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Default Extension="bin" ContentType="application/vnd.openxmlformats-officedocument.spreadsheetml.printerSettings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</Types>
</file>

<file path=_rels/.rels><?xml version="1.0" encoding="UTF-8" standalone="yes"?><Relationships xmlns="http://schemas.openxmlformats.org/package/2006/relationships"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xmlns:xr2="http://schemas.microsoft.com/office/spreadsheetml/2015/revision2" xmlns:xr6="http://schemas.microsoft.com/office/spreadsheetml/2016/revision6" xmlns:xr="http://schemas.microsoft.com/office/spreadsheetml/2014/revision" xmlns:xr10="http://schemas.microsoft.com/office/spreadsheetml/2016/revision10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BELTRAN\Documents\2023\Rexton\"/>
    </mc:Choice>
  </mc:AlternateContent>
  <bookViews>
    <workbookView xWindow="-110" yWindow="-110" windowWidth="19420" windowHeight="10420" activeTab="1"/>
  </bookViews>
  <sheets>
    <sheet name="Categorias-9 feb-Depurado" sheetId="1" r:id="rId2"/>
    <sheet name="Derecho a Voto-9 Feb-Depurado" sheetId="2" r:id="rId3"/>
  </sheets>
  <definedNames>
    <definedName name="_xlnm._FilterDatabase" localSheetId="0" hidden="1">'Categorias-9 feb-Depurado'!$A$13:$AE$5885</definedName>
    <definedName name="_xlnm._FilterDatabase" localSheetId="1" hidden="1">'Derecho a Voto-9 Feb-Depurado'!$B$14:$R$5886</definedName>
    <definedName name="CTA">#REF!</definedName>
    <definedName name="DEBE">#REF!</definedName>
    <definedName name="HABER">#REF!</definedName>
    <definedName name="LOV_FinGlDesktopEntryPageDef_CurrencyCode" localSheetId="0" hidden="1">#REF!</definedName>
    <definedName name="LOV_FinGlDesktopEntryPageDef_CurrencyCode" hidden="1">#REF!</definedName>
    <definedName name="LOV_FinGlDesktopEntryPageDef_HeaderAccountingPeriodList" hidden="1">#REF!</definedName>
    <definedName name="LOV_FinGlDesktopEntryPageDef_HeaderLedgerIdList" hidden="1">#REF!</definedName>
    <definedName name="LOV_FinGlDesktopEntryPageDef_HeaderReversalPeriodList" hidden="1">#REF!</definedName>
    <definedName name="LOV_FinGlDesktopEntryPageDef_HeaderSourceList" hidden="1">#REF!</definedName>
    <definedName name="LOV_FinGlDesktopEntryPageDef_UserCurrencyConversionType" hidden="1">#REF!</definedName>
    <definedName name="page\x2dtotal" localSheetId="0">#REF!</definedName>
    <definedName name="page\x2dtotal">#REF!</definedName>
    <definedName name="page\x2dtotal\x2dmaster0" localSheetId="0">#REF!</definedName>
    <definedName name="page\x2dtotal\x2dmaster0">#REF!</definedName>
    <definedName name="PLAN">#REF!</definedName>
    <definedName name="TAB1136877249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5839" i="1" l="1"/>
</calcChain>
</file>

<file path=xl/sharedStrings.xml><?xml version="1.0" encoding="utf-8"?>
<sst xmlns="http://schemas.openxmlformats.org/spreadsheetml/2006/main" count="50374" uniqueCount="5703">
  <si>
    <t>TRM</t>
  </si>
  <si>
    <t>Valor COP</t>
  </si>
  <si>
    <t>Valor USD</t>
  </si>
  <si>
    <t>% Total Clase</t>
  </si>
  <si>
    <t>(laborales, fiscales y parafiscales)</t>
  </si>
  <si>
    <t>1. PRIMERA CLASE (laborales, fiscales y parafiscales)</t>
  </si>
  <si>
    <t>(Acreedores con garantía mobiliaria)</t>
  </si>
  <si>
    <t>2. SEGUNDA CLASE (Acreedores con garantía mobiliaria)</t>
  </si>
  <si>
    <t>(Acreedores con garantíainmobiliaria)</t>
  </si>
  <si>
    <t>3. TERCERA CLASE (Acreedores con garantíainmobiliaria)</t>
  </si>
  <si>
    <t>(Proveedores estratégicos)</t>
  </si>
  <si>
    <t>4. CUARTA CLASE (Proveedores estratégicos)</t>
  </si>
  <si>
    <t>(Acreedores quirografarios)</t>
  </si>
  <si>
    <t>5. QUINTA CLASE (Acreedores quirografarios)</t>
  </si>
  <si>
    <t>(Acreedores Postergados)</t>
  </si>
  <si>
    <t>6. SEXTA CLASE (Acreedores Postergados)</t>
  </si>
  <si>
    <t>TOTAL</t>
  </si>
  <si>
    <t>Acreedor</t>
  </si>
  <si>
    <t>Clase de Credito</t>
  </si>
  <si>
    <t>Clase</t>
  </si>
  <si>
    <t>Identificacion</t>
  </si>
  <si>
    <t>Direccion</t>
  </si>
  <si>
    <t>Cuidad/Pais</t>
  </si>
  <si>
    <t xml:space="preserve">No. Factura </t>
  </si>
  <si>
    <t>Moneda Factura</t>
  </si>
  <si>
    <t>Saldo Moneda Origen</t>
  </si>
  <si>
    <t>Saldo USD</t>
  </si>
  <si>
    <t>Saldo COP</t>
  </si>
  <si>
    <t>Provisión Moneda Origen</t>
  </si>
  <si>
    <t>Provision Moneda USD</t>
  </si>
  <si>
    <t>Provision Moneda COP</t>
  </si>
  <si>
    <t>Total Saldo Moneda Origen</t>
  </si>
  <si>
    <t>Total Saldo USD</t>
  </si>
  <si>
    <t>Total Saldo COP</t>
  </si>
  <si>
    <t>Tasa Interes</t>
  </si>
  <si>
    <t>Moneda Intereses Moratorios</t>
  </si>
  <si>
    <t>Intereses Moratorio Moneda Origen</t>
  </si>
  <si>
    <t>Intereses Moratorio Moneda USD</t>
  </si>
  <si>
    <t>Intereses Moratorio Moneda COP</t>
  </si>
  <si>
    <t>Total a Pagar-Moneda Origen</t>
  </si>
  <si>
    <t>Total a Pagar-USD</t>
  </si>
  <si>
    <t>Total a Pagar-COP</t>
  </si>
  <si>
    <t>Tipo Proveedor</t>
  </si>
  <si>
    <t>INVOICE_DATE</t>
  </si>
  <si>
    <t>Dias de Pago</t>
  </si>
  <si>
    <t>Fecha Vto</t>
  </si>
  <si>
    <t>ACTIVOS &amp; BIENES SAS</t>
  </si>
  <si>
    <t>FE684276</t>
  </si>
  <si>
    <t>COP</t>
  </si>
  <si>
    <t>AERO SERVICIOS VIP S.A.S.</t>
  </si>
  <si>
    <t>Ajuste AVIP-419</t>
  </si>
  <si>
    <t>AVIP-480</t>
  </si>
  <si>
    <t>AVIP-483</t>
  </si>
  <si>
    <t>AVIP-493</t>
  </si>
  <si>
    <t>AVIP-521</t>
  </si>
  <si>
    <t>AVIP-523</t>
  </si>
  <si>
    <t>AVIP546</t>
  </si>
  <si>
    <t>AVIP556</t>
  </si>
  <si>
    <t>AVIP-555</t>
  </si>
  <si>
    <t>AVIP573</t>
  </si>
  <si>
    <t>AVIP574</t>
  </si>
  <si>
    <t>AERO TRADE, LLC DBA SETNA LO</t>
  </si>
  <si>
    <t>USD</t>
  </si>
  <si>
    <t>AEROCAFETEROS CARGO S.A.S</t>
  </si>
  <si>
    <t>Ajuste FPEI 4</t>
  </si>
  <si>
    <t>Ajuate FPEI 6</t>
  </si>
  <si>
    <t>FPEI8</t>
  </si>
  <si>
    <t>FPEI9</t>
  </si>
  <si>
    <t>NUEVO</t>
  </si>
  <si>
    <t>AEROESTAR LTDA</t>
  </si>
  <si>
    <t xml:space="preserve">AEROPUERTO VANGUARDIA HANGAR </t>
  </si>
  <si>
    <t>VILLAVICENCIO</t>
  </si>
  <si>
    <t>FE10376</t>
  </si>
  <si>
    <t>Aeropuerto</t>
  </si>
  <si>
    <t>AERORENTAL LTDA.</t>
  </si>
  <si>
    <t>MED-1309</t>
  </si>
  <si>
    <t>Ajuste MED-1249.</t>
  </si>
  <si>
    <t>Ajuste MED-1309</t>
  </si>
  <si>
    <t>MED1361</t>
  </si>
  <si>
    <t>MED1360</t>
  </si>
  <si>
    <t>AEROVIAS DE INTEGRACION REGIONAL SA</t>
  </si>
  <si>
    <t>SPC8597</t>
  </si>
  <si>
    <t>AGENCIA DE ADUANAS AVIATUR S A NIVEL 1.</t>
  </si>
  <si>
    <t>40-126729</t>
  </si>
  <si>
    <t>40-126745</t>
  </si>
  <si>
    <t>40-126847</t>
  </si>
  <si>
    <t>41-62157</t>
  </si>
  <si>
    <t>40-126888</t>
  </si>
  <si>
    <t>01-142959</t>
  </si>
  <si>
    <t>40-127020</t>
  </si>
  <si>
    <t>41-62186</t>
  </si>
  <si>
    <t>40-127059</t>
  </si>
  <si>
    <t>40-127109</t>
  </si>
  <si>
    <t>40-127110</t>
  </si>
  <si>
    <t>41-62229</t>
  </si>
  <si>
    <t>40-127513</t>
  </si>
  <si>
    <t>40-127660</t>
  </si>
  <si>
    <t>40-127668</t>
  </si>
  <si>
    <t>AIRCRAFT ENGINE INSPECTION INC</t>
  </si>
  <si>
    <t>G08</t>
  </si>
  <si>
    <t>AIRFACTORY COLOMBIA LTDA</t>
  </si>
  <si>
    <t>AF-5075</t>
  </si>
  <si>
    <t>ALBERTO CADAVID R &amp; CIA SA</t>
  </si>
  <si>
    <t>FE33369</t>
  </si>
  <si>
    <t>Implementos Aeropuerto</t>
  </si>
  <si>
    <t>AM ALTERNATIVA AMBIENTAL S.A.S.</t>
  </si>
  <si>
    <t>ARINC SISTEMAS AEROPORTUARIOS DE COLOMBIA S.A.S.</t>
  </si>
  <si>
    <t>ASAC1000</t>
  </si>
  <si>
    <t>ARRENDAMIENTOS AYURA SA</t>
  </si>
  <si>
    <t>AA634534</t>
  </si>
  <si>
    <t>AA634533</t>
  </si>
  <si>
    <t>AA634532</t>
  </si>
  <si>
    <t>AA634529</t>
  </si>
  <si>
    <t>AA634530</t>
  </si>
  <si>
    <t>AA634531</t>
  </si>
  <si>
    <t>ARTHUR J. GALLAGHER INSURANCE BROKERS LIMITED</t>
  </si>
  <si>
    <t>GA018460</t>
  </si>
  <si>
    <t>ARUS S.A.</t>
  </si>
  <si>
    <t>A114925</t>
  </si>
  <si>
    <t>A115098</t>
  </si>
  <si>
    <t>A115182</t>
  </si>
  <si>
    <t>A115295</t>
  </si>
  <si>
    <t>A115431</t>
  </si>
  <si>
    <t>A115776</t>
  </si>
  <si>
    <t>A116024</t>
  </si>
  <si>
    <t>A116023</t>
  </si>
  <si>
    <t>A116591</t>
  </si>
  <si>
    <t>A116604</t>
  </si>
  <si>
    <t>A116770</t>
  </si>
  <si>
    <t>A116782</t>
  </si>
  <si>
    <t>A116771</t>
  </si>
  <si>
    <t>A117183</t>
  </si>
  <si>
    <t>ATLANTIC JET SUPPORT, INC.</t>
  </si>
  <si>
    <t>FCS1001</t>
  </si>
  <si>
    <t>ATLETICO NACIONAL S.A.</t>
  </si>
  <si>
    <t>FE715 </t>
  </si>
  <si>
    <t>AVANT GARDE RELACIONES PUBLICAS LTDA</t>
  </si>
  <si>
    <t>AGR-139</t>
  </si>
  <si>
    <t>Comunicaciones</t>
  </si>
  <si>
    <t>AVENGER FLIGTH GROUP COLOMBIA S.A.S</t>
  </si>
  <si>
    <t>20.</t>
  </si>
  <si>
    <t>FEC542.</t>
  </si>
  <si>
    <t>FEC565 </t>
  </si>
  <si>
    <t>FEC636</t>
  </si>
  <si>
    <t>FEC704</t>
  </si>
  <si>
    <t>FEC707</t>
  </si>
  <si>
    <t>AVIAREPS ARGENTINA SA</t>
  </si>
  <si>
    <t>001-00111-2022</t>
  </si>
  <si>
    <t>001-00124-2022</t>
  </si>
  <si>
    <t>001-00172-2022</t>
  </si>
  <si>
    <t>001-00025-2023</t>
  </si>
  <si>
    <t>001-00039-2023</t>
  </si>
  <si>
    <t>AYENDA S.A.S.</t>
  </si>
  <si>
    <t>FVA 44440</t>
  </si>
  <si>
    <t>BOEING DISTRIBUTION SERVICES INC</t>
  </si>
  <si>
    <t>AJ_K90AMV</t>
  </si>
  <si>
    <t>KAM3S9</t>
  </si>
  <si>
    <t>KAYWA1</t>
  </si>
  <si>
    <t>KBOX6S</t>
  </si>
  <si>
    <t>AJ _KBJ585</t>
  </si>
  <si>
    <t>KBM9RS</t>
  </si>
  <si>
    <t>AJ_KE8S38</t>
  </si>
  <si>
    <t>AJ_KE9ZNW</t>
  </si>
  <si>
    <t>KFA0H0</t>
  </si>
  <si>
    <t>KAYVLK</t>
  </si>
  <si>
    <t>AJ_KEYZ14</t>
  </si>
  <si>
    <t>KF1NVM</t>
  </si>
  <si>
    <t>AJ_KF6JA7</t>
  </si>
  <si>
    <t>KEF8TK</t>
  </si>
  <si>
    <t>KAZKOR</t>
  </si>
  <si>
    <t>KFZWW1</t>
  </si>
  <si>
    <t>KEA3P8</t>
  </si>
  <si>
    <t>K88WHV</t>
  </si>
  <si>
    <t>KHAH0T</t>
  </si>
  <si>
    <t>KHABHR</t>
  </si>
  <si>
    <t>K844WN</t>
  </si>
  <si>
    <t>KHH2E3</t>
  </si>
  <si>
    <t>KHBFS5</t>
  </si>
  <si>
    <t>KHK5LN</t>
  </si>
  <si>
    <t>KHLKHX</t>
  </si>
  <si>
    <t>KHHE3K</t>
  </si>
  <si>
    <t>KHTJBE</t>
  </si>
  <si>
    <t>KFYSJ5</t>
  </si>
  <si>
    <t>KHTTWV</t>
  </si>
  <si>
    <t>KJE9PR</t>
  </si>
  <si>
    <t>KHMVYT</t>
  </si>
  <si>
    <t>KJEYX7</t>
  </si>
  <si>
    <t>KJF5W6</t>
  </si>
  <si>
    <t>KJEYX9</t>
  </si>
  <si>
    <t>KJEYX8</t>
  </si>
  <si>
    <t>KJH019</t>
  </si>
  <si>
    <t>KJEYXA</t>
  </si>
  <si>
    <t>KJFK3S</t>
  </si>
  <si>
    <t>KJF876</t>
  </si>
  <si>
    <t>KJL1MA</t>
  </si>
  <si>
    <t>KJL2R8</t>
  </si>
  <si>
    <t>KJMJJK</t>
  </si>
  <si>
    <t>KJMB74</t>
  </si>
  <si>
    <t>KJMHKX</t>
  </si>
  <si>
    <t>KJLW6Y</t>
  </si>
  <si>
    <t>KJLPJY</t>
  </si>
  <si>
    <t>KJL1JZ</t>
  </si>
  <si>
    <t>KJMLZA</t>
  </si>
  <si>
    <t>KJN15S</t>
  </si>
  <si>
    <t>KJAHV1</t>
  </si>
  <si>
    <t>KJMLMF</t>
  </si>
  <si>
    <t>KJMAXW</t>
  </si>
  <si>
    <t>KJMAZ8</t>
  </si>
  <si>
    <t>KJNJ2Z</t>
  </si>
  <si>
    <t>KJNRKJ</t>
  </si>
  <si>
    <t>KJN4TB</t>
  </si>
  <si>
    <t>KJN583</t>
  </si>
  <si>
    <t>KJN6H5</t>
  </si>
  <si>
    <t>KJMV9L</t>
  </si>
  <si>
    <t>KJNTXF</t>
  </si>
  <si>
    <t>KJPE21</t>
  </si>
  <si>
    <t>KJRHXF</t>
  </si>
  <si>
    <t>KJM2F5</t>
  </si>
  <si>
    <t>KJS2XN</t>
  </si>
  <si>
    <t>KJNNJK</t>
  </si>
  <si>
    <t>KJS5LT</t>
  </si>
  <si>
    <t>KJP93B</t>
  </si>
  <si>
    <t>KJSXEM</t>
  </si>
  <si>
    <t>KJSLE9</t>
  </si>
  <si>
    <t>KJTFHB</t>
  </si>
  <si>
    <t>KJTX42</t>
  </si>
  <si>
    <t>KJWTNE</t>
  </si>
  <si>
    <t>KJTFHF</t>
  </si>
  <si>
    <t>KJTFHA</t>
  </si>
  <si>
    <t>KJWKXR</t>
  </si>
  <si>
    <t>KJZ0HF</t>
  </si>
  <si>
    <t>KJXAFN</t>
  </si>
  <si>
    <t>KJYWY7</t>
  </si>
  <si>
    <t>KJYWW5</t>
  </si>
  <si>
    <t>KJZHB7</t>
  </si>
  <si>
    <t>KK0AXR</t>
  </si>
  <si>
    <t>BQA CONSULTORIAS S.A.S</t>
  </si>
  <si>
    <t>FE431</t>
  </si>
  <si>
    <t>FE433</t>
  </si>
  <si>
    <t>CASINOS Y SERVICIOS DEL CARIBE S.A.</t>
  </si>
  <si>
    <t>FE18163</t>
  </si>
  <si>
    <t>FE18164</t>
  </si>
  <si>
    <t>FE18391</t>
  </si>
  <si>
    <t>FE18384</t>
  </si>
  <si>
    <t>FE18488</t>
  </si>
  <si>
    <t>FE19202</t>
  </si>
  <si>
    <t>FE19226</t>
  </si>
  <si>
    <t>FE19225</t>
  </si>
  <si>
    <t>FE19230</t>
  </si>
  <si>
    <t>FE19350</t>
  </si>
  <si>
    <t>CASTILLO PEREZ LUIS EDUARDO</t>
  </si>
  <si>
    <t>ALO23792</t>
  </si>
  <si>
    <t>Hotel</t>
  </si>
  <si>
    <t>ALO23793</t>
  </si>
  <si>
    <t>CEIBA SOFTWARE HOUSE SAS</t>
  </si>
  <si>
    <t>M462</t>
  </si>
  <si>
    <t>M497</t>
  </si>
  <si>
    <t>M577</t>
  </si>
  <si>
    <t>M675</t>
  </si>
  <si>
    <t>M692</t>
  </si>
  <si>
    <t>M708</t>
  </si>
  <si>
    <t>M709</t>
  </si>
  <si>
    <t>M771</t>
  </si>
  <si>
    <t>CELSIUS S.A.S.</t>
  </si>
  <si>
    <t>CHEQUEOS EJECUTIVOS Y AERONAUTICOS DE LA SABANA LTDA</t>
  </si>
  <si>
    <t>CH3824</t>
  </si>
  <si>
    <t>CHUBB SEGUROS COLOMBIA S A</t>
  </si>
  <si>
    <t>POL129956</t>
  </si>
  <si>
    <t>POL130026</t>
  </si>
  <si>
    <t>POL130372</t>
  </si>
  <si>
    <t>POL130456</t>
  </si>
  <si>
    <t>POL130429</t>
  </si>
  <si>
    <t>POL130370</t>
  </si>
  <si>
    <t>POL130408</t>
  </si>
  <si>
    <t>POL130377</t>
  </si>
  <si>
    <t>POL130448</t>
  </si>
  <si>
    <t>POL130478</t>
  </si>
  <si>
    <t>POL130419</t>
  </si>
  <si>
    <t>POL130425</t>
  </si>
  <si>
    <t>POL130428</t>
  </si>
  <si>
    <t>POL130380</t>
  </si>
  <si>
    <t>POL130422</t>
  </si>
  <si>
    <t>POL130394</t>
  </si>
  <si>
    <t>POL130486</t>
  </si>
  <si>
    <t>POL130412</t>
  </si>
  <si>
    <t>POL130391</t>
  </si>
  <si>
    <t>POL130357</t>
  </si>
  <si>
    <t>POL130700</t>
  </si>
  <si>
    <t>POL130554</t>
  </si>
  <si>
    <t>POL130706</t>
  </si>
  <si>
    <t>POL130660</t>
  </si>
  <si>
    <t>POL130533</t>
  </si>
  <si>
    <t>POL130712</t>
  </si>
  <si>
    <t>POL130543</t>
  </si>
  <si>
    <t>POL130547</t>
  </si>
  <si>
    <t>POL130664</t>
  </si>
  <si>
    <t>POL130551</t>
  </si>
  <si>
    <t>POL130704</t>
  </si>
  <si>
    <t>POL130692</t>
  </si>
  <si>
    <t>POL130559</t>
  </si>
  <si>
    <t>POL130607</t>
  </si>
  <si>
    <t>POL130552</t>
  </si>
  <si>
    <t>POL130944</t>
  </si>
  <si>
    <t>POL130968</t>
  </si>
  <si>
    <t>POL130924</t>
  </si>
  <si>
    <t>POL130973</t>
  </si>
  <si>
    <t>POL130960</t>
  </si>
  <si>
    <t>POL130935</t>
  </si>
  <si>
    <t>POL130942</t>
  </si>
  <si>
    <t>POL130939</t>
  </si>
  <si>
    <t>POL130952</t>
  </si>
  <si>
    <t>POL130989</t>
  </si>
  <si>
    <t>POL130987</t>
  </si>
  <si>
    <t>POL131013</t>
  </si>
  <si>
    <t>POL130992</t>
  </si>
  <si>
    <t>POL131233</t>
  </si>
  <si>
    <t>POL130994</t>
  </si>
  <si>
    <t>POL130984</t>
  </si>
  <si>
    <t>POL131785</t>
  </si>
  <si>
    <t>POL131673</t>
  </si>
  <si>
    <t>NC23959</t>
  </si>
  <si>
    <t>NC23958</t>
  </si>
  <si>
    <t>NC23957</t>
  </si>
  <si>
    <t>NC23950</t>
  </si>
  <si>
    <t>POL131784</t>
  </si>
  <si>
    <t>NC23965</t>
  </si>
  <si>
    <t>NC23961</t>
  </si>
  <si>
    <t>NC23960</t>
  </si>
  <si>
    <t>NC23964</t>
  </si>
  <si>
    <t>POL132104</t>
  </si>
  <si>
    <t>NC23999</t>
  </si>
  <si>
    <t>NC24131</t>
  </si>
  <si>
    <t>NC24123</t>
  </si>
  <si>
    <t>NC24127</t>
  </si>
  <si>
    <t>NC24118</t>
  </si>
  <si>
    <t>NC24116</t>
  </si>
  <si>
    <t>NC24134</t>
  </si>
  <si>
    <t>NC24136</t>
  </si>
  <si>
    <t>NC24132</t>
  </si>
  <si>
    <t>NC24147</t>
  </si>
  <si>
    <t>NC24146</t>
  </si>
  <si>
    <t>NC24175</t>
  </si>
  <si>
    <t>NC24138</t>
  </si>
  <si>
    <t>NC24137</t>
  </si>
  <si>
    <t>NC24148</t>
  </si>
  <si>
    <t>NC24128</t>
  </si>
  <si>
    <t>NC24140</t>
  </si>
  <si>
    <t>NC24145</t>
  </si>
  <si>
    <t>NC24130</t>
  </si>
  <si>
    <t>NC24165</t>
  </si>
  <si>
    <t>NC24150</t>
  </si>
  <si>
    <t>NC24166</t>
  </si>
  <si>
    <t>NC24119</t>
  </si>
  <si>
    <t>NC24177</t>
  </si>
  <si>
    <t>NC24178</t>
  </si>
  <si>
    <t>NC24135</t>
  </si>
  <si>
    <t>NC24167</t>
  </si>
  <si>
    <t>NC24169</t>
  </si>
  <si>
    <t>NC24174</t>
  </si>
  <si>
    <t>NC24163</t>
  </si>
  <si>
    <t>NC24144</t>
  </si>
  <si>
    <t>NC24142</t>
  </si>
  <si>
    <t>NC24171</t>
  </si>
  <si>
    <t>NC24170</t>
  </si>
  <si>
    <t>NC24133</t>
  </si>
  <si>
    <t>NC24155</t>
  </si>
  <si>
    <t>NC24179</t>
  </si>
  <si>
    <t>NC24121</t>
  </si>
  <si>
    <t>NC24125</t>
  </si>
  <si>
    <t>NC24199</t>
  </si>
  <si>
    <t>NC24180</t>
  </si>
  <si>
    <t>NC24192</t>
  </si>
  <si>
    <t>NC24204</t>
  </si>
  <si>
    <t>NC24219</t>
  </si>
  <si>
    <t>NC24208</t>
  </si>
  <si>
    <t>NC24216</t>
  </si>
  <si>
    <t>NC24210</t>
  </si>
  <si>
    <t>NC24215</t>
  </si>
  <si>
    <t>NC24185</t>
  </si>
  <si>
    <t>NC24195</t>
  </si>
  <si>
    <t>NC24191</t>
  </si>
  <si>
    <t>NC24201</t>
  </si>
  <si>
    <t>NC24212</t>
  </si>
  <si>
    <t>NC24197</t>
  </si>
  <si>
    <t>NC24213</t>
  </si>
  <si>
    <t>NC24221</t>
  </si>
  <si>
    <t>NC24183</t>
  </si>
  <si>
    <t>NC24182</t>
  </si>
  <si>
    <t>NC24223</t>
  </si>
  <si>
    <t>NC24217</t>
  </si>
  <si>
    <t>NC24222</t>
  </si>
  <si>
    <t>NC24181</t>
  </si>
  <si>
    <t>NC24190</t>
  </si>
  <si>
    <t>NC24194</t>
  </si>
  <si>
    <t>NC24186</t>
  </si>
  <si>
    <t>NC24206</t>
  </si>
  <si>
    <t>POL133079</t>
  </si>
  <si>
    <t>POL133058</t>
  </si>
  <si>
    <t>POL133043</t>
  </si>
  <si>
    <t>NC24276</t>
  </si>
  <si>
    <t>NC24266</t>
  </si>
  <si>
    <t>NC24275</t>
  </si>
  <si>
    <t>NC24314</t>
  </si>
  <si>
    <t>NC24302</t>
  </si>
  <si>
    <t>POL133080</t>
  </si>
  <si>
    <t>NC24250</t>
  </si>
  <si>
    <t>NC24248</t>
  </si>
  <si>
    <t>NC24252</t>
  </si>
  <si>
    <t>NC24272</t>
  </si>
  <si>
    <t>NC24256</t>
  </si>
  <si>
    <t>NC24280</t>
  </si>
  <si>
    <t>NC24253</t>
  </si>
  <si>
    <t>NC24264</t>
  </si>
  <si>
    <t>NC24281</t>
  </si>
  <si>
    <t>NC24246</t>
  </si>
  <si>
    <t>POL132965</t>
  </si>
  <si>
    <t>POL132967</t>
  </si>
  <si>
    <t>NC24267</t>
  </si>
  <si>
    <t>NC24297</t>
  </si>
  <si>
    <t>NC24289</t>
  </si>
  <si>
    <t>NC24271</t>
  </si>
  <si>
    <t>NC24293</t>
  </si>
  <si>
    <t>NC24296</t>
  </si>
  <si>
    <t>NC24260</t>
  </si>
  <si>
    <t>NC24301</t>
  </si>
  <si>
    <t>NC24278</t>
  </si>
  <si>
    <t>NC24309</t>
  </si>
  <si>
    <t>NC24288</t>
  </si>
  <si>
    <t>NC24313</t>
  </si>
  <si>
    <t>NC24294</t>
  </si>
  <si>
    <t>NC24312</t>
  </si>
  <si>
    <t>NC24268</t>
  </si>
  <si>
    <t>NC24257</t>
  </si>
  <si>
    <t>NC24258</t>
  </si>
  <si>
    <t>NC24263</t>
  </si>
  <si>
    <t>NC24274</t>
  </si>
  <si>
    <t>NC24249</t>
  </si>
  <si>
    <t>NC24299</t>
  </si>
  <si>
    <t>NC24254</t>
  </si>
  <si>
    <t>NC24308</t>
  </si>
  <si>
    <t>NC24303</t>
  </si>
  <si>
    <t>NC24270</t>
  </si>
  <si>
    <t>NC24279</t>
  </si>
  <si>
    <t>NC24277</t>
  </si>
  <si>
    <t>NC24310</t>
  </si>
  <si>
    <t>NC24295</t>
  </si>
  <si>
    <t>NC24311</t>
  </si>
  <si>
    <t>NC24290</t>
  </si>
  <si>
    <t>NC24251</t>
  </si>
  <si>
    <t>NC24273</t>
  </si>
  <si>
    <t>NC24265</t>
  </si>
  <si>
    <t>NC24247</t>
  </si>
  <si>
    <t>NC24255</t>
  </si>
  <si>
    <t>NC24261</t>
  </si>
  <si>
    <t>NC24262</t>
  </si>
  <si>
    <t>POL132962</t>
  </si>
  <si>
    <t>POL132964</t>
  </si>
  <si>
    <t>POL132963</t>
  </si>
  <si>
    <t>POL132961</t>
  </si>
  <si>
    <t>POL132966</t>
  </si>
  <si>
    <t>POL132968</t>
  </si>
  <si>
    <t>POL133391</t>
  </si>
  <si>
    <t>POL133503</t>
  </si>
  <si>
    <t>POL133386</t>
  </si>
  <si>
    <t>POL133389</t>
  </si>
  <si>
    <t>POL133511</t>
  </si>
  <si>
    <t>NC24390</t>
  </si>
  <si>
    <t>NC24370</t>
  </si>
  <si>
    <t>NC24374</t>
  </si>
  <si>
    <t>NC24392</t>
  </si>
  <si>
    <t>NC24379</t>
  </si>
  <si>
    <t>NC24394</t>
  </si>
  <si>
    <t>NC24385</t>
  </si>
  <si>
    <t>NC24383</t>
  </si>
  <si>
    <t>NC24421</t>
  </si>
  <si>
    <t>NC24378</t>
  </si>
  <si>
    <t>NC24397</t>
  </si>
  <si>
    <t>NC24432</t>
  </si>
  <si>
    <t>NC24419</t>
  </si>
  <si>
    <t>POL133353</t>
  </si>
  <si>
    <t>POL133366</t>
  </si>
  <si>
    <t>POL133358</t>
  </si>
  <si>
    <t>POL133350</t>
  </si>
  <si>
    <t>POL133377</t>
  </si>
  <si>
    <t>POL133375</t>
  </si>
  <si>
    <t>NC24387</t>
  </si>
  <si>
    <t>NC24376</t>
  </si>
  <si>
    <t>NC24380</t>
  </si>
  <si>
    <t>POL133365</t>
  </si>
  <si>
    <t>POL133368</t>
  </si>
  <si>
    <t>POL133341</t>
  </si>
  <si>
    <t>POL133383</t>
  </si>
  <si>
    <t>POL133357</t>
  </si>
  <si>
    <t>POL133362</t>
  </si>
  <si>
    <t>POL133655</t>
  </si>
  <si>
    <t>NC24492</t>
  </si>
  <si>
    <t>POL133652</t>
  </si>
  <si>
    <t>NC24488</t>
  </si>
  <si>
    <t>POL133899</t>
  </si>
  <si>
    <t>POL133888</t>
  </si>
  <si>
    <t>POL133893</t>
  </si>
  <si>
    <t>POL133894</t>
  </si>
  <si>
    <t>POL133941</t>
  </si>
  <si>
    <t>POL133891</t>
  </si>
  <si>
    <t>POL133892</t>
  </si>
  <si>
    <t>POL133900</t>
  </si>
  <si>
    <t>POL133897</t>
  </si>
  <si>
    <t>POL133887</t>
  </si>
  <si>
    <t>POL134104</t>
  </si>
  <si>
    <t>POL134101</t>
  </si>
  <si>
    <t>POL133889</t>
  </si>
  <si>
    <t>POL133886</t>
  </si>
  <si>
    <t>POL133890</t>
  </si>
  <si>
    <t>NC24560</t>
  </si>
  <si>
    <t>POL133942</t>
  </si>
  <si>
    <t>POL133896</t>
  </si>
  <si>
    <t>POL133901</t>
  </si>
  <si>
    <t>POL133903</t>
  </si>
  <si>
    <t>POL133902</t>
  </si>
  <si>
    <t>POL134103</t>
  </si>
  <si>
    <t>POL134106</t>
  </si>
  <si>
    <t>POL133895</t>
  </si>
  <si>
    <t>POL133898</t>
  </si>
  <si>
    <t>NC24646</t>
  </si>
  <si>
    <t>NC24644</t>
  </si>
  <si>
    <t>NC24641</t>
  </si>
  <si>
    <t>NC24642</t>
  </si>
  <si>
    <t>NC24645</t>
  </si>
  <si>
    <t>NC24643</t>
  </si>
  <si>
    <t>NC24669</t>
  </si>
  <si>
    <t>NC24885</t>
  </si>
  <si>
    <t>NC24873</t>
  </si>
  <si>
    <t>NC24887</t>
  </si>
  <si>
    <t>NC24892</t>
  </si>
  <si>
    <t>NC24889</t>
  </si>
  <si>
    <t>NC24891</t>
  </si>
  <si>
    <t>NC24881</t>
  </si>
  <si>
    <t>NC24875</t>
  </si>
  <si>
    <t>POL135574</t>
  </si>
  <si>
    <t>NC24886</t>
  </si>
  <si>
    <t>NC24876</t>
  </si>
  <si>
    <t>NC24883</t>
  </si>
  <si>
    <t>NC24879</t>
  </si>
  <si>
    <t>NC24884</t>
  </si>
  <si>
    <t>NC24882</t>
  </si>
  <si>
    <t>NC24888</t>
  </si>
  <si>
    <t>NC24878</t>
  </si>
  <si>
    <t>POL135638</t>
  </si>
  <si>
    <t>CI UNION BANANEROS DE URABA SA - UNIBAN</t>
  </si>
  <si>
    <t>MN50415114</t>
  </si>
  <si>
    <t>MN50415113</t>
  </si>
  <si>
    <t>MN50415115</t>
  </si>
  <si>
    <t>CLAUDIA PATRICIA OCHOA JIMENEZ</t>
  </si>
  <si>
    <t>FE268</t>
  </si>
  <si>
    <t>FE289</t>
  </si>
  <si>
    <t>CO2CERO S.A.S.</t>
  </si>
  <si>
    <t>HC-1290</t>
  </si>
  <si>
    <t>HC-1585</t>
  </si>
  <si>
    <t>CODIFICACION &amp; ETIQUETADO S. A</t>
  </si>
  <si>
    <t>FVO58371</t>
  </si>
  <si>
    <t>FVO59163</t>
  </si>
  <si>
    <t>COFFEE &amp; COMPANY S.A.S</t>
  </si>
  <si>
    <t>FV 87</t>
  </si>
  <si>
    <t>FV90</t>
  </si>
  <si>
    <t>COLOMBIAN AVIATION SERVICES SAS</t>
  </si>
  <si>
    <t>CA-40</t>
  </si>
  <si>
    <t>CA-50</t>
  </si>
  <si>
    <t>CA-47</t>
  </si>
  <si>
    <t>CA-45</t>
  </si>
  <si>
    <t>CA-48</t>
  </si>
  <si>
    <t>CA-46</t>
  </si>
  <si>
    <t>CA-44</t>
  </si>
  <si>
    <t>CA52</t>
  </si>
  <si>
    <t>CA53</t>
  </si>
  <si>
    <t>COMERCIALIZADORA ARTURO CALLE S.A.S.</t>
  </si>
  <si>
    <t>66-16312</t>
  </si>
  <si>
    <t>CORPORACION CASTELLON DE JUANAMBU LTDA</t>
  </si>
  <si>
    <t>CPRIME INC.</t>
  </si>
  <si>
    <t>CYBERSOURCE INTERNATIONAL INC</t>
  </si>
  <si>
    <t>77-0472961</t>
  </si>
  <si>
    <t>DATTIS COMUNICACIONES S.A.S</t>
  </si>
  <si>
    <t>EF 3215</t>
  </si>
  <si>
    <t>EF3304</t>
  </si>
  <si>
    <t>DAVILA PEÑA Y CIA S.A.S.</t>
  </si>
  <si>
    <t>TVS39475</t>
  </si>
  <si>
    <t>TVS39827</t>
  </si>
  <si>
    <t>TVS39862</t>
  </si>
  <si>
    <t>TVS40836</t>
  </si>
  <si>
    <t>DC PRODUCCIONES SAS</t>
  </si>
  <si>
    <t>DELOITTE ASESORES Y CONSULTORES LTDA</t>
  </si>
  <si>
    <t>FEBT5010710930</t>
  </si>
  <si>
    <t>FEMD5010711008</t>
  </si>
  <si>
    <t>FEMD5010710996</t>
  </si>
  <si>
    <t>FEMD5010710997</t>
  </si>
  <si>
    <t>FEMD5010710995</t>
  </si>
  <si>
    <t>FEBT5010711500</t>
  </si>
  <si>
    <t>FEBT5010711865</t>
  </si>
  <si>
    <t>DESPEGAR COLOMBIA SAS</t>
  </si>
  <si>
    <t>DIEGO ALEJANDRO FLOREZ MONSALVE</t>
  </si>
  <si>
    <t>SETG980000076</t>
  </si>
  <si>
    <t>DIEHL AEROSPACE INC</t>
  </si>
  <si>
    <t>H036843-IN</t>
  </si>
  <si>
    <t>DISTRIBUIDORA DE VINOS Y LICORES S.A.</t>
  </si>
  <si>
    <t>11FE4823</t>
  </si>
  <si>
    <t>13FE1845</t>
  </si>
  <si>
    <t>61FE2395</t>
  </si>
  <si>
    <t>38FE1018</t>
  </si>
  <si>
    <t>13FE1879</t>
  </si>
  <si>
    <t>25FE4967</t>
  </si>
  <si>
    <t>11FE5011</t>
  </si>
  <si>
    <t>61FE2583</t>
  </si>
  <si>
    <t>13FE1895</t>
  </si>
  <si>
    <t>11FE5060</t>
  </si>
  <si>
    <t>61FE2629</t>
  </si>
  <si>
    <t>13FE1903</t>
  </si>
  <si>
    <t>11FE5109</t>
  </si>
  <si>
    <t>61FE2724</t>
  </si>
  <si>
    <t>11FE5137</t>
  </si>
  <si>
    <t>DLA PIPER MARTINEZ BELTRAN ABOGADO SAS</t>
  </si>
  <si>
    <t>Ajuste DLA5760</t>
  </si>
  <si>
    <t>Ajuste DLA6125</t>
  </si>
  <si>
    <t>DLA6200</t>
  </si>
  <si>
    <t>DLA6199</t>
  </si>
  <si>
    <t>DLA6201</t>
  </si>
  <si>
    <t>DOHOP EHF</t>
  </si>
  <si>
    <t>SR23-00010</t>
  </si>
  <si>
    <t>Ventas</t>
  </si>
  <si>
    <t>DONNELLEY FINANCIAL SOLUTIONS</t>
  </si>
  <si>
    <t>34-4829638</t>
  </si>
  <si>
    <t>DUTCH CARIBBEAN AIR NAVIGATION SERVICES PROVIDER N.V.</t>
  </si>
  <si>
    <t>P202302-03</t>
  </si>
  <si>
    <t>GH</t>
  </si>
  <si>
    <t>EDGAR DARIO MORALES PALACIOS</t>
  </si>
  <si>
    <t>CC-39</t>
  </si>
  <si>
    <t>EDWIN LEANDRO VASQUEZ OSORIO</t>
  </si>
  <si>
    <t>CC-06-12-22</t>
  </si>
  <si>
    <t>CC-27-12-22</t>
  </si>
  <si>
    <t>CC-30-01-23</t>
  </si>
  <si>
    <t>ELECTRIALARMAS S.A.S</t>
  </si>
  <si>
    <t>EL-1751</t>
  </si>
  <si>
    <t>ELECTROINGENIERIA TELCOM S.A.S.</t>
  </si>
  <si>
    <t>FE309</t>
  </si>
  <si>
    <t>FE312</t>
  </si>
  <si>
    <t>ELECTRONICA DE AVIACION SAS</t>
  </si>
  <si>
    <t>FER-443</t>
  </si>
  <si>
    <t>FER447</t>
  </si>
  <si>
    <t>FER452</t>
  </si>
  <si>
    <t>ENEL COLOMBIA SA ESP</t>
  </si>
  <si>
    <t>700679283-4</t>
  </si>
  <si>
    <t>700679106-9</t>
  </si>
  <si>
    <t>711840425-1</t>
  </si>
  <si>
    <t>711840248-7</t>
  </si>
  <si>
    <t>ESCAPAR SAS</t>
  </si>
  <si>
    <t>FE-912</t>
  </si>
  <si>
    <t>FE-965</t>
  </si>
  <si>
    <t>FE-1034</t>
  </si>
  <si>
    <t>FE1312</t>
  </si>
  <si>
    <t>FE1361</t>
  </si>
  <si>
    <t>ESCUELA DE AVIACION INEC S.A.S.</t>
  </si>
  <si>
    <t>RION - 1113</t>
  </si>
  <si>
    <t>RION1130</t>
  </si>
  <si>
    <t>ESPECIALES TRANSGIREN TOURS SAS</t>
  </si>
  <si>
    <t>ET969</t>
  </si>
  <si>
    <t>ET1027</t>
  </si>
  <si>
    <t>ET1059</t>
  </si>
  <si>
    <t>EXPEDITORS DE COLOMBIA LIMITADA</t>
  </si>
  <si>
    <t>MED-1670</t>
  </si>
  <si>
    <t>MED-2000</t>
  </si>
  <si>
    <t>FOCOGRAMA S.A.S</t>
  </si>
  <si>
    <t>FE150</t>
  </si>
  <si>
    <t>FORTOX S.A.</t>
  </si>
  <si>
    <t>FUMIEXPERTOS JL SAS</t>
  </si>
  <si>
    <t>FE3888</t>
  </si>
  <si>
    <t>FE3930</t>
  </si>
  <si>
    <t>G4S SECURE SOLUTIONS COLOMBIA</t>
  </si>
  <si>
    <t>MAM971023SK7</t>
  </si>
  <si>
    <t>Seguridad</t>
  </si>
  <si>
    <t>GALLAGHER</t>
  </si>
  <si>
    <t>GA013260C01</t>
  </si>
  <si>
    <t>GARRIGUES COLOMBIA S.A.S.</t>
  </si>
  <si>
    <t>FE 5009</t>
  </si>
  <si>
    <t>FE 5057</t>
  </si>
  <si>
    <t>FE 5056</t>
  </si>
  <si>
    <t>FE 5180</t>
  </si>
  <si>
    <t>FE 5395</t>
  </si>
  <si>
    <t>FE 5450</t>
  </si>
  <si>
    <t>FE5577</t>
  </si>
  <si>
    <t>FE5617</t>
  </si>
  <si>
    <t>GASEOSAS LUX S.A.S.</t>
  </si>
  <si>
    <t>LB061370528</t>
  </si>
  <si>
    <t>LB061374562</t>
  </si>
  <si>
    <t>LB061379017</t>
  </si>
  <si>
    <t>LB061379977</t>
  </si>
  <si>
    <t>LB061389606</t>
  </si>
  <si>
    <t>LB061398902</t>
  </si>
  <si>
    <t>LB061410103</t>
  </si>
  <si>
    <t>GASEOSAS POSADA TOBON</t>
  </si>
  <si>
    <t>RI06176476</t>
  </si>
  <si>
    <t>RI06176934</t>
  </si>
  <si>
    <t>CA061327923</t>
  </si>
  <si>
    <t>RI06177755</t>
  </si>
  <si>
    <t>RI06177754</t>
  </si>
  <si>
    <t>RI06178336</t>
  </si>
  <si>
    <t>RI06178997</t>
  </si>
  <si>
    <t>RI06179581</t>
  </si>
  <si>
    <t>CA061338319</t>
  </si>
  <si>
    <t>RI06180244</t>
  </si>
  <si>
    <t>RI06181145</t>
  </si>
  <si>
    <t>RI06181146</t>
  </si>
  <si>
    <t>RI06184271</t>
  </si>
  <si>
    <t>GASES INDUSTRIALES DE COLOMBIA S.A.</t>
  </si>
  <si>
    <t>GE DIGITAL INTERNATIONAL LLC</t>
  </si>
  <si>
    <t>GECOFIIN S.A.S</t>
  </si>
  <si>
    <t>E807</t>
  </si>
  <si>
    <t>GIRAG S.A.</t>
  </si>
  <si>
    <t>FE2-2163</t>
  </si>
  <si>
    <t>FE1-790</t>
  </si>
  <si>
    <t>FE2-2164</t>
  </si>
  <si>
    <t>FE2-2190</t>
  </si>
  <si>
    <t>FE3-1131</t>
  </si>
  <si>
    <t>FE2-2192</t>
  </si>
  <si>
    <t>FE2-2300</t>
  </si>
  <si>
    <t>FE3-1144</t>
  </si>
  <si>
    <t>FE1-801</t>
  </si>
  <si>
    <t>FE31153</t>
  </si>
  <si>
    <t>FE2-2202</t>
  </si>
  <si>
    <t>FE2-2203</t>
  </si>
  <si>
    <t>FE31154</t>
  </si>
  <si>
    <t>FE1808</t>
  </si>
  <si>
    <t>FE2-2204</t>
  </si>
  <si>
    <t>FE31176.</t>
  </si>
  <si>
    <t>FE22224</t>
  </si>
  <si>
    <t>FE31182</t>
  </si>
  <si>
    <t>FE1814</t>
  </si>
  <si>
    <t>FE22243</t>
  </si>
  <si>
    <t>FE22262</t>
  </si>
  <si>
    <t>FE22265</t>
  </si>
  <si>
    <t>FE22278</t>
  </si>
  <si>
    <t>FE31201</t>
  </si>
  <si>
    <t>FE31202</t>
  </si>
  <si>
    <t>FE1820</t>
  </si>
  <si>
    <t>GONZALO ALEXIS GODOY MENDEZ</t>
  </si>
  <si>
    <t>CC-8</t>
  </si>
  <si>
    <t>CC-9</t>
  </si>
  <si>
    <t>GRUPO AR SAS</t>
  </si>
  <si>
    <t>HO-22949</t>
  </si>
  <si>
    <t>HO-23805</t>
  </si>
  <si>
    <t>HO23996</t>
  </si>
  <si>
    <t>GRUPO CON TACTO PRODUCCIONES S.A.S.</t>
  </si>
  <si>
    <t>FE2531</t>
  </si>
  <si>
    <t>FE2573</t>
  </si>
  <si>
    <t>FE2581</t>
  </si>
  <si>
    <t>FE2609</t>
  </si>
  <si>
    <t>GRUPO WELCOME SA</t>
  </si>
  <si>
    <t>BT7575</t>
  </si>
  <si>
    <t>HANDLING GLOBAL SERVICE SAS</t>
  </si>
  <si>
    <t>HGS-969</t>
  </si>
  <si>
    <t>HGS971</t>
  </si>
  <si>
    <t>HGS996</t>
  </si>
  <si>
    <t>HGS1032</t>
  </si>
  <si>
    <t>HIDROPROB S A</t>
  </si>
  <si>
    <t>MOSQ197</t>
  </si>
  <si>
    <t>Manto</t>
  </si>
  <si>
    <t>HOTEL DANN CARLTON BARRANQUILLA S.A.</t>
  </si>
  <si>
    <t>DCB34695</t>
  </si>
  <si>
    <t>DCB34694</t>
  </si>
  <si>
    <t>HOTEL LAGOON S.A.S.</t>
  </si>
  <si>
    <t>FE15885</t>
  </si>
  <si>
    <t>IMC AIRPORT SHOPPES SAS</t>
  </si>
  <si>
    <t>NCK65000055</t>
  </si>
  <si>
    <t>NCK6-5000058</t>
  </si>
  <si>
    <t>A01F12727</t>
  </si>
  <si>
    <t>A01F12809</t>
  </si>
  <si>
    <t>A01F12811</t>
  </si>
  <si>
    <t>A01F12813</t>
  </si>
  <si>
    <t>A01F12812</t>
  </si>
  <si>
    <t>A01F12815</t>
  </si>
  <si>
    <t>A01F12810</t>
  </si>
  <si>
    <t>A01F12814</t>
  </si>
  <si>
    <t>A01F12825</t>
  </si>
  <si>
    <t>FEK6-5002007</t>
  </si>
  <si>
    <t>FEK6-5002009</t>
  </si>
  <si>
    <t>FEK6-5002010</t>
  </si>
  <si>
    <t>FEK6-5002012</t>
  </si>
  <si>
    <t>FEK6-5002005</t>
  </si>
  <si>
    <t>FEK3-2001775</t>
  </si>
  <si>
    <t>FEK3-2001774</t>
  </si>
  <si>
    <t>FEK65002008</t>
  </si>
  <si>
    <t>FEK6-5002011</t>
  </si>
  <si>
    <t>FEK3-2001773</t>
  </si>
  <si>
    <t>FEK6-5002006</t>
  </si>
  <si>
    <t>FEK3-2001772</t>
  </si>
  <si>
    <t>FEK3-2001777</t>
  </si>
  <si>
    <t>FEK3-2001779</t>
  </si>
  <si>
    <t>FEK3-2001778</t>
  </si>
  <si>
    <t>FEK65002065</t>
  </si>
  <si>
    <t>FEK32001813</t>
  </si>
  <si>
    <t>FEK65002062</t>
  </si>
  <si>
    <t>FEK65002061</t>
  </si>
  <si>
    <t>FEK65002063</t>
  </si>
  <si>
    <t>FEK65002064</t>
  </si>
  <si>
    <t>FEK65002066</t>
  </si>
  <si>
    <t>FEK32001814</t>
  </si>
  <si>
    <t>FEK32001817</t>
  </si>
  <si>
    <t>FEK32001815</t>
  </si>
  <si>
    <t>FEK32001816</t>
  </si>
  <si>
    <t>FEK65002084</t>
  </si>
  <si>
    <t>FEK32001832</t>
  </si>
  <si>
    <t>FEK65002086</t>
  </si>
  <si>
    <t>FEK32001833</t>
  </si>
  <si>
    <t>FEK65002083</t>
  </si>
  <si>
    <t>FEK65002085</t>
  </si>
  <si>
    <t>FEK32001838</t>
  </si>
  <si>
    <t>FEK65002082</t>
  </si>
  <si>
    <t>FEK32001837</t>
  </si>
  <si>
    <t>FEK32001835</t>
  </si>
  <si>
    <t>FEK65002087</t>
  </si>
  <si>
    <t>FEK32001836</t>
  </si>
  <si>
    <t>FEK32001834</t>
  </si>
  <si>
    <t>FEK65002088</t>
  </si>
  <si>
    <t>INDUSTRIA NACIONAL DE GASEOSAS SA</t>
  </si>
  <si>
    <t>DM 10830534</t>
  </si>
  <si>
    <t>NB 11845283</t>
  </si>
  <si>
    <t>NB 11845339</t>
  </si>
  <si>
    <t>DM 10894822</t>
  </si>
  <si>
    <t>NB 11923472</t>
  </si>
  <si>
    <t>NB 11923420</t>
  </si>
  <si>
    <t>NB 11940231</t>
  </si>
  <si>
    <t>NB 11940232</t>
  </si>
  <si>
    <t>NB 11940237</t>
  </si>
  <si>
    <t>CL 9679763</t>
  </si>
  <si>
    <t>NB 11940236</t>
  </si>
  <si>
    <t>DM 10923345</t>
  </si>
  <si>
    <t>NB 11940233</t>
  </si>
  <si>
    <t>NB 11940235</t>
  </si>
  <si>
    <t>CL 9689097</t>
  </si>
  <si>
    <t>DM 10923344</t>
  </si>
  <si>
    <t>NB 11940234</t>
  </si>
  <si>
    <t>NB 12018029</t>
  </si>
  <si>
    <t>DM 10995436</t>
  </si>
  <si>
    <t>NB 12017986</t>
  </si>
  <si>
    <t>DM 11072673</t>
  </si>
  <si>
    <t>DM 11072672</t>
  </si>
  <si>
    <t>NB 12114005</t>
  </si>
  <si>
    <t>NB 12114043</t>
  </si>
  <si>
    <t>NB12190396</t>
  </si>
  <si>
    <t>NB12190435</t>
  </si>
  <si>
    <t>DM11178293</t>
  </si>
  <si>
    <t>NB12257350</t>
  </si>
  <si>
    <t>ZZCL209787</t>
  </si>
  <si>
    <t>CL9966897</t>
  </si>
  <si>
    <t>DM11255341</t>
  </si>
  <si>
    <t>NB12303114</t>
  </si>
  <si>
    <t>NB12351327</t>
  </si>
  <si>
    <t>NB12351381</t>
  </si>
  <si>
    <t>CL10042317</t>
  </si>
  <si>
    <t>DM11351049</t>
  </si>
  <si>
    <t>NB12455822</t>
  </si>
  <si>
    <t>NB12455865</t>
  </si>
  <si>
    <t>DM11438092</t>
  </si>
  <si>
    <t>NB12531698</t>
  </si>
  <si>
    <t>DM11499324</t>
  </si>
  <si>
    <t>DM11519709</t>
  </si>
  <si>
    <t>NB12624254</t>
  </si>
  <si>
    <t>NB12624180</t>
  </si>
  <si>
    <t>DM11593166</t>
  </si>
  <si>
    <t>INTEGRAL EDUCATION SAS</t>
  </si>
  <si>
    <t>FELE50</t>
  </si>
  <si>
    <t>FELE68</t>
  </si>
  <si>
    <t>INTEGRAR SERVICIOS SUMINISTROS Y SOLUCIONES SAS</t>
  </si>
  <si>
    <t>AJUSTE-ISEL - 988..</t>
  </si>
  <si>
    <t>ISEL - 1915</t>
  </si>
  <si>
    <t>ISEL - 1914</t>
  </si>
  <si>
    <t>ISEL - 1971</t>
  </si>
  <si>
    <t>ISEL - 1973</t>
  </si>
  <si>
    <t>ISEL - 1972</t>
  </si>
  <si>
    <t>ISEL - 1974</t>
  </si>
  <si>
    <t>ISEL-2023</t>
  </si>
  <si>
    <t>ISEL2078</t>
  </si>
  <si>
    <t>ISEL2154</t>
  </si>
  <si>
    <t>ISEL2155</t>
  </si>
  <si>
    <t>INTERASEO AEROPUERTO S.A.S E.S.P</t>
  </si>
  <si>
    <t>XRESP027610</t>
  </si>
  <si>
    <t>INVERSIONES CAJAMAR S.A.S.</t>
  </si>
  <si>
    <t>FEHA13442</t>
  </si>
  <si>
    <t>FEHA13437</t>
  </si>
  <si>
    <t>INVERSIONES IMPRIMA S.A.S.</t>
  </si>
  <si>
    <t>FEII3860</t>
  </si>
  <si>
    <t>FEII3861</t>
  </si>
  <si>
    <t>FEII4057</t>
  </si>
  <si>
    <t>FEII4060</t>
  </si>
  <si>
    <t>FEII4059</t>
  </si>
  <si>
    <t>FEII4058</t>
  </si>
  <si>
    <t>FEII4140</t>
  </si>
  <si>
    <t>FEII4143</t>
  </si>
  <si>
    <t>FEII4404</t>
  </si>
  <si>
    <t>FEII4403</t>
  </si>
  <si>
    <t>FEII4547</t>
  </si>
  <si>
    <t>FEII4548</t>
  </si>
  <si>
    <t>FEII4615</t>
  </si>
  <si>
    <t>FEII4711</t>
  </si>
  <si>
    <t>FEII4908</t>
  </si>
  <si>
    <t>FEII4909</t>
  </si>
  <si>
    <t>FEII4910</t>
  </si>
  <si>
    <t>INVERSIONES TURISTICAS DEL CARIBE LTDA Y CIA S.C.A.</t>
  </si>
  <si>
    <t>FE38320</t>
  </si>
  <si>
    <t>FE38325</t>
  </si>
  <si>
    <t>FE38323</t>
  </si>
  <si>
    <t>FE38633</t>
  </si>
  <si>
    <t>FE38632</t>
  </si>
  <si>
    <t>FE38635</t>
  </si>
  <si>
    <t>FE38634</t>
  </si>
  <si>
    <t>FE38667</t>
  </si>
  <si>
    <t>FE38656</t>
  </si>
  <si>
    <t>FE38675</t>
  </si>
  <si>
    <t>FE38673</t>
  </si>
  <si>
    <t>FE38800</t>
  </si>
  <si>
    <t>FE38764</t>
  </si>
  <si>
    <t>FE38798</t>
  </si>
  <si>
    <t>FE38740</t>
  </si>
  <si>
    <t>FE38739</t>
  </si>
  <si>
    <t>FE38782</t>
  </si>
  <si>
    <t>FE38767</t>
  </si>
  <si>
    <t>FE38780</t>
  </si>
  <si>
    <t>FE38886</t>
  </si>
  <si>
    <t>FE38921</t>
  </si>
  <si>
    <t>FE38910</t>
  </si>
  <si>
    <t>FE38887</t>
  </si>
  <si>
    <t>FE38979</t>
  </si>
  <si>
    <t>FE38908</t>
  </si>
  <si>
    <t>FE38906</t>
  </si>
  <si>
    <t>FE38985</t>
  </si>
  <si>
    <t>FE38981</t>
  </si>
  <si>
    <t>FE38897</t>
  </si>
  <si>
    <t>FE38903</t>
  </si>
  <si>
    <t>FE38904</t>
  </si>
  <si>
    <t>FE38992</t>
  </si>
  <si>
    <t>FE38991</t>
  </si>
  <si>
    <t>FE39016</t>
  </si>
  <si>
    <t>FE39017</t>
  </si>
  <si>
    <t>FE38997</t>
  </si>
  <si>
    <t>FE39066</t>
  </si>
  <si>
    <t>FE39065</t>
  </si>
  <si>
    <t>FE39422</t>
  </si>
  <si>
    <t>FE39442</t>
  </si>
  <si>
    <t>FE39503</t>
  </si>
  <si>
    <t>FE39640</t>
  </si>
  <si>
    <t>FE39599</t>
  </si>
  <si>
    <t>FE39829</t>
  </si>
  <si>
    <t>FE40066</t>
  </si>
  <si>
    <t>FE40051</t>
  </si>
  <si>
    <t>IP ACCESS TELECOMUNICACIONES S.A.S</t>
  </si>
  <si>
    <t>FE541</t>
  </si>
  <si>
    <t>IT</t>
  </si>
  <si>
    <t>ITERIA SAS</t>
  </si>
  <si>
    <t>ITN TRAVEL S.A.S.</t>
  </si>
  <si>
    <t>ITN-3318</t>
  </si>
  <si>
    <t>ITN-3337</t>
  </si>
  <si>
    <t>ITN3443</t>
  </si>
  <si>
    <t>ITN3450</t>
  </si>
  <si>
    <t>ITN3451</t>
  </si>
  <si>
    <t>ITN3449</t>
  </si>
  <si>
    <t>ITN3445</t>
  </si>
  <si>
    <t>ITN3444</t>
  </si>
  <si>
    <t>ITN3448</t>
  </si>
  <si>
    <t>ITN3570</t>
  </si>
  <si>
    <t>JH HOYOS &amp; ASOCIADOS SAS</t>
  </si>
  <si>
    <t>FE20-3277</t>
  </si>
  <si>
    <t>FE20-3402</t>
  </si>
  <si>
    <t>FE20-3403</t>
  </si>
  <si>
    <t>FE20-3440</t>
  </si>
  <si>
    <t>FE20-3484</t>
  </si>
  <si>
    <t>FE20-3483</t>
  </si>
  <si>
    <t>FE20-3491</t>
  </si>
  <si>
    <t>FE20-3490</t>
  </si>
  <si>
    <t>FE20-3494</t>
  </si>
  <si>
    <t>FE203551</t>
  </si>
  <si>
    <t>FE203575</t>
  </si>
  <si>
    <t>JORGE VALENCIA CUESTA &amp; CIA S.A.S</t>
  </si>
  <si>
    <t>E419</t>
  </si>
  <si>
    <t>JULIA ELVIRA PINILLA ALVAREZ</t>
  </si>
  <si>
    <t>FE149</t>
  </si>
  <si>
    <t>FE153</t>
  </si>
  <si>
    <t>FE154</t>
  </si>
  <si>
    <t>LA RECETTA SOLUCIONES GASTRONOMICAS INTEGRADAS SAS</t>
  </si>
  <si>
    <t>LR3-986230</t>
  </si>
  <si>
    <t>LR3-985672</t>
  </si>
  <si>
    <t>LR3-988293</t>
  </si>
  <si>
    <t>LR3-990968</t>
  </si>
  <si>
    <t>LR3-994316</t>
  </si>
  <si>
    <t>LR3-993709</t>
  </si>
  <si>
    <t>LR3-993470</t>
  </si>
  <si>
    <t>LR3-1000868</t>
  </si>
  <si>
    <t>LR3-1001552</t>
  </si>
  <si>
    <t>LR3-1000957</t>
  </si>
  <si>
    <t>LR3-1008708</t>
  </si>
  <si>
    <t>LR3-1008263</t>
  </si>
  <si>
    <t>LR3-1014367</t>
  </si>
  <si>
    <t>LR3-1013946</t>
  </si>
  <si>
    <t>LR3-1013752</t>
  </si>
  <si>
    <t>LR3-1021728</t>
  </si>
  <si>
    <t>LR3-1021228</t>
  </si>
  <si>
    <t>LR31024010</t>
  </si>
  <si>
    <t>LR31028102</t>
  </si>
  <si>
    <t>LR31027325</t>
  </si>
  <si>
    <t>LR31033080</t>
  </si>
  <si>
    <t>LR31032787</t>
  </si>
  <si>
    <t>LR31032788</t>
  </si>
  <si>
    <t>LR31034639</t>
  </si>
  <si>
    <t>LR31035505</t>
  </si>
  <si>
    <t>LR31034950</t>
  </si>
  <si>
    <t>LR31038895</t>
  </si>
  <si>
    <t>LR31039954</t>
  </si>
  <si>
    <t>LR31041558</t>
  </si>
  <si>
    <t>LR31046103</t>
  </si>
  <si>
    <t>LR31048980</t>
  </si>
  <si>
    <t>LR31049290</t>
  </si>
  <si>
    <t>LR31051147</t>
  </si>
  <si>
    <t>LASA SOCIEDAD DE APOYO AERONAUTICO SA</t>
  </si>
  <si>
    <t>LET1047</t>
  </si>
  <si>
    <t>PSO167</t>
  </si>
  <si>
    <t>VUP207</t>
  </si>
  <si>
    <t>NVA33</t>
  </si>
  <si>
    <t>LET1072</t>
  </si>
  <si>
    <t>VUP216</t>
  </si>
  <si>
    <t>NVA41</t>
  </si>
  <si>
    <t>VVC40</t>
  </si>
  <si>
    <t>PSO179</t>
  </si>
  <si>
    <t>LET1101</t>
  </si>
  <si>
    <t>VUP228.</t>
  </si>
  <si>
    <t>NVA48</t>
  </si>
  <si>
    <t>VUP237</t>
  </si>
  <si>
    <t>NVA54</t>
  </si>
  <si>
    <t>BGA1748</t>
  </si>
  <si>
    <t>SMR1827</t>
  </si>
  <si>
    <t>ADZ3770</t>
  </si>
  <si>
    <t>VUP247</t>
  </si>
  <si>
    <t>PSO212</t>
  </si>
  <si>
    <t>RCH1002</t>
  </si>
  <si>
    <t>NVA61</t>
  </si>
  <si>
    <t>RCH998</t>
  </si>
  <si>
    <t>SMR1837</t>
  </si>
  <si>
    <t>ADZ3787</t>
  </si>
  <si>
    <t>LET1158</t>
  </si>
  <si>
    <t>ADZ3782</t>
  </si>
  <si>
    <t>AXM873</t>
  </si>
  <si>
    <t>NVA62</t>
  </si>
  <si>
    <t>SMR1838</t>
  </si>
  <si>
    <t>VUP250</t>
  </si>
  <si>
    <t>SMR1839</t>
  </si>
  <si>
    <t>BAQ1119</t>
  </si>
  <si>
    <t>LET1157</t>
  </si>
  <si>
    <t>ADZ3777</t>
  </si>
  <si>
    <t>BGA1759</t>
  </si>
  <si>
    <t>VVC63</t>
  </si>
  <si>
    <t>AXM878</t>
  </si>
  <si>
    <t>BAQ1122</t>
  </si>
  <si>
    <t>AXM877</t>
  </si>
  <si>
    <t>VVC62</t>
  </si>
  <si>
    <t>BAQ1118</t>
  </si>
  <si>
    <t>NVA58</t>
  </si>
  <si>
    <t>LET1161</t>
  </si>
  <si>
    <t>VUP249</t>
  </si>
  <si>
    <t>NVA60</t>
  </si>
  <si>
    <t>CUC1636</t>
  </si>
  <si>
    <t>LET1159</t>
  </si>
  <si>
    <t>VVC64</t>
  </si>
  <si>
    <t>LET1156</t>
  </si>
  <si>
    <t>ADZ3786</t>
  </si>
  <si>
    <t>VVC61</t>
  </si>
  <si>
    <t>BGA1761</t>
  </si>
  <si>
    <t>CUC1633</t>
  </si>
  <si>
    <t>ADZ3781</t>
  </si>
  <si>
    <t>VVC66</t>
  </si>
  <si>
    <t>ADZ3778</t>
  </si>
  <si>
    <t>ADZ3780</t>
  </si>
  <si>
    <t>LET1155</t>
  </si>
  <si>
    <t>RCH1001</t>
  </si>
  <si>
    <t>BGA1760</t>
  </si>
  <si>
    <t>BGA1763</t>
  </si>
  <si>
    <t>SMR1845</t>
  </si>
  <si>
    <t>ADZ3779</t>
  </si>
  <si>
    <t>LET1160</t>
  </si>
  <si>
    <t>PSO214</t>
  </si>
  <si>
    <t>RCH1000</t>
  </si>
  <si>
    <t>AXM872</t>
  </si>
  <si>
    <t>NVA59</t>
  </si>
  <si>
    <t>VUP248</t>
  </si>
  <si>
    <t>PSO211</t>
  </si>
  <si>
    <t>CUC1631</t>
  </si>
  <si>
    <t>RCH999</t>
  </si>
  <si>
    <t>BGA1762</t>
  </si>
  <si>
    <t>VVC65</t>
  </si>
  <si>
    <t>PSO213</t>
  </si>
  <si>
    <t>CUC1632</t>
  </si>
  <si>
    <t>BGA1764</t>
  </si>
  <si>
    <t>ADZ3793</t>
  </si>
  <si>
    <t>SMR1851</t>
  </si>
  <si>
    <t>RCH1005</t>
  </si>
  <si>
    <t>BGA1769</t>
  </si>
  <si>
    <t>CUC1644</t>
  </si>
  <si>
    <t>SMR1854</t>
  </si>
  <si>
    <t>SMR1856</t>
  </si>
  <si>
    <t>SMR1862</t>
  </si>
  <si>
    <t>VUP253</t>
  </si>
  <si>
    <t>ADZ3811</t>
  </si>
  <si>
    <t>VUP254</t>
  </si>
  <si>
    <t>ADZ3808</t>
  </si>
  <si>
    <t>BGA1775</t>
  </si>
  <si>
    <t>VVC69</t>
  </si>
  <si>
    <t>RCH1009</t>
  </si>
  <si>
    <t>PSO217</t>
  </si>
  <si>
    <t>LET1169</t>
  </si>
  <si>
    <t>AXM890</t>
  </si>
  <si>
    <t>ADZ3816</t>
  </si>
  <si>
    <t>PSO216</t>
  </si>
  <si>
    <t>CUC1651</t>
  </si>
  <si>
    <t>CUC1652</t>
  </si>
  <si>
    <t>VVC68</t>
  </si>
  <si>
    <t>BAQ1133</t>
  </si>
  <si>
    <t>VVC67</t>
  </si>
  <si>
    <t>CUC1650</t>
  </si>
  <si>
    <t>BGA1776</t>
  </si>
  <si>
    <t>NVA64</t>
  </si>
  <si>
    <t>ADZ3807</t>
  </si>
  <si>
    <t>SMR1863</t>
  </si>
  <si>
    <t>BAQ1134</t>
  </si>
  <si>
    <t>NVA63</t>
  </si>
  <si>
    <t>RCH1008</t>
  </si>
  <si>
    <t>ADZ3815</t>
  </si>
  <si>
    <t>AXM891</t>
  </si>
  <si>
    <t>LET1173</t>
  </si>
  <si>
    <t>ADZ3809</t>
  </si>
  <si>
    <t>RCH1007</t>
  </si>
  <si>
    <t>AXM892</t>
  </si>
  <si>
    <t>SMR1869</t>
  </si>
  <si>
    <t>LET1171</t>
  </si>
  <si>
    <t>SMR1864</t>
  </si>
  <si>
    <t>ADZ3810</t>
  </si>
  <si>
    <t>BGA1777</t>
  </si>
  <si>
    <t>ADZ3817</t>
  </si>
  <si>
    <t>LET1170</t>
  </si>
  <si>
    <t>BAQ1132</t>
  </si>
  <si>
    <t>LET1172</t>
  </si>
  <si>
    <t>BGA1780</t>
  </si>
  <si>
    <t>ADZ3822</t>
  </si>
  <si>
    <t>LET1180</t>
  </si>
  <si>
    <t>BAQ1144</t>
  </si>
  <si>
    <t>ADZ3831</t>
  </si>
  <si>
    <t>RCH1018</t>
  </si>
  <si>
    <t>BAQ1143</t>
  </si>
  <si>
    <t>SMR1884</t>
  </si>
  <si>
    <t>RCH1019</t>
  </si>
  <si>
    <t>ADZ3829</t>
  </si>
  <si>
    <t>SMR1883</t>
  </si>
  <si>
    <t>AXM904</t>
  </si>
  <si>
    <t>ADZ3832</t>
  </si>
  <si>
    <t>LET1182</t>
  </si>
  <si>
    <t>SMR1885</t>
  </si>
  <si>
    <t>ADZ3834</t>
  </si>
  <si>
    <t>BGA1791</t>
  </si>
  <si>
    <t>LET1181</t>
  </si>
  <si>
    <t>VUP259</t>
  </si>
  <si>
    <t>ADZ3830</t>
  </si>
  <si>
    <t>CUC1668</t>
  </si>
  <si>
    <t>NVA66</t>
  </si>
  <si>
    <t>PSO222</t>
  </si>
  <si>
    <t>CUC1666</t>
  </si>
  <si>
    <t>LET1179</t>
  </si>
  <si>
    <t>VVC70</t>
  </si>
  <si>
    <t>PSO221</t>
  </si>
  <si>
    <t>VVC72</t>
  </si>
  <si>
    <t>BGA1792</t>
  </si>
  <si>
    <t>NVA65</t>
  </si>
  <si>
    <t>LET1183</t>
  </si>
  <si>
    <t>BGA1793</t>
  </si>
  <si>
    <t>RCH1017</t>
  </si>
  <si>
    <t>ADZ3833</t>
  </si>
  <si>
    <t>PSO223</t>
  </si>
  <si>
    <t>VUP258</t>
  </si>
  <si>
    <t>VVC71</t>
  </si>
  <si>
    <t>CUC1667</t>
  </si>
  <si>
    <t>AXM903</t>
  </si>
  <si>
    <t>CUC1677</t>
  </si>
  <si>
    <t>RCH1021</t>
  </si>
  <si>
    <t>SMR1902</t>
  </si>
  <si>
    <t>RCH1022</t>
  </si>
  <si>
    <t>LET1190</t>
  </si>
  <si>
    <t>NVA70</t>
  </si>
  <si>
    <t>NVA67</t>
  </si>
  <si>
    <t>SMR1896</t>
  </si>
  <si>
    <t>SMR1903</t>
  </si>
  <si>
    <t>VUP261</t>
  </si>
  <si>
    <t>CUC1680</t>
  </si>
  <si>
    <t>ADZ3849</t>
  </si>
  <si>
    <t>BGA1800</t>
  </si>
  <si>
    <t>BGA1801</t>
  </si>
  <si>
    <t>VUP262</t>
  </si>
  <si>
    <t>LET1189</t>
  </si>
  <si>
    <t>LET1194</t>
  </si>
  <si>
    <t>PSO227.</t>
  </si>
  <si>
    <t>VVC73</t>
  </si>
  <si>
    <t>CUC1681</t>
  </si>
  <si>
    <t>SMR1898</t>
  </si>
  <si>
    <t>ADZ3852</t>
  </si>
  <si>
    <t>VVC74</t>
  </si>
  <si>
    <t>BAQ1152</t>
  </si>
  <si>
    <t>AXM912</t>
  </si>
  <si>
    <t>VVC78</t>
  </si>
  <si>
    <t>PSO228</t>
  </si>
  <si>
    <t>AXM913</t>
  </si>
  <si>
    <t>LET1193</t>
  </si>
  <si>
    <t>VVC77</t>
  </si>
  <si>
    <t>VUP264</t>
  </si>
  <si>
    <t>SMR1897</t>
  </si>
  <si>
    <t>ADZ3851</t>
  </si>
  <si>
    <t>VVC75</t>
  </si>
  <si>
    <t>ADZ3850</t>
  </si>
  <si>
    <t>BAQ1151</t>
  </si>
  <si>
    <t>AXM909</t>
  </si>
  <si>
    <t>BGA1798</t>
  </si>
  <si>
    <t>BAQ1158</t>
  </si>
  <si>
    <t>PSO225.</t>
  </si>
  <si>
    <t>ADZ3856</t>
  </si>
  <si>
    <t>RCH1020</t>
  </si>
  <si>
    <t>VUP263</t>
  </si>
  <si>
    <t>VVC76</t>
  </si>
  <si>
    <t>AXM910</t>
  </si>
  <si>
    <t>RCH1023</t>
  </si>
  <si>
    <t>LET1192</t>
  </si>
  <si>
    <t>LET1188</t>
  </si>
  <si>
    <t>NVA71</t>
  </si>
  <si>
    <t>NVA68</t>
  </si>
  <si>
    <t>BGA1802</t>
  </si>
  <si>
    <t>NVA69</t>
  </si>
  <si>
    <t>ADZ3848</t>
  </si>
  <si>
    <t>BAQ1156</t>
  </si>
  <si>
    <t>PSO224.</t>
  </si>
  <si>
    <t>ADZ3855</t>
  </si>
  <si>
    <t>CUC1678</t>
  </si>
  <si>
    <t>LET1191</t>
  </si>
  <si>
    <t>ADZ3858</t>
  </si>
  <si>
    <t>CUC1685</t>
  </si>
  <si>
    <t>BGA1804</t>
  </si>
  <si>
    <t>SMR1908</t>
  </si>
  <si>
    <t>LET1205</t>
  </si>
  <si>
    <t>NVA72</t>
  </si>
  <si>
    <t>ADZ3872</t>
  </si>
  <si>
    <t>ADZ3877</t>
  </si>
  <si>
    <t>ADZ3876</t>
  </si>
  <si>
    <t>PSO232</t>
  </si>
  <si>
    <t>BAQ1167</t>
  </si>
  <si>
    <t>SMR1921</t>
  </si>
  <si>
    <t>RCH1029</t>
  </si>
  <si>
    <t>SMR1919</t>
  </si>
  <si>
    <t>BGA1811</t>
  </si>
  <si>
    <t>AXM920</t>
  </si>
  <si>
    <t>NVA73</t>
  </si>
  <si>
    <t>CUC1696</t>
  </si>
  <si>
    <t>VVC80</t>
  </si>
  <si>
    <t>VUP267</t>
  </si>
  <si>
    <t>LET1201</t>
  </si>
  <si>
    <t>SMR1920</t>
  </si>
  <si>
    <t>SMR1918</t>
  </si>
  <si>
    <t>ADZ3880</t>
  </si>
  <si>
    <t>SMR1926</t>
  </si>
  <si>
    <t>BGA1810</t>
  </si>
  <si>
    <t>ADZ3868</t>
  </si>
  <si>
    <t>LET1203</t>
  </si>
  <si>
    <t>ADZ3869</t>
  </si>
  <si>
    <t>ADZ3870</t>
  </si>
  <si>
    <t>PSO231</t>
  </si>
  <si>
    <t>AXM921</t>
  </si>
  <si>
    <t>VUP266</t>
  </si>
  <si>
    <t>AXM919</t>
  </si>
  <si>
    <t>CUC1695</t>
  </si>
  <si>
    <t>PSO230</t>
  </si>
  <si>
    <t>RCH1028</t>
  </si>
  <si>
    <t>BAQ1170</t>
  </si>
  <si>
    <t>LET1202</t>
  </si>
  <si>
    <t>BGA1812</t>
  </si>
  <si>
    <t>BAQ1168</t>
  </si>
  <si>
    <t>VVC79</t>
  </si>
  <si>
    <t>CUC1697</t>
  </si>
  <si>
    <t>ADZ3871</t>
  </si>
  <si>
    <t>RCH1030</t>
  </si>
  <si>
    <t>BAQ1169</t>
  </si>
  <si>
    <t>VVC81</t>
  </si>
  <si>
    <t>LET1204</t>
  </si>
  <si>
    <t>ADZ3885</t>
  </si>
  <si>
    <t>NVA75</t>
  </si>
  <si>
    <t>BGA1816</t>
  </si>
  <si>
    <t>SMR1934</t>
  </si>
  <si>
    <t>CUC1721</t>
  </si>
  <si>
    <t>LET1220</t>
  </si>
  <si>
    <t>BAQ1181</t>
  </si>
  <si>
    <t>VUP272</t>
  </si>
  <si>
    <t>VVC85</t>
  </si>
  <si>
    <t>SMR1951</t>
  </si>
  <si>
    <t>RCH1045</t>
  </si>
  <si>
    <t>LET1225</t>
  </si>
  <si>
    <t>ADZ3905</t>
  </si>
  <si>
    <t>NVA78</t>
  </si>
  <si>
    <t>BGA1824</t>
  </si>
  <si>
    <t>AXM937</t>
  </si>
  <si>
    <t>VVC82</t>
  </si>
  <si>
    <t>NVA77</t>
  </si>
  <si>
    <t>SMR1957</t>
  </si>
  <si>
    <t>SMR1953</t>
  </si>
  <si>
    <t>NVA80</t>
  </si>
  <si>
    <t>LET1224</t>
  </si>
  <si>
    <t>AXM940</t>
  </si>
  <si>
    <t>BAQ1183</t>
  </si>
  <si>
    <t>SMR1950</t>
  </si>
  <si>
    <t>LET1219</t>
  </si>
  <si>
    <t>VVC84</t>
  </si>
  <si>
    <t>NVA79</t>
  </si>
  <si>
    <t>RCH1044</t>
  </si>
  <si>
    <t>BGA1827</t>
  </si>
  <si>
    <t>AXM936</t>
  </si>
  <si>
    <t>CUC1734</t>
  </si>
  <si>
    <t>LET1222</t>
  </si>
  <si>
    <t>RCH1046</t>
  </si>
  <si>
    <t>BAQ1180</t>
  </si>
  <si>
    <t>AXM938</t>
  </si>
  <si>
    <t>VUP271</t>
  </si>
  <si>
    <t>ADZ3900</t>
  </si>
  <si>
    <t>VVC86</t>
  </si>
  <si>
    <t>ADZ3897</t>
  </si>
  <si>
    <t>BGA1828</t>
  </si>
  <si>
    <t>NVA81</t>
  </si>
  <si>
    <t>VVC83</t>
  </si>
  <si>
    <t>VUP273</t>
  </si>
  <si>
    <t>SMR1958</t>
  </si>
  <si>
    <t>SMR1952</t>
  </si>
  <si>
    <t>ADZ3898</t>
  </si>
  <si>
    <t>CUC1726</t>
  </si>
  <si>
    <t>PSO238</t>
  </si>
  <si>
    <t>PSO239</t>
  </si>
  <si>
    <t>PSO236</t>
  </si>
  <si>
    <t>RCH1047</t>
  </si>
  <si>
    <t>AXM941</t>
  </si>
  <si>
    <t>ADZ3901</t>
  </si>
  <si>
    <t>NVA76</t>
  </si>
  <si>
    <t>BGA1823</t>
  </si>
  <si>
    <t>BAQ1179</t>
  </si>
  <si>
    <t>PSO240</t>
  </si>
  <si>
    <t>LET1221</t>
  </si>
  <si>
    <t>ADZ3906</t>
  </si>
  <si>
    <t>CUC1725</t>
  </si>
  <si>
    <t>CUC1735</t>
  </si>
  <si>
    <t>LET1223</t>
  </si>
  <si>
    <t>BGA1825</t>
  </si>
  <si>
    <t>RCH1048</t>
  </si>
  <si>
    <t>ADZ3899</t>
  </si>
  <si>
    <t>PSO237</t>
  </si>
  <si>
    <t>CUC1733</t>
  </si>
  <si>
    <t>ADZ3908</t>
  </si>
  <si>
    <t>SMR1961</t>
  </si>
  <si>
    <t>BGA1830</t>
  </si>
  <si>
    <t>LET1227</t>
  </si>
  <si>
    <t>LEM CARGO EU</t>
  </si>
  <si>
    <t>FADZ 9186</t>
  </si>
  <si>
    <t>FADZ 9209</t>
  </si>
  <si>
    <t>AJ-FADZ 9209</t>
  </si>
  <si>
    <t>AJ-FADZ 9220</t>
  </si>
  <si>
    <t>FADZ 9220</t>
  </si>
  <si>
    <t>FADZ9243</t>
  </si>
  <si>
    <t>FADZ 9261</t>
  </si>
  <si>
    <t>LIEBHERR-AEROSPACE SALINE,INC</t>
  </si>
  <si>
    <t>RO16418</t>
  </si>
  <si>
    <t>RO16414</t>
  </si>
  <si>
    <t>LINA MARCELA ZAPATA ARISTIZABAL</t>
  </si>
  <si>
    <t>CC-055</t>
  </si>
  <si>
    <t>CC-060</t>
  </si>
  <si>
    <t>LONGPORT COLOMBIA LTDA</t>
  </si>
  <si>
    <t>CO31047</t>
  </si>
  <si>
    <t>CO31048</t>
  </si>
  <si>
    <t>CO31174</t>
  </si>
  <si>
    <t>LUFTHANSA INDUSTRY SOLUTIONS BS GMBH</t>
  </si>
  <si>
    <t>MAAKAL COLOMBIA S.A.</t>
  </si>
  <si>
    <t>EI 56512</t>
  </si>
  <si>
    <t>EI56820</t>
  </si>
  <si>
    <t>EI57016</t>
  </si>
  <si>
    <t>MANUEL ENRIQUE ROMERO MORA</t>
  </si>
  <si>
    <t>E73</t>
  </si>
  <si>
    <t>E75</t>
  </si>
  <si>
    <t>E74</t>
  </si>
  <si>
    <t>MAQUINAS Y HERRAMIENTAS SA</t>
  </si>
  <si>
    <t>MHFE2482</t>
  </si>
  <si>
    <t>MARROQUINERA SAS</t>
  </si>
  <si>
    <t>MR140144</t>
  </si>
  <si>
    <t>MARTINEZ Y ASOCIADOS PROTECCION INTEGRAL S A S</t>
  </si>
  <si>
    <t>FES22656</t>
  </si>
  <si>
    <t>FES22766</t>
  </si>
  <si>
    <t>MAURICIO ALEXANDER VILLADA TAMAYO</t>
  </si>
  <si>
    <t>CC-011-2022</t>
  </si>
  <si>
    <t>MEDICINA AERONAUTICA INTEGRAL Y SALUD OCUPACIONAL I.P.S S.A</t>
  </si>
  <si>
    <t>MA1965</t>
  </si>
  <si>
    <t>MA1964</t>
  </si>
  <si>
    <t>MA2272</t>
  </si>
  <si>
    <t>MA2273</t>
  </si>
  <si>
    <t>MESSER COLOMBIA S.A</t>
  </si>
  <si>
    <t>51F24094</t>
  </si>
  <si>
    <t>590F4238</t>
  </si>
  <si>
    <t>590F4271</t>
  </si>
  <si>
    <t>590F4344</t>
  </si>
  <si>
    <t>51F24667</t>
  </si>
  <si>
    <t>590F4449</t>
  </si>
  <si>
    <t>METRO OPERACION INMOBILIARIA S.A.S</t>
  </si>
  <si>
    <t>BOGH-64232</t>
  </si>
  <si>
    <t>BOGH-64233</t>
  </si>
  <si>
    <t>BOGH-64254</t>
  </si>
  <si>
    <t>BOGH-64291</t>
  </si>
  <si>
    <t>BOGH-64329</t>
  </si>
  <si>
    <t>BOGH-64313</t>
  </si>
  <si>
    <t>BOGH-64330</t>
  </si>
  <si>
    <t>CLOH-34466</t>
  </si>
  <si>
    <t>BOGH-64731</t>
  </si>
  <si>
    <t>BOGH-64756</t>
  </si>
  <si>
    <t>BOGH-64781</t>
  </si>
  <si>
    <t>BOGH-65189</t>
  </si>
  <si>
    <t>BOGH-65219</t>
  </si>
  <si>
    <t>BOGH-65279</t>
  </si>
  <si>
    <t>BOGH-65438</t>
  </si>
  <si>
    <t>BOGH-65755</t>
  </si>
  <si>
    <t>BOGH-65837</t>
  </si>
  <si>
    <t>CLOH-35244</t>
  </si>
  <si>
    <t>CLOH-35282</t>
  </si>
  <si>
    <t>CLOH-35286</t>
  </si>
  <si>
    <t>CLOH-35380</t>
  </si>
  <si>
    <t>BOGH-66220</t>
  </si>
  <si>
    <t>BOGH-66321</t>
  </si>
  <si>
    <t>CLOH-35464</t>
  </si>
  <si>
    <t>BOGH66447</t>
  </si>
  <si>
    <t>BOGH66533</t>
  </si>
  <si>
    <t>BOGH66528</t>
  </si>
  <si>
    <t>BOGH66529</t>
  </si>
  <si>
    <t>CLOH35643</t>
  </si>
  <si>
    <t>BOGH66667</t>
  </si>
  <si>
    <t>BOGH66668</t>
  </si>
  <si>
    <t>BOGH66821</t>
  </si>
  <si>
    <t>BOGH66832</t>
  </si>
  <si>
    <t>BAQH41412</t>
  </si>
  <si>
    <t>BOGH66879</t>
  </si>
  <si>
    <t>BOGH67338</t>
  </si>
  <si>
    <t>CLOH36145</t>
  </si>
  <si>
    <t>BOGH67306</t>
  </si>
  <si>
    <t>CLOH36166</t>
  </si>
  <si>
    <t>BOGH67302</t>
  </si>
  <si>
    <t>BOGH67418</t>
  </si>
  <si>
    <t>CTGH42171</t>
  </si>
  <si>
    <t>BOGH67396</t>
  </si>
  <si>
    <t>CTGH42169</t>
  </si>
  <si>
    <t>BOGH67439</t>
  </si>
  <si>
    <t>CTGH42168</t>
  </si>
  <si>
    <t>CTGH42170</t>
  </si>
  <si>
    <t>BOGH67417</t>
  </si>
  <si>
    <t>CTGH42167</t>
  </si>
  <si>
    <t>CLOH36319</t>
  </si>
  <si>
    <t>BOGH67617</t>
  </si>
  <si>
    <t>BOGH67603</t>
  </si>
  <si>
    <t>BOGH67601</t>
  </si>
  <si>
    <t>BOGH67618</t>
  </si>
  <si>
    <t>CLOH36361</t>
  </si>
  <si>
    <t>BOGH67749</t>
  </si>
  <si>
    <t>BOGH67761</t>
  </si>
  <si>
    <t>BOGH67760</t>
  </si>
  <si>
    <t>VPUH36330</t>
  </si>
  <si>
    <t>VPUH36332</t>
  </si>
  <si>
    <t>VPUH36333</t>
  </si>
  <si>
    <t>BOGH67839</t>
  </si>
  <si>
    <t>BOGH67840</t>
  </si>
  <si>
    <t>BOGH67841</t>
  </si>
  <si>
    <t>MILENIO PC S.A.</t>
  </si>
  <si>
    <t>IG63809</t>
  </si>
  <si>
    <t>IG63810</t>
  </si>
  <si>
    <t>IG63807</t>
  </si>
  <si>
    <t>IG63806</t>
  </si>
  <si>
    <t>IG63808</t>
  </si>
  <si>
    <t>IG64366</t>
  </si>
  <si>
    <t>IG64333</t>
  </si>
  <si>
    <t>IG64332</t>
  </si>
  <si>
    <t>IG64331</t>
  </si>
  <si>
    <t>IG64330</t>
  </si>
  <si>
    <t>IG64334</t>
  </si>
  <si>
    <t>MOMENTUM SOLUTIONS SERVICES S.A.S</t>
  </si>
  <si>
    <t>3ANA465</t>
  </si>
  <si>
    <t>3ANA479</t>
  </si>
  <si>
    <t>3ANA505.</t>
  </si>
  <si>
    <t>3ANA521</t>
  </si>
  <si>
    <t>3ANA525</t>
  </si>
  <si>
    <t>3ANA532</t>
  </si>
  <si>
    <t>3ANA534</t>
  </si>
  <si>
    <t>3ANA538</t>
  </si>
  <si>
    <t>3ANA537</t>
  </si>
  <si>
    <t>3ANA539</t>
  </si>
  <si>
    <t>FC544</t>
  </si>
  <si>
    <t>FC543</t>
  </si>
  <si>
    <t>FC545</t>
  </si>
  <si>
    <t>FC546</t>
  </si>
  <si>
    <t>FC549</t>
  </si>
  <si>
    <t>FC550</t>
  </si>
  <si>
    <t>FC551</t>
  </si>
  <si>
    <t>MONTAJES INGENIERIA EQUIPOS Y TRANSPORTE S.A.S</t>
  </si>
  <si>
    <t>FVE-1060</t>
  </si>
  <si>
    <t>FVE-1061</t>
  </si>
  <si>
    <t>FVE-1059</t>
  </si>
  <si>
    <t>FVE-1058</t>
  </si>
  <si>
    <t>MUNICIPIO DE CHACHAGUI</t>
  </si>
  <si>
    <t>MUÑOZ CARGO S.A.S</t>
  </si>
  <si>
    <t>MC2010</t>
  </si>
  <si>
    <t>MC2009</t>
  </si>
  <si>
    <t>NEDIAR S.A.S</t>
  </si>
  <si>
    <t>N - 708</t>
  </si>
  <si>
    <t>N - 711</t>
  </si>
  <si>
    <t>N - 720</t>
  </si>
  <si>
    <t>N-722</t>
  </si>
  <si>
    <t>N726</t>
  </si>
  <si>
    <t>NEWLINK COMMUNICATIONS GROUP LLC</t>
  </si>
  <si>
    <t>C23-0031</t>
  </si>
  <si>
    <t>OFIX SUMINISTROS Y LOGISTICA S.A.S</t>
  </si>
  <si>
    <t>OLGA PATRICIA CORREA BUSTAMANTE</t>
  </si>
  <si>
    <t>CC-10-01-23</t>
  </si>
  <si>
    <t>ORACLE COLOMBIA LTDA.</t>
  </si>
  <si>
    <t>B230116</t>
  </si>
  <si>
    <t>ORGANIZACION TERPEL SA</t>
  </si>
  <si>
    <t>VL9411749333</t>
  </si>
  <si>
    <t>VL9411749334</t>
  </si>
  <si>
    <t>VL9411749363</t>
  </si>
  <si>
    <t>VL9411749364</t>
  </si>
  <si>
    <t>VL9411749351</t>
  </si>
  <si>
    <t>VL9411749352</t>
  </si>
  <si>
    <t>VL9411749377</t>
  </si>
  <si>
    <t>VL9411749378</t>
  </si>
  <si>
    <t>VL9411749393</t>
  </si>
  <si>
    <t>VL9411749383</t>
  </si>
  <si>
    <t>VL9411749394</t>
  </si>
  <si>
    <t>VL9411749407</t>
  </si>
  <si>
    <t>VL9411749414</t>
  </si>
  <si>
    <t>VL9411749406</t>
  </si>
  <si>
    <t>VL9411749430</t>
  </si>
  <si>
    <t>VL9411749431</t>
  </si>
  <si>
    <t>VL9411749445</t>
  </si>
  <si>
    <t>VL9411749444</t>
  </si>
  <si>
    <t>VL9411749462</t>
  </si>
  <si>
    <t>VL9411749476</t>
  </si>
  <si>
    <t>VL9411749477</t>
  </si>
  <si>
    <t>VL9411749463</t>
  </si>
  <si>
    <t>VL9411749464</t>
  </si>
  <si>
    <t>VL9411749465</t>
  </si>
  <si>
    <t>VL9411749494</t>
  </si>
  <si>
    <t>VL9411749495</t>
  </si>
  <si>
    <t>VL9411749513</t>
  </si>
  <si>
    <t>VL9411749512</t>
  </si>
  <si>
    <t>VL9411749527</t>
  </si>
  <si>
    <t>VL9411749528</t>
  </si>
  <si>
    <t>PANGEA MTD SAS</t>
  </si>
  <si>
    <t>MTD2798</t>
  </si>
  <si>
    <t>MTD2797</t>
  </si>
  <si>
    <t>MTD2800</t>
  </si>
  <si>
    <t>MTD2942</t>
  </si>
  <si>
    <t>MTD3026</t>
  </si>
  <si>
    <t>MTD3025</t>
  </si>
  <si>
    <t>MTD3030</t>
  </si>
  <si>
    <t>MTD3031</t>
  </si>
  <si>
    <t>MTD3290</t>
  </si>
  <si>
    <t>MTD3294</t>
  </si>
  <si>
    <t>MTD3293</t>
  </si>
  <si>
    <t>MTD3295</t>
  </si>
  <si>
    <t>MTD3291</t>
  </si>
  <si>
    <t>MTD3572</t>
  </si>
  <si>
    <t>MTD3574</t>
  </si>
  <si>
    <t>MTD3575</t>
  </si>
  <si>
    <t>MTD3571</t>
  </si>
  <si>
    <t>MTD3573</t>
  </si>
  <si>
    <t>MTD3593</t>
  </si>
  <si>
    <t>MTD3570</t>
  </si>
  <si>
    <t>PAVILLION HOTELS GROUP S.A.S.</t>
  </si>
  <si>
    <t>PHFE - 45354</t>
  </si>
  <si>
    <t>PHFE - 45377</t>
  </si>
  <si>
    <t>PHFE - 45369</t>
  </si>
  <si>
    <t>PHFE - 45373</t>
  </si>
  <si>
    <t>PHFE - 45738</t>
  </si>
  <si>
    <t>PHFE - 45755</t>
  </si>
  <si>
    <t>PHFE - 45699</t>
  </si>
  <si>
    <t>PHFE - 45732</t>
  </si>
  <si>
    <t>PHFE - 45824</t>
  </si>
  <si>
    <t>PHFE - 45832</t>
  </si>
  <si>
    <t>PHFE - 45829</t>
  </si>
  <si>
    <t>PHFE - 45823</t>
  </si>
  <si>
    <t>PHFE49068</t>
  </si>
  <si>
    <t>PHFE49078</t>
  </si>
  <si>
    <t>PHFE49099</t>
  </si>
  <si>
    <t>PHFE49098</t>
  </si>
  <si>
    <t>PHFE49095</t>
  </si>
  <si>
    <t>PHFE49108</t>
  </si>
  <si>
    <t>PHFE49131</t>
  </si>
  <si>
    <t>PHFE49174</t>
  </si>
  <si>
    <t>PHFE49993</t>
  </si>
  <si>
    <t>PHFE49994</t>
  </si>
  <si>
    <t>PHFE50008</t>
  </si>
  <si>
    <t>PAXZU COLOMBIA SAS</t>
  </si>
  <si>
    <t>FE-17207</t>
  </si>
  <si>
    <t>FE-17236</t>
  </si>
  <si>
    <t>FE17363</t>
  </si>
  <si>
    <t>FE17447</t>
  </si>
  <si>
    <t>PROMOTORA TURISTICA DEL CARIBE PROTUCARIBE S A</t>
  </si>
  <si>
    <t>Ajus FE217948</t>
  </si>
  <si>
    <t>PROTACTICS S.A.S.</t>
  </si>
  <si>
    <t>0058.</t>
  </si>
  <si>
    <t>PTT - 252</t>
  </si>
  <si>
    <t>PTT589</t>
  </si>
  <si>
    <t>PTT597</t>
  </si>
  <si>
    <t>PROTEBET SAS</t>
  </si>
  <si>
    <t>Cl. 44 Sur #No 46B 87</t>
  </si>
  <si>
    <t>ENVIGADO</t>
  </si>
  <si>
    <t>PROT713</t>
  </si>
  <si>
    <t>PROVEEDORES INDUSTRIALES &amp; AERONAUTICOS SAS</t>
  </si>
  <si>
    <t>FEPR - 5947</t>
  </si>
  <si>
    <t>FEPR - 5945</t>
  </si>
  <si>
    <t>FEPR - 5946</t>
  </si>
  <si>
    <t>PSYCONOMETRICS S.A.S.</t>
  </si>
  <si>
    <t>FE 5652</t>
  </si>
  <si>
    <t>FE5882</t>
  </si>
  <si>
    <t>FE5947</t>
  </si>
  <si>
    <t>R&amp;A INVERSIONES Y PROYECTOS SAS</t>
  </si>
  <si>
    <t>628B-AJ</t>
  </si>
  <si>
    <t>NC 628-AJ</t>
  </si>
  <si>
    <t>FE650</t>
  </si>
  <si>
    <t>FE647</t>
  </si>
  <si>
    <t>FE649</t>
  </si>
  <si>
    <t>FE646</t>
  </si>
  <si>
    <t>FE654</t>
  </si>
  <si>
    <t>FE655</t>
  </si>
  <si>
    <t>FE666</t>
  </si>
  <si>
    <t>REGIONAL EXPRESS AMERICAS S.A.S.</t>
  </si>
  <si>
    <t>FR1352</t>
  </si>
  <si>
    <t>REVGAUGE LLC</t>
  </si>
  <si>
    <t>RGIS COLOMBIA LIMITADA</t>
  </si>
  <si>
    <t>RICARDO LUQUE MANCERA</t>
  </si>
  <si>
    <t>FE-209</t>
  </si>
  <si>
    <t>RIUM SAS</t>
  </si>
  <si>
    <t>RS-39009</t>
  </si>
  <si>
    <t>RS-45940</t>
  </si>
  <si>
    <t>RVILLEGAS S.A.S.</t>
  </si>
  <si>
    <t>RV-39</t>
  </si>
  <si>
    <t>RV-40</t>
  </si>
  <si>
    <t>RV41</t>
  </si>
  <si>
    <t>SAMY ROAD COLOMBIA SAS</t>
  </si>
  <si>
    <t>SR-2</t>
  </si>
  <si>
    <t>Marketing</t>
  </si>
  <si>
    <t>SECURITY SEAL LTDA</t>
  </si>
  <si>
    <t>SS-9792</t>
  </si>
  <si>
    <t>SS9906</t>
  </si>
  <si>
    <t>SEGURIDAD ATLAS LTDA</t>
  </si>
  <si>
    <t>NACL286332</t>
  </si>
  <si>
    <t>NACL293253</t>
  </si>
  <si>
    <t>SERVICIO AERONAUTICO ESPECIALIZADO S.A.S</t>
  </si>
  <si>
    <t>NC216</t>
  </si>
  <si>
    <t>SAE-4028</t>
  </si>
  <si>
    <t>NC 276</t>
  </si>
  <si>
    <t>SAE 4177</t>
  </si>
  <si>
    <t>SAE 4493</t>
  </si>
  <si>
    <t>SAE 4497</t>
  </si>
  <si>
    <t>SAE 4533</t>
  </si>
  <si>
    <t>SAE 4535</t>
  </si>
  <si>
    <t>SAE 4536</t>
  </si>
  <si>
    <t>SAE 4537</t>
  </si>
  <si>
    <t>SAE 4574</t>
  </si>
  <si>
    <t>SAE 4624</t>
  </si>
  <si>
    <t>SAE 4635</t>
  </si>
  <si>
    <t>SAE 4649</t>
  </si>
  <si>
    <t>SAE 4664</t>
  </si>
  <si>
    <t>SAE 4668</t>
  </si>
  <si>
    <t>SAE 4669</t>
  </si>
  <si>
    <t>SAE 4677</t>
  </si>
  <si>
    <t>SAE 4689</t>
  </si>
  <si>
    <t>SAE 4706</t>
  </si>
  <si>
    <t>SAE 4730</t>
  </si>
  <si>
    <t>SAE 4728</t>
  </si>
  <si>
    <t>SAE 4729</t>
  </si>
  <si>
    <t>SAE 4727</t>
  </si>
  <si>
    <t>SAE 4754</t>
  </si>
  <si>
    <t>SAE 4766</t>
  </si>
  <si>
    <t>SAE4774</t>
  </si>
  <si>
    <t>SAE 4812</t>
  </si>
  <si>
    <t>SAE4840</t>
  </si>
  <si>
    <t>SERVICIOS DE SALUD IPS SURAMERICANA S.A.S</t>
  </si>
  <si>
    <t>SERVICIOS ECOLOGICOS INTEGRADOS LATINOAMERICANOS LTDA</t>
  </si>
  <si>
    <t>FE12497</t>
  </si>
  <si>
    <t>SERVICIOS EDUCATIVOS INTERNACIONALES S.A.S</t>
  </si>
  <si>
    <t>FVE-1412</t>
  </si>
  <si>
    <t>FVE-1422</t>
  </si>
  <si>
    <t>FVE1547</t>
  </si>
  <si>
    <t>SERVICIOS ESPECIALIZADOS DE TECNOLOGÍA E INFORMÁTICA "SETI" S.A.S.</t>
  </si>
  <si>
    <t>SE17491</t>
  </si>
  <si>
    <t>SE17694</t>
  </si>
  <si>
    <t>SE17757</t>
  </si>
  <si>
    <t>SE18125</t>
  </si>
  <si>
    <t>SE18189</t>
  </si>
  <si>
    <t>SE18294</t>
  </si>
  <si>
    <t>SE18345</t>
  </si>
  <si>
    <t>SERVICIOS GRAN COLOMBIANA IPS SAS</t>
  </si>
  <si>
    <t>FE4562</t>
  </si>
  <si>
    <t>FE4576</t>
  </si>
  <si>
    <t>FE4575</t>
  </si>
  <si>
    <t>SERVICIOS PROFESIONALES PARA VEHICULOS LTDA</t>
  </si>
  <si>
    <t>FE-15330</t>
  </si>
  <si>
    <t>FE-15327</t>
  </si>
  <si>
    <t>FE-15476</t>
  </si>
  <si>
    <t>FE-15473</t>
  </si>
  <si>
    <t>FE-15605</t>
  </si>
  <si>
    <t>FE-15602</t>
  </si>
  <si>
    <t>FE-15668</t>
  </si>
  <si>
    <t>FE-15671</t>
  </si>
  <si>
    <t>FE15876</t>
  </si>
  <si>
    <t>FE15879</t>
  </si>
  <si>
    <t>FE16007</t>
  </si>
  <si>
    <t>FE16010</t>
  </si>
  <si>
    <t>SERVIENTREGA INTERNACIONAL SA</t>
  </si>
  <si>
    <t>SERVINCLUIDOS LTDA</t>
  </si>
  <si>
    <t>Cra. 10b #70</t>
  </si>
  <si>
    <t>CARTAGENA</t>
  </si>
  <si>
    <t>BO153370</t>
  </si>
  <si>
    <t>BO153383</t>
  </si>
  <si>
    <t>SGI AVIATION LLC</t>
  </si>
  <si>
    <t>23SGILLC021</t>
  </si>
  <si>
    <t>Asesoria</t>
  </si>
  <si>
    <t>SITA SWITZERLAND SARL</t>
  </si>
  <si>
    <t>OA00039356</t>
  </si>
  <si>
    <t>OA00038977</t>
  </si>
  <si>
    <t>OA00040958</t>
  </si>
  <si>
    <t>OA00042705</t>
  </si>
  <si>
    <t>OA00044459</t>
  </si>
  <si>
    <t>OA00044824</t>
  </si>
  <si>
    <t>OA00045849</t>
  </si>
  <si>
    <t>OA00045850</t>
  </si>
  <si>
    <t>SKYSCANNER LIMITED</t>
  </si>
  <si>
    <t>SIN2212EDI67608</t>
  </si>
  <si>
    <t>SIN2212EDI67607</t>
  </si>
  <si>
    <t>SIN2212EDI67967</t>
  </si>
  <si>
    <t>LTD230200194</t>
  </si>
  <si>
    <t>LTD230200330</t>
  </si>
  <si>
    <t>LTD230200187</t>
  </si>
  <si>
    <t>SOCIEDAD AERONAUTICA DE INTEGRACION TECNICA S.A.S.</t>
  </si>
  <si>
    <t>A-697</t>
  </si>
  <si>
    <t>A-690</t>
  </si>
  <si>
    <t>A-684</t>
  </si>
  <si>
    <t>A-686</t>
  </si>
  <si>
    <t>A-688</t>
  </si>
  <si>
    <t>A-685</t>
  </si>
  <si>
    <t>A-695</t>
  </si>
  <si>
    <t>A-694</t>
  </si>
  <si>
    <t>A-691</t>
  </si>
  <si>
    <t>A-692</t>
  </si>
  <si>
    <t>A-689</t>
  </si>
  <si>
    <t>A-693</t>
  </si>
  <si>
    <t>A-687</t>
  </si>
  <si>
    <t>A-696</t>
  </si>
  <si>
    <t>A-683</t>
  </si>
  <si>
    <t>A-737</t>
  </si>
  <si>
    <t>A-742</t>
  </si>
  <si>
    <t>A-741</t>
  </si>
  <si>
    <t>A-736</t>
  </si>
  <si>
    <t>A-745</t>
  </si>
  <si>
    <t>A-744</t>
  </si>
  <si>
    <t>A-740</t>
  </si>
  <si>
    <t>A-739</t>
  </si>
  <si>
    <t>A-743</t>
  </si>
  <si>
    <t>A-738</t>
  </si>
  <si>
    <t>A789</t>
  </si>
  <si>
    <t>A787</t>
  </si>
  <si>
    <t>A791</t>
  </si>
  <si>
    <t>A790</t>
  </si>
  <si>
    <t>A788</t>
  </si>
  <si>
    <t>A786</t>
  </si>
  <si>
    <t>A793</t>
  </si>
  <si>
    <t>A795</t>
  </si>
  <si>
    <t>A792</t>
  </si>
  <si>
    <t>A794</t>
  </si>
  <si>
    <t>SOFISTIC S.A.S</t>
  </si>
  <si>
    <t>E-3449</t>
  </si>
  <si>
    <t>E-3453</t>
  </si>
  <si>
    <t>E-3451</t>
  </si>
  <si>
    <t>E-3452</t>
  </si>
  <si>
    <t>E-3445</t>
  </si>
  <si>
    <t>E-3446</t>
  </si>
  <si>
    <t>E-3448</t>
  </si>
  <si>
    <t>E-3450</t>
  </si>
  <si>
    <t>E-3447</t>
  </si>
  <si>
    <t>E-3527</t>
  </si>
  <si>
    <t>E-3528</t>
  </si>
  <si>
    <t>E-3521</t>
  </si>
  <si>
    <t>E-3522</t>
  </si>
  <si>
    <t>E-3526</t>
  </si>
  <si>
    <t>E-3523</t>
  </si>
  <si>
    <t>E-3524</t>
  </si>
  <si>
    <t>E-3525</t>
  </si>
  <si>
    <t>SCFV2300007</t>
  </si>
  <si>
    <t>SCFV2300018</t>
  </si>
  <si>
    <t>SCFV2300015</t>
  </si>
  <si>
    <t>SCFV2300013</t>
  </si>
  <si>
    <t>SCFV2300017</t>
  </si>
  <si>
    <t>SCFV2300016</t>
  </si>
  <si>
    <t>E3579</t>
  </si>
  <si>
    <t>E3580</t>
  </si>
  <si>
    <t>SOLUCIONES EMPRESARIALES IDENTIMED SAS</t>
  </si>
  <si>
    <t>SOLUCIONES INTEGRALES M&amp;M S.A.S</t>
  </si>
  <si>
    <t>FELE-893</t>
  </si>
  <si>
    <t>FELE896</t>
  </si>
  <si>
    <t>Aj_FELE896</t>
  </si>
  <si>
    <t>FELE926</t>
  </si>
  <si>
    <t>STARTUP INVESTMENT SAS</t>
  </si>
  <si>
    <t>ST-4182</t>
  </si>
  <si>
    <t>ST10043</t>
  </si>
  <si>
    <t>SUMATEC SA</t>
  </si>
  <si>
    <t>AH493416</t>
  </si>
  <si>
    <t>AH493439</t>
  </si>
  <si>
    <t>AH493438</t>
  </si>
  <si>
    <t>AH493440</t>
  </si>
  <si>
    <t>AH493504</t>
  </si>
  <si>
    <t>AH493819</t>
  </si>
  <si>
    <t>AH493818</t>
  </si>
  <si>
    <t>AH493820</t>
  </si>
  <si>
    <t>AH495730</t>
  </si>
  <si>
    <t>AH495732</t>
  </si>
  <si>
    <t>SUNDANCER SAS</t>
  </si>
  <si>
    <t>HIM33288</t>
  </si>
  <si>
    <t>HIM33293</t>
  </si>
  <si>
    <t>HIM33291</t>
  </si>
  <si>
    <t>HIM33292</t>
  </si>
  <si>
    <t>HIM33290</t>
  </si>
  <si>
    <t>HIM33289</t>
  </si>
  <si>
    <t>HIM33295</t>
  </si>
  <si>
    <t>HIM33412</t>
  </si>
  <si>
    <t>HIM33410</t>
  </si>
  <si>
    <t>HIM33413</t>
  </si>
  <si>
    <t>HIM33408</t>
  </si>
  <si>
    <t>HIM33405</t>
  </si>
  <si>
    <t>HIM33406</t>
  </si>
  <si>
    <t>HIM33404</t>
  </si>
  <si>
    <t>HIM33409</t>
  </si>
  <si>
    <t>HIM33407</t>
  </si>
  <si>
    <t>HIM33434</t>
  </si>
  <si>
    <t>HIM33411</t>
  </si>
  <si>
    <t>HIM33436</t>
  </si>
  <si>
    <t>SWGSA S.A.S</t>
  </si>
  <si>
    <t>FE1753</t>
  </si>
  <si>
    <t>FE1752</t>
  </si>
  <si>
    <t>FE1751</t>
  </si>
  <si>
    <t>SYNERGY XPERIENCE SAS</t>
  </si>
  <si>
    <t>Ajuste SY-1194</t>
  </si>
  <si>
    <t>SY-1194</t>
  </si>
  <si>
    <t>TERPEL EXPORTACIONES C.I S.A.S</t>
  </si>
  <si>
    <t>TJ5100047617</t>
  </si>
  <si>
    <t>TJ5100047615</t>
  </si>
  <si>
    <t>TJ5100047616</t>
  </si>
  <si>
    <t>TJ5100047614</t>
  </si>
  <si>
    <t>TJ5100047624</t>
  </si>
  <si>
    <t>TJ5100047626</t>
  </si>
  <si>
    <t>TJ5100047628</t>
  </si>
  <si>
    <t>TJ5100047627</t>
  </si>
  <si>
    <t>TJ5100047625</t>
  </si>
  <si>
    <t>TJ5100047648</t>
  </si>
  <si>
    <t>TJ5100047651</t>
  </si>
  <si>
    <t>TJ5100047647</t>
  </si>
  <si>
    <t>TJ5100047650</t>
  </si>
  <si>
    <t>TJ5100047649</t>
  </si>
  <si>
    <t>TJ5100047663</t>
  </si>
  <si>
    <t>TJ5100047665</t>
  </si>
  <si>
    <t>TJ5100047664</t>
  </si>
  <si>
    <t>TJ5100047666</t>
  </si>
  <si>
    <t>TJ5100047679</t>
  </si>
  <si>
    <t>TJ5100047681</t>
  </si>
  <si>
    <t>TJ5100047683</t>
  </si>
  <si>
    <t>TJ5100047680</t>
  </si>
  <si>
    <t>TJ5100047682</t>
  </si>
  <si>
    <t>TJ5100047700</t>
  </si>
  <si>
    <t>TJ5100047699</t>
  </si>
  <si>
    <t>TJ5100047697</t>
  </si>
  <si>
    <t>TJ5100047701</t>
  </si>
  <si>
    <t>TJ5100047698</t>
  </si>
  <si>
    <t>TJ5100047725</t>
  </si>
  <si>
    <t>TJ5100047729</t>
  </si>
  <si>
    <t>TJ5100047726</t>
  </si>
  <si>
    <t>TJ5100047727</t>
  </si>
  <si>
    <t>TJ5100047728</t>
  </si>
  <si>
    <t>TJ5100047744</t>
  </si>
  <si>
    <t>TJ5100047745</t>
  </si>
  <si>
    <t>TJ5100047743</t>
  </si>
  <si>
    <t>TJ5100047742</t>
  </si>
  <si>
    <t>TJ5100047756</t>
  </si>
  <si>
    <t>TJ5100047758</t>
  </si>
  <si>
    <t>TJ5100047760</t>
  </si>
  <si>
    <t>TJ5100047759</t>
  </si>
  <si>
    <t>TJ5100047757</t>
  </si>
  <si>
    <t>TJ5100047793</t>
  </si>
  <si>
    <t>TJ5100047791</t>
  </si>
  <si>
    <t>TJ5100047776</t>
  </si>
  <si>
    <t>TJ5100047774</t>
  </si>
  <si>
    <t>TJ5100047790</t>
  </si>
  <si>
    <t>TJ5100047792</t>
  </si>
  <si>
    <t>TJ5100047773</t>
  </si>
  <si>
    <t>TJ5100047775</t>
  </si>
  <si>
    <t>TJ5100047777</t>
  </si>
  <si>
    <t>TJ5100047810</t>
  </si>
  <si>
    <t>TJ5100047808</t>
  </si>
  <si>
    <t>TJ5100047807</t>
  </si>
  <si>
    <t>TJ5100047809</t>
  </si>
  <si>
    <t>TJ5100047806</t>
  </si>
  <si>
    <t>TJ5100047827</t>
  </si>
  <si>
    <t>TJ5100047831</t>
  </si>
  <si>
    <t>TJ5100047829</t>
  </si>
  <si>
    <t>TJ5100047830</t>
  </si>
  <si>
    <t>TJ5100047826</t>
  </si>
  <si>
    <t>TJ5100047828</t>
  </si>
  <si>
    <t>TJ5100047856</t>
  </si>
  <si>
    <t>TJ5100047855</t>
  </si>
  <si>
    <t>TJ5100047854</t>
  </si>
  <si>
    <t>TJ5100047857</t>
  </si>
  <si>
    <t>TJ5100047853</t>
  </si>
  <si>
    <t>TJ5100047852</t>
  </si>
  <si>
    <t>TOTAL QUIMICOS DE COLOMBIA SAS</t>
  </si>
  <si>
    <t>B-2333</t>
  </si>
  <si>
    <t>B2367</t>
  </si>
  <si>
    <t>TRULY NOLEN SOLUCIONES S. A.</t>
  </si>
  <si>
    <t>CRBE2499</t>
  </si>
  <si>
    <t>RGRO2027</t>
  </si>
  <si>
    <t>MEDN9275</t>
  </si>
  <si>
    <t>RGRO2111</t>
  </si>
  <si>
    <t>TSNET S.A.S</t>
  </si>
  <si>
    <t>TSN-40</t>
  </si>
  <si>
    <t>TSN52</t>
  </si>
  <si>
    <t>UNISTO SAS</t>
  </si>
  <si>
    <t>CALLE 79 B SUR 50 150 IN 177</t>
  </si>
  <si>
    <t>LA ESTRELLA</t>
  </si>
  <si>
    <t>FE12692</t>
  </si>
  <si>
    <t>UNO A ASEO INTEGRADO SA</t>
  </si>
  <si>
    <t>FEC61220</t>
  </si>
  <si>
    <t>FEC61221</t>
  </si>
  <si>
    <t>VIAJES ELITE S.A.</t>
  </si>
  <si>
    <t>FEVE12826</t>
  </si>
  <si>
    <t>FEVE12973</t>
  </si>
  <si>
    <t>FEVE12968</t>
  </si>
  <si>
    <t>VINE GRUPO S.A.S.</t>
  </si>
  <si>
    <t>DRHE536</t>
  </si>
  <si>
    <t>DRHE535</t>
  </si>
  <si>
    <t>DRHE537</t>
  </si>
  <si>
    <t>VP GESTORES DE TALENTO S.A.S.</t>
  </si>
  <si>
    <t>VP-104</t>
  </si>
  <si>
    <t>VP116</t>
  </si>
  <si>
    <t>VP125</t>
  </si>
  <si>
    <t>VSDC S.A.S.</t>
  </si>
  <si>
    <t>WESCARGO SAS</t>
  </si>
  <si>
    <t>WES-12123</t>
  </si>
  <si>
    <t>WES-12124</t>
  </si>
  <si>
    <t>WES-12112</t>
  </si>
  <si>
    <t>WES-12114</t>
  </si>
  <si>
    <t>WES-12273</t>
  </si>
  <si>
    <t>WES-12275</t>
  </si>
  <si>
    <t>WES-12270</t>
  </si>
  <si>
    <t>WES-12276</t>
  </si>
  <si>
    <t>WES-12274</t>
  </si>
  <si>
    <t>WES12308</t>
  </si>
  <si>
    <t>WEWORK COLOMBIA S.A.S.</t>
  </si>
  <si>
    <t>WC126141</t>
  </si>
  <si>
    <t>WILLIAM ALEXANDER CANO SANTAMARIA</t>
  </si>
  <si>
    <t>FE-9</t>
  </si>
  <si>
    <t>FE-10</t>
  </si>
  <si>
    <t>ZONA ESTRATEGICA S.A.S</t>
  </si>
  <si>
    <t>CFE685</t>
  </si>
  <si>
    <t>COLOMBIANA DE COMBUSTIBLES CODECO SAS</t>
  </si>
  <si>
    <t>FVE-18225</t>
  </si>
  <si>
    <t>FVE-18228</t>
  </si>
  <si>
    <t>FVE-18298</t>
  </si>
  <si>
    <t>FVE-18320</t>
  </si>
  <si>
    <t>FVE-18335</t>
  </si>
  <si>
    <t>FVE-18365</t>
  </si>
  <si>
    <t>FVE-18429</t>
  </si>
  <si>
    <t>FVE-18441</t>
  </si>
  <si>
    <t>FVE-18496</t>
  </si>
  <si>
    <t>FVE-18548</t>
  </si>
  <si>
    <t>FVE-18579</t>
  </si>
  <si>
    <t>FVE-18582</t>
  </si>
  <si>
    <t>FVE18684</t>
  </si>
  <si>
    <t>FVE18679</t>
  </si>
  <si>
    <t>FVE18692</t>
  </si>
  <si>
    <t>FVE18712</t>
  </si>
  <si>
    <t>FVE18745</t>
  </si>
  <si>
    <t>FVE18776</t>
  </si>
  <si>
    <t>FVE18775</t>
  </si>
  <si>
    <t>FVE18834</t>
  </si>
  <si>
    <t>FVE18862</t>
  </si>
  <si>
    <t>FVE18872</t>
  </si>
  <si>
    <t>FVE18899</t>
  </si>
  <si>
    <t>FVE18944</t>
  </si>
  <si>
    <t>FVE18981</t>
  </si>
  <si>
    <t>FVE19016</t>
  </si>
  <si>
    <t>FVE19092</t>
  </si>
  <si>
    <t>FVE19079</t>
  </si>
  <si>
    <t>FVE19119</t>
  </si>
  <si>
    <t>FVE19143</t>
  </si>
  <si>
    <t>FVE19231</t>
  </si>
  <si>
    <t>FVE19183</t>
  </si>
  <si>
    <t>ENERGIZAR SAS</t>
  </si>
  <si>
    <t>Carrera 38 No. 15-135 Acopi - Yumbo.</t>
  </si>
  <si>
    <t>YUMBO</t>
  </si>
  <si>
    <t>AXM8853</t>
  </si>
  <si>
    <t>AXM8855</t>
  </si>
  <si>
    <t>AXM8860</t>
  </si>
  <si>
    <t>AXM8867</t>
  </si>
  <si>
    <t>ICARO DIECISIETE SAS</t>
  </si>
  <si>
    <t>APTO210932</t>
  </si>
  <si>
    <t>APTO210933</t>
  </si>
  <si>
    <t>APTO210917</t>
  </si>
  <si>
    <t>APTO210916</t>
  </si>
  <si>
    <t>APTO210998</t>
  </si>
  <si>
    <t>APTO210997</t>
  </si>
  <si>
    <t>APTO210996</t>
  </si>
  <si>
    <t>APTO211060</t>
  </si>
  <si>
    <t>APTO211098</t>
  </si>
  <si>
    <t>APTO211150</t>
  </si>
  <si>
    <t>APTO211149</t>
  </si>
  <si>
    <t>APTO211158</t>
  </si>
  <si>
    <t>APTO211156</t>
  </si>
  <si>
    <t>APTO211157</t>
  </si>
  <si>
    <t>APTO211272</t>
  </si>
  <si>
    <t>APTO211271</t>
  </si>
  <si>
    <t>APTO211301</t>
  </si>
  <si>
    <t>APTO211321</t>
  </si>
  <si>
    <t>APTO211357</t>
  </si>
  <si>
    <t>APTO211358</t>
  </si>
  <si>
    <t>APTO211359</t>
  </si>
  <si>
    <t>APTO211445</t>
  </si>
  <si>
    <t>APTO211464</t>
  </si>
  <si>
    <t>APTO211510</t>
  </si>
  <si>
    <t>APTO211543</t>
  </si>
  <si>
    <t>APTO211544</t>
  </si>
  <si>
    <t>APTO211624</t>
  </si>
  <si>
    <t>APTO211623</t>
  </si>
  <si>
    <t>APTO211655</t>
  </si>
  <si>
    <t>APTO211697</t>
  </si>
  <si>
    <t>APTO211656</t>
  </si>
  <si>
    <t>APTO211852</t>
  </si>
  <si>
    <t>APTO211853</t>
  </si>
  <si>
    <t>APTO211873</t>
  </si>
  <si>
    <t>APTO211851</t>
  </si>
  <si>
    <t>APTO211850</t>
  </si>
  <si>
    <t>APTO211849</t>
  </si>
  <si>
    <t>APTO211924</t>
  </si>
  <si>
    <t>VN9412956958</t>
  </si>
  <si>
    <t>VK9411641785</t>
  </si>
  <si>
    <t>VP9413218340</t>
  </si>
  <si>
    <t>PB9400870906</t>
  </si>
  <si>
    <t>VM9412051953</t>
  </si>
  <si>
    <t>VM9412051952</t>
  </si>
  <si>
    <t>VO9413178476</t>
  </si>
  <si>
    <t>VF9411330552</t>
  </si>
  <si>
    <t>VC9411125021</t>
  </si>
  <si>
    <t>VM9412051951</t>
  </si>
  <si>
    <t>VH9411445365</t>
  </si>
  <si>
    <t>VE9411275695</t>
  </si>
  <si>
    <t>PB9400870907</t>
  </si>
  <si>
    <t>VJ9411595030</t>
  </si>
  <si>
    <t>VO9413178479</t>
  </si>
  <si>
    <t>VI9411550791</t>
  </si>
  <si>
    <t>VF9411330569</t>
  </si>
  <si>
    <t>VF9411330563</t>
  </si>
  <si>
    <t>PB9400870977</t>
  </si>
  <si>
    <t>VE9411275710</t>
  </si>
  <si>
    <t>PB9400871009</t>
  </si>
  <si>
    <t>VM9412051984</t>
  </si>
  <si>
    <t>VM9412052011</t>
  </si>
  <si>
    <t>PB9400871040</t>
  </si>
  <si>
    <t>VK9411641795</t>
  </si>
  <si>
    <t>VK9411641797</t>
  </si>
  <si>
    <t>VN9412956979</t>
  </si>
  <si>
    <t>VP9413218345</t>
  </si>
  <si>
    <t>VP9413218347</t>
  </si>
  <si>
    <t>VM9412051985</t>
  </si>
  <si>
    <t>VM9412052000</t>
  </si>
  <si>
    <t>VM9412052012</t>
  </si>
  <si>
    <t>VP9413218346</t>
  </si>
  <si>
    <t>PB9400871039</t>
  </si>
  <si>
    <t>VM9412051986</t>
  </si>
  <si>
    <t>VM9412052001</t>
  </si>
  <si>
    <t>VM9412052013</t>
  </si>
  <si>
    <t>VN9412956978</t>
  </si>
  <si>
    <t>VN9412956999</t>
  </si>
  <si>
    <t>VE9411275709</t>
  </si>
  <si>
    <t>VM9412051999</t>
  </si>
  <si>
    <t>VI9411550804</t>
  </si>
  <si>
    <t>VR9413254406</t>
  </si>
  <si>
    <t>VO9413178480</t>
  </si>
  <si>
    <t>VO9413178482</t>
  </si>
  <si>
    <t>VJ9411595045</t>
  </si>
  <si>
    <t>VJ9411595047</t>
  </si>
  <si>
    <t>VO9413178481</t>
  </si>
  <si>
    <t>VJ9411595046</t>
  </si>
  <si>
    <t>VF9411330578</t>
  </si>
  <si>
    <t>VK9411641796</t>
  </si>
  <si>
    <t>VE9411275708</t>
  </si>
  <si>
    <t>VP9413218352</t>
  </si>
  <si>
    <t>VK9411641811</t>
  </si>
  <si>
    <t>VF9411330586</t>
  </si>
  <si>
    <t>VM9412052030</t>
  </si>
  <si>
    <t>PB9400871124</t>
  </si>
  <si>
    <t>VH9411445416</t>
  </si>
  <si>
    <t>VC9411125079</t>
  </si>
  <si>
    <t>PB9400871098</t>
  </si>
  <si>
    <t>VM9412052031</t>
  </si>
  <si>
    <t>VN9412957015</t>
  </si>
  <si>
    <t>VH9411445397</t>
  </si>
  <si>
    <t>VC9411125064</t>
  </si>
  <si>
    <t>VH9411445386</t>
  </si>
  <si>
    <t>VH9411445395</t>
  </si>
  <si>
    <t>VE9411275727</t>
  </si>
  <si>
    <t>VC9411125071</t>
  </si>
  <si>
    <t>VM9412052029</t>
  </si>
  <si>
    <t>VH9411445385</t>
  </si>
  <si>
    <t>VH9411445394</t>
  </si>
  <si>
    <t>VH9411445396</t>
  </si>
  <si>
    <t>VC9411125059</t>
  </si>
  <si>
    <t>VJ9411595057</t>
  </si>
  <si>
    <t>VO9413178486</t>
  </si>
  <si>
    <t>VJ9411595066</t>
  </si>
  <si>
    <t>VR9413254410</t>
  </si>
  <si>
    <t>VF9411330587</t>
  </si>
  <si>
    <t>PB9400871079</t>
  </si>
  <si>
    <t>PB9400871122</t>
  </si>
  <si>
    <t>VN9412957028</t>
  </si>
  <si>
    <t>VM9412052050</t>
  </si>
  <si>
    <t>VM9412052052</t>
  </si>
  <si>
    <t>PB9400871162</t>
  </si>
  <si>
    <t>VP9413218357</t>
  </si>
  <si>
    <t>VH9411445430</t>
  </si>
  <si>
    <t>VK9411641820</t>
  </si>
  <si>
    <t>VE9411275733</t>
  </si>
  <si>
    <t>VM9412052051</t>
  </si>
  <si>
    <t>VF9411330593</t>
  </si>
  <si>
    <t>VO9413178488</t>
  </si>
  <si>
    <t>PB9400871163</t>
  </si>
  <si>
    <t>VJ9411595074</t>
  </si>
  <si>
    <t>VI9411550809</t>
  </si>
  <si>
    <t>VJ9411595091</t>
  </si>
  <si>
    <t>PB9400871234</t>
  </si>
  <si>
    <t>VE9411275744</t>
  </si>
  <si>
    <t>VN9412957048</t>
  </si>
  <si>
    <t>VM9412052093</t>
  </si>
  <si>
    <t>VF9411330606</t>
  </si>
  <si>
    <t>VM9412052095</t>
  </si>
  <si>
    <t>VP9413218363</t>
  </si>
  <si>
    <t>VR9413254417</t>
  </si>
  <si>
    <t>VM9412052094</t>
  </si>
  <si>
    <t>VH9411445449</t>
  </si>
  <si>
    <t>PB9400871233</t>
  </si>
  <si>
    <t>VC9411125115</t>
  </si>
  <si>
    <t>VI9411550815</t>
  </si>
  <si>
    <t>VO9413178493</t>
  </si>
  <si>
    <t>VK9411641831</t>
  </si>
  <si>
    <t>VJ9411595099</t>
  </si>
  <si>
    <t>VI9411550821</t>
  </si>
  <si>
    <t>VJ9411595106</t>
  </si>
  <si>
    <t>VM9412052110</t>
  </si>
  <si>
    <t>VF9411330615</t>
  </si>
  <si>
    <t>VE9411275751</t>
  </si>
  <si>
    <t>VK9411641837</t>
  </si>
  <si>
    <t>VM9412052111</t>
  </si>
  <si>
    <t>PB9400871275</t>
  </si>
  <si>
    <t>VH9411445462</t>
  </si>
  <si>
    <t>VC9411125137</t>
  </si>
  <si>
    <t>VN9412957067</t>
  </si>
  <si>
    <t>VM9412052109</t>
  </si>
  <si>
    <t>PB9400871276</t>
  </si>
  <si>
    <t>VN9412957070</t>
  </si>
  <si>
    <t>VP9413218367</t>
  </si>
  <si>
    <t>VO9413178500</t>
  </si>
  <si>
    <t>PB9400871348</t>
  </si>
  <si>
    <t>PB9400871349</t>
  </si>
  <si>
    <t>PB9400871430</t>
  </si>
  <si>
    <t>VH9411445482</t>
  </si>
  <si>
    <t>VN9412957092</t>
  </si>
  <si>
    <t>VN9412957094</t>
  </si>
  <si>
    <t>VP9413218374</t>
  </si>
  <si>
    <t>VH9411445481</t>
  </si>
  <si>
    <t>VH9411445483</t>
  </si>
  <si>
    <t>VN9412957093</t>
  </si>
  <si>
    <t>VM9412052126</t>
  </si>
  <si>
    <t>VM9412052139</t>
  </si>
  <si>
    <t>VM9412052150</t>
  </si>
  <si>
    <t>VP9413218373</t>
  </si>
  <si>
    <t>PB9400871396</t>
  </si>
  <si>
    <t>VF9411330626</t>
  </si>
  <si>
    <t>VM9412052127</t>
  </si>
  <si>
    <t>VM9412052140</t>
  </si>
  <si>
    <t>VM9412052151</t>
  </si>
  <si>
    <t>VK9411641852</t>
  </si>
  <si>
    <t>VE9411275761</t>
  </si>
  <si>
    <t>VC9411125163</t>
  </si>
  <si>
    <t>VC9411125165</t>
  </si>
  <si>
    <t>VM9412052125</t>
  </si>
  <si>
    <t>VM9412052149</t>
  </si>
  <si>
    <t>VE9411275760</t>
  </si>
  <si>
    <t>VJ9411595118</t>
  </si>
  <si>
    <t>VR9413254420</t>
  </si>
  <si>
    <t>VK9411641851</t>
  </si>
  <si>
    <t>VF9411330627</t>
  </si>
  <si>
    <t>VF9411330636</t>
  </si>
  <si>
    <t>VO9413178505</t>
  </si>
  <si>
    <t>VF9411330628</t>
  </si>
  <si>
    <t>VO9413178504</t>
  </si>
  <si>
    <t>VO9413178506</t>
  </si>
  <si>
    <t>PB9400871397</t>
  </si>
  <si>
    <t>VC9411125164</t>
  </si>
  <si>
    <t>VM9412052138</t>
  </si>
  <si>
    <t>VJ9411595111</t>
  </si>
  <si>
    <t>VJ9411595128</t>
  </si>
  <si>
    <t>VI9411550825</t>
  </si>
  <si>
    <t>PB9400871431</t>
  </si>
  <si>
    <t>VH9411445508</t>
  </si>
  <si>
    <t>VJ9411595141</t>
  </si>
  <si>
    <t>VF9411330645</t>
  </si>
  <si>
    <t>VM9412052180</t>
  </si>
  <si>
    <t>PB9400871492</t>
  </si>
  <si>
    <t>VO9413178512</t>
  </si>
  <si>
    <t>VJ9411595138</t>
  </si>
  <si>
    <t>VE9411275774</t>
  </si>
  <si>
    <t>PB9400871491</t>
  </si>
  <si>
    <t>VP9413218381</t>
  </si>
  <si>
    <t>VM9412052182</t>
  </si>
  <si>
    <t>VN9412957120</t>
  </si>
  <si>
    <t>VP9413218384</t>
  </si>
  <si>
    <t>VM9412052181</t>
  </si>
  <si>
    <t>VC9411125193</t>
  </si>
  <si>
    <t>VF9411330653</t>
  </si>
  <si>
    <t>PB9400871530</t>
  </si>
  <si>
    <t>VO9413178515</t>
  </si>
  <si>
    <t>VE9411275778</t>
  </si>
  <si>
    <t>VF9411330654</t>
  </si>
  <si>
    <t>VK9411641874</t>
  </si>
  <si>
    <t>VI9411550836</t>
  </si>
  <si>
    <t>VJ9411595148</t>
  </si>
  <si>
    <t>VM9412052213</t>
  </si>
  <si>
    <t>PB9400871531</t>
  </si>
  <si>
    <t>VN9412957139</t>
  </si>
  <si>
    <t>VP9413218386</t>
  </si>
  <si>
    <t>VM9412052215</t>
  </si>
  <si>
    <t>VH9411445521</t>
  </si>
  <si>
    <t>VM9412052214</t>
  </si>
  <si>
    <t>VM9412052239</t>
  </si>
  <si>
    <t>VC9411125221</t>
  </si>
  <si>
    <t>VM9412052240</t>
  </si>
  <si>
    <t>PB9400871608</t>
  </si>
  <si>
    <t>PB9400871607</t>
  </si>
  <si>
    <t>VN9412957153</t>
  </si>
  <si>
    <t>VJ9411595159</t>
  </si>
  <si>
    <t>VE9411275786</t>
  </si>
  <si>
    <t>VM9412052238</t>
  </si>
  <si>
    <t>VO9413178516</t>
  </si>
  <si>
    <t>VF9411330666</t>
  </si>
  <si>
    <t>VI9411550842</t>
  </si>
  <si>
    <t>VP9413218390</t>
  </si>
  <si>
    <t>VH9411445538</t>
  </si>
  <si>
    <t>WORLD FUEL SERVICES COMPANY LLC SUCURSAL COLOMBIA</t>
  </si>
  <si>
    <t>AJ_VPESC_RNG3709</t>
  </si>
  <si>
    <t>CTG1462</t>
  </si>
  <si>
    <t>CTG1479</t>
  </si>
  <si>
    <t>RNG3737</t>
  </si>
  <si>
    <t>RNG3745</t>
  </si>
  <si>
    <t>MTR839</t>
  </si>
  <si>
    <t>PEI1933</t>
  </si>
  <si>
    <t>RNG3733</t>
  </si>
  <si>
    <t>RNG3735</t>
  </si>
  <si>
    <t>RNG3736</t>
  </si>
  <si>
    <t>MTR840</t>
  </si>
  <si>
    <t>CTG1470</t>
  </si>
  <si>
    <t>PEI1937</t>
  </si>
  <si>
    <t>MTR836</t>
  </si>
  <si>
    <t>PEI1936</t>
  </si>
  <si>
    <t>MTR835</t>
  </si>
  <si>
    <t>PEI1941</t>
  </si>
  <si>
    <t>MTR834</t>
  </si>
  <si>
    <t>RNG3746</t>
  </si>
  <si>
    <t>CTG1473</t>
  </si>
  <si>
    <t>PEI1935</t>
  </si>
  <si>
    <t>PEI1934</t>
  </si>
  <si>
    <t>RNG3744</t>
  </si>
  <si>
    <t>RNG3734</t>
  </si>
  <si>
    <t>CTG1471</t>
  </si>
  <si>
    <t>CTG1472</t>
  </si>
  <si>
    <t>MTR842</t>
  </si>
  <si>
    <t>PEI1951</t>
  </si>
  <si>
    <t>CTG1487</t>
  </si>
  <si>
    <t>RNG3771</t>
  </si>
  <si>
    <t>RNG3770</t>
  </si>
  <si>
    <t>RNG3762</t>
  </si>
  <si>
    <t>RNG3761</t>
  </si>
  <si>
    <t>PEI1962</t>
  </si>
  <si>
    <t>MTR847</t>
  </si>
  <si>
    <t>RNG3758</t>
  </si>
  <si>
    <t>CTG1501</t>
  </si>
  <si>
    <t>PEI1960</t>
  </si>
  <si>
    <t>CTG1494</t>
  </si>
  <si>
    <t>RNG3769</t>
  </si>
  <si>
    <t>CTG1495</t>
  </si>
  <si>
    <t>RNG3759</t>
  </si>
  <si>
    <t>MTR845</t>
  </si>
  <si>
    <t>PEI1963</t>
  </si>
  <si>
    <t>RNG3773</t>
  </si>
  <si>
    <t>PEI1961</t>
  </si>
  <si>
    <t>CTG1496</t>
  </si>
  <si>
    <t>CTG1497</t>
  </si>
  <si>
    <t>RNG3772</t>
  </si>
  <si>
    <t>MTR846</t>
  </si>
  <si>
    <t>PEI1982</t>
  </si>
  <si>
    <t>MTR867</t>
  </si>
  <si>
    <t>CTG1511</t>
  </si>
  <si>
    <t>CTG1512</t>
  </si>
  <si>
    <t>MTR865</t>
  </si>
  <si>
    <t>PEI1978</t>
  </si>
  <si>
    <t>RNG3794</t>
  </si>
  <si>
    <t>PEI1979</t>
  </si>
  <si>
    <t>RNG3792</t>
  </si>
  <si>
    <t>PEI1981</t>
  </si>
  <si>
    <t>PEI1980</t>
  </si>
  <si>
    <t>RNG3788</t>
  </si>
  <si>
    <t>MTR866</t>
  </si>
  <si>
    <t>RNG3789</t>
  </si>
  <si>
    <t>RNG3791</t>
  </si>
  <si>
    <t>CTG1513</t>
  </si>
  <si>
    <t>CTG1514</t>
  </si>
  <si>
    <t>RNG3790</t>
  </si>
  <si>
    <t>RNG3796</t>
  </si>
  <si>
    <t>RNG3809</t>
  </si>
  <si>
    <t>MTR869</t>
  </si>
  <si>
    <t>PEI1990</t>
  </si>
  <si>
    <t>PEI1997</t>
  </si>
  <si>
    <t>RNG3825</t>
  </si>
  <si>
    <t>PEI1991</t>
  </si>
  <si>
    <t>MTR873</t>
  </si>
  <si>
    <t>PEI1992</t>
  </si>
  <si>
    <t>CTG1527</t>
  </si>
  <si>
    <t>RNG3811</t>
  </si>
  <si>
    <t>RNG3810</t>
  </si>
  <si>
    <t>CTG1521</t>
  </si>
  <si>
    <t>CTG1520</t>
  </si>
  <si>
    <t>MTR870</t>
  </si>
  <si>
    <t>RNG3808</t>
  </si>
  <si>
    <t>CTG1523</t>
  </si>
  <si>
    <t>MTR871</t>
  </si>
  <si>
    <t>RNG3823</t>
  </si>
  <si>
    <t>RNG3807</t>
  </si>
  <si>
    <t>PEI1993</t>
  </si>
  <si>
    <t>CTG1522</t>
  </si>
  <si>
    <t>CTG1529</t>
  </si>
  <si>
    <t>MTR874</t>
  </si>
  <si>
    <t>PEI1994</t>
  </si>
  <si>
    <t>RNG3834</t>
  </si>
  <si>
    <t>MTR876</t>
  </si>
  <si>
    <t>CTG1532</t>
  </si>
  <si>
    <t>RNG3838</t>
  </si>
  <si>
    <t>MTR878</t>
  </si>
  <si>
    <t>RNG3839</t>
  </si>
  <si>
    <t>RNG3851</t>
  </si>
  <si>
    <t>PEI2009</t>
  </si>
  <si>
    <t>PEI2010</t>
  </si>
  <si>
    <t>MTR880</t>
  </si>
  <si>
    <t>RNG3842</t>
  </si>
  <si>
    <t>CTG1542</t>
  </si>
  <si>
    <t>RNG3854</t>
  </si>
  <si>
    <t>RNG3843</t>
  </si>
  <si>
    <t>RNG3850</t>
  </si>
  <si>
    <t>CTG1545</t>
  </si>
  <si>
    <t>PEI2013</t>
  </si>
  <si>
    <t>CTG1544</t>
  </si>
  <si>
    <t>CTG1543</t>
  </si>
  <si>
    <t>RNG3840</t>
  </si>
  <si>
    <t>PEI2011</t>
  </si>
  <si>
    <t>PEI2012</t>
  </si>
  <si>
    <t>RNG3852</t>
  </si>
  <si>
    <t>RNG3853</t>
  </si>
  <si>
    <t>MTR879</t>
  </si>
  <si>
    <t>CTG1549</t>
  </si>
  <si>
    <t>RNG3861</t>
  </si>
  <si>
    <t>MTR885</t>
  </si>
  <si>
    <t>CTG1557</t>
  </si>
  <si>
    <t>PEI2041</t>
  </si>
  <si>
    <t>CTG1565</t>
  </si>
  <si>
    <t>PEI2042</t>
  </si>
  <si>
    <t>CTG1563</t>
  </si>
  <si>
    <t>CTG1564</t>
  </si>
  <si>
    <t>RNG3899</t>
  </si>
  <si>
    <t>MTR895</t>
  </si>
  <si>
    <t>CTG1562</t>
  </si>
  <si>
    <t>RNG3900</t>
  </si>
  <si>
    <t>CTG1569</t>
  </si>
  <si>
    <t>CTG1570</t>
  </si>
  <si>
    <t>RNG3913</t>
  </si>
  <si>
    <t>PEI2040</t>
  </si>
  <si>
    <t>MTR889</t>
  </si>
  <si>
    <t>PEI2043</t>
  </si>
  <si>
    <t>MTR891</t>
  </si>
  <si>
    <t>RNG3893</t>
  </si>
  <si>
    <t>MTR896</t>
  </si>
  <si>
    <t>RNG3911</t>
  </si>
  <si>
    <t>MTR890</t>
  </si>
  <si>
    <t>PEI2039</t>
  </si>
  <si>
    <t>RNG3902</t>
  </si>
  <si>
    <t>RNG3901</t>
  </si>
  <si>
    <t>RNG3903</t>
  </si>
  <si>
    <t>PEI2047</t>
  </si>
  <si>
    <t>CTG1573</t>
  </si>
  <si>
    <t>PA OPAIN SA AEROPUERTO EL DORADO</t>
  </si>
  <si>
    <t>OT4013603</t>
  </si>
  <si>
    <t>LA3311636</t>
  </si>
  <si>
    <t>LA3311623</t>
  </si>
  <si>
    <t>LA3017119</t>
  </si>
  <si>
    <t>IN3011250</t>
  </si>
  <si>
    <t>LA3017069</t>
  </si>
  <si>
    <t>IN3310928</t>
  </si>
  <si>
    <t>LA3017060</t>
  </si>
  <si>
    <t>LA3215050</t>
  </si>
  <si>
    <t>LA3017016</t>
  </si>
  <si>
    <t>AR3138258</t>
  </si>
  <si>
    <t>AR3138036</t>
  </si>
  <si>
    <t>AR3137989</t>
  </si>
  <si>
    <t>AR3318624</t>
  </si>
  <si>
    <t>AR3318715</t>
  </si>
  <si>
    <t>AR3137850</t>
  </si>
  <si>
    <t>SOCIEDAD AEROPORTUARIA DE LA COSTA SA</t>
  </si>
  <si>
    <t>UNIDAD ADMINISTRATIVA ESPECIAL DE AERONAUTICA CIVIL</t>
  </si>
  <si>
    <t>FEK1-2068</t>
  </si>
  <si>
    <t>FEK1-2484</t>
  </si>
  <si>
    <t>FEK1-2480</t>
  </si>
  <si>
    <t>FEK1-2486</t>
  </si>
  <si>
    <t>FEK1-2483</t>
  </si>
  <si>
    <t>FEK1-2487</t>
  </si>
  <si>
    <t>FEK1-2485</t>
  </si>
  <si>
    <t>FEK87001232</t>
  </si>
  <si>
    <t>FEK2-1000590</t>
  </si>
  <si>
    <t>FEK1-2481</t>
  </si>
  <si>
    <t>FEK1-2482</t>
  </si>
  <si>
    <t>FEK8-7001233</t>
  </si>
  <si>
    <t>FEK8-7001231</t>
  </si>
  <si>
    <t>FEK87001256</t>
  </si>
  <si>
    <t>FEK12513</t>
  </si>
  <si>
    <t>FEK12510</t>
  </si>
  <si>
    <t>FEK12512</t>
  </si>
  <si>
    <t>FEK12509</t>
  </si>
  <si>
    <t>FEK12511</t>
  </si>
  <si>
    <t>FEK12514</t>
  </si>
  <si>
    <t>FEK12534</t>
  </si>
  <si>
    <t>FEK12528</t>
  </si>
  <si>
    <t>FEK12530</t>
  </si>
  <si>
    <t>FEK12529</t>
  </si>
  <si>
    <t>FEK12532</t>
  </si>
  <si>
    <t>FEK12527</t>
  </si>
  <si>
    <t>FEK12531</t>
  </si>
  <si>
    <t>FEK12533</t>
  </si>
  <si>
    <t>FEK87001273</t>
  </si>
  <si>
    <t>CLO2679</t>
  </si>
  <si>
    <t>BOG2919</t>
  </si>
  <si>
    <t>BOG2923</t>
  </si>
  <si>
    <t>CLO2680</t>
  </si>
  <si>
    <t>BOG2918</t>
  </si>
  <si>
    <t>BOG2920</t>
  </si>
  <si>
    <t>BOG2933</t>
  </si>
  <si>
    <t>ADM334</t>
  </si>
  <si>
    <t>BOG2924</t>
  </si>
  <si>
    <t>CLO2692</t>
  </si>
  <si>
    <t>CLO2681</t>
  </si>
  <si>
    <t>ADM335</t>
  </si>
  <si>
    <t>BOG2931</t>
  </si>
  <si>
    <t>BOG2921</t>
  </si>
  <si>
    <t>CLO2682</t>
  </si>
  <si>
    <t>BOG2922</t>
  </si>
  <si>
    <t>ADM333</t>
  </si>
  <si>
    <t>CLO2678</t>
  </si>
  <si>
    <t>BOG2948</t>
  </si>
  <si>
    <t>BOG2952</t>
  </si>
  <si>
    <t>BOG2949</t>
  </si>
  <si>
    <t>ADM338</t>
  </si>
  <si>
    <t>CLO2720</t>
  </si>
  <si>
    <t>ADM339</t>
  </si>
  <si>
    <t>CLO2721</t>
  </si>
  <si>
    <t>BOG2965</t>
  </si>
  <si>
    <t>BOG2967</t>
  </si>
  <si>
    <t>CLO2723</t>
  </si>
  <si>
    <t>CLO2722</t>
  </si>
  <si>
    <t>BOG2964</t>
  </si>
  <si>
    <t>BOG2966</t>
  </si>
  <si>
    <t>BOG2953</t>
  </si>
  <si>
    <t>BOG2954</t>
  </si>
  <si>
    <t>BOG2950</t>
  </si>
  <si>
    <t>CLO2731</t>
  </si>
  <si>
    <t>ADM337</t>
  </si>
  <si>
    <t>BOG2951</t>
  </si>
  <si>
    <t>CLO2749</t>
  </si>
  <si>
    <t>CLO2748</t>
  </si>
  <si>
    <t>BOG2976</t>
  </si>
  <si>
    <t>ADM343</t>
  </si>
  <si>
    <t>BOG2980</t>
  </si>
  <si>
    <t>CLO2750</t>
  </si>
  <si>
    <t>BOG2974</t>
  </si>
  <si>
    <t>ADM344</t>
  </si>
  <si>
    <t>CLO2747</t>
  </si>
  <si>
    <t>BOG2977</t>
  </si>
  <si>
    <t>CLO2751</t>
  </si>
  <si>
    <t>BOG2979</t>
  </si>
  <si>
    <t>BOG2978</t>
  </si>
  <si>
    <t>BOG2975</t>
  </si>
  <si>
    <t>BOG2990</t>
  </si>
  <si>
    <t>CLO2758</t>
  </si>
  <si>
    <t>CLO2760</t>
  </si>
  <si>
    <t>BOG2989</t>
  </si>
  <si>
    <t>BOG2988</t>
  </si>
  <si>
    <t>BOG3000</t>
  </si>
  <si>
    <t>BOG3002</t>
  </si>
  <si>
    <t>ADM349</t>
  </si>
  <si>
    <t>ADM350</t>
  </si>
  <si>
    <t>CLO2761</t>
  </si>
  <si>
    <t>CLO2772</t>
  </si>
  <si>
    <t>BOG2991</t>
  </si>
  <si>
    <t>BOG2987</t>
  </si>
  <si>
    <t>BOG2992</t>
  </si>
  <si>
    <t>CLO2769</t>
  </si>
  <si>
    <t>BOG3001</t>
  </si>
  <si>
    <t>CLO2759</t>
  </si>
  <si>
    <t>ADM348</t>
  </si>
  <si>
    <t>BOG3017</t>
  </si>
  <si>
    <t>CLO2807</t>
  </si>
  <si>
    <t>CLO2798</t>
  </si>
  <si>
    <t>ADM354</t>
  </si>
  <si>
    <t>BOG3029</t>
  </si>
  <si>
    <t>BOG3030</t>
  </si>
  <si>
    <t>ADM352</t>
  </si>
  <si>
    <t>BOG3046</t>
  </si>
  <si>
    <t>CLO2799</t>
  </si>
  <si>
    <t>CLO2796</t>
  </si>
  <si>
    <t>BOG3035</t>
  </si>
  <si>
    <t>BOG3043</t>
  </si>
  <si>
    <t>BOG3044</t>
  </si>
  <si>
    <t>ADM353</t>
  </si>
  <si>
    <t>BOG3031</t>
  </si>
  <si>
    <t>BOG3032</t>
  </si>
  <si>
    <t>BOG3033</t>
  </si>
  <si>
    <t>BOG3045</t>
  </si>
  <si>
    <t>BOG3034</t>
  </si>
  <si>
    <t>CLO2797</t>
  </si>
  <si>
    <t>BOG3085</t>
  </si>
  <si>
    <t>BOG3071</t>
  </si>
  <si>
    <t>BOG3082</t>
  </si>
  <si>
    <t>BOG3065</t>
  </si>
  <si>
    <t>ADM356</t>
  </si>
  <si>
    <t>BOG3067</t>
  </si>
  <si>
    <t>CLO2853</t>
  </si>
  <si>
    <t>BOG3066</t>
  </si>
  <si>
    <t>CLO2841</t>
  </si>
  <si>
    <t>ADM357</t>
  </si>
  <si>
    <t>ADM359</t>
  </si>
  <si>
    <t>CLO2840</t>
  </si>
  <si>
    <t>BOG3068</t>
  </si>
  <si>
    <t>CLO2839</t>
  </si>
  <si>
    <t>CLO2852</t>
  </si>
  <si>
    <t>BOG3070</t>
  </si>
  <si>
    <t>CLO2838</t>
  </si>
  <si>
    <t>BOG3069</t>
  </si>
  <si>
    <t>SECURITAS COLOMBIA SA</t>
  </si>
  <si>
    <t>SA2619583</t>
  </si>
  <si>
    <t>SA2619990</t>
  </si>
  <si>
    <t>SA2619986</t>
  </si>
  <si>
    <t>SA2619988</t>
  </si>
  <si>
    <t>SA2619987</t>
  </si>
  <si>
    <t>SA2619975</t>
  </si>
  <si>
    <t>SA2619992</t>
  </si>
  <si>
    <t>SA2619981</t>
  </si>
  <si>
    <t>SA2619980</t>
  </si>
  <si>
    <t>SA2619978</t>
  </si>
  <si>
    <t>SA2619983</t>
  </si>
  <si>
    <t>SA2619976</t>
  </si>
  <si>
    <t>SA2619989</t>
  </si>
  <si>
    <t>SA2619991</t>
  </si>
  <si>
    <t>SA2619982</t>
  </si>
  <si>
    <t>SA2619977</t>
  </si>
  <si>
    <t>SA2619979</t>
  </si>
  <si>
    <t>SA2619984</t>
  </si>
  <si>
    <t>SA2619974</t>
  </si>
  <si>
    <t>SA2619985</t>
  </si>
  <si>
    <t>SA2620336</t>
  </si>
  <si>
    <t>SA2620335</t>
  </si>
  <si>
    <t>SA2620328</t>
  </si>
  <si>
    <t>SA2620345</t>
  </si>
  <si>
    <t>SA2620330</t>
  </si>
  <si>
    <t>SA2620333</t>
  </si>
  <si>
    <t>SA2620343</t>
  </si>
  <si>
    <t>SA2620339</t>
  </si>
  <si>
    <t>SA2620326</t>
  </si>
  <si>
    <t>SA2620327</t>
  </si>
  <si>
    <t>SA2620332</t>
  </si>
  <si>
    <t>SA2620331</t>
  </si>
  <si>
    <t>SA2620342</t>
  </si>
  <si>
    <t>SA2620340</t>
  </si>
  <si>
    <t>SA2620337</t>
  </si>
  <si>
    <t>SA2620329</t>
  </si>
  <si>
    <t>SA2620341</t>
  </si>
  <si>
    <t>SA2620338</t>
  </si>
  <si>
    <t>SA2620334</t>
  </si>
  <si>
    <t>SA2620946</t>
  </si>
  <si>
    <t>SA2620939</t>
  </si>
  <si>
    <t>SA2620944</t>
  </si>
  <si>
    <t>SA2620945</t>
  </si>
  <si>
    <t>SA2620931</t>
  </si>
  <si>
    <t>SA2620948</t>
  </si>
  <si>
    <t>SA2620937</t>
  </si>
  <si>
    <t>SA2620941</t>
  </si>
  <si>
    <t>SA2620933</t>
  </si>
  <si>
    <t>SA2620930</t>
  </si>
  <si>
    <t>SA2620935</t>
  </si>
  <si>
    <t>SA2620943</t>
  </si>
  <si>
    <t>SA2620940</t>
  </si>
  <si>
    <t>SA2620932</t>
  </si>
  <si>
    <t>SA2620947</t>
  </si>
  <si>
    <t>SA2620936</t>
  </si>
  <si>
    <t>SA2620938</t>
  </si>
  <si>
    <t>SA2620934</t>
  </si>
  <si>
    <t>SA2620942</t>
  </si>
  <si>
    <t>SA2621233</t>
  </si>
  <si>
    <t>SA2621222</t>
  </si>
  <si>
    <t>SA2621228</t>
  </si>
  <si>
    <t>SA2621229</t>
  </si>
  <si>
    <t>SA2621224</t>
  </si>
  <si>
    <t>SA2621232</t>
  </si>
  <si>
    <t>SA2621235</t>
  </si>
  <si>
    <t>SA2621223</t>
  </si>
  <si>
    <t>SA2621226</t>
  </si>
  <si>
    <t>SA2621238</t>
  </si>
  <si>
    <t>SA2621237</t>
  </si>
  <si>
    <t>SA2621221</t>
  </si>
  <si>
    <t>SA2621236</t>
  </si>
  <si>
    <t>SA2621225</t>
  </si>
  <si>
    <t>SA2621230</t>
  </si>
  <si>
    <t>SA2621220</t>
  </si>
  <si>
    <t>SA2621227</t>
  </si>
  <si>
    <t>SA2621231</t>
  </si>
  <si>
    <t>SA2621234</t>
  </si>
  <si>
    <t>SERVICIOS AEROPORTUARIOS INTEGRADOS SAI SAS</t>
  </si>
  <si>
    <t>FE6662</t>
  </si>
  <si>
    <t>SITA INFORMATION NETWORKING COMPUTING COLOMBIA SA</t>
  </si>
  <si>
    <t>SC00114336</t>
  </si>
  <si>
    <t>ACADEMIA ANTIOQUENA DE AVIACION SAS</t>
  </si>
  <si>
    <t>FVE50</t>
  </si>
  <si>
    <t>FVE53</t>
  </si>
  <si>
    <t>FVE52</t>
  </si>
  <si>
    <t>FVE54</t>
  </si>
  <si>
    <t>FVE51</t>
  </si>
  <si>
    <t>FVE55</t>
  </si>
  <si>
    <t>FVE66</t>
  </si>
  <si>
    <t>FVE65</t>
  </si>
  <si>
    <t>FVE64</t>
  </si>
  <si>
    <t>FVE67</t>
  </si>
  <si>
    <t>CORPORACION EDUCATIVA INDOAMERICANA SAS</t>
  </si>
  <si>
    <t>FECE17382</t>
  </si>
  <si>
    <t>FECE17383</t>
  </si>
  <si>
    <t>FECE17384</t>
  </si>
  <si>
    <t>FECE17761</t>
  </si>
  <si>
    <t>SMART AVIATION SERVICES S.A.S. BIC</t>
  </si>
  <si>
    <t>FE97</t>
  </si>
  <si>
    <t>FE103</t>
  </si>
  <si>
    <t>A J WALTER AVIATION LTD</t>
  </si>
  <si>
    <t>GB717870119</t>
  </si>
  <si>
    <t>A&amp;P PLUS STRUCTURES, INC</t>
  </si>
  <si>
    <t>AP-8134</t>
  </si>
  <si>
    <t>AP-8135</t>
  </si>
  <si>
    <t>AP-8223</t>
  </si>
  <si>
    <t>AP-7619</t>
  </si>
  <si>
    <t>AP-8238</t>
  </si>
  <si>
    <t>ACCELYA US, INC</t>
  </si>
  <si>
    <t>R20230355</t>
  </si>
  <si>
    <t>R20230421</t>
  </si>
  <si>
    <t>R20230488</t>
  </si>
  <si>
    <t>R20230554</t>
  </si>
  <si>
    <t>ACCELYA WORLD S.L.U.</t>
  </si>
  <si>
    <t>B08132516</t>
  </si>
  <si>
    <t>AC 222829</t>
  </si>
  <si>
    <t>AC 230086</t>
  </si>
  <si>
    <t>AC 230147</t>
  </si>
  <si>
    <t>ACCOMMODATIONS PLUS INTERNATIONAL INC</t>
  </si>
  <si>
    <t>AEROSPHERES ( U.K) LTD</t>
  </si>
  <si>
    <t>GB544684126</t>
  </si>
  <si>
    <t>SI226016390</t>
  </si>
  <si>
    <t>SI226019014</t>
  </si>
  <si>
    <t>SI226020458</t>
  </si>
  <si>
    <t>SI226023895</t>
  </si>
  <si>
    <t>SI226024157</t>
  </si>
  <si>
    <t>SI226025125</t>
  </si>
  <si>
    <t>SI226025208</t>
  </si>
  <si>
    <t>SI236000032</t>
  </si>
  <si>
    <t>SI236000517</t>
  </si>
  <si>
    <t>SI236000764</t>
  </si>
  <si>
    <t>SI236000765</t>
  </si>
  <si>
    <t>SI236000851</t>
  </si>
  <si>
    <t>SI236001168</t>
  </si>
  <si>
    <t>SI236001169</t>
  </si>
  <si>
    <t>SI236001328</t>
  </si>
  <si>
    <t>SI236001327</t>
  </si>
  <si>
    <t>SI236001988</t>
  </si>
  <si>
    <t>SI236002162</t>
  </si>
  <si>
    <t>SI236002161</t>
  </si>
  <si>
    <t>SI236002625</t>
  </si>
  <si>
    <t>SI236002627</t>
  </si>
  <si>
    <t>AFELTRA JUAN MANUEL / TARMAC TECHNOLOGY</t>
  </si>
  <si>
    <t>AIRBUS ACADEMY SAS</t>
  </si>
  <si>
    <t>AIRBUS HELICOPTERS, INC</t>
  </si>
  <si>
    <t>AIRFRANCE INDUSTRIES</t>
  </si>
  <si>
    <t>1510219100.</t>
  </si>
  <si>
    <t>1510221447.</t>
  </si>
  <si>
    <t>1510221486.</t>
  </si>
  <si>
    <t>1510222196.</t>
  </si>
  <si>
    <t>1510222719..</t>
  </si>
  <si>
    <t>1520105718.</t>
  </si>
  <si>
    <t>AIRLINE REPORTING CORPORATION</t>
  </si>
  <si>
    <t>AJW TECHNIQUE</t>
  </si>
  <si>
    <t>WQ105883-1</t>
  </si>
  <si>
    <t>WQ120506</t>
  </si>
  <si>
    <t>WQ122308</t>
  </si>
  <si>
    <t>WQ120522</t>
  </si>
  <si>
    <t>WQ120525</t>
  </si>
  <si>
    <t>WQ120524</t>
  </si>
  <si>
    <t>WQ120501</t>
  </si>
  <si>
    <t>WQ119885-1</t>
  </si>
  <si>
    <t>ALPHA &amp; OMEGA CALIBRATION SERVICES LLC</t>
  </si>
  <si>
    <t>2023-3217</t>
  </si>
  <si>
    <t>AMADEUS IT GROUP SA</t>
  </si>
  <si>
    <t>ARINC</t>
  </si>
  <si>
    <t>53-0023720</t>
  </si>
  <si>
    <t>23-1011840</t>
  </si>
  <si>
    <t>23-1012964</t>
  </si>
  <si>
    <t>23-1012702</t>
  </si>
  <si>
    <t>ASESORIAS DE INVERSIONES PRI LIMITADA</t>
  </si>
  <si>
    <t>ASSOCIATED ENERGY GROUP LLC</t>
  </si>
  <si>
    <t>AUTORIDAD AERONAUTICA CIVIL DE PANAMA</t>
  </si>
  <si>
    <t>AUTOTRANSPORTES DE SERVICIOS TERRESTRES</t>
  </si>
  <si>
    <t>F-2053</t>
  </si>
  <si>
    <t>F-2106</t>
  </si>
  <si>
    <t>AVIAREPS ASSESORIA EM TURISMO LTDA</t>
  </si>
  <si>
    <t>2022-101455</t>
  </si>
  <si>
    <t>2022-101456</t>
  </si>
  <si>
    <t>2022-101505</t>
  </si>
  <si>
    <t>2023-100113</t>
  </si>
  <si>
    <t>AVIAREPS S DE RL DE CV</t>
  </si>
  <si>
    <t>VH 025</t>
  </si>
  <si>
    <t>VH 026</t>
  </si>
  <si>
    <t>VH 027</t>
  </si>
  <si>
    <t>AVIATION ENGLISH NOW ESCOLA DE IDIOMAS LTDA</t>
  </si>
  <si>
    <t>AVIATION INDUSTRY CONSULTANTS LLC</t>
  </si>
  <si>
    <t>AVIATION REPAIR TECHNOLOGIES, LLC</t>
  </si>
  <si>
    <t>C42263</t>
  </si>
  <si>
    <t>FA0100</t>
  </si>
  <si>
    <t>AVIAWORLD LLC</t>
  </si>
  <si>
    <t>B/E AEROSPACE INC</t>
  </si>
  <si>
    <t>Anticipo_P0102492</t>
  </si>
  <si>
    <t>Compras</t>
  </si>
  <si>
    <t>Anticipo_P0102292</t>
  </si>
  <si>
    <t>BAMBACH Y CAMPOS ABOGADOS LTDA</t>
  </si>
  <si>
    <t>BILL THOMAS ASSOCIATES,INC</t>
  </si>
  <si>
    <t>Anticipo_P0102194.</t>
  </si>
  <si>
    <t>BIS AVIATION MANUTENCAO E COMERCIO AERONAUTICO LTDA</t>
  </si>
  <si>
    <t>CHANGEYOURFLIGHT SL</t>
  </si>
  <si>
    <t>CONTINUUM</t>
  </si>
  <si>
    <t>DHW MIAMI LLC - 3900 NW LLC - Sheraton Miami Airport Hotel</t>
  </si>
  <si>
    <t>EFCO USA INC</t>
  </si>
  <si>
    <t>27-0854045</t>
  </si>
  <si>
    <t>ELASTICSEARCH BV</t>
  </si>
  <si>
    <t>NL00014797</t>
  </si>
  <si>
    <t>NL00014895</t>
  </si>
  <si>
    <t>EMARSYS NORTH AMERICA INC</t>
  </si>
  <si>
    <t>US20220613</t>
  </si>
  <si>
    <t>US20230053</t>
  </si>
  <si>
    <t>ETHOCA LIMITED</t>
  </si>
  <si>
    <t>IE412289</t>
  </si>
  <si>
    <t>EVERYMUNDO LLC</t>
  </si>
  <si>
    <t>EXPEDIA, INC</t>
  </si>
  <si>
    <t>EZY WEBWERKSTADEN AB</t>
  </si>
  <si>
    <t>556519-4577</t>
  </si>
  <si>
    <t>FENIX AEROSPACE LLC</t>
  </si>
  <si>
    <t>AJ_4498</t>
  </si>
  <si>
    <t>AJ_4520</t>
  </si>
  <si>
    <t>FERRETERIA E  INSUMOS J&amp;C S.A.S</t>
  </si>
  <si>
    <t>A1037</t>
  </si>
  <si>
    <t>FLY RITE USA, INC</t>
  </si>
  <si>
    <t>INVC-430</t>
  </si>
  <si>
    <t>INVC-443</t>
  </si>
  <si>
    <t>INVC-457</t>
  </si>
  <si>
    <t>INVC-465</t>
  </si>
  <si>
    <t>INVC-466</t>
  </si>
  <si>
    <t>INVC-463</t>
  </si>
  <si>
    <t>INVC-452</t>
  </si>
  <si>
    <t>INVC-470</t>
  </si>
  <si>
    <t>INVC-474</t>
  </si>
  <si>
    <t>INVC-487</t>
  </si>
  <si>
    <t>GET E INTERNACIONAL</t>
  </si>
  <si>
    <t>SI2301-00834</t>
  </si>
  <si>
    <t>SI2302-00065</t>
  </si>
  <si>
    <t>SI2302-00175</t>
  </si>
  <si>
    <t>GLOBAL COLLECT SERVICES</t>
  </si>
  <si>
    <t>GOLDEN  EAGLE INTERNATIONAL</t>
  </si>
  <si>
    <t>I4758</t>
  </si>
  <si>
    <t>I4809</t>
  </si>
  <si>
    <t>GREATER ORLANDO AVIATION AUTHORITY (GOAA)</t>
  </si>
  <si>
    <t>HAWK AVIATION LA-LLC</t>
  </si>
  <si>
    <t>975 Shotgun Rd, Sunrise, FL 33326,</t>
  </si>
  <si>
    <t>F19404043</t>
  </si>
  <si>
    <t>F19404045</t>
  </si>
  <si>
    <t>HEICO AEROSPACE CORPORATION</t>
  </si>
  <si>
    <t>JA2979952</t>
  </si>
  <si>
    <t>JA2980091</t>
  </si>
  <si>
    <t>HURRICANE AEROSPACE SOLUTION INC</t>
  </si>
  <si>
    <t>20-8484535</t>
  </si>
  <si>
    <t>IC1234</t>
  </si>
  <si>
    <t>IC1238</t>
  </si>
  <si>
    <t>IC1239</t>
  </si>
  <si>
    <t>IC1244</t>
  </si>
  <si>
    <t>IC1243</t>
  </si>
  <si>
    <t>IC1251</t>
  </si>
  <si>
    <t>IBS Software Americas</t>
  </si>
  <si>
    <t>IFS CANADA INC</t>
  </si>
  <si>
    <t>CD2300046</t>
  </si>
  <si>
    <t>INFLIGHT AEROSPACE SOLUTIONS</t>
  </si>
  <si>
    <t>INTERSERVICES</t>
  </si>
  <si>
    <t>001-002-000001930</t>
  </si>
  <si>
    <t>001-002-000002021</t>
  </si>
  <si>
    <t>INTERTRADE LTD</t>
  </si>
  <si>
    <t>Anticipo_P0102643</t>
  </si>
  <si>
    <t>ISRAEL AEROSPACE INDUSTRIES LTD</t>
  </si>
  <si>
    <t>JET AIRCRAFT MAINTENANCE INC</t>
  </si>
  <si>
    <t>KAYAK SOFTWARE CORPORATION</t>
  </si>
  <si>
    <t>SS06IO5596481222</t>
  </si>
  <si>
    <t>SS22IO3889231222</t>
  </si>
  <si>
    <t>SS01IO6354600123</t>
  </si>
  <si>
    <t>SS23IO3889230123</t>
  </si>
  <si>
    <t>LUFTHANSA TECHNIK</t>
  </si>
  <si>
    <t>CN 75160178</t>
  </si>
  <si>
    <t>MALDONADO LEAL SERVICOS DE APOIO EMPRESARIAL</t>
  </si>
  <si>
    <t>MANKIEWICZ COATINGS LLC</t>
  </si>
  <si>
    <t>1200 Charleston Regional Pkwy, Charleston, SC 29492</t>
  </si>
  <si>
    <t>Estados Unidos</t>
  </si>
  <si>
    <t>MANPOWER SECURITY SERVICES INC</t>
  </si>
  <si>
    <t>22-1004</t>
  </si>
  <si>
    <t>MDG AIRLINE SERVICES</t>
  </si>
  <si>
    <t>14075-22</t>
  </si>
  <si>
    <t>MEDALLIA INC</t>
  </si>
  <si>
    <t>INV-041300</t>
  </si>
  <si>
    <t>INV-041568</t>
  </si>
  <si>
    <t>MIS CHOICE INC.</t>
  </si>
  <si>
    <t>MONTGOMERY SOCIEDADE DE ADVOGADOS</t>
  </si>
  <si>
    <t>MT AERO, INC</t>
  </si>
  <si>
    <t>NAVBLUE INC</t>
  </si>
  <si>
    <t>CINV2019018</t>
  </si>
  <si>
    <t>CINV2019019</t>
  </si>
  <si>
    <t>CINV2019091</t>
  </si>
  <si>
    <t>NAVITAIRE LLC</t>
  </si>
  <si>
    <t>PENIEL AEROSPACE</t>
  </si>
  <si>
    <t>I63048</t>
  </si>
  <si>
    <t>I63095</t>
  </si>
  <si>
    <t>PROPONENT</t>
  </si>
  <si>
    <t>6910350-00</t>
  </si>
  <si>
    <t>RG BA LLC</t>
  </si>
  <si>
    <t>00-000146</t>
  </si>
  <si>
    <t>00-000148</t>
  </si>
  <si>
    <t>RHINESTAHL CORPORATION</t>
  </si>
  <si>
    <t>SAFRAN CABIN INC</t>
  </si>
  <si>
    <t>C30023100232</t>
  </si>
  <si>
    <t>SAFRAN NACELLES</t>
  </si>
  <si>
    <t>SALOMON &amp; FREIDZON SRL</t>
  </si>
  <si>
    <t>00004-00000033</t>
  </si>
  <si>
    <t>00004-00000035</t>
  </si>
  <si>
    <t>00004-00000034</t>
  </si>
  <si>
    <t>00004-00000032</t>
  </si>
  <si>
    <t>00004-00000036</t>
  </si>
  <si>
    <t>SARA FLIGH DATA ANALYSIS</t>
  </si>
  <si>
    <t>SENTRY AEROSPARES</t>
  </si>
  <si>
    <t>EIN69641</t>
  </si>
  <si>
    <t>EIN69640</t>
  </si>
  <si>
    <t>SITA BV</t>
  </si>
  <si>
    <t>BV00086009</t>
  </si>
  <si>
    <t>BV00086010</t>
  </si>
  <si>
    <t>SITECORE IRELAND LTD</t>
  </si>
  <si>
    <t>INVIRL1200909</t>
  </si>
  <si>
    <t>INVIRL1200922</t>
  </si>
  <si>
    <t>INVIRL1200951</t>
  </si>
  <si>
    <t>SKADDEN ARPS SLATE MEAGHER &amp; FLOM LLP</t>
  </si>
  <si>
    <t>SMBC AERO ENGINE LEASE</t>
  </si>
  <si>
    <t>SAEL-230099-MR2</t>
  </si>
  <si>
    <t>STERLING COURIER LLC</t>
  </si>
  <si>
    <t>STRUCTURAL EVALUATION TECHNOLOGIES I</t>
  </si>
  <si>
    <t>B205085</t>
  </si>
  <si>
    <t>B228867</t>
  </si>
  <si>
    <t>I223900</t>
  </si>
  <si>
    <t>I223641</t>
  </si>
  <si>
    <t>I223531</t>
  </si>
  <si>
    <t>I223764</t>
  </si>
  <si>
    <t>I223450</t>
  </si>
  <si>
    <t>I223642</t>
  </si>
  <si>
    <t>I223632</t>
  </si>
  <si>
    <t>I223763</t>
  </si>
  <si>
    <t>I223464</t>
  </si>
  <si>
    <t>I223533</t>
  </si>
  <si>
    <t>I223532</t>
  </si>
  <si>
    <t>I223534</t>
  </si>
  <si>
    <t>I223643</t>
  </si>
  <si>
    <t>B238934</t>
  </si>
  <si>
    <t>I233923</t>
  </si>
  <si>
    <t>TAMPA CARGO SAS CORP</t>
  </si>
  <si>
    <t>TQ5100107058</t>
  </si>
  <si>
    <t>TQ5100107061</t>
  </si>
  <si>
    <t>TQ5100107056</t>
  </si>
  <si>
    <t>TQ5100107059</t>
  </si>
  <si>
    <t>TQ5100107057</t>
  </si>
  <si>
    <t>TQ5100107060</t>
  </si>
  <si>
    <t>TQ5100106982</t>
  </si>
  <si>
    <t>TQ5100107182</t>
  </si>
  <si>
    <t>TR5100199645</t>
  </si>
  <si>
    <t>TQ5100107220</t>
  </si>
  <si>
    <t>TQ5100107255</t>
  </si>
  <si>
    <t>TQ5100107289</t>
  </si>
  <si>
    <t>TQ5100107323</t>
  </si>
  <si>
    <t>TR5100199662</t>
  </si>
  <si>
    <t>TQ5100107404</t>
  </si>
  <si>
    <t>TQ5100107437</t>
  </si>
  <si>
    <t>TQ5100107473</t>
  </si>
  <si>
    <t>TQ5100107510</t>
  </si>
  <si>
    <t>TR5100199699</t>
  </si>
  <si>
    <t>TQ5100107558</t>
  </si>
  <si>
    <t>TQ5100107584</t>
  </si>
  <si>
    <t>TQ5100107632</t>
  </si>
  <si>
    <t>TR5100199717</t>
  </si>
  <si>
    <t>TQ5100107690</t>
  </si>
  <si>
    <t>TOPCAST AVIATION USA INC</t>
  </si>
  <si>
    <t>TRIANGLE ADMINISTRATIVE SERVICES</t>
  </si>
  <si>
    <t>11-3139664</t>
  </si>
  <si>
    <t>CN INV 711266- VH MIA</t>
  </si>
  <si>
    <t>TSUNAMI TSOLUTIONS LLC</t>
  </si>
  <si>
    <t>VIV06-CR</t>
  </si>
  <si>
    <t>22-VIV06-04</t>
  </si>
  <si>
    <t>VIV06-007</t>
  </si>
  <si>
    <t>VIV07-003</t>
  </si>
  <si>
    <t>VIV04-011</t>
  </si>
  <si>
    <t>VIV05-010</t>
  </si>
  <si>
    <t>VIV07-002</t>
  </si>
  <si>
    <t>VIV05-011</t>
  </si>
  <si>
    <t>VIV05-012</t>
  </si>
  <si>
    <t>VIV08-001</t>
  </si>
  <si>
    <t>VIV06-008</t>
  </si>
  <si>
    <t>VIV05-013</t>
  </si>
  <si>
    <t>VIV08-002</t>
  </si>
  <si>
    <t>VIV08-003</t>
  </si>
  <si>
    <t>VIV05-014</t>
  </si>
  <si>
    <t>VIV08-004</t>
  </si>
  <si>
    <t>US EXPRESS INTERNATIONAL INC</t>
  </si>
  <si>
    <t>59-2754973</t>
  </si>
  <si>
    <t>I385590</t>
  </si>
  <si>
    <t>I385586</t>
  </si>
  <si>
    <t>I385588</t>
  </si>
  <si>
    <t>I385576</t>
  </si>
  <si>
    <t>I385584</t>
  </si>
  <si>
    <t>I385589</t>
  </si>
  <si>
    <t>I385629</t>
  </si>
  <si>
    <t>I385592</t>
  </si>
  <si>
    <t>I385591</t>
  </si>
  <si>
    <t>I385564</t>
  </si>
  <si>
    <t>I385676</t>
  </si>
  <si>
    <t>I385675</t>
  </si>
  <si>
    <t>I385610</t>
  </si>
  <si>
    <t>I385638</t>
  </si>
  <si>
    <t>I385644</t>
  </si>
  <si>
    <t>I385686</t>
  </si>
  <si>
    <t>I385693</t>
  </si>
  <si>
    <t>I385694</t>
  </si>
  <si>
    <t>I385758</t>
  </si>
  <si>
    <t>I385726</t>
  </si>
  <si>
    <t>I385751</t>
  </si>
  <si>
    <t>I385762</t>
  </si>
  <si>
    <t>I385764</t>
  </si>
  <si>
    <t>I385760</t>
  </si>
  <si>
    <t>I385763</t>
  </si>
  <si>
    <t>I385753</t>
  </si>
  <si>
    <t>I385803</t>
  </si>
  <si>
    <t>I385818</t>
  </si>
  <si>
    <t>I385746</t>
  </si>
  <si>
    <t>I385775</t>
  </si>
  <si>
    <t>I385806</t>
  </si>
  <si>
    <t>I385785</t>
  </si>
  <si>
    <t>I385794</t>
  </si>
  <si>
    <t>I385861</t>
  </si>
  <si>
    <t>I385859</t>
  </si>
  <si>
    <t>I385853</t>
  </si>
  <si>
    <t>I385845</t>
  </si>
  <si>
    <t>I385851</t>
  </si>
  <si>
    <t>I385839</t>
  </si>
  <si>
    <t>I385899</t>
  </si>
  <si>
    <t>I385909</t>
  </si>
  <si>
    <t>I385908</t>
  </si>
  <si>
    <t>I385892</t>
  </si>
  <si>
    <t>I385907</t>
  </si>
  <si>
    <t>I385829</t>
  </si>
  <si>
    <t>I385854</t>
  </si>
  <si>
    <t>I385906</t>
  </si>
  <si>
    <t>I385910</t>
  </si>
  <si>
    <t>I385926</t>
  </si>
  <si>
    <t>I385873</t>
  </si>
  <si>
    <t>VERIFAVIA (SINGAPORE) PTE LTD</t>
  </si>
  <si>
    <t>16 RAFFLES QUAY 33-03</t>
  </si>
  <si>
    <t>SINGAPORE</t>
  </si>
  <si>
    <t>VS-IN-22-0110</t>
  </si>
  <si>
    <t>Regulatorio</t>
  </si>
  <si>
    <t>WENCOR LLC</t>
  </si>
  <si>
    <t>WHITE &amp; CASE LLP</t>
  </si>
  <si>
    <t>1400-22-01922</t>
  </si>
  <si>
    <t>WING CONTROL COMPONENT SOLUTIONS</t>
  </si>
  <si>
    <t>WIV92469</t>
  </si>
  <si>
    <t>WIV92473</t>
  </si>
  <si>
    <t>WIV92485</t>
  </si>
  <si>
    <t>WIV92490</t>
  </si>
  <si>
    <t>WIV92497</t>
  </si>
  <si>
    <t>WORLD AEROSPACE LLC</t>
  </si>
  <si>
    <t>WORLDPAY LIMITED</t>
  </si>
  <si>
    <t>GM1044028.</t>
  </si>
  <si>
    <t>GM1050143</t>
  </si>
  <si>
    <t>GM1050142</t>
  </si>
  <si>
    <t>GM1054756</t>
  </si>
  <si>
    <t>GM1057458</t>
  </si>
  <si>
    <t>GM1060324</t>
  </si>
  <si>
    <t>GM1061042</t>
  </si>
  <si>
    <t>GM1068674</t>
  </si>
  <si>
    <t>GM1068673</t>
  </si>
  <si>
    <t>GM1069367</t>
  </si>
  <si>
    <t>GM1071551</t>
  </si>
  <si>
    <t>GM1071552</t>
  </si>
  <si>
    <t>GM1071550</t>
  </si>
  <si>
    <t>GM1077017</t>
  </si>
  <si>
    <t>GM1077018</t>
  </si>
  <si>
    <t>GM1077016</t>
  </si>
  <si>
    <t>GM1074325</t>
  </si>
  <si>
    <t>GM1074324</t>
  </si>
  <si>
    <t>GM1074326</t>
  </si>
  <si>
    <t>GM1079724</t>
  </si>
  <si>
    <t>GM1079723</t>
  </si>
  <si>
    <t>GM1079722</t>
  </si>
  <si>
    <t>ZULU AIRLINE SYSTEMS INC</t>
  </si>
  <si>
    <t>ZULU GLOBAL AVLINK, LLC</t>
  </si>
  <si>
    <t>ZULU TECHNOLOGIES LLC</t>
  </si>
  <si>
    <t>INV-000474</t>
  </si>
  <si>
    <t>WORLD FUEL INTERNATIONAL SRL</t>
  </si>
  <si>
    <t>1013803-21202.</t>
  </si>
  <si>
    <t>1013804-21202.</t>
  </si>
  <si>
    <t>1013972-21202.</t>
  </si>
  <si>
    <t>1022157-21202.</t>
  </si>
  <si>
    <t>1043210-21202</t>
  </si>
  <si>
    <t>1043211-21202</t>
  </si>
  <si>
    <t>1045574-21202</t>
  </si>
  <si>
    <t>1046025-21202</t>
  </si>
  <si>
    <t>1046023-21202</t>
  </si>
  <si>
    <t>1046212-21202</t>
  </si>
  <si>
    <t>1046473-21202</t>
  </si>
  <si>
    <t>1046417-21202</t>
  </si>
  <si>
    <t>1046929-21202</t>
  </si>
  <si>
    <t>1046745-21202</t>
  </si>
  <si>
    <t>1049036-21202</t>
  </si>
  <si>
    <t>1047745-21202</t>
  </si>
  <si>
    <t>1047743-21202</t>
  </si>
  <si>
    <t>1048420-21202</t>
  </si>
  <si>
    <t>1048148-21202</t>
  </si>
  <si>
    <t>1047744-21202</t>
  </si>
  <si>
    <t>1047742-21202</t>
  </si>
  <si>
    <t>1049009-21202</t>
  </si>
  <si>
    <t>1049426-21202</t>
  </si>
  <si>
    <t>1049349-21202</t>
  </si>
  <si>
    <t>1050139-21202</t>
  </si>
  <si>
    <t>1049868-21202</t>
  </si>
  <si>
    <t>1050141-21202</t>
  </si>
  <si>
    <t>1050140-21202</t>
  </si>
  <si>
    <t>1050152-21202</t>
  </si>
  <si>
    <t>1050615-21202</t>
  </si>
  <si>
    <t>1050404-21202</t>
  </si>
  <si>
    <t>1051254-21202</t>
  </si>
  <si>
    <t>1051256-21202</t>
  </si>
  <si>
    <t>1051255-21202</t>
  </si>
  <si>
    <t>1051253-21202</t>
  </si>
  <si>
    <t>1051252-21202</t>
  </si>
  <si>
    <t>1051615-21202</t>
  </si>
  <si>
    <t>1051616-21202</t>
  </si>
  <si>
    <t>1051618-21202</t>
  </si>
  <si>
    <t>1051612-21202</t>
  </si>
  <si>
    <t>1051614-21202</t>
  </si>
  <si>
    <t>1051812-21202</t>
  </si>
  <si>
    <t>1051596-21202</t>
  </si>
  <si>
    <t>1051598-21202</t>
  </si>
  <si>
    <t>1051597-21202</t>
  </si>
  <si>
    <t>1051599-21202</t>
  </si>
  <si>
    <t>1051600-21202</t>
  </si>
  <si>
    <t>1051603-21202</t>
  </si>
  <si>
    <t>1051606-21202</t>
  </si>
  <si>
    <t>1051607-21202</t>
  </si>
  <si>
    <t>1051611-21202</t>
  </si>
  <si>
    <t>1051602-21202</t>
  </si>
  <si>
    <t>1051604-21202</t>
  </si>
  <si>
    <t>1051608-21202</t>
  </si>
  <si>
    <t>1051609-21202</t>
  </si>
  <si>
    <t>1051610-21202</t>
  </si>
  <si>
    <t>1051617-21202</t>
  </si>
  <si>
    <t>1051594-21202</t>
  </si>
  <si>
    <t>1051380-21202</t>
  </si>
  <si>
    <t>1051595-21202</t>
  </si>
  <si>
    <t>1051613-21202</t>
  </si>
  <si>
    <t>AERONAUTICAL TELECOMMUNICATIONS LTD</t>
  </si>
  <si>
    <t>CORPORACION CENTROAMERICANA DE SERVICIOS DE NAVEGACION AEREA</t>
  </si>
  <si>
    <t>Espacio Aereo</t>
  </si>
  <si>
    <t>INSTITUTO NICARAGUENSE DE AERONAUTICA CIVIL</t>
  </si>
  <si>
    <t>NAPS-310223</t>
  </si>
  <si>
    <t>JAMAICA CIVIL AVIATION AUTHORITY</t>
  </si>
  <si>
    <t>MIAMI DADE AVIATION DEPARTMENT</t>
  </si>
  <si>
    <t>AIRLINE TARIFF PUBLISHING COMPANY</t>
  </si>
  <si>
    <t>CINV-000043297</t>
  </si>
  <si>
    <t>CINV-000044538</t>
  </si>
  <si>
    <t>CINV-000043731</t>
  </si>
  <si>
    <t>PAZ HOROWITZA BOGADOS S.A.</t>
  </si>
  <si>
    <t>001-002-000024734</t>
  </si>
  <si>
    <t>AAR INTERNATIONAL INC</t>
  </si>
  <si>
    <t>36-2334820</t>
  </si>
  <si>
    <t>NC 60306950</t>
  </si>
  <si>
    <t>NC-60399141</t>
  </si>
  <si>
    <t>AIRBUS AMERICAS CUSTOMER SERVICES</t>
  </si>
  <si>
    <t>74099196.</t>
  </si>
  <si>
    <t>74099188.</t>
  </si>
  <si>
    <t>74106373.</t>
  </si>
  <si>
    <t>74108491.</t>
  </si>
  <si>
    <t>74117425.</t>
  </si>
  <si>
    <t>74120249.</t>
  </si>
  <si>
    <t>74121530.</t>
  </si>
  <si>
    <t>74170101.</t>
  </si>
  <si>
    <t>AVIOMEGA LLC</t>
  </si>
  <si>
    <t>14-2578</t>
  </si>
  <si>
    <t>14-2908</t>
  </si>
  <si>
    <t>14-2910</t>
  </si>
  <si>
    <t>14-2915</t>
  </si>
  <si>
    <t>14-2921</t>
  </si>
  <si>
    <t>14-2923</t>
  </si>
  <si>
    <t>14-2924</t>
  </si>
  <si>
    <t>14-2933</t>
  </si>
  <si>
    <t>CFM INTERNATIONAL INC</t>
  </si>
  <si>
    <t>52-2303887</t>
  </si>
  <si>
    <t>GA TELESIS, LLC</t>
  </si>
  <si>
    <t>GOODRICH AEROSTRUCTURES ROHR INC</t>
  </si>
  <si>
    <t>GOODRICH AIRCRAFT WHEELS AND BRAKES</t>
  </si>
  <si>
    <t>HONEYWELL INTERNATIONAL INC</t>
  </si>
  <si>
    <t>22-2640650</t>
  </si>
  <si>
    <t>A30EA41003</t>
  </si>
  <si>
    <t>INFARE SOLUTIONS AS</t>
  </si>
  <si>
    <t>JEPPESEN SANDERSON INC</t>
  </si>
  <si>
    <t>MED-AIR INC</t>
  </si>
  <si>
    <t>73164.</t>
  </si>
  <si>
    <t>MICHELIN NORTH AMERICA INC</t>
  </si>
  <si>
    <t>AJ_22000407-VB</t>
  </si>
  <si>
    <t>22000549-VB</t>
  </si>
  <si>
    <t>22000593-VB</t>
  </si>
  <si>
    <t>22000625-VB</t>
  </si>
  <si>
    <t>23000007-VB</t>
  </si>
  <si>
    <t>23000008-VB</t>
  </si>
  <si>
    <t>23000033-VB</t>
  </si>
  <si>
    <t>23000032-VB</t>
  </si>
  <si>
    <t>23000078-VB</t>
  </si>
  <si>
    <t>23000079-VB</t>
  </si>
  <si>
    <t>SATAIR USA INC</t>
  </si>
  <si>
    <t>SKY MART SALES CORP</t>
  </si>
  <si>
    <t>FL137179</t>
  </si>
  <si>
    <t>FL137197</t>
  </si>
  <si>
    <t>FL137095</t>
  </si>
  <si>
    <t>FL137204</t>
  </si>
  <si>
    <t>FL137084</t>
  </si>
  <si>
    <t>SOLAIR GROUP LLC</t>
  </si>
  <si>
    <t>M67791</t>
  </si>
  <si>
    <t>M67999</t>
  </si>
  <si>
    <t>STS COMPONENT SOLUTIONS</t>
  </si>
  <si>
    <t>T75058042</t>
  </si>
  <si>
    <t>TOUCHDOWN AVIATION</t>
  </si>
  <si>
    <t>I354200</t>
  </si>
  <si>
    <t>I354201</t>
  </si>
  <si>
    <t>UNITED AEROSPACE CORPORATION</t>
  </si>
  <si>
    <t>23000033 RI</t>
  </si>
  <si>
    <t>23000046 RI</t>
  </si>
  <si>
    <t>ASOCIACION PARA LA INVESTIGACION INFORMACION Y CONTROL DE SISTEMAS DE TAR</t>
  </si>
  <si>
    <t>SFB-180186</t>
  </si>
  <si>
    <t>SFB180295</t>
  </si>
  <si>
    <t>SFB180355</t>
  </si>
  <si>
    <t>ADMINISTRACION INTEGRAL DEL RIESGO SAS</t>
  </si>
  <si>
    <t>FE3777</t>
  </si>
  <si>
    <t>FE3784</t>
  </si>
  <si>
    <t>FE3895</t>
  </si>
  <si>
    <t>AEROVIAS DEL CONTINENTE AMERICANO SA AVIANCA</t>
  </si>
  <si>
    <t>FI10406663</t>
  </si>
  <si>
    <t>FI10659511</t>
  </si>
  <si>
    <t>FI10659513</t>
  </si>
  <si>
    <t>FI10659512</t>
  </si>
  <si>
    <t>FI10659531.</t>
  </si>
  <si>
    <t>FI10659514</t>
  </si>
  <si>
    <t>FI10659509</t>
  </si>
  <si>
    <t>FI10659510</t>
  </si>
  <si>
    <t>FI10659997</t>
  </si>
  <si>
    <t>FI10659998</t>
  </si>
  <si>
    <t>FI10659996</t>
  </si>
  <si>
    <t>FI10660000</t>
  </si>
  <si>
    <t>FI10659999</t>
  </si>
  <si>
    <t>FI10660207</t>
  </si>
  <si>
    <t>FI10660208</t>
  </si>
  <si>
    <t>FI10660524</t>
  </si>
  <si>
    <t>FI10660519</t>
  </si>
  <si>
    <t>FI10660513</t>
  </si>
  <si>
    <t>FI10660526</t>
  </si>
  <si>
    <t>FI10660517</t>
  </si>
  <si>
    <t>FI10660528</t>
  </si>
  <si>
    <t>FI10660530</t>
  </si>
  <si>
    <t>FI10660527</t>
  </si>
  <si>
    <t>FI10660525</t>
  </si>
  <si>
    <t>FI10660516</t>
  </si>
  <si>
    <t>FI10660523</t>
  </si>
  <si>
    <t>FI10660512</t>
  </si>
  <si>
    <t>FI10660515</t>
  </si>
  <si>
    <t>FI10660518</t>
  </si>
  <si>
    <t>FI10660520</t>
  </si>
  <si>
    <t>FI10660509</t>
  </si>
  <si>
    <t>FI10660511</t>
  </si>
  <si>
    <t>FI10660510</t>
  </si>
  <si>
    <t>FI10661206</t>
  </si>
  <si>
    <t>FI10661305</t>
  </si>
  <si>
    <t>FI10661307</t>
  </si>
  <si>
    <t>FI10661311</t>
  </si>
  <si>
    <t>FI10661301</t>
  </si>
  <si>
    <t>FI10661291</t>
  </si>
  <si>
    <t>FI10661308</t>
  </si>
  <si>
    <t>FI10661299</t>
  </si>
  <si>
    <t>FI10661293</t>
  </si>
  <si>
    <t>FI10661309</t>
  </si>
  <si>
    <t>FI10661290</t>
  </si>
  <si>
    <t>FI10661316</t>
  </si>
  <si>
    <t>FI10661306</t>
  </si>
  <si>
    <t>FI10661315</t>
  </si>
  <si>
    <t>FI10661304</t>
  </si>
  <si>
    <t>FI10661287</t>
  </si>
  <si>
    <t>FI10661286</t>
  </si>
  <si>
    <t>FI10661303</t>
  </si>
  <si>
    <t>FI10661302</t>
  </si>
  <si>
    <t>FI10661971</t>
  </si>
  <si>
    <t>FI10662453</t>
  </si>
  <si>
    <t>FI10662483</t>
  </si>
  <si>
    <t>FI10662484</t>
  </si>
  <si>
    <t>FI10662489</t>
  </si>
  <si>
    <t>FI10662639</t>
  </si>
  <si>
    <t>FI10662628</t>
  </si>
  <si>
    <t>FI10662650</t>
  </si>
  <si>
    <t>FI10662646</t>
  </si>
  <si>
    <t>FI10662636</t>
  </si>
  <si>
    <t>FI10662654</t>
  </si>
  <si>
    <t>FI10662629</t>
  </si>
  <si>
    <t>FI10662640</t>
  </si>
  <si>
    <t>FI10662631</t>
  </si>
  <si>
    <t>FI10662655</t>
  </si>
  <si>
    <t>FI10662645</t>
  </si>
  <si>
    <t>FI10662635</t>
  </si>
  <si>
    <t>FI10662638</t>
  </si>
  <si>
    <t>FI10662615</t>
  </si>
  <si>
    <t>FI10662647</t>
  </si>
  <si>
    <t>FI10662649</t>
  </si>
  <si>
    <t>FI10662652</t>
  </si>
  <si>
    <t>FI10662627</t>
  </si>
  <si>
    <t>FI10662634</t>
  </si>
  <si>
    <t>FI10662869</t>
  </si>
  <si>
    <t>FI10663327</t>
  </si>
  <si>
    <t>FI10663463</t>
  </si>
  <si>
    <t>FI10663470</t>
  </si>
  <si>
    <t>FI10663459</t>
  </si>
  <si>
    <t>FI10663466</t>
  </si>
  <si>
    <t>FI10663461</t>
  </si>
  <si>
    <t>FI10663473</t>
  </si>
  <si>
    <t>FI10663468</t>
  </si>
  <si>
    <t>FI10663460</t>
  </si>
  <si>
    <t>FI10663457</t>
  </si>
  <si>
    <t>FI10663469</t>
  </si>
  <si>
    <t>FI10663471</t>
  </si>
  <si>
    <t>FI10663472</t>
  </si>
  <si>
    <t>FI10663474</t>
  </si>
  <si>
    <t>FI10663456</t>
  </si>
  <si>
    <t>FI10663465</t>
  </si>
  <si>
    <t>FI10663467</t>
  </si>
  <si>
    <t>FI10663462</t>
  </si>
  <si>
    <t>FI10663496</t>
  </si>
  <si>
    <t>FI10663577</t>
  </si>
  <si>
    <t>FI10663630</t>
  </si>
  <si>
    <t>FI10663700</t>
  </si>
  <si>
    <t>FI10663914</t>
  </si>
  <si>
    <t>FI10664183</t>
  </si>
  <si>
    <t>FI10664186</t>
  </si>
  <si>
    <t>FI10664180</t>
  </si>
  <si>
    <t>FI10664188</t>
  </si>
  <si>
    <t>FI10664185</t>
  </si>
  <si>
    <t>FI10664184</t>
  </si>
  <si>
    <t>FI10664181</t>
  </si>
  <si>
    <t>FI10664187</t>
  </si>
  <si>
    <t>FI10664182</t>
  </si>
  <si>
    <t>FI10664485</t>
  </si>
  <si>
    <t>FI10664488</t>
  </si>
  <si>
    <t>FI10664499</t>
  </si>
  <si>
    <t>FI10664483</t>
  </si>
  <si>
    <t>FI10664497</t>
  </si>
  <si>
    <t>FI10664482</t>
  </si>
  <si>
    <t>FI10664496</t>
  </si>
  <si>
    <t>FI10664490</t>
  </si>
  <si>
    <t>FI10664501</t>
  </si>
  <si>
    <t>FI10664511</t>
  </si>
  <si>
    <t>FI10664486</t>
  </si>
  <si>
    <t>FI10664523</t>
  </si>
  <si>
    <t>FI10664495</t>
  </si>
  <si>
    <t>FI10664480</t>
  </si>
  <si>
    <t>FI10664494</t>
  </si>
  <si>
    <t>FI10664498</t>
  </si>
  <si>
    <t>FI10664500</t>
  </si>
  <si>
    <t>FI10664481</t>
  </si>
  <si>
    <t>FI10664491</t>
  </si>
  <si>
    <t>FI10664484</t>
  </si>
  <si>
    <t>FI10664570</t>
  </si>
  <si>
    <t>FI10664572</t>
  </si>
  <si>
    <t>FI10664571</t>
  </si>
  <si>
    <t>FI10664665</t>
  </si>
  <si>
    <t>FI10664664</t>
  </si>
  <si>
    <t>FI10664792</t>
  </si>
  <si>
    <t>CBPAL MAINTENANCE SAS</t>
  </si>
  <si>
    <t>FVE6</t>
  </si>
  <si>
    <t>FVE35</t>
  </si>
  <si>
    <t>FVE88</t>
  </si>
  <si>
    <t>FVE99</t>
  </si>
  <si>
    <t>FVE105</t>
  </si>
  <si>
    <t>FVE108</t>
  </si>
  <si>
    <t>FVE121</t>
  </si>
  <si>
    <t>FVE127</t>
  </si>
  <si>
    <t>FVE138</t>
  </si>
  <si>
    <t>FVE140</t>
  </si>
  <si>
    <t>FVE146</t>
  </si>
  <si>
    <t>CENTURYLINK COLOMBIA S.A.</t>
  </si>
  <si>
    <t>F10821</t>
  </si>
  <si>
    <t>F9583</t>
  </si>
  <si>
    <t>F11163</t>
  </si>
  <si>
    <t>CMC ABOGADOS SAS</t>
  </si>
  <si>
    <t>FE-2091</t>
  </si>
  <si>
    <t>FE-2090</t>
  </si>
  <si>
    <t>FE2159</t>
  </si>
  <si>
    <t>CSI SERVICIOS INTEGRALES SAS</t>
  </si>
  <si>
    <t>FE-19845</t>
  </si>
  <si>
    <t>FE20192</t>
  </si>
  <si>
    <t>FE20421</t>
  </si>
  <si>
    <t>FE20638</t>
  </si>
  <si>
    <t>FEB-1819</t>
  </si>
  <si>
    <t>FER-445</t>
  </si>
  <si>
    <t>FEB-1854.</t>
  </si>
  <si>
    <t>GERMAN E. CASTRO B. E.U.</t>
  </si>
  <si>
    <t>FEGC-321</t>
  </si>
  <si>
    <t>FEGC-324</t>
  </si>
  <si>
    <t>FEGC334</t>
  </si>
  <si>
    <t>FEGC335</t>
  </si>
  <si>
    <t>HUMAN CAPITAL OUTSOURCING SAS</t>
  </si>
  <si>
    <t>HCO29371</t>
  </si>
  <si>
    <t>Recursos Humanos</t>
  </si>
  <si>
    <t>LOPEZ &amp; ASOCIADOS SAS</t>
  </si>
  <si>
    <t>A-46421</t>
  </si>
  <si>
    <t>A-46690</t>
  </si>
  <si>
    <t>A-46787</t>
  </si>
  <si>
    <t>A-46858</t>
  </si>
  <si>
    <t>Ajuste A-46690</t>
  </si>
  <si>
    <t>A-47125</t>
  </si>
  <si>
    <t>A-47184</t>
  </si>
  <si>
    <t>A-47223</t>
  </si>
  <si>
    <t>A47369</t>
  </si>
  <si>
    <t>A47506</t>
  </si>
  <si>
    <t>NEWSHORE SERVICIOS GLOBALES SL SUCURSAL COLOMBIA</t>
  </si>
  <si>
    <t>292.</t>
  </si>
  <si>
    <t>300.</t>
  </si>
  <si>
    <t>NC 19</t>
  </si>
  <si>
    <t>652.</t>
  </si>
  <si>
    <t>FE2</t>
  </si>
  <si>
    <t>FE6.</t>
  </si>
  <si>
    <t>FVFE33.</t>
  </si>
  <si>
    <t>FE-65</t>
  </si>
  <si>
    <t>FE-69</t>
  </si>
  <si>
    <t>FE-118</t>
  </si>
  <si>
    <t>FE-129.</t>
  </si>
  <si>
    <t>FE-194</t>
  </si>
  <si>
    <t>FE-201</t>
  </si>
  <si>
    <t>FE-213</t>
  </si>
  <si>
    <t>FE-220.</t>
  </si>
  <si>
    <t>FE-225</t>
  </si>
  <si>
    <t>FE-226</t>
  </si>
  <si>
    <t>FE-241</t>
  </si>
  <si>
    <t>FE-242</t>
  </si>
  <si>
    <t>FE-244</t>
  </si>
  <si>
    <t>FE-243</t>
  </si>
  <si>
    <t>FE-245</t>
  </si>
  <si>
    <t>FE-256</t>
  </si>
  <si>
    <t>FE-255</t>
  </si>
  <si>
    <t>FE-258</t>
  </si>
  <si>
    <t>FE-257</t>
  </si>
  <si>
    <t>FE263</t>
  </si>
  <si>
    <t>FE262</t>
  </si>
  <si>
    <t>FE264</t>
  </si>
  <si>
    <t>PRICEWATERHOUSECOOPERS SERVICIOS LEGALES Y TRIBUTARIOS LTDA</t>
  </si>
  <si>
    <t>QFD SOLUTIONS SAS</t>
  </si>
  <si>
    <t>FEV9958</t>
  </si>
  <si>
    <t>FEV9935</t>
  </si>
  <si>
    <t>FEV9940</t>
  </si>
  <si>
    <t>FEV9960</t>
  </si>
  <si>
    <t>FEV9956</t>
  </si>
  <si>
    <t>FEV9959</t>
  </si>
  <si>
    <t>FEV9957</t>
  </si>
  <si>
    <t>FEV9974</t>
  </si>
  <si>
    <t>FEV9987</t>
  </si>
  <si>
    <t>FEV10011</t>
  </si>
  <si>
    <t>FEV10029</t>
  </si>
  <si>
    <t>FEV10025</t>
  </si>
  <si>
    <t>FEV10072</t>
  </si>
  <si>
    <t>FEV10074</t>
  </si>
  <si>
    <t>FEV10073</t>
  </si>
  <si>
    <t>FEV10071</t>
  </si>
  <si>
    <t>SERVICIOS AEROMEDICOS INTEGRALES SAMI SAS</t>
  </si>
  <si>
    <t>FE - 1088</t>
  </si>
  <si>
    <t>FE - 1089</t>
  </si>
  <si>
    <t>FE1109</t>
  </si>
  <si>
    <t>CORPORACION DE LA INDUSTRIA AERONAUTICA COLOMBIANA SA</t>
  </si>
  <si>
    <t>DATECSA SA</t>
  </si>
  <si>
    <t>FEM14697</t>
  </si>
  <si>
    <t>FEM15965</t>
  </si>
  <si>
    <t>DIGITAL MEDIA TECHNOLOGIES COLOMBIA SAS</t>
  </si>
  <si>
    <t>FEDM123</t>
  </si>
  <si>
    <t>FEDM132</t>
  </si>
  <si>
    <t>FEDM138</t>
  </si>
  <si>
    <t>INFORMACION Y TECNOLOGIA SA</t>
  </si>
  <si>
    <t>FE3272</t>
  </si>
  <si>
    <t>FE3409</t>
  </si>
  <si>
    <t>LINEADATASCAN SA</t>
  </si>
  <si>
    <t>FM51588</t>
  </si>
  <si>
    <t>CO31046</t>
  </si>
  <si>
    <t>CO31049</t>
  </si>
  <si>
    <t>CO31050</t>
  </si>
  <si>
    <t>CO31175</t>
  </si>
  <si>
    <t>CO31173</t>
  </si>
  <si>
    <t>SOCIEDAD INTERNACIONAL DE TELECOMUNICACIONES AERONAUTICAS</t>
  </si>
  <si>
    <t>SC00104245</t>
  </si>
  <si>
    <t>SUMINISTROS INDUSTRIALES DE COLOMBIA SAS</t>
  </si>
  <si>
    <t>SER-21351</t>
  </si>
  <si>
    <t>SER- 21683</t>
  </si>
  <si>
    <t>SER- 21704</t>
  </si>
  <si>
    <t>SER- 21784</t>
  </si>
  <si>
    <t>SER- 21818</t>
  </si>
  <si>
    <t>SER- 21855</t>
  </si>
  <si>
    <t>SER- 21856</t>
  </si>
  <si>
    <t>SER- 21857</t>
  </si>
  <si>
    <t>SER- 21935</t>
  </si>
  <si>
    <t>CI AL- 17149</t>
  </si>
  <si>
    <t>SER- 21927</t>
  </si>
  <si>
    <t>SER-21944</t>
  </si>
  <si>
    <t>CI AL- 17186</t>
  </si>
  <si>
    <t>CI AL- 17185</t>
  </si>
  <si>
    <t>CI AL- 17223</t>
  </si>
  <si>
    <t>SER- 22144</t>
  </si>
  <si>
    <t>CI AL- 17224</t>
  </si>
  <si>
    <t>SER- 22165</t>
  </si>
  <si>
    <t>CIAL17261</t>
  </si>
  <si>
    <t>CIAL17262</t>
  </si>
  <si>
    <t>SER-22262</t>
  </si>
  <si>
    <t>SER22327</t>
  </si>
  <si>
    <t>UNIVERSIDAD EAFIT</t>
  </si>
  <si>
    <t>032 8858</t>
  </si>
  <si>
    <t>032 9282</t>
  </si>
  <si>
    <t>032 9624</t>
  </si>
  <si>
    <t>AEROTURBO DE COLOMBIA SAS</t>
  </si>
  <si>
    <t>AERO 41594</t>
  </si>
  <si>
    <t>AERO 41678</t>
  </si>
  <si>
    <t>AERO 41686</t>
  </si>
  <si>
    <t>AERO 41755</t>
  </si>
  <si>
    <t>AERO 41760</t>
  </si>
  <si>
    <t>AERO 41792</t>
  </si>
  <si>
    <t>AERO 41826</t>
  </si>
  <si>
    <t>AERO 41890</t>
  </si>
  <si>
    <t>AERO 41892</t>
  </si>
  <si>
    <t>AERO 41921</t>
  </si>
  <si>
    <t>AERO 41929</t>
  </si>
  <si>
    <t>AERO 41932</t>
  </si>
  <si>
    <t>AERO 41943</t>
  </si>
  <si>
    <t>AERO 41944.</t>
  </si>
  <si>
    <t>AERO 41946</t>
  </si>
  <si>
    <t>AERO 41947</t>
  </si>
  <si>
    <t>AERO41949</t>
  </si>
  <si>
    <t>AERO41948</t>
  </si>
  <si>
    <t>AERO41950</t>
  </si>
  <si>
    <t>AERO41951</t>
  </si>
  <si>
    <t>AERO41954</t>
  </si>
  <si>
    <t>AERO41955</t>
  </si>
  <si>
    <t>AERO41956</t>
  </si>
  <si>
    <t>AERO41958</t>
  </si>
  <si>
    <t>AERO 41961</t>
  </si>
  <si>
    <t>AERO 41963</t>
  </si>
  <si>
    <t>AERO 41964</t>
  </si>
  <si>
    <t>AERO 41966</t>
  </si>
  <si>
    <t>AERO 41969</t>
  </si>
  <si>
    <t>AERO 41972</t>
  </si>
  <si>
    <t>AERO 41974</t>
  </si>
  <si>
    <t>AERO 41975</t>
  </si>
  <si>
    <t>AERO 41978</t>
  </si>
  <si>
    <t>AERO41981</t>
  </si>
  <si>
    <t>AERO41985</t>
  </si>
  <si>
    <t>AERO41986</t>
  </si>
  <si>
    <t>AERO41988</t>
  </si>
  <si>
    <t>AERO41990</t>
  </si>
  <si>
    <t>END NDT ENSAYOS NO DESTRUCTIVOS SAS</t>
  </si>
  <si>
    <t>END229</t>
  </si>
  <si>
    <t>END237</t>
  </si>
  <si>
    <t>FE645</t>
  </si>
  <si>
    <t>FE667</t>
  </si>
  <si>
    <t>SERVICIOS AEREOS ESPECIALIZADOS EN TRANSPORTES PETROLEROS SAEP SAS</t>
  </si>
  <si>
    <t>C-142</t>
  </si>
  <si>
    <t>FE-15324</t>
  </si>
  <si>
    <t>FE-15328</t>
  </si>
  <si>
    <t>FE-15326</t>
  </si>
  <si>
    <t>FE-15475</t>
  </si>
  <si>
    <t>FE-15472</t>
  </si>
  <si>
    <t>FE-15471</t>
  </si>
  <si>
    <t>FE-15474</t>
  </si>
  <si>
    <t>FE-15600</t>
  </si>
  <si>
    <t>FE-15604</t>
  </si>
  <si>
    <t>FE-15601</t>
  </si>
  <si>
    <t>FE-15603</t>
  </si>
  <si>
    <t>FE-15667</t>
  </si>
  <si>
    <t>FE-15670</t>
  </si>
  <si>
    <t>FE-15666</t>
  </si>
  <si>
    <t>FE-15669</t>
  </si>
  <si>
    <t>FE15875</t>
  </si>
  <si>
    <t>FE15874</t>
  </si>
  <si>
    <t>FE15878</t>
  </si>
  <si>
    <t>FE15877</t>
  </si>
  <si>
    <t>FE16008</t>
  </si>
  <si>
    <t>FE16005</t>
  </si>
  <si>
    <t>FE16009</t>
  </si>
  <si>
    <t>FE16006</t>
  </si>
  <si>
    <t>FE16049</t>
  </si>
  <si>
    <t>SS COLOMBIA SAS</t>
  </si>
  <si>
    <t>MDL 2844</t>
  </si>
  <si>
    <t>MDL 2848</t>
  </si>
  <si>
    <t>MDL2891</t>
  </si>
  <si>
    <t>MDL2890</t>
  </si>
  <si>
    <t>BLINDEX SA</t>
  </si>
  <si>
    <t>BRT5179</t>
  </si>
  <si>
    <t>BRT5180</t>
  </si>
  <si>
    <t>BRT5207</t>
  </si>
  <si>
    <t>BRT5274</t>
  </si>
  <si>
    <t>DOCMANAGER SOLUTIONS SAS</t>
  </si>
  <si>
    <t>FE-997</t>
  </si>
  <si>
    <t>FE-991</t>
  </si>
  <si>
    <t>FE-988</t>
  </si>
  <si>
    <t>FE1022</t>
  </si>
  <si>
    <t>FE1024</t>
  </si>
  <si>
    <t>FE1025</t>
  </si>
  <si>
    <t>FE1046</t>
  </si>
  <si>
    <t>FE1049</t>
  </si>
  <si>
    <t>FE1048</t>
  </si>
  <si>
    <t>RENTING COLOMBIA SA</t>
  </si>
  <si>
    <t>CBTA6052</t>
  </si>
  <si>
    <t>FBTA138856</t>
  </si>
  <si>
    <t>FBTA138858</t>
  </si>
  <si>
    <t>FBTA138855</t>
  </si>
  <si>
    <t>FBTA138854</t>
  </si>
  <si>
    <t>FBTA138841</t>
  </si>
  <si>
    <t>FBTA138839</t>
  </si>
  <si>
    <t>AC22110</t>
  </si>
  <si>
    <t>DOLPHIN EXPRESS SA</t>
  </si>
  <si>
    <t>0 58620</t>
  </si>
  <si>
    <t>0 58723</t>
  </si>
  <si>
    <t>0 58740</t>
  </si>
  <si>
    <t>0 58960</t>
  </si>
  <si>
    <t>LINEAS AEREAS SURAMERICANAS SAS</t>
  </si>
  <si>
    <t>NC3364.</t>
  </si>
  <si>
    <t>SERVIENTREGA SA</t>
  </si>
  <si>
    <t>SU EXPRESS INTERNACIONAL SAS</t>
  </si>
  <si>
    <t>S-78482</t>
  </si>
  <si>
    <t>S-78481</t>
  </si>
  <si>
    <t>S-78491</t>
  </si>
  <si>
    <t>S-78497</t>
  </si>
  <si>
    <t>S-78509</t>
  </si>
  <si>
    <t>S-78511</t>
  </si>
  <si>
    <t>S-78510</t>
  </si>
  <si>
    <t>S-78512</t>
  </si>
  <si>
    <t>S-78517</t>
  </si>
  <si>
    <t>S-78495</t>
  </si>
  <si>
    <t>S-78527</t>
  </si>
  <si>
    <t>S-78525</t>
  </si>
  <si>
    <t>S-78535</t>
  </si>
  <si>
    <t> S-78543</t>
  </si>
  <si>
    <t>S-78541</t>
  </si>
  <si>
    <t>S-78561</t>
  </si>
  <si>
    <t>S-78563</t>
  </si>
  <si>
    <t>S-78571</t>
  </si>
  <si>
    <t>S-78567</t>
  </si>
  <si>
    <t>S-78578</t>
  </si>
  <si>
    <t>S-78582</t>
  </si>
  <si>
    <t>S-78584</t>
  </si>
  <si>
    <t>S-78590</t>
  </si>
  <si>
    <t>S-78592</t>
  </si>
  <si>
    <t>S-78597</t>
  </si>
  <si>
    <t>S-78596</t>
  </si>
  <si>
    <t>S-78601</t>
  </si>
  <si>
    <t>S-78598</t>
  </si>
  <si>
    <t>S-78605</t>
  </si>
  <si>
    <t>S-78603</t>
  </si>
  <si>
    <t>S-78617</t>
  </si>
  <si>
    <t>S-78624</t>
  </si>
  <si>
    <t>S-78628</t>
  </si>
  <si>
    <t>S-78639</t>
  </si>
  <si>
    <t>S-78653</t>
  </si>
  <si>
    <t>S-78651</t>
  </si>
  <si>
    <t>S-78660</t>
  </si>
  <si>
    <t>S-78656</t>
  </si>
  <si>
    <t>S-78662</t>
  </si>
  <si>
    <t>S-78665</t>
  </si>
  <si>
    <t>S-78670</t>
  </si>
  <si>
    <t>S-78667</t>
  </si>
  <si>
    <t>S-78681</t>
  </si>
  <si>
    <t>S-78682</t>
  </si>
  <si>
    <t>S-78849</t>
  </si>
  <si>
    <t>S-78854</t>
  </si>
  <si>
    <t>S-78859</t>
  </si>
  <si>
    <t>S-78863</t>
  </si>
  <si>
    <t>S-78867</t>
  </si>
  <si>
    <t>S-78871</t>
  </si>
  <si>
    <t>S-78874</t>
  </si>
  <si>
    <t>S-78872</t>
  </si>
  <si>
    <t>S-78881</t>
  </si>
  <si>
    <t>S-78883</t>
  </si>
  <si>
    <t>S-78878</t>
  </si>
  <si>
    <t>S-78897</t>
  </si>
  <si>
    <t>S-78899</t>
  </si>
  <si>
    <t>S-78903</t>
  </si>
  <si>
    <t>S-78909</t>
  </si>
  <si>
    <t>S-78912</t>
  </si>
  <si>
    <t>S-78919</t>
  </si>
  <si>
    <t>S-78916</t>
  </si>
  <si>
    <t>S-78915</t>
  </si>
  <si>
    <t>S-78922</t>
  </si>
  <si>
    <t>S-78928</t>
  </si>
  <si>
    <t>S-78927</t>
  </si>
  <si>
    <t>S-78942</t>
  </si>
  <si>
    <t>S-78947</t>
  </si>
  <si>
    <t>S-78960</t>
  </si>
  <si>
    <t>S-78958</t>
  </si>
  <si>
    <t>S-78968</t>
  </si>
  <si>
    <t>S-78965</t>
  </si>
  <si>
    <t>S-78978</t>
  </si>
  <si>
    <t>S-78981</t>
  </si>
  <si>
    <t>S-78982</t>
  </si>
  <si>
    <t>S-78977</t>
  </si>
  <si>
    <t>S-78988</t>
  </si>
  <si>
    <t>S-78991</t>
  </si>
  <si>
    <t>S-79009</t>
  </si>
  <si>
    <t>S-79002</t>
  </si>
  <si>
    <t>S-79013</t>
  </si>
  <si>
    <t>S-79025</t>
  </si>
  <si>
    <t>S-79033</t>
  </si>
  <si>
    <t>S-79041</t>
  </si>
  <si>
    <t>S-79037</t>
  </si>
  <si>
    <t>S-79044</t>
  </si>
  <si>
    <t>S-79048</t>
  </si>
  <si>
    <t>S-79046</t>
  </si>
  <si>
    <t>S-79056</t>
  </si>
  <si>
    <t>S-79051</t>
  </si>
  <si>
    <t>S-79060</t>
  </si>
  <si>
    <t>S-79061</t>
  </si>
  <si>
    <t>S-79063</t>
  </si>
  <si>
    <t>S-79075</t>
  </si>
  <si>
    <t>S-79076</t>
  </si>
  <si>
    <t>S-79074</t>
  </si>
  <si>
    <t>S-79078</t>
  </si>
  <si>
    <t>S-79095</t>
  </si>
  <si>
    <t>S-79107</t>
  </si>
  <si>
    <t>S-79110</t>
  </si>
  <si>
    <t>S-79116</t>
  </si>
  <si>
    <t>S-79114</t>
  </si>
  <si>
    <t>S-79117</t>
  </si>
  <si>
    <t>S-79120</t>
  </si>
  <si>
    <t>S-79137</t>
  </si>
  <si>
    <t>S79141</t>
  </si>
  <si>
    <t>S79144</t>
  </si>
  <si>
    <t>S79146</t>
  </si>
  <si>
    <t>S79148</t>
  </si>
  <si>
    <t>S79153</t>
  </si>
  <si>
    <t>S79150</t>
  </si>
  <si>
    <t>S79158</t>
  </si>
  <si>
    <t>S79154</t>
  </si>
  <si>
    <t>S79159</t>
  </si>
  <si>
    <t>S79170</t>
  </si>
  <si>
    <t>S79168</t>
  </si>
  <si>
    <t>S79174</t>
  </si>
  <si>
    <t>S79182</t>
  </si>
  <si>
    <t>S79178</t>
  </si>
  <si>
    <t>S79189</t>
  </si>
  <si>
    <t>S79192</t>
  </si>
  <si>
    <t>S79198</t>
  </si>
  <si>
    <t>S79205</t>
  </si>
  <si>
    <t>S79207</t>
  </si>
  <si>
    <t>S79211</t>
  </si>
  <si>
    <t>S79210</t>
  </si>
  <si>
    <t>S79215</t>
  </si>
  <si>
    <t>S79218</t>
  </si>
  <si>
    <t>S79220</t>
  </si>
  <si>
    <t>S79221</t>
  </si>
  <si>
    <t>S79225</t>
  </si>
  <si>
    <t>S79230</t>
  </si>
  <si>
    <t>S79248</t>
  </si>
  <si>
    <t>S79259</t>
  </si>
  <si>
    <t>S79251</t>
  </si>
  <si>
    <t>S79256</t>
  </si>
  <si>
    <t>S79262</t>
  </si>
  <si>
    <t>S79267</t>
  </si>
  <si>
    <t>S79278</t>
  </si>
  <si>
    <t>S79273</t>
  </si>
  <si>
    <t>S79280</t>
  </si>
  <si>
    <t>S79283</t>
  </si>
  <si>
    <t>S79289</t>
  </si>
  <si>
    <t>S79297</t>
  </si>
  <si>
    <t>S79301</t>
  </si>
  <si>
    <t>S79296</t>
  </si>
  <si>
    <t>TRANSPORTES BESIMOR Y COMPANIA LTDA</t>
  </si>
  <si>
    <t>FEBS52668</t>
  </si>
  <si>
    <t>2790.</t>
  </si>
  <si>
    <t>2817.</t>
  </si>
  <si>
    <t>2814.</t>
  </si>
  <si>
    <t>3133.</t>
  </si>
  <si>
    <t>WES-12086</t>
  </si>
  <si>
    <t>WES-12103</t>
  </si>
  <si>
    <t>WES-12120</t>
  </si>
  <si>
    <t>WES-12107</t>
  </si>
  <si>
    <t>WES-12117</t>
  </si>
  <si>
    <t>WES-12116</t>
  </si>
  <si>
    <t>WES-12101</t>
  </si>
  <si>
    <t>WES-12119</t>
  </si>
  <si>
    <t>WES-12121</t>
  </si>
  <si>
    <t>WES-12105</t>
  </si>
  <si>
    <t>WES-12110</t>
  </si>
  <si>
    <t>WES-12097</t>
  </si>
  <si>
    <t>WES-12115</t>
  </si>
  <si>
    <t>WES-12118</t>
  </si>
  <si>
    <t>WES-12104</t>
  </si>
  <si>
    <t>WES-12099</t>
  </si>
  <si>
    <t>WES-12108</t>
  </si>
  <si>
    <t>WES-12111</t>
  </si>
  <si>
    <t>WES-12113</t>
  </si>
  <si>
    <t>WES-12098</t>
  </si>
  <si>
    <t>WES-12102</t>
  </si>
  <si>
    <t>WES-12106</t>
  </si>
  <si>
    <t>WES-12122</t>
  </si>
  <si>
    <t>WES-12125</t>
  </si>
  <si>
    <t>WES-12109</t>
  </si>
  <si>
    <t>WES-12166</t>
  </si>
  <si>
    <t>WES-12170</t>
  </si>
  <si>
    <t>WES-12169</t>
  </si>
  <si>
    <t>WES-12171</t>
  </si>
  <si>
    <t>WES-12168</t>
  </si>
  <si>
    <t>WES-12167</t>
  </si>
  <si>
    <t>WES-12172</t>
  </si>
  <si>
    <t>WES-12173</t>
  </si>
  <si>
    <t>WES-12182</t>
  </si>
  <si>
    <t>WES-12184</t>
  </si>
  <si>
    <t>WES-12186</t>
  </si>
  <si>
    <t>WES-12185</t>
  </si>
  <si>
    <t>WES-12183</t>
  </si>
  <si>
    <t>WES-12200</t>
  </si>
  <si>
    <t>WES-12201</t>
  </si>
  <si>
    <t>WES-12213</t>
  </si>
  <si>
    <t>WES-12214</t>
  </si>
  <si>
    <t>WES-12215</t>
  </si>
  <si>
    <t>WES-12212</t>
  </si>
  <si>
    <t>WES-12210</t>
  </si>
  <si>
    <t>WES-12216</t>
  </si>
  <si>
    <t>WES-12209</t>
  </si>
  <si>
    <t>WES-12219</t>
  </si>
  <si>
    <t>WES-12217</t>
  </si>
  <si>
    <t>WES-12220</t>
  </si>
  <si>
    <t>WES-12211</t>
  </si>
  <si>
    <t>WES-12218</t>
  </si>
  <si>
    <t>WES-12266</t>
  </si>
  <si>
    <t>WES-12265</t>
  </si>
  <si>
    <t>WES-12267</t>
  </si>
  <si>
    <t>WES-12269</t>
  </si>
  <si>
    <t>WES-12268</t>
  </si>
  <si>
    <t>WES-12271</t>
  </si>
  <si>
    <t>WES-12272</t>
  </si>
  <si>
    <t>WES12277</t>
  </si>
  <si>
    <t>WES12296</t>
  </si>
  <si>
    <t>WES12298</t>
  </si>
  <si>
    <t>WES12297</t>
  </si>
  <si>
    <t>WES-12305</t>
  </si>
  <si>
    <t>WES12312</t>
  </si>
  <si>
    <t>WES12314</t>
  </si>
  <si>
    <t>WES12307</t>
  </si>
  <si>
    <t>WES12310</t>
  </si>
  <si>
    <t>WES12316</t>
  </si>
  <si>
    <t>WES12318</t>
  </si>
  <si>
    <t>WES12321</t>
  </si>
  <si>
    <t>WES12306</t>
  </si>
  <si>
    <t>WES12313</t>
  </si>
  <si>
    <t>WES12324</t>
  </si>
  <si>
    <t>WES12309</t>
  </si>
  <si>
    <t>WES12322</t>
  </si>
  <si>
    <t>WES12323</t>
  </si>
  <si>
    <t>WES12315</t>
  </si>
  <si>
    <t>WES12317</t>
  </si>
  <si>
    <t>WES12319</t>
  </si>
  <si>
    <t>WES12320</t>
  </si>
  <si>
    <t>WES12343</t>
  </si>
  <si>
    <t>WES12337</t>
  </si>
  <si>
    <t>WES12339</t>
  </si>
  <si>
    <t>WES12338</t>
  </si>
  <si>
    <t>WES12340</t>
  </si>
  <si>
    <t>WES12342</t>
  </si>
  <si>
    <t>WES12336</t>
  </si>
  <si>
    <t>WES12335</t>
  </si>
  <si>
    <t>WES12341</t>
  </si>
  <si>
    <t>WES12334</t>
  </si>
  <si>
    <t>WES12346</t>
  </si>
  <si>
    <t>WES12344</t>
  </si>
  <si>
    <t>WES12373</t>
  </si>
  <si>
    <t>WES12370</t>
  </si>
  <si>
    <t>WES12367</t>
  </si>
  <si>
    <t>WES12369</t>
  </si>
  <si>
    <t>WES12366</t>
  </si>
  <si>
    <t>WES12365</t>
  </si>
  <si>
    <t>WES12368</t>
  </si>
  <si>
    <t>WES12396</t>
  </si>
  <si>
    <t>WES12420</t>
  </si>
  <si>
    <t>WES12421</t>
  </si>
  <si>
    <t>WES12430</t>
  </si>
  <si>
    <t>WES12419</t>
  </si>
  <si>
    <t>WES12439</t>
  </si>
  <si>
    <t>WES12463</t>
  </si>
  <si>
    <t>WES12471</t>
  </si>
  <si>
    <t>WES12435</t>
  </si>
  <si>
    <t>WES12433</t>
  </si>
  <si>
    <t>WES12443</t>
  </si>
  <si>
    <t>WES12466</t>
  </si>
  <si>
    <t>WES12470</t>
  </si>
  <si>
    <t>WES12448</t>
  </si>
  <si>
    <t>WES12460</t>
  </si>
  <si>
    <t>WES12464</t>
  </si>
  <si>
    <t>WES12440</t>
  </si>
  <si>
    <t>WES12450</t>
  </si>
  <si>
    <t>WES12465</t>
  </si>
  <si>
    <t>WES12447</t>
  </si>
  <si>
    <t>WES12457</t>
  </si>
  <si>
    <t>WES12441</t>
  </si>
  <si>
    <t>WES12442</t>
  </si>
  <si>
    <t>WES12461</t>
  </si>
  <si>
    <t>WES12468</t>
  </si>
  <si>
    <t>WES12437</t>
  </si>
  <si>
    <t>WES12451</t>
  </si>
  <si>
    <t>WES12453</t>
  </si>
  <si>
    <t>WES12467</t>
  </si>
  <si>
    <t>WES12444</t>
  </si>
  <si>
    <t>WES12452</t>
  </si>
  <si>
    <t>WES12473</t>
  </si>
  <si>
    <t>WES12459</t>
  </si>
  <si>
    <t>WES12438</t>
  </si>
  <si>
    <t>WES12458</t>
  </si>
  <si>
    <t>WES12454</t>
  </si>
  <si>
    <t>WES12456</t>
  </si>
  <si>
    <t>WES12434</t>
  </si>
  <si>
    <t>WES12455</t>
  </si>
  <si>
    <t>WES12472</t>
  </si>
  <si>
    <t>WES12432</t>
  </si>
  <si>
    <t>WES12436</t>
  </si>
  <si>
    <t>WES12462</t>
  </si>
  <si>
    <t>WES12445</t>
  </si>
  <si>
    <t>WES12449</t>
  </si>
  <si>
    <t>WES12446</t>
  </si>
  <si>
    <t>WES12502</t>
  </si>
  <si>
    <t>WES12504</t>
  </si>
  <si>
    <t>WES12503</t>
  </si>
  <si>
    <t>COMUNICACION CELULAR SA</t>
  </si>
  <si>
    <t>003 - 291058296</t>
  </si>
  <si>
    <t>E5656011242</t>
  </si>
  <si>
    <t>EMPRESAS PUBLICAS DE MEDELLLIN ESP</t>
  </si>
  <si>
    <t>123 3402511.</t>
  </si>
  <si>
    <t>UNE EPM TELECOMUNICACIONES SA</t>
  </si>
  <si>
    <t>BGPU1014301</t>
  </si>
  <si>
    <t>AGENCIA DE VIAJES Y TURISMO AVIATUR</t>
  </si>
  <si>
    <t>164-202423</t>
  </si>
  <si>
    <t>CARLOS ANDRES SANCHEZ</t>
  </si>
  <si>
    <t>ADV000061823606</t>
  </si>
  <si>
    <t>DENTONS CARDENAS &amp; CARDENAS ABOGADOS PROPIEDAD INTELECTUAL S.A.S</t>
  </si>
  <si>
    <t>CC-15074</t>
  </si>
  <si>
    <t>FA51628</t>
  </si>
  <si>
    <t>FA51659</t>
  </si>
  <si>
    <t>FAT3</t>
  </si>
  <si>
    <t>FA51717</t>
  </si>
  <si>
    <t>EL DORADO INVESTMENTS SUCURSAL COLOMBIANA</t>
  </si>
  <si>
    <t>Av. Calle 26 # 92 - 32</t>
  </si>
  <si>
    <t>BOGOTA</t>
  </si>
  <si>
    <t>ED0124864</t>
  </si>
  <si>
    <t>FABIO ARANGO</t>
  </si>
  <si>
    <t>ADV000061897728</t>
  </si>
  <si>
    <t>Empleado</t>
  </si>
  <si>
    <t>FREDDY SANTAMARIA HERNANDEZ</t>
  </si>
  <si>
    <t>VIATICOSCOP_01.02.2023</t>
  </si>
  <si>
    <t>HABITEL S.A.S</t>
  </si>
  <si>
    <t>22 51290.</t>
  </si>
  <si>
    <t>HOTEL CASTILLA REAL LTDA</t>
  </si>
  <si>
    <t>HOTEL SANTIAGO DE ARMA SA</t>
  </si>
  <si>
    <t>FE17178</t>
  </si>
  <si>
    <t>FE17246</t>
  </si>
  <si>
    <t>FE17215</t>
  </si>
  <si>
    <t>FE17275</t>
  </si>
  <si>
    <t>FE17290</t>
  </si>
  <si>
    <t>FE17283</t>
  </si>
  <si>
    <t>FE17302</t>
  </si>
  <si>
    <t>FE17300</t>
  </si>
  <si>
    <t>FE17312</t>
  </si>
  <si>
    <t>FE17330</t>
  </si>
  <si>
    <t>FE17334</t>
  </si>
  <si>
    <t>FE17325</t>
  </si>
  <si>
    <t>FE17370</t>
  </si>
  <si>
    <t>FE17400</t>
  </si>
  <si>
    <t>FE17379</t>
  </si>
  <si>
    <t>FE17399</t>
  </si>
  <si>
    <t>FE17419</t>
  </si>
  <si>
    <t>FE17473</t>
  </si>
  <si>
    <t>FE17528</t>
  </si>
  <si>
    <t>FE17512</t>
  </si>
  <si>
    <t>FE17515</t>
  </si>
  <si>
    <t>FE17526</t>
  </si>
  <si>
    <t>FE17527</t>
  </si>
  <si>
    <t>FE17532</t>
  </si>
  <si>
    <t>FE17565</t>
  </si>
  <si>
    <t>FE17595</t>
  </si>
  <si>
    <t>FE17644</t>
  </si>
  <si>
    <t>FE17638</t>
  </si>
  <si>
    <t>FE17641</t>
  </si>
  <si>
    <t>FE17712</t>
  </si>
  <si>
    <t>FE17714</t>
  </si>
  <si>
    <t>FE17746</t>
  </si>
  <si>
    <t>FE17744</t>
  </si>
  <si>
    <t>FE17931</t>
  </si>
  <si>
    <t>FE18001</t>
  </si>
  <si>
    <t>FE17964</t>
  </si>
  <si>
    <t>FE17977</t>
  </si>
  <si>
    <t>FE17980</t>
  </si>
  <si>
    <t>FE17961</t>
  </si>
  <si>
    <t>FE17970</t>
  </si>
  <si>
    <t>FE17975</t>
  </si>
  <si>
    <t>FE17966</t>
  </si>
  <si>
    <t>FE17985</t>
  </si>
  <si>
    <t>FE17988</t>
  </si>
  <si>
    <t>FE17976</t>
  </si>
  <si>
    <t>FE17969</t>
  </si>
  <si>
    <t>FE17986</t>
  </si>
  <si>
    <t>FE17987</t>
  </si>
  <si>
    <t>FE18027</t>
  </si>
  <si>
    <t>FE18047</t>
  </si>
  <si>
    <t>FE18055</t>
  </si>
  <si>
    <t>FE18056</t>
  </si>
  <si>
    <t>FE18086</t>
  </si>
  <si>
    <t>FE18065</t>
  </si>
  <si>
    <t>FE18084</t>
  </si>
  <si>
    <t>FE18091</t>
  </si>
  <si>
    <t>FE18106</t>
  </si>
  <si>
    <t>FE18114</t>
  </si>
  <si>
    <t>FE18089</t>
  </si>
  <si>
    <t>FE18157</t>
  </si>
  <si>
    <t>FE18154</t>
  </si>
  <si>
    <t>FE18148</t>
  </si>
  <si>
    <t>FE18150</t>
  </si>
  <si>
    <t>FE18184</t>
  </si>
  <si>
    <t>FE18185</t>
  </si>
  <si>
    <t>FE18172</t>
  </si>
  <si>
    <t>FE18207</t>
  </si>
  <si>
    <t>FE18232</t>
  </si>
  <si>
    <t>FE18263</t>
  </si>
  <si>
    <t>FE18298</t>
  </si>
  <si>
    <t>FE18310</t>
  </si>
  <si>
    <t>FE18326</t>
  </si>
  <si>
    <t>FE18370</t>
  </si>
  <si>
    <t>FE18372</t>
  </si>
  <si>
    <t>FE18412</t>
  </si>
  <si>
    <t>FE18381</t>
  </si>
  <si>
    <t>FE18431</t>
  </si>
  <si>
    <t>FE18473</t>
  </si>
  <si>
    <t>FE18476</t>
  </si>
  <si>
    <t>FE18486</t>
  </si>
  <si>
    <t>FE18489</t>
  </si>
  <si>
    <t>FE18461</t>
  </si>
  <si>
    <t>FE18480</t>
  </si>
  <si>
    <t>FE18460</t>
  </si>
  <si>
    <t>FE18503</t>
  </si>
  <si>
    <t>FE18539</t>
  </si>
  <si>
    <t>FE18522</t>
  </si>
  <si>
    <t>FE18535</t>
  </si>
  <si>
    <t>FE18581</t>
  </si>
  <si>
    <t>FE18544</t>
  </si>
  <si>
    <t>FE18558</t>
  </si>
  <si>
    <t>FE18626</t>
  </si>
  <si>
    <t>FE18622</t>
  </si>
  <si>
    <t>FE18609</t>
  </si>
  <si>
    <t>FE18603</t>
  </si>
  <si>
    <t>FE18646</t>
  </si>
  <si>
    <t>FE18682</t>
  </si>
  <si>
    <t>FE18701</t>
  </si>
  <si>
    <t>FE18699</t>
  </si>
  <si>
    <t>FE18697</t>
  </si>
  <si>
    <t>FEV35</t>
  </si>
  <si>
    <t>FEV33</t>
  </si>
  <si>
    <t>FEV32</t>
  </si>
  <si>
    <t>FEV34</t>
  </si>
  <si>
    <t>FEV30</t>
  </si>
  <si>
    <t>FEV29</t>
  </si>
  <si>
    <t>FEV44</t>
  </si>
  <si>
    <t>FEV47</t>
  </si>
  <si>
    <t>FEV91</t>
  </si>
  <si>
    <t>FEV123</t>
  </si>
  <si>
    <t>FEV143</t>
  </si>
  <si>
    <t>FEV139</t>
  </si>
  <si>
    <t>FEV147</t>
  </si>
  <si>
    <t>FEV140</t>
  </si>
  <si>
    <t>FEV151</t>
  </si>
  <si>
    <t>FEV170</t>
  </si>
  <si>
    <t>FEV150</t>
  </si>
  <si>
    <t>FEV148</t>
  </si>
  <si>
    <t>FEV175</t>
  </si>
  <si>
    <t>FEV169</t>
  </si>
  <si>
    <t>FEV190</t>
  </si>
  <si>
    <t>FEV245</t>
  </si>
  <si>
    <t>FEV281</t>
  </si>
  <si>
    <t>FEV312</t>
  </si>
  <si>
    <t>FEV354</t>
  </si>
  <si>
    <t>FEV341</t>
  </si>
  <si>
    <t>FEV353</t>
  </si>
  <si>
    <t>FEV363</t>
  </si>
  <si>
    <t>FEV364</t>
  </si>
  <si>
    <t>FEV422</t>
  </si>
  <si>
    <t>FEV437</t>
  </si>
  <si>
    <t>FEV460</t>
  </si>
  <si>
    <t>FEV487</t>
  </si>
  <si>
    <t>FEV489</t>
  </si>
  <si>
    <t>FEV514</t>
  </si>
  <si>
    <t>FEV491</t>
  </si>
  <si>
    <t>FEV488</t>
  </si>
  <si>
    <t>FEV505</t>
  </si>
  <si>
    <t>FEV528</t>
  </si>
  <si>
    <t>FEV571</t>
  </si>
  <si>
    <t>FEV573</t>
  </si>
  <si>
    <t>FEV594</t>
  </si>
  <si>
    <t>FEV662</t>
  </si>
  <si>
    <t>FEV642</t>
  </si>
  <si>
    <t>FEV682</t>
  </si>
  <si>
    <t>FEV691</t>
  </si>
  <si>
    <t>FEV703</t>
  </si>
  <si>
    <t>FEV747</t>
  </si>
  <si>
    <t>FEV721</t>
  </si>
  <si>
    <t>FEV743</t>
  </si>
  <si>
    <t>FEV744</t>
  </si>
  <si>
    <t>FEV745</t>
  </si>
  <si>
    <t>FEV718</t>
  </si>
  <si>
    <t>FEV777</t>
  </si>
  <si>
    <t>FEV778</t>
  </si>
  <si>
    <t>FEV857</t>
  </si>
  <si>
    <t>FEV929</t>
  </si>
  <si>
    <t>FEV932</t>
  </si>
  <si>
    <t>FEV933</t>
  </si>
  <si>
    <t>FEV979</t>
  </si>
  <si>
    <t>FEV1002</t>
  </si>
  <si>
    <t>FEV992</t>
  </si>
  <si>
    <t>FEV1017</t>
  </si>
  <si>
    <t>FEV1023</t>
  </si>
  <si>
    <t>FEV1054</t>
  </si>
  <si>
    <t>FEV1043</t>
  </si>
  <si>
    <t>FEV1044</t>
  </si>
  <si>
    <t>FEV1052</t>
  </si>
  <si>
    <t>FEV1065</t>
  </si>
  <si>
    <t>FEV1111</t>
  </si>
  <si>
    <t>FEV1115</t>
  </si>
  <si>
    <t>FEV1112</t>
  </si>
  <si>
    <t>FEV1113</t>
  </si>
  <si>
    <t>HOTELES VIA DEL MAR SAS</t>
  </si>
  <si>
    <t>FROS32504</t>
  </si>
  <si>
    <t>HOTELS &amp; SUITES OPERADORA DE HOTELES SAS</t>
  </si>
  <si>
    <t>NCANULACIÓNFACTURAS</t>
  </si>
  <si>
    <t>A MG23099</t>
  </si>
  <si>
    <t>INVERSIONES CALO SAS</t>
  </si>
  <si>
    <t>JMCE5668</t>
  </si>
  <si>
    <t>PILLSBURY WINTHROP SHAW PITTMAN LLP</t>
  </si>
  <si>
    <t>PLUS OIL SA</t>
  </si>
  <si>
    <t>HF15018</t>
  </si>
  <si>
    <t>HF15045</t>
  </si>
  <si>
    <t>HF15085</t>
  </si>
  <si>
    <t>HF15102</t>
  </si>
  <si>
    <t>HF15106</t>
  </si>
  <si>
    <t>HF15108</t>
  </si>
  <si>
    <t>HF15113</t>
  </si>
  <si>
    <t>HF15120</t>
  </si>
  <si>
    <t>HF15134</t>
  </si>
  <si>
    <t>HF15174</t>
  </si>
  <si>
    <t>HF15185</t>
  </si>
  <si>
    <t>HF15215</t>
  </si>
  <si>
    <t>HF15216</t>
  </si>
  <si>
    <t>HF15280</t>
  </si>
  <si>
    <t>HF15307</t>
  </si>
  <si>
    <t>HF15323</t>
  </si>
  <si>
    <t>HF15499</t>
  </si>
  <si>
    <t>HF15505</t>
  </si>
  <si>
    <t>HF15549</t>
  </si>
  <si>
    <t>HF15558</t>
  </si>
  <si>
    <t>HF15562</t>
  </si>
  <si>
    <t>HF15556</t>
  </si>
  <si>
    <t>HF15642</t>
  </si>
  <si>
    <t>HF15615</t>
  </si>
  <si>
    <t>HF15641</t>
  </si>
  <si>
    <t>HF15645</t>
  </si>
  <si>
    <t>HF15646</t>
  </si>
  <si>
    <t>HF15640</t>
  </si>
  <si>
    <t>HF15644</t>
  </si>
  <si>
    <t>HF15687</t>
  </si>
  <si>
    <t>HF15656</t>
  </si>
  <si>
    <t>HF15660</t>
  </si>
  <si>
    <t>HF15690</t>
  </si>
  <si>
    <t>HF15658</t>
  </si>
  <si>
    <t>HF15647</t>
  </si>
  <si>
    <t>HF15691</t>
  </si>
  <si>
    <t>HF15713</t>
  </si>
  <si>
    <t>HF15698</t>
  </si>
  <si>
    <t>HF15723</t>
  </si>
  <si>
    <t>HF15725</t>
  </si>
  <si>
    <t>HF15732</t>
  </si>
  <si>
    <t>HF15736</t>
  </si>
  <si>
    <t>HF15754</t>
  </si>
  <si>
    <t>HF15770</t>
  </si>
  <si>
    <t>HF15786</t>
  </si>
  <si>
    <t>HF15776</t>
  </si>
  <si>
    <t>HF15796</t>
  </si>
  <si>
    <t>HF15789</t>
  </si>
  <si>
    <t>HF15794</t>
  </si>
  <si>
    <t>HF15804</t>
  </si>
  <si>
    <t>HF15814</t>
  </si>
  <si>
    <t>HF15824</t>
  </si>
  <si>
    <t>HF15830</t>
  </si>
  <si>
    <t>HF15825</t>
  </si>
  <si>
    <t>HF15818</t>
  </si>
  <si>
    <t>HF15811</t>
  </si>
  <si>
    <t>HF15834</t>
  </si>
  <si>
    <t>HF15820</t>
  </si>
  <si>
    <t>HF15867</t>
  </si>
  <si>
    <t>HF15856</t>
  </si>
  <si>
    <t>HF15865</t>
  </si>
  <si>
    <t>HF15863</t>
  </si>
  <si>
    <t>HF15881</t>
  </si>
  <si>
    <t>HF15888</t>
  </si>
  <si>
    <t>HF15894</t>
  </si>
  <si>
    <t>HF15897</t>
  </si>
  <si>
    <t>HF15903</t>
  </si>
  <si>
    <t>HF15886</t>
  </si>
  <si>
    <t>HF15899</t>
  </si>
  <si>
    <t>HF15890</t>
  </si>
  <si>
    <t>HF15901</t>
  </si>
  <si>
    <t>HF15902</t>
  </si>
  <si>
    <t>HF15882</t>
  </si>
  <si>
    <t>HF15971</t>
  </si>
  <si>
    <t>HF15966</t>
  </si>
  <si>
    <t>HF15963</t>
  </si>
  <si>
    <t>HF15931</t>
  </si>
  <si>
    <t>HF15972</t>
  </si>
  <si>
    <t>HF15960</t>
  </si>
  <si>
    <t>HF15969</t>
  </si>
  <si>
    <t>HF15934</t>
  </si>
  <si>
    <t>HF15986</t>
  </si>
  <si>
    <t>HF15999</t>
  </si>
  <si>
    <t>HF15989</t>
  </si>
  <si>
    <t>HF15990</t>
  </si>
  <si>
    <t>HF15998</t>
  </si>
  <si>
    <t>HF15983</t>
  </si>
  <si>
    <t>HF15985</t>
  </si>
  <si>
    <t>HF16001</t>
  </si>
  <si>
    <t>HF16005</t>
  </si>
  <si>
    <t>HF16019</t>
  </si>
  <si>
    <t>HF16020</t>
  </si>
  <si>
    <t>HF16003</t>
  </si>
  <si>
    <t>HF16011</t>
  </si>
  <si>
    <t>HF16017</t>
  </si>
  <si>
    <t>HF16007</t>
  </si>
  <si>
    <t>HF16014</t>
  </si>
  <si>
    <t>HF16025</t>
  </si>
  <si>
    <t>HF16051</t>
  </si>
  <si>
    <t>HF16035</t>
  </si>
  <si>
    <t>HF16038</t>
  </si>
  <si>
    <t>HF16082</t>
  </si>
  <si>
    <t>HF16067</t>
  </si>
  <si>
    <t>HF16071</t>
  </si>
  <si>
    <t>HF16079</t>
  </si>
  <si>
    <t>HF16057</t>
  </si>
  <si>
    <t>HF16080</t>
  </si>
  <si>
    <t>HF16063</t>
  </si>
  <si>
    <t>HF16056</t>
  </si>
  <si>
    <t>HF16061</t>
  </si>
  <si>
    <t>HF16084</t>
  </si>
  <si>
    <t>HF16112</t>
  </si>
  <si>
    <t>HF16107</t>
  </si>
  <si>
    <t>HF16108</t>
  </si>
  <si>
    <t>HF16089</t>
  </si>
  <si>
    <t>HF16114</t>
  </si>
  <si>
    <t>HF16119</t>
  </si>
  <si>
    <t>HF16123</t>
  </si>
  <si>
    <t>HF16131</t>
  </si>
  <si>
    <t>HF16113</t>
  </si>
  <si>
    <t>HF16118</t>
  </si>
  <si>
    <t>HF16174</t>
  </si>
  <si>
    <t>HF16157</t>
  </si>
  <si>
    <t>HF16167</t>
  </si>
  <si>
    <t>HF16165</t>
  </si>
  <si>
    <t>HF16166</t>
  </si>
  <si>
    <t>HF16159</t>
  </si>
  <si>
    <t>HF16155</t>
  </si>
  <si>
    <t>HF16143</t>
  </si>
  <si>
    <t>HF16186</t>
  </si>
  <si>
    <t>HF16182</t>
  </si>
  <si>
    <t>HF16184</t>
  </si>
  <si>
    <t>HF16199</t>
  </si>
  <si>
    <t>HF16203</t>
  </si>
  <si>
    <t>HF16212</t>
  </si>
  <si>
    <t>HF16225</t>
  </si>
  <si>
    <t>HF16228</t>
  </si>
  <si>
    <t>HF16229</t>
  </si>
  <si>
    <t>HF16221</t>
  </si>
  <si>
    <t>HF16261</t>
  </si>
  <si>
    <t>HF16275</t>
  </si>
  <si>
    <t>HF16273</t>
  </si>
  <si>
    <t>HF16401</t>
  </si>
  <si>
    <t>HF16375</t>
  </si>
  <si>
    <t>HF16362</t>
  </si>
  <si>
    <t>HF16393</t>
  </si>
  <si>
    <t>HF16404</t>
  </si>
  <si>
    <t>HF16365</t>
  </si>
  <si>
    <t>HF16361</t>
  </si>
  <si>
    <t>HF16396</t>
  </si>
  <si>
    <t>HF16398</t>
  </si>
  <si>
    <t>HF16400</t>
  </si>
  <si>
    <t>HF16370</t>
  </si>
  <si>
    <t>HF16397</t>
  </si>
  <si>
    <t>HF16403</t>
  </si>
  <si>
    <t>HF16364</t>
  </si>
  <si>
    <t>HF16395</t>
  </si>
  <si>
    <t>HF16399</t>
  </si>
  <si>
    <t>HF16376</t>
  </si>
  <si>
    <t>HF16373</t>
  </si>
  <si>
    <t>HF16394</t>
  </si>
  <si>
    <t>HF16402</t>
  </si>
  <si>
    <t>HF16411</t>
  </si>
  <si>
    <t>HF16410</t>
  </si>
  <si>
    <t>HF16427</t>
  </si>
  <si>
    <t>HF16426</t>
  </si>
  <si>
    <t>HF16468</t>
  </si>
  <si>
    <t>HF16475</t>
  </si>
  <si>
    <t>HF16486</t>
  </si>
  <si>
    <t>HF16497</t>
  </si>
  <si>
    <t>PROMOCIONES SAN ANDRES LTDA</t>
  </si>
  <si>
    <t>FHCB18831</t>
  </si>
  <si>
    <t>FHCB18990</t>
  </si>
  <si>
    <t>FHCB18992</t>
  </si>
  <si>
    <t>FHCB18991</t>
  </si>
  <si>
    <t>FHCB19241</t>
  </si>
  <si>
    <t>FHCB19614</t>
  </si>
  <si>
    <t>FHCB19964</t>
  </si>
  <si>
    <t>FHCB19960</t>
  </si>
  <si>
    <t>FHCB19962</t>
  </si>
  <si>
    <t>FHCB19961</t>
  </si>
  <si>
    <t>FHCB19965</t>
  </si>
  <si>
    <t>FHCB19963</t>
  </si>
  <si>
    <t>FHCB19966</t>
  </si>
  <si>
    <t>FHCB20063</t>
  </si>
  <si>
    <t>FHCB20159</t>
  </si>
  <si>
    <t>FHCB20188</t>
  </si>
  <si>
    <t>FHCB20187</t>
  </si>
  <si>
    <t>FHCB20184</t>
  </si>
  <si>
    <t>FHCB20190</t>
  </si>
  <si>
    <t>FHCB20185</t>
  </si>
  <si>
    <t>FHCB20336</t>
  </si>
  <si>
    <t>FHCB20390</t>
  </si>
  <si>
    <t>FHCB20388</t>
  </si>
  <si>
    <t>SOCIEDAD INMOBILIARIA ORANGE SUITES LIMITADA-ORANGE SUITES LTDA</t>
  </si>
  <si>
    <t>FESO31097</t>
  </si>
  <si>
    <t>FESO31090</t>
  </si>
  <si>
    <t>FESO31148</t>
  </si>
  <si>
    <t>FESO31143</t>
  </si>
  <si>
    <t>FESO31147</t>
  </si>
  <si>
    <t>FESO31146</t>
  </si>
  <si>
    <t>FESO31142</t>
  </si>
  <si>
    <t>FESO31201</t>
  </si>
  <si>
    <t>FESO31196</t>
  </si>
  <si>
    <t>FESO31199</t>
  </si>
  <si>
    <t>FESO31236</t>
  </si>
  <si>
    <t>FESO31235</t>
  </si>
  <si>
    <t>FESO31234</t>
  </si>
  <si>
    <t>FESO31309</t>
  </si>
  <si>
    <t>FESO31310</t>
  </si>
  <si>
    <t>FESO31399</t>
  </si>
  <si>
    <t>FESO31439</t>
  </si>
  <si>
    <t>FESO31444</t>
  </si>
  <si>
    <t>FESO31440</t>
  </si>
  <si>
    <t>FESO31542</t>
  </si>
  <si>
    <t>FESO31573</t>
  </si>
  <si>
    <t>FESO31601</t>
  </si>
  <si>
    <t>FESO31587</t>
  </si>
  <si>
    <t>FESO31586</t>
  </si>
  <si>
    <t>FESO31600</t>
  </si>
  <si>
    <t>FESO31598</t>
  </si>
  <si>
    <t>FESO31643</t>
  </si>
  <si>
    <t>FESO31711</t>
  </si>
  <si>
    <t>FESO31700</t>
  </si>
  <si>
    <t>FESO31734</t>
  </si>
  <si>
    <t>FESO31833</t>
  </si>
  <si>
    <t>FESO31828</t>
  </si>
  <si>
    <t>FESO31827</t>
  </si>
  <si>
    <t>FESO31824</t>
  </si>
  <si>
    <t>FESO31890</t>
  </si>
  <si>
    <t>FESO31888</t>
  </si>
  <si>
    <t>FESO31885</t>
  </si>
  <si>
    <t>FESO31875</t>
  </si>
  <si>
    <t>FESO31874</t>
  </si>
  <si>
    <t>FESO31876</t>
  </si>
  <si>
    <t>FESO31880</t>
  </si>
  <si>
    <t>FESO31886</t>
  </si>
  <si>
    <t>FESO31881</t>
  </si>
  <si>
    <t>FESO31883</t>
  </si>
  <si>
    <t>FESO31868</t>
  </si>
  <si>
    <t>FESO31921</t>
  </si>
  <si>
    <t>FESO31938</t>
  </si>
  <si>
    <t>FESO31937</t>
  </si>
  <si>
    <t>FESO31945</t>
  </si>
  <si>
    <t>FESO32046</t>
  </si>
  <si>
    <t>FESO32045</t>
  </si>
  <si>
    <t>FESO32097</t>
  </si>
  <si>
    <t>FESO32105</t>
  </si>
  <si>
    <t>FESO32096</t>
  </si>
  <si>
    <t>FESO32166</t>
  </si>
  <si>
    <t>FESO32165</t>
  </si>
  <si>
    <t>FESO32170</t>
  </si>
  <si>
    <t>FESO32169</t>
  </si>
  <si>
    <t>FESO32167</t>
  </si>
  <si>
    <t>FESO32247</t>
  </si>
  <si>
    <t>FESO32221</t>
  </si>
  <si>
    <t>FESO32230</t>
  </si>
  <si>
    <t>FESO32220</t>
  </si>
  <si>
    <t>FESO32222</t>
  </si>
  <si>
    <t>FESO32223</t>
  </si>
  <si>
    <t>FESO32382</t>
  </si>
  <si>
    <t>FESO32386</t>
  </si>
  <si>
    <t>FESO32394</t>
  </si>
  <si>
    <t>FESO32384</t>
  </si>
  <si>
    <t>FESO32375</t>
  </si>
  <si>
    <t>FESO32403</t>
  </si>
  <si>
    <t>FESO32391</t>
  </si>
  <si>
    <t>FESO32378</t>
  </si>
  <si>
    <t>FESO32376</t>
  </si>
  <si>
    <t>FESO32470</t>
  </si>
  <si>
    <t>FESO32468</t>
  </si>
  <si>
    <t>FESO32469</t>
  </si>
  <si>
    <t>FESO32471</t>
  </si>
  <si>
    <t>FESO32561</t>
  </si>
  <si>
    <t>FESO32544</t>
  </si>
  <si>
    <t>FESO32566</t>
  </si>
  <si>
    <t>FESO32657</t>
  </si>
  <si>
    <t>FESO32670</t>
  </si>
  <si>
    <t>FESO32669</t>
  </si>
  <si>
    <t>FESO32662</t>
  </si>
  <si>
    <t>FESO32666</t>
  </si>
  <si>
    <t>FESO32697</t>
  </si>
  <si>
    <t>FESO32695</t>
  </si>
  <si>
    <t>FESO32706</t>
  </si>
  <si>
    <t>FESO32739</t>
  </si>
  <si>
    <t>FESO32800</t>
  </si>
  <si>
    <t>FESO32791</t>
  </si>
  <si>
    <t>FESO32789</t>
  </si>
  <si>
    <t>FESO32850</t>
  </si>
  <si>
    <t>FESO32863</t>
  </si>
  <si>
    <t>FESO32864</t>
  </si>
  <si>
    <t>FESO32904</t>
  </si>
  <si>
    <t>FESO32908</t>
  </si>
  <si>
    <t>FESO32907</t>
  </si>
  <si>
    <t>FESO32909</t>
  </si>
  <si>
    <t>FESO32903</t>
  </si>
  <si>
    <t>FESO32905</t>
  </si>
  <si>
    <t>FESO32902</t>
  </si>
  <si>
    <t>FESO32910</t>
  </si>
  <si>
    <t>FESO32953</t>
  </si>
  <si>
    <t>FESO32952</t>
  </si>
  <si>
    <t>FESO32968</t>
  </si>
  <si>
    <t>FESO32977</t>
  </si>
  <si>
    <t>FESO33007</t>
  </si>
  <si>
    <t>FESO33005</t>
  </si>
  <si>
    <t>FESO33003</t>
  </si>
  <si>
    <t>FESO33041</t>
  </si>
  <si>
    <t>FESO33052</t>
  </si>
  <si>
    <t>FESO33083</t>
  </si>
  <si>
    <t>FESO33084</t>
  </si>
  <si>
    <t>FESO33036</t>
  </si>
  <si>
    <t>FESO33042</t>
  </si>
  <si>
    <t>FESO33051</t>
  </si>
  <si>
    <t>FESO33118</t>
  </si>
  <si>
    <t>FESO33120</t>
  </si>
  <si>
    <t>FESO33119</t>
  </si>
  <si>
    <t>FESO33153</t>
  </si>
  <si>
    <t>FESO33122</t>
  </si>
  <si>
    <t>FESO33152</t>
  </si>
  <si>
    <t>FESO33121</t>
  </si>
  <si>
    <t>FESO33174</t>
  </si>
  <si>
    <t>FESO33176</t>
  </si>
  <si>
    <t>FESO33175</t>
  </si>
  <si>
    <t>FESO33168</t>
  </si>
  <si>
    <t>FESO33171</t>
  </si>
  <si>
    <t>FESO33211</t>
  </si>
  <si>
    <t>FESO33225</t>
  </si>
  <si>
    <t>FESO33253</t>
  </si>
  <si>
    <t>FESO33313</t>
  </si>
  <si>
    <t>FESO33331</t>
  </si>
  <si>
    <t>FESO33330</t>
  </si>
  <si>
    <t>FESO33404</t>
  </si>
  <si>
    <t>FESO33405</t>
  </si>
  <si>
    <t>FESO33419</t>
  </si>
  <si>
    <t>FESO33453</t>
  </si>
  <si>
    <t>FESO33452</t>
  </si>
  <si>
    <t>FESO33517</t>
  </si>
  <si>
    <t>FESO33518</t>
  </si>
  <si>
    <t>FESO33546</t>
  </si>
  <si>
    <t>FESO33524</t>
  </si>
  <si>
    <t>FESO33526</t>
  </si>
  <si>
    <t>FESO33513</t>
  </si>
  <si>
    <t>FESO33514</t>
  </si>
  <si>
    <t>FESO33563</t>
  </si>
  <si>
    <t>FESO33558</t>
  </si>
  <si>
    <t>FESO33559</t>
  </si>
  <si>
    <t>FESO33557</t>
  </si>
  <si>
    <t>FESO33565</t>
  </si>
  <si>
    <t>FESO33560</t>
  </si>
  <si>
    <t>FESO33615</t>
  </si>
  <si>
    <t>FESO33616</t>
  </si>
  <si>
    <t>FESO33682</t>
  </si>
  <si>
    <t>FESO33680</t>
  </si>
  <si>
    <t>FESO33684</t>
  </si>
  <si>
    <t>FESO33695</t>
  </si>
  <si>
    <t>FESO33746</t>
  </si>
  <si>
    <t>FESO33780</t>
  </si>
  <si>
    <t>FESO33774</t>
  </si>
  <si>
    <t>SOCIEDAD INMOBILIARIA TERRAZAS TAYRONA TRAVELERS APARTAMENTOS Y SUITES SAS</t>
  </si>
  <si>
    <t>FESM2379</t>
  </si>
  <si>
    <t>FESM2568</t>
  </si>
  <si>
    <t>AGENCIA DE ADUANAS LACOSTE Y ASOCIADOS SA NIVEL 2</t>
  </si>
  <si>
    <t>BOG-4485</t>
  </si>
  <si>
    <t>BOG-4486</t>
  </si>
  <si>
    <t>BOG-4484</t>
  </si>
  <si>
    <t>BOG-4488</t>
  </si>
  <si>
    <t>BOG-4505</t>
  </si>
  <si>
    <t>BOG-4510</t>
  </si>
  <si>
    <t>BOG-4496</t>
  </si>
  <si>
    <t>BOG-4506</t>
  </si>
  <si>
    <t>BOG-4542</t>
  </si>
  <si>
    <t>BOG-4539</t>
  </si>
  <si>
    <t>BOG-4538</t>
  </si>
  <si>
    <t>BOG4601</t>
  </si>
  <si>
    <t>BOG4600</t>
  </si>
  <si>
    <t>BOG4604</t>
  </si>
  <si>
    <t>BOG4603</t>
  </si>
  <si>
    <t>BOG4605</t>
  </si>
  <si>
    <t>BOG4599</t>
  </si>
  <si>
    <t>BOG4602</t>
  </si>
  <si>
    <t>BOG4606</t>
  </si>
  <si>
    <t>MED-44728</t>
  </si>
  <si>
    <t>BOG4639</t>
  </si>
  <si>
    <t>BOG4636</t>
  </si>
  <si>
    <t>BOG4623</t>
  </si>
  <si>
    <t>BOG4638</t>
  </si>
  <si>
    <t>BOG4647</t>
  </si>
  <si>
    <t>BOG4635</t>
  </si>
  <si>
    <t>BOG4630</t>
  </si>
  <si>
    <t>BOG4646</t>
  </si>
  <si>
    <t>BOG4624</t>
  </si>
  <si>
    <t>BOG4622</t>
  </si>
  <si>
    <t>BOG4637</t>
  </si>
  <si>
    <t>BOG4621</t>
  </si>
  <si>
    <t>BRITISH COUNCIL - CONSEJO BRITANICO</t>
  </si>
  <si>
    <t>Cra. 9 #76 49</t>
  </si>
  <si>
    <t>BE983</t>
  </si>
  <si>
    <t>Entrenamiento</t>
  </si>
  <si>
    <t>CASAL ASOCIADOS S A S</t>
  </si>
  <si>
    <t>FE15519</t>
  </si>
  <si>
    <t>FE15520</t>
  </si>
  <si>
    <t>FE15813</t>
  </si>
  <si>
    <t>FE15812</t>
  </si>
  <si>
    <t>EXPERIENZA SAS</t>
  </si>
  <si>
    <t>INC-23287</t>
  </si>
  <si>
    <t>FE-54089</t>
  </si>
  <si>
    <t>FE54293</t>
  </si>
  <si>
    <t>MULTIENLACE SAS</t>
  </si>
  <si>
    <t>NOVAVENTA SAS</t>
  </si>
  <si>
    <t>NO2-416383</t>
  </si>
  <si>
    <t>NO2427488</t>
  </si>
  <si>
    <t>NO2441095</t>
  </si>
  <si>
    <t>SIGLO DATA SAS</t>
  </si>
  <si>
    <t>AGENCIA DE VIAJES Y TURISMO GOLDTOUR S.A.S</t>
  </si>
  <si>
    <t>FE-33858</t>
  </si>
  <si>
    <t>BO153392</t>
  </si>
  <si>
    <t>BO153403</t>
  </si>
  <si>
    <t>UNIVERSO TRAVELING S.A.S.</t>
  </si>
  <si>
    <t>FEUT3155</t>
  </si>
  <si>
    <t>FEVE8238</t>
  </si>
  <si>
    <t>FEVE13131</t>
  </si>
  <si>
    <t>FEVE13134</t>
  </si>
  <si>
    <t>FEVE13211</t>
  </si>
  <si>
    <t>FEVE13223</t>
  </si>
  <si>
    <t>SUPERINTENDENCIA DE PUERTOS Y TRANSPORTE</t>
  </si>
  <si>
    <t>PA FONTUR</t>
  </si>
  <si>
    <t>INTERNATIONAL AIR TRANSPORT ASSOCIATION</t>
  </si>
  <si>
    <t>AVIATION CAPITAL GROUP ACG</t>
  </si>
  <si>
    <t>840 NEWPORT CENTER DRIVE SUITE 300</t>
  </si>
  <si>
    <t>ESTADOS UNIDOS</t>
  </si>
  <si>
    <t>10136-220701-R</t>
  </si>
  <si>
    <t>Lessor</t>
  </si>
  <si>
    <t>10172-220719-R</t>
  </si>
  <si>
    <t>10342-220707-R</t>
  </si>
  <si>
    <t>10313-220711-R</t>
  </si>
  <si>
    <t>10409-220712-R</t>
  </si>
  <si>
    <t>10459-220729-R</t>
  </si>
  <si>
    <t>10487-220725-R</t>
  </si>
  <si>
    <t>10482-220718-R</t>
  </si>
  <si>
    <t>10136-220801-R</t>
  </si>
  <si>
    <t>10172-220819-R</t>
  </si>
  <si>
    <t>10342-220805-R</t>
  </si>
  <si>
    <t>10313-220811-R</t>
  </si>
  <si>
    <t>10409-220812-R</t>
  </si>
  <si>
    <t>10459-220830-R</t>
  </si>
  <si>
    <t>10487-220825-R</t>
  </si>
  <si>
    <t>10482-220818-R</t>
  </si>
  <si>
    <t>10136-220901-R</t>
  </si>
  <si>
    <t>10172-220919-R</t>
  </si>
  <si>
    <t>10342-220907-R</t>
  </si>
  <si>
    <t>10313-220909-R</t>
  </si>
  <si>
    <t>10409-220912-R</t>
  </si>
  <si>
    <t>10459-220930-R</t>
  </si>
  <si>
    <t>10487-220923-R</t>
  </si>
  <si>
    <t>10482-220916-R</t>
  </si>
  <si>
    <t>10136-220930-R</t>
  </si>
  <si>
    <t>10172-221019-R</t>
  </si>
  <si>
    <t>10342-221007-R</t>
  </si>
  <si>
    <t>10313-221011-R</t>
  </si>
  <si>
    <t>10409-221012-R</t>
  </si>
  <si>
    <t>10459-221028-R</t>
  </si>
  <si>
    <t>10487-221025-R</t>
  </si>
  <si>
    <t>10482-221018-R</t>
  </si>
  <si>
    <t>10136-221101-R</t>
  </si>
  <si>
    <t>10172-221118-R</t>
  </si>
  <si>
    <t>10342-221107-R</t>
  </si>
  <si>
    <t>10313-221110-R</t>
  </si>
  <si>
    <t>10409-221110-R</t>
  </si>
  <si>
    <t>10459-221130-R</t>
  </si>
  <si>
    <t>10487-221125-R</t>
  </si>
  <si>
    <t>10482-221118-R</t>
  </si>
  <si>
    <t>10136-221201-R</t>
  </si>
  <si>
    <t>10172-221219-R</t>
  </si>
  <si>
    <t>10342-221207-R</t>
  </si>
  <si>
    <t>10313-221209-R</t>
  </si>
  <si>
    <t>10409-221212-R</t>
  </si>
  <si>
    <t>10459-221230-R</t>
  </si>
  <si>
    <t>10487-221223-R</t>
  </si>
  <si>
    <t>10482-221216-R</t>
  </si>
  <si>
    <t>10136-221230-R</t>
  </si>
  <si>
    <t>10172-230119-R</t>
  </si>
  <si>
    <t>10342-230106-R</t>
  </si>
  <si>
    <t>10313-230111-R</t>
  </si>
  <si>
    <t>10409-230112-R</t>
  </si>
  <si>
    <t>10459-230130-R</t>
  </si>
  <si>
    <t>10487-230125-R</t>
  </si>
  <si>
    <t>10482-230118-R</t>
  </si>
  <si>
    <t>Provisión</t>
  </si>
  <si>
    <t>10136-230201-R</t>
  </si>
  <si>
    <t>10172-230217-R</t>
  </si>
  <si>
    <t>10342-230207-R</t>
  </si>
  <si>
    <t>10313-230210-R</t>
  </si>
  <si>
    <t>10409-230210-R</t>
  </si>
  <si>
    <t>10459-230228-R</t>
  </si>
  <si>
    <t>10487-230224-R</t>
  </si>
  <si>
    <t>10482-230217-R</t>
  </si>
  <si>
    <t>AWAS AVIATION SERVICES INC</t>
  </si>
  <si>
    <t>PROMISSORY NOTE HK5222</t>
  </si>
  <si>
    <t>PROMISSORY NOTE HK5223</t>
  </si>
  <si>
    <t>BLUESKY 35 LEASING COMPANY LIMITED</t>
  </si>
  <si>
    <t>3208659WH</t>
  </si>
  <si>
    <t>2 GRAND CANAL SQUARE GRAND CANAL HARBOUR DUBLIN 2, IRELAND</t>
  </si>
  <si>
    <t>IRLANDA</t>
  </si>
  <si>
    <t>BS35-R3-2207</t>
  </si>
  <si>
    <t>BS35-R4-2204</t>
  </si>
  <si>
    <t>BS35-R3-2208</t>
  </si>
  <si>
    <t>BS35-R4-2205</t>
  </si>
  <si>
    <t>BS35-R3-2209</t>
  </si>
  <si>
    <t>BS35-R4-2206</t>
  </si>
  <si>
    <t>BS35-R3-2210</t>
  </si>
  <si>
    <t>BS35-R4-2207</t>
  </si>
  <si>
    <t>BS35-R3-2211</t>
  </si>
  <si>
    <t>BS35-R4-2208</t>
  </si>
  <si>
    <t>BS35-R3-2212</t>
  </si>
  <si>
    <t>BS35-R4-2209</t>
  </si>
  <si>
    <t>BS35-R3-2301</t>
  </si>
  <si>
    <t>BS35-R4-2301</t>
  </si>
  <si>
    <t>BS35-R3-2302</t>
  </si>
  <si>
    <t>BS35-R4-2302</t>
  </si>
  <si>
    <t>CELESTIAL AVIATION FUNDING UNLIMITED COMPANY</t>
  </si>
  <si>
    <t>CELESTIAL AVIATION TRADING 45 LTD SHANNO</t>
  </si>
  <si>
    <t>FINAL DEBT 2020-2021</t>
  </si>
  <si>
    <t>120555-262</t>
  </si>
  <si>
    <t>120554-257</t>
  </si>
  <si>
    <t>120557-142</t>
  </si>
  <si>
    <t>120558-133</t>
  </si>
  <si>
    <t>120561-118</t>
  </si>
  <si>
    <t>120555-265</t>
  </si>
  <si>
    <t>120554-260</t>
  </si>
  <si>
    <t>120557-145</t>
  </si>
  <si>
    <t>120558-136</t>
  </si>
  <si>
    <t>120561-121</t>
  </si>
  <si>
    <t>120555-267</t>
  </si>
  <si>
    <t>120554-262</t>
  </si>
  <si>
    <t>120557-147</t>
  </si>
  <si>
    <t>120558-138</t>
  </si>
  <si>
    <t>120561-123</t>
  </si>
  <si>
    <t>120555-269</t>
  </si>
  <si>
    <t>120554-264</t>
  </si>
  <si>
    <t>120557-149</t>
  </si>
  <si>
    <t>120558-140</t>
  </si>
  <si>
    <t>120561-125</t>
  </si>
  <si>
    <t>120555-271</t>
  </si>
  <si>
    <t xml:space="preserve">120554-266 </t>
  </si>
  <si>
    <t>120557-151</t>
  </si>
  <si>
    <t>120558-142</t>
  </si>
  <si>
    <t>120561-127</t>
  </si>
  <si>
    <t>120555-273</t>
  </si>
  <si>
    <t>120554-268</t>
  </si>
  <si>
    <t>120557-153</t>
  </si>
  <si>
    <t>120558-144</t>
  </si>
  <si>
    <t>120561-129</t>
  </si>
  <si>
    <t>120555-276</t>
  </si>
  <si>
    <t>120554-270</t>
  </si>
  <si>
    <t>120557-155</t>
  </si>
  <si>
    <t>120558-146</t>
  </si>
  <si>
    <t>120561-131</t>
  </si>
  <si>
    <t>120558-149</t>
  </si>
  <si>
    <t>120554-273</t>
  </si>
  <si>
    <t>120557-158</t>
  </si>
  <si>
    <t>120555-279</t>
  </si>
  <si>
    <t>120561-134</t>
  </si>
  <si>
    <t>120554-247</t>
  </si>
  <si>
    <t>120554-254</t>
  </si>
  <si>
    <t>120554-259</t>
  </si>
  <si>
    <t>120555-251</t>
  </si>
  <si>
    <t>120555-256</t>
  </si>
  <si>
    <t>120555-259</t>
  </si>
  <si>
    <t>120555-264</t>
  </si>
  <si>
    <t>120556-254</t>
  </si>
  <si>
    <t>120557-132</t>
  </si>
  <si>
    <t>120557-136</t>
  </si>
  <si>
    <t>120557-139</t>
  </si>
  <si>
    <t>120557-144</t>
  </si>
  <si>
    <t>120558-120</t>
  </si>
  <si>
    <t>120558-126</t>
  </si>
  <si>
    <t>120558-129</t>
  </si>
  <si>
    <t>120558-135</t>
  </si>
  <si>
    <t>120559-108</t>
  </si>
  <si>
    <t>120561-107</t>
  </si>
  <si>
    <t>120561-115</t>
  </si>
  <si>
    <t>120561-120</t>
  </si>
  <si>
    <t>120559-115</t>
  </si>
  <si>
    <t>120556-261</t>
  </si>
  <si>
    <t>120555-277</t>
  </si>
  <si>
    <t>120554-271</t>
  </si>
  <si>
    <t>120557-156</t>
  </si>
  <si>
    <t>120558-147</t>
  </si>
  <si>
    <t>120561-132</t>
  </si>
  <si>
    <t>120555-274</t>
  </si>
  <si>
    <t>120555-278</t>
  </si>
  <si>
    <t>120554-272</t>
  </si>
  <si>
    <t>120557-157</t>
  </si>
  <si>
    <t>120558-148</t>
  </si>
  <si>
    <t>120561-133</t>
  </si>
  <si>
    <t>120555-280</t>
  </si>
  <si>
    <t>120554-274</t>
  </si>
  <si>
    <t>120557-159</t>
  </si>
  <si>
    <t>120558-150</t>
  </si>
  <si>
    <t>120561-135</t>
  </si>
  <si>
    <t>ENGINE LEASE FINANCE</t>
  </si>
  <si>
    <t>SHANNON FREE ZONE, SHANNON, CO. CLARE, IRELAND (No E3412, IRLANDIA, -IRLANDIA</t>
  </si>
  <si>
    <t>FINAL DEBT MSN849210</t>
  </si>
  <si>
    <t>FINAL DEBT MSN599851</t>
  </si>
  <si>
    <t>FINAL DEBT MSN849166</t>
  </si>
  <si>
    <t>FALCON AEROSPACE</t>
  </si>
  <si>
    <t>385356</t>
  </si>
  <si>
    <t>444444079</t>
  </si>
  <si>
    <t>WORLD TRADE CENTER TORRE 8 16F</t>
  </si>
  <si>
    <t>SAEL-23-0099-01</t>
  </si>
  <si>
    <t>SAEL-23-0099-MR1</t>
  </si>
  <si>
    <t>SAEL-23-0099-02</t>
  </si>
  <si>
    <t>WELLS FARGO BANK NORTHWEST NA</t>
  </si>
  <si>
    <t>FINAL DEBT MSN1370 - HK5125</t>
  </si>
  <si>
    <t>ZF IRELAND AIRCRAFT 46 LIMITED</t>
  </si>
  <si>
    <t>2nd Floor, 1-2 Victoria Buildings</t>
  </si>
  <si>
    <t>MSN08485-202301-Rent</t>
  </si>
  <si>
    <t>MSN08485-202212-MR</t>
  </si>
  <si>
    <t>MSN08485-202302-Rent</t>
  </si>
  <si>
    <t>MSN08485-202301-MR</t>
  </si>
  <si>
    <t>FAST.DEP-A320-202302-1</t>
  </si>
  <si>
    <t>ZF IRELAND AIRCRAFT 47 LIMITED</t>
  </si>
  <si>
    <t>MSN08595-202207-Rent</t>
  </si>
  <si>
    <t>MSN08595-202208-Rent</t>
  </si>
  <si>
    <t>MSN08595-202209-Rent</t>
  </si>
  <si>
    <t>MSN08595-202210-Rent</t>
  </si>
  <si>
    <t>MSN08595-202211-Rent</t>
  </si>
  <si>
    <t>MSN08595-202212-Rent</t>
  </si>
  <si>
    <t>MSN08595-202301-Rent</t>
  </si>
  <si>
    <t>MSN08595-202212-MR</t>
  </si>
  <si>
    <t>MSN08595-202302-Rent</t>
  </si>
  <si>
    <t>MSN08595-202301-MR</t>
  </si>
  <si>
    <t>ZF IRELAND AIRCRAFT 48 LIMITED</t>
  </si>
  <si>
    <t>MSN08561-202207-Rent</t>
  </si>
  <si>
    <t>MSN08561-202208-Rent</t>
  </si>
  <si>
    <t>MSN08561-202209-Rent</t>
  </si>
  <si>
    <t>MSN08561-202210-Rent</t>
  </si>
  <si>
    <t>MSN08561-202211-Rent</t>
  </si>
  <si>
    <t>MSN08561-202212-Rent</t>
  </si>
  <si>
    <t>MSN08561-202301-Rent</t>
  </si>
  <si>
    <t>MSN08561-202212-MR</t>
  </si>
  <si>
    <t>MSN08561-202302-Rent</t>
  </si>
  <si>
    <t>MSN08561-202301-MR</t>
  </si>
  <si>
    <t>ZF IRELAND AIRCRAFT 49 LIMITED</t>
  </si>
  <si>
    <t>MSN08657-202207-Rent</t>
  </si>
  <si>
    <t>MSN08657-202208-Rent</t>
  </si>
  <si>
    <t>MSN08657-202209-Rent</t>
  </si>
  <si>
    <t>MSN08657-202210-Rent</t>
  </si>
  <si>
    <t>MSN08657-202211-Rent</t>
  </si>
  <si>
    <t>MSN08657-202212-Rent</t>
  </si>
  <si>
    <t>MSN08657-202301-Rent</t>
  </si>
  <si>
    <t>MSN08657-202212-MR</t>
  </si>
  <si>
    <t>MSN08657-202302-Rent</t>
  </si>
  <si>
    <t>MSN08657-202301-MR</t>
  </si>
  <si>
    <t>ZF IRELAND AIRCRAFT 50 LIMITED</t>
  </si>
  <si>
    <t>MSN08716-202207-Rent</t>
  </si>
  <si>
    <t>MSN08716-202208-Rent</t>
  </si>
  <si>
    <t>MSN08716-202209-Rent.</t>
  </si>
  <si>
    <t>MSN08716-202210-Rent</t>
  </si>
  <si>
    <t>MSN08716-202211-Rent</t>
  </si>
  <si>
    <t>MSN08716-202212-Rent</t>
  </si>
  <si>
    <t>MSN08716-202301-Rent</t>
  </si>
  <si>
    <t>MSN08716-202212-MR</t>
  </si>
  <si>
    <t>MSN08716-202302-Rent</t>
  </si>
  <si>
    <t>MSN08716-202301-MR</t>
  </si>
  <si>
    <t>BANCO DAVIVIENDA SA</t>
  </si>
  <si>
    <t>860034313-7</t>
  </si>
  <si>
    <t>AVENIDA EL DORADO 68 C 61</t>
  </si>
  <si>
    <t>BOGOTA DC</t>
  </si>
  <si>
    <t>646-19-20-01013-7</t>
  </si>
  <si>
    <t>Banco</t>
  </si>
  <si>
    <t>BANCO SANTANDER DE NEGOCIOS COLOMBIA S.A</t>
  </si>
  <si>
    <t>900628110-3</t>
  </si>
  <si>
    <t xml:space="preserve"> CALLE 93 A 13 24</t>
  </si>
  <si>
    <t>W000127001</t>
  </si>
  <si>
    <t>BANCO DE OCCIDENTE</t>
  </si>
  <si>
    <t>890300279-4</t>
  </si>
  <si>
    <t>CR 4 7 61</t>
  </si>
  <si>
    <t>MEDELLIN</t>
  </si>
  <si>
    <t>BANCOLOMBIA</t>
  </si>
  <si>
    <t>890903938-8</t>
  </si>
  <si>
    <t xml:space="preserve"> Cra. 48 #26-85</t>
  </si>
  <si>
    <t>REXTON ENTERPRISES S.A.</t>
  </si>
  <si>
    <t>155600054-2-2015</t>
  </si>
  <si>
    <t>Avenida Boulevard. Costa del Este</t>
  </si>
  <si>
    <t>Panamá</t>
  </si>
  <si>
    <t>Deuda Subordinada</t>
  </si>
  <si>
    <t>Accionista</t>
  </si>
  <si>
    <t>Préstamo</t>
  </si>
  <si>
    <t>MUNICIPIO DE MONTERIA</t>
  </si>
  <si>
    <t>Calle 27 No. 3-16 Piso 2</t>
  </si>
  <si>
    <t>Monteria</t>
  </si>
  <si>
    <t>Impuestos</t>
  </si>
  <si>
    <t>ALCALDÍA DE SAN JOSE DE CUCUTA</t>
  </si>
  <si>
    <t>Calle 11 No. 5-49</t>
  </si>
  <si>
    <t>San José de Cúcuta</t>
  </si>
  <si>
    <t>Impuesto de Industria y Comercio</t>
  </si>
  <si>
    <t>MUNICIPIO DE RIOHACHA</t>
  </si>
  <si>
    <t>CALLE 02 NO. 09-10</t>
  </si>
  <si>
    <t>RIOHACHA</t>
  </si>
  <si>
    <t>MUNICIPIO DE VALLEDUPAR</t>
  </si>
  <si>
    <t>Carrera 5 # 15-69, Plaza Alfonso López</t>
  </si>
  <si>
    <t>VALLEDUPAR</t>
  </si>
  <si>
    <t>MUNICIPIO DE ARMENIA</t>
  </si>
  <si>
    <t>Carrera 16 # 15–28</t>
  </si>
  <si>
    <t>ARMENIA</t>
  </si>
  <si>
    <t>AV EL DORADO 103 15</t>
  </si>
  <si>
    <t>Recaudo Impuestos No volado</t>
  </si>
  <si>
    <t>MINISTERIO DE COMERCIO INDUSTRIA Y TURISMO</t>
  </si>
  <si>
    <t>CL 28 13A 15</t>
  </si>
  <si>
    <t>DEPARTAMENTO DE LA GUAJIRA</t>
  </si>
  <si>
    <t>Calle 1 No. 6- 05 Centro Administrativo Departamental</t>
  </si>
  <si>
    <t>Rioacha</t>
  </si>
  <si>
    <t>UAE DIRECCION DE IMPUESTOS Y ADUANAS NACIONALES</t>
  </si>
  <si>
    <t>CR 7 N 65</t>
  </si>
  <si>
    <t>SANTAFE DE BOGOTA D.C.</t>
  </si>
  <si>
    <t>RETENCIÓN EN LA FUENTE ENERO 2023</t>
  </si>
  <si>
    <t>MUNICIPIO DE SOLEDAD</t>
  </si>
  <si>
    <t>KM 4 AV MURILLO SEDE GRAN ABASTOS</t>
  </si>
  <si>
    <t>SOLEDAD</t>
  </si>
  <si>
    <t>MUNICIPIO DE LEBRIJA</t>
  </si>
  <si>
    <t>CL 11 8 59</t>
  </si>
  <si>
    <t>LEBRIJA</t>
  </si>
  <si>
    <t>RETENCIÓN EN LA FUENTE OCTUBRE 2022</t>
  </si>
  <si>
    <t>RETENCIÓN EN LA FUENTE NOVIEMBRE 2022</t>
  </si>
  <si>
    <t>RETENCIÓN EN LA FUENTE DICIEMBRE 2022</t>
  </si>
  <si>
    <t>RETENCIÓN INDUSTRIA Y COMERCIO</t>
  </si>
  <si>
    <t>MUNICIPIO DE RIONEGRO ANTIOQUIA</t>
  </si>
  <si>
    <t>CL 49 50 05</t>
  </si>
  <si>
    <t>RIONEGRO</t>
  </si>
  <si>
    <t>MUNICIPIO DE VILLAVICENCIO</t>
  </si>
  <si>
    <t>Calle 40 N° 33 - 64</t>
  </si>
  <si>
    <t>MUNICIPIO DE NEIVA</t>
  </si>
  <si>
    <t>Carrera 5 N° 9 - 74</t>
  </si>
  <si>
    <t>NEIVA</t>
  </si>
  <si>
    <t>IMPUESTO TURISMO VCO TRM 3 - 2022</t>
  </si>
  <si>
    <t>IMPUESTO TURISMO VCO TRM 4 - 2022</t>
  </si>
  <si>
    <t>Calle 3 N 4 60</t>
  </si>
  <si>
    <t>CHACHAGUI</t>
  </si>
  <si>
    <t>Impuesto Industria y Comercio</t>
  </si>
  <si>
    <t>Cr 28 #16-18</t>
  </si>
  <si>
    <t>PASTO</t>
  </si>
  <si>
    <t>MUNICIPIO DE PALMIRA</t>
  </si>
  <si>
    <t>CL 30 CR 29</t>
  </si>
  <si>
    <t>CALI</t>
  </si>
  <si>
    <t>DISTRITO TURISTICO CULTURAL E HISTORICO DE SANTA MARTA</t>
  </si>
  <si>
    <t>CL 14 02 49</t>
  </si>
  <si>
    <t>SANTA MARTA</t>
  </si>
  <si>
    <t>GOBERNACION DE SAN ANDRES PROVIDENCIA Y SANTA CATALINA</t>
  </si>
  <si>
    <t># a 6-118, Cra. 1 #62</t>
  </si>
  <si>
    <t>SAN ANDRES</t>
  </si>
  <si>
    <t>MUNICIPIO DE LETICIA</t>
  </si>
  <si>
    <t>Call 10 N° 10-47</t>
  </si>
  <si>
    <t>LETICIA</t>
  </si>
  <si>
    <t>CL 63 94 A 45</t>
  </si>
  <si>
    <t>Contribución Especial SuperTransporte</t>
  </si>
  <si>
    <t>CL 28 13 A 24 TO B P6</t>
  </si>
  <si>
    <t>Contribución Parafiscal al Turismo TRM 4 2022</t>
  </si>
  <si>
    <t>UAP</t>
  </si>
  <si>
    <t>DISTRITO TURISTICO Y CULTURAL CARTAGENA DE INDIAS</t>
  </si>
  <si>
    <t>Cl. 5 #8-2 a 8-156</t>
  </si>
  <si>
    <t>BOGOTA DISTRITO CAPITAL</t>
  </si>
  <si>
    <t>CR 8 10 65</t>
  </si>
  <si>
    <t>Devolución Improcedente IVA</t>
  </si>
  <si>
    <t>Devolución Improcedente IVA (Intereses)</t>
  </si>
  <si>
    <t>IVA Enero 2023</t>
  </si>
  <si>
    <t>TOTAL CAPITAL-COP</t>
  </si>
  <si>
    <t>DERECHOS A VOTO-COP</t>
  </si>
  <si>
    <t>PARTICIPACIÓN %</t>
  </si>
  <si>
    <t>Fecha Corte</t>
  </si>
  <si>
    <t>IPC</t>
  </si>
  <si>
    <t>1. ACREENCIAS LABORALES</t>
  </si>
  <si>
    <t>2. ENTIDADES PÚBLICAS</t>
  </si>
  <si>
    <t>3. INSTITUCIONES FINANCIERAS</t>
  </si>
  <si>
    <t>4. ACREEDORES INTERNOS</t>
  </si>
  <si>
    <t>5. DEMÁS ACREEDORES EXTERNOS</t>
  </si>
  <si>
    <t>NOMBRE ACREEDOR</t>
  </si>
  <si>
    <t>IDENTIFICACIÓN</t>
  </si>
  <si>
    <t>DIRECCIÓN</t>
  </si>
  <si>
    <t>CIUDAD O PAIS</t>
  </si>
  <si>
    <t>No. DE LA OBLIGACION</t>
  </si>
  <si>
    <t>TOTAL CAPITAL COP</t>
  </si>
  <si>
    <t>SALDO DE CAPITAL VENCIDO COP</t>
  </si>
  <si>
    <t>AJUSTE IPC COP</t>
  </si>
  <si>
    <t>DERECHO A VOTO (CAPITAL+IPC)-COP</t>
  </si>
  <si>
    <t>VOTO %</t>
  </si>
  <si>
    <t>TITULO DE VINCULO CON EL DEUDOR</t>
  </si>
  <si>
    <t>VALOR EN USD</t>
  </si>
  <si>
    <t>FECHA ORIGEN</t>
  </si>
  <si>
    <t>FECHA DE VENCIMIENTO</t>
  </si>
  <si>
    <t>Ninguno</t>
  </si>
  <si>
    <t>Provision</t>
  </si>
  <si>
    <t>CATEGORIA</t>
  </si>
  <si>
    <t>Clase de Crédito</t>
  </si>
  <si>
    <t>CATEGORIA DE ACREEDOR</t>
  </si>
  <si>
    <t>CATEGORIA DE ACREEDORES</t>
  </si>
  <si>
    <t>Entidades Públicas</t>
  </si>
  <si>
    <t>Instituciones Financieras</t>
  </si>
  <si>
    <t>Demás Acreedores Externos</t>
  </si>
  <si>
    <t>CHECK</t>
  </si>
  <si>
    <t>Impuesto Industria y Comercio CO (ICA Anual)</t>
  </si>
  <si>
    <t>Impuesto Industria y Comercio CO (Retenciones)</t>
  </si>
  <si>
    <t>Impuesto Industria y Comercio CO (ICA enero 2023)</t>
  </si>
  <si>
    <t>Impuesto Industria y Comercio CO (Bimestre VI 2022)</t>
  </si>
  <si>
    <t>900739209-1</t>
  </si>
  <si>
    <t>CR 43B 16-95 OF 206</t>
  </si>
  <si>
    <t>Arrendamientos</t>
  </si>
  <si>
    <t>Inmediato</t>
  </si>
  <si>
    <t>900150964-2</t>
  </si>
  <si>
    <t>CARRERA 65A NO 13157</t>
  </si>
  <si>
    <t>169</t>
  </si>
  <si>
    <t>Tiquetes</t>
  </si>
  <si>
    <t>81-2986126</t>
  </si>
  <si>
    <t>2900 W. Chicago Ave ,</t>
  </si>
  <si>
    <t>900853830</t>
  </si>
  <si>
    <t>AEROPUERTO MATECAÑA, ZONA DE CARGA, BODRGA NO 4</t>
  </si>
  <si>
    <t>PEREIRA</t>
  </si>
  <si>
    <t>Transporte</t>
  </si>
  <si>
    <t>90013247-8</t>
  </si>
  <si>
    <t>900232695-9</t>
  </si>
  <si>
    <t>CL 106 57  23 OF   205</t>
  </si>
  <si>
    <t>890704196-6</t>
  </si>
  <si>
    <t>AVENIDA EL DORADO 103  08 ENTRADA 1 HANGAR</t>
  </si>
  <si>
    <t>Linea Aerea</t>
  </si>
  <si>
    <t>830002571-4</t>
  </si>
  <si>
    <t>CL 24 B 102 22</t>
  </si>
  <si>
    <t>Comex</t>
  </si>
  <si>
    <t>88-0485460</t>
  </si>
  <si>
    <t>2365 Sunrise Oval</t>
  </si>
  <si>
    <t>900524265-9</t>
  </si>
  <si>
    <t>AC 110 9 25 OF 1703 ED PACIFIC</t>
  </si>
  <si>
    <t>Publicidad</t>
  </si>
  <si>
    <t>890915756</t>
  </si>
  <si>
    <t>CR 45 # 14 - 15</t>
  </si>
  <si>
    <t>Colombia</t>
  </si>
  <si>
    <t>900388558-8</t>
  </si>
  <si>
    <t>Calle 3 # 65 95</t>
  </si>
  <si>
    <t>MEDELLLIN</t>
  </si>
  <si>
    <t>900336816-0</t>
  </si>
  <si>
    <t>AK 9 127 C 60 OF 311</t>
  </si>
  <si>
    <t>800047765-0</t>
  </si>
  <si>
    <t>Cl. 37 Sur #41-26</t>
  </si>
  <si>
    <t>3816006561</t>
  </si>
  <si>
    <t>LONDRES</t>
  </si>
  <si>
    <t>Seguros</t>
  </si>
  <si>
    <t>Cuotas</t>
  </si>
  <si>
    <t>800042471-8</t>
  </si>
  <si>
    <t>Calle 46 N° 41 - 69 Bloque A43 Complejo Industrial Amtex, Itagui</t>
  </si>
  <si>
    <t>27-4725152</t>
  </si>
  <si>
    <t>4801 JOHNSON ROAD, STE 11</t>
  </si>
  <si>
    <t>COCONUT CREEK</t>
  </si>
  <si>
    <t>900464187-4</t>
  </si>
  <si>
    <t>CALLE 52 No. 47-42 P.32</t>
  </si>
  <si>
    <t>901232508-3</t>
  </si>
  <si>
    <t>VDA CHCHAFRUTO</t>
  </si>
  <si>
    <t>Simulador</t>
  </si>
  <si>
    <t>30711729778</t>
  </si>
  <si>
    <t>Carlos Pellegrini 1135 piso 10</t>
  </si>
  <si>
    <t>BUENOS AIRES</t>
  </si>
  <si>
    <t>900979801-1</t>
  </si>
  <si>
    <t>Calle 7D # 43A 99 Torre Almagrán</t>
  </si>
  <si>
    <t>3760 W. 108th Street, Miami, FL  33018 USA</t>
  </si>
  <si>
    <t>900541023-5</t>
  </si>
  <si>
    <t>CR 25 CL 10 40</t>
  </si>
  <si>
    <t>890930668-9</t>
  </si>
  <si>
    <t>AV DEMETRIO MENDOZA VIA SAN LUIS</t>
  </si>
  <si>
    <t>CUCUTA</t>
  </si>
  <si>
    <t>Alimentacion</t>
  </si>
  <si>
    <t>91216727-5</t>
  </si>
  <si>
    <t>CALLE 84 # 46 - 07</t>
  </si>
  <si>
    <t>900022972‐3</t>
  </si>
  <si>
    <t>CL 8 B # 65‐191 OF. 409</t>
  </si>
  <si>
    <t>811043060-9</t>
  </si>
  <si>
    <t>CL 32 SUR 44 A 27 25 19</t>
  </si>
  <si>
    <t>830085395-1</t>
  </si>
  <si>
    <t>CL 83 19 36 CS 702 703</t>
  </si>
  <si>
    <t>860026518-6</t>
  </si>
  <si>
    <t>CR 7 71 21 TO B P 7</t>
  </si>
  <si>
    <t>890904224-2</t>
  </si>
  <si>
    <t>Calle 52 No 47 - 42</t>
  </si>
  <si>
    <t>Ventas a Bordo</t>
  </si>
  <si>
    <t>43035130-7</t>
  </si>
  <si>
    <t>CR 46 22 SUR 50 AP 805</t>
  </si>
  <si>
    <t>901245493-8</t>
  </si>
  <si>
    <t>CR 45 A 104 B 16</t>
  </si>
  <si>
    <t>Fuel</t>
  </si>
  <si>
    <t>830116638-9</t>
  </si>
  <si>
    <t>CL 23 116 31 BG 5</t>
  </si>
  <si>
    <t>901286395-1</t>
  </si>
  <si>
    <t>CALLE 55 NO. 153-15 AP 202</t>
  </si>
  <si>
    <t>Implementos Oficina</t>
  </si>
  <si>
    <t>901387675-0</t>
  </si>
  <si>
    <t>CR 123 14 B 70 TO 1 AP 1201</t>
  </si>
  <si>
    <t>900342297-2</t>
  </si>
  <si>
    <t>AK 72 152 B 62</t>
  </si>
  <si>
    <t>Uniformes</t>
  </si>
  <si>
    <t>805017721 -7</t>
  </si>
  <si>
    <t>AVENIDA 9 4 RTE 120</t>
  </si>
  <si>
    <t>26-1293000</t>
  </si>
  <si>
    <t>115 E. MAPLE AVE, LANGHORNE, PA</t>
  </si>
  <si>
    <t>PHILADELPHIA</t>
  </si>
  <si>
    <t>900 Metro Center Blvd.</t>
  </si>
  <si>
    <t>830050473-5</t>
  </si>
  <si>
    <t>CR 9 79 A 19 OF 301</t>
  </si>
  <si>
    <t>860352521-6</t>
  </si>
  <si>
    <t>Av. C. 127 #15 - 36</t>
  </si>
  <si>
    <t>9015197732</t>
  </si>
  <si>
    <t>AV CR 20 83 A 49 AP 502</t>
  </si>
  <si>
    <t>Medellin</t>
  </si>
  <si>
    <t>860519556-2</t>
  </si>
  <si>
    <t>CR 7 74 09 BOGOTA</t>
  </si>
  <si>
    <t>900610518-5</t>
  </si>
  <si>
    <t>CARRERA 106 NO. 15A-25 MANZANA BODEGA 101</t>
  </si>
  <si>
    <t>Agencia Viajes</t>
  </si>
  <si>
    <t>1036934725</t>
  </si>
  <si>
    <t>CL 41 57 A 23</t>
  </si>
  <si>
    <t>630935278</t>
  </si>
  <si>
    <t>12001 Highway 280</t>
  </si>
  <si>
    <t>STERETT</t>
  </si>
  <si>
    <t>890916575-4</t>
  </si>
  <si>
    <t>25 A, Cra. 43A</t>
  </si>
  <si>
    <t>901039685</t>
  </si>
  <si>
    <t>CRA 7 # 71 - 21 TR B OF 602</t>
  </si>
  <si>
    <t>BOGOTÁ</t>
  </si>
  <si>
    <t>Legal</t>
  </si>
  <si>
    <t>480904-3030</t>
  </si>
  <si>
    <t>Nóatún 17, 105 Reykjavík</t>
  </si>
  <si>
    <t>Islandia</t>
  </si>
  <si>
    <t>35 West Wacker Drive,Chicago, Illinois 60601</t>
  </si>
  <si>
    <t>CHICAGO</t>
  </si>
  <si>
    <t>444445591</t>
  </si>
  <si>
    <t>Kaya Afido, Willemstad</t>
  </si>
  <si>
    <t>curazao</t>
  </si>
  <si>
    <t>No Aplica</t>
  </si>
  <si>
    <t>70049291</t>
  </si>
  <si>
    <t>CLL 19A# 44-25</t>
  </si>
  <si>
    <t>Entrenamiento Mantto</t>
  </si>
  <si>
    <t>1053796824</t>
  </si>
  <si>
    <t>CL 54 12 A 33 VILLAHERMOSA MANIZANALEZ</t>
  </si>
  <si>
    <t>MANIZALES</t>
  </si>
  <si>
    <t>9005611593-7</t>
  </si>
  <si>
    <t>CR 42 CL 54 A 155</t>
  </si>
  <si>
    <t>ITAGUI</t>
  </si>
  <si>
    <t>901135486-4</t>
  </si>
  <si>
    <t>CALLE 50A 52-23</t>
  </si>
  <si>
    <t>BELLO</t>
  </si>
  <si>
    <t>860523265-1</t>
  </si>
  <si>
    <t>CL 25 D BIS A 99 70</t>
  </si>
  <si>
    <t>860063875-8</t>
  </si>
  <si>
    <t>Cll 93  13-45 piso 1 Bogotá</t>
  </si>
  <si>
    <t>Servicio Publico</t>
  </si>
  <si>
    <t>900525182-0</t>
  </si>
  <si>
    <t>CL 6 43 C 08 OF 103</t>
  </si>
  <si>
    <t>816001000-5</t>
  </si>
  <si>
    <t>AEROPUERTO MATECAÑA PUETA 1 BODEGA 3</t>
  </si>
  <si>
    <t>Capacitaciones</t>
  </si>
  <si>
    <t>900961384-0</t>
  </si>
  <si>
    <t>CL 24 19A 52</t>
  </si>
  <si>
    <t>830050256-3</t>
  </si>
  <si>
    <t>CR 12 79 43 OF 501</t>
  </si>
  <si>
    <t>900823763-8</t>
  </si>
  <si>
    <t>Cl. 7 Sur #25-153 (401, Medellín, Malambo, Antioquia</t>
  </si>
  <si>
    <t>860046201-2</t>
  </si>
  <si>
    <t>AV 5 C N   47 N   22</t>
  </si>
  <si>
    <t>901176238-1</t>
  </si>
  <si>
    <t>CARRERA 56 NO.39-130</t>
  </si>
  <si>
    <t>860013951-6</t>
  </si>
  <si>
    <t>AV CALLE 26 NO. 69A 51TOA</t>
  </si>
  <si>
    <t>THE WALBROOOK BUILDING</t>
  </si>
  <si>
    <t>900609342-4</t>
  </si>
  <si>
    <t>CALLE 92 No. 11-51 PISO</t>
  </si>
  <si>
    <t>860001697-8</t>
  </si>
  <si>
    <t>CL 52 47 42</t>
  </si>
  <si>
    <t>890903939-5</t>
  </si>
  <si>
    <t>Cl. 25 #51-33</t>
  </si>
  <si>
    <t>860013704-3</t>
  </si>
  <si>
    <t>CR 43 A 3 SUR 130 TO 1 P 18</t>
  </si>
  <si>
    <t>454843078</t>
  </si>
  <si>
    <t>2700 Camino Ramon SAN RAMON CALIFORNIA</t>
  </si>
  <si>
    <t>900725761-3</t>
  </si>
  <si>
    <t>CIR 75 39 52 IN 501 ED EL PORTILLO</t>
  </si>
  <si>
    <t>890308447-1</t>
  </si>
  <si>
    <t>Av. El Dorado #116-87</t>
  </si>
  <si>
    <t>Carga</t>
  </si>
  <si>
    <t>79904268</t>
  </si>
  <si>
    <t>CL 28 44 98 AP 401 MARINILLA</t>
  </si>
  <si>
    <t>MARINILLA</t>
  </si>
  <si>
    <t>860061284-6</t>
  </si>
  <si>
    <t>CL 113 7 80 P 18 CR 8</t>
  </si>
  <si>
    <t>900987523-0</t>
  </si>
  <si>
    <t>CR 81 A 37 B 11 CA 101</t>
  </si>
  <si>
    <t>900134609-5</t>
  </si>
  <si>
    <t> Cra. 45A #34-155 L-264, El Poblado,</t>
  </si>
  <si>
    <t xml:space="preserve">MEDELLIN </t>
  </si>
  <si>
    <t>900462597-1</t>
  </si>
  <si>
    <t>AV EL DORADO 103 08 EN 1 IN 187</t>
  </si>
  <si>
    <t>830000356-8</t>
  </si>
  <si>
    <t>CR 21 65 38</t>
  </si>
  <si>
    <t>802019166-7</t>
  </si>
  <si>
    <t>Cl. 98 #52B-10, Riomar, Barranquilla, Atlántico</t>
  </si>
  <si>
    <t>BARRANQUILLA</t>
  </si>
  <si>
    <t>901213465-4</t>
  </si>
  <si>
    <t>KM 13 800 VIA JMC</t>
  </si>
  <si>
    <t>900430148-0</t>
  </si>
  <si>
    <t xml:space="preserve">CARRERA 30 NO  10C 228 OF333 </t>
  </si>
  <si>
    <t>890903858-7</t>
  </si>
  <si>
    <t>DG 64 E 67 180</t>
  </si>
  <si>
    <t>900620182-7</t>
  </si>
  <si>
    <t>CRR 86 #13B-89  AP 101 J</t>
  </si>
  <si>
    <t>PALMIRA</t>
  </si>
  <si>
    <t>901478570-7</t>
  </si>
  <si>
    <t>CRA 48 N 10 – 45 PISO 10 OFICINA 1027</t>
  </si>
  <si>
    <t>901054551-7</t>
  </si>
  <si>
    <t>Carrera 50 #17-15</t>
  </si>
  <si>
    <t>900316001</t>
  </si>
  <si>
    <t xml:space="preserve">CARRERA 44 CL074 0 85 BARRANQUILLA </t>
  </si>
  <si>
    <t>900237741-2</t>
  </si>
  <si>
    <t>Cl. 49 Sur # 43A – 258, Zona 8, Envigado,</t>
  </si>
  <si>
    <t>890401617-4</t>
  </si>
  <si>
    <t>CR 1 8 12 CARTAGENA</t>
  </si>
  <si>
    <t>800044547-8</t>
  </si>
  <si>
    <t>AV 4 N 7 N 46 LC 335 BRR CENTENARIO</t>
  </si>
  <si>
    <t>805023132-3</t>
  </si>
  <si>
    <t>CL 22 N 6 A 24 OF 501 ED SANTA MONICA CENTRAL</t>
  </si>
  <si>
    <t>900558635-7</t>
  </si>
  <si>
    <t>CR 3 N 6 54 BRR RODADERO APARTAHOTEL SORRENTO BEACH</t>
  </si>
  <si>
    <t>800167898-6</t>
  </si>
  <si>
    <t>CRA 14 # 89-48 OF 507</t>
  </si>
  <si>
    <t>830023426-4</t>
  </si>
  <si>
    <t>CR 8 173 50 IN 40</t>
  </si>
  <si>
    <t xml:space="preserve">Comunicaciones </t>
  </si>
  <si>
    <t>52526902</t>
  </si>
  <si>
    <t>DG 16 SUR 52 B 20</t>
  </si>
  <si>
    <t>900213759-0</t>
  </si>
  <si>
    <t>CRA 16 95 70</t>
  </si>
  <si>
    <t>800139545-2</t>
  </si>
  <si>
    <t>CR 25 1 A SUR 155 P 3</t>
  </si>
  <si>
    <t>827000723</t>
  </si>
  <si>
    <t>CRA 13 NRO. 8-13</t>
  </si>
  <si>
    <t>444445010</t>
  </si>
  <si>
    <t>1465 Woodland Dr E, Saline, MI 48176,</t>
  </si>
  <si>
    <t>MIAMI</t>
  </si>
  <si>
    <t>43910583-3</t>
  </si>
  <si>
    <t>CL 52 47 62</t>
  </si>
  <si>
    <t>800202909-9</t>
  </si>
  <si>
    <t>CR 103 25 B 20</t>
  </si>
  <si>
    <t>DE212499858</t>
  </si>
  <si>
    <t>AM MESSEPLATZ 1</t>
  </si>
  <si>
    <t>ALEMANIA</t>
  </si>
  <si>
    <t>900096520-5</t>
  </si>
  <si>
    <t>CR 42 3 SUR 81 TO 2 OF 1320</t>
  </si>
  <si>
    <t>79308763-2</t>
  </si>
  <si>
    <t>CIRCULAR 1 # 74-66 BARRIO LAURELES</t>
  </si>
  <si>
    <t>811002399-4</t>
  </si>
  <si>
    <t>CR 52 23 106</t>
  </si>
  <si>
    <t>8600664711</t>
  </si>
  <si>
    <t>CR 68 D 13 54 IN 7</t>
  </si>
  <si>
    <t>900468924-4</t>
  </si>
  <si>
    <t>CL 78 A 69 B 27</t>
  </si>
  <si>
    <t>16139337</t>
  </si>
  <si>
    <t>CRR 126A#64-47</t>
  </si>
  <si>
    <t>901301356-7</t>
  </si>
  <si>
    <t>CARRERA 48 NO. 19A NO. 40CS-1401</t>
  </si>
  <si>
    <t>860005114-4</t>
  </si>
  <si>
    <t>CR 68 11 51</t>
  </si>
  <si>
    <t>900341322-4</t>
  </si>
  <si>
    <t>CL 119 6 A 47 IN 2</t>
  </si>
  <si>
    <t>830067005-6</t>
  </si>
  <si>
    <t>CR 46 91 25</t>
  </si>
  <si>
    <t>901401029-2</t>
  </si>
  <si>
    <t> DIAGONAL 31 E 27 A SUR 49 OF 26</t>
  </si>
  <si>
    <t>900828411-3</t>
  </si>
  <si>
    <t>CL 27 SUR 28 181 IN 709</t>
  </si>
  <si>
    <t>901020738-0</t>
  </si>
  <si>
    <t>CR 61 E 40 B 21</t>
  </si>
  <si>
    <t>900408764-6</t>
  </si>
  <si>
    <t>CR 59 24 61</t>
  </si>
  <si>
    <t>Herramientas</t>
  </si>
  <si>
    <t>65-0860269</t>
  </si>
  <si>
    <t>1111 BRICKELL AVENUE SUITE 2950</t>
  </si>
  <si>
    <t>PR</t>
  </si>
  <si>
    <t>900156826-1</t>
  </si>
  <si>
    <t>PLAZA CCIAL SAO PAULO IN 135 LC 347</t>
  </si>
  <si>
    <t>43585573</t>
  </si>
  <si>
    <t>Calle 9 sur #79C-115 apto 501</t>
  </si>
  <si>
    <t>8001030528</t>
  </si>
  <si>
    <t>CL 127 A 53 A 45 P 9 TO 2</t>
  </si>
  <si>
    <t>830095213-0</t>
  </si>
  <si>
    <t>CR 7 75 51 P 13</t>
  </si>
  <si>
    <t>901007920-1</t>
  </si>
  <si>
    <t>CRA 11B # 99 - 25</t>
  </si>
  <si>
    <t>900315138-5</t>
  </si>
  <si>
    <t>CARRERA 9 No. 22- 850 SECTOR LA BOQUILLA</t>
  </si>
  <si>
    <t>900067473</t>
  </si>
  <si>
    <t>CR 16 97 46 P 7</t>
  </si>
  <si>
    <t>890404389-3</t>
  </si>
  <si>
    <t>CARRERA 9 22 263, CARTAGENA, BOLIVAR</t>
  </si>
  <si>
    <t>901219947-1</t>
  </si>
  <si>
    <t>CR 9 80 12 OF 702</t>
  </si>
  <si>
    <t>900915943-2</t>
  </si>
  <si>
    <t>900129629-2</t>
  </si>
  <si>
    <t>CR 28 BIS 52 37 OF 202</t>
  </si>
  <si>
    <t>900535995-4</t>
  </si>
  <si>
    <t>CR 43 A 5 A 99 OF 806</t>
  </si>
  <si>
    <t>900967837-2</t>
  </si>
  <si>
    <t>DG 53 D 21 32 OF 202</t>
  </si>
  <si>
    <t>901187193-4</t>
  </si>
  <si>
    <t>CARRERA 7 #155 C-20 OFIC 1403 NORTH POINT TORRE 3</t>
  </si>
  <si>
    <t>EIN272298165</t>
  </si>
  <si>
    <t>803 Timbercrest Ct</t>
  </si>
  <si>
    <t>SOUTHLAKE</t>
  </si>
  <si>
    <t>900151759-3</t>
  </si>
  <si>
    <t>CARRERA 75 NO. 23 D26</t>
  </si>
  <si>
    <t>Inventarios</t>
  </si>
  <si>
    <t>79044558-4</t>
  </si>
  <si>
    <t>CALLE 18 13 39</t>
  </si>
  <si>
    <t>900748651-0</t>
  </si>
  <si>
    <t>Cra. 43B ## 18 - 145, Medellín, Antioquia</t>
  </si>
  <si>
    <t>901353598-5</t>
  </si>
  <si>
    <t>Calle 7 25-153 apto 303 El Poblado</t>
  </si>
  <si>
    <t>900131126-6</t>
  </si>
  <si>
    <t>CR 35 17 B 12 SUR</t>
  </si>
  <si>
    <t>890312749-6</t>
  </si>
  <si>
    <t>CR 2 31 41</t>
  </si>
  <si>
    <t>900410088-1</t>
  </si>
  <si>
    <t>CL 18 12 71</t>
  </si>
  <si>
    <t>FUNZA</t>
  </si>
  <si>
    <t>Cl. 15 Sur #48 -92, El Poblado, Medellín, El Poblado, Medellín, Antioquia</t>
  </si>
  <si>
    <t>830078210-7</t>
  </si>
  <si>
    <t>CALLE 25 # 12-27 OF 202 B</t>
  </si>
  <si>
    <t>901217008-1</t>
  </si>
  <si>
    <t>CRA 7 B #123-46</t>
  </si>
  <si>
    <t>830047444-0</t>
  </si>
  <si>
    <t>CL 3 SUR 41 65 P 6</t>
  </si>
  <si>
    <t>830069567-2</t>
  </si>
  <si>
    <t>CALLE 134 NO. 7-83 OF 245</t>
  </si>
  <si>
    <t>Fuel Vehicular</t>
  </si>
  <si>
    <t>830136419-8</t>
  </si>
  <si>
    <t>CALLE 134 BIS NO 1858</t>
  </si>
  <si>
    <t>Limpieza</t>
  </si>
  <si>
    <t>800179612-9</t>
  </si>
  <si>
    <t>CL 64G  89A-83</t>
  </si>
  <si>
    <t>Mensajeria</t>
  </si>
  <si>
    <t>800230546-8</t>
  </si>
  <si>
    <t>26-4478911</t>
  </si>
  <si>
    <t xml:space="preserve">SGI Compliance
Hongkongstraat 5
3047 BR </t>
  </si>
  <si>
    <t>Holanda</t>
  </si>
  <si>
    <t>CHE112159240</t>
  </si>
  <si>
    <t>26 Chemin de Jounville, 1216 Cointrin, Geneva, Switzerland</t>
  </si>
  <si>
    <t>COINTRIN</t>
  </si>
  <si>
    <t>3801702613</t>
  </si>
  <si>
    <t>Floor 6 The Avenue 1 Bedford Avenue London WC1B 3AU</t>
  </si>
  <si>
    <t>900183373-1</t>
  </si>
  <si>
    <t>CALLE 16 41 143 OF 1302,</t>
  </si>
  <si>
    <t>901031587-2</t>
  </si>
  <si>
    <t>Carrera 12 A # 77A - 52 OFICINA 505</t>
  </si>
  <si>
    <t>901448121-5</t>
  </si>
  <si>
    <t>CALLE 51 # 72-25 LOCAL 105CALLE 51 # 72-25 LOCAL 105</t>
  </si>
  <si>
    <t>900435308-5</t>
  </si>
  <si>
    <t>CR 81 D 11 B 50 BRR SANTA CATALINA</t>
  </si>
  <si>
    <t>901112254-3</t>
  </si>
  <si>
    <t>Calle 15a 100 52</t>
  </si>
  <si>
    <t>890800788-7</t>
  </si>
  <si>
    <t xml:space="preserve">CL 30 19 19 </t>
  </si>
  <si>
    <t>900325227-5</t>
  </si>
  <si>
    <t>CR 9 A 34 166</t>
  </si>
  <si>
    <t>901553778-2</t>
  </si>
  <si>
    <t>AVENIDA 6 14 NORTE 31</t>
  </si>
  <si>
    <t>901071455-1</t>
  </si>
  <si>
    <t>CR 19 82 85 OF 404</t>
  </si>
  <si>
    <t>901210452-5</t>
  </si>
  <si>
    <t>CR 7 75 51 P 10</t>
  </si>
  <si>
    <t>901109559-3</t>
  </si>
  <si>
    <t>CL 74 BIS 84 47</t>
  </si>
  <si>
    <t>811006418-4</t>
  </si>
  <si>
    <t>Carrera 48 48 sur 75</t>
  </si>
  <si>
    <t>901460012-1</t>
  </si>
  <si>
    <t>AV CL 24 95 A 80 OF 616 BOGOTA</t>
  </si>
  <si>
    <t>900508116-2</t>
  </si>
  <si>
    <t>800037129-3</t>
  </si>
  <si>
    <t xml:space="preserve">CR 42 46 34 </t>
  </si>
  <si>
    <t>9000710736</t>
  </si>
  <si>
    <t>CENTRO COMERCIAL SAN DIEGO LOCAL 2242</t>
  </si>
  <si>
    <t>901436843-2</t>
  </si>
  <si>
    <t>CR 55 B 21 42</t>
  </si>
  <si>
    <t>900886191-5</t>
  </si>
  <si>
    <t>CR 43 A CL 3 SUR 86 ED MILLA DE ORO DISTRITO DE NEGOCIOS OF 1516</t>
  </si>
  <si>
    <t>811026198-4</t>
  </si>
  <si>
    <t>CR 43 D D 8 42</t>
  </si>
  <si>
    <t>900293664-1</t>
  </si>
  <si>
    <t>CR 71 A 52 04</t>
  </si>
  <si>
    <t>900989399-2</t>
  </si>
  <si>
    <t>Cra 11. B no 99-25 piso 13</t>
  </si>
  <si>
    <t>71777853</t>
  </si>
  <si>
    <t>900294758-1</t>
  </si>
  <si>
    <t>VIA EL PORVENIR 500 Mts DESPUES DEL TABLAZO</t>
  </si>
  <si>
    <t>830056886-0</t>
  </si>
  <si>
    <t>CL 14 43 82</t>
  </si>
  <si>
    <t>Fuel-Vehicular</t>
  </si>
  <si>
    <t>800089040-1</t>
  </si>
  <si>
    <t>Ak. 9 #113 52,</t>
  </si>
  <si>
    <t>830112215-9</t>
  </si>
  <si>
    <t>CL 93 B 11 A 44 OF 303</t>
  </si>
  <si>
    <t>830054539-0A</t>
  </si>
  <si>
    <t>CARRERA 48 26 85 TORRE SUR P 10 SECTOR E</t>
  </si>
  <si>
    <t>806001822-6</t>
  </si>
  <si>
    <t>Aeropuerto Internacional Crespo Cll 70a</t>
  </si>
  <si>
    <t>860023264-7</t>
  </si>
  <si>
    <t>AC 26 92 32 LT 116</t>
  </si>
  <si>
    <t>892400643-9</t>
  </si>
  <si>
    <t xml:space="preserve">CL 25 D 95A 40 </t>
  </si>
  <si>
    <t>830119227-9</t>
  </si>
  <si>
    <t xml:space="preserve">CR 14 93 A 21 </t>
  </si>
  <si>
    <t>890911850-2</t>
  </si>
  <si>
    <t>CR 67 5 12 HG 57</t>
  </si>
  <si>
    <t>800022076-6</t>
  </si>
  <si>
    <t>CL 39 14 62</t>
  </si>
  <si>
    <t>900533608-1</t>
  </si>
  <si>
    <t>Cra. 5 Nte. #18-50, Cartago, Pereira, Risaralda</t>
  </si>
  <si>
    <t>Maydwell Avenue Slinfold West Sussex</t>
  </si>
  <si>
    <t>UNITED KINGDOM</t>
  </si>
  <si>
    <t>3487 NW 167th St, Miami Gardens</t>
  </si>
  <si>
    <t>790 NW, 107th Avenue, Suite 400</t>
  </si>
  <si>
    <t>Paseo de la Castellana 268</t>
  </si>
  <si>
    <t>MADRID</t>
  </si>
  <si>
    <t>134271223</t>
  </si>
  <si>
    <t>265 BROAD HOLLOW RD.3RD FLOOR</t>
  </si>
  <si>
    <t>MELVILLE</t>
  </si>
  <si>
    <t>UNIT 3 BARRATT WAY</t>
  </si>
  <si>
    <t>CANADA</t>
  </si>
  <si>
    <t>217575150014</t>
  </si>
  <si>
    <t>Rambla Mahatma Gandhi 301, Depto 703</t>
  </si>
  <si>
    <t>MONTEVIDEO</t>
  </si>
  <si>
    <t>FR88479966178</t>
  </si>
  <si>
    <t>10 RUE FRANZ JOSEPH STRAUSS 31700 BLAGNAC, TOULOUSE, FRANCE</t>
  </si>
  <si>
    <t>FRANCIA</t>
  </si>
  <si>
    <t>2701 N. Forum Drive</t>
  </si>
  <si>
    <t>91550 PARAY VIEILLE POSTE</t>
  </si>
  <si>
    <t>52-1367276</t>
  </si>
  <si>
    <t>3000 Wilson Boulevard, Suite 300</t>
  </si>
  <si>
    <t>444445631</t>
  </si>
  <si>
    <t>100-7055 ALEXANDER - FLEMING.</t>
  </si>
  <si>
    <t>472458137</t>
  </si>
  <si>
    <t>2400 west 80th street unit 6</t>
  </si>
  <si>
    <t>HIALETH</t>
  </si>
  <si>
    <t>ES-A84236934</t>
  </si>
  <si>
    <t>SALVADOR DE MADARIAGA 1</t>
  </si>
  <si>
    <t> Annapolis, Maryland</t>
  </si>
  <si>
    <t>76349905-7</t>
  </si>
  <si>
    <t>AVDA. CAMINO LOS TRAPENSES 4661, LO BARNECHEA</t>
  </si>
  <si>
    <t>SANTIAGO</t>
  </si>
  <si>
    <t>76-0250408</t>
  </si>
  <si>
    <t>350 CALIFORNIA STRETT SAN FRANCISCO</t>
  </si>
  <si>
    <t>TEXAS</t>
  </si>
  <si>
    <t>8NT113178</t>
  </si>
  <si>
    <t>Edificio 805 en el antiguo Albrook Air Force Station</t>
  </si>
  <si>
    <t>Panama</t>
  </si>
  <si>
    <t>AST070626TY1</t>
  </si>
  <si>
    <t>VARSOVIA #36 PISO 7 COLONIA JUAREZ C.P.06600 ALCALDIA CUAUHTEMOC</t>
  </si>
  <si>
    <t>CUIDAD DE MEXIO</t>
  </si>
  <si>
    <t>13507575000147</t>
  </si>
  <si>
    <t>Rua Doutor Rafael de Barros, 210 - Paraiso - ZIP CODE 04003-041</t>
  </si>
  <si>
    <t>SAO PAULO</t>
  </si>
  <si>
    <t>AVI00807HZ1</t>
  </si>
  <si>
    <t>PASEO DE LAS PALMAS 735-501</t>
  </si>
  <si>
    <t>CUIDAD DE MEXICO</t>
  </si>
  <si>
    <t>34863215000158.</t>
  </si>
  <si>
    <t>Avenida Joao Pedro Cardoso , 73 , CJ 2 , Vila Congonhas</t>
  </si>
  <si>
    <t>45-5554519</t>
  </si>
  <si>
    <t>1313 PONCE DE LEON BLVD</t>
  </si>
  <si>
    <t>26-2059006</t>
  </si>
  <si>
    <t>2100 Coral Way Ste 504</t>
  </si>
  <si>
    <t>451064858</t>
  </si>
  <si>
    <t>150 EAST COLORADO  BOULEVARD 207</t>
  </si>
  <si>
    <t>PASADENA</t>
  </si>
  <si>
    <t>GROVEBURY ROAD LU7 4TB INGLATERRA</t>
  </si>
  <si>
    <t>76320204-6</t>
  </si>
  <si>
    <t>AV. ALSONSO DE CORDOVA 5320 OFI 1401 LOS CONDES</t>
  </si>
  <si>
    <t>444445059</t>
  </si>
  <si>
    <t>25072 ANZA DRIVE</t>
  </si>
  <si>
    <t>317430880001-65</t>
  </si>
  <si>
    <t>AVENIDA OLAVO FONTOURA 594</t>
  </si>
  <si>
    <t>B65346108</t>
  </si>
  <si>
    <t>Ronda Sant Pere 19, 6-4</t>
  </si>
  <si>
    <t>BARCELONA</t>
  </si>
  <si>
    <t>RIVERSIDE HOUSE, FELS POINT</t>
  </si>
  <si>
    <t>473779339</t>
  </si>
  <si>
    <t>3900 NW 21st Street</t>
  </si>
  <si>
    <t>6355 NW 36TH n503</t>
  </si>
  <si>
    <t>VIRGINIA</t>
  </si>
  <si>
    <t>NL851389235B01</t>
  </si>
  <si>
    <t>Keizersgracht 281</t>
  </si>
  <si>
    <t>AMSTERDAM</t>
  </si>
  <si>
    <t>971991374</t>
  </si>
  <si>
    <t>Market Tower, 10 W Market St #1350, Indianapolis, IN 46204,</t>
  </si>
  <si>
    <t>100 Sheppard Ave. East, Suite 605</t>
  </si>
  <si>
    <t>208275470</t>
  </si>
  <si>
    <t>25 SE 2ND AVENUE</t>
  </si>
  <si>
    <t>FLORIDA</t>
  </si>
  <si>
    <t>General Councel 333 108th Ave. NE Bellevue, WA</t>
  </si>
  <si>
    <t>Ätrastigen 5a, 311 38 Falkenberg, Suecia</t>
  </si>
  <si>
    <t>Suecia</t>
  </si>
  <si>
    <t>82-3342597</t>
  </si>
  <si>
    <t>6995 NW 50TH ST</t>
  </si>
  <si>
    <t>901388874-4</t>
  </si>
  <si>
    <t>CR 53 15 11</t>
  </si>
  <si>
    <t> 333 N Washington Ave Suite 300, Minneapolis, MN 55401, Estados Unidos</t>
  </si>
  <si>
    <t>NL855366084B01</t>
  </si>
  <si>
    <t>Antareslaan 33,</t>
  </si>
  <si>
    <t>HOOFDDORP</t>
  </si>
  <si>
    <t>NL809075118B01</t>
  </si>
  <si>
    <t>Neptunusstraat 41-63, 2132Ja Hoofddorp.</t>
  </si>
  <si>
    <t>NETHERLANDS</t>
  </si>
  <si>
    <t>444444975</t>
  </si>
  <si>
    <t>10 Portman St, London W1H 6DZ, Reino Unido</t>
  </si>
  <si>
    <t>591696799</t>
  </si>
  <si>
    <t>One Jeff Fuqua Boulevard</t>
  </si>
  <si>
    <t>ORLANDO</t>
  </si>
  <si>
    <t>59-0791770</t>
  </si>
  <si>
    <t>3000 TAFT STREET</t>
  </si>
  <si>
    <t>1480 SW 3ERDS STREET</t>
  </si>
  <si>
    <t>444444068</t>
  </si>
  <si>
    <t>035 E. GUASTI RD STE 312 ONTARIO, CA 91761 USA</t>
  </si>
  <si>
    <t>894835081</t>
  </si>
  <si>
    <t>175 Terence Matthews Cres</t>
  </si>
  <si>
    <t>OTTAWA</t>
  </si>
  <si>
    <t>P18000004535</t>
  </si>
  <si>
    <t>6700 NW 37th Ave, Miami, FL 33147, EE. UU.</t>
  </si>
  <si>
    <t>059172446001</t>
  </si>
  <si>
    <t>KM3 PANAMERICANA NORTE SN</t>
  </si>
  <si>
    <t>ECUADOR</t>
  </si>
  <si>
    <t>420985109</t>
  </si>
  <si>
    <t>400 Collins Road NE</t>
  </si>
  <si>
    <t>ARGENTINA</t>
  </si>
  <si>
    <t>444444434</t>
  </si>
  <si>
    <t xml:space="preserve"> Lod, Israel</t>
  </si>
  <si>
    <t>Israel</t>
  </si>
  <si>
    <t>651121361</t>
  </si>
  <si>
    <t>5600 NW 36TH STREET -SUITE 613-A</t>
  </si>
  <si>
    <t>444445398</t>
  </si>
  <si>
    <t xml:space="preserve"> 7 Market Street, Stamford, CT 06902,</t>
  </si>
  <si>
    <t>USA</t>
  </si>
  <si>
    <t>444444247</t>
  </si>
  <si>
    <t>Weg beim Jaeger 193 Hamburg</t>
  </si>
  <si>
    <t>11342585000144</t>
  </si>
  <si>
    <t>AV PAULISTA 1765 12 ANDAR CONJ 121</t>
  </si>
  <si>
    <t>Replegal</t>
  </si>
  <si>
    <t>822961817</t>
  </si>
  <si>
    <t>12634 NW 12TH CT</t>
  </si>
  <si>
    <t>SUNRISE</t>
  </si>
  <si>
    <t>23-8013378490-0</t>
  </si>
  <si>
    <t>6951 NW 16th St, Miami, FL 33126, EE. UU</t>
  </si>
  <si>
    <t>575 Market St Ste 1850, San Francisco, California, 94105, United States</t>
  </si>
  <si>
    <t>364279741</t>
  </si>
  <si>
    <t>300 N Martingale Rd, Suite 250</t>
  </si>
  <si>
    <t>SCHAUMBURG</t>
  </si>
  <si>
    <t>17764404000154.</t>
  </si>
  <si>
    <t>RUA GOMES DE CARVALHO,1306-3 ANDAR-VL.OLIMPIA SAO PAULO BRASILRUA GOMES DE CARVALHO,1306-3 ANDAR-VL.OLIMPIA SAO PAULO BRASIL</t>
  </si>
  <si>
    <t>8249 NW 36 ST Suite  209- A</t>
  </si>
  <si>
    <t>444444027</t>
  </si>
  <si>
    <t>295 Hagey Blvd Suite 200, Waterloo, ON N2L 6R6</t>
  </si>
  <si>
    <t>Canada</t>
  </si>
  <si>
    <t>444444529</t>
  </si>
  <si>
    <t>333South Seventh Street, Minneapolis, MN 55402-2443</t>
  </si>
  <si>
    <t>444445228</t>
  </si>
  <si>
    <t>1920 NW 79th Ave, Doral, FL 33126</t>
  </si>
  <si>
    <t>952770000</t>
  </si>
  <si>
    <t>10601 State St., Suite 1, Tamarac, FL 33321</t>
  </si>
  <si>
    <t>863363600</t>
  </si>
  <si>
    <t>6064 SAINT JULIAN DR</t>
  </si>
  <si>
    <t>31-0728588</t>
  </si>
  <si>
    <t>7687 Innovation Way</t>
  </si>
  <si>
    <t>MASON</t>
  </si>
  <si>
    <t>98-0458320</t>
  </si>
  <si>
    <t>5701 BOLSA AVENUE</t>
  </si>
  <si>
    <t>HUNTINGTON BEACH</t>
  </si>
  <si>
    <t>444445594</t>
  </si>
  <si>
    <t>4039 ROUTE DU PONT VIII BP91</t>
  </si>
  <si>
    <t>SENA MARITIMO</t>
  </si>
  <si>
    <t>30-71634508-0</t>
  </si>
  <si>
    <t>FRAY J. SANTAMARIA DE ORO 2318 Piso:8 Dpto:B</t>
  </si>
  <si>
    <t>444444906</t>
  </si>
  <si>
    <t>4 RUE DE AULTEL 31300 TOULOUSE, FRANCE</t>
  </si>
  <si>
    <t>444445425</t>
  </si>
  <si>
    <t>708 Ginesi Dr # 708, Morganville, NJ 07751, Estados Unidos</t>
  </si>
  <si>
    <t>808699118</t>
  </si>
  <si>
    <t>S Gravenhage The Hague 2497</t>
  </si>
  <si>
    <t>LA HAYA</t>
  </si>
  <si>
    <t>444444798</t>
  </si>
  <si>
    <t>FLOOR 2A, ASHFORD HOUSE, TARA STREET</t>
  </si>
  <si>
    <t>13-1777230</t>
  </si>
  <si>
    <t>New York</t>
  </si>
  <si>
    <t>NL853259094B01</t>
  </si>
  <si>
    <t>NEW YORK</t>
  </si>
  <si>
    <t>444444624</t>
  </si>
  <si>
    <t>570 Herndon Pkwy, Herndon</t>
  </si>
  <si>
    <t>444445608</t>
  </si>
  <si>
    <t>5800 MIAMI LAKES DR E</t>
  </si>
  <si>
    <t>59-1908878</t>
  </si>
  <si>
    <t>Aeropuerto Internacional José María Córdova</t>
  </si>
  <si>
    <t>444444746</t>
  </si>
  <si>
    <t>2100 S. Reservoir Street, Pomona, CA 917660</t>
  </si>
  <si>
    <t>10 5TH STREET 2ND FLOOR</t>
  </si>
  <si>
    <t>470912819</t>
  </si>
  <si>
    <t>655 Winding Brook Drive</t>
  </si>
  <si>
    <t>GLASTONBURY</t>
  </si>
  <si>
    <t>1621 NW 79th AvE</t>
  </si>
  <si>
    <t>DORAL</t>
  </si>
  <si>
    <t>201841124E</t>
  </si>
  <si>
    <t>444444111</t>
  </si>
  <si>
    <t>416 Dividend Drive, Peachtree City, GA 30269</t>
  </si>
  <si>
    <t>444445447</t>
  </si>
  <si>
    <t>1120 AVENUE OF THE AMERICAS</t>
  </si>
  <si>
    <t>444444907</t>
  </si>
  <si>
    <t>975 W 22nd Street Hialeah, FL 33010</t>
  </si>
  <si>
    <t>84-3520654</t>
  </si>
  <si>
    <t>13641 IMMANUEL ROAD</t>
  </si>
  <si>
    <t>GB991280207</t>
  </si>
  <si>
    <t>Shelford House, Queens Road, Colmworth, Bedford, MK44 2LA</t>
  </si>
  <si>
    <t>BEDFORD</t>
  </si>
  <si>
    <t>472538029</t>
  </si>
  <si>
    <t>1266 W Paces Ferry Rd NW, Suite 411, Atlanta, GA 30327</t>
  </si>
  <si>
    <t>444445056</t>
  </si>
  <si>
    <t>14920 SW 137TH STREET</t>
  </si>
  <si>
    <t>863848165</t>
  </si>
  <si>
    <t>109 E-17TH ST,STE 5859</t>
  </si>
  <si>
    <t>CHEYENNE</t>
  </si>
  <si>
    <t>3-102-685565</t>
  </si>
  <si>
    <t>Oficentro Ejecutivo La Sabana Sur, 321321</t>
  </si>
  <si>
    <t>Costa Rica</t>
  </si>
  <si>
    <t>444444574</t>
  </si>
  <si>
    <t>1 Braemar Ave, Kingston, Jamaica</t>
  </si>
  <si>
    <t>Jamaica</t>
  </si>
  <si>
    <t>8019995284016</t>
  </si>
  <si>
    <t>150 MTS AL SUR DEL ATO INTERN TONCONTIN</t>
  </si>
  <si>
    <t>Honduras</t>
  </si>
  <si>
    <t>444444564</t>
  </si>
  <si>
    <t>Km 11 1/2 Carretera Norte</t>
  </si>
  <si>
    <t>Nicaragua</t>
  </si>
  <si>
    <t>4 Winchester Road, Kingston 10</t>
  </si>
  <si>
    <t>KINGSTON</t>
  </si>
  <si>
    <t>444444523</t>
  </si>
  <si>
    <t>2100 NW 42nd Ave, FL 33142</t>
  </si>
  <si>
    <t>Miami</t>
  </si>
  <si>
    <t>52-1015810</t>
  </si>
  <si>
    <t>45005 Aviation Drive Sterling, VA 20166 United States</t>
  </si>
  <si>
    <t>1792577373001.</t>
  </si>
  <si>
    <t>RH24+X9F La Del Establo, Calle C, Quito 170157</t>
  </si>
  <si>
    <t xml:space="preserve">Ecuador </t>
  </si>
  <si>
    <t>Wood Dale (Illinois)</t>
  </si>
  <si>
    <t>2550 Wasser Terrace Suite 9100</t>
  </si>
  <si>
    <t>Herndon</t>
  </si>
  <si>
    <t>8290 Lake Dr # 529, Doral, FL 33166,</t>
  </si>
  <si>
    <t>1 NEUMANN WAY CINCINNAT</t>
  </si>
  <si>
    <t>Motores</t>
  </si>
  <si>
    <t>1850 NOROESTE Calle 49, Fort Lauderdale, Florida 33309</t>
  </si>
  <si>
    <t>850 Lagoon Dr, Chula Vista</t>
  </si>
  <si>
    <t>9920 Freeman Ave, Santa Fe Springs</t>
  </si>
  <si>
    <t>8320 NW 74 AV MEDEYL FL 33166</t>
  </si>
  <si>
    <t>Borgergade 14, 1300 København</t>
  </si>
  <si>
    <t>Dinamarca</t>
  </si>
  <si>
    <t>444444072</t>
  </si>
  <si>
    <t>55 Inverness Dr E, Centennial, CO 80112, Estados Unidos</t>
  </si>
  <si>
    <t>444444468</t>
  </si>
  <si>
    <t>2450 NW 110th Ave, Miami, FL 33172</t>
  </si>
  <si>
    <t>444444017</t>
  </si>
  <si>
    <t>1 Parkway S, Greenville</t>
  </si>
  <si>
    <t>SATAIR USA INC. 525 Westpark Drive Suite 400, Peachtree City GA 30269 USA</t>
  </si>
  <si>
    <t>444444067</t>
  </si>
  <si>
    <t>9475 NW 13th St, Miami, FL 33172,</t>
  </si>
  <si>
    <t>444444233</t>
  </si>
  <si>
    <t>10421 SW 187th Terrace, Miami, FL 33157,</t>
  </si>
  <si>
    <t>43672123</t>
  </si>
  <si>
    <t>2910 SW 42nd Ave, Palm City, FL 34990,</t>
  </si>
  <si>
    <t>444444565</t>
  </si>
  <si>
    <t>Tokyostraat 29-33,1175 RB Lijnden</t>
  </si>
  <si>
    <t> Países Bajos</t>
  </si>
  <si>
    <t>444444120</t>
  </si>
  <si>
    <t>9800 Premier Pkwy, Miramar, FL 33025,</t>
  </si>
  <si>
    <t>860037422-5</t>
  </si>
  <si>
    <t xml:space="preserve">AV 28 39 07 </t>
  </si>
  <si>
    <t>900648588-5</t>
  </si>
  <si>
    <t>CL 46 41 69 BG 16</t>
  </si>
  <si>
    <t>890100577-6</t>
  </si>
  <si>
    <t>CL 64 A 94 69</t>
  </si>
  <si>
    <t>900448903-4</t>
  </si>
  <si>
    <t xml:space="preserve">CR 91 C 5 A 45 SUR </t>
  </si>
  <si>
    <t>800136835-1</t>
  </si>
  <si>
    <t>CL 185 45 03 P 45</t>
  </si>
  <si>
    <t>900417917-4</t>
  </si>
  <si>
    <t>CR 37 A 8 43</t>
  </si>
  <si>
    <t>900359243-1</t>
  </si>
  <si>
    <t>CL 30 79 A 62</t>
  </si>
  <si>
    <t>900064889-1</t>
  </si>
  <si>
    <t>CR 11 D 125 A 51 AP 308</t>
  </si>
  <si>
    <t>Traduccion</t>
  </si>
  <si>
    <t>830098590-6</t>
  </si>
  <si>
    <t>CL 99 10 19 P 3</t>
  </si>
  <si>
    <t>830118372-4</t>
  </si>
  <si>
    <t>CL 70 7 30 P 6</t>
  </si>
  <si>
    <t>900227462-1</t>
  </si>
  <si>
    <t>CR 23 70 B 35</t>
  </si>
  <si>
    <t>830040455-1</t>
  </si>
  <si>
    <t>CL 100 11 A 35</t>
  </si>
  <si>
    <t>830130584-8</t>
  </si>
  <si>
    <t>CL 93 11 A 28 OF 601</t>
  </si>
  <si>
    <t>900481189-0</t>
  </si>
  <si>
    <t>CL 83 19 36 CS 606</t>
  </si>
  <si>
    <t>899999278-1</t>
  </si>
  <si>
    <t>AC 26 103 08 ENT 1 IN 2</t>
  </si>
  <si>
    <t>800136505-4</t>
  </si>
  <si>
    <t>CL 15 29 A 11 MD C</t>
  </si>
  <si>
    <t>900505660-4</t>
  </si>
  <si>
    <t xml:space="preserve">CL 15 D SUR 32 115 </t>
  </si>
  <si>
    <t>800134978-5</t>
  </si>
  <si>
    <t>CL 72 5 83 OF 1201</t>
  </si>
  <si>
    <t>800027927-1</t>
  </si>
  <si>
    <t>CL 87 19 A 27</t>
  </si>
  <si>
    <t>CARRERA 14 93 A 21</t>
  </si>
  <si>
    <t>860065726-8</t>
  </si>
  <si>
    <t xml:space="preserve">CL 73 28 B 17 </t>
  </si>
  <si>
    <t>890901389-5</t>
  </si>
  <si>
    <t>CR 49 7 SUR 50</t>
  </si>
  <si>
    <t>Educacion</t>
  </si>
  <si>
    <t>860065793-1</t>
  </si>
  <si>
    <t xml:space="preserve">CR 100 25 F 09 </t>
  </si>
  <si>
    <t>900583857-0</t>
  </si>
  <si>
    <t>DG 55 AC 18 12</t>
  </si>
  <si>
    <t>860075359-0</t>
  </si>
  <si>
    <t>AV EL DORADO EN 1 IN 13</t>
  </si>
  <si>
    <t>900157270-1</t>
  </si>
  <si>
    <t>CL 141 BIS 15 29</t>
  </si>
  <si>
    <t>800199889-7</t>
  </si>
  <si>
    <t>CR 2 22 40</t>
  </si>
  <si>
    <t>900865018-9</t>
  </si>
  <si>
    <t>CR 49 A 94 72 OF 306</t>
  </si>
  <si>
    <t>811011779-8</t>
  </si>
  <si>
    <t>CR 52 14 30 OF 340</t>
  </si>
  <si>
    <t>830098216-6</t>
  </si>
  <si>
    <t xml:space="preserve">CL 183 8 A 31 </t>
  </si>
  <si>
    <t>860526868-4</t>
  </si>
  <si>
    <t>CALLE 26 103 22 ENT 2 IN 7, BOGOTA, BOGOTA</t>
  </si>
  <si>
    <t>860512330-3</t>
  </si>
  <si>
    <t xml:space="preserve">AC 6 34 A 11 </t>
  </si>
  <si>
    <t>830025299-4</t>
  </si>
  <si>
    <t>CL 25 F 84 B 31</t>
  </si>
  <si>
    <t>800197776-4</t>
  </si>
  <si>
    <t>Cl. 37 #32-101, Sur Orient, Barranquilla, Atlántico</t>
  </si>
  <si>
    <t>800153993-7</t>
  </si>
  <si>
    <t>CARRERA 68 A 24 B 10</t>
  </si>
  <si>
    <t>890904996-1</t>
  </si>
  <si>
    <t xml:space="preserve">CR 58 42  125 </t>
  </si>
  <si>
    <t>900092385-9</t>
  </si>
  <si>
    <t>CR 16 11 A SUR</t>
  </si>
  <si>
    <t>860000018-2</t>
  </si>
  <si>
    <t>AV 15 122 75 OF 307</t>
  </si>
  <si>
    <t>830083491-1</t>
  </si>
  <si>
    <t>CRA 7 NO 7152 TO BP9</t>
  </si>
  <si>
    <t>900385136-1</t>
  </si>
  <si>
    <t>79415703</t>
  </si>
  <si>
    <t>830511280-1</t>
  </si>
  <si>
    <t>AV EL DORADO 100 97</t>
  </si>
  <si>
    <t>816003165-0</t>
  </si>
  <si>
    <t>CL 15 12 B 15</t>
  </si>
  <si>
    <t>811003134-4</t>
  </si>
  <si>
    <t>GLORIETA AEROPUERTO JOSE MARIA CORDOBA</t>
  </si>
  <si>
    <t>900430106-1</t>
  </si>
  <si>
    <t>CR 9 35 105</t>
  </si>
  <si>
    <t>900974502-1</t>
  </si>
  <si>
    <t>KM 7 VRD GUAYABITO MILLA DE ORO LLANOGRANDE</t>
  </si>
  <si>
    <t>900126847-8</t>
  </si>
  <si>
    <t>VIA AER JOSE MARIA CORDOVA</t>
  </si>
  <si>
    <t>94-1311126</t>
  </si>
  <si>
    <t>31 West 52nd Street,New York, NY 10019</t>
  </si>
  <si>
    <t>900190923-1</t>
  </si>
  <si>
    <t>KM 13 VIA AL AEROPUERTO</t>
  </si>
  <si>
    <t>890304684-2</t>
  </si>
  <si>
    <t>AV COLOMBIA 3 59</t>
  </si>
  <si>
    <t>900050933-5</t>
  </si>
  <si>
    <t>CL 8 43 C 37</t>
  </si>
  <si>
    <t>900972844-4</t>
  </si>
  <si>
    <t> Playa Salguero, Cra. 3a #24-63, Gaira, Santa Marta, Magdalena</t>
  </si>
  <si>
    <t xml:space="preserve">SANTA MARTA </t>
  </si>
  <si>
    <t>890921491-4</t>
  </si>
  <si>
    <t>CL 27 43 F 75</t>
  </si>
  <si>
    <t>899999066-5</t>
  </si>
  <si>
    <t>900321758-6</t>
  </si>
  <si>
    <t>CR 50 45 48 P 2</t>
  </si>
  <si>
    <t>800154837-0</t>
  </si>
  <si>
    <t>CL 13 60 77</t>
  </si>
  <si>
    <t>811008963-6</t>
  </si>
  <si>
    <t>CR 37 A 8 43 P 7 OF 701</t>
  </si>
  <si>
    <t>Call center</t>
  </si>
  <si>
    <t>811025289-1</t>
  </si>
  <si>
    <t>CR 52 20 124</t>
  </si>
  <si>
    <t>830072071-2</t>
  </si>
  <si>
    <t>CR 21 169 76</t>
  </si>
  <si>
    <t>800212545-4</t>
  </si>
  <si>
    <t>CALLE 102 A 49 05</t>
  </si>
  <si>
    <t>444444316</t>
  </si>
  <si>
    <t>33, Route de l'Aeroport P.O. Box 416 City GENEVA 15 Airport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</si>
</sst>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2" formatCode="_(&quot;$&quot;* #,##0_);_(&quot;$&quot;* \(#,##0\);_(&quot;$&quot;* &quot;-&quot;_);_(@_)"/>
    <numFmt numFmtId="41" formatCode="_(* #,##0_);_(* \(#,##0\);_(* &quot;-&quot;_);_(@_)"/>
    <numFmt numFmtId="43" formatCode="_(* #,##0.00_);_(* \(#,##0.00\);_(* &quot;-&quot;??_);_(@_)"/>
    <numFmt numFmtId="164" formatCode="_-* #,##0_-;\-* #,##0_-;_-* &quot;-&quot;??_-;_-@_-"/>
    <numFmt numFmtId="165" formatCode="0.0%"/>
    <numFmt numFmtId="166" formatCode="0.0000000%"/>
  </numFmts>
  <fonts count="1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8"/>
      <color theme="1"/>
      <name val="Work Sans"/>
      <family val="2"/>
    </font>
    <font>
      <sz val="8"/>
      <color theme="0"/>
      <name val="Work Sans"/>
      <family val="2"/>
    </font>
    <font>
      <b/>
      <sz val="8"/>
      <color theme="1"/>
      <name val="Work Sans"/>
      <family val="2"/>
    </font>
    <font>
      <sz val="8"/>
      <name val="Work Sans"/>
      <family val="2"/>
    </font>
    <font>
      <sz val="9"/>
      <name val="Work Sans"/>
      <family val="2"/>
    </font>
    <font>
      <sz val="9"/>
      <color theme="1"/>
      <name val="Work Sans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79984760284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00"/>
        <bgColor indexed="64"/>
      </patternFill>
    </fill>
  </fills>
  <borders count="27">
    <border>
      <left/>
      <right/>
      <top/>
      <bottom/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</border>
    <border>
      <left style="medium">
        <color auto="1"/>
      </left>
      <right style="hair">
        <color auto="1"/>
      </right>
      <top/>
      <bottom style="hair">
        <color auto="1"/>
      </bottom>
    </border>
    <border>
      <left style="hair">
        <color auto="1"/>
      </left>
      <right style="hair">
        <color auto="1"/>
      </right>
      <top/>
      <bottom style="hair">
        <color auto="1"/>
      </bottom>
    </border>
    <border>
      <left style="hair">
        <color auto="1"/>
      </left>
      <right style="medium">
        <color auto="1"/>
      </right>
      <top/>
      <bottom style="hair">
        <color auto="1"/>
      </bottom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</border>
    <border>
      <left style="medium">
        <color auto="1"/>
      </left>
      <right style="hair">
        <color auto="1"/>
      </right>
      <top style="hair">
        <color auto="1"/>
      </top>
      <bottom/>
    </border>
    <border>
      <left style="hair">
        <color auto="1"/>
      </left>
      <right style="hair">
        <color auto="1"/>
      </right>
      <top style="hair">
        <color auto="1"/>
      </top>
      <bottom/>
    </border>
    <border>
      <left style="hair">
        <color auto="1"/>
      </left>
      <right style="medium">
        <color auto="1"/>
      </right>
      <top style="hair">
        <color auto="1"/>
      </top>
      <bottom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</border>
    <border>
      <left style="thin">
        <color auto="1"/>
      </left>
      <right/>
      <top/>
      <bottom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</border>
    <border>
      <left/>
      <right style="hair">
        <color auto="1"/>
      </right>
      <top style="medium">
        <color auto="1"/>
      </top>
      <bottom/>
    </border>
    <border>
      <left/>
      <right style="hair">
        <color auto="1"/>
      </right>
      <top/>
      <bottom style="medium">
        <color auto="1"/>
      </bottom>
    </border>
    <border>
      <left/>
      <right style="hair">
        <color auto="1"/>
      </right>
      <top/>
      <bottom style="hair">
        <color auto="1"/>
      </bottom>
    </border>
    <border>
      <left/>
      <right style="hair">
        <color auto="1"/>
      </right>
      <top/>
      <bottom/>
    </border>
    <border>
      <left/>
      <right style="hair">
        <color auto="1"/>
      </right>
      <top style="medium">
        <color auto="1"/>
      </top>
      <bottom style="medium">
        <color auto="1"/>
      </bottom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</border>
    <border>
      <left style="hair">
        <color auto="1"/>
      </left>
      <right style="hair">
        <color auto="1"/>
      </right>
      <top style="medium">
        <color auto="1"/>
      </top>
      <bottom/>
    </border>
    <border>
      <left style="hair">
        <color auto="1"/>
      </left>
      <right style="hair">
        <color auto="1"/>
      </right>
      <top/>
      <bottom style="medium">
        <color auto="1"/>
      </bottom>
    </border>
  </borders>
  <cellStyleXfs count="21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0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3" fontId="0" fillId="0" borderId="0" applyFont="0" applyFill="0" applyBorder="0" applyAlignment="0" applyProtection="0"/>
  </cellStyleXfs>
  <cellXfs count="170">
    <xf numFmtId="0" fontId="0" fillId="0" borderId="0" xfId="0"/>
    <xf numFmtId="0" fontId="2" fillId="0" borderId="0" xfId="0" applyFont="1"/>
    <xf numFmtId="0" fontId="3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43" fontId="5" fillId="0" borderId="0" xfId="18" applyFont="1" applyFill="1"/>
    <xf numFmtId="0" fontId="3" fillId="0" borderId="0" xfId="0" applyFont="1"/>
    <xf numFmtId="0" fontId="2" fillId="0" borderId="4" xfId="0" applyFont="1" applyBorder="1" applyAlignment="1">
      <alignment vertical="center"/>
    </xf>
    <xf numFmtId="164" fontId="2" fillId="0" borderId="5" xfId="18" applyNumberFormat="1" applyFont="1" applyFill="1" applyBorder="1" applyAlignment="1">
      <alignment/>
    </xf>
    <xf numFmtId="164" fontId="2" fillId="0" borderId="5" xfId="18" applyNumberFormat="1" applyFont="1" applyFill="1" applyBorder="1"/>
    <xf numFmtId="165" fontId="2" fillId="0" borderId="6" xfId="15" applyNumberFormat="1" applyFont="1" applyFill="1" applyBorder="1" applyAlignment="1">
      <alignment/>
    </xf>
    <xf numFmtId="0" fontId="2" fillId="0" borderId="7" xfId="0" applyFont="1" applyBorder="1" applyAlignment="1">
      <alignment vertical="center"/>
    </xf>
    <xf numFmtId="164" fontId="2" fillId="0" borderId="8" xfId="18" applyNumberFormat="1" applyFont="1" applyFill="1" applyBorder="1" applyAlignment="1">
      <alignment/>
    </xf>
    <xf numFmtId="164" fontId="2" fillId="0" borderId="8" xfId="18" applyNumberFormat="1" applyFont="1" applyFill="1" applyBorder="1"/>
    <xf numFmtId="165" fontId="2" fillId="0" borderId="9" xfId="15" applyNumberFormat="1" applyFont="1" applyFill="1" applyBorder="1" applyAlignment="1">
      <alignment/>
    </xf>
    <xf numFmtId="0" fontId="2" fillId="2" borderId="7" xfId="0" applyFont="1" applyFill="1" applyBorder="1" applyAlignment="1">
      <alignment horizontal="left"/>
    </xf>
    <xf numFmtId="9" fontId="2" fillId="0" borderId="0" xfId="15" applyFont="1"/>
    <xf numFmtId="0" fontId="2" fillId="2" borderId="10" xfId="0" applyFont="1" applyFill="1" applyBorder="1" applyAlignment="1">
      <alignment horizontal="left"/>
    </xf>
    <xf numFmtId="164" fontId="2" fillId="0" borderId="11" xfId="18" applyNumberFormat="1" applyFont="1" applyFill="1" applyBorder="1" applyAlignment="1">
      <alignment/>
    </xf>
    <xf numFmtId="164" fontId="2" fillId="0" borderId="11" xfId="18" applyNumberFormat="1" applyFont="1" applyFill="1" applyBorder="1"/>
    <xf numFmtId="165" fontId="2" fillId="0" borderId="12" xfId="15" applyNumberFormat="1" applyFont="1" applyFill="1" applyBorder="1" applyAlignment="1">
      <alignment/>
    </xf>
    <xf numFmtId="0" fontId="2" fillId="2" borderId="1" xfId="0" applyFont="1" applyFill="1" applyBorder="1" applyAlignment="1">
      <alignment horizontal="left"/>
    </xf>
    <xf numFmtId="164" fontId="2" fillId="0" borderId="2" xfId="18" applyNumberFormat="1" applyFont="1" applyFill="1" applyBorder="1" applyAlignment="1">
      <alignment/>
    </xf>
    <xf numFmtId="164" fontId="2" fillId="0" borderId="2" xfId="18" applyNumberFormat="1" applyFont="1" applyFill="1" applyBorder="1"/>
    <xf numFmtId="165" fontId="2" fillId="0" borderId="3" xfId="15" applyNumberFormat="1" applyFont="1" applyFill="1" applyBorder="1" applyAlignment="1">
      <alignment/>
    </xf>
    <xf numFmtId="42" fontId="2" fillId="0" borderId="0" xfId="0" applyNumberFormat="1" applyFont="1"/>
    <xf numFmtId="43" fontId="2" fillId="0" borderId="0" xfId="0" applyNumberFormat="1" applyFont="1"/>
    <xf numFmtId="0" fontId="2" fillId="0" borderId="0" xfId="0" applyFont="1" applyAlignment="1">
      <alignment horizontal="center" vertical="center"/>
    </xf>
    <xf numFmtId="0" fontId="2" fillId="0" borderId="7" xfId="0" applyFont="1" applyBorder="1"/>
    <xf numFmtId="0" fontId="6" fillId="0" borderId="8" xfId="0" applyFont="1" applyBorder="1"/>
    <xf numFmtId="0" fontId="2" fillId="0" borderId="8" xfId="0" applyFont="1" applyBorder="1"/>
    <xf numFmtId="164" fontId="2" fillId="0" borderId="8" xfId="18" applyNumberFormat="1" applyFont="1" applyBorder="1"/>
    <xf numFmtId="164" fontId="6" fillId="0" borderId="8" xfId="18" applyNumberFormat="1" applyFont="1" applyFill="1" applyBorder="1"/>
    <xf numFmtId="9" fontId="6" fillId="0" borderId="8" xfId="15" applyFont="1" applyFill="1" applyBorder="1"/>
    <xf numFmtId="14" fontId="2" fillId="0" borderId="8" xfId="0" applyNumberFormat="1" applyFont="1" applyBorder="1"/>
    <xf numFmtId="14" fontId="6" fillId="0" borderId="9" xfId="0" applyNumberFormat="1" applyFont="1" applyBorder="1"/>
    <xf numFmtId="10" fontId="6" fillId="0" borderId="8" xfId="15" applyNumberFormat="1" applyFont="1" applyFill="1" applyBorder="1" applyAlignment="1">
      <alignment horizontal="center" vertical="center" wrapText="1"/>
    </xf>
    <xf numFmtId="164" fontId="6" fillId="3" borderId="8" xfId="18" applyNumberFormat="1" applyFont="1" applyFill="1" applyBorder="1"/>
    <xf numFmtId="10" fontId="6" fillId="0" borderId="8" xfId="15" applyNumberFormat="1" applyFont="1" applyFill="1" applyBorder="1" applyAlignment="1">
      <alignment horizontal="center" wrapText="1"/>
    </xf>
    <xf numFmtId="10" fontId="6" fillId="3" borderId="8" xfId="15" applyNumberFormat="1" applyFont="1" applyFill="1" applyBorder="1" applyAlignment="1">
      <alignment horizontal="center" wrapText="1"/>
    </xf>
    <xf numFmtId="164" fontId="6" fillId="0" borderId="8" xfId="0" applyNumberFormat="1" applyFont="1" applyBorder="1" applyAlignment="1">
      <alignment horizontal="center" vertical="center" wrapText="1"/>
    </xf>
    <xf numFmtId="165" fontId="6" fillId="0" borderId="8" xfId="15" applyNumberFormat="1" applyFont="1" applyFill="1" applyBorder="1" applyAlignment="1">
      <alignment horizontal="center" wrapText="1"/>
    </xf>
    <xf numFmtId="164" fontId="6" fillId="3" borderId="8" xfId="0" applyNumberFormat="1" applyFont="1" applyFill="1" applyBorder="1" applyAlignment="1">
      <alignment horizontal="center" vertical="center" wrapText="1"/>
    </xf>
    <xf numFmtId="3" fontId="2" fillId="0" borderId="8" xfId="0" applyNumberFormat="1" applyFont="1" applyBorder="1"/>
    <xf numFmtId="1" fontId="6" fillId="0" borderId="8" xfId="18" applyNumberFormat="1" applyFont="1" applyBorder="1"/>
    <xf numFmtId="1" fontId="6" fillId="0" borderId="8" xfId="0" applyNumberFormat="1" applyFont="1" applyBorder="1"/>
    <xf numFmtId="164" fontId="3" fillId="0" borderId="8" xfId="18" applyNumberFormat="1" applyFont="1" applyBorder="1"/>
    <xf numFmtId="0" fontId="7" fillId="0" borderId="7" xfId="0" applyFont="1" applyBorder="1"/>
    <xf numFmtId="49" fontId="6" fillId="0" borderId="8" xfId="0" applyNumberFormat="1" applyFont="1" applyBorder="1" applyAlignment="1">
      <alignment horizontal="right"/>
    </xf>
    <xf numFmtId="49" fontId="6" fillId="0" borderId="8" xfId="0" applyNumberFormat="1" applyFont="1" applyBorder="1" applyAlignment="1">
      <alignment horizontal="left"/>
    </xf>
    <xf numFmtId="49" fontId="7" fillId="0" borderId="8" xfId="20" applyNumberFormat="1" applyFont="1" applyFill="1" applyBorder="1" applyAlignment="1">
      <alignment horizontal="left"/>
    </xf>
    <xf numFmtId="164" fontId="6" fillId="0" borderId="8" xfId="20" applyNumberFormat="1" applyFont="1" applyFill="1" applyBorder="1" applyAlignment="1">
      <alignment/>
    </xf>
    <xf numFmtId="14" fontId="6" fillId="0" borderId="8" xfId="20" applyNumberFormat="1" applyFont="1" applyBorder="1" applyAlignment="1">
      <alignment horizontal="center"/>
    </xf>
    <xf numFmtId="49" fontId="7" fillId="0" borderId="8" xfId="20" applyNumberFormat="1" applyFont="1" applyFill="1" applyBorder="1" applyAlignment="1">
      <alignment horizontal="left" vertical="top"/>
    </xf>
    <xf numFmtId="164" fontId="2" fillId="0" borderId="8" xfId="0" applyNumberFormat="1" applyFont="1" applyBorder="1"/>
    <xf numFmtId="43" fontId="2" fillId="0" borderId="8" xfId="0" applyNumberFormat="1" applyFont="1" applyBorder="1"/>
    <xf numFmtId="0" fontId="6" fillId="0" borderId="7" xfId="0" applyFont="1" applyBorder="1"/>
    <xf numFmtId="0" fontId="7" fillId="0" borderId="8" xfId="0" applyFont="1" applyBorder="1"/>
    <xf numFmtId="0" fontId="7" fillId="0" borderId="8" xfId="0" applyFont="1" applyBorder="1" applyAlignment="1">
      <alignment horizontal="left"/>
    </xf>
    <xf numFmtId="164" fontId="7" fillId="0" borderId="8" xfId="20" applyNumberFormat="1" applyFont="1" applyFill="1" applyBorder="1"/>
    <xf numFmtId="14" fontId="7" fillId="0" borderId="8" xfId="20" applyNumberFormat="1" applyFont="1" applyBorder="1"/>
    <xf numFmtId="49" fontId="7" fillId="0" borderId="8" xfId="0" applyNumberFormat="1" applyFont="1" applyBorder="1" applyAlignment="1">
      <alignment horizontal="left"/>
    </xf>
    <xf numFmtId="14" fontId="7" fillId="0" borderId="8" xfId="0" applyNumberFormat="1" applyFont="1" applyBorder="1" applyAlignment="1">
      <alignment horizontal="right"/>
    </xf>
    <xf numFmtId="14" fontId="6" fillId="0" borderId="8" xfId="0" applyNumberFormat="1" applyFont="1" applyBorder="1" applyAlignment="1">
      <alignment horizontal="center"/>
    </xf>
    <xf numFmtId="49" fontId="6" fillId="0" borderId="8" xfId="0" applyNumberFormat="1" applyFont="1" applyBorder="1" applyAlignment="1">
      <alignment horizontal="right" vertical="center" wrapText="1"/>
    </xf>
    <xf numFmtId="43" fontId="6" fillId="0" borderId="8" xfId="20" applyFont="1" applyFill="1" applyBorder="1"/>
    <xf numFmtId="49" fontId="6" fillId="0" borderId="8" xfId="0" applyNumberFormat="1" applyFont="1" applyBorder="1" applyAlignment="1">
      <alignment horizontal="left" vertical="center" wrapText="1"/>
    </xf>
    <xf numFmtId="14" fontId="7" fillId="0" borderId="8" xfId="0" applyNumberFormat="1" applyFont="1" applyBorder="1"/>
    <xf numFmtId="0" fontId="6" fillId="0" borderId="8" xfId="0" applyFont="1" applyBorder="1" applyAlignment="1">
      <alignment horizontal="left"/>
    </xf>
    <xf numFmtId="0" fontId="7" fillId="0" borderId="8" xfId="20" applyNumberFormat="1" applyFont="1" applyFill="1" applyBorder="1" applyAlignment="1">
      <alignment horizontal="left"/>
    </xf>
    <xf numFmtId="49" fontId="7" fillId="0" borderId="8" xfId="0" applyNumberFormat="1" applyFont="1" applyBorder="1" applyAlignment="1">
      <alignment horizontal="right"/>
    </xf>
    <xf numFmtId="14" fontId="6" fillId="0" borderId="8" xfId="0" applyNumberFormat="1" applyFont="1" applyBorder="1" applyAlignment="1">
      <alignment horizontal="right"/>
    </xf>
    <xf numFmtId="17" fontId="7" fillId="0" borderId="8" xfId="0" applyNumberFormat="1" applyFont="1" applyBorder="1"/>
    <xf numFmtId="164" fontId="6" fillId="0" borderId="13" xfId="18" applyNumberFormat="1" applyFont="1" applyFill="1" applyBorder="1"/>
    <xf numFmtId="9" fontId="6" fillId="0" borderId="13" xfId="15" applyFont="1" applyFill="1" applyBorder="1"/>
    <xf numFmtId="0" fontId="6" fillId="0" borderId="8" xfId="0" applyFont="1" applyBorder="1" applyAlignment="1">
      <alignment horizontal="right"/>
    </xf>
    <xf numFmtId="164" fontId="6" fillId="0" borderId="8" xfId="0" applyNumberFormat="1" applyFont="1" applyBorder="1" applyAlignment="1">
      <alignment horizontal="center" vertical="center"/>
    </xf>
    <xf numFmtId="14" fontId="6" fillId="0" borderId="8" xfId="0" applyNumberFormat="1" applyFont="1" applyBorder="1"/>
    <xf numFmtId="1" fontId="6" fillId="0" borderId="8" xfId="0" applyNumberFormat="1" applyFont="1" applyBorder="1" applyAlignment="1">
      <alignment horizontal="right"/>
    </xf>
    <xf numFmtId="0" fontId="7" fillId="0" borderId="7" xfId="0" applyFont="1" applyBorder="1" applyAlignment="1">
      <alignment vertical="center"/>
    </xf>
    <xf numFmtId="0" fontId="7" fillId="0" borderId="8" xfId="0" applyFont="1" applyBorder="1" applyAlignment="1">
      <alignment vertical="center"/>
    </xf>
    <xf numFmtId="0" fontId="7" fillId="0" borderId="8" xfId="0" applyFont="1" applyBorder="1" applyAlignment="1">
      <alignment horizontal="right" vertical="center"/>
    </xf>
    <xf numFmtId="164" fontId="7" fillId="0" borderId="8" xfId="18" applyNumberFormat="1" applyFont="1" applyFill="1" applyBorder="1" applyAlignment="1">
      <alignment vertical="center"/>
    </xf>
    <xf numFmtId="43" fontId="0" fillId="0" borderId="0" xfId="18" applyFont="1"/>
    <xf numFmtId="14" fontId="0" fillId="0" borderId="0" xfId="0" applyNumberFormat="1"/>
    <xf numFmtId="0" fontId="9" fillId="4" borderId="14" xfId="0" applyFont="1" applyFill="1" applyBorder="1" applyAlignment="1">
      <alignment horizontal="center" vertical="center" wrapText="1"/>
    </xf>
    <xf numFmtId="10" fontId="0" fillId="0" borderId="0" xfId="0" applyNumberFormat="1"/>
    <xf numFmtId="0" fontId="10" fillId="0" borderId="4" xfId="0" applyFont="1" applyBorder="1" applyAlignment="1">
      <alignment horizontal="center"/>
    </xf>
    <xf numFmtId="164" fontId="10" fillId="0" borderId="5" xfId="18" applyNumberFormat="1" applyFont="1" applyBorder="1" applyAlignment="1">
      <alignment horizontal="center"/>
    </xf>
    <xf numFmtId="10" fontId="10" fillId="0" borderId="6" xfId="15" applyNumberFormat="1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164" fontId="10" fillId="0" borderId="8" xfId="18" applyNumberFormat="1" applyFont="1" applyBorder="1" applyAlignment="1">
      <alignment horizontal="center"/>
    </xf>
    <xf numFmtId="10" fontId="10" fillId="0" borderId="9" xfId="15" applyNumberFormat="1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164" fontId="10" fillId="0" borderId="11" xfId="18" applyNumberFormat="1" applyFont="1" applyBorder="1" applyAlignment="1">
      <alignment horizontal="center"/>
    </xf>
    <xf numFmtId="10" fontId="10" fillId="0" borderId="12" xfId="15" applyNumberFormat="1" applyFont="1" applyBorder="1" applyAlignment="1">
      <alignment horizontal="center"/>
    </xf>
    <xf numFmtId="9" fontId="0" fillId="0" borderId="0" xfId="15" applyFont="1"/>
    <xf numFmtId="165" fontId="0" fillId="0" borderId="0" xfId="15" applyNumberFormat="1" applyFont="1"/>
    <xf numFmtId="42" fontId="8" fillId="0" borderId="1" xfId="17" applyFont="1" applyFill="1" applyBorder="1" applyAlignment="1">
      <alignment horizontal="center" vertical="center" wrapText="1"/>
    </xf>
    <xf numFmtId="164" fontId="8" fillId="0" borderId="2" xfId="18" applyNumberFormat="1" applyFont="1" applyFill="1" applyBorder="1" applyAlignment="1">
      <alignment horizontal="center" vertical="center" wrapText="1"/>
    </xf>
    <xf numFmtId="10" fontId="8" fillId="0" borderId="3" xfId="15" applyNumberFormat="1" applyFont="1" applyFill="1" applyBorder="1" applyAlignment="1">
      <alignment horizontal="center" vertical="center" wrapText="1"/>
    </xf>
    <xf numFmtId="42" fontId="9" fillId="0" borderId="0" xfId="17" applyFont="1" applyFill="1" applyBorder="1" applyAlignment="1">
      <alignment horizontal="center" vertical="center" wrapText="1"/>
    </xf>
    <xf numFmtId="164" fontId="0" fillId="0" borderId="0" xfId="0" applyNumberFormat="1"/>
    <xf numFmtId="164" fontId="8" fillId="0" borderId="0" xfId="15" applyNumberFormat="1" applyFont="1" applyFill="1" applyBorder="1" applyAlignment="1">
      <alignment horizontal="center" vertical="center" wrapText="1"/>
    </xf>
    <xf numFmtId="164" fontId="8" fillId="0" borderId="0" xfId="18" applyNumberFormat="1" applyFont="1" applyFill="1" applyBorder="1" applyAlignment="1">
      <alignment horizontal="center" vertical="center" wrapText="1"/>
    </xf>
    <xf numFmtId="10" fontId="9" fillId="0" borderId="0" xfId="15" applyNumberFormat="1" applyFont="1" applyFill="1" applyBorder="1" applyAlignment="1">
      <alignment horizontal="center" vertical="center" wrapText="1"/>
    </xf>
    <xf numFmtId="164" fontId="6" fillId="0" borderId="8" xfId="18" applyNumberFormat="1" applyFont="1" applyBorder="1"/>
    <xf numFmtId="164" fontId="6" fillId="0" borderId="8" xfId="18" applyNumberFormat="1" applyFont="1" applyBorder="1" applyAlignment="1">
      <alignment horizontal="right"/>
    </xf>
    <xf numFmtId="164" fontId="6" fillId="0" borderId="8" xfId="18" applyNumberFormat="1" applyFont="1" applyBorder="1" applyAlignment="1">
      <alignment horizontal="center" vertical="center"/>
    </xf>
    <xf numFmtId="165" fontId="6" fillId="0" borderId="8" xfId="15" applyNumberFormat="1" applyFont="1" applyFill="1" applyBorder="1"/>
    <xf numFmtId="14" fontId="6" fillId="0" borderId="8" xfId="18" applyNumberFormat="1" applyFont="1" applyFill="1" applyBorder="1"/>
    <xf numFmtId="164" fontId="6" fillId="0" borderId="9" xfId="18" applyNumberFormat="1" applyFont="1" applyFill="1" applyBorder="1"/>
    <xf numFmtId="0" fontId="8" fillId="0" borderId="15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/>
    </xf>
    <xf numFmtId="0" fontId="10" fillId="0" borderId="19" xfId="0" applyFont="1" applyBorder="1" applyAlignment="1">
      <alignment horizontal="center"/>
    </xf>
    <xf numFmtId="42" fontId="8" fillId="0" borderId="20" xfId="17" applyFont="1" applyFill="1" applyBorder="1" applyAlignment="1">
      <alignment horizontal="center" vertical="center" wrapText="1"/>
    </xf>
    <xf numFmtId="0" fontId="2" fillId="0" borderId="7" xfId="0" applyFont="1" applyFill="1" applyBorder="1"/>
    <xf numFmtId="0" fontId="6" fillId="0" borderId="8" xfId="0" applyFont="1" applyFill="1" applyBorder="1"/>
    <xf numFmtId="0" fontId="2" fillId="0" borderId="8" xfId="0" applyFont="1" applyFill="1" applyBorder="1"/>
    <xf numFmtId="14" fontId="2" fillId="0" borderId="8" xfId="0" applyNumberFormat="1" applyFont="1" applyFill="1" applyBorder="1"/>
    <xf numFmtId="14" fontId="6" fillId="0" borderId="9" xfId="0" applyNumberFormat="1" applyFont="1" applyFill="1" applyBorder="1"/>
    <xf numFmtId="0" fontId="2" fillId="0" borderId="0" xfId="0" applyFont="1" applyFill="1"/>
    <xf numFmtId="164" fontId="5" fillId="0" borderId="8" xfId="18" applyNumberFormat="1" applyFont="1" applyFill="1" applyBorder="1"/>
    <xf numFmtId="0" fontId="2" fillId="0" borderId="8" xfId="0" applyFont="1" applyFill="1" applyBorder="1" applyAlignment="1">
      <alignment horizontal="right"/>
    </xf>
    <xf numFmtId="0" fontId="5" fillId="0" borderId="8" xfId="0" applyFont="1" applyFill="1" applyBorder="1"/>
    <xf numFmtId="14" fontId="5" fillId="0" borderId="9" xfId="0" applyNumberFormat="1" applyFont="1" applyFill="1" applyBorder="1"/>
    <xf numFmtId="14" fontId="6" fillId="0" borderId="8" xfId="0" applyNumberFormat="1" applyFont="1" applyFill="1" applyBorder="1"/>
    <xf numFmtId="0" fontId="6" fillId="0" borderId="15" xfId="0" applyFont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 wrapText="1"/>
    </xf>
    <xf numFmtId="0" fontId="2" fillId="0" borderId="23" xfId="0" applyFont="1" applyFill="1" applyBorder="1"/>
    <xf numFmtId="0" fontId="6" fillId="0" borderId="13" xfId="0" applyFont="1" applyFill="1" applyBorder="1"/>
    <xf numFmtId="0" fontId="2" fillId="0" borderId="13" xfId="0" applyFont="1" applyFill="1" applyBorder="1"/>
    <xf numFmtId="0" fontId="5" fillId="0" borderId="13" xfId="0" applyFont="1" applyFill="1" applyBorder="1"/>
    <xf numFmtId="14" fontId="6" fillId="0" borderId="13" xfId="0" applyNumberFormat="1" applyFont="1" applyFill="1" applyBorder="1"/>
    <xf numFmtId="14" fontId="5" fillId="0" borderId="24" xfId="0" applyNumberFormat="1" applyFont="1" applyFill="1" applyBorder="1"/>
    <xf numFmtId="0" fontId="8" fillId="0" borderId="21" xfId="0" applyFont="1" applyBorder="1" applyAlignment="1">
      <alignment horizontal="center" vertical="center" wrapText="1"/>
    </xf>
    <xf numFmtId="42" fontId="8" fillId="0" borderId="21" xfId="17" applyFont="1" applyFill="1" applyBorder="1" applyAlignment="1">
      <alignment horizontal="center" vertical="center" wrapText="1"/>
    </xf>
    <xf numFmtId="166" fontId="8" fillId="0" borderId="21" xfId="15" applyNumberFormat="1" applyFont="1" applyFill="1" applyBorder="1" applyAlignment="1">
      <alignment horizontal="center" vertical="center" wrapText="1"/>
    </xf>
    <xf numFmtId="41" fontId="8" fillId="0" borderId="21" xfId="19" applyFont="1" applyFill="1" applyBorder="1" applyAlignment="1">
      <alignment horizontal="center" vertical="center" wrapText="1"/>
    </xf>
    <xf numFmtId="14" fontId="8" fillId="0" borderId="21" xfId="0" applyNumberFormat="1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23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 wrapText="1"/>
    </xf>
    <xf numFmtId="0" fontId="8" fillId="0" borderId="26" xfId="0" applyFont="1" applyBorder="1" applyAlignment="1">
      <alignment horizontal="center" vertical="center" wrapText="1"/>
    </xf>
    <xf numFmtId="0" fontId="8" fillId="0" borderId="22" xfId="0" applyFont="1" applyBorder="1" applyAlignment="1">
      <alignment horizontal="center" vertical="center" wrapText="1"/>
    </xf>
    <xf numFmtId="0" fontId="8" fillId="0" borderId="24" xfId="0" applyFont="1" applyBorder="1" applyAlignment="1">
      <alignment horizontal="center" vertical="center" wrapText="1"/>
    </xf>
    <xf numFmtId="0" fontId="6" fillId="5" borderId="7" xfId="0" applyFont="1" applyFill="1" applyBorder="1"/>
    <xf numFmtId="0" fontId="6" fillId="5" borderId="8" xfId="0" applyFont="1" applyFill="1" applyBorder="1"/>
    <xf numFmtId="0" fontId="2" fillId="5" borderId="8" xfId="0" applyFont="1" applyFill="1" applyBorder="1"/>
    <xf numFmtId="164" fontId="6" fillId="5" borderId="8" xfId="18" applyNumberFormat="1" applyFont="1" applyFill="1" applyBorder="1"/>
    <xf numFmtId="164" fontId="6" fillId="5" borderId="8" xfId="18" applyNumberFormat="1" applyFont="1" applyFill="1" applyBorder="1" applyAlignment="1">
      <alignment horizontal="right"/>
    </xf>
    <xf numFmtId="164" fontId="6" fillId="5" borderId="8" xfId="18" applyNumberFormat="1" applyFont="1" applyFill="1" applyBorder="1" applyAlignment="1">
      <alignment horizontal="center" vertical="center"/>
    </xf>
    <xf numFmtId="165" fontId="6" fillId="5" borderId="8" xfId="15" applyNumberFormat="1" applyFont="1" applyFill="1" applyBorder="1"/>
    <xf numFmtId="14" fontId="6" fillId="5" borderId="8" xfId="18" applyNumberFormat="1" applyFont="1" applyFill="1" applyBorder="1"/>
    <xf numFmtId="164" fontId="6" fillId="5" borderId="9" xfId="18" applyNumberFormat="1" applyFont="1" applyFill="1" applyBorder="1"/>
    <xf numFmtId="0" fontId="0" fillId="5" borderId="8" xfId="0" applyFill="1" applyBorder="1"/>
    <xf numFmtId="0" fontId="6" fillId="5" borderId="23" xfId="0" applyFont="1" applyFill="1" applyBorder="1"/>
    <xf numFmtId="0" fontId="6" fillId="5" borderId="13" xfId="0" applyFont="1" applyFill="1" applyBorder="1"/>
    <xf numFmtId="0" fontId="2" fillId="5" borderId="13" xfId="0" applyFont="1" applyFill="1" applyBorder="1"/>
    <xf numFmtId="164" fontId="6" fillId="5" borderId="13" xfId="18" applyNumberFormat="1" applyFont="1" applyFill="1" applyBorder="1"/>
    <xf numFmtId="164" fontId="6" fillId="5" borderId="13" xfId="18" applyNumberFormat="1" applyFont="1" applyFill="1" applyBorder="1" applyAlignment="1">
      <alignment horizontal="right"/>
    </xf>
    <xf numFmtId="164" fontId="6" fillId="5" borderId="13" xfId="18" applyNumberFormat="1" applyFont="1" applyFill="1" applyBorder="1" applyAlignment="1">
      <alignment horizontal="center" vertical="center"/>
    </xf>
    <xf numFmtId="165" fontId="6" fillId="5" borderId="13" xfId="15" applyNumberFormat="1" applyFont="1" applyFill="1" applyBorder="1"/>
    <xf numFmtId="14" fontId="6" fillId="5" borderId="13" xfId="18" applyNumberFormat="1" applyFont="1" applyFill="1" applyBorder="1"/>
    <xf numFmtId="164" fontId="6" fillId="5" borderId="24" xfId="18" applyNumberFormat="1" applyFont="1" applyFill="1" applyBorder="1"/>
  </cellXfs>
  <cellStyles count="7">
    <cellStyle name="Normal" xfId="0" builtinId="0"/>
    <cellStyle name="Percent" xfId="15" builtinId="5"/>
    <cellStyle name="Currency" xfId="16" builtinId="4"/>
    <cellStyle name="Currency [0]" xfId="17" builtinId="7"/>
    <cellStyle name="Comma" xfId="18" builtinId="3"/>
    <cellStyle name="Comma [0]" xfId="19" builtinId="6"/>
    <cellStyle name="Millares 2" xfId="20"/>
  </cellStyle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worksheet" Target="worksheets/sheet2.xml" /><Relationship Id="rId4" Type="http://schemas.openxmlformats.org/officeDocument/2006/relationships/styles" Target="styles.xml" /><Relationship Id="rId2" Type="http://schemas.openxmlformats.org/officeDocument/2006/relationships/worksheet" Target="worksheets/sheet1.xml" /><Relationship Id="rId1" Type="http://schemas.openxmlformats.org/officeDocument/2006/relationships/theme" Target="theme/theme1.xml" /><Relationship Id="rId6" Type="http://schemas.openxmlformats.org/officeDocument/2006/relationships/calcChain" Target="calcChain.xml" /><Relationship Id="rId5" Type="http://schemas.openxmlformats.org/officeDocument/2006/relationships/sharedStrings" Target="sharedStrings.xml" 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4" Type="http://schemas.openxmlformats.org/officeDocument/2006/relationships/printerSettings" Target="../printerSettings/printerSettings1.bin" /><Relationship Id="rId2" Type="http://schemas.openxmlformats.org/officeDocument/2006/relationships/hyperlink" Target="https://eger.fa.us6.oraclecloud.com/fscmUI/faces/FuseWelcome?_adf.ctrl-state=14e8l0n2kh_90&amp;_adf.no-new-window-redirect=true&amp;_afrLoop=4009037511499033&amp;_afrFS=16&amp;_afrMT=screen&amp;_afrMFW=1517&amp;_afrMFH=666&amp;_afrMFDW=1366&amp;_afrMFDH=768&amp;_afrMFC=8&amp;_afrMFCI=0&amp;_afrMFM=0&amp;_afrMFR=86&amp;_afrMFG=0&amp;_afrMFS=0&amp;_afrMFO=0" TargetMode="External" /><Relationship Id="rId3" Type="http://schemas.openxmlformats.org/officeDocument/2006/relationships/hyperlink" Target="https://eger.fa.us6.oraclecloud.com/fscmUI/faces/FuseWelcome?_adf.ctrl-state=14e8l0n2kh_90&amp;_adf.no-new-window-redirect=true&amp;_afrLoop=4009037511499033&amp;_afrFS=16&amp;_afrMT=screen&amp;_afrMFW=1517&amp;_afrMFH=666&amp;_afrMFDW=1366&amp;_afrMFDH=768&amp;_afrMFC=8&amp;_afrMFCI=0&amp;_afrMFM=0&amp;_afrMFR=86&amp;_afrMFG=0&amp;_afrMFS=0&amp;_afrMFO=0" TargetMode="External" /><Relationship Id="rId1" Type="http://schemas.openxmlformats.org/officeDocument/2006/relationships/hyperlink" Target="https://eger.fa.us6.oraclecloud.com/fscmUI/faces/FuseWelcome?_adf.ctrl-state=14e8l0n2kh_90&amp;_adf.no-new-window-redirect=true&amp;_afrLoop=4009037511499033&amp;_afrFS=16&amp;_afrMT=screen&amp;_afrMFW=1517&amp;_afrMFH=666&amp;_afrMFDW=1366&amp;_afrMFDH=768&amp;_afrMFC=8&amp;_afrMFCI=0&amp;_afrMFM=0&amp;_afrMFR=86&amp;_afrMFG=0&amp;_afrMFS=0&amp;_afrMFO=0" TargetMode="External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ED8B6-4314-4F1D-9164-38887D7BE4FF}">
  <dimension ref="A2:AE5885"/>
  <sheetViews>
    <sheetView showGridLines="0" workbookViewId="0" topLeftCell="A1">
      <selection pane="topLeft" activeCell="D13" sqref="D13"/>
    </sheetView>
  </sheetViews>
  <sheetFormatPr defaultColWidth="10.8142857142857" defaultRowHeight="13.5" outlineLevelRow="1" outlineLevelCol="1"/>
  <cols>
    <col min="1" max="1" width="10.8571428571429" style="1"/>
    <col min="2" max="2" width="71.5714285714286" style="1" bestFit="1" customWidth="1"/>
    <col min="3" max="3" width="29.1428571428571" style="1" bestFit="1" customWidth="1"/>
    <col min="4" max="4" width="15.7142857142857" style="1" customWidth="1"/>
    <col min="5" max="5" width="18.7142857142857" style="1" customWidth="1" outlineLevel="1"/>
    <col min="6" max="6" width="16.1428571428571" style="1" customWidth="1" outlineLevel="1"/>
    <col min="7" max="7" width="19" style="1" customWidth="1" outlineLevel="1"/>
    <col min="8" max="8" width="18.7142857142857" style="1" customWidth="1" outlineLevel="1"/>
    <col min="9" max="9" width="18" style="1" customWidth="1" outlineLevel="1"/>
    <col min="10" max="10" width="17.1428571428571" style="1" customWidth="1" outlineLevel="1"/>
    <col min="11" max="11" width="14.4285714285714" style="1" customWidth="1" outlineLevel="1"/>
    <col min="12" max="12" width="17.2857142857143" style="1" customWidth="1" outlineLevel="1"/>
    <col min="13" max="13" width="16.2857142857143" style="1" customWidth="1" outlineLevel="1"/>
    <col min="14" max="14" width="15.4285714285714" style="1" customWidth="1" outlineLevel="1"/>
    <col min="15" max="15" width="19.2857142857143" style="1" customWidth="1" outlineLevel="1"/>
    <col min="16" max="17" width="15.7142857142857" style="1" customWidth="1" outlineLevel="1"/>
    <col min="18" max="18" width="16.5714285714286" style="1" customWidth="1" outlineLevel="1"/>
    <col min="19" max="19" width="11" style="1" customWidth="1" outlineLevel="1"/>
    <col min="20" max="20" width="10.8571428571429" style="1" customWidth="1" outlineLevel="1"/>
    <col min="21" max="22" width="11" style="1" customWidth="1" outlineLevel="1"/>
    <col min="23" max="23" width="15.2857142857143" style="1" customWidth="1" outlineLevel="1"/>
    <col min="24" max="24" width="16.5714285714286" style="1" customWidth="1" outlineLevel="1"/>
    <col min="25" max="25" width="14.5714285714286" style="1" bestFit="1" customWidth="1"/>
    <col min="26" max="26" width="19.5714285714286" style="1" bestFit="1" customWidth="1"/>
    <col min="27" max="27" width="10.8571428571429" style="1"/>
    <col min="28" max="28" width="41.4285714285714" style="1" customWidth="1"/>
    <col min="29" max="29" width="12.8571428571429" style="1" bestFit="1" customWidth="1"/>
    <col min="30" max="31" width="12.7142857142857" style="1" customWidth="1"/>
    <col min="32" max="16384" width="10.8571428571429" style="1"/>
  </cols>
  <sheetData>
    <row r="1" ht="13" outlineLevel="1"/>
    <row r="2" spans="12:12" ht="13.5" outlineLevel="1" thickBot="1">
      <c r="L2" s="2" t="s">
        <v>0</v>
      </c>
    </row>
    <row r="3" spans="2:12" ht="13.5" outlineLevel="1" thickBot="1">
      <c r="B3" s="3" t="s">
        <v>4895</v>
      </c>
      <c r="C3" s="4" t="s">
        <v>1</v>
      </c>
      <c r="D3" s="4" t="s">
        <v>2</v>
      </c>
      <c r="E3" s="5" t="s">
        <v>3</v>
      </c>
      <c r="L3" s="6">
        <v>4769.8500000000004</v>
      </c>
    </row>
    <row r="4" spans="1:5" ht="13" outlineLevel="1">
      <c r="A4" s="7" t="s">
        <v>4</v>
      </c>
      <c r="B4" s="8" t="s">
        <v>5</v>
      </c>
      <c r="C4" s="9">
        <f>+SUMIF(D:D,"1",Z:Z)</f>
        <v>56147761483.652672</v>
      </c>
      <c r="D4" s="10">
        <f>+SUMIF(D14:D8075,"1",Y14:Y8075)</f>
        <v>12121186.797558974</v>
      </c>
      <c r="E4" s="11">
        <f t="shared" si="0" ref="E4:E9">+D4/$D$10</f>
        <v>0.045906696766150328</v>
      </c>
    </row>
    <row r="5" spans="1:5" ht="13" outlineLevel="1">
      <c r="A5" s="7" t="s">
        <v>6</v>
      </c>
      <c r="B5" s="12" t="s">
        <v>7</v>
      </c>
      <c r="C5" s="13">
        <f>+SUMIF(D:D,"2",Z:Z)</f>
        <v>116966060295.99734</v>
      </c>
      <c r="D5" s="14">
        <f>+SUMIF(D14:D8075,"2",Y14:Y8075)</f>
        <v>25250649.863131419</v>
      </c>
      <c r="E5" s="15">
        <f t="shared" si="0"/>
        <v>0.095632048723846869</v>
      </c>
    </row>
    <row r="6" spans="1:5" ht="13" outlineLevel="1">
      <c r="A6" s="7" t="s">
        <v>8</v>
      </c>
      <c r="B6" s="12" t="s">
        <v>9</v>
      </c>
      <c r="C6" s="13">
        <f>+SUMIF(D:D,"3",Z:Z)</f>
        <v>0</v>
      </c>
      <c r="D6" s="14">
        <f>+SUMIF(D14:D8075,"3",Y14:Y8075)</f>
        <v>0</v>
      </c>
      <c r="E6" s="15">
        <f t="shared" si="0"/>
        <v>0</v>
      </c>
    </row>
    <row r="7" spans="1:8" ht="13" outlineLevel="1">
      <c r="A7" s="7" t="s">
        <v>10</v>
      </c>
      <c r="B7" s="16" t="s">
        <v>11</v>
      </c>
      <c r="C7" s="13">
        <f>+SUMIF(D:D,"4",Z:Z)</f>
        <v>693506136096.92749</v>
      </c>
      <c r="D7" s="14">
        <f>+SUMIF(D14:D8075,"4",Y14:Y8075)</f>
        <v>146041657.09868276</v>
      </c>
      <c r="E7" s="15">
        <f t="shared" si="0"/>
        <v>0.55310508612947684</v>
      </c>
      <c r="H7" s="17"/>
    </row>
    <row r="8" spans="1:5" ht="13" outlineLevel="1">
      <c r="A8" s="7" t="s">
        <v>12</v>
      </c>
      <c r="B8" s="16" t="s">
        <v>13</v>
      </c>
      <c r="C8" s="13">
        <f>+SUMIF(D:D,"5",Z:Z)</f>
        <v>40555762208.333336</v>
      </c>
      <c r="D8" s="14">
        <f>+SUMIF(D14:D8075,"5",Y14:Y8075)</f>
        <v>11230366.844218666</v>
      </c>
      <c r="E8" s="15">
        <f t="shared" si="0"/>
        <v>0.042532885096201858</v>
      </c>
    </row>
    <row r="9" spans="1:5" ht="13.5" outlineLevel="1" thickBot="1">
      <c r="A9" s="7" t="s">
        <v>14</v>
      </c>
      <c r="B9" s="18" t="s">
        <v>15</v>
      </c>
      <c r="C9" s="19">
        <f>+SUMIF(D:D,"6",Z:Z)</f>
        <v>331007365863.0675</v>
      </c>
      <c r="D9" s="20">
        <f>+SUMIF(D14:D8075,"6",Y14:Y8075)</f>
        <v>69395760.005674705</v>
      </c>
      <c r="E9" s="21">
        <f t="shared" si="0"/>
        <v>0.26282328328432408</v>
      </c>
    </row>
    <row r="10" spans="2:5" ht="13.5" outlineLevel="1" thickBot="1">
      <c r="B10" s="22" t="s">
        <v>16</v>
      </c>
      <c r="C10" s="23">
        <f>SUM(C4:C9)</f>
        <v>1238183085947.9785</v>
      </c>
      <c r="D10" s="24">
        <f>SUM(D4:D9)</f>
        <v>264039620.60926652</v>
      </c>
      <c r="E10" s="25">
        <f>SUM(E4:E9)</f>
        <v>1</v>
      </c>
    </row>
    <row r="11" spans="3:3" ht="13">
      <c r="C11" s="26"/>
    </row>
    <row r="12" spans="3:5" ht="13.5" thickBot="1">
      <c r="C12" s="26"/>
      <c r="E12" s="27"/>
    </row>
    <row r="13" spans="2:31" s="28" customFormat="1" ht="58">
      <c r="B13" s="130" t="s">
        <v>17</v>
      </c>
      <c r="C13" s="131" t="s">
        <v>18</v>
      </c>
      <c r="D13" s="131" t="s">
        <v>19</v>
      </c>
      <c r="E13" s="131" t="s">
        <v>20</v>
      </c>
      <c r="F13" s="131" t="s">
        <v>21</v>
      </c>
      <c r="G13" s="131" t="s">
        <v>22</v>
      </c>
      <c r="H13" s="131" t="s">
        <v>23</v>
      </c>
      <c r="I13" s="131" t="s">
        <v>24</v>
      </c>
      <c r="J13" s="131" t="s">
        <v>25</v>
      </c>
      <c r="K13" s="131" t="s">
        <v>26</v>
      </c>
      <c r="L13" s="131" t="s">
        <v>27</v>
      </c>
      <c r="M13" s="131" t="s">
        <v>28</v>
      </c>
      <c r="N13" s="131" t="s">
        <v>29</v>
      </c>
      <c r="O13" s="131" t="s">
        <v>30</v>
      </c>
      <c r="P13" s="131" t="s">
        <v>31</v>
      </c>
      <c r="Q13" s="131" t="s">
        <v>32</v>
      </c>
      <c r="R13" s="131" t="s">
        <v>33</v>
      </c>
      <c r="S13" s="131" t="s">
        <v>34</v>
      </c>
      <c r="T13" s="131" t="s">
        <v>35</v>
      </c>
      <c r="U13" s="131" t="s">
        <v>36</v>
      </c>
      <c r="V13" s="131" t="s">
        <v>37</v>
      </c>
      <c r="W13" s="131" t="s">
        <v>38</v>
      </c>
      <c r="X13" s="131" t="s">
        <v>39</v>
      </c>
      <c r="Y13" s="131" t="s">
        <v>40</v>
      </c>
      <c r="Z13" s="131" t="s">
        <v>41</v>
      </c>
      <c r="AA13" s="131" t="s">
        <v>3</v>
      </c>
      <c r="AB13" s="131" t="s">
        <v>42</v>
      </c>
      <c r="AC13" s="131" t="s">
        <v>43</v>
      </c>
      <c r="AD13" s="131" t="s">
        <v>44</v>
      </c>
      <c r="AE13" s="132" t="s">
        <v>45</v>
      </c>
    </row>
    <row r="14" spans="2:31" ht="14.5" hidden="1">
      <c r="B14" s="29" t="s">
        <v>46</v>
      </c>
      <c r="C14" s="30" t="str">
        <f t="shared" si="1" ref="C14:C77">+IF(D14=1,$A$4,IF(D14=2,$A$5,IF(D14=3,$A$6,IF(D14=4,$A$7,IF(D14=5,$A$8,IF(D14=6,$A$9,))))))</f>
        <v>(Acreedores quirografarios)</v>
      </c>
      <c r="D14" s="30">
        <v>5</v>
      </c>
      <c r="E14" s="30" t="s">
        <v>4906</v>
      </c>
      <c r="F14" s="30" t="s">
        <v>4907</v>
      </c>
      <c r="G14" s="30" t="s">
        <v>4780</v>
      </c>
      <c r="H14" s="31" t="s">
        <v>47</v>
      </c>
      <c r="I14" s="31" t="s">
        <v>48</v>
      </c>
      <c r="J14" s="32">
        <v>4974200</v>
      </c>
      <c r="K14" s="33">
        <f t="shared" si="2" ref="K14:K77">+IF(I14="USD",J14,L14/$L$3)</f>
        <v>980.18386322421031</v>
      </c>
      <c r="L14" s="33">
        <v>4675330</v>
      </c>
      <c r="M14" s="33">
        <v>0</v>
      </c>
      <c r="N14" s="33">
        <v>0</v>
      </c>
      <c r="O14" s="33">
        <v>0</v>
      </c>
      <c r="P14" s="33">
        <f t="shared" si="3" ref="P14:P77">+J14+M14</f>
        <v>4974200</v>
      </c>
      <c r="Q14" s="33">
        <f t="shared" si="4" ref="Q14:Q77">+K14+N14</f>
        <v>980.18386322421031</v>
      </c>
      <c r="R14" s="33">
        <f t="shared" si="5" ref="R14:R77">+L14+O14</f>
        <v>4675330</v>
      </c>
      <c r="S14" s="33"/>
      <c r="T14" s="30" t="str">
        <f t="shared" si="6" ref="T14:T77">+I14</f>
        <v>COP</v>
      </c>
      <c r="U14" s="33">
        <v>0</v>
      </c>
      <c r="V14" s="33">
        <v>0</v>
      </c>
      <c r="W14" s="33">
        <v>0</v>
      </c>
      <c r="X14" s="33">
        <f t="shared" si="7" ref="X14:X77">+P14+U14</f>
        <v>4974200</v>
      </c>
      <c r="Y14" s="33">
        <f t="shared" si="8" ref="Y14:Y77">+Q14+V14</f>
        <v>980.18386322421031</v>
      </c>
      <c r="Z14" s="33">
        <f t="shared" si="9" ref="Z14:Z77">+R14+W14</f>
        <v>4675330</v>
      </c>
      <c r="AA14" s="34">
        <f t="shared" si="10" ref="AA14:AA77">+IF(D14=1,Z14/$C$4,IF(D14=2,Z14/$C$5,IF(D14=3,Z14/$C$6,IF(D14=4,Z14/$C$7,IF(D14=5,Z14/$C$8,IF(D14=6,Z14/$C$9))))))</f>
        <v>0.00011528152216651769</v>
      </c>
      <c r="AB14" s="33" t="s">
        <v>4908</v>
      </c>
      <c r="AC14" s="35">
        <v>44951</v>
      </c>
      <c r="AD14" s="33" t="s">
        <v>4909</v>
      </c>
      <c r="AE14" s="36">
        <f>+AC14</f>
        <v>44951</v>
      </c>
    </row>
    <row r="15" spans="2:31" ht="14.5" hidden="1">
      <c r="B15" s="29" t="s">
        <v>49</v>
      </c>
      <c r="C15" s="30" t="str">
        <f t="shared" si="1"/>
        <v>(Acreedores quirografarios)</v>
      </c>
      <c r="D15" s="30">
        <v>5</v>
      </c>
      <c r="E15" s="30" t="s">
        <v>4910</v>
      </c>
      <c r="F15" s="30" t="s">
        <v>4911</v>
      </c>
      <c r="G15" s="30" t="s">
        <v>4912</v>
      </c>
      <c r="H15" s="31" t="s">
        <v>50</v>
      </c>
      <c r="I15" s="31" t="s">
        <v>48</v>
      </c>
      <c r="J15" s="32">
        <v>-12760</v>
      </c>
      <c r="K15" s="33">
        <f t="shared" si="2"/>
        <v>-2.6751365346918665</v>
      </c>
      <c r="L15" s="33">
        <v>-12760</v>
      </c>
      <c r="M15" s="33">
        <v>0</v>
      </c>
      <c r="N15" s="33">
        <v>0</v>
      </c>
      <c r="O15" s="33">
        <v>0</v>
      </c>
      <c r="P15" s="33">
        <f t="shared" si="3"/>
        <v>-12760</v>
      </c>
      <c r="Q15" s="33">
        <f t="shared" si="4"/>
        <v>-2.6751365346918665</v>
      </c>
      <c r="R15" s="33">
        <f t="shared" si="5"/>
        <v>-12760</v>
      </c>
      <c r="S15" s="33"/>
      <c r="T15" s="30" t="str">
        <f t="shared" si="6"/>
        <v>COP</v>
      </c>
      <c r="U15" s="33">
        <v>0</v>
      </c>
      <c r="V15" s="33">
        <v>0</v>
      </c>
      <c r="W15" s="33">
        <v>0</v>
      </c>
      <c r="X15" s="33">
        <f t="shared" si="7"/>
        <v>-12760</v>
      </c>
      <c r="Y15" s="33">
        <f t="shared" si="8"/>
        <v>-2.6751365346918665</v>
      </c>
      <c r="Z15" s="33">
        <f t="shared" si="9"/>
        <v>-12760</v>
      </c>
      <c r="AA15" s="34">
        <f t="shared" si="10"/>
        <v>-3.1462853378152255E-07</v>
      </c>
      <c r="AB15" s="33" t="s">
        <v>4913</v>
      </c>
      <c r="AC15" s="35">
        <v>44841</v>
      </c>
      <c r="AD15" s="33">
        <v>60</v>
      </c>
      <c r="AE15" s="36">
        <f t="shared" si="11" ref="AE15:AE30">+AD15+AC15</f>
        <v>44901</v>
      </c>
    </row>
    <row r="16" spans="2:31" ht="14.5" hidden="1">
      <c r="B16" s="29" t="s">
        <v>49</v>
      </c>
      <c r="C16" s="30" t="str">
        <f t="shared" si="1"/>
        <v>(Acreedores quirografarios)</v>
      </c>
      <c r="D16" s="30">
        <v>5</v>
      </c>
      <c r="E16" s="30" t="s">
        <v>4910</v>
      </c>
      <c r="F16" s="30" t="s">
        <v>4911</v>
      </c>
      <c r="G16" s="30" t="s">
        <v>4912</v>
      </c>
      <c r="H16" s="31" t="s">
        <v>51</v>
      </c>
      <c r="I16" s="31" t="s">
        <v>48</v>
      </c>
      <c r="J16" s="32">
        <v>44884244</v>
      </c>
      <c r="K16" s="33">
        <f t="shared" si="2"/>
        <v>9405.6823589840351</v>
      </c>
      <c r="L16" s="33">
        <v>44863694</v>
      </c>
      <c r="M16" s="33">
        <v>0</v>
      </c>
      <c r="N16" s="33">
        <v>0</v>
      </c>
      <c r="O16" s="33">
        <v>0</v>
      </c>
      <c r="P16" s="33">
        <f t="shared" si="3"/>
        <v>44884244</v>
      </c>
      <c r="Q16" s="33">
        <f t="shared" si="4"/>
        <v>9405.6823589840351</v>
      </c>
      <c r="R16" s="33">
        <f t="shared" si="5"/>
        <v>44863694</v>
      </c>
      <c r="S16" s="33"/>
      <c r="T16" s="30" t="str">
        <f t="shared" si="6"/>
        <v>COP</v>
      </c>
      <c r="U16" s="33">
        <v>0</v>
      </c>
      <c r="V16" s="33">
        <v>0</v>
      </c>
      <c r="W16" s="33">
        <v>0</v>
      </c>
      <c r="X16" s="33">
        <f t="shared" si="7"/>
        <v>44884244</v>
      </c>
      <c r="Y16" s="33">
        <f t="shared" si="8"/>
        <v>9405.6823589840351</v>
      </c>
      <c r="Z16" s="33">
        <f t="shared" si="9"/>
        <v>44863694</v>
      </c>
      <c r="AA16" s="34">
        <f t="shared" si="10"/>
        <v>0.0011062224344234239</v>
      </c>
      <c r="AB16" s="33" t="s">
        <v>4913</v>
      </c>
      <c r="AC16" s="35">
        <v>44869</v>
      </c>
      <c r="AD16" s="33">
        <v>60</v>
      </c>
      <c r="AE16" s="36">
        <f t="shared" si="11"/>
        <v>44929</v>
      </c>
    </row>
    <row r="17" spans="2:31" ht="14.5" hidden="1">
      <c r="B17" s="29" t="s">
        <v>49</v>
      </c>
      <c r="C17" s="30" t="str">
        <f t="shared" si="1"/>
        <v>(Acreedores quirografarios)</v>
      </c>
      <c r="D17" s="30">
        <v>5</v>
      </c>
      <c r="E17" s="30" t="s">
        <v>4910</v>
      </c>
      <c r="F17" s="30" t="s">
        <v>4911</v>
      </c>
      <c r="G17" s="30" t="s">
        <v>4912</v>
      </c>
      <c r="H17" s="31" t="s">
        <v>52</v>
      </c>
      <c r="I17" s="31" t="s">
        <v>48</v>
      </c>
      <c r="J17" s="32">
        <v>462500</v>
      </c>
      <c r="K17" s="33">
        <f t="shared" si="2"/>
        <v>96.748115768839682</v>
      </c>
      <c r="L17" s="33">
        <v>461474</v>
      </c>
      <c r="M17" s="33">
        <v>0</v>
      </c>
      <c r="N17" s="33">
        <v>0</v>
      </c>
      <c r="O17" s="33">
        <v>0</v>
      </c>
      <c r="P17" s="33">
        <f t="shared" si="3"/>
        <v>462500</v>
      </c>
      <c r="Q17" s="33">
        <f t="shared" si="4"/>
        <v>96.748115768839682</v>
      </c>
      <c r="R17" s="33">
        <f t="shared" si="5"/>
        <v>461474</v>
      </c>
      <c r="S17" s="33"/>
      <c r="T17" s="30" t="str">
        <f t="shared" si="6"/>
        <v>COP</v>
      </c>
      <c r="U17" s="33">
        <v>0</v>
      </c>
      <c r="V17" s="33">
        <v>0</v>
      </c>
      <c r="W17" s="33">
        <v>0</v>
      </c>
      <c r="X17" s="33">
        <f t="shared" si="7"/>
        <v>462500</v>
      </c>
      <c r="Y17" s="33">
        <f t="shared" si="8"/>
        <v>96.748115768839682</v>
      </c>
      <c r="Z17" s="33">
        <f t="shared" si="9"/>
        <v>461474</v>
      </c>
      <c r="AA17" s="34">
        <f t="shared" si="10"/>
        <v>1.1378752977922754E-05</v>
      </c>
      <c r="AB17" s="33" t="s">
        <v>4913</v>
      </c>
      <c r="AC17" s="35">
        <v>44873</v>
      </c>
      <c r="AD17" s="33">
        <v>60</v>
      </c>
      <c r="AE17" s="36">
        <f t="shared" si="11"/>
        <v>44933</v>
      </c>
    </row>
    <row r="18" spans="2:31" ht="14.5" hidden="1">
      <c r="B18" s="29" t="s">
        <v>49</v>
      </c>
      <c r="C18" s="30" t="str">
        <f t="shared" si="1"/>
        <v>(Acreedores quirografarios)</v>
      </c>
      <c r="D18" s="30">
        <v>5</v>
      </c>
      <c r="E18" s="30" t="s">
        <v>4910</v>
      </c>
      <c r="F18" s="30" t="s">
        <v>4911</v>
      </c>
      <c r="G18" s="30" t="s">
        <v>4912</v>
      </c>
      <c r="H18" s="31" t="s">
        <v>53</v>
      </c>
      <c r="I18" s="31" t="s">
        <v>48</v>
      </c>
      <c r="J18" s="32">
        <v>750840</v>
      </c>
      <c r="K18" s="33">
        <f t="shared" si="2"/>
        <v>157.19697684413555</v>
      </c>
      <c r="L18" s="33">
        <v>749806</v>
      </c>
      <c r="M18" s="33">
        <v>0</v>
      </c>
      <c r="N18" s="33">
        <v>0</v>
      </c>
      <c r="O18" s="33">
        <v>0</v>
      </c>
      <c r="P18" s="33">
        <f t="shared" si="3"/>
        <v>750840</v>
      </c>
      <c r="Q18" s="33">
        <f t="shared" si="4"/>
        <v>157.19697684413555</v>
      </c>
      <c r="R18" s="33">
        <f t="shared" si="5"/>
        <v>749806</v>
      </c>
      <c r="S18" s="33"/>
      <c r="T18" s="30" t="str">
        <f t="shared" si="6"/>
        <v>COP</v>
      </c>
      <c r="U18" s="33">
        <v>0</v>
      </c>
      <c r="V18" s="33">
        <v>0</v>
      </c>
      <c r="W18" s="33">
        <v>0</v>
      </c>
      <c r="X18" s="33">
        <f t="shared" si="7"/>
        <v>750840</v>
      </c>
      <c r="Y18" s="33">
        <f t="shared" si="8"/>
        <v>157.19697684413555</v>
      </c>
      <c r="Z18" s="33">
        <f t="shared" si="9"/>
        <v>749806</v>
      </c>
      <c r="AA18" s="34">
        <f t="shared" si="10"/>
        <v>1.8488272915406606E-05</v>
      </c>
      <c r="AB18" s="33" t="s">
        <v>4913</v>
      </c>
      <c r="AC18" s="35">
        <v>44883</v>
      </c>
      <c r="AD18" s="33">
        <v>60</v>
      </c>
      <c r="AE18" s="36">
        <f t="shared" si="11"/>
        <v>44943</v>
      </c>
    </row>
    <row r="19" spans="2:31" ht="14.5" hidden="1">
      <c r="B19" s="29" t="s">
        <v>49</v>
      </c>
      <c r="C19" s="30" t="str">
        <f t="shared" si="1"/>
        <v>(Acreedores quirografarios)</v>
      </c>
      <c r="D19" s="30">
        <v>5</v>
      </c>
      <c r="E19" s="30" t="s">
        <v>4910</v>
      </c>
      <c r="F19" s="30" t="s">
        <v>4911</v>
      </c>
      <c r="G19" s="30" t="s">
        <v>4912</v>
      </c>
      <c r="H19" s="31" t="s">
        <v>54</v>
      </c>
      <c r="I19" s="31" t="s">
        <v>48</v>
      </c>
      <c r="J19" s="32">
        <v>296000</v>
      </c>
      <c r="K19" s="33">
        <f t="shared" si="2"/>
        <v>61.936958185267876</v>
      </c>
      <c r="L19" s="33">
        <v>295430</v>
      </c>
      <c r="M19" s="33">
        <v>0</v>
      </c>
      <c r="N19" s="33">
        <v>0</v>
      </c>
      <c r="O19" s="33">
        <v>0</v>
      </c>
      <c r="P19" s="33">
        <f t="shared" si="3"/>
        <v>296000</v>
      </c>
      <c r="Q19" s="33">
        <f t="shared" si="4"/>
        <v>61.936958185267876</v>
      </c>
      <c r="R19" s="33">
        <f t="shared" si="5"/>
        <v>295430</v>
      </c>
      <c r="S19" s="33"/>
      <c r="T19" s="30" t="str">
        <f t="shared" si="6"/>
        <v>COP</v>
      </c>
      <c r="U19" s="33">
        <v>0</v>
      </c>
      <c r="V19" s="33">
        <v>0</v>
      </c>
      <c r="W19" s="33">
        <v>0</v>
      </c>
      <c r="X19" s="33">
        <f t="shared" si="7"/>
        <v>296000</v>
      </c>
      <c r="Y19" s="33">
        <f t="shared" si="8"/>
        <v>61.936958185267876</v>
      </c>
      <c r="Z19" s="33">
        <f t="shared" si="9"/>
        <v>295430</v>
      </c>
      <c r="AA19" s="34">
        <f t="shared" si="10"/>
        <v>7.2845382237519752E-06</v>
      </c>
      <c r="AB19" s="33" t="s">
        <v>4913</v>
      </c>
      <c r="AC19" s="35">
        <v>44900</v>
      </c>
      <c r="AD19" s="33">
        <v>60</v>
      </c>
      <c r="AE19" s="36">
        <f t="shared" si="11"/>
        <v>44960</v>
      </c>
    </row>
    <row r="20" spans="2:31" ht="14.5" hidden="1">
      <c r="B20" s="29" t="s">
        <v>49</v>
      </c>
      <c r="C20" s="30" t="str">
        <f t="shared" si="1"/>
        <v>(Acreedores quirografarios)</v>
      </c>
      <c r="D20" s="30">
        <v>5</v>
      </c>
      <c r="E20" s="30" t="s">
        <v>4910</v>
      </c>
      <c r="F20" s="30" t="s">
        <v>4911</v>
      </c>
      <c r="G20" s="30" t="s">
        <v>4912</v>
      </c>
      <c r="H20" s="31" t="s">
        <v>55</v>
      </c>
      <c r="I20" s="31" t="s">
        <v>48</v>
      </c>
      <c r="J20" s="32">
        <v>580000</v>
      </c>
      <c r="K20" s="33">
        <f t="shared" si="2"/>
        <v>121.47761460003983</v>
      </c>
      <c r="L20" s="33">
        <v>579430</v>
      </c>
      <c r="M20" s="33">
        <v>0</v>
      </c>
      <c r="N20" s="33">
        <v>0</v>
      </c>
      <c r="O20" s="33">
        <v>0</v>
      </c>
      <c r="P20" s="33">
        <f t="shared" si="3"/>
        <v>580000</v>
      </c>
      <c r="Q20" s="33">
        <f t="shared" si="4"/>
        <v>121.47761460003983</v>
      </c>
      <c r="R20" s="33">
        <f t="shared" si="5"/>
        <v>579430</v>
      </c>
      <c r="S20" s="33"/>
      <c r="T20" s="30" t="str">
        <f t="shared" si="6"/>
        <v>COP</v>
      </c>
      <c r="U20" s="33">
        <v>0</v>
      </c>
      <c r="V20" s="33">
        <v>0</v>
      </c>
      <c r="W20" s="33">
        <v>0</v>
      </c>
      <c r="X20" s="33">
        <f t="shared" si="7"/>
        <v>580000</v>
      </c>
      <c r="Y20" s="33">
        <f t="shared" si="8"/>
        <v>121.47761460003983</v>
      </c>
      <c r="Z20" s="33">
        <f t="shared" si="9"/>
        <v>579430</v>
      </c>
      <c r="AA20" s="34">
        <f t="shared" si="10"/>
        <v>1.4287242267165173E-05</v>
      </c>
      <c r="AB20" s="33" t="s">
        <v>4913</v>
      </c>
      <c r="AC20" s="35">
        <v>44908</v>
      </c>
      <c r="AD20" s="33">
        <v>60</v>
      </c>
      <c r="AE20" s="36">
        <f t="shared" si="11"/>
        <v>44968</v>
      </c>
    </row>
    <row r="21" spans="2:31" ht="14.5" hidden="1">
      <c r="B21" s="29" t="s">
        <v>49</v>
      </c>
      <c r="C21" s="30" t="str">
        <f t="shared" si="1"/>
        <v>(Acreedores quirografarios)</v>
      </c>
      <c r="D21" s="30">
        <v>5</v>
      </c>
      <c r="E21" s="30" t="s">
        <v>4910</v>
      </c>
      <c r="F21" s="30" t="s">
        <v>4911</v>
      </c>
      <c r="G21" s="30" t="s">
        <v>4912</v>
      </c>
      <c r="H21" s="31" t="s">
        <v>56</v>
      </c>
      <c r="I21" s="31" t="s">
        <v>48</v>
      </c>
      <c r="J21" s="32">
        <v>52059860</v>
      </c>
      <c r="K21" s="33">
        <f t="shared" si="2"/>
        <v>10908.443242449972</v>
      </c>
      <c r="L21" s="33">
        <v>52031638</v>
      </c>
      <c r="M21" s="33">
        <v>0</v>
      </c>
      <c r="N21" s="33">
        <v>0</v>
      </c>
      <c r="O21" s="33">
        <v>0</v>
      </c>
      <c r="P21" s="33">
        <f t="shared" si="3"/>
        <v>52059860</v>
      </c>
      <c r="Q21" s="33">
        <f t="shared" si="4"/>
        <v>10908.443242449972</v>
      </c>
      <c r="R21" s="33">
        <f t="shared" si="5"/>
        <v>52031638</v>
      </c>
      <c r="S21" s="33"/>
      <c r="T21" s="30" t="str">
        <f t="shared" si="6"/>
        <v>COP</v>
      </c>
      <c r="U21" s="33">
        <v>0</v>
      </c>
      <c r="V21" s="33">
        <v>0</v>
      </c>
      <c r="W21" s="33">
        <v>0</v>
      </c>
      <c r="X21" s="33">
        <f t="shared" si="7"/>
        <v>52059860</v>
      </c>
      <c r="Y21" s="33">
        <f t="shared" si="8"/>
        <v>10908.443242449972</v>
      </c>
      <c r="Z21" s="33">
        <f t="shared" si="9"/>
        <v>52031638</v>
      </c>
      <c r="AA21" s="34">
        <f t="shared" si="10"/>
        <v>0.0012829653584789148</v>
      </c>
      <c r="AB21" s="33" t="s">
        <v>4913</v>
      </c>
      <c r="AC21" s="35">
        <v>44929</v>
      </c>
      <c r="AD21" s="33">
        <v>60</v>
      </c>
      <c r="AE21" s="36">
        <f t="shared" si="11"/>
        <v>44989</v>
      </c>
    </row>
    <row r="22" spans="2:31" ht="14.5" hidden="1">
      <c r="B22" s="29" t="s">
        <v>49</v>
      </c>
      <c r="C22" s="30" t="str">
        <f t="shared" si="1"/>
        <v>(Acreedores quirografarios)</v>
      </c>
      <c r="D22" s="30">
        <v>5</v>
      </c>
      <c r="E22" s="30" t="s">
        <v>4910</v>
      </c>
      <c r="F22" s="30" t="s">
        <v>4911</v>
      </c>
      <c r="G22" s="30" t="s">
        <v>4912</v>
      </c>
      <c r="H22" s="31" t="s">
        <v>57</v>
      </c>
      <c r="I22" s="31" t="s">
        <v>48</v>
      </c>
      <c r="J22" s="32">
        <v>16405951</v>
      </c>
      <c r="K22" s="33">
        <f t="shared" si="2"/>
        <v>3438.8834030420239</v>
      </c>
      <c r="L22" s="33">
        <v>16402958</v>
      </c>
      <c r="M22" s="33">
        <v>0</v>
      </c>
      <c r="N22" s="33">
        <v>0</v>
      </c>
      <c r="O22" s="33">
        <v>0</v>
      </c>
      <c r="P22" s="33">
        <f t="shared" si="3"/>
        <v>16405951</v>
      </c>
      <c r="Q22" s="33">
        <f t="shared" si="4"/>
        <v>3438.8834030420239</v>
      </c>
      <c r="R22" s="33">
        <f t="shared" si="5"/>
        <v>16402958</v>
      </c>
      <c r="S22" s="33"/>
      <c r="T22" s="30" t="str">
        <f t="shared" si="6"/>
        <v>COP</v>
      </c>
      <c r="U22" s="33">
        <v>0</v>
      </c>
      <c r="V22" s="33">
        <v>0</v>
      </c>
      <c r="W22" s="33">
        <v>0</v>
      </c>
      <c r="X22" s="33">
        <f t="shared" si="7"/>
        <v>16405951</v>
      </c>
      <c r="Y22" s="33">
        <f t="shared" si="8"/>
        <v>3438.8834030420239</v>
      </c>
      <c r="Z22" s="33">
        <f t="shared" si="9"/>
        <v>16402958</v>
      </c>
      <c r="AA22" s="34">
        <f t="shared" si="10"/>
        <v>0.00040445443771315793</v>
      </c>
      <c r="AB22" s="33" t="s">
        <v>4913</v>
      </c>
      <c r="AC22" s="35">
        <v>44943</v>
      </c>
      <c r="AD22" s="33">
        <v>60</v>
      </c>
      <c r="AE22" s="36">
        <f t="shared" si="11"/>
        <v>45003</v>
      </c>
    </row>
    <row r="23" spans="2:31" ht="14.5" hidden="1">
      <c r="B23" s="29" t="s">
        <v>49</v>
      </c>
      <c r="C23" s="30" t="str">
        <f t="shared" si="1"/>
        <v>(Acreedores quirografarios)</v>
      </c>
      <c r="D23" s="30">
        <v>5</v>
      </c>
      <c r="E23" s="30" t="s">
        <v>4910</v>
      </c>
      <c r="F23" s="30" t="s">
        <v>4911</v>
      </c>
      <c r="G23" s="30" t="s">
        <v>4912</v>
      </c>
      <c r="H23" s="31" t="s">
        <v>58</v>
      </c>
      <c r="I23" s="31" t="s">
        <v>48</v>
      </c>
      <c r="J23" s="32">
        <v>28902000</v>
      </c>
      <c r="K23" s="33">
        <f t="shared" si="2"/>
        <v>6053.0628845770825</v>
      </c>
      <c r="L23" s="33">
        <v>28872202</v>
      </c>
      <c r="M23" s="33">
        <v>0</v>
      </c>
      <c r="N23" s="33">
        <v>0</v>
      </c>
      <c r="O23" s="33">
        <v>0</v>
      </c>
      <c r="P23" s="33">
        <f t="shared" si="3"/>
        <v>28902000</v>
      </c>
      <c r="Q23" s="33">
        <f t="shared" si="4"/>
        <v>6053.0628845770825</v>
      </c>
      <c r="R23" s="33">
        <f t="shared" si="5"/>
        <v>28872202</v>
      </c>
      <c r="S23" s="33"/>
      <c r="T23" s="30" t="str">
        <f t="shared" si="6"/>
        <v>COP</v>
      </c>
      <c r="U23" s="33">
        <v>0</v>
      </c>
      <c r="V23" s="33">
        <v>0</v>
      </c>
      <c r="W23" s="33">
        <v>0</v>
      </c>
      <c r="X23" s="33">
        <f t="shared" si="7"/>
        <v>28902000</v>
      </c>
      <c r="Y23" s="33">
        <f t="shared" si="8"/>
        <v>6053.0628845770825</v>
      </c>
      <c r="Z23" s="33">
        <f t="shared" si="9"/>
        <v>28872202</v>
      </c>
      <c r="AA23" s="34">
        <f t="shared" si="10"/>
        <v>0.00071191368199874155</v>
      </c>
      <c r="AB23" s="33" t="s">
        <v>4913</v>
      </c>
      <c r="AC23" s="35">
        <v>44943</v>
      </c>
      <c r="AD23" s="33">
        <v>60</v>
      </c>
      <c r="AE23" s="36">
        <f t="shared" si="11"/>
        <v>45003</v>
      </c>
    </row>
    <row r="24" spans="2:31" ht="14.5" hidden="1">
      <c r="B24" s="29" t="s">
        <v>49</v>
      </c>
      <c r="C24" s="30" t="str">
        <f t="shared" si="1"/>
        <v>(Acreedores quirografarios)</v>
      </c>
      <c r="D24" s="30">
        <v>5</v>
      </c>
      <c r="E24" s="30" t="s">
        <v>4910</v>
      </c>
      <c r="F24" s="30" t="s">
        <v>4911</v>
      </c>
      <c r="G24" s="30" t="s">
        <v>4912</v>
      </c>
      <c r="H24" s="31" t="s">
        <v>59</v>
      </c>
      <c r="I24" s="31" t="s">
        <v>48</v>
      </c>
      <c r="J24" s="32">
        <v>1552980</v>
      </c>
      <c r="K24" s="33">
        <f t="shared" si="2"/>
        <v>325.33161420170444</v>
      </c>
      <c r="L24" s="33">
        <v>1551783</v>
      </c>
      <c r="M24" s="33">
        <v>0</v>
      </c>
      <c r="N24" s="33">
        <v>0</v>
      </c>
      <c r="O24" s="33">
        <v>0</v>
      </c>
      <c r="P24" s="33">
        <f t="shared" si="3"/>
        <v>1552980</v>
      </c>
      <c r="Q24" s="33">
        <f t="shared" si="4"/>
        <v>325.33161420170444</v>
      </c>
      <c r="R24" s="33">
        <f t="shared" si="5"/>
        <v>1551783</v>
      </c>
      <c r="S24" s="33"/>
      <c r="T24" s="30" t="str">
        <f t="shared" si="6"/>
        <v>COP</v>
      </c>
      <c r="U24" s="33">
        <v>0</v>
      </c>
      <c r="V24" s="33">
        <v>0</v>
      </c>
      <c r="W24" s="33">
        <v>0</v>
      </c>
      <c r="X24" s="33">
        <f t="shared" si="7"/>
        <v>1552980</v>
      </c>
      <c r="Y24" s="33">
        <f t="shared" si="8"/>
        <v>325.33161420170444</v>
      </c>
      <c r="Z24" s="33">
        <f t="shared" si="9"/>
        <v>1551783</v>
      </c>
      <c r="AA24" s="34">
        <f t="shared" si="10"/>
        <v>3.8262947495069939E-05</v>
      </c>
      <c r="AB24" s="33" t="s">
        <v>4913</v>
      </c>
      <c r="AC24" s="35">
        <v>44953</v>
      </c>
      <c r="AD24" s="33">
        <v>60</v>
      </c>
      <c r="AE24" s="36">
        <f t="shared" si="11"/>
        <v>45013</v>
      </c>
    </row>
    <row r="25" spans="2:31" ht="14.5" hidden="1">
      <c r="B25" s="29" t="s">
        <v>49</v>
      </c>
      <c r="C25" s="30" t="str">
        <f t="shared" si="1"/>
        <v>(Acreedores quirografarios)</v>
      </c>
      <c r="D25" s="30">
        <v>5</v>
      </c>
      <c r="E25" s="30" t="s">
        <v>4910</v>
      </c>
      <c r="F25" s="30" t="s">
        <v>4911</v>
      </c>
      <c r="G25" s="30" t="s">
        <v>4912</v>
      </c>
      <c r="H25" s="31" t="s">
        <v>60</v>
      </c>
      <c r="I25" s="31" t="s">
        <v>48</v>
      </c>
      <c r="J25" s="32">
        <v>5699450</v>
      </c>
      <c r="K25" s="33">
        <f t="shared" si="2"/>
        <v>1194.2633416145161</v>
      </c>
      <c r="L25" s="33">
        <v>5696457</v>
      </c>
      <c r="M25" s="33">
        <v>0</v>
      </c>
      <c r="N25" s="33">
        <v>0</v>
      </c>
      <c r="O25" s="33">
        <v>0</v>
      </c>
      <c r="P25" s="33">
        <f t="shared" si="3"/>
        <v>5699450</v>
      </c>
      <c r="Q25" s="33">
        <f t="shared" si="4"/>
        <v>1194.2633416145161</v>
      </c>
      <c r="R25" s="33">
        <f t="shared" si="5"/>
        <v>5696457</v>
      </c>
      <c r="S25" s="33"/>
      <c r="T25" s="30" t="str">
        <f t="shared" si="6"/>
        <v>COP</v>
      </c>
      <c r="U25" s="33">
        <v>0</v>
      </c>
      <c r="V25" s="33">
        <v>0</v>
      </c>
      <c r="W25" s="33">
        <v>0</v>
      </c>
      <c r="X25" s="33">
        <f t="shared" si="7"/>
        <v>5699450</v>
      </c>
      <c r="Y25" s="33">
        <f t="shared" si="8"/>
        <v>1194.2633416145161</v>
      </c>
      <c r="Z25" s="33">
        <f t="shared" si="9"/>
        <v>5696457</v>
      </c>
      <c r="AA25" s="34">
        <f t="shared" si="10"/>
        <v>0.00014045986784165287</v>
      </c>
      <c r="AB25" s="33" t="s">
        <v>4913</v>
      </c>
      <c r="AC25" s="35">
        <v>44953</v>
      </c>
      <c r="AD25" s="33">
        <v>60</v>
      </c>
      <c r="AE25" s="36">
        <f t="shared" si="11"/>
        <v>45013</v>
      </c>
    </row>
    <row r="26" spans="2:31" ht="14.5" hidden="1">
      <c r="B26" s="29" t="s">
        <v>61</v>
      </c>
      <c r="C26" s="30" t="str">
        <f t="shared" si="1"/>
        <v>(Acreedores quirografarios)</v>
      </c>
      <c r="D26" s="30">
        <v>5</v>
      </c>
      <c r="E26" s="30" t="s">
        <v>4914</v>
      </c>
      <c r="F26" s="30" t="s">
        <v>4915</v>
      </c>
      <c r="G26" s="30" t="s">
        <v>4531</v>
      </c>
      <c r="H26" s="31">
        <v>38590</v>
      </c>
      <c r="I26" s="31" t="s">
        <v>62</v>
      </c>
      <c r="J26" s="32">
        <v>700</v>
      </c>
      <c r="K26" s="33">
        <f t="shared" si="2"/>
        <v>700</v>
      </c>
      <c r="L26" s="33">
        <v>3321528</v>
      </c>
      <c r="M26" s="33">
        <v>0</v>
      </c>
      <c r="N26" s="33">
        <v>0</v>
      </c>
      <c r="O26" s="33">
        <v>0</v>
      </c>
      <c r="P26" s="33">
        <f t="shared" si="3"/>
        <v>700</v>
      </c>
      <c r="Q26" s="33">
        <f t="shared" si="4"/>
        <v>700</v>
      </c>
      <c r="R26" s="33">
        <f t="shared" si="5"/>
        <v>3321528</v>
      </c>
      <c r="S26" s="33"/>
      <c r="T26" s="30" t="str">
        <f t="shared" si="6"/>
        <v>USD</v>
      </c>
      <c r="U26" s="33">
        <v>0</v>
      </c>
      <c r="V26" s="33">
        <v>0</v>
      </c>
      <c r="W26" s="33">
        <v>0</v>
      </c>
      <c r="X26" s="33">
        <f t="shared" si="7"/>
        <v>700</v>
      </c>
      <c r="Y26" s="33">
        <f t="shared" si="8"/>
        <v>700</v>
      </c>
      <c r="Z26" s="33">
        <f t="shared" si="9"/>
        <v>3321528</v>
      </c>
      <c r="AA26" s="34">
        <f t="shared" si="10"/>
        <v>8.1900273084190676E-05</v>
      </c>
      <c r="AB26" s="33" t="s">
        <v>2762</v>
      </c>
      <c r="AC26" s="35">
        <v>44922</v>
      </c>
      <c r="AD26" s="33">
        <v>60</v>
      </c>
      <c r="AE26" s="36">
        <f t="shared" si="11"/>
        <v>44982</v>
      </c>
    </row>
    <row r="27" spans="2:31" ht="14.5" hidden="1">
      <c r="B27" s="29" t="s">
        <v>63</v>
      </c>
      <c r="C27" s="30" t="str">
        <f t="shared" si="1"/>
        <v>(Acreedores quirografarios)</v>
      </c>
      <c r="D27" s="30">
        <v>5</v>
      </c>
      <c r="E27" s="30" t="s">
        <v>4916</v>
      </c>
      <c r="F27" s="30" t="s">
        <v>4917</v>
      </c>
      <c r="G27" s="30" t="s">
        <v>4918</v>
      </c>
      <c r="H27" s="31" t="s">
        <v>64</v>
      </c>
      <c r="I27" s="31" t="s">
        <v>48</v>
      </c>
      <c r="J27" s="32">
        <v>-100259</v>
      </c>
      <c r="K27" s="33">
        <f t="shared" si="2"/>
        <v>-21.019319265805002</v>
      </c>
      <c r="L27" s="33">
        <v>-100259</v>
      </c>
      <c r="M27" s="33">
        <v>0</v>
      </c>
      <c r="N27" s="33">
        <v>0</v>
      </c>
      <c r="O27" s="33">
        <v>0</v>
      </c>
      <c r="P27" s="33">
        <f t="shared" si="3"/>
        <v>-100259</v>
      </c>
      <c r="Q27" s="33">
        <f t="shared" si="4"/>
        <v>-21.019319265805002</v>
      </c>
      <c r="R27" s="33">
        <f t="shared" si="5"/>
        <v>-100259</v>
      </c>
      <c r="S27" s="33"/>
      <c r="T27" s="30" t="str">
        <f t="shared" si="6"/>
        <v>COP</v>
      </c>
      <c r="U27" s="33">
        <v>0</v>
      </c>
      <c r="V27" s="33">
        <v>0</v>
      </c>
      <c r="W27" s="33">
        <v>0</v>
      </c>
      <c r="X27" s="33">
        <f t="shared" si="7"/>
        <v>-100259</v>
      </c>
      <c r="Y27" s="33">
        <f t="shared" si="8"/>
        <v>-21.019319265805002</v>
      </c>
      <c r="Z27" s="33">
        <f t="shared" si="9"/>
        <v>-100259</v>
      </c>
      <c r="AA27" s="34">
        <f t="shared" si="10"/>
        <v>-2.4721271291850835E-06</v>
      </c>
      <c r="AB27" s="33" t="s">
        <v>4919</v>
      </c>
      <c r="AC27" s="35">
        <v>44838</v>
      </c>
      <c r="AD27" s="33">
        <v>60</v>
      </c>
      <c r="AE27" s="36">
        <f t="shared" si="11"/>
        <v>44898</v>
      </c>
    </row>
    <row r="28" spans="2:31" ht="14.5" hidden="1">
      <c r="B28" s="29" t="s">
        <v>63</v>
      </c>
      <c r="C28" s="30" t="str">
        <f t="shared" si="1"/>
        <v>(Acreedores quirografarios)</v>
      </c>
      <c r="D28" s="30">
        <v>5</v>
      </c>
      <c r="E28" s="30" t="s">
        <v>4916</v>
      </c>
      <c r="F28" s="30" t="s">
        <v>4917</v>
      </c>
      <c r="G28" s="30" t="s">
        <v>4918</v>
      </c>
      <c r="H28" s="31" t="s">
        <v>65</v>
      </c>
      <c r="I28" s="31" t="s">
        <v>48</v>
      </c>
      <c r="J28" s="32">
        <v>-41055</v>
      </c>
      <c r="K28" s="33">
        <f t="shared" si="2"/>
        <v>-8.6071889053114869</v>
      </c>
      <c r="L28" s="33">
        <v>-41055</v>
      </c>
      <c r="M28" s="33">
        <v>0</v>
      </c>
      <c r="N28" s="33">
        <v>0</v>
      </c>
      <c r="O28" s="33">
        <v>0</v>
      </c>
      <c r="P28" s="33">
        <f t="shared" si="3"/>
        <v>-41055</v>
      </c>
      <c r="Q28" s="33">
        <f t="shared" si="4"/>
        <v>-8.6071889053114869</v>
      </c>
      <c r="R28" s="33">
        <f t="shared" si="5"/>
        <v>-41055</v>
      </c>
      <c r="S28" s="33"/>
      <c r="T28" s="30" t="str">
        <f t="shared" si="6"/>
        <v>COP</v>
      </c>
      <c r="U28" s="33">
        <v>0</v>
      </c>
      <c r="V28" s="33">
        <v>0</v>
      </c>
      <c r="W28" s="33">
        <v>0</v>
      </c>
      <c r="X28" s="33">
        <f t="shared" si="7"/>
        <v>-41055</v>
      </c>
      <c r="Y28" s="33">
        <f t="shared" si="8"/>
        <v>-8.6071889053114869</v>
      </c>
      <c r="Z28" s="33">
        <f t="shared" si="9"/>
        <v>-41055</v>
      </c>
      <c r="AA28" s="34">
        <f t="shared" si="10"/>
        <v>-1.0123099102194677E-06</v>
      </c>
      <c r="AB28" s="33" t="s">
        <v>4919</v>
      </c>
      <c r="AC28" s="35">
        <v>44926</v>
      </c>
      <c r="AD28" s="33">
        <v>60</v>
      </c>
      <c r="AE28" s="36">
        <f t="shared" si="11"/>
        <v>44986</v>
      </c>
    </row>
    <row r="29" spans="2:31" ht="14.5" hidden="1">
      <c r="B29" s="29" t="s">
        <v>63</v>
      </c>
      <c r="C29" s="30" t="str">
        <f t="shared" si="1"/>
        <v>(Acreedores quirografarios)</v>
      </c>
      <c r="D29" s="30">
        <v>5</v>
      </c>
      <c r="E29" s="30" t="s">
        <v>4916</v>
      </c>
      <c r="F29" s="30" t="s">
        <v>4917</v>
      </c>
      <c r="G29" s="30" t="s">
        <v>4918</v>
      </c>
      <c r="H29" s="31" t="s">
        <v>66</v>
      </c>
      <c r="I29" s="31" t="s">
        <v>48</v>
      </c>
      <c r="J29" s="32">
        <v>3588280</v>
      </c>
      <c r="K29" s="33">
        <f t="shared" si="2"/>
        <v>744.76073671079803</v>
      </c>
      <c r="L29" s="33">
        <v>3552397</v>
      </c>
      <c r="M29" s="33">
        <v>0</v>
      </c>
      <c r="N29" s="33">
        <v>0</v>
      </c>
      <c r="O29" s="33">
        <v>0</v>
      </c>
      <c r="P29" s="33">
        <f t="shared" si="3"/>
        <v>3588280</v>
      </c>
      <c r="Q29" s="33">
        <f t="shared" si="4"/>
        <v>744.76073671079803</v>
      </c>
      <c r="R29" s="33">
        <f t="shared" si="5"/>
        <v>3552397</v>
      </c>
      <c r="S29" s="33"/>
      <c r="T29" s="30" t="str">
        <f t="shared" si="6"/>
        <v>COP</v>
      </c>
      <c r="U29" s="33">
        <v>0</v>
      </c>
      <c r="V29" s="33">
        <v>0</v>
      </c>
      <c r="W29" s="33">
        <v>0</v>
      </c>
      <c r="X29" s="33">
        <f t="shared" si="7"/>
        <v>3588280</v>
      </c>
      <c r="Y29" s="33">
        <f t="shared" si="8"/>
        <v>744.76073671079803</v>
      </c>
      <c r="Z29" s="33">
        <f t="shared" si="9"/>
        <v>3552397</v>
      </c>
      <c r="AA29" s="34">
        <f t="shared" si="10"/>
        <v>8.759290435108772E-05</v>
      </c>
      <c r="AB29" s="33" t="s">
        <v>4919</v>
      </c>
      <c r="AC29" s="35">
        <v>44928</v>
      </c>
      <c r="AD29" s="33">
        <v>60</v>
      </c>
      <c r="AE29" s="36">
        <f t="shared" si="11"/>
        <v>44988</v>
      </c>
    </row>
    <row r="30" spans="2:31" ht="14.5" hidden="1">
      <c r="B30" s="29" t="s">
        <v>63</v>
      </c>
      <c r="C30" s="30" t="str">
        <f t="shared" si="1"/>
        <v>(Acreedores quirografarios)</v>
      </c>
      <c r="D30" s="30">
        <v>5</v>
      </c>
      <c r="E30" s="30" t="s">
        <v>4916</v>
      </c>
      <c r="F30" s="30" t="s">
        <v>4917</v>
      </c>
      <c r="G30" s="30" t="s">
        <v>4918</v>
      </c>
      <c r="H30" s="31" t="s">
        <v>67</v>
      </c>
      <c r="I30" s="31" t="s">
        <v>48</v>
      </c>
      <c r="J30" s="32">
        <v>4166790</v>
      </c>
      <c r="K30" s="33">
        <f t="shared" si="2"/>
        <v>864.83264672893267</v>
      </c>
      <c r="L30" s="33">
        <v>4125122</v>
      </c>
      <c r="M30" s="33">
        <v>0</v>
      </c>
      <c r="N30" s="33">
        <v>0</v>
      </c>
      <c r="O30" s="33">
        <v>0</v>
      </c>
      <c r="P30" s="33">
        <f t="shared" si="3"/>
        <v>4166790</v>
      </c>
      <c r="Q30" s="33">
        <f t="shared" si="4"/>
        <v>864.83264672893267</v>
      </c>
      <c r="R30" s="33">
        <f t="shared" si="5"/>
        <v>4125122</v>
      </c>
      <c r="S30" s="33"/>
      <c r="T30" s="30" t="str">
        <f t="shared" si="6"/>
        <v>COP</v>
      </c>
      <c r="U30" s="33">
        <v>0</v>
      </c>
      <c r="V30" s="33">
        <v>0</v>
      </c>
      <c r="W30" s="33">
        <v>0</v>
      </c>
      <c r="X30" s="33">
        <f t="shared" si="7"/>
        <v>4166790</v>
      </c>
      <c r="Y30" s="33">
        <f t="shared" si="8"/>
        <v>864.83264672893267</v>
      </c>
      <c r="Z30" s="33">
        <f t="shared" si="9"/>
        <v>4125122</v>
      </c>
      <c r="AA30" s="34">
        <f t="shared" si="10"/>
        <v>0.00010171481869356597</v>
      </c>
      <c r="AB30" s="33" t="s">
        <v>4919</v>
      </c>
      <c r="AC30" s="35">
        <v>44960</v>
      </c>
      <c r="AD30" s="33">
        <v>60</v>
      </c>
      <c r="AE30" s="36">
        <f t="shared" si="11"/>
        <v>45020</v>
      </c>
    </row>
    <row r="31" spans="1:31" ht="14.5" hidden="1">
      <c r="A31" s="1" t="s">
        <v>68</v>
      </c>
      <c r="B31" s="29" t="s">
        <v>69</v>
      </c>
      <c r="C31" s="30" t="str">
        <f t="shared" si="1"/>
        <v>(Proveedores estratégicos)</v>
      </c>
      <c r="D31" s="30">
        <v>4</v>
      </c>
      <c r="E31" s="30" t="s">
        <v>4920</v>
      </c>
      <c r="F31" s="30" t="s">
        <v>70</v>
      </c>
      <c r="G31" s="30" t="s">
        <v>71</v>
      </c>
      <c r="H31" s="31" t="s">
        <v>72</v>
      </c>
      <c r="I31" s="31" t="s">
        <v>48</v>
      </c>
      <c r="J31" s="32">
        <v>1600000</v>
      </c>
      <c r="K31" s="33">
        <f t="shared" si="2"/>
        <v>316.97705378575841</v>
      </c>
      <c r="L31" s="33">
        <v>1511933</v>
      </c>
      <c r="M31" s="33">
        <v>0</v>
      </c>
      <c r="N31" s="33">
        <v>0</v>
      </c>
      <c r="O31" s="33">
        <v>0</v>
      </c>
      <c r="P31" s="33">
        <f t="shared" si="3"/>
        <v>1600000</v>
      </c>
      <c r="Q31" s="33">
        <f t="shared" si="4"/>
        <v>316.97705378575841</v>
      </c>
      <c r="R31" s="33">
        <f t="shared" si="5"/>
        <v>1511933</v>
      </c>
      <c r="S31" s="33"/>
      <c r="T31" s="30" t="str">
        <f t="shared" si="6"/>
        <v>COP</v>
      </c>
      <c r="U31" s="33">
        <v>0</v>
      </c>
      <c r="V31" s="33">
        <v>0</v>
      </c>
      <c r="W31" s="33">
        <v>0</v>
      </c>
      <c r="X31" s="33">
        <f t="shared" si="7"/>
        <v>1600000</v>
      </c>
      <c r="Y31" s="33">
        <f t="shared" si="8"/>
        <v>316.97705378575841</v>
      </c>
      <c r="Z31" s="33">
        <f t="shared" si="9"/>
        <v>1511933</v>
      </c>
      <c r="AA31" s="34">
        <f t="shared" si="10"/>
        <v>2.1801292321783951E-06</v>
      </c>
      <c r="AB31" s="33" t="s">
        <v>73</v>
      </c>
      <c r="AC31" s="35">
        <v>44958</v>
      </c>
      <c r="AD31" s="33" t="s">
        <v>4909</v>
      </c>
      <c r="AE31" s="36">
        <f>+AC31</f>
        <v>44958</v>
      </c>
    </row>
    <row r="32" spans="2:31" ht="14.5" hidden="1">
      <c r="B32" s="29" t="s">
        <v>74</v>
      </c>
      <c r="C32" s="30" t="str">
        <f t="shared" si="1"/>
        <v>(Acreedores quirografarios)</v>
      </c>
      <c r="D32" s="30">
        <v>5</v>
      </c>
      <c r="E32" s="30" t="s">
        <v>4921</v>
      </c>
      <c r="F32" s="30" t="s">
        <v>4922</v>
      </c>
      <c r="G32" s="30" t="s">
        <v>4770</v>
      </c>
      <c r="H32" s="31" t="s">
        <v>75</v>
      </c>
      <c r="I32" s="31" t="s">
        <v>48</v>
      </c>
      <c r="J32" s="32">
        <v>9520000</v>
      </c>
      <c r="K32" s="33">
        <f t="shared" si="2"/>
        <v>1931.8678784448148</v>
      </c>
      <c r="L32" s="33">
        <v>9214720</v>
      </c>
      <c r="M32" s="33">
        <v>0</v>
      </c>
      <c r="N32" s="33">
        <v>0</v>
      </c>
      <c r="O32" s="33">
        <v>0</v>
      </c>
      <c r="P32" s="33">
        <f t="shared" si="3"/>
        <v>9520000</v>
      </c>
      <c r="Q32" s="33">
        <f t="shared" si="4"/>
        <v>1931.8678784448148</v>
      </c>
      <c r="R32" s="33">
        <f t="shared" si="5"/>
        <v>9214720</v>
      </c>
      <c r="S32" s="33"/>
      <c r="T32" s="30" t="str">
        <f t="shared" si="6"/>
        <v>COP</v>
      </c>
      <c r="U32" s="33">
        <v>0</v>
      </c>
      <c r="V32" s="33">
        <v>0</v>
      </c>
      <c r="W32" s="33">
        <v>0</v>
      </c>
      <c r="X32" s="33">
        <f t="shared" si="7"/>
        <v>9520000</v>
      </c>
      <c r="Y32" s="33">
        <f t="shared" si="8"/>
        <v>1931.8678784448148</v>
      </c>
      <c r="Z32" s="33">
        <f t="shared" si="9"/>
        <v>9214720</v>
      </c>
      <c r="AA32" s="34">
        <f t="shared" si="10"/>
        <v>0.0002272111162074664</v>
      </c>
      <c r="AB32" s="33" t="s">
        <v>4908</v>
      </c>
      <c r="AC32" s="35">
        <v>44907</v>
      </c>
      <c r="AD32" s="33">
        <v>60</v>
      </c>
      <c r="AE32" s="36">
        <f t="shared" si="12" ref="AE32:AE77">+AD32+AC32</f>
        <v>44967</v>
      </c>
    </row>
    <row r="33" spans="2:31" ht="14.5" hidden="1">
      <c r="B33" s="29" t="s">
        <v>74</v>
      </c>
      <c r="C33" s="30" t="str">
        <f t="shared" si="1"/>
        <v>(Acreedores quirografarios)</v>
      </c>
      <c r="D33" s="30">
        <v>5</v>
      </c>
      <c r="E33" s="30" t="s">
        <v>4921</v>
      </c>
      <c r="F33" s="30" t="s">
        <v>4922</v>
      </c>
      <c r="G33" s="30" t="s">
        <v>4770</v>
      </c>
      <c r="H33" s="31" t="s">
        <v>76</v>
      </c>
      <c r="I33" s="31" t="s">
        <v>48</v>
      </c>
      <c r="J33" s="32">
        <v>6640</v>
      </c>
      <c r="K33" s="33">
        <f t="shared" si="2"/>
        <v>1.3920773189932596</v>
      </c>
      <c r="L33" s="33">
        <v>6640</v>
      </c>
      <c r="M33" s="33">
        <v>0</v>
      </c>
      <c r="N33" s="33">
        <v>0</v>
      </c>
      <c r="O33" s="33">
        <v>0</v>
      </c>
      <c r="P33" s="33">
        <f t="shared" si="3"/>
        <v>6640</v>
      </c>
      <c r="Q33" s="33">
        <f t="shared" si="4"/>
        <v>1.3920773189932596</v>
      </c>
      <c r="R33" s="33">
        <f t="shared" si="5"/>
        <v>6640</v>
      </c>
      <c r="S33" s="33"/>
      <c r="T33" s="30" t="str">
        <f t="shared" si="6"/>
        <v>COP</v>
      </c>
      <c r="U33" s="33">
        <v>0</v>
      </c>
      <c r="V33" s="33">
        <v>0</v>
      </c>
      <c r="W33" s="33">
        <v>0</v>
      </c>
      <c r="X33" s="33">
        <f t="shared" si="7"/>
        <v>6640</v>
      </c>
      <c r="Y33" s="33">
        <f t="shared" si="8"/>
        <v>1.3920773189932596</v>
      </c>
      <c r="Z33" s="33">
        <f t="shared" si="9"/>
        <v>6640</v>
      </c>
      <c r="AA33" s="34">
        <f t="shared" si="10"/>
        <v>1.6372519312768884E-07</v>
      </c>
      <c r="AB33" s="33" t="s">
        <v>4908</v>
      </c>
      <c r="AC33" s="35">
        <v>44926</v>
      </c>
      <c r="AD33" s="33">
        <v>60</v>
      </c>
      <c r="AE33" s="36">
        <f t="shared" si="12"/>
        <v>44986</v>
      </c>
    </row>
    <row r="34" spans="2:31" ht="14.5" hidden="1">
      <c r="B34" s="29" t="s">
        <v>74</v>
      </c>
      <c r="C34" s="30" t="str">
        <f t="shared" si="1"/>
        <v>(Acreedores quirografarios)</v>
      </c>
      <c r="D34" s="30">
        <v>5</v>
      </c>
      <c r="E34" s="30" t="s">
        <v>4921</v>
      </c>
      <c r="F34" s="30" t="s">
        <v>4922</v>
      </c>
      <c r="G34" s="30" t="s">
        <v>4770</v>
      </c>
      <c r="H34" s="31" t="s">
        <v>77</v>
      </c>
      <c r="I34" s="31" t="s">
        <v>48</v>
      </c>
      <c r="J34" s="32">
        <v>6640</v>
      </c>
      <c r="K34" s="33">
        <f t="shared" si="2"/>
        <v>1.3920773189932596</v>
      </c>
      <c r="L34" s="33">
        <v>6640</v>
      </c>
      <c r="M34" s="33">
        <v>0</v>
      </c>
      <c r="N34" s="33">
        <v>0</v>
      </c>
      <c r="O34" s="33">
        <v>0</v>
      </c>
      <c r="P34" s="33">
        <f t="shared" si="3"/>
        <v>6640</v>
      </c>
      <c r="Q34" s="33">
        <f t="shared" si="4"/>
        <v>1.3920773189932596</v>
      </c>
      <c r="R34" s="33">
        <f t="shared" si="5"/>
        <v>6640</v>
      </c>
      <c r="S34" s="33"/>
      <c r="T34" s="30" t="str">
        <f t="shared" si="6"/>
        <v>COP</v>
      </c>
      <c r="U34" s="33">
        <v>0</v>
      </c>
      <c r="V34" s="33">
        <v>0</v>
      </c>
      <c r="W34" s="33">
        <v>0</v>
      </c>
      <c r="X34" s="33">
        <f t="shared" si="7"/>
        <v>6640</v>
      </c>
      <c r="Y34" s="33">
        <f t="shared" si="8"/>
        <v>1.3920773189932596</v>
      </c>
      <c r="Z34" s="33">
        <f t="shared" si="9"/>
        <v>6640</v>
      </c>
      <c r="AA34" s="34">
        <f t="shared" si="10"/>
        <v>1.6372519312768884E-07</v>
      </c>
      <c r="AB34" s="33" t="s">
        <v>4908</v>
      </c>
      <c r="AC34" s="35">
        <v>44926</v>
      </c>
      <c r="AD34" s="33">
        <v>60</v>
      </c>
      <c r="AE34" s="36">
        <f t="shared" si="12"/>
        <v>44986</v>
      </c>
    </row>
    <row r="35" spans="2:31" ht="14.5" hidden="1">
      <c r="B35" s="29" t="s">
        <v>74</v>
      </c>
      <c r="C35" s="30" t="str">
        <f t="shared" si="1"/>
        <v>(Acreedores quirografarios)</v>
      </c>
      <c r="D35" s="30">
        <v>5</v>
      </c>
      <c r="E35" s="30" t="s">
        <v>4921</v>
      </c>
      <c r="F35" s="30" t="s">
        <v>4922</v>
      </c>
      <c r="G35" s="30" t="s">
        <v>4770</v>
      </c>
      <c r="H35" s="31" t="s">
        <v>78</v>
      </c>
      <c r="I35" s="31" t="s">
        <v>48</v>
      </c>
      <c r="J35" s="32">
        <v>9520000</v>
      </c>
      <c r="K35" s="33">
        <f t="shared" si="2"/>
        <v>1948.0696457959893</v>
      </c>
      <c r="L35" s="33">
        <v>9292000</v>
      </c>
      <c r="M35" s="33">
        <v>0</v>
      </c>
      <c r="N35" s="33">
        <v>0</v>
      </c>
      <c r="O35" s="33">
        <v>0</v>
      </c>
      <c r="P35" s="33">
        <f t="shared" si="3"/>
        <v>9520000</v>
      </c>
      <c r="Q35" s="33">
        <f t="shared" si="4"/>
        <v>1948.0696457959893</v>
      </c>
      <c r="R35" s="33">
        <f t="shared" si="5"/>
        <v>9292000</v>
      </c>
      <c r="S35" s="33"/>
      <c r="T35" s="30" t="str">
        <f t="shared" si="6"/>
        <v>COP</v>
      </c>
      <c r="U35" s="33">
        <v>0</v>
      </c>
      <c r="V35" s="33">
        <v>0</v>
      </c>
      <c r="W35" s="33">
        <v>0</v>
      </c>
      <c r="X35" s="33">
        <f t="shared" si="7"/>
        <v>9520000</v>
      </c>
      <c r="Y35" s="33">
        <f t="shared" si="8"/>
        <v>1948.0696457959893</v>
      </c>
      <c r="Z35" s="33">
        <f t="shared" si="9"/>
        <v>9292000</v>
      </c>
      <c r="AA35" s="34">
        <f t="shared" si="10"/>
        <v>0.00022911664074435012</v>
      </c>
      <c r="AB35" s="33" t="s">
        <v>4908</v>
      </c>
      <c r="AC35" s="35">
        <v>44944</v>
      </c>
      <c r="AD35" s="33">
        <v>60</v>
      </c>
      <c r="AE35" s="36">
        <f t="shared" si="12"/>
        <v>45004</v>
      </c>
    </row>
    <row r="36" spans="2:31" ht="14.5" hidden="1">
      <c r="B36" s="29" t="s">
        <v>74</v>
      </c>
      <c r="C36" s="30" t="str">
        <f t="shared" si="1"/>
        <v>(Acreedores quirografarios)</v>
      </c>
      <c r="D36" s="30">
        <v>5</v>
      </c>
      <c r="E36" s="30" t="s">
        <v>4921</v>
      </c>
      <c r="F36" s="30" t="s">
        <v>4922</v>
      </c>
      <c r="G36" s="30" t="s">
        <v>4770</v>
      </c>
      <c r="H36" s="31" t="s">
        <v>79</v>
      </c>
      <c r="I36" s="31" t="s">
        <v>48</v>
      </c>
      <c r="J36" s="32">
        <v>6346666</v>
      </c>
      <c r="K36" s="33">
        <f t="shared" si="2"/>
        <v>1298.712957430527</v>
      </c>
      <c r="L36" s="33">
        <v>6194666</v>
      </c>
      <c r="M36" s="33">
        <v>0</v>
      </c>
      <c r="N36" s="33">
        <v>0</v>
      </c>
      <c r="O36" s="33">
        <v>0</v>
      </c>
      <c r="P36" s="33">
        <f t="shared" si="3"/>
        <v>6346666</v>
      </c>
      <c r="Q36" s="33">
        <f t="shared" si="4"/>
        <v>1298.712957430527</v>
      </c>
      <c r="R36" s="33">
        <f t="shared" si="5"/>
        <v>6194666</v>
      </c>
      <c r="S36" s="33"/>
      <c r="T36" s="30" t="str">
        <f t="shared" si="6"/>
        <v>COP</v>
      </c>
      <c r="U36" s="33">
        <v>0</v>
      </c>
      <c r="V36" s="33">
        <v>0</v>
      </c>
      <c r="W36" s="33">
        <v>0</v>
      </c>
      <c r="X36" s="33">
        <f t="shared" si="7"/>
        <v>6346666</v>
      </c>
      <c r="Y36" s="33">
        <f t="shared" si="8"/>
        <v>1298.712957430527</v>
      </c>
      <c r="Z36" s="33">
        <f t="shared" si="9"/>
        <v>6194666</v>
      </c>
      <c r="AA36" s="34">
        <f t="shared" si="10"/>
        <v>0.00015274441072462766</v>
      </c>
      <c r="AB36" s="33" t="s">
        <v>4908</v>
      </c>
      <c r="AC36" s="35">
        <v>44944</v>
      </c>
      <c r="AD36" s="33">
        <v>60</v>
      </c>
      <c r="AE36" s="36">
        <f t="shared" si="12"/>
        <v>45004</v>
      </c>
    </row>
    <row r="37" spans="2:31" ht="14.5" hidden="1">
      <c r="B37" s="29" t="s">
        <v>80</v>
      </c>
      <c r="C37" s="30" t="str">
        <f t="shared" si="1"/>
        <v>(Acreedores quirografarios)</v>
      </c>
      <c r="D37" s="30">
        <v>5</v>
      </c>
      <c r="E37" s="30" t="s">
        <v>4923</v>
      </c>
      <c r="F37" s="30" t="s">
        <v>4924</v>
      </c>
      <c r="G37" s="30" t="s">
        <v>4912</v>
      </c>
      <c r="H37" s="31" t="s">
        <v>81</v>
      </c>
      <c r="I37" s="31" t="s">
        <v>48</v>
      </c>
      <c r="J37" s="32">
        <v>45844200</v>
      </c>
      <c r="K37" s="33">
        <f t="shared" si="2"/>
        <v>9611.2456366552397</v>
      </c>
      <c r="L37" s="33">
        <v>45844200</v>
      </c>
      <c r="M37" s="33">
        <v>0</v>
      </c>
      <c r="N37" s="33">
        <v>0</v>
      </c>
      <c r="O37" s="33">
        <v>0</v>
      </c>
      <c r="P37" s="33">
        <f t="shared" si="3"/>
        <v>45844200</v>
      </c>
      <c r="Q37" s="33">
        <f t="shared" si="4"/>
        <v>9611.2456366552397</v>
      </c>
      <c r="R37" s="33">
        <f t="shared" si="5"/>
        <v>45844200</v>
      </c>
      <c r="S37" s="33"/>
      <c r="T37" s="30" t="str">
        <f t="shared" si="6"/>
        <v>COP</v>
      </c>
      <c r="U37" s="33">
        <v>0</v>
      </c>
      <c r="V37" s="33">
        <v>0</v>
      </c>
      <c r="W37" s="33">
        <v>0</v>
      </c>
      <c r="X37" s="33">
        <f t="shared" si="7"/>
        <v>45844200</v>
      </c>
      <c r="Y37" s="33">
        <f t="shared" si="8"/>
        <v>9611.2456366552397</v>
      </c>
      <c r="Z37" s="33">
        <f t="shared" si="9"/>
        <v>45844200</v>
      </c>
      <c r="AA37" s="34">
        <f t="shared" si="10"/>
        <v>0.0011303991715036737</v>
      </c>
      <c r="AB37" s="33" t="s">
        <v>4925</v>
      </c>
      <c r="AC37" s="35">
        <v>44690</v>
      </c>
      <c r="AD37" s="33">
        <v>60</v>
      </c>
      <c r="AE37" s="36">
        <f t="shared" si="12"/>
        <v>44750</v>
      </c>
    </row>
    <row r="38" spans="2:31" ht="14.5" hidden="1">
      <c r="B38" s="29" t="s">
        <v>82</v>
      </c>
      <c r="C38" s="30" t="str">
        <f t="shared" si="1"/>
        <v>(Proveedores estratégicos)</v>
      </c>
      <c r="D38" s="30">
        <v>4</v>
      </c>
      <c r="E38" s="30" t="s">
        <v>4926</v>
      </c>
      <c r="F38" s="30" t="s">
        <v>4927</v>
      </c>
      <c r="G38" s="30" t="s">
        <v>3909</v>
      </c>
      <c r="H38" s="31" t="s">
        <v>83</v>
      </c>
      <c r="I38" s="31" t="s">
        <v>48</v>
      </c>
      <c r="J38" s="32">
        <v>1251185</v>
      </c>
      <c r="K38" s="33">
        <f t="shared" si="2"/>
        <v>262.31118378984661</v>
      </c>
      <c r="L38" s="33">
        <v>1251185</v>
      </c>
      <c r="M38" s="33">
        <v>0</v>
      </c>
      <c r="N38" s="33">
        <v>0</v>
      </c>
      <c r="O38" s="33">
        <v>0</v>
      </c>
      <c r="P38" s="33">
        <f t="shared" si="3"/>
        <v>1251185</v>
      </c>
      <c r="Q38" s="33">
        <f t="shared" si="4"/>
        <v>262.31118378984661</v>
      </c>
      <c r="R38" s="33">
        <f t="shared" si="5"/>
        <v>1251185</v>
      </c>
      <c r="S38" s="33"/>
      <c r="T38" s="30" t="str">
        <f t="shared" si="6"/>
        <v>COP</v>
      </c>
      <c r="U38" s="33">
        <v>0</v>
      </c>
      <c r="V38" s="33">
        <v>0</v>
      </c>
      <c r="W38" s="33">
        <v>0</v>
      </c>
      <c r="X38" s="33">
        <f t="shared" si="7"/>
        <v>1251185</v>
      </c>
      <c r="Y38" s="33">
        <f t="shared" si="8"/>
        <v>262.31118378984661</v>
      </c>
      <c r="Z38" s="33">
        <f t="shared" si="9"/>
        <v>1251185</v>
      </c>
      <c r="AA38" s="34">
        <f t="shared" si="10"/>
        <v>1.8041440945882689E-06</v>
      </c>
      <c r="AB38" s="33" t="s">
        <v>4928</v>
      </c>
      <c r="AC38" s="35">
        <v>44904</v>
      </c>
      <c r="AD38" s="33">
        <v>60</v>
      </c>
      <c r="AE38" s="36">
        <f t="shared" si="12"/>
        <v>44964</v>
      </c>
    </row>
    <row r="39" spans="2:31" ht="14.5" hidden="1">
      <c r="B39" s="29" t="s">
        <v>82</v>
      </c>
      <c r="C39" s="30" t="str">
        <f t="shared" si="1"/>
        <v>(Proveedores estratégicos)</v>
      </c>
      <c r="D39" s="30">
        <v>4</v>
      </c>
      <c r="E39" s="30" t="s">
        <v>4926</v>
      </c>
      <c r="F39" s="30" t="s">
        <v>4927</v>
      </c>
      <c r="G39" s="30" t="s">
        <v>3909</v>
      </c>
      <c r="H39" s="31" t="s">
        <v>84</v>
      </c>
      <c r="I39" s="31" t="s">
        <v>48</v>
      </c>
      <c r="J39" s="32">
        <v>4462224</v>
      </c>
      <c r="K39" s="33">
        <f t="shared" si="2"/>
        <v>935.50614799207517</v>
      </c>
      <c r="L39" s="33">
        <v>4462224</v>
      </c>
      <c r="M39" s="33">
        <v>0</v>
      </c>
      <c r="N39" s="33">
        <v>0</v>
      </c>
      <c r="O39" s="33">
        <v>0</v>
      </c>
      <c r="P39" s="33">
        <f t="shared" si="3"/>
        <v>4462224</v>
      </c>
      <c r="Q39" s="33">
        <f t="shared" si="4"/>
        <v>935.50614799207517</v>
      </c>
      <c r="R39" s="33">
        <f t="shared" si="5"/>
        <v>4462224</v>
      </c>
      <c r="S39" s="33"/>
      <c r="T39" s="30" t="str">
        <f t="shared" si="6"/>
        <v>COP</v>
      </c>
      <c r="U39" s="33">
        <v>0</v>
      </c>
      <c r="V39" s="33">
        <v>0</v>
      </c>
      <c r="W39" s="33">
        <v>0</v>
      </c>
      <c r="X39" s="33">
        <f t="shared" si="7"/>
        <v>4462224</v>
      </c>
      <c r="Y39" s="33">
        <f t="shared" si="8"/>
        <v>935.50614799207517</v>
      </c>
      <c r="Z39" s="33">
        <f t="shared" si="9"/>
        <v>4462224</v>
      </c>
      <c r="AA39" s="34">
        <f t="shared" si="10"/>
        <v>6.4342963497244958E-06</v>
      </c>
      <c r="AB39" s="33" t="s">
        <v>4928</v>
      </c>
      <c r="AC39" s="35">
        <v>44904</v>
      </c>
      <c r="AD39" s="33">
        <v>60</v>
      </c>
      <c r="AE39" s="36">
        <f t="shared" si="12"/>
        <v>44964</v>
      </c>
    </row>
    <row r="40" spans="2:31" ht="14.5" hidden="1">
      <c r="B40" s="29" t="s">
        <v>82</v>
      </c>
      <c r="C40" s="30" t="str">
        <f t="shared" si="1"/>
        <v>(Proveedores estratégicos)</v>
      </c>
      <c r="D40" s="30">
        <v>4</v>
      </c>
      <c r="E40" s="30" t="s">
        <v>4926</v>
      </c>
      <c r="F40" s="30" t="s">
        <v>4927</v>
      </c>
      <c r="G40" s="30" t="s">
        <v>3909</v>
      </c>
      <c r="H40" s="31" t="s">
        <v>85</v>
      </c>
      <c r="I40" s="31" t="s">
        <v>48</v>
      </c>
      <c r="J40" s="32">
        <v>15668841</v>
      </c>
      <c r="K40" s="33">
        <f t="shared" si="2"/>
        <v>3284.9756281644072</v>
      </c>
      <c r="L40" s="33">
        <v>15668841</v>
      </c>
      <c r="M40" s="33">
        <v>0</v>
      </c>
      <c r="N40" s="33">
        <v>0</v>
      </c>
      <c r="O40" s="33">
        <v>0</v>
      </c>
      <c r="P40" s="33">
        <f t="shared" si="3"/>
        <v>15668841</v>
      </c>
      <c r="Q40" s="33">
        <f t="shared" si="4"/>
        <v>3284.9756281644072</v>
      </c>
      <c r="R40" s="33">
        <f t="shared" si="5"/>
        <v>15668841</v>
      </c>
      <c r="S40" s="33"/>
      <c r="T40" s="30" t="str">
        <f t="shared" si="6"/>
        <v>COP</v>
      </c>
      <c r="U40" s="33">
        <v>0</v>
      </c>
      <c r="V40" s="33">
        <v>0</v>
      </c>
      <c r="W40" s="33">
        <v>0</v>
      </c>
      <c r="X40" s="33">
        <f t="shared" si="7"/>
        <v>15668841</v>
      </c>
      <c r="Y40" s="33">
        <f t="shared" si="8"/>
        <v>3284.9756281644072</v>
      </c>
      <c r="Z40" s="33">
        <f t="shared" si="9"/>
        <v>15668841</v>
      </c>
      <c r="AA40" s="34">
        <f t="shared" si="10"/>
        <v>2.2593658778831703E-05</v>
      </c>
      <c r="AB40" s="33" t="s">
        <v>4928</v>
      </c>
      <c r="AC40" s="35">
        <v>44909</v>
      </c>
      <c r="AD40" s="33">
        <v>60</v>
      </c>
      <c r="AE40" s="36">
        <f t="shared" si="12"/>
        <v>44969</v>
      </c>
    </row>
    <row r="41" spans="2:31" ht="14.5" hidden="1">
      <c r="B41" s="29" t="s">
        <v>82</v>
      </c>
      <c r="C41" s="30" t="str">
        <f t="shared" si="1"/>
        <v>(Proveedores estratégicos)</v>
      </c>
      <c r="D41" s="30">
        <v>4</v>
      </c>
      <c r="E41" s="30" t="s">
        <v>4926</v>
      </c>
      <c r="F41" s="30" t="s">
        <v>4927</v>
      </c>
      <c r="G41" s="30" t="s">
        <v>3909</v>
      </c>
      <c r="H41" s="31" t="s">
        <v>86</v>
      </c>
      <c r="I41" s="31" t="s">
        <v>48</v>
      </c>
      <c r="J41" s="32">
        <v>369181</v>
      </c>
      <c r="K41" s="33">
        <f t="shared" si="2"/>
        <v>77.3988699854293</v>
      </c>
      <c r="L41" s="33">
        <v>369181</v>
      </c>
      <c r="M41" s="33">
        <v>0</v>
      </c>
      <c r="N41" s="33">
        <v>0</v>
      </c>
      <c r="O41" s="33">
        <v>0</v>
      </c>
      <c r="P41" s="33">
        <f t="shared" si="3"/>
        <v>369181</v>
      </c>
      <c r="Q41" s="33">
        <f t="shared" si="4"/>
        <v>77.3988699854293</v>
      </c>
      <c r="R41" s="33">
        <f t="shared" si="5"/>
        <v>369181</v>
      </c>
      <c r="S41" s="33"/>
      <c r="T41" s="30" t="str">
        <f t="shared" si="6"/>
        <v>COP</v>
      </c>
      <c r="U41" s="33">
        <v>0</v>
      </c>
      <c r="V41" s="33">
        <v>0</v>
      </c>
      <c r="W41" s="33">
        <v>0</v>
      </c>
      <c r="X41" s="33">
        <f t="shared" si="7"/>
        <v>369181</v>
      </c>
      <c r="Y41" s="33">
        <f t="shared" si="8"/>
        <v>77.3988699854293</v>
      </c>
      <c r="Z41" s="33">
        <f t="shared" si="9"/>
        <v>369181</v>
      </c>
      <c r="AA41" s="34">
        <f t="shared" si="10"/>
        <v>5.3233991854457308E-07</v>
      </c>
      <c r="AB41" s="33" t="s">
        <v>4928</v>
      </c>
      <c r="AC41" s="35">
        <v>44909</v>
      </c>
      <c r="AD41" s="33">
        <v>60</v>
      </c>
      <c r="AE41" s="36">
        <f t="shared" si="12"/>
        <v>44969</v>
      </c>
    </row>
    <row r="42" spans="2:31" ht="14.5" hidden="1">
      <c r="B42" s="29" t="s">
        <v>82</v>
      </c>
      <c r="C42" s="30" t="str">
        <f t="shared" si="1"/>
        <v>(Proveedores estratégicos)</v>
      </c>
      <c r="D42" s="30">
        <v>4</v>
      </c>
      <c r="E42" s="30" t="s">
        <v>4926</v>
      </c>
      <c r="F42" s="30" t="s">
        <v>4927</v>
      </c>
      <c r="G42" s="30" t="s">
        <v>3909</v>
      </c>
      <c r="H42" s="31" t="s">
        <v>87</v>
      </c>
      <c r="I42" s="31" t="s">
        <v>48</v>
      </c>
      <c r="J42" s="32">
        <v>9746100</v>
      </c>
      <c r="K42" s="33">
        <f t="shared" si="2"/>
        <v>2043.2718010000312</v>
      </c>
      <c r="L42" s="33">
        <v>9746100</v>
      </c>
      <c r="M42" s="33">
        <v>0</v>
      </c>
      <c r="N42" s="33">
        <v>0</v>
      </c>
      <c r="O42" s="33">
        <v>0</v>
      </c>
      <c r="P42" s="33">
        <f t="shared" si="3"/>
        <v>9746100</v>
      </c>
      <c r="Q42" s="33">
        <f t="shared" si="4"/>
        <v>2043.2718010000312</v>
      </c>
      <c r="R42" s="33">
        <f t="shared" si="5"/>
        <v>9746100</v>
      </c>
      <c r="S42" s="33"/>
      <c r="T42" s="30" t="str">
        <f t="shared" si="6"/>
        <v>COP</v>
      </c>
      <c r="U42" s="33">
        <v>0</v>
      </c>
      <c r="V42" s="33">
        <v>0</v>
      </c>
      <c r="W42" s="33">
        <v>0</v>
      </c>
      <c r="X42" s="33">
        <f t="shared" si="7"/>
        <v>9746100</v>
      </c>
      <c r="Y42" s="33">
        <f t="shared" si="8"/>
        <v>2043.2718010000312</v>
      </c>
      <c r="Z42" s="33">
        <f t="shared" si="9"/>
        <v>9746100</v>
      </c>
      <c r="AA42" s="34">
        <f t="shared" si="10"/>
        <v>1.4053372411167594E-05</v>
      </c>
      <c r="AB42" s="33" t="s">
        <v>4928</v>
      </c>
      <c r="AC42" s="35">
        <v>44910</v>
      </c>
      <c r="AD42" s="33">
        <v>60</v>
      </c>
      <c r="AE42" s="36">
        <f t="shared" si="12"/>
        <v>44970</v>
      </c>
    </row>
    <row r="43" spans="2:31" ht="14.5" hidden="1">
      <c r="B43" s="29" t="s">
        <v>82</v>
      </c>
      <c r="C43" s="30" t="str">
        <f t="shared" si="1"/>
        <v>(Proveedores estratégicos)</v>
      </c>
      <c r="D43" s="30">
        <v>4</v>
      </c>
      <c r="E43" s="30" t="s">
        <v>4926</v>
      </c>
      <c r="F43" s="30" t="s">
        <v>4927</v>
      </c>
      <c r="G43" s="30" t="s">
        <v>3909</v>
      </c>
      <c r="H43" s="31" t="s">
        <v>88</v>
      </c>
      <c r="I43" s="31" t="s">
        <v>48</v>
      </c>
      <c r="J43" s="32">
        <v>2856001</v>
      </c>
      <c r="K43" s="33">
        <f t="shared" si="2"/>
        <v>598.7611769762151</v>
      </c>
      <c r="L43" s="33">
        <v>2856001</v>
      </c>
      <c r="M43" s="33">
        <v>0</v>
      </c>
      <c r="N43" s="33">
        <v>0</v>
      </c>
      <c r="O43" s="33">
        <v>0</v>
      </c>
      <c r="P43" s="33">
        <f t="shared" si="3"/>
        <v>2856001</v>
      </c>
      <c r="Q43" s="33">
        <f t="shared" si="4"/>
        <v>598.7611769762151</v>
      </c>
      <c r="R43" s="33">
        <f t="shared" si="5"/>
        <v>2856001</v>
      </c>
      <c r="S43" s="33"/>
      <c r="T43" s="30" t="str">
        <f t="shared" si="6"/>
        <v>COP</v>
      </c>
      <c r="U43" s="33">
        <v>0</v>
      </c>
      <c r="V43" s="33">
        <v>0</v>
      </c>
      <c r="W43" s="33">
        <v>0</v>
      </c>
      <c r="X43" s="33">
        <f t="shared" si="7"/>
        <v>2856001</v>
      </c>
      <c r="Y43" s="33">
        <f t="shared" si="8"/>
        <v>598.7611769762151</v>
      </c>
      <c r="Z43" s="33">
        <f t="shared" si="9"/>
        <v>2856001</v>
      </c>
      <c r="AA43" s="34">
        <f t="shared" si="10"/>
        <v>4.11820581152123E-06</v>
      </c>
      <c r="AB43" s="33" t="s">
        <v>4928</v>
      </c>
      <c r="AC43" s="35">
        <v>44910</v>
      </c>
      <c r="AD43" s="33">
        <v>60</v>
      </c>
      <c r="AE43" s="36">
        <f t="shared" si="12"/>
        <v>44970</v>
      </c>
    </row>
    <row r="44" spans="2:31" ht="14.5" hidden="1">
      <c r="B44" s="29" t="s">
        <v>82</v>
      </c>
      <c r="C44" s="30" t="str">
        <f t="shared" si="1"/>
        <v>(Proveedores estratégicos)</v>
      </c>
      <c r="D44" s="30">
        <v>4</v>
      </c>
      <c r="E44" s="30" t="s">
        <v>4926</v>
      </c>
      <c r="F44" s="30" t="s">
        <v>4927</v>
      </c>
      <c r="G44" s="30" t="s">
        <v>3909</v>
      </c>
      <c r="H44" s="31" t="s">
        <v>89</v>
      </c>
      <c r="I44" s="31" t="s">
        <v>48</v>
      </c>
      <c r="J44" s="32">
        <v>11402669</v>
      </c>
      <c r="K44" s="33">
        <f t="shared" si="2"/>
        <v>2390.5718209168003</v>
      </c>
      <c r="L44" s="33">
        <v>11402669</v>
      </c>
      <c r="M44" s="33">
        <v>0</v>
      </c>
      <c r="N44" s="33">
        <v>0</v>
      </c>
      <c r="O44" s="33">
        <v>0</v>
      </c>
      <c r="P44" s="33">
        <f t="shared" si="3"/>
        <v>11402669</v>
      </c>
      <c r="Q44" s="33">
        <f t="shared" si="4"/>
        <v>2390.5718209168003</v>
      </c>
      <c r="R44" s="33">
        <f t="shared" si="5"/>
        <v>11402669</v>
      </c>
      <c r="S44" s="33"/>
      <c r="T44" s="30" t="str">
        <f t="shared" si="6"/>
        <v>COP</v>
      </c>
      <c r="U44" s="33">
        <v>0</v>
      </c>
      <c r="V44" s="33">
        <v>0</v>
      </c>
      <c r="W44" s="33">
        <v>0</v>
      </c>
      <c r="X44" s="33">
        <f t="shared" si="7"/>
        <v>11402669</v>
      </c>
      <c r="Y44" s="33">
        <f t="shared" si="8"/>
        <v>2390.5718209168003</v>
      </c>
      <c r="Z44" s="33">
        <f t="shared" si="9"/>
        <v>11402669</v>
      </c>
      <c r="AA44" s="34">
        <f t="shared" si="10"/>
        <v>1.6442059278919361E-05</v>
      </c>
      <c r="AB44" s="33" t="s">
        <v>4928</v>
      </c>
      <c r="AC44" s="35">
        <v>44914</v>
      </c>
      <c r="AD44" s="33">
        <v>60</v>
      </c>
      <c r="AE44" s="36">
        <f t="shared" si="12"/>
        <v>44974</v>
      </c>
    </row>
    <row r="45" spans="2:31" ht="14.5" hidden="1">
      <c r="B45" s="29" t="s">
        <v>82</v>
      </c>
      <c r="C45" s="30" t="str">
        <f t="shared" si="1"/>
        <v>(Proveedores estratégicos)</v>
      </c>
      <c r="D45" s="30">
        <v>4</v>
      </c>
      <c r="E45" s="30" t="s">
        <v>4926</v>
      </c>
      <c r="F45" s="30" t="s">
        <v>4927</v>
      </c>
      <c r="G45" s="30" t="s">
        <v>3909</v>
      </c>
      <c r="H45" s="31" t="s">
        <v>90</v>
      </c>
      <c r="I45" s="31" t="s">
        <v>48</v>
      </c>
      <c r="J45" s="32">
        <v>848232</v>
      </c>
      <c r="K45" s="33">
        <f t="shared" si="2"/>
        <v>177.83200729582691</v>
      </c>
      <c r="L45" s="33">
        <v>848232</v>
      </c>
      <c r="M45" s="33">
        <v>0</v>
      </c>
      <c r="N45" s="33">
        <v>0</v>
      </c>
      <c r="O45" s="33">
        <v>0</v>
      </c>
      <c r="P45" s="33">
        <f t="shared" si="3"/>
        <v>848232</v>
      </c>
      <c r="Q45" s="33">
        <f t="shared" si="4"/>
        <v>177.83200729582691</v>
      </c>
      <c r="R45" s="33">
        <f t="shared" si="5"/>
        <v>848232</v>
      </c>
      <c r="S45" s="33"/>
      <c r="T45" s="30" t="str">
        <f t="shared" si="6"/>
        <v>COP</v>
      </c>
      <c r="U45" s="33">
        <v>0</v>
      </c>
      <c r="V45" s="33">
        <v>0</v>
      </c>
      <c r="W45" s="33">
        <v>0</v>
      </c>
      <c r="X45" s="33">
        <f t="shared" si="7"/>
        <v>848232</v>
      </c>
      <c r="Y45" s="33">
        <f t="shared" si="8"/>
        <v>177.83200729582691</v>
      </c>
      <c r="Z45" s="33">
        <f t="shared" si="9"/>
        <v>848232</v>
      </c>
      <c r="AA45" s="34">
        <f t="shared" si="10"/>
        <v>1.2231066977631577E-06</v>
      </c>
      <c r="AB45" s="33" t="s">
        <v>4928</v>
      </c>
      <c r="AC45" s="35">
        <v>44916</v>
      </c>
      <c r="AD45" s="33">
        <v>60</v>
      </c>
      <c r="AE45" s="36">
        <f t="shared" si="12"/>
        <v>44976</v>
      </c>
    </row>
    <row r="46" spans="2:31" ht="14.5" hidden="1">
      <c r="B46" s="29" t="s">
        <v>82</v>
      </c>
      <c r="C46" s="30" t="str">
        <f t="shared" si="1"/>
        <v>(Proveedores estratégicos)</v>
      </c>
      <c r="D46" s="30">
        <v>4</v>
      </c>
      <c r="E46" s="30" t="s">
        <v>4926</v>
      </c>
      <c r="F46" s="30" t="s">
        <v>4927</v>
      </c>
      <c r="G46" s="30" t="s">
        <v>3909</v>
      </c>
      <c r="H46" s="31" t="s">
        <v>91</v>
      </c>
      <c r="I46" s="31" t="s">
        <v>48</v>
      </c>
      <c r="J46" s="32">
        <v>636174</v>
      </c>
      <c r="K46" s="33">
        <f t="shared" si="2"/>
        <v>133.37400547187016</v>
      </c>
      <c r="L46" s="33">
        <v>636174</v>
      </c>
      <c r="M46" s="33">
        <v>0</v>
      </c>
      <c r="N46" s="33">
        <v>0</v>
      </c>
      <c r="O46" s="33">
        <v>0</v>
      </c>
      <c r="P46" s="33">
        <f t="shared" si="3"/>
        <v>636174</v>
      </c>
      <c r="Q46" s="33">
        <f t="shared" si="4"/>
        <v>133.37400547187016</v>
      </c>
      <c r="R46" s="33">
        <f t="shared" si="5"/>
        <v>636174</v>
      </c>
      <c r="S46" s="33"/>
      <c r="T46" s="30" t="str">
        <f t="shared" si="6"/>
        <v>COP</v>
      </c>
      <c r="U46" s="33">
        <v>0</v>
      </c>
      <c r="V46" s="33">
        <v>0</v>
      </c>
      <c r="W46" s="33">
        <v>0</v>
      </c>
      <c r="X46" s="33">
        <f t="shared" si="7"/>
        <v>636174</v>
      </c>
      <c r="Y46" s="33">
        <f t="shared" si="8"/>
        <v>133.37400547187016</v>
      </c>
      <c r="Z46" s="33">
        <f t="shared" si="9"/>
        <v>636174</v>
      </c>
      <c r="AA46" s="34">
        <f t="shared" si="10"/>
        <v>9.173300233223683E-07</v>
      </c>
      <c r="AB46" s="33" t="s">
        <v>4928</v>
      </c>
      <c r="AC46" s="35">
        <v>44916</v>
      </c>
      <c r="AD46" s="33">
        <v>60</v>
      </c>
      <c r="AE46" s="36">
        <f t="shared" si="12"/>
        <v>44976</v>
      </c>
    </row>
    <row r="47" spans="2:31" ht="14.5" hidden="1">
      <c r="B47" s="29" t="s">
        <v>82</v>
      </c>
      <c r="C47" s="30" t="str">
        <f t="shared" si="1"/>
        <v>(Proveedores estratégicos)</v>
      </c>
      <c r="D47" s="30">
        <v>4</v>
      </c>
      <c r="E47" s="30" t="s">
        <v>4926</v>
      </c>
      <c r="F47" s="30" t="s">
        <v>4927</v>
      </c>
      <c r="G47" s="30" t="s">
        <v>3909</v>
      </c>
      <c r="H47" s="31" t="s">
        <v>92</v>
      </c>
      <c r="I47" s="31" t="s">
        <v>48</v>
      </c>
      <c r="J47" s="32">
        <v>2885604</v>
      </c>
      <c r="K47" s="33">
        <f t="shared" si="2"/>
        <v>604.96745180666051</v>
      </c>
      <c r="L47" s="33">
        <v>2885604</v>
      </c>
      <c r="M47" s="33">
        <v>0</v>
      </c>
      <c r="N47" s="33">
        <v>0</v>
      </c>
      <c r="O47" s="33">
        <v>0</v>
      </c>
      <c r="P47" s="33">
        <f t="shared" si="3"/>
        <v>2885604</v>
      </c>
      <c r="Q47" s="33">
        <f t="shared" si="4"/>
        <v>604.96745180666051</v>
      </c>
      <c r="R47" s="33">
        <f t="shared" si="5"/>
        <v>2885604</v>
      </c>
      <c r="S47" s="33"/>
      <c r="T47" s="30" t="str">
        <f t="shared" si="6"/>
        <v>COP</v>
      </c>
      <c r="U47" s="33">
        <v>0</v>
      </c>
      <c r="V47" s="33">
        <v>0</v>
      </c>
      <c r="W47" s="33">
        <v>0</v>
      </c>
      <c r="X47" s="33">
        <f t="shared" si="7"/>
        <v>2885604</v>
      </c>
      <c r="Y47" s="33">
        <f t="shared" si="8"/>
        <v>604.96745180666051</v>
      </c>
      <c r="Z47" s="33">
        <f t="shared" si="9"/>
        <v>2885604</v>
      </c>
      <c r="AA47" s="34">
        <f t="shared" si="10"/>
        <v>4.1608918073029065E-06</v>
      </c>
      <c r="AB47" s="33" t="s">
        <v>4928</v>
      </c>
      <c r="AC47" s="35">
        <v>44918</v>
      </c>
      <c r="AD47" s="33">
        <v>60</v>
      </c>
      <c r="AE47" s="36">
        <f t="shared" si="12"/>
        <v>44978</v>
      </c>
    </row>
    <row r="48" spans="2:31" ht="14.5" hidden="1">
      <c r="B48" s="29" t="s">
        <v>82</v>
      </c>
      <c r="C48" s="30" t="str">
        <f t="shared" si="1"/>
        <v>(Proveedores estratégicos)</v>
      </c>
      <c r="D48" s="30">
        <v>4</v>
      </c>
      <c r="E48" s="30" t="s">
        <v>4926</v>
      </c>
      <c r="F48" s="30" t="s">
        <v>4927</v>
      </c>
      <c r="G48" s="30" t="s">
        <v>3909</v>
      </c>
      <c r="H48" s="31" t="s">
        <v>93</v>
      </c>
      <c r="I48" s="31" t="s">
        <v>48</v>
      </c>
      <c r="J48" s="32">
        <v>9487589</v>
      </c>
      <c r="K48" s="33">
        <f t="shared" si="2"/>
        <v>1989.0749184984852</v>
      </c>
      <c r="L48" s="33">
        <v>9487589</v>
      </c>
      <c r="M48" s="33">
        <v>0</v>
      </c>
      <c r="N48" s="33">
        <v>0</v>
      </c>
      <c r="O48" s="33">
        <v>0</v>
      </c>
      <c r="P48" s="33">
        <f t="shared" si="3"/>
        <v>9487589</v>
      </c>
      <c r="Q48" s="33">
        <f t="shared" si="4"/>
        <v>1989.0749184984852</v>
      </c>
      <c r="R48" s="33">
        <f t="shared" si="5"/>
        <v>9487589</v>
      </c>
      <c r="S48" s="33"/>
      <c r="T48" s="30" t="str">
        <f t="shared" si="6"/>
        <v>COP</v>
      </c>
      <c r="U48" s="33">
        <v>0</v>
      </c>
      <c r="V48" s="33">
        <v>0</v>
      </c>
      <c r="W48" s="33">
        <v>0</v>
      </c>
      <c r="X48" s="33">
        <f t="shared" si="7"/>
        <v>9487589</v>
      </c>
      <c r="Y48" s="33">
        <f t="shared" si="8"/>
        <v>1989.0749184984852</v>
      </c>
      <c r="Z48" s="33">
        <f t="shared" si="9"/>
        <v>9487589</v>
      </c>
      <c r="AA48" s="34">
        <f t="shared" si="10"/>
        <v>1.3680612911943972E-05</v>
      </c>
      <c r="AB48" s="33" t="s">
        <v>4928</v>
      </c>
      <c r="AC48" s="35">
        <v>44918</v>
      </c>
      <c r="AD48" s="33">
        <v>60</v>
      </c>
      <c r="AE48" s="36">
        <f t="shared" si="12"/>
        <v>44978</v>
      </c>
    </row>
    <row r="49" spans="2:31" ht="14.5" hidden="1">
      <c r="B49" s="29" t="s">
        <v>82</v>
      </c>
      <c r="C49" s="30" t="str">
        <f t="shared" si="1"/>
        <v>(Proveedores estratégicos)</v>
      </c>
      <c r="D49" s="30">
        <v>4</v>
      </c>
      <c r="E49" s="30" t="s">
        <v>4926</v>
      </c>
      <c r="F49" s="30" t="s">
        <v>4927</v>
      </c>
      <c r="G49" s="30" t="s">
        <v>3909</v>
      </c>
      <c r="H49" s="31" t="s">
        <v>94</v>
      </c>
      <c r="I49" s="31" t="s">
        <v>48</v>
      </c>
      <c r="J49" s="32">
        <v>2121651</v>
      </c>
      <c r="K49" s="33">
        <f t="shared" si="2"/>
        <v>444.80455360231451</v>
      </c>
      <c r="L49" s="33">
        <v>2121651</v>
      </c>
      <c r="M49" s="33">
        <v>0</v>
      </c>
      <c r="N49" s="33">
        <v>0</v>
      </c>
      <c r="O49" s="33">
        <v>0</v>
      </c>
      <c r="P49" s="33">
        <f t="shared" si="3"/>
        <v>2121651</v>
      </c>
      <c r="Q49" s="33">
        <f t="shared" si="4"/>
        <v>444.80455360231451</v>
      </c>
      <c r="R49" s="33">
        <f t="shared" si="5"/>
        <v>2121651</v>
      </c>
      <c r="S49" s="33"/>
      <c r="T49" s="30" t="str">
        <f t="shared" si="6"/>
        <v>COP</v>
      </c>
      <c r="U49" s="33">
        <v>0</v>
      </c>
      <c r="V49" s="33">
        <v>0</v>
      </c>
      <c r="W49" s="33">
        <v>0</v>
      </c>
      <c r="X49" s="33">
        <f t="shared" si="7"/>
        <v>2121651</v>
      </c>
      <c r="Y49" s="33">
        <f t="shared" si="8"/>
        <v>444.80455360231451</v>
      </c>
      <c r="Z49" s="33">
        <f t="shared" si="9"/>
        <v>2121651</v>
      </c>
      <c r="AA49" s="34">
        <f t="shared" si="10"/>
        <v>3.059311071046484E-06</v>
      </c>
      <c r="AB49" s="33" t="s">
        <v>4928</v>
      </c>
      <c r="AC49" s="35">
        <v>44928</v>
      </c>
      <c r="AD49" s="33">
        <v>60</v>
      </c>
      <c r="AE49" s="36">
        <f t="shared" si="12"/>
        <v>44988</v>
      </c>
    </row>
    <row r="50" spans="2:31" ht="14.5" hidden="1">
      <c r="B50" s="29" t="s">
        <v>82</v>
      </c>
      <c r="C50" s="30" t="str">
        <f t="shared" si="1"/>
        <v>(Proveedores estratégicos)</v>
      </c>
      <c r="D50" s="30">
        <v>4</v>
      </c>
      <c r="E50" s="30" t="s">
        <v>4926</v>
      </c>
      <c r="F50" s="30" t="s">
        <v>4927</v>
      </c>
      <c r="G50" s="30" t="s">
        <v>3909</v>
      </c>
      <c r="H50" s="31">
        <v>4162226</v>
      </c>
      <c r="I50" s="31" t="s">
        <v>48</v>
      </c>
      <c r="J50" s="32">
        <v>217982</v>
      </c>
      <c r="K50" s="33">
        <f t="shared" si="2"/>
        <v>45.699969600721197</v>
      </c>
      <c r="L50" s="33">
        <v>217982</v>
      </c>
      <c r="M50" s="33">
        <v>0</v>
      </c>
      <c r="N50" s="33">
        <v>0</v>
      </c>
      <c r="O50" s="33">
        <v>0</v>
      </c>
      <c r="P50" s="33">
        <f t="shared" si="3"/>
        <v>217982</v>
      </c>
      <c r="Q50" s="33">
        <f t="shared" si="4"/>
        <v>45.699969600721197</v>
      </c>
      <c r="R50" s="33">
        <f t="shared" si="5"/>
        <v>217982</v>
      </c>
      <c r="S50" s="33"/>
      <c r="T50" s="30" t="str">
        <f t="shared" si="6"/>
        <v>COP</v>
      </c>
      <c r="U50" s="33">
        <v>0</v>
      </c>
      <c r="V50" s="33">
        <v>0</v>
      </c>
      <c r="W50" s="33">
        <v>0</v>
      </c>
      <c r="X50" s="33">
        <f t="shared" si="7"/>
        <v>217982</v>
      </c>
      <c r="Y50" s="33">
        <f t="shared" si="8"/>
        <v>45.699969600721197</v>
      </c>
      <c r="Z50" s="33">
        <f t="shared" si="9"/>
        <v>217982</v>
      </c>
      <c r="AA50" s="34">
        <f t="shared" si="10"/>
        <v>3.1431877622137416E-07</v>
      </c>
      <c r="AB50" s="33" t="s">
        <v>4928</v>
      </c>
      <c r="AC50" s="35">
        <v>44928</v>
      </c>
      <c r="AD50" s="33">
        <v>60</v>
      </c>
      <c r="AE50" s="36">
        <f t="shared" si="12"/>
        <v>44988</v>
      </c>
    </row>
    <row r="51" spans="2:31" ht="14.5" hidden="1">
      <c r="B51" s="29" t="s">
        <v>82</v>
      </c>
      <c r="C51" s="30" t="str">
        <f t="shared" si="1"/>
        <v>(Proveedores estratégicos)</v>
      </c>
      <c r="D51" s="30">
        <v>4</v>
      </c>
      <c r="E51" s="30" t="s">
        <v>4926</v>
      </c>
      <c r="F51" s="30" t="s">
        <v>4927</v>
      </c>
      <c r="G51" s="30" t="s">
        <v>3909</v>
      </c>
      <c r="H51" s="31">
        <v>40127224</v>
      </c>
      <c r="I51" s="31" t="s">
        <v>48</v>
      </c>
      <c r="J51" s="32">
        <v>7639556</v>
      </c>
      <c r="K51" s="33">
        <f t="shared" si="2"/>
        <v>1601.6344329486251</v>
      </c>
      <c r="L51" s="33">
        <v>7639556</v>
      </c>
      <c r="M51" s="33">
        <v>0</v>
      </c>
      <c r="N51" s="33">
        <v>0</v>
      </c>
      <c r="O51" s="33">
        <v>0</v>
      </c>
      <c r="P51" s="33">
        <f t="shared" si="3"/>
        <v>7639556</v>
      </c>
      <c r="Q51" s="33">
        <f t="shared" si="4"/>
        <v>1601.6344329486251</v>
      </c>
      <c r="R51" s="33">
        <f t="shared" si="5"/>
        <v>7639556</v>
      </c>
      <c r="S51" s="33"/>
      <c r="T51" s="30" t="str">
        <f t="shared" si="6"/>
        <v>COP</v>
      </c>
      <c r="U51" s="33">
        <v>0</v>
      </c>
      <c r="V51" s="33">
        <v>0</v>
      </c>
      <c r="W51" s="33">
        <v>0</v>
      </c>
      <c r="X51" s="33">
        <f t="shared" si="7"/>
        <v>7639556</v>
      </c>
      <c r="Y51" s="33">
        <f t="shared" si="8"/>
        <v>1601.6344329486251</v>
      </c>
      <c r="Z51" s="33">
        <f t="shared" si="9"/>
        <v>7639556</v>
      </c>
      <c r="AA51" s="34">
        <f t="shared" si="10"/>
        <v>1.1015844853220249E-05</v>
      </c>
      <c r="AB51" s="33" t="s">
        <v>4928</v>
      </c>
      <c r="AC51" s="35">
        <v>44928</v>
      </c>
      <c r="AD51" s="33">
        <v>60</v>
      </c>
      <c r="AE51" s="36">
        <f t="shared" si="12"/>
        <v>44988</v>
      </c>
    </row>
    <row r="52" spans="2:31" ht="14.5" hidden="1">
      <c r="B52" s="29" t="s">
        <v>82</v>
      </c>
      <c r="C52" s="30" t="str">
        <f t="shared" si="1"/>
        <v>(Proveedores estratégicos)</v>
      </c>
      <c r="D52" s="30">
        <v>4</v>
      </c>
      <c r="E52" s="30" t="s">
        <v>4926</v>
      </c>
      <c r="F52" s="30" t="s">
        <v>4927</v>
      </c>
      <c r="G52" s="30" t="s">
        <v>3909</v>
      </c>
      <c r="H52" s="31">
        <v>40127223</v>
      </c>
      <c r="I52" s="31" t="s">
        <v>48</v>
      </c>
      <c r="J52" s="32">
        <v>11345884</v>
      </c>
      <c r="K52" s="33">
        <f t="shared" si="2"/>
        <v>2378.6668343868255</v>
      </c>
      <c r="L52" s="33">
        <v>11345884</v>
      </c>
      <c r="M52" s="33">
        <v>0</v>
      </c>
      <c r="N52" s="33">
        <v>0</v>
      </c>
      <c r="O52" s="33">
        <v>0</v>
      </c>
      <c r="P52" s="33">
        <f t="shared" si="3"/>
        <v>11345884</v>
      </c>
      <c r="Q52" s="33">
        <f t="shared" si="4"/>
        <v>2378.6668343868255</v>
      </c>
      <c r="R52" s="33">
        <f t="shared" si="5"/>
        <v>11345884</v>
      </c>
      <c r="S52" s="33"/>
      <c r="T52" s="30" t="str">
        <f t="shared" si="6"/>
        <v>COP</v>
      </c>
      <c r="U52" s="33">
        <v>0</v>
      </c>
      <c r="V52" s="33">
        <v>0</v>
      </c>
      <c r="W52" s="33">
        <v>0</v>
      </c>
      <c r="X52" s="33">
        <f t="shared" si="7"/>
        <v>11345884</v>
      </c>
      <c r="Y52" s="33">
        <f t="shared" si="8"/>
        <v>2378.6668343868255</v>
      </c>
      <c r="Z52" s="33">
        <f t="shared" si="9"/>
        <v>11345884</v>
      </c>
      <c r="AA52" s="34">
        <f t="shared" si="10"/>
        <v>1.6360178244211308E-05</v>
      </c>
      <c r="AB52" s="33" t="s">
        <v>4928</v>
      </c>
      <c r="AC52" s="35">
        <v>44928</v>
      </c>
      <c r="AD52" s="33">
        <v>60</v>
      </c>
      <c r="AE52" s="36">
        <f t="shared" si="12"/>
        <v>44988</v>
      </c>
    </row>
    <row r="53" spans="2:31" ht="14.5" hidden="1">
      <c r="B53" s="29" t="s">
        <v>82</v>
      </c>
      <c r="C53" s="30" t="str">
        <f t="shared" si="1"/>
        <v>(Proveedores estratégicos)</v>
      </c>
      <c r="D53" s="30">
        <v>4</v>
      </c>
      <c r="E53" s="30" t="s">
        <v>4926</v>
      </c>
      <c r="F53" s="30" t="s">
        <v>4927</v>
      </c>
      <c r="G53" s="30" t="s">
        <v>3909</v>
      </c>
      <c r="H53" s="31">
        <v>40127352</v>
      </c>
      <c r="I53" s="31" t="s">
        <v>48</v>
      </c>
      <c r="J53" s="32">
        <v>2178176</v>
      </c>
      <c r="K53" s="33">
        <f t="shared" si="2"/>
        <v>456.65503108064189</v>
      </c>
      <c r="L53" s="33">
        <v>2178176</v>
      </c>
      <c r="M53" s="33">
        <v>0</v>
      </c>
      <c r="N53" s="33">
        <v>0</v>
      </c>
      <c r="O53" s="33">
        <v>0</v>
      </c>
      <c r="P53" s="33">
        <f t="shared" si="3"/>
        <v>2178176</v>
      </c>
      <c r="Q53" s="33">
        <f t="shared" si="4"/>
        <v>456.65503108064189</v>
      </c>
      <c r="R53" s="33">
        <f t="shared" si="5"/>
        <v>2178176</v>
      </c>
      <c r="S53" s="33"/>
      <c r="T53" s="30" t="str">
        <f t="shared" si="6"/>
        <v>COP</v>
      </c>
      <c r="U53" s="33">
        <v>0</v>
      </c>
      <c r="V53" s="33">
        <v>0</v>
      </c>
      <c r="W53" s="33">
        <v>0</v>
      </c>
      <c r="X53" s="33">
        <f t="shared" si="7"/>
        <v>2178176</v>
      </c>
      <c r="Y53" s="33">
        <f t="shared" si="8"/>
        <v>456.65503108064189</v>
      </c>
      <c r="Z53" s="33">
        <f t="shared" si="9"/>
        <v>2178176</v>
      </c>
      <c r="AA53" s="34">
        <f t="shared" si="10"/>
        <v>3.1408171991942813E-06</v>
      </c>
      <c r="AB53" s="33" t="s">
        <v>4928</v>
      </c>
      <c r="AC53" s="35">
        <v>44928</v>
      </c>
      <c r="AD53" s="33">
        <v>60</v>
      </c>
      <c r="AE53" s="36">
        <f t="shared" si="12"/>
        <v>44988</v>
      </c>
    </row>
    <row r="54" spans="2:31" ht="14.5" hidden="1">
      <c r="B54" s="29" t="s">
        <v>82</v>
      </c>
      <c r="C54" s="30" t="str">
        <f t="shared" si="1"/>
        <v>(Proveedores estratégicos)</v>
      </c>
      <c r="D54" s="30">
        <v>4</v>
      </c>
      <c r="E54" s="30" t="s">
        <v>4926</v>
      </c>
      <c r="F54" s="30" t="s">
        <v>4927</v>
      </c>
      <c r="G54" s="30" t="s">
        <v>3909</v>
      </c>
      <c r="H54" s="31">
        <v>4162227</v>
      </c>
      <c r="I54" s="31" t="s">
        <v>48</v>
      </c>
      <c r="J54" s="32">
        <v>1076564</v>
      </c>
      <c r="K54" s="33">
        <f t="shared" si="2"/>
        <v>225.70185645250896</v>
      </c>
      <c r="L54" s="33">
        <v>1076564</v>
      </c>
      <c r="M54" s="33">
        <v>0</v>
      </c>
      <c r="N54" s="33">
        <v>0</v>
      </c>
      <c r="O54" s="33">
        <v>0</v>
      </c>
      <c r="P54" s="33">
        <f t="shared" si="3"/>
        <v>1076564</v>
      </c>
      <c r="Q54" s="33">
        <f t="shared" si="4"/>
        <v>225.70185645250896</v>
      </c>
      <c r="R54" s="33">
        <f t="shared" si="5"/>
        <v>1076564</v>
      </c>
      <c r="S54" s="33"/>
      <c r="T54" s="30" t="str">
        <f t="shared" si="6"/>
        <v>COP</v>
      </c>
      <c r="U54" s="33">
        <v>0</v>
      </c>
      <c r="V54" s="33">
        <v>0</v>
      </c>
      <c r="W54" s="33">
        <v>0</v>
      </c>
      <c r="X54" s="33">
        <f t="shared" si="7"/>
        <v>1076564</v>
      </c>
      <c r="Y54" s="33">
        <f t="shared" si="8"/>
        <v>225.70185645250896</v>
      </c>
      <c r="Z54" s="33">
        <f t="shared" si="9"/>
        <v>1076564</v>
      </c>
      <c r="AA54" s="34">
        <f t="shared" si="10"/>
        <v>1.5523496389793077E-06</v>
      </c>
      <c r="AB54" s="33" t="s">
        <v>4928</v>
      </c>
      <c r="AC54" s="35">
        <v>44928</v>
      </c>
      <c r="AD54" s="33">
        <v>60</v>
      </c>
      <c r="AE54" s="36">
        <f t="shared" si="12"/>
        <v>44988</v>
      </c>
    </row>
    <row r="55" spans="2:31" ht="14.5" hidden="1">
      <c r="B55" s="29" t="s">
        <v>82</v>
      </c>
      <c r="C55" s="30" t="str">
        <f t="shared" si="1"/>
        <v>(Proveedores estratégicos)</v>
      </c>
      <c r="D55" s="30">
        <v>4</v>
      </c>
      <c r="E55" s="30" t="s">
        <v>4926</v>
      </c>
      <c r="F55" s="30" t="s">
        <v>4927</v>
      </c>
      <c r="G55" s="30" t="s">
        <v>3909</v>
      </c>
      <c r="H55" s="31" t="s">
        <v>95</v>
      </c>
      <c r="I55" s="31" t="s">
        <v>48</v>
      </c>
      <c r="J55" s="32">
        <v>5902236</v>
      </c>
      <c r="K55" s="33">
        <f t="shared" si="2"/>
        <v>1237.4049498411898</v>
      </c>
      <c r="L55" s="33">
        <v>5902236</v>
      </c>
      <c r="M55" s="33">
        <v>0</v>
      </c>
      <c r="N55" s="33">
        <v>0</v>
      </c>
      <c r="O55" s="33">
        <v>0</v>
      </c>
      <c r="P55" s="33">
        <f t="shared" si="3"/>
        <v>5902236</v>
      </c>
      <c r="Q55" s="33">
        <f t="shared" si="4"/>
        <v>1237.4049498411898</v>
      </c>
      <c r="R55" s="33">
        <f t="shared" si="5"/>
        <v>5902236</v>
      </c>
      <c r="S55" s="33"/>
      <c r="T55" s="30" t="str">
        <f t="shared" si="6"/>
        <v>COP</v>
      </c>
      <c r="U55" s="33">
        <v>0</v>
      </c>
      <c r="V55" s="33">
        <v>0</v>
      </c>
      <c r="W55" s="33">
        <v>0</v>
      </c>
      <c r="X55" s="33">
        <f t="shared" si="7"/>
        <v>5902236</v>
      </c>
      <c r="Y55" s="33">
        <f t="shared" si="8"/>
        <v>1237.4049498411898</v>
      </c>
      <c r="Z55" s="33">
        <f t="shared" si="9"/>
        <v>5902236</v>
      </c>
      <c r="AA55" s="34">
        <f t="shared" si="10"/>
        <v>8.5107192175947478E-06</v>
      </c>
      <c r="AB55" s="33" t="s">
        <v>4928</v>
      </c>
      <c r="AC55" s="35">
        <v>44933</v>
      </c>
      <c r="AD55" s="33">
        <v>60</v>
      </c>
      <c r="AE55" s="36">
        <f t="shared" si="12"/>
        <v>44993</v>
      </c>
    </row>
    <row r="56" spans="2:31" ht="14.5" hidden="1">
      <c r="B56" s="29" t="s">
        <v>82</v>
      </c>
      <c r="C56" s="30" t="str">
        <f t="shared" si="1"/>
        <v>(Proveedores estratégicos)</v>
      </c>
      <c r="D56" s="30">
        <v>4</v>
      </c>
      <c r="E56" s="30" t="s">
        <v>4926</v>
      </c>
      <c r="F56" s="30" t="s">
        <v>4927</v>
      </c>
      <c r="G56" s="30" t="s">
        <v>3909</v>
      </c>
      <c r="H56" s="31" t="s">
        <v>96</v>
      </c>
      <c r="I56" s="31" t="s">
        <v>48</v>
      </c>
      <c r="J56" s="32">
        <v>986285</v>
      </c>
      <c r="K56" s="33">
        <f t="shared" si="2"/>
        <v>206.77484616916672</v>
      </c>
      <c r="L56" s="33">
        <v>986285</v>
      </c>
      <c r="M56" s="33">
        <v>0</v>
      </c>
      <c r="N56" s="33">
        <v>0</v>
      </c>
      <c r="O56" s="33">
        <v>0</v>
      </c>
      <c r="P56" s="33">
        <f t="shared" si="3"/>
        <v>986285</v>
      </c>
      <c r="Q56" s="33">
        <f t="shared" si="4"/>
        <v>206.77484616916672</v>
      </c>
      <c r="R56" s="33">
        <f t="shared" si="5"/>
        <v>986285</v>
      </c>
      <c r="S56" s="33"/>
      <c r="T56" s="30" t="str">
        <f t="shared" si="6"/>
        <v>COP</v>
      </c>
      <c r="U56" s="33">
        <v>0</v>
      </c>
      <c r="V56" s="33">
        <v>0</v>
      </c>
      <c r="W56" s="33">
        <v>0</v>
      </c>
      <c r="X56" s="33">
        <f t="shared" si="7"/>
        <v>986285</v>
      </c>
      <c r="Y56" s="33">
        <f t="shared" si="8"/>
        <v>206.77484616916672</v>
      </c>
      <c r="Z56" s="33">
        <f t="shared" si="9"/>
        <v>986285</v>
      </c>
      <c r="AA56" s="34">
        <f t="shared" si="10"/>
        <v>1.4221719876205283E-06</v>
      </c>
      <c r="AB56" s="33" t="s">
        <v>4928</v>
      </c>
      <c r="AC56" s="35">
        <v>44939</v>
      </c>
      <c r="AD56" s="33">
        <v>60</v>
      </c>
      <c r="AE56" s="36">
        <f t="shared" si="12"/>
        <v>44999</v>
      </c>
    </row>
    <row r="57" spans="2:31" ht="14.5" hidden="1">
      <c r="B57" s="29" t="s">
        <v>82</v>
      </c>
      <c r="C57" s="30" t="str">
        <f t="shared" si="1"/>
        <v>(Proveedores estratégicos)</v>
      </c>
      <c r="D57" s="30">
        <v>4</v>
      </c>
      <c r="E57" s="30" t="s">
        <v>4926</v>
      </c>
      <c r="F57" s="30" t="s">
        <v>4927</v>
      </c>
      <c r="G57" s="30" t="s">
        <v>3909</v>
      </c>
      <c r="H57" s="31" t="s">
        <v>97</v>
      </c>
      <c r="I57" s="31" t="s">
        <v>48</v>
      </c>
      <c r="J57" s="32">
        <v>36172462</v>
      </c>
      <c r="K57" s="33">
        <f t="shared" si="2"/>
        <v>7583.5638437267417</v>
      </c>
      <c r="L57" s="33">
        <v>36172462</v>
      </c>
      <c r="M57" s="33">
        <v>0</v>
      </c>
      <c r="N57" s="33">
        <v>0</v>
      </c>
      <c r="O57" s="33">
        <v>0</v>
      </c>
      <c r="P57" s="33">
        <f t="shared" si="3"/>
        <v>36172462</v>
      </c>
      <c r="Q57" s="33">
        <f t="shared" si="4"/>
        <v>7583.5638437267417</v>
      </c>
      <c r="R57" s="33">
        <f t="shared" si="5"/>
        <v>36172462</v>
      </c>
      <c r="S57" s="33"/>
      <c r="T57" s="30" t="str">
        <f t="shared" si="6"/>
        <v>COP</v>
      </c>
      <c r="U57" s="33">
        <v>0</v>
      </c>
      <c r="V57" s="33">
        <v>0</v>
      </c>
      <c r="W57" s="33">
        <v>0</v>
      </c>
      <c r="X57" s="33">
        <f t="shared" si="7"/>
        <v>36172462</v>
      </c>
      <c r="Y57" s="33">
        <f t="shared" si="8"/>
        <v>7583.5638437267417</v>
      </c>
      <c r="Z57" s="33">
        <f t="shared" si="9"/>
        <v>36172462</v>
      </c>
      <c r="AA57" s="34">
        <f t="shared" si="10"/>
        <v>5.2158820401474251E-05</v>
      </c>
      <c r="AB57" s="33" t="s">
        <v>4928</v>
      </c>
      <c r="AC57" s="35">
        <v>44940</v>
      </c>
      <c r="AD57" s="33">
        <v>60</v>
      </c>
      <c r="AE57" s="36">
        <f t="shared" si="12"/>
        <v>45000</v>
      </c>
    </row>
    <row r="58" spans="2:31" ht="14.5" hidden="1">
      <c r="B58" s="29" t="s">
        <v>82</v>
      </c>
      <c r="C58" s="30" t="str">
        <f t="shared" si="1"/>
        <v>(Proveedores estratégicos)</v>
      </c>
      <c r="D58" s="30">
        <v>4</v>
      </c>
      <c r="E58" s="30" t="s">
        <v>4926</v>
      </c>
      <c r="F58" s="30" t="s">
        <v>4927</v>
      </c>
      <c r="G58" s="30" t="s">
        <v>3909</v>
      </c>
      <c r="H58" s="31">
        <v>40127850</v>
      </c>
      <c r="I58" s="31" t="s">
        <v>48</v>
      </c>
      <c r="J58" s="32">
        <v>1037132</v>
      </c>
      <c r="K58" s="33">
        <f t="shared" si="2"/>
        <v>217.43492981959599</v>
      </c>
      <c r="L58" s="33">
        <v>1037132</v>
      </c>
      <c r="M58" s="33">
        <v>0</v>
      </c>
      <c r="N58" s="33">
        <v>0</v>
      </c>
      <c r="O58" s="33">
        <v>0</v>
      </c>
      <c r="P58" s="33">
        <f t="shared" si="3"/>
        <v>1037132</v>
      </c>
      <c r="Q58" s="33">
        <f t="shared" si="4"/>
        <v>217.43492981959599</v>
      </c>
      <c r="R58" s="33">
        <f t="shared" si="5"/>
        <v>1037132</v>
      </c>
      <c r="S58" s="33"/>
      <c r="T58" s="30" t="str">
        <f t="shared" si="6"/>
        <v>COP</v>
      </c>
      <c r="U58" s="33">
        <v>0</v>
      </c>
      <c r="V58" s="33">
        <v>0</v>
      </c>
      <c r="W58" s="33">
        <v>0</v>
      </c>
      <c r="X58" s="33">
        <f t="shared" si="7"/>
        <v>1037132</v>
      </c>
      <c r="Y58" s="33">
        <f t="shared" si="8"/>
        <v>217.43492981959599</v>
      </c>
      <c r="Z58" s="33">
        <f t="shared" si="9"/>
        <v>1037132</v>
      </c>
      <c r="AA58" s="34">
        <f t="shared" si="10"/>
        <v>1.4954907332716749E-06</v>
      </c>
      <c r="AB58" s="33" t="s">
        <v>4928</v>
      </c>
      <c r="AC58" s="35">
        <v>44945</v>
      </c>
      <c r="AD58" s="33">
        <v>60</v>
      </c>
      <c r="AE58" s="36">
        <f t="shared" si="12"/>
        <v>45005</v>
      </c>
    </row>
    <row r="59" spans="2:31" ht="14.5" hidden="1">
      <c r="B59" s="29" t="s">
        <v>82</v>
      </c>
      <c r="C59" s="30" t="str">
        <f t="shared" si="1"/>
        <v>(Proveedores estratégicos)</v>
      </c>
      <c r="D59" s="30">
        <v>4</v>
      </c>
      <c r="E59" s="30" t="s">
        <v>4926</v>
      </c>
      <c r="F59" s="30" t="s">
        <v>4927</v>
      </c>
      <c r="G59" s="30" t="s">
        <v>3909</v>
      </c>
      <c r="H59" s="31">
        <v>40127842</v>
      </c>
      <c r="I59" s="31" t="s">
        <v>48</v>
      </c>
      <c r="J59" s="32">
        <v>18545196</v>
      </c>
      <c r="K59" s="33">
        <f t="shared" si="2"/>
        <v>3888.0040252838135</v>
      </c>
      <c r="L59" s="33">
        <v>18545196</v>
      </c>
      <c r="M59" s="33">
        <v>0</v>
      </c>
      <c r="N59" s="33">
        <v>0</v>
      </c>
      <c r="O59" s="33">
        <v>0</v>
      </c>
      <c r="P59" s="33">
        <f t="shared" si="3"/>
        <v>18545196</v>
      </c>
      <c r="Q59" s="33">
        <f t="shared" si="4"/>
        <v>3888.0040252838135</v>
      </c>
      <c r="R59" s="33">
        <f t="shared" si="5"/>
        <v>18545196</v>
      </c>
      <c r="S59" s="33"/>
      <c r="T59" s="30" t="str">
        <f t="shared" si="6"/>
        <v>COP</v>
      </c>
      <c r="U59" s="33">
        <v>0</v>
      </c>
      <c r="V59" s="33">
        <v>0</v>
      </c>
      <c r="W59" s="33">
        <v>0</v>
      </c>
      <c r="X59" s="33">
        <f t="shared" si="7"/>
        <v>18545196</v>
      </c>
      <c r="Y59" s="33">
        <f t="shared" si="8"/>
        <v>3888.0040252838135</v>
      </c>
      <c r="Z59" s="33">
        <f t="shared" si="9"/>
        <v>18545196</v>
      </c>
      <c r="AA59" s="34">
        <f t="shared" si="10"/>
        <v>2.6741214006227683E-05</v>
      </c>
      <c r="AB59" s="33" t="s">
        <v>4928</v>
      </c>
      <c r="AC59" s="35">
        <v>44945</v>
      </c>
      <c r="AD59" s="33">
        <v>60</v>
      </c>
      <c r="AE59" s="36">
        <f t="shared" si="12"/>
        <v>45005</v>
      </c>
    </row>
    <row r="60" spans="2:31" ht="14.5" hidden="1">
      <c r="B60" s="29" t="s">
        <v>82</v>
      </c>
      <c r="C60" s="30" t="str">
        <f t="shared" si="1"/>
        <v>(Proveedores estratégicos)</v>
      </c>
      <c r="D60" s="30">
        <v>4</v>
      </c>
      <c r="E60" s="30" t="s">
        <v>4926</v>
      </c>
      <c r="F60" s="30" t="s">
        <v>4927</v>
      </c>
      <c r="G60" s="30" t="s">
        <v>3909</v>
      </c>
      <c r="H60" s="31">
        <v>40127849</v>
      </c>
      <c r="I60" s="31" t="s">
        <v>48</v>
      </c>
      <c r="J60" s="32">
        <v>509329</v>
      </c>
      <c r="K60" s="33">
        <f t="shared" si="2"/>
        <v>106.7809260249274</v>
      </c>
      <c r="L60" s="33">
        <v>509329</v>
      </c>
      <c r="M60" s="33">
        <v>0</v>
      </c>
      <c r="N60" s="33">
        <v>0</v>
      </c>
      <c r="O60" s="33">
        <v>0</v>
      </c>
      <c r="P60" s="33">
        <f t="shared" si="3"/>
        <v>509329</v>
      </c>
      <c r="Q60" s="33">
        <f t="shared" si="4"/>
        <v>106.7809260249274</v>
      </c>
      <c r="R60" s="33">
        <f t="shared" si="5"/>
        <v>509329</v>
      </c>
      <c r="S60" s="33"/>
      <c r="T60" s="30" t="str">
        <f t="shared" si="6"/>
        <v>COP</v>
      </c>
      <c r="U60" s="33">
        <v>0</v>
      </c>
      <c r="V60" s="33">
        <v>0</v>
      </c>
      <c r="W60" s="33">
        <v>0</v>
      </c>
      <c r="X60" s="33">
        <f t="shared" si="7"/>
        <v>509329</v>
      </c>
      <c r="Y60" s="33">
        <f t="shared" si="8"/>
        <v>106.7809260249274</v>
      </c>
      <c r="Z60" s="33">
        <f t="shared" si="9"/>
        <v>509329</v>
      </c>
      <c r="AA60" s="34">
        <f t="shared" si="10"/>
        <v>7.3442609010861577E-07</v>
      </c>
      <c r="AB60" s="33" t="s">
        <v>4928</v>
      </c>
      <c r="AC60" s="35">
        <v>44945</v>
      </c>
      <c r="AD60" s="33">
        <v>60</v>
      </c>
      <c r="AE60" s="36">
        <f t="shared" si="12"/>
        <v>45005</v>
      </c>
    </row>
    <row r="61" spans="2:31" ht="14.5" hidden="1">
      <c r="B61" s="29" t="s">
        <v>82</v>
      </c>
      <c r="C61" s="30" t="str">
        <f t="shared" si="1"/>
        <v>(Proveedores estratégicos)</v>
      </c>
      <c r="D61" s="30">
        <v>4</v>
      </c>
      <c r="E61" s="30" t="s">
        <v>4926</v>
      </c>
      <c r="F61" s="30" t="s">
        <v>4927</v>
      </c>
      <c r="G61" s="30" t="s">
        <v>3909</v>
      </c>
      <c r="H61" s="31">
        <v>40127892</v>
      </c>
      <c r="I61" s="31" t="s">
        <v>48</v>
      </c>
      <c r="J61" s="32">
        <v>4287308</v>
      </c>
      <c r="K61" s="33">
        <f t="shared" si="2"/>
        <v>898.8349738461377</v>
      </c>
      <c r="L61" s="33">
        <v>4287308</v>
      </c>
      <c r="M61" s="33">
        <v>0</v>
      </c>
      <c r="N61" s="33">
        <v>0</v>
      </c>
      <c r="O61" s="33">
        <v>0</v>
      </c>
      <c r="P61" s="33">
        <f t="shared" si="3"/>
        <v>4287308</v>
      </c>
      <c r="Q61" s="33">
        <f t="shared" si="4"/>
        <v>898.8349738461377</v>
      </c>
      <c r="R61" s="33">
        <f t="shared" si="5"/>
        <v>4287308</v>
      </c>
      <c r="S61" s="33"/>
      <c r="T61" s="30" t="str">
        <f t="shared" si="6"/>
        <v>COP</v>
      </c>
      <c r="U61" s="33">
        <v>0</v>
      </c>
      <c r="V61" s="33">
        <v>0</v>
      </c>
      <c r="W61" s="33">
        <v>0</v>
      </c>
      <c r="X61" s="33">
        <f t="shared" si="7"/>
        <v>4287308</v>
      </c>
      <c r="Y61" s="33">
        <f t="shared" si="8"/>
        <v>898.8349738461377</v>
      </c>
      <c r="Z61" s="33">
        <f t="shared" si="9"/>
        <v>4287308</v>
      </c>
      <c r="AA61" s="34">
        <f t="shared" si="10"/>
        <v>6.1820765193644763E-06</v>
      </c>
      <c r="AB61" s="33" t="s">
        <v>4928</v>
      </c>
      <c r="AC61" s="35">
        <v>44946</v>
      </c>
      <c r="AD61" s="33">
        <v>60</v>
      </c>
      <c r="AE61" s="36">
        <f t="shared" si="12"/>
        <v>45006</v>
      </c>
    </row>
    <row r="62" spans="2:31" ht="14.5" hidden="1">
      <c r="B62" s="29" t="s">
        <v>82</v>
      </c>
      <c r="C62" s="30" t="str">
        <f t="shared" si="1"/>
        <v>(Proveedores estratégicos)</v>
      </c>
      <c r="D62" s="30">
        <v>4</v>
      </c>
      <c r="E62" s="30" t="s">
        <v>4926</v>
      </c>
      <c r="F62" s="30" t="s">
        <v>4927</v>
      </c>
      <c r="G62" s="30" t="s">
        <v>3909</v>
      </c>
      <c r="H62" s="31">
        <v>4162272</v>
      </c>
      <c r="I62" s="31" t="s">
        <v>48</v>
      </c>
      <c r="J62" s="32">
        <v>212058</v>
      </c>
      <c r="K62" s="33">
        <f t="shared" si="2"/>
        <v>44.458001823956728</v>
      </c>
      <c r="L62" s="33">
        <v>212058</v>
      </c>
      <c r="M62" s="33">
        <v>0</v>
      </c>
      <c r="N62" s="33">
        <v>0</v>
      </c>
      <c r="O62" s="33">
        <v>0</v>
      </c>
      <c r="P62" s="33">
        <f t="shared" si="3"/>
        <v>212058</v>
      </c>
      <c r="Q62" s="33">
        <f t="shared" si="4"/>
        <v>44.458001823956728</v>
      </c>
      <c r="R62" s="33">
        <f t="shared" si="5"/>
        <v>212058</v>
      </c>
      <c r="S62" s="33"/>
      <c r="T62" s="30" t="str">
        <f t="shared" si="6"/>
        <v>COP</v>
      </c>
      <c r="U62" s="33">
        <v>0</v>
      </c>
      <c r="V62" s="33">
        <v>0</v>
      </c>
      <c r="W62" s="33">
        <v>0</v>
      </c>
      <c r="X62" s="33">
        <f t="shared" si="7"/>
        <v>212058</v>
      </c>
      <c r="Y62" s="33">
        <f t="shared" si="8"/>
        <v>44.458001823956728</v>
      </c>
      <c r="Z62" s="33">
        <f t="shared" si="9"/>
        <v>212058</v>
      </c>
      <c r="AA62" s="34">
        <f t="shared" si="10"/>
        <v>3.0577667444078942E-07</v>
      </c>
      <c r="AB62" s="33" t="s">
        <v>4928</v>
      </c>
      <c r="AC62" s="35">
        <v>44946</v>
      </c>
      <c r="AD62" s="33">
        <v>60</v>
      </c>
      <c r="AE62" s="36">
        <f t="shared" si="12"/>
        <v>45006</v>
      </c>
    </row>
    <row r="63" spans="2:31" ht="14.5" hidden="1">
      <c r="B63" s="29" t="s">
        <v>82</v>
      </c>
      <c r="C63" s="30" t="str">
        <f t="shared" si="1"/>
        <v>(Proveedores estratégicos)</v>
      </c>
      <c r="D63" s="30">
        <v>4</v>
      </c>
      <c r="E63" s="30" t="s">
        <v>4926</v>
      </c>
      <c r="F63" s="30" t="s">
        <v>4927</v>
      </c>
      <c r="G63" s="30" t="s">
        <v>3909</v>
      </c>
      <c r="H63" s="31">
        <v>40127966</v>
      </c>
      <c r="I63" s="31" t="s">
        <v>48</v>
      </c>
      <c r="J63" s="32">
        <v>766836</v>
      </c>
      <c r="K63" s="33">
        <f t="shared" si="2"/>
        <v>160.76731972703544</v>
      </c>
      <c r="L63" s="33">
        <v>766836</v>
      </c>
      <c r="M63" s="33">
        <v>0</v>
      </c>
      <c r="N63" s="33">
        <v>0</v>
      </c>
      <c r="O63" s="33">
        <v>0</v>
      </c>
      <c r="P63" s="33">
        <f t="shared" si="3"/>
        <v>766836</v>
      </c>
      <c r="Q63" s="33">
        <f t="shared" si="4"/>
        <v>160.76731972703544</v>
      </c>
      <c r="R63" s="33">
        <f t="shared" si="5"/>
        <v>766836</v>
      </c>
      <c r="S63" s="37"/>
      <c r="T63" s="30" t="str">
        <f t="shared" si="6"/>
        <v>COP</v>
      </c>
      <c r="U63" s="33">
        <v>0</v>
      </c>
      <c r="V63" s="33">
        <v>0</v>
      </c>
      <c r="W63" s="33">
        <v>0</v>
      </c>
      <c r="X63" s="33">
        <f t="shared" si="7"/>
        <v>766836</v>
      </c>
      <c r="Y63" s="33">
        <f t="shared" si="8"/>
        <v>160.76731972703544</v>
      </c>
      <c r="Z63" s="33">
        <f t="shared" si="9"/>
        <v>766836</v>
      </c>
      <c r="AA63" s="34">
        <f t="shared" si="10"/>
        <v>1.1057378732303293E-06</v>
      </c>
      <c r="AB63" s="33" t="s">
        <v>4928</v>
      </c>
      <c r="AC63" s="35">
        <v>44951</v>
      </c>
      <c r="AD63" s="33">
        <v>60</v>
      </c>
      <c r="AE63" s="36">
        <f t="shared" si="12"/>
        <v>45011</v>
      </c>
    </row>
    <row r="64" spans="2:31" ht="14.5" hidden="1">
      <c r="B64" s="29" t="s">
        <v>82</v>
      </c>
      <c r="C64" s="30" t="str">
        <f t="shared" si="1"/>
        <v>(Proveedores estratégicos)</v>
      </c>
      <c r="D64" s="30">
        <v>4</v>
      </c>
      <c r="E64" s="30" t="s">
        <v>4926</v>
      </c>
      <c r="F64" s="30" t="s">
        <v>4927</v>
      </c>
      <c r="G64" s="30" t="s">
        <v>3909</v>
      </c>
      <c r="H64" s="31">
        <v>40127965</v>
      </c>
      <c r="I64" s="31" t="s">
        <v>48</v>
      </c>
      <c r="J64" s="32">
        <v>16637079</v>
      </c>
      <c r="K64" s="33">
        <f t="shared" si="2"/>
        <v>3487.9669171986538</v>
      </c>
      <c r="L64" s="33">
        <v>16637079</v>
      </c>
      <c r="M64" s="33">
        <v>0</v>
      </c>
      <c r="N64" s="33">
        <v>0</v>
      </c>
      <c r="O64" s="33">
        <v>0</v>
      </c>
      <c r="P64" s="33">
        <f t="shared" si="3"/>
        <v>16637079</v>
      </c>
      <c r="Q64" s="33">
        <f t="shared" si="4"/>
        <v>3487.9669171986538</v>
      </c>
      <c r="R64" s="33">
        <f t="shared" si="5"/>
        <v>16637079</v>
      </c>
      <c r="S64" s="37"/>
      <c r="T64" s="30" t="str">
        <f t="shared" si="6"/>
        <v>COP</v>
      </c>
      <c r="U64" s="33">
        <v>0</v>
      </c>
      <c r="V64" s="33">
        <v>0</v>
      </c>
      <c r="W64" s="33">
        <v>0</v>
      </c>
      <c r="X64" s="33">
        <f t="shared" si="7"/>
        <v>16637079</v>
      </c>
      <c r="Y64" s="33">
        <f t="shared" si="8"/>
        <v>3487.9669171986538</v>
      </c>
      <c r="Z64" s="33">
        <f t="shared" si="9"/>
        <v>16637079</v>
      </c>
      <c r="AA64" s="34">
        <f t="shared" si="10"/>
        <v>2.3989807925325593E-05</v>
      </c>
      <c r="AB64" s="33" t="s">
        <v>4928</v>
      </c>
      <c r="AC64" s="35">
        <v>44951</v>
      </c>
      <c r="AD64" s="33">
        <v>60</v>
      </c>
      <c r="AE64" s="36">
        <f t="shared" si="12"/>
        <v>45011</v>
      </c>
    </row>
    <row r="65" spans="2:31" ht="14.5" hidden="1">
      <c r="B65" s="29" t="s">
        <v>82</v>
      </c>
      <c r="C65" s="30" t="str">
        <f t="shared" si="1"/>
        <v>(Proveedores estratégicos)</v>
      </c>
      <c r="D65" s="30">
        <v>4</v>
      </c>
      <c r="E65" s="30" t="s">
        <v>4926</v>
      </c>
      <c r="F65" s="30" t="s">
        <v>4927</v>
      </c>
      <c r="G65" s="30" t="s">
        <v>3909</v>
      </c>
      <c r="H65" s="31">
        <v>40127959</v>
      </c>
      <c r="I65" s="31" t="s">
        <v>48</v>
      </c>
      <c r="J65" s="32">
        <v>10602369</v>
      </c>
      <c r="K65" s="33">
        <f t="shared" si="2"/>
        <v>2222.7887669423567</v>
      </c>
      <c r="L65" s="33">
        <v>10602369</v>
      </c>
      <c r="M65" s="33">
        <v>0</v>
      </c>
      <c r="N65" s="33">
        <v>0</v>
      </c>
      <c r="O65" s="33">
        <v>0</v>
      </c>
      <c r="P65" s="33">
        <f t="shared" si="3"/>
        <v>10602369</v>
      </c>
      <c r="Q65" s="33">
        <f t="shared" si="4"/>
        <v>2222.7887669423567</v>
      </c>
      <c r="R65" s="33">
        <f t="shared" si="5"/>
        <v>10602369</v>
      </c>
      <c r="S65" s="37"/>
      <c r="T65" s="30" t="str">
        <f t="shared" si="6"/>
        <v>COP</v>
      </c>
      <c r="U65" s="33">
        <v>0</v>
      </c>
      <c r="V65" s="33">
        <v>0</v>
      </c>
      <c r="W65" s="33">
        <v>0</v>
      </c>
      <c r="X65" s="33">
        <f t="shared" si="7"/>
        <v>10602369</v>
      </c>
      <c r="Y65" s="33">
        <f t="shared" si="8"/>
        <v>2222.7887669423567</v>
      </c>
      <c r="Z65" s="33">
        <f t="shared" si="9"/>
        <v>10602369</v>
      </c>
      <c r="AA65" s="34">
        <f t="shared" si="10"/>
        <v>1.5288068047487567E-05</v>
      </c>
      <c r="AB65" s="33" t="s">
        <v>4928</v>
      </c>
      <c r="AC65" s="35">
        <v>44951</v>
      </c>
      <c r="AD65" s="33">
        <v>60</v>
      </c>
      <c r="AE65" s="36">
        <f t="shared" si="12"/>
        <v>45011</v>
      </c>
    </row>
    <row r="66" spans="2:31" ht="14.5" hidden="1">
      <c r="B66" s="29" t="s">
        <v>82</v>
      </c>
      <c r="C66" s="30" t="str">
        <f t="shared" si="1"/>
        <v>(Proveedores estratégicos)</v>
      </c>
      <c r="D66" s="30">
        <v>4</v>
      </c>
      <c r="E66" s="30" t="s">
        <v>4926</v>
      </c>
      <c r="F66" s="30" t="s">
        <v>4927</v>
      </c>
      <c r="G66" s="30" t="s">
        <v>3909</v>
      </c>
      <c r="H66" s="31">
        <v>40128040</v>
      </c>
      <c r="I66" s="31" t="s">
        <v>48</v>
      </c>
      <c r="J66" s="32">
        <v>17389789</v>
      </c>
      <c r="K66" s="33">
        <f t="shared" si="2"/>
        <v>3645.7727182196504</v>
      </c>
      <c r="L66" s="33">
        <v>17389789</v>
      </c>
      <c r="M66" s="33">
        <v>0</v>
      </c>
      <c r="N66" s="33">
        <v>0</v>
      </c>
      <c r="O66" s="33">
        <v>0</v>
      </c>
      <c r="P66" s="33">
        <f t="shared" si="3"/>
        <v>17389789</v>
      </c>
      <c r="Q66" s="33">
        <f t="shared" si="4"/>
        <v>3645.7727182196504</v>
      </c>
      <c r="R66" s="33">
        <f t="shared" si="5"/>
        <v>17389789</v>
      </c>
      <c r="S66" s="37"/>
      <c r="T66" s="30" t="str">
        <f t="shared" si="6"/>
        <v>COP</v>
      </c>
      <c r="U66" s="33">
        <v>0</v>
      </c>
      <c r="V66" s="33">
        <v>0</v>
      </c>
      <c r="W66" s="33">
        <v>0</v>
      </c>
      <c r="X66" s="33">
        <f t="shared" si="7"/>
        <v>17389789</v>
      </c>
      <c r="Y66" s="33">
        <f t="shared" si="8"/>
        <v>3645.7727182196504</v>
      </c>
      <c r="Z66" s="33">
        <f t="shared" si="9"/>
        <v>17389789</v>
      </c>
      <c r="AA66" s="34">
        <f t="shared" si="10"/>
        <v>2.5075176836747593E-05</v>
      </c>
      <c r="AB66" s="33" t="s">
        <v>4928</v>
      </c>
      <c r="AC66" s="35">
        <v>44958</v>
      </c>
      <c r="AD66" s="33">
        <v>60</v>
      </c>
      <c r="AE66" s="36">
        <f t="shared" si="12"/>
        <v>45018</v>
      </c>
    </row>
    <row r="67" spans="2:31" ht="14.5" hidden="1">
      <c r="B67" s="29" t="s">
        <v>82</v>
      </c>
      <c r="C67" s="30" t="str">
        <f t="shared" si="1"/>
        <v>(Proveedores estratégicos)</v>
      </c>
      <c r="D67" s="30">
        <v>4</v>
      </c>
      <c r="E67" s="30" t="s">
        <v>4926</v>
      </c>
      <c r="F67" s="30" t="s">
        <v>4927</v>
      </c>
      <c r="G67" s="30" t="s">
        <v>3909</v>
      </c>
      <c r="H67" s="31">
        <v>40128234</v>
      </c>
      <c r="I67" s="31" t="s">
        <v>48</v>
      </c>
      <c r="J67" s="32">
        <v>7017341</v>
      </c>
      <c r="K67" s="33">
        <f t="shared" si="2"/>
        <v>1471.1869345996204</v>
      </c>
      <c r="L67" s="33">
        <v>7017341</v>
      </c>
      <c r="M67" s="33">
        <v>0</v>
      </c>
      <c r="N67" s="33">
        <v>0</v>
      </c>
      <c r="O67" s="33">
        <v>0</v>
      </c>
      <c r="P67" s="33">
        <f t="shared" si="3"/>
        <v>7017341</v>
      </c>
      <c r="Q67" s="33">
        <f t="shared" si="4"/>
        <v>1471.1869345996204</v>
      </c>
      <c r="R67" s="33">
        <f t="shared" si="5"/>
        <v>7017341</v>
      </c>
      <c r="S67" s="38"/>
      <c r="T67" s="30" t="str">
        <f t="shared" si="6"/>
        <v>COP</v>
      </c>
      <c r="U67" s="33">
        <v>0</v>
      </c>
      <c r="V67" s="33">
        <v>0</v>
      </c>
      <c r="W67" s="33">
        <v>0</v>
      </c>
      <c r="X67" s="33">
        <f t="shared" si="7"/>
        <v>7017341</v>
      </c>
      <c r="Y67" s="33">
        <f t="shared" si="8"/>
        <v>1471.1869345996204</v>
      </c>
      <c r="Z67" s="33">
        <f t="shared" si="9"/>
        <v>7017341</v>
      </c>
      <c r="AA67" s="34">
        <f t="shared" si="10"/>
        <v>1.0118642986338661E-05</v>
      </c>
      <c r="AB67" s="33" t="s">
        <v>4928</v>
      </c>
      <c r="AC67" s="35">
        <v>44958</v>
      </c>
      <c r="AD67" s="33">
        <v>60</v>
      </c>
      <c r="AE67" s="36">
        <f t="shared" si="12"/>
        <v>45018</v>
      </c>
    </row>
    <row r="68" spans="2:31" ht="14.5" hidden="1">
      <c r="B68" s="29" t="s">
        <v>82</v>
      </c>
      <c r="C68" s="30" t="str">
        <f t="shared" si="1"/>
        <v>(Proveedores estratégicos)</v>
      </c>
      <c r="D68" s="30">
        <v>4</v>
      </c>
      <c r="E68" s="30" t="s">
        <v>4926</v>
      </c>
      <c r="F68" s="30" t="s">
        <v>4927</v>
      </c>
      <c r="G68" s="30" t="s">
        <v>3909</v>
      </c>
      <c r="H68" s="31">
        <v>40128367</v>
      </c>
      <c r="I68" s="31" t="s">
        <v>48</v>
      </c>
      <c r="J68" s="32">
        <v>2109939</v>
      </c>
      <c r="K68" s="33">
        <f t="shared" si="2"/>
        <v>442.34913047580108</v>
      </c>
      <c r="L68" s="33">
        <v>2109939</v>
      </c>
      <c r="M68" s="33">
        <v>0</v>
      </c>
      <c r="N68" s="33">
        <v>0</v>
      </c>
      <c r="O68" s="33">
        <v>0</v>
      </c>
      <c r="P68" s="33">
        <f t="shared" si="3"/>
        <v>2109939</v>
      </c>
      <c r="Q68" s="33">
        <f t="shared" si="4"/>
        <v>442.34913047580108</v>
      </c>
      <c r="R68" s="33">
        <f t="shared" si="5"/>
        <v>2109939</v>
      </c>
      <c r="S68" s="38"/>
      <c r="T68" s="30" t="str">
        <f t="shared" si="6"/>
        <v>COP</v>
      </c>
      <c r="U68" s="33">
        <v>0</v>
      </c>
      <c r="V68" s="33">
        <v>0</v>
      </c>
      <c r="W68" s="33">
        <v>0</v>
      </c>
      <c r="X68" s="33">
        <f t="shared" si="7"/>
        <v>2109939</v>
      </c>
      <c r="Y68" s="33">
        <f t="shared" si="8"/>
        <v>442.34913047580108</v>
      </c>
      <c r="Z68" s="33">
        <f t="shared" si="9"/>
        <v>2109939</v>
      </c>
      <c r="AA68" s="34">
        <f t="shared" si="10"/>
        <v>3.0424229724552944E-06</v>
      </c>
      <c r="AB68" s="33" t="s">
        <v>4928</v>
      </c>
      <c r="AC68" s="35">
        <v>44963</v>
      </c>
      <c r="AD68" s="33">
        <v>60</v>
      </c>
      <c r="AE68" s="36">
        <f t="shared" si="12"/>
        <v>45023</v>
      </c>
    </row>
    <row r="69" spans="2:31" ht="14.5" hidden="1">
      <c r="B69" s="29" t="s">
        <v>82</v>
      </c>
      <c r="C69" s="30" t="str">
        <f t="shared" si="1"/>
        <v>(Proveedores estratégicos)</v>
      </c>
      <c r="D69" s="30">
        <v>4</v>
      </c>
      <c r="E69" s="30" t="s">
        <v>4926</v>
      </c>
      <c r="F69" s="30" t="s">
        <v>4927</v>
      </c>
      <c r="G69" s="30" t="s">
        <v>3909</v>
      </c>
      <c r="H69" s="31">
        <v>40128331</v>
      </c>
      <c r="I69" s="31" t="s">
        <v>48</v>
      </c>
      <c r="J69" s="32">
        <v>4706584</v>
      </c>
      <c r="K69" s="33">
        <f t="shared" si="2"/>
        <v>986.73627053261623</v>
      </c>
      <c r="L69" s="33">
        <v>4706584</v>
      </c>
      <c r="M69" s="33">
        <v>0</v>
      </c>
      <c r="N69" s="33">
        <v>0</v>
      </c>
      <c r="O69" s="33">
        <v>0</v>
      </c>
      <c r="P69" s="33">
        <f t="shared" si="3"/>
        <v>4706584</v>
      </c>
      <c r="Q69" s="33">
        <f t="shared" si="4"/>
        <v>986.73627053261623</v>
      </c>
      <c r="R69" s="33">
        <f t="shared" si="5"/>
        <v>4706584</v>
      </c>
      <c r="S69" s="33"/>
      <c r="T69" s="30" t="str">
        <f t="shared" si="6"/>
        <v>COP</v>
      </c>
      <c r="U69" s="33">
        <v>0</v>
      </c>
      <c r="V69" s="33">
        <v>0</v>
      </c>
      <c r="W69" s="33">
        <v>0</v>
      </c>
      <c r="X69" s="33">
        <f t="shared" si="7"/>
        <v>4706584</v>
      </c>
      <c r="Y69" s="33">
        <f t="shared" si="8"/>
        <v>986.73627053261623</v>
      </c>
      <c r="Z69" s="33">
        <f t="shared" si="9"/>
        <v>4706584</v>
      </c>
      <c r="AA69" s="34">
        <f t="shared" si="10"/>
        <v>6.7866508384320727E-06</v>
      </c>
      <c r="AB69" s="33" t="s">
        <v>4928</v>
      </c>
      <c r="AC69" s="35">
        <v>44963</v>
      </c>
      <c r="AD69" s="33">
        <v>60</v>
      </c>
      <c r="AE69" s="36">
        <f t="shared" si="12"/>
        <v>45023</v>
      </c>
    </row>
    <row r="70" spans="2:31" ht="14.5" hidden="1">
      <c r="B70" s="29" t="s">
        <v>82</v>
      </c>
      <c r="C70" s="30" t="str">
        <f t="shared" si="1"/>
        <v>(Proveedores estratégicos)</v>
      </c>
      <c r="D70" s="30">
        <v>4</v>
      </c>
      <c r="E70" s="30" t="s">
        <v>4926</v>
      </c>
      <c r="F70" s="30" t="s">
        <v>4927</v>
      </c>
      <c r="G70" s="30" t="s">
        <v>3909</v>
      </c>
      <c r="H70" s="31">
        <v>40128379</v>
      </c>
      <c r="I70" s="31" t="s">
        <v>48</v>
      </c>
      <c r="J70" s="32">
        <v>424188</v>
      </c>
      <c r="K70" s="33">
        <f t="shared" si="2"/>
        <v>88.931098462215786</v>
      </c>
      <c r="L70" s="33">
        <v>424188</v>
      </c>
      <c r="M70" s="33">
        <v>0</v>
      </c>
      <c r="N70" s="33">
        <v>0</v>
      </c>
      <c r="O70" s="33">
        <v>0</v>
      </c>
      <c r="P70" s="33">
        <f t="shared" si="3"/>
        <v>424188</v>
      </c>
      <c r="Q70" s="33">
        <f t="shared" si="4"/>
        <v>88.931098462215786</v>
      </c>
      <c r="R70" s="33">
        <f t="shared" si="5"/>
        <v>424188</v>
      </c>
      <c r="S70" s="38"/>
      <c r="T70" s="30" t="str">
        <f t="shared" si="6"/>
        <v>COP</v>
      </c>
      <c r="U70" s="33">
        <v>0</v>
      </c>
      <c r="V70" s="33">
        <v>0</v>
      </c>
      <c r="W70" s="33">
        <v>0</v>
      </c>
      <c r="X70" s="33">
        <f t="shared" si="7"/>
        <v>424188</v>
      </c>
      <c r="Y70" s="33">
        <f t="shared" si="8"/>
        <v>88.931098462215786</v>
      </c>
      <c r="Z70" s="33">
        <f t="shared" si="9"/>
        <v>424188</v>
      </c>
      <c r="AA70" s="34">
        <f t="shared" si="10"/>
        <v>6.1165716915980342E-07</v>
      </c>
      <c r="AB70" s="33" t="s">
        <v>4928</v>
      </c>
      <c r="AC70" s="35">
        <v>44964</v>
      </c>
      <c r="AD70" s="33">
        <v>60</v>
      </c>
      <c r="AE70" s="36">
        <f t="shared" si="12"/>
        <v>45024</v>
      </c>
    </row>
    <row r="71" spans="2:31" ht="14.5" hidden="1">
      <c r="B71" s="29" t="s">
        <v>82</v>
      </c>
      <c r="C71" s="30" t="str">
        <f t="shared" si="1"/>
        <v>(Proveedores estratégicos)</v>
      </c>
      <c r="D71" s="30">
        <v>4</v>
      </c>
      <c r="E71" s="30" t="s">
        <v>4926</v>
      </c>
      <c r="F71" s="30" t="s">
        <v>4927</v>
      </c>
      <c r="G71" s="30" t="s">
        <v>3909</v>
      </c>
      <c r="H71" s="31">
        <v>40128419</v>
      </c>
      <c r="I71" s="31" t="s">
        <v>48</v>
      </c>
      <c r="J71" s="32">
        <v>424188</v>
      </c>
      <c r="K71" s="33">
        <f t="shared" si="2"/>
        <v>88.931098462215786</v>
      </c>
      <c r="L71" s="33">
        <v>424188</v>
      </c>
      <c r="M71" s="33">
        <v>0</v>
      </c>
      <c r="N71" s="33">
        <v>0</v>
      </c>
      <c r="O71" s="33">
        <v>0</v>
      </c>
      <c r="P71" s="33">
        <f t="shared" si="3"/>
        <v>424188</v>
      </c>
      <c r="Q71" s="33">
        <f t="shared" si="4"/>
        <v>88.931098462215786</v>
      </c>
      <c r="R71" s="33">
        <f t="shared" si="5"/>
        <v>424188</v>
      </c>
      <c r="S71" s="33"/>
      <c r="T71" s="30" t="str">
        <f t="shared" si="6"/>
        <v>COP</v>
      </c>
      <c r="U71" s="33">
        <v>0</v>
      </c>
      <c r="V71" s="33">
        <v>0</v>
      </c>
      <c r="W71" s="33">
        <v>0</v>
      </c>
      <c r="X71" s="33">
        <f t="shared" si="7"/>
        <v>424188</v>
      </c>
      <c r="Y71" s="33">
        <f t="shared" si="8"/>
        <v>88.931098462215786</v>
      </c>
      <c r="Z71" s="33">
        <f t="shared" si="9"/>
        <v>424188</v>
      </c>
      <c r="AA71" s="34">
        <f t="shared" si="10"/>
        <v>6.1165716915980342E-07</v>
      </c>
      <c r="AB71" s="33" t="s">
        <v>4928</v>
      </c>
      <c r="AC71" s="35">
        <v>44965</v>
      </c>
      <c r="AD71" s="33">
        <v>60</v>
      </c>
      <c r="AE71" s="36">
        <f t="shared" si="12"/>
        <v>45025</v>
      </c>
    </row>
    <row r="72" spans="2:31" ht="14.5" hidden="1">
      <c r="B72" s="29" t="s">
        <v>82</v>
      </c>
      <c r="C72" s="30" t="str">
        <f t="shared" si="1"/>
        <v>(Proveedores estratégicos)</v>
      </c>
      <c r="D72" s="30">
        <v>4</v>
      </c>
      <c r="E72" s="30" t="s">
        <v>4926</v>
      </c>
      <c r="F72" s="30" t="s">
        <v>4927</v>
      </c>
      <c r="G72" s="30" t="s">
        <v>3909</v>
      </c>
      <c r="H72" s="31">
        <v>40128460</v>
      </c>
      <c r="I72" s="31" t="s">
        <v>48</v>
      </c>
      <c r="J72" s="32">
        <v>1777370</v>
      </c>
      <c r="K72" s="33">
        <f t="shared" si="2"/>
        <v>372.62597356310994</v>
      </c>
      <c r="L72" s="33">
        <v>1777370</v>
      </c>
      <c r="M72" s="33">
        <v>0</v>
      </c>
      <c r="N72" s="33">
        <v>0</v>
      </c>
      <c r="O72" s="33">
        <v>0</v>
      </c>
      <c r="P72" s="33">
        <f t="shared" si="3"/>
        <v>1777370</v>
      </c>
      <c r="Q72" s="33">
        <f t="shared" si="4"/>
        <v>372.62597356310994</v>
      </c>
      <c r="R72" s="33">
        <f t="shared" si="5"/>
        <v>1777370</v>
      </c>
      <c r="S72" s="33"/>
      <c r="T72" s="30" t="str">
        <f t="shared" si="6"/>
        <v>COP</v>
      </c>
      <c r="U72" s="33">
        <v>0</v>
      </c>
      <c r="V72" s="33">
        <v>0</v>
      </c>
      <c r="W72" s="33">
        <v>0</v>
      </c>
      <c r="X72" s="33">
        <f t="shared" si="7"/>
        <v>1777370</v>
      </c>
      <c r="Y72" s="33">
        <f t="shared" si="8"/>
        <v>372.62597356310994</v>
      </c>
      <c r="Z72" s="33">
        <f t="shared" si="9"/>
        <v>1777370</v>
      </c>
      <c r="AA72" s="34">
        <f t="shared" si="10"/>
        <v>2.5628756653878934E-06</v>
      </c>
      <c r="AB72" s="33" t="s">
        <v>4928</v>
      </c>
      <c r="AC72" s="35">
        <v>44966</v>
      </c>
      <c r="AD72" s="33">
        <v>60</v>
      </c>
      <c r="AE72" s="36">
        <f t="shared" si="12"/>
        <v>45026</v>
      </c>
    </row>
    <row r="73" spans="2:31" ht="14.5" hidden="1">
      <c r="B73" s="29" t="s">
        <v>98</v>
      </c>
      <c r="C73" s="30" t="str">
        <f t="shared" si="1"/>
        <v>(Acreedores quirografarios)</v>
      </c>
      <c r="D73" s="30">
        <v>5</v>
      </c>
      <c r="E73" s="30" t="s">
        <v>4929</v>
      </c>
      <c r="F73" s="30" t="s">
        <v>4930</v>
      </c>
      <c r="G73" s="30" t="s">
        <v>4531</v>
      </c>
      <c r="H73" s="31" t="s">
        <v>99</v>
      </c>
      <c r="I73" s="31" t="s">
        <v>62</v>
      </c>
      <c r="J73" s="32">
        <v>1800</v>
      </c>
      <c r="K73" s="33">
        <f t="shared" si="2"/>
        <v>1800</v>
      </c>
      <c r="L73" s="33">
        <v>6161832</v>
      </c>
      <c r="M73" s="33">
        <v>0</v>
      </c>
      <c r="N73" s="33">
        <v>0</v>
      </c>
      <c r="O73" s="33">
        <v>0</v>
      </c>
      <c r="P73" s="33">
        <f t="shared" si="3"/>
        <v>1800</v>
      </c>
      <c r="Q73" s="33">
        <f t="shared" si="4"/>
        <v>1800</v>
      </c>
      <c r="R73" s="33">
        <f t="shared" si="5"/>
        <v>6161832</v>
      </c>
      <c r="S73" s="33"/>
      <c r="T73" s="30" t="str">
        <f t="shared" si="6"/>
        <v>USD</v>
      </c>
      <c r="U73" s="33">
        <v>0</v>
      </c>
      <c r="V73" s="33">
        <v>0</v>
      </c>
      <c r="W73" s="33">
        <v>0</v>
      </c>
      <c r="X73" s="33">
        <f t="shared" si="7"/>
        <v>1800</v>
      </c>
      <c r="Y73" s="33">
        <f t="shared" si="8"/>
        <v>1800</v>
      </c>
      <c r="Z73" s="33">
        <f t="shared" si="9"/>
        <v>6161832</v>
      </c>
      <c r="AA73" s="34">
        <f t="shared" si="10"/>
        <v>0.00015193480937053815</v>
      </c>
      <c r="AB73" s="33" t="s">
        <v>762</v>
      </c>
      <c r="AC73" s="35">
        <v>43670</v>
      </c>
      <c r="AD73" s="33">
        <v>60</v>
      </c>
      <c r="AE73" s="36">
        <f t="shared" si="12"/>
        <v>43730</v>
      </c>
    </row>
    <row r="74" spans="2:31" ht="14.5" hidden="1">
      <c r="B74" s="29" t="s">
        <v>100</v>
      </c>
      <c r="C74" s="30" t="str">
        <f t="shared" si="1"/>
        <v>(Acreedores quirografarios)</v>
      </c>
      <c r="D74" s="30">
        <v>5</v>
      </c>
      <c r="E74" s="30" t="s">
        <v>4931</v>
      </c>
      <c r="F74" s="30" t="s">
        <v>4932</v>
      </c>
      <c r="G74" s="30" t="s">
        <v>3909</v>
      </c>
      <c r="H74" s="31" t="s">
        <v>101</v>
      </c>
      <c r="I74" s="31" t="s">
        <v>48</v>
      </c>
      <c r="J74" s="32">
        <v>7737062</v>
      </c>
      <c r="K74" s="33">
        <f t="shared" si="2"/>
        <v>1515.5375955218717</v>
      </c>
      <c r="L74" s="33">
        <v>7228887</v>
      </c>
      <c r="M74" s="33">
        <v>0</v>
      </c>
      <c r="N74" s="33">
        <v>0</v>
      </c>
      <c r="O74" s="33">
        <v>0</v>
      </c>
      <c r="P74" s="33">
        <f t="shared" si="3"/>
        <v>7737062</v>
      </c>
      <c r="Q74" s="33">
        <f t="shared" si="4"/>
        <v>1515.5375955218717</v>
      </c>
      <c r="R74" s="33">
        <f t="shared" si="5"/>
        <v>7228887</v>
      </c>
      <c r="S74" s="33"/>
      <c r="T74" s="30" t="str">
        <f t="shared" si="6"/>
        <v>COP</v>
      </c>
      <c r="U74" s="33">
        <v>0</v>
      </c>
      <c r="V74" s="33">
        <v>0</v>
      </c>
      <c r="W74" s="33">
        <v>0</v>
      </c>
      <c r="X74" s="33">
        <f t="shared" si="7"/>
        <v>7737062</v>
      </c>
      <c r="Y74" s="33">
        <f t="shared" si="8"/>
        <v>1515.5375955218717</v>
      </c>
      <c r="Z74" s="33">
        <f t="shared" si="9"/>
        <v>7228887</v>
      </c>
      <c r="AA74" s="34">
        <f t="shared" si="10"/>
        <v>0.00017824562050801796</v>
      </c>
      <c r="AB74" s="33" t="s">
        <v>4933</v>
      </c>
      <c r="AC74" s="35">
        <v>44902</v>
      </c>
      <c r="AD74" s="33">
        <v>60</v>
      </c>
      <c r="AE74" s="36">
        <f t="shared" si="12"/>
        <v>44962</v>
      </c>
    </row>
    <row r="75" spans="1:31" ht="14.5" hidden="1">
      <c r="A75" s="1" t="s">
        <v>68</v>
      </c>
      <c r="B75" s="29" t="s">
        <v>102</v>
      </c>
      <c r="C75" s="30" t="str">
        <f t="shared" si="1"/>
        <v>(Acreedores quirografarios)</v>
      </c>
      <c r="D75" s="30">
        <v>5</v>
      </c>
      <c r="E75" s="30" t="s">
        <v>4934</v>
      </c>
      <c r="F75" s="30" t="s">
        <v>4935</v>
      </c>
      <c r="G75" s="30" t="s">
        <v>4936</v>
      </c>
      <c r="H75" s="31" t="s">
        <v>103</v>
      </c>
      <c r="I75" s="31" t="s">
        <v>48</v>
      </c>
      <c r="J75" s="32">
        <v>708175</v>
      </c>
      <c r="K75" s="33">
        <f t="shared" si="2"/>
        <v>148.46902942440536</v>
      </c>
      <c r="L75" s="33">
        <v>708175</v>
      </c>
      <c r="M75" s="33">
        <v>0</v>
      </c>
      <c r="N75" s="33">
        <v>0</v>
      </c>
      <c r="O75" s="33">
        <v>0</v>
      </c>
      <c r="P75" s="33">
        <f t="shared" si="3"/>
        <v>708175</v>
      </c>
      <c r="Q75" s="33">
        <f t="shared" si="4"/>
        <v>148.46902942440536</v>
      </c>
      <c r="R75" s="33">
        <f t="shared" si="5"/>
        <v>708175</v>
      </c>
      <c r="S75" s="33"/>
      <c r="T75" s="30" t="str">
        <f t="shared" si="6"/>
        <v>COP</v>
      </c>
      <c r="U75" s="33">
        <v>0</v>
      </c>
      <c r="V75" s="33">
        <v>0</v>
      </c>
      <c r="W75" s="33">
        <v>0</v>
      </c>
      <c r="X75" s="33">
        <f t="shared" si="7"/>
        <v>708175</v>
      </c>
      <c r="Y75" s="33">
        <f t="shared" si="8"/>
        <v>148.46902942440536</v>
      </c>
      <c r="Z75" s="33">
        <f t="shared" si="9"/>
        <v>708175</v>
      </c>
      <c r="AA75" s="34">
        <f t="shared" si="10"/>
        <v>1.7461760337831481E-05</v>
      </c>
      <c r="AB75" s="33" t="s">
        <v>104</v>
      </c>
      <c r="AC75" s="35">
        <v>44958</v>
      </c>
      <c r="AD75" s="33">
        <v>60</v>
      </c>
      <c r="AE75" s="36">
        <f t="shared" si="12"/>
        <v>45018</v>
      </c>
    </row>
    <row r="76" spans="2:31" ht="14.5" hidden="1">
      <c r="B76" s="29" t="s">
        <v>105</v>
      </c>
      <c r="C76" s="30" t="str">
        <f t="shared" si="1"/>
        <v>(Acreedores quirografarios)</v>
      </c>
      <c r="D76" s="30">
        <v>5</v>
      </c>
      <c r="E76" s="30" t="s">
        <v>4937</v>
      </c>
      <c r="F76" s="30" t="s">
        <v>4938</v>
      </c>
      <c r="G76" s="30" t="s">
        <v>4939</v>
      </c>
      <c r="H76" s="31">
        <v>11387</v>
      </c>
      <c r="I76" s="31" t="s">
        <v>48</v>
      </c>
      <c r="J76" s="32">
        <v>10388103</v>
      </c>
      <c r="K76" s="33">
        <f t="shared" si="2"/>
        <v>2090.7531683386269</v>
      </c>
      <c r="L76" s="33">
        <v>9972579</v>
      </c>
      <c r="M76" s="33">
        <v>0</v>
      </c>
      <c r="N76" s="33">
        <v>0</v>
      </c>
      <c r="O76" s="33">
        <v>0</v>
      </c>
      <c r="P76" s="33">
        <f t="shared" si="3"/>
        <v>10388103</v>
      </c>
      <c r="Q76" s="33">
        <f t="shared" si="4"/>
        <v>2090.7531683386269</v>
      </c>
      <c r="R76" s="33">
        <f t="shared" si="5"/>
        <v>9972579</v>
      </c>
      <c r="S76" s="33"/>
      <c r="T76" s="30" t="str">
        <f t="shared" si="6"/>
        <v>COP</v>
      </c>
      <c r="U76" s="33">
        <v>0</v>
      </c>
      <c r="V76" s="33">
        <v>0</v>
      </c>
      <c r="W76" s="33">
        <v>0</v>
      </c>
      <c r="X76" s="33">
        <f t="shared" si="7"/>
        <v>10388103</v>
      </c>
      <c r="Y76" s="33">
        <f t="shared" si="8"/>
        <v>2090.7531683386269</v>
      </c>
      <c r="Z76" s="33">
        <f t="shared" si="9"/>
        <v>9972579</v>
      </c>
      <c r="AA76" s="34">
        <f t="shared" si="10"/>
        <v>0.00024589795523435756</v>
      </c>
      <c r="AB76" s="33" t="s">
        <v>1728</v>
      </c>
      <c r="AC76" s="35">
        <v>44938</v>
      </c>
      <c r="AD76" s="33">
        <v>60</v>
      </c>
      <c r="AE76" s="36">
        <f t="shared" si="12"/>
        <v>44998</v>
      </c>
    </row>
    <row r="77" spans="2:31" ht="14.5" hidden="1">
      <c r="B77" s="29" t="s">
        <v>106</v>
      </c>
      <c r="C77" s="30" t="str">
        <f t="shared" si="1"/>
        <v>(Proveedores estratégicos)</v>
      </c>
      <c r="D77" s="30">
        <v>4</v>
      </c>
      <c r="E77" s="30" t="s">
        <v>4940</v>
      </c>
      <c r="F77" s="30" t="s">
        <v>4941</v>
      </c>
      <c r="G77" s="30" t="s">
        <v>4770</v>
      </c>
      <c r="H77" s="31" t="s">
        <v>107</v>
      </c>
      <c r="I77" s="31" t="s">
        <v>48</v>
      </c>
      <c r="J77" s="32">
        <v>141811928</v>
      </c>
      <c r="K77" s="33">
        <f t="shared" si="2"/>
        <v>27903.073052611715</v>
      </c>
      <c r="L77" s="33">
        <v>133093473</v>
      </c>
      <c r="M77" s="33">
        <v>0</v>
      </c>
      <c r="N77" s="33">
        <v>0</v>
      </c>
      <c r="O77" s="33">
        <v>0</v>
      </c>
      <c r="P77" s="33">
        <f t="shared" si="3"/>
        <v>141811928</v>
      </c>
      <c r="Q77" s="33">
        <f t="shared" si="4"/>
        <v>27903.073052611715</v>
      </c>
      <c r="R77" s="33">
        <f t="shared" si="5"/>
        <v>133093473</v>
      </c>
      <c r="S77" s="33"/>
      <c r="T77" s="30" t="str">
        <f t="shared" si="6"/>
        <v>COP</v>
      </c>
      <c r="U77" s="33">
        <v>0</v>
      </c>
      <c r="V77" s="33">
        <v>0</v>
      </c>
      <c r="W77" s="33">
        <v>0</v>
      </c>
      <c r="X77" s="33">
        <f t="shared" si="7"/>
        <v>141811928</v>
      </c>
      <c r="Y77" s="33">
        <f t="shared" si="8"/>
        <v>27903.073052611715</v>
      </c>
      <c r="Z77" s="33">
        <f t="shared" si="9"/>
        <v>133093473</v>
      </c>
      <c r="AA77" s="34">
        <f t="shared" si="10"/>
        <v>0.00019191390828789763</v>
      </c>
      <c r="AB77" s="33" t="s">
        <v>953</v>
      </c>
      <c r="AC77" s="35">
        <v>44938</v>
      </c>
      <c r="AD77" s="33">
        <v>30</v>
      </c>
      <c r="AE77" s="36">
        <f t="shared" si="12"/>
        <v>44968</v>
      </c>
    </row>
    <row r="78" spans="2:31" ht="14.5" hidden="1">
      <c r="B78" s="29" t="s">
        <v>108</v>
      </c>
      <c r="C78" s="30" t="str">
        <f t="shared" si="13" ref="C78:C141">+IF(D78=1,$A$4,IF(D78=2,$A$5,IF(D78=3,$A$6,IF(D78=4,$A$7,IF(D78=5,$A$8,IF(D78=6,$A$9,))))))</f>
        <v>(Acreedores quirografarios)</v>
      </c>
      <c r="D78" s="30">
        <v>5</v>
      </c>
      <c r="E78" s="30" t="s">
        <v>4942</v>
      </c>
      <c r="F78" s="30" t="s">
        <v>4943</v>
      </c>
      <c r="G78" s="30" t="s">
        <v>1616</v>
      </c>
      <c r="H78" s="31" t="s">
        <v>109</v>
      </c>
      <c r="I78" s="31" t="s">
        <v>48</v>
      </c>
      <c r="J78" s="32">
        <v>643493</v>
      </c>
      <c r="K78" s="33">
        <f t="shared" si="14" ref="K78:K141">+IF(I78="USD",J78,L78/$L$3)</f>
        <v>133.82915605312536</v>
      </c>
      <c r="L78" s="33">
        <v>638345</v>
      </c>
      <c r="M78" s="33">
        <v>0</v>
      </c>
      <c r="N78" s="33">
        <v>0</v>
      </c>
      <c r="O78" s="33">
        <v>0</v>
      </c>
      <c r="P78" s="33">
        <f t="shared" si="15" ref="P78:P141">+J78+M78</f>
        <v>643493</v>
      </c>
      <c r="Q78" s="33">
        <f t="shared" si="16" ref="Q78:Q141">+K78+N78</f>
        <v>133.82915605312536</v>
      </c>
      <c r="R78" s="33">
        <f t="shared" si="17" ref="R78:R141">+L78+O78</f>
        <v>638345</v>
      </c>
      <c r="S78" s="33"/>
      <c r="T78" s="30" t="str">
        <f t="shared" si="18" ref="T78:T141">+I78</f>
        <v>COP</v>
      </c>
      <c r="U78" s="33">
        <v>0</v>
      </c>
      <c r="V78" s="33">
        <v>0</v>
      </c>
      <c r="W78" s="33">
        <v>0</v>
      </c>
      <c r="X78" s="33">
        <f t="shared" si="19" ref="X78:X141">+P78+U78</f>
        <v>643493</v>
      </c>
      <c r="Y78" s="33">
        <f t="shared" si="20" ref="Y78:Y141">+Q78+V78</f>
        <v>133.82915605312536</v>
      </c>
      <c r="Z78" s="33">
        <f t="shared" si="21" ref="Z78:Z141">+R78+W78</f>
        <v>638345</v>
      </c>
      <c r="AA78" s="34">
        <f t="shared" si="22" ref="AA78:AA141">+IF(D78=1,Z78/$C$4,IF(D78=2,Z78/$C$5,IF(D78=3,Z78/$C$6,IF(D78=4,Z78/$C$7,IF(D78=5,Z78/$C$8,IF(D78=6,Z78/$C$9))))))</f>
        <v>1.5739933495044359E-05</v>
      </c>
      <c r="AB78" s="33" t="s">
        <v>4908</v>
      </c>
      <c r="AC78" s="35">
        <v>44960</v>
      </c>
      <c r="AD78" s="33" t="s">
        <v>4909</v>
      </c>
      <c r="AE78" s="36">
        <f t="shared" si="23" ref="AE78:AE83">+AC78</f>
        <v>44960</v>
      </c>
    </row>
    <row r="79" spans="2:31" ht="14.5" hidden="1">
      <c r="B79" s="29" t="s">
        <v>108</v>
      </c>
      <c r="C79" s="30" t="str">
        <f t="shared" si="13"/>
        <v>(Acreedores quirografarios)</v>
      </c>
      <c r="D79" s="30">
        <v>5</v>
      </c>
      <c r="E79" s="30" t="s">
        <v>4942</v>
      </c>
      <c r="F79" s="30" t="s">
        <v>4943</v>
      </c>
      <c r="G79" s="30" t="s">
        <v>1616</v>
      </c>
      <c r="H79" s="31" t="s">
        <v>110</v>
      </c>
      <c r="I79" s="31" t="s">
        <v>48</v>
      </c>
      <c r="J79" s="32">
        <v>670306</v>
      </c>
      <c r="K79" s="33">
        <f t="shared" si="14"/>
        <v>139.40564168684548</v>
      </c>
      <c r="L79" s="33">
        <v>664944</v>
      </c>
      <c r="M79" s="33">
        <v>0</v>
      </c>
      <c r="N79" s="33">
        <v>0</v>
      </c>
      <c r="O79" s="33">
        <v>0</v>
      </c>
      <c r="P79" s="33">
        <f t="shared" si="15"/>
        <v>670306</v>
      </c>
      <c r="Q79" s="33">
        <f t="shared" si="16"/>
        <v>139.40564168684548</v>
      </c>
      <c r="R79" s="33">
        <f t="shared" si="17"/>
        <v>664944</v>
      </c>
      <c r="S79" s="33"/>
      <c r="T79" s="30" t="str">
        <f t="shared" si="18"/>
        <v>COP</v>
      </c>
      <c r="U79" s="33">
        <v>0</v>
      </c>
      <c r="V79" s="33">
        <v>0</v>
      </c>
      <c r="W79" s="33">
        <v>0</v>
      </c>
      <c r="X79" s="33">
        <f t="shared" si="19"/>
        <v>670306</v>
      </c>
      <c r="Y79" s="33">
        <f t="shared" si="20"/>
        <v>139.40564168684548</v>
      </c>
      <c r="Z79" s="33">
        <f t="shared" si="21"/>
        <v>664944</v>
      </c>
      <c r="AA79" s="34">
        <f t="shared" si="22"/>
        <v>1.6395795906490651E-05</v>
      </c>
      <c r="AB79" s="33" t="s">
        <v>4908</v>
      </c>
      <c r="AC79" s="35">
        <v>44960</v>
      </c>
      <c r="AD79" s="33" t="s">
        <v>4909</v>
      </c>
      <c r="AE79" s="36">
        <f t="shared" si="23"/>
        <v>44960</v>
      </c>
    </row>
    <row r="80" spans="2:31" ht="14.5" hidden="1">
      <c r="B80" s="29" t="s">
        <v>108</v>
      </c>
      <c r="C80" s="30" t="str">
        <f t="shared" si="13"/>
        <v>(Acreedores quirografarios)</v>
      </c>
      <c r="D80" s="30">
        <v>5</v>
      </c>
      <c r="E80" s="30" t="s">
        <v>4942</v>
      </c>
      <c r="F80" s="30" t="s">
        <v>4943</v>
      </c>
      <c r="G80" s="30" t="s">
        <v>1616</v>
      </c>
      <c r="H80" s="31" t="s">
        <v>111</v>
      </c>
      <c r="I80" s="31" t="s">
        <v>48</v>
      </c>
      <c r="J80" s="32">
        <v>697118</v>
      </c>
      <c r="K80" s="33">
        <f t="shared" si="14"/>
        <v>144.98170802016833</v>
      </c>
      <c r="L80" s="33">
        <v>691541</v>
      </c>
      <c r="M80" s="33">
        <v>0</v>
      </c>
      <c r="N80" s="33">
        <v>0</v>
      </c>
      <c r="O80" s="33">
        <v>0</v>
      </c>
      <c r="P80" s="33">
        <f t="shared" si="15"/>
        <v>697118</v>
      </c>
      <c r="Q80" s="33">
        <f t="shared" si="16"/>
        <v>144.98170802016833</v>
      </c>
      <c r="R80" s="33">
        <f t="shared" si="17"/>
        <v>691541</v>
      </c>
      <c r="S80" s="33"/>
      <c r="T80" s="30" t="str">
        <f t="shared" si="18"/>
        <v>COP</v>
      </c>
      <c r="U80" s="33">
        <v>0</v>
      </c>
      <c r="V80" s="33">
        <v>0</v>
      </c>
      <c r="W80" s="33">
        <v>0</v>
      </c>
      <c r="X80" s="33">
        <f t="shared" si="19"/>
        <v>697118</v>
      </c>
      <c r="Y80" s="33">
        <f t="shared" si="20"/>
        <v>144.98170802016833</v>
      </c>
      <c r="Z80" s="33">
        <f t="shared" si="21"/>
        <v>691541</v>
      </c>
      <c r="AA80" s="34">
        <f t="shared" si="22"/>
        <v>1.705160900311974E-05</v>
      </c>
      <c r="AB80" s="33" t="s">
        <v>4908</v>
      </c>
      <c r="AC80" s="35">
        <v>44960</v>
      </c>
      <c r="AD80" s="33" t="s">
        <v>4909</v>
      </c>
      <c r="AE80" s="36">
        <f t="shared" si="23"/>
        <v>44960</v>
      </c>
    </row>
    <row r="81" spans="2:31" ht="14.5" hidden="1">
      <c r="B81" s="29" t="s">
        <v>108</v>
      </c>
      <c r="C81" s="30" t="str">
        <f t="shared" si="13"/>
        <v>(Acreedores quirografarios)</v>
      </c>
      <c r="D81" s="30">
        <v>5</v>
      </c>
      <c r="E81" s="30" t="s">
        <v>4942</v>
      </c>
      <c r="F81" s="30" t="s">
        <v>4943</v>
      </c>
      <c r="G81" s="30" t="s">
        <v>1616</v>
      </c>
      <c r="H81" s="31" t="s">
        <v>112</v>
      </c>
      <c r="I81" s="31" t="s">
        <v>48</v>
      </c>
      <c r="J81" s="32">
        <v>2681222</v>
      </c>
      <c r="K81" s="33">
        <f t="shared" si="14"/>
        <v>537.94752455527953</v>
      </c>
      <c r="L81" s="33">
        <v>2565929</v>
      </c>
      <c r="M81" s="33">
        <v>0</v>
      </c>
      <c r="N81" s="33">
        <v>0</v>
      </c>
      <c r="O81" s="33">
        <v>0</v>
      </c>
      <c r="P81" s="33">
        <f t="shared" si="15"/>
        <v>2681222</v>
      </c>
      <c r="Q81" s="33">
        <f t="shared" si="16"/>
        <v>537.94752455527953</v>
      </c>
      <c r="R81" s="33">
        <f t="shared" si="17"/>
        <v>2565929</v>
      </c>
      <c r="S81" s="33"/>
      <c r="T81" s="30" t="str">
        <f t="shared" si="18"/>
        <v>COP</v>
      </c>
      <c r="U81" s="33">
        <v>0</v>
      </c>
      <c r="V81" s="33">
        <v>0</v>
      </c>
      <c r="W81" s="33">
        <v>0</v>
      </c>
      <c r="X81" s="33">
        <f t="shared" si="19"/>
        <v>2681222</v>
      </c>
      <c r="Y81" s="33">
        <f t="shared" si="20"/>
        <v>537.94752455527953</v>
      </c>
      <c r="Z81" s="33">
        <f t="shared" si="21"/>
        <v>2565929</v>
      </c>
      <c r="AA81" s="34">
        <f t="shared" si="22"/>
        <v>6.3269159800743595E-05</v>
      </c>
      <c r="AB81" s="33" t="s">
        <v>4908</v>
      </c>
      <c r="AC81" s="35">
        <v>44960</v>
      </c>
      <c r="AD81" s="33" t="s">
        <v>4909</v>
      </c>
      <c r="AE81" s="36">
        <f t="shared" si="23"/>
        <v>44960</v>
      </c>
    </row>
    <row r="82" spans="2:31" ht="14.5" hidden="1">
      <c r="B82" s="29" t="s">
        <v>108</v>
      </c>
      <c r="C82" s="30" t="str">
        <f t="shared" si="13"/>
        <v>(Acreedores quirografarios)</v>
      </c>
      <c r="D82" s="30">
        <v>5</v>
      </c>
      <c r="E82" s="30" t="s">
        <v>4942</v>
      </c>
      <c r="F82" s="30" t="s">
        <v>4943</v>
      </c>
      <c r="G82" s="30" t="s">
        <v>1616</v>
      </c>
      <c r="H82" s="31" t="s">
        <v>113</v>
      </c>
      <c r="I82" s="31" t="s">
        <v>48</v>
      </c>
      <c r="J82" s="32">
        <v>5362444</v>
      </c>
      <c r="K82" s="33">
        <f t="shared" si="14"/>
        <v>1075.8950491105591</v>
      </c>
      <c r="L82" s="33">
        <v>5131858</v>
      </c>
      <c r="M82" s="33">
        <v>0</v>
      </c>
      <c r="N82" s="33">
        <v>0</v>
      </c>
      <c r="O82" s="33">
        <v>0</v>
      </c>
      <c r="P82" s="33">
        <f t="shared" si="15"/>
        <v>5362444</v>
      </c>
      <c r="Q82" s="33">
        <f t="shared" si="16"/>
        <v>1075.8950491105591</v>
      </c>
      <c r="R82" s="33">
        <f t="shared" si="17"/>
        <v>5131858</v>
      </c>
      <c r="S82" s="33"/>
      <c r="T82" s="30" t="str">
        <f t="shared" si="18"/>
        <v>COP</v>
      </c>
      <c r="U82" s="33">
        <v>0</v>
      </c>
      <c r="V82" s="33">
        <v>0</v>
      </c>
      <c r="W82" s="33">
        <v>0</v>
      </c>
      <c r="X82" s="33">
        <f t="shared" si="19"/>
        <v>5362444</v>
      </c>
      <c r="Y82" s="33">
        <f t="shared" si="20"/>
        <v>1075.8950491105591</v>
      </c>
      <c r="Z82" s="33">
        <f t="shared" si="21"/>
        <v>5131858</v>
      </c>
      <c r="AA82" s="34">
        <f t="shared" si="22"/>
        <v>0.00012653831960148719</v>
      </c>
      <c r="AB82" s="33" t="s">
        <v>4908</v>
      </c>
      <c r="AC82" s="35">
        <v>44960</v>
      </c>
      <c r="AD82" s="33" t="s">
        <v>4909</v>
      </c>
      <c r="AE82" s="36">
        <f t="shared" si="23"/>
        <v>44960</v>
      </c>
    </row>
    <row r="83" spans="2:31" ht="14.5" hidden="1">
      <c r="B83" s="29" t="s">
        <v>108</v>
      </c>
      <c r="C83" s="30" t="str">
        <f t="shared" si="13"/>
        <v>(Acreedores quirografarios)</v>
      </c>
      <c r="D83" s="30">
        <v>5</v>
      </c>
      <c r="E83" s="30" t="s">
        <v>4942</v>
      </c>
      <c r="F83" s="30" t="s">
        <v>4943</v>
      </c>
      <c r="G83" s="30" t="s">
        <v>1616</v>
      </c>
      <c r="H83" s="31" t="s">
        <v>114</v>
      </c>
      <c r="I83" s="31" t="s">
        <v>48</v>
      </c>
      <c r="J83" s="32">
        <v>670306</v>
      </c>
      <c r="K83" s="33">
        <f t="shared" si="14"/>
        <v>139.40564168684548</v>
      </c>
      <c r="L83" s="33">
        <v>664944</v>
      </c>
      <c r="M83" s="33">
        <v>0</v>
      </c>
      <c r="N83" s="33">
        <v>0</v>
      </c>
      <c r="O83" s="33">
        <v>0</v>
      </c>
      <c r="P83" s="33">
        <f t="shared" si="15"/>
        <v>670306</v>
      </c>
      <c r="Q83" s="33">
        <f t="shared" si="16"/>
        <v>139.40564168684548</v>
      </c>
      <c r="R83" s="33">
        <f t="shared" si="17"/>
        <v>664944</v>
      </c>
      <c r="S83" s="33"/>
      <c r="T83" s="30" t="str">
        <f t="shared" si="18"/>
        <v>COP</v>
      </c>
      <c r="U83" s="33">
        <v>0</v>
      </c>
      <c r="V83" s="33">
        <v>0</v>
      </c>
      <c r="W83" s="33">
        <v>0</v>
      </c>
      <c r="X83" s="33">
        <f t="shared" si="19"/>
        <v>670306</v>
      </c>
      <c r="Y83" s="33">
        <f t="shared" si="20"/>
        <v>139.40564168684548</v>
      </c>
      <c r="Z83" s="33">
        <f t="shared" si="21"/>
        <v>664944</v>
      </c>
      <c r="AA83" s="34">
        <f t="shared" si="22"/>
        <v>1.6395795906490651E-05</v>
      </c>
      <c r="AB83" s="33" t="s">
        <v>4908</v>
      </c>
      <c r="AC83" s="35">
        <v>44960</v>
      </c>
      <c r="AD83" s="33" t="s">
        <v>4909</v>
      </c>
      <c r="AE83" s="36">
        <f t="shared" si="23"/>
        <v>44960</v>
      </c>
    </row>
    <row r="84" spans="2:31" ht="14.5" hidden="1">
      <c r="B84" s="29" t="s">
        <v>115</v>
      </c>
      <c r="C84" s="30" t="str">
        <f t="shared" si="13"/>
        <v>(Proveedores estratégicos)</v>
      </c>
      <c r="D84" s="30">
        <v>4</v>
      </c>
      <c r="E84" s="30" t="s">
        <v>4944</v>
      </c>
      <c r="F84" s="30" t="s">
        <v>4945</v>
      </c>
      <c r="G84" s="30" t="s">
        <v>4945</v>
      </c>
      <c r="H84" s="31" t="s">
        <v>116</v>
      </c>
      <c r="I84" s="31" t="s">
        <v>62</v>
      </c>
      <c r="J84" s="32">
        <v>1962674.1499999999</v>
      </c>
      <c r="K84" s="33">
        <f t="shared" si="14"/>
        <v>1962674.1499999999</v>
      </c>
      <c r="L84" s="33">
        <v>9091499198</v>
      </c>
      <c r="M84" s="33">
        <v>0</v>
      </c>
      <c r="N84" s="33">
        <v>0</v>
      </c>
      <c r="O84" s="33">
        <v>0</v>
      </c>
      <c r="P84" s="33">
        <f t="shared" si="15"/>
        <v>1962674.1499999999</v>
      </c>
      <c r="Q84" s="33">
        <f t="shared" si="16"/>
        <v>1962674.1499999999</v>
      </c>
      <c r="R84" s="33">
        <f t="shared" si="17"/>
        <v>9091499198</v>
      </c>
      <c r="S84" s="33"/>
      <c r="T84" s="30" t="str">
        <f t="shared" si="18"/>
        <v>USD</v>
      </c>
      <c r="U84" s="33">
        <v>0</v>
      </c>
      <c r="V84" s="33">
        <v>0</v>
      </c>
      <c r="W84" s="33">
        <v>0</v>
      </c>
      <c r="X84" s="33">
        <f t="shared" si="19"/>
        <v>1962674.1499999999</v>
      </c>
      <c r="Y84" s="33">
        <f t="shared" si="20"/>
        <v>1962674.1499999999</v>
      </c>
      <c r="Z84" s="33">
        <f t="shared" si="21"/>
        <v>9091499198</v>
      </c>
      <c r="AA84" s="34">
        <f t="shared" si="22"/>
        <v>0.013109471891867055</v>
      </c>
      <c r="AB84" s="33" t="s">
        <v>4946</v>
      </c>
      <c r="AC84" s="35">
        <v>44957</v>
      </c>
      <c r="AD84" s="33" t="s">
        <v>4947</v>
      </c>
      <c r="AE84" s="36">
        <v>45229</v>
      </c>
    </row>
    <row r="85" spans="2:31" ht="14.5" hidden="1">
      <c r="B85" s="29" t="s">
        <v>117</v>
      </c>
      <c r="C85" s="30" t="str">
        <f t="shared" si="13"/>
        <v>(Proveedores estratégicos)</v>
      </c>
      <c r="D85" s="30">
        <v>4</v>
      </c>
      <c r="E85" s="30" t="s">
        <v>4948</v>
      </c>
      <c r="F85" s="30" t="s">
        <v>4949</v>
      </c>
      <c r="G85" s="30" t="s">
        <v>4780</v>
      </c>
      <c r="H85" s="31" t="s">
        <v>118</v>
      </c>
      <c r="I85" s="31" t="s">
        <v>48</v>
      </c>
      <c r="J85" s="32">
        <v>36920494</v>
      </c>
      <c r="K85" s="33">
        <f t="shared" si="14"/>
        <v>7740.3889011184829</v>
      </c>
      <c r="L85" s="33">
        <v>36920494</v>
      </c>
      <c r="M85" s="33">
        <v>0</v>
      </c>
      <c r="N85" s="33">
        <v>0</v>
      </c>
      <c r="O85" s="33">
        <v>0</v>
      </c>
      <c r="P85" s="33">
        <f t="shared" si="15"/>
        <v>36920494</v>
      </c>
      <c r="Q85" s="33">
        <f t="shared" si="16"/>
        <v>7740.3889011184829</v>
      </c>
      <c r="R85" s="33">
        <f t="shared" si="17"/>
        <v>36920494</v>
      </c>
      <c r="S85" s="33"/>
      <c r="T85" s="30" t="str">
        <f t="shared" si="18"/>
        <v>COP</v>
      </c>
      <c r="U85" s="33">
        <v>0</v>
      </c>
      <c r="V85" s="33">
        <v>0</v>
      </c>
      <c r="W85" s="33">
        <v>0</v>
      </c>
      <c r="X85" s="33">
        <f t="shared" si="19"/>
        <v>36920494</v>
      </c>
      <c r="Y85" s="33">
        <f t="shared" si="20"/>
        <v>7740.3889011184829</v>
      </c>
      <c r="Z85" s="33">
        <f t="shared" si="21"/>
        <v>36920494</v>
      </c>
      <c r="AA85" s="34">
        <f t="shared" si="22"/>
        <v>5.3237443878708277E-05</v>
      </c>
      <c r="AB85" s="33" t="s">
        <v>953</v>
      </c>
      <c r="AC85" s="35">
        <v>44874</v>
      </c>
      <c r="AD85" s="33">
        <v>60</v>
      </c>
      <c r="AE85" s="36">
        <f t="shared" si="24" ref="AE85:AE148">+AD85+AC85</f>
        <v>44934</v>
      </c>
    </row>
    <row r="86" spans="2:31" ht="14.5" hidden="1">
      <c r="B86" s="29" t="s">
        <v>117</v>
      </c>
      <c r="C86" s="30" t="str">
        <f t="shared" si="13"/>
        <v>(Proveedores estratégicos)</v>
      </c>
      <c r="D86" s="30">
        <v>4</v>
      </c>
      <c r="E86" s="30" t="s">
        <v>4948</v>
      </c>
      <c r="F86" s="30" t="s">
        <v>4949</v>
      </c>
      <c r="G86" s="30" t="s">
        <v>4780</v>
      </c>
      <c r="H86" s="31" t="s">
        <v>119</v>
      </c>
      <c r="I86" s="31" t="s">
        <v>48</v>
      </c>
      <c r="J86" s="32">
        <v>131424999</v>
      </c>
      <c r="K86" s="33">
        <f t="shared" si="14"/>
        <v>27553.277147080094</v>
      </c>
      <c r="L86" s="33">
        <v>131424999</v>
      </c>
      <c r="M86" s="33">
        <v>0</v>
      </c>
      <c r="N86" s="33">
        <v>0</v>
      </c>
      <c r="O86" s="33">
        <v>0</v>
      </c>
      <c r="P86" s="33">
        <f t="shared" si="15"/>
        <v>131424999</v>
      </c>
      <c r="Q86" s="33">
        <f t="shared" si="16"/>
        <v>27553.277147080094</v>
      </c>
      <c r="R86" s="33">
        <f t="shared" si="17"/>
        <v>131424999</v>
      </c>
      <c r="S86" s="33"/>
      <c r="T86" s="30" t="str">
        <f t="shared" si="18"/>
        <v>COP</v>
      </c>
      <c r="U86" s="33">
        <v>0</v>
      </c>
      <c r="V86" s="33">
        <v>0</v>
      </c>
      <c r="W86" s="33">
        <v>0</v>
      </c>
      <c r="X86" s="33">
        <f t="shared" si="19"/>
        <v>131424999</v>
      </c>
      <c r="Y86" s="33">
        <f t="shared" si="20"/>
        <v>27553.277147080094</v>
      </c>
      <c r="Z86" s="33">
        <f t="shared" si="21"/>
        <v>131424999</v>
      </c>
      <c r="AA86" s="34">
        <f t="shared" si="22"/>
        <v>0.0001895080550255311</v>
      </c>
      <c r="AB86" s="33" t="s">
        <v>953</v>
      </c>
      <c r="AC86" s="35">
        <v>44886</v>
      </c>
      <c r="AD86" s="33">
        <v>60</v>
      </c>
      <c r="AE86" s="36">
        <f t="shared" si="24"/>
        <v>44946</v>
      </c>
    </row>
    <row r="87" spans="2:31" ht="14.5" hidden="1">
      <c r="B87" s="29" t="s">
        <v>117</v>
      </c>
      <c r="C87" s="30" t="str">
        <f t="shared" si="13"/>
        <v>(Proveedores estratégicos)</v>
      </c>
      <c r="D87" s="30">
        <v>4</v>
      </c>
      <c r="E87" s="30" t="s">
        <v>4948</v>
      </c>
      <c r="F87" s="30" t="s">
        <v>4949</v>
      </c>
      <c r="G87" s="30" t="s">
        <v>4780</v>
      </c>
      <c r="H87" s="31" t="s">
        <v>120</v>
      </c>
      <c r="I87" s="31" t="s">
        <v>48</v>
      </c>
      <c r="J87" s="32">
        <v>131066907</v>
      </c>
      <c r="K87" s="33">
        <f t="shared" si="14"/>
        <v>27478.203088147424</v>
      </c>
      <c r="L87" s="33">
        <v>131066907</v>
      </c>
      <c r="M87" s="33">
        <v>0</v>
      </c>
      <c r="N87" s="33">
        <v>0</v>
      </c>
      <c r="O87" s="33">
        <v>0</v>
      </c>
      <c r="P87" s="33">
        <f t="shared" si="15"/>
        <v>131066907</v>
      </c>
      <c r="Q87" s="33">
        <f t="shared" si="16"/>
        <v>27478.203088147424</v>
      </c>
      <c r="R87" s="33">
        <f t="shared" si="17"/>
        <v>131066907</v>
      </c>
      <c r="S87" s="33"/>
      <c r="T87" s="30" t="str">
        <f t="shared" si="18"/>
        <v>COP</v>
      </c>
      <c r="U87" s="33">
        <v>0</v>
      </c>
      <c r="V87" s="33">
        <v>0</v>
      </c>
      <c r="W87" s="33">
        <v>0</v>
      </c>
      <c r="X87" s="33">
        <f t="shared" si="19"/>
        <v>131066907</v>
      </c>
      <c r="Y87" s="33">
        <f t="shared" si="20"/>
        <v>27478.203088147424</v>
      </c>
      <c r="Z87" s="33">
        <f t="shared" si="21"/>
        <v>131066907</v>
      </c>
      <c r="AA87" s="34">
        <f t="shared" si="22"/>
        <v>0.00018899170487178142</v>
      </c>
      <c r="AB87" s="33" t="s">
        <v>953</v>
      </c>
      <c r="AC87" s="35">
        <v>44887</v>
      </c>
      <c r="AD87" s="33">
        <v>60</v>
      </c>
      <c r="AE87" s="36">
        <f t="shared" si="24"/>
        <v>44947</v>
      </c>
    </row>
    <row r="88" spans="2:31" ht="14.5" hidden="1">
      <c r="B88" s="29" t="s">
        <v>117</v>
      </c>
      <c r="C88" s="30" t="str">
        <f t="shared" si="13"/>
        <v>(Proveedores estratégicos)</v>
      </c>
      <c r="D88" s="30">
        <v>4</v>
      </c>
      <c r="E88" s="30" t="s">
        <v>4948</v>
      </c>
      <c r="F88" s="30" t="s">
        <v>4949</v>
      </c>
      <c r="G88" s="30" t="s">
        <v>4780</v>
      </c>
      <c r="H88" s="31" t="s">
        <v>121</v>
      </c>
      <c r="I88" s="31" t="s">
        <v>48</v>
      </c>
      <c r="J88" s="32">
        <v>11613352</v>
      </c>
      <c r="K88" s="33">
        <f t="shared" si="14"/>
        <v>2434.7415537176221</v>
      </c>
      <c r="L88" s="33">
        <v>11613352</v>
      </c>
      <c r="M88" s="33">
        <v>0</v>
      </c>
      <c r="N88" s="33">
        <v>0</v>
      </c>
      <c r="O88" s="33">
        <v>0</v>
      </c>
      <c r="P88" s="33">
        <f t="shared" si="15"/>
        <v>11613352</v>
      </c>
      <c r="Q88" s="33">
        <f t="shared" si="16"/>
        <v>2434.7415537176221</v>
      </c>
      <c r="R88" s="33">
        <f t="shared" si="17"/>
        <v>11613352</v>
      </c>
      <c r="S88" s="33"/>
      <c r="T88" s="30" t="str">
        <f t="shared" si="18"/>
        <v>COP</v>
      </c>
      <c r="U88" s="33">
        <v>0</v>
      </c>
      <c r="V88" s="33">
        <v>0</v>
      </c>
      <c r="W88" s="33">
        <v>0</v>
      </c>
      <c r="X88" s="33">
        <f t="shared" si="19"/>
        <v>11613352</v>
      </c>
      <c r="Y88" s="33">
        <f t="shared" si="20"/>
        <v>2434.7415537176221</v>
      </c>
      <c r="Z88" s="33">
        <f t="shared" si="21"/>
        <v>11613352</v>
      </c>
      <c r="AA88" s="34">
        <f t="shared" si="22"/>
        <v>1.6745853274435724E-05</v>
      </c>
      <c r="AB88" s="33" t="s">
        <v>953</v>
      </c>
      <c r="AC88" s="35">
        <v>44889</v>
      </c>
      <c r="AD88" s="33">
        <v>60</v>
      </c>
      <c r="AE88" s="36">
        <f t="shared" si="24"/>
        <v>44949</v>
      </c>
    </row>
    <row r="89" spans="2:31" ht="14.5" hidden="1">
      <c r="B89" s="29" t="s">
        <v>117</v>
      </c>
      <c r="C89" s="30" t="str">
        <f t="shared" si="13"/>
        <v>(Proveedores estratégicos)</v>
      </c>
      <c r="D89" s="30">
        <v>4</v>
      </c>
      <c r="E89" s="30" t="s">
        <v>4948</v>
      </c>
      <c r="F89" s="30" t="s">
        <v>4949</v>
      </c>
      <c r="G89" s="30" t="s">
        <v>4780</v>
      </c>
      <c r="H89" s="31" t="s">
        <v>122</v>
      </c>
      <c r="I89" s="31" t="s">
        <v>48</v>
      </c>
      <c r="J89" s="32">
        <v>3998400</v>
      </c>
      <c r="K89" s="33">
        <f t="shared" si="14"/>
        <v>838.26535425642305</v>
      </c>
      <c r="L89" s="33">
        <v>3998400</v>
      </c>
      <c r="M89" s="33">
        <v>0</v>
      </c>
      <c r="N89" s="33">
        <v>0</v>
      </c>
      <c r="O89" s="33">
        <v>0</v>
      </c>
      <c r="P89" s="33">
        <f t="shared" si="15"/>
        <v>3998400</v>
      </c>
      <c r="Q89" s="33">
        <f t="shared" si="16"/>
        <v>838.26535425642305</v>
      </c>
      <c r="R89" s="33">
        <f t="shared" si="17"/>
        <v>3998400</v>
      </c>
      <c r="S89" s="33"/>
      <c r="T89" s="30" t="str">
        <f t="shared" si="18"/>
        <v>COP</v>
      </c>
      <c r="U89" s="33">
        <v>0</v>
      </c>
      <c r="V89" s="33">
        <v>0</v>
      </c>
      <c r="W89" s="33">
        <v>0</v>
      </c>
      <c r="X89" s="33">
        <f t="shared" si="19"/>
        <v>3998400</v>
      </c>
      <c r="Y89" s="33">
        <f t="shared" si="20"/>
        <v>838.26535425642305</v>
      </c>
      <c r="Z89" s="33">
        <f t="shared" si="21"/>
        <v>3998400</v>
      </c>
      <c r="AA89" s="34">
        <f t="shared" si="22"/>
        <v>5.7654861174020904E-06</v>
      </c>
      <c r="AB89" s="33" t="s">
        <v>953</v>
      </c>
      <c r="AC89" s="35">
        <v>44890</v>
      </c>
      <c r="AD89" s="33">
        <v>60</v>
      </c>
      <c r="AE89" s="36">
        <f t="shared" si="24"/>
        <v>44950</v>
      </c>
    </row>
    <row r="90" spans="2:31" ht="14.5" hidden="1">
      <c r="B90" s="29" t="s">
        <v>117</v>
      </c>
      <c r="C90" s="30" t="str">
        <f t="shared" si="13"/>
        <v>(Proveedores estratégicos)</v>
      </c>
      <c r="D90" s="30">
        <v>4</v>
      </c>
      <c r="E90" s="30" t="s">
        <v>4948</v>
      </c>
      <c r="F90" s="30" t="s">
        <v>4949</v>
      </c>
      <c r="G90" s="30" t="s">
        <v>4780</v>
      </c>
      <c r="H90" s="31" t="s">
        <v>123</v>
      </c>
      <c r="I90" s="31" t="s">
        <v>48</v>
      </c>
      <c r="J90" s="32">
        <v>44509876</v>
      </c>
      <c r="K90" s="33">
        <f t="shared" si="14"/>
        <v>9331.5043450003668</v>
      </c>
      <c r="L90" s="33">
        <v>44509876</v>
      </c>
      <c r="M90" s="33">
        <v>0</v>
      </c>
      <c r="N90" s="33">
        <v>0</v>
      </c>
      <c r="O90" s="33">
        <v>0</v>
      </c>
      <c r="P90" s="33">
        <f t="shared" si="15"/>
        <v>44509876</v>
      </c>
      <c r="Q90" s="33">
        <f t="shared" si="16"/>
        <v>9331.5043450003668</v>
      </c>
      <c r="R90" s="33">
        <f t="shared" si="17"/>
        <v>44509876</v>
      </c>
      <c r="S90" s="33"/>
      <c r="T90" s="30" t="str">
        <f t="shared" si="18"/>
        <v>COP</v>
      </c>
      <c r="U90" s="33">
        <v>0</v>
      </c>
      <c r="V90" s="33">
        <v>0</v>
      </c>
      <c r="W90" s="33">
        <v>0</v>
      </c>
      <c r="X90" s="33">
        <f t="shared" si="19"/>
        <v>44509876</v>
      </c>
      <c r="Y90" s="33">
        <f t="shared" si="20"/>
        <v>9331.5043450003668</v>
      </c>
      <c r="Z90" s="33">
        <f t="shared" si="21"/>
        <v>44509876</v>
      </c>
      <c r="AA90" s="34">
        <f t="shared" si="22"/>
        <v>6.4180940417489119E-05</v>
      </c>
      <c r="AB90" s="33" t="s">
        <v>953</v>
      </c>
      <c r="AC90" s="35">
        <v>44908</v>
      </c>
      <c r="AD90" s="33">
        <v>60</v>
      </c>
      <c r="AE90" s="36">
        <f t="shared" si="24"/>
        <v>44968</v>
      </c>
    </row>
    <row r="91" spans="2:31" ht="14.5" hidden="1">
      <c r="B91" s="29" t="s">
        <v>117</v>
      </c>
      <c r="C91" s="30" t="str">
        <f t="shared" si="13"/>
        <v>(Proveedores estratégicos)</v>
      </c>
      <c r="D91" s="30">
        <v>4</v>
      </c>
      <c r="E91" s="30" t="s">
        <v>4948</v>
      </c>
      <c r="F91" s="30" t="s">
        <v>4949</v>
      </c>
      <c r="G91" s="30" t="s">
        <v>4780</v>
      </c>
      <c r="H91" s="31" t="s">
        <v>124</v>
      </c>
      <c r="I91" s="31" t="s">
        <v>48</v>
      </c>
      <c r="J91" s="32">
        <v>113726819</v>
      </c>
      <c r="K91" s="33">
        <f t="shared" si="14"/>
        <v>23842.850194450559</v>
      </c>
      <c r="L91" s="33">
        <v>113726819</v>
      </c>
      <c r="M91" s="33">
        <v>0</v>
      </c>
      <c r="N91" s="33">
        <v>0</v>
      </c>
      <c r="O91" s="33">
        <v>0</v>
      </c>
      <c r="P91" s="33">
        <f t="shared" si="15"/>
        <v>113726819</v>
      </c>
      <c r="Q91" s="33">
        <f t="shared" si="16"/>
        <v>23842.850194450559</v>
      </c>
      <c r="R91" s="33">
        <f t="shared" si="17"/>
        <v>113726819</v>
      </c>
      <c r="S91" s="33"/>
      <c r="T91" s="30" t="str">
        <f t="shared" si="18"/>
        <v>COP</v>
      </c>
      <c r="U91" s="33">
        <v>0</v>
      </c>
      <c r="V91" s="33">
        <v>0</v>
      </c>
      <c r="W91" s="33">
        <v>0</v>
      </c>
      <c r="X91" s="33">
        <f t="shared" si="19"/>
        <v>113726819</v>
      </c>
      <c r="Y91" s="33">
        <f t="shared" si="20"/>
        <v>23842.850194450559</v>
      </c>
      <c r="Z91" s="33">
        <f t="shared" si="21"/>
        <v>113726819</v>
      </c>
      <c r="AA91" s="34">
        <f t="shared" si="22"/>
        <v>0.00016398819430792324</v>
      </c>
      <c r="AB91" s="33" t="s">
        <v>953</v>
      </c>
      <c r="AC91" s="35">
        <v>44910</v>
      </c>
      <c r="AD91" s="33">
        <v>60</v>
      </c>
      <c r="AE91" s="36">
        <f t="shared" si="24"/>
        <v>44970</v>
      </c>
    </row>
    <row r="92" spans="2:31" ht="14.5" hidden="1">
      <c r="B92" s="29" t="s">
        <v>117</v>
      </c>
      <c r="C92" s="30" t="str">
        <f t="shared" si="13"/>
        <v>(Proveedores estratégicos)</v>
      </c>
      <c r="D92" s="30">
        <v>4</v>
      </c>
      <c r="E92" s="30" t="s">
        <v>4948</v>
      </c>
      <c r="F92" s="30" t="s">
        <v>4949</v>
      </c>
      <c r="G92" s="30" t="s">
        <v>4780</v>
      </c>
      <c r="H92" s="31" t="s">
        <v>125</v>
      </c>
      <c r="I92" s="31" t="s">
        <v>48</v>
      </c>
      <c r="J92" s="32">
        <v>98843314</v>
      </c>
      <c r="K92" s="33">
        <f t="shared" si="14"/>
        <v>20722.52041468809</v>
      </c>
      <c r="L92" s="33">
        <v>98843314</v>
      </c>
      <c r="M92" s="33">
        <v>0</v>
      </c>
      <c r="N92" s="33">
        <v>0</v>
      </c>
      <c r="O92" s="33">
        <v>0</v>
      </c>
      <c r="P92" s="33">
        <f t="shared" si="15"/>
        <v>98843314</v>
      </c>
      <c r="Q92" s="33">
        <f t="shared" si="16"/>
        <v>20722.52041468809</v>
      </c>
      <c r="R92" s="33">
        <f t="shared" si="17"/>
        <v>98843314</v>
      </c>
      <c r="S92" s="33"/>
      <c r="T92" s="30" t="str">
        <f t="shared" si="18"/>
        <v>COP</v>
      </c>
      <c r="U92" s="33">
        <v>0</v>
      </c>
      <c r="V92" s="33">
        <v>0</v>
      </c>
      <c r="W92" s="33">
        <v>0</v>
      </c>
      <c r="X92" s="33">
        <f t="shared" si="19"/>
        <v>98843314</v>
      </c>
      <c r="Y92" s="33">
        <f t="shared" si="20"/>
        <v>20722.52041468809</v>
      </c>
      <c r="Z92" s="33">
        <f t="shared" si="21"/>
        <v>98843314</v>
      </c>
      <c r="AA92" s="34">
        <f t="shared" si="22"/>
        <v>0.00014252694944603232</v>
      </c>
      <c r="AB92" s="33" t="s">
        <v>953</v>
      </c>
      <c r="AC92" s="35">
        <v>44910</v>
      </c>
      <c r="AD92" s="33">
        <v>60</v>
      </c>
      <c r="AE92" s="36">
        <f t="shared" si="24"/>
        <v>44970</v>
      </c>
    </row>
    <row r="93" spans="2:31" ht="14.5" hidden="1">
      <c r="B93" s="29" t="s">
        <v>117</v>
      </c>
      <c r="C93" s="30" t="str">
        <f t="shared" si="13"/>
        <v>(Proveedores estratégicos)</v>
      </c>
      <c r="D93" s="30">
        <v>4</v>
      </c>
      <c r="E93" s="30" t="s">
        <v>4948</v>
      </c>
      <c r="F93" s="30" t="s">
        <v>4949</v>
      </c>
      <c r="G93" s="30" t="s">
        <v>4780</v>
      </c>
      <c r="H93" s="31" t="s">
        <v>126</v>
      </c>
      <c r="I93" s="31" t="s">
        <v>48</v>
      </c>
      <c r="J93" s="32">
        <v>40393885</v>
      </c>
      <c r="K93" s="33">
        <f t="shared" si="14"/>
        <v>8468.5860142352485</v>
      </c>
      <c r="L93" s="33">
        <v>40393885</v>
      </c>
      <c r="M93" s="33">
        <v>0</v>
      </c>
      <c r="N93" s="33">
        <v>0</v>
      </c>
      <c r="O93" s="33">
        <v>0</v>
      </c>
      <c r="P93" s="33">
        <f t="shared" si="15"/>
        <v>40393885</v>
      </c>
      <c r="Q93" s="33">
        <f t="shared" si="16"/>
        <v>8468.5860142352485</v>
      </c>
      <c r="R93" s="33">
        <f t="shared" si="17"/>
        <v>40393885</v>
      </c>
      <c r="S93" s="33"/>
      <c r="T93" s="30" t="str">
        <f t="shared" si="18"/>
        <v>COP</v>
      </c>
      <c r="U93" s="33">
        <v>0</v>
      </c>
      <c r="V93" s="33">
        <v>0</v>
      </c>
      <c r="W93" s="33">
        <v>0</v>
      </c>
      <c r="X93" s="33">
        <f t="shared" si="19"/>
        <v>40393885</v>
      </c>
      <c r="Y93" s="33">
        <f t="shared" si="20"/>
        <v>8468.5860142352485</v>
      </c>
      <c r="Z93" s="33">
        <f t="shared" si="21"/>
        <v>40393885</v>
      </c>
      <c r="AA93" s="34">
        <f t="shared" si="22"/>
        <v>5.8245894156521742E-05</v>
      </c>
      <c r="AB93" s="33" t="s">
        <v>953</v>
      </c>
      <c r="AC93" s="35">
        <v>44938</v>
      </c>
      <c r="AD93" s="33">
        <v>60</v>
      </c>
      <c r="AE93" s="36">
        <f t="shared" si="24"/>
        <v>44998</v>
      </c>
    </row>
    <row r="94" spans="2:31" ht="14.5" hidden="1">
      <c r="B94" s="29" t="s">
        <v>117</v>
      </c>
      <c r="C94" s="30" t="str">
        <f t="shared" si="13"/>
        <v>(Proveedores estratégicos)</v>
      </c>
      <c r="D94" s="30">
        <v>4</v>
      </c>
      <c r="E94" s="30" t="s">
        <v>4948</v>
      </c>
      <c r="F94" s="30" t="s">
        <v>4949</v>
      </c>
      <c r="G94" s="30" t="s">
        <v>4780</v>
      </c>
      <c r="H94" s="31" t="s">
        <v>127</v>
      </c>
      <c r="I94" s="31" t="s">
        <v>48</v>
      </c>
      <c r="J94" s="32">
        <v>771120</v>
      </c>
      <c r="K94" s="33">
        <f t="shared" si="14"/>
        <v>161.66546117802446</v>
      </c>
      <c r="L94" s="33">
        <v>771120</v>
      </c>
      <c r="M94" s="33">
        <v>0</v>
      </c>
      <c r="N94" s="33">
        <v>0</v>
      </c>
      <c r="O94" s="33">
        <v>0</v>
      </c>
      <c r="P94" s="33">
        <f t="shared" si="15"/>
        <v>771120</v>
      </c>
      <c r="Q94" s="33">
        <f t="shared" si="16"/>
        <v>161.66546117802446</v>
      </c>
      <c r="R94" s="33">
        <f t="shared" si="17"/>
        <v>771120</v>
      </c>
      <c r="S94" s="33"/>
      <c r="T94" s="30" t="str">
        <f t="shared" si="18"/>
        <v>COP</v>
      </c>
      <c r="U94" s="33">
        <v>0</v>
      </c>
      <c r="V94" s="33">
        <v>0</v>
      </c>
      <c r="W94" s="33">
        <v>0</v>
      </c>
      <c r="X94" s="33">
        <f t="shared" si="19"/>
        <v>771120</v>
      </c>
      <c r="Y94" s="33">
        <f t="shared" si="20"/>
        <v>161.66546117802446</v>
      </c>
      <c r="Z94" s="33">
        <f t="shared" si="21"/>
        <v>771120</v>
      </c>
      <c r="AA94" s="34">
        <f t="shared" si="22"/>
        <v>1.1119151797846888E-06</v>
      </c>
      <c r="AB94" s="33" t="s">
        <v>953</v>
      </c>
      <c r="AC94" s="35">
        <v>44942</v>
      </c>
      <c r="AD94" s="33">
        <v>60</v>
      </c>
      <c r="AE94" s="36">
        <f t="shared" si="24"/>
        <v>45002</v>
      </c>
    </row>
    <row r="95" spans="2:31" ht="14.5" hidden="1">
      <c r="B95" s="29" t="s">
        <v>117</v>
      </c>
      <c r="C95" s="30" t="str">
        <f t="shared" si="13"/>
        <v>(Proveedores estratégicos)</v>
      </c>
      <c r="D95" s="30">
        <v>4</v>
      </c>
      <c r="E95" s="30" t="s">
        <v>4948</v>
      </c>
      <c r="F95" s="30" t="s">
        <v>4949</v>
      </c>
      <c r="G95" s="30" t="s">
        <v>4780</v>
      </c>
      <c r="H95" s="31" t="s">
        <v>128</v>
      </c>
      <c r="I95" s="31" t="s">
        <v>48</v>
      </c>
      <c r="J95" s="32">
        <v>104234853</v>
      </c>
      <c r="K95" s="33">
        <f t="shared" si="14"/>
        <v>21852.857637032608</v>
      </c>
      <c r="L95" s="33">
        <v>104234853</v>
      </c>
      <c r="M95" s="33">
        <v>0</v>
      </c>
      <c r="N95" s="33">
        <v>0</v>
      </c>
      <c r="O95" s="33">
        <v>0</v>
      </c>
      <c r="P95" s="33">
        <f t="shared" si="15"/>
        <v>104234853</v>
      </c>
      <c r="Q95" s="33">
        <f t="shared" si="16"/>
        <v>21852.857637032608</v>
      </c>
      <c r="R95" s="33">
        <f t="shared" si="17"/>
        <v>104234853</v>
      </c>
      <c r="S95" s="33"/>
      <c r="T95" s="30" t="str">
        <f t="shared" si="18"/>
        <v>COP</v>
      </c>
      <c r="U95" s="33">
        <v>0</v>
      </c>
      <c r="V95" s="33">
        <v>0</v>
      </c>
      <c r="W95" s="33">
        <v>0</v>
      </c>
      <c r="X95" s="33">
        <f t="shared" si="19"/>
        <v>104234853</v>
      </c>
      <c r="Y95" s="33">
        <f t="shared" si="20"/>
        <v>21852.857637032608</v>
      </c>
      <c r="Z95" s="33">
        <f t="shared" si="21"/>
        <v>104234853</v>
      </c>
      <c r="AA95" s="34">
        <f t="shared" si="22"/>
        <v>0.00015030126998823219</v>
      </c>
      <c r="AB95" s="33" t="s">
        <v>953</v>
      </c>
      <c r="AC95" s="35">
        <v>44944</v>
      </c>
      <c r="AD95" s="33">
        <v>60</v>
      </c>
      <c r="AE95" s="36">
        <f t="shared" si="24"/>
        <v>45004</v>
      </c>
    </row>
    <row r="96" spans="2:31" ht="14.5" hidden="1">
      <c r="B96" s="29" t="s">
        <v>117</v>
      </c>
      <c r="C96" s="30" t="str">
        <f t="shared" si="13"/>
        <v>(Proveedores estratégicos)</v>
      </c>
      <c r="D96" s="30">
        <v>4</v>
      </c>
      <c r="E96" s="30" t="s">
        <v>4948</v>
      </c>
      <c r="F96" s="30" t="s">
        <v>4949</v>
      </c>
      <c r="G96" s="30" t="s">
        <v>4780</v>
      </c>
      <c r="H96" s="31" t="s">
        <v>129</v>
      </c>
      <c r="I96" s="31" t="s">
        <v>48</v>
      </c>
      <c r="J96" s="32">
        <v>7614952</v>
      </c>
      <c r="K96" s="33">
        <f t="shared" si="14"/>
        <v>1596.4761994611988</v>
      </c>
      <c r="L96" s="33">
        <v>7614952</v>
      </c>
      <c r="M96" s="33">
        <v>0</v>
      </c>
      <c r="N96" s="33">
        <v>0</v>
      </c>
      <c r="O96" s="33">
        <v>0</v>
      </c>
      <c r="P96" s="33">
        <f t="shared" si="15"/>
        <v>7614952</v>
      </c>
      <c r="Q96" s="33">
        <f t="shared" si="16"/>
        <v>1596.4761994611988</v>
      </c>
      <c r="R96" s="33">
        <f t="shared" si="17"/>
        <v>7614952</v>
      </c>
      <c r="S96" s="33"/>
      <c r="T96" s="30" t="str">
        <f t="shared" si="18"/>
        <v>COP</v>
      </c>
      <c r="U96" s="33">
        <v>0</v>
      </c>
      <c r="V96" s="33">
        <v>0</v>
      </c>
      <c r="W96" s="33">
        <v>0</v>
      </c>
      <c r="X96" s="33">
        <f t="shared" si="19"/>
        <v>7614952</v>
      </c>
      <c r="Y96" s="33">
        <f t="shared" si="20"/>
        <v>1596.4761994611988</v>
      </c>
      <c r="Z96" s="33">
        <f t="shared" si="21"/>
        <v>7614952</v>
      </c>
      <c r="AA96" s="34">
        <f t="shared" si="22"/>
        <v>1.0980367157033634E-05</v>
      </c>
      <c r="AB96" s="33" t="s">
        <v>953</v>
      </c>
      <c r="AC96" s="35">
        <v>44944</v>
      </c>
      <c r="AD96" s="33">
        <v>60</v>
      </c>
      <c r="AE96" s="36">
        <f t="shared" si="24"/>
        <v>45004</v>
      </c>
    </row>
    <row r="97" spans="2:31" ht="14.5" hidden="1">
      <c r="B97" s="29" t="s">
        <v>117</v>
      </c>
      <c r="C97" s="30" t="str">
        <f t="shared" si="13"/>
        <v>(Proveedores estratégicos)</v>
      </c>
      <c r="D97" s="30">
        <v>4</v>
      </c>
      <c r="E97" s="30" t="s">
        <v>4948</v>
      </c>
      <c r="F97" s="30" t="s">
        <v>4949</v>
      </c>
      <c r="G97" s="30" t="s">
        <v>4780</v>
      </c>
      <c r="H97" s="31" t="s">
        <v>130</v>
      </c>
      <c r="I97" s="31" t="s">
        <v>48</v>
      </c>
      <c r="J97" s="32">
        <v>117342594</v>
      </c>
      <c r="K97" s="33">
        <f t="shared" si="14"/>
        <v>24600.898141450987</v>
      </c>
      <c r="L97" s="33">
        <v>117342594</v>
      </c>
      <c r="M97" s="33">
        <v>0</v>
      </c>
      <c r="N97" s="33">
        <v>0</v>
      </c>
      <c r="O97" s="33">
        <v>0</v>
      </c>
      <c r="P97" s="33">
        <f t="shared" si="15"/>
        <v>117342594</v>
      </c>
      <c r="Q97" s="33">
        <f t="shared" si="16"/>
        <v>24600.898141450987</v>
      </c>
      <c r="R97" s="33">
        <f t="shared" si="17"/>
        <v>117342594</v>
      </c>
      <c r="S97" s="33"/>
      <c r="T97" s="30" t="str">
        <f t="shared" si="18"/>
        <v>COP</v>
      </c>
      <c r="U97" s="33">
        <v>0</v>
      </c>
      <c r="V97" s="33">
        <v>0</v>
      </c>
      <c r="W97" s="33">
        <v>0</v>
      </c>
      <c r="X97" s="33">
        <f t="shared" si="19"/>
        <v>117342594</v>
      </c>
      <c r="Y97" s="33">
        <f t="shared" si="20"/>
        <v>24600.898141450987</v>
      </c>
      <c r="Z97" s="33">
        <f t="shared" si="21"/>
        <v>117342594</v>
      </c>
      <c r="AA97" s="34">
        <f t="shared" si="22"/>
        <v>0.00016920195495371895</v>
      </c>
      <c r="AB97" s="33" t="s">
        <v>953</v>
      </c>
      <c r="AC97" s="35">
        <v>44944</v>
      </c>
      <c r="AD97" s="33">
        <v>60</v>
      </c>
      <c r="AE97" s="36">
        <f t="shared" si="24"/>
        <v>45004</v>
      </c>
    </row>
    <row r="98" spans="2:31" ht="14.5" hidden="1">
      <c r="B98" s="29" t="s">
        <v>117</v>
      </c>
      <c r="C98" s="30" t="str">
        <f t="shared" si="13"/>
        <v>(Proveedores estratégicos)</v>
      </c>
      <c r="D98" s="30">
        <v>4</v>
      </c>
      <c r="E98" s="30" t="s">
        <v>4948</v>
      </c>
      <c r="F98" s="30" t="s">
        <v>4949</v>
      </c>
      <c r="G98" s="30" t="s">
        <v>4780</v>
      </c>
      <c r="H98" s="31" t="s">
        <v>131</v>
      </c>
      <c r="I98" s="31" t="s">
        <v>48</v>
      </c>
      <c r="J98" s="32">
        <v>40393885</v>
      </c>
      <c r="K98" s="33">
        <f t="shared" si="14"/>
        <v>8468.5860142352485</v>
      </c>
      <c r="L98" s="33">
        <v>40393885</v>
      </c>
      <c r="M98" s="33">
        <v>0</v>
      </c>
      <c r="N98" s="33">
        <v>0</v>
      </c>
      <c r="O98" s="33">
        <v>0</v>
      </c>
      <c r="P98" s="33">
        <f t="shared" si="15"/>
        <v>40393885</v>
      </c>
      <c r="Q98" s="33">
        <f t="shared" si="16"/>
        <v>8468.5860142352485</v>
      </c>
      <c r="R98" s="33">
        <f t="shared" si="17"/>
        <v>40393885</v>
      </c>
      <c r="S98" s="33"/>
      <c r="T98" s="30" t="str">
        <f t="shared" si="18"/>
        <v>COP</v>
      </c>
      <c r="U98" s="33">
        <v>0</v>
      </c>
      <c r="V98" s="33">
        <v>0</v>
      </c>
      <c r="W98" s="33">
        <v>0</v>
      </c>
      <c r="X98" s="33">
        <f t="shared" si="19"/>
        <v>40393885</v>
      </c>
      <c r="Y98" s="33">
        <f t="shared" si="20"/>
        <v>8468.5860142352485</v>
      </c>
      <c r="Z98" s="33">
        <f t="shared" si="21"/>
        <v>40393885</v>
      </c>
      <c r="AA98" s="34">
        <f t="shared" si="22"/>
        <v>5.8245894156521742E-05</v>
      </c>
      <c r="AB98" s="33" t="s">
        <v>953</v>
      </c>
      <c r="AC98" s="35">
        <v>44963</v>
      </c>
      <c r="AD98" s="33">
        <v>60</v>
      </c>
      <c r="AE98" s="36">
        <f t="shared" si="24"/>
        <v>45023</v>
      </c>
    </row>
    <row r="99" spans="2:31" ht="14.5" hidden="1">
      <c r="B99" s="29" t="s">
        <v>132</v>
      </c>
      <c r="C99" s="30" t="str">
        <f t="shared" si="13"/>
        <v>(Acreedores quirografarios)</v>
      </c>
      <c r="D99" s="30">
        <v>5</v>
      </c>
      <c r="E99" s="30" t="s">
        <v>4950</v>
      </c>
      <c r="F99" s="30" t="s">
        <v>4951</v>
      </c>
      <c r="G99" s="30" t="s">
        <v>4952</v>
      </c>
      <c r="H99" s="31" t="s">
        <v>133</v>
      </c>
      <c r="I99" s="31" t="s">
        <v>62</v>
      </c>
      <c r="J99" s="32">
        <v>1050</v>
      </c>
      <c r="K99" s="33">
        <f t="shared" si="14"/>
        <v>1050</v>
      </c>
      <c r="L99" s="33">
        <v>4918043</v>
      </c>
      <c r="M99" s="33">
        <v>0</v>
      </c>
      <c r="N99" s="33">
        <v>0</v>
      </c>
      <c r="O99" s="33">
        <v>0</v>
      </c>
      <c r="P99" s="33">
        <f t="shared" si="15"/>
        <v>1050</v>
      </c>
      <c r="Q99" s="33">
        <f t="shared" si="16"/>
        <v>1050</v>
      </c>
      <c r="R99" s="33">
        <f t="shared" si="17"/>
        <v>4918043</v>
      </c>
      <c r="S99" s="33"/>
      <c r="T99" s="30" t="str">
        <f t="shared" si="18"/>
        <v>USD</v>
      </c>
      <c r="U99" s="33">
        <v>0</v>
      </c>
      <c r="V99" s="33">
        <v>0</v>
      </c>
      <c r="W99" s="33">
        <v>0</v>
      </c>
      <c r="X99" s="33">
        <f t="shared" si="19"/>
        <v>1050</v>
      </c>
      <c r="Y99" s="33">
        <f t="shared" si="20"/>
        <v>1050</v>
      </c>
      <c r="Z99" s="33">
        <f t="shared" si="21"/>
        <v>4918043</v>
      </c>
      <c r="AA99" s="34">
        <f t="shared" si="22"/>
        <v>0.00012126619578091539</v>
      </c>
      <c r="AB99" s="33" t="s">
        <v>2762</v>
      </c>
      <c r="AC99" s="35">
        <v>44946</v>
      </c>
      <c r="AD99" s="33">
        <v>60</v>
      </c>
      <c r="AE99" s="36">
        <f t="shared" si="24"/>
        <v>45006</v>
      </c>
    </row>
    <row r="100" spans="2:31" ht="14.5" hidden="1">
      <c r="B100" s="29" t="s">
        <v>134</v>
      </c>
      <c r="C100" s="30" t="str">
        <f t="shared" si="13"/>
        <v>(Acreedores quirografarios)</v>
      </c>
      <c r="D100" s="30">
        <v>5</v>
      </c>
      <c r="E100" s="30" t="s">
        <v>4953</v>
      </c>
      <c r="F100" s="30" t="s">
        <v>4954</v>
      </c>
      <c r="G100" s="30" t="s">
        <v>4780</v>
      </c>
      <c r="H100" s="31" t="s">
        <v>135</v>
      </c>
      <c r="I100" s="31" t="s">
        <v>48</v>
      </c>
      <c r="J100" s="32">
        <v>23800000</v>
      </c>
      <c r="K100" s="33">
        <f t="shared" si="14"/>
        <v>3770.6634380536075</v>
      </c>
      <c r="L100" s="33">
        <v>17985499</v>
      </c>
      <c r="M100" s="33">
        <v>0</v>
      </c>
      <c r="N100" s="33">
        <v>0</v>
      </c>
      <c r="O100" s="33">
        <v>0</v>
      </c>
      <c r="P100" s="33">
        <f t="shared" si="15"/>
        <v>23800000</v>
      </c>
      <c r="Q100" s="33">
        <f t="shared" si="16"/>
        <v>3770.6634380536075</v>
      </c>
      <c r="R100" s="33">
        <f t="shared" si="17"/>
        <v>17985499</v>
      </c>
      <c r="S100" s="33"/>
      <c r="T100" s="30" t="str">
        <f t="shared" si="18"/>
        <v>COP</v>
      </c>
      <c r="U100" s="33">
        <v>0</v>
      </c>
      <c r="V100" s="33">
        <v>0</v>
      </c>
      <c r="W100" s="33">
        <v>0</v>
      </c>
      <c r="X100" s="33">
        <f t="shared" si="19"/>
        <v>23800000</v>
      </c>
      <c r="Y100" s="33">
        <f t="shared" si="20"/>
        <v>3770.6634380536075</v>
      </c>
      <c r="Z100" s="33">
        <f t="shared" si="21"/>
        <v>17985499</v>
      </c>
      <c r="AA100" s="34">
        <f t="shared" si="22"/>
        <v>0.00044347579778205643</v>
      </c>
      <c r="AB100" s="33" t="s">
        <v>4933</v>
      </c>
      <c r="AC100" s="35">
        <v>44532</v>
      </c>
      <c r="AD100" s="33">
        <v>60</v>
      </c>
      <c r="AE100" s="36">
        <f t="shared" si="24"/>
        <v>44592</v>
      </c>
    </row>
    <row r="101" spans="1:31" ht="14.5" hidden="1">
      <c r="A101" s="1" t="s">
        <v>68</v>
      </c>
      <c r="B101" s="29" t="s">
        <v>136</v>
      </c>
      <c r="C101" s="30" t="str">
        <f t="shared" si="13"/>
        <v>(Acreedores quirografarios)</v>
      </c>
      <c r="D101" s="30">
        <v>5</v>
      </c>
      <c r="E101" s="30" t="e">
        <v>#N/A</v>
      </c>
      <c r="F101" s="30" t="e">
        <v>#N/A</v>
      </c>
      <c r="G101" s="30" t="e">
        <v>#N/A</v>
      </c>
      <c r="H101" s="31" t="s">
        <v>137</v>
      </c>
      <c r="I101" s="31" t="s">
        <v>62</v>
      </c>
      <c r="J101" s="32">
        <v>17552.5</v>
      </c>
      <c r="K101" s="33">
        <f t="shared" si="14"/>
        <v>17552.5</v>
      </c>
      <c r="L101" s="33">
        <v>-3739</v>
      </c>
      <c r="M101" s="33">
        <v>0</v>
      </c>
      <c r="N101" s="33">
        <v>0</v>
      </c>
      <c r="O101" s="33">
        <v>0</v>
      </c>
      <c r="P101" s="33">
        <f t="shared" si="15"/>
        <v>17552.5</v>
      </c>
      <c r="Q101" s="33">
        <f t="shared" si="16"/>
        <v>17552.5</v>
      </c>
      <c r="R101" s="33">
        <f t="shared" si="17"/>
        <v>-3739</v>
      </c>
      <c r="S101" s="33"/>
      <c r="T101" s="30" t="str">
        <f t="shared" si="18"/>
        <v>USD</v>
      </c>
      <c r="U101" s="33">
        <v>0</v>
      </c>
      <c r="V101" s="33">
        <v>0</v>
      </c>
      <c r="W101" s="33">
        <v>0</v>
      </c>
      <c r="X101" s="33">
        <f t="shared" si="19"/>
        <v>17552.5</v>
      </c>
      <c r="Y101" s="33">
        <f t="shared" si="20"/>
        <v>17552.5</v>
      </c>
      <c r="Z101" s="33">
        <f t="shared" si="21"/>
        <v>-3739</v>
      </c>
      <c r="AA101" s="34">
        <f t="shared" si="22"/>
        <v>-9.2194050768739251E-08</v>
      </c>
      <c r="AB101" s="33" t="s">
        <v>138</v>
      </c>
      <c r="AC101" s="35">
        <v>44749</v>
      </c>
      <c r="AD101" s="33">
        <v>60</v>
      </c>
      <c r="AE101" s="36">
        <f t="shared" si="24"/>
        <v>44809</v>
      </c>
    </row>
    <row r="102" spans="2:31" ht="14.5" hidden="1">
      <c r="B102" s="29" t="s">
        <v>139</v>
      </c>
      <c r="C102" s="30" t="str">
        <f t="shared" si="13"/>
        <v>(Acreedores quirografarios)</v>
      </c>
      <c r="D102" s="30">
        <v>5</v>
      </c>
      <c r="E102" s="30" t="s">
        <v>4955</v>
      </c>
      <c r="F102" s="30" t="s">
        <v>4956</v>
      </c>
      <c r="G102" s="30" t="s">
        <v>4831</v>
      </c>
      <c r="H102" s="31">
        <v>13</v>
      </c>
      <c r="I102" s="31" t="s">
        <v>62</v>
      </c>
      <c r="J102" s="32">
        <v>2703.4899999999998</v>
      </c>
      <c r="K102" s="33">
        <f t="shared" si="14"/>
        <v>2703.4899999999998</v>
      </c>
      <c r="L102" s="33">
        <v>578</v>
      </c>
      <c r="M102" s="33">
        <v>0</v>
      </c>
      <c r="N102" s="33">
        <v>0</v>
      </c>
      <c r="O102" s="33">
        <v>0</v>
      </c>
      <c r="P102" s="33">
        <f t="shared" si="15"/>
        <v>2703.4899999999998</v>
      </c>
      <c r="Q102" s="33">
        <f t="shared" si="16"/>
        <v>2703.4899999999998</v>
      </c>
      <c r="R102" s="33">
        <f t="shared" si="17"/>
        <v>578</v>
      </c>
      <c r="S102" s="33"/>
      <c r="T102" s="30" t="str">
        <f t="shared" si="18"/>
        <v>USD</v>
      </c>
      <c r="U102" s="33">
        <v>0</v>
      </c>
      <c r="V102" s="33">
        <v>0</v>
      </c>
      <c r="W102" s="33">
        <v>0</v>
      </c>
      <c r="X102" s="33">
        <f t="shared" si="19"/>
        <v>2703.4899999999998</v>
      </c>
      <c r="Y102" s="33">
        <f t="shared" si="20"/>
        <v>2703.4899999999998</v>
      </c>
      <c r="Z102" s="33">
        <f t="shared" si="21"/>
        <v>578</v>
      </c>
      <c r="AA102" s="34">
        <f t="shared" si="22"/>
        <v>1.425198217286207E-08</v>
      </c>
      <c r="AB102" s="33" t="s">
        <v>4957</v>
      </c>
      <c r="AC102" s="35">
        <v>43815</v>
      </c>
      <c r="AD102" s="33">
        <v>60</v>
      </c>
      <c r="AE102" s="36">
        <f t="shared" si="24"/>
        <v>43875</v>
      </c>
    </row>
    <row r="103" spans="2:31" ht="14.5" hidden="1">
      <c r="B103" s="29" t="s">
        <v>139</v>
      </c>
      <c r="C103" s="30" t="str">
        <f t="shared" si="13"/>
        <v>(Acreedores quirografarios)</v>
      </c>
      <c r="D103" s="30">
        <v>5</v>
      </c>
      <c r="E103" s="30" t="s">
        <v>4955</v>
      </c>
      <c r="F103" s="30" t="s">
        <v>4956</v>
      </c>
      <c r="G103" s="30" t="s">
        <v>4831</v>
      </c>
      <c r="H103" s="31">
        <v>17</v>
      </c>
      <c r="I103" s="31" t="s">
        <v>62</v>
      </c>
      <c r="J103" s="32">
        <v>14869.190000000001</v>
      </c>
      <c r="K103" s="33">
        <f t="shared" si="14"/>
        <v>14869.190000000001</v>
      </c>
      <c r="L103" s="33">
        <v>1524</v>
      </c>
      <c r="M103" s="33">
        <v>0</v>
      </c>
      <c r="N103" s="33">
        <v>0</v>
      </c>
      <c r="O103" s="33">
        <v>0</v>
      </c>
      <c r="P103" s="33">
        <f t="shared" si="15"/>
        <v>14869.190000000001</v>
      </c>
      <c r="Q103" s="33">
        <f t="shared" si="16"/>
        <v>14869.190000000001</v>
      </c>
      <c r="R103" s="33">
        <f t="shared" si="17"/>
        <v>1524</v>
      </c>
      <c r="S103" s="33"/>
      <c r="T103" s="30" t="str">
        <f t="shared" si="18"/>
        <v>USD</v>
      </c>
      <c r="U103" s="33">
        <v>0</v>
      </c>
      <c r="V103" s="33">
        <v>0</v>
      </c>
      <c r="W103" s="33">
        <v>0</v>
      </c>
      <c r="X103" s="33">
        <f t="shared" si="19"/>
        <v>14869.190000000001</v>
      </c>
      <c r="Y103" s="33">
        <f t="shared" si="20"/>
        <v>14869.190000000001</v>
      </c>
      <c r="Z103" s="33">
        <f t="shared" si="21"/>
        <v>1524</v>
      </c>
      <c r="AA103" s="34">
        <f t="shared" si="22"/>
        <v>3.7577890711837018E-08</v>
      </c>
      <c r="AB103" s="33" t="s">
        <v>4957</v>
      </c>
      <c r="AC103" s="35">
        <v>43845</v>
      </c>
      <c r="AD103" s="33">
        <v>60</v>
      </c>
      <c r="AE103" s="36">
        <f t="shared" si="24"/>
        <v>43905</v>
      </c>
    </row>
    <row r="104" spans="2:31" ht="14.5" hidden="1">
      <c r="B104" s="29" t="s">
        <v>139</v>
      </c>
      <c r="C104" s="30" t="str">
        <f t="shared" si="13"/>
        <v>(Acreedores quirografarios)</v>
      </c>
      <c r="D104" s="30">
        <v>5</v>
      </c>
      <c r="E104" s="30" t="s">
        <v>4955</v>
      </c>
      <c r="F104" s="30" t="s">
        <v>4956</v>
      </c>
      <c r="G104" s="30" t="s">
        <v>4831</v>
      </c>
      <c r="H104" s="31" t="s">
        <v>140</v>
      </c>
      <c r="I104" s="31" t="s">
        <v>62</v>
      </c>
      <c r="J104" s="32">
        <v>69063.330000000002</v>
      </c>
      <c r="K104" s="33">
        <f t="shared" si="14"/>
        <v>69063.330000000002</v>
      </c>
      <c r="L104" s="33">
        <v>-1107</v>
      </c>
      <c r="M104" s="33">
        <v>0</v>
      </c>
      <c r="N104" s="33">
        <v>0</v>
      </c>
      <c r="O104" s="33">
        <v>0</v>
      </c>
      <c r="P104" s="33">
        <f t="shared" si="15"/>
        <v>69063.330000000002</v>
      </c>
      <c r="Q104" s="33">
        <f t="shared" si="16"/>
        <v>69063.330000000002</v>
      </c>
      <c r="R104" s="33">
        <f t="shared" si="17"/>
        <v>-1107</v>
      </c>
      <c r="S104" s="38"/>
      <c r="T104" s="30" t="str">
        <f t="shared" si="18"/>
        <v>USD</v>
      </c>
      <c r="U104" s="33">
        <v>0</v>
      </c>
      <c r="V104" s="33">
        <v>0</v>
      </c>
      <c r="W104" s="33">
        <v>0</v>
      </c>
      <c r="X104" s="33">
        <f t="shared" si="19"/>
        <v>69063.330000000002</v>
      </c>
      <c r="Y104" s="33">
        <f t="shared" si="20"/>
        <v>69063.330000000002</v>
      </c>
      <c r="Z104" s="33">
        <f t="shared" si="21"/>
        <v>-1107</v>
      </c>
      <c r="AA104" s="34">
        <f t="shared" si="22"/>
        <v>-2.729575132414933E-08</v>
      </c>
      <c r="AB104" s="33" t="s">
        <v>4957</v>
      </c>
      <c r="AC104" s="35">
        <v>43881</v>
      </c>
      <c r="AD104" s="33">
        <v>60</v>
      </c>
      <c r="AE104" s="36">
        <f t="shared" si="24"/>
        <v>43941</v>
      </c>
    </row>
    <row r="105" spans="2:31" ht="14.5" hidden="1">
      <c r="B105" s="29" t="s">
        <v>139</v>
      </c>
      <c r="C105" s="30" t="str">
        <f t="shared" si="13"/>
        <v>(Acreedores quirografarios)</v>
      </c>
      <c r="D105" s="30">
        <v>5</v>
      </c>
      <c r="E105" s="30" t="s">
        <v>4955</v>
      </c>
      <c r="F105" s="30" t="s">
        <v>4956</v>
      </c>
      <c r="G105" s="30" t="s">
        <v>4831</v>
      </c>
      <c r="H105" s="31" t="s">
        <v>141</v>
      </c>
      <c r="I105" s="31" t="s">
        <v>62</v>
      </c>
      <c r="J105" s="32">
        <v>102199.11</v>
      </c>
      <c r="K105" s="33">
        <f t="shared" si="14"/>
        <v>102199.11</v>
      </c>
      <c r="L105" s="33">
        <v>-16</v>
      </c>
      <c r="M105" s="33">
        <v>0</v>
      </c>
      <c r="N105" s="33">
        <v>0</v>
      </c>
      <c r="O105" s="33">
        <v>0</v>
      </c>
      <c r="P105" s="33">
        <f t="shared" si="15"/>
        <v>102199.11</v>
      </c>
      <c r="Q105" s="33">
        <f t="shared" si="16"/>
        <v>102199.11</v>
      </c>
      <c r="R105" s="33">
        <f t="shared" si="17"/>
        <v>-16</v>
      </c>
      <c r="S105" s="33"/>
      <c r="T105" s="30" t="str">
        <f t="shared" si="18"/>
        <v>USD</v>
      </c>
      <c r="U105" s="33">
        <v>0</v>
      </c>
      <c r="V105" s="33">
        <v>0</v>
      </c>
      <c r="W105" s="33">
        <v>0</v>
      </c>
      <c r="X105" s="33">
        <f t="shared" si="19"/>
        <v>102199.11</v>
      </c>
      <c r="Y105" s="33">
        <f t="shared" si="20"/>
        <v>102199.11</v>
      </c>
      <c r="Z105" s="33">
        <f t="shared" si="21"/>
        <v>-16</v>
      </c>
      <c r="AA105" s="34">
        <f t="shared" si="22"/>
        <v>-3.9451853765708154E-10</v>
      </c>
      <c r="AB105" s="33" t="s">
        <v>4957</v>
      </c>
      <c r="AC105" s="35">
        <v>44279</v>
      </c>
      <c r="AD105" s="33">
        <v>60</v>
      </c>
      <c r="AE105" s="36">
        <f t="shared" si="24"/>
        <v>44339</v>
      </c>
    </row>
    <row r="106" spans="2:31" ht="14.5" hidden="1">
      <c r="B106" s="29" t="s">
        <v>139</v>
      </c>
      <c r="C106" s="30" t="str">
        <f t="shared" si="13"/>
        <v>(Acreedores quirografarios)</v>
      </c>
      <c r="D106" s="30">
        <v>5</v>
      </c>
      <c r="E106" s="30" t="s">
        <v>4955</v>
      </c>
      <c r="F106" s="30" t="s">
        <v>4956</v>
      </c>
      <c r="G106" s="30" t="s">
        <v>4831</v>
      </c>
      <c r="H106" s="31" t="s">
        <v>142</v>
      </c>
      <c r="I106" s="31" t="s">
        <v>62</v>
      </c>
      <c r="J106" s="32">
        <v>129690.2</v>
      </c>
      <c r="K106" s="33">
        <f t="shared" si="14"/>
        <v>129690.2</v>
      </c>
      <c r="L106" s="33">
        <v>534</v>
      </c>
      <c r="M106" s="33">
        <v>0</v>
      </c>
      <c r="N106" s="33">
        <v>0</v>
      </c>
      <c r="O106" s="33">
        <v>0</v>
      </c>
      <c r="P106" s="33">
        <f t="shared" si="15"/>
        <v>129690.2</v>
      </c>
      <c r="Q106" s="33">
        <f t="shared" si="16"/>
        <v>129690.2</v>
      </c>
      <c r="R106" s="33">
        <f t="shared" si="17"/>
        <v>534</v>
      </c>
      <c r="S106" s="33"/>
      <c r="T106" s="30" t="str">
        <f t="shared" si="18"/>
        <v>USD</v>
      </c>
      <c r="U106" s="33">
        <v>0</v>
      </c>
      <c r="V106" s="33">
        <v>0</v>
      </c>
      <c r="W106" s="33">
        <v>0</v>
      </c>
      <c r="X106" s="33">
        <f t="shared" si="19"/>
        <v>129690.2</v>
      </c>
      <c r="Y106" s="33">
        <f t="shared" si="20"/>
        <v>129690.2</v>
      </c>
      <c r="Z106" s="33">
        <f t="shared" si="21"/>
        <v>534</v>
      </c>
      <c r="AA106" s="34">
        <f t="shared" si="22"/>
        <v>1.3167056194305097E-08</v>
      </c>
      <c r="AB106" s="33" t="s">
        <v>4957</v>
      </c>
      <c r="AC106" s="35">
        <v>44433</v>
      </c>
      <c r="AD106" s="33">
        <v>60</v>
      </c>
      <c r="AE106" s="36">
        <f t="shared" si="24"/>
        <v>44493</v>
      </c>
    </row>
    <row r="107" spans="2:31" ht="14.5" hidden="1">
      <c r="B107" s="29" t="s">
        <v>139</v>
      </c>
      <c r="C107" s="30" t="str">
        <f t="shared" si="13"/>
        <v>(Acreedores quirografarios)</v>
      </c>
      <c r="D107" s="30">
        <v>5</v>
      </c>
      <c r="E107" s="30" t="s">
        <v>4955</v>
      </c>
      <c r="F107" s="30" t="s">
        <v>4956</v>
      </c>
      <c r="G107" s="30" t="s">
        <v>4831</v>
      </c>
      <c r="H107" s="31" t="s">
        <v>143</v>
      </c>
      <c r="I107" s="31" t="s">
        <v>62</v>
      </c>
      <c r="J107" s="32">
        <v>156194.51999999999</v>
      </c>
      <c r="K107" s="33">
        <f t="shared" si="14"/>
        <v>156194.51999999999</v>
      </c>
      <c r="L107" s="33">
        <v>38</v>
      </c>
      <c r="M107" s="33">
        <v>0</v>
      </c>
      <c r="N107" s="33">
        <v>0</v>
      </c>
      <c r="O107" s="33">
        <v>0</v>
      </c>
      <c r="P107" s="33">
        <f t="shared" si="15"/>
        <v>156194.51999999999</v>
      </c>
      <c r="Q107" s="33">
        <f t="shared" si="16"/>
        <v>156194.51999999999</v>
      </c>
      <c r="R107" s="33">
        <f t="shared" si="17"/>
        <v>38</v>
      </c>
      <c r="S107" s="33"/>
      <c r="T107" s="30" t="str">
        <f t="shared" si="18"/>
        <v>USD</v>
      </c>
      <c r="U107" s="33">
        <v>0</v>
      </c>
      <c r="V107" s="33">
        <v>0</v>
      </c>
      <c r="W107" s="33">
        <v>0</v>
      </c>
      <c r="X107" s="33">
        <f t="shared" si="19"/>
        <v>156194.51999999999</v>
      </c>
      <c r="Y107" s="33">
        <f t="shared" si="20"/>
        <v>156194.51999999999</v>
      </c>
      <c r="Z107" s="33">
        <f t="shared" si="21"/>
        <v>38</v>
      </c>
      <c r="AA107" s="34">
        <f t="shared" si="22"/>
        <v>9.3698152693556859E-10</v>
      </c>
      <c r="AB107" s="33" t="s">
        <v>4957</v>
      </c>
      <c r="AC107" s="35">
        <v>44644</v>
      </c>
      <c r="AD107" s="33">
        <v>60</v>
      </c>
      <c r="AE107" s="36">
        <f t="shared" si="24"/>
        <v>44704</v>
      </c>
    </row>
    <row r="108" spans="2:31" ht="14.5" hidden="1">
      <c r="B108" s="29" t="s">
        <v>139</v>
      </c>
      <c r="C108" s="30" t="str">
        <f t="shared" si="13"/>
        <v>(Acreedores quirografarios)</v>
      </c>
      <c r="D108" s="30">
        <v>5</v>
      </c>
      <c r="E108" s="30" t="s">
        <v>4955</v>
      </c>
      <c r="F108" s="30" t="s">
        <v>4956</v>
      </c>
      <c r="G108" s="30" t="s">
        <v>4831</v>
      </c>
      <c r="H108" s="31" t="s">
        <v>144</v>
      </c>
      <c r="I108" s="31" t="s">
        <v>62</v>
      </c>
      <c r="J108" s="32">
        <v>49084.360000000001</v>
      </c>
      <c r="K108" s="33">
        <f t="shared" si="14"/>
        <v>49084.360000000001</v>
      </c>
      <c r="L108" s="33">
        <v>206706528</v>
      </c>
      <c r="M108" s="33">
        <v>0</v>
      </c>
      <c r="N108" s="33">
        <v>0</v>
      </c>
      <c r="O108" s="33">
        <v>0</v>
      </c>
      <c r="P108" s="33">
        <f t="shared" si="15"/>
        <v>49084.360000000001</v>
      </c>
      <c r="Q108" s="33">
        <f t="shared" si="16"/>
        <v>49084.360000000001</v>
      </c>
      <c r="R108" s="33">
        <f t="shared" si="17"/>
        <v>206706528</v>
      </c>
      <c r="S108" s="33"/>
      <c r="T108" s="30" t="str">
        <f t="shared" si="18"/>
        <v>USD</v>
      </c>
      <c r="U108" s="33">
        <v>0</v>
      </c>
      <c r="V108" s="33">
        <v>0</v>
      </c>
      <c r="W108" s="33">
        <v>0</v>
      </c>
      <c r="X108" s="33">
        <f t="shared" si="19"/>
        <v>49084.360000000001</v>
      </c>
      <c r="Y108" s="33">
        <f t="shared" si="20"/>
        <v>49084.360000000001</v>
      </c>
      <c r="Z108" s="33">
        <f t="shared" si="21"/>
        <v>206706528</v>
      </c>
      <c r="AA108" s="34">
        <f t="shared" si="22"/>
        <v>0.0050968473219207867</v>
      </c>
      <c r="AB108" s="33" t="s">
        <v>4957</v>
      </c>
      <c r="AC108" s="35">
        <v>44914</v>
      </c>
      <c r="AD108" s="33">
        <v>60</v>
      </c>
      <c r="AE108" s="36">
        <f t="shared" si="24"/>
        <v>44974</v>
      </c>
    </row>
    <row r="109" spans="2:31" ht="14.5" hidden="1">
      <c r="B109" s="29" t="s">
        <v>139</v>
      </c>
      <c r="C109" s="30" t="str">
        <f t="shared" si="13"/>
        <v>(Acreedores quirografarios)</v>
      </c>
      <c r="D109" s="30">
        <v>5</v>
      </c>
      <c r="E109" s="30" t="s">
        <v>4955</v>
      </c>
      <c r="F109" s="30" t="s">
        <v>4956</v>
      </c>
      <c r="G109" s="30" t="s">
        <v>4831</v>
      </c>
      <c r="H109" s="31" t="s">
        <v>145</v>
      </c>
      <c r="I109" s="31" t="s">
        <v>62</v>
      </c>
      <c r="J109" s="32">
        <v>70991.880000000005</v>
      </c>
      <c r="K109" s="33">
        <f t="shared" si="14"/>
        <v>70991.880000000005</v>
      </c>
      <c r="L109" s="33">
        <v>292751194</v>
      </c>
      <c r="M109" s="33">
        <v>0</v>
      </c>
      <c r="N109" s="33">
        <v>0</v>
      </c>
      <c r="O109" s="33">
        <v>0</v>
      </c>
      <c r="P109" s="33">
        <f t="shared" si="15"/>
        <v>70991.880000000005</v>
      </c>
      <c r="Q109" s="33">
        <f t="shared" si="16"/>
        <v>70991.880000000005</v>
      </c>
      <c r="R109" s="33">
        <f t="shared" si="17"/>
        <v>292751194</v>
      </c>
      <c r="S109" s="33"/>
      <c r="T109" s="30" t="str">
        <f t="shared" si="18"/>
        <v>USD</v>
      </c>
      <c r="U109" s="33">
        <v>0</v>
      </c>
      <c r="V109" s="33">
        <v>0</v>
      </c>
      <c r="W109" s="33">
        <v>0</v>
      </c>
      <c r="X109" s="33">
        <f t="shared" si="19"/>
        <v>70991.880000000005</v>
      </c>
      <c r="Y109" s="33">
        <f t="shared" si="20"/>
        <v>70991.880000000005</v>
      </c>
      <c r="Z109" s="33">
        <f t="shared" si="21"/>
        <v>292751194</v>
      </c>
      <c r="AA109" s="34">
        <f t="shared" si="22"/>
        <v>0.0072184858096402864</v>
      </c>
      <c r="AB109" s="33" t="s">
        <v>4957</v>
      </c>
      <c r="AC109" s="35">
        <v>44945</v>
      </c>
      <c r="AD109" s="33">
        <v>60</v>
      </c>
      <c r="AE109" s="36">
        <f t="shared" si="24"/>
        <v>45005</v>
      </c>
    </row>
    <row r="110" spans="2:31" ht="14.5" hidden="1">
      <c r="B110" s="29" t="s">
        <v>146</v>
      </c>
      <c r="C110" s="30" t="str">
        <f t="shared" si="13"/>
        <v>(Proveedores estratégicos)</v>
      </c>
      <c r="D110" s="30">
        <v>4</v>
      </c>
      <c r="E110" s="30" t="s">
        <v>4958</v>
      </c>
      <c r="F110" s="30" t="s">
        <v>4959</v>
      </c>
      <c r="G110" s="30" t="s">
        <v>4960</v>
      </c>
      <c r="H110" s="31" t="s">
        <v>147</v>
      </c>
      <c r="I110" s="31" t="s">
        <v>62</v>
      </c>
      <c r="J110" s="32">
        <v>16863.639999999999</v>
      </c>
      <c r="K110" s="33">
        <f t="shared" si="14"/>
        <v>16863.639999999999</v>
      </c>
      <c r="L110" s="33">
        <v>75629041</v>
      </c>
      <c r="M110" s="33">
        <v>0</v>
      </c>
      <c r="N110" s="33">
        <v>0</v>
      </c>
      <c r="O110" s="33">
        <v>0</v>
      </c>
      <c r="P110" s="33">
        <f t="shared" si="15"/>
        <v>16863.639999999999</v>
      </c>
      <c r="Q110" s="33">
        <f t="shared" si="16"/>
        <v>16863.639999999999</v>
      </c>
      <c r="R110" s="33">
        <f t="shared" si="17"/>
        <v>75629041</v>
      </c>
      <c r="S110" s="33"/>
      <c r="T110" s="30" t="str">
        <f t="shared" si="18"/>
        <v>USD</v>
      </c>
      <c r="U110" s="33">
        <v>0</v>
      </c>
      <c r="V110" s="33">
        <v>0</v>
      </c>
      <c r="W110" s="33">
        <v>0</v>
      </c>
      <c r="X110" s="33">
        <f t="shared" si="19"/>
        <v>16863.639999999999</v>
      </c>
      <c r="Y110" s="33">
        <f t="shared" si="20"/>
        <v>16863.639999999999</v>
      </c>
      <c r="Z110" s="33">
        <f t="shared" si="21"/>
        <v>75629041</v>
      </c>
      <c r="AA110" s="34">
        <f t="shared" si="22"/>
        <v>0.00010905316775658601</v>
      </c>
      <c r="AB110" s="33" t="s">
        <v>626</v>
      </c>
      <c r="AC110" s="35">
        <v>44839</v>
      </c>
      <c r="AD110" s="33">
        <v>60</v>
      </c>
      <c r="AE110" s="36">
        <f t="shared" si="24"/>
        <v>44899</v>
      </c>
    </row>
    <row r="111" spans="2:31" ht="14.5" hidden="1">
      <c r="B111" s="29" t="s">
        <v>146</v>
      </c>
      <c r="C111" s="30" t="str">
        <f t="shared" si="13"/>
        <v>(Proveedores estratégicos)</v>
      </c>
      <c r="D111" s="30">
        <v>4</v>
      </c>
      <c r="E111" s="30" t="s">
        <v>4958</v>
      </c>
      <c r="F111" s="30" t="s">
        <v>4959</v>
      </c>
      <c r="G111" s="30" t="s">
        <v>4960</v>
      </c>
      <c r="H111" s="31" t="s">
        <v>148</v>
      </c>
      <c r="I111" s="31" t="s">
        <v>62</v>
      </c>
      <c r="J111" s="32">
        <v>15151.59</v>
      </c>
      <c r="K111" s="33">
        <f t="shared" si="14"/>
        <v>15151.59</v>
      </c>
      <c r="L111" s="33">
        <v>73021876</v>
      </c>
      <c r="M111" s="33">
        <v>0</v>
      </c>
      <c r="N111" s="33">
        <v>0</v>
      </c>
      <c r="O111" s="33">
        <v>0</v>
      </c>
      <c r="P111" s="33">
        <f t="shared" si="15"/>
        <v>15151.59</v>
      </c>
      <c r="Q111" s="33">
        <f t="shared" si="16"/>
        <v>15151.59</v>
      </c>
      <c r="R111" s="33">
        <f t="shared" si="17"/>
        <v>73021876</v>
      </c>
      <c r="S111" s="33"/>
      <c r="T111" s="30" t="str">
        <f t="shared" si="18"/>
        <v>USD</v>
      </c>
      <c r="U111" s="33">
        <v>0</v>
      </c>
      <c r="V111" s="33">
        <v>0</v>
      </c>
      <c r="W111" s="33">
        <v>0</v>
      </c>
      <c r="X111" s="33">
        <f t="shared" si="19"/>
        <v>15151.59</v>
      </c>
      <c r="Y111" s="33">
        <f t="shared" si="20"/>
        <v>15151.59</v>
      </c>
      <c r="Z111" s="33">
        <f t="shared" si="21"/>
        <v>73021876</v>
      </c>
      <c r="AA111" s="34">
        <f t="shared" si="22"/>
        <v>0.00010529377059440198</v>
      </c>
      <c r="AB111" s="33" t="s">
        <v>626</v>
      </c>
      <c r="AC111" s="35">
        <v>44865</v>
      </c>
      <c r="AD111" s="33">
        <v>60</v>
      </c>
      <c r="AE111" s="36">
        <f t="shared" si="24"/>
        <v>44925</v>
      </c>
    </row>
    <row r="112" spans="2:31" ht="14.5" hidden="1">
      <c r="B112" s="29" t="s">
        <v>146</v>
      </c>
      <c r="C112" s="30" t="str">
        <f t="shared" si="13"/>
        <v>(Proveedores estratégicos)</v>
      </c>
      <c r="D112" s="30">
        <v>4</v>
      </c>
      <c r="E112" s="30" t="s">
        <v>4958</v>
      </c>
      <c r="F112" s="30" t="s">
        <v>4959</v>
      </c>
      <c r="G112" s="30" t="s">
        <v>4960</v>
      </c>
      <c r="H112" s="31" t="s">
        <v>149</v>
      </c>
      <c r="I112" s="31" t="s">
        <v>62</v>
      </c>
      <c r="J112" s="32">
        <v>14835.68</v>
      </c>
      <c r="K112" s="33">
        <f t="shared" si="14"/>
        <v>14835.68</v>
      </c>
      <c r="L112" s="33">
        <v>70626887</v>
      </c>
      <c r="M112" s="33">
        <v>0</v>
      </c>
      <c r="N112" s="33">
        <v>0</v>
      </c>
      <c r="O112" s="33">
        <v>0</v>
      </c>
      <c r="P112" s="33">
        <f t="shared" si="15"/>
        <v>14835.68</v>
      </c>
      <c r="Q112" s="33">
        <f t="shared" si="16"/>
        <v>14835.68</v>
      </c>
      <c r="R112" s="33">
        <f t="shared" si="17"/>
        <v>70626887</v>
      </c>
      <c r="S112" s="33"/>
      <c r="T112" s="30" t="str">
        <f t="shared" si="18"/>
        <v>USD</v>
      </c>
      <c r="U112" s="33">
        <v>0</v>
      </c>
      <c r="V112" s="33">
        <v>0</v>
      </c>
      <c r="W112" s="33">
        <v>0</v>
      </c>
      <c r="X112" s="33">
        <f t="shared" si="19"/>
        <v>14835.68</v>
      </c>
      <c r="Y112" s="33">
        <f t="shared" si="20"/>
        <v>14835.68</v>
      </c>
      <c r="Z112" s="33">
        <f t="shared" si="21"/>
        <v>70626887</v>
      </c>
      <c r="AA112" s="34">
        <f t="shared" si="22"/>
        <v>0.00010184032025655916</v>
      </c>
      <c r="AB112" s="33" t="s">
        <v>626</v>
      </c>
      <c r="AC112" s="35">
        <v>44918</v>
      </c>
      <c r="AD112" s="33">
        <v>60</v>
      </c>
      <c r="AE112" s="36">
        <f t="shared" si="24"/>
        <v>44978</v>
      </c>
    </row>
    <row r="113" spans="2:31" ht="14.5" hidden="1">
      <c r="B113" s="29" t="s">
        <v>146</v>
      </c>
      <c r="C113" s="30" t="str">
        <f t="shared" si="13"/>
        <v>(Proveedores estratégicos)</v>
      </c>
      <c r="D113" s="30">
        <v>4</v>
      </c>
      <c r="E113" s="30" t="s">
        <v>4958</v>
      </c>
      <c r="F113" s="30" t="s">
        <v>4959</v>
      </c>
      <c r="G113" s="30" t="s">
        <v>4960</v>
      </c>
      <c r="H113" s="31" t="s">
        <v>150</v>
      </c>
      <c r="I113" s="31" t="s">
        <v>62</v>
      </c>
      <c r="J113" s="32">
        <v>5189.7600000000002</v>
      </c>
      <c r="K113" s="33">
        <f t="shared" si="14"/>
        <v>5189.7600000000002</v>
      </c>
      <c r="L113" s="33">
        <v>25355403</v>
      </c>
      <c r="M113" s="33">
        <v>0</v>
      </c>
      <c r="N113" s="33">
        <v>0</v>
      </c>
      <c r="O113" s="33">
        <v>0</v>
      </c>
      <c r="P113" s="33">
        <f t="shared" si="15"/>
        <v>5189.7600000000002</v>
      </c>
      <c r="Q113" s="33">
        <f t="shared" si="16"/>
        <v>5189.7600000000002</v>
      </c>
      <c r="R113" s="33">
        <f t="shared" si="17"/>
        <v>25355403</v>
      </c>
      <c r="S113" s="33"/>
      <c r="T113" s="30" t="str">
        <f t="shared" si="18"/>
        <v>USD</v>
      </c>
      <c r="U113" s="33">
        <v>0</v>
      </c>
      <c r="V113" s="33">
        <v>0</v>
      </c>
      <c r="W113" s="33">
        <v>0</v>
      </c>
      <c r="X113" s="33">
        <f t="shared" si="19"/>
        <v>5189.7600000000002</v>
      </c>
      <c r="Y113" s="33">
        <f t="shared" si="20"/>
        <v>5189.7600000000002</v>
      </c>
      <c r="Z113" s="33">
        <f t="shared" si="21"/>
        <v>25355403</v>
      </c>
      <c r="AA113" s="34">
        <f t="shared" si="22"/>
        <v>3.6561180471597469E-05</v>
      </c>
      <c r="AB113" s="33" t="s">
        <v>626</v>
      </c>
      <c r="AC113" s="35">
        <v>44936</v>
      </c>
      <c r="AD113" s="33">
        <v>60</v>
      </c>
      <c r="AE113" s="36">
        <f t="shared" si="24"/>
        <v>44996</v>
      </c>
    </row>
    <row r="114" spans="2:31" ht="14.5" hidden="1">
      <c r="B114" s="29" t="s">
        <v>146</v>
      </c>
      <c r="C114" s="30" t="str">
        <f t="shared" si="13"/>
        <v>(Proveedores estratégicos)</v>
      </c>
      <c r="D114" s="30">
        <v>4</v>
      </c>
      <c r="E114" s="30" t="s">
        <v>4958</v>
      </c>
      <c r="F114" s="30" t="s">
        <v>4959</v>
      </c>
      <c r="G114" s="30" t="s">
        <v>4960</v>
      </c>
      <c r="H114" s="31" t="s">
        <v>151</v>
      </c>
      <c r="I114" s="31" t="s">
        <v>62</v>
      </c>
      <c r="J114" s="32">
        <v>8340</v>
      </c>
      <c r="K114" s="33">
        <f t="shared" si="14"/>
        <v>8340</v>
      </c>
      <c r="L114" s="33">
        <v>39780549</v>
      </c>
      <c r="M114" s="33">
        <v>0</v>
      </c>
      <c r="N114" s="33">
        <v>0</v>
      </c>
      <c r="O114" s="33">
        <v>0</v>
      </c>
      <c r="P114" s="33">
        <f t="shared" si="15"/>
        <v>8340</v>
      </c>
      <c r="Q114" s="33">
        <f t="shared" si="16"/>
        <v>8340</v>
      </c>
      <c r="R114" s="33">
        <f t="shared" si="17"/>
        <v>39780549</v>
      </c>
      <c r="S114" s="33"/>
      <c r="T114" s="30" t="str">
        <f t="shared" si="18"/>
        <v>USD</v>
      </c>
      <c r="U114" s="33">
        <v>0</v>
      </c>
      <c r="V114" s="33">
        <v>0</v>
      </c>
      <c r="W114" s="33">
        <v>0</v>
      </c>
      <c r="X114" s="33">
        <f t="shared" si="19"/>
        <v>8340</v>
      </c>
      <c r="Y114" s="33">
        <f t="shared" si="20"/>
        <v>8340</v>
      </c>
      <c r="Z114" s="33">
        <f t="shared" si="21"/>
        <v>39780549</v>
      </c>
      <c r="AA114" s="34">
        <f t="shared" si="22"/>
        <v>5.7361495348672869E-05</v>
      </c>
      <c r="AB114" s="33" t="s">
        <v>626</v>
      </c>
      <c r="AC114" s="35">
        <v>44966</v>
      </c>
      <c r="AD114" s="33">
        <v>60</v>
      </c>
      <c r="AE114" s="36">
        <f t="shared" si="24"/>
        <v>45026</v>
      </c>
    </row>
    <row r="115" spans="2:31" ht="14.5" hidden="1">
      <c r="B115" s="29" t="s">
        <v>152</v>
      </c>
      <c r="C115" s="30" t="str">
        <f t="shared" si="13"/>
        <v>(Acreedores quirografarios)</v>
      </c>
      <c r="D115" s="30">
        <v>5</v>
      </c>
      <c r="E115" s="30" t="s">
        <v>4961</v>
      </c>
      <c r="F115" s="30" t="s">
        <v>4962</v>
      </c>
      <c r="G115" s="30" t="s">
        <v>4780</v>
      </c>
      <c r="H115" s="31" t="s">
        <v>153</v>
      </c>
      <c r="I115" s="31" t="s">
        <v>48</v>
      </c>
      <c r="J115" s="32">
        <v>113159</v>
      </c>
      <c r="K115" s="33">
        <f t="shared" si="14"/>
        <v>23.723806828306969</v>
      </c>
      <c r="L115" s="33">
        <v>113159</v>
      </c>
      <c r="M115" s="33">
        <v>0</v>
      </c>
      <c r="N115" s="33">
        <v>0</v>
      </c>
      <c r="O115" s="33">
        <v>0</v>
      </c>
      <c r="P115" s="33">
        <f t="shared" si="15"/>
        <v>113159</v>
      </c>
      <c r="Q115" s="33">
        <f t="shared" si="16"/>
        <v>23.723806828306969</v>
      </c>
      <c r="R115" s="33">
        <f t="shared" si="17"/>
        <v>113159</v>
      </c>
      <c r="S115" s="33"/>
      <c r="T115" s="30" t="str">
        <f t="shared" si="18"/>
        <v>COP</v>
      </c>
      <c r="U115" s="33">
        <v>0</v>
      </c>
      <c r="V115" s="33">
        <v>0</v>
      </c>
      <c r="W115" s="33">
        <v>0</v>
      </c>
      <c r="X115" s="33">
        <f t="shared" si="19"/>
        <v>113159</v>
      </c>
      <c r="Y115" s="33">
        <f t="shared" si="20"/>
        <v>23.723806828306969</v>
      </c>
      <c r="Z115" s="33">
        <f t="shared" si="21"/>
        <v>113159</v>
      </c>
      <c r="AA115" s="34">
        <f t="shared" si="22"/>
        <v>2.7902077001711057E-06</v>
      </c>
      <c r="AB115" s="33" t="s">
        <v>252</v>
      </c>
      <c r="AC115" s="35">
        <v>44907</v>
      </c>
      <c r="AD115" s="33">
        <v>60</v>
      </c>
      <c r="AE115" s="36">
        <f t="shared" si="24"/>
        <v>44967</v>
      </c>
    </row>
    <row r="116" spans="2:31" ht="14.5" hidden="1">
      <c r="B116" s="29" t="s">
        <v>154</v>
      </c>
      <c r="C116" s="30" t="str">
        <f t="shared" si="13"/>
        <v>(Acreedores quirografarios)</v>
      </c>
      <c r="D116" s="30">
        <v>5</v>
      </c>
      <c r="E116" s="30">
        <v>471639172</v>
      </c>
      <c r="F116" s="30" t="s">
        <v>4963</v>
      </c>
      <c r="G116" s="30" t="s">
        <v>4531</v>
      </c>
      <c r="H116" s="31" t="s">
        <v>155</v>
      </c>
      <c r="I116" s="31" t="s">
        <v>62</v>
      </c>
      <c r="J116" s="32">
        <v>571.48000000000002</v>
      </c>
      <c r="K116" s="33">
        <f t="shared" si="14"/>
        <v>571.48000000000002</v>
      </c>
      <c r="L116" s="33">
        <v>2221268</v>
      </c>
      <c r="M116" s="33">
        <v>0</v>
      </c>
      <c r="N116" s="33">
        <v>0</v>
      </c>
      <c r="O116" s="33">
        <v>0</v>
      </c>
      <c r="P116" s="33">
        <f t="shared" si="15"/>
        <v>571.48000000000002</v>
      </c>
      <c r="Q116" s="33">
        <f t="shared" si="16"/>
        <v>571.48000000000002</v>
      </c>
      <c r="R116" s="33">
        <f t="shared" si="17"/>
        <v>2221268</v>
      </c>
      <c r="S116" s="33"/>
      <c r="T116" s="30" t="str">
        <f t="shared" si="18"/>
        <v>USD</v>
      </c>
      <c r="U116" s="33">
        <v>0</v>
      </c>
      <c r="V116" s="33">
        <v>0</v>
      </c>
      <c r="W116" s="33">
        <v>0</v>
      </c>
      <c r="X116" s="33">
        <f t="shared" si="19"/>
        <v>571.48000000000002</v>
      </c>
      <c r="Y116" s="33">
        <f t="shared" si="20"/>
        <v>571.48000000000002</v>
      </c>
      <c r="Z116" s="33">
        <f t="shared" si="21"/>
        <v>2221268</v>
      </c>
      <c r="AA116" s="34">
        <f t="shared" si="22"/>
        <v>5.4770712694029388E-05</v>
      </c>
      <c r="AB116" s="33" t="s">
        <v>2762</v>
      </c>
      <c r="AC116" s="35">
        <v>44544</v>
      </c>
      <c r="AD116" s="33">
        <v>60</v>
      </c>
      <c r="AE116" s="36">
        <f t="shared" si="24"/>
        <v>44604</v>
      </c>
    </row>
    <row r="117" spans="2:31" ht="14.5" hidden="1">
      <c r="B117" s="29" t="s">
        <v>154</v>
      </c>
      <c r="C117" s="30" t="str">
        <f t="shared" si="13"/>
        <v>(Acreedores quirografarios)</v>
      </c>
      <c r="D117" s="30">
        <v>5</v>
      </c>
      <c r="E117" s="30">
        <v>471639172</v>
      </c>
      <c r="F117" s="30" t="s">
        <v>4963</v>
      </c>
      <c r="G117" s="30" t="s">
        <v>4531</v>
      </c>
      <c r="H117" s="31" t="s">
        <v>156</v>
      </c>
      <c r="I117" s="31" t="s">
        <v>62</v>
      </c>
      <c r="J117" s="32">
        <v>596.70000000000005</v>
      </c>
      <c r="K117" s="33">
        <f t="shared" si="14"/>
        <v>596.70000000000005</v>
      </c>
      <c r="L117" s="33">
        <v>2258927</v>
      </c>
      <c r="M117" s="33">
        <v>0</v>
      </c>
      <c r="N117" s="33">
        <v>0</v>
      </c>
      <c r="O117" s="33">
        <v>0</v>
      </c>
      <c r="P117" s="33">
        <f t="shared" si="15"/>
        <v>596.70000000000005</v>
      </c>
      <c r="Q117" s="33">
        <f t="shared" si="16"/>
        <v>596.70000000000005</v>
      </c>
      <c r="R117" s="33">
        <f t="shared" si="17"/>
        <v>2258927</v>
      </c>
      <c r="S117" s="33"/>
      <c r="T117" s="30" t="str">
        <f t="shared" si="18"/>
        <v>USD</v>
      </c>
      <c r="U117" s="33">
        <v>0</v>
      </c>
      <c r="V117" s="33">
        <v>0</v>
      </c>
      <c r="W117" s="33">
        <v>0</v>
      </c>
      <c r="X117" s="33">
        <f t="shared" si="19"/>
        <v>596.70000000000005</v>
      </c>
      <c r="Y117" s="33">
        <f t="shared" si="20"/>
        <v>596.70000000000005</v>
      </c>
      <c r="Z117" s="33">
        <f t="shared" si="21"/>
        <v>2258927</v>
      </c>
      <c r="AA117" s="34">
        <f t="shared" si="22"/>
        <v>5.5699286044631141E-05</v>
      </c>
      <c r="AB117" s="33" t="s">
        <v>2762</v>
      </c>
      <c r="AC117" s="35">
        <v>44650</v>
      </c>
      <c r="AD117" s="33">
        <v>60</v>
      </c>
      <c r="AE117" s="36">
        <f t="shared" si="24"/>
        <v>44710</v>
      </c>
    </row>
    <row r="118" spans="2:31" ht="14.5" hidden="1">
      <c r="B118" s="29" t="s">
        <v>154</v>
      </c>
      <c r="C118" s="30" t="str">
        <f t="shared" si="13"/>
        <v>(Acreedores quirografarios)</v>
      </c>
      <c r="D118" s="30">
        <v>5</v>
      </c>
      <c r="E118" s="30">
        <v>471639172</v>
      </c>
      <c r="F118" s="30" t="s">
        <v>4963</v>
      </c>
      <c r="G118" s="30" t="s">
        <v>4531</v>
      </c>
      <c r="H118" s="31" t="s">
        <v>157</v>
      </c>
      <c r="I118" s="31" t="s">
        <v>62</v>
      </c>
      <c r="J118" s="32">
        <v>596.70000000000005</v>
      </c>
      <c r="K118" s="33">
        <f t="shared" si="14"/>
        <v>596.70000000000005</v>
      </c>
      <c r="L118" s="33">
        <v>2250651</v>
      </c>
      <c r="M118" s="33">
        <v>0</v>
      </c>
      <c r="N118" s="33">
        <v>0</v>
      </c>
      <c r="O118" s="33">
        <v>0</v>
      </c>
      <c r="P118" s="33">
        <f t="shared" si="15"/>
        <v>596.70000000000005</v>
      </c>
      <c r="Q118" s="33">
        <f t="shared" si="16"/>
        <v>596.70000000000005</v>
      </c>
      <c r="R118" s="33">
        <f t="shared" si="17"/>
        <v>2250651</v>
      </c>
      <c r="S118" s="33"/>
      <c r="T118" s="30" t="str">
        <f t="shared" si="18"/>
        <v>USD</v>
      </c>
      <c r="U118" s="33">
        <v>0</v>
      </c>
      <c r="V118" s="33">
        <v>0</v>
      </c>
      <c r="W118" s="33">
        <v>0</v>
      </c>
      <c r="X118" s="33">
        <f t="shared" si="19"/>
        <v>596.70000000000005</v>
      </c>
      <c r="Y118" s="33">
        <f t="shared" si="20"/>
        <v>596.70000000000005</v>
      </c>
      <c r="Z118" s="33">
        <f t="shared" si="21"/>
        <v>2250651</v>
      </c>
      <c r="AA118" s="34">
        <f t="shared" si="22"/>
        <v>5.5495221331028019E-05</v>
      </c>
      <c r="AB118" s="33" t="s">
        <v>2762</v>
      </c>
      <c r="AC118" s="35">
        <v>44659</v>
      </c>
      <c r="AD118" s="33">
        <v>60</v>
      </c>
      <c r="AE118" s="36">
        <f t="shared" si="24"/>
        <v>44719</v>
      </c>
    </row>
    <row r="119" spans="2:31" ht="14.5" hidden="1">
      <c r="B119" s="29" t="s">
        <v>154</v>
      </c>
      <c r="C119" s="30" t="str">
        <f t="shared" si="13"/>
        <v>(Acreedores quirografarios)</v>
      </c>
      <c r="D119" s="30">
        <v>5</v>
      </c>
      <c r="E119" s="30">
        <v>471639172</v>
      </c>
      <c r="F119" s="30" t="s">
        <v>4963</v>
      </c>
      <c r="G119" s="30" t="s">
        <v>4531</v>
      </c>
      <c r="H119" s="31" t="s">
        <v>158</v>
      </c>
      <c r="I119" s="31" t="s">
        <v>62</v>
      </c>
      <c r="J119" s="32">
        <v>251.03999999999999</v>
      </c>
      <c r="K119" s="33">
        <f t="shared" si="14"/>
        <v>251.03999999999999</v>
      </c>
      <c r="L119" s="33">
        <v>938061</v>
      </c>
      <c r="M119" s="33">
        <v>0</v>
      </c>
      <c r="N119" s="33">
        <v>0</v>
      </c>
      <c r="O119" s="33">
        <v>0</v>
      </c>
      <c r="P119" s="33">
        <f t="shared" si="15"/>
        <v>251.03999999999999</v>
      </c>
      <c r="Q119" s="33">
        <f t="shared" si="16"/>
        <v>251.03999999999999</v>
      </c>
      <c r="R119" s="33">
        <f t="shared" si="17"/>
        <v>938061</v>
      </c>
      <c r="S119" s="33"/>
      <c r="T119" s="30" t="str">
        <f t="shared" si="18"/>
        <v>USD</v>
      </c>
      <c r="U119" s="33">
        <v>0</v>
      </c>
      <c r="V119" s="33">
        <v>0</v>
      </c>
      <c r="W119" s="33">
        <v>0</v>
      </c>
      <c r="X119" s="33">
        <f t="shared" si="19"/>
        <v>251.03999999999999</v>
      </c>
      <c r="Y119" s="33">
        <f t="shared" si="20"/>
        <v>251.03999999999999</v>
      </c>
      <c r="Z119" s="33">
        <f t="shared" si="21"/>
        <v>938061</v>
      </c>
      <c r="AA119" s="34">
        <f t="shared" si="22"/>
        <v>2.3130153372071225E-05</v>
      </c>
      <c r="AB119" s="33" t="s">
        <v>2762</v>
      </c>
      <c r="AC119" s="35">
        <v>44664</v>
      </c>
      <c r="AD119" s="33">
        <v>60</v>
      </c>
      <c r="AE119" s="36">
        <f t="shared" si="24"/>
        <v>44724</v>
      </c>
    </row>
    <row r="120" spans="2:31" ht="14.5" hidden="1">
      <c r="B120" s="29" t="s">
        <v>154</v>
      </c>
      <c r="C120" s="30" t="str">
        <f t="shared" si="13"/>
        <v>(Acreedores quirografarios)</v>
      </c>
      <c r="D120" s="30">
        <v>5</v>
      </c>
      <c r="E120" s="30">
        <v>471639172</v>
      </c>
      <c r="F120" s="30" t="s">
        <v>4963</v>
      </c>
      <c r="G120" s="30" t="s">
        <v>4531</v>
      </c>
      <c r="H120" s="31">
        <v>9313760418</v>
      </c>
      <c r="I120" s="31" t="s">
        <v>62</v>
      </c>
      <c r="J120" s="32">
        <v>933.94000000000005</v>
      </c>
      <c r="K120" s="33">
        <f t="shared" si="14"/>
        <v>933.94000000000005</v>
      </c>
      <c r="L120" s="33">
        <v>3489854</v>
      </c>
      <c r="M120" s="33">
        <v>0</v>
      </c>
      <c r="N120" s="33">
        <v>0</v>
      </c>
      <c r="O120" s="33">
        <v>0</v>
      </c>
      <c r="P120" s="33">
        <f t="shared" si="15"/>
        <v>933.94000000000005</v>
      </c>
      <c r="Q120" s="33">
        <f t="shared" si="16"/>
        <v>933.94000000000005</v>
      </c>
      <c r="R120" s="33">
        <f t="shared" si="17"/>
        <v>3489854</v>
      </c>
      <c r="S120" s="33"/>
      <c r="T120" s="30" t="str">
        <f t="shared" si="18"/>
        <v>USD</v>
      </c>
      <c r="U120" s="33">
        <v>0</v>
      </c>
      <c r="V120" s="33">
        <v>0</v>
      </c>
      <c r="W120" s="33">
        <v>0</v>
      </c>
      <c r="X120" s="33">
        <f t="shared" si="19"/>
        <v>933.94000000000005</v>
      </c>
      <c r="Y120" s="33">
        <f t="shared" si="20"/>
        <v>933.94000000000005</v>
      </c>
      <c r="Z120" s="33">
        <f t="shared" si="21"/>
        <v>3489854</v>
      </c>
      <c r="AA120" s="34">
        <f t="shared" si="22"/>
        <v>8.6050756044794794E-05</v>
      </c>
      <c r="AB120" s="33" t="s">
        <v>2762</v>
      </c>
      <c r="AC120" s="35">
        <v>44664</v>
      </c>
      <c r="AD120" s="33">
        <v>60</v>
      </c>
      <c r="AE120" s="36">
        <f t="shared" si="24"/>
        <v>44724</v>
      </c>
    </row>
    <row r="121" spans="2:31" ht="14.5" hidden="1">
      <c r="B121" s="29" t="s">
        <v>154</v>
      </c>
      <c r="C121" s="30" t="str">
        <f t="shared" si="13"/>
        <v>(Acreedores quirografarios)</v>
      </c>
      <c r="D121" s="30">
        <v>5</v>
      </c>
      <c r="E121" s="30">
        <v>471639172</v>
      </c>
      <c r="F121" s="30" t="s">
        <v>4963</v>
      </c>
      <c r="G121" s="30" t="s">
        <v>4531</v>
      </c>
      <c r="H121" s="31" t="s">
        <v>159</v>
      </c>
      <c r="I121" s="31" t="s">
        <v>62</v>
      </c>
      <c r="J121" s="32">
        <v>25.010000000000002</v>
      </c>
      <c r="K121" s="33">
        <f t="shared" si="14"/>
        <v>25.010000000000002</v>
      </c>
      <c r="L121" s="33">
        <v>101797</v>
      </c>
      <c r="M121" s="33">
        <v>0</v>
      </c>
      <c r="N121" s="33">
        <v>0</v>
      </c>
      <c r="O121" s="33">
        <v>0</v>
      </c>
      <c r="P121" s="33">
        <f t="shared" si="15"/>
        <v>25.010000000000002</v>
      </c>
      <c r="Q121" s="33">
        <f t="shared" si="16"/>
        <v>25.010000000000002</v>
      </c>
      <c r="R121" s="33">
        <f t="shared" si="17"/>
        <v>101797</v>
      </c>
      <c r="S121" s="33"/>
      <c r="T121" s="30" t="str">
        <f t="shared" si="18"/>
        <v>USD</v>
      </c>
      <c r="U121" s="33">
        <v>0</v>
      </c>
      <c r="V121" s="33">
        <v>0</v>
      </c>
      <c r="W121" s="33">
        <v>0</v>
      </c>
      <c r="X121" s="33">
        <f t="shared" si="19"/>
        <v>25.010000000000002</v>
      </c>
      <c r="Y121" s="33">
        <f t="shared" si="20"/>
        <v>25.010000000000002</v>
      </c>
      <c r="Z121" s="33">
        <f t="shared" si="21"/>
        <v>101797</v>
      </c>
      <c r="AA121" s="34">
        <f t="shared" si="22"/>
        <v>2.5100502236173708E-06</v>
      </c>
      <c r="AB121" s="33" t="s">
        <v>2762</v>
      </c>
      <c r="AC121" s="35">
        <v>44698</v>
      </c>
      <c r="AD121" s="33">
        <v>60</v>
      </c>
      <c r="AE121" s="36">
        <f t="shared" si="24"/>
        <v>44758</v>
      </c>
    </row>
    <row r="122" spans="2:31" ht="14.5" hidden="1">
      <c r="B122" s="29" t="s">
        <v>154</v>
      </c>
      <c r="C122" s="30" t="str">
        <f t="shared" si="13"/>
        <v>(Acreedores quirografarios)</v>
      </c>
      <c r="D122" s="30">
        <v>5</v>
      </c>
      <c r="E122" s="30">
        <v>471639172</v>
      </c>
      <c r="F122" s="30" t="s">
        <v>4963</v>
      </c>
      <c r="G122" s="30" t="s">
        <v>4531</v>
      </c>
      <c r="H122" s="31" t="s">
        <v>160</v>
      </c>
      <c r="I122" s="31" t="s">
        <v>62</v>
      </c>
      <c r="J122" s="32">
        <v>236.44999999999999</v>
      </c>
      <c r="K122" s="33">
        <f t="shared" si="14"/>
        <v>236.44999999999999</v>
      </c>
      <c r="L122" s="33">
        <v>962411</v>
      </c>
      <c r="M122" s="33">
        <v>0</v>
      </c>
      <c r="N122" s="33">
        <v>0</v>
      </c>
      <c r="O122" s="33">
        <v>0</v>
      </c>
      <c r="P122" s="33">
        <f t="shared" si="15"/>
        <v>236.44999999999999</v>
      </c>
      <c r="Q122" s="33">
        <f t="shared" si="16"/>
        <v>236.44999999999999</v>
      </c>
      <c r="R122" s="33">
        <f t="shared" si="17"/>
        <v>962411</v>
      </c>
      <c r="S122" s="33"/>
      <c r="T122" s="30" t="str">
        <f t="shared" si="18"/>
        <v>USD</v>
      </c>
      <c r="U122" s="33">
        <v>0</v>
      </c>
      <c r="V122" s="33">
        <v>0</v>
      </c>
      <c r="W122" s="33">
        <v>0</v>
      </c>
      <c r="X122" s="33">
        <f t="shared" si="19"/>
        <v>236.44999999999999</v>
      </c>
      <c r="Y122" s="33">
        <f t="shared" si="20"/>
        <v>236.44999999999999</v>
      </c>
      <c r="Z122" s="33">
        <f t="shared" si="21"/>
        <v>962411</v>
      </c>
      <c r="AA122" s="34">
        <f t="shared" si="22"/>
        <v>2.3730561271568093E-05</v>
      </c>
      <c r="AB122" s="33" t="s">
        <v>2762</v>
      </c>
      <c r="AC122" s="35">
        <v>44698</v>
      </c>
      <c r="AD122" s="33">
        <v>60</v>
      </c>
      <c r="AE122" s="36">
        <f t="shared" si="24"/>
        <v>44758</v>
      </c>
    </row>
    <row r="123" spans="2:31" ht="14.5" hidden="1">
      <c r="B123" s="29" t="s">
        <v>154</v>
      </c>
      <c r="C123" s="30" t="str">
        <f t="shared" si="13"/>
        <v>(Acreedores quirografarios)</v>
      </c>
      <c r="D123" s="30">
        <v>5</v>
      </c>
      <c r="E123" s="30">
        <v>471639172</v>
      </c>
      <c r="F123" s="30" t="s">
        <v>4963</v>
      </c>
      <c r="G123" s="30" t="s">
        <v>4531</v>
      </c>
      <c r="H123" s="31">
        <v>9313972599</v>
      </c>
      <c r="I123" s="31" t="s">
        <v>62</v>
      </c>
      <c r="J123" s="32">
        <v>251.97999999999999</v>
      </c>
      <c r="K123" s="33">
        <f t="shared" si="14"/>
        <v>251.97999999999999</v>
      </c>
      <c r="L123" s="33">
        <v>950375</v>
      </c>
      <c r="M123" s="33">
        <v>0</v>
      </c>
      <c r="N123" s="33">
        <v>0</v>
      </c>
      <c r="O123" s="33">
        <v>0</v>
      </c>
      <c r="P123" s="33">
        <f t="shared" si="15"/>
        <v>251.97999999999999</v>
      </c>
      <c r="Q123" s="33">
        <f t="shared" si="16"/>
        <v>251.97999999999999</v>
      </c>
      <c r="R123" s="33">
        <f t="shared" si="17"/>
        <v>950375</v>
      </c>
      <c r="S123" s="33"/>
      <c r="T123" s="30" t="str">
        <f t="shared" si="18"/>
        <v>USD</v>
      </c>
      <c r="U123" s="33">
        <v>0</v>
      </c>
      <c r="V123" s="33">
        <v>0</v>
      </c>
      <c r="W123" s="33">
        <v>0</v>
      </c>
      <c r="X123" s="33">
        <f t="shared" si="19"/>
        <v>251.97999999999999</v>
      </c>
      <c r="Y123" s="33">
        <f t="shared" si="20"/>
        <v>251.97999999999999</v>
      </c>
      <c r="Z123" s="33">
        <f t="shared" si="21"/>
        <v>950375</v>
      </c>
      <c r="AA123" s="34">
        <f t="shared" si="22"/>
        <v>2.3433784701615556E-05</v>
      </c>
      <c r="AB123" s="33" t="s">
        <v>2762</v>
      </c>
      <c r="AC123" s="35">
        <v>44718</v>
      </c>
      <c r="AD123" s="33">
        <v>60</v>
      </c>
      <c r="AE123" s="36">
        <f t="shared" si="24"/>
        <v>44778</v>
      </c>
    </row>
    <row r="124" spans="2:31" ht="14.5" hidden="1">
      <c r="B124" s="29" t="s">
        <v>154</v>
      </c>
      <c r="C124" s="30" t="str">
        <f t="shared" si="13"/>
        <v>(Acreedores quirografarios)</v>
      </c>
      <c r="D124" s="30">
        <v>5</v>
      </c>
      <c r="E124" s="30">
        <v>471639172</v>
      </c>
      <c r="F124" s="30" t="s">
        <v>4963</v>
      </c>
      <c r="G124" s="30" t="s">
        <v>4531</v>
      </c>
      <c r="H124" s="31" t="s">
        <v>161</v>
      </c>
      <c r="I124" s="31" t="s">
        <v>62</v>
      </c>
      <c r="J124" s="32">
        <v>25</v>
      </c>
      <c r="K124" s="33">
        <f t="shared" si="14"/>
        <v>25</v>
      </c>
      <c r="L124" s="33">
        <v>103247</v>
      </c>
      <c r="M124" s="33">
        <v>0</v>
      </c>
      <c r="N124" s="33">
        <v>0</v>
      </c>
      <c r="O124" s="33">
        <v>0</v>
      </c>
      <c r="P124" s="33">
        <f t="shared" si="15"/>
        <v>25</v>
      </c>
      <c r="Q124" s="33">
        <f t="shared" si="16"/>
        <v>25</v>
      </c>
      <c r="R124" s="33">
        <f t="shared" si="17"/>
        <v>103247</v>
      </c>
      <c r="S124" s="33"/>
      <c r="T124" s="30" t="str">
        <f t="shared" si="18"/>
        <v>USD</v>
      </c>
      <c r="U124" s="33">
        <v>0</v>
      </c>
      <c r="V124" s="33">
        <v>0</v>
      </c>
      <c r="W124" s="33">
        <v>0</v>
      </c>
      <c r="X124" s="33">
        <f t="shared" si="19"/>
        <v>25</v>
      </c>
      <c r="Y124" s="33">
        <f t="shared" si="20"/>
        <v>25</v>
      </c>
      <c r="Z124" s="33">
        <f t="shared" si="21"/>
        <v>103247</v>
      </c>
      <c r="AA124" s="34">
        <f t="shared" si="22"/>
        <v>2.5458034660925438E-06</v>
      </c>
      <c r="AB124" s="33" t="s">
        <v>2762</v>
      </c>
      <c r="AC124" s="35">
        <v>44739</v>
      </c>
      <c r="AD124" s="33">
        <v>60</v>
      </c>
      <c r="AE124" s="36">
        <f t="shared" si="24"/>
        <v>44799</v>
      </c>
    </row>
    <row r="125" spans="2:31" ht="14.5" hidden="1">
      <c r="B125" s="29" t="s">
        <v>154</v>
      </c>
      <c r="C125" s="30" t="str">
        <f t="shared" si="13"/>
        <v>(Acreedores quirografarios)</v>
      </c>
      <c r="D125" s="30">
        <v>5</v>
      </c>
      <c r="E125" s="30">
        <v>471639172</v>
      </c>
      <c r="F125" s="30" t="s">
        <v>4963</v>
      </c>
      <c r="G125" s="30" t="s">
        <v>4531</v>
      </c>
      <c r="H125" s="31" t="s">
        <v>162</v>
      </c>
      <c r="I125" s="31" t="s">
        <v>62</v>
      </c>
      <c r="J125" s="32">
        <v>250</v>
      </c>
      <c r="K125" s="33">
        <f t="shared" si="14"/>
        <v>250</v>
      </c>
      <c r="L125" s="33">
        <v>1032468</v>
      </c>
      <c r="M125" s="33">
        <v>0</v>
      </c>
      <c r="N125" s="33">
        <v>0</v>
      </c>
      <c r="O125" s="33">
        <v>0</v>
      </c>
      <c r="P125" s="33">
        <f t="shared" si="15"/>
        <v>250</v>
      </c>
      <c r="Q125" s="33">
        <f t="shared" si="16"/>
        <v>250</v>
      </c>
      <c r="R125" s="33">
        <f t="shared" si="17"/>
        <v>1032468</v>
      </c>
      <c r="S125" s="33"/>
      <c r="T125" s="30" t="str">
        <f t="shared" si="18"/>
        <v>USD</v>
      </c>
      <c r="U125" s="33">
        <v>0</v>
      </c>
      <c r="V125" s="33">
        <v>0</v>
      </c>
      <c r="W125" s="33">
        <v>0</v>
      </c>
      <c r="X125" s="33">
        <f t="shared" si="19"/>
        <v>250</v>
      </c>
      <c r="Y125" s="33">
        <f t="shared" si="20"/>
        <v>250</v>
      </c>
      <c r="Z125" s="33">
        <f t="shared" si="21"/>
        <v>1032468</v>
      </c>
      <c r="AA125" s="34">
        <f t="shared" si="22"/>
        <v>2.5457985346108228E-05</v>
      </c>
      <c r="AB125" s="33" t="s">
        <v>2762</v>
      </c>
      <c r="AC125" s="35">
        <v>44740</v>
      </c>
      <c r="AD125" s="33">
        <v>60</v>
      </c>
      <c r="AE125" s="36">
        <f t="shared" si="24"/>
        <v>44800</v>
      </c>
    </row>
    <row r="126" spans="2:31" ht="14.5" hidden="1">
      <c r="B126" s="29" t="s">
        <v>154</v>
      </c>
      <c r="C126" s="30" t="str">
        <f t="shared" si="13"/>
        <v>(Acreedores quirografarios)</v>
      </c>
      <c r="D126" s="30">
        <v>5</v>
      </c>
      <c r="E126" s="30">
        <v>471639172</v>
      </c>
      <c r="F126" s="30" t="s">
        <v>4963</v>
      </c>
      <c r="G126" s="30" t="s">
        <v>4531</v>
      </c>
      <c r="H126" s="31" t="s">
        <v>163</v>
      </c>
      <c r="I126" s="31" t="s">
        <v>62</v>
      </c>
      <c r="J126" s="32">
        <v>376.81</v>
      </c>
      <c r="K126" s="33">
        <f t="shared" si="14"/>
        <v>376.81</v>
      </c>
      <c r="L126" s="33">
        <v>1653544</v>
      </c>
      <c r="M126" s="33">
        <v>0</v>
      </c>
      <c r="N126" s="33">
        <v>0</v>
      </c>
      <c r="O126" s="33">
        <v>0</v>
      </c>
      <c r="P126" s="33">
        <f t="shared" si="15"/>
        <v>376.81</v>
      </c>
      <c r="Q126" s="33">
        <f t="shared" si="16"/>
        <v>376.81</v>
      </c>
      <c r="R126" s="33">
        <f t="shared" si="17"/>
        <v>1653544</v>
      </c>
      <c r="S126" s="33"/>
      <c r="T126" s="30" t="str">
        <f t="shared" si="18"/>
        <v>USD</v>
      </c>
      <c r="U126" s="33">
        <v>0</v>
      </c>
      <c r="V126" s="33">
        <v>0</v>
      </c>
      <c r="W126" s="33">
        <v>0</v>
      </c>
      <c r="X126" s="33">
        <f t="shared" si="19"/>
        <v>376.81</v>
      </c>
      <c r="Y126" s="33">
        <f t="shared" si="20"/>
        <v>376.81</v>
      </c>
      <c r="Z126" s="33">
        <f t="shared" si="21"/>
        <v>1653544</v>
      </c>
      <c r="AA126" s="34">
        <f t="shared" si="22"/>
        <v>4.0772110051977577E-05</v>
      </c>
      <c r="AB126" s="33" t="s">
        <v>2762</v>
      </c>
      <c r="AC126" s="35">
        <v>44752</v>
      </c>
      <c r="AD126" s="33">
        <v>60</v>
      </c>
      <c r="AE126" s="36">
        <f t="shared" si="24"/>
        <v>44812</v>
      </c>
    </row>
    <row r="127" spans="2:31" ht="14.5" hidden="1">
      <c r="B127" s="29" t="s">
        <v>154</v>
      </c>
      <c r="C127" s="30" t="str">
        <f t="shared" si="13"/>
        <v>(Acreedores quirografarios)</v>
      </c>
      <c r="D127" s="30">
        <v>5</v>
      </c>
      <c r="E127" s="30">
        <v>471639172</v>
      </c>
      <c r="F127" s="30" t="s">
        <v>4963</v>
      </c>
      <c r="G127" s="30" t="s">
        <v>4531</v>
      </c>
      <c r="H127" s="31" t="s">
        <v>164</v>
      </c>
      <c r="I127" s="31" t="s">
        <v>62</v>
      </c>
      <c r="J127" s="32">
        <v>596.70000000000005</v>
      </c>
      <c r="K127" s="33">
        <f t="shared" si="14"/>
        <v>596.70000000000005</v>
      </c>
      <c r="L127" s="33">
        <v>2584397</v>
      </c>
      <c r="M127" s="33">
        <v>0</v>
      </c>
      <c r="N127" s="33">
        <v>0</v>
      </c>
      <c r="O127" s="33">
        <v>0</v>
      </c>
      <c r="P127" s="33">
        <f t="shared" si="15"/>
        <v>596.70000000000005</v>
      </c>
      <c r="Q127" s="33">
        <f t="shared" si="16"/>
        <v>596.70000000000005</v>
      </c>
      <c r="R127" s="33">
        <f t="shared" si="17"/>
        <v>2584397</v>
      </c>
      <c r="S127" s="33"/>
      <c r="T127" s="30" t="str">
        <f t="shared" si="18"/>
        <v>USD</v>
      </c>
      <c r="U127" s="33">
        <v>0</v>
      </c>
      <c r="V127" s="33">
        <v>0</v>
      </c>
      <c r="W127" s="33">
        <v>0</v>
      </c>
      <c r="X127" s="33">
        <f t="shared" si="19"/>
        <v>596.70000000000005</v>
      </c>
      <c r="Y127" s="33">
        <f t="shared" si="20"/>
        <v>596.70000000000005</v>
      </c>
      <c r="Z127" s="33">
        <f t="shared" si="21"/>
        <v>2584397</v>
      </c>
      <c r="AA127" s="34">
        <f t="shared" si="22"/>
        <v>6.372453282283429E-05</v>
      </c>
      <c r="AB127" s="33" t="s">
        <v>2762</v>
      </c>
      <c r="AC127" s="35">
        <v>44777</v>
      </c>
      <c r="AD127" s="33">
        <v>60</v>
      </c>
      <c r="AE127" s="36">
        <f t="shared" si="24"/>
        <v>44837</v>
      </c>
    </row>
    <row r="128" spans="2:31" ht="14.5" hidden="1">
      <c r="B128" s="29" t="s">
        <v>154</v>
      </c>
      <c r="C128" s="30" t="str">
        <f t="shared" si="13"/>
        <v>(Acreedores quirografarios)</v>
      </c>
      <c r="D128" s="30">
        <v>5</v>
      </c>
      <c r="E128" s="30">
        <v>471639172</v>
      </c>
      <c r="F128" s="30" t="s">
        <v>4963</v>
      </c>
      <c r="G128" s="30" t="s">
        <v>4531</v>
      </c>
      <c r="H128" s="31" t="s">
        <v>165</v>
      </c>
      <c r="I128" s="31" t="s">
        <v>62</v>
      </c>
      <c r="J128" s="32">
        <v>70.280000000000001</v>
      </c>
      <c r="K128" s="33">
        <f t="shared" si="14"/>
        <v>70.280000000000001</v>
      </c>
      <c r="L128" s="33">
        <v>302702</v>
      </c>
      <c r="M128" s="33">
        <v>0</v>
      </c>
      <c r="N128" s="33">
        <v>0</v>
      </c>
      <c r="O128" s="33">
        <v>0</v>
      </c>
      <c r="P128" s="33">
        <f t="shared" si="15"/>
        <v>70.280000000000001</v>
      </c>
      <c r="Q128" s="33">
        <f t="shared" si="16"/>
        <v>70.280000000000001</v>
      </c>
      <c r="R128" s="33">
        <f t="shared" si="17"/>
        <v>302702</v>
      </c>
      <c r="S128" s="33"/>
      <c r="T128" s="30" t="str">
        <f t="shared" si="18"/>
        <v>USD</v>
      </c>
      <c r="U128" s="33">
        <v>0</v>
      </c>
      <c r="V128" s="33">
        <v>0</v>
      </c>
      <c r="W128" s="33">
        <v>0</v>
      </c>
      <c r="X128" s="33">
        <f t="shared" si="19"/>
        <v>70.280000000000001</v>
      </c>
      <c r="Y128" s="33">
        <f t="shared" si="20"/>
        <v>70.280000000000001</v>
      </c>
      <c r="Z128" s="33">
        <f t="shared" si="21"/>
        <v>302702</v>
      </c>
      <c r="AA128" s="34">
        <f t="shared" si="22"/>
        <v>7.4638468991171188E-06</v>
      </c>
      <c r="AB128" s="33" t="s">
        <v>2762</v>
      </c>
      <c r="AC128" s="35">
        <v>44782</v>
      </c>
      <c r="AD128" s="33">
        <v>60</v>
      </c>
      <c r="AE128" s="36">
        <f t="shared" si="24"/>
        <v>44842</v>
      </c>
    </row>
    <row r="129" spans="2:31" ht="14.5" hidden="1">
      <c r="B129" s="29" t="s">
        <v>154</v>
      </c>
      <c r="C129" s="30" t="str">
        <f t="shared" si="13"/>
        <v>(Acreedores quirografarios)</v>
      </c>
      <c r="D129" s="30">
        <v>5</v>
      </c>
      <c r="E129" s="30">
        <v>471639172</v>
      </c>
      <c r="F129" s="30" t="s">
        <v>4963</v>
      </c>
      <c r="G129" s="30" t="s">
        <v>4531</v>
      </c>
      <c r="H129" s="31" t="s">
        <v>166</v>
      </c>
      <c r="I129" s="31" t="s">
        <v>62</v>
      </c>
      <c r="J129" s="32">
        <v>1226.5</v>
      </c>
      <c r="K129" s="33">
        <f t="shared" si="14"/>
        <v>1226.5</v>
      </c>
      <c r="L129" s="33">
        <v>5241840</v>
      </c>
      <c r="M129" s="33">
        <v>0</v>
      </c>
      <c r="N129" s="33">
        <v>0</v>
      </c>
      <c r="O129" s="33">
        <v>0</v>
      </c>
      <c r="P129" s="33">
        <f t="shared" si="15"/>
        <v>1226.5</v>
      </c>
      <c r="Q129" s="33">
        <f t="shared" si="16"/>
        <v>1226.5</v>
      </c>
      <c r="R129" s="33">
        <f t="shared" si="17"/>
        <v>5241840</v>
      </c>
      <c r="S129" s="33"/>
      <c r="T129" s="30" t="str">
        <f t="shared" si="18"/>
        <v>USD</v>
      </c>
      <c r="U129" s="33">
        <v>0</v>
      </c>
      <c r="V129" s="33">
        <v>0</v>
      </c>
      <c r="W129" s="33">
        <v>0</v>
      </c>
      <c r="X129" s="33">
        <f t="shared" si="19"/>
        <v>1226.5</v>
      </c>
      <c r="Y129" s="33">
        <f t="shared" si="20"/>
        <v>1226.5</v>
      </c>
      <c r="Z129" s="33">
        <f t="shared" si="21"/>
        <v>5241840</v>
      </c>
      <c r="AA129" s="34">
        <f t="shared" si="22"/>
        <v>0.00012925019071452476</v>
      </c>
      <c r="AB129" s="33" t="s">
        <v>2762</v>
      </c>
      <c r="AC129" s="35">
        <v>44784</v>
      </c>
      <c r="AD129" s="33">
        <v>60</v>
      </c>
      <c r="AE129" s="36">
        <f t="shared" si="24"/>
        <v>44844</v>
      </c>
    </row>
    <row r="130" spans="2:31" ht="14.5" hidden="1">
      <c r="B130" s="29" t="s">
        <v>154</v>
      </c>
      <c r="C130" s="30" t="str">
        <f t="shared" si="13"/>
        <v>(Acreedores quirografarios)</v>
      </c>
      <c r="D130" s="30">
        <v>5</v>
      </c>
      <c r="E130" s="30">
        <v>471639172</v>
      </c>
      <c r="F130" s="30" t="s">
        <v>4963</v>
      </c>
      <c r="G130" s="30" t="s">
        <v>4531</v>
      </c>
      <c r="H130" s="31" t="s">
        <v>167</v>
      </c>
      <c r="I130" s="31" t="s">
        <v>62</v>
      </c>
      <c r="J130" s="32">
        <v>250</v>
      </c>
      <c r="K130" s="33">
        <f t="shared" si="14"/>
        <v>250</v>
      </c>
      <c r="L130" s="33">
        <v>1099790</v>
      </c>
      <c r="M130" s="33">
        <v>0</v>
      </c>
      <c r="N130" s="33">
        <v>0</v>
      </c>
      <c r="O130" s="33">
        <v>0</v>
      </c>
      <c r="P130" s="33">
        <f t="shared" si="15"/>
        <v>250</v>
      </c>
      <c r="Q130" s="33">
        <f t="shared" si="16"/>
        <v>250</v>
      </c>
      <c r="R130" s="33">
        <f t="shared" si="17"/>
        <v>1099790</v>
      </c>
      <c r="S130" s="33"/>
      <c r="T130" s="30" t="str">
        <f t="shared" si="18"/>
        <v>USD</v>
      </c>
      <c r="U130" s="33">
        <v>0</v>
      </c>
      <c r="V130" s="33">
        <v>0</v>
      </c>
      <c r="W130" s="33">
        <v>0</v>
      </c>
      <c r="X130" s="33">
        <f t="shared" si="19"/>
        <v>250</v>
      </c>
      <c r="Y130" s="33">
        <f t="shared" si="20"/>
        <v>250</v>
      </c>
      <c r="Z130" s="33">
        <f t="shared" si="21"/>
        <v>1099790</v>
      </c>
      <c r="AA130" s="34">
        <f t="shared" si="22"/>
        <v>2.7117971408117609E-05</v>
      </c>
      <c r="AB130" s="33" t="s">
        <v>2762</v>
      </c>
      <c r="AC130" s="35">
        <v>44796</v>
      </c>
      <c r="AD130" s="33">
        <v>60</v>
      </c>
      <c r="AE130" s="36">
        <f t="shared" si="24"/>
        <v>44856</v>
      </c>
    </row>
    <row r="131" spans="2:31" ht="14.5" hidden="1">
      <c r="B131" s="29" t="s">
        <v>154</v>
      </c>
      <c r="C131" s="30" t="str">
        <f t="shared" si="13"/>
        <v>(Acreedores quirografarios)</v>
      </c>
      <c r="D131" s="30">
        <v>5</v>
      </c>
      <c r="E131" s="30">
        <v>471639172</v>
      </c>
      <c r="F131" s="30" t="s">
        <v>4963</v>
      </c>
      <c r="G131" s="30" t="s">
        <v>4531</v>
      </c>
      <c r="H131" s="31" t="s">
        <v>168</v>
      </c>
      <c r="I131" s="31" t="s">
        <v>62</v>
      </c>
      <c r="J131" s="32">
        <v>311.93000000000001</v>
      </c>
      <c r="K131" s="33">
        <f t="shared" si="14"/>
        <v>311.93000000000001</v>
      </c>
      <c r="L131" s="33">
        <v>1366191</v>
      </c>
      <c r="M131" s="33">
        <v>0</v>
      </c>
      <c r="N131" s="33">
        <v>0</v>
      </c>
      <c r="O131" s="33">
        <v>0</v>
      </c>
      <c r="P131" s="33">
        <f t="shared" si="15"/>
        <v>311.93000000000001</v>
      </c>
      <c r="Q131" s="33">
        <f t="shared" si="16"/>
        <v>311.93000000000001</v>
      </c>
      <c r="R131" s="33">
        <f t="shared" si="17"/>
        <v>1366191</v>
      </c>
      <c r="S131" s="33"/>
      <c r="T131" s="30" t="str">
        <f t="shared" si="18"/>
        <v>USD</v>
      </c>
      <c r="U131" s="33">
        <v>0</v>
      </c>
      <c r="V131" s="33">
        <v>0</v>
      </c>
      <c r="W131" s="33">
        <v>0</v>
      </c>
      <c r="X131" s="33">
        <f t="shared" si="19"/>
        <v>311.93000000000001</v>
      </c>
      <c r="Y131" s="33">
        <f t="shared" si="20"/>
        <v>311.93000000000001</v>
      </c>
      <c r="Z131" s="33">
        <f t="shared" si="21"/>
        <v>1366191</v>
      </c>
      <c r="AA131" s="34">
        <f t="shared" si="22"/>
        <v>3.3686729717516619E-05</v>
      </c>
      <c r="AB131" s="33" t="s">
        <v>2762</v>
      </c>
      <c r="AC131" s="35">
        <v>44827</v>
      </c>
      <c r="AD131" s="33">
        <v>60</v>
      </c>
      <c r="AE131" s="36">
        <f t="shared" si="24"/>
        <v>44887</v>
      </c>
    </row>
    <row r="132" spans="2:31" ht="14.5" hidden="1">
      <c r="B132" s="29" t="s">
        <v>154</v>
      </c>
      <c r="C132" s="30" t="str">
        <f t="shared" si="13"/>
        <v>(Acreedores quirografarios)</v>
      </c>
      <c r="D132" s="30">
        <v>5</v>
      </c>
      <c r="E132" s="30">
        <v>471639172</v>
      </c>
      <c r="F132" s="30" t="s">
        <v>4963</v>
      </c>
      <c r="G132" s="30" t="s">
        <v>4531</v>
      </c>
      <c r="H132" s="31" t="s">
        <v>169</v>
      </c>
      <c r="I132" s="31" t="s">
        <v>62</v>
      </c>
      <c r="J132" s="32">
        <v>596.70000000000005</v>
      </c>
      <c r="K132" s="33">
        <f t="shared" si="14"/>
        <v>596.70000000000005</v>
      </c>
      <c r="L132" s="33">
        <v>3018121</v>
      </c>
      <c r="M132" s="33">
        <v>0</v>
      </c>
      <c r="N132" s="33">
        <v>0</v>
      </c>
      <c r="O132" s="33">
        <v>0</v>
      </c>
      <c r="P132" s="33">
        <f t="shared" si="15"/>
        <v>596.70000000000005</v>
      </c>
      <c r="Q132" s="33">
        <f t="shared" si="16"/>
        <v>596.70000000000005</v>
      </c>
      <c r="R132" s="33">
        <f t="shared" si="17"/>
        <v>3018121</v>
      </c>
      <c r="S132" s="33"/>
      <c r="T132" s="30" t="str">
        <f t="shared" si="18"/>
        <v>USD</v>
      </c>
      <c r="U132" s="33">
        <v>0</v>
      </c>
      <c r="V132" s="33">
        <v>0</v>
      </c>
      <c r="W132" s="33">
        <v>0</v>
      </c>
      <c r="X132" s="33">
        <f t="shared" si="19"/>
        <v>596.70000000000005</v>
      </c>
      <c r="Y132" s="33">
        <f t="shared" si="20"/>
        <v>596.70000000000005</v>
      </c>
      <c r="Z132" s="33">
        <f t="shared" si="21"/>
        <v>3018121</v>
      </c>
      <c r="AA132" s="34">
        <f t="shared" si="22"/>
        <v>7.4419042712008037E-05</v>
      </c>
      <c r="AB132" s="33" t="s">
        <v>2762</v>
      </c>
      <c r="AC132" s="35">
        <v>44838</v>
      </c>
      <c r="AD132" s="33">
        <v>60</v>
      </c>
      <c r="AE132" s="36">
        <f t="shared" si="24"/>
        <v>44898</v>
      </c>
    </row>
    <row r="133" spans="2:31" ht="14.5" hidden="1">
      <c r="B133" s="29" t="s">
        <v>154</v>
      </c>
      <c r="C133" s="30" t="str">
        <f t="shared" si="13"/>
        <v>(Acreedores quirografarios)</v>
      </c>
      <c r="D133" s="30">
        <v>5</v>
      </c>
      <c r="E133" s="30">
        <v>471639172</v>
      </c>
      <c r="F133" s="30" t="s">
        <v>4963</v>
      </c>
      <c r="G133" s="30" t="s">
        <v>4531</v>
      </c>
      <c r="H133" s="31" t="s">
        <v>170</v>
      </c>
      <c r="I133" s="31" t="s">
        <v>62</v>
      </c>
      <c r="J133" s="32">
        <v>36.939999999999998</v>
      </c>
      <c r="K133" s="33">
        <f t="shared" si="14"/>
        <v>36.939999999999998</v>
      </c>
      <c r="L133" s="33">
        <v>183553</v>
      </c>
      <c r="M133" s="33">
        <v>0</v>
      </c>
      <c r="N133" s="33">
        <v>0</v>
      </c>
      <c r="O133" s="33">
        <v>0</v>
      </c>
      <c r="P133" s="33">
        <f t="shared" si="15"/>
        <v>36.939999999999998</v>
      </c>
      <c r="Q133" s="33">
        <f t="shared" si="16"/>
        <v>36.939999999999998</v>
      </c>
      <c r="R133" s="33">
        <f t="shared" si="17"/>
        <v>183553</v>
      </c>
      <c r="S133" s="33"/>
      <c r="T133" s="30" t="str">
        <f t="shared" si="18"/>
        <v>USD</v>
      </c>
      <c r="U133" s="33">
        <v>0</v>
      </c>
      <c r="V133" s="33">
        <v>0</v>
      </c>
      <c r="W133" s="33">
        <v>0</v>
      </c>
      <c r="X133" s="33">
        <f t="shared" si="19"/>
        <v>36.939999999999998</v>
      </c>
      <c r="Y133" s="33">
        <f t="shared" si="20"/>
        <v>36.939999999999998</v>
      </c>
      <c r="Z133" s="33">
        <f t="shared" si="21"/>
        <v>183553</v>
      </c>
      <c r="AA133" s="34">
        <f t="shared" si="22"/>
        <v>4.5259413214106429E-06</v>
      </c>
      <c r="AB133" s="33" t="s">
        <v>2762</v>
      </c>
      <c r="AC133" s="35">
        <v>44859</v>
      </c>
      <c r="AD133" s="33">
        <v>60</v>
      </c>
      <c r="AE133" s="36">
        <f t="shared" si="24"/>
        <v>44919</v>
      </c>
    </row>
    <row r="134" spans="2:31" ht="14.5" hidden="1">
      <c r="B134" s="29" t="s">
        <v>154</v>
      </c>
      <c r="C134" s="30" t="str">
        <f t="shared" si="13"/>
        <v>(Acreedores quirografarios)</v>
      </c>
      <c r="D134" s="30">
        <v>5</v>
      </c>
      <c r="E134" s="30">
        <v>471639172</v>
      </c>
      <c r="F134" s="30" t="s">
        <v>4963</v>
      </c>
      <c r="G134" s="30" t="s">
        <v>4531</v>
      </c>
      <c r="H134" s="31" t="s">
        <v>171</v>
      </c>
      <c r="I134" s="31" t="s">
        <v>62</v>
      </c>
      <c r="J134" s="32">
        <v>433.39999999999998</v>
      </c>
      <c r="K134" s="33">
        <f t="shared" si="14"/>
        <v>433.39999999999998</v>
      </c>
      <c r="L134" s="33">
        <v>2144524</v>
      </c>
      <c r="M134" s="33">
        <v>0</v>
      </c>
      <c r="N134" s="33">
        <v>0</v>
      </c>
      <c r="O134" s="33">
        <v>0</v>
      </c>
      <c r="P134" s="33">
        <f t="shared" si="15"/>
        <v>433.39999999999998</v>
      </c>
      <c r="Q134" s="33">
        <f t="shared" si="16"/>
        <v>433.39999999999998</v>
      </c>
      <c r="R134" s="33">
        <f t="shared" si="17"/>
        <v>2144524</v>
      </c>
      <c r="S134" s="33"/>
      <c r="T134" s="30" t="str">
        <f t="shared" si="18"/>
        <v>USD</v>
      </c>
      <c r="U134" s="33">
        <v>0</v>
      </c>
      <c r="V134" s="33">
        <v>0</v>
      </c>
      <c r="W134" s="33">
        <v>0</v>
      </c>
      <c r="X134" s="33">
        <f t="shared" si="19"/>
        <v>433.39999999999998</v>
      </c>
      <c r="Y134" s="33">
        <f t="shared" si="20"/>
        <v>433.39999999999998</v>
      </c>
      <c r="Z134" s="33">
        <f t="shared" si="21"/>
        <v>2144524</v>
      </c>
      <c r="AA134" s="34">
        <f t="shared" si="22"/>
        <v>5.2878404528157199E-05</v>
      </c>
      <c r="AB134" s="33" t="s">
        <v>2762</v>
      </c>
      <c r="AC134" s="35">
        <v>44860</v>
      </c>
      <c r="AD134" s="33">
        <v>60</v>
      </c>
      <c r="AE134" s="36">
        <f t="shared" si="24"/>
        <v>44920</v>
      </c>
    </row>
    <row r="135" spans="2:31" ht="14.5" hidden="1">
      <c r="B135" s="29" t="s">
        <v>154</v>
      </c>
      <c r="C135" s="30" t="str">
        <f t="shared" si="13"/>
        <v>(Acreedores quirografarios)</v>
      </c>
      <c r="D135" s="30">
        <v>5</v>
      </c>
      <c r="E135" s="30">
        <v>471639172</v>
      </c>
      <c r="F135" s="30" t="s">
        <v>4963</v>
      </c>
      <c r="G135" s="30" t="s">
        <v>4531</v>
      </c>
      <c r="H135" s="31" t="s">
        <v>172</v>
      </c>
      <c r="I135" s="31" t="s">
        <v>62</v>
      </c>
      <c r="J135" s="32">
        <v>287.39999999999998</v>
      </c>
      <c r="K135" s="33">
        <f t="shared" si="14"/>
        <v>287.39999999999998</v>
      </c>
      <c r="L135" s="33">
        <v>1407898</v>
      </c>
      <c r="M135" s="33">
        <v>0</v>
      </c>
      <c r="N135" s="33">
        <v>0</v>
      </c>
      <c r="O135" s="33">
        <v>0</v>
      </c>
      <c r="P135" s="33">
        <f t="shared" si="15"/>
        <v>287.39999999999998</v>
      </c>
      <c r="Q135" s="33">
        <f t="shared" si="16"/>
        <v>287.39999999999998</v>
      </c>
      <c r="R135" s="33">
        <f t="shared" si="17"/>
        <v>1407898</v>
      </c>
      <c r="S135" s="33"/>
      <c r="T135" s="30" t="str">
        <f t="shared" si="18"/>
        <v>USD</v>
      </c>
      <c r="U135" s="33">
        <v>0</v>
      </c>
      <c r="V135" s="33">
        <v>0</v>
      </c>
      <c r="W135" s="33">
        <v>0</v>
      </c>
      <c r="X135" s="33">
        <f t="shared" si="19"/>
        <v>287.39999999999998</v>
      </c>
      <c r="Y135" s="33">
        <f t="shared" si="20"/>
        <v>287.39999999999998</v>
      </c>
      <c r="Z135" s="33">
        <f t="shared" si="21"/>
        <v>1407898</v>
      </c>
      <c r="AA135" s="34">
        <f t="shared" si="22"/>
        <v>3.4715116258145609E-05</v>
      </c>
      <c r="AB135" s="33" t="s">
        <v>2762</v>
      </c>
      <c r="AC135" s="35">
        <v>44866</v>
      </c>
      <c r="AD135" s="33">
        <v>60</v>
      </c>
      <c r="AE135" s="36">
        <f t="shared" si="24"/>
        <v>44926</v>
      </c>
    </row>
    <row r="136" spans="2:31" ht="14.5" hidden="1">
      <c r="B136" s="29" t="s">
        <v>154</v>
      </c>
      <c r="C136" s="30" t="str">
        <f t="shared" si="13"/>
        <v>(Acreedores quirografarios)</v>
      </c>
      <c r="D136" s="30">
        <v>5</v>
      </c>
      <c r="E136" s="30">
        <v>471639172</v>
      </c>
      <c r="F136" s="30" t="s">
        <v>4963</v>
      </c>
      <c r="G136" s="30" t="s">
        <v>4531</v>
      </c>
      <c r="H136" s="31" t="s">
        <v>173</v>
      </c>
      <c r="I136" s="31" t="s">
        <v>62</v>
      </c>
      <c r="J136" s="32">
        <v>597.12</v>
      </c>
      <c r="K136" s="33">
        <f t="shared" si="14"/>
        <v>597.12</v>
      </c>
      <c r="L136" s="33">
        <v>2971018</v>
      </c>
      <c r="M136" s="33">
        <v>0</v>
      </c>
      <c r="N136" s="33">
        <v>0</v>
      </c>
      <c r="O136" s="33">
        <v>0</v>
      </c>
      <c r="P136" s="33">
        <f t="shared" si="15"/>
        <v>597.12</v>
      </c>
      <c r="Q136" s="33">
        <f t="shared" si="16"/>
        <v>597.12</v>
      </c>
      <c r="R136" s="33">
        <f t="shared" si="17"/>
        <v>2971018</v>
      </c>
      <c r="S136" s="33"/>
      <c r="T136" s="30" t="str">
        <f t="shared" si="18"/>
        <v>USD</v>
      </c>
      <c r="U136" s="33">
        <v>0</v>
      </c>
      <c r="V136" s="33">
        <v>0</v>
      </c>
      <c r="W136" s="33">
        <v>0</v>
      </c>
      <c r="X136" s="33">
        <f t="shared" si="19"/>
        <v>597.12</v>
      </c>
      <c r="Y136" s="33">
        <f t="shared" si="20"/>
        <v>597.12</v>
      </c>
      <c r="Z136" s="33">
        <f t="shared" si="21"/>
        <v>2971018</v>
      </c>
      <c r="AA136" s="34">
        <f t="shared" si="22"/>
        <v>7.3257604794554193E-05</v>
      </c>
      <c r="AB136" s="33" t="s">
        <v>2762</v>
      </c>
      <c r="AC136" s="35">
        <v>44867</v>
      </c>
      <c r="AD136" s="33">
        <v>60</v>
      </c>
      <c r="AE136" s="36">
        <f t="shared" si="24"/>
        <v>44927</v>
      </c>
    </row>
    <row r="137" spans="2:31" ht="14.5" hidden="1">
      <c r="B137" s="29" t="s">
        <v>154</v>
      </c>
      <c r="C137" s="30" t="str">
        <f t="shared" si="13"/>
        <v>(Acreedores quirografarios)</v>
      </c>
      <c r="D137" s="30">
        <v>5</v>
      </c>
      <c r="E137" s="30">
        <v>471639172</v>
      </c>
      <c r="F137" s="30" t="s">
        <v>4963</v>
      </c>
      <c r="G137" s="30" t="s">
        <v>4531</v>
      </c>
      <c r="H137" s="31" t="s">
        <v>174</v>
      </c>
      <c r="I137" s="31" t="s">
        <v>62</v>
      </c>
      <c r="J137" s="32">
        <v>47.390000000000001</v>
      </c>
      <c r="K137" s="33">
        <f t="shared" si="14"/>
        <v>47.390000000000001</v>
      </c>
      <c r="L137" s="33">
        <v>235793</v>
      </c>
      <c r="M137" s="33">
        <v>0</v>
      </c>
      <c r="N137" s="33">
        <v>0</v>
      </c>
      <c r="O137" s="33">
        <v>0</v>
      </c>
      <c r="P137" s="33">
        <f t="shared" si="15"/>
        <v>47.390000000000001</v>
      </c>
      <c r="Q137" s="33">
        <f t="shared" si="16"/>
        <v>47.390000000000001</v>
      </c>
      <c r="R137" s="33">
        <f t="shared" si="17"/>
        <v>235793</v>
      </c>
      <c r="S137" s="33"/>
      <c r="T137" s="30" t="str">
        <f t="shared" si="18"/>
        <v>USD</v>
      </c>
      <c r="U137" s="33">
        <v>0</v>
      </c>
      <c r="V137" s="33">
        <v>0</v>
      </c>
      <c r="W137" s="33">
        <v>0</v>
      </c>
      <c r="X137" s="33">
        <f t="shared" si="19"/>
        <v>47.390000000000001</v>
      </c>
      <c r="Y137" s="33">
        <f t="shared" si="20"/>
        <v>47.390000000000001</v>
      </c>
      <c r="Z137" s="33">
        <f t="shared" si="21"/>
        <v>235793</v>
      </c>
      <c r="AA137" s="34">
        <f t="shared" si="22"/>
        <v>5.8140443468610144E-06</v>
      </c>
      <c r="AB137" s="33" t="s">
        <v>2762</v>
      </c>
      <c r="AC137" s="35">
        <v>44867</v>
      </c>
      <c r="AD137" s="33">
        <v>60</v>
      </c>
      <c r="AE137" s="36">
        <f t="shared" si="24"/>
        <v>44927</v>
      </c>
    </row>
    <row r="138" spans="2:31" ht="14.5" hidden="1">
      <c r="B138" s="29" t="s">
        <v>154</v>
      </c>
      <c r="C138" s="30" t="str">
        <f t="shared" si="13"/>
        <v>(Acreedores quirografarios)</v>
      </c>
      <c r="D138" s="30">
        <v>5</v>
      </c>
      <c r="E138" s="30">
        <v>471639172</v>
      </c>
      <c r="F138" s="30" t="s">
        <v>4963</v>
      </c>
      <c r="G138" s="30" t="s">
        <v>4531</v>
      </c>
      <c r="H138" s="31" t="s">
        <v>175</v>
      </c>
      <c r="I138" s="31" t="s">
        <v>62</v>
      </c>
      <c r="J138" s="32">
        <v>137.15000000000001</v>
      </c>
      <c r="K138" s="33">
        <f t="shared" si="14"/>
        <v>137.15000000000001</v>
      </c>
      <c r="L138" s="33">
        <v>694145</v>
      </c>
      <c r="M138" s="33">
        <v>0</v>
      </c>
      <c r="N138" s="33">
        <v>0</v>
      </c>
      <c r="O138" s="33">
        <v>0</v>
      </c>
      <c r="P138" s="33">
        <f t="shared" si="15"/>
        <v>137.15000000000001</v>
      </c>
      <c r="Q138" s="33">
        <f t="shared" si="16"/>
        <v>137.15000000000001</v>
      </c>
      <c r="R138" s="33">
        <f t="shared" si="17"/>
        <v>694145</v>
      </c>
      <c r="S138" s="33"/>
      <c r="T138" s="30" t="str">
        <f t="shared" si="18"/>
        <v>USD</v>
      </c>
      <c r="U138" s="33">
        <v>0</v>
      </c>
      <c r="V138" s="33">
        <v>0</v>
      </c>
      <c r="W138" s="33">
        <v>0</v>
      </c>
      <c r="X138" s="33">
        <f t="shared" si="19"/>
        <v>137.15000000000001</v>
      </c>
      <c r="Y138" s="33">
        <f t="shared" si="20"/>
        <v>137.15000000000001</v>
      </c>
      <c r="Z138" s="33">
        <f t="shared" si="21"/>
        <v>694145</v>
      </c>
      <c r="AA138" s="34">
        <f t="shared" si="22"/>
        <v>1.7115816895123429E-05</v>
      </c>
      <c r="AB138" s="33" t="s">
        <v>2762</v>
      </c>
      <c r="AC138" s="35">
        <v>44871</v>
      </c>
      <c r="AD138" s="33">
        <v>60</v>
      </c>
      <c r="AE138" s="36">
        <f t="shared" si="24"/>
        <v>44931</v>
      </c>
    </row>
    <row r="139" spans="2:31" ht="14.5" hidden="1">
      <c r="B139" s="29" t="s">
        <v>154</v>
      </c>
      <c r="C139" s="30" t="str">
        <f t="shared" si="13"/>
        <v>(Acreedores quirografarios)</v>
      </c>
      <c r="D139" s="30">
        <v>5</v>
      </c>
      <c r="E139" s="30">
        <v>471639172</v>
      </c>
      <c r="F139" s="30" t="s">
        <v>4963</v>
      </c>
      <c r="G139" s="30" t="s">
        <v>4531</v>
      </c>
      <c r="H139" s="31" t="s">
        <v>176</v>
      </c>
      <c r="I139" s="31" t="s">
        <v>62</v>
      </c>
      <c r="J139" s="32">
        <v>36.600000000000001</v>
      </c>
      <c r="K139" s="33">
        <f t="shared" si="14"/>
        <v>36.600000000000001</v>
      </c>
      <c r="L139" s="33">
        <v>185240</v>
      </c>
      <c r="M139" s="33">
        <v>0</v>
      </c>
      <c r="N139" s="33">
        <v>0</v>
      </c>
      <c r="O139" s="33">
        <v>0</v>
      </c>
      <c r="P139" s="33">
        <f t="shared" si="15"/>
        <v>36.600000000000001</v>
      </c>
      <c r="Q139" s="33">
        <f t="shared" si="16"/>
        <v>36.600000000000001</v>
      </c>
      <c r="R139" s="33">
        <f t="shared" si="17"/>
        <v>185240</v>
      </c>
      <c r="S139" s="33"/>
      <c r="T139" s="30" t="str">
        <f t="shared" si="18"/>
        <v>USD</v>
      </c>
      <c r="U139" s="33">
        <v>0</v>
      </c>
      <c r="V139" s="33">
        <v>0</v>
      </c>
      <c r="W139" s="33">
        <v>0</v>
      </c>
      <c r="X139" s="33">
        <f t="shared" si="19"/>
        <v>36.600000000000001</v>
      </c>
      <c r="Y139" s="33">
        <f t="shared" si="20"/>
        <v>36.600000000000001</v>
      </c>
      <c r="Z139" s="33">
        <f t="shared" si="21"/>
        <v>185240</v>
      </c>
      <c r="AA139" s="34">
        <f t="shared" si="22"/>
        <v>4.5675383697248616E-06</v>
      </c>
      <c r="AB139" s="33" t="s">
        <v>2762</v>
      </c>
      <c r="AC139" s="35">
        <v>44872</v>
      </c>
      <c r="AD139" s="33">
        <v>60</v>
      </c>
      <c r="AE139" s="36">
        <f t="shared" si="24"/>
        <v>44932</v>
      </c>
    </row>
    <row r="140" spans="2:31" ht="14.5" hidden="1">
      <c r="B140" s="29" t="s">
        <v>154</v>
      </c>
      <c r="C140" s="30" t="str">
        <f t="shared" si="13"/>
        <v>(Acreedores quirografarios)</v>
      </c>
      <c r="D140" s="30">
        <v>5</v>
      </c>
      <c r="E140" s="30">
        <v>471639172</v>
      </c>
      <c r="F140" s="30" t="s">
        <v>4963</v>
      </c>
      <c r="G140" s="30" t="s">
        <v>4531</v>
      </c>
      <c r="H140" s="31" t="s">
        <v>177</v>
      </c>
      <c r="I140" s="31" t="s">
        <v>62</v>
      </c>
      <c r="J140" s="32">
        <v>1335.1199999999999</v>
      </c>
      <c r="K140" s="33">
        <f t="shared" si="14"/>
        <v>1335.1199999999999</v>
      </c>
      <c r="L140" s="33">
        <v>6757323</v>
      </c>
      <c r="M140" s="33">
        <v>0</v>
      </c>
      <c r="N140" s="33">
        <v>0</v>
      </c>
      <c r="O140" s="33">
        <v>0</v>
      </c>
      <c r="P140" s="33">
        <f t="shared" si="15"/>
        <v>1335.1199999999999</v>
      </c>
      <c r="Q140" s="33">
        <f t="shared" si="16"/>
        <v>1335.1199999999999</v>
      </c>
      <c r="R140" s="33">
        <f t="shared" si="17"/>
        <v>6757323</v>
      </c>
      <c r="S140" s="33"/>
      <c r="T140" s="30" t="str">
        <f t="shared" si="18"/>
        <v>USD</v>
      </c>
      <c r="U140" s="33">
        <v>0</v>
      </c>
      <c r="V140" s="33">
        <v>0</v>
      </c>
      <c r="W140" s="33">
        <v>0</v>
      </c>
      <c r="X140" s="33">
        <f t="shared" si="19"/>
        <v>1335.1199999999999</v>
      </c>
      <c r="Y140" s="33">
        <f t="shared" si="20"/>
        <v>1335.1199999999999</v>
      </c>
      <c r="Z140" s="33">
        <f t="shared" si="21"/>
        <v>6757323</v>
      </c>
      <c r="AA140" s="34">
        <f t="shared" si="22"/>
        <v>0.00016661807427728519</v>
      </c>
      <c r="AB140" s="33" t="s">
        <v>2762</v>
      </c>
      <c r="AC140" s="35">
        <v>44872</v>
      </c>
      <c r="AD140" s="33">
        <v>60</v>
      </c>
      <c r="AE140" s="36">
        <f t="shared" si="24"/>
        <v>44932</v>
      </c>
    </row>
    <row r="141" spans="2:31" ht="14.5" hidden="1">
      <c r="B141" s="29" t="s">
        <v>154</v>
      </c>
      <c r="C141" s="30" t="str">
        <f t="shared" si="13"/>
        <v>(Acreedores quirografarios)</v>
      </c>
      <c r="D141" s="30">
        <v>5</v>
      </c>
      <c r="E141" s="30">
        <v>471639172</v>
      </c>
      <c r="F141" s="30" t="s">
        <v>4963</v>
      </c>
      <c r="G141" s="30" t="s">
        <v>4531</v>
      </c>
      <c r="H141" s="31" t="s">
        <v>178</v>
      </c>
      <c r="I141" s="31" t="s">
        <v>62</v>
      </c>
      <c r="J141" s="32">
        <v>337.69999999999999</v>
      </c>
      <c r="K141" s="33">
        <f t="shared" si="14"/>
        <v>337.69999999999999</v>
      </c>
      <c r="L141" s="33">
        <v>1692958</v>
      </c>
      <c r="M141" s="33">
        <v>0</v>
      </c>
      <c r="N141" s="33">
        <v>0</v>
      </c>
      <c r="O141" s="33">
        <v>0</v>
      </c>
      <c r="P141" s="33">
        <f t="shared" si="15"/>
        <v>337.69999999999999</v>
      </c>
      <c r="Q141" s="33">
        <f t="shared" si="16"/>
        <v>337.69999999999999</v>
      </c>
      <c r="R141" s="33">
        <f t="shared" si="17"/>
        <v>1692958</v>
      </c>
      <c r="S141" s="33"/>
      <c r="T141" s="30" t="str">
        <f t="shared" si="18"/>
        <v>USD</v>
      </c>
      <c r="U141" s="33">
        <v>0</v>
      </c>
      <c r="V141" s="33">
        <v>0</v>
      </c>
      <c r="W141" s="33">
        <v>0</v>
      </c>
      <c r="X141" s="33">
        <f t="shared" si="19"/>
        <v>337.69999999999999</v>
      </c>
      <c r="Y141" s="33">
        <f t="shared" si="20"/>
        <v>337.69999999999999</v>
      </c>
      <c r="Z141" s="33">
        <f t="shared" si="21"/>
        <v>1692958</v>
      </c>
      <c r="AA141" s="34">
        <f t="shared" si="22"/>
        <v>4.1743957154678592E-05</v>
      </c>
      <c r="AB141" s="33" t="s">
        <v>2762</v>
      </c>
      <c r="AC141" s="35">
        <v>44874</v>
      </c>
      <c r="AD141" s="33">
        <v>60</v>
      </c>
      <c r="AE141" s="36">
        <f t="shared" si="24"/>
        <v>44934</v>
      </c>
    </row>
    <row r="142" spans="2:31" ht="14.5" hidden="1">
      <c r="B142" s="29" t="s">
        <v>154</v>
      </c>
      <c r="C142" s="30" t="str">
        <f t="shared" si="25" ref="C142:C205">+IF(D142=1,$A$4,IF(D142=2,$A$5,IF(D142=3,$A$6,IF(D142=4,$A$7,IF(D142=5,$A$8,IF(D142=6,$A$9,))))))</f>
        <v>(Acreedores quirografarios)</v>
      </c>
      <c r="D142" s="30">
        <v>5</v>
      </c>
      <c r="E142" s="30">
        <v>471639172</v>
      </c>
      <c r="F142" s="30" t="s">
        <v>4963</v>
      </c>
      <c r="G142" s="30" t="s">
        <v>4531</v>
      </c>
      <c r="H142" s="31" t="s">
        <v>179</v>
      </c>
      <c r="I142" s="31" t="s">
        <v>62</v>
      </c>
      <c r="J142" s="32">
        <v>608.99000000000001</v>
      </c>
      <c r="K142" s="33">
        <f t="shared" si="26" ref="K142:K205">+IF(I142="USD",J142,L142/$L$3)</f>
        <v>608.99000000000001</v>
      </c>
      <c r="L142" s="33">
        <v>2926849</v>
      </c>
      <c r="M142" s="33">
        <v>0</v>
      </c>
      <c r="N142" s="33">
        <v>0</v>
      </c>
      <c r="O142" s="33">
        <v>0</v>
      </c>
      <c r="P142" s="33">
        <f t="shared" si="27" ref="P142:P205">+J142+M142</f>
        <v>608.99000000000001</v>
      </c>
      <c r="Q142" s="33">
        <f t="shared" si="28" ref="Q142:Q205">+K142+N142</f>
        <v>608.99000000000001</v>
      </c>
      <c r="R142" s="33">
        <f t="shared" si="29" ref="R142:R205">+L142+O142</f>
        <v>2926849</v>
      </c>
      <c r="S142" s="33"/>
      <c r="T142" s="30" t="str">
        <f t="shared" si="30" ref="T142:T205">+I142</f>
        <v>USD</v>
      </c>
      <c r="U142" s="33">
        <v>0</v>
      </c>
      <c r="V142" s="33">
        <v>0</v>
      </c>
      <c r="W142" s="33">
        <v>0</v>
      </c>
      <c r="X142" s="33">
        <f t="shared" si="31" ref="X142:X205">+P142+U142</f>
        <v>608.99000000000001</v>
      </c>
      <c r="Y142" s="33">
        <f t="shared" si="32" ref="Y142:Y205">+Q142+V142</f>
        <v>608.99000000000001</v>
      </c>
      <c r="Z142" s="33">
        <f t="shared" si="33" ref="Z142:Z205">+R142+W142</f>
        <v>2926849</v>
      </c>
      <c r="AA142" s="34">
        <f t="shared" si="34" ref="AA142:AA205">+IF(D142=1,Z142/$C$4,IF(D142=2,Z142/$C$5,IF(D142=3,Z142/$C$6,IF(D142=4,Z142/$C$7,IF(D142=5,Z142/$C$8,IF(D142=6,Z142/$C$9))))))</f>
        <v>7.2168511713943223E-05</v>
      </c>
      <c r="AB142" s="33" t="s">
        <v>2762</v>
      </c>
      <c r="AC142" s="35">
        <v>44876</v>
      </c>
      <c r="AD142" s="33">
        <v>60</v>
      </c>
      <c r="AE142" s="36">
        <f t="shared" si="24"/>
        <v>44936</v>
      </c>
    </row>
    <row r="143" spans="2:31" ht="14.5" hidden="1">
      <c r="B143" s="29" t="s">
        <v>154</v>
      </c>
      <c r="C143" s="30" t="str">
        <f t="shared" si="25"/>
        <v>(Acreedores quirografarios)</v>
      </c>
      <c r="D143" s="30">
        <v>5</v>
      </c>
      <c r="E143" s="30">
        <v>471639172</v>
      </c>
      <c r="F143" s="30" t="s">
        <v>4963</v>
      </c>
      <c r="G143" s="30" t="s">
        <v>4531</v>
      </c>
      <c r="H143" s="31" t="s">
        <v>180</v>
      </c>
      <c r="I143" s="31" t="s">
        <v>62</v>
      </c>
      <c r="J143" s="32">
        <v>452.18000000000001</v>
      </c>
      <c r="K143" s="33">
        <f t="shared" si="26"/>
        <v>452.18000000000001</v>
      </c>
      <c r="L143" s="33">
        <v>2173209</v>
      </c>
      <c r="M143" s="33">
        <v>0</v>
      </c>
      <c r="N143" s="33">
        <v>0</v>
      </c>
      <c r="O143" s="33">
        <v>0</v>
      </c>
      <c r="P143" s="33">
        <f t="shared" si="27"/>
        <v>452.18000000000001</v>
      </c>
      <c r="Q143" s="33">
        <f t="shared" si="28"/>
        <v>452.18000000000001</v>
      </c>
      <c r="R143" s="33">
        <f t="shared" si="29"/>
        <v>2173209</v>
      </c>
      <c r="S143" s="33"/>
      <c r="T143" s="30" t="str">
        <f t="shared" si="30"/>
        <v>USD</v>
      </c>
      <c r="U143" s="33">
        <v>0</v>
      </c>
      <c r="V143" s="33">
        <v>0</v>
      </c>
      <c r="W143" s="33">
        <v>0</v>
      </c>
      <c r="X143" s="33">
        <f t="shared" si="31"/>
        <v>452.18000000000001</v>
      </c>
      <c r="Y143" s="33">
        <f t="shared" si="32"/>
        <v>452.18000000000001</v>
      </c>
      <c r="Z143" s="33">
        <f t="shared" si="33"/>
        <v>2173209</v>
      </c>
      <c r="AA143" s="34">
        <f t="shared" si="34"/>
        <v>5.3585702293950536E-05</v>
      </c>
      <c r="AB143" s="33" t="s">
        <v>2762</v>
      </c>
      <c r="AC143" s="35">
        <v>44879</v>
      </c>
      <c r="AD143" s="33">
        <v>60</v>
      </c>
      <c r="AE143" s="36">
        <f t="shared" si="24"/>
        <v>44939</v>
      </c>
    </row>
    <row r="144" spans="2:31" ht="14.5" hidden="1">
      <c r="B144" s="29" t="s">
        <v>154</v>
      </c>
      <c r="C144" s="30" t="str">
        <f t="shared" si="25"/>
        <v>(Acreedores quirografarios)</v>
      </c>
      <c r="D144" s="30">
        <v>5</v>
      </c>
      <c r="E144" s="30">
        <v>471639172</v>
      </c>
      <c r="F144" s="30" t="s">
        <v>4963</v>
      </c>
      <c r="G144" s="30" t="s">
        <v>4531</v>
      </c>
      <c r="H144" s="31" t="s">
        <v>181</v>
      </c>
      <c r="I144" s="31" t="s">
        <v>62</v>
      </c>
      <c r="J144" s="32">
        <v>354</v>
      </c>
      <c r="K144" s="33">
        <f t="shared" si="26"/>
        <v>354</v>
      </c>
      <c r="L144" s="33">
        <v>1739676</v>
      </c>
      <c r="M144" s="33">
        <v>0</v>
      </c>
      <c r="N144" s="33">
        <v>0</v>
      </c>
      <c r="O144" s="33">
        <v>0</v>
      </c>
      <c r="P144" s="33">
        <f t="shared" si="27"/>
        <v>354</v>
      </c>
      <c r="Q144" s="33">
        <f t="shared" si="28"/>
        <v>354</v>
      </c>
      <c r="R144" s="33">
        <f t="shared" si="29"/>
        <v>1739676</v>
      </c>
      <c r="S144" s="33"/>
      <c r="T144" s="30" t="str">
        <f t="shared" si="30"/>
        <v>USD</v>
      </c>
      <c r="U144" s="33">
        <v>0</v>
      </c>
      <c r="V144" s="33">
        <v>0</v>
      </c>
      <c r="W144" s="33">
        <v>0</v>
      </c>
      <c r="X144" s="33">
        <f t="shared" si="31"/>
        <v>354</v>
      </c>
      <c r="Y144" s="33">
        <f t="shared" si="32"/>
        <v>354</v>
      </c>
      <c r="Z144" s="33">
        <f t="shared" si="33"/>
        <v>1739676</v>
      </c>
      <c r="AA144" s="34">
        <f t="shared" si="34"/>
        <v>4.2895901969820063E-05</v>
      </c>
      <c r="AB144" s="33" t="s">
        <v>2762</v>
      </c>
      <c r="AC144" s="35">
        <v>44888</v>
      </c>
      <c r="AD144" s="33">
        <v>60</v>
      </c>
      <c r="AE144" s="36">
        <f t="shared" si="24"/>
        <v>44948</v>
      </c>
    </row>
    <row r="145" spans="2:31" ht="14.5" hidden="1">
      <c r="B145" s="29" t="s">
        <v>154</v>
      </c>
      <c r="C145" s="30" t="str">
        <f t="shared" si="25"/>
        <v>(Acreedores quirografarios)</v>
      </c>
      <c r="D145" s="30">
        <v>5</v>
      </c>
      <c r="E145" s="30">
        <v>471639172</v>
      </c>
      <c r="F145" s="30" t="s">
        <v>4963</v>
      </c>
      <c r="G145" s="30" t="s">
        <v>4531</v>
      </c>
      <c r="H145" s="31" t="s">
        <v>182</v>
      </c>
      <c r="I145" s="31" t="s">
        <v>62</v>
      </c>
      <c r="J145" s="32">
        <v>35.399999999999999</v>
      </c>
      <c r="K145" s="33">
        <f t="shared" si="26"/>
        <v>35.399999999999999</v>
      </c>
      <c r="L145" s="33">
        <v>170486</v>
      </c>
      <c r="M145" s="33">
        <v>0</v>
      </c>
      <c r="N145" s="33">
        <v>0</v>
      </c>
      <c r="O145" s="33">
        <v>0</v>
      </c>
      <c r="P145" s="33">
        <f t="shared" si="27"/>
        <v>35.399999999999999</v>
      </c>
      <c r="Q145" s="33">
        <f t="shared" si="28"/>
        <v>35.399999999999999</v>
      </c>
      <c r="R145" s="33">
        <f t="shared" si="29"/>
        <v>170486</v>
      </c>
      <c r="S145" s="33"/>
      <c r="T145" s="30" t="str">
        <f t="shared" si="30"/>
        <v>USD</v>
      </c>
      <c r="U145" s="33">
        <v>0</v>
      </c>
      <c r="V145" s="33">
        <v>0</v>
      </c>
      <c r="W145" s="33">
        <v>0</v>
      </c>
      <c r="X145" s="33">
        <f t="shared" si="31"/>
        <v>35.399999999999999</v>
      </c>
      <c r="Y145" s="33">
        <f t="shared" si="32"/>
        <v>35.399999999999999</v>
      </c>
      <c r="Z145" s="33">
        <f t="shared" si="33"/>
        <v>170486</v>
      </c>
      <c r="AA145" s="34">
        <f t="shared" si="34"/>
        <v>4.2037429631878255E-06</v>
      </c>
      <c r="AB145" s="33" t="s">
        <v>2762</v>
      </c>
      <c r="AC145" s="35">
        <v>44905</v>
      </c>
      <c r="AD145" s="33">
        <v>60</v>
      </c>
      <c r="AE145" s="36">
        <f t="shared" si="24"/>
        <v>44965</v>
      </c>
    </row>
    <row r="146" spans="2:31" ht="14.5" hidden="1">
      <c r="B146" s="29" t="s">
        <v>154</v>
      </c>
      <c r="C146" s="30" t="str">
        <f t="shared" si="25"/>
        <v>(Acreedores quirografarios)</v>
      </c>
      <c r="D146" s="30">
        <v>5</v>
      </c>
      <c r="E146" s="30">
        <v>471639172</v>
      </c>
      <c r="F146" s="30" t="s">
        <v>4963</v>
      </c>
      <c r="G146" s="30" t="s">
        <v>4531</v>
      </c>
      <c r="H146" s="31" t="s">
        <v>183</v>
      </c>
      <c r="I146" s="31" t="s">
        <v>62</v>
      </c>
      <c r="J146" s="32">
        <v>95</v>
      </c>
      <c r="K146" s="33">
        <f t="shared" si="26"/>
        <v>95</v>
      </c>
      <c r="L146" s="33">
        <v>467780</v>
      </c>
      <c r="M146" s="33">
        <v>0</v>
      </c>
      <c r="N146" s="33">
        <v>0</v>
      </c>
      <c r="O146" s="33">
        <v>0</v>
      </c>
      <c r="P146" s="33">
        <f t="shared" si="27"/>
        <v>95</v>
      </c>
      <c r="Q146" s="33">
        <f t="shared" si="28"/>
        <v>95</v>
      </c>
      <c r="R146" s="33">
        <f t="shared" si="29"/>
        <v>467780</v>
      </c>
      <c r="S146" s="33"/>
      <c r="T146" s="30" t="str">
        <f t="shared" si="30"/>
        <v>USD</v>
      </c>
      <c r="U146" s="33">
        <v>0</v>
      </c>
      <c r="V146" s="33">
        <v>0</v>
      </c>
      <c r="W146" s="33">
        <v>0</v>
      </c>
      <c r="X146" s="33">
        <f t="shared" si="31"/>
        <v>95</v>
      </c>
      <c r="Y146" s="33">
        <f t="shared" si="32"/>
        <v>95</v>
      </c>
      <c r="Z146" s="33">
        <f t="shared" si="33"/>
        <v>467780</v>
      </c>
      <c r="AA146" s="34">
        <f t="shared" si="34"/>
        <v>1.153424259657685E-05</v>
      </c>
      <c r="AB146" s="33" t="s">
        <v>2762</v>
      </c>
      <c r="AC146" s="35">
        <v>44931</v>
      </c>
      <c r="AD146" s="33">
        <v>60</v>
      </c>
      <c r="AE146" s="36">
        <f t="shared" si="24"/>
        <v>44991</v>
      </c>
    </row>
    <row r="147" spans="2:31" ht="14.5" hidden="1">
      <c r="B147" s="29" t="s">
        <v>154</v>
      </c>
      <c r="C147" s="30" t="str">
        <f t="shared" si="25"/>
        <v>(Acreedores quirografarios)</v>
      </c>
      <c r="D147" s="30">
        <v>5</v>
      </c>
      <c r="E147" s="30">
        <v>471639172</v>
      </c>
      <c r="F147" s="30" t="s">
        <v>4963</v>
      </c>
      <c r="G147" s="30" t="s">
        <v>4531</v>
      </c>
      <c r="H147" s="31" t="s">
        <v>184</v>
      </c>
      <c r="I147" s="31" t="s">
        <v>62</v>
      </c>
      <c r="J147" s="32">
        <v>190.69999999999999</v>
      </c>
      <c r="K147" s="33">
        <f t="shared" si="26"/>
        <v>190.69999999999999</v>
      </c>
      <c r="L147" s="33">
        <v>939007</v>
      </c>
      <c r="M147" s="33">
        <v>0</v>
      </c>
      <c r="N147" s="33">
        <v>0</v>
      </c>
      <c r="O147" s="33">
        <v>0</v>
      </c>
      <c r="P147" s="33">
        <f t="shared" si="27"/>
        <v>190.69999999999999</v>
      </c>
      <c r="Q147" s="33">
        <f t="shared" si="28"/>
        <v>190.69999999999999</v>
      </c>
      <c r="R147" s="33">
        <f t="shared" si="29"/>
        <v>939007</v>
      </c>
      <c r="S147" s="33"/>
      <c r="T147" s="30" t="str">
        <f t="shared" si="30"/>
        <v>USD</v>
      </c>
      <c r="U147" s="33">
        <v>0</v>
      </c>
      <c r="V147" s="33">
        <v>0</v>
      </c>
      <c r="W147" s="33">
        <v>0</v>
      </c>
      <c r="X147" s="33">
        <f t="shared" si="31"/>
        <v>190.69999999999999</v>
      </c>
      <c r="Y147" s="33">
        <f t="shared" si="32"/>
        <v>190.69999999999999</v>
      </c>
      <c r="Z147" s="33">
        <f t="shared" si="33"/>
        <v>939007</v>
      </c>
      <c r="AA147" s="34">
        <f t="shared" si="34"/>
        <v>2.3153479280610198E-05</v>
      </c>
      <c r="AB147" s="33" t="s">
        <v>2762</v>
      </c>
      <c r="AC147" s="35">
        <v>44931</v>
      </c>
      <c r="AD147" s="33">
        <v>60</v>
      </c>
      <c r="AE147" s="36">
        <f t="shared" si="24"/>
        <v>44991</v>
      </c>
    </row>
    <row r="148" spans="2:31" ht="14.5" hidden="1">
      <c r="B148" s="29" t="s">
        <v>154</v>
      </c>
      <c r="C148" s="30" t="str">
        <f t="shared" si="25"/>
        <v>(Acreedores quirografarios)</v>
      </c>
      <c r="D148" s="30">
        <v>5</v>
      </c>
      <c r="E148" s="30">
        <v>471639172</v>
      </c>
      <c r="F148" s="30" t="s">
        <v>4963</v>
      </c>
      <c r="G148" s="30" t="s">
        <v>4531</v>
      </c>
      <c r="H148" s="31" t="s">
        <v>185</v>
      </c>
      <c r="I148" s="31" t="s">
        <v>62</v>
      </c>
      <c r="J148" s="32">
        <v>452.18000000000001</v>
      </c>
      <c r="K148" s="33">
        <f t="shared" si="26"/>
        <v>452.18000000000001</v>
      </c>
      <c r="L148" s="33">
        <v>2256188</v>
      </c>
      <c r="M148" s="33">
        <v>0</v>
      </c>
      <c r="N148" s="33">
        <v>0</v>
      </c>
      <c r="O148" s="33">
        <v>0</v>
      </c>
      <c r="P148" s="33">
        <f t="shared" si="27"/>
        <v>452.18000000000001</v>
      </c>
      <c r="Q148" s="33">
        <f t="shared" si="28"/>
        <v>452.18000000000001</v>
      </c>
      <c r="R148" s="33">
        <f t="shared" si="29"/>
        <v>2256188</v>
      </c>
      <c r="S148" s="33"/>
      <c r="T148" s="30" t="str">
        <f t="shared" si="30"/>
        <v>USD</v>
      </c>
      <c r="U148" s="33">
        <v>0</v>
      </c>
      <c r="V148" s="33">
        <v>0</v>
      </c>
      <c r="W148" s="33">
        <v>0</v>
      </c>
      <c r="X148" s="33">
        <f t="shared" si="31"/>
        <v>452.18000000000001</v>
      </c>
      <c r="Y148" s="33">
        <f t="shared" si="32"/>
        <v>452.18000000000001</v>
      </c>
      <c r="Z148" s="33">
        <f t="shared" si="33"/>
        <v>2256188</v>
      </c>
      <c r="AA148" s="34">
        <f t="shared" si="34"/>
        <v>5.5631749402465969E-05</v>
      </c>
      <c r="AB148" s="33" t="s">
        <v>2762</v>
      </c>
      <c r="AC148" s="35">
        <v>44932</v>
      </c>
      <c r="AD148" s="33">
        <v>60</v>
      </c>
      <c r="AE148" s="36">
        <f t="shared" si="24"/>
        <v>44992</v>
      </c>
    </row>
    <row r="149" spans="2:31" ht="14.5" hidden="1">
      <c r="B149" s="29" t="s">
        <v>154</v>
      </c>
      <c r="C149" s="30" t="str">
        <f t="shared" si="25"/>
        <v>(Acreedores quirografarios)</v>
      </c>
      <c r="D149" s="30">
        <v>5</v>
      </c>
      <c r="E149" s="30">
        <v>471639172</v>
      </c>
      <c r="F149" s="30" t="s">
        <v>4963</v>
      </c>
      <c r="G149" s="30" t="s">
        <v>4531</v>
      </c>
      <c r="H149" s="31" t="s">
        <v>186</v>
      </c>
      <c r="I149" s="31" t="s">
        <v>62</v>
      </c>
      <c r="J149" s="32">
        <v>524.88</v>
      </c>
      <c r="K149" s="33">
        <f t="shared" si="26"/>
        <v>524.88</v>
      </c>
      <c r="L149" s="33">
        <v>2618931</v>
      </c>
      <c r="M149" s="33">
        <v>0</v>
      </c>
      <c r="N149" s="33">
        <v>0</v>
      </c>
      <c r="O149" s="33">
        <v>0</v>
      </c>
      <c r="P149" s="33">
        <f t="shared" si="27"/>
        <v>524.88</v>
      </c>
      <c r="Q149" s="33">
        <f t="shared" si="28"/>
        <v>524.88</v>
      </c>
      <c r="R149" s="33">
        <f t="shared" si="29"/>
        <v>2618931</v>
      </c>
      <c r="S149" s="33"/>
      <c r="T149" s="30" t="str">
        <f t="shared" si="30"/>
        <v>USD</v>
      </c>
      <c r="U149" s="33">
        <v>0</v>
      </c>
      <c r="V149" s="33">
        <v>0</v>
      </c>
      <c r="W149" s="33">
        <v>0</v>
      </c>
      <c r="X149" s="33">
        <f t="shared" si="31"/>
        <v>524.88</v>
      </c>
      <c r="Y149" s="33">
        <f t="shared" si="32"/>
        <v>524.88</v>
      </c>
      <c r="Z149" s="33">
        <f t="shared" si="33"/>
        <v>2618931</v>
      </c>
      <c r="AA149" s="34">
        <f t="shared" si="34"/>
        <v>6.4576051771549897E-05</v>
      </c>
      <c r="AB149" s="33" t="s">
        <v>2762</v>
      </c>
      <c r="AC149" s="35">
        <v>44932</v>
      </c>
      <c r="AD149" s="33">
        <v>60</v>
      </c>
      <c r="AE149" s="36">
        <f t="shared" si="35" ref="AE149:AE212">+AD149+AC149</f>
        <v>44992</v>
      </c>
    </row>
    <row r="150" spans="2:31" ht="14.5" hidden="1">
      <c r="B150" s="29" t="s">
        <v>154</v>
      </c>
      <c r="C150" s="30" t="str">
        <f t="shared" si="25"/>
        <v>(Acreedores quirografarios)</v>
      </c>
      <c r="D150" s="30">
        <v>5</v>
      </c>
      <c r="E150" s="30">
        <v>471639172</v>
      </c>
      <c r="F150" s="30" t="s">
        <v>4963</v>
      </c>
      <c r="G150" s="30" t="s">
        <v>4531</v>
      </c>
      <c r="H150" s="31" t="s">
        <v>187</v>
      </c>
      <c r="I150" s="31" t="s">
        <v>62</v>
      </c>
      <c r="J150" s="32">
        <v>196.84999999999999</v>
      </c>
      <c r="K150" s="33">
        <f t="shared" si="26"/>
        <v>196.84999999999999</v>
      </c>
      <c r="L150" s="33">
        <v>961742</v>
      </c>
      <c r="M150" s="33">
        <v>0</v>
      </c>
      <c r="N150" s="33">
        <v>0</v>
      </c>
      <c r="O150" s="33">
        <v>0</v>
      </c>
      <c r="P150" s="33">
        <f t="shared" si="27"/>
        <v>196.84999999999999</v>
      </c>
      <c r="Q150" s="33">
        <f t="shared" si="28"/>
        <v>196.84999999999999</v>
      </c>
      <c r="R150" s="33">
        <f t="shared" si="29"/>
        <v>961742</v>
      </c>
      <c r="S150" s="33"/>
      <c r="T150" s="30" t="str">
        <f t="shared" si="30"/>
        <v>USD</v>
      </c>
      <c r="U150" s="33">
        <v>0</v>
      </c>
      <c r="V150" s="33">
        <v>0</v>
      </c>
      <c r="W150" s="33">
        <v>0</v>
      </c>
      <c r="X150" s="33">
        <f t="shared" si="31"/>
        <v>196.84999999999999</v>
      </c>
      <c r="Y150" s="33">
        <f t="shared" si="32"/>
        <v>196.84999999999999</v>
      </c>
      <c r="Z150" s="33">
        <f t="shared" si="33"/>
        <v>961742</v>
      </c>
      <c r="AA150" s="34">
        <f t="shared" si="34"/>
        <v>2.3714065465212309E-05</v>
      </c>
      <c r="AB150" s="33" t="s">
        <v>2762</v>
      </c>
      <c r="AC150" s="35">
        <v>44935</v>
      </c>
      <c r="AD150" s="33">
        <v>60</v>
      </c>
      <c r="AE150" s="36">
        <f t="shared" si="35"/>
        <v>44995</v>
      </c>
    </row>
    <row r="151" spans="2:31" ht="14.5" hidden="1">
      <c r="B151" s="29" t="s">
        <v>154</v>
      </c>
      <c r="C151" s="30" t="str">
        <f t="shared" si="25"/>
        <v>(Acreedores quirografarios)</v>
      </c>
      <c r="D151" s="30">
        <v>5</v>
      </c>
      <c r="E151" s="30">
        <v>471639172</v>
      </c>
      <c r="F151" s="30" t="s">
        <v>4963</v>
      </c>
      <c r="G151" s="30" t="s">
        <v>4531</v>
      </c>
      <c r="H151" s="31" t="s">
        <v>188</v>
      </c>
      <c r="I151" s="31" t="s">
        <v>62</v>
      </c>
      <c r="J151" s="32">
        <v>36.600000000000001</v>
      </c>
      <c r="K151" s="33">
        <f t="shared" si="26"/>
        <v>36.600000000000001</v>
      </c>
      <c r="L151" s="33">
        <v>178815</v>
      </c>
      <c r="M151" s="33">
        <v>0</v>
      </c>
      <c r="N151" s="33">
        <v>0</v>
      </c>
      <c r="O151" s="33">
        <v>0</v>
      </c>
      <c r="P151" s="33">
        <f t="shared" si="27"/>
        <v>36.600000000000001</v>
      </c>
      <c r="Q151" s="33">
        <f t="shared" si="28"/>
        <v>36.600000000000001</v>
      </c>
      <c r="R151" s="33">
        <f t="shared" si="29"/>
        <v>178815</v>
      </c>
      <c r="S151" s="33"/>
      <c r="T151" s="30" t="str">
        <f t="shared" si="30"/>
        <v>USD</v>
      </c>
      <c r="U151" s="33">
        <v>0</v>
      </c>
      <c r="V151" s="33">
        <v>0</v>
      </c>
      <c r="W151" s="33">
        <v>0</v>
      </c>
      <c r="X151" s="33">
        <f t="shared" si="31"/>
        <v>36.600000000000001</v>
      </c>
      <c r="Y151" s="33">
        <f t="shared" si="32"/>
        <v>36.600000000000001</v>
      </c>
      <c r="Z151" s="33">
        <f t="shared" si="33"/>
        <v>178815</v>
      </c>
      <c r="AA151" s="34">
        <f t="shared" si="34"/>
        <v>4.40911451944694E-06</v>
      </c>
      <c r="AB151" s="33" t="s">
        <v>2762</v>
      </c>
      <c r="AC151" s="35">
        <v>44935</v>
      </c>
      <c r="AD151" s="33">
        <v>60</v>
      </c>
      <c r="AE151" s="36">
        <f t="shared" si="35"/>
        <v>44995</v>
      </c>
    </row>
    <row r="152" spans="2:31" ht="14.5" hidden="1">
      <c r="B152" s="29" t="s">
        <v>154</v>
      </c>
      <c r="C152" s="30" t="str">
        <f t="shared" si="25"/>
        <v>(Acreedores quirografarios)</v>
      </c>
      <c r="D152" s="30">
        <v>5</v>
      </c>
      <c r="E152" s="30">
        <v>471639172</v>
      </c>
      <c r="F152" s="30" t="s">
        <v>4963</v>
      </c>
      <c r="G152" s="30" t="s">
        <v>4531</v>
      </c>
      <c r="H152" s="31" t="s">
        <v>189</v>
      </c>
      <c r="I152" s="31" t="s">
        <v>62</v>
      </c>
      <c r="J152" s="32">
        <v>229</v>
      </c>
      <c r="K152" s="33">
        <f t="shared" si="26"/>
        <v>229</v>
      </c>
      <c r="L152" s="33">
        <v>1118816</v>
      </c>
      <c r="M152" s="33">
        <v>0</v>
      </c>
      <c r="N152" s="33">
        <v>0</v>
      </c>
      <c r="O152" s="33">
        <v>0</v>
      </c>
      <c r="P152" s="33">
        <f t="shared" si="27"/>
        <v>229</v>
      </c>
      <c r="Q152" s="33">
        <f t="shared" si="28"/>
        <v>229</v>
      </c>
      <c r="R152" s="33">
        <f t="shared" si="29"/>
        <v>1118816</v>
      </c>
      <c r="S152" s="33"/>
      <c r="T152" s="30" t="str">
        <f t="shared" si="30"/>
        <v>USD</v>
      </c>
      <c r="U152" s="33">
        <v>0</v>
      </c>
      <c r="V152" s="33">
        <v>0</v>
      </c>
      <c r="W152" s="33">
        <v>0</v>
      </c>
      <c r="X152" s="33">
        <f t="shared" si="31"/>
        <v>229</v>
      </c>
      <c r="Y152" s="33">
        <f t="shared" si="32"/>
        <v>229</v>
      </c>
      <c r="Z152" s="33">
        <f t="shared" si="33"/>
        <v>1118816</v>
      </c>
      <c r="AA152" s="34">
        <f t="shared" si="34"/>
        <v>2.7587103264209086E-05</v>
      </c>
      <c r="AB152" s="33" t="s">
        <v>2762</v>
      </c>
      <c r="AC152" s="35">
        <v>44935</v>
      </c>
      <c r="AD152" s="33">
        <v>60</v>
      </c>
      <c r="AE152" s="36">
        <f t="shared" si="35"/>
        <v>44995</v>
      </c>
    </row>
    <row r="153" spans="2:31" ht="14.5" hidden="1">
      <c r="B153" s="29" t="s">
        <v>154</v>
      </c>
      <c r="C153" s="30" t="str">
        <f t="shared" si="25"/>
        <v>(Acreedores quirografarios)</v>
      </c>
      <c r="D153" s="30">
        <v>5</v>
      </c>
      <c r="E153" s="30">
        <v>471639172</v>
      </c>
      <c r="F153" s="30" t="s">
        <v>4963</v>
      </c>
      <c r="G153" s="30" t="s">
        <v>4531</v>
      </c>
      <c r="H153" s="31" t="s">
        <v>190</v>
      </c>
      <c r="I153" s="31" t="s">
        <v>62</v>
      </c>
      <c r="J153" s="32">
        <v>546.21000000000004</v>
      </c>
      <c r="K153" s="33">
        <f t="shared" si="26"/>
        <v>546.21000000000004</v>
      </c>
      <c r="L153" s="33">
        <v>2668596</v>
      </c>
      <c r="M153" s="33">
        <v>0</v>
      </c>
      <c r="N153" s="33">
        <v>0</v>
      </c>
      <c r="O153" s="33">
        <v>0</v>
      </c>
      <c r="P153" s="33">
        <f t="shared" si="27"/>
        <v>546.21000000000004</v>
      </c>
      <c r="Q153" s="33">
        <f t="shared" si="28"/>
        <v>546.21000000000004</v>
      </c>
      <c r="R153" s="33">
        <f t="shared" si="29"/>
        <v>2668596</v>
      </c>
      <c r="S153" s="33"/>
      <c r="T153" s="30" t="str">
        <f t="shared" si="30"/>
        <v>USD</v>
      </c>
      <c r="U153" s="33">
        <v>0</v>
      </c>
      <c r="V153" s="33">
        <v>0</v>
      </c>
      <c r="W153" s="33">
        <v>0</v>
      </c>
      <c r="X153" s="33">
        <f t="shared" si="31"/>
        <v>546.21000000000004</v>
      </c>
      <c r="Y153" s="33">
        <f t="shared" si="32"/>
        <v>546.21000000000004</v>
      </c>
      <c r="Z153" s="33">
        <f t="shared" si="33"/>
        <v>2668596</v>
      </c>
      <c r="AA153" s="34">
        <f t="shared" si="34"/>
        <v>6.5800661969846072E-05</v>
      </c>
      <c r="AB153" s="33" t="s">
        <v>2762</v>
      </c>
      <c r="AC153" s="35">
        <v>44936</v>
      </c>
      <c r="AD153" s="33">
        <v>60</v>
      </c>
      <c r="AE153" s="36">
        <f t="shared" si="35"/>
        <v>44996</v>
      </c>
    </row>
    <row r="154" spans="2:31" ht="14.5" hidden="1">
      <c r="B154" s="29" t="s">
        <v>154</v>
      </c>
      <c r="C154" s="30" t="str">
        <f t="shared" si="25"/>
        <v>(Acreedores quirografarios)</v>
      </c>
      <c r="D154" s="30">
        <v>5</v>
      </c>
      <c r="E154" s="30">
        <v>471639172</v>
      </c>
      <c r="F154" s="30" t="s">
        <v>4963</v>
      </c>
      <c r="G154" s="30" t="s">
        <v>4531</v>
      </c>
      <c r="H154" s="31" t="s">
        <v>191</v>
      </c>
      <c r="I154" s="31" t="s">
        <v>62</v>
      </c>
      <c r="J154" s="32">
        <v>35</v>
      </c>
      <c r="K154" s="33">
        <f t="shared" si="26"/>
        <v>35</v>
      </c>
      <c r="L154" s="33">
        <v>170998</v>
      </c>
      <c r="M154" s="33">
        <v>0</v>
      </c>
      <c r="N154" s="33">
        <v>0</v>
      </c>
      <c r="O154" s="33">
        <v>0</v>
      </c>
      <c r="P154" s="33">
        <f t="shared" si="27"/>
        <v>35</v>
      </c>
      <c r="Q154" s="33">
        <f t="shared" si="28"/>
        <v>35</v>
      </c>
      <c r="R154" s="33">
        <f t="shared" si="29"/>
        <v>170998</v>
      </c>
      <c r="S154" s="33"/>
      <c r="T154" s="30" t="str">
        <f t="shared" si="30"/>
        <v>USD</v>
      </c>
      <c r="U154" s="33">
        <v>0</v>
      </c>
      <c r="V154" s="33">
        <v>0</v>
      </c>
      <c r="W154" s="33">
        <v>0</v>
      </c>
      <c r="X154" s="33">
        <f t="shared" si="31"/>
        <v>35</v>
      </c>
      <c r="Y154" s="33">
        <f t="shared" si="32"/>
        <v>35</v>
      </c>
      <c r="Z154" s="33">
        <f t="shared" si="33"/>
        <v>170998</v>
      </c>
      <c r="AA154" s="34">
        <f t="shared" si="34"/>
        <v>4.2163675563928518E-06</v>
      </c>
      <c r="AB154" s="33" t="s">
        <v>2762</v>
      </c>
      <c r="AC154" s="35">
        <v>44936</v>
      </c>
      <c r="AD154" s="33">
        <v>60</v>
      </c>
      <c r="AE154" s="36">
        <f t="shared" si="35"/>
        <v>44996</v>
      </c>
    </row>
    <row r="155" spans="2:31" ht="14.5" hidden="1">
      <c r="B155" s="29" t="s">
        <v>154</v>
      </c>
      <c r="C155" s="30" t="str">
        <f t="shared" si="25"/>
        <v>(Acreedores quirografarios)</v>
      </c>
      <c r="D155" s="30">
        <v>5</v>
      </c>
      <c r="E155" s="30">
        <v>471639172</v>
      </c>
      <c r="F155" s="30" t="s">
        <v>4963</v>
      </c>
      <c r="G155" s="30" t="s">
        <v>4531</v>
      </c>
      <c r="H155" s="31" t="s">
        <v>192</v>
      </c>
      <c r="I155" s="31" t="s">
        <v>62</v>
      </c>
      <c r="J155" s="32">
        <v>116.95999999999999</v>
      </c>
      <c r="K155" s="33">
        <f t="shared" si="26"/>
        <v>116.95999999999999</v>
      </c>
      <c r="L155" s="33">
        <v>562326</v>
      </c>
      <c r="M155" s="33">
        <v>0</v>
      </c>
      <c r="N155" s="33">
        <v>0</v>
      </c>
      <c r="O155" s="33">
        <v>0</v>
      </c>
      <c r="P155" s="33">
        <f t="shared" si="27"/>
        <v>116.95999999999999</v>
      </c>
      <c r="Q155" s="33">
        <f t="shared" si="28"/>
        <v>116.95999999999999</v>
      </c>
      <c r="R155" s="33">
        <f t="shared" si="29"/>
        <v>562326</v>
      </c>
      <c r="S155" s="33"/>
      <c r="T155" s="30" t="str">
        <f t="shared" si="30"/>
        <v>USD</v>
      </c>
      <c r="U155" s="33">
        <v>0</v>
      </c>
      <c r="V155" s="33">
        <v>0</v>
      </c>
      <c r="W155" s="33">
        <v>0</v>
      </c>
      <c r="X155" s="33">
        <f t="shared" si="31"/>
        <v>116.95999999999999</v>
      </c>
      <c r="Y155" s="33">
        <f t="shared" si="32"/>
        <v>116.95999999999999</v>
      </c>
      <c r="Z155" s="33">
        <f t="shared" si="33"/>
        <v>562326</v>
      </c>
      <c r="AA155" s="34">
        <f t="shared" si="34"/>
        <v>1.3865501950409753E-05</v>
      </c>
      <c r="AB155" s="33" t="s">
        <v>2762</v>
      </c>
      <c r="AC155" s="35">
        <v>44937</v>
      </c>
      <c r="AD155" s="33">
        <v>60</v>
      </c>
      <c r="AE155" s="36">
        <f t="shared" si="35"/>
        <v>44997</v>
      </c>
    </row>
    <row r="156" spans="2:31" ht="14.5" hidden="1">
      <c r="B156" s="29" t="s">
        <v>154</v>
      </c>
      <c r="C156" s="30" t="str">
        <f t="shared" si="25"/>
        <v>(Acreedores quirografarios)</v>
      </c>
      <c r="D156" s="30">
        <v>5</v>
      </c>
      <c r="E156" s="30">
        <v>471639172</v>
      </c>
      <c r="F156" s="30" t="s">
        <v>4963</v>
      </c>
      <c r="G156" s="30" t="s">
        <v>4531</v>
      </c>
      <c r="H156" s="31" t="s">
        <v>193</v>
      </c>
      <c r="I156" s="31" t="s">
        <v>62</v>
      </c>
      <c r="J156" s="32">
        <v>754.10000000000002</v>
      </c>
      <c r="K156" s="33">
        <f t="shared" si="26"/>
        <v>754.10000000000002</v>
      </c>
      <c r="L156" s="33">
        <v>3625600</v>
      </c>
      <c r="M156" s="33">
        <v>0</v>
      </c>
      <c r="N156" s="33">
        <v>0</v>
      </c>
      <c r="O156" s="33">
        <v>0</v>
      </c>
      <c r="P156" s="33">
        <f t="shared" si="27"/>
        <v>754.10000000000002</v>
      </c>
      <c r="Q156" s="33">
        <f t="shared" si="28"/>
        <v>754.10000000000002</v>
      </c>
      <c r="R156" s="33">
        <f t="shared" si="29"/>
        <v>3625600</v>
      </c>
      <c r="S156" s="33"/>
      <c r="T156" s="30" t="str">
        <f t="shared" si="30"/>
        <v>USD</v>
      </c>
      <c r="U156" s="33">
        <v>0</v>
      </c>
      <c r="V156" s="33">
        <v>0</v>
      </c>
      <c r="W156" s="33">
        <v>0</v>
      </c>
      <c r="X156" s="33">
        <f t="shared" si="31"/>
        <v>754.10000000000002</v>
      </c>
      <c r="Y156" s="33">
        <f t="shared" si="32"/>
        <v>754.10000000000002</v>
      </c>
      <c r="Z156" s="33">
        <f t="shared" si="33"/>
        <v>3625600</v>
      </c>
      <c r="AA156" s="34">
        <f t="shared" si="34"/>
        <v>8.9397900633094685E-05</v>
      </c>
      <c r="AB156" s="33" t="s">
        <v>2762</v>
      </c>
      <c r="AC156" s="35">
        <v>44937</v>
      </c>
      <c r="AD156" s="33">
        <v>60</v>
      </c>
      <c r="AE156" s="36">
        <f t="shared" si="35"/>
        <v>44997</v>
      </c>
    </row>
    <row r="157" spans="2:31" ht="14.5" hidden="1">
      <c r="B157" s="29" t="s">
        <v>154</v>
      </c>
      <c r="C157" s="30" t="str">
        <f t="shared" si="25"/>
        <v>(Acreedores quirografarios)</v>
      </c>
      <c r="D157" s="30">
        <v>5</v>
      </c>
      <c r="E157" s="30">
        <v>471639172</v>
      </c>
      <c r="F157" s="30" t="s">
        <v>4963</v>
      </c>
      <c r="G157" s="30" t="s">
        <v>4531</v>
      </c>
      <c r="H157" s="31" t="s">
        <v>194</v>
      </c>
      <c r="I157" s="31" t="s">
        <v>62</v>
      </c>
      <c r="J157" s="32">
        <v>764.5</v>
      </c>
      <c r="K157" s="33">
        <f t="shared" si="26"/>
        <v>764.5</v>
      </c>
      <c r="L157" s="33">
        <v>3588555</v>
      </c>
      <c r="M157" s="33">
        <v>0</v>
      </c>
      <c r="N157" s="33">
        <v>0</v>
      </c>
      <c r="O157" s="33">
        <v>0</v>
      </c>
      <c r="P157" s="33">
        <f t="shared" si="27"/>
        <v>764.5</v>
      </c>
      <c r="Q157" s="33">
        <f t="shared" si="28"/>
        <v>764.5</v>
      </c>
      <c r="R157" s="33">
        <f t="shared" si="29"/>
        <v>3588555</v>
      </c>
      <c r="S157" s="33"/>
      <c r="T157" s="30" t="str">
        <f t="shared" si="30"/>
        <v>USD</v>
      </c>
      <c r="U157" s="33">
        <v>0</v>
      </c>
      <c r="V157" s="33">
        <v>0</v>
      </c>
      <c r="W157" s="33">
        <v>0</v>
      </c>
      <c r="X157" s="33">
        <f t="shared" si="31"/>
        <v>764.5</v>
      </c>
      <c r="Y157" s="33">
        <f t="shared" si="32"/>
        <v>764.5</v>
      </c>
      <c r="Z157" s="33">
        <f t="shared" si="33"/>
        <v>3588555</v>
      </c>
      <c r="AA157" s="34">
        <f t="shared" si="34"/>
        <v>8.8484466931375524E-05</v>
      </c>
      <c r="AB157" s="33" t="s">
        <v>2762</v>
      </c>
      <c r="AC157" s="35">
        <v>44942</v>
      </c>
      <c r="AD157" s="33">
        <v>60</v>
      </c>
      <c r="AE157" s="36">
        <f t="shared" si="35"/>
        <v>45002</v>
      </c>
    </row>
    <row r="158" spans="2:31" ht="14.5" hidden="1">
      <c r="B158" s="29" t="s">
        <v>154</v>
      </c>
      <c r="C158" s="30" t="str">
        <f t="shared" si="25"/>
        <v>(Acreedores quirografarios)</v>
      </c>
      <c r="D158" s="30">
        <v>5</v>
      </c>
      <c r="E158" s="30">
        <v>471639172</v>
      </c>
      <c r="F158" s="30" t="s">
        <v>4963</v>
      </c>
      <c r="G158" s="30" t="s">
        <v>4531</v>
      </c>
      <c r="H158" s="31" t="s">
        <v>195</v>
      </c>
      <c r="I158" s="31" t="s">
        <v>62</v>
      </c>
      <c r="J158" s="32">
        <v>271.5</v>
      </c>
      <c r="K158" s="33">
        <f t="shared" si="26"/>
        <v>271.5</v>
      </c>
      <c r="L158" s="33">
        <v>1274418</v>
      </c>
      <c r="M158" s="33">
        <v>0</v>
      </c>
      <c r="N158" s="33">
        <v>0</v>
      </c>
      <c r="O158" s="33">
        <v>0</v>
      </c>
      <c r="P158" s="33">
        <f t="shared" si="27"/>
        <v>271.5</v>
      </c>
      <c r="Q158" s="33">
        <f t="shared" si="28"/>
        <v>271.5</v>
      </c>
      <c r="R158" s="33">
        <f t="shared" si="29"/>
        <v>1274418</v>
      </c>
      <c r="S158" s="33"/>
      <c r="T158" s="30" t="str">
        <f t="shared" si="30"/>
        <v>USD</v>
      </c>
      <c r="U158" s="33">
        <v>0</v>
      </c>
      <c r="V158" s="33">
        <v>0</v>
      </c>
      <c r="W158" s="33">
        <v>0</v>
      </c>
      <c r="X158" s="33">
        <f t="shared" si="31"/>
        <v>271.5</v>
      </c>
      <c r="Y158" s="33">
        <f t="shared" si="32"/>
        <v>271.5</v>
      </c>
      <c r="Z158" s="33">
        <f t="shared" si="33"/>
        <v>1274418</v>
      </c>
      <c r="AA158" s="34">
        <f t="shared" si="34"/>
        <v>3.1423845357741409E-05</v>
      </c>
      <c r="AB158" s="33" t="s">
        <v>2762</v>
      </c>
      <c r="AC158" s="35">
        <v>44943</v>
      </c>
      <c r="AD158" s="33">
        <v>60</v>
      </c>
      <c r="AE158" s="36">
        <f t="shared" si="35"/>
        <v>45003</v>
      </c>
    </row>
    <row r="159" spans="2:31" ht="14.5" hidden="1">
      <c r="B159" s="29" t="s">
        <v>154</v>
      </c>
      <c r="C159" s="30" t="str">
        <f t="shared" si="25"/>
        <v>(Acreedores quirografarios)</v>
      </c>
      <c r="D159" s="30">
        <v>5</v>
      </c>
      <c r="E159" s="30">
        <v>471639172</v>
      </c>
      <c r="F159" s="30" t="s">
        <v>4963</v>
      </c>
      <c r="G159" s="30" t="s">
        <v>4531</v>
      </c>
      <c r="H159" s="31" t="s">
        <v>196</v>
      </c>
      <c r="I159" s="31" t="s">
        <v>62</v>
      </c>
      <c r="J159" s="32">
        <v>242.12</v>
      </c>
      <c r="K159" s="33">
        <f t="shared" si="26"/>
        <v>242.12</v>
      </c>
      <c r="L159" s="33">
        <v>1136509</v>
      </c>
      <c r="M159" s="33">
        <v>0</v>
      </c>
      <c r="N159" s="33">
        <v>0</v>
      </c>
      <c r="O159" s="33">
        <v>0</v>
      </c>
      <c r="P159" s="33">
        <f t="shared" si="27"/>
        <v>242.12</v>
      </c>
      <c r="Q159" s="33">
        <f t="shared" si="28"/>
        <v>242.12</v>
      </c>
      <c r="R159" s="33">
        <f t="shared" si="29"/>
        <v>1136509</v>
      </c>
      <c r="S159" s="33"/>
      <c r="T159" s="30" t="str">
        <f t="shared" si="30"/>
        <v>USD</v>
      </c>
      <c r="U159" s="33">
        <v>0</v>
      </c>
      <c r="V159" s="33">
        <v>0</v>
      </c>
      <c r="W159" s="33">
        <v>0</v>
      </c>
      <c r="X159" s="33">
        <f t="shared" si="31"/>
        <v>242.12</v>
      </c>
      <c r="Y159" s="33">
        <f t="shared" si="32"/>
        <v>242.12</v>
      </c>
      <c r="Z159" s="33">
        <f t="shared" si="33"/>
        <v>1136509</v>
      </c>
      <c r="AA159" s="34">
        <f t="shared" si="34"/>
        <v>2.8023366794632007E-05</v>
      </c>
      <c r="AB159" s="33" t="s">
        <v>2762</v>
      </c>
      <c r="AC159" s="35">
        <v>44943</v>
      </c>
      <c r="AD159" s="33">
        <v>60</v>
      </c>
      <c r="AE159" s="36">
        <f t="shared" si="35"/>
        <v>45003</v>
      </c>
    </row>
    <row r="160" spans="2:31" ht="14.5" hidden="1">
      <c r="B160" s="29" t="s">
        <v>154</v>
      </c>
      <c r="C160" s="30" t="str">
        <f t="shared" si="25"/>
        <v>(Acreedores quirografarios)</v>
      </c>
      <c r="D160" s="30">
        <v>5</v>
      </c>
      <c r="E160" s="30">
        <v>471639172</v>
      </c>
      <c r="F160" s="30" t="s">
        <v>4963</v>
      </c>
      <c r="G160" s="30" t="s">
        <v>4531</v>
      </c>
      <c r="H160" s="31" t="s">
        <v>197</v>
      </c>
      <c r="I160" s="31" t="s">
        <v>62</v>
      </c>
      <c r="J160" s="32">
        <v>289.06999999999999</v>
      </c>
      <c r="K160" s="33">
        <f t="shared" si="26"/>
        <v>289.06999999999999</v>
      </c>
      <c r="L160" s="33">
        <v>1356892</v>
      </c>
      <c r="M160" s="33">
        <v>0</v>
      </c>
      <c r="N160" s="33">
        <v>0</v>
      </c>
      <c r="O160" s="33">
        <v>0</v>
      </c>
      <c r="P160" s="33">
        <f t="shared" si="27"/>
        <v>289.06999999999999</v>
      </c>
      <c r="Q160" s="33">
        <f t="shared" si="28"/>
        <v>289.06999999999999</v>
      </c>
      <c r="R160" s="33">
        <f t="shared" si="29"/>
        <v>1356892</v>
      </c>
      <c r="S160" s="33"/>
      <c r="T160" s="30" t="str">
        <f t="shared" si="30"/>
        <v>USD</v>
      </c>
      <c r="U160" s="33">
        <v>0</v>
      </c>
      <c r="V160" s="33">
        <v>0</v>
      </c>
      <c r="W160" s="33">
        <v>0</v>
      </c>
      <c r="X160" s="33">
        <f t="shared" si="31"/>
        <v>289.06999999999999</v>
      </c>
      <c r="Y160" s="33">
        <f t="shared" si="32"/>
        <v>289.06999999999999</v>
      </c>
      <c r="Z160" s="33">
        <f t="shared" si="33"/>
        <v>1356892</v>
      </c>
      <c r="AA160" s="34">
        <f t="shared" si="34"/>
        <v>3.3457440474912046E-05</v>
      </c>
      <c r="AB160" s="33" t="s">
        <v>2762</v>
      </c>
      <c r="AC160" s="35">
        <v>44943</v>
      </c>
      <c r="AD160" s="33">
        <v>60</v>
      </c>
      <c r="AE160" s="36">
        <f t="shared" si="35"/>
        <v>45003</v>
      </c>
    </row>
    <row r="161" spans="2:31" ht="14.5" hidden="1">
      <c r="B161" s="29" t="s">
        <v>154</v>
      </c>
      <c r="C161" s="30" t="str">
        <f t="shared" si="25"/>
        <v>(Acreedores quirografarios)</v>
      </c>
      <c r="D161" s="30">
        <v>5</v>
      </c>
      <c r="E161" s="30">
        <v>471639172</v>
      </c>
      <c r="F161" s="30" t="s">
        <v>4963</v>
      </c>
      <c r="G161" s="30" t="s">
        <v>4531</v>
      </c>
      <c r="H161" s="31" t="s">
        <v>198</v>
      </c>
      <c r="I161" s="31" t="s">
        <v>62</v>
      </c>
      <c r="J161" s="32">
        <v>1201.6199999999999</v>
      </c>
      <c r="K161" s="33">
        <f t="shared" si="26"/>
        <v>1201.6199999999999</v>
      </c>
      <c r="L161" s="33">
        <v>5640392</v>
      </c>
      <c r="M161" s="33">
        <v>0</v>
      </c>
      <c r="N161" s="33">
        <v>0</v>
      </c>
      <c r="O161" s="33">
        <v>0</v>
      </c>
      <c r="P161" s="33">
        <f t="shared" si="27"/>
        <v>1201.6199999999999</v>
      </c>
      <c r="Q161" s="33">
        <f t="shared" si="28"/>
        <v>1201.6199999999999</v>
      </c>
      <c r="R161" s="33">
        <f t="shared" si="29"/>
        <v>5640392</v>
      </c>
      <c r="S161" s="33"/>
      <c r="T161" s="30" t="str">
        <f t="shared" si="30"/>
        <v>USD</v>
      </c>
      <c r="U161" s="33">
        <v>0</v>
      </c>
      <c r="V161" s="33">
        <v>0</v>
      </c>
      <c r="W161" s="33">
        <v>0</v>
      </c>
      <c r="X161" s="33">
        <f t="shared" si="31"/>
        <v>1201.6199999999999</v>
      </c>
      <c r="Y161" s="33">
        <f t="shared" si="32"/>
        <v>1201.6199999999999</v>
      </c>
      <c r="Z161" s="33">
        <f t="shared" si="33"/>
        <v>5640392</v>
      </c>
      <c r="AA161" s="34">
        <f t="shared" si="34"/>
        <v>0.00013907745022829384</v>
      </c>
      <c r="AB161" s="33" t="s">
        <v>2762</v>
      </c>
      <c r="AC161" s="35">
        <v>44943</v>
      </c>
      <c r="AD161" s="33">
        <v>60</v>
      </c>
      <c r="AE161" s="36">
        <f t="shared" si="35"/>
        <v>45003</v>
      </c>
    </row>
    <row r="162" spans="2:31" ht="14.5" hidden="1">
      <c r="B162" s="29" t="s">
        <v>154</v>
      </c>
      <c r="C162" s="30" t="str">
        <f t="shared" si="25"/>
        <v>(Acreedores quirografarios)</v>
      </c>
      <c r="D162" s="30">
        <v>5</v>
      </c>
      <c r="E162" s="30">
        <v>471639172</v>
      </c>
      <c r="F162" s="30" t="s">
        <v>4963</v>
      </c>
      <c r="G162" s="30" t="s">
        <v>4531</v>
      </c>
      <c r="H162" s="31" t="s">
        <v>199</v>
      </c>
      <c r="I162" s="31" t="s">
        <v>62</v>
      </c>
      <c r="J162" s="32">
        <v>800.67999999999995</v>
      </c>
      <c r="K162" s="33">
        <f t="shared" si="26"/>
        <v>800.67999999999995</v>
      </c>
      <c r="L162" s="33">
        <v>3758384</v>
      </c>
      <c r="M162" s="33">
        <v>0</v>
      </c>
      <c r="N162" s="33">
        <v>0</v>
      </c>
      <c r="O162" s="33">
        <v>0</v>
      </c>
      <c r="P162" s="33">
        <f t="shared" si="27"/>
        <v>800.67999999999995</v>
      </c>
      <c r="Q162" s="33">
        <f t="shared" si="28"/>
        <v>800.67999999999995</v>
      </c>
      <c r="R162" s="33">
        <f t="shared" si="29"/>
        <v>3758384</v>
      </c>
      <c r="S162" s="33"/>
      <c r="T162" s="30" t="str">
        <f t="shared" si="30"/>
        <v>USD</v>
      </c>
      <c r="U162" s="33">
        <v>0</v>
      </c>
      <c r="V162" s="33">
        <v>0</v>
      </c>
      <c r="W162" s="33">
        <v>0</v>
      </c>
      <c r="X162" s="33">
        <f t="shared" si="31"/>
        <v>800.67999999999995</v>
      </c>
      <c r="Y162" s="33">
        <f t="shared" si="32"/>
        <v>800.67999999999995</v>
      </c>
      <c r="Z162" s="33">
        <f t="shared" si="33"/>
        <v>3758384</v>
      </c>
      <c r="AA162" s="34">
        <f t="shared" si="34"/>
        <v>9.2672009977110795E-05</v>
      </c>
      <c r="AB162" s="33" t="s">
        <v>2762</v>
      </c>
      <c r="AC162" s="35">
        <v>44943</v>
      </c>
      <c r="AD162" s="33">
        <v>60</v>
      </c>
      <c r="AE162" s="36">
        <f t="shared" si="35"/>
        <v>45003</v>
      </c>
    </row>
    <row r="163" spans="2:31" ht="14.5" hidden="1">
      <c r="B163" s="29" t="s">
        <v>154</v>
      </c>
      <c r="C163" s="30" t="str">
        <f t="shared" si="25"/>
        <v>(Acreedores quirografarios)</v>
      </c>
      <c r="D163" s="30">
        <v>5</v>
      </c>
      <c r="E163" s="30">
        <v>471639172</v>
      </c>
      <c r="F163" s="30" t="s">
        <v>4963</v>
      </c>
      <c r="G163" s="30" t="s">
        <v>4531</v>
      </c>
      <c r="H163" s="31" t="s">
        <v>200</v>
      </c>
      <c r="I163" s="31" t="s">
        <v>62</v>
      </c>
      <c r="J163" s="32">
        <v>4674.3000000000002</v>
      </c>
      <c r="K163" s="33">
        <f t="shared" si="26"/>
        <v>4674.3000000000002</v>
      </c>
      <c r="L163" s="33">
        <v>21941117</v>
      </c>
      <c r="M163" s="33">
        <v>0</v>
      </c>
      <c r="N163" s="33">
        <v>0</v>
      </c>
      <c r="O163" s="33">
        <v>0</v>
      </c>
      <c r="P163" s="33">
        <f t="shared" si="27"/>
        <v>4674.3000000000002</v>
      </c>
      <c r="Q163" s="33">
        <f t="shared" si="28"/>
        <v>4674.3000000000002</v>
      </c>
      <c r="R163" s="33">
        <f t="shared" si="29"/>
        <v>21941117</v>
      </c>
      <c r="S163" s="33"/>
      <c r="T163" s="30" t="str">
        <f t="shared" si="30"/>
        <v>USD</v>
      </c>
      <c r="U163" s="33">
        <v>0</v>
      </c>
      <c r="V163" s="33">
        <v>0</v>
      </c>
      <c r="W163" s="33">
        <v>0</v>
      </c>
      <c r="X163" s="33">
        <f t="shared" si="31"/>
        <v>4674.3000000000002</v>
      </c>
      <c r="Y163" s="33">
        <f t="shared" si="32"/>
        <v>4674.3000000000002</v>
      </c>
      <c r="Z163" s="33">
        <f t="shared" si="33"/>
        <v>21941117</v>
      </c>
      <c r="AA163" s="34">
        <f t="shared" si="34"/>
        <v>0.0005410110870876833</v>
      </c>
      <c r="AB163" s="33" t="s">
        <v>2762</v>
      </c>
      <c r="AC163" s="35">
        <v>44943</v>
      </c>
      <c r="AD163" s="33">
        <v>60</v>
      </c>
      <c r="AE163" s="36">
        <f t="shared" si="35"/>
        <v>45003</v>
      </c>
    </row>
    <row r="164" spans="2:31" ht="14.5" hidden="1">
      <c r="B164" s="29" t="s">
        <v>154</v>
      </c>
      <c r="C164" s="30" t="str">
        <f t="shared" si="25"/>
        <v>(Acreedores quirografarios)</v>
      </c>
      <c r="D164" s="30">
        <v>5</v>
      </c>
      <c r="E164" s="30">
        <v>471639172</v>
      </c>
      <c r="F164" s="30" t="s">
        <v>4963</v>
      </c>
      <c r="G164" s="30" t="s">
        <v>4531</v>
      </c>
      <c r="H164" s="31" t="s">
        <v>201</v>
      </c>
      <c r="I164" s="31" t="s">
        <v>62</v>
      </c>
      <c r="J164" s="32">
        <v>213.84</v>
      </c>
      <c r="K164" s="33">
        <f t="shared" si="26"/>
        <v>213.84</v>
      </c>
      <c r="L164" s="33">
        <v>1003763</v>
      </c>
      <c r="M164" s="33">
        <v>0</v>
      </c>
      <c r="N164" s="33">
        <v>0</v>
      </c>
      <c r="O164" s="33">
        <v>0</v>
      </c>
      <c r="P164" s="33">
        <f t="shared" si="27"/>
        <v>213.84</v>
      </c>
      <c r="Q164" s="33">
        <f t="shared" si="28"/>
        <v>213.84</v>
      </c>
      <c r="R164" s="33">
        <f t="shared" si="29"/>
        <v>1003763</v>
      </c>
      <c r="S164" s="33"/>
      <c r="T164" s="30" t="str">
        <f t="shared" si="30"/>
        <v>USD</v>
      </c>
      <c r="U164" s="33">
        <v>0</v>
      </c>
      <c r="V164" s="33">
        <v>0</v>
      </c>
      <c r="W164" s="33">
        <v>0</v>
      </c>
      <c r="X164" s="33">
        <f t="shared" si="31"/>
        <v>213.84</v>
      </c>
      <c r="Y164" s="33">
        <f t="shared" si="32"/>
        <v>213.84</v>
      </c>
      <c r="Z164" s="33">
        <f t="shared" si="33"/>
        <v>1003763</v>
      </c>
      <c r="AA164" s="34">
        <f t="shared" si="34"/>
        <v>2.4750194432142822E-05</v>
      </c>
      <c r="AB164" s="33" t="s">
        <v>2762</v>
      </c>
      <c r="AC164" s="35">
        <v>44943</v>
      </c>
      <c r="AD164" s="33">
        <v>60</v>
      </c>
      <c r="AE164" s="36">
        <f t="shared" si="35"/>
        <v>45003</v>
      </c>
    </row>
    <row r="165" spans="2:31" ht="14.5" hidden="1">
      <c r="B165" s="29" t="s">
        <v>154</v>
      </c>
      <c r="C165" s="30" t="str">
        <f t="shared" si="25"/>
        <v>(Acreedores quirografarios)</v>
      </c>
      <c r="D165" s="30">
        <v>5</v>
      </c>
      <c r="E165" s="30">
        <v>471639172</v>
      </c>
      <c r="F165" s="30" t="s">
        <v>4963</v>
      </c>
      <c r="G165" s="30" t="s">
        <v>4531</v>
      </c>
      <c r="H165" s="31" t="s">
        <v>202</v>
      </c>
      <c r="I165" s="31" t="s">
        <v>62</v>
      </c>
      <c r="J165" s="32">
        <v>190.53</v>
      </c>
      <c r="K165" s="33">
        <f t="shared" si="26"/>
        <v>190.53</v>
      </c>
      <c r="L165" s="33">
        <v>893793</v>
      </c>
      <c r="M165" s="33">
        <v>0</v>
      </c>
      <c r="N165" s="33">
        <v>0</v>
      </c>
      <c r="O165" s="33">
        <v>0</v>
      </c>
      <c r="P165" s="33">
        <f t="shared" si="27"/>
        <v>190.53</v>
      </c>
      <c r="Q165" s="33">
        <f t="shared" si="28"/>
        <v>190.53</v>
      </c>
      <c r="R165" s="33">
        <f t="shared" si="29"/>
        <v>893793</v>
      </c>
      <c r="S165" s="33"/>
      <c r="T165" s="30" t="str">
        <f t="shared" si="30"/>
        <v>USD</v>
      </c>
      <c r="U165" s="33">
        <v>0</v>
      </c>
      <c r="V165" s="33">
        <v>0</v>
      </c>
      <c r="W165" s="33">
        <v>0</v>
      </c>
      <c r="X165" s="33">
        <f t="shared" si="31"/>
        <v>190.53</v>
      </c>
      <c r="Y165" s="33">
        <f t="shared" si="32"/>
        <v>190.53</v>
      </c>
      <c r="Z165" s="33">
        <f t="shared" si="33"/>
        <v>893793</v>
      </c>
      <c r="AA165" s="34">
        <f t="shared" si="34"/>
        <v>2.2038619208008494E-05</v>
      </c>
      <c r="AB165" s="33" t="s">
        <v>2762</v>
      </c>
      <c r="AC165" s="35">
        <v>44944</v>
      </c>
      <c r="AD165" s="33">
        <v>60</v>
      </c>
      <c r="AE165" s="36">
        <f t="shared" si="35"/>
        <v>45004</v>
      </c>
    </row>
    <row r="166" spans="2:31" ht="14.5" hidden="1">
      <c r="B166" s="29" t="s">
        <v>154</v>
      </c>
      <c r="C166" s="30" t="str">
        <f t="shared" si="25"/>
        <v>(Acreedores quirografarios)</v>
      </c>
      <c r="D166" s="30">
        <v>5</v>
      </c>
      <c r="E166" s="30">
        <v>471639172</v>
      </c>
      <c r="F166" s="30" t="s">
        <v>4963</v>
      </c>
      <c r="G166" s="30" t="s">
        <v>4531</v>
      </c>
      <c r="H166" s="31" t="s">
        <v>203</v>
      </c>
      <c r="I166" s="31" t="s">
        <v>62</v>
      </c>
      <c r="J166" s="32">
        <v>115.31999999999999</v>
      </c>
      <c r="K166" s="33">
        <f t="shared" si="26"/>
        <v>115.31999999999999</v>
      </c>
      <c r="L166" s="33">
        <v>540976</v>
      </c>
      <c r="M166" s="33">
        <v>0</v>
      </c>
      <c r="N166" s="33">
        <v>0</v>
      </c>
      <c r="O166" s="33">
        <v>0</v>
      </c>
      <c r="P166" s="33">
        <f t="shared" si="27"/>
        <v>115.31999999999999</v>
      </c>
      <c r="Q166" s="33">
        <f t="shared" si="28"/>
        <v>115.31999999999999</v>
      </c>
      <c r="R166" s="33">
        <f t="shared" si="29"/>
        <v>540976</v>
      </c>
      <c r="S166" s="33"/>
      <c r="T166" s="30" t="str">
        <f t="shared" si="30"/>
        <v>USD</v>
      </c>
      <c r="U166" s="33">
        <v>0</v>
      </c>
      <c r="V166" s="33">
        <v>0</v>
      </c>
      <c r="W166" s="33">
        <v>0</v>
      </c>
      <c r="X166" s="33">
        <f t="shared" si="31"/>
        <v>115.31999999999999</v>
      </c>
      <c r="Y166" s="33">
        <f t="shared" si="32"/>
        <v>115.31999999999999</v>
      </c>
      <c r="Z166" s="33">
        <f t="shared" si="33"/>
        <v>540976</v>
      </c>
      <c r="AA166" s="34">
        <f t="shared" si="34"/>
        <v>1.3339066276723585E-05</v>
      </c>
      <c r="AB166" s="33" t="s">
        <v>2762</v>
      </c>
      <c r="AC166" s="35">
        <v>44944</v>
      </c>
      <c r="AD166" s="33">
        <v>60</v>
      </c>
      <c r="AE166" s="36">
        <f t="shared" si="35"/>
        <v>45004</v>
      </c>
    </row>
    <row r="167" spans="2:31" ht="14.5" hidden="1">
      <c r="B167" s="29" t="s">
        <v>154</v>
      </c>
      <c r="C167" s="30" t="str">
        <f t="shared" si="25"/>
        <v>(Acreedores quirografarios)</v>
      </c>
      <c r="D167" s="30">
        <v>5</v>
      </c>
      <c r="E167" s="30">
        <v>471639172</v>
      </c>
      <c r="F167" s="30" t="s">
        <v>4963</v>
      </c>
      <c r="G167" s="30" t="s">
        <v>4531</v>
      </c>
      <c r="H167" s="31" t="s">
        <v>204</v>
      </c>
      <c r="I167" s="31" t="s">
        <v>62</v>
      </c>
      <c r="J167" s="32">
        <v>471.70999999999998</v>
      </c>
      <c r="K167" s="33">
        <f t="shared" si="26"/>
        <v>471.70999999999998</v>
      </c>
      <c r="L167" s="33">
        <v>2212834</v>
      </c>
      <c r="M167" s="33">
        <v>0</v>
      </c>
      <c r="N167" s="33">
        <v>0</v>
      </c>
      <c r="O167" s="33">
        <v>0</v>
      </c>
      <c r="P167" s="33">
        <f t="shared" si="27"/>
        <v>471.70999999999998</v>
      </c>
      <c r="Q167" s="33">
        <f t="shared" si="28"/>
        <v>471.70999999999998</v>
      </c>
      <c r="R167" s="33">
        <f t="shared" si="29"/>
        <v>2212834</v>
      </c>
      <c r="S167" s="33"/>
      <c r="T167" s="30" t="str">
        <f t="shared" si="30"/>
        <v>USD</v>
      </c>
      <c r="U167" s="33">
        <v>0</v>
      </c>
      <c r="V167" s="33">
        <v>0</v>
      </c>
      <c r="W167" s="33">
        <v>0</v>
      </c>
      <c r="X167" s="33">
        <f t="shared" si="31"/>
        <v>471.70999999999998</v>
      </c>
      <c r="Y167" s="33">
        <f t="shared" si="32"/>
        <v>471.70999999999998</v>
      </c>
      <c r="Z167" s="33">
        <f t="shared" si="33"/>
        <v>2212834</v>
      </c>
      <c r="AA167" s="34">
        <f t="shared" si="34"/>
        <v>5.4562752109866903E-05</v>
      </c>
      <c r="AB167" s="33" t="s">
        <v>2762</v>
      </c>
      <c r="AC167" s="35">
        <v>44944</v>
      </c>
      <c r="AD167" s="33">
        <v>60</v>
      </c>
      <c r="AE167" s="36">
        <f t="shared" si="35"/>
        <v>45004</v>
      </c>
    </row>
    <row r="168" spans="2:31" ht="14.5" hidden="1">
      <c r="B168" s="29" t="s">
        <v>154</v>
      </c>
      <c r="C168" s="30" t="str">
        <f t="shared" si="25"/>
        <v>(Acreedores quirografarios)</v>
      </c>
      <c r="D168" s="30">
        <v>5</v>
      </c>
      <c r="E168" s="30">
        <v>471639172</v>
      </c>
      <c r="F168" s="30" t="s">
        <v>4963</v>
      </c>
      <c r="G168" s="30" t="s">
        <v>4531</v>
      </c>
      <c r="H168" s="31" t="s">
        <v>205</v>
      </c>
      <c r="I168" s="31" t="s">
        <v>62</v>
      </c>
      <c r="J168" s="32">
        <v>1157.3499999999999</v>
      </c>
      <c r="K168" s="33">
        <f t="shared" si="26"/>
        <v>1157.3499999999999</v>
      </c>
      <c r="L168" s="33">
        <v>5429233</v>
      </c>
      <c r="M168" s="33">
        <v>0</v>
      </c>
      <c r="N168" s="33">
        <v>0</v>
      </c>
      <c r="O168" s="33">
        <v>0</v>
      </c>
      <c r="P168" s="33">
        <f t="shared" si="27"/>
        <v>1157.3499999999999</v>
      </c>
      <c r="Q168" s="33">
        <f t="shared" si="28"/>
        <v>1157.3499999999999</v>
      </c>
      <c r="R168" s="33">
        <f t="shared" si="29"/>
        <v>5429233</v>
      </c>
      <c r="S168" s="33"/>
      <c r="T168" s="30" t="str">
        <f t="shared" si="30"/>
        <v>USD</v>
      </c>
      <c r="U168" s="33">
        <v>0</v>
      </c>
      <c r="V168" s="33">
        <v>0</v>
      </c>
      <c r="W168" s="33">
        <v>0</v>
      </c>
      <c r="X168" s="33">
        <f t="shared" si="31"/>
        <v>1157.3499999999999</v>
      </c>
      <c r="Y168" s="33">
        <f t="shared" si="32"/>
        <v>1157.3499999999999</v>
      </c>
      <c r="Z168" s="33">
        <f t="shared" si="33"/>
        <v>5429233</v>
      </c>
      <c r="AA168" s="34">
        <f t="shared" si="34"/>
        <v>0.00013387081648497313</v>
      </c>
      <c r="AB168" s="33" t="s">
        <v>2762</v>
      </c>
      <c r="AC168" s="35">
        <v>44944</v>
      </c>
      <c r="AD168" s="33">
        <v>60</v>
      </c>
      <c r="AE168" s="36">
        <f t="shared" si="35"/>
        <v>45004</v>
      </c>
    </row>
    <row r="169" spans="2:31" ht="14.5" hidden="1">
      <c r="B169" s="29" t="s">
        <v>154</v>
      </c>
      <c r="C169" s="30" t="str">
        <f t="shared" si="25"/>
        <v>(Acreedores quirografarios)</v>
      </c>
      <c r="D169" s="30">
        <v>5</v>
      </c>
      <c r="E169" s="30">
        <v>471639172</v>
      </c>
      <c r="F169" s="30" t="s">
        <v>4963</v>
      </c>
      <c r="G169" s="30" t="s">
        <v>4531</v>
      </c>
      <c r="H169" s="31" t="s">
        <v>206</v>
      </c>
      <c r="I169" s="31" t="s">
        <v>62</v>
      </c>
      <c r="J169" s="32">
        <v>146.38999999999999</v>
      </c>
      <c r="K169" s="33">
        <f t="shared" si="26"/>
        <v>146.38999999999999</v>
      </c>
      <c r="L169" s="33">
        <v>686729</v>
      </c>
      <c r="M169" s="33">
        <v>0</v>
      </c>
      <c r="N169" s="33">
        <v>0</v>
      </c>
      <c r="O169" s="33">
        <v>0</v>
      </c>
      <c r="P169" s="33">
        <f t="shared" si="27"/>
        <v>146.38999999999999</v>
      </c>
      <c r="Q169" s="33">
        <f t="shared" si="28"/>
        <v>146.38999999999999</v>
      </c>
      <c r="R169" s="33">
        <f t="shared" si="29"/>
        <v>686729</v>
      </c>
      <c r="S169" s="33"/>
      <c r="T169" s="30" t="str">
        <f t="shared" si="30"/>
        <v>USD</v>
      </c>
      <c r="U169" s="33">
        <v>0</v>
      </c>
      <c r="V169" s="33">
        <v>0</v>
      </c>
      <c r="W169" s="33">
        <v>0</v>
      </c>
      <c r="X169" s="33">
        <f t="shared" si="31"/>
        <v>146.38999999999999</v>
      </c>
      <c r="Y169" s="33">
        <f t="shared" si="32"/>
        <v>146.38999999999999</v>
      </c>
      <c r="Z169" s="33">
        <f t="shared" si="33"/>
        <v>686729</v>
      </c>
      <c r="AA169" s="34">
        <f t="shared" si="34"/>
        <v>1.6932957552919372E-05</v>
      </c>
      <c r="AB169" s="33" t="s">
        <v>2762</v>
      </c>
      <c r="AC169" s="35">
        <v>44944</v>
      </c>
      <c r="AD169" s="33">
        <v>60</v>
      </c>
      <c r="AE169" s="36">
        <f t="shared" si="35"/>
        <v>45004</v>
      </c>
    </row>
    <row r="170" spans="2:31" ht="14.5" hidden="1">
      <c r="B170" s="29" t="s">
        <v>154</v>
      </c>
      <c r="C170" s="30" t="str">
        <f t="shared" si="25"/>
        <v>(Acreedores quirografarios)</v>
      </c>
      <c r="D170" s="30">
        <v>5</v>
      </c>
      <c r="E170" s="30">
        <v>471639172</v>
      </c>
      <c r="F170" s="30" t="s">
        <v>4963</v>
      </c>
      <c r="G170" s="30" t="s">
        <v>4531</v>
      </c>
      <c r="H170" s="31" t="s">
        <v>207</v>
      </c>
      <c r="I170" s="31" t="s">
        <v>62</v>
      </c>
      <c r="J170" s="32">
        <v>307.18000000000001</v>
      </c>
      <c r="K170" s="33">
        <f t="shared" si="26"/>
        <v>307.18000000000001</v>
      </c>
      <c r="L170" s="33">
        <v>1441009</v>
      </c>
      <c r="M170" s="33">
        <v>0</v>
      </c>
      <c r="N170" s="33">
        <v>0</v>
      </c>
      <c r="O170" s="33">
        <v>0</v>
      </c>
      <c r="P170" s="33">
        <f t="shared" si="27"/>
        <v>307.18000000000001</v>
      </c>
      <c r="Q170" s="33">
        <f t="shared" si="28"/>
        <v>307.18000000000001</v>
      </c>
      <c r="R170" s="33">
        <f t="shared" si="29"/>
        <v>1441009</v>
      </c>
      <c r="S170" s="33"/>
      <c r="T170" s="30" t="str">
        <f t="shared" si="30"/>
        <v>USD</v>
      </c>
      <c r="U170" s="33">
        <v>0</v>
      </c>
      <c r="V170" s="33">
        <v>0</v>
      </c>
      <c r="W170" s="33">
        <v>0</v>
      </c>
      <c r="X170" s="33">
        <f t="shared" si="31"/>
        <v>307.18000000000001</v>
      </c>
      <c r="Y170" s="33">
        <f t="shared" si="32"/>
        <v>307.18000000000001</v>
      </c>
      <c r="Z170" s="33">
        <f t="shared" si="33"/>
        <v>1441009</v>
      </c>
      <c r="AA170" s="34">
        <f t="shared" si="34"/>
        <v>3.5531547714418337E-05</v>
      </c>
      <c r="AB170" s="33" t="s">
        <v>2762</v>
      </c>
      <c r="AC170" s="35">
        <v>44944</v>
      </c>
      <c r="AD170" s="33">
        <v>60</v>
      </c>
      <c r="AE170" s="36">
        <f t="shared" si="35"/>
        <v>45004</v>
      </c>
    </row>
    <row r="171" spans="2:31" ht="14.5" hidden="1">
      <c r="B171" s="29" t="s">
        <v>154</v>
      </c>
      <c r="C171" s="30" t="str">
        <f t="shared" si="25"/>
        <v>(Acreedores quirografarios)</v>
      </c>
      <c r="D171" s="30">
        <v>5</v>
      </c>
      <c r="E171" s="30">
        <v>471639172</v>
      </c>
      <c r="F171" s="30" t="s">
        <v>4963</v>
      </c>
      <c r="G171" s="30" t="s">
        <v>4531</v>
      </c>
      <c r="H171" s="31" t="s">
        <v>208</v>
      </c>
      <c r="I171" s="31" t="s">
        <v>62</v>
      </c>
      <c r="J171" s="32">
        <v>345.56999999999999</v>
      </c>
      <c r="K171" s="33">
        <f t="shared" si="26"/>
        <v>345.56999999999999</v>
      </c>
      <c r="L171" s="33">
        <v>1625102</v>
      </c>
      <c r="M171" s="33">
        <v>0</v>
      </c>
      <c r="N171" s="33">
        <v>0</v>
      </c>
      <c r="O171" s="33">
        <v>0</v>
      </c>
      <c r="P171" s="33">
        <f t="shared" si="27"/>
        <v>345.56999999999999</v>
      </c>
      <c r="Q171" s="33">
        <f t="shared" si="28"/>
        <v>345.56999999999999</v>
      </c>
      <c r="R171" s="33">
        <f t="shared" si="29"/>
        <v>1625102</v>
      </c>
      <c r="S171" s="33"/>
      <c r="T171" s="30" t="str">
        <f t="shared" si="30"/>
        <v>USD</v>
      </c>
      <c r="U171" s="33">
        <v>0</v>
      </c>
      <c r="V171" s="33">
        <v>0</v>
      </c>
      <c r="W171" s="33">
        <v>0</v>
      </c>
      <c r="X171" s="33">
        <f t="shared" si="31"/>
        <v>345.56999999999999</v>
      </c>
      <c r="Y171" s="33">
        <f t="shared" si="32"/>
        <v>345.56999999999999</v>
      </c>
      <c r="Z171" s="33">
        <f t="shared" si="33"/>
        <v>1625102</v>
      </c>
      <c r="AA171" s="34">
        <f t="shared" si="34"/>
        <v>4.0070804036474906E-05</v>
      </c>
      <c r="AB171" s="33" t="s">
        <v>2762</v>
      </c>
      <c r="AC171" s="35">
        <v>44945</v>
      </c>
      <c r="AD171" s="33">
        <v>60</v>
      </c>
      <c r="AE171" s="36">
        <f t="shared" si="35"/>
        <v>45005</v>
      </c>
    </row>
    <row r="172" spans="2:31" ht="14.5" hidden="1">
      <c r="B172" s="29" t="s">
        <v>154</v>
      </c>
      <c r="C172" s="30" t="str">
        <f t="shared" si="25"/>
        <v>(Acreedores quirografarios)</v>
      </c>
      <c r="D172" s="30">
        <v>5</v>
      </c>
      <c r="E172" s="30">
        <v>471639172</v>
      </c>
      <c r="F172" s="30" t="s">
        <v>4963</v>
      </c>
      <c r="G172" s="30" t="s">
        <v>4531</v>
      </c>
      <c r="H172" s="31" t="s">
        <v>209</v>
      </c>
      <c r="I172" s="31" t="s">
        <v>62</v>
      </c>
      <c r="J172" s="32">
        <v>821.45000000000005</v>
      </c>
      <c r="K172" s="33">
        <f t="shared" si="26"/>
        <v>821.45000000000005</v>
      </c>
      <c r="L172" s="33">
        <v>3863008</v>
      </c>
      <c r="M172" s="33">
        <v>0</v>
      </c>
      <c r="N172" s="33">
        <v>0</v>
      </c>
      <c r="O172" s="33">
        <v>0</v>
      </c>
      <c r="P172" s="33">
        <f t="shared" si="27"/>
        <v>821.45000000000005</v>
      </c>
      <c r="Q172" s="33">
        <f t="shared" si="28"/>
        <v>821.45000000000005</v>
      </c>
      <c r="R172" s="33">
        <f t="shared" si="29"/>
        <v>3863008</v>
      </c>
      <c r="S172" s="33"/>
      <c r="T172" s="30" t="str">
        <f t="shared" si="30"/>
        <v>USD</v>
      </c>
      <c r="U172" s="33">
        <v>0</v>
      </c>
      <c r="V172" s="33">
        <v>0</v>
      </c>
      <c r="W172" s="33">
        <v>0</v>
      </c>
      <c r="X172" s="33">
        <f t="shared" si="31"/>
        <v>821.45000000000005</v>
      </c>
      <c r="Y172" s="33">
        <f t="shared" si="32"/>
        <v>821.45000000000005</v>
      </c>
      <c r="Z172" s="33">
        <f t="shared" si="33"/>
        <v>3863008</v>
      </c>
      <c r="AA172" s="34">
        <f t="shared" si="34"/>
        <v>9.5251766694850456E-05</v>
      </c>
      <c r="AB172" s="33" t="s">
        <v>2762</v>
      </c>
      <c r="AC172" s="35">
        <v>44945</v>
      </c>
      <c r="AD172" s="33">
        <v>60</v>
      </c>
      <c r="AE172" s="36">
        <f t="shared" si="35"/>
        <v>45005</v>
      </c>
    </row>
    <row r="173" spans="2:31" ht="14.5" hidden="1">
      <c r="B173" s="29" t="s">
        <v>154</v>
      </c>
      <c r="C173" s="30" t="str">
        <f t="shared" si="25"/>
        <v>(Acreedores quirografarios)</v>
      </c>
      <c r="D173" s="30">
        <v>5</v>
      </c>
      <c r="E173" s="30">
        <v>471639172</v>
      </c>
      <c r="F173" s="30" t="s">
        <v>4963</v>
      </c>
      <c r="G173" s="30" t="s">
        <v>4531</v>
      </c>
      <c r="H173" s="31" t="s">
        <v>210</v>
      </c>
      <c r="I173" s="31" t="s">
        <v>62</v>
      </c>
      <c r="J173" s="32">
        <v>142.28</v>
      </c>
      <c r="K173" s="33">
        <f t="shared" si="26"/>
        <v>142.28</v>
      </c>
      <c r="L173" s="33">
        <v>669096</v>
      </c>
      <c r="M173" s="33">
        <v>0</v>
      </c>
      <c r="N173" s="33">
        <v>0</v>
      </c>
      <c r="O173" s="33">
        <v>0</v>
      </c>
      <c r="P173" s="33">
        <f t="shared" si="27"/>
        <v>142.28</v>
      </c>
      <c r="Q173" s="33">
        <f t="shared" si="28"/>
        <v>142.28</v>
      </c>
      <c r="R173" s="33">
        <f t="shared" si="29"/>
        <v>669096</v>
      </c>
      <c r="S173" s="33"/>
      <c r="T173" s="30" t="str">
        <f t="shared" si="30"/>
        <v>USD</v>
      </c>
      <c r="U173" s="33">
        <v>0</v>
      </c>
      <c r="V173" s="33">
        <v>0</v>
      </c>
      <c r="W173" s="33">
        <v>0</v>
      </c>
      <c r="X173" s="33">
        <f t="shared" si="31"/>
        <v>142.28</v>
      </c>
      <c r="Y173" s="33">
        <f t="shared" si="32"/>
        <v>142.28</v>
      </c>
      <c r="Z173" s="33">
        <f t="shared" si="33"/>
        <v>669096</v>
      </c>
      <c r="AA173" s="34">
        <f t="shared" si="34"/>
        <v>1.6498173467012666E-05</v>
      </c>
      <c r="AB173" s="33" t="s">
        <v>2762</v>
      </c>
      <c r="AC173" s="35">
        <v>44945</v>
      </c>
      <c r="AD173" s="33">
        <v>60</v>
      </c>
      <c r="AE173" s="36">
        <f t="shared" si="35"/>
        <v>45005</v>
      </c>
    </row>
    <row r="174" spans="2:31" ht="14.5" hidden="1">
      <c r="B174" s="29" t="s">
        <v>154</v>
      </c>
      <c r="C174" s="30" t="str">
        <f t="shared" si="25"/>
        <v>(Acreedores quirografarios)</v>
      </c>
      <c r="D174" s="30">
        <v>5</v>
      </c>
      <c r="E174" s="30">
        <v>471639172</v>
      </c>
      <c r="F174" s="30" t="s">
        <v>4963</v>
      </c>
      <c r="G174" s="30" t="s">
        <v>4531</v>
      </c>
      <c r="H174" s="31" t="s">
        <v>211</v>
      </c>
      <c r="I174" s="31" t="s">
        <v>62</v>
      </c>
      <c r="J174" s="32">
        <v>493.25</v>
      </c>
      <c r="K174" s="33">
        <f t="shared" si="26"/>
        <v>493.25</v>
      </c>
      <c r="L174" s="33">
        <v>2319592</v>
      </c>
      <c r="M174" s="33">
        <v>0</v>
      </c>
      <c r="N174" s="33">
        <v>0</v>
      </c>
      <c r="O174" s="33">
        <v>0</v>
      </c>
      <c r="P174" s="33">
        <f t="shared" si="27"/>
        <v>493.25</v>
      </c>
      <c r="Q174" s="33">
        <f t="shared" si="28"/>
        <v>493.25</v>
      </c>
      <c r="R174" s="33">
        <f t="shared" si="29"/>
        <v>2319592</v>
      </c>
      <c r="S174" s="33"/>
      <c r="T174" s="30" t="str">
        <f t="shared" si="30"/>
        <v>USD</v>
      </c>
      <c r="U174" s="33">
        <v>0</v>
      </c>
      <c r="V174" s="33">
        <v>0</v>
      </c>
      <c r="W174" s="33">
        <v>0</v>
      </c>
      <c r="X174" s="33">
        <f t="shared" si="31"/>
        <v>493.25</v>
      </c>
      <c r="Y174" s="33">
        <f t="shared" si="32"/>
        <v>493.25</v>
      </c>
      <c r="Z174" s="33">
        <f t="shared" si="33"/>
        <v>2319592</v>
      </c>
      <c r="AA174" s="34">
        <f t="shared" si="34"/>
        <v>5.7195127737566568E-05</v>
      </c>
      <c r="AB174" s="33" t="s">
        <v>2762</v>
      </c>
      <c r="AC174" s="35">
        <v>44945</v>
      </c>
      <c r="AD174" s="33">
        <v>60</v>
      </c>
      <c r="AE174" s="36">
        <f t="shared" si="35"/>
        <v>45005</v>
      </c>
    </row>
    <row r="175" spans="2:31" ht="14.5" hidden="1">
      <c r="B175" s="29" t="s">
        <v>154</v>
      </c>
      <c r="C175" s="30" t="str">
        <f t="shared" si="25"/>
        <v>(Acreedores quirografarios)</v>
      </c>
      <c r="D175" s="30">
        <v>5</v>
      </c>
      <c r="E175" s="30">
        <v>471639172</v>
      </c>
      <c r="F175" s="30" t="s">
        <v>4963</v>
      </c>
      <c r="G175" s="30" t="s">
        <v>4531</v>
      </c>
      <c r="H175" s="31" t="s">
        <v>212</v>
      </c>
      <c r="I175" s="31" t="s">
        <v>62</v>
      </c>
      <c r="J175" s="32">
        <v>36</v>
      </c>
      <c r="K175" s="33">
        <f t="shared" si="26"/>
        <v>36</v>
      </c>
      <c r="L175" s="33">
        <v>168619</v>
      </c>
      <c r="M175" s="33">
        <v>0</v>
      </c>
      <c r="N175" s="33">
        <v>0</v>
      </c>
      <c r="O175" s="33">
        <v>0</v>
      </c>
      <c r="P175" s="33">
        <f t="shared" si="27"/>
        <v>36</v>
      </c>
      <c r="Q175" s="33">
        <f t="shared" si="28"/>
        <v>36</v>
      </c>
      <c r="R175" s="33">
        <f t="shared" si="29"/>
        <v>168619</v>
      </c>
      <c r="S175" s="33"/>
      <c r="T175" s="30" t="str">
        <f t="shared" si="30"/>
        <v>USD</v>
      </c>
      <c r="U175" s="33">
        <v>0</v>
      </c>
      <c r="V175" s="33">
        <v>0</v>
      </c>
      <c r="W175" s="33">
        <v>0</v>
      </c>
      <c r="X175" s="33">
        <f t="shared" si="31"/>
        <v>36</v>
      </c>
      <c r="Y175" s="33">
        <f t="shared" si="32"/>
        <v>36</v>
      </c>
      <c r="Z175" s="33">
        <f t="shared" si="33"/>
        <v>168619</v>
      </c>
      <c r="AA175" s="34">
        <f t="shared" si="34"/>
        <v>4.1577075813249645E-06</v>
      </c>
      <c r="AB175" s="33" t="s">
        <v>2762</v>
      </c>
      <c r="AC175" s="35">
        <v>44946</v>
      </c>
      <c r="AD175" s="33">
        <v>60</v>
      </c>
      <c r="AE175" s="36">
        <f t="shared" si="35"/>
        <v>45006</v>
      </c>
    </row>
    <row r="176" spans="2:31" ht="14.5" hidden="1">
      <c r="B176" s="29" t="s">
        <v>154</v>
      </c>
      <c r="C176" s="30" t="str">
        <f t="shared" si="25"/>
        <v>(Acreedores quirografarios)</v>
      </c>
      <c r="D176" s="30">
        <v>5</v>
      </c>
      <c r="E176" s="30">
        <v>471639172</v>
      </c>
      <c r="F176" s="30" t="s">
        <v>4963</v>
      </c>
      <c r="G176" s="30" t="s">
        <v>4531</v>
      </c>
      <c r="H176" s="31" t="s">
        <v>213</v>
      </c>
      <c r="I176" s="31" t="s">
        <v>62</v>
      </c>
      <c r="J176" s="32">
        <v>382.36000000000001</v>
      </c>
      <c r="K176" s="33">
        <f t="shared" si="26"/>
        <v>382.36000000000001</v>
      </c>
      <c r="L176" s="33">
        <v>1770954</v>
      </c>
      <c r="M176" s="33">
        <v>0</v>
      </c>
      <c r="N176" s="33">
        <v>0</v>
      </c>
      <c r="O176" s="33">
        <v>0</v>
      </c>
      <c r="P176" s="33">
        <f t="shared" si="27"/>
        <v>382.36000000000001</v>
      </c>
      <c r="Q176" s="33">
        <f t="shared" si="28"/>
        <v>382.36000000000001</v>
      </c>
      <c r="R176" s="33">
        <f t="shared" si="29"/>
        <v>1770954</v>
      </c>
      <c r="S176" s="33"/>
      <c r="T176" s="30" t="str">
        <f t="shared" si="30"/>
        <v>USD</v>
      </c>
      <c r="U176" s="33">
        <v>0</v>
      </c>
      <c r="V176" s="33">
        <v>0</v>
      </c>
      <c r="W176" s="33">
        <v>0</v>
      </c>
      <c r="X176" s="33">
        <f t="shared" si="31"/>
        <v>382.36000000000001</v>
      </c>
      <c r="Y176" s="33">
        <f t="shared" si="32"/>
        <v>382.36000000000001</v>
      </c>
      <c r="Z176" s="33">
        <f t="shared" si="33"/>
        <v>1770954</v>
      </c>
      <c r="AA176" s="34">
        <f t="shared" si="34"/>
        <v>4.3667136396122452E-05</v>
      </c>
      <c r="AB176" s="33" t="s">
        <v>2762</v>
      </c>
      <c r="AC176" s="35">
        <v>44949</v>
      </c>
      <c r="AD176" s="33">
        <v>60</v>
      </c>
      <c r="AE176" s="36">
        <f t="shared" si="35"/>
        <v>45009</v>
      </c>
    </row>
    <row r="177" spans="2:31" ht="14.5" hidden="1">
      <c r="B177" s="29" t="s">
        <v>154</v>
      </c>
      <c r="C177" s="30" t="str">
        <f t="shared" si="25"/>
        <v>(Acreedores quirografarios)</v>
      </c>
      <c r="D177" s="30">
        <v>5</v>
      </c>
      <c r="E177" s="30">
        <v>471639172</v>
      </c>
      <c r="F177" s="30" t="s">
        <v>4963</v>
      </c>
      <c r="G177" s="30" t="s">
        <v>4531</v>
      </c>
      <c r="H177" s="31" t="s">
        <v>214</v>
      </c>
      <c r="I177" s="31" t="s">
        <v>62</v>
      </c>
      <c r="J177" s="32">
        <v>996.76999999999998</v>
      </c>
      <c r="K177" s="33">
        <f t="shared" si="26"/>
        <v>996.76999999999998</v>
      </c>
      <c r="L177" s="33">
        <v>4616680</v>
      </c>
      <c r="M177" s="33">
        <v>0</v>
      </c>
      <c r="N177" s="33">
        <v>0</v>
      </c>
      <c r="O177" s="33">
        <v>0</v>
      </c>
      <c r="P177" s="33">
        <f t="shared" si="27"/>
        <v>996.76999999999998</v>
      </c>
      <c r="Q177" s="33">
        <f t="shared" si="28"/>
        <v>996.76999999999998</v>
      </c>
      <c r="R177" s="33">
        <f t="shared" si="29"/>
        <v>4616680</v>
      </c>
      <c r="S177" s="33"/>
      <c r="T177" s="30" t="str">
        <f t="shared" si="30"/>
        <v>USD</v>
      </c>
      <c r="U177" s="33">
        <v>0</v>
      </c>
      <c r="V177" s="33">
        <v>0</v>
      </c>
      <c r="W177" s="33">
        <v>0</v>
      </c>
      <c r="X177" s="33">
        <f t="shared" si="31"/>
        <v>996.76999999999998</v>
      </c>
      <c r="Y177" s="33">
        <f t="shared" si="32"/>
        <v>996.76999999999998</v>
      </c>
      <c r="Z177" s="33">
        <f t="shared" si="33"/>
        <v>4616680</v>
      </c>
      <c r="AA177" s="34">
        <f t="shared" si="34"/>
        <v>0.00011383536515191845</v>
      </c>
      <c r="AB177" s="33" t="s">
        <v>2762</v>
      </c>
      <c r="AC177" s="35">
        <v>44949</v>
      </c>
      <c r="AD177" s="33">
        <v>60</v>
      </c>
      <c r="AE177" s="36">
        <f t="shared" si="35"/>
        <v>45009</v>
      </c>
    </row>
    <row r="178" spans="2:31" ht="14.5" hidden="1">
      <c r="B178" s="29" t="s">
        <v>154</v>
      </c>
      <c r="C178" s="30" t="str">
        <f t="shared" si="25"/>
        <v>(Acreedores quirografarios)</v>
      </c>
      <c r="D178" s="30">
        <v>5</v>
      </c>
      <c r="E178" s="30">
        <v>471639172</v>
      </c>
      <c r="F178" s="30" t="s">
        <v>4963</v>
      </c>
      <c r="G178" s="30" t="s">
        <v>4531</v>
      </c>
      <c r="H178" s="31" t="s">
        <v>215</v>
      </c>
      <c r="I178" s="31" t="s">
        <v>62</v>
      </c>
      <c r="J178" s="32">
        <v>39.600000000000001</v>
      </c>
      <c r="K178" s="33">
        <f t="shared" si="26"/>
        <v>39.600000000000001</v>
      </c>
      <c r="L178" s="33">
        <v>180220</v>
      </c>
      <c r="M178" s="33">
        <v>0</v>
      </c>
      <c r="N178" s="33">
        <v>0</v>
      </c>
      <c r="O178" s="33">
        <v>0</v>
      </c>
      <c r="P178" s="33">
        <f t="shared" si="27"/>
        <v>39.600000000000001</v>
      </c>
      <c r="Q178" s="33">
        <f t="shared" si="28"/>
        <v>39.600000000000001</v>
      </c>
      <c r="R178" s="33">
        <f t="shared" si="29"/>
        <v>180220</v>
      </c>
      <c r="S178" s="33"/>
      <c r="T178" s="30" t="str">
        <f t="shared" si="30"/>
        <v>USD</v>
      </c>
      <c r="U178" s="33">
        <v>0</v>
      </c>
      <c r="V178" s="33">
        <v>0</v>
      </c>
      <c r="W178" s="33">
        <v>0</v>
      </c>
      <c r="X178" s="33">
        <f t="shared" si="31"/>
        <v>39.600000000000001</v>
      </c>
      <c r="Y178" s="33">
        <f t="shared" si="32"/>
        <v>39.600000000000001</v>
      </c>
      <c r="Z178" s="33">
        <f t="shared" si="33"/>
        <v>180220</v>
      </c>
      <c r="AA178" s="34">
        <f t="shared" si="34"/>
        <v>4.4437581785349524E-06</v>
      </c>
      <c r="AB178" s="33" t="s">
        <v>2762</v>
      </c>
      <c r="AC178" s="35">
        <v>44950</v>
      </c>
      <c r="AD178" s="33">
        <v>60</v>
      </c>
      <c r="AE178" s="36">
        <f t="shared" si="35"/>
        <v>45010</v>
      </c>
    </row>
    <row r="179" spans="2:31" ht="14.5" hidden="1">
      <c r="B179" s="29" t="s">
        <v>154</v>
      </c>
      <c r="C179" s="30" t="str">
        <f t="shared" si="25"/>
        <v>(Acreedores quirografarios)</v>
      </c>
      <c r="D179" s="30">
        <v>5</v>
      </c>
      <c r="E179" s="30">
        <v>471639172</v>
      </c>
      <c r="F179" s="30" t="s">
        <v>4963</v>
      </c>
      <c r="G179" s="30" t="s">
        <v>4531</v>
      </c>
      <c r="H179" s="31" t="s">
        <v>216</v>
      </c>
      <c r="I179" s="31" t="s">
        <v>62</v>
      </c>
      <c r="J179" s="32">
        <v>126.90000000000001</v>
      </c>
      <c r="K179" s="33">
        <f t="shared" si="26"/>
        <v>126.90000000000001</v>
      </c>
      <c r="L179" s="33">
        <v>577524</v>
      </c>
      <c r="M179" s="33">
        <v>0</v>
      </c>
      <c r="N179" s="33">
        <v>0</v>
      </c>
      <c r="O179" s="33">
        <v>0</v>
      </c>
      <c r="P179" s="33">
        <f t="shared" si="27"/>
        <v>126.90000000000001</v>
      </c>
      <c r="Q179" s="33">
        <f t="shared" si="28"/>
        <v>126.90000000000001</v>
      </c>
      <c r="R179" s="33">
        <f t="shared" si="29"/>
        <v>577524</v>
      </c>
      <c r="S179" s="33"/>
      <c r="T179" s="30" t="str">
        <f t="shared" si="30"/>
        <v>USD</v>
      </c>
      <c r="U179" s="33">
        <v>0</v>
      </c>
      <c r="V179" s="33">
        <v>0</v>
      </c>
      <c r="W179" s="33">
        <v>0</v>
      </c>
      <c r="X179" s="33">
        <f t="shared" si="31"/>
        <v>126.90000000000001</v>
      </c>
      <c r="Y179" s="33">
        <f t="shared" si="32"/>
        <v>126.90000000000001</v>
      </c>
      <c r="Z179" s="33">
        <f t="shared" si="33"/>
        <v>577524</v>
      </c>
      <c r="AA179" s="34">
        <f t="shared" si="34"/>
        <v>1.4240245246366773E-05</v>
      </c>
      <c r="AB179" s="33" t="s">
        <v>2762</v>
      </c>
      <c r="AC179" s="35">
        <v>44950</v>
      </c>
      <c r="AD179" s="33">
        <v>60</v>
      </c>
      <c r="AE179" s="36">
        <f t="shared" si="35"/>
        <v>45010</v>
      </c>
    </row>
    <row r="180" spans="2:31" ht="14.5" hidden="1">
      <c r="B180" s="29" t="s">
        <v>154</v>
      </c>
      <c r="C180" s="30" t="str">
        <f t="shared" si="25"/>
        <v>(Acreedores quirografarios)</v>
      </c>
      <c r="D180" s="30">
        <v>5</v>
      </c>
      <c r="E180" s="30">
        <v>471639172</v>
      </c>
      <c r="F180" s="30" t="s">
        <v>4963</v>
      </c>
      <c r="G180" s="30" t="s">
        <v>4531</v>
      </c>
      <c r="H180" s="31" t="s">
        <v>217</v>
      </c>
      <c r="I180" s="31" t="s">
        <v>62</v>
      </c>
      <c r="J180" s="32">
        <v>1896.95</v>
      </c>
      <c r="K180" s="33">
        <f t="shared" si="26"/>
        <v>1896.95</v>
      </c>
      <c r="L180" s="33">
        <v>8633057</v>
      </c>
      <c r="M180" s="33">
        <v>0</v>
      </c>
      <c r="N180" s="33">
        <v>0</v>
      </c>
      <c r="O180" s="33">
        <v>0</v>
      </c>
      <c r="P180" s="33">
        <f t="shared" si="27"/>
        <v>1896.95</v>
      </c>
      <c r="Q180" s="33">
        <f t="shared" si="28"/>
        <v>1896.95</v>
      </c>
      <c r="R180" s="33">
        <f t="shared" si="29"/>
        <v>8633057</v>
      </c>
      <c r="S180" s="33"/>
      <c r="T180" s="30" t="str">
        <f t="shared" si="30"/>
        <v>USD</v>
      </c>
      <c r="U180" s="33">
        <v>0</v>
      </c>
      <c r="V180" s="33">
        <v>0</v>
      </c>
      <c r="W180" s="33">
        <v>0</v>
      </c>
      <c r="X180" s="33">
        <f t="shared" si="31"/>
        <v>1896.95</v>
      </c>
      <c r="Y180" s="33">
        <f t="shared" si="32"/>
        <v>1896.95</v>
      </c>
      <c r="Z180" s="33">
        <f t="shared" si="33"/>
        <v>8633057</v>
      </c>
      <c r="AA180" s="34">
        <f t="shared" si="34"/>
        <v>0.00021286881394688947</v>
      </c>
      <c r="AB180" s="33" t="s">
        <v>2762</v>
      </c>
      <c r="AC180" s="35">
        <v>44950</v>
      </c>
      <c r="AD180" s="33">
        <v>60</v>
      </c>
      <c r="AE180" s="36">
        <f t="shared" si="35"/>
        <v>45010</v>
      </c>
    </row>
    <row r="181" spans="2:31" ht="14.5" hidden="1">
      <c r="B181" s="29" t="s">
        <v>154</v>
      </c>
      <c r="C181" s="30" t="str">
        <f t="shared" si="25"/>
        <v>(Acreedores quirografarios)</v>
      </c>
      <c r="D181" s="30">
        <v>5</v>
      </c>
      <c r="E181" s="30">
        <v>471639172</v>
      </c>
      <c r="F181" s="30" t="s">
        <v>4963</v>
      </c>
      <c r="G181" s="30" t="s">
        <v>4531</v>
      </c>
      <c r="H181" s="31" t="s">
        <v>218</v>
      </c>
      <c r="I181" s="31" t="s">
        <v>62</v>
      </c>
      <c r="J181" s="32">
        <v>64.310000000000002</v>
      </c>
      <c r="K181" s="33">
        <f t="shared" si="26"/>
        <v>64.310000000000002</v>
      </c>
      <c r="L181" s="33">
        <v>292676</v>
      </c>
      <c r="M181" s="33">
        <v>0</v>
      </c>
      <c r="N181" s="33">
        <v>0</v>
      </c>
      <c r="O181" s="33">
        <v>0</v>
      </c>
      <c r="P181" s="33">
        <f t="shared" si="27"/>
        <v>64.310000000000002</v>
      </c>
      <c r="Q181" s="33">
        <f t="shared" si="28"/>
        <v>64.310000000000002</v>
      </c>
      <c r="R181" s="33">
        <f t="shared" si="29"/>
        <v>292676</v>
      </c>
      <c r="S181" s="33"/>
      <c r="T181" s="30" t="str">
        <f t="shared" si="30"/>
        <v>USD</v>
      </c>
      <c r="U181" s="33">
        <v>0</v>
      </c>
      <c r="V181" s="33">
        <v>0</v>
      </c>
      <c r="W181" s="33">
        <v>0</v>
      </c>
      <c r="X181" s="33">
        <f t="shared" si="31"/>
        <v>64.310000000000002</v>
      </c>
      <c r="Y181" s="33">
        <f t="shared" si="32"/>
        <v>64.310000000000002</v>
      </c>
      <c r="Z181" s="33">
        <f t="shared" si="33"/>
        <v>292676</v>
      </c>
      <c r="AA181" s="34">
        <f t="shared" si="34"/>
        <v>7.2166317204577497E-06</v>
      </c>
      <c r="AB181" s="33" t="s">
        <v>2762</v>
      </c>
      <c r="AC181" s="35">
        <v>44950</v>
      </c>
      <c r="AD181" s="33">
        <v>60</v>
      </c>
      <c r="AE181" s="36">
        <f t="shared" si="35"/>
        <v>45010</v>
      </c>
    </row>
    <row r="182" spans="2:31" ht="14.5" hidden="1">
      <c r="B182" s="29" t="s">
        <v>154</v>
      </c>
      <c r="C182" s="30" t="str">
        <f t="shared" si="25"/>
        <v>(Acreedores quirografarios)</v>
      </c>
      <c r="D182" s="30">
        <v>5</v>
      </c>
      <c r="E182" s="30">
        <v>471639172</v>
      </c>
      <c r="F182" s="30" t="s">
        <v>4963</v>
      </c>
      <c r="G182" s="30" t="s">
        <v>4531</v>
      </c>
      <c r="H182" s="31" t="s">
        <v>219</v>
      </c>
      <c r="I182" s="31" t="s">
        <v>62</v>
      </c>
      <c r="J182" s="32">
        <v>43.390000000000001</v>
      </c>
      <c r="K182" s="33">
        <f t="shared" si="26"/>
        <v>43.390000000000001</v>
      </c>
      <c r="L182" s="33">
        <v>197248</v>
      </c>
      <c r="M182" s="33">
        <v>0</v>
      </c>
      <c r="N182" s="33">
        <v>0</v>
      </c>
      <c r="O182" s="33">
        <v>0</v>
      </c>
      <c r="P182" s="33">
        <f t="shared" si="27"/>
        <v>43.390000000000001</v>
      </c>
      <c r="Q182" s="33">
        <f t="shared" si="28"/>
        <v>43.390000000000001</v>
      </c>
      <c r="R182" s="33">
        <f t="shared" si="29"/>
        <v>197248</v>
      </c>
      <c r="S182" s="33"/>
      <c r="T182" s="30" t="str">
        <f t="shared" si="30"/>
        <v>USD</v>
      </c>
      <c r="U182" s="33">
        <v>0</v>
      </c>
      <c r="V182" s="33">
        <v>0</v>
      </c>
      <c r="W182" s="33">
        <v>0</v>
      </c>
      <c r="X182" s="33">
        <f t="shared" si="31"/>
        <v>43.390000000000001</v>
      </c>
      <c r="Y182" s="33">
        <f t="shared" si="32"/>
        <v>43.390000000000001</v>
      </c>
      <c r="Z182" s="33">
        <f t="shared" si="33"/>
        <v>197248</v>
      </c>
      <c r="AA182" s="34">
        <f t="shared" si="34"/>
        <v>4.8636245322365017E-06</v>
      </c>
      <c r="AB182" s="33" t="s">
        <v>2762</v>
      </c>
      <c r="AC182" s="35">
        <v>44951</v>
      </c>
      <c r="AD182" s="33">
        <v>60</v>
      </c>
      <c r="AE182" s="36">
        <f t="shared" si="35"/>
        <v>45011</v>
      </c>
    </row>
    <row r="183" spans="2:31" ht="14.5" hidden="1">
      <c r="B183" s="29" t="s">
        <v>154</v>
      </c>
      <c r="C183" s="30" t="str">
        <f t="shared" si="25"/>
        <v>(Acreedores quirografarios)</v>
      </c>
      <c r="D183" s="30">
        <v>5</v>
      </c>
      <c r="E183" s="30">
        <v>471639172</v>
      </c>
      <c r="F183" s="30" t="s">
        <v>4963</v>
      </c>
      <c r="G183" s="30" t="s">
        <v>4531</v>
      </c>
      <c r="H183" s="31" t="s">
        <v>220</v>
      </c>
      <c r="I183" s="31" t="s">
        <v>62</v>
      </c>
      <c r="J183" s="32">
        <v>148.84999999999999</v>
      </c>
      <c r="K183" s="33">
        <f t="shared" si="26"/>
        <v>148.84999999999999</v>
      </c>
      <c r="L183" s="33">
        <v>676663</v>
      </c>
      <c r="M183" s="33">
        <v>0</v>
      </c>
      <c r="N183" s="33">
        <v>0</v>
      </c>
      <c r="O183" s="33">
        <v>0</v>
      </c>
      <c r="P183" s="33">
        <f t="shared" si="27"/>
        <v>148.84999999999999</v>
      </c>
      <c r="Q183" s="33">
        <f t="shared" si="28"/>
        <v>148.84999999999999</v>
      </c>
      <c r="R183" s="33">
        <f t="shared" si="29"/>
        <v>676663</v>
      </c>
      <c r="S183" s="33"/>
      <c r="T183" s="30" t="str">
        <f t="shared" si="30"/>
        <v>USD</v>
      </c>
      <c r="U183" s="33">
        <v>0</v>
      </c>
      <c r="V183" s="33">
        <v>0</v>
      </c>
      <c r="W183" s="33">
        <v>0</v>
      </c>
      <c r="X183" s="33">
        <f t="shared" si="31"/>
        <v>148.84999999999999</v>
      </c>
      <c r="Y183" s="33">
        <f t="shared" si="32"/>
        <v>148.84999999999999</v>
      </c>
      <c r="Z183" s="33">
        <f t="shared" si="33"/>
        <v>676663</v>
      </c>
      <c r="AA183" s="34">
        <f t="shared" si="34"/>
        <v>1.668475607791586E-05</v>
      </c>
      <c r="AB183" s="33" t="s">
        <v>2762</v>
      </c>
      <c r="AC183" s="35">
        <v>44951</v>
      </c>
      <c r="AD183" s="33">
        <v>60</v>
      </c>
      <c r="AE183" s="36">
        <f t="shared" si="35"/>
        <v>45011</v>
      </c>
    </row>
    <row r="184" spans="2:31" ht="14.5" hidden="1">
      <c r="B184" s="29" t="s">
        <v>154</v>
      </c>
      <c r="C184" s="30" t="str">
        <f t="shared" si="25"/>
        <v>(Acreedores quirografarios)</v>
      </c>
      <c r="D184" s="30">
        <v>5</v>
      </c>
      <c r="E184" s="30">
        <v>471639172</v>
      </c>
      <c r="F184" s="30" t="s">
        <v>4963</v>
      </c>
      <c r="G184" s="30" t="s">
        <v>4531</v>
      </c>
      <c r="H184" s="31" t="s">
        <v>221</v>
      </c>
      <c r="I184" s="31" t="s">
        <v>62</v>
      </c>
      <c r="J184" s="32">
        <v>94.5</v>
      </c>
      <c r="K184" s="33">
        <f t="shared" si="26"/>
        <v>94.5</v>
      </c>
      <c r="L184" s="33">
        <v>428927</v>
      </c>
      <c r="M184" s="33">
        <v>0</v>
      </c>
      <c r="N184" s="33">
        <v>0</v>
      </c>
      <c r="O184" s="33">
        <v>0</v>
      </c>
      <c r="P184" s="33">
        <f t="shared" si="27"/>
        <v>94.5</v>
      </c>
      <c r="Q184" s="33">
        <f t="shared" si="28"/>
        <v>94.5</v>
      </c>
      <c r="R184" s="33">
        <f t="shared" si="29"/>
        <v>428927</v>
      </c>
      <c r="S184" s="33"/>
      <c r="T184" s="30" t="str">
        <f t="shared" si="30"/>
        <v>USD</v>
      </c>
      <c r="U184" s="33">
        <v>0</v>
      </c>
      <c r="V184" s="33">
        <v>0</v>
      </c>
      <c r="W184" s="33">
        <v>0</v>
      </c>
      <c r="X184" s="33">
        <f t="shared" si="31"/>
        <v>94.5</v>
      </c>
      <c r="Y184" s="33">
        <f t="shared" si="32"/>
        <v>94.5</v>
      </c>
      <c r="Z184" s="33">
        <f t="shared" si="33"/>
        <v>428927</v>
      </c>
      <c r="AA184" s="34">
        <f t="shared" si="34"/>
        <v>1.0576228300102439E-05</v>
      </c>
      <c r="AB184" s="33" t="s">
        <v>2762</v>
      </c>
      <c r="AC184" s="35">
        <v>44952</v>
      </c>
      <c r="AD184" s="33">
        <v>60</v>
      </c>
      <c r="AE184" s="36">
        <f t="shared" si="35"/>
        <v>45012</v>
      </c>
    </row>
    <row r="185" spans="2:31" ht="14.5" hidden="1">
      <c r="B185" s="29" t="s">
        <v>154</v>
      </c>
      <c r="C185" s="30" t="str">
        <f t="shared" si="25"/>
        <v>(Acreedores quirografarios)</v>
      </c>
      <c r="D185" s="30">
        <v>5</v>
      </c>
      <c r="E185" s="30">
        <v>471639172</v>
      </c>
      <c r="F185" s="30" t="s">
        <v>4963</v>
      </c>
      <c r="G185" s="30" t="s">
        <v>4531</v>
      </c>
      <c r="H185" s="31" t="s">
        <v>222</v>
      </c>
      <c r="I185" s="31" t="s">
        <v>62</v>
      </c>
      <c r="J185" s="32">
        <v>971.22000000000003</v>
      </c>
      <c r="K185" s="33">
        <f t="shared" si="26"/>
        <v>971.22000000000003</v>
      </c>
      <c r="L185" s="33">
        <v>4401326</v>
      </c>
      <c r="M185" s="33">
        <v>0</v>
      </c>
      <c r="N185" s="33">
        <v>0</v>
      </c>
      <c r="O185" s="33">
        <v>0</v>
      </c>
      <c r="P185" s="33">
        <f t="shared" si="27"/>
        <v>971.22000000000003</v>
      </c>
      <c r="Q185" s="33">
        <f t="shared" si="28"/>
        <v>971.22000000000003</v>
      </c>
      <c r="R185" s="33">
        <f t="shared" si="29"/>
        <v>4401326</v>
      </c>
      <c r="S185" s="33"/>
      <c r="T185" s="30" t="str">
        <f t="shared" si="30"/>
        <v>USD</v>
      </c>
      <c r="U185" s="33">
        <v>0</v>
      </c>
      <c r="V185" s="33">
        <v>0</v>
      </c>
      <c r="W185" s="33">
        <v>0</v>
      </c>
      <c r="X185" s="33">
        <f t="shared" si="31"/>
        <v>971.22000000000003</v>
      </c>
      <c r="Y185" s="33">
        <f t="shared" si="32"/>
        <v>971.22000000000003</v>
      </c>
      <c r="Z185" s="33">
        <f t="shared" si="33"/>
        <v>4401326</v>
      </c>
      <c r="AA185" s="34">
        <f t="shared" si="34"/>
        <v>0.00010852529357950575</v>
      </c>
      <c r="AB185" s="33" t="s">
        <v>2762</v>
      </c>
      <c r="AC185" s="35">
        <v>44953</v>
      </c>
      <c r="AD185" s="33">
        <v>60</v>
      </c>
      <c r="AE185" s="36">
        <f t="shared" si="35"/>
        <v>45013</v>
      </c>
    </row>
    <row r="186" spans="2:31" ht="14.5" hidden="1">
      <c r="B186" s="29" t="s">
        <v>154</v>
      </c>
      <c r="C186" s="30" t="str">
        <f t="shared" si="25"/>
        <v>(Acreedores quirografarios)</v>
      </c>
      <c r="D186" s="30">
        <v>5</v>
      </c>
      <c r="E186" s="30">
        <v>471639172</v>
      </c>
      <c r="F186" s="30" t="s">
        <v>4963</v>
      </c>
      <c r="G186" s="30" t="s">
        <v>4531</v>
      </c>
      <c r="H186" s="31" t="s">
        <v>223</v>
      </c>
      <c r="I186" s="31" t="s">
        <v>62</v>
      </c>
      <c r="J186" s="32">
        <v>623.70000000000005</v>
      </c>
      <c r="K186" s="33">
        <f t="shared" si="26"/>
        <v>623.70000000000005</v>
      </c>
      <c r="L186" s="33">
        <v>2826452</v>
      </c>
      <c r="M186" s="33">
        <v>0</v>
      </c>
      <c r="N186" s="33">
        <v>0</v>
      </c>
      <c r="O186" s="33">
        <v>0</v>
      </c>
      <c r="P186" s="33">
        <f t="shared" si="27"/>
        <v>623.70000000000005</v>
      </c>
      <c r="Q186" s="33">
        <f t="shared" si="28"/>
        <v>623.70000000000005</v>
      </c>
      <c r="R186" s="33">
        <f t="shared" si="29"/>
        <v>2826452</v>
      </c>
      <c r="S186" s="33"/>
      <c r="T186" s="30" t="str">
        <f t="shared" si="30"/>
        <v>USD</v>
      </c>
      <c r="U186" s="33">
        <v>0</v>
      </c>
      <c r="V186" s="33">
        <v>0</v>
      </c>
      <c r="W186" s="33">
        <v>0</v>
      </c>
      <c r="X186" s="33">
        <f t="shared" si="31"/>
        <v>623.70000000000005</v>
      </c>
      <c r="Y186" s="33">
        <f t="shared" si="32"/>
        <v>623.70000000000005</v>
      </c>
      <c r="Z186" s="33">
        <f t="shared" si="33"/>
        <v>2826452</v>
      </c>
      <c r="AA186" s="34">
        <f t="shared" si="34"/>
        <v>6.9692981862370837E-05</v>
      </c>
      <c r="AB186" s="33" t="s">
        <v>2762</v>
      </c>
      <c r="AC186" s="35">
        <v>44953</v>
      </c>
      <c r="AD186" s="33">
        <v>60</v>
      </c>
      <c r="AE186" s="36">
        <f t="shared" si="35"/>
        <v>45013</v>
      </c>
    </row>
    <row r="187" spans="2:31" ht="14.5" hidden="1">
      <c r="B187" s="29" t="s">
        <v>154</v>
      </c>
      <c r="C187" s="30" t="str">
        <f t="shared" si="25"/>
        <v>(Acreedores quirografarios)</v>
      </c>
      <c r="D187" s="30">
        <v>5</v>
      </c>
      <c r="E187" s="30">
        <v>471639172</v>
      </c>
      <c r="F187" s="30" t="s">
        <v>4963</v>
      </c>
      <c r="G187" s="30" t="s">
        <v>4531</v>
      </c>
      <c r="H187" s="31" t="s">
        <v>224</v>
      </c>
      <c r="I187" s="31" t="s">
        <v>62</v>
      </c>
      <c r="J187" s="32">
        <v>252.80000000000001</v>
      </c>
      <c r="K187" s="33">
        <f t="shared" si="26"/>
        <v>252.80000000000001</v>
      </c>
      <c r="L187" s="33">
        <v>1145626</v>
      </c>
      <c r="M187" s="33">
        <v>0</v>
      </c>
      <c r="N187" s="33">
        <v>0</v>
      </c>
      <c r="O187" s="33">
        <v>0</v>
      </c>
      <c r="P187" s="33">
        <f t="shared" si="27"/>
        <v>252.80000000000001</v>
      </c>
      <c r="Q187" s="33">
        <f t="shared" si="28"/>
        <v>252.80000000000001</v>
      </c>
      <c r="R187" s="33">
        <f t="shared" si="29"/>
        <v>1145626</v>
      </c>
      <c r="S187" s="33"/>
      <c r="T187" s="30" t="str">
        <f t="shared" si="30"/>
        <v>USD</v>
      </c>
      <c r="U187" s="33">
        <v>0</v>
      </c>
      <c r="V187" s="33">
        <v>0</v>
      </c>
      <c r="W187" s="33">
        <v>0</v>
      </c>
      <c r="X187" s="33">
        <f t="shared" si="31"/>
        <v>252.80000000000001</v>
      </c>
      <c r="Y187" s="33">
        <f t="shared" si="32"/>
        <v>252.80000000000001</v>
      </c>
      <c r="Z187" s="33">
        <f t="shared" si="33"/>
        <v>1145626</v>
      </c>
      <c r="AA187" s="34">
        <f t="shared" si="34"/>
        <v>2.8248168388870733E-05</v>
      </c>
      <c r="AB187" s="33" t="s">
        <v>2762</v>
      </c>
      <c r="AC187" s="35">
        <v>44954</v>
      </c>
      <c r="AD187" s="33">
        <v>60</v>
      </c>
      <c r="AE187" s="36">
        <f t="shared" si="35"/>
        <v>45014</v>
      </c>
    </row>
    <row r="188" spans="2:31" ht="14.5" hidden="1">
      <c r="B188" s="29" t="s">
        <v>154</v>
      </c>
      <c r="C188" s="30" t="str">
        <f t="shared" si="25"/>
        <v>(Acreedores quirografarios)</v>
      </c>
      <c r="D188" s="30">
        <v>5</v>
      </c>
      <c r="E188" s="30">
        <v>471639172</v>
      </c>
      <c r="F188" s="30" t="s">
        <v>4963</v>
      </c>
      <c r="G188" s="30" t="s">
        <v>4531</v>
      </c>
      <c r="H188" s="31" t="s">
        <v>225</v>
      </c>
      <c r="I188" s="31" t="s">
        <v>62</v>
      </c>
      <c r="J188" s="32">
        <v>786</v>
      </c>
      <c r="K188" s="33">
        <f t="shared" si="26"/>
        <v>786</v>
      </c>
      <c r="L188" s="33">
        <v>3653878</v>
      </c>
      <c r="M188" s="33">
        <v>0</v>
      </c>
      <c r="N188" s="33">
        <v>0</v>
      </c>
      <c r="O188" s="33">
        <v>0</v>
      </c>
      <c r="P188" s="33">
        <f t="shared" si="27"/>
        <v>786</v>
      </c>
      <c r="Q188" s="33">
        <f t="shared" si="28"/>
        <v>786</v>
      </c>
      <c r="R188" s="33">
        <f t="shared" si="29"/>
        <v>3653878</v>
      </c>
      <c r="S188" s="33"/>
      <c r="T188" s="30" t="str">
        <f t="shared" si="30"/>
        <v>USD</v>
      </c>
      <c r="U188" s="33">
        <v>0</v>
      </c>
      <c r="V188" s="33">
        <v>0</v>
      </c>
      <c r="W188" s="33">
        <v>0</v>
      </c>
      <c r="X188" s="33">
        <f t="shared" si="31"/>
        <v>786</v>
      </c>
      <c r="Y188" s="33">
        <f t="shared" si="32"/>
        <v>786</v>
      </c>
      <c r="Z188" s="33">
        <f t="shared" si="33"/>
        <v>3653878</v>
      </c>
      <c r="AA188" s="34">
        <f t="shared" si="34"/>
        <v>9.0095162833586361E-05</v>
      </c>
      <c r="AB188" s="33" t="s">
        <v>2762</v>
      </c>
      <c r="AC188" s="35">
        <v>44956</v>
      </c>
      <c r="AD188" s="33">
        <v>60</v>
      </c>
      <c r="AE188" s="36">
        <f t="shared" si="35"/>
        <v>45016</v>
      </c>
    </row>
    <row r="189" spans="2:31" ht="14.5" hidden="1">
      <c r="B189" s="29" t="s">
        <v>154</v>
      </c>
      <c r="C189" s="30" t="str">
        <f t="shared" si="25"/>
        <v>(Acreedores quirografarios)</v>
      </c>
      <c r="D189" s="30">
        <v>5</v>
      </c>
      <c r="E189" s="30">
        <v>471639172</v>
      </c>
      <c r="F189" s="30" t="s">
        <v>4963</v>
      </c>
      <c r="G189" s="30" t="s">
        <v>4531</v>
      </c>
      <c r="H189" s="31" t="s">
        <v>226</v>
      </c>
      <c r="I189" s="31" t="s">
        <v>62</v>
      </c>
      <c r="J189" s="32">
        <v>1129.9000000000001</v>
      </c>
      <c r="K189" s="33">
        <f t="shared" si="26"/>
        <v>1129.9000000000001</v>
      </c>
      <c r="L189" s="33">
        <v>5252566</v>
      </c>
      <c r="M189" s="33">
        <v>0</v>
      </c>
      <c r="N189" s="33">
        <v>0</v>
      </c>
      <c r="O189" s="33">
        <v>0</v>
      </c>
      <c r="P189" s="33">
        <f t="shared" si="27"/>
        <v>1129.9000000000001</v>
      </c>
      <c r="Q189" s="33">
        <f t="shared" si="28"/>
        <v>1129.9000000000001</v>
      </c>
      <c r="R189" s="33">
        <f t="shared" si="29"/>
        <v>5252566</v>
      </c>
      <c r="S189" s="33"/>
      <c r="T189" s="30" t="str">
        <f t="shared" si="30"/>
        <v>USD</v>
      </c>
      <c r="U189" s="33">
        <v>0</v>
      </c>
      <c r="V189" s="33">
        <v>0</v>
      </c>
      <c r="W189" s="33">
        <v>0</v>
      </c>
      <c r="X189" s="33">
        <f t="shared" si="31"/>
        <v>1129.9000000000001</v>
      </c>
      <c r="Y189" s="33">
        <f t="shared" si="32"/>
        <v>1129.9000000000001</v>
      </c>
      <c r="Z189" s="33">
        <f t="shared" si="33"/>
        <v>5252566</v>
      </c>
      <c r="AA189" s="34">
        <f t="shared" si="34"/>
        <v>0.00012951466607920664</v>
      </c>
      <c r="AB189" s="33" t="s">
        <v>2762</v>
      </c>
      <c r="AC189" s="35">
        <v>44958</v>
      </c>
      <c r="AD189" s="33">
        <v>60</v>
      </c>
      <c r="AE189" s="36">
        <f t="shared" si="35"/>
        <v>45018</v>
      </c>
    </row>
    <row r="190" spans="2:31" ht="14.5" hidden="1">
      <c r="B190" s="29" t="s">
        <v>154</v>
      </c>
      <c r="C190" s="30" t="str">
        <f t="shared" si="25"/>
        <v>(Acreedores quirografarios)</v>
      </c>
      <c r="D190" s="30">
        <v>5</v>
      </c>
      <c r="E190" s="30">
        <v>471639172</v>
      </c>
      <c r="F190" s="30" t="s">
        <v>4963</v>
      </c>
      <c r="G190" s="30" t="s">
        <v>4531</v>
      </c>
      <c r="H190" s="31" t="s">
        <v>227</v>
      </c>
      <c r="I190" s="31" t="s">
        <v>62</v>
      </c>
      <c r="J190" s="32">
        <v>84</v>
      </c>
      <c r="K190" s="33">
        <f t="shared" si="26"/>
        <v>84</v>
      </c>
      <c r="L190" s="33">
        <v>390491</v>
      </c>
      <c r="M190" s="33">
        <v>0</v>
      </c>
      <c r="N190" s="33">
        <v>0</v>
      </c>
      <c r="O190" s="33">
        <v>0</v>
      </c>
      <c r="P190" s="33">
        <f t="shared" si="27"/>
        <v>84</v>
      </c>
      <c r="Q190" s="33">
        <f t="shared" si="28"/>
        <v>84</v>
      </c>
      <c r="R190" s="33">
        <f t="shared" si="29"/>
        <v>390491</v>
      </c>
      <c r="S190" s="33"/>
      <c r="T190" s="30" t="str">
        <f t="shared" si="30"/>
        <v>USD</v>
      </c>
      <c r="U190" s="33">
        <v>0</v>
      </c>
      <c r="V190" s="33">
        <v>0</v>
      </c>
      <c r="W190" s="33">
        <v>0</v>
      </c>
      <c r="X190" s="33">
        <f t="shared" si="31"/>
        <v>84</v>
      </c>
      <c r="Y190" s="33">
        <f t="shared" si="32"/>
        <v>84</v>
      </c>
      <c r="Z190" s="33">
        <f t="shared" si="33"/>
        <v>390491</v>
      </c>
      <c r="AA190" s="34">
        <f t="shared" si="34"/>
        <v>9.6284961430157145E-06</v>
      </c>
      <c r="AB190" s="33" t="s">
        <v>2762</v>
      </c>
      <c r="AC190" s="35">
        <v>44959</v>
      </c>
      <c r="AD190" s="33">
        <v>60</v>
      </c>
      <c r="AE190" s="36">
        <f t="shared" si="35"/>
        <v>45019</v>
      </c>
    </row>
    <row r="191" spans="2:31" ht="14.5" hidden="1">
      <c r="B191" s="29" t="s">
        <v>154</v>
      </c>
      <c r="C191" s="30" t="str">
        <f t="shared" si="25"/>
        <v>(Acreedores quirografarios)</v>
      </c>
      <c r="D191" s="30">
        <v>5</v>
      </c>
      <c r="E191" s="30">
        <v>471639172</v>
      </c>
      <c r="F191" s="30" t="s">
        <v>4963</v>
      </c>
      <c r="G191" s="30" t="s">
        <v>4531</v>
      </c>
      <c r="H191" s="31" t="s">
        <v>228</v>
      </c>
      <c r="I191" s="31" t="s">
        <v>62</v>
      </c>
      <c r="J191" s="32">
        <v>452.62</v>
      </c>
      <c r="K191" s="33">
        <f t="shared" si="26"/>
        <v>452.62</v>
      </c>
      <c r="L191" s="33">
        <v>2075009</v>
      </c>
      <c r="M191" s="33">
        <v>0</v>
      </c>
      <c r="N191" s="33">
        <v>0</v>
      </c>
      <c r="O191" s="33">
        <v>0</v>
      </c>
      <c r="P191" s="33">
        <f t="shared" si="27"/>
        <v>452.62</v>
      </c>
      <c r="Q191" s="33">
        <f t="shared" si="28"/>
        <v>452.62</v>
      </c>
      <c r="R191" s="33">
        <f t="shared" si="29"/>
        <v>2075009</v>
      </c>
      <c r="S191" s="33"/>
      <c r="T191" s="30" t="str">
        <f t="shared" si="30"/>
        <v>USD</v>
      </c>
      <c r="U191" s="33">
        <v>0</v>
      </c>
      <c r="V191" s="33">
        <v>0</v>
      </c>
      <c r="W191" s="33">
        <v>0</v>
      </c>
      <c r="X191" s="33">
        <f t="shared" si="31"/>
        <v>452.62</v>
      </c>
      <c r="Y191" s="33">
        <f t="shared" si="32"/>
        <v>452.62</v>
      </c>
      <c r="Z191" s="33">
        <f t="shared" si="33"/>
        <v>2075009</v>
      </c>
      <c r="AA191" s="34">
        <f t="shared" si="34"/>
        <v>5.1164344769080194E-05</v>
      </c>
      <c r="AB191" s="33" t="s">
        <v>2762</v>
      </c>
      <c r="AC191" s="35">
        <v>44960</v>
      </c>
      <c r="AD191" s="33">
        <v>60</v>
      </c>
      <c r="AE191" s="36">
        <f t="shared" si="35"/>
        <v>45020</v>
      </c>
    </row>
    <row r="192" spans="2:31" ht="14.5" hidden="1">
      <c r="B192" s="29" t="s">
        <v>154</v>
      </c>
      <c r="C192" s="30" t="str">
        <f t="shared" si="25"/>
        <v>(Acreedores quirografarios)</v>
      </c>
      <c r="D192" s="30">
        <v>5</v>
      </c>
      <c r="E192" s="30">
        <v>471639172</v>
      </c>
      <c r="F192" s="30" t="s">
        <v>4963</v>
      </c>
      <c r="G192" s="30" t="s">
        <v>4531</v>
      </c>
      <c r="H192" s="31" t="s">
        <v>229</v>
      </c>
      <c r="I192" s="31" t="s">
        <v>62</v>
      </c>
      <c r="J192" s="32">
        <v>73.900000000000006</v>
      </c>
      <c r="K192" s="33">
        <f t="shared" si="26"/>
        <v>73.900000000000006</v>
      </c>
      <c r="L192" s="33">
        <v>345094</v>
      </c>
      <c r="M192" s="33">
        <v>0</v>
      </c>
      <c r="N192" s="33">
        <v>0</v>
      </c>
      <c r="O192" s="33">
        <v>0</v>
      </c>
      <c r="P192" s="33">
        <f t="shared" si="27"/>
        <v>73.900000000000006</v>
      </c>
      <c r="Q192" s="33">
        <f t="shared" si="28"/>
        <v>73.900000000000006</v>
      </c>
      <c r="R192" s="33">
        <f t="shared" si="29"/>
        <v>345094</v>
      </c>
      <c r="S192" s="33"/>
      <c r="T192" s="30" t="str">
        <f t="shared" si="30"/>
        <v>USD</v>
      </c>
      <c r="U192" s="33">
        <v>0</v>
      </c>
      <c r="V192" s="33">
        <v>0</v>
      </c>
      <c r="W192" s="33">
        <v>0</v>
      </c>
      <c r="X192" s="33">
        <f t="shared" si="31"/>
        <v>73.900000000000006</v>
      </c>
      <c r="Y192" s="33">
        <f t="shared" si="32"/>
        <v>73.900000000000006</v>
      </c>
      <c r="Z192" s="33">
        <f t="shared" si="33"/>
        <v>345094</v>
      </c>
      <c r="AA192" s="34">
        <f t="shared" si="34"/>
        <v>8.5091237646395562E-06</v>
      </c>
      <c r="AB192" s="33" t="s">
        <v>2762</v>
      </c>
      <c r="AC192" s="35">
        <v>44961</v>
      </c>
      <c r="AD192" s="33">
        <v>60</v>
      </c>
      <c r="AE192" s="36">
        <f t="shared" si="35"/>
        <v>45021</v>
      </c>
    </row>
    <row r="193" spans="2:31" ht="14.5" hidden="1">
      <c r="B193" s="29" t="s">
        <v>154</v>
      </c>
      <c r="C193" s="30" t="str">
        <f t="shared" si="25"/>
        <v>(Acreedores quirografarios)</v>
      </c>
      <c r="D193" s="30">
        <v>5</v>
      </c>
      <c r="E193" s="30">
        <v>471639172</v>
      </c>
      <c r="F193" s="30" t="s">
        <v>4963</v>
      </c>
      <c r="G193" s="30" t="s">
        <v>4531</v>
      </c>
      <c r="H193" s="31" t="s">
        <v>230</v>
      </c>
      <c r="I193" s="31" t="s">
        <v>62</v>
      </c>
      <c r="J193" s="32">
        <v>932.88</v>
      </c>
      <c r="K193" s="33">
        <f t="shared" si="26"/>
        <v>932.88</v>
      </c>
      <c r="L193" s="33">
        <v>4356307</v>
      </c>
      <c r="M193" s="33">
        <v>0</v>
      </c>
      <c r="N193" s="33">
        <v>0</v>
      </c>
      <c r="O193" s="33">
        <v>0</v>
      </c>
      <c r="P193" s="33">
        <f t="shared" si="27"/>
        <v>932.88</v>
      </c>
      <c r="Q193" s="33">
        <f t="shared" si="28"/>
        <v>932.88</v>
      </c>
      <c r="R193" s="33">
        <f t="shared" si="29"/>
        <v>4356307</v>
      </c>
      <c r="S193" s="33"/>
      <c r="T193" s="30" t="str">
        <f t="shared" si="30"/>
        <v>USD</v>
      </c>
      <c r="U193" s="33">
        <v>0</v>
      </c>
      <c r="V193" s="33">
        <v>0</v>
      </c>
      <c r="W193" s="33">
        <v>0</v>
      </c>
      <c r="X193" s="33">
        <f t="shared" si="31"/>
        <v>932.88</v>
      </c>
      <c r="Y193" s="33">
        <f t="shared" si="32"/>
        <v>932.88</v>
      </c>
      <c r="Z193" s="33">
        <f t="shared" si="33"/>
        <v>4356307</v>
      </c>
      <c r="AA193" s="34">
        <f t="shared" si="34"/>
        <v>0.00010741524170158175</v>
      </c>
      <c r="AB193" s="33" t="s">
        <v>2762</v>
      </c>
      <c r="AC193" s="35">
        <v>44963</v>
      </c>
      <c r="AD193" s="33">
        <v>60</v>
      </c>
      <c r="AE193" s="36">
        <f t="shared" si="35"/>
        <v>45023</v>
      </c>
    </row>
    <row r="194" spans="2:31" ht="14.5" hidden="1">
      <c r="B194" s="29" t="s">
        <v>154</v>
      </c>
      <c r="C194" s="30" t="str">
        <f t="shared" si="25"/>
        <v>(Acreedores quirografarios)</v>
      </c>
      <c r="D194" s="30">
        <v>5</v>
      </c>
      <c r="E194" s="30">
        <v>471639172</v>
      </c>
      <c r="F194" s="30" t="s">
        <v>4963</v>
      </c>
      <c r="G194" s="30" t="s">
        <v>4531</v>
      </c>
      <c r="H194" s="31" t="s">
        <v>231</v>
      </c>
      <c r="I194" s="31" t="s">
        <v>62</v>
      </c>
      <c r="J194" s="32">
        <v>261.49000000000001</v>
      </c>
      <c r="K194" s="33">
        <f t="shared" si="26"/>
        <v>261.49000000000001</v>
      </c>
      <c r="L194" s="33">
        <v>1248942</v>
      </c>
      <c r="M194" s="33">
        <v>0</v>
      </c>
      <c r="N194" s="33">
        <v>0</v>
      </c>
      <c r="O194" s="33">
        <v>0</v>
      </c>
      <c r="P194" s="33">
        <f t="shared" si="27"/>
        <v>261.49000000000001</v>
      </c>
      <c r="Q194" s="33">
        <f t="shared" si="28"/>
        <v>261.49000000000001</v>
      </c>
      <c r="R194" s="33">
        <f t="shared" si="29"/>
        <v>1248942</v>
      </c>
      <c r="S194" s="33"/>
      <c r="T194" s="30" t="str">
        <f t="shared" si="30"/>
        <v>USD</v>
      </c>
      <c r="U194" s="33">
        <v>0</v>
      </c>
      <c r="V194" s="33">
        <v>0</v>
      </c>
      <c r="W194" s="33">
        <v>0</v>
      </c>
      <c r="X194" s="33">
        <f t="shared" si="31"/>
        <v>261.49000000000001</v>
      </c>
      <c r="Y194" s="33">
        <f t="shared" si="32"/>
        <v>261.49000000000001</v>
      </c>
      <c r="Z194" s="33">
        <f t="shared" si="33"/>
        <v>1248942</v>
      </c>
      <c r="AA194" s="34">
        <f t="shared" si="34"/>
        <v>3.079567321615692E-05</v>
      </c>
      <c r="AB194" s="33" t="s">
        <v>2762</v>
      </c>
      <c r="AC194" s="35">
        <v>44964</v>
      </c>
      <c r="AD194" s="33">
        <v>60</v>
      </c>
      <c r="AE194" s="36">
        <f t="shared" si="35"/>
        <v>45024</v>
      </c>
    </row>
    <row r="195" spans="2:31" ht="14.5" hidden="1">
      <c r="B195" s="29" t="s">
        <v>154</v>
      </c>
      <c r="C195" s="30" t="str">
        <f t="shared" si="25"/>
        <v>(Acreedores quirografarios)</v>
      </c>
      <c r="D195" s="30">
        <v>5</v>
      </c>
      <c r="E195" s="30">
        <v>471639172</v>
      </c>
      <c r="F195" s="30" t="s">
        <v>4963</v>
      </c>
      <c r="G195" s="30" t="s">
        <v>4531</v>
      </c>
      <c r="H195" s="31" t="s">
        <v>232</v>
      </c>
      <c r="I195" s="31" t="s">
        <v>62</v>
      </c>
      <c r="J195" s="32">
        <v>905.70000000000005</v>
      </c>
      <c r="K195" s="33">
        <f t="shared" si="26"/>
        <v>905.70000000000005</v>
      </c>
      <c r="L195" s="33">
        <v>4325850</v>
      </c>
      <c r="M195" s="33">
        <v>0</v>
      </c>
      <c r="N195" s="33">
        <v>0</v>
      </c>
      <c r="O195" s="33">
        <v>0</v>
      </c>
      <c r="P195" s="33">
        <f t="shared" si="27"/>
        <v>905.70000000000005</v>
      </c>
      <c r="Q195" s="33">
        <f t="shared" si="28"/>
        <v>905.70000000000005</v>
      </c>
      <c r="R195" s="33">
        <f t="shared" si="29"/>
        <v>4325850</v>
      </c>
      <c r="S195" s="33"/>
      <c r="T195" s="30" t="str">
        <f t="shared" si="30"/>
        <v>USD</v>
      </c>
      <c r="U195" s="33">
        <v>0</v>
      </c>
      <c r="V195" s="33">
        <v>0</v>
      </c>
      <c r="W195" s="33">
        <v>0</v>
      </c>
      <c r="X195" s="33">
        <f t="shared" si="31"/>
        <v>905.70000000000005</v>
      </c>
      <c r="Y195" s="33">
        <f t="shared" si="32"/>
        <v>905.70000000000005</v>
      </c>
      <c r="Z195" s="33">
        <f t="shared" si="33"/>
        <v>4325850</v>
      </c>
      <c r="AA195" s="34">
        <f t="shared" si="34"/>
        <v>0.00010666425100774289</v>
      </c>
      <c r="AB195" s="33" t="s">
        <v>2762</v>
      </c>
      <c r="AC195" s="35">
        <v>44964</v>
      </c>
      <c r="AD195" s="33">
        <v>60</v>
      </c>
      <c r="AE195" s="36">
        <f t="shared" si="35"/>
        <v>45024</v>
      </c>
    </row>
    <row r="196" spans="2:31" ht="14.5" hidden="1">
      <c r="B196" s="29" t="s">
        <v>154</v>
      </c>
      <c r="C196" s="30" t="str">
        <f t="shared" si="25"/>
        <v>(Acreedores quirografarios)</v>
      </c>
      <c r="D196" s="30">
        <v>5</v>
      </c>
      <c r="E196" s="30">
        <v>471639172</v>
      </c>
      <c r="F196" s="30" t="s">
        <v>4963</v>
      </c>
      <c r="G196" s="30" t="s">
        <v>4531</v>
      </c>
      <c r="H196" s="31" t="s">
        <v>233</v>
      </c>
      <c r="I196" s="31" t="s">
        <v>62</v>
      </c>
      <c r="J196" s="32">
        <v>1567.77</v>
      </c>
      <c r="K196" s="33">
        <f t="shared" si="26"/>
        <v>1567.77</v>
      </c>
      <c r="L196" s="33">
        <v>7488061</v>
      </c>
      <c r="M196" s="33">
        <v>0</v>
      </c>
      <c r="N196" s="33">
        <v>0</v>
      </c>
      <c r="O196" s="33">
        <v>0</v>
      </c>
      <c r="P196" s="33">
        <f t="shared" si="27"/>
        <v>1567.77</v>
      </c>
      <c r="Q196" s="33">
        <f t="shared" si="28"/>
        <v>1567.77</v>
      </c>
      <c r="R196" s="33">
        <f t="shared" si="29"/>
        <v>7488061</v>
      </c>
      <c r="S196" s="33"/>
      <c r="T196" s="30" t="str">
        <f t="shared" si="30"/>
        <v>USD</v>
      </c>
      <c r="U196" s="33">
        <v>0</v>
      </c>
      <c r="V196" s="33">
        <v>0</v>
      </c>
      <c r="W196" s="33">
        <v>0</v>
      </c>
      <c r="X196" s="33">
        <f t="shared" si="31"/>
        <v>1567.77</v>
      </c>
      <c r="Y196" s="33">
        <f t="shared" si="32"/>
        <v>1567.77</v>
      </c>
      <c r="Z196" s="33">
        <f t="shared" si="33"/>
        <v>7488061</v>
      </c>
      <c r="AA196" s="34">
        <f t="shared" si="34"/>
        <v>0.00018463617972543897</v>
      </c>
      <c r="AB196" s="33" t="s">
        <v>2762</v>
      </c>
      <c r="AC196" s="35">
        <v>44964</v>
      </c>
      <c r="AD196" s="33">
        <v>60</v>
      </c>
      <c r="AE196" s="36">
        <f t="shared" si="35"/>
        <v>45024</v>
      </c>
    </row>
    <row r="197" spans="2:31" ht="14.5" hidden="1">
      <c r="B197" s="29" t="s">
        <v>154</v>
      </c>
      <c r="C197" s="30" t="str">
        <f t="shared" si="25"/>
        <v>(Acreedores quirografarios)</v>
      </c>
      <c r="D197" s="30">
        <v>5</v>
      </c>
      <c r="E197" s="30">
        <v>471639172</v>
      </c>
      <c r="F197" s="30" t="s">
        <v>4963</v>
      </c>
      <c r="G197" s="30" t="s">
        <v>4531</v>
      </c>
      <c r="H197" s="31" t="s">
        <v>234</v>
      </c>
      <c r="I197" s="31" t="s">
        <v>62</v>
      </c>
      <c r="J197" s="32">
        <v>284</v>
      </c>
      <c r="K197" s="33">
        <f t="shared" si="26"/>
        <v>284</v>
      </c>
      <c r="L197" s="33">
        <v>1356381</v>
      </c>
      <c r="M197" s="33">
        <v>0</v>
      </c>
      <c r="N197" s="33">
        <v>0</v>
      </c>
      <c r="O197" s="33">
        <v>0</v>
      </c>
      <c r="P197" s="33">
        <f t="shared" si="27"/>
        <v>284</v>
      </c>
      <c r="Q197" s="33">
        <f t="shared" si="28"/>
        <v>284</v>
      </c>
      <c r="R197" s="33">
        <f t="shared" si="29"/>
        <v>1356381</v>
      </c>
      <c r="S197" s="33"/>
      <c r="T197" s="30" t="str">
        <f t="shared" si="30"/>
        <v>USD</v>
      </c>
      <c r="U197" s="33">
        <v>0</v>
      </c>
      <c r="V197" s="33">
        <v>0</v>
      </c>
      <c r="W197" s="33">
        <v>0</v>
      </c>
      <c r="X197" s="33">
        <f t="shared" si="31"/>
        <v>284</v>
      </c>
      <c r="Y197" s="33">
        <f t="shared" si="32"/>
        <v>284</v>
      </c>
      <c r="Z197" s="33">
        <f t="shared" si="33"/>
        <v>1356381</v>
      </c>
      <c r="AA197" s="34">
        <f t="shared" si="34"/>
        <v>3.3444840539115618E-05</v>
      </c>
      <c r="AB197" s="33" t="s">
        <v>2762</v>
      </c>
      <c r="AC197" s="35">
        <v>44965</v>
      </c>
      <c r="AD197" s="33">
        <v>60</v>
      </c>
      <c r="AE197" s="36">
        <f t="shared" si="35"/>
        <v>45025</v>
      </c>
    </row>
    <row r="198" spans="2:31" ht="14.5" hidden="1">
      <c r="B198" s="29" t="s">
        <v>154</v>
      </c>
      <c r="C198" s="30" t="str">
        <f t="shared" si="25"/>
        <v>(Acreedores quirografarios)</v>
      </c>
      <c r="D198" s="30">
        <v>5</v>
      </c>
      <c r="E198" s="30">
        <v>471639172</v>
      </c>
      <c r="F198" s="30" t="s">
        <v>4963</v>
      </c>
      <c r="G198" s="30" t="s">
        <v>4531</v>
      </c>
      <c r="H198" s="31" t="s">
        <v>235</v>
      </c>
      <c r="I198" s="31" t="s">
        <v>62</v>
      </c>
      <c r="J198" s="32">
        <v>309.89999999999998</v>
      </c>
      <c r="K198" s="33">
        <f t="shared" si="26"/>
        <v>309.89999999999998</v>
      </c>
      <c r="L198" s="33">
        <v>1478177</v>
      </c>
      <c r="M198" s="33">
        <v>0</v>
      </c>
      <c r="N198" s="33">
        <v>0</v>
      </c>
      <c r="O198" s="33">
        <v>0</v>
      </c>
      <c r="P198" s="33">
        <f t="shared" si="27"/>
        <v>309.89999999999998</v>
      </c>
      <c r="Q198" s="33">
        <f t="shared" si="28"/>
        <v>309.89999999999998</v>
      </c>
      <c r="R198" s="33">
        <f t="shared" si="29"/>
        <v>1478177</v>
      </c>
      <c r="S198" s="33"/>
      <c r="T198" s="30" t="str">
        <f t="shared" si="30"/>
        <v>USD</v>
      </c>
      <c r="U198" s="33">
        <v>0</v>
      </c>
      <c r="V198" s="33">
        <v>0</v>
      </c>
      <c r="W198" s="33">
        <v>0</v>
      </c>
      <c r="X198" s="33">
        <f t="shared" si="31"/>
        <v>309.89999999999998</v>
      </c>
      <c r="Y198" s="33">
        <f t="shared" si="32"/>
        <v>309.89999999999998</v>
      </c>
      <c r="Z198" s="33">
        <f t="shared" si="33"/>
        <v>1478177</v>
      </c>
      <c r="AA198" s="34">
        <f t="shared" si="34"/>
        <v>3.644801427739574E-05</v>
      </c>
      <c r="AB198" s="33" t="s">
        <v>2762</v>
      </c>
      <c r="AC198" s="35">
        <v>44966</v>
      </c>
      <c r="AD198" s="33">
        <v>60</v>
      </c>
      <c r="AE198" s="36">
        <f t="shared" si="35"/>
        <v>45026</v>
      </c>
    </row>
    <row r="199" spans="2:31" ht="14.5" hidden="1">
      <c r="B199" s="29" t="s">
        <v>236</v>
      </c>
      <c r="C199" s="30" t="str">
        <f t="shared" si="25"/>
        <v>(Acreedores quirografarios)</v>
      </c>
      <c r="D199" s="30">
        <v>5</v>
      </c>
      <c r="E199" s="30" t="s">
        <v>4964</v>
      </c>
      <c r="F199" s="30" t="s">
        <v>4965</v>
      </c>
      <c r="G199" s="30" t="s">
        <v>4780</v>
      </c>
      <c r="H199" s="31" t="s">
        <v>237</v>
      </c>
      <c r="I199" s="31" t="s">
        <v>48</v>
      </c>
      <c r="J199" s="32">
        <v>3201100</v>
      </c>
      <c r="K199" s="33">
        <f t="shared" si="26"/>
        <v>593.00292462027107</v>
      </c>
      <c r="L199" s="33">
        <v>2828535</v>
      </c>
      <c r="M199" s="33">
        <v>0</v>
      </c>
      <c r="N199" s="33">
        <v>0</v>
      </c>
      <c r="O199" s="33">
        <v>0</v>
      </c>
      <c r="P199" s="33">
        <f t="shared" si="27"/>
        <v>3201100</v>
      </c>
      <c r="Q199" s="33">
        <f t="shared" si="28"/>
        <v>593.00292462027107</v>
      </c>
      <c r="R199" s="33">
        <f t="shared" si="29"/>
        <v>2828535</v>
      </c>
      <c r="S199" s="33"/>
      <c r="T199" s="30" t="str">
        <f t="shared" si="30"/>
        <v>COP</v>
      </c>
      <c r="U199" s="33">
        <v>0</v>
      </c>
      <c r="V199" s="33">
        <v>0</v>
      </c>
      <c r="W199" s="33">
        <v>0</v>
      </c>
      <c r="X199" s="33">
        <f t="shared" si="31"/>
        <v>3201100</v>
      </c>
      <c r="Y199" s="33">
        <f t="shared" si="32"/>
        <v>593.00292462027107</v>
      </c>
      <c r="Z199" s="33">
        <f t="shared" si="33"/>
        <v>2828535</v>
      </c>
      <c r="AA199" s="34">
        <f t="shared" si="34"/>
        <v>6.9744343244492076E-05</v>
      </c>
      <c r="AB199" s="33" t="s">
        <v>3370</v>
      </c>
      <c r="AC199" s="35">
        <v>44922</v>
      </c>
      <c r="AD199" s="33">
        <v>45</v>
      </c>
      <c r="AE199" s="36">
        <f t="shared" si="35"/>
        <v>44967</v>
      </c>
    </row>
    <row r="200" spans="2:31" ht="14.5" hidden="1">
      <c r="B200" s="29" t="s">
        <v>236</v>
      </c>
      <c r="C200" s="30" t="str">
        <f t="shared" si="25"/>
        <v>(Acreedores quirografarios)</v>
      </c>
      <c r="D200" s="30">
        <v>5</v>
      </c>
      <c r="E200" s="30" t="s">
        <v>4964</v>
      </c>
      <c r="F200" s="30" t="s">
        <v>4965</v>
      </c>
      <c r="G200" s="30" t="s">
        <v>4780</v>
      </c>
      <c r="H200" s="31" t="s">
        <v>238</v>
      </c>
      <c r="I200" s="31" t="s">
        <v>48</v>
      </c>
      <c r="J200" s="32">
        <v>28279755</v>
      </c>
      <c r="K200" s="33">
        <f t="shared" si="26"/>
        <v>5238.8171535792526</v>
      </c>
      <c r="L200" s="33">
        <v>24988372</v>
      </c>
      <c r="M200" s="33">
        <v>0</v>
      </c>
      <c r="N200" s="33">
        <v>0</v>
      </c>
      <c r="O200" s="33">
        <v>0</v>
      </c>
      <c r="P200" s="33">
        <f t="shared" si="27"/>
        <v>28279755</v>
      </c>
      <c r="Q200" s="33">
        <f t="shared" si="28"/>
        <v>5238.8171535792526</v>
      </c>
      <c r="R200" s="33">
        <f t="shared" si="29"/>
        <v>24988372</v>
      </c>
      <c r="S200" s="33"/>
      <c r="T200" s="30" t="str">
        <f t="shared" si="30"/>
        <v>COP</v>
      </c>
      <c r="U200" s="33">
        <v>0</v>
      </c>
      <c r="V200" s="33">
        <v>0</v>
      </c>
      <c r="W200" s="33">
        <v>0</v>
      </c>
      <c r="X200" s="33">
        <f t="shared" si="31"/>
        <v>28279755</v>
      </c>
      <c r="Y200" s="33">
        <f t="shared" si="32"/>
        <v>5238.8171535792526</v>
      </c>
      <c r="Z200" s="33">
        <f t="shared" si="33"/>
        <v>24988372</v>
      </c>
      <c r="AA200" s="34">
        <f t="shared" si="34"/>
        <v>0.00061614849874194765</v>
      </c>
      <c r="AB200" s="33" t="s">
        <v>3370</v>
      </c>
      <c r="AC200" s="35">
        <v>44944</v>
      </c>
      <c r="AD200" s="33">
        <v>45</v>
      </c>
      <c r="AE200" s="36">
        <f t="shared" si="35"/>
        <v>44989</v>
      </c>
    </row>
    <row r="201" spans="2:31" ht="14.5" hidden="1">
      <c r="B201" s="29" t="s">
        <v>239</v>
      </c>
      <c r="C201" s="30" t="str">
        <f t="shared" si="25"/>
        <v>(Acreedores quirografarios)</v>
      </c>
      <c r="D201" s="30">
        <v>5</v>
      </c>
      <c r="E201" s="30" t="s">
        <v>4966</v>
      </c>
      <c r="F201" s="30" t="s">
        <v>4967</v>
      </c>
      <c r="G201" s="30" t="s">
        <v>4968</v>
      </c>
      <c r="H201" s="31" t="s">
        <v>240</v>
      </c>
      <c r="I201" s="31" t="s">
        <v>48</v>
      </c>
      <c r="J201" s="32">
        <v>1409000</v>
      </c>
      <c r="K201" s="33">
        <f t="shared" si="26"/>
        <v>281.97951717559249</v>
      </c>
      <c r="L201" s="33">
        <v>1345000</v>
      </c>
      <c r="M201" s="33">
        <v>0</v>
      </c>
      <c r="N201" s="33">
        <v>0</v>
      </c>
      <c r="O201" s="33">
        <v>0</v>
      </c>
      <c r="P201" s="33">
        <f t="shared" si="27"/>
        <v>1409000</v>
      </c>
      <c r="Q201" s="33">
        <f t="shared" si="28"/>
        <v>281.97951717559249</v>
      </c>
      <c r="R201" s="33">
        <f t="shared" si="29"/>
        <v>1345000</v>
      </c>
      <c r="S201" s="33"/>
      <c r="T201" s="30" t="str">
        <f t="shared" si="30"/>
        <v>COP</v>
      </c>
      <c r="U201" s="33">
        <v>0</v>
      </c>
      <c r="V201" s="33">
        <v>0</v>
      </c>
      <c r="W201" s="33">
        <v>0</v>
      </c>
      <c r="X201" s="33">
        <f t="shared" si="31"/>
        <v>1409000</v>
      </c>
      <c r="Y201" s="33">
        <f t="shared" si="32"/>
        <v>281.97951717559249</v>
      </c>
      <c r="Z201" s="33">
        <f t="shared" si="33"/>
        <v>1345000</v>
      </c>
      <c r="AA201" s="34">
        <f t="shared" si="34"/>
        <v>3.3164214571798415E-05</v>
      </c>
      <c r="AB201" s="33" t="s">
        <v>4969</v>
      </c>
      <c r="AC201" s="35">
        <v>44901</v>
      </c>
      <c r="AD201" s="33">
        <v>60</v>
      </c>
      <c r="AE201" s="36">
        <f t="shared" si="35"/>
        <v>44961</v>
      </c>
    </row>
    <row r="202" spans="2:31" ht="14.5" hidden="1">
      <c r="B202" s="29" t="s">
        <v>239</v>
      </c>
      <c r="C202" s="30" t="str">
        <f t="shared" si="25"/>
        <v>(Acreedores quirografarios)</v>
      </c>
      <c r="D202" s="30">
        <v>5</v>
      </c>
      <c r="E202" s="30" t="s">
        <v>4966</v>
      </c>
      <c r="F202" s="30" t="s">
        <v>4967</v>
      </c>
      <c r="G202" s="30" t="s">
        <v>4968</v>
      </c>
      <c r="H202" s="31" t="s">
        <v>241</v>
      </c>
      <c r="I202" s="31" t="s">
        <v>48</v>
      </c>
      <c r="J202" s="32">
        <v>8939000</v>
      </c>
      <c r="K202" s="33">
        <f t="shared" si="26"/>
        <v>1789.7302850194449</v>
      </c>
      <c r="L202" s="33">
        <v>8536745</v>
      </c>
      <c r="M202" s="33">
        <v>0</v>
      </c>
      <c r="N202" s="33">
        <v>0</v>
      </c>
      <c r="O202" s="33">
        <v>0</v>
      </c>
      <c r="P202" s="33">
        <f t="shared" si="27"/>
        <v>8939000</v>
      </c>
      <c r="Q202" s="33">
        <f t="shared" si="28"/>
        <v>1789.7302850194449</v>
      </c>
      <c r="R202" s="33">
        <f t="shared" si="29"/>
        <v>8536745</v>
      </c>
      <c r="S202" s="33"/>
      <c r="T202" s="30" t="str">
        <f t="shared" si="30"/>
        <v>COP</v>
      </c>
      <c r="U202" s="33">
        <v>0</v>
      </c>
      <c r="V202" s="33">
        <v>0</v>
      </c>
      <c r="W202" s="33">
        <v>0</v>
      </c>
      <c r="X202" s="33">
        <f t="shared" si="31"/>
        <v>8939000</v>
      </c>
      <c r="Y202" s="33">
        <f t="shared" si="32"/>
        <v>1789.7302850194449</v>
      </c>
      <c r="Z202" s="33">
        <f t="shared" si="33"/>
        <v>8536745</v>
      </c>
      <c r="AA202" s="34">
        <f t="shared" si="34"/>
        <v>0.00021049400960946267</v>
      </c>
      <c r="AB202" s="33" t="s">
        <v>4969</v>
      </c>
      <c r="AC202" s="35">
        <v>44901</v>
      </c>
      <c r="AD202" s="33">
        <v>60</v>
      </c>
      <c r="AE202" s="36">
        <f t="shared" si="35"/>
        <v>44961</v>
      </c>
    </row>
    <row r="203" spans="2:31" ht="14.5" hidden="1">
      <c r="B203" s="29" t="s">
        <v>239</v>
      </c>
      <c r="C203" s="30" t="str">
        <f t="shared" si="25"/>
        <v>(Acreedores quirografarios)</v>
      </c>
      <c r="D203" s="30">
        <v>5</v>
      </c>
      <c r="E203" s="30" t="s">
        <v>4966</v>
      </c>
      <c r="F203" s="30" t="s">
        <v>4967</v>
      </c>
      <c r="G203" s="30" t="s">
        <v>4968</v>
      </c>
      <c r="H203" s="31" t="s">
        <v>242</v>
      </c>
      <c r="I203" s="31" t="s">
        <v>48</v>
      </c>
      <c r="J203" s="32">
        <v>300000</v>
      </c>
      <c r="K203" s="33">
        <f t="shared" si="26"/>
        <v>60.162688554147401</v>
      </c>
      <c r="L203" s="33">
        <v>286967</v>
      </c>
      <c r="M203" s="33">
        <v>0</v>
      </c>
      <c r="N203" s="33">
        <v>0</v>
      </c>
      <c r="O203" s="33">
        <v>0</v>
      </c>
      <c r="P203" s="33">
        <f t="shared" si="27"/>
        <v>300000</v>
      </c>
      <c r="Q203" s="33">
        <f t="shared" si="28"/>
        <v>60.162688554147401</v>
      </c>
      <c r="R203" s="33">
        <f t="shared" si="29"/>
        <v>286967</v>
      </c>
      <c r="S203" s="33"/>
      <c r="T203" s="30" t="str">
        <f t="shared" si="30"/>
        <v>COP</v>
      </c>
      <c r="U203" s="33">
        <v>0</v>
      </c>
      <c r="V203" s="33">
        <v>0</v>
      </c>
      <c r="W203" s="33">
        <v>0</v>
      </c>
      <c r="X203" s="33">
        <f t="shared" si="31"/>
        <v>300000</v>
      </c>
      <c r="Y203" s="33">
        <f t="shared" si="32"/>
        <v>60.162688554147401</v>
      </c>
      <c r="Z203" s="33">
        <f t="shared" si="33"/>
        <v>286967</v>
      </c>
      <c r="AA203" s="34">
        <f t="shared" si="34"/>
        <v>7.0758625747399827E-06</v>
      </c>
      <c r="AB203" s="33" t="s">
        <v>4969</v>
      </c>
      <c r="AC203" s="35">
        <v>44909</v>
      </c>
      <c r="AD203" s="33">
        <v>60</v>
      </c>
      <c r="AE203" s="36">
        <f t="shared" si="35"/>
        <v>44969</v>
      </c>
    </row>
    <row r="204" spans="2:31" ht="14.5" hidden="1">
      <c r="B204" s="29" t="s">
        <v>239</v>
      </c>
      <c r="C204" s="30" t="str">
        <f t="shared" si="25"/>
        <v>(Acreedores quirografarios)</v>
      </c>
      <c r="D204" s="30">
        <v>5</v>
      </c>
      <c r="E204" s="30" t="s">
        <v>4966</v>
      </c>
      <c r="F204" s="30" t="s">
        <v>4967</v>
      </c>
      <c r="G204" s="30" t="s">
        <v>4968</v>
      </c>
      <c r="H204" s="31" t="s">
        <v>243</v>
      </c>
      <c r="I204" s="31" t="s">
        <v>48</v>
      </c>
      <c r="J204" s="32">
        <v>1169000</v>
      </c>
      <c r="K204" s="33">
        <f t="shared" si="26"/>
        <v>234.39479228906566</v>
      </c>
      <c r="L204" s="33">
        <v>1118028</v>
      </c>
      <c r="M204" s="33">
        <v>0</v>
      </c>
      <c r="N204" s="33">
        <v>0</v>
      </c>
      <c r="O204" s="33">
        <v>0</v>
      </c>
      <c r="P204" s="33">
        <f t="shared" si="27"/>
        <v>1169000</v>
      </c>
      <c r="Q204" s="33">
        <f t="shared" si="28"/>
        <v>234.39479228906566</v>
      </c>
      <c r="R204" s="33">
        <f t="shared" si="29"/>
        <v>1118028</v>
      </c>
      <c r="S204" s="33"/>
      <c r="T204" s="30" t="str">
        <f t="shared" si="30"/>
        <v>COP</v>
      </c>
      <c r="U204" s="33">
        <v>0</v>
      </c>
      <c r="V204" s="33">
        <v>0</v>
      </c>
      <c r="W204" s="33">
        <v>0</v>
      </c>
      <c r="X204" s="33">
        <f t="shared" si="31"/>
        <v>1169000</v>
      </c>
      <c r="Y204" s="33">
        <f t="shared" si="32"/>
        <v>234.39479228906566</v>
      </c>
      <c r="Z204" s="33">
        <f t="shared" si="33"/>
        <v>1118028</v>
      </c>
      <c r="AA204" s="34">
        <f t="shared" si="34"/>
        <v>2.7567673226229473E-05</v>
      </c>
      <c r="AB204" s="33" t="s">
        <v>4969</v>
      </c>
      <c r="AC204" s="35">
        <v>44909</v>
      </c>
      <c r="AD204" s="33">
        <v>60</v>
      </c>
      <c r="AE204" s="36">
        <f t="shared" si="35"/>
        <v>44969</v>
      </c>
    </row>
    <row r="205" spans="2:31" ht="14.5" hidden="1">
      <c r="B205" s="29" t="s">
        <v>239</v>
      </c>
      <c r="C205" s="30" t="str">
        <f t="shared" si="25"/>
        <v>(Acreedores quirografarios)</v>
      </c>
      <c r="D205" s="30">
        <v>5</v>
      </c>
      <c r="E205" s="30" t="s">
        <v>4966</v>
      </c>
      <c r="F205" s="30" t="s">
        <v>4967</v>
      </c>
      <c r="G205" s="30" t="s">
        <v>4968</v>
      </c>
      <c r="H205" s="31" t="s">
        <v>244</v>
      </c>
      <c r="I205" s="31" t="s">
        <v>48</v>
      </c>
      <c r="J205" s="32">
        <v>189000</v>
      </c>
      <c r="K205" s="33">
        <f t="shared" si="26"/>
        <v>37.84081260416994</v>
      </c>
      <c r="L205" s="33">
        <v>180495</v>
      </c>
      <c r="M205" s="33">
        <v>0</v>
      </c>
      <c r="N205" s="33">
        <v>0</v>
      </c>
      <c r="O205" s="33">
        <v>0</v>
      </c>
      <c r="P205" s="33">
        <f t="shared" si="27"/>
        <v>189000</v>
      </c>
      <c r="Q205" s="33">
        <f t="shared" si="28"/>
        <v>37.84081260416994</v>
      </c>
      <c r="R205" s="33">
        <f t="shared" si="29"/>
        <v>180495</v>
      </c>
      <c r="S205" s="33"/>
      <c r="T205" s="30" t="str">
        <f t="shared" si="30"/>
        <v>COP</v>
      </c>
      <c r="U205" s="33">
        <v>0</v>
      </c>
      <c r="V205" s="33">
        <v>0</v>
      </c>
      <c r="W205" s="33">
        <v>0</v>
      </c>
      <c r="X205" s="33">
        <f t="shared" si="31"/>
        <v>189000</v>
      </c>
      <c r="Y205" s="33">
        <f t="shared" si="32"/>
        <v>37.84081260416994</v>
      </c>
      <c r="Z205" s="33">
        <f t="shared" si="33"/>
        <v>180495</v>
      </c>
      <c r="AA205" s="34">
        <f t="shared" si="34"/>
        <v>4.4505389659009337E-06</v>
      </c>
      <c r="AB205" s="33" t="s">
        <v>4969</v>
      </c>
      <c r="AC205" s="35">
        <v>44910</v>
      </c>
      <c r="AD205" s="33">
        <v>60</v>
      </c>
      <c r="AE205" s="36">
        <f t="shared" si="35"/>
        <v>44970</v>
      </c>
    </row>
    <row r="206" spans="2:31" ht="14.5" hidden="1">
      <c r="B206" s="29" t="s">
        <v>239</v>
      </c>
      <c r="C206" s="30" t="str">
        <f t="shared" si="36" ref="C206:C269">+IF(D206=1,$A$4,IF(D206=2,$A$5,IF(D206=3,$A$6,IF(D206=4,$A$7,IF(D206=5,$A$8,IF(D206=6,$A$9,))))))</f>
        <v>(Acreedores quirografarios)</v>
      </c>
      <c r="D206" s="30">
        <v>5</v>
      </c>
      <c r="E206" s="30" t="s">
        <v>4966</v>
      </c>
      <c r="F206" s="30" t="s">
        <v>4967</v>
      </c>
      <c r="G206" s="30" t="s">
        <v>4968</v>
      </c>
      <c r="H206" s="31" t="s">
        <v>245</v>
      </c>
      <c r="I206" s="31" t="s">
        <v>48</v>
      </c>
      <c r="J206" s="32">
        <v>418100</v>
      </c>
      <c r="K206" s="33">
        <f t="shared" si="37" ref="K206:K269">+IF(I206="USD",J206,L206/$L$3)</f>
        <v>82.548298164512502</v>
      </c>
      <c r="L206" s="33">
        <v>393743</v>
      </c>
      <c r="M206" s="33">
        <v>0</v>
      </c>
      <c r="N206" s="33">
        <v>0</v>
      </c>
      <c r="O206" s="33">
        <v>0</v>
      </c>
      <c r="P206" s="33">
        <f t="shared" si="38" ref="P206:P269">+J206+M206</f>
        <v>418100</v>
      </c>
      <c r="Q206" s="33">
        <f t="shared" si="39" ref="Q206:Q269">+K206+N206</f>
        <v>82.548298164512502</v>
      </c>
      <c r="R206" s="33">
        <f t="shared" si="40" ref="R206:R269">+L206+O206</f>
        <v>393743</v>
      </c>
      <c r="S206" s="33"/>
      <c r="T206" s="30" t="str">
        <f t="shared" si="41" ref="T206:T269">+I206</f>
        <v>COP</v>
      </c>
      <c r="U206" s="33">
        <v>0</v>
      </c>
      <c r="V206" s="33">
        <v>0</v>
      </c>
      <c r="W206" s="33">
        <v>0</v>
      </c>
      <c r="X206" s="33">
        <f t="shared" si="42" ref="X206:X269">+P206+U206</f>
        <v>418100</v>
      </c>
      <c r="Y206" s="33">
        <f t="shared" si="43" ref="Y206:Y269">+Q206+V206</f>
        <v>82.548298164512502</v>
      </c>
      <c r="Z206" s="33">
        <f t="shared" si="44" ref="Z206:Z269">+R206+W206</f>
        <v>393743</v>
      </c>
      <c r="AA206" s="34">
        <f t="shared" si="45" ref="AA206:AA269">+IF(D206=1,Z206/$C$4,IF(D206=2,Z206/$C$5,IF(D206=3,Z206/$C$6,IF(D206=4,Z206/$C$7,IF(D206=5,Z206/$C$8,IF(D206=6,Z206/$C$9))))))</f>
        <v>9.7086820357945161E-06</v>
      </c>
      <c r="AB206" s="33" t="s">
        <v>4969</v>
      </c>
      <c r="AC206" s="35">
        <v>44932</v>
      </c>
      <c r="AD206" s="33">
        <v>60</v>
      </c>
      <c r="AE206" s="36">
        <f t="shared" si="35"/>
        <v>44992</v>
      </c>
    </row>
    <row r="207" spans="2:31" ht="14.5" hidden="1">
      <c r="B207" s="29" t="s">
        <v>239</v>
      </c>
      <c r="C207" s="30" t="str">
        <f t="shared" si="36"/>
        <v>(Acreedores quirografarios)</v>
      </c>
      <c r="D207" s="30">
        <v>5</v>
      </c>
      <c r="E207" s="30" t="s">
        <v>4966</v>
      </c>
      <c r="F207" s="30" t="s">
        <v>4967</v>
      </c>
      <c r="G207" s="30" t="s">
        <v>4968</v>
      </c>
      <c r="H207" s="31" t="s">
        <v>246</v>
      </c>
      <c r="I207" s="31" t="s">
        <v>48</v>
      </c>
      <c r="J207" s="32">
        <v>1411260</v>
      </c>
      <c r="K207" s="33">
        <f t="shared" si="37"/>
        <v>279.2398083797184</v>
      </c>
      <c r="L207" s="33">
        <v>1331932</v>
      </c>
      <c r="M207" s="33">
        <v>0</v>
      </c>
      <c r="N207" s="33">
        <v>0</v>
      </c>
      <c r="O207" s="33">
        <v>0</v>
      </c>
      <c r="P207" s="33">
        <f t="shared" si="38"/>
        <v>1411260</v>
      </c>
      <c r="Q207" s="33">
        <f t="shared" si="39"/>
        <v>279.2398083797184</v>
      </c>
      <c r="R207" s="33">
        <f t="shared" si="40"/>
        <v>1331932</v>
      </c>
      <c r="S207" s="33"/>
      <c r="T207" s="30" t="str">
        <f t="shared" si="41"/>
        <v>COP</v>
      </c>
      <c r="U207" s="33">
        <v>0</v>
      </c>
      <c r="V207" s="33">
        <v>0</v>
      </c>
      <c r="W207" s="33">
        <v>0</v>
      </c>
      <c r="X207" s="33">
        <f t="shared" si="42"/>
        <v>1411260</v>
      </c>
      <c r="Y207" s="33">
        <f t="shared" si="43"/>
        <v>279.2398083797184</v>
      </c>
      <c r="Z207" s="33">
        <f t="shared" si="44"/>
        <v>1331932</v>
      </c>
      <c r="AA207" s="34">
        <f t="shared" si="45"/>
        <v>3.2841991556166994E-05</v>
      </c>
      <c r="AB207" s="33" t="s">
        <v>4969</v>
      </c>
      <c r="AC207" s="35">
        <v>44932</v>
      </c>
      <c r="AD207" s="33">
        <v>60</v>
      </c>
      <c r="AE207" s="36">
        <f t="shared" si="35"/>
        <v>44992</v>
      </c>
    </row>
    <row r="208" spans="2:31" ht="14.5" hidden="1">
      <c r="B208" s="29" t="s">
        <v>239</v>
      </c>
      <c r="C208" s="30" t="str">
        <f t="shared" si="36"/>
        <v>(Acreedores quirografarios)</v>
      </c>
      <c r="D208" s="30">
        <v>5</v>
      </c>
      <c r="E208" s="30" t="s">
        <v>4966</v>
      </c>
      <c r="F208" s="30" t="s">
        <v>4967</v>
      </c>
      <c r="G208" s="30" t="s">
        <v>4968</v>
      </c>
      <c r="H208" s="31" t="s">
        <v>247</v>
      </c>
      <c r="I208" s="31" t="s">
        <v>48</v>
      </c>
      <c r="J208" s="32">
        <v>1018700</v>
      </c>
      <c r="K208" s="33">
        <f t="shared" si="37"/>
        <v>201.76357747098965</v>
      </c>
      <c r="L208" s="33">
        <v>962382</v>
      </c>
      <c r="M208" s="33">
        <v>0</v>
      </c>
      <c r="N208" s="33">
        <v>0</v>
      </c>
      <c r="O208" s="33">
        <v>0</v>
      </c>
      <c r="P208" s="33">
        <f t="shared" si="38"/>
        <v>1018700</v>
      </c>
      <c r="Q208" s="33">
        <f t="shared" si="39"/>
        <v>201.76357747098965</v>
      </c>
      <c r="R208" s="33">
        <f t="shared" si="40"/>
        <v>962382</v>
      </c>
      <c r="S208" s="33"/>
      <c r="T208" s="30" t="str">
        <f t="shared" si="41"/>
        <v>COP</v>
      </c>
      <c r="U208" s="33">
        <v>0</v>
      </c>
      <c r="V208" s="33">
        <v>0</v>
      </c>
      <c r="W208" s="33">
        <v>0</v>
      </c>
      <c r="X208" s="33">
        <f t="shared" si="42"/>
        <v>1018700</v>
      </c>
      <c r="Y208" s="33">
        <f t="shared" si="43"/>
        <v>201.76357747098965</v>
      </c>
      <c r="Z208" s="33">
        <f t="shared" si="44"/>
        <v>962382</v>
      </c>
      <c r="AA208" s="34">
        <f t="shared" si="45"/>
        <v>2.3729846206718591E-05</v>
      </c>
      <c r="AB208" s="33" t="s">
        <v>4969</v>
      </c>
      <c r="AC208" s="35">
        <v>44932</v>
      </c>
      <c r="AD208" s="33">
        <v>60</v>
      </c>
      <c r="AE208" s="36">
        <f t="shared" si="35"/>
        <v>44992</v>
      </c>
    </row>
    <row r="209" spans="2:31" ht="14.5" hidden="1">
      <c r="B209" s="29" t="s">
        <v>239</v>
      </c>
      <c r="C209" s="30" t="str">
        <f t="shared" si="36"/>
        <v>(Acreedores quirografarios)</v>
      </c>
      <c r="D209" s="30">
        <v>5</v>
      </c>
      <c r="E209" s="30" t="s">
        <v>4966</v>
      </c>
      <c r="F209" s="30" t="s">
        <v>4967</v>
      </c>
      <c r="G209" s="30" t="s">
        <v>4968</v>
      </c>
      <c r="H209" s="31" t="s">
        <v>248</v>
      </c>
      <c r="I209" s="31" t="s">
        <v>48</v>
      </c>
      <c r="J209" s="32">
        <v>636300</v>
      </c>
      <c r="K209" s="33">
        <f t="shared" si="37"/>
        <v>126.23751271004328</v>
      </c>
      <c r="L209" s="33">
        <v>602134</v>
      </c>
      <c r="M209" s="33">
        <v>0</v>
      </c>
      <c r="N209" s="33">
        <v>0</v>
      </c>
      <c r="O209" s="33">
        <v>0</v>
      </c>
      <c r="P209" s="33">
        <f t="shared" si="38"/>
        <v>636300</v>
      </c>
      <c r="Q209" s="33">
        <f t="shared" si="39"/>
        <v>126.23751271004328</v>
      </c>
      <c r="R209" s="33">
        <f t="shared" si="40"/>
        <v>602134</v>
      </c>
      <c r="S209" s="33"/>
      <c r="T209" s="30" t="str">
        <f t="shared" si="41"/>
        <v>COP</v>
      </c>
      <c r="U209" s="33">
        <v>0</v>
      </c>
      <c r="V209" s="33">
        <v>0</v>
      </c>
      <c r="W209" s="33">
        <v>0</v>
      </c>
      <c r="X209" s="33">
        <f t="shared" si="42"/>
        <v>636300</v>
      </c>
      <c r="Y209" s="33">
        <f t="shared" si="43"/>
        <v>126.23751271004328</v>
      </c>
      <c r="Z209" s="33">
        <f t="shared" si="44"/>
        <v>602134</v>
      </c>
      <c r="AA209" s="34">
        <f t="shared" si="45"/>
        <v>1.4847064072100571E-05</v>
      </c>
      <c r="AB209" s="33" t="s">
        <v>4969</v>
      </c>
      <c r="AC209" s="35">
        <v>44932</v>
      </c>
      <c r="AD209" s="33">
        <v>60</v>
      </c>
      <c r="AE209" s="36">
        <f t="shared" si="35"/>
        <v>44992</v>
      </c>
    </row>
    <row r="210" spans="2:31" ht="14.5" hidden="1">
      <c r="B210" s="29" t="s">
        <v>239</v>
      </c>
      <c r="C210" s="30" t="str">
        <f t="shared" si="36"/>
        <v>(Acreedores quirografarios)</v>
      </c>
      <c r="D210" s="30">
        <v>5</v>
      </c>
      <c r="E210" s="30" t="s">
        <v>4966</v>
      </c>
      <c r="F210" s="30" t="s">
        <v>4967</v>
      </c>
      <c r="G210" s="30" t="s">
        <v>4968</v>
      </c>
      <c r="H210" s="31" t="s">
        <v>249</v>
      </c>
      <c r="I210" s="31" t="s">
        <v>48</v>
      </c>
      <c r="J210" s="32">
        <v>209050</v>
      </c>
      <c r="K210" s="33">
        <f t="shared" si="37"/>
        <v>41.072151115863178</v>
      </c>
      <c r="L210" s="33">
        <v>195908</v>
      </c>
      <c r="M210" s="33">
        <v>0</v>
      </c>
      <c r="N210" s="33">
        <v>0</v>
      </c>
      <c r="O210" s="33">
        <v>0</v>
      </c>
      <c r="P210" s="33">
        <f t="shared" si="38"/>
        <v>209050</v>
      </c>
      <c r="Q210" s="33">
        <f t="shared" si="39"/>
        <v>41.072151115863178</v>
      </c>
      <c r="R210" s="33">
        <f t="shared" si="40"/>
        <v>195908</v>
      </c>
      <c r="S210" s="33"/>
      <c r="T210" s="30" t="str">
        <f t="shared" si="41"/>
        <v>COP</v>
      </c>
      <c r="U210" s="33">
        <v>0</v>
      </c>
      <c r="V210" s="33">
        <v>0</v>
      </c>
      <c r="W210" s="33">
        <v>0</v>
      </c>
      <c r="X210" s="33">
        <f t="shared" si="42"/>
        <v>209050</v>
      </c>
      <c r="Y210" s="33">
        <f t="shared" si="43"/>
        <v>41.072151115863178</v>
      </c>
      <c r="Z210" s="33">
        <f t="shared" si="44"/>
        <v>195908</v>
      </c>
      <c r="AA210" s="34">
        <f t="shared" si="45"/>
        <v>4.8305836047077208E-06</v>
      </c>
      <c r="AB210" s="33" t="s">
        <v>4969</v>
      </c>
      <c r="AC210" s="35">
        <v>44935</v>
      </c>
      <c r="AD210" s="33">
        <v>60</v>
      </c>
      <c r="AE210" s="36">
        <f t="shared" si="35"/>
        <v>44995</v>
      </c>
    </row>
    <row r="211" spans="1:31" ht="14.5" hidden="1">
      <c r="A211" s="1" t="s">
        <v>68</v>
      </c>
      <c r="B211" s="29" t="s">
        <v>250</v>
      </c>
      <c r="C211" s="30" t="str">
        <f t="shared" si="36"/>
        <v>(Acreedores quirografarios)</v>
      </c>
      <c r="D211" s="30">
        <v>5</v>
      </c>
      <c r="E211" s="30" t="s">
        <v>4970</v>
      </c>
      <c r="F211" s="30" t="s">
        <v>4971</v>
      </c>
      <c r="G211" s="30" t="s">
        <v>4936</v>
      </c>
      <c r="H211" s="31" t="s">
        <v>251</v>
      </c>
      <c r="I211" s="31" t="s">
        <v>48</v>
      </c>
      <c r="J211" s="32">
        <v>987760</v>
      </c>
      <c r="K211" s="33">
        <f t="shared" si="37"/>
        <v>194.25411700577584</v>
      </c>
      <c r="L211" s="33">
        <v>926563</v>
      </c>
      <c r="M211" s="33">
        <v>0</v>
      </c>
      <c r="N211" s="33">
        <v>0</v>
      </c>
      <c r="O211" s="33">
        <v>0</v>
      </c>
      <c r="P211" s="33">
        <f t="shared" si="38"/>
        <v>987760</v>
      </c>
      <c r="Q211" s="33">
        <f t="shared" si="39"/>
        <v>194.25411700577584</v>
      </c>
      <c r="R211" s="33">
        <f t="shared" si="40"/>
        <v>926563</v>
      </c>
      <c r="S211" s="33"/>
      <c r="T211" s="30" t="str">
        <f t="shared" si="41"/>
        <v>COP</v>
      </c>
      <c r="U211" s="33">
        <v>0</v>
      </c>
      <c r="V211" s="33">
        <v>0</v>
      </c>
      <c r="W211" s="33">
        <v>0</v>
      </c>
      <c r="X211" s="33">
        <f t="shared" si="42"/>
        <v>987760</v>
      </c>
      <c r="Y211" s="33">
        <f t="shared" si="43"/>
        <v>194.25411700577584</v>
      </c>
      <c r="Z211" s="33">
        <f t="shared" si="44"/>
        <v>926563</v>
      </c>
      <c r="AA211" s="34">
        <f t="shared" si="45"/>
        <v>2.2846642487947404E-05</v>
      </c>
      <c r="AB211" s="33" t="s">
        <v>252</v>
      </c>
      <c r="AC211" s="35">
        <v>44964</v>
      </c>
      <c r="AD211" s="33">
        <v>60</v>
      </c>
      <c r="AE211" s="36">
        <f t="shared" si="35"/>
        <v>45024</v>
      </c>
    </row>
    <row r="212" spans="1:31" ht="14.5" hidden="1">
      <c r="A212" s="1" t="s">
        <v>68</v>
      </c>
      <c r="B212" s="29" t="s">
        <v>250</v>
      </c>
      <c r="C212" s="30" t="str">
        <f t="shared" si="36"/>
        <v>(Acreedores quirografarios)</v>
      </c>
      <c r="D212" s="30">
        <v>5</v>
      </c>
      <c r="E212" s="30" t="s">
        <v>4970</v>
      </c>
      <c r="F212" s="30" t="s">
        <v>4971</v>
      </c>
      <c r="G212" s="30" t="s">
        <v>4936</v>
      </c>
      <c r="H212" s="31" t="s">
        <v>253</v>
      </c>
      <c r="I212" s="31" t="s">
        <v>48</v>
      </c>
      <c r="J212" s="32">
        <v>418880</v>
      </c>
      <c r="K212" s="33">
        <f t="shared" si="37"/>
        <v>82.1136933027244</v>
      </c>
      <c r="L212" s="33">
        <v>391670</v>
      </c>
      <c r="M212" s="33">
        <v>0</v>
      </c>
      <c r="N212" s="33">
        <v>0</v>
      </c>
      <c r="O212" s="33">
        <v>0</v>
      </c>
      <c r="P212" s="33">
        <f t="shared" si="38"/>
        <v>418880</v>
      </c>
      <c r="Q212" s="33">
        <f t="shared" si="39"/>
        <v>82.1136933027244</v>
      </c>
      <c r="R212" s="33">
        <f t="shared" si="40"/>
        <v>391670</v>
      </c>
      <c r="S212" s="33"/>
      <c r="T212" s="30" t="str">
        <f t="shared" si="41"/>
        <v>COP</v>
      </c>
      <c r="U212" s="33">
        <v>0</v>
      </c>
      <c r="V212" s="33">
        <v>0</v>
      </c>
      <c r="W212" s="33">
        <v>0</v>
      </c>
      <c r="X212" s="33">
        <f t="shared" si="42"/>
        <v>418880</v>
      </c>
      <c r="Y212" s="33">
        <f t="shared" si="43"/>
        <v>82.1136933027244</v>
      </c>
      <c r="Z212" s="33">
        <f t="shared" si="44"/>
        <v>391670</v>
      </c>
      <c r="AA212" s="34">
        <f t="shared" si="45"/>
        <v>9.6575672277593213E-06</v>
      </c>
      <c r="AB212" s="33" t="s">
        <v>252</v>
      </c>
      <c r="AC212" s="35">
        <v>44964</v>
      </c>
      <c r="AD212" s="33">
        <v>60</v>
      </c>
      <c r="AE212" s="36">
        <f t="shared" si="35"/>
        <v>45024</v>
      </c>
    </row>
    <row r="213" spans="2:31" ht="14.5" hidden="1">
      <c r="B213" s="29" t="s">
        <v>254</v>
      </c>
      <c r="C213" s="30" t="str">
        <f t="shared" si="36"/>
        <v>(Acreedores quirografarios)</v>
      </c>
      <c r="D213" s="30">
        <v>5</v>
      </c>
      <c r="E213" s="30" t="s">
        <v>4972</v>
      </c>
      <c r="F213" s="30" t="s">
        <v>4973</v>
      </c>
      <c r="G213" s="30" t="s">
        <v>4780</v>
      </c>
      <c r="H213" s="31" t="s">
        <v>255</v>
      </c>
      <c r="I213" s="31" t="s">
        <v>48</v>
      </c>
      <c r="J213" s="32">
        <v>158649165</v>
      </c>
      <c r="K213" s="33">
        <f t="shared" si="37"/>
        <v>31485.986351772066</v>
      </c>
      <c r="L213" s="33">
        <v>150183432</v>
      </c>
      <c r="M213" s="33">
        <v>0</v>
      </c>
      <c r="N213" s="33">
        <v>0</v>
      </c>
      <c r="O213" s="33">
        <v>0</v>
      </c>
      <c r="P213" s="33">
        <f t="shared" si="38"/>
        <v>158649165</v>
      </c>
      <c r="Q213" s="33">
        <f t="shared" si="39"/>
        <v>31485.986351772066</v>
      </c>
      <c r="R213" s="33">
        <f t="shared" si="40"/>
        <v>150183432</v>
      </c>
      <c r="S213" s="33"/>
      <c r="T213" s="30" t="str">
        <f t="shared" si="41"/>
        <v>COP</v>
      </c>
      <c r="U213" s="33">
        <v>0</v>
      </c>
      <c r="V213" s="33">
        <v>0</v>
      </c>
      <c r="W213" s="33">
        <v>0</v>
      </c>
      <c r="X213" s="33">
        <f t="shared" si="42"/>
        <v>158649165</v>
      </c>
      <c r="Y213" s="33">
        <f t="shared" si="43"/>
        <v>31485.986351772066</v>
      </c>
      <c r="Z213" s="33">
        <f t="shared" si="44"/>
        <v>150183432</v>
      </c>
      <c r="AA213" s="34">
        <f t="shared" si="45"/>
        <v>0.0037031342483101093</v>
      </c>
      <c r="AB213" s="33" t="s">
        <v>953</v>
      </c>
      <c r="AC213" s="35">
        <v>44904</v>
      </c>
      <c r="AD213" s="33">
        <v>60</v>
      </c>
      <c r="AE213" s="36">
        <f t="shared" si="46" ref="AE213:AE276">+AD213+AC213</f>
        <v>44964</v>
      </c>
    </row>
    <row r="214" spans="2:31" ht="14.5" hidden="1">
      <c r="B214" s="29" t="s">
        <v>254</v>
      </c>
      <c r="C214" s="30" t="str">
        <f t="shared" si="36"/>
        <v>(Acreedores quirografarios)</v>
      </c>
      <c r="D214" s="30">
        <v>5</v>
      </c>
      <c r="E214" s="30" t="s">
        <v>4972</v>
      </c>
      <c r="F214" s="30" t="s">
        <v>4973</v>
      </c>
      <c r="G214" s="30" t="s">
        <v>4780</v>
      </c>
      <c r="H214" s="31" t="s">
        <v>256</v>
      </c>
      <c r="I214" s="31" t="s">
        <v>48</v>
      </c>
      <c r="J214" s="32">
        <v>54072041</v>
      </c>
      <c r="K214" s="33">
        <f t="shared" si="37"/>
        <v>10731.298468505298</v>
      </c>
      <c r="L214" s="33">
        <v>51186684</v>
      </c>
      <c r="M214" s="33">
        <v>0</v>
      </c>
      <c r="N214" s="33">
        <v>0</v>
      </c>
      <c r="O214" s="33">
        <v>0</v>
      </c>
      <c r="P214" s="33">
        <f t="shared" si="38"/>
        <v>54072041</v>
      </c>
      <c r="Q214" s="33">
        <f t="shared" si="39"/>
        <v>10731.298468505298</v>
      </c>
      <c r="R214" s="33">
        <f t="shared" si="40"/>
        <v>51186684</v>
      </c>
      <c r="S214" s="33"/>
      <c r="T214" s="30" t="str">
        <f t="shared" si="41"/>
        <v>COP</v>
      </c>
      <c r="U214" s="33">
        <v>0</v>
      </c>
      <c r="V214" s="33">
        <v>0</v>
      </c>
      <c r="W214" s="33">
        <v>0</v>
      </c>
      <c r="X214" s="33">
        <f t="shared" si="42"/>
        <v>54072041</v>
      </c>
      <c r="Y214" s="33">
        <f t="shared" si="43"/>
        <v>10731.298468505298</v>
      </c>
      <c r="Z214" s="33">
        <f t="shared" si="44"/>
        <v>51186684</v>
      </c>
      <c r="AA214" s="34">
        <f t="shared" si="45"/>
        <v>0.0012621309824496958</v>
      </c>
      <c r="AB214" s="33" t="s">
        <v>953</v>
      </c>
      <c r="AC214" s="35">
        <v>44908</v>
      </c>
      <c r="AD214" s="33">
        <v>60</v>
      </c>
      <c r="AE214" s="36">
        <f t="shared" si="46"/>
        <v>44968</v>
      </c>
    </row>
    <row r="215" spans="2:31" ht="14.5" hidden="1">
      <c r="B215" s="29" t="s">
        <v>254</v>
      </c>
      <c r="C215" s="30" t="str">
        <f t="shared" si="36"/>
        <v>(Acreedores quirografarios)</v>
      </c>
      <c r="D215" s="30">
        <v>5</v>
      </c>
      <c r="E215" s="30" t="s">
        <v>4972</v>
      </c>
      <c r="F215" s="30" t="s">
        <v>4973</v>
      </c>
      <c r="G215" s="30" t="s">
        <v>4780</v>
      </c>
      <c r="H215" s="31" t="s">
        <v>257</v>
      </c>
      <c r="I215" s="31" t="s">
        <v>48</v>
      </c>
      <c r="J215" s="32">
        <v>20600940</v>
      </c>
      <c r="K215" s="33">
        <f t="shared" si="37"/>
        <v>4088.5239577764496</v>
      </c>
      <c r="L215" s="33">
        <v>19501646</v>
      </c>
      <c r="M215" s="33">
        <v>0</v>
      </c>
      <c r="N215" s="33">
        <v>0</v>
      </c>
      <c r="O215" s="33">
        <v>0</v>
      </c>
      <c r="P215" s="33">
        <f t="shared" si="38"/>
        <v>20600940</v>
      </c>
      <c r="Q215" s="33">
        <f t="shared" si="39"/>
        <v>4088.5239577764496</v>
      </c>
      <c r="R215" s="33">
        <f t="shared" si="40"/>
        <v>19501646</v>
      </c>
      <c r="S215" s="33"/>
      <c r="T215" s="30" t="str">
        <f t="shared" si="41"/>
        <v>COP</v>
      </c>
      <c r="U215" s="33">
        <v>0</v>
      </c>
      <c r="V215" s="33">
        <v>0</v>
      </c>
      <c r="W215" s="33">
        <v>0</v>
      </c>
      <c r="X215" s="33">
        <f t="shared" si="42"/>
        <v>20600940</v>
      </c>
      <c r="Y215" s="33">
        <f t="shared" si="43"/>
        <v>4088.5239577764496</v>
      </c>
      <c r="Z215" s="33">
        <f t="shared" si="44"/>
        <v>19501646</v>
      </c>
      <c r="AA215" s="34">
        <f t="shared" si="45"/>
        <v>0.00048086005386412963</v>
      </c>
      <c r="AB215" s="33" t="s">
        <v>953</v>
      </c>
      <c r="AC215" s="35">
        <v>44910</v>
      </c>
      <c r="AD215" s="33">
        <v>60</v>
      </c>
      <c r="AE215" s="36">
        <f t="shared" si="46"/>
        <v>44970</v>
      </c>
    </row>
    <row r="216" spans="2:31" ht="14.5" hidden="1">
      <c r="B216" s="29" t="s">
        <v>254</v>
      </c>
      <c r="C216" s="30" t="str">
        <f t="shared" si="36"/>
        <v>(Acreedores quirografarios)</v>
      </c>
      <c r="D216" s="30">
        <v>5</v>
      </c>
      <c r="E216" s="30" t="s">
        <v>4972</v>
      </c>
      <c r="F216" s="30" t="s">
        <v>4973</v>
      </c>
      <c r="G216" s="30" t="s">
        <v>4780</v>
      </c>
      <c r="H216" s="31" t="s">
        <v>258</v>
      </c>
      <c r="I216" s="31" t="s">
        <v>48</v>
      </c>
      <c r="J216" s="32">
        <v>41363077</v>
      </c>
      <c r="K216" s="33">
        <f t="shared" si="37"/>
        <v>8209.0396972651124</v>
      </c>
      <c r="L216" s="33">
        <v>39155888</v>
      </c>
      <c r="M216" s="33">
        <v>0</v>
      </c>
      <c r="N216" s="33">
        <v>0</v>
      </c>
      <c r="O216" s="33">
        <v>0</v>
      </c>
      <c r="P216" s="33">
        <f t="shared" si="38"/>
        <v>41363077</v>
      </c>
      <c r="Q216" s="33">
        <f t="shared" si="39"/>
        <v>8209.0396972651124</v>
      </c>
      <c r="R216" s="33">
        <f t="shared" si="40"/>
        <v>39155888</v>
      </c>
      <c r="S216" s="33"/>
      <c r="T216" s="30" t="str">
        <f t="shared" si="41"/>
        <v>COP</v>
      </c>
      <c r="U216" s="33">
        <v>0</v>
      </c>
      <c r="V216" s="33">
        <v>0</v>
      </c>
      <c r="W216" s="33">
        <v>0</v>
      </c>
      <c r="X216" s="33">
        <f t="shared" si="42"/>
        <v>41363077</v>
      </c>
      <c r="Y216" s="33">
        <f t="shared" si="43"/>
        <v>8209.0396972651124</v>
      </c>
      <c r="Z216" s="33">
        <f t="shared" si="44"/>
        <v>39155888</v>
      </c>
      <c r="AA216" s="34">
        <f t="shared" si="45"/>
        <v>0.00096548272965152923</v>
      </c>
      <c r="AB216" s="33" t="s">
        <v>953</v>
      </c>
      <c r="AC216" s="35">
        <v>44937</v>
      </c>
      <c r="AD216" s="33">
        <v>60</v>
      </c>
      <c r="AE216" s="36">
        <f t="shared" si="46"/>
        <v>44997</v>
      </c>
    </row>
    <row r="217" spans="2:31" ht="14.5" hidden="1">
      <c r="B217" s="29" t="s">
        <v>254</v>
      </c>
      <c r="C217" s="30" t="str">
        <f t="shared" si="36"/>
        <v>(Acreedores quirografarios)</v>
      </c>
      <c r="D217" s="30">
        <v>5</v>
      </c>
      <c r="E217" s="30" t="s">
        <v>4972</v>
      </c>
      <c r="F217" s="30" t="s">
        <v>4973</v>
      </c>
      <c r="G217" s="30" t="s">
        <v>4780</v>
      </c>
      <c r="H217" s="31" t="s">
        <v>259</v>
      </c>
      <c r="I217" s="31" t="s">
        <v>48</v>
      </c>
      <c r="J217" s="32">
        <v>141657727</v>
      </c>
      <c r="K217" s="33">
        <f t="shared" si="37"/>
        <v>28113.814899839614</v>
      </c>
      <c r="L217" s="33">
        <v>134098680</v>
      </c>
      <c r="M217" s="33">
        <v>0</v>
      </c>
      <c r="N217" s="33">
        <v>0</v>
      </c>
      <c r="O217" s="33">
        <v>0</v>
      </c>
      <c r="P217" s="33">
        <f t="shared" si="38"/>
        <v>141657727</v>
      </c>
      <c r="Q217" s="33">
        <f t="shared" si="39"/>
        <v>28113.814899839614</v>
      </c>
      <c r="R217" s="33">
        <f t="shared" si="40"/>
        <v>134098680</v>
      </c>
      <c r="S217" s="33"/>
      <c r="T217" s="30" t="str">
        <f t="shared" si="41"/>
        <v>COP</v>
      </c>
      <c r="U217" s="33">
        <v>0</v>
      </c>
      <c r="V217" s="33">
        <v>0</v>
      </c>
      <c r="W217" s="33">
        <v>0</v>
      </c>
      <c r="X217" s="33">
        <f t="shared" si="42"/>
        <v>141657727</v>
      </c>
      <c r="Y217" s="33">
        <f t="shared" si="43"/>
        <v>28113.814899839614</v>
      </c>
      <c r="Z217" s="33">
        <f t="shared" si="44"/>
        <v>134098680</v>
      </c>
      <c r="AA217" s="34">
        <f t="shared" si="45"/>
        <v>0.0033065259459590579</v>
      </c>
      <c r="AB217" s="33" t="s">
        <v>953</v>
      </c>
      <c r="AC217" s="35">
        <v>44942</v>
      </c>
      <c r="AD217" s="33">
        <v>60</v>
      </c>
      <c r="AE217" s="36">
        <f t="shared" si="46"/>
        <v>45002</v>
      </c>
    </row>
    <row r="218" spans="2:31" ht="14.5" hidden="1">
      <c r="B218" s="29" t="s">
        <v>254</v>
      </c>
      <c r="C218" s="30" t="str">
        <f t="shared" si="36"/>
        <v>(Acreedores quirografarios)</v>
      </c>
      <c r="D218" s="30">
        <v>5</v>
      </c>
      <c r="E218" s="30" t="s">
        <v>4972</v>
      </c>
      <c r="F218" s="30" t="s">
        <v>4973</v>
      </c>
      <c r="G218" s="30" t="s">
        <v>4780</v>
      </c>
      <c r="H218" s="31" t="s">
        <v>260</v>
      </c>
      <c r="I218" s="31" t="s">
        <v>48</v>
      </c>
      <c r="J218" s="32">
        <v>5461323</v>
      </c>
      <c r="K218" s="33">
        <f t="shared" si="37"/>
        <v>1083.8705619673574</v>
      </c>
      <c r="L218" s="33">
        <v>5169900</v>
      </c>
      <c r="M218" s="33">
        <v>0</v>
      </c>
      <c r="N218" s="33">
        <v>0</v>
      </c>
      <c r="O218" s="33">
        <v>0</v>
      </c>
      <c r="P218" s="33">
        <f t="shared" si="38"/>
        <v>5461323</v>
      </c>
      <c r="Q218" s="33">
        <f t="shared" si="39"/>
        <v>1083.8705619673574</v>
      </c>
      <c r="R218" s="33">
        <f t="shared" si="40"/>
        <v>5169900</v>
      </c>
      <c r="S218" s="33"/>
      <c r="T218" s="30" t="str">
        <f t="shared" si="41"/>
        <v>COP</v>
      </c>
      <c r="U218" s="33">
        <v>0</v>
      </c>
      <c r="V218" s="33">
        <v>0</v>
      </c>
      <c r="W218" s="33">
        <v>0</v>
      </c>
      <c r="X218" s="33">
        <f t="shared" si="42"/>
        <v>5461323</v>
      </c>
      <c r="Y218" s="33">
        <f t="shared" si="43"/>
        <v>1083.8705619673574</v>
      </c>
      <c r="Z218" s="33">
        <f t="shared" si="44"/>
        <v>5169900</v>
      </c>
      <c r="AA218" s="34">
        <f t="shared" si="45"/>
        <v>0.00012747633673958412</v>
      </c>
      <c r="AB218" s="33" t="s">
        <v>953</v>
      </c>
      <c r="AC218" s="35">
        <v>44945</v>
      </c>
      <c r="AD218" s="33">
        <v>60</v>
      </c>
      <c r="AE218" s="36">
        <f t="shared" si="46"/>
        <v>45005</v>
      </c>
    </row>
    <row r="219" spans="2:31" ht="14.5" hidden="1">
      <c r="B219" s="29" t="s">
        <v>254</v>
      </c>
      <c r="C219" s="30" t="str">
        <f t="shared" si="36"/>
        <v>(Acreedores quirografarios)</v>
      </c>
      <c r="D219" s="30">
        <v>5</v>
      </c>
      <c r="E219" s="30" t="s">
        <v>4972</v>
      </c>
      <c r="F219" s="30" t="s">
        <v>4973</v>
      </c>
      <c r="G219" s="30" t="s">
        <v>4780</v>
      </c>
      <c r="H219" s="31" t="s">
        <v>261</v>
      </c>
      <c r="I219" s="31" t="s">
        <v>48</v>
      </c>
      <c r="J219" s="32">
        <v>15566192</v>
      </c>
      <c r="K219" s="33">
        <f t="shared" si="37"/>
        <v>3089.3128714739455</v>
      </c>
      <c r="L219" s="33">
        <v>14735559</v>
      </c>
      <c r="M219" s="33">
        <v>0</v>
      </c>
      <c r="N219" s="33">
        <v>0</v>
      </c>
      <c r="O219" s="33">
        <v>0</v>
      </c>
      <c r="P219" s="33">
        <f t="shared" si="38"/>
        <v>15566192</v>
      </c>
      <c r="Q219" s="33">
        <f t="shared" si="39"/>
        <v>3089.3128714739455</v>
      </c>
      <c r="R219" s="33">
        <f t="shared" si="40"/>
        <v>14735559</v>
      </c>
      <c r="S219" s="33"/>
      <c r="T219" s="30" t="str">
        <f t="shared" si="41"/>
        <v>COP</v>
      </c>
      <c r="U219" s="33">
        <v>0</v>
      </c>
      <c r="V219" s="33">
        <v>0</v>
      </c>
      <c r="W219" s="33">
        <v>0</v>
      </c>
      <c r="X219" s="33">
        <f t="shared" si="42"/>
        <v>15566192</v>
      </c>
      <c r="Y219" s="33">
        <f t="shared" si="43"/>
        <v>3089.3128714739455</v>
      </c>
      <c r="Z219" s="33">
        <f t="shared" si="44"/>
        <v>14735559</v>
      </c>
      <c r="AA219" s="34">
        <f t="shared" si="45"/>
        <v>0.00036334069926497793</v>
      </c>
      <c r="AB219" s="33" t="s">
        <v>953</v>
      </c>
      <c r="AC219" s="35">
        <v>44945</v>
      </c>
      <c r="AD219" s="33">
        <v>60</v>
      </c>
      <c r="AE219" s="36">
        <f t="shared" si="46"/>
        <v>45005</v>
      </c>
    </row>
    <row r="220" spans="2:31" ht="14.5" hidden="1">
      <c r="B220" s="29" t="s">
        <v>254</v>
      </c>
      <c r="C220" s="30" t="str">
        <f t="shared" si="36"/>
        <v>(Acreedores quirografarios)</v>
      </c>
      <c r="D220" s="30">
        <v>5</v>
      </c>
      <c r="E220" s="30" t="s">
        <v>4972</v>
      </c>
      <c r="F220" s="30" t="s">
        <v>4973</v>
      </c>
      <c r="G220" s="30" t="s">
        <v>4780</v>
      </c>
      <c r="H220" s="31" t="s">
        <v>262</v>
      </c>
      <c r="I220" s="31" t="s">
        <v>48</v>
      </c>
      <c r="J220" s="32">
        <v>48780595</v>
      </c>
      <c r="K220" s="33">
        <f t="shared" si="37"/>
        <v>9681.1423839324088</v>
      </c>
      <c r="L220" s="33">
        <v>46177597</v>
      </c>
      <c r="M220" s="33">
        <v>0</v>
      </c>
      <c r="N220" s="33">
        <v>0</v>
      </c>
      <c r="O220" s="33">
        <v>0</v>
      </c>
      <c r="P220" s="33">
        <f t="shared" si="38"/>
        <v>48780595</v>
      </c>
      <c r="Q220" s="33">
        <f t="shared" si="39"/>
        <v>9681.1423839324088</v>
      </c>
      <c r="R220" s="33">
        <f t="shared" si="40"/>
        <v>46177597</v>
      </c>
      <c r="S220" s="33"/>
      <c r="T220" s="30" t="str">
        <f t="shared" si="41"/>
        <v>COP</v>
      </c>
      <c r="U220" s="33">
        <v>0</v>
      </c>
      <c r="V220" s="33">
        <v>0</v>
      </c>
      <c r="W220" s="33">
        <v>0</v>
      </c>
      <c r="X220" s="33">
        <f t="shared" si="42"/>
        <v>48780595</v>
      </c>
      <c r="Y220" s="33">
        <f t="shared" si="43"/>
        <v>9681.1423839324088</v>
      </c>
      <c r="Z220" s="33">
        <f t="shared" si="44"/>
        <v>46177597</v>
      </c>
      <c r="AA220" s="34">
        <f t="shared" si="45"/>
        <v>0.0011386198775598772</v>
      </c>
      <c r="AB220" s="33" t="s">
        <v>953</v>
      </c>
      <c r="AC220" s="35">
        <v>44964</v>
      </c>
      <c r="AD220" s="33">
        <v>60</v>
      </c>
      <c r="AE220" s="36">
        <f t="shared" si="46"/>
        <v>45024</v>
      </c>
    </row>
    <row r="221" spans="2:31" ht="14.5" hidden="1">
      <c r="B221" s="29" t="s">
        <v>263</v>
      </c>
      <c r="C221" s="30" t="str">
        <f t="shared" si="36"/>
        <v>(Acreedores quirografarios)</v>
      </c>
      <c r="D221" s="30">
        <v>5</v>
      </c>
      <c r="E221" s="30" t="s">
        <v>4974</v>
      </c>
      <c r="F221" s="30" t="s">
        <v>4975</v>
      </c>
      <c r="G221" s="30" t="s">
        <v>1616</v>
      </c>
      <c r="H221" s="31">
        <v>90704</v>
      </c>
      <c r="I221" s="31" t="s">
        <v>48</v>
      </c>
      <c r="J221" s="32">
        <v>306306</v>
      </c>
      <c r="K221" s="33">
        <f t="shared" si="37"/>
        <v>60.520561443231962</v>
      </c>
      <c r="L221" s="33">
        <v>288674</v>
      </c>
      <c r="M221" s="33">
        <v>0</v>
      </c>
      <c r="N221" s="33">
        <v>0</v>
      </c>
      <c r="O221" s="33">
        <v>0</v>
      </c>
      <c r="P221" s="33">
        <f t="shared" si="38"/>
        <v>306306</v>
      </c>
      <c r="Q221" s="33">
        <f t="shared" si="39"/>
        <v>60.520561443231962</v>
      </c>
      <c r="R221" s="33">
        <f t="shared" si="40"/>
        <v>288674</v>
      </c>
      <c r="S221" s="33"/>
      <c r="T221" s="30" t="str">
        <f t="shared" si="41"/>
        <v>COP</v>
      </c>
      <c r="U221" s="33">
        <v>0</v>
      </c>
      <c r="V221" s="33">
        <v>0</v>
      </c>
      <c r="W221" s="33">
        <v>0</v>
      </c>
      <c r="X221" s="33">
        <f t="shared" si="42"/>
        <v>306306</v>
      </c>
      <c r="Y221" s="33">
        <f t="shared" si="43"/>
        <v>60.520561443231962</v>
      </c>
      <c r="Z221" s="33">
        <f t="shared" si="44"/>
        <v>288674</v>
      </c>
      <c r="AA221" s="34">
        <f t="shared" si="45"/>
        <v>7.1179527712262723E-06</v>
      </c>
      <c r="AB221" s="33" t="s">
        <v>104</v>
      </c>
      <c r="AC221" s="35">
        <v>44621</v>
      </c>
      <c r="AD221" s="33">
        <v>60</v>
      </c>
      <c r="AE221" s="36">
        <f t="shared" si="46"/>
        <v>44681</v>
      </c>
    </row>
    <row r="222" spans="2:31" ht="14.5" hidden="1">
      <c r="B222" s="29" t="s">
        <v>264</v>
      </c>
      <c r="C222" s="30" t="str">
        <f t="shared" si="36"/>
        <v>(Acreedores quirografarios)</v>
      </c>
      <c r="D222" s="30">
        <v>5</v>
      </c>
      <c r="E222" s="30" t="s">
        <v>4976</v>
      </c>
      <c r="F222" s="30" t="s">
        <v>4977</v>
      </c>
      <c r="G222" s="30" t="s">
        <v>3909</v>
      </c>
      <c r="H222" s="31" t="s">
        <v>265</v>
      </c>
      <c r="I222" s="31" t="s">
        <v>48</v>
      </c>
      <c r="J222" s="32">
        <v>300000</v>
      </c>
      <c r="K222" s="33">
        <f t="shared" si="37"/>
        <v>55.369036762162331</v>
      </c>
      <c r="L222" s="33">
        <v>264102</v>
      </c>
      <c r="M222" s="33">
        <v>0</v>
      </c>
      <c r="N222" s="33">
        <v>0</v>
      </c>
      <c r="O222" s="33">
        <v>0</v>
      </c>
      <c r="P222" s="33">
        <f t="shared" si="38"/>
        <v>300000</v>
      </c>
      <c r="Q222" s="33">
        <f t="shared" si="39"/>
        <v>55.369036762162331</v>
      </c>
      <c r="R222" s="33">
        <f t="shared" si="40"/>
        <v>264102</v>
      </c>
      <c r="S222" s="33"/>
      <c r="T222" s="30" t="str">
        <f t="shared" si="41"/>
        <v>COP</v>
      </c>
      <c r="U222" s="33">
        <v>0</v>
      </c>
      <c r="V222" s="33">
        <v>0</v>
      </c>
      <c r="W222" s="33">
        <v>0</v>
      </c>
      <c r="X222" s="33">
        <f t="shared" si="42"/>
        <v>300000</v>
      </c>
      <c r="Y222" s="33">
        <f t="shared" si="43"/>
        <v>55.369036762162331</v>
      </c>
      <c r="Z222" s="33">
        <f t="shared" si="44"/>
        <v>264102</v>
      </c>
      <c r="AA222" s="34">
        <f t="shared" si="45"/>
        <v>6.5120709270194097E-06</v>
      </c>
      <c r="AB222" s="33" t="s">
        <v>3370</v>
      </c>
      <c r="AC222" s="35">
        <v>44911</v>
      </c>
      <c r="AD222" s="33">
        <v>60</v>
      </c>
      <c r="AE222" s="36">
        <f t="shared" si="46"/>
        <v>44971</v>
      </c>
    </row>
    <row r="223" spans="2:31" ht="14.5" hidden="1">
      <c r="B223" s="29" t="s">
        <v>266</v>
      </c>
      <c r="C223" s="30" t="str">
        <f t="shared" si="36"/>
        <v>(Acreedores quirografarios)</v>
      </c>
      <c r="D223" s="30">
        <v>5</v>
      </c>
      <c r="E223" s="30" t="s">
        <v>4978</v>
      </c>
      <c r="F223" s="30" t="s">
        <v>4979</v>
      </c>
      <c r="G223" s="30" t="s">
        <v>3909</v>
      </c>
      <c r="H223" s="31" t="s">
        <v>267</v>
      </c>
      <c r="I223" s="31" t="s">
        <v>48</v>
      </c>
      <c r="J223" s="32">
        <v>6856200</v>
      </c>
      <c r="K223" s="33">
        <f t="shared" si="37"/>
        <v>1437.403691939998</v>
      </c>
      <c r="L223" s="33">
        <v>6856200</v>
      </c>
      <c r="M223" s="33">
        <v>0</v>
      </c>
      <c r="N223" s="33">
        <v>0</v>
      </c>
      <c r="O223" s="33">
        <v>0</v>
      </c>
      <c r="P223" s="33">
        <f t="shared" si="38"/>
        <v>6856200</v>
      </c>
      <c r="Q223" s="33">
        <f t="shared" si="39"/>
        <v>1437.403691939998</v>
      </c>
      <c r="R223" s="33">
        <f t="shared" si="40"/>
        <v>6856200</v>
      </c>
      <c r="S223" s="33"/>
      <c r="T223" s="30" t="str">
        <f t="shared" si="41"/>
        <v>COP</v>
      </c>
      <c r="U223" s="33">
        <v>0</v>
      </c>
      <c r="V223" s="33">
        <v>0</v>
      </c>
      <c r="W223" s="33">
        <v>0</v>
      </c>
      <c r="X223" s="33">
        <f t="shared" si="42"/>
        <v>6856200</v>
      </c>
      <c r="Y223" s="33">
        <f t="shared" si="43"/>
        <v>1437.403691939998</v>
      </c>
      <c r="Z223" s="33">
        <f t="shared" si="44"/>
        <v>6856200</v>
      </c>
      <c r="AA223" s="34">
        <f t="shared" si="45"/>
        <v>0.00016905612486778015</v>
      </c>
      <c r="AB223" s="33" t="s">
        <v>4946</v>
      </c>
      <c r="AC223" s="35">
        <v>44930</v>
      </c>
      <c r="AD223" s="33">
        <v>60</v>
      </c>
      <c r="AE223" s="36">
        <f t="shared" si="46"/>
        <v>44990</v>
      </c>
    </row>
    <row r="224" spans="2:31" ht="14.5" hidden="1">
      <c r="B224" s="29" t="s">
        <v>266</v>
      </c>
      <c r="C224" s="30" t="str">
        <f t="shared" si="36"/>
        <v>(Acreedores quirografarios)</v>
      </c>
      <c r="D224" s="30">
        <v>5</v>
      </c>
      <c r="E224" s="30" t="s">
        <v>4978</v>
      </c>
      <c r="F224" s="30" t="s">
        <v>4979</v>
      </c>
      <c r="G224" s="30" t="s">
        <v>3909</v>
      </c>
      <c r="H224" s="31" t="s">
        <v>268</v>
      </c>
      <c r="I224" s="31" t="s">
        <v>48</v>
      </c>
      <c r="J224" s="32">
        <v>4037800</v>
      </c>
      <c r="K224" s="33">
        <f t="shared" si="37"/>
        <v>846.52557208297947</v>
      </c>
      <c r="L224" s="33">
        <v>4037800</v>
      </c>
      <c r="M224" s="33">
        <v>0</v>
      </c>
      <c r="N224" s="33">
        <v>0</v>
      </c>
      <c r="O224" s="33">
        <v>0</v>
      </c>
      <c r="P224" s="33">
        <f t="shared" si="38"/>
        <v>4037800</v>
      </c>
      <c r="Q224" s="33">
        <f t="shared" si="39"/>
        <v>846.52557208297947</v>
      </c>
      <c r="R224" s="33">
        <f t="shared" si="40"/>
        <v>4037800</v>
      </c>
      <c r="S224" s="33"/>
      <c r="T224" s="30" t="str">
        <f t="shared" si="41"/>
        <v>COP</v>
      </c>
      <c r="U224" s="33">
        <v>0</v>
      </c>
      <c r="V224" s="33">
        <v>0</v>
      </c>
      <c r="W224" s="33">
        <v>0</v>
      </c>
      <c r="X224" s="33">
        <f t="shared" si="42"/>
        <v>4037800</v>
      </c>
      <c r="Y224" s="33">
        <f t="shared" si="43"/>
        <v>846.52557208297947</v>
      </c>
      <c r="Z224" s="33">
        <f t="shared" si="44"/>
        <v>4037800</v>
      </c>
      <c r="AA224" s="34">
        <f t="shared" si="45"/>
        <v>9.9561684459485242E-05</v>
      </c>
      <c r="AB224" s="33" t="s">
        <v>4946</v>
      </c>
      <c r="AC224" s="35">
        <v>44930</v>
      </c>
      <c r="AD224" s="33">
        <v>60</v>
      </c>
      <c r="AE224" s="36">
        <f t="shared" si="46"/>
        <v>44990</v>
      </c>
    </row>
    <row r="225" spans="2:31" ht="14.5" hidden="1">
      <c r="B225" s="29" t="s">
        <v>266</v>
      </c>
      <c r="C225" s="30" t="str">
        <f t="shared" si="36"/>
        <v>(Acreedores quirografarios)</v>
      </c>
      <c r="D225" s="30">
        <v>5</v>
      </c>
      <c r="E225" s="30" t="s">
        <v>4978</v>
      </c>
      <c r="F225" s="30" t="s">
        <v>4979</v>
      </c>
      <c r="G225" s="30" t="s">
        <v>3909</v>
      </c>
      <c r="H225" s="31" t="s">
        <v>269</v>
      </c>
      <c r="I225" s="31" t="s">
        <v>48</v>
      </c>
      <c r="J225" s="32">
        <v>95189885</v>
      </c>
      <c r="K225" s="33">
        <f t="shared" si="37"/>
        <v>19956.578299107936</v>
      </c>
      <c r="L225" s="33">
        <v>95189885</v>
      </c>
      <c r="M225" s="33">
        <v>0</v>
      </c>
      <c r="N225" s="33">
        <v>0</v>
      </c>
      <c r="O225" s="33">
        <v>0</v>
      </c>
      <c r="P225" s="33">
        <f t="shared" si="38"/>
        <v>95189885</v>
      </c>
      <c r="Q225" s="33">
        <f t="shared" si="39"/>
        <v>19956.578299107936</v>
      </c>
      <c r="R225" s="33">
        <f t="shared" si="40"/>
        <v>95189885</v>
      </c>
      <c r="S225" s="33"/>
      <c r="T225" s="30" t="str">
        <f t="shared" si="41"/>
        <v>COP</v>
      </c>
      <c r="U225" s="33">
        <v>0</v>
      </c>
      <c r="V225" s="33">
        <v>0</v>
      </c>
      <c r="W225" s="33">
        <v>0</v>
      </c>
      <c r="X225" s="33">
        <f t="shared" si="42"/>
        <v>95189885</v>
      </c>
      <c r="Y225" s="33">
        <f t="shared" si="43"/>
        <v>19956.578299107936</v>
      </c>
      <c r="Z225" s="33">
        <f t="shared" si="44"/>
        <v>95189885</v>
      </c>
      <c r="AA225" s="34">
        <f t="shared" si="45"/>
        <v>0.00234713588937161</v>
      </c>
      <c r="AB225" s="33" t="s">
        <v>4946</v>
      </c>
      <c r="AC225" s="35">
        <v>44931</v>
      </c>
      <c r="AD225" s="33">
        <v>60</v>
      </c>
      <c r="AE225" s="36">
        <f t="shared" si="46"/>
        <v>44991</v>
      </c>
    </row>
    <row r="226" spans="2:31" ht="14.5" hidden="1">
      <c r="B226" s="29" t="s">
        <v>266</v>
      </c>
      <c r="C226" s="30" t="str">
        <f t="shared" si="36"/>
        <v>(Acreedores quirografarios)</v>
      </c>
      <c r="D226" s="30">
        <v>5</v>
      </c>
      <c r="E226" s="30" t="s">
        <v>4978</v>
      </c>
      <c r="F226" s="30" t="s">
        <v>4979</v>
      </c>
      <c r="G226" s="30" t="s">
        <v>3909</v>
      </c>
      <c r="H226" s="31" t="s">
        <v>270</v>
      </c>
      <c r="I226" s="31" t="s">
        <v>48</v>
      </c>
      <c r="J226" s="32">
        <v>23758800</v>
      </c>
      <c r="K226" s="33">
        <f t="shared" si="37"/>
        <v>4981.0371395326893</v>
      </c>
      <c r="L226" s="33">
        <v>23758800</v>
      </c>
      <c r="M226" s="33">
        <v>0</v>
      </c>
      <c r="N226" s="33">
        <v>0</v>
      </c>
      <c r="O226" s="33">
        <v>0</v>
      </c>
      <c r="P226" s="33">
        <f t="shared" si="38"/>
        <v>23758800</v>
      </c>
      <c r="Q226" s="33">
        <f t="shared" si="39"/>
        <v>4981.0371395326893</v>
      </c>
      <c r="R226" s="33">
        <f t="shared" si="40"/>
        <v>23758800</v>
      </c>
      <c r="S226" s="33"/>
      <c r="T226" s="30" t="str">
        <f t="shared" si="41"/>
        <v>COP</v>
      </c>
      <c r="U226" s="33">
        <v>0</v>
      </c>
      <c r="V226" s="33">
        <v>0</v>
      </c>
      <c r="W226" s="33">
        <v>0</v>
      </c>
      <c r="X226" s="33">
        <f t="shared" si="42"/>
        <v>23758800</v>
      </c>
      <c r="Y226" s="33">
        <f t="shared" si="43"/>
        <v>4981.0371395326893</v>
      </c>
      <c r="Z226" s="33">
        <f t="shared" si="44"/>
        <v>23758800</v>
      </c>
      <c r="AA226" s="34">
        <f t="shared" si="45"/>
        <v>0.00058583043953044185</v>
      </c>
      <c r="AB226" s="33" t="s">
        <v>4946</v>
      </c>
      <c r="AC226" s="35">
        <v>44931</v>
      </c>
      <c r="AD226" s="33">
        <v>60</v>
      </c>
      <c r="AE226" s="36">
        <f t="shared" si="46"/>
        <v>44991</v>
      </c>
    </row>
    <row r="227" spans="2:31" ht="14.5" hidden="1">
      <c r="B227" s="29" t="s">
        <v>266</v>
      </c>
      <c r="C227" s="30" t="str">
        <f t="shared" si="36"/>
        <v>(Acreedores quirografarios)</v>
      </c>
      <c r="D227" s="30">
        <v>5</v>
      </c>
      <c r="E227" s="30" t="s">
        <v>4978</v>
      </c>
      <c r="F227" s="30" t="s">
        <v>4979</v>
      </c>
      <c r="G227" s="30" t="s">
        <v>3909</v>
      </c>
      <c r="H227" s="31" t="s">
        <v>271</v>
      </c>
      <c r="I227" s="31" t="s">
        <v>48</v>
      </c>
      <c r="J227" s="32">
        <v>7673503</v>
      </c>
      <c r="K227" s="33">
        <f t="shared" si="37"/>
        <v>1608.7514282419781</v>
      </c>
      <c r="L227" s="33">
        <v>7673503</v>
      </c>
      <c r="M227" s="33">
        <v>0</v>
      </c>
      <c r="N227" s="33">
        <v>0</v>
      </c>
      <c r="O227" s="33">
        <v>0</v>
      </c>
      <c r="P227" s="33">
        <f t="shared" si="38"/>
        <v>7673503</v>
      </c>
      <c r="Q227" s="33">
        <f t="shared" si="39"/>
        <v>1608.7514282419781</v>
      </c>
      <c r="R227" s="33">
        <f t="shared" si="40"/>
        <v>7673503</v>
      </c>
      <c r="S227" s="33"/>
      <c r="T227" s="30" t="str">
        <f t="shared" si="41"/>
        <v>COP</v>
      </c>
      <c r="U227" s="33">
        <v>0</v>
      </c>
      <c r="V227" s="33">
        <v>0</v>
      </c>
      <c r="W227" s="33">
        <v>0</v>
      </c>
      <c r="X227" s="33">
        <f t="shared" si="42"/>
        <v>7673503</v>
      </c>
      <c r="Y227" s="33">
        <f t="shared" si="43"/>
        <v>1608.7514282419781</v>
      </c>
      <c r="Z227" s="33">
        <f t="shared" si="44"/>
        <v>7673503</v>
      </c>
      <c r="AA227" s="34">
        <f t="shared" si="45"/>
        <v>0.00018920869889170176</v>
      </c>
      <c r="AB227" s="33" t="s">
        <v>4946</v>
      </c>
      <c r="AC227" s="35">
        <v>44931</v>
      </c>
      <c r="AD227" s="33">
        <v>60</v>
      </c>
      <c r="AE227" s="36">
        <f t="shared" si="46"/>
        <v>44991</v>
      </c>
    </row>
    <row r="228" spans="2:31" ht="14.5" hidden="1">
      <c r="B228" s="29" t="s">
        <v>266</v>
      </c>
      <c r="C228" s="30" t="str">
        <f t="shared" si="36"/>
        <v>(Acreedores quirografarios)</v>
      </c>
      <c r="D228" s="30">
        <v>5</v>
      </c>
      <c r="E228" s="30" t="s">
        <v>4978</v>
      </c>
      <c r="F228" s="30" t="s">
        <v>4979</v>
      </c>
      <c r="G228" s="30" t="s">
        <v>3909</v>
      </c>
      <c r="H228" s="31" t="s">
        <v>272</v>
      </c>
      <c r="I228" s="31" t="s">
        <v>48</v>
      </c>
      <c r="J228" s="32">
        <v>7423000</v>
      </c>
      <c r="K228" s="33">
        <f t="shared" si="37"/>
        <v>1556.2334245311697</v>
      </c>
      <c r="L228" s="33">
        <v>7423000</v>
      </c>
      <c r="M228" s="33">
        <v>0</v>
      </c>
      <c r="N228" s="33">
        <v>0</v>
      </c>
      <c r="O228" s="33">
        <v>0</v>
      </c>
      <c r="P228" s="33">
        <f t="shared" si="38"/>
        <v>7423000</v>
      </c>
      <c r="Q228" s="33">
        <f t="shared" si="39"/>
        <v>1556.2334245311697</v>
      </c>
      <c r="R228" s="33">
        <f t="shared" si="40"/>
        <v>7423000</v>
      </c>
      <c r="S228" s="33"/>
      <c r="T228" s="30" t="str">
        <f t="shared" si="41"/>
        <v>COP</v>
      </c>
      <c r="U228" s="33">
        <v>0</v>
      </c>
      <c r="V228" s="33">
        <v>0</v>
      </c>
      <c r="W228" s="33">
        <v>0</v>
      </c>
      <c r="X228" s="33">
        <f t="shared" si="42"/>
        <v>7423000</v>
      </c>
      <c r="Y228" s="33">
        <f t="shared" si="43"/>
        <v>1556.2334245311697</v>
      </c>
      <c r="Z228" s="33">
        <f t="shared" si="44"/>
        <v>7423000</v>
      </c>
      <c r="AA228" s="34">
        <f t="shared" si="45"/>
        <v>0.00018303194406428226</v>
      </c>
      <c r="AB228" s="33" t="s">
        <v>4946</v>
      </c>
      <c r="AC228" s="35">
        <v>44931</v>
      </c>
      <c r="AD228" s="33">
        <v>60</v>
      </c>
      <c r="AE228" s="36">
        <f t="shared" si="46"/>
        <v>44991</v>
      </c>
    </row>
    <row r="229" spans="2:31" ht="14.5" hidden="1">
      <c r="B229" s="29" t="s">
        <v>266</v>
      </c>
      <c r="C229" s="30" t="str">
        <f t="shared" si="36"/>
        <v>(Acreedores quirografarios)</v>
      </c>
      <c r="D229" s="30">
        <v>5</v>
      </c>
      <c r="E229" s="30" t="s">
        <v>4978</v>
      </c>
      <c r="F229" s="30" t="s">
        <v>4979</v>
      </c>
      <c r="G229" s="30" t="s">
        <v>3909</v>
      </c>
      <c r="H229" s="31" t="s">
        <v>273</v>
      </c>
      <c r="I229" s="31" t="s">
        <v>48</v>
      </c>
      <c r="J229" s="32">
        <v>32128250</v>
      </c>
      <c r="K229" s="33">
        <f t="shared" si="37"/>
        <v>6735.6939945700597</v>
      </c>
      <c r="L229" s="33">
        <v>32128250</v>
      </c>
      <c r="M229" s="33">
        <v>0</v>
      </c>
      <c r="N229" s="33">
        <v>0</v>
      </c>
      <c r="O229" s="33">
        <v>0</v>
      </c>
      <c r="P229" s="33">
        <f t="shared" si="38"/>
        <v>32128250</v>
      </c>
      <c r="Q229" s="33">
        <f t="shared" si="39"/>
        <v>6735.6939945700597</v>
      </c>
      <c r="R229" s="33">
        <f t="shared" si="40"/>
        <v>32128250</v>
      </c>
      <c r="S229" s="33"/>
      <c r="T229" s="30" t="str">
        <f t="shared" si="41"/>
        <v>COP</v>
      </c>
      <c r="U229" s="33">
        <v>0</v>
      </c>
      <c r="V229" s="33">
        <v>0</v>
      </c>
      <c r="W229" s="33">
        <v>0</v>
      </c>
      <c r="X229" s="33">
        <f t="shared" si="42"/>
        <v>32128250</v>
      </c>
      <c r="Y229" s="33">
        <f t="shared" si="43"/>
        <v>6735.6939945700597</v>
      </c>
      <c r="Z229" s="33">
        <f t="shared" si="44"/>
        <v>32128250</v>
      </c>
      <c r="AA229" s="34">
        <f t="shared" si="45"/>
        <v>0.00079219938796757066</v>
      </c>
      <c r="AB229" s="33" t="s">
        <v>4946</v>
      </c>
      <c r="AC229" s="35">
        <v>44931</v>
      </c>
      <c r="AD229" s="33">
        <v>60</v>
      </c>
      <c r="AE229" s="36">
        <f t="shared" si="46"/>
        <v>44991</v>
      </c>
    </row>
    <row r="230" spans="2:31" ht="14.5" hidden="1">
      <c r="B230" s="29" t="s">
        <v>266</v>
      </c>
      <c r="C230" s="30" t="str">
        <f t="shared" si="36"/>
        <v>(Acreedores quirografarios)</v>
      </c>
      <c r="D230" s="30">
        <v>5</v>
      </c>
      <c r="E230" s="30" t="s">
        <v>4978</v>
      </c>
      <c r="F230" s="30" t="s">
        <v>4979</v>
      </c>
      <c r="G230" s="30" t="s">
        <v>3909</v>
      </c>
      <c r="H230" s="31" t="s">
        <v>274</v>
      </c>
      <c r="I230" s="31" t="s">
        <v>48</v>
      </c>
      <c r="J230" s="32">
        <v>52375947</v>
      </c>
      <c r="K230" s="33">
        <f t="shared" si="37"/>
        <v>10980.627692694738</v>
      </c>
      <c r="L230" s="33">
        <v>52375947</v>
      </c>
      <c r="M230" s="33">
        <v>0</v>
      </c>
      <c r="N230" s="33">
        <v>0</v>
      </c>
      <c r="O230" s="33">
        <v>0</v>
      </c>
      <c r="P230" s="33">
        <f t="shared" si="38"/>
        <v>52375947</v>
      </c>
      <c r="Q230" s="33">
        <f t="shared" si="39"/>
        <v>10980.627692694738</v>
      </c>
      <c r="R230" s="33">
        <f t="shared" si="40"/>
        <v>52375947</v>
      </c>
      <c r="S230" s="33"/>
      <c r="T230" s="30" t="str">
        <f t="shared" si="41"/>
        <v>COP</v>
      </c>
      <c r="U230" s="33">
        <v>0</v>
      </c>
      <c r="V230" s="33">
        <v>0</v>
      </c>
      <c r="W230" s="33">
        <v>0</v>
      </c>
      <c r="X230" s="33">
        <f t="shared" si="42"/>
        <v>52375947</v>
      </c>
      <c r="Y230" s="33">
        <f t="shared" si="43"/>
        <v>10980.627692694738</v>
      </c>
      <c r="Z230" s="33">
        <f t="shared" si="44"/>
        <v>52375947</v>
      </c>
      <c r="AA230" s="34">
        <f t="shared" si="45"/>
        <v>0.0012914551261778004</v>
      </c>
      <c r="AB230" s="33" t="s">
        <v>4946</v>
      </c>
      <c r="AC230" s="35">
        <v>44931</v>
      </c>
      <c r="AD230" s="33">
        <v>60</v>
      </c>
      <c r="AE230" s="36">
        <f t="shared" si="46"/>
        <v>44991</v>
      </c>
    </row>
    <row r="231" spans="2:31" ht="14.5" hidden="1">
      <c r="B231" s="29" t="s">
        <v>266</v>
      </c>
      <c r="C231" s="30" t="str">
        <f t="shared" si="36"/>
        <v>(Acreedores quirografarios)</v>
      </c>
      <c r="D231" s="30">
        <v>5</v>
      </c>
      <c r="E231" s="30" t="s">
        <v>4978</v>
      </c>
      <c r="F231" s="30" t="s">
        <v>4979</v>
      </c>
      <c r="G231" s="30" t="s">
        <v>3909</v>
      </c>
      <c r="H231" s="31" t="s">
        <v>275</v>
      </c>
      <c r="I231" s="31" t="s">
        <v>48</v>
      </c>
      <c r="J231" s="32">
        <v>8270054</v>
      </c>
      <c r="K231" s="33">
        <f t="shared" si="37"/>
        <v>1733.8184638929945</v>
      </c>
      <c r="L231" s="33">
        <v>8270054</v>
      </c>
      <c r="M231" s="33">
        <v>0</v>
      </c>
      <c r="N231" s="33">
        <v>0</v>
      </c>
      <c r="O231" s="33">
        <v>0</v>
      </c>
      <c r="P231" s="33">
        <f t="shared" si="38"/>
        <v>8270054</v>
      </c>
      <c r="Q231" s="33">
        <f t="shared" si="39"/>
        <v>1733.8184638929945</v>
      </c>
      <c r="R231" s="33">
        <f t="shared" si="40"/>
        <v>8270054</v>
      </c>
      <c r="S231" s="33"/>
      <c r="T231" s="30" t="str">
        <f t="shared" si="41"/>
        <v>COP</v>
      </c>
      <c r="U231" s="33">
        <v>0</v>
      </c>
      <c r="V231" s="33">
        <v>0</v>
      </c>
      <c r="W231" s="33">
        <v>0</v>
      </c>
      <c r="X231" s="33">
        <f t="shared" si="42"/>
        <v>8270054</v>
      </c>
      <c r="Y231" s="33">
        <f t="shared" si="43"/>
        <v>1733.8184638929945</v>
      </c>
      <c r="Z231" s="33">
        <f t="shared" si="44"/>
        <v>8270054</v>
      </c>
      <c r="AA231" s="34">
        <f t="shared" si="45"/>
        <v>0.00020391810065156863</v>
      </c>
      <c r="AB231" s="33" t="s">
        <v>4946</v>
      </c>
      <c r="AC231" s="35">
        <v>44931</v>
      </c>
      <c r="AD231" s="33">
        <v>60</v>
      </c>
      <c r="AE231" s="36">
        <f t="shared" si="46"/>
        <v>44991</v>
      </c>
    </row>
    <row r="232" spans="2:31" ht="14.5" hidden="1">
      <c r="B232" s="29" t="s">
        <v>266</v>
      </c>
      <c r="C232" s="30" t="str">
        <f t="shared" si="36"/>
        <v>(Acreedores quirografarios)</v>
      </c>
      <c r="D232" s="30">
        <v>5</v>
      </c>
      <c r="E232" s="30" t="s">
        <v>4978</v>
      </c>
      <c r="F232" s="30" t="s">
        <v>4979</v>
      </c>
      <c r="G232" s="30" t="s">
        <v>3909</v>
      </c>
      <c r="H232" s="31" t="s">
        <v>276</v>
      </c>
      <c r="I232" s="31" t="s">
        <v>48</v>
      </c>
      <c r="J232" s="32">
        <v>85567191</v>
      </c>
      <c r="K232" s="33">
        <f t="shared" si="37"/>
        <v>17939.178590521715</v>
      </c>
      <c r="L232" s="33">
        <v>85567191</v>
      </c>
      <c r="M232" s="33">
        <v>0</v>
      </c>
      <c r="N232" s="33">
        <v>0</v>
      </c>
      <c r="O232" s="33">
        <v>0</v>
      </c>
      <c r="P232" s="33">
        <f t="shared" si="38"/>
        <v>85567191</v>
      </c>
      <c r="Q232" s="33">
        <f t="shared" si="39"/>
        <v>17939.178590521715</v>
      </c>
      <c r="R232" s="33">
        <f t="shared" si="40"/>
        <v>85567191</v>
      </c>
      <c r="S232" s="33"/>
      <c r="T232" s="30" t="str">
        <f t="shared" si="41"/>
        <v>COP</v>
      </c>
      <c r="U232" s="33">
        <v>0</v>
      </c>
      <c r="V232" s="33">
        <v>0</v>
      </c>
      <c r="W232" s="33">
        <v>0</v>
      </c>
      <c r="X232" s="33">
        <f t="shared" si="42"/>
        <v>85567191</v>
      </c>
      <c r="Y232" s="33">
        <f t="shared" si="43"/>
        <v>17939.178590521715</v>
      </c>
      <c r="Z232" s="33">
        <f t="shared" si="44"/>
        <v>85567191</v>
      </c>
      <c r="AA232" s="34">
        <f t="shared" si="45"/>
        <v>0.002109865191546512</v>
      </c>
      <c r="AB232" s="33" t="s">
        <v>4946</v>
      </c>
      <c r="AC232" s="35">
        <v>44931</v>
      </c>
      <c r="AD232" s="33">
        <v>60</v>
      </c>
      <c r="AE232" s="36">
        <f t="shared" si="46"/>
        <v>44991</v>
      </c>
    </row>
    <row r="233" spans="2:31" ht="14.5" hidden="1">
      <c r="B233" s="29" t="s">
        <v>266</v>
      </c>
      <c r="C233" s="30" t="str">
        <f t="shared" si="36"/>
        <v>(Acreedores quirografarios)</v>
      </c>
      <c r="D233" s="30">
        <v>5</v>
      </c>
      <c r="E233" s="30" t="s">
        <v>4978</v>
      </c>
      <c r="F233" s="30" t="s">
        <v>4979</v>
      </c>
      <c r="G233" s="30" t="s">
        <v>3909</v>
      </c>
      <c r="H233" s="31" t="s">
        <v>277</v>
      </c>
      <c r="I233" s="31" t="s">
        <v>48</v>
      </c>
      <c r="J233" s="32">
        <v>80722250</v>
      </c>
      <c r="K233" s="33">
        <f t="shared" si="37"/>
        <v>16923.435747455369</v>
      </c>
      <c r="L233" s="33">
        <v>80722250</v>
      </c>
      <c r="M233" s="33">
        <v>0</v>
      </c>
      <c r="N233" s="33">
        <v>0</v>
      </c>
      <c r="O233" s="33">
        <v>0</v>
      </c>
      <c r="P233" s="33">
        <f t="shared" si="38"/>
        <v>80722250</v>
      </c>
      <c r="Q233" s="33">
        <f t="shared" si="39"/>
        <v>16923.435747455369</v>
      </c>
      <c r="R233" s="33">
        <f t="shared" si="40"/>
        <v>80722250</v>
      </c>
      <c r="S233" s="33"/>
      <c r="T233" s="30" t="str">
        <f t="shared" si="41"/>
        <v>COP</v>
      </c>
      <c r="U233" s="33">
        <v>0</v>
      </c>
      <c r="V233" s="33">
        <v>0</v>
      </c>
      <c r="W233" s="33">
        <v>0</v>
      </c>
      <c r="X233" s="33">
        <f t="shared" si="42"/>
        <v>80722250</v>
      </c>
      <c r="Y233" s="33">
        <f t="shared" si="43"/>
        <v>16923.435747455369</v>
      </c>
      <c r="Z233" s="33">
        <f t="shared" si="44"/>
        <v>80722250</v>
      </c>
      <c r="AA233" s="34">
        <f t="shared" si="45"/>
        <v>0.0019904015016493346</v>
      </c>
      <c r="AB233" s="33" t="s">
        <v>4946</v>
      </c>
      <c r="AC233" s="35">
        <v>44931</v>
      </c>
      <c r="AD233" s="33">
        <v>60</v>
      </c>
      <c r="AE233" s="36">
        <f t="shared" si="46"/>
        <v>44991</v>
      </c>
    </row>
    <row r="234" spans="2:31" ht="14.5" hidden="1">
      <c r="B234" s="29" t="s">
        <v>266</v>
      </c>
      <c r="C234" s="30" t="str">
        <f t="shared" si="36"/>
        <v>(Acreedores quirografarios)</v>
      </c>
      <c r="D234" s="30">
        <v>5</v>
      </c>
      <c r="E234" s="30" t="s">
        <v>4978</v>
      </c>
      <c r="F234" s="30" t="s">
        <v>4979</v>
      </c>
      <c r="G234" s="30" t="s">
        <v>3909</v>
      </c>
      <c r="H234" s="31" t="s">
        <v>278</v>
      </c>
      <c r="I234" s="31" t="s">
        <v>48</v>
      </c>
      <c r="J234" s="32">
        <v>43154525</v>
      </c>
      <c r="K234" s="33">
        <f t="shared" si="37"/>
        <v>9047.3547386186146</v>
      </c>
      <c r="L234" s="33">
        <v>43154525</v>
      </c>
      <c r="M234" s="33">
        <v>0</v>
      </c>
      <c r="N234" s="33">
        <v>0</v>
      </c>
      <c r="O234" s="33">
        <v>0</v>
      </c>
      <c r="P234" s="33">
        <f t="shared" si="38"/>
        <v>43154525</v>
      </c>
      <c r="Q234" s="33">
        <f t="shared" si="39"/>
        <v>9047.3547386186146</v>
      </c>
      <c r="R234" s="33">
        <f t="shared" si="40"/>
        <v>43154525</v>
      </c>
      <c r="S234" s="33"/>
      <c r="T234" s="30" t="str">
        <f t="shared" si="41"/>
        <v>COP</v>
      </c>
      <c r="U234" s="33">
        <v>0</v>
      </c>
      <c r="V234" s="33">
        <v>0</v>
      </c>
      <c r="W234" s="33">
        <v>0</v>
      </c>
      <c r="X234" s="33">
        <f t="shared" si="42"/>
        <v>43154525</v>
      </c>
      <c r="Y234" s="33">
        <f t="shared" si="43"/>
        <v>9047.3547386186146</v>
      </c>
      <c r="Z234" s="33">
        <f t="shared" si="44"/>
        <v>43154525</v>
      </c>
      <c r="AA234" s="34">
        <f t="shared" si="45"/>
        <v>0.0010640787560178729</v>
      </c>
      <c r="AB234" s="33" t="s">
        <v>4946</v>
      </c>
      <c r="AC234" s="35">
        <v>44931</v>
      </c>
      <c r="AD234" s="33">
        <v>60</v>
      </c>
      <c r="AE234" s="36">
        <f t="shared" si="46"/>
        <v>44991</v>
      </c>
    </row>
    <row r="235" spans="2:31" ht="14.5" hidden="1">
      <c r="B235" s="29" t="s">
        <v>266</v>
      </c>
      <c r="C235" s="30" t="str">
        <f t="shared" si="36"/>
        <v>(Acreedores quirografarios)</v>
      </c>
      <c r="D235" s="30">
        <v>5</v>
      </c>
      <c r="E235" s="30" t="s">
        <v>4978</v>
      </c>
      <c r="F235" s="30" t="s">
        <v>4979</v>
      </c>
      <c r="G235" s="30" t="s">
        <v>3909</v>
      </c>
      <c r="H235" s="31" t="s">
        <v>279</v>
      </c>
      <c r="I235" s="31" t="s">
        <v>48</v>
      </c>
      <c r="J235" s="32">
        <v>41548699</v>
      </c>
      <c r="K235" s="33">
        <f t="shared" si="37"/>
        <v>3139.9192846735218</v>
      </c>
      <c r="L235" s="33">
        <v>14976944</v>
      </c>
      <c r="M235" s="33">
        <v>0</v>
      </c>
      <c r="N235" s="33">
        <v>0</v>
      </c>
      <c r="O235" s="33">
        <v>0</v>
      </c>
      <c r="P235" s="33">
        <f t="shared" si="38"/>
        <v>41548699</v>
      </c>
      <c r="Q235" s="33">
        <f t="shared" si="39"/>
        <v>3139.9192846735218</v>
      </c>
      <c r="R235" s="33">
        <f t="shared" si="40"/>
        <v>14976944</v>
      </c>
      <c r="S235" s="33"/>
      <c r="T235" s="30" t="str">
        <f t="shared" si="41"/>
        <v>COP</v>
      </c>
      <c r="U235" s="33">
        <v>0</v>
      </c>
      <c r="V235" s="33">
        <v>0</v>
      </c>
      <c r="W235" s="33">
        <v>0</v>
      </c>
      <c r="X235" s="33">
        <f t="shared" si="42"/>
        <v>41548699</v>
      </c>
      <c r="Y235" s="33">
        <f t="shared" si="43"/>
        <v>3139.9192846735218</v>
      </c>
      <c r="Z235" s="33">
        <f t="shared" si="44"/>
        <v>14976944</v>
      </c>
      <c r="AA235" s="34">
        <f t="shared" si="45"/>
        <v>0.00036929262784075011</v>
      </c>
      <c r="AB235" s="33" t="s">
        <v>4946</v>
      </c>
      <c r="AC235" s="35">
        <v>44931</v>
      </c>
      <c r="AD235" s="33">
        <v>60</v>
      </c>
      <c r="AE235" s="36">
        <f t="shared" si="46"/>
        <v>44991</v>
      </c>
    </row>
    <row r="236" spans="2:31" ht="14.5" hidden="1">
      <c r="B236" s="29" t="s">
        <v>266</v>
      </c>
      <c r="C236" s="30" t="str">
        <f t="shared" si="36"/>
        <v>(Acreedores quirografarios)</v>
      </c>
      <c r="D236" s="30">
        <v>5</v>
      </c>
      <c r="E236" s="30" t="s">
        <v>4978</v>
      </c>
      <c r="F236" s="30" t="s">
        <v>4979</v>
      </c>
      <c r="G236" s="30" t="s">
        <v>3909</v>
      </c>
      <c r="H236" s="31" t="s">
        <v>280</v>
      </c>
      <c r="I236" s="31" t="s">
        <v>48</v>
      </c>
      <c r="J236" s="32">
        <v>84807707</v>
      </c>
      <c r="K236" s="33">
        <f t="shared" si="37"/>
        <v>17779.952619055104</v>
      </c>
      <c r="L236" s="33">
        <v>84807707</v>
      </c>
      <c r="M236" s="33">
        <v>0</v>
      </c>
      <c r="N236" s="33">
        <v>0</v>
      </c>
      <c r="O236" s="33">
        <v>0</v>
      </c>
      <c r="P236" s="33">
        <f t="shared" si="38"/>
        <v>84807707</v>
      </c>
      <c r="Q236" s="33">
        <f t="shared" si="39"/>
        <v>17779.952619055104</v>
      </c>
      <c r="R236" s="33">
        <f t="shared" si="40"/>
        <v>84807707</v>
      </c>
      <c r="S236" s="33"/>
      <c r="T236" s="30" t="str">
        <f t="shared" si="41"/>
        <v>COP</v>
      </c>
      <c r="U236" s="33">
        <v>0</v>
      </c>
      <c r="V236" s="33">
        <v>0</v>
      </c>
      <c r="W236" s="33">
        <v>0</v>
      </c>
      <c r="X236" s="33">
        <f t="shared" si="42"/>
        <v>84807707</v>
      </c>
      <c r="Y236" s="33">
        <f t="shared" si="43"/>
        <v>17779.952619055104</v>
      </c>
      <c r="Z236" s="33">
        <f t="shared" si="44"/>
        <v>84807707</v>
      </c>
      <c r="AA236" s="34">
        <f t="shared" si="45"/>
        <v>0.0020911382842306401</v>
      </c>
      <c r="AB236" s="33" t="s">
        <v>4946</v>
      </c>
      <c r="AC236" s="35">
        <v>44931</v>
      </c>
      <c r="AD236" s="33">
        <v>60</v>
      </c>
      <c r="AE236" s="36">
        <f t="shared" si="46"/>
        <v>44991</v>
      </c>
    </row>
    <row r="237" spans="2:31" ht="14.5" hidden="1">
      <c r="B237" s="29" t="s">
        <v>266</v>
      </c>
      <c r="C237" s="30" t="str">
        <f t="shared" si="36"/>
        <v>(Acreedores quirografarios)</v>
      </c>
      <c r="D237" s="30">
        <v>5</v>
      </c>
      <c r="E237" s="30" t="s">
        <v>4978</v>
      </c>
      <c r="F237" s="30" t="s">
        <v>4979</v>
      </c>
      <c r="G237" s="30" t="s">
        <v>3909</v>
      </c>
      <c r="H237" s="31" t="s">
        <v>281</v>
      </c>
      <c r="I237" s="31" t="s">
        <v>48</v>
      </c>
      <c r="J237" s="32">
        <v>67075864</v>
      </c>
      <c r="K237" s="33">
        <f t="shared" si="37"/>
        <v>14062.46821178863</v>
      </c>
      <c r="L237" s="33">
        <v>67075864</v>
      </c>
      <c r="M237" s="33">
        <v>0</v>
      </c>
      <c r="N237" s="33">
        <v>0</v>
      </c>
      <c r="O237" s="33">
        <v>0</v>
      </c>
      <c r="P237" s="33">
        <f t="shared" si="38"/>
        <v>67075864</v>
      </c>
      <c r="Q237" s="33">
        <f t="shared" si="39"/>
        <v>14062.46821178863</v>
      </c>
      <c r="R237" s="33">
        <f t="shared" si="40"/>
        <v>67075864</v>
      </c>
      <c r="S237" s="33"/>
      <c r="T237" s="30" t="str">
        <f t="shared" si="41"/>
        <v>COP</v>
      </c>
      <c r="U237" s="33">
        <v>0</v>
      </c>
      <c r="V237" s="33">
        <v>0</v>
      </c>
      <c r="W237" s="33">
        <v>0</v>
      </c>
      <c r="X237" s="33">
        <f t="shared" si="42"/>
        <v>67075864</v>
      </c>
      <c r="Y237" s="33">
        <f t="shared" si="43"/>
        <v>14062.46821178863</v>
      </c>
      <c r="Z237" s="33">
        <f t="shared" si="44"/>
        <v>67075864</v>
      </c>
      <c r="AA237" s="34">
        <f t="shared" si="45"/>
        <v>0.00165391698608533</v>
      </c>
      <c r="AB237" s="33" t="s">
        <v>4946</v>
      </c>
      <c r="AC237" s="35">
        <v>44931</v>
      </c>
      <c r="AD237" s="33">
        <v>60</v>
      </c>
      <c r="AE237" s="36">
        <f t="shared" si="46"/>
        <v>44991</v>
      </c>
    </row>
    <row r="238" spans="2:31" ht="14.5" hidden="1">
      <c r="B238" s="29" t="s">
        <v>266</v>
      </c>
      <c r="C238" s="30" t="str">
        <f t="shared" si="36"/>
        <v>(Acreedores quirografarios)</v>
      </c>
      <c r="D238" s="30">
        <v>5</v>
      </c>
      <c r="E238" s="30" t="s">
        <v>4978</v>
      </c>
      <c r="F238" s="30" t="s">
        <v>4979</v>
      </c>
      <c r="G238" s="30" t="s">
        <v>3909</v>
      </c>
      <c r="H238" s="31" t="s">
        <v>282</v>
      </c>
      <c r="I238" s="31" t="s">
        <v>48</v>
      </c>
      <c r="J238" s="32">
        <v>62231286</v>
      </c>
      <c r="K238" s="33">
        <f t="shared" si="37"/>
        <v>13046.801471744393</v>
      </c>
      <c r="L238" s="33">
        <v>62231286</v>
      </c>
      <c r="M238" s="33">
        <v>0</v>
      </c>
      <c r="N238" s="33">
        <v>0</v>
      </c>
      <c r="O238" s="33">
        <v>0</v>
      </c>
      <c r="P238" s="33">
        <f t="shared" si="38"/>
        <v>62231286</v>
      </c>
      <c r="Q238" s="33">
        <f t="shared" si="39"/>
        <v>13046.801471744393</v>
      </c>
      <c r="R238" s="33">
        <f t="shared" si="40"/>
        <v>62231286</v>
      </c>
      <c r="S238" s="33"/>
      <c r="T238" s="30" t="str">
        <f t="shared" si="41"/>
        <v>COP</v>
      </c>
      <c r="U238" s="33">
        <v>0</v>
      </c>
      <c r="V238" s="33">
        <v>0</v>
      </c>
      <c r="W238" s="33">
        <v>0</v>
      </c>
      <c r="X238" s="33">
        <f t="shared" si="42"/>
        <v>62231286</v>
      </c>
      <c r="Y238" s="33">
        <f t="shared" si="43"/>
        <v>13046.801471744393</v>
      </c>
      <c r="Z238" s="33">
        <f t="shared" si="44"/>
        <v>62231286</v>
      </c>
      <c r="AA238" s="34">
        <f t="shared" si="45"/>
        <v>0.0015344622468274757</v>
      </c>
      <c r="AB238" s="33" t="s">
        <v>4946</v>
      </c>
      <c r="AC238" s="35">
        <v>44931</v>
      </c>
      <c r="AD238" s="33">
        <v>60</v>
      </c>
      <c r="AE238" s="36">
        <f t="shared" si="46"/>
        <v>44991</v>
      </c>
    </row>
    <row r="239" spans="2:31" ht="14.5" hidden="1">
      <c r="B239" s="29" t="s">
        <v>266</v>
      </c>
      <c r="C239" s="30" t="str">
        <f t="shared" si="36"/>
        <v>(Acreedores quirografarios)</v>
      </c>
      <c r="D239" s="30">
        <v>5</v>
      </c>
      <c r="E239" s="30" t="s">
        <v>4978</v>
      </c>
      <c r="F239" s="30" t="s">
        <v>4979</v>
      </c>
      <c r="G239" s="30" t="s">
        <v>3909</v>
      </c>
      <c r="H239" s="31" t="s">
        <v>283</v>
      </c>
      <c r="I239" s="31" t="s">
        <v>48</v>
      </c>
      <c r="J239" s="32">
        <v>283237937</v>
      </c>
      <c r="K239" s="33">
        <f t="shared" si="37"/>
        <v>59380.889755443037</v>
      </c>
      <c r="L239" s="33">
        <v>283237937</v>
      </c>
      <c r="M239" s="33">
        <v>0</v>
      </c>
      <c r="N239" s="33">
        <v>0</v>
      </c>
      <c r="O239" s="33">
        <v>0</v>
      </c>
      <c r="P239" s="33">
        <f t="shared" si="38"/>
        <v>283237937</v>
      </c>
      <c r="Q239" s="33">
        <f t="shared" si="39"/>
        <v>59380.889755443037</v>
      </c>
      <c r="R239" s="33">
        <f t="shared" si="40"/>
        <v>283237937</v>
      </c>
      <c r="S239" s="33"/>
      <c r="T239" s="30" t="str">
        <f t="shared" si="41"/>
        <v>COP</v>
      </c>
      <c r="U239" s="33">
        <v>0</v>
      </c>
      <c r="V239" s="33">
        <v>0</v>
      </c>
      <c r="W239" s="33">
        <v>0</v>
      </c>
      <c r="X239" s="33">
        <f t="shared" si="42"/>
        <v>283237937</v>
      </c>
      <c r="Y239" s="33">
        <f t="shared" si="43"/>
        <v>59380.889755443037</v>
      </c>
      <c r="Z239" s="33">
        <f t="shared" si="44"/>
        <v>283237937</v>
      </c>
      <c r="AA239" s="34">
        <f t="shared" si="45"/>
        <v>0.0069839135446405371</v>
      </c>
      <c r="AB239" s="33" t="s">
        <v>4946</v>
      </c>
      <c r="AC239" s="35">
        <v>44931</v>
      </c>
      <c r="AD239" s="33">
        <v>60</v>
      </c>
      <c r="AE239" s="36">
        <f t="shared" si="46"/>
        <v>44991</v>
      </c>
    </row>
    <row r="240" spans="2:31" ht="14.5" hidden="1">
      <c r="B240" s="29" t="s">
        <v>266</v>
      </c>
      <c r="C240" s="30" t="str">
        <f t="shared" si="36"/>
        <v>(Acreedores quirografarios)</v>
      </c>
      <c r="D240" s="30">
        <v>5</v>
      </c>
      <c r="E240" s="30" t="s">
        <v>4978</v>
      </c>
      <c r="F240" s="30" t="s">
        <v>4979</v>
      </c>
      <c r="G240" s="30" t="s">
        <v>3909</v>
      </c>
      <c r="H240" s="31" t="s">
        <v>284</v>
      </c>
      <c r="I240" s="31" t="s">
        <v>48</v>
      </c>
      <c r="J240" s="32">
        <v>202311005</v>
      </c>
      <c r="K240" s="33">
        <f t="shared" si="37"/>
        <v>42414.542386028908</v>
      </c>
      <c r="L240" s="33">
        <v>202311005</v>
      </c>
      <c r="M240" s="33">
        <v>0</v>
      </c>
      <c r="N240" s="33">
        <v>0</v>
      </c>
      <c r="O240" s="33">
        <v>0</v>
      </c>
      <c r="P240" s="33">
        <f t="shared" si="38"/>
        <v>202311005</v>
      </c>
      <c r="Q240" s="33">
        <f t="shared" si="39"/>
        <v>42414.542386028908</v>
      </c>
      <c r="R240" s="33">
        <f t="shared" si="40"/>
        <v>202311005</v>
      </c>
      <c r="S240" s="33"/>
      <c r="T240" s="30" t="str">
        <f t="shared" si="41"/>
        <v>COP</v>
      </c>
      <c r="U240" s="33">
        <v>0</v>
      </c>
      <c r="V240" s="33">
        <v>0</v>
      </c>
      <c r="W240" s="33">
        <v>0</v>
      </c>
      <c r="X240" s="33">
        <f t="shared" si="42"/>
        <v>202311005</v>
      </c>
      <c r="Y240" s="33">
        <f t="shared" si="43"/>
        <v>42414.542386028908</v>
      </c>
      <c r="Z240" s="33">
        <f t="shared" si="44"/>
        <v>202311005</v>
      </c>
      <c r="AA240" s="34">
        <f t="shared" si="45"/>
        <v>0.004988465115283407</v>
      </c>
      <c r="AB240" s="33" t="s">
        <v>4946</v>
      </c>
      <c r="AC240" s="35">
        <v>44931</v>
      </c>
      <c r="AD240" s="33">
        <v>60</v>
      </c>
      <c r="AE240" s="36">
        <f t="shared" si="46"/>
        <v>44991</v>
      </c>
    </row>
    <row r="241" spans="2:31" ht="14.5" hidden="1">
      <c r="B241" s="29" t="s">
        <v>266</v>
      </c>
      <c r="C241" s="30" t="str">
        <f t="shared" si="36"/>
        <v>(Acreedores quirografarios)</v>
      </c>
      <c r="D241" s="30">
        <v>5</v>
      </c>
      <c r="E241" s="30" t="s">
        <v>4978</v>
      </c>
      <c r="F241" s="30" t="s">
        <v>4979</v>
      </c>
      <c r="G241" s="30" t="s">
        <v>3909</v>
      </c>
      <c r="H241" s="31" t="s">
        <v>285</v>
      </c>
      <c r="I241" s="31" t="s">
        <v>48</v>
      </c>
      <c r="J241" s="32">
        <v>45900020</v>
      </c>
      <c r="K241" s="33">
        <f t="shared" si="37"/>
        <v>9622.9483107435244</v>
      </c>
      <c r="L241" s="33">
        <v>45900020</v>
      </c>
      <c r="M241" s="33">
        <v>0</v>
      </c>
      <c r="N241" s="33">
        <v>0</v>
      </c>
      <c r="O241" s="33">
        <v>0</v>
      </c>
      <c r="P241" s="33">
        <f t="shared" si="38"/>
        <v>45900020</v>
      </c>
      <c r="Q241" s="33">
        <f t="shared" si="39"/>
        <v>9622.9483107435244</v>
      </c>
      <c r="R241" s="33">
        <f t="shared" si="40"/>
        <v>45900020</v>
      </c>
      <c r="S241" s="33"/>
      <c r="T241" s="30" t="str">
        <f t="shared" si="41"/>
        <v>COP</v>
      </c>
      <c r="U241" s="33">
        <v>0</v>
      </c>
      <c r="V241" s="33">
        <v>0</v>
      </c>
      <c r="W241" s="33">
        <v>0</v>
      </c>
      <c r="X241" s="33">
        <f t="shared" si="42"/>
        <v>45900020</v>
      </c>
      <c r="Y241" s="33">
        <f t="shared" si="43"/>
        <v>9622.9483107435244</v>
      </c>
      <c r="Z241" s="33">
        <f t="shared" si="44"/>
        <v>45900020</v>
      </c>
      <c r="AA241" s="34">
        <f t="shared" si="45"/>
        <v>0.0011317755480519248</v>
      </c>
      <c r="AB241" s="33" t="s">
        <v>4946</v>
      </c>
      <c r="AC241" s="35">
        <v>44931</v>
      </c>
      <c r="AD241" s="33">
        <v>60</v>
      </c>
      <c r="AE241" s="36">
        <f t="shared" si="46"/>
        <v>44991</v>
      </c>
    </row>
    <row r="242" spans="2:31" ht="14.5" hidden="1">
      <c r="B242" s="29" t="s">
        <v>266</v>
      </c>
      <c r="C242" s="30" t="str">
        <f t="shared" si="36"/>
        <v>(Acreedores quirografarios)</v>
      </c>
      <c r="D242" s="30">
        <v>5</v>
      </c>
      <c r="E242" s="30" t="s">
        <v>4978</v>
      </c>
      <c r="F242" s="30" t="s">
        <v>4979</v>
      </c>
      <c r="G242" s="30" t="s">
        <v>3909</v>
      </c>
      <c r="H242" s="31" t="s">
        <v>286</v>
      </c>
      <c r="I242" s="31" t="s">
        <v>48</v>
      </c>
      <c r="J242" s="32">
        <v>10361170</v>
      </c>
      <c r="K242" s="33">
        <f t="shared" si="37"/>
        <v>2172.2213486797277</v>
      </c>
      <c r="L242" s="33">
        <v>10361170</v>
      </c>
      <c r="M242" s="33">
        <v>0</v>
      </c>
      <c r="N242" s="33">
        <v>0</v>
      </c>
      <c r="O242" s="33">
        <v>0</v>
      </c>
      <c r="P242" s="33">
        <f t="shared" si="38"/>
        <v>10361170</v>
      </c>
      <c r="Q242" s="33">
        <f t="shared" si="39"/>
        <v>2172.2213486797277</v>
      </c>
      <c r="R242" s="33">
        <f t="shared" si="40"/>
        <v>10361170</v>
      </c>
      <c r="S242" s="33"/>
      <c r="T242" s="30" t="str">
        <f t="shared" si="41"/>
        <v>COP</v>
      </c>
      <c r="U242" s="33">
        <v>0</v>
      </c>
      <c r="V242" s="33">
        <v>0</v>
      </c>
      <c r="W242" s="33">
        <v>0</v>
      </c>
      <c r="X242" s="33">
        <f t="shared" si="42"/>
        <v>10361170</v>
      </c>
      <c r="Y242" s="33">
        <f t="shared" si="43"/>
        <v>2172.2213486797277</v>
      </c>
      <c r="Z242" s="33">
        <f t="shared" si="44"/>
        <v>10361170</v>
      </c>
      <c r="AA242" s="34">
        <f t="shared" si="45"/>
        <v>0.00025547960230102646</v>
      </c>
      <c r="AB242" s="33" t="s">
        <v>4946</v>
      </c>
      <c r="AC242" s="35">
        <v>44931</v>
      </c>
      <c r="AD242" s="33">
        <v>60</v>
      </c>
      <c r="AE242" s="36">
        <f t="shared" si="46"/>
        <v>44991</v>
      </c>
    </row>
    <row r="243" spans="2:31" ht="14.5" hidden="1">
      <c r="B243" s="29" t="s">
        <v>266</v>
      </c>
      <c r="C243" s="30" t="str">
        <f t="shared" si="36"/>
        <v>(Acreedores quirografarios)</v>
      </c>
      <c r="D243" s="30">
        <v>5</v>
      </c>
      <c r="E243" s="30" t="s">
        <v>4978</v>
      </c>
      <c r="F243" s="30" t="s">
        <v>4979</v>
      </c>
      <c r="G243" s="30" t="s">
        <v>3909</v>
      </c>
      <c r="H243" s="31" t="s">
        <v>287</v>
      </c>
      <c r="I243" s="31" t="s">
        <v>48</v>
      </c>
      <c r="J243" s="32">
        <v>37108157</v>
      </c>
      <c r="K243" s="33">
        <f t="shared" si="37"/>
        <v>7779.7324863465301</v>
      </c>
      <c r="L243" s="33">
        <v>37108157</v>
      </c>
      <c r="M243" s="33">
        <v>0</v>
      </c>
      <c r="N243" s="33">
        <v>0</v>
      </c>
      <c r="O243" s="33">
        <v>0</v>
      </c>
      <c r="P243" s="33">
        <f t="shared" si="38"/>
        <v>37108157</v>
      </c>
      <c r="Q243" s="33">
        <f t="shared" si="39"/>
        <v>7779.7324863465301</v>
      </c>
      <c r="R243" s="33">
        <f t="shared" si="40"/>
        <v>37108157</v>
      </c>
      <c r="S243" s="33"/>
      <c r="T243" s="30" t="str">
        <f t="shared" si="41"/>
        <v>COP</v>
      </c>
      <c r="U243" s="33">
        <v>0</v>
      </c>
      <c r="V243" s="33">
        <v>0</v>
      </c>
      <c r="W243" s="33">
        <v>0</v>
      </c>
      <c r="X243" s="33">
        <f t="shared" si="42"/>
        <v>37108157</v>
      </c>
      <c r="Y243" s="33">
        <f t="shared" si="43"/>
        <v>7779.7324863465301</v>
      </c>
      <c r="Z243" s="33">
        <f t="shared" si="44"/>
        <v>37108157</v>
      </c>
      <c r="AA243" s="34">
        <f t="shared" si="45"/>
        <v>0.00091499098967433713</v>
      </c>
      <c r="AB243" s="33" t="s">
        <v>4946</v>
      </c>
      <c r="AC243" s="35">
        <v>44932</v>
      </c>
      <c r="AD243" s="33">
        <v>60</v>
      </c>
      <c r="AE243" s="36">
        <f t="shared" si="46"/>
        <v>44992</v>
      </c>
    </row>
    <row r="244" spans="2:31" ht="14.5" hidden="1">
      <c r="B244" s="29" t="s">
        <v>266</v>
      </c>
      <c r="C244" s="30" t="str">
        <f t="shared" si="36"/>
        <v>(Acreedores quirografarios)</v>
      </c>
      <c r="D244" s="30">
        <v>5</v>
      </c>
      <c r="E244" s="30" t="s">
        <v>4978</v>
      </c>
      <c r="F244" s="30" t="s">
        <v>4979</v>
      </c>
      <c r="G244" s="30" t="s">
        <v>3909</v>
      </c>
      <c r="H244" s="31" t="s">
        <v>288</v>
      </c>
      <c r="I244" s="31" t="s">
        <v>48</v>
      </c>
      <c r="J244" s="32">
        <v>2662458</v>
      </c>
      <c r="K244" s="33">
        <f t="shared" si="37"/>
        <v>558.18484858014403</v>
      </c>
      <c r="L244" s="33">
        <v>2662458</v>
      </c>
      <c r="M244" s="33">
        <v>0</v>
      </c>
      <c r="N244" s="33">
        <v>0</v>
      </c>
      <c r="O244" s="33">
        <v>0</v>
      </c>
      <c r="P244" s="33">
        <f t="shared" si="38"/>
        <v>2662458</v>
      </c>
      <c r="Q244" s="33">
        <f t="shared" si="39"/>
        <v>558.18484858014403</v>
      </c>
      <c r="R244" s="33">
        <f t="shared" si="40"/>
        <v>2662458</v>
      </c>
      <c r="S244" s="33"/>
      <c r="T244" s="30" t="str">
        <f t="shared" si="41"/>
        <v>COP</v>
      </c>
      <c r="U244" s="33">
        <v>0</v>
      </c>
      <c r="V244" s="33">
        <v>0</v>
      </c>
      <c r="W244" s="33">
        <v>0</v>
      </c>
      <c r="X244" s="33">
        <f t="shared" si="42"/>
        <v>2662458</v>
      </c>
      <c r="Y244" s="33">
        <f t="shared" si="43"/>
        <v>558.18484858014403</v>
      </c>
      <c r="Z244" s="33">
        <f t="shared" si="44"/>
        <v>2662458</v>
      </c>
      <c r="AA244" s="34">
        <f t="shared" si="45"/>
        <v>6.5649314795837382E-05</v>
      </c>
      <c r="AB244" s="33" t="s">
        <v>4946</v>
      </c>
      <c r="AC244" s="35">
        <v>44932</v>
      </c>
      <c r="AD244" s="33">
        <v>60</v>
      </c>
      <c r="AE244" s="36">
        <f t="shared" si="46"/>
        <v>44992</v>
      </c>
    </row>
    <row r="245" spans="2:31" ht="14.5" hidden="1">
      <c r="B245" s="29" t="s">
        <v>266</v>
      </c>
      <c r="C245" s="30" t="str">
        <f t="shared" si="36"/>
        <v>(Acreedores quirografarios)</v>
      </c>
      <c r="D245" s="30">
        <v>5</v>
      </c>
      <c r="E245" s="30" t="s">
        <v>4978</v>
      </c>
      <c r="F245" s="30" t="s">
        <v>4979</v>
      </c>
      <c r="G245" s="30" t="s">
        <v>3909</v>
      </c>
      <c r="H245" s="31" t="s">
        <v>289</v>
      </c>
      <c r="I245" s="31" t="s">
        <v>48</v>
      </c>
      <c r="J245" s="32">
        <v>47523929</v>
      </c>
      <c r="K245" s="33">
        <f t="shared" si="37"/>
        <v>9963.4011551725944</v>
      </c>
      <c r="L245" s="33">
        <v>47523929</v>
      </c>
      <c r="M245" s="33">
        <v>0</v>
      </c>
      <c r="N245" s="33">
        <v>0</v>
      </c>
      <c r="O245" s="33">
        <v>0</v>
      </c>
      <c r="P245" s="33">
        <f t="shared" si="38"/>
        <v>47523929</v>
      </c>
      <c r="Q245" s="33">
        <f t="shared" si="39"/>
        <v>9963.4011551725944</v>
      </c>
      <c r="R245" s="33">
        <f t="shared" si="40"/>
        <v>47523929</v>
      </c>
      <c r="S245" s="33"/>
      <c r="T245" s="30" t="str">
        <f t="shared" si="41"/>
        <v>COP</v>
      </c>
      <c r="U245" s="33">
        <v>0</v>
      </c>
      <c r="V245" s="33">
        <v>0</v>
      </c>
      <c r="W245" s="33">
        <v>0</v>
      </c>
      <c r="X245" s="33">
        <f t="shared" si="42"/>
        <v>47523929</v>
      </c>
      <c r="Y245" s="33">
        <f t="shared" si="43"/>
        <v>9963.4011551725944</v>
      </c>
      <c r="Z245" s="33">
        <f t="shared" si="44"/>
        <v>47523929</v>
      </c>
      <c r="AA245" s="34">
        <f t="shared" si="45"/>
        <v>0.0011718169357999356</v>
      </c>
      <c r="AB245" s="33" t="s">
        <v>4946</v>
      </c>
      <c r="AC245" s="35">
        <v>44932</v>
      </c>
      <c r="AD245" s="33">
        <v>60</v>
      </c>
      <c r="AE245" s="36">
        <f t="shared" si="46"/>
        <v>44992</v>
      </c>
    </row>
    <row r="246" spans="2:31" ht="14.5" hidden="1">
      <c r="B246" s="29" t="s">
        <v>266</v>
      </c>
      <c r="C246" s="30" t="str">
        <f t="shared" si="36"/>
        <v>(Acreedores quirografarios)</v>
      </c>
      <c r="D246" s="30">
        <v>5</v>
      </c>
      <c r="E246" s="30" t="s">
        <v>4978</v>
      </c>
      <c r="F246" s="30" t="s">
        <v>4979</v>
      </c>
      <c r="G246" s="30" t="s">
        <v>3909</v>
      </c>
      <c r="H246" s="31" t="s">
        <v>290</v>
      </c>
      <c r="I246" s="31" t="s">
        <v>48</v>
      </c>
      <c r="J246" s="32">
        <v>35976765</v>
      </c>
      <c r="K246" s="33">
        <f t="shared" si="37"/>
        <v>7542.5359288027921</v>
      </c>
      <c r="L246" s="33">
        <v>35976765</v>
      </c>
      <c r="M246" s="33">
        <v>0</v>
      </c>
      <c r="N246" s="33">
        <v>0</v>
      </c>
      <c r="O246" s="33">
        <v>0</v>
      </c>
      <c r="P246" s="33">
        <f t="shared" si="38"/>
        <v>35976765</v>
      </c>
      <c r="Q246" s="33">
        <f t="shared" si="39"/>
        <v>7542.5359288027921</v>
      </c>
      <c r="R246" s="33">
        <f t="shared" si="40"/>
        <v>35976765</v>
      </c>
      <c r="S246" s="33"/>
      <c r="T246" s="30" t="str">
        <f t="shared" si="41"/>
        <v>COP</v>
      </c>
      <c r="U246" s="33">
        <v>0</v>
      </c>
      <c r="V246" s="33">
        <v>0</v>
      </c>
      <c r="W246" s="33">
        <v>0</v>
      </c>
      <c r="X246" s="33">
        <f t="shared" si="42"/>
        <v>35976765</v>
      </c>
      <c r="Y246" s="33">
        <f t="shared" si="43"/>
        <v>7542.5359288027921</v>
      </c>
      <c r="Z246" s="33">
        <f t="shared" si="44"/>
        <v>35976765</v>
      </c>
      <c r="AA246" s="34">
        <f t="shared" si="45"/>
        <v>0.00088709379483952963</v>
      </c>
      <c r="AB246" s="33" t="s">
        <v>4946</v>
      </c>
      <c r="AC246" s="35">
        <v>44932</v>
      </c>
      <c r="AD246" s="33">
        <v>60</v>
      </c>
      <c r="AE246" s="36">
        <f t="shared" si="46"/>
        <v>44992</v>
      </c>
    </row>
    <row r="247" spans="2:31" ht="14.5" hidden="1">
      <c r="B247" s="29" t="s">
        <v>266</v>
      </c>
      <c r="C247" s="30" t="str">
        <f t="shared" si="36"/>
        <v>(Acreedores quirografarios)</v>
      </c>
      <c r="D247" s="30">
        <v>5</v>
      </c>
      <c r="E247" s="30" t="s">
        <v>4978</v>
      </c>
      <c r="F247" s="30" t="s">
        <v>4979</v>
      </c>
      <c r="G247" s="30" t="s">
        <v>3909</v>
      </c>
      <c r="H247" s="31" t="s">
        <v>291</v>
      </c>
      <c r="I247" s="31" t="s">
        <v>48</v>
      </c>
      <c r="J247" s="32">
        <v>6117850</v>
      </c>
      <c r="K247" s="33">
        <f t="shared" si="37"/>
        <v>1282.608467771523</v>
      </c>
      <c r="L247" s="33">
        <v>6117850</v>
      </c>
      <c r="M247" s="33">
        <v>0</v>
      </c>
      <c r="N247" s="33">
        <v>0</v>
      </c>
      <c r="O247" s="33">
        <v>0</v>
      </c>
      <c r="P247" s="33">
        <f t="shared" si="38"/>
        <v>6117850</v>
      </c>
      <c r="Q247" s="33">
        <f t="shared" si="39"/>
        <v>1282.608467771523</v>
      </c>
      <c r="R247" s="33">
        <f t="shared" si="40"/>
        <v>6117850</v>
      </c>
      <c r="S247" s="33"/>
      <c r="T247" s="30" t="str">
        <f t="shared" si="41"/>
        <v>COP</v>
      </c>
      <c r="U247" s="33">
        <v>0</v>
      </c>
      <c r="V247" s="33">
        <v>0</v>
      </c>
      <c r="W247" s="33">
        <v>0</v>
      </c>
      <c r="X247" s="33">
        <f t="shared" si="42"/>
        <v>6117850</v>
      </c>
      <c r="Y247" s="33">
        <f t="shared" si="43"/>
        <v>1282.608467771523</v>
      </c>
      <c r="Z247" s="33">
        <f t="shared" si="44"/>
        <v>6117850</v>
      </c>
      <c r="AA247" s="34">
        <f t="shared" si="45"/>
        <v>0.00015085032722533603</v>
      </c>
      <c r="AB247" s="33" t="s">
        <v>4946</v>
      </c>
      <c r="AC247" s="35">
        <v>44932</v>
      </c>
      <c r="AD247" s="33">
        <v>60</v>
      </c>
      <c r="AE247" s="36">
        <f t="shared" si="46"/>
        <v>44992</v>
      </c>
    </row>
    <row r="248" spans="2:31" ht="14.5" hidden="1">
      <c r="B248" s="29" t="s">
        <v>266</v>
      </c>
      <c r="C248" s="30" t="str">
        <f t="shared" si="36"/>
        <v>(Acreedores quirografarios)</v>
      </c>
      <c r="D248" s="30">
        <v>5</v>
      </c>
      <c r="E248" s="30" t="s">
        <v>4978</v>
      </c>
      <c r="F248" s="30" t="s">
        <v>4979</v>
      </c>
      <c r="G248" s="30" t="s">
        <v>3909</v>
      </c>
      <c r="H248" s="31" t="s">
        <v>292</v>
      </c>
      <c r="I248" s="31" t="s">
        <v>48</v>
      </c>
      <c r="J248" s="32">
        <v>44450239</v>
      </c>
      <c r="K248" s="33">
        <f t="shared" si="37"/>
        <v>9319.0014361038593</v>
      </c>
      <c r="L248" s="33">
        <v>44450239</v>
      </c>
      <c r="M248" s="33">
        <v>0</v>
      </c>
      <c r="N248" s="33">
        <v>0</v>
      </c>
      <c r="O248" s="33">
        <v>0</v>
      </c>
      <c r="P248" s="33">
        <f t="shared" si="38"/>
        <v>44450239</v>
      </c>
      <c r="Q248" s="33">
        <f t="shared" si="39"/>
        <v>9319.0014361038593</v>
      </c>
      <c r="R248" s="33">
        <f t="shared" si="40"/>
        <v>44450239</v>
      </c>
      <c r="S248" s="33"/>
      <c r="T248" s="30" t="str">
        <f t="shared" si="41"/>
        <v>COP</v>
      </c>
      <c r="U248" s="33">
        <v>0</v>
      </c>
      <c r="V248" s="33">
        <v>0</v>
      </c>
      <c r="W248" s="33">
        <v>0</v>
      </c>
      <c r="X248" s="33">
        <f t="shared" si="42"/>
        <v>44450239</v>
      </c>
      <c r="Y248" s="33">
        <f t="shared" si="43"/>
        <v>9319.0014361038593</v>
      </c>
      <c r="Z248" s="33">
        <f t="shared" si="44"/>
        <v>44450239</v>
      </c>
      <c r="AA248" s="34">
        <f t="shared" si="45"/>
        <v>0.0010960277055492359</v>
      </c>
      <c r="AB248" s="33" t="s">
        <v>4946</v>
      </c>
      <c r="AC248" s="35">
        <v>44932</v>
      </c>
      <c r="AD248" s="33">
        <v>60</v>
      </c>
      <c r="AE248" s="36">
        <f t="shared" si="46"/>
        <v>44992</v>
      </c>
    </row>
    <row r="249" spans="2:31" ht="14.5" hidden="1">
      <c r="B249" s="29" t="s">
        <v>266</v>
      </c>
      <c r="C249" s="30" t="str">
        <f t="shared" si="36"/>
        <v>(Acreedores quirografarios)</v>
      </c>
      <c r="D249" s="30">
        <v>5</v>
      </c>
      <c r="E249" s="30" t="s">
        <v>4978</v>
      </c>
      <c r="F249" s="30" t="s">
        <v>4979</v>
      </c>
      <c r="G249" s="30" t="s">
        <v>3909</v>
      </c>
      <c r="H249" s="31" t="s">
        <v>293</v>
      </c>
      <c r="I249" s="31" t="s">
        <v>48</v>
      </c>
      <c r="J249" s="32">
        <v>52057179</v>
      </c>
      <c r="K249" s="33">
        <f t="shared" si="37"/>
        <v>10913.797918173526</v>
      </c>
      <c r="L249" s="33">
        <v>52057179</v>
      </c>
      <c r="M249" s="33">
        <v>0</v>
      </c>
      <c r="N249" s="33">
        <v>0</v>
      </c>
      <c r="O249" s="33">
        <v>0</v>
      </c>
      <c r="P249" s="33">
        <f t="shared" si="38"/>
        <v>52057179</v>
      </c>
      <c r="Q249" s="33">
        <f t="shared" si="39"/>
        <v>10913.797918173526</v>
      </c>
      <c r="R249" s="33">
        <f t="shared" si="40"/>
        <v>52057179</v>
      </c>
      <c r="S249" s="33"/>
      <c r="T249" s="30" t="str">
        <f t="shared" si="41"/>
        <v>COP</v>
      </c>
      <c r="U249" s="33">
        <v>0</v>
      </c>
      <c r="V249" s="33">
        <v>0</v>
      </c>
      <c r="W249" s="33">
        <v>0</v>
      </c>
      <c r="X249" s="33">
        <f t="shared" si="42"/>
        <v>52057179</v>
      </c>
      <c r="Y249" s="33">
        <f t="shared" si="43"/>
        <v>10913.797918173526</v>
      </c>
      <c r="Z249" s="33">
        <f t="shared" si="44"/>
        <v>52057179</v>
      </c>
      <c r="AA249" s="34">
        <f t="shared" si="45"/>
        <v>0.0012835951333520584</v>
      </c>
      <c r="AB249" s="33" t="s">
        <v>4946</v>
      </c>
      <c r="AC249" s="35">
        <v>44932</v>
      </c>
      <c r="AD249" s="33">
        <v>60</v>
      </c>
      <c r="AE249" s="36">
        <f t="shared" si="46"/>
        <v>44992</v>
      </c>
    </row>
    <row r="250" spans="2:31" ht="14.5" hidden="1">
      <c r="B250" s="29" t="s">
        <v>266</v>
      </c>
      <c r="C250" s="30" t="str">
        <f t="shared" si="36"/>
        <v>(Acreedores quirografarios)</v>
      </c>
      <c r="D250" s="30">
        <v>5</v>
      </c>
      <c r="E250" s="30" t="s">
        <v>4978</v>
      </c>
      <c r="F250" s="30" t="s">
        <v>4979</v>
      </c>
      <c r="G250" s="30" t="s">
        <v>3909</v>
      </c>
      <c r="H250" s="31" t="s">
        <v>294</v>
      </c>
      <c r="I250" s="31" t="s">
        <v>48</v>
      </c>
      <c r="J250" s="32">
        <v>26505435</v>
      </c>
      <c r="K250" s="33">
        <f t="shared" si="37"/>
        <v>428.47636718135789</v>
      </c>
      <c r="L250" s="33">
        <v>2043768</v>
      </c>
      <c r="M250" s="33">
        <v>0</v>
      </c>
      <c r="N250" s="33">
        <v>0</v>
      </c>
      <c r="O250" s="33">
        <v>0</v>
      </c>
      <c r="P250" s="33">
        <f t="shared" si="38"/>
        <v>26505435</v>
      </c>
      <c r="Q250" s="33">
        <f t="shared" si="39"/>
        <v>428.47636718135789</v>
      </c>
      <c r="R250" s="33">
        <f t="shared" si="40"/>
        <v>2043768</v>
      </c>
      <c r="S250" s="33"/>
      <c r="T250" s="30" t="str">
        <f t="shared" si="41"/>
        <v>COP</v>
      </c>
      <c r="U250" s="33">
        <v>0</v>
      </c>
      <c r="V250" s="33">
        <v>0</v>
      </c>
      <c r="W250" s="33">
        <v>0</v>
      </c>
      <c r="X250" s="33">
        <f t="shared" si="42"/>
        <v>26505435</v>
      </c>
      <c r="Y250" s="33">
        <f t="shared" si="43"/>
        <v>428.47636718135789</v>
      </c>
      <c r="Z250" s="33">
        <f t="shared" si="44"/>
        <v>2043768</v>
      </c>
      <c r="AA250" s="34">
        <f t="shared" si="45"/>
        <v>5.0394022666896144E-05</v>
      </c>
      <c r="AB250" s="33" t="s">
        <v>4946</v>
      </c>
      <c r="AC250" s="35">
        <v>44932</v>
      </c>
      <c r="AD250" s="33">
        <v>60</v>
      </c>
      <c r="AE250" s="36">
        <f t="shared" si="46"/>
        <v>44992</v>
      </c>
    </row>
    <row r="251" spans="2:31" ht="14.5" hidden="1">
      <c r="B251" s="29" t="s">
        <v>266</v>
      </c>
      <c r="C251" s="30" t="str">
        <f t="shared" si="36"/>
        <v>(Acreedores quirografarios)</v>
      </c>
      <c r="D251" s="30">
        <v>5</v>
      </c>
      <c r="E251" s="30" t="s">
        <v>4978</v>
      </c>
      <c r="F251" s="30" t="s">
        <v>4979</v>
      </c>
      <c r="G251" s="30" t="s">
        <v>3909</v>
      </c>
      <c r="H251" s="31" t="s">
        <v>295</v>
      </c>
      <c r="I251" s="31" t="s">
        <v>48</v>
      </c>
      <c r="J251" s="32">
        <v>29897123</v>
      </c>
      <c r="K251" s="33">
        <f t="shared" si="37"/>
        <v>6267.9377758210421</v>
      </c>
      <c r="L251" s="33">
        <v>29897123</v>
      </c>
      <c r="M251" s="33">
        <v>0</v>
      </c>
      <c r="N251" s="33">
        <v>0</v>
      </c>
      <c r="O251" s="33">
        <v>0</v>
      </c>
      <c r="P251" s="33">
        <f t="shared" si="38"/>
        <v>29897123</v>
      </c>
      <c r="Q251" s="33">
        <f t="shared" si="39"/>
        <v>6267.9377758210421</v>
      </c>
      <c r="R251" s="33">
        <f t="shared" si="40"/>
        <v>29897123</v>
      </c>
      <c r="S251" s="33"/>
      <c r="T251" s="30" t="str">
        <f t="shared" si="41"/>
        <v>COP</v>
      </c>
      <c r="U251" s="33">
        <v>0</v>
      </c>
      <c r="V251" s="33">
        <v>0</v>
      </c>
      <c r="W251" s="33">
        <v>0</v>
      </c>
      <c r="X251" s="33">
        <f t="shared" si="42"/>
        <v>29897123</v>
      </c>
      <c r="Y251" s="33">
        <f t="shared" si="43"/>
        <v>6267.9377758210421</v>
      </c>
      <c r="Z251" s="33">
        <f t="shared" si="44"/>
        <v>29897123</v>
      </c>
      <c r="AA251" s="34">
        <f t="shared" si="45"/>
        <v>0.00073718557788211869</v>
      </c>
      <c r="AB251" s="33" t="s">
        <v>4946</v>
      </c>
      <c r="AC251" s="35">
        <v>44932</v>
      </c>
      <c r="AD251" s="33">
        <v>60</v>
      </c>
      <c r="AE251" s="36">
        <f t="shared" si="46"/>
        <v>44992</v>
      </c>
    </row>
    <row r="252" spans="2:31" ht="14.5" hidden="1">
      <c r="B252" s="29" t="s">
        <v>266</v>
      </c>
      <c r="C252" s="30" t="str">
        <f t="shared" si="36"/>
        <v>(Acreedores quirografarios)</v>
      </c>
      <c r="D252" s="30">
        <v>5</v>
      </c>
      <c r="E252" s="30" t="s">
        <v>4978</v>
      </c>
      <c r="F252" s="30" t="s">
        <v>4979</v>
      </c>
      <c r="G252" s="30" t="s">
        <v>3909</v>
      </c>
      <c r="H252" s="31" t="s">
        <v>296</v>
      </c>
      <c r="I252" s="31" t="s">
        <v>48</v>
      </c>
      <c r="J252" s="32">
        <v>1315767</v>
      </c>
      <c r="K252" s="33">
        <f t="shared" si="37"/>
        <v>275.8508129186452</v>
      </c>
      <c r="L252" s="33">
        <v>1315767</v>
      </c>
      <c r="M252" s="33">
        <v>0</v>
      </c>
      <c r="N252" s="33">
        <v>0</v>
      </c>
      <c r="O252" s="33">
        <v>0</v>
      </c>
      <c r="P252" s="33">
        <f t="shared" si="38"/>
        <v>1315767</v>
      </c>
      <c r="Q252" s="33">
        <f t="shared" si="39"/>
        <v>275.8508129186452</v>
      </c>
      <c r="R252" s="33">
        <f t="shared" si="40"/>
        <v>1315767</v>
      </c>
      <c r="S252" s="33"/>
      <c r="T252" s="30" t="str">
        <f t="shared" si="41"/>
        <v>COP</v>
      </c>
      <c r="U252" s="33">
        <v>0</v>
      </c>
      <c r="V252" s="33">
        <v>0</v>
      </c>
      <c r="W252" s="33">
        <v>0</v>
      </c>
      <c r="X252" s="33">
        <f t="shared" si="42"/>
        <v>1315767</v>
      </c>
      <c r="Y252" s="33">
        <f t="shared" si="43"/>
        <v>275.8508129186452</v>
      </c>
      <c r="Z252" s="33">
        <f t="shared" si="44"/>
        <v>1315767</v>
      </c>
      <c r="AA252" s="34">
        <f t="shared" si="45"/>
        <v>3.2443404546090326E-05</v>
      </c>
      <c r="AB252" s="33" t="s">
        <v>4946</v>
      </c>
      <c r="AC252" s="35">
        <v>44932</v>
      </c>
      <c r="AD252" s="33">
        <v>60</v>
      </c>
      <c r="AE252" s="36">
        <f t="shared" si="46"/>
        <v>44992</v>
      </c>
    </row>
    <row r="253" spans="2:31" ht="14.5" hidden="1">
      <c r="B253" s="29" t="s">
        <v>266</v>
      </c>
      <c r="C253" s="30" t="str">
        <f t="shared" si="36"/>
        <v>(Acreedores quirografarios)</v>
      </c>
      <c r="D253" s="30">
        <v>5</v>
      </c>
      <c r="E253" s="30" t="s">
        <v>4978</v>
      </c>
      <c r="F253" s="30" t="s">
        <v>4979</v>
      </c>
      <c r="G253" s="30" t="s">
        <v>3909</v>
      </c>
      <c r="H253" s="31" t="s">
        <v>297</v>
      </c>
      <c r="I253" s="31" t="s">
        <v>48</v>
      </c>
      <c r="J253" s="32">
        <v>30197024</v>
      </c>
      <c r="K253" s="33">
        <f t="shared" si="37"/>
        <v>6330.8120800444458</v>
      </c>
      <c r="L253" s="33">
        <v>30197024</v>
      </c>
      <c r="M253" s="33">
        <v>0</v>
      </c>
      <c r="N253" s="33">
        <v>0</v>
      </c>
      <c r="O253" s="33">
        <v>0</v>
      </c>
      <c r="P253" s="33">
        <f t="shared" si="38"/>
        <v>30197024</v>
      </c>
      <c r="Q253" s="33">
        <f t="shared" si="39"/>
        <v>6330.8120800444458</v>
      </c>
      <c r="R253" s="33">
        <f t="shared" si="40"/>
        <v>30197024</v>
      </c>
      <c r="S253" s="33"/>
      <c r="T253" s="30" t="str">
        <f t="shared" si="41"/>
        <v>COP</v>
      </c>
      <c r="U253" s="33">
        <v>0</v>
      </c>
      <c r="V253" s="33">
        <v>0</v>
      </c>
      <c r="W253" s="33">
        <v>0</v>
      </c>
      <c r="X253" s="33">
        <f t="shared" si="42"/>
        <v>30197024</v>
      </c>
      <c r="Y253" s="33">
        <f t="shared" si="43"/>
        <v>6330.8120800444458</v>
      </c>
      <c r="Z253" s="33">
        <f t="shared" si="44"/>
        <v>30197024</v>
      </c>
      <c r="AA253" s="34">
        <f t="shared" si="45"/>
        <v>0.00074458035937973724</v>
      </c>
      <c r="AB253" s="33" t="s">
        <v>4946</v>
      </c>
      <c r="AC253" s="35">
        <v>44932</v>
      </c>
      <c r="AD253" s="33">
        <v>60</v>
      </c>
      <c r="AE253" s="36">
        <f t="shared" si="46"/>
        <v>44992</v>
      </c>
    </row>
    <row r="254" spans="2:31" ht="14.5" hidden="1">
      <c r="B254" s="29" t="s">
        <v>266</v>
      </c>
      <c r="C254" s="30" t="str">
        <f t="shared" si="36"/>
        <v>(Acreedores quirografarios)</v>
      </c>
      <c r="D254" s="30">
        <v>5</v>
      </c>
      <c r="E254" s="30" t="s">
        <v>4978</v>
      </c>
      <c r="F254" s="30" t="s">
        <v>4979</v>
      </c>
      <c r="G254" s="30" t="s">
        <v>3909</v>
      </c>
      <c r="H254" s="31" t="s">
        <v>298</v>
      </c>
      <c r="I254" s="31" t="s">
        <v>48</v>
      </c>
      <c r="J254" s="32">
        <v>72880539</v>
      </c>
      <c r="K254" s="33">
        <f t="shared" si="37"/>
        <v>15279.419478599955</v>
      </c>
      <c r="L254" s="33">
        <v>72880539</v>
      </c>
      <c r="M254" s="33">
        <v>0</v>
      </c>
      <c r="N254" s="33">
        <v>0</v>
      </c>
      <c r="O254" s="33">
        <v>0</v>
      </c>
      <c r="P254" s="33">
        <f t="shared" si="38"/>
        <v>72880539</v>
      </c>
      <c r="Q254" s="33">
        <f t="shared" si="39"/>
        <v>15279.419478599955</v>
      </c>
      <c r="R254" s="33">
        <f t="shared" si="40"/>
        <v>72880539</v>
      </c>
      <c r="S254" s="33"/>
      <c r="T254" s="30" t="str">
        <f t="shared" si="41"/>
        <v>COP</v>
      </c>
      <c r="U254" s="33">
        <v>0</v>
      </c>
      <c r="V254" s="33">
        <v>0</v>
      </c>
      <c r="W254" s="33">
        <v>0</v>
      </c>
      <c r="X254" s="33">
        <f t="shared" si="42"/>
        <v>72880539</v>
      </c>
      <c r="Y254" s="33">
        <f t="shared" si="43"/>
        <v>15279.419478599955</v>
      </c>
      <c r="Z254" s="33">
        <f t="shared" si="44"/>
        <v>72880539</v>
      </c>
      <c r="AA254" s="34">
        <f t="shared" si="45"/>
        <v>0.0017970452293712437</v>
      </c>
      <c r="AB254" s="33" t="s">
        <v>4946</v>
      </c>
      <c r="AC254" s="35">
        <v>44932</v>
      </c>
      <c r="AD254" s="33">
        <v>60</v>
      </c>
      <c r="AE254" s="36">
        <f t="shared" si="46"/>
        <v>44992</v>
      </c>
    </row>
    <row r="255" spans="2:31" ht="14.5" hidden="1">
      <c r="B255" s="29" t="s">
        <v>266</v>
      </c>
      <c r="C255" s="30" t="str">
        <f t="shared" si="36"/>
        <v>(Acreedores quirografarios)</v>
      </c>
      <c r="D255" s="30">
        <v>5</v>
      </c>
      <c r="E255" s="30" t="s">
        <v>4978</v>
      </c>
      <c r="F255" s="30" t="s">
        <v>4979</v>
      </c>
      <c r="G255" s="30" t="s">
        <v>3909</v>
      </c>
      <c r="H255" s="31" t="s">
        <v>299</v>
      </c>
      <c r="I255" s="31" t="s">
        <v>48</v>
      </c>
      <c r="J255" s="32">
        <v>6856200</v>
      </c>
      <c r="K255" s="33">
        <f t="shared" si="37"/>
        <v>1437.403691939998</v>
      </c>
      <c r="L255" s="33">
        <v>6856200</v>
      </c>
      <c r="M255" s="33">
        <v>0</v>
      </c>
      <c r="N255" s="33">
        <v>0</v>
      </c>
      <c r="O255" s="33">
        <v>0</v>
      </c>
      <c r="P255" s="33">
        <f t="shared" si="38"/>
        <v>6856200</v>
      </c>
      <c r="Q255" s="33">
        <f t="shared" si="39"/>
        <v>1437.403691939998</v>
      </c>
      <c r="R255" s="33">
        <f t="shared" si="40"/>
        <v>6856200</v>
      </c>
      <c r="S255" s="38"/>
      <c r="T255" s="30" t="str">
        <f t="shared" si="41"/>
        <v>COP</v>
      </c>
      <c r="U255" s="33">
        <v>0</v>
      </c>
      <c r="V255" s="33">
        <v>0</v>
      </c>
      <c r="W255" s="33">
        <v>0</v>
      </c>
      <c r="X255" s="33">
        <f t="shared" si="42"/>
        <v>6856200</v>
      </c>
      <c r="Y255" s="33">
        <f t="shared" si="43"/>
        <v>1437.403691939998</v>
      </c>
      <c r="Z255" s="33">
        <f t="shared" si="44"/>
        <v>6856200</v>
      </c>
      <c r="AA255" s="34">
        <f t="shared" si="45"/>
        <v>0.00016905612486778015</v>
      </c>
      <c r="AB255" s="33" t="s">
        <v>4946</v>
      </c>
      <c r="AC255" s="35">
        <v>44932</v>
      </c>
      <c r="AD255" s="33">
        <v>60</v>
      </c>
      <c r="AE255" s="36">
        <f t="shared" si="46"/>
        <v>44992</v>
      </c>
    </row>
    <row r="256" spans="2:31" ht="14.5" hidden="1">
      <c r="B256" s="29" t="s">
        <v>266</v>
      </c>
      <c r="C256" s="30" t="str">
        <f t="shared" si="36"/>
        <v>(Acreedores quirografarios)</v>
      </c>
      <c r="D256" s="30">
        <v>5</v>
      </c>
      <c r="E256" s="30" t="s">
        <v>4978</v>
      </c>
      <c r="F256" s="30" t="s">
        <v>4979</v>
      </c>
      <c r="G256" s="30" t="s">
        <v>3909</v>
      </c>
      <c r="H256" s="31" t="s">
        <v>300</v>
      </c>
      <c r="I256" s="31" t="s">
        <v>48</v>
      </c>
      <c r="J256" s="32">
        <v>9083035</v>
      </c>
      <c r="K256" s="33">
        <f t="shared" si="37"/>
        <v>1904.2600920364371</v>
      </c>
      <c r="L256" s="33">
        <v>9083035</v>
      </c>
      <c r="M256" s="33">
        <v>0</v>
      </c>
      <c r="N256" s="33">
        <v>0</v>
      </c>
      <c r="O256" s="33">
        <v>0</v>
      </c>
      <c r="P256" s="33">
        <f t="shared" si="38"/>
        <v>9083035</v>
      </c>
      <c r="Q256" s="33">
        <f t="shared" si="39"/>
        <v>1904.2600920364371</v>
      </c>
      <c r="R256" s="33">
        <f t="shared" si="40"/>
        <v>9083035</v>
      </c>
      <c r="S256" s="33"/>
      <c r="T256" s="30" t="str">
        <f t="shared" si="41"/>
        <v>COP</v>
      </c>
      <c r="U256" s="33">
        <v>0</v>
      </c>
      <c r="V256" s="33">
        <v>0</v>
      </c>
      <c r="W256" s="33">
        <v>0</v>
      </c>
      <c r="X256" s="33">
        <f t="shared" si="42"/>
        <v>9083035</v>
      </c>
      <c r="Y256" s="33">
        <f t="shared" si="43"/>
        <v>1904.2600920364371</v>
      </c>
      <c r="Z256" s="33">
        <f t="shared" si="44"/>
        <v>9083035</v>
      </c>
      <c r="AA256" s="34">
        <f t="shared" si="45"/>
        <v>0.0002239641053555056</v>
      </c>
      <c r="AB256" s="33" t="s">
        <v>4946</v>
      </c>
      <c r="AC256" s="35">
        <v>44932</v>
      </c>
      <c r="AD256" s="33">
        <v>60</v>
      </c>
      <c r="AE256" s="36">
        <f t="shared" si="46"/>
        <v>44992</v>
      </c>
    </row>
    <row r="257" spans="2:31" ht="14.5" hidden="1">
      <c r="B257" s="29" t="s">
        <v>266</v>
      </c>
      <c r="C257" s="30" t="str">
        <f t="shared" si="36"/>
        <v>(Acreedores quirografarios)</v>
      </c>
      <c r="D257" s="30">
        <v>5</v>
      </c>
      <c r="E257" s="30" t="s">
        <v>4978</v>
      </c>
      <c r="F257" s="30" t="s">
        <v>4979</v>
      </c>
      <c r="G257" s="30" t="s">
        <v>3909</v>
      </c>
      <c r="H257" s="31" t="s">
        <v>301</v>
      </c>
      <c r="I257" s="31" t="s">
        <v>48</v>
      </c>
      <c r="J257" s="32">
        <v>3804803</v>
      </c>
      <c r="K257" s="33">
        <f t="shared" si="37"/>
        <v>797.67770474962515</v>
      </c>
      <c r="L257" s="33">
        <v>3804803</v>
      </c>
      <c r="M257" s="33">
        <v>0</v>
      </c>
      <c r="N257" s="33">
        <v>0</v>
      </c>
      <c r="O257" s="33">
        <v>0</v>
      </c>
      <c r="P257" s="33">
        <f t="shared" si="38"/>
        <v>3804803</v>
      </c>
      <c r="Q257" s="33">
        <f t="shared" si="39"/>
        <v>797.67770474962515</v>
      </c>
      <c r="R257" s="33">
        <f t="shared" si="40"/>
        <v>3804803</v>
      </c>
      <c r="S257" s="33"/>
      <c r="T257" s="30" t="str">
        <f t="shared" si="41"/>
        <v>COP</v>
      </c>
      <c r="U257" s="33">
        <v>0</v>
      </c>
      <c r="V257" s="33">
        <v>0</v>
      </c>
      <c r="W257" s="33">
        <v>0</v>
      </c>
      <c r="X257" s="33">
        <f t="shared" si="42"/>
        <v>3804803</v>
      </c>
      <c r="Y257" s="33">
        <f t="shared" si="43"/>
        <v>797.67770474962515</v>
      </c>
      <c r="Z257" s="33">
        <f t="shared" si="44"/>
        <v>3804803</v>
      </c>
      <c r="AA257" s="34">
        <f t="shared" si="45"/>
        <v>9.3816582227079806E-05</v>
      </c>
      <c r="AB257" s="33" t="s">
        <v>4946</v>
      </c>
      <c r="AC257" s="35">
        <v>44932</v>
      </c>
      <c r="AD257" s="33">
        <v>60</v>
      </c>
      <c r="AE257" s="36">
        <f t="shared" si="46"/>
        <v>44992</v>
      </c>
    </row>
    <row r="258" spans="2:31" ht="14.5" hidden="1">
      <c r="B258" s="29" t="s">
        <v>266</v>
      </c>
      <c r="C258" s="30" t="str">
        <f t="shared" si="36"/>
        <v>(Acreedores quirografarios)</v>
      </c>
      <c r="D258" s="30">
        <v>5</v>
      </c>
      <c r="E258" s="30" t="s">
        <v>4978</v>
      </c>
      <c r="F258" s="30" t="s">
        <v>4979</v>
      </c>
      <c r="G258" s="30" t="s">
        <v>3909</v>
      </c>
      <c r="H258" s="31" t="s">
        <v>302</v>
      </c>
      <c r="I258" s="31" t="s">
        <v>48</v>
      </c>
      <c r="J258" s="32">
        <v>1864437</v>
      </c>
      <c r="K258" s="33">
        <f t="shared" si="37"/>
        <v>390.87958740840907</v>
      </c>
      <c r="L258" s="33">
        <v>1864437</v>
      </c>
      <c r="M258" s="33">
        <v>0</v>
      </c>
      <c r="N258" s="33">
        <v>0</v>
      </c>
      <c r="O258" s="33">
        <v>0</v>
      </c>
      <c r="P258" s="33">
        <f t="shared" si="38"/>
        <v>1864437</v>
      </c>
      <c r="Q258" s="33">
        <f t="shared" si="39"/>
        <v>390.87958740840907</v>
      </c>
      <c r="R258" s="33">
        <f t="shared" si="40"/>
        <v>1864437</v>
      </c>
      <c r="S258" s="33"/>
      <c r="T258" s="30" t="str">
        <f t="shared" si="41"/>
        <v>COP</v>
      </c>
      <c r="U258" s="33">
        <v>0</v>
      </c>
      <c r="V258" s="33">
        <v>0</v>
      </c>
      <c r="W258" s="33">
        <v>0</v>
      </c>
      <c r="X258" s="33">
        <f t="shared" si="42"/>
        <v>1864437</v>
      </c>
      <c r="Y258" s="33">
        <f t="shared" si="43"/>
        <v>390.87958740840907</v>
      </c>
      <c r="Z258" s="33">
        <f t="shared" si="44"/>
        <v>1864437</v>
      </c>
      <c r="AA258" s="34">
        <f t="shared" si="45"/>
        <v>4.5972184924609757E-05</v>
      </c>
      <c r="AB258" s="33" t="s">
        <v>4946</v>
      </c>
      <c r="AC258" s="35">
        <v>44935</v>
      </c>
      <c r="AD258" s="33">
        <v>60</v>
      </c>
      <c r="AE258" s="36">
        <f t="shared" si="46"/>
        <v>44995</v>
      </c>
    </row>
    <row r="259" spans="2:31" ht="14.5" hidden="1">
      <c r="B259" s="29" t="s">
        <v>266</v>
      </c>
      <c r="C259" s="30" t="str">
        <f t="shared" si="36"/>
        <v>(Acreedores quirografarios)</v>
      </c>
      <c r="D259" s="30">
        <v>5</v>
      </c>
      <c r="E259" s="30" t="s">
        <v>4978</v>
      </c>
      <c r="F259" s="30" t="s">
        <v>4979</v>
      </c>
      <c r="G259" s="30" t="s">
        <v>3909</v>
      </c>
      <c r="H259" s="31" t="s">
        <v>303</v>
      </c>
      <c r="I259" s="31" t="s">
        <v>48</v>
      </c>
      <c r="J259" s="32">
        <v>130254768</v>
      </c>
      <c r="K259" s="33">
        <f t="shared" si="37"/>
        <v>27307.937985471239</v>
      </c>
      <c r="L259" s="33">
        <v>130254768</v>
      </c>
      <c r="M259" s="33">
        <v>0</v>
      </c>
      <c r="N259" s="33">
        <v>0</v>
      </c>
      <c r="O259" s="33">
        <v>0</v>
      </c>
      <c r="P259" s="33">
        <f t="shared" si="38"/>
        <v>130254768</v>
      </c>
      <c r="Q259" s="33">
        <f t="shared" si="39"/>
        <v>27307.937985471239</v>
      </c>
      <c r="R259" s="33">
        <f t="shared" si="40"/>
        <v>130254768</v>
      </c>
      <c r="S259" s="33"/>
      <c r="T259" s="30" t="str">
        <f t="shared" si="41"/>
        <v>COP</v>
      </c>
      <c r="U259" s="33">
        <v>0</v>
      </c>
      <c r="V259" s="33">
        <v>0</v>
      </c>
      <c r="W259" s="33">
        <v>0</v>
      </c>
      <c r="X259" s="33">
        <f t="shared" si="42"/>
        <v>130254768</v>
      </c>
      <c r="Y259" s="33">
        <f t="shared" si="43"/>
        <v>27307.937985471239</v>
      </c>
      <c r="Z259" s="33">
        <f t="shared" si="44"/>
        <v>130254768</v>
      </c>
      <c r="AA259" s="34">
        <f t="shared" si="45"/>
        <v>0.0032117450371389011</v>
      </c>
      <c r="AB259" s="33" t="s">
        <v>4946</v>
      </c>
      <c r="AC259" s="35">
        <v>44935</v>
      </c>
      <c r="AD259" s="33">
        <v>60</v>
      </c>
      <c r="AE259" s="36">
        <f t="shared" si="46"/>
        <v>44995</v>
      </c>
    </row>
    <row r="260" spans="2:31" ht="14.5" hidden="1">
      <c r="B260" s="29" t="s">
        <v>266</v>
      </c>
      <c r="C260" s="30" t="str">
        <f t="shared" si="36"/>
        <v>(Acreedores quirografarios)</v>
      </c>
      <c r="D260" s="30">
        <v>5</v>
      </c>
      <c r="E260" s="30" t="s">
        <v>4978</v>
      </c>
      <c r="F260" s="30" t="s">
        <v>4979</v>
      </c>
      <c r="G260" s="30" t="s">
        <v>3909</v>
      </c>
      <c r="H260" s="31" t="s">
        <v>304</v>
      </c>
      <c r="I260" s="31" t="s">
        <v>48</v>
      </c>
      <c r="J260" s="32">
        <v>379584</v>
      </c>
      <c r="K260" s="33">
        <f t="shared" si="37"/>
        <v>79.579861001918289</v>
      </c>
      <c r="L260" s="33">
        <v>379584</v>
      </c>
      <c r="M260" s="33">
        <v>0</v>
      </c>
      <c r="N260" s="33">
        <v>0</v>
      </c>
      <c r="O260" s="33">
        <v>0</v>
      </c>
      <c r="P260" s="33">
        <f t="shared" si="38"/>
        <v>379584</v>
      </c>
      <c r="Q260" s="33">
        <f t="shared" si="39"/>
        <v>79.579861001918289</v>
      </c>
      <c r="R260" s="33">
        <f t="shared" si="40"/>
        <v>379584</v>
      </c>
      <c r="S260" s="33"/>
      <c r="T260" s="30" t="str">
        <f t="shared" si="41"/>
        <v>COP</v>
      </c>
      <c r="U260" s="33">
        <v>0</v>
      </c>
      <c r="V260" s="33">
        <v>0</v>
      </c>
      <c r="W260" s="33">
        <v>0</v>
      </c>
      <c r="X260" s="33">
        <f t="shared" si="42"/>
        <v>379584</v>
      </c>
      <c r="Y260" s="33">
        <f t="shared" si="43"/>
        <v>79.579861001918289</v>
      </c>
      <c r="Z260" s="33">
        <f t="shared" si="44"/>
        <v>379584</v>
      </c>
      <c r="AA260" s="34">
        <f t="shared" si="45"/>
        <v>9.3595577873766031E-06</v>
      </c>
      <c r="AB260" s="33" t="s">
        <v>4946</v>
      </c>
      <c r="AC260" s="35">
        <v>44935</v>
      </c>
      <c r="AD260" s="33">
        <v>60</v>
      </c>
      <c r="AE260" s="36">
        <f t="shared" si="46"/>
        <v>44995</v>
      </c>
    </row>
    <row r="261" spans="2:31" ht="14.5" hidden="1">
      <c r="B261" s="29" t="s">
        <v>266</v>
      </c>
      <c r="C261" s="30" t="str">
        <f t="shared" si="36"/>
        <v>(Acreedores quirografarios)</v>
      </c>
      <c r="D261" s="30">
        <v>5</v>
      </c>
      <c r="E261" s="30" t="s">
        <v>4978</v>
      </c>
      <c r="F261" s="30" t="s">
        <v>4979</v>
      </c>
      <c r="G261" s="30" t="s">
        <v>3909</v>
      </c>
      <c r="H261" s="31" t="s">
        <v>305</v>
      </c>
      <c r="I261" s="31" t="s">
        <v>48</v>
      </c>
      <c r="J261" s="32">
        <v>93037786</v>
      </c>
      <c r="K261" s="33">
        <f t="shared" si="37"/>
        <v>6574.210929064855</v>
      </c>
      <c r="L261" s="33">
        <v>31358000</v>
      </c>
      <c r="M261" s="33">
        <v>0</v>
      </c>
      <c r="N261" s="33">
        <v>0</v>
      </c>
      <c r="O261" s="33">
        <v>0</v>
      </c>
      <c r="P261" s="33">
        <f t="shared" si="38"/>
        <v>93037786</v>
      </c>
      <c r="Q261" s="33">
        <f t="shared" si="39"/>
        <v>6574.210929064855</v>
      </c>
      <c r="R261" s="33">
        <f t="shared" si="40"/>
        <v>31358000</v>
      </c>
      <c r="S261" s="33"/>
      <c r="T261" s="30" t="str">
        <f t="shared" si="41"/>
        <v>COP</v>
      </c>
      <c r="U261" s="33">
        <v>0</v>
      </c>
      <c r="V261" s="33">
        <v>0</v>
      </c>
      <c r="W261" s="33">
        <v>0</v>
      </c>
      <c r="X261" s="33">
        <f t="shared" si="42"/>
        <v>93037786</v>
      </c>
      <c r="Y261" s="33">
        <f t="shared" si="43"/>
        <v>6574.210929064855</v>
      </c>
      <c r="Z261" s="33">
        <f t="shared" si="44"/>
        <v>31358000</v>
      </c>
      <c r="AA261" s="34">
        <f t="shared" si="45"/>
        <v>0.00077320701899067268</v>
      </c>
      <c r="AB261" s="33" t="s">
        <v>4946</v>
      </c>
      <c r="AC261" s="35">
        <v>44935</v>
      </c>
      <c r="AD261" s="33">
        <v>60</v>
      </c>
      <c r="AE261" s="36">
        <f t="shared" si="46"/>
        <v>44995</v>
      </c>
    </row>
    <row r="262" spans="2:31" ht="14.5" hidden="1">
      <c r="B262" s="29" t="s">
        <v>266</v>
      </c>
      <c r="C262" s="30" t="str">
        <f t="shared" si="36"/>
        <v>(Acreedores quirografarios)</v>
      </c>
      <c r="D262" s="30">
        <v>5</v>
      </c>
      <c r="E262" s="30" t="s">
        <v>4978</v>
      </c>
      <c r="F262" s="30" t="s">
        <v>4979</v>
      </c>
      <c r="G262" s="30" t="s">
        <v>3909</v>
      </c>
      <c r="H262" s="31" t="s">
        <v>306</v>
      </c>
      <c r="I262" s="31" t="s">
        <v>48</v>
      </c>
      <c r="J262" s="32">
        <v>33555774</v>
      </c>
      <c r="K262" s="33">
        <f t="shared" si="37"/>
        <v>7034.9746847385131</v>
      </c>
      <c r="L262" s="33">
        <v>33555774</v>
      </c>
      <c r="M262" s="33">
        <v>0</v>
      </c>
      <c r="N262" s="33">
        <v>0</v>
      </c>
      <c r="O262" s="33">
        <v>0</v>
      </c>
      <c r="P262" s="33">
        <f t="shared" si="38"/>
        <v>33555774</v>
      </c>
      <c r="Q262" s="33">
        <f t="shared" si="39"/>
        <v>7034.9746847385131</v>
      </c>
      <c r="R262" s="33">
        <f t="shared" si="40"/>
        <v>33555774</v>
      </c>
      <c r="S262" s="33"/>
      <c r="T262" s="30" t="str">
        <f t="shared" si="41"/>
        <v>COP</v>
      </c>
      <c r="U262" s="33">
        <v>0</v>
      </c>
      <c r="V262" s="33">
        <v>0</v>
      </c>
      <c r="W262" s="33">
        <v>0</v>
      </c>
      <c r="X262" s="33">
        <f t="shared" si="42"/>
        <v>33555774</v>
      </c>
      <c r="Y262" s="33">
        <f t="shared" si="43"/>
        <v>7034.9746847385131</v>
      </c>
      <c r="Z262" s="33">
        <f t="shared" si="44"/>
        <v>33555774</v>
      </c>
      <c r="AA262" s="34">
        <f t="shared" si="45"/>
        <v>0.00082739843052696989</v>
      </c>
      <c r="AB262" s="33" t="s">
        <v>4946</v>
      </c>
      <c r="AC262" s="35">
        <v>44935</v>
      </c>
      <c r="AD262" s="33">
        <v>60</v>
      </c>
      <c r="AE262" s="36">
        <f t="shared" si="46"/>
        <v>44995</v>
      </c>
    </row>
    <row r="263" spans="2:31" ht="14.5" hidden="1">
      <c r="B263" s="29" t="s">
        <v>266</v>
      </c>
      <c r="C263" s="30" t="str">
        <f t="shared" si="36"/>
        <v>(Acreedores quirografarios)</v>
      </c>
      <c r="D263" s="30">
        <v>5</v>
      </c>
      <c r="E263" s="30" t="s">
        <v>4978</v>
      </c>
      <c r="F263" s="30" t="s">
        <v>4979</v>
      </c>
      <c r="G263" s="30" t="s">
        <v>3909</v>
      </c>
      <c r="H263" s="31" t="s">
        <v>307</v>
      </c>
      <c r="I263" s="31" t="s">
        <v>48</v>
      </c>
      <c r="J263" s="32">
        <v>64807259</v>
      </c>
      <c r="K263" s="33">
        <f t="shared" si="37"/>
        <v>13586.854722894848</v>
      </c>
      <c r="L263" s="33">
        <v>64807259</v>
      </c>
      <c r="M263" s="33">
        <v>0</v>
      </c>
      <c r="N263" s="33">
        <v>0</v>
      </c>
      <c r="O263" s="33">
        <v>0</v>
      </c>
      <c r="P263" s="33">
        <f t="shared" si="38"/>
        <v>64807259</v>
      </c>
      <c r="Q263" s="33">
        <f t="shared" si="39"/>
        <v>13586.854722894848</v>
      </c>
      <c r="R263" s="33">
        <f t="shared" si="40"/>
        <v>64807259</v>
      </c>
      <c r="S263" s="33"/>
      <c r="T263" s="30" t="str">
        <f t="shared" si="41"/>
        <v>COP</v>
      </c>
      <c r="U263" s="33">
        <v>0</v>
      </c>
      <c r="V263" s="33">
        <v>0</v>
      </c>
      <c r="W263" s="33">
        <v>0</v>
      </c>
      <c r="X263" s="33">
        <f t="shared" si="42"/>
        <v>64807259</v>
      </c>
      <c r="Y263" s="33">
        <f t="shared" si="43"/>
        <v>13586.854722894848</v>
      </c>
      <c r="Z263" s="33">
        <f t="shared" si="44"/>
        <v>64807259</v>
      </c>
      <c r="AA263" s="34">
        <f t="shared" si="45"/>
        <v>0.0015979790656402335</v>
      </c>
      <c r="AB263" s="33" t="s">
        <v>4946</v>
      </c>
      <c r="AC263" s="35">
        <v>44935</v>
      </c>
      <c r="AD263" s="33">
        <v>60</v>
      </c>
      <c r="AE263" s="36">
        <f t="shared" si="46"/>
        <v>44995</v>
      </c>
    </row>
    <row r="264" spans="2:31" ht="14.5" hidden="1">
      <c r="B264" s="29" t="s">
        <v>266</v>
      </c>
      <c r="C264" s="30" t="str">
        <f t="shared" si="36"/>
        <v>(Acreedores quirografarios)</v>
      </c>
      <c r="D264" s="30">
        <v>5</v>
      </c>
      <c r="E264" s="30" t="s">
        <v>4978</v>
      </c>
      <c r="F264" s="30" t="s">
        <v>4979</v>
      </c>
      <c r="G264" s="30" t="s">
        <v>3909</v>
      </c>
      <c r="H264" s="31" t="s">
        <v>308</v>
      </c>
      <c r="I264" s="31" t="s">
        <v>48</v>
      </c>
      <c r="J264" s="32">
        <v>46803170</v>
      </c>
      <c r="K264" s="33">
        <f t="shared" si="37"/>
        <v>7567.1035776806393</v>
      </c>
      <c r="L264" s="33">
        <v>36093949</v>
      </c>
      <c r="M264" s="33">
        <v>0</v>
      </c>
      <c r="N264" s="33">
        <v>0</v>
      </c>
      <c r="O264" s="33">
        <v>0</v>
      </c>
      <c r="P264" s="33">
        <f t="shared" si="38"/>
        <v>46803170</v>
      </c>
      <c r="Q264" s="33">
        <f t="shared" si="39"/>
        <v>7567.1035776806393</v>
      </c>
      <c r="R264" s="33">
        <f t="shared" si="40"/>
        <v>36093949</v>
      </c>
      <c r="S264" s="33"/>
      <c r="T264" s="30" t="str">
        <f t="shared" si="41"/>
        <v>COP</v>
      </c>
      <c r="U264" s="33">
        <v>0</v>
      </c>
      <c r="V264" s="33">
        <v>0</v>
      </c>
      <c r="W264" s="33">
        <v>0</v>
      </c>
      <c r="X264" s="33">
        <f t="shared" si="42"/>
        <v>46803170</v>
      </c>
      <c r="Y264" s="33">
        <f t="shared" si="43"/>
        <v>7567.1035776806393</v>
      </c>
      <c r="Z264" s="33">
        <f t="shared" si="44"/>
        <v>36093949</v>
      </c>
      <c r="AA264" s="34">
        <f t="shared" si="45"/>
        <v>0.00088998324860933007</v>
      </c>
      <c r="AB264" s="33" t="s">
        <v>4946</v>
      </c>
      <c r="AC264" s="35">
        <v>44935</v>
      </c>
      <c r="AD264" s="33">
        <v>60</v>
      </c>
      <c r="AE264" s="36">
        <f t="shared" si="46"/>
        <v>44995</v>
      </c>
    </row>
    <row r="265" spans="2:31" ht="14.5" hidden="1">
      <c r="B265" s="29" t="s">
        <v>266</v>
      </c>
      <c r="C265" s="30" t="str">
        <f t="shared" si="36"/>
        <v>(Acreedores quirografarios)</v>
      </c>
      <c r="D265" s="30">
        <v>5</v>
      </c>
      <c r="E265" s="30" t="s">
        <v>4978</v>
      </c>
      <c r="F265" s="30" t="s">
        <v>4979</v>
      </c>
      <c r="G265" s="30" t="s">
        <v>3909</v>
      </c>
      <c r="H265" s="31" t="s">
        <v>309</v>
      </c>
      <c r="I265" s="31" t="s">
        <v>48</v>
      </c>
      <c r="J265" s="32">
        <v>457815</v>
      </c>
      <c r="K265" s="33">
        <f t="shared" si="37"/>
        <v>95.981005692002881</v>
      </c>
      <c r="L265" s="33">
        <v>457815</v>
      </c>
      <c r="M265" s="33">
        <v>0</v>
      </c>
      <c r="N265" s="33">
        <v>0</v>
      </c>
      <c r="O265" s="33">
        <v>0</v>
      </c>
      <c r="P265" s="33">
        <f t="shared" si="38"/>
        <v>457815</v>
      </c>
      <c r="Q265" s="33">
        <f t="shared" si="39"/>
        <v>95.981005692002881</v>
      </c>
      <c r="R265" s="33">
        <f t="shared" si="40"/>
        <v>457815</v>
      </c>
      <c r="S265" s="33"/>
      <c r="T265" s="30" t="str">
        <f t="shared" si="41"/>
        <v>COP</v>
      </c>
      <c r="U265" s="33">
        <v>0</v>
      </c>
      <c r="V265" s="33">
        <v>0</v>
      </c>
      <c r="W265" s="33">
        <v>0</v>
      </c>
      <c r="X265" s="33">
        <f t="shared" si="42"/>
        <v>457815</v>
      </c>
      <c r="Y265" s="33">
        <f t="shared" si="43"/>
        <v>95.981005692002881</v>
      </c>
      <c r="Z265" s="33">
        <f t="shared" si="44"/>
        <v>457815</v>
      </c>
      <c r="AA265" s="34">
        <f t="shared" si="45"/>
        <v>1.1288531519842299E-05</v>
      </c>
      <c r="AB265" s="33" t="s">
        <v>4946</v>
      </c>
      <c r="AC265" s="35">
        <v>44935</v>
      </c>
      <c r="AD265" s="33">
        <v>60</v>
      </c>
      <c r="AE265" s="36">
        <f t="shared" si="46"/>
        <v>44995</v>
      </c>
    </row>
    <row r="266" spans="2:31" ht="14.5" hidden="1">
      <c r="B266" s="29" t="s">
        <v>266</v>
      </c>
      <c r="C266" s="30" t="str">
        <f t="shared" si="36"/>
        <v>(Acreedores quirografarios)</v>
      </c>
      <c r="D266" s="30">
        <v>5</v>
      </c>
      <c r="E266" s="30" t="s">
        <v>4978</v>
      </c>
      <c r="F266" s="30" t="s">
        <v>4979</v>
      </c>
      <c r="G266" s="30" t="s">
        <v>3909</v>
      </c>
      <c r="H266" s="31" t="s">
        <v>310</v>
      </c>
      <c r="I266" s="31" t="s">
        <v>48</v>
      </c>
      <c r="J266" s="32">
        <v>32689079</v>
      </c>
      <c r="K266" s="33">
        <f t="shared" si="37"/>
        <v>6853.2719058251305</v>
      </c>
      <c r="L266" s="33">
        <v>32689079</v>
      </c>
      <c r="M266" s="33">
        <v>0</v>
      </c>
      <c r="N266" s="33">
        <v>0</v>
      </c>
      <c r="O266" s="33">
        <v>0</v>
      </c>
      <c r="P266" s="33">
        <f t="shared" si="38"/>
        <v>32689079</v>
      </c>
      <c r="Q266" s="33">
        <f t="shared" si="39"/>
        <v>6853.2719058251305</v>
      </c>
      <c r="R266" s="33">
        <f t="shared" si="40"/>
        <v>32689079</v>
      </c>
      <c r="S266" s="33"/>
      <c r="T266" s="30" t="str">
        <f t="shared" si="41"/>
        <v>COP</v>
      </c>
      <c r="U266" s="33">
        <v>0</v>
      </c>
      <c r="V266" s="33">
        <v>0</v>
      </c>
      <c r="W266" s="33">
        <v>0</v>
      </c>
      <c r="X266" s="33">
        <f t="shared" si="42"/>
        <v>32689079</v>
      </c>
      <c r="Y266" s="33">
        <f t="shared" si="43"/>
        <v>6853.2719058251305</v>
      </c>
      <c r="Z266" s="33">
        <f t="shared" si="44"/>
        <v>32689079</v>
      </c>
      <c r="AA266" s="34">
        <f t="shared" si="45"/>
        <v>0.00080602797777730082</v>
      </c>
      <c r="AB266" s="33" t="s">
        <v>4946</v>
      </c>
      <c r="AC266" s="35">
        <v>44935</v>
      </c>
      <c r="AD266" s="33">
        <v>60</v>
      </c>
      <c r="AE266" s="36">
        <f t="shared" si="46"/>
        <v>44995</v>
      </c>
    </row>
    <row r="267" spans="2:31" ht="14.5" hidden="1">
      <c r="B267" s="29" t="s">
        <v>266</v>
      </c>
      <c r="C267" s="30" t="str">
        <f t="shared" si="36"/>
        <v>(Acreedores quirografarios)</v>
      </c>
      <c r="D267" s="30">
        <v>5</v>
      </c>
      <c r="E267" s="30" t="s">
        <v>4978</v>
      </c>
      <c r="F267" s="30" t="s">
        <v>4979</v>
      </c>
      <c r="G267" s="30" t="s">
        <v>3909</v>
      </c>
      <c r="H267" s="31" t="s">
        <v>311</v>
      </c>
      <c r="I267" s="31" t="s">
        <v>48</v>
      </c>
      <c r="J267" s="32">
        <v>47190154</v>
      </c>
      <c r="K267" s="33">
        <f t="shared" si="37"/>
        <v>9893.4251601203378</v>
      </c>
      <c r="L267" s="33">
        <v>47190154</v>
      </c>
      <c r="M267" s="33">
        <v>0</v>
      </c>
      <c r="N267" s="33">
        <v>0</v>
      </c>
      <c r="O267" s="33">
        <v>0</v>
      </c>
      <c r="P267" s="33">
        <f t="shared" si="38"/>
        <v>47190154</v>
      </c>
      <c r="Q267" s="33">
        <f t="shared" si="39"/>
        <v>9893.4251601203378</v>
      </c>
      <c r="R267" s="33">
        <f t="shared" si="40"/>
        <v>47190154</v>
      </c>
      <c r="S267" s="33"/>
      <c r="T267" s="30" t="str">
        <f t="shared" si="41"/>
        <v>COP</v>
      </c>
      <c r="U267" s="33">
        <v>0</v>
      </c>
      <c r="V267" s="33">
        <v>0</v>
      </c>
      <c r="W267" s="33">
        <v>0</v>
      </c>
      <c r="X267" s="33">
        <f t="shared" si="42"/>
        <v>47190154</v>
      </c>
      <c r="Y267" s="33">
        <f t="shared" si="43"/>
        <v>9893.4251601203378</v>
      </c>
      <c r="Z267" s="33">
        <f t="shared" si="44"/>
        <v>47190154</v>
      </c>
      <c r="AA267" s="34">
        <f t="shared" si="45"/>
        <v>0.0011635869092432799</v>
      </c>
      <c r="AB267" s="33" t="s">
        <v>4946</v>
      </c>
      <c r="AC267" s="35">
        <v>44936</v>
      </c>
      <c r="AD267" s="33">
        <v>60</v>
      </c>
      <c r="AE267" s="36">
        <f t="shared" si="46"/>
        <v>44996</v>
      </c>
    </row>
    <row r="268" spans="2:31" ht="14.5" hidden="1">
      <c r="B268" s="29" t="s">
        <v>266</v>
      </c>
      <c r="C268" s="30" t="str">
        <f t="shared" si="36"/>
        <v>(Acreedores quirografarios)</v>
      </c>
      <c r="D268" s="30">
        <v>5</v>
      </c>
      <c r="E268" s="30" t="s">
        <v>4978</v>
      </c>
      <c r="F268" s="30" t="s">
        <v>4979</v>
      </c>
      <c r="G268" s="30" t="s">
        <v>3909</v>
      </c>
      <c r="H268" s="31" t="s">
        <v>312</v>
      </c>
      <c r="I268" s="31" t="s">
        <v>48</v>
      </c>
      <c r="J268" s="32">
        <v>58507785</v>
      </c>
      <c r="K268" s="33">
        <f t="shared" si="37"/>
        <v>12266.168747444888</v>
      </c>
      <c r="L268" s="33">
        <v>58507785</v>
      </c>
      <c r="M268" s="33">
        <v>0</v>
      </c>
      <c r="N268" s="33">
        <v>0</v>
      </c>
      <c r="O268" s="33">
        <v>0</v>
      </c>
      <c r="P268" s="33">
        <f t="shared" si="38"/>
        <v>58507785</v>
      </c>
      <c r="Q268" s="33">
        <f t="shared" si="39"/>
        <v>12266.168747444888</v>
      </c>
      <c r="R268" s="33">
        <f t="shared" si="40"/>
        <v>58507785</v>
      </c>
      <c r="S268" s="33"/>
      <c r="T268" s="30" t="str">
        <f t="shared" si="41"/>
        <v>COP</v>
      </c>
      <c r="U268" s="33">
        <v>0</v>
      </c>
      <c r="V268" s="33">
        <v>0</v>
      </c>
      <c r="W268" s="33">
        <v>0</v>
      </c>
      <c r="X268" s="33">
        <f t="shared" si="42"/>
        <v>58507785</v>
      </c>
      <c r="Y268" s="33">
        <f t="shared" si="43"/>
        <v>12266.168747444888</v>
      </c>
      <c r="Z268" s="33">
        <f t="shared" si="44"/>
        <v>58507785</v>
      </c>
      <c r="AA268" s="34">
        <f t="shared" si="45"/>
        <v>0.0014426503612346832</v>
      </c>
      <c r="AB268" s="33" t="s">
        <v>4946</v>
      </c>
      <c r="AC268" s="35">
        <v>44936</v>
      </c>
      <c r="AD268" s="33">
        <v>60</v>
      </c>
      <c r="AE268" s="36">
        <f t="shared" si="46"/>
        <v>44996</v>
      </c>
    </row>
    <row r="269" spans="2:31" ht="14.5" hidden="1">
      <c r="B269" s="29" t="s">
        <v>266</v>
      </c>
      <c r="C269" s="30" t="str">
        <f t="shared" si="36"/>
        <v>(Acreedores quirografarios)</v>
      </c>
      <c r="D269" s="30">
        <v>5</v>
      </c>
      <c r="E269" s="30" t="s">
        <v>4978</v>
      </c>
      <c r="F269" s="30" t="s">
        <v>4979</v>
      </c>
      <c r="G269" s="30" t="s">
        <v>3909</v>
      </c>
      <c r="H269" s="31" t="s">
        <v>313</v>
      </c>
      <c r="I269" s="31" t="s">
        <v>48</v>
      </c>
      <c r="J269" s="32">
        <v>5506591</v>
      </c>
      <c r="K269" s="33">
        <f t="shared" si="37"/>
        <v>1154.4578969988572</v>
      </c>
      <c r="L269" s="33">
        <v>5506591</v>
      </c>
      <c r="M269" s="33">
        <v>0</v>
      </c>
      <c r="N269" s="33">
        <v>0</v>
      </c>
      <c r="O269" s="33">
        <v>0</v>
      </c>
      <c r="P269" s="33">
        <f t="shared" si="38"/>
        <v>5506591</v>
      </c>
      <c r="Q269" s="33">
        <f t="shared" si="39"/>
        <v>1154.4578969988572</v>
      </c>
      <c r="R269" s="33">
        <f t="shared" si="40"/>
        <v>5506591</v>
      </c>
      <c r="S269" s="33"/>
      <c r="T269" s="30" t="str">
        <f t="shared" si="41"/>
        <v>COP</v>
      </c>
      <c r="U269" s="33">
        <v>0</v>
      </c>
      <c r="V269" s="33">
        <v>0</v>
      </c>
      <c r="W269" s="33">
        <v>0</v>
      </c>
      <c r="X269" s="33">
        <f t="shared" si="42"/>
        <v>5506591</v>
      </c>
      <c r="Y269" s="33">
        <f t="shared" si="43"/>
        <v>1154.4578969988572</v>
      </c>
      <c r="Z269" s="33">
        <f t="shared" si="44"/>
        <v>5506591</v>
      </c>
      <c r="AA269" s="34">
        <f t="shared" si="45"/>
        <v>0.00013577826429972791</v>
      </c>
      <c r="AB269" s="33" t="s">
        <v>4946</v>
      </c>
      <c r="AC269" s="35">
        <v>44936</v>
      </c>
      <c r="AD269" s="33">
        <v>60</v>
      </c>
      <c r="AE269" s="36">
        <f t="shared" si="46"/>
        <v>44996</v>
      </c>
    </row>
    <row r="270" spans="2:31" ht="14.5" hidden="1">
      <c r="B270" s="29" t="s">
        <v>266</v>
      </c>
      <c r="C270" s="30" t="str">
        <f t="shared" si="47" ref="C270:C333">+IF(D270=1,$A$4,IF(D270=2,$A$5,IF(D270=3,$A$6,IF(D270=4,$A$7,IF(D270=5,$A$8,IF(D270=6,$A$9,))))))</f>
        <v>(Acreedores quirografarios)</v>
      </c>
      <c r="D270" s="30">
        <v>5</v>
      </c>
      <c r="E270" s="30" t="s">
        <v>4978</v>
      </c>
      <c r="F270" s="30" t="s">
        <v>4979</v>
      </c>
      <c r="G270" s="30" t="s">
        <v>3909</v>
      </c>
      <c r="H270" s="31" t="s">
        <v>314</v>
      </c>
      <c r="I270" s="31" t="s">
        <v>48</v>
      </c>
      <c r="J270" s="32">
        <v>229722453</v>
      </c>
      <c r="K270" s="33">
        <f t="shared" si="48" ref="K270:K333">+IF(I270="USD",J270,L270/$L$3)</f>
        <v>48161.357904336612</v>
      </c>
      <c r="L270" s="33">
        <v>229722453</v>
      </c>
      <c r="M270" s="33">
        <v>0</v>
      </c>
      <c r="N270" s="33">
        <v>0</v>
      </c>
      <c r="O270" s="33">
        <v>0</v>
      </c>
      <c r="P270" s="33">
        <f t="shared" si="49" ref="P270:P333">+J270+M270</f>
        <v>229722453</v>
      </c>
      <c r="Q270" s="33">
        <f t="shared" si="50" ref="Q270:Q333">+K270+N270</f>
        <v>48161.357904336612</v>
      </c>
      <c r="R270" s="33">
        <f t="shared" si="51" ref="R270:R333">+L270+O270</f>
        <v>229722453</v>
      </c>
      <c r="S270" s="33"/>
      <c r="T270" s="30" t="str">
        <f t="shared" si="52" ref="T270:T333">+I270</f>
        <v>COP</v>
      </c>
      <c r="U270" s="33">
        <v>0</v>
      </c>
      <c r="V270" s="33">
        <v>0</v>
      </c>
      <c r="W270" s="33">
        <v>0</v>
      </c>
      <c r="X270" s="33">
        <f t="shared" si="53" ref="X270:X333">+P270+U270</f>
        <v>229722453</v>
      </c>
      <c r="Y270" s="33">
        <f t="shared" si="54" ref="Y270:Y333">+Q270+V270</f>
        <v>48161.357904336612</v>
      </c>
      <c r="Z270" s="33">
        <f t="shared" si="55" ref="Z270:Z333">+R270+W270</f>
        <v>229722453</v>
      </c>
      <c r="AA270" s="34">
        <f t="shared" si="56" ref="AA270:AA333">+IF(D270=1,Z270/$C$4,IF(D270=2,Z270/$C$5,IF(D270=3,Z270/$C$6,IF(D270=4,Z270/$C$7,IF(D270=5,Z270/$C$8,IF(D270=6,Z270/$C$9))))))</f>
        <v>0.0056643603890348532</v>
      </c>
      <c r="AB270" s="33" t="s">
        <v>4946</v>
      </c>
      <c r="AC270" s="35">
        <v>44936</v>
      </c>
      <c r="AD270" s="33">
        <v>60</v>
      </c>
      <c r="AE270" s="36">
        <f t="shared" si="46"/>
        <v>44996</v>
      </c>
    </row>
    <row r="271" spans="2:31" ht="14.5" hidden="1">
      <c r="B271" s="29" t="s">
        <v>266</v>
      </c>
      <c r="C271" s="30" t="str">
        <f t="shared" si="47"/>
        <v>(Acreedores quirografarios)</v>
      </c>
      <c r="D271" s="30">
        <v>5</v>
      </c>
      <c r="E271" s="30" t="s">
        <v>4978</v>
      </c>
      <c r="F271" s="30" t="s">
        <v>4979</v>
      </c>
      <c r="G271" s="30" t="s">
        <v>3909</v>
      </c>
      <c r="H271" s="31" t="s">
        <v>315</v>
      </c>
      <c r="I271" s="31" t="s">
        <v>48</v>
      </c>
      <c r="J271" s="32">
        <v>379584</v>
      </c>
      <c r="K271" s="33">
        <f t="shared" si="48"/>
        <v>79.579861001918289</v>
      </c>
      <c r="L271" s="33">
        <v>379584</v>
      </c>
      <c r="M271" s="33">
        <v>0</v>
      </c>
      <c r="N271" s="33">
        <v>0</v>
      </c>
      <c r="O271" s="33">
        <v>0</v>
      </c>
      <c r="P271" s="33">
        <f t="shared" si="49"/>
        <v>379584</v>
      </c>
      <c r="Q271" s="33">
        <f t="shared" si="50"/>
        <v>79.579861001918289</v>
      </c>
      <c r="R271" s="33">
        <f t="shared" si="51"/>
        <v>379584</v>
      </c>
      <c r="S271" s="33"/>
      <c r="T271" s="30" t="str">
        <f t="shared" si="52"/>
        <v>COP</v>
      </c>
      <c r="U271" s="33">
        <v>0</v>
      </c>
      <c r="V271" s="33">
        <v>0</v>
      </c>
      <c r="W271" s="33">
        <v>0</v>
      </c>
      <c r="X271" s="33">
        <f t="shared" si="53"/>
        <v>379584</v>
      </c>
      <c r="Y271" s="33">
        <f t="shared" si="54"/>
        <v>79.579861001918289</v>
      </c>
      <c r="Z271" s="33">
        <f t="shared" si="55"/>
        <v>379584</v>
      </c>
      <c r="AA271" s="34">
        <f t="shared" si="56"/>
        <v>9.3595577873766031E-06</v>
      </c>
      <c r="AB271" s="33" t="s">
        <v>4946</v>
      </c>
      <c r="AC271" s="35">
        <v>44936</v>
      </c>
      <c r="AD271" s="33">
        <v>60</v>
      </c>
      <c r="AE271" s="36">
        <f t="shared" si="46"/>
        <v>44996</v>
      </c>
    </row>
    <row r="272" spans="2:31" ht="14.5" hidden="1">
      <c r="B272" s="29" t="s">
        <v>266</v>
      </c>
      <c r="C272" s="30" t="str">
        <f t="shared" si="47"/>
        <v>(Acreedores quirografarios)</v>
      </c>
      <c r="D272" s="30">
        <v>5</v>
      </c>
      <c r="E272" s="30" t="s">
        <v>4978</v>
      </c>
      <c r="F272" s="30" t="s">
        <v>4979</v>
      </c>
      <c r="G272" s="30" t="s">
        <v>3909</v>
      </c>
      <c r="H272" s="31" t="s">
        <v>316</v>
      </c>
      <c r="I272" s="31" t="s">
        <v>48</v>
      </c>
      <c r="J272" s="32">
        <v>35555395</v>
      </c>
      <c r="K272" s="33">
        <f t="shared" si="48"/>
        <v>7454.1956246003538</v>
      </c>
      <c r="L272" s="33">
        <v>35555395</v>
      </c>
      <c r="M272" s="33">
        <v>0</v>
      </c>
      <c r="N272" s="33">
        <v>0</v>
      </c>
      <c r="O272" s="33">
        <v>0</v>
      </c>
      <c r="P272" s="33">
        <f t="shared" si="49"/>
        <v>35555395</v>
      </c>
      <c r="Q272" s="33">
        <f t="shared" si="50"/>
        <v>7454.1956246003538</v>
      </c>
      <c r="R272" s="33">
        <f t="shared" si="51"/>
        <v>35555395</v>
      </c>
      <c r="S272" s="33"/>
      <c r="T272" s="30" t="str">
        <f t="shared" si="52"/>
        <v>COP</v>
      </c>
      <c r="U272" s="33">
        <v>0</v>
      </c>
      <c r="V272" s="33">
        <v>0</v>
      </c>
      <c r="W272" s="33">
        <v>0</v>
      </c>
      <c r="X272" s="33">
        <f t="shared" si="53"/>
        <v>35555395</v>
      </c>
      <c r="Y272" s="33">
        <f t="shared" si="54"/>
        <v>7454.1956246003538</v>
      </c>
      <c r="Z272" s="33">
        <f t="shared" si="55"/>
        <v>35555395</v>
      </c>
      <c r="AA272" s="34">
        <f t="shared" si="56"/>
        <v>0.00087670390257624427</v>
      </c>
      <c r="AB272" s="33" t="s">
        <v>4946</v>
      </c>
      <c r="AC272" s="35">
        <v>44936</v>
      </c>
      <c r="AD272" s="33">
        <v>60</v>
      </c>
      <c r="AE272" s="36">
        <f t="shared" si="46"/>
        <v>44996</v>
      </c>
    </row>
    <row r="273" spans="2:31" ht="14.5" hidden="1">
      <c r="B273" s="29" t="s">
        <v>266</v>
      </c>
      <c r="C273" s="30" t="str">
        <f t="shared" si="47"/>
        <v>(Acreedores quirografarios)</v>
      </c>
      <c r="D273" s="30">
        <v>5</v>
      </c>
      <c r="E273" s="30" t="s">
        <v>4978</v>
      </c>
      <c r="F273" s="30" t="s">
        <v>4979</v>
      </c>
      <c r="G273" s="30" t="s">
        <v>3909</v>
      </c>
      <c r="H273" s="31" t="s">
        <v>317</v>
      </c>
      <c r="I273" s="31" t="s">
        <v>48</v>
      </c>
      <c r="J273" s="32">
        <v>40347872</v>
      </c>
      <c r="K273" s="33">
        <f t="shared" si="48"/>
        <v>8458.9393796450622</v>
      </c>
      <c r="L273" s="33">
        <v>40347872</v>
      </c>
      <c r="M273" s="33">
        <v>0</v>
      </c>
      <c r="N273" s="33">
        <v>0</v>
      </c>
      <c r="O273" s="33">
        <v>0</v>
      </c>
      <c r="P273" s="33">
        <f t="shared" si="49"/>
        <v>40347872</v>
      </c>
      <c r="Q273" s="33">
        <f t="shared" si="50"/>
        <v>8458.9393796450622</v>
      </c>
      <c r="R273" s="33">
        <f t="shared" si="51"/>
        <v>40347872</v>
      </c>
      <c r="S273" s="33"/>
      <c r="T273" s="30" t="str">
        <f t="shared" si="52"/>
        <v>COP</v>
      </c>
      <c r="U273" s="33">
        <v>0</v>
      </c>
      <c r="V273" s="33">
        <v>0</v>
      </c>
      <c r="W273" s="33">
        <v>0</v>
      </c>
      <c r="X273" s="33">
        <f t="shared" si="53"/>
        <v>40347872</v>
      </c>
      <c r="Y273" s="33">
        <f t="shared" si="54"/>
        <v>8458.9393796450622</v>
      </c>
      <c r="Z273" s="33">
        <f t="shared" si="55"/>
        <v>40347872</v>
      </c>
      <c r="AA273" s="34">
        <f t="shared" si="56"/>
        <v>0.00099487396618844421</v>
      </c>
      <c r="AB273" s="33" t="s">
        <v>4946</v>
      </c>
      <c r="AC273" s="35">
        <v>44936</v>
      </c>
      <c r="AD273" s="33">
        <v>60</v>
      </c>
      <c r="AE273" s="36">
        <f t="shared" si="46"/>
        <v>44996</v>
      </c>
    </row>
    <row r="274" spans="2:31" ht="14.5" hidden="1">
      <c r="B274" s="29" t="s">
        <v>266</v>
      </c>
      <c r="C274" s="30" t="str">
        <f t="shared" si="47"/>
        <v>(Acreedores quirografarios)</v>
      </c>
      <c r="D274" s="30">
        <v>5</v>
      </c>
      <c r="E274" s="30" t="s">
        <v>4978</v>
      </c>
      <c r="F274" s="30" t="s">
        <v>4979</v>
      </c>
      <c r="G274" s="30" t="s">
        <v>3909</v>
      </c>
      <c r="H274" s="31" t="s">
        <v>318</v>
      </c>
      <c r="I274" s="31" t="s">
        <v>48</v>
      </c>
      <c r="J274" s="32">
        <v>291740</v>
      </c>
      <c r="K274" s="33">
        <f t="shared" si="48"/>
        <v>61.163348952273125</v>
      </c>
      <c r="L274" s="33">
        <v>291740</v>
      </c>
      <c r="M274" s="33">
        <v>0</v>
      </c>
      <c r="N274" s="33">
        <v>0</v>
      </c>
      <c r="O274" s="33">
        <v>0</v>
      </c>
      <c r="P274" s="33">
        <f t="shared" si="49"/>
        <v>291740</v>
      </c>
      <c r="Q274" s="33">
        <f t="shared" si="50"/>
        <v>61.163348952273125</v>
      </c>
      <c r="R274" s="33">
        <f t="shared" si="51"/>
        <v>291740</v>
      </c>
      <c r="S274" s="33"/>
      <c r="T274" s="30" t="str">
        <f t="shared" si="52"/>
        <v>COP</v>
      </c>
      <c r="U274" s="33">
        <v>0</v>
      </c>
      <c r="V274" s="33">
        <v>0</v>
      </c>
      <c r="W274" s="33">
        <v>0</v>
      </c>
      <c r="X274" s="33">
        <f t="shared" si="53"/>
        <v>291740</v>
      </c>
      <c r="Y274" s="33">
        <f t="shared" si="54"/>
        <v>61.163348952273125</v>
      </c>
      <c r="Z274" s="33">
        <f t="shared" si="55"/>
        <v>291740</v>
      </c>
      <c r="AA274" s="34">
        <f t="shared" si="56"/>
        <v>7.1935523860048111E-06</v>
      </c>
      <c r="AB274" s="33" t="s">
        <v>4946</v>
      </c>
      <c r="AC274" s="35">
        <v>44939</v>
      </c>
      <c r="AD274" s="33">
        <v>60</v>
      </c>
      <c r="AE274" s="36">
        <f t="shared" si="46"/>
        <v>44999</v>
      </c>
    </row>
    <row r="275" spans="2:31" ht="14.5" hidden="1">
      <c r="B275" s="29" t="s">
        <v>266</v>
      </c>
      <c r="C275" s="30" t="str">
        <f t="shared" si="47"/>
        <v>(Acreedores quirografarios)</v>
      </c>
      <c r="D275" s="30">
        <v>5</v>
      </c>
      <c r="E275" s="30" t="s">
        <v>4978</v>
      </c>
      <c r="F275" s="30" t="s">
        <v>4979</v>
      </c>
      <c r="G275" s="30" t="s">
        <v>3909</v>
      </c>
      <c r="H275" s="31" t="s">
        <v>319</v>
      </c>
      <c r="I275" s="31" t="s">
        <v>48</v>
      </c>
      <c r="J275" s="32">
        <v>57311</v>
      </c>
      <c r="K275" s="33">
        <f t="shared" si="48"/>
        <v>12.01526253446125</v>
      </c>
      <c r="L275" s="33">
        <v>57311</v>
      </c>
      <c r="M275" s="33">
        <v>0</v>
      </c>
      <c r="N275" s="33">
        <v>0</v>
      </c>
      <c r="O275" s="33">
        <v>0</v>
      </c>
      <c r="P275" s="33">
        <f t="shared" si="49"/>
        <v>57311</v>
      </c>
      <c r="Q275" s="33">
        <f t="shared" si="50"/>
        <v>12.01526253446125</v>
      </c>
      <c r="R275" s="33">
        <f t="shared" si="51"/>
        <v>57311</v>
      </c>
      <c r="S275" s="33"/>
      <c r="T275" s="30" t="str">
        <f t="shared" si="52"/>
        <v>COP</v>
      </c>
      <c r="U275" s="33">
        <v>0</v>
      </c>
      <c r="V275" s="33">
        <v>0</v>
      </c>
      <c r="W275" s="33">
        <v>0</v>
      </c>
      <c r="X275" s="33">
        <f t="shared" si="53"/>
        <v>57311</v>
      </c>
      <c r="Y275" s="33">
        <f t="shared" si="54"/>
        <v>12.01526253446125</v>
      </c>
      <c r="Z275" s="33">
        <f t="shared" si="55"/>
        <v>57311</v>
      </c>
      <c r="AA275" s="34">
        <f t="shared" si="56"/>
        <v>1.4131407444790626E-06</v>
      </c>
      <c r="AB275" s="33" t="s">
        <v>4946</v>
      </c>
      <c r="AC275" s="35">
        <v>44939</v>
      </c>
      <c r="AD275" s="33">
        <v>60</v>
      </c>
      <c r="AE275" s="36">
        <f t="shared" si="46"/>
        <v>44999</v>
      </c>
    </row>
    <row r="276" spans="2:31" ht="14.5" hidden="1">
      <c r="B276" s="29" t="s">
        <v>266</v>
      </c>
      <c r="C276" s="30" t="str">
        <f t="shared" si="47"/>
        <v>(Acreedores quirografarios)</v>
      </c>
      <c r="D276" s="30">
        <v>5</v>
      </c>
      <c r="E276" s="30" t="s">
        <v>4978</v>
      </c>
      <c r="F276" s="30" t="s">
        <v>4979</v>
      </c>
      <c r="G276" s="30" t="s">
        <v>3909</v>
      </c>
      <c r="H276" s="31" t="s">
        <v>320</v>
      </c>
      <c r="I276" s="31" t="s">
        <v>48</v>
      </c>
      <c r="J276" s="32">
        <v>-172710</v>
      </c>
      <c r="K276" s="33">
        <f t="shared" si="48"/>
        <v>-36.2086858077298</v>
      </c>
      <c r="L276" s="33">
        <v>-172710</v>
      </c>
      <c r="M276" s="33">
        <v>0</v>
      </c>
      <c r="N276" s="33">
        <v>0</v>
      </c>
      <c r="O276" s="33">
        <v>0</v>
      </c>
      <c r="P276" s="33">
        <f t="shared" si="49"/>
        <v>-172710</v>
      </c>
      <c r="Q276" s="33">
        <f t="shared" si="50"/>
        <v>-36.2086858077298</v>
      </c>
      <c r="R276" s="33">
        <f t="shared" si="51"/>
        <v>-172710</v>
      </c>
      <c r="S276" s="33"/>
      <c r="T276" s="30" t="str">
        <f t="shared" si="52"/>
        <v>COP</v>
      </c>
      <c r="U276" s="33">
        <v>0</v>
      </c>
      <c r="V276" s="33">
        <v>0</v>
      </c>
      <c r="W276" s="33">
        <v>0</v>
      </c>
      <c r="X276" s="33">
        <f t="shared" si="53"/>
        <v>-172710</v>
      </c>
      <c r="Y276" s="33">
        <f t="shared" si="54"/>
        <v>-36.2086858077298</v>
      </c>
      <c r="Z276" s="33">
        <f t="shared" si="55"/>
        <v>-172710</v>
      </c>
      <c r="AA276" s="34">
        <f t="shared" si="56"/>
        <v>-4.2585810399221594E-06</v>
      </c>
      <c r="AB276" s="33" t="s">
        <v>4946</v>
      </c>
      <c r="AC276" s="35">
        <v>44939</v>
      </c>
      <c r="AD276" s="33">
        <v>60</v>
      </c>
      <c r="AE276" s="36">
        <f t="shared" si="46"/>
        <v>44999</v>
      </c>
    </row>
    <row r="277" spans="2:31" ht="14.5" hidden="1">
      <c r="B277" s="29" t="s">
        <v>266</v>
      </c>
      <c r="C277" s="30" t="str">
        <f t="shared" si="47"/>
        <v>(Acreedores quirografarios)</v>
      </c>
      <c r="D277" s="30">
        <v>5</v>
      </c>
      <c r="E277" s="30" t="s">
        <v>4978</v>
      </c>
      <c r="F277" s="30" t="s">
        <v>4979</v>
      </c>
      <c r="G277" s="30" t="s">
        <v>3909</v>
      </c>
      <c r="H277" s="31" t="s">
        <v>321</v>
      </c>
      <c r="I277" s="31" t="s">
        <v>48</v>
      </c>
      <c r="J277" s="32">
        <v>-275080</v>
      </c>
      <c r="K277" s="33">
        <f t="shared" si="48"/>
        <v>-57.670576642871367</v>
      </c>
      <c r="L277" s="33">
        <v>-275080</v>
      </c>
      <c r="M277" s="33">
        <v>0</v>
      </c>
      <c r="N277" s="33">
        <v>0</v>
      </c>
      <c r="O277" s="33">
        <v>0</v>
      </c>
      <c r="P277" s="33">
        <f t="shared" si="49"/>
        <v>-275080</v>
      </c>
      <c r="Q277" s="33">
        <f t="shared" si="50"/>
        <v>-57.670576642871367</v>
      </c>
      <c r="R277" s="33">
        <f t="shared" si="51"/>
        <v>-275080</v>
      </c>
      <c r="S277" s="33"/>
      <c r="T277" s="30" t="str">
        <f t="shared" si="52"/>
        <v>COP</v>
      </c>
      <c r="U277" s="33">
        <v>0</v>
      </c>
      <c r="V277" s="33">
        <v>0</v>
      </c>
      <c r="W277" s="33">
        <v>0</v>
      </c>
      <c r="X277" s="33">
        <f t="shared" si="53"/>
        <v>-275080</v>
      </c>
      <c r="Y277" s="33">
        <f t="shared" si="54"/>
        <v>-57.670576642871367</v>
      </c>
      <c r="Z277" s="33">
        <f t="shared" si="55"/>
        <v>-275080</v>
      </c>
      <c r="AA277" s="34">
        <f t="shared" si="56"/>
        <v>-6.7827599586693749E-06</v>
      </c>
      <c r="AB277" s="33" t="s">
        <v>4946</v>
      </c>
      <c r="AC277" s="35">
        <v>44939</v>
      </c>
      <c r="AD277" s="33">
        <v>60</v>
      </c>
      <c r="AE277" s="36">
        <f t="shared" si="57" ref="AE277:AE340">+AD277+AC277</f>
        <v>44999</v>
      </c>
    </row>
    <row r="278" spans="2:31" ht="14.5" hidden="1">
      <c r="B278" s="29" t="s">
        <v>266</v>
      </c>
      <c r="C278" s="30" t="str">
        <f t="shared" si="47"/>
        <v>(Acreedores quirografarios)</v>
      </c>
      <c r="D278" s="30">
        <v>5</v>
      </c>
      <c r="E278" s="30" t="s">
        <v>4978</v>
      </c>
      <c r="F278" s="30" t="s">
        <v>4979</v>
      </c>
      <c r="G278" s="30" t="s">
        <v>3909</v>
      </c>
      <c r="H278" s="31" t="s">
        <v>322</v>
      </c>
      <c r="I278" s="31" t="s">
        <v>48</v>
      </c>
      <c r="J278" s="32">
        <v>-121196</v>
      </c>
      <c r="K278" s="33">
        <f t="shared" si="48"/>
        <v>-25.408765474805286</v>
      </c>
      <c r="L278" s="33">
        <v>-121196</v>
      </c>
      <c r="M278" s="33">
        <v>0</v>
      </c>
      <c r="N278" s="33">
        <v>0</v>
      </c>
      <c r="O278" s="33">
        <v>0</v>
      </c>
      <c r="P278" s="33">
        <f t="shared" si="49"/>
        <v>-121196</v>
      </c>
      <c r="Q278" s="33">
        <f t="shared" si="50"/>
        <v>-25.408765474805286</v>
      </c>
      <c r="R278" s="33">
        <f t="shared" si="51"/>
        <v>-121196</v>
      </c>
      <c r="S278" s="33"/>
      <c r="T278" s="30" t="str">
        <f t="shared" si="52"/>
        <v>COP</v>
      </c>
      <c r="U278" s="33">
        <v>0</v>
      </c>
      <c r="V278" s="33">
        <v>0</v>
      </c>
      <c r="W278" s="33">
        <v>0</v>
      </c>
      <c r="X278" s="33">
        <f t="shared" si="53"/>
        <v>-121196</v>
      </c>
      <c r="Y278" s="33">
        <f t="shared" si="54"/>
        <v>-25.408765474805286</v>
      </c>
      <c r="Z278" s="33">
        <f t="shared" si="55"/>
        <v>-121196</v>
      </c>
      <c r="AA278" s="34">
        <f t="shared" si="56"/>
        <v>-2.9883792931179784E-06</v>
      </c>
      <c r="AB278" s="33" t="s">
        <v>4946</v>
      </c>
      <c r="AC278" s="35">
        <v>44939</v>
      </c>
      <c r="AD278" s="33">
        <v>60</v>
      </c>
      <c r="AE278" s="36">
        <f t="shared" si="57"/>
        <v>44999</v>
      </c>
    </row>
    <row r="279" spans="2:31" ht="14.5" hidden="1">
      <c r="B279" s="29" t="s">
        <v>266</v>
      </c>
      <c r="C279" s="30" t="str">
        <f t="shared" si="47"/>
        <v>(Acreedores quirografarios)</v>
      </c>
      <c r="D279" s="30">
        <v>5</v>
      </c>
      <c r="E279" s="30" t="s">
        <v>4978</v>
      </c>
      <c r="F279" s="30" t="s">
        <v>4979</v>
      </c>
      <c r="G279" s="30" t="s">
        <v>3909</v>
      </c>
      <c r="H279" s="31" t="s">
        <v>323</v>
      </c>
      <c r="I279" s="31" t="s">
        <v>48</v>
      </c>
      <c r="J279" s="32">
        <v>-33855</v>
      </c>
      <c r="K279" s="33">
        <f t="shared" si="48"/>
        <v>-7.097707475077832</v>
      </c>
      <c r="L279" s="33">
        <v>-33855</v>
      </c>
      <c r="M279" s="33">
        <v>0</v>
      </c>
      <c r="N279" s="33">
        <v>0</v>
      </c>
      <c r="O279" s="33">
        <v>0</v>
      </c>
      <c r="P279" s="33">
        <f t="shared" si="49"/>
        <v>-33855</v>
      </c>
      <c r="Q279" s="33">
        <f t="shared" si="50"/>
        <v>-7.097707475077832</v>
      </c>
      <c r="R279" s="33">
        <f t="shared" si="51"/>
        <v>-33855</v>
      </c>
      <c r="S279" s="33"/>
      <c r="T279" s="30" t="str">
        <f t="shared" si="52"/>
        <v>COP</v>
      </c>
      <c r="U279" s="33">
        <v>0</v>
      </c>
      <c r="V279" s="33">
        <v>0</v>
      </c>
      <c r="W279" s="33">
        <v>0</v>
      </c>
      <c r="X279" s="33">
        <f t="shared" si="53"/>
        <v>-33855</v>
      </c>
      <c r="Y279" s="33">
        <f t="shared" si="54"/>
        <v>-7.097707475077832</v>
      </c>
      <c r="Z279" s="33">
        <f t="shared" si="55"/>
        <v>-33855</v>
      </c>
      <c r="AA279" s="34">
        <f t="shared" si="56"/>
        <v>-8.3477656827378101E-07</v>
      </c>
      <c r="AB279" s="33" t="s">
        <v>4946</v>
      </c>
      <c r="AC279" s="35">
        <v>44939</v>
      </c>
      <c r="AD279" s="33">
        <v>60</v>
      </c>
      <c r="AE279" s="36">
        <f t="shared" si="57"/>
        <v>44999</v>
      </c>
    </row>
    <row r="280" spans="2:31" ht="14.5" hidden="1">
      <c r="B280" s="29" t="s">
        <v>266</v>
      </c>
      <c r="C280" s="30" t="str">
        <f t="shared" si="47"/>
        <v>(Acreedores quirografarios)</v>
      </c>
      <c r="D280" s="30">
        <v>5</v>
      </c>
      <c r="E280" s="30" t="s">
        <v>4978</v>
      </c>
      <c r="F280" s="30" t="s">
        <v>4979</v>
      </c>
      <c r="G280" s="30" t="s">
        <v>3909</v>
      </c>
      <c r="H280" s="31" t="s">
        <v>324</v>
      </c>
      <c r="I280" s="31" t="s">
        <v>48</v>
      </c>
      <c r="J280" s="32">
        <v>1315050</v>
      </c>
      <c r="K280" s="33">
        <f t="shared" si="48"/>
        <v>275.70049372621776</v>
      </c>
      <c r="L280" s="33">
        <v>1315050</v>
      </c>
      <c r="M280" s="33">
        <v>0</v>
      </c>
      <c r="N280" s="33">
        <v>0</v>
      </c>
      <c r="O280" s="33">
        <v>0</v>
      </c>
      <c r="P280" s="33">
        <f t="shared" si="49"/>
        <v>1315050</v>
      </c>
      <c r="Q280" s="33">
        <f t="shared" si="50"/>
        <v>275.70049372621776</v>
      </c>
      <c r="R280" s="33">
        <f t="shared" si="51"/>
        <v>1315050</v>
      </c>
      <c r="S280" s="33"/>
      <c r="T280" s="30" t="str">
        <f t="shared" si="52"/>
        <v>COP</v>
      </c>
      <c r="U280" s="33">
        <v>0</v>
      </c>
      <c r="V280" s="33">
        <v>0</v>
      </c>
      <c r="W280" s="33">
        <v>0</v>
      </c>
      <c r="X280" s="33">
        <f t="shared" si="53"/>
        <v>1315050</v>
      </c>
      <c r="Y280" s="33">
        <f t="shared" si="54"/>
        <v>275.70049372621776</v>
      </c>
      <c r="Z280" s="33">
        <f t="shared" si="55"/>
        <v>1315050</v>
      </c>
      <c r="AA280" s="34">
        <f t="shared" si="56"/>
        <v>3.242572518412157E-05</v>
      </c>
      <c r="AB280" s="33" t="s">
        <v>4946</v>
      </c>
      <c r="AC280" s="35">
        <v>44939</v>
      </c>
      <c r="AD280" s="33">
        <v>60</v>
      </c>
      <c r="AE280" s="36">
        <f t="shared" si="57"/>
        <v>44999</v>
      </c>
    </row>
    <row r="281" spans="2:31" ht="14.5" hidden="1">
      <c r="B281" s="29" t="s">
        <v>266</v>
      </c>
      <c r="C281" s="30" t="str">
        <f t="shared" si="47"/>
        <v>(Acreedores quirografarios)</v>
      </c>
      <c r="D281" s="30">
        <v>5</v>
      </c>
      <c r="E281" s="30" t="s">
        <v>4978</v>
      </c>
      <c r="F281" s="30" t="s">
        <v>4979</v>
      </c>
      <c r="G281" s="30" t="s">
        <v>3909</v>
      </c>
      <c r="H281" s="31" t="s">
        <v>325</v>
      </c>
      <c r="I281" s="31" t="s">
        <v>48</v>
      </c>
      <c r="J281" s="32">
        <v>-85691</v>
      </c>
      <c r="K281" s="33">
        <f t="shared" si="48"/>
        <v>-17.965135171965574</v>
      </c>
      <c r="L281" s="33">
        <v>-85691</v>
      </c>
      <c r="M281" s="33">
        <v>0</v>
      </c>
      <c r="N281" s="33">
        <v>0</v>
      </c>
      <c r="O281" s="33">
        <v>0</v>
      </c>
      <c r="P281" s="33">
        <f t="shared" si="49"/>
        <v>-85691</v>
      </c>
      <c r="Q281" s="33">
        <f t="shared" si="50"/>
        <v>-17.965135171965574</v>
      </c>
      <c r="R281" s="33">
        <f t="shared" si="51"/>
        <v>-85691</v>
      </c>
      <c r="S281" s="33"/>
      <c r="T281" s="30" t="str">
        <f t="shared" si="52"/>
        <v>COP</v>
      </c>
      <c r="U281" s="33">
        <v>0</v>
      </c>
      <c r="V281" s="33">
        <v>0</v>
      </c>
      <c r="W281" s="33">
        <v>0</v>
      </c>
      <c r="X281" s="33">
        <f t="shared" si="53"/>
        <v>-85691</v>
      </c>
      <c r="Y281" s="33">
        <f t="shared" si="54"/>
        <v>-17.965135171965574</v>
      </c>
      <c r="Z281" s="33">
        <f t="shared" si="55"/>
        <v>-85691</v>
      </c>
      <c r="AA281" s="34">
        <f t="shared" si="56"/>
        <v>-2.1129180006483108E-06</v>
      </c>
      <c r="AB281" s="33" t="s">
        <v>4946</v>
      </c>
      <c r="AC281" s="35">
        <v>44939</v>
      </c>
      <c r="AD281" s="33">
        <v>60</v>
      </c>
      <c r="AE281" s="36">
        <f t="shared" si="57"/>
        <v>44999</v>
      </c>
    </row>
    <row r="282" spans="2:31" ht="14.5" hidden="1">
      <c r="B282" s="29" t="s">
        <v>266</v>
      </c>
      <c r="C282" s="30" t="str">
        <f t="shared" si="47"/>
        <v>(Acreedores quirografarios)</v>
      </c>
      <c r="D282" s="30">
        <v>5</v>
      </c>
      <c r="E282" s="30" t="s">
        <v>4978</v>
      </c>
      <c r="F282" s="30" t="s">
        <v>4979</v>
      </c>
      <c r="G282" s="30" t="s">
        <v>3909</v>
      </c>
      <c r="H282" s="31" t="s">
        <v>326</v>
      </c>
      <c r="I282" s="31" t="s">
        <v>48</v>
      </c>
      <c r="J282" s="32">
        <v>-126845</v>
      </c>
      <c r="K282" s="33">
        <f t="shared" si="48"/>
        <v>-26.593079446942774</v>
      </c>
      <c r="L282" s="33">
        <v>-126845</v>
      </c>
      <c r="M282" s="33">
        <v>0</v>
      </c>
      <c r="N282" s="33">
        <v>0</v>
      </c>
      <c r="O282" s="33">
        <v>0</v>
      </c>
      <c r="P282" s="33">
        <f t="shared" si="49"/>
        <v>-126845</v>
      </c>
      <c r="Q282" s="33">
        <f t="shared" si="50"/>
        <v>-26.593079446942774</v>
      </c>
      <c r="R282" s="33">
        <f t="shared" si="51"/>
        <v>-126845</v>
      </c>
      <c r="S282" s="33"/>
      <c r="T282" s="30" t="str">
        <f t="shared" si="52"/>
        <v>COP</v>
      </c>
      <c r="U282" s="33">
        <v>0</v>
      </c>
      <c r="V282" s="33">
        <v>0</v>
      </c>
      <c r="W282" s="33">
        <v>0</v>
      </c>
      <c r="X282" s="33">
        <f t="shared" si="53"/>
        <v>-126845</v>
      </c>
      <c r="Y282" s="33">
        <f t="shared" si="54"/>
        <v>-26.593079446942774</v>
      </c>
      <c r="Z282" s="33">
        <f t="shared" si="55"/>
        <v>-126845</v>
      </c>
      <c r="AA282" s="34">
        <f t="shared" si="56"/>
        <v>-3.1276689943195319E-06</v>
      </c>
      <c r="AB282" s="33" t="s">
        <v>4946</v>
      </c>
      <c r="AC282" s="35">
        <v>44939</v>
      </c>
      <c r="AD282" s="33">
        <v>60</v>
      </c>
      <c r="AE282" s="36">
        <f t="shared" si="57"/>
        <v>44999</v>
      </c>
    </row>
    <row r="283" spans="2:31" ht="14.5" hidden="1">
      <c r="B283" s="29" t="s">
        <v>266</v>
      </c>
      <c r="C283" s="30" t="str">
        <f t="shared" si="47"/>
        <v>(Acreedores quirografarios)</v>
      </c>
      <c r="D283" s="30">
        <v>5</v>
      </c>
      <c r="E283" s="30" t="s">
        <v>4978</v>
      </c>
      <c r="F283" s="30" t="s">
        <v>4979</v>
      </c>
      <c r="G283" s="30" t="s">
        <v>3909</v>
      </c>
      <c r="H283" s="31" t="s">
        <v>327</v>
      </c>
      <c r="I283" s="31" t="s">
        <v>48</v>
      </c>
      <c r="J283" s="32">
        <v>-619219</v>
      </c>
      <c r="K283" s="33">
        <f t="shared" si="48"/>
        <v>-129.81938635386857</v>
      </c>
      <c r="L283" s="33">
        <v>-619219</v>
      </c>
      <c r="M283" s="33">
        <v>0</v>
      </c>
      <c r="N283" s="33">
        <v>0</v>
      </c>
      <c r="O283" s="33">
        <v>0</v>
      </c>
      <c r="P283" s="33">
        <f t="shared" si="49"/>
        <v>-619219</v>
      </c>
      <c r="Q283" s="33">
        <f t="shared" si="50"/>
        <v>-129.81938635386857</v>
      </c>
      <c r="R283" s="33">
        <f t="shared" si="51"/>
        <v>-619219</v>
      </c>
      <c r="S283" s="33"/>
      <c r="T283" s="30" t="str">
        <f t="shared" si="52"/>
        <v>COP</v>
      </c>
      <c r="U283" s="33">
        <v>0</v>
      </c>
      <c r="V283" s="33">
        <v>0</v>
      </c>
      <c r="W283" s="33">
        <v>0</v>
      </c>
      <c r="X283" s="33">
        <f t="shared" si="53"/>
        <v>-619219</v>
      </c>
      <c r="Y283" s="33">
        <f t="shared" si="54"/>
        <v>-129.81938635386857</v>
      </c>
      <c r="Z283" s="33">
        <f t="shared" si="55"/>
        <v>-619219</v>
      </c>
      <c r="AA283" s="34">
        <f t="shared" si="56"/>
        <v>-1.5268335898092524E-05</v>
      </c>
      <c r="AB283" s="33" t="s">
        <v>4946</v>
      </c>
      <c r="AC283" s="35">
        <v>44939</v>
      </c>
      <c r="AD283" s="33">
        <v>60</v>
      </c>
      <c r="AE283" s="36">
        <f t="shared" si="57"/>
        <v>44999</v>
      </c>
    </row>
    <row r="284" spans="2:31" ht="14.5" hidden="1">
      <c r="B284" s="29" t="s">
        <v>266</v>
      </c>
      <c r="C284" s="30" t="str">
        <f t="shared" si="47"/>
        <v>(Acreedores quirografarios)</v>
      </c>
      <c r="D284" s="30">
        <v>5</v>
      </c>
      <c r="E284" s="30" t="s">
        <v>4978</v>
      </c>
      <c r="F284" s="30" t="s">
        <v>4979</v>
      </c>
      <c r="G284" s="30" t="s">
        <v>3909</v>
      </c>
      <c r="H284" s="31" t="s">
        <v>328</v>
      </c>
      <c r="I284" s="31" t="s">
        <v>48</v>
      </c>
      <c r="J284" s="32">
        <v>-114615</v>
      </c>
      <c r="K284" s="33">
        <f t="shared" si="48"/>
        <v>-24.029057517531996</v>
      </c>
      <c r="L284" s="33">
        <v>-114615</v>
      </c>
      <c r="M284" s="33">
        <v>0</v>
      </c>
      <c r="N284" s="33">
        <v>0</v>
      </c>
      <c r="O284" s="33">
        <v>0</v>
      </c>
      <c r="P284" s="33">
        <f t="shared" si="49"/>
        <v>-114615</v>
      </c>
      <c r="Q284" s="33">
        <f t="shared" si="50"/>
        <v>-24.029057517531996</v>
      </c>
      <c r="R284" s="33">
        <f t="shared" si="51"/>
        <v>-114615</v>
      </c>
      <c r="S284" s="33"/>
      <c r="T284" s="30" t="str">
        <f t="shared" si="52"/>
        <v>COP</v>
      </c>
      <c r="U284" s="33">
        <v>0</v>
      </c>
      <c r="V284" s="33">
        <v>0</v>
      </c>
      <c r="W284" s="33">
        <v>0</v>
      </c>
      <c r="X284" s="33">
        <f t="shared" si="53"/>
        <v>-114615</v>
      </c>
      <c r="Y284" s="33">
        <f t="shared" si="54"/>
        <v>-24.029057517531996</v>
      </c>
      <c r="Z284" s="33">
        <f t="shared" si="55"/>
        <v>-114615</v>
      </c>
      <c r="AA284" s="34">
        <f t="shared" si="56"/>
        <v>-2.8261088870979002E-06</v>
      </c>
      <c r="AB284" s="33" t="s">
        <v>4946</v>
      </c>
      <c r="AC284" s="35">
        <v>44939</v>
      </c>
      <c r="AD284" s="33">
        <v>60</v>
      </c>
      <c r="AE284" s="36">
        <f t="shared" si="57"/>
        <v>44999</v>
      </c>
    </row>
    <row r="285" spans="2:31" ht="14.5" hidden="1">
      <c r="B285" s="29" t="s">
        <v>266</v>
      </c>
      <c r="C285" s="30" t="str">
        <f t="shared" si="47"/>
        <v>(Acreedores quirografarios)</v>
      </c>
      <c r="D285" s="30">
        <v>5</v>
      </c>
      <c r="E285" s="30" t="s">
        <v>4978</v>
      </c>
      <c r="F285" s="30" t="s">
        <v>4979</v>
      </c>
      <c r="G285" s="30" t="s">
        <v>3909</v>
      </c>
      <c r="H285" s="31" t="s">
        <v>329</v>
      </c>
      <c r="I285" s="31" t="s">
        <v>48</v>
      </c>
      <c r="J285" s="32">
        <v>85961</v>
      </c>
      <c r="K285" s="33">
        <f t="shared" si="48"/>
        <v>18.021740725599336</v>
      </c>
      <c r="L285" s="33">
        <v>85961</v>
      </c>
      <c r="M285" s="33">
        <v>0</v>
      </c>
      <c r="N285" s="33">
        <v>0</v>
      </c>
      <c r="O285" s="33">
        <v>0</v>
      </c>
      <c r="P285" s="33">
        <f t="shared" si="49"/>
        <v>85961</v>
      </c>
      <c r="Q285" s="33">
        <f t="shared" si="50"/>
        <v>18.021740725599336</v>
      </c>
      <c r="R285" s="33">
        <f t="shared" si="51"/>
        <v>85961</v>
      </c>
      <c r="S285" s="33"/>
      <c r="T285" s="30" t="str">
        <f t="shared" si="52"/>
        <v>COP</v>
      </c>
      <c r="U285" s="33">
        <v>0</v>
      </c>
      <c r="V285" s="33">
        <v>0</v>
      </c>
      <c r="W285" s="33">
        <v>0</v>
      </c>
      <c r="X285" s="33">
        <f t="shared" si="53"/>
        <v>85961</v>
      </c>
      <c r="Y285" s="33">
        <f t="shared" si="54"/>
        <v>18.021740725599336</v>
      </c>
      <c r="Z285" s="33">
        <f t="shared" si="55"/>
        <v>85961</v>
      </c>
      <c r="AA285" s="34">
        <f t="shared" si="56"/>
        <v>2.1195755009712741E-06</v>
      </c>
      <c r="AB285" s="33" t="s">
        <v>4946</v>
      </c>
      <c r="AC285" s="35">
        <v>44943</v>
      </c>
      <c r="AD285" s="33">
        <v>60</v>
      </c>
      <c r="AE285" s="36">
        <f t="shared" si="57"/>
        <v>45003</v>
      </c>
    </row>
    <row r="286" spans="2:31" ht="14.5" hidden="1">
      <c r="B286" s="29" t="s">
        <v>266</v>
      </c>
      <c r="C286" s="30" t="str">
        <f t="shared" si="47"/>
        <v>(Acreedores quirografarios)</v>
      </c>
      <c r="D286" s="30">
        <v>5</v>
      </c>
      <c r="E286" s="30" t="s">
        <v>4978</v>
      </c>
      <c r="F286" s="30" t="s">
        <v>4979</v>
      </c>
      <c r="G286" s="30" t="s">
        <v>3909</v>
      </c>
      <c r="H286" s="31" t="s">
        <v>330</v>
      </c>
      <c r="I286" s="31" t="s">
        <v>48</v>
      </c>
      <c r="J286" s="32">
        <v>-85961</v>
      </c>
      <c r="K286" s="33">
        <f t="shared" si="48"/>
        <v>-18.021740725599336</v>
      </c>
      <c r="L286" s="33">
        <v>-85961</v>
      </c>
      <c r="M286" s="33">
        <v>0</v>
      </c>
      <c r="N286" s="33">
        <v>0</v>
      </c>
      <c r="O286" s="33">
        <v>0</v>
      </c>
      <c r="P286" s="33">
        <f t="shared" si="49"/>
        <v>-85961</v>
      </c>
      <c r="Q286" s="33">
        <f t="shared" si="50"/>
        <v>-18.021740725599336</v>
      </c>
      <c r="R286" s="33">
        <f t="shared" si="51"/>
        <v>-85961</v>
      </c>
      <c r="S286" s="33"/>
      <c r="T286" s="30" t="str">
        <f t="shared" si="52"/>
        <v>COP</v>
      </c>
      <c r="U286" s="33">
        <v>0</v>
      </c>
      <c r="V286" s="33">
        <v>0</v>
      </c>
      <c r="W286" s="33">
        <v>0</v>
      </c>
      <c r="X286" s="33">
        <f t="shared" si="53"/>
        <v>-85961</v>
      </c>
      <c r="Y286" s="33">
        <f t="shared" si="54"/>
        <v>-18.021740725599336</v>
      </c>
      <c r="Z286" s="33">
        <f t="shared" si="55"/>
        <v>-85961</v>
      </c>
      <c r="AA286" s="34">
        <f t="shared" si="56"/>
        <v>-2.1195755009712741E-06</v>
      </c>
      <c r="AB286" s="33" t="s">
        <v>4946</v>
      </c>
      <c r="AC286" s="35">
        <v>44943</v>
      </c>
      <c r="AD286" s="33">
        <v>60</v>
      </c>
      <c r="AE286" s="36">
        <f t="shared" si="57"/>
        <v>45003</v>
      </c>
    </row>
    <row r="287" spans="2:31" ht="14.5" hidden="1">
      <c r="B287" s="29" t="s">
        <v>266</v>
      </c>
      <c r="C287" s="30" t="str">
        <f t="shared" si="47"/>
        <v>(Acreedores quirografarios)</v>
      </c>
      <c r="D287" s="30">
        <v>5</v>
      </c>
      <c r="E287" s="30" t="s">
        <v>4978</v>
      </c>
      <c r="F287" s="30" t="s">
        <v>4979</v>
      </c>
      <c r="G287" s="30" t="s">
        <v>3909</v>
      </c>
      <c r="H287" s="31" t="s">
        <v>331</v>
      </c>
      <c r="I287" s="31" t="s">
        <v>48</v>
      </c>
      <c r="J287" s="32">
        <v>-56176666</v>
      </c>
      <c r="K287" s="33">
        <f t="shared" si="48"/>
        <v>-11777.449186033104</v>
      </c>
      <c r="L287" s="33">
        <v>-56176666</v>
      </c>
      <c r="M287" s="33">
        <v>0</v>
      </c>
      <c r="N287" s="33">
        <v>0</v>
      </c>
      <c r="O287" s="33">
        <v>0</v>
      </c>
      <c r="P287" s="33">
        <f t="shared" si="49"/>
        <v>-56176666</v>
      </c>
      <c r="Q287" s="33">
        <f t="shared" si="50"/>
        <v>-11777.449186033104</v>
      </c>
      <c r="R287" s="33">
        <f t="shared" si="51"/>
        <v>-56176666</v>
      </c>
      <c r="S287" s="33"/>
      <c r="T287" s="30" t="str">
        <f t="shared" si="52"/>
        <v>COP</v>
      </c>
      <c r="U287" s="33">
        <v>0</v>
      </c>
      <c r="V287" s="33">
        <v>0</v>
      </c>
      <c r="W287" s="33">
        <v>0</v>
      </c>
      <c r="X287" s="33">
        <f t="shared" si="53"/>
        <v>-56176666</v>
      </c>
      <c r="Y287" s="33">
        <f t="shared" si="54"/>
        <v>-11777.449186033104</v>
      </c>
      <c r="Z287" s="33">
        <f t="shared" si="55"/>
        <v>-56176666</v>
      </c>
      <c r="AA287" s="34">
        <f t="shared" si="56"/>
        <v>-0.0013851710075481432</v>
      </c>
      <c r="AB287" s="33" t="s">
        <v>4946</v>
      </c>
      <c r="AC287" s="35">
        <v>44945</v>
      </c>
      <c r="AD287" s="33">
        <v>60</v>
      </c>
      <c r="AE287" s="36">
        <f t="shared" si="57"/>
        <v>45005</v>
      </c>
    </row>
    <row r="288" spans="2:31" ht="14.5" hidden="1">
      <c r="B288" s="29" t="s">
        <v>266</v>
      </c>
      <c r="C288" s="30" t="str">
        <f t="shared" si="47"/>
        <v>(Acreedores quirografarios)</v>
      </c>
      <c r="D288" s="30">
        <v>5</v>
      </c>
      <c r="E288" s="30" t="s">
        <v>4978</v>
      </c>
      <c r="F288" s="30" t="s">
        <v>4979</v>
      </c>
      <c r="G288" s="30" t="s">
        <v>3909</v>
      </c>
      <c r="H288" s="31" t="s">
        <v>332</v>
      </c>
      <c r="I288" s="31" t="s">
        <v>48</v>
      </c>
      <c r="J288" s="32">
        <v>-21636570</v>
      </c>
      <c r="K288" s="33">
        <f t="shared" si="48"/>
        <v>-4536.1111984653598</v>
      </c>
      <c r="L288" s="33">
        <v>-21636570</v>
      </c>
      <c r="M288" s="33">
        <v>0</v>
      </c>
      <c r="N288" s="33">
        <v>0</v>
      </c>
      <c r="O288" s="33">
        <v>0</v>
      </c>
      <c r="P288" s="33">
        <f t="shared" si="49"/>
        <v>-21636570</v>
      </c>
      <c r="Q288" s="33">
        <f t="shared" si="50"/>
        <v>-4536.1111984653598</v>
      </c>
      <c r="R288" s="33">
        <f t="shared" si="51"/>
        <v>-21636570</v>
      </c>
      <c r="S288" s="33"/>
      <c r="T288" s="30" t="str">
        <f t="shared" si="52"/>
        <v>COP</v>
      </c>
      <c r="U288" s="33">
        <v>0</v>
      </c>
      <c r="V288" s="33">
        <v>0</v>
      </c>
      <c r="W288" s="33">
        <v>0</v>
      </c>
      <c r="X288" s="33">
        <f t="shared" si="53"/>
        <v>-21636570</v>
      </c>
      <c r="Y288" s="33">
        <f t="shared" si="54"/>
        <v>-4536.1111984653598</v>
      </c>
      <c r="Z288" s="33">
        <f t="shared" si="55"/>
        <v>-21636570</v>
      </c>
      <c r="AA288" s="34">
        <f t="shared" si="56"/>
        <v>-0.00053350174726969255</v>
      </c>
      <c r="AB288" s="33" t="s">
        <v>4946</v>
      </c>
      <c r="AC288" s="35">
        <v>44945</v>
      </c>
      <c r="AD288" s="33">
        <v>60</v>
      </c>
      <c r="AE288" s="36">
        <f t="shared" si="57"/>
        <v>45005</v>
      </c>
    </row>
    <row r="289" spans="2:31" ht="14.5" hidden="1">
      <c r="B289" s="29" t="s">
        <v>266</v>
      </c>
      <c r="C289" s="30" t="str">
        <f t="shared" si="47"/>
        <v>(Acreedores quirografarios)</v>
      </c>
      <c r="D289" s="30">
        <v>5</v>
      </c>
      <c r="E289" s="30" t="s">
        <v>4978</v>
      </c>
      <c r="F289" s="30" t="s">
        <v>4979</v>
      </c>
      <c r="G289" s="30" t="s">
        <v>3909</v>
      </c>
      <c r="H289" s="31" t="s">
        <v>333</v>
      </c>
      <c r="I289" s="31" t="s">
        <v>48</v>
      </c>
      <c r="J289" s="32">
        <v>-6117850</v>
      </c>
      <c r="K289" s="33">
        <f t="shared" si="48"/>
        <v>-1282.608467771523</v>
      </c>
      <c r="L289" s="33">
        <v>-6117850</v>
      </c>
      <c r="M289" s="33">
        <v>0</v>
      </c>
      <c r="N289" s="33">
        <v>0</v>
      </c>
      <c r="O289" s="33">
        <v>0</v>
      </c>
      <c r="P289" s="33">
        <f t="shared" si="49"/>
        <v>-6117850</v>
      </c>
      <c r="Q289" s="33">
        <f t="shared" si="50"/>
        <v>-1282.608467771523</v>
      </c>
      <c r="R289" s="33">
        <f t="shared" si="51"/>
        <v>-6117850</v>
      </c>
      <c r="S289" s="33"/>
      <c r="T289" s="30" t="str">
        <f t="shared" si="52"/>
        <v>COP</v>
      </c>
      <c r="U289" s="33">
        <v>0</v>
      </c>
      <c r="V289" s="33">
        <v>0</v>
      </c>
      <c r="W289" s="33">
        <v>0</v>
      </c>
      <c r="X289" s="33">
        <f t="shared" si="53"/>
        <v>-6117850</v>
      </c>
      <c r="Y289" s="33">
        <f t="shared" si="54"/>
        <v>-1282.608467771523</v>
      </c>
      <c r="Z289" s="33">
        <f t="shared" si="55"/>
        <v>-6117850</v>
      </c>
      <c r="AA289" s="34">
        <f t="shared" si="56"/>
        <v>-0.00015085032722533603</v>
      </c>
      <c r="AB289" s="33" t="s">
        <v>4946</v>
      </c>
      <c r="AC289" s="35">
        <v>44945</v>
      </c>
      <c r="AD289" s="33">
        <v>60</v>
      </c>
      <c r="AE289" s="36">
        <f t="shared" si="57"/>
        <v>45005</v>
      </c>
    </row>
    <row r="290" spans="2:31" ht="14.5" hidden="1">
      <c r="B290" s="29" t="s">
        <v>266</v>
      </c>
      <c r="C290" s="30" t="str">
        <f t="shared" si="47"/>
        <v>(Acreedores quirografarios)</v>
      </c>
      <c r="D290" s="30">
        <v>5</v>
      </c>
      <c r="E290" s="30" t="s">
        <v>4978</v>
      </c>
      <c r="F290" s="30" t="s">
        <v>4979</v>
      </c>
      <c r="G290" s="30" t="s">
        <v>3909</v>
      </c>
      <c r="H290" s="31" t="s">
        <v>334</v>
      </c>
      <c r="I290" s="31" t="s">
        <v>48</v>
      </c>
      <c r="J290" s="32">
        <v>-32689079</v>
      </c>
      <c r="K290" s="33">
        <f t="shared" si="48"/>
        <v>-6853.2719058251305</v>
      </c>
      <c r="L290" s="33">
        <v>-32689079</v>
      </c>
      <c r="M290" s="33">
        <v>0</v>
      </c>
      <c r="N290" s="33">
        <v>0</v>
      </c>
      <c r="O290" s="33">
        <v>0</v>
      </c>
      <c r="P290" s="33">
        <f t="shared" si="49"/>
        <v>-32689079</v>
      </c>
      <c r="Q290" s="33">
        <f t="shared" si="50"/>
        <v>-6853.2719058251305</v>
      </c>
      <c r="R290" s="33">
        <f t="shared" si="51"/>
        <v>-32689079</v>
      </c>
      <c r="S290" s="33"/>
      <c r="T290" s="30" t="str">
        <f t="shared" si="52"/>
        <v>COP</v>
      </c>
      <c r="U290" s="33">
        <v>0</v>
      </c>
      <c r="V290" s="33">
        <v>0</v>
      </c>
      <c r="W290" s="33">
        <v>0</v>
      </c>
      <c r="X290" s="33">
        <f t="shared" si="53"/>
        <v>-32689079</v>
      </c>
      <c r="Y290" s="33">
        <f t="shared" si="54"/>
        <v>-6853.2719058251305</v>
      </c>
      <c r="Z290" s="33">
        <f t="shared" si="55"/>
        <v>-32689079</v>
      </c>
      <c r="AA290" s="34">
        <f t="shared" si="56"/>
        <v>-0.00080602797777730082</v>
      </c>
      <c r="AB290" s="33" t="s">
        <v>4946</v>
      </c>
      <c r="AC290" s="35">
        <v>44945</v>
      </c>
      <c r="AD290" s="33">
        <v>60</v>
      </c>
      <c r="AE290" s="36">
        <f t="shared" si="57"/>
        <v>45005</v>
      </c>
    </row>
    <row r="291" spans="2:31" ht="14.5" hidden="1">
      <c r="B291" s="29" t="s">
        <v>266</v>
      </c>
      <c r="C291" s="30" t="str">
        <f t="shared" si="47"/>
        <v>(Acreedores quirografarios)</v>
      </c>
      <c r="D291" s="30">
        <v>5</v>
      </c>
      <c r="E291" s="30" t="s">
        <v>4978</v>
      </c>
      <c r="F291" s="30" t="s">
        <v>4979</v>
      </c>
      <c r="G291" s="30" t="s">
        <v>3909</v>
      </c>
      <c r="H291" s="31" t="s">
        <v>335</v>
      </c>
      <c r="I291" s="31" t="s">
        <v>48</v>
      </c>
      <c r="J291" s="32">
        <v>-15765294</v>
      </c>
      <c r="K291" s="33">
        <f t="shared" si="48"/>
        <v>-3305.1970187741749</v>
      </c>
      <c r="L291" s="33">
        <v>-15765294</v>
      </c>
      <c r="M291" s="33">
        <v>0</v>
      </c>
      <c r="N291" s="33">
        <v>0</v>
      </c>
      <c r="O291" s="33">
        <v>0</v>
      </c>
      <c r="P291" s="33">
        <f t="shared" si="49"/>
        <v>-15765294</v>
      </c>
      <c r="Q291" s="33">
        <f t="shared" si="50"/>
        <v>-3305.1970187741749</v>
      </c>
      <c r="R291" s="33">
        <f t="shared" si="51"/>
        <v>-15765294</v>
      </c>
      <c r="S291" s="33"/>
      <c r="T291" s="30" t="str">
        <f t="shared" si="52"/>
        <v>COP</v>
      </c>
      <c r="U291" s="33">
        <v>0</v>
      </c>
      <c r="V291" s="33">
        <v>0</v>
      </c>
      <c r="W291" s="33">
        <v>0</v>
      </c>
      <c r="X291" s="33">
        <f t="shared" si="53"/>
        <v>-15765294</v>
      </c>
      <c r="Y291" s="33">
        <f t="shared" si="54"/>
        <v>-3305.1970187741749</v>
      </c>
      <c r="Z291" s="33">
        <f t="shared" si="55"/>
        <v>-15765294</v>
      </c>
      <c r="AA291" s="34">
        <f t="shared" si="56"/>
        <v>-0.0003887312959133726</v>
      </c>
      <c r="AB291" s="33" t="s">
        <v>4946</v>
      </c>
      <c r="AC291" s="35">
        <v>44945</v>
      </c>
      <c r="AD291" s="33">
        <v>60</v>
      </c>
      <c r="AE291" s="36">
        <f t="shared" si="57"/>
        <v>45005</v>
      </c>
    </row>
    <row r="292" spans="2:31" ht="14.5" hidden="1">
      <c r="B292" s="29" t="s">
        <v>266</v>
      </c>
      <c r="C292" s="30" t="str">
        <f t="shared" si="47"/>
        <v>(Acreedores quirografarios)</v>
      </c>
      <c r="D292" s="30">
        <v>5</v>
      </c>
      <c r="E292" s="30" t="s">
        <v>4978</v>
      </c>
      <c r="F292" s="30" t="s">
        <v>4979</v>
      </c>
      <c r="G292" s="30" t="s">
        <v>3909</v>
      </c>
      <c r="H292" s="31" t="s">
        <v>336</v>
      </c>
      <c r="I292" s="31" t="s">
        <v>48</v>
      </c>
      <c r="J292" s="32">
        <v>-45035550</v>
      </c>
      <c r="K292" s="33">
        <f t="shared" si="48"/>
        <v>-9441.7120035221233</v>
      </c>
      <c r="L292" s="33">
        <v>-45035550</v>
      </c>
      <c r="M292" s="33">
        <v>0</v>
      </c>
      <c r="N292" s="33">
        <v>0</v>
      </c>
      <c r="O292" s="33">
        <v>0</v>
      </c>
      <c r="P292" s="33">
        <f t="shared" si="49"/>
        <v>-45035550</v>
      </c>
      <c r="Q292" s="33">
        <f t="shared" si="50"/>
        <v>-9441.7120035221233</v>
      </c>
      <c r="R292" s="33">
        <f t="shared" si="51"/>
        <v>-45035550</v>
      </c>
      <c r="S292" s="33"/>
      <c r="T292" s="30" t="str">
        <f t="shared" si="52"/>
        <v>COP</v>
      </c>
      <c r="U292" s="33">
        <v>0</v>
      </c>
      <c r="V292" s="33">
        <v>0</v>
      </c>
      <c r="W292" s="33">
        <v>0</v>
      </c>
      <c r="X292" s="33">
        <f t="shared" si="53"/>
        <v>-45035550</v>
      </c>
      <c r="Y292" s="33">
        <f t="shared" si="54"/>
        <v>-9441.7120035221233</v>
      </c>
      <c r="Z292" s="33">
        <f t="shared" si="55"/>
        <v>-45035550</v>
      </c>
      <c r="AA292" s="34">
        <f t="shared" si="56"/>
        <v>-0.0011104599580363987</v>
      </c>
      <c r="AB292" s="33" t="s">
        <v>4946</v>
      </c>
      <c r="AC292" s="35">
        <v>44945</v>
      </c>
      <c r="AD292" s="33">
        <v>60</v>
      </c>
      <c r="AE292" s="36">
        <f t="shared" si="57"/>
        <v>45005</v>
      </c>
    </row>
    <row r="293" spans="2:31" ht="14.5" hidden="1">
      <c r="B293" s="29" t="s">
        <v>266</v>
      </c>
      <c r="C293" s="30" t="str">
        <f t="shared" si="47"/>
        <v>(Acreedores quirografarios)</v>
      </c>
      <c r="D293" s="30">
        <v>5</v>
      </c>
      <c r="E293" s="30" t="s">
        <v>4978</v>
      </c>
      <c r="F293" s="30" t="s">
        <v>4979</v>
      </c>
      <c r="G293" s="30" t="s">
        <v>3909</v>
      </c>
      <c r="H293" s="31" t="s">
        <v>337</v>
      </c>
      <c r="I293" s="31" t="s">
        <v>48</v>
      </c>
      <c r="J293" s="32">
        <v>-93446069</v>
      </c>
      <c r="K293" s="33">
        <f t="shared" si="48"/>
        <v>-19590.986928310114</v>
      </c>
      <c r="L293" s="33">
        <v>-93446069</v>
      </c>
      <c r="M293" s="33">
        <v>0</v>
      </c>
      <c r="N293" s="33">
        <v>0</v>
      </c>
      <c r="O293" s="33">
        <v>0</v>
      </c>
      <c r="P293" s="33">
        <f t="shared" si="49"/>
        <v>-93446069</v>
      </c>
      <c r="Q293" s="33">
        <f t="shared" si="50"/>
        <v>-19590.986928310114</v>
      </c>
      <c r="R293" s="33">
        <f t="shared" si="51"/>
        <v>-93446069</v>
      </c>
      <c r="S293" s="33"/>
      <c r="T293" s="30" t="str">
        <f t="shared" si="52"/>
        <v>COP</v>
      </c>
      <c r="U293" s="33">
        <v>0</v>
      </c>
      <c r="V293" s="33">
        <v>0</v>
      </c>
      <c r="W293" s="33">
        <v>0</v>
      </c>
      <c r="X293" s="33">
        <f t="shared" si="53"/>
        <v>-93446069</v>
      </c>
      <c r="Y293" s="33">
        <f t="shared" si="54"/>
        <v>-19590.986928310114</v>
      </c>
      <c r="Z293" s="33">
        <f t="shared" si="55"/>
        <v>-93446069</v>
      </c>
      <c r="AA293" s="34">
        <f t="shared" si="56"/>
        <v>-0.0023041379057301714</v>
      </c>
      <c r="AB293" s="33" t="s">
        <v>4946</v>
      </c>
      <c r="AC293" s="35">
        <v>44945</v>
      </c>
      <c r="AD293" s="33">
        <v>60</v>
      </c>
      <c r="AE293" s="36">
        <f t="shared" si="57"/>
        <v>45005</v>
      </c>
    </row>
    <row r="294" spans="2:31" ht="14.5" hidden="1">
      <c r="B294" s="29" t="s">
        <v>266</v>
      </c>
      <c r="C294" s="30" t="str">
        <f t="shared" si="47"/>
        <v>(Acreedores quirografarios)</v>
      </c>
      <c r="D294" s="30">
        <v>5</v>
      </c>
      <c r="E294" s="30" t="s">
        <v>4978</v>
      </c>
      <c r="F294" s="30" t="s">
        <v>4979</v>
      </c>
      <c r="G294" s="30" t="s">
        <v>3909</v>
      </c>
      <c r="H294" s="31" t="s">
        <v>338</v>
      </c>
      <c r="I294" s="31" t="s">
        <v>48</v>
      </c>
      <c r="J294" s="32">
        <v>-30197024</v>
      </c>
      <c r="K294" s="33">
        <f t="shared" si="48"/>
        <v>-6330.8120800444458</v>
      </c>
      <c r="L294" s="33">
        <v>-30197024</v>
      </c>
      <c r="M294" s="33">
        <v>0</v>
      </c>
      <c r="N294" s="33">
        <v>0</v>
      </c>
      <c r="O294" s="33">
        <v>0</v>
      </c>
      <c r="P294" s="33">
        <f t="shared" si="49"/>
        <v>-30197024</v>
      </c>
      <c r="Q294" s="33">
        <f t="shared" si="50"/>
        <v>-6330.8120800444458</v>
      </c>
      <c r="R294" s="33">
        <f t="shared" si="51"/>
        <v>-30197024</v>
      </c>
      <c r="S294" s="33"/>
      <c r="T294" s="30" t="str">
        <f t="shared" si="52"/>
        <v>COP</v>
      </c>
      <c r="U294" s="33">
        <v>0</v>
      </c>
      <c r="V294" s="33">
        <v>0</v>
      </c>
      <c r="W294" s="33">
        <v>0</v>
      </c>
      <c r="X294" s="33">
        <f t="shared" si="53"/>
        <v>-30197024</v>
      </c>
      <c r="Y294" s="33">
        <f t="shared" si="54"/>
        <v>-6330.8120800444458</v>
      </c>
      <c r="Z294" s="33">
        <f t="shared" si="55"/>
        <v>-30197024</v>
      </c>
      <c r="AA294" s="34">
        <f t="shared" si="56"/>
        <v>-0.00074458035937973724</v>
      </c>
      <c r="AB294" s="33" t="s">
        <v>4946</v>
      </c>
      <c r="AC294" s="35">
        <v>44945</v>
      </c>
      <c r="AD294" s="33">
        <v>60</v>
      </c>
      <c r="AE294" s="36">
        <f t="shared" si="57"/>
        <v>45005</v>
      </c>
    </row>
    <row r="295" spans="2:31" ht="14.5" hidden="1">
      <c r="B295" s="29" t="s">
        <v>266</v>
      </c>
      <c r="C295" s="30" t="str">
        <f t="shared" si="47"/>
        <v>(Acreedores quirografarios)</v>
      </c>
      <c r="D295" s="30">
        <v>5</v>
      </c>
      <c r="E295" s="30" t="s">
        <v>4978</v>
      </c>
      <c r="F295" s="30" t="s">
        <v>4979</v>
      </c>
      <c r="G295" s="30" t="s">
        <v>3909</v>
      </c>
      <c r="H295" s="31" t="s">
        <v>339</v>
      </c>
      <c r="I295" s="31" t="s">
        <v>48</v>
      </c>
      <c r="J295" s="32">
        <v>-60311795</v>
      </c>
      <c r="K295" s="33">
        <f t="shared" si="48"/>
        <v>-12644.379802299862</v>
      </c>
      <c r="L295" s="33">
        <v>-60311795</v>
      </c>
      <c r="M295" s="33">
        <v>0</v>
      </c>
      <c r="N295" s="33">
        <v>0</v>
      </c>
      <c r="O295" s="33">
        <v>0</v>
      </c>
      <c r="P295" s="33">
        <f t="shared" si="49"/>
        <v>-60311795</v>
      </c>
      <c r="Q295" s="33">
        <f t="shared" si="50"/>
        <v>-12644.379802299862</v>
      </c>
      <c r="R295" s="33">
        <f t="shared" si="51"/>
        <v>-60311795</v>
      </c>
      <c r="S295" s="33"/>
      <c r="T295" s="30" t="str">
        <f t="shared" si="52"/>
        <v>COP</v>
      </c>
      <c r="U295" s="33">
        <v>0</v>
      </c>
      <c r="V295" s="33">
        <v>0</v>
      </c>
      <c r="W295" s="33">
        <v>0</v>
      </c>
      <c r="X295" s="33">
        <f t="shared" si="53"/>
        <v>-60311795</v>
      </c>
      <c r="Y295" s="33">
        <f t="shared" si="54"/>
        <v>-12644.379802299862</v>
      </c>
      <c r="Z295" s="33">
        <f t="shared" si="55"/>
        <v>-60311795</v>
      </c>
      <c r="AA295" s="34">
        <f t="shared" si="56"/>
        <v>-0.0014871325729296052</v>
      </c>
      <c r="AB295" s="33" t="s">
        <v>4946</v>
      </c>
      <c r="AC295" s="35">
        <v>44945</v>
      </c>
      <c r="AD295" s="33">
        <v>60</v>
      </c>
      <c r="AE295" s="36">
        <f t="shared" si="57"/>
        <v>45005</v>
      </c>
    </row>
    <row r="296" spans="2:31" ht="14.5" hidden="1">
      <c r="B296" s="29" t="s">
        <v>266</v>
      </c>
      <c r="C296" s="30" t="str">
        <f t="shared" si="47"/>
        <v>(Acreedores quirografarios)</v>
      </c>
      <c r="D296" s="30">
        <v>5</v>
      </c>
      <c r="E296" s="30" t="s">
        <v>4978</v>
      </c>
      <c r="F296" s="30" t="s">
        <v>4979</v>
      </c>
      <c r="G296" s="30" t="s">
        <v>3909</v>
      </c>
      <c r="H296" s="31" t="s">
        <v>340</v>
      </c>
      <c r="I296" s="31" t="s">
        <v>48</v>
      </c>
      <c r="J296" s="32">
        <v>-195779101</v>
      </c>
      <c r="K296" s="33">
        <f t="shared" si="48"/>
        <v>-41045.127414908224</v>
      </c>
      <c r="L296" s="33">
        <v>-195779101</v>
      </c>
      <c r="M296" s="33">
        <v>0</v>
      </c>
      <c r="N296" s="33">
        <v>0</v>
      </c>
      <c r="O296" s="33">
        <v>0</v>
      </c>
      <c r="P296" s="33">
        <f t="shared" si="49"/>
        <v>-195779101</v>
      </c>
      <c r="Q296" s="33">
        <f t="shared" si="50"/>
        <v>-41045.127414908224</v>
      </c>
      <c r="R296" s="33">
        <f t="shared" si="51"/>
        <v>-195779101</v>
      </c>
      <c r="S296" s="33"/>
      <c r="T296" s="30" t="str">
        <f t="shared" si="52"/>
        <v>COP</v>
      </c>
      <c r="U296" s="33">
        <v>0</v>
      </c>
      <c r="V296" s="33">
        <v>0</v>
      </c>
      <c r="W296" s="33">
        <v>0</v>
      </c>
      <c r="X296" s="33">
        <f t="shared" si="53"/>
        <v>-195779101</v>
      </c>
      <c r="Y296" s="33">
        <f t="shared" si="54"/>
        <v>-41045.127414908224</v>
      </c>
      <c r="Z296" s="33">
        <f t="shared" si="55"/>
        <v>-195779101</v>
      </c>
      <c r="AA296" s="34">
        <f t="shared" si="56"/>
        <v>-0.0048274052893961293</v>
      </c>
      <c r="AB296" s="33" t="s">
        <v>4946</v>
      </c>
      <c r="AC296" s="35">
        <v>44945</v>
      </c>
      <c r="AD296" s="33">
        <v>60</v>
      </c>
      <c r="AE296" s="36">
        <f t="shared" si="57"/>
        <v>45005</v>
      </c>
    </row>
    <row r="297" spans="2:31" ht="14.5" hidden="1">
      <c r="B297" s="29" t="s">
        <v>266</v>
      </c>
      <c r="C297" s="30" t="str">
        <f t="shared" si="47"/>
        <v>(Acreedores quirografarios)</v>
      </c>
      <c r="D297" s="30">
        <v>5</v>
      </c>
      <c r="E297" s="30" t="s">
        <v>4978</v>
      </c>
      <c r="F297" s="30" t="s">
        <v>4979</v>
      </c>
      <c r="G297" s="30" t="s">
        <v>3909</v>
      </c>
      <c r="H297" s="31" t="s">
        <v>341</v>
      </c>
      <c r="I297" s="31" t="s">
        <v>48</v>
      </c>
      <c r="J297" s="32">
        <v>-6856200</v>
      </c>
      <c r="K297" s="33">
        <f t="shared" si="48"/>
        <v>-1437.403691939998</v>
      </c>
      <c r="L297" s="33">
        <v>-6856200</v>
      </c>
      <c r="M297" s="33">
        <v>0</v>
      </c>
      <c r="N297" s="33">
        <v>0</v>
      </c>
      <c r="O297" s="33">
        <v>0</v>
      </c>
      <c r="P297" s="33">
        <f t="shared" si="49"/>
        <v>-6856200</v>
      </c>
      <c r="Q297" s="33">
        <f t="shared" si="50"/>
        <v>-1437.403691939998</v>
      </c>
      <c r="R297" s="33">
        <f t="shared" si="51"/>
        <v>-6856200</v>
      </c>
      <c r="S297" s="33"/>
      <c r="T297" s="30" t="str">
        <f t="shared" si="52"/>
        <v>COP</v>
      </c>
      <c r="U297" s="33">
        <v>0</v>
      </c>
      <c r="V297" s="33">
        <v>0</v>
      </c>
      <c r="W297" s="33">
        <v>0</v>
      </c>
      <c r="X297" s="33">
        <f t="shared" si="53"/>
        <v>-6856200</v>
      </c>
      <c r="Y297" s="33">
        <f t="shared" si="54"/>
        <v>-1437.403691939998</v>
      </c>
      <c r="Z297" s="33">
        <f t="shared" si="55"/>
        <v>-6856200</v>
      </c>
      <c r="AA297" s="34">
        <f t="shared" si="56"/>
        <v>-0.00016905612486778015</v>
      </c>
      <c r="AB297" s="33" t="s">
        <v>4946</v>
      </c>
      <c r="AC297" s="35">
        <v>44945</v>
      </c>
      <c r="AD297" s="33">
        <v>60</v>
      </c>
      <c r="AE297" s="36">
        <f t="shared" si="57"/>
        <v>45005</v>
      </c>
    </row>
    <row r="298" spans="2:31" ht="14.5" hidden="1">
      <c r="B298" s="29" t="s">
        <v>266</v>
      </c>
      <c r="C298" s="30" t="str">
        <f t="shared" si="47"/>
        <v>(Acreedores quirografarios)</v>
      </c>
      <c r="D298" s="30">
        <v>5</v>
      </c>
      <c r="E298" s="30" t="s">
        <v>4978</v>
      </c>
      <c r="F298" s="30" t="s">
        <v>4979</v>
      </c>
      <c r="G298" s="30" t="s">
        <v>3909</v>
      </c>
      <c r="H298" s="31" t="s">
        <v>342</v>
      </c>
      <c r="I298" s="31" t="s">
        <v>48</v>
      </c>
      <c r="J298" s="32">
        <v>-68161691</v>
      </c>
      <c r="K298" s="33">
        <f t="shared" si="48"/>
        <v>-14290.112058031174</v>
      </c>
      <c r="L298" s="33">
        <v>-68161691</v>
      </c>
      <c r="M298" s="33">
        <v>0</v>
      </c>
      <c r="N298" s="33">
        <v>0</v>
      </c>
      <c r="O298" s="33">
        <v>0</v>
      </c>
      <c r="P298" s="33">
        <f t="shared" si="49"/>
        <v>-68161691</v>
      </c>
      <c r="Q298" s="33">
        <f t="shared" si="50"/>
        <v>-14290.112058031174</v>
      </c>
      <c r="R298" s="33">
        <f t="shared" si="51"/>
        <v>-68161691</v>
      </c>
      <c r="S298" s="33"/>
      <c r="T298" s="30" t="str">
        <f t="shared" si="52"/>
        <v>COP</v>
      </c>
      <c r="U298" s="33">
        <v>0</v>
      </c>
      <c r="V298" s="33">
        <v>0</v>
      </c>
      <c r="W298" s="33">
        <v>0</v>
      </c>
      <c r="X298" s="33">
        <f t="shared" si="53"/>
        <v>-68161691</v>
      </c>
      <c r="Y298" s="33">
        <f t="shared" si="54"/>
        <v>-14290.112058031174</v>
      </c>
      <c r="Z298" s="33">
        <f t="shared" si="55"/>
        <v>-68161691</v>
      </c>
      <c r="AA298" s="34">
        <f t="shared" si="56"/>
        <v>-0.0016806906660971161</v>
      </c>
      <c r="AB298" s="33" t="s">
        <v>4946</v>
      </c>
      <c r="AC298" s="35">
        <v>44945</v>
      </c>
      <c r="AD298" s="33">
        <v>60</v>
      </c>
      <c r="AE298" s="36">
        <f t="shared" si="57"/>
        <v>45005</v>
      </c>
    </row>
    <row r="299" spans="2:31" ht="14.5" hidden="1">
      <c r="B299" s="29" t="s">
        <v>266</v>
      </c>
      <c r="C299" s="30" t="str">
        <f t="shared" si="47"/>
        <v>(Acreedores quirografarios)</v>
      </c>
      <c r="D299" s="30">
        <v>5</v>
      </c>
      <c r="E299" s="30" t="s">
        <v>4978</v>
      </c>
      <c r="F299" s="30" t="s">
        <v>4979</v>
      </c>
      <c r="G299" s="30" t="s">
        <v>3909</v>
      </c>
      <c r="H299" s="31" t="s">
        <v>343</v>
      </c>
      <c r="I299" s="31" t="s">
        <v>48</v>
      </c>
      <c r="J299" s="32">
        <v>-93037786</v>
      </c>
      <c r="K299" s="33">
        <f t="shared" si="48"/>
        <v>-19505.390316257322</v>
      </c>
      <c r="L299" s="33">
        <v>-93037786</v>
      </c>
      <c r="M299" s="33">
        <v>0</v>
      </c>
      <c r="N299" s="33">
        <v>0</v>
      </c>
      <c r="O299" s="33">
        <v>0</v>
      </c>
      <c r="P299" s="33">
        <f t="shared" si="49"/>
        <v>-93037786</v>
      </c>
      <c r="Q299" s="33">
        <f t="shared" si="50"/>
        <v>-19505.390316257322</v>
      </c>
      <c r="R299" s="33">
        <f t="shared" si="51"/>
        <v>-93037786</v>
      </c>
      <c r="S299" s="33"/>
      <c r="T299" s="30" t="str">
        <f t="shared" si="52"/>
        <v>COP</v>
      </c>
      <c r="U299" s="33">
        <v>0</v>
      </c>
      <c r="V299" s="33">
        <v>0</v>
      </c>
      <c r="W299" s="33">
        <v>0</v>
      </c>
      <c r="X299" s="33">
        <f t="shared" si="53"/>
        <v>-93037786</v>
      </c>
      <c r="Y299" s="33">
        <f t="shared" si="54"/>
        <v>-19505.390316257322</v>
      </c>
      <c r="Z299" s="33">
        <f t="shared" si="55"/>
        <v>-93037786</v>
      </c>
      <c r="AA299" s="34">
        <f t="shared" si="56"/>
        <v>-0.0022940707049732808</v>
      </c>
      <c r="AB299" s="33" t="s">
        <v>4946</v>
      </c>
      <c r="AC299" s="35">
        <v>44945</v>
      </c>
      <c r="AD299" s="33">
        <v>60</v>
      </c>
      <c r="AE299" s="36">
        <f t="shared" si="57"/>
        <v>45005</v>
      </c>
    </row>
    <row r="300" spans="2:31" ht="14.5" hidden="1">
      <c r="B300" s="29" t="s">
        <v>266</v>
      </c>
      <c r="C300" s="30" t="str">
        <f t="shared" si="47"/>
        <v>(Acreedores quirografarios)</v>
      </c>
      <c r="D300" s="30">
        <v>5</v>
      </c>
      <c r="E300" s="30" t="s">
        <v>4978</v>
      </c>
      <c r="F300" s="30" t="s">
        <v>4979</v>
      </c>
      <c r="G300" s="30" t="s">
        <v>3909</v>
      </c>
      <c r="H300" s="31" t="s">
        <v>344</v>
      </c>
      <c r="I300" s="31" t="s">
        <v>48</v>
      </c>
      <c r="J300" s="32">
        <v>-44450239</v>
      </c>
      <c r="K300" s="33">
        <f t="shared" si="48"/>
        <v>-9319.0014361038593</v>
      </c>
      <c r="L300" s="33">
        <v>-44450239</v>
      </c>
      <c r="M300" s="33">
        <v>0</v>
      </c>
      <c r="N300" s="33">
        <v>0</v>
      </c>
      <c r="O300" s="33">
        <v>0</v>
      </c>
      <c r="P300" s="33">
        <f t="shared" si="49"/>
        <v>-44450239</v>
      </c>
      <c r="Q300" s="33">
        <f t="shared" si="50"/>
        <v>-9319.0014361038593</v>
      </c>
      <c r="R300" s="33">
        <f t="shared" si="51"/>
        <v>-44450239</v>
      </c>
      <c r="S300" s="33"/>
      <c r="T300" s="30" t="str">
        <f t="shared" si="52"/>
        <v>COP</v>
      </c>
      <c r="U300" s="33">
        <v>0</v>
      </c>
      <c r="V300" s="33">
        <v>0</v>
      </c>
      <c r="W300" s="33">
        <v>0</v>
      </c>
      <c r="X300" s="33">
        <f t="shared" si="53"/>
        <v>-44450239</v>
      </c>
      <c r="Y300" s="33">
        <f t="shared" si="54"/>
        <v>-9319.0014361038593</v>
      </c>
      <c r="Z300" s="33">
        <f t="shared" si="55"/>
        <v>-44450239</v>
      </c>
      <c r="AA300" s="34">
        <f t="shared" si="56"/>
        <v>-0.0010960277055492359</v>
      </c>
      <c r="AB300" s="33" t="s">
        <v>4946</v>
      </c>
      <c r="AC300" s="35">
        <v>44945</v>
      </c>
      <c r="AD300" s="33">
        <v>60</v>
      </c>
      <c r="AE300" s="36">
        <f t="shared" si="57"/>
        <v>45005</v>
      </c>
    </row>
    <row r="301" spans="2:31" ht="14.5" hidden="1">
      <c r="B301" s="29" t="s">
        <v>266</v>
      </c>
      <c r="C301" s="30" t="str">
        <f t="shared" si="47"/>
        <v>(Acreedores quirografarios)</v>
      </c>
      <c r="D301" s="30">
        <v>5</v>
      </c>
      <c r="E301" s="30" t="s">
        <v>4978</v>
      </c>
      <c r="F301" s="30" t="s">
        <v>4979</v>
      </c>
      <c r="G301" s="30" t="s">
        <v>3909</v>
      </c>
      <c r="H301" s="31" t="s">
        <v>345</v>
      </c>
      <c r="I301" s="31" t="s">
        <v>48</v>
      </c>
      <c r="J301" s="32">
        <v>-20056860</v>
      </c>
      <c r="K301" s="33">
        <f t="shared" si="48"/>
        <v>-4204.9246831661367</v>
      </c>
      <c r="L301" s="33">
        <v>-20056860</v>
      </c>
      <c r="M301" s="33">
        <v>0</v>
      </c>
      <c r="N301" s="33">
        <v>0</v>
      </c>
      <c r="O301" s="33">
        <v>0</v>
      </c>
      <c r="P301" s="33">
        <f t="shared" si="49"/>
        <v>-20056860</v>
      </c>
      <c r="Q301" s="33">
        <f t="shared" si="50"/>
        <v>-4204.9246831661367</v>
      </c>
      <c r="R301" s="33">
        <f t="shared" si="51"/>
        <v>-20056860</v>
      </c>
      <c r="S301" s="33"/>
      <c r="T301" s="30" t="str">
        <f t="shared" si="52"/>
        <v>COP</v>
      </c>
      <c r="U301" s="33">
        <v>0</v>
      </c>
      <c r="V301" s="33">
        <v>0</v>
      </c>
      <c r="W301" s="33">
        <v>0</v>
      </c>
      <c r="X301" s="33">
        <f t="shared" si="53"/>
        <v>-20056860</v>
      </c>
      <c r="Y301" s="33">
        <f t="shared" si="54"/>
        <v>-4204.9246831661367</v>
      </c>
      <c r="Z301" s="33">
        <f t="shared" si="55"/>
        <v>-20056860</v>
      </c>
      <c r="AA301" s="34">
        <f t="shared" si="56"/>
        <v>-0.00049455019232455078</v>
      </c>
      <c r="AB301" s="33" t="s">
        <v>4946</v>
      </c>
      <c r="AC301" s="35">
        <v>44945</v>
      </c>
      <c r="AD301" s="33">
        <v>60</v>
      </c>
      <c r="AE301" s="36">
        <f t="shared" si="57"/>
        <v>45005</v>
      </c>
    </row>
    <row r="302" spans="2:31" ht="14.5" hidden="1">
      <c r="B302" s="29" t="s">
        <v>266</v>
      </c>
      <c r="C302" s="30" t="str">
        <f t="shared" si="47"/>
        <v>(Acreedores quirografarios)</v>
      </c>
      <c r="D302" s="30">
        <v>5</v>
      </c>
      <c r="E302" s="30" t="s">
        <v>4978</v>
      </c>
      <c r="F302" s="30" t="s">
        <v>4979</v>
      </c>
      <c r="G302" s="30" t="s">
        <v>3909</v>
      </c>
      <c r="H302" s="31" t="s">
        <v>346</v>
      </c>
      <c r="I302" s="31" t="s">
        <v>48</v>
      </c>
      <c r="J302" s="32">
        <v>-164085885</v>
      </c>
      <c r="K302" s="33">
        <f t="shared" si="48"/>
        <v>-34400.638384854865</v>
      </c>
      <c r="L302" s="33">
        <v>-164085885</v>
      </c>
      <c r="M302" s="33">
        <v>0</v>
      </c>
      <c r="N302" s="33">
        <v>0</v>
      </c>
      <c r="O302" s="33">
        <v>0</v>
      </c>
      <c r="P302" s="33">
        <f t="shared" si="49"/>
        <v>-164085885</v>
      </c>
      <c r="Q302" s="33">
        <f t="shared" si="50"/>
        <v>-34400.638384854865</v>
      </c>
      <c r="R302" s="33">
        <f t="shared" si="51"/>
        <v>-164085885</v>
      </c>
      <c r="S302" s="33"/>
      <c r="T302" s="30" t="str">
        <f t="shared" si="52"/>
        <v>COP</v>
      </c>
      <c r="U302" s="33">
        <v>0</v>
      </c>
      <c r="V302" s="33">
        <v>0</v>
      </c>
      <c r="W302" s="33">
        <v>0</v>
      </c>
      <c r="X302" s="33">
        <f t="shared" si="53"/>
        <v>-164085885</v>
      </c>
      <c r="Y302" s="33">
        <f t="shared" si="54"/>
        <v>-34400.638384854865</v>
      </c>
      <c r="Z302" s="33">
        <f t="shared" si="55"/>
        <v>-164085885</v>
      </c>
      <c r="AA302" s="34">
        <f t="shared" si="56"/>
        <v>-0.0040459327125230036</v>
      </c>
      <c r="AB302" s="33" t="s">
        <v>4946</v>
      </c>
      <c r="AC302" s="35">
        <v>44945</v>
      </c>
      <c r="AD302" s="33">
        <v>60</v>
      </c>
      <c r="AE302" s="36">
        <f t="shared" si="57"/>
        <v>45005</v>
      </c>
    </row>
    <row r="303" spans="2:31" ht="14.5" hidden="1">
      <c r="B303" s="29" t="s">
        <v>266</v>
      </c>
      <c r="C303" s="30" t="str">
        <f t="shared" si="47"/>
        <v>(Acreedores quirografarios)</v>
      </c>
      <c r="D303" s="30">
        <v>5</v>
      </c>
      <c r="E303" s="30" t="s">
        <v>4978</v>
      </c>
      <c r="F303" s="30" t="s">
        <v>4979</v>
      </c>
      <c r="G303" s="30" t="s">
        <v>3909</v>
      </c>
      <c r="H303" s="31" t="s">
        <v>347</v>
      </c>
      <c r="I303" s="31" t="s">
        <v>48</v>
      </c>
      <c r="J303" s="32">
        <v>-26505435</v>
      </c>
      <c r="K303" s="33">
        <f t="shared" si="48"/>
        <v>-5556.8697128840522</v>
      </c>
      <c r="L303" s="33">
        <v>-26505435</v>
      </c>
      <c r="M303" s="33">
        <v>0</v>
      </c>
      <c r="N303" s="33">
        <v>0</v>
      </c>
      <c r="O303" s="33">
        <v>0</v>
      </c>
      <c r="P303" s="33">
        <f t="shared" si="49"/>
        <v>-26505435</v>
      </c>
      <c r="Q303" s="33">
        <f t="shared" si="50"/>
        <v>-5556.8697128840522</v>
      </c>
      <c r="R303" s="33">
        <f t="shared" si="51"/>
        <v>-26505435</v>
      </c>
      <c r="S303" s="33"/>
      <c r="T303" s="30" t="str">
        <f t="shared" si="52"/>
        <v>COP</v>
      </c>
      <c r="U303" s="33">
        <v>0</v>
      </c>
      <c r="V303" s="33">
        <v>0</v>
      </c>
      <c r="W303" s="33">
        <v>0</v>
      </c>
      <c r="X303" s="33">
        <f t="shared" si="53"/>
        <v>-26505435</v>
      </c>
      <c r="Y303" s="33">
        <f t="shared" si="54"/>
        <v>-5556.8697128840522</v>
      </c>
      <c r="Z303" s="33">
        <f t="shared" si="55"/>
        <v>-26505435</v>
      </c>
      <c r="AA303" s="34">
        <f t="shared" si="56"/>
        <v>-0.0006535553410103017</v>
      </c>
      <c r="AB303" s="33" t="s">
        <v>4946</v>
      </c>
      <c r="AC303" s="35">
        <v>44945</v>
      </c>
      <c r="AD303" s="33">
        <v>60</v>
      </c>
      <c r="AE303" s="36">
        <f t="shared" si="57"/>
        <v>45005</v>
      </c>
    </row>
    <row r="304" spans="2:31" ht="14.5" hidden="1">
      <c r="B304" s="29" t="s">
        <v>266</v>
      </c>
      <c r="C304" s="30" t="str">
        <f t="shared" si="47"/>
        <v>(Acreedores quirografarios)</v>
      </c>
      <c r="D304" s="30">
        <v>5</v>
      </c>
      <c r="E304" s="30" t="s">
        <v>4978</v>
      </c>
      <c r="F304" s="30" t="s">
        <v>4979</v>
      </c>
      <c r="G304" s="30" t="s">
        <v>3909</v>
      </c>
      <c r="H304" s="31" t="s">
        <v>348</v>
      </c>
      <c r="I304" s="31" t="s">
        <v>48</v>
      </c>
      <c r="J304" s="32">
        <v>-16140830</v>
      </c>
      <c r="K304" s="33">
        <f t="shared" si="48"/>
        <v>-3383.928215771984</v>
      </c>
      <c r="L304" s="33">
        <v>-16140830</v>
      </c>
      <c r="M304" s="33">
        <v>0</v>
      </c>
      <c r="N304" s="33">
        <v>0</v>
      </c>
      <c r="O304" s="33">
        <v>0</v>
      </c>
      <c r="P304" s="33">
        <f t="shared" si="49"/>
        <v>-16140830</v>
      </c>
      <c r="Q304" s="33">
        <f t="shared" si="50"/>
        <v>-3383.928215771984</v>
      </c>
      <c r="R304" s="33">
        <f t="shared" si="51"/>
        <v>-16140830</v>
      </c>
      <c r="S304" s="33"/>
      <c r="T304" s="30" t="str">
        <f t="shared" si="52"/>
        <v>COP</v>
      </c>
      <c r="U304" s="33">
        <v>0</v>
      </c>
      <c r="V304" s="33">
        <v>0</v>
      </c>
      <c r="W304" s="33">
        <v>0</v>
      </c>
      <c r="X304" s="33">
        <f t="shared" si="53"/>
        <v>-16140830</v>
      </c>
      <c r="Y304" s="33">
        <f t="shared" si="54"/>
        <v>-3383.928215771984</v>
      </c>
      <c r="Z304" s="33">
        <f t="shared" si="55"/>
        <v>-16140830</v>
      </c>
      <c r="AA304" s="34">
        <f t="shared" si="56"/>
        <v>-0.00039799104051072199</v>
      </c>
      <c r="AB304" s="33" t="s">
        <v>4946</v>
      </c>
      <c r="AC304" s="35">
        <v>44945</v>
      </c>
      <c r="AD304" s="33">
        <v>60</v>
      </c>
      <c r="AE304" s="36">
        <f t="shared" si="57"/>
        <v>45005</v>
      </c>
    </row>
    <row r="305" spans="2:31" ht="14.5" hidden="1">
      <c r="B305" s="29" t="s">
        <v>266</v>
      </c>
      <c r="C305" s="30" t="str">
        <f t="shared" si="47"/>
        <v>(Acreedores quirografarios)</v>
      </c>
      <c r="D305" s="30">
        <v>5</v>
      </c>
      <c r="E305" s="30" t="s">
        <v>4978</v>
      </c>
      <c r="F305" s="30" t="s">
        <v>4979</v>
      </c>
      <c r="G305" s="30" t="s">
        <v>3909</v>
      </c>
      <c r="H305" s="31" t="s">
        <v>349</v>
      </c>
      <c r="I305" s="31" t="s">
        <v>48</v>
      </c>
      <c r="J305" s="32">
        <v>-9947163</v>
      </c>
      <c r="K305" s="33">
        <f t="shared" si="48"/>
        <v>-2085.4246988899022</v>
      </c>
      <c r="L305" s="33">
        <v>-9947163</v>
      </c>
      <c r="M305" s="33">
        <v>0</v>
      </c>
      <c r="N305" s="33">
        <v>0</v>
      </c>
      <c r="O305" s="33">
        <v>0</v>
      </c>
      <c r="P305" s="33">
        <f t="shared" si="49"/>
        <v>-9947163</v>
      </c>
      <c r="Q305" s="33">
        <f t="shared" si="50"/>
        <v>-2085.4246988899022</v>
      </c>
      <c r="R305" s="33">
        <f t="shared" si="51"/>
        <v>-9947163</v>
      </c>
      <c r="S305" s="33"/>
      <c r="T305" s="30" t="str">
        <f t="shared" si="52"/>
        <v>COP</v>
      </c>
      <c r="U305" s="33">
        <v>0</v>
      </c>
      <c r="V305" s="33">
        <v>0</v>
      </c>
      <c r="W305" s="33">
        <v>0</v>
      </c>
      <c r="X305" s="33">
        <f t="shared" si="53"/>
        <v>-9947163</v>
      </c>
      <c r="Y305" s="33">
        <f t="shared" si="54"/>
        <v>-2085.4246988899022</v>
      </c>
      <c r="Z305" s="33">
        <f t="shared" si="55"/>
        <v>-9947163</v>
      </c>
      <c r="AA305" s="34">
        <f t="shared" si="56"/>
        <v>-0.00024527126253728925</v>
      </c>
      <c r="AB305" s="33" t="s">
        <v>4946</v>
      </c>
      <c r="AC305" s="35">
        <v>44945</v>
      </c>
      <c r="AD305" s="33">
        <v>60</v>
      </c>
      <c r="AE305" s="36">
        <f t="shared" si="57"/>
        <v>45005</v>
      </c>
    </row>
    <row r="306" spans="2:31" ht="14.5" hidden="1">
      <c r="B306" s="29" t="s">
        <v>266</v>
      </c>
      <c r="C306" s="30" t="str">
        <f t="shared" si="47"/>
        <v>(Acreedores quirografarios)</v>
      </c>
      <c r="D306" s="30">
        <v>5</v>
      </c>
      <c r="E306" s="30" t="s">
        <v>4978</v>
      </c>
      <c r="F306" s="30" t="s">
        <v>4979</v>
      </c>
      <c r="G306" s="30" t="s">
        <v>3909</v>
      </c>
      <c r="H306" s="31" t="s">
        <v>350</v>
      </c>
      <c r="I306" s="31" t="s">
        <v>48</v>
      </c>
      <c r="J306" s="32">
        <v>-142286635</v>
      </c>
      <c r="K306" s="33">
        <f t="shared" si="48"/>
        <v>-29830.42129207417</v>
      </c>
      <c r="L306" s="33">
        <v>-142286635</v>
      </c>
      <c r="M306" s="33">
        <v>0</v>
      </c>
      <c r="N306" s="33">
        <v>0</v>
      </c>
      <c r="O306" s="33">
        <v>0</v>
      </c>
      <c r="P306" s="33">
        <f t="shared" si="49"/>
        <v>-142286635</v>
      </c>
      <c r="Q306" s="33">
        <f t="shared" si="50"/>
        <v>-29830.42129207417</v>
      </c>
      <c r="R306" s="33">
        <f t="shared" si="51"/>
        <v>-142286635</v>
      </c>
      <c r="S306" s="33"/>
      <c r="T306" s="30" t="str">
        <f t="shared" si="52"/>
        <v>COP</v>
      </c>
      <c r="U306" s="33">
        <v>0</v>
      </c>
      <c r="V306" s="33">
        <v>0</v>
      </c>
      <c r="W306" s="33">
        <v>0</v>
      </c>
      <c r="X306" s="33">
        <f t="shared" si="53"/>
        <v>-142286635</v>
      </c>
      <c r="Y306" s="33">
        <f t="shared" si="54"/>
        <v>-29830.42129207417</v>
      </c>
      <c r="Z306" s="33">
        <f t="shared" si="55"/>
        <v>-142286635</v>
      </c>
      <c r="AA306" s="34">
        <f t="shared" si="56"/>
        <v>-0.0035084196980216822</v>
      </c>
      <c r="AB306" s="33" t="s">
        <v>4946</v>
      </c>
      <c r="AC306" s="35">
        <v>44945</v>
      </c>
      <c r="AD306" s="33">
        <v>60</v>
      </c>
      <c r="AE306" s="36">
        <f t="shared" si="57"/>
        <v>45005</v>
      </c>
    </row>
    <row r="307" spans="2:31" ht="14.5" hidden="1">
      <c r="B307" s="29" t="s">
        <v>266</v>
      </c>
      <c r="C307" s="30" t="str">
        <f t="shared" si="47"/>
        <v>(Acreedores quirografarios)</v>
      </c>
      <c r="D307" s="30">
        <v>5</v>
      </c>
      <c r="E307" s="30" t="s">
        <v>4978</v>
      </c>
      <c r="F307" s="30" t="s">
        <v>4979</v>
      </c>
      <c r="G307" s="30" t="s">
        <v>3909</v>
      </c>
      <c r="H307" s="31" t="s">
        <v>351</v>
      </c>
      <c r="I307" s="31" t="s">
        <v>48</v>
      </c>
      <c r="J307" s="32">
        <v>-9869600</v>
      </c>
      <c r="K307" s="33">
        <f t="shared" si="48"/>
        <v>-2069.1636005325113</v>
      </c>
      <c r="L307" s="33">
        <v>-9869600</v>
      </c>
      <c r="M307" s="33">
        <v>0</v>
      </c>
      <c r="N307" s="33">
        <v>0</v>
      </c>
      <c r="O307" s="33">
        <v>0</v>
      </c>
      <c r="P307" s="33">
        <f t="shared" si="49"/>
        <v>-9869600</v>
      </c>
      <c r="Q307" s="33">
        <f t="shared" si="50"/>
        <v>-2069.1636005325113</v>
      </c>
      <c r="R307" s="33">
        <f t="shared" si="51"/>
        <v>-9869600</v>
      </c>
      <c r="S307" s="33"/>
      <c r="T307" s="30" t="str">
        <f t="shared" si="52"/>
        <v>COP</v>
      </c>
      <c r="U307" s="33">
        <v>0</v>
      </c>
      <c r="V307" s="33">
        <v>0</v>
      </c>
      <c r="W307" s="33">
        <v>0</v>
      </c>
      <c r="X307" s="33">
        <f t="shared" si="53"/>
        <v>-9869600</v>
      </c>
      <c r="Y307" s="33">
        <f t="shared" si="54"/>
        <v>-2069.1636005325113</v>
      </c>
      <c r="Z307" s="33">
        <f t="shared" si="55"/>
        <v>-9869600</v>
      </c>
      <c r="AA307" s="34">
        <f t="shared" si="56"/>
        <v>-0.00024335875995377075</v>
      </c>
      <c r="AB307" s="33" t="s">
        <v>4946</v>
      </c>
      <c r="AC307" s="35">
        <v>44945</v>
      </c>
      <c r="AD307" s="33">
        <v>60</v>
      </c>
      <c r="AE307" s="36">
        <f t="shared" si="57"/>
        <v>45005</v>
      </c>
    </row>
    <row r="308" spans="2:31" ht="14.5" hidden="1">
      <c r="B308" s="29" t="s">
        <v>266</v>
      </c>
      <c r="C308" s="30" t="str">
        <f t="shared" si="47"/>
        <v>(Acreedores quirografarios)</v>
      </c>
      <c r="D308" s="30">
        <v>5</v>
      </c>
      <c r="E308" s="30" t="s">
        <v>4978</v>
      </c>
      <c r="F308" s="30" t="s">
        <v>4979</v>
      </c>
      <c r="G308" s="30" t="s">
        <v>3909</v>
      </c>
      <c r="H308" s="31" t="s">
        <v>352</v>
      </c>
      <c r="I308" s="31" t="s">
        <v>48</v>
      </c>
      <c r="J308" s="32">
        <v>-46803170</v>
      </c>
      <c r="K308" s="33">
        <f t="shared" si="48"/>
        <v>-9812.2938876484586</v>
      </c>
      <c r="L308" s="33">
        <v>-46803170</v>
      </c>
      <c r="M308" s="33">
        <v>0</v>
      </c>
      <c r="N308" s="33">
        <v>0</v>
      </c>
      <c r="O308" s="33">
        <v>0</v>
      </c>
      <c r="P308" s="33">
        <f t="shared" si="49"/>
        <v>-46803170</v>
      </c>
      <c r="Q308" s="33">
        <f t="shared" si="50"/>
        <v>-9812.2938876484586</v>
      </c>
      <c r="R308" s="33">
        <f t="shared" si="51"/>
        <v>-46803170</v>
      </c>
      <c r="S308" s="33"/>
      <c r="T308" s="30" t="str">
        <f t="shared" si="52"/>
        <v>COP</v>
      </c>
      <c r="U308" s="33">
        <v>0</v>
      </c>
      <c r="V308" s="33">
        <v>0</v>
      </c>
      <c r="W308" s="33">
        <v>0</v>
      </c>
      <c r="X308" s="33">
        <f t="shared" si="53"/>
        <v>-46803170</v>
      </c>
      <c r="Y308" s="33">
        <f t="shared" si="54"/>
        <v>-9812.2938876484586</v>
      </c>
      <c r="Z308" s="33">
        <f t="shared" si="55"/>
        <v>-46803170</v>
      </c>
      <c r="AA308" s="34">
        <f t="shared" si="56"/>
        <v>-0.0011540448866322369</v>
      </c>
      <c r="AB308" s="33" t="s">
        <v>4946</v>
      </c>
      <c r="AC308" s="35">
        <v>44945</v>
      </c>
      <c r="AD308" s="33">
        <v>60</v>
      </c>
      <c r="AE308" s="36">
        <f t="shared" si="57"/>
        <v>45005</v>
      </c>
    </row>
    <row r="309" spans="2:31" ht="14.5" hidden="1">
      <c r="B309" s="29" t="s">
        <v>266</v>
      </c>
      <c r="C309" s="30" t="str">
        <f t="shared" si="47"/>
        <v>(Acreedores quirografarios)</v>
      </c>
      <c r="D309" s="30">
        <v>5</v>
      </c>
      <c r="E309" s="30" t="s">
        <v>4978</v>
      </c>
      <c r="F309" s="30" t="s">
        <v>4979</v>
      </c>
      <c r="G309" s="30" t="s">
        <v>3909</v>
      </c>
      <c r="H309" s="31" t="s">
        <v>353</v>
      </c>
      <c r="I309" s="31" t="s">
        <v>48</v>
      </c>
      <c r="J309" s="32">
        <v>-22003800</v>
      </c>
      <c r="K309" s="33">
        <f t="shared" si="48"/>
        <v>-4613.1010409132359</v>
      </c>
      <c r="L309" s="33">
        <v>-22003800</v>
      </c>
      <c r="M309" s="33">
        <v>0</v>
      </c>
      <c r="N309" s="33">
        <v>0</v>
      </c>
      <c r="O309" s="33">
        <v>0</v>
      </c>
      <c r="P309" s="33">
        <f t="shared" si="49"/>
        <v>-22003800</v>
      </c>
      <c r="Q309" s="33">
        <f t="shared" si="50"/>
        <v>-4613.1010409132359</v>
      </c>
      <c r="R309" s="33">
        <f t="shared" si="51"/>
        <v>-22003800</v>
      </c>
      <c r="S309" s="33"/>
      <c r="T309" s="30" t="str">
        <f t="shared" si="52"/>
        <v>COP</v>
      </c>
      <c r="U309" s="33">
        <v>0</v>
      </c>
      <c r="V309" s="33">
        <v>0</v>
      </c>
      <c r="W309" s="33">
        <v>0</v>
      </c>
      <c r="X309" s="33">
        <f t="shared" si="53"/>
        <v>-22003800</v>
      </c>
      <c r="Y309" s="33">
        <f t="shared" si="54"/>
        <v>-4613.1010409132359</v>
      </c>
      <c r="Z309" s="33">
        <f t="shared" si="55"/>
        <v>-22003800</v>
      </c>
      <c r="AA309" s="34">
        <f t="shared" si="56"/>
        <v>-0.00054255668743118069</v>
      </c>
      <c r="AB309" s="33" t="s">
        <v>4946</v>
      </c>
      <c r="AC309" s="35">
        <v>44945</v>
      </c>
      <c r="AD309" s="33">
        <v>60</v>
      </c>
      <c r="AE309" s="36">
        <f t="shared" si="57"/>
        <v>45005</v>
      </c>
    </row>
    <row r="310" spans="2:31" ht="14.5" hidden="1">
      <c r="B310" s="29" t="s">
        <v>266</v>
      </c>
      <c r="C310" s="30" t="str">
        <f t="shared" si="47"/>
        <v>(Acreedores quirografarios)</v>
      </c>
      <c r="D310" s="30">
        <v>5</v>
      </c>
      <c r="E310" s="30" t="s">
        <v>4978</v>
      </c>
      <c r="F310" s="30" t="s">
        <v>4979</v>
      </c>
      <c r="G310" s="30" t="s">
        <v>3909</v>
      </c>
      <c r="H310" s="31" t="s">
        <v>354</v>
      </c>
      <c r="I310" s="31" t="s">
        <v>48</v>
      </c>
      <c r="J310" s="32">
        <v>-7716800</v>
      </c>
      <c r="K310" s="33">
        <f t="shared" si="48"/>
        <v>-1617.8286528926485</v>
      </c>
      <c r="L310" s="33">
        <v>-7716800</v>
      </c>
      <c r="M310" s="33">
        <v>0</v>
      </c>
      <c r="N310" s="33">
        <v>0</v>
      </c>
      <c r="O310" s="33">
        <v>0</v>
      </c>
      <c r="P310" s="33">
        <f t="shared" si="49"/>
        <v>-7716800</v>
      </c>
      <c r="Q310" s="33">
        <f t="shared" si="50"/>
        <v>-1617.8286528926485</v>
      </c>
      <c r="R310" s="33">
        <f t="shared" si="51"/>
        <v>-7716800</v>
      </c>
      <c r="S310" s="33"/>
      <c r="T310" s="30" t="str">
        <f t="shared" si="52"/>
        <v>COP</v>
      </c>
      <c r="U310" s="33">
        <v>0</v>
      </c>
      <c r="V310" s="33">
        <v>0</v>
      </c>
      <c r="W310" s="33">
        <v>0</v>
      </c>
      <c r="X310" s="33">
        <f t="shared" si="53"/>
        <v>-7716800</v>
      </c>
      <c r="Y310" s="33">
        <f t="shared" si="54"/>
        <v>-1617.8286528926485</v>
      </c>
      <c r="Z310" s="33">
        <f t="shared" si="55"/>
        <v>-7716800</v>
      </c>
      <c r="AA310" s="34">
        <f t="shared" si="56"/>
        <v>-0.00019027629071201042</v>
      </c>
      <c r="AB310" s="33" t="s">
        <v>4946</v>
      </c>
      <c r="AC310" s="35">
        <v>44945</v>
      </c>
      <c r="AD310" s="33">
        <v>60</v>
      </c>
      <c r="AE310" s="36">
        <f t="shared" si="57"/>
        <v>45005</v>
      </c>
    </row>
    <row r="311" spans="2:31" ht="14.5" hidden="1">
      <c r="B311" s="29" t="s">
        <v>266</v>
      </c>
      <c r="C311" s="30" t="str">
        <f t="shared" si="47"/>
        <v>(Acreedores quirografarios)</v>
      </c>
      <c r="D311" s="30">
        <v>5</v>
      </c>
      <c r="E311" s="30" t="s">
        <v>4978</v>
      </c>
      <c r="F311" s="30" t="s">
        <v>4979</v>
      </c>
      <c r="G311" s="30" t="s">
        <v>3909</v>
      </c>
      <c r="H311" s="31" t="s">
        <v>355</v>
      </c>
      <c r="I311" s="31" t="s">
        <v>48</v>
      </c>
      <c r="J311" s="32">
        <v>-379594</v>
      </c>
      <c r="K311" s="33">
        <f t="shared" si="48"/>
        <v>-79.581957503904732</v>
      </c>
      <c r="L311" s="33">
        <v>-379594</v>
      </c>
      <c r="M311" s="33">
        <v>0</v>
      </c>
      <c r="N311" s="33">
        <v>0</v>
      </c>
      <c r="O311" s="33">
        <v>0</v>
      </c>
      <c r="P311" s="33">
        <f t="shared" si="49"/>
        <v>-379594</v>
      </c>
      <c r="Q311" s="33">
        <f t="shared" si="50"/>
        <v>-79.581957503904732</v>
      </c>
      <c r="R311" s="33">
        <f t="shared" si="51"/>
        <v>-379594</v>
      </c>
      <c r="S311" s="33"/>
      <c r="T311" s="30" t="str">
        <f t="shared" si="52"/>
        <v>COP</v>
      </c>
      <c r="U311" s="33">
        <v>0</v>
      </c>
      <c r="V311" s="33">
        <v>0</v>
      </c>
      <c r="W311" s="33">
        <v>0</v>
      </c>
      <c r="X311" s="33">
        <f t="shared" si="53"/>
        <v>-379594</v>
      </c>
      <c r="Y311" s="33">
        <f t="shared" si="54"/>
        <v>-79.581957503904732</v>
      </c>
      <c r="Z311" s="33">
        <f t="shared" si="55"/>
        <v>-379594</v>
      </c>
      <c r="AA311" s="34">
        <f t="shared" si="56"/>
        <v>-9.359804361462639E-06</v>
      </c>
      <c r="AB311" s="33" t="s">
        <v>4946</v>
      </c>
      <c r="AC311" s="35">
        <v>44945</v>
      </c>
      <c r="AD311" s="33">
        <v>60</v>
      </c>
      <c r="AE311" s="36">
        <f t="shared" si="57"/>
        <v>45005</v>
      </c>
    </row>
    <row r="312" spans="2:31" ht="14.5" hidden="1">
      <c r="B312" s="29" t="s">
        <v>266</v>
      </c>
      <c r="C312" s="30" t="str">
        <f t="shared" si="47"/>
        <v>(Acreedores quirografarios)</v>
      </c>
      <c r="D312" s="30">
        <v>5</v>
      </c>
      <c r="E312" s="30" t="s">
        <v>4978</v>
      </c>
      <c r="F312" s="30" t="s">
        <v>4979</v>
      </c>
      <c r="G312" s="30" t="s">
        <v>3909</v>
      </c>
      <c r="H312" s="31" t="s">
        <v>356</v>
      </c>
      <c r="I312" s="31" t="s">
        <v>48</v>
      </c>
      <c r="J312" s="32">
        <v>-9492600</v>
      </c>
      <c r="K312" s="33">
        <f t="shared" si="48"/>
        <v>-1990.125475643888</v>
      </c>
      <c r="L312" s="33">
        <v>-9492600</v>
      </c>
      <c r="M312" s="33">
        <v>0</v>
      </c>
      <c r="N312" s="33">
        <v>0</v>
      </c>
      <c r="O312" s="33">
        <v>0</v>
      </c>
      <c r="P312" s="33">
        <f t="shared" si="49"/>
        <v>-9492600</v>
      </c>
      <c r="Q312" s="33">
        <f t="shared" si="50"/>
        <v>-1990.125475643888</v>
      </c>
      <c r="R312" s="33">
        <f t="shared" si="51"/>
        <v>-9492600</v>
      </c>
      <c r="S312" s="33"/>
      <c r="T312" s="30" t="str">
        <f t="shared" si="52"/>
        <v>COP</v>
      </c>
      <c r="U312" s="33">
        <v>0</v>
      </c>
      <c r="V312" s="33">
        <v>0</v>
      </c>
      <c r="W312" s="33">
        <v>0</v>
      </c>
      <c r="X312" s="33">
        <f t="shared" si="53"/>
        <v>-9492600</v>
      </c>
      <c r="Y312" s="33">
        <f t="shared" si="54"/>
        <v>-1990.125475643888</v>
      </c>
      <c r="Z312" s="33">
        <f t="shared" si="55"/>
        <v>-9492600</v>
      </c>
      <c r="AA312" s="34">
        <f t="shared" si="56"/>
        <v>-0.00023406291691022577</v>
      </c>
      <c r="AB312" s="33" t="s">
        <v>4946</v>
      </c>
      <c r="AC312" s="35">
        <v>44945</v>
      </c>
      <c r="AD312" s="33">
        <v>60</v>
      </c>
      <c r="AE312" s="36">
        <f t="shared" si="57"/>
        <v>45005</v>
      </c>
    </row>
    <row r="313" spans="2:31" ht="14.5" hidden="1">
      <c r="B313" s="29" t="s">
        <v>266</v>
      </c>
      <c r="C313" s="30" t="str">
        <f t="shared" si="47"/>
        <v>(Acreedores quirografarios)</v>
      </c>
      <c r="D313" s="30">
        <v>5</v>
      </c>
      <c r="E313" s="30" t="s">
        <v>4978</v>
      </c>
      <c r="F313" s="30" t="s">
        <v>4979</v>
      </c>
      <c r="G313" s="30" t="s">
        <v>3909</v>
      </c>
      <c r="H313" s="31" t="s">
        <v>357</v>
      </c>
      <c r="I313" s="31" t="s">
        <v>48</v>
      </c>
      <c r="J313" s="32">
        <v>-8863400</v>
      </c>
      <c r="K313" s="33">
        <f t="shared" si="48"/>
        <v>-1858.2135706573581</v>
      </c>
      <c r="L313" s="33">
        <v>-8863400</v>
      </c>
      <c r="M313" s="33">
        <v>0</v>
      </c>
      <c r="N313" s="33">
        <v>0</v>
      </c>
      <c r="O313" s="33">
        <v>0</v>
      </c>
      <c r="P313" s="33">
        <f t="shared" si="49"/>
        <v>-8863400</v>
      </c>
      <c r="Q313" s="33">
        <f t="shared" si="50"/>
        <v>-1858.2135706573581</v>
      </c>
      <c r="R313" s="33">
        <f t="shared" si="51"/>
        <v>-8863400</v>
      </c>
      <c r="S313" s="33"/>
      <c r="T313" s="30" t="str">
        <f t="shared" si="52"/>
        <v>COP</v>
      </c>
      <c r="U313" s="33">
        <v>0</v>
      </c>
      <c r="V313" s="33">
        <v>0</v>
      </c>
      <c r="W313" s="33">
        <v>0</v>
      </c>
      <c r="X313" s="33">
        <f t="shared" si="53"/>
        <v>-8863400</v>
      </c>
      <c r="Y313" s="33">
        <f t="shared" si="54"/>
        <v>-1858.2135706573581</v>
      </c>
      <c r="Z313" s="33">
        <f t="shared" si="55"/>
        <v>-8863400</v>
      </c>
      <c r="AA313" s="34">
        <f t="shared" si="56"/>
        <v>-0.00021854847541686104</v>
      </c>
      <c r="AB313" s="33" t="s">
        <v>4946</v>
      </c>
      <c r="AC313" s="35">
        <v>44945</v>
      </c>
      <c r="AD313" s="33">
        <v>60</v>
      </c>
      <c r="AE313" s="36">
        <f t="shared" si="57"/>
        <v>45005</v>
      </c>
    </row>
    <row r="314" spans="2:31" ht="14.5" hidden="1">
      <c r="B314" s="29" t="s">
        <v>266</v>
      </c>
      <c r="C314" s="30" t="str">
        <f t="shared" si="47"/>
        <v>(Acreedores quirografarios)</v>
      </c>
      <c r="D314" s="30">
        <v>5</v>
      </c>
      <c r="E314" s="30" t="s">
        <v>4978</v>
      </c>
      <c r="F314" s="30" t="s">
        <v>4979</v>
      </c>
      <c r="G314" s="30" t="s">
        <v>3909</v>
      </c>
      <c r="H314" s="31" t="s">
        <v>358</v>
      </c>
      <c r="I314" s="31" t="s">
        <v>48</v>
      </c>
      <c r="J314" s="32">
        <v>-5613400</v>
      </c>
      <c r="K314" s="33">
        <f t="shared" si="48"/>
        <v>-1176.8504250657777</v>
      </c>
      <c r="L314" s="33">
        <v>-5613400</v>
      </c>
      <c r="M314" s="33">
        <v>0</v>
      </c>
      <c r="N314" s="33">
        <v>0</v>
      </c>
      <c r="O314" s="33">
        <v>0</v>
      </c>
      <c r="P314" s="33">
        <f t="shared" si="49"/>
        <v>-5613400</v>
      </c>
      <c r="Q314" s="33">
        <f t="shared" si="50"/>
        <v>-1176.8504250657777</v>
      </c>
      <c r="R314" s="33">
        <f t="shared" si="51"/>
        <v>-5613400</v>
      </c>
      <c r="S314" s="33"/>
      <c r="T314" s="30" t="str">
        <f t="shared" si="52"/>
        <v>COP</v>
      </c>
      <c r="U314" s="33">
        <v>0</v>
      </c>
      <c r="V314" s="33">
        <v>0</v>
      </c>
      <c r="W314" s="33">
        <v>0</v>
      </c>
      <c r="X314" s="33">
        <f t="shared" si="53"/>
        <v>-5613400</v>
      </c>
      <c r="Y314" s="33">
        <f t="shared" si="54"/>
        <v>-1176.8504250657777</v>
      </c>
      <c r="Z314" s="33">
        <f t="shared" si="55"/>
        <v>-5613400</v>
      </c>
      <c r="AA314" s="34">
        <f t="shared" si="56"/>
        <v>-0.00013841189745526634</v>
      </c>
      <c r="AB314" s="33" t="s">
        <v>4946</v>
      </c>
      <c r="AC314" s="35">
        <v>44945</v>
      </c>
      <c r="AD314" s="33">
        <v>60</v>
      </c>
      <c r="AE314" s="36">
        <f t="shared" si="57"/>
        <v>45005</v>
      </c>
    </row>
    <row r="315" spans="2:31" ht="14.5" hidden="1">
      <c r="B315" s="29" t="s">
        <v>266</v>
      </c>
      <c r="C315" s="30" t="str">
        <f t="shared" si="47"/>
        <v>(Acreedores quirografarios)</v>
      </c>
      <c r="D315" s="30">
        <v>5</v>
      </c>
      <c r="E315" s="30" t="s">
        <v>4978</v>
      </c>
      <c r="F315" s="30" t="s">
        <v>4979</v>
      </c>
      <c r="G315" s="30" t="s">
        <v>3909</v>
      </c>
      <c r="H315" s="31" t="s">
        <v>359</v>
      </c>
      <c r="I315" s="31" t="s">
        <v>48</v>
      </c>
      <c r="J315" s="32">
        <v>-10361170</v>
      </c>
      <c r="K315" s="33">
        <f t="shared" si="48"/>
        <v>-2172.2213486797277</v>
      </c>
      <c r="L315" s="33">
        <v>-10361170</v>
      </c>
      <c r="M315" s="33">
        <v>0</v>
      </c>
      <c r="N315" s="33">
        <v>0</v>
      </c>
      <c r="O315" s="33">
        <v>0</v>
      </c>
      <c r="P315" s="33">
        <f t="shared" si="49"/>
        <v>-10361170</v>
      </c>
      <c r="Q315" s="33">
        <f t="shared" si="50"/>
        <v>-2172.2213486797277</v>
      </c>
      <c r="R315" s="33">
        <f t="shared" si="51"/>
        <v>-10361170</v>
      </c>
      <c r="S315" s="33"/>
      <c r="T315" s="30" t="str">
        <f t="shared" si="52"/>
        <v>COP</v>
      </c>
      <c r="U315" s="33">
        <v>0</v>
      </c>
      <c r="V315" s="33">
        <v>0</v>
      </c>
      <c r="W315" s="33">
        <v>0</v>
      </c>
      <c r="X315" s="33">
        <f t="shared" si="53"/>
        <v>-10361170</v>
      </c>
      <c r="Y315" s="33">
        <f t="shared" si="54"/>
        <v>-2172.2213486797277</v>
      </c>
      <c r="Z315" s="33">
        <f t="shared" si="55"/>
        <v>-10361170</v>
      </c>
      <c r="AA315" s="34">
        <f t="shared" si="56"/>
        <v>-0.00025547960230102646</v>
      </c>
      <c r="AB315" s="33" t="s">
        <v>4946</v>
      </c>
      <c r="AC315" s="35">
        <v>44945</v>
      </c>
      <c r="AD315" s="33">
        <v>60</v>
      </c>
      <c r="AE315" s="36">
        <f t="shared" si="57"/>
        <v>45005</v>
      </c>
    </row>
    <row r="316" spans="2:31" ht="14.5" hidden="1">
      <c r="B316" s="29" t="s">
        <v>266</v>
      </c>
      <c r="C316" s="30" t="str">
        <f t="shared" si="47"/>
        <v>(Acreedores quirografarios)</v>
      </c>
      <c r="D316" s="30">
        <v>5</v>
      </c>
      <c r="E316" s="30" t="s">
        <v>4978</v>
      </c>
      <c r="F316" s="30" t="s">
        <v>4979</v>
      </c>
      <c r="G316" s="30" t="s">
        <v>3909</v>
      </c>
      <c r="H316" s="31" t="s">
        <v>360</v>
      </c>
      <c r="I316" s="31" t="s">
        <v>48</v>
      </c>
      <c r="J316" s="32">
        <v>-66311394</v>
      </c>
      <c r="K316" s="33">
        <f t="shared" si="48"/>
        <v>-13902.196924431584</v>
      </c>
      <c r="L316" s="33">
        <v>-66311394</v>
      </c>
      <c r="M316" s="33">
        <v>0</v>
      </c>
      <c r="N316" s="33">
        <v>0</v>
      </c>
      <c r="O316" s="33">
        <v>0</v>
      </c>
      <c r="P316" s="33">
        <f t="shared" si="49"/>
        <v>-66311394</v>
      </c>
      <c r="Q316" s="33">
        <f t="shared" si="50"/>
        <v>-13902.196924431584</v>
      </c>
      <c r="R316" s="33">
        <f t="shared" si="51"/>
        <v>-66311394</v>
      </c>
      <c r="S316" s="33"/>
      <c r="T316" s="30" t="str">
        <f t="shared" si="52"/>
        <v>COP</v>
      </c>
      <c r="U316" s="33">
        <v>0</v>
      </c>
      <c r="V316" s="33">
        <v>0</v>
      </c>
      <c r="W316" s="33">
        <v>0</v>
      </c>
      <c r="X316" s="33">
        <f t="shared" si="53"/>
        <v>-66311394</v>
      </c>
      <c r="Y316" s="33">
        <f t="shared" si="54"/>
        <v>-13902.196924431584</v>
      </c>
      <c r="Z316" s="33">
        <f t="shared" si="55"/>
        <v>-66311394</v>
      </c>
      <c r="AA316" s="34">
        <f t="shared" si="56"/>
        <v>-0.0016350671369301608</v>
      </c>
      <c r="AB316" s="33" t="s">
        <v>4946</v>
      </c>
      <c r="AC316" s="35">
        <v>44945</v>
      </c>
      <c r="AD316" s="33">
        <v>60</v>
      </c>
      <c r="AE316" s="36">
        <f t="shared" si="57"/>
        <v>45005</v>
      </c>
    </row>
    <row r="317" spans="2:31" ht="14.5" hidden="1">
      <c r="B317" s="29" t="s">
        <v>266</v>
      </c>
      <c r="C317" s="30" t="str">
        <f t="shared" si="47"/>
        <v>(Acreedores quirografarios)</v>
      </c>
      <c r="D317" s="30">
        <v>5</v>
      </c>
      <c r="E317" s="30" t="s">
        <v>4978</v>
      </c>
      <c r="F317" s="30" t="s">
        <v>4979</v>
      </c>
      <c r="G317" s="30" t="s">
        <v>3909</v>
      </c>
      <c r="H317" s="31" t="s">
        <v>361</v>
      </c>
      <c r="I317" s="31" t="s">
        <v>48</v>
      </c>
      <c r="J317" s="32">
        <v>-52057179</v>
      </c>
      <c r="K317" s="33">
        <f t="shared" si="48"/>
        <v>-10913.797918173526</v>
      </c>
      <c r="L317" s="33">
        <v>-52057179</v>
      </c>
      <c r="M317" s="33">
        <v>0</v>
      </c>
      <c r="N317" s="33">
        <v>0</v>
      </c>
      <c r="O317" s="33">
        <v>0</v>
      </c>
      <c r="P317" s="33">
        <f t="shared" si="49"/>
        <v>-52057179</v>
      </c>
      <c r="Q317" s="33">
        <f t="shared" si="50"/>
        <v>-10913.797918173526</v>
      </c>
      <c r="R317" s="33">
        <f t="shared" si="51"/>
        <v>-52057179</v>
      </c>
      <c r="S317" s="33"/>
      <c r="T317" s="30" t="str">
        <f t="shared" si="52"/>
        <v>COP</v>
      </c>
      <c r="U317" s="33">
        <v>0</v>
      </c>
      <c r="V317" s="33">
        <v>0</v>
      </c>
      <c r="W317" s="33">
        <v>0</v>
      </c>
      <c r="X317" s="33">
        <f t="shared" si="53"/>
        <v>-52057179</v>
      </c>
      <c r="Y317" s="33">
        <f t="shared" si="54"/>
        <v>-10913.797918173526</v>
      </c>
      <c r="Z317" s="33">
        <f t="shared" si="55"/>
        <v>-52057179</v>
      </c>
      <c r="AA317" s="34">
        <f t="shared" si="56"/>
        <v>-0.0012835951333520584</v>
      </c>
      <c r="AB317" s="33" t="s">
        <v>4946</v>
      </c>
      <c r="AC317" s="35">
        <v>44945</v>
      </c>
      <c r="AD317" s="33">
        <v>60</v>
      </c>
      <c r="AE317" s="36">
        <f t="shared" si="57"/>
        <v>45005</v>
      </c>
    </row>
    <row r="318" spans="2:31" ht="14.5" hidden="1">
      <c r="B318" s="29" t="s">
        <v>266</v>
      </c>
      <c r="C318" s="30" t="str">
        <f t="shared" si="47"/>
        <v>(Acreedores quirografarios)</v>
      </c>
      <c r="D318" s="30">
        <v>5</v>
      </c>
      <c r="E318" s="30" t="s">
        <v>4978</v>
      </c>
      <c r="F318" s="30" t="s">
        <v>4979</v>
      </c>
      <c r="G318" s="30" t="s">
        <v>3909</v>
      </c>
      <c r="H318" s="31" t="s">
        <v>362</v>
      </c>
      <c r="I318" s="31" t="s">
        <v>48</v>
      </c>
      <c r="J318" s="32">
        <v>-4647409</v>
      </c>
      <c r="K318" s="33">
        <f t="shared" si="48"/>
        <v>-974.33022002788346</v>
      </c>
      <c r="L318" s="33">
        <v>-4647409</v>
      </c>
      <c r="M318" s="33">
        <v>0</v>
      </c>
      <c r="N318" s="33">
        <v>0</v>
      </c>
      <c r="O318" s="33">
        <v>0</v>
      </c>
      <c r="P318" s="33">
        <f t="shared" si="49"/>
        <v>-4647409</v>
      </c>
      <c r="Q318" s="33">
        <f t="shared" si="50"/>
        <v>-974.33022002788346</v>
      </c>
      <c r="R318" s="33">
        <f t="shared" si="51"/>
        <v>-4647409</v>
      </c>
      <c r="S318" s="33"/>
      <c r="T318" s="30" t="str">
        <f t="shared" si="52"/>
        <v>COP</v>
      </c>
      <c r="U318" s="33">
        <v>0</v>
      </c>
      <c r="V318" s="33">
        <v>0</v>
      </c>
      <c r="W318" s="33">
        <v>0</v>
      </c>
      <c r="X318" s="33">
        <f t="shared" si="53"/>
        <v>-4647409</v>
      </c>
      <c r="Y318" s="33">
        <f t="shared" si="54"/>
        <v>-974.33022002788346</v>
      </c>
      <c r="Z318" s="33">
        <f t="shared" si="55"/>
        <v>-4647409</v>
      </c>
      <c r="AA318" s="34">
        <f t="shared" si="56"/>
        <v>-0.00011459306266089749</v>
      </c>
      <c r="AB318" s="33" t="s">
        <v>4946</v>
      </c>
      <c r="AC318" s="35">
        <v>44945</v>
      </c>
      <c r="AD318" s="33">
        <v>60</v>
      </c>
      <c r="AE318" s="36">
        <f t="shared" si="57"/>
        <v>45005</v>
      </c>
    </row>
    <row r="319" spans="2:31" ht="14.5" hidden="1">
      <c r="B319" s="29" t="s">
        <v>266</v>
      </c>
      <c r="C319" s="30" t="str">
        <f t="shared" si="47"/>
        <v>(Acreedores quirografarios)</v>
      </c>
      <c r="D319" s="30">
        <v>5</v>
      </c>
      <c r="E319" s="30" t="s">
        <v>4978</v>
      </c>
      <c r="F319" s="30" t="s">
        <v>4979</v>
      </c>
      <c r="G319" s="30" t="s">
        <v>3909</v>
      </c>
      <c r="H319" s="31" t="s">
        <v>363</v>
      </c>
      <c r="I319" s="31" t="s">
        <v>48</v>
      </c>
      <c r="J319" s="32">
        <v>-18020600</v>
      </c>
      <c r="K319" s="33">
        <f t="shared" si="48"/>
        <v>-3778.022369676195</v>
      </c>
      <c r="L319" s="33">
        <v>-18020600</v>
      </c>
      <c r="M319" s="33">
        <v>0</v>
      </c>
      <c r="N319" s="33">
        <v>0</v>
      </c>
      <c r="O319" s="33">
        <v>0</v>
      </c>
      <c r="P319" s="33">
        <f t="shared" si="49"/>
        <v>-18020600</v>
      </c>
      <c r="Q319" s="33">
        <f t="shared" si="50"/>
        <v>-3778.022369676195</v>
      </c>
      <c r="R319" s="33">
        <f t="shared" si="51"/>
        <v>-18020600</v>
      </c>
      <c r="S319" s="33"/>
      <c r="T319" s="30" t="str">
        <f t="shared" si="52"/>
        <v>COP</v>
      </c>
      <c r="U319" s="33">
        <v>0</v>
      </c>
      <c r="V319" s="33">
        <v>0</v>
      </c>
      <c r="W319" s="33">
        <v>0</v>
      </c>
      <c r="X319" s="33">
        <f t="shared" si="53"/>
        <v>-18020600</v>
      </c>
      <c r="Y319" s="33">
        <f t="shared" si="54"/>
        <v>-3778.022369676195</v>
      </c>
      <c r="Z319" s="33">
        <f t="shared" si="55"/>
        <v>-18020600</v>
      </c>
      <c r="AA319" s="34">
        <f t="shared" si="56"/>
        <v>-0.00044434129748145023</v>
      </c>
      <c r="AB319" s="33" t="s">
        <v>4946</v>
      </c>
      <c r="AC319" s="35">
        <v>44945</v>
      </c>
      <c r="AD319" s="33">
        <v>60</v>
      </c>
      <c r="AE319" s="36">
        <f t="shared" si="57"/>
        <v>45005</v>
      </c>
    </row>
    <row r="320" spans="2:31" ht="14.5" hidden="1">
      <c r="B320" s="29" t="s">
        <v>266</v>
      </c>
      <c r="C320" s="30" t="str">
        <f t="shared" si="47"/>
        <v>(Acreedores quirografarios)</v>
      </c>
      <c r="D320" s="30">
        <v>5</v>
      </c>
      <c r="E320" s="30" t="s">
        <v>4978</v>
      </c>
      <c r="F320" s="30" t="s">
        <v>4979</v>
      </c>
      <c r="G320" s="30" t="s">
        <v>3909</v>
      </c>
      <c r="H320" s="31" t="s">
        <v>364</v>
      </c>
      <c r="I320" s="31" t="s">
        <v>48</v>
      </c>
      <c r="J320" s="32">
        <v>-47523929</v>
      </c>
      <c r="K320" s="33">
        <f t="shared" si="48"/>
        <v>-9963.4011551725944</v>
      </c>
      <c r="L320" s="33">
        <v>-47523929</v>
      </c>
      <c r="M320" s="33">
        <v>0</v>
      </c>
      <c r="N320" s="33">
        <v>0</v>
      </c>
      <c r="O320" s="33">
        <v>0</v>
      </c>
      <c r="P320" s="33">
        <f t="shared" si="49"/>
        <v>-47523929</v>
      </c>
      <c r="Q320" s="33">
        <f t="shared" si="50"/>
        <v>-9963.4011551725944</v>
      </c>
      <c r="R320" s="33">
        <f t="shared" si="51"/>
        <v>-47523929</v>
      </c>
      <c r="S320" s="33"/>
      <c r="T320" s="30" t="str">
        <f t="shared" si="52"/>
        <v>COP</v>
      </c>
      <c r="U320" s="33">
        <v>0</v>
      </c>
      <c r="V320" s="33">
        <v>0</v>
      </c>
      <c r="W320" s="33">
        <v>0</v>
      </c>
      <c r="X320" s="33">
        <f t="shared" si="53"/>
        <v>-47523929</v>
      </c>
      <c r="Y320" s="33">
        <f t="shared" si="54"/>
        <v>-9963.4011551725944</v>
      </c>
      <c r="Z320" s="33">
        <f t="shared" si="55"/>
        <v>-47523929</v>
      </c>
      <c r="AA320" s="34">
        <f t="shared" si="56"/>
        <v>-0.0011718169357999356</v>
      </c>
      <c r="AB320" s="33" t="s">
        <v>4946</v>
      </c>
      <c r="AC320" s="35">
        <v>44945</v>
      </c>
      <c r="AD320" s="33">
        <v>60</v>
      </c>
      <c r="AE320" s="36">
        <f t="shared" si="57"/>
        <v>45005</v>
      </c>
    </row>
    <row r="321" spans="2:31" ht="14.5" hidden="1">
      <c r="B321" s="29" t="s">
        <v>266</v>
      </c>
      <c r="C321" s="30" t="str">
        <f t="shared" si="47"/>
        <v>(Acreedores quirografarios)</v>
      </c>
      <c r="D321" s="30">
        <v>5</v>
      </c>
      <c r="E321" s="30" t="s">
        <v>4978</v>
      </c>
      <c r="F321" s="30" t="s">
        <v>4979</v>
      </c>
      <c r="G321" s="30" t="s">
        <v>3909</v>
      </c>
      <c r="H321" s="31" t="s">
        <v>365</v>
      </c>
      <c r="I321" s="31" t="s">
        <v>48</v>
      </c>
      <c r="J321" s="32">
        <v>-7352970</v>
      </c>
      <c r="K321" s="33">
        <f t="shared" si="48"/>
        <v>-1541.5516211201609</v>
      </c>
      <c r="L321" s="33">
        <v>-7352970</v>
      </c>
      <c r="M321" s="33">
        <v>0</v>
      </c>
      <c r="N321" s="33">
        <v>0</v>
      </c>
      <c r="O321" s="33">
        <v>0</v>
      </c>
      <c r="P321" s="33">
        <f t="shared" si="49"/>
        <v>-7352970</v>
      </c>
      <c r="Q321" s="33">
        <f t="shared" si="50"/>
        <v>-1541.5516211201609</v>
      </c>
      <c r="R321" s="33">
        <f t="shared" si="51"/>
        <v>-7352970</v>
      </c>
      <c r="S321" s="33"/>
      <c r="T321" s="30" t="str">
        <f t="shared" si="52"/>
        <v>COP</v>
      </c>
      <c r="U321" s="33">
        <v>0</v>
      </c>
      <c r="V321" s="33">
        <v>0</v>
      </c>
      <c r="W321" s="33">
        <v>0</v>
      </c>
      <c r="X321" s="33">
        <f t="shared" si="53"/>
        <v>-7352970</v>
      </c>
      <c r="Y321" s="33">
        <f t="shared" si="54"/>
        <v>-1541.5516211201609</v>
      </c>
      <c r="Z321" s="33">
        <f t="shared" si="55"/>
        <v>-7352970</v>
      </c>
      <c r="AA321" s="34">
        <f t="shared" si="56"/>
        <v>-0.00018130518573977443</v>
      </c>
      <c r="AB321" s="33" t="s">
        <v>4946</v>
      </c>
      <c r="AC321" s="35">
        <v>44945</v>
      </c>
      <c r="AD321" s="33">
        <v>60</v>
      </c>
      <c r="AE321" s="36">
        <f t="shared" si="57"/>
        <v>45005</v>
      </c>
    </row>
    <row r="322" spans="2:31" ht="14.5" hidden="1">
      <c r="B322" s="29" t="s">
        <v>266</v>
      </c>
      <c r="C322" s="30" t="str">
        <f t="shared" si="47"/>
        <v>(Acreedores quirografarios)</v>
      </c>
      <c r="D322" s="30">
        <v>5</v>
      </c>
      <c r="E322" s="30" t="s">
        <v>4978</v>
      </c>
      <c r="F322" s="30" t="s">
        <v>4979</v>
      </c>
      <c r="G322" s="30" t="s">
        <v>3909</v>
      </c>
      <c r="H322" s="31" t="s">
        <v>366</v>
      </c>
      <c r="I322" s="31" t="s">
        <v>48</v>
      </c>
      <c r="J322" s="32">
        <v>-7423000</v>
      </c>
      <c r="K322" s="33">
        <f t="shared" si="48"/>
        <v>-1556.2334245311697</v>
      </c>
      <c r="L322" s="33">
        <v>-7423000</v>
      </c>
      <c r="M322" s="33">
        <v>0</v>
      </c>
      <c r="N322" s="33">
        <v>0</v>
      </c>
      <c r="O322" s="33">
        <v>0</v>
      </c>
      <c r="P322" s="33">
        <f t="shared" si="49"/>
        <v>-7423000</v>
      </c>
      <c r="Q322" s="33">
        <f t="shared" si="50"/>
        <v>-1556.2334245311697</v>
      </c>
      <c r="R322" s="33">
        <f t="shared" si="51"/>
        <v>-7423000</v>
      </c>
      <c r="S322" s="33"/>
      <c r="T322" s="30" t="str">
        <f t="shared" si="52"/>
        <v>COP</v>
      </c>
      <c r="U322" s="33">
        <v>0</v>
      </c>
      <c r="V322" s="33">
        <v>0</v>
      </c>
      <c r="W322" s="33">
        <v>0</v>
      </c>
      <c r="X322" s="33">
        <f t="shared" si="53"/>
        <v>-7423000</v>
      </c>
      <c r="Y322" s="33">
        <f t="shared" si="54"/>
        <v>-1556.2334245311697</v>
      </c>
      <c r="Z322" s="33">
        <f t="shared" si="55"/>
        <v>-7423000</v>
      </c>
      <c r="AA322" s="34">
        <f t="shared" si="56"/>
        <v>-0.00018303194406428226</v>
      </c>
      <c r="AB322" s="33" t="s">
        <v>4946</v>
      </c>
      <c r="AC322" s="35">
        <v>44945</v>
      </c>
      <c r="AD322" s="33">
        <v>60</v>
      </c>
      <c r="AE322" s="36">
        <f t="shared" si="57"/>
        <v>45005</v>
      </c>
    </row>
    <row r="323" spans="2:31" ht="14.5" hidden="1">
      <c r="B323" s="29" t="s">
        <v>266</v>
      </c>
      <c r="C323" s="30" t="str">
        <f t="shared" si="47"/>
        <v>(Acreedores quirografarios)</v>
      </c>
      <c r="D323" s="30">
        <v>5</v>
      </c>
      <c r="E323" s="30" t="s">
        <v>4978</v>
      </c>
      <c r="F323" s="30" t="s">
        <v>4979</v>
      </c>
      <c r="G323" s="30" t="s">
        <v>3909</v>
      </c>
      <c r="H323" s="31" t="s">
        <v>367</v>
      </c>
      <c r="I323" s="31" t="s">
        <v>48</v>
      </c>
      <c r="J323" s="32">
        <v>-33555774</v>
      </c>
      <c r="K323" s="33">
        <f t="shared" si="48"/>
        <v>-7034.9746847385131</v>
      </c>
      <c r="L323" s="33">
        <v>-33555774</v>
      </c>
      <c r="M323" s="33">
        <v>0</v>
      </c>
      <c r="N323" s="33">
        <v>0</v>
      </c>
      <c r="O323" s="33">
        <v>0</v>
      </c>
      <c r="P323" s="33">
        <f t="shared" si="49"/>
        <v>-33555774</v>
      </c>
      <c r="Q323" s="33">
        <f t="shared" si="50"/>
        <v>-7034.9746847385131</v>
      </c>
      <c r="R323" s="33">
        <f t="shared" si="51"/>
        <v>-33555774</v>
      </c>
      <c r="S323" s="33"/>
      <c r="T323" s="30" t="str">
        <f t="shared" si="52"/>
        <v>COP</v>
      </c>
      <c r="U323" s="33">
        <v>0</v>
      </c>
      <c r="V323" s="33">
        <v>0</v>
      </c>
      <c r="W323" s="33">
        <v>0</v>
      </c>
      <c r="X323" s="33">
        <f t="shared" si="53"/>
        <v>-33555774</v>
      </c>
      <c r="Y323" s="33">
        <f t="shared" si="54"/>
        <v>-7034.9746847385131</v>
      </c>
      <c r="Z323" s="33">
        <f t="shared" si="55"/>
        <v>-33555774</v>
      </c>
      <c r="AA323" s="34">
        <f t="shared" si="56"/>
        <v>-0.00082739843052696989</v>
      </c>
      <c r="AB323" s="33" t="s">
        <v>4946</v>
      </c>
      <c r="AC323" s="35">
        <v>44945</v>
      </c>
      <c r="AD323" s="33">
        <v>60</v>
      </c>
      <c r="AE323" s="36">
        <f t="shared" si="57"/>
        <v>45005</v>
      </c>
    </row>
    <row r="324" spans="2:31" ht="14.5" hidden="1">
      <c r="B324" s="29" t="s">
        <v>266</v>
      </c>
      <c r="C324" s="30" t="str">
        <f t="shared" si="47"/>
        <v>(Acreedores quirografarios)</v>
      </c>
      <c r="D324" s="30">
        <v>5</v>
      </c>
      <c r="E324" s="30" t="s">
        <v>4978</v>
      </c>
      <c r="F324" s="30" t="s">
        <v>4979</v>
      </c>
      <c r="G324" s="30" t="s">
        <v>3909</v>
      </c>
      <c r="H324" s="31" t="s">
        <v>368</v>
      </c>
      <c r="I324" s="31" t="s">
        <v>48</v>
      </c>
      <c r="J324" s="32">
        <v>-30002965</v>
      </c>
      <c r="K324" s="33">
        <f t="shared" si="48"/>
        <v>-6290.1275721458742</v>
      </c>
      <c r="L324" s="33">
        <v>-30002965</v>
      </c>
      <c r="M324" s="33">
        <v>0</v>
      </c>
      <c r="N324" s="33">
        <v>0</v>
      </c>
      <c r="O324" s="33">
        <v>0</v>
      </c>
      <c r="P324" s="33">
        <f t="shared" si="49"/>
        <v>-30002965</v>
      </c>
      <c r="Q324" s="33">
        <f t="shared" si="50"/>
        <v>-6290.1275721458742</v>
      </c>
      <c r="R324" s="33">
        <f t="shared" si="51"/>
        <v>-30002965</v>
      </c>
      <c r="S324" s="33"/>
      <c r="T324" s="30" t="str">
        <f t="shared" si="52"/>
        <v>COP</v>
      </c>
      <c r="U324" s="33">
        <v>0</v>
      </c>
      <c r="V324" s="33">
        <v>0</v>
      </c>
      <c r="W324" s="33">
        <v>0</v>
      </c>
      <c r="X324" s="33">
        <f t="shared" si="53"/>
        <v>-30002965</v>
      </c>
      <c r="Y324" s="33">
        <f t="shared" si="54"/>
        <v>-6290.1275721458742</v>
      </c>
      <c r="Z324" s="33">
        <f t="shared" si="55"/>
        <v>-30002965</v>
      </c>
      <c r="AA324" s="34">
        <f t="shared" si="56"/>
        <v>-0.00073979536732353749</v>
      </c>
      <c r="AB324" s="33" t="s">
        <v>4946</v>
      </c>
      <c r="AC324" s="35">
        <v>44945</v>
      </c>
      <c r="AD324" s="33">
        <v>60</v>
      </c>
      <c r="AE324" s="36">
        <f t="shared" si="57"/>
        <v>45005</v>
      </c>
    </row>
    <row r="325" spans="2:31" ht="14.5" hidden="1">
      <c r="B325" s="29" t="s">
        <v>266</v>
      </c>
      <c r="C325" s="30" t="str">
        <f t="shared" si="47"/>
        <v>(Acreedores quirografarios)</v>
      </c>
      <c r="D325" s="30">
        <v>5</v>
      </c>
      <c r="E325" s="30" t="s">
        <v>4978</v>
      </c>
      <c r="F325" s="30" t="s">
        <v>4979</v>
      </c>
      <c r="G325" s="30" t="s">
        <v>3909</v>
      </c>
      <c r="H325" s="31" t="s">
        <v>369</v>
      </c>
      <c r="I325" s="31" t="s">
        <v>48</v>
      </c>
      <c r="J325" s="32">
        <v>-64807259</v>
      </c>
      <c r="K325" s="33">
        <f t="shared" si="48"/>
        <v>-13586.854722894848</v>
      </c>
      <c r="L325" s="33">
        <v>-64807259</v>
      </c>
      <c r="M325" s="33">
        <v>0</v>
      </c>
      <c r="N325" s="33">
        <v>0</v>
      </c>
      <c r="O325" s="33">
        <v>0</v>
      </c>
      <c r="P325" s="33">
        <f t="shared" si="49"/>
        <v>-64807259</v>
      </c>
      <c r="Q325" s="33">
        <f t="shared" si="50"/>
        <v>-13586.854722894848</v>
      </c>
      <c r="R325" s="33">
        <f t="shared" si="51"/>
        <v>-64807259</v>
      </c>
      <c r="S325" s="33"/>
      <c r="T325" s="30" t="str">
        <f t="shared" si="52"/>
        <v>COP</v>
      </c>
      <c r="U325" s="33">
        <v>0</v>
      </c>
      <c r="V325" s="33">
        <v>0</v>
      </c>
      <c r="W325" s="33">
        <v>0</v>
      </c>
      <c r="X325" s="33">
        <f t="shared" si="53"/>
        <v>-64807259</v>
      </c>
      <c r="Y325" s="33">
        <f t="shared" si="54"/>
        <v>-13586.854722894848</v>
      </c>
      <c r="Z325" s="33">
        <f t="shared" si="55"/>
        <v>-64807259</v>
      </c>
      <c r="AA325" s="34">
        <f t="shared" si="56"/>
        <v>-0.0015979790656402335</v>
      </c>
      <c r="AB325" s="33" t="s">
        <v>4946</v>
      </c>
      <c r="AC325" s="35">
        <v>44946</v>
      </c>
      <c r="AD325" s="33">
        <v>60</v>
      </c>
      <c r="AE325" s="36">
        <f t="shared" si="57"/>
        <v>45006</v>
      </c>
    </row>
    <row r="326" spans="2:31" ht="14.5" hidden="1">
      <c r="B326" s="29" t="s">
        <v>266</v>
      </c>
      <c r="C326" s="30" t="str">
        <f t="shared" si="47"/>
        <v>(Acreedores quirografarios)</v>
      </c>
      <c r="D326" s="30">
        <v>5</v>
      </c>
      <c r="E326" s="30" t="s">
        <v>4978</v>
      </c>
      <c r="F326" s="30" t="s">
        <v>4979</v>
      </c>
      <c r="G326" s="30" t="s">
        <v>3909</v>
      </c>
      <c r="H326" s="31" t="s">
        <v>370</v>
      </c>
      <c r="I326" s="31" t="s">
        <v>48</v>
      </c>
      <c r="J326" s="32">
        <v>-22087047</v>
      </c>
      <c r="K326" s="33">
        <f t="shared" si="48"/>
        <v>-4630.5537909997165</v>
      </c>
      <c r="L326" s="33">
        <v>-22087047</v>
      </c>
      <c r="M326" s="33">
        <v>0</v>
      </c>
      <c r="N326" s="33">
        <v>0</v>
      </c>
      <c r="O326" s="33">
        <v>0</v>
      </c>
      <c r="P326" s="33">
        <f t="shared" si="49"/>
        <v>-22087047</v>
      </c>
      <c r="Q326" s="33">
        <f t="shared" si="50"/>
        <v>-4630.5537909997165</v>
      </c>
      <c r="R326" s="33">
        <f t="shared" si="51"/>
        <v>-22087047</v>
      </c>
      <c r="S326" s="33"/>
      <c r="T326" s="30" t="str">
        <f t="shared" si="52"/>
        <v>COP</v>
      </c>
      <c r="U326" s="33">
        <v>0</v>
      </c>
      <c r="V326" s="33">
        <v>0</v>
      </c>
      <c r="W326" s="33">
        <v>0</v>
      </c>
      <c r="X326" s="33">
        <f t="shared" si="53"/>
        <v>-22087047</v>
      </c>
      <c r="Y326" s="33">
        <f t="shared" si="54"/>
        <v>-4630.5537909997165</v>
      </c>
      <c r="Z326" s="33">
        <f t="shared" si="55"/>
        <v>-22087047</v>
      </c>
      <c r="AA326" s="34">
        <f t="shared" si="56"/>
        <v>-0.00054460934272520189</v>
      </c>
      <c r="AB326" s="33" t="s">
        <v>4946</v>
      </c>
      <c r="AC326" s="35">
        <v>44946</v>
      </c>
      <c r="AD326" s="33">
        <v>60</v>
      </c>
      <c r="AE326" s="36">
        <f t="shared" si="57"/>
        <v>45006</v>
      </c>
    </row>
    <row r="327" spans="2:31" ht="14.5" hidden="1">
      <c r="B327" s="29" t="s">
        <v>266</v>
      </c>
      <c r="C327" s="30" t="str">
        <f t="shared" si="47"/>
        <v>(Acreedores quirografarios)</v>
      </c>
      <c r="D327" s="30">
        <v>5</v>
      </c>
      <c r="E327" s="30" t="s">
        <v>4978</v>
      </c>
      <c r="F327" s="30" t="s">
        <v>4979</v>
      </c>
      <c r="G327" s="30" t="s">
        <v>3909</v>
      </c>
      <c r="H327" s="31" t="s">
        <v>371</v>
      </c>
      <c r="I327" s="31" t="s">
        <v>48</v>
      </c>
      <c r="J327" s="32">
        <v>-29897123</v>
      </c>
      <c r="K327" s="33">
        <f t="shared" si="48"/>
        <v>-6267.9377758210421</v>
      </c>
      <c r="L327" s="33">
        <v>-29897123</v>
      </c>
      <c r="M327" s="33">
        <v>0</v>
      </c>
      <c r="N327" s="33">
        <v>0</v>
      </c>
      <c r="O327" s="33">
        <v>0</v>
      </c>
      <c r="P327" s="33">
        <f t="shared" si="49"/>
        <v>-29897123</v>
      </c>
      <c r="Q327" s="33">
        <f t="shared" si="50"/>
        <v>-6267.9377758210421</v>
      </c>
      <c r="R327" s="33">
        <f t="shared" si="51"/>
        <v>-29897123</v>
      </c>
      <c r="S327" s="33"/>
      <c r="T327" s="30" t="str">
        <f t="shared" si="52"/>
        <v>COP</v>
      </c>
      <c r="U327" s="33">
        <v>0</v>
      </c>
      <c r="V327" s="33">
        <v>0</v>
      </c>
      <c r="W327" s="33">
        <v>0</v>
      </c>
      <c r="X327" s="33">
        <f t="shared" si="53"/>
        <v>-29897123</v>
      </c>
      <c r="Y327" s="33">
        <f t="shared" si="54"/>
        <v>-6267.9377758210421</v>
      </c>
      <c r="Z327" s="33">
        <f t="shared" si="55"/>
        <v>-29897123</v>
      </c>
      <c r="AA327" s="34">
        <f t="shared" si="56"/>
        <v>-0.00073718557788211869</v>
      </c>
      <c r="AB327" s="33" t="s">
        <v>4946</v>
      </c>
      <c r="AC327" s="35">
        <v>44946</v>
      </c>
      <c r="AD327" s="33">
        <v>60</v>
      </c>
      <c r="AE327" s="36">
        <f t="shared" si="57"/>
        <v>45006</v>
      </c>
    </row>
    <row r="328" spans="2:31" ht="14.5" hidden="1">
      <c r="B328" s="29" t="s">
        <v>266</v>
      </c>
      <c r="C328" s="30" t="str">
        <f t="shared" si="47"/>
        <v>(Acreedores quirografarios)</v>
      </c>
      <c r="D328" s="30">
        <v>5</v>
      </c>
      <c r="E328" s="30" t="s">
        <v>4978</v>
      </c>
      <c r="F328" s="30" t="s">
        <v>4979</v>
      </c>
      <c r="G328" s="30" t="s">
        <v>3909</v>
      </c>
      <c r="H328" s="31" t="s">
        <v>372</v>
      </c>
      <c r="I328" s="31" t="s">
        <v>48</v>
      </c>
      <c r="J328" s="32">
        <v>-130254768</v>
      </c>
      <c r="K328" s="33">
        <f t="shared" si="48"/>
        <v>-27307.937985471239</v>
      </c>
      <c r="L328" s="33">
        <v>-130254768</v>
      </c>
      <c r="M328" s="33">
        <v>0</v>
      </c>
      <c r="N328" s="33">
        <v>0</v>
      </c>
      <c r="O328" s="33">
        <v>0</v>
      </c>
      <c r="P328" s="33">
        <f t="shared" si="49"/>
        <v>-130254768</v>
      </c>
      <c r="Q328" s="33">
        <f t="shared" si="50"/>
        <v>-27307.937985471239</v>
      </c>
      <c r="R328" s="33">
        <f t="shared" si="51"/>
        <v>-130254768</v>
      </c>
      <c r="S328" s="33"/>
      <c r="T328" s="30" t="str">
        <f t="shared" si="52"/>
        <v>COP</v>
      </c>
      <c r="U328" s="33">
        <v>0</v>
      </c>
      <c r="V328" s="33">
        <v>0</v>
      </c>
      <c r="W328" s="33">
        <v>0</v>
      </c>
      <c r="X328" s="33">
        <f t="shared" si="53"/>
        <v>-130254768</v>
      </c>
      <c r="Y328" s="33">
        <f t="shared" si="54"/>
        <v>-27307.937985471239</v>
      </c>
      <c r="Z328" s="33">
        <f t="shared" si="55"/>
        <v>-130254768</v>
      </c>
      <c r="AA328" s="34">
        <f t="shared" si="56"/>
        <v>-0.0032117450371389011</v>
      </c>
      <c r="AB328" s="33" t="s">
        <v>4946</v>
      </c>
      <c r="AC328" s="35">
        <v>44946</v>
      </c>
      <c r="AD328" s="33">
        <v>60</v>
      </c>
      <c r="AE328" s="36">
        <f t="shared" si="57"/>
        <v>45006</v>
      </c>
    </row>
    <row r="329" spans="2:31" ht="14.5" hidden="1">
      <c r="B329" s="29" t="s">
        <v>266</v>
      </c>
      <c r="C329" s="30" t="str">
        <f t="shared" si="47"/>
        <v>(Acreedores quirografarios)</v>
      </c>
      <c r="D329" s="30">
        <v>5</v>
      </c>
      <c r="E329" s="30" t="s">
        <v>4978</v>
      </c>
      <c r="F329" s="30" t="s">
        <v>4979</v>
      </c>
      <c r="G329" s="30" t="s">
        <v>3909</v>
      </c>
      <c r="H329" s="31" t="s">
        <v>373</v>
      </c>
      <c r="I329" s="31" t="s">
        <v>48</v>
      </c>
      <c r="J329" s="32">
        <v>-274093561</v>
      </c>
      <c r="K329" s="33">
        <f t="shared" si="48"/>
        <v>-57463.769510571605</v>
      </c>
      <c r="L329" s="33">
        <v>-274093561</v>
      </c>
      <c r="M329" s="33">
        <v>0</v>
      </c>
      <c r="N329" s="33">
        <v>0</v>
      </c>
      <c r="O329" s="33">
        <v>0</v>
      </c>
      <c r="P329" s="33">
        <f t="shared" si="49"/>
        <v>-274093561</v>
      </c>
      <c r="Q329" s="33">
        <f t="shared" si="50"/>
        <v>-57463.769510571605</v>
      </c>
      <c r="R329" s="33">
        <f t="shared" si="51"/>
        <v>-274093561</v>
      </c>
      <c r="S329" s="33"/>
      <c r="T329" s="30" t="str">
        <f t="shared" si="52"/>
        <v>COP</v>
      </c>
      <c r="U329" s="33">
        <v>0</v>
      </c>
      <c r="V329" s="33">
        <v>0</v>
      </c>
      <c r="W329" s="33">
        <v>0</v>
      </c>
      <c r="X329" s="33">
        <f t="shared" si="53"/>
        <v>-274093561</v>
      </c>
      <c r="Y329" s="33">
        <f t="shared" si="54"/>
        <v>-57463.769510571605</v>
      </c>
      <c r="Z329" s="33">
        <f t="shared" si="55"/>
        <v>-274093561</v>
      </c>
      <c r="AA329" s="34">
        <f t="shared" si="56"/>
        <v>-0.0067584369291838796</v>
      </c>
      <c r="AB329" s="33" t="s">
        <v>4946</v>
      </c>
      <c r="AC329" s="35">
        <v>44946</v>
      </c>
      <c r="AD329" s="33">
        <v>60</v>
      </c>
      <c r="AE329" s="36">
        <f t="shared" si="57"/>
        <v>45006</v>
      </c>
    </row>
    <row r="330" spans="2:31" ht="14.5" hidden="1">
      <c r="B330" s="29" t="s">
        <v>266</v>
      </c>
      <c r="C330" s="30" t="str">
        <f t="shared" si="47"/>
        <v>(Acreedores quirografarios)</v>
      </c>
      <c r="D330" s="30">
        <v>5</v>
      </c>
      <c r="E330" s="30" t="s">
        <v>4978</v>
      </c>
      <c r="F330" s="30" t="s">
        <v>4979</v>
      </c>
      <c r="G330" s="30" t="s">
        <v>3909</v>
      </c>
      <c r="H330" s="31" t="s">
        <v>374</v>
      </c>
      <c r="I330" s="31" t="s">
        <v>48</v>
      </c>
      <c r="J330" s="32">
        <v>-229722453</v>
      </c>
      <c r="K330" s="33">
        <f t="shared" si="48"/>
        <v>-48161.357904336612</v>
      </c>
      <c r="L330" s="33">
        <v>-229722453</v>
      </c>
      <c r="M330" s="33">
        <v>0</v>
      </c>
      <c r="N330" s="33">
        <v>0</v>
      </c>
      <c r="O330" s="33">
        <v>0</v>
      </c>
      <c r="P330" s="33">
        <f t="shared" si="49"/>
        <v>-229722453</v>
      </c>
      <c r="Q330" s="33">
        <f t="shared" si="50"/>
        <v>-48161.357904336612</v>
      </c>
      <c r="R330" s="33">
        <f t="shared" si="51"/>
        <v>-229722453</v>
      </c>
      <c r="S330" s="33"/>
      <c r="T330" s="30" t="str">
        <f t="shared" si="52"/>
        <v>COP</v>
      </c>
      <c r="U330" s="33">
        <v>0</v>
      </c>
      <c r="V330" s="33">
        <v>0</v>
      </c>
      <c r="W330" s="33">
        <v>0</v>
      </c>
      <c r="X330" s="33">
        <f t="shared" si="53"/>
        <v>-229722453</v>
      </c>
      <c r="Y330" s="33">
        <f t="shared" si="54"/>
        <v>-48161.357904336612</v>
      </c>
      <c r="Z330" s="33">
        <f t="shared" si="55"/>
        <v>-229722453</v>
      </c>
      <c r="AA330" s="34">
        <f t="shared" si="56"/>
        <v>-0.0056643603890348532</v>
      </c>
      <c r="AB330" s="33" t="s">
        <v>4946</v>
      </c>
      <c r="AC330" s="35">
        <v>44946</v>
      </c>
      <c r="AD330" s="33">
        <v>60</v>
      </c>
      <c r="AE330" s="36">
        <f t="shared" si="57"/>
        <v>45006</v>
      </c>
    </row>
    <row r="331" spans="2:31" ht="14.5" hidden="1">
      <c r="B331" s="29" t="s">
        <v>266</v>
      </c>
      <c r="C331" s="30" t="str">
        <f t="shared" si="47"/>
        <v>(Acreedores quirografarios)</v>
      </c>
      <c r="D331" s="30">
        <v>5</v>
      </c>
      <c r="E331" s="30" t="s">
        <v>4978</v>
      </c>
      <c r="F331" s="30" t="s">
        <v>4979</v>
      </c>
      <c r="G331" s="30" t="s">
        <v>3909</v>
      </c>
      <c r="H331" s="31" t="s">
        <v>375</v>
      </c>
      <c r="I331" s="31" t="s">
        <v>48</v>
      </c>
      <c r="J331" s="32">
        <v>-92837298</v>
      </c>
      <c r="K331" s="33">
        <f t="shared" si="48"/>
        <v>-19463.357967231674</v>
      </c>
      <c r="L331" s="33">
        <v>-92837298</v>
      </c>
      <c r="M331" s="33">
        <v>0</v>
      </c>
      <c r="N331" s="33">
        <v>0</v>
      </c>
      <c r="O331" s="33">
        <v>0</v>
      </c>
      <c r="P331" s="33">
        <f t="shared" si="49"/>
        <v>-92837298</v>
      </c>
      <c r="Q331" s="33">
        <f t="shared" si="50"/>
        <v>-19463.357967231674</v>
      </c>
      <c r="R331" s="33">
        <f t="shared" si="51"/>
        <v>-92837298</v>
      </c>
      <c r="S331" s="33"/>
      <c r="T331" s="30" t="str">
        <f t="shared" si="52"/>
        <v>COP</v>
      </c>
      <c r="U331" s="33">
        <v>0</v>
      </c>
      <c r="V331" s="33">
        <v>0</v>
      </c>
      <c r="W331" s="33">
        <v>0</v>
      </c>
      <c r="X331" s="33">
        <f t="shared" si="53"/>
        <v>-92837298</v>
      </c>
      <c r="Y331" s="33">
        <f t="shared" si="54"/>
        <v>-19463.357967231674</v>
      </c>
      <c r="Z331" s="33">
        <f t="shared" si="55"/>
        <v>-92837298</v>
      </c>
      <c r="AA331" s="34">
        <f t="shared" si="56"/>
        <v>-0.0022891271904371688</v>
      </c>
      <c r="AB331" s="33" t="s">
        <v>4946</v>
      </c>
      <c r="AC331" s="35">
        <v>44946</v>
      </c>
      <c r="AD331" s="33">
        <v>60</v>
      </c>
      <c r="AE331" s="36">
        <f t="shared" si="57"/>
        <v>45006</v>
      </c>
    </row>
    <row r="332" spans="2:31" ht="14.5" hidden="1">
      <c r="B332" s="29" t="s">
        <v>266</v>
      </c>
      <c r="C332" s="30" t="str">
        <f t="shared" si="47"/>
        <v>(Acreedores quirografarios)</v>
      </c>
      <c r="D332" s="30">
        <v>5</v>
      </c>
      <c r="E332" s="30" t="s">
        <v>4978</v>
      </c>
      <c r="F332" s="30" t="s">
        <v>4979</v>
      </c>
      <c r="G332" s="30" t="s">
        <v>3909</v>
      </c>
      <c r="H332" s="31" t="s">
        <v>376</v>
      </c>
      <c r="I332" s="31" t="s">
        <v>48</v>
      </c>
      <c r="J332" s="32">
        <v>-66067294</v>
      </c>
      <c r="K332" s="33">
        <f t="shared" si="48"/>
        <v>-13851.021310942691</v>
      </c>
      <c r="L332" s="33">
        <v>-66067294</v>
      </c>
      <c r="M332" s="33">
        <v>0</v>
      </c>
      <c r="N332" s="33">
        <v>0</v>
      </c>
      <c r="O332" s="33">
        <v>0</v>
      </c>
      <c r="P332" s="33">
        <f t="shared" si="49"/>
        <v>-66067294</v>
      </c>
      <c r="Q332" s="33">
        <f t="shared" si="50"/>
        <v>-13851.021310942691</v>
      </c>
      <c r="R332" s="33">
        <f t="shared" si="51"/>
        <v>-66067294</v>
      </c>
      <c r="S332" s="33"/>
      <c r="T332" s="30" t="str">
        <f t="shared" si="52"/>
        <v>COP</v>
      </c>
      <c r="U332" s="33">
        <v>0</v>
      </c>
      <c r="V332" s="33">
        <v>0</v>
      </c>
      <c r="W332" s="33">
        <v>0</v>
      </c>
      <c r="X332" s="33">
        <f t="shared" si="53"/>
        <v>-66067294</v>
      </c>
      <c r="Y332" s="33">
        <f t="shared" si="54"/>
        <v>-13851.021310942691</v>
      </c>
      <c r="Z332" s="33">
        <f t="shared" si="55"/>
        <v>-66067294</v>
      </c>
      <c r="AA332" s="34">
        <f t="shared" si="56"/>
        <v>-0.0016290482634900298</v>
      </c>
      <c r="AB332" s="33" t="s">
        <v>4946</v>
      </c>
      <c r="AC332" s="35">
        <v>44946</v>
      </c>
      <c r="AD332" s="33">
        <v>60</v>
      </c>
      <c r="AE332" s="36">
        <f t="shared" si="57"/>
        <v>45006</v>
      </c>
    </row>
    <row r="333" spans="2:31" ht="14.5" hidden="1">
      <c r="B333" s="29" t="s">
        <v>266</v>
      </c>
      <c r="C333" s="30" t="str">
        <f t="shared" si="47"/>
        <v>(Acreedores quirografarios)</v>
      </c>
      <c r="D333" s="30">
        <v>5</v>
      </c>
      <c r="E333" s="30" t="s">
        <v>4978</v>
      </c>
      <c r="F333" s="30" t="s">
        <v>4979</v>
      </c>
      <c r="G333" s="30" t="s">
        <v>3909</v>
      </c>
      <c r="H333" s="31" t="s">
        <v>377</v>
      </c>
      <c r="I333" s="31" t="s">
        <v>48</v>
      </c>
      <c r="J333" s="32">
        <v>-72880539</v>
      </c>
      <c r="K333" s="33">
        <f t="shared" si="48"/>
        <v>-15279.419478599955</v>
      </c>
      <c r="L333" s="33">
        <v>-72880539</v>
      </c>
      <c r="M333" s="33">
        <v>0</v>
      </c>
      <c r="N333" s="33">
        <v>0</v>
      </c>
      <c r="O333" s="33">
        <v>0</v>
      </c>
      <c r="P333" s="33">
        <f t="shared" si="49"/>
        <v>-72880539</v>
      </c>
      <c r="Q333" s="33">
        <f t="shared" si="50"/>
        <v>-15279.419478599955</v>
      </c>
      <c r="R333" s="33">
        <f t="shared" si="51"/>
        <v>-72880539</v>
      </c>
      <c r="S333" s="33"/>
      <c r="T333" s="30" t="str">
        <f t="shared" si="52"/>
        <v>COP</v>
      </c>
      <c r="U333" s="33">
        <v>0</v>
      </c>
      <c r="V333" s="33">
        <v>0</v>
      </c>
      <c r="W333" s="33">
        <v>0</v>
      </c>
      <c r="X333" s="33">
        <f t="shared" si="53"/>
        <v>-72880539</v>
      </c>
      <c r="Y333" s="33">
        <f t="shared" si="54"/>
        <v>-15279.419478599955</v>
      </c>
      <c r="Z333" s="33">
        <f t="shared" si="55"/>
        <v>-72880539</v>
      </c>
      <c r="AA333" s="34">
        <f t="shared" si="56"/>
        <v>-0.0017970452293712437</v>
      </c>
      <c r="AB333" s="33" t="s">
        <v>4946</v>
      </c>
      <c r="AC333" s="35">
        <v>44946</v>
      </c>
      <c r="AD333" s="33">
        <v>60</v>
      </c>
      <c r="AE333" s="36">
        <f t="shared" si="57"/>
        <v>45006</v>
      </c>
    </row>
    <row r="334" spans="2:31" ht="14.5" hidden="1">
      <c r="B334" s="29" t="s">
        <v>266</v>
      </c>
      <c r="C334" s="30" t="str">
        <f t="shared" si="58" ref="C334:C397">+IF(D334=1,$A$4,IF(D334=2,$A$5,IF(D334=3,$A$6,IF(D334=4,$A$7,IF(D334=5,$A$8,IF(D334=6,$A$9,))))))</f>
        <v>(Acreedores quirografarios)</v>
      </c>
      <c r="D334" s="30">
        <v>5</v>
      </c>
      <c r="E334" s="30" t="s">
        <v>4978</v>
      </c>
      <c r="F334" s="30" t="s">
        <v>4979</v>
      </c>
      <c r="G334" s="30" t="s">
        <v>3909</v>
      </c>
      <c r="H334" s="31" t="s">
        <v>378</v>
      </c>
      <c r="I334" s="31" t="s">
        <v>48</v>
      </c>
      <c r="J334" s="32">
        <v>-40347872</v>
      </c>
      <c r="K334" s="33">
        <f t="shared" si="59" ref="K334:K397">+IF(I334="USD",J334,L334/$L$3)</f>
        <v>-8458.9393796450622</v>
      </c>
      <c r="L334" s="33">
        <v>-40347872</v>
      </c>
      <c r="M334" s="33">
        <v>0</v>
      </c>
      <c r="N334" s="33">
        <v>0</v>
      </c>
      <c r="O334" s="33">
        <v>0</v>
      </c>
      <c r="P334" s="33">
        <f t="shared" si="60" ref="P334:P397">+J334+M334</f>
        <v>-40347872</v>
      </c>
      <c r="Q334" s="33">
        <f t="shared" si="61" ref="Q334:Q397">+K334+N334</f>
        <v>-8458.9393796450622</v>
      </c>
      <c r="R334" s="33">
        <f t="shared" si="62" ref="R334:R397">+L334+O334</f>
        <v>-40347872</v>
      </c>
      <c r="S334" s="33"/>
      <c r="T334" s="30" t="str">
        <f t="shared" si="63" ref="T334:T397">+I334</f>
        <v>COP</v>
      </c>
      <c r="U334" s="33">
        <v>0</v>
      </c>
      <c r="V334" s="33">
        <v>0</v>
      </c>
      <c r="W334" s="33">
        <v>0</v>
      </c>
      <c r="X334" s="33">
        <f t="shared" si="64" ref="X334:X397">+P334+U334</f>
        <v>-40347872</v>
      </c>
      <c r="Y334" s="33">
        <f t="shared" si="65" ref="Y334:Y397">+Q334+V334</f>
        <v>-8458.9393796450622</v>
      </c>
      <c r="Z334" s="33">
        <f t="shared" si="66" ref="Z334:Z397">+R334+W334</f>
        <v>-40347872</v>
      </c>
      <c r="AA334" s="34">
        <f t="shared" si="67" ref="AA334:AA397">+IF(D334=1,Z334/$C$4,IF(D334=2,Z334/$C$5,IF(D334=3,Z334/$C$6,IF(D334=4,Z334/$C$7,IF(D334=5,Z334/$C$8,IF(D334=6,Z334/$C$9))))))</f>
        <v>-0.00099487396618844421</v>
      </c>
      <c r="AB334" s="33" t="s">
        <v>4946</v>
      </c>
      <c r="AC334" s="35">
        <v>44946</v>
      </c>
      <c r="AD334" s="33">
        <v>60</v>
      </c>
      <c r="AE334" s="36">
        <f t="shared" si="57"/>
        <v>45006</v>
      </c>
    </row>
    <row r="335" spans="2:31" ht="14.5" hidden="1">
      <c r="B335" s="29" t="s">
        <v>266</v>
      </c>
      <c r="C335" s="30" t="str">
        <f t="shared" si="58"/>
        <v>(Acreedores quirografarios)</v>
      </c>
      <c r="D335" s="30">
        <v>5</v>
      </c>
      <c r="E335" s="30" t="s">
        <v>4978</v>
      </c>
      <c r="F335" s="30" t="s">
        <v>4979</v>
      </c>
      <c r="G335" s="30" t="s">
        <v>3909</v>
      </c>
      <c r="H335" s="31" t="s">
        <v>379</v>
      </c>
      <c r="I335" s="31" t="s">
        <v>48</v>
      </c>
      <c r="J335" s="32">
        <v>-52375947</v>
      </c>
      <c r="K335" s="33">
        <f t="shared" si="59"/>
        <v>-10980.627692694738</v>
      </c>
      <c r="L335" s="33">
        <v>-52375947</v>
      </c>
      <c r="M335" s="33">
        <v>0</v>
      </c>
      <c r="N335" s="33">
        <v>0</v>
      </c>
      <c r="O335" s="33">
        <v>0</v>
      </c>
      <c r="P335" s="33">
        <f t="shared" si="60"/>
        <v>-52375947</v>
      </c>
      <c r="Q335" s="33">
        <f t="shared" si="61"/>
        <v>-10980.627692694738</v>
      </c>
      <c r="R335" s="33">
        <f t="shared" si="62"/>
        <v>-52375947</v>
      </c>
      <c r="S335" s="33"/>
      <c r="T335" s="30" t="str">
        <f t="shared" si="63"/>
        <v>COP</v>
      </c>
      <c r="U335" s="33">
        <v>0</v>
      </c>
      <c r="V335" s="33">
        <v>0</v>
      </c>
      <c r="W335" s="33">
        <v>0</v>
      </c>
      <c r="X335" s="33">
        <f t="shared" si="64"/>
        <v>-52375947</v>
      </c>
      <c r="Y335" s="33">
        <f t="shared" si="65"/>
        <v>-10980.627692694738</v>
      </c>
      <c r="Z335" s="33">
        <f t="shared" si="66"/>
        <v>-52375947</v>
      </c>
      <c r="AA335" s="34">
        <f t="shared" si="67"/>
        <v>-0.0012914551261778004</v>
      </c>
      <c r="AB335" s="33" t="s">
        <v>4946</v>
      </c>
      <c r="AC335" s="35">
        <v>44946</v>
      </c>
      <c r="AD335" s="33">
        <v>60</v>
      </c>
      <c r="AE335" s="36">
        <f t="shared" si="57"/>
        <v>45006</v>
      </c>
    </row>
    <row r="336" spans="2:31" ht="14.5" hidden="1">
      <c r="B336" s="29" t="s">
        <v>266</v>
      </c>
      <c r="C336" s="30" t="str">
        <f t="shared" si="58"/>
        <v>(Acreedores quirografarios)</v>
      </c>
      <c r="D336" s="30">
        <v>5</v>
      </c>
      <c r="E336" s="30" t="s">
        <v>4978</v>
      </c>
      <c r="F336" s="30" t="s">
        <v>4979</v>
      </c>
      <c r="G336" s="30" t="s">
        <v>3909</v>
      </c>
      <c r="H336" s="31" t="s">
        <v>380</v>
      </c>
      <c r="I336" s="31" t="s">
        <v>48</v>
      </c>
      <c r="J336" s="32">
        <v>-35976765</v>
      </c>
      <c r="K336" s="33">
        <f t="shared" si="59"/>
        <v>-7542.5359288027921</v>
      </c>
      <c r="L336" s="33">
        <v>-35976765</v>
      </c>
      <c r="M336" s="33">
        <v>0</v>
      </c>
      <c r="N336" s="33">
        <v>0</v>
      </c>
      <c r="O336" s="33">
        <v>0</v>
      </c>
      <c r="P336" s="33">
        <f t="shared" si="60"/>
        <v>-35976765</v>
      </c>
      <c r="Q336" s="33">
        <f t="shared" si="61"/>
        <v>-7542.5359288027921</v>
      </c>
      <c r="R336" s="33">
        <f t="shared" si="62"/>
        <v>-35976765</v>
      </c>
      <c r="S336" s="33"/>
      <c r="T336" s="30" t="str">
        <f t="shared" si="63"/>
        <v>COP</v>
      </c>
      <c r="U336" s="33">
        <v>0</v>
      </c>
      <c r="V336" s="33">
        <v>0</v>
      </c>
      <c r="W336" s="33">
        <v>0</v>
      </c>
      <c r="X336" s="33">
        <f t="shared" si="64"/>
        <v>-35976765</v>
      </c>
      <c r="Y336" s="33">
        <f t="shared" si="65"/>
        <v>-7542.5359288027921</v>
      </c>
      <c r="Z336" s="33">
        <f t="shared" si="66"/>
        <v>-35976765</v>
      </c>
      <c r="AA336" s="34">
        <f t="shared" si="67"/>
        <v>-0.00088709379483952963</v>
      </c>
      <c r="AB336" s="33" t="s">
        <v>4946</v>
      </c>
      <c r="AC336" s="35">
        <v>44946</v>
      </c>
      <c r="AD336" s="33">
        <v>60</v>
      </c>
      <c r="AE336" s="36">
        <f t="shared" si="57"/>
        <v>45006</v>
      </c>
    </row>
    <row r="337" spans="2:31" ht="14.5" hidden="1">
      <c r="B337" s="29" t="s">
        <v>266</v>
      </c>
      <c r="C337" s="30" t="str">
        <f t="shared" si="58"/>
        <v>(Acreedores quirografarios)</v>
      </c>
      <c r="D337" s="30">
        <v>5</v>
      </c>
      <c r="E337" s="30" t="s">
        <v>4978</v>
      </c>
      <c r="F337" s="30" t="s">
        <v>4979</v>
      </c>
      <c r="G337" s="30" t="s">
        <v>3909</v>
      </c>
      <c r="H337" s="31" t="s">
        <v>381</v>
      </c>
      <c r="I337" s="31" t="s">
        <v>48</v>
      </c>
      <c r="J337" s="32">
        <v>-138825432</v>
      </c>
      <c r="K337" s="33">
        <f t="shared" si="59"/>
        <v>-29104.779395578476</v>
      </c>
      <c r="L337" s="33">
        <v>-138825432</v>
      </c>
      <c r="M337" s="33">
        <v>0</v>
      </c>
      <c r="N337" s="33">
        <v>0</v>
      </c>
      <c r="O337" s="33">
        <v>0</v>
      </c>
      <c r="P337" s="33">
        <f t="shared" si="60"/>
        <v>-138825432</v>
      </c>
      <c r="Q337" s="33">
        <f t="shared" si="61"/>
        <v>-29104.779395578476</v>
      </c>
      <c r="R337" s="33">
        <f t="shared" si="62"/>
        <v>-138825432</v>
      </c>
      <c r="S337" s="33"/>
      <c r="T337" s="30" t="str">
        <f t="shared" si="63"/>
        <v>COP</v>
      </c>
      <c r="U337" s="33">
        <v>0</v>
      </c>
      <c r="V337" s="33">
        <v>0</v>
      </c>
      <c r="W337" s="33">
        <v>0</v>
      </c>
      <c r="X337" s="33">
        <f t="shared" si="64"/>
        <v>-138825432</v>
      </c>
      <c r="Y337" s="33">
        <f t="shared" si="65"/>
        <v>-29104.779395578476</v>
      </c>
      <c r="Z337" s="33">
        <f t="shared" si="66"/>
        <v>-138825432</v>
      </c>
      <c r="AA337" s="34">
        <f t="shared" si="67"/>
        <v>-0.0034230754013907885</v>
      </c>
      <c r="AB337" s="33" t="s">
        <v>4946</v>
      </c>
      <c r="AC337" s="35">
        <v>44946</v>
      </c>
      <c r="AD337" s="33">
        <v>60</v>
      </c>
      <c r="AE337" s="36">
        <f t="shared" si="57"/>
        <v>45006</v>
      </c>
    </row>
    <row r="338" spans="2:31" ht="14.5" hidden="1">
      <c r="B338" s="29" t="s">
        <v>266</v>
      </c>
      <c r="C338" s="30" t="str">
        <f t="shared" si="58"/>
        <v>(Acreedores quirografarios)</v>
      </c>
      <c r="D338" s="30">
        <v>5</v>
      </c>
      <c r="E338" s="30" t="s">
        <v>4978</v>
      </c>
      <c r="F338" s="30" t="s">
        <v>4979</v>
      </c>
      <c r="G338" s="30" t="s">
        <v>3909</v>
      </c>
      <c r="H338" s="31" t="s">
        <v>382</v>
      </c>
      <c r="I338" s="31" t="s">
        <v>48</v>
      </c>
      <c r="J338" s="32">
        <v>-49778325</v>
      </c>
      <c r="K338" s="33">
        <f t="shared" si="59"/>
        <v>-10436.035724393849</v>
      </c>
      <c r="L338" s="33">
        <v>-49778325</v>
      </c>
      <c r="M338" s="33">
        <v>0</v>
      </c>
      <c r="N338" s="33">
        <v>0</v>
      </c>
      <c r="O338" s="33">
        <v>0</v>
      </c>
      <c r="P338" s="33">
        <f t="shared" si="60"/>
        <v>-49778325</v>
      </c>
      <c r="Q338" s="33">
        <f t="shared" si="61"/>
        <v>-10436.035724393849</v>
      </c>
      <c r="R338" s="33">
        <f t="shared" si="62"/>
        <v>-49778325</v>
      </c>
      <c r="S338" s="33"/>
      <c r="T338" s="30" t="str">
        <f t="shared" si="63"/>
        <v>COP</v>
      </c>
      <c r="U338" s="33">
        <v>0</v>
      </c>
      <c r="V338" s="33">
        <v>0</v>
      </c>
      <c r="W338" s="33">
        <v>0</v>
      </c>
      <c r="X338" s="33">
        <f t="shared" si="64"/>
        <v>-49778325</v>
      </c>
      <c r="Y338" s="33">
        <f t="shared" si="65"/>
        <v>-10436.035724393849</v>
      </c>
      <c r="Z338" s="33">
        <f t="shared" si="66"/>
        <v>-49778325</v>
      </c>
      <c r="AA338" s="34">
        <f t="shared" si="67"/>
        <v>-0.001227404499126184</v>
      </c>
      <c r="AB338" s="33" t="s">
        <v>4946</v>
      </c>
      <c r="AC338" s="35">
        <v>44946</v>
      </c>
      <c r="AD338" s="33">
        <v>60</v>
      </c>
      <c r="AE338" s="36">
        <f t="shared" si="57"/>
        <v>45006</v>
      </c>
    </row>
    <row r="339" spans="2:31" ht="14.5" hidden="1">
      <c r="B339" s="29" t="s">
        <v>266</v>
      </c>
      <c r="C339" s="30" t="str">
        <f t="shared" si="58"/>
        <v>(Acreedores quirografarios)</v>
      </c>
      <c r="D339" s="30">
        <v>5</v>
      </c>
      <c r="E339" s="30" t="s">
        <v>4978</v>
      </c>
      <c r="F339" s="30" t="s">
        <v>4979</v>
      </c>
      <c r="G339" s="30" t="s">
        <v>3909</v>
      </c>
      <c r="H339" s="31" t="s">
        <v>383</v>
      </c>
      <c r="I339" s="31" t="s">
        <v>48</v>
      </c>
      <c r="J339" s="32">
        <v>-84807707</v>
      </c>
      <c r="K339" s="33">
        <f t="shared" si="59"/>
        <v>-17779.952619055104</v>
      </c>
      <c r="L339" s="33">
        <v>-84807707</v>
      </c>
      <c r="M339" s="33">
        <v>0</v>
      </c>
      <c r="N339" s="33">
        <v>0</v>
      </c>
      <c r="O339" s="33">
        <v>0</v>
      </c>
      <c r="P339" s="33">
        <f t="shared" si="60"/>
        <v>-84807707</v>
      </c>
      <c r="Q339" s="33">
        <f t="shared" si="61"/>
        <v>-17779.952619055104</v>
      </c>
      <c r="R339" s="33">
        <f t="shared" si="62"/>
        <v>-84807707</v>
      </c>
      <c r="S339" s="33"/>
      <c r="T339" s="30" t="str">
        <f t="shared" si="63"/>
        <v>COP</v>
      </c>
      <c r="U339" s="33">
        <v>0</v>
      </c>
      <c r="V339" s="33">
        <v>0</v>
      </c>
      <c r="W339" s="33">
        <v>0</v>
      </c>
      <c r="X339" s="33">
        <f t="shared" si="64"/>
        <v>-84807707</v>
      </c>
      <c r="Y339" s="33">
        <f t="shared" si="65"/>
        <v>-17779.952619055104</v>
      </c>
      <c r="Z339" s="33">
        <f t="shared" si="66"/>
        <v>-84807707</v>
      </c>
      <c r="AA339" s="34">
        <f t="shared" si="67"/>
        <v>-0.0020911382842306401</v>
      </c>
      <c r="AB339" s="33" t="s">
        <v>4946</v>
      </c>
      <c r="AC339" s="35">
        <v>44946</v>
      </c>
      <c r="AD339" s="33">
        <v>60</v>
      </c>
      <c r="AE339" s="36">
        <f t="shared" si="57"/>
        <v>45006</v>
      </c>
    </row>
    <row r="340" spans="2:31" ht="14.5" hidden="1">
      <c r="B340" s="29" t="s">
        <v>266</v>
      </c>
      <c r="C340" s="30" t="str">
        <f t="shared" si="58"/>
        <v>(Acreedores quirografarios)</v>
      </c>
      <c r="D340" s="30">
        <v>5</v>
      </c>
      <c r="E340" s="30" t="s">
        <v>4978</v>
      </c>
      <c r="F340" s="30" t="s">
        <v>4979</v>
      </c>
      <c r="G340" s="30" t="s">
        <v>3909</v>
      </c>
      <c r="H340" s="31" t="s">
        <v>384</v>
      </c>
      <c r="I340" s="31" t="s">
        <v>48</v>
      </c>
      <c r="J340" s="32">
        <v>-10709221</v>
      </c>
      <c r="K340" s="33">
        <f t="shared" si="59"/>
        <v>-2245.1903099678184</v>
      </c>
      <c r="L340" s="33">
        <v>-10709221</v>
      </c>
      <c r="M340" s="33">
        <v>0</v>
      </c>
      <c r="N340" s="33">
        <v>0</v>
      </c>
      <c r="O340" s="33">
        <v>0</v>
      </c>
      <c r="P340" s="33">
        <f t="shared" si="60"/>
        <v>-10709221</v>
      </c>
      <c r="Q340" s="33">
        <f t="shared" si="61"/>
        <v>-2245.1903099678184</v>
      </c>
      <c r="R340" s="33">
        <f t="shared" si="62"/>
        <v>-10709221</v>
      </c>
      <c r="S340" s="33"/>
      <c r="T340" s="30" t="str">
        <f t="shared" si="63"/>
        <v>COP</v>
      </c>
      <c r="U340" s="33">
        <v>0</v>
      </c>
      <c r="V340" s="33">
        <v>0</v>
      </c>
      <c r="W340" s="33">
        <v>0</v>
      </c>
      <c r="X340" s="33">
        <f t="shared" si="64"/>
        <v>-10709221</v>
      </c>
      <c r="Y340" s="33">
        <f t="shared" si="65"/>
        <v>-2245.1903099678184</v>
      </c>
      <c r="Z340" s="33">
        <f t="shared" si="66"/>
        <v>-10709221</v>
      </c>
      <c r="AA340" s="34">
        <f t="shared" si="67"/>
        <v>-0.00026406163802290681</v>
      </c>
      <c r="AB340" s="33" t="s">
        <v>4946</v>
      </c>
      <c r="AC340" s="35">
        <v>44946</v>
      </c>
      <c r="AD340" s="33">
        <v>60</v>
      </c>
      <c r="AE340" s="36">
        <f t="shared" si="57"/>
        <v>45006</v>
      </c>
    </row>
    <row r="341" spans="2:31" ht="14.5" hidden="1">
      <c r="B341" s="29" t="s">
        <v>266</v>
      </c>
      <c r="C341" s="30" t="str">
        <f t="shared" si="58"/>
        <v>(Acreedores quirografarios)</v>
      </c>
      <c r="D341" s="30">
        <v>5</v>
      </c>
      <c r="E341" s="30" t="s">
        <v>4978</v>
      </c>
      <c r="F341" s="30" t="s">
        <v>4979</v>
      </c>
      <c r="G341" s="30" t="s">
        <v>3909</v>
      </c>
      <c r="H341" s="31" t="s">
        <v>385</v>
      </c>
      <c r="I341" s="31" t="s">
        <v>48</v>
      </c>
      <c r="J341" s="32">
        <v>-84437760</v>
      </c>
      <c r="K341" s="33">
        <f t="shared" si="59"/>
        <v>-17702.393157017515</v>
      </c>
      <c r="L341" s="33">
        <v>-84437760</v>
      </c>
      <c r="M341" s="33">
        <v>0</v>
      </c>
      <c r="N341" s="33">
        <v>0</v>
      </c>
      <c r="O341" s="33">
        <v>0</v>
      </c>
      <c r="P341" s="33">
        <f t="shared" si="60"/>
        <v>-84437760</v>
      </c>
      <c r="Q341" s="33">
        <f t="shared" si="61"/>
        <v>-17702.393157017515</v>
      </c>
      <c r="R341" s="33">
        <f t="shared" si="62"/>
        <v>-84437760</v>
      </c>
      <c r="S341" s="33"/>
      <c r="T341" s="30" t="str">
        <f t="shared" si="63"/>
        <v>COP</v>
      </c>
      <c r="U341" s="33">
        <v>0</v>
      </c>
      <c r="V341" s="33">
        <v>0</v>
      </c>
      <c r="W341" s="33">
        <v>0</v>
      </c>
      <c r="X341" s="33">
        <f t="shared" si="64"/>
        <v>-84437760</v>
      </c>
      <c r="Y341" s="33">
        <f t="shared" si="65"/>
        <v>-17702.393157017515</v>
      </c>
      <c r="Z341" s="33">
        <f t="shared" si="66"/>
        <v>-84437760</v>
      </c>
      <c r="AA341" s="34">
        <f t="shared" si="67"/>
        <v>-0.0020820163498899758</v>
      </c>
      <c r="AB341" s="33" t="s">
        <v>4946</v>
      </c>
      <c r="AC341" s="35">
        <v>44946</v>
      </c>
      <c r="AD341" s="33">
        <v>60</v>
      </c>
      <c r="AE341" s="36">
        <f t="shared" si="68" ref="AE341:AE404">+AD341+AC341</f>
        <v>45006</v>
      </c>
    </row>
    <row r="342" spans="2:31" ht="14.5" hidden="1">
      <c r="B342" s="29" t="s">
        <v>266</v>
      </c>
      <c r="C342" s="30" t="str">
        <f t="shared" si="58"/>
        <v>(Acreedores quirografarios)</v>
      </c>
      <c r="D342" s="30">
        <v>5</v>
      </c>
      <c r="E342" s="30" t="s">
        <v>4978</v>
      </c>
      <c r="F342" s="30" t="s">
        <v>4979</v>
      </c>
      <c r="G342" s="30" t="s">
        <v>3909</v>
      </c>
      <c r="H342" s="31" t="s">
        <v>386</v>
      </c>
      <c r="I342" s="31" t="s">
        <v>48</v>
      </c>
      <c r="J342" s="32">
        <v>-55095497</v>
      </c>
      <c r="K342" s="33">
        <f t="shared" si="59"/>
        <v>-11550.781890415841</v>
      </c>
      <c r="L342" s="33">
        <v>-55095497</v>
      </c>
      <c r="M342" s="33">
        <v>0</v>
      </c>
      <c r="N342" s="33">
        <v>0</v>
      </c>
      <c r="O342" s="33">
        <v>0</v>
      </c>
      <c r="P342" s="33">
        <f t="shared" si="60"/>
        <v>-55095497</v>
      </c>
      <c r="Q342" s="33">
        <f t="shared" si="61"/>
        <v>-11550.781890415841</v>
      </c>
      <c r="R342" s="33">
        <f t="shared" si="62"/>
        <v>-55095497</v>
      </c>
      <c r="S342" s="33"/>
      <c r="T342" s="30" t="str">
        <f t="shared" si="63"/>
        <v>COP</v>
      </c>
      <c r="U342" s="33">
        <v>0</v>
      </c>
      <c r="V342" s="33">
        <v>0</v>
      </c>
      <c r="W342" s="33">
        <v>0</v>
      </c>
      <c r="X342" s="33">
        <f t="shared" si="64"/>
        <v>-55095497</v>
      </c>
      <c r="Y342" s="33">
        <f t="shared" si="65"/>
        <v>-11550.781890415841</v>
      </c>
      <c r="Z342" s="33">
        <f t="shared" si="66"/>
        <v>-55095497</v>
      </c>
      <c r="AA342" s="34">
        <f t="shared" si="67"/>
        <v>-0.0013585121817456327</v>
      </c>
      <c r="AB342" s="33" t="s">
        <v>4946</v>
      </c>
      <c r="AC342" s="35">
        <v>44946</v>
      </c>
      <c r="AD342" s="33">
        <v>60</v>
      </c>
      <c r="AE342" s="36">
        <f t="shared" si="68"/>
        <v>45006</v>
      </c>
    </row>
    <row r="343" spans="2:31" ht="14.5" hidden="1">
      <c r="B343" s="29" t="s">
        <v>266</v>
      </c>
      <c r="C343" s="30" t="str">
        <f t="shared" si="58"/>
        <v>(Acreedores quirografarios)</v>
      </c>
      <c r="D343" s="30">
        <v>5</v>
      </c>
      <c r="E343" s="30" t="s">
        <v>4978</v>
      </c>
      <c r="F343" s="30" t="s">
        <v>4979</v>
      </c>
      <c r="G343" s="30" t="s">
        <v>3909</v>
      </c>
      <c r="H343" s="31" t="s">
        <v>387</v>
      </c>
      <c r="I343" s="31" t="s">
        <v>48</v>
      </c>
      <c r="J343" s="32">
        <v>-65534438</v>
      </c>
      <c r="K343" s="33">
        <f t="shared" si="59"/>
        <v>-13739.307944694276</v>
      </c>
      <c r="L343" s="33">
        <v>-65534438</v>
      </c>
      <c r="M343" s="33">
        <v>0</v>
      </c>
      <c r="N343" s="33">
        <v>0</v>
      </c>
      <c r="O343" s="33">
        <v>0</v>
      </c>
      <c r="P343" s="33">
        <f t="shared" si="60"/>
        <v>-65534438</v>
      </c>
      <c r="Q343" s="33">
        <f t="shared" si="61"/>
        <v>-13739.307944694276</v>
      </c>
      <c r="R343" s="33">
        <f t="shared" si="62"/>
        <v>-65534438</v>
      </c>
      <c r="S343" s="33"/>
      <c r="T343" s="30" t="str">
        <f t="shared" si="63"/>
        <v>COP</v>
      </c>
      <c r="U343" s="33">
        <v>0</v>
      </c>
      <c r="V343" s="33">
        <v>0</v>
      </c>
      <c r="W343" s="33">
        <v>0</v>
      </c>
      <c r="X343" s="33">
        <f t="shared" si="64"/>
        <v>-65534438</v>
      </c>
      <c r="Y343" s="33">
        <f t="shared" si="65"/>
        <v>-13739.307944694276</v>
      </c>
      <c r="Z343" s="33">
        <f t="shared" si="66"/>
        <v>-65534438</v>
      </c>
      <c r="AA343" s="34">
        <f t="shared" si="67"/>
        <v>-0.0016159094153711672</v>
      </c>
      <c r="AB343" s="33" t="s">
        <v>4946</v>
      </c>
      <c r="AC343" s="35">
        <v>44946</v>
      </c>
      <c r="AD343" s="33">
        <v>60</v>
      </c>
      <c r="AE343" s="36">
        <f t="shared" si="68"/>
        <v>45006</v>
      </c>
    </row>
    <row r="344" spans="2:31" ht="14.5" hidden="1">
      <c r="B344" s="29" t="s">
        <v>266</v>
      </c>
      <c r="C344" s="30" t="str">
        <f t="shared" si="58"/>
        <v>(Acreedores quirografarios)</v>
      </c>
      <c r="D344" s="30">
        <v>5</v>
      </c>
      <c r="E344" s="30" t="s">
        <v>4978</v>
      </c>
      <c r="F344" s="30" t="s">
        <v>4979</v>
      </c>
      <c r="G344" s="30" t="s">
        <v>3909</v>
      </c>
      <c r="H344" s="31" t="s">
        <v>388</v>
      </c>
      <c r="I344" s="31" t="s">
        <v>48</v>
      </c>
      <c r="J344" s="32">
        <v>-196491068</v>
      </c>
      <c r="K344" s="33">
        <f t="shared" si="59"/>
        <v>-41194.391437885883</v>
      </c>
      <c r="L344" s="33">
        <v>-196491068</v>
      </c>
      <c r="M344" s="33">
        <v>0</v>
      </c>
      <c r="N344" s="33">
        <v>0</v>
      </c>
      <c r="O344" s="33">
        <v>0</v>
      </c>
      <c r="P344" s="33">
        <f t="shared" si="60"/>
        <v>-196491068</v>
      </c>
      <c r="Q344" s="33">
        <f t="shared" si="61"/>
        <v>-41194.391437885883</v>
      </c>
      <c r="R344" s="33">
        <f t="shared" si="62"/>
        <v>-196491068</v>
      </c>
      <c r="S344" s="33"/>
      <c r="T344" s="30" t="str">
        <f t="shared" si="63"/>
        <v>COP</v>
      </c>
      <c r="U344" s="33">
        <v>0</v>
      </c>
      <c r="V344" s="33">
        <v>0</v>
      </c>
      <c r="W344" s="33">
        <v>0</v>
      </c>
      <c r="X344" s="33">
        <f t="shared" si="64"/>
        <v>-196491068</v>
      </c>
      <c r="Y344" s="33">
        <f t="shared" si="65"/>
        <v>-41194.391437885883</v>
      </c>
      <c r="Z344" s="33">
        <f t="shared" si="66"/>
        <v>-196491068</v>
      </c>
      <c r="AA344" s="34">
        <f t="shared" si="67"/>
        <v>-0.0048449605506273854</v>
      </c>
      <c r="AB344" s="33" t="s">
        <v>4946</v>
      </c>
      <c r="AC344" s="35">
        <v>44946</v>
      </c>
      <c r="AD344" s="33">
        <v>60</v>
      </c>
      <c r="AE344" s="36">
        <f t="shared" si="68"/>
        <v>45006</v>
      </c>
    </row>
    <row r="345" spans="2:31" ht="14.5" hidden="1">
      <c r="B345" s="29" t="s">
        <v>266</v>
      </c>
      <c r="C345" s="30" t="str">
        <f t="shared" si="58"/>
        <v>(Acreedores quirografarios)</v>
      </c>
      <c r="D345" s="30">
        <v>5</v>
      </c>
      <c r="E345" s="30" t="s">
        <v>4978</v>
      </c>
      <c r="F345" s="30" t="s">
        <v>4979</v>
      </c>
      <c r="G345" s="30" t="s">
        <v>3909</v>
      </c>
      <c r="H345" s="31" t="s">
        <v>389</v>
      </c>
      <c r="I345" s="31" t="s">
        <v>48</v>
      </c>
      <c r="J345" s="32">
        <v>-37108157</v>
      </c>
      <c r="K345" s="33">
        <f t="shared" si="59"/>
        <v>-7779.7324863465301</v>
      </c>
      <c r="L345" s="33">
        <v>-37108157</v>
      </c>
      <c r="M345" s="33">
        <v>0</v>
      </c>
      <c r="N345" s="33">
        <v>0</v>
      </c>
      <c r="O345" s="33">
        <v>0</v>
      </c>
      <c r="P345" s="33">
        <f t="shared" si="60"/>
        <v>-37108157</v>
      </c>
      <c r="Q345" s="33">
        <f t="shared" si="61"/>
        <v>-7779.7324863465301</v>
      </c>
      <c r="R345" s="33">
        <f t="shared" si="62"/>
        <v>-37108157</v>
      </c>
      <c r="S345" s="33"/>
      <c r="T345" s="30" t="str">
        <f t="shared" si="63"/>
        <v>COP</v>
      </c>
      <c r="U345" s="33">
        <v>0</v>
      </c>
      <c r="V345" s="33">
        <v>0</v>
      </c>
      <c r="W345" s="33">
        <v>0</v>
      </c>
      <c r="X345" s="33">
        <f t="shared" si="64"/>
        <v>-37108157</v>
      </c>
      <c r="Y345" s="33">
        <f t="shared" si="65"/>
        <v>-7779.7324863465301</v>
      </c>
      <c r="Z345" s="33">
        <f t="shared" si="66"/>
        <v>-37108157</v>
      </c>
      <c r="AA345" s="34">
        <f t="shared" si="67"/>
        <v>-0.00091499098967433713</v>
      </c>
      <c r="AB345" s="33" t="s">
        <v>4946</v>
      </c>
      <c r="AC345" s="35">
        <v>44946</v>
      </c>
      <c r="AD345" s="33">
        <v>60</v>
      </c>
      <c r="AE345" s="36">
        <f t="shared" si="68"/>
        <v>45006</v>
      </c>
    </row>
    <row r="346" spans="2:31" ht="14.5" hidden="1">
      <c r="B346" s="29" t="s">
        <v>266</v>
      </c>
      <c r="C346" s="30" t="str">
        <f t="shared" si="58"/>
        <v>(Acreedores quirografarios)</v>
      </c>
      <c r="D346" s="30">
        <v>5</v>
      </c>
      <c r="E346" s="30" t="s">
        <v>4978</v>
      </c>
      <c r="F346" s="30" t="s">
        <v>4979</v>
      </c>
      <c r="G346" s="30" t="s">
        <v>3909</v>
      </c>
      <c r="H346" s="31" t="s">
        <v>390</v>
      </c>
      <c r="I346" s="31" t="s">
        <v>48</v>
      </c>
      <c r="J346" s="32">
        <v>-62231286</v>
      </c>
      <c r="K346" s="33">
        <f t="shared" si="59"/>
        <v>-13046.801471744393</v>
      </c>
      <c r="L346" s="33">
        <v>-62231286</v>
      </c>
      <c r="M346" s="33">
        <v>0</v>
      </c>
      <c r="N346" s="33">
        <v>0</v>
      </c>
      <c r="O346" s="33">
        <v>0</v>
      </c>
      <c r="P346" s="33">
        <f t="shared" si="60"/>
        <v>-62231286</v>
      </c>
      <c r="Q346" s="33">
        <f t="shared" si="61"/>
        <v>-13046.801471744393</v>
      </c>
      <c r="R346" s="33">
        <f t="shared" si="62"/>
        <v>-62231286</v>
      </c>
      <c r="S346" s="33"/>
      <c r="T346" s="30" t="str">
        <f t="shared" si="63"/>
        <v>COP</v>
      </c>
      <c r="U346" s="33">
        <v>0</v>
      </c>
      <c r="V346" s="33">
        <v>0</v>
      </c>
      <c r="W346" s="33">
        <v>0</v>
      </c>
      <c r="X346" s="33">
        <f t="shared" si="64"/>
        <v>-62231286</v>
      </c>
      <c r="Y346" s="33">
        <f t="shared" si="65"/>
        <v>-13046.801471744393</v>
      </c>
      <c r="Z346" s="33">
        <f t="shared" si="66"/>
        <v>-62231286</v>
      </c>
      <c r="AA346" s="34">
        <f t="shared" si="67"/>
        <v>-0.0015344622468274757</v>
      </c>
      <c r="AB346" s="33" t="s">
        <v>4946</v>
      </c>
      <c r="AC346" s="35">
        <v>44946</v>
      </c>
      <c r="AD346" s="33">
        <v>60</v>
      </c>
      <c r="AE346" s="36">
        <f t="shared" si="68"/>
        <v>45006</v>
      </c>
    </row>
    <row r="347" spans="2:31" ht="14.5" hidden="1">
      <c r="B347" s="29" t="s">
        <v>266</v>
      </c>
      <c r="C347" s="30" t="str">
        <f t="shared" si="58"/>
        <v>(Acreedores quirografarios)</v>
      </c>
      <c r="D347" s="30">
        <v>5</v>
      </c>
      <c r="E347" s="30" t="s">
        <v>4978</v>
      </c>
      <c r="F347" s="30" t="s">
        <v>4979</v>
      </c>
      <c r="G347" s="30" t="s">
        <v>3909</v>
      </c>
      <c r="H347" s="31" t="s">
        <v>391</v>
      </c>
      <c r="I347" s="31" t="s">
        <v>48</v>
      </c>
      <c r="J347" s="32">
        <v>-45777193</v>
      </c>
      <c r="K347" s="33">
        <f t="shared" si="59"/>
        <v>-9597.1976057947304</v>
      </c>
      <c r="L347" s="33">
        <v>-45777193</v>
      </c>
      <c r="M347" s="33">
        <v>0</v>
      </c>
      <c r="N347" s="33">
        <v>0</v>
      </c>
      <c r="O347" s="33">
        <v>0</v>
      </c>
      <c r="P347" s="33">
        <f t="shared" si="60"/>
        <v>-45777193</v>
      </c>
      <c r="Q347" s="33">
        <f t="shared" si="61"/>
        <v>-9597.1976057947304</v>
      </c>
      <c r="R347" s="33">
        <f t="shared" si="62"/>
        <v>-45777193</v>
      </c>
      <c r="S347" s="33"/>
      <c r="T347" s="30" t="str">
        <f t="shared" si="63"/>
        <v>COP</v>
      </c>
      <c r="U347" s="33">
        <v>0</v>
      </c>
      <c r="V347" s="33">
        <v>0</v>
      </c>
      <c r="W347" s="33">
        <v>0</v>
      </c>
      <c r="X347" s="33">
        <f t="shared" si="64"/>
        <v>-45777193</v>
      </c>
      <c r="Y347" s="33">
        <f t="shared" si="65"/>
        <v>-9597.1976057947304</v>
      </c>
      <c r="Z347" s="33">
        <f t="shared" si="66"/>
        <v>-45777193</v>
      </c>
      <c r="AA347" s="34">
        <f t="shared" si="67"/>
        <v>-0.0011287469525253745</v>
      </c>
      <c r="AB347" s="33" t="s">
        <v>4946</v>
      </c>
      <c r="AC347" s="35">
        <v>44946</v>
      </c>
      <c r="AD347" s="33">
        <v>60</v>
      </c>
      <c r="AE347" s="36">
        <f t="shared" si="68"/>
        <v>45006</v>
      </c>
    </row>
    <row r="348" spans="2:31" ht="14.5" hidden="1">
      <c r="B348" s="29" t="s">
        <v>266</v>
      </c>
      <c r="C348" s="30" t="str">
        <f t="shared" si="58"/>
        <v>(Acreedores quirografarios)</v>
      </c>
      <c r="D348" s="30">
        <v>5</v>
      </c>
      <c r="E348" s="30" t="s">
        <v>4978</v>
      </c>
      <c r="F348" s="30" t="s">
        <v>4979</v>
      </c>
      <c r="G348" s="30" t="s">
        <v>3909</v>
      </c>
      <c r="H348" s="31" t="s">
        <v>392</v>
      </c>
      <c r="I348" s="31" t="s">
        <v>48</v>
      </c>
      <c r="J348" s="32">
        <v>-9083035</v>
      </c>
      <c r="K348" s="33">
        <f t="shared" si="59"/>
        <v>-1904.2600920364371</v>
      </c>
      <c r="L348" s="33">
        <v>-9083035</v>
      </c>
      <c r="M348" s="33">
        <v>0</v>
      </c>
      <c r="N348" s="33">
        <v>0</v>
      </c>
      <c r="O348" s="33">
        <v>0</v>
      </c>
      <c r="P348" s="33">
        <f t="shared" si="60"/>
        <v>-9083035</v>
      </c>
      <c r="Q348" s="33">
        <f t="shared" si="61"/>
        <v>-1904.2600920364371</v>
      </c>
      <c r="R348" s="33">
        <f t="shared" si="62"/>
        <v>-9083035</v>
      </c>
      <c r="S348" s="33"/>
      <c r="T348" s="30" t="str">
        <f t="shared" si="63"/>
        <v>COP</v>
      </c>
      <c r="U348" s="33">
        <v>0</v>
      </c>
      <c r="V348" s="33">
        <v>0</v>
      </c>
      <c r="W348" s="33">
        <v>0</v>
      </c>
      <c r="X348" s="33">
        <f t="shared" si="64"/>
        <v>-9083035</v>
      </c>
      <c r="Y348" s="33">
        <f t="shared" si="65"/>
        <v>-1904.2600920364371</v>
      </c>
      <c r="Z348" s="33">
        <f t="shared" si="66"/>
        <v>-9083035</v>
      </c>
      <c r="AA348" s="34">
        <f t="shared" si="67"/>
        <v>-0.0002239641053555056</v>
      </c>
      <c r="AB348" s="33" t="s">
        <v>4946</v>
      </c>
      <c r="AC348" s="35">
        <v>44946</v>
      </c>
      <c r="AD348" s="33">
        <v>60</v>
      </c>
      <c r="AE348" s="36">
        <f t="shared" si="68"/>
        <v>45006</v>
      </c>
    </row>
    <row r="349" spans="2:31" ht="14.5" hidden="1">
      <c r="B349" s="29" t="s">
        <v>266</v>
      </c>
      <c r="C349" s="30" t="str">
        <f t="shared" si="58"/>
        <v>(Acreedores quirografarios)</v>
      </c>
      <c r="D349" s="30">
        <v>5</v>
      </c>
      <c r="E349" s="30" t="s">
        <v>4978</v>
      </c>
      <c r="F349" s="30" t="s">
        <v>4979</v>
      </c>
      <c r="G349" s="30" t="s">
        <v>3909</v>
      </c>
      <c r="H349" s="31" t="s">
        <v>393</v>
      </c>
      <c r="I349" s="31" t="s">
        <v>48</v>
      </c>
      <c r="J349" s="32">
        <v>-95189885</v>
      </c>
      <c r="K349" s="33">
        <f t="shared" si="59"/>
        <v>-19956.578299107936</v>
      </c>
      <c r="L349" s="33">
        <v>-95189885</v>
      </c>
      <c r="M349" s="33">
        <v>0</v>
      </c>
      <c r="N349" s="33">
        <v>0</v>
      </c>
      <c r="O349" s="33">
        <v>0</v>
      </c>
      <c r="P349" s="33">
        <f t="shared" si="60"/>
        <v>-95189885</v>
      </c>
      <c r="Q349" s="33">
        <f t="shared" si="61"/>
        <v>-19956.578299107936</v>
      </c>
      <c r="R349" s="33">
        <f t="shared" si="62"/>
        <v>-95189885</v>
      </c>
      <c r="S349" s="33"/>
      <c r="T349" s="30" t="str">
        <f t="shared" si="63"/>
        <v>COP</v>
      </c>
      <c r="U349" s="33">
        <v>0</v>
      </c>
      <c r="V349" s="33">
        <v>0</v>
      </c>
      <c r="W349" s="33">
        <v>0</v>
      </c>
      <c r="X349" s="33">
        <f t="shared" si="64"/>
        <v>-95189885</v>
      </c>
      <c r="Y349" s="33">
        <f t="shared" si="65"/>
        <v>-19956.578299107936</v>
      </c>
      <c r="Z349" s="33">
        <f t="shared" si="66"/>
        <v>-95189885</v>
      </c>
      <c r="AA349" s="34">
        <f t="shared" si="67"/>
        <v>-0.00234713588937161</v>
      </c>
      <c r="AB349" s="33" t="s">
        <v>4946</v>
      </c>
      <c r="AC349" s="35">
        <v>44946</v>
      </c>
      <c r="AD349" s="33">
        <v>60</v>
      </c>
      <c r="AE349" s="36">
        <f t="shared" si="68"/>
        <v>45006</v>
      </c>
    </row>
    <row r="350" spans="2:31" ht="14.5" hidden="1">
      <c r="B350" s="29" t="s">
        <v>266</v>
      </c>
      <c r="C350" s="30" t="str">
        <f t="shared" si="58"/>
        <v>(Acreedores quirografarios)</v>
      </c>
      <c r="D350" s="30">
        <v>5</v>
      </c>
      <c r="E350" s="30" t="s">
        <v>4978</v>
      </c>
      <c r="F350" s="30" t="s">
        <v>4979</v>
      </c>
      <c r="G350" s="30" t="s">
        <v>3909</v>
      </c>
      <c r="H350" s="31" t="s">
        <v>394</v>
      </c>
      <c r="I350" s="31" t="s">
        <v>48</v>
      </c>
      <c r="J350" s="32">
        <v>-58507785</v>
      </c>
      <c r="K350" s="33">
        <f t="shared" si="59"/>
        <v>-12266.168747444888</v>
      </c>
      <c r="L350" s="33">
        <v>-58507785</v>
      </c>
      <c r="M350" s="33">
        <v>0</v>
      </c>
      <c r="N350" s="33">
        <v>0</v>
      </c>
      <c r="O350" s="33">
        <v>0</v>
      </c>
      <c r="P350" s="33">
        <f t="shared" si="60"/>
        <v>-58507785</v>
      </c>
      <c r="Q350" s="33">
        <f t="shared" si="61"/>
        <v>-12266.168747444888</v>
      </c>
      <c r="R350" s="33">
        <f t="shared" si="62"/>
        <v>-58507785</v>
      </c>
      <c r="S350" s="33"/>
      <c r="T350" s="30" t="str">
        <f t="shared" si="63"/>
        <v>COP</v>
      </c>
      <c r="U350" s="33">
        <v>0</v>
      </c>
      <c r="V350" s="33">
        <v>0</v>
      </c>
      <c r="W350" s="33">
        <v>0</v>
      </c>
      <c r="X350" s="33">
        <f t="shared" si="64"/>
        <v>-58507785</v>
      </c>
      <c r="Y350" s="33">
        <f t="shared" si="65"/>
        <v>-12266.168747444888</v>
      </c>
      <c r="Z350" s="33">
        <f t="shared" si="66"/>
        <v>-58507785</v>
      </c>
      <c r="AA350" s="34">
        <f t="shared" si="67"/>
        <v>-0.0014426503612346832</v>
      </c>
      <c r="AB350" s="33" t="s">
        <v>4946</v>
      </c>
      <c r="AC350" s="35">
        <v>44946</v>
      </c>
      <c r="AD350" s="33">
        <v>60</v>
      </c>
      <c r="AE350" s="36">
        <f t="shared" si="68"/>
        <v>45006</v>
      </c>
    </row>
    <row r="351" spans="2:31" ht="14.5" hidden="1">
      <c r="B351" s="29" t="s">
        <v>266</v>
      </c>
      <c r="C351" s="30" t="str">
        <f t="shared" si="58"/>
        <v>(Acreedores quirografarios)</v>
      </c>
      <c r="D351" s="30">
        <v>5</v>
      </c>
      <c r="E351" s="30" t="s">
        <v>4978</v>
      </c>
      <c r="F351" s="30" t="s">
        <v>4979</v>
      </c>
      <c r="G351" s="30" t="s">
        <v>3909</v>
      </c>
      <c r="H351" s="31" t="s">
        <v>395</v>
      </c>
      <c r="I351" s="31" t="s">
        <v>48</v>
      </c>
      <c r="J351" s="32">
        <v>-95427876</v>
      </c>
      <c r="K351" s="33">
        <f t="shared" si="59"/>
        <v>-20006.473159533318</v>
      </c>
      <c r="L351" s="33">
        <v>-95427876</v>
      </c>
      <c r="M351" s="33">
        <v>0</v>
      </c>
      <c r="N351" s="33">
        <v>0</v>
      </c>
      <c r="O351" s="33">
        <v>0</v>
      </c>
      <c r="P351" s="33">
        <f t="shared" si="60"/>
        <v>-95427876</v>
      </c>
      <c r="Q351" s="33">
        <f t="shared" si="61"/>
        <v>-20006.473159533318</v>
      </c>
      <c r="R351" s="33">
        <f t="shared" si="62"/>
        <v>-95427876</v>
      </c>
      <c r="S351" s="33"/>
      <c r="T351" s="30" t="str">
        <f t="shared" si="63"/>
        <v>COP</v>
      </c>
      <c r="U351" s="33">
        <v>0</v>
      </c>
      <c r="V351" s="33">
        <v>0</v>
      </c>
      <c r="W351" s="33">
        <v>0</v>
      </c>
      <c r="X351" s="33">
        <f t="shared" si="64"/>
        <v>-95427876</v>
      </c>
      <c r="Y351" s="33">
        <f t="shared" si="65"/>
        <v>-20006.473159533318</v>
      </c>
      <c r="Z351" s="33">
        <f t="shared" si="66"/>
        <v>-95427876</v>
      </c>
      <c r="AA351" s="34">
        <f t="shared" si="67"/>
        <v>-0.0023530041307025817</v>
      </c>
      <c r="AB351" s="33" t="s">
        <v>4946</v>
      </c>
      <c r="AC351" s="35">
        <v>44946</v>
      </c>
      <c r="AD351" s="33">
        <v>60</v>
      </c>
      <c r="AE351" s="36">
        <f t="shared" si="68"/>
        <v>45006</v>
      </c>
    </row>
    <row r="352" spans="2:31" ht="14.5" hidden="1">
      <c r="B352" s="29" t="s">
        <v>266</v>
      </c>
      <c r="C352" s="30" t="str">
        <f t="shared" si="58"/>
        <v>(Acreedores quirografarios)</v>
      </c>
      <c r="D352" s="30">
        <v>5</v>
      </c>
      <c r="E352" s="30" t="s">
        <v>4978</v>
      </c>
      <c r="F352" s="30" t="s">
        <v>4979</v>
      </c>
      <c r="G352" s="30" t="s">
        <v>3909</v>
      </c>
      <c r="H352" s="31" t="s">
        <v>396</v>
      </c>
      <c r="I352" s="31" t="s">
        <v>48</v>
      </c>
      <c r="J352" s="32">
        <v>63770</v>
      </c>
      <c r="K352" s="33">
        <f t="shared" si="59"/>
        <v>13.369393167500025</v>
      </c>
      <c r="L352" s="33">
        <v>63770</v>
      </c>
      <c r="M352" s="33">
        <v>0</v>
      </c>
      <c r="N352" s="33">
        <v>0</v>
      </c>
      <c r="O352" s="33">
        <v>0</v>
      </c>
      <c r="P352" s="33">
        <f t="shared" si="60"/>
        <v>63770</v>
      </c>
      <c r="Q352" s="33">
        <f t="shared" si="61"/>
        <v>13.369393167500025</v>
      </c>
      <c r="R352" s="33">
        <f t="shared" si="62"/>
        <v>63770</v>
      </c>
      <c r="S352" s="33"/>
      <c r="T352" s="30" t="str">
        <f t="shared" si="63"/>
        <v>COP</v>
      </c>
      <c r="U352" s="33">
        <v>0</v>
      </c>
      <c r="V352" s="33">
        <v>0</v>
      </c>
      <c r="W352" s="33">
        <v>0</v>
      </c>
      <c r="X352" s="33">
        <f t="shared" si="64"/>
        <v>63770</v>
      </c>
      <c r="Y352" s="33">
        <f t="shared" si="65"/>
        <v>13.369393167500025</v>
      </c>
      <c r="Z352" s="33">
        <f t="shared" si="66"/>
        <v>63770</v>
      </c>
      <c r="AA352" s="34">
        <f t="shared" si="67"/>
        <v>1.5724029466495056E-06</v>
      </c>
      <c r="AB352" s="33" t="s">
        <v>4946</v>
      </c>
      <c r="AC352" s="35">
        <v>44949</v>
      </c>
      <c r="AD352" s="33">
        <v>60</v>
      </c>
      <c r="AE352" s="36">
        <f t="shared" si="68"/>
        <v>45009</v>
      </c>
    </row>
    <row r="353" spans="2:31" ht="14.5" hidden="1">
      <c r="B353" s="29" t="s">
        <v>266</v>
      </c>
      <c r="C353" s="30" t="str">
        <f t="shared" si="58"/>
        <v>(Acreedores quirografarios)</v>
      </c>
      <c r="D353" s="30">
        <v>5</v>
      </c>
      <c r="E353" s="30" t="s">
        <v>4978</v>
      </c>
      <c r="F353" s="30" t="s">
        <v>4979</v>
      </c>
      <c r="G353" s="30" t="s">
        <v>3909</v>
      </c>
      <c r="H353" s="31" t="s">
        <v>397</v>
      </c>
      <c r="I353" s="31" t="s">
        <v>48</v>
      </c>
      <c r="J353" s="32">
        <v>431841</v>
      </c>
      <c r="K353" s="33">
        <f t="shared" si="59"/>
        <v>90.535551432434971</v>
      </c>
      <c r="L353" s="33">
        <v>431841</v>
      </c>
      <c r="M353" s="33">
        <v>0</v>
      </c>
      <c r="N353" s="33">
        <v>0</v>
      </c>
      <c r="O353" s="33">
        <v>0</v>
      </c>
      <c r="P353" s="33">
        <f t="shared" si="60"/>
        <v>431841</v>
      </c>
      <c r="Q353" s="33">
        <f t="shared" si="61"/>
        <v>90.535551432434971</v>
      </c>
      <c r="R353" s="33">
        <f t="shared" si="62"/>
        <v>431841</v>
      </c>
      <c r="S353" s="33"/>
      <c r="T353" s="30" t="str">
        <f t="shared" si="63"/>
        <v>COP</v>
      </c>
      <c r="U353" s="33">
        <v>0</v>
      </c>
      <c r="V353" s="33">
        <v>0</v>
      </c>
      <c r="W353" s="33">
        <v>0</v>
      </c>
      <c r="X353" s="33">
        <f t="shared" si="64"/>
        <v>431841</v>
      </c>
      <c r="Y353" s="33">
        <f t="shared" si="65"/>
        <v>90.535551432434971</v>
      </c>
      <c r="Z353" s="33">
        <f t="shared" si="66"/>
        <v>431841</v>
      </c>
      <c r="AA353" s="34">
        <f t="shared" si="67"/>
        <v>1.0648079988773235E-05</v>
      </c>
      <c r="AB353" s="33" t="s">
        <v>4946</v>
      </c>
      <c r="AC353" s="35">
        <v>44949</v>
      </c>
      <c r="AD353" s="33">
        <v>60</v>
      </c>
      <c r="AE353" s="36">
        <f t="shared" si="68"/>
        <v>45009</v>
      </c>
    </row>
    <row r="354" spans="2:31" ht="14.5" hidden="1">
      <c r="B354" s="29" t="s">
        <v>266</v>
      </c>
      <c r="C354" s="30" t="str">
        <f t="shared" si="58"/>
        <v>(Acreedores quirografarios)</v>
      </c>
      <c r="D354" s="30">
        <v>5</v>
      </c>
      <c r="E354" s="30" t="s">
        <v>4978</v>
      </c>
      <c r="F354" s="30" t="s">
        <v>4979</v>
      </c>
      <c r="G354" s="30" t="s">
        <v>3909</v>
      </c>
      <c r="H354" s="31" t="s">
        <v>398</v>
      </c>
      <c r="I354" s="31" t="s">
        <v>48</v>
      </c>
      <c r="J354" s="32">
        <v>336155</v>
      </c>
      <c r="K354" s="33">
        <f t="shared" si="59"/>
        <v>70.474962525026982</v>
      </c>
      <c r="L354" s="33">
        <v>336155</v>
      </c>
      <c r="M354" s="33">
        <v>0</v>
      </c>
      <c r="N354" s="33">
        <v>0</v>
      </c>
      <c r="O354" s="33">
        <v>0</v>
      </c>
      <c r="P354" s="33">
        <f t="shared" si="60"/>
        <v>336155</v>
      </c>
      <c r="Q354" s="33">
        <f t="shared" si="61"/>
        <v>70.474962525026982</v>
      </c>
      <c r="R354" s="33">
        <f t="shared" si="62"/>
        <v>336155</v>
      </c>
      <c r="S354" s="33"/>
      <c r="T354" s="30" t="str">
        <f t="shared" si="63"/>
        <v>COP</v>
      </c>
      <c r="U354" s="33">
        <v>0</v>
      </c>
      <c r="V354" s="33">
        <v>0</v>
      </c>
      <c r="W354" s="33">
        <v>0</v>
      </c>
      <c r="X354" s="33">
        <f t="shared" si="64"/>
        <v>336155</v>
      </c>
      <c r="Y354" s="33">
        <f t="shared" si="65"/>
        <v>70.474962525026982</v>
      </c>
      <c r="Z354" s="33">
        <f t="shared" si="66"/>
        <v>336155</v>
      </c>
      <c r="AA354" s="34">
        <f t="shared" si="67"/>
        <v>8.2887111891322648E-06</v>
      </c>
      <c r="AB354" s="33" t="s">
        <v>4946</v>
      </c>
      <c r="AC354" s="35">
        <v>44949</v>
      </c>
      <c r="AD354" s="33">
        <v>60</v>
      </c>
      <c r="AE354" s="36">
        <f t="shared" si="68"/>
        <v>45009</v>
      </c>
    </row>
    <row r="355" spans="2:31" ht="14.5" hidden="1">
      <c r="B355" s="29" t="s">
        <v>266</v>
      </c>
      <c r="C355" s="30" t="str">
        <f t="shared" si="58"/>
        <v>(Acreedores quirografarios)</v>
      </c>
      <c r="D355" s="30">
        <v>5</v>
      </c>
      <c r="E355" s="30" t="s">
        <v>4978</v>
      </c>
      <c r="F355" s="30" t="s">
        <v>4979</v>
      </c>
      <c r="G355" s="30" t="s">
        <v>3909</v>
      </c>
      <c r="H355" s="31" t="s">
        <v>399</v>
      </c>
      <c r="I355" s="31" t="s">
        <v>48</v>
      </c>
      <c r="J355" s="32">
        <v>-268594500</v>
      </c>
      <c r="K355" s="33">
        <f t="shared" si="59"/>
        <v>-56310.890279568535</v>
      </c>
      <c r="L355" s="33">
        <v>-268594500</v>
      </c>
      <c r="M355" s="33">
        <v>0</v>
      </c>
      <c r="N355" s="33">
        <v>0</v>
      </c>
      <c r="O355" s="33">
        <v>0</v>
      </c>
      <c r="P355" s="33">
        <f t="shared" si="60"/>
        <v>-268594500</v>
      </c>
      <c r="Q355" s="33">
        <f t="shared" si="61"/>
        <v>-56310.890279568535</v>
      </c>
      <c r="R355" s="33">
        <f t="shared" si="62"/>
        <v>-268594500</v>
      </c>
      <c r="S355" s="33"/>
      <c r="T355" s="30" t="str">
        <f t="shared" si="63"/>
        <v>COP</v>
      </c>
      <c r="U355" s="33">
        <v>0</v>
      </c>
      <c r="V355" s="33">
        <v>0</v>
      </c>
      <c r="W355" s="33">
        <v>0</v>
      </c>
      <c r="X355" s="33">
        <f t="shared" si="64"/>
        <v>-268594500</v>
      </c>
      <c r="Y355" s="33">
        <f t="shared" si="65"/>
        <v>-56310.890279568535</v>
      </c>
      <c r="Z355" s="33">
        <f t="shared" si="66"/>
        <v>-268594500</v>
      </c>
      <c r="AA355" s="34">
        <f t="shared" si="67"/>
        <v>-0.0066228443351709371</v>
      </c>
      <c r="AB355" s="33" t="s">
        <v>4946</v>
      </c>
      <c r="AC355" s="35">
        <v>44949</v>
      </c>
      <c r="AD355" s="33">
        <v>60</v>
      </c>
      <c r="AE355" s="36">
        <f t="shared" si="68"/>
        <v>45009</v>
      </c>
    </row>
    <row r="356" spans="2:31" ht="14.5" hidden="1">
      <c r="B356" s="29" t="s">
        <v>266</v>
      </c>
      <c r="C356" s="30" t="str">
        <f t="shared" si="58"/>
        <v>(Acreedores quirografarios)</v>
      </c>
      <c r="D356" s="30">
        <v>5</v>
      </c>
      <c r="E356" s="30" t="s">
        <v>4978</v>
      </c>
      <c r="F356" s="30" t="s">
        <v>4979</v>
      </c>
      <c r="G356" s="30" t="s">
        <v>3909</v>
      </c>
      <c r="H356" s="31" t="s">
        <v>400</v>
      </c>
      <c r="I356" s="31" t="s">
        <v>48</v>
      </c>
      <c r="J356" s="32">
        <v>-7176000</v>
      </c>
      <c r="K356" s="33">
        <f t="shared" si="59"/>
        <v>-1504.4498254662094</v>
      </c>
      <c r="L356" s="33">
        <v>-7176000</v>
      </c>
      <c r="M356" s="33">
        <v>0</v>
      </c>
      <c r="N356" s="33">
        <v>0</v>
      </c>
      <c r="O356" s="33">
        <v>0</v>
      </c>
      <c r="P356" s="33">
        <f t="shared" si="60"/>
        <v>-7176000</v>
      </c>
      <c r="Q356" s="33">
        <f t="shared" si="61"/>
        <v>-1504.4498254662094</v>
      </c>
      <c r="R356" s="33">
        <f t="shared" si="62"/>
        <v>-7176000</v>
      </c>
      <c r="S356" s="33"/>
      <c r="T356" s="30" t="str">
        <f t="shared" si="63"/>
        <v>COP</v>
      </c>
      <c r="U356" s="33">
        <v>0</v>
      </c>
      <c r="V356" s="33">
        <v>0</v>
      </c>
      <c r="W356" s="33">
        <v>0</v>
      </c>
      <c r="X356" s="33">
        <f t="shared" si="64"/>
        <v>-7176000</v>
      </c>
      <c r="Y356" s="33">
        <f t="shared" si="65"/>
        <v>-1504.4498254662094</v>
      </c>
      <c r="Z356" s="33">
        <f t="shared" si="66"/>
        <v>-7176000</v>
      </c>
      <c r="AA356" s="34">
        <f t="shared" si="67"/>
        <v>-0.00017694156413920108</v>
      </c>
      <c r="AB356" s="33" t="s">
        <v>4946</v>
      </c>
      <c r="AC356" s="35">
        <v>44949</v>
      </c>
      <c r="AD356" s="33">
        <v>60</v>
      </c>
      <c r="AE356" s="36">
        <f t="shared" si="68"/>
        <v>45009</v>
      </c>
    </row>
    <row r="357" spans="2:31" ht="14.5" hidden="1">
      <c r="B357" s="29" t="s">
        <v>266</v>
      </c>
      <c r="C357" s="30" t="str">
        <f t="shared" si="58"/>
        <v>(Acreedores quirografarios)</v>
      </c>
      <c r="D357" s="30">
        <v>5</v>
      </c>
      <c r="E357" s="30" t="s">
        <v>4978</v>
      </c>
      <c r="F357" s="30" t="s">
        <v>4979</v>
      </c>
      <c r="G357" s="30" t="s">
        <v>3909</v>
      </c>
      <c r="H357" s="31" t="s">
        <v>401</v>
      </c>
      <c r="I357" s="31" t="s">
        <v>48</v>
      </c>
      <c r="J357" s="32">
        <v>-58118013</v>
      </c>
      <c r="K357" s="33">
        <f t="shared" si="59"/>
        <v>-12184.452970219189</v>
      </c>
      <c r="L357" s="33">
        <v>-58118013</v>
      </c>
      <c r="M357" s="33">
        <v>0</v>
      </c>
      <c r="N357" s="33">
        <v>0</v>
      </c>
      <c r="O357" s="33">
        <v>0</v>
      </c>
      <c r="P357" s="33">
        <f t="shared" si="60"/>
        <v>-58118013</v>
      </c>
      <c r="Q357" s="33">
        <f t="shared" si="61"/>
        <v>-12184.452970219189</v>
      </c>
      <c r="R357" s="33">
        <f t="shared" si="62"/>
        <v>-58118013</v>
      </c>
      <c r="S357" s="33"/>
      <c r="T357" s="30" t="str">
        <f t="shared" si="63"/>
        <v>COP</v>
      </c>
      <c r="U357" s="33">
        <v>0</v>
      </c>
      <c r="V357" s="33">
        <v>0</v>
      </c>
      <c r="W357" s="33">
        <v>0</v>
      </c>
      <c r="X357" s="33">
        <f t="shared" si="64"/>
        <v>-58118013</v>
      </c>
      <c r="Y357" s="33">
        <f t="shared" si="65"/>
        <v>-12184.452970219189</v>
      </c>
      <c r="Z357" s="33">
        <f t="shared" si="66"/>
        <v>-58118013</v>
      </c>
      <c r="AA357" s="34">
        <f t="shared" si="67"/>
        <v>-0.0014330395937684533</v>
      </c>
      <c r="AB357" s="33" t="s">
        <v>4946</v>
      </c>
      <c r="AC357" s="35">
        <v>44949</v>
      </c>
      <c r="AD357" s="33">
        <v>60</v>
      </c>
      <c r="AE357" s="36">
        <f t="shared" si="68"/>
        <v>45009</v>
      </c>
    </row>
    <row r="358" spans="2:31" ht="14.5" hidden="1">
      <c r="B358" s="29" t="s">
        <v>266</v>
      </c>
      <c r="C358" s="30" t="str">
        <f t="shared" si="58"/>
        <v>(Acreedores quirografarios)</v>
      </c>
      <c r="D358" s="30">
        <v>5</v>
      </c>
      <c r="E358" s="30" t="s">
        <v>4978</v>
      </c>
      <c r="F358" s="30" t="s">
        <v>4979</v>
      </c>
      <c r="G358" s="30" t="s">
        <v>3909</v>
      </c>
      <c r="H358" s="31" t="s">
        <v>402</v>
      </c>
      <c r="I358" s="31" t="s">
        <v>48</v>
      </c>
      <c r="J358" s="32">
        <v>-16539</v>
      </c>
      <c r="K358" s="33">
        <f t="shared" si="59"/>
        <v>-3.4674046353658916</v>
      </c>
      <c r="L358" s="33">
        <v>-16539</v>
      </c>
      <c r="M358" s="33">
        <v>0</v>
      </c>
      <c r="N358" s="33">
        <v>0</v>
      </c>
      <c r="O358" s="33">
        <v>0</v>
      </c>
      <c r="P358" s="33">
        <f t="shared" si="60"/>
        <v>-16539</v>
      </c>
      <c r="Q358" s="33">
        <f t="shared" si="61"/>
        <v>-3.4674046353658916</v>
      </c>
      <c r="R358" s="33">
        <f t="shared" si="62"/>
        <v>-16539</v>
      </c>
      <c r="S358" s="33"/>
      <c r="T358" s="30" t="str">
        <f t="shared" si="63"/>
        <v>COP</v>
      </c>
      <c r="U358" s="33">
        <v>0</v>
      </c>
      <c r="V358" s="33">
        <v>0</v>
      </c>
      <c r="W358" s="33">
        <v>0</v>
      </c>
      <c r="X358" s="33">
        <f t="shared" si="64"/>
        <v>-16539</v>
      </c>
      <c r="Y358" s="33">
        <f t="shared" si="65"/>
        <v>-3.4674046353658916</v>
      </c>
      <c r="Z358" s="33">
        <f t="shared" si="66"/>
        <v>-16539</v>
      </c>
      <c r="AA358" s="34">
        <f t="shared" si="67"/>
        <v>-4.0780888089440449E-07</v>
      </c>
      <c r="AB358" s="33" t="s">
        <v>4946</v>
      </c>
      <c r="AC358" s="35">
        <v>44949</v>
      </c>
      <c r="AD358" s="33">
        <v>60</v>
      </c>
      <c r="AE358" s="36">
        <f t="shared" si="68"/>
        <v>45009</v>
      </c>
    </row>
    <row r="359" spans="2:31" ht="14.5" hidden="1">
      <c r="B359" s="29" t="s">
        <v>266</v>
      </c>
      <c r="C359" s="30" t="str">
        <f t="shared" si="58"/>
        <v>(Acreedores quirografarios)</v>
      </c>
      <c r="D359" s="30">
        <v>5</v>
      </c>
      <c r="E359" s="30" t="s">
        <v>4978</v>
      </c>
      <c r="F359" s="30" t="s">
        <v>4979</v>
      </c>
      <c r="G359" s="30" t="s">
        <v>3909</v>
      </c>
      <c r="H359" s="31" t="s">
        <v>403</v>
      </c>
      <c r="I359" s="31" t="s">
        <v>48</v>
      </c>
      <c r="J359" s="32">
        <v>-33075</v>
      </c>
      <c r="K359" s="33">
        <f t="shared" si="59"/>
        <v>-6.9341803201358525</v>
      </c>
      <c r="L359" s="33">
        <v>-33075</v>
      </c>
      <c r="M359" s="33">
        <v>0</v>
      </c>
      <c r="N359" s="33">
        <v>0</v>
      </c>
      <c r="O359" s="33">
        <v>0</v>
      </c>
      <c r="P359" s="33">
        <f t="shared" si="60"/>
        <v>-33075</v>
      </c>
      <c r="Q359" s="33">
        <f t="shared" si="61"/>
        <v>-6.9341803201358525</v>
      </c>
      <c r="R359" s="33">
        <f t="shared" si="62"/>
        <v>-33075</v>
      </c>
      <c r="S359" s="33"/>
      <c r="T359" s="30" t="str">
        <f t="shared" si="63"/>
        <v>COP</v>
      </c>
      <c r="U359" s="33">
        <v>0</v>
      </c>
      <c r="V359" s="33">
        <v>0</v>
      </c>
      <c r="W359" s="33">
        <v>0</v>
      </c>
      <c r="X359" s="33">
        <f t="shared" si="64"/>
        <v>-33075</v>
      </c>
      <c r="Y359" s="33">
        <f t="shared" si="65"/>
        <v>-6.9341803201358525</v>
      </c>
      <c r="Z359" s="33">
        <f t="shared" si="66"/>
        <v>-33075</v>
      </c>
      <c r="AA359" s="34">
        <f t="shared" si="67"/>
        <v>-8.1554378956299823E-07</v>
      </c>
      <c r="AB359" s="33" t="s">
        <v>4946</v>
      </c>
      <c r="AC359" s="35">
        <v>44949</v>
      </c>
      <c r="AD359" s="33">
        <v>60</v>
      </c>
      <c r="AE359" s="36">
        <f t="shared" si="68"/>
        <v>45009</v>
      </c>
    </row>
    <row r="360" spans="2:31" ht="14.5" hidden="1">
      <c r="B360" s="29" t="s">
        <v>266</v>
      </c>
      <c r="C360" s="30" t="str">
        <f t="shared" si="58"/>
        <v>(Acreedores quirografarios)</v>
      </c>
      <c r="D360" s="30">
        <v>5</v>
      </c>
      <c r="E360" s="30" t="s">
        <v>4978</v>
      </c>
      <c r="F360" s="30" t="s">
        <v>4979</v>
      </c>
      <c r="G360" s="30" t="s">
        <v>3909</v>
      </c>
      <c r="H360" s="31" t="s">
        <v>404</v>
      </c>
      <c r="I360" s="31" t="s">
        <v>48</v>
      </c>
      <c r="J360" s="32">
        <v>439828</v>
      </c>
      <c r="K360" s="33">
        <f t="shared" si="59"/>
        <v>92.210027569001113</v>
      </c>
      <c r="L360" s="33">
        <v>439828</v>
      </c>
      <c r="M360" s="33">
        <v>0</v>
      </c>
      <c r="N360" s="33">
        <v>0</v>
      </c>
      <c r="O360" s="33">
        <v>0</v>
      </c>
      <c r="P360" s="33">
        <f t="shared" si="60"/>
        <v>439828</v>
      </c>
      <c r="Q360" s="33">
        <f t="shared" si="61"/>
        <v>92.210027569001113</v>
      </c>
      <c r="R360" s="33">
        <f t="shared" si="62"/>
        <v>439828</v>
      </c>
      <c r="S360" s="33"/>
      <c r="T360" s="30" t="str">
        <f t="shared" si="63"/>
        <v>COP</v>
      </c>
      <c r="U360" s="33">
        <v>0</v>
      </c>
      <c r="V360" s="33">
        <v>0</v>
      </c>
      <c r="W360" s="33">
        <v>0</v>
      </c>
      <c r="X360" s="33">
        <f t="shared" si="64"/>
        <v>439828</v>
      </c>
      <c r="Y360" s="33">
        <f t="shared" si="65"/>
        <v>92.210027569001113</v>
      </c>
      <c r="Z360" s="33">
        <f t="shared" si="66"/>
        <v>439828</v>
      </c>
      <c r="AA360" s="34">
        <f t="shared" si="67"/>
        <v>1.0845018711289929E-05</v>
      </c>
      <c r="AB360" s="33" t="s">
        <v>4946</v>
      </c>
      <c r="AC360" s="35">
        <v>44949</v>
      </c>
      <c r="AD360" s="33">
        <v>60</v>
      </c>
      <c r="AE360" s="36">
        <f t="shared" si="68"/>
        <v>45009</v>
      </c>
    </row>
    <row r="361" spans="2:31" ht="14.5" hidden="1">
      <c r="B361" s="29" t="s">
        <v>266</v>
      </c>
      <c r="C361" s="30" t="str">
        <f t="shared" si="58"/>
        <v>(Acreedores quirografarios)</v>
      </c>
      <c r="D361" s="30">
        <v>5</v>
      </c>
      <c r="E361" s="30" t="s">
        <v>4978</v>
      </c>
      <c r="F361" s="30" t="s">
        <v>4979</v>
      </c>
      <c r="G361" s="30" t="s">
        <v>3909</v>
      </c>
      <c r="H361" s="31" t="s">
        <v>405</v>
      </c>
      <c r="I361" s="31" t="s">
        <v>48</v>
      </c>
      <c r="J361" s="32">
        <v>-45900020</v>
      </c>
      <c r="K361" s="33">
        <f t="shared" si="59"/>
        <v>-9622.9483107435244</v>
      </c>
      <c r="L361" s="33">
        <v>-45900020</v>
      </c>
      <c r="M361" s="33">
        <v>0</v>
      </c>
      <c r="N361" s="33">
        <v>0</v>
      </c>
      <c r="O361" s="33">
        <v>0</v>
      </c>
      <c r="P361" s="33">
        <f t="shared" si="60"/>
        <v>-45900020</v>
      </c>
      <c r="Q361" s="33">
        <f t="shared" si="61"/>
        <v>-9622.9483107435244</v>
      </c>
      <c r="R361" s="33">
        <f t="shared" si="62"/>
        <v>-45900020</v>
      </c>
      <c r="S361" s="33"/>
      <c r="T361" s="30" t="str">
        <f t="shared" si="63"/>
        <v>COP</v>
      </c>
      <c r="U361" s="33">
        <v>0</v>
      </c>
      <c r="V361" s="33">
        <v>0</v>
      </c>
      <c r="W361" s="33">
        <v>0</v>
      </c>
      <c r="X361" s="33">
        <f t="shared" si="64"/>
        <v>-45900020</v>
      </c>
      <c r="Y361" s="33">
        <f t="shared" si="65"/>
        <v>-9622.9483107435244</v>
      </c>
      <c r="Z361" s="33">
        <f t="shared" si="66"/>
        <v>-45900020</v>
      </c>
      <c r="AA361" s="34">
        <f t="shared" si="67"/>
        <v>-0.0011317755480519248</v>
      </c>
      <c r="AB361" s="33" t="s">
        <v>4946</v>
      </c>
      <c r="AC361" s="35">
        <v>44949</v>
      </c>
      <c r="AD361" s="33">
        <v>60</v>
      </c>
      <c r="AE361" s="36">
        <f t="shared" si="68"/>
        <v>45009</v>
      </c>
    </row>
    <row r="362" spans="2:31" ht="14.5" hidden="1">
      <c r="B362" s="29" t="s">
        <v>266</v>
      </c>
      <c r="C362" s="30" t="str">
        <f t="shared" si="58"/>
        <v>(Acreedores quirografarios)</v>
      </c>
      <c r="D362" s="30">
        <v>5</v>
      </c>
      <c r="E362" s="30" t="s">
        <v>4978</v>
      </c>
      <c r="F362" s="30" t="s">
        <v>4979</v>
      </c>
      <c r="G362" s="30" t="s">
        <v>3909</v>
      </c>
      <c r="H362" s="31" t="s">
        <v>406</v>
      </c>
      <c r="I362" s="31" t="s">
        <v>48</v>
      </c>
      <c r="J362" s="32">
        <v>-38977575</v>
      </c>
      <c r="K362" s="33">
        <f t="shared" si="59"/>
        <v>-8171.6563413943832</v>
      </c>
      <c r="L362" s="33">
        <v>-38977575</v>
      </c>
      <c r="M362" s="33">
        <v>0</v>
      </c>
      <c r="N362" s="33">
        <v>0</v>
      </c>
      <c r="O362" s="33">
        <v>0</v>
      </c>
      <c r="P362" s="33">
        <f t="shared" si="60"/>
        <v>-38977575</v>
      </c>
      <c r="Q362" s="33">
        <f t="shared" si="61"/>
        <v>-8171.6563413943832</v>
      </c>
      <c r="R362" s="33">
        <f t="shared" si="62"/>
        <v>-38977575</v>
      </c>
      <c r="S362" s="33"/>
      <c r="T362" s="30" t="str">
        <f t="shared" si="63"/>
        <v>COP</v>
      </c>
      <c r="U362" s="33">
        <v>0</v>
      </c>
      <c r="V362" s="33">
        <v>0</v>
      </c>
      <c r="W362" s="33">
        <v>0</v>
      </c>
      <c r="X362" s="33">
        <f t="shared" si="64"/>
        <v>-38977575</v>
      </c>
      <c r="Y362" s="33">
        <f t="shared" si="65"/>
        <v>-8171.6563413943832</v>
      </c>
      <c r="Z362" s="33">
        <f t="shared" si="66"/>
        <v>-38977575</v>
      </c>
      <c r="AA362" s="34">
        <f t="shared" si="67"/>
        <v>-0.00096108599315120123</v>
      </c>
      <c r="AB362" s="33" t="s">
        <v>4946</v>
      </c>
      <c r="AC362" s="35">
        <v>44949</v>
      </c>
      <c r="AD362" s="33">
        <v>60</v>
      </c>
      <c r="AE362" s="36">
        <f t="shared" si="68"/>
        <v>45009</v>
      </c>
    </row>
    <row r="363" spans="2:31" ht="14.5" hidden="1">
      <c r="B363" s="29" t="s">
        <v>266</v>
      </c>
      <c r="C363" s="30" t="str">
        <f t="shared" si="58"/>
        <v>(Acreedores quirografarios)</v>
      </c>
      <c r="D363" s="30">
        <v>5</v>
      </c>
      <c r="E363" s="30" t="s">
        <v>4978</v>
      </c>
      <c r="F363" s="30" t="s">
        <v>4979</v>
      </c>
      <c r="G363" s="30" t="s">
        <v>3909</v>
      </c>
      <c r="H363" s="31" t="s">
        <v>407</v>
      </c>
      <c r="I363" s="31" t="s">
        <v>48</v>
      </c>
      <c r="J363" s="32">
        <v>-191851345</v>
      </c>
      <c r="K363" s="33">
        <f t="shared" si="59"/>
        <v>-40221.672589284775</v>
      </c>
      <c r="L363" s="33">
        <v>-191851345</v>
      </c>
      <c r="M363" s="33">
        <v>0</v>
      </c>
      <c r="N363" s="33">
        <v>0</v>
      </c>
      <c r="O363" s="33">
        <v>0</v>
      </c>
      <c r="P363" s="33">
        <f t="shared" si="60"/>
        <v>-191851345</v>
      </c>
      <c r="Q363" s="33">
        <f t="shared" si="61"/>
        <v>-40221.672589284775</v>
      </c>
      <c r="R363" s="33">
        <f t="shared" si="62"/>
        <v>-191851345</v>
      </c>
      <c r="S363" s="33"/>
      <c r="T363" s="30" t="str">
        <f t="shared" si="63"/>
        <v>COP</v>
      </c>
      <c r="U363" s="33">
        <v>0</v>
      </c>
      <c r="V363" s="33">
        <v>0</v>
      </c>
      <c r="W363" s="33">
        <v>0</v>
      </c>
      <c r="X363" s="33">
        <f t="shared" si="64"/>
        <v>-191851345</v>
      </c>
      <c r="Y363" s="33">
        <f t="shared" si="65"/>
        <v>-40221.672589284775</v>
      </c>
      <c r="Z363" s="33">
        <f t="shared" si="66"/>
        <v>-191851345</v>
      </c>
      <c r="AA363" s="34">
        <f t="shared" si="67"/>
        <v>-0.004730557004809015</v>
      </c>
      <c r="AB363" s="33" t="s">
        <v>4946</v>
      </c>
      <c r="AC363" s="35">
        <v>44949</v>
      </c>
      <c r="AD363" s="33">
        <v>60</v>
      </c>
      <c r="AE363" s="36">
        <f t="shared" si="68"/>
        <v>45009</v>
      </c>
    </row>
    <row r="364" spans="2:31" ht="14.5" hidden="1">
      <c r="B364" s="29" t="s">
        <v>266</v>
      </c>
      <c r="C364" s="30" t="str">
        <f t="shared" si="58"/>
        <v>(Acreedores quirografarios)</v>
      </c>
      <c r="D364" s="30">
        <v>5</v>
      </c>
      <c r="E364" s="30" t="s">
        <v>4978</v>
      </c>
      <c r="F364" s="30" t="s">
        <v>4979</v>
      </c>
      <c r="G364" s="30" t="s">
        <v>3909</v>
      </c>
      <c r="H364" s="31" t="s">
        <v>408</v>
      </c>
      <c r="I364" s="31" t="s">
        <v>48</v>
      </c>
      <c r="J364" s="32">
        <v>-71515613</v>
      </c>
      <c r="K364" s="33">
        <f t="shared" si="59"/>
        <v>-14993.262471566191</v>
      </c>
      <c r="L364" s="33">
        <v>-71515613</v>
      </c>
      <c r="M364" s="33">
        <v>0</v>
      </c>
      <c r="N364" s="33">
        <v>0</v>
      </c>
      <c r="O364" s="33">
        <v>0</v>
      </c>
      <c r="P364" s="33">
        <f t="shared" si="60"/>
        <v>-71515613</v>
      </c>
      <c r="Q364" s="33">
        <f t="shared" si="61"/>
        <v>-14993.262471566191</v>
      </c>
      <c r="R364" s="33">
        <f t="shared" si="62"/>
        <v>-71515613</v>
      </c>
      <c r="S364" s="33"/>
      <c r="T364" s="30" t="str">
        <f t="shared" si="63"/>
        <v>COP</v>
      </c>
      <c r="U364" s="33">
        <v>0</v>
      </c>
      <c r="V364" s="33">
        <v>0</v>
      </c>
      <c r="W364" s="33">
        <v>0</v>
      </c>
      <c r="X364" s="33">
        <f t="shared" si="64"/>
        <v>-71515613</v>
      </c>
      <c r="Y364" s="33">
        <f t="shared" si="65"/>
        <v>-14993.262471566191</v>
      </c>
      <c r="Z364" s="33">
        <f t="shared" si="66"/>
        <v>-71515613</v>
      </c>
      <c r="AA364" s="34">
        <f t="shared" si="67"/>
        <v>-0.0017633896912756107</v>
      </c>
      <c r="AB364" s="33" t="s">
        <v>4946</v>
      </c>
      <c r="AC364" s="35">
        <v>44949</v>
      </c>
      <c r="AD364" s="33">
        <v>60</v>
      </c>
      <c r="AE364" s="36">
        <f t="shared" si="68"/>
        <v>45009</v>
      </c>
    </row>
    <row r="365" spans="2:31" ht="14.5" hidden="1">
      <c r="B365" s="29" t="s">
        <v>266</v>
      </c>
      <c r="C365" s="30" t="str">
        <f t="shared" si="58"/>
        <v>(Acreedores quirografarios)</v>
      </c>
      <c r="D365" s="30">
        <v>5</v>
      </c>
      <c r="E365" s="30" t="s">
        <v>4978</v>
      </c>
      <c r="F365" s="30" t="s">
        <v>4979</v>
      </c>
      <c r="G365" s="30" t="s">
        <v>3909</v>
      </c>
      <c r="H365" s="31" t="s">
        <v>409</v>
      </c>
      <c r="I365" s="31" t="s">
        <v>48</v>
      </c>
      <c r="J365" s="32">
        <v>-80722250</v>
      </c>
      <c r="K365" s="33">
        <f t="shared" si="59"/>
        <v>-16923.435747455369</v>
      </c>
      <c r="L365" s="33">
        <v>-80722250</v>
      </c>
      <c r="M365" s="33">
        <v>0</v>
      </c>
      <c r="N365" s="33">
        <v>0</v>
      </c>
      <c r="O365" s="33">
        <v>0</v>
      </c>
      <c r="P365" s="33">
        <f t="shared" si="60"/>
        <v>-80722250</v>
      </c>
      <c r="Q365" s="33">
        <f t="shared" si="61"/>
        <v>-16923.435747455369</v>
      </c>
      <c r="R365" s="33">
        <f t="shared" si="62"/>
        <v>-80722250</v>
      </c>
      <c r="S365" s="33"/>
      <c r="T365" s="30" t="str">
        <f t="shared" si="63"/>
        <v>COP</v>
      </c>
      <c r="U365" s="33">
        <v>0</v>
      </c>
      <c r="V365" s="33">
        <v>0</v>
      </c>
      <c r="W365" s="33">
        <v>0</v>
      </c>
      <c r="X365" s="33">
        <f t="shared" si="64"/>
        <v>-80722250</v>
      </c>
      <c r="Y365" s="33">
        <f t="shared" si="65"/>
        <v>-16923.435747455369</v>
      </c>
      <c r="Z365" s="33">
        <f t="shared" si="66"/>
        <v>-80722250</v>
      </c>
      <c r="AA365" s="34">
        <f t="shared" si="67"/>
        <v>-0.0019904015016493346</v>
      </c>
      <c r="AB365" s="33" t="s">
        <v>4946</v>
      </c>
      <c r="AC365" s="35">
        <v>44949</v>
      </c>
      <c r="AD365" s="33">
        <v>60</v>
      </c>
      <c r="AE365" s="36">
        <f t="shared" si="68"/>
        <v>45009</v>
      </c>
    </row>
    <row r="366" spans="2:31" ht="14.5" hidden="1">
      <c r="B366" s="29" t="s">
        <v>266</v>
      </c>
      <c r="C366" s="30" t="str">
        <f t="shared" si="58"/>
        <v>(Acreedores quirografarios)</v>
      </c>
      <c r="D366" s="30">
        <v>5</v>
      </c>
      <c r="E366" s="30" t="s">
        <v>4978</v>
      </c>
      <c r="F366" s="30" t="s">
        <v>4979</v>
      </c>
      <c r="G366" s="30" t="s">
        <v>3909</v>
      </c>
      <c r="H366" s="31" t="s">
        <v>410</v>
      </c>
      <c r="I366" s="31" t="s">
        <v>48</v>
      </c>
      <c r="J366" s="32">
        <v>-113012787</v>
      </c>
      <c r="K366" s="33">
        <f t="shared" si="59"/>
        <v>-23693.153243812696</v>
      </c>
      <c r="L366" s="33">
        <v>-113012787</v>
      </c>
      <c r="M366" s="33">
        <v>0</v>
      </c>
      <c r="N366" s="33">
        <v>0</v>
      </c>
      <c r="O366" s="33">
        <v>0</v>
      </c>
      <c r="P366" s="33">
        <f t="shared" si="60"/>
        <v>-113012787</v>
      </c>
      <c r="Q366" s="33">
        <f t="shared" si="61"/>
        <v>-23693.153243812696</v>
      </c>
      <c r="R366" s="33">
        <f t="shared" si="62"/>
        <v>-113012787</v>
      </c>
      <c r="S366" s="33"/>
      <c r="T366" s="30" t="str">
        <f t="shared" si="63"/>
        <v>COP</v>
      </c>
      <c r="U366" s="33">
        <v>0</v>
      </c>
      <c r="V366" s="33">
        <v>0</v>
      </c>
      <c r="W366" s="33">
        <v>0</v>
      </c>
      <c r="X366" s="33">
        <f t="shared" si="64"/>
        <v>-113012787</v>
      </c>
      <c r="Y366" s="33">
        <f t="shared" si="65"/>
        <v>-23693.153243812696</v>
      </c>
      <c r="Z366" s="33">
        <f t="shared" si="66"/>
        <v>-113012787</v>
      </c>
      <c r="AA366" s="34">
        <f t="shared" si="67"/>
        <v>-0.0027866024664869524</v>
      </c>
      <c r="AB366" s="33" t="s">
        <v>4946</v>
      </c>
      <c r="AC366" s="35">
        <v>44949</v>
      </c>
      <c r="AD366" s="33">
        <v>60</v>
      </c>
      <c r="AE366" s="36">
        <f t="shared" si="68"/>
        <v>45009</v>
      </c>
    </row>
    <row r="367" spans="2:31" ht="14.5" hidden="1">
      <c r="B367" s="29" t="s">
        <v>266</v>
      </c>
      <c r="C367" s="30" t="str">
        <f t="shared" si="58"/>
        <v>(Acreedores quirografarios)</v>
      </c>
      <c r="D367" s="30">
        <v>5</v>
      </c>
      <c r="E367" s="30" t="s">
        <v>4978</v>
      </c>
      <c r="F367" s="30" t="s">
        <v>4979</v>
      </c>
      <c r="G367" s="30" t="s">
        <v>3909</v>
      </c>
      <c r="H367" s="31" t="s">
        <v>411</v>
      </c>
      <c r="I367" s="31" t="s">
        <v>48</v>
      </c>
      <c r="J367" s="32">
        <v>-67075864</v>
      </c>
      <c r="K367" s="33">
        <f t="shared" si="59"/>
        <v>-14062.46821178863</v>
      </c>
      <c r="L367" s="33">
        <v>-67075864</v>
      </c>
      <c r="M367" s="33">
        <v>0</v>
      </c>
      <c r="N367" s="33">
        <v>0</v>
      </c>
      <c r="O367" s="33">
        <v>0</v>
      </c>
      <c r="P367" s="33">
        <f t="shared" si="60"/>
        <v>-67075864</v>
      </c>
      <c r="Q367" s="33">
        <f t="shared" si="61"/>
        <v>-14062.46821178863</v>
      </c>
      <c r="R367" s="33">
        <f t="shared" si="62"/>
        <v>-67075864</v>
      </c>
      <c r="S367" s="33"/>
      <c r="T367" s="30" t="str">
        <f t="shared" si="63"/>
        <v>COP</v>
      </c>
      <c r="U367" s="33">
        <v>0</v>
      </c>
      <c r="V367" s="33">
        <v>0</v>
      </c>
      <c r="W367" s="33">
        <v>0</v>
      </c>
      <c r="X367" s="33">
        <f t="shared" si="64"/>
        <v>-67075864</v>
      </c>
      <c r="Y367" s="33">
        <f t="shared" si="65"/>
        <v>-14062.46821178863</v>
      </c>
      <c r="Z367" s="33">
        <f t="shared" si="66"/>
        <v>-67075864</v>
      </c>
      <c r="AA367" s="34">
        <f t="shared" si="67"/>
        <v>-0.00165391698608533</v>
      </c>
      <c r="AB367" s="33" t="s">
        <v>4946</v>
      </c>
      <c r="AC367" s="35">
        <v>44949</v>
      </c>
      <c r="AD367" s="33">
        <v>60</v>
      </c>
      <c r="AE367" s="36">
        <f t="shared" si="68"/>
        <v>45009</v>
      </c>
    </row>
    <row r="368" spans="2:31" ht="14.5" hidden="1">
      <c r="B368" s="29" t="s">
        <v>266</v>
      </c>
      <c r="C368" s="30" t="str">
        <f t="shared" si="58"/>
        <v>(Acreedores quirografarios)</v>
      </c>
      <c r="D368" s="30">
        <v>5</v>
      </c>
      <c r="E368" s="30" t="s">
        <v>4978</v>
      </c>
      <c r="F368" s="30" t="s">
        <v>4979</v>
      </c>
      <c r="G368" s="30" t="s">
        <v>3909</v>
      </c>
      <c r="H368" s="31" t="s">
        <v>412</v>
      </c>
      <c r="I368" s="31" t="s">
        <v>48</v>
      </c>
      <c r="J368" s="32">
        <v>-23158200</v>
      </c>
      <c r="K368" s="33">
        <f t="shared" si="59"/>
        <v>-4855.1212302273652</v>
      </c>
      <c r="L368" s="33">
        <v>-23158200</v>
      </c>
      <c r="M368" s="33">
        <v>0</v>
      </c>
      <c r="N368" s="33">
        <v>0</v>
      </c>
      <c r="O368" s="33">
        <v>0</v>
      </c>
      <c r="P368" s="33">
        <f t="shared" si="60"/>
        <v>-23158200</v>
      </c>
      <c r="Q368" s="33">
        <f t="shared" si="61"/>
        <v>-4855.1212302273652</v>
      </c>
      <c r="R368" s="33">
        <f t="shared" si="62"/>
        <v>-23158200</v>
      </c>
      <c r="S368" s="33"/>
      <c r="T368" s="30" t="str">
        <f t="shared" si="63"/>
        <v>COP</v>
      </c>
      <c r="U368" s="33">
        <v>0</v>
      </c>
      <c r="V368" s="33">
        <v>0</v>
      </c>
      <c r="W368" s="33">
        <v>0</v>
      </c>
      <c r="X368" s="33">
        <f t="shared" si="64"/>
        <v>-23158200</v>
      </c>
      <c r="Y368" s="33">
        <f t="shared" si="65"/>
        <v>-4855.1212302273652</v>
      </c>
      <c r="Z368" s="33">
        <f t="shared" si="66"/>
        <v>-23158200</v>
      </c>
      <c r="AA368" s="34">
        <f t="shared" si="67"/>
        <v>-0.00057102119992313914</v>
      </c>
      <c r="AB368" s="33" t="s">
        <v>4946</v>
      </c>
      <c r="AC368" s="35">
        <v>44949</v>
      </c>
      <c r="AD368" s="33">
        <v>60</v>
      </c>
      <c r="AE368" s="36">
        <f t="shared" si="68"/>
        <v>45009</v>
      </c>
    </row>
    <row r="369" spans="2:31" ht="14.5" hidden="1">
      <c r="B369" s="29" t="s">
        <v>266</v>
      </c>
      <c r="C369" s="30" t="str">
        <f t="shared" si="58"/>
        <v>(Acreedores quirografarios)</v>
      </c>
      <c r="D369" s="30">
        <v>5</v>
      </c>
      <c r="E369" s="30" t="s">
        <v>4978</v>
      </c>
      <c r="F369" s="30" t="s">
        <v>4979</v>
      </c>
      <c r="G369" s="30" t="s">
        <v>3909</v>
      </c>
      <c r="H369" s="31" t="s">
        <v>413</v>
      </c>
      <c r="I369" s="31" t="s">
        <v>48</v>
      </c>
      <c r="J369" s="32">
        <v>-58169178</v>
      </c>
      <c r="K369" s="33">
        <f t="shared" si="59"/>
        <v>-12195.179722632787</v>
      </c>
      <c r="L369" s="33">
        <v>-58169178</v>
      </c>
      <c r="M369" s="33">
        <v>0</v>
      </c>
      <c r="N369" s="33">
        <v>0</v>
      </c>
      <c r="O369" s="33">
        <v>0</v>
      </c>
      <c r="P369" s="33">
        <f t="shared" si="60"/>
        <v>-58169178</v>
      </c>
      <c r="Q369" s="33">
        <f t="shared" si="61"/>
        <v>-12195.179722632787</v>
      </c>
      <c r="R369" s="33">
        <f t="shared" si="62"/>
        <v>-58169178</v>
      </c>
      <c r="S369" s="33"/>
      <c r="T369" s="30" t="str">
        <f t="shared" si="63"/>
        <v>COP</v>
      </c>
      <c r="U369" s="33">
        <v>0</v>
      </c>
      <c r="V369" s="33">
        <v>0</v>
      </c>
      <c r="W369" s="33">
        <v>0</v>
      </c>
      <c r="X369" s="33">
        <f t="shared" si="64"/>
        <v>-58169178</v>
      </c>
      <c r="Y369" s="33">
        <f t="shared" si="65"/>
        <v>-12195.179722632787</v>
      </c>
      <c r="Z369" s="33">
        <f t="shared" si="66"/>
        <v>-58169178</v>
      </c>
      <c r="AA369" s="34">
        <f t="shared" si="67"/>
        <v>-0.0014343011900796549</v>
      </c>
      <c r="AB369" s="33" t="s">
        <v>4946</v>
      </c>
      <c r="AC369" s="35">
        <v>44949</v>
      </c>
      <c r="AD369" s="33">
        <v>60</v>
      </c>
      <c r="AE369" s="36">
        <f t="shared" si="68"/>
        <v>45009</v>
      </c>
    </row>
    <row r="370" spans="2:31" ht="14.5" hidden="1">
      <c r="B370" s="29" t="s">
        <v>266</v>
      </c>
      <c r="C370" s="30" t="str">
        <f t="shared" si="58"/>
        <v>(Acreedores quirografarios)</v>
      </c>
      <c r="D370" s="30">
        <v>5</v>
      </c>
      <c r="E370" s="30" t="s">
        <v>4978</v>
      </c>
      <c r="F370" s="30" t="s">
        <v>4979</v>
      </c>
      <c r="G370" s="30" t="s">
        <v>3909</v>
      </c>
      <c r="H370" s="31" t="s">
        <v>414</v>
      </c>
      <c r="I370" s="31" t="s">
        <v>48</v>
      </c>
      <c r="J370" s="32">
        <v>-42862465</v>
      </c>
      <c r="K370" s="33">
        <f t="shared" si="59"/>
        <v>-8986.1243016027747</v>
      </c>
      <c r="L370" s="33">
        <v>-42862465</v>
      </c>
      <c r="M370" s="33">
        <v>0</v>
      </c>
      <c r="N370" s="33">
        <v>0</v>
      </c>
      <c r="O370" s="33">
        <v>0</v>
      </c>
      <c r="P370" s="33">
        <f t="shared" si="60"/>
        <v>-42862465</v>
      </c>
      <c r="Q370" s="33">
        <f t="shared" si="61"/>
        <v>-8986.1243016027747</v>
      </c>
      <c r="R370" s="33">
        <f t="shared" si="62"/>
        <v>-42862465</v>
      </c>
      <c r="S370" s="33"/>
      <c r="T370" s="30" t="str">
        <f t="shared" si="63"/>
        <v>COP</v>
      </c>
      <c r="U370" s="33">
        <v>0</v>
      </c>
      <c r="V370" s="33">
        <v>0</v>
      </c>
      <c r="W370" s="33">
        <v>0</v>
      </c>
      <c r="X370" s="33">
        <f t="shared" si="64"/>
        <v>-42862465</v>
      </c>
      <c r="Y370" s="33">
        <f t="shared" si="65"/>
        <v>-8986.1243016027747</v>
      </c>
      <c r="Z370" s="33">
        <f t="shared" si="66"/>
        <v>-42862465</v>
      </c>
      <c r="AA370" s="34">
        <f t="shared" si="67"/>
        <v>-0.0010568773132611151</v>
      </c>
      <c r="AB370" s="33" t="s">
        <v>4946</v>
      </c>
      <c r="AC370" s="35">
        <v>44949</v>
      </c>
      <c r="AD370" s="33">
        <v>60</v>
      </c>
      <c r="AE370" s="36">
        <f t="shared" si="68"/>
        <v>45009</v>
      </c>
    </row>
    <row r="371" spans="2:31" ht="14.5" hidden="1">
      <c r="B371" s="29" t="s">
        <v>266</v>
      </c>
      <c r="C371" s="30" t="str">
        <f t="shared" si="58"/>
        <v>(Acreedores quirografarios)</v>
      </c>
      <c r="D371" s="30">
        <v>5</v>
      </c>
      <c r="E371" s="30" t="s">
        <v>4978</v>
      </c>
      <c r="F371" s="30" t="s">
        <v>4979</v>
      </c>
      <c r="G371" s="30" t="s">
        <v>3909</v>
      </c>
      <c r="H371" s="31" t="s">
        <v>415</v>
      </c>
      <c r="I371" s="31" t="s">
        <v>48</v>
      </c>
      <c r="J371" s="32">
        <v>457815</v>
      </c>
      <c r="K371" s="33">
        <f t="shared" si="59"/>
        <v>95.981005692002881</v>
      </c>
      <c r="L371" s="33">
        <v>457815</v>
      </c>
      <c r="M371" s="33">
        <v>0</v>
      </c>
      <c r="N371" s="33">
        <v>0</v>
      </c>
      <c r="O371" s="33">
        <v>0</v>
      </c>
      <c r="P371" s="33">
        <f t="shared" si="60"/>
        <v>457815</v>
      </c>
      <c r="Q371" s="33">
        <f t="shared" si="61"/>
        <v>95.981005692002881</v>
      </c>
      <c r="R371" s="33">
        <f t="shared" si="62"/>
        <v>457815</v>
      </c>
      <c r="S371" s="33"/>
      <c r="T371" s="30" t="str">
        <f t="shared" si="63"/>
        <v>COP</v>
      </c>
      <c r="U371" s="33">
        <v>0</v>
      </c>
      <c r="V371" s="33">
        <v>0</v>
      </c>
      <c r="W371" s="33">
        <v>0</v>
      </c>
      <c r="X371" s="33">
        <f t="shared" si="64"/>
        <v>457815</v>
      </c>
      <c r="Y371" s="33">
        <f t="shared" si="65"/>
        <v>95.981005692002881</v>
      </c>
      <c r="Z371" s="33">
        <f t="shared" si="66"/>
        <v>457815</v>
      </c>
      <c r="AA371" s="34">
        <f t="shared" si="67"/>
        <v>1.1288531519842299E-05</v>
      </c>
      <c r="AB371" s="33" t="s">
        <v>4946</v>
      </c>
      <c r="AC371" s="35">
        <v>44949</v>
      </c>
      <c r="AD371" s="33">
        <v>60</v>
      </c>
      <c r="AE371" s="36">
        <f t="shared" si="68"/>
        <v>45009</v>
      </c>
    </row>
    <row r="372" spans="2:31" ht="14.5" hidden="1">
      <c r="B372" s="29" t="s">
        <v>266</v>
      </c>
      <c r="C372" s="30" t="str">
        <f t="shared" si="58"/>
        <v>(Acreedores quirografarios)</v>
      </c>
      <c r="D372" s="30">
        <v>5</v>
      </c>
      <c r="E372" s="30" t="s">
        <v>4978</v>
      </c>
      <c r="F372" s="30" t="s">
        <v>4979</v>
      </c>
      <c r="G372" s="30" t="s">
        <v>3909</v>
      </c>
      <c r="H372" s="31" t="s">
        <v>416</v>
      </c>
      <c r="I372" s="31" t="s">
        <v>48</v>
      </c>
      <c r="J372" s="32">
        <v>1110788</v>
      </c>
      <c r="K372" s="33">
        <f t="shared" si="59"/>
        <v>232.87692485088627</v>
      </c>
      <c r="L372" s="33">
        <v>1110788</v>
      </c>
      <c r="M372" s="33">
        <v>0</v>
      </c>
      <c r="N372" s="33">
        <v>0</v>
      </c>
      <c r="O372" s="33">
        <v>0</v>
      </c>
      <c r="P372" s="33">
        <f t="shared" si="60"/>
        <v>1110788</v>
      </c>
      <c r="Q372" s="33">
        <f t="shared" si="61"/>
        <v>232.87692485088627</v>
      </c>
      <c r="R372" s="33">
        <f t="shared" si="62"/>
        <v>1110788</v>
      </c>
      <c r="S372" s="33"/>
      <c r="T372" s="30" t="str">
        <f t="shared" si="63"/>
        <v>COP</v>
      </c>
      <c r="U372" s="33">
        <v>0</v>
      </c>
      <c r="V372" s="33">
        <v>0</v>
      </c>
      <c r="W372" s="33">
        <v>0</v>
      </c>
      <c r="X372" s="33">
        <f t="shared" si="64"/>
        <v>1110788</v>
      </c>
      <c r="Y372" s="33">
        <f t="shared" si="65"/>
        <v>232.87692485088627</v>
      </c>
      <c r="Z372" s="33">
        <f t="shared" si="66"/>
        <v>1110788</v>
      </c>
      <c r="AA372" s="34">
        <f t="shared" si="67"/>
        <v>2.7389153587939643E-05</v>
      </c>
      <c r="AB372" s="33" t="s">
        <v>4946</v>
      </c>
      <c r="AC372" s="35">
        <v>44949</v>
      </c>
      <c r="AD372" s="33">
        <v>60</v>
      </c>
      <c r="AE372" s="36">
        <f t="shared" si="68"/>
        <v>45009</v>
      </c>
    </row>
    <row r="373" spans="2:31" ht="14.5" hidden="1">
      <c r="B373" s="29" t="s">
        <v>266</v>
      </c>
      <c r="C373" s="30" t="str">
        <f t="shared" si="58"/>
        <v>(Acreedores quirografarios)</v>
      </c>
      <c r="D373" s="30">
        <v>5</v>
      </c>
      <c r="E373" s="30" t="s">
        <v>4978</v>
      </c>
      <c r="F373" s="30" t="s">
        <v>4979</v>
      </c>
      <c r="G373" s="30" t="s">
        <v>3909</v>
      </c>
      <c r="H373" s="31" t="s">
        <v>417</v>
      </c>
      <c r="I373" s="31" t="s">
        <v>48</v>
      </c>
      <c r="J373" s="32">
        <v>-23758800</v>
      </c>
      <c r="K373" s="33">
        <f t="shared" si="59"/>
        <v>-4981.0371395326893</v>
      </c>
      <c r="L373" s="33">
        <v>-23758800</v>
      </c>
      <c r="M373" s="33">
        <v>0</v>
      </c>
      <c r="N373" s="33">
        <v>0</v>
      </c>
      <c r="O373" s="33">
        <v>0</v>
      </c>
      <c r="P373" s="33">
        <f t="shared" si="60"/>
        <v>-23758800</v>
      </c>
      <c r="Q373" s="33">
        <f t="shared" si="61"/>
        <v>-4981.0371395326893</v>
      </c>
      <c r="R373" s="33">
        <f t="shared" si="62"/>
        <v>-23758800</v>
      </c>
      <c r="S373" s="33"/>
      <c r="T373" s="30" t="str">
        <f t="shared" si="63"/>
        <v>COP</v>
      </c>
      <c r="U373" s="33">
        <v>0</v>
      </c>
      <c r="V373" s="33">
        <v>0</v>
      </c>
      <c r="W373" s="33">
        <v>0</v>
      </c>
      <c r="X373" s="33">
        <f t="shared" si="64"/>
        <v>-23758800</v>
      </c>
      <c r="Y373" s="33">
        <f t="shared" si="65"/>
        <v>-4981.0371395326893</v>
      </c>
      <c r="Z373" s="33">
        <f t="shared" si="66"/>
        <v>-23758800</v>
      </c>
      <c r="AA373" s="34">
        <f t="shared" si="67"/>
        <v>-0.00058583043953044185</v>
      </c>
      <c r="AB373" s="33" t="s">
        <v>4946</v>
      </c>
      <c r="AC373" s="35">
        <v>44949</v>
      </c>
      <c r="AD373" s="33">
        <v>60</v>
      </c>
      <c r="AE373" s="36">
        <f t="shared" si="68"/>
        <v>45009</v>
      </c>
    </row>
    <row r="374" spans="2:31" ht="14.5" hidden="1">
      <c r="B374" s="29" t="s">
        <v>266</v>
      </c>
      <c r="C374" s="30" t="str">
        <f t="shared" si="58"/>
        <v>(Acreedores quirografarios)</v>
      </c>
      <c r="D374" s="30">
        <v>5</v>
      </c>
      <c r="E374" s="30" t="s">
        <v>4978</v>
      </c>
      <c r="F374" s="30" t="s">
        <v>4979</v>
      </c>
      <c r="G374" s="30" t="s">
        <v>3909</v>
      </c>
      <c r="H374" s="31" t="s">
        <v>418</v>
      </c>
      <c r="I374" s="31" t="s">
        <v>48</v>
      </c>
      <c r="J374" s="32">
        <v>-28655</v>
      </c>
      <c r="K374" s="33">
        <f t="shared" si="59"/>
        <v>-6.0075264421313035</v>
      </c>
      <c r="L374" s="33">
        <v>-28655</v>
      </c>
      <c r="M374" s="33">
        <v>0</v>
      </c>
      <c r="N374" s="33">
        <v>0</v>
      </c>
      <c r="O374" s="33">
        <v>0</v>
      </c>
      <c r="P374" s="33">
        <f t="shared" si="60"/>
        <v>-28655</v>
      </c>
      <c r="Q374" s="33">
        <f t="shared" si="61"/>
        <v>-6.0075264421313035</v>
      </c>
      <c r="R374" s="33">
        <f t="shared" si="62"/>
        <v>-28655</v>
      </c>
      <c r="S374" s="33"/>
      <c r="T374" s="30" t="str">
        <f t="shared" si="63"/>
        <v>COP</v>
      </c>
      <c r="U374" s="33">
        <v>0</v>
      </c>
      <c r="V374" s="33">
        <v>0</v>
      </c>
      <c r="W374" s="33">
        <v>0</v>
      </c>
      <c r="X374" s="33">
        <f t="shared" si="64"/>
        <v>-28655</v>
      </c>
      <c r="Y374" s="33">
        <f t="shared" si="65"/>
        <v>-6.0075264421313035</v>
      </c>
      <c r="Z374" s="33">
        <f t="shared" si="66"/>
        <v>-28655</v>
      </c>
      <c r="AA374" s="34">
        <f t="shared" si="67"/>
        <v>-7.0655804353522952E-07</v>
      </c>
      <c r="AB374" s="33" t="s">
        <v>4946</v>
      </c>
      <c r="AC374" s="35">
        <v>44949</v>
      </c>
      <c r="AD374" s="33">
        <v>60</v>
      </c>
      <c r="AE374" s="36">
        <f t="shared" si="68"/>
        <v>45009</v>
      </c>
    </row>
    <row r="375" spans="2:31" ht="14.5" hidden="1">
      <c r="B375" s="29" t="s">
        <v>266</v>
      </c>
      <c r="C375" s="30" t="str">
        <f t="shared" si="58"/>
        <v>(Acreedores quirografarios)</v>
      </c>
      <c r="D375" s="30">
        <v>5</v>
      </c>
      <c r="E375" s="30" t="s">
        <v>4978</v>
      </c>
      <c r="F375" s="30" t="s">
        <v>4979</v>
      </c>
      <c r="G375" s="30" t="s">
        <v>3909</v>
      </c>
      <c r="H375" s="31" t="s">
        <v>419</v>
      </c>
      <c r="I375" s="31" t="s">
        <v>48</v>
      </c>
      <c r="J375" s="32">
        <v>-35555395</v>
      </c>
      <c r="K375" s="33">
        <f t="shared" si="59"/>
        <v>-7454.1956246003538</v>
      </c>
      <c r="L375" s="33">
        <v>-35555395</v>
      </c>
      <c r="M375" s="33">
        <v>0</v>
      </c>
      <c r="N375" s="33">
        <v>0</v>
      </c>
      <c r="O375" s="33">
        <v>0</v>
      </c>
      <c r="P375" s="33">
        <f t="shared" si="60"/>
        <v>-35555395</v>
      </c>
      <c r="Q375" s="33">
        <f t="shared" si="61"/>
        <v>-7454.1956246003538</v>
      </c>
      <c r="R375" s="33">
        <f t="shared" si="62"/>
        <v>-35555395</v>
      </c>
      <c r="S375" s="33"/>
      <c r="T375" s="30" t="str">
        <f t="shared" si="63"/>
        <v>COP</v>
      </c>
      <c r="U375" s="33">
        <v>0</v>
      </c>
      <c r="V375" s="33">
        <v>0</v>
      </c>
      <c r="W375" s="33">
        <v>0</v>
      </c>
      <c r="X375" s="33">
        <f t="shared" si="64"/>
        <v>-35555395</v>
      </c>
      <c r="Y375" s="33">
        <f t="shared" si="65"/>
        <v>-7454.1956246003538</v>
      </c>
      <c r="Z375" s="33">
        <f t="shared" si="66"/>
        <v>-35555395</v>
      </c>
      <c r="AA375" s="34">
        <f t="shared" si="67"/>
        <v>-0.00087670390257624427</v>
      </c>
      <c r="AB375" s="33" t="s">
        <v>4946</v>
      </c>
      <c r="AC375" s="35">
        <v>44949</v>
      </c>
      <c r="AD375" s="33">
        <v>60</v>
      </c>
      <c r="AE375" s="36">
        <f t="shared" si="68"/>
        <v>45009</v>
      </c>
    </row>
    <row r="376" spans="2:31" ht="14.5" hidden="1">
      <c r="B376" s="29" t="s">
        <v>266</v>
      </c>
      <c r="C376" s="30" t="str">
        <f t="shared" si="58"/>
        <v>(Acreedores quirografarios)</v>
      </c>
      <c r="D376" s="30">
        <v>5</v>
      </c>
      <c r="E376" s="30" t="s">
        <v>4978</v>
      </c>
      <c r="F376" s="30" t="s">
        <v>4979</v>
      </c>
      <c r="G376" s="30" t="s">
        <v>3909</v>
      </c>
      <c r="H376" s="31" t="s">
        <v>420</v>
      </c>
      <c r="I376" s="31" t="s">
        <v>48</v>
      </c>
      <c r="J376" s="32">
        <v>-54360259</v>
      </c>
      <c r="K376" s="33">
        <f t="shared" si="59"/>
        <v>-11396.639097665544</v>
      </c>
      <c r="L376" s="33">
        <v>-54360259</v>
      </c>
      <c r="M376" s="33">
        <v>0</v>
      </c>
      <c r="N376" s="33">
        <v>0</v>
      </c>
      <c r="O376" s="33">
        <v>0</v>
      </c>
      <c r="P376" s="33">
        <f t="shared" si="60"/>
        <v>-54360259</v>
      </c>
      <c r="Q376" s="33">
        <f t="shared" si="61"/>
        <v>-11396.639097665544</v>
      </c>
      <c r="R376" s="33">
        <f t="shared" si="62"/>
        <v>-54360259</v>
      </c>
      <c r="S376" s="33"/>
      <c r="T376" s="30" t="str">
        <f t="shared" si="63"/>
        <v>COP</v>
      </c>
      <c r="U376" s="33">
        <v>0</v>
      </c>
      <c r="V376" s="33">
        <v>0</v>
      </c>
      <c r="W376" s="33">
        <v>0</v>
      </c>
      <c r="X376" s="33">
        <f t="shared" si="64"/>
        <v>-54360259</v>
      </c>
      <c r="Y376" s="33">
        <f t="shared" si="65"/>
        <v>-11396.639097665544</v>
      </c>
      <c r="Z376" s="33">
        <f t="shared" si="66"/>
        <v>-54360259</v>
      </c>
      <c r="AA376" s="34">
        <f t="shared" si="67"/>
        <v>-0.0013403831179587629</v>
      </c>
      <c r="AB376" s="33" t="s">
        <v>4946</v>
      </c>
      <c r="AC376" s="35">
        <v>44949</v>
      </c>
      <c r="AD376" s="33">
        <v>60</v>
      </c>
      <c r="AE376" s="36">
        <f t="shared" si="68"/>
        <v>45009</v>
      </c>
    </row>
    <row r="377" spans="2:31" ht="14.5" hidden="1">
      <c r="B377" s="29" t="s">
        <v>266</v>
      </c>
      <c r="C377" s="30" t="str">
        <f t="shared" si="58"/>
        <v>(Acreedores quirografarios)</v>
      </c>
      <c r="D377" s="30">
        <v>5</v>
      </c>
      <c r="E377" s="30" t="s">
        <v>4978</v>
      </c>
      <c r="F377" s="30" t="s">
        <v>4979</v>
      </c>
      <c r="G377" s="30" t="s">
        <v>3909</v>
      </c>
      <c r="H377" s="31" t="s">
        <v>421</v>
      </c>
      <c r="I377" s="31" t="s">
        <v>48</v>
      </c>
      <c r="J377" s="32">
        <v>-114615</v>
      </c>
      <c r="K377" s="33">
        <f t="shared" si="59"/>
        <v>-24.029057517531996</v>
      </c>
      <c r="L377" s="33">
        <v>-114615</v>
      </c>
      <c r="M377" s="33">
        <v>0</v>
      </c>
      <c r="N377" s="33">
        <v>0</v>
      </c>
      <c r="O377" s="33">
        <v>0</v>
      </c>
      <c r="P377" s="33">
        <f t="shared" si="60"/>
        <v>-114615</v>
      </c>
      <c r="Q377" s="33">
        <f t="shared" si="61"/>
        <v>-24.029057517531996</v>
      </c>
      <c r="R377" s="33">
        <f t="shared" si="62"/>
        <v>-114615</v>
      </c>
      <c r="S377" s="33"/>
      <c r="T377" s="30" t="str">
        <f t="shared" si="63"/>
        <v>COP</v>
      </c>
      <c r="U377" s="33">
        <v>0</v>
      </c>
      <c r="V377" s="33">
        <v>0</v>
      </c>
      <c r="W377" s="33">
        <v>0</v>
      </c>
      <c r="X377" s="33">
        <f t="shared" si="64"/>
        <v>-114615</v>
      </c>
      <c r="Y377" s="33">
        <f t="shared" si="65"/>
        <v>-24.029057517531996</v>
      </c>
      <c r="Z377" s="33">
        <f t="shared" si="66"/>
        <v>-114615</v>
      </c>
      <c r="AA377" s="34">
        <f t="shared" si="67"/>
        <v>-2.8261088870979002E-06</v>
      </c>
      <c r="AB377" s="33" t="s">
        <v>4946</v>
      </c>
      <c r="AC377" s="35">
        <v>44949</v>
      </c>
      <c r="AD377" s="33">
        <v>60</v>
      </c>
      <c r="AE377" s="36">
        <f t="shared" si="68"/>
        <v>45009</v>
      </c>
    </row>
    <row r="378" spans="2:31" ht="14.5" hidden="1">
      <c r="B378" s="29" t="s">
        <v>266</v>
      </c>
      <c r="C378" s="30" t="str">
        <f t="shared" si="58"/>
        <v>(Acreedores quirografarios)</v>
      </c>
      <c r="D378" s="30">
        <v>5</v>
      </c>
      <c r="E378" s="30" t="s">
        <v>4978</v>
      </c>
      <c r="F378" s="30" t="s">
        <v>4979</v>
      </c>
      <c r="G378" s="30" t="s">
        <v>3909</v>
      </c>
      <c r="H378" s="31" t="s">
        <v>422</v>
      </c>
      <c r="I378" s="31" t="s">
        <v>48</v>
      </c>
      <c r="J378" s="32">
        <v>-28655</v>
      </c>
      <c r="K378" s="33">
        <f t="shared" si="59"/>
        <v>-6.0075264421313035</v>
      </c>
      <c r="L378" s="33">
        <v>-28655</v>
      </c>
      <c r="M378" s="33">
        <v>0</v>
      </c>
      <c r="N378" s="33">
        <v>0</v>
      </c>
      <c r="O378" s="33">
        <v>0</v>
      </c>
      <c r="P378" s="33">
        <f t="shared" si="60"/>
        <v>-28655</v>
      </c>
      <c r="Q378" s="33">
        <f t="shared" si="61"/>
        <v>-6.0075264421313035</v>
      </c>
      <c r="R378" s="33">
        <f t="shared" si="62"/>
        <v>-28655</v>
      </c>
      <c r="S378" s="33"/>
      <c r="T378" s="30" t="str">
        <f t="shared" si="63"/>
        <v>COP</v>
      </c>
      <c r="U378" s="33">
        <v>0</v>
      </c>
      <c r="V378" s="33">
        <v>0</v>
      </c>
      <c r="W378" s="33">
        <v>0</v>
      </c>
      <c r="X378" s="33">
        <f t="shared" si="64"/>
        <v>-28655</v>
      </c>
      <c r="Y378" s="33">
        <f t="shared" si="65"/>
        <v>-6.0075264421313035</v>
      </c>
      <c r="Z378" s="33">
        <f t="shared" si="66"/>
        <v>-28655</v>
      </c>
      <c r="AA378" s="34">
        <f t="shared" si="67"/>
        <v>-7.0655804353522952E-07</v>
      </c>
      <c r="AB378" s="33" t="s">
        <v>4946</v>
      </c>
      <c r="AC378" s="35">
        <v>44949</v>
      </c>
      <c r="AD378" s="33">
        <v>60</v>
      </c>
      <c r="AE378" s="36">
        <f t="shared" si="68"/>
        <v>45009</v>
      </c>
    </row>
    <row r="379" spans="2:31" ht="14.5" hidden="1">
      <c r="B379" s="29" t="s">
        <v>266</v>
      </c>
      <c r="C379" s="30" t="str">
        <f t="shared" si="58"/>
        <v>(Acreedores quirografarios)</v>
      </c>
      <c r="D379" s="30">
        <v>5</v>
      </c>
      <c r="E379" s="30" t="s">
        <v>4978</v>
      </c>
      <c r="F379" s="30" t="s">
        <v>4979</v>
      </c>
      <c r="G379" s="30" t="s">
        <v>3909</v>
      </c>
      <c r="H379" s="31" t="s">
        <v>423</v>
      </c>
      <c r="I379" s="31" t="s">
        <v>48</v>
      </c>
      <c r="J379" s="32">
        <v>-6558533</v>
      </c>
      <c r="K379" s="33">
        <f t="shared" si="59"/>
        <v>-1374.9977462603645</v>
      </c>
      <c r="L379" s="33">
        <v>-6558533</v>
      </c>
      <c r="M379" s="33">
        <v>0</v>
      </c>
      <c r="N379" s="33">
        <v>0</v>
      </c>
      <c r="O379" s="33">
        <v>0</v>
      </c>
      <c r="P379" s="33">
        <f t="shared" si="60"/>
        <v>-6558533</v>
      </c>
      <c r="Q379" s="33">
        <f t="shared" si="61"/>
        <v>-1374.9977462603645</v>
      </c>
      <c r="R379" s="33">
        <f t="shared" si="62"/>
        <v>-6558533</v>
      </c>
      <c r="S379" s="33"/>
      <c r="T379" s="30" t="str">
        <f t="shared" si="63"/>
        <v>COP</v>
      </c>
      <c r="U379" s="33">
        <v>0</v>
      </c>
      <c r="V379" s="33">
        <v>0</v>
      </c>
      <c r="W379" s="33">
        <v>0</v>
      </c>
      <c r="X379" s="33">
        <f t="shared" si="64"/>
        <v>-6558533</v>
      </c>
      <c r="Y379" s="33">
        <f t="shared" si="65"/>
        <v>-1374.9977462603645</v>
      </c>
      <c r="Z379" s="33">
        <f t="shared" si="66"/>
        <v>-6558533</v>
      </c>
      <c r="AA379" s="34">
        <f t="shared" si="67"/>
        <v>-0.000161716428020982</v>
      </c>
      <c r="AB379" s="33" t="s">
        <v>4946</v>
      </c>
      <c r="AC379" s="35">
        <v>44949</v>
      </c>
      <c r="AD379" s="33">
        <v>60</v>
      </c>
      <c r="AE379" s="36">
        <f t="shared" si="68"/>
        <v>45009</v>
      </c>
    </row>
    <row r="380" spans="2:31" ht="14.5" hidden="1">
      <c r="B380" s="29" t="s">
        <v>266</v>
      </c>
      <c r="C380" s="30" t="str">
        <f t="shared" si="58"/>
        <v>(Acreedores quirografarios)</v>
      </c>
      <c r="D380" s="30">
        <v>5</v>
      </c>
      <c r="E380" s="30" t="s">
        <v>4978</v>
      </c>
      <c r="F380" s="30" t="s">
        <v>4979</v>
      </c>
      <c r="G380" s="30" t="s">
        <v>3909</v>
      </c>
      <c r="H380" s="31" t="s">
        <v>424</v>
      </c>
      <c r="I380" s="31" t="s">
        <v>48</v>
      </c>
      <c r="J380" s="32">
        <v>-57309</v>
      </c>
      <c r="K380" s="33">
        <f t="shared" si="59"/>
        <v>-12.014843234063964</v>
      </c>
      <c r="L380" s="33">
        <v>-57309</v>
      </c>
      <c r="M380" s="33">
        <v>0</v>
      </c>
      <c r="N380" s="33">
        <v>0</v>
      </c>
      <c r="O380" s="33">
        <v>0</v>
      </c>
      <c r="P380" s="33">
        <f t="shared" si="60"/>
        <v>-57309</v>
      </c>
      <c r="Q380" s="33">
        <f t="shared" si="61"/>
        <v>-12.014843234063964</v>
      </c>
      <c r="R380" s="33">
        <f t="shared" si="62"/>
        <v>-57309</v>
      </c>
      <c r="S380" s="33"/>
      <c r="T380" s="30" t="str">
        <f t="shared" si="63"/>
        <v>COP</v>
      </c>
      <c r="U380" s="33">
        <v>0</v>
      </c>
      <c r="V380" s="33">
        <v>0</v>
      </c>
      <c r="W380" s="33">
        <v>0</v>
      </c>
      <c r="X380" s="33">
        <f t="shared" si="64"/>
        <v>-57309</v>
      </c>
      <c r="Y380" s="33">
        <f t="shared" si="65"/>
        <v>-12.014843234063964</v>
      </c>
      <c r="Z380" s="33">
        <f t="shared" si="66"/>
        <v>-57309</v>
      </c>
      <c r="AA380" s="34">
        <f t="shared" si="67"/>
        <v>-1.4130914296618555E-06</v>
      </c>
      <c r="AB380" s="33" t="s">
        <v>4946</v>
      </c>
      <c r="AC380" s="35">
        <v>44949</v>
      </c>
      <c r="AD380" s="33">
        <v>60</v>
      </c>
      <c r="AE380" s="36">
        <f t="shared" si="68"/>
        <v>45009</v>
      </c>
    </row>
    <row r="381" spans="2:31" ht="14.5" hidden="1">
      <c r="B381" s="29" t="s">
        <v>266</v>
      </c>
      <c r="C381" s="30" t="str">
        <f t="shared" si="58"/>
        <v>(Acreedores quirografarios)</v>
      </c>
      <c r="D381" s="30">
        <v>5</v>
      </c>
      <c r="E381" s="30" t="s">
        <v>4978</v>
      </c>
      <c r="F381" s="30" t="s">
        <v>4979</v>
      </c>
      <c r="G381" s="30" t="s">
        <v>3909</v>
      </c>
      <c r="H381" s="31" t="s">
        <v>425</v>
      </c>
      <c r="I381" s="31" t="s">
        <v>48</v>
      </c>
      <c r="J381" s="32">
        <v>-60417377</v>
      </c>
      <c r="K381" s="33">
        <f t="shared" si="59"/>
        <v>-12666.515089573046</v>
      </c>
      <c r="L381" s="33">
        <v>-60417377</v>
      </c>
      <c r="M381" s="33">
        <v>0</v>
      </c>
      <c r="N381" s="33">
        <v>0</v>
      </c>
      <c r="O381" s="33">
        <v>0</v>
      </c>
      <c r="P381" s="33">
        <f t="shared" si="60"/>
        <v>-60417377</v>
      </c>
      <c r="Q381" s="33">
        <f t="shared" si="61"/>
        <v>-12666.515089573046</v>
      </c>
      <c r="R381" s="33">
        <f t="shared" si="62"/>
        <v>-60417377</v>
      </c>
      <c r="S381" s="33"/>
      <c r="T381" s="30" t="str">
        <f t="shared" si="63"/>
        <v>COP</v>
      </c>
      <c r="U381" s="33">
        <v>0</v>
      </c>
      <c r="V381" s="33">
        <v>0</v>
      </c>
      <c r="W381" s="33">
        <v>0</v>
      </c>
      <c r="X381" s="33">
        <f t="shared" si="64"/>
        <v>-60417377</v>
      </c>
      <c r="Y381" s="33">
        <f t="shared" si="65"/>
        <v>-12666.515089573046</v>
      </c>
      <c r="Z381" s="33">
        <f t="shared" si="66"/>
        <v>-60417377</v>
      </c>
      <c r="AA381" s="34">
        <f t="shared" si="67"/>
        <v>-0.0014897359514447869</v>
      </c>
      <c r="AB381" s="33" t="s">
        <v>4946</v>
      </c>
      <c r="AC381" s="35">
        <v>44949</v>
      </c>
      <c r="AD381" s="33">
        <v>60</v>
      </c>
      <c r="AE381" s="36">
        <f t="shared" si="68"/>
        <v>45009</v>
      </c>
    </row>
    <row r="382" spans="2:31" ht="14.5" hidden="1">
      <c r="B382" s="29" t="s">
        <v>266</v>
      </c>
      <c r="C382" s="30" t="str">
        <f t="shared" si="58"/>
        <v>(Acreedores quirografarios)</v>
      </c>
      <c r="D382" s="30">
        <v>5</v>
      </c>
      <c r="E382" s="30" t="s">
        <v>4978</v>
      </c>
      <c r="F382" s="30" t="s">
        <v>4979</v>
      </c>
      <c r="G382" s="30" t="s">
        <v>3909</v>
      </c>
      <c r="H382" s="31" t="s">
        <v>426</v>
      </c>
      <c r="I382" s="31" t="s">
        <v>48</v>
      </c>
      <c r="J382" s="32">
        <v>-57312</v>
      </c>
      <c r="K382" s="33">
        <f t="shared" si="59"/>
        <v>-12.015472184659894</v>
      </c>
      <c r="L382" s="33">
        <v>-57312</v>
      </c>
      <c r="M382" s="33">
        <v>0</v>
      </c>
      <c r="N382" s="33">
        <v>0</v>
      </c>
      <c r="O382" s="33">
        <v>0</v>
      </c>
      <c r="P382" s="33">
        <f t="shared" si="60"/>
        <v>-57312</v>
      </c>
      <c r="Q382" s="33">
        <f t="shared" si="61"/>
        <v>-12.015472184659894</v>
      </c>
      <c r="R382" s="33">
        <f t="shared" si="62"/>
        <v>-57312</v>
      </c>
      <c r="S382" s="33"/>
      <c r="T382" s="30" t="str">
        <f t="shared" si="63"/>
        <v>COP</v>
      </c>
      <c r="U382" s="33">
        <v>0</v>
      </c>
      <c r="V382" s="33">
        <v>0</v>
      </c>
      <c r="W382" s="33">
        <v>0</v>
      </c>
      <c r="X382" s="33">
        <f t="shared" si="64"/>
        <v>-57312</v>
      </c>
      <c r="Y382" s="33">
        <f t="shared" si="65"/>
        <v>-12.015472184659894</v>
      </c>
      <c r="Z382" s="33">
        <f t="shared" si="66"/>
        <v>-57312</v>
      </c>
      <c r="AA382" s="34">
        <f t="shared" si="67"/>
        <v>-1.4131654018876662E-06</v>
      </c>
      <c r="AB382" s="33" t="s">
        <v>4946</v>
      </c>
      <c r="AC382" s="35">
        <v>44949</v>
      </c>
      <c r="AD382" s="33">
        <v>60</v>
      </c>
      <c r="AE382" s="36">
        <f t="shared" si="68"/>
        <v>45009</v>
      </c>
    </row>
    <row r="383" spans="2:31" ht="14.5" hidden="1">
      <c r="B383" s="29" t="s">
        <v>266</v>
      </c>
      <c r="C383" s="30" t="str">
        <f t="shared" si="58"/>
        <v>(Acreedores quirografarios)</v>
      </c>
      <c r="D383" s="30">
        <v>5</v>
      </c>
      <c r="E383" s="30" t="s">
        <v>4978</v>
      </c>
      <c r="F383" s="30" t="s">
        <v>4979</v>
      </c>
      <c r="G383" s="30" t="s">
        <v>3909</v>
      </c>
      <c r="H383" s="31" t="s">
        <v>427</v>
      </c>
      <c r="I383" s="31" t="s">
        <v>48</v>
      </c>
      <c r="J383" s="32">
        <v>-47190154</v>
      </c>
      <c r="K383" s="33">
        <f t="shared" si="59"/>
        <v>-9893.4251601203378</v>
      </c>
      <c r="L383" s="33">
        <v>-47190154</v>
      </c>
      <c r="M383" s="33">
        <v>0</v>
      </c>
      <c r="N383" s="33">
        <v>0</v>
      </c>
      <c r="O383" s="33">
        <v>0</v>
      </c>
      <c r="P383" s="33">
        <f t="shared" si="60"/>
        <v>-47190154</v>
      </c>
      <c r="Q383" s="33">
        <f t="shared" si="61"/>
        <v>-9893.4251601203378</v>
      </c>
      <c r="R383" s="33">
        <f t="shared" si="62"/>
        <v>-47190154</v>
      </c>
      <c r="S383" s="33"/>
      <c r="T383" s="30" t="str">
        <f t="shared" si="63"/>
        <v>COP</v>
      </c>
      <c r="U383" s="33">
        <v>0</v>
      </c>
      <c r="V383" s="33">
        <v>0</v>
      </c>
      <c r="W383" s="33">
        <v>0</v>
      </c>
      <c r="X383" s="33">
        <f t="shared" si="64"/>
        <v>-47190154</v>
      </c>
      <c r="Y383" s="33">
        <f t="shared" si="65"/>
        <v>-9893.4251601203378</v>
      </c>
      <c r="Z383" s="33">
        <f t="shared" si="66"/>
        <v>-47190154</v>
      </c>
      <c r="AA383" s="34">
        <f t="shared" si="67"/>
        <v>-0.0011635869092432799</v>
      </c>
      <c r="AB383" s="33" t="s">
        <v>4946</v>
      </c>
      <c r="AC383" s="35">
        <v>44949</v>
      </c>
      <c r="AD383" s="33">
        <v>60</v>
      </c>
      <c r="AE383" s="36">
        <f t="shared" si="68"/>
        <v>45009</v>
      </c>
    </row>
    <row r="384" spans="2:31" ht="14.5" hidden="1">
      <c r="B384" s="29" t="s">
        <v>266</v>
      </c>
      <c r="C384" s="30" t="str">
        <f t="shared" si="58"/>
        <v>(Acreedores quirografarios)</v>
      </c>
      <c r="D384" s="30">
        <v>5</v>
      </c>
      <c r="E384" s="30" t="s">
        <v>4978</v>
      </c>
      <c r="F384" s="30" t="s">
        <v>4979</v>
      </c>
      <c r="G384" s="30" t="s">
        <v>3909</v>
      </c>
      <c r="H384" s="31" t="s">
        <v>428</v>
      </c>
      <c r="I384" s="31" t="s">
        <v>48</v>
      </c>
      <c r="J384" s="32">
        <v>-171925</v>
      </c>
      <c r="K384" s="33">
        <f t="shared" si="59"/>
        <v>-36.044110401794605</v>
      </c>
      <c r="L384" s="33">
        <v>-171925</v>
      </c>
      <c r="M384" s="33">
        <v>0</v>
      </c>
      <c r="N384" s="33">
        <v>0</v>
      </c>
      <c r="O384" s="33">
        <v>0</v>
      </c>
      <c r="P384" s="33">
        <f t="shared" si="60"/>
        <v>-171925</v>
      </c>
      <c r="Q384" s="33">
        <f t="shared" si="61"/>
        <v>-36.044110401794605</v>
      </c>
      <c r="R384" s="33">
        <f t="shared" si="62"/>
        <v>-171925</v>
      </c>
      <c r="S384" s="33"/>
      <c r="T384" s="30" t="str">
        <f t="shared" si="63"/>
        <v>COP</v>
      </c>
      <c r="U384" s="33">
        <v>0</v>
      </c>
      <c r="V384" s="33">
        <v>0</v>
      </c>
      <c r="W384" s="33">
        <v>0</v>
      </c>
      <c r="X384" s="33">
        <f t="shared" si="64"/>
        <v>-171925</v>
      </c>
      <c r="Y384" s="33">
        <f t="shared" si="65"/>
        <v>-36.044110401794605</v>
      </c>
      <c r="Z384" s="33">
        <f t="shared" si="66"/>
        <v>-171925</v>
      </c>
      <c r="AA384" s="34">
        <f t="shared" si="67"/>
        <v>-4.239224974168359E-06</v>
      </c>
      <c r="AB384" s="33" t="s">
        <v>4946</v>
      </c>
      <c r="AC384" s="35">
        <v>44949</v>
      </c>
      <c r="AD384" s="33">
        <v>60</v>
      </c>
      <c r="AE384" s="36">
        <f t="shared" si="68"/>
        <v>45009</v>
      </c>
    </row>
    <row r="385" spans="2:31" ht="14.5" hidden="1">
      <c r="B385" s="29" t="s">
        <v>266</v>
      </c>
      <c r="C385" s="30" t="str">
        <f t="shared" si="58"/>
        <v>(Acreedores quirografarios)</v>
      </c>
      <c r="D385" s="30">
        <v>5</v>
      </c>
      <c r="E385" s="30" t="s">
        <v>4978</v>
      </c>
      <c r="F385" s="30" t="s">
        <v>4979</v>
      </c>
      <c r="G385" s="30" t="s">
        <v>3909</v>
      </c>
      <c r="H385" s="31" t="s">
        <v>429</v>
      </c>
      <c r="I385" s="31" t="s">
        <v>48</v>
      </c>
      <c r="J385" s="32">
        <v>-28655</v>
      </c>
      <c r="K385" s="33">
        <f t="shared" si="59"/>
        <v>-6.0075264421313035</v>
      </c>
      <c r="L385" s="33">
        <v>-28655</v>
      </c>
      <c r="M385" s="33">
        <v>0</v>
      </c>
      <c r="N385" s="33">
        <v>0</v>
      </c>
      <c r="O385" s="33">
        <v>0</v>
      </c>
      <c r="P385" s="33">
        <f t="shared" si="60"/>
        <v>-28655</v>
      </c>
      <c r="Q385" s="33">
        <f t="shared" si="61"/>
        <v>-6.0075264421313035</v>
      </c>
      <c r="R385" s="33">
        <f t="shared" si="62"/>
        <v>-28655</v>
      </c>
      <c r="S385" s="33"/>
      <c r="T385" s="30" t="str">
        <f t="shared" si="63"/>
        <v>COP</v>
      </c>
      <c r="U385" s="33">
        <v>0</v>
      </c>
      <c r="V385" s="33">
        <v>0</v>
      </c>
      <c r="W385" s="33">
        <v>0</v>
      </c>
      <c r="X385" s="33">
        <f t="shared" si="64"/>
        <v>-28655</v>
      </c>
      <c r="Y385" s="33">
        <f t="shared" si="65"/>
        <v>-6.0075264421313035</v>
      </c>
      <c r="Z385" s="33">
        <f t="shared" si="66"/>
        <v>-28655</v>
      </c>
      <c r="AA385" s="34">
        <f t="shared" si="67"/>
        <v>-7.0655804353522952E-07</v>
      </c>
      <c r="AB385" s="33" t="s">
        <v>4946</v>
      </c>
      <c r="AC385" s="35">
        <v>44949</v>
      </c>
      <c r="AD385" s="33">
        <v>60</v>
      </c>
      <c r="AE385" s="36">
        <f t="shared" si="68"/>
        <v>45009</v>
      </c>
    </row>
    <row r="386" spans="2:31" ht="14.5" hidden="1">
      <c r="B386" s="29" t="s">
        <v>266</v>
      </c>
      <c r="C386" s="30" t="str">
        <f t="shared" si="58"/>
        <v>(Acreedores quirografarios)</v>
      </c>
      <c r="D386" s="30">
        <v>5</v>
      </c>
      <c r="E386" s="30" t="s">
        <v>4978</v>
      </c>
      <c r="F386" s="30" t="s">
        <v>4979</v>
      </c>
      <c r="G386" s="30" t="s">
        <v>3909</v>
      </c>
      <c r="H386" s="31" t="s">
        <v>430</v>
      </c>
      <c r="I386" s="31" t="s">
        <v>48</v>
      </c>
      <c r="J386" s="32">
        <v>-28655</v>
      </c>
      <c r="K386" s="33">
        <f t="shared" si="59"/>
        <v>-6.0075264421313035</v>
      </c>
      <c r="L386" s="33">
        <v>-28655</v>
      </c>
      <c r="M386" s="33">
        <v>0</v>
      </c>
      <c r="N386" s="33">
        <v>0</v>
      </c>
      <c r="O386" s="33">
        <v>0</v>
      </c>
      <c r="P386" s="33">
        <f t="shared" si="60"/>
        <v>-28655</v>
      </c>
      <c r="Q386" s="33">
        <f t="shared" si="61"/>
        <v>-6.0075264421313035</v>
      </c>
      <c r="R386" s="33">
        <f t="shared" si="62"/>
        <v>-28655</v>
      </c>
      <c r="S386" s="33"/>
      <c r="T386" s="30" t="str">
        <f t="shared" si="63"/>
        <v>COP</v>
      </c>
      <c r="U386" s="33">
        <v>0</v>
      </c>
      <c r="V386" s="33">
        <v>0</v>
      </c>
      <c r="W386" s="33">
        <v>0</v>
      </c>
      <c r="X386" s="33">
        <f t="shared" si="64"/>
        <v>-28655</v>
      </c>
      <c r="Y386" s="33">
        <f t="shared" si="65"/>
        <v>-6.0075264421313035</v>
      </c>
      <c r="Z386" s="33">
        <f t="shared" si="66"/>
        <v>-28655</v>
      </c>
      <c r="AA386" s="34">
        <f t="shared" si="67"/>
        <v>-7.0655804353522952E-07</v>
      </c>
      <c r="AB386" s="33" t="s">
        <v>4946</v>
      </c>
      <c r="AC386" s="35">
        <v>44949</v>
      </c>
      <c r="AD386" s="33">
        <v>60</v>
      </c>
      <c r="AE386" s="36">
        <f t="shared" si="68"/>
        <v>45009</v>
      </c>
    </row>
    <row r="387" spans="2:31" ht="14.5" hidden="1">
      <c r="B387" s="29" t="s">
        <v>266</v>
      </c>
      <c r="C387" s="30" t="str">
        <f t="shared" si="58"/>
        <v>(Acreedores quirografarios)</v>
      </c>
      <c r="D387" s="30">
        <v>5</v>
      </c>
      <c r="E387" s="30" t="s">
        <v>4978</v>
      </c>
      <c r="F387" s="30" t="s">
        <v>4979</v>
      </c>
      <c r="G387" s="30" t="s">
        <v>3909</v>
      </c>
      <c r="H387" s="31" t="s">
        <v>431</v>
      </c>
      <c r="I387" s="31" t="s">
        <v>48</v>
      </c>
      <c r="J387" s="32">
        <v>-11343800</v>
      </c>
      <c r="K387" s="33">
        <f t="shared" si="59"/>
        <v>-2378.2299233728522</v>
      </c>
      <c r="L387" s="33">
        <v>-11343800</v>
      </c>
      <c r="M387" s="33">
        <v>0</v>
      </c>
      <c r="N387" s="33">
        <v>0</v>
      </c>
      <c r="O387" s="33">
        <v>0</v>
      </c>
      <c r="P387" s="33">
        <f t="shared" si="60"/>
        <v>-11343800</v>
      </c>
      <c r="Q387" s="33">
        <f t="shared" si="61"/>
        <v>-2378.2299233728522</v>
      </c>
      <c r="R387" s="33">
        <f t="shared" si="62"/>
        <v>-11343800</v>
      </c>
      <c r="S387" s="33"/>
      <c r="T387" s="30" t="str">
        <f t="shared" si="63"/>
        <v>COP</v>
      </c>
      <c r="U387" s="33">
        <v>0</v>
      </c>
      <c r="V387" s="33">
        <v>0</v>
      </c>
      <c r="W387" s="33">
        <v>0</v>
      </c>
      <c r="X387" s="33">
        <f t="shared" si="64"/>
        <v>-11343800</v>
      </c>
      <c r="Y387" s="33">
        <f t="shared" si="65"/>
        <v>-2378.2299233728522</v>
      </c>
      <c r="Z387" s="33">
        <f t="shared" si="66"/>
        <v>-11343800</v>
      </c>
      <c r="AA387" s="34">
        <f t="shared" si="67"/>
        <v>-0.0002797087117171501</v>
      </c>
      <c r="AB387" s="33" t="s">
        <v>4946</v>
      </c>
      <c r="AC387" s="35">
        <v>44949</v>
      </c>
      <c r="AD387" s="33">
        <v>60</v>
      </c>
      <c r="AE387" s="36">
        <f t="shared" si="68"/>
        <v>45009</v>
      </c>
    </row>
    <row r="388" spans="2:31" ht="14.5" hidden="1">
      <c r="B388" s="29" t="s">
        <v>266</v>
      </c>
      <c r="C388" s="30" t="str">
        <f t="shared" si="58"/>
        <v>(Acreedores quirografarios)</v>
      </c>
      <c r="D388" s="30">
        <v>5</v>
      </c>
      <c r="E388" s="30" t="s">
        <v>4978</v>
      </c>
      <c r="F388" s="30" t="s">
        <v>4979</v>
      </c>
      <c r="G388" s="30" t="s">
        <v>3909</v>
      </c>
      <c r="H388" s="31" t="s">
        <v>432</v>
      </c>
      <c r="I388" s="31" t="s">
        <v>48</v>
      </c>
      <c r="J388" s="32">
        <v>-41548699</v>
      </c>
      <c r="K388" s="33">
        <f t="shared" si="59"/>
        <v>-8710.6929987316162</v>
      </c>
      <c r="L388" s="33">
        <v>-41548699</v>
      </c>
      <c r="M388" s="33">
        <v>0</v>
      </c>
      <c r="N388" s="33">
        <v>0</v>
      </c>
      <c r="O388" s="33">
        <v>0</v>
      </c>
      <c r="P388" s="33">
        <f t="shared" si="60"/>
        <v>-41548699</v>
      </c>
      <c r="Q388" s="33">
        <f t="shared" si="61"/>
        <v>-8710.6929987316162</v>
      </c>
      <c r="R388" s="33">
        <f t="shared" si="62"/>
        <v>-41548699</v>
      </c>
      <c r="S388" s="33"/>
      <c r="T388" s="30" t="str">
        <f t="shared" si="63"/>
        <v>COP</v>
      </c>
      <c r="U388" s="33">
        <v>0</v>
      </c>
      <c r="V388" s="33">
        <v>0</v>
      </c>
      <c r="W388" s="33">
        <v>0</v>
      </c>
      <c r="X388" s="33">
        <f t="shared" si="64"/>
        <v>-41548699</v>
      </c>
      <c r="Y388" s="33">
        <f t="shared" si="65"/>
        <v>-8710.6929987316162</v>
      </c>
      <c r="Z388" s="33">
        <f t="shared" si="66"/>
        <v>-41548699</v>
      </c>
      <c r="AA388" s="34">
        <f t="shared" si="67"/>
        <v>-0.0010244832481896404</v>
      </c>
      <c r="AB388" s="33" t="s">
        <v>4946</v>
      </c>
      <c r="AC388" s="35">
        <v>44949</v>
      </c>
      <c r="AD388" s="33">
        <v>60</v>
      </c>
      <c r="AE388" s="36">
        <f t="shared" si="68"/>
        <v>45009</v>
      </c>
    </row>
    <row r="389" spans="2:31" ht="14.5" hidden="1">
      <c r="B389" s="29" t="s">
        <v>266</v>
      </c>
      <c r="C389" s="30" t="str">
        <f t="shared" si="58"/>
        <v>(Acreedores quirografarios)</v>
      </c>
      <c r="D389" s="30">
        <v>5</v>
      </c>
      <c r="E389" s="30" t="s">
        <v>4978</v>
      </c>
      <c r="F389" s="30" t="s">
        <v>4979</v>
      </c>
      <c r="G389" s="30" t="s">
        <v>3909</v>
      </c>
      <c r="H389" s="31" t="s">
        <v>433</v>
      </c>
      <c r="I389" s="31" t="s">
        <v>48</v>
      </c>
      <c r="J389" s="32">
        <v>-7673503</v>
      </c>
      <c r="K389" s="33">
        <f t="shared" si="59"/>
        <v>-1608.7514282419781</v>
      </c>
      <c r="L389" s="33">
        <v>-7673503</v>
      </c>
      <c r="M389" s="33">
        <v>0</v>
      </c>
      <c r="N389" s="33">
        <v>0</v>
      </c>
      <c r="O389" s="33">
        <v>0</v>
      </c>
      <c r="P389" s="33">
        <f t="shared" si="60"/>
        <v>-7673503</v>
      </c>
      <c r="Q389" s="33">
        <f t="shared" si="61"/>
        <v>-1608.7514282419781</v>
      </c>
      <c r="R389" s="33">
        <f t="shared" si="62"/>
        <v>-7673503</v>
      </c>
      <c r="S389" s="33"/>
      <c r="T389" s="30" t="str">
        <f t="shared" si="63"/>
        <v>COP</v>
      </c>
      <c r="U389" s="33">
        <v>0</v>
      </c>
      <c r="V389" s="33">
        <v>0</v>
      </c>
      <c r="W389" s="33">
        <v>0</v>
      </c>
      <c r="X389" s="33">
        <f t="shared" si="64"/>
        <v>-7673503</v>
      </c>
      <c r="Y389" s="33">
        <f t="shared" si="65"/>
        <v>-1608.7514282419781</v>
      </c>
      <c r="Z389" s="33">
        <f t="shared" si="66"/>
        <v>-7673503</v>
      </c>
      <c r="AA389" s="34">
        <f t="shared" si="67"/>
        <v>-0.00018920869889170176</v>
      </c>
      <c r="AB389" s="33" t="s">
        <v>4946</v>
      </c>
      <c r="AC389" s="35">
        <v>44949</v>
      </c>
      <c r="AD389" s="33">
        <v>60</v>
      </c>
      <c r="AE389" s="36">
        <f t="shared" si="68"/>
        <v>45009</v>
      </c>
    </row>
    <row r="390" spans="2:31" ht="14.5" hidden="1">
      <c r="B390" s="29" t="s">
        <v>266</v>
      </c>
      <c r="C390" s="30" t="str">
        <f t="shared" si="58"/>
        <v>(Acreedores quirografarios)</v>
      </c>
      <c r="D390" s="30">
        <v>5</v>
      </c>
      <c r="E390" s="30" t="s">
        <v>4978</v>
      </c>
      <c r="F390" s="30" t="s">
        <v>4979</v>
      </c>
      <c r="G390" s="30" t="s">
        <v>3909</v>
      </c>
      <c r="H390" s="31" t="s">
        <v>434</v>
      </c>
      <c r="I390" s="31" t="s">
        <v>48</v>
      </c>
      <c r="J390" s="32">
        <v>-5573169</v>
      </c>
      <c r="K390" s="33">
        <f t="shared" si="59"/>
        <v>-1168.4159879241486</v>
      </c>
      <c r="L390" s="33">
        <v>-5573169</v>
      </c>
      <c r="M390" s="33">
        <v>0</v>
      </c>
      <c r="N390" s="33">
        <v>0</v>
      </c>
      <c r="O390" s="33">
        <v>0</v>
      </c>
      <c r="P390" s="33">
        <f t="shared" si="60"/>
        <v>-5573169</v>
      </c>
      <c r="Q390" s="33">
        <f t="shared" si="61"/>
        <v>-1168.4159879241486</v>
      </c>
      <c r="R390" s="33">
        <f t="shared" si="62"/>
        <v>-5573169</v>
      </c>
      <c r="S390" s="33"/>
      <c r="T390" s="30" t="str">
        <f t="shared" si="63"/>
        <v>COP</v>
      </c>
      <c r="U390" s="33">
        <v>0</v>
      </c>
      <c r="V390" s="33">
        <v>0</v>
      </c>
      <c r="W390" s="33">
        <v>0</v>
      </c>
      <c r="X390" s="33">
        <f t="shared" si="64"/>
        <v>-5573169</v>
      </c>
      <c r="Y390" s="33">
        <f t="shared" si="65"/>
        <v>-1168.4159879241486</v>
      </c>
      <c r="Z390" s="33">
        <f t="shared" si="66"/>
        <v>-5573169</v>
      </c>
      <c r="AA390" s="34">
        <f t="shared" si="67"/>
        <v>-0.00013741990524973621</v>
      </c>
      <c r="AB390" s="33" t="s">
        <v>4946</v>
      </c>
      <c r="AC390" s="35">
        <v>44949</v>
      </c>
      <c r="AD390" s="33">
        <v>60</v>
      </c>
      <c r="AE390" s="36">
        <f t="shared" si="68"/>
        <v>45009</v>
      </c>
    </row>
    <row r="391" spans="2:31" ht="14.5" hidden="1">
      <c r="B391" s="29" t="s">
        <v>266</v>
      </c>
      <c r="C391" s="30" t="str">
        <f t="shared" si="58"/>
        <v>(Acreedores quirografarios)</v>
      </c>
      <c r="D391" s="30">
        <v>5</v>
      </c>
      <c r="E391" s="30" t="s">
        <v>4978</v>
      </c>
      <c r="F391" s="30" t="s">
        <v>4979</v>
      </c>
      <c r="G391" s="30" t="s">
        <v>3909</v>
      </c>
      <c r="H391" s="31" t="s">
        <v>435</v>
      </c>
      <c r="I391" s="31" t="s">
        <v>48</v>
      </c>
      <c r="J391" s="32">
        <v>-85567191</v>
      </c>
      <c r="K391" s="33">
        <f t="shared" si="59"/>
        <v>-17939.178590521715</v>
      </c>
      <c r="L391" s="33">
        <v>-85567191</v>
      </c>
      <c r="M391" s="33">
        <v>0</v>
      </c>
      <c r="N391" s="33">
        <v>0</v>
      </c>
      <c r="O391" s="33">
        <v>0</v>
      </c>
      <c r="P391" s="33">
        <f t="shared" si="60"/>
        <v>-85567191</v>
      </c>
      <c r="Q391" s="33">
        <f t="shared" si="61"/>
        <v>-17939.178590521715</v>
      </c>
      <c r="R391" s="33">
        <f t="shared" si="62"/>
        <v>-85567191</v>
      </c>
      <c r="S391" s="33"/>
      <c r="T391" s="30" t="str">
        <f t="shared" si="63"/>
        <v>COP</v>
      </c>
      <c r="U391" s="33">
        <v>0</v>
      </c>
      <c r="V391" s="33">
        <v>0</v>
      </c>
      <c r="W391" s="33">
        <v>0</v>
      </c>
      <c r="X391" s="33">
        <f t="shared" si="64"/>
        <v>-85567191</v>
      </c>
      <c r="Y391" s="33">
        <f t="shared" si="65"/>
        <v>-17939.178590521715</v>
      </c>
      <c r="Z391" s="33">
        <f t="shared" si="66"/>
        <v>-85567191</v>
      </c>
      <c r="AA391" s="34">
        <f t="shared" si="67"/>
        <v>-0.002109865191546512</v>
      </c>
      <c r="AB391" s="33" t="s">
        <v>4946</v>
      </c>
      <c r="AC391" s="35">
        <v>44949</v>
      </c>
      <c r="AD391" s="33">
        <v>60</v>
      </c>
      <c r="AE391" s="36">
        <f t="shared" si="68"/>
        <v>45009</v>
      </c>
    </row>
    <row r="392" spans="2:31" ht="14.5" hidden="1">
      <c r="B392" s="29" t="s">
        <v>266</v>
      </c>
      <c r="C392" s="30" t="str">
        <f t="shared" si="58"/>
        <v>(Acreedores quirografarios)</v>
      </c>
      <c r="D392" s="30">
        <v>5</v>
      </c>
      <c r="E392" s="30" t="s">
        <v>4978</v>
      </c>
      <c r="F392" s="30" t="s">
        <v>4979</v>
      </c>
      <c r="G392" s="30" t="s">
        <v>3909</v>
      </c>
      <c r="H392" s="31" t="s">
        <v>436</v>
      </c>
      <c r="I392" s="31" t="s">
        <v>48</v>
      </c>
      <c r="J392" s="32">
        <v>-45114835</v>
      </c>
      <c r="K392" s="33">
        <f t="shared" si="59"/>
        <v>-9458.334119521578</v>
      </c>
      <c r="L392" s="33">
        <v>-45114835</v>
      </c>
      <c r="M392" s="33">
        <v>0</v>
      </c>
      <c r="N392" s="33">
        <v>0</v>
      </c>
      <c r="O392" s="33">
        <v>0</v>
      </c>
      <c r="P392" s="33">
        <f t="shared" si="60"/>
        <v>-45114835</v>
      </c>
      <c r="Q392" s="33">
        <f t="shared" si="61"/>
        <v>-9458.334119521578</v>
      </c>
      <c r="R392" s="33">
        <f t="shared" si="62"/>
        <v>-45114835</v>
      </c>
      <c r="S392" s="33"/>
      <c r="T392" s="30" t="str">
        <f t="shared" si="63"/>
        <v>COP</v>
      </c>
      <c r="U392" s="33">
        <v>0</v>
      </c>
      <c r="V392" s="33">
        <v>0</v>
      </c>
      <c r="W392" s="33">
        <v>0</v>
      </c>
      <c r="X392" s="33">
        <f t="shared" si="64"/>
        <v>-45114835</v>
      </c>
      <c r="Y392" s="33">
        <f t="shared" si="65"/>
        <v>-9458.334119521578</v>
      </c>
      <c r="Z392" s="33">
        <f t="shared" si="66"/>
        <v>-45114835</v>
      </c>
      <c r="AA392" s="34">
        <f t="shared" si="67"/>
        <v>-0.0011124149206775326</v>
      </c>
      <c r="AB392" s="33" t="s">
        <v>4946</v>
      </c>
      <c r="AC392" s="35">
        <v>44949</v>
      </c>
      <c r="AD392" s="33">
        <v>60</v>
      </c>
      <c r="AE392" s="36">
        <f t="shared" si="68"/>
        <v>45009</v>
      </c>
    </row>
    <row r="393" spans="2:31" ht="14.5" hidden="1">
      <c r="B393" s="29" t="s">
        <v>266</v>
      </c>
      <c r="C393" s="30" t="str">
        <f t="shared" si="58"/>
        <v>(Acreedores quirografarios)</v>
      </c>
      <c r="D393" s="30">
        <v>5</v>
      </c>
      <c r="E393" s="30" t="s">
        <v>4978</v>
      </c>
      <c r="F393" s="30" t="s">
        <v>4979</v>
      </c>
      <c r="G393" s="30" t="s">
        <v>3909</v>
      </c>
      <c r="H393" s="31" t="s">
        <v>437</v>
      </c>
      <c r="I393" s="31" t="s">
        <v>48</v>
      </c>
      <c r="J393" s="32">
        <v>-16539</v>
      </c>
      <c r="K393" s="33">
        <f t="shared" si="59"/>
        <v>-3.4674046353658916</v>
      </c>
      <c r="L393" s="33">
        <v>-16539</v>
      </c>
      <c r="M393" s="33">
        <v>0</v>
      </c>
      <c r="N393" s="33">
        <v>0</v>
      </c>
      <c r="O393" s="33">
        <v>0</v>
      </c>
      <c r="P393" s="33">
        <f t="shared" si="60"/>
        <v>-16539</v>
      </c>
      <c r="Q393" s="33">
        <f t="shared" si="61"/>
        <v>-3.4674046353658916</v>
      </c>
      <c r="R393" s="33">
        <f t="shared" si="62"/>
        <v>-16539</v>
      </c>
      <c r="S393" s="33"/>
      <c r="T393" s="30" t="str">
        <f t="shared" si="63"/>
        <v>COP</v>
      </c>
      <c r="U393" s="33">
        <v>0</v>
      </c>
      <c r="V393" s="33">
        <v>0</v>
      </c>
      <c r="W393" s="33">
        <v>0</v>
      </c>
      <c r="X393" s="33">
        <f t="shared" si="64"/>
        <v>-16539</v>
      </c>
      <c r="Y393" s="33">
        <f t="shared" si="65"/>
        <v>-3.4674046353658916</v>
      </c>
      <c r="Z393" s="33">
        <f t="shared" si="66"/>
        <v>-16539</v>
      </c>
      <c r="AA393" s="34">
        <f t="shared" si="67"/>
        <v>-4.0780888089440449E-07</v>
      </c>
      <c r="AB393" s="33" t="s">
        <v>4946</v>
      </c>
      <c r="AC393" s="35">
        <v>44949</v>
      </c>
      <c r="AD393" s="33">
        <v>60</v>
      </c>
      <c r="AE393" s="36">
        <f t="shared" si="68"/>
        <v>45009</v>
      </c>
    </row>
    <row r="394" spans="2:31" ht="14.5" hidden="1">
      <c r="B394" s="29" t="s">
        <v>266</v>
      </c>
      <c r="C394" s="30" t="str">
        <f t="shared" si="58"/>
        <v>(Acreedores quirografarios)</v>
      </c>
      <c r="D394" s="30">
        <v>5</v>
      </c>
      <c r="E394" s="30" t="s">
        <v>4978</v>
      </c>
      <c r="F394" s="30" t="s">
        <v>4979</v>
      </c>
      <c r="G394" s="30" t="s">
        <v>3909</v>
      </c>
      <c r="H394" s="31" t="s">
        <v>438</v>
      </c>
      <c r="I394" s="31" t="s">
        <v>48</v>
      </c>
      <c r="J394" s="32">
        <v>-43154525</v>
      </c>
      <c r="K394" s="33">
        <f t="shared" si="59"/>
        <v>-9047.3547386186146</v>
      </c>
      <c r="L394" s="33">
        <v>-43154525</v>
      </c>
      <c r="M394" s="33">
        <v>0</v>
      </c>
      <c r="N394" s="33">
        <v>0</v>
      </c>
      <c r="O394" s="33">
        <v>0</v>
      </c>
      <c r="P394" s="33">
        <f t="shared" si="60"/>
        <v>-43154525</v>
      </c>
      <c r="Q394" s="33">
        <f t="shared" si="61"/>
        <v>-9047.3547386186146</v>
      </c>
      <c r="R394" s="33">
        <f t="shared" si="62"/>
        <v>-43154525</v>
      </c>
      <c r="S394" s="33"/>
      <c r="T394" s="30" t="str">
        <f t="shared" si="63"/>
        <v>COP</v>
      </c>
      <c r="U394" s="33">
        <v>0</v>
      </c>
      <c r="V394" s="33">
        <v>0</v>
      </c>
      <c r="W394" s="33">
        <v>0</v>
      </c>
      <c r="X394" s="33">
        <f t="shared" si="64"/>
        <v>-43154525</v>
      </c>
      <c r="Y394" s="33">
        <f t="shared" si="65"/>
        <v>-9047.3547386186146</v>
      </c>
      <c r="Z394" s="33">
        <f t="shared" si="66"/>
        <v>-43154525</v>
      </c>
      <c r="AA394" s="34">
        <f t="shared" si="67"/>
        <v>-0.0010640787560178729</v>
      </c>
      <c r="AB394" s="33" t="s">
        <v>4946</v>
      </c>
      <c r="AC394" s="35">
        <v>44949</v>
      </c>
      <c r="AD394" s="33">
        <v>60</v>
      </c>
      <c r="AE394" s="36">
        <f t="shared" si="68"/>
        <v>45009</v>
      </c>
    </row>
    <row r="395" spans="2:31" ht="14.5" hidden="1">
      <c r="B395" s="29" t="s">
        <v>266</v>
      </c>
      <c r="C395" s="30" t="str">
        <f t="shared" si="58"/>
        <v>(Acreedores quirografarios)</v>
      </c>
      <c r="D395" s="30">
        <v>5</v>
      </c>
      <c r="E395" s="30" t="s">
        <v>4978</v>
      </c>
      <c r="F395" s="30" t="s">
        <v>4979</v>
      </c>
      <c r="G395" s="30" t="s">
        <v>3909</v>
      </c>
      <c r="H395" s="31" t="s">
        <v>439</v>
      </c>
      <c r="I395" s="31" t="s">
        <v>48</v>
      </c>
      <c r="J395" s="32">
        <v>-63770</v>
      </c>
      <c r="K395" s="33">
        <f t="shared" si="59"/>
        <v>-13.369393167500025</v>
      </c>
      <c r="L395" s="33">
        <v>-63770</v>
      </c>
      <c r="M395" s="33">
        <v>0</v>
      </c>
      <c r="N395" s="33">
        <v>0</v>
      </c>
      <c r="O395" s="33">
        <v>0</v>
      </c>
      <c r="P395" s="33">
        <f t="shared" si="60"/>
        <v>-63770</v>
      </c>
      <c r="Q395" s="33">
        <f t="shared" si="61"/>
        <v>-13.369393167500025</v>
      </c>
      <c r="R395" s="33">
        <f t="shared" si="62"/>
        <v>-63770</v>
      </c>
      <c r="S395" s="33"/>
      <c r="T395" s="30" t="str">
        <f t="shared" si="63"/>
        <v>COP</v>
      </c>
      <c r="U395" s="33">
        <v>0</v>
      </c>
      <c r="V395" s="33">
        <v>0</v>
      </c>
      <c r="W395" s="33">
        <v>0</v>
      </c>
      <c r="X395" s="33">
        <f t="shared" si="64"/>
        <v>-63770</v>
      </c>
      <c r="Y395" s="33">
        <f t="shared" si="65"/>
        <v>-13.369393167500025</v>
      </c>
      <c r="Z395" s="33">
        <f t="shared" si="66"/>
        <v>-63770</v>
      </c>
      <c r="AA395" s="34">
        <f t="shared" si="67"/>
        <v>-1.5724029466495056E-06</v>
      </c>
      <c r="AB395" s="33" t="s">
        <v>4946</v>
      </c>
      <c r="AC395" s="35">
        <v>44949</v>
      </c>
      <c r="AD395" s="33">
        <v>60</v>
      </c>
      <c r="AE395" s="36">
        <f t="shared" si="68"/>
        <v>45009</v>
      </c>
    </row>
    <row r="396" spans="2:31" ht="14.5" hidden="1">
      <c r="B396" s="29" t="s">
        <v>266</v>
      </c>
      <c r="C396" s="30" t="str">
        <f t="shared" si="58"/>
        <v>(Acreedores quirografarios)</v>
      </c>
      <c r="D396" s="30">
        <v>5</v>
      </c>
      <c r="E396" s="30" t="s">
        <v>4978</v>
      </c>
      <c r="F396" s="30" t="s">
        <v>4979</v>
      </c>
      <c r="G396" s="30" t="s">
        <v>3909</v>
      </c>
      <c r="H396" s="31" t="s">
        <v>440</v>
      </c>
      <c r="I396" s="31" t="s">
        <v>48</v>
      </c>
      <c r="J396" s="32">
        <v>-431841</v>
      </c>
      <c r="K396" s="33">
        <f t="shared" si="59"/>
        <v>-90.535551432434971</v>
      </c>
      <c r="L396" s="33">
        <v>-431841</v>
      </c>
      <c r="M396" s="33">
        <v>0</v>
      </c>
      <c r="N396" s="33">
        <v>0</v>
      </c>
      <c r="O396" s="33">
        <v>0</v>
      </c>
      <c r="P396" s="33">
        <f t="shared" si="60"/>
        <v>-431841</v>
      </c>
      <c r="Q396" s="33">
        <f t="shared" si="61"/>
        <v>-90.535551432434971</v>
      </c>
      <c r="R396" s="33">
        <f t="shared" si="62"/>
        <v>-431841</v>
      </c>
      <c r="S396" s="33"/>
      <c r="T396" s="30" t="str">
        <f t="shared" si="63"/>
        <v>COP</v>
      </c>
      <c r="U396" s="33">
        <v>0</v>
      </c>
      <c r="V396" s="33">
        <v>0</v>
      </c>
      <c r="W396" s="33">
        <v>0</v>
      </c>
      <c r="X396" s="33">
        <f t="shared" si="64"/>
        <v>-431841</v>
      </c>
      <c r="Y396" s="33">
        <f t="shared" si="65"/>
        <v>-90.535551432434971</v>
      </c>
      <c r="Z396" s="33">
        <f t="shared" si="66"/>
        <v>-431841</v>
      </c>
      <c r="AA396" s="34">
        <f t="shared" si="67"/>
        <v>-1.0648079988773235E-05</v>
      </c>
      <c r="AB396" s="33" t="s">
        <v>4946</v>
      </c>
      <c r="AC396" s="35">
        <v>44949</v>
      </c>
      <c r="AD396" s="33">
        <v>60</v>
      </c>
      <c r="AE396" s="36">
        <f t="shared" si="68"/>
        <v>45009</v>
      </c>
    </row>
    <row r="397" spans="2:31" ht="14.5" hidden="1">
      <c r="B397" s="29" t="s">
        <v>266</v>
      </c>
      <c r="C397" s="30" t="str">
        <f t="shared" si="58"/>
        <v>(Acreedores quirografarios)</v>
      </c>
      <c r="D397" s="30">
        <v>5</v>
      </c>
      <c r="E397" s="30" t="s">
        <v>4978</v>
      </c>
      <c r="F397" s="30" t="s">
        <v>4979</v>
      </c>
      <c r="G397" s="30" t="s">
        <v>3909</v>
      </c>
      <c r="H397" s="31" t="s">
        <v>441</v>
      </c>
      <c r="I397" s="31" t="s">
        <v>48</v>
      </c>
      <c r="J397" s="32">
        <v>-69293741</v>
      </c>
      <c r="K397" s="33">
        <f t="shared" si="59"/>
        <v>-14527.44656540562</v>
      </c>
      <c r="L397" s="33">
        <v>-69293741</v>
      </c>
      <c r="M397" s="33">
        <v>0</v>
      </c>
      <c r="N397" s="33">
        <v>0</v>
      </c>
      <c r="O397" s="33">
        <v>0</v>
      </c>
      <c r="P397" s="33">
        <f t="shared" si="60"/>
        <v>-69293741</v>
      </c>
      <c r="Q397" s="33">
        <f t="shared" si="61"/>
        <v>-14527.44656540562</v>
      </c>
      <c r="R397" s="33">
        <f t="shared" si="62"/>
        <v>-69293741</v>
      </c>
      <c r="S397" s="33"/>
      <c r="T397" s="30" t="str">
        <f t="shared" si="63"/>
        <v>COP</v>
      </c>
      <c r="U397" s="33">
        <v>0</v>
      </c>
      <c r="V397" s="33">
        <v>0</v>
      </c>
      <c r="W397" s="33">
        <v>0</v>
      </c>
      <c r="X397" s="33">
        <f t="shared" si="64"/>
        <v>-69293741</v>
      </c>
      <c r="Y397" s="33">
        <f t="shared" si="65"/>
        <v>-14527.44656540562</v>
      </c>
      <c r="Z397" s="33">
        <f t="shared" si="66"/>
        <v>-69293741</v>
      </c>
      <c r="AA397" s="34">
        <f t="shared" si="67"/>
        <v>-0.0017086040855067847</v>
      </c>
      <c r="AB397" s="33" t="s">
        <v>4946</v>
      </c>
      <c r="AC397" s="35">
        <v>44949</v>
      </c>
      <c r="AD397" s="33">
        <v>60</v>
      </c>
      <c r="AE397" s="36">
        <f t="shared" si="68"/>
        <v>45009</v>
      </c>
    </row>
    <row r="398" spans="2:31" ht="14.5" hidden="1">
      <c r="B398" s="29" t="s">
        <v>266</v>
      </c>
      <c r="C398" s="30" t="str">
        <f t="shared" si="69" ref="C398:C461">+IF(D398=1,$A$4,IF(D398=2,$A$5,IF(D398=3,$A$6,IF(D398=4,$A$7,IF(D398=5,$A$8,IF(D398=6,$A$9,))))))</f>
        <v>(Acreedores quirografarios)</v>
      </c>
      <c r="D398" s="30">
        <v>5</v>
      </c>
      <c r="E398" s="30" t="s">
        <v>4978</v>
      </c>
      <c r="F398" s="30" t="s">
        <v>4979</v>
      </c>
      <c r="G398" s="30" t="s">
        <v>3909</v>
      </c>
      <c r="H398" s="31" t="s">
        <v>442</v>
      </c>
      <c r="I398" s="31" t="s">
        <v>48</v>
      </c>
      <c r="J398" s="32">
        <v>-283237937</v>
      </c>
      <c r="K398" s="33">
        <f t="shared" si="70" ref="K398:K461">+IF(I398="USD",J398,L398/$L$3)</f>
        <v>-59380.889755443037</v>
      </c>
      <c r="L398" s="33">
        <v>-283237937</v>
      </c>
      <c r="M398" s="33">
        <v>0</v>
      </c>
      <c r="N398" s="33">
        <v>0</v>
      </c>
      <c r="O398" s="33">
        <v>0</v>
      </c>
      <c r="P398" s="33">
        <f t="shared" si="71" ref="P398:P461">+J398+M398</f>
        <v>-283237937</v>
      </c>
      <c r="Q398" s="33">
        <f t="shared" si="72" ref="Q398:Q461">+K398+N398</f>
        <v>-59380.889755443037</v>
      </c>
      <c r="R398" s="33">
        <f t="shared" si="73" ref="R398:R461">+L398+O398</f>
        <v>-283237937</v>
      </c>
      <c r="S398" s="33"/>
      <c r="T398" s="30" t="str">
        <f t="shared" si="74" ref="T398:T461">+I398</f>
        <v>COP</v>
      </c>
      <c r="U398" s="33">
        <v>0</v>
      </c>
      <c r="V398" s="33">
        <v>0</v>
      </c>
      <c r="W398" s="33">
        <v>0</v>
      </c>
      <c r="X398" s="33">
        <f t="shared" si="75" ref="X398:X461">+P398+U398</f>
        <v>-283237937</v>
      </c>
      <c r="Y398" s="33">
        <f t="shared" si="76" ref="Y398:Y461">+Q398+V398</f>
        <v>-59380.889755443037</v>
      </c>
      <c r="Z398" s="33">
        <f t="shared" si="77" ref="Z398:Z461">+R398+W398</f>
        <v>-283237937</v>
      </c>
      <c r="AA398" s="34">
        <f t="shared" si="78" ref="AA398:AA461">+IF(D398=1,Z398/$C$4,IF(D398=2,Z398/$C$5,IF(D398=3,Z398/$C$6,IF(D398=4,Z398/$C$7,IF(D398=5,Z398/$C$8,IF(D398=6,Z398/$C$9))))))</f>
        <v>-0.0069839135446405371</v>
      </c>
      <c r="AB398" s="33" t="s">
        <v>4946</v>
      </c>
      <c r="AC398" s="35">
        <v>44949</v>
      </c>
      <c r="AD398" s="33">
        <v>60</v>
      </c>
      <c r="AE398" s="36">
        <f t="shared" si="68"/>
        <v>45009</v>
      </c>
    </row>
    <row r="399" spans="2:31" ht="14.5" hidden="1">
      <c r="B399" s="29" t="s">
        <v>266</v>
      </c>
      <c r="C399" s="30" t="str">
        <f t="shared" si="69"/>
        <v>(Acreedores quirografarios)</v>
      </c>
      <c r="D399" s="30">
        <v>5</v>
      </c>
      <c r="E399" s="30" t="s">
        <v>4978</v>
      </c>
      <c r="F399" s="30" t="s">
        <v>4979</v>
      </c>
      <c r="G399" s="30" t="s">
        <v>3909</v>
      </c>
      <c r="H399" s="31" t="s">
        <v>443</v>
      </c>
      <c r="I399" s="31" t="s">
        <v>48</v>
      </c>
      <c r="J399" s="32">
        <v>-93907430</v>
      </c>
      <c r="K399" s="33">
        <f t="shared" si="70"/>
        <v>-19687.711353606504</v>
      </c>
      <c r="L399" s="33">
        <v>-93907430</v>
      </c>
      <c r="M399" s="33">
        <v>0</v>
      </c>
      <c r="N399" s="33">
        <v>0</v>
      </c>
      <c r="O399" s="33">
        <v>0</v>
      </c>
      <c r="P399" s="33">
        <f t="shared" si="71"/>
        <v>-93907430</v>
      </c>
      <c r="Q399" s="33">
        <f t="shared" si="72"/>
        <v>-19687.711353606504</v>
      </c>
      <c r="R399" s="33">
        <f t="shared" si="73"/>
        <v>-93907430</v>
      </c>
      <c r="S399" s="33"/>
      <c r="T399" s="30" t="str">
        <f t="shared" si="74"/>
        <v>COP</v>
      </c>
      <c r="U399" s="33">
        <v>0</v>
      </c>
      <c r="V399" s="33">
        <v>0</v>
      </c>
      <c r="W399" s="33">
        <v>0</v>
      </c>
      <c r="X399" s="33">
        <f t="shared" si="75"/>
        <v>-93907430</v>
      </c>
      <c r="Y399" s="33">
        <f t="shared" si="76"/>
        <v>-19687.711353606504</v>
      </c>
      <c r="Z399" s="33">
        <f t="shared" si="77"/>
        <v>-93907430</v>
      </c>
      <c r="AA399" s="34">
        <f t="shared" si="78"/>
        <v>-0.0023155138724209219</v>
      </c>
      <c r="AB399" s="33" t="s">
        <v>4946</v>
      </c>
      <c r="AC399" s="35">
        <v>44949</v>
      </c>
      <c r="AD399" s="33">
        <v>60</v>
      </c>
      <c r="AE399" s="36">
        <f t="shared" si="68"/>
        <v>45009</v>
      </c>
    </row>
    <row r="400" spans="2:31" ht="14.5" hidden="1">
      <c r="B400" s="29" t="s">
        <v>266</v>
      </c>
      <c r="C400" s="30" t="str">
        <f t="shared" si="69"/>
        <v>(Acreedores quirografarios)</v>
      </c>
      <c r="D400" s="30">
        <v>5</v>
      </c>
      <c r="E400" s="30" t="s">
        <v>4978</v>
      </c>
      <c r="F400" s="30" t="s">
        <v>4979</v>
      </c>
      <c r="G400" s="30" t="s">
        <v>3909</v>
      </c>
      <c r="H400" s="31" t="s">
        <v>444</v>
      </c>
      <c r="I400" s="31" t="s">
        <v>48</v>
      </c>
      <c r="J400" s="32">
        <v>-114615</v>
      </c>
      <c r="K400" s="33">
        <f t="shared" si="70"/>
        <v>-24.029057517531996</v>
      </c>
      <c r="L400" s="33">
        <v>-114615</v>
      </c>
      <c r="M400" s="33">
        <v>0</v>
      </c>
      <c r="N400" s="33">
        <v>0</v>
      </c>
      <c r="O400" s="33">
        <v>0</v>
      </c>
      <c r="P400" s="33">
        <f t="shared" si="71"/>
        <v>-114615</v>
      </c>
      <c r="Q400" s="33">
        <f t="shared" si="72"/>
        <v>-24.029057517531996</v>
      </c>
      <c r="R400" s="33">
        <f t="shared" si="73"/>
        <v>-114615</v>
      </c>
      <c r="S400" s="33"/>
      <c r="T400" s="30" t="str">
        <f t="shared" si="74"/>
        <v>COP</v>
      </c>
      <c r="U400" s="33">
        <v>0</v>
      </c>
      <c r="V400" s="33">
        <v>0</v>
      </c>
      <c r="W400" s="33">
        <v>0</v>
      </c>
      <c r="X400" s="33">
        <f t="shared" si="75"/>
        <v>-114615</v>
      </c>
      <c r="Y400" s="33">
        <f t="shared" si="76"/>
        <v>-24.029057517531996</v>
      </c>
      <c r="Z400" s="33">
        <f t="shared" si="77"/>
        <v>-114615</v>
      </c>
      <c r="AA400" s="34">
        <f t="shared" si="78"/>
        <v>-2.8261088870979002E-06</v>
      </c>
      <c r="AB400" s="33" t="s">
        <v>4946</v>
      </c>
      <c r="AC400" s="35">
        <v>44949</v>
      </c>
      <c r="AD400" s="33">
        <v>60</v>
      </c>
      <c r="AE400" s="36">
        <f t="shared" si="68"/>
        <v>45009</v>
      </c>
    </row>
    <row r="401" spans="2:31" ht="14.5" hidden="1">
      <c r="B401" s="29" t="s">
        <v>266</v>
      </c>
      <c r="C401" s="30" t="str">
        <f t="shared" si="69"/>
        <v>(Acreedores quirografarios)</v>
      </c>
      <c r="D401" s="30">
        <v>5</v>
      </c>
      <c r="E401" s="30" t="s">
        <v>4978</v>
      </c>
      <c r="F401" s="30" t="s">
        <v>4979</v>
      </c>
      <c r="G401" s="30" t="s">
        <v>3909</v>
      </c>
      <c r="H401" s="31" t="s">
        <v>445</v>
      </c>
      <c r="I401" s="31" t="s">
        <v>48</v>
      </c>
      <c r="J401" s="32">
        <v>-28655</v>
      </c>
      <c r="K401" s="33">
        <f t="shared" si="70"/>
        <v>-6.0075264421313035</v>
      </c>
      <c r="L401" s="33">
        <v>-28655</v>
      </c>
      <c r="M401" s="33">
        <v>0</v>
      </c>
      <c r="N401" s="33">
        <v>0</v>
      </c>
      <c r="O401" s="33">
        <v>0</v>
      </c>
      <c r="P401" s="33">
        <f t="shared" si="71"/>
        <v>-28655</v>
      </c>
      <c r="Q401" s="33">
        <f t="shared" si="72"/>
        <v>-6.0075264421313035</v>
      </c>
      <c r="R401" s="33">
        <f t="shared" si="73"/>
        <v>-28655</v>
      </c>
      <c r="S401" s="33"/>
      <c r="T401" s="30" t="str">
        <f t="shared" si="74"/>
        <v>COP</v>
      </c>
      <c r="U401" s="33">
        <v>0</v>
      </c>
      <c r="V401" s="33">
        <v>0</v>
      </c>
      <c r="W401" s="33">
        <v>0</v>
      </c>
      <c r="X401" s="33">
        <f t="shared" si="75"/>
        <v>-28655</v>
      </c>
      <c r="Y401" s="33">
        <f t="shared" si="76"/>
        <v>-6.0075264421313035</v>
      </c>
      <c r="Z401" s="33">
        <f t="shared" si="77"/>
        <v>-28655</v>
      </c>
      <c r="AA401" s="34">
        <f t="shared" si="78"/>
        <v>-7.0655804353522952E-07</v>
      </c>
      <c r="AB401" s="33" t="s">
        <v>4946</v>
      </c>
      <c r="AC401" s="35">
        <v>44949</v>
      </c>
      <c r="AD401" s="33">
        <v>60</v>
      </c>
      <c r="AE401" s="36">
        <f t="shared" si="68"/>
        <v>45009</v>
      </c>
    </row>
    <row r="402" spans="2:31" ht="14.5" hidden="1">
      <c r="B402" s="29" t="s">
        <v>266</v>
      </c>
      <c r="C402" s="30" t="str">
        <f t="shared" si="69"/>
        <v>(Acreedores quirografarios)</v>
      </c>
      <c r="D402" s="30">
        <v>5</v>
      </c>
      <c r="E402" s="30" t="s">
        <v>4978</v>
      </c>
      <c r="F402" s="30" t="s">
        <v>4979</v>
      </c>
      <c r="G402" s="30" t="s">
        <v>3909</v>
      </c>
      <c r="H402" s="31" t="s">
        <v>446</v>
      </c>
      <c r="I402" s="31" t="s">
        <v>48</v>
      </c>
      <c r="J402" s="32">
        <v>-50785</v>
      </c>
      <c r="K402" s="33">
        <f t="shared" si="70"/>
        <v>-10.647085338113357</v>
      </c>
      <c r="L402" s="33">
        <v>-50785</v>
      </c>
      <c r="M402" s="33">
        <v>0</v>
      </c>
      <c r="N402" s="33">
        <v>0</v>
      </c>
      <c r="O402" s="33">
        <v>0</v>
      </c>
      <c r="P402" s="33">
        <f t="shared" si="71"/>
        <v>-50785</v>
      </c>
      <c r="Q402" s="33">
        <f t="shared" si="72"/>
        <v>-10.647085338113357</v>
      </c>
      <c r="R402" s="33">
        <f t="shared" si="73"/>
        <v>-50785</v>
      </c>
      <c r="S402" s="33"/>
      <c r="T402" s="30" t="str">
        <f t="shared" si="74"/>
        <v>COP</v>
      </c>
      <c r="U402" s="33">
        <v>0</v>
      </c>
      <c r="V402" s="33">
        <v>0</v>
      </c>
      <c r="W402" s="33">
        <v>0</v>
      </c>
      <c r="X402" s="33">
        <f t="shared" si="75"/>
        <v>-50785</v>
      </c>
      <c r="Y402" s="33">
        <f t="shared" si="76"/>
        <v>-10.647085338113357</v>
      </c>
      <c r="Z402" s="33">
        <f t="shared" si="77"/>
        <v>-50785</v>
      </c>
      <c r="AA402" s="34">
        <f t="shared" si="78"/>
        <v>-1.2522264959321804E-06</v>
      </c>
      <c r="AB402" s="33" t="s">
        <v>4946</v>
      </c>
      <c r="AC402" s="35">
        <v>44949</v>
      </c>
      <c r="AD402" s="33">
        <v>60</v>
      </c>
      <c r="AE402" s="36">
        <f t="shared" si="68"/>
        <v>45009</v>
      </c>
    </row>
    <row r="403" spans="2:31" ht="14.5" hidden="1">
      <c r="B403" s="29" t="s">
        <v>266</v>
      </c>
      <c r="C403" s="30" t="str">
        <f t="shared" si="69"/>
        <v>(Acreedores quirografarios)</v>
      </c>
      <c r="D403" s="30">
        <v>5</v>
      </c>
      <c r="E403" s="30" t="s">
        <v>4978</v>
      </c>
      <c r="F403" s="30" t="s">
        <v>4979</v>
      </c>
      <c r="G403" s="30" t="s">
        <v>3909</v>
      </c>
      <c r="H403" s="31" t="s">
        <v>447</v>
      </c>
      <c r="I403" s="31" t="s">
        <v>48</v>
      </c>
      <c r="J403" s="32">
        <v>-7754954</v>
      </c>
      <c r="K403" s="33">
        <f t="shared" si="70"/>
        <v>-1625.8276465716949</v>
      </c>
      <c r="L403" s="33">
        <v>-7754954</v>
      </c>
      <c r="M403" s="33">
        <v>0</v>
      </c>
      <c r="N403" s="33">
        <v>0</v>
      </c>
      <c r="O403" s="33">
        <v>0</v>
      </c>
      <c r="P403" s="33">
        <f t="shared" si="71"/>
        <v>-7754954</v>
      </c>
      <c r="Q403" s="33">
        <f t="shared" si="72"/>
        <v>-1625.8276465716949</v>
      </c>
      <c r="R403" s="33">
        <f t="shared" si="73"/>
        <v>-7754954</v>
      </c>
      <c r="S403" s="33"/>
      <c r="T403" s="30" t="str">
        <f t="shared" si="74"/>
        <v>COP</v>
      </c>
      <c r="U403" s="33">
        <v>0</v>
      </c>
      <c r="V403" s="33">
        <v>0</v>
      </c>
      <c r="W403" s="33">
        <v>0</v>
      </c>
      <c r="X403" s="33">
        <f t="shared" si="75"/>
        <v>-7754954</v>
      </c>
      <c r="Y403" s="33">
        <f t="shared" si="76"/>
        <v>-1625.8276465716949</v>
      </c>
      <c r="Z403" s="33">
        <f t="shared" si="77"/>
        <v>-7754954</v>
      </c>
      <c r="AA403" s="34">
        <f t="shared" si="78"/>
        <v>-0.00019121706947987095</v>
      </c>
      <c r="AB403" s="33" t="s">
        <v>4946</v>
      </c>
      <c r="AC403" s="35">
        <v>44949</v>
      </c>
      <c r="AD403" s="33">
        <v>60</v>
      </c>
      <c r="AE403" s="36">
        <f t="shared" si="68"/>
        <v>45009</v>
      </c>
    </row>
    <row r="404" spans="2:31" ht="14.5" hidden="1">
      <c r="B404" s="29" t="s">
        <v>266</v>
      </c>
      <c r="C404" s="30" t="str">
        <f t="shared" si="69"/>
        <v>(Acreedores quirografarios)</v>
      </c>
      <c r="D404" s="30">
        <v>5</v>
      </c>
      <c r="E404" s="30" t="s">
        <v>4978</v>
      </c>
      <c r="F404" s="30" t="s">
        <v>4979</v>
      </c>
      <c r="G404" s="30" t="s">
        <v>3909</v>
      </c>
      <c r="H404" s="31" t="s">
        <v>448</v>
      </c>
      <c r="I404" s="31" t="s">
        <v>48</v>
      </c>
      <c r="J404" s="32">
        <v>-32128250</v>
      </c>
      <c r="K404" s="33">
        <f t="shared" si="70"/>
        <v>-6735.6939945700597</v>
      </c>
      <c r="L404" s="33">
        <v>-32128250</v>
      </c>
      <c r="M404" s="33">
        <v>0</v>
      </c>
      <c r="N404" s="33">
        <v>0</v>
      </c>
      <c r="O404" s="33">
        <v>0</v>
      </c>
      <c r="P404" s="33">
        <f t="shared" si="71"/>
        <v>-32128250</v>
      </c>
      <c r="Q404" s="33">
        <f t="shared" si="72"/>
        <v>-6735.6939945700597</v>
      </c>
      <c r="R404" s="33">
        <f t="shared" si="73"/>
        <v>-32128250</v>
      </c>
      <c r="S404" s="33"/>
      <c r="T404" s="30" t="str">
        <f t="shared" si="74"/>
        <v>COP</v>
      </c>
      <c r="U404" s="33">
        <v>0</v>
      </c>
      <c r="V404" s="33">
        <v>0</v>
      </c>
      <c r="W404" s="33">
        <v>0</v>
      </c>
      <c r="X404" s="33">
        <f t="shared" si="75"/>
        <v>-32128250</v>
      </c>
      <c r="Y404" s="33">
        <f t="shared" si="76"/>
        <v>-6735.6939945700597</v>
      </c>
      <c r="Z404" s="33">
        <f t="shared" si="77"/>
        <v>-32128250</v>
      </c>
      <c r="AA404" s="34">
        <f t="shared" si="78"/>
        <v>-0.00079219938796757066</v>
      </c>
      <c r="AB404" s="33" t="s">
        <v>4946</v>
      </c>
      <c r="AC404" s="35">
        <v>44949</v>
      </c>
      <c r="AD404" s="33">
        <v>60</v>
      </c>
      <c r="AE404" s="36">
        <f t="shared" si="68"/>
        <v>45009</v>
      </c>
    </row>
    <row r="405" spans="2:31" ht="14.5" hidden="1">
      <c r="B405" s="29" t="s">
        <v>266</v>
      </c>
      <c r="C405" s="30" t="str">
        <f t="shared" si="69"/>
        <v>(Acreedores quirografarios)</v>
      </c>
      <c r="D405" s="30">
        <v>5</v>
      </c>
      <c r="E405" s="30" t="s">
        <v>4978</v>
      </c>
      <c r="F405" s="30" t="s">
        <v>4979</v>
      </c>
      <c r="G405" s="30" t="s">
        <v>3909</v>
      </c>
      <c r="H405" s="31" t="s">
        <v>449</v>
      </c>
      <c r="I405" s="31" t="s">
        <v>48</v>
      </c>
      <c r="J405" s="32">
        <v>-68895522</v>
      </c>
      <c r="K405" s="33">
        <f t="shared" si="70"/>
        <v>-14443.959872951978</v>
      </c>
      <c r="L405" s="33">
        <v>-68895522</v>
      </c>
      <c r="M405" s="33">
        <v>0</v>
      </c>
      <c r="N405" s="33">
        <v>0</v>
      </c>
      <c r="O405" s="33">
        <v>0</v>
      </c>
      <c r="P405" s="33">
        <f t="shared" si="71"/>
        <v>-68895522</v>
      </c>
      <c r="Q405" s="33">
        <f t="shared" si="72"/>
        <v>-14443.959872951978</v>
      </c>
      <c r="R405" s="33">
        <f t="shared" si="73"/>
        <v>-68895522</v>
      </c>
      <c r="S405" s="33"/>
      <c r="T405" s="30" t="str">
        <f t="shared" si="74"/>
        <v>COP</v>
      </c>
      <c r="U405" s="33">
        <v>0</v>
      </c>
      <c r="V405" s="33">
        <v>0</v>
      </c>
      <c r="W405" s="33">
        <v>0</v>
      </c>
      <c r="X405" s="33">
        <f t="shared" si="75"/>
        <v>-68895522</v>
      </c>
      <c r="Y405" s="33">
        <f t="shared" si="76"/>
        <v>-14443.959872951978</v>
      </c>
      <c r="Z405" s="33">
        <f t="shared" si="77"/>
        <v>-68895522</v>
      </c>
      <c r="AA405" s="34">
        <f t="shared" si="78"/>
        <v>-0.0016987850369100806</v>
      </c>
      <c r="AB405" s="33" t="s">
        <v>4946</v>
      </c>
      <c r="AC405" s="35">
        <v>44949</v>
      </c>
      <c r="AD405" s="33">
        <v>60</v>
      </c>
      <c r="AE405" s="36">
        <f t="shared" si="79" ref="AE405:AE468">+AD405+AC405</f>
        <v>45009</v>
      </c>
    </row>
    <row r="406" spans="2:31" ht="14.5" hidden="1">
      <c r="B406" s="29" t="s">
        <v>266</v>
      </c>
      <c r="C406" s="30" t="str">
        <f t="shared" si="69"/>
        <v>(Acreedores quirografarios)</v>
      </c>
      <c r="D406" s="30">
        <v>5</v>
      </c>
      <c r="E406" s="30" t="s">
        <v>4978</v>
      </c>
      <c r="F406" s="30" t="s">
        <v>4979</v>
      </c>
      <c r="G406" s="30" t="s">
        <v>3909</v>
      </c>
      <c r="H406" s="31" t="s">
        <v>450</v>
      </c>
      <c r="I406" s="31" t="s">
        <v>48</v>
      </c>
      <c r="J406" s="32">
        <v>-9336600</v>
      </c>
      <c r="K406" s="33">
        <f t="shared" si="70"/>
        <v>-1957.4200446554921</v>
      </c>
      <c r="L406" s="33">
        <v>-9336600</v>
      </c>
      <c r="M406" s="33">
        <v>0</v>
      </c>
      <c r="N406" s="33">
        <v>0</v>
      </c>
      <c r="O406" s="33">
        <v>0</v>
      </c>
      <c r="P406" s="33">
        <f t="shared" si="71"/>
        <v>-9336600</v>
      </c>
      <c r="Q406" s="33">
        <f t="shared" si="72"/>
        <v>-1957.4200446554921</v>
      </c>
      <c r="R406" s="33">
        <f t="shared" si="73"/>
        <v>-9336600</v>
      </c>
      <c r="S406" s="33"/>
      <c r="T406" s="30" t="str">
        <f t="shared" si="74"/>
        <v>COP</v>
      </c>
      <c r="U406" s="33">
        <v>0</v>
      </c>
      <c r="V406" s="33">
        <v>0</v>
      </c>
      <c r="W406" s="33">
        <v>0</v>
      </c>
      <c r="X406" s="33">
        <f t="shared" si="75"/>
        <v>-9336600</v>
      </c>
      <c r="Y406" s="33">
        <f t="shared" si="76"/>
        <v>-1957.4200446554921</v>
      </c>
      <c r="Z406" s="33">
        <f t="shared" si="77"/>
        <v>-9336600</v>
      </c>
      <c r="AA406" s="34">
        <f t="shared" si="78"/>
        <v>-0.00023021636116806921</v>
      </c>
      <c r="AB406" s="33" t="s">
        <v>4946</v>
      </c>
      <c r="AC406" s="35">
        <v>44949</v>
      </c>
      <c r="AD406" s="33">
        <v>60</v>
      </c>
      <c r="AE406" s="36">
        <f t="shared" si="79"/>
        <v>45009</v>
      </c>
    </row>
    <row r="407" spans="2:31" ht="14.5" hidden="1">
      <c r="B407" s="29" t="s">
        <v>266</v>
      </c>
      <c r="C407" s="30" t="str">
        <f t="shared" si="69"/>
        <v>(Acreedores quirografarios)</v>
      </c>
      <c r="D407" s="30">
        <v>5</v>
      </c>
      <c r="E407" s="30" t="s">
        <v>4978</v>
      </c>
      <c r="F407" s="30" t="s">
        <v>4979</v>
      </c>
      <c r="G407" s="30" t="s">
        <v>3909</v>
      </c>
      <c r="H407" s="31" t="s">
        <v>451</v>
      </c>
      <c r="I407" s="31" t="s">
        <v>48</v>
      </c>
      <c r="J407" s="32">
        <v>-30650335</v>
      </c>
      <c r="K407" s="33">
        <f t="shared" si="70"/>
        <v>-6425.8488212417578</v>
      </c>
      <c r="L407" s="33">
        <v>-30650335</v>
      </c>
      <c r="M407" s="33">
        <v>0</v>
      </c>
      <c r="N407" s="33">
        <v>0</v>
      </c>
      <c r="O407" s="33">
        <v>0</v>
      </c>
      <c r="P407" s="33">
        <f t="shared" si="71"/>
        <v>-30650335</v>
      </c>
      <c r="Q407" s="33">
        <f t="shared" si="72"/>
        <v>-6425.8488212417578</v>
      </c>
      <c r="R407" s="33">
        <f t="shared" si="73"/>
        <v>-30650335</v>
      </c>
      <c r="S407" s="33"/>
      <c r="T407" s="30" t="str">
        <f t="shared" si="74"/>
        <v>COP</v>
      </c>
      <c r="U407" s="33">
        <v>0</v>
      </c>
      <c r="V407" s="33">
        <v>0</v>
      </c>
      <c r="W407" s="33">
        <v>0</v>
      </c>
      <c r="X407" s="33">
        <f t="shared" si="75"/>
        <v>-30650335</v>
      </c>
      <c r="Y407" s="33">
        <f t="shared" si="76"/>
        <v>-6425.8488212417578</v>
      </c>
      <c r="Z407" s="33">
        <f t="shared" si="77"/>
        <v>-30650335</v>
      </c>
      <c r="AA407" s="34">
        <f t="shared" si="78"/>
        <v>-0.000755757833931229</v>
      </c>
      <c r="AB407" s="33" t="s">
        <v>4946</v>
      </c>
      <c r="AC407" s="35">
        <v>44949</v>
      </c>
      <c r="AD407" s="33">
        <v>60</v>
      </c>
      <c r="AE407" s="36">
        <f t="shared" si="79"/>
        <v>45009</v>
      </c>
    </row>
    <row r="408" spans="2:31" ht="14.5" hidden="1">
      <c r="B408" s="29" t="s">
        <v>266</v>
      </c>
      <c r="C408" s="30" t="str">
        <f t="shared" si="69"/>
        <v>(Acreedores quirografarios)</v>
      </c>
      <c r="D408" s="30">
        <v>5</v>
      </c>
      <c r="E408" s="30" t="s">
        <v>4978</v>
      </c>
      <c r="F408" s="30" t="s">
        <v>4979</v>
      </c>
      <c r="G408" s="30" t="s">
        <v>3909</v>
      </c>
      <c r="H408" s="31" t="s">
        <v>452</v>
      </c>
      <c r="I408" s="31" t="s">
        <v>48</v>
      </c>
      <c r="J408" s="32">
        <v>-202311005</v>
      </c>
      <c r="K408" s="33">
        <f t="shared" si="70"/>
        <v>-42414.542386028908</v>
      </c>
      <c r="L408" s="33">
        <v>-202311005</v>
      </c>
      <c r="M408" s="33">
        <v>0</v>
      </c>
      <c r="N408" s="33">
        <v>0</v>
      </c>
      <c r="O408" s="33">
        <v>0</v>
      </c>
      <c r="P408" s="33">
        <f t="shared" si="71"/>
        <v>-202311005</v>
      </c>
      <c r="Q408" s="33">
        <f t="shared" si="72"/>
        <v>-42414.542386028908</v>
      </c>
      <c r="R408" s="33">
        <f t="shared" si="73"/>
        <v>-202311005</v>
      </c>
      <c r="S408" s="33"/>
      <c r="T408" s="30" t="str">
        <f t="shared" si="74"/>
        <v>COP</v>
      </c>
      <c r="U408" s="33">
        <v>0</v>
      </c>
      <c r="V408" s="33">
        <v>0</v>
      </c>
      <c r="W408" s="33">
        <v>0</v>
      </c>
      <c r="X408" s="33">
        <f t="shared" si="75"/>
        <v>-202311005</v>
      </c>
      <c r="Y408" s="33">
        <f t="shared" si="76"/>
        <v>-42414.542386028908</v>
      </c>
      <c r="Z408" s="33">
        <f t="shared" si="77"/>
        <v>-202311005</v>
      </c>
      <c r="AA408" s="34">
        <f t="shared" si="78"/>
        <v>-0.004988465115283407</v>
      </c>
      <c r="AB408" s="33" t="s">
        <v>4946</v>
      </c>
      <c r="AC408" s="35">
        <v>44949</v>
      </c>
      <c r="AD408" s="33">
        <v>60</v>
      </c>
      <c r="AE408" s="36">
        <f t="shared" si="79"/>
        <v>45009</v>
      </c>
    </row>
    <row r="409" spans="2:31" ht="14.5" hidden="1">
      <c r="B409" s="29" t="s">
        <v>266</v>
      </c>
      <c r="C409" s="30" t="str">
        <f t="shared" si="69"/>
        <v>(Acreedores quirografarios)</v>
      </c>
      <c r="D409" s="30">
        <v>5</v>
      </c>
      <c r="E409" s="30" t="s">
        <v>4978</v>
      </c>
      <c r="F409" s="30" t="s">
        <v>4979</v>
      </c>
      <c r="G409" s="30" t="s">
        <v>3909</v>
      </c>
      <c r="H409" s="31" t="s">
        <v>453</v>
      </c>
      <c r="I409" s="31" t="s">
        <v>48</v>
      </c>
      <c r="J409" s="32">
        <v>-9612512</v>
      </c>
      <c r="K409" s="33">
        <f t="shared" si="70"/>
        <v>-2015.265050263635</v>
      </c>
      <c r="L409" s="33">
        <v>-9612512</v>
      </c>
      <c r="M409" s="33">
        <v>0</v>
      </c>
      <c r="N409" s="33">
        <v>0</v>
      </c>
      <c r="O409" s="33">
        <v>0</v>
      </c>
      <c r="P409" s="33">
        <f t="shared" si="71"/>
        <v>-9612512</v>
      </c>
      <c r="Q409" s="33">
        <f t="shared" si="72"/>
        <v>-2015.265050263635</v>
      </c>
      <c r="R409" s="33">
        <f t="shared" si="73"/>
        <v>-9612512</v>
      </c>
      <c r="S409" s="33"/>
      <c r="T409" s="30" t="str">
        <f t="shared" si="74"/>
        <v>COP</v>
      </c>
      <c r="U409" s="33">
        <v>0</v>
      </c>
      <c r="V409" s="33">
        <v>0</v>
      </c>
      <c r="W409" s="33">
        <v>0</v>
      </c>
      <c r="X409" s="33">
        <f t="shared" si="75"/>
        <v>-9612512</v>
      </c>
      <c r="Y409" s="33">
        <f t="shared" si="76"/>
        <v>-2015.265050263635</v>
      </c>
      <c r="Z409" s="33">
        <f t="shared" si="77"/>
        <v>-9612512</v>
      </c>
      <c r="AA409" s="34">
        <f t="shared" si="78"/>
        <v>-0.00023701963609069676</v>
      </c>
      <c r="AB409" s="33" t="s">
        <v>4946</v>
      </c>
      <c r="AC409" s="35">
        <v>44949</v>
      </c>
      <c r="AD409" s="33">
        <v>60</v>
      </c>
      <c r="AE409" s="36">
        <f t="shared" si="79"/>
        <v>45009</v>
      </c>
    </row>
    <row r="410" spans="2:31" ht="14.5" hidden="1">
      <c r="B410" s="29" t="s">
        <v>266</v>
      </c>
      <c r="C410" s="30" t="str">
        <f t="shared" si="69"/>
        <v>(Acreedores quirografarios)</v>
      </c>
      <c r="D410" s="30">
        <v>5</v>
      </c>
      <c r="E410" s="30" t="s">
        <v>4978</v>
      </c>
      <c r="F410" s="30" t="s">
        <v>4979</v>
      </c>
      <c r="G410" s="30" t="s">
        <v>3909</v>
      </c>
      <c r="H410" s="31" t="s">
        <v>454</v>
      </c>
      <c r="I410" s="31" t="s">
        <v>48</v>
      </c>
      <c r="J410" s="32">
        <v>-8270054</v>
      </c>
      <c r="K410" s="33">
        <f t="shared" si="70"/>
        <v>-1733.8184638929945</v>
      </c>
      <c r="L410" s="33">
        <v>-8270054</v>
      </c>
      <c r="M410" s="33">
        <v>0</v>
      </c>
      <c r="N410" s="33">
        <v>0</v>
      </c>
      <c r="O410" s="33">
        <v>0</v>
      </c>
      <c r="P410" s="33">
        <f t="shared" si="71"/>
        <v>-8270054</v>
      </c>
      <c r="Q410" s="33">
        <f t="shared" si="72"/>
        <v>-1733.8184638929945</v>
      </c>
      <c r="R410" s="33">
        <f t="shared" si="73"/>
        <v>-8270054</v>
      </c>
      <c r="S410" s="33"/>
      <c r="T410" s="30" t="str">
        <f t="shared" si="74"/>
        <v>COP</v>
      </c>
      <c r="U410" s="33">
        <v>0</v>
      </c>
      <c r="V410" s="33">
        <v>0</v>
      </c>
      <c r="W410" s="33">
        <v>0</v>
      </c>
      <c r="X410" s="33">
        <f t="shared" si="75"/>
        <v>-8270054</v>
      </c>
      <c r="Y410" s="33">
        <f t="shared" si="76"/>
        <v>-1733.8184638929945</v>
      </c>
      <c r="Z410" s="33">
        <f t="shared" si="77"/>
        <v>-8270054</v>
      </c>
      <c r="AA410" s="34">
        <f t="shared" si="78"/>
        <v>-0.00020391810065156863</v>
      </c>
      <c r="AB410" s="33" t="s">
        <v>4946</v>
      </c>
      <c r="AC410" s="35">
        <v>44949</v>
      </c>
      <c r="AD410" s="33">
        <v>60</v>
      </c>
      <c r="AE410" s="36">
        <f t="shared" si="79"/>
        <v>45009</v>
      </c>
    </row>
    <row r="411" spans="2:31" ht="14.5" hidden="1">
      <c r="B411" s="29" t="s">
        <v>266</v>
      </c>
      <c r="C411" s="30" t="str">
        <f t="shared" si="69"/>
        <v>(Acreedores quirografarios)</v>
      </c>
      <c r="D411" s="30">
        <v>5</v>
      </c>
      <c r="E411" s="30" t="s">
        <v>4978</v>
      </c>
      <c r="F411" s="30" t="s">
        <v>4979</v>
      </c>
      <c r="G411" s="30" t="s">
        <v>3909</v>
      </c>
      <c r="H411" s="31" t="s">
        <v>455</v>
      </c>
      <c r="I411" s="31" t="s">
        <v>48</v>
      </c>
      <c r="J411" s="32">
        <v>1616390</v>
      </c>
      <c r="K411" s="33">
        <f t="shared" si="70"/>
        <v>338.87648458546914</v>
      </c>
      <c r="L411" s="33">
        <v>1616390</v>
      </c>
      <c r="M411" s="33">
        <v>0</v>
      </c>
      <c r="N411" s="33">
        <v>0</v>
      </c>
      <c r="O411" s="33">
        <v>0</v>
      </c>
      <c r="P411" s="33">
        <f t="shared" si="71"/>
        <v>1616390</v>
      </c>
      <c r="Q411" s="33">
        <f t="shared" si="72"/>
        <v>338.87648458546914</v>
      </c>
      <c r="R411" s="33">
        <f t="shared" si="73"/>
        <v>1616390</v>
      </c>
      <c r="S411" s="33"/>
      <c r="T411" s="30" t="str">
        <f t="shared" si="74"/>
        <v>COP</v>
      </c>
      <c r="U411" s="33">
        <v>0</v>
      </c>
      <c r="V411" s="33">
        <v>0</v>
      </c>
      <c r="W411" s="33">
        <v>0</v>
      </c>
      <c r="X411" s="33">
        <f t="shared" si="75"/>
        <v>1616390</v>
      </c>
      <c r="Y411" s="33">
        <f t="shared" si="76"/>
        <v>338.87648458546914</v>
      </c>
      <c r="Z411" s="33">
        <f t="shared" si="77"/>
        <v>1616390</v>
      </c>
      <c r="AA411" s="34">
        <f t="shared" si="78"/>
        <v>3.9855988692720627E-05</v>
      </c>
      <c r="AB411" s="33" t="s">
        <v>4946</v>
      </c>
      <c r="AC411" s="35">
        <v>44949</v>
      </c>
      <c r="AD411" s="33">
        <v>60</v>
      </c>
      <c r="AE411" s="36">
        <f t="shared" si="79"/>
        <v>45009</v>
      </c>
    </row>
    <row r="412" spans="2:31" ht="14.5" hidden="1">
      <c r="B412" s="29" t="s">
        <v>266</v>
      </c>
      <c r="C412" s="30" t="str">
        <f t="shared" si="69"/>
        <v>(Acreedores quirografarios)</v>
      </c>
      <c r="D412" s="30">
        <v>5</v>
      </c>
      <c r="E412" s="30" t="s">
        <v>4978</v>
      </c>
      <c r="F412" s="30" t="s">
        <v>4979</v>
      </c>
      <c r="G412" s="30" t="s">
        <v>3909</v>
      </c>
      <c r="H412" s="31" t="s">
        <v>456</v>
      </c>
      <c r="I412" s="31" t="s">
        <v>48</v>
      </c>
      <c r="J412" s="32">
        <v>3187371</v>
      </c>
      <c r="K412" s="33">
        <f t="shared" si="70"/>
        <v>668.23296330073265</v>
      </c>
      <c r="L412" s="33">
        <v>3187371</v>
      </c>
      <c r="M412" s="33">
        <v>0</v>
      </c>
      <c r="N412" s="33">
        <v>0</v>
      </c>
      <c r="O412" s="33">
        <v>0</v>
      </c>
      <c r="P412" s="33">
        <f t="shared" si="71"/>
        <v>3187371</v>
      </c>
      <c r="Q412" s="33">
        <f t="shared" si="72"/>
        <v>668.23296330073265</v>
      </c>
      <c r="R412" s="33">
        <f t="shared" si="73"/>
        <v>3187371</v>
      </c>
      <c r="S412" s="33"/>
      <c r="T412" s="30" t="str">
        <f t="shared" si="74"/>
        <v>COP</v>
      </c>
      <c r="U412" s="33">
        <v>0</v>
      </c>
      <c r="V412" s="33">
        <v>0</v>
      </c>
      <c r="W412" s="33">
        <v>0</v>
      </c>
      <c r="X412" s="33">
        <f t="shared" si="75"/>
        <v>3187371</v>
      </c>
      <c r="Y412" s="33">
        <f t="shared" si="76"/>
        <v>668.23296330073265</v>
      </c>
      <c r="Z412" s="33">
        <f t="shared" si="77"/>
        <v>3187371</v>
      </c>
      <c r="AA412" s="34">
        <f t="shared" si="78"/>
        <v>7.8592309118161849E-05</v>
      </c>
      <c r="AB412" s="33" t="s">
        <v>4946</v>
      </c>
      <c r="AC412" s="35">
        <v>44949</v>
      </c>
      <c r="AD412" s="33">
        <v>60</v>
      </c>
      <c r="AE412" s="36">
        <f t="shared" si="79"/>
        <v>45009</v>
      </c>
    </row>
    <row r="413" spans="2:31" ht="14.5" hidden="1">
      <c r="B413" s="29" t="s">
        <v>266</v>
      </c>
      <c r="C413" s="30" t="str">
        <f t="shared" si="69"/>
        <v>(Acreedores quirografarios)</v>
      </c>
      <c r="D413" s="30">
        <v>5</v>
      </c>
      <c r="E413" s="30" t="s">
        <v>4978</v>
      </c>
      <c r="F413" s="30" t="s">
        <v>4979</v>
      </c>
      <c r="G413" s="30" t="s">
        <v>3909</v>
      </c>
      <c r="H413" s="31" t="s">
        <v>457</v>
      </c>
      <c r="I413" s="31" t="s">
        <v>48</v>
      </c>
      <c r="J413" s="32">
        <v>804364</v>
      </c>
      <c r="K413" s="33">
        <f t="shared" si="70"/>
        <v>168.63507238173108</v>
      </c>
      <c r="L413" s="33">
        <v>804364</v>
      </c>
      <c r="M413" s="33">
        <v>0</v>
      </c>
      <c r="N413" s="33">
        <v>0</v>
      </c>
      <c r="O413" s="33">
        <v>0</v>
      </c>
      <c r="P413" s="33">
        <f t="shared" si="71"/>
        <v>804364</v>
      </c>
      <c r="Q413" s="33">
        <f t="shared" si="72"/>
        <v>168.63507238173108</v>
      </c>
      <c r="R413" s="33">
        <f t="shared" si="73"/>
        <v>804364</v>
      </c>
      <c r="S413" s="33"/>
      <c r="T413" s="30" t="str">
        <f t="shared" si="74"/>
        <v>COP</v>
      </c>
      <c r="U413" s="33">
        <v>0</v>
      </c>
      <c r="V413" s="33">
        <v>0</v>
      </c>
      <c r="W413" s="33">
        <v>0</v>
      </c>
      <c r="X413" s="33">
        <f t="shared" si="75"/>
        <v>804364</v>
      </c>
      <c r="Y413" s="33">
        <f t="shared" si="76"/>
        <v>168.63507238173108</v>
      </c>
      <c r="Z413" s="33">
        <f t="shared" si="77"/>
        <v>804364</v>
      </c>
      <c r="AA413" s="34">
        <f t="shared" si="78"/>
        <v>1.9833531814000045E-05</v>
      </c>
      <c r="AB413" s="33" t="s">
        <v>4946</v>
      </c>
      <c r="AC413" s="35">
        <v>44949</v>
      </c>
      <c r="AD413" s="33">
        <v>60</v>
      </c>
      <c r="AE413" s="36">
        <f t="shared" si="79"/>
        <v>45009</v>
      </c>
    </row>
    <row r="414" spans="2:31" ht="14.5" hidden="1">
      <c r="B414" s="29" t="s">
        <v>266</v>
      </c>
      <c r="C414" s="30" t="str">
        <f t="shared" si="69"/>
        <v>(Acreedores quirografarios)</v>
      </c>
      <c r="D414" s="30">
        <v>5</v>
      </c>
      <c r="E414" s="30" t="s">
        <v>4978</v>
      </c>
      <c r="F414" s="30" t="s">
        <v>4979</v>
      </c>
      <c r="G414" s="30" t="s">
        <v>3909</v>
      </c>
      <c r="H414" s="31" t="s">
        <v>458</v>
      </c>
      <c r="I414" s="31" t="s">
        <v>48</v>
      </c>
      <c r="J414" s="32">
        <v>318144</v>
      </c>
      <c r="K414" s="33">
        <f t="shared" si="70"/>
        <v>66.698952797257775</v>
      </c>
      <c r="L414" s="33">
        <v>318144</v>
      </c>
      <c r="M414" s="33">
        <v>0</v>
      </c>
      <c r="N414" s="33">
        <v>0</v>
      </c>
      <c r="O414" s="33">
        <v>0</v>
      </c>
      <c r="P414" s="33">
        <f t="shared" si="71"/>
        <v>318144</v>
      </c>
      <c r="Q414" s="33">
        <f t="shared" si="72"/>
        <v>66.698952797257775</v>
      </c>
      <c r="R414" s="33">
        <f t="shared" si="73"/>
        <v>318144</v>
      </c>
      <c r="S414" s="33"/>
      <c r="T414" s="30" t="str">
        <f t="shared" si="74"/>
        <v>COP</v>
      </c>
      <c r="U414" s="33">
        <v>0</v>
      </c>
      <c r="V414" s="33">
        <v>0</v>
      </c>
      <c r="W414" s="33">
        <v>0</v>
      </c>
      <c r="X414" s="33">
        <f t="shared" si="75"/>
        <v>318144</v>
      </c>
      <c r="Y414" s="33">
        <f t="shared" si="76"/>
        <v>66.698952797257775</v>
      </c>
      <c r="Z414" s="33">
        <f t="shared" si="77"/>
        <v>318144</v>
      </c>
      <c r="AA414" s="34">
        <f t="shared" si="78"/>
        <v>7.84460660277341E-06</v>
      </c>
      <c r="AB414" s="33" t="s">
        <v>4946</v>
      </c>
      <c r="AC414" s="35">
        <v>44949</v>
      </c>
      <c r="AD414" s="33">
        <v>60</v>
      </c>
      <c r="AE414" s="36">
        <f t="shared" si="79"/>
        <v>45009</v>
      </c>
    </row>
    <row r="415" spans="2:31" ht="14.5" hidden="1">
      <c r="B415" s="29" t="s">
        <v>266</v>
      </c>
      <c r="C415" s="30" t="str">
        <f t="shared" si="69"/>
        <v>(Acreedores quirografarios)</v>
      </c>
      <c r="D415" s="30">
        <v>5</v>
      </c>
      <c r="E415" s="30" t="s">
        <v>4978</v>
      </c>
      <c r="F415" s="30" t="s">
        <v>4979</v>
      </c>
      <c r="G415" s="30" t="s">
        <v>3909</v>
      </c>
      <c r="H415" s="31" t="s">
        <v>459</v>
      </c>
      <c r="I415" s="31" t="s">
        <v>48</v>
      </c>
      <c r="J415" s="32">
        <v>2325594</v>
      </c>
      <c r="K415" s="33">
        <f t="shared" si="70"/>
        <v>487.5612440642787</v>
      </c>
      <c r="L415" s="33">
        <v>2325594</v>
      </c>
      <c r="M415" s="33">
        <v>0</v>
      </c>
      <c r="N415" s="33">
        <v>0</v>
      </c>
      <c r="O415" s="33">
        <v>0</v>
      </c>
      <c r="P415" s="33">
        <f t="shared" si="71"/>
        <v>2325594</v>
      </c>
      <c r="Q415" s="33">
        <f t="shared" si="72"/>
        <v>487.5612440642787</v>
      </c>
      <c r="R415" s="33">
        <f t="shared" si="73"/>
        <v>2325594</v>
      </c>
      <c r="S415" s="33"/>
      <c r="T415" s="30" t="str">
        <f t="shared" si="74"/>
        <v>COP</v>
      </c>
      <c r="U415" s="33">
        <v>0</v>
      </c>
      <c r="V415" s="33">
        <v>0</v>
      </c>
      <c r="W415" s="33">
        <v>0</v>
      </c>
      <c r="X415" s="33">
        <f t="shared" si="75"/>
        <v>2325594</v>
      </c>
      <c r="Y415" s="33">
        <f t="shared" si="76"/>
        <v>487.5612440642787</v>
      </c>
      <c r="Z415" s="33">
        <f t="shared" si="77"/>
        <v>2325594</v>
      </c>
      <c r="AA415" s="34">
        <f t="shared" si="78"/>
        <v>5.7343121504005184E-05</v>
      </c>
      <c r="AB415" s="33" t="s">
        <v>4946</v>
      </c>
      <c r="AC415" s="35">
        <v>44949</v>
      </c>
      <c r="AD415" s="33">
        <v>60</v>
      </c>
      <c r="AE415" s="36">
        <f t="shared" si="79"/>
        <v>45009</v>
      </c>
    </row>
    <row r="416" spans="2:31" ht="14.5" hidden="1">
      <c r="B416" s="29" t="s">
        <v>266</v>
      </c>
      <c r="C416" s="30" t="str">
        <f t="shared" si="69"/>
        <v>(Acreedores quirografarios)</v>
      </c>
      <c r="D416" s="30">
        <v>5</v>
      </c>
      <c r="E416" s="30" t="s">
        <v>4978</v>
      </c>
      <c r="F416" s="30" t="s">
        <v>4979</v>
      </c>
      <c r="G416" s="30" t="s">
        <v>3909</v>
      </c>
      <c r="H416" s="31" t="s">
        <v>460</v>
      </c>
      <c r="I416" s="31" t="s">
        <v>48</v>
      </c>
      <c r="J416" s="32">
        <v>4401608</v>
      </c>
      <c r="K416" s="33">
        <f t="shared" si="70"/>
        <v>922.79799155109697</v>
      </c>
      <c r="L416" s="33">
        <v>4401608</v>
      </c>
      <c r="M416" s="33">
        <v>0</v>
      </c>
      <c r="N416" s="33">
        <v>0</v>
      </c>
      <c r="O416" s="33">
        <v>0</v>
      </c>
      <c r="P416" s="33">
        <f t="shared" si="71"/>
        <v>4401608</v>
      </c>
      <c r="Q416" s="33">
        <f t="shared" si="72"/>
        <v>922.79799155109697</v>
      </c>
      <c r="R416" s="33">
        <f t="shared" si="73"/>
        <v>4401608</v>
      </c>
      <c r="S416" s="33"/>
      <c r="T416" s="30" t="str">
        <f t="shared" si="74"/>
        <v>COP</v>
      </c>
      <c r="U416" s="33">
        <v>0</v>
      </c>
      <c r="V416" s="33">
        <v>0</v>
      </c>
      <c r="W416" s="33">
        <v>0</v>
      </c>
      <c r="X416" s="33">
        <f t="shared" si="75"/>
        <v>4401608</v>
      </c>
      <c r="Y416" s="33">
        <f t="shared" si="76"/>
        <v>922.79799155109697</v>
      </c>
      <c r="Z416" s="33">
        <f t="shared" si="77"/>
        <v>4401608</v>
      </c>
      <c r="AA416" s="34">
        <f t="shared" si="78"/>
        <v>0.00010853224696873196</v>
      </c>
      <c r="AB416" s="33" t="s">
        <v>4946</v>
      </c>
      <c r="AC416" s="35">
        <v>44949</v>
      </c>
      <c r="AD416" s="33">
        <v>60</v>
      </c>
      <c r="AE416" s="36">
        <f t="shared" si="79"/>
        <v>45009</v>
      </c>
    </row>
    <row r="417" spans="2:31" ht="14.5" hidden="1">
      <c r="B417" s="29" t="s">
        <v>266</v>
      </c>
      <c r="C417" s="30" t="str">
        <f t="shared" si="69"/>
        <v>(Acreedores quirografarios)</v>
      </c>
      <c r="D417" s="30">
        <v>5</v>
      </c>
      <c r="E417" s="30" t="s">
        <v>4978</v>
      </c>
      <c r="F417" s="30" t="s">
        <v>4979</v>
      </c>
      <c r="G417" s="30" t="s">
        <v>3909</v>
      </c>
      <c r="H417" s="31" t="s">
        <v>461</v>
      </c>
      <c r="I417" s="31" t="s">
        <v>48</v>
      </c>
      <c r="J417" s="32">
        <v>27513388</v>
      </c>
      <c r="K417" s="33">
        <f t="shared" si="70"/>
        <v>5768.1872595574278</v>
      </c>
      <c r="L417" s="33">
        <v>27513388</v>
      </c>
      <c r="M417" s="33">
        <v>0</v>
      </c>
      <c r="N417" s="33">
        <v>0</v>
      </c>
      <c r="O417" s="33">
        <v>0</v>
      </c>
      <c r="P417" s="33">
        <f t="shared" si="71"/>
        <v>27513388</v>
      </c>
      <c r="Q417" s="33">
        <f t="shared" si="72"/>
        <v>5768.1872595574278</v>
      </c>
      <c r="R417" s="33">
        <f t="shared" si="73"/>
        <v>27513388</v>
      </c>
      <c r="S417" s="33"/>
      <c r="T417" s="30" t="str">
        <f t="shared" si="74"/>
        <v>COP</v>
      </c>
      <c r="U417" s="33">
        <v>0</v>
      </c>
      <c r="V417" s="33">
        <v>0</v>
      </c>
      <c r="W417" s="33">
        <v>0</v>
      </c>
      <c r="X417" s="33">
        <f t="shared" si="75"/>
        <v>27513388</v>
      </c>
      <c r="Y417" s="33">
        <f t="shared" si="76"/>
        <v>5768.1872595574278</v>
      </c>
      <c r="Z417" s="33">
        <f t="shared" si="77"/>
        <v>27513388</v>
      </c>
      <c r="AA417" s="34">
        <f t="shared" si="78"/>
        <v>0.00067840884998449352</v>
      </c>
      <c r="AB417" s="33" t="s">
        <v>4946</v>
      </c>
      <c r="AC417" s="35">
        <v>44952</v>
      </c>
      <c r="AD417" s="33">
        <v>60</v>
      </c>
      <c r="AE417" s="36">
        <f t="shared" si="79"/>
        <v>45012</v>
      </c>
    </row>
    <row r="418" spans="2:31" ht="14.5" hidden="1">
      <c r="B418" s="29" t="s">
        <v>266</v>
      </c>
      <c r="C418" s="30" t="str">
        <f t="shared" si="69"/>
        <v>(Acreedores quirografarios)</v>
      </c>
      <c r="D418" s="30">
        <v>5</v>
      </c>
      <c r="E418" s="30" t="s">
        <v>4978</v>
      </c>
      <c r="F418" s="30" t="s">
        <v>4979</v>
      </c>
      <c r="G418" s="30" t="s">
        <v>3909</v>
      </c>
      <c r="H418" s="31" t="s">
        <v>462</v>
      </c>
      <c r="I418" s="31" t="s">
        <v>48</v>
      </c>
      <c r="J418" s="32">
        <v>23831600</v>
      </c>
      <c r="K418" s="33">
        <f t="shared" si="70"/>
        <v>4996.2996739939408</v>
      </c>
      <c r="L418" s="33">
        <v>23831600</v>
      </c>
      <c r="M418" s="33">
        <v>0</v>
      </c>
      <c r="N418" s="33">
        <v>0</v>
      </c>
      <c r="O418" s="33">
        <v>0</v>
      </c>
      <c r="P418" s="33">
        <f t="shared" si="71"/>
        <v>23831600</v>
      </c>
      <c r="Q418" s="33">
        <f t="shared" si="72"/>
        <v>4996.2996739939408</v>
      </c>
      <c r="R418" s="33">
        <f t="shared" si="73"/>
        <v>23831600</v>
      </c>
      <c r="S418" s="33"/>
      <c r="T418" s="30" t="str">
        <f t="shared" si="74"/>
        <v>COP</v>
      </c>
      <c r="U418" s="33">
        <v>0</v>
      </c>
      <c r="V418" s="33">
        <v>0</v>
      </c>
      <c r="W418" s="33">
        <v>0</v>
      </c>
      <c r="X418" s="33">
        <f t="shared" si="75"/>
        <v>23831600</v>
      </c>
      <c r="Y418" s="33">
        <f t="shared" si="76"/>
        <v>4996.2996739939408</v>
      </c>
      <c r="Z418" s="33">
        <f t="shared" si="77"/>
        <v>23831600</v>
      </c>
      <c r="AA418" s="34">
        <f t="shared" si="78"/>
        <v>0.0005876254988767815</v>
      </c>
      <c r="AB418" s="33" t="s">
        <v>4946</v>
      </c>
      <c r="AC418" s="35">
        <v>44952</v>
      </c>
      <c r="AD418" s="33">
        <v>60</v>
      </c>
      <c r="AE418" s="36">
        <f t="shared" si="79"/>
        <v>45012</v>
      </c>
    </row>
    <row r="419" spans="2:31" ht="14.5" hidden="1">
      <c r="B419" s="29" t="s">
        <v>266</v>
      </c>
      <c r="C419" s="30" t="str">
        <f t="shared" si="69"/>
        <v>(Acreedores quirografarios)</v>
      </c>
      <c r="D419" s="30">
        <v>5</v>
      </c>
      <c r="E419" s="30" t="s">
        <v>4978</v>
      </c>
      <c r="F419" s="30" t="s">
        <v>4979</v>
      </c>
      <c r="G419" s="30" t="s">
        <v>3909</v>
      </c>
      <c r="H419" s="31" t="s">
        <v>463</v>
      </c>
      <c r="I419" s="31" t="s">
        <v>48</v>
      </c>
      <c r="J419" s="32">
        <v>260881174</v>
      </c>
      <c r="K419" s="33">
        <f t="shared" si="70"/>
        <v>54693.789951465973</v>
      </c>
      <c r="L419" s="33">
        <v>260881174</v>
      </c>
      <c r="M419" s="33">
        <v>0</v>
      </c>
      <c r="N419" s="33">
        <v>0</v>
      </c>
      <c r="O419" s="33">
        <v>0</v>
      </c>
      <c r="P419" s="33">
        <f t="shared" si="71"/>
        <v>260881174</v>
      </c>
      <c r="Q419" s="33">
        <f t="shared" si="72"/>
        <v>54693.789951465973</v>
      </c>
      <c r="R419" s="33">
        <f t="shared" si="73"/>
        <v>260881174</v>
      </c>
      <c r="S419" s="33"/>
      <c r="T419" s="30" t="str">
        <f t="shared" si="74"/>
        <v>COP</v>
      </c>
      <c r="U419" s="33">
        <v>0</v>
      </c>
      <c r="V419" s="33">
        <v>0</v>
      </c>
      <c r="W419" s="33">
        <v>0</v>
      </c>
      <c r="X419" s="33">
        <f t="shared" si="75"/>
        <v>260881174</v>
      </c>
      <c r="Y419" s="33">
        <f t="shared" si="76"/>
        <v>54693.789951465973</v>
      </c>
      <c r="Z419" s="33">
        <f t="shared" si="77"/>
        <v>260881174</v>
      </c>
      <c r="AA419" s="34">
        <f t="shared" si="78"/>
        <v>0.0064326537042964154</v>
      </c>
      <c r="AB419" s="33" t="s">
        <v>4946</v>
      </c>
      <c r="AC419" s="35">
        <v>44952</v>
      </c>
      <c r="AD419" s="33">
        <v>60</v>
      </c>
      <c r="AE419" s="36">
        <f t="shared" si="79"/>
        <v>45012</v>
      </c>
    </row>
    <row r="420" spans="2:31" ht="14.5" hidden="1">
      <c r="B420" s="29" t="s">
        <v>266</v>
      </c>
      <c r="C420" s="30" t="str">
        <f t="shared" si="69"/>
        <v>(Acreedores quirografarios)</v>
      </c>
      <c r="D420" s="30">
        <v>5</v>
      </c>
      <c r="E420" s="30" t="s">
        <v>4978</v>
      </c>
      <c r="F420" s="30" t="s">
        <v>4979</v>
      </c>
      <c r="G420" s="30" t="s">
        <v>3909</v>
      </c>
      <c r="H420" s="31" t="s">
        <v>464</v>
      </c>
      <c r="I420" s="31" t="s">
        <v>48</v>
      </c>
      <c r="J420" s="32">
        <v>103317541</v>
      </c>
      <c r="K420" s="33">
        <f t="shared" si="70"/>
        <v>21660.542994014486</v>
      </c>
      <c r="L420" s="33">
        <v>103317541</v>
      </c>
      <c r="M420" s="33">
        <v>0</v>
      </c>
      <c r="N420" s="33">
        <v>0</v>
      </c>
      <c r="O420" s="33">
        <v>0</v>
      </c>
      <c r="P420" s="33">
        <f t="shared" si="71"/>
        <v>103317541</v>
      </c>
      <c r="Q420" s="33">
        <f t="shared" si="72"/>
        <v>21660.542994014486</v>
      </c>
      <c r="R420" s="33">
        <f t="shared" si="73"/>
        <v>103317541</v>
      </c>
      <c r="S420" s="33"/>
      <c r="T420" s="30" t="str">
        <f t="shared" si="74"/>
        <v>COP</v>
      </c>
      <c r="U420" s="33">
        <v>0</v>
      </c>
      <c r="V420" s="33">
        <v>0</v>
      </c>
      <c r="W420" s="33">
        <v>0</v>
      </c>
      <c r="X420" s="33">
        <f t="shared" si="75"/>
        <v>103317541</v>
      </c>
      <c r="Y420" s="33">
        <f t="shared" si="76"/>
        <v>21660.542994014486</v>
      </c>
      <c r="Z420" s="33">
        <f t="shared" si="77"/>
        <v>103317541</v>
      </c>
      <c r="AA420" s="34">
        <f t="shared" si="78"/>
        <v>0.002547542824352848</v>
      </c>
      <c r="AB420" s="33" t="s">
        <v>4946</v>
      </c>
      <c r="AC420" s="35">
        <v>44952</v>
      </c>
      <c r="AD420" s="33">
        <v>60</v>
      </c>
      <c r="AE420" s="36">
        <f t="shared" si="79"/>
        <v>45012</v>
      </c>
    </row>
    <row r="421" spans="2:31" ht="14.5" hidden="1">
      <c r="B421" s="29" t="s">
        <v>266</v>
      </c>
      <c r="C421" s="30" t="str">
        <f t="shared" si="69"/>
        <v>(Acreedores quirografarios)</v>
      </c>
      <c r="D421" s="30">
        <v>5</v>
      </c>
      <c r="E421" s="30" t="s">
        <v>4978</v>
      </c>
      <c r="F421" s="30" t="s">
        <v>4979</v>
      </c>
      <c r="G421" s="30" t="s">
        <v>3909</v>
      </c>
      <c r="H421" s="31" t="s">
        <v>465</v>
      </c>
      <c r="I421" s="31" t="s">
        <v>48</v>
      </c>
      <c r="J421" s="32">
        <v>10436400</v>
      </c>
      <c r="K421" s="33">
        <f t="shared" si="70"/>
        <v>2187.993333123683</v>
      </c>
      <c r="L421" s="33">
        <v>10436400</v>
      </c>
      <c r="M421" s="33">
        <v>0</v>
      </c>
      <c r="N421" s="33">
        <v>0</v>
      </c>
      <c r="O421" s="33">
        <v>0</v>
      </c>
      <c r="P421" s="33">
        <f t="shared" si="71"/>
        <v>10436400</v>
      </c>
      <c r="Q421" s="33">
        <f t="shared" si="72"/>
        <v>2187.993333123683</v>
      </c>
      <c r="R421" s="33">
        <f t="shared" si="73"/>
        <v>10436400</v>
      </c>
      <c r="S421" s="33"/>
      <c r="T421" s="30" t="str">
        <f t="shared" si="74"/>
        <v>COP</v>
      </c>
      <c r="U421" s="33">
        <v>0</v>
      </c>
      <c r="V421" s="33">
        <v>0</v>
      </c>
      <c r="W421" s="33">
        <v>0</v>
      </c>
      <c r="X421" s="33">
        <f t="shared" si="75"/>
        <v>10436400</v>
      </c>
      <c r="Y421" s="33">
        <f t="shared" si="76"/>
        <v>2187.993333123683</v>
      </c>
      <c r="Z421" s="33">
        <f t="shared" si="77"/>
        <v>10436400</v>
      </c>
      <c r="AA421" s="34">
        <f t="shared" si="78"/>
        <v>0.00025733457915027289</v>
      </c>
      <c r="AB421" s="33" t="s">
        <v>4946</v>
      </c>
      <c r="AC421" s="35">
        <v>44952</v>
      </c>
      <c r="AD421" s="33">
        <v>60</v>
      </c>
      <c r="AE421" s="36">
        <f t="shared" si="79"/>
        <v>45012</v>
      </c>
    </row>
    <row r="422" spans="2:31" ht="14.5" hidden="1">
      <c r="B422" s="29" t="s">
        <v>266</v>
      </c>
      <c r="C422" s="30" t="str">
        <f t="shared" si="69"/>
        <v>(Acreedores quirografarios)</v>
      </c>
      <c r="D422" s="30">
        <v>5</v>
      </c>
      <c r="E422" s="30" t="s">
        <v>4978</v>
      </c>
      <c r="F422" s="30" t="s">
        <v>4979</v>
      </c>
      <c r="G422" s="30" t="s">
        <v>3909</v>
      </c>
      <c r="H422" s="31" t="s">
        <v>466</v>
      </c>
      <c r="I422" s="31" t="s">
        <v>48</v>
      </c>
      <c r="J422" s="32">
        <v>-86116357</v>
      </c>
      <c r="K422" s="33">
        <f t="shared" si="70"/>
        <v>-18054.311351510005</v>
      </c>
      <c r="L422" s="33">
        <v>-86116357</v>
      </c>
      <c r="M422" s="33">
        <v>0</v>
      </c>
      <c r="N422" s="33">
        <v>0</v>
      </c>
      <c r="O422" s="33">
        <v>0</v>
      </c>
      <c r="P422" s="33">
        <f t="shared" si="71"/>
        <v>-86116357</v>
      </c>
      <c r="Q422" s="33">
        <f t="shared" si="72"/>
        <v>-18054.311351510005</v>
      </c>
      <c r="R422" s="33">
        <f t="shared" si="73"/>
        <v>-86116357</v>
      </c>
      <c r="S422" s="33"/>
      <c r="T422" s="30" t="str">
        <f t="shared" si="74"/>
        <v>COP</v>
      </c>
      <c r="U422" s="33">
        <v>0</v>
      </c>
      <c r="V422" s="33">
        <v>0</v>
      </c>
      <c r="W422" s="33">
        <v>0</v>
      </c>
      <c r="X422" s="33">
        <f t="shared" si="75"/>
        <v>-86116357</v>
      </c>
      <c r="Y422" s="33">
        <f t="shared" si="76"/>
        <v>-18054.311351510005</v>
      </c>
      <c r="Z422" s="33">
        <f t="shared" si="77"/>
        <v>-86116357</v>
      </c>
      <c r="AA422" s="34">
        <f t="shared" si="78"/>
        <v>-0.0021234062019996986</v>
      </c>
      <c r="AB422" s="33" t="s">
        <v>4946</v>
      </c>
      <c r="AC422" s="35">
        <v>44952</v>
      </c>
      <c r="AD422" s="33">
        <v>60</v>
      </c>
      <c r="AE422" s="36">
        <f t="shared" si="79"/>
        <v>45012</v>
      </c>
    </row>
    <row r="423" spans="2:31" ht="14.5" hidden="1">
      <c r="B423" s="29" t="s">
        <v>266</v>
      </c>
      <c r="C423" s="30" t="str">
        <f t="shared" si="69"/>
        <v>(Acreedores quirografarios)</v>
      </c>
      <c r="D423" s="30">
        <v>5</v>
      </c>
      <c r="E423" s="30" t="s">
        <v>4978</v>
      </c>
      <c r="F423" s="30" t="s">
        <v>4979</v>
      </c>
      <c r="G423" s="30" t="s">
        <v>3909</v>
      </c>
      <c r="H423" s="31" t="s">
        <v>467</v>
      </c>
      <c r="I423" s="31" t="s">
        <v>48</v>
      </c>
      <c r="J423" s="32">
        <v>-47119511</v>
      </c>
      <c r="K423" s="33">
        <f t="shared" si="70"/>
        <v>-9878.6148411375616</v>
      </c>
      <c r="L423" s="33">
        <v>-47119511</v>
      </c>
      <c r="M423" s="33">
        <v>0</v>
      </c>
      <c r="N423" s="33">
        <v>0</v>
      </c>
      <c r="O423" s="33">
        <v>0</v>
      </c>
      <c r="P423" s="33">
        <f t="shared" si="71"/>
        <v>-47119511</v>
      </c>
      <c r="Q423" s="33">
        <f t="shared" si="72"/>
        <v>-9878.6148411375616</v>
      </c>
      <c r="R423" s="33">
        <f t="shared" si="73"/>
        <v>-47119511</v>
      </c>
      <c r="S423" s="33"/>
      <c r="T423" s="30" t="str">
        <f t="shared" si="74"/>
        <v>COP</v>
      </c>
      <c r="U423" s="33">
        <v>0</v>
      </c>
      <c r="V423" s="33">
        <v>0</v>
      </c>
      <c r="W423" s="33">
        <v>0</v>
      </c>
      <c r="X423" s="33">
        <f t="shared" si="75"/>
        <v>-47119511</v>
      </c>
      <c r="Y423" s="33">
        <f t="shared" si="76"/>
        <v>-9878.6148411375616</v>
      </c>
      <c r="Z423" s="33">
        <f t="shared" si="77"/>
        <v>-47119511</v>
      </c>
      <c r="AA423" s="34">
        <f t="shared" si="78"/>
        <v>-0.0011618450359272979</v>
      </c>
      <c r="AB423" s="33" t="s">
        <v>4946</v>
      </c>
      <c r="AC423" s="35">
        <v>44952</v>
      </c>
      <c r="AD423" s="33">
        <v>60</v>
      </c>
      <c r="AE423" s="36">
        <f t="shared" si="79"/>
        <v>45012</v>
      </c>
    </row>
    <row r="424" spans="2:31" ht="14.5" hidden="1">
      <c r="B424" s="29" t="s">
        <v>266</v>
      </c>
      <c r="C424" s="30" t="str">
        <f t="shared" si="69"/>
        <v>(Acreedores quirografarios)</v>
      </c>
      <c r="D424" s="30">
        <v>5</v>
      </c>
      <c r="E424" s="30" t="s">
        <v>4978</v>
      </c>
      <c r="F424" s="30" t="s">
        <v>4979</v>
      </c>
      <c r="G424" s="30" t="s">
        <v>3909</v>
      </c>
      <c r="H424" s="31" t="s">
        <v>468</v>
      </c>
      <c r="I424" s="31" t="s">
        <v>48</v>
      </c>
      <c r="J424" s="32">
        <v>-24952879</v>
      </c>
      <c r="K424" s="33">
        <f t="shared" si="70"/>
        <v>-5231.3760390787966</v>
      </c>
      <c r="L424" s="33">
        <v>-24952879</v>
      </c>
      <c r="M424" s="33">
        <v>0</v>
      </c>
      <c r="N424" s="33">
        <v>0</v>
      </c>
      <c r="O424" s="33">
        <v>0</v>
      </c>
      <c r="P424" s="33">
        <f t="shared" si="71"/>
        <v>-24952879</v>
      </c>
      <c r="Q424" s="33">
        <f t="shared" si="72"/>
        <v>-5231.3760390787966</v>
      </c>
      <c r="R424" s="33">
        <f t="shared" si="73"/>
        <v>-24952879</v>
      </c>
      <c r="S424" s="33"/>
      <c r="T424" s="30" t="str">
        <f t="shared" si="74"/>
        <v>COP</v>
      </c>
      <c r="U424" s="33">
        <v>0</v>
      </c>
      <c r="V424" s="33">
        <v>0</v>
      </c>
      <c r="W424" s="33">
        <v>0</v>
      </c>
      <c r="X424" s="33">
        <f t="shared" si="75"/>
        <v>-24952879</v>
      </c>
      <c r="Y424" s="33">
        <f t="shared" si="76"/>
        <v>-5231.3760390787966</v>
      </c>
      <c r="Z424" s="33">
        <f t="shared" si="77"/>
        <v>-24952879</v>
      </c>
      <c r="AA424" s="34">
        <f t="shared" si="78"/>
        <v>-0.00061527333333838126</v>
      </c>
      <c r="AB424" s="33" t="s">
        <v>4946</v>
      </c>
      <c r="AC424" s="35">
        <v>44952</v>
      </c>
      <c r="AD424" s="33">
        <v>60</v>
      </c>
      <c r="AE424" s="36">
        <f t="shared" si="79"/>
        <v>45012</v>
      </c>
    </row>
    <row r="425" spans="2:31" ht="14.5" hidden="1">
      <c r="B425" s="29" t="s">
        <v>266</v>
      </c>
      <c r="C425" s="30" t="str">
        <f t="shared" si="69"/>
        <v>(Acreedores quirografarios)</v>
      </c>
      <c r="D425" s="30">
        <v>5</v>
      </c>
      <c r="E425" s="30" t="s">
        <v>4978</v>
      </c>
      <c r="F425" s="30" t="s">
        <v>4979</v>
      </c>
      <c r="G425" s="30" t="s">
        <v>3909</v>
      </c>
      <c r="H425" s="31" t="s">
        <v>469</v>
      </c>
      <c r="I425" s="31" t="s">
        <v>48</v>
      </c>
      <c r="J425" s="32">
        <v>-87729103</v>
      </c>
      <c r="K425" s="33">
        <f t="shared" si="70"/>
        <v>-18392.423870771618</v>
      </c>
      <c r="L425" s="33">
        <v>-87729103</v>
      </c>
      <c r="M425" s="33">
        <v>0</v>
      </c>
      <c r="N425" s="33">
        <v>0</v>
      </c>
      <c r="O425" s="33">
        <v>0</v>
      </c>
      <c r="P425" s="33">
        <f t="shared" si="71"/>
        <v>-87729103</v>
      </c>
      <c r="Q425" s="33">
        <f t="shared" si="72"/>
        <v>-18392.423870771618</v>
      </c>
      <c r="R425" s="33">
        <f t="shared" si="73"/>
        <v>-87729103</v>
      </c>
      <c r="S425" s="33"/>
      <c r="T425" s="30" t="str">
        <f t="shared" si="74"/>
        <v>COP</v>
      </c>
      <c r="U425" s="33">
        <v>0</v>
      </c>
      <c r="V425" s="33">
        <v>0</v>
      </c>
      <c r="W425" s="33">
        <v>0</v>
      </c>
      <c r="X425" s="33">
        <f t="shared" si="75"/>
        <v>-87729103</v>
      </c>
      <c r="Y425" s="33">
        <f t="shared" si="76"/>
        <v>-18392.423870771618</v>
      </c>
      <c r="Z425" s="33">
        <f t="shared" si="77"/>
        <v>-87729103</v>
      </c>
      <c r="AA425" s="34">
        <f t="shared" si="78"/>
        <v>-0.0021631723390954679</v>
      </c>
      <c r="AB425" s="33" t="s">
        <v>4946</v>
      </c>
      <c r="AC425" s="35">
        <v>44952</v>
      </c>
      <c r="AD425" s="33">
        <v>60</v>
      </c>
      <c r="AE425" s="36">
        <f t="shared" si="79"/>
        <v>45012</v>
      </c>
    </row>
    <row r="426" spans="2:31" ht="14.5" hidden="1">
      <c r="B426" s="29" t="s">
        <v>266</v>
      </c>
      <c r="C426" s="30" t="str">
        <f t="shared" si="69"/>
        <v>(Acreedores quirografarios)</v>
      </c>
      <c r="D426" s="30">
        <v>5</v>
      </c>
      <c r="E426" s="30" t="s">
        <v>4978</v>
      </c>
      <c r="F426" s="30" t="s">
        <v>4979</v>
      </c>
      <c r="G426" s="30" t="s">
        <v>3909</v>
      </c>
      <c r="H426" s="31" t="s">
        <v>470</v>
      </c>
      <c r="I426" s="31" t="s">
        <v>48</v>
      </c>
      <c r="J426" s="32">
        <v>-19652091</v>
      </c>
      <c r="K426" s="33">
        <f t="shared" si="70"/>
        <v>-4120.0647819113801</v>
      </c>
      <c r="L426" s="33">
        <v>-19652091</v>
      </c>
      <c r="M426" s="33">
        <v>0</v>
      </c>
      <c r="N426" s="33">
        <v>0</v>
      </c>
      <c r="O426" s="33">
        <v>0</v>
      </c>
      <c r="P426" s="33">
        <f t="shared" si="71"/>
        <v>-19652091</v>
      </c>
      <c r="Q426" s="33">
        <f t="shared" si="72"/>
        <v>-4120.0647819113801</v>
      </c>
      <c r="R426" s="33">
        <f t="shared" si="73"/>
        <v>-19652091</v>
      </c>
      <c r="S426" s="33"/>
      <c r="T426" s="30" t="str">
        <f t="shared" si="74"/>
        <v>COP</v>
      </c>
      <c r="U426" s="33">
        <v>0</v>
      </c>
      <c r="V426" s="33">
        <v>0</v>
      </c>
      <c r="W426" s="33">
        <v>0</v>
      </c>
      <c r="X426" s="33">
        <f t="shared" si="75"/>
        <v>-19652091</v>
      </c>
      <c r="Y426" s="33">
        <f t="shared" si="76"/>
        <v>-4120.0647819113801</v>
      </c>
      <c r="Z426" s="33">
        <f t="shared" si="77"/>
        <v>-19652091</v>
      </c>
      <c r="AA426" s="34">
        <f t="shared" si="78"/>
        <v>-0.00048456963770149335</v>
      </c>
      <c r="AB426" s="33" t="s">
        <v>4946</v>
      </c>
      <c r="AC426" s="35">
        <v>44952</v>
      </c>
      <c r="AD426" s="33">
        <v>60</v>
      </c>
      <c r="AE426" s="36">
        <f t="shared" si="79"/>
        <v>45012</v>
      </c>
    </row>
    <row r="427" spans="2:31" ht="14.5" hidden="1">
      <c r="B427" s="29" t="s">
        <v>266</v>
      </c>
      <c r="C427" s="30" t="str">
        <f t="shared" si="69"/>
        <v>(Acreedores quirografarios)</v>
      </c>
      <c r="D427" s="30">
        <v>5</v>
      </c>
      <c r="E427" s="30" t="s">
        <v>4978</v>
      </c>
      <c r="F427" s="30" t="s">
        <v>4979</v>
      </c>
      <c r="G427" s="30" t="s">
        <v>3909</v>
      </c>
      <c r="H427" s="31" t="s">
        <v>471</v>
      </c>
      <c r="I427" s="31" t="s">
        <v>48</v>
      </c>
      <c r="J427" s="32">
        <v>-43348594</v>
      </c>
      <c r="K427" s="33">
        <f t="shared" si="70"/>
        <v>-9088.0413430191711</v>
      </c>
      <c r="L427" s="33">
        <v>-43348594</v>
      </c>
      <c r="M427" s="33">
        <v>0</v>
      </c>
      <c r="N427" s="33">
        <v>0</v>
      </c>
      <c r="O427" s="33">
        <v>0</v>
      </c>
      <c r="P427" s="33">
        <f t="shared" si="71"/>
        <v>-43348594</v>
      </c>
      <c r="Q427" s="33">
        <f t="shared" si="72"/>
        <v>-9088.0413430191711</v>
      </c>
      <c r="R427" s="33">
        <f t="shared" si="73"/>
        <v>-43348594</v>
      </c>
      <c r="S427" s="33"/>
      <c r="T427" s="30" t="str">
        <f t="shared" si="74"/>
        <v>COP</v>
      </c>
      <c r="U427" s="33">
        <v>0</v>
      </c>
      <c r="V427" s="33">
        <v>0</v>
      </c>
      <c r="W427" s="33">
        <v>0</v>
      </c>
      <c r="X427" s="33">
        <f t="shared" si="75"/>
        <v>-43348594</v>
      </c>
      <c r="Y427" s="33">
        <f t="shared" si="76"/>
        <v>-9088.0413430191711</v>
      </c>
      <c r="Z427" s="33">
        <f t="shared" si="77"/>
        <v>-43348594</v>
      </c>
      <c r="AA427" s="34">
        <f t="shared" si="78"/>
        <v>-0.0010688639946481587</v>
      </c>
      <c r="AB427" s="33" t="s">
        <v>4946</v>
      </c>
      <c r="AC427" s="35">
        <v>44952</v>
      </c>
      <c r="AD427" s="33">
        <v>60</v>
      </c>
      <c r="AE427" s="36">
        <f t="shared" si="79"/>
        <v>45012</v>
      </c>
    </row>
    <row r="428" spans="2:31" ht="14.5" hidden="1">
      <c r="B428" s="29" t="s">
        <v>266</v>
      </c>
      <c r="C428" s="30" t="str">
        <f t="shared" si="69"/>
        <v>(Acreedores quirografarios)</v>
      </c>
      <c r="D428" s="30">
        <v>5</v>
      </c>
      <c r="E428" s="30" t="s">
        <v>4978</v>
      </c>
      <c r="F428" s="30" t="s">
        <v>4979</v>
      </c>
      <c r="G428" s="30" t="s">
        <v>3909</v>
      </c>
      <c r="H428" s="31" t="s">
        <v>472</v>
      </c>
      <c r="I428" s="31" t="s">
        <v>48</v>
      </c>
      <c r="J428" s="32">
        <v>-23831600</v>
      </c>
      <c r="K428" s="33">
        <f t="shared" si="70"/>
        <v>-4996.2996739939408</v>
      </c>
      <c r="L428" s="33">
        <v>-23831600</v>
      </c>
      <c r="M428" s="33">
        <v>0</v>
      </c>
      <c r="N428" s="33">
        <v>0</v>
      </c>
      <c r="O428" s="33">
        <v>0</v>
      </c>
      <c r="P428" s="33">
        <f t="shared" si="71"/>
        <v>-23831600</v>
      </c>
      <c r="Q428" s="33">
        <f t="shared" si="72"/>
        <v>-4996.2996739939408</v>
      </c>
      <c r="R428" s="33">
        <f t="shared" si="73"/>
        <v>-23831600</v>
      </c>
      <c r="S428" s="33"/>
      <c r="T428" s="30" t="str">
        <f t="shared" si="74"/>
        <v>COP</v>
      </c>
      <c r="U428" s="33">
        <v>0</v>
      </c>
      <c r="V428" s="33">
        <v>0</v>
      </c>
      <c r="W428" s="33">
        <v>0</v>
      </c>
      <c r="X428" s="33">
        <f t="shared" si="75"/>
        <v>-23831600</v>
      </c>
      <c r="Y428" s="33">
        <f t="shared" si="76"/>
        <v>-4996.2996739939408</v>
      </c>
      <c r="Z428" s="33">
        <f t="shared" si="77"/>
        <v>-23831600</v>
      </c>
      <c r="AA428" s="34">
        <f t="shared" si="78"/>
        <v>-0.0005876254988767815</v>
      </c>
      <c r="AB428" s="33" t="s">
        <v>4946</v>
      </c>
      <c r="AC428" s="35">
        <v>44952</v>
      </c>
      <c r="AD428" s="33">
        <v>60</v>
      </c>
      <c r="AE428" s="36">
        <f t="shared" si="79"/>
        <v>45012</v>
      </c>
    </row>
    <row r="429" spans="2:31" ht="14.5" hidden="1">
      <c r="B429" s="29" t="s">
        <v>266</v>
      </c>
      <c r="C429" s="30" t="str">
        <f t="shared" si="69"/>
        <v>(Acreedores quirografarios)</v>
      </c>
      <c r="D429" s="30">
        <v>5</v>
      </c>
      <c r="E429" s="30" t="s">
        <v>4978</v>
      </c>
      <c r="F429" s="30" t="s">
        <v>4979</v>
      </c>
      <c r="G429" s="30" t="s">
        <v>3909</v>
      </c>
      <c r="H429" s="31" t="s">
        <v>473</v>
      </c>
      <c r="I429" s="31" t="s">
        <v>48</v>
      </c>
      <c r="J429" s="32">
        <v>-8774745</v>
      </c>
      <c r="K429" s="33">
        <f t="shared" si="70"/>
        <v>-1839.6270322966129</v>
      </c>
      <c r="L429" s="33">
        <v>-8774745</v>
      </c>
      <c r="M429" s="33">
        <v>0</v>
      </c>
      <c r="N429" s="33">
        <v>0</v>
      </c>
      <c r="O429" s="33">
        <v>0</v>
      </c>
      <c r="P429" s="33">
        <f t="shared" si="71"/>
        <v>-8774745</v>
      </c>
      <c r="Q429" s="33">
        <f t="shared" si="72"/>
        <v>-1839.6270322966129</v>
      </c>
      <c r="R429" s="33">
        <f t="shared" si="73"/>
        <v>-8774745</v>
      </c>
      <c r="S429" s="33"/>
      <c r="T429" s="30" t="str">
        <f t="shared" si="74"/>
        <v>COP</v>
      </c>
      <c r="U429" s="33">
        <v>0</v>
      </c>
      <c r="V429" s="33">
        <v>0</v>
      </c>
      <c r="W429" s="33">
        <v>0</v>
      </c>
      <c r="X429" s="33">
        <f t="shared" si="75"/>
        <v>-8774745</v>
      </c>
      <c r="Y429" s="33">
        <f t="shared" si="76"/>
        <v>-1839.6270322966129</v>
      </c>
      <c r="Z429" s="33">
        <f t="shared" si="77"/>
        <v>-8774745</v>
      </c>
      <c r="AA429" s="34">
        <f t="shared" si="78"/>
        <v>-0.00021636247285711176</v>
      </c>
      <c r="AB429" s="33" t="s">
        <v>4946</v>
      </c>
      <c r="AC429" s="35">
        <v>44952</v>
      </c>
      <c r="AD429" s="33">
        <v>60</v>
      </c>
      <c r="AE429" s="36">
        <f t="shared" si="79"/>
        <v>45012</v>
      </c>
    </row>
    <row r="430" spans="2:31" ht="14.5" hidden="1">
      <c r="B430" s="29" t="s">
        <v>266</v>
      </c>
      <c r="C430" s="30" t="str">
        <f t="shared" si="69"/>
        <v>(Acreedores quirografarios)</v>
      </c>
      <c r="D430" s="30">
        <v>5</v>
      </c>
      <c r="E430" s="30" t="s">
        <v>4978</v>
      </c>
      <c r="F430" s="30" t="s">
        <v>4979</v>
      </c>
      <c r="G430" s="30" t="s">
        <v>3909</v>
      </c>
      <c r="H430" s="31" t="s">
        <v>474</v>
      </c>
      <c r="I430" s="31" t="s">
        <v>48</v>
      </c>
      <c r="J430" s="32">
        <v>-27513388</v>
      </c>
      <c r="K430" s="33">
        <f t="shared" si="70"/>
        <v>-5768.1872595574278</v>
      </c>
      <c r="L430" s="33">
        <v>-27513388</v>
      </c>
      <c r="M430" s="33">
        <v>0</v>
      </c>
      <c r="N430" s="33">
        <v>0</v>
      </c>
      <c r="O430" s="33">
        <v>0</v>
      </c>
      <c r="P430" s="33">
        <f t="shared" si="71"/>
        <v>-27513388</v>
      </c>
      <c r="Q430" s="33">
        <f t="shared" si="72"/>
        <v>-5768.1872595574278</v>
      </c>
      <c r="R430" s="33">
        <f t="shared" si="73"/>
        <v>-27513388</v>
      </c>
      <c r="S430" s="33"/>
      <c r="T430" s="30" t="str">
        <f t="shared" si="74"/>
        <v>COP</v>
      </c>
      <c r="U430" s="33">
        <v>0</v>
      </c>
      <c r="V430" s="33">
        <v>0</v>
      </c>
      <c r="W430" s="33">
        <v>0</v>
      </c>
      <c r="X430" s="33">
        <f t="shared" si="75"/>
        <v>-27513388</v>
      </c>
      <c r="Y430" s="33">
        <f t="shared" si="76"/>
        <v>-5768.1872595574278</v>
      </c>
      <c r="Z430" s="33">
        <f t="shared" si="77"/>
        <v>-27513388</v>
      </c>
      <c r="AA430" s="34">
        <f t="shared" si="78"/>
        <v>-0.00067840884998449352</v>
      </c>
      <c r="AB430" s="33" t="s">
        <v>4946</v>
      </c>
      <c r="AC430" s="35">
        <v>44952</v>
      </c>
      <c r="AD430" s="33">
        <v>60</v>
      </c>
      <c r="AE430" s="36">
        <f t="shared" si="79"/>
        <v>45012</v>
      </c>
    </row>
    <row r="431" spans="2:31" ht="14.5" hidden="1">
      <c r="B431" s="29" t="s">
        <v>266</v>
      </c>
      <c r="C431" s="30" t="str">
        <f t="shared" si="69"/>
        <v>(Acreedores quirografarios)</v>
      </c>
      <c r="D431" s="30">
        <v>5</v>
      </c>
      <c r="E431" s="30" t="s">
        <v>4978</v>
      </c>
      <c r="F431" s="30" t="s">
        <v>4979</v>
      </c>
      <c r="G431" s="30" t="s">
        <v>3909</v>
      </c>
      <c r="H431" s="31" t="s">
        <v>475</v>
      </c>
      <c r="I431" s="31" t="s">
        <v>48</v>
      </c>
      <c r="J431" s="32">
        <v>-73797085</v>
      </c>
      <c r="K431" s="33">
        <f t="shared" si="70"/>
        <v>-15471.573529565918</v>
      </c>
      <c r="L431" s="33">
        <v>-73797085</v>
      </c>
      <c r="M431" s="33">
        <v>0</v>
      </c>
      <c r="N431" s="33">
        <v>0</v>
      </c>
      <c r="O431" s="33">
        <v>0</v>
      </c>
      <c r="P431" s="33">
        <f t="shared" si="71"/>
        <v>-73797085</v>
      </c>
      <c r="Q431" s="33">
        <f t="shared" si="72"/>
        <v>-15471.573529565918</v>
      </c>
      <c r="R431" s="33">
        <f t="shared" si="73"/>
        <v>-73797085</v>
      </c>
      <c r="S431" s="33"/>
      <c r="T431" s="30" t="str">
        <f t="shared" si="74"/>
        <v>COP</v>
      </c>
      <c r="U431" s="33">
        <v>0</v>
      </c>
      <c r="V431" s="33">
        <v>0</v>
      </c>
      <c r="W431" s="33">
        <v>0</v>
      </c>
      <c r="X431" s="33">
        <f t="shared" si="75"/>
        <v>-73797085</v>
      </c>
      <c r="Y431" s="33">
        <f t="shared" si="76"/>
        <v>-15471.573529565918</v>
      </c>
      <c r="Z431" s="33">
        <f t="shared" si="77"/>
        <v>-73797085</v>
      </c>
      <c r="AA431" s="34">
        <f t="shared" si="78"/>
        <v>-0.0018196448785972093</v>
      </c>
      <c r="AB431" s="33" t="s">
        <v>4946</v>
      </c>
      <c r="AC431" s="35">
        <v>44952</v>
      </c>
      <c r="AD431" s="33">
        <v>60</v>
      </c>
      <c r="AE431" s="36">
        <f t="shared" si="79"/>
        <v>45012</v>
      </c>
    </row>
    <row r="432" spans="2:31" ht="14.5" hidden="1">
      <c r="B432" s="29" t="s">
        <v>266</v>
      </c>
      <c r="C432" s="30" t="str">
        <f t="shared" si="69"/>
        <v>(Acreedores quirografarios)</v>
      </c>
      <c r="D432" s="30">
        <v>5</v>
      </c>
      <c r="E432" s="30" t="s">
        <v>4978</v>
      </c>
      <c r="F432" s="30" t="s">
        <v>4979</v>
      </c>
      <c r="G432" s="30" t="s">
        <v>3909</v>
      </c>
      <c r="H432" s="31" t="s">
        <v>476</v>
      </c>
      <c r="I432" s="31" t="s">
        <v>48</v>
      </c>
      <c r="J432" s="32">
        <v>-260881174</v>
      </c>
      <c r="K432" s="33">
        <f t="shared" si="70"/>
        <v>-54693.789951465973</v>
      </c>
      <c r="L432" s="33">
        <v>-260881174</v>
      </c>
      <c r="M432" s="33">
        <v>0</v>
      </c>
      <c r="N432" s="33">
        <v>0</v>
      </c>
      <c r="O432" s="33">
        <v>0</v>
      </c>
      <c r="P432" s="33">
        <f t="shared" si="71"/>
        <v>-260881174</v>
      </c>
      <c r="Q432" s="33">
        <f t="shared" si="72"/>
        <v>-54693.789951465973</v>
      </c>
      <c r="R432" s="33">
        <f t="shared" si="73"/>
        <v>-260881174</v>
      </c>
      <c r="S432" s="33"/>
      <c r="T432" s="30" t="str">
        <f t="shared" si="74"/>
        <v>COP</v>
      </c>
      <c r="U432" s="33">
        <v>0</v>
      </c>
      <c r="V432" s="33">
        <v>0</v>
      </c>
      <c r="W432" s="33">
        <v>0</v>
      </c>
      <c r="X432" s="33">
        <f t="shared" si="75"/>
        <v>-260881174</v>
      </c>
      <c r="Y432" s="33">
        <f t="shared" si="76"/>
        <v>-54693.789951465973</v>
      </c>
      <c r="Z432" s="33">
        <f t="shared" si="77"/>
        <v>-260881174</v>
      </c>
      <c r="AA432" s="34">
        <f t="shared" si="78"/>
        <v>-0.0064326537042964154</v>
      </c>
      <c r="AB432" s="33" t="s">
        <v>4946</v>
      </c>
      <c r="AC432" s="35">
        <v>44952</v>
      </c>
      <c r="AD432" s="33">
        <v>60</v>
      </c>
      <c r="AE432" s="36">
        <f t="shared" si="79"/>
        <v>45012</v>
      </c>
    </row>
    <row r="433" spans="2:31" ht="14.5" hidden="1">
      <c r="B433" s="29" t="s">
        <v>266</v>
      </c>
      <c r="C433" s="30" t="str">
        <f t="shared" si="69"/>
        <v>(Acreedores quirografarios)</v>
      </c>
      <c r="D433" s="30">
        <v>5</v>
      </c>
      <c r="E433" s="30" t="s">
        <v>4978</v>
      </c>
      <c r="F433" s="30" t="s">
        <v>4979</v>
      </c>
      <c r="G433" s="30" t="s">
        <v>3909</v>
      </c>
      <c r="H433" s="31" t="s">
        <v>477</v>
      </c>
      <c r="I433" s="31" t="s">
        <v>48</v>
      </c>
      <c r="J433" s="32">
        <v>-52828650</v>
      </c>
      <c r="K433" s="33">
        <f t="shared" si="70"/>
        <v>-11075.536966571275</v>
      </c>
      <c r="L433" s="33">
        <v>-52828650</v>
      </c>
      <c r="M433" s="33">
        <v>0</v>
      </c>
      <c r="N433" s="33">
        <v>0</v>
      </c>
      <c r="O433" s="33">
        <v>0</v>
      </c>
      <c r="P433" s="33">
        <f t="shared" si="71"/>
        <v>-52828650</v>
      </c>
      <c r="Q433" s="33">
        <f t="shared" si="72"/>
        <v>-11075.536966571275</v>
      </c>
      <c r="R433" s="33">
        <f t="shared" si="73"/>
        <v>-52828650</v>
      </c>
      <c r="S433" s="33"/>
      <c r="T433" s="30" t="str">
        <f t="shared" si="74"/>
        <v>COP</v>
      </c>
      <c r="U433" s="33">
        <v>0</v>
      </c>
      <c r="V433" s="33">
        <v>0</v>
      </c>
      <c r="W433" s="33">
        <v>0</v>
      </c>
      <c r="X433" s="33">
        <f t="shared" si="75"/>
        <v>-52828650</v>
      </c>
      <c r="Y433" s="33">
        <f t="shared" si="76"/>
        <v>-11075.536966571275</v>
      </c>
      <c r="Z433" s="33">
        <f t="shared" si="77"/>
        <v>-52828650</v>
      </c>
      <c r="AA433" s="34">
        <f t="shared" si="78"/>
        <v>-0.0013026176090248614</v>
      </c>
      <c r="AB433" s="33" t="s">
        <v>4946</v>
      </c>
      <c r="AC433" s="35">
        <v>44952</v>
      </c>
      <c r="AD433" s="33">
        <v>60</v>
      </c>
      <c r="AE433" s="36">
        <f t="shared" si="79"/>
        <v>45012</v>
      </c>
    </row>
    <row r="434" spans="2:31" ht="14.5" hidden="1">
      <c r="B434" s="29" t="s">
        <v>266</v>
      </c>
      <c r="C434" s="30" t="str">
        <f t="shared" si="69"/>
        <v>(Acreedores quirografarios)</v>
      </c>
      <c r="D434" s="30">
        <v>5</v>
      </c>
      <c r="E434" s="30" t="s">
        <v>4978</v>
      </c>
      <c r="F434" s="30" t="s">
        <v>4979</v>
      </c>
      <c r="G434" s="30" t="s">
        <v>3909</v>
      </c>
      <c r="H434" s="31" t="s">
        <v>478</v>
      </c>
      <c r="I434" s="31" t="s">
        <v>48</v>
      </c>
      <c r="J434" s="32">
        <v>-103317541</v>
      </c>
      <c r="K434" s="33">
        <f t="shared" si="70"/>
        <v>-21660.542994014486</v>
      </c>
      <c r="L434" s="33">
        <v>-103317541</v>
      </c>
      <c r="M434" s="33">
        <v>0</v>
      </c>
      <c r="N434" s="33">
        <v>0</v>
      </c>
      <c r="O434" s="33">
        <v>0</v>
      </c>
      <c r="P434" s="33">
        <f t="shared" si="71"/>
        <v>-103317541</v>
      </c>
      <c r="Q434" s="33">
        <f t="shared" si="72"/>
        <v>-21660.542994014486</v>
      </c>
      <c r="R434" s="33">
        <f t="shared" si="73"/>
        <v>-103317541</v>
      </c>
      <c r="S434" s="33"/>
      <c r="T434" s="30" t="str">
        <f t="shared" si="74"/>
        <v>COP</v>
      </c>
      <c r="U434" s="33">
        <v>0</v>
      </c>
      <c r="V434" s="33">
        <v>0</v>
      </c>
      <c r="W434" s="33">
        <v>0</v>
      </c>
      <c r="X434" s="33">
        <f t="shared" si="75"/>
        <v>-103317541</v>
      </c>
      <c r="Y434" s="33">
        <f t="shared" si="76"/>
        <v>-21660.542994014486</v>
      </c>
      <c r="Z434" s="33">
        <f t="shared" si="77"/>
        <v>-103317541</v>
      </c>
      <c r="AA434" s="34">
        <f t="shared" si="78"/>
        <v>-0.002547542824352848</v>
      </c>
      <c r="AB434" s="33" t="s">
        <v>4946</v>
      </c>
      <c r="AC434" s="35">
        <v>44952</v>
      </c>
      <c r="AD434" s="33">
        <v>60</v>
      </c>
      <c r="AE434" s="36">
        <f t="shared" si="79"/>
        <v>45012</v>
      </c>
    </row>
    <row r="435" spans="2:31" ht="14.5" hidden="1">
      <c r="B435" s="29" t="s">
        <v>266</v>
      </c>
      <c r="C435" s="30" t="str">
        <f t="shared" si="69"/>
        <v>(Acreedores quirografarios)</v>
      </c>
      <c r="D435" s="30">
        <v>5</v>
      </c>
      <c r="E435" s="30" t="s">
        <v>4978</v>
      </c>
      <c r="F435" s="30" t="s">
        <v>4979</v>
      </c>
      <c r="G435" s="30" t="s">
        <v>3909</v>
      </c>
      <c r="H435" s="31" t="s">
        <v>479</v>
      </c>
      <c r="I435" s="31" t="s">
        <v>48</v>
      </c>
      <c r="J435" s="32">
        <v>24952879</v>
      </c>
      <c r="K435" s="33">
        <f t="shared" si="70"/>
        <v>5231.3760390787966</v>
      </c>
      <c r="L435" s="33">
        <v>24952879</v>
      </c>
      <c r="M435" s="33">
        <v>0</v>
      </c>
      <c r="N435" s="33">
        <v>0</v>
      </c>
      <c r="O435" s="33">
        <v>0</v>
      </c>
      <c r="P435" s="33">
        <f t="shared" si="71"/>
        <v>24952879</v>
      </c>
      <c r="Q435" s="33">
        <f t="shared" si="72"/>
        <v>5231.3760390787966</v>
      </c>
      <c r="R435" s="33">
        <f t="shared" si="73"/>
        <v>24952879</v>
      </c>
      <c r="S435" s="33"/>
      <c r="T435" s="30" t="str">
        <f t="shared" si="74"/>
        <v>COP</v>
      </c>
      <c r="U435" s="33">
        <v>0</v>
      </c>
      <c r="V435" s="33">
        <v>0</v>
      </c>
      <c r="W435" s="33">
        <v>0</v>
      </c>
      <c r="X435" s="33">
        <f t="shared" si="75"/>
        <v>24952879</v>
      </c>
      <c r="Y435" s="33">
        <f t="shared" si="76"/>
        <v>5231.3760390787966</v>
      </c>
      <c r="Z435" s="33">
        <f t="shared" si="77"/>
        <v>24952879</v>
      </c>
      <c r="AA435" s="34">
        <f t="shared" si="78"/>
        <v>0.00061527333333838126</v>
      </c>
      <c r="AB435" s="33" t="s">
        <v>4946</v>
      </c>
      <c r="AC435" s="35">
        <v>44952</v>
      </c>
      <c r="AD435" s="33">
        <v>60</v>
      </c>
      <c r="AE435" s="36">
        <f t="shared" si="79"/>
        <v>45012</v>
      </c>
    </row>
    <row r="436" spans="2:31" ht="14.5" hidden="1">
      <c r="B436" s="29" t="s">
        <v>266</v>
      </c>
      <c r="C436" s="30" t="str">
        <f t="shared" si="69"/>
        <v>(Acreedores quirografarios)</v>
      </c>
      <c r="D436" s="30">
        <v>5</v>
      </c>
      <c r="E436" s="30" t="s">
        <v>4978</v>
      </c>
      <c r="F436" s="30" t="s">
        <v>4979</v>
      </c>
      <c r="G436" s="30" t="s">
        <v>3909</v>
      </c>
      <c r="H436" s="31" t="s">
        <v>480</v>
      </c>
      <c r="I436" s="31" t="s">
        <v>48</v>
      </c>
      <c r="J436" s="32">
        <v>8774745</v>
      </c>
      <c r="K436" s="33">
        <f t="shared" si="70"/>
        <v>1839.6270322966129</v>
      </c>
      <c r="L436" s="33">
        <v>8774745</v>
      </c>
      <c r="M436" s="33">
        <v>0</v>
      </c>
      <c r="N436" s="33">
        <v>0</v>
      </c>
      <c r="O436" s="33">
        <v>0</v>
      </c>
      <c r="P436" s="33">
        <f t="shared" si="71"/>
        <v>8774745</v>
      </c>
      <c r="Q436" s="33">
        <f t="shared" si="72"/>
        <v>1839.6270322966129</v>
      </c>
      <c r="R436" s="33">
        <f t="shared" si="73"/>
        <v>8774745</v>
      </c>
      <c r="S436" s="33"/>
      <c r="T436" s="30" t="str">
        <f t="shared" si="74"/>
        <v>COP</v>
      </c>
      <c r="U436" s="33">
        <v>0</v>
      </c>
      <c r="V436" s="33">
        <v>0</v>
      </c>
      <c r="W436" s="33">
        <v>0</v>
      </c>
      <c r="X436" s="33">
        <f t="shared" si="75"/>
        <v>8774745</v>
      </c>
      <c r="Y436" s="33">
        <f t="shared" si="76"/>
        <v>1839.6270322966129</v>
      </c>
      <c r="Z436" s="33">
        <f t="shared" si="77"/>
        <v>8774745</v>
      </c>
      <c r="AA436" s="34">
        <f t="shared" si="78"/>
        <v>0.00021636247285711176</v>
      </c>
      <c r="AB436" s="33" t="s">
        <v>4946</v>
      </c>
      <c r="AC436" s="35">
        <v>44952</v>
      </c>
      <c r="AD436" s="33">
        <v>60</v>
      </c>
      <c r="AE436" s="36">
        <f t="shared" si="79"/>
        <v>45012</v>
      </c>
    </row>
    <row r="437" spans="2:31" ht="14.5" hidden="1">
      <c r="B437" s="29" t="s">
        <v>266</v>
      </c>
      <c r="C437" s="30" t="str">
        <f t="shared" si="69"/>
        <v>(Acreedores quirografarios)</v>
      </c>
      <c r="D437" s="30">
        <v>5</v>
      </c>
      <c r="E437" s="30" t="s">
        <v>4978</v>
      </c>
      <c r="F437" s="30" t="s">
        <v>4979</v>
      </c>
      <c r="G437" s="30" t="s">
        <v>3909</v>
      </c>
      <c r="H437" s="31" t="s">
        <v>481</v>
      </c>
      <c r="I437" s="31" t="s">
        <v>48</v>
      </c>
      <c r="J437" s="32">
        <v>73797085</v>
      </c>
      <c r="K437" s="33">
        <f t="shared" si="70"/>
        <v>15471.573529565918</v>
      </c>
      <c r="L437" s="33">
        <v>73797085</v>
      </c>
      <c r="M437" s="33">
        <v>0</v>
      </c>
      <c r="N437" s="33">
        <v>0</v>
      </c>
      <c r="O437" s="33">
        <v>0</v>
      </c>
      <c r="P437" s="33">
        <f t="shared" si="71"/>
        <v>73797085</v>
      </c>
      <c r="Q437" s="33">
        <f t="shared" si="72"/>
        <v>15471.573529565918</v>
      </c>
      <c r="R437" s="33">
        <f t="shared" si="73"/>
        <v>73797085</v>
      </c>
      <c r="S437" s="33"/>
      <c r="T437" s="30" t="str">
        <f t="shared" si="74"/>
        <v>COP</v>
      </c>
      <c r="U437" s="33">
        <v>0</v>
      </c>
      <c r="V437" s="33">
        <v>0</v>
      </c>
      <c r="W437" s="33">
        <v>0</v>
      </c>
      <c r="X437" s="33">
        <f t="shared" si="75"/>
        <v>73797085</v>
      </c>
      <c r="Y437" s="33">
        <f t="shared" si="76"/>
        <v>15471.573529565918</v>
      </c>
      <c r="Z437" s="33">
        <f t="shared" si="77"/>
        <v>73797085</v>
      </c>
      <c r="AA437" s="34">
        <f t="shared" si="78"/>
        <v>0.0018196448785972093</v>
      </c>
      <c r="AB437" s="33" t="s">
        <v>4946</v>
      </c>
      <c r="AC437" s="35">
        <v>44952</v>
      </c>
      <c r="AD437" s="33">
        <v>60</v>
      </c>
      <c r="AE437" s="36">
        <f t="shared" si="79"/>
        <v>45012</v>
      </c>
    </row>
    <row r="438" spans="2:31" ht="14.5" hidden="1">
      <c r="B438" s="29" t="s">
        <v>266</v>
      </c>
      <c r="C438" s="30" t="str">
        <f t="shared" si="69"/>
        <v>(Acreedores quirografarios)</v>
      </c>
      <c r="D438" s="30">
        <v>5</v>
      </c>
      <c r="E438" s="30" t="s">
        <v>4978</v>
      </c>
      <c r="F438" s="30" t="s">
        <v>4979</v>
      </c>
      <c r="G438" s="30" t="s">
        <v>3909</v>
      </c>
      <c r="H438" s="31" t="s">
        <v>482</v>
      </c>
      <c r="I438" s="31" t="s">
        <v>48</v>
      </c>
      <c r="J438" s="32">
        <v>47119511</v>
      </c>
      <c r="K438" s="33">
        <f t="shared" si="70"/>
        <v>9878.6148411375616</v>
      </c>
      <c r="L438" s="33">
        <v>47119511</v>
      </c>
      <c r="M438" s="33">
        <v>0</v>
      </c>
      <c r="N438" s="33">
        <v>0</v>
      </c>
      <c r="O438" s="33">
        <v>0</v>
      </c>
      <c r="P438" s="33">
        <f t="shared" si="71"/>
        <v>47119511</v>
      </c>
      <c r="Q438" s="33">
        <f t="shared" si="72"/>
        <v>9878.6148411375616</v>
      </c>
      <c r="R438" s="33">
        <f t="shared" si="73"/>
        <v>47119511</v>
      </c>
      <c r="S438" s="33"/>
      <c r="T438" s="30" t="str">
        <f t="shared" si="74"/>
        <v>COP</v>
      </c>
      <c r="U438" s="33">
        <v>0</v>
      </c>
      <c r="V438" s="33">
        <v>0</v>
      </c>
      <c r="W438" s="33">
        <v>0</v>
      </c>
      <c r="X438" s="33">
        <f t="shared" si="75"/>
        <v>47119511</v>
      </c>
      <c r="Y438" s="33">
        <f t="shared" si="76"/>
        <v>9878.6148411375616</v>
      </c>
      <c r="Z438" s="33">
        <f t="shared" si="77"/>
        <v>47119511</v>
      </c>
      <c r="AA438" s="34">
        <f t="shared" si="78"/>
        <v>0.0011618450359272979</v>
      </c>
      <c r="AB438" s="33" t="s">
        <v>4946</v>
      </c>
      <c r="AC438" s="35">
        <v>44952</v>
      </c>
      <c r="AD438" s="33">
        <v>60</v>
      </c>
      <c r="AE438" s="36">
        <f t="shared" si="79"/>
        <v>45012</v>
      </c>
    </row>
    <row r="439" spans="2:31" ht="14.5" hidden="1">
      <c r="B439" s="29" t="s">
        <v>266</v>
      </c>
      <c r="C439" s="30" t="str">
        <f t="shared" si="69"/>
        <v>(Acreedores quirografarios)</v>
      </c>
      <c r="D439" s="30">
        <v>5</v>
      </c>
      <c r="E439" s="30" t="s">
        <v>4978</v>
      </c>
      <c r="F439" s="30" t="s">
        <v>4979</v>
      </c>
      <c r="G439" s="30" t="s">
        <v>3909</v>
      </c>
      <c r="H439" s="31" t="s">
        <v>483</v>
      </c>
      <c r="I439" s="31" t="s">
        <v>48</v>
      </c>
      <c r="J439" s="32">
        <v>87729103</v>
      </c>
      <c r="K439" s="33">
        <f t="shared" si="70"/>
        <v>18392.423870771618</v>
      </c>
      <c r="L439" s="33">
        <v>87729103</v>
      </c>
      <c r="M439" s="33">
        <v>0</v>
      </c>
      <c r="N439" s="33">
        <v>0</v>
      </c>
      <c r="O439" s="33">
        <v>0</v>
      </c>
      <c r="P439" s="33">
        <f t="shared" si="71"/>
        <v>87729103</v>
      </c>
      <c r="Q439" s="33">
        <f t="shared" si="72"/>
        <v>18392.423870771618</v>
      </c>
      <c r="R439" s="33">
        <f t="shared" si="73"/>
        <v>87729103</v>
      </c>
      <c r="S439" s="33"/>
      <c r="T439" s="30" t="str">
        <f t="shared" si="74"/>
        <v>COP</v>
      </c>
      <c r="U439" s="33">
        <v>0</v>
      </c>
      <c r="V439" s="33">
        <v>0</v>
      </c>
      <c r="W439" s="33">
        <v>0</v>
      </c>
      <c r="X439" s="33">
        <f t="shared" si="75"/>
        <v>87729103</v>
      </c>
      <c r="Y439" s="33">
        <f t="shared" si="76"/>
        <v>18392.423870771618</v>
      </c>
      <c r="Z439" s="33">
        <f t="shared" si="77"/>
        <v>87729103</v>
      </c>
      <c r="AA439" s="34">
        <f t="shared" si="78"/>
        <v>0.0021631723390954679</v>
      </c>
      <c r="AB439" s="33" t="s">
        <v>4946</v>
      </c>
      <c r="AC439" s="35">
        <v>44952</v>
      </c>
      <c r="AD439" s="33">
        <v>60</v>
      </c>
      <c r="AE439" s="36">
        <f t="shared" si="79"/>
        <v>45012</v>
      </c>
    </row>
    <row r="440" spans="2:31" ht="14.5" hidden="1">
      <c r="B440" s="29" t="s">
        <v>266</v>
      </c>
      <c r="C440" s="30" t="str">
        <f t="shared" si="69"/>
        <v>(Acreedores quirografarios)</v>
      </c>
      <c r="D440" s="30">
        <v>5</v>
      </c>
      <c r="E440" s="30" t="s">
        <v>4978</v>
      </c>
      <c r="F440" s="30" t="s">
        <v>4979</v>
      </c>
      <c r="G440" s="30" t="s">
        <v>3909</v>
      </c>
      <c r="H440" s="31" t="s">
        <v>484</v>
      </c>
      <c r="I440" s="31" t="s">
        <v>48</v>
      </c>
      <c r="J440" s="32">
        <v>86116357</v>
      </c>
      <c r="K440" s="33">
        <f t="shared" si="70"/>
        <v>18054.311351510005</v>
      </c>
      <c r="L440" s="33">
        <v>86116357</v>
      </c>
      <c r="M440" s="33">
        <v>0</v>
      </c>
      <c r="N440" s="33">
        <v>0</v>
      </c>
      <c r="O440" s="33">
        <v>0</v>
      </c>
      <c r="P440" s="33">
        <f t="shared" si="71"/>
        <v>86116357</v>
      </c>
      <c r="Q440" s="33">
        <f t="shared" si="72"/>
        <v>18054.311351510005</v>
      </c>
      <c r="R440" s="33">
        <f t="shared" si="73"/>
        <v>86116357</v>
      </c>
      <c r="S440" s="33"/>
      <c r="T440" s="30" t="str">
        <f t="shared" si="74"/>
        <v>COP</v>
      </c>
      <c r="U440" s="33">
        <v>0</v>
      </c>
      <c r="V440" s="33">
        <v>0</v>
      </c>
      <c r="W440" s="33">
        <v>0</v>
      </c>
      <c r="X440" s="33">
        <f t="shared" si="75"/>
        <v>86116357</v>
      </c>
      <c r="Y440" s="33">
        <f t="shared" si="76"/>
        <v>18054.311351510005</v>
      </c>
      <c r="Z440" s="33">
        <f t="shared" si="77"/>
        <v>86116357</v>
      </c>
      <c r="AA440" s="34">
        <f t="shared" si="78"/>
        <v>0.0021234062019996986</v>
      </c>
      <c r="AB440" s="33" t="s">
        <v>4946</v>
      </c>
      <c r="AC440" s="35">
        <v>44952</v>
      </c>
      <c r="AD440" s="33">
        <v>60</v>
      </c>
      <c r="AE440" s="36">
        <f t="shared" si="79"/>
        <v>45012</v>
      </c>
    </row>
    <row r="441" spans="2:31" ht="14.5" hidden="1">
      <c r="B441" s="29" t="s">
        <v>266</v>
      </c>
      <c r="C441" s="30" t="str">
        <f t="shared" si="69"/>
        <v>(Acreedores quirografarios)</v>
      </c>
      <c r="D441" s="30">
        <v>5</v>
      </c>
      <c r="E441" s="30" t="s">
        <v>4978</v>
      </c>
      <c r="F441" s="30" t="s">
        <v>4979</v>
      </c>
      <c r="G441" s="30" t="s">
        <v>3909</v>
      </c>
      <c r="H441" s="31" t="s">
        <v>485</v>
      </c>
      <c r="I441" s="31" t="s">
        <v>48</v>
      </c>
      <c r="J441" s="32">
        <v>-10436400</v>
      </c>
      <c r="K441" s="33">
        <f t="shared" si="70"/>
        <v>-2187.993333123683</v>
      </c>
      <c r="L441" s="33">
        <v>-10436400</v>
      </c>
      <c r="M441" s="33">
        <v>0</v>
      </c>
      <c r="N441" s="33">
        <v>0</v>
      </c>
      <c r="O441" s="33">
        <v>0</v>
      </c>
      <c r="P441" s="33">
        <f t="shared" si="71"/>
        <v>-10436400</v>
      </c>
      <c r="Q441" s="33">
        <f t="shared" si="72"/>
        <v>-2187.993333123683</v>
      </c>
      <c r="R441" s="33">
        <f t="shared" si="73"/>
        <v>-10436400</v>
      </c>
      <c r="S441" s="33"/>
      <c r="T441" s="30" t="str">
        <f t="shared" si="74"/>
        <v>COP</v>
      </c>
      <c r="U441" s="33">
        <v>0</v>
      </c>
      <c r="V441" s="33">
        <v>0</v>
      </c>
      <c r="W441" s="33">
        <v>0</v>
      </c>
      <c r="X441" s="33">
        <f t="shared" si="75"/>
        <v>-10436400</v>
      </c>
      <c r="Y441" s="33">
        <f t="shared" si="76"/>
        <v>-2187.993333123683</v>
      </c>
      <c r="Z441" s="33">
        <f t="shared" si="77"/>
        <v>-10436400</v>
      </c>
      <c r="AA441" s="34">
        <f t="shared" si="78"/>
        <v>-0.00025733457915027289</v>
      </c>
      <c r="AB441" s="33" t="s">
        <v>4946</v>
      </c>
      <c r="AC441" s="35">
        <v>44952</v>
      </c>
      <c r="AD441" s="33">
        <v>60</v>
      </c>
      <c r="AE441" s="36">
        <f t="shared" si="79"/>
        <v>45012</v>
      </c>
    </row>
    <row r="442" spans="2:31" ht="14.5" hidden="1">
      <c r="B442" s="29" t="s">
        <v>266</v>
      </c>
      <c r="C442" s="30" t="str">
        <f t="shared" si="69"/>
        <v>(Acreedores quirografarios)</v>
      </c>
      <c r="D442" s="30">
        <v>5</v>
      </c>
      <c r="E442" s="30" t="s">
        <v>4978</v>
      </c>
      <c r="F442" s="30" t="s">
        <v>4979</v>
      </c>
      <c r="G442" s="30" t="s">
        <v>3909</v>
      </c>
      <c r="H442" s="31" t="s">
        <v>486</v>
      </c>
      <c r="I442" s="31" t="s">
        <v>48</v>
      </c>
      <c r="J442" s="32">
        <v>-186342141</v>
      </c>
      <c r="K442" s="33">
        <f t="shared" si="70"/>
        <v>-39066.666876316864</v>
      </c>
      <c r="L442" s="33">
        <v>-186342141</v>
      </c>
      <c r="M442" s="33">
        <v>0</v>
      </c>
      <c r="N442" s="33">
        <v>0</v>
      </c>
      <c r="O442" s="33">
        <v>0</v>
      </c>
      <c r="P442" s="33">
        <f t="shared" si="71"/>
        <v>-186342141</v>
      </c>
      <c r="Q442" s="33">
        <f t="shared" si="72"/>
        <v>-39066.666876316864</v>
      </c>
      <c r="R442" s="33">
        <f t="shared" si="73"/>
        <v>-186342141</v>
      </c>
      <c r="S442" s="33"/>
      <c r="T442" s="30" t="str">
        <f t="shared" si="74"/>
        <v>COP</v>
      </c>
      <c r="U442" s="33">
        <v>0</v>
      </c>
      <c r="V442" s="33">
        <v>0</v>
      </c>
      <c r="W442" s="33">
        <v>0</v>
      </c>
      <c r="X442" s="33">
        <f t="shared" si="75"/>
        <v>-186342141</v>
      </c>
      <c r="Y442" s="33">
        <f t="shared" si="76"/>
        <v>-39066.666876316864</v>
      </c>
      <c r="Z442" s="33">
        <f t="shared" si="77"/>
        <v>-186342141</v>
      </c>
      <c r="AA442" s="34">
        <f t="shared" si="78"/>
        <v>-0.0045947143107006065</v>
      </c>
      <c r="AB442" s="33" t="s">
        <v>4946</v>
      </c>
      <c r="AC442" s="35">
        <v>44952</v>
      </c>
      <c r="AD442" s="33">
        <v>60</v>
      </c>
      <c r="AE442" s="36">
        <f t="shared" si="79"/>
        <v>45012</v>
      </c>
    </row>
    <row r="443" spans="2:31" ht="14.5" hidden="1">
      <c r="B443" s="29" t="s">
        <v>266</v>
      </c>
      <c r="C443" s="30" t="str">
        <f t="shared" si="69"/>
        <v>(Acreedores quirografarios)</v>
      </c>
      <c r="D443" s="30">
        <v>5</v>
      </c>
      <c r="E443" s="30" t="s">
        <v>4978</v>
      </c>
      <c r="F443" s="30" t="s">
        <v>4979</v>
      </c>
      <c r="G443" s="30" t="s">
        <v>3909</v>
      </c>
      <c r="H443" s="31" t="s">
        <v>487</v>
      </c>
      <c r="I443" s="31" t="s">
        <v>48</v>
      </c>
      <c r="J443" s="32">
        <v>-9878136</v>
      </c>
      <c r="K443" s="33">
        <f t="shared" si="70"/>
        <v>-2070.9531746281327</v>
      </c>
      <c r="L443" s="33">
        <v>-9878136</v>
      </c>
      <c r="M443" s="33">
        <v>0</v>
      </c>
      <c r="N443" s="33">
        <v>0</v>
      </c>
      <c r="O443" s="33">
        <v>0</v>
      </c>
      <c r="P443" s="33">
        <f t="shared" si="71"/>
        <v>-9878136</v>
      </c>
      <c r="Q443" s="33">
        <f t="shared" si="72"/>
        <v>-2070.9531746281327</v>
      </c>
      <c r="R443" s="33">
        <f t="shared" si="73"/>
        <v>-9878136</v>
      </c>
      <c r="S443" s="33"/>
      <c r="T443" s="30" t="str">
        <f t="shared" si="74"/>
        <v>COP</v>
      </c>
      <c r="U443" s="33">
        <v>0</v>
      </c>
      <c r="V443" s="33">
        <v>0</v>
      </c>
      <c r="W443" s="33">
        <v>0</v>
      </c>
      <c r="X443" s="33">
        <f t="shared" si="75"/>
        <v>-9878136</v>
      </c>
      <c r="Y443" s="33">
        <f t="shared" si="76"/>
        <v>-2070.9531746281327</v>
      </c>
      <c r="Z443" s="33">
        <f t="shared" si="77"/>
        <v>-9878136</v>
      </c>
      <c r="AA443" s="34">
        <f t="shared" si="78"/>
        <v>-0.00024356923559361079</v>
      </c>
      <c r="AB443" s="33" t="s">
        <v>4946</v>
      </c>
      <c r="AC443" s="35">
        <v>44952</v>
      </c>
      <c r="AD443" s="33">
        <v>60</v>
      </c>
      <c r="AE443" s="36">
        <f t="shared" si="79"/>
        <v>45012</v>
      </c>
    </row>
    <row r="444" spans="2:31" ht="14.5" hidden="1">
      <c r="B444" s="29" t="s">
        <v>266</v>
      </c>
      <c r="C444" s="30" t="str">
        <f t="shared" si="69"/>
        <v>(Acreedores quirografarios)</v>
      </c>
      <c r="D444" s="30">
        <v>5</v>
      </c>
      <c r="E444" s="30" t="s">
        <v>4978</v>
      </c>
      <c r="F444" s="30" t="s">
        <v>4979</v>
      </c>
      <c r="G444" s="30" t="s">
        <v>3909</v>
      </c>
      <c r="H444" s="31" t="s">
        <v>488</v>
      </c>
      <c r="I444" s="31" t="s">
        <v>48</v>
      </c>
      <c r="J444" s="32">
        <v>9878136</v>
      </c>
      <c r="K444" s="33">
        <f t="shared" si="70"/>
        <v>2070.9531746281327</v>
      </c>
      <c r="L444" s="33">
        <v>9878136</v>
      </c>
      <c r="M444" s="33">
        <v>0</v>
      </c>
      <c r="N444" s="33">
        <v>0</v>
      </c>
      <c r="O444" s="33">
        <v>0</v>
      </c>
      <c r="P444" s="33">
        <f t="shared" si="71"/>
        <v>9878136</v>
      </c>
      <c r="Q444" s="33">
        <f t="shared" si="72"/>
        <v>2070.9531746281327</v>
      </c>
      <c r="R444" s="33">
        <f t="shared" si="73"/>
        <v>9878136</v>
      </c>
      <c r="S444" s="33"/>
      <c r="T444" s="30" t="str">
        <f t="shared" si="74"/>
        <v>COP</v>
      </c>
      <c r="U444" s="33">
        <v>0</v>
      </c>
      <c r="V444" s="33">
        <v>0</v>
      </c>
      <c r="W444" s="33">
        <v>0</v>
      </c>
      <c r="X444" s="33">
        <f t="shared" si="75"/>
        <v>9878136</v>
      </c>
      <c r="Y444" s="33">
        <f t="shared" si="76"/>
        <v>2070.9531746281327</v>
      </c>
      <c r="Z444" s="33">
        <f t="shared" si="77"/>
        <v>9878136</v>
      </c>
      <c r="AA444" s="34">
        <f t="shared" si="78"/>
        <v>0.00024356923559361079</v>
      </c>
      <c r="AB444" s="33" t="s">
        <v>4946</v>
      </c>
      <c r="AC444" s="35">
        <v>44952</v>
      </c>
      <c r="AD444" s="33">
        <v>60</v>
      </c>
      <c r="AE444" s="36">
        <f t="shared" si="79"/>
        <v>45012</v>
      </c>
    </row>
    <row r="445" spans="2:31" ht="14.5" hidden="1">
      <c r="B445" s="29" t="s">
        <v>266</v>
      </c>
      <c r="C445" s="30" t="str">
        <f t="shared" si="69"/>
        <v>(Acreedores quirografarios)</v>
      </c>
      <c r="D445" s="30">
        <v>5</v>
      </c>
      <c r="E445" s="30" t="s">
        <v>4978</v>
      </c>
      <c r="F445" s="30" t="s">
        <v>4979</v>
      </c>
      <c r="G445" s="30" t="s">
        <v>3909</v>
      </c>
      <c r="H445" s="31" t="s">
        <v>489</v>
      </c>
      <c r="I445" s="31" t="s">
        <v>48</v>
      </c>
      <c r="J445" s="32">
        <v>4221597</v>
      </c>
      <c r="K445" s="33">
        <f t="shared" si="70"/>
        <v>885.05864964307045</v>
      </c>
      <c r="L445" s="33">
        <v>4221597</v>
      </c>
      <c r="M445" s="33">
        <v>0</v>
      </c>
      <c r="N445" s="33">
        <v>0</v>
      </c>
      <c r="O445" s="33">
        <v>0</v>
      </c>
      <c r="P445" s="33">
        <f t="shared" si="71"/>
        <v>4221597</v>
      </c>
      <c r="Q445" s="33">
        <f t="shared" si="72"/>
        <v>885.05864964307045</v>
      </c>
      <c r="R445" s="33">
        <f t="shared" si="73"/>
        <v>4221597</v>
      </c>
      <c r="S445" s="33"/>
      <c r="T445" s="30" t="str">
        <f t="shared" si="74"/>
        <v>COP</v>
      </c>
      <c r="U445" s="33">
        <v>0</v>
      </c>
      <c r="V445" s="33">
        <v>0</v>
      </c>
      <c r="W445" s="33">
        <v>0</v>
      </c>
      <c r="X445" s="33">
        <f t="shared" si="75"/>
        <v>4221597</v>
      </c>
      <c r="Y445" s="33">
        <f t="shared" si="76"/>
        <v>885.05864964307045</v>
      </c>
      <c r="Z445" s="33">
        <f t="shared" si="77"/>
        <v>4221597</v>
      </c>
      <c r="AA445" s="34">
        <f t="shared" si="78"/>
        <v>0.00010409364218859516</v>
      </c>
      <c r="AB445" s="33" t="s">
        <v>4946</v>
      </c>
      <c r="AC445" s="35">
        <v>44952</v>
      </c>
      <c r="AD445" s="33">
        <v>60</v>
      </c>
      <c r="AE445" s="36">
        <f t="shared" si="79"/>
        <v>45012</v>
      </c>
    </row>
    <row r="446" spans="2:31" ht="14.5" hidden="1">
      <c r="B446" s="29" t="s">
        <v>266</v>
      </c>
      <c r="C446" s="30" t="str">
        <f t="shared" si="69"/>
        <v>(Acreedores quirografarios)</v>
      </c>
      <c r="D446" s="30">
        <v>5</v>
      </c>
      <c r="E446" s="30" t="s">
        <v>4978</v>
      </c>
      <c r="F446" s="30" t="s">
        <v>4979</v>
      </c>
      <c r="G446" s="30" t="s">
        <v>3909</v>
      </c>
      <c r="H446" s="31" t="s">
        <v>490</v>
      </c>
      <c r="I446" s="31" t="s">
        <v>48</v>
      </c>
      <c r="J446" s="32">
        <v>52828650</v>
      </c>
      <c r="K446" s="33">
        <f t="shared" si="70"/>
        <v>11075.536966571275</v>
      </c>
      <c r="L446" s="33">
        <v>52828650</v>
      </c>
      <c r="M446" s="33">
        <v>0</v>
      </c>
      <c r="N446" s="33">
        <v>0</v>
      </c>
      <c r="O446" s="33">
        <v>0</v>
      </c>
      <c r="P446" s="33">
        <f t="shared" si="71"/>
        <v>52828650</v>
      </c>
      <c r="Q446" s="33">
        <f t="shared" si="72"/>
        <v>11075.536966571275</v>
      </c>
      <c r="R446" s="33">
        <f t="shared" si="73"/>
        <v>52828650</v>
      </c>
      <c r="S446" s="33"/>
      <c r="T446" s="30" t="str">
        <f t="shared" si="74"/>
        <v>COP</v>
      </c>
      <c r="U446" s="33">
        <v>0</v>
      </c>
      <c r="V446" s="33">
        <v>0</v>
      </c>
      <c r="W446" s="33">
        <v>0</v>
      </c>
      <c r="X446" s="33">
        <f t="shared" si="75"/>
        <v>52828650</v>
      </c>
      <c r="Y446" s="33">
        <f t="shared" si="76"/>
        <v>11075.536966571275</v>
      </c>
      <c r="Z446" s="33">
        <f t="shared" si="77"/>
        <v>52828650</v>
      </c>
      <c r="AA446" s="34">
        <f t="shared" si="78"/>
        <v>0.0013026176090248614</v>
      </c>
      <c r="AB446" s="33" t="s">
        <v>4946</v>
      </c>
      <c r="AC446" s="35">
        <v>44952</v>
      </c>
      <c r="AD446" s="33">
        <v>60</v>
      </c>
      <c r="AE446" s="36">
        <f t="shared" si="79"/>
        <v>45012</v>
      </c>
    </row>
    <row r="447" spans="2:31" ht="14.5" hidden="1">
      <c r="B447" s="29" t="s">
        <v>266</v>
      </c>
      <c r="C447" s="30" t="str">
        <f t="shared" si="69"/>
        <v>(Acreedores quirografarios)</v>
      </c>
      <c r="D447" s="30">
        <v>5</v>
      </c>
      <c r="E447" s="30" t="s">
        <v>4978</v>
      </c>
      <c r="F447" s="30" t="s">
        <v>4979</v>
      </c>
      <c r="G447" s="30" t="s">
        <v>3909</v>
      </c>
      <c r="H447" s="31" t="s">
        <v>491</v>
      </c>
      <c r="I447" s="31" t="s">
        <v>48</v>
      </c>
      <c r="J447" s="32">
        <v>43348594</v>
      </c>
      <c r="K447" s="33">
        <f t="shared" si="70"/>
        <v>9088.0413430191711</v>
      </c>
      <c r="L447" s="33">
        <v>43348594</v>
      </c>
      <c r="M447" s="33">
        <v>0</v>
      </c>
      <c r="N447" s="33">
        <v>0</v>
      </c>
      <c r="O447" s="33">
        <v>0</v>
      </c>
      <c r="P447" s="33">
        <f t="shared" si="71"/>
        <v>43348594</v>
      </c>
      <c r="Q447" s="33">
        <f t="shared" si="72"/>
        <v>9088.0413430191711</v>
      </c>
      <c r="R447" s="33">
        <f t="shared" si="73"/>
        <v>43348594</v>
      </c>
      <c r="S447" s="33"/>
      <c r="T447" s="30" t="str">
        <f t="shared" si="74"/>
        <v>COP</v>
      </c>
      <c r="U447" s="33">
        <v>0</v>
      </c>
      <c r="V447" s="33">
        <v>0</v>
      </c>
      <c r="W447" s="33">
        <v>0</v>
      </c>
      <c r="X447" s="33">
        <f t="shared" si="75"/>
        <v>43348594</v>
      </c>
      <c r="Y447" s="33">
        <f t="shared" si="76"/>
        <v>9088.0413430191711</v>
      </c>
      <c r="Z447" s="33">
        <f t="shared" si="77"/>
        <v>43348594</v>
      </c>
      <c r="AA447" s="34">
        <f t="shared" si="78"/>
        <v>0.0010688639946481587</v>
      </c>
      <c r="AB447" s="33" t="s">
        <v>4946</v>
      </c>
      <c r="AC447" s="35">
        <v>44952</v>
      </c>
      <c r="AD447" s="33">
        <v>60</v>
      </c>
      <c r="AE447" s="36">
        <f t="shared" si="79"/>
        <v>45012</v>
      </c>
    </row>
    <row r="448" spans="2:31" ht="14.5" hidden="1">
      <c r="B448" s="29" t="s">
        <v>266</v>
      </c>
      <c r="C448" s="30" t="str">
        <f t="shared" si="69"/>
        <v>(Acreedores quirografarios)</v>
      </c>
      <c r="D448" s="30">
        <v>5</v>
      </c>
      <c r="E448" s="30" t="s">
        <v>4978</v>
      </c>
      <c r="F448" s="30" t="s">
        <v>4979</v>
      </c>
      <c r="G448" s="30" t="s">
        <v>3909</v>
      </c>
      <c r="H448" s="31" t="s">
        <v>492</v>
      </c>
      <c r="I448" s="31" t="s">
        <v>48</v>
      </c>
      <c r="J448" s="32">
        <v>186342141</v>
      </c>
      <c r="K448" s="33">
        <f t="shared" si="70"/>
        <v>39066.666876316864</v>
      </c>
      <c r="L448" s="33">
        <v>186342141</v>
      </c>
      <c r="M448" s="33">
        <v>0</v>
      </c>
      <c r="N448" s="33">
        <v>0</v>
      </c>
      <c r="O448" s="33">
        <v>0</v>
      </c>
      <c r="P448" s="33">
        <f t="shared" si="71"/>
        <v>186342141</v>
      </c>
      <c r="Q448" s="33">
        <f t="shared" si="72"/>
        <v>39066.666876316864</v>
      </c>
      <c r="R448" s="33">
        <f t="shared" si="73"/>
        <v>186342141</v>
      </c>
      <c r="S448" s="33"/>
      <c r="T448" s="30" t="str">
        <f t="shared" si="74"/>
        <v>COP</v>
      </c>
      <c r="U448" s="33">
        <v>0</v>
      </c>
      <c r="V448" s="33">
        <v>0</v>
      </c>
      <c r="W448" s="33">
        <v>0</v>
      </c>
      <c r="X448" s="33">
        <f t="shared" si="75"/>
        <v>186342141</v>
      </c>
      <c r="Y448" s="33">
        <f t="shared" si="76"/>
        <v>39066.666876316864</v>
      </c>
      <c r="Z448" s="33">
        <f t="shared" si="77"/>
        <v>186342141</v>
      </c>
      <c r="AA448" s="34">
        <f t="shared" si="78"/>
        <v>0.0045947143107006065</v>
      </c>
      <c r="AB448" s="33" t="s">
        <v>4946</v>
      </c>
      <c r="AC448" s="35">
        <v>44952</v>
      </c>
      <c r="AD448" s="33">
        <v>60</v>
      </c>
      <c r="AE448" s="36">
        <f t="shared" si="79"/>
        <v>45012</v>
      </c>
    </row>
    <row r="449" spans="2:31" ht="14.5" hidden="1">
      <c r="B449" s="29" t="s">
        <v>266</v>
      </c>
      <c r="C449" s="30" t="str">
        <f t="shared" si="69"/>
        <v>(Acreedores quirografarios)</v>
      </c>
      <c r="D449" s="30">
        <v>5</v>
      </c>
      <c r="E449" s="30" t="s">
        <v>4978</v>
      </c>
      <c r="F449" s="30" t="s">
        <v>4979</v>
      </c>
      <c r="G449" s="30" t="s">
        <v>3909</v>
      </c>
      <c r="H449" s="31" t="s">
        <v>493</v>
      </c>
      <c r="I449" s="31" t="s">
        <v>48</v>
      </c>
      <c r="J449" s="32">
        <v>19652091</v>
      </c>
      <c r="K449" s="33">
        <f t="shared" si="70"/>
        <v>4120.0647819113801</v>
      </c>
      <c r="L449" s="33">
        <v>19652091</v>
      </c>
      <c r="M449" s="33">
        <v>0</v>
      </c>
      <c r="N449" s="33">
        <v>0</v>
      </c>
      <c r="O449" s="33">
        <v>0</v>
      </c>
      <c r="P449" s="33">
        <f t="shared" si="71"/>
        <v>19652091</v>
      </c>
      <c r="Q449" s="33">
        <f t="shared" si="72"/>
        <v>4120.0647819113801</v>
      </c>
      <c r="R449" s="33">
        <f t="shared" si="73"/>
        <v>19652091</v>
      </c>
      <c r="S449" s="33"/>
      <c r="T449" s="30" t="str">
        <f t="shared" si="74"/>
        <v>COP</v>
      </c>
      <c r="U449" s="33">
        <v>0</v>
      </c>
      <c r="V449" s="33">
        <v>0</v>
      </c>
      <c r="W449" s="33">
        <v>0</v>
      </c>
      <c r="X449" s="33">
        <f t="shared" si="75"/>
        <v>19652091</v>
      </c>
      <c r="Y449" s="33">
        <f t="shared" si="76"/>
        <v>4120.0647819113801</v>
      </c>
      <c r="Z449" s="33">
        <f t="shared" si="77"/>
        <v>19652091</v>
      </c>
      <c r="AA449" s="34">
        <f t="shared" si="78"/>
        <v>0.00048456963770149335</v>
      </c>
      <c r="AB449" s="33" t="s">
        <v>4946</v>
      </c>
      <c r="AC449" s="35">
        <v>44952</v>
      </c>
      <c r="AD449" s="33">
        <v>60</v>
      </c>
      <c r="AE449" s="36">
        <f t="shared" si="79"/>
        <v>45012</v>
      </c>
    </row>
    <row r="450" spans="2:31" ht="14.5" hidden="1">
      <c r="B450" s="29" t="s">
        <v>266</v>
      </c>
      <c r="C450" s="30" t="str">
        <f t="shared" si="69"/>
        <v>(Acreedores quirografarios)</v>
      </c>
      <c r="D450" s="30">
        <v>5</v>
      </c>
      <c r="E450" s="30" t="s">
        <v>4978</v>
      </c>
      <c r="F450" s="30" t="s">
        <v>4979</v>
      </c>
      <c r="G450" s="30" t="s">
        <v>3909</v>
      </c>
      <c r="H450" s="31" t="s">
        <v>494</v>
      </c>
      <c r="I450" s="31" t="s">
        <v>48</v>
      </c>
      <c r="J450" s="32">
        <v>76549</v>
      </c>
      <c r="K450" s="33">
        <f t="shared" si="70"/>
        <v>16.048513055966119</v>
      </c>
      <c r="L450" s="33">
        <v>76549</v>
      </c>
      <c r="M450" s="33">
        <v>0</v>
      </c>
      <c r="N450" s="33">
        <v>0</v>
      </c>
      <c r="O450" s="33">
        <v>0</v>
      </c>
      <c r="P450" s="33">
        <f t="shared" si="71"/>
        <v>76549</v>
      </c>
      <c r="Q450" s="33">
        <f t="shared" si="72"/>
        <v>16.048513055966119</v>
      </c>
      <c r="R450" s="33">
        <f t="shared" si="73"/>
        <v>76549</v>
      </c>
      <c r="S450" s="33"/>
      <c r="T450" s="30" t="str">
        <f t="shared" si="74"/>
        <v>COP</v>
      </c>
      <c r="U450" s="33">
        <v>0</v>
      </c>
      <c r="V450" s="33">
        <v>0</v>
      </c>
      <c r="W450" s="33">
        <v>0</v>
      </c>
      <c r="X450" s="33">
        <f t="shared" si="75"/>
        <v>76549</v>
      </c>
      <c r="Y450" s="33">
        <f t="shared" si="76"/>
        <v>16.048513055966119</v>
      </c>
      <c r="Z450" s="33">
        <f t="shared" si="77"/>
        <v>76549</v>
      </c>
      <c r="AA450" s="34">
        <f t="shared" si="78"/>
        <v>1.8874999711944961E-06</v>
      </c>
      <c r="AB450" s="33" t="s">
        <v>4946</v>
      </c>
      <c r="AC450" s="35">
        <v>44953</v>
      </c>
      <c r="AD450" s="33">
        <v>60</v>
      </c>
      <c r="AE450" s="36">
        <f t="shared" si="79"/>
        <v>45013</v>
      </c>
    </row>
    <row r="451" spans="2:31" ht="14.5" hidden="1">
      <c r="B451" s="29" t="s">
        <v>266</v>
      </c>
      <c r="C451" s="30" t="str">
        <f t="shared" si="69"/>
        <v>(Acreedores quirografarios)</v>
      </c>
      <c r="D451" s="30">
        <v>5</v>
      </c>
      <c r="E451" s="30" t="s">
        <v>4978</v>
      </c>
      <c r="F451" s="30" t="s">
        <v>4979</v>
      </c>
      <c r="G451" s="30" t="s">
        <v>3909</v>
      </c>
      <c r="H451" s="31" t="s">
        <v>495</v>
      </c>
      <c r="I451" s="31" t="s">
        <v>48</v>
      </c>
      <c r="J451" s="32">
        <v>-76549</v>
      </c>
      <c r="K451" s="33">
        <f t="shared" si="70"/>
        <v>-16.048513055966119</v>
      </c>
      <c r="L451" s="33">
        <v>-76549</v>
      </c>
      <c r="M451" s="33">
        <v>0</v>
      </c>
      <c r="N451" s="33">
        <v>0</v>
      </c>
      <c r="O451" s="33">
        <v>0</v>
      </c>
      <c r="P451" s="33">
        <f t="shared" si="71"/>
        <v>-76549</v>
      </c>
      <c r="Q451" s="33">
        <f t="shared" si="72"/>
        <v>-16.048513055966119</v>
      </c>
      <c r="R451" s="33">
        <f t="shared" si="73"/>
        <v>-76549</v>
      </c>
      <c r="S451" s="33"/>
      <c r="T451" s="30" t="str">
        <f t="shared" si="74"/>
        <v>COP</v>
      </c>
      <c r="U451" s="33">
        <v>0</v>
      </c>
      <c r="V451" s="33">
        <v>0</v>
      </c>
      <c r="W451" s="33">
        <v>0</v>
      </c>
      <c r="X451" s="33">
        <f t="shared" si="75"/>
        <v>-76549</v>
      </c>
      <c r="Y451" s="33">
        <f t="shared" si="76"/>
        <v>-16.048513055966119</v>
      </c>
      <c r="Z451" s="33">
        <f t="shared" si="77"/>
        <v>-76549</v>
      </c>
      <c r="AA451" s="34">
        <f t="shared" si="78"/>
        <v>-1.8874999711944961E-06</v>
      </c>
      <c r="AB451" s="33" t="s">
        <v>4946</v>
      </c>
      <c r="AC451" s="35">
        <v>44953</v>
      </c>
      <c r="AD451" s="33">
        <v>60</v>
      </c>
      <c r="AE451" s="36">
        <f t="shared" si="79"/>
        <v>45013</v>
      </c>
    </row>
    <row r="452" spans="2:31" ht="14.5" hidden="1">
      <c r="B452" s="29" t="s">
        <v>266</v>
      </c>
      <c r="C452" s="30" t="str">
        <f t="shared" si="69"/>
        <v>(Acreedores quirografarios)</v>
      </c>
      <c r="D452" s="30">
        <v>5</v>
      </c>
      <c r="E452" s="30" t="s">
        <v>4978</v>
      </c>
      <c r="F452" s="30" t="s">
        <v>4979</v>
      </c>
      <c r="G452" s="30" t="s">
        <v>3909</v>
      </c>
      <c r="H452" s="31" t="s">
        <v>496</v>
      </c>
      <c r="I452" s="31" t="s">
        <v>48</v>
      </c>
      <c r="J452" s="32">
        <v>340890</v>
      </c>
      <c r="K452" s="33">
        <f t="shared" si="70"/>
        <v>71.467656215604265</v>
      </c>
      <c r="L452" s="33">
        <v>340890</v>
      </c>
      <c r="M452" s="33">
        <v>0</v>
      </c>
      <c r="N452" s="33">
        <v>0</v>
      </c>
      <c r="O452" s="33">
        <v>0</v>
      </c>
      <c r="P452" s="33">
        <f t="shared" si="71"/>
        <v>340890</v>
      </c>
      <c r="Q452" s="33">
        <f t="shared" si="72"/>
        <v>71.467656215604265</v>
      </c>
      <c r="R452" s="33">
        <f t="shared" si="73"/>
        <v>340890</v>
      </c>
      <c r="S452" s="33"/>
      <c r="T452" s="30" t="str">
        <f t="shared" si="74"/>
        <v>COP</v>
      </c>
      <c r="U452" s="33">
        <v>0</v>
      </c>
      <c r="V452" s="33">
        <v>0</v>
      </c>
      <c r="W452" s="33">
        <v>0</v>
      </c>
      <c r="X452" s="33">
        <f t="shared" si="75"/>
        <v>340890</v>
      </c>
      <c r="Y452" s="33">
        <f t="shared" si="76"/>
        <v>71.467656215604265</v>
      </c>
      <c r="Z452" s="33">
        <f t="shared" si="77"/>
        <v>340890</v>
      </c>
      <c r="AA452" s="34">
        <f t="shared" si="78"/>
        <v>8.4054640188701586E-06</v>
      </c>
      <c r="AB452" s="33" t="s">
        <v>4946</v>
      </c>
      <c r="AC452" s="35">
        <v>44953</v>
      </c>
      <c r="AD452" s="33">
        <v>60</v>
      </c>
      <c r="AE452" s="36">
        <f t="shared" si="79"/>
        <v>45013</v>
      </c>
    </row>
    <row r="453" spans="2:31" ht="14.5" hidden="1">
      <c r="B453" s="29" t="s">
        <v>266</v>
      </c>
      <c r="C453" s="30" t="str">
        <f t="shared" si="69"/>
        <v>(Acreedores quirografarios)</v>
      </c>
      <c r="D453" s="30">
        <v>5</v>
      </c>
      <c r="E453" s="30" t="s">
        <v>4978</v>
      </c>
      <c r="F453" s="30" t="s">
        <v>4979</v>
      </c>
      <c r="G453" s="30" t="s">
        <v>3909</v>
      </c>
      <c r="H453" s="31" t="s">
        <v>497</v>
      </c>
      <c r="I453" s="31" t="s">
        <v>48</v>
      </c>
      <c r="J453" s="32">
        <v>-340890</v>
      </c>
      <c r="K453" s="33">
        <f t="shared" si="70"/>
        <v>-71.467656215604265</v>
      </c>
      <c r="L453" s="33">
        <v>-340890</v>
      </c>
      <c r="M453" s="33">
        <v>0</v>
      </c>
      <c r="N453" s="33">
        <v>0</v>
      </c>
      <c r="O453" s="33">
        <v>0</v>
      </c>
      <c r="P453" s="33">
        <f t="shared" si="71"/>
        <v>-340890</v>
      </c>
      <c r="Q453" s="33">
        <f t="shared" si="72"/>
        <v>-71.467656215604265</v>
      </c>
      <c r="R453" s="33">
        <f t="shared" si="73"/>
        <v>-340890</v>
      </c>
      <c r="S453" s="33"/>
      <c r="T453" s="30" t="str">
        <f t="shared" si="74"/>
        <v>COP</v>
      </c>
      <c r="U453" s="33">
        <v>0</v>
      </c>
      <c r="V453" s="33">
        <v>0</v>
      </c>
      <c r="W453" s="33">
        <v>0</v>
      </c>
      <c r="X453" s="33">
        <f t="shared" si="75"/>
        <v>-340890</v>
      </c>
      <c r="Y453" s="33">
        <f t="shared" si="76"/>
        <v>-71.467656215604265</v>
      </c>
      <c r="Z453" s="33">
        <f t="shared" si="77"/>
        <v>-340890</v>
      </c>
      <c r="AA453" s="34">
        <f t="shared" si="78"/>
        <v>-8.4054640188701586E-06</v>
      </c>
      <c r="AB453" s="33" t="s">
        <v>4946</v>
      </c>
      <c r="AC453" s="35">
        <v>44953</v>
      </c>
      <c r="AD453" s="33">
        <v>60</v>
      </c>
      <c r="AE453" s="36">
        <f t="shared" si="79"/>
        <v>45013</v>
      </c>
    </row>
    <row r="454" spans="2:31" ht="14.5" hidden="1">
      <c r="B454" s="29" t="s">
        <v>266</v>
      </c>
      <c r="C454" s="30" t="str">
        <f t="shared" si="69"/>
        <v>(Acreedores quirografarios)</v>
      </c>
      <c r="D454" s="30">
        <v>5</v>
      </c>
      <c r="E454" s="30" t="s">
        <v>4978</v>
      </c>
      <c r="F454" s="30" t="s">
        <v>4979</v>
      </c>
      <c r="G454" s="30" t="s">
        <v>3909</v>
      </c>
      <c r="H454" s="31" t="s">
        <v>498</v>
      </c>
      <c r="I454" s="31" t="s">
        <v>48</v>
      </c>
      <c r="J454" s="32">
        <v>8421400</v>
      </c>
      <c r="K454" s="33">
        <f t="shared" si="70"/>
        <v>1765.5481828569032</v>
      </c>
      <c r="L454" s="33">
        <v>8421400</v>
      </c>
      <c r="M454" s="33">
        <v>0</v>
      </c>
      <c r="N454" s="33">
        <v>0</v>
      </c>
      <c r="O454" s="33">
        <v>0</v>
      </c>
      <c r="P454" s="33">
        <f t="shared" si="71"/>
        <v>8421400</v>
      </c>
      <c r="Q454" s="33">
        <f t="shared" si="72"/>
        <v>1765.5481828569032</v>
      </c>
      <c r="R454" s="33">
        <f t="shared" si="73"/>
        <v>8421400</v>
      </c>
      <c r="S454" s="33"/>
      <c r="T454" s="30" t="str">
        <f t="shared" si="74"/>
        <v>COP</v>
      </c>
      <c r="U454" s="33">
        <v>0</v>
      </c>
      <c r="V454" s="33">
        <v>0</v>
      </c>
      <c r="W454" s="33">
        <v>0</v>
      </c>
      <c r="X454" s="33">
        <f t="shared" si="75"/>
        <v>8421400</v>
      </c>
      <c r="Y454" s="33">
        <f t="shared" si="76"/>
        <v>1765.5481828569032</v>
      </c>
      <c r="Z454" s="33">
        <f t="shared" si="77"/>
        <v>8421400</v>
      </c>
      <c r="AA454" s="34">
        <f t="shared" si="78"/>
        <v>0.00020764990081408415</v>
      </c>
      <c r="AB454" s="33" t="s">
        <v>4946</v>
      </c>
      <c r="AC454" s="35">
        <v>44958</v>
      </c>
      <c r="AD454" s="33">
        <v>60</v>
      </c>
      <c r="AE454" s="36">
        <f t="shared" si="79"/>
        <v>45018</v>
      </c>
    </row>
    <row r="455" spans="2:31" ht="14.5" hidden="1">
      <c r="B455" s="29" t="s">
        <v>266</v>
      </c>
      <c r="C455" s="30" t="str">
        <f t="shared" si="69"/>
        <v>(Acreedores quirografarios)</v>
      </c>
      <c r="D455" s="30">
        <v>5</v>
      </c>
      <c r="E455" s="30" t="s">
        <v>4978</v>
      </c>
      <c r="F455" s="30" t="s">
        <v>4979</v>
      </c>
      <c r="G455" s="30" t="s">
        <v>3909</v>
      </c>
      <c r="H455" s="31" t="s">
        <v>499</v>
      </c>
      <c r="I455" s="31" t="s">
        <v>48</v>
      </c>
      <c r="J455" s="32">
        <v>64126545</v>
      </c>
      <c r="K455" s="33">
        <f t="shared" si="70"/>
        <v>13444.142897575395</v>
      </c>
      <c r="L455" s="33">
        <v>64126545</v>
      </c>
      <c r="M455" s="33">
        <v>0</v>
      </c>
      <c r="N455" s="33">
        <v>0</v>
      </c>
      <c r="O455" s="33">
        <v>0</v>
      </c>
      <c r="P455" s="33">
        <f t="shared" si="71"/>
        <v>64126545</v>
      </c>
      <c r="Q455" s="33">
        <f t="shared" si="72"/>
        <v>13444.142897575395</v>
      </c>
      <c r="R455" s="33">
        <f t="shared" si="73"/>
        <v>64126545</v>
      </c>
      <c r="S455" s="33"/>
      <c r="T455" s="30" t="str">
        <f t="shared" si="74"/>
        <v>COP</v>
      </c>
      <c r="U455" s="33">
        <v>0</v>
      </c>
      <c r="V455" s="33">
        <v>0</v>
      </c>
      <c r="W455" s="33">
        <v>0</v>
      </c>
      <c r="X455" s="33">
        <f t="shared" si="75"/>
        <v>64126545</v>
      </c>
      <c r="Y455" s="33">
        <f t="shared" si="76"/>
        <v>13444.142897575395</v>
      </c>
      <c r="Z455" s="33">
        <f t="shared" si="77"/>
        <v>64126545</v>
      </c>
      <c r="AA455" s="34">
        <f t="shared" si="78"/>
        <v>0.0015811944224000648</v>
      </c>
      <c r="AB455" s="33" t="s">
        <v>4946</v>
      </c>
      <c r="AC455" s="35">
        <v>44958</v>
      </c>
      <c r="AD455" s="33">
        <v>60</v>
      </c>
      <c r="AE455" s="36">
        <f t="shared" si="79"/>
        <v>45018</v>
      </c>
    </row>
    <row r="456" spans="2:31" ht="14.5" hidden="1">
      <c r="B456" s="29" t="s">
        <v>266</v>
      </c>
      <c r="C456" s="30" t="str">
        <f t="shared" si="69"/>
        <v>(Acreedores quirografarios)</v>
      </c>
      <c r="D456" s="30">
        <v>5</v>
      </c>
      <c r="E456" s="30" t="s">
        <v>4978</v>
      </c>
      <c r="F456" s="30" t="s">
        <v>4979</v>
      </c>
      <c r="G456" s="30" t="s">
        <v>3909</v>
      </c>
      <c r="H456" s="31" t="s">
        <v>500</v>
      </c>
      <c r="I456" s="31" t="s">
        <v>48</v>
      </c>
      <c r="J456" s="32">
        <v>179875294</v>
      </c>
      <c r="K456" s="33">
        <f t="shared" si="70"/>
        <v>37710.891118169333</v>
      </c>
      <c r="L456" s="33">
        <v>179875294</v>
      </c>
      <c r="M456" s="33">
        <v>0</v>
      </c>
      <c r="N456" s="33">
        <v>0</v>
      </c>
      <c r="O456" s="33">
        <v>0</v>
      </c>
      <c r="P456" s="33">
        <f t="shared" si="71"/>
        <v>179875294</v>
      </c>
      <c r="Q456" s="33">
        <f t="shared" si="72"/>
        <v>37710.891118169333</v>
      </c>
      <c r="R456" s="33">
        <f t="shared" si="73"/>
        <v>179875294</v>
      </c>
      <c r="S456" s="33"/>
      <c r="T456" s="30" t="str">
        <f t="shared" si="74"/>
        <v>COP</v>
      </c>
      <c r="U456" s="33">
        <v>0</v>
      </c>
      <c r="V456" s="33">
        <v>0</v>
      </c>
      <c r="W456" s="33">
        <v>0</v>
      </c>
      <c r="X456" s="33">
        <f t="shared" si="75"/>
        <v>179875294</v>
      </c>
      <c r="Y456" s="33">
        <f t="shared" si="76"/>
        <v>37710.891118169333</v>
      </c>
      <c r="Z456" s="33">
        <f t="shared" si="77"/>
        <v>179875294</v>
      </c>
      <c r="AA456" s="34">
        <f t="shared" si="78"/>
        <v>0.0044352586218448509</v>
      </c>
      <c r="AB456" s="33" t="s">
        <v>4946</v>
      </c>
      <c r="AC456" s="35">
        <v>44958</v>
      </c>
      <c r="AD456" s="33">
        <v>60</v>
      </c>
      <c r="AE456" s="36">
        <f t="shared" si="79"/>
        <v>45018</v>
      </c>
    </row>
    <row r="457" spans="2:31" ht="14.5" hidden="1">
      <c r="B457" s="29" t="s">
        <v>266</v>
      </c>
      <c r="C457" s="30" t="str">
        <f t="shared" si="69"/>
        <v>(Acreedores quirografarios)</v>
      </c>
      <c r="D457" s="30">
        <v>5</v>
      </c>
      <c r="E457" s="30" t="s">
        <v>4978</v>
      </c>
      <c r="F457" s="30" t="s">
        <v>4979</v>
      </c>
      <c r="G457" s="30" t="s">
        <v>3909</v>
      </c>
      <c r="H457" s="31" t="s">
        <v>501</v>
      </c>
      <c r="I457" s="31" t="s">
        <v>48</v>
      </c>
      <c r="J457" s="32">
        <v>120025385</v>
      </c>
      <c r="K457" s="33">
        <f t="shared" si="70"/>
        <v>25163.345807520152</v>
      </c>
      <c r="L457" s="33">
        <v>120025385</v>
      </c>
      <c r="M457" s="33">
        <v>0</v>
      </c>
      <c r="N457" s="33">
        <v>0</v>
      </c>
      <c r="O457" s="33">
        <v>0</v>
      </c>
      <c r="P457" s="33">
        <f t="shared" si="71"/>
        <v>120025385</v>
      </c>
      <c r="Q457" s="33">
        <f t="shared" si="72"/>
        <v>25163.345807520152</v>
      </c>
      <c r="R457" s="33">
        <f t="shared" si="73"/>
        <v>120025385</v>
      </c>
      <c r="S457" s="33"/>
      <c r="T457" s="30" t="str">
        <f t="shared" si="74"/>
        <v>COP</v>
      </c>
      <c r="U457" s="33">
        <v>0</v>
      </c>
      <c r="V457" s="33">
        <v>0</v>
      </c>
      <c r="W457" s="33">
        <v>0</v>
      </c>
      <c r="X457" s="33">
        <f t="shared" si="75"/>
        <v>120025385</v>
      </c>
      <c r="Y457" s="33">
        <f t="shared" si="76"/>
        <v>25163.345807520152</v>
      </c>
      <c r="Z457" s="33">
        <f t="shared" si="77"/>
        <v>120025385</v>
      </c>
      <c r="AA457" s="34">
        <f t="shared" si="78"/>
        <v>0.002959514960745513</v>
      </c>
      <c r="AB457" s="33" t="s">
        <v>4946</v>
      </c>
      <c r="AC457" s="35">
        <v>44958</v>
      </c>
      <c r="AD457" s="33">
        <v>60</v>
      </c>
      <c r="AE457" s="36">
        <f t="shared" si="79"/>
        <v>45018</v>
      </c>
    </row>
    <row r="458" spans="2:31" ht="14.5" hidden="1">
      <c r="B458" s="29" t="s">
        <v>266</v>
      </c>
      <c r="C458" s="30" t="str">
        <f t="shared" si="69"/>
        <v>(Acreedores quirografarios)</v>
      </c>
      <c r="D458" s="30">
        <v>5</v>
      </c>
      <c r="E458" s="30" t="s">
        <v>4978</v>
      </c>
      <c r="F458" s="30" t="s">
        <v>4979</v>
      </c>
      <c r="G458" s="30" t="s">
        <v>3909</v>
      </c>
      <c r="H458" s="31" t="s">
        <v>502</v>
      </c>
      <c r="I458" s="31" t="s">
        <v>48</v>
      </c>
      <c r="J458" s="32">
        <v>200917428</v>
      </c>
      <c r="K458" s="33">
        <f t="shared" si="70"/>
        <v>42122.378691153805</v>
      </c>
      <c r="L458" s="33">
        <v>200917428</v>
      </c>
      <c r="M458" s="33">
        <v>0</v>
      </c>
      <c r="N458" s="33">
        <v>0</v>
      </c>
      <c r="O458" s="33">
        <v>0</v>
      </c>
      <c r="P458" s="33">
        <f t="shared" si="71"/>
        <v>200917428</v>
      </c>
      <c r="Q458" s="33">
        <f t="shared" si="72"/>
        <v>42122.378691153805</v>
      </c>
      <c r="R458" s="33">
        <f t="shared" si="73"/>
        <v>200917428</v>
      </c>
      <c r="S458" s="33"/>
      <c r="T458" s="30" t="str">
        <f t="shared" si="74"/>
        <v>COP</v>
      </c>
      <c r="U458" s="33">
        <v>0</v>
      </c>
      <c r="V458" s="33">
        <v>0</v>
      </c>
      <c r="W458" s="33">
        <v>0</v>
      </c>
      <c r="X458" s="33">
        <f t="shared" si="75"/>
        <v>200917428</v>
      </c>
      <c r="Y458" s="33">
        <f t="shared" si="76"/>
        <v>42122.378691153805</v>
      </c>
      <c r="Z458" s="33">
        <f t="shared" si="77"/>
        <v>200917428</v>
      </c>
      <c r="AA458" s="34">
        <f t="shared" si="78"/>
        <v>0.0049541031177738736</v>
      </c>
      <c r="AB458" s="33" t="s">
        <v>4946</v>
      </c>
      <c r="AC458" s="35">
        <v>44958</v>
      </c>
      <c r="AD458" s="33">
        <v>60</v>
      </c>
      <c r="AE458" s="36">
        <f t="shared" si="79"/>
        <v>45018</v>
      </c>
    </row>
    <row r="459" spans="2:31" ht="14.5" hidden="1">
      <c r="B459" s="29" t="s">
        <v>266</v>
      </c>
      <c r="C459" s="30" t="str">
        <f t="shared" si="69"/>
        <v>(Acreedores quirografarios)</v>
      </c>
      <c r="D459" s="30">
        <v>5</v>
      </c>
      <c r="E459" s="30" t="s">
        <v>4978</v>
      </c>
      <c r="F459" s="30" t="s">
        <v>4979</v>
      </c>
      <c r="G459" s="30" t="s">
        <v>3909</v>
      </c>
      <c r="H459" s="31" t="s">
        <v>503</v>
      </c>
      <c r="I459" s="31" t="s">
        <v>48</v>
      </c>
      <c r="J459" s="32">
        <v>197547491</v>
      </c>
      <c r="K459" s="33">
        <f t="shared" si="70"/>
        <v>41415.870729687515</v>
      </c>
      <c r="L459" s="33">
        <v>197547491</v>
      </c>
      <c r="M459" s="33">
        <v>0</v>
      </c>
      <c r="N459" s="33">
        <v>0</v>
      </c>
      <c r="O459" s="33">
        <v>0</v>
      </c>
      <c r="P459" s="33">
        <f t="shared" si="71"/>
        <v>197547491</v>
      </c>
      <c r="Q459" s="33">
        <f t="shared" si="72"/>
        <v>41415.870729687515</v>
      </c>
      <c r="R459" s="33">
        <f t="shared" si="73"/>
        <v>197547491</v>
      </c>
      <c r="S459" s="33"/>
      <c r="T459" s="30" t="str">
        <f t="shared" si="74"/>
        <v>COP</v>
      </c>
      <c r="U459" s="33">
        <v>0</v>
      </c>
      <c r="V459" s="33">
        <v>0</v>
      </c>
      <c r="W459" s="33">
        <v>0</v>
      </c>
      <c r="X459" s="33">
        <f t="shared" si="75"/>
        <v>197547491</v>
      </c>
      <c r="Y459" s="33">
        <f t="shared" si="76"/>
        <v>41415.870729687515</v>
      </c>
      <c r="Z459" s="33">
        <f t="shared" si="77"/>
        <v>197547491</v>
      </c>
      <c r="AA459" s="34">
        <f t="shared" si="78"/>
        <v>0.0048710092041965927</v>
      </c>
      <c r="AB459" s="33" t="s">
        <v>4946</v>
      </c>
      <c r="AC459" s="35">
        <v>44958</v>
      </c>
      <c r="AD459" s="33">
        <v>60</v>
      </c>
      <c r="AE459" s="36">
        <f t="shared" si="79"/>
        <v>45018</v>
      </c>
    </row>
    <row r="460" spans="2:31" ht="14.5" hidden="1">
      <c r="B460" s="29" t="s">
        <v>266</v>
      </c>
      <c r="C460" s="30" t="str">
        <f t="shared" si="69"/>
        <v>(Acreedores quirografarios)</v>
      </c>
      <c r="D460" s="30">
        <v>5</v>
      </c>
      <c r="E460" s="30" t="s">
        <v>4978</v>
      </c>
      <c r="F460" s="30" t="s">
        <v>4979</v>
      </c>
      <c r="G460" s="30" t="s">
        <v>3909</v>
      </c>
      <c r="H460" s="31" t="s">
        <v>504</v>
      </c>
      <c r="I460" s="31" t="s">
        <v>48</v>
      </c>
      <c r="J460" s="32">
        <v>143509910</v>
      </c>
      <c r="K460" s="33">
        <f t="shared" si="70"/>
        <v>30086.881138819877</v>
      </c>
      <c r="L460" s="33">
        <v>143509910</v>
      </c>
      <c r="M460" s="33">
        <v>0</v>
      </c>
      <c r="N460" s="33">
        <v>0</v>
      </c>
      <c r="O460" s="33">
        <v>0</v>
      </c>
      <c r="P460" s="33">
        <f t="shared" si="71"/>
        <v>143509910</v>
      </c>
      <c r="Q460" s="33">
        <f t="shared" si="72"/>
        <v>30086.881138819877</v>
      </c>
      <c r="R460" s="33">
        <f t="shared" si="73"/>
        <v>143509910</v>
      </c>
      <c r="S460" s="33"/>
      <c r="T460" s="30" t="str">
        <f t="shared" si="74"/>
        <v>COP</v>
      </c>
      <c r="U460" s="33">
        <v>0</v>
      </c>
      <c r="V460" s="33">
        <v>0</v>
      </c>
      <c r="W460" s="33">
        <v>0</v>
      </c>
      <c r="X460" s="33">
        <f t="shared" si="75"/>
        <v>143509910</v>
      </c>
      <c r="Y460" s="33">
        <f t="shared" si="76"/>
        <v>30086.881138819877</v>
      </c>
      <c r="Z460" s="33">
        <f t="shared" si="77"/>
        <v>143509910</v>
      </c>
      <c r="AA460" s="34">
        <f t="shared" si="78"/>
        <v>0.0035385824895312113</v>
      </c>
      <c r="AB460" s="33" t="s">
        <v>4946</v>
      </c>
      <c r="AC460" s="35">
        <v>44958</v>
      </c>
      <c r="AD460" s="33">
        <v>60</v>
      </c>
      <c r="AE460" s="36">
        <f t="shared" si="79"/>
        <v>45018</v>
      </c>
    </row>
    <row r="461" spans="2:31" ht="14.5" hidden="1">
      <c r="B461" s="29" t="s">
        <v>266</v>
      </c>
      <c r="C461" s="30" t="str">
        <f t="shared" si="69"/>
        <v>(Acreedores quirografarios)</v>
      </c>
      <c r="D461" s="30">
        <v>5</v>
      </c>
      <c r="E461" s="30" t="s">
        <v>4978</v>
      </c>
      <c r="F461" s="30" t="s">
        <v>4979</v>
      </c>
      <c r="G461" s="30" t="s">
        <v>3909</v>
      </c>
      <c r="H461" s="31" t="s">
        <v>505</v>
      </c>
      <c r="I461" s="31" t="s">
        <v>48</v>
      </c>
      <c r="J461" s="32">
        <v>114186372</v>
      </c>
      <c r="K461" s="33">
        <f t="shared" si="70"/>
        <v>23939.195572187804</v>
      </c>
      <c r="L461" s="33">
        <v>114186372</v>
      </c>
      <c r="M461" s="33">
        <v>0</v>
      </c>
      <c r="N461" s="33">
        <v>0</v>
      </c>
      <c r="O461" s="33">
        <v>0</v>
      </c>
      <c r="P461" s="33">
        <f t="shared" si="71"/>
        <v>114186372</v>
      </c>
      <c r="Q461" s="33">
        <f t="shared" si="72"/>
        <v>23939.195572187804</v>
      </c>
      <c r="R461" s="33">
        <f t="shared" si="73"/>
        <v>114186372</v>
      </c>
      <c r="S461" s="33"/>
      <c r="T461" s="30" t="str">
        <f t="shared" si="74"/>
        <v>COP</v>
      </c>
      <c r="U461" s="33">
        <v>0</v>
      </c>
      <c r="V461" s="33">
        <v>0</v>
      </c>
      <c r="W461" s="33">
        <v>0</v>
      </c>
      <c r="X461" s="33">
        <f t="shared" si="75"/>
        <v>114186372</v>
      </c>
      <c r="Y461" s="33">
        <f t="shared" si="76"/>
        <v>23939.195572187804</v>
      </c>
      <c r="Z461" s="33">
        <f t="shared" si="77"/>
        <v>114186372</v>
      </c>
      <c r="AA461" s="34">
        <f t="shared" si="78"/>
        <v>0.00281554003136297</v>
      </c>
      <c r="AB461" s="33" t="s">
        <v>4946</v>
      </c>
      <c r="AC461" s="35">
        <v>44958</v>
      </c>
      <c r="AD461" s="33">
        <v>60</v>
      </c>
      <c r="AE461" s="36">
        <f t="shared" si="79"/>
        <v>45018</v>
      </c>
    </row>
    <row r="462" spans="2:31" ht="14.5" hidden="1">
      <c r="B462" s="29" t="s">
        <v>266</v>
      </c>
      <c r="C462" s="30" t="str">
        <f t="shared" si="80" ref="C462:C525">+IF(D462=1,$A$4,IF(D462=2,$A$5,IF(D462=3,$A$6,IF(D462=4,$A$7,IF(D462=5,$A$8,IF(D462=6,$A$9,))))))</f>
        <v>(Acreedores quirografarios)</v>
      </c>
      <c r="D462" s="30">
        <v>5</v>
      </c>
      <c r="E462" s="30" t="s">
        <v>4978</v>
      </c>
      <c r="F462" s="30" t="s">
        <v>4979</v>
      </c>
      <c r="G462" s="30" t="s">
        <v>3909</v>
      </c>
      <c r="H462" s="31" t="s">
        <v>506</v>
      </c>
      <c r="I462" s="31" t="s">
        <v>48</v>
      </c>
      <c r="J462" s="32">
        <v>26590200</v>
      </c>
      <c r="K462" s="33">
        <f t="shared" si="81" ref="K462:K525">+IF(I462="USD",J462,L462/$L$3)</f>
        <v>5574.6407119720743</v>
      </c>
      <c r="L462" s="33">
        <v>26590200</v>
      </c>
      <c r="M462" s="33">
        <v>0</v>
      </c>
      <c r="N462" s="33">
        <v>0</v>
      </c>
      <c r="O462" s="33">
        <v>0</v>
      </c>
      <c r="P462" s="33">
        <f t="shared" si="82" ref="P462:P525">+J462+M462</f>
        <v>26590200</v>
      </c>
      <c r="Q462" s="33">
        <f t="shared" si="83" ref="Q462:Q525">+K462+N462</f>
        <v>5574.6407119720743</v>
      </c>
      <c r="R462" s="33">
        <f t="shared" si="84" ref="R462:R525">+L462+O462</f>
        <v>26590200</v>
      </c>
      <c r="S462" s="33"/>
      <c r="T462" s="30" t="str">
        <f t="shared" si="85" ref="T462:T525">+I462</f>
        <v>COP</v>
      </c>
      <c r="U462" s="33">
        <v>0</v>
      </c>
      <c r="V462" s="33">
        <v>0</v>
      </c>
      <c r="W462" s="33">
        <v>0</v>
      </c>
      <c r="X462" s="33">
        <f t="shared" si="86" ref="X462:X525">+P462+U462</f>
        <v>26590200</v>
      </c>
      <c r="Y462" s="33">
        <f t="shared" si="87" ref="Y462:Y525">+Q462+V462</f>
        <v>5574.6407119720743</v>
      </c>
      <c r="Z462" s="33">
        <f t="shared" si="88" ref="Z462:Z525">+R462+W462</f>
        <v>26590200</v>
      </c>
      <c r="AA462" s="34">
        <f t="shared" si="89" ref="AA462:AA525">+IF(D462=1,Z462/$C$4,IF(D462=2,Z462/$C$5,IF(D462=3,Z462/$C$6,IF(D462=4,Z462/$C$7,IF(D462=5,Z462/$C$8,IF(D462=6,Z462/$C$9))))))</f>
        <v>0.00065564542625058306</v>
      </c>
      <c r="AB462" s="33" t="s">
        <v>4946</v>
      </c>
      <c r="AC462" s="35">
        <v>44958</v>
      </c>
      <c r="AD462" s="33">
        <v>60</v>
      </c>
      <c r="AE462" s="36">
        <f t="shared" si="79"/>
        <v>45018</v>
      </c>
    </row>
    <row r="463" spans="2:31" ht="14.5" hidden="1">
      <c r="B463" s="29" t="s">
        <v>266</v>
      </c>
      <c r="C463" s="30" t="str">
        <f t="shared" si="80"/>
        <v>(Acreedores quirografarios)</v>
      </c>
      <c r="D463" s="30">
        <v>5</v>
      </c>
      <c r="E463" s="30" t="s">
        <v>4978</v>
      </c>
      <c r="F463" s="30" t="s">
        <v>4979</v>
      </c>
      <c r="G463" s="30" t="s">
        <v>3909</v>
      </c>
      <c r="H463" s="31" t="s">
        <v>507</v>
      </c>
      <c r="I463" s="31" t="s">
        <v>48</v>
      </c>
      <c r="J463" s="32">
        <v>808909</v>
      </c>
      <c r="K463" s="33">
        <f t="shared" si="81"/>
        <v>169.58793253456605</v>
      </c>
      <c r="L463" s="33">
        <v>808909</v>
      </c>
      <c r="M463" s="33">
        <v>0</v>
      </c>
      <c r="N463" s="33">
        <v>0</v>
      </c>
      <c r="O463" s="33">
        <v>0</v>
      </c>
      <c r="P463" s="33">
        <f t="shared" si="82"/>
        <v>808909</v>
      </c>
      <c r="Q463" s="33">
        <f t="shared" si="83"/>
        <v>169.58793253456605</v>
      </c>
      <c r="R463" s="33">
        <f t="shared" si="84"/>
        <v>808909</v>
      </c>
      <c r="S463" s="33"/>
      <c r="T463" s="30" t="str">
        <f t="shared" si="85"/>
        <v>COP</v>
      </c>
      <c r="U463" s="33">
        <v>0</v>
      </c>
      <c r="V463" s="33">
        <v>0</v>
      </c>
      <c r="W463" s="33">
        <v>0</v>
      </c>
      <c r="X463" s="33">
        <f t="shared" si="86"/>
        <v>808909</v>
      </c>
      <c r="Y463" s="33">
        <f t="shared" si="87"/>
        <v>169.58793253456605</v>
      </c>
      <c r="Z463" s="33">
        <f t="shared" si="88"/>
        <v>808909</v>
      </c>
      <c r="AA463" s="34">
        <f t="shared" si="89"/>
        <v>1.9945599736103261E-05</v>
      </c>
      <c r="AB463" s="33" t="s">
        <v>4946</v>
      </c>
      <c r="AC463" s="35">
        <v>44958</v>
      </c>
      <c r="AD463" s="33">
        <v>60</v>
      </c>
      <c r="AE463" s="36">
        <f t="shared" si="79"/>
        <v>45018</v>
      </c>
    </row>
    <row r="464" spans="2:31" ht="14.5" hidden="1">
      <c r="B464" s="29" t="s">
        <v>266</v>
      </c>
      <c r="C464" s="30" t="str">
        <f t="shared" si="80"/>
        <v>(Acreedores quirografarios)</v>
      </c>
      <c r="D464" s="30">
        <v>5</v>
      </c>
      <c r="E464" s="30" t="s">
        <v>4978</v>
      </c>
      <c r="F464" s="30" t="s">
        <v>4979</v>
      </c>
      <c r="G464" s="30" t="s">
        <v>3909</v>
      </c>
      <c r="H464" s="31" t="s">
        <v>508</v>
      </c>
      <c r="I464" s="31" t="s">
        <v>48</v>
      </c>
      <c r="J464" s="32">
        <v>81075</v>
      </c>
      <c r="K464" s="33">
        <f t="shared" si="81"/>
        <v>16.997389855026885</v>
      </c>
      <c r="L464" s="33">
        <v>81075</v>
      </c>
      <c r="M464" s="33">
        <v>0</v>
      </c>
      <c r="N464" s="33">
        <v>0</v>
      </c>
      <c r="O464" s="33">
        <v>0</v>
      </c>
      <c r="P464" s="33">
        <f t="shared" si="82"/>
        <v>81075</v>
      </c>
      <c r="Q464" s="33">
        <f t="shared" si="83"/>
        <v>16.997389855026885</v>
      </c>
      <c r="R464" s="33">
        <f t="shared" si="84"/>
        <v>81075</v>
      </c>
      <c r="S464" s="33"/>
      <c r="T464" s="30" t="str">
        <f t="shared" si="85"/>
        <v>COP</v>
      </c>
      <c r="U464" s="33">
        <v>0</v>
      </c>
      <c r="V464" s="33">
        <v>0</v>
      </c>
      <c r="W464" s="33">
        <v>0</v>
      </c>
      <c r="X464" s="33">
        <f t="shared" si="86"/>
        <v>81075</v>
      </c>
      <c r="Y464" s="33">
        <f t="shared" si="87"/>
        <v>16.997389855026885</v>
      </c>
      <c r="Z464" s="33">
        <f t="shared" si="88"/>
        <v>81075</v>
      </c>
      <c r="AA464" s="34">
        <f t="shared" si="89"/>
        <v>1.999099402534243E-06</v>
      </c>
      <c r="AB464" s="33" t="s">
        <v>4946</v>
      </c>
      <c r="AC464" s="35">
        <v>44958</v>
      </c>
      <c r="AD464" s="33">
        <v>60</v>
      </c>
      <c r="AE464" s="36">
        <f t="shared" si="79"/>
        <v>45018</v>
      </c>
    </row>
    <row r="465" spans="2:31" ht="14.5" hidden="1">
      <c r="B465" s="29" t="s">
        <v>266</v>
      </c>
      <c r="C465" s="30" t="str">
        <f t="shared" si="80"/>
        <v>(Acreedores quirografarios)</v>
      </c>
      <c r="D465" s="30">
        <v>5</v>
      </c>
      <c r="E465" s="30" t="s">
        <v>4978</v>
      </c>
      <c r="F465" s="30" t="s">
        <v>4979</v>
      </c>
      <c r="G465" s="30" t="s">
        <v>3909</v>
      </c>
      <c r="H465" s="31" t="s">
        <v>509</v>
      </c>
      <c r="I465" s="31" t="s">
        <v>48</v>
      </c>
      <c r="J465" s="32">
        <v>56340</v>
      </c>
      <c r="K465" s="33">
        <f t="shared" si="81"/>
        <v>11.81169219157835</v>
      </c>
      <c r="L465" s="33">
        <v>56340</v>
      </c>
      <c r="M465" s="33">
        <v>0</v>
      </c>
      <c r="N465" s="33">
        <v>0</v>
      </c>
      <c r="O465" s="33">
        <v>0</v>
      </c>
      <c r="P465" s="33">
        <f t="shared" si="82"/>
        <v>56340</v>
      </c>
      <c r="Q465" s="33">
        <f t="shared" si="83"/>
        <v>11.81169219157835</v>
      </c>
      <c r="R465" s="33">
        <f t="shared" si="84"/>
        <v>56340</v>
      </c>
      <c r="S465" s="33"/>
      <c r="T465" s="30" t="str">
        <f t="shared" si="85"/>
        <v>COP</v>
      </c>
      <c r="U465" s="33">
        <v>0</v>
      </c>
      <c r="V465" s="33">
        <v>0</v>
      </c>
      <c r="W465" s="33">
        <v>0</v>
      </c>
      <c r="X465" s="33">
        <f t="shared" si="86"/>
        <v>56340</v>
      </c>
      <c r="Y465" s="33">
        <f t="shared" si="87"/>
        <v>11.81169219157835</v>
      </c>
      <c r="Z465" s="33">
        <f t="shared" si="88"/>
        <v>56340</v>
      </c>
      <c r="AA465" s="34">
        <f t="shared" si="89"/>
        <v>1.3891984007249985E-06</v>
      </c>
      <c r="AB465" s="33" t="s">
        <v>4946</v>
      </c>
      <c r="AC465" s="35">
        <v>44958</v>
      </c>
      <c r="AD465" s="33">
        <v>60</v>
      </c>
      <c r="AE465" s="36">
        <f t="shared" si="79"/>
        <v>45018</v>
      </c>
    </row>
    <row r="466" spans="2:31" ht="14.5" hidden="1">
      <c r="B466" s="29" t="s">
        <v>266</v>
      </c>
      <c r="C466" s="30" t="str">
        <f t="shared" si="80"/>
        <v>(Acreedores quirografarios)</v>
      </c>
      <c r="D466" s="30">
        <v>5</v>
      </c>
      <c r="E466" s="30" t="s">
        <v>4978</v>
      </c>
      <c r="F466" s="30" t="s">
        <v>4979</v>
      </c>
      <c r="G466" s="30" t="s">
        <v>3909</v>
      </c>
      <c r="H466" s="31" t="s">
        <v>510</v>
      </c>
      <c r="I466" s="31" t="s">
        <v>48</v>
      </c>
      <c r="J466" s="32">
        <v>29583260</v>
      </c>
      <c r="K466" s="33">
        <f t="shared" si="81"/>
        <v>6202.1363355241774</v>
      </c>
      <c r="L466" s="33">
        <v>29583260</v>
      </c>
      <c r="M466" s="33">
        <v>0</v>
      </c>
      <c r="N466" s="33">
        <v>0</v>
      </c>
      <c r="O466" s="33">
        <v>0</v>
      </c>
      <c r="P466" s="33">
        <f t="shared" si="82"/>
        <v>29583260</v>
      </c>
      <c r="Q466" s="33">
        <f t="shared" si="83"/>
        <v>6202.1363355241774</v>
      </c>
      <c r="R466" s="33">
        <f t="shared" si="84"/>
        <v>29583260</v>
      </c>
      <c r="S466" s="33"/>
      <c r="T466" s="30" t="str">
        <f t="shared" si="85"/>
        <v>COP</v>
      </c>
      <c r="U466" s="33">
        <v>0</v>
      </c>
      <c r="V466" s="33">
        <v>0</v>
      </c>
      <c r="W466" s="33">
        <v>0</v>
      </c>
      <c r="X466" s="33">
        <f t="shared" si="86"/>
        <v>29583260</v>
      </c>
      <c r="Y466" s="33">
        <f t="shared" si="87"/>
        <v>6202.1363355241774</v>
      </c>
      <c r="Z466" s="33">
        <f t="shared" si="88"/>
        <v>29583260</v>
      </c>
      <c r="AA466" s="34">
        <f t="shared" si="89"/>
        <v>0.00072944652964557709</v>
      </c>
      <c r="AB466" s="33" t="s">
        <v>4946</v>
      </c>
      <c r="AC466" s="35">
        <v>44958</v>
      </c>
      <c r="AD466" s="33">
        <v>60</v>
      </c>
      <c r="AE466" s="36">
        <f t="shared" si="79"/>
        <v>45018</v>
      </c>
    </row>
    <row r="467" spans="2:31" ht="14.5" hidden="1">
      <c r="B467" s="29" t="s">
        <v>266</v>
      </c>
      <c r="C467" s="30" t="str">
        <f t="shared" si="80"/>
        <v>(Acreedores quirografarios)</v>
      </c>
      <c r="D467" s="30">
        <v>5</v>
      </c>
      <c r="E467" s="30" t="s">
        <v>4978</v>
      </c>
      <c r="F467" s="30" t="s">
        <v>4979</v>
      </c>
      <c r="G467" s="30" t="s">
        <v>3909</v>
      </c>
      <c r="H467" s="31" t="s">
        <v>511</v>
      </c>
      <c r="I467" s="31" t="s">
        <v>48</v>
      </c>
      <c r="J467" s="32">
        <v>235388</v>
      </c>
      <c r="K467" s="33">
        <f t="shared" si="81"/>
        <v>49.349140958311054</v>
      </c>
      <c r="L467" s="33">
        <v>235388</v>
      </c>
      <c r="M467" s="33">
        <v>0</v>
      </c>
      <c r="N467" s="33">
        <v>0</v>
      </c>
      <c r="O467" s="33">
        <v>0</v>
      </c>
      <c r="P467" s="33">
        <f t="shared" si="82"/>
        <v>235388</v>
      </c>
      <c r="Q467" s="33">
        <f t="shared" si="83"/>
        <v>49.349140958311054</v>
      </c>
      <c r="R467" s="33">
        <f t="shared" si="84"/>
        <v>235388</v>
      </c>
      <c r="S467" s="33"/>
      <c r="T467" s="30" t="str">
        <f t="shared" si="85"/>
        <v>COP</v>
      </c>
      <c r="U467" s="33">
        <v>0</v>
      </c>
      <c r="V467" s="33">
        <v>0</v>
      </c>
      <c r="W467" s="33">
        <v>0</v>
      </c>
      <c r="X467" s="33">
        <f t="shared" si="86"/>
        <v>235388</v>
      </c>
      <c r="Y467" s="33">
        <f t="shared" si="87"/>
        <v>49.349140958311054</v>
      </c>
      <c r="Z467" s="33">
        <f t="shared" si="88"/>
        <v>235388</v>
      </c>
      <c r="AA467" s="34">
        <f t="shared" si="89"/>
        <v>5.8040580963765693E-06</v>
      </c>
      <c r="AB467" s="33" t="s">
        <v>4946</v>
      </c>
      <c r="AC467" s="35">
        <v>44958</v>
      </c>
      <c r="AD467" s="33">
        <v>60</v>
      </c>
      <c r="AE467" s="36">
        <f t="shared" si="79"/>
        <v>45018</v>
      </c>
    </row>
    <row r="468" spans="2:31" ht="14.5" hidden="1">
      <c r="B468" s="29" t="s">
        <v>266</v>
      </c>
      <c r="C468" s="30" t="str">
        <f t="shared" si="80"/>
        <v>(Acreedores quirografarios)</v>
      </c>
      <c r="D468" s="30">
        <v>5</v>
      </c>
      <c r="E468" s="30" t="s">
        <v>4978</v>
      </c>
      <c r="F468" s="30" t="s">
        <v>4979</v>
      </c>
      <c r="G468" s="30" t="s">
        <v>3909</v>
      </c>
      <c r="H468" s="31" t="s">
        <v>512</v>
      </c>
      <c r="I468" s="31" t="s">
        <v>48</v>
      </c>
      <c r="J468" s="32">
        <v>48492565</v>
      </c>
      <c r="K468" s="33">
        <f t="shared" si="81"/>
        <v>10166.475884985901</v>
      </c>
      <c r="L468" s="33">
        <v>48492565</v>
      </c>
      <c r="M468" s="33">
        <v>0</v>
      </c>
      <c r="N468" s="33">
        <v>0</v>
      </c>
      <c r="O468" s="33">
        <v>0</v>
      </c>
      <c r="P468" s="33">
        <f t="shared" si="82"/>
        <v>48492565</v>
      </c>
      <c r="Q468" s="33">
        <f t="shared" si="83"/>
        <v>10166.475884985901</v>
      </c>
      <c r="R468" s="33">
        <f t="shared" si="84"/>
        <v>48492565</v>
      </c>
      <c r="S468" s="33"/>
      <c r="T468" s="30" t="str">
        <f t="shared" si="85"/>
        <v>COP</v>
      </c>
      <c r="U468" s="33">
        <v>0</v>
      </c>
      <c r="V468" s="33">
        <v>0</v>
      </c>
      <c r="W468" s="33">
        <v>0</v>
      </c>
      <c r="X468" s="33">
        <f t="shared" si="86"/>
        <v>48492565</v>
      </c>
      <c r="Y468" s="33">
        <f t="shared" si="87"/>
        <v>10166.475884985901</v>
      </c>
      <c r="Z468" s="33">
        <f t="shared" si="88"/>
        <v>48492565</v>
      </c>
      <c r="AA468" s="34">
        <f t="shared" si="89"/>
        <v>0.001195700989440061</v>
      </c>
      <c r="AB468" s="33" t="s">
        <v>4946</v>
      </c>
      <c r="AC468" s="35">
        <v>44958</v>
      </c>
      <c r="AD468" s="33">
        <v>60</v>
      </c>
      <c r="AE468" s="36">
        <f t="shared" si="79"/>
        <v>45018</v>
      </c>
    </row>
    <row r="469" spans="2:31" ht="14.5" hidden="1">
      <c r="B469" s="29" t="s">
        <v>266</v>
      </c>
      <c r="C469" s="30" t="str">
        <f t="shared" si="80"/>
        <v>(Acreedores quirografarios)</v>
      </c>
      <c r="D469" s="30">
        <v>5</v>
      </c>
      <c r="E469" s="30" t="s">
        <v>4978</v>
      </c>
      <c r="F469" s="30" t="s">
        <v>4979</v>
      </c>
      <c r="G469" s="30" t="s">
        <v>3909</v>
      </c>
      <c r="H469" s="31" t="s">
        <v>513</v>
      </c>
      <c r="I469" s="31" t="s">
        <v>48</v>
      </c>
      <c r="J469" s="32">
        <v>-4401608</v>
      </c>
      <c r="K469" s="33">
        <f t="shared" si="81"/>
        <v>-922.79799155109697</v>
      </c>
      <c r="L469" s="33">
        <v>-4401608</v>
      </c>
      <c r="M469" s="33">
        <v>0</v>
      </c>
      <c r="N469" s="33">
        <v>0</v>
      </c>
      <c r="O469" s="33">
        <v>0</v>
      </c>
      <c r="P469" s="33">
        <f t="shared" si="82"/>
        <v>-4401608</v>
      </c>
      <c r="Q469" s="33">
        <f t="shared" si="83"/>
        <v>-922.79799155109697</v>
      </c>
      <c r="R469" s="33">
        <f t="shared" si="84"/>
        <v>-4401608</v>
      </c>
      <c r="S469" s="33"/>
      <c r="T469" s="30" t="str">
        <f t="shared" si="85"/>
        <v>COP</v>
      </c>
      <c r="U469" s="33">
        <v>0</v>
      </c>
      <c r="V469" s="33">
        <v>0</v>
      </c>
      <c r="W469" s="33">
        <v>0</v>
      </c>
      <c r="X469" s="33">
        <f t="shared" si="86"/>
        <v>-4401608</v>
      </c>
      <c r="Y469" s="33">
        <f t="shared" si="87"/>
        <v>-922.79799155109697</v>
      </c>
      <c r="Z469" s="33">
        <f t="shared" si="88"/>
        <v>-4401608</v>
      </c>
      <c r="AA469" s="34">
        <f t="shared" si="89"/>
        <v>-0.00010853224696873196</v>
      </c>
      <c r="AB469" s="33" t="s">
        <v>4946</v>
      </c>
      <c r="AC469" s="35">
        <v>44958</v>
      </c>
      <c r="AD469" s="33">
        <v>60</v>
      </c>
      <c r="AE469" s="36">
        <f t="shared" si="90" ref="AE469:AE532">+AD469+AC469</f>
        <v>45018</v>
      </c>
    </row>
    <row r="470" spans="2:31" ht="14.5" hidden="1">
      <c r="B470" s="29" t="s">
        <v>266</v>
      </c>
      <c r="C470" s="30" t="str">
        <f t="shared" si="80"/>
        <v>(Acreedores quirografarios)</v>
      </c>
      <c r="D470" s="30">
        <v>5</v>
      </c>
      <c r="E470" s="30" t="s">
        <v>4978</v>
      </c>
      <c r="F470" s="30" t="s">
        <v>4979</v>
      </c>
      <c r="G470" s="30" t="s">
        <v>3909</v>
      </c>
      <c r="H470" s="31" t="s">
        <v>514</v>
      </c>
      <c r="I470" s="31" t="s">
        <v>48</v>
      </c>
      <c r="J470" s="32">
        <v>251830508</v>
      </c>
      <c r="K470" s="33">
        <f t="shared" si="81"/>
        <v>52796.316026709428</v>
      </c>
      <c r="L470" s="33">
        <v>251830508</v>
      </c>
      <c r="M470" s="33">
        <v>0</v>
      </c>
      <c r="N470" s="33">
        <v>0</v>
      </c>
      <c r="O470" s="33">
        <v>0</v>
      </c>
      <c r="P470" s="33">
        <f t="shared" si="82"/>
        <v>251830508</v>
      </c>
      <c r="Q470" s="33">
        <f t="shared" si="83"/>
        <v>52796.316026709428</v>
      </c>
      <c r="R470" s="33">
        <f t="shared" si="84"/>
        <v>251830508</v>
      </c>
      <c r="S470" s="33"/>
      <c r="T470" s="30" t="str">
        <f t="shared" si="85"/>
        <v>COP</v>
      </c>
      <c r="U470" s="33">
        <v>0</v>
      </c>
      <c r="V470" s="33">
        <v>0</v>
      </c>
      <c r="W470" s="33">
        <v>0</v>
      </c>
      <c r="X470" s="33">
        <f t="shared" si="86"/>
        <v>251830508</v>
      </c>
      <c r="Y470" s="33">
        <f t="shared" si="87"/>
        <v>52796.316026709428</v>
      </c>
      <c r="Z470" s="33">
        <f t="shared" si="88"/>
        <v>251830508</v>
      </c>
      <c r="AA470" s="34">
        <f t="shared" si="89"/>
        <v>0.0062094877345999985</v>
      </c>
      <c r="AB470" s="33" t="s">
        <v>4946</v>
      </c>
      <c r="AC470" s="35">
        <v>44958</v>
      </c>
      <c r="AD470" s="33">
        <v>60</v>
      </c>
      <c r="AE470" s="36">
        <f t="shared" si="90"/>
        <v>45018</v>
      </c>
    </row>
    <row r="471" spans="2:31" ht="14.5" hidden="1">
      <c r="B471" s="29" t="s">
        <v>266</v>
      </c>
      <c r="C471" s="30" t="str">
        <f t="shared" si="80"/>
        <v>(Acreedores quirografarios)</v>
      </c>
      <c r="D471" s="30">
        <v>5</v>
      </c>
      <c r="E471" s="30" t="s">
        <v>4978</v>
      </c>
      <c r="F471" s="30" t="s">
        <v>4979</v>
      </c>
      <c r="G471" s="30" t="s">
        <v>3909</v>
      </c>
      <c r="H471" s="31" t="s">
        <v>515</v>
      </c>
      <c r="I471" s="31" t="s">
        <v>48</v>
      </c>
      <c r="J471" s="32">
        <v>7888379</v>
      </c>
      <c r="K471" s="33">
        <f t="shared" si="81"/>
        <v>1653.8002243257124</v>
      </c>
      <c r="L471" s="33">
        <v>7888379</v>
      </c>
      <c r="M471" s="33">
        <v>0</v>
      </c>
      <c r="N471" s="33">
        <v>0</v>
      </c>
      <c r="O471" s="33">
        <v>0</v>
      </c>
      <c r="P471" s="33">
        <f t="shared" si="82"/>
        <v>7888379</v>
      </c>
      <c r="Q471" s="33">
        <f t="shared" si="83"/>
        <v>1653.8002243257124</v>
      </c>
      <c r="R471" s="33">
        <f t="shared" si="84"/>
        <v>7888379</v>
      </c>
      <c r="S471" s="33"/>
      <c r="T471" s="30" t="str">
        <f t="shared" si="85"/>
        <v>COP</v>
      </c>
      <c r="U471" s="33">
        <v>0</v>
      </c>
      <c r="V471" s="33">
        <v>0</v>
      </c>
      <c r="W471" s="33">
        <v>0</v>
      </c>
      <c r="X471" s="33">
        <f t="shared" si="86"/>
        <v>7888379</v>
      </c>
      <c r="Y471" s="33">
        <f t="shared" si="87"/>
        <v>1653.8002243257124</v>
      </c>
      <c r="Z471" s="33">
        <f t="shared" si="88"/>
        <v>7888379</v>
      </c>
      <c r="AA471" s="34">
        <f t="shared" si="89"/>
        <v>0.00019450698422280194</v>
      </c>
      <c r="AB471" s="33" t="s">
        <v>4946</v>
      </c>
      <c r="AC471" s="35">
        <v>44958</v>
      </c>
      <c r="AD471" s="33">
        <v>60</v>
      </c>
      <c r="AE471" s="36">
        <f t="shared" si="90"/>
        <v>45018</v>
      </c>
    </row>
    <row r="472" spans="2:31" ht="14.5" hidden="1">
      <c r="B472" s="29" t="s">
        <v>266</v>
      </c>
      <c r="C472" s="30" t="str">
        <f t="shared" si="80"/>
        <v>(Acreedores quirografarios)</v>
      </c>
      <c r="D472" s="30">
        <v>5</v>
      </c>
      <c r="E472" s="30" t="s">
        <v>4978</v>
      </c>
      <c r="F472" s="30" t="s">
        <v>4979</v>
      </c>
      <c r="G472" s="30" t="s">
        <v>3909</v>
      </c>
      <c r="H472" s="31" t="s">
        <v>516</v>
      </c>
      <c r="I472" s="31" t="s">
        <v>48</v>
      </c>
      <c r="J472" s="32">
        <v>52277455</v>
      </c>
      <c r="K472" s="33">
        <f t="shared" si="81"/>
        <v>10959.978825329936</v>
      </c>
      <c r="L472" s="33">
        <v>52277455</v>
      </c>
      <c r="M472" s="33">
        <v>0</v>
      </c>
      <c r="N472" s="33">
        <v>0</v>
      </c>
      <c r="O472" s="33">
        <v>0</v>
      </c>
      <c r="P472" s="33">
        <f t="shared" si="82"/>
        <v>52277455</v>
      </c>
      <c r="Q472" s="33">
        <f t="shared" si="83"/>
        <v>10959.978825329936</v>
      </c>
      <c r="R472" s="33">
        <f t="shared" si="84"/>
        <v>52277455</v>
      </c>
      <c r="S472" s="33"/>
      <c r="T472" s="30" t="str">
        <f t="shared" si="85"/>
        <v>COP</v>
      </c>
      <c r="U472" s="33">
        <v>0</v>
      </c>
      <c r="V472" s="33">
        <v>0</v>
      </c>
      <c r="W472" s="33">
        <v>0</v>
      </c>
      <c r="X472" s="33">
        <f t="shared" si="86"/>
        <v>52277455</v>
      </c>
      <c r="Y472" s="33">
        <f t="shared" si="87"/>
        <v>10959.978825329936</v>
      </c>
      <c r="Z472" s="33">
        <f t="shared" si="88"/>
        <v>52277455</v>
      </c>
      <c r="AA472" s="34">
        <f t="shared" si="89"/>
        <v>0.0012890265686896179</v>
      </c>
      <c r="AB472" s="33" t="s">
        <v>4946</v>
      </c>
      <c r="AC472" s="35">
        <v>44958</v>
      </c>
      <c r="AD472" s="33">
        <v>60</v>
      </c>
      <c r="AE472" s="36">
        <f t="shared" si="90"/>
        <v>45018</v>
      </c>
    </row>
    <row r="473" spans="2:31" ht="14.5" hidden="1">
      <c r="B473" s="29" t="s">
        <v>266</v>
      </c>
      <c r="C473" s="30" t="str">
        <f t="shared" si="80"/>
        <v>(Acreedores quirografarios)</v>
      </c>
      <c r="D473" s="30">
        <v>5</v>
      </c>
      <c r="E473" s="30" t="s">
        <v>4978</v>
      </c>
      <c r="F473" s="30" t="s">
        <v>4979</v>
      </c>
      <c r="G473" s="30" t="s">
        <v>3909</v>
      </c>
      <c r="H473" s="31" t="s">
        <v>517</v>
      </c>
      <c r="I473" s="31" t="s">
        <v>48</v>
      </c>
      <c r="J473" s="32">
        <v>276568800</v>
      </c>
      <c r="K473" s="33">
        <f t="shared" si="81"/>
        <v>57982.703858611902</v>
      </c>
      <c r="L473" s="33">
        <v>276568800</v>
      </c>
      <c r="M473" s="33">
        <v>0</v>
      </c>
      <c r="N473" s="33">
        <v>0</v>
      </c>
      <c r="O473" s="33">
        <v>0</v>
      </c>
      <c r="P473" s="33">
        <f t="shared" si="82"/>
        <v>276568800</v>
      </c>
      <c r="Q473" s="33">
        <f t="shared" si="83"/>
        <v>57982.703858611902</v>
      </c>
      <c r="R473" s="33">
        <f t="shared" si="84"/>
        <v>276568800</v>
      </c>
      <c r="S473" s="33"/>
      <c r="T473" s="30" t="str">
        <f t="shared" si="85"/>
        <v>COP</v>
      </c>
      <c r="U473" s="33">
        <v>0</v>
      </c>
      <c r="V473" s="33">
        <v>0</v>
      </c>
      <c r="W473" s="33">
        <v>0</v>
      </c>
      <c r="X473" s="33">
        <f t="shared" si="86"/>
        <v>276568800</v>
      </c>
      <c r="Y473" s="33">
        <f t="shared" si="87"/>
        <v>57982.703858611902</v>
      </c>
      <c r="Z473" s="33">
        <f t="shared" si="88"/>
        <v>276568800</v>
      </c>
      <c r="AA473" s="34">
        <f t="shared" si="89"/>
        <v>0.0068194699085983657</v>
      </c>
      <c r="AB473" s="33" t="s">
        <v>4946</v>
      </c>
      <c r="AC473" s="35">
        <v>44958</v>
      </c>
      <c r="AD473" s="33">
        <v>60</v>
      </c>
      <c r="AE473" s="36">
        <f t="shared" si="90"/>
        <v>45018</v>
      </c>
    </row>
    <row r="474" spans="2:31" ht="14.5" hidden="1">
      <c r="B474" s="29" t="s">
        <v>266</v>
      </c>
      <c r="C474" s="30" t="str">
        <f t="shared" si="80"/>
        <v>(Acreedores quirografarios)</v>
      </c>
      <c r="D474" s="30">
        <v>5</v>
      </c>
      <c r="E474" s="30" t="s">
        <v>4978</v>
      </c>
      <c r="F474" s="30" t="s">
        <v>4979</v>
      </c>
      <c r="G474" s="30" t="s">
        <v>3909</v>
      </c>
      <c r="H474" s="31" t="s">
        <v>518</v>
      </c>
      <c r="I474" s="31" t="s">
        <v>48</v>
      </c>
      <c r="J474" s="32">
        <v>93302635</v>
      </c>
      <c r="K474" s="33">
        <f t="shared" si="81"/>
        <v>19560.915961717874</v>
      </c>
      <c r="L474" s="33">
        <v>93302635</v>
      </c>
      <c r="M474" s="33">
        <v>0</v>
      </c>
      <c r="N474" s="33">
        <v>0</v>
      </c>
      <c r="O474" s="33">
        <v>0</v>
      </c>
      <c r="P474" s="33">
        <f t="shared" si="82"/>
        <v>93302635</v>
      </c>
      <c r="Q474" s="33">
        <f t="shared" si="83"/>
        <v>19560.915961717874</v>
      </c>
      <c r="R474" s="33">
        <f t="shared" si="84"/>
        <v>93302635</v>
      </c>
      <c r="S474" s="33"/>
      <c r="T474" s="30" t="str">
        <f t="shared" si="85"/>
        <v>COP</v>
      </c>
      <c r="U474" s="33">
        <v>0</v>
      </c>
      <c r="V474" s="33">
        <v>0</v>
      </c>
      <c r="W474" s="33">
        <v>0</v>
      </c>
      <c r="X474" s="33">
        <f t="shared" si="86"/>
        <v>93302635</v>
      </c>
      <c r="Y474" s="33">
        <f t="shared" si="87"/>
        <v>19560.915961717874</v>
      </c>
      <c r="Z474" s="33">
        <f t="shared" si="88"/>
        <v>93302635</v>
      </c>
      <c r="AA474" s="34">
        <f t="shared" si="89"/>
        <v>0.002300601194984527</v>
      </c>
      <c r="AB474" s="33" t="s">
        <v>4946</v>
      </c>
      <c r="AC474" s="35">
        <v>44958</v>
      </c>
      <c r="AD474" s="33">
        <v>60</v>
      </c>
      <c r="AE474" s="36">
        <f t="shared" si="90"/>
        <v>45018</v>
      </c>
    </row>
    <row r="475" spans="2:31" ht="14.5" hidden="1">
      <c r="B475" s="29" t="s">
        <v>266</v>
      </c>
      <c r="C475" s="30" t="str">
        <f t="shared" si="80"/>
        <v>(Acreedores quirografarios)</v>
      </c>
      <c r="D475" s="30">
        <v>5</v>
      </c>
      <c r="E475" s="30" t="s">
        <v>4978</v>
      </c>
      <c r="F475" s="30" t="s">
        <v>4979</v>
      </c>
      <c r="G475" s="30" t="s">
        <v>3909</v>
      </c>
      <c r="H475" s="31" t="s">
        <v>519</v>
      </c>
      <c r="I475" s="31" t="s">
        <v>48</v>
      </c>
      <c r="J475" s="32">
        <v>653556</v>
      </c>
      <c r="K475" s="33">
        <f t="shared" si="81"/>
        <v>137.0181452246926</v>
      </c>
      <c r="L475" s="33">
        <v>653556</v>
      </c>
      <c r="M475" s="33">
        <v>0</v>
      </c>
      <c r="N475" s="33">
        <v>0</v>
      </c>
      <c r="O475" s="33">
        <v>0</v>
      </c>
      <c r="P475" s="33">
        <f t="shared" si="82"/>
        <v>653556</v>
      </c>
      <c r="Q475" s="33">
        <f t="shared" si="83"/>
        <v>137.0181452246926</v>
      </c>
      <c r="R475" s="33">
        <f t="shared" si="84"/>
        <v>653556</v>
      </c>
      <c r="S475" s="33"/>
      <c r="T475" s="30" t="str">
        <f t="shared" si="85"/>
        <v>COP</v>
      </c>
      <c r="U475" s="33">
        <v>0</v>
      </c>
      <c r="V475" s="33">
        <v>0</v>
      </c>
      <c r="W475" s="33">
        <v>0</v>
      </c>
      <c r="X475" s="33">
        <f t="shared" si="86"/>
        <v>653556</v>
      </c>
      <c r="Y475" s="33">
        <f t="shared" si="87"/>
        <v>137.0181452246926</v>
      </c>
      <c r="Z475" s="33">
        <f t="shared" si="88"/>
        <v>653556</v>
      </c>
      <c r="AA475" s="34">
        <f t="shared" si="89"/>
        <v>1.6114997337313225E-05</v>
      </c>
      <c r="AB475" s="33" t="s">
        <v>4946</v>
      </c>
      <c r="AC475" s="35">
        <v>44958</v>
      </c>
      <c r="AD475" s="33">
        <v>60</v>
      </c>
      <c r="AE475" s="36">
        <f t="shared" si="90"/>
        <v>45018</v>
      </c>
    </row>
    <row r="476" spans="2:31" ht="14.5" hidden="1">
      <c r="B476" s="29" t="s">
        <v>266</v>
      </c>
      <c r="C476" s="30" t="str">
        <f t="shared" si="80"/>
        <v>(Acreedores quirografarios)</v>
      </c>
      <c r="D476" s="30">
        <v>5</v>
      </c>
      <c r="E476" s="30" t="s">
        <v>4978</v>
      </c>
      <c r="F476" s="30" t="s">
        <v>4979</v>
      </c>
      <c r="G476" s="30" t="s">
        <v>3909</v>
      </c>
      <c r="H476" s="31" t="s">
        <v>520</v>
      </c>
      <c r="I476" s="31" t="s">
        <v>48</v>
      </c>
      <c r="J476" s="32">
        <v>902531</v>
      </c>
      <c r="K476" s="33">
        <f t="shared" si="81"/>
        <v>189.21580343197374</v>
      </c>
      <c r="L476" s="33">
        <v>902531</v>
      </c>
      <c r="M476" s="33">
        <v>0</v>
      </c>
      <c r="N476" s="33">
        <v>0</v>
      </c>
      <c r="O476" s="33">
        <v>0</v>
      </c>
      <c r="P476" s="33">
        <f t="shared" si="82"/>
        <v>902531</v>
      </c>
      <c r="Q476" s="33">
        <f t="shared" si="83"/>
        <v>189.21580343197374</v>
      </c>
      <c r="R476" s="33">
        <f t="shared" si="84"/>
        <v>902531</v>
      </c>
      <c r="S476" s="33"/>
      <c r="T476" s="30" t="str">
        <f t="shared" si="85"/>
        <v>COP</v>
      </c>
      <c r="U476" s="33">
        <v>0</v>
      </c>
      <c r="V476" s="33">
        <v>0</v>
      </c>
      <c r="W476" s="33">
        <v>0</v>
      </c>
      <c r="X476" s="33">
        <f t="shared" si="86"/>
        <v>902531</v>
      </c>
      <c r="Y476" s="33">
        <f t="shared" si="87"/>
        <v>189.21580343197374</v>
      </c>
      <c r="Z476" s="33">
        <f t="shared" si="88"/>
        <v>902531</v>
      </c>
      <c r="AA476" s="34">
        <f t="shared" si="89"/>
        <v>2.2254075644386467E-05</v>
      </c>
      <c r="AB476" s="33" t="s">
        <v>4946</v>
      </c>
      <c r="AC476" s="35">
        <v>44958</v>
      </c>
      <c r="AD476" s="33">
        <v>60</v>
      </c>
      <c r="AE476" s="36">
        <f t="shared" si="90"/>
        <v>45018</v>
      </c>
    </row>
    <row r="477" spans="2:31" ht="14.5" hidden="1">
      <c r="B477" s="29" t="s">
        <v>266</v>
      </c>
      <c r="C477" s="30" t="str">
        <f t="shared" si="80"/>
        <v>(Acreedores quirografarios)</v>
      </c>
      <c r="D477" s="30">
        <v>5</v>
      </c>
      <c r="E477" s="30" t="s">
        <v>4978</v>
      </c>
      <c r="F477" s="30" t="s">
        <v>4979</v>
      </c>
      <c r="G477" s="30" t="s">
        <v>3909</v>
      </c>
      <c r="H477" s="31" t="s">
        <v>521</v>
      </c>
      <c r="I477" s="31" t="s">
        <v>48</v>
      </c>
      <c r="J477" s="32">
        <v>5304988</v>
      </c>
      <c r="K477" s="33">
        <f t="shared" si="81"/>
        <v>1112.191788001719</v>
      </c>
      <c r="L477" s="33">
        <v>5304988</v>
      </c>
      <c r="M477" s="33">
        <v>0</v>
      </c>
      <c r="N477" s="33">
        <v>0</v>
      </c>
      <c r="O477" s="33">
        <v>0</v>
      </c>
      <c r="P477" s="33">
        <f t="shared" si="82"/>
        <v>5304988</v>
      </c>
      <c r="Q477" s="33">
        <f t="shared" si="83"/>
        <v>1112.191788001719</v>
      </c>
      <c r="R477" s="33">
        <f t="shared" si="84"/>
        <v>5304988</v>
      </c>
      <c r="S477" s="33"/>
      <c r="T477" s="30" t="str">
        <f t="shared" si="85"/>
        <v>COP</v>
      </c>
      <c r="U477" s="33">
        <v>0</v>
      </c>
      <c r="V477" s="33">
        <v>0</v>
      </c>
      <c r="W477" s="33">
        <v>0</v>
      </c>
      <c r="X477" s="33">
        <f t="shared" si="86"/>
        <v>5304988</v>
      </c>
      <c r="Y477" s="33">
        <f t="shared" si="87"/>
        <v>1112.191788001719</v>
      </c>
      <c r="Z477" s="33">
        <f t="shared" si="88"/>
        <v>5304988</v>
      </c>
      <c r="AA477" s="34">
        <f t="shared" si="89"/>
        <v>0.00013080725675302285</v>
      </c>
      <c r="AB477" s="33" t="s">
        <v>4946</v>
      </c>
      <c r="AC477" s="35">
        <v>44958</v>
      </c>
      <c r="AD477" s="33">
        <v>60</v>
      </c>
      <c r="AE477" s="36">
        <f t="shared" si="90"/>
        <v>45018</v>
      </c>
    </row>
    <row r="478" spans="2:31" ht="14.5" hidden="1">
      <c r="B478" s="29" t="s">
        <v>266</v>
      </c>
      <c r="C478" s="30" t="str">
        <f t="shared" si="80"/>
        <v>(Acreedores quirografarios)</v>
      </c>
      <c r="D478" s="30">
        <v>5</v>
      </c>
      <c r="E478" s="30" t="s">
        <v>4978</v>
      </c>
      <c r="F478" s="30" t="s">
        <v>4979</v>
      </c>
      <c r="G478" s="30" t="s">
        <v>3909</v>
      </c>
      <c r="H478" s="31" t="s">
        <v>522</v>
      </c>
      <c r="I478" s="31" t="s">
        <v>48</v>
      </c>
      <c r="J478" s="32">
        <v>10561200</v>
      </c>
      <c r="K478" s="33">
        <f t="shared" si="81"/>
        <v>2214.1576779143998</v>
      </c>
      <c r="L478" s="33">
        <v>10561200</v>
      </c>
      <c r="M478" s="33">
        <v>0</v>
      </c>
      <c r="N478" s="33">
        <v>0</v>
      </c>
      <c r="O478" s="33">
        <v>0</v>
      </c>
      <c r="P478" s="33">
        <f t="shared" si="82"/>
        <v>10561200</v>
      </c>
      <c r="Q478" s="33">
        <f t="shared" si="83"/>
        <v>2214.1576779143998</v>
      </c>
      <c r="R478" s="33">
        <f t="shared" si="84"/>
        <v>10561200</v>
      </c>
      <c r="S478" s="33"/>
      <c r="T478" s="30" t="str">
        <f t="shared" si="85"/>
        <v>COP</v>
      </c>
      <c r="U478" s="33">
        <v>0</v>
      </c>
      <c r="V478" s="33">
        <v>0</v>
      </c>
      <c r="W478" s="33">
        <v>0</v>
      </c>
      <c r="X478" s="33">
        <f t="shared" si="86"/>
        <v>10561200</v>
      </c>
      <c r="Y478" s="33">
        <f t="shared" si="87"/>
        <v>2214.1576779143998</v>
      </c>
      <c r="Z478" s="33">
        <f t="shared" si="88"/>
        <v>10561200</v>
      </c>
      <c r="AA478" s="34">
        <f t="shared" si="89"/>
        <v>0.00026041182374399809</v>
      </c>
      <c r="AB478" s="33" t="s">
        <v>4946</v>
      </c>
      <c r="AC478" s="35">
        <v>44958</v>
      </c>
      <c r="AD478" s="33">
        <v>60</v>
      </c>
      <c r="AE478" s="36">
        <f t="shared" si="90"/>
        <v>45018</v>
      </c>
    </row>
    <row r="479" spans="2:31" ht="14.5" hidden="1">
      <c r="B479" s="29" t="s">
        <v>266</v>
      </c>
      <c r="C479" s="30" t="str">
        <f t="shared" si="80"/>
        <v>(Acreedores quirografarios)</v>
      </c>
      <c r="D479" s="30">
        <v>5</v>
      </c>
      <c r="E479" s="30" t="s">
        <v>4978</v>
      </c>
      <c r="F479" s="30" t="s">
        <v>4979</v>
      </c>
      <c r="G479" s="30" t="s">
        <v>3909</v>
      </c>
      <c r="H479" s="31" t="s">
        <v>523</v>
      </c>
      <c r="I479" s="31" t="s">
        <v>48</v>
      </c>
      <c r="J479" s="32">
        <v>-114615</v>
      </c>
      <c r="K479" s="33">
        <f t="shared" si="81"/>
        <v>-24.029057517531996</v>
      </c>
      <c r="L479" s="33">
        <v>-114615</v>
      </c>
      <c r="M479" s="33">
        <v>0</v>
      </c>
      <c r="N479" s="33">
        <v>0</v>
      </c>
      <c r="O479" s="33">
        <v>0</v>
      </c>
      <c r="P479" s="33">
        <f t="shared" si="82"/>
        <v>-114615</v>
      </c>
      <c r="Q479" s="33">
        <f t="shared" si="83"/>
        <v>-24.029057517531996</v>
      </c>
      <c r="R479" s="33">
        <f t="shared" si="84"/>
        <v>-114615</v>
      </c>
      <c r="S479" s="33"/>
      <c r="T479" s="30" t="str">
        <f t="shared" si="85"/>
        <v>COP</v>
      </c>
      <c r="U479" s="33">
        <v>0</v>
      </c>
      <c r="V479" s="33">
        <v>0</v>
      </c>
      <c r="W479" s="33">
        <v>0</v>
      </c>
      <c r="X479" s="33">
        <f t="shared" si="86"/>
        <v>-114615</v>
      </c>
      <c r="Y479" s="33">
        <f t="shared" si="87"/>
        <v>-24.029057517531996</v>
      </c>
      <c r="Z479" s="33">
        <f t="shared" si="88"/>
        <v>-114615</v>
      </c>
      <c r="AA479" s="34">
        <f t="shared" si="89"/>
        <v>-2.8261088870979002E-06</v>
      </c>
      <c r="AB479" s="33" t="s">
        <v>4946</v>
      </c>
      <c r="AC479" s="35">
        <v>44960</v>
      </c>
      <c r="AD479" s="33">
        <v>60</v>
      </c>
      <c r="AE479" s="36">
        <f t="shared" si="90"/>
        <v>45020</v>
      </c>
    </row>
    <row r="480" spans="2:31" ht="14.5" hidden="1">
      <c r="B480" s="29" t="s">
        <v>266</v>
      </c>
      <c r="C480" s="30" t="str">
        <f t="shared" si="80"/>
        <v>(Acreedores quirografarios)</v>
      </c>
      <c r="D480" s="30">
        <v>5</v>
      </c>
      <c r="E480" s="30" t="s">
        <v>4978</v>
      </c>
      <c r="F480" s="30" t="s">
        <v>4979</v>
      </c>
      <c r="G480" s="30" t="s">
        <v>3909</v>
      </c>
      <c r="H480" s="31" t="s">
        <v>524</v>
      </c>
      <c r="I480" s="31" t="s">
        <v>48</v>
      </c>
      <c r="J480" s="32">
        <v>-128875</v>
      </c>
      <c r="K480" s="33">
        <f t="shared" si="81"/>
        <v>-27.018669350189207</v>
      </c>
      <c r="L480" s="33">
        <v>-128875</v>
      </c>
      <c r="M480" s="33">
        <v>0</v>
      </c>
      <c r="N480" s="33">
        <v>0</v>
      </c>
      <c r="O480" s="33">
        <v>0</v>
      </c>
      <c r="P480" s="33">
        <f t="shared" si="82"/>
        <v>-128875</v>
      </c>
      <c r="Q480" s="33">
        <f t="shared" si="83"/>
        <v>-27.018669350189207</v>
      </c>
      <c r="R480" s="33">
        <f t="shared" si="84"/>
        <v>-128875</v>
      </c>
      <c r="S480" s="33"/>
      <c r="T480" s="30" t="str">
        <f t="shared" si="85"/>
        <v>COP</v>
      </c>
      <c r="U480" s="33">
        <v>0</v>
      </c>
      <c r="V480" s="33">
        <v>0</v>
      </c>
      <c r="W480" s="33">
        <v>0</v>
      </c>
      <c r="X480" s="33">
        <f t="shared" si="86"/>
        <v>-128875</v>
      </c>
      <c r="Y480" s="33">
        <f t="shared" si="87"/>
        <v>-27.018669350189207</v>
      </c>
      <c r="Z480" s="33">
        <f t="shared" si="88"/>
        <v>-128875</v>
      </c>
      <c r="AA480" s="34">
        <f t="shared" si="89"/>
        <v>-3.1777235337847741E-06</v>
      </c>
      <c r="AB480" s="33" t="s">
        <v>4946</v>
      </c>
      <c r="AC480" s="35">
        <v>44960</v>
      </c>
      <c r="AD480" s="33">
        <v>60</v>
      </c>
      <c r="AE480" s="36">
        <f t="shared" si="90"/>
        <v>45020</v>
      </c>
    </row>
    <row r="481" spans="2:31" ht="14.5" hidden="1">
      <c r="B481" s="29" t="s">
        <v>266</v>
      </c>
      <c r="C481" s="30" t="str">
        <f t="shared" si="80"/>
        <v>(Acreedores quirografarios)</v>
      </c>
      <c r="D481" s="30">
        <v>5</v>
      </c>
      <c r="E481" s="30" t="s">
        <v>4978</v>
      </c>
      <c r="F481" s="30" t="s">
        <v>4979</v>
      </c>
      <c r="G481" s="30" t="s">
        <v>3909</v>
      </c>
      <c r="H481" s="31" t="s">
        <v>525</v>
      </c>
      <c r="I481" s="31" t="s">
        <v>48</v>
      </c>
      <c r="J481" s="32">
        <v>-33855</v>
      </c>
      <c r="K481" s="33">
        <f t="shared" si="81"/>
        <v>-7.097707475077832</v>
      </c>
      <c r="L481" s="33">
        <v>-33855</v>
      </c>
      <c r="M481" s="33">
        <v>0</v>
      </c>
      <c r="N481" s="33">
        <v>0</v>
      </c>
      <c r="O481" s="33">
        <v>0</v>
      </c>
      <c r="P481" s="33">
        <f t="shared" si="82"/>
        <v>-33855</v>
      </c>
      <c r="Q481" s="33">
        <f t="shared" si="83"/>
        <v>-7.097707475077832</v>
      </c>
      <c r="R481" s="33">
        <f t="shared" si="84"/>
        <v>-33855</v>
      </c>
      <c r="S481" s="33"/>
      <c r="T481" s="30" t="str">
        <f t="shared" si="85"/>
        <v>COP</v>
      </c>
      <c r="U481" s="33">
        <v>0</v>
      </c>
      <c r="V481" s="33">
        <v>0</v>
      </c>
      <c r="W481" s="33">
        <v>0</v>
      </c>
      <c r="X481" s="33">
        <f t="shared" si="86"/>
        <v>-33855</v>
      </c>
      <c r="Y481" s="33">
        <f t="shared" si="87"/>
        <v>-7.097707475077832</v>
      </c>
      <c r="Z481" s="33">
        <f t="shared" si="88"/>
        <v>-33855</v>
      </c>
      <c r="AA481" s="34">
        <f t="shared" si="89"/>
        <v>-8.3477656827378101E-07</v>
      </c>
      <c r="AB481" s="33" t="s">
        <v>4946</v>
      </c>
      <c r="AC481" s="35">
        <v>44960</v>
      </c>
      <c r="AD481" s="33">
        <v>60</v>
      </c>
      <c r="AE481" s="36">
        <f t="shared" si="90"/>
        <v>45020</v>
      </c>
    </row>
    <row r="482" spans="2:31" ht="14.5" hidden="1">
      <c r="B482" s="29" t="s">
        <v>266</v>
      </c>
      <c r="C482" s="30" t="str">
        <f t="shared" si="80"/>
        <v>(Acreedores quirografarios)</v>
      </c>
      <c r="D482" s="30">
        <v>5</v>
      </c>
      <c r="E482" s="30" t="s">
        <v>4978</v>
      </c>
      <c r="F482" s="30" t="s">
        <v>4979</v>
      </c>
      <c r="G482" s="30" t="s">
        <v>3909</v>
      </c>
      <c r="H482" s="31" t="s">
        <v>526</v>
      </c>
      <c r="I482" s="31" t="s">
        <v>48</v>
      </c>
      <c r="J482" s="32">
        <v>-57309</v>
      </c>
      <c r="K482" s="33">
        <f t="shared" si="81"/>
        <v>-12.014843234063964</v>
      </c>
      <c r="L482" s="33">
        <v>-57309</v>
      </c>
      <c r="M482" s="33">
        <v>0</v>
      </c>
      <c r="N482" s="33">
        <v>0</v>
      </c>
      <c r="O482" s="33">
        <v>0</v>
      </c>
      <c r="P482" s="33">
        <f t="shared" si="82"/>
        <v>-57309</v>
      </c>
      <c r="Q482" s="33">
        <f t="shared" si="83"/>
        <v>-12.014843234063964</v>
      </c>
      <c r="R482" s="33">
        <f t="shared" si="84"/>
        <v>-57309</v>
      </c>
      <c r="S482" s="33"/>
      <c r="T482" s="30" t="str">
        <f t="shared" si="85"/>
        <v>COP</v>
      </c>
      <c r="U482" s="33">
        <v>0</v>
      </c>
      <c r="V482" s="33">
        <v>0</v>
      </c>
      <c r="W482" s="33">
        <v>0</v>
      </c>
      <c r="X482" s="33">
        <f t="shared" si="86"/>
        <v>-57309</v>
      </c>
      <c r="Y482" s="33">
        <f t="shared" si="87"/>
        <v>-12.014843234063964</v>
      </c>
      <c r="Z482" s="33">
        <f t="shared" si="88"/>
        <v>-57309</v>
      </c>
      <c r="AA482" s="34">
        <f t="shared" si="89"/>
        <v>-1.4130914296618555E-06</v>
      </c>
      <c r="AB482" s="33" t="s">
        <v>4946</v>
      </c>
      <c r="AC482" s="35">
        <v>44960</v>
      </c>
      <c r="AD482" s="33">
        <v>60</v>
      </c>
      <c r="AE482" s="36">
        <f t="shared" si="90"/>
        <v>45020</v>
      </c>
    </row>
    <row r="483" spans="2:31" ht="14.5" hidden="1">
      <c r="B483" s="29" t="s">
        <v>266</v>
      </c>
      <c r="C483" s="30" t="str">
        <f t="shared" si="80"/>
        <v>(Acreedores quirografarios)</v>
      </c>
      <c r="D483" s="30">
        <v>5</v>
      </c>
      <c r="E483" s="30" t="s">
        <v>4978</v>
      </c>
      <c r="F483" s="30" t="s">
        <v>4979</v>
      </c>
      <c r="G483" s="30" t="s">
        <v>3909</v>
      </c>
      <c r="H483" s="31" t="s">
        <v>527</v>
      </c>
      <c r="I483" s="31" t="s">
        <v>48</v>
      </c>
      <c r="J483" s="32">
        <v>-86789</v>
      </c>
      <c r="K483" s="33">
        <f t="shared" si="81"/>
        <v>-18.195331090076206</v>
      </c>
      <c r="L483" s="33">
        <v>-86789</v>
      </c>
      <c r="M483" s="33">
        <v>0</v>
      </c>
      <c r="N483" s="33">
        <v>0</v>
      </c>
      <c r="O483" s="33">
        <v>0</v>
      </c>
      <c r="P483" s="33">
        <f t="shared" si="82"/>
        <v>-86789</v>
      </c>
      <c r="Q483" s="33">
        <f t="shared" si="83"/>
        <v>-18.195331090076206</v>
      </c>
      <c r="R483" s="33">
        <f t="shared" si="84"/>
        <v>-86789</v>
      </c>
      <c r="S483" s="33"/>
      <c r="T483" s="30" t="str">
        <f t="shared" si="85"/>
        <v>COP</v>
      </c>
      <c r="U483" s="33">
        <v>0</v>
      </c>
      <c r="V483" s="33">
        <v>0</v>
      </c>
      <c r="W483" s="33">
        <v>0</v>
      </c>
      <c r="X483" s="33">
        <f t="shared" si="86"/>
        <v>-86789</v>
      </c>
      <c r="Y483" s="33">
        <f t="shared" si="87"/>
        <v>-18.195331090076206</v>
      </c>
      <c r="Z483" s="33">
        <f t="shared" si="88"/>
        <v>-86789</v>
      </c>
      <c r="AA483" s="34">
        <f t="shared" si="89"/>
        <v>-2.1399918352950283E-06</v>
      </c>
      <c r="AB483" s="33" t="s">
        <v>4946</v>
      </c>
      <c r="AC483" s="35">
        <v>44960</v>
      </c>
      <c r="AD483" s="33">
        <v>60</v>
      </c>
      <c r="AE483" s="36">
        <f t="shared" si="90"/>
        <v>45020</v>
      </c>
    </row>
    <row r="484" spans="2:31" ht="14.5" hidden="1">
      <c r="B484" s="29" t="s">
        <v>266</v>
      </c>
      <c r="C484" s="30" t="str">
        <f t="shared" si="80"/>
        <v>(Acreedores quirografarios)</v>
      </c>
      <c r="D484" s="30">
        <v>5</v>
      </c>
      <c r="E484" s="30" t="s">
        <v>4978</v>
      </c>
      <c r="F484" s="30" t="s">
        <v>4979</v>
      </c>
      <c r="G484" s="30" t="s">
        <v>3909</v>
      </c>
      <c r="H484" s="31" t="s">
        <v>528</v>
      </c>
      <c r="I484" s="31" t="s">
        <v>48</v>
      </c>
      <c r="J484" s="32">
        <v>-87106</v>
      </c>
      <c r="K484" s="33">
        <f t="shared" si="81"/>
        <v>-18.261790203046218</v>
      </c>
      <c r="L484" s="33">
        <v>-87106</v>
      </c>
      <c r="M484" s="33">
        <v>0</v>
      </c>
      <c r="N484" s="33">
        <v>0</v>
      </c>
      <c r="O484" s="33">
        <v>0</v>
      </c>
      <c r="P484" s="33">
        <f t="shared" si="82"/>
        <v>-87106</v>
      </c>
      <c r="Q484" s="33">
        <f t="shared" si="83"/>
        <v>-18.261790203046218</v>
      </c>
      <c r="R484" s="33">
        <f t="shared" si="84"/>
        <v>-87106</v>
      </c>
      <c r="S484" s="33"/>
      <c r="T484" s="30" t="str">
        <f t="shared" si="85"/>
        <v>COP</v>
      </c>
      <c r="U484" s="33">
        <v>0</v>
      </c>
      <c r="V484" s="33">
        <v>0</v>
      </c>
      <c r="W484" s="33">
        <v>0</v>
      </c>
      <c r="X484" s="33">
        <f t="shared" si="86"/>
        <v>-87106</v>
      </c>
      <c r="Y484" s="33">
        <f t="shared" si="87"/>
        <v>-18.261790203046218</v>
      </c>
      <c r="Z484" s="33">
        <f t="shared" si="88"/>
        <v>-87106</v>
      </c>
      <c r="AA484" s="34">
        <f t="shared" si="89"/>
        <v>-2.147808233822359E-06</v>
      </c>
      <c r="AB484" s="33" t="s">
        <v>4946</v>
      </c>
      <c r="AC484" s="35">
        <v>44960</v>
      </c>
      <c r="AD484" s="33">
        <v>60</v>
      </c>
      <c r="AE484" s="36">
        <f t="shared" si="90"/>
        <v>45020</v>
      </c>
    </row>
    <row r="485" spans="2:31" ht="14.5" hidden="1">
      <c r="B485" s="29" t="s">
        <v>266</v>
      </c>
      <c r="C485" s="30" t="str">
        <f t="shared" si="80"/>
        <v>(Acreedores quirografarios)</v>
      </c>
      <c r="D485" s="30">
        <v>5</v>
      </c>
      <c r="E485" s="30" t="s">
        <v>4978</v>
      </c>
      <c r="F485" s="30" t="s">
        <v>4979</v>
      </c>
      <c r="G485" s="30" t="s">
        <v>3909</v>
      </c>
      <c r="H485" s="31" t="s">
        <v>529</v>
      </c>
      <c r="I485" s="31" t="s">
        <v>48</v>
      </c>
      <c r="J485" s="32">
        <v>203125</v>
      </c>
      <c r="K485" s="33">
        <f t="shared" si="81"/>
        <v>42.585196599473775</v>
      </c>
      <c r="L485" s="33">
        <v>203125</v>
      </c>
      <c r="M485" s="33">
        <v>0</v>
      </c>
      <c r="N485" s="33">
        <v>0</v>
      </c>
      <c r="O485" s="33">
        <v>0</v>
      </c>
      <c r="P485" s="33">
        <f t="shared" si="82"/>
        <v>203125</v>
      </c>
      <c r="Q485" s="33">
        <f t="shared" si="83"/>
        <v>42.585196599473775</v>
      </c>
      <c r="R485" s="33">
        <f t="shared" si="84"/>
        <v>203125</v>
      </c>
      <c r="S485" s="33"/>
      <c r="T485" s="30" t="str">
        <f t="shared" si="85"/>
        <v>COP</v>
      </c>
      <c r="U485" s="33">
        <v>0</v>
      </c>
      <c r="V485" s="33">
        <v>0</v>
      </c>
      <c r="W485" s="33">
        <v>0</v>
      </c>
      <c r="X485" s="33">
        <f t="shared" si="86"/>
        <v>203125</v>
      </c>
      <c r="Y485" s="33">
        <f t="shared" si="87"/>
        <v>42.585196599473775</v>
      </c>
      <c r="Z485" s="33">
        <f t="shared" si="88"/>
        <v>203125</v>
      </c>
      <c r="AA485" s="34">
        <f t="shared" si="89"/>
        <v>5.0085361225996679E-06</v>
      </c>
      <c r="AB485" s="33" t="s">
        <v>4946</v>
      </c>
      <c r="AC485" s="35">
        <v>44963</v>
      </c>
      <c r="AD485" s="33">
        <v>60</v>
      </c>
      <c r="AE485" s="36">
        <f t="shared" si="90"/>
        <v>45023</v>
      </c>
    </row>
    <row r="486" spans="2:31" ht="14.5" hidden="1">
      <c r="B486" s="29" t="s">
        <v>266</v>
      </c>
      <c r="C486" s="30" t="str">
        <f t="shared" si="80"/>
        <v>(Acreedores quirografarios)</v>
      </c>
      <c r="D486" s="30">
        <v>5</v>
      </c>
      <c r="E486" s="30" t="s">
        <v>4978</v>
      </c>
      <c r="F486" s="30" t="s">
        <v>4979</v>
      </c>
      <c r="G486" s="30" t="s">
        <v>3909</v>
      </c>
      <c r="H486" s="31" t="s">
        <v>530</v>
      </c>
      <c r="I486" s="31" t="s">
        <v>48</v>
      </c>
      <c r="J486" s="32">
        <v>-33855</v>
      </c>
      <c r="K486" s="33">
        <f t="shared" si="81"/>
        <v>-7.097707475077832</v>
      </c>
      <c r="L486" s="33">
        <v>-33855</v>
      </c>
      <c r="M486" s="33">
        <v>0</v>
      </c>
      <c r="N486" s="33">
        <v>0</v>
      </c>
      <c r="O486" s="33">
        <v>0</v>
      </c>
      <c r="P486" s="33">
        <f t="shared" si="82"/>
        <v>-33855</v>
      </c>
      <c r="Q486" s="33">
        <f t="shared" si="83"/>
        <v>-7.097707475077832</v>
      </c>
      <c r="R486" s="33">
        <f t="shared" si="84"/>
        <v>-33855</v>
      </c>
      <c r="S486" s="33"/>
      <c r="T486" s="30" t="str">
        <f t="shared" si="85"/>
        <v>COP</v>
      </c>
      <c r="U486" s="33">
        <v>0</v>
      </c>
      <c r="V486" s="33">
        <v>0</v>
      </c>
      <c r="W486" s="33">
        <v>0</v>
      </c>
      <c r="X486" s="33">
        <f t="shared" si="86"/>
        <v>-33855</v>
      </c>
      <c r="Y486" s="33">
        <f t="shared" si="87"/>
        <v>-7.097707475077832</v>
      </c>
      <c r="Z486" s="33">
        <f t="shared" si="88"/>
        <v>-33855</v>
      </c>
      <c r="AA486" s="34">
        <f t="shared" si="89"/>
        <v>-8.3477656827378101E-07</v>
      </c>
      <c r="AB486" s="33" t="s">
        <v>4946</v>
      </c>
      <c r="AC486" s="35">
        <v>44965</v>
      </c>
      <c r="AD486" s="33">
        <v>60</v>
      </c>
      <c r="AE486" s="36">
        <f t="shared" si="90"/>
        <v>45025</v>
      </c>
    </row>
    <row r="487" spans="2:31" ht="14.5" hidden="1">
      <c r="B487" s="29" t="s">
        <v>266</v>
      </c>
      <c r="C487" s="30" t="str">
        <f t="shared" si="80"/>
        <v>(Acreedores quirografarios)</v>
      </c>
      <c r="D487" s="30">
        <v>5</v>
      </c>
      <c r="E487" s="30" t="s">
        <v>4978</v>
      </c>
      <c r="F487" s="30" t="s">
        <v>4979</v>
      </c>
      <c r="G487" s="30" t="s">
        <v>3909</v>
      </c>
      <c r="H487" s="31" t="s">
        <v>531</v>
      </c>
      <c r="I487" s="31" t="s">
        <v>48</v>
      </c>
      <c r="J487" s="32">
        <v>-172710</v>
      </c>
      <c r="K487" s="33">
        <f t="shared" si="81"/>
        <v>-36.2086858077298</v>
      </c>
      <c r="L487" s="33">
        <v>-172710</v>
      </c>
      <c r="M487" s="33">
        <v>0</v>
      </c>
      <c r="N487" s="33">
        <v>0</v>
      </c>
      <c r="O487" s="33">
        <v>0</v>
      </c>
      <c r="P487" s="33">
        <f t="shared" si="82"/>
        <v>-172710</v>
      </c>
      <c r="Q487" s="33">
        <f t="shared" si="83"/>
        <v>-36.2086858077298</v>
      </c>
      <c r="R487" s="33">
        <f t="shared" si="84"/>
        <v>-172710</v>
      </c>
      <c r="S487" s="33"/>
      <c r="T487" s="30" t="str">
        <f t="shared" si="85"/>
        <v>COP</v>
      </c>
      <c r="U487" s="33">
        <v>0</v>
      </c>
      <c r="V487" s="33">
        <v>0</v>
      </c>
      <c r="W487" s="33">
        <v>0</v>
      </c>
      <c r="X487" s="33">
        <f t="shared" si="86"/>
        <v>-172710</v>
      </c>
      <c r="Y487" s="33">
        <f t="shared" si="87"/>
        <v>-36.2086858077298</v>
      </c>
      <c r="Z487" s="33">
        <f t="shared" si="88"/>
        <v>-172710</v>
      </c>
      <c r="AA487" s="34">
        <f t="shared" si="89"/>
        <v>-4.2585810399221594E-06</v>
      </c>
      <c r="AB487" s="33" t="s">
        <v>4946</v>
      </c>
      <c r="AC487" s="35">
        <v>44965</v>
      </c>
      <c r="AD487" s="33">
        <v>60</v>
      </c>
      <c r="AE487" s="36">
        <f t="shared" si="90"/>
        <v>45025</v>
      </c>
    </row>
    <row r="488" spans="2:31" ht="14.5" hidden="1">
      <c r="B488" s="29" t="s">
        <v>266</v>
      </c>
      <c r="C488" s="30" t="str">
        <f t="shared" si="80"/>
        <v>(Acreedores quirografarios)</v>
      </c>
      <c r="D488" s="30">
        <v>5</v>
      </c>
      <c r="E488" s="30" t="s">
        <v>4978</v>
      </c>
      <c r="F488" s="30" t="s">
        <v>4979</v>
      </c>
      <c r="G488" s="30" t="s">
        <v>3909</v>
      </c>
      <c r="H488" s="31" t="s">
        <v>532</v>
      </c>
      <c r="I488" s="31" t="s">
        <v>48</v>
      </c>
      <c r="J488" s="32">
        <v>-42985</v>
      </c>
      <c r="K488" s="33">
        <f t="shared" si="81"/>
        <v>-9.0118137886935639</v>
      </c>
      <c r="L488" s="33">
        <v>-42985</v>
      </c>
      <c r="M488" s="33">
        <v>0</v>
      </c>
      <c r="N488" s="33">
        <v>0</v>
      </c>
      <c r="O488" s="33">
        <v>0</v>
      </c>
      <c r="P488" s="33">
        <f t="shared" si="82"/>
        <v>-42985</v>
      </c>
      <c r="Q488" s="33">
        <f t="shared" si="83"/>
        <v>-9.0118137886935639</v>
      </c>
      <c r="R488" s="33">
        <f t="shared" si="84"/>
        <v>-42985</v>
      </c>
      <c r="S488" s="33"/>
      <c r="T488" s="30" t="str">
        <f t="shared" si="85"/>
        <v>COP</v>
      </c>
      <c r="U488" s="33">
        <v>0</v>
      </c>
      <c r="V488" s="33">
        <v>0</v>
      </c>
      <c r="W488" s="33">
        <v>0</v>
      </c>
      <c r="X488" s="33">
        <f t="shared" si="86"/>
        <v>-42985</v>
      </c>
      <c r="Y488" s="33">
        <f t="shared" si="87"/>
        <v>-9.0118137886935639</v>
      </c>
      <c r="Z488" s="33">
        <f t="shared" si="88"/>
        <v>-42985</v>
      </c>
      <c r="AA488" s="34">
        <f t="shared" si="89"/>
        <v>-1.0598987088243532E-06</v>
      </c>
      <c r="AB488" s="33" t="s">
        <v>4946</v>
      </c>
      <c r="AC488" s="35">
        <v>44965</v>
      </c>
      <c r="AD488" s="33">
        <v>60</v>
      </c>
      <c r="AE488" s="36">
        <f t="shared" si="90"/>
        <v>45025</v>
      </c>
    </row>
    <row r="489" spans="2:31" ht="14.5" hidden="1">
      <c r="B489" s="29" t="s">
        <v>266</v>
      </c>
      <c r="C489" s="30" t="str">
        <f t="shared" si="80"/>
        <v>(Acreedores quirografarios)</v>
      </c>
      <c r="D489" s="30">
        <v>5</v>
      </c>
      <c r="E489" s="30" t="s">
        <v>4978</v>
      </c>
      <c r="F489" s="30" t="s">
        <v>4979</v>
      </c>
      <c r="G489" s="30" t="s">
        <v>3909</v>
      </c>
      <c r="H489" s="31" t="s">
        <v>533</v>
      </c>
      <c r="I489" s="31" t="s">
        <v>48</v>
      </c>
      <c r="J489" s="32">
        <v>-85961</v>
      </c>
      <c r="K489" s="33">
        <f t="shared" si="81"/>
        <v>-18.021740725599336</v>
      </c>
      <c r="L489" s="33">
        <v>-85961</v>
      </c>
      <c r="M489" s="33">
        <v>0</v>
      </c>
      <c r="N489" s="33">
        <v>0</v>
      </c>
      <c r="O489" s="33">
        <v>0</v>
      </c>
      <c r="P489" s="33">
        <f t="shared" si="82"/>
        <v>-85961</v>
      </c>
      <c r="Q489" s="33">
        <f t="shared" si="83"/>
        <v>-18.021740725599336</v>
      </c>
      <c r="R489" s="33">
        <f t="shared" si="84"/>
        <v>-85961</v>
      </c>
      <c r="S489" s="33"/>
      <c r="T489" s="30" t="str">
        <f t="shared" si="85"/>
        <v>COP</v>
      </c>
      <c r="U489" s="33">
        <v>0</v>
      </c>
      <c r="V489" s="33">
        <v>0</v>
      </c>
      <c r="W489" s="33">
        <v>0</v>
      </c>
      <c r="X489" s="33">
        <f t="shared" si="86"/>
        <v>-85961</v>
      </c>
      <c r="Y489" s="33">
        <f t="shared" si="87"/>
        <v>-18.021740725599336</v>
      </c>
      <c r="Z489" s="33">
        <f t="shared" si="88"/>
        <v>-85961</v>
      </c>
      <c r="AA489" s="34">
        <f t="shared" si="89"/>
        <v>-2.1195755009712741E-06</v>
      </c>
      <c r="AB489" s="33" t="s">
        <v>4946</v>
      </c>
      <c r="AC489" s="35">
        <v>44965</v>
      </c>
      <c r="AD489" s="33">
        <v>60</v>
      </c>
      <c r="AE489" s="36">
        <f t="shared" si="90"/>
        <v>45025</v>
      </c>
    </row>
    <row r="490" spans="2:31" ht="14.5" hidden="1">
      <c r="B490" s="29" t="s">
        <v>266</v>
      </c>
      <c r="C490" s="30" t="str">
        <f t="shared" si="80"/>
        <v>(Acreedores quirografarios)</v>
      </c>
      <c r="D490" s="30">
        <v>5</v>
      </c>
      <c r="E490" s="30" t="s">
        <v>4978</v>
      </c>
      <c r="F490" s="30" t="s">
        <v>4979</v>
      </c>
      <c r="G490" s="30" t="s">
        <v>3909</v>
      </c>
      <c r="H490" s="31" t="s">
        <v>534</v>
      </c>
      <c r="I490" s="31" t="s">
        <v>48</v>
      </c>
      <c r="J490" s="32">
        <v>-114615</v>
      </c>
      <c r="K490" s="33">
        <f t="shared" si="81"/>
        <v>-24.029057517531996</v>
      </c>
      <c r="L490" s="33">
        <v>-114615</v>
      </c>
      <c r="M490" s="33">
        <v>0</v>
      </c>
      <c r="N490" s="33">
        <v>0</v>
      </c>
      <c r="O490" s="33">
        <v>0</v>
      </c>
      <c r="P490" s="33">
        <f t="shared" si="82"/>
        <v>-114615</v>
      </c>
      <c r="Q490" s="33">
        <f t="shared" si="83"/>
        <v>-24.029057517531996</v>
      </c>
      <c r="R490" s="33">
        <f t="shared" si="84"/>
        <v>-114615</v>
      </c>
      <c r="S490" s="33"/>
      <c r="T490" s="30" t="str">
        <f t="shared" si="85"/>
        <v>COP</v>
      </c>
      <c r="U490" s="33">
        <v>0</v>
      </c>
      <c r="V490" s="33">
        <v>0</v>
      </c>
      <c r="W490" s="33">
        <v>0</v>
      </c>
      <c r="X490" s="33">
        <f t="shared" si="86"/>
        <v>-114615</v>
      </c>
      <c r="Y490" s="33">
        <f t="shared" si="87"/>
        <v>-24.029057517531996</v>
      </c>
      <c r="Z490" s="33">
        <f t="shared" si="88"/>
        <v>-114615</v>
      </c>
      <c r="AA490" s="34">
        <f t="shared" si="89"/>
        <v>-2.8261088870979002E-06</v>
      </c>
      <c r="AB490" s="33" t="s">
        <v>4946</v>
      </c>
      <c r="AC490" s="35">
        <v>44965</v>
      </c>
      <c r="AD490" s="33">
        <v>60</v>
      </c>
      <c r="AE490" s="36">
        <f t="shared" si="90"/>
        <v>45025</v>
      </c>
    </row>
    <row r="491" spans="2:31" ht="14.5" hidden="1">
      <c r="B491" s="29" t="s">
        <v>266</v>
      </c>
      <c r="C491" s="30" t="str">
        <f t="shared" si="80"/>
        <v>(Acreedores quirografarios)</v>
      </c>
      <c r="D491" s="30">
        <v>5</v>
      </c>
      <c r="E491" s="30" t="s">
        <v>4978</v>
      </c>
      <c r="F491" s="30" t="s">
        <v>4979</v>
      </c>
      <c r="G491" s="30" t="s">
        <v>3909</v>
      </c>
      <c r="H491" s="31" t="s">
        <v>535</v>
      </c>
      <c r="I491" s="31" t="s">
        <v>48</v>
      </c>
      <c r="J491" s="32">
        <v>-57309</v>
      </c>
      <c r="K491" s="33">
        <f t="shared" si="81"/>
        <v>-12.014843234063964</v>
      </c>
      <c r="L491" s="33">
        <v>-57309</v>
      </c>
      <c r="M491" s="33">
        <v>0</v>
      </c>
      <c r="N491" s="33">
        <v>0</v>
      </c>
      <c r="O491" s="33">
        <v>0</v>
      </c>
      <c r="P491" s="33">
        <f t="shared" si="82"/>
        <v>-57309</v>
      </c>
      <c r="Q491" s="33">
        <f t="shared" si="83"/>
        <v>-12.014843234063964</v>
      </c>
      <c r="R491" s="33">
        <f t="shared" si="84"/>
        <v>-57309</v>
      </c>
      <c r="S491" s="33"/>
      <c r="T491" s="30" t="str">
        <f t="shared" si="85"/>
        <v>COP</v>
      </c>
      <c r="U491" s="33">
        <v>0</v>
      </c>
      <c r="V491" s="33">
        <v>0</v>
      </c>
      <c r="W491" s="33">
        <v>0</v>
      </c>
      <c r="X491" s="33">
        <f t="shared" si="86"/>
        <v>-57309</v>
      </c>
      <c r="Y491" s="33">
        <f t="shared" si="87"/>
        <v>-12.014843234063964</v>
      </c>
      <c r="Z491" s="33">
        <f t="shared" si="88"/>
        <v>-57309</v>
      </c>
      <c r="AA491" s="34">
        <f t="shared" si="89"/>
        <v>-1.4130914296618555E-06</v>
      </c>
      <c r="AB491" s="33" t="s">
        <v>4946</v>
      </c>
      <c r="AC491" s="35">
        <v>44965</v>
      </c>
      <c r="AD491" s="33">
        <v>60</v>
      </c>
      <c r="AE491" s="36">
        <f t="shared" si="90"/>
        <v>45025</v>
      </c>
    </row>
    <row r="492" spans="2:31" ht="14.5" hidden="1">
      <c r="B492" s="29" t="s">
        <v>266</v>
      </c>
      <c r="C492" s="30" t="str">
        <f t="shared" si="80"/>
        <v>(Acreedores quirografarios)</v>
      </c>
      <c r="D492" s="30">
        <v>5</v>
      </c>
      <c r="E492" s="30" t="s">
        <v>4978</v>
      </c>
      <c r="F492" s="30" t="s">
        <v>4979</v>
      </c>
      <c r="G492" s="30" t="s">
        <v>3909</v>
      </c>
      <c r="H492" s="31" t="s">
        <v>536</v>
      </c>
      <c r="I492" s="31" t="s">
        <v>48</v>
      </c>
      <c r="J492" s="32">
        <v>-57309</v>
      </c>
      <c r="K492" s="33">
        <f t="shared" si="81"/>
        <v>-12.014843234063964</v>
      </c>
      <c r="L492" s="33">
        <v>-57309</v>
      </c>
      <c r="M492" s="33">
        <v>0</v>
      </c>
      <c r="N492" s="33">
        <v>0</v>
      </c>
      <c r="O492" s="33">
        <v>0</v>
      </c>
      <c r="P492" s="33">
        <f t="shared" si="82"/>
        <v>-57309</v>
      </c>
      <c r="Q492" s="33">
        <f t="shared" si="83"/>
        <v>-12.014843234063964</v>
      </c>
      <c r="R492" s="33">
        <f t="shared" si="84"/>
        <v>-57309</v>
      </c>
      <c r="S492" s="33"/>
      <c r="T492" s="30" t="str">
        <f t="shared" si="85"/>
        <v>COP</v>
      </c>
      <c r="U492" s="33">
        <v>0</v>
      </c>
      <c r="V492" s="33">
        <v>0</v>
      </c>
      <c r="W492" s="33">
        <v>0</v>
      </c>
      <c r="X492" s="33">
        <f t="shared" si="86"/>
        <v>-57309</v>
      </c>
      <c r="Y492" s="33">
        <f t="shared" si="87"/>
        <v>-12.014843234063964</v>
      </c>
      <c r="Z492" s="33">
        <f t="shared" si="88"/>
        <v>-57309</v>
      </c>
      <c r="AA492" s="34">
        <f t="shared" si="89"/>
        <v>-1.4130914296618555E-06</v>
      </c>
      <c r="AB492" s="33" t="s">
        <v>4946</v>
      </c>
      <c r="AC492" s="35">
        <v>44965</v>
      </c>
      <c r="AD492" s="33">
        <v>60</v>
      </c>
      <c r="AE492" s="36">
        <f t="shared" si="90"/>
        <v>45025</v>
      </c>
    </row>
    <row r="493" spans="2:31" ht="14.5" hidden="1">
      <c r="B493" s="29" t="s">
        <v>266</v>
      </c>
      <c r="C493" s="30" t="str">
        <f t="shared" si="80"/>
        <v>(Acreedores quirografarios)</v>
      </c>
      <c r="D493" s="30">
        <v>5</v>
      </c>
      <c r="E493" s="30" t="s">
        <v>4978</v>
      </c>
      <c r="F493" s="30" t="s">
        <v>4979</v>
      </c>
      <c r="G493" s="30" t="s">
        <v>3909</v>
      </c>
      <c r="H493" s="31" t="s">
        <v>537</v>
      </c>
      <c r="I493" s="31" t="s">
        <v>48</v>
      </c>
      <c r="J493" s="32">
        <v>-154781</v>
      </c>
      <c r="K493" s="33">
        <f t="shared" si="81"/>
        <v>-32.449867396249353</v>
      </c>
      <c r="L493" s="33">
        <v>-154781</v>
      </c>
      <c r="M493" s="33">
        <v>0</v>
      </c>
      <c r="N493" s="33">
        <v>0</v>
      </c>
      <c r="O493" s="33">
        <v>0</v>
      </c>
      <c r="P493" s="33">
        <f t="shared" si="82"/>
        <v>-154781</v>
      </c>
      <c r="Q493" s="33">
        <f t="shared" si="83"/>
        <v>-32.449867396249353</v>
      </c>
      <c r="R493" s="33">
        <f t="shared" si="84"/>
        <v>-154781</v>
      </c>
      <c r="S493" s="33"/>
      <c r="T493" s="30" t="str">
        <f t="shared" si="85"/>
        <v>COP</v>
      </c>
      <c r="U493" s="33">
        <v>0</v>
      </c>
      <c r="V493" s="33">
        <v>0</v>
      </c>
      <c r="W493" s="33">
        <v>0</v>
      </c>
      <c r="X493" s="33">
        <f t="shared" si="86"/>
        <v>-154781</v>
      </c>
      <c r="Y493" s="33">
        <f t="shared" si="87"/>
        <v>-32.449867396249353</v>
      </c>
      <c r="Z493" s="33">
        <f t="shared" si="88"/>
        <v>-154781</v>
      </c>
      <c r="AA493" s="34">
        <f t="shared" si="89"/>
        <v>-3.8164983610687961E-06</v>
      </c>
      <c r="AB493" s="33" t="s">
        <v>4946</v>
      </c>
      <c r="AC493" s="35">
        <v>44965</v>
      </c>
      <c r="AD493" s="33">
        <v>60</v>
      </c>
      <c r="AE493" s="36">
        <f t="shared" si="90"/>
        <v>45025</v>
      </c>
    </row>
    <row r="494" spans="2:31" ht="14.5" hidden="1">
      <c r="B494" s="29" t="s">
        <v>266</v>
      </c>
      <c r="C494" s="30" t="str">
        <f t="shared" si="80"/>
        <v>(Acreedores quirografarios)</v>
      </c>
      <c r="D494" s="30">
        <v>5</v>
      </c>
      <c r="E494" s="30" t="s">
        <v>4978</v>
      </c>
      <c r="F494" s="30" t="s">
        <v>4979</v>
      </c>
      <c r="G494" s="30" t="s">
        <v>3909</v>
      </c>
      <c r="H494" s="31" t="s">
        <v>538</v>
      </c>
      <c r="I494" s="31" t="s">
        <v>48</v>
      </c>
      <c r="J494" s="32">
        <v>626236</v>
      </c>
      <c r="K494" s="33">
        <f t="shared" si="81"/>
        <v>131.29050179775044</v>
      </c>
      <c r="L494" s="33">
        <v>626236</v>
      </c>
      <c r="M494" s="33">
        <v>0</v>
      </c>
      <c r="N494" s="33">
        <v>0</v>
      </c>
      <c r="O494" s="33">
        <v>0</v>
      </c>
      <c r="P494" s="33">
        <f t="shared" si="82"/>
        <v>626236</v>
      </c>
      <c r="Q494" s="33">
        <f t="shared" si="83"/>
        <v>131.29050179775044</v>
      </c>
      <c r="R494" s="33">
        <f t="shared" si="84"/>
        <v>626236</v>
      </c>
      <c r="S494" s="33"/>
      <c r="T494" s="30" t="str">
        <f t="shared" si="85"/>
        <v>COP</v>
      </c>
      <c r="U494" s="33">
        <v>0</v>
      </c>
      <c r="V494" s="33">
        <v>0</v>
      </c>
      <c r="W494" s="33">
        <v>0</v>
      </c>
      <c r="X494" s="33">
        <f t="shared" si="86"/>
        <v>626236</v>
      </c>
      <c r="Y494" s="33">
        <f t="shared" si="87"/>
        <v>131.29050179775044</v>
      </c>
      <c r="Z494" s="33">
        <f t="shared" si="88"/>
        <v>626236</v>
      </c>
      <c r="AA494" s="34">
        <f t="shared" si="89"/>
        <v>1.5441356934263758E-05</v>
      </c>
      <c r="AB494" s="33" t="s">
        <v>4946</v>
      </c>
      <c r="AC494" s="35">
        <v>44965</v>
      </c>
      <c r="AD494" s="33">
        <v>60</v>
      </c>
      <c r="AE494" s="36">
        <f t="shared" si="90"/>
        <v>45025</v>
      </c>
    </row>
    <row r="495" spans="2:31" ht="14.5" hidden="1">
      <c r="B495" s="29" t="s">
        <v>266</v>
      </c>
      <c r="C495" s="30" t="str">
        <f t="shared" si="80"/>
        <v>(Acreedores quirografarios)</v>
      </c>
      <c r="D495" s="30">
        <v>5</v>
      </c>
      <c r="E495" s="30" t="s">
        <v>4978</v>
      </c>
      <c r="F495" s="30" t="s">
        <v>4979</v>
      </c>
      <c r="G495" s="30" t="s">
        <v>3909</v>
      </c>
      <c r="H495" s="31" t="s">
        <v>539</v>
      </c>
      <c r="I495" s="31" t="s">
        <v>48</v>
      </c>
      <c r="J495" s="32">
        <v>-42985</v>
      </c>
      <c r="K495" s="33">
        <f t="shared" si="81"/>
        <v>-9.0118137886935639</v>
      </c>
      <c r="L495" s="33">
        <v>-42985</v>
      </c>
      <c r="M495" s="33">
        <v>0</v>
      </c>
      <c r="N495" s="33">
        <v>0</v>
      </c>
      <c r="O495" s="33">
        <v>0</v>
      </c>
      <c r="P495" s="33">
        <f t="shared" si="82"/>
        <v>-42985</v>
      </c>
      <c r="Q495" s="33">
        <f t="shared" si="83"/>
        <v>-9.0118137886935639</v>
      </c>
      <c r="R495" s="33">
        <f t="shared" si="84"/>
        <v>-42985</v>
      </c>
      <c r="S495" s="33"/>
      <c r="T495" s="30" t="str">
        <f t="shared" si="85"/>
        <v>COP</v>
      </c>
      <c r="U495" s="33">
        <v>0</v>
      </c>
      <c r="V495" s="33">
        <v>0</v>
      </c>
      <c r="W495" s="33">
        <v>0</v>
      </c>
      <c r="X495" s="33">
        <f t="shared" si="86"/>
        <v>-42985</v>
      </c>
      <c r="Y495" s="33">
        <f t="shared" si="87"/>
        <v>-9.0118137886935639</v>
      </c>
      <c r="Z495" s="33">
        <f t="shared" si="88"/>
        <v>-42985</v>
      </c>
      <c r="AA495" s="34">
        <f t="shared" si="89"/>
        <v>-1.0598987088243532E-06</v>
      </c>
      <c r="AB495" s="33" t="s">
        <v>4946</v>
      </c>
      <c r="AC495" s="35">
        <v>44965</v>
      </c>
      <c r="AD495" s="33">
        <v>60</v>
      </c>
      <c r="AE495" s="36">
        <f t="shared" si="90"/>
        <v>45025</v>
      </c>
    </row>
    <row r="496" spans="2:31" ht="14.5" hidden="1">
      <c r="B496" s="29" t="s">
        <v>266</v>
      </c>
      <c r="C496" s="30" t="str">
        <f t="shared" si="80"/>
        <v>(Acreedores quirografarios)</v>
      </c>
      <c r="D496" s="30">
        <v>5</v>
      </c>
      <c r="E496" s="30" t="s">
        <v>4978</v>
      </c>
      <c r="F496" s="30" t="s">
        <v>4979</v>
      </c>
      <c r="G496" s="30" t="s">
        <v>3909</v>
      </c>
      <c r="H496" s="31" t="s">
        <v>540</v>
      </c>
      <c r="I496" s="31" t="s">
        <v>48</v>
      </c>
      <c r="J496" s="32">
        <v>-298745</v>
      </c>
      <c r="K496" s="33">
        <f t="shared" si="81"/>
        <v>-62.631948593771291</v>
      </c>
      <c r="L496" s="33">
        <v>-298745</v>
      </c>
      <c r="M496" s="33">
        <v>0</v>
      </c>
      <c r="N496" s="33">
        <v>0</v>
      </c>
      <c r="O496" s="33">
        <v>0</v>
      </c>
      <c r="P496" s="33">
        <f t="shared" si="82"/>
        <v>-298745</v>
      </c>
      <c r="Q496" s="33">
        <f t="shared" si="83"/>
        <v>-62.631948593771291</v>
      </c>
      <c r="R496" s="33">
        <f t="shared" si="84"/>
        <v>-298745</v>
      </c>
      <c r="S496" s="33"/>
      <c r="T496" s="30" t="str">
        <f t="shared" si="85"/>
        <v>COP</v>
      </c>
      <c r="U496" s="33">
        <v>0</v>
      </c>
      <c r="V496" s="33">
        <v>0</v>
      </c>
      <c r="W496" s="33">
        <v>0</v>
      </c>
      <c r="X496" s="33">
        <f t="shared" si="86"/>
        <v>-298745</v>
      </c>
      <c r="Y496" s="33">
        <f t="shared" si="87"/>
        <v>-62.631948593771291</v>
      </c>
      <c r="Z496" s="33">
        <f t="shared" si="88"/>
        <v>-298745</v>
      </c>
      <c r="AA496" s="34">
        <f t="shared" si="89"/>
        <v>-7.366277533272802E-06</v>
      </c>
      <c r="AB496" s="33" t="s">
        <v>4946</v>
      </c>
      <c r="AC496" s="35">
        <v>44965</v>
      </c>
      <c r="AD496" s="33">
        <v>60</v>
      </c>
      <c r="AE496" s="36">
        <f t="shared" si="90"/>
        <v>45025</v>
      </c>
    </row>
    <row r="497" spans="2:31" ht="14.5" hidden="1">
      <c r="B497" s="29" t="s">
        <v>266</v>
      </c>
      <c r="C497" s="30" t="str">
        <f t="shared" si="80"/>
        <v>(Acreedores quirografarios)</v>
      </c>
      <c r="D497" s="30">
        <v>5</v>
      </c>
      <c r="E497" s="30" t="s">
        <v>4978</v>
      </c>
      <c r="F497" s="30" t="s">
        <v>4979</v>
      </c>
      <c r="G497" s="30" t="s">
        <v>3909</v>
      </c>
      <c r="H497" s="31" t="s">
        <v>541</v>
      </c>
      <c r="I497" s="31" t="s">
        <v>48</v>
      </c>
      <c r="J497" s="32">
        <v>-114615</v>
      </c>
      <c r="K497" s="33">
        <f t="shared" si="81"/>
        <v>-24.029057517531996</v>
      </c>
      <c r="L497" s="33">
        <v>-114615</v>
      </c>
      <c r="M497" s="33">
        <v>0</v>
      </c>
      <c r="N497" s="33">
        <v>0</v>
      </c>
      <c r="O497" s="33">
        <v>0</v>
      </c>
      <c r="P497" s="33">
        <f t="shared" si="82"/>
        <v>-114615</v>
      </c>
      <c r="Q497" s="33">
        <f t="shared" si="83"/>
        <v>-24.029057517531996</v>
      </c>
      <c r="R497" s="33">
        <f t="shared" si="84"/>
        <v>-114615</v>
      </c>
      <c r="S497" s="33"/>
      <c r="T497" s="30" t="str">
        <f t="shared" si="85"/>
        <v>COP</v>
      </c>
      <c r="U497" s="33">
        <v>0</v>
      </c>
      <c r="V497" s="33">
        <v>0</v>
      </c>
      <c r="W497" s="33">
        <v>0</v>
      </c>
      <c r="X497" s="33">
        <f t="shared" si="86"/>
        <v>-114615</v>
      </c>
      <c r="Y497" s="33">
        <f t="shared" si="87"/>
        <v>-24.029057517531996</v>
      </c>
      <c r="Z497" s="33">
        <f t="shared" si="88"/>
        <v>-114615</v>
      </c>
      <c r="AA497" s="34">
        <f t="shared" si="89"/>
        <v>-2.8261088870979002E-06</v>
      </c>
      <c r="AB497" s="33" t="s">
        <v>4946</v>
      </c>
      <c r="AC497" s="35">
        <v>44965</v>
      </c>
      <c r="AD497" s="33">
        <v>60</v>
      </c>
      <c r="AE497" s="36">
        <f t="shared" si="90"/>
        <v>45025</v>
      </c>
    </row>
    <row r="498" spans="2:31" ht="14.5" hidden="1">
      <c r="B498" s="29" t="s">
        <v>266</v>
      </c>
      <c r="C498" s="30" t="str">
        <f t="shared" si="80"/>
        <v>(Acreedores quirografarios)</v>
      </c>
      <c r="D498" s="30">
        <v>5</v>
      </c>
      <c r="E498" s="30" t="s">
        <v>4978</v>
      </c>
      <c r="F498" s="30" t="s">
        <v>4979</v>
      </c>
      <c r="G498" s="30" t="s">
        <v>3909</v>
      </c>
      <c r="H498" s="31" t="s">
        <v>542</v>
      </c>
      <c r="I498" s="31" t="s">
        <v>48</v>
      </c>
      <c r="J498" s="32">
        <v>-16929</v>
      </c>
      <c r="K498" s="33">
        <f t="shared" si="81"/>
        <v>-3.5491682128368813</v>
      </c>
      <c r="L498" s="33">
        <v>-16929</v>
      </c>
      <c r="M498" s="33">
        <v>0</v>
      </c>
      <c r="N498" s="33">
        <v>0</v>
      </c>
      <c r="O498" s="33">
        <v>0</v>
      </c>
      <c r="P498" s="33">
        <f t="shared" si="82"/>
        <v>-16929</v>
      </c>
      <c r="Q498" s="33">
        <f t="shared" si="83"/>
        <v>-3.5491682128368813</v>
      </c>
      <c r="R498" s="33">
        <f t="shared" si="84"/>
        <v>-16929</v>
      </c>
      <c r="S498" s="33"/>
      <c r="T498" s="30" t="str">
        <f t="shared" si="85"/>
        <v>COP</v>
      </c>
      <c r="U498" s="33">
        <v>0</v>
      </c>
      <c r="V498" s="33">
        <v>0</v>
      </c>
      <c r="W498" s="33">
        <v>0</v>
      </c>
      <c r="X498" s="33">
        <f t="shared" si="86"/>
        <v>-16929</v>
      </c>
      <c r="Y498" s="33">
        <f t="shared" si="87"/>
        <v>-3.5491682128368813</v>
      </c>
      <c r="Z498" s="33">
        <f t="shared" si="88"/>
        <v>-16929</v>
      </c>
      <c r="AA498" s="34">
        <f t="shared" si="89"/>
        <v>-4.1742527024979583E-07</v>
      </c>
      <c r="AB498" s="33" t="s">
        <v>4946</v>
      </c>
      <c r="AC498" s="35">
        <v>44965</v>
      </c>
      <c r="AD498" s="33">
        <v>60</v>
      </c>
      <c r="AE498" s="36">
        <f t="shared" si="90"/>
        <v>45025</v>
      </c>
    </row>
    <row r="499" spans="2:31" ht="14.5" hidden="1">
      <c r="B499" s="29" t="s">
        <v>266</v>
      </c>
      <c r="C499" s="30" t="str">
        <f t="shared" si="80"/>
        <v>(Acreedores quirografarios)</v>
      </c>
      <c r="D499" s="30">
        <v>5</v>
      </c>
      <c r="E499" s="30" t="s">
        <v>4978</v>
      </c>
      <c r="F499" s="30" t="s">
        <v>4979</v>
      </c>
      <c r="G499" s="30" t="s">
        <v>3909</v>
      </c>
      <c r="H499" s="31" t="s">
        <v>543</v>
      </c>
      <c r="I499" s="31" t="s">
        <v>48</v>
      </c>
      <c r="J499" s="32">
        <v>-33075</v>
      </c>
      <c r="K499" s="33">
        <f t="shared" si="81"/>
        <v>-6.9341803201358525</v>
      </c>
      <c r="L499" s="33">
        <v>-33075</v>
      </c>
      <c r="M499" s="33">
        <v>0</v>
      </c>
      <c r="N499" s="33">
        <v>0</v>
      </c>
      <c r="O499" s="33">
        <v>0</v>
      </c>
      <c r="P499" s="33">
        <f t="shared" si="82"/>
        <v>-33075</v>
      </c>
      <c r="Q499" s="33">
        <f t="shared" si="83"/>
        <v>-6.9341803201358525</v>
      </c>
      <c r="R499" s="33">
        <f t="shared" si="84"/>
        <v>-33075</v>
      </c>
      <c r="S499" s="33"/>
      <c r="T499" s="30" t="str">
        <f t="shared" si="85"/>
        <v>COP</v>
      </c>
      <c r="U499" s="33">
        <v>0</v>
      </c>
      <c r="V499" s="33">
        <v>0</v>
      </c>
      <c r="W499" s="33">
        <v>0</v>
      </c>
      <c r="X499" s="33">
        <f t="shared" si="86"/>
        <v>-33075</v>
      </c>
      <c r="Y499" s="33">
        <f t="shared" si="87"/>
        <v>-6.9341803201358525</v>
      </c>
      <c r="Z499" s="33">
        <f t="shared" si="88"/>
        <v>-33075</v>
      </c>
      <c r="AA499" s="34">
        <f t="shared" si="89"/>
        <v>-8.1554378956299823E-07</v>
      </c>
      <c r="AB499" s="33" t="s">
        <v>4946</v>
      </c>
      <c r="AC499" s="35">
        <v>44965</v>
      </c>
      <c r="AD499" s="33">
        <v>60</v>
      </c>
      <c r="AE499" s="36">
        <f t="shared" si="90"/>
        <v>45025</v>
      </c>
    </row>
    <row r="500" spans="2:31" ht="14.5" hidden="1">
      <c r="B500" s="29" t="s">
        <v>266</v>
      </c>
      <c r="C500" s="30" t="str">
        <f t="shared" si="80"/>
        <v>(Acreedores quirografarios)</v>
      </c>
      <c r="D500" s="30">
        <v>5</v>
      </c>
      <c r="E500" s="30" t="s">
        <v>4978</v>
      </c>
      <c r="F500" s="30" t="s">
        <v>4979</v>
      </c>
      <c r="G500" s="30" t="s">
        <v>3909</v>
      </c>
      <c r="H500" s="31" t="s">
        <v>544</v>
      </c>
      <c r="I500" s="31" t="s">
        <v>48</v>
      </c>
      <c r="J500" s="32">
        <v>-57309</v>
      </c>
      <c r="K500" s="33">
        <f t="shared" si="81"/>
        <v>-12.014843234063964</v>
      </c>
      <c r="L500" s="33">
        <v>-57309</v>
      </c>
      <c r="M500" s="33">
        <v>0</v>
      </c>
      <c r="N500" s="33">
        <v>0</v>
      </c>
      <c r="O500" s="33">
        <v>0</v>
      </c>
      <c r="P500" s="33">
        <f t="shared" si="82"/>
        <v>-57309</v>
      </c>
      <c r="Q500" s="33">
        <f t="shared" si="83"/>
        <v>-12.014843234063964</v>
      </c>
      <c r="R500" s="33">
        <f t="shared" si="84"/>
        <v>-57309</v>
      </c>
      <c r="S500" s="33"/>
      <c r="T500" s="30" t="str">
        <f t="shared" si="85"/>
        <v>COP</v>
      </c>
      <c r="U500" s="33">
        <v>0</v>
      </c>
      <c r="V500" s="33">
        <v>0</v>
      </c>
      <c r="W500" s="33">
        <v>0</v>
      </c>
      <c r="X500" s="33">
        <f t="shared" si="86"/>
        <v>-57309</v>
      </c>
      <c r="Y500" s="33">
        <f t="shared" si="87"/>
        <v>-12.014843234063964</v>
      </c>
      <c r="Z500" s="33">
        <f t="shared" si="88"/>
        <v>-57309</v>
      </c>
      <c r="AA500" s="34">
        <f t="shared" si="89"/>
        <v>-1.4130914296618555E-06</v>
      </c>
      <c r="AB500" s="33" t="s">
        <v>4946</v>
      </c>
      <c r="AC500" s="35">
        <v>44965</v>
      </c>
      <c r="AD500" s="33">
        <v>60</v>
      </c>
      <c r="AE500" s="36">
        <f t="shared" si="90"/>
        <v>45025</v>
      </c>
    </row>
    <row r="501" spans="2:31" ht="14.5" hidden="1">
      <c r="B501" s="29" t="s">
        <v>266</v>
      </c>
      <c r="C501" s="30" t="str">
        <f t="shared" si="80"/>
        <v>(Acreedores quirografarios)</v>
      </c>
      <c r="D501" s="30">
        <v>5</v>
      </c>
      <c r="E501" s="30" t="s">
        <v>4978</v>
      </c>
      <c r="F501" s="30" t="s">
        <v>4979</v>
      </c>
      <c r="G501" s="30" t="s">
        <v>3909</v>
      </c>
      <c r="H501" s="31" t="s">
        <v>545</v>
      </c>
      <c r="I501" s="31" t="s">
        <v>48</v>
      </c>
      <c r="J501" s="32">
        <v>-133370</v>
      </c>
      <c r="K501" s="33">
        <f t="shared" si="81"/>
        <v>-27.961046993092022</v>
      </c>
      <c r="L501" s="33">
        <v>-133370</v>
      </c>
      <c r="M501" s="33">
        <v>0</v>
      </c>
      <c r="N501" s="33">
        <v>0</v>
      </c>
      <c r="O501" s="33">
        <v>0</v>
      </c>
      <c r="P501" s="33">
        <f t="shared" si="82"/>
        <v>-133370</v>
      </c>
      <c r="Q501" s="33">
        <f t="shared" si="83"/>
        <v>-27.961046993092022</v>
      </c>
      <c r="R501" s="33">
        <f t="shared" si="84"/>
        <v>-133370</v>
      </c>
      <c r="S501" s="33"/>
      <c r="T501" s="30" t="str">
        <f t="shared" si="85"/>
        <v>COP</v>
      </c>
      <c r="U501" s="33">
        <v>0</v>
      </c>
      <c r="V501" s="33">
        <v>0</v>
      </c>
      <c r="W501" s="33">
        <v>0</v>
      </c>
      <c r="X501" s="33">
        <f t="shared" si="86"/>
        <v>-133370</v>
      </c>
      <c r="Y501" s="33">
        <f t="shared" si="87"/>
        <v>-27.961046993092022</v>
      </c>
      <c r="Z501" s="33">
        <f t="shared" si="88"/>
        <v>-133370</v>
      </c>
      <c r="AA501" s="34">
        <f t="shared" si="89"/>
        <v>-3.2885585854578105E-06</v>
      </c>
      <c r="AB501" s="33" t="s">
        <v>4946</v>
      </c>
      <c r="AC501" s="35">
        <v>44965</v>
      </c>
      <c r="AD501" s="33">
        <v>60</v>
      </c>
      <c r="AE501" s="36">
        <f t="shared" si="90"/>
        <v>45025</v>
      </c>
    </row>
    <row r="502" spans="2:31" ht="14.5" hidden="1">
      <c r="B502" s="29" t="s">
        <v>266</v>
      </c>
      <c r="C502" s="30" t="str">
        <f t="shared" si="80"/>
        <v>(Acreedores quirografarios)</v>
      </c>
      <c r="D502" s="30">
        <v>5</v>
      </c>
      <c r="E502" s="30" t="s">
        <v>4978</v>
      </c>
      <c r="F502" s="30" t="s">
        <v>4979</v>
      </c>
      <c r="G502" s="30" t="s">
        <v>3909</v>
      </c>
      <c r="H502" s="31" t="s">
        <v>546</v>
      </c>
      <c r="I502" s="31" t="s">
        <v>48</v>
      </c>
      <c r="J502" s="32">
        <v>-57309</v>
      </c>
      <c r="K502" s="33">
        <f t="shared" si="81"/>
        <v>-12.014843234063964</v>
      </c>
      <c r="L502" s="33">
        <v>-57309</v>
      </c>
      <c r="M502" s="33">
        <v>0</v>
      </c>
      <c r="N502" s="33">
        <v>0</v>
      </c>
      <c r="O502" s="33">
        <v>0</v>
      </c>
      <c r="P502" s="33">
        <f t="shared" si="82"/>
        <v>-57309</v>
      </c>
      <c r="Q502" s="33">
        <f t="shared" si="83"/>
        <v>-12.014843234063964</v>
      </c>
      <c r="R502" s="33">
        <f t="shared" si="84"/>
        <v>-57309</v>
      </c>
      <c r="S502" s="33"/>
      <c r="T502" s="30" t="str">
        <f t="shared" si="85"/>
        <v>COP</v>
      </c>
      <c r="U502" s="33">
        <v>0</v>
      </c>
      <c r="V502" s="33">
        <v>0</v>
      </c>
      <c r="W502" s="33">
        <v>0</v>
      </c>
      <c r="X502" s="33">
        <f t="shared" si="86"/>
        <v>-57309</v>
      </c>
      <c r="Y502" s="33">
        <f t="shared" si="87"/>
        <v>-12.014843234063964</v>
      </c>
      <c r="Z502" s="33">
        <f t="shared" si="88"/>
        <v>-57309</v>
      </c>
      <c r="AA502" s="34">
        <f t="shared" si="89"/>
        <v>-1.4130914296618555E-06</v>
      </c>
      <c r="AB502" s="33" t="s">
        <v>4946</v>
      </c>
      <c r="AC502" s="35">
        <v>44965</v>
      </c>
      <c r="AD502" s="33">
        <v>60</v>
      </c>
      <c r="AE502" s="36">
        <f t="shared" si="90"/>
        <v>45025</v>
      </c>
    </row>
    <row r="503" spans="2:31" ht="14.5" hidden="1">
      <c r="B503" s="29" t="s">
        <v>266</v>
      </c>
      <c r="C503" s="30" t="str">
        <f t="shared" si="80"/>
        <v>(Acreedores quirografarios)</v>
      </c>
      <c r="D503" s="30">
        <v>5</v>
      </c>
      <c r="E503" s="30" t="s">
        <v>4978</v>
      </c>
      <c r="F503" s="30" t="s">
        <v>4979</v>
      </c>
      <c r="G503" s="30" t="s">
        <v>3909</v>
      </c>
      <c r="H503" s="31" t="s">
        <v>547</v>
      </c>
      <c r="I503" s="31" t="s">
        <v>48</v>
      </c>
      <c r="J503" s="32">
        <v>847620</v>
      </c>
      <c r="K503" s="33">
        <f t="shared" si="81"/>
        <v>177.70370137425704</v>
      </c>
      <c r="L503" s="33">
        <v>847620</v>
      </c>
      <c r="M503" s="33">
        <v>0</v>
      </c>
      <c r="N503" s="33">
        <v>0</v>
      </c>
      <c r="O503" s="33">
        <v>0</v>
      </c>
      <c r="P503" s="33">
        <f t="shared" si="82"/>
        <v>847620</v>
      </c>
      <c r="Q503" s="33">
        <f t="shared" si="83"/>
        <v>177.70370137425704</v>
      </c>
      <c r="R503" s="33">
        <f t="shared" si="84"/>
        <v>847620</v>
      </c>
      <c r="S503" s="33"/>
      <c r="T503" s="30" t="str">
        <f t="shared" si="85"/>
        <v>COP</v>
      </c>
      <c r="U503" s="33">
        <v>0</v>
      </c>
      <c r="V503" s="33">
        <v>0</v>
      </c>
      <c r="W503" s="33">
        <v>0</v>
      </c>
      <c r="X503" s="33">
        <f t="shared" si="86"/>
        <v>847620</v>
      </c>
      <c r="Y503" s="33">
        <f t="shared" si="87"/>
        <v>177.70370137425704</v>
      </c>
      <c r="Z503" s="33">
        <f t="shared" si="88"/>
        <v>847620</v>
      </c>
      <c r="AA503" s="34">
        <f t="shared" si="89"/>
        <v>2.0900112680555966E-05</v>
      </c>
      <c r="AB503" s="33" t="s">
        <v>4946</v>
      </c>
      <c r="AC503" s="35">
        <v>44966</v>
      </c>
      <c r="AD503" s="33">
        <v>60</v>
      </c>
      <c r="AE503" s="36">
        <f t="shared" si="90"/>
        <v>45026</v>
      </c>
    </row>
    <row r="504" spans="2:31" ht="14.5" hidden="1">
      <c r="B504" s="29" t="s">
        <v>548</v>
      </c>
      <c r="C504" s="30" t="str">
        <f t="shared" si="80"/>
        <v>(Acreedores quirografarios)</v>
      </c>
      <c r="D504" s="30">
        <v>5</v>
      </c>
      <c r="E504" s="30" t="s">
        <v>4980</v>
      </c>
      <c r="F504" s="30" t="s">
        <v>4981</v>
      </c>
      <c r="G504" s="30" t="s">
        <v>4780</v>
      </c>
      <c r="H504" s="31" t="s">
        <v>549</v>
      </c>
      <c r="I504" s="31" t="s">
        <v>48</v>
      </c>
      <c r="J504" s="32">
        <v>472497</v>
      </c>
      <c r="K504" s="33">
        <f t="shared" si="81"/>
        <v>99.059089908487678</v>
      </c>
      <c r="L504" s="33">
        <v>472497</v>
      </c>
      <c r="M504" s="33">
        <v>0</v>
      </c>
      <c r="N504" s="33">
        <v>0</v>
      </c>
      <c r="O504" s="33">
        <v>0</v>
      </c>
      <c r="P504" s="33">
        <f t="shared" si="82"/>
        <v>472497</v>
      </c>
      <c r="Q504" s="33">
        <f t="shared" si="83"/>
        <v>99.059089908487678</v>
      </c>
      <c r="R504" s="33">
        <f t="shared" si="84"/>
        <v>472497</v>
      </c>
      <c r="S504" s="33"/>
      <c r="T504" s="30" t="str">
        <f t="shared" si="85"/>
        <v>COP</v>
      </c>
      <c r="U504" s="33">
        <v>0</v>
      </c>
      <c r="V504" s="33">
        <v>0</v>
      </c>
      <c r="W504" s="33">
        <v>0</v>
      </c>
      <c r="X504" s="33">
        <f t="shared" si="86"/>
        <v>472497</v>
      </c>
      <c r="Y504" s="33">
        <f t="shared" si="87"/>
        <v>99.059089908487678</v>
      </c>
      <c r="Z504" s="33">
        <f t="shared" si="88"/>
        <v>472497</v>
      </c>
      <c r="AA504" s="34">
        <f t="shared" si="89"/>
        <v>1.1650551592959879E-05</v>
      </c>
      <c r="AB504" s="33" t="s">
        <v>4982</v>
      </c>
      <c r="AC504" s="35">
        <v>44935</v>
      </c>
      <c r="AD504" s="33">
        <v>60</v>
      </c>
      <c r="AE504" s="36">
        <f t="shared" si="90"/>
        <v>44995</v>
      </c>
    </row>
    <row r="505" spans="2:31" ht="14.5" hidden="1">
      <c r="B505" s="29" t="s">
        <v>548</v>
      </c>
      <c r="C505" s="30" t="str">
        <f t="shared" si="80"/>
        <v>(Acreedores quirografarios)</v>
      </c>
      <c r="D505" s="30">
        <v>5</v>
      </c>
      <c r="E505" s="30" t="s">
        <v>4980</v>
      </c>
      <c r="F505" s="30" t="s">
        <v>4981</v>
      </c>
      <c r="G505" s="30" t="s">
        <v>4780</v>
      </c>
      <c r="H505" s="31" t="s">
        <v>550</v>
      </c>
      <c r="I505" s="31" t="s">
        <v>48</v>
      </c>
      <c r="J505" s="32">
        <v>1063117</v>
      </c>
      <c r="K505" s="33">
        <f t="shared" si="81"/>
        <v>222.88269023134899</v>
      </c>
      <c r="L505" s="33">
        <v>1063117</v>
      </c>
      <c r="M505" s="33">
        <v>0</v>
      </c>
      <c r="N505" s="33">
        <v>0</v>
      </c>
      <c r="O505" s="33">
        <v>0</v>
      </c>
      <c r="P505" s="33">
        <f t="shared" si="82"/>
        <v>1063117</v>
      </c>
      <c r="Q505" s="33">
        <f t="shared" si="83"/>
        <v>222.88269023134899</v>
      </c>
      <c r="R505" s="33">
        <f t="shared" si="84"/>
        <v>1063117</v>
      </c>
      <c r="S505" s="33"/>
      <c r="T505" s="30" t="str">
        <f t="shared" si="85"/>
        <v>COP</v>
      </c>
      <c r="U505" s="33">
        <v>0</v>
      </c>
      <c r="V505" s="33">
        <v>0</v>
      </c>
      <c r="W505" s="33">
        <v>0</v>
      </c>
      <c r="X505" s="33">
        <f t="shared" si="86"/>
        <v>1063117</v>
      </c>
      <c r="Y505" s="33">
        <f t="shared" si="87"/>
        <v>222.88269023134899</v>
      </c>
      <c r="Z505" s="33">
        <f t="shared" si="88"/>
        <v>1063117</v>
      </c>
      <c r="AA505" s="34">
        <f t="shared" si="89"/>
        <v>2.6213710262398972E-05</v>
      </c>
      <c r="AB505" s="33" t="s">
        <v>4982</v>
      </c>
      <c r="AC505" s="35">
        <v>44935</v>
      </c>
      <c r="AD505" s="33">
        <v>60</v>
      </c>
      <c r="AE505" s="36">
        <f t="shared" si="90"/>
        <v>44995</v>
      </c>
    </row>
    <row r="506" spans="2:31" ht="14.5" hidden="1">
      <c r="B506" s="29" t="s">
        <v>548</v>
      </c>
      <c r="C506" s="30" t="str">
        <f t="shared" si="80"/>
        <v>(Acreedores quirografarios)</v>
      </c>
      <c r="D506" s="30">
        <v>5</v>
      </c>
      <c r="E506" s="30" t="s">
        <v>4980</v>
      </c>
      <c r="F506" s="30" t="s">
        <v>4981</v>
      </c>
      <c r="G506" s="30" t="s">
        <v>4780</v>
      </c>
      <c r="H506" s="31" t="s">
        <v>551</v>
      </c>
      <c r="I506" s="31" t="s">
        <v>48</v>
      </c>
      <c r="J506" s="32">
        <v>1063117</v>
      </c>
      <c r="K506" s="33">
        <f t="shared" si="81"/>
        <v>222.88269023134899</v>
      </c>
      <c r="L506" s="33">
        <v>1063117</v>
      </c>
      <c r="M506" s="33">
        <v>0</v>
      </c>
      <c r="N506" s="33">
        <v>0</v>
      </c>
      <c r="O506" s="33">
        <v>0</v>
      </c>
      <c r="P506" s="33">
        <f t="shared" si="82"/>
        <v>1063117</v>
      </c>
      <c r="Q506" s="33">
        <f t="shared" si="83"/>
        <v>222.88269023134899</v>
      </c>
      <c r="R506" s="33">
        <f t="shared" si="84"/>
        <v>1063117</v>
      </c>
      <c r="S506" s="33"/>
      <c r="T506" s="30" t="str">
        <f t="shared" si="85"/>
        <v>COP</v>
      </c>
      <c r="U506" s="33">
        <v>0</v>
      </c>
      <c r="V506" s="33">
        <v>0</v>
      </c>
      <c r="W506" s="33">
        <v>0</v>
      </c>
      <c r="X506" s="33">
        <f t="shared" si="86"/>
        <v>1063117</v>
      </c>
      <c r="Y506" s="33">
        <f t="shared" si="87"/>
        <v>222.88269023134899</v>
      </c>
      <c r="Z506" s="33">
        <f t="shared" si="88"/>
        <v>1063117</v>
      </c>
      <c r="AA506" s="34">
        <f t="shared" si="89"/>
        <v>2.6213710262398972E-05</v>
      </c>
      <c r="AB506" s="33" t="s">
        <v>4982</v>
      </c>
      <c r="AC506" s="35">
        <v>44935</v>
      </c>
      <c r="AD506" s="33">
        <v>60</v>
      </c>
      <c r="AE506" s="36">
        <f t="shared" si="90"/>
        <v>44995</v>
      </c>
    </row>
    <row r="507" spans="2:31" ht="14.5" hidden="1">
      <c r="B507" s="29" t="s">
        <v>552</v>
      </c>
      <c r="C507" s="30" t="str">
        <f t="shared" si="80"/>
        <v>(Acreedores quirografarios)</v>
      </c>
      <c r="D507" s="30">
        <v>5</v>
      </c>
      <c r="E507" s="30" t="s">
        <v>4983</v>
      </c>
      <c r="F507" s="30" t="s">
        <v>4984</v>
      </c>
      <c r="G507" s="30" t="s">
        <v>1616</v>
      </c>
      <c r="H507" s="31" t="s">
        <v>553</v>
      </c>
      <c r="I507" s="31" t="s">
        <v>48</v>
      </c>
      <c r="J507" s="32">
        <v>9163000</v>
      </c>
      <c r="K507" s="33">
        <f t="shared" si="81"/>
        <v>1810.4447728964221</v>
      </c>
      <c r="L507" s="33">
        <v>8635550</v>
      </c>
      <c r="M507" s="33">
        <v>0</v>
      </c>
      <c r="N507" s="33">
        <v>0</v>
      </c>
      <c r="O507" s="33">
        <v>0</v>
      </c>
      <c r="P507" s="33">
        <f t="shared" si="82"/>
        <v>9163000</v>
      </c>
      <c r="Q507" s="33">
        <f t="shared" si="83"/>
        <v>1810.4447728964221</v>
      </c>
      <c r="R507" s="33">
        <f t="shared" si="84"/>
        <v>8635550</v>
      </c>
      <c r="S507" s="33"/>
      <c r="T507" s="30" t="str">
        <f t="shared" si="85"/>
        <v>COP</v>
      </c>
      <c r="U507" s="33">
        <v>0</v>
      </c>
      <c r="V507" s="33">
        <v>0</v>
      </c>
      <c r="W507" s="33">
        <v>0</v>
      </c>
      <c r="X507" s="33">
        <f t="shared" si="86"/>
        <v>9163000</v>
      </c>
      <c r="Y507" s="33">
        <f t="shared" si="87"/>
        <v>1810.4447728964221</v>
      </c>
      <c r="Z507" s="33">
        <f t="shared" si="88"/>
        <v>8635550</v>
      </c>
      <c r="AA507" s="34">
        <f t="shared" si="89"/>
        <v>0.00021293028486653816</v>
      </c>
      <c r="AB507" s="33" t="s">
        <v>4908</v>
      </c>
      <c r="AC507" s="35">
        <v>44932</v>
      </c>
      <c r="AD507" s="33">
        <v>60</v>
      </c>
      <c r="AE507" s="36">
        <f t="shared" si="90"/>
        <v>44992</v>
      </c>
    </row>
    <row r="508" spans="2:31" ht="14.5" hidden="1">
      <c r="B508" s="29" t="s">
        <v>552</v>
      </c>
      <c r="C508" s="30" t="str">
        <f t="shared" si="80"/>
        <v>(Acreedores quirografarios)</v>
      </c>
      <c r="D508" s="30">
        <v>5</v>
      </c>
      <c r="E508" s="30" t="s">
        <v>4983</v>
      </c>
      <c r="F508" s="30" t="s">
        <v>4984</v>
      </c>
      <c r="G508" s="30" t="s">
        <v>1616</v>
      </c>
      <c r="H508" s="31" t="s">
        <v>554</v>
      </c>
      <c r="I508" s="31" t="s">
        <v>48</v>
      </c>
      <c r="J508" s="32">
        <v>9163000</v>
      </c>
      <c r="K508" s="33">
        <f t="shared" si="81"/>
        <v>1810.4447728964221</v>
      </c>
      <c r="L508" s="33">
        <v>8635550</v>
      </c>
      <c r="M508" s="33">
        <v>0</v>
      </c>
      <c r="N508" s="33">
        <v>0</v>
      </c>
      <c r="O508" s="33">
        <v>0</v>
      </c>
      <c r="P508" s="33">
        <f t="shared" si="82"/>
        <v>9163000</v>
      </c>
      <c r="Q508" s="33">
        <f t="shared" si="83"/>
        <v>1810.4447728964221</v>
      </c>
      <c r="R508" s="33">
        <f t="shared" si="84"/>
        <v>8635550</v>
      </c>
      <c r="S508" s="33"/>
      <c r="T508" s="30" t="str">
        <f t="shared" si="85"/>
        <v>COP</v>
      </c>
      <c r="U508" s="33">
        <v>0</v>
      </c>
      <c r="V508" s="33">
        <v>0</v>
      </c>
      <c r="W508" s="33">
        <v>0</v>
      </c>
      <c r="X508" s="33">
        <f t="shared" si="86"/>
        <v>9163000</v>
      </c>
      <c r="Y508" s="33">
        <f t="shared" si="87"/>
        <v>1810.4447728964221</v>
      </c>
      <c r="Z508" s="33">
        <f t="shared" si="88"/>
        <v>8635550</v>
      </c>
      <c r="AA508" s="34">
        <f t="shared" si="89"/>
        <v>0.00021293028486653816</v>
      </c>
      <c r="AB508" s="33" t="s">
        <v>4908</v>
      </c>
      <c r="AC508" s="35">
        <v>44961</v>
      </c>
      <c r="AD508" s="33">
        <v>60</v>
      </c>
      <c r="AE508" s="36">
        <f t="shared" si="90"/>
        <v>45021</v>
      </c>
    </row>
    <row r="509" spans="2:31" ht="14.5" hidden="1">
      <c r="B509" s="29" t="s">
        <v>555</v>
      </c>
      <c r="C509" s="30" t="str">
        <f t="shared" si="80"/>
        <v>(Acreedores quirografarios)</v>
      </c>
      <c r="D509" s="30">
        <v>5</v>
      </c>
      <c r="E509" s="30" t="s">
        <v>4985</v>
      </c>
      <c r="F509" s="30" t="s">
        <v>4986</v>
      </c>
      <c r="G509" s="30" t="s">
        <v>4770</v>
      </c>
      <c r="H509" s="31" t="s">
        <v>556</v>
      </c>
      <c r="I509" s="31" t="s">
        <v>48</v>
      </c>
      <c r="J509" s="32">
        <v>720095200</v>
      </c>
      <c r="K509" s="33">
        <f t="shared" si="81"/>
        <v>2373.8396385630572</v>
      </c>
      <c r="L509" s="33">
        <v>11322859</v>
      </c>
      <c r="M509" s="33">
        <v>0</v>
      </c>
      <c r="N509" s="33">
        <v>0</v>
      </c>
      <c r="O509" s="33">
        <v>0</v>
      </c>
      <c r="P509" s="33">
        <f t="shared" si="82"/>
        <v>720095200</v>
      </c>
      <c r="Q509" s="33">
        <f t="shared" si="83"/>
        <v>2373.8396385630572</v>
      </c>
      <c r="R509" s="33">
        <f t="shared" si="84"/>
        <v>11322859</v>
      </c>
      <c r="S509" s="33"/>
      <c r="T509" s="30" t="str">
        <f t="shared" si="85"/>
        <v>COP</v>
      </c>
      <c r="U509" s="33">
        <v>0</v>
      </c>
      <c r="V509" s="33">
        <v>0</v>
      </c>
      <c r="W509" s="33">
        <v>0</v>
      </c>
      <c r="X509" s="33">
        <f t="shared" si="86"/>
        <v>720095200</v>
      </c>
      <c r="Y509" s="33">
        <f t="shared" si="87"/>
        <v>2373.8396385630572</v>
      </c>
      <c r="Z509" s="33">
        <f t="shared" si="88"/>
        <v>11322859</v>
      </c>
      <c r="AA509" s="34">
        <f t="shared" si="89"/>
        <v>0.00027919236092358279</v>
      </c>
      <c r="AB509" s="33" t="s">
        <v>4987</v>
      </c>
      <c r="AC509" s="35">
        <v>44743</v>
      </c>
      <c r="AD509" s="33">
        <v>0</v>
      </c>
      <c r="AE509" s="36">
        <f t="shared" si="90"/>
        <v>44743</v>
      </c>
    </row>
    <row r="510" spans="2:31" ht="14.5" hidden="1">
      <c r="B510" s="29" t="s">
        <v>555</v>
      </c>
      <c r="C510" s="30" t="str">
        <f t="shared" si="80"/>
        <v>(Acreedores quirografarios)</v>
      </c>
      <c r="D510" s="30">
        <v>5</v>
      </c>
      <c r="E510" s="30" t="s">
        <v>4985</v>
      </c>
      <c r="F510" s="30" t="s">
        <v>4986</v>
      </c>
      <c r="G510" s="30" t="s">
        <v>4770</v>
      </c>
      <c r="H510" s="31" t="s">
        <v>557</v>
      </c>
      <c r="I510" s="31" t="s">
        <v>48</v>
      </c>
      <c r="J510" s="32">
        <v>34876800</v>
      </c>
      <c r="K510" s="33">
        <f t="shared" si="81"/>
        <v>63.331760956843503</v>
      </c>
      <c r="L510" s="33">
        <v>302083</v>
      </c>
      <c r="M510" s="33">
        <v>0</v>
      </c>
      <c r="N510" s="33">
        <v>0</v>
      </c>
      <c r="O510" s="33">
        <v>0</v>
      </c>
      <c r="P510" s="33">
        <f t="shared" si="82"/>
        <v>34876800</v>
      </c>
      <c r="Q510" s="33">
        <f t="shared" si="83"/>
        <v>63.331760956843503</v>
      </c>
      <c r="R510" s="33">
        <f t="shared" si="84"/>
        <v>302083</v>
      </c>
      <c r="S510" s="33"/>
      <c r="T510" s="30" t="str">
        <f t="shared" si="85"/>
        <v>COP</v>
      </c>
      <c r="U510" s="33">
        <v>0</v>
      </c>
      <c r="V510" s="33">
        <v>0</v>
      </c>
      <c r="W510" s="33">
        <v>0</v>
      </c>
      <c r="X510" s="33">
        <f t="shared" si="86"/>
        <v>34876800</v>
      </c>
      <c r="Y510" s="33">
        <f t="shared" si="87"/>
        <v>63.331760956843503</v>
      </c>
      <c r="Z510" s="33">
        <f t="shared" si="88"/>
        <v>302083</v>
      </c>
      <c r="AA510" s="34">
        <f t="shared" si="89"/>
        <v>7.4485839631915104E-06</v>
      </c>
      <c r="AB510" s="33" t="s">
        <v>4987</v>
      </c>
      <c r="AC510" s="35">
        <v>44874</v>
      </c>
      <c r="AD510" s="33">
        <v>0</v>
      </c>
      <c r="AE510" s="36">
        <f t="shared" si="90"/>
        <v>44874</v>
      </c>
    </row>
    <row r="511" spans="2:31" ht="14.5" hidden="1">
      <c r="B511" s="29" t="s">
        <v>558</v>
      </c>
      <c r="C511" s="30" t="str">
        <f t="shared" si="80"/>
        <v>(Acreedores quirografarios)</v>
      </c>
      <c r="D511" s="30">
        <v>5</v>
      </c>
      <c r="E511" s="30" t="s">
        <v>4988</v>
      </c>
      <c r="F511" s="30" t="s">
        <v>4989</v>
      </c>
      <c r="G511" s="30" t="s">
        <v>4912</v>
      </c>
      <c r="H511" s="31" t="s">
        <v>559</v>
      </c>
      <c r="I511" s="31" t="s">
        <v>48</v>
      </c>
      <c r="J511" s="32">
        <v>63456750</v>
      </c>
      <c r="K511" s="33">
        <f t="shared" si="81"/>
        <v>12705.611706867092</v>
      </c>
      <c r="L511" s="33">
        <v>60603862</v>
      </c>
      <c r="M511" s="33">
        <v>0</v>
      </c>
      <c r="N511" s="33">
        <v>0</v>
      </c>
      <c r="O511" s="33">
        <v>0</v>
      </c>
      <c r="P511" s="33">
        <f t="shared" si="82"/>
        <v>63456750</v>
      </c>
      <c r="Q511" s="33">
        <f t="shared" si="83"/>
        <v>12705.611706867092</v>
      </c>
      <c r="R511" s="33">
        <f t="shared" si="84"/>
        <v>60603862</v>
      </c>
      <c r="S511" s="33"/>
      <c r="T511" s="30" t="str">
        <f t="shared" si="85"/>
        <v>COP</v>
      </c>
      <c r="U511" s="33">
        <v>0</v>
      </c>
      <c r="V511" s="33">
        <v>0</v>
      </c>
      <c r="W511" s="33">
        <v>0</v>
      </c>
      <c r="X511" s="33">
        <f t="shared" si="86"/>
        <v>63456750</v>
      </c>
      <c r="Y511" s="33">
        <f t="shared" si="87"/>
        <v>12705.611706867092</v>
      </c>
      <c r="Z511" s="33">
        <f t="shared" si="88"/>
        <v>60603862</v>
      </c>
      <c r="AA511" s="34">
        <f t="shared" si="89"/>
        <v>0.0014943341882882233</v>
      </c>
      <c r="AB511" s="33" t="s">
        <v>104</v>
      </c>
      <c r="AC511" s="35">
        <v>44917</v>
      </c>
      <c r="AD511" s="33">
        <v>60</v>
      </c>
      <c r="AE511" s="36">
        <f t="shared" si="90"/>
        <v>44977</v>
      </c>
    </row>
    <row r="512" spans="2:31" ht="14.5" hidden="1">
      <c r="B512" s="29" t="s">
        <v>558</v>
      </c>
      <c r="C512" s="30" t="str">
        <f t="shared" si="80"/>
        <v>(Acreedores quirografarios)</v>
      </c>
      <c r="D512" s="30">
        <v>5</v>
      </c>
      <c r="E512" s="30" t="s">
        <v>4988</v>
      </c>
      <c r="F512" s="30" t="s">
        <v>4989</v>
      </c>
      <c r="G512" s="30" t="s">
        <v>4912</v>
      </c>
      <c r="H512" s="31" t="s">
        <v>560</v>
      </c>
      <c r="I512" s="31" t="s">
        <v>48</v>
      </c>
      <c r="J512" s="32">
        <v>45077200</v>
      </c>
      <c r="K512" s="33">
        <f t="shared" si="81"/>
        <v>9025.5710347285549</v>
      </c>
      <c r="L512" s="33">
        <v>43050620</v>
      </c>
      <c r="M512" s="33">
        <v>0</v>
      </c>
      <c r="N512" s="33">
        <v>0</v>
      </c>
      <c r="O512" s="33">
        <v>0</v>
      </c>
      <c r="P512" s="33">
        <f t="shared" si="82"/>
        <v>45077200</v>
      </c>
      <c r="Q512" s="33">
        <f t="shared" si="83"/>
        <v>9025.5710347285549</v>
      </c>
      <c r="R512" s="33">
        <f t="shared" si="84"/>
        <v>43050620</v>
      </c>
      <c r="S512" s="33"/>
      <c r="T512" s="30" t="str">
        <f t="shared" si="85"/>
        <v>COP</v>
      </c>
      <c r="U512" s="33">
        <v>0</v>
      </c>
      <c r="V512" s="33">
        <v>0</v>
      </c>
      <c r="W512" s="33">
        <v>0</v>
      </c>
      <c r="X512" s="33">
        <f t="shared" si="86"/>
        <v>45077200</v>
      </c>
      <c r="Y512" s="33">
        <f t="shared" si="87"/>
        <v>9025.5710347285549</v>
      </c>
      <c r="Z512" s="33">
        <f t="shared" si="88"/>
        <v>43050620</v>
      </c>
      <c r="AA512" s="34">
        <f t="shared" si="89"/>
        <v>0.0010615167279769192</v>
      </c>
      <c r="AB512" s="33" t="s">
        <v>104</v>
      </c>
      <c r="AC512" s="35">
        <v>44946</v>
      </c>
      <c r="AD512" s="33">
        <v>60</v>
      </c>
      <c r="AE512" s="36">
        <f t="shared" si="90"/>
        <v>45006</v>
      </c>
    </row>
    <row r="513" spans="2:31" ht="14.5" hidden="1">
      <c r="B513" s="29" t="s">
        <v>561</v>
      </c>
      <c r="C513" s="30" t="str">
        <f t="shared" si="80"/>
        <v>(Acreedores quirografarios)</v>
      </c>
      <c r="D513" s="30">
        <v>5</v>
      </c>
      <c r="E513" s="30" t="s">
        <v>4990</v>
      </c>
      <c r="F513" s="30" t="s">
        <v>4991</v>
      </c>
      <c r="G513" s="30" t="s">
        <v>3909</v>
      </c>
      <c r="H513" s="31" t="s">
        <v>562</v>
      </c>
      <c r="I513" s="31" t="s">
        <v>48</v>
      </c>
      <c r="J513" s="32">
        <v>1558915</v>
      </c>
      <c r="K513" s="33">
        <f t="shared" si="81"/>
        <v>316.23531138295749</v>
      </c>
      <c r="L513" s="33">
        <v>1508395</v>
      </c>
      <c r="M513" s="33">
        <v>0</v>
      </c>
      <c r="N513" s="33">
        <v>0</v>
      </c>
      <c r="O513" s="33">
        <v>0</v>
      </c>
      <c r="P513" s="33">
        <f t="shared" si="82"/>
        <v>1558915</v>
      </c>
      <c r="Q513" s="33">
        <f t="shared" si="83"/>
        <v>316.23531138295749</v>
      </c>
      <c r="R513" s="33">
        <f t="shared" si="84"/>
        <v>1508395</v>
      </c>
      <c r="S513" s="33"/>
      <c r="T513" s="30" t="str">
        <f t="shared" si="85"/>
        <v>COP</v>
      </c>
      <c r="U513" s="33">
        <v>0</v>
      </c>
      <c r="V513" s="33">
        <v>0</v>
      </c>
      <c r="W513" s="33">
        <v>0</v>
      </c>
      <c r="X513" s="33">
        <f t="shared" si="86"/>
        <v>1558915</v>
      </c>
      <c r="Y513" s="33">
        <f t="shared" si="87"/>
        <v>316.23531138295749</v>
      </c>
      <c r="Z513" s="33">
        <f t="shared" si="88"/>
        <v>1508395</v>
      </c>
      <c r="AA513" s="34">
        <f t="shared" si="89"/>
        <v>3.7193111850578347E-05</v>
      </c>
      <c r="AB513" s="33" t="s">
        <v>4992</v>
      </c>
      <c r="AC513" s="35">
        <v>44917</v>
      </c>
      <c r="AD513" s="33">
        <v>60</v>
      </c>
      <c r="AE513" s="36">
        <f t="shared" si="90"/>
        <v>44977</v>
      </c>
    </row>
    <row r="514" spans="2:31" ht="14.5" hidden="1">
      <c r="B514" s="29" t="s">
        <v>561</v>
      </c>
      <c r="C514" s="30" t="str">
        <f t="shared" si="80"/>
        <v>(Acreedores quirografarios)</v>
      </c>
      <c r="D514" s="30">
        <v>5</v>
      </c>
      <c r="E514" s="30" t="s">
        <v>4990</v>
      </c>
      <c r="F514" s="30" t="s">
        <v>4991</v>
      </c>
      <c r="G514" s="30" t="s">
        <v>3909</v>
      </c>
      <c r="H514" s="31" t="s">
        <v>563</v>
      </c>
      <c r="I514" s="31" t="s">
        <v>48</v>
      </c>
      <c r="J514" s="32">
        <v>1768414</v>
      </c>
      <c r="K514" s="33">
        <f t="shared" si="81"/>
        <v>357.31207480319085</v>
      </c>
      <c r="L514" s="33">
        <v>1704325</v>
      </c>
      <c r="M514" s="33">
        <v>0</v>
      </c>
      <c r="N514" s="33">
        <v>0</v>
      </c>
      <c r="O514" s="33">
        <v>0</v>
      </c>
      <c r="P514" s="33">
        <f t="shared" si="82"/>
        <v>1768414</v>
      </c>
      <c r="Q514" s="33">
        <f t="shared" si="83"/>
        <v>357.31207480319085</v>
      </c>
      <c r="R514" s="33">
        <f t="shared" si="84"/>
        <v>1704325</v>
      </c>
      <c r="S514" s="33"/>
      <c r="T514" s="30" t="str">
        <f t="shared" si="85"/>
        <v>COP</v>
      </c>
      <c r="U514" s="33">
        <v>0</v>
      </c>
      <c r="V514" s="33">
        <v>0</v>
      </c>
      <c r="W514" s="33">
        <v>0</v>
      </c>
      <c r="X514" s="33">
        <f t="shared" si="86"/>
        <v>1768414</v>
      </c>
      <c r="Y514" s="33">
        <f t="shared" si="87"/>
        <v>357.31207480319085</v>
      </c>
      <c r="Z514" s="33">
        <f t="shared" si="88"/>
        <v>1704325</v>
      </c>
      <c r="AA514" s="34">
        <f t="shared" si="89"/>
        <v>4.2024237918275348E-05</v>
      </c>
      <c r="AB514" s="33" t="s">
        <v>4992</v>
      </c>
      <c r="AC514" s="35">
        <v>44952</v>
      </c>
      <c r="AD514" s="33">
        <v>60</v>
      </c>
      <c r="AE514" s="36">
        <f t="shared" si="90"/>
        <v>45012</v>
      </c>
    </row>
    <row r="515" spans="2:31" ht="14.5" hidden="1">
      <c r="B515" s="29" t="s">
        <v>564</v>
      </c>
      <c r="C515" s="30" t="str">
        <f t="shared" si="80"/>
        <v>(Acreedores quirografarios)</v>
      </c>
      <c r="D515" s="30">
        <v>5</v>
      </c>
      <c r="E515" s="30" t="s">
        <v>4993</v>
      </c>
      <c r="F515" s="30" t="s">
        <v>4994</v>
      </c>
      <c r="G515" s="30" t="s">
        <v>3909</v>
      </c>
      <c r="H515" s="31" t="s">
        <v>565</v>
      </c>
      <c r="I515" s="31" t="s">
        <v>48</v>
      </c>
      <c r="J515" s="32">
        <v>9341500</v>
      </c>
      <c r="K515" s="33">
        <f t="shared" si="81"/>
        <v>1829.8151933498955</v>
      </c>
      <c r="L515" s="33">
        <v>8727944</v>
      </c>
      <c r="M515" s="33">
        <v>0</v>
      </c>
      <c r="N515" s="33">
        <v>0</v>
      </c>
      <c r="O515" s="33">
        <v>0</v>
      </c>
      <c r="P515" s="33">
        <f t="shared" si="82"/>
        <v>9341500</v>
      </c>
      <c r="Q515" s="33">
        <f t="shared" si="83"/>
        <v>1829.8151933498955</v>
      </c>
      <c r="R515" s="33">
        <f t="shared" si="84"/>
        <v>8727944</v>
      </c>
      <c r="S515" s="33"/>
      <c r="T515" s="30" t="str">
        <f t="shared" si="85"/>
        <v>COP</v>
      </c>
      <c r="U515" s="33">
        <v>0</v>
      </c>
      <c r="V515" s="33">
        <v>0</v>
      </c>
      <c r="W515" s="33">
        <v>0</v>
      </c>
      <c r="X515" s="33">
        <f t="shared" si="86"/>
        <v>9341500</v>
      </c>
      <c r="Y515" s="33">
        <f t="shared" si="87"/>
        <v>1829.8151933498955</v>
      </c>
      <c r="Z515" s="33">
        <f t="shared" si="88"/>
        <v>8727944</v>
      </c>
      <c r="AA515" s="34">
        <f t="shared" si="89"/>
        <v>0.00021520848147705619</v>
      </c>
      <c r="AB515" s="33" t="s">
        <v>762</v>
      </c>
      <c r="AC515" s="35">
        <v>44859</v>
      </c>
      <c r="AD515" s="33">
        <v>60</v>
      </c>
      <c r="AE515" s="36">
        <f t="shared" si="90"/>
        <v>44919</v>
      </c>
    </row>
    <row r="516" spans="2:31" ht="14.5" hidden="1">
      <c r="B516" s="29" t="s">
        <v>564</v>
      </c>
      <c r="C516" s="30" t="str">
        <f t="shared" si="80"/>
        <v>(Acreedores quirografarios)</v>
      </c>
      <c r="D516" s="30">
        <v>5</v>
      </c>
      <c r="E516" s="30" t="s">
        <v>4993</v>
      </c>
      <c r="F516" s="30" t="s">
        <v>4994</v>
      </c>
      <c r="G516" s="30" t="s">
        <v>3909</v>
      </c>
      <c r="H516" s="31" t="s">
        <v>566</v>
      </c>
      <c r="I516" s="31" t="s">
        <v>48</v>
      </c>
      <c r="J516" s="32">
        <v>1094800</v>
      </c>
      <c r="K516" s="33">
        <f t="shared" si="81"/>
        <v>222.16484795119342</v>
      </c>
      <c r="L516" s="33">
        <v>1059693</v>
      </c>
      <c r="M516" s="33">
        <v>0</v>
      </c>
      <c r="N516" s="33">
        <v>0</v>
      </c>
      <c r="O516" s="33">
        <v>0</v>
      </c>
      <c r="P516" s="33">
        <f t="shared" si="82"/>
        <v>1094800</v>
      </c>
      <c r="Q516" s="33">
        <f t="shared" si="83"/>
        <v>222.16484795119342</v>
      </c>
      <c r="R516" s="33">
        <f t="shared" si="84"/>
        <v>1059693</v>
      </c>
      <c r="S516" s="33"/>
      <c r="T516" s="30" t="str">
        <f t="shared" si="85"/>
        <v>COP</v>
      </c>
      <c r="U516" s="33">
        <v>0</v>
      </c>
      <c r="V516" s="33">
        <v>0</v>
      </c>
      <c r="W516" s="33">
        <v>0</v>
      </c>
      <c r="X516" s="33">
        <f t="shared" si="86"/>
        <v>1094800</v>
      </c>
      <c r="Y516" s="33">
        <f t="shared" si="87"/>
        <v>222.16484795119342</v>
      </c>
      <c r="Z516" s="33">
        <f t="shared" si="88"/>
        <v>1059693</v>
      </c>
      <c r="AA516" s="34">
        <f t="shared" si="89"/>
        <v>2.6129283295340359E-05</v>
      </c>
      <c r="AB516" s="33" t="s">
        <v>762</v>
      </c>
      <c r="AC516" s="35">
        <v>44915</v>
      </c>
      <c r="AD516" s="33">
        <v>60</v>
      </c>
      <c r="AE516" s="36">
        <f t="shared" si="90"/>
        <v>44975</v>
      </c>
    </row>
    <row r="517" spans="2:31" ht="14.5" hidden="1">
      <c r="B517" s="29" t="s">
        <v>564</v>
      </c>
      <c r="C517" s="30" t="str">
        <f t="shared" si="80"/>
        <v>(Acreedores quirografarios)</v>
      </c>
      <c r="D517" s="30">
        <v>5</v>
      </c>
      <c r="E517" s="30" t="s">
        <v>4993</v>
      </c>
      <c r="F517" s="30" t="s">
        <v>4994</v>
      </c>
      <c r="G517" s="30" t="s">
        <v>3909</v>
      </c>
      <c r="H517" s="31" t="s">
        <v>567</v>
      </c>
      <c r="I517" s="31" t="s">
        <v>48</v>
      </c>
      <c r="J517" s="32">
        <v>6576297</v>
      </c>
      <c r="K517" s="33">
        <f t="shared" si="81"/>
        <v>1305.5452477541221</v>
      </c>
      <c r="L517" s="33">
        <v>6227255</v>
      </c>
      <c r="M517" s="33">
        <v>0</v>
      </c>
      <c r="N517" s="33">
        <v>0</v>
      </c>
      <c r="O517" s="33">
        <v>0</v>
      </c>
      <c r="P517" s="33">
        <f t="shared" si="82"/>
        <v>6576297</v>
      </c>
      <c r="Q517" s="33">
        <f t="shared" si="83"/>
        <v>1305.5452477541221</v>
      </c>
      <c r="R517" s="33">
        <f t="shared" si="84"/>
        <v>6227255</v>
      </c>
      <c r="S517" s="33"/>
      <c r="T517" s="30" t="str">
        <f t="shared" si="85"/>
        <v>COP</v>
      </c>
      <c r="U517" s="33">
        <v>0</v>
      </c>
      <c r="V517" s="33">
        <v>0</v>
      </c>
      <c r="W517" s="33">
        <v>0</v>
      </c>
      <c r="X517" s="33">
        <f t="shared" si="86"/>
        <v>6576297</v>
      </c>
      <c r="Y517" s="33">
        <f t="shared" si="87"/>
        <v>1305.5452477541221</v>
      </c>
      <c r="Z517" s="33">
        <f t="shared" si="88"/>
        <v>6227255</v>
      </c>
      <c r="AA517" s="34">
        <f t="shared" si="89"/>
        <v>0.00015354797101360933</v>
      </c>
      <c r="AB517" s="33" t="s">
        <v>762</v>
      </c>
      <c r="AC517" s="35">
        <v>44915</v>
      </c>
      <c r="AD517" s="33">
        <v>60</v>
      </c>
      <c r="AE517" s="36">
        <f t="shared" si="90"/>
        <v>44975</v>
      </c>
    </row>
    <row r="518" spans="2:31" ht="14.5" hidden="1">
      <c r="B518" s="29" t="s">
        <v>564</v>
      </c>
      <c r="C518" s="30" t="str">
        <f t="shared" si="80"/>
        <v>(Acreedores quirografarios)</v>
      </c>
      <c r="D518" s="30">
        <v>5</v>
      </c>
      <c r="E518" s="30" t="s">
        <v>4993</v>
      </c>
      <c r="F518" s="30" t="s">
        <v>4994</v>
      </c>
      <c r="G518" s="30" t="s">
        <v>3909</v>
      </c>
      <c r="H518" s="31" t="s">
        <v>568</v>
      </c>
      <c r="I518" s="31" t="s">
        <v>48</v>
      </c>
      <c r="J518" s="32">
        <v>2320500</v>
      </c>
      <c r="K518" s="33">
        <f t="shared" si="81"/>
        <v>460.67234818704986</v>
      </c>
      <c r="L518" s="33">
        <v>2197338</v>
      </c>
      <c r="M518" s="33">
        <v>0</v>
      </c>
      <c r="N518" s="33">
        <v>0</v>
      </c>
      <c r="O518" s="33">
        <v>0</v>
      </c>
      <c r="P518" s="33">
        <f t="shared" si="82"/>
        <v>2320500</v>
      </c>
      <c r="Q518" s="33">
        <f t="shared" si="83"/>
        <v>460.67234818704986</v>
      </c>
      <c r="R518" s="33">
        <f t="shared" si="84"/>
        <v>2197338</v>
      </c>
      <c r="S518" s="33"/>
      <c r="T518" s="30" t="str">
        <f t="shared" si="85"/>
        <v>COP</v>
      </c>
      <c r="U518" s="33">
        <v>0</v>
      </c>
      <c r="V518" s="33">
        <v>0</v>
      </c>
      <c r="W518" s="33">
        <v>0</v>
      </c>
      <c r="X518" s="33">
        <f t="shared" si="86"/>
        <v>2320500</v>
      </c>
      <c r="Y518" s="33">
        <f t="shared" si="87"/>
        <v>460.67234818704986</v>
      </c>
      <c r="Z518" s="33">
        <f t="shared" si="88"/>
        <v>2197338</v>
      </c>
      <c r="AA518" s="34">
        <f t="shared" si="89"/>
        <v>5.4180660906146013E-05</v>
      </c>
      <c r="AB518" s="33" t="s">
        <v>762</v>
      </c>
      <c r="AC518" s="35">
        <v>44915</v>
      </c>
      <c r="AD518" s="33">
        <v>60</v>
      </c>
      <c r="AE518" s="36">
        <f t="shared" si="90"/>
        <v>44975</v>
      </c>
    </row>
    <row r="519" spans="2:31" ht="14.5" hidden="1">
      <c r="B519" s="29" t="s">
        <v>564</v>
      </c>
      <c r="C519" s="30" t="str">
        <f t="shared" si="80"/>
        <v>(Acreedores quirografarios)</v>
      </c>
      <c r="D519" s="30">
        <v>5</v>
      </c>
      <c r="E519" s="30" t="s">
        <v>4993</v>
      </c>
      <c r="F519" s="30" t="s">
        <v>4994</v>
      </c>
      <c r="G519" s="30" t="s">
        <v>3909</v>
      </c>
      <c r="H519" s="31" t="s">
        <v>569</v>
      </c>
      <c r="I519" s="31" t="s">
        <v>48</v>
      </c>
      <c r="J519" s="32">
        <v>833000</v>
      </c>
      <c r="K519" s="33">
        <f t="shared" si="81"/>
        <v>169.03843936392127</v>
      </c>
      <c r="L519" s="33">
        <v>806288</v>
      </c>
      <c r="M519" s="33">
        <v>0</v>
      </c>
      <c r="N519" s="33">
        <v>0</v>
      </c>
      <c r="O519" s="33">
        <v>0</v>
      </c>
      <c r="P519" s="33">
        <f t="shared" si="82"/>
        <v>833000</v>
      </c>
      <c r="Q519" s="33">
        <f t="shared" si="83"/>
        <v>169.03843936392127</v>
      </c>
      <c r="R519" s="33">
        <f t="shared" si="84"/>
        <v>806288</v>
      </c>
      <c r="S519" s="33"/>
      <c r="T519" s="30" t="str">
        <f t="shared" si="85"/>
        <v>COP</v>
      </c>
      <c r="U519" s="33">
        <v>0</v>
      </c>
      <c r="V519" s="33">
        <v>0</v>
      </c>
      <c r="W519" s="33">
        <v>0</v>
      </c>
      <c r="X519" s="33">
        <f t="shared" si="86"/>
        <v>833000</v>
      </c>
      <c r="Y519" s="33">
        <f t="shared" si="87"/>
        <v>169.03843936392127</v>
      </c>
      <c r="Z519" s="33">
        <f t="shared" si="88"/>
        <v>806288</v>
      </c>
      <c r="AA519" s="34">
        <f t="shared" si="89"/>
        <v>1.9880972668153309E-05</v>
      </c>
      <c r="AB519" s="33" t="s">
        <v>762</v>
      </c>
      <c r="AC519" s="35">
        <v>44915</v>
      </c>
      <c r="AD519" s="33">
        <v>60</v>
      </c>
      <c r="AE519" s="36">
        <f t="shared" si="90"/>
        <v>44975</v>
      </c>
    </row>
    <row r="520" spans="2:31" ht="14.5" hidden="1">
      <c r="B520" s="29" t="s">
        <v>564</v>
      </c>
      <c r="C520" s="30" t="str">
        <f t="shared" si="80"/>
        <v>(Acreedores quirografarios)</v>
      </c>
      <c r="D520" s="30">
        <v>5</v>
      </c>
      <c r="E520" s="30" t="s">
        <v>4993</v>
      </c>
      <c r="F520" s="30" t="s">
        <v>4994</v>
      </c>
      <c r="G520" s="30" t="s">
        <v>3909</v>
      </c>
      <c r="H520" s="31" t="s">
        <v>570</v>
      </c>
      <c r="I520" s="31" t="s">
        <v>48</v>
      </c>
      <c r="J520" s="32">
        <v>223720</v>
      </c>
      <c r="K520" s="33">
        <f t="shared" si="81"/>
        <v>45.398911915469036</v>
      </c>
      <c r="L520" s="33">
        <v>216546</v>
      </c>
      <c r="M520" s="33">
        <v>0</v>
      </c>
      <c r="N520" s="33">
        <v>0</v>
      </c>
      <c r="O520" s="33">
        <v>0</v>
      </c>
      <c r="P520" s="33">
        <f t="shared" si="82"/>
        <v>223720</v>
      </c>
      <c r="Q520" s="33">
        <f t="shared" si="83"/>
        <v>45.398911915469036</v>
      </c>
      <c r="R520" s="33">
        <f t="shared" si="84"/>
        <v>216546</v>
      </c>
      <c r="S520" s="33"/>
      <c r="T520" s="30" t="str">
        <f t="shared" si="85"/>
        <v>COP</v>
      </c>
      <c r="U520" s="33">
        <v>0</v>
      </c>
      <c r="V520" s="33">
        <v>0</v>
      </c>
      <c r="W520" s="33">
        <v>0</v>
      </c>
      <c r="X520" s="33">
        <f t="shared" si="86"/>
        <v>223720</v>
      </c>
      <c r="Y520" s="33">
        <f t="shared" si="87"/>
        <v>45.398911915469036</v>
      </c>
      <c r="Z520" s="33">
        <f t="shared" si="88"/>
        <v>216546</v>
      </c>
      <c r="AA520" s="34">
        <f t="shared" si="89"/>
        <v>5.3394632034681491E-06</v>
      </c>
      <c r="AB520" s="33" t="s">
        <v>762</v>
      </c>
      <c r="AC520" s="35">
        <v>44915</v>
      </c>
      <c r="AD520" s="33">
        <v>60</v>
      </c>
      <c r="AE520" s="36">
        <f t="shared" si="90"/>
        <v>44975</v>
      </c>
    </row>
    <row r="521" spans="2:31" ht="14.5" hidden="1">
      <c r="B521" s="29" t="s">
        <v>564</v>
      </c>
      <c r="C521" s="30" t="str">
        <f t="shared" si="80"/>
        <v>(Acreedores quirografarios)</v>
      </c>
      <c r="D521" s="30">
        <v>5</v>
      </c>
      <c r="E521" s="30" t="s">
        <v>4993</v>
      </c>
      <c r="F521" s="30" t="s">
        <v>4994</v>
      </c>
      <c r="G521" s="30" t="s">
        <v>3909</v>
      </c>
      <c r="H521" s="31" t="s">
        <v>571</v>
      </c>
      <c r="I521" s="31" t="s">
        <v>62</v>
      </c>
      <c r="J521" s="32">
        <v>190.40000000000001</v>
      </c>
      <c r="K521" s="33">
        <f t="shared" si="81"/>
        <v>190.40000000000001</v>
      </c>
      <c r="L521" s="33">
        <v>885070</v>
      </c>
      <c r="M521" s="33">
        <v>0</v>
      </c>
      <c r="N521" s="33">
        <v>0</v>
      </c>
      <c r="O521" s="33">
        <v>0</v>
      </c>
      <c r="P521" s="33">
        <f t="shared" si="82"/>
        <v>190.40000000000001</v>
      </c>
      <c r="Q521" s="33">
        <f t="shared" si="83"/>
        <v>190.40000000000001</v>
      </c>
      <c r="R521" s="33">
        <f t="shared" si="84"/>
        <v>885070</v>
      </c>
      <c r="S521" s="33"/>
      <c r="T521" s="30" t="str">
        <f t="shared" si="85"/>
        <v>USD</v>
      </c>
      <c r="U521" s="33">
        <v>0</v>
      </c>
      <c r="V521" s="33">
        <v>0</v>
      </c>
      <c r="W521" s="33">
        <v>0</v>
      </c>
      <c r="X521" s="33">
        <f t="shared" si="86"/>
        <v>190.40000000000001</v>
      </c>
      <c r="Y521" s="33">
        <f t="shared" si="87"/>
        <v>190.40000000000001</v>
      </c>
      <c r="Z521" s="33">
        <f t="shared" si="88"/>
        <v>885070</v>
      </c>
      <c r="AA521" s="34">
        <f t="shared" si="89"/>
        <v>2.1823532632759574E-05</v>
      </c>
      <c r="AB521" s="33" t="s">
        <v>762</v>
      </c>
      <c r="AC521" s="35">
        <v>44915</v>
      </c>
      <c r="AD521" s="33">
        <v>60</v>
      </c>
      <c r="AE521" s="36">
        <f t="shared" si="90"/>
        <v>44975</v>
      </c>
    </row>
    <row r="522" spans="2:31" ht="14.5" hidden="1">
      <c r="B522" s="29" t="s">
        <v>564</v>
      </c>
      <c r="C522" s="30" t="str">
        <f t="shared" si="80"/>
        <v>(Acreedores quirografarios)</v>
      </c>
      <c r="D522" s="30">
        <v>5</v>
      </c>
      <c r="E522" s="30" t="s">
        <v>4993</v>
      </c>
      <c r="F522" s="30" t="s">
        <v>4994</v>
      </c>
      <c r="G522" s="30" t="s">
        <v>3909</v>
      </c>
      <c r="H522" s="31" t="s">
        <v>572</v>
      </c>
      <c r="I522" s="31" t="s">
        <v>48</v>
      </c>
      <c r="J522" s="32">
        <v>1626849</v>
      </c>
      <c r="K522" s="33">
        <f t="shared" si="81"/>
        <v>318.66746333742151</v>
      </c>
      <c r="L522" s="33">
        <v>1519996</v>
      </c>
      <c r="M522" s="33">
        <v>0</v>
      </c>
      <c r="N522" s="33">
        <v>0</v>
      </c>
      <c r="O522" s="33">
        <v>0</v>
      </c>
      <c r="P522" s="33">
        <f t="shared" si="82"/>
        <v>1626849</v>
      </c>
      <c r="Q522" s="33">
        <f t="shared" si="83"/>
        <v>318.66746333742151</v>
      </c>
      <c r="R522" s="33">
        <f t="shared" si="84"/>
        <v>1519996</v>
      </c>
      <c r="S522" s="33"/>
      <c r="T522" s="30" t="str">
        <f t="shared" si="85"/>
        <v>COP</v>
      </c>
      <c r="U522" s="33">
        <v>0</v>
      </c>
      <c r="V522" s="33">
        <v>0</v>
      </c>
      <c r="W522" s="33">
        <v>0</v>
      </c>
      <c r="X522" s="33">
        <f t="shared" si="86"/>
        <v>1626849</v>
      </c>
      <c r="Y522" s="33">
        <f t="shared" si="87"/>
        <v>318.66746333742151</v>
      </c>
      <c r="Z522" s="33">
        <f t="shared" si="88"/>
        <v>1519996</v>
      </c>
      <c r="AA522" s="34">
        <f t="shared" si="89"/>
        <v>3.7479162447788333E-05</v>
      </c>
      <c r="AB522" s="33" t="s">
        <v>762</v>
      </c>
      <c r="AC522" s="35">
        <v>44951</v>
      </c>
      <c r="AD522" s="33">
        <v>60</v>
      </c>
      <c r="AE522" s="36">
        <f t="shared" si="90"/>
        <v>45011</v>
      </c>
    </row>
    <row r="523" spans="2:31" ht="14.5" hidden="1">
      <c r="B523" s="29" t="s">
        <v>564</v>
      </c>
      <c r="C523" s="30" t="str">
        <f t="shared" si="80"/>
        <v>(Acreedores quirografarios)</v>
      </c>
      <c r="D523" s="30">
        <v>5</v>
      </c>
      <c r="E523" s="30" t="s">
        <v>4993</v>
      </c>
      <c r="F523" s="30" t="s">
        <v>4994</v>
      </c>
      <c r="G523" s="30" t="s">
        <v>3909</v>
      </c>
      <c r="H523" s="31" t="s">
        <v>573</v>
      </c>
      <c r="I523" s="31" t="s">
        <v>48</v>
      </c>
      <c r="J523" s="32">
        <v>9152004</v>
      </c>
      <c r="K523" s="33">
        <f t="shared" si="81"/>
        <v>1792.6964160298542</v>
      </c>
      <c r="L523" s="33">
        <v>8550893</v>
      </c>
      <c r="M523" s="33">
        <v>0</v>
      </c>
      <c r="N523" s="33">
        <v>0</v>
      </c>
      <c r="O523" s="33">
        <v>0</v>
      </c>
      <c r="P523" s="33">
        <f t="shared" si="82"/>
        <v>9152004</v>
      </c>
      <c r="Q523" s="33">
        <f t="shared" si="83"/>
        <v>1792.6964160298542</v>
      </c>
      <c r="R523" s="33">
        <f t="shared" si="84"/>
        <v>8550893</v>
      </c>
      <c r="S523" s="33"/>
      <c r="T523" s="30" t="str">
        <f t="shared" si="85"/>
        <v>COP</v>
      </c>
      <c r="U523" s="33">
        <v>0</v>
      </c>
      <c r="V523" s="33">
        <v>0</v>
      </c>
      <c r="W523" s="33">
        <v>0</v>
      </c>
      <c r="X523" s="33">
        <f t="shared" si="86"/>
        <v>9152004</v>
      </c>
      <c r="Y523" s="33">
        <f t="shared" si="87"/>
        <v>1792.6964160298542</v>
      </c>
      <c r="Z523" s="33">
        <f t="shared" si="88"/>
        <v>8550893</v>
      </c>
      <c r="AA523" s="34">
        <f t="shared" si="89"/>
        <v>0.00021084286262638594</v>
      </c>
      <c r="AB523" s="33" t="s">
        <v>762</v>
      </c>
      <c r="AC523" s="35">
        <v>44951</v>
      </c>
      <c r="AD523" s="33">
        <v>60</v>
      </c>
      <c r="AE523" s="36">
        <f t="shared" si="90"/>
        <v>45011</v>
      </c>
    </row>
    <row r="524" spans="2:31" ht="14.5" hidden="1">
      <c r="B524" s="29" t="s">
        <v>574</v>
      </c>
      <c r="C524" s="30" t="str">
        <f t="shared" si="80"/>
        <v>(Acreedores quirografarios)</v>
      </c>
      <c r="D524" s="30">
        <v>5</v>
      </c>
      <c r="E524" s="30" t="s">
        <v>4995</v>
      </c>
      <c r="F524" s="30" t="s">
        <v>4996</v>
      </c>
      <c r="G524" s="30" t="s">
        <v>4912</v>
      </c>
      <c r="H524" s="31" t="s">
        <v>575</v>
      </c>
      <c r="I524" s="31" t="s">
        <v>48</v>
      </c>
      <c r="J524" s="32">
        <v>100709700</v>
      </c>
      <c r="K524" s="33">
        <f t="shared" si="81"/>
        <v>20670.241202553538</v>
      </c>
      <c r="L524" s="33">
        <v>98593950</v>
      </c>
      <c r="M524" s="33">
        <v>0</v>
      </c>
      <c r="N524" s="33">
        <v>0</v>
      </c>
      <c r="O524" s="33">
        <v>0</v>
      </c>
      <c r="P524" s="33">
        <f t="shared" si="82"/>
        <v>100709700</v>
      </c>
      <c r="Q524" s="33">
        <f t="shared" si="83"/>
        <v>20670.241202553538</v>
      </c>
      <c r="R524" s="33">
        <f t="shared" si="84"/>
        <v>98593950</v>
      </c>
      <c r="S524" s="33"/>
      <c r="T524" s="30" t="str">
        <f t="shared" si="85"/>
        <v>COP</v>
      </c>
      <c r="U524" s="33">
        <v>0</v>
      </c>
      <c r="V524" s="33">
        <v>0</v>
      </c>
      <c r="W524" s="33">
        <v>0</v>
      </c>
      <c r="X524" s="33">
        <f t="shared" si="86"/>
        <v>100709700</v>
      </c>
      <c r="Y524" s="33">
        <f t="shared" si="87"/>
        <v>20670.241202553538</v>
      </c>
      <c r="Z524" s="33">
        <f t="shared" si="88"/>
        <v>98593950</v>
      </c>
      <c r="AA524" s="34">
        <f t="shared" si="89"/>
        <v>0.0024310713109897135</v>
      </c>
      <c r="AB524" s="33" t="s">
        <v>4997</v>
      </c>
      <c r="AC524" s="35">
        <v>44883</v>
      </c>
      <c r="AD524" s="33">
        <v>60</v>
      </c>
      <c r="AE524" s="36">
        <f t="shared" si="90"/>
        <v>44943</v>
      </c>
    </row>
    <row r="525" spans="2:31" ht="14.5" hidden="1">
      <c r="B525" s="29" t="s">
        <v>574</v>
      </c>
      <c r="C525" s="30" t="str">
        <f t="shared" si="80"/>
        <v>(Acreedores quirografarios)</v>
      </c>
      <c r="D525" s="30">
        <v>5</v>
      </c>
      <c r="E525" s="30" t="s">
        <v>4995</v>
      </c>
      <c r="F525" s="30" t="s">
        <v>4996</v>
      </c>
      <c r="G525" s="30" t="s">
        <v>4912</v>
      </c>
      <c r="H525" s="31">
        <v>6617151</v>
      </c>
      <c r="I525" s="31" t="s">
        <v>48</v>
      </c>
      <c r="J525" s="32">
        <v>465107</v>
      </c>
      <c r="K525" s="33">
        <f t="shared" si="81"/>
        <v>94.232103734918283</v>
      </c>
      <c r="L525" s="33">
        <v>449473</v>
      </c>
      <c r="M525" s="33">
        <v>0</v>
      </c>
      <c r="N525" s="33">
        <v>0</v>
      </c>
      <c r="O525" s="33">
        <v>0</v>
      </c>
      <c r="P525" s="33">
        <f t="shared" si="82"/>
        <v>465107</v>
      </c>
      <c r="Q525" s="33">
        <f t="shared" si="83"/>
        <v>94.232103734918283</v>
      </c>
      <c r="R525" s="33">
        <f t="shared" si="84"/>
        <v>449473</v>
      </c>
      <c r="S525" s="33"/>
      <c r="T525" s="30" t="str">
        <f t="shared" si="85"/>
        <v>COP</v>
      </c>
      <c r="U525" s="33">
        <v>0</v>
      </c>
      <c r="V525" s="33">
        <v>0</v>
      </c>
      <c r="W525" s="33">
        <v>0</v>
      </c>
      <c r="X525" s="33">
        <f t="shared" si="86"/>
        <v>465107</v>
      </c>
      <c r="Y525" s="33">
        <f t="shared" si="87"/>
        <v>94.232103734918283</v>
      </c>
      <c r="Z525" s="33">
        <f t="shared" si="88"/>
        <v>449473</v>
      </c>
      <c r="AA525" s="34">
        <f t="shared" si="89"/>
        <v>1.1082839417271339E-05</v>
      </c>
      <c r="AB525" s="33" t="s">
        <v>4997</v>
      </c>
      <c r="AC525" s="35">
        <v>44951</v>
      </c>
      <c r="AD525" s="33">
        <v>60</v>
      </c>
      <c r="AE525" s="36">
        <f t="shared" si="90"/>
        <v>45011</v>
      </c>
    </row>
    <row r="526" spans="2:31" ht="14.5" hidden="1">
      <c r="B526" s="29" t="s">
        <v>576</v>
      </c>
      <c r="C526" s="30" t="str">
        <f t="shared" si="91" ref="C526:C589">+IF(D526=1,$A$4,IF(D526=2,$A$5,IF(D526=3,$A$6,IF(D526=4,$A$7,IF(D526=5,$A$8,IF(D526=6,$A$9,))))))</f>
        <v>(Acreedores quirografarios)</v>
      </c>
      <c r="D526" s="30">
        <v>5</v>
      </c>
      <c r="E526" s="30" t="s">
        <v>4998</v>
      </c>
      <c r="F526" s="30" t="s">
        <v>4999</v>
      </c>
      <c r="G526" s="30" t="s">
        <v>4846</v>
      </c>
      <c r="H526" s="31">
        <v>16394</v>
      </c>
      <c r="I526" s="31" t="s">
        <v>48</v>
      </c>
      <c r="J526" s="32">
        <v>213030</v>
      </c>
      <c r="K526" s="33">
        <f t="shared" si="92" ref="K526:K589">+IF(I526="USD",J526,L526/$L$3)</f>
        <v>43.345388219755336</v>
      </c>
      <c r="L526" s="33">
        <v>206751</v>
      </c>
      <c r="M526" s="33">
        <v>0</v>
      </c>
      <c r="N526" s="33">
        <v>0</v>
      </c>
      <c r="O526" s="33">
        <v>0</v>
      </c>
      <c r="P526" s="33">
        <f t="shared" si="93" ref="P526:P589">+J526+M526</f>
        <v>213030</v>
      </c>
      <c r="Q526" s="33">
        <f t="shared" si="94" ref="Q526:Q589">+K526+N526</f>
        <v>43.345388219755336</v>
      </c>
      <c r="R526" s="33">
        <f t="shared" si="95" ref="R526:R589">+L526+O526</f>
        <v>206751</v>
      </c>
      <c r="S526" s="33"/>
      <c r="T526" s="30" t="str">
        <f t="shared" si="96" ref="T526:T589">+I526</f>
        <v>COP</v>
      </c>
      <c r="U526" s="33">
        <v>0</v>
      </c>
      <c r="V526" s="33">
        <v>0</v>
      </c>
      <c r="W526" s="33">
        <v>0</v>
      </c>
      <c r="X526" s="33">
        <f t="shared" si="97" ref="X526:X589">+P526+U526</f>
        <v>213030</v>
      </c>
      <c r="Y526" s="33">
        <f t="shared" si="98" ref="Y526:Y589">+Q526+V526</f>
        <v>43.345388219755336</v>
      </c>
      <c r="Z526" s="33">
        <f t="shared" si="99" ref="Z526:Z589">+R526+W526</f>
        <v>206751</v>
      </c>
      <c r="AA526" s="34">
        <f t="shared" si="100" ref="AA526:AA589">+IF(D526=1,Z526/$C$4,IF(D526=2,Z526/$C$5,IF(D526=3,Z526/$C$6,IF(D526=4,Z526/$C$7,IF(D526=5,Z526/$C$8,IF(D526=6,Z526/$C$9))))))</f>
        <v>5.0979438861962043E-06</v>
      </c>
      <c r="AB526" s="33" t="s">
        <v>252</v>
      </c>
      <c r="AC526" s="35">
        <v>43891</v>
      </c>
      <c r="AD526" s="33">
        <v>60</v>
      </c>
      <c r="AE526" s="36">
        <f t="shared" si="90"/>
        <v>43951</v>
      </c>
    </row>
    <row r="527" spans="2:31" ht="14.5" hidden="1">
      <c r="B527" s="29" t="s">
        <v>577</v>
      </c>
      <c r="C527" s="30" t="str">
        <f t="shared" si="91"/>
        <v>(Acreedores quirografarios)</v>
      </c>
      <c r="D527" s="30">
        <v>5</v>
      </c>
      <c r="E527" s="30" t="s">
        <v>5000</v>
      </c>
      <c r="F527" s="30" t="s">
        <v>5001</v>
      </c>
      <c r="G527" s="30" t="s">
        <v>5002</v>
      </c>
      <c r="H527" s="31">
        <v>411619</v>
      </c>
      <c r="I527" s="31" t="s">
        <v>62</v>
      </c>
      <c r="J527" s="32">
        <v>695</v>
      </c>
      <c r="K527" s="33">
        <f t="shared" si="92"/>
        <v>695</v>
      </c>
      <c r="L527" s="33">
        <v>3421277</v>
      </c>
      <c r="M527" s="33">
        <v>0</v>
      </c>
      <c r="N527" s="33">
        <v>0</v>
      </c>
      <c r="O527" s="33">
        <v>0</v>
      </c>
      <c r="P527" s="33">
        <f t="shared" si="93"/>
        <v>695</v>
      </c>
      <c r="Q527" s="33">
        <f t="shared" si="94"/>
        <v>695</v>
      </c>
      <c r="R527" s="33">
        <f t="shared" si="95"/>
        <v>3421277</v>
      </c>
      <c r="S527" s="33"/>
      <c r="T527" s="30" t="str">
        <f t="shared" si="96"/>
        <v>USD</v>
      </c>
      <c r="U527" s="33">
        <v>0</v>
      </c>
      <c r="V527" s="33">
        <v>0</v>
      </c>
      <c r="W527" s="33">
        <v>0</v>
      </c>
      <c r="X527" s="33">
        <f t="shared" si="97"/>
        <v>695</v>
      </c>
      <c r="Y527" s="33">
        <f t="shared" si="98"/>
        <v>695</v>
      </c>
      <c r="Z527" s="33">
        <f t="shared" si="99"/>
        <v>3421277</v>
      </c>
      <c r="AA527" s="34">
        <f t="shared" si="100"/>
        <v>8.4359824934987938E-05</v>
      </c>
      <c r="AB527" s="33" t="s">
        <v>953</v>
      </c>
      <c r="AC527" s="35">
        <v>44882</v>
      </c>
      <c r="AD527" s="33">
        <v>60</v>
      </c>
      <c r="AE527" s="36">
        <f t="shared" si="90"/>
        <v>44942</v>
      </c>
    </row>
    <row r="528" spans="2:31" ht="14.5" hidden="1">
      <c r="B528" s="29" t="s">
        <v>577</v>
      </c>
      <c r="C528" s="30" t="str">
        <f t="shared" si="91"/>
        <v>(Acreedores quirografarios)</v>
      </c>
      <c r="D528" s="30">
        <v>5</v>
      </c>
      <c r="E528" s="30" t="s">
        <v>5000</v>
      </c>
      <c r="F528" s="30" t="s">
        <v>5001</v>
      </c>
      <c r="G528" s="30" t="s">
        <v>5002</v>
      </c>
      <c r="H528" s="31">
        <v>411618</v>
      </c>
      <c r="I528" s="31" t="s">
        <v>62</v>
      </c>
      <c r="J528" s="32">
        <v>695</v>
      </c>
      <c r="K528" s="33">
        <f t="shared" si="92"/>
        <v>695</v>
      </c>
      <c r="L528" s="33">
        <v>3421277</v>
      </c>
      <c r="M528" s="33">
        <v>0</v>
      </c>
      <c r="N528" s="33">
        <v>0</v>
      </c>
      <c r="O528" s="33">
        <v>0</v>
      </c>
      <c r="P528" s="33">
        <f t="shared" si="93"/>
        <v>695</v>
      </c>
      <c r="Q528" s="33">
        <f t="shared" si="94"/>
        <v>695</v>
      </c>
      <c r="R528" s="33">
        <f t="shared" si="95"/>
        <v>3421277</v>
      </c>
      <c r="S528" s="33"/>
      <c r="T528" s="30" t="str">
        <f t="shared" si="96"/>
        <v>USD</v>
      </c>
      <c r="U528" s="33">
        <v>0</v>
      </c>
      <c r="V528" s="33">
        <v>0</v>
      </c>
      <c r="W528" s="33">
        <v>0</v>
      </c>
      <c r="X528" s="33">
        <f t="shared" si="97"/>
        <v>695</v>
      </c>
      <c r="Y528" s="33">
        <f t="shared" si="98"/>
        <v>695</v>
      </c>
      <c r="Z528" s="33">
        <f t="shared" si="99"/>
        <v>3421277</v>
      </c>
      <c r="AA528" s="34">
        <f t="shared" si="100"/>
        <v>8.4359824934987938E-05</v>
      </c>
      <c r="AB528" s="33" t="s">
        <v>953</v>
      </c>
      <c r="AC528" s="35">
        <v>44882</v>
      </c>
      <c r="AD528" s="33">
        <v>60</v>
      </c>
      <c r="AE528" s="36">
        <f t="shared" si="90"/>
        <v>44942</v>
      </c>
    </row>
    <row r="529" spans="2:31" ht="14.5" hidden="1">
      <c r="B529" s="29" t="s">
        <v>577</v>
      </c>
      <c r="C529" s="30" t="str">
        <f t="shared" si="91"/>
        <v>(Acreedores quirografarios)</v>
      </c>
      <c r="D529" s="30">
        <v>5</v>
      </c>
      <c r="E529" s="30" t="s">
        <v>5000</v>
      </c>
      <c r="F529" s="30" t="s">
        <v>5001</v>
      </c>
      <c r="G529" s="30" t="s">
        <v>5002</v>
      </c>
      <c r="H529" s="31">
        <v>411966</v>
      </c>
      <c r="I529" s="31" t="s">
        <v>62</v>
      </c>
      <c r="J529" s="32">
        <v>2390</v>
      </c>
      <c r="K529" s="33">
        <f t="shared" si="92"/>
        <v>2390</v>
      </c>
      <c r="L529" s="33">
        <v>11745273</v>
      </c>
      <c r="M529" s="33">
        <v>0</v>
      </c>
      <c r="N529" s="33">
        <v>0</v>
      </c>
      <c r="O529" s="33">
        <v>0</v>
      </c>
      <c r="P529" s="33">
        <f t="shared" si="93"/>
        <v>2390</v>
      </c>
      <c r="Q529" s="33">
        <f t="shared" si="94"/>
        <v>2390</v>
      </c>
      <c r="R529" s="33">
        <f t="shared" si="95"/>
        <v>11745273</v>
      </c>
      <c r="S529" s="33"/>
      <c r="T529" s="30" t="str">
        <f t="shared" si="96"/>
        <v>USD</v>
      </c>
      <c r="U529" s="33">
        <v>0</v>
      </c>
      <c r="V529" s="33">
        <v>0</v>
      </c>
      <c r="W529" s="33">
        <v>0</v>
      </c>
      <c r="X529" s="33">
        <f t="shared" si="97"/>
        <v>2390</v>
      </c>
      <c r="Y529" s="33">
        <f t="shared" si="98"/>
        <v>2390</v>
      </c>
      <c r="Z529" s="33">
        <f t="shared" si="99"/>
        <v>11745273</v>
      </c>
      <c r="AA529" s="34">
        <f t="shared" si="100"/>
        <v>0.00028960799552145021</v>
      </c>
      <c r="AB529" s="33" t="s">
        <v>953</v>
      </c>
      <c r="AC529" s="35">
        <v>44888</v>
      </c>
      <c r="AD529" s="33">
        <v>60</v>
      </c>
      <c r="AE529" s="36">
        <f t="shared" si="90"/>
        <v>44948</v>
      </c>
    </row>
    <row r="530" spans="2:31" ht="14.5" hidden="1">
      <c r="B530" s="29" t="s">
        <v>578</v>
      </c>
      <c r="C530" s="30" t="str">
        <f t="shared" si="91"/>
        <v>(Proveedores estratégicos)</v>
      </c>
      <c r="D530" s="30">
        <v>4</v>
      </c>
      <c r="E530" s="30" t="s">
        <v>579</v>
      </c>
      <c r="F530" s="30" t="s">
        <v>5003</v>
      </c>
      <c r="G530" s="30" t="s">
        <v>4531</v>
      </c>
      <c r="H530" s="31">
        <v>209792410391</v>
      </c>
      <c r="I530" s="31" t="s">
        <v>62</v>
      </c>
      <c r="J530" s="32">
        <v>32668.18</v>
      </c>
      <c r="K530" s="33">
        <f t="shared" si="92"/>
        <v>32668.18</v>
      </c>
      <c r="L530" s="33">
        <v>151325543</v>
      </c>
      <c r="M530" s="33">
        <v>0</v>
      </c>
      <c r="N530" s="33">
        <v>0</v>
      </c>
      <c r="O530" s="33">
        <v>0</v>
      </c>
      <c r="P530" s="33">
        <f t="shared" si="93"/>
        <v>32668.18</v>
      </c>
      <c r="Q530" s="33">
        <f t="shared" si="94"/>
        <v>32668.18</v>
      </c>
      <c r="R530" s="33">
        <f t="shared" si="95"/>
        <v>151325543</v>
      </c>
      <c r="S530" s="33"/>
      <c r="T530" s="30" t="str">
        <f t="shared" si="96"/>
        <v>USD</v>
      </c>
      <c r="U530" s="33">
        <v>0</v>
      </c>
      <c r="V530" s="33">
        <v>0</v>
      </c>
      <c r="W530" s="33">
        <v>0</v>
      </c>
      <c r="X530" s="33">
        <f t="shared" si="97"/>
        <v>32668.18</v>
      </c>
      <c r="Y530" s="33">
        <f t="shared" si="98"/>
        <v>32668.18</v>
      </c>
      <c r="Z530" s="33">
        <f t="shared" si="99"/>
        <v>151325543</v>
      </c>
      <c r="AA530" s="34">
        <f t="shared" si="100"/>
        <v>0.00021820361078802347</v>
      </c>
      <c r="AB530" s="33" t="s">
        <v>953</v>
      </c>
      <c r="AC530" s="35">
        <v>44957</v>
      </c>
      <c r="AD530" s="33">
        <v>60</v>
      </c>
      <c r="AE530" s="36">
        <f t="shared" si="90"/>
        <v>45017</v>
      </c>
    </row>
    <row r="531" spans="2:31" ht="14.5" hidden="1">
      <c r="B531" s="29" t="s">
        <v>580</v>
      </c>
      <c r="C531" s="30" t="str">
        <f t="shared" si="91"/>
        <v>(Acreedores quirografarios)</v>
      </c>
      <c r="D531" s="30">
        <v>5</v>
      </c>
      <c r="E531" s="30" t="s">
        <v>5004</v>
      </c>
      <c r="F531" s="30" t="s">
        <v>5005</v>
      </c>
      <c r="G531" s="30" t="s">
        <v>3909</v>
      </c>
      <c r="H531" s="31" t="s">
        <v>581</v>
      </c>
      <c r="I531" s="31" t="s">
        <v>48</v>
      </c>
      <c r="J531" s="32">
        <v>21080850</v>
      </c>
      <c r="K531" s="33">
        <f t="shared" si="92"/>
        <v>4288.130234703397</v>
      </c>
      <c r="L531" s="33">
        <v>20453738</v>
      </c>
      <c r="M531" s="33">
        <v>0</v>
      </c>
      <c r="N531" s="33">
        <v>0</v>
      </c>
      <c r="O531" s="33">
        <v>0</v>
      </c>
      <c r="P531" s="33">
        <f t="shared" si="93"/>
        <v>21080850</v>
      </c>
      <c r="Q531" s="33">
        <f t="shared" si="94"/>
        <v>4288.130234703397</v>
      </c>
      <c r="R531" s="33">
        <f t="shared" si="95"/>
        <v>20453738</v>
      </c>
      <c r="S531" s="33"/>
      <c r="T531" s="30" t="str">
        <f t="shared" si="96"/>
        <v>COP</v>
      </c>
      <c r="U531" s="33">
        <v>0</v>
      </c>
      <c r="V531" s="33">
        <v>0</v>
      </c>
      <c r="W531" s="33">
        <v>0</v>
      </c>
      <c r="X531" s="33">
        <f t="shared" si="97"/>
        <v>21080850</v>
      </c>
      <c r="Y531" s="33">
        <f t="shared" si="98"/>
        <v>4288.130234703397</v>
      </c>
      <c r="Z531" s="33">
        <f t="shared" si="99"/>
        <v>20453738</v>
      </c>
      <c r="AA531" s="34">
        <f t="shared" si="100"/>
        <v>0.00050433617533631749</v>
      </c>
      <c r="AB531" s="33" t="s">
        <v>138</v>
      </c>
      <c r="AC531" s="35">
        <v>44909</v>
      </c>
      <c r="AD531" s="33">
        <v>60</v>
      </c>
      <c r="AE531" s="36">
        <f t="shared" si="90"/>
        <v>44969</v>
      </c>
    </row>
    <row r="532" spans="2:31" ht="14.5" hidden="1">
      <c r="B532" s="29" t="s">
        <v>580</v>
      </c>
      <c r="C532" s="30" t="str">
        <f t="shared" si="91"/>
        <v>(Acreedores quirografarios)</v>
      </c>
      <c r="D532" s="30">
        <v>5</v>
      </c>
      <c r="E532" s="30" t="s">
        <v>5004</v>
      </c>
      <c r="F532" s="30" t="s">
        <v>5005</v>
      </c>
      <c r="G532" s="30" t="s">
        <v>3909</v>
      </c>
      <c r="H532" s="31" t="s">
        <v>582</v>
      </c>
      <c r="I532" s="31" t="s">
        <v>48</v>
      </c>
      <c r="J532" s="32">
        <v>21080850</v>
      </c>
      <c r="K532" s="33">
        <f t="shared" si="92"/>
        <v>4288.130234703397</v>
      </c>
      <c r="L532" s="33">
        <v>20453738</v>
      </c>
      <c r="M532" s="33">
        <v>0</v>
      </c>
      <c r="N532" s="33">
        <v>0</v>
      </c>
      <c r="O532" s="33">
        <v>0</v>
      </c>
      <c r="P532" s="33">
        <f t="shared" si="93"/>
        <v>21080850</v>
      </c>
      <c r="Q532" s="33">
        <f t="shared" si="94"/>
        <v>4288.130234703397</v>
      </c>
      <c r="R532" s="33">
        <f t="shared" si="95"/>
        <v>20453738</v>
      </c>
      <c r="S532" s="33"/>
      <c r="T532" s="30" t="str">
        <f t="shared" si="96"/>
        <v>COP</v>
      </c>
      <c r="U532" s="33">
        <v>0</v>
      </c>
      <c r="V532" s="33">
        <v>0</v>
      </c>
      <c r="W532" s="33">
        <v>0</v>
      </c>
      <c r="X532" s="33">
        <f t="shared" si="97"/>
        <v>21080850</v>
      </c>
      <c r="Y532" s="33">
        <f t="shared" si="98"/>
        <v>4288.130234703397</v>
      </c>
      <c r="Z532" s="33">
        <f t="shared" si="99"/>
        <v>20453738</v>
      </c>
      <c r="AA532" s="34">
        <f t="shared" si="100"/>
        <v>0.00050433617533631749</v>
      </c>
      <c r="AB532" s="33" t="s">
        <v>138</v>
      </c>
      <c r="AC532" s="35">
        <v>44937</v>
      </c>
      <c r="AD532" s="33">
        <v>60</v>
      </c>
      <c r="AE532" s="36">
        <f t="shared" si="90"/>
        <v>44997</v>
      </c>
    </row>
    <row r="533" spans="2:31" ht="14.5" hidden="1">
      <c r="B533" s="29" t="s">
        <v>583</v>
      </c>
      <c r="C533" s="30" t="str">
        <f t="shared" si="91"/>
        <v>(Acreedores quirografarios)</v>
      </c>
      <c r="D533" s="30">
        <v>5</v>
      </c>
      <c r="E533" s="30" t="s">
        <v>5006</v>
      </c>
      <c r="F533" s="30" t="s">
        <v>5007</v>
      </c>
      <c r="G533" s="30" t="s">
        <v>3909</v>
      </c>
      <c r="H533" s="31" t="s">
        <v>584</v>
      </c>
      <c r="I533" s="31" t="s">
        <v>48</v>
      </c>
      <c r="J533" s="32">
        <v>7370000</v>
      </c>
      <c r="K533" s="33">
        <f t="shared" si="92"/>
        <v>1476.1168590207237</v>
      </c>
      <c r="L533" s="33">
        <v>7040856</v>
      </c>
      <c r="M533" s="33">
        <v>0</v>
      </c>
      <c r="N533" s="33">
        <v>0</v>
      </c>
      <c r="O533" s="33">
        <v>0</v>
      </c>
      <c r="P533" s="33">
        <f t="shared" si="93"/>
        <v>7370000</v>
      </c>
      <c r="Q533" s="33">
        <f t="shared" si="94"/>
        <v>1476.1168590207237</v>
      </c>
      <c r="R533" s="33">
        <f t="shared" si="95"/>
        <v>7040856</v>
      </c>
      <c r="S533" s="33"/>
      <c r="T533" s="30" t="str">
        <f t="shared" si="96"/>
        <v>COP</v>
      </c>
      <c r="U533" s="33">
        <v>0</v>
      </c>
      <c r="V533" s="33">
        <v>0</v>
      </c>
      <c r="W533" s="33">
        <v>0</v>
      </c>
      <c r="X533" s="33">
        <f t="shared" si="97"/>
        <v>7370000</v>
      </c>
      <c r="Y533" s="33">
        <f t="shared" si="98"/>
        <v>1476.1168590207237</v>
      </c>
      <c r="Z533" s="33">
        <f t="shared" si="99"/>
        <v>7040856</v>
      </c>
      <c r="AA533" s="34">
        <f t="shared" si="100"/>
        <v>0.00017360926331088053</v>
      </c>
      <c r="AB533" s="33" t="s">
        <v>4908</v>
      </c>
      <c r="AC533" s="35">
        <v>44853</v>
      </c>
      <c r="AD533" s="33">
        <v>60</v>
      </c>
      <c r="AE533" s="36">
        <f t="shared" si="101" ref="AE533:AE570">+AD533+AC533</f>
        <v>44913</v>
      </c>
    </row>
    <row r="534" spans="2:31" ht="14.5" hidden="1">
      <c r="B534" s="29" t="s">
        <v>583</v>
      </c>
      <c r="C534" s="30" t="str">
        <f t="shared" si="91"/>
        <v>(Acreedores quirografarios)</v>
      </c>
      <c r="D534" s="30">
        <v>5</v>
      </c>
      <c r="E534" s="30" t="s">
        <v>5006</v>
      </c>
      <c r="F534" s="30" t="s">
        <v>5007</v>
      </c>
      <c r="G534" s="30" t="s">
        <v>3909</v>
      </c>
      <c r="H534" s="31" t="s">
        <v>585</v>
      </c>
      <c r="I534" s="31" t="s">
        <v>48</v>
      </c>
      <c r="J534" s="32">
        <v>839000</v>
      </c>
      <c r="K534" s="33">
        <f t="shared" si="92"/>
        <v>168.04092371877522</v>
      </c>
      <c r="L534" s="33">
        <v>801530</v>
      </c>
      <c r="M534" s="33">
        <v>0</v>
      </c>
      <c r="N534" s="33">
        <v>0</v>
      </c>
      <c r="O534" s="33">
        <v>0</v>
      </c>
      <c r="P534" s="33">
        <f t="shared" si="93"/>
        <v>839000</v>
      </c>
      <c r="Q534" s="33">
        <f t="shared" si="94"/>
        <v>168.04092371877522</v>
      </c>
      <c r="R534" s="33">
        <f t="shared" si="95"/>
        <v>801530</v>
      </c>
      <c r="S534" s="33"/>
      <c r="T534" s="30" t="str">
        <f t="shared" si="96"/>
        <v>COP</v>
      </c>
      <c r="U534" s="33">
        <v>0</v>
      </c>
      <c r="V534" s="33">
        <v>0</v>
      </c>
      <c r="W534" s="33">
        <v>0</v>
      </c>
      <c r="X534" s="33">
        <f t="shared" si="97"/>
        <v>839000</v>
      </c>
      <c r="Y534" s="33">
        <f t="shared" si="98"/>
        <v>168.04092371877522</v>
      </c>
      <c r="Z534" s="33">
        <f t="shared" si="99"/>
        <v>801530</v>
      </c>
      <c r="AA534" s="34">
        <f t="shared" si="100"/>
        <v>1.9763652718017534E-05</v>
      </c>
      <c r="AB534" s="33" t="s">
        <v>4908</v>
      </c>
      <c r="AC534" s="35">
        <v>44867</v>
      </c>
      <c r="AD534" s="33">
        <v>60</v>
      </c>
      <c r="AE534" s="36">
        <f t="shared" si="101"/>
        <v>44927</v>
      </c>
    </row>
    <row r="535" spans="2:31" ht="14.5" hidden="1">
      <c r="B535" s="29" t="s">
        <v>583</v>
      </c>
      <c r="C535" s="30" t="str">
        <f t="shared" si="91"/>
        <v>(Acreedores quirografarios)</v>
      </c>
      <c r="D535" s="30">
        <v>5</v>
      </c>
      <c r="E535" s="30" t="s">
        <v>5006</v>
      </c>
      <c r="F535" s="30" t="s">
        <v>5007</v>
      </c>
      <c r="G535" s="30" t="s">
        <v>3909</v>
      </c>
      <c r="H535" s="31" t="s">
        <v>586</v>
      </c>
      <c r="I535" s="31" t="s">
        <v>48</v>
      </c>
      <c r="J535" s="32">
        <v>1280000</v>
      </c>
      <c r="K535" s="33">
        <f t="shared" si="92"/>
        <v>256.36760065830163</v>
      </c>
      <c r="L535" s="33">
        <v>1222835</v>
      </c>
      <c r="M535" s="33">
        <v>0</v>
      </c>
      <c r="N535" s="33">
        <v>0</v>
      </c>
      <c r="O535" s="33">
        <v>0</v>
      </c>
      <c r="P535" s="33">
        <f t="shared" si="93"/>
        <v>1280000</v>
      </c>
      <c r="Q535" s="33">
        <f t="shared" si="94"/>
        <v>256.36760065830163</v>
      </c>
      <c r="R535" s="33">
        <f t="shared" si="95"/>
        <v>1222835</v>
      </c>
      <c r="S535" s="33"/>
      <c r="T535" s="30" t="str">
        <f t="shared" si="96"/>
        <v>COP</v>
      </c>
      <c r="U535" s="33">
        <v>0</v>
      </c>
      <c r="V535" s="33">
        <v>0</v>
      </c>
      <c r="W535" s="33">
        <v>0</v>
      </c>
      <c r="X535" s="33">
        <f t="shared" si="97"/>
        <v>1280000</v>
      </c>
      <c r="Y535" s="33">
        <f t="shared" si="98"/>
        <v>256.36760065830163</v>
      </c>
      <c r="Z535" s="33">
        <f t="shared" si="99"/>
        <v>1222835</v>
      </c>
      <c r="AA535" s="34">
        <f t="shared" si="100"/>
        <v>3.0151942249743582E-05</v>
      </c>
      <c r="AB535" s="33" t="s">
        <v>4908</v>
      </c>
      <c r="AC535" s="35">
        <v>44869</v>
      </c>
      <c r="AD535" s="33">
        <v>60</v>
      </c>
      <c r="AE535" s="36">
        <f t="shared" si="101"/>
        <v>44929</v>
      </c>
    </row>
    <row r="536" spans="2:31" ht="14.5" hidden="1">
      <c r="B536" s="29" t="s">
        <v>583</v>
      </c>
      <c r="C536" s="30" t="str">
        <f t="shared" si="91"/>
        <v>(Acreedores quirografarios)</v>
      </c>
      <c r="D536" s="30">
        <v>5</v>
      </c>
      <c r="E536" s="30" t="s">
        <v>5006</v>
      </c>
      <c r="F536" s="30" t="s">
        <v>5007</v>
      </c>
      <c r="G536" s="30" t="s">
        <v>3909</v>
      </c>
      <c r="H536" s="31" t="s">
        <v>587</v>
      </c>
      <c r="I536" s="31" t="s">
        <v>48</v>
      </c>
      <c r="J536" s="32">
        <v>2258000</v>
      </c>
      <c r="K536" s="33">
        <f t="shared" si="92"/>
        <v>452.24860320555149</v>
      </c>
      <c r="L536" s="33">
        <v>2157158</v>
      </c>
      <c r="M536" s="33">
        <v>0</v>
      </c>
      <c r="N536" s="33">
        <v>0</v>
      </c>
      <c r="O536" s="33">
        <v>0</v>
      </c>
      <c r="P536" s="33">
        <f t="shared" si="93"/>
        <v>2258000</v>
      </c>
      <c r="Q536" s="33">
        <f t="shared" si="94"/>
        <v>452.24860320555149</v>
      </c>
      <c r="R536" s="33">
        <f t="shared" si="95"/>
        <v>2157158</v>
      </c>
      <c r="S536" s="33"/>
      <c r="T536" s="30" t="str">
        <f t="shared" si="96"/>
        <v>COP</v>
      </c>
      <c r="U536" s="33">
        <v>0</v>
      </c>
      <c r="V536" s="33">
        <v>0</v>
      </c>
      <c r="W536" s="33">
        <v>0</v>
      </c>
      <c r="X536" s="33">
        <f t="shared" si="97"/>
        <v>2258000</v>
      </c>
      <c r="Y536" s="33">
        <f t="shared" si="98"/>
        <v>452.24860320555149</v>
      </c>
      <c r="Z536" s="33">
        <f t="shared" si="99"/>
        <v>2157158</v>
      </c>
      <c r="AA536" s="34">
        <f t="shared" si="100"/>
        <v>5.3189926228454667E-05</v>
      </c>
      <c r="AB536" s="33" t="s">
        <v>4908</v>
      </c>
      <c r="AC536" s="35">
        <v>44908</v>
      </c>
      <c r="AD536" s="33">
        <v>60</v>
      </c>
      <c r="AE536" s="36">
        <f t="shared" si="101"/>
        <v>44968</v>
      </c>
    </row>
    <row r="537" spans="2:31" ht="14.5" hidden="1">
      <c r="B537" s="29" t="s">
        <v>588</v>
      </c>
      <c r="C537" s="30" t="str">
        <f t="shared" si="91"/>
        <v>(Acreedores quirografarios)</v>
      </c>
      <c r="D537" s="30">
        <v>5</v>
      </c>
      <c r="E537" s="30" t="s">
        <v>5008</v>
      </c>
      <c r="F537" s="30" t="s">
        <v>5009</v>
      </c>
      <c r="G537" s="30" t="s">
        <v>5010</v>
      </c>
      <c r="H537" s="31">
        <v>1116</v>
      </c>
      <c r="I537" s="31" t="s">
        <v>48</v>
      </c>
      <c r="J537" s="32">
        <v>1190000</v>
      </c>
      <c r="K537" s="33">
        <f t="shared" si="92"/>
        <v>235.12269777875613</v>
      </c>
      <c r="L537" s="33">
        <v>1121500</v>
      </c>
      <c r="M537" s="33">
        <v>0</v>
      </c>
      <c r="N537" s="33">
        <v>0</v>
      </c>
      <c r="O537" s="33">
        <v>0</v>
      </c>
      <c r="P537" s="33">
        <f t="shared" si="93"/>
        <v>1190000</v>
      </c>
      <c r="Q537" s="33">
        <f t="shared" si="94"/>
        <v>235.12269777875613</v>
      </c>
      <c r="R537" s="33">
        <f t="shared" si="95"/>
        <v>1121500</v>
      </c>
      <c r="S537" s="33"/>
      <c r="T537" s="30" t="str">
        <f t="shared" si="96"/>
        <v>COP</v>
      </c>
      <c r="U537" s="33">
        <v>0</v>
      </c>
      <c r="V537" s="33">
        <v>0</v>
      </c>
      <c r="W537" s="33">
        <v>0</v>
      </c>
      <c r="X537" s="33">
        <f t="shared" si="97"/>
        <v>1190000</v>
      </c>
      <c r="Y537" s="33">
        <f t="shared" si="98"/>
        <v>235.12269777875613</v>
      </c>
      <c r="Z537" s="33">
        <f t="shared" si="99"/>
        <v>1121500</v>
      </c>
      <c r="AA537" s="34">
        <f t="shared" si="100"/>
        <v>2.7653283748901058E-05</v>
      </c>
      <c r="AB537" s="33" t="s">
        <v>1651</v>
      </c>
      <c r="AC537" s="35">
        <v>44901</v>
      </c>
      <c r="AD537" s="33">
        <v>60</v>
      </c>
      <c r="AE537" s="36">
        <f t="shared" si="101"/>
        <v>44961</v>
      </c>
    </row>
    <row r="538" spans="2:31" ht="14.5" hidden="1">
      <c r="B538" s="29" t="s">
        <v>588</v>
      </c>
      <c r="C538" s="30" t="str">
        <f t="shared" si="91"/>
        <v>(Acreedores quirografarios)</v>
      </c>
      <c r="D538" s="30">
        <v>5</v>
      </c>
      <c r="E538" s="30" t="s">
        <v>5008</v>
      </c>
      <c r="F538" s="30" t="s">
        <v>5009</v>
      </c>
      <c r="G538" s="30" t="s">
        <v>5010</v>
      </c>
      <c r="H538" s="31">
        <v>1265</v>
      </c>
      <c r="I538" s="31" t="s">
        <v>48</v>
      </c>
      <c r="J538" s="32">
        <v>595000</v>
      </c>
      <c r="K538" s="33">
        <f t="shared" si="92"/>
        <v>117.56134888937807</v>
      </c>
      <c r="L538" s="33">
        <v>560750</v>
      </c>
      <c r="M538" s="33">
        <v>0</v>
      </c>
      <c r="N538" s="33">
        <v>0</v>
      </c>
      <c r="O538" s="33">
        <v>0</v>
      </c>
      <c r="P538" s="33">
        <f t="shared" si="93"/>
        <v>595000</v>
      </c>
      <c r="Q538" s="33">
        <f t="shared" si="94"/>
        <v>117.56134888937807</v>
      </c>
      <c r="R538" s="33">
        <f t="shared" si="95"/>
        <v>560750</v>
      </c>
      <c r="S538" s="33"/>
      <c r="T538" s="30" t="str">
        <f t="shared" si="96"/>
        <v>COP</v>
      </c>
      <c r="U538" s="33">
        <v>0</v>
      </c>
      <c r="V538" s="33">
        <v>0</v>
      </c>
      <c r="W538" s="33">
        <v>0</v>
      </c>
      <c r="X538" s="33">
        <f t="shared" si="97"/>
        <v>595000</v>
      </c>
      <c r="Y538" s="33">
        <f t="shared" si="98"/>
        <v>117.56134888937807</v>
      </c>
      <c r="Z538" s="33">
        <f t="shared" si="99"/>
        <v>560750</v>
      </c>
      <c r="AA538" s="34">
        <f t="shared" si="100"/>
        <v>1.3826641874450529E-05</v>
      </c>
      <c r="AB538" s="33" t="s">
        <v>1651</v>
      </c>
      <c r="AC538" s="35">
        <v>44957</v>
      </c>
      <c r="AD538" s="33">
        <v>60</v>
      </c>
      <c r="AE538" s="36">
        <f t="shared" si="101"/>
        <v>45017</v>
      </c>
    </row>
    <row r="539" spans="2:31" ht="14.5" hidden="1">
      <c r="B539" s="29" t="s">
        <v>589</v>
      </c>
      <c r="C539" s="30" t="str">
        <f t="shared" si="91"/>
        <v>(Acreedores quirografarios)</v>
      </c>
      <c r="D539" s="30">
        <v>5</v>
      </c>
      <c r="E539" s="30" t="s">
        <v>5011</v>
      </c>
      <c r="F539" s="30" t="s">
        <v>5012</v>
      </c>
      <c r="G539" s="30" t="s">
        <v>4770</v>
      </c>
      <c r="H539" s="31" t="s">
        <v>590</v>
      </c>
      <c r="I539" s="31" t="s">
        <v>48</v>
      </c>
      <c r="J539" s="32">
        <v>35283500</v>
      </c>
      <c r="K539" s="33">
        <f t="shared" si="92"/>
        <v>7397.1927838401625</v>
      </c>
      <c r="L539" s="33">
        <v>35283500</v>
      </c>
      <c r="M539" s="33">
        <v>0</v>
      </c>
      <c r="N539" s="33">
        <v>0</v>
      </c>
      <c r="O539" s="33">
        <v>0</v>
      </c>
      <c r="P539" s="33">
        <f t="shared" si="93"/>
        <v>35283500</v>
      </c>
      <c r="Q539" s="33">
        <f t="shared" si="94"/>
        <v>7397.1927838401625</v>
      </c>
      <c r="R539" s="33">
        <f t="shared" si="95"/>
        <v>35283500</v>
      </c>
      <c r="S539" s="33"/>
      <c r="T539" s="30" t="str">
        <f t="shared" si="96"/>
        <v>COP</v>
      </c>
      <c r="U539" s="33">
        <v>0</v>
      </c>
      <c r="V539" s="33">
        <v>0</v>
      </c>
      <c r="W539" s="33">
        <v>0</v>
      </c>
      <c r="X539" s="33">
        <f t="shared" si="97"/>
        <v>35283500</v>
      </c>
      <c r="Y539" s="33">
        <f t="shared" si="98"/>
        <v>7397.1927838401625</v>
      </c>
      <c r="Z539" s="33">
        <f t="shared" si="99"/>
        <v>35283500</v>
      </c>
      <c r="AA539" s="34">
        <f t="shared" si="100"/>
        <v>0.00086999967646397727</v>
      </c>
      <c r="AB539" s="33" t="s">
        <v>1728</v>
      </c>
      <c r="AC539" s="35">
        <v>44900</v>
      </c>
      <c r="AD539" s="33">
        <v>60</v>
      </c>
      <c r="AE539" s="36">
        <f t="shared" si="101"/>
        <v>44960</v>
      </c>
    </row>
    <row r="540" spans="2:31" ht="14.5" hidden="1">
      <c r="B540" s="29" t="s">
        <v>589</v>
      </c>
      <c r="C540" s="30" t="str">
        <f t="shared" si="91"/>
        <v>(Acreedores quirografarios)</v>
      </c>
      <c r="D540" s="30">
        <v>5</v>
      </c>
      <c r="E540" s="30" t="s">
        <v>5011</v>
      </c>
      <c r="F540" s="30" t="s">
        <v>5012</v>
      </c>
      <c r="G540" s="30" t="s">
        <v>4770</v>
      </c>
      <c r="H540" s="31" t="s">
        <v>591</v>
      </c>
      <c r="I540" s="31" t="s">
        <v>48</v>
      </c>
      <c r="J540" s="32">
        <v>3272500</v>
      </c>
      <c r="K540" s="33">
        <f t="shared" si="92"/>
        <v>686.08027506106055</v>
      </c>
      <c r="L540" s="33">
        <v>3272500</v>
      </c>
      <c r="M540" s="33">
        <v>0</v>
      </c>
      <c r="N540" s="33">
        <v>0</v>
      </c>
      <c r="O540" s="33">
        <v>0</v>
      </c>
      <c r="P540" s="33">
        <f t="shared" si="93"/>
        <v>3272500</v>
      </c>
      <c r="Q540" s="33">
        <f t="shared" si="94"/>
        <v>686.08027506106055</v>
      </c>
      <c r="R540" s="33">
        <f t="shared" si="95"/>
        <v>3272500</v>
      </c>
      <c r="S540" s="33"/>
      <c r="T540" s="30" t="str">
        <f t="shared" si="96"/>
        <v>COP</v>
      </c>
      <c r="U540" s="33">
        <v>0</v>
      </c>
      <c r="V540" s="33">
        <v>0</v>
      </c>
      <c r="W540" s="33">
        <v>0</v>
      </c>
      <c r="X540" s="33">
        <f t="shared" si="97"/>
        <v>3272500</v>
      </c>
      <c r="Y540" s="33">
        <f t="shared" si="98"/>
        <v>686.08027506106055</v>
      </c>
      <c r="Z540" s="33">
        <f t="shared" si="99"/>
        <v>3272500</v>
      </c>
      <c r="AA540" s="34">
        <f t="shared" si="100"/>
        <v>8.0691369655174963E-05</v>
      </c>
      <c r="AB540" s="33" t="s">
        <v>1728</v>
      </c>
      <c r="AC540" s="35">
        <v>44902</v>
      </c>
      <c r="AD540" s="33">
        <v>60</v>
      </c>
      <c r="AE540" s="36">
        <f t="shared" si="101"/>
        <v>44962</v>
      </c>
    </row>
    <row r="541" spans="2:31" ht="14.5" hidden="1">
      <c r="B541" s="29" t="s">
        <v>589</v>
      </c>
      <c r="C541" s="30" t="str">
        <f t="shared" si="91"/>
        <v>(Acreedores quirografarios)</v>
      </c>
      <c r="D541" s="30">
        <v>5</v>
      </c>
      <c r="E541" s="30" t="s">
        <v>5011</v>
      </c>
      <c r="F541" s="30" t="s">
        <v>5012</v>
      </c>
      <c r="G541" s="30" t="s">
        <v>4770</v>
      </c>
      <c r="H541" s="31" t="s">
        <v>592</v>
      </c>
      <c r="I541" s="31" t="s">
        <v>48</v>
      </c>
      <c r="J541" s="32">
        <v>3272500</v>
      </c>
      <c r="K541" s="33">
        <f t="shared" si="92"/>
        <v>686.08027506106055</v>
      </c>
      <c r="L541" s="33">
        <v>3272500</v>
      </c>
      <c r="M541" s="33">
        <v>0</v>
      </c>
      <c r="N541" s="33">
        <v>0</v>
      </c>
      <c r="O541" s="33">
        <v>0</v>
      </c>
      <c r="P541" s="33">
        <f t="shared" si="93"/>
        <v>3272500</v>
      </c>
      <c r="Q541" s="33">
        <f t="shared" si="94"/>
        <v>686.08027506106055</v>
      </c>
      <c r="R541" s="33">
        <f t="shared" si="95"/>
        <v>3272500</v>
      </c>
      <c r="S541" s="33"/>
      <c r="T541" s="30" t="str">
        <f t="shared" si="96"/>
        <v>COP</v>
      </c>
      <c r="U541" s="33">
        <v>0</v>
      </c>
      <c r="V541" s="33">
        <v>0</v>
      </c>
      <c r="W541" s="33">
        <v>0</v>
      </c>
      <c r="X541" s="33">
        <f t="shared" si="97"/>
        <v>3272500</v>
      </c>
      <c r="Y541" s="33">
        <f t="shared" si="98"/>
        <v>686.08027506106055</v>
      </c>
      <c r="Z541" s="33">
        <f t="shared" si="99"/>
        <v>3272500</v>
      </c>
      <c r="AA541" s="34">
        <f t="shared" si="100"/>
        <v>8.0691369655174963E-05</v>
      </c>
      <c r="AB541" s="33" t="s">
        <v>1728</v>
      </c>
      <c r="AC541" s="35">
        <v>44902</v>
      </c>
      <c r="AD541" s="33">
        <v>60</v>
      </c>
      <c r="AE541" s="36">
        <f t="shared" si="101"/>
        <v>44962</v>
      </c>
    </row>
    <row r="542" spans="2:31" ht="14.5" hidden="1">
      <c r="B542" s="29" t="s">
        <v>589</v>
      </c>
      <c r="C542" s="30" t="str">
        <f t="shared" si="91"/>
        <v>(Acreedores quirografarios)</v>
      </c>
      <c r="D542" s="30">
        <v>5</v>
      </c>
      <c r="E542" s="30" t="s">
        <v>5011</v>
      </c>
      <c r="F542" s="30" t="s">
        <v>5012</v>
      </c>
      <c r="G542" s="30" t="s">
        <v>4770</v>
      </c>
      <c r="H542" s="31" t="s">
        <v>593</v>
      </c>
      <c r="I542" s="31" t="s">
        <v>48</v>
      </c>
      <c r="J542" s="32">
        <v>3272500</v>
      </c>
      <c r="K542" s="33">
        <f t="shared" si="92"/>
        <v>686.08027506106055</v>
      </c>
      <c r="L542" s="33">
        <v>3272500</v>
      </c>
      <c r="M542" s="33">
        <v>0</v>
      </c>
      <c r="N542" s="33">
        <v>0</v>
      </c>
      <c r="O542" s="33">
        <v>0</v>
      </c>
      <c r="P542" s="33">
        <f t="shared" si="93"/>
        <v>3272500</v>
      </c>
      <c r="Q542" s="33">
        <f t="shared" si="94"/>
        <v>686.08027506106055</v>
      </c>
      <c r="R542" s="33">
        <f t="shared" si="95"/>
        <v>3272500</v>
      </c>
      <c r="S542" s="33"/>
      <c r="T542" s="30" t="str">
        <f t="shared" si="96"/>
        <v>COP</v>
      </c>
      <c r="U542" s="33">
        <v>0</v>
      </c>
      <c r="V542" s="33">
        <v>0</v>
      </c>
      <c r="W542" s="33">
        <v>0</v>
      </c>
      <c r="X542" s="33">
        <f t="shared" si="97"/>
        <v>3272500</v>
      </c>
      <c r="Y542" s="33">
        <f t="shared" si="98"/>
        <v>686.08027506106055</v>
      </c>
      <c r="Z542" s="33">
        <f t="shared" si="99"/>
        <v>3272500</v>
      </c>
      <c r="AA542" s="34">
        <f t="shared" si="100"/>
        <v>8.0691369655174963E-05</v>
      </c>
      <c r="AB542" s="33" t="s">
        <v>1728</v>
      </c>
      <c r="AC542" s="35">
        <v>44902</v>
      </c>
      <c r="AD542" s="33">
        <v>60</v>
      </c>
      <c r="AE542" s="36">
        <f t="shared" si="101"/>
        <v>44962</v>
      </c>
    </row>
    <row r="543" spans="2:31" ht="14.5" hidden="1">
      <c r="B543" s="29" t="s">
        <v>589</v>
      </c>
      <c r="C543" s="30" t="str">
        <f t="shared" si="91"/>
        <v>(Acreedores quirografarios)</v>
      </c>
      <c r="D543" s="30">
        <v>5</v>
      </c>
      <c r="E543" s="30" t="s">
        <v>5011</v>
      </c>
      <c r="F543" s="30" t="s">
        <v>5012</v>
      </c>
      <c r="G543" s="30" t="s">
        <v>4770</v>
      </c>
      <c r="H543" s="31" t="s">
        <v>594</v>
      </c>
      <c r="I543" s="31" t="s">
        <v>48</v>
      </c>
      <c r="J543" s="32">
        <v>3272500</v>
      </c>
      <c r="K543" s="33">
        <f t="shared" si="92"/>
        <v>686.08027506106055</v>
      </c>
      <c r="L543" s="33">
        <v>3272500</v>
      </c>
      <c r="M543" s="33">
        <v>0</v>
      </c>
      <c r="N543" s="33">
        <v>0</v>
      </c>
      <c r="O543" s="33">
        <v>0</v>
      </c>
      <c r="P543" s="33">
        <f t="shared" si="93"/>
        <v>3272500</v>
      </c>
      <c r="Q543" s="33">
        <f t="shared" si="94"/>
        <v>686.08027506106055</v>
      </c>
      <c r="R543" s="33">
        <f t="shared" si="95"/>
        <v>3272500</v>
      </c>
      <c r="S543" s="33"/>
      <c r="T543" s="30" t="str">
        <f t="shared" si="96"/>
        <v>COP</v>
      </c>
      <c r="U543" s="33">
        <v>0</v>
      </c>
      <c r="V543" s="33">
        <v>0</v>
      </c>
      <c r="W543" s="33">
        <v>0</v>
      </c>
      <c r="X543" s="33">
        <f t="shared" si="97"/>
        <v>3272500</v>
      </c>
      <c r="Y543" s="33">
        <f t="shared" si="98"/>
        <v>686.08027506106055</v>
      </c>
      <c r="Z543" s="33">
        <f t="shared" si="99"/>
        <v>3272500</v>
      </c>
      <c r="AA543" s="34">
        <f t="shared" si="100"/>
        <v>8.0691369655174963E-05</v>
      </c>
      <c r="AB543" s="33" t="s">
        <v>1728</v>
      </c>
      <c r="AC543" s="35">
        <v>44902</v>
      </c>
      <c r="AD543" s="33">
        <v>60</v>
      </c>
      <c r="AE543" s="36">
        <f t="shared" si="101"/>
        <v>44962</v>
      </c>
    </row>
    <row r="544" spans="2:31" ht="14.5" hidden="1">
      <c r="B544" s="29" t="s">
        <v>589</v>
      </c>
      <c r="C544" s="30" t="str">
        <f t="shared" si="91"/>
        <v>(Acreedores quirografarios)</v>
      </c>
      <c r="D544" s="30">
        <v>5</v>
      </c>
      <c r="E544" s="30" t="s">
        <v>5011</v>
      </c>
      <c r="F544" s="30" t="s">
        <v>5012</v>
      </c>
      <c r="G544" s="30" t="s">
        <v>4770</v>
      </c>
      <c r="H544" s="31" t="s">
        <v>595</v>
      </c>
      <c r="I544" s="31" t="s">
        <v>48</v>
      </c>
      <c r="J544" s="32">
        <v>29155000</v>
      </c>
      <c r="K544" s="33">
        <f t="shared" si="92"/>
        <v>6112.3515414530848</v>
      </c>
      <c r="L544" s="33">
        <v>29155000</v>
      </c>
      <c r="M544" s="33">
        <v>0</v>
      </c>
      <c r="N544" s="33">
        <v>0</v>
      </c>
      <c r="O544" s="33">
        <v>0</v>
      </c>
      <c r="P544" s="33">
        <f t="shared" si="93"/>
        <v>29155000</v>
      </c>
      <c r="Q544" s="33">
        <f t="shared" si="94"/>
        <v>6112.3515414530848</v>
      </c>
      <c r="R544" s="33">
        <f t="shared" si="95"/>
        <v>29155000</v>
      </c>
      <c r="S544" s="33"/>
      <c r="T544" s="30" t="str">
        <f t="shared" si="96"/>
        <v>COP</v>
      </c>
      <c r="U544" s="33">
        <v>0</v>
      </c>
      <c r="V544" s="33">
        <v>0</v>
      </c>
      <c r="W544" s="33">
        <v>0</v>
      </c>
      <c r="X544" s="33">
        <f t="shared" si="97"/>
        <v>29155000</v>
      </c>
      <c r="Y544" s="33">
        <f t="shared" si="98"/>
        <v>6112.3515414530848</v>
      </c>
      <c r="Z544" s="33">
        <f t="shared" si="99"/>
        <v>29155000</v>
      </c>
      <c r="AA544" s="34">
        <f t="shared" si="100"/>
        <v>0.0007188867478370133</v>
      </c>
      <c r="AB544" s="33" t="s">
        <v>1728</v>
      </c>
      <c r="AC544" s="35">
        <v>44916</v>
      </c>
      <c r="AD544" s="33">
        <v>60</v>
      </c>
      <c r="AE544" s="36">
        <f t="shared" si="101"/>
        <v>44976</v>
      </c>
    </row>
    <row r="545" spans="2:31" ht="14.5" hidden="1">
      <c r="B545" s="29" t="s">
        <v>589</v>
      </c>
      <c r="C545" s="30" t="str">
        <f t="shared" si="91"/>
        <v>(Acreedores quirografarios)</v>
      </c>
      <c r="D545" s="30">
        <v>5</v>
      </c>
      <c r="E545" s="30" t="s">
        <v>5011</v>
      </c>
      <c r="F545" s="30" t="s">
        <v>5012</v>
      </c>
      <c r="G545" s="30" t="s">
        <v>4770</v>
      </c>
      <c r="H545" s="31" t="s">
        <v>596</v>
      </c>
      <c r="I545" s="31" t="s">
        <v>48</v>
      </c>
      <c r="J545" s="32">
        <v>64438500</v>
      </c>
      <c r="K545" s="33">
        <f t="shared" si="92"/>
        <v>13509.544325293247</v>
      </c>
      <c r="L545" s="33">
        <v>64438500</v>
      </c>
      <c r="M545" s="33">
        <v>0</v>
      </c>
      <c r="N545" s="33">
        <v>0</v>
      </c>
      <c r="O545" s="33">
        <v>0</v>
      </c>
      <c r="P545" s="33">
        <f t="shared" si="93"/>
        <v>64438500</v>
      </c>
      <c r="Q545" s="33">
        <f t="shared" si="94"/>
        <v>13509.544325293247</v>
      </c>
      <c r="R545" s="33">
        <f t="shared" si="95"/>
        <v>64438500</v>
      </c>
      <c r="S545" s="33"/>
      <c r="T545" s="30" t="str">
        <f t="shared" si="96"/>
        <v>COP</v>
      </c>
      <c r="U545" s="33">
        <v>0</v>
      </c>
      <c r="V545" s="33">
        <v>0</v>
      </c>
      <c r="W545" s="33">
        <v>0</v>
      </c>
      <c r="X545" s="33">
        <f t="shared" si="97"/>
        <v>64438500</v>
      </c>
      <c r="Y545" s="33">
        <f t="shared" si="98"/>
        <v>13509.544325293247</v>
      </c>
      <c r="Z545" s="33">
        <f t="shared" si="99"/>
        <v>64438500</v>
      </c>
      <c r="AA545" s="34">
        <f t="shared" si="100"/>
        <v>0.0015888864243009907</v>
      </c>
      <c r="AB545" s="33" t="s">
        <v>1728</v>
      </c>
      <c r="AC545" s="35">
        <v>44943</v>
      </c>
      <c r="AD545" s="33">
        <v>60</v>
      </c>
      <c r="AE545" s="36">
        <f t="shared" si="101"/>
        <v>45003</v>
      </c>
    </row>
    <row r="546" spans="2:31" ht="14.5" hidden="1">
      <c r="B546" s="29" t="s">
        <v>597</v>
      </c>
      <c r="C546" s="30" t="str">
        <f t="shared" si="91"/>
        <v>(Acreedores quirografarios)</v>
      </c>
      <c r="D546" s="30">
        <v>5</v>
      </c>
      <c r="E546" s="30" t="s">
        <v>5013</v>
      </c>
      <c r="F546" s="30" t="s">
        <v>5014</v>
      </c>
      <c r="G546" s="30" t="s">
        <v>4780</v>
      </c>
      <c r="H546" s="31">
        <v>1174421</v>
      </c>
      <c r="I546" s="31" t="s">
        <v>48</v>
      </c>
      <c r="J546" s="32">
        <v>-247610</v>
      </c>
      <c r="K546" s="33">
        <f t="shared" si="92"/>
        <v>-23.036783127352013</v>
      </c>
      <c r="L546" s="33">
        <v>-109882</v>
      </c>
      <c r="M546" s="33">
        <v>0</v>
      </c>
      <c r="N546" s="33">
        <v>0</v>
      </c>
      <c r="O546" s="33">
        <v>0</v>
      </c>
      <c r="P546" s="33">
        <f t="shared" si="93"/>
        <v>-247610</v>
      </c>
      <c r="Q546" s="33">
        <f t="shared" si="94"/>
        <v>-23.036783127352013</v>
      </c>
      <c r="R546" s="33">
        <f t="shared" si="95"/>
        <v>-109882</v>
      </c>
      <c r="S546" s="33"/>
      <c r="T546" s="30" t="str">
        <f t="shared" si="96"/>
        <v>COP</v>
      </c>
      <c r="U546" s="33">
        <v>0</v>
      </c>
      <c r="V546" s="33">
        <v>0</v>
      </c>
      <c r="W546" s="33">
        <v>0</v>
      </c>
      <c r="X546" s="33">
        <f t="shared" si="97"/>
        <v>-247610</v>
      </c>
      <c r="Y546" s="33">
        <f t="shared" si="98"/>
        <v>-23.036783127352013</v>
      </c>
      <c r="Z546" s="33">
        <f t="shared" si="99"/>
        <v>-109882</v>
      </c>
      <c r="AA546" s="34">
        <f t="shared" si="100"/>
        <v>-2.7094053721772148E-06</v>
      </c>
      <c r="AB546" s="33" t="s">
        <v>5015</v>
      </c>
      <c r="AC546" s="35">
        <v>44873</v>
      </c>
      <c r="AD546" s="33">
        <v>60</v>
      </c>
      <c r="AE546" s="36">
        <f t="shared" si="101"/>
        <v>44933</v>
      </c>
    </row>
    <row r="547" spans="2:31" ht="14.5" hidden="1">
      <c r="B547" s="29" t="s">
        <v>598</v>
      </c>
      <c r="C547" s="30" t="str">
        <f t="shared" si="91"/>
        <v>(Acreedores quirografarios)</v>
      </c>
      <c r="D547" s="30">
        <v>5</v>
      </c>
      <c r="E547" s="30" t="s">
        <v>5016</v>
      </c>
      <c r="F547" s="30" t="s">
        <v>5017</v>
      </c>
      <c r="G547" s="30" t="s">
        <v>4831</v>
      </c>
      <c r="H547" s="31" t="s">
        <v>599</v>
      </c>
      <c r="I547" s="31" t="s">
        <v>48</v>
      </c>
      <c r="J547" s="32">
        <v>2610000</v>
      </c>
      <c r="K547" s="33">
        <f t="shared" si="92"/>
        <v>509.97830120444036</v>
      </c>
      <c r="L547" s="33">
        <v>2432520</v>
      </c>
      <c r="M547" s="33">
        <v>0</v>
      </c>
      <c r="N547" s="33">
        <v>0</v>
      </c>
      <c r="O547" s="33">
        <v>0</v>
      </c>
      <c r="P547" s="33">
        <f t="shared" si="93"/>
        <v>2610000</v>
      </c>
      <c r="Q547" s="33">
        <f t="shared" si="94"/>
        <v>509.97830120444036</v>
      </c>
      <c r="R547" s="33">
        <f t="shared" si="95"/>
        <v>2432520</v>
      </c>
      <c r="S547" s="33"/>
      <c r="T547" s="30" t="str">
        <f t="shared" si="96"/>
        <v>COP</v>
      </c>
      <c r="U547" s="33">
        <v>0</v>
      </c>
      <c r="V547" s="33">
        <v>0</v>
      </c>
      <c r="W547" s="33">
        <v>0</v>
      </c>
      <c r="X547" s="33">
        <f t="shared" si="97"/>
        <v>2610000</v>
      </c>
      <c r="Y547" s="33">
        <f t="shared" si="98"/>
        <v>509.97830120444036</v>
      </c>
      <c r="Z547" s="33">
        <f t="shared" si="99"/>
        <v>2432520</v>
      </c>
      <c r="AA547" s="34">
        <f t="shared" si="100"/>
        <v>5.9979639576350251E-05</v>
      </c>
      <c r="AB547" s="33" t="s">
        <v>2762</v>
      </c>
      <c r="AC547" s="35">
        <v>44943</v>
      </c>
      <c r="AD547" s="33">
        <v>60</v>
      </c>
      <c r="AE547" s="36">
        <f t="shared" si="101"/>
        <v>45003</v>
      </c>
    </row>
    <row r="548" spans="2:31" ht="14.5" hidden="1">
      <c r="B548" s="29" t="s">
        <v>600</v>
      </c>
      <c r="C548" s="30" t="str">
        <f t="shared" si="91"/>
        <v>(Acreedores quirografarios)</v>
      </c>
      <c r="D548" s="30">
        <v>5</v>
      </c>
      <c r="E548" s="30" t="s">
        <v>5018</v>
      </c>
      <c r="F548" s="30" t="s">
        <v>5019</v>
      </c>
      <c r="G548" s="30" t="s">
        <v>5020</v>
      </c>
      <c r="H548" s="31" t="s">
        <v>601</v>
      </c>
      <c r="I548" s="31" t="s">
        <v>62</v>
      </c>
      <c r="J548" s="32">
        <v>708.83000000000004</v>
      </c>
      <c r="K548" s="33">
        <f t="shared" si="92"/>
        <v>708.83000000000004</v>
      </c>
      <c r="L548" s="33">
        <v>3224113</v>
      </c>
      <c r="M548" s="33">
        <v>0</v>
      </c>
      <c r="N548" s="33">
        <v>0</v>
      </c>
      <c r="O548" s="33">
        <v>0</v>
      </c>
      <c r="P548" s="33">
        <f t="shared" si="93"/>
        <v>708.83000000000004</v>
      </c>
      <c r="Q548" s="33">
        <f t="shared" si="94"/>
        <v>708.83000000000004</v>
      </c>
      <c r="R548" s="33">
        <f t="shared" si="95"/>
        <v>3224113</v>
      </c>
      <c r="S548" s="33"/>
      <c r="T548" s="30" t="str">
        <f t="shared" si="96"/>
        <v>USD</v>
      </c>
      <c r="U548" s="33">
        <v>0</v>
      </c>
      <c r="V548" s="33">
        <v>0</v>
      </c>
      <c r="W548" s="33">
        <v>0</v>
      </c>
      <c r="X548" s="33">
        <f t="shared" si="97"/>
        <v>708.83000000000004</v>
      </c>
      <c r="Y548" s="33">
        <f t="shared" si="98"/>
        <v>708.83000000000004</v>
      </c>
      <c r="Z548" s="33">
        <f t="shared" si="99"/>
        <v>3224113</v>
      </c>
      <c r="AA548" s="34">
        <f t="shared" si="100"/>
        <v>7.9498271625074135E-05</v>
      </c>
      <c r="AB548" s="33" t="s">
        <v>2762</v>
      </c>
      <c r="AC548" s="35">
        <v>44956</v>
      </c>
      <c r="AD548" s="33">
        <v>60</v>
      </c>
      <c r="AE548" s="36">
        <f t="shared" si="101"/>
        <v>45016</v>
      </c>
    </row>
    <row r="549" spans="2:31" ht="14.5" hidden="1">
      <c r="B549" s="29" t="s">
        <v>602</v>
      </c>
      <c r="C549" s="30" t="str">
        <f t="shared" si="91"/>
        <v>(Acreedores quirografarios)</v>
      </c>
      <c r="D549" s="30">
        <v>5</v>
      </c>
      <c r="E549" s="30" t="s">
        <v>5021</v>
      </c>
      <c r="F549" s="30" t="s">
        <v>5022</v>
      </c>
      <c r="G549" s="30" t="s">
        <v>4780</v>
      </c>
      <c r="H549" s="31" t="s">
        <v>603</v>
      </c>
      <c r="I549" s="31" t="s">
        <v>48</v>
      </c>
      <c r="J549" s="32">
        <v>13380001</v>
      </c>
      <c r="K549" s="33">
        <f t="shared" si="92"/>
        <v>2805.1198675010742</v>
      </c>
      <c r="L549" s="33">
        <v>13380001</v>
      </c>
      <c r="M549" s="33">
        <v>0</v>
      </c>
      <c r="N549" s="33">
        <v>0</v>
      </c>
      <c r="O549" s="33">
        <v>0</v>
      </c>
      <c r="P549" s="33">
        <f t="shared" si="93"/>
        <v>13380001</v>
      </c>
      <c r="Q549" s="33">
        <f t="shared" si="94"/>
        <v>2805.1198675010742</v>
      </c>
      <c r="R549" s="33">
        <f t="shared" si="95"/>
        <v>13380001</v>
      </c>
      <c r="S549" s="33"/>
      <c r="T549" s="30" t="str">
        <f t="shared" si="96"/>
        <v>COP</v>
      </c>
      <c r="U549" s="33">
        <v>0</v>
      </c>
      <c r="V549" s="33">
        <v>0</v>
      </c>
      <c r="W549" s="33">
        <v>0</v>
      </c>
      <c r="X549" s="33">
        <f t="shared" si="97"/>
        <v>13380001</v>
      </c>
      <c r="Y549" s="33">
        <f t="shared" si="98"/>
        <v>2805.1198675010742</v>
      </c>
      <c r="Z549" s="33">
        <f t="shared" si="99"/>
        <v>13380001</v>
      </c>
      <c r="AA549" s="34">
        <f t="shared" si="100"/>
        <v>0.00032991615177314308</v>
      </c>
      <c r="AB549" s="33" t="s">
        <v>4969</v>
      </c>
      <c r="AC549" s="35">
        <v>44902</v>
      </c>
      <c r="AD549" s="33">
        <v>60</v>
      </c>
      <c r="AE549" s="36">
        <f t="shared" si="101"/>
        <v>44962</v>
      </c>
    </row>
    <row r="550" spans="2:31" ht="14.5" hidden="1">
      <c r="B550" s="29" t="s">
        <v>602</v>
      </c>
      <c r="C550" s="30" t="str">
        <f t="shared" si="91"/>
        <v>(Acreedores quirografarios)</v>
      </c>
      <c r="D550" s="30">
        <v>5</v>
      </c>
      <c r="E550" s="30" t="s">
        <v>5021</v>
      </c>
      <c r="F550" s="30" t="s">
        <v>5022</v>
      </c>
      <c r="G550" s="30" t="s">
        <v>4780</v>
      </c>
      <c r="H550" s="31" t="s">
        <v>604</v>
      </c>
      <c r="I550" s="31" t="s">
        <v>48</v>
      </c>
      <c r="J550" s="32">
        <v>2748801</v>
      </c>
      <c r="K550" s="33">
        <f t="shared" si="92"/>
        <v>570.87770055662122</v>
      </c>
      <c r="L550" s="33">
        <v>2723001</v>
      </c>
      <c r="M550" s="33">
        <v>0</v>
      </c>
      <c r="N550" s="33">
        <v>0</v>
      </c>
      <c r="O550" s="33">
        <v>0</v>
      </c>
      <c r="P550" s="33">
        <f t="shared" si="93"/>
        <v>2748801</v>
      </c>
      <c r="Q550" s="33">
        <f t="shared" si="94"/>
        <v>570.87770055662122</v>
      </c>
      <c r="R550" s="33">
        <f t="shared" si="95"/>
        <v>2723001</v>
      </c>
      <c r="S550" s="33"/>
      <c r="T550" s="30" t="str">
        <f t="shared" si="96"/>
        <v>COP</v>
      </c>
      <c r="U550" s="33">
        <v>0</v>
      </c>
      <c r="V550" s="33">
        <v>0</v>
      </c>
      <c r="W550" s="33">
        <v>0</v>
      </c>
      <c r="X550" s="33">
        <f t="shared" si="97"/>
        <v>2748801</v>
      </c>
      <c r="Y550" s="33">
        <f t="shared" si="98"/>
        <v>570.87770055662122</v>
      </c>
      <c r="Z550" s="33">
        <f t="shared" si="99"/>
        <v>2723001</v>
      </c>
      <c r="AA550" s="34">
        <f t="shared" si="100"/>
        <v>6.7142148284923174E-05</v>
      </c>
      <c r="AB550" s="33" t="s">
        <v>4969</v>
      </c>
      <c r="AC550" s="35">
        <v>44904</v>
      </c>
      <c r="AD550" s="33">
        <v>60</v>
      </c>
      <c r="AE550" s="36">
        <f t="shared" si="101"/>
        <v>44964</v>
      </c>
    </row>
    <row r="551" spans="2:31" ht="14.5" hidden="1">
      <c r="B551" s="29" t="s">
        <v>602</v>
      </c>
      <c r="C551" s="30" t="str">
        <f t="shared" si="91"/>
        <v>(Acreedores quirografarios)</v>
      </c>
      <c r="D551" s="30">
        <v>5</v>
      </c>
      <c r="E551" s="30" t="s">
        <v>5021</v>
      </c>
      <c r="F551" s="30" t="s">
        <v>5022</v>
      </c>
      <c r="G551" s="30" t="s">
        <v>4780</v>
      </c>
      <c r="H551" s="31" t="s">
        <v>605</v>
      </c>
      <c r="I551" s="31" t="s">
        <v>48</v>
      </c>
      <c r="J551" s="32">
        <v>17567999</v>
      </c>
      <c r="K551" s="33">
        <f t="shared" si="92"/>
        <v>3683.1344801199198</v>
      </c>
      <c r="L551" s="33">
        <v>17567999</v>
      </c>
      <c r="M551" s="33">
        <v>0</v>
      </c>
      <c r="N551" s="33">
        <v>0</v>
      </c>
      <c r="O551" s="33">
        <v>0</v>
      </c>
      <c r="P551" s="33">
        <f t="shared" si="93"/>
        <v>17567999</v>
      </c>
      <c r="Q551" s="33">
        <f t="shared" si="94"/>
        <v>3683.1344801199198</v>
      </c>
      <c r="R551" s="33">
        <f t="shared" si="95"/>
        <v>17567999</v>
      </c>
      <c r="S551" s="33"/>
      <c r="T551" s="30" t="str">
        <f t="shared" si="96"/>
        <v>COP</v>
      </c>
      <c r="U551" s="33">
        <v>0</v>
      </c>
      <c r="V551" s="33">
        <v>0</v>
      </c>
      <c r="W551" s="33">
        <v>0</v>
      </c>
      <c r="X551" s="33">
        <f t="shared" si="97"/>
        <v>17567999</v>
      </c>
      <c r="Y551" s="33">
        <f t="shared" si="98"/>
        <v>3683.1344801199198</v>
      </c>
      <c r="Z551" s="33">
        <f t="shared" si="99"/>
        <v>17567999</v>
      </c>
      <c r="AA551" s="34">
        <f t="shared" si="100"/>
        <v>0.00043318132969006695</v>
      </c>
      <c r="AB551" s="33" t="s">
        <v>4969</v>
      </c>
      <c r="AC551" s="35">
        <v>44904</v>
      </c>
      <c r="AD551" s="33">
        <v>60</v>
      </c>
      <c r="AE551" s="36">
        <f t="shared" si="101"/>
        <v>44964</v>
      </c>
    </row>
    <row r="552" spans="2:31" ht="14.5" hidden="1">
      <c r="B552" s="29" t="s">
        <v>602</v>
      </c>
      <c r="C552" s="30" t="str">
        <f t="shared" si="91"/>
        <v>(Acreedores quirografarios)</v>
      </c>
      <c r="D552" s="30">
        <v>5</v>
      </c>
      <c r="E552" s="30" t="s">
        <v>5021</v>
      </c>
      <c r="F552" s="30" t="s">
        <v>5022</v>
      </c>
      <c r="G552" s="30" t="s">
        <v>4780</v>
      </c>
      <c r="H552" s="31" t="s">
        <v>606</v>
      </c>
      <c r="I552" s="31" t="s">
        <v>48</v>
      </c>
      <c r="J552" s="32">
        <v>5022000</v>
      </c>
      <c r="K552" s="33">
        <f t="shared" si="92"/>
        <v>1052.8632975879743</v>
      </c>
      <c r="L552" s="33">
        <v>5022000</v>
      </c>
      <c r="M552" s="33">
        <v>0</v>
      </c>
      <c r="N552" s="33">
        <v>0</v>
      </c>
      <c r="O552" s="33">
        <v>0</v>
      </c>
      <c r="P552" s="33">
        <f t="shared" si="93"/>
        <v>5022000</v>
      </c>
      <c r="Q552" s="33">
        <f t="shared" si="94"/>
        <v>1052.8632975879743</v>
      </c>
      <c r="R552" s="33">
        <f t="shared" si="95"/>
        <v>5022000</v>
      </c>
      <c r="S552" s="33"/>
      <c r="T552" s="30" t="str">
        <f t="shared" si="96"/>
        <v>COP</v>
      </c>
      <c r="U552" s="33">
        <v>0</v>
      </c>
      <c r="V552" s="33">
        <v>0</v>
      </c>
      <c r="W552" s="33">
        <v>0</v>
      </c>
      <c r="X552" s="33">
        <f t="shared" si="97"/>
        <v>5022000</v>
      </c>
      <c r="Y552" s="33">
        <f t="shared" si="98"/>
        <v>1052.8632975879743</v>
      </c>
      <c r="Z552" s="33">
        <f t="shared" si="99"/>
        <v>5022000</v>
      </c>
      <c r="AA552" s="34">
        <f t="shared" si="100"/>
        <v>0.00012382950600711647</v>
      </c>
      <c r="AB552" s="33" t="s">
        <v>4969</v>
      </c>
      <c r="AC552" s="35">
        <v>44917</v>
      </c>
      <c r="AD552" s="33">
        <v>60</v>
      </c>
      <c r="AE552" s="36">
        <f t="shared" si="101"/>
        <v>44977</v>
      </c>
    </row>
    <row r="553" spans="2:31" ht="14.5" hidden="1">
      <c r="B553" s="29" t="s">
        <v>602</v>
      </c>
      <c r="C553" s="30" t="str">
        <f t="shared" si="91"/>
        <v>(Acreedores quirografarios)</v>
      </c>
      <c r="D553" s="30">
        <v>5</v>
      </c>
      <c r="E553" s="30" t="s">
        <v>5021</v>
      </c>
      <c r="F553" s="30" t="s">
        <v>5022</v>
      </c>
      <c r="G553" s="30" t="s">
        <v>4780</v>
      </c>
      <c r="H553" s="31" t="s">
        <v>607</v>
      </c>
      <c r="I553" s="31" t="s">
        <v>48</v>
      </c>
      <c r="J553" s="32">
        <v>4930998</v>
      </c>
      <c r="K553" s="33">
        <f t="shared" si="92"/>
        <v>1033.7847102110129</v>
      </c>
      <c r="L553" s="33">
        <v>4930998</v>
      </c>
      <c r="M553" s="33">
        <v>0</v>
      </c>
      <c r="N553" s="33">
        <v>0</v>
      </c>
      <c r="O553" s="33">
        <v>0</v>
      </c>
      <c r="P553" s="33">
        <f t="shared" si="93"/>
        <v>4930998</v>
      </c>
      <c r="Q553" s="33">
        <f t="shared" si="94"/>
        <v>1033.7847102110129</v>
      </c>
      <c r="R553" s="33">
        <f t="shared" si="95"/>
        <v>4930998</v>
      </c>
      <c r="S553" s="33"/>
      <c r="T553" s="30" t="str">
        <f t="shared" si="96"/>
        <v>COP</v>
      </c>
      <c r="U553" s="33">
        <v>0</v>
      </c>
      <c r="V553" s="33">
        <v>0</v>
      </c>
      <c r="W553" s="33">
        <v>0</v>
      </c>
      <c r="X553" s="33">
        <f t="shared" si="97"/>
        <v>4930998</v>
      </c>
      <c r="Y553" s="33">
        <f t="shared" si="98"/>
        <v>1033.7847102110129</v>
      </c>
      <c r="Z553" s="33">
        <f t="shared" si="99"/>
        <v>4930998</v>
      </c>
      <c r="AA553" s="34">
        <f t="shared" si="100"/>
        <v>0.00012158563250937461</v>
      </c>
      <c r="AB553" s="33" t="s">
        <v>4969</v>
      </c>
      <c r="AC553" s="35">
        <v>44918</v>
      </c>
      <c r="AD553" s="33">
        <v>60</v>
      </c>
      <c r="AE553" s="36">
        <f t="shared" si="101"/>
        <v>44978</v>
      </c>
    </row>
    <row r="554" spans="2:31" ht="14.5" hidden="1">
      <c r="B554" s="29" t="s">
        <v>602</v>
      </c>
      <c r="C554" s="30" t="str">
        <f t="shared" si="91"/>
        <v>(Acreedores quirografarios)</v>
      </c>
      <c r="D554" s="30">
        <v>5</v>
      </c>
      <c r="E554" s="30" t="s">
        <v>5021</v>
      </c>
      <c r="F554" s="30" t="s">
        <v>5022</v>
      </c>
      <c r="G554" s="30" t="s">
        <v>4780</v>
      </c>
      <c r="H554" s="31" t="s">
        <v>608</v>
      </c>
      <c r="I554" s="31" t="s">
        <v>48</v>
      </c>
      <c r="J554" s="32">
        <v>9414001</v>
      </c>
      <c r="K554" s="33">
        <f t="shared" si="92"/>
        <v>1973.6471796807025</v>
      </c>
      <c r="L554" s="33">
        <v>9414001</v>
      </c>
      <c r="M554" s="33">
        <v>0</v>
      </c>
      <c r="N554" s="33">
        <v>0</v>
      </c>
      <c r="O554" s="33">
        <v>0</v>
      </c>
      <c r="P554" s="33">
        <f t="shared" si="93"/>
        <v>9414001</v>
      </c>
      <c r="Q554" s="33">
        <f t="shared" si="94"/>
        <v>1973.6471796807025</v>
      </c>
      <c r="R554" s="33">
        <f t="shared" si="95"/>
        <v>9414001</v>
      </c>
      <c r="S554" s="33"/>
      <c r="T554" s="30" t="str">
        <f t="shared" si="96"/>
        <v>COP</v>
      </c>
      <c r="U554" s="33">
        <v>0</v>
      </c>
      <c r="V554" s="33">
        <v>0</v>
      </c>
      <c r="W554" s="33">
        <v>0</v>
      </c>
      <c r="X554" s="33">
        <f t="shared" si="97"/>
        <v>9414001</v>
      </c>
      <c r="Y554" s="33">
        <f t="shared" si="98"/>
        <v>1973.6471796807025</v>
      </c>
      <c r="Z554" s="33">
        <f t="shared" si="99"/>
        <v>9414001</v>
      </c>
      <c r="AA554" s="34">
        <f t="shared" si="100"/>
        <v>0.00023212486925139396</v>
      </c>
      <c r="AB554" s="33" t="s">
        <v>4969</v>
      </c>
      <c r="AC554" s="35">
        <v>44922</v>
      </c>
      <c r="AD554" s="33">
        <v>60</v>
      </c>
      <c r="AE554" s="36">
        <f t="shared" si="101"/>
        <v>44982</v>
      </c>
    </row>
    <row r="555" spans="2:31" ht="14.5" hidden="1">
      <c r="B555" s="29" t="s">
        <v>602</v>
      </c>
      <c r="C555" s="30" t="str">
        <f t="shared" si="91"/>
        <v>(Acreedores quirografarios)</v>
      </c>
      <c r="D555" s="30">
        <v>5</v>
      </c>
      <c r="E555" s="30" t="s">
        <v>5021</v>
      </c>
      <c r="F555" s="30" t="s">
        <v>5022</v>
      </c>
      <c r="G555" s="30" t="s">
        <v>4780</v>
      </c>
      <c r="H555" s="31" t="s">
        <v>609</v>
      </c>
      <c r="I555" s="31" t="s">
        <v>48</v>
      </c>
      <c r="J555" s="32">
        <v>9061001</v>
      </c>
      <c r="K555" s="33">
        <f t="shared" si="92"/>
        <v>1899.6406595595247</v>
      </c>
      <c r="L555" s="33">
        <v>9061001</v>
      </c>
      <c r="M555" s="33">
        <v>0</v>
      </c>
      <c r="N555" s="33">
        <v>0</v>
      </c>
      <c r="O555" s="33">
        <v>0</v>
      </c>
      <c r="P555" s="33">
        <f t="shared" si="93"/>
        <v>9061001</v>
      </c>
      <c r="Q555" s="33">
        <f t="shared" si="94"/>
        <v>1899.6406595595247</v>
      </c>
      <c r="R555" s="33">
        <f t="shared" si="95"/>
        <v>9061001</v>
      </c>
      <c r="S555" s="33"/>
      <c r="T555" s="30" t="str">
        <f t="shared" si="96"/>
        <v>COP</v>
      </c>
      <c r="U555" s="33">
        <v>0</v>
      </c>
      <c r="V555" s="33">
        <v>0</v>
      </c>
      <c r="W555" s="33">
        <v>0</v>
      </c>
      <c r="X555" s="33">
        <f t="shared" si="97"/>
        <v>9061001</v>
      </c>
      <c r="Y555" s="33">
        <f t="shared" si="98"/>
        <v>1899.6406595595247</v>
      </c>
      <c r="Z555" s="33">
        <f t="shared" si="99"/>
        <v>9061001</v>
      </c>
      <c r="AA555" s="34">
        <f t="shared" si="100"/>
        <v>0.0002234208040143346</v>
      </c>
      <c r="AB555" s="33" t="s">
        <v>4969</v>
      </c>
      <c r="AC555" s="35">
        <v>44929</v>
      </c>
      <c r="AD555" s="33">
        <v>60</v>
      </c>
      <c r="AE555" s="36">
        <f t="shared" si="101"/>
        <v>44989</v>
      </c>
    </row>
    <row r="556" spans="2:31" ht="14.5" hidden="1">
      <c r="B556" s="29" t="s">
        <v>602</v>
      </c>
      <c r="C556" s="30" t="str">
        <f t="shared" si="91"/>
        <v>(Acreedores quirografarios)</v>
      </c>
      <c r="D556" s="30">
        <v>5</v>
      </c>
      <c r="E556" s="30" t="s">
        <v>5021</v>
      </c>
      <c r="F556" s="30" t="s">
        <v>5022</v>
      </c>
      <c r="G556" s="30" t="s">
        <v>4780</v>
      </c>
      <c r="H556" s="31" t="s">
        <v>610</v>
      </c>
      <c r="I556" s="31" t="s">
        <v>48</v>
      </c>
      <c r="J556" s="32">
        <v>8517001</v>
      </c>
      <c r="K556" s="33">
        <f t="shared" si="92"/>
        <v>1785.5909514974264</v>
      </c>
      <c r="L556" s="33">
        <v>8517001</v>
      </c>
      <c r="M556" s="33">
        <v>0</v>
      </c>
      <c r="N556" s="33">
        <v>0</v>
      </c>
      <c r="O556" s="33">
        <v>0</v>
      </c>
      <c r="P556" s="33">
        <f t="shared" si="93"/>
        <v>8517001</v>
      </c>
      <c r="Q556" s="33">
        <f t="shared" si="94"/>
        <v>1785.5909514974264</v>
      </c>
      <c r="R556" s="33">
        <f t="shared" si="95"/>
        <v>8517001</v>
      </c>
      <c r="S556" s="33"/>
      <c r="T556" s="30" t="str">
        <f t="shared" si="96"/>
        <v>COP</v>
      </c>
      <c r="U556" s="33">
        <v>0</v>
      </c>
      <c r="V556" s="33">
        <v>0</v>
      </c>
      <c r="W556" s="33">
        <v>0</v>
      </c>
      <c r="X556" s="33">
        <f t="shared" si="97"/>
        <v>8517001</v>
      </c>
      <c r="Y556" s="33">
        <f t="shared" si="98"/>
        <v>1785.5909514974264</v>
      </c>
      <c r="Z556" s="33">
        <f t="shared" si="99"/>
        <v>8517001</v>
      </c>
      <c r="AA556" s="34">
        <f t="shared" si="100"/>
        <v>0.00021000717373399384</v>
      </c>
      <c r="AB556" s="33" t="s">
        <v>4969</v>
      </c>
      <c r="AC556" s="35">
        <v>44930</v>
      </c>
      <c r="AD556" s="33">
        <v>60</v>
      </c>
      <c r="AE556" s="36">
        <f t="shared" si="101"/>
        <v>44990</v>
      </c>
    </row>
    <row r="557" spans="2:31" ht="14.5" hidden="1">
      <c r="B557" s="29" t="s">
        <v>602</v>
      </c>
      <c r="C557" s="30" t="str">
        <f t="shared" si="91"/>
        <v>(Acreedores quirografarios)</v>
      </c>
      <c r="D557" s="30">
        <v>5</v>
      </c>
      <c r="E557" s="30" t="s">
        <v>5021</v>
      </c>
      <c r="F557" s="30" t="s">
        <v>5022</v>
      </c>
      <c r="G557" s="30" t="s">
        <v>4780</v>
      </c>
      <c r="H557" s="31" t="s">
        <v>611</v>
      </c>
      <c r="I557" s="31" t="s">
        <v>48</v>
      </c>
      <c r="J557" s="32">
        <v>2563399</v>
      </c>
      <c r="K557" s="33">
        <f t="shared" si="92"/>
        <v>537.41710955271128</v>
      </c>
      <c r="L557" s="33">
        <v>2563399</v>
      </c>
      <c r="M557" s="33">
        <v>0</v>
      </c>
      <c r="N557" s="33">
        <v>0</v>
      </c>
      <c r="O557" s="33">
        <v>0</v>
      </c>
      <c r="P557" s="33">
        <f t="shared" si="93"/>
        <v>2563399</v>
      </c>
      <c r="Q557" s="33">
        <f t="shared" si="94"/>
        <v>537.41710955271128</v>
      </c>
      <c r="R557" s="33">
        <f t="shared" si="95"/>
        <v>2563399</v>
      </c>
      <c r="S557" s="33"/>
      <c r="T557" s="30" t="str">
        <f t="shared" si="96"/>
        <v>COP</v>
      </c>
      <c r="U557" s="33">
        <v>0</v>
      </c>
      <c r="V557" s="33">
        <v>0</v>
      </c>
      <c r="W557" s="33">
        <v>0</v>
      </c>
      <c r="X557" s="33">
        <f t="shared" si="97"/>
        <v>2563399</v>
      </c>
      <c r="Y557" s="33">
        <f t="shared" si="98"/>
        <v>537.41710955271128</v>
      </c>
      <c r="Z557" s="33">
        <f t="shared" si="99"/>
        <v>2563399</v>
      </c>
      <c r="AA557" s="34">
        <f t="shared" si="100"/>
        <v>6.3206776556976578E-05</v>
      </c>
      <c r="AB557" s="33" t="s">
        <v>4969</v>
      </c>
      <c r="AC557" s="35">
        <v>44932</v>
      </c>
      <c r="AD557" s="33">
        <v>60</v>
      </c>
      <c r="AE557" s="36">
        <f t="shared" si="101"/>
        <v>44992</v>
      </c>
    </row>
    <row r="558" spans="2:31" ht="14.5" hidden="1">
      <c r="B558" s="29" t="s">
        <v>602</v>
      </c>
      <c r="C558" s="30" t="str">
        <f t="shared" si="91"/>
        <v>(Acreedores quirografarios)</v>
      </c>
      <c r="D558" s="30">
        <v>5</v>
      </c>
      <c r="E558" s="30" t="s">
        <v>5021</v>
      </c>
      <c r="F558" s="30" t="s">
        <v>5022</v>
      </c>
      <c r="G558" s="30" t="s">
        <v>4780</v>
      </c>
      <c r="H558" s="31" t="s">
        <v>612</v>
      </c>
      <c r="I558" s="31" t="s">
        <v>48</v>
      </c>
      <c r="J558" s="32">
        <v>2961000</v>
      </c>
      <c r="K558" s="33">
        <f t="shared" si="92"/>
        <v>620.77423818359068</v>
      </c>
      <c r="L558" s="33">
        <v>2961000</v>
      </c>
      <c r="M558" s="33">
        <v>0</v>
      </c>
      <c r="N558" s="33">
        <v>0</v>
      </c>
      <c r="O558" s="33">
        <v>0</v>
      </c>
      <c r="P558" s="33">
        <f t="shared" si="93"/>
        <v>2961000</v>
      </c>
      <c r="Q558" s="33">
        <f t="shared" si="94"/>
        <v>620.77423818359068</v>
      </c>
      <c r="R558" s="33">
        <f t="shared" si="95"/>
        <v>2961000</v>
      </c>
      <c r="S558" s="33"/>
      <c r="T558" s="30" t="str">
        <f t="shared" si="96"/>
        <v>COP</v>
      </c>
      <c r="U558" s="33">
        <v>0</v>
      </c>
      <c r="V558" s="33">
        <v>0</v>
      </c>
      <c r="W558" s="33">
        <v>0</v>
      </c>
      <c r="X558" s="33">
        <f t="shared" si="97"/>
        <v>2961000</v>
      </c>
      <c r="Y558" s="33">
        <f t="shared" si="98"/>
        <v>620.77423818359068</v>
      </c>
      <c r="Z558" s="33">
        <f t="shared" si="99"/>
        <v>2961000</v>
      </c>
      <c r="AA558" s="34">
        <f t="shared" si="100"/>
        <v>7.3010586875163654E-05</v>
      </c>
      <c r="AB558" s="33" t="s">
        <v>4969</v>
      </c>
      <c r="AC558" s="35">
        <v>44940</v>
      </c>
      <c r="AD558" s="33">
        <v>60</v>
      </c>
      <c r="AE558" s="36">
        <f t="shared" si="101"/>
        <v>45000</v>
      </c>
    </row>
    <row r="559" spans="2:31" ht="14.5" hidden="1">
      <c r="B559" s="29" t="s">
        <v>602</v>
      </c>
      <c r="C559" s="30" t="str">
        <f t="shared" si="91"/>
        <v>(Acreedores quirografarios)</v>
      </c>
      <c r="D559" s="30">
        <v>5</v>
      </c>
      <c r="E559" s="30" t="s">
        <v>5021</v>
      </c>
      <c r="F559" s="30" t="s">
        <v>5022</v>
      </c>
      <c r="G559" s="30" t="s">
        <v>4780</v>
      </c>
      <c r="H559" s="31" t="s">
        <v>613</v>
      </c>
      <c r="I559" s="31" t="s">
        <v>48</v>
      </c>
      <c r="J559" s="32">
        <v>1944000</v>
      </c>
      <c r="K559" s="33">
        <f t="shared" si="92"/>
        <v>407.55998616308688</v>
      </c>
      <c r="L559" s="33">
        <v>1944000</v>
      </c>
      <c r="M559" s="33">
        <v>0</v>
      </c>
      <c r="N559" s="33">
        <v>0</v>
      </c>
      <c r="O559" s="33">
        <v>0</v>
      </c>
      <c r="P559" s="33">
        <f t="shared" si="93"/>
        <v>1944000</v>
      </c>
      <c r="Q559" s="33">
        <f t="shared" si="94"/>
        <v>407.55998616308688</v>
      </c>
      <c r="R559" s="33">
        <f t="shared" si="95"/>
        <v>1944000</v>
      </c>
      <c r="S559" s="33"/>
      <c r="T559" s="30" t="str">
        <f t="shared" si="96"/>
        <v>COP</v>
      </c>
      <c r="U559" s="33">
        <v>0</v>
      </c>
      <c r="V559" s="33">
        <v>0</v>
      </c>
      <c r="W559" s="33">
        <v>0</v>
      </c>
      <c r="X559" s="33">
        <f t="shared" si="97"/>
        <v>1944000</v>
      </c>
      <c r="Y559" s="33">
        <f t="shared" si="98"/>
        <v>407.55998616308688</v>
      </c>
      <c r="Z559" s="33">
        <f t="shared" si="99"/>
        <v>1944000</v>
      </c>
      <c r="AA559" s="34">
        <f t="shared" si="100"/>
        <v>4.7934002325335405E-05</v>
      </c>
      <c r="AB559" s="33" t="s">
        <v>4969</v>
      </c>
      <c r="AC559" s="35">
        <v>44940</v>
      </c>
      <c r="AD559" s="33">
        <v>60</v>
      </c>
      <c r="AE559" s="36">
        <f t="shared" si="101"/>
        <v>45000</v>
      </c>
    </row>
    <row r="560" spans="2:31" ht="14.5" hidden="1">
      <c r="B560" s="29" t="s">
        <v>602</v>
      </c>
      <c r="C560" s="30" t="str">
        <f t="shared" si="91"/>
        <v>(Acreedores quirografarios)</v>
      </c>
      <c r="D560" s="30">
        <v>5</v>
      </c>
      <c r="E560" s="30" t="s">
        <v>5021</v>
      </c>
      <c r="F560" s="30" t="s">
        <v>5022</v>
      </c>
      <c r="G560" s="30" t="s">
        <v>4780</v>
      </c>
      <c r="H560" s="31" t="s">
        <v>614</v>
      </c>
      <c r="I560" s="31" t="s">
        <v>48</v>
      </c>
      <c r="J560" s="32">
        <v>451000</v>
      </c>
      <c r="K560" s="33">
        <f t="shared" si="92"/>
        <v>94.552239588247005</v>
      </c>
      <c r="L560" s="33">
        <v>451000</v>
      </c>
      <c r="M560" s="33">
        <v>0</v>
      </c>
      <c r="N560" s="33">
        <v>0</v>
      </c>
      <c r="O560" s="33">
        <v>0</v>
      </c>
      <c r="P560" s="33">
        <f t="shared" si="93"/>
        <v>451000</v>
      </c>
      <c r="Q560" s="33">
        <f t="shared" si="94"/>
        <v>94.552239588247005</v>
      </c>
      <c r="R560" s="33">
        <f t="shared" si="95"/>
        <v>451000</v>
      </c>
      <c r="S560" s="33"/>
      <c r="T560" s="30" t="str">
        <f t="shared" si="96"/>
        <v>COP</v>
      </c>
      <c r="U560" s="33">
        <v>0</v>
      </c>
      <c r="V560" s="33">
        <v>0</v>
      </c>
      <c r="W560" s="33">
        <v>0</v>
      </c>
      <c r="X560" s="33">
        <f t="shared" si="97"/>
        <v>451000</v>
      </c>
      <c r="Y560" s="33">
        <f t="shared" si="98"/>
        <v>94.552239588247005</v>
      </c>
      <c r="Z560" s="33">
        <f t="shared" si="99"/>
        <v>451000</v>
      </c>
      <c r="AA560" s="34">
        <f t="shared" si="100"/>
        <v>1.1120491280208987E-05</v>
      </c>
      <c r="AB560" s="33" t="s">
        <v>4969</v>
      </c>
      <c r="AC560" s="35">
        <v>44944</v>
      </c>
      <c r="AD560" s="33">
        <v>60</v>
      </c>
      <c r="AE560" s="36">
        <f t="shared" si="101"/>
        <v>45004</v>
      </c>
    </row>
    <row r="561" spans="2:31" ht="14.5" hidden="1">
      <c r="B561" s="29" t="s">
        <v>602</v>
      </c>
      <c r="C561" s="30" t="str">
        <f t="shared" si="91"/>
        <v>(Acreedores quirografarios)</v>
      </c>
      <c r="D561" s="30">
        <v>5</v>
      </c>
      <c r="E561" s="30" t="s">
        <v>5021</v>
      </c>
      <c r="F561" s="30" t="s">
        <v>5022</v>
      </c>
      <c r="G561" s="30" t="s">
        <v>4780</v>
      </c>
      <c r="H561" s="31" t="s">
        <v>615</v>
      </c>
      <c r="I561" s="31" t="s">
        <v>48</v>
      </c>
      <c r="J561" s="32">
        <v>3807000</v>
      </c>
      <c r="K561" s="33">
        <f t="shared" si="92"/>
        <v>798.13830623604508</v>
      </c>
      <c r="L561" s="33">
        <v>3807000</v>
      </c>
      <c r="M561" s="33">
        <v>0</v>
      </c>
      <c r="N561" s="33">
        <v>0</v>
      </c>
      <c r="O561" s="33">
        <v>0</v>
      </c>
      <c r="P561" s="33">
        <f t="shared" si="93"/>
        <v>3807000</v>
      </c>
      <c r="Q561" s="33">
        <f t="shared" si="94"/>
        <v>798.13830623604508</v>
      </c>
      <c r="R561" s="33">
        <f t="shared" si="95"/>
        <v>3807000</v>
      </c>
      <c r="S561" s="33"/>
      <c r="T561" s="30" t="str">
        <f t="shared" si="96"/>
        <v>COP</v>
      </c>
      <c r="U561" s="33">
        <v>0</v>
      </c>
      <c r="V561" s="33">
        <v>0</v>
      </c>
      <c r="W561" s="33">
        <v>0</v>
      </c>
      <c r="X561" s="33">
        <f t="shared" si="97"/>
        <v>3807000</v>
      </c>
      <c r="Y561" s="33">
        <f t="shared" si="98"/>
        <v>798.13830623604508</v>
      </c>
      <c r="Z561" s="33">
        <f t="shared" si="99"/>
        <v>3807000</v>
      </c>
      <c r="AA561" s="34">
        <f t="shared" si="100"/>
        <v>9.3870754553781837E-05</v>
      </c>
      <c r="AB561" s="33" t="s">
        <v>4969</v>
      </c>
      <c r="AC561" s="35">
        <v>44956</v>
      </c>
      <c r="AD561" s="33">
        <v>60</v>
      </c>
      <c r="AE561" s="36">
        <f t="shared" si="101"/>
        <v>45016</v>
      </c>
    </row>
    <row r="562" spans="2:31" ht="14.5" hidden="1">
      <c r="B562" s="29" t="s">
        <v>602</v>
      </c>
      <c r="C562" s="30" t="str">
        <f t="shared" si="91"/>
        <v>(Acreedores quirografarios)</v>
      </c>
      <c r="D562" s="30">
        <v>5</v>
      </c>
      <c r="E562" s="30" t="s">
        <v>5021</v>
      </c>
      <c r="F562" s="30" t="s">
        <v>5022</v>
      </c>
      <c r="G562" s="30" t="s">
        <v>4780</v>
      </c>
      <c r="H562" s="31" t="s">
        <v>616</v>
      </c>
      <c r="I562" s="31" t="s">
        <v>48</v>
      </c>
      <c r="J562" s="32">
        <v>3126000</v>
      </c>
      <c r="K562" s="33">
        <f t="shared" si="92"/>
        <v>655.36652095977854</v>
      </c>
      <c r="L562" s="33">
        <v>3126000</v>
      </c>
      <c r="M562" s="33">
        <v>0</v>
      </c>
      <c r="N562" s="33">
        <v>0</v>
      </c>
      <c r="O562" s="33">
        <v>0</v>
      </c>
      <c r="P562" s="33">
        <f t="shared" si="93"/>
        <v>3126000</v>
      </c>
      <c r="Q562" s="33">
        <f t="shared" si="94"/>
        <v>655.36652095977854</v>
      </c>
      <c r="R562" s="33">
        <f t="shared" si="95"/>
        <v>3126000</v>
      </c>
      <c r="S562" s="33"/>
      <c r="T562" s="30" t="str">
        <f t="shared" si="96"/>
        <v>COP</v>
      </c>
      <c r="U562" s="33">
        <v>0</v>
      </c>
      <c r="V562" s="33">
        <v>0</v>
      </c>
      <c r="W562" s="33">
        <v>0</v>
      </c>
      <c r="X562" s="33">
        <f t="shared" si="97"/>
        <v>3126000</v>
      </c>
      <c r="Y562" s="33">
        <f t="shared" si="98"/>
        <v>655.36652095977854</v>
      </c>
      <c r="Z562" s="33">
        <f t="shared" si="99"/>
        <v>3126000</v>
      </c>
      <c r="AA562" s="34">
        <f t="shared" si="100"/>
        <v>7.7079059294752307E-05</v>
      </c>
      <c r="AB562" s="33" t="s">
        <v>4969</v>
      </c>
      <c r="AC562" s="35">
        <v>44958</v>
      </c>
      <c r="AD562" s="33">
        <v>60</v>
      </c>
      <c r="AE562" s="36">
        <f t="shared" si="101"/>
        <v>45018</v>
      </c>
    </row>
    <row r="563" spans="2:31" ht="14.5" hidden="1">
      <c r="B563" s="29" t="s">
        <v>602</v>
      </c>
      <c r="C563" s="30" t="str">
        <f t="shared" si="91"/>
        <v>(Acreedores quirografarios)</v>
      </c>
      <c r="D563" s="30">
        <v>5</v>
      </c>
      <c r="E563" s="30" t="s">
        <v>5021</v>
      </c>
      <c r="F563" s="30" t="s">
        <v>5022</v>
      </c>
      <c r="G563" s="30" t="s">
        <v>4780</v>
      </c>
      <c r="H563" s="31" t="s">
        <v>617</v>
      </c>
      <c r="I563" s="31" t="s">
        <v>48</v>
      </c>
      <c r="J563" s="32">
        <v>10055999</v>
      </c>
      <c r="K563" s="33">
        <f t="shared" si="92"/>
        <v>2108.2421879094727</v>
      </c>
      <c r="L563" s="33">
        <v>10055999</v>
      </c>
      <c r="M563" s="33">
        <v>0</v>
      </c>
      <c r="N563" s="33">
        <v>0</v>
      </c>
      <c r="O563" s="33">
        <v>0</v>
      </c>
      <c r="P563" s="33">
        <f t="shared" si="93"/>
        <v>10055999</v>
      </c>
      <c r="Q563" s="33">
        <f t="shared" si="94"/>
        <v>2108.2421879094727</v>
      </c>
      <c r="R563" s="33">
        <f t="shared" si="95"/>
        <v>10055999</v>
      </c>
      <c r="S563" s="33"/>
      <c r="T563" s="30" t="str">
        <f t="shared" si="96"/>
        <v>COP</v>
      </c>
      <c r="U563" s="33">
        <v>0</v>
      </c>
      <c r="V563" s="33">
        <v>0</v>
      </c>
      <c r="W563" s="33">
        <v>0</v>
      </c>
      <c r="X563" s="33">
        <f t="shared" si="97"/>
        <v>10055999</v>
      </c>
      <c r="Y563" s="33">
        <f t="shared" si="98"/>
        <v>2108.2421879094727</v>
      </c>
      <c r="Z563" s="33">
        <f t="shared" si="99"/>
        <v>10055999</v>
      </c>
      <c r="AA563" s="34">
        <f t="shared" si="100"/>
        <v>0.00024795487626006716</v>
      </c>
      <c r="AB563" s="33" t="s">
        <v>4969</v>
      </c>
      <c r="AC563" s="35">
        <v>44964</v>
      </c>
      <c r="AD563" s="33">
        <v>60</v>
      </c>
      <c r="AE563" s="36">
        <f t="shared" si="101"/>
        <v>45024</v>
      </c>
    </row>
    <row r="564" spans="2:31" ht="14.5" hidden="1">
      <c r="B564" s="29" t="s">
        <v>618</v>
      </c>
      <c r="C564" s="30" t="str">
        <f t="shared" si="91"/>
        <v>(Acreedores quirografarios)</v>
      </c>
      <c r="D564" s="30">
        <v>5</v>
      </c>
      <c r="E564" s="30" t="s">
        <v>5023</v>
      </c>
      <c r="F564" s="30" t="s">
        <v>5024</v>
      </c>
      <c r="G564" s="30" t="s">
        <v>5025</v>
      </c>
      <c r="H564" s="31" t="s">
        <v>619</v>
      </c>
      <c r="I564" s="31" t="s">
        <v>48</v>
      </c>
      <c r="J564" s="32">
        <v>-38253</v>
      </c>
      <c r="K564" s="33">
        <f t="shared" si="92"/>
        <v>-8.0197490487122227</v>
      </c>
      <c r="L564" s="33">
        <v>-38253</v>
      </c>
      <c r="M564" s="33">
        <v>0</v>
      </c>
      <c r="N564" s="33">
        <v>0</v>
      </c>
      <c r="O564" s="33">
        <v>0</v>
      </c>
      <c r="P564" s="33">
        <f t="shared" si="93"/>
        <v>-38253</v>
      </c>
      <c r="Q564" s="33">
        <f t="shared" si="94"/>
        <v>-8.0197490487122227</v>
      </c>
      <c r="R564" s="33">
        <f t="shared" si="95"/>
        <v>-38253</v>
      </c>
      <c r="S564" s="33"/>
      <c r="T564" s="30" t="str">
        <f t="shared" si="96"/>
        <v>COP</v>
      </c>
      <c r="U564" s="33">
        <v>0</v>
      </c>
      <c r="V564" s="33">
        <v>0</v>
      </c>
      <c r="W564" s="33">
        <v>0</v>
      </c>
      <c r="X564" s="33">
        <f t="shared" si="97"/>
        <v>-38253</v>
      </c>
      <c r="Y564" s="33">
        <f t="shared" si="98"/>
        <v>-8.0197490487122227</v>
      </c>
      <c r="Z564" s="33">
        <f t="shared" si="99"/>
        <v>-38253</v>
      </c>
      <c r="AA564" s="34">
        <f t="shared" si="100"/>
        <v>-9.4321985131227134E-07</v>
      </c>
      <c r="AB564" s="33" t="s">
        <v>5026</v>
      </c>
      <c r="AC564" s="35">
        <v>44817</v>
      </c>
      <c r="AD564" s="33">
        <v>60</v>
      </c>
      <c r="AE564" s="36">
        <f t="shared" si="101"/>
        <v>44877</v>
      </c>
    </row>
    <row r="565" spans="2:31" ht="14.5" hidden="1">
      <c r="B565" s="29" t="s">
        <v>618</v>
      </c>
      <c r="C565" s="30" t="str">
        <f t="shared" si="91"/>
        <v>(Acreedores quirografarios)</v>
      </c>
      <c r="D565" s="30">
        <v>5</v>
      </c>
      <c r="E565" s="30" t="s">
        <v>5023</v>
      </c>
      <c r="F565" s="30" t="s">
        <v>5024</v>
      </c>
      <c r="G565" s="30" t="s">
        <v>5025</v>
      </c>
      <c r="H565" s="31" t="s">
        <v>620</v>
      </c>
      <c r="I565" s="31" t="s">
        <v>48</v>
      </c>
      <c r="J565" s="32">
        <v>-166272</v>
      </c>
      <c r="K565" s="33">
        <f t="shared" si="92"/>
        <v>-34.858957828862543</v>
      </c>
      <c r="L565" s="33">
        <v>-166272</v>
      </c>
      <c r="M565" s="33">
        <v>0</v>
      </c>
      <c r="N565" s="33">
        <v>0</v>
      </c>
      <c r="O565" s="33">
        <v>0</v>
      </c>
      <c r="P565" s="33">
        <f t="shared" si="93"/>
        <v>-166272</v>
      </c>
      <c r="Q565" s="33">
        <f t="shared" si="94"/>
        <v>-34.858957828862543</v>
      </c>
      <c r="R565" s="33">
        <f t="shared" si="95"/>
        <v>-166272</v>
      </c>
      <c r="S565" s="33"/>
      <c r="T565" s="30" t="str">
        <f t="shared" si="96"/>
        <v>COP</v>
      </c>
      <c r="U565" s="33">
        <v>0</v>
      </c>
      <c r="V565" s="33">
        <v>0</v>
      </c>
      <c r="W565" s="33">
        <v>0</v>
      </c>
      <c r="X565" s="33">
        <f t="shared" si="97"/>
        <v>-166272</v>
      </c>
      <c r="Y565" s="33">
        <f t="shared" si="98"/>
        <v>-34.858957828862543</v>
      </c>
      <c r="Z565" s="33">
        <f t="shared" si="99"/>
        <v>-166272</v>
      </c>
      <c r="AA565" s="34">
        <f t="shared" si="100"/>
        <v>-4.0998366433323911E-06</v>
      </c>
      <c r="AB565" s="33" t="s">
        <v>5026</v>
      </c>
      <c r="AC565" s="35">
        <v>44873</v>
      </c>
      <c r="AD565" s="33">
        <v>60</v>
      </c>
      <c r="AE565" s="36">
        <f t="shared" si="101"/>
        <v>44933</v>
      </c>
    </row>
    <row r="566" spans="2:31" ht="14.5" hidden="1">
      <c r="B566" s="29" t="s">
        <v>618</v>
      </c>
      <c r="C566" s="30" t="str">
        <f t="shared" si="91"/>
        <v>(Acreedores quirografarios)</v>
      </c>
      <c r="D566" s="30">
        <v>5</v>
      </c>
      <c r="E566" s="30" t="s">
        <v>5023</v>
      </c>
      <c r="F566" s="30" t="s">
        <v>5024</v>
      </c>
      <c r="G566" s="30" t="s">
        <v>5025</v>
      </c>
      <c r="H566" s="31" t="s">
        <v>621</v>
      </c>
      <c r="I566" s="31" t="s">
        <v>48</v>
      </c>
      <c r="J566" s="32">
        <v>17139784</v>
      </c>
      <c r="K566" s="33">
        <f t="shared" si="92"/>
        <v>3175.1403083954419</v>
      </c>
      <c r="L566" s="33">
        <v>15144943</v>
      </c>
      <c r="M566" s="33">
        <v>0</v>
      </c>
      <c r="N566" s="33">
        <v>0</v>
      </c>
      <c r="O566" s="33">
        <v>0</v>
      </c>
      <c r="P566" s="33">
        <f t="shared" si="93"/>
        <v>17139784</v>
      </c>
      <c r="Q566" s="33">
        <f t="shared" si="94"/>
        <v>3175.1403083954419</v>
      </c>
      <c r="R566" s="33">
        <f t="shared" si="95"/>
        <v>15144943</v>
      </c>
      <c r="S566" s="33"/>
      <c r="T566" s="30" t="str">
        <f t="shared" si="96"/>
        <v>COP</v>
      </c>
      <c r="U566" s="33">
        <v>0</v>
      </c>
      <c r="V566" s="33">
        <v>0</v>
      </c>
      <c r="W566" s="33">
        <v>0</v>
      </c>
      <c r="X566" s="33">
        <f t="shared" si="97"/>
        <v>17139784</v>
      </c>
      <c r="Y566" s="33">
        <f t="shared" si="98"/>
        <v>3175.1403083954419</v>
      </c>
      <c r="Z566" s="33">
        <f t="shared" si="99"/>
        <v>15144943</v>
      </c>
      <c r="AA566" s="34">
        <f t="shared" si="100"/>
        <v>0.00037343504782874084</v>
      </c>
      <c r="AB566" s="33" t="s">
        <v>5026</v>
      </c>
      <c r="AC566" s="35">
        <v>44881</v>
      </c>
      <c r="AD566" s="33">
        <v>60</v>
      </c>
      <c r="AE566" s="36">
        <f t="shared" si="101"/>
        <v>44941</v>
      </c>
    </row>
    <row r="567" spans="2:31" ht="14.5" hidden="1">
      <c r="B567" s="29" t="s">
        <v>618</v>
      </c>
      <c r="C567" s="30" t="str">
        <f t="shared" si="91"/>
        <v>(Acreedores quirografarios)</v>
      </c>
      <c r="D567" s="30">
        <v>5</v>
      </c>
      <c r="E567" s="30" t="s">
        <v>5023</v>
      </c>
      <c r="F567" s="30" t="s">
        <v>5024</v>
      </c>
      <c r="G567" s="30" t="s">
        <v>5025</v>
      </c>
      <c r="H567" s="31" t="s">
        <v>622</v>
      </c>
      <c r="I567" s="31" t="s">
        <v>48</v>
      </c>
      <c r="J567" s="32">
        <v>17139784</v>
      </c>
      <c r="K567" s="33">
        <f t="shared" si="92"/>
        <v>3175.1403083954419</v>
      </c>
      <c r="L567" s="33">
        <v>15144943</v>
      </c>
      <c r="M567" s="33">
        <v>0</v>
      </c>
      <c r="N567" s="33">
        <v>0</v>
      </c>
      <c r="O567" s="33">
        <v>0</v>
      </c>
      <c r="P567" s="33">
        <f t="shared" si="93"/>
        <v>17139784</v>
      </c>
      <c r="Q567" s="33">
        <f t="shared" si="94"/>
        <v>3175.1403083954419</v>
      </c>
      <c r="R567" s="33">
        <f t="shared" si="95"/>
        <v>15144943</v>
      </c>
      <c r="S567" s="33"/>
      <c r="T567" s="30" t="str">
        <f t="shared" si="96"/>
        <v>COP</v>
      </c>
      <c r="U567" s="33">
        <v>0</v>
      </c>
      <c r="V567" s="33">
        <v>0</v>
      </c>
      <c r="W567" s="33">
        <v>0</v>
      </c>
      <c r="X567" s="33">
        <f t="shared" si="97"/>
        <v>17139784</v>
      </c>
      <c r="Y567" s="33">
        <f t="shared" si="98"/>
        <v>3175.1403083954419</v>
      </c>
      <c r="Z567" s="33">
        <f t="shared" si="99"/>
        <v>15144943</v>
      </c>
      <c r="AA567" s="34">
        <f t="shared" si="100"/>
        <v>0.00037343504782874084</v>
      </c>
      <c r="AB567" s="33" t="s">
        <v>5026</v>
      </c>
      <c r="AC567" s="35">
        <v>44881</v>
      </c>
      <c r="AD567" s="33">
        <v>60</v>
      </c>
      <c r="AE567" s="36">
        <f t="shared" si="101"/>
        <v>44941</v>
      </c>
    </row>
    <row r="568" spans="2:31" ht="14.5" hidden="1">
      <c r="B568" s="29" t="s">
        <v>618</v>
      </c>
      <c r="C568" s="30" t="str">
        <f t="shared" si="91"/>
        <v>(Acreedores quirografarios)</v>
      </c>
      <c r="D568" s="30">
        <v>5</v>
      </c>
      <c r="E568" s="30" t="s">
        <v>5023</v>
      </c>
      <c r="F568" s="30" t="s">
        <v>5024</v>
      </c>
      <c r="G568" s="30" t="s">
        <v>5025</v>
      </c>
      <c r="H568" s="31" t="s">
        <v>623</v>
      </c>
      <c r="I568" s="31" t="s">
        <v>48</v>
      </c>
      <c r="J568" s="32">
        <v>17139784</v>
      </c>
      <c r="K568" s="33">
        <f t="shared" si="92"/>
        <v>3175.1403083954419</v>
      </c>
      <c r="L568" s="33">
        <v>15144943</v>
      </c>
      <c r="M568" s="33">
        <v>0</v>
      </c>
      <c r="N568" s="33">
        <v>0</v>
      </c>
      <c r="O568" s="33">
        <v>0</v>
      </c>
      <c r="P568" s="33">
        <f t="shared" si="93"/>
        <v>17139784</v>
      </c>
      <c r="Q568" s="33">
        <f t="shared" si="94"/>
        <v>3175.1403083954419</v>
      </c>
      <c r="R568" s="33">
        <f t="shared" si="95"/>
        <v>15144943</v>
      </c>
      <c r="S568" s="33"/>
      <c r="T568" s="30" t="str">
        <f t="shared" si="96"/>
        <v>COP</v>
      </c>
      <c r="U568" s="33">
        <v>0</v>
      </c>
      <c r="V568" s="33">
        <v>0</v>
      </c>
      <c r="W568" s="33">
        <v>0</v>
      </c>
      <c r="X568" s="33">
        <f t="shared" si="97"/>
        <v>17139784</v>
      </c>
      <c r="Y568" s="33">
        <f t="shared" si="98"/>
        <v>3175.1403083954419</v>
      </c>
      <c r="Z568" s="33">
        <f t="shared" si="99"/>
        <v>15144943</v>
      </c>
      <c r="AA568" s="34">
        <f t="shared" si="100"/>
        <v>0.00037343504782874084</v>
      </c>
      <c r="AB568" s="33" t="s">
        <v>5026</v>
      </c>
      <c r="AC568" s="35">
        <v>44881</v>
      </c>
      <c r="AD568" s="33">
        <v>60</v>
      </c>
      <c r="AE568" s="36">
        <f t="shared" si="101"/>
        <v>44941</v>
      </c>
    </row>
    <row r="569" spans="1:31" ht="14.5" hidden="1">
      <c r="A569" s="1" t="s">
        <v>68</v>
      </c>
      <c r="B569" s="29" t="s">
        <v>624</v>
      </c>
      <c r="C569" s="30" t="str">
        <f t="shared" si="91"/>
        <v>(Acreedores quirografarios)</v>
      </c>
      <c r="D569" s="30">
        <v>5</v>
      </c>
      <c r="E569" s="30" t="s">
        <v>5027</v>
      </c>
      <c r="F569" s="30" t="s">
        <v>5028</v>
      </c>
      <c r="G569" s="30" t="s">
        <v>5029</v>
      </c>
      <c r="H569" s="31" t="s">
        <v>625</v>
      </c>
      <c r="I569" s="31" t="s">
        <v>62</v>
      </c>
      <c r="J569" s="32">
        <v>3250</v>
      </c>
      <c r="K569" s="33">
        <f t="shared" si="92"/>
        <v>3250</v>
      </c>
      <c r="L569" s="33">
        <v>15054650</v>
      </c>
      <c r="M569" s="33">
        <v>0</v>
      </c>
      <c r="N569" s="33">
        <v>0</v>
      </c>
      <c r="O569" s="33">
        <v>0</v>
      </c>
      <c r="P569" s="33">
        <f t="shared" si="93"/>
        <v>3250</v>
      </c>
      <c r="Q569" s="33">
        <f t="shared" si="94"/>
        <v>3250</v>
      </c>
      <c r="R569" s="33">
        <f t="shared" si="95"/>
        <v>15054650</v>
      </c>
      <c r="S569" s="33"/>
      <c r="T569" s="30" t="str">
        <f t="shared" si="96"/>
        <v>USD</v>
      </c>
      <c r="U569" s="33">
        <v>0</v>
      </c>
      <c r="V569" s="33">
        <v>0</v>
      </c>
      <c r="W569" s="33">
        <v>0</v>
      </c>
      <c r="X569" s="33">
        <f t="shared" si="97"/>
        <v>3250</v>
      </c>
      <c r="Y569" s="33">
        <f t="shared" si="98"/>
        <v>3250</v>
      </c>
      <c r="Z569" s="33">
        <f t="shared" si="99"/>
        <v>15054650</v>
      </c>
      <c r="AA569" s="34">
        <f t="shared" si="100"/>
        <v>0.00037120865643369894</v>
      </c>
      <c r="AB569" s="33" t="s">
        <v>626</v>
      </c>
      <c r="AC569" s="35">
        <v>44957</v>
      </c>
      <c r="AD569" s="33">
        <v>60</v>
      </c>
      <c r="AE569" s="36">
        <f t="shared" si="101"/>
        <v>45017</v>
      </c>
    </row>
    <row r="570" spans="2:31" ht="14.5" hidden="1">
      <c r="B570" s="29" t="s">
        <v>627</v>
      </c>
      <c r="C570" s="30" t="str">
        <f t="shared" si="91"/>
        <v>(Acreedores quirografarios)</v>
      </c>
      <c r="D570" s="30">
        <v>5</v>
      </c>
      <c r="E570" s="30" t="s">
        <v>628</v>
      </c>
      <c r="F570" s="30" t="s">
        <v>5030</v>
      </c>
      <c r="G570" s="30" t="s">
        <v>5031</v>
      </c>
      <c r="H570" s="31">
        <v>1268871300</v>
      </c>
      <c r="I570" s="31" t="s">
        <v>62</v>
      </c>
      <c r="J570" s="32">
        <v>28681.68</v>
      </c>
      <c r="K570" s="33">
        <f t="shared" si="92"/>
        <v>28681.68</v>
      </c>
      <c r="L570" s="33">
        <v>73552973</v>
      </c>
      <c r="M570" s="33">
        <v>0</v>
      </c>
      <c r="N570" s="33">
        <v>0</v>
      </c>
      <c r="O570" s="33">
        <v>0</v>
      </c>
      <c r="P570" s="33">
        <f t="shared" si="93"/>
        <v>28681.68</v>
      </c>
      <c r="Q570" s="33">
        <f t="shared" si="94"/>
        <v>28681.68</v>
      </c>
      <c r="R570" s="33">
        <f t="shared" si="95"/>
        <v>73552973</v>
      </c>
      <c r="S570" s="33"/>
      <c r="T570" s="30" t="str">
        <f t="shared" si="96"/>
        <v>USD</v>
      </c>
      <c r="U570" s="33">
        <v>0</v>
      </c>
      <c r="V570" s="33">
        <v>0</v>
      </c>
      <c r="W570" s="33">
        <v>0</v>
      </c>
      <c r="X570" s="33">
        <f t="shared" si="97"/>
        <v>28681.68</v>
      </c>
      <c r="Y570" s="33">
        <f t="shared" si="98"/>
        <v>28681.68</v>
      </c>
      <c r="Z570" s="33">
        <f t="shared" si="99"/>
        <v>73552973</v>
      </c>
      <c r="AA570" s="34">
        <f t="shared" si="100"/>
        <v>0.0018136257092681751</v>
      </c>
      <c r="AB570" s="33" t="s">
        <v>1728</v>
      </c>
      <c r="AC570" s="35">
        <v>43476</v>
      </c>
      <c r="AD570" s="33">
        <v>60</v>
      </c>
      <c r="AE570" s="36">
        <f t="shared" si="101"/>
        <v>43536</v>
      </c>
    </row>
    <row r="571" spans="1:31" ht="14.5" hidden="1">
      <c r="A571" s="1" t="s">
        <v>68</v>
      </c>
      <c r="B571" s="29" t="s">
        <v>629</v>
      </c>
      <c r="C571" s="30" t="str">
        <f t="shared" si="91"/>
        <v>(Proveedores estratégicos)</v>
      </c>
      <c r="D571" s="30">
        <v>4</v>
      </c>
      <c r="E571" s="30" t="s">
        <v>5032</v>
      </c>
      <c r="F571" s="30" t="s">
        <v>5033</v>
      </c>
      <c r="G571" s="30" t="s">
        <v>5034</v>
      </c>
      <c r="H571" s="31" t="s">
        <v>630</v>
      </c>
      <c r="I571" s="31" t="s">
        <v>62</v>
      </c>
      <c r="J571" s="32">
        <v>8444.7999999999993</v>
      </c>
      <c r="K571" s="33">
        <f t="shared" si="92"/>
        <v>8444.7999999999993</v>
      </c>
      <c r="L571" s="33">
        <v>40334476</v>
      </c>
      <c r="M571" s="33">
        <v>0</v>
      </c>
      <c r="N571" s="33">
        <v>0</v>
      </c>
      <c r="O571" s="33">
        <v>0</v>
      </c>
      <c r="P571" s="33">
        <f t="shared" si="93"/>
        <v>8444.7999999999993</v>
      </c>
      <c r="Q571" s="33">
        <f t="shared" si="94"/>
        <v>8444.7999999999993</v>
      </c>
      <c r="R571" s="33">
        <f t="shared" si="95"/>
        <v>40334476</v>
      </c>
      <c r="S571" s="33"/>
      <c r="T571" s="30" t="str">
        <f t="shared" si="96"/>
        <v>USD</v>
      </c>
      <c r="U571" s="33">
        <v>0</v>
      </c>
      <c r="V571" s="33">
        <v>0</v>
      </c>
      <c r="W571" s="33">
        <v>0</v>
      </c>
      <c r="X571" s="33">
        <f t="shared" si="97"/>
        <v>8444.7999999999993</v>
      </c>
      <c r="Y571" s="33">
        <f t="shared" si="98"/>
        <v>8444.7999999999993</v>
      </c>
      <c r="Z571" s="33">
        <f t="shared" si="99"/>
        <v>40334476</v>
      </c>
      <c r="AA571" s="34">
        <f t="shared" si="100"/>
        <v>5.8160229449451727E-05</v>
      </c>
      <c r="AB571" s="33" t="s">
        <v>631</v>
      </c>
      <c r="AC571" s="35">
        <v>44964</v>
      </c>
      <c r="AD571" s="33" t="s">
        <v>5035</v>
      </c>
      <c r="AE571" s="36">
        <f>+AC571</f>
        <v>44964</v>
      </c>
    </row>
    <row r="572" spans="2:31" ht="14.5" hidden="1">
      <c r="B572" s="29" t="s">
        <v>632</v>
      </c>
      <c r="C572" s="30" t="str">
        <f t="shared" si="91"/>
        <v>(Acreedores quirografarios)</v>
      </c>
      <c r="D572" s="30">
        <v>5</v>
      </c>
      <c r="E572" s="30" t="s">
        <v>5036</v>
      </c>
      <c r="F572" s="30" t="s">
        <v>5037</v>
      </c>
      <c r="G572" s="30" t="s">
        <v>4780</v>
      </c>
      <c r="H572" s="31" t="s">
        <v>633</v>
      </c>
      <c r="I572" s="31" t="s">
        <v>48</v>
      </c>
      <c r="J572" s="32">
        <v>2428100</v>
      </c>
      <c r="K572" s="33">
        <f t="shared" si="92"/>
        <v>509.05164732643578</v>
      </c>
      <c r="L572" s="33">
        <v>2428100</v>
      </c>
      <c r="M572" s="33">
        <v>0</v>
      </c>
      <c r="N572" s="33">
        <v>0</v>
      </c>
      <c r="O572" s="33">
        <v>0</v>
      </c>
      <c r="P572" s="33">
        <f t="shared" si="93"/>
        <v>2428100</v>
      </c>
      <c r="Q572" s="33">
        <f t="shared" si="94"/>
        <v>509.05164732643578</v>
      </c>
      <c r="R572" s="33">
        <f t="shared" si="95"/>
        <v>2428100</v>
      </c>
      <c r="S572" s="33"/>
      <c r="T572" s="30" t="str">
        <f t="shared" si="96"/>
        <v>COP</v>
      </c>
      <c r="U572" s="33">
        <v>0</v>
      </c>
      <c r="V572" s="33">
        <v>0</v>
      </c>
      <c r="W572" s="33">
        <v>0</v>
      </c>
      <c r="X572" s="33">
        <f t="shared" si="97"/>
        <v>2428100</v>
      </c>
      <c r="Y572" s="33">
        <f t="shared" si="98"/>
        <v>509.05164732643578</v>
      </c>
      <c r="Z572" s="33">
        <f t="shared" si="99"/>
        <v>2428100</v>
      </c>
      <c r="AA572" s="34">
        <f t="shared" si="100"/>
        <v>5.9870653830322485E-05</v>
      </c>
      <c r="AB572" s="33" t="s">
        <v>5038</v>
      </c>
      <c r="AC572" s="35">
        <v>44931</v>
      </c>
      <c r="AD572" s="33">
        <v>60</v>
      </c>
      <c r="AE572" s="36">
        <f t="shared" si="102" ref="AE572:AE581">+AD572+AC572</f>
        <v>44991</v>
      </c>
    </row>
    <row r="573" spans="2:31" ht="14.5" hidden="1">
      <c r="B573" s="29" t="s">
        <v>634</v>
      </c>
      <c r="C573" s="30" t="str">
        <f t="shared" si="91"/>
        <v>(Acreedores quirografarios)</v>
      </c>
      <c r="D573" s="30">
        <v>5</v>
      </c>
      <c r="E573" s="30" t="s">
        <v>5039</v>
      </c>
      <c r="F573" s="30" t="s">
        <v>5040</v>
      </c>
      <c r="G573" s="30" t="s">
        <v>5041</v>
      </c>
      <c r="H573" s="31" t="s">
        <v>635</v>
      </c>
      <c r="I573" s="31" t="s">
        <v>48</v>
      </c>
      <c r="J573" s="32">
        <v>4200000</v>
      </c>
      <c r="K573" s="33">
        <f t="shared" si="92"/>
        <v>783.67244252963928</v>
      </c>
      <c r="L573" s="33">
        <v>3738000</v>
      </c>
      <c r="M573" s="33">
        <v>0</v>
      </c>
      <c r="N573" s="33">
        <v>0</v>
      </c>
      <c r="O573" s="33">
        <v>0</v>
      </c>
      <c r="P573" s="33">
        <f t="shared" si="93"/>
        <v>4200000</v>
      </c>
      <c r="Q573" s="33">
        <f t="shared" si="94"/>
        <v>783.67244252963928</v>
      </c>
      <c r="R573" s="33">
        <f t="shared" si="95"/>
        <v>3738000</v>
      </c>
      <c r="S573" s="33"/>
      <c r="T573" s="30" t="str">
        <f t="shared" si="96"/>
        <v>COP</v>
      </c>
      <c r="U573" s="33">
        <v>0</v>
      </c>
      <c r="V573" s="33">
        <v>0</v>
      </c>
      <c r="W573" s="33">
        <v>0</v>
      </c>
      <c r="X573" s="33">
        <f t="shared" si="97"/>
        <v>4200000</v>
      </c>
      <c r="Y573" s="33">
        <f t="shared" si="98"/>
        <v>783.67244252963928</v>
      </c>
      <c r="Z573" s="33">
        <f t="shared" si="99"/>
        <v>3738000</v>
      </c>
      <c r="AA573" s="34">
        <f t="shared" si="100"/>
        <v>9.2169393360135674E-05</v>
      </c>
      <c r="AB573" s="33" t="s">
        <v>1728</v>
      </c>
      <c r="AC573" s="35">
        <v>44901</v>
      </c>
      <c r="AD573" s="33">
        <v>60</v>
      </c>
      <c r="AE573" s="36">
        <f t="shared" si="102"/>
        <v>44961</v>
      </c>
    </row>
    <row r="574" spans="2:31" ht="14.5" hidden="1">
      <c r="B574" s="29" t="s">
        <v>634</v>
      </c>
      <c r="C574" s="30" t="str">
        <f t="shared" si="91"/>
        <v>(Acreedores quirografarios)</v>
      </c>
      <c r="D574" s="30">
        <v>5</v>
      </c>
      <c r="E574" s="30" t="s">
        <v>5039</v>
      </c>
      <c r="F574" s="30" t="s">
        <v>5040</v>
      </c>
      <c r="G574" s="30" t="s">
        <v>5041</v>
      </c>
      <c r="H574" s="31" t="s">
        <v>636</v>
      </c>
      <c r="I574" s="31" t="s">
        <v>48</v>
      </c>
      <c r="J574" s="32">
        <v>3000000</v>
      </c>
      <c r="K574" s="33">
        <f t="shared" si="92"/>
        <v>559.76603037831376</v>
      </c>
      <c r="L574" s="33">
        <v>2670000</v>
      </c>
      <c r="M574" s="33">
        <v>0</v>
      </c>
      <c r="N574" s="33">
        <v>0</v>
      </c>
      <c r="O574" s="33">
        <v>0</v>
      </c>
      <c r="P574" s="33">
        <f t="shared" si="93"/>
        <v>3000000</v>
      </c>
      <c r="Q574" s="33">
        <f t="shared" si="94"/>
        <v>559.76603037831376</v>
      </c>
      <c r="R574" s="33">
        <f t="shared" si="95"/>
        <v>2670000</v>
      </c>
      <c r="S574" s="33"/>
      <c r="T574" s="30" t="str">
        <f t="shared" si="96"/>
        <v>COP</v>
      </c>
      <c r="U574" s="33">
        <v>0</v>
      </c>
      <c r="V574" s="33">
        <v>0</v>
      </c>
      <c r="W574" s="33">
        <v>0</v>
      </c>
      <c r="X574" s="33">
        <f t="shared" si="97"/>
        <v>3000000</v>
      </c>
      <c r="Y574" s="33">
        <f t="shared" si="98"/>
        <v>559.76603037831376</v>
      </c>
      <c r="Z574" s="33">
        <f t="shared" si="99"/>
        <v>2670000</v>
      </c>
      <c r="AA574" s="34">
        <f t="shared" si="100"/>
        <v>6.5835280971525488E-05</v>
      </c>
      <c r="AB574" s="33" t="s">
        <v>1728</v>
      </c>
      <c r="AC574" s="35">
        <v>44922</v>
      </c>
      <c r="AD574" s="33">
        <v>60</v>
      </c>
      <c r="AE574" s="36">
        <f t="shared" si="102"/>
        <v>44982</v>
      </c>
    </row>
    <row r="575" spans="2:31" ht="14.5" hidden="1">
      <c r="B575" s="29" t="s">
        <v>634</v>
      </c>
      <c r="C575" s="30" t="str">
        <f t="shared" si="91"/>
        <v>(Acreedores quirografarios)</v>
      </c>
      <c r="D575" s="30">
        <v>5</v>
      </c>
      <c r="E575" s="30" t="s">
        <v>5039</v>
      </c>
      <c r="F575" s="30" t="s">
        <v>5040</v>
      </c>
      <c r="G575" s="30" t="s">
        <v>5041</v>
      </c>
      <c r="H575" s="31" t="s">
        <v>637</v>
      </c>
      <c r="I575" s="31" t="s">
        <v>48</v>
      </c>
      <c r="J575" s="32">
        <v>3000000</v>
      </c>
      <c r="K575" s="33">
        <f t="shared" si="92"/>
        <v>559.76603037831376</v>
      </c>
      <c r="L575" s="33">
        <v>2670000</v>
      </c>
      <c r="M575" s="33">
        <v>0</v>
      </c>
      <c r="N575" s="33">
        <v>0</v>
      </c>
      <c r="O575" s="33">
        <v>0</v>
      </c>
      <c r="P575" s="33">
        <f t="shared" si="93"/>
        <v>3000000</v>
      </c>
      <c r="Q575" s="33">
        <f t="shared" si="94"/>
        <v>559.76603037831376</v>
      </c>
      <c r="R575" s="33">
        <f t="shared" si="95"/>
        <v>2670000</v>
      </c>
      <c r="S575" s="33"/>
      <c r="T575" s="30" t="str">
        <f t="shared" si="96"/>
        <v>COP</v>
      </c>
      <c r="U575" s="33">
        <v>0</v>
      </c>
      <c r="V575" s="33">
        <v>0</v>
      </c>
      <c r="W575" s="33">
        <v>0</v>
      </c>
      <c r="X575" s="33">
        <f t="shared" si="97"/>
        <v>3000000</v>
      </c>
      <c r="Y575" s="33">
        <f t="shared" si="98"/>
        <v>559.76603037831376</v>
      </c>
      <c r="Z575" s="33">
        <f t="shared" si="99"/>
        <v>2670000</v>
      </c>
      <c r="AA575" s="34">
        <f t="shared" si="100"/>
        <v>6.5835280971525488E-05</v>
      </c>
      <c r="AB575" s="33" t="s">
        <v>1728</v>
      </c>
      <c r="AC575" s="35">
        <v>44956</v>
      </c>
      <c r="AD575" s="33">
        <v>60</v>
      </c>
      <c r="AE575" s="36">
        <f t="shared" si="102"/>
        <v>45016</v>
      </c>
    </row>
    <row r="576" spans="2:31" ht="14.5" hidden="1">
      <c r="B576" s="29" t="s">
        <v>638</v>
      </c>
      <c r="C576" s="30" t="str">
        <f t="shared" si="91"/>
        <v>(Acreedores quirografarios)</v>
      </c>
      <c r="D576" s="30">
        <v>5</v>
      </c>
      <c r="E576" s="30" t="s">
        <v>5042</v>
      </c>
      <c r="F576" s="30" t="s">
        <v>5043</v>
      </c>
      <c r="G576" s="30" t="s">
        <v>5044</v>
      </c>
      <c r="H576" s="31" t="s">
        <v>639</v>
      </c>
      <c r="I576" s="31" t="s">
        <v>48</v>
      </c>
      <c r="J576" s="32">
        <v>1072190</v>
      </c>
      <c r="K576" s="33">
        <f t="shared" si="92"/>
        <v>211.84544587355995</v>
      </c>
      <c r="L576" s="33">
        <v>1010471</v>
      </c>
      <c r="M576" s="33">
        <v>0</v>
      </c>
      <c r="N576" s="33">
        <v>0</v>
      </c>
      <c r="O576" s="33">
        <v>0</v>
      </c>
      <c r="P576" s="33">
        <f t="shared" si="93"/>
        <v>1072190</v>
      </c>
      <c r="Q576" s="33">
        <f t="shared" si="94"/>
        <v>211.84544587355995</v>
      </c>
      <c r="R576" s="33">
        <f t="shared" si="95"/>
        <v>1010471</v>
      </c>
      <c r="S576" s="33"/>
      <c r="T576" s="30" t="str">
        <f t="shared" si="96"/>
        <v>COP</v>
      </c>
      <c r="U576" s="33">
        <v>0</v>
      </c>
      <c r="V576" s="33">
        <v>0</v>
      </c>
      <c r="W576" s="33">
        <v>0</v>
      </c>
      <c r="X576" s="33">
        <f t="shared" si="97"/>
        <v>1072190</v>
      </c>
      <c r="Y576" s="33">
        <f t="shared" si="98"/>
        <v>211.84544587355995</v>
      </c>
      <c r="Z576" s="33">
        <f t="shared" si="99"/>
        <v>1010471</v>
      </c>
      <c r="AA576" s="34">
        <f t="shared" si="100"/>
        <v>2.4915596329055554E-05</v>
      </c>
      <c r="AB576" s="33" t="s">
        <v>676</v>
      </c>
      <c r="AC576" s="35">
        <v>44907</v>
      </c>
      <c r="AD576" s="33">
        <v>60</v>
      </c>
      <c r="AE576" s="36">
        <f t="shared" si="102"/>
        <v>44967</v>
      </c>
    </row>
    <row r="577" spans="2:31" ht="14.5" hidden="1">
      <c r="B577" s="29" t="s">
        <v>640</v>
      </c>
      <c r="C577" s="30" t="str">
        <f t="shared" si="91"/>
        <v>(Acreedores quirografarios)</v>
      </c>
      <c r="D577" s="30">
        <v>5</v>
      </c>
      <c r="E577" s="30" t="s">
        <v>5045</v>
      </c>
      <c r="F577" s="30" t="s">
        <v>5046</v>
      </c>
      <c r="G577" s="30" t="s">
        <v>5047</v>
      </c>
      <c r="H577" s="31" t="s">
        <v>641</v>
      </c>
      <c r="I577" s="31" t="s">
        <v>48</v>
      </c>
      <c r="J577" s="32">
        <v>5122297</v>
      </c>
      <c r="K577" s="33">
        <f t="shared" si="92"/>
        <v>1012.0741742402801</v>
      </c>
      <c r="L577" s="33">
        <v>4827442</v>
      </c>
      <c r="M577" s="33">
        <v>0</v>
      </c>
      <c r="N577" s="33">
        <v>0</v>
      </c>
      <c r="O577" s="33">
        <v>0</v>
      </c>
      <c r="P577" s="33">
        <f t="shared" si="93"/>
        <v>5122297</v>
      </c>
      <c r="Q577" s="33">
        <f t="shared" si="94"/>
        <v>1012.0741742402801</v>
      </c>
      <c r="R577" s="33">
        <f t="shared" si="95"/>
        <v>4827442</v>
      </c>
      <c r="S577" s="33"/>
      <c r="T577" s="30" t="str">
        <f t="shared" si="96"/>
        <v>COP</v>
      </c>
      <c r="U577" s="33">
        <v>0</v>
      </c>
      <c r="V577" s="33">
        <v>0</v>
      </c>
      <c r="W577" s="33">
        <v>0</v>
      </c>
      <c r="X577" s="33">
        <f t="shared" si="97"/>
        <v>5122297</v>
      </c>
      <c r="Y577" s="33">
        <f t="shared" si="98"/>
        <v>1012.0741742402801</v>
      </c>
      <c r="Z577" s="33">
        <f t="shared" si="99"/>
        <v>4827442</v>
      </c>
      <c r="AA577" s="34">
        <f t="shared" si="100"/>
        <v>0.00011903220990402357</v>
      </c>
      <c r="AB577" s="33" t="s">
        <v>762</v>
      </c>
      <c r="AC577" s="35">
        <v>44949</v>
      </c>
      <c r="AD577" s="33">
        <v>60</v>
      </c>
      <c r="AE577" s="36">
        <f t="shared" si="102"/>
        <v>45009</v>
      </c>
    </row>
    <row r="578" spans="2:31" ht="14.5" hidden="1">
      <c r="B578" s="29" t="s">
        <v>640</v>
      </c>
      <c r="C578" s="30" t="str">
        <f t="shared" si="91"/>
        <v>(Acreedores quirografarios)</v>
      </c>
      <c r="D578" s="30">
        <v>5</v>
      </c>
      <c r="E578" s="30" t="s">
        <v>5045</v>
      </c>
      <c r="F578" s="30" t="s">
        <v>5046</v>
      </c>
      <c r="G578" s="30" t="s">
        <v>5047</v>
      </c>
      <c r="H578" s="31" t="s">
        <v>642</v>
      </c>
      <c r="I578" s="31" t="s">
        <v>48</v>
      </c>
      <c r="J578" s="32">
        <v>5122297</v>
      </c>
      <c r="K578" s="33">
        <f t="shared" si="92"/>
        <v>1012.0741742402801</v>
      </c>
      <c r="L578" s="33">
        <v>4827442</v>
      </c>
      <c r="M578" s="33">
        <v>0</v>
      </c>
      <c r="N578" s="33">
        <v>0</v>
      </c>
      <c r="O578" s="33">
        <v>0</v>
      </c>
      <c r="P578" s="33">
        <f t="shared" si="93"/>
        <v>5122297</v>
      </c>
      <c r="Q578" s="33">
        <f t="shared" si="94"/>
        <v>1012.0741742402801</v>
      </c>
      <c r="R578" s="33">
        <f t="shared" si="95"/>
        <v>4827442</v>
      </c>
      <c r="S578" s="33"/>
      <c r="T578" s="30" t="str">
        <f t="shared" si="96"/>
        <v>COP</v>
      </c>
      <c r="U578" s="33">
        <v>0</v>
      </c>
      <c r="V578" s="33">
        <v>0</v>
      </c>
      <c r="W578" s="33">
        <v>0</v>
      </c>
      <c r="X578" s="33">
        <f t="shared" si="97"/>
        <v>5122297</v>
      </c>
      <c r="Y578" s="33">
        <f t="shared" si="98"/>
        <v>1012.0741742402801</v>
      </c>
      <c r="Z578" s="33">
        <f t="shared" si="99"/>
        <v>4827442</v>
      </c>
      <c r="AA578" s="34">
        <f t="shared" si="100"/>
        <v>0.00011903220990402357</v>
      </c>
      <c r="AB578" s="33" t="s">
        <v>762</v>
      </c>
      <c r="AC578" s="35">
        <v>44958</v>
      </c>
      <c r="AD578" s="33">
        <v>60</v>
      </c>
      <c r="AE578" s="36">
        <f t="shared" si="102"/>
        <v>45018</v>
      </c>
    </row>
    <row r="579" spans="2:31" ht="14.5" hidden="1">
      <c r="B579" s="29" t="s">
        <v>643</v>
      </c>
      <c r="C579" s="30" t="str">
        <f t="shared" si="91"/>
        <v>(Proveedores estratégicos)</v>
      </c>
      <c r="D579" s="30">
        <v>4</v>
      </c>
      <c r="E579" s="30" t="s">
        <v>5048</v>
      </c>
      <c r="F579" s="30" t="s">
        <v>5049</v>
      </c>
      <c r="G579" s="30" t="s">
        <v>4912</v>
      </c>
      <c r="H579" s="31" t="s">
        <v>644</v>
      </c>
      <c r="I579" s="31" t="s">
        <v>48</v>
      </c>
      <c r="J579" s="32">
        <v>7230857</v>
      </c>
      <c r="K579" s="33">
        <f t="shared" si="92"/>
        <v>1418.4965984255268</v>
      </c>
      <c r="L579" s="33">
        <v>6766016</v>
      </c>
      <c r="M579" s="33">
        <v>0</v>
      </c>
      <c r="N579" s="33">
        <v>0</v>
      </c>
      <c r="O579" s="33">
        <v>0</v>
      </c>
      <c r="P579" s="33">
        <f t="shared" si="93"/>
        <v>7230857</v>
      </c>
      <c r="Q579" s="33">
        <f t="shared" si="94"/>
        <v>1418.4965984255268</v>
      </c>
      <c r="R579" s="33">
        <f t="shared" si="95"/>
        <v>6766016</v>
      </c>
      <c r="S579" s="33"/>
      <c r="T579" s="30" t="str">
        <f t="shared" si="96"/>
        <v>COP</v>
      </c>
      <c r="U579" s="33">
        <v>0</v>
      </c>
      <c r="V579" s="33">
        <v>0</v>
      </c>
      <c r="W579" s="33">
        <v>0</v>
      </c>
      <c r="X579" s="33">
        <f t="shared" si="97"/>
        <v>7230857</v>
      </c>
      <c r="Y579" s="33">
        <f t="shared" si="98"/>
        <v>1418.4965984255268</v>
      </c>
      <c r="Z579" s="33">
        <f t="shared" si="99"/>
        <v>6766016</v>
      </c>
      <c r="AA579" s="34">
        <f t="shared" si="100"/>
        <v>9.7562453276611698E-06</v>
      </c>
      <c r="AB579" s="33" t="s">
        <v>762</v>
      </c>
      <c r="AC579" s="35">
        <v>44928</v>
      </c>
      <c r="AD579" s="33">
        <v>60</v>
      </c>
      <c r="AE579" s="36">
        <f t="shared" si="102"/>
        <v>44988</v>
      </c>
    </row>
    <row r="580" spans="2:31" ht="14.5" hidden="1">
      <c r="B580" s="29" t="s">
        <v>643</v>
      </c>
      <c r="C580" s="30" t="str">
        <f t="shared" si="91"/>
        <v>(Proveedores estratégicos)</v>
      </c>
      <c r="D580" s="30">
        <v>4</v>
      </c>
      <c r="E580" s="30" t="s">
        <v>5048</v>
      </c>
      <c r="F580" s="30" t="s">
        <v>5049</v>
      </c>
      <c r="G580" s="30" t="s">
        <v>4912</v>
      </c>
      <c r="H580" s="31" t="s">
        <v>645</v>
      </c>
      <c r="I580" s="31" t="s">
        <v>48</v>
      </c>
      <c r="J580" s="32">
        <v>22146317</v>
      </c>
      <c r="K580" s="33">
        <f t="shared" si="92"/>
        <v>4344.5024476660692</v>
      </c>
      <c r="L580" s="33">
        <v>20722625</v>
      </c>
      <c r="M580" s="33">
        <v>0</v>
      </c>
      <c r="N580" s="33">
        <v>0</v>
      </c>
      <c r="O580" s="33">
        <v>0</v>
      </c>
      <c r="P580" s="33">
        <f t="shared" si="93"/>
        <v>22146317</v>
      </c>
      <c r="Q580" s="33">
        <f t="shared" si="94"/>
        <v>4344.5024476660692</v>
      </c>
      <c r="R580" s="33">
        <f t="shared" si="95"/>
        <v>20722625</v>
      </c>
      <c r="S580" s="33"/>
      <c r="T580" s="30" t="str">
        <f t="shared" si="96"/>
        <v>COP</v>
      </c>
      <c r="U580" s="33">
        <v>0</v>
      </c>
      <c r="V580" s="33">
        <v>0</v>
      </c>
      <c r="W580" s="33">
        <v>0</v>
      </c>
      <c r="X580" s="33">
        <f t="shared" si="97"/>
        <v>22146317</v>
      </c>
      <c r="Y580" s="33">
        <f t="shared" si="98"/>
        <v>4344.5024476660692</v>
      </c>
      <c r="Z580" s="33">
        <f t="shared" si="99"/>
        <v>20722625</v>
      </c>
      <c r="AA580" s="34">
        <f t="shared" si="100"/>
        <v>2.9880954070035386E-05</v>
      </c>
      <c r="AB580" s="33" t="s">
        <v>762</v>
      </c>
      <c r="AC580" s="35">
        <v>44959</v>
      </c>
      <c r="AD580" s="33">
        <v>60</v>
      </c>
      <c r="AE580" s="36">
        <f t="shared" si="102"/>
        <v>45019</v>
      </c>
    </row>
    <row r="581" spans="2:31" ht="14.5" hidden="1">
      <c r="B581" s="29" t="s">
        <v>643</v>
      </c>
      <c r="C581" s="30" t="str">
        <f t="shared" si="91"/>
        <v>(Proveedores estratégicos)</v>
      </c>
      <c r="D581" s="30">
        <v>4</v>
      </c>
      <c r="E581" s="30" t="s">
        <v>5048</v>
      </c>
      <c r="F581" s="30" t="s">
        <v>5049</v>
      </c>
      <c r="G581" s="30" t="s">
        <v>4912</v>
      </c>
      <c r="H581" s="31" t="s">
        <v>646</v>
      </c>
      <c r="I581" s="31" t="s">
        <v>48</v>
      </c>
      <c r="J581" s="32">
        <v>19512847</v>
      </c>
      <c r="K581" s="33">
        <f t="shared" si="92"/>
        <v>3827.8876694235664</v>
      </c>
      <c r="L581" s="33">
        <v>18258450</v>
      </c>
      <c r="M581" s="33">
        <v>0</v>
      </c>
      <c r="N581" s="33">
        <v>0</v>
      </c>
      <c r="O581" s="33">
        <v>0</v>
      </c>
      <c r="P581" s="33">
        <f t="shared" si="93"/>
        <v>19512847</v>
      </c>
      <c r="Q581" s="33">
        <f t="shared" si="94"/>
        <v>3827.8876694235664</v>
      </c>
      <c r="R581" s="33">
        <f t="shared" si="95"/>
        <v>18258450</v>
      </c>
      <c r="S581" s="33"/>
      <c r="T581" s="30" t="str">
        <f t="shared" si="96"/>
        <v>COP</v>
      </c>
      <c r="U581" s="33">
        <v>0</v>
      </c>
      <c r="V581" s="33">
        <v>0</v>
      </c>
      <c r="W581" s="33">
        <v>0</v>
      </c>
      <c r="X581" s="33">
        <f t="shared" si="97"/>
        <v>19512847</v>
      </c>
      <c r="Y581" s="33">
        <f t="shared" si="98"/>
        <v>3827.8876694235664</v>
      </c>
      <c r="Z581" s="33">
        <f t="shared" si="99"/>
        <v>18258450</v>
      </c>
      <c r="AA581" s="34">
        <f t="shared" si="100"/>
        <v>2.6327741096508651E-05</v>
      </c>
      <c r="AB581" s="33" t="s">
        <v>762</v>
      </c>
      <c r="AC581" s="35">
        <v>44965</v>
      </c>
      <c r="AD581" s="33">
        <v>60</v>
      </c>
      <c r="AE581" s="36">
        <f t="shared" si="102"/>
        <v>45025</v>
      </c>
    </row>
    <row r="582" spans="2:31" ht="14.5" hidden="1">
      <c r="B582" s="29" t="s">
        <v>647</v>
      </c>
      <c r="C582" s="30" t="str">
        <f t="shared" si="91"/>
        <v>(Acreedores quirografarios)</v>
      </c>
      <c r="D582" s="30">
        <v>5</v>
      </c>
      <c r="E582" s="30" t="s">
        <v>5050</v>
      </c>
      <c r="F582" s="30" t="s">
        <v>5051</v>
      </c>
      <c r="G582" s="30" t="s">
        <v>4770</v>
      </c>
      <c r="H582" s="31" t="s">
        <v>648</v>
      </c>
      <c r="I582" s="31" t="s">
        <v>48</v>
      </c>
      <c r="J582" s="32">
        <v>51770</v>
      </c>
      <c r="K582" s="33">
        <f t="shared" si="92"/>
        <v>10.853590783777268</v>
      </c>
      <c r="L582" s="33">
        <v>51770</v>
      </c>
      <c r="M582" s="33">
        <v>0</v>
      </c>
      <c r="N582" s="33">
        <v>0</v>
      </c>
      <c r="O582" s="33">
        <v>0</v>
      </c>
      <c r="P582" s="33">
        <f t="shared" si="93"/>
        <v>51770</v>
      </c>
      <c r="Q582" s="33">
        <f t="shared" si="94"/>
        <v>10.853590783777268</v>
      </c>
      <c r="R582" s="33">
        <f t="shared" si="95"/>
        <v>51770</v>
      </c>
      <c r="S582" s="33"/>
      <c r="T582" s="30" t="str">
        <f t="shared" si="96"/>
        <v>COP</v>
      </c>
      <c r="U582" s="33">
        <v>0</v>
      </c>
      <c r="V582" s="33">
        <v>0</v>
      </c>
      <c r="W582" s="33">
        <v>0</v>
      </c>
      <c r="X582" s="33">
        <f t="shared" si="97"/>
        <v>51770</v>
      </c>
      <c r="Y582" s="33">
        <f t="shared" si="98"/>
        <v>10.853590783777268</v>
      </c>
      <c r="Z582" s="33">
        <f t="shared" si="99"/>
        <v>51770</v>
      </c>
      <c r="AA582" s="34">
        <f t="shared" si="100"/>
        <v>1.2765140434066944E-06</v>
      </c>
      <c r="AB582" s="33" t="s">
        <v>5052</v>
      </c>
      <c r="AC582" s="35">
        <v>44873</v>
      </c>
      <c r="AD582" s="33" t="s">
        <v>4909</v>
      </c>
      <c r="AE582" s="36">
        <f>+AC582</f>
        <v>44873</v>
      </c>
    </row>
    <row r="583" spans="2:31" ht="14.5" hidden="1">
      <c r="B583" s="29" t="s">
        <v>647</v>
      </c>
      <c r="C583" s="30" t="str">
        <f t="shared" si="91"/>
        <v>(Acreedores quirografarios)</v>
      </c>
      <c r="D583" s="30">
        <v>5</v>
      </c>
      <c r="E583" s="30" t="s">
        <v>5050</v>
      </c>
      <c r="F583" s="30" t="s">
        <v>5051</v>
      </c>
      <c r="G583" s="30" t="s">
        <v>4770</v>
      </c>
      <c r="H583" s="31" t="s">
        <v>649</v>
      </c>
      <c r="I583" s="31" t="s">
        <v>48</v>
      </c>
      <c r="J583" s="32">
        <v>387450</v>
      </c>
      <c r="K583" s="33">
        <f t="shared" si="92"/>
        <v>81.228969464448568</v>
      </c>
      <c r="L583" s="33">
        <v>387450</v>
      </c>
      <c r="M583" s="33">
        <v>0</v>
      </c>
      <c r="N583" s="33">
        <v>0</v>
      </c>
      <c r="O583" s="33">
        <v>0</v>
      </c>
      <c r="P583" s="33">
        <f t="shared" si="93"/>
        <v>387450</v>
      </c>
      <c r="Q583" s="33">
        <f t="shared" si="94"/>
        <v>81.228969464448568</v>
      </c>
      <c r="R583" s="33">
        <f t="shared" si="95"/>
        <v>387450</v>
      </c>
      <c r="S583" s="33"/>
      <c r="T583" s="30" t="str">
        <f t="shared" si="96"/>
        <v>COP</v>
      </c>
      <c r="U583" s="33">
        <v>0</v>
      </c>
      <c r="V583" s="33">
        <v>0</v>
      </c>
      <c r="W583" s="33">
        <v>0</v>
      </c>
      <c r="X583" s="33">
        <f t="shared" si="97"/>
        <v>387450</v>
      </c>
      <c r="Y583" s="33">
        <f t="shared" si="98"/>
        <v>81.228969464448568</v>
      </c>
      <c r="Z583" s="33">
        <f t="shared" si="99"/>
        <v>387450</v>
      </c>
      <c r="AA583" s="34">
        <f t="shared" si="100"/>
        <v>9.5535129634522663E-06</v>
      </c>
      <c r="AB583" s="33" t="s">
        <v>5052</v>
      </c>
      <c r="AC583" s="35">
        <v>44873</v>
      </c>
      <c r="AD583" s="33" t="s">
        <v>4909</v>
      </c>
      <c r="AE583" s="36">
        <f>+AC583</f>
        <v>44873</v>
      </c>
    </row>
    <row r="584" spans="2:31" ht="14.5" hidden="1">
      <c r="B584" s="29" t="s">
        <v>647</v>
      </c>
      <c r="C584" s="30" t="str">
        <f t="shared" si="91"/>
        <v>(Acreedores quirografarios)</v>
      </c>
      <c r="D584" s="30">
        <v>5</v>
      </c>
      <c r="E584" s="30" t="s">
        <v>5050</v>
      </c>
      <c r="F584" s="30" t="s">
        <v>5051</v>
      </c>
      <c r="G584" s="30" t="s">
        <v>4770</v>
      </c>
      <c r="H584" s="31" t="s">
        <v>650</v>
      </c>
      <c r="I584" s="31" t="s">
        <v>48</v>
      </c>
      <c r="J584" s="32">
        <v>71450</v>
      </c>
      <c r="K584" s="33">
        <f t="shared" si="92"/>
        <v>14.979506693082591</v>
      </c>
      <c r="L584" s="33">
        <v>71450</v>
      </c>
      <c r="M584" s="33">
        <v>0</v>
      </c>
      <c r="N584" s="33">
        <v>0</v>
      </c>
      <c r="O584" s="33">
        <v>0</v>
      </c>
      <c r="P584" s="33">
        <f t="shared" si="93"/>
        <v>71450</v>
      </c>
      <c r="Q584" s="33">
        <f t="shared" si="94"/>
        <v>14.979506693082591</v>
      </c>
      <c r="R584" s="33">
        <f t="shared" si="95"/>
        <v>71450</v>
      </c>
      <c r="S584" s="33"/>
      <c r="T584" s="30" t="str">
        <f t="shared" si="96"/>
        <v>COP</v>
      </c>
      <c r="U584" s="33">
        <v>0</v>
      </c>
      <c r="V584" s="33">
        <v>0</v>
      </c>
      <c r="W584" s="33">
        <v>0</v>
      </c>
      <c r="X584" s="33">
        <f t="shared" si="97"/>
        <v>71450</v>
      </c>
      <c r="Y584" s="33">
        <f t="shared" si="98"/>
        <v>14.979506693082591</v>
      </c>
      <c r="Z584" s="33">
        <f t="shared" si="99"/>
        <v>71450</v>
      </c>
      <c r="AA584" s="34">
        <f t="shared" si="100"/>
        <v>1.7617718447249047E-06</v>
      </c>
      <c r="AB584" s="33" t="s">
        <v>5052</v>
      </c>
      <c r="AC584" s="35">
        <v>44964</v>
      </c>
      <c r="AD584" s="33" t="s">
        <v>4909</v>
      </c>
      <c r="AE584" s="36">
        <f>+AC584</f>
        <v>44964</v>
      </c>
    </row>
    <row r="585" spans="2:31" ht="14.5" hidden="1">
      <c r="B585" s="29" t="s">
        <v>647</v>
      </c>
      <c r="C585" s="30" t="str">
        <f t="shared" si="91"/>
        <v>(Acreedores quirografarios)</v>
      </c>
      <c r="D585" s="30">
        <v>5</v>
      </c>
      <c r="E585" s="30" t="s">
        <v>5050</v>
      </c>
      <c r="F585" s="30" t="s">
        <v>5051</v>
      </c>
      <c r="G585" s="30" t="s">
        <v>4770</v>
      </c>
      <c r="H585" s="31" t="s">
        <v>651</v>
      </c>
      <c r="I585" s="31" t="s">
        <v>48</v>
      </c>
      <c r="J585" s="32">
        <v>438230</v>
      </c>
      <c r="K585" s="33">
        <f t="shared" si="92"/>
        <v>91.875006551568703</v>
      </c>
      <c r="L585" s="33">
        <v>438230</v>
      </c>
      <c r="M585" s="33">
        <v>0</v>
      </c>
      <c r="N585" s="33">
        <v>0</v>
      </c>
      <c r="O585" s="33">
        <v>0</v>
      </c>
      <c r="P585" s="33">
        <f t="shared" si="93"/>
        <v>438230</v>
      </c>
      <c r="Q585" s="33">
        <f t="shared" si="94"/>
        <v>91.875006551568703</v>
      </c>
      <c r="R585" s="33">
        <f t="shared" si="95"/>
        <v>438230</v>
      </c>
      <c r="S585" s="33"/>
      <c r="T585" s="30" t="str">
        <f t="shared" si="96"/>
        <v>COP</v>
      </c>
      <c r="U585" s="33">
        <v>0</v>
      </c>
      <c r="V585" s="33">
        <v>0</v>
      </c>
      <c r="W585" s="33">
        <v>0</v>
      </c>
      <c r="X585" s="33">
        <f t="shared" si="97"/>
        <v>438230</v>
      </c>
      <c r="Y585" s="33">
        <f t="shared" si="98"/>
        <v>91.875006551568703</v>
      </c>
      <c r="Z585" s="33">
        <f t="shared" si="99"/>
        <v>438230</v>
      </c>
      <c r="AA585" s="34">
        <f t="shared" si="100"/>
        <v>1.0805616172341427E-05</v>
      </c>
      <c r="AB585" s="33" t="s">
        <v>5052</v>
      </c>
      <c r="AC585" s="35">
        <v>44964</v>
      </c>
      <c r="AD585" s="33" t="s">
        <v>4909</v>
      </c>
      <c r="AE585" s="36">
        <f>+AC585</f>
        <v>44964</v>
      </c>
    </row>
    <row r="586" spans="2:31" ht="14.5" hidden="1">
      <c r="B586" s="29" t="s">
        <v>652</v>
      </c>
      <c r="C586" s="30" t="str">
        <f t="shared" si="91"/>
        <v>(Acreedores quirografarios)</v>
      </c>
      <c r="D586" s="30">
        <v>5</v>
      </c>
      <c r="E586" s="30" t="s">
        <v>5053</v>
      </c>
      <c r="F586" s="30" t="s">
        <v>5054</v>
      </c>
      <c r="G586" s="30" t="s">
        <v>4780</v>
      </c>
      <c r="H586" s="31" t="s">
        <v>653</v>
      </c>
      <c r="I586" s="31" t="s">
        <v>62</v>
      </c>
      <c r="J586" s="32">
        <v>62.479999999999997</v>
      </c>
      <c r="K586" s="33">
        <f t="shared" si="92"/>
        <v>62.479999999999997</v>
      </c>
      <c r="L586" s="33">
        <v>3550</v>
      </c>
      <c r="M586" s="33">
        <v>0</v>
      </c>
      <c r="N586" s="33">
        <v>0</v>
      </c>
      <c r="O586" s="33">
        <v>0</v>
      </c>
      <c r="P586" s="33">
        <f t="shared" si="93"/>
        <v>62.479999999999997</v>
      </c>
      <c r="Q586" s="33">
        <f t="shared" si="94"/>
        <v>62.479999999999997</v>
      </c>
      <c r="R586" s="33">
        <f t="shared" si="95"/>
        <v>3550</v>
      </c>
      <c r="S586" s="33"/>
      <c r="T586" s="30" t="str">
        <f t="shared" si="96"/>
        <v>USD</v>
      </c>
      <c r="U586" s="33">
        <v>0</v>
      </c>
      <c r="V586" s="33">
        <v>0</v>
      </c>
      <c r="W586" s="33">
        <v>0</v>
      </c>
      <c r="X586" s="33">
        <f t="shared" si="97"/>
        <v>62.479999999999997</v>
      </c>
      <c r="Y586" s="33">
        <f t="shared" si="98"/>
        <v>62.479999999999997</v>
      </c>
      <c r="Z586" s="33">
        <f t="shared" si="99"/>
        <v>3550</v>
      </c>
      <c r="AA586" s="34">
        <f t="shared" si="100"/>
        <v>8.7533800542664969E-08</v>
      </c>
      <c r="AB586" s="33" t="s">
        <v>5015</v>
      </c>
      <c r="AC586" s="35">
        <v>44685</v>
      </c>
      <c r="AD586" s="33">
        <v>60</v>
      </c>
      <c r="AE586" s="36">
        <f t="shared" si="103" ref="AE586:AE604">+AD586+AC586</f>
        <v>44745</v>
      </c>
    </row>
    <row r="587" spans="2:31" ht="14.5" hidden="1">
      <c r="B587" s="29" t="s">
        <v>652</v>
      </c>
      <c r="C587" s="30" t="str">
        <f t="shared" si="91"/>
        <v>(Acreedores quirografarios)</v>
      </c>
      <c r="D587" s="30">
        <v>5</v>
      </c>
      <c r="E587" s="30" t="s">
        <v>5053</v>
      </c>
      <c r="F587" s="30" t="s">
        <v>5054</v>
      </c>
      <c r="G587" s="30" t="s">
        <v>4780</v>
      </c>
      <c r="H587" s="31" t="s">
        <v>654</v>
      </c>
      <c r="I587" s="31" t="s">
        <v>62</v>
      </c>
      <c r="J587" s="32">
        <v>148.16</v>
      </c>
      <c r="K587" s="33">
        <f t="shared" si="92"/>
        <v>148.16</v>
      </c>
      <c r="L587" s="33">
        <v>2382</v>
      </c>
      <c r="M587" s="33">
        <v>0</v>
      </c>
      <c r="N587" s="33">
        <v>0</v>
      </c>
      <c r="O587" s="33">
        <v>0</v>
      </c>
      <c r="P587" s="33">
        <f t="shared" si="93"/>
        <v>148.16</v>
      </c>
      <c r="Q587" s="33">
        <f t="shared" si="94"/>
        <v>148.16</v>
      </c>
      <c r="R587" s="33">
        <f t="shared" si="95"/>
        <v>2382</v>
      </c>
      <c r="S587" s="33"/>
      <c r="T587" s="30" t="str">
        <f t="shared" si="96"/>
        <v>USD</v>
      </c>
      <c r="U587" s="33">
        <v>0</v>
      </c>
      <c r="V587" s="33">
        <v>0</v>
      </c>
      <c r="W587" s="33">
        <v>0</v>
      </c>
      <c r="X587" s="33">
        <f t="shared" si="97"/>
        <v>148.16</v>
      </c>
      <c r="Y587" s="33">
        <f t="shared" si="98"/>
        <v>148.16</v>
      </c>
      <c r="Z587" s="33">
        <f t="shared" si="99"/>
        <v>2382</v>
      </c>
      <c r="AA587" s="34">
        <f t="shared" si="100"/>
        <v>5.8733947293698015E-08</v>
      </c>
      <c r="AB587" s="33" t="s">
        <v>5015</v>
      </c>
      <c r="AC587" s="35">
        <v>44718</v>
      </c>
      <c r="AD587" s="33">
        <v>60</v>
      </c>
      <c r="AE587" s="36">
        <f t="shared" si="103"/>
        <v>44778</v>
      </c>
    </row>
    <row r="588" spans="2:31" ht="14.5" hidden="1">
      <c r="B588" s="29" t="s">
        <v>652</v>
      </c>
      <c r="C588" s="30" t="str">
        <f t="shared" si="91"/>
        <v>(Acreedores quirografarios)</v>
      </c>
      <c r="D588" s="30">
        <v>5</v>
      </c>
      <c r="E588" s="30" t="s">
        <v>5053</v>
      </c>
      <c r="F588" s="30" t="s">
        <v>5054</v>
      </c>
      <c r="G588" s="30" t="s">
        <v>4780</v>
      </c>
      <c r="H588" s="31" t="s">
        <v>655</v>
      </c>
      <c r="I588" s="31" t="s">
        <v>62</v>
      </c>
      <c r="J588" s="32">
        <v>92.819999999999993</v>
      </c>
      <c r="K588" s="33">
        <f t="shared" si="92"/>
        <v>92.819999999999993</v>
      </c>
      <c r="L588" s="33">
        <v>-2257</v>
      </c>
      <c r="M588" s="33">
        <v>0</v>
      </c>
      <c r="N588" s="33">
        <v>0</v>
      </c>
      <c r="O588" s="33">
        <v>0</v>
      </c>
      <c r="P588" s="33">
        <f t="shared" si="93"/>
        <v>92.819999999999993</v>
      </c>
      <c r="Q588" s="33">
        <f t="shared" si="94"/>
        <v>92.819999999999993</v>
      </c>
      <c r="R588" s="33">
        <f t="shared" si="95"/>
        <v>-2257</v>
      </c>
      <c r="S588" s="33"/>
      <c r="T588" s="30" t="str">
        <f t="shared" si="96"/>
        <v>USD</v>
      </c>
      <c r="U588" s="33">
        <v>0</v>
      </c>
      <c r="V588" s="33">
        <v>0</v>
      </c>
      <c r="W588" s="33">
        <v>0</v>
      </c>
      <c r="X588" s="33">
        <f t="shared" si="97"/>
        <v>92.819999999999993</v>
      </c>
      <c r="Y588" s="33">
        <f t="shared" si="98"/>
        <v>92.819999999999993</v>
      </c>
      <c r="Z588" s="33">
        <f t="shared" si="99"/>
        <v>-2257</v>
      </c>
      <c r="AA588" s="34">
        <f t="shared" si="100"/>
        <v>-5.5651771218252065E-08</v>
      </c>
      <c r="AB588" s="33" t="s">
        <v>5015</v>
      </c>
      <c r="AC588" s="35">
        <v>44761</v>
      </c>
      <c r="AD588" s="33">
        <v>60</v>
      </c>
      <c r="AE588" s="36">
        <f t="shared" si="103"/>
        <v>44821</v>
      </c>
    </row>
    <row r="589" spans="2:31" ht="14.5" hidden="1">
      <c r="B589" s="29" t="s">
        <v>652</v>
      </c>
      <c r="C589" s="30" t="str">
        <f t="shared" si="91"/>
        <v>(Acreedores quirografarios)</v>
      </c>
      <c r="D589" s="30">
        <v>5</v>
      </c>
      <c r="E589" s="30" t="s">
        <v>5053</v>
      </c>
      <c r="F589" s="30" t="s">
        <v>5054</v>
      </c>
      <c r="G589" s="30" t="s">
        <v>4780</v>
      </c>
      <c r="H589" s="31" t="s">
        <v>656</v>
      </c>
      <c r="I589" s="31" t="s">
        <v>48</v>
      </c>
      <c r="J589" s="32">
        <v>618207</v>
      </c>
      <c r="K589" s="33">
        <f t="shared" si="92"/>
        <v>122.14660838391143</v>
      </c>
      <c r="L589" s="33">
        <v>582621</v>
      </c>
      <c r="M589" s="33">
        <v>0</v>
      </c>
      <c r="N589" s="33">
        <v>0</v>
      </c>
      <c r="O589" s="33">
        <v>0</v>
      </c>
      <c r="P589" s="33">
        <f t="shared" si="93"/>
        <v>618207</v>
      </c>
      <c r="Q589" s="33">
        <f t="shared" si="94"/>
        <v>122.14660838391143</v>
      </c>
      <c r="R589" s="33">
        <f t="shared" si="95"/>
        <v>582621</v>
      </c>
      <c r="S589" s="33"/>
      <c r="T589" s="30" t="str">
        <f t="shared" si="96"/>
        <v>COP</v>
      </c>
      <c r="U589" s="33">
        <v>0</v>
      </c>
      <c r="V589" s="33">
        <v>0</v>
      </c>
      <c r="W589" s="33">
        <v>0</v>
      </c>
      <c r="X589" s="33">
        <f t="shared" si="97"/>
        <v>618207</v>
      </c>
      <c r="Y589" s="33">
        <f t="shared" si="98"/>
        <v>122.14660838391143</v>
      </c>
      <c r="Z589" s="33">
        <f t="shared" si="99"/>
        <v>582621</v>
      </c>
      <c r="AA589" s="34">
        <f t="shared" si="100"/>
        <v>1.4365924058019156E-05</v>
      </c>
      <c r="AB589" s="33" t="s">
        <v>5015</v>
      </c>
      <c r="AC589" s="35">
        <v>44929</v>
      </c>
      <c r="AD589" s="33">
        <v>60</v>
      </c>
      <c r="AE589" s="36">
        <f t="shared" si="103"/>
        <v>44989</v>
      </c>
    </row>
    <row r="590" spans="2:31" ht="14.5" hidden="1">
      <c r="B590" s="29" t="s">
        <v>652</v>
      </c>
      <c r="C590" s="30" t="str">
        <f t="shared" si="104" ref="C590:C653">+IF(D590=1,$A$4,IF(D590=2,$A$5,IF(D590=3,$A$6,IF(D590=4,$A$7,IF(D590=5,$A$8,IF(D590=6,$A$9,))))))</f>
        <v>(Acreedores quirografarios)</v>
      </c>
      <c r="D590" s="30">
        <v>5</v>
      </c>
      <c r="E590" s="30" t="s">
        <v>5053</v>
      </c>
      <c r="F590" s="30" t="s">
        <v>5054</v>
      </c>
      <c r="G590" s="30" t="s">
        <v>4780</v>
      </c>
      <c r="H590" s="31" t="s">
        <v>657</v>
      </c>
      <c r="I590" s="31" t="s">
        <v>48</v>
      </c>
      <c r="J590" s="32">
        <v>671024</v>
      </c>
      <c r="K590" s="33">
        <f t="shared" si="105" ref="K590:K653">+IF(I590="USD",J590,L590/$L$3)</f>
        <v>132.58236632179208</v>
      </c>
      <c r="L590" s="33">
        <v>632398</v>
      </c>
      <c r="M590" s="33">
        <v>0</v>
      </c>
      <c r="N590" s="33">
        <v>0</v>
      </c>
      <c r="O590" s="33">
        <v>0</v>
      </c>
      <c r="P590" s="33">
        <f t="shared" si="106" ref="P590:P653">+J590+M590</f>
        <v>671024</v>
      </c>
      <c r="Q590" s="33">
        <f t="shared" si="107" ref="Q590:Q653">+K590+N590</f>
        <v>132.58236632179208</v>
      </c>
      <c r="R590" s="33">
        <f t="shared" si="108" ref="R590:R653">+L590+O590</f>
        <v>632398</v>
      </c>
      <c r="S590" s="33"/>
      <c r="T590" s="30" t="str">
        <f t="shared" si="109" ref="T590:T653">+I590</f>
        <v>COP</v>
      </c>
      <c r="U590" s="33">
        <v>0</v>
      </c>
      <c r="V590" s="33">
        <v>0</v>
      </c>
      <c r="W590" s="33">
        <v>0</v>
      </c>
      <c r="X590" s="33">
        <f t="shared" si="110" ref="X590:X653">+P590+U590</f>
        <v>671024</v>
      </c>
      <c r="Y590" s="33">
        <f t="shared" si="111" ref="Y590:Y653">+Q590+V590</f>
        <v>132.58236632179208</v>
      </c>
      <c r="Z590" s="33">
        <f t="shared" si="112" ref="Z590:Z653">+R590+W590</f>
        <v>632398</v>
      </c>
      <c r="AA590" s="34">
        <f t="shared" si="113" ref="AA590:AA653">+IF(D590=1,Z590/$C$4,IF(D590=2,Z590/$C$5,IF(D590=3,Z590/$C$6,IF(D590=4,Z590/$C$7,IF(D590=5,Z590/$C$8,IF(D590=6,Z590/$C$9))))))</f>
        <v>1.5593295886078942E-05</v>
      </c>
      <c r="AB590" s="33" t="s">
        <v>5015</v>
      </c>
      <c r="AC590" s="35">
        <v>44960</v>
      </c>
      <c r="AD590" s="33">
        <v>60</v>
      </c>
      <c r="AE590" s="36">
        <f t="shared" si="103"/>
        <v>45020</v>
      </c>
    </row>
    <row r="591" spans="2:31" ht="14.5" hidden="1">
      <c r="B591" s="29" t="s">
        <v>658</v>
      </c>
      <c r="C591" s="30" t="str">
        <f t="shared" si="104"/>
        <v>(Acreedores quirografarios)</v>
      </c>
      <c r="D591" s="30">
        <v>5</v>
      </c>
      <c r="E591" s="30" t="s">
        <v>5055</v>
      </c>
      <c r="F591" s="30" t="s">
        <v>5056</v>
      </c>
      <c r="G591" s="30" t="s">
        <v>4918</v>
      </c>
      <c r="H591" s="31" t="s">
        <v>659</v>
      </c>
      <c r="I591" s="31" t="s">
        <v>48</v>
      </c>
      <c r="J591" s="32">
        <v>3276000</v>
      </c>
      <c r="K591" s="33">
        <f t="shared" si="105"/>
        <v>611.26450517311855</v>
      </c>
      <c r="L591" s="33">
        <v>2915640</v>
      </c>
      <c r="M591" s="33">
        <v>0</v>
      </c>
      <c r="N591" s="33">
        <v>0</v>
      </c>
      <c r="O591" s="33">
        <v>0</v>
      </c>
      <c r="P591" s="33">
        <f t="shared" si="106"/>
        <v>3276000</v>
      </c>
      <c r="Q591" s="33">
        <f t="shared" si="107"/>
        <v>611.26450517311855</v>
      </c>
      <c r="R591" s="33">
        <f t="shared" si="108"/>
        <v>2915640</v>
      </c>
      <c r="S591" s="33"/>
      <c r="T591" s="30" t="str">
        <f t="shared" si="109"/>
        <v>COP</v>
      </c>
      <c r="U591" s="33">
        <v>0</v>
      </c>
      <c r="V591" s="33">
        <v>0</v>
      </c>
      <c r="W591" s="33">
        <v>0</v>
      </c>
      <c r="X591" s="33">
        <f t="shared" si="110"/>
        <v>3276000</v>
      </c>
      <c r="Y591" s="33">
        <f t="shared" si="111"/>
        <v>611.26450517311855</v>
      </c>
      <c r="Z591" s="33">
        <f t="shared" si="112"/>
        <v>2915640</v>
      </c>
      <c r="AA591" s="34">
        <f t="shared" si="113"/>
        <v>7.1892126820905823E-05</v>
      </c>
      <c r="AB591" s="33" t="s">
        <v>5057</v>
      </c>
      <c r="AC591" s="35">
        <v>44916</v>
      </c>
      <c r="AD591" s="33">
        <v>60</v>
      </c>
      <c r="AE591" s="36">
        <f t="shared" si="103"/>
        <v>44976</v>
      </c>
    </row>
    <row r="592" spans="2:31" ht="14.5" hidden="1">
      <c r="B592" s="29" t="s">
        <v>658</v>
      </c>
      <c r="C592" s="30" t="str">
        <f t="shared" si="104"/>
        <v>(Acreedores quirografarios)</v>
      </c>
      <c r="D592" s="30">
        <v>5</v>
      </c>
      <c r="E592" s="30" t="s">
        <v>5055</v>
      </c>
      <c r="F592" s="30" t="s">
        <v>5056</v>
      </c>
      <c r="G592" s="30" t="s">
        <v>4918</v>
      </c>
      <c r="H592" s="31" t="s">
        <v>660</v>
      </c>
      <c r="I592" s="31" t="s">
        <v>48</v>
      </c>
      <c r="J592" s="32">
        <v>3276000</v>
      </c>
      <c r="K592" s="33">
        <f t="shared" si="105"/>
        <v>611.26450517311855</v>
      </c>
      <c r="L592" s="33">
        <v>2915640</v>
      </c>
      <c r="M592" s="33">
        <v>0</v>
      </c>
      <c r="N592" s="33">
        <v>0</v>
      </c>
      <c r="O592" s="33">
        <v>0</v>
      </c>
      <c r="P592" s="33">
        <f t="shared" si="106"/>
        <v>3276000</v>
      </c>
      <c r="Q592" s="33">
        <f t="shared" si="107"/>
        <v>611.26450517311855</v>
      </c>
      <c r="R592" s="33">
        <f t="shared" si="108"/>
        <v>2915640</v>
      </c>
      <c r="S592" s="33"/>
      <c r="T592" s="30" t="str">
        <f t="shared" si="109"/>
        <v>COP</v>
      </c>
      <c r="U592" s="33">
        <v>0</v>
      </c>
      <c r="V592" s="33">
        <v>0</v>
      </c>
      <c r="W592" s="33">
        <v>0</v>
      </c>
      <c r="X592" s="33">
        <f t="shared" si="110"/>
        <v>3276000</v>
      </c>
      <c r="Y592" s="33">
        <f t="shared" si="111"/>
        <v>611.26450517311855</v>
      </c>
      <c r="Z592" s="33">
        <f t="shared" si="112"/>
        <v>2915640</v>
      </c>
      <c r="AA592" s="34">
        <f t="shared" si="113"/>
        <v>7.1892126820905823E-05</v>
      </c>
      <c r="AB592" s="33" t="s">
        <v>5057</v>
      </c>
      <c r="AC592" s="35">
        <v>44944</v>
      </c>
      <c r="AD592" s="33">
        <v>60</v>
      </c>
      <c r="AE592" s="36">
        <f t="shared" si="103"/>
        <v>45004</v>
      </c>
    </row>
    <row r="593" spans="2:31" ht="14.5" hidden="1">
      <c r="B593" s="29" t="s">
        <v>661</v>
      </c>
      <c r="C593" s="30" t="str">
        <f t="shared" si="104"/>
        <v>(Acreedores quirografarios)</v>
      </c>
      <c r="D593" s="30">
        <v>5</v>
      </c>
      <c r="E593" s="30" t="s">
        <v>5058</v>
      </c>
      <c r="F593" s="30" t="s">
        <v>5059</v>
      </c>
      <c r="G593" s="30" t="s">
        <v>4912</v>
      </c>
      <c r="H593" s="31" t="s">
        <v>662</v>
      </c>
      <c r="I593" s="31" t="s">
        <v>48</v>
      </c>
      <c r="J593" s="32">
        <v>8253000</v>
      </c>
      <c r="K593" s="33">
        <f t="shared" si="105"/>
        <v>1655.842636560898</v>
      </c>
      <c r="L593" s="33">
        <v>7898121</v>
      </c>
      <c r="M593" s="33">
        <v>0</v>
      </c>
      <c r="N593" s="33">
        <v>0</v>
      </c>
      <c r="O593" s="33">
        <v>0</v>
      </c>
      <c r="P593" s="33">
        <f t="shared" si="106"/>
        <v>8253000</v>
      </c>
      <c r="Q593" s="33">
        <f t="shared" si="107"/>
        <v>1655.842636560898</v>
      </c>
      <c r="R593" s="33">
        <f t="shared" si="108"/>
        <v>7898121</v>
      </c>
      <c r="S593" s="33"/>
      <c r="T593" s="30" t="str">
        <f t="shared" si="109"/>
        <v>COP</v>
      </c>
      <c r="U593" s="33">
        <v>0</v>
      </c>
      <c r="V593" s="33">
        <v>0</v>
      </c>
      <c r="W593" s="33">
        <v>0</v>
      </c>
      <c r="X593" s="33">
        <f t="shared" si="110"/>
        <v>8253000</v>
      </c>
      <c r="Y593" s="33">
        <f t="shared" si="111"/>
        <v>1655.842636560898</v>
      </c>
      <c r="Z593" s="33">
        <f t="shared" si="112"/>
        <v>7898121</v>
      </c>
      <c r="AA593" s="34">
        <f t="shared" si="113"/>
        <v>0.0001947471966974179</v>
      </c>
      <c r="AB593" s="33" t="s">
        <v>4919</v>
      </c>
      <c r="AC593" s="35">
        <v>44901</v>
      </c>
      <c r="AD593" s="33">
        <v>60</v>
      </c>
      <c r="AE593" s="36">
        <f t="shared" si="103"/>
        <v>44961</v>
      </c>
    </row>
    <row r="594" spans="2:31" ht="14.5" hidden="1">
      <c r="B594" s="29" t="s">
        <v>661</v>
      </c>
      <c r="C594" s="30" t="str">
        <f t="shared" si="104"/>
        <v>(Acreedores quirografarios)</v>
      </c>
      <c r="D594" s="30">
        <v>5</v>
      </c>
      <c r="E594" s="30" t="s">
        <v>5058</v>
      </c>
      <c r="F594" s="30" t="s">
        <v>5059</v>
      </c>
      <c r="G594" s="30" t="s">
        <v>4912</v>
      </c>
      <c r="H594" s="31" t="s">
        <v>663</v>
      </c>
      <c r="I594" s="31" t="s">
        <v>48</v>
      </c>
      <c r="J594" s="32">
        <v>3330000</v>
      </c>
      <c r="K594" s="33">
        <f t="shared" si="105"/>
        <v>668.11534953929367</v>
      </c>
      <c r="L594" s="33">
        <v>3186810</v>
      </c>
      <c r="M594" s="33">
        <v>0</v>
      </c>
      <c r="N594" s="33">
        <v>0</v>
      </c>
      <c r="O594" s="33">
        <v>0</v>
      </c>
      <c r="P594" s="33">
        <f t="shared" si="106"/>
        <v>3330000</v>
      </c>
      <c r="Q594" s="33">
        <f t="shared" si="107"/>
        <v>668.11534953929367</v>
      </c>
      <c r="R594" s="33">
        <f t="shared" si="108"/>
        <v>3186810</v>
      </c>
      <c r="S594" s="33"/>
      <c r="T594" s="30" t="str">
        <f t="shared" si="109"/>
        <v>COP</v>
      </c>
      <c r="U594" s="33">
        <v>0</v>
      </c>
      <c r="V594" s="33">
        <v>0</v>
      </c>
      <c r="W594" s="33">
        <v>0</v>
      </c>
      <c r="X594" s="33">
        <f t="shared" si="110"/>
        <v>3330000</v>
      </c>
      <c r="Y594" s="33">
        <f t="shared" si="111"/>
        <v>668.11534953929367</v>
      </c>
      <c r="Z594" s="33">
        <f t="shared" si="112"/>
        <v>3186810</v>
      </c>
      <c r="AA594" s="34">
        <f t="shared" si="113"/>
        <v>7.8578476311935252E-05</v>
      </c>
      <c r="AB594" s="33" t="s">
        <v>4919</v>
      </c>
      <c r="AC594" s="35">
        <v>44922</v>
      </c>
      <c r="AD594" s="33">
        <v>60</v>
      </c>
      <c r="AE594" s="36">
        <f t="shared" si="103"/>
        <v>44982</v>
      </c>
    </row>
    <row r="595" spans="2:31" ht="14.5" hidden="1">
      <c r="B595" s="29" t="s">
        <v>661</v>
      </c>
      <c r="C595" s="30" t="str">
        <f t="shared" si="104"/>
        <v>(Acreedores quirografarios)</v>
      </c>
      <c r="D595" s="30">
        <v>5</v>
      </c>
      <c r="E595" s="30" t="s">
        <v>5058</v>
      </c>
      <c r="F595" s="30" t="s">
        <v>5059</v>
      </c>
      <c r="G595" s="30" t="s">
        <v>4912</v>
      </c>
      <c r="H595" s="31" t="s">
        <v>664</v>
      </c>
      <c r="I595" s="31" t="s">
        <v>48</v>
      </c>
      <c r="J595" s="32">
        <v>4212000</v>
      </c>
      <c r="K595" s="33">
        <f t="shared" si="105"/>
        <v>845.0756313091606</v>
      </c>
      <c r="L595" s="33">
        <v>4030884</v>
      </c>
      <c r="M595" s="33">
        <v>0</v>
      </c>
      <c r="N595" s="33">
        <v>0</v>
      </c>
      <c r="O595" s="33">
        <v>0</v>
      </c>
      <c r="P595" s="33">
        <f t="shared" si="106"/>
        <v>4212000</v>
      </c>
      <c r="Q595" s="33">
        <f t="shared" si="107"/>
        <v>845.0756313091606</v>
      </c>
      <c r="R595" s="33">
        <f t="shared" si="108"/>
        <v>4030884</v>
      </c>
      <c r="S595" s="33"/>
      <c r="T595" s="30" t="str">
        <f t="shared" si="109"/>
        <v>COP</v>
      </c>
      <c r="U595" s="33">
        <v>0</v>
      </c>
      <c r="V595" s="33">
        <v>0</v>
      </c>
      <c r="W595" s="33">
        <v>0</v>
      </c>
      <c r="X595" s="33">
        <f t="shared" si="110"/>
        <v>4212000</v>
      </c>
      <c r="Y595" s="33">
        <f t="shared" si="111"/>
        <v>845.0756313091606</v>
      </c>
      <c r="Z595" s="33">
        <f t="shared" si="112"/>
        <v>4030884</v>
      </c>
      <c r="AA595" s="34">
        <f t="shared" si="113"/>
        <v>9.9391153821582964E-05</v>
      </c>
      <c r="AB595" s="33" t="s">
        <v>4919</v>
      </c>
      <c r="AC595" s="35">
        <v>44966</v>
      </c>
      <c r="AD595" s="33">
        <v>60</v>
      </c>
      <c r="AE595" s="36">
        <f t="shared" si="103"/>
        <v>45026</v>
      </c>
    </row>
    <row r="596" spans="2:31" ht="14.5" hidden="1">
      <c r="B596" s="29" t="s">
        <v>665</v>
      </c>
      <c r="C596" s="30" t="str">
        <f t="shared" si="104"/>
        <v>(Acreedores quirografarios)</v>
      </c>
      <c r="D596" s="30">
        <v>5</v>
      </c>
      <c r="E596" s="30" t="s">
        <v>5060</v>
      </c>
      <c r="F596" s="30" t="s">
        <v>5061</v>
      </c>
      <c r="G596" s="30" t="s">
        <v>3909</v>
      </c>
      <c r="H596" s="31" t="s">
        <v>666</v>
      </c>
      <c r="I596" s="31" t="s">
        <v>62</v>
      </c>
      <c r="J596" s="32">
        <v>1036.1199999999999</v>
      </c>
      <c r="K596" s="33">
        <f t="shared" si="105"/>
        <v>1036.1199999999999</v>
      </c>
      <c r="L596" s="33">
        <v>1449</v>
      </c>
      <c r="M596" s="33">
        <v>0</v>
      </c>
      <c r="N596" s="33">
        <v>0</v>
      </c>
      <c r="O596" s="33">
        <v>0</v>
      </c>
      <c r="P596" s="33">
        <f t="shared" si="106"/>
        <v>1036.1199999999999</v>
      </c>
      <c r="Q596" s="33">
        <f t="shared" si="107"/>
        <v>1036.1199999999999</v>
      </c>
      <c r="R596" s="33">
        <f t="shared" si="108"/>
        <v>1449</v>
      </c>
      <c r="S596" s="33"/>
      <c r="T596" s="30" t="str">
        <f t="shared" si="109"/>
        <v>USD</v>
      </c>
      <c r="U596" s="33">
        <v>0</v>
      </c>
      <c r="V596" s="33">
        <v>0</v>
      </c>
      <c r="W596" s="33">
        <v>0</v>
      </c>
      <c r="X596" s="33">
        <f t="shared" si="110"/>
        <v>1036.1199999999999</v>
      </c>
      <c r="Y596" s="33">
        <f t="shared" si="111"/>
        <v>1036.1199999999999</v>
      </c>
      <c r="Z596" s="33">
        <f t="shared" si="112"/>
        <v>1449</v>
      </c>
      <c r="AA596" s="34">
        <f t="shared" si="113"/>
        <v>3.5728585066569449E-08</v>
      </c>
      <c r="AB596" s="33" t="s">
        <v>3370</v>
      </c>
      <c r="AC596" s="35">
        <v>43817</v>
      </c>
      <c r="AD596" s="33">
        <v>60</v>
      </c>
      <c r="AE596" s="36">
        <f t="shared" si="103"/>
        <v>43877</v>
      </c>
    </row>
    <row r="597" spans="2:31" ht="14.5" hidden="1">
      <c r="B597" s="29" t="s">
        <v>665</v>
      </c>
      <c r="C597" s="30" t="str">
        <f t="shared" si="104"/>
        <v>(Acreedores quirografarios)</v>
      </c>
      <c r="D597" s="30">
        <v>5</v>
      </c>
      <c r="E597" s="30" t="s">
        <v>5060</v>
      </c>
      <c r="F597" s="30" t="s">
        <v>5061</v>
      </c>
      <c r="G597" s="30" t="s">
        <v>3909</v>
      </c>
      <c r="H597" s="31" t="s">
        <v>667</v>
      </c>
      <c r="I597" s="31" t="s">
        <v>62</v>
      </c>
      <c r="J597" s="32">
        <v>5755.1499999999996</v>
      </c>
      <c r="K597" s="33">
        <f t="shared" si="105"/>
        <v>5755.1499999999996</v>
      </c>
      <c r="L597" s="33">
        <v>1899</v>
      </c>
      <c r="M597" s="33">
        <v>0</v>
      </c>
      <c r="N597" s="33">
        <v>0</v>
      </c>
      <c r="O597" s="33">
        <v>0</v>
      </c>
      <c r="P597" s="33">
        <f t="shared" si="106"/>
        <v>5755.1499999999996</v>
      </c>
      <c r="Q597" s="33">
        <f t="shared" si="107"/>
        <v>5755.1499999999996</v>
      </c>
      <c r="R597" s="33">
        <f t="shared" si="108"/>
        <v>1899</v>
      </c>
      <c r="S597" s="33"/>
      <c r="T597" s="30" t="str">
        <f t="shared" si="109"/>
        <v>USD</v>
      </c>
      <c r="U597" s="33">
        <v>0</v>
      </c>
      <c r="V597" s="33">
        <v>0</v>
      </c>
      <c r="W597" s="33">
        <v>0</v>
      </c>
      <c r="X597" s="33">
        <f t="shared" si="110"/>
        <v>5755.1499999999996</v>
      </c>
      <c r="Y597" s="33">
        <f t="shared" si="111"/>
        <v>5755.1499999999996</v>
      </c>
      <c r="Z597" s="33">
        <f t="shared" si="112"/>
        <v>1899</v>
      </c>
      <c r="AA597" s="34">
        <f t="shared" si="113"/>
        <v>4.6824418938174867E-08</v>
      </c>
      <c r="AB597" s="33" t="s">
        <v>3370</v>
      </c>
      <c r="AC597" s="35">
        <v>43868</v>
      </c>
      <c r="AD597" s="33">
        <v>60</v>
      </c>
      <c r="AE597" s="36">
        <f t="shared" si="103"/>
        <v>43928</v>
      </c>
    </row>
    <row r="598" spans="2:31" ht="14.5" hidden="1">
      <c r="B598" s="29" t="s">
        <v>668</v>
      </c>
      <c r="C598" s="30" t="str">
        <f t="shared" si="104"/>
        <v>(Acreedores quirografarios)</v>
      </c>
      <c r="D598" s="30">
        <v>5</v>
      </c>
      <c r="E598" s="30" t="s">
        <v>5062</v>
      </c>
      <c r="F598" s="30" t="s">
        <v>5063</v>
      </c>
      <c r="G598" s="30" t="s">
        <v>4780</v>
      </c>
      <c r="H598" s="31" t="s">
        <v>669</v>
      </c>
      <c r="I598" s="31" t="s">
        <v>48</v>
      </c>
      <c r="J598" s="32">
        <v>7840000</v>
      </c>
      <c r="K598" s="33">
        <f t="shared" si="105"/>
        <v>1549.0436806188873</v>
      </c>
      <c r="L598" s="33">
        <v>7388706</v>
      </c>
      <c r="M598" s="33">
        <v>0</v>
      </c>
      <c r="N598" s="33">
        <v>0</v>
      </c>
      <c r="O598" s="33">
        <v>0</v>
      </c>
      <c r="P598" s="33">
        <f t="shared" si="106"/>
        <v>7840000</v>
      </c>
      <c r="Q598" s="33">
        <f t="shared" si="107"/>
        <v>1549.0436806188873</v>
      </c>
      <c r="R598" s="33">
        <f t="shared" si="108"/>
        <v>7388706</v>
      </c>
      <c r="S598" s="33"/>
      <c r="T598" s="30" t="str">
        <f t="shared" si="109"/>
        <v>COP</v>
      </c>
      <c r="U598" s="33">
        <v>0</v>
      </c>
      <c r="V598" s="33">
        <v>0</v>
      </c>
      <c r="W598" s="33">
        <v>0</v>
      </c>
      <c r="X598" s="33">
        <f t="shared" si="110"/>
        <v>7840000</v>
      </c>
      <c r="Y598" s="33">
        <f t="shared" si="111"/>
        <v>1549.0436806188873</v>
      </c>
      <c r="Z598" s="33">
        <f t="shared" si="112"/>
        <v>7388706</v>
      </c>
      <c r="AA598" s="34">
        <f t="shared" si="113"/>
        <v>0.00018218634289363152</v>
      </c>
      <c r="AB598" s="33" t="s">
        <v>1651</v>
      </c>
      <c r="AC598" s="35">
        <v>44958</v>
      </c>
      <c r="AD598" s="33">
        <v>60</v>
      </c>
      <c r="AE598" s="36">
        <f t="shared" si="103"/>
        <v>45018</v>
      </c>
    </row>
    <row r="599" spans="2:31" ht="14.5" hidden="1">
      <c r="B599" s="29" t="s">
        <v>670</v>
      </c>
      <c r="C599" s="30" t="str">
        <f t="shared" si="104"/>
        <v>(Acreedores quirografarios)</v>
      </c>
      <c r="D599" s="30">
        <v>5</v>
      </c>
      <c r="E599" s="30" t="s">
        <v>5064</v>
      </c>
      <c r="F599" s="30" t="s">
        <v>5065</v>
      </c>
      <c r="G599" s="30" t="s">
        <v>4846</v>
      </c>
      <c r="H599" s="31">
        <v>136765</v>
      </c>
      <c r="I599" s="31" t="s">
        <v>48</v>
      </c>
      <c r="J599" s="32">
        <v>1273179</v>
      </c>
      <c r="K599" s="33">
        <f t="shared" si="105"/>
        <v>266.92223025881316</v>
      </c>
      <c r="L599" s="33">
        <v>1273179</v>
      </c>
      <c r="M599" s="33">
        <v>0</v>
      </c>
      <c r="N599" s="33">
        <v>0</v>
      </c>
      <c r="O599" s="33">
        <v>0</v>
      </c>
      <c r="P599" s="33">
        <f t="shared" si="106"/>
        <v>1273179</v>
      </c>
      <c r="Q599" s="33">
        <f t="shared" si="107"/>
        <v>266.92223025881316</v>
      </c>
      <c r="R599" s="33">
        <f t="shared" si="108"/>
        <v>1273179</v>
      </c>
      <c r="S599" s="33"/>
      <c r="T599" s="30" t="str">
        <f t="shared" si="109"/>
        <v>COP</v>
      </c>
      <c r="U599" s="33">
        <v>0</v>
      </c>
      <c r="V599" s="33">
        <v>0</v>
      </c>
      <c r="W599" s="33">
        <v>0</v>
      </c>
      <c r="X599" s="33">
        <f t="shared" si="110"/>
        <v>1273179</v>
      </c>
      <c r="Y599" s="33">
        <f t="shared" si="111"/>
        <v>266.92223025881316</v>
      </c>
      <c r="Z599" s="33">
        <f t="shared" si="112"/>
        <v>1273179</v>
      </c>
      <c r="AA599" s="34">
        <f t="shared" si="113"/>
        <v>3.1393294828481591E-05</v>
      </c>
      <c r="AB599" s="33" t="s">
        <v>676</v>
      </c>
      <c r="AC599" s="35">
        <v>44915</v>
      </c>
      <c r="AD599" s="33">
        <v>60</v>
      </c>
      <c r="AE599" s="36">
        <f t="shared" si="103"/>
        <v>44975</v>
      </c>
    </row>
    <row r="600" spans="2:31" ht="14.5" hidden="1">
      <c r="B600" s="29" t="s">
        <v>670</v>
      </c>
      <c r="C600" s="30" t="str">
        <f t="shared" si="104"/>
        <v>(Acreedores quirografarios)</v>
      </c>
      <c r="D600" s="30">
        <v>5</v>
      </c>
      <c r="E600" s="30" t="s">
        <v>5064</v>
      </c>
      <c r="F600" s="30" t="s">
        <v>5065</v>
      </c>
      <c r="G600" s="30" t="s">
        <v>4846</v>
      </c>
      <c r="H600" s="31">
        <v>137925</v>
      </c>
      <c r="I600" s="31" t="s">
        <v>48</v>
      </c>
      <c r="J600" s="32">
        <v>117022</v>
      </c>
      <c r="K600" s="33">
        <f t="shared" si="105"/>
        <v>24.533685545667051</v>
      </c>
      <c r="L600" s="33">
        <v>117022</v>
      </c>
      <c r="M600" s="33">
        <v>0</v>
      </c>
      <c r="N600" s="33">
        <v>0</v>
      </c>
      <c r="O600" s="33">
        <v>0</v>
      </c>
      <c r="P600" s="33">
        <f t="shared" si="106"/>
        <v>117022</v>
      </c>
      <c r="Q600" s="33">
        <f t="shared" si="107"/>
        <v>24.533685545667051</v>
      </c>
      <c r="R600" s="33">
        <f t="shared" si="108"/>
        <v>117022</v>
      </c>
      <c r="S600" s="33"/>
      <c r="T600" s="30" t="str">
        <f t="shared" si="109"/>
        <v>COP</v>
      </c>
      <c r="U600" s="33">
        <v>0</v>
      </c>
      <c r="V600" s="33">
        <v>0</v>
      </c>
      <c r="W600" s="33">
        <v>0</v>
      </c>
      <c r="X600" s="33">
        <f t="shared" si="110"/>
        <v>117022</v>
      </c>
      <c r="Y600" s="33">
        <f t="shared" si="111"/>
        <v>24.533685545667051</v>
      </c>
      <c r="Z600" s="33">
        <f t="shared" si="112"/>
        <v>117022</v>
      </c>
      <c r="AA600" s="34">
        <f t="shared" si="113"/>
        <v>2.8854592696066875E-06</v>
      </c>
      <c r="AB600" s="33" t="s">
        <v>676</v>
      </c>
      <c r="AC600" s="35">
        <v>44938</v>
      </c>
      <c r="AD600" s="33">
        <v>60</v>
      </c>
      <c r="AE600" s="36">
        <f t="shared" si="103"/>
        <v>44998</v>
      </c>
    </row>
    <row r="601" spans="2:31" ht="14.5" hidden="1">
      <c r="B601" s="29" t="s">
        <v>670</v>
      </c>
      <c r="C601" s="30" t="str">
        <f t="shared" si="104"/>
        <v>(Acreedores quirografarios)</v>
      </c>
      <c r="D601" s="30">
        <v>5</v>
      </c>
      <c r="E601" s="30" t="s">
        <v>5064</v>
      </c>
      <c r="F601" s="30" t="s">
        <v>5065</v>
      </c>
      <c r="G601" s="30" t="s">
        <v>4846</v>
      </c>
      <c r="H601" s="31">
        <v>139788</v>
      </c>
      <c r="I601" s="31" t="s">
        <v>48</v>
      </c>
      <c r="J601" s="32">
        <v>117022</v>
      </c>
      <c r="K601" s="33">
        <f t="shared" si="105"/>
        <v>24.533685545667051</v>
      </c>
      <c r="L601" s="33">
        <v>117022</v>
      </c>
      <c r="M601" s="33">
        <v>0</v>
      </c>
      <c r="N601" s="33">
        <v>0</v>
      </c>
      <c r="O601" s="33">
        <v>0</v>
      </c>
      <c r="P601" s="33">
        <f t="shared" si="106"/>
        <v>117022</v>
      </c>
      <c r="Q601" s="33">
        <f t="shared" si="107"/>
        <v>24.533685545667051</v>
      </c>
      <c r="R601" s="33">
        <f t="shared" si="108"/>
        <v>117022</v>
      </c>
      <c r="S601" s="33"/>
      <c r="T601" s="30" t="str">
        <f t="shared" si="109"/>
        <v>COP</v>
      </c>
      <c r="U601" s="33">
        <v>0</v>
      </c>
      <c r="V601" s="33">
        <v>0</v>
      </c>
      <c r="W601" s="33">
        <v>0</v>
      </c>
      <c r="X601" s="33">
        <f t="shared" si="110"/>
        <v>117022</v>
      </c>
      <c r="Y601" s="33">
        <f t="shared" si="111"/>
        <v>24.533685545667051</v>
      </c>
      <c r="Z601" s="33">
        <f t="shared" si="112"/>
        <v>117022</v>
      </c>
      <c r="AA601" s="34">
        <f t="shared" si="113"/>
        <v>2.8854592696066875E-06</v>
      </c>
      <c r="AB601" s="33" t="s">
        <v>676</v>
      </c>
      <c r="AC601" s="35">
        <v>44965</v>
      </c>
      <c r="AD601" s="33">
        <v>60</v>
      </c>
      <c r="AE601" s="36">
        <f t="shared" si="103"/>
        <v>45025</v>
      </c>
    </row>
    <row r="602" spans="2:31" ht="14.5" hidden="1">
      <c r="B602" s="29" t="s">
        <v>671</v>
      </c>
      <c r="C602" s="30" t="str">
        <f t="shared" si="104"/>
        <v>(Acreedores quirografarios)</v>
      </c>
      <c r="D602" s="30">
        <v>5</v>
      </c>
      <c r="E602" s="30" t="s">
        <v>5066</v>
      </c>
      <c r="F602" s="30" t="s">
        <v>5067</v>
      </c>
      <c r="G602" s="30" t="s">
        <v>4831</v>
      </c>
      <c r="H602" s="31" t="s">
        <v>672</v>
      </c>
      <c r="I602" s="31" t="s">
        <v>48</v>
      </c>
      <c r="J602" s="32">
        <v>33200</v>
      </c>
      <c r="K602" s="33">
        <f t="shared" si="105"/>
        <v>6.7937146870446652</v>
      </c>
      <c r="L602" s="33">
        <v>32405</v>
      </c>
      <c r="M602" s="33">
        <v>0</v>
      </c>
      <c r="N602" s="33">
        <v>0</v>
      </c>
      <c r="O602" s="33">
        <v>0</v>
      </c>
      <c r="P602" s="33">
        <f t="shared" si="106"/>
        <v>33200</v>
      </c>
      <c r="Q602" s="33">
        <f t="shared" si="107"/>
        <v>6.7937146870446652</v>
      </c>
      <c r="R602" s="33">
        <f t="shared" si="108"/>
        <v>32405</v>
      </c>
      <c r="S602" s="33"/>
      <c r="T602" s="30" t="str">
        <f t="shared" si="109"/>
        <v>COP</v>
      </c>
      <c r="U602" s="33">
        <v>0</v>
      </c>
      <c r="V602" s="33">
        <v>0</v>
      </c>
      <c r="W602" s="33">
        <v>0</v>
      </c>
      <c r="X602" s="33">
        <f t="shared" si="110"/>
        <v>33200</v>
      </c>
      <c r="Y602" s="33">
        <f t="shared" si="111"/>
        <v>6.7937146870446652</v>
      </c>
      <c r="Z602" s="33">
        <f t="shared" si="112"/>
        <v>32405</v>
      </c>
      <c r="AA602" s="34">
        <f t="shared" si="113"/>
        <v>7.9902332579860798E-07</v>
      </c>
      <c r="AB602" s="33" t="s">
        <v>953</v>
      </c>
      <c r="AC602" s="35">
        <v>44921</v>
      </c>
      <c r="AD602" s="33">
        <v>60</v>
      </c>
      <c r="AE602" s="36">
        <f t="shared" si="103"/>
        <v>44981</v>
      </c>
    </row>
    <row r="603" spans="2:31" ht="14.5" hidden="1">
      <c r="B603" s="29" t="s">
        <v>671</v>
      </c>
      <c r="C603" s="30" t="str">
        <f t="shared" si="104"/>
        <v>(Acreedores quirografarios)</v>
      </c>
      <c r="D603" s="30">
        <v>5</v>
      </c>
      <c r="E603" s="30" t="s">
        <v>5066</v>
      </c>
      <c r="F603" s="30" t="s">
        <v>5067</v>
      </c>
      <c r="G603" s="30" t="s">
        <v>4831</v>
      </c>
      <c r="H603" s="31" t="s">
        <v>673</v>
      </c>
      <c r="I603" s="31" t="s">
        <v>48</v>
      </c>
      <c r="J603" s="32">
        <v>102000</v>
      </c>
      <c r="K603" s="33">
        <f t="shared" si="105"/>
        <v>20.872144826357221</v>
      </c>
      <c r="L603" s="33">
        <v>99557</v>
      </c>
      <c r="M603" s="33">
        <v>0</v>
      </c>
      <c r="N603" s="33">
        <v>0</v>
      </c>
      <c r="O603" s="33">
        <v>0</v>
      </c>
      <c r="P603" s="33">
        <f t="shared" si="106"/>
        <v>102000</v>
      </c>
      <c r="Q603" s="33">
        <f t="shared" si="107"/>
        <v>20.872144826357221</v>
      </c>
      <c r="R603" s="33">
        <f t="shared" si="108"/>
        <v>99557</v>
      </c>
      <c r="S603" s="33"/>
      <c r="T603" s="30" t="str">
        <f t="shared" si="109"/>
        <v>COP</v>
      </c>
      <c r="U603" s="33">
        <v>0</v>
      </c>
      <c r="V603" s="33">
        <v>0</v>
      </c>
      <c r="W603" s="33">
        <v>0</v>
      </c>
      <c r="X603" s="33">
        <f t="shared" si="110"/>
        <v>102000</v>
      </c>
      <c r="Y603" s="33">
        <f t="shared" si="111"/>
        <v>20.872144826357221</v>
      </c>
      <c r="Z603" s="33">
        <f t="shared" si="112"/>
        <v>99557</v>
      </c>
      <c r="AA603" s="34">
        <f t="shared" si="113"/>
        <v>2.4548176283453791E-06</v>
      </c>
      <c r="AB603" s="33" t="s">
        <v>953</v>
      </c>
      <c r="AC603" s="35">
        <v>44928</v>
      </c>
      <c r="AD603" s="33">
        <v>60</v>
      </c>
      <c r="AE603" s="36">
        <f t="shared" si="103"/>
        <v>44988</v>
      </c>
    </row>
    <row r="604" spans="1:31" ht="14.5" hidden="1">
      <c r="A604" s="1" t="s">
        <v>68</v>
      </c>
      <c r="B604" s="29" t="s">
        <v>674</v>
      </c>
      <c r="C604" s="30" t="str">
        <f t="shared" si="104"/>
        <v>(Acreedores quirografarios)</v>
      </c>
      <c r="D604" s="30">
        <v>5</v>
      </c>
      <c r="E604" s="30" t="s">
        <v>5068</v>
      </c>
      <c r="F604" s="30" t="s">
        <v>5069</v>
      </c>
      <c r="G604" s="30" t="s">
        <v>4936</v>
      </c>
      <c r="H604" s="31" t="s">
        <v>675</v>
      </c>
      <c r="I604" s="31" t="s">
        <v>48</v>
      </c>
      <c r="J604" s="32">
        <v>17474598</v>
      </c>
      <c r="K604" s="33">
        <f t="shared" si="105"/>
        <v>3663.5529419164122</v>
      </c>
      <c r="L604" s="33">
        <v>17474598</v>
      </c>
      <c r="M604" s="33">
        <v>0</v>
      </c>
      <c r="N604" s="33">
        <v>0</v>
      </c>
      <c r="O604" s="33">
        <v>0</v>
      </c>
      <c r="P604" s="33">
        <f t="shared" si="106"/>
        <v>17474598</v>
      </c>
      <c r="Q604" s="33">
        <f t="shared" si="107"/>
        <v>3663.5529419164122</v>
      </c>
      <c r="R604" s="33">
        <f t="shared" si="108"/>
        <v>17474598</v>
      </c>
      <c r="S604" s="33"/>
      <c r="T604" s="30" t="str">
        <f t="shared" si="109"/>
        <v>COP</v>
      </c>
      <c r="U604" s="33">
        <v>0</v>
      </c>
      <c r="V604" s="33">
        <v>0</v>
      </c>
      <c r="W604" s="33">
        <v>0</v>
      </c>
      <c r="X604" s="33">
        <f t="shared" si="110"/>
        <v>17474598</v>
      </c>
      <c r="Y604" s="33">
        <f t="shared" si="111"/>
        <v>3663.5529419164122</v>
      </c>
      <c r="Z604" s="33">
        <f t="shared" si="112"/>
        <v>17474598</v>
      </c>
      <c r="AA604" s="34">
        <f t="shared" si="113"/>
        <v>0.00043087830306908512</v>
      </c>
      <c r="AB604" s="33" t="s">
        <v>676</v>
      </c>
      <c r="AC604" s="35">
        <v>44964</v>
      </c>
      <c r="AD604" s="33">
        <v>30</v>
      </c>
      <c r="AE604" s="36">
        <f t="shared" si="103"/>
        <v>44994</v>
      </c>
    </row>
    <row r="605" spans="2:31" ht="14.5" hidden="1">
      <c r="B605" s="29" t="s">
        <v>677</v>
      </c>
      <c r="C605" s="30" t="str">
        <f t="shared" si="104"/>
        <v>(Proveedores estratégicos)</v>
      </c>
      <c r="D605" s="30">
        <v>4</v>
      </c>
      <c r="E605" s="30">
        <v>362151613</v>
      </c>
      <c r="F605" s="30" t="s">
        <v>5070</v>
      </c>
      <c r="G605" s="30" t="s">
        <v>4945</v>
      </c>
      <c r="H605" s="31" t="s">
        <v>678</v>
      </c>
      <c r="I605" s="31" t="s">
        <v>62</v>
      </c>
      <c r="J605" s="32">
        <v>65000</v>
      </c>
      <c r="K605" s="33">
        <f t="shared" si="105"/>
        <v>65000</v>
      </c>
      <c r="L605" s="33">
        <v>192024787</v>
      </c>
      <c r="M605" s="33">
        <v>0</v>
      </c>
      <c r="N605" s="33">
        <v>0</v>
      </c>
      <c r="O605" s="33">
        <v>0</v>
      </c>
      <c r="P605" s="33">
        <f t="shared" si="106"/>
        <v>65000</v>
      </c>
      <c r="Q605" s="33">
        <f t="shared" si="107"/>
        <v>65000</v>
      </c>
      <c r="R605" s="33">
        <f t="shared" si="108"/>
        <v>192024787</v>
      </c>
      <c r="S605" s="33"/>
      <c r="T605" s="30" t="str">
        <f t="shared" si="109"/>
        <v>USD</v>
      </c>
      <c r="U605" s="33">
        <v>0</v>
      </c>
      <c r="V605" s="33">
        <v>0</v>
      </c>
      <c r="W605" s="33">
        <v>0</v>
      </c>
      <c r="X605" s="33">
        <f t="shared" si="110"/>
        <v>65000</v>
      </c>
      <c r="Y605" s="33">
        <f t="shared" si="111"/>
        <v>65000</v>
      </c>
      <c r="Z605" s="33">
        <f t="shared" si="112"/>
        <v>192024787</v>
      </c>
      <c r="AA605" s="34">
        <f t="shared" si="113"/>
        <v>0.00027688981683813359</v>
      </c>
      <c r="AB605" s="33" t="s">
        <v>4946</v>
      </c>
      <c r="AC605" s="35">
        <v>44607</v>
      </c>
      <c r="AD605" s="33" t="s">
        <v>4947</v>
      </c>
      <c r="AE605" s="36">
        <v>45229</v>
      </c>
    </row>
    <row r="606" spans="2:31" ht="14.5" hidden="1">
      <c r="B606" s="29" t="s">
        <v>679</v>
      </c>
      <c r="C606" s="30" t="str">
        <f t="shared" si="104"/>
        <v>(Acreedores quirografarios)</v>
      </c>
      <c r="D606" s="30">
        <v>5</v>
      </c>
      <c r="E606" s="30" t="s">
        <v>5071</v>
      </c>
      <c r="F606" s="30" t="s">
        <v>5072</v>
      </c>
      <c r="G606" s="30" t="s">
        <v>4770</v>
      </c>
      <c r="H606" s="31" t="s">
        <v>680</v>
      </c>
      <c r="I606" s="31" t="s">
        <v>48</v>
      </c>
      <c r="J606" s="32">
        <v>74613000</v>
      </c>
      <c r="K606" s="33">
        <f t="shared" si="105"/>
        <v>13822.038428881411</v>
      </c>
      <c r="L606" s="33">
        <v>65929050</v>
      </c>
      <c r="M606" s="33">
        <v>0</v>
      </c>
      <c r="N606" s="33">
        <v>0</v>
      </c>
      <c r="O606" s="33">
        <v>0</v>
      </c>
      <c r="P606" s="33">
        <f t="shared" si="106"/>
        <v>74613000</v>
      </c>
      <c r="Q606" s="33">
        <f t="shared" si="107"/>
        <v>13822.038428881411</v>
      </c>
      <c r="R606" s="33">
        <f t="shared" si="108"/>
        <v>65929050</v>
      </c>
      <c r="S606" s="33"/>
      <c r="T606" s="30" t="str">
        <f t="shared" si="109"/>
        <v>COP</v>
      </c>
      <c r="U606" s="33">
        <v>0</v>
      </c>
      <c r="V606" s="33">
        <v>0</v>
      </c>
      <c r="W606" s="33">
        <v>0</v>
      </c>
      <c r="X606" s="33">
        <f t="shared" si="110"/>
        <v>74613000</v>
      </c>
      <c r="Y606" s="33">
        <f t="shared" si="111"/>
        <v>13822.038428881411</v>
      </c>
      <c r="Z606" s="33">
        <f t="shared" si="112"/>
        <v>65929050</v>
      </c>
      <c r="AA606" s="34">
        <f t="shared" si="113"/>
        <v>0.0016256395246950382</v>
      </c>
      <c r="AB606" s="33" t="s">
        <v>5026</v>
      </c>
      <c r="AC606" s="35">
        <v>44880</v>
      </c>
      <c r="AD606" s="33">
        <v>60</v>
      </c>
      <c r="AE606" s="36">
        <f t="shared" si="114" ref="AE606:AE669">+AD606+AC606</f>
        <v>44940</v>
      </c>
    </row>
    <row r="607" spans="2:31" ht="14.5" hidden="1">
      <c r="B607" s="29" t="s">
        <v>679</v>
      </c>
      <c r="C607" s="30" t="str">
        <f t="shared" si="104"/>
        <v>(Acreedores quirografarios)</v>
      </c>
      <c r="D607" s="30">
        <v>5</v>
      </c>
      <c r="E607" s="30" t="s">
        <v>5071</v>
      </c>
      <c r="F607" s="30" t="s">
        <v>5072</v>
      </c>
      <c r="G607" s="30" t="s">
        <v>4770</v>
      </c>
      <c r="H607" s="31" t="s">
        <v>681</v>
      </c>
      <c r="I607" s="31" t="s">
        <v>48</v>
      </c>
      <c r="J607" s="32">
        <v>43286250</v>
      </c>
      <c r="K607" s="33">
        <f t="shared" si="105"/>
        <v>8018.7662085809816</v>
      </c>
      <c r="L607" s="33">
        <v>38248312</v>
      </c>
      <c r="M607" s="33">
        <v>0</v>
      </c>
      <c r="N607" s="33">
        <v>0</v>
      </c>
      <c r="O607" s="33">
        <v>0</v>
      </c>
      <c r="P607" s="33">
        <f t="shared" si="106"/>
        <v>43286250</v>
      </c>
      <c r="Q607" s="33">
        <f t="shared" si="107"/>
        <v>8018.7662085809816</v>
      </c>
      <c r="R607" s="33">
        <f t="shared" si="108"/>
        <v>38248312</v>
      </c>
      <c r="S607" s="33"/>
      <c r="T607" s="30" t="str">
        <f t="shared" si="109"/>
        <v>COP</v>
      </c>
      <c r="U607" s="33">
        <v>0</v>
      </c>
      <c r="V607" s="33">
        <v>0</v>
      </c>
      <c r="W607" s="33">
        <v>0</v>
      </c>
      <c r="X607" s="33">
        <f t="shared" si="110"/>
        <v>43286250</v>
      </c>
      <c r="Y607" s="33">
        <f t="shared" si="111"/>
        <v>8018.7662085809816</v>
      </c>
      <c r="Z607" s="33">
        <f t="shared" si="112"/>
        <v>38248312</v>
      </c>
      <c r="AA607" s="34">
        <f t="shared" si="113"/>
        <v>0.00094310425738073776</v>
      </c>
      <c r="AB607" s="33" t="s">
        <v>5026</v>
      </c>
      <c r="AC607" s="35">
        <v>44883</v>
      </c>
      <c r="AD607" s="33">
        <v>60</v>
      </c>
      <c r="AE607" s="36">
        <f t="shared" si="114"/>
        <v>44943</v>
      </c>
    </row>
    <row r="608" spans="2:31" ht="14.5" hidden="1">
      <c r="B608" s="29" t="s">
        <v>679</v>
      </c>
      <c r="C608" s="30" t="str">
        <f t="shared" si="104"/>
        <v>(Acreedores quirografarios)</v>
      </c>
      <c r="D608" s="30">
        <v>5</v>
      </c>
      <c r="E608" s="30" t="s">
        <v>5071</v>
      </c>
      <c r="F608" s="30" t="s">
        <v>5072</v>
      </c>
      <c r="G608" s="30" t="s">
        <v>4770</v>
      </c>
      <c r="H608" s="31" t="s">
        <v>682</v>
      </c>
      <c r="I608" s="31" t="s">
        <v>48</v>
      </c>
      <c r="J608" s="32">
        <v>41947500</v>
      </c>
      <c r="K608" s="33">
        <f t="shared" si="105"/>
        <v>7770.7632315481615</v>
      </c>
      <c r="L608" s="33">
        <v>37065375</v>
      </c>
      <c r="M608" s="33">
        <v>0</v>
      </c>
      <c r="N608" s="33">
        <v>0</v>
      </c>
      <c r="O608" s="33">
        <v>0</v>
      </c>
      <c r="P608" s="33">
        <f t="shared" si="106"/>
        <v>41947500</v>
      </c>
      <c r="Q608" s="33">
        <f t="shared" si="107"/>
        <v>7770.7632315481615</v>
      </c>
      <c r="R608" s="33">
        <f t="shared" si="108"/>
        <v>37065375</v>
      </c>
      <c r="S608" s="33"/>
      <c r="T608" s="30" t="str">
        <f t="shared" si="109"/>
        <v>COP</v>
      </c>
      <c r="U608" s="33">
        <v>0</v>
      </c>
      <c r="V608" s="33">
        <v>0</v>
      </c>
      <c r="W608" s="33">
        <v>0</v>
      </c>
      <c r="X608" s="33">
        <f t="shared" si="110"/>
        <v>41947500</v>
      </c>
      <c r="Y608" s="33">
        <f t="shared" si="111"/>
        <v>7770.7632315481615</v>
      </c>
      <c r="Z608" s="33">
        <f t="shared" si="112"/>
        <v>37065375</v>
      </c>
      <c r="AA608" s="34">
        <f t="shared" si="113"/>
        <v>0.00091393609641945929</v>
      </c>
      <c r="AB608" s="33" t="s">
        <v>5026</v>
      </c>
      <c r="AC608" s="35">
        <v>44883</v>
      </c>
      <c r="AD608" s="33">
        <v>60</v>
      </c>
      <c r="AE608" s="36">
        <f t="shared" si="114"/>
        <v>44943</v>
      </c>
    </row>
    <row r="609" spans="2:31" ht="14.5" hidden="1">
      <c r="B609" s="29" t="s">
        <v>679</v>
      </c>
      <c r="C609" s="30" t="str">
        <f t="shared" si="104"/>
        <v>(Acreedores quirografarios)</v>
      </c>
      <c r="D609" s="30">
        <v>5</v>
      </c>
      <c r="E609" s="30" t="s">
        <v>5071</v>
      </c>
      <c r="F609" s="30" t="s">
        <v>5072</v>
      </c>
      <c r="G609" s="30" t="s">
        <v>4770</v>
      </c>
      <c r="H609" s="31" t="s">
        <v>683</v>
      </c>
      <c r="I609" s="31" t="s">
        <v>48</v>
      </c>
      <c r="J609" s="32">
        <v>119326655</v>
      </c>
      <c r="K609" s="33">
        <f t="shared" si="105"/>
        <v>22105.231191756553</v>
      </c>
      <c r="L609" s="33">
        <v>105438637</v>
      </c>
      <c r="M609" s="33">
        <v>0</v>
      </c>
      <c r="N609" s="33">
        <v>0</v>
      </c>
      <c r="O609" s="33">
        <v>0</v>
      </c>
      <c r="P609" s="33">
        <f t="shared" si="106"/>
        <v>119326655</v>
      </c>
      <c r="Q609" s="33">
        <f t="shared" si="107"/>
        <v>22105.231191756553</v>
      </c>
      <c r="R609" s="33">
        <f t="shared" si="108"/>
        <v>105438637</v>
      </c>
      <c r="S609" s="33"/>
      <c r="T609" s="30" t="str">
        <f t="shared" si="109"/>
        <v>COP</v>
      </c>
      <c r="U609" s="33">
        <v>0</v>
      </c>
      <c r="V609" s="33">
        <v>0</v>
      </c>
      <c r="W609" s="33">
        <v>0</v>
      </c>
      <c r="X609" s="33">
        <f t="shared" si="110"/>
        <v>119326655</v>
      </c>
      <c r="Y609" s="33">
        <f t="shared" si="111"/>
        <v>22105.231191756553</v>
      </c>
      <c r="Z609" s="33">
        <f t="shared" si="112"/>
        <v>105438637</v>
      </c>
      <c r="AA609" s="34">
        <f t="shared" si="113"/>
        <v>0.0025998435551122406</v>
      </c>
      <c r="AB609" s="33" t="s">
        <v>5026</v>
      </c>
      <c r="AC609" s="35">
        <v>44901</v>
      </c>
      <c r="AD609" s="33">
        <v>60</v>
      </c>
      <c r="AE609" s="36">
        <f t="shared" si="114"/>
        <v>44961</v>
      </c>
    </row>
    <row r="610" spans="2:31" ht="14.5" hidden="1">
      <c r="B610" s="29" t="s">
        <v>679</v>
      </c>
      <c r="C610" s="30" t="str">
        <f t="shared" si="104"/>
        <v>(Acreedores quirografarios)</v>
      </c>
      <c r="D610" s="30">
        <v>5</v>
      </c>
      <c r="E610" s="30" t="s">
        <v>5071</v>
      </c>
      <c r="F610" s="30" t="s">
        <v>5072</v>
      </c>
      <c r="G610" s="30" t="s">
        <v>4770</v>
      </c>
      <c r="H610" s="31" t="s">
        <v>684</v>
      </c>
      <c r="I610" s="31" t="s">
        <v>48</v>
      </c>
      <c r="J610" s="32">
        <v>29750000</v>
      </c>
      <c r="K610" s="33">
        <f t="shared" si="105"/>
        <v>5511.1795968426677</v>
      </c>
      <c r="L610" s="33">
        <v>26287500</v>
      </c>
      <c r="M610" s="33">
        <v>0</v>
      </c>
      <c r="N610" s="33">
        <v>0</v>
      </c>
      <c r="O610" s="33">
        <v>0</v>
      </c>
      <c r="P610" s="33">
        <f t="shared" si="106"/>
        <v>29750000</v>
      </c>
      <c r="Q610" s="33">
        <f t="shared" si="107"/>
        <v>5511.1795968426677</v>
      </c>
      <c r="R610" s="33">
        <f t="shared" si="108"/>
        <v>26287500</v>
      </c>
      <c r="S610" s="33"/>
      <c r="T610" s="30" t="str">
        <f t="shared" si="109"/>
        <v>COP</v>
      </c>
      <c r="U610" s="33">
        <v>0</v>
      </c>
      <c r="V610" s="33">
        <v>0</v>
      </c>
      <c r="W610" s="33">
        <v>0</v>
      </c>
      <c r="X610" s="33">
        <f t="shared" si="110"/>
        <v>29750000</v>
      </c>
      <c r="Y610" s="33">
        <f t="shared" si="111"/>
        <v>5511.1795968426677</v>
      </c>
      <c r="Z610" s="33">
        <f t="shared" si="112"/>
        <v>26287500</v>
      </c>
      <c r="AA610" s="34">
        <f t="shared" si="113"/>
        <v>0.00064818162866628315</v>
      </c>
      <c r="AB610" s="33" t="s">
        <v>5026</v>
      </c>
      <c r="AC610" s="35">
        <v>44914</v>
      </c>
      <c r="AD610" s="33">
        <v>60</v>
      </c>
      <c r="AE610" s="36">
        <f t="shared" si="114"/>
        <v>44974</v>
      </c>
    </row>
    <row r="611" spans="2:31" ht="14.5" hidden="1">
      <c r="B611" s="29" t="s">
        <v>679</v>
      </c>
      <c r="C611" s="30" t="str">
        <f t="shared" si="104"/>
        <v>(Acreedores quirografarios)</v>
      </c>
      <c r="D611" s="30">
        <v>5</v>
      </c>
      <c r="E611" s="30" t="s">
        <v>5071</v>
      </c>
      <c r="F611" s="30" t="s">
        <v>5072</v>
      </c>
      <c r="G611" s="30" t="s">
        <v>4770</v>
      </c>
      <c r="H611" s="31" t="s">
        <v>685</v>
      </c>
      <c r="I611" s="31" t="s">
        <v>48</v>
      </c>
      <c r="J611" s="32">
        <v>23800000</v>
      </c>
      <c r="K611" s="33">
        <f t="shared" si="105"/>
        <v>4408.9436774741343</v>
      </c>
      <c r="L611" s="33">
        <v>21030000</v>
      </c>
      <c r="M611" s="33">
        <v>0</v>
      </c>
      <c r="N611" s="33">
        <v>0</v>
      </c>
      <c r="O611" s="33">
        <v>0</v>
      </c>
      <c r="P611" s="33">
        <f t="shared" si="106"/>
        <v>23800000</v>
      </c>
      <c r="Q611" s="33">
        <f t="shared" si="107"/>
        <v>4408.9436774741343</v>
      </c>
      <c r="R611" s="33">
        <f t="shared" si="108"/>
        <v>21030000</v>
      </c>
      <c r="S611" s="33"/>
      <c r="T611" s="30" t="str">
        <f t="shared" si="109"/>
        <v>COP</v>
      </c>
      <c r="U611" s="33">
        <v>0</v>
      </c>
      <c r="V611" s="33">
        <v>0</v>
      </c>
      <c r="W611" s="33">
        <v>0</v>
      </c>
      <c r="X611" s="33">
        <f t="shared" si="110"/>
        <v>23800000</v>
      </c>
      <c r="Y611" s="33">
        <f t="shared" si="111"/>
        <v>4408.9436774741343</v>
      </c>
      <c r="Z611" s="33">
        <f t="shared" si="112"/>
        <v>21030000</v>
      </c>
      <c r="AA611" s="34">
        <f t="shared" si="113"/>
        <v>0.00051854530293302657</v>
      </c>
      <c r="AB611" s="33" t="s">
        <v>5026</v>
      </c>
      <c r="AC611" s="35">
        <v>44918</v>
      </c>
      <c r="AD611" s="33">
        <v>60</v>
      </c>
      <c r="AE611" s="36">
        <f t="shared" si="114"/>
        <v>44978</v>
      </c>
    </row>
    <row r="612" spans="2:31" ht="14.5" hidden="1">
      <c r="B612" s="29" t="s">
        <v>679</v>
      </c>
      <c r="C612" s="30" t="str">
        <f t="shared" si="104"/>
        <v>(Acreedores quirografarios)</v>
      </c>
      <c r="D612" s="30">
        <v>5</v>
      </c>
      <c r="E612" s="30" t="s">
        <v>5071</v>
      </c>
      <c r="F612" s="30" t="s">
        <v>5072</v>
      </c>
      <c r="G612" s="30" t="s">
        <v>4770</v>
      </c>
      <c r="H612" s="31" t="s">
        <v>686</v>
      </c>
      <c r="I612" s="31" t="s">
        <v>48</v>
      </c>
      <c r="J612" s="32">
        <v>21643125</v>
      </c>
      <c r="K612" s="33">
        <f t="shared" si="105"/>
        <v>4009.3831042904908</v>
      </c>
      <c r="L612" s="33">
        <v>19124156</v>
      </c>
      <c r="M612" s="33">
        <v>0</v>
      </c>
      <c r="N612" s="33">
        <v>0</v>
      </c>
      <c r="O612" s="33">
        <v>0</v>
      </c>
      <c r="P612" s="33">
        <f t="shared" si="106"/>
        <v>21643125</v>
      </c>
      <c r="Q612" s="33">
        <f t="shared" si="107"/>
        <v>4009.3831042904908</v>
      </c>
      <c r="R612" s="33">
        <f t="shared" si="108"/>
        <v>19124156</v>
      </c>
      <c r="S612" s="33"/>
      <c r="T612" s="30" t="str">
        <f t="shared" si="109"/>
        <v>COP</v>
      </c>
      <c r="U612" s="33">
        <v>0</v>
      </c>
      <c r="V612" s="33">
        <v>0</v>
      </c>
      <c r="W612" s="33">
        <v>0</v>
      </c>
      <c r="X612" s="33">
        <f t="shared" si="110"/>
        <v>21643125</v>
      </c>
      <c r="Y612" s="33">
        <f t="shared" si="111"/>
        <v>4009.3831042904908</v>
      </c>
      <c r="Z612" s="33">
        <f t="shared" si="112"/>
        <v>19124156</v>
      </c>
      <c r="AA612" s="34">
        <f t="shared" si="113"/>
        <v>0.00047155212869036888</v>
      </c>
      <c r="AB612" s="33" t="s">
        <v>5026</v>
      </c>
      <c r="AC612" s="35">
        <v>44942</v>
      </c>
      <c r="AD612" s="33">
        <v>60</v>
      </c>
      <c r="AE612" s="36">
        <f t="shared" si="114"/>
        <v>45002</v>
      </c>
    </row>
    <row r="613" spans="2:31" ht="14.5" hidden="1">
      <c r="B613" s="29" t="s">
        <v>679</v>
      </c>
      <c r="C613" s="30" t="str">
        <f t="shared" si="104"/>
        <v>(Acreedores quirografarios)</v>
      </c>
      <c r="D613" s="30">
        <v>5</v>
      </c>
      <c r="E613" s="30" t="s">
        <v>5071</v>
      </c>
      <c r="F613" s="30" t="s">
        <v>5072</v>
      </c>
      <c r="G613" s="30" t="s">
        <v>4770</v>
      </c>
      <c r="H613" s="31" t="s">
        <v>687</v>
      </c>
      <c r="I613" s="31" t="s">
        <v>48</v>
      </c>
      <c r="J613" s="32">
        <v>23800000</v>
      </c>
      <c r="K613" s="33">
        <f t="shared" si="105"/>
        <v>4408.9436774741343</v>
      </c>
      <c r="L613" s="33">
        <v>21030000</v>
      </c>
      <c r="M613" s="33">
        <v>0</v>
      </c>
      <c r="N613" s="33">
        <v>0</v>
      </c>
      <c r="O613" s="33">
        <v>0</v>
      </c>
      <c r="P613" s="33">
        <f t="shared" si="106"/>
        <v>23800000</v>
      </c>
      <c r="Q613" s="33">
        <f t="shared" si="107"/>
        <v>4408.9436774741343</v>
      </c>
      <c r="R613" s="33">
        <f t="shared" si="108"/>
        <v>21030000</v>
      </c>
      <c r="S613" s="33"/>
      <c r="T613" s="30" t="str">
        <f t="shared" si="109"/>
        <v>COP</v>
      </c>
      <c r="U613" s="33">
        <v>0</v>
      </c>
      <c r="V613" s="33">
        <v>0</v>
      </c>
      <c r="W613" s="33">
        <v>0</v>
      </c>
      <c r="X613" s="33">
        <f t="shared" si="110"/>
        <v>23800000</v>
      </c>
      <c r="Y613" s="33">
        <f t="shared" si="111"/>
        <v>4408.9436774741343</v>
      </c>
      <c r="Z613" s="33">
        <f t="shared" si="112"/>
        <v>21030000</v>
      </c>
      <c r="AA613" s="34">
        <f t="shared" si="113"/>
        <v>0.00051854530293302657</v>
      </c>
      <c r="AB613" s="33" t="s">
        <v>5026</v>
      </c>
      <c r="AC613" s="35">
        <v>44951</v>
      </c>
      <c r="AD613" s="33">
        <v>60</v>
      </c>
      <c r="AE613" s="36">
        <f t="shared" si="114"/>
        <v>45011</v>
      </c>
    </row>
    <row r="614" spans="2:31" ht="14.5" hidden="1">
      <c r="B614" s="29" t="s">
        <v>688</v>
      </c>
      <c r="C614" s="30" t="str">
        <f t="shared" si="104"/>
        <v>(Acreedores quirografarios)</v>
      </c>
      <c r="D614" s="30">
        <v>5</v>
      </c>
      <c r="E614" s="30" t="s">
        <v>5073</v>
      </c>
      <c r="F614" s="30" t="s">
        <v>5074</v>
      </c>
      <c r="G614" s="30" t="s">
        <v>4780</v>
      </c>
      <c r="H614" s="31" t="s">
        <v>689</v>
      </c>
      <c r="I614" s="31" t="s">
        <v>48</v>
      </c>
      <c r="J614" s="32">
        <v>1204000</v>
      </c>
      <c r="K614" s="33">
        <f t="shared" si="105"/>
        <v>252.41883916685009</v>
      </c>
      <c r="L614" s="33">
        <v>1204000</v>
      </c>
      <c r="M614" s="33">
        <v>0</v>
      </c>
      <c r="N614" s="33">
        <v>0</v>
      </c>
      <c r="O614" s="33">
        <v>0</v>
      </c>
      <c r="P614" s="33">
        <f t="shared" si="106"/>
        <v>1204000</v>
      </c>
      <c r="Q614" s="33">
        <f t="shared" si="107"/>
        <v>252.41883916685009</v>
      </c>
      <c r="R614" s="33">
        <f t="shared" si="108"/>
        <v>1204000</v>
      </c>
      <c r="S614" s="33"/>
      <c r="T614" s="30" t="str">
        <f t="shared" si="109"/>
        <v>COP</v>
      </c>
      <c r="U614" s="33">
        <v>0</v>
      </c>
      <c r="V614" s="33">
        <v>0</v>
      </c>
      <c r="W614" s="33">
        <v>0</v>
      </c>
      <c r="X614" s="33">
        <f t="shared" si="110"/>
        <v>1204000</v>
      </c>
      <c r="Y614" s="33">
        <f t="shared" si="111"/>
        <v>252.41883916685009</v>
      </c>
      <c r="Z614" s="33">
        <f t="shared" si="112"/>
        <v>1204000</v>
      </c>
      <c r="AA614" s="34">
        <f t="shared" si="113"/>
        <v>2.9687519958695388E-05</v>
      </c>
      <c r="AB614" s="33" t="s">
        <v>4969</v>
      </c>
      <c r="AC614" s="35">
        <v>44935</v>
      </c>
      <c r="AD614" s="33">
        <v>30</v>
      </c>
      <c r="AE614" s="36">
        <f t="shared" si="114"/>
        <v>44965</v>
      </c>
    </row>
    <row r="615" spans="2:31" ht="14.5" hidden="1">
      <c r="B615" s="29" t="s">
        <v>688</v>
      </c>
      <c r="C615" s="30" t="str">
        <f t="shared" si="104"/>
        <v>(Acreedores quirografarios)</v>
      </c>
      <c r="D615" s="30">
        <v>5</v>
      </c>
      <c r="E615" s="30" t="s">
        <v>5073</v>
      </c>
      <c r="F615" s="30" t="s">
        <v>5074</v>
      </c>
      <c r="G615" s="30" t="s">
        <v>4780</v>
      </c>
      <c r="H615" s="31" t="s">
        <v>690</v>
      </c>
      <c r="I615" s="31" t="s">
        <v>48</v>
      </c>
      <c r="J615" s="32">
        <v>903000</v>
      </c>
      <c r="K615" s="33">
        <f t="shared" si="105"/>
        <v>189.31412937513758</v>
      </c>
      <c r="L615" s="33">
        <v>903000</v>
      </c>
      <c r="M615" s="33">
        <v>0</v>
      </c>
      <c r="N615" s="33">
        <v>0</v>
      </c>
      <c r="O615" s="33">
        <v>0</v>
      </c>
      <c r="P615" s="33">
        <f t="shared" si="106"/>
        <v>903000</v>
      </c>
      <c r="Q615" s="33">
        <f t="shared" si="107"/>
        <v>189.31412937513758</v>
      </c>
      <c r="R615" s="33">
        <f t="shared" si="108"/>
        <v>903000</v>
      </c>
      <c r="S615" s="33"/>
      <c r="T615" s="30" t="str">
        <f t="shared" si="109"/>
        <v>COP</v>
      </c>
      <c r="U615" s="33">
        <v>0</v>
      </c>
      <c r="V615" s="33">
        <v>0</v>
      </c>
      <c r="W615" s="33">
        <v>0</v>
      </c>
      <c r="X615" s="33">
        <f t="shared" si="110"/>
        <v>903000</v>
      </c>
      <c r="Y615" s="33">
        <f t="shared" si="111"/>
        <v>189.31412937513758</v>
      </c>
      <c r="Z615" s="33">
        <f t="shared" si="112"/>
        <v>903000</v>
      </c>
      <c r="AA615" s="34">
        <f t="shared" si="113"/>
        <v>2.226563996902154E-05</v>
      </c>
      <c r="AB615" s="33" t="s">
        <v>4969</v>
      </c>
      <c r="AC615" s="35">
        <v>44938</v>
      </c>
      <c r="AD615" s="33">
        <v>30</v>
      </c>
      <c r="AE615" s="36">
        <f t="shared" si="114"/>
        <v>44968</v>
      </c>
    </row>
    <row r="616" spans="2:31" ht="14.5" hidden="1">
      <c r="B616" s="29" t="s">
        <v>688</v>
      </c>
      <c r="C616" s="30" t="str">
        <f t="shared" si="104"/>
        <v>(Acreedores quirografarios)</v>
      </c>
      <c r="D616" s="30">
        <v>5</v>
      </c>
      <c r="E616" s="30" t="s">
        <v>5073</v>
      </c>
      <c r="F616" s="30" t="s">
        <v>5074</v>
      </c>
      <c r="G616" s="30" t="s">
        <v>4780</v>
      </c>
      <c r="H616" s="31" t="s">
        <v>691</v>
      </c>
      <c r="I616" s="31" t="s">
        <v>48</v>
      </c>
      <c r="J616" s="32">
        <v>1565280</v>
      </c>
      <c r="K616" s="33">
        <f t="shared" si="105"/>
        <v>328.1612629327966</v>
      </c>
      <c r="L616" s="33">
        <v>1565280</v>
      </c>
      <c r="M616" s="33">
        <v>0</v>
      </c>
      <c r="N616" s="33">
        <v>0</v>
      </c>
      <c r="O616" s="33">
        <v>0</v>
      </c>
      <c r="P616" s="33">
        <f t="shared" si="106"/>
        <v>1565280</v>
      </c>
      <c r="Q616" s="33">
        <f t="shared" si="107"/>
        <v>328.1612629327966</v>
      </c>
      <c r="R616" s="33">
        <f t="shared" si="108"/>
        <v>1565280</v>
      </c>
      <c r="S616" s="33"/>
      <c r="T616" s="30" t="str">
        <f t="shared" si="109"/>
        <v>COP</v>
      </c>
      <c r="U616" s="33">
        <v>0</v>
      </c>
      <c r="V616" s="33">
        <v>0</v>
      </c>
      <c r="W616" s="33">
        <v>0</v>
      </c>
      <c r="X616" s="33">
        <f t="shared" si="110"/>
        <v>1565280</v>
      </c>
      <c r="Y616" s="33">
        <f t="shared" si="111"/>
        <v>328.1612629327966</v>
      </c>
      <c r="Z616" s="33">
        <f t="shared" si="112"/>
        <v>1565280</v>
      </c>
      <c r="AA616" s="34">
        <f t="shared" si="113"/>
        <v>3.8595748538992291E-05</v>
      </c>
      <c r="AB616" s="33" t="s">
        <v>4969</v>
      </c>
      <c r="AC616" s="35">
        <v>44943</v>
      </c>
      <c r="AD616" s="33">
        <v>30</v>
      </c>
      <c r="AE616" s="36">
        <f t="shared" si="114"/>
        <v>44973</v>
      </c>
    </row>
    <row r="617" spans="2:31" ht="14.5" hidden="1">
      <c r="B617" s="29" t="s">
        <v>688</v>
      </c>
      <c r="C617" s="30" t="str">
        <f t="shared" si="104"/>
        <v>(Acreedores quirografarios)</v>
      </c>
      <c r="D617" s="30">
        <v>5</v>
      </c>
      <c r="E617" s="30" t="s">
        <v>5073</v>
      </c>
      <c r="F617" s="30" t="s">
        <v>5074</v>
      </c>
      <c r="G617" s="30" t="s">
        <v>4780</v>
      </c>
      <c r="H617" s="31" t="s">
        <v>692</v>
      </c>
      <c r="I617" s="31" t="s">
        <v>48</v>
      </c>
      <c r="J617" s="32">
        <v>1505000</v>
      </c>
      <c r="K617" s="33">
        <f t="shared" si="105"/>
        <v>315.52354895856263</v>
      </c>
      <c r="L617" s="33">
        <v>1505000</v>
      </c>
      <c r="M617" s="33">
        <v>0</v>
      </c>
      <c r="N617" s="33">
        <v>0</v>
      </c>
      <c r="O617" s="33">
        <v>0</v>
      </c>
      <c r="P617" s="33">
        <f t="shared" si="106"/>
        <v>1505000</v>
      </c>
      <c r="Q617" s="33">
        <f t="shared" si="107"/>
        <v>315.52354895856263</v>
      </c>
      <c r="R617" s="33">
        <f t="shared" si="108"/>
        <v>1505000</v>
      </c>
      <c r="S617" s="33"/>
      <c r="T617" s="30" t="str">
        <f t="shared" si="109"/>
        <v>COP</v>
      </c>
      <c r="U617" s="33">
        <v>0</v>
      </c>
      <c r="V617" s="33">
        <v>0</v>
      </c>
      <c r="W617" s="33">
        <v>0</v>
      </c>
      <c r="X617" s="33">
        <f t="shared" si="110"/>
        <v>1505000</v>
      </c>
      <c r="Y617" s="33">
        <f t="shared" si="111"/>
        <v>315.52354895856263</v>
      </c>
      <c r="Z617" s="33">
        <f t="shared" si="112"/>
        <v>1505000</v>
      </c>
      <c r="AA617" s="34">
        <f t="shared" si="113"/>
        <v>3.7109399948369236E-05</v>
      </c>
      <c r="AB617" s="33" t="s">
        <v>4969</v>
      </c>
      <c r="AC617" s="35">
        <v>44943</v>
      </c>
      <c r="AD617" s="33">
        <v>30</v>
      </c>
      <c r="AE617" s="36">
        <f t="shared" si="114"/>
        <v>44973</v>
      </c>
    </row>
    <row r="618" spans="2:31" ht="14.5" hidden="1">
      <c r="B618" s="29" t="s">
        <v>688</v>
      </c>
      <c r="C618" s="30" t="str">
        <f t="shared" si="104"/>
        <v>(Acreedores quirografarios)</v>
      </c>
      <c r="D618" s="30">
        <v>5</v>
      </c>
      <c r="E618" s="30" t="s">
        <v>5073</v>
      </c>
      <c r="F618" s="30" t="s">
        <v>5074</v>
      </c>
      <c r="G618" s="30" t="s">
        <v>4780</v>
      </c>
      <c r="H618" s="31" t="s">
        <v>693</v>
      </c>
      <c r="I618" s="31" t="s">
        <v>48</v>
      </c>
      <c r="J618" s="32">
        <v>1806000</v>
      </c>
      <c r="K618" s="33">
        <f t="shared" si="105"/>
        <v>378.62825875027517</v>
      </c>
      <c r="L618" s="33">
        <v>1806000</v>
      </c>
      <c r="M618" s="33">
        <v>0</v>
      </c>
      <c r="N618" s="33">
        <v>0</v>
      </c>
      <c r="O618" s="33">
        <v>0</v>
      </c>
      <c r="P618" s="33">
        <f t="shared" si="106"/>
        <v>1806000</v>
      </c>
      <c r="Q618" s="33">
        <f t="shared" si="107"/>
        <v>378.62825875027517</v>
      </c>
      <c r="R618" s="33">
        <f t="shared" si="108"/>
        <v>1806000</v>
      </c>
      <c r="S618" s="33"/>
      <c r="T618" s="30" t="str">
        <f t="shared" si="109"/>
        <v>COP</v>
      </c>
      <c r="U618" s="33">
        <v>0</v>
      </c>
      <c r="V618" s="33">
        <v>0</v>
      </c>
      <c r="W618" s="33">
        <v>0</v>
      </c>
      <c r="X618" s="33">
        <f t="shared" si="110"/>
        <v>1806000</v>
      </c>
      <c r="Y618" s="33">
        <f t="shared" si="111"/>
        <v>378.62825875027517</v>
      </c>
      <c r="Z618" s="33">
        <f t="shared" si="112"/>
        <v>1806000</v>
      </c>
      <c r="AA618" s="34">
        <f t="shared" si="113"/>
        <v>4.4531279938043081E-05</v>
      </c>
      <c r="AB618" s="33" t="s">
        <v>4969</v>
      </c>
      <c r="AC618" s="35">
        <v>44951</v>
      </c>
      <c r="AD618" s="33">
        <v>30</v>
      </c>
      <c r="AE618" s="36">
        <f t="shared" si="114"/>
        <v>44981</v>
      </c>
    </row>
    <row r="619" spans="2:31" ht="14.5" hidden="1">
      <c r="B619" s="29" t="s">
        <v>688</v>
      </c>
      <c r="C619" s="30" t="str">
        <f t="shared" si="104"/>
        <v>(Acreedores quirografarios)</v>
      </c>
      <c r="D619" s="30">
        <v>5</v>
      </c>
      <c r="E619" s="30" t="s">
        <v>5073</v>
      </c>
      <c r="F619" s="30" t="s">
        <v>5074</v>
      </c>
      <c r="G619" s="30" t="s">
        <v>4780</v>
      </c>
      <c r="H619" s="31" t="s">
        <v>694</v>
      </c>
      <c r="I619" s="31" t="s">
        <v>48</v>
      </c>
      <c r="J619" s="32">
        <v>1505000</v>
      </c>
      <c r="K619" s="33">
        <f t="shared" si="105"/>
        <v>315.52354895856263</v>
      </c>
      <c r="L619" s="33">
        <v>1505000</v>
      </c>
      <c r="M619" s="33">
        <v>0</v>
      </c>
      <c r="N619" s="33">
        <v>0</v>
      </c>
      <c r="O619" s="33">
        <v>0</v>
      </c>
      <c r="P619" s="33">
        <f t="shared" si="106"/>
        <v>1505000</v>
      </c>
      <c r="Q619" s="33">
        <f t="shared" si="107"/>
        <v>315.52354895856263</v>
      </c>
      <c r="R619" s="33">
        <f t="shared" si="108"/>
        <v>1505000</v>
      </c>
      <c r="S619" s="33"/>
      <c r="T619" s="30" t="str">
        <f t="shared" si="109"/>
        <v>COP</v>
      </c>
      <c r="U619" s="33">
        <v>0</v>
      </c>
      <c r="V619" s="33">
        <v>0</v>
      </c>
      <c r="W619" s="33">
        <v>0</v>
      </c>
      <c r="X619" s="33">
        <f t="shared" si="110"/>
        <v>1505000</v>
      </c>
      <c r="Y619" s="33">
        <f t="shared" si="111"/>
        <v>315.52354895856263</v>
      </c>
      <c r="Z619" s="33">
        <f t="shared" si="112"/>
        <v>1505000</v>
      </c>
      <c r="AA619" s="34">
        <f t="shared" si="113"/>
        <v>3.7109399948369236E-05</v>
      </c>
      <c r="AB619" s="33" t="s">
        <v>4969</v>
      </c>
      <c r="AC619" s="35">
        <v>44958</v>
      </c>
      <c r="AD619" s="33">
        <v>30</v>
      </c>
      <c r="AE619" s="36">
        <f t="shared" si="114"/>
        <v>44988</v>
      </c>
    </row>
    <row r="620" spans="2:31" ht="14.5" hidden="1">
      <c r="B620" s="29" t="s">
        <v>688</v>
      </c>
      <c r="C620" s="30" t="str">
        <f t="shared" si="104"/>
        <v>(Acreedores quirografarios)</v>
      </c>
      <c r="D620" s="30">
        <v>5</v>
      </c>
      <c r="E620" s="30" t="s">
        <v>5073</v>
      </c>
      <c r="F620" s="30" t="s">
        <v>5074</v>
      </c>
      <c r="G620" s="30" t="s">
        <v>4780</v>
      </c>
      <c r="H620" s="31" t="s">
        <v>695</v>
      </c>
      <c r="I620" s="31" t="s">
        <v>48</v>
      </c>
      <c r="J620" s="32">
        <v>1505000</v>
      </c>
      <c r="K620" s="33">
        <f t="shared" si="105"/>
        <v>315.52354895856263</v>
      </c>
      <c r="L620" s="33">
        <v>1505000</v>
      </c>
      <c r="M620" s="33">
        <v>0</v>
      </c>
      <c r="N620" s="33">
        <v>0</v>
      </c>
      <c r="O620" s="33">
        <v>0</v>
      </c>
      <c r="P620" s="33">
        <f t="shared" si="106"/>
        <v>1505000</v>
      </c>
      <c r="Q620" s="33">
        <f t="shared" si="107"/>
        <v>315.52354895856263</v>
      </c>
      <c r="R620" s="33">
        <f t="shared" si="108"/>
        <v>1505000</v>
      </c>
      <c r="S620" s="33"/>
      <c r="T620" s="30" t="str">
        <f t="shared" si="109"/>
        <v>COP</v>
      </c>
      <c r="U620" s="33">
        <v>0</v>
      </c>
      <c r="V620" s="33">
        <v>0</v>
      </c>
      <c r="W620" s="33">
        <v>0</v>
      </c>
      <c r="X620" s="33">
        <f t="shared" si="110"/>
        <v>1505000</v>
      </c>
      <c r="Y620" s="33">
        <f t="shared" si="111"/>
        <v>315.52354895856263</v>
      </c>
      <c r="Z620" s="33">
        <f t="shared" si="112"/>
        <v>1505000</v>
      </c>
      <c r="AA620" s="34">
        <f t="shared" si="113"/>
        <v>3.7109399948369236E-05</v>
      </c>
      <c r="AB620" s="33" t="s">
        <v>4969</v>
      </c>
      <c r="AC620" s="35">
        <v>44964</v>
      </c>
      <c r="AD620" s="33">
        <v>30</v>
      </c>
      <c r="AE620" s="36">
        <f t="shared" si="114"/>
        <v>44994</v>
      </c>
    </row>
    <row r="621" spans="2:31" ht="14.5" hidden="1">
      <c r="B621" s="29" t="s">
        <v>696</v>
      </c>
      <c r="C621" s="30" t="str">
        <f t="shared" si="104"/>
        <v>(Acreedores quirografarios)</v>
      </c>
      <c r="D621" s="30">
        <v>5</v>
      </c>
      <c r="E621" s="30" t="s">
        <v>5075</v>
      </c>
      <c r="F621" s="30" t="s">
        <v>5076</v>
      </c>
      <c r="G621" s="30" t="s">
        <v>4912</v>
      </c>
      <c r="H621" s="31" t="s">
        <v>697</v>
      </c>
      <c r="I621" s="31" t="s">
        <v>48</v>
      </c>
      <c r="J621" s="32">
        <v>1380000</v>
      </c>
      <c r="K621" s="33">
        <f t="shared" si="105"/>
        <v>289.31727412811722</v>
      </c>
      <c r="L621" s="33">
        <v>1380000</v>
      </c>
      <c r="M621" s="33">
        <v>0</v>
      </c>
      <c r="N621" s="33">
        <v>0</v>
      </c>
      <c r="O621" s="33">
        <v>0</v>
      </c>
      <c r="P621" s="33">
        <f t="shared" si="106"/>
        <v>1380000</v>
      </c>
      <c r="Q621" s="33">
        <f t="shared" si="107"/>
        <v>289.31727412811722</v>
      </c>
      <c r="R621" s="33">
        <f t="shared" si="108"/>
        <v>1380000</v>
      </c>
      <c r="S621" s="33"/>
      <c r="T621" s="30" t="str">
        <f t="shared" si="109"/>
        <v>COP</v>
      </c>
      <c r="U621" s="33">
        <v>0</v>
      </c>
      <c r="V621" s="33">
        <v>0</v>
      </c>
      <c r="W621" s="33">
        <v>0</v>
      </c>
      <c r="X621" s="33">
        <f t="shared" si="110"/>
        <v>1380000</v>
      </c>
      <c r="Y621" s="33">
        <f t="shared" si="111"/>
        <v>289.31727412811722</v>
      </c>
      <c r="Z621" s="33">
        <f t="shared" si="112"/>
        <v>1380000</v>
      </c>
      <c r="AA621" s="34">
        <f t="shared" si="113"/>
        <v>3.4027223872923283E-05</v>
      </c>
      <c r="AB621" s="33" t="s">
        <v>4969</v>
      </c>
      <c r="AC621" s="35">
        <v>44933</v>
      </c>
      <c r="AD621" s="33">
        <v>30</v>
      </c>
      <c r="AE621" s="36">
        <f t="shared" si="114"/>
        <v>44963</v>
      </c>
    </row>
    <row r="622" spans="2:31" ht="14.5" hidden="1">
      <c r="B622" s="29" t="s">
        <v>696</v>
      </c>
      <c r="C622" s="30" t="str">
        <f t="shared" si="104"/>
        <v>(Acreedores quirografarios)</v>
      </c>
      <c r="D622" s="30">
        <v>5</v>
      </c>
      <c r="E622" s="30" t="s">
        <v>5075</v>
      </c>
      <c r="F622" s="30" t="s">
        <v>5076</v>
      </c>
      <c r="G622" s="30" t="s">
        <v>4912</v>
      </c>
      <c r="H622" s="31" t="s">
        <v>698</v>
      </c>
      <c r="I622" s="31" t="s">
        <v>48</v>
      </c>
      <c r="J622" s="32">
        <v>1380000</v>
      </c>
      <c r="K622" s="33">
        <f t="shared" si="105"/>
        <v>289.31727412811722</v>
      </c>
      <c r="L622" s="33">
        <v>1380000</v>
      </c>
      <c r="M622" s="33">
        <v>0</v>
      </c>
      <c r="N622" s="33">
        <v>0</v>
      </c>
      <c r="O622" s="33">
        <v>0</v>
      </c>
      <c r="P622" s="33">
        <f t="shared" si="106"/>
        <v>1380000</v>
      </c>
      <c r="Q622" s="33">
        <f t="shared" si="107"/>
        <v>289.31727412811722</v>
      </c>
      <c r="R622" s="33">
        <f t="shared" si="108"/>
        <v>1380000</v>
      </c>
      <c r="S622" s="33"/>
      <c r="T622" s="30" t="str">
        <f t="shared" si="109"/>
        <v>COP</v>
      </c>
      <c r="U622" s="33">
        <v>0</v>
      </c>
      <c r="V622" s="33">
        <v>0</v>
      </c>
      <c r="W622" s="33">
        <v>0</v>
      </c>
      <c r="X622" s="33">
        <f t="shared" si="110"/>
        <v>1380000</v>
      </c>
      <c r="Y622" s="33">
        <f t="shared" si="111"/>
        <v>289.31727412811722</v>
      </c>
      <c r="Z622" s="33">
        <f t="shared" si="112"/>
        <v>1380000</v>
      </c>
      <c r="AA622" s="34">
        <f t="shared" si="113"/>
        <v>3.4027223872923283E-05</v>
      </c>
      <c r="AB622" s="33" t="s">
        <v>4969</v>
      </c>
      <c r="AC622" s="35">
        <v>44937</v>
      </c>
      <c r="AD622" s="33">
        <v>30</v>
      </c>
      <c r="AE622" s="36">
        <f t="shared" si="114"/>
        <v>44967</v>
      </c>
    </row>
    <row r="623" spans="2:31" ht="14.5" hidden="1">
      <c r="B623" s="29" t="s">
        <v>696</v>
      </c>
      <c r="C623" s="30" t="str">
        <f t="shared" si="104"/>
        <v>(Acreedores quirografarios)</v>
      </c>
      <c r="D623" s="30">
        <v>5</v>
      </c>
      <c r="E623" s="30" t="s">
        <v>5075</v>
      </c>
      <c r="F623" s="30" t="s">
        <v>5076</v>
      </c>
      <c r="G623" s="30" t="s">
        <v>4912</v>
      </c>
      <c r="H623" s="31" t="s">
        <v>699</v>
      </c>
      <c r="I623" s="31" t="s">
        <v>48</v>
      </c>
      <c r="J623" s="32">
        <v>345000</v>
      </c>
      <c r="K623" s="33">
        <f t="shared" si="105"/>
        <v>72.329318532029305</v>
      </c>
      <c r="L623" s="33">
        <v>345000</v>
      </c>
      <c r="M623" s="33">
        <v>0</v>
      </c>
      <c r="N623" s="33">
        <v>0</v>
      </c>
      <c r="O623" s="33">
        <v>0</v>
      </c>
      <c r="P623" s="33">
        <f t="shared" si="106"/>
        <v>345000</v>
      </c>
      <c r="Q623" s="33">
        <f t="shared" si="107"/>
        <v>72.329318532029305</v>
      </c>
      <c r="R623" s="33">
        <f t="shared" si="108"/>
        <v>345000</v>
      </c>
      <c r="S623" s="33"/>
      <c r="T623" s="30" t="str">
        <f t="shared" si="109"/>
        <v>COP</v>
      </c>
      <c r="U623" s="33">
        <v>0</v>
      </c>
      <c r="V623" s="33">
        <v>0</v>
      </c>
      <c r="W623" s="33">
        <v>0</v>
      </c>
      <c r="X623" s="33">
        <f t="shared" si="110"/>
        <v>345000</v>
      </c>
      <c r="Y623" s="33">
        <f t="shared" si="111"/>
        <v>72.329318532029305</v>
      </c>
      <c r="Z623" s="33">
        <f t="shared" si="112"/>
        <v>345000</v>
      </c>
      <c r="AA623" s="34">
        <f t="shared" si="113"/>
        <v>8.5068059682308208E-06</v>
      </c>
      <c r="AB623" s="33" t="s">
        <v>4969</v>
      </c>
      <c r="AC623" s="35">
        <v>44938</v>
      </c>
      <c r="AD623" s="33">
        <v>30</v>
      </c>
      <c r="AE623" s="36">
        <f t="shared" si="114"/>
        <v>44968</v>
      </c>
    </row>
    <row r="624" spans="2:31" ht="14.5" hidden="1">
      <c r="B624" s="29" t="s">
        <v>696</v>
      </c>
      <c r="C624" s="30" t="str">
        <f t="shared" si="104"/>
        <v>(Acreedores quirografarios)</v>
      </c>
      <c r="D624" s="30">
        <v>5</v>
      </c>
      <c r="E624" s="30" t="s">
        <v>5075</v>
      </c>
      <c r="F624" s="30" t="s">
        <v>5076</v>
      </c>
      <c r="G624" s="30" t="s">
        <v>4912</v>
      </c>
      <c r="H624" s="31" t="s">
        <v>700</v>
      </c>
      <c r="I624" s="31" t="s">
        <v>48</v>
      </c>
      <c r="J624" s="32">
        <v>1565280</v>
      </c>
      <c r="K624" s="33">
        <f t="shared" si="105"/>
        <v>328.1612629327966</v>
      </c>
      <c r="L624" s="33">
        <v>1565280</v>
      </c>
      <c r="M624" s="33">
        <v>0</v>
      </c>
      <c r="N624" s="33">
        <v>0</v>
      </c>
      <c r="O624" s="33">
        <v>0</v>
      </c>
      <c r="P624" s="33">
        <f t="shared" si="106"/>
        <v>1565280</v>
      </c>
      <c r="Q624" s="33">
        <f t="shared" si="107"/>
        <v>328.1612629327966</v>
      </c>
      <c r="R624" s="33">
        <f t="shared" si="108"/>
        <v>1565280</v>
      </c>
      <c r="S624" s="33"/>
      <c r="T624" s="30" t="str">
        <f t="shared" si="109"/>
        <v>COP</v>
      </c>
      <c r="U624" s="33">
        <v>0</v>
      </c>
      <c r="V624" s="33">
        <v>0</v>
      </c>
      <c r="W624" s="33">
        <v>0</v>
      </c>
      <c r="X624" s="33">
        <f t="shared" si="110"/>
        <v>1565280</v>
      </c>
      <c r="Y624" s="33">
        <f t="shared" si="111"/>
        <v>328.1612629327966</v>
      </c>
      <c r="Z624" s="33">
        <f t="shared" si="112"/>
        <v>1565280</v>
      </c>
      <c r="AA624" s="34">
        <f t="shared" si="113"/>
        <v>3.8595748538992291E-05</v>
      </c>
      <c r="AB624" s="33" t="s">
        <v>4969</v>
      </c>
      <c r="AC624" s="35">
        <v>44940</v>
      </c>
      <c r="AD624" s="33">
        <v>30</v>
      </c>
      <c r="AE624" s="36">
        <f t="shared" si="114"/>
        <v>44970</v>
      </c>
    </row>
    <row r="625" spans="2:31" ht="14.5" hidden="1">
      <c r="B625" s="29" t="s">
        <v>696</v>
      </c>
      <c r="C625" s="30" t="str">
        <f t="shared" si="104"/>
        <v>(Acreedores quirografarios)</v>
      </c>
      <c r="D625" s="30">
        <v>5</v>
      </c>
      <c r="E625" s="30" t="s">
        <v>5075</v>
      </c>
      <c r="F625" s="30" t="s">
        <v>5076</v>
      </c>
      <c r="G625" s="30" t="s">
        <v>4912</v>
      </c>
      <c r="H625" s="31" t="s">
        <v>701</v>
      </c>
      <c r="I625" s="31" t="s">
        <v>48</v>
      </c>
      <c r="J625" s="32">
        <v>1380000</v>
      </c>
      <c r="K625" s="33">
        <f t="shared" si="105"/>
        <v>289.31727412811722</v>
      </c>
      <c r="L625" s="33">
        <v>1380000</v>
      </c>
      <c r="M625" s="33">
        <v>0</v>
      </c>
      <c r="N625" s="33">
        <v>0</v>
      </c>
      <c r="O625" s="33">
        <v>0</v>
      </c>
      <c r="P625" s="33">
        <f t="shared" si="106"/>
        <v>1380000</v>
      </c>
      <c r="Q625" s="33">
        <f t="shared" si="107"/>
        <v>289.31727412811722</v>
      </c>
      <c r="R625" s="33">
        <f t="shared" si="108"/>
        <v>1380000</v>
      </c>
      <c r="S625" s="33"/>
      <c r="T625" s="30" t="str">
        <f t="shared" si="109"/>
        <v>COP</v>
      </c>
      <c r="U625" s="33">
        <v>0</v>
      </c>
      <c r="V625" s="33">
        <v>0</v>
      </c>
      <c r="W625" s="33">
        <v>0</v>
      </c>
      <c r="X625" s="33">
        <f t="shared" si="110"/>
        <v>1380000</v>
      </c>
      <c r="Y625" s="33">
        <f t="shared" si="111"/>
        <v>289.31727412811722</v>
      </c>
      <c r="Z625" s="33">
        <f t="shared" si="112"/>
        <v>1380000</v>
      </c>
      <c r="AA625" s="34">
        <f t="shared" si="113"/>
        <v>3.4027223872923283E-05</v>
      </c>
      <c r="AB625" s="33" t="s">
        <v>4969</v>
      </c>
      <c r="AC625" s="35">
        <v>44940</v>
      </c>
      <c r="AD625" s="33">
        <v>30</v>
      </c>
      <c r="AE625" s="36">
        <f t="shared" si="114"/>
        <v>44970</v>
      </c>
    </row>
    <row r="626" spans="2:31" ht="14.5" hidden="1">
      <c r="B626" s="29" t="s">
        <v>696</v>
      </c>
      <c r="C626" s="30" t="str">
        <f t="shared" si="104"/>
        <v>(Acreedores quirografarios)</v>
      </c>
      <c r="D626" s="30">
        <v>5</v>
      </c>
      <c r="E626" s="30" t="s">
        <v>5075</v>
      </c>
      <c r="F626" s="30" t="s">
        <v>5076</v>
      </c>
      <c r="G626" s="30" t="s">
        <v>4912</v>
      </c>
      <c r="H626" s="31" t="s">
        <v>702</v>
      </c>
      <c r="I626" s="31" t="s">
        <v>48</v>
      </c>
      <c r="J626" s="32">
        <v>1380000</v>
      </c>
      <c r="K626" s="33">
        <f t="shared" si="105"/>
        <v>289.31727412811722</v>
      </c>
      <c r="L626" s="33">
        <v>1380000</v>
      </c>
      <c r="M626" s="33">
        <v>0</v>
      </c>
      <c r="N626" s="33">
        <v>0</v>
      </c>
      <c r="O626" s="33">
        <v>0</v>
      </c>
      <c r="P626" s="33">
        <f t="shared" si="106"/>
        <v>1380000</v>
      </c>
      <c r="Q626" s="33">
        <f t="shared" si="107"/>
        <v>289.31727412811722</v>
      </c>
      <c r="R626" s="33">
        <f t="shared" si="108"/>
        <v>1380000</v>
      </c>
      <c r="S626" s="33"/>
      <c r="T626" s="30" t="str">
        <f t="shared" si="109"/>
        <v>COP</v>
      </c>
      <c r="U626" s="33">
        <v>0</v>
      </c>
      <c r="V626" s="33">
        <v>0</v>
      </c>
      <c r="W626" s="33">
        <v>0</v>
      </c>
      <c r="X626" s="33">
        <f t="shared" si="110"/>
        <v>1380000</v>
      </c>
      <c r="Y626" s="33">
        <f t="shared" si="111"/>
        <v>289.31727412811722</v>
      </c>
      <c r="Z626" s="33">
        <f t="shared" si="112"/>
        <v>1380000</v>
      </c>
      <c r="AA626" s="34">
        <f t="shared" si="113"/>
        <v>3.4027223872923283E-05</v>
      </c>
      <c r="AB626" s="33" t="s">
        <v>4969</v>
      </c>
      <c r="AC626" s="35">
        <v>44944</v>
      </c>
      <c r="AD626" s="33">
        <v>30</v>
      </c>
      <c r="AE626" s="36">
        <f t="shared" si="114"/>
        <v>44974</v>
      </c>
    </row>
    <row r="627" spans="2:31" ht="14.5" hidden="1">
      <c r="B627" s="29" t="s">
        <v>696</v>
      </c>
      <c r="C627" s="30" t="str">
        <f t="shared" si="104"/>
        <v>(Acreedores quirografarios)</v>
      </c>
      <c r="D627" s="30">
        <v>5</v>
      </c>
      <c r="E627" s="30" t="s">
        <v>5075</v>
      </c>
      <c r="F627" s="30" t="s">
        <v>5076</v>
      </c>
      <c r="G627" s="30" t="s">
        <v>4912</v>
      </c>
      <c r="H627" s="31" t="s">
        <v>703</v>
      </c>
      <c r="I627" s="31" t="s">
        <v>48</v>
      </c>
      <c r="J627" s="32">
        <v>2070000</v>
      </c>
      <c r="K627" s="33">
        <f t="shared" si="105"/>
        <v>433.97591119217583</v>
      </c>
      <c r="L627" s="33">
        <v>2070000</v>
      </c>
      <c r="M627" s="33">
        <v>0</v>
      </c>
      <c r="N627" s="33">
        <v>0</v>
      </c>
      <c r="O627" s="33">
        <v>0</v>
      </c>
      <c r="P627" s="33">
        <f t="shared" si="106"/>
        <v>2070000</v>
      </c>
      <c r="Q627" s="33">
        <f t="shared" si="107"/>
        <v>433.97591119217583</v>
      </c>
      <c r="R627" s="33">
        <f t="shared" si="108"/>
        <v>2070000</v>
      </c>
      <c r="S627" s="33"/>
      <c r="T627" s="30" t="str">
        <f t="shared" si="109"/>
        <v>COP</v>
      </c>
      <c r="U627" s="33">
        <v>0</v>
      </c>
      <c r="V627" s="33">
        <v>0</v>
      </c>
      <c r="W627" s="33">
        <v>0</v>
      </c>
      <c r="X627" s="33">
        <f t="shared" si="110"/>
        <v>2070000</v>
      </c>
      <c r="Y627" s="33">
        <f t="shared" si="111"/>
        <v>433.97591119217583</v>
      </c>
      <c r="Z627" s="33">
        <f t="shared" si="112"/>
        <v>2070000</v>
      </c>
      <c r="AA627" s="34">
        <f t="shared" si="113"/>
        <v>5.1040835809384925E-05</v>
      </c>
      <c r="AB627" s="33" t="s">
        <v>4969</v>
      </c>
      <c r="AC627" s="35">
        <v>44947</v>
      </c>
      <c r="AD627" s="33">
        <v>30</v>
      </c>
      <c r="AE627" s="36">
        <f t="shared" si="114"/>
        <v>44977</v>
      </c>
    </row>
    <row r="628" spans="2:31" ht="14.5" hidden="1">
      <c r="B628" s="29" t="s">
        <v>696</v>
      </c>
      <c r="C628" s="30" t="str">
        <f t="shared" si="104"/>
        <v>(Acreedores quirografarios)</v>
      </c>
      <c r="D628" s="30">
        <v>5</v>
      </c>
      <c r="E628" s="30" t="s">
        <v>5075</v>
      </c>
      <c r="F628" s="30" t="s">
        <v>5076</v>
      </c>
      <c r="G628" s="30" t="s">
        <v>4912</v>
      </c>
      <c r="H628" s="31" t="s">
        <v>704</v>
      </c>
      <c r="I628" s="31" t="s">
        <v>48</v>
      </c>
      <c r="J628" s="32">
        <v>1380000</v>
      </c>
      <c r="K628" s="33">
        <f t="shared" si="105"/>
        <v>289.31727412811722</v>
      </c>
      <c r="L628" s="33">
        <v>1380000</v>
      </c>
      <c r="M628" s="33">
        <v>0</v>
      </c>
      <c r="N628" s="33">
        <v>0</v>
      </c>
      <c r="O628" s="33">
        <v>0</v>
      </c>
      <c r="P628" s="33">
        <f t="shared" si="106"/>
        <v>1380000</v>
      </c>
      <c r="Q628" s="33">
        <f t="shared" si="107"/>
        <v>289.31727412811722</v>
      </c>
      <c r="R628" s="33">
        <f t="shared" si="108"/>
        <v>1380000</v>
      </c>
      <c r="S628" s="33"/>
      <c r="T628" s="30" t="str">
        <f t="shared" si="109"/>
        <v>COP</v>
      </c>
      <c r="U628" s="33">
        <v>0</v>
      </c>
      <c r="V628" s="33">
        <v>0</v>
      </c>
      <c r="W628" s="33">
        <v>0</v>
      </c>
      <c r="X628" s="33">
        <f t="shared" si="110"/>
        <v>1380000</v>
      </c>
      <c r="Y628" s="33">
        <f t="shared" si="111"/>
        <v>289.31727412811722</v>
      </c>
      <c r="Z628" s="33">
        <f t="shared" si="112"/>
        <v>1380000</v>
      </c>
      <c r="AA628" s="34">
        <f t="shared" si="113"/>
        <v>3.4027223872923283E-05</v>
      </c>
      <c r="AB628" s="33" t="s">
        <v>4969</v>
      </c>
      <c r="AC628" s="35">
        <v>44951</v>
      </c>
      <c r="AD628" s="33">
        <v>30</v>
      </c>
      <c r="AE628" s="36">
        <f t="shared" si="114"/>
        <v>44981</v>
      </c>
    </row>
    <row r="629" spans="2:31" ht="14.5" hidden="1">
      <c r="B629" s="29" t="s">
        <v>696</v>
      </c>
      <c r="C629" s="30" t="str">
        <f t="shared" si="104"/>
        <v>(Acreedores quirografarios)</v>
      </c>
      <c r="D629" s="30">
        <v>5</v>
      </c>
      <c r="E629" s="30" t="s">
        <v>5075</v>
      </c>
      <c r="F629" s="30" t="s">
        <v>5076</v>
      </c>
      <c r="G629" s="30" t="s">
        <v>4912</v>
      </c>
      <c r="H629" s="31" t="s">
        <v>705</v>
      </c>
      <c r="I629" s="31" t="s">
        <v>48</v>
      </c>
      <c r="J629" s="32">
        <v>690000</v>
      </c>
      <c r="K629" s="33">
        <f t="shared" si="105"/>
        <v>144.65863706405861</v>
      </c>
      <c r="L629" s="33">
        <v>690000</v>
      </c>
      <c r="M629" s="33">
        <v>0</v>
      </c>
      <c r="N629" s="33">
        <v>0</v>
      </c>
      <c r="O629" s="33">
        <v>0</v>
      </c>
      <c r="P629" s="33">
        <f t="shared" si="106"/>
        <v>690000</v>
      </c>
      <c r="Q629" s="33">
        <f t="shared" si="107"/>
        <v>144.65863706405861</v>
      </c>
      <c r="R629" s="33">
        <f t="shared" si="108"/>
        <v>690000</v>
      </c>
      <c r="S629" s="33"/>
      <c r="T629" s="30" t="str">
        <f t="shared" si="109"/>
        <v>COP</v>
      </c>
      <c r="U629" s="33">
        <v>0</v>
      </c>
      <c r="V629" s="33">
        <v>0</v>
      </c>
      <c r="W629" s="33">
        <v>0</v>
      </c>
      <c r="X629" s="33">
        <f t="shared" si="110"/>
        <v>690000</v>
      </c>
      <c r="Y629" s="33">
        <f t="shared" si="111"/>
        <v>144.65863706405861</v>
      </c>
      <c r="Z629" s="33">
        <f t="shared" si="112"/>
        <v>690000</v>
      </c>
      <c r="AA629" s="34">
        <f t="shared" si="113"/>
        <v>1.7013611936461642E-05</v>
      </c>
      <c r="AB629" s="33" t="s">
        <v>4969</v>
      </c>
      <c r="AC629" s="35">
        <v>44952</v>
      </c>
      <c r="AD629" s="33">
        <v>30</v>
      </c>
      <c r="AE629" s="36">
        <f t="shared" si="114"/>
        <v>44982</v>
      </c>
    </row>
    <row r="630" spans="2:31" ht="14.5" hidden="1">
      <c r="B630" s="29" t="s">
        <v>696</v>
      </c>
      <c r="C630" s="30" t="str">
        <f t="shared" si="104"/>
        <v>(Acreedores quirografarios)</v>
      </c>
      <c r="D630" s="30">
        <v>5</v>
      </c>
      <c r="E630" s="30" t="s">
        <v>5075</v>
      </c>
      <c r="F630" s="30" t="s">
        <v>5076</v>
      </c>
      <c r="G630" s="30" t="s">
        <v>4912</v>
      </c>
      <c r="H630" s="31" t="s">
        <v>706</v>
      </c>
      <c r="I630" s="31" t="s">
        <v>48</v>
      </c>
      <c r="J630" s="32">
        <v>1380000</v>
      </c>
      <c r="K630" s="33">
        <f t="shared" si="105"/>
        <v>289.31727412811722</v>
      </c>
      <c r="L630" s="33">
        <v>1380000</v>
      </c>
      <c r="M630" s="33">
        <v>0</v>
      </c>
      <c r="N630" s="33">
        <v>0</v>
      </c>
      <c r="O630" s="33">
        <v>0</v>
      </c>
      <c r="P630" s="33">
        <f t="shared" si="106"/>
        <v>1380000</v>
      </c>
      <c r="Q630" s="33">
        <f t="shared" si="107"/>
        <v>289.31727412811722</v>
      </c>
      <c r="R630" s="33">
        <f t="shared" si="108"/>
        <v>1380000</v>
      </c>
      <c r="S630" s="33"/>
      <c r="T630" s="30" t="str">
        <f t="shared" si="109"/>
        <v>COP</v>
      </c>
      <c r="U630" s="33">
        <v>0</v>
      </c>
      <c r="V630" s="33">
        <v>0</v>
      </c>
      <c r="W630" s="33">
        <v>0</v>
      </c>
      <c r="X630" s="33">
        <f t="shared" si="110"/>
        <v>1380000</v>
      </c>
      <c r="Y630" s="33">
        <f t="shared" si="111"/>
        <v>289.31727412811722</v>
      </c>
      <c r="Z630" s="33">
        <f t="shared" si="112"/>
        <v>1380000</v>
      </c>
      <c r="AA630" s="34">
        <f t="shared" si="113"/>
        <v>3.4027223872923283E-05</v>
      </c>
      <c r="AB630" s="33" t="s">
        <v>4969</v>
      </c>
      <c r="AC630" s="35">
        <v>44954</v>
      </c>
      <c r="AD630" s="33">
        <v>30</v>
      </c>
      <c r="AE630" s="36">
        <f t="shared" si="114"/>
        <v>44984</v>
      </c>
    </row>
    <row r="631" spans="2:31" ht="14.5" hidden="1">
      <c r="B631" s="29" t="s">
        <v>696</v>
      </c>
      <c r="C631" s="30" t="str">
        <f t="shared" si="104"/>
        <v>(Acreedores quirografarios)</v>
      </c>
      <c r="D631" s="30">
        <v>5</v>
      </c>
      <c r="E631" s="30" t="s">
        <v>5075</v>
      </c>
      <c r="F631" s="30" t="s">
        <v>5076</v>
      </c>
      <c r="G631" s="30" t="s">
        <v>4912</v>
      </c>
      <c r="H631" s="31" t="s">
        <v>707</v>
      </c>
      <c r="I631" s="31" t="s">
        <v>48</v>
      </c>
      <c r="J631" s="32">
        <v>1565279</v>
      </c>
      <c r="K631" s="33">
        <f t="shared" si="105"/>
        <v>328.16105328259795</v>
      </c>
      <c r="L631" s="33">
        <v>1565279</v>
      </c>
      <c r="M631" s="33">
        <v>0</v>
      </c>
      <c r="N631" s="33">
        <v>0</v>
      </c>
      <c r="O631" s="33">
        <v>0</v>
      </c>
      <c r="P631" s="33">
        <f t="shared" si="106"/>
        <v>1565279</v>
      </c>
      <c r="Q631" s="33">
        <f t="shared" si="107"/>
        <v>328.16105328259795</v>
      </c>
      <c r="R631" s="33">
        <f t="shared" si="108"/>
        <v>1565279</v>
      </c>
      <c r="S631" s="33"/>
      <c r="T631" s="30" t="str">
        <f t="shared" si="109"/>
        <v>COP</v>
      </c>
      <c r="U631" s="33">
        <v>0</v>
      </c>
      <c r="V631" s="33">
        <v>0</v>
      </c>
      <c r="W631" s="33">
        <v>0</v>
      </c>
      <c r="X631" s="33">
        <f t="shared" si="110"/>
        <v>1565279</v>
      </c>
      <c r="Y631" s="33">
        <f t="shared" si="111"/>
        <v>328.16105328259795</v>
      </c>
      <c r="Z631" s="33">
        <f t="shared" si="112"/>
        <v>1565279</v>
      </c>
      <c r="AA631" s="34">
        <f t="shared" si="113"/>
        <v>3.8595723881583682E-05</v>
      </c>
      <c r="AB631" s="33" t="s">
        <v>4969</v>
      </c>
      <c r="AC631" s="35">
        <v>44958</v>
      </c>
      <c r="AD631" s="33">
        <v>30</v>
      </c>
      <c r="AE631" s="36">
        <f t="shared" si="114"/>
        <v>44988</v>
      </c>
    </row>
    <row r="632" spans="2:31" ht="14.5" hidden="1">
      <c r="B632" s="29" t="s">
        <v>696</v>
      </c>
      <c r="C632" s="30" t="str">
        <f t="shared" si="104"/>
        <v>(Acreedores quirografarios)</v>
      </c>
      <c r="D632" s="30">
        <v>5</v>
      </c>
      <c r="E632" s="30" t="s">
        <v>5075</v>
      </c>
      <c r="F632" s="30" t="s">
        <v>5076</v>
      </c>
      <c r="G632" s="30" t="s">
        <v>4912</v>
      </c>
      <c r="H632" s="31" t="s">
        <v>708</v>
      </c>
      <c r="I632" s="31" t="s">
        <v>48</v>
      </c>
      <c r="J632" s="32">
        <v>1380000</v>
      </c>
      <c r="K632" s="33">
        <f t="shared" si="105"/>
        <v>289.31727412811722</v>
      </c>
      <c r="L632" s="33">
        <v>1380000</v>
      </c>
      <c r="M632" s="33">
        <v>0</v>
      </c>
      <c r="N632" s="33">
        <v>0</v>
      </c>
      <c r="O632" s="33">
        <v>0</v>
      </c>
      <c r="P632" s="33">
        <f t="shared" si="106"/>
        <v>1380000</v>
      </c>
      <c r="Q632" s="33">
        <f t="shared" si="107"/>
        <v>289.31727412811722</v>
      </c>
      <c r="R632" s="33">
        <f t="shared" si="108"/>
        <v>1380000</v>
      </c>
      <c r="S632" s="33"/>
      <c r="T632" s="30" t="str">
        <f t="shared" si="109"/>
        <v>COP</v>
      </c>
      <c r="U632" s="33">
        <v>0</v>
      </c>
      <c r="V632" s="33">
        <v>0</v>
      </c>
      <c r="W632" s="33">
        <v>0</v>
      </c>
      <c r="X632" s="33">
        <f t="shared" si="110"/>
        <v>1380000</v>
      </c>
      <c r="Y632" s="33">
        <f t="shared" si="111"/>
        <v>289.31727412811722</v>
      </c>
      <c r="Z632" s="33">
        <f t="shared" si="112"/>
        <v>1380000</v>
      </c>
      <c r="AA632" s="34">
        <f t="shared" si="113"/>
        <v>3.4027223872923283E-05</v>
      </c>
      <c r="AB632" s="33" t="s">
        <v>4969</v>
      </c>
      <c r="AC632" s="35">
        <v>44958</v>
      </c>
      <c r="AD632" s="33">
        <v>30</v>
      </c>
      <c r="AE632" s="36">
        <f t="shared" si="114"/>
        <v>44988</v>
      </c>
    </row>
    <row r="633" spans="2:31" ht="14.5" hidden="1">
      <c r="B633" s="29" t="s">
        <v>696</v>
      </c>
      <c r="C633" s="30" t="str">
        <f t="shared" si="104"/>
        <v>(Acreedores quirografarios)</v>
      </c>
      <c r="D633" s="30">
        <v>5</v>
      </c>
      <c r="E633" s="30" t="s">
        <v>5075</v>
      </c>
      <c r="F633" s="30" t="s">
        <v>5076</v>
      </c>
      <c r="G633" s="30" t="s">
        <v>4912</v>
      </c>
      <c r="H633" s="31" t="s">
        <v>709</v>
      </c>
      <c r="I633" s="31" t="s">
        <v>48</v>
      </c>
      <c r="J633" s="32">
        <v>2760000</v>
      </c>
      <c r="K633" s="33">
        <f t="shared" si="105"/>
        <v>578.63454825623444</v>
      </c>
      <c r="L633" s="33">
        <v>2760000</v>
      </c>
      <c r="M633" s="33">
        <v>0</v>
      </c>
      <c r="N633" s="33">
        <v>0</v>
      </c>
      <c r="O633" s="33">
        <v>0</v>
      </c>
      <c r="P633" s="33">
        <f t="shared" si="106"/>
        <v>2760000</v>
      </c>
      <c r="Q633" s="33">
        <f t="shared" si="107"/>
        <v>578.63454825623444</v>
      </c>
      <c r="R633" s="33">
        <f t="shared" si="108"/>
        <v>2760000</v>
      </c>
      <c r="S633" s="33"/>
      <c r="T633" s="30" t="str">
        <f t="shared" si="109"/>
        <v>COP</v>
      </c>
      <c r="U633" s="33">
        <v>0</v>
      </c>
      <c r="V633" s="33">
        <v>0</v>
      </c>
      <c r="W633" s="33">
        <v>0</v>
      </c>
      <c r="X633" s="33">
        <f t="shared" si="110"/>
        <v>2760000</v>
      </c>
      <c r="Y633" s="33">
        <f t="shared" si="111"/>
        <v>578.63454825623444</v>
      </c>
      <c r="Z633" s="33">
        <f t="shared" si="112"/>
        <v>2760000</v>
      </c>
      <c r="AA633" s="34">
        <f t="shared" si="113"/>
        <v>6.8054447745846566E-05</v>
      </c>
      <c r="AB633" s="33" t="s">
        <v>4969</v>
      </c>
      <c r="AC633" s="35">
        <v>44965</v>
      </c>
      <c r="AD633" s="33">
        <v>30</v>
      </c>
      <c r="AE633" s="36">
        <f t="shared" si="114"/>
        <v>44995</v>
      </c>
    </row>
    <row r="634" spans="2:31" ht="14.5" hidden="1">
      <c r="B634" s="29" t="s">
        <v>710</v>
      </c>
      <c r="C634" s="30" t="str">
        <f t="shared" si="104"/>
        <v>(Acreedores quirografarios)</v>
      </c>
      <c r="D634" s="30">
        <v>5</v>
      </c>
      <c r="E634" s="30" t="s">
        <v>5077</v>
      </c>
      <c r="F634" s="30" t="s">
        <v>5078</v>
      </c>
      <c r="G634" s="30" t="s">
        <v>4780</v>
      </c>
      <c r="H634" s="31">
        <v>156845340</v>
      </c>
      <c r="I634" s="31" t="s">
        <v>48</v>
      </c>
      <c r="J634" s="32">
        <v>540990</v>
      </c>
      <c r="K634" s="33">
        <f t="shared" si="105"/>
        <v>113.41866096418126</v>
      </c>
      <c r="L634" s="33">
        <v>540990</v>
      </c>
      <c r="M634" s="33">
        <v>0</v>
      </c>
      <c r="N634" s="33">
        <v>0</v>
      </c>
      <c r="O634" s="33">
        <v>0</v>
      </c>
      <c r="P634" s="33">
        <f t="shared" si="106"/>
        <v>540990</v>
      </c>
      <c r="Q634" s="33">
        <f t="shared" si="107"/>
        <v>113.41866096418126</v>
      </c>
      <c r="R634" s="33">
        <f t="shared" si="108"/>
        <v>540990</v>
      </c>
      <c r="S634" s="33"/>
      <c r="T634" s="30" t="str">
        <f t="shared" si="109"/>
        <v>COP</v>
      </c>
      <c r="U634" s="33">
        <v>0</v>
      </c>
      <c r="V634" s="33">
        <v>0</v>
      </c>
      <c r="W634" s="33">
        <v>0</v>
      </c>
      <c r="X634" s="33">
        <f t="shared" si="110"/>
        <v>540990</v>
      </c>
      <c r="Y634" s="33">
        <f t="shared" si="111"/>
        <v>113.41866096418126</v>
      </c>
      <c r="Z634" s="33">
        <f t="shared" si="112"/>
        <v>540990</v>
      </c>
      <c r="AA634" s="34">
        <f t="shared" si="113"/>
        <v>1.3339411480444035E-05</v>
      </c>
      <c r="AB634" s="33" t="s">
        <v>5038</v>
      </c>
      <c r="AC634" s="35">
        <v>44927</v>
      </c>
      <c r="AD634" s="33">
        <v>30</v>
      </c>
      <c r="AE634" s="36">
        <f t="shared" si="114"/>
        <v>44957</v>
      </c>
    </row>
    <row r="635" spans="2:31" ht="14.5" hidden="1">
      <c r="B635" s="29" t="s">
        <v>710</v>
      </c>
      <c r="C635" s="30" t="str">
        <f t="shared" si="104"/>
        <v>(Acreedores quirografarios)</v>
      </c>
      <c r="D635" s="30">
        <v>5</v>
      </c>
      <c r="E635" s="30" t="s">
        <v>5077</v>
      </c>
      <c r="F635" s="30" t="s">
        <v>5078</v>
      </c>
      <c r="G635" s="30" t="s">
        <v>4780</v>
      </c>
      <c r="H635" s="31">
        <v>156847102</v>
      </c>
      <c r="I635" s="31" t="s">
        <v>48</v>
      </c>
      <c r="J635" s="32">
        <v>61237</v>
      </c>
      <c r="K635" s="33">
        <f t="shared" si="105"/>
        <v>12.83834921433588</v>
      </c>
      <c r="L635" s="33">
        <v>61237</v>
      </c>
      <c r="M635" s="33">
        <v>0</v>
      </c>
      <c r="N635" s="33">
        <v>0</v>
      </c>
      <c r="O635" s="33">
        <v>0</v>
      </c>
      <c r="P635" s="33">
        <f t="shared" si="106"/>
        <v>61237</v>
      </c>
      <c r="Q635" s="33">
        <f t="shared" si="107"/>
        <v>12.83834921433588</v>
      </c>
      <c r="R635" s="33">
        <f t="shared" si="108"/>
        <v>61237</v>
      </c>
      <c r="S635" s="33"/>
      <c r="T635" s="30" t="str">
        <f t="shared" si="109"/>
        <v>COP</v>
      </c>
      <c r="U635" s="33">
        <v>0</v>
      </c>
      <c r="V635" s="33">
        <v>0</v>
      </c>
      <c r="W635" s="33">
        <v>0</v>
      </c>
      <c r="X635" s="33">
        <f t="shared" si="110"/>
        <v>61237</v>
      </c>
      <c r="Y635" s="33">
        <f t="shared" si="111"/>
        <v>12.83834921433588</v>
      </c>
      <c r="Z635" s="33">
        <f t="shared" si="112"/>
        <v>61237</v>
      </c>
      <c r="AA635" s="34">
        <f t="shared" si="113"/>
        <v>1.5099457306566689E-06</v>
      </c>
      <c r="AB635" s="33" t="s">
        <v>5038</v>
      </c>
      <c r="AC635" s="35">
        <v>44937</v>
      </c>
      <c r="AD635" s="33">
        <v>30</v>
      </c>
      <c r="AE635" s="36">
        <f t="shared" si="114"/>
        <v>44967</v>
      </c>
    </row>
    <row r="636" spans="2:31" ht="14.5" hidden="1">
      <c r="B636" s="29" t="s">
        <v>710</v>
      </c>
      <c r="C636" s="30" t="str">
        <f t="shared" si="104"/>
        <v>(Acreedores quirografarios)</v>
      </c>
      <c r="D636" s="30">
        <v>5</v>
      </c>
      <c r="E636" s="30" t="s">
        <v>5077</v>
      </c>
      <c r="F636" s="30" t="s">
        <v>5078</v>
      </c>
      <c r="G636" s="30" t="s">
        <v>4780</v>
      </c>
      <c r="H636" s="31">
        <v>156847152</v>
      </c>
      <c r="I636" s="31" t="s">
        <v>48</v>
      </c>
      <c r="J636" s="32">
        <v>15309</v>
      </c>
      <c r="K636" s="33">
        <f t="shared" si="105"/>
        <v>3.2095348910343091</v>
      </c>
      <c r="L636" s="33">
        <v>15309</v>
      </c>
      <c r="M636" s="33">
        <v>0</v>
      </c>
      <c r="N636" s="33">
        <v>0</v>
      </c>
      <c r="O636" s="33">
        <v>0</v>
      </c>
      <c r="P636" s="33">
        <f t="shared" si="106"/>
        <v>15309</v>
      </c>
      <c r="Q636" s="33">
        <f t="shared" si="107"/>
        <v>3.2095348910343091</v>
      </c>
      <c r="R636" s="33">
        <f t="shared" si="108"/>
        <v>15309</v>
      </c>
      <c r="S636" s="33"/>
      <c r="T636" s="30" t="str">
        <f t="shared" si="109"/>
        <v>COP</v>
      </c>
      <c r="U636" s="33">
        <v>0</v>
      </c>
      <c r="V636" s="33">
        <v>0</v>
      </c>
      <c r="W636" s="33">
        <v>0</v>
      </c>
      <c r="X636" s="33">
        <f t="shared" si="110"/>
        <v>15309</v>
      </c>
      <c r="Y636" s="33">
        <f t="shared" si="111"/>
        <v>3.2095348910343091</v>
      </c>
      <c r="Z636" s="33">
        <f t="shared" si="112"/>
        <v>15309</v>
      </c>
      <c r="AA636" s="34">
        <f t="shared" si="113"/>
        <v>3.7748026831201632E-07</v>
      </c>
      <c r="AB636" s="33" t="s">
        <v>5038</v>
      </c>
      <c r="AC636" s="35">
        <v>44937</v>
      </c>
      <c r="AD636" s="33">
        <v>30</v>
      </c>
      <c r="AE636" s="36">
        <f t="shared" si="114"/>
        <v>44967</v>
      </c>
    </row>
    <row r="637" spans="2:31" ht="14.5" hidden="1">
      <c r="B637" s="29" t="s">
        <v>710</v>
      </c>
      <c r="C637" s="30" t="str">
        <f t="shared" si="104"/>
        <v>(Acreedores quirografarios)</v>
      </c>
      <c r="D637" s="30">
        <v>5</v>
      </c>
      <c r="E637" s="30" t="s">
        <v>5077</v>
      </c>
      <c r="F637" s="30" t="s">
        <v>5078</v>
      </c>
      <c r="G637" s="30" t="s">
        <v>4780</v>
      </c>
      <c r="H637" s="31">
        <v>156847130</v>
      </c>
      <c r="I637" s="31" t="s">
        <v>48</v>
      </c>
      <c r="J637" s="32">
        <v>153094</v>
      </c>
      <c r="K637" s="33">
        <f t="shared" si="105"/>
        <v>32.096187511137664</v>
      </c>
      <c r="L637" s="33">
        <v>153094</v>
      </c>
      <c r="M637" s="33">
        <v>0</v>
      </c>
      <c r="N637" s="33">
        <v>0</v>
      </c>
      <c r="O637" s="33">
        <v>0</v>
      </c>
      <c r="P637" s="33">
        <f t="shared" si="106"/>
        <v>153094</v>
      </c>
      <c r="Q637" s="33">
        <f t="shared" si="107"/>
        <v>32.096187511137664</v>
      </c>
      <c r="R637" s="33">
        <f t="shared" si="108"/>
        <v>153094</v>
      </c>
      <c r="S637" s="33"/>
      <c r="T637" s="30" t="str">
        <f t="shared" si="109"/>
        <v>COP</v>
      </c>
      <c r="U637" s="33">
        <v>0</v>
      </c>
      <c r="V637" s="33">
        <v>0</v>
      </c>
      <c r="W637" s="33">
        <v>0</v>
      </c>
      <c r="X637" s="33">
        <f t="shared" si="110"/>
        <v>153094</v>
      </c>
      <c r="Y637" s="33">
        <f t="shared" si="111"/>
        <v>32.096187511137664</v>
      </c>
      <c r="Z637" s="33">
        <f t="shared" si="112"/>
        <v>153094</v>
      </c>
      <c r="AA637" s="34">
        <f t="shared" si="113"/>
        <v>3.7749013127545778E-06</v>
      </c>
      <c r="AB637" s="33" t="s">
        <v>5038</v>
      </c>
      <c r="AC637" s="35">
        <v>44937</v>
      </c>
      <c r="AD637" s="33">
        <v>30</v>
      </c>
      <c r="AE637" s="36">
        <f t="shared" si="114"/>
        <v>44967</v>
      </c>
    </row>
    <row r="638" spans="2:31" ht="14.5" hidden="1">
      <c r="B638" s="29" t="s">
        <v>710</v>
      </c>
      <c r="C638" s="30" t="str">
        <f t="shared" si="104"/>
        <v>(Acreedores quirografarios)</v>
      </c>
      <c r="D638" s="30">
        <v>5</v>
      </c>
      <c r="E638" s="30" t="s">
        <v>5077</v>
      </c>
      <c r="F638" s="30" t="s">
        <v>5078</v>
      </c>
      <c r="G638" s="30" t="s">
        <v>4780</v>
      </c>
      <c r="H638" s="31">
        <v>156848900</v>
      </c>
      <c r="I638" s="31" t="s">
        <v>48</v>
      </c>
      <c r="J638" s="32">
        <v>540990</v>
      </c>
      <c r="K638" s="33">
        <f t="shared" si="105"/>
        <v>113.41866096418126</v>
      </c>
      <c r="L638" s="33">
        <v>540990</v>
      </c>
      <c r="M638" s="33">
        <v>0</v>
      </c>
      <c r="N638" s="33">
        <v>0</v>
      </c>
      <c r="O638" s="33">
        <v>0</v>
      </c>
      <c r="P638" s="33">
        <f t="shared" si="106"/>
        <v>540990</v>
      </c>
      <c r="Q638" s="33">
        <f t="shared" si="107"/>
        <v>113.41866096418126</v>
      </c>
      <c r="R638" s="33">
        <f t="shared" si="108"/>
        <v>540990</v>
      </c>
      <c r="S638" s="33"/>
      <c r="T638" s="30" t="str">
        <f t="shared" si="109"/>
        <v>COP</v>
      </c>
      <c r="U638" s="33">
        <v>0</v>
      </c>
      <c r="V638" s="33">
        <v>0</v>
      </c>
      <c r="W638" s="33">
        <v>0</v>
      </c>
      <c r="X638" s="33">
        <f t="shared" si="110"/>
        <v>540990</v>
      </c>
      <c r="Y638" s="33">
        <f t="shared" si="111"/>
        <v>113.41866096418126</v>
      </c>
      <c r="Z638" s="33">
        <f t="shared" si="112"/>
        <v>540990</v>
      </c>
      <c r="AA638" s="34">
        <f t="shared" si="113"/>
        <v>1.3339411480444035E-05</v>
      </c>
      <c r="AB638" s="33" t="s">
        <v>5038</v>
      </c>
      <c r="AC638" s="35">
        <v>44944</v>
      </c>
      <c r="AD638" s="33">
        <v>30</v>
      </c>
      <c r="AE638" s="36">
        <f t="shared" si="114"/>
        <v>44974</v>
      </c>
    </row>
    <row r="639" spans="2:31" ht="14.5" hidden="1">
      <c r="B639" s="29" t="s">
        <v>710</v>
      </c>
      <c r="C639" s="30" t="str">
        <f t="shared" si="104"/>
        <v>(Acreedores quirografarios)</v>
      </c>
      <c r="D639" s="30">
        <v>5</v>
      </c>
      <c r="E639" s="30" t="s">
        <v>5077</v>
      </c>
      <c r="F639" s="30" t="s">
        <v>5078</v>
      </c>
      <c r="G639" s="30" t="s">
        <v>4780</v>
      </c>
      <c r="H639" s="31">
        <v>156852267</v>
      </c>
      <c r="I639" s="31" t="s">
        <v>48</v>
      </c>
      <c r="J639" s="32">
        <v>721320</v>
      </c>
      <c r="K639" s="33">
        <f t="shared" si="105"/>
        <v>151.22488128557501</v>
      </c>
      <c r="L639" s="33">
        <v>721320</v>
      </c>
      <c r="M639" s="33">
        <v>0</v>
      </c>
      <c r="N639" s="33">
        <v>0</v>
      </c>
      <c r="O639" s="33">
        <v>0</v>
      </c>
      <c r="P639" s="33">
        <f t="shared" si="106"/>
        <v>721320</v>
      </c>
      <c r="Q639" s="33">
        <f t="shared" si="107"/>
        <v>151.22488128557501</v>
      </c>
      <c r="R639" s="33">
        <f t="shared" si="108"/>
        <v>721320</v>
      </c>
      <c r="S639" s="33"/>
      <c r="T639" s="30" t="str">
        <f t="shared" si="109"/>
        <v>COP</v>
      </c>
      <c r="U639" s="33">
        <v>0</v>
      </c>
      <c r="V639" s="33">
        <v>0</v>
      </c>
      <c r="W639" s="33">
        <v>0</v>
      </c>
      <c r="X639" s="33">
        <f t="shared" si="110"/>
        <v>721320</v>
      </c>
      <c r="Y639" s="33">
        <f t="shared" si="111"/>
        <v>151.22488128557501</v>
      </c>
      <c r="Z639" s="33">
        <f t="shared" si="112"/>
        <v>721320</v>
      </c>
      <c r="AA639" s="34">
        <f t="shared" si="113"/>
        <v>1.7785881973925378E-05</v>
      </c>
      <c r="AB639" s="33" t="s">
        <v>5038</v>
      </c>
      <c r="AC639" s="35">
        <v>44965</v>
      </c>
      <c r="AD639" s="33">
        <v>30</v>
      </c>
      <c r="AE639" s="36">
        <f t="shared" si="114"/>
        <v>44995</v>
      </c>
    </row>
    <row r="640" spans="2:31" ht="14.5" hidden="1">
      <c r="B640" s="29" t="s">
        <v>710</v>
      </c>
      <c r="C640" s="30" t="str">
        <f t="shared" si="104"/>
        <v>(Acreedores quirografarios)</v>
      </c>
      <c r="D640" s="30">
        <v>5</v>
      </c>
      <c r="E640" s="30" t="s">
        <v>5077</v>
      </c>
      <c r="F640" s="30" t="s">
        <v>5078</v>
      </c>
      <c r="G640" s="30" t="s">
        <v>4780</v>
      </c>
      <c r="H640" s="31">
        <v>156852875</v>
      </c>
      <c r="I640" s="31" t="s">
        <v>48</v>
      </c>
      <c r="J640" s="32">
        <v>61237</v>
      </c>
      <c r="K640" s="33">
        <f t="shared" si="105"/>
        <v>12.83834921433588</v>
      </c>
      <c r="L640" s="33">
        <v>61237</v>
      </c>
      <c r="M640" s="33">
        <v>0</v>
      </c>
      <c r="N640" s="33">
        <v>0</v>
      </c>
      <c r="O640" s="33">
        <v>0</v>
      </c>
      <c r="P640" s="33">
        <f t="shared" si="106"/>
        <v>61237</v>
      </c>
      <c r="Q640" s="33">
        <f t="shared" si="107"/>
        <v>12.83834921433588</v>
      </c>
      <c r="R640" s="33">
        <f t="shared" si="108"/>
        <v>61237</v>
      </c>
      <c r="S640" s="33"/>
      <c r="T640" s="30" t="str">
        <f t="shared" si="109"/>
        <v>COP</v>
      </c>
      <c r="U640" s="33">
        <v>0</v>
      </c>
      <c r="V640" s="33">
        <v>0</v>
      </c>
      <c r="W640" s="33">
        <v>0</v>
      </c>
      <c r="X640" s="33">
        <f t="shared" si="110"/>
        <v>61237</v>
      </c>
      <c r="Y640" s="33">
        <f t="shared" si="111"/>
        <v>12.83834921433588</v>
      </c>
      <c r="Z640" s="33">
        <f t="shared" si="112"/>
        <v>61237</v>
      </c>
      <c r="AA640" s="34">
        <f t="shared" si="113"/>
        <v>1.5099457306566689E-06</v>
      </c>
      <c r="AB640" s="33" t="s">
        <v>5038</v>
      </c>
      <c r="AC640" s="35">
        <v>44966</v>
      </c>
      <c r="AD640" s="33">
        <v>30</v>
      </c>
      <c r="AE640" s="36">
        <f t="shared" si="114"/>
        <v>44996</v>
      </c>
    </row>
    <row r="641" spans="2:31" ht="14.5" hidden="1">
      <c r="B641" s="29" t="s">
        <v>710</v>
      </c>
      <c r="C641" s="30" t="str">
        <f t="shared" si="104"/>
        <v>(Acreedores quirografarios)</v>
      </c>
      <c r="D641" s="30">
        <v>5</v>
      </c>
      <c r="E641" s="30" t="s">
        <v>5077</v>
      </c>
      <c r="F641" s="30" t="s">
        <v>5078</v>
      </c>
      <c r="G641" s="30" t="s">
        <v>4780</v>
      </c>
      <c r="H641" s="31">
        <v>156852851</v>
      </c>
      <c r="I641" s="31" t="s">
        <v>48</v>
      </c>
      <c r="J641" s="32">
        <v>153094</v>
      </c>
      <c r="K641" s="33">
        <f t="shared" si="105"/>
        <v>32.096187511137664</v>
      </c>
      <c r="L641" s="33">
        <v>153094</v>
      </c>
      <c r="M641" s="33">
        <v>0</v>
      </c>
      <c r="N641" s="33">
        <v>0</v>
      </c>
      <c r="O641" s="33">
        <v>0</v>
      </c>
      <c r="P641" s="33">
        <f t="shared" si="106"/>
        <v>153094</v>
      </c>
      <c r="Q641" s="33">
        <f t="shared" si="107"/>
        <v>32.096187511137664</v>
      </c>
      <c r="R641" s="33">
        <f t="shared" si="108"/>
        <v>153094</v>
      </c>
      <c r="S641" s="33"/>
      <c r="T641" s="30" t="str">
        <f t="shared" si="109"/>
        <v>COP</v>
      </c>
      <c r="U641" s="33">
        <v>0</v>
      </c>
      <c r="V641" s="33">
        <v>0</v>
      </c>
      <c r="W641" s="33">
        <v>0</v>
      </c>
      <c r="X641" s="33">
        <f t="shared" si="110"/>
        <v>153094</v>
      </c>
      <c r="Y641" s="33">
        <f t="shared" si="111"/>
        <v>32.096187511137664</v>
      </c>
      <c r="Z641" s="33">
        <f t="shared" si="112"/>
        <v>153094</v>
      </c>
      <c r="AA641" s="34">
        <f t="shared" si="113"/>
        <v>3.7749013127545778E-06</v>
      </c>
      <c r="AB641" s="33" t="s">
        <v>5038</v>
      </c>
      <c r="AC641" s="35">
        <v>44966</v>
      </c>
      <c r="AD641" s="33">
        <v>30</v>
      </c>
      <c r="AE641" s="36">
        <f t="shared" si="114"/>
        <v>44996</v>
      </c>
    </row>
    <row r="642" spans="2:31" ht="14.5" hidden="1">
      <c r="B642" s="29" t="s">
        <v>710</v>
      </c>
      <c r="C642" s="30" t="str">
        <f t="shared" si="104"/>
        <v>(Acreedores quirografarios)</v>
      </c>
      <c r="D642" s="30">
        <v>5</v>
      </c>
      <c r="E642" s="30" t="s">
        <v>5077</v>
      </c>
      <c r="F642" s="30" t="s">
        <v>5078</v>
      </c>
      <c r="G642" s="30" t="s">
        <v>4780</v>
      </c>
      <c r="H642" s="31">
        <v>156852867</v>
      </c>
      <c r="I642" s="31" t="s">
        <v>48</v>
      </c>
      <c r="J642" s="32">
        <v>8889</v>
      </c>
      <c r="K642" s="33">
        <f t="shared" si="105"/>
        <v>1.8635806157426333</v>
      </c>
      <c r="L642" s="33">
        <v>8889</v>
      </c>
      <c r="M642" s="33">
        <v>0</v>
      </c>
      <c r="N642" s="33">
        <v>0</v>
      </c>
      <c r="O642" s="33">
        <v>0</v>
      </c>
      <c r="P642" s="33">
        <f t="shared" si="106"/>
        <v>8889</v>
      </c>
      <c r="Q642" s="33">
        <f t="shared" si="107"/>
        <v>1.8635806157426333</v>
      </c>
      <c r="R642" s="33">
        <f t="shared" si="108"/>
        <v>8889</v>
      </c>
      <c r="S642" s="33"/>
      <c r="T642" s="30" t="str">
        <f t="shared" si="109"/>
        <v>COP</v>
      </c>
      <c r="U642" s="33">
        <v>0</v>
      </c>
      <c r="V642" s="33">
        <v>0</v>
      </c>
      <c r="W642" s="33">
        <v>0</v>
      </c>
      <c r="X642" s="33">
        <f t="shared" si="110"/>
        <v>8889</v>
      </c>
      <c r="Y642" s="33">
        <f t="shared" si="111"/>
        <v>1.8635806157426333</v>
      </c>
      <c r="Z642" s="33">
        <f t="shared" si="112"/>
        <v>8889</v>
      </c>
      <c r="AA642" s="34">
        <f t="shared" si="113"/>
        <v>2.1917970507711237E-07</v>
      </c>
      <c r="AB642" s="33" t="s">
        <v>5038</v>
      </c>
      <c r="AC642" s="35">
        <v>44966</v>
      </c>
      <c r="AD642" s="33">
        <v>30</v>
      </c>
      <c r="AE642" s="36">
        <f t="shared" si="114"/>
        <v>44996</v>
      </c>
    </row>
    <row r="643" spans="2:31" ht="14.5" hidden="1">
      <c r="B643" s="29" t="s">
        <v>711</v>
      </c>
      <c r="C643" s="30" t="str">
        <f t="shared" si="104"/>
        <v>(Acreedores quirografarios)</v>
      </c>
      <c r="D643" s="30">
        <v>5</v>
      </c>
      <c r="E643" s="30" t="s">
        <v>5079</v>
      </c>
      <c r="F643" s="30" t="s">
        <v>5080</v>
      </c>
      <c r="G643" s="30" t="s">
        <v>2846</v>
      </c>
      <c r="H643" s="31">
        <v>16001100020653</v>
      </c>
      <c r="I643" s="31" t="s">
        <v>62</v>
      </c>
      <c r="J643" s="32">
        <v>129147.48</v>
      </c>
      <c r="K643" s="33">
        <f t="shared" si="105"/>
        <v>129147.48</v>
      </c>
      <c r="L643" s="33">
        <v>500121034</v>
      </c>
      <c r="M643" s="33">
        <v>0</v>
      </c>
      <c r="N643" s="33">
        <v>0</v>
      </c>
      <c r="O643" s="33">
        <v>0</v>
      </c>
      <c r="P643" s="33">
        <f t="shared" si="106"/>
        <v>129147.48</v>
      </c>
      <c r="Q643" s="33">
        <f t="shared" si="107"/>
        <v>129147.48</v>
      </c>
      <c r="R643" s="33">
        <f t="shared" si="108"/>
        <v>500121034</v>
      </c>
      <c r="S643" s="33"/>
      <c r="T643" s="30" t="str">
        <f t="shared" si="109"/>
        <v>USD</v>
      </c>
      <c r="U643" s="33">
        <v>0</v>
      </c>
      <c r="V643" s="33">
        <v>0</v>
      </c>
      <c r="W643" s="33">
        <v>0</v>
      </c>
      <c r="X643" s="33">
        <f t="shared" si="110"/>
        <v>129147.48</v>
      </c>
      <c r="Y643" s="33">
        <f t="shared" si="111"/>
        <v>129147.48</v>
      </c>
      <c r="Z643" s="33">
        <f t="shared" si="112"/>
        <v>500121034</v>
      </c>
      <c r="AA643" s="34">
        <f t="shared" si="113"/>
        <v>0.012331688686576723</v>
      </c>
      <c r="AB643" s="33" t="s">
        <v>953</v>
      </c>
      <c r="AC643" s="35">
        <v>44894</v>
      </c>
      <c r="AD643" s="33">
        <v>60</v>
      </c>
      <c r="AE643" s="36">
        <f t="shared" si="114"/>
        <v>44954</v>
      </c>
    </row>
    <row r="644" spans="2:31" ht="14.5" hidden="1">
      <c r="B644" s="29" t="s">
        <v>711</v>
      </c>
      <c r="C644" s="30" t="str">
        <f t="shared" si="104"/>
        <v>(Acreedores quirografarios)</v>
      </c>
      <c r="D644" s="30">
        <v>5</v>
      </c>
      <c r="E644" s="30" t="s">
        <v>5079</v>
      </c>
      <c r="F644" s="30" t="s">
        <v>5080</v>
      </c>
      <c r="G644" s="30" t="s">
        <v>2846</v>
      </c>
      <c r="H644" s="31">
        <v>16001100020652</v>
      </c>
      <c r="I644" s="31" t="s">
        <v>62</v>
      </c>
      <c r="J644" s="32">
        <v>19687.5</v>
      </c>
      <c r="K644" s="33">
        <f t="shared" si="105"/>
        <v>19687.5</v>
      </c>
      <c r="L644" s="33">
        <v>76239450</v>
      </c>
      <c r="M644" s="33">
        <v>0</v>
      </c>
      <c r="N644" s="33">
        <v>0</v>
      </c>
      <c r="O644" s="33">
        <v>0</v>
      </c>
      <c r="P644" s="33">
        <f t="shared" si="106"/>
        <v>19687.5</v>
      </c>
      <c r="Q644" s="33">
        <f t="shared" si="107"/>
        <v>19687.5</v>
      </c>
      <c r="R644" s="33">
        <f t="shared" si="108"/>
        <v>76239450</v>
      </c>
      <c r="S644" s="33"/>
      <c r="T644" s="30" t="str">
        <f t="shared" si="109"/>
        <v>USD</v>
      </c>
      <c r="U644" s="33">
        <v>0</v>
      </c>
      <c r="V644" s="33">
        <v>0</v>
      </c>
      <c r="W644" s="33">
        <v>0</v>
      </c>
      <c r="X644" s="33">
        <f t="shared" si="110"/>
        <v>19687.5</v>
      </c>
      <c r="Y644" s="33">
        <f t="shared" si="111"/>
        <v>19687.5</v>
      </c>
      <c r="Z644" s="33">
        <f t="shared" si="112"/>
        <v>76239450</v>
      </c>
      <c r="AA644" s="34">
        <f t="shared" si="113"/>
        <v>0.0018798672703612617</v>
      </c>
      <c r="AB644" s="33" t="s">
        <v>953</v>
      </c>
      <c r="AC644" s="35">
        <v>44894</v>
      </c>
      <c r="AD644" s="33">
        <v>60</v>
      </c>
      <c r="AE644" s="36">
        <f t="shared" si="114"/>
        <v>44954</v>
      </c>
    </row>
    <row r="645" spans="2:31" ht="14.5" hidden="1">
      <c r="B645" s="29" t="s">
        <v>712</v>
      </c>
      <c r="C645" s="30" t="str">
        <f t="shared" si="104"/>
        <v>(Acreedores quirografarios)</v>
      </c>
      <c r="D645" s="30">
        <v>5</v>
      </c>
      <c r="E645" s="30" t="s">
        <v>5081</v>
      </c>
      <c r="F645" s="30" t="s">
        <v>5082</v>
      </c>
      <c r="G645" s="30" t="s">
        <v>4780</v>
      </c>
      <c r="H645" s="31" t="s">
        <v>713</v>
      </c>
      <c r="I645" s="31" t="s">
        <v>48</v>
      </c>
      <c r="J645" s="32">
        <v>4085865</v>
      </c>
      <c r="K645" s="33">
        <f t="shared" si="105"/>
        <v>756.90535341782231</v>
      </c>
      <c r="L645" s="33">
        <v>3610325</v>
      </c>
      <c r="M645" s="33">
        <v>0</v>
      </c>
      <c r="N645" s="33">
        <v>0</v>
      </c>
      <c r="O645" s="33">
        <v>0</v>
      </c>
      <c r="P645" s="33">
        <f t="shared" si="106"/>
        <v>4085865</v>
      </c>
      <c r="Q645" s="33">
        <f t="shared" si="107"/>
        <v>756.90535341782231</v>
      </c>
      <c r="R645" s="33">
        <f t="shared" si="108"/>
        <v>3610325</v>
      </c>
      <c r="S645" s="33"/>
      <c r="T645" s="30" t="str">
        <f t="shared" si="109"/>
        <v>COP</v>
      </c>
      <c r="U645" s="33">
        <v>0</v>
      </c>
      <c r="V645" s="33">
        <v>0</v>
      </c>
      <c r="W645" s="33">
        <v>0</v>
      </c>
      <c r="X645" s="33">
        <f t="shared" si="110"/>
        <v>4085865</v>
      </c>
      <c r="Y645" s="33">
        <f t="shared" si="111"/>
        <v>756.90535341782231</v>
      </c>
      <c r="Z645" s="33">
        <f t="shared" si="112"/>
        <v>3610325</v>
      </c>
      <c r="AA645" s="34">
        <f t="shared" si="113"/>
        <v>8.9021258716675186E-05</v>
      </c>
      <c r="AB645" s="33" t="s">
        <v>1728</v>
      </c>
      <c r="AC645" s="35">
        <v>44963</v>
      </c>
      <c r="AD645" s="33">
        <v>60</v>
      </c>
      <c r="AE645" s="36">
        <f t="shared" si="114"/>
        <v>45023</v>
      </c>
    </row>
    <row r="646" spans="2:31" ht="14.5" hidden="1">
      <c r="B646" s="29" t="s">
        <v>714</v>
      </c>
      <c r="C646" s="30" t="str">
        <f t="shared" si="104"/>
        <v>(Acreedores quirografarios)</v>
      </c>
      <c r="D646" s="30">
        <v>5</v>
      </c>
      <c r="E646" s="30" t="s">
        <v>5083</v>
      </c>
      <c r="F646" s="30" t="s">
        <v>5084</v>
      </c>
      <c r="G646" s="30" t="s">
        <v>3909</v>
      </c>
      <c r="H646" s="31" t="s">
        <v>715</v>
      </c>
      <c r="I646" s="31" t="s">
        <v>48</v>
      </c>
      <c r="J646" s="32">
        <v>615250</v>
      </c>
      <c r="K646" s="33">
        <f t="shared" si="105"/>
        <v>122.58184219629547</v>
      </c>
      <c r="L646" s="33">
        <v>584697</v>
      </c>
      <c r="M646" s="33">
        <v>0</v>
      </c>
      <c r="N646" s="33">
        <v>0</v>
      </c>
      <c r="O646" s="33">
        <v>0</v>
      </c>
      <c r="P646" s="33">
        <f t="shared" si="106"/>
        <v>615250</v>
      </c>
      <c r="Q646" s="33">
        <f t="shared" si="107"/>
        <v>122.58184219629547</v>
      </c>
      <c r="R646" s="33">
        <f t="shared" si="108"/>
        <v>584697</v>
      </c>
      <c r="S646" s="33"/>
      <c r="T646" s="30" t="str">
        <f t="shared" si="109"/>
        <v>COP</v>
      </c>
      <c r="U646" s="33">
        <v>0</v>
      </c>
      <c r="V646" s="33">
        <v>0</v>
      </c>
      <c r="W646" s="33">
        <v>0</v>
      </c>
      <c r="X646" s="33">
        <f t="shared" si="110"/>
        <v>615250</v>
      </c>
      <c r="Y646" s="33">
        <f t="shared" si="111"/>
        <v>122.58184219629547</v>
      </c>
      <c r="Z646" s="33">
        <f t="shared" si="112"/>
        <v>584697</v>
      </c>
      <c r="AA646" s="34">
        <f t="shared" si="113"/>
        <v>1.4417112838280164E-05</v>
      </c>
      <c r="AB646" s="33" t="s">
        <v>5085</v>
      </c>
      <c r="AC646" s="35">
        <v>44901</v>
      </c>
      <c r="AD646" s="33">
        <v>60</v>
      </c>
      <c r="AE646" s="36">
        <f t="shared" si="114"/>
        <v>44961</v>
      </c>
    </row>
    <row r="647" spans="2:31" ht="14.5" hidden="1">
      <c r="B647" s="29" t="s">
        <v>714</v>
      </c>
      <c r="C647" s="30" t="str">
        <f t="shared" si="104"/>
        <v>(Acreedores quirografarios)</v>
      </c>
      <c r="D647" s="30">
        <v>5</v>
      </c>
      <c r="E647" s="30" t="s">
        <v>5083</v>
      </c>
      <c r="F647" s="30" t="s">
        <v>5084</v>
      </c>
      <c r="G647" s="30" t="s">
        <v>3909</v>
      </c>
      <c r="H647" s="31" t="s">
        <v>716</v>
      </c>
      <c r="I647" s="31" t="s">
        <v>48</v>
      </c>
      <c r="J647" s="32">
        <v>7848200</v>
      </c>
      <c r="K647" s="33">
        <f t="shared" si="105"/>
        <v>1567.2211914420789</v>
      </c>
      <c r="L647" s="33">
        <v>7475410</v>
      </c>
      <c r="M647" s="33">
        <v>0</v>
      </c>
      <c r="N647" s="33">
        <v>0</v>
      </c>
      <c r="O647" s="33">
        <v>0</v>
      </c>
      <c r="P647" s="33">
        <f t="shared" si="106"/>
        <v>7848200</v>
      </c>
      <c r="Q647" s="33">
        <f t="shared" si="107"/>
        <v>1567.2211914420789</v>
      </c>
      <c r="R647" s="33">
        <f t="shared" si="108"/>
        <v>7475410</v>
      </c>
      <c r="S647" s="33"/>
      <c r="T647" s="30" t="str">
        <f t="shared" si="109"/>
        <v>COP</v>
      </c>
      <c r="U647" s="33">
        <v>0</v>
      </c>
      <c r="V647" s="33">
        <v>0</v>
      </c>
      <c r="W647" s="33">
        <v>0</v>
      </c>
      <c r="X647" s="33">
        <f t="shared" si="110"/>
        <v>7848200</v>
      </c>
      <c r="Y647" s="33">
        <f t="shared" si="111"/>
        <v>1567.2211914420789</v>
      </c>
      <c r="Z647" s="33">
        <f t="shared" si="112"/>
        <v>7475410</v>
      </c>
      <c r="AA647" s="34">
        <f t="shared" si="113"/>
        <v>0.00018432423884919526</v>
      </c>
      <c r="AB647" s="33" t="s">
        <v>5085</v>
      </c>
      <c r="AC647" s="35">
        <v>44902</v>
      </c>
      <c r="AD647" s="33">
        <v>60</v>
      </c>
      <c r="AE647" s="36">
        <f t="shared" si="114"/>
        <v>44962</v>
      </c>
    </row>
    <row r="648" spans="2:31" ht="14.5" hidden="1">
      <c r="B648" s="29" t="s">
        <v>714</v>
      </c>
      <c r="C648" s="30" t="str">
        <f t="shared" si="104"/>
        <v>(Acreedores quirografarios)</v>
      </c>
      <c r="D648" s="30">
        <v>5</v>
      </c>
      <c r="E648" s="30" t="s">
        <v>5083</v>
      </c>
      <c r="F648" s="30" t="s">
        <v>5084</v>
      </c>
      <c r="G648" s="30" t="s">
        <v>3909</v>
      </c>
      <c r="H648" s="31" t="s">
        <v>717</v>
      </c>
      <c r="I648" s="31" t="s">
        <v>48</v>
      </c>
      <c r="J648" s="32">
        <v>27391800</v>
      </c>
      <c r="K648" s="33">
        <f t="shared" si="105"/>
        <v>5457.5139679444846</v>
      </c>
      <c r="L648" s="33">
        <v>26031523</v>
      </c>
      <c r="M648" s="33">
        <v>0</v>
      </c>
      <c r="N648" s="33">
        <v>0</v>
      </c>
      <c r="O648" s="33">
        <v>0</v>
      </c>
      <c r="P648" s="33">
        <f t="shared" si="106"/>
        <v>27391800</v>
      </c>
      <c r="Q648" s="33">
        <f t="shared" si="107"/>
        <v>5457.5139679444846</v>
      </c>
      <c r="R648" s="33">
        <f t="shared" si="108"/>
        <v>26031523</v>
      </c>
      <c r="S648" s="33"/>
      <c r="T648" s="30" t="str">
        <f t="shared" si="109"/>
        <v>COP</v>
      </c>
      <c r="U648" s="33">
        <v>0</v>
      </c>
      <c r="V648" s="33">
        <v>0</v>
      </c>
      <c r="W648" s="33">
        <v>0</v>
      </c>
      <c r="X648" s="33">
        <f t="shared" si="110"/>
        <v>27391800</v>
      </c>
      <c r="Y648" s="33">
        <f t="shared" si="111"/>
        <v>5457.5139679444846</v>
      </c>
      <c r="Z648" s="33">
        <f t="shared" si="112"/>
        <v>26031523</v>
      </c>
      <c r="AA648" s="34">
        <f t="shared" si="113"/>
        <v>0.00064186989918416776</v>
      </c>
      <c r="AB648" s="33" t="s">
        <v>5085</v>
      </c>
      <c r="AC648" s="35">
        <v>44902</v>
      </c>
      <c r="AD648" s="33">
        <v>60</v>
      </c>
      <c r="AE648" s="36">
        <f t="shared" si="114"/>
        <v>44962</v>
      </c>
    </row>
    <row r="649" spans="2:31" ht="14.5" hidden="1">
      <c r="B649" s="29" t="s">
        <v>714</v>
      </c>
      <c r="C649" s="30" t="str">
        <f t="shared" si="104"/>
        <v>(Acreedores quirografarios)</v>
      </c>
      <c r="D649" s="30">
        <v>5</v>
      </c>
      <c r="E649" s="30" t="s">
        <v>5083</v>
      </c>
      <c r="F649" s="30" t="s">
        <v>5084</v>
      </c>
      <c r="G649" s="30" t="s">
        <v>3909</v>
      </c>
      <c r="H649" s="31" t="s">
        <v>718</v>
      </c>
      <c r="I649" s="31" t="s">
        <v>48</v>
      </c>
      <c r="J649" s="32">
        <v>2140338</v>
      </c>
      <c r="K649" s="33">
        <f t="shared" si="105"/>
        <v>426.43856725054246</v>
      </c>
      <c r="L649" s="33">
        <v>2034048</v>
      </c>
      <c r="M649" s="33">
        <v>0</v>
      </c>
      <c r="N649" s="33">
        <v>0</v>
      </c>
      <c r="O649" s="33">
        <v>0</v>
      </c>
      <c r="P649" s="33">
        <f t="shared" si="106"/>
        <v>2140338</v>
      </c>
      <c r="Q649" s="33">
        <f t="shared" si="107"/>
        <v>426.43856725054246</v>
      </c>
      <c r="R649" s="33">
        <f t="shared" si="108"/>
        <v>2034048</v>
      </c>
      <c r="S649" s="33"/>
      <c r="T649" s="30" t="str">
        <f t="shared" si="109"/>
        <v>COP</v>
      </c>
      <c r="U649" s="33">
        <v>0</v>
      </c>
      <c r="V649" s="33">
        <v>0</v>
      </c>
      <c r="W649" s="33">
        <v>0</v>
      </c>
      <c r="X649" s="33">
        <f t="shared" si="110"/>
        <v>2140338</v>
      </c>
      <c r="Y649" s="33">
        <f t="shared" si="111"/>
        <v>426.43856725054246</v>
      </c>
      <c r="Z649" s="33">
        <f t="shared" si="112"/>
        <v>2034048</v>
      </c>
      <c r="AA649" s="34">
        <f t="shared" si="113"/>
        <v>5.0154352655269463E-05</v>
      </c>
      <c r="AB649" s="33" t="s">
        <v>5085</v>
      </c>
      <c r="AC649" s="35">
        <v>44911</v>
      </c>
      <c r="AD649" s="33">
        <v>60</v>
      </c>
      <c r="AE649" s="36">
        <f t="shared" si="114"/>
        <v>44971</v>
      </c>
    </row>
    <row r="650" spans="2:31" ht="14.5" hidden="1">
      <c r="B650" s="29" t="s">
        <v>714</v>
      </c>
      <c r="C650" s="30" t="str">
        <f t="shared" si="104"/>
        <v>(Acreedores quirografarios)</v>
      </c>
      <c r="D650" s="30">
        <v>5</v>
      </c>
      <c r="E650" s="30" t="s">
        <v>5083</v>
      </c>
      <c r="F650" s="30" t="s">
        <v>5084</v>
      </c>
      <c r="G650" s="30" t="s">
        <v>3909</v>
      </c>
      <c r="H650" s="31" t="s">
        <v>719</v>
      </c>
      <c r="I650" s="31" t="s">
        <v>48</v>
      </c>
      <c r="J650" s="32">
        <v>12077695</v>
      </c>
      <c r="K650" s="33">
        <f t="shared" si="105"/>
        <v>2410.550646246737</v>
      </c>
      <c r="L650" s="33">
        <v>11497965</v>
      </c>
      <c r="M650" s="33">
        <v>0</v>
      </c>
      <c r="N650" s="33">
        <v>0</v>
      </c>
      <c r="O650" s="33">
        <v>0</v>
      </c>
      <c r="P650" s="33">
        <f t="shared" si="106"/>
        <v>12077695</v>
      </c>
      <c r="Q650" s="33">
        <f t="shared" si="107"/>
        <v>2410.550646246737</v>
      </c>
      <c r="R650" s="33">
        <f t="shared" si="108"/>
        <v>11497965</v>
      </c>
      <c r="S650" s="33"/>
      <c r="T650" s="30" t="str">
        <f t="shared" si="109"/>
        <v>COP</v>
      </c>
      <c r="U650" s="33">
        <v>0</v>
      </c>
      <c r="V650" s="33">
        <v>0</v>
      </c>
      <c r="W650" s="33">
        <v>0</v>
      </c>
      <c r="X650" s="33">
        <f t="shared" si="110"/>
        <v>12077695</v>
      </c>
      <c r="Y650" s="33">
        <f t="shared" si="111"/>
        <v>2410.550646246737</v>
      </c>
      <c r="Z650" s="33">
        <f t="shared" si="112"/>
        <v>11497965</v>
      </c>
      <c r="AA650" s="34">
        <f t="shared" si="113"/>
        <v>0.0002835100211145191</v>
      </c>
      <c r="AB650" s="33" t="s">
        <v>5085</v>
      </c>
      <c r="AC650" s="35">
        <v>44911</v>
      </c>
      <c r="AD650" s="33">
        <v>60</v>
      </c>
      <c r="AE650" s="36">
        <f t="shared" si="114"/>
        <v>44971</v>
      </c>
    </row>
    <row r="651" spans="2:31" ht="14.5" hidden="1">
      <c r="B651" s="29" t="s">
        <v>714</v>
      </c>
      <c r="C651" s="30" t="str">
        <f t="shared" si="104"/>
        <v>(Acreedores quirografarios)</v>
      </c>
      <c r="D651" s="30">
        <v>5</v>
      </c>
      <c r="E651" s="30" t="s">
        <v>5083</v>
      </c>
      <c r="F651" s="30" t="s">
        <v>5084</v>
      </c>
      <c r="G651" s="30" t="s">
        <v>3909</v>
      </c>
      <c r="H651" s="31" t="s">
        <v>720</v>
      </c>
      <c r="I651" s="31" t="s">
        <v>48</v>
      </c>
      <c r="J651" s="32">
        <v>519800</v>
      </c>
      <c r="K651" s="33">
        <f t="shared" si="105"/>
        <v>103.56447267733786</v>
      </c>
      <c r="L651" s="33">
        <v>493987</v>
      </c>
      <c r="M651" s="33">
        <v>0</v>
      </c>
      <c r="N651" s="33">
        <v>0</v>
      </c>
      <c r="O651" s="33">
        <v>0</v>
      </c>
      <c r="P651" s="33">
        <f t="shared" si="106"/>
        <v>519800</v>
      </c>
      <c r="Q651" s="33">
        <f t="shared" si="107"/>
        <v>103.56447267733786</v>
      </c>
      <c r="R651" s="33">
        <f t="shared" si="108"/>
        <v>493987</v>
      </c>
      <c r="S651" s="33"/>
      <c r="T651" s="30" t="str">
        <f t="shared" si="109"/>
        <v>COP</v>
      </c>
      <c r="U651" s="33">
        <v>0</v>
      </c>
      <c r="V651" s="33">
        <v>0</v>
      </c>
      <c r="W651" s="33">
        <v>0</v>
      </c>
      <c r="X651" s="33">
        <f t="shared" si="110"/>
        <v>519800</v>
      </c>
      <c r="Y651" s="33">
        <f t="shared" si="111"/>
        <v>103.56447267733786</v>
      </c>
      <c r="Z651" s="33">
        <f t="shared" si="112"/>
        <v>493987</v>
      </c>
      <c r="AA651" s="34">
        <f t="shared" si="113"/>
        <v>1.2180439303850547E-05</v>
      </c>
      <c r="AB651" s="33" t="s">
        <v>5085</v>
      </c>
      <c r="AC651" s="35">
        <v>44912</v>
      </c>
      <c r="AD651" s="33">
        <v>60</v>
      </c>
      <c r="AE651" s="36">
        <f t="shared" si="114"/>
        <v>44972</v>
      </c>
    </row>
    <row r="652" spans="2:31" ht="14.5" hidden="1">
      <c r="B652" s="29" t="s">
        <v>714</v>
      </c>
      <c r="C652" s="30" t="str">
        <f t="shared" si="104"/>
        <v>(Acreedores quirografarios)</v>
      </c>
      <c r="D652" s="30">
        <v>5</v>
      </c>
      <c r="E652" s="30" t="s">
        <v>5083</v>
      </c>
      <c r="F652" s="30" t="s">
        <v>5084</v>
      </c>
      <c r="G652" s="30" t="s">
        <v>3909</v>
      </c>
      <c r="H652" s="31" t="s">
        <v>721</v>
      </c>
      <c r="I652" s="31" t="s">
        <v>48</v>
      </c>
      <c r="J652" s="32">
        <v>26236200</v>
      </c>
      <c r="K652" s="33">
        <f t="shared" si="105"/>
        <v>5227.2733943415406</v>
      </c>
      <c r="L652" s="33">
        <v>24933310</v>
      </c>
      <c r="M652" s="33">
        <v>0</v>
      </c>
      <c r="N652" s="33">
        <v>0</v>
      </c>
      <c r="O652" s="33">
        <v>0</v>
      </c>
      <c r="P652" s="33">
        <f t="shared" si="106"/>
        <v>26236200</v>
      </c>
      <c r="Q652" s="33">
        <f t="shared" si="107"/>
        <v>5227.2733943415406</v>
      </c>
      <c r="R652" s="33">
        <f t="shared" si="108"/>
        <v>24933310</v>
      </c>
      <c r="S652" s="33"/>
      <c r="T652" s="30" t="str">
        <f t="shared" si="109"/>
        <v>COP</v>
      </c>
      <c r="U652" s="33">
        <v>0</v>
      </c>
      <c r="V652" s="33">
        <v>0</v>
      </c>
      <c r="W652" s="33">
        <v>0</v>
      </c>
      <c r="X652" s="33">
        <f t="shared" si="110"/>
        <v>26236200</v>
      </c>
      <c r="Y652" s="33">
        <f t="shared" si="111"/>
        <v>5227.2733943415406</v>
      </c>
      <c r="Z652" s="33">
        <f t="shared" si="112"/>
        <v>24933310</v>
      </c>
      <c r="AA652" s="34">
        <f t="shared" si="113"/>
        <v>0.00061479081250941797</v>
      </c>
      <c r="AB652" s="33" t="s">
        <v>5085</v>
      </c>
      <c r="AC652" s="35">
        <v>44918</v>
      </c>
      <c r="AD652" s="33">
        <v>60</v>
      </c>
      <c r="AE652" s="36">
        <f t="shared" si="114"/>
        <v>44978</v>
      </c>
    </row>
    <row r="653" spans="2:31" ht="14.5" hidden="1">
      <c r="B653" s="29" t="s">
        <v>714</v>
      </c>
      <c r="C653" s="30" t="str">
        <f t="shared" si="104"/>
        <v>(Acreedores quirografarios)</v>
      </c>
      <c r="D653" s="30">
        <v>5</v>
      </c>
      <c r="E653" s="30" t="s">
        <v>5083</v>
      </c>
      <c r="F653" s="30" t="s">
        <v>5084</v>
      </c>
      <c r="G653" s="30" t="s">
        <v>3909</v>
      </c>
      <c r="H653" s="31" t="s">
        <v>722</v>
      </c>
      <c r="I653" s="31" t="s">
        <v>48</v>
      </c>
      <c r="J653" s="32">
        <v>9748400</v>
      </c>
      <c r="K653" s="33">
        <f t="shared" si="105"/>
        <v>1945.6538465570195</v>
      </c>
      <c r="L653" s="33">
        <v>9280477</v>
      </c>
      <c r="M653" s="33">
        <v>0</v>
      </c>
      <c r="N653" s="33">
        <v>0</v>
      </c>
      <c r="O653" s="33">
        <v>0</v>
      </c>
      <c r="P653" s="33">
        <f t="shared" si="106"/>
        <v>9748400</v>
      </c>
      <c r="Q653" s="33">
        <f t="shared" si="107"/>
        <v>1945.6538465570195</v>
      </c>
      <c r="R653" s="33">
        <f t="shared" si="108"/>
        <v>9280477</v>
      </c>
      <c r="S653" s="33"/>
      <c r="T653" s="30" t="str">
        <f t="shared" si="109"/>
        <v>COP</v>
      </c>
      <c r="U653" s="33">
        <v>0</v>
      </c>
      <c r="V653" s="33">
        <v>0</v>
      </c>
      <c r="W653" s="33">
        <v>0</v>
      </c>
      <c r="X653" s="33">
        <f t="shared" si="110"/>
        <v>9748400</v>
      </c>
      <c r="Y653" s="33">
        <f t="shared" si="111"/>
        <v>1945.6538465570195</v>
      </c>
      <c r="Z653" s="33">
        <f t="shared" si="112"/>
        <v>9280477</v>
      </c>
      <c r="AA653" s="34">
        <f t="shared" si="113"/>
        <v>0.00022883251342501121</v>
      </c>
      <c r="AB653" s="33" t="s">
        <v>5085</v>
      </c>
      <c r="AC653" s="35">
        <v>44918</v>
      </c>
      <c r="AD653" s="33">
        <v>60</v>
      </c>
      <c r="AE653" s="36">
        <f t="shared" si="114"/>
        <v>44978</v>
      </c>
    </row>
    <row r="654" spans="2:31" ht="14.5" hidden="1">
      <c r="B654" s="29" t="s">
        <v>714</v>
      </c>
      <c r="C654" s="30" t="str">
        <f t="shared" si="115" ref="C654:C717">+IF(D654=1,$A$4,IF(D654=2,$A$5,IF(D654=3,$A$6,IF(D654=4,$A$7,IF(D654=5,$A$8,IF(D654=6,$A$9,))))))</f>
        <v>(Acreedores quirografarios)</v>
      </c>
      <c r="D654" s="30">
        <v>5</v>
      </c>
      <c r="E654" s="30" t="s">
        <v>5083</v>
      </c>
      <c r="F654" s="30" t="s">
        <v>5084</v>
      </c>
      <c r="G654" s="30" t="s">
        <v>3909</v>
      </c>
      <c r="H654" s="31" t="s">
        <v>723</v>
      </c>
      <c r="I654" s="31" t="s">
        <v>48</v>
      </c>
      <c r="J654" s="32">
        <v>5384200</v>
      </c>
      <c r="K654" s="33">
        <f t="shared" si="116" ref="K654:K717">+IF(I654="USD",J654,L654/$L$3)</f>
        <v>1075.1805612335818</v>
      </c>
      <c r="L654" s="33">
        <v>5128450</v>
      </c>
      <c r="M654" s="33">
        <v>0</v>
      </c>
      <c r="N654" s="33">
        <v>0</v>
      </c>
      <c r="O654" s="33">
        <v>0</v>
      </c>
      <c r="P654" s="33">
        <f t="shared" si="117" ref="P654:P717">+J654+M654</f>
        <v>5384200</v>
      </c>
      <c r="Q654" s="33">
        <f t="shared" si="118" ref="Q654:Q717">+K654+N654</f>
        <v>1075.1805612335818</v>
      </c>
      <c r="R654" s="33">
        <f t="shared" si="119" ref="R654:R717">+L654+O654</f>
        <v>5128450</v>
      </c>
      <c r="S654" s="33"/>
      <c r="T654" s="30" t="str">
        <f t="shared" si="120" ref="T654:T717">+I654</f>
        <v>COP</v>
      </c>
      <c r="U654" s="33">
        <v>0</v>
      </c>
      <c r="V654" s="33">
        <v>0</v>
      </c>
      <c r="W654" s="33">
        <v>0</v>
      </c>
      <c r="X654" s="33">
        <f t="shared" si="121" ref="X654:X717">+P654+U654</f>
        <v>5384200</v>
      </c>
      <c r="Y654" s="33">
        <f t="shared" si="122" ref="Y654:Y717">+Q654+V654</f>
        <v>1075.1805612335818</v>
      </c>
      <c r="Z654" s="33">
        <f t="shared" si="123" ref="Z654:Z717">+R654+W654</f>
        <v>5128450</v>
      </c>
      <c r="AA654" s="34">
        <f t="shared" si="124" ref="AA654:AA717">+IF(D654=1,Z654/$C$4,IF(D654=2,Z654/$C$5,IF(D654=3,Z654/$C$6,IF(D654=4,Z654/$C$7,IF(D654=5,Z654/$C$8,IF(D654=6,Z654/$C$9))))))</f>
        <v>0.00012645428715296625</v>
      </c>
      <c r="AB654" s="33" t="s">
        <v>5085</v>
      </c>
      <c r="AC654" s="35">
        <v>44918</v>
      </c>
      <c r="AD654" s="33">
        <v>60</v>
      </c>
      <c r="AE654" s="36">
        <f t="shared" si="114"/>
        <v>44978</v>
      </c>
    </row>
    <row r="655" spans="2:31" ht="14.5" hidden="1">
      <c r="B655" s="29" t="s">
        <v>714</v>
      </c>
      <c r="C655" s="30" t="str">
        <f t="shared" si="115"/>
        <v>(Acreedores quirografarios)</v>
      </c>
      <c r="D655" s="30">
        <v>5</v>
      </c>
      <c r="E655" s="30" t="s">
        <v>5083</v>
      </c>
      <c r="F655" s="30" t="s">
        <v>5084</v>
      </c>
      <c r="G655" s="30" t="s">
        <v>3909</v>
      </c>
      <c r="H655" s="31" t="s">
        <v>724</v>
      </c>
      <c r="I655" s="31" t="s">
        <v>48</v>
      </c>
      <c r="J655" s="32">
        <v>9893800</v>
      </c>
      <c r="K655" s="33">
        <f t="shared" si="116"/>
        <v>1974.6738367034602</v>
      </c>
      <c r="L655" s="33">
        <v>9418898</v>
      </c>
      <c r="M655" s="33">
        <v>0</v>
      </c>
      <c r="N655" s="33">
        <v>0</v>
      </c>
      <c r="O655" s="33">
        <v>0</v>
      </c>
      <c r="P655" s="33">
        <f t="shared" si="117"/>
        <v>9893800</v>
      </c>
      <c r="Q655" s="33">
        <f t="shared" si="118"/>
        <v>1974.6738367034602</v>
      </c>
      <c r="R655" s="33">
        <f t="shared" si="119"/>
        <v>9418898</v>
      </c>
      <c r="S655" s="33"/>
      <c r="T655" s="30" t="str">
        <f t="shared" si="120"/>
        <v>COP</v>
      </c>
      <c r="U655" s="33">
        <v>0</v>
      </c>
      <c r="V655" s="33">
        <v>0</v>
      </c>
      <c r="W655" s="33">
        <v>0</v>
      </c>
      <c r="X655" s="33">
        <f t="shared" si="121"/>
        <v>9893800</v>
      </c>
      <c r="Y655" s="33">
        <f t="shared" si="122"/>
        <v>1974.6738367034602</v>
      </c>
      <c r="Z655" s="33">
        <f t="shared" si="123"/>
        <v>9418898</v>
      </c>
      <c r="AA655" s="34">
        <f t="shared" si="124"/>
        <v>0.00023224561658132564</v>
      </c>
      <c r="AB655" s="33" t="s">
        <v>5085</v>
      </c>
      <c r="AC655" s="35">
        <v>44932</v>
      </c>
      <c r="AD655" s="33">
        <v>60</v>
      </c>
      <c r="AE655" s="36">
        <f t="shared" si="114"/>
        <v>44992</v>
      </c>
    </row>
    <row r="656" spans="2:31" ht="14.5" hidden="1">
      <c r="B656" s="29" t="s">
        <v>714</v>
      </c>
      <c r="C656" s="30" t="str">
        <f t="shared" si="115"/>
        <v>(Acreedores quirografarios)</v>
      </c>
      <c r="D656" s="30">
        <v>5</v>
      </c>
      <c r="E656" s="30" t="s">
        <v>5083</v>
      </c>
      <c r="F656" s="30" t="s">
        <v>5084</v>
      </c>
      <c r="G656" s="30" t="s">
        <v>3909</v>
      </c>
      <c r="H656" s="31" t="s">
        <v>725</v>
      </c>
      <c r="I656" s="31" t="s">
        <v>48</v>
      </c>
      <c r="J656" s="32">
        <v>28599400</v>
      </c>
      <c r="K656" s="33">
        <f t="shared" si="116"/>
        <v>5698.1150350639955</v>
      </c>
      <c r="L656" s="33">
        <v>27179154</v>
      </c>
      <c r="M656" s="33">
        <v>0</v>
      </c>
      <c r="N656" s="33">
        <v>0</v>
      </c>
      <c r="O656" s="33">
        <v>0</v>
      </c>
      <c r="P656" s="33">
        <f t="shared" si="117"/>
        <v>28599400</v>
      </c>
      <c r="Q656" s="33">
        <f t="shared" si="118"/>
        <v>5698.1150350639955</v>
      </c>
      <c r="R656" s="33">
        <f t="shared" si="119"/>
        <v>27179154</v>
      </c>
      <c r="S656" s="33"/>
      <c r="T656" s="30" t="str">
        <f t="shared" si="120"/>
        <v>COP</v>
      </c>
      <c r="U656" s="33">
        <v>0</v>
      </c>
      <c r="V656" s="33">
        <v>0</v>
      </c>
      <c r="W656" s="33">
        <v>0</v>
      </c>
      <c r="X656" s="33">
        <f t="shared" si="121"/>
        <v>28599400</v>
      </c>
      <c r="Y656" s="33">
        <f t="shared" si="122"/>
        <v>5698.1150350639955</v>
      </c>
      <c r="Z656" s="33">
        <f t="shared" si="123"/>
        <v>27179154</v>
      </c>
      <c r="AA656" s="34">
        <f t="shared" si="124"/>
        <v>0.00067016750567728861</v>
      </c>
      <c r="AB656" s="33" t="s">
        <v>5085</v>
      </c>
      <c r="AC656" s="35">
        <v>44932</v>
      </c>
      <c r="AD656" s="33">
        <v>60</v>
      </c>
      <c r="AE656" s="36">
        <f t="shared" si="114"/>
        <v>44992</v>
      </c>
    </row>
    <row r="657" spans="2:31" ht="14.5" hidden="1">
      <c r="B657" s="29" t="s">
        <v>714</v>
      </c>
      <c r="C657" s="30" t="str">
        <f t="shared" si="115"/>
        <v>(Acreedores quirografarios)</v>
      </c>
      <c r="D657" s="30">
        <v>5</v>
      </c>
      <c r="E657" s="30" t="s">
        <v>5083</v>
      </c>
      <c r="F657" s="30" t="s">
        <v>5084</v>
      </c>
      <c r="G657" s="30" t="s">
        <v>3909</v>
      </c>
      <c r="H657" s="31" t="s">
        <v>726</v>
      </c>
      <c r="I657" s="31" t="s">
        <v>48</v>
      </c>
      <c r="J657" s="32">
        <v>554750</v>
      </c>
      <c r="K657" s="33">
        <f t="shared" si="116"/>
        <v>110.52779437508516</v>
      </c>
      <c r="L657" s="33">
        <v>527201</v>
      </c>
      <c r="M657" s="33">
        <v>0</v>
      </c>
      <c r="N657" s="33">
        <v>0</v>
      </c>
      <c r="O657" s="33">
        <v>0</v>
      </c>
      <c r="P657" s="33">
        <f t="shared" si="117"/>
        <v>554750</v>
      </c>
      <c r="Q657" s="33">
        <f t="shared" si="118"/>
        <v>110.52779437508516</v>
      </c>
      <c r="R657" s="33">
        <f t="shared" si="119"/>
        <v>527201</v>
      </c>
      <c r="S657" s="33"/>
      <c r="T657" s="30" t="str">
        <f t="shared" si="120"/>
        <v>COP</v>
      </c>
      <c r="U657" s="33">
        <v>0</v>
      </c>
      <c r="V657" s="33">
        <v>0</v>
      </c>
      <c r="W657" s="33">
        <v>0</v>
      </c>
      <c r="X657" s="33">
        <f t="shared" si="121"/>
        <v>554750</v>
      </c>
      <c r="Y657" s="33">
        <f t="shared" si="122"/>
        <v>110.52779437508516</v>
      </c>
      <c r="Z657" s="33">
        <f t="shared" si="123"/>
        <v>527201</v>
      </c>
      <c r="AA657" s="34">
        <f t="shared" si="124"/>
        <v>1.2999410473209441E-05</v>
      </c>
      <c r="AB657" s="33" t="s">
        <v>5085</v>
      </c>
      <c r="AC657" s="35">
        <v>44932</v>
      </c>
      <c r="AD657" s="33">
        <v>60</v>
      </c>
      <c r="AE657" s="36">
        <f t="shared" si="114"/>
        <v>44992</v>
      </c>
    </row>
    <row r="658" spans="2:31" ht="14.5" hidden="1">
      <c r="B658" s="29" t="s">
        <v>714</v>
      </c>
      <c r="C658" s="30" t="str">
        <f t="shared" si="115"/>
        <v>(Acreedores quirografarios)</v>
      </c>
      <c r="D658" s="30">
        <v>5</v>
      </c>
      <c r="E658" s="30" t="s">
        <v>5083</v>
      </c>
      <c r="F658" s="30" t="s">
        <v>5084</v>
      </c>
      <c r="G658" s="30" t="s">
        <v>3909</v>
      </c>
      <c r="H658" s="31" t="s">
        <v>727</v>
      </c>
      <c r="I658" s="31" t="s">
        <v>48</v>
      </c>
      <c r="J658" s="32">
        <v>9043357</v>
      </c>
      <c r="K658" s="33">
        <f t="shared" si="116"/>
        <v>1804.9364235772612</v>
      </c>
      <c r="L658" s="33">
        <v>8609276</v>
      </c>
      <c r="M658" s="33">
        <v>0</v>
      </c>
      <c r="N658" s="33">
        <v>0</v>
      </c>
      <c r="O658" s="33">
        <v>0</v>
      </c>
      <c r="P658" s="33">
        <f t="shared" si="117"/>
        <v>9043357</v>
      </c>
      <c r="Q658" s="33">
        <f t="shared" si="118"/>
        <v>1804.9364235772612</v>
      </c>
      <c r="R658" s="33">
        <f t="shared" si="119"/>
        <v>8609276</v>
      </c>
      <c r="S658" s="33"/>
      <c r="T658" s="30" t="str">
        <f t="shared" si="120"/>
        <v>COP</v>
      </c>
      <c r="U658" s="33">
        <v>0</v>
      </c>
      <c r="V658" s="33">
        <v>0</v>
      </c>
      <c r="W658" s="33">
        <v>0</v>
      </c>
      <c r="X658" s="33">
        <f t="shared" si="121"/>
        <v>9043357</v>
      </c>
      <c r="Y658" s="33">
        <f t="shared" si="122"/>
        <v>1804.9364235772612</v>
      </c>
      <c r="Z658" s="33">
        <f t="shared" si="123"/>
        <v>8609276</v>
      </c>
      <c r="AA658" s="34">
        <f t="shared" si="124"/>
        <v>0.00021228243611288802</v>
      </c>
      <c r="AB658" s="33" t="s">
        <v>5085</v>
      </c>
      <c r="AC658" s="35">
        <v>44932</v>
      </c>
      <c r="AD658" s="33">
        <v>60</v>
      </c>
      <c r="AE658" s="36">
        <f t="shared" si="114"/>
        <v>44992</v>
      </c>
    </row>
    <row r="659" spans="2:31" ht="14.5" hidden="1">
      <c r="B659" s="29" t="s">
        <v>714</v>
      </c>
      <c r="C659" s="30" t="str">
        <f t="shared" si="115"/>
        <v>(Acreedores quirografarios)</v>
      </c>
      <c r="D659" s="30">
        <v>5</v>
      </c>
      <c r="E659" s="30" t="s">
        <v>5083</v>
      </c>
      <c r="F659" s="30" t="s">
        <v>5084</v>
      </c>
      <c r="G659" s="30" t="s">
        <v>3909</v>
      </c>
      <c r="H659" s="31" t="s">
        <v>728</v>
      </c>
      <c r="I659" s="31" t="s">
        <v>48</v>
      </c>
      <c r="J659" s="32">
        <v>7191200</v>
      </c>
      <c r="K659" s="33">
        <f t="shared" si="116"/>
        <v>1436.023774332526</v>
      </c>
      <c r="L659" s="33">
        <v>6849618</v>
      </c>
      <c r="M659" s="33">
        <v>0</v>
      </c>
      <c r="N659" s="33">
        <v>0</v>
      </c>
      <c r="O659" s="33">
        <v>0</v>
      </c>
      <c r="P659" s="33">
        <f t="shared" si="117"/>
        <v>7191200</v>
      </c>
      <c r="Q659" s="33">
        <f t="shared" si="118"/>
        <v>1436.023774332526</v>
      </c>
      <c r="R659" s="33">
        <f t="shared" si="119"/>
        <v>6849618</v>
      </c>
      <c r="S659" s="33"/>
      <c r="T659" s="30" t="str">
        <f t="shared" si="120"/>
        <v>COP</v>
      </c>
      <c r="U659" s="33">
        <v>0</v>
      </c>
      <c r="V659" s="33">
        <v>0</v>
      </c>
      <c r="W659" s="33">
        <v>0</v>
      </c>
      <c r="X659" s="33">
        <f t="shared" si="121"/>
        <v>7191200</v>
      </c>
      <c r="Y659" s="33">
        <f t="shared" si="122"/>
        <v>1436.023774332526</v>
      </c>
      <c r="Z659" s="33">
        <f t="shared" si="123"/>
        <v>6849618</v>
      </c>
      <c r="AA659" s="34">
        <f t="shared" si="124"/>
        <v>0.00016889382980435146</v>
      </c>
      <c r="AB659" s="33" t="s">
        <v>5085</v>
      </c>
      <c r="AC659" s="35">
        <v>44932</v>
      </c>
      <c r="AD659" s="33">
        <v>60</v>
      </c>
      <c r="AE659" s="36">
        <f t="shared" si="114"/>
        <v>44992</v>
      </c>
    </row>
    <row r="660" spans="2:31" ht="14.5" hidden="1">
      <c r="B660" s="29" t="s">
        <v>714</v>
      </c>
      <c r="C660" s="30" t="str">
        <f t="shared" si="115"/>
        <v>(Acreedores quirografarios)</v>
      </c>
      <c r="D660" s="30">
        <v>5</v>
      </c>
      <c r="E660" s="30" t="s">
        <v>5083</v>
      </c>
      <c r="F660" s="30" t="s">
        <v>5084</v>
      </c>
      <c r="G660" s="30" t="s">
        <v>3909</v>
      </c>
      <c r="H660" s="31" t="s">
        <v>729</v>
      </c>
      <c r="I660" s="31" t="s">
        <v>48</v>
      </c>
      <c r="J660" s="32">
        <v>6434865</v>
      </c>
      <c r="K660" s="33">
        <f t="shared" si="116"/>
        <v>1284.3152300386803</v>
      </c>
      <c r="L660" s="33">
        <v>6125991</v>
      </c>
      <c r="M660" s="33">
        <v>0</v>
      </c>
      <c r="N660" s="33">
        <v>0</v>
      </c>
      <c r="O660" s="33">
        <v>0</v>
      </c>
      <c r="P660" s="33">
        <f t="shared" si="117"/>
        <v>6434865</v>
      </c>
      <c r="Q660" s="33">
        <f t="shared" si="118"/>
        <v>1284.3152300386803</v>
      </c>
      <c r="R660" s="33">
        <f t="shared" si="119"/>
        <v>6125991</v>
      </c>
      <c r="S660" s="33"/>
      <c r="T660" s="30" t="str">
        <f t="shared" si="120"/>
        <v>COP</v>
      </c>
      <c r="U660" s="33">
        <v>0</v>
      </c>
      <c r="V660" s="33">
        <v>0</v>
      </c>
      <c r="W660" s="33">
        <v>0</v>
      </c>
      <c r="X660" s="33">
        <f t="shared" si="121"/>
        <v>6434865</v>
      </c>
      <c r="Y660" s="33">
        <f t="shared" si="122"/>
        <v>1284.3152300386803</v>
      </c>
      <c r="Z660" s="33">
        <f t="shared" si="123"/>
        <v>6125991</v>
      </c>
      <c r="AA660" s="34">
        <f t="shared" si="124"/>
        <v>0.00015105106318877767</v>
      </c>
      <c r="AB660" s="33" t="s">
        <v>5085</v>
      </c>
      <c r="AC660" s="35">
        <v>44932</v>
      </c>
      <c r="AD660" s="33">
        <v>60</v>
      </c>
      <c r="AE660" s="36">
        <f t="shared" si="114"/>
        <v>44992</v>
      </c>
    </row>
    <row r="661" spans="2:31" ht="14.5" hidden="1">
      <c r="B661" s="29" t="s">
        <v>714</v>
      </c>
      <c r="C661" s="30" t="str">
        <f t="shared" si="115"/>
        <v>(Acreedores quirografarios)</v>
      </c>
      <c r="D661" s="30">
        <v>5</v>
      </c>
      <c r="E661" s="30" t="s">
        <v>5083</v>
      </c>
      <c r="F661" s="30" t="s">
        <v>5084</v>
      </c>
      <c r="G661" s="30" t="s">
        <v>3909</v>
      </c>
      <c r="H661" s="31" t="s">
        <v>730</v>
      </c>
      <c r="I661" s="31" t="s">
        <v>48</v>
      </c>
      <c r="J661" s="32">
        <v>7138070</v>
      </c>
      <c r="K661" s="33">
        <f t="shared" si="116"/>
        <v>1205.4414709057935</v>
      </c>
      <c r="L661" s="33">
        <v>5749775</v>
      </c>
      <c r="M661" s="33">
        <v>0</v>
      </c>
      <c r="N661" s="33">
        <v>0</v>
      </c>
      <c r="O661" s="33">
        <v>0</v>
      </c>
      <c r="P661" s="33">
        <f t="shared" si="117"/>
        <v>7138070</v>
      </c>
      <c r="Q661" s="33">
        <f t="shared" si="118"/>
        <v>1205.4414709057935</v>
      </c>
      <c r="R661" s="33">
        <f t="shared" si="119"/>
        <v>5749775</v>
      </c>
      <c r="S661" s="33"/>
      <c r="T661" s="30" t="str">
        <f t="shared" si="120"/>
        <v>COP</v>
      </c>
      <c r="U661" s="33">
        <v>0</v>
      </c>
      <c r="V661" s="33">
        <v>0</v>
      </c>
      <c r="W661" s="33">
        <v>0</v>
      </c>
      <c r="X661" s="33">
        <f t="shared" si="121"/>
        <v>7138070</v>
      </c>
      <c r="Y661" s="33">
        <f t="shared" si="122"/>
        <v>1205.4414709057935</v>
      </c>
      <c r="Z661" s="33">
        <f t="shared" si="123"/>
        <v>5749775</v>
      </c>
      <c r="AA661" s="34">
        <f t="shared" si="124"/>
        <v>0.00014177455155357788</v>
      </c>
      <c r="AB661" s="33" t="s">
        <v>5085</v>
      </c>
      <c r="AC661" s="35">
        <v>44942</v>
      </c>
      <c r="AD661" s="33">
        <v>60</v>
      </c>
      <c r="AE661" s="36">
        <f t="shared" si="114"/>
        <v>45002</v>
      </c>
    </row>
    <row r="662" spans="2:31" ht="14.5" hidden="1">
      <c r="B662" s="29" t="s">
        <v>714</v>
      </c>
      <c r="C662" s="30" t="str">
        <f t="shared" si="115"/>
        <v>(Acreedores quirografarios)</v>
      </c>
      <c r="D662" s="30">
        <v>5</v>
      </c>
      <c r="E662" s="30" t="s">
        <v>5083</v>
      </c>
      <c r="F662" s="30" t="s">
        <v>5084</v>
      </c>
      <c r="G662" s="30" t="s">
        <v>3909</v>
      </c>
      <c r="H662" s="31" t="s">
        <v>731</v>
      </c>
      <c r="I662" s="31" t="s">
        <v>48</v>
      </c>
      <c r="J662" s="32">
        <v>366700</v>
      </c>
      <c r="K662" s="33">
        <f t="shared" si="116"/>
        <v>73.060997725295337</v>
      </c>
      <c r="L662" s="33">
        <v>348490</v>
      </c>
      <c r="M662" s="33">
        <v>0</v>
      </c>
      <c r="N662" s="33">
        <v>0</v>
      </c>
      <c r="O662" s="33">
        <v>0</v>
      </c>
      <c r="P662" s="33">
        <f t="shared" si="117"/>
        <v>366700</v>
      </c>
      <c r="Q662" s="33">
        <f t="shared" si="118"/>
        <v>73.060997725295337</v>
      </c>
      <c r="R662" s="33">
        <f t="shared" si="119"/>
        <v>348490</v>
      </c>
      <c r="S662" s="33"/>
      <c r="T662" s="30" t="str">
        <f t="shared" si="120"/>
        <v>COP</v>
      </c>
      <c r="U662" s="33">
        <v>0</v>
      </c>
      <c r="V662" s="33">
        <v>0</v>
      </c>
      <c r="W662" s="33">
        <v>0</v>
      </c>
      <c r="X662" s="33">
        <f t="shared" si="121"/>
        <v>366700</v>
      </c>
      <c r="Y662" s="33">
        <f t="shared" si="122"/>
        <v>73.060997725295337</v>
      </c>
      <c r="Z662" s="33">
        <f t="shared" si="123"/>
        <v>348490</v>
      </c>
      <c r="AA662" s="34">
        <f t="shared" si="124"/>
        <v>8.592860324257271E-06</v>
      </c>
      <c r="AB662" s="33" t="s">
        <v>5085</v>
      </c>
      <c r="AC662" s="35">
        <v>44942</v>
      </c>
      <c r="AD662" s="33">
        <v>60</v>
      </c>
      <c r="AE662" s="36">
        <f t="shared" si="114"/>
        <v>45002</v>
      </c>
    </row>
    <row r="663" spans="2:31" ht="14.5" hidden="1">
      <c r="B663" s="29" t="s">
        <v>714</v>
      </c>
      <c r="C663" s="30" t="str">
        <f t="shared" si="115"/>
        <v>(Acreedores quirografarios)</v>
      </c>
      <c r="D663" s="30">
        <v>5</v>
      </c>
      <c r="E663" s="30" t="s">
        <v>5083</v>
      </c>
      <c r="F663" s="30" t="s">
        <v>5084</v>
      </c>
      <c r="G663" s="30" t="s">
        <v>3909</v>
      </c>
      <c r="H663" s="31" t="s">
        <v>732</v>
      </c>
      <c r="I663" s="31" t="s">
        <v>48</v>
      </c>
      <c r="J663" s="32">
        <v>8016060</v>
      </c>
      <c r="K663" s="33">
        <f t="shared" si="116"/>
        <v>1599.9014644066374</v>
      </c>
      <c r="L663" s="33">
        <v>7631290</v>
      </c>
      <c r="M663" s="33">
        <v>0</v>
      </c>
      <c r="N663" s="33">
        <v>0</v>
      </c>
      <c r="O663" s="33">
        <v>0</v>
      </c>
      <c r="P663" s="33">
        <f t="shared" si="117"/>
        <v>8016060</v>
      </c>
      <c r="Q663" s="33">
        <f t="shared" si="118"/>
        <v>1599.9014644066374</v>
      </c>
      <c r="R663" s="33">
        <f t="shared" si="119"/>
        <v>7631290</v>
      </c>
      <c r="S663" s="33"/>
      <c r="T663" s="30" t="str">
        <f t="shared" si="120"/>
        <v>COP</v>
      </c>
      <c r="U663" s="33">
        <v>0</v>
      </c>
      <c r="V663" s="33">
        <v>0</v>
      </c>
      <c r="W663" s="33">
        <v>0</v>
      </c>
      <c r="X663" s="33">
        <f t="shared" si="121"/>
        <v>8016060</v>
      </c>
      <c r="Y663" s="33">
        <f t="shared" si="122"/>
        <v>1599.9014644066374</v>
      </c>
      <c r="Z663" s="33">
        <f t="shared" si="123"/>
        <v>7631290</v>
      </c>
      <c r="AA663" s="34">
        <f t="shared" si="124"/>
        <v>0.00018816783570231937</v>
      </c>
      <c r="AB663" s="33" t="s">
        <v>5085</v>
      </c>
      <c r="AC663" s="35">
        <v>44950</v>
      </c>
      <c r="AD663" s="33">
        <v>60</v>
      </c>
      <c r="AE663" s="36">
        <f t="shared" si="114"/>
        <v>45010</v>
      </c>
    </row>
    <row r="664" spans="2:31" ht="14.5" hidden="1">
      <c r="B664" s="29" t="s">
        <v>714</v>
      </c>
      <c r="C664" s="30" t="str">
        <f t="shared" si="115"/>
        <v>(Acreedores quirografarios)</v>
      </c>
      <c r="D664" s="30">
        <v>5</v>
      </c>
      <c r="E664" s="30" t="s">
        <v>5083</v>
      </c>
      <c r="F664" s="30" t="s">
        <v>5084</v>
      </c>
      <c r="G664" s="30" t="s">
        <v>3909</v>
      </c>
      <c r="H664" s="31" t="s">
        <v>733</v>
      </c>
      <c r="I664" s="31" t="s">
        <v>48</v>
      </c>
      <c r="J664" s="32">
        <v>6156020</v>
      </c>
      <c r="K664" s="33">
        <f t="shared" si="116"/>
        <v>1229.3067916181849</v>
      </c>
      <c r="L664" s="33">
        <v>5863609</v>
      </c>
      <c r="M664" s="33">
        <v>0</v>
      </c>
      <c r="N664" s="33">
        <v>0</v>
      </c>
      <c r="O664" s="33">
        <v>0</v>
      </c>
      <c r="P664" s="33">
        <f t="shared" si="117"/>
        <v>6156020</v>
      </c>
      <c r="Q664" s="33">
        <f t="shared" si="118"/>
        <v>1229.3067916181849</v>
      </c>
      <c r="R664" s="33">
        <f t="shared" si="119"/>
        <v>5863609</v>
      </c>
      <c r="S664" s="33"/>
      <c r="T664" s="30" t="str">
        <f t="shared" si="120"/>
        <v>COP</v>
      </c>
      <c r="U664" s="33">
        <v>0</v>
      </c>
      <c r="V664" s="33">
        <v>0</v>
      </c>
      <c r="W664" s="33">
        <v>0</v>
      </c>
      <c r="X664" s="33">
        <f t="shared" si="121"/>
        <v>6156020</v>
      </c>
      <c r="Y664" s="33">
        <f t="shared" si="122"/>
        <v>1229.3067916181849</v>
      </c>
      <c r="Z664" s="33">
        <f t="shared" si="123"/>
        <v>5863609</v>
      </c>
      <c r="AA664" s="34">
        <f t="shared" si="124"/>
        <v>0.00014458140300455639</v>
      </c>
      <c r="AB664" s="33" t="s">
        <v>5085</v>
      </c>
      <c r="AC664" s="35">
        <v>44950</v>
      </c>
      <c r="AD664" s="33">
        <v>60</v>
      </c>
      <c r="AE664" s="36">
        <f t="shared" si="114"/>
        <v>45010</v>
      </c>
    </row>
    <row r="665" spans="2:31" ht="14.5" hidden="1">
      <c r="B665" s="29" t="s">
        <v>714</v>
      </c>
      <c r="C665" s="30" t="str">
        <f t="shared" si="115"/>
        <v>(Acreedores quirografarios)</v>
      </c>
      <c r="D665" s="30">
        <v>5</v>
      </c>
      <c r="E665" s="30" t="s">
        <v>5083</v>
      </c>
      <c r="F665" s="30" t="s">
        <v>5084</v>
      </c>
      <c r="G665" s="30" t="s">
        <v>3909</v>
      </c>
      <c r="H665" s="31" t="s">
        <v>734</v>
      </c>
      <c r="I665" s="31" t="s">
        <v>48</v>
      </c>
      <c r="J665" s="32">
        <v>25806560</v>
      </c>
      <c r="K665" s="33">
        <f t="shared" si="116"/>
        <v>5141.672589284778</v>
      </c>
      <c r="L665" s="33">
        <v>24525007</v>
      </c>
      <c r="M665" s="33">
        <v>0</v>
      </c>
      <c r="N665" s="33">
        <v>0</v>
      </c>
      <c r="O665" s="33">
        <v>0</v>
      </c>
      <c r="P665" s="33">
        <f t="shared" si="117"/>
        <v>25806560</v>
      </c>
      <c r="Q665" s="33">
        <f t="shared" si="118"/>
        <v>5141.672589284778</v>
      </c>
      <c r="R665" s="33">
        <f t="shared" si="119"/>
        <v>24525007</v>
      </c>
      <c r="S665" s="33"/>
      <c r="T665" s="30" t="str">
        <f t="shared" si="120"/>
        <v>COP</v>
      </c>
      <c r="U665" s="33">
        <v>0</v>
      </c>
      <c r="V665" s="33">
        <v>0</v>
      </c>
      <c r="W665" s="33">
        <v>0</v>
      </c>
      <c r="X665" s="33">
        <f t="shared" si="121"/>
        <v>25806560</v>
      </c>
      <c r="Y665" s="33">
        <f t="shared" si="122"/>
        <v>5141.672589284778</v>
      </c>
      <c r="Z665" s="33">
        <f t="shared" si="123"/>
        <v>24525007</v>
      </c>
      <c r="AA665" s="34">
        <f t="shared" si="124"/>
        <v>0.00060472311860435555</v>
      </c>
      <c r="AB665" s="33" t="s">
        <v>5085</v>
      </c>
      <c r="AC665" s="35">
        <v>44950</v>
      </c>
      <c r="AD665" s="33">
        <v>60</v>
      </c>
      <c r="AE665" s="36">
        <f t="shared" si="114"/>
        <v>45010</v>
      </c>
    </row>
    <row r="666" spans="2:31" ht="14.5" hidden="1">
      <c r="B666" s="29" t="s">
        <v>714</v>
      </c>
      <c r="C666" s="30" t="str">
        <f t="shared" si="115"/>
        <v>(Acreedores quirografarios)</v>
      </c>
      <c r="D666" s="30">
        <v>5</v>
      </c>
      <c r="E666" s="30" t="s">
        <v>5083</v>
      </c>
      <c r="F666" s="30" t="s">
        <v>5084</v>
      </c>
      <c r="G666" s="30" t="s">
        <v>3909</v>
      </c>
      <c r="H666" s="31" t="s">
        <v>735</v>
      </c>
      <c r="I666" s="31" t="s">
        <v>48</v>
      </c>
      <c r="J666" s="32">
        <v>3556736</v>
      </c>
      <c r="K666" s="33">
        <f t="shared" si="116"/>
        <v>708.64052328689581</v>
      </c>
      <c r="L666" s="33">
        <v>3380109</v>
      </c>
      <c r="M666" s="33">
        <v>0</v>
      </c>
      <c r="N666" s="33">
        <v>0</v>
      </c>
      <c r="O666" s="33">
        <v>0</v>
      </c>
      <c r="P666" s="33">
        <f t="shared" si="117"/>
        <v>3556736</v>
      </c>
      <c r="Q666" s="33">
        <f t="shared" si="118"/>
        <v>708.64052328689581</v>
      </c>
      <c r="R666" s="33">
        <f t="shared" si="119"/>
        <v>3380109</v>
      </c>
      <c r="S666" s="33"/>
      <c r="T666" s="30" t="str">
        <f t="shared" si="120"/>
        <v>COP</v>
      </c>
      <c r="U666" s="33">
        <v>0</v>
      </c>
      <c r="V666" s="33">
        <v>0</v>
      </c>
      <c r="W666" s="33">
        <v>0</v>
      </c>
      <c r="X666" s="33">
        <f t="shared" si="121"/>
        <v>3556736</v>
      </c>
      <c r="Y666" s="33">
        <f t="shared" si="122"/>
        <v>708.64052328689581</v>
      </c>
      <c r="Z666" s="33">
        <f t="shared" si="123"/>
        <v>3380109</v>
      </c>
      <c r="AA666" s="34">
        <f t="shared" si="124"/>
        <v>8.3344728737596262E-05</v>
      </c>
      <c r="AB666" s="33" t="s">
        <v>5085</v>
      </c>
      <c r="AC666" s="35">
        <v>44960</v>
      </c>
      <c r="AD666" s="33">
        <v>60</v>
      </c>
      <c r="AE666" s="36">
        <f t="shared" si="114"/>
        <v>45020</v>
      </c>
    </row>
    <row r="667" spans="2:31" ht="14.5" hidden="1">
      <c r="B667" s="29" t="s">
        <v>714</v>
      </c>
      <c r="C667" s="30" t="str">
        <f t="shared" si="115"/>
        <v>(Acreedores quirografarios)</v>
      </c>
      <c r="D667" s="30">
        <v>5</v>
      </c>
      <c r="E667" s="30" t="s">
        <v>5083</v>
      </c>
      <c r="F667" s="30" t="s">
        <v>5084</v>
      </c>
      <c r="G667" s="30" t="s">
        <v>3909</v>
      </c>
      <c r="H667" s="31" t="s">
        <v>736</v>
      </c>
      <c r="I667" s="31" t="s">
        <v>48</v>
      </c>
      <c r="J667" s="32">
        <v>200300</v>
      </c>
      <c r="K667" s="33">
        <f t="shared" si="116"/>
        <v>39.907544262398183</v>
      </c>
      <c r="L667" s="33">
        <v>190353</v>
      </c>
      <c r="M667" s="33">
        <v>0</v>
      </c>
      <c r="N667" s="33">
        <v>0</v>
      </c>
      <c r="O667" s="33">
        <v>0</v>
      </c>
      <c r="P667" s="33">
        <f t="shared" si="117"/>
        <v>200300</v>
      </c>
      <c r="Q667" s="33">
        <f t="shared" si="118"/>
        <v>39.907544262398183</v>
      </c>
      <c r="R667" s="33">
        <f t="shared" si="119"/>
        <v>190353</v>
      </c>
      <c r="S667" s="33"/>
      <c r="T667" s="30" t="str">
        <f t="shared" si="120"/>
        <v>COP</v>
      </c>
      <c r="U667" s="33">
        <v>0</v>
      </c>
      <c r="V667" s="33">
        <v>0</v>
      </c>
      <c r="W667" s="33">
        <v>0</v>
      </c>
      <c r="X667" s="33">
        <f t="shared" si="121"/>
        <v>200300</v>
      </c>
      <c r="Y667" s="33">
        <f t="shared" si="122"/>
        <v>39.907544262398183</v>
      </c>
      <c r="Z667" s="33">
        <f t="shared" si="123"/>
        <v>190353</v>
      </c>
      <c r="AA667" s="34">
        <f t="shared" si="124"/>
        <v>4.6936116999149028E-06</v>
      </c>
      <c r="AB667" s="33" t="s">
        <v>5085</v>
      </c>
      <c r="AC667" s="35">
        <v>44960</v>
      </c>
      <c r="AD667" s="33">
        <v>60</v>
      </c>
      <c r="AE667" s="36">
        <f t="shared" si="114"/>
        <v>45020</v>
      </c>
    </row>
    <row r="668" spans="2:31" ht="14.5" hidden="1">
      <c r="B668" s="29" t="s">
        <v>714</v>
      </c>
      <c r="C668" s="30" t="str">
        <f t="shared" si="115"/>
        <v>(Acreedores quirografarios)</v>
      </c>
      <c r="D668" s="30">
        <v>5</v>
      </c>
      <c r="E668" s="30" t="s">
        <v>5083</v>
      </c>
      <c r="F668" s="30" t="s">
        <v>5084</v>
      </c>
      <c r="G668" s="30" t="s">
        <v>3909</v>
      </c>
      <c r="H668" s="31" t="s">
        <v>737</v>
      </c>
      <c r="I668" s="31" t="s">
        <v>48</v>
      </c>
      <c r="J668" s="32">
        <v>22785360</v>
      </c>
      <c r="K668" s="33">
        <f t="shared" si="116"/>
        <v>4539.7316477457362</v>
      </c>
      <c r="L668" s="33">
        <v>21653839</v>
      </c>
      <c r="M668" s="33">
        <v>0</v>
      </c>
      <c r="N668" s="33">
        <v>0</v>
      </c>
      <c r="O668" s="33">
        <v>0</v>
      </c>
      <c r="P668" s="33">
        <f t="shared" si="117"/>
        <v>22785360</v>
      </c>
      <c r="Q668" s="33">
        <f t="shared" si="118"/>
        <v>4539.7316477457362</v>
      </c>
      <c r="R668" s="33">
        <f t="shared" si="119"/>
        <v>21653839</v>
      </c>
      <c r="S668" s="33"/>
      <c r="T668" s="30" t="str">
        <f t="shared" si="120"/>
        <v>COP</v>
      </c>
      <c r="U668" s="33">
        <v>0</v>
      </c>
      <c r="V668" s="33">
        <v>0</v>
      </c>
      <c r="W668" s="33">
        <v>0</v>
      </c>
      <c r="X668" s="33">
        <f t="shared" si="121"/>
        <v>22785360</v>
      </c>
      <c r="Y668" s="33">
        <f t="shared" si="122"/>
        <v>4539.7316477457362</v>
      </c>
      <c r="Z668" s="33">
        <f t="shared" si="123"/>
        <v>21653839</v>
      </c>
      <c r="AA668" s="34">
        <f t="shared" si="124"/>
        <v>0.00053392755605886758</v>
      </c>
      <c r="AB668" s="33" t="s">
        <v>5085</v>
      </c>
      <c r="AC668" s="35">
        <v>44964</v>
      </c>
      <c r="AD668" s="33">
        <v>60</v>
      </c>
      <c r="AE668" s="36">
        <f t="shared" si="114"/>
        <v>45024</v>
      </c>
    </row>
    <row r="669" spans="2:31" ht="14.5" hidden="1">
      <c r="B669" s="29" t="s">
        <v>714</v>
      </c>
      <c r="C669" s="30" t="str">
        <f t="shared" si="115"/>
        <v>(Acreedores quirografarios)</v>
      </c>
      <c r="D669" s="30">
        <v>5</v>
      </c>
      <c r="E669" s="30" t="s">
        <v>5083</v>
      </c>
      <c r="F669" s="30" t="s">
        <v>5084</v>
      </c>
      <c r="G669" s="30" t="s">
        <v>3909</v>
      </c>
      <c r="H669" s="31" t="s">
        <v>738</v>
      </c>
      <c r="I669" s="31" t="s">
        <v>48</v>
      </c>
      <c r="J669" s="32">
        <v>8992283</v>
      </c>
      <c r="K669" s="33">
        <f t="shared" si="116"/>
        <v>1794.7428116188139</v>
      </c>
      <c r="L669" s="33">
        <v>8560654</v>
      </c>
      <c r="M669" s="33">
        <v>0</v>
      </c>
      <c r="N669" s="33">
        <v>0</v>
      </c>
      <c r="O669" s="33">
        <v>0</v>
      </c>
      <c r="P669" s="33">
        <f t="shared" si="117"/>
        <v>8992283</v>
      </c>
      <c r="Q669" s="33">
        <f t="shared" si="118"/>
        <v>1794.7428116188139</v>
      </c>
      <c r="R669" s="33">
        <f t="shared" si="119"/>
        <v>8560654</v>
      </c>
      <c r="S669" s="33"/>
      <c r="T669" s="30" t="str">
        <f t="shared" si="120"/>
        <v>COP</v>
      </c>
      <c r="U669" s="33">
        <v>0</v>
      </c>
      <c r="V669" s="33">
        <v>0</v>
      </c>
      <c r="W669" s="33">
        <v>0</v>
      </c>
      <c r="X669" s="33">
        <f t="shared" si="121"/>
        <v>8992283</v>
      </c>
      <c r="Y669" s="33">
        <f t="shared" si="122"/>
        <v>1794.7428116188139</v>
      </c>
      <c r="Z669" s="33">
        <f t="shared" si="123"/>
        <v>8560654</v>
      </c>
      <c r="AA669" s="34">
        <f t="shared" si="124"/>
        <v>0.00021108354359176536</v>
      </c>
      <c r="AB669" s="33" t="s">
        <v>5085</v>
      </c>
      <c r="AC669" s="35">
        <v>44964</v>
      </c>
      <c r="AD669" s="33">
        <v>60</v>
      </c>
      <c r="AE669" s="36">
        <f t="shared" si="114"/>
        <v>45024</v>
      </c>
    </row>
    <row r="670" spans="2:31" ht="14.5" hidden="1">
      <c r="B670" s="29" t="s">
        <v>714</v>
      </c>
      <c r="C670" s="30" t="str">
        <f t="shared" si="115"/>
        <v>(Acreedores quirografarios)</v>
      </c>
      <c r="D670" s="30">
        <v>5</v>
      </c>
      <c r="E670" s="30" t="s">
        <v>5083</v>
      </c>
      <c r="F670" s="30" t="s">
        <v>5084</v>
      </c>
      <c r="G670" s="30" t="s">
        <v>3909</v>
      </c>
      <c r="H670" s="31" t="s">
        <v>739</v>
      </c>
      <c r="I670" s="31" t="s">
        <v>48</v>
      </c>
      <c r="J670" s="32">
        <v>9520420</v>
      </c>
      <c r="K670" s="33">
        <f t="shared" si="116"/>
        <v>1900.1519963940164</v>
      </c>
      <c r="L670" s="33">
        <v>9063440</v>
      </c>
      <c r="M670" s="33">
        <v>0</v>
      </c>
      <c r="N670" s="33">
        <v>0</v>
      </c>
      <c r="O670" s="33">
        <v>0</v>
      </c>
      <c r="P670" s="33">
        <f t="shared" si="117"/>
        <v>9520420</v>
      </c>
      <c r="Q670" s="33">
        <f t="shared" si="118"/>
        <v>1900.1519963940164</v>
      </c>
      <c r="R670" s="33">
        <f t="shared" si="119"/>
        <v>9063440</v>
      </c>
      <c r="S670" s="33"/>
      <c r="T670" s="30" t="str">
        <f t="shared" si="120"/>
        <v>COP</v>
      </c>
      <c r="U670" s="33">
        <v>0</v>
      </c>
      <c r="V670" s="33">
        <v>0</v>
      </c>
      <c r="W670" s="33">
        <v>0</v>
      </c>
      <c r="X670" s="33">
        <f t="shared" si="121"/>
        <v>9520420</v>
      </c>
      <c r="Y670" s="33">
        <f t="shared" si="122"/>
        <v>1900.1519963940164</v>
      </c>
      <c r="Z670" s="33">
        <f t="shared" si="123"/>
        <v>9063440</v>
      </c>
      <c r="AA670" s="34">
        <f t="shared" si="124"/>
        <v>0.00022348094343391871</v>
      </c>
      <c r="AB670" s="33" t="s">
        <v>5085</v>
      </c>
      <c r="AC670" s="35">
        <v>44964</v>
      </c>
      <c r="AD670" s="33">
        <v>60</v>
      </c>
      <c r="AE670" s="36">
        <f t="shared" si="125" ref="AE670:AE733">+AD670+AC670</f>
        <v>45024</v>
      </c>
    </row>
    <row r="671" spans="2:31" ht="14.5" hidden="1">
      <c r="B671" s="29" t="s">
        <v>714</v>
      </c>
      <c r="C671" s="30" t="str">
        <f t="shared" si="115"/>
        <v>(Acreedores quirografarios)</v>
      </c>
      <c r="D671" s="30">
        <v>5</v>
      </c>
      <c r="E671" s="30" t="s">
        <v>5083</v>
      </c>
      <c r="F671" s="30" t="s">
        <v>5084</v>
      </c>
      <c r="G671" s="30" t="s">
        <v>3909</v>
      </c>
      <c r="H671" s="31" t="s">
        <v>740</v>
      </c>
      <c r="I671" s="31" t="s">
        <v>48</v>
      </c>
      <c r="J671" s="32">
        <v>7622420</v>
      </c>
      <c r="K671" s="33">
        <f t="shared" si="116"/>
        <v>1522.1348679727873</v>
      </c>
      <c r="L671" s="33">
        <v>7260355</v>
      </c>
      <c r="M671" s="33">
        <v>0</v>
      </c>
      <c r="N671" s="33">
        <v>0</v>
      </c>
      <c r="O671" s="33">
        <v>0</v>
      </c>
      <c r="P671" s="33">
        <f t="shared" si="117"/>
        <v>7622420</v>
      </c>
      <c r="Q671" s="33">
        <f t="shared" si="118"/>
        <v>1522.1348679727873</v>
      </c>
      <c r="R671" s="33">
        <f t="shared" si="119"/>
        <v>7260355</v>
      </c>
      <c r="S671" s="33"/>
      <c r="T671" s="30" t="str">
        <f t="shared" si="120"/>
        <v>COP</v>
      </c>
      <c r="U671" s="33">
        <v>0</v>
      </c>
      <c r="V671" s="33">
        <v>0</v>
      </c>
      <c r="W671" s="33">
        <v>0</v>
      </c>
      <c r="X671" s="33">
        <f t="shared" si="121"/>
        <v>7622420</v>
      </c>
      <c r="Y671" s="33">
        <f t="shared" si="122"/>
        <v>1522.1348679727873</v>
      </c>
      <c r="Z671" s="33">
        <f t="shared" si="123"/>
        <v>7260355</v>
      </c>
      <c r="AA671" s="34">
        <f t="shared" si="124"/>
        <v>0.00017902153984195501</v>
      </c>
      <c r="AB671" s="33" t="s">
        <v>5085</v>
      </c>
      <c r="AC671" s="35">
        <v>44964</v>
      </c>
      <c r="AD671" s="33">
        <v>60</v>
      </c>
      <c r="AE671" s="36">
        <f t="shared" si="125"/>
        <v>45024</v>
      </c>
    </row>
    <row r="672" spans="2:31" ht="14.5" hidden="1">
      <c r="B672" s="29" t="s">
        <v>741</v>
      </c>
      <c r="C672" s="30" t="str">
        <f t="shared" si="115"/>
        <v>(Acreedores quirografarios)</v>
      </c>
      <c r="D672" s="30">
        <v>5</v>
      </c>
      <c r="E672" s="30" t="s">
        <v>5086</v>
      </c>
      <c r="F672" s="30" t="s">
        <v>5087</v>
      </c>
      <c r="G672" s="30" t="s">
        <v>5088</v>
      </c>
      <c r="H672" s="31" t="s">
        <v>742</v>
      </c>
      <c r="I672" s="31" t="s">
        <v>48</v>
      </c>
      <c r="J672" s="32">
        <v>3000000</v>
      </c>
      <c r="K672" s="33">
        <f t="shared" si="116"/>
        <v>628.95059593068959</v>
      </c>
      <c r="L672" s="33">
        <v>3000000</v>
      </c>
      <c r="M672" s="33">
        <v>0</v>
      </c>
      <c r="N672" s="33">
        <v>0</v>
      </c>
      <c r="O672" s="33">
        <v>0</v>
      </c>
      <c r="P672" s="33">
        <f t="shared" si="117"/>
        <v>3000000</v>
      </c>
      <c r="Q672" s="33">
        <f t="shared" si="118"/>
        <v>628.95059593068959</v>
      </c>
      <c r="R672" s="33">
        <f t="shared" si="119"/>
        <v>3000000</v>
      </c>
      <c r="S672" s="33"/>
      <c r="T672" s="30" t="str">
        <f t="shared" si="120"/>
        <v>COP</v>
      </c>
      <c r="U672" s="33">
        <v>0</v>
      </c>
      <c r="V672" s="33">
        <v>0</v>
      </c>
      <c r="W672" s="33">
        <v>0</v>
      </c>
      <c r="X672" s="33">
        <f t="shared" si="121"/>
        <v>3000000</v>
      </c>
      <c r="Y672" s="33">
        <f t="shared" si="122"/>
        <v>628.95059593068959</v>
      </c>
      <c r="Z672" s="33">
        <f t="shared" si="123"/>
        <v>3000000</v>
      </c>
      <c r="AA672" s="34">
        <f t="shared" si="124"/>
        <v>7.3972225810702794E-05</v>
      </c>
      <c r="AB672" s="33" t="s">
        <v>1728</v>
      </c>
      <c r="AC672" s="35">
        <v>44921</v>
      </c>
      <c r="AD672" s="33">
        <v>60</v>
      </c>
      <c r="AE672" s="36">
        <f t="shared" si="125"/>
        <v>44981</v>
      </c>
    </row>
    <row r="673" spans="2:31" ht="14.5" hidden="1">
      <c r="B673" s="29" t="s">
        <v>741</v>
      </c>
      <c r="C673" s="30" t="str">
        <f t="shared" si="115"/>
        <v>(Acreedores quirografarios)</v>
      </c>
      <c r="D673" s="30">
        <v>5</v>
      </c>
      <c r="E673" s="30" t="s">
        <v>5086</v>
      </c>
      <c r="F673" s="30" t="s">
        <v>5087</v>
      </c>
      <c r="G673" s="30" t="s">
        <v>5088</v>
      </c>
      <c r="H673" s="31" t="s">
        <v>743</v>
      </c>
      <c r="I673" s="31" t="s">
        <v>48</v>
      </c>
      <c r="J673" s="32">
        <v>3000000</v>
      </c>
      <c r="K673" s="33">
        <f t="shared" si="116"/>
        <v>628.95059593068959</v>
      </c>
      <c r="L673" s="33">
        <v>3000000</v>
      </c>
      <c r="M673" s="33">
        <v>0</v>
      </c>
      <c r="N673" s="33">
        <v>0</v>
      </c>
      <c r="O673" s="33">
        <v>0</v>
      </c>
      <c r="P673" s="33">
        <f t="shared" si="117"/>
        <v>3000000</v>
      </c>
      <c r="Q673" s="33">
        <f t="shared" si="118"/>
        <v>628.95059593068959</v>
      </c>
      <c r="R673" s="33">
        <f t="shared" si="119"/>
        <v>3000000</v>
      </c>
      <c r="S673" s="33"/>
      <c r="T673" s="30" t="str">
        <f t="shared" si="120"/>
        <v>COP</v>
      </c>
      <c r="U673" s="33">
        <v>0</v>
      </c>
      <c r="V673" s="33">
        <v>0</v>
      </c>
      <c r="W673" s="33">
        <v>0</v>
      </c>
      <c r="X673" s="33">
        <f t="shared" si="121"/>
        <v>3000000</v>
      </c>
      <c r="Y673" s="33">
        <f t="shared" si="122"/>
        <v>628.95059593068959</v>
      </c>
      <c r="Z673" s="33">
        <f t="shared" si="123"/>
        <v>3000000</v>
      </c>
      <c r="AA673" s="34">
        <f t="shared" si="124"/>
        <v>7.3972225810702794E-05</v>
      </c>
      <c r="AB673" s="33" t="s">
        <v>1728</v>
      </c>
      <c r="AC673" s="35">
        <v>44951</v>
      </c>
      <c r="AD673" s="33">
        <v>60</v>
      </c>
      <c r="AE673" s="36">
        <f t="shared" si="125"/>
        <v>45011</v>
      </c>
    </row>
    <row r="674" spans="2:31" ht="14.5" hidden="1">
      <c r="B674" s="29" t="s">
        <v>744</v>
      </c>
      <c r="C674" s="30" t="str">
        <f t="shared" si="115"/>
        <v>(Acreedores quirografarios)</v>
      </c>
      <c r="D674" s="30">
        <v>5</v>
      </c>
      <c r="E674" s="30" t="s">
        <v>5089</v>
      </c>
      <c r="F674" s="30" t="s">
        <v>5090</v>
      </c>
      <c r="G674" s="30" t="s">
        <v>3909</v>
      </c>
      <c r="H674" s="31" t="s">
        <v>745</v>
      </c>
      <c r="I674" s="31" t="s">
        <v>48</v>
      </c>
      <c r="J674" s="32">
        <v>1260000</v>
      </c>
      <c r="K674" s="33">
        <f t="shared" si="116"/>
        <v>255.10928016604294</v>
      </c>
      <c r="L674" s="33">
        <v>1216833</v>
      </c>
      <c r="M674" s="33">
        <v>0</v>
      </c>
      <c r="N674" s="33">
        <v>0</v>
      </c>
      <c r="O674" s="33">
        <v>0</v>
      </c>
      <c r="P674" s="33">
        <f t="shared" si="117"/>
        <v>1260000</v>
      </c>
      <c r="Q674" s="33">
        <f t="shared" si="118"/>
        <v>255.10928016604294</v>
      </c>
      <c r="R674" s="33">
        <f t="shared" si="119"/>
        <v>1216833</v>
      </c>
      <c r="S674" s="33"/>
      <c r="T674" s="30" t="str">
        <f t="shared" si="120"/>
        <v>COP</v>
      </c>
      <c r="U674" s="33">
        <v>0</v>
      </c>
      <c r="V674" s="33">
        <v>0</v>
      </c>
      <c r="W674" s="33">
        <v>0</v>
      </c>
      <c r="X674" s="33">
        <f t="shared" si="121"/>
        <v>1260000</v>
      </c>
      <c r="Y674" s="33">
        <f t="shared" si="122"/>
        <v>255.10928016604294</v>
      </c>
      <c r="Z674" s="33">
        <f t="shared" si="123"/>
        <v>1216833</v>
      </c>
      <c r="AA674" s="34">
        <f t="shared" si="124"/>
        <v>3.0003948483304969E-05</v>
      </c>
      <c r="AB674" s="33" t="s">
        <v>252</v>
      </c>
      <c r="AC674" s="35">
        <v>44911</v>
      </c>
      <c r="AD674" s="33">
        <v>60</v>
      </c>
      <c r="AE674" s="36">
        <f t="shared" si="125"/>
        <v>44971</v>
      </c>
    </row>
    <row r="675" spans="2:31" ht="14.5" hidden="1">
      <c r="B675" s="29" t="s">
        <v>744</v>
      </c>
      <c r="C675" s="30" t="str">
        <f t="shared" si="115"/>
        <v>(Acreedores quirografarios)</v>
      </c>
      <c r="D675" s="30">
        <v>5</v>
      </c>
      <c r="E675" s="30" t="s">
        <v>5089</v>
      </c>
      <c r="F675" s="30" t="s">
        <v>5090</v>
      </c>
      <c r="G675" s="30" t="s">
        <v>3909</v>
      </c>
      <c r="H675" s="31" t="s">
        <v>746</v>
      </c>
      <c r="I675" s="31" t="s">
        <v>48</v>
      </c>
      <c r="J675" s="32">
        <v>1300000</v>
      </c>
      <c r="K675" s="33">
        <f t="shared" si="116"/>
        <v>263.22358145434339</v>
      </c>
      <c r="L675" s="33">
        <v>1255537</v>
      </c>
      <c r="M675" s="33">
        <v>0</v>
      </c>
      <c r="N675" s="33">
        <v>0</v>
      </c>
      <c r="O675" s="33">
        <v>0</v>
      </c>
      <c r="P675" s="33">
        <f t="shared" si="117"/>
        <v>1300000</v>
      </c>
      <c r="Q675" s="33">
        <f t="shared" si="118"/>
        <v>263.22358145434339</v>
      </c>
      <c r="R675" s="33">
        <f t="shared" si="119"/>
        <v>1255537</v>
      </c>
      <c r="S675" s="33"/>
      <c r="T675" s="30" t="str">
        <f t="shared" si="120"/>
        <v>COP</v>
      </c>
      <c r="U675" s="33">
        <v>0</v>
      </c>
      <c r="V675" s="33">
        <v>0</v>
      </c>
      <c r="W675" s="33">
        <v>0</v>
      </c>
      <c r="X675" s="33">
        <f t="shared" si="121"/>
        <v>1300000</v>
      </c>
      <c r="Y675" s="33">
        <f t="shared" si="122"/>
        <v>263.22358145434339</v>
      </c>
      <c r="Z675" s="33">
        <f t="shared" si="123"/>
        <v>1255537</v>
      </c>
      <c r="AA675" s="34">
        <f t="shared" si="124"/>
        <v>3.0958288825897448E-05</v>
      </c>
      <c r="AB675" s="33" t="s">
        <v>252</v>
      </c>
      <c r="AC675" s="35">
        <v>44924</v>
      </c>
      <c r="AD675" s="33">
        <v>60</v>
      </c>
      <c r="AE675" s="36">
        <f t="shared" si="125"/>
        <v>44984</v>
      </c>
    </row>
    <row r="676" spans="2:31" ht="14.5" hidden="1">
      <c r="B676" s="29" t="s">
        <v>744</v>
      </c>
      <c r="C676" s="30" t="str">
        <f t="shared" si="115"/>
        <v>(Acreedores quirografarios)</v>
      </c>
      <c r="D676" s="30">
        <v>5</v>
      </c>
      <c r="E676" s="30" t="s">
        <v>5089</v>
      </c>
      <c r="F676" s="30" t="s">
        <v>5090</v>
      </c>
      <c r="G676" s="30" t="s">
        <v>3909</v>
      </c>
      <c r="H676" s="31" t="s">
        <v>747</v>
      </c>
      <c r="I676" s="31" t="s">
        <v>48</v>
      </c>
      <c r="J676" s="32">
        <v>1886660</v>
      </c>
      <c r="K676" s="33">
        <f t="shared" si="116"/>
        <v>377.41941570489632</v>
      </c>
      <c r="L676" s="33">
        <v>1800234</v>
      </c>
      <c r="M676" s="33">
        <v>0</v>
      </c>
      <c r="N676" s="33">
        <v>0</v>
      </c>
      <c r="O676" s="33">
        <v>0</v>
      </c>
      <c r="P676" s="33">
        <f t="shared" si="117"/>
        <v>1886660</v>
      </c>
      <c r="Q676" s="33">
        <f t="shared" si="118"/>
        <v>377.41941570489632</v>
      </c>
      <c r="R676" s="33">
        <f t="shared" si="119"/>
        <v>1800234</v>
      </c>
      <c r="S676" s="33"/>
      <c r="T676" s="30" t="str">
        <f t="shared" si="120"/>
        <v>COP</v>
      </c>
      <c r="U676" s="33">
        <v>0</v>
      </c>
      <c r="V676" s="33">
        <v>0</v>
      </c>
      <c r="W676" s="33">
        <v>0</v>
      </c>
      <c r="X676" s="33">
        <f t="shared" si="121"/>
        <v>1886660</v>
      </c>
      <c r="Y676" s="33">
        <f t="shared" si="122"/>
        <v>377.41941570489632</v>
      </c>
      <c r="Z676" s="33">
        <f t="shared" si="123"/>
        <v>1800234</v>
      </c>
      <c r="AA676" s="34">
        <f t="shared" si="124"/>
        <v>4.4389105320034911E-05</v>
      </c>
      <c r="AB676" s="33" t="s">
        <v>252</v>
      </c>
      <c r="AC676" s="35">
        <v>44942</v>
      </c>
      <c r="AD676" s="33">
        <v>60</v>
      </c>
      <c r="AE676" s="36">
        <f t="shared" si="125"/>
        <v>45002</v>
      </c>
    </row>
    <row r="677" spans="2:31" ht="14.5" hidden="1">
      <c r="B677" s="29" t="s">
        <v>748</v>
      </c>
      <c r="C677" s="30" t="str">
        <f t="shared" si="115"/>
        <v>(Acreedores quirografarios)</v>
      </c>
      <c r="D677" s="30">
        <v>5</v>
      </c>
      <c r="E677" s="30" t="s">
        <v>5091</v>
      </c>
      <c r="F677" s="30" t="s">
        <v>5092</v>
      </c>
      <c r="G677" s="30" t="s">
        <v>4912</v>
      </c>
      <c r="H677" s="31" t="s">
        <v>749</v>
      </c>
      <c r="I677" s="31" t="s">
        <v>48</v>
      </c>
      <c r="J677" s="32">
        <v>36963804</v>
      </c>
      <c r="K677" s="33">
        <f t="shared" si="116"/>
        <v>7401.0681677620887</v>
      </c>
      <c r="L677" s="33">
        <v>35301985</v>
      </c>
      <c r="M677" s="33">
        <v>0</v>
      </c>
      <c r="N677" s="33">
        <v>0</v>
      </c>
      <c r="O677" s="33">
        <v>0</v>
      </c>
      <c r="P677" s="33">
        <f t="shared" si="117"/>
        <v>36963804</v>
      </c>
      <c r="Q677" s="33">
        <f t="shared" si="118"/>
        <v>7401.0681677620887</v>
      </c>
      <c r="R677" s="33">
        <f t="shared" si="119"/>
        <v>35301985</v>
      </c>
      <c r="S677" s="33"/>
      <c r="T677" s="30" t="str">
        <f t="shared" si="120"/>
        <v>COP</v>
      </c>
      <c r="U677" s="33">
        <v>0</v>
      </c>
      <c r="V677" s="33">
        <v>0</v>
      </c>
      <c r="W677" s="33">
        <v>0</v>
      </c>
      <c r="X677" s="33">
        <f t="shared" si="121"/>
        <v>36963804</v>
      </c>
      <c r="Y677" s="33">
        <f t="shared" si="122"/>
        <v>7401.0681677620887</v>
      </c>
      <c r="Z677" s="33">
        <f t="shared" si="123"/>
        <v>35301985</v>
      </c>
      <c r="AA677" s="34">
        <f t="shared" si="124"/>
        <v>0.00087045546866201427</v>
      </c>
      <c r="AB677" s="33" t="s">
        <v>1651</v>
      </c>
      <c r="AC677" s="35">
        <v>44918</v>
      </c>
      <c r="AD677" s="33">
        <v>60</v>
      </c>
      <c r="AE677" s="36">
        <f t="shared" si="125"/>
        <v>44978</v>
      </c>
    </row>
    <row r="678" spans="2:31" ht="14.5" hidden="1">
      <c r="B678" s="29" t="s">
        <v>748</v>
      </c>
      <c r="C678" s="30" t="str">
        <f t="shared" si="115"/>
        <v>(Acreedores quirografarios)</v>
      </c>
      <c r="D678" s="30">
        <v>5</v>
      </c>
      <c r="E678" s="30" t="s">
        <v>5091</v>
      </c>
      <c r="F678" s="30" t="s">
        <v>5092</v>
      </c>
      <c r="G678" s="30" t="s">
        <v>4912</v>
      </c>
      <c r="H678" s="31" t="s">
        <v>750</v>
      </c>
      <c r="I678" s="31" t="s">
        <v>48</v>
      </c>
      <c r="J678" s="32">
        <v>5750675</v>
      </c>
      <c r="K678" s="33">
        <f t="shared" si="116"/>
        <v>1151.4271937272661</v>
      </c>
      <c r="L678" s="33">
        <v>5492135</v>
      </c>
      <c r="M678" s="33">
        <v>0</v>
      </c>
      <c r="N678" s="33">
        <v>0</v>
      </c>
      <c r="O678" s="33">
        <v>0</v>
      </c>
      <c r="P678" s="33">
        <f t="shared" si="117"/>
        <v>5750675</v>
      </c>
      <c r="Q678" s="33">
        <f t="shared" si="118"/>
        <v>1151.4271937272661</v>
      </c>
      <c r="R678" s="33">
        <f t="shared" si="119"/>
        <v>5492135</v>
      </c>
      <c r="S678" s="33"/>
      <c r="T678" s="30" t="str">
        <f t="shared" si="120"/>
        <v>COP</v>
      </c>
      <c r="U678" s="33">
        <v>0</v>
      </c>
      <c r="V678" s="33">
        <v>0</v>
      </c>
      <c r="W678" s="33">
        <v>0</v>
      </c>
      <c r="X678" s="33">
        <f t="shared" si="121"/>
        <v>5750675</v>
      </c>
      <c r="Y678" s="33">
        <f t="shared" si="122"/>
        <v>1151.4271937272661</v>
      </c>
      <c r="Z678" s="33">
        <f t="shared" si="123"/>
        <v>5492135</v>
      </c>
      <c r="AA678" s="34">
        <f t="shared" si="124"/>
        <v>0.00013542181680095472</v>
      </c>
      <c r="AB678" s="33" t="s">
        <v>1651</v>
      </c>
      <c r="AC678" s="35">
        <v>44949</v>
      </c>
      <c r="AD678" s="33">
        <v>60</v>
      </c>
      <c r="AE678" s="36">
        <f t="shared" si="125"/>
        <v>45009</v>
      </c>
    </row>
    <row r="679" spans="2:31" ht="14.5" hidden="1">
      <c r="B679" s="29" t="s">
        <v>748</v>
      </c>
      <c r="C679" s="30" t="str">
        <f t="shared" si="115"/>
        <v>(Acreedores quirografarios)</v>
      </c>
      <c r="D679" s="30">
        <v>5</v>
      </c>
      <c r="E679" s="30" t="s">
        <v>5091</v>
      </c>
      <c r="F679" s="30" t="s">
        <v>5092</v>
      </c>
      <c r="G679" s="30" t="s">
        <v>4912</v>
      </c>
      <c r="H679" s="31" t="s">
        <v>751</v>
      </c>
      <c r="I679" s="31" t="s">
        <v>48</v>
      </c>
      <c r="J679" s="32">
        <v>29124358</v>
      </c>
      <c r="K679" s="33">
        <f t="shared" si="116"/>
        <v>5831.4173401679291</v>
      </c>
      <c r="L679" s="33">
        <v>27814986</v>
      </c>
      <c r="M679" s="33">
        <v>0</v>
      </c>
      <c r="N679" s="33">
        <v>0</v>
      </c>
      <c r="O679" s="33">
        <v>0</v>
      </c>
      <c r="P679" s="33">
        <f t="shared" si="117"/>
        <v>29124358</v>
      </c>
      <c r="Q679" s="33">
        <f t="shared" si="118"/>
        <v>5831.4173401679291</v>
      </c>
      <c r="R679" s="33">
        <f t="shared" si="119"/>
        <v>27814986</v>
      </c>
      <c r="S679" s="33"/>
      <c r="T679" s="30" t="str">
        <f t="shared" si="120"/>
        <v>COP</v>
      </c>
      <c r="U679" s="33">
        <v>0</v>
      </c>
      <c r="V679" s="33">
        <v>0</v>
      </c>
      <c r="W679" s="33">
        <v>0</v>
      </c>
      <c r="X679" s="33">
        <f t="shared" si="121"/>
        <v>29124358</v>
      </c>
      <c r="Y679" s="33">
        <f t="shared" si="122"/>
        <v>5831.4173401679291</v>
      </c>
      <c r="Z679" s="33">
        <f t="shared" si="123"/>
        <v>27814986</v>
      </c>
      <c r="AA679" s="34">
        <f t="shared" si="124"/>
        <v>0.0006858454751045123</v>
      </c>
      <c r="AB679" s="33" t="s">
        <v>1651</v>
      </c>
      <c r="AC679" s="35">
        <v>44953</v>
      </c>
      <c r="AD679" s="33">
        <v>60</v>
      </c>
      <c r="AE679" s="36">
        <f t="shared" si="125"/>
        <v>45013</v>
      </c>
    </row>
    <row r="680" spans="2:31" ht="14.5" hidden="1">
      <c r="B680" s="29" t="s">
        <v>748</v>
      </c>
      <c r="C680" s="30" t="str">
        <f t="shared" si="115"/>
        <v>(Acreedores quirografarios)</v>
      </c>
      <c r="D680" s="30">
        <v>5</v>
      </c>
      <c r="E680" s="30" t="s">
        <v>5091</v>
      </c>
      <c r="F680" s="30" t="s">
        <v>5092</v>
      </c>
      <c r="G680" s="30" t="s">
        <v>4912</v>
      </c>
      <c r="H680" s="31" t="s">
        <v>752</v>
      </c>
      <c r="I680" s="31" t="s">
        <v>48</v>
      </c>
      <c r="J680" s="32">
        <v>21662082</v>
      </c>
      <c r="K680" s="33">
        <f t="shared" si="116"/>
        <v>4337.2848202773666</v>
      </c>
      <c r="L680" s="33">
        <v>20688198</v>
      </c>
      <c r="M680" s="33">
        <v>0</v>
      </c>
      <c r="N680" s="33">
        <v>0</v>
      </c>
      <c r="O680" s="33">
        <v>0</v>
      </c>
      <c r="P680" s="33">
        <f t="shared" si="117"/>
        <v>21662082</v>
      </c>
      <c r="Q680" s="33">
        <f t="shared" si="118"/>
        <v>4337.2848202773666</v>
      </c>
      <c r="R680" s="33">
        <f t="shared" si="119"/>
        <v>20688198</v>
      </c>
      <c r="S680" s="33"/>
      <c r="T680" s="30" t="str">
        <f t="shared" si="120"/>
        <v>COP</v>
      </c>
      <c r="U680" s="33">
        <v>0</v>
      </c>
      <c r="V680" s="33">
        <v>0</v>
      </c>
      <c r="W680" s="33">
        <v>0</v>
      </c>
      <c r="X680" s="33">
        <f t="shared" si="121"/>
        <v>21662082</v>
      </c>
      <c r="Y680" s="33">
        <f t="shared" si="122"/>
        <v>4337.2848202773666</v>
      </c>
      <c r="Z680" s="33">
        <f t="shared" si="123"/>
        <v>20688198</v>
      </c>
      <c r="AA680" s="34">
        <f t="shared" si="124"/>
        <v>0.00051011735135750996</v>
      </c>
      <c r="AB680" s="33" t="s">
        <v>1651</v>
      </c>
      <c r="AC680" s="35">
        <v>44964</v>
      </c>
      <c r="AD680" s="33">
        <v>60</v>
      </c>
      <c r="AE680" s="36">
        <f t="shared" si="125"/>
        <v>45024</v>
      </c>
    </row>
    <row r="681" spans="2:31" ht="14.5" hidden="1">
      <c r="B681" s="29" t="s">
        <v>753</v>
      </c>
      <c r="C681" s="30" t="str">
        <f t="shared" si="115"/>
        <v>(Acreedores quirografarios)</v>
      </c>
      <c r="D681" s="30">
        <v>5</v>
      </c>
      <c r="E681" s="30" t="s">
        <v>5093</v>
      </c>
      <c r="F681" s="30" t="s">
        <v>5094</v>
      </c>
      <c r="G681" s="30" t="s">
        <v>5095</v>
      </c>
      <c r="H681" s="31" t="s">
        <v>754</v>
      </c>
      <c r="I681" s="31" t="s">
        <v>48</v>
      </c>
      <c r="J681" s="32">
        <v>5760000</v>
      </c>
      <c r="K681" s="33">
        <f t="shared" si="116"/>
        <v>1165.3196641403817</v>
      </c>
      <c r="L681" s="33">
        <v>5558400</v>
      </c>
      <c r="M681" s="33">
        <v>0</v>
      </c>
      <c r="N681" s="33">
        <v>0</v>
      </c>
      <c r="O681" s="33">
        <v>0</v>
      </c>
      <c r="P681" s="33">
        <f t="shared" si="117"/>
        <v>5760000</v>
      </c>
      <c r="Q681" s="33">
        <f t="shared" si="118"/>
        <v>1165.3196641403817</v>
      </c>
      <c r="R681" s="33">
        <f t="shared" si="119"/>
        <v>5558400</v>
      </c>
      <c r="S681" s="33"/>
      <c r="T681" s="30" t="str">
        <f t="shared" si="120"/>
        <v>COP</v>
      </c>
      <c r="U681" s="33">
        <v>0</v>
      </c>
      <c r="V681" s="33">
        <v>0</v>
      </c>
      <c r="W681" s="33">
        <v>0</v>
      </c>
      <c r="X681" s="33">
        <f t="shared" si="121"/>
        <v>5760000</v>
      </c>
      <c r="Y681" s="33">
        <f t="shared" si="122"/>
        <v>1165.3196641403817</v>
      </c>
      <c r="Z681" s="33">
        <f t="shared" si="123"/>
        <v>5558400</v>
      </c>
      <c r="AA681" s="34">
        <f t="shared" si="124"/>
        <v>0.00013705573998207013</v>
      </c>
      <c r="AB681" s="33" t="s">
        <v>252</v>
      </c>
      <c r="AC681" s="35">
        <v>44932</v>
      </c>
      <c r="AD681" s="33">
        <v>60</v>
      </c>
      <c r="AE681" s="36">
        <f t="shared" si="125"/>
        <v>44992</v>
      </c>
    </row>
    <row r="682" spans="2:31" ht="14.5" hidden="1">
      <c r="B682" s="29" t="s">
        <v>755</v>
      </c>
      <c r="C682" s="30" t="str">
        <f t="shared" si="115"/>
        <v>(Acreedores quirografarios)</v>
      </c>
      <c r="D682" s="30">
        <v>5</v>
      </c>
      <c r="E682" s="30" t="s">
        <v>5096</v>
      </c>
      <c r="F682" s="30" t="s">
        <v>5097</v>
      </c>
      <c r="G682" s="30" t="s">
        <v>3909</v>
      </c>
      <c r="H682" s="31" t="s">
        <v>756</v>
      </c>
      <c r="I682" s="31" t="s">
        <v>48</v>
      </c>
      <c r="J682" s="32">
        <v>11268200</v>
      </c>
      <c r="K682" s="33">
        <f t="shared" si="116"/>
        <v>2245.0645198486322</v>
      </c>
      <c r="L682" s="33">
        <v>10708621</v>
      </c>
      <c r="M682" s="33">
        <v>0</v>
      </c>
      <c r="N682" s="33">
        <v>0</v>
      </c>
      <c r="O682" s="33">
        <v>0</v>
      </c>
      <c r="P682" s="33">
        <f t="shared" si="117"/>
        <v>11268200</v>
      </c>
      <c r="Q682" s="33">
        <f t="shared" si="118"/>
        <v>2245.0645198486322</v>
      </c>
      <c r="R682" s="33">
        <f t="shared" si="119"/>
        <v>10708621</v>
      </c>
      <c r="S682" s="33"/>
      <c r="T682" s="30" t="str">
        <f t="shared" si="120"/>
        <v>COP</v>
      </c>
      <c r="U682" s="33">
        <v>0</v>
      </c>
      <c r="V682" s="33">
        <v>0</v>
      </c>
      <c r="W682" s="33">
        <v>0</v>
      </c>
      <c r="X682" s="33">
        <f t="shared" si="121"/>
        <v>11268200</v>
      </c>
      <c r="Y682" s="33">
        <f t="shared" si="122"/>
        <v>2245.0645198486322</v>
      </c>
      <c r="Z682" s="33">
        <f t="shared" si="123"/>
        <v>10708621</v>
      </c>
      <c r="AA682" s="34">
        <f t="shared" si="124"/>
        <v>0.00026404684357774464</v>
      </c>
      <c r="AB682" s="33" t="s">
        <v>631</v>
      </c>
      <c r="AC682" s="35">
        <v>44915</v>
      </c>
      <c r="AD682" s="33">
        <v>60</v>
      </c>
      <c r="AE682" s="36">
        <f t="shared" si="125"/>
        <v>44975</v>
      </c>
    </row>
    <row r="683" spans="2:31" ht="14.5" hidden="1">
      <c r="B683" s="29" t="s">
        <v>755</v>
      </c>
      <c r="C683" s="30" t="str">
        <f t="shared" si="115"/>
        <v>(Acreedores quirografarios)</v>
      </c>
      <c r="D683" s="30">
        <v>5</v>
      </c>
      <c r="E683" s="30" t="s">
        <v>5096</v>
      </c>
      <c r="F683" s="30" t="s">
        <v>5097</v>
      </c>
      <c r="G683" s="30" t="s">
        <v>3909</v>
      </c>
      <c r="H683" s="31" t="s">
        <v>757</v>
      </c>
      <c r="I683" s="31" t="s">
        <v>48</v>
      </c>
      <c r="J683" s="32">
        <v>4570200</v>
      </c>
      <c r="K683" s="33">
        <f t="shared" si="116"/>
        <v>910.56196735746403</v>
      </c>
      <c r="L683" s="33">
        <v>4343244</v>
      </c>
      <c r="M683" s="33">
        <v>0</v>
      </c>
      <c r="N683" s="33">
        <v>0</v>
      </c>
      <c r="O683" s="33">
        <v>0</v>
      </c>
      <c r="P683" s="33">
        <f t="shared" si="117"/>
        <v>4570200</v>
      </c>
      <c r="Q683" s="33">
        <f t="shared" si="118"/>
        <v>910.56196735746403</v>
      </c>
      <c r="R683" s="33">
        <f t="shared" si="119"/>
        <v>4343244</v>
      </c>
      <c r="S683" s="33"/>
      <c r="T683" s="30" t="str">
        <f t="shared" si="120"/>
        <v>COP</v>
      </c>
      <c r="U683" s="33">
        <v>0</v>
      </c>
      <c r="V683" s="33">
        <v>0</v>
      </c>
      <c r="W683" s="33">
        <v>0</v>
      </c>
      <c r="X683" s="33">
        <f t="shared" si="121"/>
        <v>4570200</v>
      </c>
      <c r="Y683" s="33">
        <f t="shared" si="122"/>
        <v>910.56196735746403</v>
      </c>
      <c r="Z683" s="33">
        <f t="shared" si="123"/>
        <v>4343244</v>
      </c>
      <c r="AA683" s="34">
        <f t="shared" si="124"/>
        <v>0.00010709314197299334</v>
      </c>
      <c r="AB683" s="33" t="s">
        <v>631</v>
      </c>
      <c r="AC683" s="35">
        <v>44917</v>
      </c>
      <c r="AD683" s="33">
        <v>60</v>
      </c>
      <c r="AE683" s="36">
        <f t="shared" si="125"/>
        <v>44977</v>
      </c>
    </row>
    <row r="684" spans="2:31" ht="14.5" hidden="1">
      <c r="B684" s="29" t="s">
        <v>755</v>
      </c>
      <c r="C684" s="30" t="str">
        <f t="shared" si="115"/>
        <v>(Acreedores quirografarios)</v>
      </c>
      <c r="D684" s="30">
        <v>5</v>
      </c>
      <c r="E684" s="30" t="s">
        <v>5096</v>
      </c>
      <c r="F684" s="30" t="s">
        <v>5097</v>
      </c>
      <c r="G684" s="30" t="s">
        <v>3909</v>
      </c>
      <c r="H684" s="31" t="s">
        <v>758</v>
      </c>
      <c r="I684" s="31" t="s">
        <v>48</v>
      </c>
      <c r="J684" s="32">
        <v>5302200</v>
      </c>
      <c r="K684" s="33">
        <f t="shared" si="116"/>
        <v>1056.4049183936602</v>
      </c>
      <c r="L684" s="33">
        <v>5038893</v>
      </c>
      <c r="M684" s="33">
        <v>0</v>
      </c>
      <c r="N684" s="33">
        <v>0</v>
      </c>
      <c r="O684" s="33">
        <v>0</v>
      </c>
      <c r="P684" s="33">
        <f t="shared" si="117"/>
        <v>5302200</v>
      </c>
      <c r="Q684" s="33">
        <f t="shared" si="118"/>
        <v>1056.4049183936602</v>
      </c>
      <c r="R684" s="33">
        <f t="shared" si="119"/>
        <v>5038893</v>
      </c>
      <c r="S684" s="33"/>
      <c r="T684" s="30" t="str">
        <f t="shared" si="120"/>
        <v>COP</v>
      </c>
      <c r="U684" s="33">
        <v>0</v>
      </c>
      <c r="V684" s="33">
        <v>0</v>
      </c>
      <c r="W684" s="33">
        <v>0</v>
      </c>
      <c r="X684" s="33">
        <f t="shared" si="121"/>
        <v>5302200</v>
      </c>
      <c r="Y684" s="33">
        <f t="shared" si="122"/>
        <v>1056.4049183936602</v>
      </c>
      <c r="Z684" s="33">
        <f t="shared" si="123"/>
        <v>5038893</v>
      </c>
      <c r="AA684" s="34">
        <f t="shared" si="124"/>
        <v>0.00012424604361065654</v>
      </c>
      <c r="AB684" s="33" t="s">
        <v>631</v>
      </c>
      <c r="AC684" s="35">
        <v>44930</v>
      </c>
      <c r="AD684" s="33">
        <v>60</v>
      </c>
      <c r="AE684" s="36">
        <f t="shared" si="125"/>
        <v>44990</v>
      </c>
    </row>
    <row r="685" spans="2:31" ht="14.5" hidden="1">
      <c r="B685" s="29" t="s">
        <v>755</v>
      </c>
      <c r="C685" s="30" t="str">
        <f t="shared" si="115"/>
        <v>(Acreedores quirografarios)</v>
      </c>
      <c r="D685" s="30">
        <v>5</v>
      </c>
      <c r="E685" s="30" t="s">
        <v>5096</v>
      </c>
      <c r="F685" s="30" t="s">
        <v>5097</v>
      </c>
      <c r="G685" s="30" t="s">
        <v>3909</v>
      </c>
      <c r="H685" s="31" t="s">
        <v>759</v>
      </c>
      <c r="I685" s="31" t="s">
        <v>48</v>
      </c>
      <c r="J685" s="32">
        <v>7223784</v>
      </c>
      <c r="K685" s="33">
        <f t="shared" si="116"/>
        <v>1439.2593058481921</v>
      </c>
      <c r="L685" s="33">
        <v>6865051</v>
      </c>
      <c r="M685" s="33">
        <v>0</v>
      </c>
      <c r="N685" s="33">
        <v>0</v>
      </c>
      <c r="O685" s="33">
        <v>0</v>
      </c>
      <c r="P685" s="33">
        <f t="shared" si="117"/>
        <v>7223784</v>
      </c>
      <c r="Q685" s="33">
        <f t="shared" si="118"/>
        <v>1439.2593058481921</v>
      </c>
      <c r="R685" s="33">
        <f t="shared" si="119"/>
        <v>6865051</v>
      </c>
      <c r="S685" s="33"/>
      <c r="T685" s="30" t="str">
        <f t="shared" si="120"/>
        <v>COP</v>
      </c>
      <c r="U685" s="33">
        <v>0</v>
      </c>
      <c r="V685" s="33">
        <v>0</v>
      </c>
      <c r="W685" s="33">
        <v>0</v>
      </c>
      <c r="X685" s="33">
        <f t="shared" si="121"/>
        <v>7223784</v>
      </c>
      <c r="Y685" s="33">
        <f t="shared" si="122"/>
        <v>1439.2593058481921</v>
      </c>
      <c r="Z685" s="33">
        <f t="shared" si="123"/>
        <v>6865051</v>
      </c>
      <c r="AA685" s="34">
        <f t="shared" si="124"/>
        <v>0.00016927436759133033</v>
      </c>
      <c r="AB685" s="33" t="s">
        <v>631</v>
      </c>
      <c r="AC685" s="35">
        <v>44963</v>
      </c>
      <c r="AD685" s="33">
        <v>60</v>
      </c>
      <c r="AE685" s="36">
        <f t="shared" si="125"/>
        <v>45023</v>
      </c>
    </row>
    <row r="686" spans="1:31" ht="14.5" hidden="1">
      <c r="A686" s="1" t="s">
        <v>68</v>
      </c>
      <c r="B686" s="29" t="s">
        <v>760</v>
      </c>
      <c r="C686" s="30" t="str">
        <f t="shared" si="115"/>
        <v>(Acreedores quirografarios)</v>
      </c>
      <c r="D686" s="30">
        <v>5</v>
      </c>
      <c r="E686" s="30" t="s">
        <v>5098</v>
      </c>
      <c r="F686" s="30" t="s">
        <v>5099</v>
      </c>
      <c r="G686" s="30" t="s">
        <v>4936</v>
      </c>
      <c r="H686" s="31" t="s">
        <v>761</v>
      </c>
      <c r="I686" s="31" t="s">
        <v>48</v>
      </c>
      <c r="J686" s="32">
        <v>3742550</v>
      </c>
      <c r="K686" s="33">
        <f t="shared" si="116"/>
        <v>733.09139700409855</v>
      </c>
      <c r="L686" s="33">
        <v>3496736</v>
      </c>
      <c r="M686" s="33">
        <v>0</v>
      </c>
      <c r="N686" s="33">
        <v>0</v>
      </c>
      <c r="O686" s="33">
        <v>0</v>
      </c>
      <c r="P686" s="33">
        <f t="shared" si="117"/>
        <v>3742550</v>
      </c>
      <c r="Q686" s="33">
        <f t="shared" si="118"/>
        <v>733.09139700409855</v>
      </c>
      <c r="R686" s="33">
        <f t="shared" si="119"/>
        <v>3496736</v>
      </c>
      <c r="S686" s="33"/>
      <c r="T686" s="30" t="str">
        <f t="shared" si="120"/>
        <v>COP</v>
      </c>
      <c r="U686" s="33">
        <v>0</v>
      </c>
      <c r="V686" s="33">
        <v>0</v>
      </c>
      <c r="W686" s="33">
        <v>0</v>
      </c>
      <c r="X686" s="33">
        <f t="shared" si="121"/>
        <v>3742550</v>
      </c>
      <c r="Y686" s="33">
        <f t="shared" si="122"/>
        <v>733.09139700409855</v>
      </c>
      <c r="Z686" s="33">
        <f t="shared" si="123"/>
        <v>3496736</v>
      </c>
      <c r="AA686" s="34">
        <f t="shared" si="124"/>
        <v>8.622044833080454E-05</v>
      </c>
      <c r="AB686" s="33" t="s">
        <v>762</v>
      </c>
      <c r="AC686" s="35">
        <v>44964</v>
      </c>
      <c r="AD686" s="33">
        <v>60</v>
      </c>
      <c r="AE686" s="36">
        <f t="shared" si="125"/>
        <v>45024</v>
      </c>
    </row>
    <row r="687" spans="2:31" ht="14.5" hidden="1">
      <c r="B687" s="29" t="s">
        <v>763</v>
      </c>
      <c r="C687" s="30" t="str">
        <f t="shared" si="115"/>
        <v>(Acreedores quirografarios)</v>
      </c>
      <c r="D687" s="30">
        <v>5</v>
      </c>
      <c r="E687" s="30" t="s">
        <v>5100</v>
      </c>
      <c r="F687" s="30" t="s">
        <v>5101</v>
      </c>
      <c r="G687" s="30" t="s">
        <v>5102</v>
      </c>
      <c r="H687" s="31" t="s">
        <v>764</v>
      </c>
      <c r="I687" s="31" t="s">
        <v>48</v>
      </c>
      <c r="J687" s="32">
        <v>190000</v>
      </c>
      <c r="K687" s="33">
        <f t="shared" si="116"/>
        <v>38.439363921297314</v>
      </c>
      <c r="L687" s="33">
        <v>183350</v>
      </c>
      <c r="M687" s="33">
        <v>0</v>
      </c>
      <c r="N687" s="33">
        <v>0</v>
      </c>
      <c r="O687" s="33">
        <v>0</v>
      </c>
      <c r="P687" s="33">
        <f t="shared" si="117"/>
        <v>190000</v>
      </c>
      <c r="Q687" s="33">
        <f t="shared" si="118"/>
        <v>38.439363921297314</v>
      </c>
      <c r="R687" s="33">
        <f t="shared" si="119"/>
        <v>183350</v>
      </c>
      <c r="S687" s="33"/>
      <c r="T687" s="30" t="str">
        <f t="shared" si="120"/>
        <v>COP</v>
      </c>
      <c r="U687" s="33">
        <v>0</v>
      </c>
      <c r="V687" s="33">
        <v>0</v>
      </c>
      <c r="W687" s="33">
        <v>0</v>
      </c>
      <c r="X687" s="33">
        <f t="shared" si="121"/>
        <v>190000</v>
      </c>
      <c r="Y687" s="33">
        <f t="shared" si="122"/>
        <v>38.439363921297314</v>
      </c>
      <c r="Z687" s="33">
        <f t="shared" si="123"/>
        <v>183350</v>
      </c>
      <c r="AA687" s="34">
        <f t="shared" si="124"/>
        <v>4.520935867464119E-06</v>
      </c>
      <c r="AB687" s="33" t="s">
        <v>252</v>
      </c>
      <c r="AC687" s="35">
        <v>44823</v>
      </c>
      <c r="AD687" s="33">
        <v>60</v>
      </c>
      <c r="AE687" s="36">
        <f t="shared" si="125"/>
        <v>44883</v>
      </c>
    </row>
    <row r="688" spans="2:31" ht="14.5" hidden="1">
      <c r="B688" s="29" t="s">
        <v>763</v>
      </c>
      <c r="C688" s="30" t="str">
        <f t="shared" si="115"/>
        <v>(Acreedores quirografarios)</v>
      </c>
      <c r="D688" s="30">
        <v>5</v>
      </c>
      <c r="E688" s="30" t="s">
        <v>5100</v>
      </c>
      <c r="F688" s="30" t="s">
        <v>5101</v>
      </c>
      <c r="G688" s="30" t="s">
        <v>5102</v>
      </c>
      <c r="H688" s="31" t="s">
        <v>765</v>
      </c>
      <c r="I688" s="31" t="s">
        <v>48</v>
      </c>
      <c r="J688" s="32">
        <v>190000</v>
      </c>
      <c r="K688" s="33">
        <f t="shared" si="116"/>
        <v>38.439363921297314</v>
      </c>
      <c r="L688" s="33">
        <v>183350</v>
      </c>
      <c r="M688" s="33">
        <v>0</v>
      </c>
      <c r="N688" s="33">
        <v>0</v>
      </c>
      <c r="O688" s="33">
        <v>0</v>
      </c>
      <c r="P688" s="33">
        <f t="shared" si="117"/>
        <v>190000</v>
      </c>
      <c r="Q688" s="33">
        <f t="shared" si="118"/>
        <v>38.439363921297314</v>
      </c>
      <c r="R688" s="33">
        <f t="shared" si="119"/>
        <v>183350</v>
      </c>
      <c r="S688" s="33"/>
      <c r="T688" s="30" t="str">
        <f t="shared" si="120"/>
        <v>COP</v>
      </c>
      <c r="U688" s="33">
        <v>0</v>
      </c>
      <c r="V688" s="33">
        <v>0</v>
      </c>
      <c r="W688" s="33">
        <v>0</v>
      </c>
      <c r="X688" s="33">
        <f t="shared" si="121"/>
        <v>190000</v>
      </c>
      <c r="Y688" s="33">
        <f t="shared" si="122"/>
        <v>38.439363921297314</v>
      </c>
      <c r="Z688" s="33">
        <f t="shared" si="123"/>
        <v>183350</v>
      </c>
      <c r="AA688" s="34">
        <f t="shared" si="124"/>
        <v>4.520935867464119E-06</v>
      </c>
      <c r="AB688" s="33" t="s">
        <v>252</v>
      </c>
      <c r="AC688" s="35">
        <v>44823</v>
      </c>
      <c r="AD688" s="33">
        <v>60</v>
      </c>
      <c r="AE688" s="36">
        <f t="shared" si="125"/>
        <v>44883</v>
      </c>
    </row>
    <row r="689" spans="2:31" ht="14.5" hidden="1">
      <c r="B689" s="29" t="s">
        <v>766</v>
      </c>
      <c r="C689" s="30" t="str">
        <f t="shared" si="115"/>
        <v>(Acreedores quirografarios)</v>
      </c>
      <c r="D689" s="30">
        <v>5</v>
      </c>
      <c r="E689" s="30" t="s">
        <v>5103</v>
      </c>
      <c r="F689" s="30" t="s">
        <v>5104</v>
      </c>
      <c r="G689" s="30" t="s">
        <v>4831</v>
      </c>
      <c r="H689" s="31" t="s">
        <v>767</v>
      </c>
      <c r="I689" s="31" t="s">
        <v>48</v>
      </c>
      <c r="J689" s="32">
        <v>2000000</v>
      </c>
      <c r="K689" s="33">
        <f t="shared" si="116"/>
        <v>401.27048020377998</v>
      </c>
      <c r="L689" s="33">
        <v>1914000</v>
      </c>
      <c r="M689" s="33">
        <v>0</v>
      </c>
      <c r="N689" s="33">
        <v>0</v>
      </c>
      <c r="O689" s="33">
        <v>0</v>
      </c>
      <c r="P689" s="33">
        <f t="shared" si="117"/>
        <v>2000000</v>
      </c>
      <c r="Q689" s="33">
        <f t="shared" si="118"/>
        <v>401.27048020377998</v>
      </c>
      <c r="R689" s="33">
        <f t="shared" si="119"/>
        <v>1914000</v>
      </c>
      <c r="S689" s="33"/>
      <c r="T689" s="30" t="str">
        <f t="shared" si="120"/>
        <v>COP</v>
      </c>
      <c r="U689" s="33">
        <v>0</v>
      </c>
      <c r="V689" s="33">
        <v>0</v>
      </c>
      <c r="W689" s="33">
        <v>0</v>
      </c>
      <c r="X689" s="33">
        <f t="shared" si="121"/>
        <v>2000000</v>
      </c>
      <c r="Y689" s="33">
        <f t="shared" si="122"/>
        <v>401.27048020377998</v>
      </c>
      <c r="Z689" s="33">
        <f t="shared" si="123"/>
        <v>1914000</v>
      </c>
      <c r="AA689" s="34">
        <f t="shared" si="124"/>
        <v>4.7194280067228383E-05</v>
      </c>
      <c r="AB689" s="33" t="s">
        <v>252</v>
      </c>
      <c r="AC689" s="35">
        <v>44904</v>
      </c>
      <c r="AD689" s="33">
        <v>60</v>
      </c>
      <c r="AE689" s="36">
        <f t="shared" si="125"/>
        <v>44964</v>
      </c>
    </row>
    <row r="690" spans="2:31" ht="14.5" hidden="1">
      <c r="B690" s="29" t="s">
        <v>768</v>
      </c>
      <c r="C690" s="30" t="str">
        <f t="shared" si="115"/>
        <v>(Acreedores quirografarios)</v>
      </c>
      <c r="D690" s="30">
        <v>5</v>
      </c>
      <c r="E690" s="30" t="s">
        <v>5105</v>
      </c>
      <c r="F690" s="30" t="s">
        <v>5106</v>
      </c>
      <c r="G690" s="30" t="s">
        <v>4780</v>
      </c>
      <c r="H690" s="31" t="s">
        <v>769</v>
      </c>
      <c r="I690" s="31" t="s">
        <v>48</v>
      </c>
      <c r="J690" s="32">
        <v>-241641</v>
      </c>
      <c r="K690" s="33">
        <f t="shared" si="116"/>
        <v>-50.319611727832111</v>
      </c>
      <c r="L690" s="33">
        <v>-240017</v>
      </c>
      <c r="M690" s="33">
        <v>0</v>
      </c>
      <c r="N690" s="33">
        <v>0</v>
      </c>
      <c r="O690" s="33">
        <v>0</v>
      </c>
      <c r="P690" s="33">
        <f t="shared" si="117"/>
        <v>-241641</v>
      </c>
      <c r="Q690" s="33">
        <f t="shared" si="118"/>
        <v>-50.319611727832111</v>
      </c>
      <c r="R690" s="33">
        <f t="shared" si="119"/>
        <v>-240017</v>
      </c>
      <c r="S690" s="33"/>
      <c r="T690" s="30" t="str">
        <f t="shared" si="120"/>
        <v>COP</v>
      </c>
      <c r="U690" s="33">
        <v>0</v>
      </c>
      <c r="V690" s="33">
        <v>0</v>
      </c>
      <c r="W690" s="33">
        <v>0</v>
      </c>
      <c r="X690" s="33">
        <f t="shared" si="121"/>
        <v>-241641</v>
      </c>
      <c r="Y690" s="33">
        <f t="shared" si="122"/>
        <v>-50.319611727832111</v>
      </c>
      <c r="Z690" s="33">
        <f t="shared" si="123"/>
        <v>-240017</v>
      </c>
      <c r="AA690" s="34">
        <f t="shared" si="124"/>
        <v>-5.9181972408024838E-06</v>
      </c>
      <c r="AB690" s="33" t="s">
        <v>4982</v>
      </c>
      <c r="AC690" s="35">
        <v>44442</v>
      </c>
      <c r="AD690" s="33">
        <v>45</v>
      </c>
      <c r="AE690" s="36">
        <f t="shared" si="125"/>
        <v>44487</v>
      </c>
    </row>
    <row r="691" spans="2:31" ht="14.5" hidden="1">
      <c r="B691" s="29" t="s">
        <v>768</v>
      </c>
      <c r="C691" s="30" t="str">
        <f t="shared" si="115"/>
        <v>(Acreedores quirografarios)</v>
      </c>
      <c r="D691" s="30">
        <v>5</v>
      </c>
      <c r="E691" s="30" t="s">
        <v>5105</v>
      </c>
      <c r="F691" s="30" t="s">
        <v>5106</v>
      </c>
      <c r="G691" s="30" t="s">
        <v>4780</v>
      </c>
      <c r="H691" s="31" t="s">
        <v>770</v>
      </c>
      <c r="I691" s="31" t="s">
        <v>48</v>
      </c>
      <c r="J691" s="32">
        <v>-221600</v>
      </c>
      <c r="K691" s="33">
        <f t="shared" si="116"/>
        <v>-46.458484019413604</v>
      </c>
      <c r="L691" s="33">
        <v>-221600</v>
      </c>
      <c r="M691" s="33">
        <v>0</v>
      </c>
      <c r="N691" s="33">
        <v>0</v>
      </c>
      <c r="O691" s="33">
        <v>0</v>
      </c>
      <c r="P691" s="33">
        <f t="shared" si="117"/>
        <v>-221600</v>
      </c>
      <c r="Q691" s="33">
        <f t="shared" si="118"/>
        <v>-46.458484019413604</v>
      </c>
      <c r="R691" s="33">
        <f t="shared" si="119"/>
        <v>-221600</v>
      </c>
      <c r="S691" s="33"/>
      <c r="T691" s="30" t="str">
        <f t="shared" si="120"/>
        <v>COP</v>
      </c>
      <c r="U691" s="33">
        <v>0</v>
      </c>
      <c r="V691" s="33">
        <v>0</v>
      </c>
      <c r="W691" s="33">
        <v>0</v>
      </c>
      <c r="X691" s="33">
        <f t="shared" si="121"/>
        <v>-221600</v>
      </c>
      <c r="Y691" s="33">
        <f t="shared" si="122"/>
        <v>-46.458484019413604</v>
      </c>
      <c r="Z691" s="33">
        <f t="shared" si="123"/>
        <v>-221600</v>
      </c>
      <c r="AA691" s="34">
        <f t="shared" si="124"/>
        <v>-5.4640817465505794E-06</v>
      </c>
      <c r="AB691" s="33" t="s">
        <v>4982</v>
      </c>
      <c r="AC691" s="35">
        <v>44530</v>
      </c>
      <c r="AD691" s="33">
        <v>45</v>
      </c>
      <c r="AE691" s="36">
        <f t="shared" si="125"/>
        <v>44575</v>
      </c>
    </row>
    <row r="692" spans="2:31" ht="14.5" hidden="1">
      <c r="B692" s="29" t="s">
        <v>768</v>
      </c>
      <c r="C692" s="30" t="str">
        <f t="shared" si="115"/>
        <v>(Acreedores quirografarios)</v>
      </c>
      <c r="D692" s="30">
        <v>5</v>
      </c>
      <c r="E692" s="30" t="s">
        <v>5105</v>
      </c>
      <c r="F692" s="30" t="s">
        <v>5106</v>
      </c>
      <c r="G692" s="30" t="s">
        <v>4780</v>
      </c>
      <c r="H692" s="31" t="s">
        <v>771</v>
      </c>
      <c r="I692" s="31" t="s">
        <v>48</v>
      </c>
      <c r="J692" s="32">
        <v>38600</v>
      </c>
      <c r="K692" s="33">
        <f t="shared" si="116"/>
        <v>8.0924976676415401</v>
      </c>
      <c r="L692" s="33">
        <v>38600</v>
      </c>
      <c r="M692" s="33">
        <v>0</v>
      </c>
      <c r="N692" s="33">
        <v>0</v>
      </c>
      <c r="O692" s="33">
        <v>0</v>
      </c>
      <c r="P692" s="33">
        <f t="shared" si="117"/>
        <v>38600</v>
      </c>
      <c r="Q692" s="33">
        <f t="shared" si="118"/>
        <v>8.0924976676415401</v>
      </c>
      <c r="R692" s="33">
        <f t="shared" si="119"/>
        <v>38600</v>
      </c>
      <c r="S692" s="33"/>
      <c r="T692" s="30" t="str">
        <f t="shared" si="120"/>
        <v>COP</v>
      </c>
      <c r="U692" s="33">
        <v>0</v>
      </c>
      <c r="V692" s="33">
        <v>0</v>
      </c>
      <c r="W692" s="33">
        <v>0</v>
      </c>
      <c r="X692" s="33">
        <f t="shared" si="121"/>
        <v>38600</v>
      </c>
      <c r="Y692" s="33">
        <f t="shared" si="122"/>
        <v>8.0924976676415401</v>
      </c>
      <c r="Z692" s="33">
        <f t="shared" si="123"/>
        <v>38600</v>
      </c>
      <c r="AA692" s="34">
        <f t="shared" si="124"/>
        <v>9.5177597209770929E-07</v>
      </c>
      <c r="AB692" s="33" t="s">
        <v>4982</v>
      </c>
      <c r="AC692" s="35">
        <v>44726</v>
      </c>
      <c r="AD692" s="33">
        <v>45</v>
      </c>
      <c r="AE692" s="36">
        <f t="shared" si="125"/>
        <v>44771</v>
      </c>
    </row>
    <row r="693" spans="2:31" ht="14.5" hidden="1">
      <c r="B693" s="29" t="s">
        <v>768</v>
      </c>
      <c r="C693" s="30" t="str">
        <f t="shared" si="115"/>
        <v>(Acreedores quirografarios)</v>
      </c>
      <c r="D693" s="30">
        <v>5</v>
      </c>
      <c r="E693" s="30" t="s">
        <v>5105</v>
      </c>
      <c r="F693" s="30" t="s">
        <v>5106</v>
      </c>
      <c r="G693" s="30" t="s">
        <v>4780</v>
      </c>
      <c r="H693" s="31" t="s">
        <v>772</v>
      </c>
      <c r="I693" s="31" t="s">
        <v>48</v>
      </c>
      <c r="J693" s="32">
        <v>364200</v>
      </c>
      <c r="K693" s="33">
        <f t="shared" si="116"/>
        <v>73.314464815455409</v>
      </c>
      <c r="L693" s="33">
        <v>349699</v>
      </c>
      <c r="M693" s="33">
        <v>0</v>
      </c>
      <c r="N693" s="33">
        <v>0</v>
      </c>
      <c r="O693" s="33">
        <v>0</v>
      </c>
      <c r="P693" s="33">
        <f t="shared" si="117"/>
        <v>364200</v>
      </c>
      <c r="Q693" s="33">
        <f t="shared" si="118"/>
        <v>73.314464815455409</v>
      </c>
      <c r="R693" s="33">
        <f t="shared" si="119"/>
        <v>349699</v>
      </c>
      <c r="S693" s="33"/>
      <c r="T693" s="30" t="str">
        <f t="shared" si="120"/>
        <v>COP</v>
      </c>
      <c r="U693" s="33">
        <v>0</v>
      </c>
      <c r="V693" s="33">
        <v>0</v>
      </c>
      <c r="W693" s="33">
        <v>0</v>
      </c>
      <c r="X693" s="33">
        <f t="shared" si="121"/>
        <v>364200</v>
      </c>
      <c r="Y693" s="33">
        <f t="shared" si="122"/>
        <v>73.314464815455409</v>
      </c>
      <c r="Z693" s="33">
        <f t="shared" si="123"/>
        <v>349699</v>
      </c>
      <c r="AA693" s="34">
        <f t="shared" si="124"/>
        <v>8.6226711312589854E-06</v>
      </c>
      <c r="AB693" s="33" t="s">
        <v>4982</v>
      </c>
      <c r="AC693" s="35">
        <v>44736</v>
      </c>
      <c r="AD693" s="33">
        <v>45</v>
      </c>
      <c r="AE693" s="36">
        <f t="shared" si="125"/>
        <v>44781</v>
      </c>
    </row>
    <row r="694" spans="2:31" ht="14.5" hidden="1">
      <c r="B694" s="29" t="s">
        <v>768</v>
      </c>
      <c r="C694" s="30" t="str">
        <f t="shared" si="115"/>
        <v>(Acreedores quirografarios)</v>
      </c>
      <c r="D694" s="30">
        <v>5</v>
      </c>
      <c r="E694" s="30" t="s">
        <v>5105</v>
      </c>
      <c r="F694" s="30" t="s">
        <v>5106</v>
      </c>
      <c r="G694" s="30" t="s">
        <v>4780</v>
      </c>
      <c r="H694" s="31" t="s">
        <v>773</v>
      </c>
      <c r="I694" s="31" t="s">
        <v>48</v>
      </c>
      <c r="J694" s="32">
        <v>21500</v>
      </c>
      <c r="K694" s="33">
        <f t="shared" si="116"/>
        <v>4.5074792708366092</v>
      </c>
      <c r="L694" s="33">
        <v>21500</v>
      </c>
      <c r="M694" s="33">
        <v>0</v>
      </c>
      <c r="N694" s="33">
        <v>0</v>
      </c>
      <c r="O694" s="33">
        <v>0</v>
      </c>
      <c r="P694" s="33">
        <f t="shared" si="117"/>
        <v>21500</v>
      </c>
      <c r="Q694" s="33">
        <f t="shared" si="118"/>
        <v>4.5074792708366092</v>
      </c>
      <c r="R694" s="33">
        <f t="shared" si="119"/>
        <v>21500</v>
      </c>
      <c r="S694" s="33"/>
      <c r="T694" s="30" t="str">
        <f t="shared" si="120"/>
        <v>COP</v>
      </c>
      <c r="U694" s="33">
        <v>0</v>
      </c>
      <c r="V694" s="33">
        <v>0</v>
      </c>
      <c r="W694" s="33">
        <v>0</v>
      </c>
      <c r="X694" s="33">
        <f t="shared" si="121"/>
        <v>21500</v>
      </c>
      <c r="Y694" s="33">
        <f t="shared" si="122"/>
        <v>4.5074792708366092</v>
      </c>
      <c r="Z694" s="33">
        <f t="shared" si="123"/>
        <v>21500</v>
      </c>
      <c r="AA694" s="34">
        <f t="shared" si="124"/>
        <v>5.3013428497670329E-07</v>
      </c>
      <c r="AB694" s="33" t="s">
        <v>4982</v>
      </c>
      <c r="AC694" s="35">
        <v>44736</v>
      </c>
      <c r="AD694" s="33">
        <v>45</v>
      </c>
      <c r="AE694" s="36">
        <f t="shared" si="125"/>
        <v>44781</v>
      </c>
    </row>
    <row r="695" spans="2:31" ht="14.5" hidden="1">
      <c r="B695" s="29" t="s">
        <v>768</v>
      </c>
      <c r="C695" s="30" t="str">
        <f t="shared" si="115"/>
        <v>(Acreedores quirografarios)</v>
      </c>
      <c r="D695" s="30">
        <v>5</v>
      </c>
      <c r="E695" s="30" t="s">
        <v>5105</v>
      </c>
      <c r="F695" s="30" t="s">
        <v>5106</v>
      </c>
      <c r="G695" s="30" t="s">
        <v>4780</v>
      </c>
      <c r="H695" s="31" t="s">
        <v>774</v>
      </c>
      <c r="I695" s="31" t="s">
        <v>48</v>
      </c>
      <c r="J695" s="32">
        <v>106000</v>
      </c>
      <c r="K695" s="33">
        <f t="shared" si="116"/>
        <v>22.2229210562177</v>
      </c>
      <c r="L695" s="33">
        <v>106000</v>
      </c>
      <c r="M695" s="33">
        <v>0</v>
      </c>
      <c r="N695" s="33">
        <v>0</v>
      </c>
      <c r="O695" s="33">
        <v>0</v>
      </c>
      <c r="P695" s="33">
        <f t="shared" si="117"/>
        <v>106000</v>
      </c>
      <c r="Q695" s="33">
        <f t="shared" si="118"/>
        <v>22.2229210562177</v>
      </c>
      <c r="R695" s="33">
        <f t="shared" si="119"/>
        <v>106000</v>
      </c>
      <c r="S695" s="33"/>
      <c r="T695" s="30" t="str">
        <f t="shared" si="120"/>
        <v>COP</v>
      </c>
      <c r="U695" s="33">
        <v>0</v>
      </c>
      <c r="V695" s="33">
        <v>0</v>
      </c>
      <c r="W695" s="33">
        <v>0</v>
      </c>
      <c r="X695" s="33">
        <f t="shared" si="121"/>
        <v>106000</v>
      </c>
      <c r="Y695" s="33">
        <f t="shared" si="122"/>
        <v>22.2229210562177</v>
      </c>
      <c r="Z695" s="33">
        <f t="shared" si="123"/>
        <v>106000</v>
      </c>
      <c r="AA695" s="34">
        <f t="shared" si="124"/>
        <v>2.6136853119781653E-06</v>
      </c>
      <c r="AB695" s="33" t="s">
        <v>4982</v>
      </c>
      <c r="AC695" s="35">
        <v>44736</v>
      </c>
      <c r="AD695" s="33">
        <v>45</v>
      </c>
      <c r="AE695" s="36">
        <f t="shared" si="125"/>
        <v>44781</v>
      </c>
    </row>
    <row r="696" spans="2:31" ht="14.5" hidden="1">
      <c r="B696" s="29" t="s">
        <v>768</v>
      </c>
      <c r="C696" s="30" t="str">
        <f t="shared" si="115"/>
        <v>(Acreedores quirografarios)</v>
      </c>
      <c r="D696" s="30">
        <v>5</v>
      </c>
      <c r="E696" s="30" t="s">
        <v>5105</v>
      </c>
      <c r="F696" s="30" t="s">
        <v>5106</v>
      </c>
      <c r="G696" s="30" t="s">
        <v>4780</v>
      </c>
      <c r="H696" s="31" t="s">
        <v>775</v>
      </c>
      <c r="I696" s="31" t="s">
        <v>48</v>
      </c>
      <c r="J696" s="32">
        <v>43000</v>
      </c>
      <c r="K696" s="33">
        <f t="shared" si="116"/>
        <v>9.0149585416732183</v>
      </c>
      <c r="L696" s="33">
        <v>43000</v>
      </c>
      <c r="M696" s="33">
        <v>0</v>
      </c>
      <c r="N696" s="33">
        <v>0</v>
      </c>
      <c r="O696" s="33">
        <v>0</v>
      </c>
      <c r="P696" s="33">
        <f t="shared" si="117"/>
        <v>43000</v>
      </c>
      <c r="Q696" s="33">
        <f t="shared" si="118"/>
        <v>9.0149585416732183</v>
      </c>
      <c r="R696" s="33">
        <f t="shared" si="119"/>
        <v>43000</v>
      </c>
      <c r="S696" s="33"/>
      <c r="T696" s="30" t="str">
        <f t="shared" si="120"/>
        <v>COP</v>
      </c>
      <c r="U696" s="33">
        <v>0</v>
      </c>
      <c r="V696" s="33">
        <v>0</v>
      </c>
      <c r="W696" s="33">
        <v>0</v>
      </c>
      <c r="X696" s="33">
        <f t="shared" si="121"/>
        <v>43000</v>
      </c>
      <c r="Y696" s="33">
        <f t="shared" si="122"/>
        <v>9.0149585416732183</v>
      </c>
      <c r="Z696" s="33">
        <f t="shared" si="123"/>
        <v>43000</v>
      </c>
      <c r="AA696" s="34">
        <f t="shared" si="124"/>
        <v>1.0602685699534066E-06</v>
      </c>
      <c r="AB696" s="33" t="s">
        <v>4982</v>
      </c>
      <c r="AC696" s="35">
        <v>44736</v>
      </c>
      <c r="AD696" s="33">
        <v>45</v>
      </c>
      <c r="AE696" s="36">
        <f t="shared" si="125"/>
        <v>44781</v>
      </c>
    </row>
    <row r="697" spans="2:31" ht="14.5" hidden="1">
      <c r="B697" s="29" t="s">
        <v>768</v>
      </c>
      <c r="C697" s="30" t="str">
        <f t="shared" si="115"/>
        <v>(Acreedores quirografarios)</v>
      </c>
      <c r="D697" s="30">
        <v>5</v>
      </c>
      <c r="E697" s="30" t="s">
        <v>5105</v>
      </c>
      <c r="F697" s="30" t="s">
        <v>5106</v>
      </c>
      <c r="G697" s="30" t="s">
        <v>4780</v>
      </c>
      <c r="H697" s="31" t="s">
        <v>776</v>
      </c>
      <c r="I697" s="31" t="s">
        <v>48</v>
      </c>
      <c r="J697" s="32">
        <v>150500</v>
      </c>
      <c r="K697" s="33">
        <f t="shared" si="116"/>
        <v>31.318594924368689</v>
      </c>
      <c r="L697" s="33">
        <v>149385</v>
      </c>
      <c r="M697" s="33">
        <v>0</v>
      </c>
      <c r="N697" s="33">
        <v>0</v>
      </c>
      <c r="O697" s="33">
        <v>0</v>
      </c>
      <c r="P697" s="33">
        <f t="shared" si="117"/>
        <v>150500</v>
      </c>
      <c r="Q697" s="33">
        <f t="shared" si="118"/>
        <v>31.318594924368689</v>
      </c>
      <c r="R697" s="33">
        <f t="shared" si="119"/>
        <v>149385</v>
      </c>
      <c r="S697" s="33"/>
      <c r="T697" s="30" t="str">
        <f t="shared" si="120"/>
        <v>COP</v>
      </c>
      <c r="U697" s="33">
        <v>0</v>
      </c>
      <c r="V697" s="33">
        <v>0</v>
      </c>
      <c r="W697" s="33">
        <v>0</v>
      </c>
      <c r="X697" s="33">
        <f t="shared" si="121"/>
        <v>150500</v>
      </c>
      <c r="Y697" s="33">
        <f t="shared" si="122"/>
        <v>31.318594924368689</v>
      </c>
      <c r="Z697" s="33">
        <f t="shared" si="123"/>
        <v>149385</v>
      </c>
      <c r="AA697" s="34">
        <f t="shared" si="124"/>
        <v>3.6834469842439454E-06</v>
      </c>
      <c r="AB697" s="33" t="s">
        <v>4982</v>
      </c>
      <c r="AC697" s="35">
        <v>44736</v>
      </c>
      <c r="AD697" s="33">
        <v>45</v>
      </c>
      <c r="AE697" s="36">
        <f t="shared" si="125"/>
        <v>44781</v>
      </c>
    </row>
    <row r="698" spans="2:31" ht="14.5" hidden="1">
      <c r="B698" s="29" t="s">
        <v>768</v>
      </c>
      <c r="C698" s="30" t="str">
        <f t="shared" si="115"/>
        <v>(Acreedores quirografarios)</v>
      </c>
      <c r="D698" s="30">
        <v>5</v>
      </c>
      <c r="E698" s="30" t="s">
        <v>5105</v>
      </c>
      <c r="F698" s="30" t="s">
        <v>5106</v>
      </c>
      <c r="G698" s="30" t="s">
        <v>4780</v>
      </c>
      <c r="H698" s="31" t="s">
        <v>777</v>
      </c>
      <c r="I698" s="31" t="s">
        <v>48</v>
      </c>
      <c r="J698" s="32">
        <v>86000</v>
      </c>
      <c r="K698" s="33">
        <f t="shared" si="116"/>
        <v>18.029917083346437</v>
      </c>
      <c r="L698" s="33">
        <v>86000</v>
      </c>
      <c r="M698" s="33">
        <v>0</v>
      </c>
      <c r="N698" s="33">
        <v>0</v>
      </c>
      <c r="O698" s="33">
        <v>0</v>
      </c>
      <c r="P698" s="33">
        <f t="shared" si="117"/>
        <v>86000</v>
      </c>
      <c r="Q698" s="33">
        <f t="shared" si="118"/>
        <v>18.029917083346437</v>
      </c>
      <c r="R698" s="33">
        <f t="shared" si="119"/>
        <v>86000</v>
      </c>
      <c r="S698" s="33"/>
      <c r="T698" s="30" t="str">
        <f t="shared" si="120"/>
        <v>COP</v>
      </c>
      <c r="U698" s="33">
        <v>0</v>
      </c>
      <c r="V698" s="33">
        <v>0</v>
      </c>
      <c r="W698" s="33">
        <v>0</v>
      </c>
      <c r="X698" s="33">
        <f t="shared" si="121"/>
        <v>86000</v>
      </c>
      <c r="Y698" s="33">
        <f t="shared" si="122"/>
        <v>18.029917083346437</v>
      </c>
      <c r="Z698" s="33">
        <f t="shared" si="123"/>
        <v>86000</v>
      </c>
      <c r="AA698" s="34">
        <f t="shared" si="124"/>
        <v>2.1205371399068132E-06</v>
      </c>
      <c r="AB698" s="33" t="s">
        <v>4982</v>
      </c>
      <c r="AC698" s="35">
        <v>44736</v>
      </c>
      <c r="AD698" s="33">
        <v>45</v>
      </c>
      <c r="AE698" s="36">
        <f t="shared" si="125"/>
        <v>44781</v>
      </c>
    </row>
    <row r="699" spans="2:31" ht="14.5" hidden="1">
      <c r="B699" s="29" t="s">
        <v>768</v>
      </c>
      <c r="C699" s="30" t="str">
        <f t="shared" si="115"/>
        <v>(Acreedores quirografarios)</v>
      </c>
      <c r="D699" s="30">
        <v>5</v>
      </c>
      <c r="E699" s="30" t="s">
        <v>5105</v>
      </c>
      <c r="F699" s="30" t="s">
        <v>5106</v>
      </c>
      <c r="G699" s="30" t="s">
        <v>4780</v>
      </c>
      <c r="H699" s="31" t="s">
        <v>778</v>
      </c>
      <c r="I699" s="31" t="s">
        <v>48</v>
      </c>
      <c r="J699" s="32">
        <v>32100</v>
      </c>
      <c r="K699" s="33">
        <f t="shared" si="116"/>
        <v>6.7297713764583786</v>
      </c>
      <c r="L699" s="33">
        <v>32100</v>
      </c>
      <c r="M699" s="33">
        <v>0</v>
      </c>
      <c r="N699" s="33">
        <v>0</v>
      </c>
      <c r="O699" s="33">
        <v>0</v>
      </c>
      <c r="P699" s="33">
        <f t="shared" si="117"/>
        <v>32100</v>
      </c>
      <c r="Q699" s="33">
        <f t="shared" si="118"/>
        <v>6.7297713764583786</v>
      </c>
      <c r="R699" s="33">
        <f t="shared" si="119"/>
        <v>32100</v>
      </c>
      <c r="S699" s="33"/>
      <c r="T699" s="30" t="str">
        <f t="shared" si="120"/>
        <v>COP</v>
      </c>
      <c r="U699" s="33">
        <v>0</v>
      </c>
      <c r="V699" s="33">
        <v>0</v>
      </c>
      <c r="W699" s="33">
        <v>0</v>
      </c>
      <c r="X699" s="33">
        <f t="shared" si="121"/>
        <v>32100</v>
      </c>
      <c r="Y699" s="33">
        <f t="shared" si="122"/>
        <v>6.7297713764583786</v>
      </c>
      <c r="Z699" s="33">
        <f t="shared" si="123"/>
        <v>32100</v>
      </c>
      <c r="AA699" s="34">
        <f t="shared" si="124"/>
        <v>7.9150281617451982E-07</v>
      </c>
      <c r="AB699" s="33" t="s">
        <v>4982</v>
      </c>
      <c r="AC699" s="35">
        <v>44736</v>
      </c>
      <c r="AD699" s="33">
        <v>45</v>
      </c>
      <c r="AE699" s="36">
        <f t="shared" si="125"/>
        <v>44781</v>
      </c>
    </row>
    <row r="700" spans="2:31" ht="14.5" hidden="1">
      <c r="B700" s="29" t="s">
        <v>768</v>
      </c>
      <c r="C700" s="30" t="str">
        <f t="shared" si="115"/>
        <v>(Acreedores quirografarios)</v>
      </c>
      <c r="D700" s="30">
        <v>5</v>
      </c>
      <c r="E700" s="30" t="s">
        <v>5105</v>
      </c>
      <c r="F700" s="30" t="s">
        <v>5106</v>
      </c>
      <c r="G700" s="30" t="s">
        <v>4780</v>
      </c>
      <c r="H700" s="31" t="s">
        <v>779</v>
      </c>
      <c r="I700" s="31" t="s">
        <v>48</v>
      </c>
      <c r="J700" s="32">
        <v>32100</v>
      </c>
      <c r="K700" s="33">
        <f t="shared" si="116"/>
        <v>6.7297713764583786</v>
      </c>
      <c r="L700" s="33">
        <v>32100</v>
      </c>
      <c r="M700" s="33">
        <v>0</v>
      </c>
      <c r="N700" s="33">
        <v>0</v>
      </c>
      <c r="O700" s="33">
        <v>0</v>
      </c>
      <c r="P700" s="33">
        <f t="shared" si="117"/>
        <v>32100</v>
      </c>
      <c r="Q700" s="33">
        <f t="shared" si="118"/>
        <v>6.7297713764583786</v>
      </c>
      <c r="R700" s="33">
        <f t="shared" si="119"/>
        <v>32100</v>
      </c>
      <c r="S700" s="33"/>
      <c r="T700" s="30" t="str">
        <f t="shared" si="120"/>
        <v>COP</v>
      </c>
      <c r="U700" s="33">
        <v>0</v>
      </c>
      <c r="V700" s="33">
        <v>0</v>
      </c>
      <c r="W700" s="33">
        <v>0</v>
      </c>
      <c r="X700" s="33">
        <f t="shared" si="121"/>
        <v>32100</v>
      </c>
      <c r="Y700" s="33">
        <f t="shared" si="122"/>
        <v>6.7297713764583786</v>
      </c>
      <c r="Z700" s="33">
        <f t="shared" si="123"/>
        <v>32100</v>
      </c>
      <c r="AA700" s="34">
        <f t="shared" si="124"/>
        <v>7.9150281617451982E-07</v>
      </c>
      <c r="AB700" s="33" t="s">
        <v>4982</v>
      </c>
      <c r="AC700" s="35">
        <v>44738</v>
      </c>
      <c r="AD700" s="33">
        <v>45</v>
      </c>
      <c r="AE700" s="36">
        <f t="shared" si="125"/>
        <v>44783</v>
      </c>
    </row>
    <row r="701" spans="2:31" ht="14.5" hidden="1">
      <c r="B701" s="29" t="s">
        <v>768</v>
      </c>
      <c r="C701" s="30" t="str">
        <f t="shared" si="115"/>
        <v>(Acreedores quirografarios)</v>
      </c>
      <c r="D701" s="30">
        <v>5</v>
      </c>
      <c r="E701" s="30" t="s">
        <v>5105</v>
      </c>
      <c r="F701" s="30" t="s">
        <v>5106</v>
      </c>
      <c r="G701" s="30" t="s">
        <v>4780</v>
      </c>
      <c r="H701" s="31" t="s">
        <v>780</v>
      </c>
      <c r="I701" s="31" t="s">
        <v>48</v>
      </c>
      <c r="J701" s="32">
        <v>238407</v>
      </c>
      <c r="K701" s="33">
        <f t="shared" si="116"/>
        <v>46.768766313406076</v>
      </c>
      <c r="L701" s="33">
        <v>223080</v>
      </c>
      <c r="M701" s="33">
        <v>0</v>
      </c>
      <c r="N701" s="33">
        <v>0</v>
      </c>
      <c r="O701" s="33">
        <v>0</v>
      </c>
      <c r="P701" s="33">
        <f t="shared" si="117"/>
        <v>238407</v>
      </c>
      <c r="Q701" s="33">
        <f t="shared" si="118"/>
        <v>46.768766313406076</v>
      </c>
      <c r="R701" s="33">
        <f t="shared" si="119"/>
        <v>223080</v>
      </c>
      <c r="S701" s="33"/>
      <c r="T701" s="30" t="str">
        <f t="shared" si="120"/>
        <v>COP</v>
      </c>
      <c r="U701" s="33">
        <v>0</v>
      </c>
      <c r="V701" s="33">
        <v>0</v>
      </c>
      <c r="W701" s="33">
        <v>0</v>
      </c>
      <c r="X701" s="33">
        <f t="shared" si="121"/>
        <v>238407</v>
      </c>
      <c r="Y701" s="33">
        <f t="shared" si="122"/>
        <v>46.768766313406076</v>
      </c>
      <c r="Z701" s="33">
        <f t="shared" si="123"/>
        <v>223080</v>
      </c>
      <c r="AA701" s="34">
        <f t="shared" si="124"/>
        <v>5.5005747112838591E-06</v>
      </c>
      <c r="AB701" s="33" t="s">
        <v>4982</v>
      </c>
      <c r="AC701" s="35">
        <v>44929</v>
      </c>
      <c r="AD701" s="33">
        <v>45</v>
      </c>
      <c r="AE701" s="36">
        <f t="shared" si="125"/>
        <v>44974</v>
      </c>
    </row>
    <row r="702" spans="2:31" ht="14.5" hidden="1">
      <c r="B702" s="29" t="s">
        <v>768</v>
      </c>
      <c r="C702" s="30" t="str">
        <f t="shared" si="115"/>
        <v>(Acreedores quirografarios)</v>
      </c>
      <c r="D702" s="30">
        <v>5</v>
      </c>
      <c r="E702" s="30" t="s">
        <v>5105</v>
      </c>
      <c r="F702" s="30" t="s">
        <v>5106</v>
      </c>
      <c r="G702" s="30" t="s">
        <v>4780</v>
      </c>
      <c r="H702" s="31" t="s">
        <v>781</v>
      </c>
      <c r="I702" s="31" t="s">
        <v>48</v>
      </c>
      <c r="J702" s="32">
        <v>123901675</v>
      </c>
      <c r="K702" s="33">
        <f t="shared" si="116"/>
        <v>24871.814836944555</v>
      </c>
      <c r="L702" s="33">
        <v>118634826</v>
      </c>
      <c r="M702" s="33">
        <v>0</v>
      </c>
      <c r="N702" s="33">
        <v>0</v>
      </c>
      <c r="O702" s="33">
        <v>0</v>
      </c>
      <c r="P702" s="33">
        <f t="shared" si="117"/>
        <v>123901675</v>
      </c>
      <c r="Q702" s="33">
        <f t="shared" si="118"/>
        <v>24871.814836944555</v>
      </c>
      <c r="R702" s="33">
        <f t="shared" si="119"/>
        <v>118634826</v>
      </c>
      <c r="S702" s="33"/>
      <c r="T702" s="30" t="str">
        <f t="shared" si="120"/>
        <v>COP</v>
      </c>
      <c r="U702" s="33">
        <v>0</v>
      </c>
      <c r="V702" s="33">
        <v>0</v>
      </c>
      <c r="W702" s="33">
        <v>0</v>
      </c>
      <c r="X702" s="33">
        <f t="shared" si="121"/>
        <v>123901675</v>
      </c>
      <c r="Y702" s="33">
        <f t="shared" si="122"/>
        <v>24871.814836944555</v>
      </c>
      <c r="Z702" s="33">
        <f t="shared" si="123"/>
        <v>118634826</v>
      </c>
      <c r="AA702" s="34">
        <f t="shared" si="124"/>
        <v>0.0029252273792951446</v>
      </c>
      <c r="AB702" s="33" t="s">
        <v>4982</v>
      </c>
      <c r="AC702" s="35">
        <v>44929</v>
      </c>
      <c r="AD702" s="33">
        <v>45</v>
      </c>
      <c r="AE702" s="36">
        <f t="shared" si="125"/>
        <v>44974</v>
      </c>
    </row>
    <row r="703" spans="2:31" ht="14.5" hidden="1">
      <c r="B703" s="29" t="s">
        <v>768</v>
      </c>
      <c r="C703" s="30" t="str">
        <f t="shared" si="115"/>
        <v>(Acreedores quirografarios)</v>
      </c>
      <c r="D703" s="30">
        <v>5</v>
      </c>
      <c r="E703" s="30" t="s">
        <v>5105</v>
      </c>
      <c r="F703" s="30" t="s">
        <v>5106</v>
      </c>
      <c r="G703" s="30" t="s">
        <v>4780</v>
      </c>
      <c r="H703" s="31" t="s">
        <v>782</v>
      </c>
      <c r="I703" s="31" t="s">
        <v>48</v>
      </c>
      <c r="J703" s="32">
        <v>43548578</v>
      </c>
      <c r="K703" s="33">
        <f t="shared" si="116"/>
        <v>8543.041395431721</v>
      </c>
      <c r="L703" s="33">
        <v>40749026</v>
      </c>
      <c r="M703" s="33">
        <v>0</v>
      </c>
      <c r="N703" s="33">
        <v>0</v>
      </c>
      <c r="O703" s="33">
        <v>0</v>
      </c>
      <c r="P703" s="33">
        <f t="shared" si="117"/>
        <v>43548578</v>
      </c>
      <c r="Q703" s="33">
        <f t="shared" si="118"/>
        <v>8543.041395431721</v>
      </c>
      <c r="R703" s="33">
        <f t="shared" si="119"/>
        <v>40749026</v>
      </c>
      <c r="S703" s="33"/>
      <c r="T703" s="30" t="str">
        <f t="shared" si="120"/>
        <v>COP</v>
      </c>
      <c r="U703" s="33">
        <v>0</v>
      </c>
      <c r="V703" s="33">
        <v>0</v>
      </c>
      <c r="W703" s="33">
        <v>0</v>
      </c>
      <c r="X703" s="33">
        <f t="shared" si="121"/>
        <v>43548578</v>
      </c>
      <c r="Y703" s="33">
        <f t="shared" si="122"/>
        <v>8543.041395431721</v>
      </c>
      <c r="Z703" s="33">
        <f t="shared" si="123"/>
        <v>40749026</v>
      </c>
      <c r="AA703" s="34">
        <f t="shared" si="124"/>
        <v>0.0010047653842793997</v>
      </c>
      <c r="AB703" s="33" t="s">
        <v>4982</v>
      </c>
      <c r="AC703" s="35">
        <v>44929</v>
      </c>
      <c r="AD703" s="33">
        <v>45</v>
      </c>
      <c r="AE703" s="36">
        <f t="shared" si="125"/>
        <v>44974</v>
      </c>
    </row>
    <row r="704" spans="2:31" ht="14.5" hidden="1">
      <c r="B704" s="29" t="s">
        <v>768</v>
      </c>
      <c r="C704" s="30" t="str">
        <f t="shared" si="115"/>
        <v>(Acreedores quirografarios)</v>
      </c>
      <c r="D704" s="30">
        <v>5</v>
      </c>
      <c r="E704" s="30" t="s">
        <v>5105</v>
      </c>
      <c r="F704" s="30" t="s">
        <v>5106</v>
      </c>
      <c r="G704" s="30" t="s">
        <v>4780</v>
      </c>
      <c r="H704" s="31" t="s">
        <v>783</v>
      </c>
      <c r="I704" s="31" t="s">
        <v>48</v>
      </c>
      <c r="J704" s="32">
        <v>7949028</v>
      </c>
      <c r="K704" s="33">
        <f t="shared" si="116"/>
        <v>1571.22718743776</v>
      </c>
      <c r="L704" s="33">
        <v>7494518</v>
      </c>
      <c r="M704" s="33">
        <v>0</v>
      </c>
      <c r="N704" s="33">
        <v>0</v>
      </c>
      <c r="O704" s="33">
        <v>0</v>
      </c>
      <c r="P704" s="33">
        <f t="shared" si="117"/>
        <v>7949028</v>
      </c>
      <c r="Q704" s="33">
        <f t="shared" si="118"/>
        <v>1571.22718743776</v>
      </c>
      <c r="R704" s="33">
        <f t="shared" si="119"/>
        <v>7494518</v>
      </c>
      <c r="S704" s="33"/>
      <c r="T704" s="30" t="str">
        <f t="shared" si="120"/>
        <v>COP</v>
      </c>
      <c r="U704" s="33">
        <v>0</v>
      </c>
      <c r="V704" s="33">
        <v>0</v>
      </c>
      <c r="W704" s="33">
        <v>0</v>
      </c>
      <c r="X704" s="33">
        <f t="shared" si="121"/>
        <v>7949028</v>
      </c>
      <c r="Y704" s="33">
        <f t="shared" si="122"/>
        <v>1571.22718743776</v>
      </c>
      <c r="Z704" s="33">
        <f t="shared" si="123"/>
        <v>7494518</v>
      </c>
      <c r="AA704" s="34">
        <f t="shared" si="124"/>
        <v>0.00018479539261279221</v>
      </c>
      <c r="AB704" s="33" t="s">
        <v>4982</v>
      </c>
      <c r="AC704" s="35">
        <v>44929</v>
      </c>
      <c r="AD704" s="33">
        <v>45</v>
      </c>
      <c r="AE704" s="36">
        <f t="shared" si="125"/>
        <v>44974</v>
      </c>
    </row>
    <row r="705" spans="2:31" ht="14.5" hidden="1">
      <c r="B705" s="29" t="s">
        <v>768</v>
      </c>
      <c r="C705" s="30" t="str">
        <f t="shared" si="115"/>
        <v>(Acreedores quirografarios)</v>
      </c>
      <c r="D705" s="30">
        <v>5</v>
      </c>
      <c r="E705" s="30" t="s">
        <v>5105</v>
      </c>
      <c r="F705" s="30" t="s">
        <v>5106</v>
      </c>
      <c r="G705" s="30" t="s">
        <v>4780</v>
      </c>
      <c r="H705" s="31" t="s">
        <v>784</v>
      </c>
      <c r="I705" s="31" t="s">
        <v>48</v>
      </c>
      <c r="J705" s="32">
        <v>472677</v>
      </c>
      <c r="K705" s="33">
        <f t="shared" si="116"/>
        <v>97.837667851190275</v>
      </c>
      <c r="L705" s="33">
        <v>466671</v>
      </c>
      <c r="M705" s="33">
        <v>0</v>
      </c>
      <c r="N705" s="33">
        <v>0</v>
      </c>
      <c r="O705" s="33">
        <v>0</v>
      </c>
      <c r="P705" s="33">
        <f t="shared" si="117"/>
        <v>472677</v>
      </c>
      <c r="Q705" s="33">
        <f t="shared" si="118"/>
        <v>97.837667851190275</v>
      </c>
      <c r="R705" s="33">
        <f t="shared" si="119"/>
        <v>466671</v>
      </c>
      <c r="S705" s="33"/>
      <c r="T705" s="30" t="str">
        <f t="shared" si="120"/>
        <v>COP</v>
      </c>
      <c r="U705" s="33">
        <v>0</v>
      </c>
      <c r="V705" s="33">
        <v>0</v>
      </c>
      <c r="W705" s="33">
        <v>0</v>
      </c>
      <c r="X705" s="33">
        <f t="shared" si="121"/>
        <v>472677</v>
      </c>
      <c r="Y705" s="33">
        <f t="shared" si="122"/>
        <v>97.837667851190275</v>
      </c>
      <c r="Z705" s="33">
        <f t="shared" si="123"/>
        <v>466671</v>
      </c>
      <c r="AA705" s="34">
        <f t="shared" si="124"/>
        <v>1.1506897530435494E-05</v>
      </c>
      <c r="AB705" s="33" t="s">
        <v>4982</v>
      </c>
      <c r="AC705" s="35">
        <v>44929</v>
      </c>
      <c r="AD705" s="33">
        <v>45</v>
      </c>
      <c r="AE705" s="36">
        <f t="shared" si="125"/>
        <v>44974</v>
      </c>
    </row>
    <row r="706" spans="2:31" ht="14.5" hidden="1">
      <c r="B706" s="29" t="s">
        <v>768</v>
      </c>
      <c r="C706" s="30" t="str">
        <f t="shared" si="115"/>
        <v>(Acreedores quirografarios)</v>
      </c>
      <c r="D706" s="30">
        <v>5</v>
      </c>
      <c r="E706" s="30" t="s">
        <v>5105</v>
      </c>
      <c r="F706" s="30" t="s">
        <v>5106</v>
      </c>
      <c r="G706" s="30" t="s">
        <v>4780</v>
      </c>
      <c r="H706" s="31" t="s">
        <v>785</v>
      </c>
      <c r="I706" s="31" t="s">
        <v>48</v>
      </c>
      <c r="J706" s="32">
        <v>2320400</v>
      </c>
      <c r="K706" s="33">
        <f t="shared" si="116"/>
        <v>455.19901045106235</v>
      </c>
      <c r="L706" s="33">
        <v>2171231</v>
      </c>
      <c r="M706" s="33">
        <v>0</v>
      </c>
      <c r="N706" s="33">
        <v>0</v>
      </c>
      <c r="O706" s="33">
        <v>0</v>
      </c>
      <c r="P706" s="33">
        <f t="shared" si="117"/>
        <v>2320400</v>
      </c>
      <c r="Q706" s="33">
        <f t="shared" si="118"/>
        <v>455.19901045106235</v>
      </c>
      <c r="R706" s="33">
        <f t="shared" si="119"/>
        <v>2171231</v>
      </c>
      <c r="S706" s="33"/>
      <c r="T706" s="30" t="str">
        <f t="shared" si="120"/>
        <v>COP</v>
      </c>
      <c r="U706" s="33">
        <v>0</v>
      </c>
      <c r="V706" s="33">
        <v>0</v>
      </c>
      <c r="W706" s="33">
        <v>0</v>
      </c>
      <c r="X706" s="33">
        <f t="shared" si="121"/>
        <v>2320400</v>
      </c>
      <c r="Y706" s="33">
        <f t="shared" si="122"/>
        <v>455.19901045106235</v>
      </c>
      <c r="Z706" s="33">
        <f t="shared" si="123"/>
        <v>2171231</v>
      </c>
      <c r="AA706" s="34">
        <f t="shared" si="124"/>
        <v>5.3536929939732679E-05</v>
      </c>
      <c r="AB706" s="33" t="s">
        <v>4982</v>
      </c>
      <c r="AC706" s="35">
        <v>44929</v>
      </c>
      <c r="AD706" s="33">
        <v>45</v>
      </c>
      <c r="AE706" s="36">
        <f t="shared" si="125"/>
        <v>44974</v>
      </c>
    </row>
    <row r="707" spans="2:31" ht="14.5" hidden="1">
      <c r="B707" s="29" t="s">
        <v>768</v>
      </c>
      <c r="C707" s="30" t="str">
        <f t="shared" si="115"/>
        <v>(Acreedores quirografarios)</v>
      </c>
      <c r="D707" s="30">
        <v>5</v>
      </c>
      <c r="E707" s="30" t="s">
        <v>5105</v>
      </c>
      <c r="F707" s="30" t="s">
        <v>5106</v>
      </c>
      <c r="G707" s="30" t="s">
        <v>4780</v>
      </c>
      <c r="H707" s="31" t="s">
        <v>786</v>
      </c>
      <c r="I707" s="31" t="s">
        <v>48</v>
      </c>
      <c r="J707" s="32">
        <v>78507</v>
      </c>
      <c r="K707" s="33">
        <f t="shared" si="116"/>
        <v>15.954170466576516</v>
      </c>
      <c r="L707" s="33">
        <v>76099</v>
      </c>
      <c r="M707" s="33">
        <v>0</v>
      </c>
      <c r="N707" s="33">
        <v>0</v>
      </c>
      <c r="O707" s="33">
        <v>0</v>
      </c>
      <c r="P707" s="33">
        <f t="shared" si="117"/>
        <v>78507</v>
      </c>
      <c r="Q707" s="33">
        <f t="shared" si="118"/>
        <v>15.954170466576516</v>
      </c>
      <c r="R707" s="33">
        <f t="shared" si="119"/>
        <v>76099</v>
      </c>
      <c r="S707" s="33"/>
      <c r="T707" s="30" t="str">
        <f t="shared" si="120"/>
        <v>COP</v>
      </c>
      <c r="U707" s="33">
        <v>0</v>
      </c>
      <c r="V707" s="33">
        <v>0</v>
      </c>
      <c r="W707" s="33">
        <v>0</v>
      </c>
      <c r="X707" s="33">
        <f t="shared" si="121"/>
        <v>78507</v>
      </c>
      <c r="Y707" s="33">
        <f t="shared" si="122"/>
        <v>15.954170466576516</v>
      </c>
      <c r="Z707" s="33">
        <f t="shared" si="123"/>
        <v>76099</v>
      </c>
      <c r="AA707" s="34">
        <f t="shared" si="124"/>
        <v>1.8764041373228905E-06</v>
      </c>
      <c r="AB707" s="33" t="s">
        <v>4982</v>
      </c>
      <c r="AC707" s="35">
        <v>44929</v>
      </c>
      <c r="AD707" s="33">
        <v>45</v>
      </c>
      <c r="AE707" s="36">
        <f t="shared" si="125"/>
        <v>44974</v>
      </c>
    </row>
    <row r="708" spans="2:31" ht="14.5" hidden="1">
      <c r="B708" s="29" t="s">
        <v>768</v>
      </c>
      <c r="C708" s="30" t="str">
        <f t="shared" si="115"/>
        <v>(Acreedores quirografarios)</v>
      </c>
      <c r="D708" s="30">
        <v>5</v>
      </c>
      <c r="E708" s="30" t="s">
        <v>5105</v>
      </c>
      <c r="F708" s="30" t="s">
        <v>5106</v>
      </c>
      <c r="G708" s="30" t="s">
        <v>4780</v>
      </c>
      <c r="H708" s="31" t="s">
        <v>787</v>
      </c>
      <c r="I708" s="31" t="s">
        <v>48</v>
      </c>
      <c r="J708" s="32">
        <v>6136295</v>
      </c>
      <c r="K708" s="33">
        <f t="shared" si="116"/>
        <v>1137.3923708292714</v>
      </c>
      <c r="L708" s="33">
        <v>5425191</v>
      </c>
      <c r="M708" s="33">
        <v>0</v>
      </c>
      <c r="N708" s="33">
        <v>0</v>
      </c>
      <c r="O708" s="33">
        <v>0</v>
      </c>
      <c r="P708" s="33">
        <f t="shared" si="117"/>
        <v>6136295</v>
      </c>
      <c r="Q708" s="33">
        <f t="shared" si="118"/>
        <v>1137.3923708292714</v>
      </c>
      <c r="R708" s="33">
        <f t="shared" si="119"/>
        <v>5425191</v>
      </c>
      <c r="S708" s="33"/>
      <c r="T708" s="30" t="str">
        <f t="shared" si="120"/>
        <v>COP</v>
      </c>
      <c r="U708" s="33">
        <v>0</v>
      </c>
      <c r="V708" s="33">
        <v>0</v>
      </c>
      <c r="W708" s="33">
        <v>0</v>
      </c>
      <c r="X708" s="33">
        <f t="shared" si="121"/>
        <v>6136295</v>
      </c>
      <c r="Y708" s="33">
        <f t="shared" si="122"/>
        <v>1137.3923708292714</v>
      </c>
      <c r="Z708" s="33">
        <f t="shared" si="123"/>
        <v>5425191</v>
      </c>
      <c r="AA708" s="34">
        <f t="shared" si="124"/>
        <v>0.0001337711512393975</v>
      </c>
      <c r="AB708" s="33" t="s">
        <v>4982</v>
      </c>
      <c r="AC708" s="35">
        <v>44929</v>
      </c>
      <c r="AD708" s="33">
        <v>45</v>
      </c>
      <c r="AE708" s="36">
        <f t="shared" si="125"/>
        <v>44974</v>
      </c>
    </row>
    <row r="709" spans="2:31" ht="14.5" hidden="1">
      <c r="B709" s="29" t="s">
        <v>768</v>
      </c>
      <c r="C709" s="30" t="str">
        <f t="shared" si="115"/>
        <v>(Acreedores quirografarios)</v>
      </c>
      <c r="D709" s="30">
        <v>5</v>
      </c>
      <c r="E709" s="30" t="s">
        <v>5105</v>
      </c>
      <c r="F709" s="30" t="s">
        <v>5106</v>
      </c>
      <c r="G709" s="30" t="s">
        <v>4780</v>
      </c>
      <c r="H709" s="31" t="s">
        <v>788</v>
      </c>
      <c r="I709" s="31" t="s">
        <v>48</v>
      </c>
      <c r="J709" s="32">
        <v>549547</v>
      </c>
      <c r="K709" s="33">
        <f t="shared" si="116"/>
        <v>107.80632514649307</v>
      </c>
      <c r="L709" s="33">
        <v>514220</v>
      </c>
      <c r="M709" s="33">
        <v>0</v>
      </c>
      <c r="N709" s="33">
        <v>0</v>
      </c>
      <c r="O709" s="33">
        <v>0</v>
      </c>
      <c r="P709" s="33">
        <f t="shared" si="117"/>
        <v>549547</v>
      </c>
      <c r="Q709" s="33">
        <f t="shared" si="118"/>
        <v>107.80632514649307</v>
      </c>
      <c r="R709" s="33">
        <f t="shared" si="119"/>
        <v>514220</v>
      </c>
      <c r="S709" s="33"/>
      <c r="T709" s="30" t="str">
        <f t="shared" si="120"/>
        <v>COP</v>
      </c>
      <c r="U709" s="33">
        <v>0</v>
      </c>
      <c r="V709" s="33">
        <v>0</v>
      </c>
      <c r="W709" s="33">
        <v>0</v>
      </c>
      <c r="X709" s="33">
        <f t="shared" si="121"/>
        <v>549547</v>
      </c>
      <c r="Y709" s="33">
        <f t="shared" si="122"/>
        <v>107.80632514649307</v>
      </c>
      <c r="Z709" s="33">
        <f t="shared" si="123"/>
        <v>514220</v>
      </c>
      <c r="AA709" s="34">
        <f t="shared" si="124"/>
        <v>1.2679332652126529E-05</v>
      </c>
      <c r="AB709" s="33" t="s">
        <v>4982</v>
      </c>
      <c r="AC709" s="35">
        <v>44929</v>
      </c>
      <c r="AD709" s="33">
        <v>45</v>
      </c>
      <c r="AE709" s="36">
        <f t="shared" si="125"/>
        <v>44974</v>
      </c>
    </row>
    <row r="710" spans="2:31" ht="14.5" hidden="1">
      <c r="B710" s="29" t="s">
        <v>768</v>
      </c>
      <c r="C710" s="30" t="str">
        <f t="shared" si="115"/>
        <v>(Acreedores quirografarios)</v>
      </c>
      <c r="D710" s="30">
        <v>5</v>
      </c>
      <c r="E710" s="30" t="s">
        <v>5105</v>
      </c>
      <c r="F710" s="30" t="s">
        <v>5106</v>
      </c>
      <c r="G710" s="30" t="s">
        <v>4780</v>
      </c>
      <c r="H710" s="31" t="s">
        <v>789</v>
      </c>
      <c r="I710" s="31" t="s">
        <v>48</v>
      </c>
      <c r="J710" s="32">
        <v>14304</v>
      </c>
      <c r="K710" s="33">
        <f t="shared" si="116"/>
        <v>2.9766135203413104</v>
      </c>
      <c r="L710" s="33">
        <v>14198</v>
      </c>
      <c r="M710" s="33">
        <v>0</v>
      </c>
      <c r="N710" s="33">
        <v>0</v>
      </c>
      <c r="O710" s="33">
        <v>0</v>
      </c>
      <c r="P710" s="33">
        <f t="shared" si="117"/>
        <v>14304</v>
      </c>
      <c r="Q710" s="33">
        <f t="shared" si="118"/>
        <v>2.9766135203413104</v>
      </c>
      <c r="R710" s="33">
        <f t="shared" si="119"/>
        <v>14198</v>
      </c>
      <c r="S710" s="33"/>
      <c r="T710" s="30" t="str">
        <f t="shared" si="120"/>
        <v>COP</v>
      </c>
      <c r="U710" s="33">
        <v>0</v>
      </c>
      <c r="V710" s="33">
        <v>0</v>
      </c>
      <c r="W710" s="33">
        <v>0</v>
      </c>
      <c r="X710" s="33">
        <f t="shared" si="121"/>
        <v>14304</v>
      </c>
      <c r="Y710" s="33">
        <f t="shared" si="122"/>
        <v>2.9766135203413104</v>
      </c>
      <c r="Z710" s="33">
        <f t="shared" si="123"/>
        <v>14198</v>
      </c>
      <c r="AA710" s="34">
        <f t="shared" si="124"/>
        <v>3.5008588735345276E-07</v>
      </c>
      <c r="AB710" s="33" t="s">
        <v>4982</v>
      </c>
      <c r="AC710" s="35">
        <v>44929</v>
      </c>
      <c r="AD710" s="33">
        <v>45</v>
      </c>
      <c r="AE710" s="36">
        <f t="shared" si="125"/>
        <v>44974</v>
      </c>
    </row>
    <row r="711" spans="2:31" ht="14.5" hidden="1">
      <c r="B711" s="29" t="s">
        <v>768</v>
      </c>
      <c r="C711" s="30" t="str">
        <f t="shared" si="115"/>
        <v>(Acreedores quirografarios)</v>
      </c>
      <c r="D711" s="30">
        <v>5</v>
      </c>
      <c r="E711" s="30" t="s">
        <v>5105</v>
      </c>
      <c r="F711" s="30" t="s">
        <v>5106</v>
      </c>
      <c r="G711" s="30" t="s">
        <v>4780</v>
      </c>
      <c r="H711" s="31" t="s">
        <v>790</v>
      </c>
      <c r="I711" s="31" t="s">
        <v>48</v>
      </c>
      <c r="J711" s="32">
        <v>4862768</v>
      </c>
      <c r="K711" s="33">
        <f t="shared" si="116"/>
        <v>953.94236716039279</v>
      </c>
      <c r="L711" s="33">
        <v>4550162</v>
      </c>
      <c r="M711" s="33">
        <v>0</v>
      </c>
      <c r="N711" s="33">
        <v>0</v>
      </c>
      <c r="O711" s="33">
        <v>0</v>
      </c>
      <c r="P711" s="33">
        <f t="shared" si="117"/>
        <v>4862768</v>
      </c>
      <c r="Q711" s="33">
        <f t="shared" si="118"/>
        <v>953.94236716039279</v>
      </c>
      <c r="R711" s="33">
        <f t="shared" si="119"/>
        <v>4550162</v>
      </c>
      <c r="S711" s="33"/>
      <c r="T711" s="30" t="str">
        <f t="shared" si="120"/>
        <v>COP</v>
      </c>
      <c r="U711" s="33">
        <v>0</v>
      </c>
      <c r="V711" s="33">
        <v>0</v>
      </c>
      <c r="W711" s="33">
        <v>0</v>
      </c>
      <c r="X711" s="33">
        <f t="shared" si="121"/>
        <v>4862768</v>
      </c>
      <c r="Y711" s="33">
        <f t="shared" si="122"/>
        <v>953.94236716039279</v>
      </c>
      <c r="Z711" s="33">
        <f t="shared" si="123"/>
        <v>4550162</v>
      </c>
      <c r="AA711" s="34">
        <f t="shared" si="124"/>
        <v>0.00011219520364642635</v>
      </c>
      <c r="AB711" s="33" t="s">
        <v>4982</v>
      </c>
      <c r="AC711" s="35">
        <v>44929</v>
      </c>
      <c r="AD711" s="33">
        <v>45</v>
      </c>
      <c r="AE711" s="36">
        <f t="shared" si="125"/>
        <v>44974</v>
      </c>
    </row>
    <row r="712" spans="2:31" ht="14.5" hidden="1">
      <c r="B712" s="29" t="s">
        <v>768</v>
      </c>
      <c r="C712" s="30" t="str">
        <f t="shared" si="115"/>
        <v>(Acreedores quirografarios)</v>
      </c>
      <c r="D712" s="30">
        <v>5</v>
      </c>
      <c r="E712" s="30" t="s">
        <v>5105</v>
      </c>
      <c r="F712" s="30" t="s">
        <v>5106</v>
      </c>
      <c r="G712" s="30" t="s">
        <v>4780</v>
      </c>
      <c r="H712" s="31" t="s">
        <v>791</v>
      </c>
      <c r="I712" s="31" t="s">
        <v>48</v>
      </c>
      <c r="J712" s="32">
        <v>331477</v>
      </c>
      <c r="K712" s="33">
        <f t="shared" si="116"/>
        <v>66.086983867417203</v>
      </c>
      <c r="L712" s="33">
        <v>315225</v>
      </c>
      <c r="M712" s="33">
        <v>0</v>
      </c>
      <c r="N712" s="33">
        <v>0</v>
      </c>
      <c r="O712" s="33">
        <v>0</v>
      </c>
      <c r="P712" s="33">
        <f t="shared" si="117"/>
        <v>331477</v>
      </c>
      <c r="Q712" s="33">
        <f t="shared" si="118"/>
        <v>66.086983867417203</v>
      </c>
      <c r="R712" s="33">
        <f t="shared" si="119"/>
        <v>315225</v>
      </c>
      <c r="S712" s="33"/>
      <c r="T712" s="30" t="str">
        <f t="shared" si="120"/>
        <v>COP</v>
      </c>
      <c r="U712" s="33">
        <v>0</v>
      </c>
      <c r="V712" s="33">
        <v>0</v>
      </c>
      <c r="W712" s="33">
        <v>0</v>
      </c>
      <c r="X712" s="33">
        <f t="shared" si="121"/>
        <v>331477</v>
      </c>
      <c r="Y712" s="33">
        <f t="shared" si="122"/>
        <v>66.086983867417203</v>
      </c>
      <c r="Z712" s="33">
        <f t="shared" si="123"/>
        <v>315225</v>
      </c>
      <c r="AA712" s="34">
        <f t="shared" si="124"/>
        <v>7.7726316270595959E-06</v>
      </c>
      <c r="AB712" s="33" t="s">
        <v>4982</v>
      </c>
      <c r="AC712" s="35">
        <v>44929</v>
      </c>
      <c r="AD712" s="33">
        <v>45</v>
      </c>
      <c r="AE712" s="36">
        <f t="shared" si="125"/>
        <v>44974</v>
      </c>
    </row>
    <row r="713" spans="2:31" ht="14.5" hidden="1">
      <c r="B713" s="29" t="s">
        <v>768</v>
      </c>
      <c r="C713" s="30" t="str">
        <f t="shared" si="115"/>
        <v>(Acreedores quirografarios)</v>
      </c>
      <c r="D713" s="30">
        <v>5</v>
      </c>
      <c r="E713" s="30" t="s">
        <v>5105</v>
      </c>
      <c r="F713" s="30" t="s">
        <v>5106</v>
      </c>
      <c r="G713" s="30" t="s">
        <v>4780</v>
      </c>
      <c r="H713" s="31" t="s">
        <v>792</v>
      </c>
      <c r="I713" s="31" t="s">
        <v>48</v>
      </c>
      <c r="J713" s="32">
        <v>996611</v>
      </c>
      <c r="K713" s="33">
        <f t="shared" si="116"/>
        <v>195.50782519366436</v>
      </c>
      <c r="L713" s="33">
        <v>932543</v>
      </c>
      <c r="M713" s="33">
        <v>0</v>
      </c>
      <c r="N713" s="33">
        <v>0</v>
      </c>
      <c r="O713" s="33">
        <v>0</v>
      </c>
      <c r="P713" s="33">
        <f t="shared" si="117"/>
        <v>996611</v>
      </c>
      <c r="Q713" s="33">
        <f t="shared" si="118"/>
        <v>195.50782519366436</v>
      </c>
      <c r="R713" s="33">
        <f t="shared" si="119"/>
        <v>932543</v>
      </c>
      <c r="S713" s="33"/>
      <c r="T713" s="30" t="str">
        <f t="shared" si="120"/>
        <v>COP</v>
      </c>
      <c r="U713" s="33">
        <v>0</v>
      </c>
      <c r="V713" s="33">
        <v>0</v>
      </c>
      <c r="W713" s="33">
        <v>0</v>
      </c>
      <c r="X713" s="33">
        <f t="shared" si="121"/>
        <v>996611</v>
      </c>
      <c r="Y713" s="33">
        <f t="shared" si="122"/>
        <v>195.50782519366436</v>
      </c>
      <c r="Z713" s="33">
        <f t="shared" si="123"/>
        <v>932543</v>
      </c>
      <c r="AA713" s="34">
        <f t="shared" si="124"/>
        <v>2.2994093791396738E-05</v>
      </c>
      <c r="AB713" s="33" t="s">
        <v>4982</v>
      </c>
      <c r="AC713" s="35">
        <v>44930</v>
      </c>
      <c r="AD713" s="33">
        <v>45</v>
      </c>
      <c r="AE713" s="36">
        <f t="shared" si="125"/>
        <v>44975</v>
      </c>
    </row>
    <row r="714" spans="2:31" ht="14.5" hidden="1">
      <c r="B714" s="29" t="s">
        <v>768</v>
      </c>
      <c r="C714" s="30" t="str">
        <f t="shared" si="115"/>
        <v>(Acreedores quirografarios)</v>
      </c>
      <c r="D714" s="30">
        <v>5</v>
      </c>
      <c r="E714" s="30" t="s">
        <v>5105</v>
      </c>
      <c r="F714" s="30" t="s">
        <v>5106</v>
      </c>
      <c r="G714" s="30" t="s">
        <v>4780</v>
      </c>
      <c r="H714" s="31" t="s">
        <v>793</v>
      </c>
      <c r="I714" s="31" t="s">
        <v>48</v>
      </c>
      <c r="J714" s="32">
        <v>6335084</v>
      </c>
      <c r="K714" s="33">
        <f t="shared" si="116"/>
        <v>1271.9758482971163</v>
      </c>
      <c r="L714" s="33">
        <v>6067134</v>
      </c>
      <c r="M714" s="33">
        <v>0</v>
      </c>
      <c r="N714" s="33">
        <v>0</v>
      </c>
      <c r="O714" s="33">
        <v>0</v>
      </c>
      <c r="P714" s="33">
        <f t="shared" si="117"/>
        <v>6335084</v>
      </c>
      <c r="Q714" s="33">
        <f t="shared" si="118"/>
        <v>1271.9758482971163</v>
      </c>
      <c r="R714" s="33">
        <f t="shared" si="119"/>
        <v>6067134</v>
      </c>
      <c r="S714" s="33"/>
      <c r="T714" s="30" t="str">
        <f t="shared" si="120"/>
        <v>COP</v>
      </c>
      <c r="U714" s="33">
        <v>0</v>
      </c>
      <c r="V714" s="33">
        <v>0</v>
      </c>
      <c r="W714" s="33">
        <v>0</v>
      </c>
      <c r="X714" s="33">
        <f t="shared" si="121"/>
        <v>6335084</v>
      </c>
      <c r="Y714" s="33">
        <f t="shared" si="122"/>
        <v>1271.9758482971163</v>
      </c>
      <c r="Z714" s="33">
        <f t="shared" si="123"/>
        <v>6067134</v>
      </c>
      <c r="AA714" s="34">
        <f t="shared" si="124"/>
        <v>0.00014959980209059749</v>
      </c>
      <c r="AB714" s="33" t="s">
        <v>4982</v>
      </c>
      <c r="AC714" s="35">
        <v>44930</v>
      </c>
      <c r="AD714" s="33">
        <v>45</v>
      </c>
      <c r="AE714" s="36">
        <f t="shared" si="125"/>
        <v>44975</v>
      </c>
    </row>
    <row r="715" spans="2:31" ht="14.5" hidden="1">
      <c r="B715" s="29" t="s">
        <v>768</v>
      </c>
      <c r="C715" s="30" t="str">
        <f t="shared" si="115"/>
        <v>(Acreedores quirografarios)</v>
      </c>
      <c r="D715" s="30">
        <v>5</v>
      </c>
      <c r="E715" s="30" t="s">
        <v>5105</v>
      </c>
      <c r="F715" s="30" t="s">
        <v>5106</v>
      </c>
      <c r="G715" s="30" t="s">
        <v>4780</v>
      </c>
      <c r="H715" s="31" t="s">
        <v>794</v>
      </c>
      <c r="I715" s="31" t="s">
        <v>48</v>
      </c>
      <c r="J715" s="32">
        <v>238407</v>
      </c>
      <c r="K715" s="33">
        <f t="shared" si="116"/>
        <v>46.768766313406076</v>
      </c>
      <c r="L715" s="33">
        <v>223080</v>
      </c>
      <c r="M715" s="33">
        <v>0</v>
      </c>
      <c r="N715" s="33">
        <v>0</v>
      </c>
      <c r="O715" s="33">
        <v>0</v>
      </c>
      <c r="P715" s="33">
        <f t="shared" si="117"/>
        <v>238407</v>
      </c>
      <c r="Q715" s="33">
        <f t="shared" si="118"/>
        <v>46.768766313406076</v>
      </c>
      <c r="R715" s="33">
        <f t="shared" si="119"/>
        <v>223080</v>
      </c>
      <c r="S715" s="33"/>
      <c r="T715" s="30" t="str">
        <f t="shared" si="120"/>
        <v>COP</v>
      </c>
      <c r="U715" s="33">
        <v>0</v>
      </c>
      <c r="V715" s="33">
        <v>0</v>
      </c>
      <c r="W715" s="33">
        <v>0</v>
      </c>
      <c r="X715" s="33">
        <f t="shared" si="121"/>
        <v>238407</v>
      </c>
      <c r="Y715" s="33">
        <f t="shared" si="122"/>
        <v>46.768766313406076</v>
      </c>
      <c r="Z715" s="33">
        <f t="shared" si="123"/>
        <v>223080</v>
      </c>
      <c r="AA715" s="34">
        <f t="shared" si="124"/>
        <v>5.5005747112838591E-06</v>
      </c>
      <c r="AB715" s="33" t="s">
        <v>4982</v>
      </c>
      <c r="AC715" s="35">
        <v>44930</v>
      </c>
      <c r="AD715" s="33">
        <v>45</v>
      </c>
      <c r="AE715" s="36">
        <f t="shared" si="125"/>
        <v>44975</v>
      </c>
    </row>
    <row r="716" spans="2:31" ht="14.5" hidden="1">
      <c r="B716" s="29" t="s">
        <v>768</v>
      </c>
      <c r="C716" s="30" t="str">
        <f t="shared" si="115"/>
        <v>(Acreedores quirografarios)</v>
      </c>
      <c r="D716" s="30">
        <v>5</v>
      </c>
      <c r="E716" s="30" t="s">
        <v>5105</v>
      </c>
      <c r="F716" s="30" t="s">
        <v>5106</v>
      </c>
      <c r="G716" s="30" t="s">
        <v>4780</v>
      </c>
      <c r="H716" s="31" t="s">
        <v>795</v>
      </c>
      <c r="I716" s="31" t="s">
        <v>48</v>
      </c>
      <c r="J716" s="32">
        <v>211911</v>
      </c>
      <c r="K716" s="33">
        <f t="shared" si="116"/>
        <v>43.911443756092957</v>
      </c>
      <c r="L716" s="33">
        <v>209451</v>
      </c>
      <c r="M716" s="33">
        <v>0</v>
      </c>
      <c r="N716" s="33">
        <v>0</v>
      </c>
      <c r="O716" s="33">
        <v>0</v>
      </c>
      <c r="P716" s="33">
        <f t="shared" si="117"/>
        <v>211911</v>
      </c>
      <c r="Q716" s="33">
        <f t="shared" si="118"/>
        <v>43.911443756092957</v>
      </c>
      <c r="R716" s="33">
        <f t="shared" si="119"/>
        <v>209451</v>
      </c>
      <c r="S716" s="33"/>
      <c r="T716" s="30" t="str">
        <f t="shared" si="120"/>
        <v>COP</v>
      </c>
      <c r="U716" s="33">
        <v>0</v>
      </c>
      <c r="V716" s="33">
        <v>0</v>
      </c>
      <c r="W716" s="33">
        <v>0</v>
      </c>
      <c r="X716" s="33">
        <f t="shared" si="121"/>
        <v>211911</v>
      </c>
      <c r="Y716" s="33">
        <f t="shared" si="122"/>
        <v>43.911443756092957</v>
      </c>
      <c r="Z716" s="33">
        <f t="shared" si="123"/>
        <v>209451</v>
      </c>
      <c r="AA716" s="34">
        <f t="shared" si="124"/>
        <v>5.164518889425837E-06</v>
      </c>
      <c r="AB716" s="33" t="s">
        <v>4982</v>
      </c>
      <c r="AC716" s="35">
        <v>44943</v>
      </c>
      <c r="AD716" s="33">
        <v>45</v>
      </c>
      <c r="AE716" s="36">
        <f t="shared" si="125"/>
        <v>44988</v>
      </c>
    </row>
    <row r="717" spans="2:31" ht="14.5" hidden="1">
      <c r="B717" s="29" t="s">
        <v>768</v>
      </c>
      <c r="C717" s="30" t="str">
        <f t="shared" si="115"/>
        <v>(Acreedores quirografarios)</v>
      </c>
      <c r="D717" s="30">
        <v>5</v>
      </c>
      <c r="E717" s="30" t="s">
        <v>5105</v>
      </c>
      <c r="F717" s="30" t="s">
        <v>5106</v>
      </c>
      <c r="G717" s="30" t="s">
        <v>4780</v>
      </c>
      <c r="H717" s="31" t="s">
        <v>796</v>
      </c>
      <c r="I717" s="31" t="s">
        <v>48</v>
      </c>
      <c r="J717" s="32">
        <v>455463</v>
      </c>
      <c r="K717" s="33">
        <f t="shared" si="116"/>
        <v>90.425904378544388</v>
      </c>
      <c r="L717" s="33">
        <v>431318</v>
      </c>
      <c r="M717" s="33">
        <v>0</v>
      </c>
      <c r="N717" s="33">
        <v>0</v>
      </c>
      <c r="O717" s="33">
        <v>0</v>
      </c>
      <c r="P717" s="33">
        <f t="shared" si="117"/>
        <v>455463</v>
      </c>
      <c r="Q717" s="33">
        <f t="shared" si="118"/>
        <v>90.425904378544388</v>
      </c>
      <c r="R717" s="33">
        <f t="shared" si="119"/>
        <v>431318</v>
      </c>
      <c r="S717" s="33"/>
      <c r="T717" s="30" t="str">
        <f t="shared" si="120"/>
        <v>COP</v>
      </c>
      <c r="U717" s="33">
        <v>0</v>
      </c>
      <c r="V717" s="33">
        <v>0</v>
      </c>
      <c r="W717" s="33">
        <v>0</v>
      </c>
      <c r="X717" s="33">
        <f t="shared" si="121"/>
        <v>455463</v>
      </c>
      <c r="Y717" s="33">
        <f t="shared" si="122"/>
        <v>90.425904378544388</v>
      </c>
      <c r="Z717" s="33">
        <f t="shared" si="123"/>
        <v>431318</v>
      </c>
      <c r="AA717" s="34">
        <f t="shared" si="124"/>
        <v>1.0635184164073569E-05</v>
      </c>
      <c r="AB717" s="33" t="s">
        <v>4982</v>
      </c>
      <c r="AC717" s="35">
        <v>44943</v>
      </c>
      <c r="AD717" s="33">
        <v>45</v>
      </c>
      <c r="AE717" s="36">
        <f t="shared" si="125"/>
        <v>44988</v>
      </c>
    </row>
    <row r="718" spans="2:31" ht="14.5" hidden="1">
      <c r="B718" s="29" t="s">
        <v>768</v>
      </c>
      <c r="C718" s="30" t="str">
        <f t="shared" si="126" ref="C718:C781">+IF(D718=1,$A$4,IF(D718=2,$A$5,IF(D718=3,$A$6,IF(D718=4,$A$7,IF(D718=5,$A$8,IF(D718=6,$A$9,))))))</f>
        <v>(Acreedores quirografarios)</v>
      </c>
      <c r="D718" s="30">
        <v>5</v>
      </c>
      <c r="E718" s="30" t="s">
        <v>5105</v>
      </c>
      <c r="F718" s="30" t="s">
        <v>5106</v>
      </c>
      <c r="G718" s="30" t="s">
        <v>4780</v>
      </c>
      <c r="H718" s="31" t="s">
        <v>797</v>
      </c>
      <c r="I718" s="31" t="s">
        <v>48</v>
      </c>
      <c r="J718" s="32">
        <v>179388</v>
      </c>
      <c r="K718" s="33">
        <f t="shared" si="127" ref="K718:K781">+IF(I718="USD",J718,L718/$L$3)</f>
        <v>36.455234441334632</v>
      </c>
      <c r="L718" s="33">
        <v>173886</v>
      </c>
      <c r="M718" s="33">
        <v>0</v>
      </c>
      <c r="N718" s="33">
        <v>0</v>
      </c>
      <c r="O718" s="33">
        <v>0</v>
      </c>
      <c r="P718" s="33">
        <f t="shared" si="128" ref="P718:P781">+J718+M718</f>
        <v>179388</v>
      </c>
      <c r="Q718" s="33">
        <f t="shared" si="129" ref="Q718:Q781">+K718+N718</f>
        <v>36.455234441334632</v>
      </c>
      <c r="R718" s="33">
        <f t="shared" si="130" ref="R718:R781">+L718+O718</f>
        <v>173886</v>
      </c>
      <c r="S718" s="33"/>
      <c r="T718" s="30" t="str">
        <f t="shared" si="131" ref="T718:T781">+I718</f>
        <v>COP</v>
      </c>
      <c r="U718" s="33">
        <v>0</v>
      </c>
      <c r="V718" s="33">
        <v>0</v>
      </c>
      <c r="W718" s="33">
        <v>0</v>
      </c>
      <c r="X718" s="33">
        <f t="shared" si="132" ref="X718:X781">+P718+U718</f>
        <v>179388</v>
      </c>
      <c r="Y718" s="33">
        <f t="shared" si="133" ref="Y718:Y781">+Q718+V718</f>
        <v>36.455234441334632</v>
      </c>
      <c r="Z718" s="33">
        <f t="shared" si="134" ref="Z718:Z781">+R718+W718</f>
        <v>173886</v>
      </c>
      <c r="AA718" s="34">
        <f t="shared" si="135" ref="AA718:AA781">+IF(D718=1,Z718/$C$4,IF(D718=2,Z718/$C$5,IF(D718=3,Z718/$C$6,IF(D718=4,Z718/$C$7,IF(D718=5,Z718/$C$8,IF(D718=6,Z718/$C$9))))))</f>
        <v>4.2875781524399555E-06</v>
      </c>
      <c r="AB718" s="33" t="s">
        <v>4982</v>
      </c>
      <c r="AC718" s="35">
        <v>44943</v>
      </c>
      <c r="AD718" s="33">
        <v>45</v>
      </c>
      <c r="AE718" s="36">
        <f t="shared" si="125"/>
        <v>44988</v>
      </c>
    </row>
    <row r="719" spans="2:31" ht="14.5" hidden="1">
      <c r="B719" s="29" t="s">
        <v>768</v>
      </c>
      <c r="C719" s="30" t="str">
        <f t="shared" si="126"/>
        <v>(Acreedores quirografarios)</v>
      </c>
      <c r="D719" s="30">
        <v>5</v>
      </c>
      <c r="E719" s="30" t="s">
        <v>5105</v>
      </c>
      <c r="F719" s="30" t="s">
        <v>5106</v>
      </c>
      <c r="G719" s="30" t="s">
        <v>4780</v>
      </c>
      <c r="H719" s="31" t="s">
        <v>798</v>
      </c>
      <c r="I719" s="31" t="s">
        <v>48</v>
      </c>
      <c r="J719" s="32">
        <v>8337575</v>
      </c>
      <c r="K719" s="33">
        <f t="shared" si="127"/>
        <v>1648.3740578844197</v>
      </c>
      <c r="L719" s="33">
        <v>7862497</v>
      </c>
      <c r="M719" s="33">
        <v>0</v>
      </c>
      <c r="N719" s="33">
        <v>0</v>
      </c>
      <c r="O719" s="33">
        <v>0</v>
      </c>
      <c r="P719" s="33">
        <f t="shared" si="128"/>
        <v>8337575</v>
      </c>
      <c r="Q719" s="33">
        <f t="shared" si="129"/>
        <v>1648.3740578844197</v>
      </c>
      <c r="R719" s="33">
        <f t="shared" si="130"/>
        <v>7862497</v>
      </c>
      <c r="S719" s="33"/>
      <c r="T719" s="30" t="str">
        <f t="shared" si="131"/>
        <v>COP</v>
      </c>
      <c r="U719" s="33">
        <v>0</v>
      </c>
      <c r="V719" s="33">
        <v>0</v>
      </c>
      <c r="W719" s="33">
        <v>0</v>
      </c>
      <c r="X719" s="33">
        <f t="shared" si="132"/>
        <v>8337575</v>
      </c>
      <c r="Y719" s="33">
        <f t="shared" si="133"/>
        <v>1648.3740578844197</v>
      </c>
      <c r="Z719" s="33">
        <f t="shared" si="134"/>
        <v>7862497</v>
      </c>
      <c r="AA719" s="34">
        <f t="shared" si="135"/>
        <v>0.00019386880117332441</v>
      </c>
      <c r="AB719" s="33" t="s">
        <v>4982</v>
      </c>
      <c r="AC719" s="35">
        <v>44943</v>
      </c>
      <c r="AD719" s="33">
        <v>45</v>
      </c>
      <c r="AE719" s="36">
        <f t="shared" si="125"/>
        <v>44988</v>
      </c>
    </row>
    <row r="720" spans="2:31" ht="14.5" hidden="1">
      <c r="B720" s="29" t="s">
        <v>768</v>
      </c>
      <c r="C720" s="30" t="str">
        <f t="shared" si="126"/>
        <v>(Acreedores quirografarios)</v>
      </c>
      <c r="D720" s="30">
        <v>5</v>
      </c>
      <c r="E720" s="30" t="s">
        <v>5105</v>
      </c>
      <c r="F720" s="30" t="s">
        <v>5106</v>
      </c>
      <c r="G720" s="30" t="s">
        <v>4780</v>
      </c>
      <c r="H720" s="31" t="s">
        <v>799</v>
      </c>
      <c r="I720" s="31" t="s">
        <v>48</v>
      </c>
      <c r="J720" s="32">
        <v>48116738</v>
      </c>
      <c r="K720" s="33">
        <f t="shared" si="127"/>
        <v>9439.1897019822427</v>
      </c>
      <c r="L720" s="33">
        <v>45023519</v>
      </c>
      <c r="M720" s="33">
        <v>0</v>
      </c>
      <c r="N720" s="33">
        <v>0</v>
      </c>
      <c r="O720" s="33">
        <v>0</v>
      </c>
      <c r="P720" s="33">
        <f t="shared" si="128"/>
        <v>48116738</v>
      </c>
      <c r="Q720" s="33">
        <f t="shared" si="129"/>
        <v>9439.1897019822427</v>
      </c>
      <c r="R720" s="33">
        <f t="shared" si="130"/>
        <v>45023519</v>
      </c>
      <c r="S720" s="33"/>
      <c r="T720" s="30" t="str">
        <f t="shared" si="131"/>
        <v>COP</v>
      </c>
      <c r="U720" s="33">
        <v>0</v>
      </c>
      <c r="V720" s="33">
        <v>0</v>
      </c>
      <c r="W720" s="33">
        <v>0</v>
      </c>
      <c r="X720" s="33">
        <f t="shared" si="132"/>
        <v>48116738</v>
      </c>
      <c r="Y720" s="33">
        <f t="shared" si="133"/>
        <v>9439.1897019822427</v>
      </c>
      <c r="Z720" s="33">
        <f t="shared" si="134"/>
        <v>45023519</v>
      </c>
      <c r="AA720" s="34">
        <f t="shared" si="135"/>
        <v>0.0011101633047534891</v>
      </c>
      <c r="AB720" s="33" t="s">
        <v>4982</v>
      </c>
      <c r="AC720" s="35">
        <v>44943</v>
      </c>
      <c r="AD720" s="33">
        <v>45</v>
      </c>
      <c r="AE720" s="36">
        <f t="shared" si="125"/>
        <v>44988</v>
      </c>
    </row>
    <row r="721" spans="2:31" ht="14.5" hidden="1">
      <c r="B721" s="29" t="s">
        <v>768</v>
      </c>
      <c r="C721" s="30" t="str">
        <f t="shared" si="126"/>
        <v>(Acreedores quirografarios)</v>
      </c>
      <c r="D721" s="30">
        <v>5</v>
      </c>
      <c r="E721" s="30" t="s">
        <v>5105</v>
      </c>
      <c r="F721" s="30" t="s">
        <v>5106</v>
      </c>
      <c r="G721" s="30" t="s">
        <v>4780</v>
      </c>
      <c r="H721" s="31" t="s">
        <v>800</v>
      </c>
      <c r="I721" s="31" t="s">
        <v>48</v>
      </c>
      <c r="J721" s="32">
        <v>125973254</v>
      </c>
      <c r="K721" s="33">
        <f t="shared" si="127"/>
        <v>25261.650995314318</v>
      </c>
      <c r="L721" s="33">
        <v>120494286</v>
      </c>
      <c r="M721" s="33">
        <v>0</v>
      </c>
      <c r="N721" s="33">
        <v>0</v>
      </c>
      <c r="O721" s="33">
        <v>0</v>
      </c>
      <c r="P721" s="33">
        <f t="shared" si="128"/>
        <v>125973254</v>
      </c>
      <c r="Q721" s="33">
        <f t="shared" si="129"/>
        <v>25261.650995314318</v>
      </c>
      <c r="R721" s="33">
        <f t="shared" si="130"/>
        <v>120494286</v>
      </c>
      <c r="S721" s="33"/>
      <c r="T721" s="30" t="str">
        <f t="shared" si="131"/>
        <v>COP</v>
      </c>
      <c r="U721" s="33">
        <v>0</v>
      </c>
      <c r="V721" s="33">
        <v>0</v>
      </c>
      <c r="W721" s="33">
        <v>0</v>
      </c>
      <c r="X721" s="33">
        <f t="shared" si="132"/>
        <v>125973254</v>
      </c>
      <c r="Y721" s="33">
        <f t="shared" si="133"/>
        <v>25261.650995314318</v>
      </c>
      <c r="Z721" s="33">
        <f t="shared" si="134"/>
        <v>120494286</v>
      </c>
      <c r="AA721" s="34">
        <f t="shared" si="135"/>
        <v>0.0029710768442971348</v>
      </c>
      <c r="AB721" s="33" t="s">
        <v>4982</v>
      </c>
      <c r="AC721" s="35">
        <v>44943</v>
      </c>
      <c r="AD721" s="33">
        <v>45</v>
      </c>
      <c r="AE721" s="36">
        <f t="shared" si="125"/>
        <v>44988</v>
      </c>
    </row>
    <row r="722" spans="2:31" ht="14.5" hidden="1">
      <c r="B722" s="29" t="s">
        <v>768</v>
      </c>
      <c r="C722" s="30" t="str">
        <f t="shared" si="126"/>
        <v>(Acreedores quirografarios)</v>
      </c>
      <c r="D722" s="30">
        <v>5</v>
      </c>
      <c r="E722" s="30" t="s">
        <v>5105</v>
      </c>
      <c r="F722" s="30" t="s">
        <v>5106</v>
      </c>
      <c r="G722" s="30" t="s">
        <v>4780</v>
      </c>
      <c r="H722" s="31" t="s">
        <v>801</v>
      </c>
      <c r="I722" s="31" t="s">
        <v>48</v>
      </c>
      <c r="J722" s="32">
        <v>1037502</v>
      </c>
      <c r="K722" s="33">
        <f t="shared" si="127"/>
        <v>215.71474993972555</v>
      </c>
      <c r="L722" s="33">
        <v>1028927</v>
      </c>
      <c r="M722" s="33">
        <v>0</v>
      </c>
      <c r="N722" s="33">
        <v>0</v>
      </c>
      <c r="O722" s="33">
        <v>0</v>
      </c>
      <c r="P722" s="33">
        <f t="shared" si="128"/>
        <v>1037502</v>
      </c>
      <c r="Q722" s="33">
        <f t="shared" si="129"/>
        <v>215.71474993972555</v>
      </c>
      <c r="R722" s="33">
        <f t="shared" si="130"/>
        <v>1028927</v>
      </c>
      <c r="S722" s="33"/>
      <c r="T722" s="30" t="str">
        <f t="shared" si="131"/>
        <v>COP</v>
      </c>
      <c r="U722" s="33">
        <v>0</v>
      </c>
      <c r="V722" s="33">
        <v>0</v>
      </c>
      <c r="W722" s="33">
        <v>0</v>
      </c>
      <c r="X722" s="33">
        <f t="shared" si="132"/>
        <v>1037502</v>
      </c>
      <c r="Y722" s="33">
        <f t="shared" si="133"/>
        <v>215.71474993972555</v>
      </c>
      <c r="Z722" s="33">
        <f t="shared" si="134"/>
        <v>1028927</v>
      </c>
      <c r="AA722" s="34">
        <f t="shared" si="135"/>
        <v>2.5370673462242997E-05</v>
      </c>
      <c r="AB722" s="33" t="s">
        <v>4982</v>
      </c>
      <c r="AC722" s="35">
        <v>44943</v>
      </c>
      <c r="AD722" s="33">
        <v>45</v>
      </c>
      <c r="AE722" s="36">
        <f t="shared" si="125"/>
        <v>44988</v>
      </c>
    </row>
    <row r="723" spans="2:31" ht="14.5" hidden="1">
      <c r="B723" s="29" t="s">
        <v>768</v>
      </c>
      <c r="C723" s="30" t="str">
        <f t="shared" si="126"/>
        <v>(Acreedores quirografarios)</v>
      </c>
      <c r="D723" s="30">
        <v>5</v>
      </c>
      <c r="E723" s="30" t="s">
        <v>5105</v>
      </c>
      <c r="F723" s="30" t="s">
        <v>5106</v>
      </c>
      <c r="G723" s="30" t="s">
        <v>4780</v>
      </c>
      <c r="H723" s="31" t="s">
        <v>802</v>
      </c>
      <c r="I723" s="31" t="s">
        <v>48</v>
      </c>
      <c r="J723" s="32">
        <v>46578</v>
      </c>
      <c r="K723" s="33">
        <f t="shared" si="127"/>
        <v>9.692757633887858</v>
      </c>
      <c r="L723" s="33">
        <v>46233</v>
      </c>
      <c r="M723" s="33">
        <v>0</v>
      </c>
      <c r="N723" s="33">
        <v>0</v>
      </c>
      <c r="O723" s="33">
        <v>0</v>
      </c>
      <c r="P723" s="33">
        <f t="shared" si="128"/>
        <v>46578</v>
      </c>
      <c r="Q723" s="33">
        <f t="shared" si="129"/>
        <v>9.692757633887858</v>
      </c>
      <c r="R723" s="33">
        <f t="shared" si="130"/>
        <v>46233</v>
      </c>
      <c r="S723" s="33"/>
      <c r="T723" s="30" t="str">
        <f t="shared" si="131"/>
        <v>COP</v>
      </c>
      <c r="U723" s="33">
        <v>0</v>
      </c>
      <c r="V723" s="33">
        <v>0</v>
      </c>
      <c r="W723" s="33">
        <v>0</v>
      </c>
      <c r="X723" s="33">
        <f t="shared" si="132"/>
        <v>46578</v>
      </c>
      <c r="Y723" s="33">
        <f t="shared" si="133"/>
        <v>9.692757633887858</v>
      </c>
      <c r="Z723" s="33">
        <f t="shared" si="134"/>
        <v>46233</v>
      </c>
      <c r="AA723" s="34">
        <f t="shared" si="135"/>
        <v>1.1399859719687407E-06</v>
      </c>
      <c r="AB723" s="33" t="s">
        <v>4982</v>
      </c>
      <c r="AC723" s="35">
        <v>44944</v>
      </c>
      <c r="AD723" s="33">
        <v>45</v>
      </c>
      <c r="AE723" s="36">
        <f t="shared" si="125"/>
        <v>44989</v>
      </c>
    </row>
    <row r="724" spans="2:31" ht="14.5" hidden="1">
      <c r="B724" s="29" t="s">
        <v>768</v>
      </c>
      <c r="C724" s="30" t="str">
        <f t="shared" si="126"/>
        <v>(Acreedores quirografarios)</v>
      </c>
      <c r="D724" s="30">
        <v>5</v>
      </c>
      <c r="E724" s="30" t="s">
        <v>5105</v>
      </c>
      <c r="F724" s="30" t="s">
        <v>5106</v>
      </c>
      <c r="G724" s="30" t="s">
        <v>4780</v>
      </c>
      <c r="H724" s="31" t="s">
        <v>803</v>
      </c>
      <c r="I724" s="31" t="s">
        <v>48</v>
      </c>
      <c r="J724" s="32">
        <v>2173927</v>
      </c>
      <c r="K724" s="33">
        <f t="shared" si="127"/>
        <v>426.46498317557155</v>
      </c>
      <c r="L724" s="33">
        <v>2034174</v>
      </c>
      <c r="M724" s="33">
        <v>0</v>
      </c>
      <c r="N724" s="33">
        <v>0</v>
      </c>
      <c r="O724" s="33">
        <v>0</v>
      </c>
      <c r="P724" s="33">
        <f t="shared" si="128"/>
        <v>2173927</v>
      </c>
      <c r="Q724" s="33">
        <f t="shared" si="129"/>
        <v>426.46498317557155</v>
      </c>
      <c r="R724" s="33">
        <f t="shared" si="130"/>
        <v>2034174</v>
      </c>
      <c r="S724" s="38"/>
      <c r="T724" s="30" t="str">
        <f t="shared" si="131"/>
        <v>COP</v>
      </c>
      <c r="U724" s="33">
        <v>0</v>
      </c>
      <c r="V724" s="33">
        <v>0</v>
      </c>
      <c r="W724" s="33">
        <v>0</v>
      </c>
      <c r="X724" s="33">
        <f t="shared" si="132"/>
        <v>2173927</v>
      </c>
      <c r="Y724" s="33">
        <f t="shared" si="133"/>
        <v>426.46498317557155</v>
      </c>
      <c r="Z724" s="33">
        <f t="shared" si="134"/>
        <v>2034174</v>
      </c>
      <c r="AA724" s="34">
        <f t="shared" si="135"/>
        <v>5.0157459488753511E-05</v>
      </c>
      <c r="AB724" s="33" t="s">
        <v>4982</v>
      </c>
      <c r="AC724" s="35">
        <v>44944</v>
      </c>
      <c r="AD724" s="33">
        <v>45</v>
      </c>
      <c r="AE724" s="36">
        <f t="shared" si="125"/>
        <v>44989</v>
      </c>
    </row>
    <row r="725" spans="2:31" ht="14.5" hidden="1">
      <c r="B725" s="29" t="s">
        <v>768</v>
      </c>
      <c r="C725" s="30" t="str">
        <f t="shared" si="126"/>
        <v>(Acreedores quirografarios)</v>
      </c>
      <c r="D725" s="30">
        <v>5</v>
      </c>
      <c r="E725" s="30" t="s">
        <v>5105</v>
      </c>
      <c r="F725" s="30" t="s">
        <v>5106</v>
      </c>
      <c r="G725" s="30" t="s">
        <v>4780</v>
      </c>
      <c r="H725" s="31" t="s">
        <v>804</v>
      </c>
      <c r="I725" s="31" t="s">
        <v>48</v>
      </c>
      <c r="J725" s="32">
        <v>179388</v>
      </c>
      <c r="K725" s="33">
        <f t="shared" si="127"/>
        <v>36.455234441334632</v>
      </c>
      <c r="L725" s="33">
        <v>173886</v>
      </c>
      <c r="M725" s="33">
        <v>0</v>
      </c>
      <c r="N725" s="33">
        <v>0</v>
      </c>
      <c r="O725" s="33">
        <v>0</v>
      </c>
      <c r="P725" s="33">
        <f t="shared" si="128"/>
        <v>179388</v>
      </c>
      <c r="Q725" s="33">
        <f t="shared" si="129"/>
        <v>36.455234441334632</v>
      </c>
      <c r="R725" s="33">
        <f t="shared" si="130"/>
        <v>173886</v>
      </c>
      <c r="S725" s="33"/>
      <c r="T725" s="30" t="str">
        <f t="shared" si="131"/>
        <v>COP</v>
      </c>
      <c r="U725" s="33">
        <v>0</v>
      </c>
      <c r="V725" s="33">
        <v>0</v>
      </c>
      <c r="W725" s="33">
        <v>0</v>
      </c>
      <c r="X725" s="33">
        <f t="shared" si="132"/>
        <v>179388</v>
      </c>
      <c r="Y725" s="33">
        <f t="shared" si="133"/>
        <v>36.455234441334632</v>
      </c>
      <c r="Z725" s="33">
        <f t="shared" si="134"/>
        <v>173886</v>
      </c>
      <c r="AA725" s="34">
        <f t="shared" si="135"/>
        <v>4.2875781524399555E-06</v>
      </c>
      <c r="AB725" s="33" t="s">
        <v>4982</v>
      </c>
      <c r="AC725" s="35">
        <v>44944</v>
      </c>
      <c r="AD725" s="33">
        <v>45</v>
      </c>
      <c r="AE725" s="36">
        <f t="shared" si="125"/>
        <v>44989</v>
      </c>
    </row>
    <row r="726" spans="2:31" ht="14.5" hidden="1">
      <c r="B726" s="29" t="s">
        <v>768</v>
      </c>
      <c r="C726" s="30" t="str">
        <f t="shared" si="126"/>
        <v>(Acreedores quirografarios)</v>
      </c>
      <c r="D726" s="30">
        <v>5</v>
      </c>
      <c r="E726" s="30" t="s">
        <v>5105</v>
      </c>
      <c r="F726" s="30" t="s">
        <v>5106</v>
      </c>
      <c r="G726" s="30" t="s">
        <v>4780</v>
      </c>
      <c r="H726" s="31" t="s">
        <v>805</v>
      </c>
      <c r="I726" s="31" t="s">
        <v>48</v>
      </c>
      <c r="J726" s="32">
        <v>6483302</v>
      </c>
      <c r="K726" s="33">
        <f t="shared" si="127"/>
        <v>1300.9266538780043</v>
      </c>
      <c r="L726" s="33">
        <v>6205225</v>
      </c>
      <c r="M726" s="33">
        <v>0</v>
      </c>
      <c r="N726" s="33">
        <v>0</v>
      </c>
      <c r="O726" s="33">
        <v>0</v>
      </c>
      <c r="P726" s="33">
        <f t="shared" si="128"/>
        <v>6483302</v>
      </c>
      <c r="Q726" s="33">
        <f t="shared" si="129"/>
        <v>1300.9266538780043</v>
      </c>
      <c r="R726" s="33">
        <f t="shared" si="130"/>
        <v>6205225</v>
      </c>
      <c r="S726" s="38"/>
      <c r="T726" s="30" t="str">
        <f t="shared" si="131"/>
        <v>COP</v>
      </c>
      <c r="U726" s="33">
        <v>0</v>
      </c>
      <c r="V726" s="33">
        <v>0</v>
      </c>
      <c r="W726" s="33">
        <v>0</v>
      </c>
      <c r="X726" s="33">
        <f t="shared" si="132"/>
        <v>6483302</v>
      </c>
      <c r="Y726" s="33">
        <f t="shared" si="133"/>
        <v>1300.9266538780043</v>
      </c>
      <c r="Z726" s="33">
        <f t="shared" si="134"/>
        <v>6205225</v>
      </c>
      <c r="AA726" s="34">
        <f t="shared" si="135"/>
        <v>0.00015300476830207275</v>
      </c>
      <c r="AB726" s="33" t="s">
        <v>4982</v>
      </c>
      <c r="AC726" s="35">
        <v>44944</v>
      </c>
      <c r="AD726" s="33">
        <v>45</v>
      </c>
      <c r="AE726" s="36">
        <f t="shared" si="125"/>
        <v>44989</v>
      </c>
    </row>
    <row r="727" spans="2:31" ht="14.5" hidden="1">
      <c r="B727" s="29" t="s">
        <v>768</v>
      </c>
      <c r="C727" s="30" t="str">
        <f t="shared" si="126"/>
        <v>(Acreedores quirografarios)</v>
      </c>
      <c r="D727" s="30">
        <v>5</v>
      </c>
      <c r="E727" s="30" t="s">
        <v>5105</v>
      </c>
      <c r="F727" s="30" t="s">
        <v>5106</v>
      </c>
      <c r="G727" s="30" t="s">
        <v>4780</v>
      </c>
      <c r="H727" s="31" t="s">
        <v>806</v>
      </c>
      <c r="I727" s="31" t="s">
        <v>48</v>
      </c>
      <c r="J727" s="32">
        <v>7555127</v>
      </c>
      <c r="K727" s="33">
        <f t="shared" si="127"/>
        <v>1493.8432026164344</v>
      </c>
      <c r="L727" s="33">
        <v>7125408</v>
      </c>
      <c r="M727" s="33">
        <v>0</v>
      </c>
      <c r="N727" s="33">
        <v>0</v>
      </c>
      <c r="O727" s="33">
        <v>0</v>
      </c>
      <c r="P727" s="33">
        <f t="shared" si="128"/>
        <v>7555127</v>
      </c>
      <c r="Q727" s="33">
        <f t="shared" si="129"/>
        <v>1493.8432026164344</v>
      </c>
      <c r="R727" s="33">
        <f t="shared" si="130"/>
        <v>7125408</v>
      </c>
      <c r="S727" s="33"/>
      <c r="T727" s="30" t="str">
        <f t="shared" si="131"/>
        <v>COP</v>
      </c>
      <c r="U727" s="33">
        <v>0</v>
      </c>
      <c r="V727" s="33">
        <v>0</v>
      </c>
      <c r="W727" s="33">
        <v>0</v>
      </c>
      <c r="X727" s="33">
        <f t="shared" si="132"/>
        <v>7555127</v>
      </c>
      <c r="Y727" s="33">
        <f t="shared" si="133"/>
        <v>1493.8432026164344</v>
      </c>
      <c r="Z727" s="33">
        <f t="shared" si="134"/>
        <v>7125408</v>
      </c>
      <c r="AA727" s="34">
        <f t="shared" si="135"/>
        <v>0.00017569409652312939</v>
      </c>
      <c r="AB727" s="33" t="s">
        <v>4982</v>
      </c>
      <c r="AC727" s="35">
        <v>44959</v>
      </c>
      <c r="AD727" s="33">
        <v>45</v>
      </c>
      <c r="AE727" s="36">
        <f t="shared" si="125"/>
        <v>45004</v>
      </c>
    </row>
    <row r="728" spans="2:31" ht="14.5" hidden="1">
      <c r="B728" s="29" t="s">
        <v>768</v>
      </c>
      <c r="C728" s="30" t="str">
        <f t="shared" si="126"/>
        <v>(Acreedores quirografarios)</v>
      </c>
      <c r="D728" s="30">
        <v>5</v>
      </c>
      <c r="E728" s="30" t="s">
        <v>5105</v>
      </c>
      <c r="F728" s="30" t="s">
        <v>5106</v>
      </c>
      <c r="G728" s="30" t="s">
        <v>4780</v>
      </c>
      <c r="H728" s="31" t="s">
        <v>807</v>
      </c>
      <c r="I728" s="31" t="s">
        <v>48</v>
      </c>
      <c r="J728" s="32">
        <v>459859</v>
      </c>
      <c r="K728" s="33">
        <f t="shared" si="127"/>
        <v>91.423000723293185</v>
      </c>
      <c r="L728" s="33">
        <v>436074</v>
      </c>
      <c r="M728" s="33">
        <v>0</v>
      </c>
      <c r="N728" s="33">
        <v>0</v>
      </c>
      <c r="O728" s="33">
        <v>0</v>
      </c>
      <c r="P728" s="33">
        <f t="shared" si="128"/>
        <v>459859</v>
      </c>
      <c r="Q728" s="33">
        <f t="shared" si="129"/>
        <v>91.423000723293185</v>
      </c>
      <c r="R728" s="33">
        <f t="shared" si="130"/>
        <v>436074</v>
      </c>
      <c r="S728" s="33"/>
      <c r="T728" s="30" t="str">
        <f t="shared" si="131"/>
        <v>COP</v>
      </c>
      <c r="U728" s="33">
        <v>0</v>
      </c>
      <c r="V728" s="33">
        <v>0</v>
      </c>
      <c r="W728" s="33">
        <v>0</v>
      </c>
      <c r="X728" s="33">
        <f t="shared" si="132"/>
        <v>459859</v>
      </c>
      <c r="Y728" s="33">
        <f t="shared" si="133"/>
        <v>91.423000723293185</v>
      </c>
      <c r="Z728" s="33">
        <f t="shared" si="134"/>
        <v>436074</v>
      </c>
      <c r="AA728" s="34">
        <f t="shared" si="135"/>
        <v>1.0752454799392136E-05</v>
      </c>
      <c r="AB728" s="33" t="s">
        <v>4982</v>
      </c>
      <c r="AC728" s="35">
        <v>44959</v>
      </c>
      <c r="AD728" s="33">
        <v>45</v>
      </c>
      <c r="AE728" s="36">
        <f t="shared" si="125"/>
        <v>45004</v>
      </c>
    </row>
    <row r="729" spans="2:31" ht="14.5" hidden="1">
      <c r="B729" s="29" t="s">
        <v>768</v>
      </c>
      <c r="C729" s="30" t="str">
        <f t="shared" si="126"/>
        <v>(Acreedores quirografarios)</v>
      </c>
      <c r="D729" s="30">
        <v>5</v>
      </c>
      <c r="E729" s="30" t="s">
        <v>5105</v>
      </c>
      <c r="F729" s="30" t="s">
        <v>5106</v>
      </c>
      <c r="G729" s="30" t="s">
        <v>4780</v>
      </c>
      <c r="H729" s="31" t="s">
        <v>808</v>
      </c>
      <c r="I729" s="31" t="s">
        <v>48</v>
      </c>
      <c r="J729" s="32">
        <v>272380</v>
      </c>
      <c r="K729" s="33">
        <f t="shared" si="127"/>
        <v>53.433546128284952</v>
      </c>
      <c r="L729" s="33">
        <v>254870</v>
      </c>
      <c r="M729" s="33">
        <v>0</v>
      </c>
      <c r="N729" s="33">
        <v>0</v>
      </c>
      <c r="O729" s="33">
        <v>0</v>
      </c>
      <c r="P729" s="33">
        <f t="shared" si="128"/>
        <v>272380</v>
      </c>
      <c r="Q729" s="33">
        <f t="shared" si="129"/>
        <v>53.433546128284952</v>
      </c>
      <c r="R729" s="33">
        <f t="shared" si="130"/>
        <v>254870</v>
      </c>
      <c r="S729" s="33"/>
      <c r="T729" s="30" t="str">
        <f t="shared" si="131"/>
        <v>COP</v>
      </c>
      <c r="U729" s="33">
        <v>0</v>
      </c>
      <c r="V729" s="33">
        <v>0</v>
      </c>
      <c r="W729" s="33">
        <v>0</v>
      </c>
      <c r="X729" s="33">
        <f t="shared" si="132"/>
        <v>272380</v>
      </c>
      <c r="Y729" s="33">
        <f t="shared" si="133"/>
        <v>53.433546128284952</v>
      </c>
      <c r="Z729" s="33">
        <f t="shared" si="134"/>
        <v>254870</v>
      </c>
      <c r="AA729" s="34">
        <f t="shared" si="135"/>
        <v>6.2844337307912733E-06</v>
      </c>
      <c r="AB729" s="33" t="s">
        <v>4982</v>
      </c>
      <c r="AC729" s="35">
        <v>44959</v>
      </c>
      <c r="AD729" s="33">
        <v>45</v>
      </c>
      <c r="AE729" s="36">
        <f t="shared" si="125"/>
        <v>45004</v>
      </c>
    </row>
    <row r="730" spans="2:31" ht="14.5" hidden="1">
      <c r="B730" s="29" t="s">
        <v>768</v>
      </c>
      <c r="C730" s="30" t="str">
        <f t="shared" si="126"/>
        <v>(Acreedores quirografarios)</v>
      </c>
      <c r="D730" s="30">
        <v>5</v>
      </c>
      <c r="E730" s="30" t="s">
        <v>5105</v>
      </c>
      <c r="F730" s="30" t="s">
        <v>5106</v>
      </c>
      <c r="G730" s="30" t="s">
        <v>4780</v>
      </c>
      <c r="H730" s="31" t="s">
        <v>809</v>
      </c>
      <c r="I730" s="31" t="s">
        <v>48</v>
      </c>
      <c r="J730" s="32">
        <v>93156</v>
      </c>
      <c r="K730" s="33">
        <f t="shared" si="127"/>
        <v>19.385515267775716</v>
      </c>
      <c r="L730" s="33">
        <v>92466</v>
      </c>
      <c r="M730" s="33">
        <v>0</v>
      </c>
      <c r="N730" s="33">
        <v>0</v>
      </c>
      <c r="O730" s="33">
        <v>0</v>
      </c>
      <c r="P730" s="33">
        <f t="shared" si="128"/>
        <v>93156</v>
      </c>
      <c r="Q730" s="33">
        <f t="shared" si="129"/>
        <v>19.385515267775716</v>
      </c>
      <c r="R730" s="33">
        <f t="shared" si="130"/>
        <v>92466</v>
      </c>
      <c r="S730" s="33"/>
      <c r="T730" s="30" t="str">
        <f t="shared" si="131"/>
        <v>COP</v>
      </c>
      <c r="U730" s="33">
        <v>0</v>
      </c>
      <c r="V730" s="33">
        <v>0</v>
      </c>
      <c r="W730" s="33">
        <v>0</v>
      </c>
      <c r="X730" s="33">
        <f t="shared" si="132"/>
        <v>93156</v>
      </c>
      <c r="Y730" s="33">
        <f t="shared" si="133"/>
        <v>19.385515267775716</v>
      </c>
      <c r="Z730" s="33">
        <f t="shared" si="134"/>
        <v>92466</v>
      </c>
      <c r="AA730" s="34">
        <f t="shared" si="135"/>
        <v>2.2799719439374814E-06</v>
      </c>
      <c r="AB730" s="33" t="s">
        <v>4982</v>
      </c>
      <c r="AC730" s="35">
        <v>44959</v>
      </c>
      <c r="AD730" s="33">
        <v>45</v>
      </c>
      <c r="AE730" s="36">
        <f t="shared" si="125"/>
        <v>45004</v>
      </c>
    </row>
    <row r="731" spans="2:31" ht="14.5" hidden="1">
      <c r="B731" s="29" t="s">
        <v>768</v>
      </c>
      <c r="C731" s="30" t="str">
        <f t="shared" si="126"/>
        <v>(Acreedores quirografarios)</v>
      </c>
      <c r="D731" s="30">
        <v>5</v>
      </c>
      <c r="E731" s="30" t="s">
        <v>5105</v>
      </c>
      <c r="F731" s="30" t="s">
        <v>5106</v>
      </c>
      <c r="G731" s="30" t="s">
        <v>4780</v>
      </c>
      <c r="H731" s="31" t="s">
        <v>810</v>
      </c>
      <c r="I731" s="31" t="s">
        <v>48</v>
      </c>
      <c r="J731" s="32">
        <v>807245</v>
      </c>
      <c r="K731" s="33">
        <f t="shared" si="127"/>
        <v>158.35948719561409</v>
      </c>
      <c r="L731" s="33">
        <v>755351</v>
      </c>
      <c r="M731" s="33">
        <v>0</v>
      </c>
      <c r="N731" s="33">
        <v>0</v>
      </c>
      <c r="O731" s="33">
        <v>0</v>
      </c>
      <c r="P731" s="33">
        <f t="shared" si="128"/>
        <v>807245</v>
      </c>
      <c r="Q731" s="33">
        <f t="shared" si="129"/>
        <v>158.35948719561409</v>
      </c>
      <c r="R731" s="33">
        <f t="shared" si="130"/>
        <v>755351</v>
      </c>
      <c r="S731" s="38"/>
      <c r="T731" s="30" t="str">
        <f t="shared" si="131"/>
        <v>COP</v>
      </c>
      <c r="U731" s="33">
        <v>0</v>
      </c>
      <c r="V731" s="33">
        <v>0</v>
      </c>
      <c r="W731" s="33">
        <v>0</v>
      </c>
      <c r="X731" s="33">
        <f t="shared" si="132"/>
        <v>807245</v>
      </c>
      <c r="Y731" s="33">
        <f t="shared" si="133"/>
        <v>158.35948719561409</v>
      </c>
      <c r="Z731" s="33">
        <f t="shared" si="134"/>
        <v>755351</v>
      </c>
      <c r="AA731" s="34">
        <f t="shared" si="135"/>
        <v>1.8624998246113388E-05</v>
      </c>
      <c r="AB731" s="33" t="s">
        <v>4982</v>
      </c>
      <c r="AC731" s="35">
        <v>44959</v>
      </c>
      <c r="AD731" s="33">
        <v>45</v>
      </c>
      <c r="AE731" s="36">
        <f t="shared" si="125"/>
        <v>45004</v>
      </c>
    </row>
    <row r="732" spans="2:31" ht="14.5" hidden="1">
      <c r="B732" s="29" t="s">
        <v>768</v>
      </c>
      <c r="C732" s="30" t="str">
        <f t="shared" si="126"/>
        <v>(Acreedores quirografarios)</v>
      </c>
      <c r="D732" s="30">
        <v>5</v>
      </c>
      <c r="E732" s="30" t="s">
        <v>5105</v>
      </c>
      <c r="F732" s="30" t="s">
        <v>5106</v>
      </c>
      <c r="G732" s="30" t="s">
        <v>4780</v>
      </c>
      <c r="H732" s="31" t="s">
        <v>811</v>
      </c>
      <c r="I732" s="31" t="s">
        <v>48</v>
      </c>
      <c r="J732" s="32">
        <v>5555729</v>
      </c>
      <c r="K732" s="33">
        <f t="shared" si="127"/>
        <v>1089.8824910636602</v>
      </c>
      <c r="L732" s="33">
        <v>5198576</v>
      </c>
      <c r="M732" s="33">
        <v>0</v>
      </c>
      <c r="N732" s="33">
        <v>0</v>
      </c>
      <c r="O732" s="33">
        <v>0</v>
      </c>
      <c r="P732" s="33">
        <f t="shared" si="128"/>
        <v>5555729</v>
      </c>
      <c r="Q732" s="33">
        <f t="shared" si="129"/>
        <v>1089.8824910636602</v>
      </c>
      <c r="R732" s="33">
        <f t="shared" si="130"/>
        <v>5198576</v>
      </c>
      <c r="S732" s="33"/>
      <c r="T732" s="30" t="str">
        <f t="shared" si="131"/>
        <v>COP</v>
      </c>
      <c r="U732" s="33">
        <v>0</v>
      </c>
      <c r="V732" s="33">
        <v>0</v>
      </c>
      <c r="W732" s="33">
        <v>0</v>
      </c>
      <c r="X732" s="33">
        <f t="shared" si="132"/>
        <v>5555729</v>
      </c>
      <c r="Y732" s="33">
        <f t="shared" si="133"/>
        <v>1089.8824910636602</v>
      </c>
      <c r="Z732" s="33">
        <f t="shared" si="134"/>
        <v>5198576</v>
      </c>
      <c r="AA732" s="34">
        <f t="shared" si="135"/>
        <v>0.00012818341258870002</v>
      </c>
      <c r="AB732" s="33" t="s">
        <v>4982</v>
      </c>
      <c r="AC732" s="35">
        <v>44959</v>
      </c>
      <c r="AD732" s="33">
        <v>45</v>
      </c>
      <c r="AE732" s="36">
        <f t="shared" si="125"/>
        <v>45004</v>
      </c>
    </row>
    <row r="733" spans="2:31" ht="14.5" hidden="1">
      <c r="B733" s="29" t="s">
        <v>768</v>
      </c>
      <c r="C733" s="30" t="str">
        <f t="shared" si="126"/>
        <v>(Acreedores quirografarios)</v>
      </c>
      <c r="D733" s="30">
        <v>5</v>
      </c>
      <c r="E733" s="30" t="s">
        <v>5105</v>
      </c>
      <c r="F733" s="30" t="s">
        <v>5106</v>
      </c>
      <c r="G733" s="30" t="s">
        <v>4780</v>
      </c>
      <c r="H733" s="31" t="s">
        <v>812</v>
      </c>
      <c r="I733" s="31" t="s">
        <v>48</v>
      </c>
      <c r="J733" s="32">
        <v>2918295</v>
      </c>
      <c r="K733" s="33">
        <f t="shared" si="127"/>
        <v>572.48970093399157</v>
      </c>
      <c r="L733" s="33">
        <v>2730690</v>
      </c>
      <c r="M733" s="33">
        <v>0</v>
      </c>
      <c r="N733" s="33">
        <v>0</v>
      </c>
      <c r="O733" s="33">
        <v>0</v>
      </c>
      <c r="P733" s="33">
        <f t="shared" si="128"/>
        <v>2918295</v>
      </c>
      <c r="Q733" s="33">
        <f t="shared" si="129"/>
        <v>572.48970093399157</v>
      </c>
      <c r="R733" s="33">
        <f t="shared" si="130"/>
        <v>2730690</v>
      </c>
      <c r="S733" s="33"/>
      <c r="T733" s="30" t="str">
        <f t="shared" si="131"/>
        <v>COP</v>
      </c>
      <c r="U733" s="33">
        <v>0</v>
      </c>
      <c r="V733" s="33">
        <v>0</v>
      </c>
      <c r="W733" s="33">
        <v>0</v>
      </c>
      <c r="X733" s="33">
        <f t="shared" si="132"/>
        <v>2918295</v>
      </c>
      <c r="Y733" s="33">
        <f t="shared" si="133"/>
        <v>572.48970093399157</v>
      </c>
      <c r="Z733" s="33">
        <f t="shared" si="134"/>
        <v>2730690</v>
      </c>
      <c r="AA733" s="34">
        <f t="shared" si="135"/>
        <v>6.7331739099676003E-05</v>
      </c>
      <c r="AB733" s="33" t="s">
        <v>4982</v>
      </c>
      <c r="AC733" s="35">
        <v>44959</v>
      </c>
      <c r="AD733" s="33">
        <v>45</v>
      </c>
      <c r="AE733" s="36">
        <f t="shared" si="125"/>
        <v>45004</v>
      </c>
    </row>
    <row r="734" spans="2:31" ht="14.5" hidden="1">
      <c r="B734" s="29" t="s">
        <v>768</v>
      </c>
      <c r="C734" s="30" t="str">
        <f t="shared" si="126"/>
        <v>(Acreedores quirografarios)</v>
      </c>
      <c r="D734" s="30">
        <v>5</v>
      </c>
      <c r="E734" s="30" t="s">
        <v>5105</v>
      </c>
      <c r="F734" s="30" t="s">
        <v>5106</v>
      </c>
      <c r="G734" s="30" t="s">
        <v>4780</v>
      </c>
      <c r="H734" s="31" t="s">
        <v>813</v>
      </c>
      <c r="I734" s="31" t="s">
        <v>48</v>
      </c>
      <c r="J734" s="32">
        <v>467913</v>
      </c>
      <c r="K734" s="33">
        <f t="shared" si="127"/>
        <v>96.438881725840432</v>
      </c>
      <c r="L734" s="33">
        <v>459999</v>
      </c>
      <c r="M734" s="33">
        <v>0</v>
      </c>
      <c r="N734" s="33">
        <v>0</v>
      </c>
      <c r="O734" s="33">
        <v>0</v>
      </c>
      <c r="P734" s="33">
        <f t="shared" si="128"/>
        <v>467913</v>
      </c>
      <c r="Q734" s="33">
        <f t="shared" si="129"/>
        <v>96.438881725840432</v>
      </c>
      <c r="R734" s="33">
        <f t="shared" si="130"/>
        <v>459999</v>
      </c>
      <c r="S734" s="33"/>
      <c r="T734" s="30" t="str">
        <f t="shared" si="131"/>
        <v>COP</v>
      </c>
      <c r="U734" s="33">
        <v>0</v>
      </c>
      <c r="V734" s="33">
        <v>0</v>
      </c>
      <c r="W734" s="33">
        <v>0</v>
      </c>
      <c r="X734" s="33">
        <f t="shared" si="132"/>
        <v>467913</v>
      </c>
      <c r="Y734" s="33">
        <f t="shared" si="133"/>
        <v>96.438881725840432</v>
      </c>
      <c r="Z734" s="33">
        <f t="shared" si="134"/>
        <v>459999</v>
      </c>
      <c r="AA734" s="34">
        <f t="shared" si="135"/>
        <v>1.134238330023249E-05</v>
      </c>
      <c r="AB734" s="33" t="s">
        <v>4982</v>
      </c>
      <c r="AC734" s="35">
        <v>44959</v>
      </c>
      <c r="AD734" s="33">
        <v>45</v>
      </c>
      <c r="AE734" s="36">
        <f t="shared" si="136" ref="AE734:AE797">+AD734+AC734</f>
        <v>45004</v>
      </c>
    </row>
    <row r="735" spans="2:31" ht="14.5" hidden="1">
      <c r="B735" s="29" t="s">
        <v>768</v>
      </c>
      <c r="C735" s="30" t="str">
        <f t="shared" si="126"/>
        <v>(Acreedores quirografarios)</v>
      </c>
      <c r="D735" s="30">
        <v>5</v>
      </c>
      <c r="E735" s="30" t="s">
        <v>5105</v>
      </c>
      <c r="F735" s="30" t="s">
        <v>5106</v>
      </c>
      <c r="G735" s="30" t="s">
        <v>4780</v>
      </c>
      <c r="H735" s="31" t="s">
        <v>814</v>
      </c>
      <c r="I735" s="31" t="s">
        <v>48</v>
      </c>
      <c r="J735" s="32">
        <v>5785931</v>
      </c>
      <c r="K735" s="33">
        <f t="shared" si="127"/>
        <v>1157.0942482468001</v>
      </c>
      <c r="L735" s="33">
        <v>5519166</v>
      </c>
      <c r="M735" s="33">
        <v>0</v>
      </c>
      <c r="N735" s="33">
        <v>0</v>
      </c>
      <c r="O735" s="33">
        <v>0</v>
      </c>
      <c r="P735" s="33">
        <f t="shared" si="128"/>
        <v>5785931</v>
      </c>
      <c r="Q735" s="33">
        <f t="shared" si="129"/>
        <v>1157.0942482468001</v>
      </c>
      <c r="R735" s="33">
        <f t="shared" si="130"/>
        <v>5519166</v>
      </c>
      <c r="S735" s="33"/>
      <c r="T735" s="30" t="str">
        <f t="shared" si="131"/>
        <v>COP</v>
      </c>
      <c r="U735" s="33">
        <v>0</v>
      </c>
      <c r="V735" s="33">
        <v>0</v>
      </c>
      <c r="W735" s="33">
        <v>0</v>
      </c>
      <c r="X735" s="33">
        <f t="shared" si="132"/>
        <v>5785931</v>
      </c>
      <c r="Y735" s="33">
        <f t="shared" si="133"/>
        <v>1157.0942482468001</v>
      </c>
      <c r="Z735" s="33">
        <f t="shared" si="134"/>
        <v>5519166</v>
      </c>
      <c r="AA735" s="34">
        <f t="shared" si="135"/>
        <v>0.00013608833121291777</v>
      </c>
      <c r="AB735" s="33" t="s">
        <v>4982</v>
      </c>
      <c r="AC735" s="35">
        <v>44959</v>
      </c>
      <c r="AD735" s="33">
        <v>45</v>
      </c>
      <c r="AE735" s="36">
        <f t="shared" si="136"/>
        <v>45004</v>
      </c>
    </row>
    <row r="736" spans="2:31" ht="14.5" hidden="1">
      <c r="B736" s="29" t="s">
        <v>768</v>
      </c>
      <c r="C736" s="30" t="str">
        <f t="shared" si="126"/>
        <v>(Acreedores quirografarios)</v>
      </c>
      <c r="D736" s="30">
        <v>5</v>
      </c>
      <c r="E736" s="30" t="s">
        <v>5105</v>
      </c>
      <c r="F736" s="30" t="s">
        <v>5106</v>
      </c>
      <c r="G736" s="30" t="s">
        <v>4780</v>
      </c>
      <c r="H736" s="31" t="s">
        <v>815</v>
      </c>
      <c r="I736" s="31" t="s">
        <v>48</v>
      </c>
      <c r="J736" s="32">
        <v>1138634</v>
      </c>
      <c r="K736" s="33">
        <f t="shared" si="127"/>
        <v>223.36886904200341</v>
      </c>
      <c r="L736" s="33">
        <v>1065436</v>
      </c>
      <c r="M736" s="33">
        <v>0</v>
      </c>
      <c r="N736" s="33">
        <v>0</v>
      </c>
      <c r="O736" s="33">
        <v>0</v>
      </c>
      <c r="P736" s="33">
        <f t="shared" si="128"/>
        <v>1138634</v>
      </c>
      <c r="Q736" s="33">
        <f t="shared" si="129"/>
        <v>223.36886904200341</v>
      </c>
      <c r="R736" s="33">
        <f t="shared" si="130"/>
        <v>1065436</v>
      </c>
      <c r="S736" s="33"/>
      <c r="T736" s="30" t="str">
        <f t="shared" si="131"/>
        <v>COP</v>
      </c>
      <c r="U736" s="33">
        <v>0</v>
      </c>
      <c r="V736" s="33">
        <v>0</v>
      </c>
      <c r="W736" s="33">
        <v>0</v>
      </c>
      <c r="X736" s="33">
        <f t="shared" si="132"/>
        <v>1138634</v>
      </c>
      <c r="Y736" s="33">
        <f t="shared" si="133"/>
        <v>223.36886904200341</v>
      </c>
      <c r="Z736" s="33">
        <f t="shared" si="134"/>
        <v>1065436</v>
      </c>
      <c r="AA736" s="34">
        <f t="shared" si="135"/>
        <v>2.6270890792950645E-05</v>
      </c>
      <c r="AB736" s="33" t="s">
        <v>4982</v>
      </c>
      <c r="AC736" s="35">
        <v>44959</v>
      </c>
      <c r="AD736" s="33">
        <v>45</v>
      </c>
      <c r="AE736" s="36">
        <f t="shared" si="136"/>
        <v>45004</v>
      </c>
    </row>
    <row r="737" spans="2:31" ht="14.5" hidden="1">
      <c r="B737" s="29" t="s">
        <v>768</v>
      </c>
      <c r="C737" s="30" t="str">
        <f t="shared" si="126"/>
        <v>(Acreedores quirografarios)</v>
      </c>
      <c r="D737" s="30">
        <v>5</v>
      </c>
      <c r="E737" s="30" t="s">
        <v>5105</v>
      </c>
      <c r="F737" s="30" t="s">
        <v>5106</v>
      </c>
      <c r="G737" s="30" t="s">
        <v>4780</v>
      </c>
      <c r="H737" s="31" t="s">
        <v>816</v>
      </c>
      <c r="I737" s="31" t="s">
        <v>48</v>
      </c>
      <c r="J737" s="32">
        <v>42757283</v>
      </c>
      <c r="K737" s="33">
        <f t="shared" si="127"/>
        <v>8387.8109374508622</v>
      </c>
      <c r="L737" s="33">
        <v>40008600</v>
      </c>
      <c r="M737" s="33">
        <v>0</v>
      </c>
      <c r="N737" s="33">
        <v>0</v>
      </c>
      <c r="O737" s="33">
        <v>0</v>
      </c>
      <c r="P737" s="33">
        <f t="shared" si="128"/>
        <v>42757283</v>
      </c>
      <c r="Q737" s="33">
        <f t="shared" si="129"/>
        <v>8387.8109374508622</v>
      </c>
      <c r="R737" s="33">
        <f t="shared" si="130"/>
        <v>40008600</v>
      </c>
      <c r="S737" s="33"/>
      <c r="T737" s="30" t="str">
        <f t="shared" si="131"/>
        <v>COP</v>
      </c>
      <c r="U737" s="33">
        <v>0</v>
      </c>
      <c r="V737" s="33">
        <v>0</v>
      </c>
      <c r="W737" s="33">
        <v>0</v>
      </c>
      <c r="X737" s="33">
        <f t="shared" si="132"/>
        <v>42757283</v>
      </c>
      <c r="Y737" s="33">
        <f t="shared" si="133"/>
        <v>8387.8109374508622</v>
      </c>
      <c r="Z737" s="33">
        <f t="shared" si="134"/>
        <v>40008600</v>
      </c>
      <c r="AA737" s="34">
        <f t="shared" si="135"/>
        <v>0.00098650839785669451</v>
      </c>
      <c r="AB737" s="33" t="s">
        <v>4982</v>
      </c>
      <c r="AC737" s="35">
        <v>44959</v>
      </c>
      <c r="AD737" s="33">
        <v>45</v>
      </c>
      <c r="AE737" s="36">
        <f t="shared" si="136"/>
        <v>45004</v>
      </c>
    </row>
    <row r="738" spans="2:31" ht="14.5" hidden="1">
      <c r="B738" s="29" t="s">
        <v>768</v>
      </c>
      <c r="C738" s="30" t="str">
        <f t="shared" si="126"/>
        <v>(Acreedores quirografarios)</v>
      </c>
      <c r="D738" s="30">
        <v>5</v>
      </c>
      <c r="E738" s="30" t="s">
        <v>5105</v>
      </c>
      <c r="F738" s="30" t="s">
        <v>5106</v>
      </c>
      <c r="G738" s="30" t="s">
        <v>4780</v>
      </c>
      <c r="H738" s="31" t="s">
        <v>817</v>
      </c>
      <c r="I738" s="31" t="s">
        <v>48</v>
      </c>
      <c r="J738" s="32">
        <v>272380</v>
      </c>
      <c r="K738" s="33">
        <f t="shared" si="127"/>
        <v>53.433546128284952</v>
      </c>
      <c r="L738" s="33">
        <v>254870</v>
      </c>
      <c r="M738" s="33">
        <v>0</v>
      </c>
      <c r="N738" s="33">
        <v>0</v>
      </c>
      <c r="O738" s="33">
        <v>0</v>
      </c>
      <c r="P738" s="33">
        <f t="shared" si="128"/>
        <v>272380</v>
      </c>
      <c r="Q738" s="33">
        <f t="shared" si="129"/>
        <v>53.433546128284952</v>
      </c>
      <c r="R738" s="33">
        <f t="shared" si="130"/>
        <v>254870</v>
      </c>
      <c r="S738" s="33"/>
      <c r="T738" s="30" t="str">
        <f t="shared" si="131"/>
        <v>COP</v>
      </c>
      <c r="U738" s="33">
        <v>0</v>
      </c>
      <c r="V738" s="33">
        <v>0</v>
      </c>
      <c r="W738" s="33">
        <v>0</v>
      </c>
      <c r="X738" s="33">
        <f t="shared" si="132"/>
        <v>272380</v>
      </c>
      <c r="Y738" s="33">
        <f t="shared" si="133"/>
        <v>53.433546128284952</v>
      </c>
      <c r="Z738" s="33">
        <f t="shared" si="134"/>
        <v>254870</v>
      </c>
      <c r="AA738" s="34">
        <f t="shared" si="135"/>
        <v>6.2844337307912733E-06</v>
      </c>
      <c r="AB738" s="33" t="s">
        <v>4982</v>
      </c>
      <c r="AC738" s="35">
        <v>44959</v>
      </c>
      <c r="AD738" s="33">
        <v>45</v>
      </c>
      <c r="AE738" s="36">
        <f t="shared" si="136"/>
        <v>45004</v>
      </c>
    </row>
    <row r="739" spans="2:31" ht="14.5" hidden="1">
      <c r="B739" s="29" t="s">
        <v>768</v>
      </c>
      <c r="C739" s="30" t="str">
        <f t="shared" si="126"/>
        <v>(Acreedores quirografarios)</v>
      </c>
      <c r="D739" s="30">
        <v>5</v>
      </c>
      <c r="E739" s="30" t="s">
        <v>5105</v>
      </c>
      <c r="F739" s="30" t="s">
        <v>5106</v>
      </c>
      <c r="G739" s="30" t="s">
        <v>4780</v>
      </c>
      <c r="H739" s="31" t="s">
        <v>818</v>
      </c>
      <c r="I739" s="31" t="s">
        <v>48</v>
      </c>
      <c r="J739" s="32">
        <v>269082</v>
      </c>
      <c r="K739" s="33">
        <f t="shared" si="127"/>
        <v>52.786565615270916</v>
      </c>
      <c r="L739" s="33">
        <v>251784</v>
      </c>
      <c r="M739" s="33">
        <v>0</v>
      </c>
      <c r="N739" s="33">
        <v>0</v>
      </c>
      <c r="O739" s="33">
        <v>0</v>
      </c>
      <c r="P739" s="33">
        <f t="shared" si="128"/>
        <v>269082</v>
      </c>
      <c r="Q739" s="33">
        <f t="shared" si="129"/>
        <v>52.786565615270916</v>
      </c>
      <c r="R739" s="33">
        <f t="shared" si="130"/>
        <v>251784</v>
      </c>
      <c r="S739" s="33"/>
      <c r="T739" s="30" t="str">
        <f t="shared" si="131"/>
        <v>COP</v>
      </c>
      <c r="U739" s="33">
        <v>0</v>
      </c>
      <c r="V739" s="33">
        <v>0</v>
      </c>
      <c r="W739" s="33">
        <v>0</v>
      </c>
      <c r="X739" s="33">
        <f t="shared" si="132"/>
        <v>269082</v>
      </c>
      <c r="Y739" s="33">
        <f t="shared" si="133"/>
        <v>52.786565615270916</v>
      </c>
      <c r="Z739" s="33">
        <f t="shared" si="134"/>
        <v>251784</v>
      </c>
      <c r="AA739" s="34">
        <f t="shared" si="135"/>
        <v>6.2083409678406637E-06</v>
      </c>
      <c r="AB739" s="33" t="s">
        <v>4982</v>
      </c>
      <c r="AC739" s="35">
        <v>44959</v>
      </c>
      <c r="AD739" s="33">
        <v>45</v>
      </c>
      <c r="AE739" s="36">
        <f t="shared" si="136"/>
        <v>45004</v>
      </c>
    </row>
    <row r="740" spans="2:31" ht="14.5" hidden="1">
      <c r="B740" s="29" t="s">
        <v>768</v>
      </c>
      <c r="C740" s="30" t="str">
        <f t="shared" si="126"/>
        <v>(Acreedores quirografarios)</v>
      </c>
      <c r="D740" s="30">
        <v>5</v>
      </c>
      <c r="E740" s="30" t="s">
        <v>5105</v>
      </c>
      <c r="F740" s="30" t="s">
        <v>5106</v>
      </c>
      <c r="G740" s="30" t="s">
        <v>4780</v>
      </c>
      <c r="H740" s="31" t="s">
        <v>819</v>
      </c>
      <c r="I740" s="31" t="s">
        <v>48</v>
      </c>
      <c r="J740" s="32">
        <v>100337968</v>
      </c>
      <c r="K740" s="33">
        <f t="shared" si="127"/>
        <v>20087.979915510969</v>
      </c>
      <c r="L740" s="33">
        <v>95816651</v>
      </c>
      <c r="M740" s="33">
        <v>0</v>
      </c>
      <c r="N740" s="33">
        <v>0</v>
      </c>
      <c r="O740" s="33">
        <v>0</v>
      </c>
      <c r="P740" s="33">
        <f t="shared" si="128"/>
        <v>100337968</v>
      </c>
      <c r="Q740" s="33">
        <f t="shared" si="129"/>
        <v>20087.979915510969</v>
      </c>
      <c r="R740" s="33">
        <f t="shared" si="130"/>
        <v>95816651</v>
      </c>
      <c r="S740" s="33"/>
      <c r="T740" s="30" t="str">
        <f t="shared" si="131"/>
        <v>COP</v>
      </c>
      <c r="U740" s="33">
        <v>0</v>
      </c>
      <c r="V740" s="33">
        <v>0</v>
      </c>
      <c r="W740" s="33">
        <v>0</v>
      </c>
      <c r="X740" s="33">
        <f t="shared" si="132"/>
        <v>100337968</v>
      </c>
      <c r="Y740" s="33">
        <f t="shared" si="133"/>
        <v>20087.979915510969</v>
      </c>
      <c r="Z740" s="33">
        <f t="shared" si="134"/>
        <v>95816651</v>
      </c>
      <c r="AA740" s="34">
        <f t="shared" si="135"/>
        <v>0.0023625903147324336</v>
      </c>
      <c r="AB740" s="33" t="s">
        <v>4982</v>
      </c>
      <c r="AC740" s="35">
        <v>44959</v>
      </c>
      <c r="AD740" s="33">
        <v>45</v>
      </c>
      <c r="AE740" s="36">
        <f t="shared" si="136"/>
        <v>45004</v>
      </c>
    </row>
    <row r="741" spans="2:31" ht="14.5" hidden="1">
      <c r="B741" s="29" t="s">
        <v>820</v>
      </c>
      <c r="C741" s="30" t="str">
        <f t="shared" si="126"/>
        <v>(Acreedores quirografarios)</v>
      </c>
      <c r="D741" s="30">
        <v>5</v>
      </c>
      <c r="E741" s="30" t="s">
        <v>5107</v>
      </c>
      <c r="F741" s="30" t="s">
        <v>5108</v>
      </c>
      <c r="G741" s="30" t="s">
        <v>4912</v>
      </c>
      <c r="H741" s="31" t="s">
        <v>821</v>
      </c>
      <c r="I741" s="31" t="s">
        <v>48</v>
      </c>
      <c r="J741" s="32">
        <v>5966440</v>
      </c>
      <c r="K741" s="33">
        <f t="shared" si="127"/>
        <v>1250.8653311949013</v>
      </c>
      <c r="L741" s="33">
        <v>5966440</v>
      </c>
      <c r="M741" s="33">
        <v>0</v>
      </c>
      <c r="N741" s="33">
        <v>0</v>
      </c>
      <c r="O741" s="33">
        <v>0</v>
      </c>
      <c r="P741" s="33">
        <f t="shared" si="128"/>
        <v>5966440</v>
      </c>
      <c r="Q741" s="33">
        <f t="shared" si="129"/>
        <v>1250.8653311949013</v>
      </c>
      <c r="R741" s="33">
        <f t="shared" si="130"/>
        <v>5966440</v>
      </c>
      <c r="S741" s="33"/>
      <c r="T741" s="30" t="str">
        <f t="shared" si="131"/>
        <v>COP</v>
      </c>
      <c r="U741" s="33">
        <v>0</v>
      </c>
      <c r="V741" s="33">
        <v>0</v>
      </c>
      <c r="W741" s="33">
        <v>0</v>
      </c>
      <c r="X741" s="33">
        <f t="shared" si="132"/>
        <v>5966440</v>
      </c>
      <c r="Y741" s="33">
        <f t="shared" si="133"/>
        <v>1250.8653311949013</v>
      </c>
      <c r="Z741" s="33">
        <f t="shared" si="134"/>
        <v>5966440</v>
      </c>
      <c r="AA741" s="34">
        <f t="shared" si="135"/>
        <v>0.00014711694898866985</v>
      </c>
      <c r="AB741" s="33" t="s">
        <v>4969</v>
      </c>
      <c r="AC741" s="35">
        <v>44901</v>
      </c>
      <c r="AD741" s="33">
        <v>60</v>
      </c>
      <c r="AE741" s="36">
        <f t="shared" si="136"/>
        <v>44961</v>
      </c>
    </row>
    <row r="742" spans="2:31" ht="14.5" hidden="1">
      <c r="B742" s="29" t="s">
        <v>820</v>
      </c>
      <c r="C742" s="30" t="str">
        <f t="shared" si="126"/>
        <v>(Acreedores quirografarios)</v>
      </c>
      <c r="D742" s="30">
        <v>5</v>
      </c>
      <c r="E742" s="30" t="s">
        <v>5107</v>
      </c>
      <c r="F742" s="30" t="s">
        <v>5108</v>
      </c>
      <c r="G742" s="30" t="s">
        <v>4912</v>
      </c>
      <c r="H742" s="31" t="s">
        <v>822</v>
      </c>
      <c r="I742" s="31" t="s">
        <v>48</v>
      </c>
      <c r="J742" s="32">
        <v>91000</v>
      </c>
      <c r="K742" s="33">
        <f t="shared" si="127"/>
        <v>19.07816807656425</v>
      </c>
      <c r="L742" s="33">
        <v>91000</v>
      </c>
      <c r="M742" s="33">
        <v>0</v>
      </c>
      <c r="N742" s="33">
        <v>0</v>
      </c>
      <c r="O742" s="33">
        <v>0</v>
      </c>
      <c r="P742" s="33">
        <f t="shared" si="128"/>
        <v>91000</v>
      </c>
      <c r="Q742" s="33">
        <f t="shared" si="129"/>
        <v>19.07816807656425</v>
      </c>
      <c r="R742" s="33">
        <f t="shared" si="130"/>
        <v>91000</v>
      </c>
      <c r="S742" s="33"/>
      <c r="T742" s="30" t="str">
        <f t="shared" si="131"/>
        <v>COP</v>
      </c>
      <c r="U742" s="33">
        <v>0</v>
      </c>
      <c r="V742" s="33">
        <v>0</v>
      </c>
      <c r="W742" s="33">
        <v>0</v>
      </c>
      <c r="X742" s="33">
        <f t="shared" si="132"/>
        <v>91000</v>
      </c>
      <c r="Y742" s="33">
        <f t="shared" si="133"/>
        <v>19.07816807656425</v>
      </c>
      <c r="Z742" s="33">
        <f t="shared" si="134"/>
        <v>91000</v>
      </c>
      <c r="AA742" s="34">
        <f t="shared" si="135"/>
        <v>2.2438241829246515E-06</v>
      </c>
      <c r="AB742" s="33" t="s">
        <v>4969</v>
      </c>
      <c r="AC742" s="35">
        <v>44901</v>
      </c>
      <c r="AD742" s="33">
        <v>60</v>
      </c>
      <c r="AE742" s="36">
        <f t="shared" si="136"/>
        <v>44961</v>
      </c>
    </row>
    <row r="743" spans="2:31" ht="14.5" hidden="1">
      <c r="B743" s="29" t="s">
        <v>820</v>
      </c>
      <c r="C743" s="30" t="str">
        <f t="shared" si="126"/>
        <v>(Acreedores quirografarios)</v>
      </c>
      <c r="D743" s="30">
        <v>5</v>
      </c>
      <c r="E743" s="30" t="s">
        <v>5107</v>
      </c>
      <c r="F743" s="30" t="s">
        <v>5108</v>
      </c>
      <c r="G743" s="30" t="s">
        <v>4912</v>
      </c>
      <c r="H743" s="31" t="s">
        <v>823</v>
      </c>
      <c r="I743" s="31" t="s">
        <v>48</v>
      </c>
      <c r="J743" s="32">
        <v>5634410</v>
      </c>
      <c r="K743" s="33">
        <f t="shared" si="127"/>
        <v>1181.2551757392789</v>
      </c>
      <c r="L743" s="33">
        <v>5634410</v>
      </c>
      <c r="M743" s="33">
        <v>0</v>
      </c>
      <c r="N743" s="33">
        <v>0</v>
      </c>
      <c r="O743" s="33">
        <v>0</v>
      </c>
      <c r="P743" s="33">
        <f t="shared" si="128"/>
        <v>5634410</v>
      </c>
      <c r="Q743" s="33">
        <f t="shared" si="129"/>
        <v>1181.2551757392789</v>
      </c>
      <c r="R743" s="33">
        <f t="shared" si="130"/>
        <v>5634410</v>
      </c>
      <c r="S743" s="33"/>
      <c r="T743" s="30" t="str">
        <f t="shared" si="131"/>
        <v>COP</v>
      </c>
      <c r="U743" s="33">
        <v>0</v>
      </c>
      <c r="V743" s="33">
        <v>0</v>
      </c>
      <c r="W743" s="33">
        <v>0</v>
      </c>
      <c r="X743" s="33">
        <f t="shared" si="132"/>
        <v>5634410</v>
      </c>
      <c r="Y743" s="33">
        <f t="shared" si="133"/>
        <v>1181.2551757392789</v>
      </c>
      <c r="Z743" s="33">
        <f t="shared" si="134"/>
        <v>5634410</v>
      </c>
      <c r="AA743" s="34">
        <f t="shared" si="135"/>
        <v>0.00013892994961002731</v>
      </c>
      <c r="AB743" s="33" t="s">
        <v>4969</v>
      </c>
      <c r="AC743" s="35">
        <v>44901</v>
      </c>
      <c r="AD743" s="33">
        <v>60</v>
      </c>
      <c r="AE743" s="36">
        <f t="shared" si="136"/>
        <v>44961</v>
      </c>
    </row>
    <row r="744" spans="2:31" ht="14.5" hidden="1">
      <c r="B744" s="29" t="s">
        <v>820</v>
      </c>
      <c r="C744" s="30" t="str">
        <f t="shared" si="126"/>
        <v>(Acreedores quirografarios)</v>
      </c>
      <c r="D744" s="30">
        <v>5</v>
      </c>
      <c r="E744" s="30" t="s">
        <v>5107</v>
      </c>
      <c r="F744" s="30" t="s">
        <v>5108</v>
      </c>
      <c r="G744" s="30" t="s">
        <v>4912</v>
      </c>
      <c r="H744" s="31" t="s">
        <v>824</v>
      </c>
      <c r="I744" s="31" t="s">
        <v>48</v>
      </c>
      <c r="J744" s="32">
        <v>4518440</v>
      </c>
      <c r="K744" s="33">
        <f t="shared" si="127"/>
        <v>947.29184355902169</v>
      </c>
      <c r="L744" s="33">
        <v>4518440</v>
      </c>
      <c r="M744" s="33">
        <v>0</v>
      </c>
      <c r="N744" s="33">
        <v>0</v>
      </c>
      <c r="O744" s="33">
        <v>0</v>
      </c>
      <c r="P744" s="33">
        <f t="shared" si="128"/>
        <v>4518440</v>
      </c>
      <c r="Q744" s="33">
        <f t="shared" si="129"/>
        <v>947.29184355902169</v>
      </c>
      <c r="R744" s="33">
        <f t="shared" si="130"/>
        <v>4518440</v>
      </c>
      <c r="S744" s="33"/>
      <c r="T744" s="30" t="str">
        <f t="shared" si="131"/>
        <v>COP</v>
      </c>
      <c r="U744" s="33">
        <v>0</v>
      </c>
      <c r="V744" s="33">
        <v>0</v>
      </c>
      <c r="W744" s="33">
        <v>0</v>
      </c>
      <c r="X744" s="33">
        <f t="shared" si="132"/>
        <v>4518440</v>
      </c>
      <c r="Y744" s="33">
        <f t="shared" si="133"/>
        <v>947.29184355902169</v>
      </c>
      <c r="Z744" s="33">
        <f t="shared" si="134"/>
        <v>4518440</v>
      </c>
      <c r="AA744" s="34">
        <f t="shared" si="135"/>
        <v>0.00011141302133070397</v>
      </c>
      <c r="AB744" s="33" t="s">
        <v>4969</v>
      </c>
      <c r="AC744" s="35">
        <v>44908</v>
      </c>
      <c r="AD744" s="33">
        <v>60</v>
      </c>
      <c r="AE744" s="36">
        <f t="shared" si="136"/>
        <v>44968</v>
      </c>
    </row>
    <row r="745" spans="2:31" ht="14.5" hidden="1">
      <c r="B745" s="29" t="s">
        <v>820</v>
      </c>
      <c r="C745" s="30" t="str">
        <f t="shared" si="126"/>
        <v>(Acreedores quirografarios)</v>
      </c>
      <c r="D745" s="30">
        <v>5</v>
      </c>
      <c r="E745" s="30" t="s">
        <v>5107</v>
      </c>
      <c r="F745" s="30" t="s">
        <v>5108</v>
      </c>
      <c r="G745" s="30" t="s">
        <v>4912</v>
      </c>
      <c r="H745" s="31" t="s">
        <v>825</v>
      </c>
      <c r="I745" s="31" t="s">
        <v>48</v>
      </c>
      <c r="J745" s="32">
        <v>6249478</v>
      </c>
      <c r="K745" s="33">
        <f t="shared" si="127"/>
        <v>828.20172542113482</v>
      </c>
      <c r="L745" s="33">
        <v>3950398</v>
      </c>
      <c r="M745" s="33">
        <v>0</v>
      </c>
      <c r="N745" s="33">
        <v>0</v>
      </c>
      <c r="O745" s="33">
        <v>0</v>
      </c>
      <c r="P745" s="33">
        <f t="shared" si="128"/>
        <v>6249478</v>
      </c>
      <c r="Q745" s="33">
        <f t="shared" si="129"/>
        <v>828.20172542113482</v>
      </c>
      <c r="R745" s="33">
        <f t="shared" si="130"/>
        <v>3950398</v>
      </c>
      <c r="S745" s="33"/>
      <c r="T745" s="30" t="str">
        <f t="shared" si="131"/>
        <v>COP</v>
      </c>
      <c r="U745" s="33">
        <v>0</v>
      </c>
      <c r="V745" s="33">
        <v>0</v>
      </c>
      <c r="W745" s="33">
        <v>0</v>
      </c>
      <c r="X745" s="33">
        <f t="shared" si="132"/>
        <v>6249478</v>
      </c>
      <c r="Y745" s="33">
        <f t="shared" si="133"/>
        <v>828.20172542113482</v>
      </c>
      <c r="Z745" s="33">
        <f t="shared" si="134"/>
        <v>3950398</v>
      </c>
      <c r="AA745" s="34">
        <f t="shared" si="135"/>
        <v>9.7406577632716231E-05</v>
      </c>
      <c r="AB745" s="33" t="s">
        <v>4969</v>
      </c>
      <c r="AC745" s="35">
        <v>44908</v>
      </c>
      <c r="AD745" s="33">
        <v>60</v>
      </c>
      <c r="AE745" s="36">
        <f t="shared" si="136"/>
        <v>44968</v>
      </c>
    </row>
    <row r="746" spans="2:31" ht="14.5" hidden="1">
      <c r="B746" s="29" t="s">
        <v>820</v>
      </c>
      <c r="C746" s="30" t="str">
        <f t="shared" si="126"/>
        <v>(Acreedores quirografarios)</v>
      </c>
      <c r="D746" s="30">
        <v>5</v>
      </c>
      <c r="E746" s="30" t="s">
        <v>5107</v>
      </c>
      <c r="F746" s="30" t="s">
        <v>5108</v>
      </c>
      <c r="G746" s="30" t="s">
        <v>4912</v>
      </c>
      <c r="H746" s="31" t="s">
        <v>826</v>
      </c>
      <c r="I746" s="31" t="s">
        <v>48</v>
      </c>
      <c r="J746" s="32">
        <v>65000</v>
      </c>
      <c r="K746" s="33">
        <f t="shared" si="127"/>
        <v>13.627262911831608</v>
      </c>
      <c r="L746" s="33">
        <v>65000</v>
      </c>
      <c r="M746" s="33">
        <v>0</v>
      </c>
      <c r="N746" s="33">
        <v>0</v>
      </c>
      <c r="O746" s="33">
        <v>0</v>
      </c>
      <c r="P746" s="33">
        <f t="shared" si="128"/>
        <v>65000</v>
      </c>
      <c r="Q746" s="33">
        <f t="shared" si="129"/>
        <v>13.627262911831608</v>
      </c>
      <c r="R746" s="33">
        <f t="shared" si="130"/>
        <v>65000</v>
      </c>
      <c r="S746" s="33"/>
      <c r="T746" s="30" t="str">
        <f t="shared" si="131"/>
        <v>COP</v>
      </c>
      <c r="U746" s="33">
        <v>0</v>
      </c>
      <c r="V746" s="33">
        <v>0</v>
      </c>
      <c r="W746" s="33">
        <v>0</v>
      </c>
      <c r="X746" s="33">
        <f t="shared" si="132"/>
        <v>65000</v>
      </c>
      <c r="Y746" s="33">
        <f t="shared" si="133"/>
        <v>13.627262911831608</v>
      </c>
      <c r="Z746" s="33">
        <f t="shared" si="134"/>
        <v>65000</v>
      </c>
      <c r="AA746" s="34">
        <f t="shared" si="135"/>
        <v>1.6027315592318938E-06</v>
      </c>
      <c r="AB746" s="33" t="s">
        <v>4969</v>
      </c>
      <c r="AC746" s="35">
        <v>44908</v>
      </c>
      <c r="AD746" s="33">
        <v>60</v>
      </c>
      <c r="AE746" s="36">
        <f t="shared" si="136"/>
        <v>44968</v>
      </c>
    </row>
    <row r="747" spans="2:31" ht="14.5" hidden="1">
      <c r="B747" s="29" t="s">
        <v>820</v>
      </c>
      <c r="C747" s="30" t="str">
        <f t="shared" si="126"/>
        <v>(Acreedores quirografarios)</v>
      </c>
      <c r="D747" s="30">
        <v>5</v>
      </c>
      <c r="E747" s="30" t="s">
        <v>5107</v>
      </c>
      <c r="F747" s="30" t="s">
        <v>5108</v>
      </c>
      <c r="G747" s="30" t="s">
        <v>4912</v>
      </c>
      <c r="H747" s="31" t="s">
        <v>827</v>
      </c>
      <c r="I747" s="31" t="s">
        <v>48</v>
      </c>
      <c r="J747" s="32">
        <v>65000</v>
      </c>
      <c r="K747" s="33">
        <f t="shared" si="127"/>
        <v>13.627262911831608</v>
      </c>
      <c r="L747" s="33">
        <v>65000</v>
      </c>
      <c r="M747" s="33">
        <v>0</v>
      </c>
      <c r="N747" s="33">
        <v>0</v>
      </c>
      <c r="O747" s="33">
        <v>0</v>
      </c>
      <c r="P747" s="33">
        <f t="shared" si="128"/>
        <v>65000</v>
      </c>
      <c r="Q747" s="33">
        <f t="shared" si="129"/>
        <v>13.627262911831608</v>
      </c>
      <c r="R747" s="33">
        <f t="shared" si="130"/>
        <v>65000</v>
      </c>
      <c r="S747" s="38"/>
      <c r="T747" s="30" t="str">
        <f t="shared" si="131"/>
        <v>COP</v>
      </c>
      <c r="U747" s="33">
        <v>0</v>
      </c>
      <c r="V747" s="33">
        <v>0</v>
      </c>
      <c r="W747" s="33">
        <v>0</v>
      </c>
      <c r="X747" s="33">
        <f t="shared" si="132"/>
        <v>65000</v>
      </c>
      <c r="Y747" s="33">
        <f t="shared" si="133"/>
        <v>13.627262911831608</v>
      </c>
      <c r="Z747" s="33">
        <f t="shared" si="134"/>
        <v>65000</v>
      </c>
      <c r="AA747" s="34">
        <f t="shared" si="135"/>
        <v>1.6027315592318938E-06</v>
      </c>
      <c r="AB747" s="33" t="s">
        <v>4969</v>
      </c>
      <c r="AC747" s="35">
        <v>44909</v>
      </c>
      <c r="AD747" s="33">
        <v>60</v>
      </c>
      <c r="AE747" s="36">
        <f t="shared" si="136"/>
        <v>44969</v>
      </c>
    </row>
    <row r="748" spans="2:31" ht="14.5" hidden="1">
      <c r="B748" s="29" t="s">
        <v>820</v>
      </c>
      <c r="C748" s="30" t="str">
        <f t="shared" si="126"/>
        <v>(Acreedores quirografarios)</v>
      </c>
      <c r="D748" s="30">
        <v>5</v>
      </c>
      <c r="E748" s="30" t="s">
        <v>5107</v>
      </c>
      <c r="F748" s="30" t="s">
        <v>5108</v>
      </c>
      <c r="G748" s="30" t="s">
        <v>4912</v>
      </c>
      <c r="H748" s="31" t="s">
        <v>828</v>
      </c>
      <c r="I748" s="31" t="s">
        <v>48</v>
      </c>
      <c r="J748" s="32">
        <v>65000</v>
      </c>
      <c r="K748" s="33">
        <f t="shared" si="127"/>
        <v>13.627262911831608</v>
      </c>
      <c r="L748" s="33">
        <v>65000</v>
      </c>
      <c r="M748" s="33">
        <v>0</v>
      </c>
      <c r="N748" s="33">
        <v>0</v>
      </c>
      <c r="O748" s="33">
        <v>0</v>
      </c>
      <c r="P748" s="33">
        <f t="shared" si="128"/>
        <v>65000</v>
      </c>
      <c r="Q748" s="33">
        <f t="shared" si="129"/>
        <v>13.627262911831608</v>
      </c>
      <c r="R748" s="33">
        <f t="shared" si="130"/>
        <v>65000</v>
      </c>
      <c r="S748" s="38"/>
      <c r="T748" s="30" t="str">
        <f t="shared" si="131"/>
        <v>COP</v>
      </c>
      <c r="U748" s="33">
        <v>0</v>
      </c>
      <c r="V748" s="33">
        <v>0</v>
      </c>
      <c r="W748" s="33">
        <v>0</v>
      </c>
      <c r="X748" s="33">
        <f t="shared" si="132"/>
        <v>65000</v>
      </c>
      <c r="Y748" s="33">
        <f t="shared" si="133"/>
        <v>13.627262911831608</v>
      </c>
      <c r="Z748" s="33">
        <f t="shared" si="134"/>
        <v>65000</v>
      </c>
      <c r="AA748" s="34">
        <f t="shared" si="135"/>
        <v>1.6027315592318938E-06</v>
      </c>
      <c r="AB748" s="33" t="s">
        <v>4969</v>
      </c>
      <c r="AC748" s="35">
        <v>44909</v>
      </c>
      <c r="AD748" s="33">
        <v>60</v>
      </c>
      <c r="AE748" s="36">
        <f t="shared" si="136"/>
        <v>44969</v>
      </c>
    </row>
    <row r="749" spans="2:31" ht="14.5" hidden="1">
      <c r="B749" s="29" t="s">
        <v>820</v>
      </c>
      <c r="C749" s="30" t="str">
        <f t="shared" si="126"/>
        <v>(Acreedores quirografarios)</v>
      </c>
      <c r="D749" s="30">
        <v>5</v>
      </c>
      <c r="E749" s="30" t="s">
        <v>5107</v>
      </c>
      <c r="F749" s="30" t="s">
        <v>5108</v>
      </c>
      <c r="G749" s="30" t="s">
        <v>4912</v>
      </c>
      <c r="H749" s="31" t="s">
        <v>829</v>
      </c>
      <c r="I749" s="31" t="s">
        <v>48</v>
      </c>
      <c r="J749" s="32">
        <v>91000</v>
      </c>
      <c r="K749" s="33">
        <f t="shared" si="127"/>
        <v>19.07816807656425</v>
      </c>
      <c r="L749" s="33">
        <v>91000</v>
      </c>
      <c r="M749" s="33">
        <v>0</v>
      </c>
      <c r="N749" s="33">
        <v>0</v>
      </c>
      <c r="O749" s="33">
        <v>0</v>
      </c>
      <c r="P749" s="33">
        <f t="shared" si="128"/>
        <v>91000</v>
      </c>
      <c r="Q749" s="33">
        <f t="shared" si="129"/>
        <v>19.07816807656425</v>
      </c>
      <c r="R749" s="33">
        <f t="shared" si="130"/>
        <v>91000</v>
      </c>
      <c r="S749" s="33"/>
      <c r="T749" s="30" t="str">
        <f t="shared" si="131"/>
        <v>COP</v>
      </c>
      <c r="U749" s="33">
        <v>0</v>
      </c>
      <c r="V749" s="33">
        <v>0</v>
      </c>
      <c r="W749" s="33">
        <v>0</v>
      </c>
      <c r="X749" s="33">
        <f t="shared" si="132"/>
        <v>91000</v>
      </c>
      <c r="Y749" s="33">
        <f t="shared" si="133"/>
        <v>19.07816807656425</v>
      </c>
      <c r="Z749" s="33">
        <f t="shared" si="134"/>
        <v>91000</v>
      </c>
      <c r="AA749" s="34">
        <f t="shared" si="135"/>
        <v>2.2438241829246515E-06</v>
      </c>
      <c r="AB749" s="33" t="s">
        <v>4969</v>
      </c>
      <c r="AC749" s="35">
        <v>44909</v>
      </c>
      <c r="AD749" s="33">
        <v>60</v>
      </c>
      <c r="AE749" s="36">
        <f t="shared" si="136"/>
        <v>44969</v>
      </c>
    </row>
    <row r="750" spans="2:31" ht="14.5" hidden="1">
      <c r="B750" s="29" t="s">
        <v>820</v>
      </c>
      <c r="C750" s="30" t="str">
        <f t="shared" si="126"/>
        <v>(Acreedores quirografarios)</v>
      </c>
      <c r="D750" s="30">
        <v>5</v>
      </c>
      <c r="E750" s="30" t="s">
        <v>5107</v>
      </c>
      <c r="F750" s="30" t="s">
        <v>5108</v>
      </c>
      <c r="G750" s="30" t="s">
        <v>4912</v>
      </c>
      <c r="H750" s="31" t="s">
        <v>830</v>
      </c>
      <c r="I750" s="31" t="s">
        <v>48</v>
      </c>
      <c r="J750" s="32">
        <v>1513585</v>
      </c>
      <c r="K750" s="33">
        <f t="shared" si="127"/>
        <v>317.32339591391758</v>
      </c>
      <c r="L750" s="33">
        <v>1513585</v>
      </c>
      <c r="M750" s="33">
        <v>0</v>
      </c>
      <c r="N750" s="33">
        <v>0</v>
      </c>
      <c r="O750" s="33">
        <v>0</v>
      </c>
      <c r="P750" s="33">
        <f t="shared" si="128"/>
        <v>1513585</v>
      </c>
      <c r="Q750" s="33">
        <f t="shared" si="129"/>
        <v>317.32339591391758</v>
      </c>
      <c r="R750" s="33">
        <f t="shared" si="130"/>
        <v>1513585</v>
      </c>
      <c r="S750" s="33"/>
      <c r="T750" s="30" t="str">
        <f t="shared" si="131"/>
        <v>COP</v>
      </c>
      <c r="U750" s="33">
        <v>0</v>
      </c>
      <c r="V750" s="33">
        <v>0</v>
      </c>
      <c r="W750" s="33">
        <v>0</v>
      </c>
      <c r="X750" s="33">
        <f t="shared" si="132"/>
        <v>1513585</v>
      </c>
      <c r="Y750" s="33">
        <f t="shared" si="133"/>
        <v>317.32339591391758</v>
      </c>
      <c r="Z750" s="33">
        <f t="shared" si="134"/>
        <v>1513585</v>
      </c>
      <c r="AA750" s="34">
        <f t="shared" si="135"/>
        <v>3.7321083801230858E-05</v>
      </c>
      <c r="AB750" s="33" t="s">
        <v>4969</v>
      </c>
      <c r="AC750" s="35">
        <v>44909</v>
      </c>
      <c r="AD750" s="33">
        <v>60</v>
      </c>
      <c r="AE750" s="36">
        <f t="shared" si="136"/>
        <v>44969</v>
      </c>
    </row>
    <row r="751" spans="2:31" ht="14.5" hidden="1">
      <c r="B751" s="29" t="s">
        <v>820</v>
      </c>
      <c r="C751" s="30" t="str">
        <f t="shared" si="126"/>
        <v>(Acreedores quirografarios)</v>
      </c>
      <c r="D751" s="30">
        <v>5</v>
      </c>
      <c r="E751" s="30" t="s">
        <v>5107</v>
      </c>
      <c r="F751" s="30" t="s">
        <v>5108</v>
      </c>
      <c r="G751" s="30" t="s">
        <v>4912</v>
      </c>
      <c r="H751" s="31" t="s">
        <v>831</v>
      </c>
      <c r="I751" s="31" t="s">
        <v>48</v>
      </c>
      <c r="J751" s="32">
        <v>65000</v>
      </c>
      <c r="K751" s="33">
        <f t="shared" si="127"/>
        <v>13.627262911831608</v>
      </c>
      <c r="L751" s="33">
        <v>65000</v>
      </c>
      <c r="M751" s="33">
        <v>0</v>
      </c>
      <c r="N751" s="33">
        <v>0</v>
      </c>
      <c r="O751" s="33">
        <v>0</v>
      </c>
      <c r="P751" s="33">
        <f t="shared" si="128"/>
        <v>65000</v>
      </c>
      <c r="Q751" s="33">
        <f t="shared" si="129"/>
        <v>13.627262911831608</v>
      </c>
      <c r="R751" s="33">
        <f t="shared" si="130"/>
        <v>65000</v>
      </c>
      <c r="S751" s="33"/>
      <c r="T751" s="30" t="str">
        <f t="shared" si="131"/>
        <v>COP</v>
      </c>
      <c r="U751" s="33">
        <v>0</v>
      </c>
      <c r="V751" s="33">
        <v>0</v>
      </c>
      <c r="W751" s="33">
        <v>0</v>
      </c>
      <c r="X751" s="33">
        <f t="shared" si="132"/>
        <v>65000</v>
      </c>
      <c r="Y751" s="33">
        <f t="shared" si="133"/>
        <v>13.627262911831608</v>
      </c>
      <c r="Z751" s="33">
        <f t="shared" si="134"/>
        <v>65000</v>
      </c>
      <c r="AA751" s="34">
        <f t="shared" si="135"/>
        <v>1.6027315592318938E-06</v>
      </c>
      <c r="AB751" s="33" t="s">
        <v>4969</v>
      </c>
      <c r="AC751" s="35">
        <v>44909</v>
      </c>
      <c r="AD751" s="33">
        <v>60</v>
      </c>
      <c r="AE751" s="36">
        <f t="shared" si="136"/>
        <v>44969</v>
      </c>
    </row>
    <row r="752" spans="2:31" ht="14.5" hidden="1">
      <c r="B752" s="29" t="s">
        <v>820</v>
      </c>
      <c r="C752" s="30" t="str">
        <f t="shared" si="126"/>
        <v>(Acreedores quirografarios)</v>
      </c>
      <c r="D752" s="30">
        <v>5</v>
      </c>
      <c r="E752" s="30" t="s">
        <v>5107</v>
      </c>
      <c r="F752" s="30" t="s">
        <v>5108</v>
      </c>
      <c r="G752" s="30" t="s">
        <v>4912</v>
      </c>
      <c r="H752" s="31" t="s">
        <v>832</v>
      </c>
      <c r="I752" s="31" t="s">
        <v>48</v>
      </c>
      <c r="J752" s="32">
        <v>454776</v>
      </c>
      <c r="K752" s="33">
        <f t="shared" si="127"/>
        <v>95.343878738325103</v>
      </c>
      <c r="L752" s="33">
        <v>454776</v>
      </c>
      <c r="M752" s="33">
        <v>0</v>
      </c>
      <c r="N752" s="33">
        <v>0</v>
      </c>
      <c r="O752" s="33">
        <v>0</v>
      </c>
      <c r="P752" s="33">
        <f t="shared" si="128"/>
        <v>454776</v>
      </c>
      <c r="Q752" s="33">
        <f t="shared" si="129"/>
        <v>95.343878738325103</v>
      </c>
      <c r="R752" s="33">
        <f t="shared" si="130"/>
        <v>454776</v>
      </c>
      <c r="S752" s="33"/>
      <c r="T752" s="30" t="str">
        <f t="shared" si="131"/>
        <v>COP</v>
      </c>
      <c r="U752" s="33">
        <v>0</v>
      </c>
      <c r="V752" s="33">
        <v>0</v>
      </c>
      <c r="W752" s="33">
        <v>0</v>
      </c>
      <c r="X752" s="33">
        <f t="shared" si="132"/>
        <v>454776</v>
      </c>
      <c r="Y752" s="33">
        <f t="shared" si="133"/>
        <v>95.343878738325103</v>
      </c>
      <c r="Z752" s="33">
        <f t="shared" si="134"/>
        <v>454776</v>
      </c>
      <c r="AA752" s="34">
        <f t="shared" si="135"/>
        <v>1.1213597655096058E-05</v>
      </c>
      <c r="AB752" s="33" t="s">
        <v>4969</v>
      </c>
      <c r="AC752" s="35">
        <v>44909</v>
      </c>
      <c r="AD752" s="33">
        <v>60</v>
      </c>
      <c r="AE752" s="36">
        <f t="shared" si="136"/>
        <v>44969</v>
      </c>
    </row>
    <row r="753" spans="2:31" ht="14.5" hidden="1">
      <c r="B753" s="29" t="s">
        <v>820</v>
      </c>
      <c r="C753" s="30" t="str">
        <f t="shared" si="126"/>
        <v>(Acreedores quirografarios)</v>
      </c>
      <c r="D753" s="30">
        <v>5</v>
      </c>
      <c r="E753" s="30" t="s">
        <v>5107</v>
      </c>
      <c r="F753" s="30" t="s">
        <v>5108</v>
      </c>
      <c r="G753" s="30" t="s">
        <v>4912</v>
      </c>
      <c r="H753" s="31" t="s">
        <v>833</v>
      </c>
      <c r="I753" s="31" t="s">
        <v>48</v>
      </c>
      <c r="J753" s="32">
        <v>104000</v>
      </c>
      <c r="K753" s="33">
        <f t="shared" si="127"/>
        <v>21.803620658930573</v>
      </c>
      <c r="L753" s="33">
        <v>104000</v>
      </c>
      <c r="M753" s="33">
        <v>0</v>
      </c>
      <c r="N753" s="33">
        <v>0</v>
      </c>
      <c r="O753" s="33">
        <v>0</v>
      </c>
      <c r="P753" s="33">
        <f t="shared" si="128"/>
        <v>104000</v>
      </c>
      <c r="Q753" s="33">
        <f t="shared" si="129"/>
        <v>21.803620658930573</v>
      </c>
      <c r="R753" s="33">
        <f t="shared" si="130"/>
        <v>104000</v>
      </c>
      <c r="S753" s="33"/>
      <c r="T753" s="30" t="str">
        <f t="shared" si="131"/>
        <v>COP</v>
      </c>
      <c r="U753" s="33">
        <v>0</v>
      </c>
      <c r="V753" s="33">
        <v>0</v>
      </c>
      <c r="W753" s="33">
        <v>0</v>
      </c>
      <c r="X753" s="33">
        <f t="shared" si="132"/>
        <v>104000</v>
      </c>
      <c r="Y753" s="33">
        <f t="shared" si="133"/>
        <v>21.803620658930573</v>
      </c>
      <c r="Z753" s="33">
        <f t="shared" si="134"/>
        <v>104000</v>
      </c>
      <c r="AA753" s="34">
        <f t="shared" si="135"/>
        <v>2.5643704947710302E-06</v>
      </c>
      <c r="AB753" s="33" t="s">
        <v>4969</v>
      </c>
      <c r="AC753" s="35">
        <v>44909</v>
      </c>
      <c r="AD753" s="33">
        <v>60</v>
      </c>
      <c r="AE753" s="36">
        <f t="shared" si="136"/>
        <v>44969</v>
      </c>
    </row>
    <row r="754" spans="2:31" ht="14.5" hidden="1">
      <c r="B754" s="29" t="s">
        <v>820</v>
      </c>
      <c r="C754" s="30" t="str">
        <f t="shared" si="126"/>
        <v>(Acreedores quirografarios)</v>
      </c>
      <c r="D754" s="30">
        <v>5</v>
      </c>
      <c r="E754" s="30" t="s">
        <v>5107</v>
      </c>
      <c r="F754" s="30" t="s">
        <v>5108</v>
      </c>
      <c r="G754" s="30" t="s">
        <v>4912</v>
      </c>
      <c r="H754" s="31" t="s">
        <v>834</v>
      </c>
      <c r="I754" s="31" t="s">
        <v>48</v>
      </c>
      <c r="J754" s="32">
        <v>78000</v>
      </c>
      <c r="K754" s="33">
        <f t="shared" si="127"/>
        <v>16.35271549419793</v>
      </c>
      <c r="L754" s="33">
        <v>78000</v>
      </c>
      <c r="M754" s="33">
        <v>0</v>
      </c>
      <c r="N754" s="33">
        <v>0</v>
      </c>
      <c r="O754" s="33">
        <v>0</v>
      </c>
      <c r="P754" s="33">
        <f t="shared" si="128"/>
        <v>78000</v>
      </c>
      <c r="Q754" s="33">
        <f t="shared" si="129"/>
        <v>16.35271549419793</v>
      </c>
      <c r="R754" s="33">
        <f t="shared" si="130"/>
        <v>78000</v>
      </c>
      <c r="S754" s="33"/>
      <c r="T754" s="30" t="str">
        <f t="shared" si="131"/>
        <v>COP</v>
      </c>
      <c r="U754" s="33">
        <v>0</v>
      </c>
      <c r="V754" s="33">
        <v>0</v>
      </c>
      <c r="W754" s="33">
        <v>0</v>
      </c>
      <c r="X754" s="33">
        <f t="shared" si="132"/>
        <v>78000</v>
      </c>
      <c r="Y754" s="33">
        <f t="shared" si="133"/>
        <v>16.35271549419793</v>
      </c>
      <c r="Z754" s="33">
        <f t="shared" si="134"/>
        <v>78000</v>
      </c>
      <c r="AA754" s="34">
        <f t="shared" si="135"/>
        <v>1.9232778710782724E-06</v>
      </c>
      <c r="AB754" s="33" t="s">
        <v>4969</v>
      </c>
      <c r="AC754" s="35">
        <v>44909</v>
      </c>
      <c r="AD754" s="33">
        <v>60</v>
      </c>
      <c r="AE754" s="36">
        <f t="shared" si="136"/>
        <v>44969</v>
      </c>
    </row>
    <row r="755" spans="2:31" ht="14.5" hidden="1">
      <c r="B755" s="29" t="s">
        <v>820</v>
      </c>
      <c r="C755" s="30" t="str">
        <f t="shared" si="126"/>
        <v>(Acreedores quirografarios)</v>
      </c>
      <c r="D755" s="30">
        <v>5</v>
      </c>
      <c r="E755" s="30" t="s">
        <v>5107</v>
      </c>
      <c r="F755" s="30" t="s">
        <v>5108</v>
      </c>
      <c r="G755" s="30" t="s">
        <v>4912</v>
      </c>
      <c r="H755" s="31" t="s">
        <v>835</v>
      </c>
      <c r="I755" s="31" t="s">
        <v>48</v>
      </c>
      <c r="J755" s="32">
        <v>2943569</v>
      </c>
      <c r="K755" s="33">
        <f t="shared" si="127"/>
        <v>617.11982557103465</v>
      </c>
      <c r="L755" s="33">
        <v>2943569</v>
      </c>
      <c r="M755" s="33">
        <v>0</v>
      </c>
      <c r="N755" s="33">
        <v>0</v>
      </c>
      <c r="O755" s="33">
        <v>0</v>
      </c>
      <c r="P755" s="33">
        <f t="shared" si="128"/>
        <v>2943569</v>
      </c>
      <c r="Q755" s="33">
        <f t="shared" si="129"/>
        <v>617.11982557103465</v>
      </c>
      <c r="R755" s="33">
        <f t="shared" si="130"/>
        <v>2943569</v>
      </c>
      <c r="S755" s="33"/>
      <c r="T755" s="30" t="str">
        <f t="shared" si="131"/>
        <v>COP</v>
      </c>
      <c r="U755" s="33">
        <v>0</v>
      </c>
      <c r="V755" s="33">
        <v>0</v>
      </c>
      <c r="W755" s="33">
        <v>0</v>
      </c>
      <c r="X755" s="33">
        <f t="shared" si="132"/>
        <v>2943569</v>
      </c>
      <c r="Y755" s="33">
        <f t="shared" si="133"/>
        <v>617.11982557103465</v>
      </c>
      <c r="Z755" s="33">
        <f t="shared" si="134"/>
        <v>2943569</v>
      </c>
      <c r="AA755" s="34">
        <f t="shared" si="135"/>
        <v>7.2580783585794869E-05</v>
      </c>
      <c r="AB755" s="33" t="s">
        <v>4969</v>
      </c>
      <c r="AC755" s="35">
        <v>44909</v>
      </c>
      <c r="AD755" s="33">
        <v>60</v>
      </c>
      <c r="AE755" s="36">
        <f t="shared" si="136"/>
        <v>44969</v>
      </c>
    </row>
    <row r="756" spans="2:31" ht="14.5" hidden="1">
      <c r="B756" s="29" t="s">
        <v>820</v>
      </c>
      <c r="C756" s="30" t="str">
        <f t="shared" si="126"/>
        <v>(Acreedores quirografarios)</v>
      </c>
      <c r="D756" s="30">
        <v>5</v>
      </c>
      <c r="E756" s="30" t="s">
        <v>5107</v>
      </c>
      <c r="F756" s="30" t="s">
        <v>5108</v>
      </c>
      <c r="G756" s="30" t="s">
        <v>4912</v>
      </c>
      <c r="H756" s="31" t="s">
        <v>836</v>
      </c>
      <c r="I756" s="31" t="s">
        <v>48</v>
      </c>
      <c r="J756" s="32">
        <v>7111110</v>
      </c>
      <c r="K756" s="33">
        <f t="shared" si="127"/>
        <v>1490.8456240762287</v>
      </c>
      <c r="L756" s="33">
        <v>7111110</v>
      </c>
      <c r="M756" s="33">
        <v>0</v>
      </c>
      <c r="N756" s="33">
        <v>0</v>
      </c>
      <c r="O756" s="33">
        <v>0</v>
      </c>
      <c r="P756" s="33">
        <f t="shared" si="128"/>
        <v>7111110</v>
      </c>
      <c r="Q756" s="33">
        <f t="shared" si="129"/>
        <v>1490.8456240762287</v>
      </c>
      <c r="R756" s="33">
        <f t="shared" si="130"/>
        <v>7111110</v>
      </c>
      <c r="S756" s="33"/>
      <c r="T756" s="30" t="str">
        <f t="shared" si="131"/>
        <v>COP</v>
      </c>
      <c r="U756" s="33">
        <v>0</v>
      </c>
      <c r="V756" s="33">
        <v>0</v>
      </c>
      <c r="W756" s="33">
        <v>0</v>
      </c>
      <c r="X756" s="33">
        <f t="shared" si="132"/>
        <v>7111110</v>
      </c>
      <c r="Y756" s="33">
        <f t="shared" si="133"/>
        <v>1490.8456240762287</v>
      </c>
      <c r="Z756" s="33">
        <f t="shared" si="134"/>
        <v>7111110</v>
      </c>
      <c r="AA756" s="34">
        <f t="shared" si="135"/>
        <v>0.00017534154489491557</v>
      </c>
      <c r="AB756" s="33" t="s">
        <v>4969</v>
      </c>
      <c r="AC756" s="35">
        <v>44909</v>
      </c>
      <c r="AD756" s="33">
        <v>60</v>
      </c>
      <c r="AE756" s="36">
        <f t="shared" si="136"/>
        <v>44969</v>
      </c>
    </row>
    <row r="757" spans="2:31" ht="14.5" hidden="1">
      <c r="B757" s="29" t="s">
        <v>820</v>
      </c>
      <c r="C757" s="30" t="str">
        <f t="shared" si="126"/>
        <v>(Acreedores quirografarios)</v>
      </c>
      <c r="D757" s="30">
        <v>5</v>
      </c>
      <c r="E757" s="30" t="s">
        <v>5107</v>
      </c>
      <c r="F757" s="30" t="s">
        <v>5108</v>
      </c>
      <c r="G757" s="30" t="s">
        <v>4912</v>
      </c>
      <c r="H757" s="31" t="s">
        <v>837</v>
      </c>
      <c r="I757" s="31" t="s">
        <v>48</v>
      </c>
      <c r="J757" s="32">
        <v>65000</v>
      </c>
      <c r="K757" s="33">
        <f t="shared" si="127"/>
        <v>13.627262911831608</v>
      </c>
      <c r="L757" s="33">
        <v>65000</v>
      </c>
      <c r="M757" s="33">
        <v>0</v>
      </c>
      <c r="N757" s="33">
        <v>0</v>
      </c>
      <c r="O757" s="33">
        <v>0</v>
      </c>
      <c r="P757" s="33">
        <f t="shared" si="128"/>
        <v>65000</v>
      </c>
      <c r="Q757" s="33">
        <f t="shared" si="129"/>
        <v>13.627262911831608</v>
      </c>
      <c r="R757" s="33">
        <f t="shared" si="130"/>
        <v>65000</v>
      </c>
      <c r="S757" s="33"/>
      <c r="T757" s="30" t="str">
        <f t="shared" si="131"/>
        <v>COP</v>
      </c>
      <c r="U757" s="33">
        <v>0</v>
      </c>
      <c r="V757" s="33">
        <v>0</v>
      </c>
      <c r="W757" s="33">
        <v>0</v>
      </c>
      <c r="X757" s="33">
        <f t="shared" si="132"/>
        <v>65000</v>
      </c>
      <c r="Y757" s="33">
        <f t="shared" si="133"/>
        <v>13.627262911831608</v>
      </c>
      <c r="Z757" s="33">
        <f t="shared" si="134"/>
        <v>65000</v>
      </c>
      <c r="AA757" s="34">
        <f t="shared" si="135"/>
        <v>1.6027315592318938E-06</v>
      </c>
      <c r="AB757" s="33" t="s">
        <v>4969</v>
      </c>
      <c r="AC757" s="35">
        <v>44909</v>
      </c>
      <c r="AD757" s="33">
        <v>60</v>
      </c>
      <c r="AE757" s="36">
        <f t="shared" si="136"/>
        <v>44969</v>
      </c>
    </row>
    <row r="758" spans="2:31" ht="14.5" hidden="1">
      <c r="B758" s="29" t="s">
        <v>820</v>
      </c>
      <c r="C758" s="30" t="str">
        <f t="shared" si="126"/>
        <v>(Acreedores quirografarios)</v>
      </c>
      <c r="D758" s="30">
        <v>5</v>
      </c>
      <c r="E758" s="30" t="s">
        <v>5107</v>
      </c>
      <c r="F758" s="30" t="s">
        <v>5108</v>
      </c>
      <c r="G758" s="30" t="s">
        <v>4912</v>
      </c>
      <c r="H758" s="31" t="s">
        <v>838</v>
      </c>
      <c r="I758" s="31" t="s">
        <v>48</v>
      </c>
      <c r="J758" s="32">
        <v>868884</v>
      </c>
      <c r="K758" s="33">
        <f t="shared" si="127"/>
        <v>137.71502248498379</v>
      </c>
      <c r="L758" s="33">
        <v>656880</v>
      </c>
      <c r="M758" s="33">
        <v>0</v>
      </c>
      <c r="N758" s="33">
        <v>0</v>
      </c>
      <c r="O758" s="33">
        <v>0</v>
      </c>
      <c r="P758" s="33">
        <f t="shared" si="128"/>
        <v>868884</v>
      </c>
      <c r="Q758" s="33">
        <f t="shared" si="129"/>
        <v>137.71502248498379</v>
      </c>
      <c r="R758" s="33">
        <f t="shared" si="130"/>
        <v>656880</v>
      </c>
      <c r="S758" s="33"/>
      <c r="T758" s="30" t="str">
        <f t="shared" si="131"/>
        <v>COP</v>
      </c>
      <c r="U758" s="33">
        <v>0</v>
      </c>
      <c r="V758" s="33">
        <v>0</v>
      </c>
      <c r="W758" s="33">
        <v>0</v>
      </c>
      <c r="X758" s="33">
        <f t="shared" si="132"/>
        <v>868884</v>
      </c>
      <c r="Y758" s="33">
        <f t="shared" si="133"/>
        <v>137.71502248498379</v>
      </c>
      <c r="Z758" s="33">
        <f t="shared" si="134"/>
        <v>656880</v>
      </c>
      <c r="AA758" s="34">
        <f t="shared" si="135"/>
        <v>1.6196958563511483E-05</v>
      </c>
      <c r="AB758" s="33" t="s">
        <v>4969</v>
      </c>
      <c r="AC758" s="35">
        <v>44915</v>
      </c>
      <c r="AD758" s="33">
        <v>60</v>
      </c>
      <c r="AE758" s="36">
        <f t="shared" si="136"/>
        <v>44975</v>
      </c>
    </row>
    <row r="759" spans="2:31" ht="14.5" hidden="1">
      <c r="B759" s="29" t="s">
        <v>820</v>
      </c>
      <c r="C759" s="30" t="str">
        <f t="shared" si="126"/>
        <v>(Acreedores quirografarios)</v>
      </c>
      <c r="D759" s="30">
        <v>5</v>
      </c>
      <c r="E759" s="30" t="s">
        <v>5107</v>
      </c>
      <c r="F759" s="30" t="s">
        <v>5108</v>
      </c>
      <c r="G759" s="30" t="s">
        <v>4912</v>
      </c>
      <c r="H759" s="31" t="s">
        <v>839</v>
      </c>
      <c r="I759" s="31" t="s">
        <v>48</v>
      </c>
      <c r="J759" s="32">
        <v>5966440</v>
      </c>
      <c r="K759" s="33">
        <f t="shared" si="127"/>
        <v>1250.8653311949013</v>
      </c>
      <c r="L759" s="33">
        <v>5966440</v>
      </c>
      <c r="M759" s="33">
        <v>0</v>
      </c>
      <c r="N759" s="33">
        <v>0</v>
      </c>
      <c r="O759" s="33">
        <v>0</v>
      </c>
      <c r="P759" s="33">
        <f t="shared" si="128"/>
        <v>5966440</v>
      </c>
      <c r="Q759" s="33">
        <f t="shared" si="129"/>
        <v>1250.8653311949013</v>
      </c>
      <c r="R759" s="33">
        <f t="shared" si="130"/>
        <v>5966440</v>
      </c>
      <c r="S759" s="33"/>
      <c r="T759" s="30" t="str">
        <f t="shared" si="131"/>
        <v>COP</v>
      </c>
      <c r="U759" s="33">
        <v>0</v>
      </c>
      <c r="V759" s="33">
        <v>0</v>
      </c>
      <c r="W759" s="33">
        <v>0</v>
      </c>
      <c r="X759" s="33">
        <f t="shared" si="132"/>
        <v>5966440</v>
      </c>
      <c r="Y759" s="33">
        <f t="shared" si="133"/>
        <v>1250.8653311949013</v>
      </c>
      <c r="Z759" s="33">
        <f t="shared" si="134"/>
        <v>5966440</v>
      </c>
      <c r="AA759" s="34">
        <f t="shared" si="135"/>
        <v>0.00014711694898866985</v>
      </c>
      <c r="AB759" s="33" t="s">
        <v>4969</v>
      </c>
      <c r="AC759" s="35">
        <v>44915</v>
      </c>
      <c r="AD759" s="33">
        <v>60</v>
      </c>
      <c r="AE759" s="36">
        <f t="shared" si="136"/>
        <v>44975</v>
      </c>
    </row>
    <row r="760" spans="2:31" ht="14.5" hidden="1">
      <c r="B760" s="29" t="s">
        <v>820</v>
      </c>
      <c r="C760" s="30" t="str">
        <f t="shared" si="126"/>
        <v>(Acreedores quirografarios)</v>
      </c>
      <c r="D760" s="30">
        <v>5</v>
      </c>
      <c r="E760" s="30" t="s">
        <v>5107</v>
      </c>
      <c r="F760" s="30" t="s">
        <v>5108</v>
      </c>
      <c r="G760" s="30" t="s">
        <v>4912</v>
      </c>
      <c r="H760" s="31" t="s">
        <v>840</v>
      </c>
      <c r="I760" s="31" t="s">
        <v>48</v>
      </c>
      <c r="J760" s="32">
        <v>156000</v>
      </c>
      <c r="K760" s="33">
        <f t="shared" si="127"/>
        <v>32.705430988395861</v>
      </c>
      <c r="L760" s="33">
        <v>156000</v>
      </c>
      <c r="M760" s="33">
        <v>0</v>
      </c>
      <c r="N760" s="33">
        <v>0</v>
      </c>
      <c r="O760" s="33">
        <v>0</v>
      </c>
      <c r="P760" s="33">
        <f t="shared" si="128"/>
        <v>156000</v>
      </c>
      <c r="Q760" s="33">
        <f t="shared" si="129"/>
        <v>32.705430988395861</v>
      </c>
      <c r="R760" s="33">
        <f t="shared" si="130"/>
        <v>156000</v>
      </c>
      <c r="S760" s="33"/>
      <c r="T760" s="30" t="str">
        <f t="shared" si="131"/>
        <v>COP</v>
      </c>
      <c r="U760" s="33">
        <v>0</v>
      </c>
      <c r="V760" s="33">
        <v>0</v>
      </c>
      <c r="W760" s="33">
        <v>0</v>
      </c>
      <c r="X760" s="33">
        <f t="shared" si="132"/>
        <v>156000</v>
      </c>
      <c r="Y760" s="33">
        <f t="shared" si="133"/>
        <v>32.705430988395861</v>
      </c>
      <c r="Z760" s="33">
        <f t="shared" si="134"/>
        <v>156000</v>
      </c>
      <c r="AA760" s="34">
        <f t="shared" si="135"/>
        <v>3.8465557421565447E-06</v>
      </c>
      <c r="AB760" s="33" t="s">
        <v>4969</v>
      </c>
      <c r="AC760" s="35">
        <v>44915</v>
      </c>
      <c r="AD760" s="33">
        <v>60</v>
      </c>
      <c r="AE760" s="36">
        <f t="shared" si="136"/>
        <v>44975</v>
      </c>
    </row>
    <row r="761" spans="2:31" ht="14.5" hidden="1">
      <c r="B761" s="29" t="s">
        <v>820</v>
      </c>
      <c r="C761" s="30" t="str">
        <f t="shared" si="126"/>
        <v>(Acreedores quirografarios)</v>
      </c>
      <c r="D761" s="30">
        <v>5</v>
      </c>
      <c r="E761" s="30" t="s">
        <v>5107</v>
      </c>
      <c r="F761" s="30" t="s">
        <v>5108</v>
      </c>
      <c r="G761" s="30" t="s">
        <v>4912</v>
      </c>
      <c r="H761" s="31" t="s">
        <v>841</v>
      </c>
      <c r="I761" s="31" t="s">
        <v>48</v>
      </c>
      <c r="J761" s="32">
        <v>6073060</v>
      </c>
      <c r="K761" s="33">
        <f t="shared" si="127"/>
        <v>1273.2182353742778</v>
      </c>
      <c r="L761" s="33">
        <v>6073060</v>
      </c>
      <c r="M761" s="33">
        <v>0</v>
      </c>
      <c r="N761" s="33">
        <v>0</v>
      </c>
      <c r="O761" s="33">
        <v>0</v>
      </c>
      <c r="P761" s="33">
        <f t="shared" si="128"/>
        <v>6073060</v>
      </c>
      <c r="Q761" s="33">
        <f t="shared" si="129"/>
        <v>1273.2182353742778</v>
      </c>
      <c r="R761" s="33">
        <f t="shared" si="130"/>
        <v>6073060</v>
      </c>
      <c r="S761" s="38"/>
      <c r="T761" s="30" t="str">
        <f t="shared" si="131"/>
        <v>COP</v>
      </c>
      <c r="U761" s="33">
        <v>0</v>
      </c>
      <c r="V761" s="33">
        <v>0</v>
      </c>
      <c r="W761" s="33">
        <v>0</v>
      </c>
      <c r="X761" s="33">
        <f t="shared" si="132"/>
        <v>6073060</v>
      </c>
      <c r="Y761" s="33">
        <f t="shared" si="133"/>
        <v>1273.2182353742778</v>
      </c>
      <c r="Z761" s="33">
        <f t="shared" si="134"/>
        <v>6073060</v>
      </c>
      <c r="AA761" s="34">
        <f t="shared" si="135"/>
        <v>0.00014974592189398222</v>
      </c>
      <c r="AB761" s="33" t="s">
        <v>4969</v>
      </c>
      <c r="AC761" s="35">
        <v>44921</v>
      </c>
      <c r="AD761" s="33">
        <v>60</v>
      </c>
      <c r="AE761" s="36">
        <f t="shared" si="136"/>
        <v>44981</v>
      </c>
    </row>
    <row r="762" spans="2:31" ht="14.5" hidden="1">
      <c r="B762" s="29" t="s">
        <v>820</v>
      </c>
      <c r="C762" s="30" t="str">
        <f t="shared" si="126"/>
        <v>(Acreedores quirografarios)</v>
      </c>
      <c r="D762" s="30">
        <v>5</v>
      </c>
      <c r="E762" s="30" t="s">
        <v>5107</v>
      </c>
      <c r="F762" s="30" t="s">
        <v>5108</v>
      </c>
      <c r="G762" s="30" t="s">
        <v>4912</v>
      </c>
      <c r="H762" s="31" t="s">
        <v>842</v>
      </c>
      <c r="I762" s="31" t="s">
        <v>48</v>
      </c>
      <c r="J762" s="32">
        <v>1448000</v>
      </c>
      <c r="K762" s="33">
        <f t="shared" si="127"/>
        <v>303.57348763587953</v>
      </c>
      <c r="L762" s="33">
        <v>1448000</v>
      </c>
      <c r="M762" s="33">
        <v>0</v>
      </c>
      <c r="N762" s="33">
        <v>0</v>
      </c>
      <c r="O762" s="33">
        <v>0</v>
      </c>
      <c r="P762" s="33">
        <f t="shared" si="128"/>
        <v>1448000</v>
      </c>
      <c r="Q762" s="33">
        <f t="shared" si="129"/>
        <v>303.57348763587953</v>
      </c>
      <c r="R762" s="33">
        <f t="shared" si="130"/>
        <v>1448000</v>
      </c>
      <c r="S762" s="33"/>
      <c r="T762" s="30" t="str">
        <f t="shared" si="131"/>
        <v>COP</v>
      </c>
      <c r="U762" s="33">
        <v>0</v>
      </c>
      <c r="V762" s="33">
        <v>0</v>
      </c>
      <c r="W762" s="33">
        <v>0</v>
      </c>
      <c r="X762" s="33">
        <f t="shared" si="132"/>
        <v>1448000</v>
      </c>
      <c r="Y762" s="33">
        <f t="shared" si="133"/>
        <v>303.57348763587953</v>
      </c>
      <c r="Z762" s="33">
        <f t="shared" si="134"/>
        <v>1448000</v>
      </c>
      <c r="AA762" s="34">
        <f t="shared" si="135"/>
        <v>3.5703927657965879E-05</v>
      </c>
      <c r="AB762" s="33" t="s">
        <v>4969</v>
      </c>
      <c r="AC762" s="35">
        <v>44921</v>
      </c>
      <c r="AD762" s="33">
        <v>60</v>
      </c>
      <c r="AE762" s="36">
        <f t="shared" si="136"/>
        <v>44981</v>
      </c>
    </row>
    <row r="763" spans="2:31" ht="14.5" hidden="1">
      <c r="B763" s="29" t="s">
        <v>820</v>
      </c>
      <c r="C763" s="30" t="str">
        <f t="shared" si="126"/>
        <v>(Acreedores quirografarios)</v>
      </c>
      <c r="D763" s="30">
        <v>5</v>
      </c>
      <c r="E763" s="30" t="s">
        <v>5107</v>
      </c>
      <c r="F763" s="30" t="s">
        <v>5108</v>
      </c>
      <c r="G763" s="30" t="s">
        <v>4912</v>
      </c>
      <c r="H763" s="31" t="s">
        <v>843</v>
      </c>
      <c r="I763" s="31" t="s">
        <v>48</v>
      </c>
      <c r="J763" s="32">
        <v>65000</v>
      </c>
      <c r="K763" s="33">
        <f t="shared" si="127"/>
        <v>13.627262911831608</v>
      </c>
      <c r="L763" s="33">
        <v>65000</v>
      </c>
      <c r="M763" s="33">
        <v>0</v>
      </c>
      <c r="N763" s="33">
        <v>0</v>
      </c>
      <c r="O763" s="33">
        <v>0</v>
      </c>
      <c r="P763" s="33">
        <f t="shared" si="128"/>
        <v>65000</v>
      </c>
      <c r="Q763" s="33">
        <f t="shared" si="129"/>
        <v>13.627262911831608</v>
      </c>
      <c r="R763" s="33">
        <f t="shared" si="130"/>
        <v>65000</v>
      </c>
      <c r="S763" s="33"/>
      <c r="T763" s="30" t="str">
        <f t="shared" si="131"/>
        <v>COP</v>
      </c>
      <c r="U763" s="33">
        <v>0</v>
      </c>
      <c r="V763" s="33">
        <v>0</v>
      </c>
      <c r="W763" s="33">
        <v>0</v>
      </c>
      <c r="X763" s="33">
        <f t="shared" si="132"/>
        <v>65000</v>
      </c>
      <c r="Y763" s="33">
        <f t="shared" si="133"/>
        <v>13.627262911831608</v>
      </c>
      <c r="Z763" s="33">
        <f t="shared" si="134"/>
        <v>65000</v>
      </c>
      <c r="AA763" s="34">
        <f t="shared" si="135"/>
        <v>1.6027315592318938E-06</v>
      </c>
      <c r="AB763" s="33" t="s">
        <v>4969</v>
      </c>
      <c r="AC763" s="35">
        <v>44922</v>
      </c>
      <c r="AD763" s="33">
        <v>60</v>
      </c>
      <c r="AE763" s="36">
        <f t="shared" si="136"/>
        <v>44982</v>
      </c>
    </row>
    <row r="764" spans="2:31" ht="14.5" hidden="1">
      <c r="B764" s="29" t="s">
        <v>820</v>
      </c>
      <c r="C764" s="30" t="str">
        <f t="shared" si="126"/>
        <v>(Acreedores quirografarios)</v>
      </c>
      <c r="D764" s="30">
        <v>5</v>
      </c>
      <c r="E764" s="30" t="s">
        <v>5107</v>
      </c>
      <c r="F764" s="30" t="s">
        <v>5108</v>
      </c>
      <c r="G764" s="30" t="s">
        <v>4912</v>
      </c>
      <c r="H764" s="31" t="s">
        <v>844</v>
      </c>
      <c r="I764" s="31" t="s">
        <v>48</v>
      </c>
      <c r="J764" s="32">
        <v>6572048</v>
      </c>
      <c r="K764" s="33">
        <f t="shared" si="127"/>
        <v>1377.8311686950321</v>
      </c>
      <c r="L764" s="33">
        <v>6572048</v>
      </c>
      <c r="M764" s="33">
        <v>0</v>
      </c>
      <c r="N764" s="33">
        <v>0</v>
      </c>
      <c r="O764" s="33">
        <v>0</v>
      </c>
      <c r="P764" s="33">
        <f t="shared" si="128"/>
        <v>6572048</v>
      </c>
      <c r="Q764" s="33">
        <f t="shared" si="129"/>
        <v>1377.8311686950321</v>
      </c>
      <c r="R764" s="33">
        <f t="shared" si="130"/>
        <v>6572048</v>
      </c>
      <c r="S764" s="33"/>
      <c r="T764" s="30" t="str">
        <f t="shared" si="131"/>
        <v>COP</v>
      </c>
      <c r="U764" s="33">
        <v>0</v>
      </c>
      <c r="V764" s="33">
        <v>0</v>
      </c>
      <c r="W764" s="33">
        <v>0</v>
      </c>
      <c r="X764" s="33">
        <f t="shared" si="132"/>
        <v>6572048</v>
      </c>
      <c r="Y764" s="33">
        <f t="shared" si="133"/>
        <v>1377.8311686950321</v>
      </c>
      <c r="Z764" s="33">
        <f t="shared" si="134"/>
        <v>6572048</v>
      </c>
      <c r="AA764" s="34">
        <f t="shared" si="135"/>
        <v>0.00016204967289825921</v>
      </c>
      <c r="AB764" s="33" t="s">
        <v>4969</v>
      </c>
      <c r="AC764" s="35">
        <v>44922</v>
      </c>
      <c r="AD764" s="33">
        <v>60</v>
      </c>
      <c r="AE764" s="36">
        <f t="shared" si="136"/>
        <v>44982</v>
      </c>
    </row>
    <row r="765" spans="2:31" ht="14.5" hidden="1">
      <c r="B765" s="29" t="s">
        <v>820</v>
      </c>
      <c r="C765" s="30" t="str">
        <f t="shared" si="126"/>
        <v>(Acreedores quirografarios)</v>
      </c>
      <c r="D765" s="30">
        <v>5</v>
      </c>
      <c r="E765" s="30" t="s">
        <v>5107</v>
      </c>
      <c r="F765" s="30" t="s">
        <v>5108</v>
      </c>
      <c r="G765" s="30" t="s">
        <v>4912</v>
      </c>
      <c r="H765" s="31" t="s">
        <v>845</v>
      </c>
      <c r="I765" s="31" t="s">
        <v>48</v>
      </c>
      <c r="J765" s="32">
        <v>91000</v>
      </c>
      <c r="K765" s="33">
        <f t="shared" si="127"/>
        <v>19.07816807656425</v>
      </c>
      <c r="L765" s="33">
        <v>91000</v>
      </c>
      <c r="M765" s="33">
        <v>0</v>
      </c>
      <c r="N765" s="33">
        <v>0</v>
      </c>
      <c r="O765" s="33">
        <v>0</v>
      </c>
      <c r="P765" s="33">
        <f t="shared" si="128"/>
        <v>91000</v>
      </c>
      <c r="Q765" s="33">
        <f t="shared" si="129"/>
        <v>19.07816807656425</v>
      </c>
      <c r="R765" s="33">
        <f t="shared" si="130"/>
        <v>91000</v>
      </c>
      <c r="S765" s="33"/>
      <c r="T765" s="30" t="str">
        <f t="shared" si="131"/>
        <v>COP</v>
      </c>
      <c r="U765" s="33">
        <v>0</v>
      </c>
      <c r="V765" s="33">
        <v>0</v>
      </c>
      <c r="W765" s="33">
        <v>0</v>
      </c>
      <c r="X765" s="33">
        <f t="shared" si="132"/>
        <v>91000</v>
      </c>
      <c r="Y765" s="33">
        <f t="shared" si="133"/>
        <v>19.07816807656425</v>
      </c>
      <c r="Z765" s="33">
        <f t="shared" si="134"/>
        <v>91000</v>
      </c>
      <c r="AA765" s="34">
        <f t="shared" si="135"/>
        <v>2.2438241829246515E-06</v>
      </c>
      <c r="AB765" s="33" t="s">
        <v>4969</v>
      </c>
      <c r="AC765" s="35">
        <v>44929</v>
      </c>
      <c r="AD765" s="33">
        <v>60</v>
      </c>
      <c r="AE765" s="36">
        <f t="shared" si="136"/>
        <v>44989</v>
      </c>
    </row>
    <row r="766" spans="2:31" ht="14.5" hidden="1">
      <c r="B766" s="29" t="s">
        <v>820</v>
      </c>
      <c r="C766" s="30" t="str">
        <f t="shared" si="126"/>
        <v>(Acreedores quirografarios)</v>
      </c>
      <c r="D766" s="30">
        <v>5</v>
      </c>
      <c r="E766" s="30" t="s">
        <v>5107</v>
      </c>
      <c r="F766" s="30" t="s">
        <v>5108</v>
      </c>
      <c r="G766" s="30" t="s">
        <v>4912</v>
      </c>
      <c r="H766" s="31" t="s">
        <v>846</v>
      </c>
      <c r="I766" s="31" t="s">
        <v>48</v>
      </c>
      <c r="J766" s="32">
        <v>1062270</v>
      </c>
      <c r="K766" s="33">
        <f t="shared" si="127"/>
        <v>222.70511651309789</v>
      </c>
      <c r="L766" s="33">
        <v>1062270</v>
      </c>
      <c r="M766" s="33">
        <v>0</v>
      </c>
      <c r="N766" s="33">
        <v>0</v>
      </c>
      <c r="O766" s="33">
        <v>0</v>
      </c>
      <c r="P766" s="33">
        <f t="shared" si="128"/>
        <v>1062270</v>
      </c>
      <c r="Q766" s="33">
        <f t="shared" si="129"/>
        <v>222.70511651309789</v>
      </c>
      <c r="R766" s="33">
        <f t="shared" si="130"/>
        <v>1062270</v>
      </c>
      <c r="S766" s="38"/>
      <c r="T766" s="30" t="str">
        <f t="shared" si="131"/>
        <v>COP</v>
      </c>
      <c r="U766" s="33">
        <v>0</v>
      </c>
      <c r="V766" s="33">
        <v>0</v>
      </c>
      <c r="W766" s="33">
        <v>0</v>
      </c>
      <c r="X766" s="33">
        <f t="shared" si="132"/>
        <v>1062270</v>
      </c>
      <c r="Y766" s="33">
        <f t="shared" si="133"/>
        <v>222.70511651309789</v>
      </c>
      <c r="Z766" s="33">
        <f t="shared" si="134"/>
        <v>1062270</v>
      </c>
      <c r="AA766" s="34">
        <f t="shared" si="135"/>
        <v>2.619282543731175E-05</v>
      </c>
      <c r="AB766" s="33" t="s">
        <v>4969</v>
      </c>
      <c r="AC766" s="35">
        <v>44929</v>
      </c>
      <c r="AD766" s="33">
        <v>60</v>
      </c>
      <c r="AE766" s="36">
        <f t="shared" si="136"/>
        <v>44989</v>
      </c>
    </row>
    <row r="767" spans="2:31" ht="14.5" hidden="1">
      <c r="B767" s="29" t="s">
        <v>820</v>
      </c>
      <c r="C767" s="30" t="str">
        <f t="shared" si="126"/>
        <v>(Acreedores quirografarios)</v>
      </c>
      <c r="D767" s="30">
        <v>5</v>
      </c>
      <c r="E767" s="30" t="s">
        <v>5107</v>
      </c>
      <c r="F767" s="30" t="s">
        <v>5108</v>
      </c>
      <c r="G767" s="30" t="s">
        <v>4912</v>
      </c>
      <c r="H767" s="31" t="s">
        <v>847</v>
      </c>
      <c r="I767" s="31" t="s">
        <v>48</v>
      </c>
      <c r="J767" s="32">
        <v>8826112</v>
      </c>
      <c r="K767" s="33">
        <f t="shared" si="127"/>
        <v>1850.396134050337</v>
      </c>
      <c r="L767" s="33">
        <v>8826112</v>
      </c>
      <c r="M767" s="33">
        <v>0</v>
      </c>
      <c r="N767" s="33">
        <v>0</v>
      </c>
      <c r="O767" s="33">
        <v>0</v>
      </c>
      <c r="P767" s="33">
        <f t="shared" si="128"/>
        <v>8826112</v>
      </c>
      <c r="Q767" s="33">
        <f t="shared" si="129"/>
        <v>1850.396134050337</v>
      </c>
      <c r="R767" s="33">
        <f t="shared" si="130"/>
        <v>8826112</v>
      </c>
      <c r="S767" s="33"/>
      <c r="T767" s="30" t="str">
        <f t="shared" si="131"/>
        <v>COP</v>
      </c>
      <c r="U767" s="33">
        <v>0</v>
      </c>
      <c r="V767" s="33">
        <v>0</v>
      </c>
      <c r="W767" s="33">
        <v>0</v>
      </c>
      <c r="X767" s="33">
        <f t="shared" si="132"/>
        <v>8826112</v>
      </c>
      <c r="Y767" s="33">
        <f t="shared" si="133"/>
        <v>1850.396134050337</v>
      </c>
      <c r="Z767" s="33">
        <f t="shared" si="134"/>
        <v>8826112</v>
      </c>
      <c r="AA767" s="34">
        <f t="shared" si="135"/>
        <v>0.00021762904996485121</v>
      </c>
      <c r="AB767" s="33" t="s">
        <v>4969</v>
      </c>
      <c r="AC767" s="35">
        <v>44931</v>
      </c>
      <c r="AD767" s="33">
        <v>60</v>
      </c>
      <c r="AE767" s="36">
        <f t="shared" si="136"/>
        <v>44991</v>
      </c>
    </row>
    <row r="768" spans="2:31" ht="14.5" hidden="1">
      <c r="B768" s="29" t="s">
        <v>820</v>
      </c>
      <c r="C768" s="30" t="str">
        <f t="shared" si="126"/>
        <v>(Acreedores quirografarios)</v>
      </c>
      <c r="D768" s="30">
        <v>5</v>
      </c>
      <c r="E768" s="30" t="s">
        <v>5107</v>
      </c>
      <c r="F768" s="30" t="s">
        <v>5108</v>
      </c>
      <c r="G768" s="30" t="s">
        <v>4912</v>
      </c>
      <c r="H768" s="31" t="s">
        <v>848</v>
      </c>
      <c r="I768" s="31" t="s">
        <v>48</v>
      </c>
      <c r="J768" s="32">
        <v>65000</v>
      </c>
      <c r="K768" s="33">
        <f t="shared" si="127"/>
        <v>13.627262911831608</v>
      </c>
      <c r="L768" s="33">
        <v>65000</v>
      </c>
      <c r="M768" s="33">
        <v>0</v>
      </c>
      <c r="N768" s="33">
        <v>0</v>
      </c>
      <c r="O768" s="33">
        <v>0</v>
      </c>
      <c r="P768" s="33">
        <f t="shared" si="128"/>
        <v>65000</v>
      </c>
      <c r="Q768" s="33">
        <f t="shared" si="129"/>
        <v>13.627262911831608</v>
      </c>
      <c r="R768" s="33">
        <f t="shared" si="130"/>
        <v>65000</v>
      </c>
      <c r="S768" s="33"/>
      <c r="T768" s="30" t="str">
        <f t="shared" si="131"/>
        <v>COP</v>
      </c>
      <c r="U768" s="33">
        <v>0</v>
      </c>
      <c r="V768" s="33">
        <v>0</v>
      </c>
      <c r="W768" s="33">
        <v>0</v>
      </c>
      <c r="X768" s="33">
        <f t="shared" si="132"/>
        <v>65000</v>
      </c>
      <c r="Y768" s="33">
        <f t="shared" si="133"/>
        <v>13.627262911831608</v>
      </c>
      <c r="Z768" s="33">
        <f t="shared" si="134"/>
        <v>65000</v>
      </c>
      <c r="AA768" s="34">
        <f t="shared" si="135"/>
        <v>1.6027315592318938E-06</v>
      </c>
      <c r="AB768" s="33" t="s">
        <v>4969</v>
      </c>
      <c r="AC768" s="35">
        <v>44936</v>
      </c>
      <c r="AD768" s="33">
        <v>60</v>
      </c>
      <c r="AE768" s="36">
        <f t="shared" si="136"/>
        <v>44996</v>
      </c>
    </row>
    <row r="769" spans="2:31" ht="14.5" hidden="1">
      <c r="B769" s="29" t="s">
        <v>820</v>
      </c>
      <c r="C769" s="30" t="str">
        <f t="shared" si="126"/>
        <v>(Acreedores quirografarios)</v>
      </c>
      <c r="D769" s="30">
        <v>5</v>
      </c>
      <c r="E769" s="30" t="s">
        <v>5107</v>
      </c>
      <c r="F769" s="30" t="s">
        <v>5108</v>
      </c>
      <c r="G769" s="30" t="s">
        <v>4912</v>
      </c>
      <c r="H769" s="31" t="s">
        <v>849</v>
      </c>
      <c r="I769" s="31" t="s">
        <v>48</v>
      </c>
      <c r="J769" s="32">
        <v>31918</v>
      </c>
      <c r="K769" s="33">
        <f t="shared" si="127"/>
        <v>6.6916150403052503</v>
      </c>
      <c r="L769" s="33">
        <v>31918</v>
      </c>
      <c r="M769" s="33">
        <v>0</v>
      </c>
      <c r="N769" s="33">
        <v>0</v>
      </c>
      <c r="O769" s="33">
        <v>0</v>
      </c>
      <c r="P769" s="33">
        <f t="shared" si="128"/>
        <v>31918</v>
      </c>
      <c r="Q769" s="33">
        <f t="shared" si="129"/>
        <v>6.6916150403052503</v>
      </c>
      <c r="R769" s="33">
        <f t="shared" si="130"/>
        <v>31918</v>
      </c>
      <c r="S769" s="38"/>
      <c r="T769" s="30" t="str">
        <f t="shared" si="131"/>
        <v>COP</v>
      </c>
      <c r="U769" s="33">
        <v>0</v>
      </c>
      <c r="V769" s="33">
        <v>0</v>
      </c>
      <c r="W769" s="33">
        <v>0</v>
      </c>
      <c r="X769" s="33">
        <f t="shared" si="132"/>
        <v>31918</v>
      </c>
      <c r="Y769" s="33">
        <f t="shared" si="133"/>
        <v>6.6916150403052503</v>
      </c>
      <c r="Z769" s="33">
        <f t="shared" si="134"/>
        <v>31918</v>
      </c>
      <c r="AA769" s="34">
        <f t="shared" si="135"/>
        <v>7.8701516780867051E-07</v>
      </c>
      <c r="AB769" s="33" t="s">
        <v>4969</v>
      </c>
      <c r="AC769" s="35">
        <v>44937</v>
      </c>
      <c r="AD769" s="33">
        <v>60</v>
      </c>
      <c r="AE769" s="36">
        <f t="shared" si="136"/>
        <v>44997</v>
      </c>
    </row>
    <row r="770" spans="2:31" ht="14.5" hidden="1">
      <c r="B770" s="29" t="s">
        <v>820</v>
      </c>
      <c r="C770" s="30" t="str">
        <f t="shared" si="126"/>
        <v>(Acreedores quirografarios)</v>
      </c>
      <c r="D770" s="30">
        <v>5</v>
      </c>
      <c r="E770" s="30" t="s">
        <v>5107</v>
      </c>
      <c r="F770" s="30" t="s">
        <v>5108</v>
      </c>
      <c r="G770" s="30" t="s">
        <v>4912</v>
      </c>
      <c r="H770" s="31" t="s">
        <v>850</v>
      </c>
      <c r="I770" s="31" t="s">
        <v>48</v>
      </c>
      <c r="J770" s="32">
        <v>1033258</v>
      </c>
      <c r="K770" s="33">
        <f t="shared" si="127"/>
        <v>216.62274495005082</v>
      </c>
      <c r="L770" s="33">
        <v>1033258</v>
      </c>
      <c r="M770" s="33">
        <v>0</v>
      </c>
      <c r="N770" s="33">
        <v>0</v>
      </c>
      <c r="O770" s="33">
        <v>0</v>
      </c>
      <c r="P770" s="33">
        <f t="shared" si="128"/>
        <v>1033258</v>
      </c>
      <c r="Q770" s="33">
        <f t="shared" si="129"/>
        <v>216.62274495005082</v>
      </c>
      <c r="R770" s="33">
        <f t="shared" si="130"/>
        <v>1033258</v>
      </c>
      <c r="S770" s="33"/>
      <c r="T770" s="30" t="str">
        <f t="shared" si="131"/>
        <v>COP</v>
      </c>
      <c r="U770" s="33">
        <v>0</v>
      </c>
      <c r="V770" s="33">
        <v>0</v>
      </c>
      <c r="W770" s="33">
        <v>0</v>
      </c>
      <c r="X770" s="33">
        <f t="shared" si="132"/>
        <v>1033258</v>
      </c>
      <c r="Y770" s="33">
        <f t="shared" si="133"/>
        <v>216.62274495005082</v>
      </c>
      <c r="Z770" s="33">
        <f t="shared" si="134"/>
        <v>1033258</v>
      </c>
      <c r="AA770" s="34">
        <f t="shared" si="135"/>
        <v>2.5477464698905048E-05</v>
      </c>
      <c r="AB770" s="33" t="s">
        <v>4969</v>
      </c>
      <c r="AC770" s="35">
        <v>44937</v>
      </c>
      <c r="AD770" s="33">
        <v>60</v>
      </c>
      <c r="AE770" s="36">
        <f t="shared" si="136"/>
        <v>44997</v>
      </c>
    </row>
    <row r="771" spans="2:31" ht="14.5" hidden="1">
      <c r="B771" s="29" t="s">
        <v>820</v>
      </c>
      <c r="C771" s="30" t="str">
        <f t="shared" si="126"/>
        <v>(Acreedores quirografarios)</v>
      </c>
      <c r="D771" s="30">
        <v>5</v>
      </c>
      <c r="E771" s="30" t="s">
        <v>5107</v>
      </c>
      <c r="F771" s="30" t="s">
        <v>5108</v>
      </c>
      <c r="G771" s="30" t="s">
        <v>4912</v>
      </c>
      <c r="H771" s="31" t="s">
        <v>851</v>
      </c>
      <c r="I771" s="31" t="s">
        <v>48</v>
      </c>
      <c r="J771" s="32">
        <v>5476933</v>
      </c>
      <c r="K771" s="33">
        <f t="shared" si="127"/>
        <v>1148.2400914074865</v>
      </c>
      <c r="L771" s="33">
        <v>5476933</v>
      </c>
      <c r="M771" s="33">
        <v>0</v>
      </c>
      <c r="N771" s="33">
        <v>0</v>
      </c>
      <c r="O771" s="33">
        <v>0</v>
      </c>
      <c r="P771" s="33">
        <f t="shared" si="128"/>
        <v>5476933</v>
      </c>
      <c r="Q771" s="33">
        <f t="shared" si="129"/>
        <v>1148.2400914074865</v>
      </c>
      <c r="R771" s="33">
        <f t="shared" si="130"/>
        <v>5476933</v>
      </c>
      <c r="S771" s="33"/>
      <c r="T771" s="30" t="str">
        <f t="shared" si="131"/>
        <v>COP</v>
      </c>
      <c r="U771" s="33">
        <v>0</v>
      </c>
      <c r="V771" s="33">
        <v>0</v>
      </c>
      <c r="W771" s="33">
        <v>0</v>
      </c>
      <c r="X771" s="33">
        <f t="shared" si="132"/>
        <v>5476933</v>
      </c>
      <c r="Y771" s="33">
        <f t="shared" si="133"/>
        <v>1148.2400914074865</v>
      </c>
      <c r="Z771" s="33">
        <f t="shared" si="134"/>
        <v>5476933</v>
      </c>
      <c r="AA771" s="34">
        <f t="shared" si="135"/>
        <v>0.00013504697487536329</v>
      </c>
      <c r="AB771" s="33" t="s">
        <v>4969</v>
      </c>
      <c r="AC771" s="35">
        <v>44938</v>
      </c>
      <c r="AD771" s="33">
        <v>60</v>
      </c>
      <c r="AE771" s="36">
        <f t="shared" si="136"/>
        <v>44998</v>
      </c>
    </row>
    <row r="772" spans="2:31" ht="14.5" hidden="1">
      <c r="B772" s="29" t="s">
        <v>820</v>
      </c>
      <c r="C772" s="30" t="str">
        <f t="shared" si="126"/>
        <v>(Acreedores quirografarios)</v>
      </c>
      <c r="D772" s="30">
        <v>5</v>
      </c>
      <c r="E772" s="30" t="s">
        <v>5107</v>
      </c>
      <c r="F772" s="30" t="s">
        <v>5108</v>
      </c>
      <c r="G772" s="30" t="s">
        <v>4912</v>
      </c>
      <c r="H772" s="31" t="s">
        <v>852</v>
      </c>
      <c r="I772" s="31" t="s">
        <v>48</v>
      </c>
      <c r="J772" s="32">
        <v>2528791</v>
      </c>
      <c r="K772" s="33">
        <f t="shared" si="127"/>
        <v>530.16153547805482</v>
      </c>
      <c r="L772" s="33">
        <v>2528791</v>
      </c>
      <c r="M772" s="33">
        <v>0</v>
      </c>
      <c r="N772" s="33">
        <v>0</v>
      </c>
      <c r="O772" s="33">
        <v>0</v>
      </c>
      <c r="P772" s="33">
        <f t="shared" si="128"/>
        <v>2528791</v>
      </c>
      <c r="Q772" s="33">
        <f t="shared" si="129"/>
        <v>530.16153547805482</v>
      </c>
      <c r="R772" s="33">
        <f t="shared" si="130"/>
        <v>2528791</v>
      </c>
      <c r="S772" s="33"/>
      <c r="T772" s="30" t="str">
        <f t="shared" si="131"/>
        <v>COP</v>
      </c>
      <c r="U772" s="33">
        <v>0</v>
      </c>
      <c r="V772" s="33">
        <v>0</v>
      </c>
      <c r="W772" s="33">
        <v>0</v>
      </c>
      <c r="X772" s="33">
        <f t="shared" si="132"/>
        <v>2528791</v>
      </c>
      <c r="Y772" s="33">
        <f t="shared" si="133"/>
        <v>530.16153547805482</v>
      </c>
      <c r="Z772" s="33">
        <f t="shared" si="134"/>
        <v>2528791</v>
      </c>
      <c r="AA772" s="34">
        <f t="shared" si="135"/>
        <v>6.2353432960024309E-05</v>
      </c>
      <c r="AB772" s="33" t="s">
        <v>4969</v>
      </c>
      <c r="AC772" s="35">
        <v>44939</v>
      </c>
      <c r="AD772" s="33">
        <v>60</v>
      </c>
      <c r="AE772" s="36">
        <f t="shared" si="136"/>
        <v>44999</v>
      </c>
    </row>
    <row r="773" spans="2:31" ht="14.5" hidden="1">
      <c r="B773" s="29" t="s">
        <v>820</v>
      </c>
      <c r="C773" s="30" t="str">
        <f t="shared" si="126"/>
        <v>(Acreedores quirografarios)</v>
      </c>
      <c r="D773" s="30">
        <v>5</v>
      </c>
      <c r="E773" s="30" t="s">
        <v>5107</v>
      </c>
      <c r="F773" s="30" t="s">
        <v>5108</v>
      </c>
      <c r="G773" s="30" t="s">
        <v>4912</v>
      </c>
      <c r="H773" s="31" t="s">
        <v>853</v>
      </c>
      <c r="I773" s="31" t="s">
        <v>48</v>
      </c>
      <c r="J773" s="32">
        <v>91000</v>
      </c>
      <c r="K773" s="33">
        <f t="shared" si="127"/>
        <v>19.07816807656425</v>
      </c>
      <c r="L773" s="33">
        <v>91000</v>
      </c>
      <c r="M773" s="33">
        <v>0</v>
      </c>
      <c r="N773" s="33">
        <v>0</v>
      </c>
      <c r="O773" s="33">
        <v>0</v>
      </c>
      <c r="P773" s="33">
        <f t="shared" si="128"/>
        <v>91000</v>
      </c>
      <c r="Q773" s="33">
        <f t="shared" si="129"/>
        <v>19.07816807656425</v>
      </c>
      <c r="R773" s="33">
        <f t="shared" si="130"/>
        <v>91000</v>
      </c>
      <c r="S773" s="33"/>
      <c r="T773" s="30" t="str">
        <f t="shared" si="131"/>
        <v>COP</v>
      </c>
      <c r="U773" s="33">
        <v>0</v>
      </c>
      <c r="V773" s="33">
        <v>0</v>
      </c>
      <c r="W773" s="33">
        <v>0</v>
      </c>
      <c r="X773" s="33">
        <f t="shared" si="132"/>
        <v>91000</v>
      </c>
      <c r="Y773" s="33">
        <f t="shared" si="133"/>
        <v>19.07816807656425</v>
      </c>
      <c r="Z773" s="33">
        <f t="shared" si="134"/>
        <v>91000</v>
      </c>
      <c r="AA773" s="34">
        <f t="shared" si="135"/>
        <v>2.2438241829246515E-06</v>
      </c>
      <c r="AB773" s="33" t="s">
        <v>4969</v>
      </c>
      <c r="AC773" s="35">
        <v>44943</v>
      </c>
      <c r="AD773" s="33">
        <v>60</v>
      </c>
      <c r="AE773" s="36">
        <f t="shared" si="136"/>
        <v>45003</v>
      </c>
    </row>
    <row r="774" spans="2:31" ht="14.5" hidden="1">
      <c r="B774" s="29" t="s">
        <v>820</v>
      </c>
      <c r="C774" s="30" t="str">
        <f t="shared" si="126"/>
        <v>(Acreedores quirografarios)</v>
      </c>
      <c r="D774" s="30">
        <v>5</v>
      </c>
      <c r="E774" s="30" t="s">
        <v>5107</v>
      </c>
      <c r="F774" s="30" t="s">
        <v>5108</v>
      </c>
      <c r="G774" s="30" t="s">
        <v>4912</v>
      </c>
      <c r="H774" s="31" t="s">
        <v>854</v>
      </c>
      <c r="I774" s="31" t="s">
        <v>48</v>
      </c>
      <c r="J774" s="32">
        <v>2066240</v>
      </c>
      <c r="K774" s="33">
        <f t="shared" si="127"/>
        <v>433.18762644527601</v>
      </c>
      <c r="L774" s="33">
        <v>2066240</v>
      </c>
      <c r="M774" s="33">
        <v>0</v>
      </c>
      <c r="N774" s="33">
        <v>0</v>
      </c>
      <c r="O774" s="33">
        <v>0</v>
      </c>
      <c r="P774" s="33">
        <f t="shared" si="128"/>
        <v>2066240</v>
      </c>
      <c r="Q774" s="33">
        <f t="shared" si="129"/>
        <v>433.18762644527601</v>
      </c>
      <c r="R774" s="33">
        <f t="shared" si="130"/>
        <v>2066240</v>
      </c>
      <c r="S774" s="33"/>
      <c r="T774" s="30" t="str">
        <f t="shared" si="131"/>
        <v>COP</v>
      </c>
      <c r="U774" s="33">
        <v>0</v>
      </c>
      <c r="V774" s="33">
        <v>0</v>
      </c>
      <c r="W774" s="33">
        <v>0</v>
      </c>
      <c r="X774" s="33">
        <f t="shared" si="132"/>
        <v>2066240</v>
      </c>
      <c r="Y774" s="33">
        <f t="shared" si="133"/>
        <v>433.18762644527601</v>
      </c>
      <c r="Z774" s="33">
        <f t="shared" si="134"/>
        <v>2066240</v>
      </c>
      <c r="AA774" s="34">
        <f t="shared" si="135"/>
        <v>5.0948123953035513E-05</v>
      </c>
      <c r="AB774" s="33" t="s">
        <v>4969</v>
      </c>
      <c r="AC774" s="35">
        <v>44943</v>
      </c>
      <c r="AD774" s="33">
        <v>60</v>
      </c>
      <c r="AE774" s="36">
        <f t="shared" si="136"/>
        <v>45003</v>
      </c>
    </row>
    <row r="775" spans="2:31" ht="14.5" hidden="1">
      <c r="B775" s="29" t="s">
        <v>820</v>
      </c>
      <c r="C775" s="30" t="str">
        <f t="shared" si="126"/>
        <v>(Acreedores quirografarios)</v>
      </c>
      <c r="D775" s="30">
        <v>5</v>
      </c>
      <c r="E775" s="30" t="s">
        <v>5107</v>
      </c>
      <c r="F775" s="30" t="s">
        <v>5108</v>
      </c>
      <c r="G775" s="30" t="s">
        <v>4912</v>
      </c>
      <c r="H775" s="31" t="s">
        <v>855</v>
      </c>
      <c r="I775" s="31" t="s">
        <v>48</v>
      </c>
      <c r="J775" s="32">
        <v>1182066</v>
      </c>
      <c r="K775" s="33">
        <f t="shared" si="127"/>
        <v>247.82037170980217</v>
      </c>
      <c r="L775" s="33">
        <v>1182066</v>
      </c>
      <c r="M775" s="33">
        <v>0</v>
      </c>
      <c r="N775" s="33">
        <v>0</v>
      </c>
      <c r="O775" s="33">
        <v>0</v>
      </c>
      <c r="P775" s="33">
        <f t="shared" si="128"/>
        <v>1182066</v>
      </c>
      <c r="Q775" s="33">
        <f t="shared" si="129"/>
        <v>247.82037170980217</v>
      </c>
      <c r="R775" s="33">
        <f t="shared" si="130"/>
        <v>1182066</v>
      </c>
      <c r="S775" s="33"/>
      <c r="T775" s="30" t="str">
        <f t="shared" si="131"/>
        <v>COP</v>
      </c>
      <c r="U775" s="33">
        <v>0</v>
      </c>
      <c r="V775" s="33">
        <v>0</v>
      </c>
      <c r="W775" s="33">
        <v>0</v>
      </c>
      <c r="X775" s="33">
        <f t="shared" si="132"/>
        <v>1182066</v>
      </c>
      <c r="Y775" s="33">
        <f t="shared" si="133"/>
        <v>247.82037170980217</v>
      </c>
      <c r="Z775" s="33">
        <f t="shared" si="134"/>
        <v>1182066</v>
      </c>
      <c r="AA775" s="34">
        <f t="shared" si="135"/>
        <v>2.9146684358384735E-05</v>
      </c>
      <c r="AB775" s="33" t="s">
        <v>4969</v>
      </c>
      <c r="AC775" s="35">
        <v>44944</v>
      </c>
      <c r="AD775" s="33">
        <v>60</v>
      </c>
      <c r="AE775" s="36">
        <f t="shared" si="136"/>
        <v>45004</v>
      </c>
    </row>
    <row r="776" spans="2:31" ht="14.5" hidden="1">
      <c r="B776" s="29" t="s">
        <v>820</v>
      </c>
      <c r="C776" s="30" t="str">
        <f t="shared" si="126"/>
        <v>(Acreedores quirografarios)</v>
      </c>
      <c r="D776" s="30">
        <v>5</v>
      </c>
      <c r="E776" s="30" t="s">
        <v>5107</v>
      </c>
      <c r="F776" s="30" t="s">
        <v>5108</v>
      </c>
      <c r="G776" s="30" t="s">
        <v>4912</v>
      </c>
      <c r="H776" s="31" t="s">
        <v>856</v>
      </c>
      <c r="I776" s="31" t="s">
        <v>48</v>
      </c>
      <c r="J776" s="32">
        <v>6105040</v>
      </c>
      <c r="K776" s="33">
        <f t="shared" si="127"/>
        <v>1279.922848726899</v>
      </c>
      <c r="L776" s="33">
        <v>6105040</v>
      </c>
      <c r="M776" s="33">
        <v>0</v>
      </c>
      <c r="N776" s="33">
        <v>0</v>
      </c>
      <c r="O776" s="33">
        <v>0</v>
      </c>
      <c r="P776" s="33">
        <f t="shared" si="128"/>
        <v>6105040</v>
      </c>
      <c r="Q776" s="33">
        <f t="shared" si="129"/>
        <v>1279.922848726899</v>
      </c>
      <c r="R776" s="33">
        <f t="shared" si="130"/>
        <v>6105040</v>
      </c>
      <c r="S776" s="39"/>
      <c r="T776" s="30" t="str">
        <f t="shared" si="131"/>
        <v>COP</v>
      </c>
      <c r="U776" s="33">
        <v>0</v>
      </c>
      <c r="V776" s="33">
        <v>0</v>
      </c>
      <c r="W776" s="33">
        <v>0</v>
      </c>
      <c r="X776" s="33">
        <f t="shared" si="132"/>
        <v>6105040</v>
      </c>
      <c r="Y776" s="33">
        <f t="shared" si="133"/>
        <v>1279.922848726899</v>
      </c>
      <c r="Z776" s="33">
        <f t="shared" si="134"/>
        <v>6105040</v>
      </c>
      <c r="AA776" s="34">
        <f t="shared" si="135"/>
        <v>0.00015053446582112431</v>
      </c>
      <c r="AB776" s="33" t="s">
        <v>4969</v>
      </c>
      <c r="AC776" s="35">
        <v>44945</v>
      </c>
      <c r="AD776" s="33">
        <v>60</v>
      </c>
      <c r="AE776" s="36">
        <f t="shared" si="136"/>
        <v>45005</v>
      </c>
    </row>
    <row r="777" spans="2:31" ht="14.5" hidden="1">
      <c r="B777" s="29" t="s">
        <v>820</v>
      </c>
      <c r="C777" s="30" t="str">
        <f t="shared" si="126"/>
        <v>(Acreedores quirografarios)</v>
      </c>
      <c r="D777" s="30">
        <v>5</v>
      </c>
      <c r="E777" s="30" t="s">
        <v>5107</v>
      </c>
      <c r="F777" s="30" t="s">
        <v>5108</v>
      </c>
      <c r="G777" s="30" t="s">
        <v>4912</v>
      </c>
      <c r="H777" s="31" t="s">
        <v>857</v>
      </c>
      <c r="I777" s="31" t="s">
        <v>48</v>
      </c>
      <c r="J777" s="32">
        <v>65000</v>
      </c>
      <c r="K777" s="33">
        <f t="shared" si="127"/>
        <v>13.627262911831608</v>
      </c>
      <c r="L777" s="33">
        <v>65000</v>
      </c>
      <c r="M777" s="33">
        <v>0</v>
      </c>
      <c r="N777" s="33">
        <v>0</v>
      </c>
      <c r="O777" s="33">
        <v>0</v>
      </c>
      <c r="P777" s="33">
        <f t="shared" si="128"/>
        <v>65000</v>
      </c>
      <c r="Q777" s="33">
        <f t="shared" si="129"/>
        <v>13.627262911831608</v>
      </c>
      <c r="R777" s="33">
        <f t="shared" si="130"/>
        <v>65000</v>
      </c>
      <c r="S777" s="39"/>
      <c r="T777" s="30" t="str">
        <f t="shared" si="131"/>
        <v>COP</v>
      </c>
      <c r="U777" s="33">
        <v>0</v>
      </c>
      <c r="V777" s="33">
        <v>0</v>
      </c>
      <c r="W777" s="33">
        <v>0</v>
      </c>
      <c r="X777" s="33">
        <f t="shared" si="132"/>
        <v>65000</v>
      </c>
      <c r="Y777" s="33">
        <f t="shared" si="133"/>
        <v>13.627262911831608</v>
      </c>
      <c r="Z777" s="33">
        <f t="shared" si="134"/>
        <v>65000</v>
      </c>
      <c r="AA777" s="34">
        <f t="shared" si="135"/>
        <v>1.6027315592318938E-06</v>
      </c>
      <c r="AB777" s="33" t="s">
        <v>4969</v>
      </c>
      <c r="AC777" s="35">
        <v>44950</v>
      </c>
      <c r="AD777" s="33">
        <v>60</v>
      </c>
      <c r="AE777" s="36">
        <f t="shared" si="136"/>
        <v>45010</v>
      </c>
    </row>
    <row r="778" spans="2:31" ht="14.5" hidden="1">
      <c r="B778" s="29" t="s">
        <v>820</v>
      </c>
      <c r="C778" s="30" t="str">
        <f t="shared" si="126"/>
        <v>(Acreedores quirografarios)</v>
      </c>
      <c r="D778" s="30">
        <v>5</v>
      </c>
      <c r="E778" s="30" t="s">
        <v>5107</v>
      </c>
      <c r="F778" s="30" t="s">
        <v>5108</v>
      </c>
      <c r="G778" s="30" t="s">
        <v>4912</v>
      </c>
      <c r="H778" s="31" t="s">
        <v>858</v>
      </c>
      <c r="I778" s="31" t="s">
        <v>48</v>
      </c>
      <c r="J778" s="32">
        <v>4354760</v>
      </c>
      <c r="K778" s="33">
        <f t="shared" si="127"/>
        <v>912.97629904504322</v>
      </c>
      <c r="L778" s="33">
        <v>4354760</v>
      </c>
      <c r="M778" s="33">
        <v>0</v>
      </c>
      <c r="N778" s="33">
        <v>0</v>
      </c>
      <c r="O778" s="33">
        <v>0</v>
      </c>
      <c r="P778" s="33">
        <f t="shared" si="128"/>
        <v>4354760</v>
      </c>
      <c r="Q778" s="33">
        <f t="shared" si="129"/>
        <v>912.97629904504322</v>
      </c>
      <c r="R778" s="33">
        <f t="shared" si="130"/>
        <v>4354760</v>
      </c>
      <c r="S778" s="39"/>
      <c r="T778" s="30" t="str">
        <f t="shared" si="131"/>
        <v>COP</v>
      </c>
      <c r="U778" s="33">
        <v>0</v>
      </c>
      <c r="V778" s="33">
        <v>0</v>
      </c>
      <c r="W778" s="33">
        <v>0</v>
      </c>
      <c r="X778" s="33">
        <f t="shared" si="132"/>
        <v>4354760</v>
      </c>
      <c r="Y778" s="33">
        <f t="shared" si="133"/>
        <v>912.97629904504322</v>
      </c>
      <c r="Z778" s="33">
        <f t="shared" si="134"/>
        <v>4354760</v>
      </c>
      <c r="AA778" s="34">
        <f t="shared" si="135"/>
        <v>0.00010737709669047203</v>
      </c>
      <c r="AB778" s="33" t="s">
        <v>4969</v>
      </c>
      <c r="AC778" s="35">
        <v>44950</v>
      </c>
      <c r="AD778" s="33">
        <v>60</v>
      </c>
      <c r="AE778" s="36">
        <f t="shared" si="136"/>
        <v>45010</v>
      </c>
    </row>
    <row r="779" spans="2:31" ht="14.5" hidden="1">
      <c r="B779" s="29" t="s">
        <v>820</v>
      </c>
      <c r="C779" s="30" t="str">
        <f t="shared" si="126"/>
        <v>(Acreedores quirografarios)</v>
      </c>
      <c r="D779" s="30">
        <v>5</v>
      </c>
      <c r="E779" s="30" t="s">
        <v>5107</v>
      </c>
      <c r="F779" s="30" t="s">
        <v>5108</v>
      </c>
      <c r="G779" s="30" t="s">
        <v>4912</v>
      </c>
      <c r="H779" s="31" t="s">
        <v>859</v>
      </c>
      <c r="I779" s="31" t="s">
        <v>48</v>
      </c>
      <c r="J779" s="32">
        <v>2528430</v>
      </c>
      <c r="K779" s="33">
        <f t="shared" si="127"/>
        <v>530.08585175634448</v>
      </c>
      <c r="L779" s="33">
        <v>2528430</v>
      </c>
      <c r="M779" s="33">
        <v>0</v>
      </c>
      <c r="N779" s="33">
        <v>0</v>
      </c>
      <c r="O779" s="33">
        <v>0</v>
      </c>
      <c r="P779" s="33">
        <f t="shared" si="128"/>
        <v>2528430</v>
      </c>
      <c r="Q779" s="33">
        <f t="shared" si="129"/>
        <v>530.08585175634448</v>
      </c>
      <c r="R779" s="33">
        <f t="shared" si="130"/>
        <v>2528430</v>
      </c>
      <c r="S779" s="39"/>
      <c r="T779" s="30" t="str">
        <f t="shared" si="131"/>
        <v>COP</v>
      </c>
      <c r="U779" s="33">
        <v>0</v>
      </c>
      <c r="V779" s="33">
        <v>0</v>
      </c>
      <c r="W779" s="33">
        <v>0</v>
      </c>
      <c r="X779" s="33">
        <f t="shared" si="132"/>
        <v>2528430</v>
      </c>
      <c r="Y779" s="33">
        <f t="shared" si="133"/>
        <v>530.08585175634448</v>
      </c>
      <c r="Z779" s="33">
        <f t="shared" si="134"/>
        <v>2528430</v>
      </c>
      <c r="AA779" s="34">
        <f t="shared" si="135"/>
        <v>6.2344531635518416E-05</v>
      </c>
      <c r="AB779" s="33" t="s">
        <v>4969</v>
      </c>
      <c r="AC779" s="35">
        <v>44952</v>
      </c>
      <c r="AD779" s="33">
        <v>60</v>
      </c>
      <c r="AE779" s="36">
        <f t="shared" si="136"/>
        <v>45012</v>
      </c>
    </row>
    <row r="780" spans="2:31" ht="14.5" hidden="1">
      <c r="B780" s="29" t="s">
        <v>820</v>
      </c>
      <c r="C780" s="30" t="str">
        <f t="shared" si="126"/>
        <v>(Acreedores quirografarios)</v>
      </c>
      <c r="D780" s="30">
        <v>5</v>
      </c>
      <c r="E780" s="30" t="s">
        <v>5107</v>
      </c>
      <c r="F780" s="30" t="s">
        <v>5108</v>
      </c>
      <c r="G780" s="30" t="s">
        <v>4912</v>
      </c>
      <c r="H780" s="31" t="s">
        <v>860</v>
      </c>
      <c r="I780" s="31" t="s">
        <v>48</v>
      </c>
      <c r="J780" s="32">
        <v>156000</v>
      </c>
      <c r="K780" s="33">
        <f t="shared" si="127"/>
        <v>32.705430988395861</v>
      </c>
      <c r="L780" s="33">
        <v>156000</v>
      </c>
      <c r="M780" s="33">
        <v>0</v>
      </c>
      <c r="N780" s="33">
        <v>0</v>
      </c>
      <c r="O780" s="33">
        <v>0</v>
      </c>
      <c r="P780" s="33">
        <f t="shared" si="128"/>
        <v>156000</v>
      </c>
      <c r="Q780" s="33">
        <f t="shared" si="129"/>
        <v>32.705430988395861</v>
      </c>
      <c r="R780" s="33">
        <f t="shared" si="130"/>
        <v>156000</v>
      </c>
      <c r="S780" s="39"/>
      <c r="T780" s="30" t="str">
        <f t="shared" si="131"/>
        <v>COP</v>
      </c>
      <c r="U780" s="33">
        <v>0</v>
      </c>
      <c r="V780" s="33">
        <v>0</v>
      </c>
      <c r="W780" s="33">
        <v>0</v>
      </c>
      <c r="X780" s="33">
        <f t="shared" si="132"/>
        <v>156000</v>
      </c>
      <c r="Y780" s="33">
        <f t="shared" si="133"/>
        <v>32.705430988395861</v>
      </c>
      <c r="Z780" s="33">
        <f t="shared" si="134"/>
        <v>156000</v>
      </c>
      <c r="AA780" s="34">
        <f t="shared" si="135"/>
        <v>3.8465557421565447E-06</v>
      </c>
      <c r="AB780" s="33" t="s">
        <v>4969</v>
      </c>
      <c r="AC780" s="35">
        <v>44957</v>
      </c>
      <c r="AD780" s="33">
        <v>60</v>
      </c>
      <c r="AE780" s="36">
        <f t="shared" si="136"/>
        <v>45017</v>
      </c>
    </row>
    <row r="781" spans="2:31" ht="14.5" hidden="1">
      <c r="B781" s="29" t="s">
        <v>820</v>
      </c>
      <c r="C781" s="30" t="str">
        <f t="shared" si="126"/>
        <v>(Acreedores quirografarios)</v>
      </c>
      <c r="D781" s="30">
        <v>5</v>
      </c>
      <c r="E781" s="30" t="s">
        <v>5107</v>
      </c>
      <c r="F781" s="30" t="s">
        <v>5108</v>
      </c>
      <c r="G781" s="30" t="s">
        <v>4912</v>
      </c>
      <c r="H781" s="31" t="s">
        <v>861</v>
      </c>
      <c r="I781" s="31" t="s">
        <v>48</v>
      </c>
      <c r="J781" s="32">
        <v>3211605</v>
      </c>
      <c r="K781" s="33">
        <f t="shared" si="127"/>
        <v>673.31362621466076</v>
      </c>
      <c r="L781" s="33">
        <v>3211605</v>
      </c>
      <c r="M781" s="33">
        <v>0</v>
      </c>
      <c r="N781" s="33">
        <v>0</v>
      </c>
      <c r="O781" s="33">
        <v>0</v>
      </c>
      <c r="P781" s="33">
        <f t="shared" si="128"/>
        <v>3211605</v>
      </c>
      <c r="Q781" s="33">
        <f t="shared" si="129"/>
        <v>673.31362621466076</v>
      </c>
      <c r="R781" s="33">
        <f t="shared" si="130"/>
        <v>3211605</v>
      </c>
      <c r="S781" s="39"/>
      <c r="T781" s="30" t="str">
        <f t="shared" si="131"/>
        <v>COP</v>
      </c>
      <c r="U781" s="33">
        <v>0</v>
      </c>
      <c r="V781" s="33">
        <v>0</v>
      </c>
      <c r="W781" s="33">
        <v>0</v>
      </c>
      <c r="X781" s="33">
        <f t="shared" si="132"/>
        <v>3211605</v>
      </c>
      <c r="Y781" s="33">
        <f t="shared" si="133"/>
        <v>673.31362621466076</v>
      </c>
      <c r="Z781" s="33">
        <f t="shared" si="134"/>
        <v>3211605</v>
      </c>
      <c r="AA781" s="34">
        <f t="shared" si="135"/>
        <v>7.9189856758260708E-05</v>
      </c>
      <c r="AB781" s="33" t="s">
        <v>4969</v>
      </c>
      <c r="AC781" s="35">
        <v>44959</v>
      </c>
      <c r="AD781" s="33">
        <v>60</v>
      </c>
      <c r="AE781" s="36">
        <f t="shared" si="136"/>
        <v>45019</v>
      </c>
    </row>
    <row r="782" spans="2:31" ht="14.5" hidden="1">
      <c r="B782" s="29" t="s">
        <v>820</v>
      </c>
      <c r="C782" s="30" t="str">
        <f t="shared" si="137" ref="C782:C845">+IF(D782=1,$A$4,IF(D782=2,$A$5,IF(D782=3,$A$6,IF(D782=4,$A$7,IF(D782=5,$A$8,IF(D782=6,$A$9,))))))</f>
        <v>(Acreedores quirografarios)</v>
      </c>
      <c r="D782" s="30">
        <v>5</v>
      </c>
      <c r="E782" s="30" t="s">
        <v>5107</v>
      </c>
      <c r="F782" s="30" t="s">
        <v>5108</v>
      </c>
      <c r="G782" s="30" t="s">
        <v>4912</v>
      </c>
      <c r="H782" s="31" t="s">
        <v>862</v>
      </c>
      <c r="I782" s="31" t="s">
        <v>48</v>
      </c>
      <c r="J782" s="32">
        <v>4429888</v>
      </c>
      <c r="K782" s="33">
        <f t="shared" si="138" ref="K782:K845">+IF(I782="USD",J782,L782/$L$3)</f>
        <v>928.72689916873685</v>
      </c>
      <c r="L782" s="33">
        <v>4429888</v>
      </c>
      <c r="M782" s="33">
        <v>0</v>
      </c>
      <c r="N782" s="33">
        <v>0</v>
      </c>
      <c r="O782" s="33">
        <v>0</v>
      </c>
      <c r="P782" s="33">
        <f t="shared" si="139" ref="P782:P845">+J782+M782</f>
        <v>4429888</v>
      </c>
      <c r="Q782" s="33">
        <f t="shared" si="140" ref="Q782:Q845">+K782+N782</f>
        <v>928.72689916873685</v>
      </c>
      <c r="R782" s="33">
        <f t="shared" si="141" ref="R782:R845">+L782+O782</f>
        <v>4429888</v>
      </c>
      <c r="S782" s="39"/>
      <c r="T782" s="30" t="str">
        <f t="shared" si="142" ref="T782:T845">+I782</f>
        <v>COP</v>
      </c>
      <c r="U782" s="33">
        <v>0</v>
      </c>
      <c r="V782" s="33">
        <v>0</v>
      </c>
      <c r="W782" s="33">
        <v>0</v>
      </c>
      <c r="X782" s="33">
        <f t="shared" si="143" ref="X782:X845">+P782+U782</f>
        <v>4429888</v>
      </c>
      <c r="Y782" s="33">
        <f t="shared" si="144" ref="Y782:Y845">+Q782+V782</f>
        <v>928.72689916873685</v>
      </c>
      <c r="Z782" s="33">
        <f t="shared" si="145" ref="Z782:Z845">+R782+W782</f>
        <v>4429888</v>
      </c>
      <c r="AA782" s="34">
        <f t="shared" si="146" ref="AA782:AA845">+IF(D782=1,Z782/$C$4,IF(D782=2,Z782/$C$5,IF(D782=3,Z782/$C$6,IF(D782=4,Z782/$C$7,IF(D782=5,Z782/$C$8,IF(D782=6,Z782/$C$9))))))</f>
        <v>0.00010922955848404085</v>
      </c>
      <c r="AB782" s="33" t="s">
        <v>4969</v>
      </c>
      <c r="AC782" s="35">
        <v>44960</v>
      </c>
      <c r="AD782" s="33">
        <v>60</v>
      </c>
      <c r="AE782" s="36">
        <f t="shared" si="136"/>
        <v>45020</v>
      </c>
    </row>
    <row r="783" spans="2:31" ht="14.5" hidden="1">
      <c r="B783" s="29" t="s">
        <v>820</v>
      </c>
      <c r="C783" s="30" t="str">
        <f t="shared" si="137"/>
        <v>(Acreedores quirografarios)</v>
      </c>
      <c r="D783" s="30">
        <v>5</v>
      </c>
      <c r="E783" s="30" t="s">
        <v>5107</v>
      </c>
      <c r="F783" s="30" t="s">
        <v>5108</v>
      </c>
      <c r="G783" s="30" t="s">
        <v>4912</v>
      </c>
      <c r="H783" s="31" t="s">
        <v>863</v>
      </c>
      <c r="I783" s="31" t="s">
        <v>48</v>
      </c>
      <c r="J783" s="32">
        <v>3655512</v>
      </c>
      <c r="K783" s="33">
        <f t="shared" si="138"/>
        <v>766.378816943929</v>
      </c>
      <c r="L783" s="33">
        <v>3655512</v>
      </c>
      <c r="M783" s="33">
        <v>0</v>
      </c>
      <c r="N783" s="33">
        <v>0</v>
      </c>
      <c r="O783" s="33">
        <v>0</v>
      </c>
      <c r="P783" s="33">
        <f t="shared" si="139"/>
        <v>3655512</v>
      </c>
      <c r="Q783" s="33">
        <f t="shared" si="140"/>
        <v>766.378816943929</v>
      </c>
      <c r="R783" s="33">
        <f t="shared" si="141"/>
        <v>3655512</v>
      </c>
      <c r="S783" s="39"/>
      <c r="T783" s="30" t="str">
        <f t="shared" si="142"/>
        <v>COP</v>
      </c>
      <c r="U783" s="33">
        <v>0</v>
      </c>
      <c r="V783" s="33">
        <v>0</v>
      </c>
      <c r="W783" s="33">
        <v>0</v>
      </c>
      <c r="X783" s="33">
        <f t="shared" si="143"/>
        <v>3655512</v>
      </c>
      <c r="Y783" s="33">
        <f t="shared" si="144"/>
        <v>766.378816943929</v>
      </c>
      <c r="Z783" s="33">
        <f t="shared" si="145"/>
        <v>3655512</v>
      </c>
      <c r="AA783" s="34">
        <f t="shared" si="146"/>
        <v>9.0135453039244591E-05</v>
      </c>
      <c r="AB783" s="33" t="s">
        <v>4969</v>
      </c>
      <c r="AC783" s="35">
        <v>44964</v>
      </c>
      <c r="AD783" s="33">
        <v>60</v>
      </c>
      <c r="AE783" s="36">
        <f t="shared" si="136"/>
        <v>45024</v>
      </c>
    </row>
    <row r="784" spans="2:31" ht="14.5" hidden="1">
      <c r="B784" s="29" t="s">
        <v>820</v>
      </c>
      <c r="C784" s="30" t="str">
        <f t="shared" si="137"/>
        <v>(Acreedores quirografarios)</v>
      </c>
      <c r="D784" s="30">
        <v>5</v>
      </c>
      <c r="E784" s="30" t="s">
        <v>5107</v>
      </c>
      <c r="F784" s="30" t="s">
        <v>5108</v>
      </c>
      <c r="G784" s="30" t="s">
        <v>4912</v>
      </c>
      <c r="H784" s="31" t="s">
        <v>864</v>
      </c>
      <c r="I784" s="31" t="s">
        <v>48</v>
      </c>
      <c r="J784" s="32">
        <v>117000</v>
      </c>
      <c r="K784" s="33">
        <f t="shared" si="138"/>
        <v>19.07816807656425</v>
      </c>
      <c r="L784" s="33">
        <v>91000</v>
      </c>
      <c r="M784" s="33">
        <v>0</v>
      </c>
      <c r="N784" s="33">
        <v>0</v>
      </c>
      <c r="O784" s="33">
        <v>0</v>
      </c>
      <c r="P784" s="33">
        <f t="shared" si="139"/>
        <v>117000</v>
      </c>
      <c r="Q784" s="33">
        <f t="shared" si="140"/>
        <v>19.07816807656425</v>
      </c>
      <c r="R784" s="33">
        <f t="shared" si="141"/>
        <v>91000</v>
      </c>
      <c r="S784" s="39"/>
      <c r="T784" s="30" t="str">
        <f t="shared" si="142"/>
        <v>COP</v>
      </c>
      <c r="U784" s="33">
        <v>0</v>
      </c>
      <c r="V784" s="33">
        <v>0</v>
      </c>
      <c r="W784" s="33">
        <v>0</v>
      </c>
      <c r="X784" s="33">
        <f t="shared" si="143"/>
        <v>117000</v>
      </c>
      <c r="Y784" s="33">
        <f t="shared" si="144"/>
        <v>19.07816807656425</v>
      </c>
      <c r="Z784" s="33">
        <f t="shared" si="145"/>
        <v>91000</v>
      </c>
      <c r="AA784" s="34">
        <f t="shared" si="146"/>
        <v>2.2438241829246515E-06</v>
      </c>
      <c r="AB784" s="33" t="s">
        <v>4969</v>
      </c>
      <c r="AC784" s="35">
        <v>44964</v>
      </c>
      <c r="AD784" s="33">
        <v>60</v>
      </c>
      <c r="AE784" s="36">
        <f t="shared" si="136"/>
        <v>45024</v>
      </c>
    </row>
    <row r="785" spans="2:31" ht="14.5" hidden="1">
      <c r="B785" s="29" t="s">
        <v>820</v>
      </c>
      <c r="C785" s="30" t="str">
        <f t="shared" si="137"/>
        <v>(Acreedores quirografarios)</v>
      </c>
      <c r="D785" s="30">
        <v>5</v>
      </c>
      <c r="E785" s="30" t="s">
        <v>5107</v>
      </c>
      <c r="F785" s="30" t="s">
        <v>5108</v>
      </c>
      <c r="G785" s="30" t="s">
        <v>4912</v>
      </c>
      <c r="H785" s="31" t="s">
        <v>865</v>
      </c>
      <c r="I785" s="31" t="s">
        <v>48</v>
      </c>
      <c r="J785" s="32">
        <v>1526264</v>
      </c>
      <c r="K785" s="33">
        <f t="shared" si="138"/>
        <v>319.98155078251932</v>
      </c>
      <c r="L785" s="33">
        <v>1526264</v>
      </c>
      <c r="M785" s="33">
        <v>0</v>
      </c>
      <c r="N785" s="33">
        <v>0</v>
      </c>
      <c r="O785" s="33">
        <v>0</v>
      </c>
      <c r="P785" s="33">
        <f t="shared" si="139"/>
        <v>1526264</v>
      </c>
      <c r="Q785" s="33">
        <f t="shared" si="140"/>
        <v>319.98155078251932</v>
      </c>
      <c r="R785" s="33">
        <f t="shared" si="141"/>
        <v>1526264</v>
      </c>
      <c r="S785" s="39"/>
      <c r="T785" s="30" t="str">
        <f t="shared" si="142"/>
        <v>COP</v>
      </c>
      <c r="U785" s="33">
        <v>0</v>
      </c>
      <c r="V785" s="33">
        <v>0</v>
      </c>
      <c r="W785" s="33">
        <v>0</v>
      </c>
      <c r="X785" s="33">
        <f t="shared" si="143"/>
        <v>1526264</v>
      </c>
      <c r="Y785" s="33">
        <f t="shared" si="144"/>
        <v>319.98155078251932</v>
      </c>
      <c r="Z785" s="33">
        <f t="shared" si="145"/>
        <v>1526264</v>
      </c>
      <c r="AA785" s="34">
        <f t="shared" si="146"/>
        <v>3.7633715084915493E-05</v>
      </c>
      <c r="AB785" s="33" t="s">
        <v>4969</v>
      </c>
      <c r="AC785" s="35">
        <v>44966</v>
      </c>
      <c r="AD785" s="33">
        <v>60</v>
      </c>
      <c r="AE785" s="36">
        <f t="shared" si="136"/>
        <v>45026</v>
      </c>
    </row>
    <row r="786" spans="2:31" ht="14.5" hidden="1">
      <c r="B786" s="29" t="s">
        <v>866</v>
      </c>
      <c r="C786" s="30" t="str">
        <f t="shared" si="137"/>
        <v>(Acreedores quirografarios)</v>
      </c>
      <c r="D786" s="30">
        <v>5</v>
      </c>
      <c r="E786" s="30" t="s">
        <v>5109</v>
      </c>
      <c r="F786" s="30" t="s">
        <v>5110</v>
      </c>
      <c r="G786" s="30" t="s">
        <v>5111</v>
      </c>
      <c r="H786" s="31" t="s">
        <v>867</v>
      </c>
      <c r="I786" s="31" t="s">
        <v>48</v>
      </c>
      <c r="J786" s="32">
        <v>3899997</v>
      </c>
      <c r="K786" s="33">
        <f t="shared" si="138"/>
        <v>717.66386783651467</v>
      </c>
      <c r="L786" s="33">
        <v>3423149</v>
      </c>
      <c r="M786" s="33">
        <v>0</v>
      </c>
      <c r="N786" s="33">
        <v>0</v>
      </c>
      <c r="O786" s="33">
        <v>0</v>
      </c>
      <c r="P786" s="33">
        <f t="shared" si="139"/>
        <v>3899997</v>
      </c>
      <c r="Q786" s="33">
        <f t="shared" si="140"/>
        <v>717.66386783651467</v>
      </c>
      <c r="R786" s="33">
        <f t="shared" si="141"/>
        <v>3423149</v>
      </c>
      <c r="S786" s="39"/>
      <c r="T786" s="30" t="str">
        <f t="shared" si="142"/>
        <v>COP</v>
      </c>
      <c r="U786" s="33">
        <v>0</v>
      </c>
      <c r="V786" s="33">
        <v>0</v>
      </c>
      <c r="W786" s="33">
        <v>0</v>
      </c>
      <c r="X786" s="33">
        <f t="shared" si="143"/>
        <v>3899997</v>
      </c>
      <c r="Y786" s="33">
        <f t="shared" si="144"/>
        <v>717.66386783651467</v>
      </c>
      <c r="Z786" s="33">
        <f t="shared" si="145"/>
        <v>3423149</v>
      </c>
      <c r="AA786" s="34">
        <f t="shared" si="146"/>
        <v>8.4405983603893812E-05</v>
      </c>
      <c r="AB786" s="33" t="s">
        <v>3370</v>
      </c>
      <c r="AC786" s="35">
        <v>44911</v>
      </c>
      <c r="AD786" s="33">
        <v>60</v>
      </c>
      <c r="AE786" s="36">
        <f t="shared" si="136"/>
        <v>44971</v>
      </c>
    </row>
    <row r="787" spans="2:31" ht="14.5" hidden="1">
      <c r="B787" s="29" t="s">
        <v>866</v>
      </c>
      <c r="C787" s="30" t="str">
        <f t="shared" si="137"/>
        <v>(Acreedores quirografarios)</v>
      </c>
      <c r="D787" s="30">
        <v>5</v>
      </c>
      <c r="E787" s="30" t="s">
        <v>5109</v>
      </c>
      <c r="F787" s="30" t="s">
        <v>5110</v>
      </c>
      <c r="G787" s="30" t="s">
        <v>5111</v>
      </c>
      <c r="H787" s="31" t="s">
        <v>868</v>
      </c>
      <c r="I787" s="31" t="s">
        <v>48</v>
      </c>
      <c r="J787" s="32">
        <v>1949998</v>
      </c>
      <c r="K787" s="33">
        <f t="shared" si="138"/>
        <v>359.86225981949116</v>
      </c>
      <c r="L787" s="33">
        <v>1716489</v>
      </c>
      <c r="M787" s="33">
        <v>0</v>
      </c>
      <c r="N787" s="33">
        <v>0</v>
      </c>
      <c r="O787" s="33">
        <v>0</v>
      </c>
      <c r="P787" s="33">
        <f t="shared" si="139"/>
        <v>1949998</v>
      </c>
      <c r="Q787" s="33">
        <f t="shared" si="140"/>
        <v>359.86225981949116</v>
      </c>
      <c r="R787" s="33">
        <f t="shared" si="141"/>
        <v>1716489</v>
      </c>
      <c r="S787" s="39"/>
      <c r="T787" s="30" t="str">
        <f t="shared" si="142"/>
        <v>COP</v>
      </c>
      <c r="U787" s="33">
        <v>0</v>
      </c>
      <c r="V787" s="33">
        <v>0</v>
      </c>
      <c r="W787" s="33">
        <v>0</v>
      </c>
      <c r="X787" s="33">
        <f t="shared" si="143"/>
        <v>1949998</v>
      </c>
      <c r="Y787" s="33">
        <f t="shared" si="144"/>
        <v>359.86225981949116</v>
      </c>
      <c r="Z787" s="33">
        <f t="shared" si="145"/>
        <v>1716489</v>
      </c>
      <c r="AA787" s="34">
        <f t="shared" si="146"/>
        <v>4.2324170636529141E-05</v>
      </c>
      <c r="AB787" s="33" t="s">
        <v>3370</v>
      </c>
      <c r="AC787" s="35">
        <v>44958</v>
      </c>
      <c r="AD787" s="33">
        <v>60</v>
      </c>
      <c r="AE787" s="36">
        <f t="shared" si="136"/>
        <v>45018</v>
      </c>
    </row>
    <row r="788" spans="2:31" ht="14.5" hidden="1">
      <c r="B788" s="29" t="s">
        <v>869</v>
      </c>
      <c r="C788" s="30" t="str">
        <f t="shared" si="137"/>
        <v>(Acreedores quirografarios)</v>
      </c>
      <c r="D788" s="30">
        <v>5</v>
      </c>
      <c r="E788" s="30" t="s">
        <v>5112</v>
      </c>
      <c r="F788" s="30" t="s">
        <v>5113</v>
      </c>
      <c r="G788" s="30" t="s">
        <v>4780</v>
      </c>
      <c r="H788" s="31" t="s">
        <v>870</v>
      </c>
      <c r="I788" s="31" t="s">
        <v>48</v>
      </c>
      <c r="J788" s="32">
        <v>-4592</v>
      </c>
      <c r="K788" s="33">
        <f t="shared" si="138"/>
        <v>-0.96271371217124224</v>
      </c>
      <c r="L788" s="33">
        <v>-4592</v>
      </c>
      <c r="M788" s="33">
        <v>0</v>
      </c>
      <c r="N788" s="33">
        <v>0</v>
      </c>
      <c r="O788" s="33">
        <v>0</v>
      </c>
      <c r="P788" s="33">
        <f t="shared" si="139"/>
        <v>-4592</v>
      </c>
      <c r="Q788" s="33">
        <f t="shared" si="140"/>
        <v>-0.96271371217124224</v>
      </c>
      <c r="R788" s="33">
        <f t="shared" si="141"/>
        <v>-4592</v>
      </c>
      <c r="S788" s="39"/>
      <c r="T788" s="30" t="str">
        <f t="shared" si="142"/>
        <v>COP</v>
      </c>
      <c r="U788" s="33">
        <v>0</v>
      </c>
      <c r="V788" s="33">
        <v>0</v>
      </c>
      <c r="W788" s="33">
        <v>0</v>
      </c>
      <c r="X788" s="33">
        <f t="shared" si="143"/>
        <v>-4592</v>
      </c>
      <c r="Y788" s="33">
        <f t="shared" si="144"/>
        <v>-0.96271371217124224</v>
      </c>
      <c r="Z788" s="33">
        <f t="shared" si="145"/>
        <v>-4592</v>
      </c>
      <c r="AA788" s="34">
        <f t="shared" si="146"/>
        <v>-1.1322682030758241E-07</v>
      </c>
      <c r="AB788" s="33" t="s">
        <v>2762</v>
      </c>
      <c r="AC788" s="35">
        <v>44720</v>
      </c>
      <c r="AD788" s="33">
        <v>60</v>
      </c>
      <c r="AE788" s="36">
        <f t="shared" si="136"/>
        <v>44780</v>
      </c>
    </row>
    <row r="789" spans="2:31" ht="14.5" hidden="1">
      <c r="B789" s="29" t="s">
        <v>869</v>
      </c>
      <c r="C789" s="30" t="str">
        <f t="shared" si="137"/>
        <v>(Acreedores quirografarios)</v>
      </c>
      <c r="D789" s="30">
        <v>5</v>
      </c>
      <c r="E789" s="30" t="s">
        <v>5112</v>
      </c>
      <c r="F789" s="30" t="s">
        <v>5113</v>
      </c>
      <c r="G789" s="30" t="s">
        <v>4780</v>
      </c>
      <c r="H789" s="31" t="s">
        <v>871</v>
      </c>
      <c r="I789" s="31" t="s">
        <v>48</v>
      </c>
      <c r="J789" s="32">
        <v>154700</v>
      </c>
      <c r="K789" s="33">
        <f t="shared" si="138"/>
        <v>31.656131744184826</v>
      </c>
      <c r="L789" s="33">
        <v>150995</v>
      </c>
      <c r="M789" s="33">
        <v>0</v>
      </c>
      <c r="N789" s="33">
        <v>0</v>
      </c>
      <c r="O789" s="33">
        <v>0</v>
      </c>
      <c r="P789" s="33">
        <f t="shared" si="139"/>
        <v>154700</v>
      </c>
      <c r="Q789" s="33">
        <f t="shared" si="140"/>
        <v>31.656131744184826</v>
      </c>
      <c r="R789" s="33">
        <f t="shared" si="141"/>
        <v>150995</v>
      </c>
      <c r="S789" s="39"/>
      <c r="T789" s="30" t="str">
        <f t="shared" si="142"/>
        <v>COP</v>
      </c>
      <c r="U789" s="33">
        <v>0</v>
      </c>
      <c r="V789" s="33">
        <v>0</v>
      </c>
      <c r="W789" s="33">
        <v>0</v>
      </c>
      <c r="X789" s="33">
        <f t="shared" si="143"/>
        <v>154700</v>
      </c>
      <c r="Y789" s="33">
        <f t="shared" si="144"/>
        <v>31.656131744184826</v>
      </c>
      <c r="Z789" s="33">
        <f t="shared" si="145"/>
        <v>150995</v>
      </c>
      <c r="AA789" s="34">
        <f t="shared" si="146"/>
        <v>3.7231454120956893E-06</v>
      </c>
      <c r="AB789" s="33" t="s">
        <v>2762</v>
      </c>
      <c r="AC789" s="35">
        <v>44904</v>
      </c>
      <c r="AD789" s="33">
        <v>60</v>
      </c>
      <c r="AE789" s="36">
        <f t="shared" si="136"/>
        <v>44964</v>
      </c>
    </row>
    <row r="790" spans="2:31" ht="14.5" hidden="1">
      <c r="B790" s="29" t="s">
        <v>869</v>
      </c>
      <c r="C790" s="30" t="str">
        <f t="shared" si="137"/>
        <v>(Acreedores quirografarios)</v>
      </c>
      <c r="D790" s="30">
        <v>5</v>
      </c>
      <c r="E790" s="30" t="s">
        <v>5112</v>
      </c>
      <c r="F790" s="30" t="s">
        <v>5113</v>
      </c>
      <c r="G790" s="30" t="s">
        <v>4780</v>
      </c>
      <c r="H790" s="31" t="s">
        <v>872</v>
      </c>
      <c r="I790" s="31" t="s">
        <v>48</v>
      </c>
      <c r="J790" s="32">
        <v>757435</v>
      </c>
      <c r="K790" s="33">
        <f t="shared" si="138"/>
        <v>148.5881107372349</v>
      </c>
      <c r="L790" s="33">
        <v>708743</v>
      </c>
      <c r="M790" s="33">
        <v>0</v>
      </c>
      <c r="N790" s="33">
        <v>0</v>
      </c>
      <c r="O790" s="33">
        <v>0</v>
      </c>
      <c r="P790" s="33">
        <f t="shared" si="139"/>
        <v>757435</v>
      </c>
      <c r="Q790" s="33">
        <f t="shared" si="140"/>
        <v>148.5881107372349</v>
      </c>
      <c r="R790" s="33">
        <f t="shared" si="141"/>
        <v>708743</v>
      </c>
      <c r="S790" s="39"/>
      <c r="T790" s="30" t="str">
        <f t="shared" si="142"/>
        <v>COP</v>
      </c>
      <c r="U790" s="33">
        <v>0</v>
      </c>
      <c r="V790" s="33">
        <v>0</v>
      </c>
      <c r="W790" s="33">
        <v>0</v>
      </c>
      <c r="X790" s="33">
        <f t="shared" si="143"/>
        <v>757435</v>
      </c>
      <c r="Y790" s="33">
        <f t="shared" si="144"/>
        <v>148.5881107372349</v>
      </c>
      <c r="Z790" s="33">
        <f t="shared" si="145"/>
        <v>708743</v>
      </c>
      <c r="AA790" s="34">
        <f t="shared" si="146"/>
        <v>1.7475765745918308E-05</v>
      </c>
      <c r="AB790" s="33" t="s">
        <v>2762</v>
      </c>
      <c r="AC790" s="35">
        <v>44904</v>
      </c>
      <c r="AD790" s="33">
        <v>60</v>
      </c>
      <c r="AE790" s="36">
        <f t="shared" si="136"/>
        <v>44964</v>
      </c>
    </row>
    <row r="791" spans="2:31" ht="14.5" hidden="1">
      <c r="B791" s="29" t="s">
        <v>869</v>
      </c>
      <c r="C791" s="30" t="str">
        <f t="shared" si="137"/>
        <v>(Acreedores quirografarios)</v>
      </c>
      <c r="D791" s="30">
        <v>5</v>
      </c>
      <c r="E791" s="30" t="s">
        <v>5112</v>
      </c>
      <c r="F791" s="30" t="s">
        <v>5113</v>
      </c>
      <c r="G791" s="30" t="s">
        <v>4780</v>
      </c>
      <c r="H791" s="31" t="s">
        <v>873</v>
      </c>
      <c r="I791" s="31" t="s">
        <v>48</v>
      </c>
      <c r="J791" s="32">
        <v>999600</v>
      </c>
      <c r="K791" s="33">
        <f t="shared" si="138"/>
        <v>196.09421679927041</v>
      </c>
      <c r="L791" s="33">
        <v>935340</v>
      </c>
      <c r="M791" s="33">
        <v>0</v>
      </c>
      <c r="N791" s="33">
        <v>0</v>
      </c>
      <c r="O791" s="33">
        <v>0</v>
      </c>
      <c r="P791" s="33">
        <f t="shared" si="139"/>
        <v>999600</v>
      </c>
      <c r="Q791" s="33">
        <f t="shared" si="140"/>
        <v>196.09421679927041</v>
      </c>
      <c r="R791" s="33">
        <f t="shared" si="141"/>
        <v>935340</v>
      </c>
      <c r="S791" s="39"/>
      <c r="T791" s="30" t="str">
        <f t="shared" si="142"/>
        <v>COP</v>
      </c>
      <c r="U791" s="33">
        <v>0</v>
      </c>
      <c r="V791" s="33">
        <v>0</v>
      </c>
      <c r="W791" s="33">
        <v>0</v>
      </c>
      <c r="X791" s="33">
        <f t="shared" si="143"/>
        <v>999600</v>
      </c>
      <c r="Y791" s="33">
        <f t="shared" si="144"/>
        <v>196.09421679927041</v>
      </c>
      <c r="Z791" s="33">
        <f t="shared" si="145"/>
        <v>935340</v>
      </c>
      <c r="AA791" s="34">
        <f t="shared" si="146"/>
        <v>2.3063060563260915E-05</v>
      </c>
      <c r="AB791" s="33" t="s">
        <v>2762</v>
      </c>
      <c r="AC791" s="35">
        <v>44914</v>
      </c>
      <c r="AD791" s="33">
        <v>60</v>
      </c>
      <c r="AE791" s="36">
        <f t="shared" si="136"/>
        <v>44974</v>
      </c>
    </row>
    <row r="792" spans="2:31" ht="14.5" hidden="1">
      <c r="B792" s="29" t="s">
        <v>869</v>
      </c>
      <c r="C792" s="30" t="str">
        <f t="shared" si="137"/>
        <v>(Acreedores quirografarios)</v>
      </c>
      <c r="D792" s="30">
        <v>5</v>
      </c>
      <c r="E792" s="30" t="s">
        <v>5112</v>
      </c>
      <c r="F792" s="30" t="s">
        <v>5113</v>
      </c>
      <c r="G792" s="30" t="s">
        <v>4780</v>
      </c>
      <c r="H792" s="31" t="s">
        <v>874</v>
      </c>
      <c r="I792" s="31" t="s">
        <v>48</v>
      </c>
      <c r="J792" s="32">
        <v>749700</v>
      </c>
      <c r="K792" s="33">
        <f t="shared" si="138"/>
        <v>147.07066259945279</v>
      </c>
      <c r="L792" s="33">
        <v>701505</v>
      </c>
      <c r="M792" s="33">
        <v>0</v>
      </c>
      <c r="N792" s="33">
        <v>0</v>
      </c>
      <c r="O792" s="33">
        <v>0</v>
      </c>
      <c r="P792" s="33">
        <f t="shared" si="139"/>
        <v>749700</v>
      </c>
      <c r="Q792" s="33">
        <f t="shared" si="140"/>
        <v>147.07066259945279</v>
      </c>
      <c r="R792" s="33">
        <f t="shared" si="141"/>
        <v>701505</v>
      </c>
      <c r="S792" s="39"/>
      <c r="T792" s="30" t="str">
        <f t="shared" si="142"/>
        <v>COP</v>
      </c>
      <c r="U792" s="33">
        <v>0</v>
      </c>
      <c r="V792" s="33">
        <v>0</v>
      </c>
      <c r="W792" s="33">
        <v>0</v>
      </c>
      <c r="X792" s="33">
        <f t="shared" si="143"/>
        <v>749700</v>
      </c>
      <c r="Y792" s="33">
        <f t="shared" si="144"/>
        <v>147.07066259945279</v>
      </c>
      <c r="Z792" s="33">
        <f t="shared" si="145"/>
        <v>701505</v>
      </c>
      <c r="AA792" s="34">
        <f t="shared" si="146"/>
        <v>1.7297295422445686E-05</v>
      </c>
      <c r="AB792" s="33" t="s">
        <v>2762</v>
      </c>
      <c r="AC792" s="35">
        <v>44914</v>
      </c>
      <c r="AD792" s="33">
        <v>60</v>
      </c>
      <c r="AE792" s="36">
        <f t="shared" si="136"/>
        <v>44974</v>
      </c>
    </row>
    <row r="793" spans="2:31" ht="14.5" hidden="1">
      <c r="B793" s="29" t="s">
        <v>869</v>
      </c>
      <c r="C793" s="30" t="str">
        <f t="shared" si="137"/>
        <v>(Acreedores quirografarios)</v>
      </c>
      <c r="D793" s="30">
        <v>5</v>
      </c>
      <c r="E793" s="30" t="s">
        <v>5112</v>
      </c>
      <c r="F793" s="30" t="s">
        <v>5113</v>
      </c>
      <c r="G793" s="30" t="s">
        <v>4780</v>
      </c>
      <c r="H793" s="31" t="s">
        <v>875</v>
      </c>
      <c r="I793" s="31" t="s">
        <v>48</v>
      </c>
      <c r="J793" s="32">
        <v>1844500</v>
      </c>
      <c r="K793" s="33">
        <f t="shared" si="138"/>
        <v>361.84051909389183</v>
      </c>
      <c r="L793" s="33">
        <v>1725925</v>
      </c>
      <c r="M793" s="33">
        <v>0</v>
      </c>
      <c r="N793" s="33">
        <v>0</v>
      </c>
      <c r="O793" s="33">
        <v>0</v>
      </c>
      <c r="P793" s="33">
        <f t="shared" si="139"/>
        <v>1844500</v>
      </c>
      <c r="Q793" s="33">
        <f t="shared" si="140"/>
        <v>361.84051909389183</v>
      </c>
      <c r="R793" s="33">
        <f t="shared" si="141"/>
        <v>1725925</v>
      </c>
      <c r="S793" s="39"/>
      <c r="T793" s="30" t="str">
        <f t="shared" si="142"/>
        <v>COP</v>
      </c>
      <c r="U793" s="33">
        <v>0</v>
      </c>
      <c r="V793" s="33">
        <v>0</v>
      </c>
      <c r="W793" s="33">
        <v>0</v>
      </c>
      <c r="X793" s="33">
        <f t="shared" si="143"/>
        <v>1844500</v>
      </c>
      <c r="Y793" s="33">
        <f t="shared" si="144"/>
        <v>361.84051909389183</v>
      </c>
      <c r="Z793" s="33">
        <f t="shared" si="145"/>
        <v>1725925</v>
      </c>
      <c r="AA793" s="34">
        <f t="shared" si="146"/>
        <v>4.2556837944112403E-05</v>
      </c>
      <c r="AB793" s="33" t="s">
        <v>2762</v>
      </c>
      <c r="AC793" s="35">
        <v>44914</v>
      </c>
      <c r="AD793" s="33">
        <v>60</v>
      </c>
      <c r="AE793" s="36">
        <f t="shared" si="136"/>
        <v>44974</v>
      </c>
    </row>
    <row r="794" spans="2:31" ht="14.5" hidden="1">
      <c r="B794" s="29" t="s">
        <v>869</v>
      </c>
      <c r="C794" s="30" t="str">
        <f t="shared" si="137"/>
        <v>(Acreedores quirografarios)</v>
      </c>
      <c r="D794" s="30">
        <v>5</v>
      </c>
      <c r="E794" s="30" t="s">
        <v>5112</v>
      </c>
      <c r="F794" s="30" t="s">
        <v>5113</v>
      </c>
      <c r="G794" s="30" t="s">
        <v>4780</v>
      </c>
      <c r="H794" s="31" t="s">
        <v>876</v>
      </c>
      <c r="I794" s="31" t="s">
        <v>48</v>
      </c>
      <c r="J794" s="32">
        <v>142800</v>
      </c>
      <c r="K794" s="33">
        <f t="shared" si="138"/>
        <v>29.221044686939837</v>
      </c>
      <c r="L794" s="33">
        <v>139380</v>
      </c>
      <c r="M794" s="33">
        <v>0</v>
      </c>
      <c r="N794" s="33">
        <v>0</v>
      </c>
      <c r="O794" s="33">
        <v>0</v>
      </c>
      <c r="P794" s="33">
        <f t="shared" si="139"/>
        <v>142800</v>
      </c>
      <c r="Q794" s="33">
        <f t="shared" si="140"/>
        <v>29.221044686939837</v>
      </c>
      <c r="R794" s="33">
        <f t="shared" si="141"/>
        <v>139380</v>
      </c>
      <c r="S794" s="39"/>
      <c r="T794" s="30" t="str">
        <f t="shared" si="142"/>
        <v>COP</v>
      </c>
      <c r="U794" s="33">
        <v>0</v>
      </c>
      <c r="V794" s="33">
        <v>0</v>
      </c>
      <c r="W794" s="33">
        <v>0</v>
      </c>
      <c r="X794" s="33">
        <f t="shared" si="143"/>
        <v>142800</v>
      </c>
      <c r="Y794" s="33">
        <f t="shared" si="144"/>
        <v>29.221044686939837</v>
      </c>
      <c r="Z794" s="33">
        <f t="shared" si="145"/>
        <v>139380</v>
      </c>
      <c r="AA794" s="34">
        <f t="shared" si="146"/>
        <v>3.4367496111652516E-06</v>
      </c>
      <c r="AB794" s="33" t="s">
        <v>2762</v>
      </c>
      <c r="AC794" s="35">
        <v>44915</v>
      </c>
      <c r="AD794" s="33">
        <v>60</v>
      </c>
      <c r="AE794" s="36">
        <f t="shared" si="136"/>
        <v>44975</v>
      </c>
    </row>
    <row r="795" spans="2:31" ht="14.5" hidden="1">
      <c r="B795" s="29" t="s">
        <v>869</v>
      </c>
      <c r="C795" s="30" t="str">
        <f t="shared" si="137"/>
        <v>(Acreedores quirografarios)</v>
      </c>
      <c r="D795" s="30">
        <v>5</v>
      </c>
      <c r="E795" s="30" t="s">
        <v>5112</v>
      </c>
      <c r="F795" s="30" t="s">
        <v>5113</v>
      </c>
      <c r="G795" s="30" t="s">
        <v>4780</v>
      </c>
      <c r="H795" s="31" t="s">
        <v>877</v>
      </c>
      <c r="I795" s="31" t="s">
        <v>48</v>
      </c>
      <c r="J795" s="32">
        <v>1428000</v>
      </c>
      <c r="K795" s="33">
        <f t="shared" si="138"/>
        <v>280.13459542752912</v>
      </c>
      <c r="L795" s="33">
        <v>1336200</v>
      </c>
      <c r="M795" s="33">
        <v>0</v>
      </c>
      <c r="N795" s="33">
        <v>0</v>
      </c>
      <c r="O795" s="33">
        <v>0</v>
      </c>
      <c r="P795" s="33">
        <f t="shared" si="139"/>
        <v>1428000</v>
      </c>
      <c r="Q795" s="33">
        <f t="shared" si="140"/>
        <v>280.13459542752912</v>
      </c>
      <c r="R795" s="33">
        <f t="shared" si="141"/>
        <v>1336200</v>
      </c>
      <c r="S795" s="39"/>
      <c r="T795" s="30" t="str">
        <f t="shared" si="142"/>
        <v>COP</v>
      </c>
      <c r="U795" s="33">
        <v>0</v>
      </c>
      <c r="V795" s="33">
        <v>0</v>
      </c>
      <c r="W795" s="33">
        <v>0</v>
      </c>
      <c r="X795" s="33">
        <f t="shared" si="143"/>
        <v>1428000</v>
      </c>
      <c r="Y795" s="33">
        <f t="shared" si="144"/>
        <v>280.13459542752912</v>
      </c>
      <c r="Z795" s="33">
        <f t="shared" si="145"/>
        <v>1336200</v>
      </c>
      <c r="AA795" s="34">
        <f t="shared" si="146"/>
        <v>3.2947229376087021E-05</v>
      </c>
      <c r="AB795" s="33" t="s">
        <v>2762</v>
      </c>
      <c r="AC795" s="35">
        <v>44929</v>
      </c>
      <c r="AD795" s="33">
        <v>60</v>
      </c>
      <c r="AE795" s="36">
        <f t="shared" si="136"/>
        <v>44989</v>
      </c>
    </row>
    <row r="796" spans="2:31" ht="14.5" hidden="1">
      <c r="B796" s="29" t="s">
        <v>869</v>
      </c>
      <c r="C796" s="30" t="str">
        <f t="shared" si="137"/>
        <v>(Acreedores quirografarios)</v>
      </c>
      <c r="D796" s="30">
        <v>5</v>
      </c>
      <c r="E796" s="30" t="s">
        <v>5112</v>
      </c>
      <c r="F796" s="30" t="s">
        <v>5113</v>
      </c>
      <c r="G796" s="30" t="s">
        <v>4780</v>
      </c>
      <c r="H796" s="31" t="s">
        <v>878</v>
      </c>
      <c r="I796" s="31" t="s">
        <v>48</v>
      </c>
      <c r="J796" s="32">
        <v>1261400</v>
      </c>
      <c r="K796" s="33">
        <f t="shared" si="138"/>
        <v>247.45222596098407</v>
      </c>
      <c r="L796" s="33">
        <v>1180310</v>
      </c>
      <c r="M796" s="33">
        <v>0</v>
      </c>
      <c r="N796" s="33">
        <v>0</v>
      </c>
      <c r="O796" s="33">
        <v>0</v>
      </c>
      <c r="P796" s="33">
        <f t="shared" si="139"/>
        <v>1261400</v>
      </c>
      <c r="Q796" s="33">
        <f t="shared" si="140"/>
        <v>247.45222596098407</v>
      </c>
      <c r="R796" s="33">
        <f t="shared" si="141"/>
        <v>1180310</v>
      </c>
      <c r="S796" s="39"/>
      <c r="T796" s="30" t="str">
        <f t="shared" si="142"/>
        <v>COP</v>
      </c>
      <c r="U796" s="33">
        <v>0</v>
      </c>
      <c r="V796" s="33">
        <v>0</v>
      </c>
      <c r="W796" s="33">
        <v>0</v>
      </c>
      <c r="X796" s="33">
        <f t="shared" si="143"/>
        <v>1261400</v>
      </c>
      <c r="Y796" s="33">
        <f t="shared" si="144"/>
        <v>247.45222596098407</v>
      </c>
      <c r="Z796" s="33">
        <f t="shared" si="145"/>
        <v>1180310</v>
      </c>
      <c r="AA796" s="34">
        <f t="shared" si="146"/>
        <v>2.9103385948876871E-05</v>
      </c>
      <c r="AB796" s="33" t="s">
        <v>2762</v>
      </c>
      <c r="AC796" s="35">
        <v>44943</v>
      </c>
      <c r="AD796" s="33">
        <v>60</v>
      </c>
      <c r="AE796" s="36">
        <f t="shared" si="136"/>
        <v>45003</v>
      </c>
    </row>
    <row r="797" spans="2:31" ht="14.5" hidden="1">
      <c r="B797" s="29" t="s">
        <v>869</v>
      </c>
      <c r="C797" s="30" t="str">
        <f t="shared" si="137"/>
        <v>(Acreedores quirografarios)</v>
      </c>
      <c r="D797" s="30">
        <v>5</v>
      </c>
      <c r="E797" s="30" t="s">
        <v>5112</v>
      </c>
      <c r="F797" s="30" t="s">
        <v>5113</v>
      </c>
      <c r="G797" s="30" t="s">
        <v>4780</v>
      </c>
      <c r="H797" s="31" t="s">
        <v>879</v>
      </c>
      <c r="I797" s="31" t="s">
        <v>48</v>
      </c>
      <c r="J797" s="32">
        <v>702100</v>
      </c>
      <c r="K797" s="33">
        <f t="shared" si="138"/>
        <v>138.72239168946612</v>
      </c>
      <c r="L797" s="33">
        <v>661685</v>
      </c>
      <c r="M797" s="33">
        <v>0</v>
      </c>
      <c r="N797" s="33">
        <v>0</v>
      </c>
      <c r="O797" s="33">
        <v>0</v>
      </c>
      <c r="P797" s="33">
        <f t="shared" si="139"/>
        <v>702100</v>
      </c>
      <c r="Q797" s="33">
        <f t="shared" si="140"/>
        <v>138.72239168946612</v>
      </c>
      <c r="R797" s="33">
        <f t="shared" si="141"/>
        <v>661685</v>
      </c>
      <c r="S797" s="39"/>
      <c r="T797" s="30" t="str">
        <f t="shared" si="142"/>
        <v>COP</v>
      </c>
      <c r="U797" s="33">
        <v>0</v>
      </c>
      <c r="V797" s="33">
        <v>0</v>
      </c>
      <c r="W797" s="33">
        <v>0</v>
      </c>
      <c r="X797" s="33">
        <f t="shared" si="143"/>
        <v>702100</v>
      </c>
      <c r="Y797" s="33">
        <f t="shared" si="144"/>
        <v>138.72239168946612</v>
      </c>
      <c r="Z797" s="33">
        <f t="shared" si="145"/>
        <v>661685</v>
      </c>
      <c r="AA797" s="34">
        <f t="shared" si="146"/>
        <v>1.6315437411851625E-05</v>
      </c>
      <c r="AB797" s="33" t="s">
        <v>2762</v>
      </c>
      <c r="AC797" s="35">
        <v>44963</v>
      </c>
      <c r="AD797" s="33">
        <v>60</v>
      </c>
      <c r="AE797" s="36">
        <f t="shared" si="136"/>
        <v>45023</v>
      </c>
    </row>
    <row r="798" spans="2:31" ht="14.5" hidden="1">
      <c r="B798" s="29" t="s">
        <v>869</v>
      </c>
      <c r="C798" s="30" t="str">
        <f t="shared" si="137"/>
        <v>(Acreedores quirografarios)</v>
      </c>
      <c r="D798" s="30">
        <v>5</v>
      </c>
      <c r="E798" s="30" t="s">
        <v>5112</v>
      </c>
      <c r="F798" s="30" t="s">
        <v>5113</v>
      </c>
      <c r="G798" s="30" t="s">
        <v>4780</v>
      </c>
      <c r="H798" s="31" t="s">
        <v>880</v>
      </c>
      <c r="I798" s="31" t="s">
        <v>48</v>
      </c>
      <c r="J798" s="32">
        <v>3094000</v>
      </c>
      <c r="K798" s="33">
        <f t="shared" si="138"/>
        <v>606.95829009297984</v>
      </c>
      <c r="L798" s="33">
        <v>2895100</v>
      </c>
      <c r="M798" s="33">
        <v>0</v>
      </c>
      <c r="N798" s="33">
        <v>0</v>
      </c>
      <c r="O798" s="33">
        <v>0</v>
      </c>
      <c r="P798" s="33">
        <f t="shared" si="139"/>
        <v>3094000</v>
      </c>
      <c r="Q798" s="33">
        <f t="shared" si="140"/>
        <v>606.95829009297984</v>
      </c>
      <c r="R798" s="33">
        <f t="shared" si="141"/>
        <v>2895100</v>
      </c>
      <c r="S798" s="39"/>
      <c r="T798" s="30" t="str">
        <f t="shared" si="142"/>
        <v>COP</v>
      </c>
      <c r="U798" s="33">
        <v>0</v>
      </c>
      <c r="V798" s="33">
        <v>0</v>
      </c>
      <c r="W798" s="33">
        <v>0</v>
      </c>
      <c r="X798" s="33">
        <f t="shared" si="143"/>
        <v>3094000</v>
      </c>
      <c r="Y798" s="33">
        <f t="shared" si="144"/>
        <v>606.95829009297984</v>
      </c>
      <c r="Z798" s="33">
        <f t="shared" si="145"/>
        <v>2895100</v>
      </c>
      <c r="AA798" s="34">
        <f t="shared" si="146"/>
        <v>7.138566364818855E-05</v>
      </c>
      <c r="AB798" s="33" t="s">
        <v>2762</v>
      </c>
      <c r="AC798" s="35">
        <v>44963</v>
      </c>
      <c r="AD798" s="33">
        <v>60</v>
      </c>
      <c r="AE798" s="36">
        <f t="shared" si="147" ref="AE798:AE861">+AD798+AC798</f>
        <v>45023</v>
      </c>
    </row>
    <row r="799" spans="2:31" ht="14.5" hidden="1">
      <c r="B799" s="29" t="s">
        <v>881</v>
      </c>
      <c r="C799" s="30" t="str">
        <f t="shared" si="137"/>
        <v>(Acreedores quirografarios)</v>
      </c>
      <c r="D799" s="30">
        <v>5</v>
      </c>
      <c r="E799" s="30" t="s">
        <v>5114</v>
      </c>
      <c r="F799" s="30" t="s">
        <v>5115</v>
      </c>
      <c r="G799" s="30" t="s">
        <v>4770</v>
      </c>
      <c r="H799" s="31" t="s">
        <v>882</v>
      </c>
      <c r="I799" s="31" t="s">
        <v>48</v>
      </c>
      <c r="J799" s="32">
        <v>1956845</v>
      </c>
      <c r="K799" s="33">
        <f t="shared" si="138"/>
        <v>410.25294296466342</v>
      </c>
      <c r="L799" s="33">
        <v>1956845</v>
      </c>
      <c r="M799" s="33">
        <v>0</v>
      </c>
      <c r="N799" s="33">
        <v>0</v>
      </c>
      <c r="O799" s="33">
        <v>0</v>
      </c>
      <c r="P799" s="33">
        <f t="shared" si="139"/>
        <v>1956845</v>
      </c>
      <c r="Q799" s="33">
        <f t="shared" si="140"/>
        <v>410.25294296466342</v>
      </c>
      <c r="R799" s="33">
        <f t="shared" si="141"/>
        <v>1956845</v>
      </c>
      <c r="S799" s="40"/>
      <c r="T799" s="30" t="str">
        <f t="shared" si="142"/>
        <v>COP</v>
      </c>
      <c r="U799" s="33">
        <v>0</v>
      </c>
      <c r="V799" s="33">
        <v>0</v>
      </c>
      <c r="W799" s="33">
        <v>0</v>
      </c>
      <c r="X799" s="33">
        <f t="shared" si="143"/>
        <v>1956845</v>
      </c>
      <c r="Y799" s="33">
        <f t="shared" si="144"/>
        <v>410.25294296466342</v>
      </c>
      <c r="Z799" s="33">
        <f t="shared" si="145"/>
        <v>1956845</v>
      </c>
      <c r="AA799" s="34">
        <f t="shared" si="146"/>
        <v>4.8250726738848232E-05</v>
      </c>
      <c r="AB799" s="33" t="s">
        <v>5052</v>
      </c>
      <c r="AC799" s="35">
        <v>44943</v>
      </c>
      <c r="AD799" s="33">
        <v>60</v>
      </c>
      <c r="AE799" s="36">
        <f t="shared" si="147"/>
        <v>45003</v>
      </c>
    </row>
    <row r="800" spans="2:31" ht="14.5" hidden="1">
      <c r="B800" s="29" t="s">
        <v>883</v>
      </c>
      <c r="C800" s="30" t="str">
        <f t="shared" si="137"/>
        <v>(Acreedores quirografarios)</v>
      </c>
      <c r="D800" s="30">
        <v>5</v>
      </c>
      <c r="E800" s="30" t="s">
        <v>5116</v>
      </c>
      <c r="F800" s="30" t="s">
        <v>5117</v>
      </c>
      <c r="G800" s="30" t="s">
        <v>5102</v>
      </c>
      <c r="H800" s="31" t="s">
        <v>884</v>
      </c>
      <c r="I800" s="31" t="s">
        <v>48</v>
      </c>
      <c r="J800" s="32">
        <v>280000</v>
      </c>
      <c r="K800" s="33">
        <f t="shared" si="138"/>
        <v>56.060463117288798</v>
      </c>
      <c r="L800" s="33">
        <v>267400</v>
      </c>
      <c r="M800" s="33">
        <v>0</v>
      </c>
      <c r="N800" s="33">
        <v>0</v>
      </c>
      <c r="O800" s="33">
        <v>0</v>
      </c>
      <c r="P800" s="33">
        <f t="shared" si="139"/>
        <v>280000</v>
      </c>
      <c r="Q800" s="33">
        <f t="shared" si="140"/>
        <v>56.060463117288798</v>
      </c>
      <c r="R800" s="33">
        <f t="shared" si="141"/>
        <v>267400</v>
      </c>
      <c r="S800" s="39"/>
      <c r="T800" s="30" t="str">
        <f t="shared" si="142"/>
        <v>COP</v>
      </c>
      <c r="U800" s="33">
        <v>0</v>
      </c>
      <c r="V800" s="33">
        <v>0</v>
      </c>
      <c r="W800" s="33">
        <v>0</v>
      </c>
      <c r="X800" s="33">
        <f t="shared" si="143"/>
        <v>280000</v>
      </c>
      <c r="Y800" s="33">
        <f t="shared" si="144"/>
        <v>56.060463117288798</v>
      </c>
      <c r="Z800" s="33">
        <f t="shared" si="145"/>
        <v>267400</v>
      </c>
      <c r="AA800" s="34">
        <f t="shared" si="146"/>
        <v>6.5933910605939755E-06</v>
      </c>
      <c r="AB800" s="33" t="s">
        <v>3370</v>
      </c>
      <c r="AC800" s="35">
        <v>44856</v>
      </c>
      <c r="AD800" s="33">
        <v>60</v>
      </c>
      <c r="AE800" s="36">
        <f t="shared" si="147"/>
        <v>44916</v>
      </c>
    </row>
    <row r="801" spans="2:31" ht="14.5" hidden="1">
      <c r="B801" s="29" t="s">
        <v>883</v>
      </c>
      <c r="C801" s="30" t="str">
        <f t="shared" si="137"/>
        <v>(Acreedores quirografarios)</v>
      </c>
      <c r="D801" s="30">
        <v>5</v>
      </c>
      <c r="E801" s="30" t="s">
        <v>5116</v>
      </c>
      <c r="F801" s="30" t="s">
        <v>5117</v>
      </c>
      <c r="G801" s="30" t="s">
        <v>5102</v>
      </c>
      <c r="H801" s="31" t="s">
        <v>885</v>
      </c>
      <c r="I801" s="31" t="s">
        <v>48</v>
      </c>
      <c r="J801" s="32">
        <v>140000</v>
      </c>
      <c r="K801" s="33">
        <f t="shared" si="138"/>
        <v>29.05751753199786</v>
      </c>
      <c r="L801" s="33">
        <v>138600</v>
      </c>
      <c r="M801" s="33">
        <v>0</v>
      </c>
      <c r="N801" s="33">
        <v>0</v>
      </c>
      <c r="O801" s="33">
        <v>0</v>
      </c>
      <c r="P801" s="33">
        <f t="shared" si="139"/>
        <v>140000</v>
      </c>
      <c r="Q801" s="33">
        <f t="shared" si="140"/>
        <v>29.05751753199786</v>
      </c>
      <c r="R801" s="33">
        <f t="shared" si="141"/>
        <v>138600</v>
      </c>
      <c r="S801" s="39"/>
      <c r="T801" s="30" t="str">
        <f t="shared" si="142"/>
        <v>COP</v>
      </c>
      <c r="U801" s="33">
        <v>0</v>
      </c>
      <c r="V801" s="33">
        <v>0</v>
      </c>
      <c r="W801" s="33">
        <v>0</v>
      </c>
      <c r="X801" s="33">
        <f t="shared" si="143"/>
        <v>140000</v>
      </c>
      <c r="Y801" s="33">
        <f t="shared" si="144"/>
        <v>29.05751753199786</v>
      </c>
      <c r="Z801" s="33">
        <f t="shared" si="145"/>
        <v>138600</v>
      </c>
      <c r="AA801" s="34">
        <f t="shared" si="146"/>
        <v>3.4175168324544691E-06</v>
      </c>
      <c r="AB801" s="33" t="s">
        <v>3370</v>
      </c>
      <c r="AC801" s="35">
        <v>44856</v>
      </c>
      <c r="AD801" s="33">
        <v>60</v>
      </c>
      <c r="AE801" s="36">
        <f t="shared" si="147"/>
        <v>44916</v>
      </c>
    </row>
    <row r="802" spans="2:31" ht="14.5" hidden="1">
      <c r="B802" s="29" t="s">
        <v>886</v>
      </c>
      <c r="C802" s="30" t="str">
        <f t="shared" si="137"/>
        <v>(Acreedores quirografarios)</v>
      </c>
      <c r="D802" s="30">
        <v>5</v>
      </c>
      <c r="E802" s="30" t="s">
        <v>5118</v>
      </c>
      <c r="F802" s="30" t="s">
        <v>5119</v>
      </c>
      <c r="G802" s="30" t="s">
        <v>1616</v>
      </c>
      <c r="H802" s="31" t="s">
        <v>887</v>
      </c>
      <c r="I802" s="31" t="s">
        <v>48</v>
      </c>
      <c r="J802" s="32">
        <v>7045729</v>
      </c>
      <c r="K802" s="33">
        <f t="shared" si="138"/>
        <v>1413.7505372286339</v>
      </c>
      <c r="L802" s="33">
        <v>6743378</v>
      </c>
      <c r="M802" s="33">
        <v>0</v>
      </c>
      <c r="N802" s="33">
        <v>0</v>
      </c>
      <c r="O802" s="33">
        <v>0</v>
      </c>
      <c r="P802" s="33">
        <f t="shared" si="139"/>
        <v>7045729</v>
      </c>
      <c r="Q802" s="33">
        <f t="shared" si="140"/>
        <v>1413.7505372286339</v>
      </c>
      <c r="R802" s="33">
        <f t="shared" si="141"/>
        <v>6743378</v>
      </c>
      <c r="S802" s="39"/>
      <c r="T802" s="30" t="str">
        <f t="shared" si="142"/>
        <v>COP</v>
      </c>
      <c r="U802" s="33">
        <v>0</v>
      </c>
      <c r="V802" s="33">
        <v>0</v>
      </c>
      <c r="W802" s="33">
        <v>0</v>
      </c>
      <c r="X802" s="33">
        <f t="shared" si="143"/>
        <v>7045729</v>
      </c>
      <c r="Y802" s="33">
        <f t="shared" si="144"/>
        <v>1413.7505372286339</v>
      </c>
      <c r="Z802" s="33">
        <f t="shared" si="145"/>
        <v>6743378</v>
      </c>
      <c r="AA802" s="34">
        <f t="shared" si="146"/>
        <v>0.00016627422671430846</v>
      </c>
      <c r="AB802" s="33" t="s">
        <v>4992</v>
      </c>
      <c r="AC802" s="35">
        <v>44901</v>
      </c>
      <c r="AD802" s="33">
        <v>60</v>
      </c>
      <c r="AE802" s="36">
        <f t="shared" si="147"/>
        <v>44961</v>
      </c>
    </row>
    <row r="803" spans="2:31" ht="14.5" hidden="1">
      <c r="B803" s="29" t="s">
        <v>886</v>
      </c>
      <c r="C803" s="30" t="str">
        <f t="shared" si="137"/>
        <v>(Acreedores quirografarios)</v>
      </c>
      <c r="D803" s="30">
        <v>5</v>
      </c>
      <c r="E803" s="30" t="s">
        <v>5118</v>
      </c>
      <c r="F803" s="30" t="s">
        <v>5119</v>
      </c>
      <c r="G803" s="30" t="s">
        <v>1616</v>
      </c>
      <c r="H803" s="31" t="s">
        <v>888</v>
      </c>
      <c r="I803" s="31" t="s">
        <v>48</v>
      </c>
      <c r="J803" s="32">
        <v>12704440</v>
      </c>
      <c r="K803" s="33">
        <f t="shared" si="138"/>
        <v>2543.743094646582</v>
      </c>
      <c r="L803" s="33">
        <v>12133273</v>
      </c>
      <c r="M803" s="33">
        <v>0</v>
      </c>
      <c r="N803" s="33">
        <v>0</v>
      </c>
      <c r="O803" s="33">
        <v>0</v>
      </c>
      <c r="P803" s="33">
        <f t="shared" si="139"/>
        <v>12704440</v>
      </c>
      <c r="Q803" s="33">
        <f t="shared" si="140"/>
        <v>2543.743094646582</v>
      </c>
      <c r="R803" s="33">
        <f t="shared" si="141"/>
        <v>12133273</v>
      </c>
      <c r="S803" s="39"/>
      <c r="T803" s="30" t="str">
        <f t="shared" si="142"/>
        <v>COP</v>
      </c>
      <c r="U803" s="33">
        <v>0</v>
      </c>
      <c r="V803" s="33">
        <v>0</v>
      </c>
      <c r="W803" s="33">
        <v>0</v>
      </c>
      <c r="X803" s="33">
        <f t="shared" si="143"/>
        <v>12704440</v>
      </c>
      <c r="Y803" s="33">
        <f t="shared" si="144"/>
        <v>2543.743094646582</v>
      </c>
      <c r="Z803" s="33">
        <f t="shared" si="145"/>
        <v>12133273</v>
      </c>
      <c r="AA803" s="34">
        <f t="shared" si="146"/>
        <v>0.00029917507005963441</v>
      </c>
      <c r="AB803" s="33" t="s">
        <v>4992</v>
      </c>
      <c r="AC803" s="35">
        <v>44901</v>
      </c>
      <c r="AD803" s="33">
        <v>60</v>
      </c>
      <c r="AE803" s="36">
        <f t="shared" si="147"/>
        <v>44961</v>
      </c>
    </row>
    <row r="804" spans="2:31" ht="14.5" hidden="1">
      <c r="B804" s="29" t="s">
        <v>886</v>
      </c>
      <c r="C804" s="30" t="str">
        <f t="shared" si="137"/>
        <v>(Acreedores quirografarios)</v>
      </c>
      <c r="D804" s="30">
        <v>5</v>
      </c>
      <c r="E804" s="30" t="s">
        <v>5118</v>
      </c>
      <c r="F804" s="30" t="s">
        <v>5119</v>
      </c>
      <c r="G804" s="30" t="s">
        <v>1616</v>
      </c>
      <c r="H804" s="31" t="s">
        <v>889</v>
      </c>
      <c r="I804" s="31" t="s">
        <v>48</v>
      </c>
      <c r="J804" s="32">
        <v>833000</v>
      </c>
      <c r="K804" s="33">
        <f t="shared" si="138"/>
        <v>170.45609400714906</v>
      </c>
      <c r="L804" s="33">
        <v>813050</v>
      </c>
      <c r="M804" s="33">
        <v>0</v>
      </c>
      <c r="N804" s="33">
        <v>0</v>
      </c>
      <c r="O804" s="33">
        <v>0</v>
      </c>
      <c r="P804" s="33">
        <f t="shared" si="139"/>
        <v>833000</v>
      </c>
      <c r="Q804" s="33">
        <f t="shared" si="140"/>
        <v>170.45609400714906</v>
      </c>
      <c r="R804" s="33">
        <f t="shared" si="141"/>
        <v>813050</v>
      </c>
      <c r="S804" s="39"/>
      <c r="T804" s="30" t="str">
        <f t="shared" si="142"/>
        <v>COP</v>
      </c>
      <c r="U804" s="33">
        <v>0</v>
      </c>
      <c r="V804" s="33">
        <v>0</v>
      </c>
      <c r="W804" s="33">
        <v>0</v>
      </c>
      <c r="X804" s="33">
        <f t="shared" si="143"/>
        <v>833000</v>
      </c>
      <c r="Y804" s="33">
        <f t="shared" si="144"/>
        <v>170.45609400714906</v>
      </c>
      <c r="Z804" s="33">
        <f t="shared" si="145"/>
        <v>813050</v>
      </c>
      <c r="AA804" s="34">
        <f t="shared" si="146"/>
        <v>2.0047706065130634E-05</v>
      </c>
      <c r="AB804" s="33" t="s">
        <v>4992</v>
      </c>
      <c r="AC804" s="35">
        <v>44910</v>
      </c>
      <c r="AD804" s="33">
        <v>60</v>
      </c>
      <c r="AE804" s="36">
        <f t="shared" si="147"/>
        <v>44970</v>
      </c>
    </row>
    <row r="805" spans="2:31" ht="14.5" hidden="1">
      <c r="B805" s="29" t="s">
        <v>886</v>
      </c>
      <c r="C805" s="30" t="str">
        <f t="shared" si="137"/>
        <v>(Acreedores quirografarios)</v>
      </c>
      <c r="D805" s="30">
        <v>5</v>
      </c>
      <c r="E805" s="30" t="s">
        <v>5118</v>
      </c>
      <c r="F805" s="30" t="s">
        <v>5119</v>
      </c>
      <c r="G805" s="30" t="s">
        <v>1616</v>
      </c>
      <c r="H805" s="31" t="s">
        <v>890</v>
      </c>
      <c r="I805" s="31" t="s">
        <v>48</v>
      </c>
      <c r="J805" s="32">
        <v>919394</v>
      </c>
      <c r="K805" s="33">
        <f t="shared" si="138"/>
        <v>184.08524377076847</v>
      </c>
      <c r="L805" s="33">
        <v>878059</v>
      </c>
      <c r="M805" s="33">
        <v>0</v>
      </c>
      <c r="N805" s="33">
        <v>0</v>
      </c>
      <c r="O805" s="33">
        <v>0</v>
      </c>
      <c r="P805" s="33">
        <f t="shared" si="139"/>
        <v>919394</v>
      </c>
      <c r="Q805" s="33">
        <f t="shared" si="140"/>
        <v>184.08524377076847</v>
      </c>
      <c r="R805" s="33">
        <f t="shared" si="141"/>
        <v>878059</v>
      </c>
      <c r="S805" s="39"/>
      <c r="T805" s="30" t="str">
        <f t="shared" si="142"/>
        <v>COP</v>
      </c>
      <c r="U805" s="33">
        <v>0</v>
      </c>
      <c r="V805" s="33">
        <v>0</v>
      </c>
      <c r="W805" s="33">
        <v>0</v>
      </c>
      <c r="X805" s="33">
        <f t="shared" si="143"/>
        <v>919394</v>
      </c>
      <c r="Y805" s="33">
        <f t="shared" si="144"/>
        <v>184.08524377076847</v>
      </c>
      <c r="Z805" s="33">
        <f t="shared" si="145"/>
        <v>878059</v>
      </c>
      <c r="AA805" s="34">
        <f t="shared" si="146"/>
        <v>2.1650659541039961E-05</v>
      </c>
      <c r="AB805" s="33" t="s">
        <v>4992</v>
      </c>
      <c r="AC805" s="35">
        <v>44910</v>
      </c>
      <c r="AD805" s="33">
        <v>60</v>
      </c>
      <c r="AE805" s="36">
        <f t="shared" si="147"/>
        <v>44970</v>
      </c>
    </row>
    <row r="806" spans="2:31" ht="14.5" hidden="1">
      <c r="B806" s="29" t="s">
        <v>886</v>
      </c>
      <c r="C806" s="30" t="str">
        <f t="shared" si="137"/>
        <v>(Acreedores quirografarios)</v>
      </c>
      <c r="D806" s="30">
        <v>5</v>
      </c>
      <c r="E806" s="30" t="s">
        <v>5118</v>
      </c>
      <c r="F806" s="30" t="s">
        <v>5119</v>
      </c>
      <c r="G806" s="30" t="s">
        <v>1616</v>
      </c>
      <c r="H806" s="31" t="s">
        <v>891</v>
      </c>
      <c r="I806" s="31" t="s">
        <v>48</v>
      </c>
      <c r="J806" s="32">
        <v>45738105</v>
      </c>
      <c r="K806" s="33">
        <f t="shared" si="138"/>
        <v>9157.9005629107833</v>
      </c>
      <c r="L806" s="33">
        <v>43681812</v>
      </c>
      <c r="M806" s="33">
        <v>0</v>
      </c>
      <c r="N806" s="33">
        <v>0</v>
      </c>
      <c r="O806" s="33">
        <v>0</v>
      </c>
      <c r="P806" s="33">
        <f t="shared" si="139"/>
        <v>45738105</v>
      </c>
      <c r="Q806" s="33">
        <f t="shared" si="140"/>
        <v>9157.9005629107833</v>
      </c>
      <c r="R806" s="33">
        <f t="shared" si="141"/>
        <v>43681812</v>
      </c>
      <c r="S806" s="39"/>
      <c r="T806" s="30" t="str">
        <f t="shared" si="142"/>
        <v>COP</v>
      </c>
      <c r="U806" s="33">
        <v>0</v>
      </c>
      <c r="V806" s="33">
        <v>0</v>
      </c>
      <c r="W806" s="33">
        <v>0</v>
      </c>
      <c r="X806" s="33">
        <f t="shared" si="143"/>
        <v>45738105</v>
      </c>
      <c r="Y806" s="33">
        <f t="shared" si="144"/>
        <v>9157.9005629107833</v>
      </c>
      <c r="Z806" s="33">
        <f t="shared" si="145"/>
        <v>43681812</v>
      </c>
      <c r="AA806" s="34">
        <f t="shared" si="146"/>
        <v>0.0010770802870282224</v>
      </c>
      <c r="AB806" s="33" t="s">
        <v>4992</v>
      </c>
      <c r="AC806" s="35">
        <v>44910</v>
      </c>
      <c r="AD806" s="33">
        <v>60</v>
      </c>
      <c r="AE806" s="36">
        <f t="shared" si="147"/>
        <v>44970</v>
      </c>
    </row>
    <row r="807" spans="2:31" ht="14.5" hidden="1">
      <c r="B807" s="29" t="s">
        <v>886</v>
      </c>
      <c r="C807" s="30" t="str">
        <f t="shared" si="137"/>
        <v>(Acreedores quirografarios)</v>
      </c>
      <c r="D807" s="30">
        <v>5</v>
      </c>
      <c r="E807" s="30" t="s">
        <v>5118</v>
      </c>
      <c r="F807" s="30" t="s">
        <v>5119</v>
      </c>
      <c r="G807" s="30" t="s">
        <v>1616</v>
      </c>
      <c r="H807" s="31" t="s">
        <v>892</v>
      </c>
      <c r="I807" s="31" t="s">
        <v>48</v>
      </c>
      <c r="J807" s="32">
        <v>5529633</v>
      </c>
      <c r="K807" s="33">
        <f t="shared" si="138"/>
        <v>1107.1694078430139</v>
      </c>
      <c r="L807" s="33">
        <v>5281032</v>
      </c>
      <c r="M807" s="33">
        <v>0</v>
      </c>
      <c r="N807" s="33">
        <v>0</v>
      </c>
      <c r="O807" s="33">
        <v>0</v>
      </c>
      <c r="P807" s="33">
        <f t="shared" si="139"/>
        <v>5529633</v>
      </c>
      <c r="Q807" s="33">
        <f t="shared" si="140"/>
        <v>1107.1694078430139</v>
      </c>
      <c r="R807" s="33">
        <f t="shared" si="141"/>
        <v>5281032</v>
      </c>
      <c r="S807" s="39"/>
      <c r="T807" s="30" t="str">
        <f t="shared" si="142"/>
        <v>COP</v>
      </c>
      <c r="U807" s="33">
        <v>0</v>
      </c>
      <c r="V807" s="33">
        <v>0</v>
      </c>
      <c r="W807" s="33">
        <v>0</v>
      </c>
      <c r="X807" s="33">
        <f t="shared" si="143"/>
        <v>5529633</v>
      </c>
      <c r="Y807" s="33">
        <f t="shared" si="144"/>
        <v>1107.1694078430139</v>
      </c>
      <c r="Z807" s="33">
        <f t="shared" si="145"/>
        <v>5281032</v>
      </c>
      <c r="AA807" s="34">
        <f t="shared" si="146"/>
        <v>0.00013021656387251579</v>
      </c>
      <c r="AB807" s="33" t="s">
        <v>4992</v>
      </c>
      <c r="AC807" s="35">
        <v>44910</v>
      </c>
      <c r="AD807" s="33">
        <v>60</v>
      </c>
      <c r="AE807" s="36">
        <f t="shared" si="147"/>
        <v>44970</v>
      </c>
    </row>
    <row r="808" spans="2:31" ht="14.5" hidden="1">
      <c r="B808" s="29" t="s">
        <v>886</v>
      </c>
      <c r="C808" s="30" t="str">
        <f t="shared" si="137"/>
        <v>(Acreedores quirografarios)</v>
      </c>
      <c r="D808" s="30">
        <v>5</v>
      </c>
      <c r="E808" s="30" t="s">
        <v>5118</v>
      </c>
      <c r="F808" s="30" t="s">
        <v>5119</v>
      </c>
      <c r="G808" s="30" t="s">
        <v>1616</v>
      </c>
      <c r="H808" s="31" t="s">
        <v>893</v>
      </c>
      <c r="I808" s="31" t="s">
        <v>48</v>
      </c>
      <c r="J808" s="32">
        <v>12203450</v>
      </c>
      <c r="K808" s="33">
        <f t="shared" si="138"/>
        <v>2443.4326027023908</v>
      </c>
      <c r="L808" s="33">
        <v>11654807</v>
      </c>
      <c r="M808" s="33">
        <v>0</v>
      </c>
      <c r="N808" s="33">
        <v>0</v>
      </c>
      <c r="O808" s="33">
        <v>0</v>
      </c>
      <c r="P808" s="33">
        <f t="shared" si="139"/>
        <v>12203450</v>
      </c>
      <c r="Q808" s="33">
        <f t="shared" si="140"/>
        <v>2443.4326027023908</v>
      </c>
      <c r="R808" s="33">
        <f t="shared" si="141"/>
        <v>11654807</v>
      </c>
      <c r="S808" s="39"/>
      <c r="T808" s="30" t="str">
        <f t="shared" si="142"/>
        <v>COP</v>
      </c>
      <c r="U808" s="33">
        <v>0</v>
      </c>
      <c r="V808" s="33">
        <v>0</v>
      </c>
      <c r="W808" s="33">
        <v>0</v>
      </c>
      <c r="X808" s="33">
        <f t="shared" si="143"/>
        <v>12203450</v>
      </c>
      <c r="Y808" s="33">
        <f t="shared" si="144"/>
        <v>2443.4326027023908</v>
      </c>
      <c r="Z808" s="33">
        <f t="shared" si="145"/>
        <v>11654807</v>
      </c>
      <c r="AA808" s="34">
        <f t="shared" si="146"/>
        <v>0.00028737733839471986</v>
      </c>
      <c r="AB808" s="33" t="s">
        <v>4992</v>
      </c>
      <c r="AC808" s="35">
        <v>44915</v>
      </c>
      <c r="AD808" s="33">
        <v>60</v>
      </c>
      <c r="AE808" s="36">
        <f t="shared" si="147"/>
        <v>44975</v>
      </c>
    </row>
    <row r="809" spans="2:31" ht="14.5" hidden="1">
      <c r="B809" s="29" t="s">
        <v>886</v>
      </c>
      <c r="C809" s="30" t="str">
        <f t="shared" si="137"/>
        <v>(Acreedores quirografarios)</v>
      </c>
      <c r="D809" s="30">
        <v>5</v>
      </c>
      <c r="E809" s="30" t="s">
        <v>5118</v>
      </c>
      <c r="F809" s="30" t="s">
        <v>5119</v>
      </c>
      <c r="G809" s="30" t="s">
        <v>1616</v>
      </c>
      <c r="H809" s="31" t="s">
        <v>894</v>
      </c>
      <c r="I809" s="31" t="s">
        <v>48</v>
      </c>
      <c r="J809" s="32">
        <v>1818320</v>
      </c>
      <c r="K809" s="33">
        <f t="shared" si="138"/>
        <v>364.07266475884984</v>
      </c>
      <c r="L809" s="33">
        <v>1736572</v>
      </c>
      <c r="M809" s="33">
        <v>0</v>
      </c>
      <c r="N809" s="33">
        <v>0</v>
      </c>
      <c r="O809" s="33">
        <v>0</v>
      </c>
      <c r="P809" s="33">
        <f t="shared" si="139"/>
        <v>1818320</v>
      </c>
      <c r="Q809" s="33">
        <f t="shared" si="140"/>
        <v>364.07266475884984</v>
      </c>
      <c r="R809" s="33">
        <f t="shared" si="141"/>
        <v>1736572</v>
      </c>
      <c r="S809" s="39"/>
      <c r="T809" s="30" t="str">
        <f t="shared" si="142"/>
        <v>COP</v>
      </c>
      <c r="U809" s="33">
        <v>0</v>
      </c>
      <c r="V809" s="33">
        <v>0</v>
      </c>
      <c r="W809" s="33">
        <v>0</v>
      </c>
      <c r="X809" s="33">
        <f t="shared" si="143"/>
        <v>1818320</v>
      </c>
      <c r="Y809" s="33">
        <f t="shared" si="144"/>
        <v>364.07266475884984</v>
      </c>
      <c r="Z809" s="33">
        <f t="shared" si="145"/>
        <v>1736572</v>
      </c>
      <c r="AA809" s="34">
        <f t="shared" si="146"/>
        <v>4.281936537351459E-05</v>
      </c>
      <c r="AB809" s="33" t="s">
        <v>4992</v>
      </c>
      <c r="AC809" s="35">
        <v>44915</v>
      </c>
      <c r="AD809" s="33">
        <v>60</v>
      </c>
      <c r="AE809" s="36">
        <f t="shared" si="147"/>
        <v>44975</v>
      </c>
    </row>
    <row r="810" spans="2:31" ht="14.5" hidden="1">
      <c r="B810" s="29" t="s">
        <v>886</v>
      </c>
      <c r="C810" s="30" t="str">
        <f t="shared" si="137"/>
        <v>(Acreedores quirografarios)</v>
      </c>
      <c r="D810" s="30">
        <v>5</v>
      </c>
      <c r="E810" s="30" t="s">
        <v>5118</v>
      </c>
      <c r="F810" s="30" t="s">
        <v>5119</v>
      </c>
      <c r="G810" s="30" t="s">
        <v>1616</v>
      </c>
      <c r="H810" s="31" t="s">
        <v>895</v>
      </c>
      <c r="I810" s="31" t="s">
        <v>48</v>
      </c>
      <c r="J810" s="32">
        <v>543917</v>
      </c>
      <c r="K810" s="33">
        <f t="shared" si="138"/>
        <v>111.79575877648143</v>
      </c>
      <c r="L810" s="33">
        <v>533249</v>
      </c>
      <c r="M810" s="33">
        <v>0</v>
      </c>
      <c r="N810" s="33">
        <v>0</v>
      </c>
      <c r="O810" s="33">
        <v>0</v>
      </c>
      <c r="P810" s="33">
        <f t="shared" si="139"/>
        <v>543917</v>
      </c>
      <c r="Q810" s="33">
        <f t="shared" si="140"/>
        <v>111.79575877648143</v>
      </c>
      <c r="R810" s="33">
        <f t="shared" si="141"/>
        <v>533249</v>
      </c>
      <c r="S810" s="39"/>
      <c r="T810" s="30" t="str">
        <f t="shared" si="142"/>
        <v>COP</v>
      </c>
      <c r="U810" s="33">
        <v>0</v>
      </c>
      <c r="V810" s="33">
        <v>0</v>
      </c>
      <c r="W810" s="33">
        <v>0</v>
      </c>
      <c r="X810" s="33">
        <f t="shared" si="143"/>
        <v>543917</v>
      </c>
      <c r="Y810" s="33">
        <f t="shared" si="144"/>
        <v>111.79575877648143</v>
      </c>
      <c r="Z810" s="33">
        <f t="shared" si="145"/>
        <v>533249</v>
      </c>
      <c r="AA810" s="34">
        <f t="shared" si="146"/>
        <v>1.3148538480443817E-05</v>
      </c>
      <c r="AB810" s="33" t="s">
        <v>4992</v>
      </c>
      <c r="AC810" s="35">
        <v>44939</v>
      </c>
      <c r="AD810" s="33">
        <v>60</v>
      </c>
      <c r="AE810" s="36">
        <f t="shared" si="147"/>
        <v>44999</v>
      </c>
    </row>
    <row r="811" spans="2:31" ht="14.5" hidden="1">
      <c r="B811" s="29" t="s">
        <v>886</v>
      </c>
      <c r="C811" s="30" t="str">
        <f t="shared" si="137"/>
        <v>(Acreedores quirografarios)</v>
      </c>
      <c r="D811" s="30">
        <v>5</v>
      </c>
      <c r="E811" s="30" t="s">
        <v>5118</v>
      </c>
      <c r="F811" s="30" t="s">
        <v>5119</v>
      </c>
      <c r="G811" s="30" t="s">
        <v>1616</v>
      </c>
      <c r="H811" s="31" t="s">
        <v>896</v>
      </c>
      <c r="I811" s="31" t="s">
        <v>48</v>
      </c>
      <c r="J811" s="32">
        <v>7203725</v>
      </c>
      <c r="K811" s="33">
        <f t="shared" si="138"/>
        <v>1442.3640156399047</v>
      </c>
      <c r="L811" s="33">
        <v>6879860</v>
      </c>
      <c r="M811" s="33">
        <v>0</v>
      </c>
      <c r="N811" s="33">
        <v>0</v>
      </c>
      <c r="O811" s="33">
        <v>0</v>
      </c>
      <c r="P811" s="33">
        <f t="shared" si="139"/>
        <v>7203725</v>
      </c>
      <c r="Q811" s="33">
        <f t="shared" si="140"/>
        <v>1442.3640156399047</v>
      </c>
      <c r="R811" s="33">
        <f t="shared" si="141"/>
        <v>6879860</v>
      </c>
      <c r="S811" s="39"/>
      <c r="T811" s="30" t="str">
        <f t="shared" si="142"/>
        <v>COP</v>
      </c>
      <c r="U811" s="33">
        <v>0</v>
      </c>
      <c r="V811" s="33">
        <v>0</v>
      </c>
      <c r="W811" s="33">
        <v>0</v>
      </c>
      <c r="X811" s="33">
        <f t="shared" si="143"/>
        <v>7203725</v>
      </c>
      <c r="Y811" s="33">
        <f t="shared" si="144"/>
        <v>1442.3640156399047</v>
      </c>
      <c r="Z811" s="33">
        <f t="shared" si="145"/>
        <v>6879860</v>
      </c>
      <c r="AA811" s="34">
        <f t="shared" si="146"/>
        <v>0.00016963951915534056</v>
      </c>
      <c r="AB811" s="33" t="s">
        <v>4992</v>
      </c>
      <c r="AC811" s="35">
        <v>44939</v>
      </c>
      <c r="AD811" s="33">
        <v>60</v>
      </c>
      <c r="AE811" s="36">
        <f t="shared" si="147"/>
        <v>44999</v>
      </c>
    </row>
    <row r="812" spans="2:31" ht="14.5" hidden="1">
      <c r="B812" s="29" t="s">
        <v>886</v>
      </c>
      <c r="C812" s="30" t="str">
        <f t="shared" si="137"/>
        <v>(Acreedores quirografarios)</v>
      </c>
      <c r="D812" s="30">
        <v>5</v>
      </c>
      <c r="E812" s="30" t="s">
        <v>5118</v>
      </c>
      <c r="F812" s="30" t="s">
        <v>5119</v>
      </c>
      <c r="G812" s="30" t="s">
        <v>1616</v>
      </c>
      <c r="H812" s="31" t="s">
        <v>897</v>
      </c>
      <c r="I812" s="31" t="s">
        <v>48</v>
      </c>
      <c r="J812" s="32">
        <v>14411704</v>
      </c>
      <c r="K812" s="33">
        <f t="shared" si="138"/>
        <v>2885.5798400368981</v>
      </c>
      <c r="L812" s="33">
        <v>13763783</v>
      </c>
      <c r="M812" s="33">
        <v>0</v>
      </c>
      <c r="N812" s="33">
        <v>0</v>
      </c>
      <c r="O812" s="33">
        <v>0</v>
      </c>
      <c r="P812" s="33">
        <f t="shared" si="139"/>
        <v>14411704</v>
      </c>
      <c r="Q812" s="33">
        <f t="shared" si="140"/>
        <v>2885.5798400368981</v>
      </c>
      <c r="R812" s="33">
        <f t="shared" si="141"/>
        <v>13763783</v>
      </c>
      <c r="S812" s="39"/>
      <c r="T812" s="30" t="str">
        <f t="shared" si="142"/>
        <v>COP</v>
      </c>
      <c r="U812" s="33">
        <v>0</v>
      </c>
      <c r="V812" s="33">
        <v>0</v>
      </c>
      <c r="W812" s="33">
        <v>0</v>
      </c>
      <c r="X812" s="33">
        <f t="shared" si="143"/>
        <v>14411704</v>
      </c>
      <c r="Y812" s="33">
        <f t="shared" si="144"/>
        <v>2885.5798400368981</v>
      </c>
      <c r="Z812" s="33">
        <f t="shared" si="145"/>
        <v>13763783</v>
      </c>
      <c r="AA812" s="34">
        <f t="shared" si="146"/>
        <v>0.00033937922136183745</v>
      </c>
      <c r="AB812" s="33" t="s">
        <v>4992</v>
      </c>
      <c r="AC812" s="35">
        <v>44946</v>
      </c>
      <c r="AD812" s="33">
        <v>60</v>
      </c>
      <c r="AE812" s="36">
        <f t="shared" si="147"/>
        <v>45006</v>
      </c>
    </row>
    <row r="813" spans="2:31" ht="14.5" hidden="1">
      <c r="B813" s="29" t="s">
        <v>886</v>
      </c>
      <c r="C813" s="30" t="str">
        <f t="shared" si="137"/>
        <v>(Acreedores quirografarios)</v>
      </c>
      <c r="D813" s="30">
        <v>5</v>
      </c>
      <c r="E813" s="30" t="s">
        <v>5118</v>
      </c>
      <c r="F813" s="30" t="s">
        <v>5119</v>
      </c>
      <c r="G813" s="30" t="s">
        <v>1616</v>
      </c>
      <c r="H813" s="31" t="s">
        <v>898</v>
      </c>
      <c r="I813" s="31" t="s">
        <v>48</v>
      </c>
      <c r="J813" s="32">
        <v>33589535</v>
      </c>
      <c r="K813" s="33">
        <f t="shared" si="138"/>
        <v>6725.4561464196986</v>
      </c>
      <c r="L813" s="33">
        <v>32079417</v>
      </c>
      <c r="M813" s="33">
        <v>0</v>
      </c>
      <c r="N813" s="33">
        <v>0</v>
      </c>
      <c r="O813" s="33">
        <v>0</v>
      </c>
      <c r="P813" s="33">
        <f t="shared" si="139"/>
        <v>33589535</v>
      </c>
      <c r="Q813" s="33">
        <f t="shared" si="140"/>
        <v>6725.4561464196986</v>
      </c>
      <c r="R813" s="33">
        <f t="shared" si="141"/>
        <v>32079417</v>
      </c>
      <c r="S813" s="39"/>
      <c r="T813" s="30" t="str">
        <f t="shared" si="142"/>
        <v>COP</v>
      </c>
      <c r="U813" s="33">
        <v>0</v>
      </c>
      <c r="V813" s="33">
        <v>0</v>
      </c>
      <c r="W813" s="33">
        <v>0</v>
      </c>
      <c r="X813" s="33">
        <f t="shared" si="143"/>
        <v>33589535</v>
      </c>
      <c r="Y813" s="33">
        <f t="shared" si="144"/>
        <v>6725.4561464196986</v>
      </c>
      <c r="Z813" s="33">
        <f t="shared" si="145"/>
        <v>32079417</v>
      </c>
      <c r="AA813" s="34">
        <f t="shared" si="146"/>
        <v>0.00079099529273323258</v>
      </c>
      <c r="AB813" s="33" t="s">
        <v>4992</v>
      </c>
      <c r="AC813" s="35">
        <v>44946</v>
      </c>
      <c r="AD813" s="33">
        <v>60</v>
      </c>
      <c r="AE813" s="36">
        <f t="shared" si="147"/>
        <v>45006</v>
      </c>
    </row>
    <row r="814" spans="2:31" ht="14.5" hidden="1">
      <c r="B814" s="29" t="s">
        <v>886</v>
      </c>
      <c r="C814" s="30" t="str">
        <f t="shared" si="137"/>
        <v>(Acreedores quirografarios)</v>
      </c>
      <c r="D814" s="30">
        <v>5</v>
      </c>
      <c r="E814" s="30" t="s">
        <v>5118</v>
      </c>
      <c r="F814" s="30" t="s">
        <v>5119</v>
      </c>
      <c r="G814" s="30" t="s">
        <v>1616</v>
      </c>
      <c r="H814" s="31" t="s">
        <v>899</v>
      </c>
      <c r="I814" s="31" t="s">
        <v>48</v>
      </c>
      <c r="J814" s="32">
        <v>6512419</v>
      </c>
      <c r="K814" s="33">
        <f t="shared" si="138"/>
        <v>1306.9127959998741</v>
      </c>
      <c r="L814" s="33">
        <v>6233778</v>
      </c>
      <c r="M814" s="33">
        <v>0</v>
      </c>
      <c r="N814" s="33">
        <v>0</v>
      </c>
      <c r="O814" s="33">
        <v>0</v>
      </c>
      <c r="P814" s="33">
        <f t="shared" si="139"/>
        <v>6512419</v>
      </c>
      <c r="Q814" s="33">
        <f t="shared" si="140"/>
        <v>1306.9127959998741</v>
      </c>
      <c r="R814" s="33">
        <f t="shared" si="141"/>
        <v>6233778</v>
      </c>
      <c r="S814" s="39"/>
      <c r="T814" s="30" t="str">
        <f t="shared" si="142"/>
        <v>COP</v>
      </c>
      <c r="U814" s="33">
        <v>0</v>
      </c>
      <c r="V814" s="33">
        <v>0</v>
      </c>
      <c r="W814" s="33">
        <v>0</v>
      </c>
      <c r="X814" s="33">
        <f t="shared" si="143"/>
        <v>6512419</v>
      </c>
      <c r="Y814" s="33">
        <f t="shared" si="144"/>
        <v>1306.9127959998741</v>
      </c>
      <c r="Z814" s="33">
        <f t="shared" si="145"/>
        <v>6233778</v>
      </c>
      <c r="AA814" s="34">
        <f t="shared" si="146"/>
        <v>0.0001537088112899304</v>
      </c>
      <c r="AB814" s="33" t="s">
        <v>4992</v>
      </c>
      <c r="AC814" s="35">
        <v>44950</v>
      </c>
      <c r="AD814" s="33">
        <v>60</v>
      </c>
      <c r="AE814" s="36">
        <f t="shared" si="147"/>
        <v>45010</v>
      </c>
    </row>
    <row r="815" spans="2:31" ht="14.5" hidden="1">
      <c r="B815" s="29" t="s">
        <v>886</v>
      </c>
      <c r="C815" s="30" t="str">
        <f t="shared" si="137"/>
        <v>(Acreedores quirografarios)</v>
      </c>
      <c r="D815" s="30">
        <v>5</v>
      </c>
      <c r="E815" s="30" t="s">
        <v>5118</v>
      </c>
      <c r="F815" s="30" t="s">
        <v>5119</v>
      </c>
      <c r="G815" s="30" t="s">
        <v>1616</v>
      </c>
      <c r="H815" s="31" t="s">
        <v>900</v>
      </c>
      <c r="I815" s="31" t="s">
        <v>48</v>
      </c>
      <c r="J815" s="32">
        <v>1833790</v>
      </c>
      <c r="K815" s="33">
        <f t="shared" si="138"/>
        <v>367.17003679360982</v>
      </c>
      <c r="L815" s="33">
        <v>1751346</v>
      </c>
      <c r="M815" s="33">
        <v>0</v>
      </c>
      <c r="N815" s="33">
        <v>0</v>
      </c>
      <c r="O815" s="33">
        <v>0</v>
      </c>
      <c r="P815" s="33">
        <f t="shared" si="139"/>
        <v>1833790</v>
      </c>
      <c r="Q815" s="33">
        <f t="shared" si="140"/>
        <v>367.17003679360982</v>
      </c>
      <c r="R815" s="33">
        <f t="shared" si="141"/>
        <v>1751346</v>
      </c>
      <c r="S815" s="39"/>
      <c r="T815" s="30" t="str">
        <f t="shared" si="142"/>
        <v>COP</v>
      </c>
      <c r="U815" s="33">
        <v>0</v>
      </c>
      <c r="V815" s="33">
        <v>0</v>
      </c>
      <c r="W815" s="33">
        <v>0</v>
      </c>
      <c r="X815" s="33">
        <f t="shared" si="143"/>
        <v>1833790</v>
      </c>
      <c r="Y815" s="33">
        <f t="shared" si="144"/>
        <v>367.17003679360982</v>
      </c>
      <c r="Z815" s="33">
        <f t="shared" si="145"/>
        <v>1751346</v>
      </c>
      <c r="AA815" s="34">
        <f t="shared" si="146"/>
        <v>4.3183653928223694E-05</v>
      </c>
      <c r="AB815" s="33" t="s">
        <v>4992</v>
      </c>
      <c r="AC815" s="35">
        <v>44953</v>
      </c>
      <c r="AD815" s="33">
        <v>60</v>
      </c>
      <c r="AE815" s="36">
        <f t="shared" si="147"/>
        <v>45013</v>
      </c>
    </row>
    <row r="816" spans="2:31" ht="14.5" hidden="1">
      <c r="B816" s="29" t="s">
        <v>886</v>
      </c>
      <c r="C816" s="30" t="str">
        <f t="shared" si="137"/>
        <v>(Acreedores quirografarios)</v>
      </c>
      <c r="D816" s="30">
        <v>5</v>
      </c>
      <c r="E816" s="30" t="s">
        <v>5118</v>
      </c>
      <c r="F816" s="30" t="s">
        <v>5119</v>
      </c>
      <c r="G816" s="30" t="s">
        <v>1616</v>
      </c>
      <c r="H816" s="31" t="s">
        <v>901</v>
      </c>
      <c r="I816" s="31" t="s">
        <v>48</v>
      </c>
      <c r="J816" s="32">
        <v>666400</v>
      </c>
      <c r="K816" s="33">
        <f t="shared" si="138"/>
        <v>136.36487520571924</v>
      </c>
      <c r="L816" s="33">
        <v>650440</v>
      </c>
      <c r="M816" s="33">
        <v>0</v>
      </c>
      <c r="N816" s="33">
        <v>0</v>
      </c>
      <c r="O816" s="33">
        <v>0</v>
      </c>
      <c r="P816" s="33">
        <f t="shared" si="139"/>
        <v>666400</v>
      </c>
      <c r="Q816" s="33">
        <f t="shared" si="140"/>
        <v>136.36487520571924</v>
      </c>
      <c r="R816" s="33">
        <f t="shared" si="141"/>
        <v>650440</v>
      </c>
      <c r="S816" s="39"/>
      <c r="T816" s="30" t="str">
        <f t="shared" si="142"/>
        <v>COP</v>
      </c>
      <c r="U816" s="33">
        <v>0</v>
      </c>
      <c r="V816" s="33">
        <v>0</v>
      </c>
      <c r="W816" s="33">
        <v>0</v>
      </c>
      <c r="X816" s="33">
        <f t="shared" si="143"/>
        <v>666400</v>
      </c>
      <c r="Y816" s="33">
        <f t="shared" si="144"/>
        <v>136.36487520571924</v>
      </c>
      <c r="Z816" s="33">
        <f t="shared" si="145"/>
        <v>650440</v>
      </c>
      <c r="AA816" s="34">
        <f t="shared" si="146"/>
        <v>1.6038164852104506E-05</v>
      </c>
      <c r="AB816" s="33" t="s">
        <v>4992</v>
      </c>
      <c r="AC816" s="35">
        <v>44964</v>
      </c>
      <c r="AD816" s="33">
        <v>60</v>
      </c>
      <c r="AE816" s="36">
        <f t="shared" si="147"/>
        <v>45024</v>
      </c>
    </row>
    <row r="817" spans="2:31" ht="14.5" hidden="1">
      <c r="B817" s="29" t="s">
        <v>886</v>
      </c>
      <c r="C817" s="30" t="str">
        <f t="shared" si="137"/>
        <v>(Acreedores quirografarios)</v>
      </c>
      <c r="D817" s="30">
        <v>5</v>
      </c>
      <c r="E817" s="30" t="s">
        <v>5118</v>
      </c>
      <c r="F817" s="30" t="s">
        <v>5119</v>
      </c>
      <c r="G817" s="30" t="s">
        <v>1616</v>
      </c>
      <c r="H817" s="31" t="s">
        <v>902</v>
      </c>
      <c r="I817" s="31" t="s">
        <v>48</v>
      </c>
      <c r="J817" s="32">
        <v>130900</v>
      </c>
      <c r="K817" s="33">
        <f t="shared" si="138"/>
        <v>26.785957629694852</v>
      </c>
      <c r="L817" s="33">
        <v>127765</v>
      </c>
      <c r="M817" s="33">
        <v>0</v>
      </c>
      <c r="N817" s="33">
        <v>0</v>
      </c>
      <c r="O817" s="33">
        <v>0</v>
      </c>
      <c r="P817" s="33">
        <f t="shared" si="139"/>
        <v>130900</v>
      </c>
      <c r="Q817" s="33">
        <f t="shared" si="140"/>
        <v>26.785957629694852</v>
      </c>
      <c r="R817" s="33">
        <f t="shared" si="141"/>
        <v>127765</v>
      </c>
      <c r="S817" s="39"/>
      <c r="T817" s="30" t="str">
        <f t="shared" si="142"/>
        <v>COP</v>
      </c>
      <c r="U817" s="33">
        <v>0</v>
      </c>
      <c r="V817" s="33">
        <v>0</v>
      </c>
      <c r="W817" s="33">
        <v>0</v>
      </c>
      <c r="X817" s="33">
        <f t="shared" si="143"/>
        <v>130900</v>
      </c>
      <c r="Y817" s="33">
        <f t="shared" si="144"/>
        <v>26.785957629694852</v>
      </c>
      <c r="Z817" s="33">
        <f t="shared" si="145"/>
        <v>127765</v>
      </c>
      <c r="AA817" s="34">
        <f t="shared" si="146"/>
        <v>3.1503538102348139E-06</v>
      </c>
      <c r="AB817" s="33" t="s">
        <v>4992</v>
      </c>
      <c r="AC817" s="35">
        <v>44964</v>
      </c>
      <c r="AD817" s="33">
        <v>60</v>
      </c>
      <c r="AE817" s="36">
        <f t="shared" si="147"/>
        <v>45024</v>
      </c>
    </row>
    <row r="818" spans="2:31" ht="14.5" hidden="1">
      <c r="B818" s="29" t="s">
        <v>886</v>
      </c>
      <c r="C818" s="30" t="str">
        <f t="shared" si="137"/>
        <v>(Acreedores quirografarios)</v>
      </c>
      <c r="D818" s="30">
        <v>5</v>
      </c>
      <c r="E818" s="30" t="s">
        <v>5118</v>
      </c>
      <c r="F818" s="30" t="s">
        <v>5119</v>
      </c>
      <c r="G818" s="30" t="s">
        <v>1616</v>
      </c>
      <c r="H818" s="31" t="s">
        <v>903</v>
      </c>
      <c r="I818" s="31" t="s">
        <v>48</v>
      </c>
      <c r="J818" s="32">
        <v>6319016</v>
      </c>
      <c r="K818" s="33">
        <f t="shared" si="138"/>
        <v>1267.4664821744918</v>
      </c>
      <c r="L818" s="33">
        <v>6045625</v>
      </c>
      <c r="M818" s="33">
        <v>0</v>
      </c>
      <c r="N818" s="33">
        <v>0</v>
      </c>
      <c r="O818" s="33">
        <v>0</v>
      </c>
      <c r="P818" s="33">
        <f t="shared" si="139"/>
        <v>6319016</v>
      </c>
      <c r="Q818" s="33">
        <f t="shared" si="140"/>
        <v>1267.4664821744918</v>
      </c>
      <c r="R818" s="33">
        <f t="shared" si="141"/>
        <v>6045625</v>
      </c>
      <c r="S818" s="39"/>
      <c r="T818" s="30" t="str">
        <f t="shared" si="142"/>
        <v>COP</v>
      </c>
      <c r="U818" s="33">
        <v>0</v>
      </c>
      <c r="V818" s="33">
        <v>0</v>
      </c>
      <c r="W818" s="33">
        <v>0</v>
      </c>
      <c r="X818" s="33">
        <f t="shared" si="143"/>
        <v>6319016</v>
      </c>
      <c r="Y818" s="33">
        <f t="shared" si="144"/>
        <v>1267.4664821744918</v>
      </c>
      <c r="Z818" s="33">
        <f t="shared" si="145"/>
        <v>6045625</v>
      </c>
      <c r="AA818" s="34">
        <f t="shared" si="146"/>
        <v>0.00014906944588894335</v>
      </c>
      <c r="AB818" s="33" t="s">
        <v>4992</v>
      </c>
      <c r="AC818" s="35">
        <v>44964</v>
      </c>
      <c r="AD818" s="33">
        <v>60</v>
      </c>
      <c r="AE818" s="36">
        <f t="shared" si="147"/>
        <v>45024</v>
      </c>
    </row>
    <row r="819" spans="2:31" ht="14.5" hidden="1">
      <c r="B819" s="29" t="s">
        <v>904</v>
      </c>
      <c r="C819" s="30" t="str">
        <f t="shared" si="137"/>
        <v>(Acreedores quirografarios)</v>
      </c>
      <c r="D819" s="30">
        <v>5</v>
      </c>
      <c r="E819" s="30" t="s">
        <v>5120</v>
      </c>
      <c r="F819" s="30" t="s">
        <v>5121</v>
      </c>
      <c r="G819" s="30" t="s">
        <v>1723</v>
      </c>
      <c r="H819" s="31" t="s">
        <v>905</v>
      </c>
      <c r="I819" s="31" t="s">
        <v>48</v>
      </c>
      <c r="J819" s="32">
        <v>359844</v>
      </c>
      <c r="K819" s="33">
        <f t="shared" si="138"/>
        <v>71.29553340251789</v>
      </c>
      <c r="L819" s="33">
        <v>340069</v>
      </c>
      <c r="M819" s="33">
        <v>0</v>
      </c>
      <c r="N819" s="33">
        <v>0</v>
      </c>
      <c r="O819" s="33">
        <v>0</v>
      </c>
      <c r="P819" s="33">
        <f t="shared" si="139"/>
        <v>359844</v>
      </c>
      <c r="Q819" s="33">
        <f t="shared" si="140"/>
        <v>71.29553340251789</v>
      </c>
      <c r="R819" s="33">
        <f t="shared" si="141"/>
        <v>340069</v>
      </c>
      <c r="S819" s="39"/>
      <c r="T819" s="30" t="str">
        <f t="shared" si="142"/>
        <v>COP</v>
      </c>
      <c r="U819" s="33">
        <v>0</v>
      </c>
      <c r="V819" s="33">
        <v>0</v>
      </c>
      <c r="W819" s="33">
        <v>0</v>
      </c>
      <c r="X819" s="33">
        <f t="shared" si="143"/>
        <v>359844</v>
      </c>
      <c r="Y819" s="33">
        <f t="shared" si="144"/>
        <v>71.29553340251789</v>
      </c>
      <c r="Z819" s="33">
        <f t="shared" si="145"/>
        <v>340069</v>
      </c>
      <c r="AA819" s="34">
        <f t="shared" si="146"/>
        <v>8.3852202864066291E-06</v>
      </c>
      <c r="AB819" s="33" t="s">
        <v>252</v>
      </c>
      <c r="AC819" s="35">
        <v>44931</v>
      </c>
      <c r="AD819" s="33">
        <v>60</v>
      </c>
      <c r="AE819" s="36">
        <f t="shared" si="147"/>
        <v>44991</v>
      </c>
    </row>
    <row r="820" spans="2:31" ht="14.5" hidden="1">
      <c r="B820" s="29" t="s">
        <v>904</v>
      </c>
      <c r="C820" s="30" t="str">
        <f t="shared" si="137"/>
        <v>(Acreedores quirografarios)</v>
      </c>
      <c r="D820" s="30">
        <v>5</v>
      </c>
      <c r="E820" s="30" t="s">
        <v>5120</v>
      </c>
      <c r="F820" s="30" t="s">
        <v>5121</v>
      </c>
      <c r="G820" s="30" t="s">
        <v>1723</v>
      </c>
      <c r="H820" s="31" t="s">
        <v>906</v>
      </c>
      <c r="I820" s="31" t="s">
        <v>48</v>
      </c>
      <c r="J820" s="32">
        <v>359471</v>
      </c>
      <c r="K820" s="33">
        <f t="shared" si="138"/>
        <v>71.220268981204853</v>
      </c>
      <c r="L820" s="33">
        <v>339710</v>
      </c>
      <c r="M820" s="33">
        <v>0</v>
      </c>
      <c r="N820" s="33">
        <v>0</v>
      </c>
      <c r="O820" s="33">
        <v>0</v>
      </c>
      <c r="P820" s="33">
        <f t="shared" si="139"/>
        <v>359471</v>
      </c>
      <c r="Q820" s="33">
        <f t="shared" si="140"/>
        <v>71.220268981204853</v>
      </c>
      <c r="R820" s="33">
        <f t="shared" si="141"/>
        <v>339710</v>
      </c>
      <c r="S820" s="39"/>
      <c r="T820" s="30" t="str">
        <f t="shared" si="142"/>
        <v>COP</v>
      </c>
      <c r="U820" s="33">
        <v>0</v>
      </c>
      <c r="V820" s="33">
        <v>0</v>
      </c>
      <c r="W820" s="33">
        <v>0</v>
      </c>
      <c r="X820" s="33">
        <f t="shared" si="143"/>
        <v>359471</v>
      </c>
      <c r="Y820" s="33">
        <f t="shared" si="144"/>
        <v>71.220268981204853</v>
      </c>
      <c r="Z820" s="33">
        <f t="shared" si="145"/>
        <v>339710</v>
      </c>
      <c r="AA820" s="34">
        <f t="shared" si="146"/>
        <v>8.3763682767179482E-06</v>
      </c>
      <c r="AB820" s="33" t="s">
        <v>252</v>
      </c>
      <c r="AC820" s="35">
        <v>44931</v>
      </c>
      <c r="AD820" s="33">
        <v>60</v>
      </c>
      <c r="AE820" s="36">
        <f t="shared" si="147"/>
        <v>44991</v>
      </c>
    </row>
    <row r="821" spans="2:31" ht="14.5" hidden="1">
      <c r="B821" s="29" t="s">
        <v>904</v>
      </c>
      <c r="C821" s="30" t="str">
        <f t="shared" si="137"/>
        <v>(Acreedores quirografarios)</v>
      </c>
      <c r="D821" s="30">
        <v>5</v>
      </c>
      <c r="E821" s="30" t="s">
        <v>5120</v>
      </c>
      <c r="F821" s="30" t="s">
        <v>5121</v>
      </c>
      <c r="G821" s="30" t="s">
        <v>1723</v>
      </c>
      <c r="H821" s="31" t="s">
        <v>907</v>
      </c>
      <c r="I821" s="31" t="s">
        <v>48</v>
      </c>
      <c r="J821" s="32">
        <v>359471</v>
      </c>
      <c r="K821" s="33">
        <f t="shared" si="138"/>
        <v>71.220268981204853</v>
      </c>
      <c r="L821" s="33">
        <v>339710</v>
      </c>
      <c r="M821" s="33">
        <v>0</v>
      </c>
      <c r="N821" s="33">
        <v>0</v>
      </c>
      <c r="O821" s="33">
        <v>0</v>
      </c>
      <c r="P821" s="33">
        <f t="shared" si="139"/>
        <v>359471</v>
      </c>
      <c r="Q821" s="33">
        <f t="shared" si="140"/>
        <v>71.220268981204853</v>
      </c>
      <c r="R821" s="33">
        <f t="shared" si="141"/>
        <v>339710</v>
      </c>
      <c r="S821" s="39"/>
      <c r="T821" s="30" t="str">
        <f t="shared" si="142"/>
        <v>COP</v>
      </c>
      <c r="U821" s="33">
        <v>0</v>
      </c>
      <c r="V821" s="33">
        <v>0</v>
      </c>
      <c r="W821" s="33">
        <v>0</v>
      </c>
      <c r="X821" s="33">
        <f t="shared" si="143"/>
        <v>359471</v>
      </c>
      <c r="Y821" s="33">
        <f t="shared" si="144"/>
        <v>71.220268981204853</v>
      </c>
      <c r="Z821" s="33">
        <f t="shared" si="145"/>
        <v>339710</v>
      </c>
      <c r="AA821" s="34">
        <f t="shared" si="146"/>
        <v>8.3763682767179482E-06</v>
      </c>
      <c r="AB821" s="33" t="s">
        <v>252</v>
      </c>
      <c r="AC821" s="35">
        <v>44931</v>
      </c>
      <c r="AD821" s="33">
        <v>60</v>
      </c>
      <c r="AE821" s="36">
        <f t="shared" si="147"/>
        <v>44991</v>
      </c>
    </row>
    <row r="822" spans="2:31" ht="14.5" hidden="1">
      <c r="B822" s="29" t="s">
        <v>904</v>
      </c>
      <c r="C822" s="30" t="str">
        <f t="shared" si="137"/>
        <v>(Acreedores quirografarios)</v>
      </c>
      <c r="D822" s="30">
        <v>5</v>
      </c>
      <c r="E822" s="30" t="s">
        <v>5120</v>
      </c>
      <c r="F822" s="30" t="s">
        <v>5121</v>
      </c>
      <c r="G822" s="30" t="s">
        <v>1723</v>
      </c>
      <c r="H822" s="31" t="s">
        <v>908</v>
      </c>
      <c r="I822" s="31" t="s">
        <v>48</v>
      </c>
      <c r="J822" s="32">
        <v>334758</v>
      </c>
      <c r="K822" s="33">
        <f t="shared" si="138"/>
        <v>67.316372632263068</v>
      </c>
      <c r="L822" s="33">
        <v>321089</v>
      </c>
      <c r="M822" s="33">
        <v>0</v>
      </c>
      <c r="N822" s="33">
        <v>0</v>
      </c>
      <c r="O822" s="33">
        <v>0</v>
      </c>
      <c r="P822" s="33">
        <f t="shared" si="139"/>
        <v>334758</v>
      </c>
      <c r="Q822" s="33">
        <f t="shared" si="140"/>
        <v>67.316372632263068</v>
      </c>
      <c r="R822" s="33">
        <f t="shared" si="141"/>
        <v>321089</v>
      </c>
      <c r="S822" s="39"/>
      <c r="T822" s="30" t="str">
        <f t="shared" si="142"/>
        <v>COP</v>
      </c>
      <c r="U822" s="33">
        <v>0</v>
      </c>
      <c r="V822" s="33">
        <v>0</v>
      </c>
      <c r="W822" s="33">
        <v>0</v>
      </c>
      <c r="X822" s="33">
        <f t="shared" si="143"/>
        <v>334758</v>
      </c>
      <c r="Y822" s="33">
        <f t="shared" si="144"/>
        <v>67.316372632263068</v>
      </c>
      <c r="Z822" s="33">
        <f t="shared" si="145"/>
        <v>321089</v>
      </c>
      <c r="AA822" s="34">
        <f t="shared" si="146"/>
        <v>7.9172226711109155E-06</v>
      </c>
      <c r="AB822" s="33" t="s">
        <v>252</v>
      </c>
      <c r="AC822" s="35">
        <v>44936</v>
      </c>
      <c r="AD822" s="33">
        <v>60</v>
      </c>
      <c r="AE822" s="36">
        <f t="shared" si="147"/>
        <v>44996</v>
      </c>
    </row>
    <row r="823" spans="2:31" ht="14.5" hidden="1">
      <c r="B823" s="29" t="s">
        <v>904</v>
      </c>
      <c r="C823" s="30" t="str">
        <f t="shared" si="137"/>
        <v>(Acreedores quirografarios)</v>
      </c>
      <c r="D823" s="30">
        <v>5</v>
      </c>
      <c r="E823" s="30" t="s">
        <v>5120</v>
      </c>
      <c r="F823" s="30" t="s">
        <v>5121</v>
      </c>
      <c r="G823" s="30" t="s">
        <v>1723</v>
      </c>
      <c r="H823" s="31" t="s">
        <v>909</v>
      </c>
      <c r="I823" s="31" t="s">
        <v>48</v>
      </c>
      <c r="J823" s="32">
        <v>359198</v>
      </c>
      <c r="K823" s="33">
        <f t="shared" si="138"/>
        <v>72.245668102770523</v>
      </c>
      <c r="L823" s="33">
        <v>344601</v>
      </c>
      <c r="M823" s="33">
        <v>0</v>
      </c>
      <c r="N823" s="33">
        <v>0</v>
      </c>
      <c r="O823" s="33">
        <v>0</v>
      </c>
      <c r="P823" s="33">
        <f t="shared" si="139"/>
        <v>359198</v>
      </c>
      <c r="Q823" s="33">
        <f t="shared" si="140"/>
        <v>72.245668102770523</v>
      </c>
      <c r="R823" s="33">
        <f t="shared" si="141"/>
        <v>344601</v>
      </c>
      <c r="S823" s="39"/>
      <c r="T823" s="30" t="str">
        <f t="shared" si="142"/>
        <v>COP</v>
      </c>
      <c r="U823" s="33">
        <v>0</v>
      </c>
      <c r="V823" s="33">
        <v>0</v>
      </c>
      <c r="W823" s="33">
        <v>0</v>
      </c>
      <c r="X823" s="33">
        <f t="shared" si="143"/>
        <v>359198</v>
      </c>
      <c r="Y823" s="33">
        <f t="shared" si="144"/>
        <v>72.245668102770523</v>
      </c>
      <c r="Z823" s="33">
        <f t="shared" si="145"/>
        <v>344601</v>
      </c>
      <c r="AA823" s="34">
        <f t="shared" si="146"/>
        <v>8.4969676621979981E-06</v>
      </c>
      <c r="AB823" s="33" t="s">
        <v>252</v>
      </c>
      <c r="AC823" s="35">
        <v>44936</v>
      </c>
      <c r="AD823" s="33">
        <v>60</v>
      </c>
      <c r="AE823" s="36">
        <f t="shared" si="147"/>
        <v>44996</v>
      </c>
    </row>
    <row r="824" spans="2:31" ht="14.5" hidden="1">
      <c r="B824" s="29" t="s">
        <v>904</v>
      </c>
      <c r="C824" s="30" t="str">
        <f t="shared" si="137"/>
        <v>(Acreedores quirografarios)</v>
      </c>
      <c r="D824" s="30">
        <v>5</v>
      </c>
      <c r="E824" s="30" t="s">
        <v>5120</v>
      </c>
      <c r="F824" s="30" t="s">
        <v>5121</v>
      </c>
      <c r="G824" s="30" t="s">
        <v>1723</v>
      </c>
      <c r="H824" s="31" t="s">
        <v>910</v>
      </c>
      <c r="I824" s="31" t="s">
        <v>48</v>
      </c>
      <c r="J824" s="32">
        <v>359157</v>
      </c>
      <c r="K824" s="33">
        <f t="shared" si="138"/>
        <v>72.249022505948815</v>
      </c>
      <c r="L824" s="33">
        <v>344617</v>
      </c>
      <c r="M824" s="33">
        <v>0</v>
      </c>
      <c r="N824" s="33">
        <v>0</v>
      </c>
      <c r="O824" s="33">
        <v>0</v>
      </c>
      <c r="P824" s="33">
        <f t="shared" si="139"/>
        <v>359157</v>
      </c>
      <c r="Q824" s="33">
        <f t="shared" si="140"/>
        <v>72.249022505948815</v>
      </c>
      <c r="R824" s="33">
        <f t="shared" si="141"/>
        <v>344617</v>
      </c>
      <c r="S824" s="39"/>
      <c r="T824" s="30" t="str">
        <f t="shared" si="142"/>
        <v>COP</v>
      </c>
      <c r="U824" s="33">
        <v>0</v>
      </c>
      <c r="V824" s="33">
        <v>0</v>
      </c>
      <c r="W824" s="33">
        <v>0</v>
      </c>
      <c r="X824" s="33">
        <f t="shared" si="143"/>
        <v>359157</v>
      </c>
      <c r="Y824" s="33">
        <f t="shared" si="144"/>
        <v>72.249022505948815</v>
      </c>
      <c r="Z824" s="33">
        <f t="shared" si="145"/>
        <v>344617</v>
      </c>
      <c r="AA824" s="34">
        <f t="shared" si="146"/>
        <v>8.4973621807356538E-06</v>
      </c>
      <c r="AB824" s="33" t="s">
        <v>252</v>
      </c>
      <c r="AC824" s="35">
        <v>44936</v>
      </c>
      <c r="AD824" s="33">
        <v>60</v>
      </c>
      <c r="AE824" s="36">
        <f t="shared" si="147"/>
        <v>44996</v>
      </c>
    </row>
    <row r="825" spans="2:31" ht="14.5" hidden="1">
      <c r="B825" s="29" t="s">
        <v>904</v>
      </c>
      <c r="C825" s="30" t="str">
        <f t="shared" si="137"/>
        <v>(Acreedores quirografarios)</v>
      </c>
      <c r="D825" s="30">
        <v>5</v>
      </c>
      <c r="E825" s="30" t="s">
        <v>5120</v>
      </c>
      <c r="F825" s="30" t="s">
        <v>5121</v>
      </c>
      <c r="G825" s="30" t="s">
        <v>1723</v>
      </c>
      <c r="H825" s="31" t="s">
        <v>911</v>
      </c>
      <c r="I825" s="31" t="s">
        <v>48</v>
      </c>
      <c r="J825" s="32">
        <v>334758</v>
      </c>
      <c r="K825" s="33">
        <f t="shared" si="138"/>
        <v>67.328113043387106</v>
      </c>
      <c r="L825" s="33">
        <v>321145</v>
      </c>
      <c r="M825" s="33">
        <v>0</v>
      </c>
      <c r="N825" s="33">
        <v>0</v>
      </c>
      <c r="O825" s="33">
        <v>0</v>
      </c>
      <c r="P825" s="33">
        <f t="shared" si="139"/>
        <v>334758</v>
      </c>
      <c r="Q825" s="33">
        <f t="shared" si="140"/>
        <v>67.328113043387106</v>
      </c>
      <c r="R825" s="33">
        <f t="shared" si="141"/>
        <v>321145</v>
      </c>
      <c r="S825" s="39"/>
      <c r="T825" s="30" t="str">
        <f t="shared" si="142"/>
        <v>COP</v>
      </c>
      <c r="U825" s="33">
        <v>0</v>
      </c>
      <c r="V825" s="33">
        <v>0</v>
      </c>
      <c r="W825" s="33">
        <v>0</v>
      </c>
      <c r="X825" s="33">
        <f t="shared" si="143"/>
        <v>334758</v>
      </c>
      <c r="Y825" s="33">
        <f t="shared" si="144"/>
        <v>67.328113043387106</v>
      </c>
      <c r="Z825" s="33">
        <f t="shared" si="145"/>
        <v>321145</v>
      </c>
      <c r="AA825" s="34">
        <f t="shared" si="146"/>
        <v>7.9186034859927164E-06</v>
      </c>
      <c r="AB825" s="33" t="s">
        <v>252</v>
      </c>
      <c r="AC825" s="35">
        <v>44936</v>
      </c>
      <c r="AD825" s="33">
        <v>60</v>
      </c>
      <c r="AE825" s="36">
        <f t="shared" si="147"/>
        <v>44996</v>
      </c>
    </row>
    <row r="826" spans="2:31" ht="14.5" hidden="1">
      <c r="B826" s="29" t="s">
        <v>904</v>
      </c>
      <c r="C826" s="30" t="str">
        <f t="shared" si="137"/>
        <v>(Acreedores quirografarios)</v>
      </c>
      <c r="D826" s="30">
        <v>5</v>
      </c>
      <c r="E826" s="30" t="s">
        <v>5120</v>
      </c>
      <c r="F826" s="30" t="s">
        <v>5121</v>
      </c>
      <c r="G826" s="30" t="s">
        <v>1723</v>
      </c>
      <c r="H826" s="31" t="s">
        <v>912</v>
      </c>
      <c r="I826" s="31" t="s">
        <v>48</v>
      </c>
      <c r="J826" s="32">
        <v>377988</v>
      </c>
      <c r="K826" s="33">
        <f t="shared" si="138"/>
        <v>75.136953992263898</v>
      </c>
      <c r="L826" s="33">
        <v>358392</v>
      </c>
      <c r="M826" s="33">
        <v>0</v>
      </c>
      <c r="N826" s="33">
        <v>0</v>
      </c>
      <c r="O826" s="33">
        <v>0</v>
      </c>
      <c r="P826" s="33">
        <f t="shared" si="139"/>
        <v>377988</v>
      </c>
      <c r="Q826" s="33">
        <f t="shared" si="140"/>
        <v>75.136953992263898</v>
      </c>
      <c r="R826" s="33">
        <f t="shared" si="141"/>
        <v>358392</v>
      </c>
      <c r="S826" s="39"/>
      <c r="T826" s="30" t="str">
        <f t="shared" si="142"/>
        <v>COP</v>
      </c>
      <c r="U826" s="33">
        <v>0</v>
      </c>
      <c r="V826" s="33">
        <v>0</v>
      </c>
      <c r="W826" s="33">
        <v>0</v>
      </c>
      <c r="X826" s="33">
        <f t="shared" si="143"/>
        <v>377988</v>
      </c>
      <c r="Y826" s="33">
        <f t="shared" si="144"/>
        <v>75.136953992263898</v>
      </c>
      <c r="Z826" s="33">
        <f t="shared" si="145"/>
        <v>358392</v>
      </c>
      <c r="AA826" s="34">
        <f t="shared" si="146"/>
        <v>8.8370179842497979E-06</v>
      </c>
      <c r="AB826" s="33" t="s">
        <v>252</v>
      </c>
      <c r="AC826" s="35">
        <v>44937</v>
      </c>
      <c r="AD826" s="33">
        <v>60</v>
      </c>
      <c r="AE826" s="36">
        <f t="shared" si="147"/>
        <v>44997</v>
      </c>
    </row>
    <row r="827" spans="2:31" ht="14.5" hidden="1">
      <c r="B827" s="29" t="s">
        <v>904</v>
      </c>
      <c r="C827" s="30" t="str">
        <f t="shared" si="137"/>
        <v>(Acreedores quirografarios)</v>
      </c>
      <c r="D827" s="30">
        <v>5</v>
      </c>
      <c r="E827" s="30" t="s">
        <v>5120</v>
      </c>
      <c r="F827" s="30" t="s">
        <v>5121</v>
      </c>
      <c r="G827" s="30" t="s">
        <v>1723</v>
      </c>
      <c r="H827" s="31" t="s">
        <v>913</v>
      </c>
      <c r="I827" s="31" t="s">
        <v>48</v>
      </c>
      <c r="J827" s="32">
        <v>327987</v>
      </c>
      <c r="K827" s="33">
        <f t="shared" si="138"/>
        <v>65.052150486912581</v>
      </c>
      <c r="L827" s="33">
        <v>310289</v>
      </c>
      <c r="M827" s="33">
        <v>0</v>
      </c>
      <c r="N827" s="33">
        <v>0</v>
      </c>
      <c r="O827" s="33">
        <v>0</v>
      </c>
      <c r="P827" s="33">
        <f t="shared" si="139"/>
        <v>327987</v>
      </c>
      <c r="Q827" s="33">
        <f t="shared" si="140"/>
        <v>65.052150486912581</v>
      </c>
      <c r="R827" s="33">
        <f t="shared" si="141"/>
        <v>310289</v>
      </c>
      <c r="S827" s="39"/>
      <c r="T827" s="30" t="str">
        <f t="shared" si="142"/>
        <v>COP</v>
      </c>
      <c r="U827" s="33">
        <v>0</v>
      </c>
      <c r="V827" s="33">
        <v>0</v>
      </c>
      <c r="W827" s="33">
        <v>0</v>
      </c>
      <c r="X827" s="33">
        <f t="shared" si="143"/>
        <v>327987</v>
      </c>
      <c r="Y827" s="33">
        <f t="shared" si="144"/>
        <v>65.052150486912581</v>
      </c>
      <c r="Z827" s="33">
        <f t="shared" si="145"/>
        <v>310289</v>
      </c>
      <c r="AA827" s="34">
        <f t="shared" si="146"/>
        <v>7.6509226581923863E-06</v>
      </c>
      <c r="AB827" s="33" t="s">
        <v>252</v>
      </c>
      <c r="AC827" s="35">
        <v>44937</v>
      </c>
      <c r="AD827" s="33">
        <v>60</v>
      </c>
      <c r="AE827" s="36">
        <f t="shared" si="147"/>
        <v>44997</v>
      </c>
    </row>
    <row r="828" spans="2:31" ht="14.5" hidden="1">
      <c r="B828" s="29" t="s">
        <v>904</v>
      </c>
      <c r="C828" s="30" t="str">
        <f t="shared" si="137"/>
        <v>(Acreedores quirografarios)</v>
      </c>
      <c r="D828" s="30">
        <v>5</v>
      </c>
      <c r="E828" s="30" t="s">
        <v>5120</v>
      </c>
      <c r="F828" s="30" t="s">
        <v>5121</v>
      </c>
      <c r="G828" s="30" t="s">
        <v>1723</v>
      </c>
      <c r="H828" s="31" t="s">
        <v>914</v>
      </c>
      <c r="I828" s="31" t="s">
        <v>48</v>
      </c>
      <c r="J828" s="32">
        <v>377987</v>
      </c>
      <c r="K828" s="33">
        <f t="shared" si="138"/>
        <v>75.136744342065256</v>
      </c>
      <c r="L828" s="33">
        <v>358391</v>
      </c>
      <c r="M828" s="33">
        <v>0</v>
      </c>
      <c r="N828" s="33">
        <v>0</v>
      </c>
      <c r="O828" s="33">
        <v>0</v>
      </c>
      <c r="P828" s="33">
        <f t="shared" si="139"/>
        <v>377987</v>
      </c>
      <c r="Q828" s="33">
        <f t="shared" si="140"/>
        <v>75.136744342065256</v>
      </c>
      <c r="R828" s="33">
        <f t="shared" si="141"/>
        <v>358391</v>
      </c>
      <c r="S828" s="39"/>
      <c r="T828" s="30" t="str">
        <f t="shared" si="142"/>
        <v>COP</v>
      </c>
      <c r="U828" s="33">
        <v>0</v>
      </c>
      <c r="V828" s="33">
        <v>0</v>
      </c>
      <c r="W828" s="33">
        <v>0</v>
      </c>
      <c r="X828" s="33">
        <f t="shared" si="143"/>
        <v>377987</v>
      </c>
      <c r="Y828" s="33">
        <f t="shared" si="144"/>
        <v>75.136744342065256</v>
      </c>
      <c r="Z828" s="33">
        <f t="shared" si="145"/>
        <v>358391</v>
      </c>
      <c r="AA828" s="34">
        <f t="shared" si="146"/>
        <v>8.8369933268411943E-06</v>
      </c>
      <c r="AB828" s="33" t="s">
        <v>252</v>
      </c>
      <c r="AC828" s="35">
        <v>44937</v>
      </c>
      <c r="AD828" s="33">
        <v>60</v>
      </c>
      <c r="AE828" s="36">
        <f t="shared" si="147"/>
        <v>44997</v>
      </c>
    </row>
    <row r="829" spans="2:31" ht="14.5" hidden="1">
      <c r="B829" s="29" t="s">
        <v>904</v>
      </c>
      <c r="C829" s="30" t="str">
        <f t="shared" si="137"/>
        <v>(Acreedores quirografarios)</v>
      </c>
      <c r="D829" s="30">
        <v>5</v>
      </c>
      <c r="E829" s="30" t="s">
        <v>5120</v>
      </c>
      <c r="F829" s="30" t="s">
        <v>5121</v>
      </c>
      <c r="G829" s="30" t="s">
        <v>1723</v>
      </c>
      <c r="H829" s="31" t="s">
        <v>915</v>
      </c>
      <c r="I829" s="31" t="s">
        <v>48</v>
      </c>
      <c r="J829" s="32">
        <v>377355</v>
      </c>
      <c r="K829" s="33">
        <f t="shared" si="138"/>
        <v>75.009277021289975</v>
      </c>
      <c r="L829" s="33">
        <v>357783</v>
      </c>
      <c r="M829" s="33">
        <v>0</v>
      </c>
      <c r="N829" s="33">
        <v>0</v>
      </c>
      <c r="O829" s="33">
        <v>0</v>
      </c>
      <c r="P829" s="33">
        <f t="shared" si="139"/>
        <v>377355</v>
      </c>
      <c r="Q829" s="33">
        <f t="shared" si="140"/>
        <v>75.009277021289975</v>
      </c>
      <c r="R829" s="33">
        <f t="shared" si="141"/>
        <v>357783</v>
      </c>
      <c r="S829" s="39"/>
      <c r="T829" s="30" t="str">
        <f t="shared" si="142"/>
        <v>COP</v>
      </c>
      <c r="U829" s="33">
        <v>0</v>
      </c>
      <c r="V829" s="33">
        <v>0</v>
      </c>
      <c r="W829" s="33">
        <v>0</v>
      </c>
      <c r="X829" s="33">
        <f t="shared" si="143"/>
        <v>377355</v>
      </c>
      <c r="Y829" s="33">
        <f t="shared" si="144"/>
        <v>75.009277021289975</v>
      </c>
      <c r="Z829" s="33">
        <f t="shared" si="145"/>
        <v>357783</v>
      </c>
      <c r="AA829" s="34">
        <f t="shared" si="146"/>
        <v>8.8220016224102254E-06</v>
      </c>
      <c r="AB829" s="33" t="s">
        <v>252</v>
      </c>
      <c r="AC829" s="35">
        <v>44937</v>
      </c>
      <c r="AD829" s="33">
        <v>60</v>
      </c>
      <c r="AE829" s="36">
        <f t="shared" si="147"/>
        <v>44997</v>
      </c>
    </row>
    <row r="830" spans="2:31" ht="14.5" hidden="1">
      <c r="B830" s="29" t="s">
        <v>904</v>
      </c>
      <c r="C830" s="30" t="str">
        <f t="shared" si="137"/>
        <v>(Acreedores quirografarios)</v>
      </c>
      <c r="D830" s="30">
        <v>5</v>
      </c>
      <c r="E830" s="30" t="s">
        <v>5120</v>
      </c>
      <c r="F830" s="30" t="s">
        <v>5121</v>
      </c>
      <c r="G830" s="30" t="s">
        <v>1723</v>
      </c>
      <c r="H830" s="31" t="s">
        <v>916</v>
      </c>
      <c r="I830" s="31" t="s">
        <v>48</v>
      </c>
      <c r="J830" s="32">
        <v>377921</v>
      </c>
      <c r="K830" s="33">
        <f t="shared" si="138"/>
        <v>75.123536379550714</v>
      </c>
      <c r="L830" s="33">
        <v>358328</v>
      </c>
      <c r="M830" s="33">
        <v>0</v>
      </c>
      <c r="N830" s="33">
        <v>0</v>
      </c>
      <c r="O830" s="33">
        <v>0</v>
      </c>
      <c r="P830" s="33">
        <f t="shared" si="139"/>
        <v>377921</v>
      </c>
      <c r="Q830" s="33">
        <f t="shared" si="140"/>
        <v>75.123536379550714</v>
      </c>
      <c r="R830" s="33">
        <f t="shared" si="141"/>
        <v>358328</v>
      </c>
      <c r="S830" s="39"/>
      <c r="T830" s="30" t="str">
        <f t="shared" si="142"/>
        <v>COP</v>
      </c>
      <c r="U830" s="33">
        <v>0</v>
      </c>
      <c r="V830" s="33">
        <v>0</v>
      </c>
      <c r="W830" s="33">
        <v>0</v>
      </c>
      <c r="X830" s="33">
        <f t="shared" si="143"/>
        <v>377921</v>
      </c>
      <c r="Y830" s="33">
        <f t="shared" si="144"/>
        <v>75.123536379550714</v>
      </c>
      <c r="Z830" s="33">
        <f t="shared" si="145"/>
        <v>358328</v>
      </c>
      <c r="AA830" s="34">
        <f t="shared" si="146"/>
        <v>8.8354399100991701E-06</v>
      </c>
      <c r="AB830" s="33" t="s">
        <v>252</v>
      </c>
      <c r="AC830" s="35">
        <v>44939</v>
      </c>
      <c r="AD830" s="33">
        <v>60</v>
      </c>
      <c r="AE830" s="36">
        <f t="shared" si="147"/>
        <v>44999</v>
      </c>
    </row>
    <row r="831" spans="2:31" ht="14.5" hidden="1">
      <c r="B831" s="29" t="s">
        <v>904</v>
      </c>
      <c r="C831" s="30" t="str">
        <f t="shared" si="137"/>
        <v>(Acreedores quirografarios)</v>
      </c>
      <c r="D831" s="30">
        <v>5</v>
      </c>
      <c r="E831" s="30" t="s">
        <v>5120</v>
      </c>
      <c r="F831" s="30" t="s">
        <v>5121</v>
      </c>
      <c r="G831" s="30" t="s">
        <v>1723</v>
      </c>
      <c r="H831" s="31" t="s">
        <v>917</v>
      </c>
      <c r="I831" s="31" t="s">
        <v>48</v>
      </c>
      <c r="J831" s="32">
        <v>377987</v>
      </c>
      <c r="K831" s="33">
        <f t="shared" si="138"/>
        <v>75.136744342065256</v>
      </c>
      <c r="L831" s="33">
        <v>358391</v>
      </c>
      <c r="M831" s="33">
        <v>0</v>
      </c>
      <c r="N831" s="33">
        <v>0</v>
      </c>
      <c r="O831" s="33">
        <v>0</v>
      </c>
      <c r="P831" s="33">
        <f t="shared" si="139"/>
        <v>377987</v>
      </c>
      <c r="Q831" s="33">
        <f t="shared" si="140"/>
        <v>75.136744342065256</v>
      </c>
      <c r="R831" s="33">
        <f t="shared" si="141"/>
        <v>358391</v>
      </c>
      <c r="S831" s="33"/>
      <c r="T831" s="30" t="str">
        <f t="shared" si="142"/>
        <v>COP</v>
      </c>
      <c r="U831" s="33">
        <v>0</v>
      </c>
      <c r="V831" s="33">
        <v>0</v>
      </c>
      <c r="W831" s="33">
        <v>0</v>
      </c>
      <c r="X831" s="33">
        <f t="shared" si="143"/>
        <v>377987</v>
      </c>
      <c r="Y831" s="33">
        <f t="shared" si="144"/>
        <v>75.136744342065256</v>
      </c>
      <c r="Z831" s="33">
        <f t="shared" si="145"/>
        <v>358391</v>
      </c>
      <c r="AA831" s="34">
        <f t="shared" si="146"/>
        <v>8.8369933268411943E-06</v>
      </c>
      <c r="AB831" s="33" t="s">
        <v>252</v>
      </c>
      <c r="AC831" s="35">
        <v>44939</v>
      </c>
      <c r="AD831" s="33">
        <v>60</v>
      </c>
      <c r="AE831" s="36">
        <f t="shared" si="147"/>
        <v>44999</v>
      </c>
    </row>
    <row r="832" spans="2:31" ht="14.5" hidden="1">
      <c r="B832" s="29" t="s">
        <v>904</v>
      </c>
      <c r="C832" s="30" t="str">
        <f t="shared" si="137"/>
        <v>(Acreedores quirografarios)</v>
      </c>
      <c r="D832" s="30">
        <v>5</v>
      </c>
      <c r="E832" s="30" t="s">
        <v>5120</v>
      </c>
      <c r="F832" s="30" t="s">
        <v>5121</v>
      </c>
      <c r="G832" s="30" t="s">
        <v>1723</v>
      </c>
      <c r="H832" s="31" t="s">
        <v>918</v>
      </c>
      <c r="I832" s="31" t="s">
        <v>48</v>
      </c>
      <c r="J832" s="32">
        <v>377988</v>
      </c>
      <c r="K832" s="33">
        <f t="shared" si="138"/>
        <v>75.136953992263898</v>
      </c>
      <c r="L832" s="33">
        <v>358392</v>
      </c>
      <c r="M832" s="33">
        <v>0</v>
      </c>
      <c r="N832" s="33">
        <v>0</v>
      </c>
      <c r="O832" s="33">
        <v>0</v>
      </c>
      <c r="P832" s="33">
        <f t="shared" si="139"/>
        <v>377988</v>
      </c>
      <c r="Q832" s="33">
        <f t="shared" si="140"/>
        <v>75.136953992263898</v>
      </c>
      <c r="R832" s="33">
        <f t="shared" si="141"/>
        <v>358392</v>
      </c>
      <c r="S832" s="33"/>
      <c r="T832" s="30" t="str">
        <f t="shared" si="142"/>
        <v>COP</v>
      </c>
      <c r="U832" s="33">
        <v>0</v>
      </c>
      <c r="V832" s="33">
        <v>0</v>
      </c>
      <c r="W832" s="33">
        <v>0</v>
      </c>
      <c r="X832" s="33">
        <f t="shared" si="143"/>
        <v>377988</v>
      </c>
      <c r="Y832" s="33">
        <f t="shared" si="144"/>
        <v>75.136953992263898</v>
      </c>
      <c r="Z832" s="33">
        <f t="shared" si="145"/>
        <v>358392</v>
      </c>
      <c r="AA832" s="34">
        <f t="shared" si="146"/>
        <v>8.8370179842497979E-06</v>
      </c>
      <c r="AB832" s="33" t="s">
        <v>252</v>
      </c>
      <c r="AC832" s="35">
        <v>44939</v>
      </c>
      <c r="AD832" s="33">
        <v>60</v>
      </c>
      <c r="AE832" s="36">
        <f t="shared" si="147"/>
        <v>44999</v>
      </c>
    </row>
    <row r="833" spans="2:31" ht="14.5" hidden="1">
      <c r="B833" s="29" t="s">
        <v>904</v>
      </c>
      <c r="C833" s="30" t="str">
        <f t="shared" si="137"/>
        <v>(Acreedores quirografarios)</v>
      </c>
      <c r="D833" s="30">
        <v>5</v>
      </c>
      <c r="E833" s="30" t="s">
        <v>5120</v>
      </c>
      <c r="F833" s="30" t="s">
        <v>5121</v>
      </c>
      <c r="G833" s="30" t="s">
        <v>1723</v>
      </c>
      <c r="H833" s="31" t="s">
        <v>919</v>
      </c>
      <c r="I833" s="31" t="s">
        <v>48</v>
      </c>
      <c r="J833" s="32">
        <v>357758</v>
      </c>
      <c r="K833" s="33">
        <f t="shared" si="138"/>
        <v>70.874765453840268</v>
      </c>
      <c r="L833" s="33">
        <v>338062</v>
      </c>
      <c r="M833" s="33">
        <v>0</v>
      </c>
      <c r="N833" s="33">
        <v>0</v>
      </c>
      <c r="O833" s="33">
        <v>0</v>
      </c>
      <c r="P833" s="33">
        <f t="shared" si="139"/>
        <v>357758</v>
      </c>
      <c r="Q833" s="33">
        <f t="shared" si="140"/>
        <v>70.874765453840268</v>
      </c>
      <c r="R833" s="33">
        <f t="shared" si="141"/>
        <v>338062</v>
      </c>
      <c r="S833" s="38"/>
      <c r="T833" s="30" t="str">
        <f t="shared" si="142"/>
        <v>COP</v>
      </c>
      <c r="U833" s="33">
        <v>0</v>
      </c>
      <c r="V833" s="33">
        <v>0</v>
      </c>
      <c r="W833" s="33">
        <v>0</v>
      </c>
      <c r="X833" s="33">
        <f t="shared" si="143"/>
        <v>357758</v>
      </c>
      <c r="Y833" s="33">
        <f t="shared" si="144"/>
        <v>70.874765453840268</v>
      </c>
      <c r="Z833" s="33">
        <f t="shared" si="145"/>
        <v>338062</v>
      </c>
      <c r="AA833" s="34">
        <f t="shared" si="146"/>
        <v>8.3357328673392693E-06</v>
      </c>
      <c r="AB833" s="33" t="s">
        <v>252</v>
      </c>
      <c r="AC833" s="35">
        <v>44939</v>
      </c>
      <c r="AD833" s="33">
        <v>60</v>
      </c>
      <c r="AE833" s="36">
        <f t="shared" si="147"/>
        <v>44999</v>
      </c>
    </row>
    <row r="834" spans="2:31" ht="14.5" hidden="1">
      <c r="B834" s="29" t="s">
        <v>904</v>
      </c>
      <c r="C834" s="30" t="str">
        <f t="shared" si="137"/>
        <v>(Acreedores quirografarios)</v>
      </c>
      <c r="D834" s="30">
        <v>5</v>
      </c>
      <c r="E834" s="30" t="s">
        <v>5120</v>
      </c>
      <c r="F834" s="30" t="s">
        <v>5121</v>
      </c>
      <c r="G834" s="30" t="s">
        <v>1723</v>
      </c>
      <c r="H834" s="31" t="s">
        <v>920</v>
      </c>
      <c r="I834" s="31" t="s">
        <v>48</v>
      </c>
      <c r="J834" s="32">
        <v>373987</v>
      </c>
      <c r="K834" s="33">
        <f t="shared" si="138"/>
        <v>74.329800727486187</v>
      </c>
      <c r="L834" s="33">
        <v>354542</v>
      </c>
      <c r="M834" s="33">
        <v>0</v>
      </c>
      <c r="N834" s="33">
        <v>0</v>
      </c>
      <c r="O834" s="33">
        <v>0</v>
      </c>
      <c r="P834" s="33">
        <f t="shared" si="139"/>
        <v>373987</v>
      </c>
      <c r="Q834" s="33">
        <f t="shared" si="140"/>
        <v>74.329800727486187</v>
      </c>
      <c r="R834" s="33">
        <f t="shared" si="141"/>
        <v>354542</v>
      </c>
      <c r="S834" s="41"/>
      <c r="T834" s="30" t="str">
        <f t="shared" si="142"/>
        <v>COP</v>
      </c>
      <c r="U834" s="33">
        <v>0</v>
      </c>
      <c r="V834" s="33">
        <v>0</v>
      </c>
      <c r="W834" s="33">
        <v>0</v>
      </c>
      <c r="X834" s="33">
        <f t="shared" si="143"/>
        <v>373987</v>
      </c>
      <c r="Y834" s="33">
        <f t="shared" si="144"/>
        <v>74.329800727486187</v>
      </c>
      <c r="Z834" s="33">
        <f t="shared" si="145"/>
        <v>354542</v>
      </c>
      <c r="AA834" s="34">
        <f t="shared" si="146"/>
        <v>8.7420869611260632E-06</v>
      </c>
      <c r="AB834" s="33" t="s">
        <v>252</v>
      </c>
      <c r="AC834" s="35">
        <v>44939</v>
      </c>
      <c r="AD834" s="33">
        <v>60</v>
      </c>
      <c r="AE834" s="36">
        <f t="shared" si="147"/>
        <v>44999</v>
      </c>
    </row>
    <row r="835" spans="2:31" ht="14.5" hidden="1">
      <c r="B835" s="29" t="s">
        <v>904</v>
      </c>
      <c r="C835" s="30" t="str">
        <f t="shared" si="137"/>
        <v>(Acreedores quirografarios)</v>
      </c>
      <c r="D835" s="30">
        <v>5</v>
      </c>
      <c r="E835" s="30" t="s">
        <v>5120</v>
      </c>
      <c r="F835" s="30" t="s">
        <v>5121</v>
      </c>
      <c r="G835" s="30" t="s">
        <v>1723</v>
      </c>
      <c r="H835" s="31" t="s">
        <v>921</v>
      </c>
      <c r="I835" s="31" t="s">
        <v>48</v>
      </c>
      <c r="J835" s="32">
        <v>377988</v>
      </c>
      <c r="K835" s="33">
        <f t="shared" si="138"/>
        <v>75.136953992263898</v>
      </c>
      <c r="L835" s="33">
        <v>358392</v>
      </c>
      <c r="M835" s="33">
        <v>0</v>
      </c>
      <c r="N835" s="33">
        <v>0</v>
      </c>
      <c r="O835" s="33">
        <v>0</v>
      </c>
      <c r="P835" s="33">
        <f t="shared" si="139"/>
        <v>377988</v>
      </c>
      <c r="Q835" s="33">
        <f t="shared" si="140"/>
        <v>75.136953992263898</v>
      </c>
      <c r="R835" s="33">
        <f t="shared" si="141"/>
        <v>358392</v>
      </c>
      <c r="S835" s="41"/>
      <c r="T835" s="30" t="str">
        <f t="shared" si="142"/>
        <v>COP</v>
      </c>
      <c r="U835" s="33">
        <v>0</v>
      </c>
      <c r="V835" s="33">
        <v>0</v>
      </c>
      <c r="W835" s="33">
        <v>0</v>
      </c>
      <c r="X835" s="33">
        <f t="shared" si="143"/>
        <v>377988</v>
      </c>
      <c r="Y835" s="33">
        <f t="shared" si="144"/>
        <v>75.136953992263898</v>
      </c>
      <c r="Z835" s="33">
        <f t="shared" si="145"/>
        <v>358392</v>
      </c>
      <c r="AA835" s="34">
        <f t="shared" si="146"/>
        <v>8.8370179842497979E-06</v>
      </c>
      <c r="AB835" s="33" t="s">
        <v>252</v>
      </c>
      <c r="AC835" s="35">
        <v>44939</v>
      </c>
      <c r="AD835" s="33">
        <v>60</v>
      </c>
      <c r="AE835" s="36">
        <f t="shared" si="147"/>
        <v>44999</v>
      </c>
    </row>
    <row r="836" spans="2:31" ht="14.5" hidden="1">
      <c r="B836" s="29" t="s">
        <v>904</v>
      </c>
      <c r="C836" s="30" t="str">
        <f t="shared" si="137"/>
        <v>(Acreedores quirografarios)</v>
      </c>
      <c r="D836" s="30">
        <v>5</v>
      </c>
      <c r="E836" s="30" t="s">
        <v>5120</v>
      </c>
      <c r="F836" s="30" t="s">
        <v>5121</v>
      </c>
      <c r="G836" s="30" t="s">
        <v>1723</v>
      </c>
      <c r="H836" s="31" t="s">
        <v>922</v>
      </c>
      <c r="I836" s="31" t="s">
        <v>48</v>
      </c>
      <c r="J836" s="32">
        <v>377887</v>
      </c>
      <c r="K836" s="33">
        <f t="shared" si="138"/>
        <v>75.116617922995474</v>
      </c>
      <c r="L836" s="33">
        <v>358295</v>
      </c>
      <c r="M836" s="33">
        <v>0</v>
      </c>
      <c r="N836" s="33">
        <v>0</v>
      </c>
      <c r="O836" s="33">
        <v>0</v>
      </c>
      <c r="P836" s="33">
        <f t="shared" si="139"/>
        <v>377887</v>
      </c>
      <c r="Q836" s="33">
        <f t="shared" si="140"/>
        <v>75.116617922995474</v>
      </c>
      <c r="R836" s="33">
        <f t="shared" si="141"/>
        <v>358295</v>
      </c>
      <c r="S836" s="33"/>
      <c r="T836" s="30" t="str">
        <f t="shared" si="142"/>
        <v>COP</v>
      </c>
      <c r="U836" s="33">
        <v>0</v>
      </c>
      <c r="V836" s="33">
        <v>0</v>
      </c>
      <c r="W836" s="33">
        <v>0</v>
      </c>
      <c r="X836" s="33">
        <f t="shared" si="143"/>
        <v>377887</v>
      </c>
      <c r="Y836" s="33">
        <f t="shared" si="144"/>
        <v>75.116617922995474</v>
      </c>
      <c r="Z836" s="33">
        <f t="shared" si="145"/>
        <v>358295</v>
      </c>
      <c r="AA836" s="34">
        <f t="shared" si="146"/>
        <v>8.8346262156152517E-06</v>
      </c>
      <c r="AB836" s="33" t="s">
        <v>252</v>
      </c>
      <c r="AC836" s="35">
        <v>44939</v>
      </c>
      <c r="AD836" s="33">
        <v>60</v>
      </c>
      <c r="AE836" s="36">
        <f t="shared" si="147"/>
        <v>44999</v>
      </c>
    </row>
    <row r="837" spans="2:31" ht="14.5" hidden="1">
      <c r="B837" s="29" t="s">
        <v>904</v>
      </c>
      <c r="C837" s="30" t="str">
        <f t="shared" si="137"/>
        <v>(Acreedores quirografarios)</v>
      </c>
      <c r="D837" s="30">
        <v>5</v>
      </c>
      <c r="E837" s="30" t="s">
        <v>5120</v>
      </c>
      <c r="F837" s="30" t="s">
        <v>5121</v>
      </c>
      <c r="G837" s="30" t="s">
        <v>1723</v>
      </c>
      <c r="H837" s="31" t="s">
        <v>923</v>
      </c>
      <c r="I837" s="31" t="s">
        <v>48</v>
      </c>
      <c r="J837" s="32">
        <v>377988</v>
      </c>
      <c r="K837" s="33">
        <f t="shared" si="138"/>
        <v>75.136953992263898</v>
      </c>
      <c r="L837" s="33">
        <v>358392</v>
      </c>
      <c r="M837" s="33">
        <v>0</v>
      </c>
      <c r="N837" s="33">
        <v>0</v>
      </c>
      <c r="O837" s="33">
        <v>0</v>
      </c>
      <c r="P837" s="33">
        <f t="shared" si="139"/>
        <v>377988</v>
      </c>
      <c r="Q837" s="33">
        <f t="shared" si="140"/>
        <v>75.136953992263898</v>
      </c>
      <c r="R837" s="33">
        <f t="shared" si="141"/>
        <v>358392</v>
      </c>
      <c r="S837" s="33"/>
      <c r="T837" s="30" t="str">
        <f t="shared" si="142"/>
        <v>COP</v>
      </c>
      <c r="U837" s="33">
        <v>0</v>
      </c>
      <c r="V837" s="33">
        <v>0</v>
      </c>
      <c r="W837" s="33">
        <v>0</v>
      </c>
      <c r="X837" s="33">
        <f t="shared" si="143"/>
        <v>377988</v>
      </c>
      <c r="Y837" s="33">
        <f t="shared" si="144"/>
        <v>75.136953992263898</v>
      </c>
      <c r="Z837" s="33">
        <f t="shared" si="145"/>
        <v>358392</v>
      </c>
      <c r="AA837" s="34">
        <f t="shared" si="146"/>
        <v>8.8370179842497979E-06</v>
      </c>
      <c r="AB837" s="33" t="s">
        <v>252</v>
      </c>
      <c r="AC837" s="35">
        <v>44939</v>
      </c>
      <c r="AD837" s="33">
        <v>60</v>
      </c>
      <c r="AE837" s="36">
        <f t="shared" si="147"/>
        <v>44999</v>
      </c>
    </row>
    <row r="838" spans="2:31" ht="14.5" hidden="1">
      <c r="B838" s="29" t="s">
        <v>904</v>
      </c>
      <c r="C838" s="30" t="str">
        <f t="shared" si="137"/>
        <v>(Acreedores quirografarios)</v>
      </c>
      <c r="D838" s="30">
        <v>5</v>
      </c>
      <c r="E838" s="30" t="s">
        <v>5120</v>
      </c>
      <c r="F838" s="30" t="s">
        <v>5121</v>
      </c>
      <c r="G838" s="30" t="s">
        <v>1723</v>
      </c>
      <c r="H838" s="31" t="s">
        <v>924</v>
      </c>
      <c r="I838" s="31" t="s">
        <v>48</v>
      </c>
      <c r="J838" s="32">
        <v>334758</v>
      </c>
      <c r="K838" s="33">
        <f t="shared" si="138"/>
        <v>66.235835508454144</v>
      </c>
      <c r="L838" s="33">
        <v>315935</v>
      </c>
      <c r="M838" s="33">
        <v>0</v>
      </c>
      <c r="N838" s="33">
        <v>0</v>
      </c>
      <c r="O838" s="33">
        <v>0</v>
      </c>
      <c r="P838" s="33">
        <f t="shared" si="139"/>
        <v>334758</v>
      </c>
      <c r="Q838" s="33">
        <f t="shared" si="140"/>
        <v>66.235835508454144</v>
      </c>
      <c r="R838" s="33">
        <f t="shared" si="141"/>
        <v>315935</v>
      </c>
      <c r="S838" s="38"/>
      <c r="T838" s="30" t="str">
        <f t="shared" si="142"/>
        <v>COP</v>
      </c>
      <c r="U838" s="33">
        <v>0</v>
      </c>
      <c r="V838" s="33">
        <v>0</v>
      </c>
      <c r="W838" s="33">
        <v>0</v>
      </c>
      <c r="X838" s="33">
        <f t="shared" si="143"/>
        <v>334758</v>
      </c>
      <c r="Y838" s="33">
        <f t="shared" si="144"/>
        <v>66.235835508454144</v>
      </c>
      <c r="Z838" s="33">
        <f t="shared" si="145"/>
        <v>315935</v>
      </c>
      <c r="AA838" s="34">
        <f t="shared" si="146"/>
        <v>7.790138387168129E-06</v>
      </c>
      <c r="AB838" s="33" t="s">
        <v>252</v>
      </c>
      <c r="AC838" s="35">
        <v>44941</v>
      </c>
      <c r="AD838" s="33">
        <v>60</v>
      </c>
      <c r="AE838" s="36">
        <f t="shared" si="147"/>
        <v>45001</v>
      </c>
    </row>
    <row r="839" spans="2:31" ht="14.5" hidden="1">
      <c r="B839" s="29" t="s">
        <v>904</v>
      </c>
      <c r="C839" s="30" t="str">
        <f t="shared" si="137"/>
        <v>(Acreedores quirografarios)</v>
      </c>
      <c r="D839" s="30">
        <v>5</v>
      </c>
      <c r="E839" s="30" t="s">
        <v>5120</v>
      </c>
      <c r="F839" s="30" t="s">
        <v>5121</v>
      </c>
      <c r="G839" s="30" t="s">
        <v>1723</v>
      </c>
      <c r="H839" s="31" t="s">
        <v>925</v>
      </c>
      <c r="I839" s="31" t="s">
        <v>48</v>
      </c>
      <c r="J839" s="32">
        <v>384759</v>
      </c>
      <c r="K839" s="33">
        <f t="shared" si="138"/>
        <v>76.473683658815261</v>
      </c>
      <c r="L839" s="33">
        <v>364768</v>
      </c>
      <c r="M839" s="33">
        <v>0</v>
      </c>
      <c r="N839" s="33">
        <v>0</v>
      </c>
      <c r="O839" s="33">
        <v>0</v>
      </c>
      <c r="P839" s="33">
        <f t="shared" si="139"/>
        <v>384759</v>
      </c>
      <c r="Q839" s="33">
        <f t="shared" si="140"/>
        <v>76.473683658815261</v>
      </c>
      <c r="R839" s="33">
        <f t="shared" si="141"/>
        <v>364768</v>
      </c>
      <c r="S839" s="33"/>
      <c r="T839" s="30" t="str">
        <f t="shared" si="142"/>
        <v>COP</v>
      </c>
      <c r="U839" s="33">
        <v>0</v>
      </c>
      <c r="V839" s="33">
        <v>0</v>
      </c>
      <c r="W839" s="33">
        <v>0</v>
      </c>
      <c r="X839" s="33">
        <f t="shared" si="143"/>
        <v>384759</v>
      </c>
      <c r="Y839" s="33">
        <f t="shared" si="144"/>
        <v>76.473683658815261</v>
      </c>
      <c r="Z839" s="33">
        <f t="shared" si="145"/>
        <v>364768</v>
      </c>
      <c r="AA839" s="34">
        <f t="shared" si="146"/>
        <v>8.9942336215061455E-06</v>
      </c>
      <c r="AB839" s="33" t="s">
        <v>252</v>
      </c>
      <c r="AC839" s="35">
        <v>44941</v>
      </c>
      <c r="AD839" s="33">
        <v>60</v>
      </c>
      <c r="AE839" s="36">
        <f t="shared" si="147"/>
        <v>45001</v>
      </c>
    </row>
    <row r="840" spans="2:31" ht="14.5" hidden="1">
      <c r="B840" s="29" t="s">
        <v>904</v>
      </c>
      <c r="C840" s="30" t="str">
        <f t="shared" si="137"/>
        <v>(Acreedores quirografarios)</v>
      </c>
      <c r="D840" s="30">
        <v>5</v>
      </c>
      <c r="E840" s="30" t="s">
        <v>5120</v>
      </c>
      <c r="F840" s="30" t="s">
        <v>5121</v>
      </c>
      <c r="G840" s="30" t="s">
        <v>1723</v>
      </c>
      <c r="H840" s="31" t="s">
        <v>926</v>
      </c>
      <c r="I840" s="31" t="s">
        <v>48</v>
      </c>
      <c r="J840" s="32">
        <v>384759</v>
      </c>
      <c r="K840" s="33">
        <f t="shared" si="138"/>
        <v>76.473683658815261</v>
      </c>
      <c r="L840" s="33">
        <v>364768</v>
      </c>
      <c r="M840" s="33">
        <v>0</v>
      </c>
      <c r="N840" s="33">
        <v>0</v>
      </c>
      <c r="O840" s="33">
        <v>0</v>
      </c>
      <c r="P840" s="33">
        <f t="shared" si="139"/>
        <v>384759</v>
      </c>
      <c r="Q840" s="33">
        <f t="shared" si="140"/>
        <v>76.473683658815261</v>
      </c>
      <c r="R840" s="33">
        <f t="shared" si="141"/>
        <v>364768</v>
      </c>
      <c r="S840" s="33"/>
      <c r="T840" s="30" t="str">
        <f t="shared" si="142"/>
        <v>COP</v>
      </c>
      <c r="U840" s="33">
        <v>0</v>
      </c>
      <c r="V840" s="33">
        <v>0</v>
      </c>
      <c r="W840" s="33">
        <v>0</v>
      </c>
      <c r="X840" s="33">
        <f t="shared" si="143"/>
        <v>384759</v>
      </c>
      <c r="Y840" s="33">
        <f t="shared" si="144"/>
        <v>76.473683658815261</v>
      </c>
      <c r="Z840" s="33">
        <f t="shared" si="145"/>
        <v>364768</v>
      </c>
      <c r="AA840" s="34">
        <f t="shared" si="146"/>
        <v>8.9942336215061455E-06</v>
      </c>
      <c r="AB840" s="33" t="s">
        <v>252</v>
      </c>
      <c r="AC840" s="35">
        <v>44941</v>
      </c>
      <c r="AD840" s="33">
        <v>60</v>
      </c>
      <c r="AE840" s="36">
        <f t="shared" si="147"/>
        <v>45001</v>
      </c>
    </row>
    <row r="841" spans="2:31" ht="14.5" hidden="1">
      <c r="B841" s="29" t="s">
        <v>904</v>
      </c>
      <c r="C841" s="30" t="str">
        <f t="shared" si="137"/>
        <v>(Acreedores quirografarios)</v>
      </c>
      <c r="D841" s="30">
        <v>5</v>
      </c>
      <c r="E841" s="30" t="s">
        <v>5120</v>
      </c>
      <c r="F841" s="30" t="s">
        <v>5121</v>
      </c>
      <c r="G841" s="30" t="s">
        <v>1723</v>
      </c>
      <c r="H841" s="31" t="s">
        <v>927</v>
      </c>
      <c r="I841" s="31" t="s">
        <v>48</v>
      </c>
      <c r="J841" s="32">
        <v>384758</v>
      </c>
      <c r="K841" s="33">
        <f t="shared" si="138"/>
        <v>76.47347400861662</v>
      </c>
      <c r="L841" s="33">
        <v>364767</v>
      </c>
      <c r="M841" s="33">
        <v>0</v>
      </c>
      <c r="N841" s="33">
        <v>0</v>
      </c>
      <c r="O841" s="33">
        <v>0</v>
      </c>
      <c r="P841" s="33">
        <f t="shared" si="139"/>
        <v>384758</v>
      </c>
      <c r="Q841" s="33">
        <f t="shared" si="140"/>
        <v>76.47347400861662</v>
      </c>
      <c r="R841" s="33">
        <f t="shared" si="141"/>
        <v>364767</v>
      </c>
      <c r="S841" s="33"/>
      <c r="T841" s="30" t="str">
        <f t="shared" si="142"/>
        <v>COP</v>
      </c>
      <c r="U841" s="33">
        <v>0</v>
      </c>
      <c r="V841" s="33">
        <v>0</v>
      </c>
      <c r="W841" s="33">
        <v>0</v>
      </c>
      <c r="X841" s="33">
        <f t="shared" si="143"/>
        <v>384758</v>
      </c>
      <c r="Y841" s="33">
        <f t="shared" si="144"/>
        <v>76.47347400861662</v>
      </c>
      <c r="Z841" s="33">
        <f t="shared" si="145"/>
        <v>364767</v>
      </c>
      <c r="AA841" s="34">
        <f t="shared" si="146"/>
        <v>8.9942089640975419E-06</v>
      </c>
      <c r="AB841" s="33" t="s">
        <v>252</v>
      </c>
      <c r="AC841" s="35">
        <v>44941</v>
      </c>
      <c r="AD841" s="33">
        <v>60</v>
      </c>
      <c r="AE841" s="36">
        <f t="shared" si="147"/>
        <v>45001</v>
      </c>
    </row>
    <row r="842" spans="2:31" ht="14.5" hidden="1">
      <c r="B842" s="29" t="s">
        <v>904</v>
      </c>
      <c r="C842" s="30" t="str">
        <f t="shared" si="137"/>
        <v>(Acreedores quirografarios)</v>
      </c>
      <c r="D842" s="30">
        <v>5</v>
      </c>
      <c r="E842" s="30" t="s">
        <v>5120</v>
      </c>
      <c r="F842" s="30" t="s">
        <v>5121</v>
      </c>
      <c r="G842" s="30" t="s">
        <v>1723</v>
      </c>
      <c r="H842" s="31" t="s">
        <v>928</v>
      </c>
      <c r="I842" s="31" t="s">
        <v>48</v>
      </c>
      <c r="J842" s="32">
        <v>388758</v>
      </c>
      <c r="K842" s="33">
        <f t="shared" si="138"/>
        <v>77.280207972997047</v>
      </c>
      <c r="L842" s="33">
        <v>368615</v>
      </c>
      <c r="M842" s="33">
        <v>0</v>
      </c>
      <c r="N842" s="33">
        <v>0</v>
      </c>
      <c r="O842" s="33">
        <v>0</v>
      </c>
      <c r="P842" s="33">
        <f t="shared" si="139"/>
        <v>388758</v>
      </c>
      <c r="Q842" s="33">
        <f t="shared" si="140"/>
        <v>77.280207972997047</v>
      </c>
      <c r="R842" s="33">
        <f t="shared" si="141"/>
        <v>368615</v>
      </c>
      <c r="S842" s="33"/>
      <c r="T842" s="30" t="str">
        <f t="shared" si="142"/>
        <v>COP</v>
      </c>
      <c r="U842" s="33">
        <v>0</v>
      </c>
      <c r="V842" s="33">
        <v>0</v>
      </c>
      <c r="W842" s="33">
        <v>0</v>
      </c>
      <c r="X842" s="33">
        <f t="shared" si="143"/>
        <v>388758</v>
      </c>
      <c r="Y842" s="33">
        <f t="shared" si="144"/>
        <v>77.280207972997047</v>
      </c>
      <c r="Z842" s="33">
        <f t="shared" si="145"/>
        <v>368615</v>
      </c>
      <c r="AA842" s="34">
        <f t="shared" si="146"/>
        <v>9.0890906724040694E-06</v>
      </c>
      <c r="AB842" s="33" t="s">
        <v>252</v>
      </c>
      <c r="AC842" s="35">
        <v>44941</v>
      </c>
      <c r="AD842" s="33">
        <v>60</v>
      </c>
      <c r="AE842" s="36">
        <f t="shared" si="147"/>
        <v>45001</v>
      </c>
    </row>
    <row r="843" spans="2:31" ht="14.5" hidden="1">
      <c r="B843" s="29" t="s">
        <v>904</v>
      </c>
      <c r="C843" s="30" t="str">
        <f t="shared" si="137"/>
        <v>(Acreedores quirografarios)</v>
      </c>
      <c r="D843" s="30">
        <v>5</v>
      </c>
      <c r="E843" s="30" t="s">
        <v>5120</v>
      </c>
      <c r="F843" s="30" t="s">
        <v>5121</v>
      </c>
      <c r="G843" s="30" t="s">
        <v>1723</v>
      </c>
      <c r="H843" s="31" t="s">
        <v>929</v>
      </c>
      <c r="I843" s="31" t="s">
        <v>48</v>
      </c>
      <c r="J843" s="32">
        <v>384759</v>
      </c>
      <c r="K843" s="33">
        <f t="shared" si="138"/>
        <v>76.473683658815261</v>
      </c>
      <c r="L843" s="33">
        <v>364768</v>
      </c>
      <c r="M843" s="33">
        <v>0</v>
      </c>
      <c r="N843" s="33">
        <v>0</v>
      </c>
      <c r="O843" s="33">
        <v>0</v>
      </c>
      <c r="P843" s="33">
        <f t="shared" si="139"/>
        <v>384759</v>
      </c>
      <c r="Q843" s="33">
        <f t="shared" si="140"/>
        <v>76.473683658815261</v>
      </c>
      <c r="R843" s="33">
        <f t="shared" si="141"/>
        <v>364768</v>
      </c>
      <c r="S843" s="38"/>
      <c r="T843" s="30" t="str">
        <f t="shared" si="142"/>
        <v>COP</v>
      </c>
      <c r="U843" s="33">
        <v>0</v>
      </c>
      <c r="V843" s="33">
        <v>0</v>
      </c>
      <c r="W843" s="33">
        <v>0</v>
      </c>
      <c r="X843" s="33">
        <f t="shared" si="143"/>
        <v>384759</v>
      </c>
      <c r="Y843" s="33">
        <f t="shared" si="144"/>
        <v>76.473683658815261</v>
      </c>
      <c r="Z843" s="33">
        <f t="shared" si="145"/>
        <v>364768</v>
      </c>
      <c r="AA843" s="34">
        <f t="shared" si="146"/>
        <v>8.9942336215061455E-06</v>
      </c>
      <c r="AB843" s="33" t="s">
        <v>252</v>
      </c>
      <c r="AC843" s="35">
        <v>44941</v>
      </c>
      <c r="AD843" s="33">
        <v>60</v>
      </c>
      <c r="AE843" s="36">
        <f t="shared" si="147"/>
        <v>45001</v>
      </c>
    </row>
    <row r="844" spans="2:31" ht="14.5" hidden="1">
      <c r="B844" s="29" t="s">
        <v>904</v>
      </c>
      <c r="C844" s="30" t="str">
        <f t="shared" si="137"/>
        <v>(Acreedores quirografarios)</v>
      </c>
      <c r="D844" s="30">
        <v>5</v>
      </c>
      <c r="E844" s="30" t="s">
        <v>5120</v>
      </c>
      <c r="F844" s="30" t="s">
        <v>5121</v>
      </c>
      <c r="G844" s="30" t="s">
        <v>1723</v>
      </c>
      <c r="H844" s="31" t="s">
        <v>930</v>
      </c>
      <c r="I844" s="31" t="s">
        <v>48</v>
      </c>
      <c r="J844" s="32">
        <v>769658</v>
      </c>
      <c r="K844" s="33">
        <f t="shared" si="138"/>
        <v>152.82178684864303</v>
      </c>
      <c r="L844" s="33">
        <v>728937</v>
      </c>
      <c r="M844" s="33">
        <v>0</v>
      </c>
      <c r="N844" s="33">
        <v>0</v>
      </c>
      <c r="O844" s="33">
        <v>0</v>
      </c>
      <c r="P844" s="33">
        <f t="shared" si="139"/>
        <v>769658</v>
      </c>
      <c r="Q844" s="33">
        <f t="shared" si="140"/>
        <v>152.82178684864303</v>
      </c>
      <c r="R844" s="33">
        <f t="shared" si="141"/>
        <v>728937</v>
      </c>
      <c r="S844" s="33"/>
      <c r="T844" s="30" t="str">
        <f t="shared" si="142"/>
        <v>COP</v>
      </c>
      <c r="U844" s="33">
        <v>0</v>
      </c>
      <c r="V844" s="33">
        <v>0</v>
      </c>
      <c r="W844" s="33">
        <v>0</v>
      </c>
      <c r="X844" s="33">
        <f t="shared" si="143"/>
        <v>769658</v>
      </c>
      <c r="Y844" s="33">
        <f t="shared" si="144"/>
        <v>152.82178684864303</v>
      </c>
      <c r="Z844" s="33">
        <f t="shared" si="145"/>
        <v>728937</v>
      </c>
      <c r="AA844" s="34">
        <f t="shared" si="146"/>
        <v>1.7973697455258754E-05</v>
      </c>
      <c r="AB844" s="33" t="s">
        <v>252</v>
      </c>
      <c r="AC844" s="35">
        <v>44941</v>
      </c>
      <c r="AD844" s="33">
        <v>60</v>
      </c>
      <c r="AE844" s="36">
        <f t="shared" si="147"/>
        <v>45001</v>
      </c>
    </row>
    <row r="845" spans="2:31" ht="14.5" hidden="1">
      <c r="B845" s="29" t="s">
        <v>904</v>
      </c>
      <c r="C845" s="30" t="str">
        <f t="shared" si="137"/>
        <v>(Acreedores quirografarios)</v>
      </c>
      <c r="D845" s="30">
        <v>5</v>
      </c>
      <c r="E845" s="30" t="s">
        <v>5120</v>
      </c>
      <c r="F845" s="30" t="s">
        <v>5121</v>
      </c>
      <c r="G845" s="30" t="s">
        <v>1723</v>
      </c>
      <c r="H845" s="31" t="s">
        <v>931</v>
      </c>
      <c r="I845" s="31" t="s">
        <v>48</v>
      </c>
      <c r="J845" s="32">
        <v>366758</v>
      </c>
      <c r="K845" s="33">
        <f t="shared" si="138"/>
        <v>72.689916873696234</v>
      </c>
      <c r="L845" s="33">
        <v>346720</v>
      </c>
      <c r="M845" s="33">
        <v>0</v>
      </c>
      <c r="N845" s="33">
        <v>0</v>
      </c>
      <c r="O845" s="33">
        <v>0</v>
      </c>
      <c r="P845" s="33">
        <f t="shared" si="139"/>
        <v>366758</v>
      </c>
      <c r="Q845" s="33">
        <f t="shared" si="140"/>
        <v>72.689916873696234</v>
      </c>
      <c r="R845" s="33">
        <f t="shared" si="141"/>
        <v>346720</v>
      </c>
      <c r="S845" s="41"/>
      <c r="T845" s="30" t="str">
        <f t="shared" si="142"/>
        <v>COP</v>
      </c>
      <c r="U845" s="33">
        <v>0</v>
      </c>
      <c r="V845" s="33">
        <v>0</v>
      </c>
      <c r="W845" s="33">
        <v>0</v>
      </c>
      <c r="X845" s="33">
        <f t="shared" si="143"/>
        <v>366758</v>
      </c>
      <c r="Y845" s="33">
        <f t="shared" si="144"/>
        <v>72.689916873696234</v>
      </c>
      <c r="Z845" s="33">
        <f t="shared" si="145"/>
        <v>346720</v>
      </c>
      <c r="AA845" s="34">
        <f t="shared" si="146"/>
        <v>8.5492167110289579E-06</v>
      </c>
      <c r="AB845" s="33" t="s">
        <v>252</v>
      </c>
      <c r="AC845" s="35">
        <v>44941</v>
      </c>
      <c r="AD845" s="33">
        <v>60</v>
      </c>
      <c r="AE845" s="36">
        <f t="shared" si="147"/>
        <v>45001</v>
      </c>
    </row>
    <row r="846" spans="2:31" ht="14.5" hidden="1">
      <c r="B846" s="29" t="s">
        <v>904</v>
      </c>
      <c r="C846" s="30" t="str">
        <f t="shared" si="148" ref="C846:C909">+IF(D846=1,$A$4,IF(D846=2,$A$5,IF(D846=3,$A$6,IF(D846=4,$A$7,IF(D846=5,$A$8,IF(D846=6,$A$9,))))))</f>
        <v>(Acreedores quirografarios)</v>
      </c>
      <c r="D846" s="30">
        <v>5</v>
      </c>
      <c r="E846" s="30" t="s">
        <v>5120</v>
      </c>
      <c r="F846" s="30" t="s">
        <v>5121</v>
      </c>
      <c r="G846" s="30" t="s">
        <v>1723</v>
      </c>
      <c r="H846" s="31" t="s">
        <v>932</v>
      </c>
      <c r="I846" s="31" t="s">
        <v>48</v>
      </c>
      <c r="J846" s="32">
        <v>359758</v>
      </c>
      <c r="K846" s="33">
        <f t="shared" si="149" ref="K846:K909">+IF(I846="USD",J846,L846/$L$3)</f>
        <v>71.278132436030475</v>
      </c>
      <c r="L846" s="33">
        <v>339986</v>
      </c>
      <c r="M846" s="33">
        <v>0</v>
      </c>
      <c r="N846" s="33">
        <v>0</v>
      </c>
      <c r="O846" s="33">
        <v>0</v>
      </c>
      <c r="P846" s="33">
        <f t="shared" si="150" ref="P846:P909">+J846+M846</f>
        <v>359758</v>
      </c>
      <c r="Q846" s="33">
        <f t="shared" si="151" ref="Q846:Q909">+K846+N846</f>
        <v>71.278132436030475</v>
      </c>
      <c r="R846" s="33">
        <f t="shared" si="152" ref="R846:R909">+L846+O846</f>
        <v>339986</v>
      </c>
      <c r="S846" s="41"/>
      <c r="T846" s="30" t="str">
        <f t="shared" si="153" ref="T846:T909">+I846</f>
        <v>COP</v>
      </c>
      <c r="U846" s="33">
        <v>0</v>
      </c>
      <c r="V846" s="33">
        <v>0</v>
      </c>
      <c r="W846" s="33">
        <v>0</v>
      </c>
      <c r="X846" s="33">
        <f t="shared" si="154" ref="X846:X909">+P846+U846</f>
        <v>359758</v>
      </c>
      <c r="Y846" s="33">
        <f t="shared" si="155" ref="Y846:Y909">+Q846+V846</f>
        <v>71.278132436030475</v>
      </c>
      <c r="Z846" s="33">
        <f t="shared" si="156" ref="Z846:Z909">+R846+W846</f>
        <v>339986</v>
      </c>
      <c r="AA846" s="34">
        <f t="shared" si="157" ref="AA846:AA909">+IF(D846=1,Z846/$C$4,IF(D846=2,Z846/$C$5,IF(D846=3,Z846/$C$6,IF(D846=4,Z846/$C$7,IF(D846=5,Z846/$C$8,IF(D846=6,Z846/$C$9))))))</f>
        <v>8.3831737214925331E-06</v>
      </c>
      <c r="AB846" s="33" t="s">
        <v>252</v>
      </c>
      <c r="AC846" s="35">
        <v>44941</v>
      </c>
      <c r="AD846" s="33">
        <v>60</v>
      </c>
      <c r="AE846" s="36">
        <f t="shared" si="147"/>
        <v>45001</v>
      </c>
    </row>
    <row r="847" spans="2:31" ht="14.5" hidden="1">
      <c r="B847" s="29" t="s">
        <v>904</v>
      </c>
      <c r="C847" s="30" t="str">
        <f t="shared" si="148"/>
        <v>(Acreedores quirografarios)</v>
      </c>
      <c r="D847" s="30">
        <v>5</v>
      </c>
      <c r="E847" s="30" t="s">
        <v>5120</v>
      </c>
      <c r="F847" s="30" t="s">
        <v>5121</v>
      </c>
      <c r="G847" s="30" t="s">
        <v>1723</v>
      </c>
      <c r="H847" s="31" t="s">
        <v>933</v>
      </c>
      <c r="I847" s="31" t="s">
        <v>48</v>
      </c>
      <c r="J847" s="32">
        <v>455092</v>
      </c>
      <c r="K847" s="33">
        <f t="shared" si="149"/>
        <v>90.411438514837982</v>
      </c>
      <c r="L847" s="33">
        <v>431249</v>
      </c>
      <c r="M847" s="33">
        <v>0</v>
      </c>
      <c r="N847" s="33">
        <v>0</v>
      </c>
      <c r="O847" s="33">
        <v>0</v>
      </c>
      <c r="P847" s="33">
        <f t="shared" si="150"/>
        <v>455092</v>
      </c>
      <c r="Q847" s="33">
        <f t="shared" si="151"/>
        <v>90.411438514837982</v>
      </c>
      <c r="R847" s="33">
        <f t="shared" si="152"/>
        <v>431249</v>
      </c>
      <c r="S847" s="41"/>
      <c r="T847" s="30" t="str">
        <f t="shared" si="153"/>
        <v>COP</v>
      </c>
      <c r="U847" s="33">
        <v>0</v>
      </c>
      <c r="V847" s="33">
        <v>0</v>
      </c>
      <c r="W847" s="33">
        <v>0</v>
      </c>
      <c r="X847" s="33">
        <f t="shared" si="154"/>
        <v>455092</v>
      </c>
      <c r="Y847" s="33">
        <f t="shared" si="155"/>
        <v>90.411438514837982</v>
      </c>
      <c r="Z847" s="33">
        <f t="shared" si="156"/>
        <v>431249</v>
      </c>
      <c r="AA847" s="34">
        <f t="shared" si="157"/>
        <v>1.0633482802879923E-05</v>
      </c>
      <c r="AB847" s="33" t="s">
        <v>252</v>
      </c>
      <c r="AC847" s="35">
        <v>44941</v>
      </c>
      <c r="AD847" s="33">
        <v>60</v>
      </c>
      <c r="AE847" s="36">
        <f t="shared" si="147"/>
        <v>45001</v>
      </c>
    </row>
    <row r="848" spans="2:31" ht="14.5" hidden="1">
      <c r="B848" s="29" t="s">
        <v>904</v>
      </c>
      <c r="C848" s="30" t="str">
        <f t="shared" si="148"/>
        <v>(Acreedores quirografarios)</v>
      </c>
      <c r="D848" s="30">
        <v>5</v>
      </c>
      <c r="E848" s="30" t="s">
        <v>5120</v>
      </c>
      <c r="F848" s="30" t="s">
        <v>5121</v>
      </c>
      <c r="G848" s="30" t="s">
        <v>1723</v>
      </c>
      <c r="H848" s="31" t="s">
        <v>934</v>
      </c>
      <c r="I848" s="31" t="s">
        <v>48</v>
      </c>
      <c r="J848" s="32">
        <v>409759</v>
      </c>
      <c r="K848" s="33">
        <f t="shared" si="149"/>
        <v>81.515770936192951</v>
      </c>
      <c r="L848" s="33">
        <v>388818</v>
      </c>
      <c r="M848" s="33">
        <v>0</v>
      </c>
      <c r="N848" s="33">
        <v>0</v>
      </c>
      <c r="O848" s="33">
        <v>0</v>
      </c>
      <c r="P848" s="33">
        <f t="shared" si="150"/>
        <v>409759</v>
      </c>
      <c r="Q848" s="33">
        <f t="shared" si="151"/>
        <v>81.515770936192951</v>
      </c>
      <c r="R848" s="33">
        <f t="shared" si="152"/>
        <v>388818</v>
      </c>
      <c r="S848" s="41"/>
      <c r="T848" s="30" t="str">
        <f t="shared" si="153"/>
        <v>COP</v>
      </c>
      <c r="U848" s="33">
        <v>0</v>
      </c>
      <c r="V848" s="33">
        <v>0</v>
      </c>
      <c r="W848" s="33">
        <v>0</v>
      </c>
      <c r="X848" s="33">
        <f t="shared" si="154"/>
        <v>409759</v>
      </c>
      <c r="Y848" s="33">
        <f t="shared" si="155"/>
        <v>81.515770936192951</v>
      </c>
      <c r="Z848" s="33">
        <f t="shared" si="156"/>
        <v>388818</v>
      </c>
      <c r="AA848" s="34">
        <f t="shared" si="157"/>
        <v>9.5872442984219459E-06</v>
      </c>
      <c r="AB848" s="33" t="s">
        <v>252</v>
      </c>
      <c r="AC848" s="35">
        <v>44941</v>
      </c>
      <c r="AD848" s="33">
        <v>60</v>
      </c>
      <c r="AE848" s="36">
        <f t="shared" si="147"/>
        <v>45001</v>
      </c>
    </row>
    <row r="849" spans="2:31" ht="14.5" hidden="1">
      <c r="B849" s="29" t="s">
        <v>904</v>
      </c>
      <c r="C849" s="30" t="str">
        <f t="shared" si="148"/>
        <v>(Acreedores quirografarios)</v>
      </c>
      <c r="D849" s="30">
        <v>5</v>
      </c>
      <c r="E849" s="30" t="s">
        <v>5120</v>
      </c>
      <c r="F849" s="30" t="s">
        <v>5121</v>
      </c>
      <c r="G849" s="30" t="s">
        <v>1723</v>
      </c>
      <c r="H849" s="31" t="s">
        <v>935</v>
      </c>
      <c r="I849" s="31" t="s">
        <v>48</v>
      </c>
      <c r="J849" s="32">
        <v>384759</v>
      </c>
      <c r="K849" s="33">
        <f t="shared" si="149"/>
        <v>76.473683658815261</v>
      </c>
      <c r="L849" s="33">
        <v>364768</v>
      </c>
      <c r="M849" s="33">
        <v>0</v>
      </c>
      <c r="N849" s="33">
        <v>0</v>
      </c>
      <c r="O849" s="33">
        <v>0</v>
      </c>
      <c r="P849" s="33">
        <f t="shared" si="150"/>
        <v>384759</v>
      </c>
      <c r="Q849" s="33">
        <f t="shared" si="151"/>
        <v>76.473683658815261</v>
      </c>
      <c r="R849" s="33">
        <f t="shared" si="152"/>
        <v>364768</v>
      </c>
      <c r="S849" s="41"/>
      <c r="T849" s="30" t="str">
        <f t="shared" si="153"/>
        <v>COP</v>
      </c>
      <c r="U849" s="33">
        <v>0</v>
      </c>
      <c r="V849" s="33">
        <v>0</v>
      </c>
      <c r="W849" s="33">
        <v>0</v>
      </c>
      <c r="X849" s="33">
        <f t="shared" si="154"/>
        <v>384759</v>
      </c>
      <c r="Y849" s="33">
        <f t="shared" si="155"/>
        <v>76.473683658815261</v>
      </c>
      <c r="Z849" s="33">
        <f t="shared" si="156"/>
        <v>364768</v>
      </c>
      <c r="AA849" s="34">
        <f t="shared" si="157"/>
        <v>8.9942336215061455E-06</v>
      </c>
      <c r="AB849" s="33" t="s">
        <v>252</v>
      </c>
      <c r="AC849" s="35">
        <v>44941</v>
      </c>
      <c r="AD849" s="33">
        <v>60</v>
      </c>
      <c r="AE849" s="36">
        <f t="shared" si="147"/>
        <v>45001</v>
      </c>
    </row>
    <row r="850" spans="2:31" ht="14.5" hidden="1">
      <c r="B850" s="29" t="s">
        <v>904</v>
      </c>
      <c r="C850" s="30" t="str">
        <f t="shared" si="148"/>
        <v>(Acreedores quirografarios)</v>
      </c>
      <c r="D850" s="30">
        <v>5</v>
      </c>
      <c r="E850" s="30" t="s">
        <v>5120</v>
      </c>
      <c r="F850" s="30" t="s">
        <v>5121</v>
      </c>
      <c r="G850" s="30" t="s">
        <v>1723</v>
      </c>
      <c r="H850" s="31" t="s">
        <v>936</v>
      </c>
      <c r="I850" s="31" t="s">
        <v>48</v>
      </c>
      <c r="J850" s="32">
        <v>334758</v>
      </c>
      <c r="K850" s="33">
        <f t="shared" si="149"/>
        <v>66.235835508454144</v>
      </c>
      <c r="L850" s="33">
        <v>315935</v>
      </c>
      <c r="M850" s="33">
        <v>0</v>
      </c>
      <c r="N850" s="33">
        <v>0</v>
      </c>
      <c r="O850" s="33">
        <v>0</v>
      </c>
      <c r="P850" s="33">
        <f t="shared" si="150"/>
        <v>334758</v>
      </c>
      <c r="Q850" s="33">
        <f t="shared" si="151"/>
        <v>66.235835508454144</v>
      </c>
      <c r="R850" s="33">
        <f t="shared" si="152"/>
        <v>315935</v>
      </c>
      <c r="S850" s="41"/>
      <c r="T850" s="30" t="str">
        <f t="shared" si="153"/>
        <v>COP</v>
      </c>
      <c r="U850" s="33">
        <v>0</v>
      </c>
      <c r="V850" s="33">
        <v>0</v>
      </c>
      <c r="W850" s="33">
        <v>0</v>
      </c>
      <c r="X850" s="33">
        <f t="shared" si="154"/>
        <v>334758</v>
      </c>
      <c r="Y850" s="33">
        <f t="shared" si="155"/>
        <v>66.235835508454144</v>
      </c>
      <c r="Z850" s="33">
        <f t="shared" si="156"/>
        <v>315935</v>
      </c>
      <c r="AA850" s="34">
        <f t="shared" si="157"/>
        <v>7.790138387168129E-06</v>
      </c>
      <c r="AB850" s="33" t="s">
        <v>252</v>
      </c>
      <c r="AC850" s="35">
        <v>44942</v>
      </c>
      <c r="AD850" s="33">
        <v>60</v>
      </c>
      <c r="AE850" s="36">
        <f t="shared" si="147"/>
        <v>45002</v>
      </c>
    </row>
    <row r="851" spans="2:31" ht="14.5" hidden="1">
      <c r="B851" s="29" t="s">
        <v>904</v>
      </c>
      <c r="C851" s="30" t="str">
        <f t="shared" si="148"/>
        <v>(Acreedores quirografarios)</v>
      </c>
      <c r="D851" s="30">
        <v>5</v>
      </c>
      <c r="E851" s="30" t="s">
        <v>5120</v>
      </c>
      <c r="F851" s="30" t="s">
        <v>5121</v>
      </c>
      <c r="G851" s="30" t="s">
        <v>1723</v>
      </c>
      <c r="H851" s="31" t="s">
        <v>937</v>
      </c>
      <c r="I851" s="31" t="s">
        <v>48</v>
      </c>
      <c r="J851" s="32">
        <v>334758</v>
      </c>
      <c r="K851" s="33">
        <f t="shared" si="149"/>
        <v>66.235835508454144</v>
      </c>
      <c r="L851" s="33">
        <v>315935</v>
      </c>
      <c r="M851" s="33">
        <v>0</v>
      </c>
      <c r="N851" s="33">
        <v>0</v>
      </c>
      <c r="O851" s="33">
        <v>0</v>
      </c>
      <c r="P851" s="33">
        <f t="shared" si="150"/>
        <v>334758</v>
      </c>
      <c r="Q851" s="33">
        <f t="shared" si="151"/>
        <v>66.235835508454144</v>
      </c>
      <c r="R851" s="33">
        <f t="shared" si="152"/>
        <v>315935</v>
      </c>
      <c r="S851" s="41"/>
      <c r="T851" s="30" t="str">
        <f t="shared" si="153"/>
        <v>COP</v>
      </c>
      <c r="U851" s="33">
        <v>0</v>
      </c>
      <c r="V851" s="33">
        <v>0</v>
      </c>
      <c r="W851" s="33">
        <v>0</v>
      </c>
      <c r="X851" s="33">
        <f t="shared" si="154"/>
        <v>334758</v>
      </c>
      <c r="Y851" s="33">
        <f t="shared" si="155"/>
        <v>66.235835508454144</v>
      </c>
      <c r="Z851" s="33">
        <f t="shared" si="156"/>
        <v>315935</v>
      </c>
      <c r="AA851" s="34">
        <f t="shared" si="157"/>
        <v>7.790138387168129E-06</v>
      </c>
      <c r="AB851" s="33" t="s">
        <v>252</v>
      </c>
      <c r="AC851" s="35">
        <v>44942</v>
      </c>
      <c r="AD851" s="33">
        <v>60</v>
      </c>
      <c r="AE851" s="36">
        <f t="shared" si="147"/>
        <v>45002</v>
      </c>
    </row>
    <row r="852" spans="2:31" ht="14.5" hidden="1">
      <c r="B852" s="29" t="s">
        <v>904</v>
      </c>
      <c r="C852" s="30" t="str">
        <f t="shared" si="148"/>
        <v>(Acreedores quirografarios)</v>
      </c>
      <c r="D852" s="30">
        <v>5</v>
      </c>
      <c r="E852" s="30" t="s">
        <v>5120</v>
      </c>
      <c r="F852" s="30" t="s">
        <v>5121</v>
      </c>
      <c r="G852" s="30" t="s">
        <v>1723</v>
      </c>
      <c r="H852" s="31" t="s">
        <v>938</v>
      </c>
      <c r="I852" s="31" t="s">
        <v>48</v>
      </c>
      <c r="J852" s="32">
        <v>334758</v>
      </c>
      <c r="K852" s="33">
        <f t="shared" si="149"/>
        <v>66.388880153463944</v>
      </c>
      <c r="L852" s="33">
        <v>316665</v>
      </c>
      <c r="M852" s="33">
        <v>0</v>
      </c>
      <c r="N852" s="33">
        <v>0</v>
      </c>
      <c r="O852" s="33">
        <v>0</v>
      </c>
      <c r="P852" s="33">
        <f t="shared" si="150"/>
        <v>334758</v>
      </c>
      <c r="Q852" s="33">
        <f t="shared" si="151"/>
        <v>66.388880153463944</v>
      </c>
      <c r="R852" s="33">
        <f t="shared" si="152"/>
        <v>316665</v>
      </c>
      <c r="S852" s="41"/>
      <c r="T852" s="30" t="str">
        <f t="shared" si="153"/>
        <v>COP</v>
      </c>
      <c r="U852" s="33">
        <v>0</v>
      </c>
      <c r="V852" s="33">
        <v>0</v>
      </c>
      <c r="W852" s="33">
        <v>0</v>
      </c>
      <c r="X852" s="33">
        <f t="shared" si="154"/>
        <v>334758</v>
      </c>
      <c r="Y852" s="33">
        <f t="shared" si="155"/>
        <v>66.388880153463944</v>
      </c>
      <c r="Z852" s="33">
        <f t="shared" si="156"/>
        <v>316665</v>
      </c>
      <c r="AA852" s="34">
        <f t="shared" si="157"/>
        <v>7.8081382954487339E-06</v>
      </c>
      <c r="AB852" s="33" t="s">
        <v>252</v>
      </c>
      <c r="AC852" s="35">
        <v>44942</v>
      </c>
      <c r="AD852" s="33">
        <v>60</v>
      </c>
      <c r="AE852" s="36">
        <f t="shared" si="147"/>
        <v>45002</v>
      </c>
    </row>
    <row r="853" spans="2:31" ht="14.5" hidden="1">
      <c r="B853" s="29" t="s">
        <v>904</v>
      </c>
      <c r="C853" s="30" t="str">
        <f t="shared" si="148"/>
        <v>(Acreedores quirografarios)</v>
      </c>
      <c r="D853" s="30">
        <v>5</v>
      </c>
      <c r="E853" s="30" t="s">
        <v>5120</v>
      </c>
      <c r="F853" s="30" t="s">
        <v>5121</v>
      </c>
      <c r="G853" s="30" t="s">
        <v>1723</v>
      </c>
      <c r="H853" s="31" t="s">
        <v>939</v>
      </c>
      <c r="I853" s="31" t="s">
        <v>48</v>
      </c>
      <c r="J853" s="32">
        <v>359758</v>
      </c>
      <c r="K853" s="33">
        <f t="shared" si="149"/>
        <v>71.278132436030475</v>
      </c>
      <c r="L853" s="33">
        <v>339986</v>
      </c>
      <c r="M853" s="33">
        <v>0</v>
      </c>
      <c r="N853" s="33">
        <v>0</v>
      </c>
      <c r="O853" s="33">
        <v>0</v>
      </c>
      <c r="P853" s="33">
        <f t="shared" si="150"/>
        <v>359758</v>
      </c>
      <c r="Q853" s="33">
        <f t="shared" si="151"/>
        <v>71.278132436030475</v>
      </c>
      <c r="R853" s="33">
        <f t="shared" si="152"/>
        <v>339986</v>
      </c>
      <c r="S853" s="41"/>
      <c r="T853" s="30" t="str">
        <f t="shared" si="153"/>
        <v>COP</v>
      </c>
      <c r="U853" s="33">
        <v>0</v>
      </c>
      <c r="V853" s="33">
        <v>0</v>
      </c>
      <c r="W853" s="33">
        <v>0</v>
      </c>
      <c r="X853" s="33">
        <f t="shared" si="154"/>
        <v>359758</v>
      </c>
      <c r="Y853" s="33">
        <f t="shared" si="155"/>
        <v>71.278132436030475</v>
      </c>
      <c r="Z853" s="33">
        <f t="shared" si="156"/>
        <v>339986</v>
      </c>
      <c r="AA853" s="34">
        <f t="shared" si="157"/>
        <v>8.3831737214925331E-06</v>
      </c>
      <c r="AB853" s="33" t="s">
        <v>252</v>
      </c>
      <c r="AC853" s="35">
        <v>44942</v>
      </c>
      <c r="AD853" s="33">
        <v>60</v>
      </c>
      <c r="AE853" s="36">
        <f t="shared" si="147"/>
        <v>45002</v>
      </c>
    </row>
    <row r="854" spans="2:31" ht="14.5" hidden="1">
      <c r="B854" s="29" t="s">
        <v>904</v>
      </c>
      <c r="C854" s="30" t="str">
        <f t="shared" si="148"/>
        <v>(Acreedores quirografarios)</v>
      </c>
      <c r="D854" s="30">
        <v>5</v>
      </c>
      <c r="E854" s="30" t="s">
        <v>5120</v>
      </c>
      <c r="F854" s="30" t="s">
        <v>5121</v>
      </c>
      <c r="G854" s="30" t="s">
        <v>1723</v>
      </c>
      <c r="H854" s="31" t="s">
        <v>940</v>
      </c>
      <c r="I854" s="31" t="s">
        <v>48</v>
      </c>
      <c r="J854" s="32">
        <v>334758</v>
      </c>
      <c r="K854" s="33">
        <f t="shared" si="149"/>
        <v>66.388880153463944</v>
      </c>
      <c r="L854" s="33">
        <v>316665</v>
      </c>
      <c r="M854" s="33">
        <v>0</v>
      </c>
      <c r="N854" s="33">
        <v>0</v>
      </c>
      <c r="O854" s="33">
        <v>0</v>
      </c>
      <c r="P854" s="33">
        <f t="shared" si="150"/>
        <v>334758</v>
      </c>
      <c r="Q854" s="33">
        <f t="shared" si="151"/>
        <v>66.388880153463944</v>
      </c>
      <c r="R854" s="33">
        <f t="shared" si="152"/>
        <v>316665</v>
      </c>
      <c r="S854" s="41"/>
      <c r="T854" s="30" t="str">
        <f t="shared" si="153"/>
        <v>COP</v>
      </c>
      <c r="U854" s="33">
        <v>0</v>
      </c>
      <c r="V854" s="33">
        <v>0</v>
      </c>
      <c r="W854" s="33">
        <v>0</v>
      </c>
      <c r="X854" s="33">
        <f t="shared" si="154"/>
        <v>334758</v>
      </c>
      <c r="Y854" s="33">
        <f t="shared" si="155"/>
        <v>66.388880153463944</v>
      </c>
      <c r="Z854" s="33">
        <f t="shared" si="156"/>
        <v>316665</v>
      </c>
      <c r="AA854" s="34">
        <f t="shared" si="157"/>
        <v>7.8081382954487339E-06</v>
      </c>
      <c r="AB854" s="33" t="s">
        <v>252</v>
      </c>
      <c r="AC854" s="35">
        <v>44942</v>
      </c>
      <c r="AD854" s="33">
        <v>60</v>
      </c>
      <c r="AE854" s="36">
        <f t="shared" si="147"/>
        <v>45002</v>
      </c>
    </row>
    <row r="855" spans="2:31" ht="14.5" hidden="1">
      <c r="B855" s="29" t="s">
        <v>904</v>
      </c>
      <c r="C855" s="30" t="str">
        <f t="shared" si="148"/>
        <v>(Acreedores quirografarios)</v>
      </c>
      <c r="D855" s="30">
        <v>5</v>
      </c>
      <c r="E855" s="30" t="s">
        <v>5120</v>
      </c>
      <c r="F855" s="30" t="s">
        <v>5121</v>
      </c>
      <c r="G855" s="30" t="s">
        <v>1723</v>
      </c>
      <c r="H855" s="31" t="s">
        <v>941</v>
      </c>
      <c r="I855" s="31" t="s">
        <v>48</v>
      </c>
      <c r="J855" s="32">
        <v>523746</v>
      </c>
      <c r="K855" s="33">
        <f t="shared" si="149"/>
        <v>104.52907324129689</v>
      </c>
      <c r="L855" s="33">
        <v>498588</v>
      </c>
      <c r="M855" s="33">
        <v>0</v>
      </c>
      <c r="N855" s="33">
        <v>0</v>
      </c>
      <c r="O855" s="33">
        <v>0</v>
      </c>
      <c r="P855" s="33">
        <f t="shared" si="150"/>
        <v>523746</v>
      </c>
      <c r="Q855" s="33">
        <f t="shared" si="151"/>
        <v>104.52907324129689</v>
      </c>
      <c r="R855" s="33">
        <f t="shared" si="152"/>
        <v>498588</v>
      </c>
      <c r="S855" s="41"/>
      <c r="T855" s="30" t="str">
        <f t="shared" si="153"/>
        <v>COP</v>
      </c>
      <c r="U855" s="33">
        <v>0</v>
      </c>
      <c r="V855" s="33">
        <v>0</v>
      </c>
      <c r="W855" s="33">
        <v>0</v>
      </c>
      <c r="X855" s="33">
        <f t="shared" si="154"/>
        <v>523746</v>
      </c>
      <c r="Y855" s="33">
        <f t="shared" si="155"/>
        <v>104.52907324129689</v>
      </c>
      <c r="Z855" s="33">
        <f t="shared" si="156"/>
        <v>498588</v>
      </c>
      <c r="AA855" s="34">
        <f t="shared" si="157"/>
        <v>1.2293888040835562E-05</v>
      </c>
      <c r="AB855" s="33" t="s">
        <v>252</v>
      </c>
      <c r="AC855" s="35">
        <v>44944</v>
      </c>
      <c r="AD855" s="33">
        <v>60</v>
      </c>
      <c r="AE855" s="36">
        <f t="shared" si="147"/>
        <v>45004</v>
      </c>
    </row>
    <row r="856" spans="2:31" ht="14.5" hidden="1">
      <c r="B856" s="29" t="s">
        <v>904</v>
      </c>
      <c r="C856" s="30" t="str">
        <f t="shared" si="148"/>
        <v>(Acreedores quirografarios)</v>
      </c>
      <c r="D856" s="30">
        <v>5</v>
      </c>
      <c r="E856" s="30" t="s">
        <v>5120</v>
      </c>
      <c r="F856" s="30" t="s">
        <v>5121</v>
      </c>
      <c r="G856" s="30" t="s">
        <v>1723</v>
      </c>
      <c r="H856" s="31" t="s">
        <v>942</v>
      </c>
      <c r="I856" s="31" t="s">
        <v>48</v>
      </c>
      <c r="J856" s="32">
        <v>505487</v>
      </c>
      <c r="K856" s="33">
        <f t="shared" si="149"/>
        <v>100.85243770768471</v>
      </c>
      <c r="L856" s="33">
        <v>481051</v>
      </c>
      <c r="M856" s="33">
        <v>0</v>
      </c>
      <c r="N856" s="33">
        <v>0</v>
      </c>
      <c r="O856" s="33">
        <v>0</v>
      </c>
      <c r="P856" s="33">
        <f t="shared" si="150"/>
        <v>505487</v>
      </c>
      <c r="Q856" s="33">
        <f t="shared" si="151"/>
        <v>100.85243770768471</v>
      </c>
      <c r="R856" s="33">
        <f t="shared" si="152"/>
        <v>481051</v>
      </c>
      <c r="S856" s="41"/>
      <c r="T856" s="30" t="str">
        <f t="shared" si="153"/>
        <v>COP</v>
      </c>
      <c r="U856" s="33">
        <v>0</v>
      </c>
      <c r="V856" s="33">
        <v>0</v>
      </c>
      <c r="W856" s="33">
        <v>0</v>
      </c>
      <c r="X856" s="33">
        <f t="shared" si="154"/>
        <v>505487</v>
      </c>
      <c r="Y856" s="33">
        <f t="shared" si="155"/>
        <v>100.85243770768471</v>
      </c>
      <c r="Z856" s="33">
        <f t="shared" si="156"/>
        <v>481051</v>
      </c>
      <c r="AA856" s="34">
        <f t="shared" si="157"/>
        <v>1.1861471066154797E-05</v>
      </c>
      <c r="AB856" s="33" t="s">
        <v>252</v>
      </c>
      <c r="AC856" s="35">
        <v>44944</v>
      </c>
      <c r="AD856" s="33">
        <v>60</v>
      </c>
      <c r="AE856" s="36">
        <f t="shared" si="147"/>
        <v>45004</v>
      </c>
    </row>
    <row r="857" spans="2:31" ht="14.5" hidden="1">
      <c r="B857" s="29" t="s">
        <v>904</v>
      </c>
      <c r="C857" s="30" t="str">
        <f t="shared" si="148"/>
        <v>(Acreedores quirografarios)</v>
      </c>
      <c r="D857" s="30">
        <v>5</v>
      </c>
      <c r="E857" s="30" t="s">
        <v>5120</v>
      </c>
      <c r="F857" s="30" t="s">
        <v>5121</v>
      </c>
      <c r="G857" s="30" t="s">
        <v>1723</v>
      </c>
      <c r="H857" s="31" t="s">
        <v>943</v>
      </c>
      <c r="I857" s="31" t="s">
        <v>48</v>
      </c>
      <c r="J857" s="32">
        <v>390189</v>
      </c>
      <c r="K857" s="33">
        <f t="shared" si="149"/>
        <v>77.555269033617407</v>
      </c>
      <c r="L857" s="33">
        <v>369927</v>
      </c>
      <c r="M857" s="33">
        <v>0</v>
      </c>
      <c r="N857" s="33">
        <v>0</v>
      </c>
      <c r="O857" s="33">
        <v>0</v>
      </c>
      <c r="P857" s="33">
        <f t="shared" si="150"/>
        <v>390189</v>
      </c>
      <c r="Q857" s="33">
        <f t="shared" si="151"/>
        <v>77.555269033617407</v>
      </c>
      <c r="R857" s="33">
        <f t="shared" si="152"/>
        <v>369927</v>
      </c>
      <c r="S857" s="41"/>
      <c r="T857" s="30" t="str">
        <f t="shared" si="153"/>
        <v>COP</v>
      </c>
      <c r="U857" s="33">
        <v>0</v>
      </c>
      <c r="V857" s="33">
        <v>0</v>
      </c>
      <c r="W857" s="33">
        <v>0</v>
      </c>
      <c r="X857" s="33">
        <f t="shared" si="154"/>
        <v>390189</v>
      </c>
      <c r="Y857" s="33">
        <f t="shared" si="155"/>
        <v>77.555269033617407</v>
      </c>
      <c r="Z857" s="33">
        <f t="shared" si="156"/>
        <v>369927</v>
      </c>
      <c r="AA857" s="34">
        <f t="shared" si="157"/>
        <v>9.1214411924919499E-06</v>
      </c>
      <c r="AB857" s="33" t="s">
        <v>252</v>
      </c>
      <c r="AC857" s="35">
        <v>44951</v>
      </c>
      <c r="AD857" s="33">
        <v>60</v>
      </c>
      <c r="AE857" s="36">
        <f t="shared" si="147"/>
        <v>45011</v>
      </c>
    </row>
    <row r="858" spans="2:31" ht="14.5" hidden="1">
      <c r="B858" s="29" t="s">
        <v>904</v>
      </c>
      <c r="C858" s="30" t="str">
        <f t="shared" si="148"/>
        <v>(Acreedores quirografarios)</v>
      </c>
      <c r="D858" s="30">
        <v>5</v>
      </c>
      <c r="E858" s="30" t="s">
        <v>5120</v>
      </c>
      <c r="F858" s="30" t="s">
        <v>5121</v>
      </c>
      <c r="G858" s="30" t="s">
        <v>1723</v>
      </c>
      <c r="H858" s="31" t="s">
        <v>944</v>
      </c>
      <c r="I858" s="31" t="s">
        <v>48</v>
      </c>
      <c r="J858" s="32">
        <v>363917</v>
      </c>
      <c r="K858" s="33">
        <f t="shared" si="149"/>
        <v>72.103525268090181</v>
      </c>
      <c r="L858" s="33">
        <v>343923</v>
      </c>
      <c r="M858" s="33">
        <v>0</v>
      </c>
      <c r="N858" s="33">
        <v>0</v>
      </c>
      <c r="O858" s="33">
        <v>0</v>
      </c>
      <c r="P858" s="33">
        <f t="shared" si="150"/>
        <v>363917</v>
      </c>
      <c r="Q858" s="33">
        <f t="shared" si="151"/>
        <v>72.103525268090181</v>
      </c>
      <c r="R858" s="33">
        <f t="shared" si="152"/>
        <v>343923</v>
      </c>
      <c r="S858" s="41"/>
      <c r="T858" s="30" t="str">
        <f t="shared" si="153"/>
        <v>COP</v>
      </c>
      <c r="U858" s="33">
        <v>0</v>
      </c>
      <c r="V858" s="33">
        <v>0</v>
      </c>
      <c r="W858" s="33">
        <v>0</v>
      </c>
      <c r="X858" s="33">
        <f t="shared" si="154"/>
        <v>363917</v>
      </c>
      <c r="Y858" s="33">
        <f t="shared" si="155"/>
        <v>72.103525268090181</v>
      </c>
      <c r="Z858" s="33">
        <f t="shared" si="156"/>
        <v>343923</v>
      </c>
      <c r="AA858" s="34">
        <f t="shared" si="157"/>
        <v>8.4802499391647781E-06</v>
      </c>
      <c r="AB858" s="33" t="s">
        <v>252</v>
      </c>
      <c r="AC858" s="35">
        <v>44951</v>
      </c>
      <c r="AD858" s="33">
        <v>60</v>
      </c>
      <c r="AE858" s="36">
        <f t="shared" si="147"/>
        <v>45011</v>
      </c>
    </row>
    <row r="859" spans="2:31" ht="14.5" hidden="1">
      <c r="B859" s="29" t="s">
        <v>904</v>
      </c>
      <c r="C859" s="30" t="str">
        <f t="shared" si="148"/>
        <v>(Acreedores quirografarios)</v>
      </c>
      <c r="D859" s="30">
        <v>5</v>
      </c>
      <c r="E859" s="30" t="s">
        <v>5120</v>
      </c>
      <c r="F859" s="30" t="s">
        <v>5121</v>
      </c>
      <c r="G859" s="30" t="s">
        <v>1723</v>
      </c>
      <c r="H859" s="31" t="s">
        <v>945</v>
      </c>
      <c r="I859" s="31" t="s">
        <v>48</v>
      </c>
      <c r="J859" s="32">
        <v>477040</v>
      </c>
      <c r="K859" s="33">
        <f t="shared" si="149"/>
        <v>94.949946015073849</v>
      </c>
      <c r="L859" s="33">
        <v>452897</v>
      </c>
      <c r="M859" s="33">
        <v>0</v>
      </c>
      <c r="N859" s="33">
        <v>0</v>
      </c>
      <c r="O859" s="33">
        <v>0</v>
      </c>
      <c r="P859" s="33">
        <f t="shared" si="150"/>
        <v>477040</v>
      </c>
      <c r="Q859" s="33">
        <f t="shared" si="151"/>
        <v>94.949946015073849</v>
      </c>
      <c r="R859" s="33">
        <f t="shared" si="152"/>
        <v>452897</v>
      </c>
      <c r="S859" s="33"/>
      <c r="T859" s="30" t="str">
        <f t="shared" si="153"/>
        <v>COP</v>
      </c>
      <c r="U859" s="33">
        <v>0</v>
      </c>
      <c r="V859" s="33">
        <v>0</v>
      </c>
      <c r="W859" s="33">
        <v>0</v>
      </c>
      <c r="X859" s="33">
        <f t="shared" si="154"/>
        <v>477040</v>
      </c>
      <c r="Y859" s="33">
        <f t="shared" si="155"/>
        <v>94.949946015073849</v>
      </c>
      <c r="Z859" s="33">
        <f t="shared" si="156"/>
        <v>452897</v>
      </c>
      <c r="AA859" s="34">
        <f t="shared" si="157"/>
        <v>1.1167266384329954E-05</v>
      </c>
      <c r="AB859" s="33" t="s">
        <v>252</v>
      </c>
      <c r="AC859" s="35">
        <v>44952</v>
      </c>
      <c r="AD859" s="33">
        <v>60</v>
      </c>
      <c r="AE859" s="36">
        <f t="shared" si="147"/>
        <v>45012</v>
      </c>
    </row>
    <row r="860" spans="2:31" ht="14.5" hidden="1">
      <c r="B860" s="29" t="s">
        <v>904</v>
      </c>
      <c r="C860" s="30" t="str">
        <f t="shared" si="148"/>
        <v>(Acreedores quirografarios)</v>
      </c>
      <c r="D860" s="30">
        <v>5</v>
      </c>
      <c r="E860" s="30" t="s">
        <v>5120</v>
      </c>
      <c r="F860" s="30" t="s">
        <v>5121</v>
      </c>
      <c r="G860" s="30" t="s">
        <v>1723</v>
      </c>
      <c r="H860" s="31" t="s">
        <v>946</v>
      </c>
      <c r="I860" s="31" t="s">
        <v>48</v>
      </c>
      <c r="J860" s="32">
        <v>1038197</v>
      </c>
      <c r="K860" s="33">
        <f t="shared" si="149"/>
        <v>207.00168768409907</v>
      </c>
      <c r="L860" s="33">
        <v>987367</v>
      </c>
      <c r="M860" s="33">
        <v>0</v>
      </c>
      <c r="N860" s="33">
        <v>0</v>
      </c>
      <c r="O860" s="33">
        <v>0</v>
      </c>
      <c r="P860" s="33">
        <f t="shared" si="150"/>
        <v>1038197</v>
      </c>
      <c r="Q860" s="33">
        <f t="shared" si="151"/>
        <v>207.00168768409907</v>
      </c>
      <c r="R860" s="33">
        <f t="shared" si="152"/>
        <v>987367</v>
      </c>
      <c r="S860" s="33"/>
      <c r="T860" s="30" t="str">
        <f t="shared" si="153"/>
        <v>COP</v>
      </c>
      <c r="U860" s="33">
        <v>0</v>
      </c>
      <c r="V860" s="33">
        <v>0</v>
      </c>
      <c r="W860" s="33">
        <v>0</v>
      </c>
      <c r="X860" s="33">
        <f t="shared" si="154"/>
        <v>1038197</v>
      </c>
      <c r="Y860" s="33">
        <f t="shared" si="155"/>
        <v>207.00168768409907</v>
      </c>
      <c r="Z860" s="33">
        <f t="shared" si="156"/>
        <v>987367</v>
      </c>
      <c r="AA860" s="34">
        <f t="shared" si="157"/>
        <v>2.4345911560678728E-05</v>
      </c>
      <c r="AB860" s="33" t="s">
        <v>252</v>
      </c>
      <c r="AC860" s="35">
        <v>44954</v>
      </c>
      <c r="AD860" s="33">
        <v>60</v>
      </c>
      <c r="AE860" s="36">
        <f t="shared" si="147"/>
        <v>45014</v>
      </c>
    </row>
    <row r="861" spans="2:31" ht="14.5" hidden="1">
      <c r="B861" s="29" t="s">
        <v>904</v>
      </c>
      <c r="C861" s="30" t="str">
        <f t="shared" si="148"/>
        <v>(Acreedores quirografarios)</v>
      </c>
      <c r="D861" s="30">
        <v>5</v>
      </c>
      <c r="E861" s="30" t="s">
        <v>5120</v>
      </c>
      <c r="F861" s="30" t="s">
        <v>5121</v>
      </c>
      <c r="G861" s="30" t="s">
        <v>1723</v>
      </c>
      <c r="H861" s="31" t="s">
        <v>947</v>
      </c>
      <c r="I861" s="31" t="s">
        <v>48</v>
      </c>
      <c r="J861" s="32">
        <v>426758</v>
      </c>
      <c r="K861" s="33">
        <f t="shared" si="149"/>
        <v>84.944599935008426</v>
      </c>
      <c r="L861" s="33">
        <v>405173</v>
      </c>
      <c r="M861" s="33">
        <v>0</v>
      </c>
      <c r="N861" s="33">
        <v>0</v>
      </c>
      <c r="O861" s="33">
        <v>0</v>
      </c>
      <c r="P861" s="33">
        <f t="shared" si="150"/>
        <v>426758</v>
      </c>
      <c r="Q861" s="33">
        <f t="shared" si="151"/>
        <v>84.944599935008426</v>
      </c>
      <c r="R861" s="33">
        <f t="shared" si="152"/>
        <v>405173</v>
      </c>
      <c r="S861" s="38"/>
      <c r="T861" s="30" t="str">
        <f t="shared" si="153"/>
        <v>COP</v>
      </c>
      <c r="U861" s="33">
        <v>0</v>
      </c>
      <c r="V861" s="33">
        <v>0</v>
      </c>
      <c r="W861" s="33">
        <v>0</v>
      </c>
      <c r="X861" s="33">
        <f t="shared" si="154"/>
        <v>426758</v>
      </c>
      <c r="Y861" s="33">
        <f t="shared" si="155"/>
        <v>84.944599935008426</v>
      </c>
      <c r="Z861" s="33">
        <f t="shared" si="156"/>
        <v>405173</v>
      </c>
      <c r="AA861" s="34">
        <f t="shared" si="157"/>
        <v>9.9905162161332932E-06</v>
      </c>
      <c r="AB861" s="33" t="s">
        <v>252</v>
      </c>
      <c r="AC861" s="35">
        <v>44954</v>
      </c>
      <c r="AD861" s="33">
        <v>60</v>
      </c>
      <c r="AE861" s="36">
        <f t="shared" si="147"/>
        <v>45014</v>
      </c>
    </row>
    <row r="862" spans="2:31" ht="14.5" hidden="1">
      <c r="B862" s="29" t="s">
        <v>904</v>
      </c>
      <c r="C862" s="30" t="str">
        <f t="shared" si="148"/>
        <v>(Acreedores quirografarios)</v>
      </c>
      <c r="D862" s="30">
        <v>5</v>
      </c>
      <c r="E862" s="30" t="s">
        <v>5120</v>
      </c>
      <c r="F862" s="30" t="s">
        <v>5121</v>
      </c>
      <c r="G862" s="30" t="s">
        <v>1723</v>
      </c>
      <c r="H862" s="31" t="s">
        <v>948</v>
      </c>
      <c r="I862" s="31" t="s">
        <v>48</v>
      </c>
      <c r="J862" s="32">
        <v>49000</v>
      </c>
      <c r="K862" s="33">
        <f t="shared" si="149"/>
        <v>10.215834879503548</v>
      </c>
      <c r="L862" s="33">
        <v>48728</v>
      </c>
      <c r="M862" s="33">
        <v>0</v>
      </c>
      <c r="N862" s="33">
        <v>0</v>
      </c>
      <c r="O862" s="33">
        <v>0</v>
      </c>
      <c r="P862" s="33">
        <f t="shared" si="150"/>
        <v>49000</v>
      </c>
      <c r="Q862" s="33">
        <f t="shared" si="151"/>
        <v>10.215834879503548</v>
      </c>
      <c r="R862" s="33">
        <f t="shared" si="152"/>
        <v>48728</v>
      </c>
      <c r="S862" s="33"/>
      <c r="T862" s="30" t="str">
        <f t="shared" si="153"/>
        <v>COP</v>
      </c>
      <c r="U862" s="33">
        <v>0</v>
      </c>
      <c r="V862" s="33">
        <v>0</v>
      </c>
      <c r="W862" s="33">
        <v>0</v>
      </c>
      <c r="X862" s="33">
        <f t="shared" si="154"/>
        <v>49000</v>
      </c>
      <c r="Y862" s="33">
        <f t="shared" si="155"/>
        <v>10.215834879503548</v>
      </c>
      <c r="Z862" s="33">
        <f t="shared" si="156"/>
        <v>48728</v>
      </c>
      <c r="AA862" s="34">
        <f t="shared" si="157"/>
        <v>1.201506206434642E-06</v>
      </c>
      <c r="AB862" s="33" t="s">
        <v>252</v>
      </c>
      <c r="AC862" s="35">
        <v>44958</v>
      </c>
      <c r="AD862" s="33">
        <v>60</v>
      </c>
      <c r="AE862" s="36">
        <f t="shared" si="158" ref="AE862:AE925">+AD862+AC862</f>
        <v>45018</v>
      </c>
    </row>
    <row r="863" spans="2:31" ht="14.5" hidden="1">
      <c r="B863" s="29" t="s">
        <v>904</v>
      </c>
      <c r="C863" s="30" t="str">
        <f t="shared" si="148"/>
        <v>(Acreedores quirografarios)</v>
      </c>
      <c r="D863" s="30">
        <v>5</v>
      </c>
      <c r="E863" s="30" t="s">
        <v>5120</v>
      </c>
      <c r="F863" s="30" t="s">
        <v>5121</v>
      </c>
      <c r="G863" s="30" t="s">
        <v>1723</v>
      </c>
      <c r="H863" s="31" t="s">
        <v>949</v>
      </c>
      <c r="I863" s="31" t="s">
        <v>48</v>
      </c>
      <c r="J863" s="32">
        <v>374502</v>
      </c>
      <c r="K863" s="33">
        <f t="shared" si="149"/>
        <v>74.406532700189729</v>
      </c>
      <c r="L863" s="33">
        <v>354908</v>
      </c>
      <c r="M863" s="33">
        <v>0</v>
      </c>
      <c r="N863" s="33">
        <v>0</v>
      </c>
      <c r="O863" s="33">
        <v>0</v>
      </c>
      <c r="P863" s="33">
        <f t="shared" si="150"/>
        <v>374502</v>
      </c>
      <c r="Q863" s="33">
        <f t="shared" si="151"/>
        <v>74.406532700189729</v>
      </c>
      <c r="R863" s="33">
        <f t="shared" si="152"/>
        <v>354908</v>
      </c>
      <c r="S863" s="42"/>
      <c r="T863" s="30" t="str">
        <f t="shared" si="153"/>
        <v>COP</v>
      </c>
      <c r="U863" s="33">
        <v>0</v>
      </c>
      <c r="V863" s="33">
        <v>0</v>
      </c>
      <c r="W863" s="33">
        <v>0</v>
      </c>
      <c r="X863" s="33">
        <f t="shared" si="154"/>
        <v>374502</v>
      </c>
      <c r="Y863" s="33">
        <f t="shared" si="155"/>
        <v>74.406532700189729</v>
      </c>
      <c r="Z863" s="33">
        <f t="shared" si="156"/>
        <v>354908</v>
      </c>
      <c r="AA863" s="34">
        <f t="shared" si="157"/>
        <v>8.7511115726749692E-06</v>
      </c>
      <c r="AB863" s="33" t="s">
        <v>252</v>
      </c>
      <c r="AC863" s="35">
        <v>44961</v>
      </c>
      <c r="AD863" s="33">
        <v>60</v>
      </c>
      <c r="AE863" s="36">
        <f t="shared" si="158"/>
        <v>45021</v>
      </c>
    </row>
    <row r="864" spans="2:31" ht="14.5" hidden="1">
      <c r="B864" s="29" t="s">
        <v>904</v>
      </c>
      <c r="C864" s="30" t="str">
        <f t="shared" si="148"/>
        <v>(Acreedores quirografarios)</v>
      </c>
      <c r="D864" s="30">
        <v>5</v>
      </c>
      <c r="E864" s="30" t="s">
        <v>5120</v>
      </c>
      <c r="F864" s="30" t="s">
        <v>5121</v>
      </c>
      <c r="G864" s="30" t="s">
        <v>1723</v>
      </c>
      <c r="H864" s="31" t="s">
        <v>950</v>
      </c>
      <c r="I864" s="31" t="s">
        <v>48</v>
      </c>
      <c r="J864" s="32">
        <v>372789</v>
      </c>
      <c r="K864" s="33">
        <f t="shared" si="149"/>
        <v>74.061238823023785</v>
      </c>
      <c r="L864" s="33">
        <v>353261</v>
      </c>
      <c r="M864" s="33">
        <v>0</v>
      </c>
      <c r="N864" s="33">
        <v>0</v>
      </c>
      <c r="O864" s="33">
        <v>0</v>
      </c>
      <c r="P864" s="33">
        <f t="shared" si="150"/>
        <v>372789</v>
      </c>
      <c r="Q864" s="33">
        <f t="shared" si="151"/>
        <v>74.061238823023785</v>
      </c>
      <c r="R864" s="33">
        <f t="shared" si="152"/>
        <v>353261</v>
      </c>
      <c r="S864" s="42"/>
      <c r="T864" s="30" t="str">
        <f t="shared" si="153"/>
        <v>COP</v>
      </c>
      <c r="U864" s="33">
        <v>0</v>
      </c>
      <c r="V864" s="33">
        <v>0</v>
      </c>
      <c r="W864" s="33">
        <v>0</v>
      </c>
      <c r="X864" s="33">
        <f t="shared" si="154"/>
        <v>372789</v>
      </c>
      <c r="Y864" s="33">
        <f t="shared" si="155"/>
        <v>74.061238823023785</v>
      </c>
      <c r="Z864" s="33">
        <f t="shared" si="156"/>
        <v>353261</v>
      </c>
      <c r="AA864" s="34">
        <f t="shared" si="157"/>
        <v>8.7105008207048922E-06</v>
      </c>
      <c r="AB864" s="33" t="s">
        <v>252</v>
      </c>
      <c r="AC864" s="35">
        <v>44961</v>
      </c>
      <c r="AD864" s="33">
        <v>60</v>
      </c>
      <c r="AE864" s="36">
        <f t="shared" si="158"/>
        <v>45021</v>
      </c>
    </row>
    <row r="865" spans="1:31" ht="14.5" hidden="1">
      <c r="A865" s="1" t="s">
        <v>68</v>
      </c>
      <c r="B865" s="29" t="s">
        <v>951</v>
      </c>
      <c r="C865" s="30" t="str">
        <f t="shared" si="148"/>
        <v>(Acreedores quirografarios)</v>
      </c>
      <c r="D865" s="30">
        <v>5</v>
      </c>
      <c r="E865" s="30" t="s">
        <v>5122</v>
      </c>
      <c r="F865" s="30" t="s">
        <v>5123</v>
      </c>
      <c r="G865" s="30" t="s">
        <v>4936</v>
      </c>
      <c r="H865" s="31" t="s">
        <v>952</v>
      </c>
      <c r="I865" s="31" t="s">
        <v>48</v>
      </c>
      <c r="J865" s="32">
        <v>2442668</v>
      </c>
      <c r="K865" s="33">
        <f t="shared" si="149"/>
        <v>481.33652001635267</v>
      </c>
      <c r="L865" s="33">
        <v>2295903</v>
      </c>
      <c r="M865" s="33">
        <v>0</v>
      </c>
      <c r="N865" s="33">
        <v>0</v>
      </c>
      <c r="O865" s="33">
        <v>0</v>
      </c>
      <c r="P865" s="33">
        <f t="shared" si="150"/>
        <v>2442668</v>
      </c>
      <c r="Q865" s="33">
        <f t="shared" si="151"/>
        <v>481.33652001635267</v>
      </c>
      <c r="R865" s="33">
        <f t="shared" si="152"/>
        <v>2295903</v>
      </c>
      <c r="S865" s="42"/>
      <c r="T865" s="30" t="str">
        <f t="shared" si="153"/>
        <v>COP</v>
      </c>
      <c r="U865" s="33">
        <v>0</v>
      </c>
      <c r="V865" s="33">
        <v>0</v>
      </c>
      <c r="W865" s="33">
        <v>0</v>
      </c>
      <c r="X865" s="33">
        <f t="shared" si="154"/>
        <v>2442668</v>
      </c>
      <c r="Y865" s="33">
        <f t="shared" si="155"/>
        <v>481.33652001635267</v>
      </c>
      <c r="Z865" s="33">
        <f t="shared" si="156"/>
        <v>2295903</v>
      </c>
      <c r="AA865" s="34">
        <f t="shared" si="157"/>
        <v>5.6611018385156655E-05</v>
      </c>
      <c r="AB865" s="33" t="s">
        <v>953</v>
      </c>
      <c r="AC865" s="35">
        <v>44959</v>
      </c>
      <c r="AD865" s="33">
        <v>30</v>
      </c>
      <c r="AE865" s="36">
        <f t="shared" si="158"/>
        <v>44989</v>
      </c>
    </row>
    <row r="866" spans="2:31" ht="14.5" hidden="1">
      <c r="B866" s="29" t="s">
        <v>954</v>
      </c>
      <c r="C866" s="30" t="str">
        <f t="shared" si="148"/>
        <v>(Acreedores quirografarios)</v>
      </c>
      <c r="D866" s="30">
        <v>5</v>
      </c>
      <c r="E866" s="30" t="s">
        <v>5124</v>
      </c>
      <c r="F866" s="30" t="s">
        <v>5125</v>
      </c>
      <c r="G866" s="30" t="s">
        <v>4846</v>
      </c>
      <c r="H866" s="31">
        <v>14070</v>
      </c>
      <c r="I866" s="31" t="s">
        <v>48</v>
      </c>
      <c r="J866" s="32">
        <v>600000</v>
      </c>
      <c r="K866" s="33">
        <f t="shared" si="149"/>
        <v>120.50693418032013</v>
      </c>
      <c r="L866" s="33">
        <v>574800</v>
      </c>
      <c r="M866" s="33">
        <v>0</v>
      </c>
      <c r="N866" s="33">
        <v>0</v>
      </c>
      <c r="O866" s="33">
        <v>0</v>
      </c>
      <c r="P866" s="33">
        <f t="shared" si="150"/>
        <v>600000</v>
      </c>
      <c r="Q866" s="33">
        <f t="shared" si="151"/>
        <v>120.50693418032013</v>
      </c>
      <c r="R866" s="33">
        <f t="shared" si="152"/>
        <v>574800</v>
      </c>
      <c r="S866" s="42"/>
      <c r="T866" s="30" t="str">
        <f t="shared" si="153"/>
        <v>COP</v>
      </c>
      <c r="U866" s="33">
        <v>0</v>
      </c>
      <c r="V866" s="33">
        <v>0</v>
      </c>
      <c r="W866" s="33">
        <v>0</v>
      </c>
      <c r="X866" s="33">
        <f t="shared" si="154"/>
        <v>600000</v>
      </c>
      <c r="Y866" s="33">
        <f t="shared" si="155"/>
        <v>120.50693418032013</v>
      </c>
      <c r="Z866" s="33">
        <f t="shared" si="156"/>
        <v>574800</v>
      </c>
      <c r="AA866" s="34">
        <f t="shared" si="157"/>
        <v>1.4173078465330655E-05</v>
      </c>
      <c r="AB866" s="33" t="s">
        <v>1728</v>
      </c>
      <c r="AC866" s="35">
        <v>44940</v>
      </c>
      <c r="AD866" s="33">
        <v>60</v>
      </c>
      <c r="AE866" s="36">
        <f t="shared" si="158"/>
        <v>45000</v>
      </c>
    </row>
    <row r="867" spans="2:31" ht="14.5" hidden="1">
      <c r="B867" s="29" t="s">
        <v>954</v>
      </c>
      <c r="C867" s="30" t="str">
        <f t="shared" si="148"/>
        <v>(Acreedores quirografarios)</v>
      </c>
      <c r="D867" s="30">
        <v>5</v>
      </c>
      <c r="E867" s="30" t="s">
        <v>5124</v>
      </c>
      <c r="F867" s="30" t="s">
        <v>5125</v>
      </c>
      <c r="G867" s="30" t="s">
        <v>4846</v>
      </c>
      <c r="H867" s="31">
        <v>14084</v>
      </c>
      <c r="I867" s="31" t="s">
        <v>48</v>
      </c>
      <c r="J867" s="32">
        <v>2344300</v>
      </c>
      <c r="K867" s="33">
        <f t="shared" si="149"/>
        <v>462.36569284149391</v>
      </c>
      <c r="L867" s="33">
        <v>2205415</v>
      </c>
      <c r="M867" s="33">
        <v>0</v>
      </c>
      <c r="N867" s="33">
        <v>0</v>
      </c>
      <c r="O867" s="33">
        <v>0</v>
      </c>
      <c r="P867" s="33">
        <f t="shared" si="150"/>
        <v>2344300</v>
      </c>
      <c r="Q867" s="33">
        <f t="shared" si="151"/>
        <v>462.36569284149391</v>
      </c>
      <c r="R867" s="33">
        <f t="shared" si="152"/>
        <v>2205415</v>
      </c>
      <c r="S867" s="42"/>
      <c r="T867" s="30" t="str">
        <f t="shared" si="153"/>
        <v>COP</v>
      </c>
      <c r="U867" s="33">
        <v>0</v>
      </c>
      <c r="V867" s="33">
        <v>0</v>
      </c>
      <c r="W867" s="33">
        <v>0</v>
      </c>
      <c r="X867" s="33">
        <f t="shared" si="154"/>
        <v>2344300</v>
      </c>
      <c r="Y867" s="33">
        <f t="shared" si="155"/>
        <v>462.36569284149391</v>
      </c>
      <c r="Z867" s="33">
        <f t="shared" si="156"/>
        <v>2205415</v>
      </c>
      <c r="AA867" s="34">
        <f t="shared" si="157"/>
        <v>5.4379818795437033E-05</v>
      </c>
      <c r="AB867" s="33" t="s">
        <v>1728</v>
      </c>
      <c r="AC867" s="35">
        <v>44943</v>
      </c>
      <c r="AD867" s="33">
        <v>60</v>
      </c>
      <c r="AE867" s="36">
        <f t="shared" si="158"/>
        <v>45003</v>
      </c>
    </row>
    <row r="868" spans="2:31" ht="14.5" hidden="1">
      <c r="B868" s="29" t="s">
        <v>955</v>
      </c>
      <c r="C868" s="30" t="str">
        <f t="shared" si="148"/>
        <v>(Acreedores quirografarios)</v>
      </c>
      <c r="D868" s="30">
        <v>5</v>
      </c>
      <c r="E868" s="30" t="s">
        <v>5126</v>
      </c>
      <c r="F868" s="30" t="s">
        <v>5127</v>
      </c>
      <c r="G868" s="30" t="s">
        <v>4849</v>
      </c>
      <c r="H868" s="31" t="s">
        <v>956</v>
      </c>
      <c r="I868" s="31" t="s">
        <v>48</v>
      </c>
      <c r="J868" s="32">
        <v>1892200</v>
      </c>
      <c r="K868" s="33">
        <f t="shared" si="149"/>
        <v>380.83210163841625</v>
      </c>
      <c r="L868" s="33">
        <v>1816512</v>
      </c>
      <c r="M868" s="33">
        <v>0</v>
      </c>
      <c r="N868" s="33">
        <v>0</v>
      </c>
      <c r="O868" s="33">
        <v>0</v>
      </c>
      <c r="P868" s="33">
        <f t="shared" si="150"/>
        <v>1892200</v>
      </c>
      <c r="Q868" s="33">
        <f t="shared" si="151"/>
        <v>380.83210163841625</v>
      </c>
      <c r="R868" s="33">
        <f t="shared" si="152"/>
        <v>1816512</v>
      </c>
      <c r="S868" s="42"/>
      <c r="T868" s="30" t="str">
        <f t="shared" si="153"/>
        <v>COP</v>
      </c>
      <c r="U868" s="33">
        <v>0</v>
      </c>
      <c r="V868" s="33">
        <v>0</v>
      </c>
      <c r="W868" s="33">
        <v>0</v>
      </c>
      <c r="X868" s="33">
        <f t="shared" si="154"/>
        <v>1892200</v>
      </c>
      <c r="Y868" s="33">
        <f t="shared" si="155"/>
        <v>380.83210163841625</v>
      </c>
      <c r="Z868" s="33">
        <f t="shared" si="156"/>
        <v>1816512</v>
      </c>
      <c r="AA868" s="34">
        <f t="shared" si="157"/>
        <v>4.4790478617283782E-05</v>
      </c>
      <c r="AB868" s="33" t="s">
        <v>252</v>
      </c>
      <c r="AC868" s="35">
        <v>44905</v>
      </c>
      <c r="AD868" s="33">
        <v>60</v>
      </c>
      <c r="AE868" s="36">
        <f t="shared" si="158"/>
        <v>44965</v>
      </c>
    </row>
    <row r="869" spans="2:31" ht="14.5" hidden="1">
      <c r="B869" s="29" t="s">
        <v>955</v>
      </c>
      <c r="C869" s="30" t="str">
        <f t="shared" si="148"/>
        <v>(Acreedores quirografarios)</v>
      </c>
      <c r="D869" s="30">
        <v>5</v>
      </c>
      <c r="E869" s="30" t="s">
        <v>5126</v>
      </c>
      <c r="F869" s="30" t="s">
        <v>5127</v>
      </c>
      <c r="G869" s="30" t="s">
        <v>4849</v>
      </c>
      <c r="H869" s="31" t="s">
        <v>957</v>
      </c>
      <c r="I869" s="31" t="s">
        <v>48</v>
      </c>
      <c r="J869" s="32">
        <v>1445000</v>
      </c>
      <c r="K869" s="33">
        <f t="shared" si="149"/>
        <v>290.8267555583509</v>
      </c>
      <c r="L869" s="33">
        <v>1387200</v>
      </c>
      <c r="M869" s="33">
        <v>0</v>
      </c>
      <c r="N869" s="33">
        <v>0</v>
      </c>
      <c r="O869" s="33">
        <v>0</v>
      </c>
      <c r="P869" s="33">
        <f t="shared" si="150"/>
        <v>1445000</v>
      </c>
      <c r="Q869" s="33">
        <f t="shared" si="151"/>
        <v>290.8267555583509</v>
      </c>
      <c r="R869" s="33">
        <f t="shared" si="152"/>
        <v>1387200</v>
      </c>
      <c r="S869" s="42"/>
      <c r="T869" s="30" t="str">
        <f t="shared" si="153"/>
        <v>COP</v>
      </c>
      <c r="U869" s="33">
        <v>0</v>
      </c>
      <c r="V869" s="33">
        <v>0</v>
      </c>
      <c r="W869" s="33">
        <v>0</v>
      </c>
      <c r="X869" s="33">
        <f t="shared" si="154"/>
        <v>1445000</v>
      </c>
      <c r="Y869" s="33">
        <f t="shared" si="155"/>
        <v>290.8267555583509</v>
      </c>
      <c r="Z869" s="33">
        <f t="shared" si="156"/>
        <v>1387200</v>
      </c>
      <c r="AA869" s="34">
        <f t="shared" si="157"/>
        <v>3.4204757214868973E-05</v>
      </c>
      <c r="AB869" s="33" t="s">
        <v>252</v>
      </c>
      <c r="AC869" s="35">
        <v>44910</v>
      </c>
      <c r="AD869" s="33">
        <v>60</v>
      </c>
      <c r="AE869" s="36">
        <f t="shared" si="158"/>
        <v>44970</v>
      </c>
    </row>
    <row r="870" spans="2:31" ht="14.5" hidden="1">
      <c r="B870" s="29" t="s">
        <v>955</v>
      </c>
      <c r="C870" s="30" t="str">
        <f t="shared" si="148"/>
        <v>(Acreedores quirografarios)</v>
      </c>
      <c r="D870" s="30">
        <v>5</v>
      </c>
      <c r="E870" s="30" t="s">
        <v>5126</v>
      </c>
      <c r="F870" s="30" t="s">
        <v>5127</v>
      </c>
      <c r="G870" s="30" t="s">
        <v>4849</v>
      </c>
      <c r="H870" s="31" t="s">
        <v>958</v>
      </c>
      <c r="I870" s="31" t="s">
        <v>48</v>
      </c>
      <c r="J870" s="32">
        <v>833000</v>
      </c>
      <c r="K870" s="33">
        <f t="shared" si="149"/>
        <v>164.58588844512929</v>
      </c>
      <c r="L870" s="33">
        <v>785050</v>
      </c>
      <c r="M870" s="33">
        <v>0</v>
      </c>
      <c r="N870" s="33">
        <v>0</v>
      </c>
      <c r="O870" s="33">
        <v>0</v>
      </c>
      <c r="P870" s="33">
        <f t="shared" si="150"/>
        <v>833000</v>
      </c>
      <c r="Q870" s="33">
        <f t="shared" si="151"/>
        <v>164.58588844512929</v>
      </c>
      <c r="R870" s="33">
        <f t="shared" si="152"/>
        <v>785050</v>
      </c>
      <c r="S870" s="42"/>
      <c r="T870" s="30" t="str">
        <f t="shared" si="153"/>
        <v>COP</v>
      </c>
      <c r="U870" s="33">
        <v>0</v>
      </c>
      <c r="V870" s="33">
        <v>0</v>
      </c>
      <c r="W870" s="33">
        <v>0</v>
      </c>
      <c r="X870" s="33">
        <f t="shared" si="154"/>
        <v>833000</v>
      </c>
      <c r="Y870" s="33">
        <f t="shared" si="155"/>
        <v>164.58588844512929</v>
      </c>
      <c r="Z870" s="33">
        <f t="shared" si="156"/>
        <v>785050</v>
      </c>
      <c r="AA870" s="34">
        <f t="shared" si="157"/>
        <v>1.9357298624230742E-05</v>
      </c>
      <c r="AB870" s="33" t="s">
        <v>252</v>
      </c>
      <c r="AC870" s="35">
        <v>44939</v>
      </c>
      <c r="AD870" s="33">
        <v>60</v>
      </c>
      <c r="AE870" s="36">
        <f t="shared" si="158"/>
        <v>44999</v>
      </c>
    </row>
    <row r="871" spans="2:31" ht="14.5" hidden="1">
      <c r="B871" s="29" t="s">
        <v>955</v>
      </c>
      <c r="C871" s="30" t="str">
        <f t="shared" si="148"/>
        <v>(Acreedores quirografarios)</v>
      </c>
      <c r="D871" s="30">
        <v>5</v>
      </c>
      <c r="E871" s="30" t="s">
        <v>5126</v>
      </c>
      <c r="F871" s="30" t="s">
        <v>5127</v>
      </c>
      <c r="G871" s="30" t="s">
        <v>4849</v>
      </c>
      <c r="H871" s="31" t="s">
        <v>959</v>
      </c>
      <c r="I871" s="31" t="s">
        <v>48</v>
      </c>
      <c r="J871" s="32">
        <v>1249500</v>
      </c>
      <c r="K871" s="33">
        <f t="shared" si="149"/>
        <v>246.87883266769393</v>
      </c>
      <c r="L871" s="33">
        <v>1177575</v>
      </c>
      <c r="M871" s="33">
        <v>0</v>
      </c>
      <c r="N871" s="33">
        <v>0</v>
      </c>
      <c r="O871" s="33">
        <v>0</v>
      </c>
      <c r="P871" s="33">
        <f t="shared" si="150"/>
        <v>1249500</v>
      </c>
      <c r="Q871" s="33">
        <f t="shared" si="151"/>
        <v>246.87883266769393</v>
      </c>
      <c r="R871" s="33">
        <f t="shared" si="152"/>
        <v>1177575</v>
      </c>
      <c r="S871" s="42"/>
      <c r="T871" s="30" t="str">
        <f t="shared" si="153"/>
        <v>COP</v>
      </c>
      <c r="U871" s="33">
        <v>0</v>
      </c>
      <c r="V871" s="33">
        <v>0</v>
      </c>
      <c r="W871" s="33">
        <v>0</v>
      </c>
      <c r="X871" s="33">
        <f t="shared" si="154"/>
        <v>1249500</v>
      </c>
      <c r="Y871" s="33">
        <f t="shared" si="155"/>
        <v>246.87883266769393</v>
      </c>
      <c r="Z871" s="33">
        <f t="shared" si="156"/>
        <v>1177575</v>
      </c>
      <c r="AA871" s="34">
        <f t="shared" si="157"/>
        <v>2.9035947936346113E-05</v>
      </c>
      <c r="AB871" s="33" t="s">
        <v>252</v>
      </c>
      <c r="AC871" s="35">
        <v>44939</v>
      </c>
      <c r="AD871" s="33">
        <v>60</v>
      </c>
      <c r="AE871" s="36">
        <f t="shared" si="158"/>
        <v>44999</v>
      </c>
    </row>
    <row r="872" spans="2:31" ht="14.5" hidden="1">
      <c r="B872" s="29" t="s">
        <v>955</v>
      </c>
      <c r="C872" s="30" t="str">
        <f t="shared" si="148"/>
        <v>(Acreedores quirografarios)</v>
      </c>
      <c r="D872" s="30">
        <v>5</v>
      </c>
      <c r="E872" s="30" t="s">
        <v>5126</v>
      </c>
      <c r="F872" s="30" t="s">
        <v>5127</v>
      </c>
      <c r="G872" s="30" t="s">
        <v>4849</v>
      </c>
      <c r="H872" s="31" t="s">
        <v>960</v>
      </c>
      <c r="I872" s="31" t="s">
        <v>48</v>
      </c>
      <c r="J872" s="32">
        <v>1868306</v>
      </c>
      <c r="K872" s="33">
        <f t="shared" si="149"/>
        <v>369.14389341383901</v>
      </c>
      <c r="L872" s="33">
        <v>1760761</v>
      </c>
      <c r="M872" s="33">
        <v>0</v>
      </c>
      <c r="N872" s="33">
        <v>0</v>
      </c>
      <c r="O872" s="33">
        <v>0</v>
      </c>
      <c r="P872" s="33">
        <f t="shared" si="150"/>
        <v>1868306</v>
      </c>
      <c r="Q872" s="33">
        <f t="shared" si="151"/>
        <v>369.14389341383901</v>
      </c>
      <c r="R872" s="33">
        <f t="shared" si="152"/>
        <v>1760761</v>
      </c>
      <c r="S872" s="42"/>
      <c r="T872" s="30" t="str">
        <f t="shared" si="153"/>
        <v>COP</v>
      </c>
      <c r="U872" s="33">
        <v>0</v>
      </c>
      <c r="V872" s="33">
        <v>0</v>
      </c>
      <c r="W872" s="33">
        <v>0</v>
      </c>
      <c r="X872" s="33">
        <f t="shared" si="154"/>
        <v>1868306</v>
      </c>
      <c r="Y872" s="33">
        <f t="shared" si="155"/>
        <v>369.14389341383901</v>
      </c>
      <c r="Z872" s="33">
        <f t="shared" si="156"/>
        <v>1760761</v>
      </c>
      <c r="AA872" s="34">
        <f t="shared" si="157"/>
        <v>4.3415803430226283E-05</v>
      </c>
      <c r="AB872" s="33" t="s">
        <v>252</v>
      </c>
      <c r="AC872" s="35">
        <v>44939</v>
      </c>
      <c r="AD872" s="33">
        <v>60</v>
      </c>
      <c r="AE872" s="36">
        <f t="shared" si="158"/>
        <v>44999</v>
      </c>
    </row>
    <row r="873" spans="2:31" ht="14.5" hidden="1">
      <c r="B873" s="29" t="s">
        <v>955</v>
      </c>
      <c r="C873" s="30" t="str">
        <f t="shared" si="148"/>
        <v>(Acreedores quirografarios)</v>
      </c>
      <c r="D873" s="30">
        <v>5</v>
      </c>
      <c r="E873" s="30" t="s">
        <v>5126</v>
      </c>
      <c r="F873" s="30" t="s">
        <v>5127</v>
      </c>
      <c r="G873" s="30" t="s">
        <v>4849</v>
      </c>
      <c r="H873" s="31" t="s">
        <v>961</v>
      </c>
      <c r="I873" s="31" t="s">
        <v>48</v>
      </c>
      <c r="J873" s="32">
        <v>749700</v>
      </c>
      <c r="K873" s="33">
        <f t="shared" si="149"/>
        <v>148.12729960061637</v>
      </c>
      <c r="L873" s="33">
        <v>706545</v>
      </c>
      <c r="M873" s="33">
        <v>0</v>
      </c>
      <c r="N873" s="33">
        <v>0</v>
      </c>
      <c r="O873" s="33">
        <v>0</v>
      </c>
      <c r="P873" s="33">
        <f t="shared" si="150"/>
        <v>749700</v>
      </c>
      <c r="Q873" s="33">
        <f t="shared" si="151"/>
        <v>148.12729960061637</v>
      </c>
      <c r="R873" s="33">
        <f t="shared" si="152"/>
        <v>706545</v>
      </c>
      <c r="S873" s="42"/>
      <c r="T873" s="30" t="str">
        <f t="shared" si="153"/>
        <v>COP</v>
      </c>
      <c r="U873" s="33">
        <v>0</v>
      </c>
      <c r="V873" s="33">
        <v>0</v>
      </c>
      <c r="W873" s="33">
        <v>0</v>
      </c>
      <c r="X873" s="33">
        <f t="shared" si="154"/>
        <v>749700</v>
      </c>
      <c r="Y873" s="33">
        <f t="shared" si="155"/>
        <v>148.12729960061637</v>
      </c>
      <c r="Z873" s="33">
        <f t="shared" si="156"/>
        <v>706545</v>
      </c>
      <c r="AA873" s="34">
        <f t="shared" si="157"/>
        <v>1.7421568761807669E-05</v>
      </c>
      <c r="AB873" s="33" t="s">
        <v>252</v>
      </c>
      <c r="AC873" s="35">
        <v>44939</v>
      </c>
      <c r="AD873" s="33">
        <v>60</v>
      </c>
      <c r="AE873" s="36">
        <f t="shared" si="158"/>
        <v>44999</v>
      </c>
    </row>
    <row r="874" spans="2:31" ht="14.5" hidden="1">
      <c r="B874" s="29" t="s">
        <v>955</v>
      </c>
      <c r="C874" s="30" t="str">
        <f t="shared" si="148"/>
        <v>(Acreedores quirografarios)</v>
      </c>
      <c r="D874" s="30">
        <v>5</v>
      </c>
      <c r="E874" s="30" t="s">
        <v>5126</v>
      </c>
      <c r="F874" s="30" t="s">
        <v>5127</v>
      </c>
      <c r="G874" s="30" t="s">
        <v>4849</v>
      </c>
      <c r="H874" s="31" t="s">
        <v>962</v>
      </c>
      <c r="I874" s="31" t="s">
        <v>48</v>
      </c>
      <c r="J874" s="32">
        <v>499800</v>
      </c>
      <c r="K874" s="33">
        <f t="shared" si="149"/>
        <v>98.751533067077574</v>
      </c>
      <c r="L874" s="33">
        <v>471030</v>
      </c>
      <c r="M874" s="33">
        <v>0</v>
      </c>
      <c r="N874" s="33">
        <v>0</v>
      </c>
      <c r="O874" s="33">
        <v>0</v>
      </c>
      <c r="P874" s="33">
        <f t="shared" si="150"/>
        <v>499800</v>
      </c>
      <c r="Q874" s="33">
        <f t="shared" si="151"/>
        <v>98.751533067077574</v>
      </c>
      <c r="R874" s="33">
        <f t="shared" si="152"/>
        <v>471030</v>
      </c>
      <c r="S874" s="42"/>
      <c r="T874" s="30" t="str">
        <f t="shared" si="153"/>
        <v>COP</v>
      </c>
      <c r="U874" s="33">
        <v>0</v>
      </c>
      <c r="V874" s="33">
        <v>0</v>
      </c>
      <c r="W874" s="33">
        <v>0</v>
      </c>
      <c r="X874" s="33">
        <f t="shared" si="154"/>
        <v>499800</v>
      </c>
      <c r="Y874" s="33">
        <f t="shared" si="155"/>
        <v>98.751533067077574</v>
      </c>
      <c r="Z874" s="33">
        <f t="shared" si="156"/>
        <v>471030</v>
      </c>
      <c r="AA874" s="34">
        <f t="shared" si="157"/>
        <v>1.1614379174538445E-05</v>
      </c>
      <c r="AB874" s="33" t="s">
        <v>252</v>
      </c>
      <c r="AC874" s="35">
        <v>44939</v>
      </c>
      <c r="AD874" s="33">
        <v>60</v>
      </c>
      <c r="AE874" s="36">
        <f t="shared" si="158"/>
        <v>44999</v>
      </c>
    </row>
    <row r="875" spans="2:31" ht="14.5" hidden="1">
      <c r="B875" s="29" t="s">
        <v>955</v>
      </c>
      <c r="C875" s="30" t="str">
        <f t="shared" si="148"/>
        <v>(Acreedores quirografarios)</v>
      </c>
      <c r="D875" s="30">
        <v>5</v>
      </c>
      <c r="E875" s="30" t="s">
        <v>5126</v>
      </c>
      <c r="F875" s="30" t="s">
        <v>5127</v>
      </c>
      <c r="G875" s="30" t="s">
        <v>4849</v>
      </c>
      <c r="H875" s="31" t="s">
        <v>963</v>
      </c>
      <c r="I875" s="31" t="s">
        <v>48</v>
      </c>
      <c r="J875" s="32">
        <v>785400</v>
      </c>
      <c r="K875" s="33">
        <f t="shared" si="149"/>
        <v>155.18098053397904</v>
      </c>
      <c r="L875" s="33">
        <v>740190</v>
      </c>
      <c r="M875" s="33">
        <v>0</v>
      </c>
      <c r="N875" s="33">
        <v>0</v>
      </c>
      <c r="O875" s="33">
        <v>0</v>
      </c>
      <c r="P875" s="33">
        <f t="shared" si="150"/>
        <v>785400</v>
      </c>
      <c r="Q875" s="33">
        <f t="shared" si="151"/>
        <v>155.18098053397904</v>
      </c>
      <c r="R875" s="33">
        <f t="shared" si="152"/>
        <v>740190</v>
      </c>
      <c r="S875" s="42"/>
      <c r="T875" s="30" t="str">
        <f t="shared" si="153"/>
        <v>COP</v>
      </c>
      <c r="U875" s="33">
        <v>0</v>
      </c>
      <c r="V875" s="33">
        <v>0</v>
      </c>
      <c r="W875" s="33">
        <v>0</v>
      </c>
      <c r="X875" s="33">
        <f t="shared" si="154"/>
        <v>785400</v>
      </c>
      <c r="Y875" s="33">
        <f t="shared" si="155"/>
        <v>155.18098053397904</v>
      </c>
      <c r="Z875" s="33">
        <f t="shared" si="156"/>
        <v>740190</v>
      </c>
      <c r="AA875" s="34">
        <f t="shared" si="157"/>
        <v>1.8251167274274698E-05</v>
      </c>
      <c r="AB875" s="33" t="s">
        <v>252</v>
      </c>
      <c r="AC875" s="35">
        <v>44939</v>
      </c>
      <c r="AD875" s="33">
        <v>60</v>
      </c>
      <c r="AE875" s="36">
        <f t="shared" si="158"/>
        <v>44999</v>
      </c>
    </row>
    <row r="876" spans="2:31" ht="14.5" hidden="1">
      <c r="B876" s="29" t="s">
        <v>955</v>
      </c>
      <c r="C876" s="30" t="str">
        <f t="shared" si="148"/>
        <v>(Acreedores quirografarios)</v>
      </c>
      <c r="D876" s="30">
        <v>5</v>
      </c>
      <c r="E876" s="30" t="s">
        <v>5126</v>
      </c>
      <c r="F876" s="30" t="s">
        <v>5127</v>
      </c>
      <c r="G876" s="30" t="s">
        <v>4849</v>
      </c>
      <c r="H876" s="31" t="s">
        <v>964</v>
      </c>
      <c r="I876" s="31" t="s">
        <v>48</v>
      </c>
      <c r="J876" s="32">
        <v>428400</v>
      </c>
      <c r="K876" s="33">
        <f t="shared" si="149"/>
        <v>84.644171200352204</v>
      </c>
      <c r="L876" s="33">
        <v>403740</v>
      </c>
      <c r="M876" s="33">
        <v>0</v>
      </c>
      <c r="N876" s="33">
        <v>0</v>
      </c>
      <c r="O876" s="33">
        <v>0</v>
      </c>
      <c r="P876" s="33">
        <f t="shared" si="150"/>
        <v>428400</v>
      </c>
      <c r="Q876" s="33">
        <f t="shared" si="151"/>
        <v>84.644171200352204</v>
      </c>
      <c r="R876" s="33">
        <f t="shared" si="152"/>
        <v>403740</v>
      </c>
      <c r="S876" s="42"/>
      <c r="T876" s="30" t="str">
        <f t="shared" si="153"/>
        <v>COP</v>
      </c>
      <c r="U876" s="33">
        <v>0</v>
      </c>
      <c r="V876" s="33">
        <v>0</v>
      </c>
      <c r="W876" s="33">
        <v>0</v>
      </c>
      <c r="X876" s="33">
        <f t="shared" si="154"/>
        <v>428400</v>
      </c>
      <c r="Y876" s="33">
        <f t="shared" si="155"/>
        <v>84.644171200352204</v>
      </c>
      <c r="Z876" s="33">
        <f t="shared" si="156"/>
        <v>403740</v>
      </c>
      <c r="AA876" s="34">
        <f t="shared" si="157"/>
        <v>9.9551821496043821E-06</v>
      </c>
      <c r="AB876" s="33" t="s">
        <v>252</v>
      </c>
      <c r="AC876" s="35">
        <v>44939</v>
      </c>
      <c r="AD876" s="33">
        <v>60</v>
      </c>
      <c r="AE876" s="36">
        <f t="shared" si="158"/>
        <v>44999</v>
      </c>
    </row>
    <row r="877" spans="2:31" ht="14.5" hidden="1">
      <c r="B877" s="29" t="s">
        <v>955</v>
      </c>
      <c r="C877" s="30" t="str">
        <f t="shared" si="148"/>
        <v>(Acreedores quirografarios)</v>
      </c>
      <c r="D877" s="30">
        <v>5</v>
      </c>
      <c r="E877" s="30" t="s">
        <v>5126</v>
      </c>
      <c r="F877" s="30" t="s">
        <v>5127</v>
      </c>
      <c r="G877" s="30" t="s">
        <v>4849</v>
      </c>
      <c r="H877" s="31" t="s">
        <v>965</v>
      </c>
      <c r="I877" s="31" t="s">
        <v>48</v>
      </c>
      <c r="J877" s="32">
        <v>1428000</v>
      </c>
      <c r="K877" s="33">
        <f t="shared" si="149"/>
        <v>282.14723733450734</v>
      </c>
      <c r="L877" s="33">
        <v>1345800</v>
      </c>
      <c r="M877" s="33">
        <v>0</v>
      </c>
      <c r="N877" s="33">
        <v>0</v>
      </c>
      <c r="O877" s="33">
        <v>0</v>
      </c>
      <c r="P877" s="33">
        <f t="shared" si="150"/>
        <v>1428000</v>
      </c>
      <c r="Q877" s="33">
        <f t="shared" si="151"/>
        <v>282.14723733450734</v>
      </c>
      <c r="R877" s="33">
        <f t="shared" si="152"/>
        <v>1345800</v>
      </c>
      <c r="S877" s="42"/>
      <c r="T877" s="30" t="str">
        <f t="shared" si="153"/>
        <v>COP</v>
      </c>
      <c r="U877" s="33">
        <v>0</v>
      </c>
      <c r="V877" s="33">
        <v>0</v>
      </c>
      <c r="W877" s="33">
        <v>0</v>
      </c>
      <c r="X877" s="33">
        <f t="shared" si="154"/>
        <v>1428000</v>
      </c>
      <c r="Y877" s="33">
        <f t="shared" si="155"/>
        <v>282.14723733450734</v>
      </c>
      <c r="Z877" s="33">
        <f t="shared" si="156"/>
        <v>1345800</v>
      </c>
      <c r="AA877" s="34">
        <f t="shared" si="157"/>
        <v>3.3183940498681271E-05</v>
      </c>
      <c r="AB877" s="33" t="s">
        <v>252</v>
      </c>
      <c r="AC877" s="35">
        <v>44959</v>
      </c>
      <c r="AD877" s="33">
        <v>60</v>
      </c>
      <c r="AE877" s="36">
        <f t="shared" si="158"/>
        <v>45019</v>
      </c>
    </row>
    <row r="878" spans="2:31" ht="14.5" hidden="1">
      <c r="B878" s="29" t="s">
        <v>966</v>
      </c>
      <c r="C878" s="30" t="str">
        <f t="shared" si="148"/>
        <v>(Acreedores quirografarios)</v>
      </c>
      <c r="D878" s="30">
        <v>5</v>
      </c>
      <c r="E878" s="30" t="s">
        <v>5128</v>
      </c>
      <c r="F878" s="30" t="s">
        <v>5129</v>
      </c>
      <c r="G878" s="30" t="s">
        <v>4770</v>
      </c>
      <c r="H878" s="31" t="s">
        <v>967</v>
      </c>
      <c r="I878" s="31" t="s">
        <v>48</v>
      </c>
      <c r="J878" s="32">
        <v>117740804</v>
      </c>
      <c r="K878" s="33">
        <f t="shared" si="149"/>
        <v>24678.546704823002</v>
      </c>
      <c r="L878" s="33">
        <v>117712966</v>
      </c>
      <c r="M878" s="33">
        <v>0</v>
      </c>
      <c r="N878" s="33">
        <v>0</v>
      </c>
      <c r="O878" s="33">
        <v>0</v>
      </c>
      <c r="P878" s="33">
        <f t="shared" si="150"/>
        <v>117740804</v>
      </c>
      <c r="Q878" s="33">
        <f t="shared" si="151"/>
        <v>24678.546704823002</v>
      </c>
      <c r="R878" s="33">
        <f t="shared" si="152"/>
        <v>117712966</v>
      </c>
      <c r="S878" s="42"/>
      <c r="T878" s="30" t="str">
        <f t="shared" si="153"/>
        <v>COP</v>
      </c>
      <c r="U878" s="33">
        <v>0</v>
      </c>
      <c r="V878" s="33">
        <v>0</v>
      </c>
      <c r="W878" s="33">
        <v>0</v>
      </c>
      <c r="X878" s="33">
        <f t="shared" si="154"/>
        <v>117740804</v>
      </c>
      <c r="Y878" s="33">
        <f t="shared" si="155"/>
        <v>24678.546704823002</v>
      </c>
      <c r="Z878" s="33">
        <f t="shared" si="156"/>
        <v>117712966</v>
      </c>
      <c r="AA878" s="34">
        <f t="shared" si="157"/>
        <v>0.0029024967005998599</v>
      </c>
      <c r="AB878" s="33" t="s">
        <v>4933</v>
      </c>
      <c r="AC878" s="35">
        <v>44875</v>
      </c>
      <c r="AD878" s="33">
        <v>60</v>
      </c>
      <c r="AE878" s="36">
        <f t="shared" si="158"/>
        <v>44935</v>
      </c>
    </row>
    <row r="879" spans="2:31" ht="14.5" hidden="1">
      <c r="B879" s="29" t="s">
        <v>966</v>
      </c>
      <c r="C879" s="30" t="str">
        <f t="shared" si="148"/>
        <v>(Acreedores quirografarios)</v>
      </c>
      <c r="D879" s="30">
        <v>5</v>
      </c>
      <c r="E879" s="30" t="s">
        <v>5128</v>
      </c>
      <c r="F879" s="30" t="s">
        <v>5129</v>
      </c>
      <c r="G879" s="30" t="s">
        <v>4770</v>
      </c>
      <c r="H879" s="31" t="s">
        <v>968</v>
      </c>
      <c r="I879" s="31" t="s">
        <v>48</v>
      </c>
      <c r="J879" s="32">
        <v>29908625</v>
      </c>
      <c r="K879" s="33">
        <f t="shared" si="149"/>
        <v>6268.8302567166675</v>
      </c>
      <c r="L879" s="33">
        <v>29901380</v>
      </c>
      <c r="M879" s="33">
        <v>0</v>
      </c>
      <c r="N879" s="33">
        <v>0</v>
      </c>
      <c r="O879" s="33">
        <v>0</v>
      </c>
      <c r="P879" s="33">
        <f t="shared" si="150"/>
        <v>29908625</v>
      </c>
      <c r="Q879" s="33">
        <f t="shared" si="151"/>
        <v>6268.8302567166675</v>
      </c>
      <c r="R879" s="33">
        <f t="shared" si="152"/>
        <v>29901380</v>
      </c>
      <c r="S879" s="42"/>
      <c r="T879" s="30" t="str">
        <f t="shared" si="153"/>
        <v>COP</v>
      </c>
      <c r="U879" s="33">
        <v>0</v>
      </c>
      <c r="V879" s="33">
        <v>0</v>
      </c>
      <c r="W879" s="33">
        <v>0</v>
      </c>
      <c r="X879" s="33">
        <f t="shared" si="154"/>
        <v>29908625</v>
      </c>
      <c r="Y879" s="33">
        <f t="shared" si="155"/>
        <v>6268.8302567166675</v>
      </c>
      <c r="Z879" s="33">
        <f t="shared" si="156"/>
        <v>29901380</v>
      </c>
      <c r="AA879" s="34">
        <f t="shared" si="157"/>
        <v>0.0007372905444705441</v>
      </c>
      <c r="AB879" s="33" t="s">
        <v>4933</v>
      </c>
      <c r="AC879" s="35">
        <v>44902</v>
      </c>
      <c r="AD879" s="33">
        <v>60</v>
      </c>
      <c r="AE879" s="36">
        <f t="shared" si="158"/>
        <v>44962</v>
      </c>
    </row>
    <row r="880" spans="2:31" ht="14.5" hidden="1">
      <c r="B880" s="29" t="s">
        <v>966</v>
      </c>
      <c r="C880" s="30" t="str">
        <f t="shared" si="148"/>
        <v>(Acreedores quirografarios)</v>
      </c>
      <c r="D880" s="30">
        <v>5</v>
      </c>
      <c r="E880" s="30" t="s">
        <v>5128</v>
      </c>
      <c r="F880" s="30" t="s">
        <v>5129</v>
      </c>
      <c r="G880" s="30" t="s">
        <v>4770</v>
      </c>
      <c r="H880" s="31" t="s">
        <v>969</v>
      </c>
      <c r="I880" s="31" t="s">
        <v>48</v>
      </c>
      <c r="J880" s="32">
        <v>113790388</v>
      </c>
      <c r="K880" s="33">
        <f t="shared" si="149"/>
        <v>23850.515005712965</v>
      </c>
      <c r="L880" s="33">
        <v>113763379</v>
      </c>
      <c r="M880" s="33">
        <v>0</v>
      </c>
      <c r="N880" s="33">
        <v>0</v>
      </c>
      <c r="O880" s="33">
        <v>0</v>
      </c>
      <c r="P880" s="33">
        <f t="shared" si="150"/>
        <v>113790388</v>
      </c>
      <c r="Q880" s="33">
        <f t="shared" si="151"/>
        <v>23850.515005712965</v>
      </c>
      <c r="R880" s="33">
        <f t="shared" si="152"/>
        <v>113763379</v>
      </c>
      <c r="S880" s="42"/>
      <c r="T880" s="30" t="str">
        <f t="shared" si="153"/>
        <v>COP</v>
      </c>
      <c r="U880" s="33">
        <v>0</v>
      </c>
      <c r="V880" s="33">
        <v>0</v>
      </c>
      <c r="W880" s="33">
        <v>0</v>
      </c>
      <c r="X880" s="33">
        <f t="shared" si="154"/>
        <v>113790388</v>
      </c>
      <c r="Y880" s="33">
        <f t="shared" si="155"/>
        <v>23850.515005712965</v>
      </c>
      <c r="Z880" s="33">
        <f t="shared" si="156"/>
        <v>113763379</v>
      </c>
      <c r="AA880" s="34">
        <f t="shared" si="157"/>
        <v>0.0028051101201255215</v>
      </c>
      <c r="AB880" s="33" t="s">
        <v>4933</v>
      </c>
      <c r="AC880" s="35">
        <v>44902</v>
      </c>
      <c r="AD880" s="33">
        <v>60</v>
      </c>
      <c r="AE880" s="36">
        <f t="shared" si="158"/>
        <v>44962</v>
      </c>
    </row>
    <row r="881" spans="2:31" ht="14.5" hidden="1">
      <c r="B881" s="29" t="s">
        <v>966</v>
      </c>
      <c r="C881" s="30" t="str">
        <f t="shared" si="148"/>
        <v>(Acreedores quirografarios)</v>
      </c>
      <c r="D881" s="30">
        <v>5</v>
      </c>
      <c r="E881" s="30" t="s">
        <v>5128</v>
      </c>
      <c r="F881" s="30" t="s">
        <v>5129</v>
      </c>
      <c r="G881" s="30" t="s">
        <v>4770</v>
      </c>
      <c r="H881" s="31" t="s">
        <v>970</v>
      </c>
      <c r="I881" s="31" t="s">
        <v>48</v>
      </c>
      <c r="J881" s="32">
        <v>113747571</v>
      </c>
      <c r="K881" s="33">
        <f t="shared" si="149"/>
        <v>23841.534429803869</v>
      </c>
      <c r="L881" s="33">
        <v>113720543</v>
      </c>
      <c r="M881" s="33">
        <v>0</v>
      </c>
      <c r="N881" s="33">
        <v>0</v>
      </c>
      <c r="O881" s="33">
        <v>0</v>
      </c>
      <c r="P881" s="33">
        <f t="shared" si="150"/>
        <v>113747571</v>
      </c>
      <c r="Q881" s="33">
        <f t="shared" si="151"/>
        <v>23841.534429803869</v>
      </c>
      <c r="R881" s="33">
        <f t="shared" si="152"/>
        <v>113720543</v>
      </c>
      <c r="S881" s="42"/>
      <c r="T881" s="30" t="str">
        <f t="shared" si="153"/>
        <v>COP</v>
      </c>
      <c r="U881" s="33">
        <v>0</v>
      </c>
      <c r="V881" s="33">
        <v>0</v>
      </c>
      <c r="W881" s="33">
        <v>0</v>
      </c>
      <c r="X881" s="33">
        <f t="shared" si="154"/>
        <v>113747571</v>
      </c>
      <c r="Y881" s="33">
        <f t="shared" si="155"/>
        <v>23841.534429803869</v>
      </c>
      <c r="Z881" s="33">
        <f t="shared" si="156"/>
        <v>113720543</v>
      </c>
      <c r="AA881" s="34">
        <f t="shared" si="157"/>
        <v>0.0028040538953705788</v>
      </c>
      <c r="AB881" s="33" t="s">
        <v>4933</v>
      </c>
      <c r="AC881" s="35">
        <v>44909</v>
      </c>
      <c r="AD881" s="33">
        <v>60</v>
      </c>
      <c r="AE881" s="36">
        <f t="shared" si="158"/>
        <v>44969</v>
      </c>
    </row>
    <row r="882" spans="2:31" ht="14.5" hidden="1">
      <c r="B882" s="29" t="s">
        <v>966</v>
      </c>
      <c r="C882" s="30" t="str">
        <f t="shared" si="148"/>
        <v>(Acreedores quirografarios)</v>
      </c>
      <c r="D882" s="30">
        <v>5</v>
      </c>
      <c r="E882" s="30" t="s">
        <v>5128</v>
      </c>
      <c r="F882" s="30" t="s">
        <v>5129</v>
      </c>
      <c r="G882" s="30" t="s">
        <v>4770</v>
      </c>
      <c r="H882" s="31" t="s">
        <v>971</v>
      </c>
      <c r="I882" s="31" t="s">
        <v>48</v>
      </c>
      <c r="J882" s="32">
        <v>600593</v>
      </c>
      <c r="K882" s="33">
        <f t="shared" si="149"/>
        <v>125.88467142572617</v>
      </c>
      <c r="L882" s="33">
        <v>600451</v>
      </c>
      <c r="M882" s="33">
        <v>0</v>
      </c>
      <c r="N882" s="33">
        <v>0</v>
      </c>
      <c r="O882" s="33">
        <v>0</v>
      </c>
      <c r="P882" s="33">
        <f t="shared" si="150"/>
        <v>600593</v>
      </c>
      <c r="Q882" s="33">
        <f t="shared" si="151"/>
        <v>125.88467142572617</v>
      </c>
      <c r="R882" s="33">
        <f t="shared" si="152"/>
        <v>600451</v>
      </c>
      <c r="S882" s="42"/>
      <c r="T882" s="30" t="str">
        <f t="shared" si="153"/>
        <v>COP</v>
      </c>
      <c r="U882" s="33">
        <v>0</v>
      </c>
      <c r="V882" s="33">
        <v>0</v>
      </c>
      <c r="W882" s="33">
        <v>0</v>
      </c>
      <c r="X882" s="33">
        <f t="shared" si="154"/>
        <v>600593</v>
      </c>
      <c r="Y882" s="33">
        <f t="shared" si="155"/>
        <v>125.88467142572617</v>
      </c>
      <c r="Z882" s="33">
        <f t="shared" si="156"/>
        <v>600451</v>
      </c>
      <c r="AA882" s="34">
        <f t="shared" si="157"/>
        <v>1.4805565653420767E-05</v>
      </c>
      <c r="AB882" s="33" t="s">
        <v>4933</v>
      </c>
      <c r="AC882" s="35">
        <v>44921</v>
      </c>
      <c r="AD882" s="33">
        <v>60</v>
      </c>
      <c r="AE882" s="36">
        <f t="shared" si="158"/>
        <v>44981</v>
      </c>
    </row>
    <row r="883" spans="2:31" ht="14.5" hidden="1">
      <c r="B883" s="29" t="s">
        <v>966</v>
      </c>
      <c r="C883" s="30" t="str">
        <f t="shared" si="148"/>
        <v>(Acreedores quirografarios)</v>
      </c>
      <c r="D883" s="30">
        <v>5</v>
      </c>
      <c r="E883" s="30" t="s">
        <v>5128</v>
      </c>
      <c r="F883" s="30" t="s">
        <v>5129</v>
      </c>
      <c r="G883" s="30" t="s">
        <v>4770</v>
      </c>
      <c r="H883" s="31" t="s">
        <v>972</v>
      </c>
      <c r="I883" s="31" t="s">
        <v>48</v>
      </c>
      <c r="J883" s="32">
        <v>82139193</v>
      </c>
      <c r="K883" s="33">
        <f t="shared" si="149"/>
        <v>17216.410159648625</v>
      </c>
      <c r="L883" s="33">
        <v>82119694</v>
      </c>
      <c r="M883" s="33">
        <v>0</v>
      </c>
      <c r="N883" s="33">
        <v>0</v>
      </c>
      <c r="O883" s="33">
        <v>0</v>
      </c>
      <c r="P883" s="33">
        <f t="shared" si="150"/>
        <v>82139193</v>
      </c>
      <c r="Q883" s="33">
        <f t="shared" si="151"/>
        <v>17216.410159648625</v>
      </c>
      <c r="R883" s="33">
        <f t="shared" si="152"/>
        <v>82119694</v>
      </c>
      <c r="S883" s="42"/>
      <c r="T883" s="30" t="str">
        <f t="shared" si="153"/>
        <v>COP</v>
      </c>
      <c r="U883" s="33">
        <v>0</v>
      </c>
      <c r="V883" s="33">
        <v>0</v>
      </c>
      <c r="W883" s="33">
        <v>0</v>
      </c>
      <c r="X883" s="33">
        <f t="shared" si="154"/>
        <v>82139193</v>
      </c>
      <c r="Y883" s="33">
        <f t="shared" si="155"/>
        <v>17216.410159648625</v>
      </c>
      <c r="Z883" s="33">
        <f t="shared" si="156"/>
        <v>82119694</v>
      </c>
      <c r="AA883" s="34">
        <f t="shared" si="157"/>
        <v>0.0020248588493579382</v>
      </c>
      <c r="AB883" s="33" t="s">
        <v>4933</v>
      </c>
      <c r="AC883" s="35">
        <v>44921</v>
      </c>
      <c r="AD883" s="33">
        <v>60</v>
      </c>
      <c r="AE883" s="36">
        <f t="shared" si="158"/>
        <v>44981</v>
      </c>
    </row>
    <row r="884" spans="2:31" ht="14.5" hidden="1">
      <c r="B884" s="29" t="s">
        <v>966</v>
      </c>
      <c r="C884" s="30" t="str">
        <f t="shared" si="148"/>
        <v>(Acreedores quirografarios)</v>
      </c>
      <c r="D884" s="30">
        <v>5</v>
      </c>
      <c r="E884" s="30" t="s">
        <v>5128</v>
      </c>
      <c r="F884" s="30" t="s">
        <v>5129</v>
      </c>
      <c r="G884" s="30" t="s">
        <v>4770</v>
      </c>
      <c r="H884" s="31" t="s">
        <v>973</v>
      </c>
      <c r="I884" s="31" t="s">
        <v>48</v>
      </c>
      <c r="J884" s="32">
        <v>257426292</v>
      </c>
      <c r="K884" s="33">
        <f t="shared" si="149"/>
        <v>53956.712894535463</v>
      </c>
      <c r="L884" s="33">
        <v>257365427</v>
      </c>
      <c r="M884" s="33">
        <v>0</v>
      </c>
      <c r="N884" s="33">
        <v>0</v>
      </c>
      <c r="O884" s="33">
        <v>0</v>
      </c>
      <c r="P884" s="33">
        <f t="shared" si="150"/>
        <v>257426292</v>
      </c>
      <c r="Q884" s="33">
        <f t="shared" si="151"/>
        <v>53956.712894535463</v>
      </c>
      <c r="R884" s="33">
        <f t="shared" si="152"/>
        <v>257365427</v>
      </c>
      <c r="S884" s="42"/>
      <c r="T884" s="30" t="str">
        <f t="shared" si="153"/>
        <v>COP</v>
      </c>
      <c r="U884" s="33">
        <v>0</v>
      </c>
      <c r="V884" s="33">
        <v>0</v>
      </c>
      <c r="W884" s="33">
        <v>0</v>
      </c>
      <c r="X884" s="33">
        <f t="shared" si="154"/>
        <v>257426292</v>
      </c>
      <c r="Y884" s="33">
        <f t="shared" si="155"/>
        <v>53956.712894535463</v>
      </c>
      <c r="Z884" s="33">
        <f t="shared" si="156"/>
        <v>257365427</v>
      </c>
      <c r="AA884" s="34">
        <f t="shared" si="157"/>
        <v>0.0063459644939706482</v>
      </c>
      <c r="AB884" s="33" t="s">
        <v>4933</v>
      </c>
      <c r="AC884" s="35">
        <v>44922</v>
      </c>
      <c r="AD884" s="33">
        <v>60</v>
      </c>
      <c r="AE884" s="36">
        <f t="shared" si="158"/>
        <v>44982</v>
      </c>
    </row>
    <row r="885" spans="2:31" ht="14.5" hidden="1">
      <c r="B885" s="29" t="s">
        <v>966</v>
      </c>
      <c r="C885" s="30" t="str">
        <f t="shared" si="148"/>
        <v>(Acreedores quirografarios)</v>
      </c>
      <c r="D885" s="30">
        <v>5</v>
      </c>
      <c r="E885" s="30" t="s">
        <v>5128</v>
      </c>
      <c r="F885" s="30" t="s">
        <v>5129</v>
      </c>
      <c r="G885" s="30" t="s">
        <v>4770</v>
      </c>
      <c r="H885" s="31" t="s">
        <v>974</v>
      </c>
      <c r="I885" s="31" t="s">
        <v>48</v>
      </c>
      <c r="J885" s="32">
        <v>1045032</v>
      </c>
      <c r="K885" s="33">
        <f t="shared" si="149"/>
        <v>219.03938278981516</v>
      </c>
      <c r="L885" s="33">
        <v>1044785</v>
      </c>
      <c r="M885" s="33">
        <v>0</v>
      </c>
      <c r="N885" s="33">
        <v>0</v>
      </c>
      <c r="O885" s="33">
        <v>0</v>
      </c>
      <c r="P885" s="33">
        <f t="shared" si="150"/>
        <v>1045032</v>
      </c>
      <c r="Q885" s="33">
        <f t="shared" si="151"/>
        <v>219.03938278981516</v>
      </c>
      <c r="R885" s="33">
        <f t="shared" si="152"/>
        <v>1044785</v>
      </c>
      <c r="S885" s="42"/>
      <c r="T885" s="30" t="str">
        <f t="shared" si="153"/>
        <v>COP</v>
      </c>
      <c r="U885" s="33">
        <v>0</v>
      </c>
      <c r="V885" s="33">
        <v>0</v>
      </c>
      <c r="W885" s="33">
        <v>0</v>
      </c>
      <c r="X885" s="33">
        <f t="shared" si="154"/>
        <v>1045032</v>
      </c>
      <c r="Y885" s="33">
        <f t="shared" si="155"/>
        <v>219.03938278981516</v>
      </c>
      <c r="Z885" s="33">
        <f t="shared" si="156"/>
        <v>1044785</v>
      </c>
      <c r="AA885" s="34">
        <f t="shared" si="157"/>
        <v>2.5761690647878371E-05</v>
      </c>
      <c r="AB885" s="33" t="s">
        <v>4933</v>
      </c>
      <c r="AC885" s="35">
        <v>44922</v>
      </c>
      <c r="AD885" s="33">
        <v>60</v>
      </c>
      <c r="AE885" s="36">
        <f t="shared" si="158"/>
        <v>44982</v>
      </c>
    </row>
    <row r="886" spans="2:31" ht="14.5" hidden="1">
      <c r="B886" s="29" t="s">
        <v>966</v>
      </c>
      <c r="C886" s="30" t="str">
        <f t="shared" si="148"/>
        <v>(Acreedores quirografarios)</v>
      </c>
      <c r="D886" s="30">
        <v>5</v>
      </c>
      <c r="E886" s="30" t="s">
        <v>5128</v>
      </c>
      <c r="F886" s="30" t="s">
        <v>5129</v>
      </c>
      <c r="G886" s="30" t="s">
        <v>4770</v>
      </c>
      <c r="H886" s="31" t="s">
        <v>975</v>
      </c>
      <c r="I886" s="31" t="s">
        <v>48</v>
      </c>
      <c r="J886" s="32">
        <v>113426340</v>
      </c>
      <c r="K886" s="33">
        <f t="shared" si="149"/>
        <v>23774.232313385117</v>
      </c>
      <c r="L886" s="33">
        <v>113399522</v>
      </c>
      <c r="M886" s="33">
        <v>0</v>
      </c>
      <c r="N886" s="33">
        <v>0</v>
      </c>
      <c r="O886" s="33">
        <v>0</v>
      </c>
      <c r="P886" s="33">
        <f t="shared" si="150"/>
        <v>113426340</v>
      </c>
      <c r="Q886" s="33">
        <f t="shared" si="151"/>
        <v>23774.232313385117</v>
      </c>
      <c r="R886" s="33">
        <f t="shared" si="152"/>
        <v>113399522</v>
      </c>
      <c r="S886" s="42"/>
      <c r="T886" s="30" t="str">
        <f t="shared" si="153"/>
        <v>COP</v>
      </c>
      <c r="U886" s="33">
        <v>0</v>
      </c>
      <c r="V886" s="33">
        <v>0</v>
      </c>
      <c r="W886" s="33">
        <v>0</v>
      </c>
      <c r="X886" s="33">
        <f t="shared" si="154"/>
        <v>113426340</v>
      </c>
      <c r="Y886" s="33">
        <f t="shared" si="155"/>
        <v>23774.232313385117</v>
      </c>
      <c r="Z886" s="33">
        <f t="shared" si="156"/>
        <v>113399522</v>
      </c>
      <c r="AA886" s="34">
        <f t="shared" si="157"/>
        <v>0.002796138349403253</v>
      </c>
      <c r="AB886" s="33" t="s">
        <v>4933</v>
      </c>
      <c r="AC886" s="35">
        <v>44930</v>
      </c>
      <c r="AD886" s="33">
        <v>60</v>
      </c>
      <c r="AE886" s="36">
        <f t="shared" si="158"/>
        <v>44990</v>
      </c>
    </row>
    <row r="887" spans="2:31" ht="14.5" hidden="1">
      <c r="B887" s="29" t="s">
        <v>966</v>
      </c>
      <c r="C887" s="30" t="str">
        <f t="shared" si="148"/>
        <v>(Acreedores quirografarios)</v>
      </c>
      <c r="D887" s="30">
        <v>5</v>
      </c>
      <c r="E887" s="30" t="s">
        <v>5128</v>
      </c>
      <c r="F887" s="30" t="s">
        <v>5129</v>
      </c>
      <c r="G887" s="30" t="s">
        <v>4770</v>
      </c>
      <c r="H887" s="31" t="s">
        <v>976</v>
      </c>
      <c r="I887" s="31" t="s">
        <v>48</v>
      </c>
      <c r="J887" s="32">
        <v>116490590</v>
      </c>
      <c r="K887" s="33">
        <f t="shared" si="149"/>
        <v>24416.500938184636</v>
      </c>
      <c r="L887" s="33">
        <v>116463047</v>
      </c>
      <c r="M887" s="33">
        <v>0</v>
      </c>
      <c r="N887" s="33">
        <v>0</v>
      </c>
      <c r="O887" s="33">
        <v>0</v>
      </c>
      <c r="P887" s="33">
        <f t="shared" si="150"/>
        <v>116490590</v>
      </c>
      <c r="Q887" s="33">
        <f t="shared" si="151"/>
        <v>24416.500938184636</v>
      </c>
      <c r="R887" s="33">
        <f t="shared" si="152"/>
        <v>116463047</v>
      </c>
      <c r="S887" s="42"/>
      <c r="T887" s="30" t="str">
        <f t="shared" si="153"/>
        <v>COP</v>
      </c>
      <c r="U887" s="33">
        <v>0</v>
      </c>
      <c r="V887" s="33">
        <v>0</v>
      </c>
      <c r="W887" s="33">
        <v>0</v>
      </c>
      <c r="X887" s="33">
        <f t="shared" si="154"/>
        <v>116490590</v>
      </c>
      <c r="Y887" s="33">
        <f t="shared" si="155"/>
        <v>24416.500938184636</v>
      </c>
      <c r="Z887" s="33">
        <f t="shared" si="156"/>
        <v>116463047</v>
      </c>
      <c r="AA887" s="34">
        <f t="shared" si="157"/>
        <v>0.0028716769370954972</v>
      </c>
      <c r="AB887" s="33" t="s">
        <v>4933</v>
      </c>
      <c r="AC887" s="35">
        <v>44949</v>
      </c>
      <c r="AD887" s="33">
        <v>60</v>
      </c>
      <c r="AE887" s="36">
        <f t="shared" si="158"/>
        <v>45009</v>
      </c>
    </row>
    <row r="888" spans="2:31" ht="14.5" hidden="1">
      <c r="B888" s="29" t="s">
        <v>966</v>
      </c>
      <c r="C888" s="30" t="str">
        <f t="shared" si="148"/>
        <v>(Acreedores quirografarios)</v>
      </c>
      <c r="D888" s="30">
        <v>5</v>
      </c>
      <c r="E888" s="30" t="s">
        <v>5128</v>
      </c>
      <c r="F888" s="30" t="s">
        <v>5129</v>
      </c>
      <c r="G888" s="30" t="s">
        <v>4770</v>
      </c>
      <c r="H888" s="31" t="s">
        <v>977</v>
      </c>
      <c r="I888" s="31" t="s">
        <v>48</v>
      </c>
      <c r="J888" s="32">
        <v>126784618</v>
      </c>
      <c r="K888" s="33">
        <f t="shared" si="149"/>
        <v>26574.135664643542</v>
      </c>
      <c r="L888" s="33">
        <v>126754641</v>
      </c>
      <c r="M888" s="33">
        <v>0</v>
      </c>
      <c r="N888" s="33">
        <v>0</v>
      </c>
      <c r="O888" s="33">
        <v>0</v>
      </c>
      <c r="P888" s="33">
        <f t="shared" si="150"/>
        <v>126784618</v>
      </c>
      <c r="Q888" s="33">
        <f t="shared" si="151"/>
        <v>26574.135664643542</v>
      </c>
      <c r="R888" s="33">
        <f t="shared" si="152"/>
        <v>126754641</v>
      </c>
      <c r="S888" s="42"/>
      <c r="T888" s="30" t="str">
        <f t="shared" si="153"/>
        <v>COP</v>
      </c>
      <c r="U888" s="33">
        <v>0</v>
      </c>
      <c r="V888" s="33">
        <v>0</v>
      </c>
      <c r="W888" s="33">
        <v>0</v>
      </c>
      <c r="X888" s="33">
        <f t="shared" si="154"/>
        <v>126784618</v>
      </c>
      <c r="Y888" s="33">
        <f t="shared" si="155"/>
        <v>26574.135664643542</v>
      </c>
      <c r="Z888" s="33">
        <f t="shared" si="156"/>
        <v>126754641</v>
      </c>
      <c r="AA888" s="34">
        <f t="shared" si="157"/>
        <v>0.0031254409755355219</v>
      </c>
      <c r="AB888" s="33" t="s">
        <v>4933</v>
      </c>
      <c r="AC888" s="35">
        <v>44963</v>
      </c>
      <c r="AD888" s="33">
        <v>60</v>
      </c>
      <c r="AE888" s="36">
        <f t="shared" si="158"/>
        <v>45023</v>
      </c>
    </row>
    <row r="889" spans="2:31" ht="14.5" hidden="1">
      <c r="B889" s="29" t="s">
        <v>978</v>
      </c>
      <c r="C889" s="30" t="str">
        <f t="shared" si="148"/>
        <v>(Acreedores quirografarios)</v>
      </c>
      <c r="D889" s="30">
        <v>5</v>
      </c>
      <c r="E889" s="30" t="s">
        <v>5130</v>
      </c>
      <c r="F889" s="30" t="s">
        <v>5131</v>
      </c>
      <c r="G889" s="30" t="s">
        <v>3909</v>
      </c>
      <c r="H889" s="31" t="s">
        <v>979</v>
      </c>
      <c r="I889" s="31" t="s">
        <v>48</v>
      </c>
      <c r="J889" s="32">
        <v>4165000</v>
      </c>
      <c r="K889" s="33">
        <f t="shared" si="149"/>
        <v>825.83519397884618</v>
      </c>
      <c r="L889" s="33">
        <v>3939110</v>
      </c>
      <c r="M889" s="33">
        <v>0</v>
      </c>
      <c r="N889" s="33">
        <v>0</v>
      </c>
      <c r="O889" s="33">
        <v>0</v>
      </c>
      <c r="P889" s="33">
        <f t="shared" si="150"/>
        <v>4165000</v>
      </c>
      <c r="Q889" s="33">
        <f t="shared" si="151"/>
        <v>825.83519397884618</v>
      </c>
      <c r="R889" s="33">
        <f t="shared" si="152"/>
        <v>3939110</v>
      </c>
      <c r="S889" s="42"/>
      <c r="T889" s="30" t="str">
        <f t="shared" si="153"/>
        <v>COP</v>
      </c>
      <c r="U889" s="33">
        <v>0</v>
      </c>
      <c r="V889" s="33">
        <v>0</v>
      </c>
      <c r="W889" s="33">
        <v>0</v>
      </c>
      <c r="X889" s="33">
        <f t="shared" si="154"/>
        <v>4165000</v>
      </c>
      <c r="Y889" s="33">
        <f t="shared" si="155"/>
        <v>825.83519397884618</v>
      </c>
      <c r="Z889" s="33">
        <f t="shared" si="156"/>
        <v>3939110</v>
      </c>
      <c r="AA889" s="34">
        <f t="shared" si="157"/>
        <v>9.712824480439916E-05</v>
      </c>
      <c r="AB889" s="33" t="s">
        <v>5132</v>
      </c>
      <c r="AC889" s="35">
        <v>44950</v>
      </c>
      <c r="AD889" s="33">
        <v>60</v>
      </c>
      <c r="AE889" s="36">
        <f t="shared" si="158"/>
        <v>45010</v>
      </c>
    </row>
    <row r="890" spans="2:31" ht="14.5" hidden="1">
      <c r="B890" s="29" t="s">
        <v>980</v>
      </c>
      <c r="C890" s="30" t="str">
        <f t="shared" si="148"/>
        <v>(Acreedores quirografarios)</v>
      </c>
      <c r="D890" s="30">
        <v>5</v>
      </c>
      <c r="E890" s="30" t="s">
        <v>5133</v>
      </c>
      <c r="F890" s="30" t="s">
        <v>5134</v>
      </c>
      <c r="G890" s="30" t="s">
        <v>3909</v>
      </c>
      <c r="H890" s="31" t="s">
        <v>981</v>
      </c>
      <c r="I890" s="31" t="s">
        <v>48</v>
      </c>
      <c r="J890" s="32">
        <v>973420</v>
      </c>
      <c r="K890" s="33">
        <f t="shared" si="149"/>
        <v>193.2461188506976</v>
      </c>
      <c r="L890" s="33">
        <v>921755</v>
      </c>
      <c r="M890" s="33">
        <v>0</v>
      </c>
      <c r="N890" s="33">
        <v>0</v>
      </c>
      <c r="O890" s="33">
        <v>0</v>
      </c>
      <c r="P890" s="33">
        <f t="shared" si="150"/>
        <v>973420</v>
      </c>
      <c r="Q890" s="33">
        <f t="shared" si="151"/>
        <v>193.2461188506976</v>
      </c>
      <c r="R890" s="33">
        <f t="shared" si="152"/>
        <v>921755</v>
      </c>
      <c r="S890" s="42"/>
      <c r="T890" s="30" t="str">
        <f t="shared" si="153"/>
        <v>COP</v>
      </c>
      <c r="U890" s="33">
        <v>0</v>
      </c>
      <c r="V890" s="33">
        <v>0</v>
      </c>
      <c r="W890" s="33">
        <v>0</v>
      </c>
      <c r="X890" s="33">
        <f t="shared" si="154"/>
        <v>973420</v>
      </c>
      <c r="Y890" s="33">
        <f t="shared" si="155"/>
        <v>193.2461188506976</v>
      </c>
      <c r="Z890" s="33">
        <f t="shared" si="156"/>
        <v>921755</v>
      </c>
      <c r="AA890" s="34">
        <f t="shared" si="157"/>
        <v>2.272808966738145E-05</v>
      </c>
      <c r="AB890" s="33" t="s">
        <v>1651</v>
      </c>
      <c r="AC890" s="35">
        <v>44909</v>
      </c>
      <c r="AD890" s="33">
        <v>60</v>
      </c>
      <c r="AE890" s="36">
        <f t="shared" si="158"/>
        <v>44969</v>
      </c>
    </row>
    <row r="891" spans="2:31" ht="14.5" hidden="1">
      <c r="B891" s="29" t="s">
        <v>980</v>
      </c>
      <c r="C891" s="30" t="str">
        <f t="shared" si="148"/>
        <v>(Acreedores quirografarios)</v>
      </c>
      <c r="D891" s="30">
        <v>5</v>
      </c>
      <c r="E891" s="30" t="s">
        <v>5133</v>
      </c>
      <c r="F891" s="30" t="s">
        <v>5134</v>
      </c>
      <c r="G891" s="30" t="s">
        <v>3909</v>
      </c>
      <c r="H891" s="31" t="s">
        <v>669</v>
      </c>
      <c r="I891" s="31" t="s">
        <v>48</v>
      </c>
      <c r="J891" s="32">
        <v>1370999</v>
      </c>
      <c r="K891" s="33">
        <f t="shared" si="149"/>
        <v>1549.0436806188873</v>
      </c>
      <c r="L891" s="33">
        <v>7388706</v>
      </c>
      <c r="M891" s="33">
        <v>0</v>
      </c>
      <c r="N891" s="33">
        <v>0</v>
      </c>
      <c r="O891" s="33">
        <v>0</v>
      </c>
      <c r="P891" s="33">
        <f t="shared" si="150"/>
        <v>1370999</v>
      </c>
      <c r="Q891" s="33">
        <f t="shared" si="151"/>
        <v>1549.0436806188873</v>
      </c>
      <c r="R891" s="33">
        <f t="shared" si="152"/>
        <v>7388706</v>
      </c>
      <c r="S891" s="42"/>
      <c r="T891" s="30" t="str">
        <f t="shared" si="153"/>
        <v>COP</v>
      </c>
      <c r="U891" s="33">
        <v>0</v>
      </c>
      <c r="V891" s="33">
        <v>0</v>
      </c>
      <c r="W891" s="33">
        <v>0</v>
      </c>
      <c r="X891" s="33">
        <f t="shared" si="154"/>
        <v>1370999</v>
      </c>
      <c r="Y891" s="33">
        <f t="shared" si="155"/>
        <v>1549.0436806188873</v>
      </c>
      <c r="Z891" s="33">
        <f t="shared" si="156"/>
        <v>7388706</v>
      </c>
      <c r="AA891" s="34">
        <f t="shared" si="157"/>
        <v>0.00018218634289363152</v>
      </c>
      <c r="AB891" s="33" t="s">
        <v>1651</v>
      </c>
      <c r="AC891" s="35">
        <v>44911</v>
      </c>
      <c r="AD891" s="33">
        <v>60</v>
      </c>
      <c r="AE891" s="36">
        <f t="shared" si="158"/>
        <v>44971</v>
      </c>
    </row>
    <row r="892" spans="2:31" ht="14.5" hidden="1">
      <c r="B892" s="29" t="s">
        <v>980</v>
      </c>
      <c r="C892" s="30" t="str">
        <f t="shared" si="148"/>
        <v>(Acreedores quirografarios)</v>
      </c>
      <c r="D892" s="30">
        <v>5</v>
      </c>
      <c r="E892" s="30" t="s">
        <v>5133</v>
      </c>
      <c r="F892" s="30" t="s">
        <v>5134</v>
      </c>
      <c r="G892" s="30" t="s">
        <v>3909</v>
      </c>
      <c r="H892" s="31" t="s">
        <v>982</v>
      </c>
      <c r="I892" s="31" t="s">
        <v>48</v>
      </c>
      <c r="J892" s="32">
        <v>299880</v>
      </c>
      <c r="K892" s="33">
        <f t="shared" si="149"/>
        <v>59.53310900762078</v>
      </c>
      <c r="L892" s="33">
        <v>283964</v>
      </c>
      <c r="M892" s="33">
        <v>0</v>
      </c>
      <c r="N892" s="33">
        <v>0</v>
      </c>
      <c r="O892" s="33">
        <v>0</v>
      </c>
      <c r="P892" s="33">
        <f t="shared" si="150"/>
        <v>299880</v>
      </c>
      <c r="Q892" s="33">
        <f t="shared" si="151"/>
        <v>59.53310900762078</v>
      </c>
      <c r="R892" s="33">
        <f t="shared" si="152"/>
        <v>283964</v>
      </c>
      <c r="S892" s="42"/>
      <c r="T892" s="30" t="str">
        <f t="shared" si="153"/>
        <v>COP</v>
      </c>
      <c r="U892" s="33">
        <v>0</v>
      </c>
      <c r="V892" s="33">
        <v>0</v>
      </c>
      <c r="W892" s="33">
        <v>0</v>
      </c>
      <c r="X892" s="33">
        <f t="shared" si="154"/>
        <v>299880</v>
      </c>
      <c r="Y892" s="33">
        <f t="shared" si="155"/>
        <v>59.53310900762078</v>
      </c>
      <c r="Z892" s="33">
        <f t="shared" si="156"/>
        <v>283964</v>
      </c>
      <c r="AA892" s="34">
        <f t="shared" si="157"/>
        <v>7.0018163767034691E-06</v>
      </c>
      <c r="AB892" s="33" t="s">
        <v>1651</v>
      </c>
      <c r="AC892" s="35">
        <v>44917</v>
      </c>
      <c r="AD892" s="33">
        <v>60</v>
      </c>
      <c r="AE892" s="36">
        <f t="shared" si="158"/>
        <v>44977</v>
      </c>
    </row>
    <row r="893" spans="2:31" ht="14.5" hidden="1">
      <c r="B893" s="29" t="s">
        <v>980</v>
      </c>
      <c r="C893" s="30" t="str">
        <f t="shared" si="148"/>
        <v>(Acreedores quirografarios)</v>
      </c>
      <c r="D893" s="30">
        <v>5</v>
      </c>
      <c r="E893" s="30" t="s">
        <v>5133</v>
      </c>
      <c r="F893" s="30" t="s">
        <v>5134</v>
      </c>
      <c r="G893" s="30" t="s">
        <v>3909</v>
      </c>
      <c r="H893" s="31" t="s">
        <v>983</v>
      </c>
      <c r="I893" s="31" t="s">
        <v>48</v>
      </c>
      <c r="J893" s="32">
        <v>1618400</v>
      </c>
      <c r="K893" s="33">
        <f t="shared" si="149"/>
        <v>321.28934872165792</v>
      </c>
      <c r="L893" s="33">
        <v>1532502</v>
      </c>
      <c r="M893" s="33">
        <v>0</v>
      </c>
      <c r="N893" s="33">
        <v>0</v>
      </c>
      <c r="O893" s="33">
        <v>0</v>
      </c>
      <c r="P893" s="33">
        <f t="shared" si="150"/>
        <v>1618400</v>
      </c>
      <c r="Q893" s="33">
        <f t="shared" si="151"/>
        <v>321.28934872165792</v>
      </c>
      <c r="R893" s="33">
        <f t="shared" si="152"/>
        <v>1532502</v>
      </c>
      <c r="S893" s="42"/>
      <c r="T893" s="30" t="str">
        <f t="shared" si="153"/>
        <v>COP</v>
      </c>
      <c r="U893" s="33">
        <v>0</v>
      </c>
      <c r="V893" s="33">
        <v>0</v>
      </c>
      <c r="W893" s="33">
        <v>0</v>
      </c>
      <c r="X893" s="33">
        <f t="shared" si="154"/>
        <v>1618400</v>
      </c>
      <c r="Y893" s="33">
        <f t="shared" si="155"/>
        <v>321.28934872165792</v>
      </c>
      <c r="Z893" s="33">
        <f t="shared" si="156"/>
        <v>1532502</v>
      </c>
      <c r="AA893" s="34">
        <f t="shared" si="157"/>
        <v>3.7787527999784549E-05</v>
      </c>
      <c r="AB893" s="33" t="s">
        <v>1651</v>
      </c>
      <c r="AC893" s="35">
        <v>44943</v>
      </c>
      <c r="AD893" s="33">
        <v>60</v>
      </c>
      <c r="AE893" s="36">
        <f t="shared" si="158"/>
        <v>45003</v>
      </c>
    </row>
    <row r="894" spans="2:31" ht="14.5" hidden="1">
      <c r="B894" s="29" t="s">
        <v>984</v>
      </c>
      <c r="C894" s="30" t="str">
        <f t="shared" si="148"/>
        <v>(Acreedores quirografarios)</v>
      </c>
      <c r="D894" s="30">
        <v>5</v>
      </c>
      <c r="E894" s="30" t="s">
        <v>5135</v>
      </c>
      <c r="F894" s="30" t="s">
        <v>5136</v>
      </c>
      <c r="G894" s="30" t="s">
        <v>3909</v>
      </c>
      <c r="H894" s="31" t="s">
        <v>985</v>
      </c>
      <c r="I894" s="31" t="s">
        <v>48</v>
      </c>
      <c r="J894" s="32">
        <v>5977051</v>
      </c>
      <c r="K894" s="33">
        <f t="shared" si="149"/>
        <v>875.99023030074318</v>
      </c>
      <c r="L894" s="33">
        <v>4178342</v>
      </c>
      <c r="M894" s="33">
        <v>0</v>
      </c>
      <c r="N894" s="33">
        <v>0</v>
      </c>
      <c r="O894" s="33">
        <v>0</v>
      </c>
      <c r="P894" s="33">
        <f t="shared" si="150"/>
        <v>5977051</v>
      </c>
      <c r="Q894" s="33">
        <f t="shared" si="151"/>
        <v>875.99023030074318</v>
      </c>
      <c r="R894" s="33">
        <f t="shared" si="152"/>
        <v>4178342</v>
      </c>
      <c r="S894" s="42"/>
      <c r="T894" s="30" t="str">
        <f t="shared" si="153"/>
        <v>COP</v>
      </c>
      <c r="U894" s="33">
        <v>0</v>
      </c>
      <c r="V894" s="33">
        <v>0</v>
      </c>
      <c r="W894" s="33">
        <v>0</v>
      </c>
      <c r="X894" s="33">
        <f t="shared" si="154"/>
        <v>5977051</v>
      </c>
      <c r="Y894" s="33">
        <f t="shared" si="155"/>
        <v>875.99023030074318</v>
      </c>
      <c r="Z894" s="33">
        <f t="shared" si="156"/>
        <v>4178342</v>
      </c>
      <c r="AA894" s="34">
        <f t="shared" si="157"/>
        <v>0.00010302708597944785</v>
      </c>
      <c r="AB894" s="33" t="s">
        <v>4982</v>
      </c>
      <c r="AC894" s="35">
        <v>44901</v>
      </c>
      <c r="AD894" s="33">
        <v>60</v>
      </c>
      <c r="AE894" s="36">
        <f t="shared" si="158"/>
        <v>44961</v>
      </c>
    </row>
    <row r="895" spans="2:31" ht="14.5" hidden="1">
      <c r="B895" s="29" t="s">
        <v>984</v>
      </c>
      <c r="C895" s="30" t="str">
        <f t="shared" si="148"/>
        <v>(Acreedores quirografarios)</v>
      </c>
      <c r="D895" s="30">
        <v>5</v>
      </c>
      <c r="E895" s="30" t="s">
        <v>5135</v>
      </c>
      <c r="F895" s="30" t="s">
        <v>5136</v>
      </c>
      <c r="G895" s="30" t="s">
        <v>3909</v>
      </c>
      <c r="H895" s="31" t="s">
        <v>986</v>
      </c>
      <c r="I895" s="31" t="s">
        <v>48</v>
      </c>
      <c r="J895" s="32">
        <v>578267</v>
      </c>
      <c r="K895" s="33">
        <f t="shared" si="149"/>
        <v>121.23379141901736</v>
      </c>
      <c r="L895" s="33">
        <v>578267</v>
      </c>
      <c r="M895" s="33">
        <v>0</v>
      </c>
      <c r="N895" s="33">
        <v>0</v>
      </c>
      <c r="O895" s="33">
        <v>0</v>
      </c>
      <c r="P895" s="33">
        <f t="shared" si="150"/>
        <v>578267</v>
      </c>
      <c r="Q895" s="33">
        <f t="shared" si="151"/>
        <v>121.23379141901736</v>
      </c>
      <c r="R895" s="33">
        <f t="shared" si="152"/>
        <v>578267</v>
      </c>
      <c r="S895" s="42"/>
      <c r="T895" s="30" t="str">
        <f t="shared" si="153"/>
        <v>COP</v>
      </c>
      <c r="U895" s="33">
        <v>0</v>
      </c>
      <c r="V895" s="33">
        <v>0</v>
      </c>
      <c r="W895" s="33">
        <v>0</v>
      </c>
      <c r="X895" s="33">
        <f t="shared" si="154"/>
        <v>578267</v>
      </c>
      <c r="Y895" s="33">
        <f t="shared" si="155"/>
        <v>121.23379141901736</v>
      </c>
      <c r="Z895" s="33">
        <f t="shared" si="156"/>
        <v>578267</v>
      </c>
      <c r="AA895" s="34">
        <f t="shared" si="157"/>
        <v>1.4258565700959224E-05</v>
      </c>
      <c r="AB895" s="33" t="s">
        <v>4982</v>
      </c>
      <c r="AC895" s="35">
        <v>44901</v>
      </c>
      <c r="AD895" s="33">
        <v>60</v>
      </c>
      <c r="AE895" s="36">
        <f t="shared" si="158"/>
        <v>44961</v>
      </c>
    </row>
    <row r="896" spans="2:31" ht="14.5" hidden="1">
      <c r="B896" s="29" t="s">
        <v>984</v>
      </c>
      <c r="C896" s="30" t="str">
        <f t="shared" si="148"/>
        <v>(Acreedores quirografarios)</v>
      </c>
      <c r="D896" s="30">
        <v>5</v>
      </c>
      <c r="E896" s="30" t="s">
        <v>5135</v>
      </c>
      <c r="F896" s="30" t="s">
        <v>5136</v>
      </c>
      <c r="G896" s="30" t="s">
        <v>3909</v>
      </c>
      <c r="H896" s="31" t="s">
        <v>987</v>
      </c>
      <c r="I896" s="31" t="s">
        <v>48</v>
      </c>
      <c r="J896" s="32">
        <v>1089059</v>
      </c>
      <c r="K896" s="33">
        <f t="shared" si="149"/>
        <v>228.3214356845603</v>
      </c>
      <c r="L896" s="33">
        <v>1089059</v>
      </c>
      <c r="M896" s="33">
        <v>0</v>
      </c>
      <c r="N896" s="33">
        <v>0</v>
      </c>
      <c r="O896" s="33">
        <v>0</v>
      </c>
      <c r="P896" s="33">
        <f t="shared" si="150"/>
        <v>1089059</v>
      </c>
      <c r="Q896" s="33">
        <f t="shared" si="151"/>
        <v>228.3214356845603</v>
      </c>
      <c r="R896" s="33">
        <f t="shared" si="152"/>
        <v>1089059</v>
      </c>
      <c r="S896" s="42"/>
      <c r="T896" s="30" t="str">
        <f t="shared" si="153"/>
        <v>COP</v>
      </c>
      <c r="U896" s="33">
        <v>0</v>
      </c>
      <c r="V896" s="33">
        <v>0</v>
      </c>
      <c r="W896" s="33">
        <v>0</v>
      </c>
      <c r="X896" s="33">
        <f t="shared" si="154"/>
        <v>1089059</v>
      </c>
      <c r="Y896" s="33">
        <f t="shared" si="155"/>
        <v>228.3214356845603</v>
      </c>
      <c r="Z896" s="33">
        <f t="shared" si="156"/>
        <v>1089059</v>
      </c>
      <c r="AA896" s="34">
        <f t="shared" si="157"/>
        <v>2.6853372756392724E-05</v>
      </c>
      <c r="AB896" s="33" t="s">
        <v>4982</v>
      </c>
      <c r="AC896" s="35">
        <v>44902</v>
      </c>
      <c r="AD896" s="33">
        <v>60</v>
      </c>
      <c r="AE896" s="36">
        <f t="shared" si="158"/>
        <v>44962</v>
      </c>
    </row>
    <row r="897" spans="2:31" ht="14.5" hidden="1">
      <c r="B897" s="29" t="s">
        <v>984</v>
      </c>
      <c r="C897" s="30" t="str">
        <f t="shared" si="148"/>
        <v>(Acreedores quirografarios)</v>
      </c>
      <c r="D897" s="30">
        <v>5</v>
      </c>
      <c r="E897" s="30" t="s">
        <v>5135</v>
      </c>
      <c r="F897" s="30" t="s">
        <v>5136</v>
      </c>
      <c r="G897" s="30" t="s">
        <v>3909</v>
      </c>
      <c r="H897" s="31" t="s">
        <v>988</v>
      </c>
      <c r="I897" s="31" t="s">
        <v>48</v>
      </c>
      <c r="J897" s="32">
        <v>2157568</v>
      </c>
      <c r="K897" s="33">
        <f t="shared" si="149"/>
        <v>452.33455978699538</v>
      </c>
      <c r="L897" s="33">
        <v>2157568</v>
      </c>
      <c r="M897" s="33">
        <v>0</v>
      </c>
      <c r="N897" s="33">
        <v>0</v>
      </c>
      <c r="O897" s="33">
        <v>0</v>
      </c>
      <c r="P897" s="33">
        <f t="shared" si="150"/>
        <v>2157568</v>
      </c>
      <c r="Q897" s="33">
        <f t="shared" si="151"/>
        <v>452.33455978699538</v>
      </c>
      <c r="R897" s="33">
        <f t="shared" si="152"/>
        <v>2157568</v>
      </c>
      <c r="S897" s="42"/>
      <c r="T897" s="30" t="str">
        <f t="shared" si="153"/>
        <v>COP</v>
      </c>
      <c r="U897" s="33">
        <v>0</v>
      </c>
      <c r="V897" s="33">
        <v>0</v>
      </c>
      <c r="W897" s="33">
        <v>0</v>
      </c>
      <c r="X897" s="33">
        <f t="shared" si="154"/>
        <v>2157568</v>
      </c>
      <c r="Y897" s="33">
        <f t="shared" si="155"/>
        <v>452.33455978699538</v>
      </c>
      <c r="Z897" s="33">
        <f t="shared" si="156"/>
        <v>2157568</v>
      </c>
      <c r="AA897" s="34">
        <f t="shared" si="157"/>
        <v>5.3200035765982134E-05</v>
      </c>
      <c r="AB897" s="33" t="s">
        <v>4982</v>
      </c>
      <c r="AC897" s="35">
        <v>44905</v>
      </c>
      <c r="AD897" s="33">
        <v>60</v>
      </c>
      <c r="AE897" s="36">
        <f t="shared" si="158"/>
        <v>44965</v>
      </c>
    </row>
    <row r="898" spans="2:31" ht="14.5" hidden="1">
      <c r="B898" s="29" t="s">
        <v>984</v>
      </c>
      <c r="C898" s="30" t="str">
        <f t="shared" si="148"/>
        <v>(Acreedores quirografarios)</v>
      </c>
      <c r="D898" s="30">
        <v>5</v>
      </c>
      <c r="E898" s="30" t="s">
        <v>5135</v>
      </c>
      <c r="F898" s="30" t="s">
        <v>5136</v>
      </c>
      <c r="G898" s="30" t="s">
        <v>3909</v>
      </c>
      <c r="H898" s="31" t="s">
        <v>989</v>
      </c>
      <c r="I898" s="31" t="s">
        <v>48</v>
      </c>
      <c r="J898" s="32">
        <v>372689</v>
      </c>
      <c r="K898" s="33">
        <f t="shared" si="149"/>
        <v>78.134322882270922</v>
      </c>
      <c r="L898" s="33">
        <v>372689</v>
      </c>
      <c r="M898" s="33">
        <v>0</v>
      </c>
      <c r="N898" s="33">
        <v>0</v>
      </c>
      <c r="O898" s="33">
        <v>0</v>
      </c>
      <c r="P898" s="33">
        <f t="shared" si="150"/>
        <v>372689</v>
      </c>
      <c r="Q898" s="33">
        <f t="shared" si="151"/>
        <v>78.134322882270922</v>
      </c>
      <c r="R898" s="33">
        <f t="shared" si="152"/>
        <v>372689</v>
      </c>
      <c r="S898" s="42"/>
      <c r="T898" s="30" t="str">
        <f t="shared" si="153"/>
        <v>COP</v>
      </c>
      <c r="U898" s="33">
        <v>0</v>
      </c>
      <c r="V898" s="33">
        <v>0</v>
      </c>
      <c r="W898" s="33">
        <v>0</v>
      </c>
      <c r="X898" s="33">
        <f t="shared" si="154"/>
        <v>372689</v>
      </c>
      <c r="Y898" s="33">
        <f t="shared" si="155"/>
        <v>78.134322882270922</v>
      </c>
      <c r="Z898" s="33">
        <f t="shared" si="156"/>
        <v>372689</v>
      </c>
      <c r="AA898" s="34">
        <f t="shared" si="157"/>
        <v>9.1895449550550042E-06</v>
      </c>
      <c r="AB898" s="33" t="s">
        <v>4982</v>
      </c>
      <c r="AC898" s="35">
        <v>44908</v>
      </c>
      <c r="AD898" s="33">
        <v>60</v>
      </c>
      <c r="AE898" s="36">
        <f t="shared" si="158"/>
        <v>44968</v>
      </c>
    </row>
    <row r="899" spans="2:31" ht="14.5" hidden="1">
      <c r="B899" s="29" t="s">
        <v>984</v>
      </c>
      <c r="C899" s="30" t="str">
        <f t="shared" si="148"/>
        <v>(Acreedores quirografarios)</v>
      </c>
      <c r="D899" s="30">
        <v>5</v>
      </c>
      <c r="E899" s="30" t="s">
        <v>5135</v>
      </c>
      <c r="F899" s="30" t="s">
        <v>5136</v>
      </c>
      <c r="G899" s="30" t="s">
        <v>3909</v>
      </c>
      <c r="H899" s="31" t="s">
        <v>990</v>
      </c>
      <c r="I899" s="31" t="s">
        <v>48</v>
      </c>
      <c r="J899" s="32">
        <v>4745137</v>
      </c>
      <c r="K899" s="33">
        <f t="shared" si="149"/>
        <v>994.81891464092155</v>
      </c>
      <c r="L899" s="33">
        <v>4745137</v>
      </c>
      <c r="M899" s="33">
        <v>0</v>
      </c>
      <c r="N899" s="33">
        <v>0</v>
      </c>
      <c r="O899" s="33">
        <v>0</v>
      </c>
      <c r="P899" s="33">
        <f t="shared" si="150"/>
        <v>4745137</v>
      </c>
      <c r="Q899" s="33">
        <f t="shared" si="151"/>
        <v>994.81891464092155</v>
      </c>
      <c r="R899" s="33">
        <f t="shared" si="152"/>
        <v>4745137</v>
      </c>
      <c r="S899" s="42"/>
      <c r="T899" s="30" t="str">
        <f t="shared" si="153"/>
        <v>COP</v>
      </c>
      <c r="U899" s="33">
        <v>0</v>
      </c>
      <c r="V899" s="33">
        <v>0</v>
      </c>
      <c r="W899" s="33">
        <v>0</v>
      </c>
      <c r="X899" s="33">
        <f t="shared" si="154"/>
        <v>4745137</v>
      </c>
      <c r="Y899" s="33">
        <f t="shared" si="155"/>
        <v>994.81891464092155</v>
      </c>
      <c r="Z899" s="33">
        <f t="shared" si="156"/>
        <v>4745137</v>
      </c>
      <c r="AA899" s="34">
        <f t="shared" si="157"/>
        <v>0.00011700278188890693</v>
      </c>
      <c r="AB899" s="33" t="s">
        <v>4982</v>
      </c>
      <c r="AC899" s="35">
        <v>44908</v>
      </c>
      <c r="AD899" s="33">
        <v>60</v>
      </c>
      <c r="AE899" s="36">
        <f t="shared" si="158"/>
        <v>44968</v>
      </c>
    </row>
    <row r="900" spans="2:31" ht="14.5" hidden="1">
      <c r="B900" s="29" t="s">
        <v>984</v>
      </c>
      <c r="C900" s="30" t="str">
        <f t="shared" si="148"/>
        <v>(Acreedores quirografarios)</v>
      </c>
      <c r="D900" s="30">
        <v>5</v>
      </c>
      <c r="E900" s="30" t="s">
        <v>5135</v>
      </c>
      <c r="F900" s="30" t="s">
        <v>5136</v>
      </c>
      <c r="G900" s="30" t="s">
        <v>3909</v>
      </c>
      <c r="H900" s="31" t="s">
        <v>991</v>
      </c>
      <c r="I900" s="31" t="s">
        <v>48</v>
      </c>
      <c r="J900" s="32">
        <v>993091</v>
      </c>
      <c r="K900" s="33">
        <f t="shared" si="149"/>
        <v>208.20172542113482</v>
      </c>
      <c r="L900" s="33">
        <v>993091</v>
      </c>
      <c r="M900" s="33">
        <v>0</v>
      </c>
      <c r="N900" s="33">
        <v>0</v>
      </c>
      <c r="O900" s="33">
        <v>0</v>
      </c>
      <c r="P900" s="33">
        <f t="shared" si="150"/>
        <v>993091</v>
      </c>
      <c r="Q900" s="33">
        <f t="shared" si="151"/>
        <v>208.20172542113482</v>
      </c>
      <c r="R900" s="33">
        <f t="shared" si="152"/>
        <v>993091</v>
      </c>
      <c r="S900" s="42"/>
      <c r="T900" s="30" t="str">
        <f t="shared" si="153"/>
        <v>COP</v>
      </c>
      <c r="U900" s="33">
        <v>0</v>
      </c>
      <c r="V900" s="33">
        <v>0</v>
      </c>
      <c r="W900" s="33">
        <v>0</v>
      </c>
      <c r="X900" s="33">
        <f t="shared" si="154"/>
        <v>993091</v>
      </c>
      <c r="Y900" s="33">
        <f t="shared" si="155"/>
        <v>208.20172542113482</v>
      </c>
      <c r="Z900" s="33">
        <f t="shared" si="156"/>
        <v>993091</v>
      </c>
      <c r="AA900" s="34">
        <f t="shared" si="157"/>
        <v>2.4487050567525547E-05</v>
      </c>
      <c r="AB900" s="33" t="s">
        <v>4982</v>
      </c>
      <c r="AC900" s="35">
        <v>44908</v>
      </c>
      <c r="AD900" s="33">
        <v>60</v>
      </c>
      <c r="AE900" s="36">
        <f t="shared" si="158"/>
        <v>44968</v>
      </c>
    </row>
    <row r="901" spans="2:31" ht="14.5" hidden="1">
      <c r="B901" s="29" t="s">
        <v>984</v>
      </c>
      <c r="C901" s="30" t="str">
        <f t="shared" si="148"/>
        <v>(Acreedores quirografarios)</v>
      </c>
      <c r="D901" s="30">
        <v>5</v>
      </c>
      <c r="E901" s="30" t="s">
        <v>5135</v>
      </c>
      <c r="F901" s="30" t="s">
        <v>5136</v>
      </c>
      <c r="G901" s="30" t="s">
        <v>3909</v>
      </c>
      <c r="H901" s="31" t="s">
        <v>992</v>
      </c>
      <c r="I901" s="31" t="s">
        <v>48</v>
      </c>
      <c r="J901" s="32">
        <v>6700766</v>
      </c>
      <c r="K901" s="33">
        <f t="shared" si="149"/>
        <v>1404.8169229640343</v>
      </c>
      <c r="L901" s="33">
        <v>6700766</v>
      </c>
      <c r="M901" s="33">
        <v>0</v>
      </c>
      <c r="N901" s="33">
        <v>0</v>
      </c>
      <c r="O901" s="33">
        <v>0</v>
      </c>
      <c r="P901" s="33">
        <f t="shared" si="150"/>
        <v>6700766</v>
      </c>
      <c r="Q901" s="33">
        <f t="shared" si="151"/>
        <v>1404.8169229640343</v>
      </c>
      <c r="R901" s="33">
        <f t="shared" si="152"/>
        <v>6700766</v>
      </c>
      <c r="S901" s="42"/>
      <c r="T901" s="30" t="str">
        <f t="shared" si="153"/>
        <v>COP</v>
      </c>
      <c r="U901" s="33">
        <v>0</v>
      </c>
      <c r="V901" s="33">
        <v>0</v>
      </c>
      <c r="W901" s="33">
        <v>0</v>
      </c>
      <c r="X901" s="33">
        <f t="shared" si="154"/>
        <v>6700766</v>
      </c>
      <c r="Y901" s="33">
        <f t="shared" si="155"/>
        <v>1404.8169229640343</v>
      </c>
      <c r="Z901" s="33">
        <f t="shared" si="156"/>
        <v>6700766</v>
      </c>
      <c r="AA901" s="34">
        <f t="shared" si="157"/>
        <v>0.00016522352521889324</v>
      </c>
      <c r="AB901" s="33" t="s">
        <v>4982</v>
      </c>
      <c r="AC901" s="35">
        <v>44915</v>
      </c>
      <c r="AD901" s="33">
        <v>60</v>
      </c>
      <c r="AE901" s="36">
        <f t="shared" si="158"/>
        <v>44975</v>
      </c>
    </row>
    <row r="902" spans="2:31" ht="14.5" hidden="1">
      <c r="B902" s="29" t="s">
        <v>984</v>
      </c>
      <c r="C902" s="30" t="str">
        <f t="shared" si="148"/>
        <v>(Acreedores quirografarios)</v>
      </c>
      <c r="D902" s="30">
        <v>5</v>
      </c>
      <c r="E902" s="30" t="s">
        <v>5135</v>
      </c>
      <c r="F902" s="30" t="s">
        <v>5136</v>
      </c>
      <c r="G902" s="30" t="s">
        <v>3909</v>
      </c>
      <c r="H902" s="31" t="s">
        <v>993</v>
      </c>
      <c r="I902" s="31" t="s">
        <v>48</v>
      </c>
      <c r="J902" s="32">
        <v>5527602</v>
      </c>
      <c r="K902" s="33">
        <f t="shared" si="149"/>
        <v>1155.7204104950888</v>
      </c>
      <c r="L902" s="33">
        <v>5512613</v>
      </c>
      <c r="M902" s="33">
        <v>0</v>
      </c>
      <c r="N902" s="33">
        <v>0</v>
      </c>
      <c r="O902" s="33">
        <v>0</v>
      </c>
      <c r="P902" s="33">
        <f t="shared" si="150"/>
        <v>5527602</v>
      </c>
      <c r="Q902" s="33">
        <f t="shared" si="151"/>
        <v>1155.7204104950888</v>
      </c>
      <c r="R902" s="33">
        <f t="shared" si="152"/>
        <v>5512613</v>
      </c>
      <c r="S902" s="42"/>
      <c r="T902" s="30" t="str">
        <f t="shared" si="153"/>
        <v>COP</v>
      </c>
      <c r="U902" s="33">
        <v>0</v>
      </c>
      <c r="V902" s="33">
        <v>0</v>
      </c>
      <c r="W902" s="33">
        <v>0</v>
      </c>
      <c r="X902" s="33">
        <f t="shared" si="154"/>
        <v>5527602</v>
      </c>
      <c r="Y902" s="33">
        <f t="shared" si="155"/>
        <v>1155.7204104950888</v>
      </c>
      <c r="Z902" s="33">
        <f t="shared" si="156"/>
        <v>5512613</v>
      </c>
      <c r="AA902" s="34">
        <f t="shared" si="157"/>
        <v>0.00013592675121433859</v>
      </c>
      <c r="AB902" s="33" t="s">
        <v>4982</v>
      </c>
      <c r="AC902" s="35">
        <v>44915</v>
      </c>
      <c r="AD902" s="33">
        <v>60</v>
      </c>
      <c r="AE902" s="36">
        <f t="shared" si="158"/>
        <v>44975</v>
      </c>
    </row>
    <row r="903" spans="2:31" ht="14.5" hidden="1">
      <c r="B903" s="29" t="s">
        <v>984</v>
      </c>
      <c r="C903" s="30" t="str">
        <f t="shared" si="148"/>
        <v>(Acreedores quirografarios)</v>
      </c>
      <c r="D903" s="30">
        <v>5</v>
      </c>
      <c r="E903" s="30" t="s">
        <v>5135</v>
      </c>
      <c r="F903" s="30" t="s">
        <v>5136</v>
      </c>
      <c r="G903" s="30" t="s">
        <v>3909</v>
      </c>
      <c r="H903" s="31" t="s">
        <v>994</v>
      </c>
      <c r="I903" s="31" t="s">
        <v>48</v>
      </c>
      <c r="J903" s="32">
        <v>2729969</v>
      </c>
      <c r="K903" s="33">
        <f t="shared" si="149"/>
        <v>572.33854314076962</v>
      </c>
      <c r="L903" s="33">
        <v>2729969</v>
      </c>
      <c r="M903" s="33">
        <v>0</v>
      </c>
      <c r="N903" s="33">
        <v>0</v>
      </c>
      <c r="O903" s="33">
        <v>0</v>
      </c>
      <c r="P903" s="33">
        <f t="shared" si="150"/>
        <v>2729969</v>
      </c>
      <c r="Q903" s="33">
        <f t="shared" si="151"/>
        <v>572.33854314076962</v>
      </c>
      <c r="R903" s="33">
        <f t="shared" si="152"/>
        <v>2729969</v>
      </c>
      <c r="S903" s="42"/>
      <c r="T903" s="30" t="str">
        <f t="shared" si="153"/>
        <v>COP</v>
      </c>
      <c r="U903" s="33">
        <v>0</v>
      </c>
      <c r="V903" s="33">
        <v>0</v>
      </c>
      <c r="W903" s="33">
        <v>0</v>
      </c>
      <c r="X903" s="33">
        <f t="shared" si="154"/>
        <v>2729969</v>
      </c>
      <c r="Y903" s="33">
        <f t="shared" si="155"/>
        <v>572.33854314076962</v>
      </c>
      <c r="Z903" s="33">
        <f t="shared" si="156"/>
        <v>2729969</v>
      </c>
      <c r="AA903" s="34">
        <f t="shared" si="157"/>
        <v>6.7313961108072832E-05</v>
      </c>
      <c r="AB903" s="33" t="s">
        <v>4982</v>
      </c>
      <c r="AC903" s="35">
        <v>44915</v>
      </c>
      <c r="AD903" s="33">
        <v>60</v>
      </c>
      <c r="AE903" s="36">
        <f t="shared" si="158"/>
        <v>44975</v>
      </c>
    </row>
    <row r="904" spans="2:31" ht="14.5" hidden="1">
      <c r="B904" s="29" t="s">
        <v>984</v>
      </c>
      <c r="C904" s="30" t="str">
        <f t="shared" si="148"/>
        <v>(Acreedores quirografarios)</v>
      </c>
      <c r="D904" s="30">
        <v>5</v>
      </c>
      <c r="E904" s="30" t="s">
        <v>5135</v>
      </c>
      <c r="F904" s="30" t="s">
        <v>5136</v>
      </c>
      <c r="G904" s="30" t="s">
        <v>3909</v>
      </c>
      <c r="H904" s="31" t="s">
        <v>995</v>
      </c>
      <c r="I904" s="31" t="s">
        <v>48</v>
      </c>
      <c r="J904" s="32">
        <v>4461171</v>
      </c>
      <c r="K904" s="33">
        <f t="shared" si="149"/>
        <v>930.45546505655307</v>
      </c>
      <c r="L904" s="33">
        <v>4438133</v>
      </c>
      <c r="M904" s="33">
        <v>0</v>
      </c>
      <c r="N904" s="33">
        <v>0</v>
      </c>
      <c r="O904" s="33">
        <v>0</v>
      </c>
      <c r="P904" s="33">
        <f t="shared" si="150"/>
        <v>4461171</v>
      </c>
      <c r="Q904" s="33">
        <f t="shared" si="151"/>
        <v>930.45546505655307</v>
      </c>
      <c r="R904" s="33">
        <f t="shared" si="152"/>
        <v>4438133</v>
      </c>
      <c r="S904" s="42"/>
      <c r="T904" s="30" t="str">
        <f t="shared" si="153"/>
        <v>COP</v>
      </c>
      <c r="U904" s="33">
        <v>0</v>
      </c>
      <c r="V904" s="33">
        <v>0</v>
      </c>
      <c r="W904" s="33">
        <v>0</v>
      </c>
      <c r="X904" s="33">
        <f t="shared" si="154"/>
        <v>4461171</v>
      </c>
      <c r="Y904" s="33">
        <f t="shared" si="155"/>
        <v>930.45546505655307</v>
      </c>
      <c r="Z904" s="33">
        <f t="shared" si="156"/>
        <v>4438133</v>
      </c>
      <c r="AA904" s="34">
        <f t="shared" si="157"/>
        <v>0.00010943285881797727</v>
      </c>
      <c r="AB904" s="33" t="s">
        <v>4982</v>
      </c>
      <c r="AC904" s="35">
        <v>44922</v>
      </c>
      <c r="AD904" s="33">
        <v>60</v>
      </c>
      <c r="AE904" s="36">
        <f t="shared" si="158"/>
        <v>44982</v>
      </c>
    </row>
    <row r="905" spans="2:31" ht="14.5" hidden="1">
      <c r="B905" s="29" t="s">
        <v>984</v>
      </c>
      <c r="C905" s="30" t="str">
        <f t="shared" si="148"/>
        <v>(Acreedores quirografarios)</v>
      </c>
      <c r="D905" s="30">
        <v>5</v>
      </c>
      <c r="E905" s="30" t="s">
        <v>5135</v>
      </c>
      <c r="F905" s="30" t="s">
        <v>5136</v>
      </c>
      <c r="G905" s="30" t="s">
        <v>3909</v>
      </c>
      <c r="H905" s="31" t="s">
        <v>996</v>
      </c>
      <c r="I905" s="31" t="s">
        <v>48</v>
      </c>
      <c r="J905" s="32">
        <v>9218049</v>
      </c>
      <c r="K905" s="33">
        <f t="shared" si="149"/>
        <v>1932.565803956099</v>
      </c>
      <c r="L905" s="33">
        <v>9218049</v>
      </c>
      <c r="M905" s="33">
        <v>0</v>
      </c>
      <c r="N905" s="33">
        <v>0</v>
      </c>
      <c r="O905" s="33">
        <v>0</v>
      </c>
      <c r="P905" s="33">
        <f t="shared" si="150"/>
        <v>9218049</v>
      </c>
      <c r="Q905" s="33">
        <f t="shared" si="151"/>
        <v>1932.565803956099</v>
      </c>
      <c r="R905" s="33">
        <f t="shared" si="152"/>
        <v>9218049</v>
      </c>
      <c r="S905" s="42"/>
      <c r="T905" s="30" t="str">
        <f t="shared" si="153"/>
        <v>COP</v>
      </c>
      <c r="U905" s="33">
        <v>0</v>
      </c>
      <c r="V905" s="33">
        <v>0</v>
      </c>
      <c r="W905" s="33">
        <v>0</v>
      </c>
      <c r="X905" s="33">
        <f t="shared" si="154"/>
        <v>9218049</v>
      </c>
      <c r="Y905" s="33">
        <f t="shared" si="155"/>
        <v>1932.565803956099</v>
      </c>
      <c r="Z905" s="33">
        <f t="shared" si="156"/>
        <v>9218049</v>
      </c>
      <c r="AA905" s="34">
        <f t="shared" si="157"/>
        <v>0.00022729320072070768</v>
      </c>
      <c r="AB905" s="33" t="s">
        <v>4982</v>
      </c>
      <c r="AC905" s="35">
        <v>44922</v>
      </c>
      <c r="AD905" s="33">
        <v>60</v>
      </c>
      <c r="AE905" s="36">
        <f t="shared" si="158"/>
        <v>44982</v>
      </c>
    </row>
    <row r="906" spans="2:31" ht="14.5" hidden="1">
      <c r="B906" s="29" t="s">
        <v>984</v>
      </c>
      <c r="C906" s="30" t="str">
        <f t="shared" si="148"/>
        <v>(Acreedores quirografarios)</v>
      </c>
      <c r="D906" s="30">
        <v>5</v>
      </c>
      <c r="E906" s="30" t="s">
        <v>5135</v>
      </c>
      <c r="F906" s="30" t="s">
        <v>5136</v>
      </c>
      <c r="G906" s="30" t="s">
        <v>3909</v>
      </c>
      <c r="H906" s="31" t="s">
        <v>997</v>
      </c>
      <c r="I906" s="31" t="s">
        <v>48</v>
      </c>
      <c r="J906" s="32">
        <v>1130810</v>
      </c>
      <c r="K906" s="33">
        <f t="shared" si="149"/>
        <v>237.07454112812769</v>
      </c>
      <c r="L906" s="33">
        <v>1130810</v>
      </c>
      <c r="M906" s="33">
        <v>0</v>
      </c>
      <c r="N906" s="33">
        <v>0</v>
      </c>
      <c r="O906" s="33">
        <v>0</v>
      </c>
      <c r="P906" s="33">
        <f t="shared" si="150"/>
        <v>1130810</v>
      </c>
      <c r="Q906" s="33">
        <f t="shared" si="151"/>
        <v>237.07454112812769</v>
      </c>
      <c r="R906" s="33">
        <f t="shared" si="152"/>
        <v>1130810</v>
      </c>
      <c r="S906" s="42"/>
      <c r="T906" s="30" t="str">
        <f t="shared" si="153"/>
        <v>COP</v>
      </c>
      <c r="U906" s="33">
        <v>0</v>
      </c>
      <c r="V906" s="33">
        <v>0</v>
      </c>
      <c r="W906" s="33">
        <v>0</v>
      </c>
      <c r="X906" s="33">
        <f t="shared" si="154"/>
        <v>1130810</v>
      </c>
      <c r="Y906" s="33">
        <f t="shared" si="155"/>
        <v>237.07454112812769</v>
      </c>
      <c r="Z906" s="33">
        <f t="shared" si="156"/>
        <v>1130810</v>
      </c>
      <c r="AA906" s="34">
        <f t="shared" si="157"/>
        <v>2.7882844223000275E-05</v>
      </c>
      <c r="AB906" s="33" t="s">
        <v>4982</v>
      </c>
      <c r="AC906" s="35">
        <v>44929</v>
      </c>
      <c r="AD906" s="33">
        <v>60</v>
      </c>
      <c r="AE906" s="36">
        <f t="shared" si="158"/>
        <v>44989</v>
      </c>
    </row>
    <row r="907" spans="2:31" ht="14.5" hidden="1">
      <c r="B907" s="29" t="s">
        <v>984</v>
      </c>
      <c r="C907" s="30" t="str">
        <f t="shared" si="148"/>
        <v>(Acreedores quirografarios)</v>
      </c>
      <c r="D907" s="30">
        <v>5</v>
      </c>
      <c r="E907" s="30" t="s">
        <v>5135</v>
      </c>
      <c r="F907" s="30" t="s">
        <v>5136</v>
      </c>
      <c r="G907" s="30" t="s">
        <v>3909</v>
      </c>
      <c r="H907" s="31" t="s">
        <v>998</v>
      </c>
      <c r="I907" s="31" t="s">
        <v>48</v>
      </c>
      <c r="J907" s="32">
        <v>1410555</v>
      </c>
      <c r="K907" s="33">
        <f t="shared" si="149"/>
        <v>295.72313594767127</v>
      </c>
      <c r="L907" s="33">
        <v>1410555</v>
      </c>
      <c r="M907" s="33">
        <v>0</v>
      </c>
      <c r="N907" s="33">
        <v>0</v>
      </c>
      <c r="O907" s="33">
        <v>0</v>
      </c>
      <c r="P907" s="33">
        <f t="shared" si="150"/>
        <v>1410555</v>
      </c>
      <c r="Q907" s="33">
        <f t="shared" si="151"/>
        <v>295.72313594767127</v>
      </c>
      <c r="R907" s="33">
        <f t="shared" si="152"/>
        <v>1410555</v>
      </c>
      <c r="S907" s="42"/>
      <c r="T907" s="30" t="str">
        <f t="shared" si="153"/>
        <v>COP</v>
      </c>
      <c r="U907" s="33">
        <v>0</v>
      </c>
      <c r="V907" s="33">
        <v>0</v>
      </c>
      <c r="W907" s="33">
        <v>0</v>
      </c>
      <c r="X907" s="33">
        <f t="shared" si="154"/>
        <v>1410555</v>
      </c>
      <c r="Y907" s="33">
        <f t="shared" si="155"/>
        <v>295.72313594767127</v>
      </c>
      <c r="Z907" s="33">
        <f t="shared" si="156"/>
        <v>1410555</v>
      </c>
      <c r="AA907" s="34">
        <f t="shared" si="157"/>
        <v>3.478063099280529E-05</v>
      </c>
      <c r="AB907" s="33" t="s">
        <v>4982</v>
      </c>
      <c r="AC907" s="35">
        <v>44929</v>
      </c>
      <c r="AD907" s="33">
        <v>60</v>
      </c>
      <c r="AE907" s="36">
        <f t="shared" si="158"/>
        <v>44989</v>
      </c>
    </row>
    <row r="908" spans="2:31" ht="14.5" hidden="1">
      <c r="B908" s="29" t="s">
        <v>984</v>
      </c>
      <c r="C908" s="30" t="str">
        <f t="shared" si="148"/>
        <v>(Acreedores quirografarios)</v>
      </c>
      <c r="D908" s="30">
        <v>5</v>
      </c>
      <c r="E908" s="30" t="s">
        <v>5135</v>
      </c>
      <c r="F908" s="30" t="s">
        <v>5136</v>
      </c>
      <c r="G908" s="30" t="s">
        <v>3909</v>
      </c>
      <c r="H908" s="31" t="s">
        <v>999</v>
      </c>
      <c r="I908" s="31" t="s">
        <v>48</v>
      </c>
      <c r="J908" s="32">
        <v>461530</v>
      </c>
      <c r="K908" s="33">
        <f t="shared" si="149"/>
        <v>96.75985617996372</v>
      </c>
      <c r="L908" s="33">
        <v>461530</v>
      </c>
      <c r="M908" s="33">
        <v>0</v>
      </c>
      <c r="N908" s="33">
        <v>0</v>
      </c>
      <c r="O908" s="33">
        <v>0</v>
      </c>
      <c r="P908" s="33">
        <f t="shared" si="150"/>
        <v>461530</v>
      </c>
      <c r="Q908" s="33">
        <f t="shared" si="151"/>
        <v>96.75985617996372</v>
      </c>
      <c r="R908" s="33">
        <f t="shared" si="152"/>
        <v>461530</v>
      </c>
      <c r="S908" s="42"/>
      <c r="T908" s="30" t="str">
        <f t="shared" si="153"/>
        <v>COP</v>
      </c>
      <c r="U908" s="33">
        <v>0</v>
      </c>
      <c r="V908" s="33">
        <v>0</v>
      </c>
      <c r="W908" s="33">
        <v>0</v>
      </c>
      <c r="X908" s="33">
        <f t="shared" si="154"/>
        <v>461530</v>
      </c>
      <c r="Y908" s="33">
        <f t="shared" si="155"/>
        <v>96.75985617996372</v>
      </c>
      <c r="Z908" s="33">
        <f t="shared" si="156"/>
        <v>461530</v>
      </c>
      <c r="AA908" s="34">
        <f t="shared" si="157"/>
        <v>1.1380133792804553E-05</v>
      </c>
      <c r="AB908" s="33" t="s">
        <v>4982</v>
      </c>
      <c r="AC908" s="35">
        <v>44929</v>
      </c>
      <c r="AD908" s="33">
        <v>60</v>
      </c>
      <c r="AE908" s="36">
        <f t="shared" si="158"/>
        <v>44989</v>
      </c>
    </row>
    <row r="909" spans="2:31" ht="14.5" hidden="1">
      <c r="B909" s="29" t="s">
        <v>984</v>
      </c>
      <c r="C909" s="30" t="str">
        <f t="shared" si="148"/>
        <v>(Acreedores quirografarios)</v>
      </c>
      <c r="D909" s="30">
        <v>5</v>
      </c>
      <c r="E909" s="30" t="s">
        <v>5135</v>
      </c>
      <c r="F909" s="30" t="s">
        <v>5136</v>
      </c>
      <c r="G909" s="30" t="s">
        <v>3909</v>
      </c>
      <c r="H909" s="31" t="s">
        <v>1000</v>
      </c>
      <c r="I909" s="31" t="s">
        <v>48</v>
      </c>
      <c r="J909" s="32">
        <v>3363797</v>
      </c>
      <c r="K909" s="33">
        <f t="shared" si="149"/>
        <v>705.22070924662194</v>
      </c>
      <c r="L909" s="33">
        <v>3363797</v>
      </c>
      <c r="M909" s="33">
        <v>0</v>
      </c>
      <c r="N909" s="33">
        <v>0</v>
      </c>
      <c r="O909" s="33">
        <v>0</v>
      </c>
      <c r="P909" s="33">
        <f t="shared" si="150"/>
        <v>3363797</v>
      </c>
      <c r="Q909" s="33">
        <f t="shared" si="151"/>
        <v>705.22070924662194</v>
      </c>
      <c r="R909" s="33">
        <f t="shared" si="152"/>
        <v>3363797</v>
      </c>
      <c r="S909" s="42"/>
      <c r="T909" s="30" t="str">
        <f t="shared" si="153"/>
        <v>COP</v>
      </c>
      <c r="U909" s="33">
        <v>0</v>
      </c>
      <c r="V909" s="33">
        <v>0</v>
      </c>
      <c r="W909" s="33">
        <v>0</v>
      </c>
      <c r="X909" s="33">
        <f t="shared" si="154"/>
        <v>3363797</v>
      </c>
      <c r="Y909" s="33">
        <f t="shared" si="155"/>
        <v>705.22070924662194</v>
      </c>
      <c r="Z909" s="33">
        <f t="shared" si="156"/>
        <v>3363797</v>
      </c>
      <c r="AA909" s="34">
        <f t="shared" si="157"/>
        <v>8.2942517088454865E-05</v>
      </c>
      <c r="AB909" s="33" t="s">
        <v>4982</v>
      </c>
      <c r="AC909" s="35">
        <v>44937</v>
      </c>
      <c r="AD909" s="33">
        <v>60</v>
      </c>
      <c r="AE909" s="36">
        <f t="shared" si="158"/>
        <v>44997</v>
      </c>
    </row>
    <row r="910" spans="2:31" ht="14.5" hidden="1">
      <c r="B910" s="29" t="s">
        <v>984</v>
      </c>
      <c r="C910" s="30" t="str">
        <f t="shared" si="159" ref="C910:C974">+IF(D910=1,$A$4,IF(D910=2,$A$5,IF(D910=3,$A$6,IF(D910=4,$A$7,IF(D910=5,$A$8,IF(D910=6,$A$9,))))))</f>
        <v>(Acreedores quirografarios)</v>
      </c>
      <c r="D910" s="30">
        <v>5</v>
      </c>
      <c r="E910" s="30" t="s">
        <v>5135</v>
      </c>
      <c r="F910" s="30" t="s">
        <v>5136</v>
      </c>
      <c r="G910" s="30" t="s">
        <v>3909</v>
      </c>
      <c r="H910" s="31" t="s">
        <v>1001</v>
      </c>
      <c r="I910" s="31" t="s">
        <v>48</v>
      </c>
      <c r="J910" s="32">
        <v>3776993</v>
      </c>
      <c r="K910" s="33">
        <f t="shared" si="160" ref="K910:K974">+IF(I910="USD",J910,L910/$L$3)</f>
        <v>791.84733272534766</v>
      </c>
      <c r="L910" s="33">
        <v>3776993</v>
      </c>
      <c r="M910" s="33">
        <v>0</v>
      </c>
      <c r="N910" s="33">
        <v>0</v>
      </c>
      <c r="O910" s="33">
        <v>0</v>
      </c>
      <c r="P910" s="33">
        <f t="shared" si="161" ref="P910:P974">+J910+M910</f>
        <v>3776993</v>
      </c>
      <c r="Q910" s="33">
        <f t="shared" si="162" ref="Q910:Q974">+K910+N910</f>
        <v>791.84733272534766</v>
      </c>
      <c r="R910" s="33">
        <f t="shared" si="163" ref="R910:R974">+L910+O910</f>
        <v>3776993</v>
      </c>
      <c r="S910" s="42"/>
      <c r="T910" s="30" t="str">
        <f t="shared" si="164" ref="T910:T974">+I910</f>
        <v>COP</v>
      </c>
      <c r="U910" s="33">
        <v>0</v>
      </c>
      <c r="V910" s="33">
        <v>0</v>
      </c>
      <c r="W910" s="33">
        <v>0</v>
      </c>
      <c r="X910" s="33">
        <f t="shared" si="165" ref="X910:X974">+P910+U910</f>
        <v>3776993</v>
      </c>
      <c r="Y910" s="33">
        <f t="shared" si="166" ref="Y910:Y974">+Q910+V910</f>
        <v>791.84733272534766</v>
      </c>
      <c r="Z910" s="33">
        <f t="shared" si="167" ref="Z910:Z974">+R910+W910</f>
        <v>3776993</v>
      </c>
      <c r="AA910" s="34">
        <f t="shared" si="168" ref="AA910:AA974">+IF(D910=1,Z910/$C$4,IF(D910=2,Z910/$C$5,IF(D910=3,Z910/$C$6,IF(D910=4,Z910/$C$7,IF(D910=5,Z910/$C$8,IF(D910=6,Z910/$C$9))))))</f>
        <v>9.3130859693814588E-05</v>
      </c>
      <c r="AB910" s="33" t="s">
        <v>4982</v>
      </c>
      <c r="AC910" s="35">
        <v>44937</v>
      </c>
      <c r="AD910" s="33">
        <v>60</v>
      </c>
      <c r="AE910" s="36">
        <f t="shared" si="158"/>
        <v>44997</v>
      </c>
    </row>
    <row r="911" spans="2:31" ht="14.5" hidden="1">
      <c r="B911" s="29" t="s">
        <v>984</v>
      </c>
      <c r="C911" s="30" t="str">
        <f t="shared" si="159"/>
        <v>(Acreedores quirografarios)</v>
      </c>
      <c r="D911" s="30">
        <v>5</v>
      </c>
      <c r="E911" s="30" t="s">
        <v>5135</v>
      </c>
      <c r="F911" s="30" t="s">
        <v>5136</v>
      </c>
      <c r="G911" s="30" t="s">
        <v>3909</v>
      </c>
      <c r="H911" s="31" t="s">
        <v>1002</v>
      </c>
      <c r="I911" s="31" t="s">
        <v>48</v>
      </c>
      <c r="J911" s="32">
        <v>1339159</v>
      </c>
      <c r="K911" s="33">
        <f t="shared" si="160"/>
        <v>280.75495036531544</v>
      </c>
      <c r="L911" s="33">
        <v>1339159</v>
      </c>
      <c r="M911" s="33">
        <v>0</v>
      </c>
      <c r="N911" s="33">
        <v>0</v>
      </c>
      <c r="O911" s="33">
        <v>0</v>
      </c>
      <c r="P911" s="33">
        <f t="shared" si="161"/>
        <v>1339159</v>
      </c>
      <c r="Q911" s="33">
        <f t="shared" si="162"/>
        <v>280.75495036531544</v>
      </c>
      <c r="R911" s="33">
        <f t="shared" si="163"/>
        <v>1339159</v>
      </c>
      <c r="S911" s="42"/>
      <c r="T911" s="30" t="str">
        <f t="shared" si="164"/>
        <v>COP</v>
      </c>
      <c r="U911" s="33">
        <v>0</v>
      </c>
      <c r="V911" s="33">
        <v>0</v>
      </c>
      <c r="W911" s="33">
        <v>0</v>
      </c>
      <c r="X911" s="33">
        <f t="shared" si="165"/>
        <v>1339159</v>
      </c>
      <c r="Y911" s="33">
        <f t="shared" si="166"/>
        <v>280.75495036531544</v>
      </c>
      <c r="Z911" s="33">
        <f t="shared" si="167"/>
        <v>1339159</v>
      </c>
      <c r="AA911" s="34">
        <f t="shared" si="168"/>
        <v>3.3020190648144982E-05</v>
      </c>
      <c r="AB911" s="33" t="s">
        <v>4982</v>
      </c>
      <c r="AC911" s="35">
        <v>44939</v>
      </c>
      <c r="AD911" s="33">
        <v>60</v>
      </c>
      <c r="AE911" s="36">
        <f t="shared" si="158"/>
        <v>44999</v>
      </c>
    </row>
    <row r="912" spans="2:31" ht="14.5" hidden="1">
      <c r="B912" s="29" t="s">
        <v>984</v>
      </c>
      <c r="C912" s="30" t="str">
        <f t="shared" si="159"/>
        <v>(Acreedores quirografarios)</v>
      </c>
      <c r="D912" s="30">
        <v>5</v>
      </c>
      <c r="E912" s="30" t="s">
        <v>5135</v>
      </c>
      <c r="F912" s="30" t="s">
        <v>5136</v>
      </c>
      <c r="G912" s="30" t="s">
        <v>3909</v>
      </c>
      <c r="H912" s="31" t="s">
        <v>1003</v>
      </c>
      <c r="I912" s="31" t="s">
        <v>48</v>
      </c>
      <c r="J912" s="32">
        <v>1926848</v>
      </c>
      <c r="K912" s="33">
        <f t="shared" si="160"/>
        <v>403.96406595595244</v>
      </c>
      <c r="L912" s="33">
        <v>1926848</v>
      </c>
      <c r="M912" s="33">
        <v>0</v>
      </c>
      <c r="N912" s="33">
        <v>0</v>
      </c>
      <c r="O912" s="33">
        <v>0</v>
      </c>
      <c r="P912" s="33">
        <f t="shared" si="161"/>
        <v>1926848</v>
      </c>
      <c r="Q912" s="33">
        <f t="shared" si="162"/>
        <v>403.96406595595244</v>
      </c>
      <c r="R912" s="33">
        <f t="shared" si="163"/>
        <v>1926848</v>
      </c>
      <c r="S912" s="42"/>
      <c r="T912" s="30" t="str">
        <f t="shared" si="164"/>
        <v>COP</v>
      </c>
      <c r="U912" s="33">
        <v>0</v>
      </c>
      <c r="V912" s="33">
        <v>0</v>
      </c>
      <c r="W912" s="33">
        <v>0</v>
      </c>
      <c r="X912" s="33">
        <f t="shared" si="165"/>
        <v>1926848</v>
      </c>
      <c r="Y912" s="33">
        <f t="shared" si="166"/>
        <v>403.96406595595244</v>
      </c>
      <c r="Z912" s="33">
        <f t="shared" si="167"/>
        <v>1926848</v>
      </c>
      <c r="AA912" s="34">
        <f t="shared" si="168"/>
        <v>4.7511078452967016E-05</v>
      </c>
      <c r="AB912" s="33" t="s">
        <v>4982</v>
      </c>
      <c r="AC912" s="35">
        <v>44943</v>
      </c>
      <c r="AD912" s="33">
        <v>60</v>
      </c>
      <c r="AE912" s="36">
        <f t="shared" si="158"/>
        <v>45003</v>
      </c>
    </row>
    <row r="913" spans="2:31" ht="14.5" hidden="1">
      <c r="B913" s="29" t="s">
        <v>984</v>
      </c>
      <c r="C913" s="30" t="str">
        <f t="shared" si="159"/>
        <v>(Acreedores quirografarios)</v>
      </c>
      <c r="D913" s="30">
        <v>5</v>
      </c>
      <c r="E913" s="30" t="s">
        <v>5135</v>
      </c>
      <c r="F913" s="30" t="s">
        <v>5136</v>
      </c>
      <c r="G913" s="30" t="s">
        <v>3909</v>
      </c>
      <c r="H913" s="31" t="s">
        <v>1004</v>
      </c>
      <c r="I913" s="31" t="s">
        <v>48</v>
      </c>
      <c r="J913" s="32">
        <v>115611</v>
      </c>
      <c r="K913" s="33">
        <f t="shared" si="160"/>
        <v>24.237869115380985</v>
      </c>
      <c r="L913" s="33">
        <v>115611</v>
      </c>
      <c r="M913" s="33">
        <v>0</v>
      </c>
      <c r="N913" s="33">
        <v>0</v>
      </c>
      <c r="O913" s="33">
        <v>0</v>
      </c>
      <c r="P913" s="33">
        <f t="shared" si="161"/>
        <v>115611</v>
      </c>
      <c r="Q913" s="33">
        <f t="shared" si="162"/>
        <v>24.237869115380985</v>
      </c>
      <c r="R913" s="33">
        <f t="shared" si="163"/>
        <v>115611</v>
      </c>
      <c r="S913" s="42"/>
      <c r="T913" s="30" t="str">
        <f t="shared" si="164"/>
        <v>COP</v>
      </c>
      <c r="U913" s="33">
        <v>0</v>
      </c>
      <c r="V913" s="33">
        <v>0</v>
      </c>
      <c r="W913" s="33">
        <v>0</v>
      </c>
      <c r="X913" s="33">
        <f t="shared" si="165"/>
        <v>115611</v>
      </c>
      <c r="Y913" s="33">
        <f t="shared" si="166"/>
        <v>24.237869115380985</v>
      </c>
      <c r="Z913" s="33">
        <f t="shared" si="167"/>
        <v>115611</v>
      </c>
      <c r="AA913" s="34">
        <f t="shared" si="168"/>
        <v>2.8506676660670536E-06</v>
      </c>
      <c r="AB913" s="33" t="s">
        <v>4982</v>
      </c>
      <c r="AC913" s="35">
        <v>44943</v>
      </c>
      <c r="AD913" s="33">
        <v>60</v>
      </c>
      <c r="AE913" s="36">
        <f t="shared" si="158"/>
        <v>45003</v>
      </c>
    </row>
    <row r="914" spans="2:31" ht="14.5" hidden="1">
      <c r="B914" s="29" t="s">
        <v>984</v>
      </c>
      <c r="C914" s="30" t="str">
        <f t="shared" si="159"/>
        <v>(Acreedores quirografarios)</v>
      </c>
      <c r="D914" s="30">
        <v>5</v>
      </c>
      <c r="E914" s="30" t="s">
        <v>5135</v>
      </c>
      <c r="F914" s="30" t="s">
        <v>5136</v>
      </c>
      <c r="G914" s="30" t="s">
        <v>3909</v>
      </c>
      <c r="H914" s="31" t="s">
        <v>1005</v>
      </c>
      <c r="I914" s="31" t="s">
        <v>48</v>
      </c>
      <c r="J914" s="32">
        <v>693865</v>
      </c>
      <c r="K914" s="33">
        <f t="shared" si="160"/>
        <v>111.94838412109395</v>
      </c>
      <c r="L914" s="33">
        <v>533977</v>
      </c>
      <c r="M914" s="33">
        <v>0</v>
      </c>
      <c r="N914" s="33">
        <v>0</v>
      </c>
      <c r="O914" s="33">
        <v>0</v>
      </c>
      <c r="P914" s="33">
        <f t="shared" si="161"/>
        <v>693865</v>
      </c>
      <c r="Q914" s="33">
        <f t="shared" si="162"/>
        <v>111.94838412109395</v>
      </c>
      <c r="R914" s="33">
        <f t="shared" si="163"/>
        <v>533977</v>
      </c>
      <c r="S914" s="42"/>
      <c r="T914" s="30" t="str">
        <f t="shared" si="164"/>
        <v>COP</v>
      </c>
      <c r="U914" s="33">
        <v>0</v>
      </c>
      <c r="V914" s="33">
        <v>0</v>
      </c>
      <c r="W914" s="33">
        <v>0</v>
      </c>
      <c r="X914" s="33">
        <f t="shared" si="165"/>
        <v>693865</v>
      </c>
      <c r="Y914" s="33">
        <f t="shared" si="166"/>
        <v>111.94838412109395</v>
      </c>
      <c r="Z914" s="33">
        <f t="shared" si="167"/>
        <v>533977</v>
      </c>
      <c r="AA914" s="34">
        <f t="shared" si="168"/>
        <v>1.3166489073907214E-05</v>
      </c>
      <c r="AB914" s="33" t="s">
        <v>4982</v>
      </c>
      <c r="AC914" s="35">
        <v>44947</v>
      </c>
      <c r="AD914" s="33">
        <v>60</v>
      </c>
      <c r="AE914" s="36">
        <f t="shared" si="158"/>
        <v>45007</v>
      </c>
    </row>
    <row r="915" spans="2:31" ht="14.5" hidden="1">
      <c r="B915" s="29" t="s">
        <v>984</v>
      </c>
      <c r="C915" s="30" t="str">
        <f t="shared" si="159"/>
        <v>(Acreedores quirografarios)</v>
      </c>
      <c r="D915" s="30">
        <v>5</v>
      </c>
      <c r="E915" s="30" t="s">
        <v>5135</v>
      </c>
      <c r="F915" s="30" t="s">
        <v>5136</v>
      </c>
      <c r="G915" s="30" t="s">
        <v>3909</v>
      </c>
      <c r="H915" s="31" t="s">
        <v>1006</v>
      </c>
      <c r="I915" s="31" t="s">
        <v>48</v>
      </c>
      <c r="J915" s="32">
        <v>616591</v>
      </c>
      <c r="K915" s="33">
        <f t="shared" si="160"/>
        <v>129.26842563183328</v>
      </c>
      <c r="L915" s="33">
        <v>616591</v>
      </c>
      <c r="M915" s="33">
        <v>0</v>
      </c>
      <c r="N915" s="33">
        <v>0</v>
      </c>
      <c r="O915" s="33">
        <v>0</v>
      </c>
      <c r="P915" s="33">
        <f t="shared" si="161"/>
        <v>616591</v>
      </c>
      <c r="Q915" s="33">
        <f t="shared" si="162"/>
        <v>129.26842563183328</v>
      </c>
      <c r="R915" s="33">
        <f t="shared" si="163"/>
        <v>616591</v>
      </c>
      <c r="S915" s="42"/>
      <c r="T915" s="30" t="str">
        <f t="shared" si="164"/>
        <v>COP</v>
      </c>
      <c r="U915" s="33">
        <v>0</v>
      </c>
      <c r="V915" s="33">
        <v>0</v>
      </c>
      <c r="W915" s="33">
        <v>0</v>
      </c>
      <c r="X915" s="33">
        <f t="shared" si="165"/>
        <v>616591</v>
      </c>
      <c r="Y915" s="33">
        <f t="shared" si="166"/>
        <v>129.26842563183328</v>
      </c>
      <c r="Z915" s="33">
        <f t="shared" si="167"/>
        <v>616591</v>
      </c>
      <c r="AA915" s="34">
        <f t="shared" si="168"/>
        <v>1.5203536228282348E-05</v>
      </c>
      <c r="AB915" s="33" t="s">
        <v>4982</v>
      </c>
      <c r="AC915" s="35">
        <v>44947</v>
      </c>
      <c r="AD915" s="33">
        <v>60</v>
      </c>
      <c r="AE915" s="36">
        <f t="shared" si="158"/>
        <v>45007</v>
      </c>
    </row>
    <row r="916" spans="2:31" ht="14.5" hidden="1">
      <c r="B916" s="29" t="s">
        <v>984</v>
      </c>
      <c r="C916" s="30" t="str">
        <f t="shared" si="159"/>
        <v>(Acreedores quirografarios)</v>
      </c>
      <c r="D916" s="30">
        <v>5</v>
      </c>
      <c r="E916" s="30" t="s">
        <v>5135</v>
      </c>
      <c r="F916" s="30" t="s">
        <v>5136</v>
      </c>
      <c r="G916" s="30" t="s">
        <v>3909</v>
      </c>
      <c r="H916" s="31" t="s">
        <v>1007</v>
      </c>
      <c r="I916" s="31" t="s">
        <v>48</v>
      </c>
      <c r="J916" s="32">
        <v>346833</v>
      </c>
      <c r="K916" s="33">
        <f t="shared" si="160"/>
        <v>72.71360734614295</v>
      </c>
      <c r="L916" s="33">
        <v>346833</v>
      </c>
      <c r="M916" s="33">
        <v>0</v>
      </c>
      <c r="N916" s="33">
        <v>0</v>
      </c>
      <c r="O916" s="33">
        <v>0</v>
      </c>
      <c r="P916" s="33">
        <f t="shared" si="161"/>
        <v>346833</v>
      </c>
      <c r="Q916" s="33">
        <f t="shared" si="162"/>
        <v>72.71360734614295</v>
      </c>
      <c r="R916" s="33">
        <f t="shared" si="163"/>
        <v>346833</v>
      </c>
      <c r="S916" s="42"/>
      <c r="T916" s="30" t="str">
        <f t="shared" si="164"/>
        <v>COP</v>
      </c>
      <c r="U916" s="33">
        <v>0</v>
      </c>
      <c r="V916" s="33">
        <v>0</v>
      </c>
      <c r="W916" s="33">
        <v>0</v>
      </c>
      <c r="X916" s="33">
        <f t="shared" si="165"/>
        <v>346833</v>
      </c>
      <c r="Y916" s="33">
        <f t="shared" si="166"/>
        <v>72.71360734614295</v>
      </c>
      <c r="Z916" s="33">
        <f t="shared" si="167"/>
        <v>346833</v>
      </c>
      <c r="AA916" s="34">
        <f t="shared" si="168"/>
        <v>8.5520029982011598E-06</v>
      </c>
      <c r="AB916" s="33" t="s">
        <v>4982</v>
      </c>
      <c r="AC916" s="35">
        <v>44947</v>
      </c>
      <c r="AD916" s="33">
        <v>60</v>
      </c>
      <c r="AE916" s="36">
        <f t="shared" si="158"/>
        <v>45007</v>
      </c>
    </row>
    <row r="917" spans="2:31" ht="14.5" hidden="1">
      <c r="B917" s="29" t="s">
        <v>984</v>
      </c>
      <c r="C917" s="30" t="str">
        <f t="shared" si="159"/>
        <v>(Acreedores quirografarios)</v>
      </c>
      <c r="D917" s="30">
        <v>5</v>
      </c>
      <c r="E917" s="30" t="s">
        <v>5135</v>
      </c>
      <c r="F917" s="30" t="s">
        <v>5136</v>
      </c>
      <c r="G917" s="30" t="s">
        <v>3909</v>
      </c>
      <c r="H917" s="31" t="s">
        <v>1008</v>
      </c>
      <c r="I917" s="31" t="s">
        <v>48</v>
      </c>
      <c r="J917" s="32">
        <v>693208</v>
      </c>
      <c r="K917" s="33">
        <f t="shared" si="160"/>
        <v>145.33119490130716</v>
      </c>
      <c r="L917" s="33">
        <v>693208</v>
      </c>
      <c r="M917" s="33">
        <v>0</v>
      </c>
      <c r="N917" s="33">
        <v>0</v>
      </c>
      <c r="O917" s="33">
        <v>0</v>
      </c>
      <c r="P917" s="33">
        <f t="shared" si="161"/>
        <v>693208</v>
      </c>
      <c r="Q917" s="33">
        <f t="shared" si="162"/>
        <v>145.33119490130716</v>
      </c>
      <c r="R917" s="33">
        <f t="shared" si="163"/>
        <v>693208</v>
      </c>
      <c r="S917" s="42"/>
      <c r="T917" s="30" t="str">
        <f t="shared" si="164"/>
        <v>COP</v>
      </c>
      <c r="U917" s="33">
        <v>0</v>
      </c>
      <c r="V917" s="33">
        <v>0</v>
      </c>
      <c r="W917" s="33">
        <v>0</v>
      </c>
      <c r="X917" s="33">
        <f t="shared" si="165"/>
        <v>693208</v>
      </c>
      <c r="Y917" s="33">
        <f t="shared" si="166"/>
        <v>145.33119490130716</v>
      </c>
      <c r="Z917" s="33">
        <f t="shared" si="167"/>
        <v>693208</v>
      </c>
      <c r="AA917" s="34">
        <f t="shared" si="168"/>
        <v>1.7092712903261887E-05</v>
      </c>
      <c r="AB917" s="33" t="s">
        <v>4982</v>
      </c>
      <c r="AC917" s="35">
        <v>44950</v>
      </c>
      <c r="AD917" s="33">
        <v>60</v>
      </c>
      <c r="AE917" s="36">
        <f t="shared" si="158"/>
        <v>45010</v>
      </c>
    </row>
    <row r="918" spans="2:31" ht="14.5" hidden="1">
      <c r="B918" s="29" t="s">
        <v>984</v>
      </c>
      <c r="C918" s="30" t="str">
        <f t="shared" si="159"/>
        <v>(Acreedores quirografarios)</v>
      </c>
      <c r="D918" s="30">
        <v>5</v>
      </c>
      <c r="E918" s="30" t="s">
        <v>5135</v>
      </c>
      <c r="F918" s="30" t="s">
        <v>5136</v>
      </c>
      <c r="G918" s="30" t="s">
        <v>3909</v>
      </c>
      <c r="H918" s="31" t="s">
        <v>1009</v>
      </c>
      <c r="I918" s="31" t="s">
        <v>48</v>
      </c>
      <c r="J918" s="32">
        <v>5550065</v>
      </c>
      <c r="K918" s="33">
        <f t="shared" si="160"/>
        <v>1163.5722297346877</v>
      </c>
      <c r="L918" s="33">
        <v>5550065</v>
      </c>
      <c r="M918" s="33">
        <v>0</v>
      </c>
      <c r="N918" s="33">
        <v>0</v>
      </c>
      <c r="O918" s="33">
        <v>0</v>
      </c>
      <c r="P918" s="33">
        <f t="shared" si="161"/>
        <v>5550065</v>
      </c>
      <c r="Q918" s="33">
        <f t="shared" si="162"/>
        <v>1163.5722297346877</v>
      </c>
      <c r="R918" s="33">
        <f t="shared" si="163"/>
        <v>5550065</v>
      </c>
      <c r="S918" s="42"/>
      <c r="T918" s="30" t="str">
        <f t="shared" si="164"/>
        <v>COP</v>
      </c>
      <c r="U918" s="33">
        <v>0</v>
      </c>
      <c r="V918" s="33">
        <v>0</v>
      </c>
      <c r="W918" s="33">
        <v>0</v>
      </c>
      <c r="X918" s="33">
        <f t="shared" si="165"/>
        <v>5550065</v>
      </c>
      <c r="Y918" s="33">
        <f t="shared" si="166"/>
        <v>1163.5722297346877</v>
      </c>
      <c r="Z918" s="33">
        <f t="shared" si="167"/>
        <v>5550065</v>
      </c>
      <c r="AA918" s="34">
        <f t="shared" si="168"/>
        <v>0.0001368502204813594</v>
      </c>
      <c r="AB918" s="33" t="s">
        <v>4982</v>
      </c>
      <c r="AC918" s="35">
        <v>44950</v>
      </c>
      <c r="AD918" s="33">
        <v>60</v>
      </c>
      <c r="AE918" s="36">
        <f t="shared" si="158"/>
        <v>45010</v>
      </c>
    </row>
    <row r="919" spans="2:31" ht="14.5" hidden="1">
      <c r="B919" s="29" t="s">
        <v>984</v>
      </c>
      <c r="C919" s="30" t="str">
        <f t="shared" si="159"/>
        <v>(Acreedores quirografarios)</v>
      </c>
      <c r="D919" s="30">
        <v>5</v>
      </c>
      <c r="E919" s="30" t="s">
        <v>5135</v>
      </c>
      <c r="F919" s="30" t="s">
        <v>5136</v>
      </c>
      <c r="G919" s="30" t="s">
        <v>3909</v>
      </c>
      <c r="H919" s="31" t="s">
        <v>1010</v>
      </c>
      <c r="I919" s="31" t="s">
        <v>48</v>
      </c>
      <c r="J919" s="32">
        <v>4030311</v>
      </c>
      <c r="K919" s="33">
        <f t="shared" si="160"/>
        <v>844.95550174533787</v>
      </c>
      <c r="L919" s="33">
        <v>4030311</v>
      </c>
      <c r="M919" s="33">
        <v>0</v>
      </c>
      <c r="N919" s="33">
        <v>0</v>
      </c>
      <c r="O919" s="33">
        <v>0</v>
      </c>
      <c r="P919" s="33">
        <f t="shared" si="161"/>
        <v>4030311</v>
      </c>
      <c r="Q919" s="33">
        <f t="shared" si="162"/>
        <v>844.95550174533787</v>
      </c>
      <c r="R919" s="33">
        <f t="shared" si="163"/>
        <v>4030311</v>
      </c>
      <c r="S919" s="42"/>
      <c r="T919" s="30" t="str">
        <f t="shared" si="164"/>
        <v>COP</v>
      </c>
      <c r="U919" s="33">
        <v>0</v>
      </c>
      <c r="V919" s="33">
        <v>0</v>
      </c>
      <c r="W919" s="33">
        <v>0</v>
      </c>
      <c r="X919" s="33">
        <f t="shared" si="165"/>
        <v>4030311</v>
      </c>
      <c r="Y919" s="33">
        <f t="shared" si="166"/>
        <v>844.95550174533787</v>
      </c>
      <c r="Z919" s="33">
        <f t="shared" si="167"/>
        <v>4030311</v>
      </c>
      <c r="AA919" s="34">
        <f t="shared" si="168"/>
        <v>9.9377025126453131E-05</v>
      </c>
      <c r="AB919" s="33" t="s">
        <v>4982</v>
      </c>
      <c r="AC919" s="35">
        <v>44950</v>
      </c>
      <c r="AD919" s="33">
        <v>60</v>
      </c>
      <c r="AE919" s="36">
        <f t="shared" si="158"/>
        <v>45010</v>
      </c>
    </row>
    <row r="920" spans="2:31" ht="14.5" hidden="1">
      <c r="B920" s="29" t="s">
        <v>984</v>
      </c>
      <c r="C920" s="30" t="str">
        <f t="shared" si="159"/>
        <v>(Acreedores quirografarios)</v>
      </c>
      <c r="D920" s="30">
        <v>5</v>
      </c>
      <c r="E920" s="30" t="s">
        <v>5135</v>
      </c>
      <c r="F920" s="30" t="s">
        <v>5136</v>
      </c>
      <c r="G920" s="30" t="s">
        <v>3909</v>
      </c>
      <c r="H920" s="31" t="s">
        <v>1011</v>
      </c>
      <c r="I920" s="31" t="s">
        <v>48</v>
      </c>
      <c r="J920" s="32">
        <v>1464404</v>
      </c>
      <c r="K920" s="33">
        <f t="shared" si="160"/>
        <v>307.01258949442854</v>
      </c>
      <c r="L920" s="33">
        <v>1464404</v>
      </c>
      <c r="M920" s="33">
        <v>0</v>
      </c>
      <c r="N920" s="33">
        <v>0</v>
      </c>
      <c r="O920" s="33">
        <v>0</v>
      </c>
      <c r="P920" s="33">
        <f t="shared" si="161"/>
        <v>1464404</v>
      </c>
      <c r="Q920" s="33">
        <f t="shared" si="162"/>
        <v>307.01258949442854</v>
      </c>
      <c r="R920" s="33">
        <f t="shared" si="163"/>
        <v>1464404</v>
      </c>
      <c r="S920" s="42"/>
      <c r="T920" s="30" t="str">
        <f t="shared" si="164"/>
        <v>COP</v>
      </c>
      <c r="U920" s="33">
        <v>0</v>
      </c>
      <c r="V920" s="33">
        <v>0</v>
      </c>
      <c r="W920" s="33">
        <v>0</v>
      </c>
      <c r="X920" s="33">
        <f t="shared" si="165"/>
        <v>1464404</v>
      </c>
      <c r="Y920" s="33">
        <f t="shared" si="166"/>
        <v>307.01258949442854</v>
      </c>
      <c r="Z920" s="33">
        <f t="shared" si="167"/>
        <v>1464404</v>
      </c>
      <c r="AA920" s="34">
        <f t="shared" si="168"/>
        <v>3.6108407788698805E-05</v>
      </c>
      <c r="AB920" s="33" t="s">
        <v>4982</v>
      </c>
      <c r="AC920" s="35">
        <v>44953</v>
      </c>
      <c r="AD920" s="33">
        <v>60</v>
      </c>
      <c r="AE920" s="36">
        <f t="shared" si="158"/>
        <v>45013</v>
      </c>
    </row>
    <row r="921" spans="2:31" ht="14.5" hidden="1">
      <c r="B921" s="29" t="s">
        <v>984</v>
      </c>
      <c r="C921" s="30" t="str">
        <f t="shared" si="159"/>
        <v>(Acreedores quirografarios)</v>
      </c>
      <c r="D921" s="30">
        <v>5</v>
      </c>
      <c r="E921" s="30" t="s">
        <v>5135</v>
      </c>
      <c r="F921" s="30" t="s">
        <v>5136</v>
      </c>
      <c r="G921" s="30" t="s">
        <v>3909</v>
      </c>
      <c r="H921" s="31" t="s">
        <v>1012</v>
      </c>
      <c r="I921" s="31" t="s">
        <v>48</v>
      </c>
      <c r="J921" s="32">
        <v>982692</v>
      </c>
      <c r="K921" s="33">
        <f t="shared" si="160"/>
        <v>206.02157300544042</v>
      </c>
      <c r="L921" s="33">
        <v>982692</v>
      </c>
      <c r="M921" s="33">
        <v>0</v>
      </c>
      <c r="N921" s="33">
        <v>0</v>
      </c>
      <c r="O921" s="33">
        <v>0</v>
      </c>
      <c r="P921" s="33">
        <f t="shared" si="161"/>
        <v>982692</v>
      </c>
      <c r="Q921" s="33">
        <f t="shared" si="162"/>
        <v>206.02157300544042</v>
      </c>
      <c r="R921" s="33">
        <f t="shared" si="163"/>
        <v>982692</v>
      </c>
      <c r="S921" s="42"/>
      <c r="T921" s="30" t="str">
        <f t="shared" si="164"/>
        <v>COP</v>
      </c>
      <c r="U921" s="33">
        <v>0</v>
      </c>
      <c r="V921" s="33">
        <v>0</v>
      </c>
      <c r="W921" s="33">
        <v>0</v>
      </c>
      <c r="X921" s="33">
        <f t="shared" si="165"/>
        <v>982692</v>
      </c>
      <c r="Y921" s="33">
        <f t="shared" si="166"/>
        <v>206.02157300544042</v>
      </c>
      <c r="Z921" s="33">
        <f t="shared" si="167"/>
        <v>982692</v>
      </c>
      <c r="AA921" s="34">
        <f t="shared" si="168"/>
        <v>2.4230638175457049E-05</v>
      </c>
      <c r="AB921" s="33" t="s">
        <v>4982</v>
      </c>
      <c r="AC921" s="35">
        <v>44954</v>
      </c>
      <c r="AD921" s="33">
        <v>60</v>
      </c>
      <c r="AE921" s="36">
        <f t="shared" si="158"/>
        <v>45014</v>
      </c>
    </row>
    <row r="922" spans="2:31" ht="14.5" hidden="1">
      <c r="B922" s="29" t="s">
        <v>984</v>
      </c>
      <c r="C922" s="30" t="str">
        <f t="shared" si="159"/>
        <v>(Acreedores quirografarios)</v>
      </c>
      <c r="D922" s="30">
        <v>5</v>
      </c>
      <c r="E922" s="30" t="s">
        <v>5135</v>
      </c>
      <c r="F922" s="30" t="s">
        <v>5136</v>
      </c>
      <c r="G922" s="30" t="s">
        <v>3909</v>
      </c>
      <c r="H922" s="31" t="s">
        <v>1013</v>
      </c>
      <c r="I922" s="31" t="s">
        <v>48</v>
      </c>
      <c r="J922" s="32">
        <v>7129183</v>
      </c>
      <c r="K922" s="33">
        <f t="shared" si="160"/>
        <v>1494.6346321163139</v>
      </c>
      <c r="L922" s="33">
        <v>7129183</v>
      </c>
      <c r="M922" s="33">
        <v>0</v>
      </c>
      <c r="N922" s="33">
        <v>0</v>
      </c>
      <c r="O922" s="33">
        <v>0</v>
      </c>
      <c r="P922" s="33">
        <f t="shared" si="161"/>
        <v>7129183</v>
      </c>
      <c r="Q922" s="33">
        <f t="shared" si="162"/>
        <v>1494.6346321163139</v>
      </c>
      <c r="R922" s="33">
        <f t="shared" si="163"/>
        <v>7129183</v>
      </c>
      <c r="S922" s="42"/>
      <c r="T922" s="30" t="str">
        <f t="shared" si="164"/>
        <v>COP</v>
      </c>
      <c r="U922" s="33">
        <v>0</v>
      </c>
      <c r="V922" s="33">
        <v>0</v>
      </c>
      <c r="W922" s="33">
        <v>0</v>
      </c>
      <c r="X922" s="33">
        <f t="shared" si="165"/>
        <v>7129183</v>
      </c>
      <c r="Y922" s="33">
        <f t="shared" si="166"/>
        <v>1494.6346321163139</v>
      </c>
      <c r="Z922" s="33">
        <f t="shared" si="167"/>
        <v>7129183</v>
      </c>
      <c r="AA922" s="34">
        <f t="shared" si="168"/>
        <v>0.00017578717824060785</v>
      </c>
      <c r="AB922" s="33" t="s">
        <v>4982</v>
      </c>
      <c r="AC922" s="35">
        <v>44957</v>
      </c>
      <c r="AD922" s="33">
        <v>60</v>
      </c>
      <c r="AE922" s="36">
        <f t="shared" si="158"/>
        <v>45017</v>
      </c>
    </row>
    <row r="923" spans="2:31" ht="14.5" hidden="1">
      <c r="B923" s="29" t="s">
        <v>984</v>
      </c>
      <c r="C923" s="30" t="str">
        <f t="shared" si="159"/>
        <v>(Acreedores quirografarios)</v>
      </c>
      <c r="D923" s="30">
        <v>5</v>
      </c>
      <c r="E923" s="30" t="s">
        <v>5135</v>
      </c>
      <c r="F923" s="30" t="s">
        <v>5136</v>
      </c>
      <c r="G923" s="30" t="s">
        <v>3909</v>
      </c>
      <c r="H923" s="31" t="s">
        <v>1014</v>
      </c>
      <c r="I923" s="31" t="s">
        <v>48</v>
      </c>
      <c r="J923" s="32">
        <v>1087184</v>
      </c>
      <c r="K923" s="33">
        <f t="shared" si="160"/>
        <v>227.92834156210361</v>
      </c>
      <c r="L923" s="33">
        <v>1087184</v>
      </c>
      <c r="M923" s="33">
        <v>0</v>
      </c>
      <c r="N923" s="33">
        <v>0</v>
      </c>
      <c r="O923" s="33">
        <v>0</v>
      </c>
      <c r="P923" s="33">
        <f t="shared" si="161"/>
        <v>1087184</v>
      </c>
      <c r="Q923" s="33">
        <f t="shared" si="162"/>
        <v>227.92834156210361</v>
      </c>
      <c r="R923" s="33">
        <f t="shared" si="163"/>
        <v>1087184</v>
      </c>
      <c r="S923" s="42"/>
      <c r="T923" s="30" t="str">
        <f t="shared" si="164"/>
        <v>COP</v>
      </c>
      <c r="U923" s="33">
        <v>0</v>
      </c>
      <c r="V923" s="33">
        <v>0</v>
      </c>
      <c r="W923" s="33">
        <v>0</v>
      </c>
      <c r="X923" s="33">
        <f t="shared" si="165"/>
        <v>1087184</v>
      </c>
      <c r="Y923" s="33">
        <f t="shared" si="166"/>
        <v>227.92834156210361</v>
      </c>
      <c r="Z923" s="33">
        <f t="shared" si="167"/>
        <v>1087184</v>
      </c>
      <c r="AA923" s="34">
        <f t="shared" si="168"/>
        <v>2.6807140115261034E-05</v>
      </c>
      <c r="AB923" s="33" t="s">
        <v>4982</v>
      </c>
      <c r="AC923" s="35">
        <v>44960</v>
      </c>
      <c r="AD923" s="33">
        <v>60</v>
      </c>
      <c r="AE923" s="36">
        <f t="shared" si="158"/>
        <v>45020</v>
      </c>
    </row>
    <row r="924" spans="2:31" ht="14.5" hidden="1">
      <c r="B924" s="29" t="s">
        <v>984</v>
      </c>
      <c r="C924" s="30" t="str">
        <f t="shared" si="159"/>
        <v>(Acreedores quirografarios)</v>
      </c>
      <c r="D924" s="30">
        <v>5</v>
      </c>
      <c r="E924" s="30" t="s">
        <v>5135</v>
      </c>
      <c r="F924" s="30" t="s">
        <v>5136</v>
      </c>
      <c r="G924" s="30" t="s">
        <v>3909</v>
      </c>
      <c r="H924" s="31" t="s">
        <v>1015</v>
      </c>
      <c r="I924" s="31" t="s">
        <v>48</v>
      </c>
      <c r="J924" s="32">
        <v>5439609</v>
      </c>
      <c r="K924" s="33">
        <f t="shared" si="160"/>
        <v>1140.4151073933142</v>
      </c>
      <c r="L924" s="33">
        <v>5439609</v>
      </c>
      <c r="M924" s="33">
        <v>0</v>
      </c>
      <c r="N924" s="33">
        <v>0</v>
      </c>
      <c r="O924" s="33">
        <v>0</v>
      </c>
      <c r="P924" s="33">
        <f t="shared" si="161"/>
        <v>5439609</v>
      </c>
      <c r="Q924" s="33">
        <f t="shared" si="162"/>
        <v>1140.4151073933142</v>
      </c>
      <c r="R924" s="33">
        <f t="shared" si="163"/>
        <v>5439609</v>
      </c>
      <c r="S924" s="42"/>
      <c r="T924" s="30" t="str">
        <f t="shared" si="164"/>
        <v>COP</v>
      </c>
      <c r="U924" s="33">
        <v>0</v>
      </c>
      <c r="V924" s="33">
        <v>0</v>
      </c>
      <c r="W924" s="33">
        <v>0</v>
      </c>
      <c r="X924" s="33">
        <f t="shared" si="165"/>
        <v>5439609</v>
      </c>
      <c r="Y924" s="33">
        <f t="shared" si="166"/>
        <v>1140.4151073933142</v>
      </c>
      <c r="Z924" s="33">
        <f t="shared" si="167"/>
        <v>5439609</v>
      </c>
      <c r="AA924" s="34">
        <f t="shared" si="168"/>
        <v>0.00013412666175664374</v>
      </c>
      <c r="AB924" s="33" t="s">
        <v>4982</v>
      </c>
      <c r="AC924" s="35">
        <v>44964</v>
      </c>
      <c r="AD924" s="33">
        <v>60</v>
      </c>
      <c r="AE924" s="36">
        <f t="shared" si="158"/>
        <v>45024</v>
      </c>
    </row>
    <row r="925" spans="2:31" ht="14.5" hidden="1">
      <c r="B925" s="29" t="s">
        <v>984</v>
      </c>
      <c r="C925" s="30" t="str">
        <f t="shared" si="159"/>
        <v>(Acreedores quirografarios)</v>
      </c>
      <c r="D925" s="30">
        <v>5</v>
      </c>
      <c r="E925" s="30" t="s">
        <v>5135</v>
      </c>
      <c r="F925" s="30" t="s">
        <v>5136</v>
      </c>
      <c r="G925" s="30" t="s">
        <v>3909</v>
      </c>
      <c r="H925" s="31" t="s">
        <v>1016</v>
      </c>
      <c r="I925" s="31" t="s">
        <v>48</v>
      </c>
      <c r="J925" s="32">
        <v>719177</v>
      </c>
      <c r="K925" s="33">
        <f t="shared" si="160"/>
        <v>150.77560090988186</v>
      </c>
      <c r="L925" s="33">
        <v>719177</v>
      </c>
      <c r="M925" s="33">
        <v>0</v>
      </c>
      <c r="N925" s="33">
        <v>0</v>
      </c>
      <c r="O925" s="33">
        <v>0</v>
      </c>
      <c r="P925" s="33">
        <f t="shared" si="161"/>
        <v>719177</v>
      </c>
      <c r="Q925" s="33">
        <f t="shared" si="162"/>
        <v>150.77560090988186</v>
      </c>
      <c r="R925" s="33">
        <f t="shared" si="163"/>
        <v>719177</v>
      </c>
      <c r="S925" s="42"/>
      <c r="T925" s="30" t="str">
        <f t="shared" si="164"/>
        <v>COP</v>
      </c>
      <c r="U925" s="33">
        <v>0</v>
      </c>
      <c r="V925" s="33">
        <v>0</v>
      </c>
      <c r="W925" s="33">
        <v>0</v>
      </c>
      <c r="X925" s="33">
        <f t="shared" si="165"/>
        <v>719177</v>
      </c>
      <c r="Y925" s="33">
        <f t="shared" si="166"/>
        <v>150.77560090988186</v>
      </c>
      <c r="Z925" s="33">
        <f t="shared" si="167"/>
        <v>719177</v>
      </c>
      <c r="AA925" s="34">
        <f t="shared" si="168"/>
        <v>1.7733041147287933E-05</v>
      </c>
      <c r="AB925" s="33" t="s">
        <v>4982</v>
      </c>
      <c r="AC925" s="35">
        <v>44964</v>
      </c>
      <c r="AD925" s="33">
        <v>60</v>
      </c>
      <c r="AE925" s="36">
        <f t="shared" si="158"/>
        <v>45024</v>
      </c>
    </row>
    <row r="926" spans="2:31" ht="14.5" hidden="1">
      <c r="B926" s="29" t="s">
        <v>984</v>
      </c>
      <c r="C926" s="30" t="str">
        <f t="shared" si="159"/>
        <v>(Acreedores quirografarios)</v>
      </c>
      <c r="D926" s="30">
        <v>5</v>
      </c>
      <c r="E926" s="30" t="s">
        <v>5135</v>
      </c>
      <c r="F926" s="30" t="s">
        <v>5136</v>
      </c>
      <c r="G926" s="30" t="s">
        <v>3909</v>
      </c>
      <c r="H926" s="31" t="s">
        <v>1017</v>
      </c>
      <c r="I926" s="31" t="s">
        <v>48</v>
      </c>
      <c r="J926" s="32">
        <v>351217</v>
      </c>
      <c r="K926" s="33">
        <f t="shared" si="160"/>
        <v>73.632713816996329</v>
      </c>
      <c r="L926" s="33">
        <v>351217</v>
      </c>
      <c r="M926" s="33">
        <v>0</v>
      </c>
      <c r="N926" s="33">
        <v>0</v>
      </c>
      <c r="O926" s="33">
        <v>0</v>
      </c>
      <c r="P926" s="33">
        <f t="shared" si="161"/>
        <v>351217</v>
      </c>
      <c r="Q926" s="33">
        <f t="shared" si="162"/>
        <v>73.632713816996329</v>
      </c>
      <c r="R926" s="33">
        <f t="shared" si="163"/>
        <v>351217</v>
      </c>
      <c r="S926" s="42"/>
      <c r="T926" s="30" t="str">
        <f t="shared" si="164"/>
        <v>COP</v>
      </c>
      <c r="U926" s="33">
        <v>0</v>
      </c>
      <c r="V926" s="33">
        <v>0</v>
      </c>
      <c r="W926" s="33">
        <v>0</v>
      </c>
      <c r="X926" s="33">
        <f t="shared" si="165"/>
        <v>351217</v>
      </c>
      <c r="Y926" s="33">
        <f t="shared" si="166"/>
        <v>73.632713816996329</v>
      </c>
      <c r="Z926" s="33">
        <f t="shared" si="167"/>
        <v>351217</v>
      </c>
      <c r="AA926" s="34">
        <f t="shared" si="168"/>
        <v>8.6601010775192014E-06</v>
      </c>
      <c r="AB926" s="33" t="s">
        <v>4982</v>
      </c>
      <c r="AC926" s="35">
        <v>44965</v>
      </c>
      <c r="AD926" s="33">
        <v>60</v>
      </c>
      <c r="AE926" s="36">
        <f t="shared" si="169" ref="AE926:AE990">+AD926+AC926</f>
        <v>45025</v>
      </c>
    </row>
    <row r="927" spans="2:31" ht="14.5" hidden="1">
      <c r="B927" s="29" t="s">
        <v>1018</v>
      </c>
      <c r="C927" s="30" t="str">
        <f t="shared" si="159"/>
        <v>(Proveedores estratégicos)</v>
      </c>
      <c r="D927" s="30">
        <v>4</v>
      </c>
      <c r="E927" s="30" t="s">
        <v>5137</v>
      </c>
      <c r="F927" s="30" t="s">
        <v>5138</v>
      </c>
      <c r="G927" s="30" t="s">
        <v>4780</v>
      </c>
      <c r="H927" s="31" t="s">
        <v>1019</v>
      </c>
      <c r="I927" s="31" t="s">
        <v>48</v>
      </c>
      <c r="J927" s="14">
        <v>562791</v>
      </c>
      <c r="K927" s="33">
        <f t="shared" si="160"/>
        <v>117.98924494480957</v>
      </c>
      <c r="L927" s="33">
        <v>562791</v>
      </c>
      <c r="M927" s="33">
        <v>0</v>
      </c>
      <c r="N927" s="33">
        <v>0</v>
      </c>
      <c r="O927" s="33">
        <v>0</v>
      </c>
      <c r="P927" s="33">
        <f t="shared" si="161"/>
        <v>562791</v>
      </c>
      <c r="Q927" s="33">
        <f t="shared" si="162"/>
        <v>117.98924494480957</v>
      </c>
      <c r="R927" s="33">
        <f t="shared" si="163"/>
        <v>562791</v>
      </c>
      <c r="S927" s="42"/>
      <c r="T927" s="30" t="str">
        <f t="shared" si="164"/>
        <v>COP</v>
      </c>
      <c r="U927" s="33">
        <v>0</v>
      </c>
      <c r="V927" s="33">
        <v>0</v>
      </c>
      <c r="W927" s="33">
        <v>0</v>
      </c>
      <c r="X927" s="33">
        <f t="shared" si="165"/>
        <v>562791</v>
      </c>
      <c r="Y927" s="33">
        <f t="shared" si="166"/>
        <v>117.98924494480957</v>
      </c>
      <c r="Z927" s="33">
        <f t="shared" si="167"/>
        <v>562791</v>
      </c>
      <c r="AA927" s="34">
        <f t="shared" si="168"/>
        <v>8.1151553058694469E-07</v>
      </c>
      <c r="AB927" s="33" t="s">
        <v>631</v>
      </c>
      <c r="AC927" s="35">
        <v>44774</v>
      </c>
      <c r="AD927" s="33">
        <v>75</v>
      </c>
      <c r="AE927" s="36">
        <f t="shared" si="169"/>
        <v>44849</v>
      </c>
    </row>
    <row r="928" spans="2:31" ht="14.5" hidden="1">
      <c r="B928" s="29" t="s">
        <v>1018</v>
      </c>
      <c r="C928" s="30" t="str">
        <f t="shared" si="159"/>
        <v>(Proveedores estratégicos)</v>
      </c>
      <c r="D928" s="30">
        <v>4</v>
      </c>
      <c r="E928" s="30" t="s">
        <v>5137</v>
      </c>
      <c r="F928" s="30" t="s">
        <v>5138</v>
      </c>
      <c r="G928" s="30" t="s">
        <v>4780</v>
      </c>
      <c r="H928" s="31" t="s">
        <v>4893</v>
      </c>
      <c r="I928" s="31" t="s">
        <v>48</v>
      </c>
      <c r="J928" s="14">
        <v>0</v>
      </c>
      <c r="K928" s="33">
        <v>0</v>
      </c>
      <c r="L928" s="33">
        <v>0</v>
      </c>
      <c r="M928" s="33">
        <v>1941692190</v>
      </c>
      <c r="N928" s="33">
        <f>+M928/L3</f>
        <v>407076.15333815524</v>
      </c>
      <c r="O928" s="33">
        <f>+M928</f>
        <v>1941692190</v>
      </c>
      <c r="P928" s="33">
        <f t="shared" si="170" ref="P928">+J928+M928</f>
        <v>1941692190</v>
      </c>
      <c r="Q928" s="33">
        <f t="shared" si="171" ref="Q928">+K928+N928</f>
        <v>407076.15333815524</v>
      </c>
      <c r="R928" s="33">
        <f t="shared" si="172" ref="R928">+L928+O928</f>
        <v>1941692190</v>
      </c>
      <c r="S928" s="42"/>
      <c r="T928" s="30" t="str">
        <f t="shared" si="173" ref="T928">+I928</f>
        <v>COP</v>
      </c>
      <c r="U928" s="33">
        <v>0</v>
      </c>
      <c r="V928" s="33">
        <v>0</v>
      </c>
      <c r="W928" s="33">
        <v>0</v>
      </c>
      <c r="X928" s="33">
        <f t="shared" si="174" ref="X928">+P928+U928</f>
        <v>1941692190</v>
      </c>
      <c r="Y928" s="33">
        <f t="shared" si="175" ref="Y928">+Q928+V928</f>
        <v>407076.15333815524</v>
      </c>
      <c r="Z928" s="33">
        <f t="shared" si="176" ref="Z928">+R928+W928</f>
        <v>1941692190</v>
      </c>
      <c r="AA928" s="34">
        <f t="shared" si="177" ref="AA928">+IF(D928=1,Z928/$C$4,IF(D928=2,Z928/$C$5,IF(D928=3,Z928/$C$6,IF(D928=4,Z928/$C$7,IF(D928=5,Z928/$C$8,IF(D928=6,Z928/$C$9))))))</f>
        <v>0.0027998197693359997</v>
      </c>
      <c r="AB928" s="33" t="s">
        <v>631</v>
      </c>
      <c r="AC928" s="35">
        <v>44966</v>
      </c>
      <c r="AD928" s="33">
        <v>75</v>
      </c>
      <c r="AE928" s="36">
        <f t="shared" si="169"/>
        <v>45041</v>
      </c>
    </row>
    <row r="929" spans="2:31" ht="14.5" hidden="1">
      <c r="B929" s="29" t="s">
        <v>1018</v>
      </c>
      <c r="C929" s="30" t="str">
        <f t="shared" si="159"/>
        <v>(Proveedores estratégicos)</v>
      </c>
      <c r="D929" s="30">
        <v>4</v>
      </c>
      <c r="E929" s="30" t="s">
        <v>5137</v>
      </c>
      <c r="F929" s="30" t="s">
        <v>5138</v>
      </c>
      <c r="G929" s="30" t="s">
        <v>4780</v>
      </c>
      <c r="H929" s="31" t="s">
        <v>1020</v>
      </c>
      <c r="I929" s="31" t="s">
        <v>48</v>
      </c>
      <c r="J929" s="32">
        <v>1745409</v>
      </c>
      <c r="K929" s="33">
        <f t="shared" si="160"/>
        <v>355.31641456230278</v>
      </c>
      <c r="L929" s="33">
        <v>1694806</v>
      </c>
      <c r="M929" s="33">
        <v>0</v>
      </c>
      <c r="N929" s="33">
        <v>0</v>
      </c>
      <c r="O929" s="33">
        <v>0</v>
      </c>
      <c r="P929" s="33">
        <f t="shared" si="161"/>
        <v>1745409</v>
      </c>
      <c r="Q929" s="33">
        <f t="shared" si="162"/>
        <v>355.31641456230278</v>
      </c>
      <c r="R929" s="33">
        <f t="shared" si="163"/>
        <v>1694806</v>
      </c>
      <c r="S929" s="42"/>
      <c r="T929" s="30" t="str">
        <f t="shared" si="164"/>
        <v>COP</v>
      </c>
      <c r="U929" s="33">
        <v>0</v>
      </c>
      <c r="V929" s="33">
        <v>0</v>
      </c>
      <c r="W929" s="33">
        <v>0</v>
      </c>
      <c r="X929" s="33">
        <f t="shared" si="165"/>
        <v>1745409</v>
      </c>
      <c r="Y929" s="33">
        <f t="shared" si="166"/>
        <v>355.31641456230278</v>
      </c>
      <c r="Z929" s="33">
        <f t="shared" si="167"/>
        <v>1694806</v>
      </c>
      <c r="AA929" s="34">
        <f t="shared" si="168"/>
        <v>2.4438226452305341E-06</v>
      </c>
      <c r="AB929" s="33" t="s">
        <v>631</v>
      </c>
      <c r="AC929" s="35">
        <v>44774</v>
      </c>
      <c r="AD929" s="33">
        <v>75</v>
      </c>
      <c r="AE929" s="36">
        <f t="shared" si="169"/>
        <v>44849</v>
      </c>
    </row>
    <row r="930" spans="2:31" ht="14.5" hidden="1">
      <c r="B930" s="29" t="s">
        <v>1018</v>
      </c>
      <c r="C930" s="30" t="str">
        <f t="shared" si="159"/>
        <v>(Proveedores estratégicos)</v>
      </c>
      <c r="D930" s="30">
        <v>4</v>
      </c>
      <c r="E930" s="30" t="s">
        <v>5137</v>
      </c>
      <c r="F930" s="30" t="s">
        <v>5138</v>
      </c>
      <c r="G930" s="30" t="s">
        <v>4780</v>
      </c>
      <c r="H930" s="31" t="s">
        <v>1021</v>
      </c>
      <c r="I930" s="31" t="s">
        <v>48</v>
      </c>
      <c r="J930" s="32">
        <v>12217861</v>
      </c>
      <c r="K930" s="33">
        <f t="shared" si="160"/>
        <v>2500.1308217239534</v>
      </c>
      <c r="L930" s="33">
        <v>11925249</v>
      </c>
      <c r="M930" s="33">
        <v>0</v>
      </c>
      <c r="N930" s="33">
        <v>0</v>
      </c>
      <c r="O930" s="33">
        <v>0</v>
      </c>
      <c r="P930" s="33">
        <f t="shared" si="161"/>
        <v>12217861</v>
      </c>
      <c r="Q930" s="33">
        <f t="shared" si="162"/>
        <v>2500.1308217239534</v>
      </c>
      <c r="R930" s="33">
        <f t="shared" si="163"/>
        <v>11925249</v>
      </c>
      <c r="S930" s="42"/>
      <c r="T930" s="30" t="str">
        <f t="shared" si="164"/>
        <v>COP</v>
      </c>
      <c r="U930" s="33">
        <v>0</v>
      </c>
      <c r="V930" s="33">
        <v>0</v>
      </c>
      <c r="W930" s="33">
        <v>0</v>
      </c>
      <c r="X930" s="33">
        <f t="shared" si="165"/>
        <v>12217861</v>
      </c>
      <c r="Y930" s="33">
        <f t="shared" si="166"/>
        <v>2500.1308217239534</v>
      </c>
      <c r="Z930" s="33">
        <f t="shared" si="167"/>
        <v>11925249</v>
      </c>
      <c r="AA930" s="34">
        <f t="shared" si="168"/>
        <v>1.7195592626066215E-05</v>
      </c>
      <c r="AB930" s="33" t="s">
        <v>631</v>
      </c>
      <c r="AC930" s="35">
        <v>44774</v>
      </c>
      <c r="AD930" s="33">
        <v>75</v>
      </c>
      <c r="AE930" s="36">
        <f t="shared" si="169"/>
        <v>44849</v>
      </c>
    </row>
    <row r="931" spans="2:31" ht="14.5" hidden="1">
      <c r="B931" s="29" t="s">
        <v>1018</v>
      </c>
      <c r="C931" s="30" t="str">
        <f t="shared" si="159"/>
        <v>(Proveedores estratégicos)</v>
      </c>
      <c r="D931" s="30">
        <v>4</v>
      </c>
      <c r="E931" s="30" t="s">
        <v>5137</v>
      </c>
      <c r="F931" s="30" t="s">
        <v>5138</v>
      </c>
      <c r="G931" s="30" t="s">
        <v>4780</v>
      </c>
      <c r="H931" s="31" t="s">
        <v>1022</v>
      </c>
      <c r="I931" s="31" t="s">
        <v>48</v>
      </c>
      <c r="J931" s="32">
        <v>7563438</v>
      </c>
      <c r="K931" s="33">
        <f t="shared" si="160"/>
        <v>1547.7000324957808</v>
      </c>
      <c r="L931" s="33">
        <v>7382297</v>
      </c>
      <c r="M931" s="33">
        <v>0</v>
      </c>
      <c r="N931" s="33">
        <v>0</v>
      </c>
      <c r="O931" s="33">
        <v>0</v>
      </c>
      <c r="P931" s="33">
        <f t="shared" si="161"/>
        <v>7563438</v>
      </c>
      <c r="Q931" s="33">
        <f t="shared" si="162"/>
        <v>1547.7000324957808</v>
      </c>
      <c r="R931" s="33">
        <f t="shared" si="163"/>
        <v>7382297</v>
      </c>
      <c r="S931" s="42"/>
      <c r="T931" s="30" t="str">
        <f t="shared" si="164"/>
        <v>COP</v>
      </c>
      <c r="U931" s="33">
        <v>0</v>
      </c>
      <c r="V931" s="33">
        <v>0</v>
      </c>
      <c r="W931" s="33">
        <v>0</v>
      </c>
      <c r="X931" s="33">
        <f t="shared" si="165"/>
        <v>7563438</v>
      </c>
      <c r="Y931" s="33">
        <f t="shared" si="166"/>
        <v>1547.7000324957808</v>
      </c>
      <c r="Z931" s="33">
        <f t="shared" si="167"/>
        <v>7382297</v>
      </c>
      <c r="AA931" s="34">
        <f t="shared" si="168"/>
        <v>1.0644890673279086E-05</v>
      </c>
      <c r="AB931" s="33" t="s">
        <v>631</v>
      </c>
      <c r="AC931" s="35">
        <v>44774</v>
      </c>
      <c r="AD931" s="33">
        <v>75</v>
      </c>
      <c r="AE931" s="36">
        <f t="shared" si="169"/>
        <v>44849</v>
      </c>
    </row>
    <row r="932" spans="2:31" ht="14.5" hidden="1">
      <c r="B932" s="29" t="s">
        <v>1018</v>
      </c>
      <c r="C932" s="30" t="str">
        <f t="shared" si="159"/>
        <v>(Proveedores estratégicos)</v>
      </c>
      <c r="D932" s="30">
        <v>4</v>
      </c>
      <c r="E932" s="30" t="s">
        <v>5137</v>
      </c>
      <c r="F932" s="30" t="s">
        <v>5138</v>
      </c>
      <c r="G932" s="30" t="s">
        <v>4780</v>
      </c>
      <c r="H932" s="31" t="s">
        <v>1023</v>
      </c>
      <c r="I932" s="31" t="s">
        <v>48</v>
      </c>
      <c r="J932" s="32">
        <v>562791</v>
      </c>
      <c r="K932" s="33">
        <f t="shared" si="160"/>
        <v>117.98924494480957</v>
      </c>
      <c r="L932" s="33">
        <v>562791</v>
      </c>
      <c r="M932" s="33">
        <v>0</v>
      </c>
      <c r="N932" s="33">
        <v>0</v>
      </c>
      <c r="O932" s="33">
        <v>0</v>
      </c>
      <c r="P932" s="33">
        <f t="shared" si="161"/>
        <v>562791</v>
      </c>
      <c r="Q932" s="33">
        <f t="shared" si="162"/>
        <v>117.98924494480957</v>
      </c>
      <c r="R932" s="33">
        <f t="shared" si="163"/>
        <v>562791</v>
      </c>
      <c r="S932" s="42"/>
      <c r="T932" s="30" t="str">
        <f t="shared" si="164"/>
        <v>COP</v>
      </c>
      <c r="U932" s="33">
        <v>0</v>
      </c>
      <c r="V932" s="33">
        <v>0</v>
      </c>
      <c r="W932" s="33">
        <v>0</v>
      </c>
      <c r="X932" s="33">
        <f t="shared" si="165"/>
        <v>562791</v>
      </c>
      <c r="Y932" s="33">
        <f t="shared" si="166"/>
        <v>117.98924494480957</v>
      </c>
      <c r="Z932" s="33">
        <f t="shared" si="167"/>
        <v>562791</v>
      </c>
      <c r="AA932" s="34">
        <f t="shared" si="168"/>
        <v>8.1151553058694469E-07</v>
      </c>
      <c r="AB932" s="33" t="s">
        <v>631</v>
      </c>
      <c r="AC932" s="35">
        <v>44805</v>
      </c>
      <c r="AD932" s="33">
        <v>75</v>
      </c>
      <c r="AE932" s="36">
        <f t="shared" si="169"/>
        <v>44880</v>
      </c>
    </row>
    <row r="933" spans="2:31" ht="14.5" hidden="1">
      <c r="B933" s="29" t="s">
        <v>1018</v>
      </c>
      <c r="C933" s="30" t="str">
        <f t="shared" si="159"/>
        <v>(Proveedores estratégicos)</v>
      </c>
      <c r="D933" s="30">
        <v>4</v>
      </c>
      <c r="E933" s="30" t="s">
        <v>5137</v>
      </c>
      <c r="F933" s="30" t="s">
        <v>5138</v>
      </c>
      <c r="G933" s="30" t="s">
        <v>4780</v>
      </c>
      <c r="H933" s="31" t="s">
        <v>1024</v>
      </c>
      <c r="I933" s="31" t="s">
        <v>48</v>
      </c>
      <c r="J933" s="32">
        <v>12217861</v>
      </c>
      <c r="K933" s="33">
        <f t="shared" si="160"/>
        <v>2500.1308217239534</v>
      </c>
      <c r="L933" s="33">
        <v>11925249</v>
      </c>
      <c r="M933" s="33">
        <v>0</v>
      </c>
      <c r="N933" s="33">
        <v>0</v>
      </c>
      <c r="O933" s="33">
        <v>0</v>
      </c>
      <c r="P933" s="33">
        <f t="shared" si="161"/>
        <v>12217861</v>
      </c>
      <c r="Q933" s="33">
        <f t="shared" si="162"/>
        <v>2500.1308217239534</v>
      </c>
      <c r="R933" s="33">
        <f t="shared" si="163"/>
        <v>11925249</v>
      </c>
      <c r="S933" s="42"/>
      <c r="T933" s="30" t="str">
        <f t="shared" si="164"/>
        <v>COP</v>
      </c>
      <c r="U933" s="33">
        <v>0</v>
      </c>
      <c r="V933" s="33">
        <v>0</v>
      </c>
      <c r="W933" s="33">
        <v>0</v>
      </c>
      <c r="X933" s="33">
        <f t="shared" si="165"/>
        <v>12217861</v>
      </c>
      <c r="Y933" s="33">
        <f t="shared" si="166"/>
        <v>2500.1308217239534</v>
      </c>
      <c r="Z933" s="33">
        <f t="shared" si="167"/>
        <v>11925249</v>
      </c>
      <c r="AA933" s="34">
        <f t="shared" si="168"/>
        <v>1.7195592626066215E-05</v>
      </c>
      <c r="AB933" s="33" t="s">
        <v>631</v>
      </c>
      <c r="AC933" s="35">
        <v>44805</v>
      </c>
      <c r="AD933" s="33">
        <v>75</v>
      </c>
      <c r="AE933" s="36">
        <f t="shared" si="169"/>
        <v>44880</v>
      </c>
    </row>
    <row r="934" spans="2:31" ht="14.5" hidden="1">
      <c r="B934" s="29" t="s">
        <v>1018</v>
      </c>
      <c r="C934" s="30" t="str">
        <f t="shared" si="159"/>
        <v>(Proveedores estratégicos)</v>
      </c>
      <c r="D934" s="30">
        <v>4</v>
      </c>
      <c r="E934" s="30" t="s">
        <v>5137</v>
      </c>
      <c r="F934" s="30" t="s">
        <v>5138</v>
      </c>
      <c r="G934" s="30" t="s">
        <v>4780</v>
      </c>
      <c r="H934" s="31" t="s">
        <v>1025</v>
      </c>
      <c r="I934" s="31" t="s">
        <v>48</v>
      </c>
      <c r="J934" s="32">
        <v>9308846</v>
      </c>
      <c r="K934" s="33">
        <f t="shared" si="160"/>
        <v>1904.8613688061469</v>
      </c>
      <c r="L934" s="33">
        <v>9085903</v>
      </c>
      <c r="M934" s="33">
        <v>0</v>
      </c>
      <c r="N934" s="33">
        <v>0</v>
      </c>
      <c r="O934" s="33">
        <v>0</v>
      </c>
      <c r="P934" s="33">
        <f t="shared" si="161"/>
        <v>9308846</v>
      </c>
      <c r="Q934" s="33">
        <f t="shared" si="162"/>
        <v>1904.8613688061469</v>
      </c>
      <c r="R934" s="33">
        <f t="shared" si="163"/>
        <v>9085903</v>
      </c>
      <c r="S934" s="42"/>
      <c r="T934" s="30" t="str">
        <f t="shared" si="164"/>
        <v>COP</v>
      </c>
      <c r="U934" s="33">
        <v>0</v>
      </c>
      <c r="V934" s="33">
        <v>0</v>
      </c>
      <c r="W934" s="33">
        <v>0</v>
      </c>
      <c r="X934" s="33">
        <f t="shared" si="165"/>
        <v>9308846</v>
      </c>
      <c r="Y934" s="33">
        <f t="shared" si="166"/>
        <v>1904.8613688061469</v>
      </c>
      <c r="Z934" s="33">
        <f t="shared" si="167"/>
        <v>9085903</v>
      </c>
      <c r="AA934" s="34">
        <f t="shared" si="168"/>
        <v>1.310140246362595E-05</v>
      </c>
      <c r="AB934" s="33" t="s">
        <v>631</v>
      </c>
      <c r="AC934" s="35">
        <v>44805</v>
      </c>
      <c r="AD934" s="33">
        <v>75</v>
      </c>
      <c r="AE934" s="36">
        <f t="shared" si="169"/>
        <v>44880</v>
      </c>
    </row>
    <row r="935" spans="2:31" ht="14.5" hidden="1">
      <c r="B935" s="29" t="s">
        <v>1018</v>
      </c>
      <c r="C935" s="30" t="str">
        <f t="shared" si="159"/>
        <v>(Proveedores estratégicos)</v>
      </c>
      <c r="D935" s="30">
        <v>4</v>
      </c>
      <c r="E935" s="30" t="s">
        <v>5137</v>
      </c>
      <c r="F935" s="30" t="s">
        <v>5138</v>
      </c>
      <c r="G935" s="30" t="s">
        <v>4780</v>
      </c>
      <c r="H935" s="31" t="s">
        <v>1026</v>
      </c>
      <c r="I935" s="31" t="s">
        <v>48</v>
      </c>
      <c r="J935" s="32">
        <v>2327212</v>
      </c>
      <c r="K935" s="33">
        <f t="shared" si="160"/>
        <v>473.75535918320281</v>
      </c>
      <c r="L935" s="33">
        <v>2259742</v>
      </c>
      <c r="M935" s="33">
        <v>0</v>
      </c>
      <c r="N935" s="33">
        <v>0</v>
      </c>
      <c r="O935" s="33">
        <v>0</v>
      </c>
      <c r="P935" s="33">
        <f t="shared" si="161"/>
        <v>2327212</v>
      </c>
      <c r="Q935" s="33">
        <f t="shared" si="162"/>
        <v>473.75535918320281</v>
      </c>
      <c r="R935" s="33">
        <f t="shared" si="163"/>
        <v>2259742</v>
      </c>
      <c r="S935" s="42"/>
      <c r="T935" s="30" t="str">
        <f t="shared" si="164"/>
        <v>COP</v>
      </c>
      <c r="U935" s="33">
        <v>0</v>
      </c>
      <c r="V935" s="33">
        <v>0</v>
      </c>
      <c r="W935" s="33">
        <v>0</v>
      </c>
      <c r="X935" s="33">
        <f t="shared" si="165"/>
        <v>2327212</v>
      </c>
      <c r="Y935" s="33">
        <f t="shared" si="166"/>
        <v>473.75535918320281</v>
      </c>
      <c r="Z935" s="33">
        <f t="shared" si="167"/>
        <v>2259742</v>
      </c>
      <c r="AA935" s="34">
        <f t="shared" si="168"/>
        <v>3.2584311549395842E-06</v>
      </c>
      <c r="AB935" s="33" t="s">
        <v>631</v>
      </c>
      <c r="AC935" s="35">
        <v>44805</v>
      </c>
      <c r="AD935" s="33">
        <v>75</v>
      </c>
      <c r="AE935" s="36">
        <f t="shared" si="169"/>
        <v>44880</v>
      </c>
    </row>
    <row r="936" spans="2:31" ht="14.5" hidden="1">
      <c r="B936" s="29" t="s">
        <v>1018</v>
      </c>
      <c r="C936" s="30" t="str">
        <f t="shared" si="159"/>
        <v>(Proveedores estratégicos)</v>
      </c>
      <c r="D936" s="30">
        <v>4</v>
      </c>
      <c r="E936" s="30" t="s">
        <v>5137</v>
      </c>
      <c r="F936" s="30" t="s">
        <v>5138</v>
      </c>
      <c r="G936" s="30" t="s">
        <v>4780</v>
      </c>
      <c r="H936" s="31" t="s">
        <v>1027</v>
      </c>
      <c r="I936" s="31" t="s">
        <v>48</v>
      </c>
      <c r="J936" s="32">
        <v>1745409</v>
      </c>
      <c r="K936" s="33">
        <f t="shared" si="160"/>
        <v>355.31641456230278</v>
      </c>
      <c r="L936" s="33">
        <v>1694806</v>
      </c>
      <c r="M936" s="33">
        <v>0</v>
      </c>
      <c r="N936" s="33">
        <v>0</v>
      </c>
      <c r="O936" s="33">
        <v>0</v>
      </c>
      <c r="P936" s="33">
        <f t="shared" si="161"/>
        <v>1745409</v>
      </c>
      <c r="Q936" s="33">
        <f t="shared" si="162"/>
        <v>355.31641456230278</v>
      </c>
      <c r="R936" s="33">
        <f t="shared" si="163"/>
        <v>1694806</v>
      </c>
      <c r="S936" s="42"/>
      <c r="T936" s="30" t="str">
        <f t="shared" si="164"/>
        <v>COP</v>
      </c>
      <c r="U936" s="33">
        <v>0</v>
      </c>
      <c r="V936" s="33">
        <v>0</v>
      </c>
      <c r="W936" s="33">
        <v>0</v>
      </c>
      <c r="X936" s="33">
        <f t="shared" si="165"/>
        <v>1745409</v>
      </c>
      <c r="Y936" s="33">
        <f t="shared" si="166"/>
        <v>355.31641456230278</v>
      </c>
      <c r="Z936" s="33">
        <f t="shared" si="167"/>
        <v>1694806</v>
      </c>
      <c r="AA936" s="34">
        <f t="shared" si="168"/>
        <v>2.4438226452305341E-06</v>
      </c>
      <c r="AB936" s="33" t="s">
        <v>631</v>
      </c>
      <c r="AC936" s="35">
        <v>44805</v>
      </c>
      <c r="AD936" s="33">
        <v>75</v>
      </c>
      <c r="AE936" s="36">
        <f t="shared" si="169"/>
        <v>44880</v>
      </c>
    </row>
    <row r="937" spans="2:31" ht="14.5" hidden="1">
      <c r="B937" s="29" t="s">
        <v>1018</v>
      </c>
      <c r="C937" s="30" t="str">
        <f t="shared" si="159"/>
        <v>(Proveedores estratégicos)</v>
      </c>
      <c r="D937" s="30">
        <v>4</v>
      </c>
      <c r="E937" s="30" t="s">
        <v>5137</v>
      </c>
      <c r="F937" s="30" t="s">
        <v>5138</v>
      </c>
      <c r="G937" s="30" t="s">
        <v>4780</v>
      </c>
      <c r="H937" s="31" t="s">
        <v>1028</v>
      </c>
      <c r="I937" s="31" t="s">
        <v>48</v>
      </c>
      <c r="J937" s="32">
        <v>562791</v>
      </c>
      <c r="K937" s="33">
        <f t="shared" si="160"/>
        <v>117.98924494480957</v>
      </c>
      <c r="L937" s="33">
        <v>562791</v>
      </c>
      <c r="M937" s="33">
        <v>0</v>
      </c>
      <c r="N937" s="33">
        <v>0</v>
      </c>
      <c r="O937" s="33">
        <v>0</v>
      </c>
      <c r="P937" s="33">
        <f t="shared" si="161"/>
        <v>562791</v>
      </c>
      <c r="Q937" s="33">
        <f t="shared" si="162"/>
        <v>117.98924494480957</v>
      </c>
      <c r="R937" s="33">
        <f t="shared" si="163"/>
        <v>562791</v>
      </c>
      <c r="S937" s="42"/>
      <c r="T937" s="30" t="str">
        <f t="shared" si="164"/>
        <v>COP</v>
      </c>
      <c r="U937" s="33">
        <v>0</v>
      </c>
      <c r="V937" s="33">
        <v>0</v>
      </c>
      <c r="W937" s="33">
        <v>0</v>
      </c>
      <c r="X937" s="33">
        <f t="shared" si="165"/>
        <v>562791</v>
      </c>
      <c r="Y937" s="33">
        <f t="shared" si="166"/>
        <v>117.98924494480957</v>
      </c>
      <c r="Z937" s="33">
        <f t="shared" si="167"/>
        <v>562791</v>
      </c>
      <c r="AA937" s="34">
        <f t="shared" si="168"/>
        <v>8.1151553058694469E-07</v>
      </c>
      <c r="AB937" s="33" t="s">
        <v>631</v>
      </c>
      <c r="AC937" s="35">
        <v>44837</v>
      </c>
      <c r="AD937" s="33">
        <v>75</v>
      </c>
      <c r="AE937" s="36">
        <f t="shared" si="169"/>
        <v>44912</v>
      </c>
    </row>
    <row r="938" spans="2:31" ht="14.5" hidden="1">
      <c r="B938" s="29" t="s">
        <v>1018</v>
      </c>
      <c r="C938" s="30" t="str">
        <f t="shared" si="159"/>
        <v>(Proveedores estratégicos)</v>
      </c>
      <c r="D938" s="30">
        <v>4</v>
      </c>
      <c r="E938" s="30" t="s">
        <v>5137</v>
      </c>
      <c r="F938" s="30" t="s">
        <v>5138</v>
      </c>
      <c r="G938" s="30" t="s">
        <v>4780</v>
      </c>
      <c r="H938" s="31" t="s">
        <v>1029</v>
      </c>
      <c r="I938" s="31" t="s">
        <v>48</v>
      </c>
      <c r="J938" s="32">
        <v>9890649</v>
      </c>
      <c r="K938" s="33">
        <f t="shared" si="160"/>
        <v>2023.9152174596684</v>
      </c>
      <c r="L938" s="33">
        <v>9653772</v>
      </c>
      <c r="M938" s="33">
        <v>0</v>
      </c>
      <c r="N938" s="33">
        <v>0</v>
      </c>
      <c r="O938" s="33">
        <v>0</v>
      </c>
      <c r="P938" s="33">
        <f t="shared" si="161"/>
        <v>9890649</v>
      </c>
      <c r="Q938" s="33">
        <f t="shared" si="162"/>
        <v>2023.9152174596684</v>
      </c>
      <c r="R938" s="33">
        <f t="shared" si="163"/>
        <v>9653772</v>
      </c>
      <c r="S938" s="42"/>
      <c r="T938" s="30" t="str">
        <f t="shared" si="164"/>
        <v>COP</v>
      </c>
      <c r="U938" s="33">
        <v>0</v>
      </c>
      <c r="V938" s="33">
        <v>0</v>
      </c>
      <c r="W938" s="33">
        <v>0</v>
      </c>
      <c r="X938" s="33">
        <f t="shared" si="165"/>
        <v>9890649</v>
      </c>
      <c r="Y938" s="33">
        <f t="shared" si="166"/>
        <v>2023.9152174596684</v>
      </c>
      <c r="Z938" s="33">
        <f t="shared" si="167"/>
        <v>9653772</v>
      </c>
      <c r="AA938" s="34">
        <f t="shared" si="168"/>
        <v>1.3920240207724343E-05</v>
      </c>
      <c r="AB938" s="33" t="s">
        <v>631</v>
      </c>
      <c r="AC938" s="35">
        <v>44837</v>
      </c>
      <c r="AD938" s="33">
        <v>75</v>
      </c>
      <c r="AE938" s="36">
        <f t="shared" si="169"/>
        <v>44912</v>
      </c>
    </row>
    <row r="939" spans="2:31" ht="14.5" hidden="1">
      <c r="B939" s="29" t="s">
        <v>1018</v>
      </c>
      <c r="C939" s="30" t="str">
        <f t="shared" si="159"/>
        <v>(Proveedores estratégicos)</v>
      </c>
      <c r="D939" s="30">
        <v>4</v>
      </c>
      <c r="E939" s="30" t="s">
        <v>5137</v>
      </c>
      <c r="F939" s="30" t="s">
        <v>5138</v>
      </c>
      <c r="G939" s="30" t="s">
        <v>4780</v>
      </c>
      <c r="H939" s="31" t="s">
        <v>1030</v>
      </c>
      <c r="I939" s="31" t="s">
        <v>48</v>
      </c>
      <c r="J939" s="32">
        <v>10472452</v>
      </c>
      <c r="K939" s="33">
        <f t="shared" si="160"/>
        <v>2142.9690661131899</v>
      </c>
      <c r="L939" s="33">
        <v>10221641</v>
      </c>
      <c r="M939" s="33">
        <v>0</v>
      </c>
      <c r="N939" s="33">
        <v>0</v>
      </c>
      <c r="O939" s="33">
        <v>0</v>
      </c>
      <c r="P939" s="33">
        <f t="shared" si="161"/>
        <v>10472452</v>
      </c>
      <c r="Q939" s="33">
        <f t="shared" si="162"/>
        <v>2142.9690661131899</v>
      </c>
      <c r="R939" s="33">
        <f t="shared" si="163"/>
        <v>10221641</v>
      </c>
      <c r="S939" s="42"/>
      <c r="T939" s="30" t="str">
        <f t="shared" si="164"/>
        <v>COP</v>
      </c>
      <c r="U939" s="33">
        <v>0</v>
      </c>
      <c r="V939" s="33">
        <v>0</v>
      </c>
      <c r="W939" s="33">
        <v>0</v>
      </c>
      <c r="X939" s="33">
        <f t="shared" si="165"/>
        <v>10472452</v>
      </c>
      <c r="Y939" s="33">
        <f t="shared" si="166"/>
        <v>2142.9690661131899</v>
      </c>
      <c r="Z939" s="33">
        <f t="shared" si="167"/>
        <v>10221641</v>
      </c>
      <c r="AA939" s="34">
        <f t="shared" si="168"/>
        <v>1.4739077951822733E-05</v>
      </c>
      <c r="AB939" s="33" t="s">
        <v>631</v>
      </c>
      <c r="AC939" s="35">
        <v>44837</v>
      </c>
      <c r="AD939" s="33">
        <v>75</v>
      </c>
      <c r="AE939" s="36">
        <f t="shared" si="169"/>
        <v>44912</v>
      </c>
    </row>
    <row r="940" spans="2:31" ht="14.5" hidden="1">
      <c r="B940" s="29" t="s">
        <v>1018</v>
      </c>
      <c r="C940" s="30" t="str">
        <f t="shared" si="159"/>
        <v>(Proveedores estratégicos)</v>
      </c>
      <c r="D940" s="30">
        <v>4</v>
      </c>
      <c r="E940" s="30" t="s">
        <v>5137</v>
      </c>
      <c r="F940" s="30" t="s">
        <v>5138</v>
      </c>
      <c r="G940" s="30" t="s">
        <v>4780</v>
      </c>
      <c r="H940" s="31" t="s">
        <v>1031</v>
      </c>
      <c r="I940" s="31" t="s">
        <v>48</v>
      </c>
      <c r="J940" s="32">
        <v>9890649</v>
      </c>
      <c r="K940" s="33">
        <f t="shared" si="160"/>
        <v>2023.9152174596684</v>
      </c>
      <c r="L940" s="33">
        <v>9653772</v>
      </c>
      <c r="M940" s="33">
        <v>0</v>
      </c>
      <c r="N940" s="33">
        <v>0</v>
      </c>
      <c r="O940" s="33">
        <v>0</v>
      </c>
      <c r="P940" s="33">
        <f t="shared" si="161"/>
        <v>9890649</v>
      </c>
      <c r="Q940" s="33">
        <f t="shared" si="162"/>
        <v>2023.9152174596684</v>
      </c>
      <c r="R940" s="33">
        <f t="shared" si="163"/>
        <v>9653772</v>
      </c>
      <c r="S940" s="42"/>
      <c r="T940" s="30" t="str">
        <f t="shared" si="164"/>
        <v>COP</v>
      </c>
      <c r="U940" s="33">
        <v>0</v>
      </c>
      <c r="V940" s="33">
        <v>0</v>
      </c>
      <c r="W940" s="33">
        <v>0</v>
      </c>
      <c r="X940" s="33">
        <f t="shared" si="165"/>
        <v>9890649</v>
      </c>
      <c r="Y940" s="33">
        <f t="shared" si="166"/>
        <v>2023.9152174596684</v>
      </c>
      <c r="Z940" s="33">
        <f t="shared" si="167"/>
        <v>9653772</v>
      </c>
      <c r="AA940" s="34">
        <f t="shared" si="168"/>
        <v>1.3920240207724343E-05</v>
      </c>
      <c r="AB940" s="33" t="s">
        <v>631</v>
      </c>
      <c r="AC940" s="35">
        <v>44866</v>
      </c>
      <c r="AD940" s="33">
        <v>75</v>
      </c>
      <c r="AE940" s="36">
        <f t="shared" si="169"/>
        <v>44941</v>
      </c>
    </row>
    <row r="941" spans="2:31" ht="14.5" hidden="1">
      <c r="B941" s="29" t="s">
        <v>1018</v>
      </c>
      <c r="C941" s="30" t="str">
        <f t="shared" si="159"/>
        <v>(Proveedores estratégicos)</v>
      </c>
      <c r="D941" s="30">
        <v>4</v>
      </c>
      <c r="E941" s="30" t="s">
        <v>5137</v>
      </c>
      <c r="F941" s="30" t="s">
        <v>5138</v>
      </c>
      <c r="G941" s="30" t="s">
        <v>4780</v>
      </c>
      <c r="H941" s="31" t="s">
        <v>1032</v>
      </c>
      <c r="I941" s="31" t="s">
        <v>48</v>
      </c>
      <c r="J941" s="32">
        <v>8727044</v>
      </c>
      <c r="K941" s="33">
        <f t="shared" si="160"/>
        <v>1785.8077298028238</v>
      </c>
      <c r="L941" s="33">
        <v>8518035</v>
      </c>
      <c r="M941" s="33">
        <v>0</v>
      </c>
      <c r="N941" s="33">
        <v>0</v>
      </c>
      <c r="O941" s="33">
        <v>0</v>
      </c>
      <c r="P941" s="33">
        <f t="shared" si="161"/>
        <v>8727044</v>
      </c>
      <c r="Q941" s="33">
        <f t="shared" si="162"/>
        <v>1785.8077298028238</v>
      </c>
      <c r="R941" s="33">
        <f t="shared" si="163"/>
        <v>8518035</v>
      </c>
      <c r="S941" s="42"/>
      <c r="T941" s="30" t="str">
        <f t="shared" si="164"/>
        <v>COP</v>
      </c>
      <c r="U941" s="33">
        <v>0</v>
      </c>
      <c r="V941" s="33">
        <v>0</v>
      </c>
      <c r="W941" s="33">
        <v>0</v>
      </c>
      <c r="X941" s="33">
        <f t="shared" si="165"/>
        <v>8727044</v>
      </c>
      <c r="Y941" s="33">
        <f t="shared" si="166"/>
        <v>1785.8077298028238</v>
      </c>
      <c r="Z941" s="33">
        <f t="shared" si="167"/>
        <v>8518035</v>
      </c>
      <c r="AA941" s="34">
        <f t="shared" si="168"/>
        <v>1.2282566161475869E-05</v>
      </c>
      <c r="AB941" s="33" t="s">
        <v>631</v>
      </c>
      <c r="AC941" s="35">
        <v>44866</v>
      </c>
      <c r="AD941" s="33">
        <v>75</v>
      </c>
      <c r="AE941" s="36">
        <f t="shared" si="169"/>
        <v>44941</v>
      </c>
    </row>
    <row r="942" spans="2:31" ht="14.5" hidden="1">
      <c r="B942" s="29" t="s">
        <v>1018</v>
      </c>
      <c r="C942" s="30" t="str">
        <f t="shared" si="159"/>
        <v>(Proveedores estratégicos)</v>
      </c>
      <c r="D942" s="30">
        <v>4</v>
      </c>
      <c r="E942" s="30" t="s">
        <v>5137</v>
      </c>
      <c r="F942" s="30" t="s">
        <v>5138</v>
      </c>
      <c r="G942" s="30" t="s">
        <v>4780</v>
      </c>
      <c r="H942" s="31" t="s">
        <v>1033</v>
      </c>
      <c r="I942" s="31" t="s">
        <v>48</v>
      </c>
      <c r="J942" s="32">
        <v>45000</v>
      </c>
      <c r="K942" s="33">
        <f t="shared" si="160"/>
        <v>9.434258938960344</v>
      </c>
      <c r="L942" s="33">
        <v>45000</v>
      </c>
      <c r="M942" s="33">
        <v>0</v>
      </c>
      <c r="N942" s="33">
        <v>0</v>
      </c>
      <c r="O942" s="33">
        <v>0</v>
      </c>
      <c r="P942" s="33">
        <f t="shared" si="161"/>
        <v>45000</v>
      </c>
      <c r="Q942" s="33">
        <f t="shared" si="162"/>
        <v>9.434258938960344</v>
      </c>
      <c r="R942" s="33">
        <f t="shared" si="163"/>
        <v>45000</v>
      </c>
      <c r="S942" s="38"/>
      <c r="T942" s="30" t="str">
        <f t="shared" si="164"/>
        <v>COP</v>
      </c>
      <c r="U942" s="33">
        <v>0</v>
      </c>
      <c r="V942" s="33">
        <v>0</v>
      </c>
      <c r="W942" s="33">
        <v>0</v>
      </c>
      <c r="X942" s="33">
        <f t="shared" si="165"/>
        <v>45000</v>
      </c>
      <c r="Y942" s="33">
        <f t="shared" si="166"/>
        <v>9.434258938960344</v>
      </c>
      <c r="Z942" s="33">
        <f t="shared" si="167"/>
        <v>45000</v>
      </c>
      <c r="AA942" s="34">
        <f t="shared" si="168"/>
        <v>6.4887673890329642E-08</v>
      </c>
      <c r="AB942" s="33" t="s">
        <v>631</v>
      </c>
      <c r="AC942" s="35">
        <v>44887</v>
      </c>
      <c r="AD942" s="33">
        <v>75</v>
      </c>
      <c r="AE942" s="36">
        <f t="shared" si="169"/>
        <v>44962</v>
      </c>
    </row>
    <row r="943" spans="2:31" ht="14.5" hidden="1">
      <c r="B943" s="29" t="s">
        <v>1018</v>
      </c>
      <c r="C943" s="30" t="str">
        <f t="shared" si="159"/>
        <v>(Proveedores estratégicos)</v>
      </c>
      <c r="D943" s="30">
        <v>4</v>
      </c>
      <c r="E943" s="30" t="s">
        <v>5137</v>
      </c>
      <c r="F943" s="30" t="s">
        <v>5138</v>
      </c>
      <c r="G943" s="30" t="s">
        <v>4780</v>
      </c>
      <c r="H943" s="31" t="s">
        <v>1034</v>
      </c>
      <c r="I943" s="31" t="s">
        <v>48</v>
      </c>
      <c r="J943" s="32">
        <v>220000</v>
      </c>
      <c r="K943" s="33">
        <f t="shared" si="160"/>
        <v>46.123043701583903</v>
      </c>
      <c r="L943" s="33">
        <v>220000</v>
      </c>
      <c r="M943" s="33">
        <v>0</v>
      </c>
      <c r="N943" s="33">
        <v>0</v>
      </c>
      <c r="O943" s="33">
        <v>0</v>
      </c>
      <c r="P943" s="33">
        <f t="shared" si="161"/>
        <v>220000</v>
      </c>
      <c r="Q943" s="33">
        <f t="shared" si="162"/>
        <v>46.123043701583903</v>
      </c>
      <c r="R943" s="33">
        <f t="shared" si="163"/>
        <v>220000</v>
      </c>
      <c r="S943" s="33"/>
      <c r="T943" s="30" t="str">
        <f t="shared" si="164"/>
        <v>COP</v>
      </c>
      <c r="U943" s="33">
        <v>0</v>
      </c>
      <c r="V943" s="33">
        <v>0</v>
      </c>
      <c r="W943" s="33">
        <v>0</v>
      </c>
      <c r="X943" s="33">
        <f t="shared" si="165"/>
        <v>220000</v>
      </c>
      <c r="Y943" s="33">
        <f t="shared" si="166"/>
        <v>46.123043701583903</v>
      </c>
      <c r="Z943" s="33">
        <f t="shared" si="167"/>
        <v>220000</v>
      </c>
      <c r="AA943" s="34">
        <f t="shared" si="168"/>
        <v>3.1722862790827828E-07</v>
      </c>
      <c r="AB943" s="33" t="s">
        <v>631</v>
      </c>
      <c r="AC943" s="35">
        <v>44889</v>
      </c>
      <c r="AD943" s="33">
        <v>75</v>
      </c>
      <c r="AE943" s="36">
        <f t="shared" si="169"/>
        <v>44964</v>
      </c>
    </row>
    <row r="944" spans="2:31" ht="14.5" hidden="1">
      <c r="B944" s="29" t="s">
        <v>1018</v>
      </c>
      <c r="C944" s="30" t="str">
        <f t="shared" si="159"/>
        <v>(Proveedores estratégicos)</v>
      </c>
      <c r="D944" s="30">
        <v>4</v>
      </c>
      <c r="E944" s="30" t="s">
        <v>5137</v>
      </c>
      <c r="F944" s="30" t="s">
        <v>5138</v>
      </c>
      <c r="G944" s="30" t="s">
        <v>4780</v>
      </c>
      <c r="H944" s="31" t="s">
        <v>1035</v>
      </c>
      <c r="I944" s="31" t="s">
        <v>48</v>
      </c>
      <c r="J944" s="32">
        <v>2900716</v>
      </c>
      <c r="K944" s="33">
        <f t="shared" si="160"/>
        <v>608.13568560856208</v>
      </c>
      <c r="L944" s="33">
        <v>2900716</v>
      </c>
      <c r="M944" s="33">
        <v>0</v>
      </c>
      <c r="N944" s="33">
        <v>0</v>
      </c>
      <c r="O944" s="33">
        <v>0</v>
      </c>
      <c r="P944" s="33">
        <f t="shared" si="161"/>
        <v>2900716</v>
      </c>
      <c r="Q944" s="33">
        <f t="shared" si="162"/>
        <v>608.13568560856208</v>
      </c>
      <c r="R944" s="33">
        <f t="shared" si="163"/>
        <v>2900716</v>
      </c>
      <c r="S944" s="33"/>
      <c r="T944" s="30" t="str">
        <f t="shared" si="164"/>
        <v>COP</v>
      </c>
      <c r="U944" s="33">
        <v>0</v>
      </c>
      <c r="V944" s="33">
        <v>0</v>
      </c>
      <c r="W944" s="33">
        <v>0</v>
      </c>
      <c r="X944" s="33">
        <f t="shared" si="165"/>
        <v>2900716</v>
      </c>
      <c r="Y944" s="33">
        <f t="shared" si="166"/>
        <v>608.13568560856208</v>
      </c>
      <c r="Z944" s="33">
        <f t="shared" si="167"/>
        <v>2900716</v>
      </c>
      <c r="AA944" s="34">
        <f t="shared" si="168"/>
        <v>4.1826825301435879E-06</v>
      </c>
      <c r="AB944" s="33" t="s">
        <v>631</v>
      </c>
      <c r="AC944" s="35">
        <v>44890</v>
      </c>
      <c r="AD944" s="33">
        <v>75</v>
      </c>
      <c r="AE944" s="36">
        <f t="shared" si="169"/>
        <v>44965</v>
      </c>
    </row>
    <row r="945" spans="2:31" ht="14.5" hidden="1">
      <c r="B945" s="29" t="s">
        <v>1018</v>
      </c>
      <c r="C945" s="30" t="str">
        <f t="shared" si="159"/>
        <v>(Proveedores estratégicos)</v>
      </c>
      <c r="D945" s="30">
        <v>4</v>
      </c>
      <c r="E945" s="30" t="s">
        <v>5137</v>
      </c>
      <c r="F945" s="30" t="s">
        <v>5138</v>
      </c>
      <c r="G945" s="30" t="s">
        <v>4780</v>
      </c>
      <c r="H945" s="31" t="s">
        <v>1036</v>
      </c>
      <c r="I945" s="31" t="s">
        <v>48</v>
      </c>
      <c r="J945" s="32">
        <v>4707500</v>
      </c>
      <c r="K945" s="33">
        <f t="shared" si="160"/>
        <v>963.29171776890246</v>
      </c>
      <c r="L945" s="33">
        <v>4594757</v>
      </c>
      <c r="M945" s="33">
        <v>0</v>
      </c>
      <c r="N945" s="33">
        <v>0</v>
      </c>
      <c r="O945" s="33">
        <v>0</v>
      </c>
      <c r="P945" s="33">
        <f t="shared" si="161"/>
        <v>4707500</v>
      </c>
      <c r="Q945" s="33">
        <f t="shared" si="162"/>
        <v>963.29171776890246</v>
      </c>
      <c r="R945" s="33">
        <f t="shared" si="163"/>
        <v>4594757</v>
      </c>
      <c r="S945" s="33"/>
      <c r="T945" s="30" t="str">
        <f t="shared" si="164"/>
        <v>COP</v>
      </c>
      <c r="U945" s="33">
        <v>0</v>
      </c>
      <c r="V945" s="33">
        <v>0</v>
      </c>
      <c r="W945" s="33">
        <v>0</v>
      </c>
      <c r="X945" s="33">
        <f t="shared" si="165"/>
        <v>4707500</v>
      </c>
      <c r="Y945" s="33">
        <f t="shared" si="166"/>
        <v>963.29171776890246</v>
      </c>
      <c r="Z945" s="33">
        <f t="shared" si="167"/>
        <v>4594757</v>
      </c>
      <c r="AA945" s="34">
        <f t="shared" si="168"/>
        <v>6.625402084917986E-06</v>
      </c>
      <c r="AB945" s="33" t="s">
        <v>631</v>
      </c>
      <c r="AC945" s="35">
        <v>44896</v>
      </c>
      <c r="AD945" s="33">
        <v>75</v>
      </c>
      <c r="AE945" s="36">
        <f t="shared" si="169"/>
        <v>44971</v>
      </c>
    </row>
    <row r="946" spans="2:31" ht="14.5" hidden="1">
      <c r="B946" s="29" t="s">
        <v>1018</v>
      </c>
      <c r="C946" s="30" t="str">
        <f t="shared" si="159"/>
        <v>(Proveedores estratégicos)</v>
      </c>
      <c r="D946" s="30">
        <v>4</v>
      </c>
      <c r="E946" s="30" t="s">
        <v>5137</v>
      </c>
      <c r="F946" s="30" t="s">
        <v>5138</v>
      </c>
      <c r="G946" s="30" t="s">
        <v>4780</v>
      </c>
      <c r="H946" s="31" t="s">
        <v>1037</v>
      </c>
      <c r="I946" s="31" t="s">
        <v>48</v>
      </c>
      <c r="J946" s="32">
        <v>5927707</v>
      </c>
      <c r="K946" s="33">
        <f t="shared" si="160"/>
        <v>1206.7157248131491</v>
      </c>
      <c r="L946" s="33">
        <v>5755853</v>
      </c>
      <c r="M946" s="33">
        <v>0</v>
      </c>
      <c r="N946" s="33">
        <v>0</v>
      </c>
      <c r="O946" s="33">
        <v>0</v>
      </c>
      <c r="P946" s="33">
        <f t="shared" si="161"/>
        <v>5927707</v>
      </c>
      <c r="Q946" s="33">
        <f t="shared" si="162"/>
        <v>1206.7157248131491</v>
      </c>
      <c r="R946" s="33">
        <f t="shared" si="163"/>
        <v>5755853</v>
      </c>
      <c r="S946" s="33"/>
      <c r="T946" s="30" t="str">
        <f t="shared" si="164"/>
        <v>COP</v>
      </c>
      <c r="U946" s="33">
        <v>0</v>
      </c>
      <c r="V946" s="33">
        <v>0</v>
      </c>
      <c r="W946" s="33">
        <v>0</v>
      </c>
      <c r="X946" s="33">
        <f t="shared" si="165"/>
        <v>5927707</v>
      </c>
      <c r="Y946" s="33">
        <f t="shared" si="166"/>
        <v>1206.7157248131491</v>
      </c>
      <c r="Z946" s="33">
        <f t="shared" si="167"/>
        <v>5755853</v>
      </c>
      <c r="AA946" s="34">
        <f t="shared" si="168"/>
        <v>8.2996424983261228E-06</v>
      </c>
      <c r="AB946" s="33" t="s">
        <v>631</v>
      </c>
      <c r="AC946" s="35">
        <v>44896</v>
      </c>
      <c r="AD946" s="33">
        <v>75</v>
      </c>
      <c r="AE946" s="36">
        <f t="shared" si="169"/>
        <v>44971</v>
      </c>
    </row>
    <row r="947" spans="2:31" ht="14.5" hidden="1">
      <c r="B947" s="29" t="s">
        <v>1018</v>
      </c>
      <c r="C947" s="30" t="str">
        <f t="shared" si="159"/>
        <v>(Proveedores estratégicos)</v>
      </c>
      <c r="D947" s="30">
        <v>4</v>
      </c>
      <c r="E947" s="30" t="s">
        <v>5137</v>
      </c>
      <c r="F947" s="30" t="s">
        <v>5138</v>
      </c>
      <c r="G947" s="30" t="s">
        <v>4780</v>
      </c>
      <c r="H947" s="31" t="s">
        <v>1038</v>
      </c>
      <c r="I947" s="31" t="s">
        <v>48</v>
      </c>
      <c r="J947" s="32">
        <v>47600</v>
      </c>
      <c r="K947" s="33">
        <f t="shared" si="160"/>
        <v>9.9793494554336082</v>
      </c>
      <c r="L947" s="33">
        <v>47600</v>
      </c>
      <c r="M947" s="33">
        <v>0</v>
      </c>
      <c r="N947" s="33">
        <v>0</v>
      </c>
      <c r="O947" s="33">
        <v>0</v>
      </c>
      <c r="P947" s="33">
        <f t="shared" si="161"/>
        <v>47600</v>
      </c>
      <c r="Q947" s="33">
        <f t="shared" si="162"/>
        <v>9.9793494554336082</v>
      </c>
      <c r="R947" s="33">
        <f t="shared" si="163"/>
        <v>47600</v>
      </c>
      <c r="S947" s="33"/>
      <c r="T947" s="30" t="str">
        <f t="shared" si="164"/>
        <v>COP</v>
      </c>
      <c r="U947" s="33">
        <v>0</v>
      </c>
      <c r="V947" s="33">
        <v>0</v>
      </c>
      <c r="W947" s="33">
        <v>0</v>
      </c>
      <c r="X947" s="33">
        <f t="shared" si="165"/>
        <v>47600</v>
      </c>
      <c r="Y947" s="33">
        <f t="shared" si="166"/>
        <v>9.9793494554336082</v>
      </c>
      <c r="Z947" s="33">
        <f t="shared" si="167"/>
        <v>47600</v>
      </c>
      <c r="AA947" s="34">
        <f t="shared" si="168"/>
        <v>6.8636739492882027E-08</v>
      </c>
      <c r="AB947" s="33" t="s">
        <v>631</v>
      </c>
      <c r="AC947" s="35">
        <v>44896</v>
      </c>
      <c r="AD947" s="33">
        <v>75</v>
      </c>
      <c r="AE947" s="36">
        <f t="shared" si="169"/>
        <v>44971</v>
      </c>
    </row>
    <row r="948" spans="2:31" ht="14.5" hidden="1">
      <c r="B948" s="29" t="s">
        <v>1018</v>
      </c>
      <c r="C948" s="30" t="str">
        <f t="shared" si="159"/>
        <v>(Proveedores estratégicos)</v>
      </c>
      <c r="D948" s="30">
        <v>4</v>
      </c>
      <c r="E948" s="30" t="s">
        <v>5137</v>
      </c>
      <c r="F948" s="30" t="s">
        <v>5138</v>
      </c>
      <c r="G948" s="30" t="s">
        <v>4780</v>
      </c>
      <c r="H948" s="31" t="s">
        <v>1039</v>
      </c>
      <c r="I948" s="31" t="s">
        <v>48</v>
      </c>
      <c r="J948" s="32">
        <v>612086</v>
      </c>
      <c r="K948" s="33">
        <f t="shared" si="160"/>
        <v>125.25068922502803</v>
      </c>
      <c r="L948" s="33">
        <v>597427</v>
      </c>
      <c r="M948" s="33">
        <v>0</v>
      </c>
      <c r="N948" s="33">
        <v>0</v>
      </c>
      <c r="O948" s="33">
        <v>0</v>
      </c>
      <c r="P948" s="33">
        <f t="shared" si="161"/>
        <v>612086</v>
      </c>
      <c r="Q948" s="33">
        <f t="shared" si="162"/>
        <v>125.25068922502803</v>
      </c>
      <c r="R948" s="33">
        <f t="shared" si="163"/>
        <v>597427</v>
      </c>
      <c r="S948" s="33"/>
      <c r="T948" s="30" t="str">
        <f t="shared" si="164"/>
        <v>COP</v>
      </c>
      <c r="U948" s="33">
        <v>0</v>
      </c>
      <c r="V948" s="33">
        <v>0</v>
      </c>
      <c r="W948" s="33">
        <v>0</v>
      </c>
      <c r="X948" s="33">
        <f t="shared" si="165"/>
        <v>612086</v>
      </c>
      <c r="Y948" s="33">
        <f t="shared" si="166"/>
        <v>125.25068922502803</v>
      </c>
      <c r="Z948" s="33">
        <f t="shared" si="167"/>
        <v>597427</v>
      </c>
      <c r="AA948" s="34">
        <f t="shared" si="168"/>
        <v>8.6145885220617709E-07</v>
      </c>
      <c r="AB948" s="33" t="s">
        <v>631</v>
      </c>
      <c r="AC948" s="35">
        <v>44896</v>
      </c>
      <c r="AD948" s="33">
        <v>75</v>
      </c>
      <c r="AE948" s="36">
        <f t="shared" si="169"/>
        <v>44971</v>
      </c>
    </row>
    <row r="949" spans="2:31" ht="14.5" hidden="1">
      <c r="B949" s="29" t="s">
        <v>1018</v>
      </c>
      <c r="C949" s="30" t="str">
        <f t="shared" si="159"/>
        <v>(Proveedores estratégicos)</v>
      </c>
      <c r="D949" s="30">
        <v>4</v>
      </c>
      <c r="E949" s="30" t="s">
        <v>5137</v>
      </c>
      <c r="F949" s="30" t="s">
        <v>5138</v>
      </c>
      <c r="G949" s="30" t="s">
        <v>4780</v>
      </c>
      <c r="H949" s="31" t="s">
        <v>1040</v>
      </c>
      <c r="I949" s="31" t="s">
        <v>48</v>
      </c>
      <c r="J949" s="32">
        <v>17068471</v>
      </c>
      <c r="K949" s="33">
        <f t="shared" si="160"/>
        <v>3492.7071081899849</v>
      </c>
      <c r="L949" s="33">
        <v>16659689</v>
      </c>
      <c r="M949" s="33">
        <v>0</v>
      </c>
      <c r="N949" s="33">
        <v>0</v>
      </c>
      <c r="O949" s="33">
        <v>0</v>
      </c>
      <c r="P949" s="33">
        <f t="shared" si="161"/>
        <v>17068471</v>
      </c>
      <c r="Q949" s="33">
        <f t="shared" si="162"/>
        <v>3492.7071081899849</v>
      </c>
      <c r="R949" s="33">
        <f t="shared" si="163"/>
        <v>16659689</v>
      </c>
      <c r="S949" s="33"/>
      <c r="T949" s="30" t="str">
        <f t="shared" si="164"/>
        <v>COP</v>
      </c>
      <c r="U949" s="33">
        <v>0</v>
      </c>
      <c r="V949" s="33">
        <v>0</v>
      </c>
      <c r="W949" s="33">
        <v>0</v>
      </c>
      <c r="X949" s="33">
        <f t="shared" si="165"/>
        <v>17068471</v>
      </c>
      <c r="Y949" s="33">
        <f t="shared" si="166"/>
        <v>3492.7071081899849</v>
      </c>
      <c r="Z949" s="33">
        <f t="shared" si="167"/>
        <v>16659689</v>
      </c>
      <c r="AA949" s="34">
        <f t="shared" si="168"/>
        <v>2.4022410376584712E-05</v>
      </c>
      <c r="AB949" s="33" t="s">
        <v>631</v>
      </c>
      <c r="AC949" s="35">
        <v>44896</v>
      </c>
      <c r="AD949" s="33">
        <v>75</v>
      </c>
      <c r="AE949" s="36">
        <f t="shared" si="169"/>
        <v>44971</v>
      </c>
    </row>
    <row r="950" spans="2:31" ht="14.5" hidden="1">
      <c r="B950" s="29" t="s">
        <v>1018</v>
      </c>
      <c r="C950" s="30" t="str">
        <f t="shared" si="159"/>
        <v>(Proveedores estratégicos)</v>
      </c>
      <c r="D950" s="30">
        <v>4</v>
      </c>
      <c r="E950" s="30" t="s">
        <v>5137</v>
      </c>
      <c r="F950" s="30" t="s">
        <v>5138</v>
      </c>
      <c r="G950" s="30" t="s">
        <v>4780</v>
      </c>
      <c r="H950" s="31" t="s">
        <v>1041</v>
      </c>
      <c r="I950" s="31" t="s">
        <v>48</v>
      </c>
      <c r="J950" s="32">
        <v>89177928</v>
      </c>
      <c r="K950" s="33">
        <f t="shared" si="160"/>
        <v>18248.405086113817</v>
      </c>
      <c r="L950" s="33">
        <v>87042155</v>
      </c>
      <c r="M950" s="33">
        <v>0</v>
      </c>
      <c r="N950" s="33">
        <v>0</v>
      </c>
      <c r="O950" s="33">
        <v>0</v>
      </c>
      <c r="P950" s="33">
        <f t="shared" si="161"/>
        <v>89177928</v>
      </c>
      <c r="Q950" s="33">
        <f t="shared" si="162"/>
        <v>18248.405086113817</v>
      </c>
      <c r="R950" s="33">
        <f t="shared" si="163"/>
        <v>87042155</v>
      </c>
      <c r="S950" s="33"/>
      <c r="T950" s="30" t="str">
        <f t="shared" si="164"/>
        <v>COP</v>
      </c>
      <c r="U950" s="33">
        <v>0</v>
      </c>
      <c r="V950" s="33">
        <v>0</v>
      </c>
      <c r="W950" s="33">
        <v>0</v>
      </c>
      <c r="X950" s="33">
        <f t="shared" si="165"/>
        <v>89177928</v>
      </c>
      <c r="Y950" s="33">
        <f t="shared" si="166"/>
        <v>18248.405086113817</v>
      </c>
      <c r="Z950" s="33">
        <f t="shared" si="167"/>
        <v>87042155</v>
      </c>
      <c r="AA950" s="34">
        <f t="shared" si="168"/>
        <v>0.00012551028818558947</v>
      </c>
      <c r="AB950" s="33" t="s">
        <v>631</v>
      </c>
      <c r="AC950" s="35">
        <v>44896</v>
      </c>
      <c r="AD950" s="33">
        <v>75</v>
      </c>
      <c r="AE950" s="36">
        <f t="shared" si="169"/>
        <v>44971</v>
      </c>
    </row>
    <row r="951" spans="2:31" ht="14.5" hidden="1">
      <c r="B951" s="29" t="s">
        <v>1018</v>
      </c>
      <c r="C951" s="30" t="str">
        <f t="shared" si="159"/>
        <v>(Proveedores estratégicos)</v>
      </c>
      <c r="D951" s="30">
        <v>4</v>
      </c>
      <c r="E951" s="30" t="s">
        <v>5137</v>
      </c>
      <c r="F951" s="30" t="s">
        <v>5138</v>
      </c>
      <c r="G951" s="30" t="s">
        <v>4780</v>
      </c>
      <c r="H951" s="31" t="s">
        <v>1042</v>
      </c>
      <c r="I951" s="31" t="s">
        <v>48</v>
      </c>
      <c r="J951" s="32">
        <v>390000</v>
      </c>
      <c r="K951" s="33">
        <f t="shared" si="160"/>
        <v>81.763577470989645</v>
      </c>
      <c r="L951" s="33">
        <v>390000</v>
      </c>
      <c r="M951" s="33">
        <v>0</v>
      </c>
      <c r="N951" s="33">
        <v>0</v>
      </c>
      <c r="O951" s="33">
        <v>0</v>
      </c>
      <c r="P951" s="33">
        <f t="shared" si="161"/>
        <v>390000</v>
      </c>
      <c r="Q951" s="33">
        <f t="shared" si="162"/>
        <v>81.763577470989645</v>
      </c>
      <c r="R951" s="33">
        <f t="shared" si="163"/>
        <v>390000</v>
      </c>
      <c r="S951" s="33"/>
      <c r="T951" s="30" t="str">
        <f t="shared" si="164"/>
        <v>COP</v>
      </c>
      <c r="U951" s="33">
        <v>0</v>
      </c>
      <c r="V951" s="33">
        <v>0</v>
      </c>
      <c r="W951" s="33">
        <v>0</v>
      </c>
      <c r="X951" s="33">
        <f t="shared" si="165"/>
        <v>390000</v>
      </c>
      <c r="Y951" s="33">
        <f t="shared" si="166"/>
        <v>81.763577470989645</v>
      </c>
      <c r="Z951" s="33">
        <f t="shared" si="167"/>
        <v>390000</v>
      </c>
      <c r="AA951" s="34">
        <f t="shared" si="168"/>
        <v>5.623598403828569E-07</v>
      </c>
      <c r="AB951" s="33" t="s">
        <v>631</v>
      </c>
      <c r="AC951" s="35">
        <v>44896</v>
      </c>
      <c r="AD951" s="33">
        <v>75</v>
      </c>
      <c r="AE951" s="36">
        <f t="shared" si="169"/>
        <v>44971</v>
      </c>
    </row>
    <row r="952" spans="2:31" ht="14.5" hidden="1">
      <c r="B952" s="29" t="s">
        <v>1018</v>
      </c>
      <c r="C952" s="30" t="str">
        <f t="shared" si="159"/>
        <v>(Proveedores estratégicos)</v>
      </c>
      <c r="D952" s="30">
        <v>4</v>
      </c>
      <c r="E952" s="30" t="s">
        <v>5137</v>
      </c>
      <c r="F952" s="30" t="s">
        <v>5138</v>
      </c>
      <c r="G952" s="30" t="s">
        <v>4780</v>
      </c>
      <c r="H952" s="31" t="s">
        <v>1043</v>
      </c>
      <c r="I952" s="31" t="s">
        <v>48</v>
      </c>
      <c r="J952" s="32">
        <v>1653450</v>
      </c>
      <c r="K952" s="33">
        <f t="shared" si="160"/>
        <v>343.87286811954255</v>
      </c>
      <c r="L952" s="33">
        <v>1640222</v>
      </c>
      <c r="M952" s="33">
        <v>0</v>
      </c>
      <c r="N952" s="33">
        <v>0</v>
      </c>
      <c r="O952" s="33">
        <v>0</v>
      </c>
      <c r="P952" s="33">
        <f t="shared" si="161"/>
        <v>1653450</v>
      </c>
      <c r="Q952" s="33">
        <f t="shared" si="162"/>
        <v>343.87286811954255</v>
      </c>
      <c r="R952" s="33">
        <f t="shared" si="163"/>
        <v>1640222</v>
      </c>
      <c r="S952" s="33"/>
      <c r="T952" s="30" t="str">
        <f t="shared" si="164"/>
        <v>COP</v>
      </c>
      <c r="U952" s="33">
        <v>0</v>
      </c>
      <c r="V952" s="33">
        <v>0</v>
      </c>
      <c r="W952" s="33">
        <v>0</v>
      </c>
      <c r="X952" s="33">
        <f t="shared" si="165"/>
        <v>1653450</v>
      </c>
      <c r="Y952" s="33">
        <f t="shared" si="166"/>
        <v>343.87286811954255</v>
      </c>
      <c r="Z952" s="33">
        <f t="shared" si="167"/>
        <v>1640222</v>
      </c>
      <c r="AA952" s="34">
        <f t="shared" si="168"/>
        <v>2.3651153387498727E-06</v>
      </c>
      <c r="AB952" s="33" t="s">
        <v>631</v>
      </c>
      <c r="AC952" s="35">
        <v>44896</v>
      </c>
      <c r="AD952" s="33">
        <v>75</v>
      </c>
      <c r="AE952" s="36">
        <f t="shared" si="169"/>
        <v>44971</v>
      </c>
    </row>
    <row r="953" spans="2:31" ht="14.5" hidden="1">
      <c r="B953" s="29" t="s">
        <v>1018</v>
      </c>
      <c r="C953" s="30" t="str">
        <f t="shared" si="159"/>
        <v>(Proveedores estratégicos)</v>
      </c>
      <c r="D953" s="30">
        <v>4</v>
      </c>
      <c r="E953" s="30" t="s">
        <v>5137</v>
      </c>
      <c r="F953" s="30" t="s">
        <v>5138</v>
      </c>
      <c r="G953" s="30" t="s">
        <v>4780</v>
      </c>
      <c r="H953" s="31" t="s">
        <v>1044</v>
      </c>
      <c r="I953" s="31" t="s">
        <v>48</v>
      </c>
      <c r="J953" s="32">
        <v>5754762</v>
      </c>
      <c r="K953" s="33">
        <f t="shared" si="160"/>
        <v>1206.486996446429</v>
      </c>
      <c r="L953" s="33">
        <v>5754762</v>
      </c>
      <c r="M953" s="33">
        <v>0</v>
      </c>
      <c r="N953" s="33">
        <v>0</v>
      </c>
      <c r="O953" s="33">
        <v>0</v>
      </c>
      <c r="P953" s="33">
        <f t="shared" si="161"/>
        <v>5754762</v>
      </c>
      <c r="Q953" s="33">
        <f t="shared" si="162"/>
        <v>1206.486996446429</v>
      </c>
      <c r="R953" s="33">
        <f t="shared" si="163"/>
        <v>5754762</v>
      </c>
      <c r="S953" s="33"/>
      <c r="T953" s="30" t="str">
        <f t="shared" si="164"/>
        <v>COP</v>
      </c>
      <c r="U953" s="33">
        <v>0</v>
      </c>
      <c r="V953" s="33">
        <v>0</v>
      </c>
      <c r="W953" s="33">
        <v>0</v>
      </c>
      <c r="X953" s="33">
        <f t="shared" si="165"/>
        <v>5754762</v>
      </c>
      <c r="Y953" s="33">
        <f t="shared" si="166"/>
        <v>1206.486996446429</v>
      </c>
      <c r="Z953" s="33">
        <f t="shared" si="167"/>
        <v>5754762</v>
      </c>
      <c r="AA953" s="34">
        <f t="shared" si="168"/>
        <v>8.2980693327213599E-06</v>
      </c>
      <c r="AB953" s="33" t="s">
        <v>631</v>
      </c>
      <c r="AC953" s="35">
        <v>44896</v>
      </c>
      <c r="AD953" s="33">
        <v>75</v>
      </c>
      <c r="AE953" s="36">
        <f t="shared" si="169"/>
        <v>44971</v>
      </c>
    </row>
    <row r="954" spans="2:31" ht="14.5" hidden="1">
      <c r="B954" s="29" t="s">
        <v>1018</v>
      </c>
      <c r="C954" s="30" t="str">
        <f t="shared" si="159"/>
        <v>(Proveedores estratégicos)</v>
      </c>
      <c r="D954" s="30">
        <v>4</v>
      </c>
      <c r="E954" s="30" t="s">
        <v>5137</v>
      </c>
      <c r="F954" s="30" t="s">
        <v>5138</v>
      </c>
      <c r="G954" s="30" t="s">
        <v>4780</v>
      </c>
      <c r="H954" s="31" t="s">
        <v>1045</v>
      </c>
      <c r="I954" s="31" t="s">
        <v>48</v>
      </c>
      <c r="J954" s="32">
        <v>4015543</v>
      </c>
      <c r="K954" s="33">
        <f t="shared" si="160"/>
        <v>814.62268205499117</v>
      </c>
      <c r="L954" s="33">
        <v>3885628</v>
      </c>
      <c r="M954" s="33">
        <v>0</v>
      </c>
      <c r="N954" s="33">
        <v>0</v>
      </c>
      <c r="O954" s="33">
        <v>0</v>
      </c>
      <c r="P954" s="33">
        <f t="shared" si="161"/>
        <v>4015543</v>
      </c>
      <c r="Q954" s="33">
        <f t="shared" si="162"/>
        <v>814.62268205499117</v>
      </c>
      <c r="R954" s="33">
        <f t="shared" si="163"/>
        <v>3885628</v>
      </c>
      <c r="S954" s="33"/>
      <c r="T954" s="30" t="str">
        <f t="shared" si="164"/>
        <v>COP</v>
      </c>
      <c r="U954" s="33">
        <v>0</v>
      </c>
      <c r="V954" s="33">
        <v>0</v>
      </c>
      <c r="W954" s="33">
        <v>0</v>
      </c>
      <c r="X954" s="33">
        <f t="shared" si="165"/>
        <v>4015543</v>
      </c>
      <c r="Y954" s="33">
        <f t="shared" si="166"/>
        <v>814.62268205499117</v>
      </c>
      <c r="Z954" s="33">
        <f t="shared" si="167"/>
        <v>3885628</v>
      </c>
      <c r="AA954" s="34">
        <f t="shared" si="168"/>
        <v>5.6028747227363069E-06</v>
      </c>
      <c r="AB954" s="33" t="s">
        <v>631</v>
      </c>
      <c r="AC954" s="35">
        <v>44896</v>
      </c>
      <c r="AD954" s="33">
        <v>75</v>
      </c>
      <c r="AE954" s="36">
        <f t="shared" si="169"/>
        <v>44971</v>
      </c>
    </row>
    <row r="955" spans="2:31" ht="14.5" hidden="1">
      <c r="B955" s="29" t="s">
        <v>1018</v>
      </c>
      <c r="C955" s="30" t="str">
        <f t="shared" si="159"/>
        <v>(Proveedores estratégicos)</v>
      </c>
      <c r="D955" s="30">
        <v>4</v>
      </c>
      <c r="E955" s="30" t="s">
        <v>5137</v>
      </c>
      <c r="F955" s="30" t="s">
        <v>5138</v>
      </c>
      <c r="G955" s="30" t="s">
        <v>4780</v>
      </c>
      <c r="H955" s="31" t="s">
        <v>1046</v>
      </c>
      <c r="I955" s="31" t="s">
        <v>48</v>
      </c>
      <c r="J955" s="32">
        <v>35700</v>
      </c>
      <c r="K955" s="33">
        <f t="shared" si="160"/>
        <v>7.4845120915752066</v>
      </c>
      <c r="L955" s="33">
        <v>35700</v>
      </c>
      <c r="M955" s="33">
        <v>0</v>
      </c>
      <c r="N955" s="33">
        <v>0</v>
      </c>
      <c r="O955" s="33">
        <v>0</v>
      </c>
      <c r="P955" s="33">
        <f t="shared" si="161"/>
        <v>35700</v>
      </c>
      <c r="Q955" s="33">
        <f t="shared" si="162"/>
        <v>7.4845120915752066</v>
      </c>
      <c r="R955" s="33">
        <f t="shared" si="163"/>
        <v>35700</v>
      </c>
      <c r="S955" s="33"/>
      <c r="T955" s="30" t="str">
        <f t="shared" si="164"/>
        <v>COP</v>
      </c>
      <c r="U955" s="33">
        <v>0</v>
      </c>
      <c r="V955" s="33">
        <v>0</v>
      </c>
      <c r="W955" s="33">
        <v>0</v>
      </c>
      <c r="X955" s="33">
        <f t="shared" si="165"/>
        <v>35700</v>
      </c>
      <c r="Y955" s="33">
        <f t="shared" si="166"/>
        <v>7.4845120915752066</v>
      </c>
      <c r="Z955" s="33">
        <f t="shared" si="167"/>
        <v>35700</v>
      </c>
      <c r="AA955" s="34">
        <f t="shared" si="168"/>
        <v>5.147755461966152E-08</v>
      </c>
      <c r="AB955" s="33" t="s">
        <v>631</v>
      </c>
      <c r="AC955" s="35">
        <v>44896</v>
      </c>
      <c r="AD955" s="33">
        <v>75</v>
      </c>
      <c r="AE955" s="36">
        <f t="shared" si="169"/>
        <v>44971</v>
      </c>
    </row>
    <row r="956" spans="2:31" ht="14.5" hidden="1">
      <c r="B956" s="29" t="s">
        <v>1018</v>
      </c>
      <c r="C956" s="30" t="str">
        <f t="shared" si="159"/>
        <v>(Proveedores estratégicos)</v>
      </c>
      <c r="D956" s="30">
        <v>4</v>
      </c>
      <c r="E956" s="30" t="s">
        <v>5137</v>
      </c>
      <c r="F956" s="30" t="s">
        <v>5138</v>
      </c>
      <c r="G956" s="30" t="s">
        <v>4780</v>
      </c>
      <c r="H956" s="31" t="s">
        <v>1047</v>
      </c>
      <c r="I956" s="31" t="s">
        <v>48</v>
      </c>
      <c r="J956" s="32">
        <v>26579071</v>
      </c>
      <c r="K956" s="33">
        <f t="shared" si="160"/>
        <v>5438.8530037632208</v>
      </c>
      <c r="L956" s="33">
        <v>25942513</v>
      </c>
      <c r="M956" s="33">
        <v>0</v>
      </c>
      <c r="N956" s="33">
        <v>0</v>
      </c>
      <c r="O956" s="33">
        <v>0</v>
      </c>
      <c r="P956" s="33">
        <f t="shared" si="161"/>
        <v>26579071</v>
      </c>
      <c r="Q956" s="33">
        <f t="shared" si="162"/>
        <v>5438.8530037632208</v>
      </c>
      <c r="R956" s="33">
        <f t="shared" si="163"/>
        <v>25942513</v>
      </c>
      <c r="S956" s="33"/>
      <c r="T956" s="30" t="str">
        <f t="shared" si="164"/>
        <v>COP</v>
      </c>
      <c r="U956" s="33">
        <v>0</v>
      </c>
      <c r="V956" s="33">
        <v>0</v>
      </c>
      <c r="W956" s="33">
        <v>0</v>
      </c>
      <c r="X956" s="33">
        <f t="shared" si="165"/>
        <v>26579071</v>
      </c>
      <c r="Y956" s="33">
        <f t="shared" si="166"/>
        <v>5438.8530037632208</v>
      </c>
      <c r="Z956" s="33">
        <f t="shared" si="167"/>
        <v>25942513</v>
      </c>
      <c r="AA956" s="34">
        <f t="shared" si="168"/>
        <v>3.7407762743103056E-05</v>
      </c>
      <c r="AB956" s="33" t="s">
        <v>631</v>
      </c>
      <c r="AC956" s="35">
        <v>44896</v>
      </c>
      <c r="AD956" s="33">
        <v>75</v>
      </c>
      <c r="AE956" s="36">
        <f t="shared" si="169"/>
        <v>44971</v>
      </c>
    </row>
    <row r="957" spans="2:31" ht="14.5" hidden="1">
      <c r="B957" s="29" t="s">
        <v>1018</v>
      </c>
      <c r="C957" s="30" t="str">
        <f t="shared" si="159"/>
        <v>(Proveedores estratégicos)</v>
      </c>
      <c r="D957" s="30">
        <v>4</v>
      </c>
      <c r="E957" s="30" t="s">
        <v>5137</v>
      </c>
      <c r="F957" s="30" t="s">
        <v>5138</v>
      </c>
      <c r="G957" s="30" t="s">
        <v>4780</v>
      </c>
      <c r="H957" s="31" t="s">
        <v>1048</v>
      </c>
      <c r="I957" s="31" t="s">
        <v>48</v>
      </c>
      <c r="J957" s="32">
        <v>70625</v>
      </c>
      <c r="K957" s="33">
        <f t="shared" si="160"/>
        <v>14.80654527920165</v>
      </c>
      <c r="L957" s="33">
        <v>70625</v>
      </c>
      <c r="M957" s="33">
        <v>0</v>
      </c>
      <c r="N957" s="33">
        <v>0</v>
      </c>
      <c r="O957" s="33">
        <v>0</v>
      </c>
      <c r="P957" s="33">
        <f t="shared" si="161"/>
        <v>70625</v>
      </c>
      <c r="Q957" s="33">
        <f t="shared" si="162"/>
        <v>14.80654527920165</v>
      </c>
      <c r="R957" s="33">
        <f t="shared" si="163"/>
        <v>70625</v>
      </c>
      <c r="S957" s="33"/>
      <c r="T957" s="30" t="str">
        <f t="shared" si="164"/>
        <v>COP</v>
      </c>
      <c r="U957" s="33">
        <v>0</v>
      </c>
      <c r="V957" s="33">
        <v>0</v>
      </c>
      <c r="W957" s="33">
        <v>0</v>
      </c>
      <c r="X957" s="33">
        <f t="shared" si="165"/>
        <v>70625</v>
      </c>
      <c r="Y957" s="33">
        <f t="shared" si="166"/>
        <v>14.80654527920165</v>
      </c>
      <c r="Z957" s="33">
        <f t="shared" si="167"/>
        <v>70625</v>
      </c>
      <c r="AA957" s="34">
        <f t="shared" si="168"/>
        <v>1.0183759930010069E-07</v>
      </c>
      <c r="AB957" s="33" t="s">
        <v>631</v>
      </c>
      <c r="AC957" s="35">
        <v>44896</v>
      </c>
      <c r="AD957" s="33">
        <v>75</v>
      </c>
      <c r="AE957" s="36">
        <f t="shared" si="169"/>
        <v>44971</v>
      </c>
    </row>
    <row r="958" spans="2:31" ht="14.5" hidden="1">
      <c r="B958" s="29" t="s">
        <v>1018</v>
      </c>
      <c r="C958" s="30" t="str">
        <f t="shared" si="159"/>
        <v>(Proveedores estratégicos)</v>
      </c>
      <c r="D958" s="30">
        <v>4</v>
      </c>
      <c r="E958" s="30" t="s">
        <v>5137</v>
      </c>
      <c r="F958" s="30" t="s">
        <v>5138</v>
      </c>
      <c r="G958" s="30" t="s">
        <v>4780</v>
      </c>
      <c r="H958" s="31" t="s">
        <v>1049</v>
      </c>
      <c r="I958" s="31" t="s">
        <v>48</v>
      </c>
      <c r="J958" s="32">
        <v>2495165</v>
      </c>
      <c r="K958" s="33">
        <f t="shared" si="160"/>
        <v>510.58377097812297</v>
      </c>
      <c r="L958" s="33">
        <v>2435408</v>
      </c>
      <c r="M958" s="33">
        <v>0</v>
      </c>
      <c r="N958" s="33">
        <v>0</v>
      </c>
      <c r="O958" s="33">
        <v>0</v>
      </c>
      <c r="P958" s="33">
        <f t="shared" si="161"/>
        <v>2495165</v>
      </c>
      <c r="Q958" s="33">
        <f t="shared" si="162"/>
        <v>510.58377097812297</v>
      </c>
      <c r="R958" s="33">
        <f t="shared" si="163"/>
        <v>2435408</v>
      </c>
      <c r="S958" s="33"/>
      <c r="T958" s="30" t="str">
        <f t="shared" si="164"/>
        <v>COP</v>
      </c>
      <c r="U958" s="33">
        <v>0</v>
      </c>
      <c r="V958" s="33">
        <v>0</v>
      </c>
      <c r="W958" s="33">
        <v>0</v>
      </c>
      <c r="X958" s="33">
        <f t="shared" si="165"/>
        <v>2495165</v>
      </c>
      <c r="Y958" s="33">
        <f t="shared" si="166"/>
        <v>510.58377097812297</v>
      </c>
      <c r="Z958" s="33">
        <f t="shared" si="167"/>
        <v>2435408</v>
      </c>
      <c r="AA958" s="34">
        <f t="shared" si="168"/>
        <v>3.5117324465311099E-06</v>
      </c>
      <c r="AB958" s="33" t="s">
        <v>631</v>
      </c>
      <c r="AC958" s="35">
        <v>44896</v>
      </c>
      <c r="AD958" s="33">
        <v>75</v>
      </c>
      <c r="AE958" s="36">
        <f t="shared" si="169"/>
        <v>44971</v>
      </c>
    </row>
    <row r="959" spans="2:31" ht="14.5" hidden="1">
      <c r="B959" s="29" t="s">
        <v>1018</v>
      </c>
      <c r="C959" s="30" t="str">
        <f t="shared" si="159"/>
        <v>(Proveedores estratégicos)</v>
      </c>
      <c r="D959" s="30">
        <v>4</v>
      </c>
      <c r="E959" s="30" t="s">
        <v>5137</v>
      </c>
      <c r="F959" s="30" t="s">
        <v>5138</v>
      </c>
      <c r="G959" s="30" t="s">
        <v>4780</v>
      </c>
      <c r="H959" s="31" t="s">
        <v>1050</v>
      </c>
      <c r="I959" s="31" t="s">
        <v>48</v>
      </c>
      <c r="J959" s="32">
        <v>4015543</v>
      </c>
      <c r="K959" s="33">
        <f t="shared" si="160"/>
        <v>821.69711835801957</v>
      </c>
      <c r="L959" s="33">
        <v>3919372</v>
      </c>
      <c r="M959" s="33">
        <v>0</v>
      </c>
      <c r="N959" s="33">
        <v>0</v>
      </c>
      <c r="O959" s="33">
        <v>0</v>
      </c>
      <c r="P959" s="33">
        <f t="shared" si="161"/>
        <v>4015543</v>
      </c>
      <c r="Q959" s="33">
        <f t="shared" si="162"/>
        <v>821.69711835801957</v>
      </c>
      <c r="R959" s="33">
        <f t="shared" si="163"/>
        <v>3919372</v>
      </c>
      <c r="S959" s="33"/>
      <c r="T959" s="30" t="str">
        <f t="shared" si="164"/>
        <v>COP</v>
      </c>
      <c r="U959" s="33">
        <v>0</v>
      </c>
      <c r="V959" s="33">
        <v>0</v>
      </c>
      <c r="W959" s="33">
        <v>0</v>
      </c>
      <c r="X959" s="33">
        <f t="shared" si="165"/>
        <v>4015543</v>
      </c>
      <c r="Y959" s="33">
        <f t="shared" si="166"/>
        <v>821.69711835801957</v>
      </c>
      <c r="Z959" s="33">
        <f t="shared" si="167"/>
        <v>3919372</v>
      </c>
      <c r="AA959" s="34">
        <f t="shared" si="168"/>
        <v>5.6515318264642021E-06</v>
      </c>
      <c r="AB959" s="33" t="s">
        <v>631</v>
      </c>
      <c r="AC959" s="35">
        <v>44896</v>
      </c>
      <c r="AD959" s="33">
        <v>75</v>
      </c>
      <c r="AE959" s="36">
        <f t="shared" si="169"/>
        <v>44971</v>
      </c>
    </row>
    <row r="960" spans="2:31" ht="14.5" hidden="1">
      <c r="B960" s="29" t="s">
        <v>1018</v>
      </c>
      <c r="C960" s="30" t="str">
        <f t="shared" si="159"/>
        <v>(Proveedores estratégicos)</v>
      </c>
      <c r="D960" s="30">
        <v>4</v>
      </c>
      <c r="E960" s="30" t="s">
        <v>5137</v>
      </c>
      <c r="F960" s="30" t="s">
        <v>5138</v>
      </c>
      <c r="G960" s="30" t="s">
        <v>4780</v>
      </c>
      <c r="H960" s="31" t="s">
        <v>1051</v>
      </c>
      <c r="I960" s="31" t="s">
        <v>48</v>
      </c>
      <c r="J960" s="32">
        <v>124087</v>
      </c>
      <c r="K960" s="33">
        <f t="shared" si="160"/>
        <v>26.014864199083828</v>
      </c>
      <c r="L960" s="33">
        <v>124087</v>
      </c>
      <c r="M960" s="33">
        <v>0</v>
      </c>
      <c r="N960" s="33">
        <v>0</v>
      </c>
      <c r="O960" s="33">
        <v>0</v>
      </c>
      <c r="P960" s="33">
        <f t="shared" si="161"/>
        <v>124087</v>
      </c>
      <c r="Q960" s="33">
        <f t="shared" si="162"/>
        <v>26.014864199083828</v>
      </c>
      <c r="R960" s="33">
        <f t="shared" si="163"/>
        <v>124087</v>
      </c>
      <c r="S960" s="33"/>
      <c r="T960" s="30" t="str">
        <f t="shared" si="164"/>
        <v>COP</v>
      </c>
      <c r="U960" s="33">
        <v>0</v>
      </c>
      <c r="V960" s="33">
        <v>0</v>
      </c>
      <c r="W960" s="33">
        <v>0</v>
      </c>
      <c r="X960" s="33">
        <f t="shared" si="165"/>
        <v>124087</v>
      </c>
      <c r="Y960" s="33">
        <f t="shared" si="166"/>
        <v>26.014864199083828</v>
      </c>
      <c r="Z960" s="33">
        <f t="shared" si="167"/>
        <v>124087</v>
      </c>
      <c r="AA960" s="34">
        <f t="shared" si="168"/>
        <v>1.7892703977842966E-07</v>
      </c>
      <c r="AB960" s="33" t="s">
        <v>631</v>
      </c>
      <c r="AC960" s="35">
        <v>44896</v>
      </c>
      <c r="AD960" s="33">
        <v>75</v>
      </c>
      <c r="AE960" s="36">
        <f t="shared" si="169"/>
        <v>44971</v>
      </c>
    </row>
    <row r="961" spans="2:31" ht="14.5" hidden="1">
      <c r="B961" s="29" t="s">
        <v>1018</v>
      </c>
      <c r="C961" s="30" t="str">
        <f t="shared" si="159"/>
        <v>(Proveedores estratégicos)</v>
      </c>
      <c r="D961" s="30">
        <v>4</v>
      </c>
      <c r="E961" s="30" t="s">
        <v>5137</v>
      </c>
      <c r="F961" s="30" t="s">
        <v>5138</v>
      </c>
      <c r="G961" s="30" t="s">
        <v>4780</v>
      </c>
      <c r="H961" s="31" t="s">
        <v>1052</v>
      </c>
      <c r="I961" s="31" t="s">
        <v>48</v>
      </c>
      <c r="J961" s="32">
        <v>77746866</v>
      </c>
      <c r="K961" s="33">
        <f t="shared" si="160"/>
        <v>16299.64590081449</v>
      </c>
      <c r="L961" s="33">
        <v>77746866</v>
      </c>
      <c r="M961" s="33">
        <v>0</v>
      </c>
      <c r="N961" s="33">
        <v>0</v>
      </c>
      <c r="O961" s="33">
        <v>0</v>
      </c>
      <c r="P961" s="33">
        <f t="shared" si="161"/>
        <v>77746866</v>
      </c>
      <c r="Q961" s="33">
        <f t="shared" si="162"/>
        <v>16299.64590081449</v>
      </c>
      <c r="R961" s="33">
        <f t="shared" si="163"/>
        <v>77746866</v>
      </c>
      <c r="S961" s="33"/>
      <c r="T961" s="30" t="str">
        <f t="shared" si="164"/>
        <v>COP</v>
      </c>
      <c r="U961" s="33">
        <v>0</v>
      </c>
      <c r="V961" s="33">
        <v>0</v>
      </c>
      <c r="W961" s="33">
        <v>0</v>
      </c>
      <c r="X961" s="33">
        <f t="shared" si="165"/>
        <v>77746866</v>
      </c>
      <c r="Y961" s="33">
        <f t="shared" si="166"/>
        <v>16299.64590081449</v>
      </c>
      <c r="Z961" s="33">
        <f t="shared" si="167"/>
        <v>77746866</v>
      </c>
      <c r="AA961" s="34">
        <f t="shared" si="168"/>
        <v>0.00011210696193340351</v>
      </c>
      <c r="AB961" s="33" t="s">
        <v>631</v>
      </c>
      <c r="AC961" s="35">
        <v>44896</v>
      </c>
      <c r="AD961" s="33">
        <v>75</v>
      </c>
      <c r="AE961" s="36">
        <f t="shared" si="169"/>
        <v>44971</v>
      </c>
    </row>
    <row r="962" spans="2:31" ht="14.5" hidden="1">
      <c r="B962" s="29" t="s">
        <v>1018</v>
      </c>
      <c r="C962" s="30" t="str">
        <f t="shared" si="159"/>
        <v>(Proveedores estratégicos)</v>
      </c>
      <c r="D962" s="30">
        <v>4</v>
      </c>
      <c r="E962" s="30" t="s">
        <v>5137</v>
      </c>
      <c r="F962" s="30" t="s">
        <v>5138</v>
      </c>
      <c r="G962" s="30" t="s">
        <v>4780</v>
      </c>
      <c r="H962" s="31" t="s">
        <v>1053</v>
      </c>
      <c r="I962" s="31" t="s">
        <v>48</v>
      </c>
      <c r="J962" s="32">
        <v>15027541</v>
      </c>
      <c r="K962" s="33">
        <f t="shared" si="160"/>
        <v>3075.0732203318762</v>
      </c>
      <c r="L962" s="33">
        <v>14667638</v>
      </c>
      <c r="M962" s="33">
        <v>0</v>
      </c>
      <c r="N962" s="33">
        <v>0</v>
      </c>
      <c r="O962" s="33">
        <v>0</v>
      </c>
      <c r="P962" s="33">
        <f t="shared" si="161"/>
        <v>15027541</v>
      </c>
      <c r="Q962" s="33">
        <f t="shared" si="162"/>
        <v>3075.0732203318762</v>
      </c>
      <c r="R962" s="33">
        <f t="shared" si="163"/>
        <v>14667638</v>
      </c>
      <c r="S962" s="33"/>
      <c r="T962" s="30" t="str">
        <f t="shared" si="164"/>
        <v>COP</v>
      </c>
      <c r="U962" s="33">
        <v>0</v>
      </c>
      <c r="V962" s="33">
        <v>0</v>
      </c>
      <c r="W962" s="33">
        <v>0</v>
      </c>
      <c r="X962" s="33">
        <f t="shared" si="165"/>
        <v>15027541</v>
      </c>
      <c r="Y962" s="33">
        <f t="shared" si="166"/>
        <v>3075.0732203318762</v>
      </c>
      <c r="Z962" s="33">
        <f t="shared" si="167"/>
        <v>14667638</v>
      </c>
      <c r="AA962" s="34">
        <f t="shared" si="168"/>
        <v>2.1149975806342376E-05</v>
      </c>
      <c r="AB962" s="33" t="s">
        <v>631</v>
      </c>
      <c r="AC962" s="35">
        <v>44896</v>
      </c>
      <c r="AD962" s="33">
        <v>75</v>
      </c>
      <c r="AE962" s="36">
        <f t="shared" si="169"/>
        <v>44971</v>
      </c>
    </row>
    <row r="963" spans="2:31" ht="14.5" hidden="1">
      <c r="B963" s="29" t="s">
        <v>1018</v>
      </c>
      <c r="C963" s="30" t="str">
        <f t="shared" si="159"/>
        <v>(Proveedores estratégicos)</v>
      </c>
      <c r="D963" s="30">
        <v>4</v>
      </c>
      <c r="E963" s="30" t="s">
        <v>5137</v>
      </c>
      <c r="F963" s="30" t="s">
        <v>5138</v>
      </c>
      <c r="G963" s="30" t="s">
        <v>4780</v>
      </c>
      <c r="H963" s="31" t="s">
        <v>1054</v>
      </c>
      <c r="I963" s="31" t="s">
        <v>48</v>
      </c>
      <c r="J963" s="32">
        <v>157704</v>
      </c>
      <c r="K963" s="33">
        <f t="shared" si="160"/>
        <v>33.06267492688449</v>
      </c>
      <c r="L963" s="33">
        <v>157704</v>
      </c>
      <c r="M963" s="33">
        <v>0</v>
      </c>
      <c r="N963" s="33">
        <v>0</v>
      </c>
      <c r="O963" s="33">
        <v>0</v>
      </c>
      <c r="P963" s="33">
        <f t="shared" si="161"/>
        <v>157704</v>
      </c>
      <c r="Q963" s="33">
        <f t="shared" si="162"/>
        <v>33.06267492688449</v>
      </c>
      <c r="R963" s="33">
        <f t="shared" si="163"/>
        <v>157704</v>
      </c>
      <c r="S963" s="33"/>
      <c r="T963" s="30" t="str">
        <f t="shared" si="164"/>
        <v>COP</v>
      </c>
      <c r="U963" s="33">
        <v>0</v>
      </c>
      <c r="V963" s="33">
        <v>0</v>
      </c>
      <c r="W963" s="33">
        <v>0</v>
      </c>
      <c r="X963" s="33">
        <f t="shared" si="165"/>
        <v>157704</v>
      </c>
      <c r="Y963" s="33">
        <f t="shared" si="166"/>
        <v>33.06267492688449</v>
      </c>
      <c r="Z963" s="33">
        <f t="shared" si="167"/>
        <v>157704</v>
      </c>
      <c r="AA963" s="34">
        <f t="shared" si="168"/>
        <v>2.2740101607112326E-07</v>
      </c>
      <c r="AB963" s="33" t="s">
        <v>631</v>
      </c>
      <c r="AC963" s="35">
        <v>44896</v>
      </c>
      <c r="AD963" s="33">
        <v>75</v>
      </c>
      <c r="AE963" s="36">
        <f t="shared" si="169"/>
        <v>44971</v>
      </c>
    </row>
    <row r="964" spans="2:31" ht="14.5" hidden="1">
      <c r="B964" s="29" t="s">
        <v>1018</v>
      </c>
      <c r="C964" s="30" t="str">
        <f t="shared" si="159"/>
        <v>(Proveedores estratégicos)</v>
      </c>
      <c r="D964" s="30">
        <v>4</v>
      </c>
      <c r="E964" s="30" t="s">
        <v>5137</v>
      </c>
      <c r="F964" s="30" t="s">
        <v>5138</v>
      </c>
      <c r="G964" s="30" t="s">
        <v>4780</v>
      </c>
      <c r="H964" s="31" t="s">
        <v>1055</v>
      </c>
      <c r="I964" s="31" t="s">
        <v>48</v>
      </c>
      <c r="J964" s="32">
        <v>11900</v>
      </c>
      <c r="K964" s="33">
        <f t="shared" si="160"/>
        <v>2.494837363858402</v>
      </c>
      <c r="L964" s="33">
        <v>11900</v>
      </c>
      <c r="M964" s="33">
        <v>0</v>
      </c>
      <c r="N964" s="33">
        <v>0</v>
      </c>
      <c r="O964" s="33">
        <v>0</v>
      </c>
      <c r="P964" s="33">
        <f t="shared" si="161"/>
        <v>11900</v>
      </c>
      <c r="Q964" s="33">
        <f t="shared" si="162"/>
        <v>2.494837363858402</v>
      </c>
      <c r="R964" s="33">
        <f t="shared" si="163"/>
        <v>11900</v>
      </c>
      <c r="S964" s="33"/>
      <c r="T964" s="30" t="str">
        <f t="shared" si="164"/>
        <v>COP</v>
      </c>
      <c r="U964" s="33">
        <v>0</v>
      </c>
      <c r="V964" s="33">
        <v>0</v>
      </c>
      <c r="W964" s="33">
        <v>0</v>
      </c>
      <c r="X964" s="33">
        <f t="shared" si="165"/>
        <v>11900</v>
      </c>
      <c r="Y964" s="33">
        <f t="shared" si="166"/>
        <v>2.494837363858402</v>
      </c>
      <c r="Z964" s="33">
        <f t="shared" si="167"/>
        <v>11900</v>
      </c>
      <c r="AA964" s="34">
        <f t="shared" si="168"/>
        <v>1.7159184873220507E-08</v>
      </c>
      <c r="AB964" s="33" t="s">
        <v>631</v>
      </c>
      <c r="AC964" s="35">
        <v>44896</v>
      </c>
      <c r="AD964" s="33">
        <v>75</v>
      </c>
      <c r="AE964" s="36">
        <f t="shared" si="169"/>
        <v>44971</v>
      </c>
    </row>
    <row r="965" spans="2:31" ht="14.5" hidden="1">
      <c r="B965" s="29" t="s">
        <v>1018</v>
      </c>
      <c r="C965" s="30" t="str">
        <f t="shared" si="159"/>
        <v>(Proveedores estratégicos)</v>
      </c>
      <c r="D965" s="30">
        <v>4</v>
      </c>
      <c r="E965" s="30" t="s">
        <v>5137</v>
      </c>
      <c r="F965" s="30" t="s">
        <v>5138</v>
      </c>
      <c r="G965" s="30" t="s">
        <v>4780</v>
      </c>
      <c r="H965" s="31" t="s">
        <v>1056</v>
      </c>
      <c r="I965" s="31" t="s">
        <v>48</v>
      </c>
      <c r="J965" s="32">
        <v>1318339</v>
      </c>
      <c r="K965" s="33">
        <f t="shared" si="160"/>
        <v>269.7705378575846</v>
      </c>
      <c r="L965" s="33">
        <v>1286765</v>
      </c>
      <c r="M965" s="33">
        <v>0</v>
      </c>
      <c r="N965" s="33">
        <v>0</v>
      </c>
      <c r="O965" s="33">
        <v>0</v>
      </c>
      <c r="P965" s="33">
        <f t="shared" si="161"/>
        <v>1318339</v>
      </c>
      <c r="Q965" s="33">
        <f t="shared" si="162"/>
        <v>269.7705378575846</v>
      </c>
      <c r="R965" s="33">
        <f t="shared" si="163"/>
        <v>1286765</v>
      </c>
      <c r="S965" s="33"/>
      <c r="T965" s="30" t="str">
        <f t="shared" si="164"/>
        <v>COP</v>
      </c>
      <c r="U965" s="33">
        <v>0</v>
      </c>
      <c r="V965" s="33">
        <v>0</v>
      </c>
      <c r="W965" s="33">
        <v>0</v>
      </c>
      <c r="X965" s="33">
        <f t="shared" si="165"/>
        <v>1318339</v>
      </c>
      <c r="Y965" s="33">
        <f t="shared" si="166"/>
        <v>269.7705378575846</v>
      </c>
      <c r="Z965" s="33">
        <f t="shared" si="167"/>
        <v>1286765</v>
      </c>
      <c r="AA965" s="34">
        <f t="shared" si="168"/>
        <v>1.8554486154108894E-06</v>
      </c>
      <c r="AB965" s="33" t="s">
        <v>631</v>
      </c>
      <c r="AC965" s="35">
        <v>44896</v>
      </c>
      <c r="AD965" s="33">
        <v>75</v>
      </c>
      <c r="AE965" s="36">
        <f t="shared" si="169"/>
        <v>44971</v>
      </c>
    </row>
    <row r="966" spans="2:31" ht="14.5" hidden="1">
      <c r="B966" s="29" t="s">
        <v>1018</v>
      </c>
      <c r="C966" s="30" t="str">
        <f t="shared" si="159"/>
        <v>(Proveedores estratégicos)</v>
      </c>
      <c r="D966" s="30">
        <v>4</v>
      </c>
      <c r="E966" s="30" t="s">
        <v>5137</v>
      </c>
      <c r="F966" s="30" t="s">
        <v>5138</v>
      </c>
      <c r="G966" s="30" t="s">
        <v>4780</v>
      </c>
      <c r="H966" s="31" t="s">
        <v>1057</v>
      </c>
      <c r="I966" s="31" t="s">
        <v>48</v>
      </c>
      <c r="J966" s="32">
        <v>1200630</v>
      </c>
      <c r="K966" s="33">
        <f t="shared" si="160"/>
        <v>243.5686656813107</v>
      </c>
      <c r="L966" s="33">
        <v>1161786</v>
      </c>
      <c r="M966" s="33">
        <v>0</v>
      </c>
      <c r="N966" s="33">
        <v>0</v>
      </c>
      <c r="O966" s="33">
        <v>0</v>
      </c>
      <c r="P966" s="33">
        <f t="shared" si="161"/>
        <v>1200630</v>
      </c>
      <c r="Q966" s="33">
        <f t="shared" si="162"/>
        <v>243.5686656813107</v>
      </c>
      <c r="R966" s="33">
        <f t="shared" si="163"/>
        <v>1161786</v>
      </c>
      <c r="S966" s="33"/>
      <c r="T966" s="30" t="str">
        <f t="shared" si="164"/>
        <v>COP</v>
      </c>
      <c r="U966" s="33">
        <v>0</v>
      </c>
      <c r="V966" s="33">
        <v>0</v>
      </c>
      <c r="W966" s="33">
        <v>0</v>
      </c>
      <c r="X966" s="33">
        <f t="shared" si="165"/>
        <v>1200630</v>
      </c>
      <c r="Y966" s="33">
        <f t="shared" si="166"/>
        <v>243.5686656813107</v>
      </c>
      <c r="Z966" s="33">
        <f t="shared" si="167"/>
        <v>1161786</v>
      </c>
      <c r="AA966" s="34">
        <f t="shared" si="168"/>
        <v>1.6752353577411226E-06</v>
      </c>
      <c r="AB966" s="33" t="s">
        <v>631</v>
      </c>
      <c r="AC966" s="35">
        <v>44896</v>
      </c>
      <c r="AD966" s="33">
        <v>75</v>
      </c>
      <c r="AE966" s="36">
        <f t="shared" si="169"/>
        <v>44971</v>
      </c>
    </row>
    <row r="967" spans="2:31" ht="14.5" hidden="1">
      <c r="B967" s="29" t="s">
        <v>1018</v>
      </c>
      <c r="C967" s="30" t="str">
        <f t="shared" si="159"/>
        <v>(Proveedores estratégicos)</v>
      </c>
      <c r="D967" s="30">
        <v>4</v>
      </c>
      <c r="E967" s="30" t="s">
        <v>5137</v>
      </c>
      <c r="F967" s="30" t="s">
        <v>5138</v>
      </c>
      <c r="G967" s="30" t="s">
        <v>4780</v>
      </c>
      <c r="H967" s="31" t="s">
        <v>1058</v>
      </c>
      <c r="I967" s="31" t="s">
        <v>48</v>
      </c>
      <c r="J967" s="32">
        <v>2868245</v>
      </c>
      <c r="K967" s="33">
        <f t="shared" si="160"/>
        <v>583.89467174020137</v>
      </c>
      <c r="L967" s="33">
        <v>2785090</v>
      </c>
      <c r="M967" s="33">
        <v>0</v>
      </c>
      <c r="N967" s="33">
        <v>0</v>
      </c>
      <c r="O967" s="33">
        <v>0</v>
      </c>
      <c r="P967" s="33">
        <f t="shared" si="161"/>
        <v>2868245</v>
      </c>
      <c r="Q967" s="33">
        <f t="shared" si="162"/>
        <v>583.89467174020137</v>
      </c>
      <c r="R967" s="33">
        <f t="shared" si="163"/>
        <v>2785090</v>
      </c>
      <c r="S967" s="33"/>
      <c r="T967" s="30" t="str">
        <f t="shared" si="164"/>
        <v>COP</v>
      </c>
      <c r="U967" s="33">
        <v>0</v>
      </c>
      <c r="V967" s="33">
        <v>0</v>
      </c>
      <c r="W967" s="33">
        <v>0</v>
      </c>
      <c r="X967" s="33">
        <f t="shared" si="165"/>
        <v>2868245</v>
      </c>
      <c r="Y967" s="33">
        <f t="shared" si="166"/>
        <v>583.89467174020137</v>
      </c>
      <c r="Z967" s="33">
        <f t="shared" si="167"/>
        <v>2785090</v>
      </c>
      <c r="AA967" s="34">
        <f t="shared" si="168"/>
        <v>4.0159558150048489E-06</v>
      </c>
      <c r="AB967" s="33" t="s">
        <v>631</v>
      </c>
      <c r="AC967" s="35">
        <v>44896</v>
      </c>
      <c r="AD967" s="33">
        <v>75</v>
      </c>
      <c r="AE967" s="36">
        <f t="shared" si="169"/>
        <v>44971</v>
      </c>
    </row>
    <row r="968" spans="2:31" ht="14.5" hidden="1">
      <c r="B968" s="29" t="s">
        <v>1018</v>
      </c>
      <c r="C968" s="30" t="str">
        <f t="shared" si="159"/>
        <v>(Proveedores estratégicos)</v>
      </c>
      <c r="D968" s="30">
        <v>4</v>
      </c>
      <c r="E968" s="30" t="s">
        <v>5137</v>
      </c>
      <c r="F968" s="30" t="s">
        <v>5138</v>
      </c>
      <c r="G968" s="30" t="s">
        <v>4780</v>
      </c>
      <c r="H968" s="31" t="s">
        <v>1059</v>
      </c>
      <c r="I968" s="31" t="s">
        <v>48</v>
      </c>
      <c r="J968" s="32">
        <v>12958595</v>
      </c>
      <c r="K968" s="33">
        <f t="shared" si="160"/>
        <v>2651.7064477918589</v>
      </c>
      <c r="L968" s="33">
        <v>12648242</v>
      </c>
      <c r="M968" s="33">
        <v>0</v>
      </c>
      <c r="N968" s="33">
        <v>0</v>
      </c>
      <c r="O968" s="33">
        <v>0</v>
      </c>
      <c r="P968" s="33">
        <f t="shared" si="161"/>
        <v>12958595</v>
      </c>
      <c r="Q968" s="33">
        <f t="shared" si="162"/>
        <v>2651.7064477918589</v>
      </c>
      <c r="R968" s="33">
        <f t="shared" si="163"/>
        <v>12648242</v>
      </c>
      <c r="S968" s="33"/>
      <c r="T968" s="30" t="str">
        <f t="shared" si="164"/>
        <v>COP</v>
      </c>
      <c r="U968" s="33">
        <v>0</v>
      </c>
      <c r="V968" s="33">
        <v>0</v>
      </c>
      <c r="W968" s="33">
        <v>0</v>
      </c>
      <c r="X968" s="33">
        <f t="shared" si="165"/>
        <v>12958595</v>
      </c>
      <c r="Y968" s="33">
        <f t="shared" si="166"/>
        <v>2651.7064477918589</v>
      </c>
      <c r="Z968" s="33">
        <f t="shared" si="167"/>
        <v>12648242</v>
      </c>
      <c r="AA968" s="34">
        <f t="shared" si="168"/>
        <v>1.8238111159599351E-05</v>
      </c>
      <c r="AB968" s="33" t="s">
        <v>631</v>
      </c>
      <c r="AC968" s="35">
        <v>44896</v>
      </c>
      <c r="AD968" s="33">
        <v>75</v>
      </c>
      <c r="AE968" s="36">
        <f t="shared" si="169"/>
        <v>44971</v>
      </c>
    </row>
    <row r="969" spans="2:31" ht="14.5" hidden="1">
      <c r="B969" s="29" t="s">
        <v>1018</v>
      </c>
      <c r="C969" s="30" t="str">
        <f t="shared" si="159"/>
        <v>(Proveedores estratégicos)</v>
      </c>
      <c r="D969" s="30">
        <v>4</v>
      </c>
      <c r="E969" s="30" t="s">
        <v>5137</v>
      </c>
      <c r="F969" s="30" t="s">
        <v>5138</v>
      </c>
      <c r="G969" s="30" t="s">
        <v>4780</v>
      </c>
      <c r="H969" s="31" t="s">
        <v>1060</v>
      </c>
      <c r="I969" s="31" t="s">
        <v>48</v>
      </c>
      <c r="J969" s="32">
        <v>3839585</v>
      </c>
      <c r="K969" s="33">
        <f t="shared" si="160"/>
        <v>785.69116429237806</v>
      </c>
      <c r="L969" s="33">
        <v>3747629</v>
      </c>
      <c r="M969" s="33">
        <v>0</v>
      </c>
      <c r="N969" s="33">
        <v>0</v>
      </c>
      <c r="O969" s="33">
        <v>0</v>
      </c>
      <c r="P969" s="33">
        <f t="shared" si="161"/>
        <v>3839585</v>
      </c>
      <c r="Q969" s="33">
        <f t="shared" si="162"/>
        <v>785.69116429237806</v>
      </c>
      <c r="R969" s="33">
        <f t="shared" si="163"/>
        <v>3747629</v>
      </c>
      <c r="S969" s="33"/>
      <c r="T969" s="30" t="str">
        <f t="shared" si="164"/>
        <v>COP</v>
      </c>
      <c r="U969" s="33">
        <v>0</v>
      </c>
      <c r="V969" s="33">
        <v>0</v>
      </c>
      <c r="W969" s="33">
        <v>0</v>
      </c>
      <c r="X969" s="33">
        <f t="shared" si="165"/>
        <v>3839585</v>
      </c>
      <c r="Y969" s="33">
        <f t="shared" si="166"/>
        <v>785.69116429237806</v>
      </c>
      <c r="Z969" s="33">
        <f t="shared" si="167"/>
        <v>3747629</v>
      </c>
      <c r="AA969" s="34">
        <f t="shared" si="168"/>
        <v>5.4038872980876047E-06</v>
      </c>
      <c r="AB969" s="33" t="s">
        <v>631</v>
      </c>
      <c r="AC969" s="35">
        <v>44896</v>
      </c>
      <c r="AD969" s="33">
        <v>75</v>
      </c>
      <c r="AE969" s="36">
        <f t="shared" si="169"/>
        <v>44971</v>
      </c>
    </row>
    <row r="970" spans="2:31" ht="14.5" hidden="1">
      <c r="B970" s="29" t="s">
        <v>1018</v>
      </c>
      <c r="C970" s="30" t="str">
        <f t="shared" si="159"/>
        <v>(Proveedores estratégicos)</v>
      </c>
      <c r="D970" s="30">
        <v>4</v>
      </c>
      <c r="E970" s="30" t="s">
        <v>5137</v>
      </c>
      <c r="F970" s="30" t="s">
        <v>5138</v>
      </c>
      <c r="G970" s="30" t="s">
        <v>4780</v>
      </c>
      <c r="H970" s="31" t="s">
        <v>1061</v>
      </c>
      <c r="I970" s="31" t="s">
        <v>48</v>
      </c>
      <c r="J970" s="32">
        <v>25000</v>
      </c>
      <c r="K970" s="33">
        <f t="shared" si="160"/>
        <v>5.2412549660890804</v>
      </c>
      <c r="L970" s="33">
        <v>25000</v>
      </c>
      <c r="M970" s="33">
        <v>0</v>
      </c>
      <c r="N970" s="33">
        <v>0</v>
      </c>
      <c r="O970" s="33">
        <v>0</v>
      </c>
      <c r="P970" s="33">
        <f t="shared" si="161"/>
        <v>25000</v>
      </c>
      <c r="Q970" s="33">
        <f t="shared" si="162"/>
        <v>5.2412549660890804</v>
      </c>
      <c r="R970" s="33">
        <f t="shared" si="163"/>
        <v>25000</v>
      </c>
      <c r="S970" s="33"/>
      <c r="T970" s="30" t="str">
        <f t="shared" si="164"/>
        <v>COP</v>
      </c>
      <c r="U970" s="33">
        <v>0</v>
      </c>
      <c r="V970" s="33">
        <v>0</v>
      </c>
      <c r="W970" s="33">
        <v>0</v>
      </c>
      <c r="X970" s="33">
        <f t="shared" si="165"/>
        <v>25000</v>
      </c>
      <c r="Y970" s="33">
        <f t="shared" si="166"/>
        <v>5.2412549660890804</v>
      </c>
      <c r="Z970" s="33">
        <f t="shared" si="167"/>
        <v>25000</v>
      </c>
      <c r="AA970" s="34">
        <f t="shared" si="168"/>
        <v>3.6048707716849803E-08</v>
      </c>
      <c r="AB970" s="33" t="s">
        <v>631</v>
      </c>
      <c r="AC970" s="35">
        <v>44896</v>
      </c>
      <c r="AD970" s="33">
        <v>75</v>
      </c>
      <c r="AE970" s="36">
        <f t="shared" si="169"/>
        <v>44971</v>
      </c>
    </row>
    <row r="971" spans="2:31" ht="14.5" hidden="1">
      <c r="B971" s="29" t="s">
        <v>1018</v>
      </c>
      <c r="C971" s="30" t="str">
        <f t="shared" si="159"/>
        <v>(Proveedores estratégicos)</v>
      </c>
      <c r="D971" s="30">
        <v>4</v>
      </c>
      <c r="E971" s="30" t="s">
        <v>5137</v>
      </c>
      <c r="F971" s="30" t="s">
        <v>5138</v>
      </c>
      <c r="G971" s="30" t="s">
        <v>4780</v>
      </c>
      <c r="H971" s="31" t="s">
        <v>1062</v>
      </c>
      <c r="I971" s="31" t="s">
        <v>48</v>
      </c>
      <c r="J971" s="32">
        <v>9308846</v>
      </c>
      <c r="K971" s="33">
        <f t="shared" si="160"/>
        <v>1904.8613688061469</v>
      </c>
      <c r="L971" s="33">
        <v>9085903</v>
      </c>
      <c r="M971" s="33">
        <v>0</v>
      </c>
      <c r="N971" s="33">
        <v>0</v>
      </c>
      <c r="O971" s="33">
        <v>0</v>
      </c>
      <c r="P971" s="33">
        <f t="shared" si="161"/>
        <v>9308846</v>
      </c>
      <c r="Q971" s="33">
        <f t="shared" si="162"/>
        <v>1904.8613688061469</v>
      </c>
      <c r="R971" s="33">
        <f t="shared" si="163"/>
        <v>9085903</v>
      </c>
      <c r="S971" s="33"/>
      <c r="T971" s="30" t="str">
        <f t="shared" si="164"/>
        <v>COP</v>
      </c>
      <c r="U971" s="33">
        <v>0</v>
      </c>
      <c r="V971" s="33">
        <v>0</v>
      </c>
      <c r="W971" s="33">
        <v>0</v>
      </c>
      <c r="X971" s="33">
        <f t="shared" si="165"/>
        <v>9308846</v>
      </c>
      <c r="Y971" s="33">
        <f t="shared" si="166"/>
        <v>1904.8613688061469</v>
      </c>
      <c r="Z971" s="33">
        <f t="shared" si="167"/>
        <v>9085903</v>
      </c>
      <c r="AA971" s="34">
        <f t="shared" si="168"/>
        <v>1.310140246362595E-05</v>
      </c>
      <c r="AB971" s="33" t="s">
        <v>631</v>
      </c>
      <c r="AC971" s="35">
        <v>44896</v>
      </c>
      <c r="AD971" s="33">
        <v>75</v>
      </c>
      <c r="AE971" s="36">
        <f t="shared" si="169"/>
        <v>44971</v>
      </c>
    </row>
    <row r="972" spans="2:31" ht="14.5" hidden="1">
      <c r="B972" s="29" t="s">
        <v>1018</v>
      </c>
      <c r="C972" s="30" t="str">
        <f t="shared" si="159"/>
        <v>(Proveedores estratégicos)</v>
      </c>
      <c r="D972" s="30">
        <v>4</v>
      </c>
      <c r="E972" s="30" t="s">
        <v>5137</v>
      </c>
      <c r="F972" s="30" t="s">
        <v>5138</v>
      </c>
      <c r="G972" s="30" t="s">
        <v>4780</v>
      </c>
      <c r="H972" s="31" t="s">
        <v>1063</v>
      </c>
      <c r="I972" s="31" t="s">
        <v>48</v>
      </c>
      <c r="J972" s="32">
        <v>10472452</v>
      </c>
      <c r="K972" s="33">
        <f t="shared" si="160"/>
        <v>2142.9690661131899</v>
      </c>
      <c r="L972" s="33">
        <v>10221641</v>
      </c>
      <c r="M972" s="33">
        <v>0</v>
      </c>
      <c r="N972" s="33">
        <v>0</v>
      </c>
      <c r="O972" s="33">
        <v>0</v>
      </c>
      <c r="P972" s="33">
        <f t="shared" si="161"/>
        <v>10472452</v>
      </c>
      <c r="Q972" s="33">
        <f t="shared" si="162"/>
        <v>2142.9690661131899</v>
      </c>
      <c r="R972" s="33">
        <f t="shared" si="163"/>
        <v>10221641</v>
      </c>
      <c r="S972" s="33"/>
      <c r="T972" s="30" t="str">
        <f t="shared" si="164"/>
        <v>COP</v>
      </c>
      <c r="U972" s="33">
        <v>0</v>
      </c>
      <c r="V972" s="33">
        <v>0</v>
      </c>
      <c r="W972" s="33">
        <v>0</v>
      </c>
      <c r="X972" s="33">
        <f t="shared" si="165"/>
        <v>10472452</v>
      </c>
      <c r="Y972" s="33">
        <f t="shared" si="166"/>
        <v>2142.9690661131899</v>
      </c>
      <c r="Z972" s="33">
        <f t="shared" si="167"/>
        <v>10221641</v>
      </c>
      <c r="AA972" s="34">
        <f t="shared" si="168"/>
        <v>1.4739077951822733E-05</v>
      </c>
      <c r="AB972" s="33" t="s">
        <v>631</v>
      </c>
      <c r="AC972" s="35">
        <v>44896</v>
      </c>
      <c r="AD972" s="33">
        <v>75</v>
      </c>
      <c r="AE972" s="36">
        <f t="shared" si="169"/>
        <v>44971</v>
      </c>
    </row>
    <row r="973" spans="2:31" ht="14.5" hidden="1">
      <c r="B973" s="29" t="s">
        <v>1018</v>
      </c>
      <c r="C973" s="30" t="str">
        <f t="shared" si="159"/>
        <v>(Proveedores estratégicos)</v>
      </c>
      <c r="D973" s="30">
        <v>4</v>
      </c>
      <c r="E973" s="30" t="s">
        <v>5137</v>
      </c>
      <c r="F973" s="30" t="s">
        <v>5138</v>
      </c>
      <c r="G973" s="30" t="s">
        <v>4780</v>
      </c>
      <c r="H973" s="31" t="s">
        <v>1064</v>
      </c>
      <c r="I973" s="31" t="s">
        <v>48</v>
      </c>
      <c r="J973" s="32">
        <v>136850</v>
      </c>
      <c r="K973" s="33">
        <f t="shared" si="160"/>
        <v>28.690629684371622</v>
      </c>
      <c r="L973" s="33">
        <v>136850</v>
      </c>
      <c r="M973" s="33">
        <v>0</v>
      </c>
      <c r="N973" s="33">
        <v>0</v>
      </c>
      <c r="O973" s="33">
        <v>0</v>
      </c>
      <c r="P973" s="33">
        <f t="shared" si="161"/>
        <v>136850</v>
      </c>
      <c r="Q973" s="33">
        <f t="shared" si="162"/>
        <v>28.690629684371622</v>
      </c>
      <c r="R973" s="33">
        <f t="shared" si="163"/>
        <v>136850</v>
      </c>
      <c r="S973" s="33"/>
      <c r="T973" s="30" t="str">
        <f t="shared" si="164"/>
        <v>COP</v>
      </c>
      <c r="U973" s="33">
        <v>0</v>
      </c>
      <c r="V973" s="33">
        <v>0</v>
      </c>
      <c r="W973" s="33">
        <v>0</v>
      </c>
      <c r="X973" s="33">
        <f t="shared" si="165"/>
        <v>136850</v>
      </c>
      <c r="Y973" s="33">
        <f t="shared" si="166"/>
        <v>28.690629684371622</v>
      </c>
      <c r="Z973" s="33">
        <f t="shared" si="167"/>
        <v>136850</v>
      </c>
      <c r="AA973" s="34">
        <f t="shared" si="168"/>
        <v>1.9733062604203581E-07</v>
      </c>
      <c r="AB973" s="33" t="s">
        <v>631</v>
      </c>
      <c r="AC973" s="35">
        <v>44896</v>
      </c>
      <c r="AD973" s="33">
        <v>75</v>
      </c>
      <c r="AE973" s="36">
        <f t="shared" si="169"/>
        <v>44971</v>
      </c>
    </row>
    <row r="974" spans="2:31" ht="14.5" hidden="1">
      <c r="B974" s="29" t="s">
        <v>1018</v>
      </c>
      <c r="C974" s="30" t="str">
        <f t="shared" si="159"/>
        <v>(Proveedores estratégicos)</v>
      </c>
      <c r="D974" s="30">
        <v>4</v>
      </c>
      <c r="E974" s="30" t="s">
        <v>5137</v>
      </c>
      <c r="F974" s="30" t="s">
        <v>5138</v>
      </c>
      <c r="G974" s="30" t="s">
        <v>4780</v>
      </c>
      <c r="H974" s="31" t="s">
        <v>1065</v>
      </c>
      <c r="I974" s="31" t="s">
        <v>48</v>
      </c>
      <c r="J974" s="32">
        <v>442666</v>
      </c>
      <c r="K974" s="33">
        <f t="shared" si="160"/>
        <v>92.805014832751553</v>
      </c>
      <c r="L974" s="33">
        <v>442666</v>
      </c>
      <c r="M974" s="33">
        <v>0</v>
      </c>
      <c r="N974" s="33">
        <v>0</v>
      </c>
      <c r="O974" s="33">
        <v>0</v>
      </c>
      <c r="P974" s="33">
        <f t="shared" si="161"/>
        <v>442666</v>
      </c>
      <c r="Q974" s="33">
        <f t="shared" si="162"/>
        <v>92.805014832751553</v>
      </c>
      <c r="R974" s="33">
        <f t="shared" si="163"/>
        <v>442666</v>
      </c>
      <c r="S974" s="33"/>
      <c r="T974" s="30" t="str">
        <f t="shared" si="164"/>
        <v>COP</v>
      </c>
      <c r="U974" s="33">
        <v>0</v>
      </c>
      <c r="V974" s="33">
        <v>0</v>
      </c>
      <c r="W974" s="33">
        <v>0</v>
      </c>
      <c r="X974" s="33">
        <f t="shared" si="165"/>
        <v>442666</v>
      </c>
      <c r="Y974" s="33">
        <f t="shared" si="166"/>
        <v>92.805014832751553</v>
      </c>
      <c r="Z974" s="33">
        <f t="shared" si="167"/>
        <v>442666</v>
      </c>
      <c r="AA974" s="34">
        <f t="shared" si="168"/>
        <v>6.3830149000748142E-07</v>
      </c>
      <c r="AB974" s="33" t="s">
        <v>631</v>
      </c>
      <c r="AC974" s="35">
        <v>44896</v>
      </c>
      <c r="AD974" s="33">
        <v>75</v>
      </c>
      <c r="AE974" s="36">
        <f t="shared" si="169"/>
        <v>44971</v>
      </c>
    </row>
    <row r="975" spans="2:31" ht="14.5" hidden="1">
      <c r="B975" s="29" t="s">
        <v>1018</v>
      </c>
      <c r="C975" s="30" t="str">
        <f t="shared" si="178" ref="C975:C1038">+IF(D975=1,$A$4,IF(D975=2,$A$5,IF(D975=3,$A$6,IF(D975=4,$A$7,IF(D975=5,$A$8,IF(D975=6,$A$9,))))))</f>
        <v>(Proveedores estratégicos)</v>
      </c>
      <c r="D975" s="30">
        <v>4</v>
      </c>
      <c r="E975" s="30" t="s">
        <v>5137</v>
      </c>
      <c r="F975" s="30" t="s">
        <v>5138</v>
      </c>
      <c r="G975" s="30" t="s">
        <v>4780</v>
      </c>
      <c r="H975" s="31" t="s">
        <v>1066</v>
      </c>
      <c r="I975" s="31" t="s">
        <v>48</v>
      </c>
      <c r="J975" s="32">
        <v>1163606</v>
      </c>
      <c r="K975" s="33">
        <f t="shared" si="179" ref="K975:K1038">+IF(I975="USD",J975,L975/$L$3)</f>
        <v>236.87767959160141</v>
      </c>
      <c r="L975" s="33">
        <v>1129871</v>
      </c>
      <c r="M975" s="33">
        <v>0</v>
      </c>
      <c r="N975" s="33">
        <v>0</v>
      </c>
      <c r="O975" s="33">
        <v>0</v>
      </c>
      <c r="P975" s="33">
        <f t="shared" si="180" ref="P975:P1038">+J975+M975</f>
        <v>1163606</v>
      </c>
      <c r="Q975" s="33">
        <f t="shared" si="181" ref="Q975:Q1038">+K975+N975</f>
        <v>236.87767959160141</v>
      </c>
      <c r="R975" s="33">
        <f t="shared" si="182" ref="R975:R1038">+L975+O975</f>
        <v>1129871</v>
      </c>
      <c r="S975" s="33"/>
      <c r="T975" s="30" t="str">
        <f t="shared" si="183" ref="T975:T1038">+I975</f>
        <v>COP</v>
      </c>
      <c r="U975" s="33">
        <v>0</v>
      </c>
      <c r="V975" s="33">
        <v>0</v>
      </c>
      <c r="W975" s="33">
        <v>0</v>
      </c>
      <c r="X975" s="33">
        <f t="shared" si="184" ref="X975:X1038">+P975+U975</f>
        <v>1163606</v>
      </c>
      <c r="Y975" s="33">
        <f t="shared" si="185" ref="Y975:Y1038">+Q975+V975</f>
        <v>236.87767959160141</v>
      </c>
      <c r="Z975" s="33">
        <f t="shared" si="186" ref="Z975:Z1038">+R975+W975</f>
        <v>1129871</v>
      </c>
      <c r="AA975" s="34">
        <f t="shared" si="187" ref="AA975:AA1038">+IF(D975=1,Z975/$C$4,IF(D975=2,Z975/$C$5,IF(D975=3,Z975/$C$6,IF(D975=4,Z975/$C$7,IF(D975=5,Z975/$C$8,IF(D975=6,Z975/$C$9))))))</f>
        <v>1.6292155774697921E-06</v>
      </c>
      <c r="AB975" s="33" t="s">
        <v>631</v>
      </c>
      <c r="AC975" s="35">
        <v>44896</v>
      </c>
      <c r="AD975" s="33">
        <v>75</v>
      </c>
      <c r="AE975" s="36">
        <f t="shared" si="169"/>
        <v>44971</v>
      </c>
    </row>
    <row r="976" spans="2:31" ht="14.5" hidden="1">
      <c r="B976" s="29" t="s">
        <v>1018</v>
      </c>
      <c r="C976" s="30" t="str">
        <f t="shared" si="178"/>
        <v>(Proveedores estratégicos)</v>
      </c>
      <c r="D976" s="30">
        <v>4</v>
      </c>
      <c r="E976" s="30" t="s">
        <v>5137</v>
      </c>
      <c r="F976" s="30" t="s">
        <v>5138</v>
      </c>
      <c r="G976" s="30" t="s">
        <v>4780</v>
      </c>
      <c r="H976" s="31" t="s">
        <v>1067</v>
      </c>
      <c r="I976" s="31" t="s">
        <v>48</v>
      </c>
      <c r="J976" s="32">
        <v>3299160</v>
      </c>
      <c r="K976" s="33">
        <f t="shared" si="179"/>
        <v>686.13625166409838</v>
      </c>
      <c r="L976" s="33">
        <v>3272767</v>
      </c>
      <c r="M976" s="33">
        <v>0</v>
      </c>
      <c r="N976" s="33">
        <v>0</v>
      </c>
      <c r="O976" s="33">
        <v>0</v>
      </c>
      <c r="P976" s="33">
        <f t="shared" si="180"/>
        <v>3299160</v>
      </c>
      <c r="Q976" s="33">
        <f t="shared" si="181"/>
        <v>686.13625166409838</v>
      </c>
      <c r="R976" s="33">
        <f t="shared" si="182"/>
        <v>3272767</v>
      </c>
      <c r="S976" s="33"/>
      <c r="T976" s="30" t="str">
        <f t="shared" si="183"/>
        <v>COP</v>
      </c>
      <c r="U976" s="33">
        <v>0</v>
      </c>
      <c r="V976" s="33">
        <v>0</v>
      </c>
      <c r="W976" s="33">
        <v>0</v>
      </c>
      <c r="X976" s="33">
        <f t="shared" si="184"/>
        <v>3299160</v>
      </c>
      <c r="Y976" s="33">
        <f t="shared" si="185"/>
        <v>686.13625166409838</v>
      </c>
      <c r="Z976" s="33">
        <f t="shared" si="186"/>
        <v>3272767</v>
      </c>
      <c r="AA976" s="34">
        <f t="shared" si="187"/>
        <v>4.7191608403340553E-06</v>
      </c>
      <c r="AB976" s="33" t="s">
        <v>631</v>
      </c>
      <c r="AC976" s="35">
        <v>44896</v>
      </c>
      <c r="AD976" s="33">
        <v>75</v>
      </c>
      <c r="AE976" s="36">
        <f t="shared" si="169"/>
        <v>44971</v>
      </c>
    </row>
    <row r="977" spans="2:31" ht="14.5" hidden="1">
      <c r="B977" s="29" t="s">
        <v>1018</v>
      </c>
      <c r="C977" s="30" t="str">
        <f t="shared" si="178"/>
        <v>(Proveedores estratégicos)</v>
      </c>
      <c r="D977" s="30">
        <v>4</v>
      </c>
      <c r="E977" s="30" t="s">
        <v>5137</v>
      </c>
      <c r="F977" s="30" t="s">
        <v>5138</v>
      </c>
      <c r="G977" s="30" t="s">
        <v>4780</v>
      </c>
      <c r="H977" s="31" t="s">
        <v>1068</v>
      </c>
      <c r="I977" s="31" t="s">
        <v>48</v>
      </c>
      <c r="J977" s="32">
        <v>712188</v>
      </c>
      <c r="K977" s="33">
        <f t="shared" si="179"/>
        <v>149.31035567156198</v>
      </c>
      <c r="L977" s="33">
        <v>712188</v>
      </c>
      <c r="M977" s="33">
        <v>0</v>
      </c>
      <c r="N977" s="33">
        <v>0</v>
      </c>
      <c r="O977" s="33">
        <v>0</v>
      </c>
      <c r="P977" s="33">
        <f t="shared" si="180"/>
        <v>712188</v>
      </c>
      <c r="Q977" s="33">
        <f t="shared" si="181"/>
        <v>149.31035567156198</v>
      </c>
      <c r="R977" s="33">
        <f t="shared" si="182"/>
        <v>712188</v>
      </c>
      <c r="S977" s="33"/>
      <c r="T977" s="30" t="str">
        <f t="shared" si="183"/>
        <v>COP</v>
      </c>
      <c r="U977" s="33">
        <v>0</v>
      </c>
      <c r="V977" s="33">
        <v>0</v>
      </c>
      <c r="W977" s="33">
        <v>0</v>
      </c>
      <c r="X977" s="33">
        <f t="shared" si="184"/>
        <v>712188</v>
      </c>
      <c r="Y977" s="33">
        <f t="shared" si="185"/>
        <v>149.31035567156198</v>
      </c>
      <c r="Z977" s="33">
        <f t="shared" si="186"/>
        <v>712188</v>
      </c>
      <c r="AA977" s="34">
        <f t="shared" si="187"/>
        <v>1.0269382820579131E-06</v>
      </c>
      <c r="AB977" s="33" t="s">
        <v>631</v>
      </c>
      <c r="AC977" s="35">
        <v>44896</v>
      </c>
      <c r="AD977" s="33">
        <v>75</v>
      </c>
      <c r="AE977" s="36">
        <f t="shared" si="169"/>
        <v>44971</v>
      </c>
    </row>
    <row r="978" spans="2:31" ht="14.5" hidden="1">
      <c r="B978" s="29" t="s">
        <v>1018</v>
      </c>
      <c r="C978" s="30" t="str">
        <f t="shared" si="178"/>
        <v>(Proveedores estratégicos)</v>
      </c>
      <c r="D978" s="30">
        <v>4</v>
      </c>
      <c r="E978" s="30" t="s">
        <v>5137</v>
      </c>
      <c r="F978" s="30" t="s">
        <v>5138</v>
      </c>
      <c r="G978" s="30" t="s">
        <v>4780</v>
      </c>
      <c r="H978" s="31" t="s">
        <v>1069</v>
      </c>
      <c r="I978" s="31" t="s">
        <v>48</v>
      </c>
      <c r="J978" s="32">
        <v>9726948</v>
      </c>
      <c r="K978" s="33">
        <f t="shared" si="179"/>
        <v>1980.1354340283235</v>
      </c>
      <c r="L978" s="33">
        <v>9444949</v>
      </c>
      <c r="M978" s="33">
        <v>0</v>
      </c>
      <c r="N978" s="33">
        <v>0</v>
      </c>
      <c r="O978" s="33">
        <v>0</v>
      </c>
      <c r="P978" s="33">
        <f t="shared" si="180"/>
        <v>9726948</v>
      </c>
      <c r="Q978" s="33">
        <f t="shared" si="181"/>
        <v>1980.1354340283235</v>
      </c>
      <c r="R978" s="33">
        <f t="shared" si="182"/>
        <v>9444949</v>
      </c>
      <c r="S978" s="38"/>
      <c r="T978" s="30" t="str">
        <f t="shared" si="183"/>
        <v>COP</v>
      </c>
      <c r="U978" s="33">
        <v>0</v>
      </c>
      <c r="V978" s="33">
        <v>0</v>
      </c>
      <c r="W978" s="33">
        <v>0</v>
      </c>
      <c r="X978" s="33">
        <f t="shared" si="184"/>
        <v>9726948</v>
      </c>
      <c r="Y978" s="33">
        <f t="shared" si="185"/>
        <v>1980.1354340283235</v>
      </c>
      <c r="Z978" s="33">
        <f t="shared" si="186"/>
        <v>9444949</v>
      </c>
      <c r="AA978" s="34">
        <f t="shared" si="187"/>
        <v>1.3619128236062114E-05</v>
      </c>
      <c r="AB978" s="33" t="s">
        <v>631</v>
      </c>
      <c r="AC978" s="35">
        <v>44896</v>
      </c>
      <c r="AD978" s="33">
        <v>75</v>
      </c>
      <c r="AE978" s="36">
        <f t="shared" si="169"/>
        <v>44971</v>
      </c>
    </row>
    <row r="979" spans="2:31" ht="14.5" hidden="1">
      <c r="B979" s="29" t="s">
        <v>1018</v>
      </c>
      <c r="C979" s="30" t="str">
        <f t="shared" si="178"/>
        <v>(Proveedores estratégicos)</v>
      </c>
      <c r="D979" s="30">
        <v>4</v>
      </c>
      <c r="E979" s="30" t="s">
        <v>5137</v>
      </c>
      <c r="F979" s="30" t="s">
        <v>5138</v>
      </c>
      <c r="G979" s="30" t="s">
        <v>4780</v>
      </c>
      <c r="H979" s="31" t="s">
        <v>1070</v>
      </c>
      <c r="I979" s="31" t="s">
        <v>48</v>
      </c>
      <c r="J979" s="32">
        <v>184669</v>
      </c>
      <c r="K979" s="33">
        <f t="shared" si="179"/>
        <v>37.788819354906337</v>
      </c>
      <c r="L979" s="33">
        <v>180247</v>
      </c>
      <c r="M979" s="33">
        <v>0</v>
      </c>
      <c r="N979" s="33">
        <v>0</v>
      </c>
      <c r="O979" s="33">
        <v>0</v>
      </c>
      <c r="P979" s="33">
        <f t="shared" si="180"/>
        <v>184669</v>
      </c>
      <c r="Q979" s="33">
        <f t="shared" si="181"/>
        <v>37.788819354906337</v>
      </c>
      <c r="R979" s="33">
        <f t="shared" si="182"/>
        <v>180247</v>
      </c>
      <c r="S979" s="33"/>
      <c r="T979" s="30" t="str">
        <f t="shared" si="183"/>
        <v>COP</v>
      </c>
      <c r="U979" s="33">
        <v>0</v>
      </c>
      <c r="V979" s="33">
        <v>0</v>
      </c>
      <c r="W979" s="33">
        <v>0</v>
      </c>
      <c r="X979" s="33">
        <f t="shared" si="184"/>
        <v>184669</v>
      </c>
      <c r="Y979" s="33">
        <f t="shared" si="185"/>
        <v>37.788819354906337</v>
      </c>
      <c r="Z979" s="33">
        <f t="shared" si="186"/>
        <v>180247</v>
      </c>
      <c r="AA979" s="34">
        <f t="shared" si="187"/>
        <v>2.5990685679356106E-07</v>
      </c>
      <c r="AB979" s="33" t="s">
        <v>631</v>
      </c>
      <c r="AC979" s="35">
        <v>44896</v>
      </c>
      <c r="AD979" s="33">
        <v>75</v>
      </c>
      <c r="AE979" s="36">
        <f t="shared" si="169"/>
        <v>44971</v>
      </c>
    </row>
    <row r="980" spans="2:31" ht="14.5" hidden="1">
      <c r="B980" s="29" t="s">
        <v>1018</v>
      </c>
      <c r="C980" s="30" t="str">
        <f t="shared" si="178"/>
        <v>(Proveedores estratégicos)</v>
      </c>
      <c r="D980" s="30">
        <v>4</v>
      </c>
      <c r="E980" s="30" t="s">
        <v>5137</v>
      </c>
      <c r="F980" s="30" t="s">
        <v>5138</v>
      </c>
      <c r="G980" s="30" t="s">
        <v>4780</v>
      </c>
      <c r="H980" s="31" t="s">
        <v>1071</v>
      </c>
      <c r="I980" s="31" t="s">
        <v>48</v>
      </c>
      <c r="J980" s="32">
        <v>368568</v>
      </c>
      <c r="K980" s="33">
        <f t="shared" si="179"/>
        <v>75.419772110234064</v>
      </c>
      <c r="L980" s="33">
        <v>359741</v>
      </c>
      <c r="M980" s="33">
        <v>0</v>
      </c>
      <c r="N980" s="33">
        <v>0</v>
      </c>
      <c r="O980" s="33">
        <v>0</v>
      </c>
      <c r="P980" s="33">
        <f t="shared" si="180"/>
        <v>368568</v>
      </c>
      <c r="Q980" s="33">
        <f t="shared" si="181"/>
        <v>75.419772110234064</v>
      </c>
      <c r="R980" s="33">
        <f t="shared" si="182"/>
        <v>359741</v>
      </c>
      <c r="S980" s="33"/>
      <c r="T980" s="30" t="str">
        <f t="shared" si="183"/>
        <v>COP</v>
      </c>
      <c r="U980" s="33">
        <v>0</v>
      </c>
      <c r="V980" s="33">
        <v>0</v>
      </c>
      <c r="W980" s="33">
        <v>0</v>
      </c>
      <c r="X980" s="33">
        <f t="shared" si="184"/>
        <v>368568</v>
      </c>
      <c r="Y980" s="33">
        <f t="shared" si="185"/>
        <v>75.419772110234064</v>
      </c>
      <c r="Z980" s="33">
        <f t="shared" si="186"/>
        <v>359741</v>
      </c>
      <c r="AA980" s="34">
        <f t="shared" si="187"/>
        <v>5.1872792651069065E-07</v>
      </c>
      <c r="AB980" s="33" t="s">
        <v>631</v>
      </c>
      <c r="AC980" s="35">
        <v>44896</v>
      </c>
      <c r="AD980" s="33">
        <v>75</v>
      </c>
      <c r="AE980" s="36">
        <f t="shared" si="169"/>
        <v>44971</v>
      </c>
    </row>
    <row r="981" spans="2:31" ht="14.5" hidden="1">
      <c r="B981" s="29" t="s">
        <v>1018</v>
      </c>
      <c r="C981" s="30" t="str">
        <f t="shared" si="178"/>
        <v>(Proveedores estratégicos)</v>
      </c>
      <c r="D981" s="30">
        <v>4</v>
      </c>
      <c r="E981" s="30" t="s">
        <v>5137</v>
      </c>
      <c r="F981" s="30" t="s">
        <v>5138</v>
      </c>
      <c r="G981" s="30" t="s">
        <v>4780</v>
      </c>
      <c r="H981" s="31" t="s">
        <v>1072</v>
      </c>
      <c r="I981" s="31" t="s">
        <v>48</v>
      </c>
      <c r="J981" s="32">
        <v>10733169</v>
      </c>
      <c r="K981" s="33">
        <f t="shared" si="179"/>
        <v>2250.2110129249345</v>
      </c>
      <c r="L981" s="33">
        <v>10733169</v>
      </c>
      <c r="M981" s="33">
        <v>0</v>
      </c>
      <c r="N981" s="33">
        <v>0</v>
      </c>
      <c r="O981" s="33">
        <v>0</v>
      </c>
      <c r="P981" s="33">
        <f t="shared" si="180"/>
        <v>10733169</v>
      </c>
      <c r="Q981" s="33">
        <f t="shared" si="181"/>
        <v>2250.2110129249345</v>
      </c>
      <c r="R981" s="33">
        <f t="shared" si="182"/>
        <v>10733169</v>
      </c>
      <c r="S981" s="38"/>
      <c r="T981" s="30" t="str">
        <f t="shared" si="183"/>
        <v>COP</v>
      </c>
      <c r="U981" s="33">
        <v>0</v>
      </c>
      <c r="V981" s="33">
        <v>0</v>
      </c>
      <c r="W981" s="33">
        <v>0</v>
      </c>
      <c r="X981" s="33">
        <f t="shared" si="184"/>
        <v>10733169</v>
      </c>
      <c r="Y981" s="33">
        <f t="shared" si="185"/>
        <v>2250.2110129249345</v>
      </c>
      <c r="Z981" s="33">
        <f t="shared" si="186"/>
        <v>10733169</v>
      </c>
      <c r="AA981" s="34">
        <f t="shared" si="187"/>
        <v>1.5476674886262122E-05</v>
      </c>
      <c r="AB981" s="33" t="s">
        <v>631</v>
      </c>
      <c r="AC981" s="35">
        <v>44896</v>
      </c>
      <c r="AD981" s="33">
        <v>75</v>
      </c>
      <c r="AE981" s="36">
        <f t="shared" si="169"/>
        <v>44971</v>
      </c>
    </row>
    <row r="982" spans="2:31" ht="14.5" hidden="1">
      <c r="B982" s="29" t="s">
        <v>1018</v>
      </c>
      <c r="C982" s="30" t="str">
        <f t="shared" si="178"/>
        <v>(Proveedores estratégicos)</v>
      </c>
      <c r="D982" s="30">
        <v>4</v>
      </c>
      <c r="E982" s="30" t="s">
        <v>5137</v>
      </c>
      <c r="F982" s="30" t="s">
        <v>5138</v>
      </c>
      <c r="G982" s="30" t="s">
        <v>4780</v>
      </c>
      <c r="H982" s="31" t="s">
        <v>1073</v>
      </c>
      <c r="I982" s="31" t="s">
        <v>48</v>
      </c>
      <c r="J982" s="32">
        <v>83300</v>
      </c>
      <c r="K982" s="33">
        <f t="shared" si="179"/>
        <v>17.463861547008815</v>
      </c>
      <c r="L982" s="33">
        <v>83300</v>
      </c>
      <c r="M982" s="33">
        <v>0</v>
      </c>
      <c r="N982" s="33">
        <v>0</v>
      </c>
      <c r="O982" s="33">
        <v>0</v>
      </c>
      <c r="P982" s="33">
        <f t="shared" si="180"/>
        <v>83300</v>
      </c>
      <c r="Q982" s="33">
        <f t="shared" si="181"/>
        <v>17.463861547008815</v>
      </c>
      <c r="R982" s="33">
        <f t="shared" si="182"/>
        <v>83300</v>
      </c>
      <c r="S982" s="38"/>
      <c r="T982" s="30" t="str">
        <f t="shared" si="183"/>
        <v>COP</v>
      </c>
      <c r="U982" s="33">
        <v>0</v>
      </c>
      <c r="V982" s="33">
        <v>0</v>
      </c>
      <c r="W982" s="33">
        <v>0</v>
      </c>
      <c r="X982" s="33">
        <f t="shared" si="184"/>
        <v>83300</v>
      </c>
      <c r="Y982" s="33">
        <f t="shared" si="185"/>
        <v>17.463861547008815</v>
      </c>
      <c r="Z982" s="33">
        <f t="shared" si="186"/>
        <v>83300</v>
      </c>
      <c r="AA982" s="34">
        <f t="shared" si="187"/>
        <v>1.2011429411254354E-07</v>
      </c>
      <c r="AB982" s="33" t="s">
        <v>631</v>
      </c>
      <c r="AC982" s="35">
        <v>44896</v>
      </c>
      <c r="AD982" s="33">
        <v>75</v>
      </c>
      <c r="AE982" s="36">
        <f t="shared" si="169"/>
        <v>44971</v>
      </c>
    </row>
    <row r="983" spans="2:31" ht="14.5" hidden="1">
      <c r="B983" s="29" t="s">
        <v>1018</v>
      </c>
      <c r="C983" s="30" t="str">
        <f t="shared" si="178"/>
        <v>(Proveedores estratégicos)</v>
      </c>
      <c r="D983" s="30">
        <v>4</v>
      </c>
      <c r="E983" s="30" t="s">
        <v>5137</v>
      </c>
      <c r="F983" s="30" t="s">
        <v>5138</v>
      </c>
      <c r="G983" s="30" t="s">
        <v>4780</v>
      </c>
      <c r="H983" s="31" t="s">
        <v>1074</v>
      </c>
      <c r="I983" s="31" t="s">
        <v>48</v>
      </c>
      <c r="J983" s="32">
        <v>257394</v>
      </c>
      <c r="K983" s="33">
        <f t="shared" si="179"/>
        <v>53.962703229661308</v>
      </c>
      <c r="L983" s="33">
        <v>257394</v>
      </c>
      <c r="M983" s="33">
        <v>0</v>
      </c>
      <c r="N983" s="33">
        <v>0</v>
      </c>
      <c r="O983" s="33">
        <v>0</v>
      </c>
      <c r="P983" s="33">
        <f t="shared" si="180"/>
        <v>257394</v>
      </c>
      <c r="Q983" s="33">
        <f t="shared" si="181"/>
        <v>53.962703229661308</v>
      </c>
      <c r="R983" s="33">
        <f t="shared" si="182"/>
        <v>257394</v>
      </c>
      <c r="S983" s="33"/>
      <c r="T983" s="30" t="str">
        <f t="shared" si="183"/>
        <v>COP</v>
      </c>
      <c r="U983" s="33">
        <v>0</v>
      </c>
      <c r="V983" s="33">
        <v>0</v>
      </c>
      <c r="W983" s="33">
        <v>0</v>
      </c>
      <c r="X983" s="33">
        <f t="shared" si="184"/>
        <v>257394</v>
      </c>
      <c r="Y983" s="33">
        <f t="shared" si="185"/>
        <v>53.962703229661308</v>
      </c>
      <c r="Z983" s="33">
        <f t="shared" si="186"/>
        <v>257394</v>
      </c>
      <c r="AA983" s="34">
        <f t="shared" si="187"/>
        <v>3.7114884296283354E-07</v>
      </c>
      <c r="AB983" s="33" t="s">
        <v>631</v>
      </c>
      <c r="AC983" s="35">
        <v>44896</v>
      </c>
      <c r="AD983" s="33">
        <v>75</v>
      </c>
      <c r="AE983" s="36">
        <f t="shared" si="169"/>
        <v>44971</v>
      </c>
    </row>
    <row r="984" spans="2:31" ht="14.5" hidden="1">
      <c r="B984" s="29" t="s">
        <v>1018</v>
      </c>
      <c r="C984" s="30" t="str">
        <f t="shared" si="178"/>
        <v>(Proveedores estratégicos)</v>
      </c>
      <c r="D984" s="30">
        <v>4</v>
      </c>
      <c r="E984" s="30" t="s">
        <v>5137</v>
      </c>
      <c r="F984" s="30" t="s">
        <v>5138</v>
      </c>
      <c r="G984" s="30" t="s">
        <v>4780</v>
      </c>
      <c r="H984" s="31" t="s">
        <v>1075</v>
      </c>
      <c r="I984" s="31" t="s">
        <v>48</v>
      </c>
      <c r="J984" s="32">
        <v>12103254</v>
      </c>
      <c r="K984" s="33">
        <f t="shared" si="179"/>
        <v>2537.449605333501</v>
      </c>
      <c r="L984" s="33">
        <v>12103254</v>
      </c>
      <c r="M984" s="33">
        <v>0</v>
      </c>
      <c r="N984" s="33">
        <v>0</v>
      </c>
      <c r="O984" s="33">
        <v>0</v>
      </c>
      <c r="P984" s="33">
        <f t="shared" si="180"/>
        <v>12103254</v>
      </c>
      <c r="Q984" s="33">
        <f t="shared" si="181"/>
        <v>2537.449605333501</v>
      </c>
      <c r="R984" s="33">
        <f t="shared" si="182"/>
        <v>12103254</v>
      </c>
      <c r="S984" s="33"/>
      <c r="T984" s="30" t="str">
        <f t="shared" si="183"/>
        <v>COP</v>
      </c>
      <c r="U984" s="33">
        <v>0</v>
      </c>
      <c r="V984" s="33">
        <v>0</v>
      </c>
      <c r="W984" s="33">
        <v>0</v>
      </c>
      <c r="X984" s="33">
        <f t="shared" si="184"/>
        <v>12103254</v>
      </c>
      <c r="Y984" s="33">
        <f t="shared" si="185"/>
        <v>2537.449605333501</v>
      </c>
      <c r="Z984" s="33">
        <f t="shared" si="186"/>
        <v>12103254</v>
      </c>
      <c r="AA984" s="34">
        <f t="shared" si="187"/>
        <v>1.7452266634751731E-05</v>
      </c>
      <c r="AB984" s="33" t="s">
        <v>631</v>
      </c>
      <c r="AC984" s="35">
        <v>44896</v>
      </c>
      <c r="AD984" s="33">
        <v>75</v>
      </c>
      <c r="AE984" s="36">
        <f t="shared" si="169"/>
        <v>44971</v>
      </c>
    </row>
    <row r="985" spans="2:31" ht="14.5" hidden="1">
      <c r="B985" s="29" t="s">
        <v>1018</v>
      </c>
      <c r="C985" s="30" t="str">
        <f t="shared" si="178"/>
        <v>(Proveedores estratégicos)</v>
      </c>
      <c r="D985" s="30">
        <v>4</v>
      </c>
      <c r="E985" s="30" t="s">
        <v>5137</v>
      </c>
      <c r="F985" s="30" t="s">
        <v>5138</v>
      </c>
      <c r="G985" s="30" t="s">
        <v>4780</v>
      </c>
      <c r="H985" s="31" t="s">
        <v>1076</v>
      </c>
      <c r="I985" s="31" t="s">
        <v>48</v>
      </c>
      <c r="J985" s="32">
        <v>9111071</v>
      </c>
      <c r="K985" s="33">
        <f t="shared" si="179"/>
        <v>1894.856861326876</v>
      </c>
      <c r="L985" s="33">
        <v>9038183</v>
      </c>
      <c r="M985" s="33">
        <v>0</v>
      </c>
      <c r="N985" s="33">
        <v>0</v>
      </c>
      <c r="O985" s="33">
        <v>0</v>
      </c>
      <c r="P985" s="33">
        <f t="shared" si="180"/>
        <v>9111071</v>
      </c>
      <c r="Q985" s="33">
        <f t="shared" si="181"/>
        <v>1894.856861326876</v>
      </c>
      <c r="R985" s="33">
        <f t="shared" si="182"/>
        <v>9038183</v>
      </c>
      <c r="S985" s="33"/>
      <c r="T985" s="30" t="str">
        <f t="shared" si="183"/>
        <v>COP</v>
      </c>
      <c r="U985" s="33">
        <v>0</v>
      </c>
      <c r="V985" s="33">
        <v>0</v>
      </c>
      <c r="W985" s="33">
        <v>0</v>
      </c>
      <c r="X985" s="33">
        <f t="shared" si="184"/>
        <v>9111071</v>
      </c>
      <c r="Y985" s="33">
        <f t="shared" si="185"/>
        <v>1894.856861326876</v>
      </c>
      <c r="Z985" s="33">
        <f t="shared" si="186"/>
        <v>9038183</v>
      </c>
      <c r="AA985" s="34">
        <f t="shared" si="187"/>
        <v>1.3032592690336029E-05</v>
      </c>
      <c r="AB985" s="33" t="s">
        <v>631</v>
      </c>
      <c r="AC985" s="35">
        <v>44896</v>
      </c>
      <c r="AD985" s="33">
        <v>75</v>
      </c>
      <c r="AE985" s="36">
        <f t="shared" si="169"/>
        <v>44971</v>
      </c>
    </row>
    <row r="986" spans="2:31" ht="14.5" hidden="1">
      <c r="B986" s="29" t="s">
        <v>1018</v>
      </c>
      <c r="C986" s="30" t="str">
        <f t="shared" si="178"/>
        <v>(Proveedores estratégicos)</v>
      </c>
      <c r="D986" s="30">
        <v>4</v>
      </c>
      <c r="E986" s="30" t="s">
        <v>5137</v>
      </c>
      <c r="F986" s="30" t="s">
        <v>5138</v>
      </c>
      <c r="G986" s="30" t="s">
        <v>4780</v>
      </c>
      <c r="H986" s="31" t="s">
        <v>1077</v>
      </c>
      <c r="I986" s="31" t="s">
        <v>48</v>
      </c>
      <c r="J986" s="32">
        <v>1883342</v>
      </c>
      <c r="K986" s="33">
        <f t="shared" si="179"/>
        <v>385.38675220394771</v>
      </c>
      <c r="L986" s="33">
        <v>1838237</v>
      </c>
      <c r="M986" s="33">
        <v>0</v>
      </c>
      <c r="N986" s="33">
        <v>0</v>
      </c>
      <c r="O986" s="33">
        <v>0</v>
      </c>
      <c r="P986" s="33">
        <f t="shared" si="180"/>
        <v>1883342</v>
      </c>
      <c r="Q986" s="33">
        <f t="shared" si="181"/>
        <v>385.38675220394771</v>
      </c>
      <c r="R986" s="33">
        <f t="shared" si="182"/>
        <v>1838237</v>
      </c>
      <c r="S986" s="33"/>
      <c r="T986" s="30" t="str">
        <f t="shared" si="183"/>
        <v>COP</v>
      </c>
      <c r="U986" s="33">
        <v>0</v>
      </c>
      <c r="V986" s="33">
        <v>0</v>
      </c>
      <c r="W986" s="33">
        <v>0</v>
      </c>
      <c r="X986" s="33">
        <f t="shared" si="184"/>
        <v>1883342</v>
      </c>
      <c r="Y986" s="33">
        <f t="shared" si="185"/>
        <v>385.38675220394771</v>
      </c>
      <c r="Z986" s="33">
        <f t="shared" si="186"/>
        <v>1838237</v>
      </c>
      <c r="AA986" s="34">
        <f t="shared" si="187"/>
        <v>2.6506427330919535E-06</v>
      </c>
      <c r="AB986" s="33" t="s">
        <v>631</v>
      </c>
      <c r="AC986" s="35">
        <v>44896</v>
      </c>
      <c r="AD986" s="33">
        <v>75</v>
      </c>
      <c r="AE986" s="36">
        <f t="shared" si="169"/>
        <v>44971</v>
      </c>
    </row>
    <row r="987" spans="2:31" ht="14.5" hidden="1">
      <c r="B987" s="29" t="s">
        <v>1018</v>
      </c>
      <c r="C987" s="30" t="str">
        <f t="shared" si="178"/>
        <v>(Proveedores estratégicos)</v>
      </c>
      <c r="D987" s="30">
        <v>4</v>
      </c>
      <c r="E987" s="30" t="s">
        <v>5137</v>
      </c>
      <c r="F987" s="30" t="s">
        <v>5138</v>
      </c>
      <c r="G987" s="30" t="s">
        <v>4780</v>
      </c>
      <c r="H987" s="31" t="s">
        <v>1078</v>
      </c>
      <c r="I987" s="31" t="s">
        <v>48</v>
      </c>
      <c r="J987" s="32">
        <v>4397976</v>
      </c>
      <c r="K987" s="33">
        <f t="shared" si="179"/>
        <v>899.95408660649696</v>
      </c>
      <c r="L987" s="33">
        <v>4292646</v>
      </c>
      <c r="M987" s="33">
        <v>0</v>
      </c>
      <c r="N987" s="33">
        <v>0</v>
      </c>
      <c r="O987" s="33">
        <v>0</v>
      </c>
      <c r="P987" s="33">
        <f t="shared" si="180"/>
        <v>4397976</v>
      </c>
      <c r="Q987" s="33">
        <f t="shared" si="181"/>
        <v>899.95408660649696</v>
      </c>
      <c r="R987" s="33">
        <f t="shared" si="182"/>
        <v>4292646</v>
      </c>
      <c r="S987" s="33"/>
      <c r="T987" s="30" t="str">
        <f t="shared" si="183"/>
        <v>COP</v>
      </c>
      <c r="U987" s="33">
        <v>0</v>
      </c>
      <c r="V987" s="33">
        <v>0</v>
      </c>
      <c r="W987" s="33">
        <v>0</v>
      </c>
      <c r="X987" s="33">
        <f t="shared" si="184"/>
        <v>4397976</v>
      </c>
      <c r="Y987" s="33">
        <f t="shared" si="185"/>
        <v>899.95408660649696</v>
      </c>
      <c r="Z987" s="33">
        <f t="shared" si="186"/>
        <v>4292646</v>
      </c>
      <c r="AA987" s="34">
        <f t="shared" si="187"/>
        <v>6.1897736394361773E-06</v>
      </c>
      <c r="AB987" s="33" t="s">
        <v>631</v>
      </c>
      <c r="AC987" s="35">
        <v>44896</v>
      </c>
      <c r="AD987" s="33">
        <v>75</v>
      </c>
      <c r="AE987" s="36">
        <f t="shared" si="169"/>
        <v>44971</v>
      </c>
    </row>
    <row r="988" spans="2:31" ht="14.5" hidden="1">
      <c r="B988" s="29" t="s">
        <v>1018</v>
      </c>
      <c r="C988" s="30" t="str">
        <f t="shared" si="178"/>
        <v>(Proveedores estratégicos)</v>
      </c>
      <c r="D988" s="30">
        <v>4</v>
      </c>
      <c r="E988" s="30" t="s">
        <v>5137</v>
      </c>
      <c r="F988" s="30" t="s">
        <v>5138</v>
      </c>
      <c r="G988" s="30" t="s">
        <v>4780</v>
      </c>
      <c r="H988" s="31" t="s">
        <v>1079</v>
      </c>
      <c r="I988" s="31" t="s">
        <v>48</v>
      </c>
      <c r="J988" s="32">
        <v>41650</v>
      </c>
      <c r="K988" s="33">
        <f t="shared" si="179"/>
        <v>8.7319307735044074</v>
      </c>
      <c r="L988" s="33">
        <v>41650</v>
      </c>
      <c r="M988" s="33">
        <v>0</v>
      </c>
      <c r="N988" s="33">
        <v>0</v>
      </c>
      <c r="O988" s="33">
        <v>0</v>
      </c>
      <c r="P988" s="33">
        <f t="shared" si="180"/>
        <v>41650</v>
      </c>
      <c r="Q988" s="33">
        <f t="shared" si="181"/>
        <v>8.7319307735044074</v>
      </c>
      <c r="R988" s="33">
        <f t="shared" si="182"/>
        <v>41650</v>
      </c>
      <c r="S988" s="33"/>
      <c r="T988" s="30" t="str">
        <f t="shared" si="183"/>
        <v>COP</v>
      </c>
      <c r="U988" s="33">
        <v>0</v>
      </c>
      <c r="V988" s="33">
        <v>0</v>
      </c>
      <c r="W988" s="33">
        <v>0</v>
      </c>
      <c r="X988" s="33">
        <f t="shared" si="184"/>
        <v>41650</v>
      </c>
      <c r="Y988" s="33">
        <f t="shared" si="185"/>
        <v>8.7319307735044074</v>
      </c>
      <c r="Z988" s="33">
        <f t="shared" si="186"/>
        <v>41650</v>
      </c>
      <c r="AA988" s="34">
        <f t="shared" si="187"/>
        <v>6.0057147056271771E-08</v>
      </c>
      <c r="AB988" s="33" t="s">
        <v>631</v>
      </c>
      <c r="AC988" s="35">
        <v>44896</v>
      </c>
      <c r="AD988" s="33">
        <v>75</v>
      </c>
      <c r="AE988" s="36">
        <f t="shared" si="169"/>
        <v>44971</v>
      </c>
    </row>
    <row r="989" spans="2:31" ht="14.5" hidden="1">
      <c r="B989" s="29" t="s">
        <v>1018</v>
      </c>
      <c r="C989" s="30" t="str">
        <f t="shared" si="178"/>
        <v>(Proveedores estratégicos)</v>
      </c>
      <c r="D989" s="30">
        <v>4</v>
      </c>
      <c r="E989" s="30" t="s">
        <v>5137</v>
      </c>
      <c r="F989" s="30" t="s">
        <v>5138</v>
      </c>
      <c r="G989" s="30" t="s">
        <v>4780</v>
      </c>
      <c r="H989" s="31" t="s">
        <v>1080</v>
      </c>
      <c r="I989" s="31" t="s">
        <v>48</v>
      </c>
      <c r="J989" s="32">
        <v>684250</v>
      </c>
      <c r="K989" s="33">
        <f t="shared" si="179"/>
        <v>140.0174009664874</v>
      </c>
      <c r="L989" s="33">
        <v>667862</v>
      </c>
      <c r="M989" s="33">
        <v>0</v>
      </c>
      <c r="N989" s="33">
        <v>0</v>
      </c>
      <c r="O989" s="33">
        <v>0</v>
      </c>
      <c r="P989" s="33">
        <f t="shared" si="180"/>
        <v>684250</v>
      </c>
      <c r="Q989" s="33">
        <f t="shared" si="181"/>
        <v>140.0174009664874</v>
      </c>
      <c r="R989" s="33">
        <f t="shared" si="182"/>
        <v>667862</v>
      </c>
      <c r="S989" s="33"/>
      <c r="T989" s="30" t="str">
        <f t="shared" si="183"/>
        <v>COP</v>
      </c>
      <c r="U989" s="33">
        <v>0</v>
      </c>
      <c r="V989" s="33">
        <v>0</v>
      </c>
      <c r="W989" s="33">
        <v>0</v>
      </c>
      <c r="X989" s="33">
        <f t="shared" si="184"/>
        <v>684250</v>
      </c>
      <c r="Y989" s="33">
        <f t="shared" si="185"/>
        <v>140.0174009664874</v>
      </c>
      <c r="Z989" s="33">
        <f t="shared" si="186"/>
        <v>667862</v>
      </c>
      <c r="AA989" s="34">
        <f t="shared" si="187"/>
        <v>9.6302248132762965E-07</v>
      </c>
      <c r="AB989" s="33" t="s">
        <v>631</v>
      </c>
      <c r="AC989" s="35">
        <v>44896</v>
      </c>
      <c r="AD989" s="33">
        <v>75</v>
      </c>
      <c r="AE989" s="36">
        <f t="shared" si="169"/>
        <v>44971</v>
      </c>
    </row>
    <row r="990" spans="2:31" ht="14.5" hidden="1">
      <c r="B990" s="29" t="s">
        <v>1018</v>
      </c>
      <c r="C990" s="30" t="str">
        <f t="shared" si="178"/>
        <v>(Proveedores estratégicos)</v>
      </c>
      <c r="D990" s="30">
        <v>4</v>
      </c>
      <c r="E990" s="30" t="s">
        <v>5137</v>
      </c>
      <c r="F990" s="30" t="s">
        <v>5138</v>
      </c>
      <c r="G990" s="30" t="s">
        <v>4780</v>
      </c>
      <c r="H990" s="31" t="s">
        <v>1081</v>
      </c>
      <c r="I990" s="31" t="s">
        <v>48</v>
      </c>
      <c r="J990" s="32">
        <v>20591086</v>
      </c>
      <c r="K990" s="33">
        <f t="shared" si="179"/>
        <v>4316.9252701866935</v>
      </c>
      <c r="L990" s="33">
        <v>20591086</v>
      </c>
      <c r="M990" s="33">
        <v>0</v>
      </c>
      <c r="N990" s="33">
        <v>0</v>
      </c>
      <c r="O990" s="33">
        <v>0</v>
      </c>
      <c r="P990" s="33">
        <f t="shared" si="180"/>
        <v>20591086</v>
      </c>
      <c r="Q990" s="33">
        <f t="shared" si="181"/>
        <v>4316.9252701866935</v>
      </c>
      <c r="R990" s="33">
        <f t="shared" si="182"/>
        <v>20591086</v>
      </c>
      <c r="S990" s="33"/>
      <c r="T990" s="30" t="str">
        <f t="shared" si="183"/>
        <v>COP</v>
      </c>
      <c r="U990" s="33">
        <v>0</v>
      </c>
      <c r="V990" s="33">
        <v>0</v>
      </c>
      <c r="W990" s="33">
        <v>0</v>
      </c>
      <c r="X990" s="33">
        <f t="shared" si="184"/>
        <v>20591086</v>
      </c>
      <c r="Y990" s="33">
        <f t="shared" si="185"/>
        <v>4316.9252701866935</v>
      </c>
      <c r="Z990" s="33">
        <f t="shared" si="186"/>
        <v>20591086</v>
      </c>
      <c r="AA990" s="34">
        <f t="shared" si="187"/>
        <v>2.9691281631460717E-05</v>
      </c>
      <c r="AB990" s="33" t="s">
        <v>631</v>
      </c>
      <c r="AC990" s="35">
        <v>44896</v>
      </c>
      <c r="AD990" s="33">
        <v>75</v>
      </c>
      <c r="AE990" s="36">
        <f t="shared" si="169"/>
        <v>44971</v>
      </c>
    </row>
    <row r="991" spans="2:31" ht="14.5" hidden="1">
      <c r="B991" s="29" t="s">
        <v>1018</v>
      </c>
      <c r="C991" s="30" t="str">
        <f t="shared" si="178"/>
        <v>(Proveedores estratégicos)</v>
      </c>
      <c r="D991" s="30">
        <v>4</v>
      </c>
      <c r="E991" s="30" t="s">
        <v>5137</v>
      </c>
      <c r="F991" s="30" t="s">
        <v>5138</v>
      </c>
      <c r="G991" s="30" t="s">
        <v>4780</v>
      </c>
      <c r="H991" s="31" t="s">
        <v>1082</v>
      </c>
      <c r="I991" s="31" t="s">
        <v>48</v>
      </c>
      <c r="J991" s="32">
        <v>296745</v>
      </c>
      <c r="K991" s="33">
        <f t="shared" si="179"/>
        <v>62.21264819648416</v>
      </c>
      <c r="L991" s="33">
        <v>296745</v>
      </c>
      <c r="M991" s="33">
        <v>0</v>
      </c>
      <c r="N991" s="33">
        <v>0</v>
      </c>
      <c r="O991" s="33">
        <v>0</v>
      </c>
      <c r="P991" s="33">
        <f t="shared" si="180"/>
        <v>296745</v>
      </c>
      <c r="Q991" s="33">
        <f t="shared" si="181"/>
        <v>62.21264819648416</v>
      </c>
      <c r="R991" s="33">
        <f t="shared" si="182"/>
        <v>296745</v>
      </c>
      <c r="S991" s="38"/>
      <c r="T991" s="30" t="str">
        <f t="shared" si="183"/>
        <v>COP</v>
      </c>
      <c r="U991" s="33">
        <v>0</v>
      </c>
      <c r="V991" s="33">
        <v>0</v>
      </c>
      <c r="W991" s="33">
        <v>0</v>
      </c>
      <c r="X991" s="33">
        <f t="shared" si="184"/>
        <v>296745</v>
      </c>
      <c r="Y991" s="33">
        <f t="shared" si="185"/>
        <v>62.21264819648416</v>
      </c>
      <c r="Z991" s="33">
        <f t="shared" si="186"/>
        <v>296745</v>
      </c>
      <c r="AA991" s="34">
        <f t="shared" si="187"/>
        <v>4.2789095085746379E-07</v>
      </c>
      <c r="AB991" s="33" t="s">
        <v>631</v>
      </c>
      <c r="AC991" s="35">
        <v>44896</v>
      </c>
      <c r="AD991" s="33">
        <v>75</v>
      </c>
      <c r="AE991" s="36">
        <f t="shared" si="188" ref="AE991:AE1054">+AD991+AC991</f>
        <v>44971</v>
      </c>
    </row>
    <row r="992" spans="2:31" ht="14.5" hidden="1">
      <c r="B992" s="29" t="s">
        <v>1018</v>
      </c>
      <c r="C992" s="30" t="str">
        <f t="shared" si="178"/>
        <v>(Proveedores estratégicos)</v>
      </c>
      <c r="D992" s="30">
        <v>4</v>
      </c>
      <c r="E992" s="30" t="s">
        <v>5137</v>
      </c>
      <c r="F992" s="30" t="s">
        <v>5138</v>
      </c>
      <c r="G992" s="30" t="s">
        <v>4780</v>
      </c>
      <c r="H992" s="31" t="s">
        <v>1083</v>
      </c>
      <c r="I992" s="31" t="s">
        <v>48</v>
      </c>
      <c r="J992" s="32">
        <v>178500</v>
      </c>
      <c r="K992" s="33">
        <f t="shared" si="179"/>
        <v>37.422560457876031</v>
      </c>
      <c r="L992" s="33">
        <v>178500</v>
      </c>
      <c r="M992" s="33">
        <v>0</v>
      </c>
      <c r="N992" s="33">
        <v>0</v>
      </c>
      <c r="O992" s="33">
        <v>0</v>
      </c>
      <c r="P992" s="33">
        <f t="shared" si="180"/>
        <v>178500</v>
      </c>
      <c r="Q992" s="33">
        <f t="shared" si="181"/>
        <v>37.422560457876031</v>
      </c>
      <c r="R992" s="33">
        <f t="shared" si="182"/>
        <v>178500</v>
      </c>
      <c r="S992" s="33"/>
      <c r="T992" s="30" t="str">
        <f t="shared" si="183"/>
        <v>COP</v>
      </c>
      <c r="U992" s="33">
        <v>0</v>
      </c>
      <c r="V992" s="33">
        <v>0</v>
      </c>
      <c r="W992" s="33">
        <v>0</v>
      </c>
      <c r="X992" s="33">
        <f t="shared" si="184"/>
        <v>178500</v>
      </c>
      <c r="Y992" s="33">
        <f t="shared" si="185"/>
        <v>37.422560457876031</v>
      </c>
      <c r="Z992" s="33">
        <f t="shared" si="186"/>
        <v>178500</v>
      </c>
      <c r="AA992" s="34">
        <f t="shared" si="187"/>
        <v>2.5738777309830762E-07</v>
      </c>
      <c r="AB992" s="33" t="s">
        <v>631</v>
      </c>
      <c r="AC992" s="35">
        <v>44896</v>
      </c>
      <c r="AD992" s="33">
        <v>75</v>
      </c>
      <c r="AE992" s="36">
        <f t="shared" si="188"/>
        <v>44971</v>
      </c>
    </row>
    <row r="993" spans="2:31" ht="14.5" hidden="1">
      <c r="B993" s="29" t="s">
        <v>1018</v>
      </c>
      <c r="C993" s="30" t="str">
        <f t="shared" si="178"/>
        <v>(Proveedores estratégicos)</v>
      </c>
      <c r="D993" s="30">
        <v>4</v>
      </c>
      <c r="E993" s="30" t="s">
        <v>5137</v>
      </c>
      <c r="F993" s="30" t="s">
        <v>5138</v>
      </c>
      <c r="G993" s="30" t="s">
        <v>4780</v>
      </c>
      <c r="H993" s="31" t="s">
        <v>1084</v>
      </c>
      <c r="I993" s="31" t="s">
        <v>48</v>
      </c>
      <c r="J993" s="32">
        <v>2032864</v>
      </c>
      <c r="K993" s="33">
        <f t="shared" si="179"/>
        <v>415.98352149438659</v>
      </c>
      <c r="L993" s="33">
        <v>1984179</v>
      </c>
      <c r="M993" s="33">
        <v>0</v>
      </c>
      <c r="N993" s="33">
        <v>0</v>
      </c>
      <c r="O993" s="33">
        <v>0</v>
      </c>
      <c r="P993" s="33">
        <f t="shared" si="180"/>
        <v>2032864</v>
      </c>
      <c r="Q993" s="33">
        <f t="shared" si="181"/>
        <v>415.98352149438659</v>
      </c>
      <c r="R993" s="33">
        <f t="shared" si="182"/>
        <v>1984179</v>
      </c>
      <c r="S993" s="38"/>
      <c r="T993" s="30" t="str">
        <f t="shared" si="183"/>
        <v>COP</v>
      </c>
      <c r="U993" s="33">
        <v>0</v>
      </c>
      <c r="V993" s="33">
        <v>0</v>
      </c>
      <c r="W993" s="33">
        <v>0</v>
      </c>
      <c r="X993" s="33">
        <f t="shared" si="184"/>
        <v>2032864</v>
      </c>
      <c r="Y993" s="33">
        <f t="shared" si="185"/>
        <v>415.98352149438659</v>
      </c>
      <c r="Z993" s="33">
        <f t="shared" si="186"/>
        <v>1984179</v>
      </c>
      <c r="AA993" s="34">
        <f t="shared" si="187"/>
        <v>2.8610835531564529E-06</v>
      </c>
      <c r="AB993" s="33" t="s">
        <v>631</v>
      </c>
      <c r="AC993" s="35">
        <v>44896</v>
      </c>
      <c r="AD993" s="33">
        <v>75</v>
      </c>
      <c r="AE993" s="36">
        <f t="shared" si="188"/>
        <v>44971</v>
      </c>
    </row>
    <row r="994" spans="2:31" ht="14.5" hidden="1">
      <c r="B994" s="29" t="s">
        <v>1018</v>
      </c>
      <c r="C994" s="30" t="str">
        <f t="shared" si="178"/>
        <v>(Proveedores estratégicos)</v>
      </c>
      <c r="D994" s="30">
        <v>4</v>
      </c>
      <c r="E994" s="30" t="s">
        <v>5137</v>
      </c>
      <c r="F994" s="30" t="s">
        <v>5138</v>
      </c>
      <c r="G994" s="30" t="s">
        <v>4780</v>
      </c>
      <c r="H994" s="31" t="s">
        <v>1085</v>
      </c>
      <c r="I994" s="31" t="s">
        <v>48</v>
      </c>
      <c r="J994" s="32">
        <v>13438547</v>
      </c>
      <c r="K994" s="33">
        <f t="shared" si="179"/>
        <v>2726.2429636152078</v>
      </c>
      <c r="L994" s="33">
        <v>13003770</v>
      </c>
      <c r="M994" s="33">
        <v>0</v>
      </c>
      <c r="N994" s="33">
        <v>0</v>
      </c>
      <c r="O994" s="33">
        <v>0</v>
      </c>
      <c r="P994" s="33">
        <f t="shared" si="180"/>
        <v>13438547</v>
      </c>
      <c r="Q994" s="33">
        <f t="shared" si="181"/>
        <v>2726.2429636152078</v>
      </c>
      <c r="R994" s="33">
        <f t="shared" si="182"/>
        <v>13003770</v>
      </c>
      <c r="S994" s="33"/>
      <c r="T994" s="30" t="str">
        <f t="shared" si="183"/>
        <v>COP</v>
      </c>
      <c r="U994" s="33">
        <v>0</v>
      </c>
      <c r="V994" s="33">
        <v>0</v>
      </c>
      <c r="W994" s="33">
        <v>0</v>
      </c>
      <c r="X994" s="33">
        <f t="shared" si="184"/>
        <v>13438547</v>
      </c>
      <c r="Y994" s="33">
        <f t="shared" si="185"/>
        <v>2726.2429636152078</v>
      </c>
      <c r="Z994" s="33">
        <f t="shared" si="186"/>
        <v>13003770</v>
      </c>
      <c r="AA994" s="34">
        <f t="shared" si="187"/>
        <v>1.8750764157885598E-05</v>
      </c>
      <c r="AB994" s="33" t="s">
        <v>631</v>
      </c>
      <c r="AC994" s="35">
        <v>44896</v>
      </c>
      <c r="AD994" s="33">
        <v>75</v>
      </c>
      <c r="AE994" s="36">
        <f t="shared" si="188"/>
        <v>44971</v>
      </c>
    </row>
    <row r="995" spans="2:31" ht="14.5" hidden="1">
      <c r="B995" s="29" t="s">
        <v>1018</v>
      </c>
      <c r="C995" s="30" t="str">
        <f t="shared" si="178"/>
        <v>(Proveedores estratégicos)</v>
      </c>
      <c r="D995" s="30">
        <v>4</v>
      </c>
      <c r="E995" s="30" t="s">
        <v>5137</v>
      </c>
      <c r="F995" s="30" t="s">
        <v>5138</v>
      </c>
      <c r="G995" s="30" t="s">
        <v>4780</v>
      </c>
      <c r="H995" s="31" t="s">
        <v>1086</v>
      </c>
      <c r="I995" s="31" t="s">
        <v>48</v>
      </c>
      <c r="J995" s="32">
        <v>1147298</v>
      </c>
      <c r="K995" s="33">
        <f t="shared" si="179"/>
        <v>234.77069509523358</v>
      </c>
      <c r="L995" s="33">
        <v>1119821</v>
      </c>
      <c r="M995" s="33">
        <v>0</v>
      </c>
      <c r="N995" s="33">
        <v>0</v>
      </c>
      <c r="O995" s="33">
        <v>0</v>
      </c>
      <c r="P995" s="33">
        <f t="shared" si="180"/>
        <v>1147298</v>
      </c>
      <c r="Q995" s="33">
        <f t="shared" si="181"/>
        <v>234.77069509523358</v>
      </c>
      <c r="R995" s="33">
        <f t="shared" si="182"/>
        <v>1119821</v>
      </c>
      <c r="S995" s="33"/>
      <c r="T995" s="30" t="str">
        <f t="shared" si="183"/>
        <v>COP</v>
      </c>
      <c r="U995" s="33">
        <v>0</v>
      </c>
      <c r="V995" s="33">
        <v>0</v>
      </c>
      <c r="W995" s="33">
        <v>0</v>
      </c>
      <c r="X995" s="33">
        <f t="shared" si="184"/>
        <v>1147298</v>
      </c>
      <c r="Y995" s="33">
        <f t="shared" si="185"/>
        <v>234.77069509523358</v>
      </c>
      <c r="Z995" s="33">
        <f t="shared" si="186"/>
        <v>1119821</v>
      </c>
      <c r="AA995" s="34">
        <f t="shared" si="187"/>
        <v>1.6147239969676184E-06</v>
      </c>
      <c r="AB995" s="33" t="s">
        <v>631</v>
      </c>
      <c r="AC995" s="35">
        <v>44896</v>
      </c>
      <c r="AD995" s="33">
        <v>75</v>
      </c>
      <c r="AE995" s="36">
        <f t="shared" si="188"/>
        <v>44971</v>
      </c>
    </row>
    <row r="996" spans="2:31" ht="14.5" hidden="1">
      <c r="B996" s="29" t="s">
        <v>1018</v>
      </c>
      <c r="C996" s="30" t="str">
        <f t="shared" si="178"/>
        <v>(Proveedores estratégicos)</v>
      </c>
      <c r="D996" s="30">
        <v>4</v>
      </c>
      <c r="E996" s="30" t="s">
        <v>5137</v>
      </c>
      <c r="F996" s="30" t="s">
        <v>5138</v>
      </c>
      <c r="G996" s="30" t="s">
        <v>4780</v>
      </c>
      <c r="H996" s="31" t="s">
        <v>1087</v>
      </c>
      <c r="I996" s="31" t="s">
        <v>48</v>
      </c>
      <c r="J996" s="32">
        <v>1338514</v>
      </c>
      <c r="K996" s="33">
        <f t="shared" si="179"/>
        <v>273.89896956927362</v>
      </c>
      <c r="L996" s="33">
        <v>1306457</v>
      </c>
      <c r="M996" s="33">
        <v>0</v>
      </c>
      <c r="N996" s="33">
        <v>0</v>
      </c>
      <c r="O996" s="33">
        <v>0</v>
      </c>
      <c r="P996" s="33">
        <f t="shared" si="180"/>
        <v>1338514</v>
      </c>
      <c r="Q996" s="33">
        <f t="shared" si="181"/>
        <v>273.89896956927362</v>
      </c>
      <c r="R996" s="33">
        <f t="shared" si="182"/>
        <v>1306457</v>
      </c>
      <c r="S996" s="33"/>
      <c r="T996" s="30" t="str">
        <f t="shared" si="183"/>
        <v>COP</v>
      </c>
      <c r="U996" s="33">
        <v>0</v>
      </c>
      <c r="V996" s="33">
        <v>0</v>
      </c>
      <c r="W996" s="33">
        <v>0</v>
      </c>
      <c r="X996" s="33">
        <f t="shared" si="184"/>
        <v>1338514</v>
      </c>
      <c r="Y996" s="33">
        <f t="shared" si="185"/>
        <v>273.89896956927362</v>
      </c>
      <c r="Z996" s="33">
        <f t="shared" si="186"/>
        <v>1306457</v>
      </c>
      <c r="AA996" s="34">
        <f t="shared" si="187"/>
        <v>1.8838434615052978E-06</v>
      </c>
      <c r="AB996" s="33" t="s">
        <v>631</v>
      </c>
      <c r="AC996" s="35">
        <v>44896</v>
      </c>
      <c r="AD996" s="33">
        <v>75</v>
      </c>
      <c r="AE996" s="36">
        <f t="shared" si="188"/>
        <v>44971</v>
      </c>
    </row>
    <row r="997" spans="2:31" ht="14.5" hidden="1">
      <c r="B997" s="29" t="s">
        <v>1018</v>
      </c>
      <c r="C997" s="30" t="str">
        <f t="shared" si="178"/>
        <v>(Proveedores estratégicos)</v>
      </c>
      <c r="D997" s="30">
        <v>4</v>
      </c>
      <c r="E997" s="30" t="s">
        <v>5137</v>
      </c>
      <c r="F997" s="30" t="s">
        <v>5138</v>
      </c>
      <c r="G997" s="30" t="s">
        <v>4780</v>
      </c>
      <c r="H997" s="31" t="s">
        <v>1088</v>
      </c>
      <c r="I997" s="31" t="s">
        <v>48</v>
      </c>
      <c r="J997" s="32">
        <v>20285807</v>
      </c>
      <c r="K997" s="33">
        <f t="shared" si="179"/>
        <v>4129.6246213193281</v>
      </c>
      <c r="L997" s="33">
        <v>19697690</v>
      </c>
      <c r="M997" s="33">
        <v>0</v>
      </c>
      <c r="N997" s="33">
        <v>0</v>
      </c>
      <c r="O997" s="33">
        <v>0</v>
      </c>
      <c r="P997" s="33">
        <f t="shared" si="180"/>
        <v>20285807</v>
      </c>
      <c r="Q997" s="33">
        <f t="shared" si="181"/>
        <v>4129.6246213193281</v>
      </c>
      <c r="R997" s="33">
        <f t="shared" si="182"/>
        <v>19697690</v>
      </c>
      <c r="S997" s="33"/>
      <c r="T997" s="30" t="str">
        <f t="shared" si="183"/>
        <v>COP</v>
      </c>
      <c r="U997" s="33">
        <v>0</v>
      </c>
      <c r="V997" s="33">
        <v>0</v>
      </c>
      <c r="W997" s="33">
        <v>0</v>
      </c>
      <c r="X997" s="33">
        <f t="shared" si="184"/>
        <v>20285807</v>
      </c>
      <c r="Y997" s="33">
        <f t="shared" si="185"/>
        <v>4129.6246213193281</v>
      </c>
      <c r="Z997" s="33">
        <f t="shared" si="186"/>
        <v>19697690</v>
      </c>
      <c r="AA997" s="34">
        <f t="shared" si="187"/>
        <v>2.8403050780284609E-05</v>
      </c>
      <c r="AB997" s="33" t="s">
        <v>631</v>
      </c>
      <c r="AC997" s="35">
        <v>44896</v>
      </c>
      <c r="AD997" s="33">
        <v>75</v>
      </c>
      <c r="AE997" s="36">
        <f t="shared" si="188"/>
        <v>44971</v>
      </c>
    </row>
    <row r="998" spans="2:31" ht="14.5" hidden="1">
      <c r="B998" s="29" t="s">
        <v>1018</v>
      </c>
      <c r="C998" s="30" t="str">
        <f t="shared" si="178"/>
        <v>(Proveedores estratégicos)</v>
      </c>
      <c r="D998" s="30">
        <v>4</v>
      </c>
      <c r="E998" s="30" t="s">
        <v>5137</v>
      </c>
      <c r="F998" s="30" t="s">
        <v>5138</v>
      </c>
      <c r="G998" s="30" t="s">
        <v>4780</v>
      </c>
      <c r="H998" s="31" t="s">
        <v>1089</v>
      </c>
      <c r="I998" s="31" t="s">
        <v>48</v>
      </c>
      <c r="J998" s="32">
        <v>48867950</v>
      </c>
      <c r="K998" s="33">
        <f t="shared" si="179"/>
        <v>9999.8079604180421</v>
      </c>
      <c r="L998" s="33">
        <v>47697584</v>
      </c>
      <c r="M998" s="33">
        <v>0</v>
      </c>
      <c r="N998" s="33">
        <v>0</v>
      </c>
      <c r="O998" s="33">
        <v>0</v>
      </c>
      <c r="P998" s="33">
        <f t="shared" si="180"/>
        <v>48867950</v>
      </c>
      <c r="Q998" s="33">
        <f t="shared" si="181"/>
        <v>9999.8079604180421</v>
      </c>
      <c r="R998" s="33">
        <f t="shared" si="182"/>
        <v>47697584</v>
      </c>
      <c r="S998" s="33"/>
      <c r="T998" s="30" t="str">
        <f t="shared" si="183"/>
        <v>COP</v>
      </c>
      <c r="U998" s="33">
        <v>0</v>
      </c>
      <c r="V998" s="33">
        <v>0</v>
      </c>
      <c r="W998" s="33">
        <v>0</v>
      </c>
      <c r="X998" s="33">
        <f t="shared" si="184"/>
        <v>48867950</v>
      </c>
      <c r="Y998" s="33">
        <f t="shared" si="185"/>
        <v>9999.8079604180421</v>
      </c>
      <c r="Z998" s="33">
        <f t="shared" si="186"/>
        <v>47697584</v>
      </c>
      <c r="AA998" s="34">
        <f t="shared" si="187"/>
        <v>6.8777450576635663E-05</v>
      </c>
      <c r="AB998" s="33" t="s">
        <v>631</v>
      </c>
      <c r="AC998" s="35">
        <v>44896</v>
      </c>
      <c r="AD998" s="33">
        <v>75</v>
      </c>
      <c r="AE998" s="36">
        <f t="shared" si="188"/>
        <v>44971</v>
      </c>
    </row>
    <row r="999" spans="2:31" ht="14.5" hidden="1">
      <c r="B999" s="29" t="s">
        <v>1018</v>
      </c>
      <c r="C999" s="30" t="str">
        <f t="shared" si="178"/>
        <v>(Proveedores estratégicos)</v>
      </c>
      <c r="D999" s="30">
        <v>4</v>
      </c>
      <c r="E999" s="30" t="s">
        <v>5137</v>
      </c>
      <c r="F999" s="30" t="s">
        <v>5138</v>
      </c>
      <c r="G999" s="30" t="s">
        <v>4780</v>
      </c>
      <c r="H999" s="31" t="s">
        <v>1090</v>
      </c>
      <c r="I999" s="31" t="s">
        <v>48</v>
      </c>
      <c r="J999" s="32">
        <v>4780409</v>
      </c>
      <c r="K999" s="33">
        <f t="shared" si="179"/>
        <v>978.21105485497435</v>
      </c>
      <c r="L999" s="33">
        <v>4665920</v>
      </c>
      <c r="M999" s="33">
        <v>0</v>
      </c>
      <c r="N999" s="33">
        <v>0</v>
      </c>
      <c r="O999" s="33">
        <v>0</v>
      </c>
      <c r="P999" s="33">
        <f t="shared" si="180"/>
        <v>4780409</v>
      </c>
      <c r="Q999" s="33">
        <f t="shared" si="181"/>
        <v>978.21105485497435</v>
      </c>
      <c r="R999" s="33">
        <f t="shared" si="182"/>
        <v>4665920</v>
      </c>
      <c r="S999" s="33"/>
      <c r="T999" s="30" t="str">
        <f t="shared" si="183"/>
        <v>COP</v>
      </c>
      <c r="U999" s="33">
        <v>0</v>
      </c>
      <c r="V999" s="33">
        <v>0</v>
      </c>
      <c r="W999" s="33">
        <v>0</v>
      </c>
      <c r="X999" s="33">
        <f t="shared" si="184"/>
        <v>4780409</v>
      </c>
      <c r="Y999" s="33">
        <f t="shared" si="185"/>
        <v>978.21105485497435</v>
      </c>
      <c r="Z999" s="33">
        <f t="shared" si="186"/>
        <v>4665920</v>
      </c>
      <c r="AA999" s="34">
        <f t="shared" si="187"/>
        <v>6.7280154524081534E-06</v>
      </c>
      <c r="AB999" s="33" t="s">
        <v>631</v>
      </c>
      <c r="AC999" s="35">
        <v>44896</v>
      </c>
      <c r="AD999" s="33">
        <v>75</v>
      </c>
      <c r="AE999" s="36">
        <f t="shared" si="188"/>
        <v>44971</v>
      </c>
    </row>
    <row r="1000" spans="2:31" ht="14.5" hidden="1">
      <c r="B1000" s="29" t="s">
        <v>1018</v>
      </c>
      <c r="C1000" s="30" t="str">
        <f t="shared" si="178"/>
        <v>(Proveedores estratégicos)</v>
      </c>
      <c r="D1000" s="30">
        <v>4</v>
      </c>
      <c r="E1000" s="30" t="s">
        <v>5137</v>
      </c>
      <c r="F1000" s="30" t="s">
        <v>5138</v>
      </c>
      <c r="G1000" s="30" t="s">
        <v>4780</v>
      </c>
      <c r="H1000" s="31" t="s">
        <v>1091</v>
      </c>
      <c r="I1000" s="31" t="s">
        <v>48</v>
      </c>
      <c r="J1000" s="32">
        <v>2142301</v>
      </c>
      <c r="K1000" s="33">
        <f t="shared" si="179"/>
        <v>438.37730746249878</v>
      </c>
      <c r="L1000" s="33">
        <v>2090994</v>
      </c>
      <c r="M1000" s="33">
        <v>0</v>
      </c>
      <c r="N1000" s="33">
        <v>0</v>
      </c>
      <c r="O1000" s="33">
        <v>0</v>
      </c>
      <c r="P1000" s="33">
        <f t="shared" si="180"/>
        <v>2142301</v>
      </c>
      <c r="Q1000" s="33">
        <f t="shared" si="181"/>
        <v>438.37730746249878</v>
      </c>
      <c r="R1000" s="33">
        <f t="shared" si="182"/>
        <v>2090994</v>
      </c>
      <c r="S1000" s="33"/>
      <c r="T1000" s="30" t="str">
        <f t="shared" si="183"/>
        <v>COP</v>
      </c>
      <c r="U1000" s="33">
        <v>0</v>
      </c>
      <c r="V1000" s="33">
        <v>0</v>
      </c>
      <c r="W1000" s="33">
        <v>0</v>
      </c>
      <c r="X1000" s="33">
        <f t="shared" si="184"/>
        <v>2142301</v>
      </c>
      <c r="Y1000" s="33">
        <f t="shared" si="185"/>
        <v>438.37730746249878</v>
      </c>
      <c r="Z1000" s="33">
        <f t="shared" si="186"/>
        <v>2090994</v>
      </c>
      <c r="AA1000" s="34">
        <f t="shared" si="187"/>
        <v>3.0151052617474656E-06</v>
      </c>
      <c r="AB1000" s="33" t="s">
        <v>631</v>
      </c>
      <c r="AC1000" s="35">
        <v>44896</v>
      </c>
      <c r="AD1000" s="33">
        <v>75</v>
      </c>
      <c r="AE1000" s="36">
        <f t="shared" si="188"/>
        <v>44971</v>
      </c>
    </row>
    <row r="1001" spans="2:31" ht="14.5" hidden="1">
      <c r="B1001" s="29" t="s">
        <v>1018</v>
      </c>
      <c r="C1001" s="30" t="str">
        <f t="shared" si="178"/>
        <v>(Proveedores estratégicos)</v>
      </c>
      <c r="D1001" s="30">
        <v>4</v>
      </c>
      <c r="E1001" s="30" t="s">
        <v>5137</v>
      </c>
      <c r="F1001" s="30" t="s">
        <v>5138</v>
      </c>
      <c r="G1001" s="30" t="s">
        <v>4780</v>
      </c>
      <c r="H1001" s="31" t="s">
        <v>1092</v>
      </c>
      <c r="I1001" s="31" t="s">
        <v>48</v>
      </c>
      <c r="J1001" s="32">
        <v>965213</v>
      </c>
      <c r="K1001" s="33">
        <f t="shared" si="179"/>
        <v>196.49045567470674</v>
      </c>
      <c r="L1001" s="33">
        <v>937230</v>
      </c>
      <c r="M1001" s="33">
        <v>0</v>
      </c>
      <c r="N1001" s="33">
        <v>0</v>
      </c>
      <c r="O1001" s="33">
        <v>0</v>
      </c>
      <c r="P1001" s="33">
        <f t="shared" si="180"/>
        <v>965213</v>
      </c>
      <c r="Q1001" s="33">
        <f t="shared" si="181"/>
        <v>196.49045567470674</v>
      </c>
      <c r="R1001" s="33">
        <f t="shared" si="182"/>
        <v>937230</v>
      </c>
      <c r="S1001" s="33"/>
      <c r="T1001" s="30" t="str">
        <f t="shared" si="183"/>
        <v>COP</v>
      </c>
      <c r="U1001" s="33">
        <v>0</v>
      </c>
      <c r="V1001" s="33">
        <v>0</v>
      </c>
      <c r="W1001" s="33">
        <v>0</v>
      </c>
      <c r="X1001" s="33">
        <f t="shared" si="184"/>
        <v>965213</v>
      </c>
      <c r="Y1001" s="33">
        <f t="shared" si="185"/>
        <v>196.49045567470674</v>
      </c>
      <c r="Z1001" s="33">
        <f t="shared" si="186"/>
        <v>937230</v>
      </c>
      <c r="AA1001" s="34">
        <f t="shared" si="187"/>
        <v>1.3514372133385257E-06</v>
      </c>
      <c r="AB1001" s="33" t="s">
        <v>631</v>
      </c>
      <c r="AC1001" s="35">
        <v>44896</v>
      </c>
      <c r="AD1001" s="33">
        <v>75</v>
      </c>
      <c r="AE1001" s="36">
        <f t="shared" si="188"/>
        <v>44971</v>
      </c>
    </row>
    <row r="1002" spans="2:31" ht="14.5" hidden="1">
      <c r="B1002" s="29" t="s">
        <v>1018</v>
      </c>
      <c r="C1002" s="30" t="str">
        <f t="shared" si="178"/>
        <v>(Proveedores estratégicos)</v>
      </c>
      <c r="D1002" s="30">
        <v>4</v>
      </c>
      <c r="E1002" s="30" t="s">
        <v>5137</v>
      </c>
      <c r="F1002" s="30" t="s">
        <v>5138</v>
      </c>
      <c r="G1002" s="30" t="s">
        <v>4780</v>
      </c>
      <c r="H1002" s="31" t="s">
        <v>1093</v>
      </c>
      <c r="I1002" s="31" t="s">
        <v>48</v>
      </c>
      <c r="J1002" s="32">
        <v>1365423</v>
      </c>
      <c r="K1002" s="33">
        <f t="shared" si="179"/>
        <v>277.96220006918452</v>
      </c>
      <c r="L1002" s="33">
        <v>1325838</v>
      </c>
      <c r="M1002" s="33">
        <v>0</v>
      </c>
      <c r="N1002" s="33">
        <v>0</v>
      </c>
      <c r="O1002" s="33">
        <v>0</v>
      </c>
      <c r="P1002" s="33">
        <f t="shared" si="180"/>
        <v>1365423</v>
      </c>
      <c r="Q1002" s="33">
        <f t="shared" si="181"/>
        <v>277.96220006918452</v>
      </c>
      <c r="R1002" s="33">
        <f t="shared" si="182"/>
        <v>1325838</v>
      </c>
      <c r="S1002" s="38"/>
      <c r="T1002" s="30" t="str">
        <f t="shared" si="183"/>
        <v>COP</v>
      </c>
      <c r="U1002" s="33">
        <v>0</v>
      </c>
      <c r="V1002" s="33">
        <v>0</v>
      </c>
      <c r="W1002" s="33">
        <v>0</v>
      </c>
      <c r="X1002" s="33">
        <f t="shared" si="184"/>
        <v>1365423</v>
      </c>
      <c r="Y1002" s="33">
        <f t="shared" si="185"/>
        <v>277.96220006918452</v>
      </c>
      <c r="Z1002" s="33">
        <f t="shared" si="186"/>
        <v>1325838</v>
      </c>
      <c r="AA1002" s="34">
        <f t="shared" si="187"/>
        <v>1.9117898616757083E-06</v>
      </c>
      <c r="AB1002" s="33" t="s">
        <v>631</v>
      </c>
      <c r="AC1002" s="35">
        <v>44896</v>
      </c>
      <c r="AD1002" s="33">
        <v>75</v>
      </c>
      <c r="AE1002" s="36">
        <f t="shared" si="188"/>
        <v>44971</v>
      </c>
    </row>
    <row r="1003" spans="2:31" ht="14.5" hidden="1">
      <c r="B1003" s="29" t="s">
        <v>1018</v>
      </c>
      <c r="C1003" s="30" t="str">
        <f t="shared" si="178"/>
        <v>(Proveedores estratégicos)</v>
      </c>
      <c r="D1003" s="30">
        <v>4</v>
      </c>
      <c r="E1003" s="30" t="s">
        <v>5137</v>
      </c>
      <c r="F1003" s="30" t="s">
        <v>5138</v>
      </c>
      <c r="G1003" s="30" t="s">
        <v>4780</v>
      </c>
      <c r="H1003" s="31" t="s">
        <v>1094</v>
      </c>
      <c r="I1003" s="31" t="s">
        <v>48</v>
      </c>
      <c r="J1003" s="32">
        <v>13767576</v>
      </c>
      <c r="K1003" s="33">
        <f t="shared" si="179"/>
        <v>2817.2475025420085</v>
      </c>
      <c r="L1003" s="33">
        <v>13437848</v>
      </c>
      <c r="M1003" s="33">
        <v>0</v>
      </c>
      <c r="N1003" s="33">
        <v>0</v>
      </c>
      <c r="O1003" s="33">
        <v>0</v>
      </c>
      <c r="P1003" s="33">
        <f t="shared" si="180"/>
        <v>13767576</v>
      </c>
      <c r="Q1003" s="33">
        <f t="shared" si="181"/>
        <v>2817.2475025420085</v>
      </c>
      <c r="R1003" s="33">
        <f t="shared" si="182"/>
        <v>13437848</v>
      </c>
      <c r="S1003" s="33"/>
      <c r="T1003" s="30" t="str">
        <f t="shared" si="183"/>
        <v>COP</v>
      </c>
      <c r="U1003" s="33">
        <v>0</v>
      </c>
      <c r="V1003" s="33">
        <v>0</v>
      </c>
      <c r="W1003" s="33">
        <v>0</v>
      </c>
      <c r="X1003" s="33">
        <f t="shared" si="184"/>
        <v>13767576</v>
      </c>
      <c r="Y1003" s="33">
        <f t="shared" si="185"/>
        <v>2817.2475025420085</v>
      </c>
      <c r="Z1003" s="33">
        <f t="shared" si="186"/>
        <v>13437848</v>
      </c>
      <c r="AA1003" s="34">
        <f t="shared" si="187"/>
        <v>1.9376682195818189E-05</v>
      </c>
      <c r="AB1003" s="33" t="s">
        <v>631</v>
      </c>
      <c r="AC1003" s="35">
        <v>44896</v>
      </c>
      <c r="AD1003" s="33">
        <v>75</v>
      </c>
      <c r="AE1003" s="36">
        <f t="shared" si="188"/>
        <v>44971</v>
      </c>
    </row>
    <row r="1004" spans="2:31" ht="14.5" hidden="1">
      <c r="B1004" s="29" t="s">
        <v>1018</v>
      </c>
      <c r="C1004" s="30" t="str">
        <f t="shared" si="178"/>
        <v>(Proveedores estratégicos)</v>
      </c>
      <c r="D1004" s="30">
        <v>4</v>
      </c>
      <c r="E1004" s="30" t="s">
        <v>5137</v>
      </c>
      <c r="F1004" s="30" t="s">
        <v>5138</v>
      </c>
      <c r="G1004" s="30" t="s">
        <v>4780</v>
      </c>
      <c r="H1004" s="31" t="s">
        <v>1095</v>
      </c>
      <c r="I1004" s="31" t="s">
        <v>48</v>
      </c>
      <c r="J1004" s="32">
        <v>45000</v>
      </c>
      <c r="K1004" s="33">
        <f t="shared" si="179"/>
        <v>9.434258938960344</v>
      </c>
      <c r="L1004" s="33">
        <v>45000</v>
      </c>
      <c r="M1004" s="33">
        <v>0</v>
      </c>
      <c r="N1004" s="33">
        <v>0</v>
      </c>
      <c r="O1004" s="33">
        <v>0</v>
      </c>
      <c r="P1004" s="33">
        <f t="shared" si="180"/>
        <v>45000</v>
      </c>
      <c r="Q1004" s="33">
        <f t="shared" si="181"/>
        <v>9.434258938960344</v>
      </c>
      <c r="R1004" s="33">
        <f t="shared" si="182"/>
        <v>45000</v>
      </c>
      <c r="S1004" s="38"/>
      <c r="T1004" s="30" t="str">
        <f t="shared" si="183"/>
        <v>COP</v>
      </c>
      <c r="U1004" s="33">
        <v>0</v>
      </c>
      <c r="V1004" s="33">
        <v>0</v>
      </c>
      <c r="W1004" s="33">
        <v>0</v>
      </c>
      <c r="X1004" s="33">
        <f t="shared" si="184"/>
        <v>45000</v>
      </c>
      <c r="Y1004" s="33">
        <f t="shared" si="185"/>
        <v>9.434258938960344</v>
      </c>
      <c r="Z1004" s="33">
        <f t="shared" si="186"/>
        <v>45000</v>
      </c>
      <c r="AA1004" s="34">
        <f t="shared" si="187"/>
        <v>6.4887673890329642E-08</v>
      </c>
      <c r="AB1004" s="33" t="s">
        <v>631</v>
      </c>
      <c r="AC1004" s="35">
        <v>44902</v>
      </c>
      <c r="AD1004" s="33">
        <v>75</v>
      </c>
      <c r="AE1004" s="36">
        <f t="shared" si="188"/>
        <v>44977</v>
      </c>
    </row>
    <row r="1005" spans="2:31" ht="14.5" hidden="1">
      <c r="B1005" s="29" t="s">
        <v>1018</v>
      </c>
      <c r="C1005" s="30" t="str">
        <f t="shared" si="178"/>
        <v>(Proveedores estratégicos)</v>
      </c>
      <c r="D1005" s="30">
        <v>4</v>
      </c>
      <c r="E1005" s="30" t="s">
        <v>5137</v>
      </c>
      <c r="F1005" s="30" t="s">
        <v>5138</v>
      </c>
      <c r="G1005" s="30" t="s">
        <v>4780</v>
      </c>
      <c r="H1005" s="31" t="s">
        <v>1096</v>
      </c>
      <c r="I1005" s="31" t="s">
        <v>48</v>
      </c>
      <c r="J1005" s="32">
        <v>766812</v>
      </c>
      <c r="K1005" s="33">
        <f t="shared" si="179"/>
        <v>160.76228812226799</v>
      </c>
      <c r="L1005" s="33">
        <v>766812</v>
      </c>
      <c r="M1005" s="33">
        <v>0</v>
      </c>
      <c r="N1005" s="33">
        <v>0</v>
      </c>
      <c r="O1005" s="33">
        <v>0</v>
      </c>
      <c r="P1005" s="33">
        <f t="shared" si="180"/>
        <v>766812</v>
      </c>
      <c r="Q1005" s="33">
        <f t="shared" si="181"/>
        <v>160.76228812226799</v>
      </c>
      <c r="R1005" s="33">
        <f t="shared" si="182"/>
        <v>766812</v>
      </c>
      <c r="S1005" s="33"/>
      <c r="T1005" s="30" t="str">
        <f t="shared" si="183"/>
        <v>COP</v>
      </c>
      <c r="U1005" s="33">
        <v>0</v>
      </c>
      <c r="V1005" s="33">
        <v>0</v>
      </c>
      <c r="W1005" s="33">
        <v>0</v>
      </c>
      <c r="X1005" s="33">
        <f t="shared" si="184"/>
        <v>766812</v>
      </c>
      <c r="Y1005" s="33">
        <f t="shared" si="185"/>
        <v>160.76228812226799</v>
      </c>
      <c r="Z1005" s="33">
        <f t="shared" si="186"/>
        <v>766812</v>
      </c>
      <c r="AA1005" s="34">
        <f t="shared" si="187"/>
        <v>1.1057032664709214E-06</v>
      </c>
      <c r="AB1005" s="33" t="s">
        <v>631</v>
      </c>
      <c r="AC1005" s="35">
        <v>44902</v>
      </c>
      <c r="AD1005" s="33">
        <v>75</v>
      </c>
      <c r="AE1005" s="36">
        <f t="shared" si="188"/>
        <v>44977</v>
      </c>
    </row>
    <row r="1006" spans="2:31" ht="14.5" hidden="1">
      <c r="B1006" s="29" t="s">
        <v>1018</v>
      </c>
      <c r="C1006" s="30" t="str">
        <f t="shared" si="178"/>
        <v>(Proveedores estratégicos)</v>
      </c>
      <c r="D1006" s="30">
        <v>4</v>
      </c>
      <c r="E1006" s="30" t="s">
        <v>5137</v>
      </c>
      <c r="F1006" s="30" t="s">
        <v>5138</v>
      </c>
      <c r="G1006" s="30" t="s">
        <v>4780</v>
      </c>
      <c r="H1006" s="31" t="s">
        <v>1097</v>
      </c>
      <c r="I1006" s="31" t="s">
        <v>48</v>
      </c>
      <c r="J1006" s="32">
        <v>375000</v>
      </c>
      <c r="K1006" s="33">
        <f t="shared" si="179"/>
        <v>78.618824491336198</v>
      </c>
      <c r="L1006" s="33">
        <v>375000</v>
      </c>
      <c r="M1006" s="33">
        <v>0</v>
      </c>
      <c r="N1006" s="33">
        <v>0</v>
      </c>
      <c r="O1006" s="33">
        <v>0</v>
      </c>
      <c r="P1006" s="33">
        <f t="shared" si="180"/>
        <v>375000</v>
      </c>
      <c r="Q1006" s="33">
        <f t="shared" si="181"/>
        <v>78.618824491336198</v>
      </c>
      <c r="R1006" s="33">
        <f t="shared" si="182"/>
        <v>375000</v>
      </c>
      <c r="S1006" s="33"/>
      <c r="T1006" s="30" t="str">
        <f t="shared" si="183"/>
        <v>COP</v>
      </c>
      <c r="U1006" s="33">
        <v>0</v>
      </c>
      <c r="V1006" s="33">
        <v>0</v>
      </c>
      <c r="W1006" s="33">
        <v>0</v>
      </c>
      <c r="X1006" s="33">
        <f t="shared" si="184"/>
        <v>375000</v>
      </c>
      <c r="Y1006" s="33">
        <f t="shared" si="185"/>
        <v>78.618824491336198</v>
      </c>
      <c r="Z1006" s="33">
        <f t="shared" si="186"/>
        <v>375000</v>
      </c>
      <c r="AA1006" s="34">
        <f t="shared" si="187"/>
        <v>5.4073061575274702E-07</v>
      </c>
      <c r="AB1006" s="33" t="s">
        <v>631</v>
      </c>
      <c r="AC1006" s="35">
        <v>44904</v>
      </c>
      <c r="AD1006" s="33">
        <v>75</v>
      </c>
      <c r="AE1006" s="36">
        <f t="shared" si="188"/>
        <v>44979</v>
      </c>
    </row>
    <row r="1007" spans="2:31" ht="14.5" hidden="1">
      <c r="B1007" s="29" t="s">
        <v>1018</v>
      </c>
      <c r="C1007" s="30" t="str">
        <f t="shared" si="178"/>
        <v>(Proveedores estratégicos)</v>
      </c>
      <c r="D1007" s="30">
        <v>4</v>
      </c>
      <c r="E1007" s="30" t="s">
        <v>5137</v>
      </c>
      <c r="F1007" s="30" t="s">
        <v>5138</v>
      </c>
      <c r="G1007" s="30" t="s">
        <v>4780</v>
      </c>
      <c r="H1007" s="31" t="s">
        <v>1098</v>
      </c>
      <c r="I1007" s="31" t="s">
        <v>48</v>
      </c>
      <c r="J1007" s="32">
        <v>24425</v>
      </c>
      <c r="K1007" s="33">
        <f t="shared" si="179"/>
        <v>5.1207061018690307</v>
      </c>
      <c r="L1007" s="33">
        <v>24425</v>
      </c>
      <c r="M1007" s="33">
        <v>0</v>
      </c>
      <c r="N1007" s="33">
        <v>0</v>
      </c>
      <c r="O1007" s="33">
        <v>0</v>
      </c>
      <c r="P1007" s="33">
        <f t="shared" si="180"/>
        <v>24425</v>
      </c>
      <c r="Q1007" s="33">
        <f t="shared" si="181"/>
        <v>5.1207061018690307</v>
      </c>
      <c r="R1007" s="33">
        <f t="shared" si="182"/>
        <v>24425</v>
      </c>
      <c r="S1007" s="41"/>
      <c r="T1007" s="30" t="str">
        <f t="shared" si="183"/>
        <v>COP</v>
      </c>
      <c r="U1007" s="33">
        <v>0</v>
      </c>
      <c r="V1007" s="33">
        <v>0</v>
      </c>
      <c r="W1007" s="33">
        <v>0</v>
      </c>
      <c r="X1007" s="33">
        <f t="shared" si="184"/>
        <v>24425</v>
      </c>
      <c r="Y1007" s="33">
        <f t="shared" si="185"/>
        <v>5.1207061018690307</v>
      </c>
      <c r="Z1007" s="33">
        <f t="shared" si="186"/>
        <v>24425</v>
      </c>
      <c r="AA1007" s="34">
        <f t="shared" si="187"/>
        <v>3.5219587439362261E-08</v>
      </c>
      <c r="AB1007" s="33" t="s">
        <v>631</v>
      </c>
      <c r="AC1007" s="35">
        <v>44908</v>
      </c>
      <c r="AD1007" s="33">
        <v>75</v>
      </c>
      <c r="AE1007" s="36">
        <f t="shared" si="188"/>
        <v>44983</v>
      </c>
    </row>
    <row r="1008" spans="2:31" ht="14.5" hidden="1">
      <c r="B1008" s="29" t="s">
        <v>1018</v>
      </c>
      <c r="C1008" s="30" t="str">
        <f t="shared" si="178"/>
        <v>(Proveedores estratégicos)</v>
      </c>
      <c r="D1008" s="30">
        <v>4</v>
      </c>
      <c r="E1008" s="30" t="s">
        <v>5137</v>
      </c>
      <c r="F1008" s="30" t="s">
        <v>5138</v>
      </c>
      <c r="G1008" s="30" t="s">
        <v>4780</v>
      </c>
      <c r="H1008" s="31" t="s">
        <v>1099</v>
      </c>
      <c r="I1008" s="31" t="s">
        <v>48</v>
      </c>
      <c r="J1008" s="32">
        <v>12211</v>
      </c>
      <c r="K1008" s="33">
        <f t="shared" si="179"/>
        <v>2.56003857563655</v>
      </c>
      <c r="L1008" s="33">
        <v>12211</v>
      </c>
      <c r="M1008" s="33">
        <v>0</v>
      </c>
      <c r="N1008" s="33">
        <v>0</v>
      </c>
      <c r="O1008" s="33">
        <v>0</v>
      </c>
      <c r="P1008" s="33">
        <f t="shared" si="180"/>
        <v>12211</v>
      </c>
      <c r="Q1008" s="33">
        <f t="shared" si="181"/>
        <v>2.56003857563655</v>
      </c>
      <c r="R1008" s="33">
        <f t="shared" si="182"/>
        <v>12211</v>
      </c>
      <c r="S1008" s="41"/>
      <c r="T1008" s="30" t="str">
        <f t="shared" si="183"/>
        <v>COP</v>
      </c>
      <c r="U1008" s="33">
        <v>0</v>
      </c>
      <c r="V1008" s="33">
        <v>0</v>
      </c>
      <c r="W1008" s="33">
        <v>0</v>
      </c>
      <c r="X1008" s="33">
        <f t="shared" si="184"/>
        <v>12211</v>
      </c>
      <c r="Y1008" s="33">
        <f t="shared" si="185"/>
        <v>2.56003857563655</v>
      </c>
      <c r="Z1008" s="33">
        <f t="shared" si="186"/>
        <v>12211</v>
      </c>
      <c r="AA1008" s="34">
        <f t="shared" si="187"/>
        <v>1.7607630797218118E-08</v>
      </c>
      <c r="AB1008" s="33" t="s">
        <v>631</v>
      </c>
      <c r="AC1008" s="35">
        <v>44908</v>
      </c>
      <c r="AD1008" s="33">
        <v>75</v>
      </c>
      <c r="AE1008" s="36">
        <f t="shared" si="188"/>
        <v>44983</v>
      </c>
    </row>
    <row r="1009" spans="2:31" ht="14.5" hidden="1">
      <c r="B1009" s="29" t="s">
        <v>1018</v>
      </c>
      <c r="C1009" s="30" t="str">
        <f t="shared" si="178"/>
        <v>(Proveedores estratégicos)</v>
      </c>
      <c r="D1009" s="30">
        <v>4</v>
      </c>
      <c r="E1009" s="30" t="s">
        <v>5137</v>
      </c>
      <c r="F1009" s="30" t="s">
        <v>5138</v>
      </c>
      <c r="G1009" s="30" t="s">
        <v>4780</v>
      </c>
      <c r="H1009" s="31" t="s">
        <v>1100</v>
      </c>
      <c r="I1009" s="31" t="s">
        <v>48</v>
      </c>
      <c r="J1009" s="32">
        <v>36633</v>
      </c>
      <c r="K1009" s="33">
        <f t="shared" si="179"/>
        <v>7.6801157269096505</v>
      </c>
      <c r="L1009" s="33">
        <v>36633</v>
      </c>
      <c r="M1009" s="33">
        <v>0</v>
      </c>
      <c r="N1009" s="33">
        <v>0</v>
      </c>
      <c r="O1009" s="33">
        <v>0</v>
      </c>
      <c r="P1009" s="33">
        <f t="shared" si="180"/>
        <v>36633</v>
      </c>
      <c r="Q1009" s="33">
        <f t="shared" si="181"/>
        <v>7.6801157269096505</v>
      </c>
      <c r="R1009" s="33">
        <f t="shared" si="182"/>
        <v>36633</v>
      </c>
      <c r="S1009" s="41"/>
      <c r="T1009" s="30" t="str">
        <f t="shared" si="183"/>
        <v>COP</v>
      </c>
      <c r="U1009" s="33">
        <v>0</v>
      </c>
      <c r="V1009" s="33">
        <v>0</v>
      </c>
      <c r="W1009" s="33">
        <v>0</v>
      </c>
      <c r="X1009" s="33">
        <f t="shared" si="184"/>
        <v>36633</v>
      </c>
      <c r="Y1009" s="33">
        <f t="shared" si="185"/>
        <v>7.6801157269096505</v>
      </c>
      <c r="Z1009" s="33">
        <f t="shared" si="186"/>
        <v>36633</v>
      </c>
      <c r="AA1009" s="34">
        <f t="shared" si="187"/>
        <v>5.2822892391654351E-08</v>
      </c>
      <c r="AB1009" s="33" t="s">
        <v>631</v>
      </c>
      <c r="AC1009" s="35">
        <v>44908</v>
      </c>
      <c r="AD1009" s="33">
        <v>75</v>
      </c>
      <c r="AE1009" s="36">
        <f t="shared" si="188"/>
        <v>44983</v>
      </c>
    </row>
    <row r="1010" spans="2:31" ht="14.5" hidden="1">
      <c r="B1010" s="29" t="s">
        <v>1018</v>
      </c>
      <c r="C1010" s="30" t="str">
        <f t="shared" si="178"/>
        <v>(Proveedores estratégicos)</v>
      </c>
      <c r="D1010" s="30">
        <v>4</v>
      </c>
      <c r="E1010" s="30" t="s">
        <v>5137</v>
      </c>
      <c r="F1010" s="30" t="s">
        <v>5138</v>
      </c>
      <c r="G1010" s="30" t="s">
        <v>4780</v>
      </c>
      <c r="H1010" s="31" t="s">
        <v>1101</v>
      </c>
      <c r="I1010" s="31" t="s">
        <v>48</v>
      </c>
      <c r="J1010" s="32">
        <v>67159</v>
      </c>
      <c r="K1010" s="33">
        <f t="shared" si="179"/>
        <v>14.079897690703062</v>
      </c>
      <c r="L1010" s="33">
        <v>67159</v>
      </c>
      <c r="M1010" s="33">
        <v>0</v>
      </c>
      <c r="N1010" s="33">
        <v>0</v>
      </c>
      <c r="O1010" s="33">
        <v>0</v>
      </c>
      <c r="P1010" s="33">
        <f t="shared" si="180"/>
        <v>67159</v>
      </c>
      <c r="Q1010" s="33">
        <f t="shared" si="181"/>
        <v>14.079897690703062</v>
      </c>
      <c r="R1010" s="33">
        <f t="shared" si="182"/>
        <v>67159</v>
      </c>
      <c r="S1010" s="41"/>
      <c r="T1010" s="30" t="str">
        <f t="shared" si="183"/>
        <v>COP</v>
      </c>
      <c r="U1010" s="33">
        <v>0</v>
      </c>
      <c r="V1010" s="33">
        <v>0</v>
      </c>
      <c r="W1010" s="33">
        <v>0</v>
      </c>
      <c r="X1010" s="33">
        <f t="shared" si="184"/>
        <v>67159</v>
      </c>
      <c r="Y1010" s="33">
        <f t="shared" si="185"/>
        <v>14.079897690703062</v>
      </c>
      <c r="Z1010" s="33">
        <f t="shared" si="186"/>
        <v>67159</v>
      </c>
      <c r="AA1010" s="34">
        <f t="shared" si="187"/>
        <v>9.6839806462236636E-08</v>
      </c>
      <c r="AB1010" s="33" t="s">
        <v>631</v>
      </c>
      <c r="AC1010" s="35">
        <v>44908</v>
      </c>
      <c r="AD1010" s="33">
        <v>75</v>
      </c>
      <c r="AE1010" s="36">
        <f t="shared" si="188"/>
        <v>44983</v>
      </c>
    </row>
    <row r="1011" spans="2:31" ht="14.5" hidden="1">
      <c r="B1011" s="29" t="s">
        <v>1018</v>
      </c>
      <c r="C1011" s="30" t="str">
        <f t="shared" si="178"/>
        <v>(Proveedores estratégicos)</v>
      </c>
      <c r="D1011" s="30">
        <v>4</v>
      </c>
      <c r="E1011" s="30" t="s">
        <v>5137</v>
      </c>
      <c r="F1011" s="30" t="s">
        <v>5138</v>
      </c>
      <c r="G1011" s="30" t="s">
        <v>4780</v>
      </c>
      <c r="H1011" s="31" t="s">
        <v>1102</v>
      </c>
      <c r="I1011" s="31" t="s">
        <v>48</v>
      </c>
      <c r="J1011" s="32">
        <v>205000</v>
      </c>
      <c r="K1011" s="33">
        <f t="shared" si="179"/>
        <v>42.978290721930456</v>
      </c>
      <c r="L1011" s="33">
        <v>205000</v>
      </c>
      <c r="M1011" s="33">
        <v>0</v>
      </c>
      <c r="N1011" s="33">
        <v>0</v>
      </c>
      <c r="O1011" s="33">
        <v>0</v>
      </c>
      <c r="P1011" s="33">
        <f t="shared" si="180"/>
        <v>205000</v>
      </c>
      <c r="Q1011" s="33">
        <f t="shared" si="181"/>
        <v>42.978290721930456</v>
      </c>
      <c r="R1011" s="33">
        <f t="shared" si="182"/>
        <v>205000</v>
      </c>
      <c r="S1011" s="41"/>
      <c r="T1011" s="30" t="str">
        <f t="shared" si="183"/>
        <v>COP</v>
      </c>
      <c r="U1011" s="33">
        <v>0</v>
      </c>
      <c r="V1011" s="33">
        <v>0</v>
      </c>
      <c r="W1011" s="33">
        <v>0</v>
      </c>
      <c r="X1011" s="33">
        <f t="shared" si="184"/>
        <v>205000</v>
      </c>
      <c r="Y1011" s="33">
        <f t="shared" si="185"/>
        <v>42.978290721930456</v>
      </c>
      <c r="Z1011" s="33">
        <f t="shared" si="186"/>
        <v>205000</v>
      </c>
      <c r="AA1011" s="34">
        <f t="shared" si="187"/>
        <v>2.955994032781684E-07</v>
      </c>
      <c r="AB1011" s="33" t="s">
        <v>631</v>
      </c>
      <c r="AC1011" s="35">
        <v>44910</v>
      </c>
      <c r="AD1011" s="33">
        <v>75</v>
      </c>
      <c r="AE1011" s="36">
        <f t="shared" si="188"/>
        <v>44985</v>
      </c>
    </row>
    <row r="1012" spans="2:31" ht="14.5" hidden="1">
      <c r="B1012" s="29" t="s">
        <v>1018</v>
      </c>
      <c r="C1012" s="30" t="str">
        <f t="shared" si="178"/>
        <v>(Proveedores estratégicos)</v>
      </c>
      <c r="D1012" s="30">
        <v>4</v>
      </c>
      <c r="E1012" s="30" t="s">
        <v>5137</v>
      </c>
      <c r="F1012" s="30" t="s">
        <v>5138</v>
      </c>
      <c r="G1012" s="30" t="s">
        <v>4780</v>
      </c>
      <c r="H1012" s="31" t="s">
        <v>1103</v>
      </c>
      <c r="I1012" s="31" t="s">
        <v>48</v>
      </c>
      <c r="J1012" s="32">
        <v>85895419</v>
      </c>
      <c r="K1012" s="33">
        <f t="shared" si="179"/>
        <v>17576.708072580899</v>
      </c>
      <c r="L1012" s="33">
        <v>83838261</v>
      </c>
      <c r="M1012" s="33">
        <v>0</v>
      </c>
      <c r="N1012" s="33">
        <v>0</v>
      </c>
      <c r="O1012" s="33">
        <v>0</v>
      </c>
      <c r="P1012" s="33">
        <f t="shared" si="180"/>
        <v>85895419</v>
      </c>
      <c r="Q1012" s="33">
        <f t="shared" si="181"/>
        <v>17576.708072580899</v>
      </c>
      <c r="R1012" s="33">
        <f t="shared" si="182"/>
        <v>83838261</v>
      </c>
      <c r="S1012" s="41"/>
      <c r="T1012" s="30" t="str">
        <f t="shared" si="183"/>
        <v>COP</v>
      </c>
      <c r="U1012" s="33">
        <v>0</v>
      </c>
      <c r="V1012" s="33">
        <v>0</v>
      </c>
      <c r="W1012" s="33">
        <v>0</v>
      </c>
      <c r="X1012" s="33">
        <f t="shared" si="184"/>
        <v>85895419</v>
      </c>
      <c r="Y1012" s="33">
        <f t="shared" si="185"/>
        <v>17576.708072580899</v>
      </c>
      <c r="Z1012" s="33">
        <f t="shared" si="186"/>
        <v>83838261</v>
      </c>
      <c r="AA1012" s="34">
        <f t="shared" si="187"/>
        <v>0.00012089043865111871</v>
      </c>
      <c r="AB1012" s="33" t="s">
        <v>631</v>
      </c>
      <c r="AC1012" s="35">
        <v>44911</v>
      </c>
      <c r="AD1012" s="33">
        <v>75</v>
      </c>
      <c r="AE1012" s="36">
        <f t="shared" si="188"/>
        <v>44986</v>
      </c>
    </row>
    <row r="1013" spans="2:31" ht="14.5" hidden="1">
      <c r="B1013" s="29" t="s">
        <v>1018</v>
      </c>
      <c r="C1013" s="30" t="str">
        <f t="shared" si="178"/>
        <v>(Proveedores estratégicos)</v>
      </c>
      <c r="D1013" s="30">
        <v>4</v>
      </c>
      <c r="E1013" s="30" t="s">
        <v>5137</v>
      </c>
      <c r="F1013" s="30" t="s">
        <v>5138</v>
      </c>
      <c r="G1013" s="30" t="s">
        <v>4780</v>
      </c>
      <c r="H1013" s="31" t="s">
        <v>1104</v>
      </c>
      <c r="I1013" s="31" t="s">
        <v>48</v>
      </c>
      <c r="J1013" s="32">
        <v>4035000</v>
      </c>
      <c r="K1013" s="33">
        <f t="shared" si="179"/>
        <v>825.67879493065811</v>
      </c>
      <c r="L1013" s="33">
        <v>3938364</v>
      </c>
      <c r="M1013" s="33">
        <v>0</v>
      </c>
      <c r="N1013" s="33">
        <v>0</v>
      </c>
      <c r="O1013" s="33">
        <v>0</v>
      </c>
      <c r="P1013" s="33">
        <f t="shared" si="180"/>
        <v>4035000</v>
      </c>
      <c r="Q1013" s="33">
        <f t="shared" si="181"/>
        <v>825.67879493065811</v>
      </c>
      <c r="R1013" s="33">
        <f t="shared" si="182"/>
        <v>3938364</v>
      </c>
      <c r="S1013" s="41"/>
      <c r="T1013" s="30" t="str">
        <f t="shared" si="183"/>
        <v>COP</v>
      </c>
      <c r="U1013" s="33">
        <v>0</v>
      </c>
      <c r="V1013" s="33">
        <v>0</v>
      </c>
      <c r="W1013" s="33">
        <v>0</v>
      </c>
      <c r="X1013" s="33">
        <f t="shared" si="184"/>
        <v>4035000</v>
      </c>
      <c r="Y1013" s="33">
        <f t="shared" si="185"/>
        <v>825.67879493065811</v>
      </c>
      <c r="Z1013" s="33">
        <f t="shared" si="186"/>
        <v>3938364</v>
      </c>
      <c r="AA1013" s="34">
        <f t="shared" si="187"/>
        <v>5.6789173087425384E-06</v>
      </c>
      <c r="AB1013" s="33" t="s">
        <v>631</v>
      </c>
      <c r="AC1013" s="35">
        <v>44911</v>
      </c>
      <c r="AD1013" s="33">
        <v>75</v>
      </c>
      <c r="AE1013" s="36">
        <f t="shared" si="188"/>
        <v>44986</v>
      </c>
    </row>
    <row r="1014" spans="2:31" ht="14.5" hidden="1">
      <c r="B1014" s="29" t="s">
        <v>1018</v>
      </c>
      <c r="C1014" s="30" t="str">
        <f t="shared" si="178"/>
        <v>(Proveedores estratégicos)</v>
      </c>
      <c r="D1014" s="30">
        <v>4</v>
      </c>
      <c r="E1014" s="30" t="s">
        <v>5137</v>
      </c>
      <c r="F1014" s="30" t="s">
        <v>5138</v>
      </c>
      <c r="G1014" s="30" t="s">
        <v>4780</v>
      </c>
      <c r="H1014" s="31" t="s">
        <v>1105</v>
      </c>
      <c r="I1014" s="31" t="s">
        <v>48</v>
      </c>
      <c r="J1014" s="32">
        <v>4869414</v>
      </c>
      <c r="K1014" s="33">
        <f t="shared" si="179"/>
        <v>1020.8736123777477</v>
      </c>
      <c r="L1014" s="33">
        <v>4869414</v>
      </c>
      <c r="M1014" s="33">
        <v>0</v>
      </c>
      <c r="N1014" s="33">
        <v>0</v>
      </c>
      <c r="O1014" s="33">
        <v>0</v>
      </c>
      <c r="P1014" s="33">
        <f t="shared" si="180"/>
        <v>4869414</v>
      </c>
      <c r="Q1014" s="33">
        <f t="shared" si="181"/>
        <v>1020.8736123777477</v>
      </c>
      <c r="R1014" s="33">
        <f t="shared" si="182"/>
        <v>4869414</v>
      </c>
      <c r="S1014" s="41"/>
      <c r="T1014" s="30" t="str">
        <f t="shared" si="183"/>
        <v>COP</v>
      </c>
      <c r="U1014" s="33">
        <v>0</v>
      </c>
      <c r="V1014" s="33">
        <v>0</v>
      </c>
      <c r="W1014" s="33">
        <v>0</v>
      </c>
      <c r="X1014" s="33">
        <f t="shared" si="184"/>
        <v>4869414</v>
      </c>
      <c r="Y1014" s="33">
        <f t="shared" si="185"/>
        <v>1020.8736123777477</v>
      </c>
      <c r="Z1014" s="33">
        <f t="shared" si="186"/>
        <v>4869414</v>
      </c>
      <c r="AA1014" s="34">
        <f t="shared" si="187"/>
        <v>7.0214432815334588E-06</v>
      </c>
      <c r="AB1014" s="33" t="s">
        <v>631</v>
      </c>
      <c r="AC1014" s="35">
        <v>44911</v>
      </c>
      <c r="AD1014" s="33">
        <v>75</v>
      </c>
      <c r="AE1014" s="36">
        <f t="shared" si="188"/>
        <v>44986</v>
      </c>
    </row>
    <row r="1015" spans="2:31" ht="14.5" hidden="1">
      <c r="B1015" s="29" t="s">
        <v>1018</v>
      </c>
      <c r="C1015" s="30" t="str">
        <f t="shared" si="178"/>
        <v>(Proveedores estratégicos)</v>
      </c>
      <c r="D1015" s="30">
        <v>4</v>
      </c>
      <c r="E1015" s="30" t="s">
        <v>5137</v>
      </c>
      <c r="F1015" s="30" t="s">
        <v>5138</v>
      </c>
      <c r="G1015" s="30" t="s">
        <v>4780</v>
      </c>
      <c r="H1015" s="31" t="s">
        <v>1106</v>
      </c>
      <c r="I1015" s="31" t="s">
        <v>48</v>
      </c>
      <c r="J1015" s="32">
        <v>1147298</v>
      </c>
      <c r="K1015" s="33">
        <f t="shared" si="179"/>
        <v>234.77069509523358</v>
      </c>
      <c r="L1015" s="33">
        <v>1119821</v>
      </c>
      <c r="M1015" s="33">
        <v>0</v>
      </c>
      <c r="N1015" s="33">
        <v>0</v>
      </c>
      <c r="O1015" s="33">
        <v>0</v>
      </c>
      <c r="P1015" s="33">
        <f t="shared" si="180"/>
        <v>1147298</v>
      </c>
      <c r="Q1015" s="33">
        <f t="shared" si="181"/>
        <v>234.77069509523358</v>
      </c>
      <c r="R1015" s="33">
        <f t="shared" si="182"/>
        <v>1119821</v>
      </c>
      <c r="S1015" s="41"/>
      <c r="T1015" s="30" t="str">
        <f t="shared" si="183"/>
        <v>COP</v>
      </c>
      <c r="U1015" s="33">
        <v>0</v>
      </c>
      <c r="V1015" s="33">
        <v>0</v>
      </c>
      <c r="W1015" s="33">
        <v>0</v>
      </c>
      <c r="X1015" s="33">
        <f t="shared" si="184"/>
        <v>1147298</v>
      </c>
      <c r="Y1015" s="33">
        <f t="shared" si="185"/>
        <v>234.77069509523358</v>
      </c>
      <c r="Z1015" s="33">
        <f t="shared" si="186"/>
        <v>1119821</v>
      </c>
      <c r="AA1015" s="34">
        <f t="shared" si="187"/>
        <v>1.6147239969676184E-06</v>
      </c>
      <c r="AB1015" s="33" t="s">
        <v>631</v>
      </c>
      <c r="AC1015" s="35">
        <v>44911</v>
      </c>
      <c r="AD1015" s="33">
        <v>75</v>
      </c>
      <c r="AE1015" s="36">
        <f t="shared" si="188"/>
        <v>44986</v>
      </c>
    </row>
    <row r="1016" spans="2:31" ht="14.5" hidden="1">
      <c r="B1016" s="29" t="s">
        <v>1018</v>
      </c>
      <c r="C1016" s="30" t="str">
        <f t="shared" si="178"/>
        <v>(Proveedores estratégicos)</v>
      </c>
      <c r="D1016" s="30">
        <v>4</v>
      </c>
      <c r="E1016" s="30" t="s">
        <v>5137</v>
      </c>
      <c r="F1016" s="30" t="s">
        <v>5138</v>
      </c>
      <c r="G1016" s="30" t="s">
        <v>4780</v>
      </c>
      <c r="H1016" s="31" t="s">
        <v>1107</v>
      </c>
      <c r="I1016" s="31" t="s">
        <v>48</v>
      </c>
      <c r="J1016" s="32">
        <v>19315532</v>
      </c>
      <c r="K1016" s="33">
        <f t="shared" si="179"/>
        <v>4049.5051207061015</v>
      </c>
      <c r="L1016" s="33">
        <v>19315532</v>
      </c>
      <c r="M1016" s="33">
        <v>0</v>
      </c>
      <c r="N1016" s="33">
        <v>0</v>
      </c>
      <c r="O1016" s="33">
        <v>0</v>
      </c>
      <c r="P1016" s="33">
        <f t="shared" si="180"/>
        <v>19315532</v>
      </c>
      <c r="Q1016" s="33">
        <f t="shared" si="181"/>
        <v>4049.5051207061015</v>
      </c>
      <c r="R1016" s="33">
        <f t="shared" si="182"/>
        <v>19315532</v>
      </c>
      <c r="S1016" s="41"/>
      <c r="T1016" s="30" t="str">
        <f t="shared" si="183"/>
        <v>COP</v>
      </c>
      <c r="U1016" s="33">
        <v>0</v>
      </c>
      <c r="V1016" s="33">
        <v>0</v>
      </c>
      <c r="W1016" s="33">
        <v>0</v>
      </c>
      <c r="X1016" s="33">
        <f t="shared" si="184"/>
        <v>19315532</v>
      </c>
      <c r="Y1016" s="33">
        <f t="shared" si="185"/>
        <v>4049.5051207061015</v>
      </c>
      <c r="Z1016" s="33">
        <f t="shared" si="186"/>
        <v>19315532</v>
      </c>
      <c r="AA1016" s="34">
        <f t="shared" si="187"/>
        <v>2.7851998698538373E-05</v>
      </c>
      <c r="AB1016" s="33" t="s">
        <v>631</v>
      </c>
      <c r="AC1016" s="35">
        <v>44911</v>
      </c>
      <c r="AD1016" s="33">
        <v>75</v>
      </c>
      <c r="AE1016" s="36">
        <f t="shared" si="188"/>
        <v>44986</v>
      </c>
    </row>
    <row r="1017" spans="2:31" ht="14.5" hidden="1">
      <c r="B1017" s="29" t="s">
        <v>1018</v>
      </c>
      <c r="C1017" s="30" t="str">
        <f t="shared" si="178"/>
        <v>(Proveedores estratégicos)</v>
      </c>
      <c r="D1017" s="30">
        <v>4</v>
      </c>
      <c r="E1017" s="30" t="s">
        <v>5137</v>
      </c>
      <c r="F1017" s="30" t="s">
        <v>5138</v>
      </c>
      <c r="G1017" s="30" t="s">
        <v>4780</v>
      </c>
      <c r="H1017" s="31" t="s">
        <v>1108</v>
      </c>
      <c r="I1017" s="31" t="s">
        <v>48</v>
      </c>
      <c r="J1017" s="32">
        <v>14607587</v>
      </c>
      <c r="K1017" s="33">
        <f t="shared" si="179"/>
        <v>2989.138442508674</v>
      </c>
      <c r="L1017" s="33">
        <v>14257742</v>
      </c>
      <c r="M1017" s="33">
        <v>0</v>
      </c>
      <c r="N1017" s="33">
        <v>0</v>
      </c>
      <c r="O1017" s="33">
        <v>0</v>
      </c>
      <c r="P1017" s="33">
        <f t="shared" si="180"/>
        <v>14607587</v>
      </c>
      <c r="Q1017" s="33">
        <f t="shared" si="181"/>
        <v>2989.138442508674</v>
      </c>
      <c r="R1017" s="33">
        <f t="shared" si="182"/>
        <v>14257742</v>
      </c>
      <c r="S1017" s="41"/>
      <c r="T1017" s="30" t="str">
        <f t="shared" si="183"/>
        <v>COP</v>
      </c>
      <c r="U1017" s="33">
        <v>0</v>
      </c>
      <c r="V1017" s="33">
        <v>0</v>
      </c>
      <c r="W1017" s="33">
        <v>0</v>
      </c>
      <c r="X1017" s="33">
        <f t="shared" si="184"/>
        <v>14607587</v>
      </c>
      <c r="Y1017" s="33">
        <f t="shared" si="185"/>
        <v>2989.138442508674</v>
      </c>
      <c r="Z1017" s="33">
        <f t="shared" si="186"/>
        <v>14257742</v>
      </c>
      <c r="AA1017" s="34">
        <f t="shared" si="187"/>
        <v>2.0558926962410143E-05</v>
      </c>
      <c r="AB1017" s="33" t="s">
        <v>631</v>
      </c>
      <c r="AC1017" s="35">
        <v>44911</v>
      </c>
      <c r="AD1017" s="33">
        <v>75</v>
      </c>
      <c r="AE1017" s="36">
        <f t="shared" si="188"/>
        <v>44986</v>
      </c>
    </row>
    <row r="1018" spans="2:31" ht="14.5" hidden="1">
      <c r="B1018" s="29" t="s">
        <v>1018</v>
      </c>
      <c r="C1018" s="30" t="str">
        <f t="shared" si="178"/>
        <v>(Proveedores estratégicos)</v>
      </c>
      <c r="D1018" s="30">
        <v>4</v>
      </c>
      <c r="E1018" s="30" t="s">
        <v>5137</v>
      </c>
      <c r="F1018" s="30" t="s">
        <v>5138</v>
      </c>
      <c r="G1018" s="30" t="s">
        <v>4780</v>
      </c>
      <c r="H1018" s="31" t="s">
        <v>1109</v>
      </c>
      <c r="I1018" s="31" t="s">
        <v>48</v>
      </c>
      <c r="J1018" s="32">
        <v>236555</v>
      </c>
      <c r="K1018" s="33">
        <f t="shared" si="179"/>
        <v>48.156021677830537</v>
      </c>
      <c r="L1018" s="33">
        <v>229697</v>
      </c>
      <c r="M1018" s="33">
        <v>0</v>
      </c>
      <c r="N1018" s="33">
        <v>0</v>
      </c>
      <c r="O1018" s="33">
        <v>0</v>
      </c>
      <c r="P1018" s="33">
        <f t="shared" si="180"/>
        <v>236555</v>
      </c>
      <c r="Q1018" s="33">
        <f t="shared" si="181"/>
        <v>48.156021677830537</v>
      </c>
      <c r="R1018" s="33">
        <f t="shared" si="182"/>
        <v>229697</v>
      </c>
      <c r="S1018" s="41"/>
      <c r="T1018" s="30" t="str">
        <f t="shared" si="183"/>
        <v>COP</v>
      </c>
      <c r="U1018" s="33">
        <v>0</v>
      </c>
      <c r="V1018" s="33">
        <v>0</v>
      </c>
      <c r="W1018" s="33">
        <v>0</v>
      </c>
      <c r="X1018" s="33">
        <f t="shared" si="184"/>
        <v>236555</v>
      </c>
      <c r="Y1018" s="33">
        <f t="shared" si="185"/>
        <v>48.156021677830537</v>
      </c>
      <c r="Z1018" s="33">
        <f t="shared" si="186"/>
        <v>229697</v>
      </c>
      <c r="AA1018" s="34">
        <f t="shared" si="187"/>
        <v>3.3121120065748997E-07</v>
      </c>
      <c r="AB1018" s="33" t="s">
        <v>631</v>
      </c>
      <c r="AC1018" s="35">
        <v>44911</v>
      </c>
      <c r="AD1018" s="33">
        <v>75</v>
      </c>
      <c r="AE1018" s="36">
        <f t="shared" si="188"/>
        <v>44986</v>
      </c>
    </row>
    <row r="1019" spans="2:31" ht="14.5" hidden="1">
      <c r="B1019" s="29" t="s">
        <v>1018</v>
      </c>
      <c r="C1019" s="30" t="str">
        <f t="shared" si="178"/>
        <v>(Proveedores estratégicos)</v>
      </c>
      <c r="D1019" s="30">
        <v>4</v>
      </c>
      <c r="E1019" s="30" t="s">
        <v>5137</v>
      </c>
      <c r="F1019" s="30" t="s">
        <v>5138</v>
      </c>
      <c r="G1019" s="30" t="s">
        <v>4780</v>
      </c>
      <c r="H1019" s="31" t="s">
        <v>1110</v>
      </c>
      <c r="I1019" s="31" t="s">
        <v>48</v>
      </c>
      <c r="J1019" s="32">
        <v>5102492</v>
      </c>
      <c r="K1019" s="33">
        <f t="shared" si="179"/>
        <v>1044.1187878025514</v>
      </c>
      <c r="L1019" s="33">
        <v>4980290</v>
      </c>
      <c r="M1019" s="33">
        <v>0</v>
      </c>
      <c r="N1019" s="33">
        <v>0</v>
      </c>
      <c r="O1019" s="33">
        <v>0</v>
      </c>
      <c r="P1019" s="33">
        <f t="shared" si="180"/>
        <v>5102492</v>
      </c>
      <c r="Q1019" s="33">
        <f t="shared" si="181"/>
        <v>1044.1187878025514</v>
      </c>
      <c r="R1019" s="33">
        <f t="shared" si="182"/>
        <v>4980290</v>
      </c>
      <c r="S1019" s="41"/>
      <c r="T1019" s="30" t="str">
        <f t="shared" si="183"/>
        <v>COP</v>
      </c>
      <c r="U1019" s="33">
        <v>0</v>
      </c>
      <c r="V1019" s="33">
        <v>0</v>
      </c>
      <c r="W1019" s="33">
        <v>0</v>
      </c>
      <c r="X1019" s="33">
        <f t="shared" si="184"/>
        <v>5102492</v>
      </c>
      <c r="Y1019" s="33">
        <f t="shared" si="185"/>
        <v>1044.1187878025514</v>
      </c>
      <c r="Z1019" s="33">
        <f t="shared" si="186"/>
        <v>4980290</v>
      </c>
      <c r="AA1019" s="34">
        <f t="shared" si="187"/>
        <v>7.1813207422059961E-06</v>
      </c>
      <c r="AB1019" s="33" t="s">
        <v>631</v>
      </c>
      <c r="AC1019" s="35">
        <v>44911</v>
      </c>
      <c r="AD1019" s="33">
        <v>75</v>
      </c>
      <c r="AE1019" s="36">
        <f t="shared" si="188"/>
        <v>44986</v>
      </c>
    </row>
    <row r="1020" spans="2:31" ht="14.5" hidden="1">
      <c r="B1020" s="29" t="s">
        <v>1018</v>
      </c>
      <c r="C1020" s="30" t="str">
        <f t="shared" si="178"/>
        <v>(Proveedores estratégicos)</v>
      </c>
      <c r="D1020" s="30">
        <v>4</v>
      </c>
      <c r="E1020" s="30" t="s">
        <v>5137</v>
      </c>
      <c r="F1020" s="30" t="s">
        <v>5138</v>
      </c>
      <c r="G1020" s="30" t="s">
        <v>4780</v>
      </c>
      <c r="H1020" s="31" t="s">
        <v>1111</v>
      </c>
      <c r="I1020" s="31" t="s">
        <v>48</v>
      </c>
      <c r="J1020" s="32">
        <v>5736490</v>
      </c>
      <c r="K1020" s="33">
        <f t="shared" si="179"/>
        <v>1167.7893434804027</v>
      </c>
      <c r="L1020" s="33">
        <v>5570180</v>
      </c>
      <c r="M1020" s="33">
        <v>0</v>
      </c>
      <c r="N1020" s="33">
        <v>0</v>
      </c>
      <c r="O1020" s="33">
        <v>0</v>
      </c>
      <c r="P1020" s="33">
        <f t="shared" si="180"/>
        <v>5736490</v>
      </c>
      <c r="Q1020" s="33">
        <f t="shared" si="181"/>
        <v>1167.7893434804027</v>
      </c>
      <c r="R1020" s="33">
        <f t="shared" si="182"/>
        <v>5570180</v>
      </c>
      <c r="S1020" s="41"/>
      <c r="T1020" s="30" t="str">
        <f t="shared" si="183"/>
        <v>COP</v>
      </c>
      <c r="U1020" s="33">
        <v>0</v>
      </c>
      <c r="V1020" s="33">
        <v>0</v>
      </c>
      <c r="W1020" s="33">
        <v>0</v>
      </c>
      <c r="X1020" s="33">
        <f t="shared" si="184"/>
        <v>5736490</v>
      </c>
      <c r="Y1020" s="33">
        <f t="shared" si="185"/>
        <v>1167.7893434804027</v>
      </c>
      <c r="Z1020" s="33">
        <f t="shared" si="186"/>
        <v>5570180</v>
      </c>
      <c r="AA1020" s="34">
        <f t="shared" si="187"/>
        <v>8.0319116300096979E-06</v>
      </c>
      <c r="AB1020" s="33" t="s">
        <v>631</v>
      </c>
      <c r="AC1020" s="35">
        <v>44911</v>
      </c>
      <c r="AD1020" s="33">
        <v>75</v>
      </c>
      <c r="AE1020" s="36">
        <f t="shared" si="188"/>
        <v>44986</v>
      </c>
    </row>
    <row r="1021" spans="2:31" ht="14.5" hidden="1">
      <c r="B1021" s="29" t="s">
        <v>1018</v>
      </c>
      <c r="C1021" s="30" t="str">
        <f t="shared" si="178"/>
        <v>(Proveedores estratégicos)</v>
      </c>
      <c r="D1021" s="30">
        <v>4</v>
      </c>
      <c r="E1021" s="30" t="s">
        <v>5137</v>
      </c>
      <c r="F1021" s="30" t="s">
        <v>5138</v>
      </c>
      <c r="G1021" s="30" t="s">
        <v>4780</v>
      </c>
      <c r="H1021" s="31" t="s">
        <v>1112</v>
      </c>
      <c r="I1021" s="31" t="s">
        <v>48</v>
      </c>
      <c r="J1021" s="32">
        <v>1686519</v>
      </c>
      <c r="K1021" s="33">
        <f t="shared" si="179"/>
        <v>350.7504428860446</v>
      </c>
      <c r="L1021" s="33">
        <v>1673027</v>
      </c>
      <c r="M1021" s="33">
        <v>0</v>
      </c>
      <c r="N1021" s="33">
        <v>0</v>
      </c>
      <c r="O1021" s="33">
        <v>0</v>
      </c>
      <c r="P1021" s="33">
        <f t="shared" si="180"/>
        <v>1686519</v>
      </c>
      <c r="Q1021" s="33">
        <f t="shared" si="181"/>
        <v>350.7504428860446</v>
      </c>
      <c r="R1021" s="33">
        <f t="shared" si="182"/>
        <v>1673027</v>
      </c>
      <c r="S1021" s="41"/>
      <c r="T1021" s="30" t="str">
        <f t="shared" si="183"/>
        <v>COP</v>
      </c>
      <c r="U1021" s="33">
        <v>0</v>
      </c>
      <c r="V1021" s="33">
        <v>0</v>
      </c>
      <c r="W1021" s="33">
        <v>0</v>
      </c>
      <c r="X1021" s="33">
        <f t="shared" si="184"/>
        <v>1686519</v>
      </c>
      <c r="Y1021" s="33">
        <f t="shared" si="185"/>
        <v>350.7504428860446</v>
      </c>
      <c r="Z1021" s="33">
        <f t="shared" si="186"/>
        <v>1673027</v>
      </c>
      <c r="AA1021" s="34">
        <f t="shared" si="187"/>
        <v>2.4124184530159228E-06</v>
      </c>
      <c r="AB1021" s="33" t="s">
        <v>631</v>
      </c>
      <c r="AC1021" s="35">
        <v>44911</v>
      </c>
      <c r="AD1021" s="33">
        <v>75</v>
      </c>
      <c r="AE1021" s="36">
        <f t="shared" si="188"/>
        <v>44986</v>
      </c>
    </row>
    <row r="1022" spans="2:31" ht="14.5" hidden="1">
      <c r="B1022" s="29" t="s">
        <v>1018</v>
      </c>
      <c r="C1022" s="30" t="str">
        <f t="shared" si="178"/>
        <v>(Proveedores estratégicos)</v>
      </c>
      <c r="D1022" s="30">
        <v>4</v>
      </c>
      <c r="E1022" s="30" t="s">
        <v>5137</v>
      </c>
      <c r="F1022" s="30" t="s">
        <v>5138</v>
      </c>
      <c r="G1022" s="30" t="s">
        <v>4780</v>
      </c>
      <c r="H1022" s="31" t="s">
        <v>1113</v>
      </c>
      <c r="I1022" s="31" t="s">
        <v>48</v>
      </c>
      <c r="J1022" s="32">
        <v>13758512</v>
      </c>
      <c r="K1022" s="33">
        <f t="shared" si="179"/>
        <v>2791.1533905678375</v>
      </c>
      <c r="L1022" s="33">
        <v>13313383</v>
      </c>
      <c r="M1022" s="33">
        <v>0</v>
      </c>
      <c r="N1022" s="33">
        <v>0</v>
      </c>
      <c r="O1022" s="33">
        <v>0</v>
      </c>
      <c r="P1022" s="33">
        <f t="shared" si="180"/>
        <v>13758512</v>
      </c>
      <c r="Q1022" s="33">
        <f t="shared" si="181"/>
        <v>2791.1533905678375</v>
      </c>
      <c r="R1022" s="33">
        <f t="shared" si="182"/>
        <v>13313383</v>
      </c>
      <c r="S1022" s="41"/>
      <c r="T1022" s="30" t="str">
        <f t="shared" si="183"/>
        <v>COP</v>
      </c>
      <c r="U1022" s="33">
        <v>0</v>
      </c>
      <c r="V1022" s="33">
        <v>0</v>
      </c>
      <c r="W1022" s="33">
        <v>0</v>
      </c>
      <c r="X1022" s="33">
        <f t="shared" si="184"/>
        <v>13758512</v>
      </c>
      <c r="Y1022" s="33">
        <f t="shared" si="185"/>
        <v>2791.1533905678375</v>
      </c>
      <c r="Z1022" s="33">
        <f t="shared" si="186"/>
        <v>13313383</v>
      </c>
      <c r="AA1022" s="34">
        <f t="shared" si="187"/>
        <v>1.9197210099579081E-05</v>
      </c>
      <c r="AB1022" s="33" t="s">
        <v>631</v>
      </c>
      <c r="AC1022" s="35">
        <v>44911</v>
      </c>
      <c r="AD1022" s="33">
        <v>75</v>
      </c>
      <c r="AE1022" s="36">
        <f t="shared" si="188"/>
        <v>44986</v>
      </c>
    </row>
    <row r="1023" spans="2:31" ht="14.5" hidden="1">
      <c r="B1023" s="29" t="s">
        <v>1018</v>
      </c>
      <c r="C1023" s="30" t="str">
        <f t="shared" si="178"/>
        <v>(Proveedores estratégicos)</v>
      </c>
      <c r="D1023" s="30">
        <v>4</v>
      </c>
      <c r="E1023" s="30" t="s">
        <v>5137</v>
      </c>
      <c r="F1023" s="30" t="s">
        <v>5138</v>
      </c>
      <c r="G1023" s="30" t="s">
        <v>4780</v>
      </c>
      <c r="H1023" s="31" t="s">
        <v>1114</v>
      </c>
      <c r="I1023" s="31" t="s">
        <v>48</v>
      </c>
      <c r="J1023" s="32">
        <v>6886473</v>
      </c>
      <c r="K1023" s="33">
        <f t="shared" si="179"/>
        <v>1443.7504324035347</v>
      </c>
      <c r="L1023" s="33">
        <v>6886473</v>
      </c>
      <c r="M1023" s="33">
        <v>0</v>
      </c>
      <c r="N1023" s="33">
        <v>0</v>
      </c>
      <c r="O1023" s="33">
        <v>0</v>
      </c>
      <c r="P1023" s="33">
        <f t="shared" si="180"/>
        <v>6886473</v>
      </c>
      <c r="Q1023" s="33">
        <f t="shared" si="181"/>
        <v>1443.7504324035347</v>
      </c>
      <c r="R1023" s="33">
        <f t="shared" si="182"/>
        <v>6886473</v>
      </c>
      <c r="S1023" s="41"/>
      <c r="T1023" s="30" t="str">
        <f t="shared" si="183"/>
        <v>COP</v>
      </c>
      <c r="U1023" s="33">
        <v>0</v>
      </c>
      <c r="V1023" s="33">
        <v>0</v>
      </c>
      <c r="W1023" s="33">
        <v>0</v>
      </c>
      <c r="X1023" s="33">
        <f t="shared" si="184"/>
        <v>6886473</v>
      </c>
      <c r="Y1023" s="33">
        <f t="shared" si="185"/>
        <v>1443.7504324035347</v>
      </c>
      <c r="Z1023" s="33">
        <f t="shared" si="186"/>
        <v>6886473</v>
      </c>
      <c r="AA1023" s="34">
        <f t="shared" si="187"/>
        <v>9.9299380950791131E-06</v>
      </c>
      <c r="AB1023" s="33" t="s">
        <v>631</v>
      </c>
      <c r="AC1023" s="35">
        <v>44911</v>
      </c>
      <c r="AD1023" s="33">
        <v>75</v>
      </c>
      <c r="AE1023" s="36">
        <f t="shared" si="188"/>
        <v>44986</v>
      </c>
    </row>
    <row r="1024" spans="2:31" ht="14.5" hidden="1">
      <c r="B1024" s="29" t="s">
        <v>1018</v>
      </c>
      <c r="C1024" s="30" t="str">
        <f t="shared" si="178"/>
        <v>(Proveedores estratégicos)</v>
      </c>
      <c r="D1024" s="30">
        <v>4</v>
      </c>
      <c r="E1024" s="30" t="s">
        <v>5137</v>
      </c>
      <c r="F1024" s="30" t="s">
        <v>5138</v>
      </c>
      <c r="G1024" s="30" t="s">
        <v>4780</v>
      </c>
      <c r="H1024" s="31" t="s">
        <v>1115</v>
      </c>
      <c r="I1024" s="31" t="s">
        <v>48</v>
      </c>
      <c r="J1024" s="32">
        <v>20093831</v>
      </c>
      <c r="K1024" s="33">
        <f t="shared" si="179"/>
        <v>4090.543518139983</v>
      </c>
      <c r="L1024" s="33">
        <v>19511279</v>
      </c>
      <c r="M1024" s="33">
        <v>0</v>
      </c>
      <c r="N1024" s="33">
        <v>0</v>
      </c>
      <c r="O1024" s="33">
        <v>0</v>
      </c>
      <c r="P1024" s="33">
        <f t="shared" si="180"/>
        <v>20093831</v>
      </c>
      <c r="Q1024" s="33">
        <f t="shared" si="181"/>
        <v>4090.543518139983</v>
      </c>
      <c r="R1024" s="33">
        <f t="shared" si="182"/>
        <v>19511279</v>
      </c>
      <c r="S1024" s="41"/>
      <c r="T1024" s="30" t="str">
        <f t="shared" si="183"/>
        <v>COP</v>
      </c>
      <c r="U1024" s="33">
        <v>0</v>
      </c>
      <c r="V1024" s="33">
        <v>0</v>
      </c>
      <c r="W1024" s="33">
        <v>0</v>
      </c>
      <c r="X1024" s="33">
        <f t="shared" si="184"/>
        <v>20093831</v>
      </c>
      <c r="Y1024" s="33">
        <f t="shared" si="185"/>
        <v>4090.543518139983</v>
      </c>
      <c r="Z1024" s="33">
        <f t="shared" si="186"/>
        <v>19511279</v>
      </c>
      <c r="AA1024" s="34">
        <f t="shared" si="187"/>
        <v>2.813425575411638E-05</v>
      </c>
      <c r="AB1024" s="33" t="s">
        <v>631</v>
      </c>
      <c r="AC1024" s="35">
        <v>44911</v>
      </c>
      <c r="AD1024" s="33">
        <v>75</v>
      </c>
      <c r="AE1024" s="36">
        <f t="shared" si="188"/>
        <v>44986</v>
      </c>
    </row>
    <row r="1025" spans="2:31" ht="14.5" hidden="1">
      <c r="B1025" s="29" t="s">
        <v>1018</v>
      </c>
      <c r="C1025" s="30" t="str">
        <f t="shared" si="178"/>
        <v>(Proveedores estratégicos)</v>
      </c>
      <c r="D1025" s="30">
        <v>4</v>
      </c>
      <c r="E1025" s="30" t="s">
        <v>5137</v>
      </c>
      <c r="F1025" s="30" t="s">
        <v>5138</v>
      </c>
      <c r="G1025" s="30" t="s">
        <v>4780</v>
      </c>
      <c r="H1025" s="31" t="s">
        <v>1116</v>
      </c>
      <c r="I1025" s="31" t="s">
        <v>48</v>
      </c>
      <c r="J1025" s="32">
        <v>12811495</v>
      </c>
      <c r="K1025" s="33">
        <f t="shared" si="179"/>
        <v>2621.6055012212123</v>
      </c>
      <c r="L1025" s="33">
        <v>12504665</v>
      </c>
      <c r="M1025" s="33">
        <v>0</v>
      </c>
      <c r="N1025" s="33">
        <v>0</v>
      </c>
      <c r="O1025" s="33">
        <v>0</v>
      </c>
      <c r="P1025" s="33">
        <f t="shared" si="180"/>
        <v>12811495</v>
      </c>
      <c r="Q1025" s="33">
        <f t="shared" si="181"/>
        <v>2621.6055012212123</v>
      </c>
      <c r="R1025" s="33">
        <f t="shared" si="182"/>
        <v>12504665</v>
      </c>
      <c r="S1025" s="41"/>
      <c r="T1025" s="30" t="str">
        <f t="shared" si="183"/>
        <v>COP</v>
      </c>
      <c r="U1025" s="33">
        <v>0</v>
      </c>
      <c r="V1025" s="33">
        <v>0</v>
      </c>
      <c r="W1025" s="33">
        <v>0</v>
      </c>
      <c r="X1025" s="33">
        <f t="shared" si="184"/>
        <v>12811495</v>
      </c>
      <c r="Y1025" s="33">
        <f t="shared" si="185"/>
        <v>2621.6055012212123</v>
      </c>
      <c r="Z1025" s="33">
        <f t="shared" si="186"/>
        <v>12504665</v>
      </c>
      <c r="AA1025" s="34">
        <f t="shared" si="187"/>
        <v>1.8031080547284866E-05</v>
      </c>
      <c r="AB1025" s="33" t="s">
        <v>631</v>
      </c>
      <c r="AC1025" s="35">
        <v>44911</v>
      </c>
      <c r="AD1025" s="33">
        <v>75</v>
      </c>
      <c r="AE1025" s="36">
        <f t="shared" si="188"/>
        <v>44986</v>
      </c>
    </row>
    <row r="1026" spans="2:31" ht="14.5" hidden="1">
      <c r="B1026" s="29" t="s">
        <v>1018</v>
      </c>
      <c r="C1026" s="30" t="str">
        <f t="shared" si="178"/>
        <v>(Proveedores estratégicos)</v>
      </c>
      <c r="D1026" s="30">
        <v>4</v>
      </c>
      <c r="E1026" s="30" t="s">
        <v>5137</v>
      </c>
      <c r="F1026" s="30" t="s">
        <v>5138</v>
      </c>
      <c r="G1026" s="30" t="s">
        <v>4780</v>
      </c>
      <c r="H1026" s="31" t="s">
        <v>1117</v>
      </c>
      <c r="I1026" s="31" t="s">
        <v>48</v>
      </c>
      <c r="J1026" s="32">
        <v>737136</v>
      </c>
      <c r="K1026" s="33">
        <f t="shared" si="179"/>
        <v>150.83954422046813</v>
      </c>
      <c r="L1026" s="33">
        <v>719482</v>
      </c>
      <c r="M1026" s="33">
        <v>0</v>
      </c>
      <c r="N1026" s="33">
        <v>0</v>
      </c>
      <c r="O1026" s="33">
        <v>0</v>
      </c>
      <c r="P1026" s="33">
        <f t="shared" si="180"/>
        <v>737136</v>
      </c>
      <c r="Q1026" s="33">
        <f t="shared" si="181"/>
        <v>150.83954422046813</v>
      </c>
      <c r="R1026" s="33">
        <f t="shared" si="182"/>
        <v>719482</v>
      </c>
      <c r="S1026" s="41"/>
      <c r="T1026" s="30" t="str">
        <f t="shared" si="183"/>
        <v>COP</v>
      </c>
      <c r="U1026" s="33">
        <v>0</v>
      </c>
      <c r="V1026" s="33">
        <v>0</v>
      </c>
      <c r="W1026" s="33">
        <v>0</v>
      </c>
      <c r="X1026" s="33">
        <f t="shared" si="184"/>
        <v>737136</v>
      </c>
      <c r="Y1026" s="33">
        <f t="shared" si="185"/>
        <v>150.83954422046813</v>
      </c>
      <c r="Z1026" s="33">
        <f t="shared" si="186"/>
        <v>719482</v>
      </c>
      <c r="AA1026" s="34">
        <f t="shared" si="187"/>
        <v>1.0374558530213813E-06</v>
      </c>
      <c r="AB1026" s="33" t="s">
        <v>631</v>
      </c>
      <c r="AC1026" s="35">
        <v>44911</v>
      </c>
      <c r="AD1026" s="33">
        <v>75</v>
      </c>
      <c r="AE1026" s="36">
        <f t="shared" si="188"/>
        <v>44986</v>
      </c>
    </row>
    <row r="1027" spans="2:31" ht="14.5" hidden="1">
      <c r="B1027" s="29" t="s">
        <v>1018</v>
      </c>
      <c r="C1027" s="30" t="str">
        <f t="shared" si="178"/>
        <v>(Proveedores estratégicos)</v>
      </c>
      <c r="D1027" s="30">
        <v>4</v>
      </c>
      <c r="E1027" s="30" t="s">
        <v>5137</v>
      </c>
      <c r="F1027" s="30" t="s">
        <v>5138</v>
      </c>
      <c r="G1027" s="30" t="s">
        <v>4780</v>
      </c>
      <c r="H1027" s="31" t="s">
        <v>1118</v>
      </c>
      <c r="I1027" s="31" t="s">
        <v>48</v>
      </c>
      <c r="J1027" s="32">
        <v>2868245</v>
      </c>
      <c r="K1027" s="33">
        <f t="shared" si="179"/>
        <v>583.89467174020137</v>
      </c>
      <c r="L1027" s="33">
        <v>2785090</v>
      </c>
      <c r="M1027" s="33">
        <v>0</v>
      </c>
      <c r="N1027" s="33">
        <v>0</v>
      </c>
      <c r="O1027" s="33">
        <v>0</v>
      </c>
      <c r="P1027" s="33">
        <f t="shared" si="180"/>
        <v>2868245</v>
      </c>
      <c r="Q1027" s="33">
        <f t="shared" si="181"/>
        <v>583.89467174020137</v>
      </c>
      <c r="R1027" s="33">
        <f t="shared" si="182"/>
        <v>2785090</v>
      </c>
      <c r="S1027" s="41"/>
      <c r="T1027" s="30" t="str">
        <f t="shared" si="183"/>
        <v>COP</v>
      </c>
      <c r="U1027" s="33">
        <v>0</v>
      </c>
      <c r="V1027" s="33">
        <v>0</v>
      </c>
      <c r="W1027" s="33">
        <v>0</v>
      </c>
      <c r="X1027" s="33">
        <f t="shared" si="184"/>
        <v>2868245</v>
      </c>
      <c r="Y1027" s="33">
        <f t="shared" si="185"/>
        <v>583.89467174020137</v>
      </c>
      <c r="Z1027" s="33">
        <f t="shared" si="186"/>
        <v>2785090</v>
      </c>
      <c r="AA1027" s="34">
        <f t="shared" si="187"/>
        <v>4.0159558150048489E-06</v>
      </c>
      <c r="AB1027" s="33" t="s">
        <v>631</v>
      </c>
      <c r="AC1027" s="35">
        <v>44911</v>
      </c>
      <c r="AD1027" s="33">
        <v>75</v>
      </c>
      <c r="AE1027" s="36">
        <f t="shared" si="188"/>
        <v>44986</v>
      </c>
    </row>
    <row r="1028" spans="2:31" ht="14.5" hidden="1">
      <c r="B1028" s="29" t="s">
        <v>1018</v>
      </c>
      <c r="C1028" s="30" t="str">
        <f t="shared" si="178"/>
        <v>(Proveedores estratégicos)</v>
      </c>
      <c r="D1028" s="30">
        <v>4</v>
      </c>
      <c r="E1028" s="30" t="s">
        <v>5137</v>
      </c>
      <c r="F1028" s="30" t="s">
        <v>5138</v>
      </c>
      <c r="G1028" s="30" t="s">
        <v>4780</v>
      </c>
      <c r="H1028" s="31" t="s">
        <v>1119</v>
      </c>
      <c r="I1028" s="31" t="s">
        <v>48</v>
      </c>
      <c r="J1028" s="32">
        <v>4397976</v>
      </c>
      <c r="K1028" s="33">
        <f t="shared" si="179"/>
        <v>899.95408660649696</v>
      </c>
      <c r="L1028" s="33">
        <v>4292646</v>
      </c>
      <c r="M1028" s="33">
        <v>0</v>
      </c>
      <c r="N1028" s="33">
        <v>0</v>
      </c>
      <c r="O1028" s="33">
        <v>0</v>
      </c>
      <c r="P1028" s="33">
        <f t="shared" si="180"/>
        <v>4397976</v>
      </c>
      <c r="Q1028" s="33">
        <f t="shared" si="181"/>
        <v>899.95408660649696</v>
      </c>
      <c r="R1028" s="33">
        <f t="shared" si="182"/>
        <v>4292646</v>
      </c>
      <c r="S1028" s="41"/>
      <c r="T1028" s="30" t="str">
        <f t="shared" si="183"/>
        <v>COP</v>
      </c>
      <c r="U1028" s="33">
        <v>0</v>
      </c>
      <c r="V1028" s="33">
        <v>0</v>
      </c>
      <c r="W1028" s="33">
        <v>0</v>
      </c>
      <c r="X1028" s="33">
        <f t="shared" si="184"/>
        <v>4397976</v>
      </c>
      <c r="Y1028" s="33">
        <f t="shared" si="185"/>
        <v>899.95408660649696</v>
      </c>
      <c r="Z1028" s="33">
        <f t="shared" si="186"/>
        <v>4292646</v>
      </c>
      <c r="AA1028" s="34">
        <f t="shared" si="187"/>
        <v>6.1897736394361773E-06</v>
      </c>
      <c r="AB1028" s="33" t="s">
        <v>631</v>
      </c>
      <c r="AC1028" s="35">
        <v>44911</v>
      </c>
      <c r="AD1028" s="33">
        <v>75</v>
      </c>
      <c r="AE1028" s="36">
        <f t="shared" si="188"/>
        <v>44986</v>
      </c>
    </row>
    <row r="1029" spans="2:31" ht="14.5" hidden="1">
      <c r="B1029" s="29" t="s">
        <v>1018</v>
      </c>
      <c r="C1029" s="30" t="str">
        <f t="shared" si="178"/>
        <v>(Proveedores estratégicos)</v>
      </c>
      <c r="D1029" s="30">
        <v>4</v>
      </c>
      <c r="E1029" s="30" t="s">
        <v>5137</v>
      </c>
      <c r="F1029" s="30" t="s">
        <v>5138</v>
      </c>
      <c r="G1029" s="30" t="s">
        <v>4780</v>
      </c>
      <c r="H1029" s="31" t="s">
        <v>1120</v>
      </c>
      <c r="I1029" s="31" t="s">
        <v>48</v>
      </c>
      <c r="J1029" s="32">
        <v>10110908</v>
      </c>
      <c r="K1029" s="33">
        <f t="shared" si="179"/>
        <v>2058.2986886380072</v>
      </c>
      <c r="L1029" s="33">
        <v>9817776</v>
      </c>
      <c r="M1029" s="33">
        <v>0</v>
      </c>
      <c r="N1029" s="33">
        <v>0</v>
      </c>
      <c r="O1029" s="33">
        <v>0</v>
      </c>
      <c r="P1029" s="33">
        <f t="shared" si="180"/>
        <v>10110908</v>
      </c>
      <c r="Q1029" s="33">
        <f t="shared" si="181"/>
        <v>2058.2986886380072</v>
      </c>
      <c r="R1029" s="33">
        <f t="shared" si="182"/>
        <v>9817776</v>
      </c>
      <c r="S1029" s="41"/>
      <c r="T1029" s="30" t="str">
        <f t="shared" si="183"/>
        <v>COP</v>
      </c>
      <c r="U1029" s="33">
        <v>0</v>
      </c>
      <c r="V1029" s="33">
        <v>0</v>
      </c>
      <c r="W1029" s="33">
        <v>0</v>
      </c>
      <c r="X1029" s="33">
        <f t="shared" si="184"/>
        <v>10110908</v>
      </c>
      <c r="Y1029" s="33">
        <f t="shared" si="185"/>
        <v>2058.2986886380072</v>
      </c>
      <c r="Z1029" s="33">
        <f t="shared" si="186"/>
        <v>9817776</v>
      </c>
      <c r="AA1029" s="34">
        <f t="shared" si="187"/>
        <v>1.4156725498140111E-05</v>
      </c>
      <c r="AB1029" s="33" t="s">
        <v>631</v>
      </c>
      <c r="AC1029" s="35">
        <v>44911</v>
      </c>
      <c r="AD1029" s="33">
        <v>75</v>
      </c>
      <c r="AE1029" s="36">
        <f t="shared" si="188"/>
        <v>44986</v>
      </c>
    </row>
    <row r="1030" spans="2:31" ht="14.5" hidden="1">
      <c r="B1030" s="29" t="s">
        <v>1018</v>
      </c>
      <c r="C1030" s="30" t="str">
        <f t="shared" si="178"/>
        <v>(Proveedores estratégicos)</v>
      </c>
      <c r="D1030" s="30">
        <v>4</v>
      </c>
      <c r="E1030" s="30" t="s">
        <v>5137</v>
      </c>
      <c r="F1030" s="30" t="s">
        <v>5138</v>
      </c>
      <c r="G1030" s="30" t="s">
        <v>4780</v>
      </c>
      <c r="H1030" s="31" t="s">
        <v>1121</v>
      </c>
      <c r="I1030" s="31" t="s">
        <v>48</v>
      </c>
      <c r="J1030" s="32">
        <v>45377462</v>
      </c>
      <c r="K1030" s="33">
        <f t="shared" si="179"/>
        <v>9285.5521662106767</v>
      </c>
      <c r="L1030" s="33">
        <v>44290691</v>
      </c>
      <c r="M1030" s="33">
        <v>0</v>
      </c>
      <c r="N1030" s="33">
        <v>0</v>
      </c>
      <c r="O1030" s="33">
        <v>0</v>
      </c>
      <c r="P1030" s="33">
        <f t="shared" si="180"/>
        <v>45377462</v>
      </c>
      <c r="Q1030" s="33">
        <f t="shared" si="181"/>
        <v>9285.5521662106767</v>
      </c>
      <c r="R1030" s="33">
        <f t="shared" si="182"/>
        <v>44290691</v>
      </c>
      <c r="S1030" s="41"/>
      <c r="T1030" s="30" t="str">
        <f t="shared" si="183"/>
        <v>COP</v>
      </c>
      <c r="U1030" s="33">
        <v>0</v>
      </c>
      <c r="V1030" s="33">
        <v>0</v>
      </c>
      <c r="W1030" s="33">
        <v>0</v>
      </c>
      <c r="X1030" s="33">
        <f t="shared" si="184"/>
        <v>45377462</v>
      </c>
      <c r="Y1030" s="33">
        <f t="shared" si="185"/>
        <v>9285.5521662106767</v>
      </c>
      <c r="Z1030" s="33">
        <f t="shared" si="186"/>
        <v>44290691</v>
      </c>
      <c r="AA1030" s="34">
        <f t="shared" si="187"/>
        <v>6.3864886977452407E-05</v>
      </c>
      <c r="AB1030" s="33" t="s">
        <v>631</v>
      </c>
      <c r="AC1030" s="35">
        <v>44911</v>
      </c>
      <c r="AD1030" s="33">
        <v>75</v>
      </c>
      <c r="AE1030" s="36">
        <f t="shared" si="188"/>
        <v>44986</v>
      </c>
    </row>
    <row r="1031" spans="2:31" ht="14.5" hidden="1">
      <c r="B1031" s="29" t="s">
        <v>1018</v>
      </c>
      <c r="C1031" s="30" t="str">
        <f t="shared" si="178"/>
        <v>(Proveedores estratégicos)</v>
      </c>
      <c r="D1031" s="30">
        <v>4</v>
      </c>
      <c r="E1031" s="30" t="s">
        <v>5137</v>
      </c>
      <c r="F1031" s="30" t="s">
        <v>5138</v>
      </c>
      <c r="G1031" s="30" t="s">
        <v>4780</v>
      </c>
      <c r="H1031" s="31" t="s">
        <v>1122</v>
      </c>
      <c r="I1031" s="31" t="s">
        <v>48</v>
      </c>
      <c r="J1031" s="32">
        <v>4397976</v>
      </c>
      <c r="K1031" s="33">
        <f t="shared" si="179"/>
        <v>899.95408660649696</v>
      </c>
      <c r="L1031" s="33">
        <v>4292646</v>
      </c>
      <c r="M1031" s="33">
        <v>0</v>
      </c>
      <c r="N1031" s="33">
        <v>0</v>
      </c>
      <c r="O1031" s="33">
        <v>0</v>
      </c>
      <c r="P1031" s="33">
        <f t="shared" si="180"/>
        <v>4397976</v>
      </c>
      <c r="Q1031" s="33">
        <f t="shared" si="181"/>
        <v>899.95408660649696</v>
      </c>
      <c r="R1031" s="33">
        <f t="shared" si="182"/>
        <v>4292646</v>
      </c>
      <c r="S1031" s="41"/>
      <c r="T1031" s="30" t="str">
        <f t="shared" si="183"/>
        <v>COP</v>
      </c>
      <c r="U1031" s="33">
        <v>0</v>
      </c>
      <c r="V1031" s="33">
        <v>0</v>
      </c>
      <c r="W1031" s="33">
        <v>0</v>
      </c>
      <c r="X1031" s="33">
        <f t="shared" si="184"/>
        <v>4397976</v>
      </c>
      <c r="Y1031" s="33">
        <f t="shared" si="185"/>
        <v>899.95408660649696</v>
      </c>
      <c r="Z1031" s="33">
        <f t="shared" si="186"/>
        <v>4292646</v>
      </c>
      <c r="AA1031" s="34">
        <f t="shared" si="187"/>
        <v>6.1897736394361773E-06</v>
      </c>
      <c r="AB1031" s="33" t="s">
        <v>631</v>
      </c>
      <c r="AC1031" s="35">
        <v>44911</v>
      </c>
      <c r="AD1031" s="33">
        <v>75</v>
      </c>
      <c r="AE1031" s="36">
        <f t="shared" si="188"/>
        <v>44986</v>
      </c>
    </row>
    <row r="1032" spans="2:31" ht="14.5" hidden="1">
      <c r="B1032" s="29" t="s">
        <v>1018</v>
      </c>
      <c r="C1032" s="30" t="str">
        <f t="shared" si="178"/>
        <v>(Proveedores estratégicos)</v>
      </c>
      <c r="D1032" s="30">
        <v>4</v>
      </c>
      <c r="E1032" s="30" t="s">
        <v>5137</v>
      </c>
      <c r="F1032" s="30" t="s">
        <v>5138</v>
      </c>
      <c r="G1032" s="30" t="s">
        <v>4780</v>
      </c>
      <c r="H1032" s="31" t="s">
        <v>1123</v>
      </c>
      <c r="I1032" s="31" t="s">
        <v>48</v>
      </c>
      <c r="J1032" s="32">
        <v>1338514</v>
      </c>
      <c r="K1032" s="33">
        <f t="shared" si="179"/>
        <v>273.89896956927362</v>
      </c>
      <c r="L1032" s="33">
        <v>1306457</v>
      </c>
      <c r="M1032" s="33">
        <v>0</v>
      </c>
      <c r="N1032" s="33">
        <v>0</v>
      </c>
      <c r="O1032" s="33">
        <v>0</v>
      </c>
      <c r="P1032" s="33">
        <f t="shared" si="180"/>
        <v>1338514</v>
      </c>
      <c r="Q1032" s="33">
        <f t="shared" si="181"/>
        <v>273.89896956927362</v>
      </c>
      <c r="R1032" s="33">
        <f t="shared" si="182"/>
        <v>1306457</v>
      </c>
      <c r="S1032" s="41"/>
      <c r="T1032" s="30" t="str">
        <f t="shared" si="183"/>
        <v>COP</v>
      </c>
      <c r="U1032" s="33">
        <v>0</v>
      </c>
      <c r="V1032" s="33">
        <v>0</v>
      </c>
      <c r="W1032" s="33">
        <v>0</v>
      </c>
      <c r="X1032" s="33">
        <f t="shared" si="184"/>
        <v>1338514</v>
      </c>
      <c r="Y1032" s="33">
        <f t="shared" si="185"/>
        <v>273.89896956927362</v>
      </c>
      <c r="Z1032" s="33">
        <f t="shared" si="186"/>
        <v>1306457</v>
      </c>
      <c r="AA1032" s="34">
        <f t="shared" si="187"/>
        <v>1.8838434615052978E-06</v>
      </c>
      <c r="AB1032" s="33" t="s">
        <v>631</v>
      </c>
      <c r="AC1032" s="35">
        <v>44911</v>
      </c>
      <c r="AD1032" s="33">
        <v>75</v>
      </c>
      <c r="AE1032" s="36">
        <f t="shared" si="188"/>
        <v>44986</v>
      </c>
    </row>
    <row r="1033" spans="2:31" ht="14.5" hidden="1">
      <c r="B1033" s="29" t="s">
        <v>1018</v>
      </c>
      <c r="C1033" s="30" t="str">
        <f t="shared" si="178"/>
        <v>(Proveedores estratégicos)</v>
      </c>
      <c r="D1033" s="30">
        <v>4</v>
      </c>
      <c r="E1033" s="30" t="s">
        <v>5137</v>
      </c>
      <c r="F1033" s="30" t="s">
        <v>5138</v>
      </c>
      <c r="G1033" s="30" t="s">
        <v>4780</v>
      </c>
      <c r="H1033" s="31" t="s">
        <v>1124</v>
      </c>
      <c r="I1033" s="31" t="s">
        <v>48</v>
      </c>
      <c r="J1033" s="32">
        <v>72162238</v>
      </c>
      <c r="K1033" s="33">
        <f t="shared" si="179"/>
        <v>15128.827531264085</v>
      </c>
      <c r="L1033" s="33">
        <v>72162238</v>
      </c>
      <c r="M1033" s="33">
        <v>0</v>
      </c>
      <c r="N1033" s="33">
        <v>0</v>
      </c>
      <c r="O1033" s="33">
        <v>0</v>
      </c>
      <c r="P1033" s="33">
        <f t="shared" si="180"/>
        <v>72162238</v>
      </c>
      <c r="Q1033" s="33">
        <f t="shared" si="181"/>
        <v>15128.827531264085</v>
      </c>
      <c r="R1033" s="33">
        <f t="shared" si="182"/>
        <v>72162238</v>
      </c>
      <c r="S1033" s="41"/>
      <c r="T1033" s="30" t="str">
        <f t="shared" si="183"/>
        <v>COP</v>
      </c>
      <c r="U1033" s="33">
        <v>0</v>
      </c>
      <c r="V1033" s="33">
        <v>0</v>
      </c>
      <c r="W1033" s="33">
        <v>0</v>
      </c>
      <c r="X1033" s="33">
        <f t="shared" si="184"/>
        <v>72162238</v>
      </c>
      <c r="Y1033" s="33">
        <f t="shared" si="185"/>
        <v>15128.827531264085</v>
      </c>
      <c r="Z1033" s="33">
        <f t="shared" si="186"/>
        <v>72162238</v>
      </c>
      <c r="AA1033" s="34">
        <f t="shared" si="187"/>
        <v>0.00010405421703423008</v>
      </c>
      <c r="AB1033" s="33" t="s">
        <v>631</v>
      </c>
      <c r="AC1033" s="35">
        <v>44911</v>
      </c>
      <c r="AD1033" s="33">
        <v>75</v>
      </c>
      <c r="AE1033" s="36">
        <f t="shared" si="188"/>
        <v>44986</v>
      </c>
    </row>
    <row r="1034" spans="2:31" ht="14.5" hidden="1">
      <c r="B1034" s="29" t="s">
        <v>1018</v>
      </c>
      <c r="C1034" s="30" t="str">
        <f t="shared" si="178"/>
        <v>(Proveedores estratégicos)</v>
      </c>
      <c r="D1034" s="30">
        <v>4</v>
      </c>
      <c r="E1034" s="30" t="s">
        <v>5137</v>
      </c>
      <c r="F1034" s="30" t="s">
        <v>5138</v>
      </c>
      <c r="G1034" s="30" t="s">
        <v>4780</v>
      </c>
      <c r="H1034" s="31" t="s">
        <v>1125</v>
      </c>
      <c r="I1034" s="31" t="s">
        <v>48</v>
      </c>
      <c r="J1034" s="32">
        <v>25622990</v>
      </c>
      <c r="K1034" s="33">
        <f t="shared" si="179"/>
        <v>5243.2110024424246</v>
      </c>
      <c r="L1034" s="33">
        <v>25009330</v>
      </c>
      <c r="M1034" s="33">
        <v>0</v>
      </c>
      <c r="N1034" s="33">
        <v>0</v>
      </c>
      <c r="O1034" s="33">
        <v>0</v>
      </c>
      <c r="P1034" s="33">
        <f t="shared" si="180"/>
        <v>25622990</v>
      </c>
      <c r="Q1034" s="33">
        <f t="shared" si="181"/>
        <v>5243.2110024424246</v>
      </c>
      <c r="R1034" s="33">
        <f t="shared" si="182"/>
        <v>25009330</v>
      </c>
      <c r="S1034" s="43"/>
      <c r="T1034" s="30" t="str">
        <f t="shared" si="183"/>
        <v>COP</v>
      </c>
      <c r="U1034" s="33">
        <v>0</v>
      </c>
      <c r="V1034" s="33">
        <v>0</v>
      </c>
      <c r="W1034" s="33">
        <v>0</v>
      </c>
      <c r="X1034" s="33">
        <f t="shared" si="184"/>
        <v>25622990</v>
      </c>
      <c r="Y1034" s="33">
        <f t="shared" si="185"/>
        <v>5243.2110024424246</v>
      </c>
      <c r="Z1034" s="33">
        <f t="shared" si="186"/>
        <v>25009330</v>
      </c>
      <c r="AA1034" s="34">
        <f t="shared" si="187"/>
        <v>3.6062161094569733E-05</v>
      </c>
      <c r="AB1034" s="33" t="s">
        <v>631</v>
      </c>
      <c r="AC1034" s="35">
        <v>44911</v>
      </c>
      <c r="AD1034" s="33">
        <v>75</v>
      </c>
      <c r="AE1034" s="36">
        <f t="shared" si="188"/>
        <v>44986</v>
      </c>
    </row>
    <row r="1035" spans="2:31" ht="14.5" hidden="1">
      <c r="B1035" s="29" t="s">
        <v>1018</v>
      </c>
      <c r="C1035" s="30" t="str">
        <f t="shared" si="178"/>
        <v>(Proveedores estratégicos)</v>
      </c>
      <c r="D1035" s="30">
        <v>4</v>
      </c>
      <c r="E1035" s="30" t="s">
        <v>5137</v>
      </c>
      <c r="F1035" s="30" t="s">
        <v>5138</v>
      </c>
      <c r="G1035" s="30" t="s">
        <v>4780</v>
      </c>
      <c r="H1035" s="31" t="s">
        <v>1126</v>
      </c>
      <c r="I1035" s="31" t="s">
        <v>48</v>
      </c>
      <c r="J1035" s="32">
        <v>689586</v>
      </c>
      <c r="K1035" s="33">
        <f t="shared" si="179"/>
        <v>141.10946885122172</v>
      </c>
      <c r="L1035" s="33">
        <v>673071</v>
      </c>
      <c r="M1035" s="33">
        <v>0</v>
      </c>
      <c r="N1035" s="33">
        <v>0</v>
      </c>
      <c r="O1035" s="33">
        <v>0</v>
      </c>
      <c r="P1035" s="33">
        <f t="shared" si="180"/>
        <v>689586</v>
      </c>
      <c r="Q1035" s="33">
        <f t="shared" si="181"/>
        <v>141.10946885122172</v>
      </c>
      <c r="R1035" s="33">
        <f t="shared" si="182"/>
        <v>673071</v>
      </c>
      <c r="S1035" s="38"/>
      <c r="T1035" s="30" t="str">
        <f t="shared" si="183"/>
        <v>COP</v>
      </c>
      <c r="U1035" s="33">
        <v>0</v>
      </c>
      <c r="V1035" s="33">
        <v>0</v>
      </c>
      <c r="W1035" s="33">
        <v>0</v>
      </c>
      <c r="X1035" s="33">
        <f t="shared" si="184"/>
        <v>689586</v>
      </c>
      <c r="Y1035" s="33">
        <f t="shared" si="185"/>
        <v>141.10946885122172</v>
      </c>
      <c r="Z1035" s="33">
        <f t="shared" si="186"/>
        <v>673071</v>
      </c>
      <c r="AA1035" s="34">
        <f t="shared" si="187"/>
        <v>9.7053359006751249E-07</v>
      </c>
      <c r="AB1035" s="33" t="s">
        <v>631</v>
      </c>
      <c r="AC1035" s="35">
        <v>44911</v>
      </c>
      <c r="AD1035" s="33">
        <v>75</v>
      </c>
      <c r="AE1035" s="36">
        <f t="shared" si="188"/>
        <v>44986</v>
      </c>
    </row>
    <row r="1036" spans="2:31" ht="14.5" hidden="1">
      <c r="B1036" s="29" t="s">
        <v>1018</v>
      </c>
      <c r="C1036" s="30" t="str">
        <f t="shared" si="178"/>
        <v>(Proveedores estratégicos)</v>
      </c>
      <c r="D1036" s="30">
        <v>4</v>
      </c>
      <c r="E1036" s="30" t="s">
        <v>5137</v>
      </c>
      <c r="F1036" s="30" t="s">
        <v>5138</v>
      </c>
      <c r="G1036" s="30" t="s">
        <v>4780</v>
      </c>
      <c r="H1036" s="31" t="s">
        <v>1127</v>
      </c>
      <c r="I1036" s="31" t="s">
        <v>48</v>
      </c>
      <c r="J1036" s="32">
        <v>4543509</v>
      </c>
      <c r="K1036" s="33">
        <f t="shared" si="179"/>
        <v>929.73426837321927</v>
      </c>
      <c r="L1036" s="33">
        <v>4434693</v>
      </c>
      <c r="M1036" s="33">
        <v>0</v>
      </c>
      <c r="N1036" s="33">
        <v>0</v>
      </c>
      <c r="O1036" s="33">
        <v>0</v>
      </c>
      <c r="P1036" s="33">
        <f t="shared" si="180"/>
        <v>4543509</v>
      </c>
      <c r="Q1036" s="33">
        <f t="shared" si="181"/>
        <v>929.73426837321927</v>
      </c>
      <c r="R1036" s="33">
        <f t="shared" si="182"/>
        <v>4434693</v>
      </c>
      <c r="S1036" s="33"/>
      <c r="T1036" s="30" t="str">
        <f t="shared" si="183"/>
        <v>COP</v>
      </c>
      <c r="U1036" s="33">
        <v>0</v>
      </c>
      <c r="V1036" s="33">
        <v>0</v>
      </c>
      <c r="W1036" s="33">
        <v>0</v>
      </c>
      <c r="X1036" s="33">
        <f t="shared" si="184"/>
        <v>4543509</v>
      </c>
      <c r="Y1036" s="33">
        <f t="shared" si="185"/>
        <v>929.73426837321927</v>
      </c>
      <c r="Z1036" s="33">
        <f t="shared" si="186"/>
        <v>4434693</v>
      </c>
      <c r="AA1036" s="34">
        <f t="shared" si="187"/>
        <v>6.3945980708383921E-06</v>
      </c>
      <c r="AB1036" s="33" t="s">
        <v>631</v>
      </c>
      <c r="AC1036" s="35">
        <v>44911</v>
      </c>
      <c r="AD1036" s="33">
        <v>75</v>
      </c>
      <c r="AE1036" s="36">
        <f t="shared" si="188"/>
        <v>44986</v>
      </c>
    </row>
    <row r="1037" spans="2:31" ht="14.5" hidden="1">
      <c r="B1037" s="29" t="s">
        <v>1018</v>
      </c>
      <c r="C1037" s="30" t="str">
        <f t="shared" si="178"/>
        <v>(Proveedores estratégicos)</v>
      </c>
      <c r="D1037" s="30">
        <v>4</v>
      </c>
      <c r="E1037" s="30" t="s">
        <v>5137</v>
      </c>
      <c r="F1037" s="30" t="s">
        <v>5138</v>
      </c>
      <c r="G1037" s="30" t="s">
        <v>4780</v>
      </c>
      <c r="H1037" s="31" t="s">
        <v>1128</v>
      </c>
      <c r="I1037" s="31" t="s">
        <v>48</v>
      </c>
      <c r="J1037" s="32">
        <v>1255677</v>
      </c>
      <c r="K1037" s="33">
        <f t="shared" si="179"/>
        <v>256.94812205834563</v>
      </c>
      <c r="L1037" s="33">
        <v>1225604</v>
      </c>
      <c r="M1037" s="33">
        <v>0</v>
      </c>
      <c r="N1037" s="33">
        <v>0</v>
      </c>
      <c r="O1037" s="33">
        <v>0</v>
      </c>
      <c r="P1037" s="33">
        <f t="shared" si="180"/>
        <v>1255677</v>
      </c>
      <c r="Q1037" s="33">
        <f t="shared" si="181"/>
        <v>256.94812205834563</v>
      </c>
      <c r="R1037" s="33">
        <f t="shared" si="182"/>
        <v>1225604</v>
      </c>
      <c r="S1037" s="41"/>
      <c r="T1037" s="30" t="str">
        <f t="shared" si="183"/>
        <v>COP</v>
      </c>
      <c r="U1037" s="33">
        <v>0</v>
      </c>
      <c r="V1037" s="33">
        <v>0</v>
      </c>
      <c r="W1037" s="33">
        <v>0</v>
      </c>
      <c r="X1037" s="33">
        <f t="shared" si="184"/>
        <v>1255677</v>
      </c>
      <c r="Y1037" s="33">
        <f t="shared" si="185"/>
        <v>256.94812205834563</v>
      </c>
      <c r="Z1037" s="33">
        <f t="shared" si="186"/>
        <v>1225604</v>
      </c>
      <c r="AA1037" s="34">
        <f t="shared" si="187"/>
        <v>1.7672576149040795E-06</v>
      </c>
      <c r="AB1037" s="33" t="s">
        <v>631</v>
      </c>
      <c r="AC1037" s="35">
        <v>44911</v>
      </c>
      <c r="AD1037" s="33">
        <v>75</v>
      </c>
      <c r="AE1037" s="36">
        <f t="shared" si="188"/>
        <v>44986</v>
      </c>
    </row>
    <row r="1038" spans="2:31" ht="14.5" hidden="1">
      <c r="B1038" s="29" t="s">
        <v>1018</v>
      </c>
      <c r="C1038" s="30" t="str">
        <f t="shared" si="178"/>
        <v>(Proveedores estratégicos)</v>
      </c>
      <c r="D1038" s="30">
        <v>4</v>
      </c>
      <c r="E1038" s="30" t="s">
        <v>5137</v>
      </c>
      <c r="F1038" s="30" t="s">
        <v>5138</v>
      </c>
      <c r="G1038" s="30" t="s">
        <v>4780</v>
      </c>
      <c r="H1038" s="31" t="s">
        <v>1129</v>
      </c>
      <c r="I1038" s="31" t="s">
        <v>48</v>
      </c>
      <c r="J1038" s="32">
        <v>405262</v>
      </c>
      <c r="K1038" s="33">
        <f t="shared" si="179"/>
        <v>84.963258802687704</v>
      </c>
      <c r="L1038" s="33">
        <v>405262</v>
      </c>
      <c r="M1038" s="33">
        <v>0</v>
      </c>
      <c r="N1038" s="33">
        <v>0</v>
      </c>
      <c r="O1038" s="33">
        <v>0</v>
      </c>
      <c r="P1038" s="33">
        <f t="shared" si="180"/>
        <v>405262</v>
      </c>
      <c r="Q1038" s="33">
        <f t="shared" si="181"/>
        <v>84.963258802687704</v>
      </c>
      <c r="R1038" s="33">
        <f t="shared" si="182"/>
        <v>405262</v>
      </c>
      <c r="S1038" s="41"/>
      <c r="T1038" s="30" t="str">
        <f t="shared" si="183"/>
        <v>COP</v>
      </c>
      <c r="U1038" s="33">
        <v>0</v>
      </c>
      <c r="V1038" s="33">
        <v>0</v>
      </c>
      <c r="W1038" s="33">
        <v>0</v>
      </c>
      <c r="X1038" s="33">
        <f t="shared" si="184"/>
        <v>405262</v>
      </c>
      <c r="Y1038" s="33">
        <f t="shared" si="185"/>
        <v>84.963258802687704</v>
      </c>
      <c r="Z1038" s="33">
        <f t="shared" si="186"/>
        <v>405262</v>
      </c>
      <c r="AA1038" s="34">
        <f t="shared" si="187"/>
        <v>5.8436685546983945E-07</v>
      </c>
      <c r="AB1038" s="33" t="s">
        <v>631</v>
      </c>
      <c r="AC1038" s="35">
        <v>44911</v>
      </c>
      <c r="AD1038" s="33">
        <v>75</v>
      </c>
      <c r="AE1038" s="36">
        <f t="shared" si="188"/>
        <v>44986</v>
      </c>
    </row>
    <row r="1039" spans="2:31" ht="14.5" hidden="1">
      <c r="B1039" s="29" t="s">
        <v>1018</v>
      </c>
      <c r="C1039" s="30" t="str">
        <f t="shared" si="189" ref="C1039:C1102">+IF(D1039=1,$A$4,IF(D1039=2,$A$5,IF(D1039=3,$A$6,IF(D1039=4,$A$7,IF(D1039=5,$A$8,IF(D1039=6,$A$9,))))))</f>
        <v>(Proveedores estratégicos)</v>
      </c>
      <c r="D1039" s="30">
        <v>4</v>
      </c>
      <c r="E1039" s="30" t="s">
        <v>5137</v>
      </c>
      <c r="F1039" s="30" t="s">
        <v>5138</v>
      </c>
      <c r="G1039" s="30" t="s">
        <v>4780</v>
      </c>
      <c r="H1039" s="31" t="s">
        <v>1130</v>
      </c>
      <c r="I1039" s="31" t="s">
        <v>48</v>
      </c>
      <c r="J1039" s="32">
        <v>4015543</v>
      </c>
      <c r="K1039" s="33">
        <f t="shared" si="190" ref="K1039:K1102">+IF(I1039="USD",J1039,L1039/$L$3)</f>
        <v>814.62268205499117</v>
      </c>
      <c r="L1039" s="33">
        <v>3885628</v>
      </c>
      <c r="M1039" s="33">
        <v>0</v>
      </c>
      <c r="N1039" s="33">
        <v>0</v>
      </c>
      <c r="O1039" s="33">
        <v>0</v>
      </c>
      <c r="P1039" s="33">
        <f t="shared" si="191" ref="P1039:P1102">+J1039+M1039</f>
        <v>4015543</v>
      </c>
      <c r="Q1039" s="33">
        <f t="shared" si="192" ref="Q1039:Q1102">+K1039+N1039</f>
        <v>814.62268205499117</v>
      </c>
      <c r="R1039" s="33">
        <f t="shared" si="193" ref="R1039:R1102">+L1039+O1039</f>
        <v>3885628</v>
      </c>
      <c r="S1039" s="38"/>
      <c r="T1039" s="30" t="str">
        <f t="shared" si="194" ref="T1039:T1102">+I1039</f>
        <v>COP</v>
      </c>
      <c r="U1039" s="33">
        <v>0</v>
      </c>
      <c r="V1039" s="33">
        <v>0</v>
      </c>
      <c r="W1039" s="33">
        <v>0</v>
      </c>
      <c r="X1039" s="33">
        <f t="shared" si="195" ref="X1039:X1102">+P1039+U1039</f>
        <v>4015543</v>
      </c>
      <c r="Y1039" s="33">
        <f t="shared" si="196" ref="Y1039:Y1102">+Q1039+V1039</f>
        <v>814.62268205499117</v>
      </c>
      <c r="Z1039" s="33">
        <f t="shared" si="197" ref="Z1039:Z1102">+R1039+W1039</f>
        <v>3885628</v>
      </c>
      <c r="AA1039" s="34">
        <f t="shared" si="198" ref="AA1039:AA1102">+IF(D1039=1,Z1039/$C$4,IF(D1039=2,Z1039/$C$5,IF(D1039=3,Z1039/$C$6,IF(D1039=4,Z1039/$C$7,IF(D1039=5,Z1039/$C$8,IF(D1039=6,Z1039/$C$9))))))</f>
        <v>5.6028747227363069E-06</v>
      </c>
      <c r="AB1039" s="33" t="s">
        <v>631</v>
      </c>
      <c r="AC1039" s="35">
        <v>44911</v>
      </c>
      <c r="AD1039" s="33">
        <v>75</v>
      </c>
      <c r="AE1039" s="36">
        <f t="shared" si="188"/>
        <v>44986</v>
      </c>
    </row>
    <row r="1040" spans="2:31" ht="14.5" hidden="1">
      <c r="B1040" s="29" t="s">
        <v>1018</v>
      </c>
      <c r="C1040" s="30" t="str">
        <f t="shared" si="189"/>
        <v>(Proveedores estratégicos)</v>
      </c>
      <c r="D1040" s="30">
        <v>4</v>
      </c>
      <c r="E1040" s="30" t="s">
        <v>5137</v>
      </c>
      <c r="F1040" s="30" t="s">
        <v>5138</v>
      </c>
      <c r="G1040" s="30" t="s">
        <v>4780</v>
      </c>
      <c r="H1040" s="31" t="s">
        <v>1131</v>
      </c>
      <c r="I1040" s="31" t="s">
        <v>48</v>
      </c>
      <c r="J1040" s="32">
        <v>474285</v>
      </c>
      <c r="K1040" s="33">
        <f t="shared" si="190"/>
        <v>99.433944463662371</v>
      </c>
      <c r="L1040" s="33">
        <v>474285</v>
      </c>
      <c r="M1040" s="33">
        <v>0</v>
      </c>
      <c r="N1040" s="33">
        <v>0</v>
      </c>
      <c r="O1040" s="33">
        <v>0</v>
      </c>
      <c r="P1040" s="33">
        <f t="shared" si="191"/>
        <v>474285</v>
      </c>
      <c r="Q1040" s="33">
        <f t="shared" si="192"/>
        <v>99.433944463662371</v>
      </c>
      <c r="R1040" s="33">
        <f t="shared" si="193"/>
        <v>474285</v>
      </c>
      <c r="S1040" s="33"/>
      <c r="T1040" s="30" t="str">
        <f t="shared" si="194"/>
        <v>COP</v>
      </c>
      <c r="U1040" s="33">
        <v>0</v>
      </c>
      <c r="V1040" s="33">
        <v>0</v>
      </c>
      <c r="W1040" s="33">
        <v>0</v>
      </c>
      <c r="X1040" s="33">
        <f t="shared" si="195"/>
        <v>474285</v>
      </c>
      <c r="Y1040" s="33">
        <f t="shared" si="196"/>
        <v>99.433944463662371</v>
      </c>
      <c r="Z1040" s="33">
        <f t="shared" si="197"/>
        <v>474285</v>
      </c>
      <c r="AA1040" s="34">
        <f t="shared" si="198"/>
        <v>6.8389445357944436E-07</v>
      </c>
      <c r="AB1040" s="33" t="s">
        <v>631</v>
      </c>
      <c r="AC1040" s="35">
        <v>44911</v>
      </c>
      <c r="AD1040" s="33">
        <v>75</v>
      </c>
      <c r="AE1040" s="36">
        <f t="shared" si="188"/>
        <v>44986</v>
      </c>
    </row>
    <row r="1041" spans="2:31" ht="14.5" hidden="1">
      <c r="B1041" s="29" t="s">
        <v>1018</v>
      </c>
      <c r="C1041" s="30" t="str">
        <f t="shared" si="189"/>
        <v>(Proveedores estratégicos)</v>
      </c>
      <c r="D1041" s="30">
        <v>4</v>
      </c>
      <c r="E1041" s="30" t="s">
        <v>5137</v>
      </c>
      <c r="F1041" s="30" t="s">
        <v>5138</v>
      </c>
      <c r="G1041" s="30" t="s">
        <v>4780</v>
      </c>
      <c r="H1041" s="31" t="s">
        <v>1132</v>
      </c>
      <c r="I1041" s="31" t="s">
        <v>48</v>
      </c>
      <c r="J1041" s="32">
        <v>8253857</v>
      </c>
      <c r="K1041" s="33">
        <f t="shared" si="190"/>
        <v>1730.4227596255646</v>
      </c>
      <c r="L1041" s="33">
        <v>8253857</v>
      </c>
      <c r="M1041" s="33">
        <v>0</v>
      </c>
      <c r="N1041" s="33">
        <v>0</v>
      </c>
      <c r="O1041" s="33">
        <v>0</v>
      </c>
      <c r="P1041" s="33">
        <f t="shared" si="191"/>
        <v>8253857</v>
      </c>
      <c r="Q1041" s="33">
        <f t="shared" si="192"/>
        <v>1730.4227596255646</v>
      </c>
      <c r="R1041" s="33">
        <f t="shared" si="193"/>
        <v>8253857</v>
      </c>
      <c r="S1041" s="38"/>
      <c r="T1041" s="30" t="str">
        <f t="shared" si="194"/>
        <v>COP</v>
      </c>
      <c r="U1041" s="33">
        <v>0</v>
      </c>
      <c r="V1041" s="33">
        <v>0</v>
      </c>
      <c r="W1041" s="33">
        <v>0</v>
      </c>
      <c r="X1041" s="33">
        <f t="shared" si="195"/>
        <v>8253857</v>
      </c>
      <c r="Y1041" s="33">
        <f t="shared" si="196"/>
        <v>1730.4227596255646</v>
      </c>
      <c r="Z1041" s="33">
        <f t="shared" si="197"/>
        <v>8253857</v>
      </c>
      <c r="AA1041" s="34">
        <f t="shared" si="198"/>
        <v>1.1901635141186991E-05</v>
      </c>
      <c r="AB1041" s="33" t="s">
        <v>631</v>
      </c>
      <c r="AC1041" s="35">
        <v>44911</v>
      </c>
      <c r="AD1041" s="33">
        <v>75</v>
      </c>
      <c r="AE1041" s="36">
        <f t="shared" si="188"/>
        <v>44986</v>
      </c>
    </row>
    <row r="1042" spans="2:31" ht="14.5" hidden="1">
      <c r="B1042" s="29" t="s">
        <v>1018</v>
      </c>
      <c r="C1042" s="30" t="str">
        <f t="shared" si="189"/>
        <v>(Proveedores estratégicos)</v>
      </c>
      <c r="D1042" s="30">
        <v>4</v>
      </c>
      <c r="E1042" s="30" t="s">
        <v>5137</v>
      </c>
      <c r="F1042" s="30" t="s">
        <v>5138</v>
      </c>
      <c r="G1042" s="30" t="s">
        <v>4780</v>
      </c>
      <c r="H1042" s="31" t="s">
        <v>1133</v>
      </c>
      <c r="I1042" s="31" t="s">
        <v>48</v>
      </c>
      <c r="J1042" s="32">
        <v>17804964</v>
      </c>
      <c r="K1042" s="33">
        <f t="shared" si="190"/>
        <v>3643.4149920857049</v>
      </c>
      <c r="L1042" s="33">
        <v>17378543</v>
      </c>
      <c r="M1042" s="33">
        <v>0</v>
      </c>
      <c r="N1042" s="33">
        <v>0</v>
      </c>
      <c r="O1042" s="33">
        <v>0</v>
      </c>
      <c r="P1042" s="33">
        <f t="shared" si="191"/>
        <v>17804964</v>
      </c>
      <c r="Q1042" s="33">
        <f t="shared" si="192"/>
        <v>3643.4149920857049</v>
      </c>
      <c r="R1042" s="33">
        <f t="shared" si="193"/>
        <v>17378543</v>
      </c>
      <c r="S1042" s="33"/>
      <c r="T1042" s="30" t="str">
        <f t="shared" si="194"/>
        <v>COP</v>
      </c>
      <c r="U1042" s="33">
        <v>0</v>
      </c>
      <c r="V1042" s="33">
        <v>0</v>
      </c>
      <c r="W1042" s="33">
        <v>0</v>
      </c>
      <c r="X1042" s="33">
        <f t="shared" si="195"/>
        <v>17804964</v>
      </c>
      <c r="Y1042" s="33">
        <f t="shared" si="196"/>
        <v>3643.4149920857049</v>
      </c>
      <c r="Z1042" s="33">
        <f t="shared" si="197"/>
        <v>17378543</v>
      </c>
      <c r="AA1042" s="34">
        <f t="shared" si="198"/>
        <v>2.5058960686068246E-05</v>
      </c>
      <c r="AB1042" s="33" t="s">
        <v>631</v>
      </c>
      <c r="AC1042" s="35">
        <v>44911</v>
      </c>
      <c r="AD1042" s="33">
        <v>75</v>
      </c>
      <c r="AE1042" s="36">
        <f t="shared" si="188"/>
        <v>44986</v>
      </c>
    </row>
    <row r="1043" spans="2:31" ht="14.5" hidden="1">
      <c r="B1043" s="29" t="s">
        <v>1018</v>
      </c>
      <c r="C1043" s="30" t="str">
        <f t="shared" si="189"/>
        <v>(Proveedores estratégicos)</v>
      </c>
      <c r="D1043" s="30">
        <v>4</v>
      </c>
      <c r="E1043" s="30" t="s">
        <v>5137</v>
      </c>
      <c r="F1043" s="30" t="s">
        <v>5138</v>
      </c>
      <c r="G1043" s="30" t="s">
        <v>4780</v>
      </c>
      <c r="H1043" s="31" t="s">
        <v>1134</v>
      </c>
      <c r="I1043" s="31" t="s">
        <v>48</v>
      </c>
      <c r="J1043" s="32">
        <v>541922</v>
      </c>
      <c r="K1043" s="33">
        <f t="shared" si="190"/>
        <v>109.9384676666981</v>
      </c>
      <c r="L1043" s="33">
        <v>524390</v>
      </c>
      <c r="M1043" s="33">
        <v>0</v>
      </c>
      <c r="N1043" s="33">
        <v>0</v>
      </c>
      <c r="O1043" s="33">
        <v>0</v>
      </c>
      <c r="P1043" s="33">
        <f t="shared" si="191"/>
        <v>541922</v>
      </c>
      <c r="Q1043" s="33">
        <f t="shared" si="192"/>
        <v>109.9384676666981</v>
      </c>
      <c r="R1043" s="33">
        <f t="shared" si="193"/>
        <v>524390</v>
      </c>
      <c r="S1043" s="33"/>
      <c r="T1043" s="30" t="str">
        <f t="shared" si="194"/>
        <v>COP</v>
      </c>
      <c r="U1043" s="33">
        <v>0</v>
      </c>
      <c r="V1043" s="33">
        <v>0</v>
      </c>
      <c r="W1043" s="33">
        <v>0</v>
      </c>
      <c r="X1043" s="33">
        <f t="shared" si="195"/>
        <v>541922</v>
      </c>
      <c r="Y1043" s="33">
        <f t="shared" si="196"/>
        <v>109.9384676666981</v>
      </c>
      <c r="Z1043" s="33">
        <f t="shared" si="197"/>
        <v>524390</v>
      </c>
      <c r="AA1043" s="34">
        <f t="shared" si="198"/>
        <v>7.5614327358555473E-07</v>
      </c>
      <c r="AB1043" s="33" t="s">
        <v>631</v>
      </c>
      <c r="AC1043" s="35">
        <v>44911</v>
      </c>
      <c r="AD1043" s="33">
        <v>75</v>
      </c>
      <c r="AE1043" s="36">
        <f t="shared" si="188"/>
        <v>44986</v>
      </c>
    </row>
    <row r="1044" spans="2:31" ht="14.5" hidden="1">
      <c r="B1044" s="29" t="s">
        <v>1018</v>
      </c>
      <c r="C1044" s="30" t="str">
        <f t="shared" si="189"/>
        <v>(Proveedores estratégicos)</v>
      </c>
      <c r="D1044" s="30">
        <v>4</v>
      </c>
      <c r="E1044" s="30" t="s">
        <v>5137</v>
      </c>
      <c r="F1044" s="30" t="s">
        <v>5138</v>
      </c>
      <c r="G1044" s="30" t="s">
        <v>4780</v>
      </c>
      <c r="H1044" s="31" t="s">
        <v>1135</v>
      </c>
      <c r="I1044" s="31" t="s">
        <v>48</v>
      </c>
      <c r="J1044" s="32">
        <v>8194903</v>
      </c>
      <c r="K1044" s="33">
        <f t="shared" si="190"/>
        <v>1676.9162552281516</v>
      </c>
      <c r="L1044" s="33">
        <v>7998639</v>
      </c>
      <c r="M1044" s="33">
        <v>0</v>
      </c>
      <c r="N1044" s="33">
        <v>0</v>
      </c>
      <c r="O1044" s="33">
        <v>0</v>
      </c>
      <c r="P1044" s="33">
        <f t="shared" si="191"/>
        <v>8194903</v>
      </c>
      <c r="Q1044" s="33">
        <f t="shared" si="192"/>
        <v>1676.9162552281516</v>
      </c>
      <c r="R1044" s="33">
        <f t="shared" si="193"/>
        <v>7998639</v>
      </c>
      <c r="S1044" s="33"/>
      <c r="T1044" s="30" t="str">
        <f t="shared" si="194"/>
        <v>COP</v>
      </c>
      <c r="U1044" s="33">
        <v>0</v>
      </c>
      <c r="V1044" s="33">
        <v>0</v>
      </c>
      <c r="W1044" s="33">
        <v>0</v>
      </c>
      <c r="X1044" s="33">
        <f t="shared" si="195"/>
        <v>8194903</v>
      </c>
      <c r="Y1044" s="33">
        <f t="shared" si="196"/>
        <v>1676.9162552281516</v>
      </c>
      <c r="Z1044" s="33">
        <f t="shared" si="197"/>
        <v>7998639</v>
      </c>
      <c r="AA1044" s="34">
        <f t="shared" si="198"/>
        <v>1.1533623977743831E-05</v>
      </c>
      <c r="AB1044" s="33" t="s">
        <v>631</v>
      </c>
      <c r="AC1044" s="35">
        <v>44911</v>
      </c>
      <c r="AD1044" s="33">
        <v>75</v>
      </c>
      <c r="AE1044" s="36">
        <f t="shared" si="188"/>
        <v>44986</v>
      </c>
    </row>
    <row r="1045" spans="2:31" ht="14.5" hidden="1">
      <c r="B1045" s="29" t="s">
        <v>1018</v>
      </c>
      <c r="C1045" s="30" t="str">
        <f t="shared" si="189"/>
        <v>(Proveedores estratégicos)</v>
      </c>
      <c r="D1045" s="30">
        <v>4</v>
      </c>
      <c r="E1045" s="30" t="s">
        <v>5137</v>
      </c>
      <c r="F1045" s="30" t="s">
        <v>5138</v>
      </c>
      <c r="G1045" s="30" t="s">
        <v>4780</v>
      </c>
      <c r="H1045" s="31" t="s">
        <v>1136</v>
      </c>
      <c r="I1045" s="31" t="s">
        <v>48</v>
      </c>
      <c r="J1045" s="32">
        <v>3299160</v>
      </c>
      <c r="K1045" s="33">
        <f t="shared" si="190"/>
        <v>686.13625166409838</v>
      </c>
      <c r="L1045" s="33">
        <v>3272767</v>
      </c>
      <c r="M1045" s="33">
        <v>0</v>
      </c>
      <c r="N1045" s="33">
        <v>0</v>
      </c>
      <c r="O1045" s="33">
        <v>0</v>
      </c>
      <c r="P1045" s="33">
        <f t="shared" si="191"/>
        <v>3299160</v>
      </c>
      <c r="Q1045" s="33">
        <f t="shared" si="192"/>
        <v>686.13625166409838</v>
      </c>
      <c r="R1045" s="33">
        <f t="shared" si="193"/>
        <v>3272767</v>
      </c>
      <c r="S1045" s="33"/>
      <c r="T1045" s="30" t="str">
        <f t="shared" si="194"/>
        <v>COP</v>
      </c>
      <c r="U1045" s="33">
        <v>0</v>
      </c>
      <c r="V1045" s="33">
        <v>0</v>
      </c>
      <c r="W1045" s="33">
        <v>0</v>
      </c>
      <c r="X1045" s="33">
        <f t="shared" si="195"/>
        <v>3299160</v>
      </c>
      <c r="Y1045" s="33">
        <f t="shared" si="196"/>
        <v>686.13625166409838</v>
      </c>
      <c r="Z1045" s="33">
        <f t="shared" si="197"/>
        <v>3272767</v>
      </c>
      <c r="AA1045" s="34">
        <f t="shared" si="198"/>
        <v>4.7191608403340553E-06</v>
      </c>
      <c r="AB1045" s="33" t="s">
        <v>631</v>
      </c>
      <c r="AC1045" s="35">
        <v>44911</v>
      </c>
      <c r="AD1045" s="33">
        <v>75</v>
      </c>
      <c r="AE1045" s="36">
        <f t="shared" si="188"/>
        <v>44986</v>
      </c>
    </row>
    <row r="1046" spans="2:31" ht="14.5" hidden="1">
      <c r="B1046" s="29" t="s">
        <v>1018</v>
      </c>
      <c r="C1046" s="30" t="str">
        <f t="shared" si="189"/>
        <v>(Proveedores estratégicos)</v>
      </c>
      <c r="D1046" s="30">
        <v>4</v>
      </c>
      <c r="E1046" s="30" t="s">
        <v>5137</v>
      </c>
      <c r="F1046" s="30" t="s">
        <v>5138</v>
      </c>
      <c r="G1046" s="30" t="s">
        <v>4780</v>
      </c>
      <c r="H1046" s="31" t="s">
        <v>1137</v>
      </c>
      <c r="I1046" s="31" t="s">
        <v>48</v>
      </c>
      <c r="J1046" s="32">
        <v>2147362</v>
      </c>
      <c r="K1046" s="33">
        <f t="shared" si="190"/>
        <v>439.41297944379801</v>
      </c>
      <c r="L1046" s="33">
        <v>2095934</v>
      </c>
      <c r="M1046" s="33">
        <v>0</v>
      </c>
      <c r="N1046" s="33">
        <v>0</v>
      </c>
      <c r="O1046" s="33">
        <v>0</v>
      </c>
      <c r="P1046" s="33">
        <f t="shared" si="191"/>
        <v>2147362</v>
      </c>
      <c r="Q1046" s="33">
        <f t="shared" si="192"/>
        <v>439.41297944379801</v>
      </c>
      <c r="R1046" s="33">
        <f t="shared" si="193"/>
        <v>2095934</v>
      </c>
      <c r="S1046" s="33"/>
      <c r="T1046" s="30" t="str">
        <f t="shared" si="194"/>
        <v>COP</v>
      </c>
      <c r="U1046" s="33">
        <v>0</v>
      </c>
      <c r="V1046" s="33">
        <v>0</v>
      </c>
      <c r="W1046" s="33">
        <v>0</v>
      </c>
      <c r="X1046" s="33">
        <f t="shared" si="195"/>
        <v>2147362</v>
      </c>
      <c r="Y1046" s="33">
        <f t="shared" si="196"/>
        <v>439.41297944379801</v>
      </c>
      <c r="Z1046" s="33">
        <f t="shared" si="197"/>
        <v>2095934</v>
      </c>
      <c r="AA1046" s="34">
        <f t="shared" si="198"/>
        <v>3.022228486392315E-06</v>
      </c>
      <c r="AB1046" s="33" t="s">
        <v>631</v>
      </c>
      <c r="AC1046" s="35">
        <v>44911</v>
      </c>
      <c r="AD1046" s="33">
        <v>75</v>
      </c>
      <c r="AE1046" s="36">
        <f t="shared" si="188"/>
        <v>44986</v>
      </c>
    </row>
    <row r="1047" spans="2:31" ht="14.5" hidden="1">
      <c r="B1047" s="29" t="s">
        <v>1018</v>
      </c>
      <c r="C1047" s="30" t="str">
        <f t="shared" si="189"/>
        <v>(Proveedores estratégicos)</v>
      </c>
      <c r="D1047" s="30">
        <v>4</v>
      </c>
      <c r="E1047" s="30" t="s">
        <v>5137</v>
      </c>
      <c r="F1047" s="30" t="s">
        <v>5138</v>
      </c>
      <c r="G1047" s="30" t="s">
        <v>4780</v>
      </c>
      <c r="H1047" s="31" t="s">
        <v>1138</v>
      </c>
      <c r="I1047" s="31" t="s">
        <v>48</v>
      </c>
      <c r="J1047" s="32">
        <v>9854562</v>
      </c>
      <c r="K1047" s="33">
        <f t="shared" si="190"/>
        <v>2066.0108808453097</v>
      </c>
      <c r="L1047" s="33">
        <v>9854562</v>
      </c>
      <c r="M1047" s="33">
        <v>0</v>
      </c>
      <c r="N1047" s="33">
        <v>0</v>
      </c>
      <c r="O1047" s="33">
        <v>0</v>
      </c>
      <c r="P1047" s="33">
        <f t="shared" si="191"/>
        <v>9854562</v>
      </c>
      <c r="Q1047" s="33">
        <f t="shared" si="192"/>
        <v>2066.0108808453097</v>
      </c>
      <c r="R1047" s="33">
        <f t="shared" si="193"/>
        <v>9854562</v>
      </c>
      <c r="S1047" s="33"/>
      <c r="T1047" s="30" t="str">
        <f t="shared" si="194"/>
        <v>COP</v>
      </c>
      <c r="U1047" s="33">
        <v>0</v>
      </c>
      <c r="V1047" s="33">
        <v>0</v>
      </c>
      <c r="W1047" s="33">
        <v>0</v>
      </c>
      <c r="X1047" s="33">
        <f t="shared" si="195"/>
        <v>9854562</v>
      </c>
      <c r="Y1047" s="33">
        <f t="shared" si="196"/>
        <v>2066.0108808453097</v>
      </c>
      <c r="Z1047" s="33">
        <f t="shared" si="197"/>
        <v>9854562</v>
      </c>
      <c r="AA1047" s="34">
        <f t="shared" si="198"/>
        <v>1.4209769008622993E-05</v>
      </c>
      <c r="AB1047" s="33" t="s">
        <v>631</v>
      </c>
      <c r="AC1047" s="35">
        <v>44911</v>
      </c>
      <c r="AD1047" s="33">
        <v>75</v>
      </c>
      <c r="AE1047" s="36">
        <f t="shared" si="188"/>
        <v>44986</v>
      </c>
    </row>
    <row r="1048" spans="2:31" ht="14.5" hidden="1">
      <c r="B1048" s="29" t="s">
        <v>1018</v>
      </c>
      <c r="C1048" s="30" t="str">
        <f t="shared" si="189"/>
        <v>(Proveedores estratégicos)</v>
      </c>
      <c r="D1048" s="30">
        <v>4</v>
      </c>
      <c r="E1048" s="30" t="s">
        <v>5137</v>
      </c>
      <c r="F1048" s="30" t="s">
        <v>5138</v>
      </c>
      <c r="G1048" s="30" t="s">
        <v>4780</v>
      </c>
      <c r="H1048" s="31" t="s">
        <v>1139</v>
      </c>
      <c r="I1048" s="31" t="s">
        <v>48</v>
      </c>
      <c r="J1048" s="32">
        <v>105817</v>
      </c>
      <c r="K1048" s="33">
        <f t="shared" si="190"/>
        <v>22.184555069865926</v>
      </c>
      <c r="L1048" s="33">
        <v>105817</v>
      </c>
      <c r="M1048" s="33">
        <v>0</v>
      </c>
      <c r="N1048" s="33">
        <v>0</v>
      </c>
      <c r="O1048" s="33">
        <v>0</v>
      </c>
      <c r="P1048" s="33">
        <f t="shared" si="191"/>
        <v>105817</v>
      </c>
      <c r="Q1048" s="33">
        <f t="shared" si="192"/>
        <v>22.184555069865926</v>
      </c>
      <c r="R1048" s="33">
        <f t="shared" si="193"/>
        <v>105817</v>
      </c>
      <c r="S1048" s="38"/>
      <c r="T1048" s="30" t="str">
        <f t="shared" si="194"/>
        <v>COP</v>
      </c>
      <c r="U1048" s="33">
        <v>0</v>
      </c>
      <c r="V1048" s="33">
        <v>0</v>
      </c>
      <c r="W1048" s="33">
        <v>0</v>
      </c>
      <c r="X1048" s="33">
        <f t="shared" si="195"/>
        <v>105817</v>
      </c>
      <c r="Y1048" s="33">
        <f t="shared" si="196"/>
        <v>22.184555069865926</v>
      </c>
      <c r="Z1048" s="33">
        <f t="shared" si="197"/>
        <v>105817</v>
      </c>
      <c r="AA1048" s="34">
        <f t="shared" si="198"/>
        <v>1.5258264417895582E-07</v>
      </c>
      <c r="AB1048" s="33" t="s">
        <v>631</v>
      </c>
      <c r="AC1048" s="35">
        <v>44911</v>
      </c>
      <c r="AD1048" s="33">
        <v>75</v>
      </c>
      <c r="AE1048" s="36">
        <f t="shared" si="188"/>
        <v>44986</v>
      </c>
    </row>
    <row r="1049" spans="2:31" ht="14.5" hidden="1">
      <c r="B1049" s="29" t="s">
        <v>1018</v>
      </c>
      <c r="C1049" s="30" t="str">
        <f t="shared" si="189"/>
        <v>(Proveedores estratégicos)</v>
      </c>
      <c r="D1049" s="30">
        <v>4</v>
      </c>
      <c r="E1049" s="30" t="s">
        <v>5137</v>
      </c>
      <c r="F1049" s="30" t="s">
        <v>5138</v>
      </c>
      <c r="G1049" s="30" t="s">
        <v>4780</v>
      </c>
      <c r="H1049" s="31" t="s">
        <v>1140</v>
      </c>
      <c r="I1049" s="31" t="s">
        <v>48</v>
      </c>
      <c r="J1049" s="32">
        <v>6934410</v>
      </c>
      <c r="K1049" s="33">
        <f t="shared" si="190"/>
        <v>1453.8004339759111</v>
      </c>
      <c r="L1049" s="33">
        <v>6934410</v>
      </c>
      <c r="M1049" s="33">
        <v>0</v>
      </c>
      <c r="N1049" s="33">
        <v>0</v>
      </c>
      <c r="O1049" s="33">
        <v>0</v>
      </c>
      <c r="P1049" s="33">
        <f t="shared" si="191"/>
        <v>6934410</v>
      </c>
      <c r="Q1049" s="33">
        <f t="shared" si="192"/>
        <v>1453.8004339759111</v>
      </c>
      <c r="R1049" s="33">
        <f t="shared" si="193"/>
        <v>6934410</v>
      </c>
      <c r="S1049" s="33"/>
      <c r="T1049" s="30" t="str">
        <f t="shared" si="194"/>
        <v>COP</v>
      </c>
      <c r="U1049" s="33">
        <v>0</v>
      </c>
      <c r="V1049" s="33">
        <v>0</v>
      </c>
      <c r="W1049" s="33">
        <v>0</v>
      </c>
      <c r="X1049" s="33">
        <f t="shared" si="195"/>
        <v>6934410</v>
      </c>
      <c r="Y1049" s="33">
        <f t="shared" si="196"/>
        <v>1453.8004339759111</v>
      </c>
      <c r="Z1049" s="33">
        <f t="shared" si="197"/>
        <v>6934410</v>
      </c>
      <c r="AA1049" s="34">
        <f t="shared" si="198"/>
        <v>9.9990607711520185E-06</v>
      </c>
      <c r="AB1049" s="33" t="s">
        <v>631</v>
      </c>
      <c r="AC1049" s="35">
        <v>44911</v>
      </c>
      <c r="AD1049" s="33">
        <v>75</v>
      </c>
      <c r="AE1049" s="36">
        <f t="shared" si="188"/>
        <v>44986</v>
      </c>
    </row>
    <row r="1050" spans="2:31" ht="14.5" hidden="1">
      <c r="B1050" s="29" t="s">
        <v>1018</v>
      </c>
      <c r="C1050" s="30" t="str">
        <f t="shared" si="189"/>
        <v>(Proveedores estratégicos)</v>
      </c>
      <c r="D1050" s="30">
        <v>4</v>
      </c>
      <c r="E1050" s="30" t="s">
        <v>5137</v>
      </c>
      <c r="F1050" s="30" t="s">
        <v>5138</v>
      </c>
      <c r="G1050" s="30" t="s">
        <v>4780</v>
      </c>
      <c r="H1050" s="31" t="s">
        <v>1141</v>
      </c>
      <c r="I1050" s="31" t="s">
        <v>48</v>
      </c>
      <c r="J1050" s="32">
        <v>8760645</v>
      </c>
      <c r="K1050" s="33">
        <f t="shared" si="190"/>
        <v>1821.9776303238045</v>
      </c>
      <c r="L1050" s="33">
        <v>8690560</v>
      </c>
      <c r="M1050" s="33">
        <v>0</v>
      </c>
      <c r="N1050" s="33">
        <v>0</v>
      </c>
      <c r="O1050" s="33">
        <v>0</v>
      </c>
      <c r="P1050" s="33">
        <f t="shared" si="191"/>
        <v>8760645</v>
      </c>
      <c r="Q1050" s="33">
        <f t="shared" si="192"/>
        <v>1821.9776303238045</v>
      </c>
      <c r="R1050" s="33">
        <f t="shared" si="193"/>
        <v>8690560</v>
      </c>
      <c r="S1050" s="33"/>
      <c r="T1050" s="30" t="str">
        <f t="shared" si="194"/>
        <v>COP</v>
      </c>
      <c r="U1050" s="33">
        <v>0</v>
      </c>
      <c r="V1050" s="33">
        <v>0</v>
      </c>
      <c r="W1050" s="33">
        <v>0</v>
      </c>
      <c r="X1050" s="33">
        <f t="shared" si="195"/>
        <v>8760645</v>
      </c>
      <c r="Y1050" s="33">
        <f t="shared" si="196"/>
        <v>1821.9776303238045</v>
      </c>
      <c r="Z1050" s="33">
        <f t="shared" si="197"/>
        <v>8690560</v>
      </c>
      <c r="AA1050" s="34">
        <f t="shared" si="198"/>
        <v>1.2531338293429849E-05</v>
      </c>
      <c r="AB1050" s="33" t="s">
        <v>631</v>
      </c>
      <c r="AC1050" s="35">
        <v>44911</v>
      </c>
      <c r="AD1050" s="33">
        <v>75</v>
      </c>
      <c r="AE1050" s="36">
        <f t="shared" si="188"/>
        <v>44986</v>
      </c>
    </row>
    <row r="1051" spans="2:31" ht="14.5" hidden="1">
      <c r="B1051" s="29" t="s">
        <v>1018</v>
      </c>
      <c r="C1051" s="30" t="str">
        <f t="shared" si="189"/>
        <v>(Proveedores estratégicos)</v>
      </c>
      <c r="D1051" s="30">
        <v>4</v>
      </c>
      <c r="E1051" s="30" t="s">
        <v>5137</v>
      </c>
      <c r="F1051" s="30" t="s">
        <v>5138</v>
      </c>
      <c r="G1051" s="30" t="s">
        <v>4780</v>
      </c>
      <c r="H1051" s="31" t="s">
        <v>1142</v>
      </c>
      <c r="I1051" s="31" t="s">
        <v>48</v>
      </c>
      <c r="J1051" s="32">
        <v>13798503</v>
      </c>
      <c r="K1051" s="33">
        <f t="shared" si="190"/>
        <v>2823.5762130884618</v>
      </c>
      <c r="L1051" s="33">
        <v>13468035</v>
      </c>
      <c r="M1051" s="33">
        <v>0</v>
      </c>
      <c r="N1051" s="33">
        <v>0</v>
      </c>
      <c r="O1051" s="33">
        <v>0</v>
      </c>
      <c r="P1051" s="33">
        <f t="shared" si="191"/>
        <v>13798503</v>
      </c>
      <c r="Q1051" s="33">
        <f t="shared" si="192"/>
        <v>2823.5762130884618</v>
      </c>
      <c r="R1051" s="33">
        <f t="shared" si="193"/>
        <v>13468035</v>
      </c>
      <c r="S1051" s="33"/>
      <c r="T1051" s="30" t="str">
        <f t="shared" si="194"/>
        <v>COP</v>
      </c>
      <c r="U1051" s="33">
        <v>0</v>
      </c>
      <c r="V1051" s="33">
        <v>0</v>
      </c>
      <c r="W1051" s="33">
        <v>0</v>
      </c>
      <c r="X1051" s="33">
        <f t="shared" si="195"/>
        <v>13798503</v>
      </c>
      <c r="Y1051" s="33">
        <f t="shared" si="196"/>
        <v>2823.5762130884618</v>
      </c>
      <c r="Z1051" s="33">
        <f t="shared" si="197"/>
        <v>13468035</v>
      </c>
      <c r="AA1051" s="34">
        <f t="shared" si="198"/>
        <v>1.9420210289412128E-05</v>
      </c>
      <c r="AB1051" s="33" t="s">
        <v>631</v>
      </c>
      <c r="AC1051" s="35">
        <v>44911</v>
      </c>
      <c r="AD1051" s="33">
        <v>75</v>
      </c>
      <c r="AE1051" s="36">
        <f t="shared" si="188"/>
        <v>44986</v>
      </c>
    </row>
    <row r="1052" spans="2:31" ht="14.5" hidden="1">
      <c r="B1052" s="29" t="s">
        <v>1018</v>
      </c>
      <c r="C1052" s="30" t="str">
        <f t="shared" si="189"/>
        <v>(Proveedores estratégicos)</v>
      </c>
      <c r="D1052" s="30">
        <v>4</v>
      </c>
      <c r="E1052" s="30" t="s">
        <v>5137</v>
      </c>
      <c r="F1052" s="30" t="s">
        <v>5138</v>
      </c>
      <c r="G1052" s="30" t="s">
        <v>4780</v>
      </c>
      <c r="H1052" s="31" t="s">
        <v>1143</v>
      </c>
      <c r="I1052" s="31" t="s">
        <v>48</v>
      </c>
      <c r="J1052" s="32">
        <v>861110</v>
      </c>
      <c r="K1052" s="33">
        <f t="shared" si="190"/>
        <v>180.5318825539587</v>
      </c>
      <c r="L1052" s="33">
        <v>861110</v>
      </c>
      <c r="M1052" s="33">
        <v>0</v>
      </c>
      <c r="N1052" s="33">
        <v>0</v>
      </c>
      <c r="O1052" s="33">
        <v>0</v>
      </c>
      <c r="P1052" s="33">
        <f t="shared" si="191"/>
        <v>861110</v>
      </c>
      <c r="Q1052" s="33">
        <f t="shared" si="192"/>
        <v>180.5318825539587</v>
      </c>
      <c r="R1052" s="33">
        <f t="shared" si="193"/>
        <v>861110</v>
      </c>
      <c r="S1052" s="33"/>
      <c r="T1052" s="30" t="str">
        <f t="shared" si="194"/>
        <v>COP</v>
      </c>
      <c r="U1052" s="33">
        <v>0</v>
      </c>
      <c r="V1052" s="33">
        <v>0</v>
      </c>
      <c r="W1052" s="33">
        <v>0</v>
      </c>
      <c r="X1052" s="33">
        <f t="shared" si="195"/>
        <v>861110</v>
      </c>
      <c r="Y1052" s="33">
        <f t="shared" si="196"/>
        <v>180.5318825539587</v>
      </c>
      <c r="Z1052" s="33">
        <f t="shared" si="197"/>
        <v>861110</v>
      </c>
      <c r="AA1052" s="34">
        <f t="shared" si="198"/>
        <v>1.2416761080822614E-06</v>
      </c>
      <c r="AB1052" s="33" t="s">
        <v>631</v>
      </c>
      <c r="AC1052" s="35">
        <v>44911</v>
      </c>
      <c r="AD1052" s="33">
        <v>75</v>
      </c>
      <c r="AE1052" s="36">
        <f t="shared" si="188"/>
        <v>44986</v>
      </c>
    </row>
    <row r="1053" spans="2:31" ht="14.5" hidden="1">
      <c r="B1053" s="29" t="s">
        <v>1018</v>
      </c>
      <c r="C1053" s="30" t="str">
        <f t="shared" si="189"/>
        <v>(Proveedores estratégicos)</v>
      </c>
      <c r="D1053" s="30">
        <v>4</v>
      </c>
      <c r="E1053" s="30" t="s">
        <v>5137</v>
      </c>
      <c r="F1053" s="30" t="s">
        <v>5138</v>
      </c>
      <c r="G1053" s="30" t="s">
        <v>4780</v>
      </c>
      <c r="H1053" s="31" t="s">
        <v>1144</v>
      </c>
      <c r="I1053" s="31" t="s">
        <v>48</v>
      </c>
      <c r="J1053" s="32">
        <v>60000</v>
      </c>
      <c r="K1053" s="33">
        <f t="shared" si="190"/>
        <v>12.579011918613793</v>
      </c>
      <c r="L1053" s="33">
        <v>60000</v>
      </c>
      <c r="M1053" s="33">
        <v>0</v>
      </c>
      <c r="N1053" s="33">
        <v>0</v>
      </c>
      <c r="O1053" s="33">
        <v>0</v>
      </c>
      <c r="P1053" s="33">
        <f t="shared" si="191"/>
        <v>60000</v>
      </c>
      <c r="Q1053" s="33">
        <f t="shared" si="192"/>
        <v>12.579011918613793</v>
      </c>
      <c r="R1053" s="33">
        <f t="shared" si="193"/>
        <v>60000</v>
      </c>
      <c r="S1053" s="33"/>
      <c r="T1053" s="30" t="str">
        <f t="shared" si="194"/>
        <v>COP</v>
      </c>
      <c r="U1053" s="33">
        <v>0</v>
      </c>
      <c r="V1053" s="33">
        <v>0</v>
      </c>
      <c r="W1053" s="33">
        <v>0</v>
      </c>
      <c r="X1053" s="33">
        <f t="shared" si="195"/>
        <v>60000</v>
      </c>
      <c r="Y1053" s="33">
        <f t="shared" si="196"/>
        <v>12.579011918613793</v>
      </c>
      <c r="Z1053" s="33">
        <f t="shared" si="197"/>
        <v>60000</v>
      </c>
      <c r="AA1053" s="34">
        <f t="shared" si="198"/>
        <v>8.6516898520439523E-08</v>
      </c>
      <c r="AB1053" s="33" t="s">
        <v>631</v>
      </c>
      <c r="AC1053" s="35">
        <v>44914</v>
      </c>
      <c r="AD1053" s="33">
        <v>75</v>
      </c>
      <c r="AE1053" s="36">
        <f t="shared" si="188"/>
        <v>44989</v>
      </c>
    </row>
    <row r="1054" spans="2:31" ht="14.5" hidden="1">
      <c r="B1054" s="29" t="s">
        <v>1018</v>
      </c>
      <c r="C1054" s="30" t="str">
        <f t="shared" si="189"/>
        <v>(Proveedores estratégicos)</v>
      </c>
      <c r="D1054" s="30">
        <v>4</v>
      </c>
      <c r="E1054" s="30" t="s">
        <v>5137</v>
      </c>
      <c r="F1054" s="30" t="s">
        <v>5138</v>
      </c>
      <c r="G1054" s="30" t="s">
        <v>4780</v>
      </c>
      <c r="H1054" s="31" t="s">
        <v>1145</v>
      </c>
      <c r="I1054" s="31" t="s">
        <v>48</v>
      </c>
      <c r="J1054" s="32">
        <v>1510159</v>
      </c>
      <c r="K1054" s="33">
        <f t="shared" si="190"/>
        <v>316.60513433336473</v>
      </c>
      <c r="L1054" s="33">
        <v>1510159</v>
      </c>
      <c r="M1054" s="33">
        <v>0</v>
      </c>
      <c r="N1054" s="33">
        <v>0</v>
      </c>
      <c r="O1054" s="33">
        <v>0</v>
      </c>
      <c r="P1054" s="33">
        <f t="shared" si="191"/>
        <v>1510159</v>
      </c>
      <c r="Q1054" s="33">
        <f t="shared" si="192"/>
        <v>316.60513433336473</v>
      </c>
      <c r="R1054" s="33">
        <f t="shared" si="193"/>
        <v>1510159</v>
      </c>
      <c r="S1054" s="33"/>
      <c r="T1054" s="30" t="str">
        <f t="shared" si="194"/>
        <v>COP</v>
      </c>
      <c r="U1054" s="33">
        <v>0</v>
      </c>
      <c r="V1054" s="33">
        <v>0</v>
      </c>
      <c r="W1054" s="33">
        <v>0</v>
      </c>
      <c r="X1054" s="33">
        <f t="shared" si="195"/>
        <v>1510159</v>
      </c>
      <c r="Y1054" s="33">
        <f t="shared" si="196"/>
        <v>316.60513433336473</v>
      </c>
      <c r="Z1054" s="33">
        <f t="shared" si="197"/>
        <v>1510159</v>
      </c>
      <c r="AA1054" s="34">
        <f t="shared" si="198"/>
        <v>2.1775712158788073E-06</v>
      </c>
      <c r="AB1054" s="33" t="s">
        <v>631</v>
      </c>
      <c r="AC1054" s="35">
        <v>44914</v>
      </c>
      <c r="AD1054" s="33">
        <v>75</v>
      </c>
      <c r="AE1054" s="36">
        <f t="shared" si="188"/>
        <v>44989</v>
      </c>
    </row>
    <row r="1055" spans="2:31" ht="14.5" hidden="1">
      <c r="B1055" s="29" t="s">
        <v>1018</v>
      </c>
      <c r="C1055" s="30" t="str">
        <f t="shared" si="189"/>
        <v>(Proveedores estratégicos)</v>
      </c>
      <c r="D1055" s="30">
        <v>4</v>
      </c>
      <c r="E1055" s="30" t="s">
        <v>5137</v>
      </c>
      <c r="F1055" s="30" t="s">
        <v>5138</v>
      </c>
      <c r="G1055" s="30" t="s">
        <v>4780</v>
      </c>
      <c r="H1055" s="31" t="s">
        <v>1146</v>
      </c>
      <c r="I1055" s="31" t="s">
        <v>48</v>
      </c>
      <c r="J1055" s="32">
        <v>1322760</v>
      </c>
      <c r="K1055" s="33">
        <f t="shared" si="190"/>
        <v>275.09837835571346</v>
      </c>
      <c r="L1055" s="33">
        <v>1312178</v>
      </c>
      <c r="M1055" s="33">
        <v>0</v>
      </c>
      <c r="N1055" s="33">
        <v>0</v>
      </c>
      <c r="O1055" s="33">
        <v>0</v>
      </c>
      <c r="P1055" s="33">
        <f t="shared" si="191"/>
        <v>1322760</v>
      </c>
      <c r="Q1055" s="33">
        <f t="shared" si="192"/>
        <v>275.09837835571346</v>
      </c>
      <c r="R1055" s="33">
        <f t="shared" si="193"/>
        <v>1312178</v>
      </c>
      <c r="S1055" s="33"/>
      <c r="T1055" s="30" t="str">
        <f t="shared" si="194"/>
        <v>COP</v>
      </c>
      <c r="U1055" s="33">
        <v>0</v>
      </c>
      <c r="V1055" s="33">
        <v>0</v>
      </c>
      <c r="W1055" s="33">
        <v>0</v>
      </c>
      <c r="X1055" s="33">
        <f t="shared" si="195"/>
        <v>1322760</v>
      </c>
      <c r="Y1055" s="33">
        <f t="shared" si="196"/>
        <v>275.09837835571346</v>
      </c>
      <c r="Z1055" s="33">
        <f t="shared" si="197"/>
        <v>1312178</v>
      </c>
      <c r="AA1055" s="34">
        <f t="shared" si="198"/>
        <v>1.8920928477792217E-06</v>
      </c>
      <c r="AB1055" s="33" t="s">
        <v>631</v>
      </c>
      <c r="AC1055" s="35">
        <v>44922</v>
      </c>
      <c r="AD1055" s="33">
        <v>75</v>
      </c>
      <c r="AE1055" s="36">
        <f t="shared" si="199" ref="AE1055:AE1118">+AD1055+AC1055</f>
        <v>44997</v>
      </c>
    </row>
    <row r="1056" spans="2:31" ht="14.5" hidden="1">
      <c r="B1056" s="29" t="s">
        <v>1018</v>
      </c>
      <c r="C1056" s="30" t="str">
        <f t="shared" si="189"/>
        <v>(Proveedores estratégicos)</v>
      </c>
      <c r="D1056" s="30">
        <v>4</v>
      </c>
      <c r="E1056" s="30" t="s">
        <v>5137</v>
      </c>
      <c r="F1056" s="30" t="s">
        <v>5138</v>
      </c>
      <c r="G1056" s="30" t="s">
        <v>4780</v>
      </c>
      <c r="H1056" s="31" t="s">
        <v>1147</v>
      </c>
      <c r="I1056" s="31" t="s">
        <v>48</v>
      </c>
      <c r="J1056" s="32">
        <v>3824327</v>
      </c>
      <c r="K1056" s="33">
        <f t="shared" si="190"/>
        <v>782.56884388397953</v>
      </c>
      <c r="L1056" s="33">
        <v>3732736</v>
      </c>
      <c r="M1056" s="33">
        <v>0</v>
      </c>
      <c r="N1056" s="33">
        <v>0</v>
      </c>
      <c r="O1056" s="33">
        <v>0</v>
      </c>
      <c r="P1056" s="33">
        <f t="shared" si="191"/>
        <v>3824327</v>
      </c>
      <c r="Q1056" s="33">
        <f t="shared" si="192"/>
        <v>782.56884388397953</v>
      </c>
      <c r="R1056" s="33">
        <f t="shared" si="193"/>
        <v>3732736</v>
      </c>
      <c r="S1056" s="33"/>
      <c r="T1056" s="30" t="str">
        <f t="shared" si="194"/>
        <v>COP</v>
      </c>
      <c r="U1056" s="33">
        <v>0</v>
      </c>
      <c r="V1056" s="33">
        <v>0</v>
      </c>
      <c r="W1056" s="33">
        <v>0</v>
      </c>
      <c r="X1056" s="33">
        <f t="shared" si="195"/>
        <v>3824327</v>
      </c>
      <c r="Y1056" s="33">
        <f t="shared" si="196"/>
        <v>782.56884388397953</v>
      </c>
      <c r="Z1056" s="33">
        <f t="shared" si="197"/>
        <v>3732736</v>
      </c>
      <c r="AA1056" s="34">
        <f t="shared" si="198"/>
        <v>5.3824123619265225E-06</v>
      </c>
      <c r="AB1056" s="33" t="s">
        <v>631</v>
      </c>
      <c r="AC1056" s="35">
        <v>44922</v>
      </c>
      <c r="AD1056" s="33">
        <v>75</v>
      </c>
      <c r="AE1056" s="36">
        <f t="shared" si="199"/>
        <v>44997</v>
      </c>
    </row>
    <row r="1057" spans="2:31" ht="14.5" hidden="1">
      <c r="B1057" s="29" t="s">
        <v>1018</v>
      </c>
      <c r="C1057" s="30" t="str">
        <f t="shared" si="189"/>
        <v>(Proveedores estratégicos)</v>
      </c>
      <c r="D1057" s="30">
        <v>4</v>
      </c>
      <c r="E1057" s="30" t="s">
        <v>5137</v>
      </c>
      <c r="F1057" s="30" t="s">
        <v>5138</v>
      </c>
      <c r="G1057" s="30" t="s">
        <v>4780</v>
      </c>
      <c r="H1057" s="31" t="s">
        <v>1148</v>
      </c>
      <c r="I1057" s="31" t="s">
        <v>48</v>
      </c>
      <c r="J1057" s="32">
        <v>13484428</v>
      </c>
      <c r="K1057" s="33">
        <f t="shared" si="190"/>
        <v>2827.0130087948255</v>
      </c>
      <c r="L1057" s="33">
        <v>13484428</v>
      </c>
      <c r="M1057" s="33">
        <v>0</v>
      </c>
      <c r="N1057" s="33">
        <v>0</v>
      </c>
      <c r="O1057" s="33">
        <v>0</v>
      </c>
      <c r="P1057" s="33">
        <f t="shared" si="191"/>
        <v>13484428</v>
      </c>
      <c r="Q1057" s="33">
        <f t="shared" si="192"/>
        <v>2827.0130087948255</v>
      </c>
      <c r="R1057" s="33">
        <f t="shared" si="193"/>
        <v>13484428</v>
      </c>
      <c r="S1057" s="33"/>
      <c r="T1057" s="30" t="str">
        <f t="shared" si="194"/>
        <v>COP</v>
      </c>
      <c r="U1057" s="33">
        <v>0</v>
      </c>
      <c r="V1057" s="33">
        <v>0</v>
      </c>
      <c r="W1057" s="33">
        <v>0</v>
      </c>
      <c r="X1057" s="33">
        <f t="shared" si="195"/>
        <v>13484428</v>
      </c>
      <c r="Y1057" s="33">
        <f t="shared" si="196"/>
        <v>2827.0130087948255</v>
      </c>
      <c r="Z1057" s="33">
        <f t="shared" si="197"/>
        <v>13484428</v>
      </c>
      <c r="AA1057" s="34">
        <f t="shared" si="198"/>
        <v>1.9443848148036222E-05</v>
      </c>
      <c r="AB1057" s="33" t="s">
        <v>631</v>
      </c>
      <c r="AC1057" s="35">
        <v>44922</v>
      </c>
      <c r="AD1057" s="33">
        <v>75</v>
      </c>
      <c r="AE1057" s="36">
        <f t="shared" si="199"/>
        <v>44997</v>
      </c>
    </row>
    <row r="1058" spans="2:31" ht="14.5" hidden="1">
      <c r="B1058" s="29" t="s">
        <v>1018</v>
      </c>
      <c r="C1058" s="30" t="str">
        <f t="shared" si="189"/>
        <v>(Proveedores estratégicos)</v>
      </c>
      <c r="D1058" s="30">
        <v>4</v>
      </c>
      <c r="E1058" s="30" t="s">
        <v>5137</v>
      </c>
      <c r="F1058" s="30" t="s">
        <v>5138</v>
      </c>
      <c r="G1058" s="30" t="s">
        <v>4780</v>
      </c>
      <c r="H1058" s="31" t="s">
        <v>1149</v>
      </c>
      <c r="I1058" s="31" t="s">
        <v>48</v>
      </c>
      <c r="J1058" s="32">
        <v>4589192</v>
      </c>
      <c r="K1058" s="33">
        <f t="shared" si="190"/>
        <v>939.08257073073571</v>
      </c>
      <c r="L1058" s="33">
        <v>4479283</v>
      </c>
      <c r="M1058" s="33">
        <v>0</v>
      </c>
      <c r="N1058" s="33">
        <v>0</v>
      </c>
      <c r="O1058" s="33">
        <v>0</v>
      </c>
      <c r="P1058" s="33">
        <f t="shared" si="191"/>
        <v>4589192</v>
      </c>
      <c r="Q1058" s="33">
        <f t="shared" si="192"/>
        <v>939.08257073073571</v>
      </c>
      <c r="R1058" s="33">
        <f t="shared" si="193"/>
        <v>4479283</v>
      </c>
      <c r="S1058" s="33"/>
      <c r="T1058" s="30" t="str">
        <f t="shared" si="194"/>
        <v>COP</v>
      </c>
      <c r="U1058" s="33">
        <v>0</v>
      </c>
      <c r="V1058" s="33">
        <v>0</v>
      </c>
      <c r="W1058" s="33">
        <v>0</v>
      </c>
      <c r="X1058" s="33">
        <f t="shared" si="195"/>
        <v>4589192</v>
      </c>
      <c r="Y1058" s="33">
        <f t="shared" si="196"/>
        <v>939.08257073073571</v>
      </c>
      <c r="Z1058" s="33">
        <f t="shared" si="197"/>
        <v>4479283</v>
      </c>
      <c r="AA1058" s="34">
        <f t="shared" si="198"/>
        <v>6.4588945459221657E-06</v>
      </c>
      <c r="AB1058" s="33" t="s">
        <v>631</v>
      </c>
      <c r="AC1058" s="35">
        <v>44922</v>
      </c>
      <c r="AD1058" s="33">
        <v>75</v>
      </c>
      <c r="AE1058" s="36">
        <f t="shared" si="199"/>
        <v>44997</v>
      </c>
    </row>
    <row r="1059" spans="2:31" ht="14.5" hidden="1">
      <c r="B1059" s="29" t="s">
        <v>1018</v>
      </c>
      <c r="C1059" s="30" t="str">
        <f t="shared" si="189"/>
        <v>(Proveedores estratégicos)</v>
      </c>
      <c r="D1059" s="30">
        <v>4</v>
      </c>
      <c r="E1059" s="30" t="s">
        <v>5137</v>
      </c>
      <c r="F1059" s="30" t="s">
        <v>5138</v>
      </c>
      <c r="G1059" s="30" t="s">
        <v>4780</v>
      </c>
      <c r="H1059" s="31" t="s">
        <v>1150</v>
      </c>
      <c r="I1059" s="31" t="s">
        <v>48</v>
      </c>
      <c r="J1059" s="32">
        <v>12058692</v>
      </c>
      <c r="K1059" s="33">
        <f t="shared" si="190"/>
        <v>2467.5599861630867</v>
      </c>
      <c r="L1059" s="33">
        <v>11769891</v>
      </c>
      <c r="M1059" s="33">
        <v>0</v>
      </c>
      <c r="N1059" s="33">
        <v>0</v>
      </c>
      <c r="O1059" s="33">
        <v>0</v>
      </c>
      <c r="P1059" s="33">
        <f t="shared" si="191"/>
        <v>12058692</v>
      </c>
      <c r="Q1059" s="33">
        <f t="shared" si="192"/>
        <v>2467.5599861630867</v>
      </c>
      <c r="R1059" s="33">
        <f t="shared" si="193"/>
        <v>11769891</v>
      </c>
      <c r="S1059" s="33"/>
      <c r="T1059" s="30" t="str">
        <f t="shared" si="194"/>
        <v>COP</v>
      </c>
      <c r="U1059" s="33">
        <v>0</v>
      </c>
      <c r="V1059" s="33">
        <v>0</v>
      </c>
      <c r="W1059" s="33">
        <v>0</v>
      </c>
      <c r="X1059" s="33">
        <f t="shared" si="195"/>
        <v>12058692</v>
      </c>
      <c r="Y1059" s="33">
        <f t="shared" si="196"/>
        <v>2467.5599861630867</v>
      </c>
      <c r="Z1059" s="33">
        <f t="shared" si="197"/>
        <v>11769891</v>
      </c>
      <c r="AA1059" s="34">
        <f t="shared" si="198"/>
        <v>1.6971574420727242E-05</v>
      </c>
      <c r="AB1059" s="33" t="s">
        <v>631</v>
      </c>
      <c r="AC1059" s="35">
        <v>44922</v>
      </c>
      <c r="AD1059" s="33">
        <v>75</v>
      </c>
      <c r="AE1059" s="36">
        <f t="shared" si="199"/>
        <v>44997</v>
      </c>
    </row>
    <row r="1060" spans="2:31" ht="14.5" hidden="1">
      <c r="B1060" s="29" t="s">
        <v>1018</v>
      </c>
      <c r="C1060" s="30" t="str">
        <f t="shared" si="189"/>
        <v>(Proveedores estratégicos)</v>
      </c>
      <c r="D1060" s="30">
        <v>4</v>
      </c>
      <c r="E1060" s="30" t="s">
        <v>5137</v>
      </c>
      <c r="F1060" s="30" t="s">
        <v>5138</v>
      </c>
      <c r="G1060" s="30" t="s">
        <v>4780</v>
      </c>
      <c r="H1060" s="31" t="s">
        <v>1151</v>
      </c>
      <c r="I1060" s="31" t="s">
        <v>48</v>
      </c>
      <c r="J1060" s="32">
        <v>20460148</v>
      </c>
      <c r="K1060" s="33">
        <f t="shared" si="190"/>
        <v>4186.7429793389729</v>
      </c>
      <c r="L1060" s="33">
        <v>19970136</v>
      </c>
      <c r="M1060" s="33">
        <v>0</v>
      </c>
      <c r="N1060" s="33">
        <v>0</v>
      </c>
      <c r="O1060" s="33">
        <v>0</v>
      </c>
      <c r="P1060" s="33">
        <f t="shared" si="191"/>
        <v>20460148</v>
      </c>
      <c r="Q1060" s="33">
        <f t="shared" si="192"/>
        <v>4186.7429793389729</v>
      </c>
      <c r="R1060" s="33">
        <f t="shared" si="193"/>
        <v>19970136</v>
      </c>
      <c r="S1060" s="33"/>
      <c r="T1060" s="30" t="str">
        <f t="shared" si="194"/>
        <v>COP</v>
      </c>
      <c r="U1060" s="33">
        <v>0</v>
      </c>
      <c r="V1060" s="33">
        <v>0</v>
      </c>
      <c r="W1060" s="33">
        <v>0</v>
      </c>
      <c r="X1060" s="33">
        <f t="shared" si="195"/>
        <v>20460148</v>
      </c>
      <c r="Y1060" s="33">
        <f t="shared" si="196"/>
        <v>4186.7429793389729</v>
      </c>
      <c r="Z1060" s="33">
        <f t="shared" si="197"/>
        <v>19970136</v>
      </c>
      <c r="AA1060" s="34">
        <f t="shared" si="198"/>
        <v>2.8795903829189603E-05</v>
      </c>
      <c r="AB1060" s="33" t="s">
        <v>631</v>
      </c>
      <c r="AC1060" s="35">
        <v>44922</v>
      </c>
      <c r="AD1060" s="33">
        <v>75</v>
      </c>
      <c r="AE1060" s="36">
        <f t="shared" si="199"/>
        <v>44997</v>
      </c>
    </row>
    <row r="1061" spans="2:31" ht="14.5" hidden="1">
      <c r="B1061" s="29" t="s">
        <v>1018</v>
      </c>
      <c r="C1061" s="30" t="str">
        <f t="shared" si="189"/>
        <v>(Proveedores estratégicos)</v>
      </c>
      <c r="D1061" s="30">
        <v>4</v>
      </c>
      <c r="E1061" s="30" t="s">
        <v>5137</v>
      </c>
      <c r="F1061" s="30" t="s">
        <v>5138</v>
      </c>
      <c r="G1061" s="30" t="s">
        <v>4780</v>
      </c>
      <c r="H1061" s="31" t="s">
        <v>1152</v>
      </c>
      <c r="I1061" s="31" t="s">
        <v>48</v>
      </c>
      <c r="J1061" s="32">
        <v>713755</v>
      </c>
      <c r="K1061" s="33">
        <f t="shared" si="190"/>
        <v>146.05511703722337</v>
      </c>
      <c r="L1061" s="33">
        <v>696661</v>
      </c>
      <c r="M1061" s="33">
        <v>0</v>
      </c>
      <c r="N1061" s="33">
        <v>0</v>
      </c>
      <c r="O1061" s="33">
        <v>0</v>
      </c>
      <c r="P1061" s="33">
        <f t="shared" si="191"/>
        <v>713755</v>
      </c>
      <c r="Q1061" s="33">
        <f t="shared" si="192"/>
        <v>146.05511703722337</v>
      </c>
      <c r="R1061" s="33">
        <f t="shared" si="193"/>
        <v>696661</v>
      </c>
      <c r="S1061" s="33"/>
      <c r="T1061" s="30" t="str">
        <f t="shared" si="194"/>
        <v>COP</v>
      </c>
      <c r="U1061" s="33">
        <v>0</v>
      </c>
      <c r="V1061" s="33">
        <v>0</v>
      </c>
      <c r="W1061" s="33">
        <v>0</v>
      </c>
      <c r="X1061" s="33">
        <f t="shared" si="195"/>
        <v>713755</v>
      </c>
      <c r="Y1061" s="33">
        <f t="shared" si="196"/>
        <v>146.05511703722337</v>
      </c>
      <c r="Z1061" s="33">
        <f t="shared" si="197"/>
        <v>696661</v>
      </c>
      <c r="AA1061" s="34">
        <f t="shared" si="198"/>
        <v>1.004549150669132E-06</v>
      </c>
      <c r="AB1061" s="33" t="s">
        <v>631</v>
      </c>
      <c r="AC1061" s="35">
        <v>44922</v>
      </c>
      <c r="AD1061" s="33">
        <v>75</v>
      </c>
      <c r="AE1061" s="36">
        <f t="shared" si="199"/>
        <v>44997</v>
      </c>
    </row>
    <row r="1062" spans="2:31" ht="14.5" hidden="1">
      <c r="B1062" s="29" t="s">
        <v>1018</v>
      </c>
      <c r="C1062" s="30" t="str">
        <f t="shared" si="189"/>
        <v>(Proveedores estratégicos)</v>
      </c>
      <c r="D1062" s="30">
        <v>4</v>
      </c>
      <c r="E1062" s="30" t="s">
        <v>5137</v>
      </c>
      <c r="F1062" s="30" t="s">
        <v>5138</v>
      </c>
      <c r="G1062" s="30" t="s">
        <v>4780</v>
      </c>
      <c r="H1062" s="31" t="s">
        <v>1153</v>
      </c>
      <c r="I1062" s="31" t="s">
        <v>48</v>
      </c>
      <c r="J1062" s="32">
        <v>215737</v>
      </c>
      <c r="K1062" s="33">
        <f t="shared" si="190"/>
        <v>45.229304904766394</v>
      </c>
      <c r="L1062" s="33">
        <v>215737</v>
      </c>
      <c r="M1062" s="33">
        <v>0</v>
      </c>
      <c r="N1062" s="33">
        <v>0</v>
      </c>
      <c r="O1062" s="33">
        <v>0</v>
      </c>
      <c r="P1062" s="33">
        <f t="shared" si="191"/>
        <v>215737</v>
      </c>
      <c r="Q1062" s="33">
        <f t="shared" si="192"/>
        <v>45.229304904766394</v>
      </c>
      <c r="R1062" s="33">
        <f t="shared" si="193"/>
        <v>215737</v>
      </c>
      <c r="S1062" s="33"/>
      <c r="T1062" s="30" t="str">
        <f t="shared" si="194"/>
        <v>COP</v>
      </c>
      <c r="U1062" s="33">
        <v>0</v>
      </c>
      <c r="V1062" s="33">
        <v>0</v>
      </c>
      <c r="W1062" s="33">
        <v>0</v>
      </c>
      <c r="X1062" s="33">
        <f t="shared" si="195"/>
        <v>215737</v>
      </c>
      <c r="Y1062" s="33">
        <f t="shared" si="196"/>
        <v>45.229304904766394</v>
      </c>
      <c r="Z1062" s="33">
        <f t="shared" si="197"/>
        <v>215737</v>
      </c>
      <c r="AA1062" s="34">
        <f t="shared" si="198"/>
        <v>3.1108160226840102E-07</v>
      </c>
      <c r="AB1062" s="33" t="s">
        <v>631</v>
      </c>
      <c r="AC1062" s="35">
        <v>44922</v>
      </c>
      <c r="AD1062" s="33">
        <v>75</v>
      </c>
      <c r="AE1062" s="36">
        <f t="shared" si="199"/>
        <v>44997</v>
      </c>
    </row>
    <row r="1063" spans="2:31" ht="14.5" hidden="1">
      <c r="B1063" s="29" t="s">
        <v>1018</v>
      </c>
      <c r="C1063" s="30" t="str">
        <f t="shared" si="189"/>
        <v>(Proveedores estratégicos)</v>
      </c>
      <c r="D1063" s="30">
        <v>4</v>
      </c>
      <c r="E1063" s="30" t="s">
        <v>5137</v>
      </c>
      <c r="F1063" s="30" t="s">
        <v>5138</v>
      </c>
      <c r="G1063" s="30" t="s">
        <v>4780</v>
      </c>
      <c r="H1063" s="31" t="s">
        <v>1154</v>
      </c>
      <c r="I1063" s="31" t="s">
        <v>48</v>
      </c>
      <c r="J1063" s="32">
        <v>68097887</v>
      </c>
      <c r="K1063" s="33">
        <f t="shared" si="190"/>
        <v>13934.813673385954</v>
      </c>
      <c r="L1063" s="33">
        <v>66466971</v>
      </c>
      <c r="M1063" s="33">
        <v>0</v>
      </c>
      <c r="N1063" s="33">
        <v>0</v>
      </c>
      <c r="O1063" s="33">
        <v>0</v>
      </c>
      <c r="P1063" s="33">
        <f t="shared" si="191"/>
        <v>68097887</v>
      </c>
      <c r="Q1063" s="33">
        <f t="shared" si="192"/>
        <v>13934.813673385954</v>
      </c>
      <c r="R1063" s="33">
        <f t="shared" si="193"/>
        <v>66466971</v>
      </c>
      <c r="S1063" s="33"/>
      <c r="T1063" s="30" t="str">
        <f t="shared" si="194"/>
        <v>COP</v>
      </c>
      <c r="U1063" s="33">
        <v>0</v>
      </c>
      <c r="V1063" s="33">
        <v>0</v>
      </c>
      <c r="W1063" s="33">
        <v>0</v>
      </c>
      <c r="X1063" s="33">
        <f t="shared" si="195"/>
        <v>68097887</v>
      </c>
      <c r="Y1063" s="33">
        <f t="shared" si="196"/>
        <v>13934.813673385954</v>
      </c>
      <c r="Z1063" s="33">
        <f t="shared" si="197"/>
        <v>66466971</v>
      </c>
      <c r="AA1063" s="34">
        <f t="shared" si="198"/>
        <v>9.584193641613328E-05</v>
      </c>
      <c r="AB1063" s="33" t="s">
        <v>631</v>
      </c>
      <c r="AC1063" s="35">
        <v>44922</v>
      </c>
      <c r="AD1063" s="33">
        <v>75</v>
      </c>
      <c r="AE1063" s="36">
        <f t="shared" si="199"/>
        <v>44997</v>
      </c>
    </row>
    <row r="1064" spans="2:31" ht="14.5" hidden="1">
      <c r="B1064" s="29" t="s">
        <v>1018</v>
      </c>
      <c r="C1064" s="30" t="str">
        <f t="shared" si="189"/>
        <v>(Proveedores estratégicos)</v>
      </c>
      <c r="D1064" s="30">
        <v>4</v>
      </c>
      <c r="E1064" s="30" t="s">
        <v>5137</v>
      </c>
      <c r="F1064" s="30" t="s">
        <v>5138</v>
      </c>
      <c r="G1064" s="30" t="s">
        <v>4780</v>
      </c>
      <c r="H1064" s="31" t="s">
        <v>1155</v>
      </c>
      <c r="I1064" s="31" t="s">
        <v>48</v>
      </c>
      <c r="J1064" s="32">
        <v>2485812</v>
      </c>
      <c r="K1064" s="33">
        <f t="shared" si="190"/>
        <v>504.29028166504185</v>
      </c>
      <c r="L1064" s="33">
        <v>2405389</v>
      </c>
      <c r="M1064" s="33">
        <v>0</v>
      </c>
      <c r="N1064" s="33">
        <v>0</v>
      </c>
      <c r="O1064" s="33">
        <v>0</v>
      </c>
      <c r="P1064" s="33">
        <f t="shared" si="191"/>
        <v>2485812</v>
      </c>
      <c r="Q1064" s="33">
        <f t="shared" si="192"/>
        <v>504.29028166504185</v>
      </c>
      <c r="R1064" s="33">
        <f t="shared" si="193"/>
        <v>2405389</v>
      </c>
      <c r="S1064" s="33"/>
      <c r="T1064" s="30" t="str">
        <f t="shared" si="194"/>
        <v>COP</v>
      </c>
      <c r="U1064" s="33">
        <v>0</v>
      </c>
      <c r="V1064" s="33">
        <v>0</v>
      </c>
      <c r="W1064" s="33">
        <v>0</v>
      </c>
      <c r="X1064" s="33">
        <f t="shared" si="195"/>
        <v>2485812</v>
      </c>
      <c r="Y1064" s="33">
        <f t="shared" si="196"/>
        <v>504.29028166504185</v>
      </c>
      <c r="Z1064" s="33">
        <f t="shared" si="197"/>
        <v>2405389</v>
      </c>
      <c r="AA1064" s="34">
        <f t="shared" si="198"/>
        <v>3.4684466002530254E-06</v>
      </c>
      <c r="AB1064" s="33" t="s">
        <v>631</v>
      </c>
      <c r="AC1064" s="35">
        <v>44922</v>
      </c>
      <c r="AD1064" s="33">
        <v>75</v>
      </c>
      <c r="AE1064" s="36">
        <f t="shared" si="199"/>
        <v>44997</v>
      </c>
    </row>
    <row r="1065" spans="2:31" ht="14.5" hidden="1">
      <c r="B1065" s="29" t="s">
        <v>1018</v>
      </c>
      <c r="C1065" s="30" t="str">
        <f t="shared" si="189"/>
        <v>(Proveedores estratégicos)</v>
      </c>
      <c r="D1065" s="30">
        <v>4</v>
      </c>
      <c r="E1065" s="30" t="s">
        <v>5137</v>
      </c>
      <c r="F1065" s="30" t="s">
        <v>5138</v>
      </c>
      <c r="G1065" s="30" t="s">
        <v>4780</v>
      </c>
      <c r="H1065" s="31" t="s">
        <v>1156</v>
      </c>
      <c r="I1065" s="31" t="s">
        <v>48</v>
      </c>
      <c r="J1065" s="32">
        <v>5621730</v>
      </c>
      <c r="K1065" s="33">
        <f t="shared" si="190"/>
        <v>1178.5968112204785</v>
      </c>
      <c r="L1065" s="33">
        <v>5621730</v>
      </c>
      <c r="M1065" s="33">
        <v>0</v>
      </c>
      <c r="N1065" s="33">
        <v>0</v>
      </c>
      <c r="O1065" s="33">
        <v>0</v>
      </c>
      <c r="P1065" s="33">
        <f t="shared" si="191"/>
        <v>5621730</v>
      </c>
      <c r="Q1065" s="33">
        <f t="shared" si="192"/>
        <v>1178.5968112204785</v>
      </c>
      <c r="R1065" s="33">
        <f t="shared" si="193"/>
        <v>5621730</v>
      </c>
      <c r="S1065" s="33"/>
      <c r="T1065" s="30" t="str">
        <f t="shared" si="194"/>
        <v>COP</v>
      </c>
      <c r="U1065" s="33">
        <v>0</v>
      </c>
      <c r="V1065" s="33">
        <v>0</v>
      </c>
      <c r="W1065" s="33">
        <v>0</v>
      </c>
      <c r="X1065" s="33">
        <f t="shared" si="195"/>
        <v>5621730</v>
      </c>
      <c r="Y1065" s="33">
        <f t="shared" si="196"/>
        <v>1178.5968112204785</v>
      </c>
      <c r="Z1065" s="33">
        <f t="shared" si="197"/>
        <v>5621730</v>
      </c>
      <c r="AA1065" s="34">
        <f t="shared" si="198"/>
        <v>8.1062440653218417E-06</v>
      </c>
      <c r="AB1065" s="33" t="s">
        <v>631</v>
      </c>
      <c r="AC1065" s="35">
        <v>44922</v>
      </c>
      <c r="AD1065" s="33">
        <v>75</v>
      </c>
      <c r="AE1065" s="36">
        <f t="shared" si="199"/>
        <v>44997</v>
      </c>
    </row>
    <row r="1066" spans="2:31" ht="14.5" hidden="1">
      <c r="B1066" s="29" t="s">
        <v>1018</v>
      </c>
      <c r="C1066" s="30" t="str">
        <f t="shared" si="189"/>
        <v>(Proveedores estratégicos)</v>
      </c>
      <c r="D1066" s="30">
        <v>4</v>
      </c>
      <c r="E1066" s="30" t="s">
        <v>5137</v>
      </c>
      <c r="F1066" s="30" t="s">
        <v>5138</v>
      </c>
      <c r="G1066" s="30" t="s">
        <v>4780</v>
      </c>
      <c r="H1066" s="31" t="s">
        <v>1157</v>
      </c>
      <c r="I1066" s="31" t="s">
        <v>48</v>
      </c>
      <c r="J1066" s="32">
        <v>445247</v>
      </c>
      <c r="K1066" s="33">
        <f t="shared" si="190"/>
        <v>93.346121995450588</v>
      </c>
      <c r="L1066" s="33">
        <v>445247</v>
      </c>
      <c r="M1066" s="33">
        <v>0</v>
      </c>
      <c r="N1066" s="33">
        <v>0</v>
      </c>
      <c r="O1066" s="33">
        <v>0</v>
      </c>
      <c r="P1066" s="33">
        <f t="shared" si="191"/>
        <v>445247</v>
      </c>
      <c r="Q1066" s="33">
        <f t="shared" si="192"/>
        <v>93.346121995450588</v>
      </c>
      <c r="R1066" s="33">
        <f t="shared" si="193"/>
        <v>445247</v>
      </c>
      <c r="S1066" s="33"/>
      <c r="T1066" s="30" t="str">
        <f t="shared" si="194"/>
        <v>COP</v>
      </c>
      <c r="U1066" s="33">
        <v>0</v>
      </c>
      <c r="V1066" s="33">
        <v>0</v>
      </c>
      <c r="W1066" s="33">
        <v>0</v>
      </c>
      <c r="X1066" s="33">
        <f t="shared" si="195"/>
        <v>445247</v>
      </c>
      <c r="Y1066" s="33">
        <f t="shared" si="196"/>
        <v>93.346121995450588</v>
      </c>
      <c r="Z1066" s="33">
        <f t="shared" si="197"/>
        <v>445247</v>
      </c>
      <c r="AA1066" s="34">
        <f t="shared" si="198"/>
        <v>6.4202315859216899E-07</v>
      </c>
      <c r="AB1066" s="33" t="s">
        <v>631</v>
      </c>
      <c r="AC1066" s="35">
        <v>44922</v>
      </c>
      <c r="AD1066" s="33">
        <v>75</v>
      </c>
      <c r="AE1066" s="36">
        <f t="shared" si="199"/>
        <v>44997</v>
      </c>
    </row>
    <row r="1067" spans="2:31" ht="14.5" hidden="1">
      <c r="B1067" s="29" t="s">
        <v>1018</v>
      </c>
      <c r="C1067" s="30" t="str">
        <f t="shared" si="189"/>
        <v>(Proveedores estratégicos)</v>
      </c>
      <c r="D1067" s="30">
        <v>4</v>
      </c>
      <c r="E1067" s="30" t="s">
        <v>5137</v>
      </c>
      <c r="F1067" s="30" t="s">
        <v>5138</v>
      </c>
      <c r="G1067" s="30" t="s">
        <v>4780</v>
      </c>
      <c r="H1067" s="31" t="s">
        <v>1158</v>
      </c>
      <c r="I1067" s="31" t="s">
        <v>48</v>
      </c>
      <c r="J1067" s="32">
        <v>1466542</v>
      </c>
      <c r="K1067" s="33">
        <f t="shared" si="190"/>
        <v>300.09706804197197</v>
      </c>
      <c r="L1067" s="33">
        <v>1431418</v>
      </c>
      <c r="M1067" s="33">
        <v>0</v>
      </c>
      <c r="N1067" s="33">
        <v>0</v>
      </c>
      <c r="O1067" s="33">
        <v>0</v>
      </c>
      <c r="P1067" s="33">
        <f t="shared" si="191"/>
        <v>1466542</v>
      </c>
      <c r="Q1067" s="33">
        <f t="shared" si="192"/>
        <v>300.09706804197197</v>
      </c>
      <c r="R1067" s="33">
        <f t="shared" si="193"/>
        <v>1431418</v>
      </c>
      <c r="S1067" s="33"/>
      <c r="T1067" s="30" t="str">
        <f t="shared" si="194"/>
        <v>COP</v>
      </c>
      <c r="U1067" s="33">
        <v>0</v>
      </c>
      <c r="V1067" s="33">
        <v>0</v>
      </c>
      <c r="W1067" s="33">
        <v>0</v>
      </c>
      <c r="X1067" s="33">
        <f t="shared" si="195"/>
        <v>1466542</v>
      </c>
      <c r="Y1067" s="33">
        <f t="shared" si="196"/>
        <v>300.09706804197197</v>
      </c>
      <c r="Z1067" s="33">
        <f t="shared" si="197"/>
        <v>1431418</v>
      </c>
      <c r="AA1067" s="34">
        <f t="shared" si="198"/>
        <v>2.0640307641055084E-06</v>
      </c>
      <c r="AB1067" s="33" t="s">
        <v>631</v>
      </c>
      <c r="AC1067" s="35">
        <v>44922</v>
      </c>
      <c r="AD1067" s="33">
        <v>75</v>
      </c>
      <c r="AE1067" s="36">
        <f t="shared" si="199"/>
        <v>44997</v>
      </c>
    </row>
    <row r="1068" spans="2:31" ht="14.5" hidden="1">
      <c r="B1068" s="29" t="s">
        <v>1018</v>
      </c>
      <c r="C1068" s="30" t="str">
        <f t="shared" si="189"/>
        <v>(Proveedores estratégicos)</v>
      </c>
      <c r="D1068" s="30">
        <v>4</v>
      </c>
      <c r="E1068" s="30" t="s">
        <v>5137</v>
      </c>
      <c r="F1068" s="30" t="s">
        <v>5138</v>
      </c>
      <c r="G1068" s="30" t="s">
        <v>4780</v>
      </c>
      <c r="H1068" s="31" t="s">
        <v>1159</v>
      </c>
      <c r="I1068" s="31" t="s">
        <v>48</v>
      </c>
      <c r="J1068" s="32">
        <v>2877381</v>
      </c>
      <c r="K1068" s="33">
        <f t="shared" si="190"/>
        <v>603.24349822321449</v>
      </c>
      <c r="L1068" s="33">
        <v>2877381</v>
      </c>
      <c r="M1068" s="33">
        <v>0</v>
      </c>
      <c r="N1068" s="33">
        <v>0</v>
      </c>
      <c r="O1068" s="33">
        <v>0</v>
      </c>
      <c r="P1068" s="33">
        <f t="shared" si="191"/>
        <v>2877381</v>
      </c>
      <c r="Q1068" s="33">
        <f t="shared" si="192"/>
        <v>603.24349822321449</v>
      </c>
      <c r="R1068" s="33">
        <f t="shared" si="193"/>
        <v>2877381</v>
      </c>
      <c r="S1068" s="33"/>
      <c r="T1068" s="30" t="str">
        <f t="shared" si="194"/>
        <v>COP</v>
      </c>
      <c r="U1068" s="33">
        <v>0</v>
      </c>
      <c r="V1068" s="33">
        <v>0</v>
      </c>
      <c r="W1068" s="33">
        <v>0</v>
      </c>
      <c r="X1068" s="33">
        <f t="shared" si="195"/>
        <v>2877381</v>
      </c>
      <c r="Y1068" s="33">
        <f t="shared" si="196"/>
        <v>603.24349822321449</v>
      </c>
      <c r="Z1068" s="33">
        <f t="shared" si="197"/>
        <v>2877381</v>
      </c>
      <c r="AA1068" s="34">
        <f t="shared" si="198"/>
        <v>4.1490346663606799E-06</v>
      </c>
      <c r="AB1068" s="33" t="s">
        <v>631</v>
      </c>
      <c r="AC1068" s="35">
        <v>44922</v>
      </c>
      <c r="AD1068" s="33">
        <v>75</v>
      </c>
      <c r="AE1068" s="36">
        <f t="shared" si="199"/>
        <v>44997</v>
      </c>
    </row>
    <row r="1069" spans="2:31" ht="14.5" hidden="1">
      <c r="B1069" s="29" t="s">
        <v>1018</v>
      </c>
      <c r="C1069" s="30" t="str">
        <f t="shared" si="189"/>
        <v>(Proveedores estratégicos)</v>
      </c>
      <c r="D1069" s="30">
        <v>4</v>
      </c>
      <c r="E1069" s="30" t="s">
        <v>5137</v>
      </c>
      <c r="F1069" s="30" t="s">
        <v>5138</v>
      </c>
      <c r="G1069" s="30" t="s">
        <v>4780</v>
      </c>
      <c r="H1069" s="31" t="s">
        <v>1160</v>
      </c>
      <c r="I1069" s="31" t="s">
        <v>48</v>
      </c>
      <c r="J1069" s="32">
        <v>10360039</v>
      </c>
      <c r="K1069" s="33">
        <f t="shared" si="190"/>
        <v>2119.9662463180184</v>
      </c>
      <c r="L1069" s="33">
        <v>10111921</v>
      </c>
      <c r="M1069" s="33">
        <v>0</v>
      </c>
      <c r="N1069" s="33">
        <v>0</v>
      </c>
      <c r="O1069" s="33">
        <v>0</v>
      </c>
      <c r="P1069" s="33">
        <f t="shared" si="191"/>
        <v>10360039</v>
      </c>
      <c r="Q1069" s="33">
        <f t="shared" si="192"/>
        <v>2119.9662463180184</v>
      </c>
      <c r="R1069" s="33">
        <f t="shared" si="193"/>
        <v>10111921</v>
      </c>
      <c r="S1069" s="33"/>
      <c r="T1069" s="30" t="str">
        <f t="shared" si="194"/>
        <v>COP</v>
      </c>
      <c r="U1069" s="33">
        <v>0</v>
      </c>
      <c r="V1069" s="33">
        <v>0</v>
      </c>
      <c r="W1069" s="33">
        <v>0</v>
      </c>
      <c r="X1069" s="33">
        <f t="shared" si="195"/>
        <v>10360039</v>
      </c>
      <c r="Y1069" s="33">
        <f t="shared" si="196"/>
        <v>2119.9662463180184</v>
      </c>
      <c r="Z1069" s="33">
        <f t="shared" si="197"/>
        <v>10111921</v>
      </c>
      <c r="AA1069" s="34">
        <f t="shared" si="198"/>
        <v>1.4580867383395023E-05</v>
      </c>
      <c r="AB1069" s="33" t="s">
        <v>631</v>
      </c>
      <c r="AC1069" s="35">
        <v>44922</v>
      </c>
      <c r="AD1069" s="33">
        <v>75</v>
      </c>
      <c r="AE1069" s="36">
        <f t="shared" si="199"/>
        <v>44997</v>
      </c>
    </row>
    <row r="1070" spans="2:31" ht="14.5" hidden="1">
      <c r="B1070" s="29" t="s">
        <v>1018</v>
      </c>
      <c r="C1070" s="30" t="str">
        <f t="shared" si="189"/>
        <v>(Proveedores estratégicos)</v>
      </c>
      <c r="D1070" s="30">
        <v>4</v>
      </c>
      <c r="E1070" s="30" t="s">
        <v>5137</v>
      </c>
      <c r="F1070" s="30" t="s">
        <v>5138</v>
      </c>
      <c r="G1070" s="30" t="s">
        <v>4780</v>
      </c>
      <c r="H1070" s="31" t="s">
        <v>1161</v>
      </c>
      <c r="I1070" s="31" t="s">
        <v>48</v>
      </c>
      <c r="J1070" s="32">
        <v>6482877</v>
      </c>
      <c r="K1070" s="33">
        <f t="shared" si="190"/>
        <v>1348.2633625795359</v>
      </c>
      <c r="L1070" s="33">
        <v>6431014</v>
      </c>
      <c r="M1070" s="33">
        <v>0</v>
      </c>
      <c r="N1070" s="33">
        <v>0</v>
      </c>
      <c r="O1070" s="33">
        <v>0</v>
      </c>
      <c r="P1070" s="33">
        <f t="shared" si="191"/>
        <v>6482877</v>
      </c>
      <c r="Q1070" s="33">
        <f t="shared" si="192"/>
        <v>1348.2633625795359</v>
      </c>
      <c r="R1070" s="33">
        <f t="shared" si="193"/>
        <v>6431014</v>
      </c>
      <c r="S1070" s="33"/>
      <c r="T1070" s="30" t="str">
        <f t="shared" si="194"/>
        <v>COP</v>
      </c>
      <c r="U1070" s="33">
        <v>0</v>
      </c>
      <c r="V1070" s="33">
        <v>0</v>
      </c>
      <c r="W1070" s="33">
        <v>0</v>
      </c>
      <c r="X1070" s="33">
        <f t="shared" si="195"/>
        <v>6482877</v>
      </c>
      <c r="Y1070" s="33">
        <f t="shared" si="196"/>
        <v>1348.2633625795359</v>
      </c>
      <c r="Z1070" s="33">
        <f t="shared" si="197"/>
        <v>6431014</v>
      </c>
      <c r="AA1070" s="34">
        <f t="shared" si="198"/>
        <v>9.2731897603587656E-06</v>
      </c>
      <c r="AB1070" s="33" t="s">
        <v>631</v>
      </c>
      <c r="AC1070" s="35">
        <v>44922</v>
      </c>
      <c r="AD1070" s="33">
        <v>75</v>
      </c>
      <c r="AE1070" s="36">
        <f t="shared" si="199"/>
        <v>44997</v>
      </c>
    </row>
    <row r="1071" spans="2:31" ht="14.5" hidden="1">
      <c r="B1071" s="29" t="s">
        <v>1018</v>
      </c>
      <c r="C1071" s="30" t="str">
        <f t="shared" si="189"/>
        <v>(Proveedores estratégicos)</v>
      </c>
      <c r="D1071" s="30">
        <v>4</v>
      </c>
      <c r="E1071" s="30" t="s">
        <v>5137</v>
      </c>
      <c r="F1071" s="30" t="s">
        <v>5138</v>
      </c>
      <c r="G1071" s="30" t="s">
        <v>4780</v>
      </c>
      <c r="H1071" s="31" t="s">
        <v>1162</v>
      </c>
      <c r="I1071" s="31" t="s">
        <v>48</v>
      </c>
      <c r="J1071" s="32">
        <v>1147298</v>
      </c>
      <c r="K1071" s="33">
        <f t="shared" si="190"/>
        <v>234.77069509523358</v>
      </c>
      <c r="L1071" s="33">
        <v>1119821</v>
      </c>
      <c r="M1071" s="33">
        <v>0</v>
      </c>
      <c r="N1071" s="33">
        <v>0</v>
      </c>
      <c r="O1071" s="33">
        <v>0</v>
      </c>
      <c r="P1071" s="33">
        <f t="shared" si="191"/>
        <v>1147298</v>
      </c>
      <c r="Q1071" s="33">
        <f t="shared" si="192"/>
        <v>234.77069509523358</v>
      </c>
      <c r="R1071" s="33">
        <f t="shared" si="193"/>
        <v>1119821</v>
      </c>
      <c r="S1071" s="33"/>
      <c r="T1071" s="30" t="str">
        <f t="shared" si="194"/>
        <v>COP</v>
      </c>
      <c r="U1071" s="33">
        <v>0</v>
      </c>
      <c r="V1071" s="33">
        <v>0</v>
      </c>
      <c r="W1071" s="33">
        <v>0</v>
      </c>
      <c r="X1071" s="33">
        <f t="shared" si="195"/>
        <v>1147298</v>
      </c>
      <c r="Y1071" s="33">
        <f t="shared" si="196"/>
        <v>234.77069509523358</v>
      </c>
      <c r="Z1071" s="33">
        <f t="shared" si="197"/>
        <v>1119821</v>
      </c>
      <c r="AA1071" s="34">
        <f t="shared" si="198"/>
        <v>1.6147239969676184E-06</v>
      </c>
      <c r="AB1071" s="33" t="s">
        <v>631</v>
      </c>
      <c r="AC1071" s="35">
        <v>44922</v>
      </c>
      <c r="AD1071" s="33">
        <v>75</v>
      </c>
      <c r="AE1071" s="36">
        <f t="shared" si="199"/>
        <v>44997</v>
      </c>
    </row>
    <row r="1072" spans="2:31" ht="14.5" hidden="1">
      <c r="B1072" s="29" t="s">
        <v>1018</v>
      </c>
      <c r="C1072" s="30" t="str">
        <f t="shared" si="189"/>
        <v>(Proveedores estratégicos)</v>
      </c>
      <c r="D1072" s="30">
        <v>4</v>
      </c>
      <c r="E1072" s="30" t="s">
        <v>5137</v>
      </c>
      <c r="F1072" s="30" t="s">
        <v>5138</v>
      </c>
      <c r="G1072" s="30" t="s">
        <v>4780</v>
      </c>
      <c r="H1072" s="31" t="s">
        <v>1163</v>
      </c>
      <c r="I1072" s="31" t="s">
        <v>48</v>
      </c>
      <c r="J1072" s="32">
        <v>50450146</v>
      </c>
      <c r="K1072" s="33">
        <f t="shared" si="190"/>
        <v>10576.883130496766</v>
      </c>
      <c r="L1072" s="33">
        <v>50450146</v>
      </c>
      <c r="M1072" s="33">
        <v>0</v>
      </c>
      <c r="N1072" s="33">
        <v>0</v>
      </c>
      <c r="O1072" s="33">
        <v>0</v>
      </c>
      <c r="P1072" s="33">
        <f t="shared" si="191"/>
        <v>50450146</v>
      </c>
      <c r="Q1072" s="33">
        <f t="shared" si="192"/>
        <v>10576.883130496766</v>
      </c>
      <c r="R1072" s="33">
        <f t="shared" si="193"/>
        <v>50450146</v>
      </c>
      <c r="S1072" s="33"/>
      <c r="T1072" s="30" t="str">
        <f t="shared" si="194"/>
        <v>COP</v>
      </c>
      <c r="U1072" s="33">
        <v>0</v>
      </c>
      <c r="V1072" s="33">
        <v>0</v>
      </c>
      <c r="W1072" s="33">
        <v>0</v>
      </c>
      <c r="X1072" s="33">
        <f t="shared" si="195"/>
        <v>50450146</v>
      </c>
      <c r="Y1072" s="33">
        <f t="shared" si="196"/>
        <v>10576.883130496766</v>
      </c>
      <c r="Z1072" s="33">
        <f t="shared" si="197"/>
        <v>50450146</v>
      </c>
      <c r="AA1072" s="34">
        <f t="shared" si="198"/>
        <v>7.2746502697055963E-05</v>
      </c>
      <c r="AB1072" s="33" t="s">
        <v>631</v>
      </c>
      <c r="AC1072" s="35">
        <v>44922</v>
      </c>
      <c r="AD1072" s="33">
        <v>75</v>
      </c>
      <c r="AE1072" s="36">
        <f t="shared" si="199"/>
        <v>44997</v>
      </c>
    </row>
    <row r="1073" spans="2:31" ht="14.5" hidden="1">
      <c r="B1073" s="29" t="s">
        <v>1018</v>
      </c>
      <c r="C1073" s="30" t="str">
        <f t="shared" si="189"/>
        <v>(Proveedores estratégicos)</v>
      </c>
      <c r="D1073" s="30">
        <v>4</v>
      </c>
      <c r="E1073" s="30" t="s">
        <v>5137</v>
      </c>
      <c r="F1073" s="30" t="s">
        <v>5138</v>
      </c>
      <c r="G1073" s="30" t="s">
        <v>4780</v>
      </c>
      <c r="H1073" s="31" t="s">
        <v>1164</v>
      </c>
      <c r="I1073" s="31" t="s">
        <v>48</v>
      </c>
      <c r="J1073" s="32">
        <v>316682</v>
      </c>
      <c r="K1073" s="33">
        <f t="shared" si="190"/>
        <v>64.802457100328098</v>
      </c>
      <c r="L1073" s="33">
        <v>309098</v>
      </c>
      <c r="M1073" s="33">
        <v>0</v>
      </c>
      <c r="N1073" s="33">
        <v>0</v>
      </c>
      <c r="O1073" s="33">
        <v>0</v>
      </c>
      <c r="P1073" s="33">
        <f t="shared" si="191"/>
        <v>316682</v>
      </c>
      <c r="Q1073" s="33">
        <f t="shared" si="192"/>
        <v>64.802457100328098</v>
      </c>
      <c r="R1073" s="33">
        <f t="shared" si="193"/>
        <v>309098</v>
      </c>
      <c r="S1073" s="33"/>
      <c r="T1073" s="30" t="str">
        <f t="shared" si="194"/>
        <v>COP</v>
      </c>
      <c r="U1073" s="33">
        <v>0</v>
      </c>
      <c r="V1073" s="33">
        <v>0</v>
      </c>
      <c r="W1073" s="33">
        <v>0</v>
      </c>
      <c r="X1073" s="33">
        <f t="shared" si="195"/>
        <v>316682</v>
      </c>
      <c r="Y1073" s="33">
        <f t="shared" si="196"/>
        <v>64.802457100328098</v>
      </c>
      <c r="Z1073" s="33">
        <f t="shared" si="197"/>
        <v>309098</v>
      </c>
      <c r="AA1073" s="34">
        <f t="shared" si="198"/>
        <v>4.4570333831451362E-07</v>
      </c>
      <c r="AB1073" s="33" t="s">
        <v>631</v>
      </c>
      <c r="AC1073" s="35">
        <v>44922</v>
      </c>
      <c r="AD1073" s="33">
        <v>75</v>
      </c>
      <c r="AE1073" s="36">
        <f t="shared" si="199"/>
        <v>44997</v>
      </c>
    </row>
    <row r="1074" spans="2:31" ht="14.5" hidden="1">
      <c r="B1074" s="29" t="s">
        <v>1018</v>
      </c>
      <c r="C1074" s="30" t="str">
        <f t="shared" si="189"/>
        <v>(Proveedores estratégicos)</v>
      </c>
      <c r="D1074" s="30">
        <v>4</v>
      </c>
      <c r="E1074" s="30" t="s">
        <v>5137</v>
      </c>
      <c r="F1074" s="30" t="s">
        <v>5138</v>
      </c>
      <c r="G1074" s="30" t="s">
        <v>4780</v>
      </c>
      <c r="H1074" s="31" t="s">
        <v>1165</v>
      </c>
      <c r="I1074" s="31" t="s">
        <v>48</v>
      </c>
      <c r="J1074" s="32">
        <v>956082</v>
      </c>
      <c r="K1074" s="33">
        <f t="shared" si="190"/>
        <v>195.64221097099488</v>
      </c>
      <c r="L1074" s="33">
        <v>933184</v>
      </c>
      <c r="M1074" s="33">
        <v>0</v>
      </c>
      <c r="N1074" s="33">
        <v>0</v>
      </c>
      <c r="O1074" s="33">
        <v>0</v>
      </c>
      <c r="P1074" s="33">
        <f t="shared" si="191"/>
        <v>956082</v>
      </c>
      <c r="Q1074" s="33">
        <f t="shared" si="192"/>
        <v>195.64221097099488</v>
      </c>
      <c r="R1074" s="33">
        <f t="shared" si="193"/>
        <v>933184</v>
      </c>
      <c r="S1074" s="33"/>
      <c r="T1074" s="30" t="str">
        <f t="shared" si="194"/>
        <v>COP</v>
      </c>
      <c r="U1074" s="33">
        <v>0</v>
      </c>
      <c r="V1074" s="33">
        <v>0</v>
      </c>
      <c r="W1074" s="33">
        <v>0</v>
      </c>
      <c r="X1074" s="33">
        <f t="shared" si="195"/>
        <v>956082</v>
      </c>
      <c r="Y1074" s="33">
        <f t="shared" si="196"/>
        <v>195.64221097099488</v>
      </c>
      <c r="Z1074" s="33">
        <f t="shared" si="197"/>
        <v>933184</v>
      </c>
      <c r="AA1074" s="34">
        <f t="shared" si="198"/>
        <v>1.3456030904816306E-06</v>
      </c>
      <c r="AB1074" s="33" t="s">
        <v>631</v>
      </c>
      <c r="AC1074" s="35">
        <v>44922</v>
      </c>
      <c r="AD1074" s="33">
        <v>75</v>
      </c>
      <c r="AE1074" s="36">
        <f t="shared" si="199"/>
        <v>44997</v>
      </c>
    </row>
    <row r="1075" spans="2:31" ht="14.5" hidden="1">
      <c r="B1075" s="29" t="s">
        <v>1018</v>
      </c>
      <c r="C1075" s="30" t="str">
        <f t="shared" si="189"/>
        <v>(Proveedores estratégicos)</v>
      </c>
      <c r="D1075" s="30">
        <v>4</v>
      </c>
      <c r="E1075" s="30" t="s">
        <v>5137</v>
      </c>
      <c r="F1075" s="30" t="s">
        <v>5138</v>
      </c>
      <c r="G1075" s="30" t="s">
        <v>4780</v>
      </c>
      <c r="H1075" s="31" t="s">
        <v>1166</v>
      </c>
      <c r="I1075" s="31" t="s">
        <v>48</v>
      </c>
      <c r="J1075" s="32">
        <v>4015543</v>
      </c>
      <c r="K1075" s="33">
        <f t="shared" si="190"/>
        <v>817.45254043628199</v>
      </c>
      <c r="L1075" s="33">
        <v>3899126</v>
      </c>
      <c r="M1075" s="33">
        <v>0</v>
      </c>
      <c r="N1075" s="33">
        <v>0</v>
      </c>
      <c r="O1075" s="33">
        <v>0</v>
      </c>
      <c r="P1075" s="33">
        <f t="shared" si="191"/>
        <v>4015543</v>
      </c>
      <c r="Q1075" s="33">
        <f t="shared" si="192"/>
        <v>817.45254043628199</v>
      </c>
      <c r="R1075" s="33">
        <f t="shared" si="193"/>
        <v>3899126</v>
      </c>
      <c r="S1075" s="33"/>
      <c r="T1075" s="30" t="str">
        <f t="shared" si="194"/>
        <v>COP</v>
      </c>
      <c r="U1075" s="33">
        <v>0</v>
      </c>
      <c r="V1075" s="33">
        <v>0</v>
      </c>
      <c r="W1075" s="33">
        <v>0</v>
      </c>
      <c r="X1075" s="33">
        <f t="shared" si="195"/>
        <v>4015543</v>
      </c>
      <c r="Y1075" s="33">
        <f t="shared" si="196"/>
        <v>817.45254043628199</v>
      </c>
      <c r="Z1075" s="33">
        <f t="shared" si="197"/>
        <v>3899126</v>
      </c>
      <c r="AA1075" s="34">
        <f t="shared" si="198"/>
        <v>5.6223381410067887E-06</v>
      </c>
      <c r="AB1075" s="33" t="s">
        <v>631</v>
      </c>
      <c r="AC1075" s="35">
        <v>44922</v>
      </c>
      <c r="AD1075" s="33">
        <v>75</v>
      </c>
      <c r="AE1075" s="36">
        <f t="shared" si="199"/>
        <v>44997</v>
      </c>
    </row>
    <row r="1076" spans="2:31" ht="14.5" hidden="1">
      <c r="B1076" s="29" t="s">
        <v>1018</v>
      </c>
      <c r="C1076" s="30" t="str">
        <f t="shared" si="189"/>
        <v>(Proveedores estratégicos)</v>
      </c>
      <c r="D1076" s="30">
        <v>4</v>
      </c>
      <c r="E1076" s="30" t="s">
        <v>5137</v>
      </c>
      <c r="F1076" s="30" t="s">
        <v>5138</v>
      </c>
      <c r="G1076" s="30" t="s">
        <v>4780</v>
      </c>
      <c r="H1076" s="31" t="s">
        <v>1167</v>
      </c>
      <c r="I1076" s="31" t="s">
        <v>48</v>
      </c>
      <c r="J1076" s="32">
        <v>35642497</v>
      </c>
      <c r="K1076" s="33">
        <f t="shared" si="190"/>
        <v>7293.4943446858906</v>
      </c>
      <c r="L1076" s="33">
        <v>34788874</v>
      </c>
      <c r="M1076" s="33">
        <v>0</v>
      </c>
      <c r="N1076" s="33">
        <v>0</v>
      </c>
      <c r="O1076" s="33">
        <v>0</v>
      </c>
      <c r="P1076" s="33">
        <f t="shared" si="191"/>
        <v>35642497</v>
      </c>
      <c r="Q1076" s="33">
        <f t="shared" si="192"/>
        <v>7293.4943446858906</v>
      </c>
      <c r="R1076" s="33">
        <f t="shared" si="193"/>
        <v>34788874</v>
      </c>
      <c r="S1076" s="33"/>
      <c r="T1076" s="30" t="str">
        <f t="shared" si="194"/>
        <v>COP</v>
      </c>
      <c r="U1076" s="33">
        <v>0</v>
      </c>
      <c r="V1076" s="33">
        <v>0</v>
      </c>
      <c r="W1076" s="33">
        <v>0</v>
      </c>
      <c r="X1076" s="33">
        <f t="shared" si="195"/>
        <v>35642497</v>
      </c>
      <c r="Y1076" s="33">
        <f t="shared" si="196"/>
        <v>7293.4943446858906</v>
      </c>
      <c r="Z1076" s="33">
        <f t="shared" si="197"/>
        <v>34788874</v>
      </c>
      <c r="AA1076" s="34">
        <f t="shared" si="198"/>
        <v>5.0163758024972619E-05</v>
      </c>
      <c r="AB1076" s="33" t="s">
        <v>631</v>
      </c>
      <c r="AC1076" s="35">
        <v>44922</v>
      </c>
      <c r="AD1076" s="33">
        <v>75</v>
      </c>
      <c r="AE1076" s="36">
        <f t="shared" si="199"/>
        <v>44997</v>
      </c>
    </row>
    <row r="1077" spans="2:31" ht="14.5" hidden="1">
      <c r="B1077" s="29" t="s">
        <v>1018</v>
      </c>
      <c r="C1077" s="30" t="str">
        <f t="shared" si="189"/>
        <v>(Proveedores estratégicos)</v>
      </c>
      <c r="D1077" s="30">
        <v>4</v>
      </c>
      <c r="E1077" s="30" t="s">
        <v>5137</v>
      </c>
      <c r="F1077" s="30" t="s">
        <v>5138</v>
      </c>
      <c r="G1077" s="30" t="s">
        <v>4780</v>
      </c>
      <c r="H1077" s="31" t="s">
        <v>1168</v>
      </c>
      <c r="I1077" s="31" t="s">
        <v>48</v>
      </c>
      <c r="J1077" s="32">
        <v>2419384</v>
      </c>
      <c r="K1077" s="33">
        <f t="shared" si="190"/>
        <v>503.16655660031233</v>
      </c>
      <c r="L1077" s="33">
        <v>2400029</v>
      </c>
      <c r="M1077" s="33">
        <v>0</v>
      </c>
      <c r="N1077" s="33">
        <v>0</v>
      </c>
      <c r="O1077" s="33">
        <v>0</v>
      </c>
      <c r="P1077" s="33">
        <f t="shared" si="191"/>
        <v>2419384</v>
      </c>
      <c r="Q1077" s="33">
        <f t="shared" si="192"/>
        <v>503.16655660031233</v>
      </c>
      <c r="R1077" s="33">
        <f t="shared" si="193"/>
        <v>2400029</v>
      </c>
      <c r="S1077" s="33"/>
      <c r="T1077" s="30" t="str">
        <f t="shared" si="194"/>
        <v>COP</v>
      </c>
      <c r="U1077" s="33">
        <v>0</v>
      </c>
      <c r="V1077" s="33">
        <v>0</v>
      </c>
      <c r="W1077" s="33">
        <v>0</v>
      </c>
      <c r="X1077" s="33">
        <f t="shared" si="195"/>
        <v>2419384</v>
      </c>
      <c r="Y1077" s="33">
        <f t="shared" si="196"/>
        <v>503.16655660031233</v>
      </c>
      <c r="Z1077" s="33">
        <f t="shared" si="197"/>
        <v>2400029</v>
      </c>
      <c r="AA1077" s="34">
        <f t="shared" si="198"/>
        <v>3.4607177573185328E-06</v>
      </c>
      <c r="AB1077" s="33" t="s">
        <v>631</v>
      </c>
      <c r="AC1077" s="35">
        <v>44922</v>
      </c>
      <c r="AD1077" s="33">
        <v>75</v>
      </c>
      <c r="AE1077" s="36">
        <f t="shared" si="199"/>
        <v>44997</v>
      </c>
    </row>
    <row r="1078" spans="2:31" ht="14.5" hidden="1">
      <c r="B1078" s="29" t="s">
        <v>1018</v>
      </c>
      <c r="C1078" s="30" t="str">
        <f t="shared" si="189"/>
        <v>(Proveedores estratégicos)</v>
      </c>
      <c r="D1078" s="30">
        <v>4</v>
      </c>
      <c r="E1078" s="30" t="s">
        <v>5137</v>
      </c>
      <c r="F1078" s="30" t="s">
        <v>5138</v>
      </c>
      <c r="G1078" s="30" t="s">
        <v>4780</v>
      </c>
      <c r="H1078" s="31" t="s">
        <v>1169</v>
      </c>
      <c r="I1078" s="31" t="s">
        <v>48</v>
      </c>
      <c r="J1078" s="32">
        <v>6399308</v>
      </c>
      <c r="K1078" s="33">
        <f t="shared" si="190"/>
        <v>1302.7206306277974</v>
      </c>
      <c r="L1078" s="33">
        <v>6213782</v>
      </c>
      <c r="M1078" s="33">
        <v>0</v>
      </c>
      <c r="N1078" s="33">
        <v>0</v>
      </c>
      <c r="O1078" s="33">
        <v>0</v>
      </c>
      <c r="P1078" s="33">
        <f t="shared" si="191"/>
        <v>6399308</v>
      </c>
      <c r="Q1078" s="33">
        <f t="shared" si="192"/>
        <v>1302.7206306277974</v>
      </c>
      <c r="R1078" s="33">
        <f t="shared" si="193"/>
        <v>6213782</v>
      </c>
      <c r="S1078" s="33"/>
      <c r="T1078" s="30" t="str">
        <f t="shared" si="194"/>
        <v>COP</v>
      </c>
      <c r="U1078" s="33">
        <v>0</v>
      </c>
      <c r="V1078" s="33">
        <v>0</v>
      </c>
      <c r="W1078" s="33">
        <v>0</v>
      </c>
      <c r="X1078" s="33">
        <f t="shared" si="195"/>
        <v>6399308</v>
      </c>
      <c r="Y1078" s="33">
        <f t="shared" si="196"/>
        <v>1302.7206306277974</v>
      </c>
      <c r="Z1078" s="33">
        <f t="shared" si="197"/>
        <v>6213782</v>
      </c>
      <c r="AA1078" s="34">
        <f t="shared" si="198"/>
        <v>8.9599524453688963E-06</v>
      </c>
      <c r="AB1078" s="33" t="s">
        <v>631</v>
      </c>
      <c r="AC1078" s="35">
        <v>44922</v>
      </c>
      <c r="AD1078" s="33">
        <v>75</v>
      </c>
      <c r="AE1078" s="36">
        <f t="shared" si="199"/>
        <v>44997</v>
      </c>
    </row>
    <row r="1079" spans="2:31" ht="14.5" hidden="1">
      <c r="B1079" s="29" t="s">
        <v>1018</v>
      </c>
      <c r="C1079" s="30" t="str">
        <f t="shared" si="189"/>
        <v>(Proveedores estratégicos)</v>
      </c>
      <c r="D1079" s="30">
        <v>4</v>
      </c>
      <c r="E1079" s="30" t="s">
        <v>5137</v>
      </c>
      <c r="F1079" s="30" t="s">
        <v>5138</v>
      </c>
      <c r="G1079" s="30" t="s">
        <v>4780</v>
      </c>
      <c r="H1079" s="31" t="s">
        <v>1170</v>
      </c>
      <c r="I1079" s="31" t="s">
        <v>48</v>
      </c>
      <c r="J1079" s="32">
        <v>13438547</v>
      </c>
      <c r="K1079" s="33">
        <f t="shared" si="190"/>
        <v>2735.7132823883348</v>
      </c>
      <c r="L1079" s="33">
        <v>13048942</v>
      </c>
      <c r="M1079" s="33">
        <v>0</v>
      </c>
      <c r="N1079" s="33">
        <v>0</v>
      </c>
      <c r="O1079" s="33">
        <v>0</v>
      </c>
      <c r="P1079" s="33">
        <f t="shared" si="191"/>
        <v>13438547</v>
      </c>
      <c r="Q1079" s="33">
        <f t="shared" si="192"/>
        <v>2735.7132823883348</v>
      </c>
      <c r="R1079" s="33">
        <f t="shared" si="193"/>
        <v>13048942</v>
      </c>
      <c r="S1079" s="33"/>
      <c r="T1079" s="30" t="str">
        <f t="shared" si="194"/>
        <v>COP</v>
      </c>
      <c r="U1079" s="33">
        <v>0</v>
      </c>
      <c r="V1079" s="33">
        <v>0</v>
      </c>
      <c r="W1079" s="33">
        <v>0</v>
      </c>
      <c r="X1079" s="33">
        <f t="shared" si="195"/>
        <v>13438547</v>
      </c>
      <c r="Y1079" s="33">
        <f t="shared" si="196"/>
        <v>2735.7132823883348</v>
      </c>
      <c r="Z1079" s="33">
        <f t="shared" si="197"/>
        <v>13048942</v>
      </c>
      <c r="AA1079" s="34">
        <f t="shared" si="198"/>
        <v>1.8815899846885019E-05</v>
      </c>
      <c r="AB1079" s="33" t="s">
        <v>631</v>
      </c>
      <c r="AC1079" s="35">
        <v>44922</v>
      </c>
      <c r="AD1079" s="33">
        <v>75</v>
      </c>
      <c r="AE1079" s="36">
        <f t="shared" si="199"/>
        <v>44997</v>
      </c>
    </row>
    <row r="1080" spans="2:31" ht="14.5" hidden="1">
      <c r="B1080" s="29" t="s">
        <v>1018</v>
      </c>
      <c r="C1080" s="30" t="str">
        <f t="shared" si="189"/>
        <v>(Proveedores estratégicos)</v>
      </c>
      <c r="D1080" s="30">
        <v>4</v>
      </c>
      <c r="E1080" s="30" t="s">
        <v>5137</v>
      </c>
      <c r="F1080" s="30" t="s">
        <v>5138</v>
      </c>
      <c r="G1080" s="30" t="s">
        <v>4780</v>
      </c>
      <c r="H1080" s="31" t="s">
        <v>1171</v>
      </c>
      <c r="I1080" s="31" t="s">
        <v>48</v>
      </c>
      <c r="J1080" s="32">
        <v>394259</v>
      </c>
      <c r="K1080" s="33">
        <f t="shared" si="190"/>
        <v>80.260175896516657</v>
      </c>
      <c r="L1080" s="33">
        <v>382829</v>
      </c>
      <c r="M1080" s="33">
        <v>0</v>
      </c>
      <c r="N1080" s="33">
        <v>0</v>
      </c>
      <c r="O1080" s="33">
        <v>0</v>
      </c>
      <c r="P1080" s="33">
        <f t="shared" si="191"/>
        <v>394259</v>
      </c>
      <c r="Q1080" s="33">
        <f t="shared" si="192"/>
        <v>80.260175896516657</v>
      </c>
      <c r="R1080" s="33">
        <f t="shared" si="193"/>
        <v>382829</v>
      </c>
      <c r="S1080" s="33"/>
      <c r="T1080" s="30" t="str">
        <f t="shared" si="194"/>
        <v>COP</v>
      </c>
      <c r="U1080" s="33">
        <v>0</v>
      </c>
      <c r="V1080" s="33">
        <v>0</v>
      </c>
      <c r="W1080" s="33">
        <v>0</v>
      </c>
      <c r="X1080" s="33">
        <f t="shared" si="195"/>
        <v>394259</v>
      </c>
      <c r="Y1080" s="33">
        <f t="shared" si="196"/>
        <v>80.260175896516657</v>
      </c>
      <c r="Z1080" s="33">
        <f t="shared" si="197"/>
        <v>382829</v>
      </c>
      <c r="AA1080" s="34">
        <f t="shared" si="198"/>
        <v>5.520196290613557E-07</v>
      </c>
      <c r="AB1080" s="33" t="s">
        <v>631</v>
      </c>
      <c r="AC1080" s="35">
        <v>44922</v>
      </c>
      <c r="AD1080" s="33">
        <v>75</v>
      </c>
      <c r="AE1080" s="36">
        <f t="shared" si="199"/>
        <v>44997</v>
      </c>
    </row>
    <row r="1081" spans="2:31" ht="14.5" hidden="1">
      <c r="B1081" s="29" t="s">
        <v>1018</v>
      </c>
      <c r="C1081" s="30" t="str">
        <f t="shared" si="189"/>
        <v>(Proveedores estratégicos)</v>
      </c>
      <c r="D1081" s="30">
        <v>4</v>
      </c>
      <c r="E1081" s="30" t="s">
        <v>5137</v>
      </c>
      <c r="F1081" s="30" t="s">
        <v>5138</v>
      </c>
      <c r="G1081" s="30" t="s">
        <v>4780</v>
      </c>
      <c r="H1081" s="31" t="s">
        <v>1172</v>
      </c>
      <c r="I1081" s="31" t="s">
        <v>48</v>
      </c>
      <c r="J1081" s="32">
        <v>3059461</v>
      </c>
      <c r="K1081" s="33">
        <f t="shared" si="190"/>
        <v>626.05490738702474</v>
      </c>
      <c r="L1081" s="33">
        <v>2986188</v>
      </c>
      <c r="M1081" s="33">
        <v>0</v>
      </c>
      <c r="N1081" s="33">
        <v>0</v>
      </c>
      <c r="O1081" s="33">
        <v>0</v>
      </c>
      <c r="P1081" s="33">
        <f t="shared" si="191"/>
        <v>3059461</v>
      </c>
      <c r="Q1081" s="33">
        <f t="shared" si="192"/>
        <v>626.05490738702474</v>
      </c>
      <c r="R1081" s="33">
        <f t="shared" si="193"/>
        <v>2986188</v>
      </c>
      <c r="S1081" s="33"/>
      <c r="T1081" s="30" t="str">
        <f t="shared" si="194"/>
        <v>COP</v>
      </c>
      <c r="U1081" s="33">
        <v>0</v>
      </c>
      <c r="V1081" s="33">
        <v>0</v>
      </c>
      <c r="W1081" s="33">
        <v>0</v>
      </c>
      <c r="X1081" s="33">
        <f t="shared" si="195"/>
        <v>3059461</v>
      </c>
      <c r="Y1081" s="33">
        <f t="shared" si="196"/>
        <v>626.05490738702474</v>
      </c>
      <c r="Z1081" s="33">
        <f t="shared" si="197"/>
        <v>2986188</v>
      </c>
      <c r="AA1081" s="34">
        <f t="shared" si="198"/>
        <v>4.3059287359825712E-06</v>
      </c>
      <c r="AB1081" s="33" t="s">
        <v>631</v>
      </c>
      <c r="AC1081" s="35">
        <v>44922</v>
      </c>
      <c r="AD1081" s="33">
        <v>75</v>
      </c>
      <c r="AE1081" s="36">
        <f t="shared" si="199"/>
        <v>44997</v>
      </c>
    </row>
    <row r="1082" spans="2:31" ht="14.5" hidden="1">
      <c r="B1082" s="29" t="s">
        <v>1018</v>
      </c>
      <c r="C1082" s="30" t="str">
        <f t="shared" si="189"/>
        <v>(Proveedores estratégicos)</v>
      </c>
      <c r="D1082" s="30">
        <v>4</v>
      </c>
      <c r="E1082" s="30" t="s">
        <v>5137</v>
      </c>
      <c r="F1082" s="30" t="s">
        <v>5138</v>
      </c>
      <c r="G1082" s="30" t="s">
        <v>4780</v>
      </c>
      <c r="H1082" s="31" t="s">
        <v>1173</v>
      </c>
      <c r="I1082" s="31" t="s">
        <v>48</v>
      </c>
      <c r="J1082" s="32">
        <v>3199654</v>
      </c>
      <c r="K1082" s="33">
        <f t="shared" si="190"/>
        <v>654.7426019686153</v>
      </c>
      <c r="L1082" s="33">
        <v>3123024</v>
      </c>
      <c r="M1082" s="33">
        <v>0</v>
      </c>
      <c r="N1082" s="33">
        <v>0</v>
      </c>
      <c r="O1082" s="33">
        <v>0</v>
      </c>
      <c r="P1082" s="33">
        <f t="shared" si="191"/>
        <v>3199654</v>
      </c>
      <c r="Q1082" s="33">
        <f t="shared" si="192"/>
        <v>654.7426019686153</v>
      </c>
      <c r="R1082" s="33">
        <f t="shared" si="193"/>
        <v>3123024</v>
      </c>
      <c r="S1082" s="33"/>
      <c r="T1082" s="30" t="str">
        <f t="shared" si="194"/>
        <v>COP</v>
      </c>
      <c r="U1082" s="33">
        <v>0</v>
      </c>
      <c r="V1082" s="33">
        <v>0</v>
      </c>
      <c r="W1082" s="33">
        <v>0</v>
      </c>
      <c r="X1082" s="33">
        <f t="shared" si="195"/>
        <v>3199654</v>
      </c>
      <c r="Y1082" s="33">
        <f t="shared" si="196"/>
        <v>654.7426019686153</v>
      </c>
      <c r="Z1082" s="33">
        <f t="shared" si="197"/>
        <v>3123024</v>
      </c>
      <c r="AA1082" s="34">
        <f t="shared" si="198"/>
        <v>4.5032391747482854E-06</v>
      </c>
      <c r="AB1082" s="33" t="s">
        <v>631</v>
      </c>
      <c r="AC1082" s="35">
        <v>44922</v>
      </c>
      <c r="AD1082" s="33">
        <v>75</v>
      </c>
      <c r="AE1082" s="36">
        <f t="shared" si="199"/>
        <v>44997</v>
      </c>
    </row>
    <row r="1083" spans="2:31" ht="14.5" hidden="1">
      <c r="B1083" s="29" t="s">
        <v>1018</v>
      </c>
      <c r="C1083" s="30" t="str">
        <f t="shared" si="189"/>
        <v>(Proveedores estratégicos)</v>
      </c>
      <c r="D1083" s="30">
        <v>4</v>
      </c>
      <c r="E1083" s="30" t="s">
        <v>5137</v>
      </c>
      <c r="F1083" s="30" t="s">
        <v>5138</v>
      </c>
      <c r="G1083" s="30" t="s">
        <v>4780</v>
      </c>
      <c r="H1083" s="31" t="s">
        <v>1174</v>
      </c>
      <c r="I1083" s="31" t="s">
        <v>48</v>
      </c>
      <c r="J1083" s="32">
        <v>316190</v>
      </c>
      <c r="K1083" s="33">
        <f t="shared" si="190"/>
        <v>66.289296309108252</v>
      </c>
      <c r="L1083" s="33">
        <v>316190</v>
      </c>
      <c r="M1083" s="33">
        <v>0</v>
      </c>
      <c r="N1083" s="33">
        <v>0</v>
      </c>
      <c r="O1083" s="33">
        <v>0</v>
      </c>
      <c r="P1083" s="33">
        <f t="shared" si="191"/>
        <v>316190</v>
      </c>
      <c r="Q1083" s="33">
        <f t="shared" si="192"/>
        <v>66.289296309108252</v>
      </c>
      <c r="R1083" s="33">
        <f t="shared" si="193"/>
        <v>316190</v>
      </c>
      <c r="S1083" s="33"/>
      <c r="T1083" s="30" t="str">
        <f t="shared" si="194"/>
        <v>COP</v>
      </c>
      <c r="U1083" s="33">
        <v>0</v>
      </c>
      <c r="V1083" s="33">
        <v>0</v>
      </c>
      <c r="W1083" s="33">
        <v>0</v>
      </c>
      <c r="X1083" s="33">
        <f t="shared" si="195"/>
        <v>316190</v>
      </c>
      <c r="Y1083" s="33">
        <f t="shared" si="196"/>
        <v>66.289296309108252</v>
      </c>
      <c r="Z1083" s="33">
        <f t="shared" si="197"/>
        <v>316190</v>
      </c>
      <c r="AA1083" s="34">
        <f t="shared" si="198"/>
        <v>4.5592963571962959E-07</v>
      </c>
      <c r="AB1083" s="33" t="s">
        <v>631</v>
      </c>
      <c r="AC1083" s="35">
        <v>44922</v>
      </c>
      <c r="AD1083" s="33">
        <v>75</v>
      </c>
      <c r="AE1083" s="36">
        <f t="shared" si="199"/>
        <v>44997</v>
      </c>
    </row>
    <row r="1084" spans="2:31" ht="14.5" hidden="1">
      <c r="B1084" s="29" t="s">
        <v>1018</v>
      </c>
      <c r="C1084" s="30" t="str">
        <f t="shared" si="189"/>
        <v>(Proveedores estratégicos)</v>
      </c>
      <c r="D1084" s="30">
        <v>4</v>
      </c>
      <c r="E1084" s="30" t="s">
        <v>5137</v>
      </c>
      <c r="F1084" s="30" t="s">
        <v>5138</v>
      </c>
      <c r="G1084" s="30" t="s">
        <v>4780</v>
      </c>
      <c r="H1084" s="31" t="s">
        <v>1175</v>
      </c>
      <c r="I1084" s="31" t="s">
        <v>48</v>
      </c>
      <c r="J1084" s="32">
        <v>305367</v>
      </c>
      <c r="K1084" s="33">
        <f t="shared" si="190"/>
        <v>62.487080306508588</v>
      </c>
      <c r="L1084" s="33">
        <v>298054</v>
      </c>
      <c r="M1084" s="33">
        <v>0</v>
      </c>
      <c r="N1084" s="33">
        <v>0</v>
      </c>
      <c r="O1084" s="33">
        <v>0</v>
      </c>
      <c r="P1084" s="33">
        <f t="shared" si="191"/>
        <v>305367</v>
      </c>
      <c r="Q1084" s="33">
        <f t="shared" si="192"/>
        <v>62.487080306508588</v>
      </c>
      <c r="R1084" s="33">
        <f t="shared" si="193"/>
        <v>298054</v>
      </c>
      <c r="S1084" s="38"/>
      <c r="T1084" s="30" t="str">
        <f t="shared" si="194"/>
        <v>COP</v>
      </c>
      <c r="U1084" s="33">
        <v>0</v>
      </c>
      <c r="V1084" s="33">
        <v>0</v>
      </c>
      <c r="W1084" s="33">
        <v>0</v>
      </c>
      <c r="X1084" s="33">
        <f t="shared" si="195"/>
        <v>305367</v>
      </c>
      <c r="Y1084" s="33">
        <f t="shared" si="196"/>
        <v>62.487080306508588</v>
      </c>
      <c r="Z1084" s="33">
        <f t="shared" si="197"/>
        <v>298054</v>
      </c>
      <c r="AA1084" s="34">
        <f t="shared" si="198"/>
        <v>4.2977846119351807E-07</v>
      </c>
      <c r="AB1084" s="33" t="s">
        <v>631</v>
      </c>
      <c r="AC1084" s="35">
        <v>44922</v>
      </c>
      <c r="AD1084" s="33">
        <v>75</v>
      </c>
      <c r="AE1084" s="36">
        <f t="shared" si="199"/>
        <v>44997</v>
      </c>
    </row>
    <row r="1085" spans="2:31" ht="14.5" hidden="1">
      <c r="B1085" s="29" t="s">
        <v>1018</v>
      </c>
      <c r="C1085" s="30" t="str">
        <f t="shared" si="189"/>
        <v>(Proveedores estratégicos)</v>
      </c>
      <c r="D1085" s="30">
        <v>4</v>
      </c>
      <c r="E1085" s="30" t="s">
        <v>5137</v>
      </c>
      <c r="F1085" s="30" t="s">
        <v>5138</v>
      </c>
      <c r="G1085" s="30" t="s">
        <v>4780</v>
      </c>
      <c r="H1085" s="31" t="s">
        <v>1176</v>
      </c>
      <c r="I1085" s="31" t="s">
        <v>48</v>
      </c>
      <c r="J1085" s="32">
        <v>16203992</v>
      </c>
      <c r="K1085" s="33">
        <f t="shared" si="190"/>
        <v>3315.8093021793134</v>
      </c>
      <c r="L1085" s="33">
        <v>15815913</v>
      </c>
      <c r="M1085" s="33">
        <v>0</v>
      </c>
      <c r="N1085" s="33">
        <v>0</v>
      </c>
      <c r="O1085" s="33">
        <v>0</v>
      </c>
      <c r="P1085" s="33">
        <f t="shared" si="191"/>
        <v>16203992</v>
      </c>
      <c r="Q1085" s="33">
        <f t="shared" si="192"/>
        <v>3315.8093021793134</v>
      </c>
      <c r="R1085" s="33">
        <f t="shared" si="193"/>
        <v>15815913</v>
      </c>
      <c r="S1085" s="33"/>
      <c r="T1085" s="30" t="str">
        <f t="shared" si="194"/>
        <v>COP</v>
      </c>
      <c r="U1085" s="33">
        <v>0</v>
      </c>
      <c r="V1085" s="33">
        <v>0</v>
      </c>
      <c r="W1085" s="33">
        <v>0</v>
      </c>
      <c r="X1085" s="33">
        <f t="shared" si="195"/>
        <v>16203992</v>
      </c>
      <c r="Y1085" s="33">
        <f t="shared" si="196"/>
        <v>3315.8093021793134</v>
      </c>
      <c r="Z1085" s="33">
        <f t="shared" si="197"/>
        <v>15815913</v>
      </c>
      <c r="AA1085" s="34">
        <f t="shared" si="198"/>
        <v>2.2805729000485004E-05</v>
      </c>
      <c r="AB1085" s="33" t="s">
        <v>631</v>
      </c>
      <c r="AC1085" s="35">
        <v>44922</v>
      </c>
      <c r="AD1085" s="33">
        <v>75</v>
      </c>
      <c r="AE1085" s="36">
        <f t="shared" si="199"/>
        <v>44997</v>
      </c>
    </row>
    <row r="1086" spans="2:31" ht="14.5" hidden="1">
      <c r="B1086" s="29" t="s">
        <v>1018</v>
      </c>
      <c r="C1086" s="30" t="str">
        <f t="shared" si="189"/>
        <v>(Proveedores estratégicos)</v>
      </c>
      <c r="D1086" s="30">
        <v>4</v>
      </c>
      <c r="E1086" s="30" t="s">
        <v>5137</v>
      </c>
      <c r="F1086" s="30" t="s">
        <v>5138</v>
      </c>
      <c r="G1086" s="30" t="s">
        <v>4780</v>
      </c>
      <c r="H1086" s="31" t="s">
        <v>1177</v>
      </c>
      <c r="I1086" s="31" t="s">
        <v>48</v>
      </c>
      <c r="J1086" s="32">
        <v>5664207</v>
      </c>
      <c r="K1086" s="33">
        <f t="shared" si="190"/>
        <v>1187.5021227082611</v>
      </c>
      <c r="L1086" s="33">
        <v>5664207</v>
      </c>
      <c r="M1086" s="33">
        <v>0</v>
      </c>
      <c r="N1086" s="33">
        <v>0</v>
      </c>
      <c r="O1086" s="33">
        <v>0</v>
      </c>
      <c r="P1086" s="33">
        <f t="shared" si="191"/>
        <v>5664207</v>
      </c>
      <c r="Q1086" s="33">
        <f t="shared" si="192"/>
        <v>1187.5021227082611</v>
      </c>
      <c r="R1086" s="33">
        <f t="shared" si="193"/>
        <v>5664207</v>
      </c>
      <c r="S1086" s="38"/>
      <c r="T1086" s="30" t="str">
        <f t="shared" si="194"/>
        <v>COP</v>
      </c>
      <c r="U1086" s="33">
        <v>0</v>
      </c>
      <c r="V1086" s="33">
        <v>0</v>
      </c>
      <c r="W1086" s="33">
        <v>0</v>
      </c>
      <c r="X1086" s="33">
        <f t="shared" si="195"/>
        <v>5664207</v>
      </c>
      <c r="Y1086" s="33">
        <f t="shared" si="196"/>
        <v>1187.5021227082611</v>
      </c>
      <c r="Z1086" s="33">
        <f t="shared" si="197"/>
        <v>5664207</v>
      </c>
      <c r="AA1086" s="34">
        <f t="shared" si="198"/>
        <v>8.1674937036293868E-06</v>
      </c>
      <c r="AB1086" s="33" t="s">
        <v>631</v>
      </c>
      <c r="AC1086" s="35">
        <v>44922</v>
      </c>
      <c r="AD1086" s="33">
        <v>75</v>
      </c>
      <c r="AE1086" s="36">
        <f t="shared" si="199"/>
        <v>44997</v>
      </c>
    </row>
    <row r="1087" spans="2:31" ht="14.5" hidden="1">
      <c r="B1087" s="29" t="s">
        <v>1018</v>
      </c>
      <c r="C1087" s="30" t="str">
        <f t="shared" si="189"/>
        <v>(Proveedores estratégicos)</v>
      </c>
      <c r="D1087" s="30">
        <v>4</v>
      </c>
      <c r="E1087" s="30" t="s">
        <v>5137</v>
      </c>
      <c r="F1087" s="30" t="s">
        <v>5138</v>
      </c>
      <c r="G1087" s="30" t="s">
        <v>4780</v>
      </c>
      <c r="H1087" s="31" t="s">
        <v>1178</v>
      </c>
      <c r="I1087" s="31" t="s">
        <v>48</v>
      </c>
      <c r="J1087" s="32">
        <v>276718</v>
      </c>
      <c r="K1087" s="33">
        <f t="shared" si="190"/>
        <v>56.331960124532216</v>
      </c>
      <c r="L1087" s="33">
        <v>268695</v>
      </c>
      <c r="M1087" s="33">
        <v>0</v>
      </c>
      <c r="N1087" s="33">
        <v>0</v>
      </c>
      <c r="O1087" s="33">
        <v>0</v>
      </c>
      <c r="P1087" s="33">
        <f t="shared" si="191"/>
        <v>276718</v>
      </c>
      <c r="Q1087" s="33">
        <f t="shared" si="192"/>
        <v>56.331960124532216</v>
      </c>
      <c r="R1087" s="33">
        <f t="shared" si="193"/>
        <v>268695</v>
      </c>
      <c r="S1087" s="38"/>
      <c r="T1087" s="30" t="str">
        <f t="shared" si="194"/>
        <v>COP</v>
      </c>
      <c r="U1087" s="33">
        <v>0</v>
      </c>
      <c r="V1087" s="33">
        <v>0</v>
      </c>
      <c r="W1087" s="33">
        <v>0</v>
      </c>
      <c r="X1087" s="33">
        <f t="shared" si="195"/>
        <v>276718</v>
      </c>
      <c r="Y1087" s="33">
        <f t="shared" si="196"/>
        <v>56.331960124532216</v>
      </c>
      <c r="Z1087" s="33">
        <f t="shared" si="197"/>
        <v>268695</v>
      </c>
      <c r="AA1087" s="34">
        <f t="shared" si="198"/>
        <v>3.8744430079915834E-07</v>
      </c>
      <c r="AB1087" s="33" t="s">
        <v>631</v>
      </c>
      <c r="AC1087" s="35">
        <v>44922</v>
      </c>
      <c r="AD1087" s="33">
        <v>75</v>
      </c>
      <c r="AE1087" s="36">
        <f t="shared" si="199"/>
        <v>44997</v>
      </c>
    </row>
    <row r="1088" spans="2:31" ht="14.5" hidden="1">
      <c r="B1088" s="29" t="s">
        <v>1018</v>
      </c>
      <c r="C1088" s="30" t="str">
        <f t="shared" si="189"/>
        <v>(Proveedores estratégicos)</v>
      </c>
      <c r="D1088" s="30">
        <v>4</v>
      </c>
      <c r="E1088" s="30" t="s">
        <v>5137</v>
      </c>
      <c r="F1088" s="30" t="s">
        <v>5138</v>
      </c>
      <c r="G1088" s="30" t="s">
        <v>4780</v>
      </c>
      <c r="H1088" s="31" t="s">
        <v>1179</v>
      </c>
      <c r="I1088" s="31" t="s">
        <v>48</v>
      </c>
      <c r="J1088" s="32">
        <v>4035000</v>
      </c>
      <c r="K1088" s="33">
        <f t="shared" si="190"/>
        <v>825.67879493065811</v>
      </c>
      <c r="L1088" s="33">
        <v>3938364</v>
      </c>
      <c r="M1088" s="33">
        <v>0</v>
      </c>
      <c r="N1088" s="33">
        <v>0</v>
      </c>
      <c r="O1088" s="33">
        <v>0</v>
      </c>
      <c r="P1088" s="33">
        <f t="shared" si="191"/>
        <v>4035000</v>
      </c>
      <c r="Q1088" s="33">
        <f t="shared" si="192"/>
        <v>825.67879493065811</v>
      </c>
      <c r="R1088" s="33">
        <f t="shared" si="193"/>
        <v>3938364</v>
      </c>
      <c r="S1088" s="33"/>
      <c r="T1088" s="30" t="str">
        <f t="shared" si="194"/>
        <v>COP</v>
      </c>
      <c r="U1088" s="33">
        <v>0</v>
      </c>
      <c r="V1088" s="33">
        <v>0</v>
      </c>
      <c r="W1088" s="33">
        <v>0</v>
      </c>
      <c r="X1088" s="33">
        <f t="shared" si="195"/>
        <v>4035000</v>
      </c>
      <c r="Y1088" s="33">
        <f t="shared" si="196"/>
        <v>825.67879493065811</v>
      </c>
      <c r="Z1088" s="33">
        <f t="shared" si="197"/>
        <v>3938364</v>
      </c>
      <c r="AA1088" s="34">
        <f t="shared" si="198"/>
        <v>5.6789173087425384E-06</v>
      </c>
      <c r="AB1088" s="33" t="s">
        <v>631</v>
      </c>
      <c r="AC1088" s="35">
        <v>44922</v>
      </c>
      <c r="AD1088" s="33">
        <v>75</v>
      </c>
      <c r="AE1088" s="36">
        <f t="shared" si="199"/>
        <v>44997</v>
      </c>
    </row>
    <row r="1089" spans="2:31" ht="14.5" hidden="1">
      <c r="B1089" s="29" t="s">
        <v>1018</v>
      </c>
      <c r="C1089" s="30" t="str">
        <f t="shared" si="189"/>
        <v>(Proveedores estratégicos)</v>
      </c>
      <c r="D1089" s="30">
        <v>4</v>
      </c>
      <c r="E1089" s="30" t="s">
        <v>5137</v>
      </c>
      <c r="F1089" s="30" t="s">
        <v>5138</v>
      </c>
      <c r="G1089" s="30" t="s">
        <v>4780</v>
      </c>
      <c r="H1089" s="31" t="s">
        <v>1180</v>
      </c>
      <c r="I1089" s="31" t="s">
        <v>48</v>
      </c>
      <c r="J1089" s="32">
        <v>1912163</v>
      </c>
      <c r="K1089" s="33">
        <f t="shared" si="190"/>
        <v>389.26297472666852</v>
      </c>
      <c r="L1089" s="33">
        <v>1856726</v>
      </c>
      <c r="M1089" s="33">
        <v>0</v>
      </c>
      <c r="N1089" s="33">
        <v>0</v>
      </c>
      <c r="O1089" s="33">
        <v>0</v>
      </c>
      <c r="P1089" s="33">
        <f t="shared" si="191"/>
        <v>1912163</v>
      </c>
      <c r="Q1089" s="33">
        <f t="shared" si="192"/>
        <v>389.26297472666852</v>
      </c>
      <c r="R1089" s="33">
        <f t="shared" si="193"/>
        <v>1856726</v>
      </c>
      <c r="S1089" s="33"/>
      <c r="T1089" s="30" t="str">
        <f t="shared" si="194"/>
        <v>COP</v>
      </c>
      <c r="U1089" s="33">
        <v>0</v>
      </c>
      <c r="V1089" s="33">
        <v>0</v>
      </c>
      <c r="W1089" s="33">
        <v>0</v>
      </c>
      <c r="X1089" s="33">
        <f t="shared" si="195"/>
        <v>1912163</v>
      </c>
      <c r="Y1089" s="33">
        <f t="shared" si="196"/>
        <v>389.26297472666852</v>
      </c>
      <c r="Z1089" s="33">
        <f t="shared" si="197"/>
        <v>1856726</v>
      </c>
      <c r="AA1089" s="34">
        <f t="shared" si="198"/>
        <v>2.6773029153710265E-06</v>
      </c>
      <c r="AB1089" s="33" t="s">
        <v>631</v>
      </c>
      <c r="AC1089" s="35">
        <v>44922</v>
      </c>
      <c r="AD1089" s="33">
        <v>75</v>
      </c>
      <c r="AE1089" s="36">
        <f t="shared" si="199"/>
        <v>44997</v>
      </c>
    </row>
    <row r="1090" spans="2:31" ht="14.5" hidden="1">
      <c r="B1090" s="29" t="s">
        <v>1018</v>
      </c>
      <c r="C1090" s="30" t="str">
        <f t="shared" si="189"/>
        <v>(Proveedores estratégicos)</v>
      </c>
      <c r="D1090" s="30">
        <v>4</v>
      </c>
      <c r="E1090" s="30" t="s">
        <v>5137</v>
      </c>
      <c r="F1090" s="30" t="s">
        <v>5138</v>
      </c>
      <c r="G1090" s="30" t="s">
        <v>4780</v>
      </c>
      <c r="H1090" s="31" t="s">
        <v>1181</v>
      </c>
      <c r="I1090" s="31" t="s">
        <v>48</v>
      </c>
      <c r="J1090" s="32">
        <v>10134466</v>
      </c>
      <c r="K1090" s="33">
        <f t="shared" si="190"/>
        <v>2073.8073524324664</v>
      </c>
      <c r="L1090" s="33">
        <v>9891750</v>
      </c>
      <c r="M1090" s="33">
        <v>0</v>
      </c>
      <c r="N1090" s="33">
        <v>0</v>
      </c>
      <c r="O1090" s="33">
        <v>0</v>
      </c>
      <c r="P1090" s="33">
        <f t="shared" si="191"/>
        <v>10134466</v>
      </c>
      <c r="Q1090" s="33">
        <f t="shared" si="192"/>
        <v>2073.8073524324664</v>
      </c>
      <c r="R1090" s="33">
        <f t="shared" si="193"/>
        <v>9891750</v>
      </c>
      <c r="S1090" s="33"/>
      <c r="T1090" s="30" t="str">
        <f t="shared" si="194"/>
        <v>COP</v>
      </c>
      <c r="U1090" s="33">
        <v>0</v>
      </c>
      <c r="V1090" s="33">
        <v>0</v>
      </c>
      <c r="W1090" s="33">
        <v>0</v>
      </c>
      <c r="X1090" s="33">
        <f t="shared" si="195"/>
        <v>10134466</v>
      </c>
      <c r="Y1090" s="33">
        <f t="shared" si="196"/>
        <v>2073.8073524324664</v>
      </c>
      <c r="Z1090" s="33">
        <f t="shared" si="197"/>
        <v>9891750</v>
      </c>
      <c r="AA1090" s="34">
        <f t="shared" si="198"/>
        <v>1.4263392182325962E-05</v>
      </c>
      <c r="AB1090" s="33" t="s">
        <v>631</v>
      </c>
      <c r="AC1090" s="35">
        <v>44922</v>
      </c>
      <c r="AD1090" s="33">
        <v>75</v>
      </c>
      <c r="AE1090" s="36">
        <f t="shared" si="199"/>
        <v>44997</v>
      </c>
    </row>
    <row r="1091" spans="2:31" ht="14.5" hidden="1">
      <c r="B1091" s="29" t="s">
        <v>1018</v>
      </c>
      <c r="C1091" s="30" t="str">
        <f t="shared" si="189"/>
        <v>(Proveedores estratégicos)</v>
      </c>
      <c r="D1091" s="30">
        <v>4</v>
      </c>
      <c r="E1091" s="30" t="s">
        <v>5137</v>
      </c>
      <c r="F1091" s="30" t="s">
        <v>5138</v>
      </c>
      <c r="G1091" s="30" t="s">
        <v>4780</v>
      </c>
      <c r="H1091" s="31" t="s">
        <v>1182</v>
      </c>
      <c r="I1091" s="31" t="s">
        <v>48</v>
      </c>
      <c r="J1091" s="32">
        <v>8319101</v>
      </c>
      <c r="K1091" s="33">
        <f t="shared" si="190"/>
        <v>1687.6744551715462</v>
      </c>
      <c r="L1091" s="33">
        <v>8049954</v>
      </c>
      <c r="M1091" s="33">
        <v>0</v>
      </c>
      <c r="N1091" s="33">
        <v>0</v>
      </c>
      <c r="O1091" s="33">
        <v>0</v>
      </c>
      <c r="P1091" s="33">
        <f t="shared" si="191"/>
        <v>8319101</v>
      </c>
      <c r="Q1091" s="33">
        <f t="shared" si="192"/>
        <v>1687.6744551715462</v>
      </c>
      <c r="R1091" s="33">
        <f t="shared" si="193"/>
        <v>8049954</v>
      </c>
      <c r="S1091" s="33"/>
      <c r="T1091" s="30" t="str">
        <f t="shared" si="194"/>
        <v>COP</v>
      </c>
      <c r="U1091" s="33">
        <v>0</v>
      </c>
      <c r="V1091" s="33">
        <v>0</v>
      </c>
      <c r="W1091" s="33">
        <v>0</v>
      </c>
      <c r="X1091" s="33">
        <f t="shared" si="195"/>
        <v>8319101</v>
      </c>
      <c r="Y1091" s="33">
        <f t="shared" si="196"/>
        <v>1687.6744551715462</v>
      </c>
      <c r="Z1091" s="33">
        <f t="shared" si="197"/>
        <v>8049954</v>
      </c>
      <c r="AA1091" s="34">
        <f t="shared" si="198"/>
        <v>1.1607617555203438E-05</v>
      </c>
      <c r="AB1091" s="33" t="s">
        <v>631</v>
      </c>
      <c r="AC1091" s="35">
        <v>44922</v>
      </c>
      <c r="AD1091" s="33">
        <v>75</v>
      </c>
      <c r="AE1091" s="36">
        <f t="shared" si="199"/>
        <v>44997</v>
      </c>
    </row>
    <row r="1092" spans="2:31" ht="14.5" hidden="1">
      <c r="B1092" s="29" t="s">
        <v>1018</v>
      </c>
      <c r="C1092" s="30" t="str">
        <f t="shared" si="189"/>
        <v>(Proveedores estratégicos)</v>
      </c>
      <c r="D1092" s="30">
        <v>4</v>
      </c>
      <c r="E1092" s="30" t="s">
        <v>5137</v>
      </c>
      <c r="F1092" s="30" t="s">
        <v>5138</v>
      </c>
      <c r="G1092" s="30" t="s">
        <v>4780</v>
      </c>
      <c r="H1092" s="31" t="s">
        <v>1183</v>
      </c>
      <c r="I1092" s="31" t="s">
        <v>48</v>
      </c>
      <c r="J1092" s="32">
        <v>14186492</v>
      </c>
      <c r="K1092" s="33">
        <f t="shared" si="190"/>
        <v>2974.20086585532</v>
      </c>
      <c r="L1092" s="33">
        <v>14186492</v>
      </c>
      <c r="M1092" s="33">
        <v>0</v>
      </c>
      <c r="N1092" s="33">
        <v>0</v>
      </c>
      <c r="O1092" s="33">
        <v>0</v>
      </c>
      <c r="P1092" s="33">
        <f t="shared" si="191"/>
        <v>14186492</v>
      </c>
      <c r="Q1092" s="33">
        <f t="shared" si="192"/>
        <v>2974.20086585532</v>
      </c>
      <c r="R1092" s="33">
        <f t="shared" si="193"/>
        <v>14186492</v>
      </c>
      <c r="S1092" s="33"/>
      <c r="T1092" s="30" t="str">
        <f t="shared" si="194"/>
        <v>COP</v>
      </c>
      <c r="U1092" s="33">
        <v>0</v>
      </c>
      <c r="V1092" s="33">
        <v>0</v>
      </c>
      <c r="W1092" s="33">
        <v>0</v>
      </c>
      <c r="X1092" s="33">
        <f t="shared" si="195"/>
        <v>14186492</v>
      </c>
      <c r="Y1092" s="33">
        <f t="shared" si="196"/>
        <v>2974.20086585532</v>
      </c>
      <c r="Z1092" s="33">
        <f t="shared" si="197"/>
        <v>14186492</v>
      </c>
      <c r="AA1092" s="34">
        <f t="shared" si="198"/>
        <v>2.0456188145417118E-05</v>
      </c>
      <c r="AB1092" s="33" t="s">
        <v>631</v>
      </c>
      <c r="AC1092" s="35">
        <v>44928</v>
      </c>
      <c r="AD1092" s="33">
        <v>75</v>
      </c>
      <c r="AE1092" s="36">
        <f t="shared" si="199"/>
        <v>45003</v>
      </c>
    </row>
    <row r="1093" spans="2:31" ht="14.5" hidden="1">
      <c r="B1093" s="29" t="s">
        <v>1018</v>
      </c>
      <c r="C1093" s="30" t="str">
        <f t="shared" si="189"/>
        <v>(Proveedores estratégicos)</v>
      </c>
      <c r="D1093" s="30">
        <v>4</v>
      </c>
      <c r="E1093" s="30" t="s">
        <v>5137</v>
      </c>
      <c r="F1093" s="30" t="s">
        <v>5138</v>
      </c>
      <c r="G1093" s="30" t="s">
        <v>4780</v>
      </c>
      <c r="H1093" s="31" t="s">
        <v>1184</v>
      </c>
      <c r="I1093" s="31" t="s">
        <v>48</v>
      </c>
      <c r="J1093" s="32">
        <v>1720947</v>
      </c>
      <c r="K1093" s="33">
        <f t="shared" si="190"/>
        <v>360.79688040504413</v>
      </c>
      <c r="L1093" s="33">
        <v>1720947</v>
      </c>
      <c r="M1093" s="33">
        <v>0</v>
      </c>
      <c r="N1093" s="33">
        <v>0</v>
      </c>
      <c r="O1093" s="33">
        <v>0</v>
      </c>
      <c r="P1093" s="33">
        <f t="shared" si="191"/>
        <v>1720947</v>
      </c>
      <c r="Q1093" s="33">
        <f t="shared" si="192"/>
        <v>360.79688040504413</v>
      </c>
      <c r="R1093" s="33">
        <f t="shared" si="193"/>
        <v>1720947</v>
      </c>
      <c r="S1093" s="33"/>
      <c r="T1093" s="30" t="str">
        <f t="shared" si="194"/>
        <v>COP</v>
      </c>
      <c r="U1093" s="33">
        <v>0</v>
      </c>
      <c r="V1093" s="33">
        <v>0</v>
      </c>
      <c r="W1093" s="33">
        <v>0</v>
      </c>
      <c r="X1093" s="33">
        <f t="shared" si="195"/>
        <v>1720947</v>
      </c>
      <c r="Y1093" s="33">
        <f t="shared" si="196"/>
        <v>360.79688040504413</v>
      </c>
      <c r="Z1093" s="33">
        <f t="shared" si="197"/>
        <v>1720947</v>
      </c>
      <c r="AA1093" s="34">
        <f t="shared" si="198"/>
        <v>2.4815166159675807E-06</v>
      </c>
      <c r="AB1093" s="33" t="s">
        <v>631</v>
      </c>
      <c r="AC1093" s="35">
        <v>44928</v>
      </c>
      <c r="AD1093" s="33">
        <v>75</v>
      </c>
      <c r="AE1093" s="36">
        <f t="shared" si="199"/>
        <v>45003</v>
      </c>
    </row>
    <row r="1094" spans="2:31" ht="14.5" hidden="1">
      <c r="B1094" s="29" t="s">
        <v>1018</v>
      </c>
      <c r="C1094" s="30" t="str">
        <f t="shared" si="189"/>
        <v>(Proveedores estratégicos)</v>
      </c>
      <c r="D1094" s="30">
        <v>4</v>
      </c>
      <c r="E1094" s="30" t="s">
        <v>5137</v>
      </c>
      <c r="F1094" s="30" t="s">
        <v>5138</v>
      </c>
      <c r="G1094" s="30" t="s">
        <v>4780</v>
      </c>
      <c r="H1094" s="31" t="s">
        <v>1185</v>
      </c>
      <c r="I1094" s="31" t="s">
        <v>48</v>
      </c>
      <c r="J1094" s="32">
        <v>776878</v>
      </c>
      <c r="K1094" s="33">
        <f t="shared" si="190"/>
        <v>162.87262702181408</v>
      </c>
      <c r="L1094" s="33">
        <v>776878</v>
      </c>
      <c r="M1094" s="33">
        <v>0</v>
      </c>
      <c r="N1094" s="33">
        <v>0</v>
      </c>
      <c r="O1094" s="33">
        <v>0</v>
      </c>
      <c r="P1094" s="33">
        <f t="shared" si="191"/>
        <v>776878</v>
      </c>
      <c r="Q1094" s="33">
        <f t="shared" si="192"/>
        <v>162.87262702181408</v>
      </c>
      <c r="R1094" s="33">
        <f t="shared" si="193"/>
        <v>776878</v>
      </c>
      <c r="S1094" s="33"/>
      <c r="T1094" s="30" t="str">
        <f t="shared" si="194"/>
        <v>COP</v>
      </c>
      <c r="U1094" s="33">
        <v>0</v>
      </c>
      <c r="V1094" s="33">
        <v>0</v>
      </c>
      <c r="W1094" s="33">
        <v>0</v>
      </c>
      <c r="X1094" s="33">
        <f t="shared" si="195"/>
        <v>776878</v>
      </c>
      <c r="Y1094" s="33">
        <f t="shared" si="196"/>
        <v>162.87262702181408</v>
      </c>
      <c r="Z1094" s="33">
        <f t="shared" si="197"/>
        <v>776878</v>
      </c>
      <c r="AA1094" s="34">
        <f t="shared" si="198"/>
        <v>1.1202179181460336E-06</v>
      </c>
      <c r="AB1094" s="33" t="s">
        <v>631</v>
      </c>
      <c r="AC1094" s="35">
        <v>44928</v>
      </c>
      <c r="AD1094" s="33">
        <v>75</v>
      </c>
      <c r="AE1094" s="36">
        <f t="shared" si="199"/>
        <v>45003</v>
      </c>
    </row>
    <row r="1095" spans="2:31" ht="14.5" hidden="1">
      <c r="B1095" s="29" t="s">
        <v>1018</v>
      </c>
      <c r="C1095" s="30" t="str">
        <f t="shared" si="189"/>
        <v>(Proveedores estratégicos)</v>
      </c>
      <c r="D1095" s="30">
        <v>4</v>
      </c>
      <c r="E1095" s="30" t="s">
        <v>5137</v>
      </c>
      <c r="F1095" s="30" t="s">
        <v>5138</v>
      </c>
      <c r="G1095" s="30" t="s">
        <v>4780</v>
      </c>
      <c r="H1095" s="31" t="s">
        <v>1186</v>
      </c>
      <c r="I1095" s="31" t="s">
        <v>48</v>
      </c>
      <c r="J1095" s="32">
        <v>2142301</v>
      </c>
      <c r="K1095" s="33">
        <f t="shared" si="190"/>
        <v>449.1338302043041</v>
      </c>
      <c r="L1095" s="33">
        <v>2142301</v>
      </c>
      <c r="M1095" s="33">
        <v>0</v>
      </c>
      <c r="N1095" s="33">
        <v>0</v>
      </c>
      <c r="O1095" s="33">
        <v>0</v>
      </c>
      <c r="P1095" s="33">
        <f t="shared" si="191"/>
        <v>2142301</v>
      </c>
      <c r="Q1095" s="33">
        <f t="shared" si="192"/>
        <v>449.1338302043041</v>
      </c>
      <c r="R1095" s="33">
        <f t="shared" si="193"/>
        <v>2142301</v>
      </c>
      <c r="S1095" s="33"/>
      <c r="T1095" s="30" t="str">
        <f t="shared" si="194"/>
        <v>COP</v>
      </c>
      <c r="U1095" s="33">
        <v>0</v>
      </c>
      <c r="V1095" s="33">
        <v>0</v>
      </c>
      <c r="W1095" s="33">
        <v>0</v>
      </c>
      <c r="X1095" s="33">
        <f t="shared" si="195"/>
        <v>2142301</v>
      </c>
      <c r="Y1095" s="33">
        <f t="shared" si="196"/>
        <v>449.1338302043041</v>
      </c>
      <c r="Z1095" s="33">
        <f t="shared" si="197"/>
        <v>2142301</v>
      </c>
      <c r="AA1095" s="34">
        <f t="shared" si="198"/>
        <v>3.089087303620602E-06</v>
      </c>
      <c r="AB1095" s="33" t="s">
        <v>631</v>
      </c>
      <c r="AC1095" s="35">
        <v>44928</v>
      </c>
      <c r="AD1095" s="33">
        <v>75</v>
      </c>
      <c r="AE1095" s="36">
        <f t="shared" si="199"/>
        <v>45003</v>
      </c>
    </row>
    <row r="1096" spans="2:31" ht="14.5" hidden="1">
      <c r="B1096" s="29" t="s">
        <v>1018</v>
      </c>
      <c r="C1096" s="30" t="str">
        <f t="shared" si="189"/>
        <v>(Proveedores estratégicos)</v>
      </c>
      <c r="D1096" s="30">
        <v>4</v>
      </c>
      <c r="E1096" s="30" t="s">
        <v>5137</v>
      </c>
      <c r="F1096" s="30" t="s">
        <v>5138</v>
      </c>
      <c r="G1096" s="30" t="s">
        <v>4780</v>
      </c>
      <c r="H1096" s="31" t="s">
        <v>1187</v>
      </c>
      <c r="I1096" s="31" t="s">
        <v>48</v>
      </c>
      <c r="J1096" s="32">
        <v>155184</v>
      </c>
      <c r="K1096" s="33">
        <f t="shared" si="190"/>
        <v>32.534356426302715</v>
      </c>
      <c r="L1096" s="33">
        <v>155184</v>
      </c>
      <c r="M1096" s="33">
        <v>0</v>
      </c>
      <c r="N1096" s="33">
        <v>0</v>
      </c>
      <c r="O1096" s="33">
        <v>0</v>
      </c>
      <c r="P1096" s="33">
        <f t="shared" si="191"/>
        <v>155184</v>
      </c>
      <c r="Q1096" s="33">
        <f t="shared" si="192"/>
        <v>32.534356426302715</v>
      </c>
      <c r="R1096" s="33">
        <f t="shared" si="193"/>
        <v>155184</v>
      </c>
      <c r="S1096" s="33"/>
      <c r="T1096" s="30" t="str">
        <f t="shared" si="194"/>
        <v>COP</v>
      </c>
      <c r="U1096" s="33">
        <v>0</v>
      </c>
      <c r="V1096" s="33">
        <v>0</v>
      </c>
      <c r="W1096" s="33">
        <v>0</v>
      </c>
      <c r="X1096" s="33">
        <f t="shared" si="195"/>
        <v>155184</v>
      </c>
      <c r="Y1096" s="33">
        <f t="shared" si="196"/>
        <v>32.534356426302715</v>
      </c>
      <c r="Z1096" s="33">
        <f t="shared" si="197"/>
        <v>155184</v>
      </c>
      <c r="AA1096" s="34">
        <f t="shared" si="198"/>
        <v>2.2376730633326479E-07</v>
      </c>
      <c r="AB1096" s="33" t="s">
        <v>631</v>
      </c>
      <c r="AC1096" s="35">
        <v>44928</v>
      </c>
      <c r="AD1096" s="33">
        <v>75</v>
      </c>
      <c r="AE1096" s="36">
        <f t="shared" si="199"/>
        <v>45003</v>
      </c>
    </row>
    <row r="1097" spans="2:31" ht="14.5" hidden="1">
      <c r="B1097" s="29" t="s">
        <v>1018</v>
      </c>
      <c r="C1097" s="30" t="str">
        <f t="shared" si="189"/>
        <v>(Proveedores estratégicos)</v>
      </c>
      <c r="D1097" s="30">
        <v>4</v>
      </c>
      <c r="E1097" s="30" t="s">
        <v>5137</v>
      </c>
      <c r="F1097" s="30" t="s">
        <v>5138</v>
      </c>
      <c r="G1097" s="30" t="s">
        <v>4780</v>
      </c>
      <c r="H1097" s="31" t="s">
        <v>1188</v>
      </c>
      <c r="I1097" s="31" t="s">
        <v>48</v>
      </c>
      <c r="J1097" s="32">
        <v>9890649</v>
      </c>
      <c r="K1097" s="33">
        <f t="shared" si="190"/>
        <v>2073.5765275637596</v>
      </c>
      <c r="L1097" s="33">
        <v>9890649</v>
      </c>
      <c r="M1097" s="33">
        <v>0</v>
      </c>
      <c r="N1097" s="33">
        <v>0</v>
      </c>
      <c r="O1097" s="33">
        <v>0</v>
      </c>
      <c r="P1097" s="33">
        <f t="shared" si="191"/>
        <v>9890649</v>
      </c>
      <c r="Q1097" s="33">
        <f t="shared" si="192"/>
        <v>2073.5765275637596</v>
      </c>
      <c r="R1097" s="33">
        <f t="shared" si="193"/>
        <v>9890649</v>
      </c>
      <c r="S1097" s="33"/>
      <c r="T1097" s="30" t="str">
        <f t="shared" si="194"/>
        <v>COP</v>
      </c>
      <c r="U1097" s="33">
        <v>0</v>
      </c>
      <c r="V1097" s="33">
        <v>0</v>
      </c>
      <c r="W1097" s="33">
        <v>0</v>
      </c>
      <c r="X1097" s="33">
        <f t="shared" si="195"/>
        <v>9890649</v>
      </c>
      <c r="Y1097" s="33">
        <f t="shared" si="196"/>
        <v>2073.5765275637596</v>
      </c>
      <c r="Z1097" s="33">
        <f t="shared" si="197"/>
        <v>9890649</v>
      </c>
      <c r="AA1097" s="34">
        <f t="shared" si="198"/>
        <v>1.4261804597238112E-05</v>
      </c>
      <c r="AB1097" s="33" t="s">
        <v>631</v>
      </c>
      <c r="AC1097" s="35">
        <v>44928</v>
      </c>
      <c r="AD1097" s="33">
        <v>75</v>
      </c>
      <c r="AE1097" s="36">
        <f t="shared" si="199"/>
        <v>45003</v>
      </c>
    </row>
    <row r="1098" spans="2:31" ht="14.5" hidden="1">
      <c r="B1098" s="29" t="s">
        <v>1018</v>
      </c>
      <c r="C1098" s="30" t="str">
        <f t="shared" si="189"/>
        <v>(Proveedores estratégicos)</v>
      </c>
      <c r="D1098" s="30">
        <v>4</v>
      </c>
      <c r="E1098" s="30" t="s">
        <v>5137</v>
      </c>
      <c r="F1098" s="30" t="s">
        <v>5138</v>
      </c>
      <c r="G1098" s="30" t="s">
        <v>4780</v>
      </c>
      <c r="H1098" s="31" t="s">
        <v>1189</v>
      </c>
      <c r="I1098" s="31" t="s">
        <v>48</v>
      </c>
      <c r="J1098" s="32">
        <v>639931</v>
      </c>
      <c r="K1098" s="33">
        <f t="shared" si="190"/>
        <v>134.16166126817404</v>
      </c>
      <c r="L1098" s="33">
        <v>639931</v>
      </c>
      <c r="M1098" s="33">
        <v>0</v>
      </c>
      <c r="N1098" s="33">
        <v>0</v>
      </c>
      <c r="O1098" s="33">
        <v>0</v>
      </c>
      <c r="P1098" s="33">
        <f t="shared" si="191"/>
        <v>639931</v>
      </c>
      <c r="Q1098" s="33">
        <f t="shared" si="192"/>
        <v>134.16166126817404</v>
      </c>
      <c r="R1098" s="33">
        <f t="shared" si="193"/>
        <v>639931</v>
      </c>
      <c r="S1098" s="33"/>
      <c r="T1098" s="30" t="str">
        <f t="shared" si="194"/>
        <v>COP</v>
      </c>
      <c r="U1098" s="33">
        <v>0</v>
      </c>
      <c r="V1098" s="33">
        <v>0</v>
      </c>
      <c r="W1098" s="33">
        <v>0</v>
      </c>
      <c r="X1098" s="33">
        <f t="shared" si="195"/>
        <v>639931</v>
      </c>
      <c r="Y1098" s="33">
        <f t="shared" si="196"/>
        <v>134.16166126817404</v>
      </c>
      <c r="Z1098" s="33">
        <f t="shared" si="197"/>
        <v>639931</v>
      </c>
      <c r="AA1098" s="34">
        <f t="shared" si="198"/>
        <v>9.2274742311805643E-07</v>
      </c>
      <c r="AB1098" s="33" t="s">
        <v>631</v>
      </c>
      <c r="AC1098" s="35">
        <v>44928</v>
      </c>
      <c r="AD1098" s="33">
        <v>75</v>
      </c>
      <c r="AE1098" s="36">
        <f t="shared" si="199"/>
        <v>45003</v>
      </c>
    </row>
    <row r="1099" spans="2:31" ht="14.5" hidden="1">
      <c r="B1099" s="29" t="s">
        <v>1018</v>
      </c>
      <c r="C1099" s="30" t="str">
        <f t="shared" si="189"/>
        <v>(Proveedores estratégicos)</v>
      </c>
      <c r="D1099" s="30">
        <v>4</v>
      </c>
      <c r="E1099" s="30" t="s">
        <v>5137</v>
      </c>
      <c r="F1099" s="30" t="s">
        <v>5138</v>
      </c>
      <c r="G1099" s="30" t="s">
        <v>4780</v>
      </c>
      <c r="H1099" s="31" t="s">
        <v>1190</v>
      </c>
      <c r="I1099" s="31" t="s">
        <v>48</v>
      </c>
      <c r="J1099" s="32">
        <v>32677661</v>
      </c>
      <c r="K1099" s="33">
        <f t="shared" si="190"/>
        <v>6850.8781198570177</v>
      </c>
      <c r="L1099" s="33">
        <v>32677661</v>
      </c>
      <c r="M1099" s="33">
        <v>0</v>
      </c>
      <c r="N1099" s="33">
        <v>0</v>
      </c>
      <c r="O1099" s="33">
        <v>0</v>
      </c>
      <c r="P1099" s="33">
        <f t="shared" si="191"/>
        <v>32677661</v>
      </c>
      <c r="Q1099" s="33">
        <f t="shared" si="192"/>
        <v>6850.8781198570177</v>
      </c>
      <c r="R1099" s="33">
        <f t="shared" si="193"/>
        <v>32677661</v>
      </c>
      <c r="S1099" s="33"/>
      <c r="T1099" s="30" t="str">
        <f t="shared" si="194"/>
        <v>COP</v>
      </c>
      <c r="U1099" s="33">
        <v>0</v>
      </c>
      <c r="V1099" s="33">
        <v>0</v>
      </c>
      <c r="W1099" s="33">
        <v>0</v>
      </c>
      <c r="X1099" s="33">
        <f t="shared" si="195"/>
        <v>32677661</v>
      </c>
      <c r="Y1099" s="33">
        <f t="shared" si="196"/>
        <v>6850.8781198570177</v>
      </c>
      <c r="Z1099" s="33">
        <f t="shared" si="197"/>
        <v>32677661</v>
      </c>
      <c r="AA1099" s="34">
        <f t="shared" si="198"/>
        <v>4.7119498010372077E-05</v>
      </c>
      <c r="AB1099" s="33" t="s">
        <v>631</v>
      </c>
      <c r="AC1099" s="35">
        <v>44928</v>
      </c>
      <c r="AD1099" s="33">
        <v>75</v>
      </c>
      <c r="AE1099" s="36">
        <f t="shared" si="199"/>
        <v>45003</v>
      </c>
    </row>
    <row r="1100" spans="2:31" ht="14.5" hidden="1">
      <c r="B1100" s="29" t="s">
        <v>1018</v>
      </c>
      <c r="C1100" s="30" t="str">
        <f t="shared" si="189"/>
        <v>(Proveedores estratégicos)</v>
      </c>
      <c r="D1100" s="30">
        <v>4</v>
      </c>
      <c r="E1100" s="30" t="s">
        <v>5137</v>
      </c>
      <c r="F1100" s="30" t="s">
        <v>5138</v>
      </c>
      <c r="G1100" s="30" t="s">
        <v>4780</v>
      </c>
      <c r="H1100" s="31" t="s">
        <v>1191</v>
      </c>
      <c r="I1100" s="31" t="s">
        <v>48</v>
      </c>
      <c r="J1100" s="32">
        <v>565250</v>
      </c>
      <c r="K1100" s="33">
        <f t="shared" si="190"/>
        <v>118.5047747832741</v>
      </c>
      <c r="L1100" s="33">
        <v>565250</v>
      </c>
      <c r="M1100" s="33">
        <v>0</v>
      </c>
      <c r="N1100" s="33">
        <v>0</v>
      </c>
      <c r="O1100" s="33">
        <v>0</v>
      </c>
      <c r="P1100" s="33">
        <f t="shared" si="191"/>
        <v>565250</v>
      </c>
      <c r="Q1100" s="33">
        <f t="shared" si="192"/>
        <v>118.5047747832741</v>
      </c>
      <c r="R1100" s="33">
        <f t="shared" si="193"/>
        <v>565250</v>
      </c>
      <c r="S1100" s="33"/>
      <c r="T1100" s="30" t="str">
        <f t="shared" si="194"/>
        <v>COP</v>
      </c>
      <c r="U1100" s="33">
        <v>0</v>
      </c>
      <c r="V1100" s="33">
        <v>0</v>
      </c>
      <c r="W1100" s="33">
        <v>0</v>
      </c>
      <c r="X1100" s="33">
        <f t="shared" si="195"/>
        <v>565250</v>
      </c>
      <c r="Y1100" s="33">
        <f t="shared" si="196"/>
        <v>118.5047747832741</v>
      </c>
      <c r="Z1100" s="33">
        <f t="shared" si="197"/>
        <v>565250</v>
      </c>
      <c r="AA1100" s="34">
        <f t="shared" si="198"/>
        <v>8.15061281477974E-07</v>
      </c>
      <c r="AB1100" s="33" t="s">
        <v>631</v>
      </c>
      <c r="AC1100" s="35">
        <v>44928</v>
      </c>
      <c r="AD1100" s="33">
        <v>75</v>
      </c>
      <c r="AE1100" s="36">
        <f t="shared" si="199"/>
        <v>45003</v>
      </c>
    </row>
    <row r="1101" spans="2:31" ht="14.5" hidden="1">
      <c r="B1101" s="29" t="s">
        <v>1018</v>
      </c>
      <c r="C1101" s="30" t="str">
        <f t="shared" si="189"/>
        <v>(Proveedores estratégicos)</v>
      </c>
      <c r="D1101" s="30">
        <v>4</v>
      </c>
      <c r="E1101" s="30" t="s">
        <v>5137</v>
      </c>
      <c r="F1101" s="30" t="s">
        <v>5138</v>
      </c>
      <c r="G1101" s="30" t="s">
        <v>4780</v>
      </c>
      <c r="H1101" s="31" t="s">
        <v>1192</v>
      </c>
      <c r="I1101" s="31" t="s">
        <v>48</v>
      </c>
      <c r="J1101" s="32">
        <v>2017500</v>
      </c>
      <c r="K1101" s="33">
        <f t="shared" si="190"/>
        <v>422.96927576338874</v>
      </c>
      <c r="L1101" s="33">
        <v>2017500</v>
      </c>
      <c r="M1101" s="33">
        <v>0</v>
      </c>
      <c r="N1101" s="33">
        <v>0</v>
      </c>
      <c r="O1101" s="33">
        <v>0</v>
      </c>
      <c r="P1101" s="33">
        <f t="shared" si="191"/>
        <v>2017500</v>
      </c>
      <c r="Q1101" s="33">
        <f t="shared" si="192"/>
        <v>422.96927576338874</v>
      </c>
      <c r="R1101" s="33">
        <f t="shared" si="193"/>
        <v>2017500</v>
      </c>
      <c r="S1101" s="33"/>
      <c r="T1101" s="30" t="str">
        <f t="shared" si="194"/>
        <v>COP</v>
      </c>
      <c r="U1101" s="33">
        <v>0</v>
      </c>
      <c r="V1101" s="33">
        <v>0</v>
      </c>
      <c r="W1101" s="33">
        <v>0</v>
      </c>
      <c r="X1101" s="33">
        <f t="shared" si="195"/>
        <v>2017500</v>
      </c>
      <c r="Y1101" s="33">
        <f t="shared" si="196"/>
        <v>422.96927576338874</v>
      </c>
      <c r="Z1101" s="33">
        <f t="shared" si="197"/>
        <v>2017500</v>
      </c>
      <c r="AA1101" s="34">
        <f t="shared" si="198"/>
        <v>2.909130712749779E-06</v>
      </c>
      <c r="AB1101" s="33" t="s">
        <v>631</v>
      </c>
      <c r="AC1101" s="35">
        <v>44928</v>
      </c>
      <c r="AD1101" s="33">
        <v>75</v>
      </c>
      <c r="AE1101" s="36">
        <f t="shared" si="199"/>
        <v>45003</v>
      </c>
    </row>
    <row r="1102" spans="2:31" ht="14.5" hidden="1">
      <c r="B1102" s="29" t="s">
        <v>1018</v>
      </c>
      <c r="C1102" s="30" t="str">
        <f t="shared" si="189"/>
        <v>(Proveedores estratégicos)</v>
      </c>
      <c r="D1102" s="30">
        <v>4</v>
      </c>
      <c r="E1102" s="30" t="s">
        <v>5137</v>
      </c>
      <c r="F1102" s="30" t="s">
        <v>5138</v>
      </c>
      <c r="G1102" s="30" t="s">
        <v>4780</v>
      </c>
      <c r="H1102" s="31" t="s">
        <v>1193</v>
      </c>
      <c r="I1102" s="31" t="s">
        <v>48</v>
      </c>
      <c r="J1102" s="32">
        <v>6426903</v>
      </c>
      <c r="K1102" s="33">
        <f t="shared" si="190"/>
        <v>1347.4014906129123</v>
      </c>
      <c r="L1102" s="33">
        <v>6426903</v>
      </c>
      <c r="M1102" s="33">
        <v>0</v>
      </c>
      <c r="N1102" s="33">
        <v>0</v>
      </c>
      <c r="O1102" s="33">
        <v>0</v>
      </c>
      <c r="P1102" s="33">
        <f t="shared" si="191"/>
        <v>6426903</v>
      </c>
      <c r="Q1102" s="33">
        <f t="shared" si="192"/>
        <v>1347.4014906129123</v>
      </c>
      <c r="R1102" s="33">
        <f t="shared" si="193"/>
        <v>6426903</v>
      </c>
      <c r="S1102" s="33"/>
      <c r="T1102" s="30" t="str">
        <f t="shared" si="194"/>
        <v>COP</v>
      </c>
      <c r="U1102" s="33">
        <v>0</v>
      </c>
      <c r="V1102" s="33">
        <v>0</v>
      </c>
      <c r="W1102" s="33">
        <v>0</v>
      </c>
      <c r="X1102" s="33">
        <f t="shared" si="195"/>
        <v>6426903</v>
      </c>
      <c r="Y1102" s="33">
        <f t="shared" si="196"/>
        <v>1347.4014906129123</v>
      </c>
      <c r="Z1102" s="33">
        <f t="shared" si="197"/>
        <v>6426903</v>
      </c>
      <c r="AA1102" s="34">
        <f t="shared" si="198"/>
        <v>9.2672619108618063E-06</v>
      </c>
      <c r="AB1102" s="33" t="s">
        <v>631</v>
      </c>
      <c r="AC1102" s="35">
        <v>44928</v>
      </c>
      <c r="AD1102" s="33">
        <v>75</v>
      </c>
      <c r="AE1102" s="36">
        <f t="shared" si="199"/>
        <v>45003</v>
      </c>
    </row>
    <row r="1103" spans="2:31" ht="14.5" hidden="1">
      <c r="B1103" s="29" t="s">
        <v>1018</v>
      </c>
      <c r="C1103" s="30" t="str">
        <f t="shared" si="200" ref="C1103:C1166">+IF(D1103=1,$A$4,IF(D1103=2,$A$5,IF(D1103=3,$A$6,IF(D1103=4,$A$7,IF(D1103=5,$A$8,IF(D1103=6,$A$9,))))))</f>
        <v>(Proveedores estratégicos)</v>
      </c>
      <c r="D1103" s="30">
        <v>4</v>
      </c>
      <c r="E1103" s="30" t="s">
        <v>5137</v>
      </c>
      <c r="F1103" s="30" t="s">
        <v>5138</v>
      </c>
      <c r="G1103" s="30" t="s">
        <v>4780</v>
      </c>
      <c r="H1103" s="31" t="s">
        <v>1194</v>
      </c>
      <c r="I1103" s="31" t="s">
        <v>48</v>
      </c>
      <c r="J1103" s="32">
        <v>7106658</v>
      </c>
      <c r="K1103" s="33">
        <f t="shared" si="201" ref="K1103:K1166">+IF(I1103="USD",J1103,L1103/$L$3)</f>
        <v>1489.9122613918676</v>
      </c>
      <c r="L1103" s="33">
        <v>7106658</v>
      </c>
      <c r="M1103" s="33">
        <v>0</v>
      </c>
      <c r="N1103" s="33">
        <v>0</v>
      </c>
      <c r="O1103" s="33">
        <v>0</v>
      </c>
      <c r="P1103" s="33">
        <f t="shared" si="202" ref="P1103:P1166">+J1103+M1103</f>
        <v>7106658</v>
      </c>
      <c r="Q1103" s="33">
        <f t="shared" si="203" ref="Q1103:Q1166">+K1103+N1103</f>
        <v>1489.9122613918676</v>
      </c>
      <c r="R1103" s="33">
        <f t="shared" si="204" ref="R1103:R1166">+L1103+O1103</f>
        <v>7106658</v>
      </c>
      <c r="S1103" s="33"/>
      <c r="T1103" s="30" t="str">
        <f t="shared" si="205" ref="T1103:T1166">+I1103</f>
        <v>COP</v>
      </c>
      <c r="U1103" s="33">
        <v>0</v>
      </c>
      <c r="V1103" s="33">
        <v>0</v>
      </c>
      <c r="W1103" s="33">
        <v>0</v>
      </c>
      <c r="X1103" s="33">
        <f t="shared" si="206" ref="X1103:X1166">+P1103+U1103</f>
        <v>7106658</v>
      </c>
      <c r="Y1103" s="33">
        <f t="shared" si="207" ref="Y1103:Y1166">+Q1103+V1103</f>
        <v>1489.9122613918676</v>
      </c>
      <c r="Z1103" s="33">
        <f t="shared" si="208" ref="Z1103:Z1166">+R1103+W1103</f>
        <v>7106658</v>
      </c>
      <c r="AA1103" s="34">
        <f t="shared" si="209" ref="AA1103:AA1166">+IF(D1103=1,Z1103/$C$4,IF(D1103=2,Z1103/$C$5,IF(D1103=3,Z1103/$C$6,IF(D1103=4,Z1103/$C$7,IF(D1103=5,Z1103/$C$8,IF(D1103=6,Z1103/$C$9))))))</f>
        <v>1.0247433483424496E-05</v>
      </c>
      <c r="AB1103" s="33" t="s">
        <v>631</v>
      </c>
      <c r="AC1103" s="35">
        <v>44928</v>
      </c>
      <c r="AD1103" s="33">
        <v>75</v>
      </c>
      <c r="AE1103" s="36">
        <f t="shared" si="199"/>
        <v>45003</v>
      </c>
    </row>
    <row r="1104" spans="2:31" ht="14.5" hidden="1">
      <c r="B1104" s="29" t="s">
        <v>1018</v>
      </c>
      <c r="C1104" s="30" t="str">
        <f t="shared" si="200"/>
        <v>(Proveedores estratégicos)</v>
      </c>
      <c r="D1104" s="30">
        <v>4</v>
      </c>
      <c r="E1104" s="30" t="s">
        <v>5137</v>
      </c>
      <c r="F1104" s="30" t="s">
        <v>5138</v>
      </c>
      <c r="G1104" s="30" t="s">
        <v>4780</v>
      </c>
      <c r="H1104" s="31" t="s">
        <v>1195</v>
      </c>
      <c r="I1104" s="31" t="s">
        <v>48</v>
      </c>
      <c r="J1104" s="32">
        <v>956082</v>
      </c>
      <c r="K1104" s="33">
        <f t="shared" si="201"/>
        <v>200.44278121953519</v>
      </c>
      <c r="L1104" s="33">
        <v>956082</v>
      </c>
      <c r="M1104" s="33">
        <v>0</v>
      </c>
      <c r="N1104" s="33">
        <v>0</v>
      </c>
      <c r="O1104" s="33">
        <v>0</v>
      </c>
      <c r="P1104" s="33">
        <f t="shared" si="202"/>
        <v>956082</v>
      </c>
      <c r="Q1104" s="33">
        <f t="shared" si="203"/>
        <v>200.44278121953519</v>
      </c>
      <c r="R1104" s="33">
        <f t="shared" si="204"/>
        <v>956082</v>
      </c>
      <c r="S1104" s="33"/>
      <c r="T1104" s="30" t="str">
        <f t="shared" si="205"/>
        <v>COP</v>
      </c>
      <c r="U1104" s="33">
        <v>0</v>
      </c>
      <c r="V1104" s="33">
        <v>0</v>
      </c>
      <c r="W1104" s="33">
        <v>0</v>
      </c>
      <c r="X1104" s="33">
        <f t="shared" si="206"/>
        <v>956082</v>
      </c>
      <c r="Y1104" s="33">
        <f t="shared" si="207"/>
        <v>200.44278121953519</v>
      </c>
      <c r="Z1104" s="33">
        <f t="shared" si="208"/>
        <v>956082</v>
      </c>
      <c r="AA1104" s="34">
        <f t="shared" si="209"/>
        <v>1.3786208228536478E-06</v>
      </c>
      <c r="AB1104" s="33" t="s">
        <v>631</v>
      </c>
      <c r="AC1104" s="35">
        <v>44928</v>
      </c>
      <c r="AD1104" s="33">
        <v>75</v>
      </c>
      <c r="AE1104" s="36">
        <f t="shared" si="199"/>
        <v>45003</v>
      </c>
    </row>
    <row r="1105" spans="2:31" ht="14.5" hidden="1">
      <c r="B1105" s="29" t="s">
        <v>1018</v>
      </c>
      <c r="C1105" s="30" t="str">
        <f t="shared" si="200"/>
        <v>(Proveedores estratégicos)</v>
      </c>
      <c r="D1105" s="30">
        <v>4</v>
      </c>
      <c r="E1105" s="30" t="s">
        <v>5137</v>
      </c>
      <c r="F1105" s="30" t="s">
        <v>5138</v>
      </c>
      <c r="G1105" s="30" t="s">
        <v>4780</v>
      </c>
      <c r="H1105" s="31" t="s">
        <v>1196</v>
      </c>
      <c r="I1105" s="31" t="s">
        <v>48</v>
      </c>
      <c r="J1105" s="32">
        <v>2401261</v>
      </c>
      <c r="K1105" s="33">
        <f t="shared" si="201"/>
        <v>503.42484564504122</v>
      </c>
      <c r="L1105" s="33">
        <v>2401261</v>
      </c>
      <c r="M1105" s="33">
        <v>0</v>
      </c>
      <c r="N1105" s="33">
        <v>0</v>
      </c>
      <c r="O1105" s="33">
        <v>0</v>
      </c>
      <c r="P1105" s="33">
        <f t="shared" si="202"/>
        <v>2401261</v>
      </c>
      <c r="Q1105" s="33">
        <f t="shared" si="203"/>
        <v>503.42484564504122</v>
      </c>
      <c r="R1105" s="33">
        <f t="shared" si="204"/>
        <v>2401261</v>
      </c>
      <c r="S1105" s="33"/>
      <c r="T1105" s="30" t="str">
        <f t="shared" si="205"/>
        <v>COP</v>
      </c>
      <c r="U1105" s="33">
        <v>0</v>
      </c>
      <c r="V1105" s="33">
        <v>0</v>
      </c>
      <c r="W1105" s="33">
        <v>0</v>
      </c>
      <c r="X1105" s="33">
        <f t="shared" si="206"/>
        <v>2401261</v>
      </c>
      <c r="Y1105" s="33">
        <f t="shared" si="207"/>
        <v>503.42484564504122</v>
      </c>
      <c r="Z1105" s="33">
        <f t="shared" si="208"/>
        <v>2401261</v>
      </c>
      <c r="AA1105" s="34">
        <f t="shared" si="209"/>
        <v>3.4624942376348191E-06</v>
      </c>
      <c r="AB1105" s="33" t="s">
        <v>631</v>
      </c>
      <c r="AC1105" s="35">
        <v>44928</v>
      </c>
      <c r="AD1105" s="33">
        <v>75</v>
      </c>
      <c r="AE1105" s="36">
        <f t="shared" si="199"/>
        <v>45003</v>
      </c>
    </row>
    <row r="1106" spans="2:31" ht="14.5" hidden="1">
      <c r="B1106" s="29" t="s">
        <v>1018</v>
      </c>
      <c r="C1106" s="30" t="str">
        <f t="shared" si="200"/>
        <v>(Proveedores estratégicos)</v>
      </c>
      <c r="D1106" s="30">
        <v>4</v>
      </c>
      <c r="E1106" s="30" t="s">
        <v>5137</v>
      </c>
      <c r="F1106" s="30" t="s">
        <v>5138</v>
      </c>
      <c r="G1106" s="30" t="s">
        <v>4780</v>
      </c>
      <c r="H1106" s="31" t="s">
        <v>1197</v>
      </c>
      <c r="I1106" s="31" t="s">
        <v>48</v>
      </c>
      <c r="J1106" s="32">
        <v>573649</v>
      </c>
      <c r="K1106" s="33">
        <f t="shared" si="201"/>
        <v>120.26562680168139</v>
      </c>
      <c r="L1106" s="33">
        <v>573649</v>
      </c>
      <c r="M1106" s="33">
        <v>0</v>
      </c>
      <c r="N1106" s="33">
        <v>0</v>
      </c>
      <c r="O1106" s="33">
        <v>0</v>
      </c>
      <c r="P1106" s="33">
        <f t="shared" si="202"/>
        <v>573649</v>
      </c>
      <c r="Q1106" s="33">
        <f t="shared" si="203"/>
        <v>120.26562680168139</v>
      </c>
      <c r="R1106" s="33">
        <f t="shared" si="204"/>
        <v>573649</v>
      </c>
      <c r="S1106" s="33"/>
      <c r="T1106" s="30" t="str">
        <f t="shared" si="205"/>
        <v>COP</v>
      </c>
      <c r="U1106" s="33">
        <v>0</v>
      </c>
      <c r="V1106" s="33">
        <v>0</v>
      </c>
      <c r="W1106" s="33">
        <v>0</v>
      </c>
      <c r="X1106" s="33">
        <f t="shared" si="206"/>
        <v>573649</v>
      </c>
      <c r="Y1106" s="33">
        <f t="shared" si="207"/>
        <v>120.26562680168139</v>
      </c>
      <c r="Z1106" s="33">
        <f t="shared" si="208"/>
        <v>573649</v>
      </c>
      <c r="AA1106" s="34">
        <f t="shared" si="209"/>
        <v>8.2717220532252693E-07</v>
      </c>
      <c r="AB1106" s="33" t="s">
        <v>631</v>
      </c>
      <c r="AC1106" s="35">
        <v>44928</v>
      </c>
      <c r="AD1106" s="33">
        <v>75</v>
      </c>
      <c r="AE1106" s="36">
        <f t="shared" si="199"/>
        <v>45003</v>
      </c>
    </row>
    <row r="1107" spans="2:31" ht="14.5" hidden="1">
      <c r="B1107" s="29" t="s">
        <v>1018</v>
      </c>
      <c r="C1107" s="30" t="str">
        <f t="shared" si="200"/>
        <v>(Proveedores estratégicos)</v>
      </c>
      <c r="D1107" s="30">
        <v>4</v>
      </c>
      <c r="E1107" s="30" t="s">
        <v>5137</v>
      </c>
      <c r="F1107" s="30" t="s">
        <v>5138</v>
      </c>
      <c r="G1107" s="30" t="s">
        <v>4780</v>
      </c>
      <c r="H1107" s="31" t="s">
        <v>1198</v>
      </c>
      <c r="I1107" s="31" t="s">
        <v>48</v>
      </c>
      <c r="J1107" s="32">
        <v>1099720</v>
      </c>
      <c r="K1107" s="33">
        <f t="shared" si="201"/>
        <v>230.55651645229932</v>
      </c>
      <c r="L1107" s="33">
        <v>1099720</v>
      </c>
      <c r="M1107" s="33">
        <v>0</v>
      </c>
      <c r="N1107" s="33">
        <v>0</v>
      </c>
      <c r="O1107" s="33">
        <v>0</v>
      </c>
      <c r="P1107" s="33">
        <f t="shared" si="202"/>
        <v>1099720</v>
      </c>
      <c r="Q1107" s="33">
        <f t="shared" si="203"/>
        <v>230.55651645229932</v>
      </c>
      <c r="R1107" s="33">
        <f t="shared" si="204"/>
        <v>1099720</v>
      </c>
      <c r="S1107" s="33"/>
      <c r="T1107" s="30" t="str">
        <f t="shared" si="205"/>
        <v>COP</v>
      </c>
      <c r="U1107" s="33">
        <v>0</v>
      </c>
      <c r="V1107" s="33">
        <v>0</v>
      </c>
      <c r="W1107" s="33">
        <v>0</v>
      </c>
      <c r="X1107" s="33">
        <f t="shared" si="206"/>
        <v>1099720</v>
      </c>
      <c r="Y1107" s="33">
        <f t="shared" si="207"/>
        <v>230.55651645229932</v>
      </c>
      <c r="Z1107" s="33">
        <f t="shared" si="208"/>
        <v>1099720</v>
      </c>
      <c r="AA1107" s="34">
        <f t="shared" si="209"/>
        <v>1.5857393940149627E-06</v>
      </c>
      <c r="AB1107" s="33" t="s">
        <v>631</v>
      </c>
      <c r="AC1107" s="35">
        <v>44928</v>
      </c>
      <c r="AD1107" s="33">
        <v>75</v>
      </c>
      <c r="AE1107" s="36">
        <f t="shared" si="199"/>
        <v>45003</v>
      </c>
    </row>
    <row r="1108" spans="2:31" ht="14.5" hidden="1">
      <c r="B1108" s="29" t="s">
        <v>1018</v>
      </c>
      <c r="C1108" s="30" t="str">
        <f t="shared" si="200"/>
        <v>(Proveedores estratégicos)</v>
      </c>
      <c r="D1108" s="30">
        <v>4</v>
      </c>
      <c r="E1108" s="30" t="s">
        <v>5137</v>
      </c>
      <c r="F1108" s="30" t="s">
        <v>5138</v>
      </c>
      <c r="G1108" s="30" t="s">
        <v>4780</v>
      </c>
      <c r="H1108" s="31" t="s">
        <v>1199</v>
      </c>
      <c r="I1108" s="31" t="s">
        <v>48</v>
      </c>
      <c r="J1108" s="32">
        <v>50000</v>
      </c>
      <c r="K1108" s="33">
        <f t="shared" si="201"/>
        <v>10.482509932178161</v>
      </c>
      <c r="L1108" s="33">
        <v>50000</v>
      </c>
      <c r="M1108" s="33">
        <v>0</v>
      </c>
      <c r="N1108" s="33">
        <v>0</v>
      </c>
      <c r="O1108" s="33">
        <v>0</v>
      </c>
      <c r="P1108" s="33">
        <f t="shared" si="202"/>
        <v>50000</v>
      </c>
      <c r="Q1108" s="33">
        <f t="shared" si="203"/>
        <v>10.482509932178161</v>
      </c>
      <c r="R1108" s="33">
        <f t="shared" si="204"/>
        <v>50000</v>
      </c>
      <c r="S1108" s="33"/>
      <c r="T1108" s="30" t="str">
        <f t="shared" si="205"/>
        <v>COP</v>
      </c>
      <c r="U1108" s="33">
        <v>0</v>
      </c>
      <c r="V1108" s="33">
        <v>0</v>
      </c>
      <c r="W1108" s="33">
        <v>0</v>
      </c>
      <c r="X1108" s="33">
        <f t="shared" si="206"/>
        <v>50000</v>
      </c>
      <c r="Y1108" s="33">
        <f t="shared" si="207"/>
        <v>10.482509932178161</v>
      </c>
      <c r="Z1108" s="33">
        <f t="shared" si="208"/>
        <v>50000</v>
      </c>
      <c r="AA1108" s="34">
        <f t="shared" si="209"/>
        <v>7.2097415433699607E-08</v>
      </c>
      <c r="AB1108" s="33" t="s">
        <v>631</v>
      </c>
      <c r="AC1108" s="35">
        <v>44928</v>
      </c>
      <c r="AD1108" s="33">
        <v>75</v>
      </c>
      <c r="AE1108" s="36">
        <f t="shared" si="199"/>
        <v>45003</v>
      </c>
    </row>
    <row r="1109" spans="2:31" ht="14.5" hidden="1">
      <c r="B1109" s="29" t="s">
        <v>1018</v>
      </c>
      <c r="C1109" s="30" t="str">
        <f t="shared" si="200"/>
        <v>(Proveedores estratégicos)</v>
      </c>
      <c r="D1109" s="30">
        <v>4</v>
      </c>
      <c r="E1109" s="30" t="s">
        <v>5137</v>
      </c>
      <c r="F1109" s="30" t="s">
        <v>5138</v>
      </c>
      <c r="G1109" s="30" t="s">
        <v>4780</v>
      </c>
      <c r="H1109" s="31" t="s">
        <v>1200</v>
      </c>
      <c r="I1109" s="31" t="s">
        <v>48</v>
      </c>
      <c r="J1109" s="32">
        <v>894587</v>
      </c>
      <c r="K1109" s="33">
        <f t="shared" si="201"/>
        <v>186.60461020786815</v>
      </c>
      <c r="L1109" s="33">
        <v>890076</v>
      </c>
      <c r="M1109" s="33">
        <v>0</v>
      </c>
      <c r="N1109" s="33">
        <v>0</v>
      </c>
      <c r="O1109" s="33">
        <v>0</v>
      </c>
      <c r="P1109" s="33">
        <f t="shared" si="202"/>
        <v>894587</v>
      </c>
      <c r="Q1109" s="33">
        <f t="shared" si="203"/>
        <v>186.60461020786815</v>
      </c>
      <c r="R1109" s="33">
        <f t="shared" si="204"/>
        <v>890076</v>
      </c>
      <c r="S1109" s="33"/>
      <c r="T1109" s="30" t="str">
        <f t="shared" si="205"/>
        <v>COP</v>
      </c>
      <c r="U1109" s="33">
        <v>0</v>
      </c>
      <c r="V1109" s="33">
        <v>0</v>
      </c>
      <c r="W1109" s="33">
        <v>0</v>
      </c>
      <c r="X1109" s="33">
        <f t="shared" si="206"/>
        <v>894587</v>
      </c>
      <c r="Y1109" s="33">
        <f t="shared" si="207"/>
        <v>186.60461020786815</v>
      </c>
      <c r="Z1109" s="33">
        <f t="shared" si="208"/>
        <v>890076</v>
      </c>
      <c r="AA1109" s="34">
        <f t="shared" si="209"/>
        <v>1.2834435827913121E-06</v>
      </c>
      <c r="AB1109" s="33" t="s">
        <v>631</v>
      </c>
      <c r="AC1109" s="35">
        <v>44928</v>
      </c>
      <c r="AD1109" s="33">
        <v>75</v>
      </c>
      <c r="AE1109" s="36">
        <f t="shared" si="199"/>
        <v>45003</v>
      </c>
    </row>
    <row r="1110" spans="2:31" ht="14.5" hidden="1">
      <c r="B1110" s="29" t="s">
        <v>1018</v>
      </c>
      <c r="C1110" s="30" t="str">
        <f t="shared" si="200"/>
        <v>(Proveedores estratégicos)</v>
      </c>
      <c r="D1110" s="30">
        <v>4</v>
      </c>
      <c r="E1110" s="30" t="s">
        <v>5137</v>
      </c>
      <c r="F1110" s="30" t="s">
        <v>5138</v>
      </c>
      <c r="G1110" s="30" t="s">
        <v>4780</v>
      </c>
      <c r="H1110" s="31" t="s">
        <v>1201</v>
      </c>
      <c r="I1110" s="31" t="s">
        <v>48</v>
      </c>
      <c r="J1110" s="32">
        <v>2559723</v>
      </c>
      <c r="K1110" s="33">
        <f t="shared" si="201"/>
        <v>536.64643542249758</v>
      </c>
      <c r="L1110" s="33">
        <v>2559723</v>
      </c>
      <c r="M1110" s="33">
        <v>0</v>
      </c>
      <c r="N1110" s="33">
        <v>0</v>
      </c>
      <c r="O1110" s="33">
        <v>0</v>
      </c>
      <c r="P1110" s="33">
        <f t="shared" si="202"/>
        <v>2559723</v>
      </c>
      <c r="Q1110" s="33">
        <f t="shared" si="203"/>
        <v>536.64643542249758</v>
      </c>
      <c r="R1110" s="33">
        <f t="shared" si="204"/>
        <v>2559723</v>
      </c>
      <c r="S1110" s="33"/>
      <c r="T1110" s="30" t="str">
        <f t="shared" si="205"/>
        <v>COP</v>
      </c>
      <c r="U1110" s="33">
        <v>0</v>
      </c>
      <c r="V1110" s="33">
        <v>0</v>
      </c>
      <c r="W1110" s="33">
        <v>0</v>
      </c>
      <c r="X1110" s="33">
        <f t="shared" si="206"/>
        <v>2559723</v>
      </c>
      <c r="Y1110" s="33">
        <f t="shared" si="207"/>
        <v>536.64643542249758</v>
      </c>
      <c r="Z1110" s="33">
        <f t="shared" si="208"/>
        <v>2559723</v>
      </c>
      <c r="AA1110" s="34">
        <f t="shared" si="209"/>
        <v>3.6909882505239172E-06</v>
      </c>
      <c r="AB1110" s="33" t="s">
        <v>631</v>
      </c>
      <c r="AC1110" s="35">
        <v>44928</v>
      </c>
      <c r="AD1110" s="33">
        <v>75</v>
      </c>
      <c r="AE1110" s="36">
        <f t="shared" si="199"/>
        <v>45003</v>
      </c>
    </row>
    <row r="1111" spans="2:31" ht="14.5" hidden="1">
      <c r="B1111" s="29" t="s">
        <v>1018</v>
      </c>
      <c r="C1111" s="30" t="str">
        <f t="shared" si="200"/>
        <v>(Proveedores estratégicos)</v>
      </c>
      <c r="D1111" s="30">
        <v>4</v>
      </c>
      <c r="E1111" s="30" t="s">
        <v>5137</v>
      </c>
      <c r="F1111" s="30" t="s">
        <v>5138</v>
      </c>
      <c r="G1111" s="30" t="s">
        <v>4780</v>
      </c>
      <c r="H1111" s="31" t="s">
        <v>1202</v>
      </c>
      <c r="I1111" s="31" t="s">
        <v>48</v>
      </c>
      <c r="J1111" s="32">
        <v>136850</v>
      </c>
      <c r="K1111" s="33">
        <f t="shared" si="201"/>
        <v>28.690629684371622</v>
      </c>
      <c r="L1111" s="33">
        <v>136850</v>
      </c>
      <c r="M1111" s="33">
        <v>0</v>
      </c>
      <c r="N1111" s="33">
        <v>0</v>
      </c>
      <c r="O1111" s="33">
        <v>0</v>
      </c>
      <c r="P1111" s="33">
        <f t="shared" si="202"/>
        <v>136850</v>
      </c>
      <c r="Q1111" s="33">
        <f t="shared" si="203"/>
        <v>28.690629684371622</v>
      </c>
      <c r="R1111" s="33">
        <f t="shared" si="204"/>
        <v>136850</v>
      </c>
      <c r="S1111" s="33"/>
      <c r="T1111" s="30" t="str">
        <f t="shared" si="205"/>
        <v>COP</v>
      </c>
      <c r="U1111" s="33">
        <v>0</v>
      </c>
      <c r="V1111" s="33">
        <v>0</v>
      </c>
      <c r="W1111" s="33">
        <v>0</v>
      </c>
      <c r="X1111" s="33">
        <f t="shared" si="206"/>
        <v>136850</v>
      </c>
      <c r="Y1111" s="33">
        <f t="shared" si="207"/>
        <v>28.690629684371622</v>
      </c>
      <c r="Z1111" s="33">
        <f t="shared" si="208"/>
        <v>136850</v>
      </c>
      <c r="AA1111" s="34">
        <f t="shared" si="209"/>
        <v>1.9733062604203581E-07</v>
      </c>
      <c r="AB1111" s="33" t="s">
        <v>631</v>
      </c>
      <c r="AC1111" s="35">
        <v>44928</v>
      </c>
      <c r="AD1111" s="33">
        <v>75</v>
      </c>
      <c r="AE1111" s="36">
        <f t="shared" si="199"/>
        <v>45003</v>
      </c>
    </row>
    <row r="1112" spans="2:31" ht="14.5" hidden="1">
      <c r="B1112" s="29" t="s">
        <v>1018</v>
      </c>
      <c r="C1112" s="30" t="str">
        <f t="shared" si="200"/>
        <v>(Proveedores estratégicos)</v>
      </c>
      <c r="D1112" s="30">
        <v>4</v>
      </c>
      <c r="E1112" s="30" t="s">
        <v>5137</v>
      </c>
      <c r="F1112" s="30" t="s">
        <v>5138</v>
      </c>
      <c r="G1112" s="30" t="s">
        <v>4780</v>
      </c>
      <c r="H1112" s="31" t="s">
        <v>1203</v>
      </c>
      <c r="I1112" s="31" t="s">
        <v>48</v>
      </c>
      <c r="J1112" s="32">
        <v>9752033</v>
      </c>
      <c r="K1112" s="33">
        <f t="shared" si="201"/>
        <v>2044.5156556285835</v>
      </c>
      <c r="L1112" s="33">
        <v>9752033</v>
      </c>
      <c r="M1112" s="33">
        <v>0</v>
      </c>
      <c r="N1112" s="33">
        <v>0</v>
      </c>
      <c r="O1112" s="33">
        <v>0</v>
      </c>
      <c r="P1112" s="33">
        <f t="shared" si="202"/>
        <v>9752033</v>
      </c>
      <c r="Q1112" s="33">
        <f t="shared" si="203"/>
        <v>2044.5156556285835</v>
      </c>
      <c r="R1112" s="33">
        <f t="shared" si="204"/>
        <v>9752033</v>
      </c>
      <c r="S1112" s="33"/>
      <c r="T1112" s="30" t="str">
        <f t="shared" si="205"/>
        <v>COP</v>
      </c>
      <c r="U1112" s="33">
        <v>0</v>
      </c>
      <c r="V1112" s="33">
        <v>0</v>
      </c>
      <c r="W1112" s="33">
        <v>0</v>
      </c>
      <c r="X1112" s="33">
        <f t="shared" si="206"/>
        <v>9752033</v>
      </c>
      <c r="Y1112" s="33">
        <f t="shared" si="207"/>
        <v>2044.5156556285835</v>
      </c>
      <c r="Z1112" s="33">
        <f t="shared" si="208"/>
        <v>9752033</v>
      </c>
      <c r="AA1112" s="34">
        <f t="shared" si="209"/>
        <v>1.4061927490482958E-05</v>
      </c>
      <c r="AB1112" s="33" t="s">
        <v>631</v>
      </c>
      <c r="AC1112" s="35">
        <v>44928</v>
      </c>
      <c r="AD1112" s="33">
        <v>75</v>
      </c>
      <c r="AE1112" s="36">
        <f t="shared" si="199"/>
        <v>45003</v>
      </c>
    </row>
    <row r="1113" spans="2:31" ht="14.5" hidden="1">
      <c r="B1113" s="29" t="s">
        <v>1018</v>
      </c>
      <c r="C1113" s="30" t="str">
        <f t="shared" si="200"/>
        <v>(Proveedores estratégicos)</v>
      </c>
      <c r="D1113" s="30">
        <v>4</v>
      </c>
      <c r="E1113" s="30" t="s">
        <v>5137</v>
      </c>
      <c r="F1113" s="30" t="s">
        <v>5138</v>
      </c>
      <c r="G1113" s="30" t="s">
        <v>4780</v>
      </c>
      <c r="H1113" s="31" t="s">
        <v>1204</v>
      </c>
      <c r="I1113" s="31" t="s">
        <v>48</v>
      </c>
      <c r="J1113" s="32">
        <v>1992033</v>
      </c>
      <c r="K1113" s="33">
        <f t="shared" si="201"/>
        <v>417.63011415453315</v>
      </c>
      <c r="L1113" s="33">
        <v>1992033</v>
      </c>
      <c r="M1113" s="33">
        <v>0</v>
      </c>
      <c r="N1113" s="33">
        <v>0</v>
      </c>
      <c r="O1113" s="33">
        <v>0</v>
      </c>
      <c r="P1113" s="33">
        <f t="shared" si="202"/>
        <v>1992033</v>
      </c>
      <c r="Q1113" s="33">
        <f t="shared" si="203"/>
        <v>417.63011415453315</v>
      </c>
      <c r="R1113" s="33">
        <f t="shared" si="204"/>
        <v>1992033</v>
      </c>
      <c r="S1113" s="33"/>
      <c r="T1113" s="30" t="str">
        <f t="shared" si="205"/>
        <v>COP</v>
      </c>
      <c r="U1113" s="33">
        <v>0</v>
      </c>
      <c r="V1113" s="33">
        <v>0</v>
      </c>
      <c r="W1113" s="33">
        <v>0</v>
      </c>
      <c r="X1113" s="33">
        <f t="shared" si="206"/>
        <v>1992033</v>
      </c>
      <c r="Y1113" s="33">
        <f t="shared" si="207"/>
        <v>417.63011415453315</v>
      </c>
      <c r="Z1113" s="33">
        <f t="shared" si="208"/>
        <v>1992033</v>
      </c>
      <c r="AA1113" s="34">
        <f t="shared" si="209"/>
        <v>2.8724086151727785E-06</v>
      </c>
      <c r="AB1113" s="33" t="s">
        <v>631</v>
      </c>
      <c r="AC1113" s="35">
        <v>44928</v>
      </c>
      <c r="AD1113" s="33">
        <v>75</v>
      </c>
      <c r="AE1113" s="36">
        <f t="shared" si="199"/>
        <v>45003</v>
      </c>
    </row>
    <row r="1114" spans="2:31" ht="14.5" hidden="1">
      <c r="B1114" s="29" t="s">
        <v>1018</v>
      </c>
      <c r="C1114" s="30" t="str">
        <f t="shared" si="200"/>
        <v>(Proveedores estratégicos)</v>
      </c>
      <c r="D1114" s="30">
        <v>4</v>
      </c>
      <c r="E1114" s="30" t="s">
        <v>5137</v>
      </c>
      <c r="F1114" s="30" t="s">
        <v>5138</v>
      </c>
      <c r="G1114" s="30" t="s">
        <v>4780</v>
      </c>
      <c r="H1114" s="31" t="s">
        <v>1205</v>
      </c>
      <c r="I1114" s="31" t="s">
        <v>48</v>
      </c>
      <c r="J1114" s="32">
        <v>764865</v>
      </c>
      <c r="K1114" s="33">
        <f t="shared" si="201"/>
        <v>160.35409918550897</v>
      </c>
      <c r="L1114" s="33">
        <v>764865</v>
      </c>
      <c r="M1114" s="33">
        <v>0</v>
      </c>
      <c r="N1114" s="33">
        <v>0</v>
      </c>
      <c r="O1114" s="33">
        <v>0</v>
      </c>
      <c r="P1114" s="33">
        <f t="shared" si="202"/>
        <v>764865</v>
      </c>
      <c r="Q1114" s="33">
        <f t="shared" si="203"/>
        <v>160.35409918550897</v>
      </c>
      <c r="R1114" s="33">
        <f t="shared" si="204"/>
        <v>764865</v>
      </c>
      <c r="S1114" s="33"/>
      <c r="T1114" s="30" t="str">
        <f t="shared" si="205"/>
        <v>COP</v>
      </c>
      <c r="U1114" s="33">
        <v>0</v>
      </c>
      <c r="V1114" s="33">
        <v>0</v>
      </c>
      <c r="W1114" s="33">
        <v>0</v>
      </c>
      <c r="X1114" s="33">
        <f t="shared" si="206"/>
        <v>764865</v>
      </c>
      <c r="Y1114" s="33">
        <f t="shared" si="207"/>
        <v>160.35409918550897</v>
      </c>
      <c r="Z1114" s="33">
        <f t="shared" si="208"/>
        <v>764865</v>
      </c>
      <c r="AA1114" s="34">
        <f t="shared" si="209"/>
        <v>1.1028957931139331E-06</v>
      </c>
      <c r="AB1114" s="33" t="s">
        <v>631</v>
      </c>
      <c r="AC1114" s="35">
        <v>44928</v>
      </c>
      <c r="AD1114" s="33">
        <v>75</v>
      </c>
      <c r="AE1114" s="36">
        <f t="shared" si="199"/>
        <v>45003</v>
      </c>
    </row>
    <row r="1115" spans="2:31" ht="14.5" hidden="1">
      <c r="B1115" s="29" t="s">
        <v>1018</v>
      </c>
      <c r="C1115" s="30" t="str">
        <f t="shared" si="200"/>
        <v>(Proveedores estratégicos)</v>
      </c>
      <c r="D1115" s="30">
        <v>4</v>
      </c>
      <c r="E1115" s="30" t="s">
        <v>5137</v>
      </c>
      <c r="F1115" s="30" t="s">
        <v>5138</v>
      </c>
      <c r="G1115" s="30" t="s">
        <v>4780</v>
      </c>
      <c r="H1115" s="31" t="s">
        <v>1206</v>
      </c>
      <c r="I1115" s="31" t="s">
        <v>48</v>
      </c>
      <c r="J1115" s="32">
        <v>1529731</v>
      </c>
      <c r="K1115" s="33">
        <f t="shared" si="201"/>
        <v>320.7084080212166</v>
      </c>
      <c r="L1115" s="33">
        <v>1529731</v>
      </c>
      <c r="M1115" s="33">
        <v>0</v>
      </c>
      <c r="N1115" s="33">
        <v>0</v>
      </c>
      <c r="O1115" s="33">
        <v>0</v>
      </c>
      <c r="P1115" s="33">
        <f t="shared" si="202"/>
        <v>1529731</v>
      </c>
      <c r="Q1115" s="33">
        <f t="shared" si="203"/>
        <v>320.7084080212166</v>
      </c>
      <c r="R1115" s="33">
        <f t="shared" si="204"/>
        <v>1529731</v>
      </c>
      <c r="S1115" s="33"/>
      <c r="T1115" s="30" t="str">
        <f t="shared" si="205"/>
        <v>COP</v>
      </c>
      <c r="U1115" s="33">
        <v>0</v>
      </c>
      <c r="V1115" s="33">
        <v>0</v>
      </c>
      <c r="W1115" s="33">
        <v>0</v>
      </c>
      <c r="X1115" s="33">
        <f t="shared" si="206"/>
        <v>1529731</v>
      </c>
      <c r="Y1115" s="33">
        <f t="shared" si="207"/>
        <v>320.7084080212166</v>
      </c>
      <c r="Z1115" s="33">
        <f t="shared" si="208"/>
        <v>1529731</v>
      </c>
      <c r="AA1115" s="34">
        <f t="shared" si="209"/>
        <v>2.2057930281761746E-06</v>
      </c>
      <c r="AB1115" s="33" t="s">
        <v>631</v>
      </c>
      <c r="AC1115" s="35">
        <v>44928</v>
      </c>
      <c r="AD1115" s="33">
        <v>75</v>
      </c>
      <c r="AE1115" s="36">
        <f t="shared" si="199"/>
        <v>45003</v>
      </c>
    </row>
    <row r="1116" spans="2:31" ht="14.5" hidden="1">
      <c r="B1116" s="29" t="s">
        <v>1018</v>
      </c>
      <c r="C1116" s="30" t="str">
        <f t="shared" si="200"/>
        <v>(Proveedores estratégicos)</v>
      </c>
      <c r="D1116" s="30">
        <v>4</v>
      </c>
      <c r="E1116" s="30" t="s">
        <v>5137</v>
      </c>
      <c r="F1116" s="30" t="s">
        <v>5138</v>
      </c>
      <c r="G1116" s="30" t="s">
        <v>4780</v>
      </c>
      <c r="H1116" s="31" t="s">
        <v>1207</v>
      </c>
      <c r="I1116" s="31" t="s">
        <v>48</v>
      </c>
      <c r="J1116" s="32">
        <v>2024592</v>
      </c>
      <c r="K1116" s="33">
        <f t="shared" si="201"/>
        <v>424.4561149721689</v>
      </c>
      <c r="L1116" s="33">
        <v>2024592</v>
      </c>
      <c r="M1116" s="33">
        <v>0</v>
      </c>
      <c r="N1116" s="33">
        <v>0</v>
      </c>
      <c r="O1116" s="33">
        <v>0</v>
      </c>
      <c r="P1116" s="33">
        <f t="shared" si="202"/>
        <v>2024592</v>
      </c>
      <c r="Q1116" s="33">
        <f t="shared" si="203"/>
        <v>424.4561149721689</v>
      </c>
      <c r="R1116" s="33">
        <f t="shared" si="204"/>
        <v>2024592</v>
      </c>
      <c r="S1116" s="33"/>
      <c r="T1116" s="30" t="str">
        <f t="shared" si="205"/>
        <v>COP</v>
      </c>
      <c r="U1116" s="33">
        <v>0</v>
      </c>
      <c r="V1116" s="33">
        <v>0</v>
      </c>
      <c r="W1116" s="33">
        <v>0</v>
      </c>
      <c r="X1116" s="33">
        <f t="shared" si="206"/>
        <v>2024592</v>
      </c>
      <c r="Y1116" s="33">
        <f t="shared" si="207"/>
        <v>424.4561149721689</v>
      </c>
      <c r="Z1116" s="33">
        <f t="shared" si="208"/>
        <v>2024592</v>
      </c>
      <c r="AA1116" s="34">
        <f t="shared" si="209"/>
        <v>2.9193570101548953E-06</v>
      </c>
      <c r="AB1116" s="33" t="s">
        <v>631</v>
      </c>
      <c r="AC1116" s="35">
        <v>44928</v>
      </c>
      <c r="AD1116" s="33">
        <v>75</v>
      </c>
      <c r="AE1116" s="36">
        <f t="shared" si="199"/>
        <v>45003</v>
      </c>
    </row>
    <row r="1117" spans="2:31" ht="14.5" hidden="1">
      <c r="B1117" s="29" t="s">
        <v>1018</v>
      </c>
      <c r="C1117" s="30" t="str">
        <f t="shared" si="200"/>
        <v>(Proveedores estratégicos)</v>
      </c>
      <c r="D1117" s="30">
        <v>4</v>
      </c>
      <c r="E1117" s="30" t="s">
        <v>5137</v>
      </c>
      <c r="F1117" s="30" t="s">
        <v>5138</v>
      </c>
      <c r="G1117" s="30" t="s">
        <v>4780</v>
      </c>
      <c r="H1117" s="31" t="s">
        <v>1208</v>
      </c>
      <c r="I1117" s="31" t="s">
        <v>48</v>
      </c>
      <c r="J1117" s="32">
        <v>35700</v>
      </c>
      <c r="K1117" s="33">
        <f t="shared" si="201"/>
        <v>7.4845120915752066</v>
      </c>
      <c r="L1117" s="33">
        <v>35700</v>
      </c>
      <c r="M1117" s="33">
        <v>0</v>
      </c>
      <c r="N1117" s="33">
        <v>0</v>
      </c>
      <c r="O1117" s="33">
        <v>0</v>
      </c>
      <c r="P1117" s="33">
        <f t="shared" si="202"/>
        <v>35700</v>
      </c>
      <c r="Q1117" s="33">
        <f t="shared" si="203"/>
        <v>7.4845120915752066</v>
      </c>
      <c r="R1117" s="33">
        <f t="shared" si="204"/>
        <v>35700</v>
      </c>
      <c r="S1117" s="33"/>
      <c r="T1117" s="30" t="str">
        <f t="shared" si="205"/>
        <v>COP</v>
      </c>
      <c r="U1117" s="33">
        <v>0</v>
      </c>
      <c r="V1117" s="33">
        <v>0</v>
      </c>
      <c r="W1117" s="33">
        <v>0</v>
      </c>
      <c r="X1117" s="33">
        <f t="shared" si="206"/>
        <v>35700</v>
      </c>
      <c r="Y1117" s="33">
        <f t="shared" si="207"/>
        <v>7.4845120915752066</v>
      </c>
      <c r="Z1117" s="33">
        <f t="shared" si="208"/>
        <v>35700</v>
      </c>
      <c r="AA1117" s="34">
        <f t="shared" si="209"/>
        <v>5.147755461966152E-08</v>
      </c>
      <c r="AB1117" s="33" t="s">
        <v>631</v>
      </c>
      <c r="AC1117" s="35">
        <v>44928</v>
      </c>
      <c r="AD1117" s="33">
        <v>75</v>
      </c>
      <c r="AE1117" s="36">
        <f t="shared" si="199"/>
        <v>45003</v>
      </c>
    </row>
    <row r="1118" spans="2:31" ht="14.5" hidden="1">
      <c r="B1118" s="29" t="s">
        <v>1018</v>
      </c>
      <c r="C1118" s="30" t="str">
        <f t="shared" si="200"/>
        <v>(Proveedores estratégicos)</v>
      </c>
      <c r="D1118" s="30">
        <v>4</v>
      </c>
      <c r="E1118" s="30" t="s">
        <v>5137</v>
      </c>
      <c r="F1118" s="30" t="s">
        <v>5138</v>
      </c>
      <c r="G1118" s="30" t="s">
        <v>4780</v>
      </c>
      <c r="H1118" s="31" t="s">
        <v>1209</v>
      </c>
      <c r="I1118" s="31" t="s">
        <v>48</v>
      </c>
      <c r="J1118" s="32">
        <v>65450</v>
      </c>
      <c r="K1118" s="33">
        <f t="shared" si="201"/>
        <v>13.721605501221211</v>
      </c>
      <c r="L1118" s="33">
        <v>65450</v>
      </c>
      <c r="M1118" s="33">
        <v>0</v>
      </c>
      <c r="N1118" s="33">
        <v>0</v>
      </c>
      <c r="O1118" s="33">
        <v>0</v>
      </c>
      <c r="P1118" s="33">
        <f t="shared" si="202"/>
        <v>65450</v>
      </c>
      <c r="Q1118" s="33">
        <f t="shared" si="203"/>
        <v>13.721605501221211</v>
      </c>
      <c r="R1118" s="33">
        <f t="shared" si="204"/>
        <v>65450</v>
      </c>
      <c r="S1118" s="33"/>
      <c r="T1118" s="30" t="str">
        <f t="shared" si="205"/>
        <v>COP</v>
      </c>
      <c r="U1118" s="33">
        <v>0</v>
      </c>
      <c r="V1118" s="33">
        <v>0</v>
      </c>
      <c r="W1118" s="33">
        <v>0</v>
      </c>
      <c r="X1118" s="33">
        <f t="shared" si="206"/>
        <v>65450</v>
      </c>
      <c r="Y1118" s="33">
        <f t="shared" si="207"/>
        <v>13.721605501221211</v>
      </c>
      <c r="Z1118" s="33">
        <f t="shared" si="208"/>
        <v>65450</v>
      </c>
      <c r="AA1118" s="34">
        <f t="shared" si="209"/>
        <v>9.4375516802712784E-08</v>
      </c>
      <c r="AB1118" s="33" t="s">
        <v>631</v>
      </c>
      <c r="AC1118" s="35">
        <v>44928</v>
      </c>
      <c r="AD1118" s="33">
        <v>75</v>
      </c>
      <c r="AE1118" s="36">
        <f t="shared" si="199"/>
        <v>45003</v>
      </c>
    </row>
    <row r="1119" spans="2:31" ht="14.5" hidden="1">
      <c r="B1119" s="29" t="s">
        <v>1018</v>
      </c>
      <c r="C1119" s="30" t="str">
        <f t="shared" si="200"/>
        <v>(Proveedores estratégicos)</v>
      </c>
      <c r="D1119" s="30">
        <v>4</v>
      </c>
      <c r="E1119" s="30" t="s">
        <v>5137</v>
      </c>
      <c r="F1119" s="30" t="s">
        <v>5138</v>
      </c>
      <c r="G1119" s="30" t="s">
        <v>4780</v>
      </c>
      <c r="H1119" s="31" t="s">
        <v>1210</v>
      </c>
      <c r="I1119" s="31" t="s">
        <v>48</v>
      </c>
      <c r="J1119" s="32">
        <v>29750</v>
      </c>
      <c r="K1119" s="33">
        <f t="shared" si="201"/>
        <v>6.2370934096460049</v>
      </c>
      <c r="L1119" s="33">
        <v>29750</v>
      </c>
      <c r="M1119" s="33">
        <v>0</v>
      </c>
      <c r="N1119" s="33">
        <v>0</v>
      </c>
      <c r="O1119" s="33">
        <v>0</v>
      </c>
      <c r="P1119" s="33">
        <f t="shared" si="202"/>
        <v>29750</v>
      </c>
      <c r="Q1119" s="33">
        <f t="shared" si="203"/>
        <v>6.2370934096460049</v>
      </c>
      <c r="R1119" s="33">
        <f t="shared" si="204"/>
        <v>29750</v>
      </c>
      <c r="S1119" s="33"/>
      <c r="T1119" s="30" t="str">
        <f t="shared" si="205"/>
        <v>COP</v>
      </c>
      <c r="U1119" s="33">
        <v>0</v>
      </c>
      <c r="V1119" s="33">
        <v>0</v>
      </c>
      <c r="W1119" s="33">
        <v>0</v>
      </c>
      <c r="X1119" s="33">
        <f t="shared" si="206"/>
        <v>29750</v>
      </c>
      <c r="Y1119" s="33">
        <f t="shared" si="207"/>
        <v>6.2370934096460049</v>
      </c>
      <c r="Z1119" s="33">
        <f t="shared" si="208"/>
        <v>29750</v>
      </c>
      <c r="AA1119" s="34">
        <f t="shared" si="209"/>
        <v>4.2897962183051264E-08</v>
      </c>
      <c r="AB1119" s="33" t="s">
        <v>631</v>
      </c>
      <c r="AC1119" s="35">
        <v>44928</v>
      </c>
      <c r="AD1119" s="33">
        <v>75</v>
      </c>
      <c r="AE1119" s="36">
        <f t="shared" si="210" ref="AE1119:AE1182">+AD1119+AC1119</f>
        <v>45003</v>
      </c>
    </row>
    <row r="1120" spans="2:31" ht="14.5" hidden="1">
      <c r="B1120" s="29" t="s">
        <v>1018</v>
      </c>
      <c r="C1120" s="30" t="str">
        <f t="shared" si="200"/>
        <v>(Proveedores estratégicos)</v>
      </c>
      <c r="D1120" s="30">
        <v>4</v>
      </c>
      <c r="E1120" s="30" t="s">
        <v>5137</v>
      </c>
      <c r="F1120" s="30" t="s">
        <v>5138</v>
      </c>
      <c r="G1120" s="30" t="s">
        <v>4780</v>
      </c>
      <c r="H1120" s="31" t="s">
        <v>1211</v>
      </c>
      <c r="I1120" s="31" t="s">
        <v>48</v>
      </c>
      <c r="J1120" s="32">
        <v>237396</v>
      </c>
      <c r="K1120" s="33">
        <f t="shared" si="201"/>
        <v>49.770118557187331</v>
      </c>
      <c r="L1120" s="33">
        <v>237396</v>
      </c>
      <c r="M1120" s="33">
        <v>0</v>
      </c>
      <c r="N1120" s="33">
        <v>0</v>
      </c>
      <c r="O1120" s="33">
        <v>0</v>
      </c>
      <c r="P1120" s="33">
        <f t="shared" si="202"/>
        <v>237396</v>
      </c>
      <c r="Q1120" s="33">
        <f t="shared" si="203"/>
        <v>49.770118557187331</v>
      </c>
      <c r="R1120" s="33">
        <f t="shared" si="204"/>
        <v>237396</v>
      </c>
      <c r="S1120" s="33"/>
      <c r="T1120" s="30" t="str">
        <f t="shared" si="205"/>
        <v>COP</v>
      </c>
      <c r="U1120" s="33">
        <v>0</v>
      </c>
      <c r="V1120" s="33">
        <v>0</v>
      </c>
      <c r="W1120" s="33">
        <v>0</v>
      </c>
      <c r="X1120" s="33">
        <f t="shared" si="206"/>
        <v>237396</v>
      </c>
      <c r="Y1120" s="33">
        <f t="shared" si="207"/>
        <v>49.770118557187331</v>
      </c>
      <c r="Z1120" s="33">
        <f t="shared" si="208"/>
        <v>237396</v>
      </c>
      <c r="AA1120" s="34">
        <f t="shared" si="209"/>
        <v>3.4231276068597101E-07</v>
      </c>
      <c r="AB1120" s="33" t="s">
        <v>631</v>
      </c>
      <c r="AC1120" s="35">
        <v>44928</v>
      </c>
      <c r="AD1120" s="33">
        <v>75</v>
      </c>
      <c r="AE1120" s="36">
        <f t="shared" si="210"/>
        <v>45003</v>
      </c>
    </row>
    <row r="1121" spans="2:31" ht="14.5" hidden="1">
      <c r="B1121" s="29" t="s">
        <v>1018</v>
      </c>
      <c r="C1121" s="30" t="str">
        <f t="shared" si="200"/>
        <v>(Proveedores estratégicos)</v>
      </c>
      <c r="D1121" s="30">
        <v>4</v>
      </c>
      <c r="E1121" s="30" t="s">
        <v>5137</v>
      </c>
      <c r="F1121" s="30" t="s">
        <v>5138</v>
      </c>
      <c r="G1121" s="30" t="s">
        <v>4780</v>
      </c>
      <c r="H1121" s="31" t="s">
        <v>1212</v>
      </c>
      <c r="I1121" s="31" t="s">
        <v>48</v>
      </c>
      <c r="J1121" s="32">
        <v>581803</v>
      </c>
      <c r="K1121" s="33">
        <f t="shared" si="201"/>
        <v>121.97511452142101</v>
      </c>
      <c r="L1121" s="33">
        <v>581803</v>
      </c>
      <c r="M1121" s="33">
        <v>0</v>
      </c>
      <c r="N1121" s="33">
        <v>0</v>
      </c>
      <c r="O1121" s="33">
        <v>0</v>
      </c>
      <c r="P1121" s="33">
        <f t="shared" si="202"/>
        <v>581803</v>
      </c>
      <c r="Q1121" s="33">
        <f t="shared" si="203"/>
        <v>121.97511452142101</v>
      </c>
      <c r="R1121" s="33">
        <f t="shared" si="204"/>
        <v>581803</v>
      </c>
      <c r="S1121" s="33"/>
      <c r="T1121" s="30" t="str">
        <f t="shared" si="205"/>
        <v>COP</v>
      </c>
      <c r="U1121" s="33">
        <v>0</v>
      </c>
      <c r="V1121" s="33">
        <v>0</v>
      </c>
      <c r="W1121" s="33">
        <v>0</v>
      </c>
      <c r="X1121" s="33">
        <f t="shared" si="206"/>
        <v>581803</v>
      </c>
      <c r="Y1121" s="33">
        <f t="shared" si="207"/>
        <v>121.97511452142101</v>
      </c>
      <c r="Z1121" s="33">
        <f t="shared" si="208"/>
        <v>581803</v>
      </c>
      <c r="AA1121" s="34">
        <f t="shared" si="209"/>
        <v>8.3892985183145463E-07</v>
      </c>
      <c r="AB1121" s="33" t="s">
        <v>631</v>
      </c>
      <c r="AC1121" s="35">
        <v>44928</v>
      </c>
      <c r="AD1121" s="33">
        <v>75</v>
      </c>
      <c r="AE1121" s="36">
        <f t="shared" si="210"/>
        <v>45003</v>
      </c>
    </row>
    <row r="1122" spans="2:31" ht="14.5" hidden="1">
      <c r="B1122" s="29" t="s">
        <v>1018</v>
      </c>
      <c r="C1122" s="30" t="str">
        <f t="shared" si="200"/>
        <v>(Proveedores estratégicos)</v>
      </c>
      <c r="D1122" s="30">
        <v>4</v>
      </c>
      <c r="E1122" s="30" t="s">
        <v>5137</v>
      </c>
      <c r="F1122" s="30" t="s">
        <v>5138</v>
      </c>
      <c r="G1122" s="30" t="s">
        <v>4780</v>
      </c>
      <c r="H1122" s="31" t="s">
        <v>1213</v>
      </c>
      <c r="I1122" s="31" t="s">
        <v>48</v>
      </c>
      <c r="J1122" s="32">
        <v>8727044</v>
      </c>
      <c r="K1122" s="33">
        <f t="shared" si="201"/>
        <v>1829.6265081711163</v>
      </c>
      <c r="L1122" s="33">
        <v>8727044</v>
      </c>
      <c r="M1122" s="33">
        <v>0</v>
      </c>
      <c r="N1122" s="33">
        <v>0</v>
      </c>
      <c r="O1122" s="33">
        <v>0</v>
      </c>
      <c r="P1122" s="33">
        <f t="shared" si="202"/>
        <v>8727044</v>
      </c>
      <c r="Q1122" s="33">
        <f t="shared" si="203"/>
        <v>1829.6265081711163</v>
      </c>
      <c r="R1122" s="33">
        <f t="shared" si="204"/>
        <v>8727044</v>
      </c>
      <c r="S1122" s="33"/>
      <c r="T1122" s="30" t="str">
        <f t="shared" si="205"/>
        <v>COP</v>
      </c>
      <c r="U1122" s="33">
        <v>0</v>
      </c>
      <c r="V1122" s="33">
        <v>0</v>
      </c>
      <c r="W1122" s="33">
        <v>0</v>
      </c>
      <c r="X1122" s="33">
        <f t="shared" si="206"/>
        <v>8727044</v>
      </c>
      <c r="Y1122" s="33">
        <f t="shared" si="207"/>
        <v>1829.6265081711163</v>
      </c>
      <c r="Z1122" s="33">
        <f t="shared" si="208"/>
        <v>8727044</v>
      </c>
      <c r="AA1122" s="34">
        <f t="shared" si="209"/>
        <v>1.258394633552351E-05</v>
      </c>
      <c r="AB1122" s="33" t="s">
        <v>631</v>
      </c>
      <c r="AC1122" s="35">
        <v>44928</v>
      </c>
      <c r="AD1122" s="33">
        <v>75</v>
      </c>
      <c r="AE1122" s="36">
        <f t="shared" si="210"/>
        <v>45003</v>
      </c>
    </row>
    <row r="1123" spans="2:31" ht="14.5" hidden="1">
      <c r="B1123" s="29" t="s">
        <v>1018</v>
      </c>
      <c r="C1123" s="30" t="str">
        <f t="shared" si="200"/>
        <v>(Proveedores estratégicos)</v>
      </c>
      <c r="D1123" s="30">
        <v>4</v>
      </c>
      <c r="E1123" s="30" t="s">
        <v>5137</v>
      </c>
      <c r="F1123" s="30" t="s">
        <v>5138</v>
      </c>
      <c r="G1123" s="30" t="s">
        <v>4780</v>
      </c>
      <c r="H1123" s="31" t="s">
        <v>1214</v>
      </c>
      <c r="I1123" s="31" t="s">
        <v>48</v>
      </c>
      <c r="J1123" s="32">
        <v>980072</v>
      </c>
      <c r="K1123" s="33">
        <f t="shared" si="201"/>
        <v>205.47228948499426</v>
      </c>
      <c r="L1123" s="33">
        <v>980072</v>
      </c>
      <c r="M1123" s="33">
        <v>0</v>
      </c>
      <c r="N1123" s="33">
        <v>0</v>
      </c>
      <c r="O1123" s="33">
        <v>0</v>
      </c>
      <c r="P1123" s="33">
        <f t="shared" si="202"/>
        <v>980072</v>
      </c>
      <c r="Q1123" s="33">
        <f t="shared" si="203"/>
        <v>205.47228948499426</v>
      </c>
      <c r="R1123" s="33">
        <f t="shared" si="204"/>
        <v>980072</v>
      </c>
      <c r="S1123" s="33"/>
      <c r="T1123" s="30" t="str">
        <f t="shared" si="205"/>
        <v>COP</v>
      </c>
      <c r="U1123" s="33">
        <v>0</v>
      </c>
      <c r="V1123" s="33">
        <v>0</v>
      </c>
      <c r="W1123" s="33">
        <v>0</v>
      </c>
      <c r="X1123" s="33">
        <f t="shared" si="206"/>
        <v>980072</v>
      </c>
      <c r="Y1123" s="33">
        <f t="shared" si="207"/>
        <v>205.47228948499426</v>
      </c>
      <c r="Z1123" s="33">
        <f t="shared" si="208"/>
        <v>980072</v>
      </c>
      <c r="AA1123" s="34">
        <f t="shared" si="209"/>
        <v>1.4132131627787369E-06</v>
      </c>
      <c r="AB1123" s="33" t="s">
        <v>631</v>
      </c>
      <c r="AC1123" s="35">
        <v>44928</v>
      </c>
      <c r="AD1123" s="33">
        <v>75</v>
      </c>
      <c r="AE1123" s="36">
        <f t="shared" si="210"/>
        <v>45003</v>
      </c>
    </row>
    <row r="1124" spans="2:31" ht="14.5" hidden="1">
      <c r="B1124" s="29" t="s">
        <v>1018</v>
      </c>
      <c r="C1124" s="30" t="str">
        <f t="shared" si="200"/>
        <v>(Proveedores estratégicos)</v>
      </c>
      <c r="D1124" s="30">
        <v>4</v>
      </c>
      <c r="E1124" s="30" t="s">
        <v>5137</v>
      </c>
      <c r="F1124" s="30" t="s">
        <v>5138</v>
      </c>
      <c r="G1124" s="30" t="s">
        <v>4780</v>
      </c>
      <c r="H1124" s="31" t="s">
        <v>1215</v>
      </c>
      <c r="I1124" s="31" t="s">
        <v>48</v>
      </c>
      <c r="J1124" s="32">
        <v>2757249</v>
      </c>
      <c r="K1124" s="33">
        <f t="shared" si="201"/>
        <v>578.05780055976595</v>
      </c>
      <c r="L1124" s="33">
        <v>2757249</v>
      </c>
      <c r="M1124" s="33">
        <v>0</v>
      </c>
      <c r="N1124" s="33">
        <v>0</v>
      </c>
      <c r="O1124" s="33">
        <v>0</v>
      </c>
      <c r="P1124" s="33">
        <f t="shared" si="202"/>
        <v>2757249</v>
      </c>
      <c r="Q1124" s="33">
        <f t="shared" si="203"/>
        <v>578.05780055976595</v>
      </c>
      <c r="R1124" s="33">
        <f t="shared" si="204"/>
        <v>2757249</v>
      </c>
      <c r="S1124" s="33"/>
      <c r="T1124" s="30" t="str">
        <f t="shared" si="205"/>
        <v>COP</v>
      </c>
      <c r="U1124" s="33">
        <v>0</v>
      </c>
      <c r="V1124" s="33">
        <v>0</v>
      </c>
      <c r="W1124" s="33">
        <v>0</v>
      </c>
      <c r="X1124" s="33">
        <f t="shared" si="206"/>
        <v>2757249</v>
      </c>
      <c r="Y1124" s="33">
        <f t="shared" si="207"/>
        <v>578.05780055976595</v>
      </c>
      <c r="Z1124" s="33">
        <f t="shared" si="208"/>
        <v>2757249</v>
      </c>
      <c r="AA1124" s="34">
        <f t="shared" si="209"/>
        <v>3.975810532143056E-06</v>
      </c>
      <c r="AB1124" s="33" t="s">
        <v>631</v>
      </c>
      <c r="AC1124" s="35">
        <v>44928</v>
      </c>
      <c r="AD1124" s="33">
        <v>75</v>
      </c>
      <c r="AE1124" s="36">
        <f t="shared" si="210"/>
        <v>45003</v>
      </c>
    </row>
    <row r="1125" spans="2:31" ht="14.5" hidden="1">
      <c r="B1125" s="29" t="s">
        <v>1018</v>
      </c>
      <c r="C1125" s="30" t="str">
        <f t="shared" si="200"/>
        <v>(Proveedores estratégicos)</v>
      </c>
      <c r="D1125" s="30">
        <v>4</v>
      </c>
      <c r="E1125" s="30" t="s">
        <v>5137</v>
      </c>
      <c r="F1125" s="30" t="s">
        <v>5138</v>
      </c>
      <c r="G1125" s="30" t="s">
        <v>4780</v>
      </c>
      <c r="H1125" s="31" t="s">
        <v>1216</v>
      </c>
      <c r="I1125" s="31" t="s">
        <v>48</v>
      </c>
      <c r="J1125" s="32">
        <v>78852</v>
      </c>
      <c r="K1125" s="33">
        <f t="shared" si="201"/>
        <v>16.531337463442245</v>
      </c>
      <c r="L1125" s="33">
        <v>78852</v>
      </c>
      <c r="M1125" s="33">
        <v>0</v>
      </c>
      <c r="N1125" s="33">
        <v>0</v>
      </c>
      <c r="O1125" s="33">
        <v>0</v>
      </c>
      <c r="P1125" s="33">
        <f t="shared" si="202"/>
        <v>78852</v>
      </c>
      <c r="Q1125" s="33">
        <f t="shared" si="203"/>
        <v>16.531337463442245</v>
      </c>
      <c r="R1125" s="33">
        <f t="shared" si="204"/>
        <v>78852</v>
      </c>
      <c r="S1125" s="33"/>
      <c r="T1125" s="30" t="str">
        <f t="shared" si="205"/>
        <v>COP</v>
      </c>
      <c r="U1125" s="33">
        <v>0</v>
      </c>
      <c r="V1125" s="33">
        <v>0</v>
      </c>
      <c r="W1125" s="33">
        <v>0</v>
      </c>
      <c r="X1125" s="33">
        <f t="shared" si="206"/>
        <v>78852</v>
      </c>
      <c r="Y1125" s="33">
        <f t="shared" si="207"/>
        <v>16.531337463442245</v>
      </c>
      <c r="Z1125" s="33">
        <f t="shared" si="208"/>
        <v>78852</v>
      </c>
      <c r="AA1125" s="34">
        <f t="shared" si="209"/>
        <v>1.1370050803556163E-07</v>
      </c>
      <c r="AB1125" s="33" t="s">
        <v>631</v>
      </c>
      <c r="AC1125" s="35">
        <v>44928</v>
      </c>
      <c r="AD1125" s="33">
        <v>75</v>
      </c>
      <c r="AE1125" s="36">
        <f t="shared" si="210"/>
        <v>45003</v>
      </c>
    </row>
    <row r="1126" spans="2:31" ht="14.5" hidden="1">
      <c r="B1126" s="29" t="s">
        <v>1018</v>
      </c>
      <c r="C1126" s="30" t="str">
        <f t="shared" si="200"/>
        <v>(Proveedores estratégicos)</v>
      </c>
      <c r="D1126" s="30">
        <v>4</v>
      </c>
      <c r="E1126" s="30" t="s">
        <v>5137</v>
      </c>
      <c r="F1126" s="30" t="s">
        <v>5138</v>
      </c>
      <c r="G1126" s="30" t="s">
        <v>4780</v>
      </c>
      <c r="H1126" s="31" t="s">
        <v>1217</v>
      </c>
      <c r="I1126" s="31" t="s">
        <v>48</v>
      </c>
      <c r="J1126" s="32">
        <v>4298970</v>
      </c>
      <c r="K1126" s="33">
        <f t="shared" si="201"/>
        <v>901.27991446271892</v>
      </c>
      <c r="L1126" s="33">
        <v>4298970</v>
      </c>
      <c r="M1126" s="33">
        <v>0</v>
      </c>
      <c r="N1126" s="33">
        <v>0</v>
      </c>
      <c r="O1126" s="33">
        <v>0</v>
      </c>
      <c r="P1126" s="33">
        <f t="shared" si="202"/>
        <v>4298970</v>
      </c>
      <c r="Q1126" s="33">
        <f t="shared" si="203"/>
        <v>901.27991446271892</v>
      </c>
      <c r="R1126" s="33">
        <f t="shared" si="204"/>
        <v>4298970</v>
      </c>
      <c r="S1126" s="33"/>
      <c r="T1126" s="30" t="str">
        <f t="shared" si="205"/>
        <v>COP</v>
      </c>
      <c r="U1126" s="33">
        <v>0</v>
      </c>
      <c r="V1126" s="33">
        <v>0</v>
      </c>
      <c r="W1126" s="33">
        <v>0</v>
      </c>
      <c r="X1126" s="33">
        <f t="shared" si="206"/>
        <v>4298970</v>
      </c>
      <c r="Y1126" s="33">
        <f t="shared" si="207"/>
        <v>901.27991446271892</v>
      </c>
      <c r="Z1126" s="33">
        <f t="shared" si="208"/>
        <v>4298970</v>
      </c>
      <c r="AA1126" s="34">
        <f t="shared" si="209"/>
        <v>6.1988925205402317E-06</v>
      </c>
      <c r="AB1126" s="33" t="s">
        <v>631</v>
      </c>
      <c r="AC1126" s="35">
        <v>44928</v>
      </c>
      <c r="AD1126" s="33">
        <v>75</v>
      </c>
      <c r="AE1126" s="36">
        <f t="shared" si="210"/>
        <v>45003</v>
      </c>
    </row>
    <row r="1127" spans="2:31" ht="14.5" hidden="1">
      <c r="B1127" s="29" t="s">
        <v>1018</v>
      </c>
      <c r="C1127" s="30" t="str">
        <f t="shared" si="200"/>
        <v>(Proveedores estratégicos)</v>
      </c>
      <c r="D1127" s="30">
        <v>4</v>
      </c>
      <c r="E1127" s="30" t="s">
        <v>5137</v>
      </c>
      <c r="F1127" s="30" t="s">
        <v>5138</v>
      </c>
      <c r="G1127" s="30" t="s">
        <v>4780</v>
      </c>
      <c r="H1127" s="31" t="s">
        <v>1218</v>
      </c>
      <c r="I1127" s="31" t="s">
        <v>48</v>
      </c>
      <c r="J1127" s="32">
        <v>5039454</v>
      </c>
      <c r="K1127" s="33">
        <f t="shared" si="201"/>
        <v>1056.522532155099</v>
      </c>
      <c r="L1127" s="33">
        <v>5039454</v>
      </c>
      <c r="M1127" s="33">
        <v>0</v>
      </c>
      <c r="N1127" s="33">
        <v>0</v>
      </c>
      <c r="O1127" s="33">
        <v>0</v>
      </c>
      <c r="P1127" s="33">
        <f t="shared" si="202"/>
        <v>5039454</v>
      </c>
      <c r="Q1127" s="33">
        <f t="shared" si="203"/>
        <v>1056.522532155099</v>
      </c>
      <c r="R1127" s="33">
        <f t="shared" si="204"/>
        <v>5039454</v>
      </c>
      <c r="S1127" s="33"/>
      <c r="T1127" s="30" t="str">
        <f t="shared" si="205"/>
        <v>COP</v>
      </c>
      <c r="U1127" s="33">
        <v>0</v>
      </c>
      <c r="V1127" s="33">
        <v>0</v>
      </c>
      <c r="W1127" s="33">
        <v>0</v>
      </c>
      <c r="X1127" s="33">
        <f t="shared" si="206"/>
        <v>5039454</v>
      </c>
      <c r="Y1127" s="33">
        <f t="shared" si="207"/>
        <v>1056.522532155099</v>
      </c>
      <c r="Z1127" s="33">
        <f t="shared" si="208"/>
        <v>5039454</v>
      </c>
      <c r="AA1127" s="34">
        <f t="shared" si="209"/>
        <v>7.2666321719403844E-06</v>
      </c>
      <c r="AB1127" s="33" t="s">
        <v>631</v>
      </c>
      <c r="AC1127" s="35">
        <v>44928</v>
      </c>
      <c r="AD1127" s="33">
        <v>75</v>
      </c>
      <c r="AE1127" s="36">
        <f t="shared" si="210"/>
        <v>45003</v>
      </c>
    </row>
    <row r="1128" spans="2:31" ht="14.5" hidden="1">
      <c r="B1128" s="29" t="s">
        <v>1018</v>
      </c>
      <c r="C1128" s="30" t="str">
        <f t="shared" si="200"/>
        <v>(Proveedores estratégicos)</v>
      </c>
      <c r="D1128" s="30">
        <v>4</v>
      </c>
      <c r="E1128" s="30" t="s">
        <v>5137</v>
      </c>
      <c r="F1128" s="30" t="s">
        <v>5138</v>
      </c>
      <c r="G1128" s="30" t="s">
        <v>4780</v>
      </c>
      <c r="H1128" s="31" t="s">
        <v>1219</v>
      </c>
      <c r="I1128" s="31" t="s">
        <v>48</v>
      </c>
      <c r="J1128" s="32">
        <v>4479516</v>
      </c>
      <c r="K1128" s="33">
        <f t="shared" si="201"/>
        <v>939.13141922701959</v>
      </c>
      <c r="L1128" s="33">
        <v>4479516</v>
      </c>
      <c r="M1128" s="33">
        <v>0</v>
      </c>
      <c r="N1128" s="33">
        <v>0</v>
      </c>
      <c r="O1128" s="33">
        <v>0</v>
      </c>
      <c r="P1128" s="33">
        <f t="shared" si="202"/>
        <v>4479516</v>
      </c>
      <c r="Q1128" s="33">
        <f t="shared" si="203"/>
        <v>939.13141922701959</v>
      </c>
      <c r="R1128" s="33">
        <f t="shared" si="204"/>
        <v>4479516</v>
      </c>
      <c r="S1128" s="38"/>
      <c r="T1128" s="30" t="str">
        <f t="shared" si="205"/>
        <v>COP</v>
      </c>
      <c r="U1128" s="33">
        <v>0</v>
      </c>
      <c r="V1128" s="33">
        <v>0</v>
      </c>
      <c r="W1128" s="33">
        <v>0</v>
      </c>
      <c r="X1128" s="33">
        <f t="shared" si="206"/>
        <v>4479516</v>
      </c>
      <c r="Y1128" s="33">
        <f t="shared" si="207"/>
        <v>939.13141922701959</v>
      </c>
      <c r="Z1128" s="33">
        <f t="shared" si="208"/>
        <v>4479516</v>
      </c>
      <c r="AA1128" s="34">
        <f t="shared" si="209"/>
        <v>6.4592305198780862E-06</v>
      </c>
      <c r="AB1128" s="33" t="s">
        <v>631</v>
      </c>
      <c r="AC1128" s="35">
        <v>44928</v>
      </c>
      <c r="AD1128" s="33">
        <v>75</v>
      </c>
      <c r="AE1128" s="36">
        <f t="shared" si="210"/>
        <v>45003</v>
      </c>
    </row>
    <row r="1129" spans="2:31" ht="14.5" hidden="1">
      <c r="B1129" s="29" t="s">
        <v>1018</v>
      </c>
      <c r="C1129" s="30" t="str">
        <f t="shared" si="200"/>
        <v>(Proveedores estratégicos)</v>
      </c>
      <c r="D1129" s="30">
        <v>4</v>
      </c>
      <c r="E1129" s="30" t="s">
        <v>5137</v>
      </c>
      <c r="F1129" s="30" t="s">
        <v>5138</v>
      </c>
      <c r="G1129" s="30" t="s">
        <v>4780</v>
      </c>
      <c r="H1129" s="31" t="s">
        <v>1220</v>
      </c>
      <c r="I1129" s="31" t="s">
        <v>48</v>
      </c>
      <c r="J1129" s="32">
        <v>3162520</v>
      </c>
      <c r="K1129" s="33">
        <f t="shared" si="201"/>
        <v>663.02294621424153</v>
      </c>
      <c r="L1129" s="33">
        <v>3162520</v>
      </c>
      <c r="M1129" s="33">
        <v>0</v>
      </c>
      <c r="N1129" s="33">
        <v>0</v>
      </c>
      <c r="O1129" s="33">
        <v>0</v>
      </c>
      <c r="P1129" s="33">
        <f t="shared" si="202"/>
        <v>3162520</v>
      </c>
      <c r="Q1129" s="33">
        <f t="shared" si="203"/>
        <v>663.02294621424153</v>
      </c>
      <c r="R1129" s="33">
        <f t="shared" si="204"/>
        <v>3162520</v>
      </c>
      <c r="S1129" s="38"/>
      <c r="T1129" s="30" t="str">
        <f t="shared" si="205"/>
        <v>COP</v>
      </c>
      <c r="U1129" s="33">
        <v>0</v>
      </c>
      <c r="V1129" s="33">
        <v>0</v>
      </c>
      <c r="W1129" s="33">
        <v>0</v>
      </c>
      <c r="X1129" s="33">
        <f t="shared" si="206"/>
        <v>3162520</v>
      </c>
      <c r="Y1129" s="33">
        <f t="shared" si="207"/>
        <v>663.02294621424153</v>
      </c>
      <c r="Z1129" s="33">
        <f t="shared" si="208"/>
        <v>3162520</v>
      </c>
      <c r="AA1129" s="34">
        <f t="shared" si="209"/>
        <v>4.5601903651476739E-06</v>
      </c>
      <c r="AB1129" s="33" t="s">
        <v>631</v>
      </c>
      <c r="AC1129" s="35">
        <v>44928</v>
      </c>
      <c r="AD1129" s="33">
        <v>75</v>
      </c>
      <c r="AE1129" s="36">
        <f t="shared" si="210"/>
        <v>45003</v>
      </c>
    </row>
    <row r="1130" spans="2:31" ht="14.5" hidden="1">
      <c r="B1130" s="29" t="s">
        <v>1018</v>
      </c>
      <c r="C1130" s="30" t="str">
        <f t="shared" si="200"/>
        <v>(Proveedores estratégicos)</v>
      </c>
      <c r="D1130" s="30">
        <v>4</v>
      </c>
      <c r="E1130" s="30" t="s">
        <v>5137</v>
      </c>
      <c r="F1130" s="30" t="s">
        <v>5138</v>
      </c>
      <c r="G1130" s="30" t="s">
        <v>4780</v>
      </c>
      <c r="H1130" s="31" t="s">
        <v>1221</v>
      </c>
      <c r="I1130" s="31" t="s">
        <v>48</v>
      </c>
      <c r="J1130" s="32">
        <v>23800</v>
      </c>
      <c r="K1130" s="33">
        <f t="shared" si="201"/>
        <v>4.9896747277168041</v>
      </c>
      <c r="L1130" s="33">
        <v>23800</v>
      </c>
      <c r="M1130" s="33">
        <v>0</v>
      </c>
      <c r="N1130" s="33">
        <v>0</v>
      </c>
      <c r="O1130" s="33">
        <v>0</v>
      </c>
      <c r="P1130" s="33">
        <f t="shared" si="202"/>
        <v>23800</v>
      </c>
      <c r="Q1130" s="33">
        <f t="shared" si="203"/>
        <v>4.9896747277168041</v>
      </c>
      <c r="R1130" s="33">
        <f t="shared" si="204"/>
        <v>23800</v>
      </c>
      <c r="S1130" s="33"/>
      <c r="T1130" s="30" t="str">
        <f t="shared" si="205"/>
        <v>COP</v>
      </c>
      <c r="U1130" s="33">
        <v>0</v>
      </c>
      <c r="V1130" s="33">
        <v>0</v>
      </c>
      <c r="W1130" s="33">
        <v>0</v>
      </c>
      <c r="X1130" s="33">
        <f t="shared" si="206"/>
        <v>23800</v>
      </c>
      <c r="Y1130" s="33">
        <f t="shared" si="207"/>
        <v>4.9896747277168041</v>
      </c>
      <c r="Z1130" s="33">
        <f t="shared" si="208"/>
        <v>23800</v>
      </c>
      <c r="AA1130" s="34">
        <f t="shared" si="209"/>
        <v>3.4318369746441014E-08</v>
      </c>
      <c r="AB1130" s="33" t="s">
        <v>631</v>
      </c>
      <c r="AC1130" s="35">
        <v>44928</v>
      </c>
      <c r="AD1130" s="33">
        <v>75</v>
      </c>
      <c r="AE1130" s="36">
        <f t="shared" si="210"/>
        <v>45003</v>
      </c>
    </row>
    <row r="1131" spans="2:31" ht="14.5" hidden="1">
      <c r="B1131" s="29" t="s">
        <v>1018</v>
      </c>
      <c r="C1131" s="30" t="str">
        <f t="shared" si="200"/>
        <v>(Proveedores estratégicos)</v>
      </c>
      <c r="D1131" s="30">
        <v>4</v>
      </c>
      <c r="E1131" s="30" t="s">
        <v>5137</v>
      </c>
      <c r="F1131" s="30" t="s">
        <v>5138</v>
      </c>
      <c r="G1131" s="30" t="s">
        <v>4780</v>
      </c>
      <c r="H1131" s="31" t="s">
        <v>1222</v>
      </c>
      <c r="I1131" s="31" t="s">
        <v>48</v>
      </c>
      <c r="J1131" s="32">
        <v>1529731</v>
      </c>
      <c r="K1131" s="33">
        <f t="shared" si="201"/>
        <v>319.0913760390788</v>
      </c>
      <c r="L1131" s="33">
        <v>1522018</v>
      </c>
      <c r="M1131" s="33">
        <v>0</v>
      </c>
      <c r="N1131" s="33">
        <v>0</v>
      </c>
      <c r="O1131" s="33">
        <v>0</v>
      </c>
      <c r="P1131" s="33">
        <f t="shared" si="202"/>
        <v>1529731</v>
      </c>
      <c r="Q1131" s="33">
        <f t="shared" si="203"/>
        <v>319.0913760390788</v>
      </c>
      <c r="R1131" s="33">
        <f t="shared" si="204"/>
        <v>1522018</v>
      </c>
      <c r="S1131" s="33"/>
      <c r="T1131" s="30" t="str">
        <f t="shared" si="205"/>
        <v>COP</v>
      </c>
      <c r="U1131" s="33">
        <v>0</v>
      </c>
      <c r="V1131" s="33">
        <v>0</v>
      </c>
      <c r="W1131" s="33">
        <v>0</v>
      </c>
      <c r="X1131" s="33">
        <f t="shared" si="206"/>
        <v>1529731</v>
      </c>
      <c r="Y1131" s="33">
        <f t="shared" si="207"/>
        <v>319.0913760390788</v>
      </c>
      <c r="Z1131" s="33">
        <f t="shared" si="208"/>
        <v>1522018</v>
      </c>
      <c r="AA1131" s="34">
        <f t="shared" si="209"/>
        <v>2.1946712808713724E-06</v>
      </c>
      <c r="AB1131" s="33" t="s">
        <v>631</v>
      </c>
      <c r="AC1131" s="35">
        <v>44928</v>
      </c>
      <c r="AD1131" s="33">
        <v>75</v>
      </c>
      <c r="AE1131" s="36">
        <f t="shared" si="210"/>
        <v>45003</v>
      </c>
    </row>
    <row r="1132" spans="2:31" ht="14.5" hidden="1">
      <c r="B1132" s="29" t="s">
        <v>1018</v>
      </c>
      <c r="C1132" s="30" t="str">
        <f t="shared" si="200"/>
        <v>(Proveedores estratégicos)</v>
      </c>
      <c r="D1132" s="30">
        <v>4</v>
      </c>
      <c r="E1132" s="30" t="s">
        <v>5137</v>
      </c>
      <c r="F1132" s="30" t="s">
        <v>5138</v>
      </c>
      <c r="G1132" s="30" t="s">
        <v>4780</v>
      </c>
      <c r="H1132" s="31" t="s">
        <v>1223</v>
      </c>
      <c r="I1132" s="31" t="s">
        <v>48</v>
      </c>
      <c r="J1132" s="32">
        <v>190000</v>
      </c>
      <c r="K1132" s="33">
        <f t="shared" si="201"/>
        <v>39.833537742277009</v>
      </c>
      <c r="L1132" s="33">
        <v>190000</v>
      </c>
      <c r="M1132" s="33">
        <v>0</v>
      </c>
      <c r="N1132" s="33">
        <v>0</v>
      </c>
      <c r="O1132" s="33">
        <v>0</v>
      </c>
      <c r="P1132" s="33">
        <f t="shared" si="202"/>
        <v>190000</v>
      </c>
      <c r="Q1132" s="33">
        <f t="shared" si="203"/>
        <v>39.833537742277009</v>
      </c>
      <c r="R1132" s="33">
        <f t="shared" si="204"/>
        <v>190000</v>
      </c>
      <c r="S1132" s="38"/>
      <c r="T1132" s="30" t="str">
        <f t="shared" si="205"/>
        <v>COP</v>
      </c>
      <c r="U1132" s="33">
        <v>0</v>
      </c>
      <c r="V1132" s="33">
        <v>0</v>
      </c>
      <c r="W1132" s="33">
        <v>0</v>
      </c>
      <c r="X1132" s="33">
        <f t="shared" si="206"/>
        <v>190000</v>
      </c>
      <c r="Y1132" s="33">
        <f t="shared" si="207"/>
        <v>39.833537742277009</v>
      </c>
      <c r="Z1132" s="33">
        <f t="shared" si="208"/>
        <v>190000</v>
      </c>
      <c r="AA1132" s="34">
        <f t="shared" si="209"/>
        <v>2.7397017864805852E-07</v>
      </c>
      <c r="AB1132" s="33" t="s">
        <v>631</v>
      </c>
      <c r="AC1132" s="35">
        <v>44928</v>
      </c>
      <c r="AD1132" s="33">
        <v>75</v>
      </c>
      <c r="AE1132" s="36">
        <f t="shared" si="210"/>
        <v>45003</v>
      </c>
    </row>
    <row r="1133" spans="2:31" ht="14.5" hidden="1">
      <c r="B1133" s="29" t="s">
        <v>1018</v>
      </c>
      <c r="C1133" s="30" t="str">
        <f t="shared" si="200"/>
        <v>(Proveedores estratégicos)</v>
      </c>
      <c r="D1133" s="30">
        <v>4</v>
      </c>
      <c r="E1133" s="30" t="s">
        <v>5137</v>
      </c>
      <c r="F1133" s="30" t="s">
        <v>5138</v>
      </c>
      <c r="G1133" s="30" t="s">
        <v>4780</v>
      </c>
      <c r="H1133" s="31" t="s">
        <v>1224</v>
      </c>
      <c r="I1133" s="31" t="s">
        <v>48</v>
      </c>
      <c r="J1133" s="32">
        <v>6052499</v>
      </c>
      <c r="K1133" s="33">
        <f t="shared" si="201"/>
        <v>1268.9076176399676</v>
      </c>
      <c r="L1133" s="33">
        <v>6052499</v>
      </c>
      <c r="M1133" s="33">
        <v>0</v>
      </c>
      <c r="N1133" s="33">
        <v>0</v>
      </c>
      <c r="O1133" s="33">
        <v>0</v>
      </c>
      <c r="P1133" s="33">
        <f t="shared" si="202"/>
        <v>6052499</v>
      </c>
      <c r="Q1133" s="33">
        <f t="shared" si="203"/>
        <v>1268.9076176399676</v>
      </c>
      <c r="R1133" s="33">
        <f t="shared" si="204"/>
        <v>6052499</v>
      </c>
      <c r="S1133" s="33"/>
      <c r="T1133" s="30" t="str">
        <f t="shared" si="205"/>
        <v>COP</v>
      </c>
      <c r="U1133" s="33">
        <v>0</v>
      </c>
      <c r="V1133" s="33">
        <v>0</v>
      </c>
      <c r="W1133" s="33">
        <v>0</v>
      </c>
      <c r="X1133" s="33">
        <f t="shared" si="206"/>
        <v>6052499</v>
      </c>
      <c r="Y1133" s="33">
        <f t="shared" si="207"/>
        <v>1268.9076176399676</v>
      </c>
      <c r="Z1133" s="33">
        <f t="shared" si="208"/>
        <v>6052499</v>
      </c>
      <c r="AA1133" s="34">
        <f t="shared" si="209"/>
        <v>8.7273906963010285E-06</v>
      </c>
      <c r="AB1133" s="33" t="s">
        <v>631</v>
      </c>
      <c r="AC1133" s="35">
        <v>44928</v>
      </c>
      <c r="AD1133" s="33">
        <v>75</v>
      </c>
      <c r="AE1133" s="36">
        <f t="shared" si="210"/>
        <v>45003</v>
      </c>
    </row>
    <row r="1134" spans="2:31" ht="14.5" hidden="1">
      <c r="B1134" s="29" t="s">
        <v>1018</v>
      </c>
      <c r="C1134" s="30" t="str">
        <f t="shared" si="200"/>
        <v>(Proveedores estratégicos)</v>
      </c>
      <c r="D1134" s="30">
        <v>4</v>
      </c>
      <c r="E1134" s="30" t="s">
        <v>5137</v>
      </c>
      <c r="F1134" s="30" t="s">
        <v>5138</v>
      </c>
      <c r="G1134" s="30" t="s">
        <v>4780</v>
      </c>
      <c r="H1134" s="31" t="s">
        <v>1225</v>
      </c>
      <c r="I1134" s="31" t="s">
        <v>48</v>
      </c>
      <c r="J1134" s="32">
        <v>47084</v>
      </c>
      <c r="K1134" s="33">
        <f t="shared" si="201"/>
        <v>9.8711699529335295</v>
      </c>
      <c r="L1134" s="33">
        <v>47084</v>
      </c>
      <c r="M1134" s="33">
        <v>0</v>
      </c>
      <c r="N1134" s="33">
        <v>0</v>
      </c>
      <c r="O1134" s="33">
        <v>0</v>
      </c>
      <c r="P1134" s="33">
        <f t="shared" si="202"/>
        <v>47084</v>
      </c>
      <c r="Q1134" s="33">
        <f t="shared" si="203"/>
        <v>9.8711699529335295</v>
      </c>
      <c r="R1134" s="33">
        <f t="shared" si="204"/>
        <v>47084</v>
      </c>
      <c r="S1134" s="33"/>
      <c r="T1134" s="30" t="str">
        <f t="shared" si="205"/>
        <v>COP</v>
      </c>
      <c r="U1134" s="33">
        <v>0</v>
      </c>
      <c r="V1134" s="33">
        <v>0</v>
      </c>
      <c r="W1134" s="33">
        <v>0</v>
      </c>
      <c r="X1134" s="33">
        <f t="shared" si="206"/>
        <v>47084</v>
      </c>
      <c r="Y1134" s="33">
        <f t="shared" si="207"/>
        <v>9.8711699529335295</v>
      </c>
      <c r="Z1134" s="33">
        <f t="shared" si="208"/>
        <v>47084</v>
      </c>
      <c r="AA1134" s="34">
        <f t="shared" si="209"/>
        <v>6.7892694165606243E-08</v>
      </c>
      <c r="AB1134" s="33" t="s">
        <v>631</v>
      </c>
      <c r="AC1134" s="35">
        <v>44928</v>
      </c>
      <c r="AD1134" s="33">
        <v>75</v>
      </c>
      <c r="AE1134" s="36">
        <f t="shared" si="210"/>
        <v>45003</v>
      </c>
    </row>
    <row r="1135" spans="2:31" ht="14.5" hidden="1">
      <c r="B1135" s="29" t="s">
        <v>1018</v>
      </c>
      <c r="C1135" s="30" t="str">
        <f t="shared" si="200"/>
        <v>(Proveedores estratégicos)</v>
      </c>
      <c r="D1135" s="30">
        <v>4</v>
      </c>
      <c r="E1135" s="30" t="s">
        <v>5137</v>
      </c>
      <c r="F1135" s="30" t="s">
        <v>5138</v>
      </c>
      <c r="G1135" s="30" t="s">
        <v>4780</v>
      </c>
      <c r="H1135" s="31" t="s">
        <v>1226</v>
      </c>
      <c r="I1135" s="31" t="s">
        <v>48</v>
      </c>
      <c r="J1135" s="32">
        <v>1412506</v>
      </c>
      <c r="K1135" s="33">
        <f t="shared" si="201"/>
        <v>296.13216348522491</v>
      </c>
      <c r="L1135" s="33">
        <v>1412506</v>
      </c>
      <c r="M1135" s="33">
        <v>0</v>
      </c>
      <c r="N1135" s="33">
        <v>0</v>
      </c>
      <c r="O1135" s="33">
        <v>0</v>
      </c>
      <c r="P1135" s="33">
        <f t="shared" si="202"/>
        <v>1412506</v>
      </c>
      <c r="Q1135" s="33">
        <f t="shared" si="203"/>
        <v>296.13216348522491</v>
      </c>
      <c r="R1135" s="33">
        <f t="shared" si="204"/>
        <v>1412506</v>
      </c>
      <c r="S1135" s="33"/>
      <c r="T1135" s="30" t="str">
        <f t="shared" si="205"/>
        <v>COP</v>
      </c>
      <c r="U1135" s="33">
        <v>0</v>
      </c>
      <c r="V1135" s="33">
        <v>0</v>
      </c>
      <c r="W1135" s="33">
        <v>0</v>
      </c>
      <c r="X1135" s="33">
        <f t="shared" si="206"/>
        <v>1412506</v>
      </c>
      <c r="Y1135" s="33">
        <f t="shared" si="207"/>
        <v>296.13216348522491</v>
      </c>
      <c r="Z1135" s="33">
        <f t="shared" si="208"/>
        <v>1412506</v>
      </c>
      <c r="AA1135" s="34">
        <f t="shared" si="209"/>
        <v>2.0367606376918658E-06</v>
      </c>
      <c r="AB1135" s="33" t="s">
        <v>631</v>
      </c>
      <c r="AC1135" s="35">
        <v>44928</v>
      </c>
      <c r="AD1135" s="33">
        <v>75</v>
      </c>
      <c r="AE1135" s="36">
        <f t="shared" si="210"/>
        <v>45003</v>
      </c>
    </row>
    <row r="1136" spans="2:31" ht="14.5" hidden="1">
      <c r="B1136" s="29" t="s">
        <v>1018</v>
      </c>
      <c r="C1136" s="30" t="str">
        <f t="shared" si="200"/>
        <v>(Proveedores estratégicos)</v>
      </c>
      <c r="D1136" s="30">
        <v>4</v>
      </c>
      <c r="E1136" s="30" t="s">
        <v>5137</v>
      </c>
      <c r="F1136" s="30" t="s">
        <v>5138</v>
      </c>
      <c r="G1136" s="30" t="s">
        <v>4780</v>
      </c>
      <c r="H1136" s="31" t="s">
        <v>1227</v>
      </c>
      <c r="I1136" s="31" t="s">
        <v>48</v>
      </c>
      <c r="J1136" s="32">
        <v>1338514</v>
      </c>
      <c r="K1136" s="33">
        <f t="shared" si="201"/>
        <v>280.61972598719035</v>
      </c>
      <c r="L1136" s="33">
        <v>1338514</v>
      </c>
      <c r="M1136" s="33">
        <v>0</v>
      </c>
      <c r="N1136" s="33">
        <v>0</v>
      </c>
      <c r="O1136" s="33">
        <v>0</v>
      </c>
      <c r="P1136" s="33">
        <f t="shared" si="202"/>
        <v>1338514</v>
      </c>
      <c r="Q1136" s="33">
        <f t="shared" si="203"/>
        <v>280.61972598719035</v>
      </c>
      <c r="R1136" s="33">
        <f t="shared" si="204"/>
        <v>1338514</v>
      </c>
      <c r="S1136" s="33"/>
      <c r="T1136" s="30" t="str">
        <f t="shared" si="205"/>
        <v>COP</v>
      </c>
      <c r="U1136" s="33">
        <v>0</v>
      </c>
      <c r="V1136" s="33">
        <v>0</v>
      </c>
      <c r="W1136" s="33">
        <v>0</v>
      </c>
      <c r="X1136" s="33">
        <f t="shared" si="206"/>
        <v>1338514</v>
      </c>
      <c r="Y1136" s="33">
        <f t="shared" si="207"/>
        <v>280.61972598719035</v>
      </c>
      <c r="Z1136" s="33">
        <f t="shared" si="208"/>
        <v>1338514</v>
      </c>
      <c r="AA1136" s="34">
        <f t="shared" si="209"/>
        <v>1.9300679984364601E-06</v>
      </c>
      <c r="AB1136" s="33" t="s">
        <v>631</v>
      </c>
      <c r="AC1136" s="35">
        <v>44928</v>
      </c>
      <c r="AD1136" s="33">
        <v>75</v>
      </c>
      <c r="AE1136" s="36">
        <f t="shared" si="210"/>
        <v>45003</v>
      </c>
    </row>
    <row r="1137" spans="2:31" ht="14.5" hidden="1">
      <c r="B1137" s="29" t="s">
        <v>1018</v>
      </c>
      <c r="C1137" s="30" t="str">
        <f t="shared" si="200"/>
        <v>(Proveedores estratégicos)</v>
      </c>
      <c r="D1137" s="30">
        <v>4</v>
      </c>
      <c r="E1137" s="30" t="s">
        <v>5137</v>
      </c>
      <c r="F1137" s="30" t="s">
        <v>5138</v>
      </c>
      <c r="G1137" s="30" t="s">
        <v>4780</v>
      </c>
      <c r="H1137" s="31" t="s">
        <v>1228</v>
      </c>
      <c r="I1137" s="31" t="s">
        <v>48</v>
      </c>
      <c r="J1137" s="32">
        <v>53550</v>
      </c>
      <c r="K1137" s="33">
        <f t="shared" si="201"/>
        <v>11.226768137362809</v>
      </c>
      <c r="L1137" s="33">
        <v>53550</v>
      </c>
      <c r="M1137" s="33">
        <v>0</v>
      </c>
      <c r="N1137" s="33">
        <v>0</v>
      </c>
      <c r="O1137" s="33">
        <v>0</v>
      </c>
      <c r="P1137" s="33">
        <f t="shared" si="202"/>
        <v>53550</v>
      </c>
      <c r="Q1137" s="33">
        <f t="shared" si="203"/>
        <v>11.226768137362809</v>
      </c>
      <c r="R1137" s="33">
        <f t="shared" si="204"/>
        <v>53550</v>
      </c>
      <c r="S1137" s="33"/>
      <c r="T1137" s="30" t="str">
        <f t="shared" si="205"/>
        <v>COP</v>
      </c>
      <c r="U1137" s="33">
        <v>0</v>
      </c>
      <c r="V1137" s="33">
        <v>0</v>
      </c>
      <c r="W1137" s="33">
        <v>0</v>
      </c>
      <c r="X1137" s="33">
        <f t="shared" si="206"/>
        <v>53550</v>
      </c>
      <c r="Y1137" s="33">
        <f t="shared" si="207"/>
        <v>11.226768137362809</v>
      </c>
      <c r="Z1137" s="33">
        <f t="shared" si="208"/>
        <v>53550</v>
      </c>
      <c r="AA1137" s="34">
        <f t="shared" si="209"/>
        <v>7.7216331929492284E-08</v>
      </c>
      <c r="AB1137" s="33" t="s">
        <v>631</v>
      </c>
      <c r="AC1137" s="35">
        <v>44928</v>
      </c>
      <c r="AD1137" s="33">
        <v>75</v>
      </c>
      <c r="AE1137" s="36">
        <f t="shared" si="210"/>
        <v>45003</v>
      </c>
    </row>
    <row r="1138" spans="2:31" ht="14.5" hidden="1">
      <c r="B1138" s="29" t="s">
        <v>1018</v>
      </c>
      <c r="C1138" s="30" t="str">
        <f t="shared" si="200"/>
        <v>(Proveedores estratégicos)</v>
      </c>
      <c r="D1138" s="30">
        <v>4</v>
      </c>
      <c r="E1138" s="30" t="s">
        <v>5137</v>
      </c>
      <c r="F1138" s="30" t="s">
        <v>5138</v>
      </c>
      <c r="G1138" s="30" t="s">
        <v>4780</v>
      </c>
      <c r="H1138" s="31" t="s">
        <v>1229</v>
      </c>
      <c r="I1138" s="31" t="s">
        <v>48</v>
      </c>
      <c r="J1138" s="32">
        <v>158095</v>
      </c>
      <c r="K1138" s="33">
        <f t="shared" si="201"/>
        <v>33.144648154554126</v>
      </c>
      <c r="L1138" s="33">
        <v>158095</v>
      </c>
      <c r="M1138" s="33">
        <v>0</v>
      </c>
      <c r="N1138" s="33">
        <v>0</v>
      </c>
      <c r="O1138" s="33">
        <v>0</v>
      </c>
      <c r="P1138" s="33">
        <f t="shared" si="202"/>
        <v>158095</v>
      </c>
      <c r="Q1138" s="33">
        <f t="shared" si="203"/>
        <v>33.144648154554126</v>
      </c>
      <c r="R1138" s="33">
        <f t="shared" si="204"/>
        <v>158095</v>
      </c>
      <c r="S1138" s="38"/>
      <c r="T1138" s="30" t="str">
        <f t="shared" si="205"/>
        <v>COP</v>
      </c>
      <c r="U1138" s="33">
        <v>0</v>
      </c>
      <c r="V1138" s="33">
        <v>0</v>
      </c>
      <c r="W1138" s="33">
        <v>0</v>
      </c>
      <c r="X1138" s="33">
        <f t="shared" si="206"/>
        <v>158095</v>
      </c>
      <c r="Y1138" s="33">
        <f t="shared" si="207"/>
        <v>33.144648154554126</v>
      </c>
      <c r="Z1138" s="33">
        <f t="shared" si="208"/>
        <v>158095</v>
      </c>
      <c r="AA1138" s="34">
        <f t="shared" si="209"/>
        <v>2.2796481785981479E-07</v>
      </c>
      <c r="AB1138" s="33" t="s">
        <v>631</v>
      </c>
      <c r="AC1138" s="35">
        <v>44928</v>
      </c>
      <c r="AD1138" s="33">
        <v>75</v>
      </c>
      <c r="AE1138" s="36">
        <f t="shared" si="210"/>
        <v>45003</v>
      </c>
    </row>
    <row r="1139" spans="2:31" ht="14.5" hidden="1">
      <c r="B1139" s="29" t="s">
        <v>1018</v>
      </c>
      <c r="C1139" s="30" t="str">
        <f t="shared" si="200"/>
        <v>(Proveedores estratégicos)</v>
      </c>
      <c r="D1139" s="30">
        <v>4</v>
      </c>
      <c r="E1139" s="30" t="s">
        <v>5137</v>
      </c>
      <c r="F1139" s="30" t="s">
        <v>5138</v>
      </c>
      <c r="G1139" s="30" t="s">
        <v>4780</v>
      </c>
      <c r="H1139" s="31" t="s">
        <v>1230</v>
      </c>
      <c r="I1139" s="31" t="s">
        <v>48</v>
      </c>
      <c r="J1139" s="32">
        <v>2920215</v>
      </c>
      <c r="K1139" s="33">
        <f t="shared" si="201"/>
        <v>607.32580689120198</v>
      </c>
      <c r="L1139" s="33">
        <v>2896853</v>
      </c>
      <c r="M1139" s="33">
        <v>0</v>
      </c>
      <c r="N1139" s="33">
        <v>0</v>
      </c>
      <c r="O1139" s="33">
        <v>0</v>
      </c>
      <c r="P1139" s="33">
        <f t="shared" si="202"/>
        <v>2920215</v>
      </c>
      <c r="Q1139" s="33">
        <f t="shared" si="203"/>
        <v>607.32580689120198</v>
      </c>
      <c r="R1139" s="33">
        <f t="shared" si="204"/>
        <v>2896853</v>
      </c>
      <c r="S1139" s="33"/>
      <c r="T1139" s="30" t="str">
        <f t="shared" si="205"/>
        <v>COP</v>
      </c>
      <c r="U1139" s="33">
        <v>0</v>
      </c>
      <c r="V1139" s="33">
        <v>0</v>
      </c>
      <c r="W1139" s="33">
        <v>0</v>
      </c>
      <c r="X1139" s="33">
        <f t="shared" si="206"/>
        <v>2920215</v>
      </c>
      <c r="Y1139" s="33">
        <f t="shared" si="207"/>
        <v>607.32580689120198</v>
      </c>
      <c r="Z1139" s="33">
        <f t="shared" si="208"/>
        <v>2896853</v>
      </c>
      <c r="AA1139" s="34">
        <f t="shared" si="209"/>
        <v>4.1771122838271802E-06</v>
      </c>
      <c r="AB1139" s="33" t="s">
        <v>631</v>
      </c>
      <c r="AC1139" s="35">
        <v>44928</v>
      </c>
      <c r="AD1139" s="33">
        <v>75</v>
      </c>
      <c r="AE1139" s="36">
        <f t="shared" si="210"/>
        <v>45003</v>
      </c>
    </row>
    <row r="1140" spans="2:31" ht="14.5" hidden="1">
      <c r="B1140" s="29" t="s">
        <v>1018</v>
      </c>
      <c r="C1140" s="30" t="str">
        <f t="shared" si="200"/>
        <v>(Proveedores estratégicos)</v>
      </c>
      <c r="D1140" s="30">
        <v>4</v>
      </c>
      <c r="E1140" s="30" t="s">
        <v>5137</v>
      </c>
      <c r="F1140" s="30" t="s">
        <v>5138</v>
      </c>
      <c r="G1140" s="30" t="s">
        <v>4780</v>
      </c>
      <c r="H1140" s="31" t="s">
        <v>1231</v>
      </c>
      <c r="I1140" s="31" t="s">
        <v>48</v>
      </c>
      <c r="J1140" s="32">
        <v>5950</v>
      </c>
      <c r="K1140" s="33">
        <f t="shared" si="201"/>
        <v>1.247418681929201</v>
      </c>
      <c r="L1140" s="33">
        <v>5950</v>
      </c>
      <c r="M1140" s="33">
        <v>0</v>
      </c>
      <c r="N1140" s="33">
        <v>0</v>
      </c>
      <c r="O1140" s="33">
        <v>0</v>
      </c>
      <c r="P1140" s="33">
        <f t="shared" si="202"/>
        <v>5950</v>
      </c>
      <c r="Q1140" s="33">
        <f t="shared" si="203"/>
        <v>1.247418681929201</v>
      </c>
      <c r="R1140" s="33">
        <f t="shared" si="204"/>
        <v>5950</v>
      </c>
      <c r="S1140" s="33"/>
      <c r="T1140" s="30" t="str">
        <f t="shared" si="205"/>
        <v>COP</v>
      </c>
      <c r="U1140" s="33">
        <v>0</v>
      </c>
      <c r="V1140" s="33">
        <v>0</v>
      </c>
      <c r="W1140" s="33">
        <v>0</v>
      </c>
      <c r="X1140" s="33">
        <f t="shared" si="206"/>
        <v>5950</v>
      </c>
      <c r="Y1140" s="33">
        <f t="shared" si="207"/>
        <v>1.247418681929201</v>
      </c>
      <c r="Z1140" s="33">
        <f t="shared" si="208"/>
        <v>5950</v>
      </c>
      <c r="AA1140" s="34">
        <f t="shared" si="209"/>
        <v>8.5795924366102534E-09</v>
      </c>
      <c r="AB1140" s="33" t="s">
        <v>631</v>
      </c>
      <c r="AC1140" s="35">
        <v>44928</v>
      </c>
      <c r="AD1140" s="33">
        <v>75</v>
      </c>
      <c r="AE1140" s="36">
        <f t="shared" si="210"/>
        <v>45003</v>
      </c>
    </row>
    <row r="1141" spans="2:31" ht="14.5" hidden="1">
      <c r="B1141" s="29" t="s">
        <v>1018</v>
      </c>
      <c r="C1141" s="30" t="str">
        <f t="shared" si="200"/>
        <v>(Proveedores estratégicos)</v>
      </c>
      <c r="D1141" s="30">
        <v>4</v>
      </c>
      <c r="E1141" s="30" t="s">
        <v>5137</v>
      </c>
      <c r="F1141" s="30" t="s">
        <v>5138</v>
      </c>
      <c r="G1141" s="30" t="s">
        <v>4780</v>
      </c>
      <c r="H1141" s="31" t="s">
        <v>1232</v>
      </c>
      <c r="I1141" s="31" t="s">
        <v>48</v>
      </c>
      <c r="J1141" s="32">
        <v>191216</v>
      </c>
      <c r="K1141" s="33">
        <f t="shared" si="201"/>
        <v>40.088472383827579</v>
      </c>
      <c r="L1141" s="33">
        <v>191216</v>
      </c>
      <c r="M1141" s="33">
        <v>0</v>
      </c>
      <c r="N1141" s="33">
        <v>0</v>
      </c>
      <c r="O1141" s="33">
        <v>0</v>
      </c>
      <c r="P1141" s="33">
        <f t="shared" si="202"/>
        <v>191216</v>
      </c>
      <c r="Q1141" s="33">
        <f t="shared" si="203"/>
        <v>40.088472383827579</v>
      </c>
      <c r="R1141" s="33">
        <f t="shared" si="204"/>
        <v>191216</v>
      </c>
      <c r="S1141" s="33"/>
      <c r="T1141" s="30" t="str">
        <f t="shared" si="205"/>
        <v>COP</v>
      </c>
      <c r="U1141" s="33">
        <v>0</v>
      </c>
      <c r="V1141" s="33">
        <v>0</v>
      </c>
      <c r="W1141" s="33">
        <v>0</v>
      </c>
      <c r="X1141" s="33">
        <f t="shared" si="206"/>
        <v>191216</v>
      </c>
      <c r="Y1141" s="33">
        <f t="shared" si="207"/>
        <v>40.088472383827579</v>
      </c>
      <c r="Z1141" s="33">
        <f t="shared" si="208"/>
        <v>191216</v>
      </c>
      <c r="AA1141" s="34">
        <f t="shared" si="209"/>
        <v>2.757235877914061E-07</v>
      </c>
      <c r="AB1141" s="33" t="s">
        <v>631</v>
      </c>
      <c r="AC1141" s="35">
        <v>44928</v>
      </c>
      <c r="AD1141" s="33">
        <v>75</v>
      </c>
      <c r="AE1141" s="36">
        <f t="shared" si="210"/>
        <v>45003</v>
      </c>
    </row>
    <row r="1142" spans="2:31" ht="14.5" hidden="1">
      <c r="B1142" s="29" t="s">
        <v>1018</v>
      </c>
      <c r="C1142" s="30" t="str">
        <f t="shared" si="200"/>
        <v>(Proveedores estratégicos)</v>
      </c>
      <c r="D1142" s="30">
        <v>4</v>
      </c>
      <c r="E1142" s="30" t="s">
        <v>5137</v>
      </c>
      <c r="F1142" s="30" t="s">
        <v>5138</v>
      </c>
      <c r="G1142" s="30" t="s">
        <v>4780</v>
      </c>
      <c r="H1142" s="31" t="s">
        <v>1233</v>
      </c>
      <c r="I1142" s="31" t="s">
        <v>48</v>
      </c>
      <c r="J1142" s="32">
        <v>41650</v>
      </c>
      <c r="K1142" s="33">
        <f t="shared" si="201"/>
        <v>8.7319307735044074</v>
      </c>
      <c r="L1142" s="33">
        <v>41650</v>
      </c>
      <c r="M1142" s="33">
        <v>0</v>
      </c>
      <c r="N1142" s="33">
        <v>0</v>
      </c>
      <c r="O1142" s="33">
        <v>0</v>
      </c>
      <c r="P1142" s="33">
        <f t="shared" si="202"/>
        <v>41650</v>
      </c>
      <c r="Q1142" s="33">
        <f t="shared" si="203"/>
        <v>8.7319307735044074</v>
      </c>
      <c r="R1142" s="33">
        <f t="shared" si="204"/>
        <v>41650</v>
      </c>
      <c r="S1142" s="33"/>
      <c r="T1142" s="30" t="str">
        <f t="shared" si="205"/>
        <v>COP</v>
      </c>
      <c r="U1142" s="33">
        <v>0</v>
      </c>
      <c r="V1142" s="33">
        <v>0</v>
      </c>
      <c r="W1142" s="33">
        <v>0</v>
      </c>
      <c r="X1142" s="33">
        <f t="shared" si="206"/>
        <v>41650</v>
      </c>
      <c r="Y1142" s="33">
        <f t="shared" si="207"/>
        <v>8.7319307735044074</v>
      </c>
      <c r="Z1142" s="33">
        <f t="shared" si="208"/>
        <v>41650</v>
      </c>
      <c r="AA1142" s="34">
        <f t="shared" si="209"/>
        <v>6.0057147056271771E-08</v>
      </c>
      <c r="AB1142" s="33" t="s">
        <v>631</v>
      </c>
      <c r="AC1142" s="35">
        <v>44928</v>
      </c>
      <c r="AD1142" s="33">
        <v>75</v>
      </c>
      <c r="AE1142" s="36">
        <f t="shared" si="210"/>
        <v>45003</v>
      </c>
    </row>
    <row r="1143" spans="2:31" ht="14.5" hidden="1">
      <c r="B1143" s="29" t="s">
        <v>1018</v>
      </c>
      <c r="C1143" s="30" t="str">
        <f t="shared" si="200"/>
        <v>(Proveedores estratégicos)</v>
      </c>
      <c r="D1143" s="30">
        <v>4</v>
      </c>
      <c r="E1143" s="30" t="s">
        <v>5137</v>
      </c>
      <c r="F1143" s="30" t="s">
        <v>5138</v>
      </c>
      <c r="G1143" s="30" t="s">
        <v>4780</v>
      </c>
      <c r="H1143" s="31" t="s">
        <v>1234</v>
      </c>
      <c r="I1143" s="31" t="s">
        <v>48</v>
      </c>
      <c r="J1143" s="32">
        <v>894587</v>
      </c>
      <c r="K1143" s="33">
        <f t="shared" si="201"/>
        <v>187.55034225394928</v>
      </c>
      <c r="L1143" s="33">
        <v>894587</v>
      </c>
      <c r="M1143" s="33">
        <v>0</v>
      </c>
      <c r="N1143" s="33">
        <v>0</v>
      </c>
      <c r="O1143" s="33">
        <v>0</v>
      </c>
      <c r="P1143" s="33">
        <f t="shared" si="202"/>
        <v>894587</v>
      </c>
      <c r="Q1143" s="33">
        <f t="shared" si="203"/>
        <v>187.55034225394928</v>
      </c>
      <c r="R1143" s="33">
        <f t="shared" si="204"/>
        <v>894587</v>
      </c>
      <c r="S1143" s="33"/>
      <c r="T1143" s="30" t="str">
        <f t="shared" si="205"/>
        <v>COP</v>
      </c>
      <c r="U1143" s="33">
        <v>0</v>
      </c>
      <c r="V1143" s="33">
        <v>0</v>
      </c>
      <c r="W1143" s="33">
        <v>0</v>
      </c>
      <c r="X1143" s="33">
        <f t="shared" si="206"/>
        <v>894587</v>
      </c>
      <c r="Y1143" s="33">
        <f t="shared" si="207"/>
        <v>187.55034225394928</v>
      </c>
      <c r="Z1143" s="33">
        <f t="shared" si="208"/>
        <v>894587</v>
      </c>
      <c r="AA1143" s="34">
        <f t="shared" si="209"/>
        <v>1.2899482116117405E-06</v>
      </c>
      <c r="AB1143" s="33" t="s">
        <v>631</v>
      </c>
      <c r="AC1143" s="35">
        <v>44928</v>
      </c>
      <c r="AD1143" s="33">
        <v>75</v>
      </c>
      <c r="AE1143" s="36">
        <f t="shared" si="210"/>
        <v>45003</v>
      </c>
    </row>
    <row r="1144" spans="2:31" ht="14.5" hidden="1">
      <c r="B1144" s="29" t="s">
        <v>1018</v>
      </c>
      <c r="C1144" s="30" t="str">
        <f t="shared" si="200"/>
        <v>(Proveedores estratégicos)</v>
      </c>
      <c r="D1144" s="30">
        <v>4</v>
      </c>
      <c r="E1144" s="30" t="s">
        <v>5137</v>
      </c>
      <c r="F1144" s="30" t="s">
        <v>5138</v>
      </c>
      <c r="G1144" s="30" t="s">
        <v>4780</v>
      </c>
      <c r="H1144" s="31" t="s">
        <v>1235</v>
      </c>
      <c r="I1144" s="31" t="s">
        <v>48</v>
      </c>
      <c r="J1144" s="32">
        <v>26577996</v>
      </c>
      <c r="K1144" s="33">
        <f t="shared" si="201"/>
        <v>5572.0821409478285</v>
      </c>
      <c r="L1144" s="33">
        <v>26577996</v>
      </c>
      <c r="M1144" s="33">
        <v>0</v>
      </c>
      <c r="N1144" s="33">
        <v>0</v>
      </c>
      <c r="O1144" s="33">
        <v>0</v>
      </c>
      <c r="P1144" s="33">
        <f t="shared" si="202"/>
        <v>26577996</v>
      </c>
      <c r="Q1144" s="33">
        <f t="shared" si="203"/>
        <v>5572.0821409478285</v>
      </c>
      <c r="R1144" s="33">
        <f t="shared" si="204"/>
        <v>26577996</v>
      </c>
      <c r="S1144" s="33"/>
      <c r="T1144" s="30" t="str">
        <f t="shared" si="205"/>
        <v>COP</v>
      </c>
      <c r="U1144" s="33">
        <v>0</v>
      </c>
      <c r="V1144" s="33">
        <v>0</v>
      </c>
      <c r="W1144" s="33">
        <v>0</v>
      </c>
      <c r="X1144" s="33">
        <f t="shared" si="206"/>
        <v>26577996</v>
      </c>
      <c r="Y1144" s="33">
        <f t="shared" si="207"/>
        <v>5572.0821409478285</v>
      </c>
      <c r="Z1144" s="33">
        <f t="shared" si="208"/>
        <v>26577996</v>
      </c>
      <c r="AA1144" s="34">
        <f t="shared" si="209"/>
        <v>3.8324096380144128E-05</v>
      </c>
      <c r="AB1144" s="33" t="s">
        <v>631</v>
      </c>
      <c r="AC1144" s="35">
        <v>44928</v>
      </c>
      <c r="AD1144" s="33">
        <v>75</v>
      </c>
      <c r="AE1144" s="36">
        <f t="shared" si="210"/>
        <v>45003</v>
      </c>
    </row>
    <row r="1145" spans="2:31" ht="14.5" hidden="1">
      <c r="B1145" s="29" t="s">
        <v>1018</v>
      </c>
      <c r="C1145" s="30" t="str">
        <f t="shared" si="200"/>
        <v>(Proveedores estratégicos)</v>
      </c>
      <c r="D1145" s="30">
        <v>4</v>
      </c>
      <c r="E1145" s="30" t="s">
        <v>5137</v>
      </c>
      <c r="F1145" s="30" t="s">
        <v>5138</v>
      </c>
      <c r="G1145" s="30" t="s">
        <v>4780</v>
      </c>
      <c r="H1145" s="31" t="s">
        <v>1236</v>
      </c>
      <c r="I1145" s="31" t="s">
        <v>48</v>
      </c>
      <c r="J1145" s="32">
        <v>2236468</v>
      </c>
      <c r="K1145" s="33">
        <f t="shared" si="201"/>
        <v>468.87596045997248</v>
      </c>
      <c r="L1145" s="33">
        <v>2236468</v>
      </c>
      <c r="M1145" s="33">
        <v>0</v>
      </c>
      <c r="N1145" s="33">
        <v>0</v>
      </c>
      <c r="O1145" s="33">
        <v>0</v>
      </c>
      <c r="P1145" s="33">
        <f t="shared" si="202"/>
        <v>2236468</v>
      </c>
      <c r="Q1145" s="33">
        <f t="shared" si="203"/>
        <v>468.87596045997248</v>
      </c>
      <c r="R1145" s="33">
        <f t="shared" si="204"/>
        <v>2236468</v>
      </c>
      <c r="S1145" s="33"/>
      <c r="T1145" s="30" t="str">
        <f t="shared" si="205"/>
        <v>COP</v>
      </c>
      <c r="U1145" s="33">
        <v>0</v>
      </c>
      <c r="V1145" s="33">
        <v>0</v>
      </c>
      <c r="W1145" s="33">
        <v>0</v>
      </c>
      <c r="X1145" s="33">
        <f t="shared" si="206"/>
        <v>2236468</v>
      </c>
      <c r="Y1145" s="33">
        <f t="shared" si="207"/>
        <v>468.87596045997248</v>
      </c>
      <c r="Z1145" s="33">
        <f t="shared" si="208"/>
        <v>2236468</v>
      </c>
      <c r="AA1145" s="34">
        <f t="shared" si="209"/>
        <v>3.2248712500035058E-06</v>
      </c>
      <c r="AB1145" s="33" t="s">
        <v>631</v>
      </c>
      <c r="AC1145" s="35">
        <v>44928</v>
      </c>
      <c r="AD1145" s="33">
        <v>75</v>
      </c>
      <c r="AE1145" s="36">
        <f t="shared" si="210"/>
        <v>45003</v>
      </c>
    </row>
    <row r="1146" spans="2:31" ht="14.5" hidden="1">
      <c r="B1146" s="29" t="s">
        <v>1018</v>
      </c>
      <c r="C1146" s="30" t="str">
        <f t="shared" si="200"/>
        <v>(Proveedores estratégicos)</v>
      </c>
      <c r="D1146" s="30">
        <v>4</v>
      </c>
      <c r="E1146" s="30" t="s">
        <v>5137</v>
      </c>
      <c r="F1146" s="30" t="s">
        <v>5138</v>
      </c>
      <c r="G1146" s="30" t="s">
        <v>4780</v>
      </c>
      <c r="H1146" s="31" t="s">
        <v>1237</v>
      </c>
      <c r="I1146" s="31" t="s">
        <v>48</v>
      </c>
      <c r="J1146" s="32">
        <v>6207330</v>
      </c>
      <c r="K1146" s="33">
        <f t="shared" si="201"/>
        <v>1294.8065452792016</v>
      </c>
      <c r="L1146" s="33">
        <v>6176033</v>
      </c>
      <c r="M1146" s="33">
        <v>0</v>
      </c>
      <c r="N1146" s="33">
        <v>0</v>
      </c>
      <c r="O1146" s="33">
        <v>0</v>
      </c>
      <c r="P1146" s="33">
        <f t="shared" si="202"/>
        <v>6207330</v>
      </c>
      <c r="Q1146" s="33">
        <f t="shared" si="203"/>
        <v>1294.8065452792016</v>
      </c>
      <c r="R1146" s="33">
        <f t="shared" si="204"/>
        <v>6176033</v>
      </c>
      <c r="S1146" s="33"/>
      <c r="T1146" s="30" t="str">
        <f t="shared" si="205"/>
        <v>COP</v>
      </c>
      <c r="U1146" s="33">
        <v>0</v>
      </c>
      <c r="V1146" s="33">
        <v>0</v>
      </c>
      <c r="W1146" s="33">
        <v>0</v>
      </c>
      <c r="X1146" s="33">
        <f t="shared" si="206"/>
        <v>6207330</v>
      </c>
      <c r="Y1146" s="33">
        <f t="shared" si="207"/>
        <v>1294.8065452792016</v>
      </c>
      <c r="Z1146" s="33">
        <f t="shared" si="208"/>
        <v>6176033</v>
      </c>
      <c r="AA1146" s="34">
        <f t="shared" si="209"/>
        <v>8.9055203386647612E-06</v>
      </c>
      <c r="AB1146" s="33" t="s">
        <v>631</v>
      </c>
      <c r="AC1146" s="35">
        <v>44928</v>
      </c>
      <c r="AD1146" s="33">
        <v>75</v>
      </c>
      <c r="AE1146" s="36">
        <f t="shared" si="210"/>
        <v>45003</v>
      </c>
    </row>
    <row r="1147" spans="2:31" ht="14.5" hidden="1">
      <c r="B1147" s="29" t="s">
        <v>1018</v>
      </c>
      <c r="C1147" s="30" t="str">
        <f t="shared" si="200"/>
        <v>(Proveedores estratégicos)</v>
      </c>
      <c r="D1147" s="30">
        <v>4</v>
      </c>
      <c r="E1147" s="30" t="s">
        <v>5137</v>
      </c>
      <c r="F1147" s="30" t="s">
        <v>5138</v>
      </c>
      <c r="G1147" s="30" t="s">
        <v>4780</v>
      </c>
      <c r="H1147" s="31" t="s">
        <v>1238</v>
      </c>
      <c r="I1147" s="31" t="s">
        <v>48</v>
      </c>
      <c r="J1147" s="32">
        <v>1958517</v>
      </c>
      <c r="K1147" s="33">
        <f t="shared" si="201"/>
        <v>410.60347809679547</v>
      </c>
      <c r="L1147" s="33">
        <v>1958517</v>
      </c>
      <c r="M1147" s="33">
        <v>0</v>
      </c>
      <c r="N1147" s="33">
        <v>0</v>
      </c>
      <c r="O1147" s="33">
        <v>0</v>
      </c>
      <c r="P1147" s="33">
        <f t="shared" si="202"/>
        <v>1958517</v>
      </c>
      <c r="Q1147" s="33">
        <f t="shared" si="203"/>
        <v>410.60347809679547</v>
      </c>
      <c r="R1147" s="33">
        <f t="shared" si="204"/>
        <v>1958517</v>
      </c>
      <c r="S1147" s="33"/>
      <c r="T1147" s="30" t="str">
        <f t="shared" si="205"/>
        <v>COP</v>
      </c>
      <c r="U1147" s="33">
        <v>0</v>
      </c>
      <c r="V1147" s="33">
        <v>0</v>
      </c>
      <c r="W1147" s="33">
        <v>0</v>
      </c>
      <c r="X1147" s="33">
        <f t="shared" si="206"/>
        <v>1958517</v>
      </c>
      <c r="Y1147" s="33">
        <f t="shared" si="207"/>
        <v>410.60347809679547</v>
      </c>
      <c r="Z1147" s="33">
        <f t="shared" si="208"/>
        <v>1958517</v>
      </c>
      <c r="AA1147" s="34">
        <f t="shared" si="209"/>
        <v>2.8240802756592609E-06</v>
      </c>
      <c r="AB1147" s="33" t="s">
        <v>631</v>
      </c>
      <c r="AC1147" s="35">
        <v>44928</v>
      </c>
      <c r="AD1147" s="33">
        <v>75</v>
      </c>
      <c r="AE1147" s="36">
        <f t="shared" si="210"/>
        <v>45003</v>
      </c>
    </row>
    <row r="1148" spans="2:31" ht="14.5" hidden="1">
      <c r="B1148" s="29" t="s">
        <v>1018</v>
      </c>
      <c r="C1148" s="30" t="str">
        <f t="shared" si="200"/>
        <v>(Proveedores estratégicos)</v>
      </c>
      <c r="D1148" s="30">
        <v>4</v>
      </c>
      <c r="E1148" s="30" t="s">
        <v>5137</v>
      </c>
      <c r="F1148" s="30" t="s">
        <v>5138</v>
      </c>
      <c r="G1148" s="30" t="s">
        <v>4780</v>
      </c>
      <c r="H1148" s="31" t="s">
        <v>1239</v>
      </c>
      <c r="I1148" s="31" t="s">
        <v>48</v>
      </c>
      <c r="J1148" s="32">
        <v>4015543</v>
      </c>
      <c r="K1148" s="33">
        <f t="shared" si="201"/>
        <v>841.85938761176965</v>
      </c>
      <c r="L1148" s="33">
        <v>4015543</v>
      </c>
      <c r="M1148" s="33">
        <v>0</v>
      </c>
      <c r="N1148" s="33">
        <v>0</v>
      </c>
      <c r="O1148" s="33">
        <v>0</v>
      </c>
      <c r="P1148" s="33">
        <f t="shared" si="202"/>
        <v>4015543</v>
      </c>
      <c r="Q1148" s="33">
        <f t="shared" si="203"/>
        <v>841.85938761176965</v>
      </c>
      <c r="R1148" s="33">
        <f t="shared" si="204"/>
        <v>4015543</v>
      </c>
      <c r="S1148" s="33"/>
      <c r="T1148" s="30" t="str">
        <f t="shared" si="205"/>
        <v>COP</v>
      </c>
      <c r="U1148" s="33">
        <v>0</v>
      </c>
      <c r="V1148" s="33">
        <v>0</v>
      </c>
      <c r="W1148" s="33">
        <v>0</v>
      </c>
      <c r="X1148" s="33">
        <f t="shared" si="206"/>
        <v>4015543</v>
      </c>
      <c r="Y1148" s="33">
        <f t="shared" si="207"/>
        <v>841.85938761176965</v>
      </c>
      <c r="Z1148" s="33">
        <f t="shared" si="208"/>
        <v>4015543</v>
      </c>
      <c r="AA1148" s="34">
        <f t="shared" si="209"/>
        <v>5.7902054372576888E-06</v>
      </c>
      <c r="AB1148" s="33" t="s">
        <v>631</v>
      </c>
      <c r="AC1148" s="35">
        <v>44928</v>
      </c>
      <c r="AD1148" s="33">
        <v>75</v>
      </c>
      <c r="AE1148" s="36">
        <f t="shared" si="210"/>
        <v>45003</v>
      </c>
    </row>
    <row r="1149" spans="2:31" ht="14.5" hidden="1">
      <c r="B1149" s="29" t="s">
        <v>1018</v>
      </c>
      <c r="C1149" s="30" t="str">
        <f t="shared" si="200"/>
        <v>(Proveedores estratégicos)</v>
      </c>
      <c r="D1149" s="30">
        <v>4</v>
      </c>
      <c r="E1149" s="30" t="s">
        <v>5137</v>
      </c>
      <c r="F1149" s="30" t="s">
        <v>5138</v>
      </c>
      <c r="G1149" s="30" t="s">
        <v>4780</v>
      </c>
      <c r="H1149" s="31" t="s">
        <v>1240</v>
      </c>
      <c r="I1149" s="31" t="s">
        <v>48</v>
      </c>
      <c r="J1149" s="32">
        <v>496035</v>
      </c>
      <c r="K1149" s="33">
        <f t="shared" si="201"/>
        <v>103.99383628415987</v>
      </c>
      <c r="L1149" s="33">
        <v>496035</v>
      </c>
      <c r="M1149" s="33">
        <v>0</v>
      </c>
      <c r="N1149" s="33">
        <v>0</v>
      </c>
      <c r="O1149" s="33">
        <v>0</v>
      </c>
      <c r="P1149" s="33">
        <f t="shared" si="202"/>
        <v>496035</v>
      </c>
      <c r="Q1149" s="33">
        <f t="shared" si="203"/>
        <v>103.99383628415987</v>
      </c>
      <c r="R1149" s="33">
        <f t="shared" si="204"/>
        <v>496035</v>
      </c>
      <c r="S1149" s="33"/>
      <c r="T1149" s="30" t="str">
        <f t="shared" si="205"/>
        <v>COP</v>
      </c>
      <c r="U1149" s="33">
        <v>0</v>
      </c>
      <c r="V1149" s="33">
        <v>0</v>
      </c>
      <c r="W1149" s="33">
        <v>0</v>
      </c>
      <c r="X1149" s="33">
        <f t="shared" si="206"/>
        <v>496035</v>
      </c>
      <c r="Y1149" s="33">
        <f t="shared" si="207"/>
        <v>103.99383628415987</v>
      </c>
      <c r="Z1149" s="33">
        <f t="shared" si="208"/>
        <v>496035</v>
      </c>
      <c r="AA1149" s="34">
        <f t="shared" si="209"/>
        <v>7.1525682929310373E-07</v>
      </c>
      <c r="AB1149" s="33" t="s">
        <v>631</v>
      </c>
      <c r="AC1149" s="35">
        <v>44928</v>
      </c>
      <c r="AD1149" s="33">
        <v>75</v>
      </c>
      <c r="AE1149" s="36">
        <f t="shared" si="210"/>
        <v>45003</v>
      </c>
    </row>
    <row r="1150" spans="2:31" ht="14.5" hidden="1">
      <c r="B1150" s="29" t="s">
        <v>1018</v>
      </c>
      <c r="C1150" s="30" t="str">
        <f t="shared" si="200"/>
        <v>(Proveedores estratégicos)</v>
      </c>
      <c r="D1150" s="30">
        <v>4</v>
      </c>
      <c r="E1150" s="30" t="s">
        <v>5137</v>
      </c>
      <c r="F1150" s="30" t="s">
        <v>5138</v>
      </c>
      <c r="G1150" s="30" t="s">
        <v>4780</v>
      </c>
      <c r="H1150" s="31" t="s">
        <v>1241</v>
      </c>
      <c r="I1150" s="31" t="s">
        <v>48</v>
      </c>
      <c r="J1150" s="32">
        <v>647211</v>
      </c>
      <c r="K1150" s="33">
        <f t="shared" si="201"/>
        <v>135.68791471429918</v>
      </c>
      <c r="L1150" s="33">
        <v>647211</v>
      </c>
      <c r="M1150" s="33">
        <v>0</v>
      </c>
      <c r="N1150" s="33">
        <v>0</v>
      </c>
      <c r="O1150" s="33">
        <v>0</v>
      </c>
      <c r="P1150" s="33">
        <f t="shared" si="202"/>
        <v>647211</v>
      </c>
      <c r="Q1150" s="33">
        <f t="shared" si="203"/>
        <v>135.68791471429918</v>
      </c>
      <c r="R1150" s="33">
        <f t="shared" si="204"/>
        <v>647211</v>
      </c>
      <c r="S1150" s="33"/>
      <c r="T1150" s="30" t="str">
        <f t="shared" si="205"/>
        <v>COP</v>
      </c>
      <c r="U1150" s="33">
        <v>0</v>
      </c>
      <c r="V1150" s="33">
        <v>0</v>
      </c>
      <c r="W1150" s="33">
        <v>0</v>
      </c>
      <c r="X1150" s="33">
        <f t="shared" si="206"/>
        <v>647211</v>
      </c>
      <c r="Y1150" s="33">
        <f t="shared" si="207"/>
        <v>135.68791471429918</v>
      </c>
      <c r="Z1150" s="33">
        <f t="shared" si="208"/>
        <v>647211</v>
      </c>
      <c r="AA1150" s="34">
        <f t="shared" si="209"/>
        <v>9.332448068052031E-07</v>
      </c>
      <c r="AB1150" s="33" t="s">
        <v>631</v>
      </c>
      <c r="AC1150" s="35">
        <v>44931</v>
      </c>
      <c r="AD1150" s="33">
        <v>75</v>
      </c>
      <c r="AE1150" s="36">
        <f t="shared" si="210"/>
        <v>45006</v>
      </c>
    </row>
    <row r="1151" spans="2:31" ht="14.5" hidden="1">
      <c r="B1151" s="29" t="s">
        <v>1018</v>
      </c>
      <c r="C1151" s="30" t="str">
        <f t="shared" si="200"/>
        <v>(Proveedores estratégicos)</v>
      </c>
      <c r="D1151" s="30">
        <v>4</v>
      </c>
      <c r="E1151" s="30" t="s">
        <v>5137</v>
      </c>
      <c r="F1151" s="30" t="s">
        <v>5138</v>
      </c>
      <c r="G1151" s="30" t="s">
        <v>4780</v>
      </c>
      <c r="H1151" s="31" t="s">
        <v>1242</v>
      </c>
      <c r="I1151" s="31" t="s">
        <v>48</v>
      </c>
      <c r="J1151" s="32">
        <v>60000</v>
      </c>
      <c r="K1151" s="33">
        <f t="shared" si="201"/>
        <v>12.579011918613793</v>
      </c>
      <c r="L1151" s="33">
        <v>60000</v>
      </c>
      <c r="M1151" s="33">
        <v>0</v>
      </c>
      <c r="N1151" s="33">
        <v>0</v>
      </c>
      <c r="O1151" s="33">
        <v>0</v>
      </c>
      <c r="P1151" s="33">
        <f t="shared" si="202"/>
        <v>60000</v>
      </c>
      <c r="Q1151" s="33">
        <f t="shared" si="203"/>
        <v>12.579011918613793</v>
      </c>
      <c r="R1151" s="33">
        <f t="shared" si="204"/>
        <v>60000</v>
      </c>
      <c r="S1151" s="33"/>
      <c r="T1151" s="30" t="str">
        <f t="shared" si="205"/>
        <v>COP</v>
      </c>
      <c r="U1151" s="33">
        <v>0</v>
      </c>
      <c r="V1151" s="33">
        <v>0</v>
      </c>
      <c r="W1151" s="33">
        <v>0</v>
      </c>
      <c r="X1151" s="33">
        <f t="shared" si="206"/>
        <v>60000</v>
      </c>
      <c r="Y1151" s="33">
        <f t="shared" si="207"/>
        <v>12.579011918613793</v>
      </c>
      <c r="Z1151" s="33">
        <f t="shared" si="208"/>
        <v>60000</v>
      </c>
      <c r="AA1151" s="34">
        <f t="shared" si="209"/>
        <v>8.6516898520439523E-08</v>
      </c>
      <c r="AB1151" s="33" t="s">
        <v>631</v>
      </c>
      <c r="AC1151" s="35">
        <v>44932</v>
      </c>
      <c r="AD1151" s="33">
        <v>75</v>
      </c>
      <c r="AE1151" s="36">
        <f t="shared" si="210"/>
        <v>45007</v>
      </c>
    </row>
    <row r="1152" spans="2:31" ht="14.5" hidden="1">
      <c r="B1152" s="29" t="s">
        <v>1018</v>
      </c>
      <c r="C1152" s="30" t="str">
        <f t="shared" si="200"/>
        <v>(Proveedores estratégicos)</v>
      </c>
      <c r="D1152" s="30">
        <v>4</v>
      </c>
      <c r="E1152" s="30" t="s">
        <v>5137</v>
      </c>
      <c r="F1152" s="30" t="s">
        <v>5138</v>
      </c>
      <c r="G1152" s="30" t="s">
        <v>4780</v>
      </c>
      <c r="H1152" s="31" t="s">
        <v>1243</v>
      </c>
      <c r="I1152" s="31" t="s">
        <v>48</v>
      </c>
      <c r="J1152" s="32">
        <v>340000</v>
      </c>
      <c r="K1152" s="33">
        <f t="shared" si="201"/>
        <v>71.281067538811484</v>
      </c>
      <c r="L1152" s="33">
        <v>340000</v>
      </c>
      <c r="M1152" s="33">
        <v>0</v>
      </c>
      <c r="N1152" s="33">
        <v>0</v>
      </c>
      <c r="O1152" s="33">
        <v>0</v>
      </c>
      <c r="P1152" s="33">
        <f t="shared" si="202"/>
        <v>340000</v>
      </c>
      <c r="Q1152" s="33">
        <f t="shared" si="203"/>
        <v>71.281067538811484</v>
      </c>
      <c r="R1152" s="33">
        <f t="shared" si="204"/>
        <v>340000</v>
      </c>
      <c r="S1152" s="33"/>
      <c r="T1152" s="30" t="str">
        <f t="shared" si="205"/>
        <v>COP</v>
      </c>
      <c r="U1152" s="33">
        <v>0</v>
      </c>
      <c r="V1152" s="33">
        <v>0</v>
      </c>
      <c r="W1152" s="33">
        <v>0</v>
      </c>
      <c r="X1152" s="33">
        <f t="shared" si="206"/>
        <v>340000</v>
      </c>
      <c r="Y1152" s="33">
        <f t="shared" si="207"/>
        <v>71.281067538811484</v>
      </c>
      <c r="Z1152" s="33">
        <f t="shared" si="208"/>
        <v>340000</v>
      </c>
      <c r="AA1152" s="34">
        <f t="shared" si="209"/>
        <v>4.9026242494915733E-07</v>
      </c>
      <c r="AB1152" s="33" t="s">
        <v>631</v>
      </c>
      <c r="AC1152" s="35">
        <v>44932</v>
      </c>
      <c r="AD1152" s="33">
        <v>75</v>
      </c>
      <c r="AE1152" s="36">
        <f t="shared" si="210"/>
        <v>45007</v>
      </c>
    </row>
    <row r="1153" spans="2:31" ht="14.5" hidden="1">
      <c r="B1153" s="29" t="s">
        <v>1018</v>
      </c>
      <c r="C1153" s="30" t="str">
        <f t="shared" si="200"/>
        <v>(Proveedores estratégicos)</v>
      </c>
      <c r="D1153" s="30">
        <v>4</v>
      </c>
      <c r="E1153" s="30" t="s">
        <v>5137</v>
      </c>
      <c r="F1153" s="30" t="s">
        <v>5138</v>
      </c>
      <c r="G1153" s="30" t="s">
        <v>4780</v>
      </c>
      <c r="H1153" s="31" t="s">
        <v>1244</v>
      </c>
      <c r="I1153" s="31" t="s">
        <v>48</v>
      </c>
      <c r="J1153" s="32">
        <v>775000</v>
      </c>
      <c r="K1153" s="33">
        <f t="shared" si="201"/>
        <v>162.47890394876148</v>
      </c>
      <c r="L1153" s="33">
        <v>775000</v>
      </c>
      <c r="M1153" s="33">
        <v>0</v>
      </c>
      <c r="N1153" s="33">
        <v>0</v>
      </c>
      <c r="O1153" s="33">
        <v>0</v>
      </c>
      <c r="P1153" s="33">
        <f t="shared" si="202"/>
        <v>775000</v>
      </c>
      <c r="Q1153" s="33">
        <f t="shared" si="203"/>
        <v>162.47890394876148</v>
      </c>
      <c r="R1153" s="33">
        <f t="shared" si="204"/>
        <v>775000</v>
      </c>
      <c r="S1153" s="33"/>
      <c r="T1153" s="30" t="str">
        <f t="shared" si="205"/>
        <v>COP</v>
      </c>
      <c r="U1153" s="33">
        <v>0</v>
      </c>
      <c r="V1153" s="33">
        <v>0</v>
      </c>
      <c r="W1153" s="33">
        <v>0</v>
      </c>
      <c r="X1153" s="33">
        <f t="shared" si="206"/>
        <v>775000</v>
      </c>
      <c r="Y1153" s="33">
        <f t="shared" si="207"/>
        <v>162.47890394876148</v>
      </c>
      <c r="Z1153" s="33">
        <f t="shared" si="208"/>
        <v>775000</v>
      </c>
      <c r="AA1153" s="34">
        <f t="shared" si="209"/>
        <v>1.1175099392223439E-06</v>
      </c>
      <c r="AB1153" s="33" t="s">
        <v>631</v>
      </c>
      <c r="AC1153" s="35">
        <v>44932</v>
      </c>
      <c r="AD1153" s="33">
        <v>75</v>
      </c>
      <c r="AE1153" s="36">
        <f t="shared" si="210"/>
        <v>45007</v>
      </c>
    </row>
    <row r="1154" spans="2:31" ht="14.5" hidden="1">
      <c r="B1154" s="29" t="s">
        <v>1018</v>
      </c>
      <c r="C1154" s="30" t="str">
        <f t="shared" si="200"/>
        <v>(Proveedores estratégicos)</v>
      </c>
      <c r="D1154" s="30">
        <v>4</v>
      </c>
      <c r="E1154" s="30" t="s">
        <v>5137</v>
      </c>
      <c r="F1154" s="30" t="s">
        <v>5138</v>
      </c>
      <c r="G1154" s="30" t="s">
        <v>4780</v>
      </c>
      <c r="H1154" s="31" t="s">
        <v>1245</v>
      </c>
      <c r="I1154" s="31" t="s">
        <v>48</v>
      </c>
      <c r="J1154" s="32">
        <v>398453</v>
      </c>
      <c r="K1154" s="33">
        <f t="shared" si="201"/>
        <v>83.535750600123691</v>
      </c>
      <c r="L1154" s="33">
        <v>398453</v>
      </c>
      <c r="M1154" s="33">
        <v>0</v>
      </c>
      <c r="N1154" s="33">
        <v>0</v>
      </c>
      <c r="O1154" s="33">
        <v>0</v>
      </c>
      <c r="P1154" s="33">
        <f t="shared" si="202"/>
        <v>398453</v>
      </c>
      <c r="Q1154" s="33">
        <f t="shared" si="203"/>
        <v>83.535750600123691</v>
      </c>
      <c r="R1154" s="33">
        <f t="shared" si="204"/>
        <v>398453</v>
      </c>
      <c r="S1154" s="33"/>
      <c r="T1154" s="30" t="str">
        <f t="shared" si="205"/>
        <v>COP</v>
      </c>
      <c r="U1154" s="33">
        <v>0</v>
      </c>
      <c r="V1154" s="33">
        <v>0</v>
      </c>
      <c r="W1154" s="33">
        <v>0</v>
      </c>
      <c r="X1154" s="33">
        <f t="shared" si="206"/>
        <v>398453</v>
      </c>
      <c r="Y1154" s="33">
        <f t="shared" si="207"/>
        <v>83.535750600123691</v>
      </c>
      <c r="Z1154" s="33">
        <f t="shared" si="208"/>
        <v>398453</v>
      </c>
      <c r="AA1154" s="34">
        <f t="shared" si="209"/>
        <v>5.7454862943607815E-07</v>
      </c>
      <c r="AB1154" s="33" t="s">
        <v>631</v>
      </c>
      <c r="AC1154" s="35">
        <v>44942</v>
      </c>
      <c r="AD1154" s="33">
        <v>75</v>
      </c>
      <c r="AE1154" s="36">
        <f t="shared" si="210"/>
        <v>45017</v>
      </c>
    </row>
    <row r="1155" spans="2:31" ht="14.5" hidden="1">
      <c r="B1155" s="29" t="s">
        <v>1018</v>
      </c>
      <c r="C1155" s="30" t="str">
        <f t="shared" si="200"/>
        <v>(Proveedores estratégicos)</v>
      </c>
      <c r="D1155" s="30">
        <v>4</v>
      </c>
      <c r="E1155" s="30" t="s">
        <v>5137</v>
      </c>
      <c r="F1155" s="30" t="s">
        <v>5138</v>
      </c>
      <c r="G1155" s="30" t="s">
        <v>4780</v>
      </c>
      <c r="H1155" s="31" t="s">
        <v>1246</v>
      </c>
      <c r="I1155" s="31" t="s">
        <v>48</v>
      </c>
      <c r="J1155" s="32">
        <v>5131730</v>
      </c>
      <c r="K1155" s="33">
        <f t="shared" si="201"/>
        <v>1075.8682138851325</v>
      </c>
      <c r="L1155" s="33">
        <v>5131730</v>
      </c>
      <c r="M1155" s="33">
        <v>0</v>
      </c>
      <c r="N1155" s="33">
        <v>0</v>
      </c>
      <c r="O1155" s="33">
        <v>0</v>
      </c>
      <c r="P1155" s="33">
        <f t="shared" si="202"/>
        <v>5131730</v>
      </c>
      <c r="Q1155" s="33">
        <f t="shared" si="203"/>
        <v>1075.8682138851325</v>
      </c>
      <c r="R1155" s="33">
        <f t="shared" si="204"/>
        <v>5131730</v>
      </c>
      <c r="S1155" s="33"/>
      <c r="T1155" s="30" t="str">
        <f t="shared" si="205"/>
        <v>COP</v>
      </c>
      <c r="U1155" s="33">
        <v>0</v>
      </c>
      <c r="V1155" s="33">
        <v>0</v>
      </c>
      <c r="W1155" s="33">
        <v>0</v>
      </c>
      <c r="X1155" s="33">
        <f t="shared" si="206"/>
        <v>5131730</v>
      </c>
      <c r="Y1155" s="33">
        <f t="shared" si="207"/>
        <v>1075.8682138851325</v>
      </c>
      <c r="Z1155" s="33">
        <f t="shared" si="208"/>
        <v>5131730</v>
      </c>
      <c r="AA1155" s="34">
        <f t="shared" si="209"/>
        <v>7.3996893940715861E-06</v>
      </c>
      <c r="AB1155" s="33" t="s">
        <v>631</v>
      </c>
      <c r="AC1155" s="35">
        <v>44942</v>
      </c>
      <c r="AD1155" s="33">
        <v>75</v>
      </c>
      <c r="AE1155" s="36">
        <f t="shared" si="210"/>
        <v>45017</v>
      </c>
    </row>
    <row r="1156" spans="2:31" ht="14.5" hidden="1">
      <c r="B1156" s="29" t="s">
        <v>1018</v>
      </c>
      <c r="C1156" s="30" t="str">
        <f t="shared" si="200"/>
        <v>(Proveedores estratégicos)</v>
      </c>
      <c r="D1156" s="30">
        <v>4</v>
      </c>
      <c r="E1156" s="30" t="s">
        <v>5137</v>
      </c>
      <c r="F1156" s="30" t="s">
        <v>5138</v>
      </c>
      <c r="G1156" s="30" t="s">
        <v>4780</v>
      </c>
      <c r="H1156" s="31" t="s">
        <v>1247</v>
      </c>
      <c r="I1156" s="31" t="s">
        <v>48</v>
      </c>
      <c r="J1156" s="32">
        <v>4564134</v>
      </c>
      <c r="K1156" s="33">
        <f t="shared" si="201"/>
        <v>956.87159973584073</v>
      </c>
      <c r="L1156" s="33">
        <v>4564134</v>
      </c>
      <c r="M1156" s="33">
        <v>0</v>
      </c>
      <c r="N1156" s="33">
        <v>0</v>
      </c>
      <c r="O1156" s="33">
        <v>0</v>
      </c>
      <c r="P1156" s="33">
        <f t="shared" si="202"/>
        <v>4564134</v>
      </c>
      <c r="Q1156" s="33">
        <f t="shared" si="203"/>
        <v>956.87159973584073</v>
      </c>
      <c r="R1156" s="33">
        <f t="shared" si="204"/>
        <v>4564134</v>
      </c>
      <c r="S1156" s="33"/>
      <c r="T1156" s="30" t="str">
        <f t="shared" si="205"/>
        <v>COP</v>
      </c>
      <c r="U1156" s="33">
        <v>0</v>
      </c>
      <c r="V1156" s="33">
        <v>0</v>
      </c>
      <c r="W1156" s="33">
        <v>0</v>
      </c>
      <c r="X1156" s="33">
        <f t="shared" si="206"/>
        <v>4564134</v>
      </c>
      <c r="Y1156" s="33">
        <f t="shared" si="207"/>
        <v>956.87159973584073</v>
      </c>
      <c r="Z1156" s="33">
        <f t="shared" si="208"/>
        <v>4564134</v>
      </c>
      <c r="AA1156" s="34">
        <f t="shared" si="209"/>
        <v>6.5812453018614627E-06</v>
      </c>
      <c r="AB1156" s="33" t="s">
        <v>631</v>
      </c>
      <c r="AC1156" s="35">
        <v>44942</v>
      </c>
      <c r="AD1156" s="33">
        <v>75</v>
      </c>
      <c r="AE1156" s="36">
        <f t="shared" si="210"/>
        <v>45017</v>
      </c>
    </row>
    <row r="1157" spans="2:31" ht="14.5" hidden="1">
      <c r="B1157" s="29" t="s">
        <v>1018</v>
      </c>
      <c r="C1157" s="30" t="str">
        <f t="shared" si="200"/>
        <v>(Proveedores estratégicos)</v>
      </c>
      <c r="D1157" s="30">
        <v>4</v>
      </c>
      <c r="E1157" s="30" t="s">
        <v>5137</v>
      </c>
      <c r="F1157" s="30" t="s">
        <v>5138</v>
      </c>
      <c r="G1157" s="30" t="s">
        <v>4780</v>
      </c>
      <c r="H1157" s="31" t="s">
        <v>1248</v>
      </c>
      <c r="I1157" s="31" t="s">
        <v>48</v>
      </c>
      <c r="J1157" s="32">
        <v>8043916</v>
      </c>
      <c r="K1157" s="33">
        <f t="shared" si="201"/>
        <v>1686.4085872721364</v>
      </c>
      <c r="L1157" s="33">
        <v>8043916</v>
      </c>
      <c r="M1157" s="33">
        <v>0</v>
      </c>
      <c r="N1157" s="33">
        <v>0</v>
      </c>
      <c r="O1157" s="33">
        <v>0</v>
      </c>
      <c r="P1157" s="33">
        <f t="shared" si="202"/>
        <v>8043916</v>
      </c>
      <c r="Q1157" s="33">
        <f t="shared" si="203"/>
        <v>1686.4085872721364</v>
      </c>
      <c r="R1157" s="33">
        <f t="shared" si="204"/>
        <v>8043916</v>
      </c>
      <c r="S1157" s="33"/>
      <c r="T1157" s="30" t="str">
        <f t="shared" si="205"/>
        <v>COP</v>
      </c>
      <c r="U1157" s="33">
        <v>0</v>
      </c>
      <c r="V1157" s="33">
        <v>0</v>
      </c>
      <c r="W1157" s="33">
        <v>0</v>
      </c>
      <c r="X1157" s="33">
        <f t="shared" si="206"/>
        <v>8043916</v>
      </c>
      <c r="Y1157" s="33">
        <f t="shared" si="207"/>
        <v>1686.4085872721364</v>
      </c>
      <c r="Z1157" s="33">
        <f t="shared" si="208"/>
        <v>8043916</v>
      </c>
      <c r="AA1157" s="34">
        <f t="shared" si="209"/>
        <v>1.1598911071315665E-05</v>
      </c>
      <c r="AB1157" s="33" t="s">
        <v>631</v>
      </c>
      <c r="AC1157" s="35">
        <v>44942</v>
      </c>
      <c r="AD1157" s="33">
        <v>75</v>
      </c>
      <c r="AE1157" s="36">
        <f t="shared" si="210"/>
        <v>45017</v>
      </c>
    </row>
    <row r="1158" spans="2:31" ht="14.5" hidden="1">
      <c r="B1158" s="29" t="s">
        <v>1018</v>
      </c>
      <c r="C1158" s="30" t="str">
        <f t="shared" si="200"/>
        <v>(Proveedores estratégicos)</v>
      </c>
      <c r="D1158" s="30">
        <v>4</v>
      </c>
      <c r="E1158" s="30" t="s">
        <v>5137</v>
      </c>
      <c r="F1158" s="30" t="s">
        <v>5138</v>
      </c>
      <c r="G1158" s="30" t="s">
        <v>4780</v>
      </c>
      <c r="H1158" s="31" t="s">
        <v>1249</v>
      </c>
      <c r="I1158" s="31" t="s">
        <v>48</v>
      </c>
      <c r="J1158" s="32">
        <v>7889143</v>
      </c>
      <c r="K1158" s="33">
        <f t="shared" si="201"/>
        <v>1653.960397077476</v>
      </c>
      <c r="L1158" s="33">
        <v>7889143</v>
      </c>
      <c r="M1158" s="33">
        <v>0</v>
      </c>
      <c r="N1158" s="33">
        <v>0</v>
      </c>
      <c r="O1158" s="33">
        <v>0</v>
      </c>
      <c r="P1158" s="33">
        <f t="shared" si="202"/>
        <v>7889143</v>
      </c>
      <c r="Q1158" s="33">
        <f t="shared" si="203"/>
        <v>1653.960397077476</v>
      </c>
      <c r="R1158" s="33">
        <f t="shared" si="204"/>
        <v>7889143</v>
      </c>
      <c r="S1158" s="33"/>
      <c r="T1158" s="30" t="str">
        <f t="shared" si="205"/>
        <v>COP</v>
      </c>
      <c r="U1158" s="33">
        <v>0</v>
      </c>
      <c r="V1158" s="33">
        <v>0</v>
      </c>
      <c r="W1158" s="33">
        <v>0</v>
      </c>
      <c r="X1158" s="33">
        <f t="shared" si="206"/>
        <v>7889143</v>
      </c>
      <c r="Y1158" s="33">
        <f t="shared" si="207"/>
        <v>1653.960397077476</v>
      </c>
      <c r="Z1158" s="33">
        <f t="shared" si="208"/>
        <v>7889143</v>
      </c>
      <c r="AA1158" s="34">
        <f t="shared" si="209"/>
        <v>1.1375736405737264E-05</v>
      </c>
      <c r="AB1158" s="33" t="s">
        <v>631</v>
      </c>
      <c r="AC1158" s="35">
        <v>44942</v>
      </c>
      <c r="AD1158" s="33">
        <v>75</v>
      </c>
      <c r="AE1158" s="36">
        <f t="shared" si="210"/>
        <v>45017</v>
      </c>
    </row>
    <row r="1159" spans="2:31" ht="14.5" hidden="1">
      <c r="B1159" s="29" t="s">
        <v>1018</v>
      </c>
      <c r="C1159" s="30" t="str">
        <f t="shared" si="200"/>
        <v>(Proveedores estratégicos)</v>
      </c>
      <c r="D1159" s="30">
        <v>4</v>
      </c>
      <c r="E1159" s="30" t="s">
        <v>5137</v>
      </c>
      <c r="F1159" s="30" t="s">
        <v>5138</v>
      </c>
      <c r="G1159" s="30" t="s">
        <v>4780</v>
      </c>
      <c r="H1159" s="31" t="s">
        <v>1250</v>
      </c>
      <c r="I1159" s="31" t="s">
        <v>48</v>
      </c>
      <c r="J1159" s="32">
        <v>253069</v>
      </c>
      <c r="K1159" s="33">
        <f t="shared" si="201"/>
        <v>52.788452467058711</v>
      </c>
      <c r="L1159" s="33">
        <v>251793</v>
      </c>
      <c r="M1159" s="33">
        <v>0</v>
      </c>
      <c r="N1159" s="33">
        <v>0</v>
      </c>
      <c r="O1159" s="33">
        <v>0</v>
      </c>
      <c r="P1159" s="33">
        <f t="shared" si="202"/>
        <v>253069</v>
      </c>
      <c r="Q1159" s="33">
        <f t="shared" si="203"/>
        <v>52.788452467058711</v>
      </c>
      <c r="R1159" s="33">
        <f t="shared" si="204"/>
        <v>251793</v>
      </c>
      <c r="S1159" s="33"/>
      <c r="T1159" s="30" t="str">
        <f t="shared" si="205"/>
        <v>COP</v>
      </c>
      <c r="U1159" s="33">
        <v>0</v>
      </c>
      <c r="V1159" s="33">
        <v>0</v>
      </c>
      <c r="W1159" s="33">
        <v>0</v>
      </c>
      <c r="X1159" s="33">
        <f t="shared" si="206"/>
        <v>253069</v>
      </c>
      <c r="Y1159" s="33">
        <f t="shared" si="207"/>
        <v>52.788452467058711</v>
      </c>
      <c r="Z1159" s="33">
        <f t="shared" si="208"/>
        <v>251793</v>
      </c>
      <c r="AA1159" s="34">
        <f t="shared" si="209"/>
        <v>3.6307249048595049E-07</v>
      </c>
      <c r="AB1159" s="33" t="s">
        <v>631</v>
      </c>
      <c r="AC1159" s="35">
        <v>44942</v>
      </c>
      <c r="AD1159" s="33">
        <v>75</v>
      </c>
      <c r="AE1159" s="36">
        <f t="shared" si="210"/>
        <v>45017</v>
      </c>
    </row>
    <row r="1160" spans="2:31" ht="14.5" hidden="1">
      <c r="B1160" s="29" t="s">
        <v>1018</v>
      </c>
      <c r="C1160" s="30" t="str">
        <f t="shared" si="200"/>
        <v>(Proveedores estratégicos)</v>
      </c>
      <c r="D1160" s="30">
        <v>4</v>
      </c>
      <c r="E1160" s="30" t="s">
        <v>5137</v>
      </c>
      <c r="F1160" s="30" t="s">
        <v>5138</v>
      </c>
      <c r="G1160" s="30" t="s">
        <v>4780</v>
      </c>
      <c r="H1160" s="31" t="s">
        <v>1251</v>
      </c>
      <c r="I1160" s="31" t="s">
        <v>48</v>
      </c>
      <c r="J1160" s="32">
        <v>19381456</v>
      </c>
      <c r="K1160" s="33">
        <f t="shared" si="201"/>
        <v>4063.3261004014798</v>
      </c>
      <c r="L1160" s="33">
        <v>19381456</v>
      </c>
      <c r="M1160" s="33">
        <v>0</v>
      </c>
      <c r="N1160" s="33">
        <v>0</v>
      </c>
      <c r="O1160" s="33">
        <v>0</v>
      </c>
      <c r="P1160" s="33">
        <f t="shared" si="202"/>
        <v>19381456</v>
      </c>
      <c r="Q1160" s="33">
        <f t="shared" si="203"/>
        <v>4063.3261004014798</v>
      </c>
      <c r="R1160" s="33">
        <f t="shared" si="204"/>
        <v>19381456</v>
      </c>
      <c r="S1160" s="33"/>
      <c r="T1160" s="30" t="str">
        <f t="shared" si="205"/>
        <v>COP</v>
      </c>
      <c r="U1160" s="33">
        <v>0</v>
      </c>
      <c r="V1160" s="33">
        <v>0</v>
      </c>
      <c r="W1160" s="33">
        <v>0</v>
      </c>
      <c r="X1160" s="33">
        <f t="shared" si="206"/>
        <v>19381456</v>
      </c>
      <c r="Y1160" s="33">
        <f t="shared" si="207"/>
        <v>4063.3261004014798</v>
      </c>
      <c r="Z1160" s="33">
        <f t="shared" si="208"/>
        <v>19381456</v>
      </c>
      <c r="AA1160" s="34">
        <f t="shared" si="209"/>
        <v>2.7947057698839398E-05</v>
      </c>
      <c r="AB1160" s="33" t="s">
        <v>631</v>
      </c>
      <c r="AC1160" s="35">
        <v>44942</v>
      </c>
      <c r="AD1160" s="33">
        <v>75</v>
      </c>
      <c r="AE1160" s="36">
        <f t="shared" si="210"/>
        <v>45017</v>
      </c>
    </row>
    <row r="1161" spans="2:31" ht="14.5" hidden="1">
      <c r="B1161" s="29" t="s">
        <v>1018</v>
      </c>
      <c r="C1161" s="30" t="str">
        <f t="shared" si="200"/>
        <v>(Proveedores estratégicos)</v>
      </c>
      <c r="D1161" s="30">
        <v>4</v>
      </c>
      <c r="E1161" s="30" t="s">
        <v>5137</v>
      </c>
      <c r="F1161" s="30" t="s">
        <v>5138</v>
      </c>
      <c r="G1161" s="30" t="s">
        <v>4780</v>
      </c>
      <c r="H1161" s="31" t="s">
        <v>1252</v>
      </c>
      <c r="I1161" s="31" t="s">
        <v>48</v>
      </c>
      <c r="J1161" s="32">
        <v>2233844</v>
      </c>
      <c r="K1161" s="33">
        <f t="shared" si="201"/>
        <v>468.32583833873178</v>
      </c>
      <c r="L1161" s="33">
        <v>2233844</v>
      </c>
      <c r="M1161" s="33">
        <v>0</v>
      </c>
      <c r="N1161" s="33">
        <v>0</v>
      </c>
      <c r="O1161" s="33">
        <v>0</v>
      </c>
      <c r="P1161" s="33">
        <f t="shared" si="202"/>
        <v>2233844</v>
      </c>
      <c r="Q1161" s="33">
        <f t="shared" si="203"/>
        <v>468.32583833873178</v>
      </c>
      <c r="R1161" s="33">
        <f t="shared" si="204"/>
        <v>2233844</v>
      </c>
      <c r="S1161" s="33"/>
      <c r="T1161" s="30" t="str">
        <f t="shared" si="205"/>
        <v>COP</v>
      </c>
      <c r="U1161" s="33">
        <v>0</v>
      </c>
      <c r="V1161" s="33">
        <v>0</v>
      </c>
      <c r="W1161" s="33">
        <v>0</v>
      </c>
      <c r="X1161" s="33">
        <f t="shared" si="206"/>
        <v>2233844</v>
      </c>
      <c r="Y1161" s="33">
        <f t="shared" si="207"/>
        <v>468.32583833873178</v>
      </c>
      <c r="Z1161" s="33">
        <f t="shared" si="208"/>
        <v>2233844</v>
      </c>
      <c r="AA1161" s="34">
        <f t="shared" si="209"/>
        <v>3.2210875776415454E-06</v>
      </c>
      <c r="AB1161" s="33" t="s">
        <v>631</v>
      </c>
      <c r="AC1161" s="35">
        <v>44942</v>
      </c>
      <c r="AD1161" s="33">
        <v>75</v>
      </c>
      <c r="AE1161" s="36">
        <f t="shared" si="210"/>
        <v>45017</v>
      </c>
    </row>
    <row r="1162" spans="2:31" ht="14.5" hidden="1">
      <c r="B1162" s="29" t="s">
        <v>1018</v>
      </c>
      <c r="C1162" s="30" t="str">
        <f t="shared" si="200"/>
        <v>(Proveedores estratégicos)</v>
      </c>
      <c r="D1162" s="30">
        <v>4</v>
      </c>
      <c r="E1162" s="30" t="s">
        <v>5137</v>
      </c>
      <c r="F1162" s="30" t="s">
        <v>5138</v>
      </c>
      <c r="G1162" s="30" t="s">
        <v>4780</v>
      </c>
      <c r="H1162" s="31" t="s">
        <v>1253</v>
      </c>
      <c r="I1162" s="31" t="s">
        <v>48</v>
      </c>
      <c r="J1162" s="32">
        <v>6790785</v>
      </c>
      <c r="K1162" s="33">
        <f t="shared" si="201"/>
        <v>1423.6894241957293</v>
      </c>
      <c r="L1162" s="33">
        <v>6790785</v>
      </c>
      <c r="M1162" s="33">
        <v>0</v>
      </c>
      <c r="N1162" s="33">
        <v>0</v>
      </c>
      <c r="O1162" s="33">
        <v>0</v>
      </c>
      <c r="P1162" s="33">
        <f t="shared" si="202"/>
        <v>6790785</v>
      </c>
      <c r="Q1162" s="33">
        <f t="shared" si="203"/>
        <v>1423.6894241957293</v>
      </c>
      <c r="R1162" s="33">
        <f t="shared" si="204"/>
        <v>6790785</v>
      </c>
      <c r="S1162" s="33"/>
      <c r="T1162" s="30" t="str">
        <f t="shared" si="205"/>
        <v>COP</v>
      </c>
      <c r="U1162" s="33">
        <v>0</v>
      </c>
      <c r="V1162" s="33">
        <v>0</v>
      </c>
      <c r="W1162" s="33">
        <v>0</v>
      </c>
      <c r="X1162" s="33">
        <f t="shared" si="206"/>
        <v>6790785</v>
      </c>
      <c r="Y1162" s="33">
        <f t="shared" si="207"/>
        <v>1423.6894241957293</v>
      </c>
      <c r="Z1162" s="33">
        <f t="shared" si="208"/>
        <v>6790785</v>
      </c>
      <c r="AA1162" s="34">
        <f t="shared" si="209"/>
        <v>9.7919609453187162E-06</v>
      </c>
      <c r="AB1162" s="33" t="s">
        <v>631</v>
      </c>
      <c r="AC1162" s="35">
        <v>44942</v>
      </c>
      <c r="AD1162" s="33">
        <v>75</v>
      </c>
      <c r="AE1162" s="36">
        <f t="shared" si="210"/>
        <v>45017</v>
      </c>
    </row>
    <row r="1163" spans="2:31" ht="14.5" hidden="1">
      <c r="B1163" s="29" t="s">
        <v>1018</v>
      </c>
      <c r="C1163" s="30" t="str">
        <f t="shared" si="200"/>
        <v>(Proveedores estratégicos)</v>
      </c>
      <c r="D1163" s="30">
        <v>4</v>
      </c>
      <c r="E1163" s="30" t="s">
        <v>5137</v>
      </c>
      <c r="F1163" s="30" t="s">
        <v>5138</v>
      </c>
      <c r="G1163" s="30" t="s">
        <v>4780</v>
      </c>
      <c r="H1163" s="31" t="s">
        <v>1254</v>
      </c>
      <c r="I1163" s="31" t="s">
        <v>48</v>
      </c>
      <c r="J1163" s="32">
        <v>350896</v>
      </c>
      <c r="K1163" s="33">
        <f t="shared" si="201"/>
        <v>73.565416103231755</v>
      </c>
      <c r="L1163" s="33">
        <v>350896</v>
      </c>
      <c r="M1163" s="33">
        <v>0</v>
      </c>
      <c r="N1163" s="33">
        <v>0</v>
      </c>
      <c r="O1163" s="33">
        <v>0</v>
      </c>
      <c r="P1163" s="33">
        <f t="shared" si="202"/>
        <v>350896</v>
      </c>
      <c r="Q1163" s="33">
        <f t="shared" si="203"/>
        <v>73.565416103231755</v>
      </c>
      <c r="R1163" s="33">
        <f t="shared" si="204"/>
        <v>350896</v>
      </c>
      <c r="S1163" s="33"/>
      <c r="T1163" s="30" t="str">
        <f t="shared" si="205"/>
        <v>COP</v>
      </c>
      <c r="U1163" s="33">
        <v>0</v>
      </c>
      <c r="V1163" s="33">
        <v>0</v>
      </c>
      <c r="W1163" s="33">
        <v>0</v>
      </c>
      <c r="X1163" s="33">
        <f t="shared" si="206"/>
        <v>350896</v>
      </c>
      <c r="Y1163" s="33">
        <f t="shared" si="207"/>
        <v>73.565416103231755</v>
      </c>
      <c r="Z1163" s="33">
        <f t="shared" si="208"/>
        <v>350896</v>
      </c>
      <c r="AA1163" s="34">
        <f t="shared" si="209"/>
        <v>5.0597389372046914E-07</v>
      </c>
      <c r="AB1163" s="33" t="s">
        <v>631</v>
      </c>
      <c r="AC1163" s="35">
        <v>44942</v>
      </c>
      <c r="AD1163" s="33">
        <v>75</v>
      </c>
      <c r="AE1163" s="36">
        <f t="shared" si="210"/>
        <v>45017</v>
      </c>
    </row>
    <row r="1164" spans="2:31" ht="14.5" hidden="1">
      <c r="B1164" s="29" t="s">
        <v>1018</v>
      </c>
      <c r="C1164" s="30" t="str">
        <f t="shared" si="200"/>
        <v>(Proveedores estratégicos)</v>
      </c>
      <c r="D1164" s="30">
        <v>4</v>
      </c>
      <c r="E1164" s="30" t="s">
        <v>5137</v>
      </c>
      <c r="F1164" s="30" t="s">
        <v>5138</v>
      </c>
      <c r="G1164" s="30" t="s">
        <v>4780</v>
      </c>
      <c r="H1164" s="31" t="s">
        <v>1255</v>
      </c>
      <c r="I1164" s="31" t="s">
        <v>48</v>
      </c>
      <c r="J1164" s="32">
        <v>5038324</v>
      </c>
      <c r="K1164" s="33">
        <f t="shared" si="201"/>
        <v>1056.2856274306318</v>
      </c>
      <c r="L1164" s="33">
        <v>5038324</v>
      </c>
      <c r="M1164" s="33">
        <v>0</v>
      </c>
      <c r="N1164" s="33">
        <v>0</v>
      </c>
      <c r="O1164" s="33">
        <v>0</v>
      </c>
      <c r="P1164" s="33">
        <f t="shared" si="202"/>
        <v>5038324</v>
      </c>
      <c r="Q1164" s="33">
        <f t="shared" si="203"/>
        <v>1056.2856274306318</v>
      </c>
      <c r="R1164" s="33">
        <f t="shared" si="204"/>
        <v>5038324</v>
      </c>
      <c r="S1164" s="33"/>
      <c r="T1164" s="30" t="str">
        <f t="shared" si="205"/>
        <v>COP</v>
      </c>
      <c r="U1164" s="33">
        <v>0</v>
      </c>
      <c r="V1164" s="33">
        <v>0</v>
      </c>
      <c r="W1164" s="33">
        <v>0</v>
      </c>
      <c r="X1164" s="33">
        <f t="shared" si="206"/>
        <v>5038324</v>
      </c>
      <c r="Y1164" s="33">
        <f t="shared" si="207"/>
        <v>1056.2856274306318</v>
      </c>
      <c r="Z1164" s="33">
        <f t="shared" si="208"/>
        <v>5038324</v>
      </c>
      <c r="AA1164" s="34">
        <f t="shared" si="209"/>
        <v>7.2650027703515826E-06</v>
      </c>
      <c r="AB1164" s="33" t="s">
        <v>631</v>
      </c>
      <c r="AC1164" s="35">
        <v>44942</v>
      </c>
      <c r="AD1164" s="33">
        <v>75</v>
      </c>
      <c r="AE1164" s="36">
        <f t="shared" si="210"/>
        <v>45017</v>
      </c>
    </row>
    <row r="1165" spans="2:31" ht="14.5" hidden="1">
      <c r="B1165" s="29" t="s">
        <v>1018</v>
      </c>
      <c r="C1165" s="30" t="str">
        <f t="shared" si="200"/>
        <v>(Proveedores estratégicos)</v>
      </c>
      <c r="D1165" s="30">
        <v>4</v>
      </c>
      <c r="E1165" s="30" t="s">
        <v>5137</v>
      </c>
      <c r="F1165" s="30" t="s">
        <v>5138</v>
      </c>
      <c r="G1165" s="30" t="s">
        <v>4780</v>
      </c>
      <c r="H1165" s="31" t="s">
        <v>1256</v>
      </c>
      <c r="I1165" s="31" t="s">
        <v>48</v>
      </c>
      <c r="J1165" s="32">
        <v>3943036</v>
      </c>
      <c r="K1165" s="33">
        <f t="shared" si="201"/>
        <v>826.65828065872086</v>
      </c>
      <c r="L1165" s="33">
        <v>3943036</v>
      </c>
      <c r="M1165" s="33">
        <v>0</v>
      </c>
      <c r="N1165" s="33">
        <v>0</v>
      </c>
      <c r="O1165" s="33">
        <v>0</v>
      </c>
      <c r="P1165" s="33">
        <f t="shared" si="202"/>
        <v>3943036</v>
      </c>
      <c r="Q1165" s="33">
        <f t="shared" si="203"/>
        <v>826.65828065872086</v>
      </c>
      <c r="R1165" s="33">
        <f t="shared" si="204"/>
        <v>3943036</v>
      </c>
      <c r="S1165" s="33"/>
      <c r="T1165" s="30" t="str">
        <f t="shared" si="205"/>
        <v>COP</v>
      </c>
      <c r="U1165" s="33">
        <v>0</v>
      </c>
      <c r="V1165" s="33">
        <v>0</v>
      </c>
      <c r="W1165" s="33">
        <v>0</v>
      </c>
      <c r="X1165" s="33">
        <f t="shared" si="206"/>
        <v>3943036</v>
      </c>
      <c r="Y1165" s="33">
        <f t="shared" si="207"/>
        <v>826.65828065872086</v>
      </c>
      <c r="Z1165" s="33">
        <f t="shared" si="208"/>
        <v>3943036</v>
      </c>
      <c r="AA1165" s="34">
        <f t="shared" si="209"/>
        <v>5.6856540912406633E-06</v>
      </c>
      <c r="AB1165" s="33" t="s">
        <v>631</v>
      </c>
      <c r="AC1165" s="35">
        <v>44942</v>
      </c>
      <c r="AD1165" s="33">
        <v>75</v>
      </c>
      <c r="AE1165" s="36">
        <f t="shared" si="210"/>
        <v>45017</v>
      </c>
    </row>
    <row r="1166" spans="2:31" ht="14.5" hidden="1">
      <c r="B1166" s="29" t="s">
        <v>1018</v>
      </c>
      <c r="C1166" s="30" t="str">
        <f t="shared" si="200"/>
        <v>(Proveedores estratégicos)</v>
      </c>
      <c r="D1166" s="30">
        <v>4</v>
      </c>
      <c r="E1166" s="30" t="s">
        <v>5137</v>
      </c>
      <c r="F1166" s="30" t="s">
        <v>5138</v>
      </c>
      <c r="G1166" s="30" t="s">
        <v>4780</v>
      </c>
      <c r="H1166" s="31" t="s">
        <v>1257</v>
      </c>
      <c r="I1166" s="31" t="s">
        <v>48</v>
      </c>
      <c r="J1166" s="32">
        <v>1533403</v>
      </c>
      <c r="K1166" s="33">
        <f t="shared" si="201"/>
        <v>321.47824355063574</v>
      </c>
      <c r="L1166" s="33">
        <v>1533403</v>
      </c>
      <c r="M1166" s="33">
        <v>0</v>
      </c>
      <c r="N1166" s="33">
        <v>0</v>
      </c>
      <c r="O1166" s="33">
        <v>0</v>
      </c>
      <c r="P1166" s="33">
        <f t="shared" si="202"/>
        <v>1533403</v>
      </c>
      <c r="Q1166" s="33">
        <f t="shared" si="203"/>
        <v>321.47824355063574</v>
      </c>
      <c r="R1166" s="33">
        <f t="shared" si="204"/>
        <v>1533403</v>
      </c>
      <c r="S1166" s="33"/>
      <c r="T1166" s="30" t="str">
        <f t="shared" si="205"/>
        <v>COP</v>
      </c>
      <c r="U1166" s="33">
        <v>0</v>
      </c>
      <c r="V1166" s="33">
        <v>0</v>
      </c>
      <c r="W1166" s="33">
        <v>0</v>
      </c>
      <c r="X1166" s="33">
        <f t="shared" si="206"/>
        <v>1533403</v>
      </c>
      <c r="Y1166" s="33">
        <f t="shared" si="207"/>
        <v>321.47824355063574</v>
      </c>
      <c r="Z1166" s="33">
        <f t="shared" si="208"/>
        <v>1533403</v>
      </c>
      <c r="AA1166" s="34">
        <f t="shared" si="209"/>
        <v>2.2110878623656257E-06</v>
      </c>
      <c r="AB1166" s="33" t="s">
        <v>631</v>
      </c>
      <c r="AC1166" s="35">
        <v>44942</v>
      </c>
      <c r="AD1166" s="33">
        <v>75</v>
      </c>
      <c r="AE1166" s="36">
        <f t="shared" si="210"/>
        <v>45017</v>
      </c>
    </row>
    <row r="1167" spans="2:31" ht="14.5" hidden="1">
      <c r="B1167" s="29" t="s">
        <v>1018</v>
      </c>
      <c r="C1167" s="30" t="str">
        <f t="shared" si="211" ref="C1167:C1230">+IF(D1167=1,$A$4,IF(D1167=2,$A$5,IF(D1167=3,$A$6,IF(D1167=4,$A$7,IF(D1167=5,$A$8,IF(D1167=6,$A$9,))))))</f>
        <v>(Proveedores estratégicos)</v>
      </c>
      <c r="D1167" s="30">
        <v>4</v>
      </c>
      <c r="E1167" s="30" t="s">
        <v>5137</v>
      </c>
      <c r="F1167" s="30" t="s">
        <v>5138</v>
      </c>
      <c r="G1167" s="30" t="s">
        <v>4780</v>
      </c>
      <c r="H1167" s="31" t="s">
        <v>1258</v>
      </c>
      <c r="I1167" s="31" t="s">
        <v>48</v>
      </c>
      <c r="J1167" s="32">
        <v>14019685</v>
      </c>
      <c r="K1167" s="33">
        <f t="shared" si="212" ref="K1167:K1230">+IF(I1167="USD",J1167,L1167/$L$3)</f>
        <v>2939.2297451701834</v>
      </c>
      <c r="L1167" s="33">
        <v>14019685</v>
      </c>
      <c r="M1167" s="33">
        <v>0</v>
      </c>
      <c r="N1167" s="33">
        <v>0</v>
      </c>
      <c r="O1167" s="33">
        <v>0</v>
      </c>
      <c r="P1167" s="33">
        <f t="shared" si="213" ref="P1167:P1230">+J1167+M1167</f>
        <v>14019685</v>
      </c>
      <c r="Q1167" s="33">
        <f t="shared" si="214" ref="Q1167:Q1230">+K1167+N1167</f>
        <v>2939.2297451701834</v>
      </c>
      <c r="R1167" s="33">
        <f t="shared" si="215" ref="R1167:R1230">+L1167+O1167</f>
        <v>14019685</v>
      </c>
      <c r="S1167" s="33"/>
      <c r="T1167" s="30" t="str">
        <f t="shared" si="216" ref="T1167:T1230">+I1167</f>
        <v>COP</v>
      </c>
      <c r="U1167" s="33">
        <v>0</v>
      </c>
      <c r="V1167" s="33">
        <v>0</v>
      </c>
      <c r="W1167" s="33">
        <v>0</v>
      </c>
      <c r="X1167" s="33">
        <f t="shared" si="217" ref="X1167:X1230">+P1167+U1167</f>
        <v>14019685</v>
      </c>
      <c r="Y1167" s="33">
        <f t="shared" si="218" ref="Y1167:Y1230">+Q1167+V1167</f>
        <v>2939.2297451701834</v>
      </c>
      <c r="Z1167" s="33">
        <f t="shared" si="219" ref="Z1167:Z1230">+R1167+W1167</f>
        <v>14019685</v>
      </c>
      <c r="AA1167" s="34">
        <f t="shared" si="220" ref="AA1167:AA1230">+IF(D1167=1,Z1167/$C$4,IF(D1167=2,Z1167/$C$5,IF(D1167=3,Z1167/$C$6,IF(D1167=4,Z1167/$C$7,IF(D1167=5,Z1167/$C$8,IF(D1167=6,Z1167/$C$9))))))</f>
        <v>2.0215661073892136E-05</v>
      </c>
      <c r="AB1167" s="33" t="s">
        <v>631</v>
      </c>
      <c r="AC1167" s="35">
        <v>44942</v>
      </c>
      <c r="AD1167" s="33">
        <v>75</v>
      </c>
      <c r="AE1167" s="36">
        <f t="shared" si="210"/>
        <v>45017</v>
      </c>
    </row>
    <row r="1168" spans="2:31" ht="14.5" hidden="1">
      <c r="B1168" s="29" t="s">
        <v>1018</v>
      </c>
      <c r="C1168" s="30" t="str">
        <f t="shared" si="211"/>
        <v>(Proveedores estratégicos)</v>
      </c>
      <c r="D1168" s="30">
        <v>4</v>
      </c>
      <c r="E1168" s="30" t="s">
        <v>5137</v>
      </c>
      <c r="F1168" s="30" t="s">
        <v>5138</v>
      </c>
      <c r="G1168" s="30" t="s">
        <v>4780</v>
      </c>
      <c r="H1168" s="31" t="s">
        <v>1259</v>
      </c>
      <c r="I1168" s="31" t="s">
        <v>48</v>
      </c>
      <c r="J1168" s="32">
        <v>2847749</v>
      </c>
      <c r="K1168" s="33">
        <f t="shared" si="212"/>
        <v>597.03114353700846</v>
      </c>
      <c r="L1168" s="33">
        <v>2847749</v>
      </c>
      <c r="M1168" s="33">
        <v>0</v>
      </c>
      <c r="N1168" s="33">
        <v>0</v>
      </c>
      <c r="O1168" s="33">
        <v>0</v>
      </c>
      <c r="P1168" s="33">
        <f t="shared" si="213"/>
        <v>2847749</v>
      </c>
      <c r="Q1168" s="33">
        <f t="shared" si="214"/>
        <v>597.03114353700846</v>
      </c>
      <c r="R1168" s="33">
        <f t="shared" si="215"/>
        <v>2847749</v>
      </c>
      <c r="S1168" s="33"/>
      <c r="T1168" s="30" t="str">
        <f t="shared" si="216"/>
        <v>COP</v>
      </c>
      <c r="U1168" s="33">
        <v>0</v>
      </c>
      <c r="V1168" s="33">
        <v>0</v>
      </c>
      <c r="W1168" s="33">
        <v>0</v>
      </c>
      <c r="X1168" s="33">
        <f t="shared" si="217"/>
        <v>2847749</v>
      </c>
      <c r="Y1168" s="33">
        <f t="shared" si="218"/>
        <v>597.03114353700846</v>
      </c>
      <c r="Z1168" s="33">
        <f t="shared" si="219"/>
        <v>2847749</v>
      </c>
      <c r="AA1168" s="34">
        <f t="shared" si="220"/>
        <v>4.106306854078052E-06</v>
      </c>
      <c r="AB1168" s="33" t="s">
        <v>631</v>
      </c>
      <c r="AC1168" s="35">
        <v>44942</v>
      </c>
      <c r="AD1168" s="33">
        <v>75</v>
      </c>
      <c r="AE1168" s="36">
        <f t="shared" si="210"/>
        <v>45017</v>
      </c>
    </row>
    <row r="1169" spans="2:31" ht="14.5" hidden="1">
      <c r="B1169" s="29" t="s">
        <v>1018</v>
      </c>
      <c r="C1169" s="30" t="str">
        <f t="shared" si="211"/>
        <v>(Proveedores estratégicos)</v>
      </c>
      <c r="D1169" s="30">
        <v>4</v>
      </c>
      <c r="E1169" s="30" t="s">
        <v>5137</v>
      </c>
      <c r="F1169" s="30" t="s">
        <v>5138</v>
      </c>
      <c r="G1169" s="30" t="s">
        <v>4780</v>
      </c>
      <c r="H1169" s="31" t="s">
        <v>1260</v>
      </c>
      <c r="I1169" s="31" t="s">
        <v>48</v>
      </c>
      <c r="J1169" s="32">
        <v>1752461</v>
      </c>
      <c r="K1169" s="33">
        <f t="shared" si="212"/>
        <v>367.40379676509741</v>
      </c>
      <c r="L1169" s="33">
        <v>1752461</v>
      </c>
      <c r="M1169" s="33">
        <v>0</v>
      </c>
      <c r="N1169" s="33">
        <v>0</v>
      </c>
      <c r="O1169" s="33">
        <v>0</v>
      </c>
      <c r="P1169" s="33">
        <f t="shared" si="213"/>
        <v>1752461</v>
      </c>
      <c r="Q1169" s="33">
        <f t="shared" si="214"/>
        <v>367.40379676509741</v>
      </c>
      <c r="R1169" s="33">
        <f t="shared" si="215"/>
        <v>1752461</v>
      </c>
      <c r="S1169" s="33"/>
      <c r="T1169" s="30" t="str">
        <f t="shared" si="216"/>
        <v>COP</v>
      </c>
      <c r="U1169" s="33">
        <v>0</v>
      </c>
      <c r="V1169" s="33">
        <v>0</v>
      </c>
      <c r="W1169" s="33">
        <v>0</v>
      </c>
      <c r="X1169" s="33">
        <f t="shared" si="217"/>
        <v>1752461</v>
      </c>
      <c r="Y1169" s="33">
        <f t="shared" si="218"/>
        <v>367.40379676509741</v>
      </c>
      <c r="Z1169" s="33">
        <f t="shared" si="219"/>
        <v>1752461</v>
      </c>
      <c r="AA1169" s="34">
        <f t="shared" si="220"/>
        <v>2.5269581749671331E-06</v>
      </c>
      <c r="AB1169" s="33" t="s">
        <v>631</v>
      </c>
      <c r="AC1169" s="35">
        <v>44942</v>
      </c>
      <c r="AD1169" s="33">
        <v>75</v>
      </c>
      <c r="AE1169" s="36">
        <f t="shared" si="210"/>
        <v>45017</v>
      </c>
    </row>
    <row r="1170" spans="2:31" ht="14.5" hidden="1">
      <c r="B1170" s="29" t="s">
        <v>1018</v>
      </c>
      <c r="C1170" s="30" t="str">
        <f t="shared" si="211"/>
        <v>(Proveedores estratégicos)</v>
      </c>
      <c r="D1170" s="30">
        <v>4</v>
      </c>
      <c r="E1170" s="30" t="s">
        <v>5137</v>
      </c>
      <c r="F1170" s="30" t="s">
        <v>5138</v>
      </c>
      <c r="G1170" s="30" t="s">
        <v>4780</v>
      </c>
      <c r="H1170" s="31" t="s">
        <v>1261</v>
      </c>
      <c r="I1170" s="31" t="s">
        <v>48</v>
      </c>
      <c r="J1170" s="32">
        <v>10036200</v>
      </c>
      <c r="K1170" s="33">
        <f t="shared" si="212"/>
        <v>2087.2585091774372</v>
      </c>
      <c r="L1170" s="33">
        <v>9955910</v>
      </c>
      <c r="M1170" s="33">
        <v>0</v>
      </c>
      <c r="N1170" s="33">
        <v>0</v>
      </c>
      <c r="O1170" s="33">
        <v>0</v>
      </c>
      <c r="P1170" s="33">
        <f t="shared" si="213"/>
        <v>10036200</v>
      </c>
      <c r="Q1170" s="33">
        <f t="shared" si="214"/>
        <v>2087.2585091774372</v>
      </c>
      <c r="R1170" s="33">
        <f t="shared" si="215"/>
        <v>9955910</v>
      </c>
      <c r="S1170" s="33"/>
      <c r="T1170" s="30" t="str">
        <f t="shared" si="216"/>
        <v>COP</v>
      </c>
      <c r="U1170" s="33">
        <v>0</v>
      </c>
      <c r="V1170" s="33">
        <v>0</v>
      </c>
      <c r="W1170" s="33">
        <v>0</v>
      </c>
      <c r="X1170" s="33">
        <f t="shared" si="217"/>
        <v>10036200</v>
      </c>
      <c r="Y1170" s="33">
        <f t="shared" si="218"/>
        <v>2087.2585091774372</v>
      </c>
      <c r="Z1170" s="33">
        <f t="shared" si="219"/>
        <v>9955910</v>
      </c>
      <c r="AA1170" s="34">
        <f t="shared" si="220"/>
        <v>1.4355907585810485E-05</v>
      </c>
      <c r="AB1170" s="33" t="s">
        <v>631</v>
      </c>
      <c r="AC1170" s="35">
        <v>44942</v>
      </c>
      <c r="AD1170" s="33">
        <v>75</v>
      </c>
      <c r="AE1170" s="36">
        <f t="shared" si="210"/>
        <v>45017</v>
      </c>
    </row>
    <row r="1171" spans="2:31" ht="14.5" hidden="1">
      <c r="B1171" s="29" t="s">
        <v>1018</v>
      </c>
      <c r="C1171" s="30" t="str">
        <f t="shared" si="211"/>
        <v>(Proveedores estratégicos)</v>
      </c>
      <c r="D1171" s="30">
        <v>4</v>
      </c>
      <c r="E1171" s="30" t="s">
        <v>5137</v>
      </c>
      <c r="F1171" s="30" t="s">
        <v>5138</v>
      </c>
      <c r="G1171" s="30" t="s">
        <v>4780</v>
      </c>
      <c r="H1171" s="31" t="s">
        <v>1262</v>
      </c>
      <c r="I1171" s="31" t="s">
        <v>48</v>
      </c>
      <c r="J1171" s="32">
        <v>31106176</v>
      </c>
      <c r="K1171" s="33">
        <f t="shared" si="212"/>
        <v>6521.4159774416385</v>
      </c>
      <c r="L1171" s="33">
        <v>31106176</v>
      </c>
      <c r="M1171" s="33">
        <v>0</v>
      </c>
      <c r="N1171" s="33">
        <v>0</v>
      </c>
      <c r="O1171" s="33">
        <v>0</v>
      </c>
      <c r="P1171" s="33">
        <f t="shared" si="213"/>
        <v>31106176</v>
      </c>
      <c r="Q1171" s="33">
        <f t="shared" si="214"/>
        <v>6521.4159774416385</v>
      </c>
      <c r="R1171" s="33">
        <f t="shared" si="215"/>
        <v>31106176</v>
      </c>
      <c r="S1171" s="33"/>
      <c r="T1171" s="30" t="str">
        <f t="shared" si="216"/>
        <v>COP</v>
      </c>
      <c r="U1171" s="33">
        <v>0</v>
      </c>
      <c r="V1171" s="33">
        <v>0</v>
      </c>
      <c r="W1171" s="33">
        <v>0</v>
      </c>
      <c r="X1171" s="33">
        <f t="shared" si="217"/>
        <v>31106176</v>
      </c>
      <c r="Y1171" s="33">
        <f t="shared" si="218"/>
        <v>6521.4159774416385</v>
      </c>
      <c r="Z1171" s="33">
        <f t="shared" si="219"/>
        <v>31106176</v>
      </c>
      <c r="AA1171" s="34">
        <f t="shared" si="220"/>
        <v>4.4853497872515525E-05</v>
      </c>
      <c r="AB1171" s="33" t="s">
        <v>631</v>
      </c>
      <c r="AC1171" s="35">
        <v>44942</v>
      </c>
      <c r="AD1171" s="33">
        <v>75</v>
      </c>
      <c r="AE1171" s="36">
        <f t="shared" si="210"/>
        <v>45017</v>
      </c>
    </row>
    <row r="1172" spans="2:31" ht="14.5" hidden="1">
      <c r="B1172" s="29" t="s">
        <v>1018</v>
      </c>
      <c r="C1172" s="30" t="str">
        <f t="shared" si="211"/>
        <v>(Proveedores estratégicos)</v>
      </c>
      <c r="D1172" s="30">
        <v>4</v>
      </c>
      <c r="E1172" s="30" t="s">
        <v>5137</v>
      </c>
      <c r="F1172" s="30" t="s">
        <v>5138</v>
      </c>
      <c r="G1172" s="30" t="s">
        <v>4780</v>
      </c>
      <c r="H1172" s="31" t="s">
        <v>1263</v>
      </c>
      <c r="I1172" s="31" t="s">
        <v>48</v>
      </c>
      <c r="J1172" s="32">
        <v>102288110</v>
      </c>
      <c r="K1172" s="33">
        <f t="shared" si="212"/>
        <v>21444.722580374644</v>
      </c>
      <c r="L1172" s="33">
        <v>102288110</v>
      </c>
      <c r="M1172" s="33">
        <v>0</v>
      </c>
      <c r="N1172" s="33">
        <v>0</v>
      </c>
      <c r="O1172" s="33">
        <v>0</v>
      </c>
      <c r="P1172" s="33">
        <f t="shared" si="213"/>
        <v>102288110</v>
      </c>
      <c r="Q1172" s="33">
        <f t="shared" si="214"/>
        <v>21444.722580374644</v>
      </c>
      <c r="R1172" s="33">
        <f t="shared" si="215"/>
        <v>102288110</v>
      </c>
      <c r="S1172" s="33"/>
      <c r="T1172" s="30" t="str">
        <f t="shared" si="216"/>
        <v>COP</v>
      </c>
      <c r="U1172" s="33">
        <v>0</v>
      </c>
      <c r="V1172" s="33">
        <v>0</v>
      </c>
      <c r="W1172" s="33">
        <v>0</v>
      </c>
      <c r="X1172" s="33">
        <f t="shared" si="217"/>
        <v>102288110</v>
      </c>
      <c r="Y1172" s="33">
        <f t="shared" si="218"/>
        <v>21444.722580374644</v>
      </c>
      <c r="Z1172" s="33">
        <f t="shared" si="219"/>
        <v>102288110</v>
      </c>
      <c r="AA1172" s="34">
        <f t="shared" si="220"/>
        <v>0.00014749416721195925</v>
      </c>
      <c r="AB1172" s="33" t="s">
        <v>631</v>
      </c>
      <c r="AC1172" s="35">
        <v>44942</v>
      </c>
      <c r="AD1172" s="33">
        <v>75</v>
      </c>
      <c r="AE1172" s="36">
        <f t="shared" si="210"/>
        <v>45017</v>
      </c>
    </row>
    <row r="1173" spans="2:31" ht="14.5" hidden="1">
      <c r="B1173" s="29" t="s">
        <v>1018</v>
      </c>
      <c r="C1173" s="30" t="str">
        <f t="shared" si="211"/>
        <v>(Proveedores estratégicos)</v>
      </c>
      <c r="D1173" s="30">
        <v>4</v>
      </c>
      <c r="E1173" s="30" t="s">
        <v>5137</v>
      </c>
      <c r="F1173" s="30" t="s">
        <v>5138</v>
      </c>
      <c r="G1173" s="30" t="s">
        <v>4780</v>
      </c>
      <c r="H1173" s="31" t="s">
        <v>1264</v>
      </c>
      <c r="I1173" s="31" t="s">
        <v>48</v>
      </c>
      <c r="J1173" s="32">
        <v>458432</v>
      </c>
      <c r="K1173" s="33">
        <f t="shared" si="212"/>
        <v>96.110359864565964</v>
      </c>
      <c r="L1173" s="33">
        <v>458432</v>
      </c>
      <c r="M1173" s="33">
        <v>0</v>
      </c>
      <c r="N1173" s="33">
        <v>0</v>
      </c>
      <c r="O1173" s="33">
        <v>0</v>
      </c>
      <c r="P1173" s="33">
        <f t="shared" si="213"/>
        <v>458432</v>
      </c>
      <c r="Q1173" s="33">
        <f t="shared" si="214"/>
        <v>96.110359864565964</v>
      </c>
      <c r="R1173" s="33">
        <f t="shared" si="215"/>
        <v>458432</v>
      </c>
      <c r="S1173" s="33"/>
      <c r="T1173" s="30" t="str">
        <f t="shared" si="216"/>
        <v>COP</v>
      </c>
      <c r="U1173" s="33">
        <v>0</v>
      </c>
      <c r="V1173" s="33">
        <v>0</v>
      </c>
      <c r="W1173" s="33">
        <v>0</v>
      </c>
      <c r="X1173" s="33">
        <f t="shared" si="217"/>
        <v>458432</v>
      </c>
      <c r="Y1173" s="33">
        <f t="shared" si="218"/>
        <v>96.110359864565964</v>
      </c>
      <c r="Z1173" s="33">
        <f t="shared" si="219"/>
        <v>458432</v>
      </c>
      <c r="AA1173" s="34">
        <f t="shared" si="220"/>
        <v>6.6103524704203556E-07</v>
      </c>
      <c r="AB1173" s="33" t="s">
        <v>631</v>
      </c>
      <c r="AC1173" s="35">
        <v>44942</v>
      </c>
      <c r="AD1173" s="33">
        <v>75</v>
      </c>
      <c r="AE1173" s="36">
        <f t="shared" si="210"/>
        <v>45017</v>
      </c>
    </row>
    <row r="1174" spans="2:31" ht="14.5" hidden="1">
      <c r="B1174" s="29" t="s">
        <v>1018</v>
      </c>
      <c r="C1174" s="30" t="str">
        <f t="shared" si="211"/>
        <v>(Proveedores estratégicos)</v>
      </c>
      <c r="D1174" s="30">
        <v>4</v>
      </c>
      <c r="E1174" s="30" t="s">
        <v>5137</v>
      </c>
      <c r="F1174" s="30" t="s">
        <v>5138</v>
      </c>
      <c r="G1174" s="30" t="s">
        <v>4780</v>
      </c>
      <c r="H1174" s="31" t="s">
        <v>1265</v>
      </c>
      <c r="I1174" s="31" t="s">
        <v>48</v>
      </c>
      <c r="J1174" s="32">
        <v>9388080</v>
      </c>
      <c r="K1174" s="33">
        <f t="shared" si="212"/>
        <v>1968.2128368816627</v>
      </c>
      <c r="L1174" s="33">
        <v>9388080</v>
      </c>
      <c r="M1174" s="33">
        <v>0</v>
      </c>
      <c r="N1174" s="33">
        <v>0</v>
      </c>
      <c r="O1174" s="33">
        <v>0</v>
      </c>
      <c r="P1174" s="33">
        <f t="shared" si="213"/>
        <v>9388080</v>
      </c>
      <c r="Q1174" s="33">
        <f t="shared" si="214"/>
        <v>1968.2128368816627</v>
      </c>
      <c r="R1174" s="33">
        <f t="shared" si="215"/>
        <v>9388080</v>
      </c>
      <c r="S1174" s="33"/>
      <c r="T1174" s="30" t="str">
        <f t="shared" si="216"/>
        <v>COP</v>
      </c>
      <c r="U1174" s="33">
        <v>0</v>
      </c>
      <c r="V1174" s="33">
        <v>0</v>
      </c>
      <c r="W1174" s="33">
        <v>0</v>
      </c>
      <c r="X1174" s="33">
        <f t="shared" si="217"/>
        <v>9388080</v>
      </c>
      <c r="Y1174" s="33">
        <f t="shared" si="218"/>
        <v>1968.2128368816627</v>
      </c>
      <c r="Z1174" s="33">
        <f t="shared" si="219"/>
        <v>9388080</v>
      </c>
      <c r="AA1174" s="34">
        <f t="shared" si="220"/>
        <v>1.3537126077696132E-05</v>
      </c>
      <c r="AB1174" s="33" t="s">
        <v>631</v>
      </c>
      <c r="AC1174" s="35">
        <v>44942</v>
      </c>
      <c r="AD1174" s="33">
        <v>75</v>
      </c>
      <c r="AE1174" s="36">
        <f t="shared" si="210"/>
        <v>45017</v>
      </c>
    </row>
    <row r="1175" spans="2:31" ht="14.5" hidden="1">
      <c r="B1175" s="29" t="s">
        <v>1018</v>
      </c>
      <c r="C1175" s="30" t="str">
        <f t="shared" si="211"/>
        <v>(Proveedores estratégicos)</v>
      </c>
      <c r="D1175" s="30">
        <v>4</v>
      </c>
      <c r="E1175" s="30" t="s">
        <v>5137</v>
      </c>
      <c r="F1175" s="30" t="s">
        <v>5138</v>
      </c>
      <c r="G1175" s="30" t="s">
        <v>4780</v>
      </c>
      <c r="H1175" s="31" t="s">
        <v>1266</v>
      </c>
      <c r="I1175" s="31" t="s">
        <v>48</v>
      </c>
      <c r="J1175" s="32">
        <v>16900304</v>
      </c>
      <c r="K1175" s="33">
        <f t="shared" si="212"/>
        <v>3543.1520907366057</v>
      </c>
      <c r="L1175" s="33">
        <v>16900304</v>
      </c>
      <c r="M1175" s="33">
        <v>0</v>
      </c>
      <c r="N1175" s="33">
        <v>0</v>
      </c>
      <c r="O1175" s="33">
        <v>0</v>
      </c>
      <c r="P1175" s="33">
        <f t="shared" si="213"/>
        <v>16900304</v>
      </c>
      <c r="Q1175" s="33">
        <f t="shared" si="214"/>
        <v>3543.1520907366057</v>
      </c>
      <c r="R1175" s="33">
        <f t="shared" si="215"/>
        <v>16900304</v>
      </c>
      <c r="S1175" s="33"/>
      <c r="T1175" s="30" t="str">
        <f t="shared" si="216"/>
        <v>COP</v>
      </c>
      <c r="U1175" s="33">
        <v>0</v>
      </c>
      <c r="V1175" s="33">
        <v>0</v>
      </c>
      <c r="W1175" s="33">
        <v>0</v>
      </c>
      <c r="X1175" s="33">
        <f t="shared" si="217"/>
        <v>16900304</v>
      </c>
      <c r="Y1175" s="33">
        <f t="shared" si="218"/>
        <v>3543.1520907366057</v>
      </c>
      <c r="Z1175" s="33">
        <f t="shared" si="219"/>
        <v>16900304</v>
      </c>
      <c r="AA1175" s="34">
        <f t="shared" si="220"/>
        <v>2.4369364768876305E-05</v>
      </c>
      <c r="AB1175" s="33" t="s">
        <v>631</v>
      </c>
      <c r="AC1175" s="35">
        <v>44942</v>
      </c>
      <c r="AD1175" s="33">
        <v>75</v>
      </c>
      <c r="AE1175" s="36">
        <f t="shared" si="210"/>
        <v>45017</v>
      </c>
    </row>
    <row r="1176" spans="2:31" ht="14.5" hidden="1">
      <c r="B1176" s="29" t="s">
        <v>1018</v>
      </c>
      <c r="C1176" s="30" t="str">
        <f t="shared" si="211"/>
        <v>(Proveedores estratégicos)</v>
      </c>
      <c r="D1176" s="30">
        <v>4</v>
      </c>
      <c r="E1176" s="30" t="s">
        <v>5137</v>
      </c>
      <c r="F1176" s="30" t="s">
        <v>5138</v>
      </c>
      <c r="G1176" s="30" t="s">
        <v>4780</v>
      </c>
      <c r="H1176" s="31" t="s">
        <v>1267</v>
      </c>
      <c r="I1176" s="31" t="s">
        <v>48</v>
      </c>
      <c r="J1176" s="32">
        <v>84777414</v>
      </c>
      <c r="K1176" s="33">
        <f t="shared" si="212"/>
        <v>17773.601685587597</v>
      </c>
      <c r="L1176" s="33">
        <v>84777414</v>
      </c>
      <c r="M1176" s="33">
        <v>0</v>
      </c>
      <c r="N1176" s="33">
        <v>0</v>
      </c>
      <c r="O1176" s="33">
        <v>0</v>
      </c>
      <c r="P1176" s="33">
        <f t="shared" si="213"/>
        <v>84777414</v>
      </c>
      <c r="Q1176" s="33">
        <f t="shared" si="214"/>
        <v>17773.601685587597</v>
      </c>
      <c r="R1176" s="33">
        <f t="shared" si="215"/>
        <v>84777414</v>
      </c>
      <c r="S1176" s="33"/>
      <c r="T1176" s="30" t="str">
        <f t="shared" si="216"/>
        <v>COP</v>
      </c>
      <c r="U1176" s="33">
        <v>0</v>
      </c>
      <c r="V1176" s="33">
        <v>0</v>
      </c>
      <c r="W1176" s="33">
        <v>0</v>
      </c>
      <c r="X1176" s="33">
        <f t="shared" si="217"/>
        <v>84777414</v>
      </c>
      <c r="Y1176" s="33">
        <f t="shared" si="218"/>
        <v>17773.601685587597</v>
      </c>
      <c r="Z1176" s="33">
        <f t="shared" si="219"/>
        <v>84777414</v>
      </c>
      <c r="AA1176" s="34">
        <f t="shared" si="220"/>
        <v>0.00012224464873105483</v>
      </c>
      <c r="AB1176" s="33" t="s">
        <v>631</v>
      </c>
      <c r="AC1176" s="35">
        <v>44942</v>
      </c>
      <c r="AD1176" s="33">
        <v>75</v>
      </c>
      <c r="AE1176" s="36">
        <f t="shared" si="210"/>
        <v>45017</v>
      </c>
    </row>
    <row r="1177" spans="2:31" ht="14.5" hidden="1">
      <c r="B1177" s="29" t="s">
        <v>1018</v>
      </c>
      <c r="C1177" s="30" t="str">
        <f t="shared" si="211"/>
        <v>(Proveedores estratégicos)</v>
      </c>
      <c r="D1177" s="30">
        <v>4</v>
      </c>
      <c r="E1177" s="30" t="s">
        <v>5137</v>
      </c>
      <c r="F1177" s="30" t="s">
        <v>5138</v>
      </c>
      <c r="G1177" s="30" t="s">
        <v>4780</v>
      </c>
      <c r="H1177" s="31" t="s">
        <v>1268</v>
      </c>
      <c r="I1177" s="31" t="s">
        <v>48</v>
      </c>
      <c r="J1177" s="32">
        <v>1250172</v>
      </c>
      <c r="K1177" s="33">
        <f t="shared" si="212"/>
        <v>260.00209650198644</v>
      </c>
      <c r="L1177" s="33">
        <v>1240171</v>
      </c>
      <c r="M1177" s="33">
        <v>0</v>
      </c>
      <c r="N1177" s="33">
        <v>0</v>
      </c>
      <c r="O1177" s="33">
        <v>0</v>
      </c>
      <c r="P1177" s="33">
        <f t="shared" si="213"/>
        <v>1250172</v>
      </c>
      <c r="Q1177" s="33">
        <f t="shared" si="214"/>
        <v>260.00209650198644</v>
      </c>
      <c r="R1177" s="33">
        <f t="shared" si="215"/>
        <v>1240171</v>
      </c>
      <c r="S1177" s="33"/>
      <c r="T1177" s="30" t="str">
        <f t="shared" si="216"/>
        <v>COP</v>
      </c>
      <c r="U1177" s="33">
        <v>0</v>
      </c>
      <c r="V1177" s="33">
        <v>0</v>
      </c>
      <c r="W1177" s="33">
        <v>0</v>
      </c>
      <c r="X1177" s="33">
        <f t="shared" si="217"/>
        <v>1250172</v>
      </c>
      <c r="Y1177" s="33">
        <f t="shared" si="218"/>
        <v>260.00209650198644</v>
      </c>
      <c r="Z1177" s="33">
        <f t="shared" si="219"/>
        <v>1240171</v>
      </c>
      <c r="AA1177" s="34">
        <f t="shared" si="220"/>
        <v>1.7882624759165335E-06</v>
      </c>
      <c r="AB1177" s="33" t="s">
        <v>631</v>
      </c>
      <c r="AC1177" s="35">
        <v>44942</v>
      </c>
      <c r="AD1177" s="33">
        <v>75</v>
      </c>
      <c r="AE1177" s="36">
        <f t="shared" si="210"/>
        <v>45017</v>
      </c>
    </row>
    <row r="1178" spans="2:31" ht="14.5" hidden="1">
      <c r="B1178" s="29" t="s">
        <v>1018</v>
      </c>
      <c r="C1178" s="30" t="str">
        <f t="shared" si="211"/>
        <v>(Proveedores estratégicos)</v>
      </c>
      <c r="D1178" s="30">
        <v>4</v>
      </c>
      <c r="E1178" s="30" t="s">
        <v>5137</v>
      </c>
      <c r="F1178" s="30" t="s">
        <v>5138</v>
      </c>
      <c r="G1178" s="30" t="s">
        <v>4780</v>
      </c>
      <c r="H1178" s="31" t="s">
        <v>1269</v>
      </c>
      <c r="I1178" s="31" t="s">
        <v>48</v>
      </c>
      <c r="J1178" s="32">
        <v>22754186</v>
      </c>
      <c r="K1178" s="33">
        <f t="shared" si="212"/>
        <v>4770.419614872585</v>
      </c>
      <c r="L1178" s="33">
        <v>22754186</v>
      </c>
      <c r="M1178" s="33">
        <v>0</v>
      </c>
      <c r="N1178" s="33">
        <v>0</v>
      </c>
      <c r="O1178" s="33">
        <v>0</v>
      </c>
      <c r="P1178" s="33">
        <f t="shared" si="213"/>
        <v>22754186</v>
      </c>
      <c r="Q1178" s="33">
        <f t="shared" si="214"/>
        <v>4770.419614872585</v>
      </c>
      <c r="R1178" s="33">
        <f t="shared" si="215"/>
        <v>22754186</v>
      </c>
      <c r="S1178" s="33"/>
      <c r="T1178" s="30" t="str">
        <f t="shared" si="216"/>
        <v>COP</v>
      </c>
      <c r="U1178" s="33">
        <v>0</v>
      </c>
      <c r="V1178" s="33">
        <v>0</v>
      </c>
      <c r="W1178" s="33">
        <v>0</v>
      </c>
      <c r="X1178" s="33">
        <f t="shared" si="217"/>
        <v>22754186</v>
      </c>
      <c r="Y1178" s="33">
        <f t="shared" si="218"/>
        <v>4770.419614872585</v>
      </c>
      <c r="Z1178" s="33">
        <f t="shared" si="219"/>
        <v>22754186</v>
      </c>
      <c r="AA1178" s="34">
        <f t="shared" si="220"/>
        <v>3.281036001795343E-05</v>
      </c>
      <c r="AB1178" s="33" t="s">
        <v>631</v>
      </c>
      <c r="AC1178" s="35">
        <v>44942</v>
      </c>
      <c r="AD1178" s="33">
        <v>75</v>
      </c>
      <c r="AE1178" s="36">
        <f t="shared" si="210"/>
        <v>45017</v>
      </c>
    </row>
    <row r="1179" spans="2:31" ht="14.5" hidden="1">
      <c r="B1179" s="29" t="s">
        <v>1018</v>
      </c>
      <c r="C1179" s="30" t="str">
        <f t="shared" si="211"/>
        <v>(Proveedores estratégicos)</v>
      </c>
      <c r="D1179" s="30">
        <v>4</v>
      </c>
      <c r="E1179" s="30" t="s">
        <v>5137</v>
      </c>
      <c r="F1179" s="30" t="s">
        <v>5138</v>
      </c>
      <c r="G1179" s="30" t="s">
        <v>4780</v>
      </c>
      <c r="H1179" s="31" t="s">
        <v>1270</v>
      </c>
      <c r="I1179" s="31" t="s">
        <v>48</v>
      </c>
      <c r="J1179" s="32">
        <v>8296572</v>
      </c>
      <c r="K1179" s="33">
        <f t="shared" si="212"/>
        <v>1739.3779678606245</v>
      </c>
      <c r="L1179" s="33">
        <v>8296572</v>
      </c>
      <c r="M1179" s="33">
        <v>0</v>
      </c>
      <c r="N1179" s="33">
        <v>0</v>
      </c>
      <c r="O1179" s="33">
        <v>0</v>
      </c>
      <c r="P1179" s="33">
        <f t="shared" si="213"/>
        <v>8296572</v>
      </c>
      <c r="Q1179" s="33">
        <f t="shared" si="214"/>
        <v>1739.3779678606245</v>
      </c>
      <c r="R1179" s="33">
        <f t="shared" si="215"/>
        <v>8296572</v>
      </c>
      <c r="S1179" s="33"/>
      <c r="T1179" s="30" t="str">
        <f t="shared" si="216"/>
        <v>COP</v>
      </c>
      <c r="U1179" s="33">
        <v>0</v>
      </c>
      <c r="V1179" s="33">
        <v>0</v>
      </c>
      <c r="W1179" s="33">
        <v>0</v>
      </c>
      <c r="X1179" s="33">
        <f t="shared" si="217"/>
        <v>8296572</v>
      </c>
      <c r="Y1179" s="33">
        <f t="shared" si="218"/>
        <v>1739.3779678606245</v>
      </c>
      <c r="Z1179" s="33">
        <f t="shared" si="219"/>
        <v>8296572</v>
      </c>
      <c r="AA1179" s="34">
        <f t="shared" si="220"/>
        <v>1.1963227963191999E-05</v>
      </c>
      <c r="AB1179" s="33" t="s">
        <v>631</v>
      </c>
      <c r="AC1179" s="35">
        <v>44942</v>
      </c>
      <c r="AD1179" s="33">
        <v>75</v>
      </c>
      <c r="AE1179" s="36">
        <f t="shared" si="210"/>
        <v>45017</v>
      </c>
    </row>
    <row r="1180" spans="2:31" ht="14.5" hidden="1">
      <c r="B1180" s="29" t="s">
        <v>1018</v>
      </c>
      <c r="C1180" s="30" t="str">
        <f t="shared" si="211"/>
        <v>(Proveedores estratégicos)</v>
      </c>
      <c r="D1180" s="30">
        <v>4</v>
      </c>
      <c r="E1180" s="30" t="s">
        <v>5137</v>
      </c>
      <c r="F1180" s="30" t="s">
        <v>5138</v>
      </c>
      <c r="G1180" s="30" t="s">
        <v>4780</v>
      </c>
      <c r="H1180" s="31" t="s">
        <v>1271</v>
      </c>
      <c r="I1180" s="31" t="s">
        <v>48</v>
      </c>
      <c r="J1180" s="32">
        <v>6352670</v>
      </c>
      <c r="K1180" s="33">
        <f t="shared" si="212"/>
        <v>1325.1234315544514</v>
      </c>
      <c r="L1180" s="33">
        <v>6320640</v>
      </c>
      <c r="M1180" s="33">
        <v>0</v>
      </c>
      <c r="N1180" s="33">
        <v>0</v>
      </c>
      <c r="O1180" s="33">
        <v>0</v>
      </c>
      <c r="P1180" s="33">
        <f t="shared" si="213"/>
        <v>6352670</v>
      </c>
      <c r="Q1180" s="33">
        <f t="shared" si="214"/>
        <v>1325.1234315544514</v>
      </c>
      <c r="R1180" s="33">
        <f t="shared" si="215"/>
        <v>6320640</v>
      </c>
      <c r="S1180" s="33"/>
      <c r="T1180" s="30" t="str">
        <f t="shared" si="216"/>
        <v>COP</v>
      </c>
      <c r="U1180" s="33">
        <v>0</v>
      </c>
      <c r="V1180" s="33">
        <v>0</v>
      </c>
      <c r="W1180" s="33">
        <v>0</v>
      </c>
      <c r="X1180" s="33">
        <f t="shared" si="217"/>
        <v>6352670</v>
      </c>
      <c r="Y1180" s="33">
        <f t="shared" si="218"/>
        <v>1325.1234315544514</v>
      </c>
      <c r="Z1180" s="33">
        <f t="shared" si="219"/>
        <v>6320640</v>
      </c>
      <c r="AA1180" s="34">
        <f t="shared" si="220"/>
        <v>9.1140361577371822E-06</v>
      </c>
      <c r="AB1180" s="33" t="s">
        <v>631</v>
      </c>
      <c r="AC1180" s="35">
        <v>44942</v>
      </c>
      <c r="AD1180" s="33">
        <v>75</v>
      </c>
      <c r="AE1180" s="36">
        <f t="shared" si="210"/>
        <v>45017</v>
      </c>
    </row>
    <row r="1181" spans="2:31" ht="14.5" hidden="1">
      <c r="B1181" s="29" t="s">
        <v>1018</v>
      </c>
      <c r="C1181" s="30" t="str">
        <f t="shared" si="211"/>
        <v>(Proveedores estratégicos)</v>
      </c>
      <c r="D1181" s="30">
        <v>4</v>
      </c>
      <c r="E1181" s="30" t="s">
        <v>5137</v>
      </c>
      <c r="F1181" s="30" t="s">
        <v>5138</v>
      </c>
      <c r="G1181" s="30" t="s">
        <v>4780</v>
      </c>
      <c r="H1181" s="31" t="s">
        <v>1272</v>
      </c>
      <c r="I1181" s="31" t="s">
        <v>48</v>
      </c>
      <c r="J1181" s="32">
        <v>90333</v>
      </c>
      <c r="K1181" s="33">
        <f t="shared" si="212"/>
        <v>18.938331394068996</v>
      </c>
      <c r="L1181" s="33">
        <v>90333</v>
      </c>
      <c r="M1181" s="33">
        <v>0</v>
      </c>
      <c r="N1181" s="33">
        <v>0</v>
      </c>
      <c r="O1181" s="33">
        <v>0</v>
      </c>
      <c r="P1181" s="33">
        <f t="shared" si="213"/>
        <v>90333</v>
      </c>
      <c r="Q1181" s="33">
        <f t="shared" si="214"/>
        <v>18.938331394068996</v>
      </c>
      <c r="R1181" s="33">
        <f t="shared" si="215"/>
        <v>90333</v>
      </c>
      <c r="S1181" s="33"/>
      <c r="T1181" s="30" t="str">
        <f t="shared" si="216"/>
        <v>COP</v>
      </c>
      <c r="U1181" s="33">
        <v>0</v>
      </c>
      <c r="V1181" s="33">
        <v>0</v>
      </c>
      <c r="W1181" s="33">
        <v>0</v>
      </c>
      <c r="X1181" s="33">
        <f t="shared" si="217"/>
        <v>90333</v>
      </c>
      <c r="Y1181" s="33">
        <f t="shared" si="218"/>
        <v>18.938331394068996</v>
      </c>
      <c r="Z1181" s="33">
        <f t="shared" si="219"/>
        <v>90333</v>
      </c>
      <c r="AA1181" s="34">
        <f t="shared" si="220"/>
        <v>1.3025551656744774E-07</v>
      </c>
      <c r="AB1181" s="33" t="s">
        <v>631</v>
      </c>
      <c r="AC1181" s="35">
        <v>44942</v>
      </c>
      <c r="AD1181" s="33">
        <v>75</v>
      </c>
      <c r="AE1181" s="36">
        <f t="shared" si="210"/>
        <v>45017</v>
      </c>
    </row>
    <row r="1182" spans="2:31" ht="14.5" hidden="1">
      <c r="B1182" s="29" t="s">
        <v>1018</v>
      </c>
      <c r="C1182" s="30" t="str">
        <f t="shared" si="211"/>
        <v>(Proveedores estratégicos)</v>
      </c>
      <c r="D1182" s="30">
        <v>4</v>
      </c>
      <c r="E1182" s="30" t="s">
        <v>5137</v>
      </c>
      <c r="F1182" s="30" t="s">
        <v>5138</v>
      </c>
      <c r="G1182" s="30" t="s">
        <v>4780</v>
      </c>
      <c r="H1182" s="31" t="s">
        <v>1273</v>
      </c>
      <c r="I1182" s="31" t="s">
        <v>48</v>
      </c>
      <c r="J1182" s="32">
        <v>6198698</v>
      </c>
      <c r="K1182" s="33">
        <f t="shared" si="212"/>
        <v>1299.5582670314579</v>
      </c>
      <c r="L1182" s="33">
        <v>6198698</v>
      </c>
      <c r="M1182" s="33">
        <v>0</v>
      </c>
      <c r="N1182" s="33">
        <v>0</v>
      </c>
      <c r="O1182" s="33">
        <v>0</v>
      </c>
      <c r="P1182" s="33">
        <f t="shared" si="213"/>
        <v>6198698</v>
      </c>
      <c r="Q1182" s="33">
        <f t="shared" si="214"/>
        <v>1299.5582670314579</v>
      </c>
      <c r="R1182" s="33">
        <f t="shared" si="215"/>
        <v>6198698</v>
      </c>
      <c r="S1182" s="33"/>
      <c r="T1182" s="30" t="str">
        <f t="shared" si="216"/>
        <v>COP</v>
      </c>
      <c r="U1182" s="33">
        <v>0</v>
      </c>
      <c r="V1182" s="33">
        <v>0</v>
      </c>
      <c r="W1182" s="33">
        <v>0</v>
      </c>
      <c r="X1182" s="33">
        <f t="shared" si="217"/>
        <v>6198698</v>
      </c>
      <c r="Y1182" s="33">
        <f t="shared" si="218"/>
        <v>1299.5582670314579</v>
      </c>
      <c r="Z1182" s="33">
        <f t="shared" si="219"/>
        <v>6198698</v>
      </c>
      <c r="AA1182" s="34">
        <f t="shared" si="220"/>
        <v>8.9382020970808575E-06</v>
      </c>
      <c r="AB1182" s="33" t="s">
        <v>631</v>
      </c>
      <c r="AC1182" s="35">
        <v>44942</v>
      </c>
      <c r="AD1182" s="33">
        <v>75</v>
      </c>
      <c r="AE1182" s="36">
        <f t="shared" si="210"/>
        <v>45017</v>
      </c>
    </row>
    <row r="1183" spans="2:31" ht="14.5" hidden="1">
      <c r="B1183" s="29" t="s">
        <v>1018</v>
      </c>
      <c r="C1183" s="30" t="str">
        <f t="shared" si="211"/>
        <v>(Proveedores estratégicos)</v>
      </c>
      <c r="D1183" s="30">
        <v>4</v>
      </c>
      <c r="E1183" s="30" t="s">
        <v>5137</v>
      </c>
      <c r="F1183" s="30" t="s">
        <v>5138</v>
      </c>
      <c r="G1183" s="30" t="s">
        <v>4780</v>
      </c>
      <c r="H1183" s="31" t="s">
        <v>1274</v>
      </c>
      <c r="I1183" s="31" t="s">
        <v>48</v>
      </c>
      <c r="J1183" s="32">
        <v>13342499</v>
      </c>
      <c r="K1183" s="33">
        <f t="shared" si="212"/>
        <v>2797.2575657515436</v>
      </c>
      <c r="L1183" s="33">
        <v>13342499</v>
      </c>
      <c r="M1183" s="33">
        <v>0</v>
      </c>
      <c r="N1183" s="33">
        <v>0</v>
      </c>
      <c r="O1183" s="33">
        <v>0</v>
      </c>
      <c r="P1183" s="33">
        <f t="shared" si="213"/>
        <v>13342499</v>
      </c>
      <c r="Q1183" s="33">
        <f t="shared" si="214"/>
        <v>2797.2575657515436</v>
      </c>
      <c r="R1183" s="33">
        <f t="shared" si="215"/>
        <v>13342499</v>
      </c>
      <c r="S1183" s="33"/>
      <c r="T1183" s="30" t="str">
        <f t="shared" si="216"/>
        <v>COP</v>
      </c>
      <c r="U1183" s="33">
        <v>0</v>
      </c>
      <c r="V1183" s="33">
        <v>0</v>
      </c>
      <c r="W1183" s="33">
        <v>0</v>
      </c>
      <c r="X1183" s="33">
        <f t="shared" si="217"/>
        <v>13342499</v>
      </c>
      <c r="Y1183" s="33">
        <f t="shared" si="218"/>
        <v>2797.2575657515436</v>
      </c>
      <c r="Z1183" s="33">
        <f t="shared" si="219"/>
        <v>13342499</v>
      </c>
      <c r="AA1183" s="34">
        <f t="shared" si="220"/>
        <v>1.9239193866534432E-05</v>
      </c>
      <c r="AB1183" s="33" t="s">
        <v>631</v>
      </c>
      <c r="AC1183" s="35">
        <v>44942</v>
      </c>
      <c r="AD1183" s="33">
        <v>75</v>
      </c>
      <c r="AE1183" s="36">
        <f t="shared" si="221" ref="AE1183:AE1246">+AD1183+AC1183</f>
        <v>45017</v>
      </c>
    </row>
    <row r="1184" spans="2:31" ht="14.5" hidden="1">
      <c r="B1184" s="29" t="s">
        <v>1018</v>
      </c>
      <c r="C1184" s="30" t="str">
        <f t="shared" si="211"/>
        <v>(Proveedores estratégicos)</v>
      </c>
      <c r="D1184" s="30">
        <v>4</v>
      </c>
      <c r="E1184" s="30" t="s">
        <v>5137</v>
      </c>
      <c r="F1184" s="30" t="s">
        <v>5138</v>
      </c>
      <c r="G1184" s="30" t="s">
        <v>4780</v>
      </c>
      <c r="H1184" s="31" t="s">
        <v>1275</v>
      </c>
      <c r="I1184" s="31" t="s">
        <v>48</v>
      </c>
      <c r="J1184" s="32">
        <v>49223027</v>
      </c>
      <c r="K1184" s="33">
        <f t="shared" si="212"/>
        <v>10319.617388387474</v>
      </c>
      <c r="L1184" s="33">
        <v>49223027</v>
      </c>
      <c r="M1184" s="33">
        <v>0</v>
      </c>
      <c r="N1184" s="33">
        <v>0</v>
      </c>
      <c r="O1184" s="33">
        <v>0</v>
      </c>
      <c r="P1184" s="33">
        <f t="shared" si="213"/>
        <v>49223027</v>
      </c>
      <c r="Q1184" s="33">
        <f t="shared" si="214"/>
        <v>10319.617388387474</v>
      </c>
      <c r="R1184" s="33">
        <f t="shared" si="215"/>
        <v>49223027</v>
      </c>
      <c r="S1184" s="33"/>
      <c r="T1184" s="30" t="str">
        <f t="shared" si="216"/>
        <v>COP</v>
      </c>
      <c r="U1184" s="33">
        <v>0</v>
      </c>
      <c r="V1184" s="33">
        <v>0</v>
      </c>
      <c r="W1184" s="33">
        <v>0</v>
      </c>
      <c r="X1184" s="33">
        <f t="shared" si="217"/>
        <v>49223027</v>
      </c>
      <c r="Y1184" s="33">
        <f t="shared" si="218"/>
        <v>10319.617388387474</v>
      </c>
      <c r="Z1184" s="33">
        <f t="shared" si="219"/>
        <v>49223027</v>
      </c>
      <c r="AA1184" s="34">
        <f t="shared" si="220"/>
        <v>7.0977060530464249E-05</v>
      </c>
      <c r="AB1184" s="33" t="s">
        <v>631</v>
      </c>
      <c r="AC1184" s="35">
        <v>44942</v>
      </c>
      <c r="AD1184" s="33">
        <v>75</v>
      </c>
      <c r="AE1184" s="36">
        <f t="shared" si="221"/>
        <v>45017</v>
      </c>
    </row>
    <row r="1185" spans="2:31" ht="14.5" hidden="1">
      <c r="B1185" s="29" t="s">
        <v>1018</v>
      </c>
      <c r="C1185" s="30" t="str">
        <f t="shared" si="211"/>
        <v>(Proveedores estratégicos)</v>
      </c>
      <c r="D1185" s="30">
        <v>4</v>
      </c>
      <c r="E1185" s="30" t="s">
        <v>5137</v>
      </c>
      <c r="F1185" s="30" t="s">
        <v>5138</v>
      </c>
      <c r="G1185" s="30" t="s">
        <v>4780</v>
      </c>
      <c r="H1185" s="31" t="s">
        <v>1276</v>
      </c>
      <c r="I1185" s="31" t="s">
        <v>48</v>
      </c>
      <c r="J1185" s="32">
        <v>21487286</v>
      </c>
      <c r="K1185" s="33">
        <f t="shared" si="212"/>
        <v>4482.1004853402092</v>
      </c>
      <c r="L1185" s="33">
        <v>21378947</v>
      </c>
      <c r="M1185" s="33">
        <v>0</v>
      </c>
      <c r="N1185" s="33">
        <v>0</v>
      </c>
      <c r="O1185" s="33">
        <v>0</v>
      </c>
      <c r="P1185" s="33">
        <f t="shared" si="213"/>
        <v>21487286</v>
      </c>
      <c r="Q1185" s="33">
        <f t="shared" si="214"/>
        <v>4482.1004853402092</v>
      </c>
      <c r="R1185" s="33">
        <f t="shared" si="215"/>
        <v>21378947</v>
      </c>
      <c r="S1185" s="33"/>
      <c r="T1185" s="30" t="str">
        <f t="shared" si="216"/>
        <v>COP</v>
      </c>
      <c r="U1185" s="33">
        <v>0</v>
      </c>
      <c r="V1185" s="33">
        <v>0</v>
      </c>
      <c r="W1185" s="33">
        <v>0</v>
      </c>
      <c r="X1185" s="33">
        <f t="shared" si="217"/>
        <v>21487286</v>
      </c>
      <c r="Y1185" s="33">
        <f t="shared" si="218"/>
        <v>4482.1004853402092</v>
      </c>
      <c r="Z1185" s="33">
        <f t="shared" si="219"/>
        <v>21378947</v>
      </c>
      <c r="AA1185" s="34">
        <f t="shared" si="220"/>
        <v>3.0827336467880916E-05</v>
      </c>
      <c r="AB1185" s="33" t="s">
        <v>631</v>
      </c>
      <c r="AC1185" s="35">
        <v>44942</v>
      </c>
      <c r="AD1185" s="33">
        <v>75</v>
      </c>
      <c r="AE1185" s="36">
        <f t="shared" si="221"/>
        <v>45017</v>
      </c>
    </row>
    <row r="1186" spans="2:31" ht="14.5" hidden="1">
      <c r="B1186" s="29" t="s">
        <v>1018</v>
      </c>
      <c r="C1186" s="30" t="str">
        <f t="shared" si="211"/>
        <v>(Proveedores estratégicos)</v>
      </c>
      <c r="D1186" s="30">
        <v>4</v>
      </c>
      <c r="E1186" s="30" t="s">
        <v>5137</v>
      </c>
      <c r="F1186" s="30" t="s">
        <v>5138</v>
      </c>
      <c r="G1186" s="30" t="s">
        <v>4780</v>
      </c>
      <c r="H1186" s="31" t="s">
        <v>1277</v>
      </c>
      <c r="I1186" s="31" t="s">
        <v>48</v>
      </c>
      <c r="J1186" s="32">
        <v>23809186</v>
      </c>
      <c r="K1186" s="33">
        <f t="shared" si="212"/>
        <v>4991.6005744415443</v>
      </c>
      <c r="L1186" s="33">
        <v>23809186</v>
      </c>
      <c r="M1186" s="33">
        <v>0</v>
      </c>
      <c r="N1186" s="33">
        <v>0</v>
      </c>
      <c r="O1186" s="33">
        <v>0</v>
      </c>
      <c r="P1186" s="33">
        <f t="shared" si="213"/>
        <v>23809186</v>
      </c>
      <c r="Q1186" s="33">
        <f t="shared" si="214"/>
        <v>4991.6005744415443</v>
      </c>
      <c r="R1186" s="33">
        <f t="shared" si="215"/>
        <v>23809186</v>
      </c>
      <c r="S1186" s="33"/>
      <c r="T1186" s="30" t="str">
        <f t="shared" si="216"/>
        <v>COP</v>
      </c>
      <c r="U1186" s="33">
        <v>0</v>
      </c>
      <c r="V1186" s="33">
        <v>0</v>
      </c>
      <c r="W1186" s="33">
        <v>0</v>
      </c>
      <c r="X1186" s="33">
        <f t="shared" si="217"/>
        <v>23809186</v>
      </c>
      <c r="Y1186" s="33">
        <f t="shared" si="218"/>
        <v>4991.6005744415443</v>
      </c>
      <c r="Z1186" s="33">
        <f t="shared" si="219"/>
        <v>23809186</v>
      </c>
      <c r="AA1186" s="34">
        <f t="shared" si="220"/>
        <v>3.4331615483604492E-05</v>
      </c>
      <c r="AB1186" s="33" t="s">
        <v>631</v>
      </c>
      <c r="AC1186" s="35">
        <v>44942</v>
      </c>
      <c r="AD1186" s="33">
        <v>75</v>
      </c>
      <c r="AE1186" s="36">
        <f t="shared" si="221"/>
        <v>45017</v>
      </c>
    </row>
    <row r="1187" spans="2:31" ht="14.5" hidden="1">
      <c r="B1187" s="29" t="s">
        <v>1018</v>
      </c>
      <c r="C1187" s="30" t="str">
        <f t="shared" si="211"/>
        <v>(Proveedores estratégicos)</v>
      </c>
      <c r="D1187" s="30">
        <v>4</v>
      </c>
      <c r="E1187" s="30" t="s">
        <v>5137</v>
      </c>
      <c r="F1187" s="30" t="s">
        <v>5138</v>
      </c>
      <c r="G1187" s="30" t="s">
        <v>4780</v>
      </c>
      <c r="H1187" s="31" t="s">
        <v>1278</v>
      </c>
      <c r="I1187" s="31" t="s">
        <v>48</v>
      </c>
      <c r="J1187" s="32">
        <v>169163</v>
      </c>
      <c r="K1187" s="33">
        <f t="shared" si="212"/>
        <v>35.465056553141082</v>
      </c>
      <c r="L1187" s="33">
        <v>169163</v>
      </c>
      <c r="M1187" s="33">
        <v>0</v>
      </c>
      <c r="N1187" s="33">
        <v>0</v>
      </c>
      <c r="O1187" s="33">
        <v>0</v>
      </c>
      <c r="P1187" s="33">
        <f t="shared" si="213"/>
        <v>169163</v>
      </c>
      <c r="Q1187" s="33">
        <f t="shared" si="214"/>
        <v>35.465056553141082</v>
      </c>
      <c r="R1187" s="33">
        <f t="shared" si="215"/>
        <v>169163</v>
      </c>
      <c r="S1187" s="33"/>
      <c r="T1187" s="30" t="str">
        <f t="shared" si="216"/>
        <v>COP</v>
      </c>
      <c r="U1187" s="33">
        <v>0</v>
      </c>
      <c r="V1187" s="33">
        <v>0</v>
      </c>
      <c r="W1187" s="33">
        <v>0</v>
      </c>
      <c r="X1187" s="33">
        <f t="shared" si="217"/>
        <v>169163</v>
      </c>
      <c r="Y1187" s="33">
        <f t="shared" si="218"/>
        <v>35.465056553141082</v>
      </c>
      <c r="Z1187" s="33">
        <f t="shared" si="219"/>
        <v>169163</v>
      </c>
      <c r="AA1187" s="34">
        <f t="shared" si="220"/>
        <v>2.4392430174021851E-07</v>
      </c>
      <c r="AB1187" s="33" t="s">
        <v>631</v>
      </c>
      <c r="AC1187" s="35">
        <v>44942</v>
      </c>
      <c r="AD1187" s="33">
        <v>75</v>
      </c>
      <c r="AE1187" s="36">
        <f t="shared" si="221"/>
        <v>45017</v>
      </c>
    </row>
    <row r="1188" spans="2:31" ht="14.5" hidden="1">
      <c r="B1188" s="29" t="s">
        <v>1018</v>
      </c>
      <c r="C1188" s="30" t="str">
        <f t="shared" si="211"/>
        <v>(Proveedores estratégicos)</v>
      </c>
      <c r="D1188" s="30">
        <v>4</v>
      </c>
      <c r="E1188" s="30" t="s">
        <v>5137</v>
      </c>
      <c r="F1188" s="30" t="s">
        <v>5138</v>
      </c>
      <c r="G1188" s="30" t="s">
        <v>4780</v>
      </c>
      <c r="H1188" s="31" t="s">
        <v>1279</v>
      </c>
      <c r="I1188" s="31" t="s">
        <v>48</v>
      </c>
      <c r="J1188" s="32">
        <v>3779520</v>
      </c>
      <c r="K1188" s="33">
        <f t="shared" si="212"/>
        <v>786.03813537113319</v>
      </c>
      <c r="L1188" s="33">
        <v>3749284</v>
      </c>
      <c r="M1188" s="33">
        <v>0</v>
      </c>
      <c r="N1188" s="33">
        <v>0</v>
      </c>
      <c r="O1188" s="33">
        <v>0</v>
      </c>
      <c r="P1188" s="33">
        <f t="shared" si="213"/>
        <v>3779520</v>
      </c>
      <c r="Q1188" s="33">
        <f t="shared" si="214"/>
        <v>786.03813537113319</v>
      </c>
      <c r="R1188" s="33">
        <f t="shared" si="215"/>
        <v>3749284</v>
      </c>
      <c r="S1188" s="33"/>
      <c r="T1188" s="30" t="str">
        <f t="shared" si="216"/>
        <v>COP</v>
      </c>
      <c r="U1188" s="33">
        <v>0</v>
      </c>
      <c r="V1188" s="33">
        <v>0</v>
      </c>
      <c r="W1188" s="33">
        <v>0</v>
      </c>
      <c r="X1188" s="33">
        <f t="shared" si="217"/>
        <v>3779520</v>
      </c>
      <c r="Y1188" s="33">
        <f t="shared" si="218"/>
        <v>786.03813537113319</v>
      </c>
      <c r="Z1188" s="33">
        <f t="shared" si="219"/>
        <v>3749284</v>
      </c>
      <c r="AA1188" s="34">
        <f t="shared" si="220"/>
        <v>5.4062737225384601E-06</v>
      </c>
      <c r="AB1188" s="33" t="s">
        <v>631</v>
      </c>
      <c r="AC1188" s="35">
        <v>44942</v>
      </c>
      <c r="AD1188" s="33">
        <v>75</v>
      </c>
      <c r="AE1188" s="36">
        <f t="shared" si="221"/>
        <v>45017</v>
      </c>
    </row>
    <row r="1189" spans="2:31" ht="14.5" hidden="1">
      <c r="B1189" s="29" t="s">
        <v>1018</v>
      </c>
      <c r="C1189" s="30" t="str">
        <f t="shared" si="211"/>
        <v>(Proveedores estratégicos)</v>
      </c>
      <c r="D1189" s="30">
        <v>4</v>
      </c>
      <c r="E1189" s="30" t="s">
        <v>5137</v>
      </c>
      <c r="F1189" s="30" t="s">
        <v>5138</v>
      </c>
      <c r="G1189" s="30" t="s">
        <v>4780</v>
      </c>
      <c r="H1189" s="31" t="s">
        <v>1280</v>
      </c>
      <c r="I1189" s="31" t="s">
        <v>48</v>
      </c>
      <c r="J1189" s="32">
        <v>380720</v>
      </c>
      <c r="K1189" s="33">
        <f t="shared" si="212"/>
        <v>79.818023627577375</v>
      </c>
      <c r="L1189" s="33">
        <v>380720</v>
      </c>
      <c r="M1189" s="33">
        <v>0</v>
      </c>
      <c r="N1189" s="33">
        <v>0</v>
      </c>
      <c r="O1189" s="33">
        <v>0</v>
      </c>
      <c r="P1189" s="33">
        <f t="shared" si="213"/>
        <v>380720</v>
      </c>
      <c r="Q1189" s="33">
        <f t="shared" si="214"/>
        <v>79.818023627577375</v>
      </c>
      <c r="R1189" s="33">
        <f t="shared" si="215"/>
        <v>380720</v>
      </c>
      <c r="S1189" s="33"/>
      <c r="T1189" s="30" t="str">
        <f t="shared" si="216"/>
        <v>COP</v>
      </c>
      <c r="U1189" s="33">
        <v>0</v>
      </c>
      <c r="V1189" s="33">
        <v>0</v>
      </c>
      <c r="W1189" s="33">
        <v>0</v>
      </c>
      <c r="X1189" s="33">
        <f t="shared" si="217"/>
        <v>380720</v>
      </c>
      <c r="Y1189" s="33">
        <f t="shared" si="218"/>
        <v>79.818023627577375</v>
      </c>
      <c r="Z1189" s="33">
        <f t="shared" si="219"/>
        <v>380720</v>
      </c>
      <c r="AA1189" s="34">
        <f t="shared" si="220"/>
        <v>5.489785600783623E-07</v>
      </c>
      <c r="AB1189" s="33" t="s">
        <v>631</v>
      </c>
      <c r="AC1189" s="35">
        <v>44942</v>
      </c>
      <c r="AD1189" s="33">
        <v>75</v>
      </c>
      <c r="AE1189" s="36">
        <f t="shared" si="221"/>
        <v>45017</v>
      </c>
    </row>
    <row r="1190" spans="2:31" ht="14.5" hidden="1">
      <c r="B1190" s="29" t="s">
        <v>1018</v>
      </c>
      <c r="C1190" s="30" t="str">
        <f t="shared" si="211"/>
        <v>(Proveedores estratégicos)</v>
      </c>
      <c r="D1190" s="30">
        <v>4</v>
      </c>
      <c r="E1190" s="30" t="s">
        <v>5137</v>
      </c>
      <c r="F1190" s="30" t="s">
        <v>5138</v>
      </c>
      <c r="G1190" s="30" t="s">
        <v>4780</v>
      </c>
      <c r="H1190" s="31" t="s">
        <v>1281</v>
      </c>
      <c r="I1190" s="31" t="s">
        <v>48</v>
      </c>
      <c r="J1190" s="32">
        <v>6133612</v>
      </c>
      <c r="K1190" s="33">
        <f t="shared" si="212"/>
        <v>1285.912974202543</v>
      </c>
      <c r="L1190" s="33">
        <v>6133612</v>
      </c>
      <c r="M1190" s="33">
        <v>0</v>
      </c>
      <c r="N1190" s="33">
        <v>0</v>
      </c>
      <c r="O1190" s="33">
        <v>0</v>
      </c>
      <c r="P1190" s="33">
        <f t="shared" si="213"/>
        <v>6133612</v>
      </c>
      <c r="Q1190" s="33">
        <f t="shared" si="214"/>
        <v>1285.912974202543</v>
      </c>
      <c r="R1190" s="33">
        <f t="shared" si="215"/>
        <v>6133612</v>
      </c>
      <c r="S1190" s="33"/>
      <c r="T1190" s="30" t="str">
        <f t="shared" si="216"/>
        <v>COP</v>
      </c>
      <c r="U1190" s="33">
        <v>0</v>
      </c>
      <c r="V1190" s="33">
        <v>0</v>
      </c>
      <c r="W1190" s="33">
        <v>0</v>
      </c>
      <c r="X1190" s="33">
        <f t="shared" si="217"/>
        <v>6133612</v>
      </c>
      <c r="Y1190" s="33">
        <f t="shared" si="218"/>
        <v>1285.912974202543</v>
      </c>
      <c r="Z1190" s="33">
        <f t="shared" si="219"/>
        <v>6133612</v>
      </c>
      <c r="AA1190" s="34">
        <f t="shared" si="220"/>
        <v>8.8443514494625028E-06</v>
      </c>
      <c r="AB1190" s="33" t="s">
        <v>631</v>
      </c>
      <c r="AC1190" s="35">
        <v>44942</v>
      </c>
      <c r="AD1190" s="33">
        <v>75</v>
      </c>
      <c r="AE1190" s="36">
        <f t="shared" si="221"/>
        <v>45017</v>
      </c>
    </row>
    <row r="1191" spans="2:31" ht="14.5" hidden="1">
      <c r="B1191" s="29" t="s">
        <v>1018</v>
      </c>
      <c r="C1191" s="30" t="str">
        <f t="shared" si="211"/>
        <v>(Proveedores estratégicos)</v>
      </c>
      <c r="D1191" s="30">
        <v>4</v>
      </c>
      <c r="E1191" s="30" t="s">
        <v>5137</v>
      </c>
      <c r="F1191" s="30" t="s">
        <v>5138</v>
      </c>
      <c r="G1191" s="30" t="s">
        <v>4780</v>
      </c>
      <c r="H1191" s="31" t="s">
        <v>1282</v>
      </c>
      <c r="I1191" s="31" t="s">
        <v>48</v>
      </c>
      <c r="J1191" s="32">
        <v>9530355</v>
      </c>
      <c r="K1191" s="33">
        <f t="shared" si="212"/>
        <v>1998.0408188936758</v>
      </c>
      <c r="L1191" s="33">
        <v>9530355</v>
      </c>
      <c r="M1191" s="33">
        <v>0</v>
      </c>
      <c r="N1191" s="33">
        <v>0</v>
      </c>
      <c r="O1191" s="33">
        <v>0</v>
      </c>
      <c r="P1191" s="33">
        <f t="shared" si="213"/>
        <v>9530355</v>
      </c>
      <c r="Q1191" s="33">
        <f t="shared" si="214"/>
        <v>1998.0408188936758</v>
      </c>
      <c r="R1191" s="33">
        <f t="shared" si="215"/>
        <v>9530355</v>
      </c>
      <c r="S1191" s="33"/>
      <c r="T1191" s="30" t="str">
        <f t="shared" si="216"/>
        <v>COP</v>
      </c>
      <c r="U1191" s="33">
        <v>0</v>
      </c>
      <c r="V1191" s="33">
        <v>0</v>
      </c>
      <c r="W1191" s="33">
        <v>0</v>
      </c>
      <c r="X1191" s="33">
        <f t="shared" si="217"/>
        <v>9530355</v>
      </c>
      <c r="Y1191" s="33">
        <f t="shared" si="218"/>
        <v>1998.0408188936758</v>
      </c>
      <c r="Z1191" s="33">
        <f t="shared" si="219"/>
        <v>9530355</v>
      </c>
      <c r="AA1191" s="34">
        <f t="shared" si="220"/>
        <v>1.3742279273312724E-05</v>
      </c>
      <c r="AB1191" s="33" t="s">
        <v>631</v>
      </c>
      <c r="AC1191" s="35">
        <v>44942</v>
      </c>
      <c r="AD1191" s="33">
        <v>75</v>
      </c>
      <c r="AE1191" s="36">
        <f t="shared" si="221"/>
        <v>45017</v>
      </c>
    </row>
    <row r="1192" spans="2:31" ht="14.5" hidden="1">
      <c r="B1192" s="29" t="s">
        <v>1018</v>
      </c>
      <c r="C1192" s="30" t="str">
        <f t="shared" si="211"/>
        <v>(Proveedores estratégicos)</v>
      </c>
      <c r="D1192" s="30">
        <v>4</v>
      </c>
      <c r="E1192" s="30" t="s">
        <v>5137</v>
      </c>
      <c r="F1192" s="30" t="s">
        <v>5138</v>
      </c>
      <c r="G1192" s="30" t="s">
        <v>4780</v>
      </c>
      <c r="H1192" s="31" t="s">
        <v>1283</v>
      </c>
      <c r="I1192" s="31" t="s">
        <v>48</v>
      </c>
      <c r="J1192" s="32">
        <v>914426</v>
      </c>
      <c r="K1192" s="33">
        <f t="shared" si="212"/>
        <v>191.70959254483893</v>
      </c>
      <c r="L1192" s="33">
        <v>914426</v>
      </c>
      <c r="M1192" s="33">
        <v>0</v>
      </c>
      <c r="N1192" s="33">
        <v>0</v>
      </c>
      <c r="O1192" s="33">
        <v>0</v>
      </c>
      <c r="P1192" s="33">
        <f t="shared" si="213"/>
        <v>914426</v>
      </c>
      <c r="Q1192" s="33">
        <f t="shared" si="214"/>
        <v>191.70959254483893</v>
      </c>
      <c r="R1192" s="33">
        <f t="shared" si="215"/>
        <v>914426</v>
      </c>
      <c r="S1192" s="33"/>
      <c r="T1192" s="30" t="str">
        <f t="shared" si="216"/>
        <v>COP</v>
      </c>
      <c r="U1192" s="33">
        <v>0</v>
      </c>
      <c r="V1192" s="33">
        <v>0</v>
      </c>
      <c r="W1192" s="33">
        <v>0</v>
      </c>
      <c r="X1192" s="33">
        <f t="shared" si="217"/>
        <v>914426</v>
      </c>
      <c r="Y1192" s="33">
        <f t="shared" si="218"/>
        <v>191.70959254483893</v>
      </c>
      <c r="Z1192" s="33">
        <f t="shared" si="219"/>
        <v>914426</v>
      </c>
      <c r="AA1192" s="34">
        <f t="shared" si="220"/>
        <v>1.3185550241075239E-06</v>
      </c>
      <c r="AB1192" s="33" t="s">
        <v>631</v>
      </c>
      <c r="AC1192" s="35">
        <v>44942</v>
      </c>
      <c r="AD1192" s="33">
        <v>75</v>
      </c>
      <c r="AE1192" s="36">
        <f t="shared" si="221"/>
        <v>45017</v>
      </c>
    </row>
    <row r="1193" spans="2:31" ht="14.5" hidden="1">
      <c r="B1193" s="29" t="s">
        <v>1018</v>
      </c>
      <c r="C1193" s="30" t="str">
        <f t="shared" si="211"/>
        <v>(Proveedores estratégicos)</v>
      </c>
      <c r="D1193" s="30">
        <v>4</v>
      </c>
      <c r="E1193" s="30" t="s">
        <v>5137</v>
      </c>
      <c r="F1193" s="30" t="s">
        <v>5138</v>
      </c>
      <c r="G1193" s="30" t="s">
        <v>4780</v>
      </c>
      <c r="H1193" s="31" t="s">
        <v>1284</v>
      </c>
      <c r="I1193" s="31" t="s">
        <v>48</v>
      </c>
      <c r="J1193" s="32">
        <v>10144401</v>
      </c>
      <c r="K1193" s="33">
        <f t="shared" si="212"/>
        <v>2126.7756847699611</v>
      </c>
      <c r="L1193" s="33">
        <v>10144401</v>
      </c>
      <c r="M1193" s="33">
        <v>0</v>
      </c>
      <c r="N1193" s="33">
        <v>0</v>
      </c>
      <c r="O1193" s="33">
        <v>0</v>
      </c>
      <c r="P1193" s="33">
        <f t="shared" si="213"/>
        <v>10144401</v>
      </c>
      <c r="Q1193" s="33">
        <f t="shared" si="214"/>
        <v>2126.7756847699611</v>
      </c>
      <c r="R1193" s="33">
        <f t="shared" si="215"/>
        <v>10144401</v>
      </c>
      <c r="S1193" s="33"/>
      <c r="T1193" s="30" t="str">
        <f t="shared" si="216"/>
        <v>COP</v>
      </c>
      <c r="U1193" s="33">
        <v>0</v>
      </c>
      <c r="V1193" s="33">
        <v>0</v>
      </c>
      <c r="W1193" s="33">
        <v>0</v>
      </c>
      <c r="X1193" s="33">
        <f t="shared" si="217"/>
        <v>10144401</v>
      </c>
      <c r="Y1193" s="33">
        <f t="shared" si="218"/>
        <v>2126.7756847699611</v>
      </c>
      <c r="Z1193" s="33">
        <f t="shared" si="219"/>
        <v>10144401</v>
      </c>
      <c r="AA1193" s="34">
        <f t="shared" si="220"/>
        <v>1.4627701864460755E-05</v>
      </c>
      <c r="AB1193" s="33" t="s">
        <v>631</v>
      </c>
      <c r="AC1193" s="35">
        <v>44942</v>
      </c>
      <c r="AD1193" s="33">
        <v>75</v>
      </c>
      <c r="AE1193" s="36">
        <f t="shared" si="221"/>
        <v>45017</v>
      </c>
    </row>
    <row r="1194" spans="2:31" ht="14.5" hidden="1">
      <c r="B1194" s="29" t="s">
        <v>1018</v>
      </c>
      <c r="C1194" s="30" t="str">
        <f t="shared" si="211"/>
        <v>(Proveedores estratégicos)</v>
      </c>
      <c r="D1194" s="30">
        <v>4</v>
      </c>
      <c r="E1194" s="30" t="s">
        <v>5137</v>
      </c>
      <c r="F1194" s="30" t="s">
        <v>5138</v>
      </c>
      <c r="G1194" s="30" t="s">
        <v>4780</v>
      </c>
      <c r="H1194" s="31" t="s">
        <v>1285</v>
      </c>
      <c r="I1194" s="31" t="s">
        <v>48</v>
      </c>
      <c r="J1194" s="32">
        <v>363672</v>
      </c>
      <c r="K1194" s="33">
        <f t="shared" si="212"/>
        <v>76.24390704110192</v>
      </c>
      <c r="L1194" s="33">
        <v>363672</v>
      </c>
      <c r="M1194" s="33">
        <v>0</v>
      </c>
      <c r="N1194" s="33">
        <v>0</v>
      </c>
      <c r="O1194" s="33">
        <v>0</v>
      </c>
      <c r="P1194" s="33">
        <f t="shared" si="213"/>
        <v>363672</v>
      </c>
      <c r="Q1194" s="33">
        <f t="shared" si="214"/>
        <v>76.24390704110192</v>
      </c>
      <c r="R1194" s="33">
        <f t="shared" si="215"/>
        <v>363672</v>
      </c>
      <c r="S1194" s="33"/>
      <c r="T1194" s="30" t="str">
        <f t="shared" si="216"/>
        <v>COP</v>
      </c>
      <c r="U1194" s="33">
        <v>0</v>
      </c>
      <c r="V1194" s="33">
        <v>0</v>
      </c>
      <c r="W1194" s="33">
        <v>0</v>
      </c>
      <c r="X1194" s="33">
        <f t="shared" si="217"/>
        <v>363672</v>
      </c>
      <c r="Y1194" s="33">
        <f t="shared" si="218"/>
        <v>76.24390704110192</v>
      </c>
      <c r="Z1194" s="33">
        <f t="shared" si="219"/>
        <v>363672</v>
      </c>
      <c r="AA1194" s="34">
        <f t="shared" si="220"/>
        <v>5.243962253120881E-07</v>
      </c>
      <c r="AB1194" s="33" t="s">
        <v>631</v>
      </c>
      <c r="AC1194" s="35">
        <v>44942</v>
      </c>
      <c r="AD1194" s="33">
        <v>75</v>
      </c>
      <c r="AE1194" s="36">
        <f t="shared" si="221"/>
        <v>45017</v>
      </c>
    </row>
    <row r="1195" spans="2:31" ht="14.5" hidden="1">
      <c r="B1195" s="29" t="s">
        <v>1018</v>
      </c>
      <c r="C1195" s="30" t="str">
        <f t="shared" si="211"/>
        <v>(Proveedores estratégicos)</v>
      </c>
      <c r="D1195" s="30">
        <v>4</v>
      </c>
      <c r="E1195" s="30" t="s">
        <v>5137</v>
      </c>
      <c r="F1195" s="30" t="s">
        <v>5138</v>
      </c>
      <c r="G1195" s="30" t="s">
        <v>4780</v>
      </c>
      <c r="H1195" s="31" t="s">
        <v>1286</v>
      </c>
      <c r="I1195" s="31" t="s">
        <v>48</v>
      </c>
      <c r="J1195" s="32">
        <v>135246</v>
      </c>
      <c r="K1195" s="33">
        <f t="shared" si="212"/>
        <v>28.354350765747348</v>
      </c>
      <c r="L1195" s="33">
        <v>135246</v>
      </c>
      <c r="M1195" s="33">
        <v>0</v>
      </c>
      <c r="N1195" s="33">
        <v>0</v>
      </c>
      <c r="O1195" s="33">
        <v>0</v>
      </c>
      <c r="P1195" s="33">
        <f t="shared" si="213"/>
        <v>135246</v>
      </c>
      <c r="Q1195" s="33">
        <f t="shared" si="214"/>
        <v>28.354350765747348</v>
      </c>
      <c r="R1195" s="33">
        <f t="shared" si="215"/>
        <v>135246</v>
      </c>
      <c r="S1195" s="33"/>
      <c r="T1195" s="30" t="str">
        <f t="shared" si="216"/>
        <v>COP</v>
      </c>
      <c r="U1195" s="33">
        <v>0</v>
      </c>
      <c r="V1195" s="33">
        <v>0</v>
      </c>
      <c r="W1195" s="33">
        <v>0</v>
      </c>
      <c r="X1195" s="33">
        <f t="shared" si="217"/>
        <v>135246</v>
      </c>
      <c r="Y1195" s="33">
        <f t="shared" si="218"/>
        <v>28.354350765747348</v>
      </c>
      <c r="Z1195" s="33">
        <f t="shared" si="219"/>
        <v>135246</v>
      </c>
      <c r="AA1195" s="34">
        <f t="shared" si="220"/>
        <v>1.9501774095492275E-07</v>
      </c>
      <c r="AB1195" s="33" t="s">
        <v>631</v>
      </c>
      <c r="AC1195" s="35">
        <v>44942</v>
      </c>
      <c r="AD1195" s="33">
        <v>75</v>
      </c>
      <c r="AE1195" s="36">
        <f t="shared" si="221"/>
        <v>45017</v>
      </c>
    </row>
    <row r="1196" spans="2:31" ht="14.5" hidden="1">
      <c r="B1196" s="29" t="s">
        <v>1018</v>
      </c>
      <c r="C1196" s="30" t="str">
        <f t="shared" si="211"/>
        <v>(Proveedores estratégicos)</v>
      </c>
      <c r="D1196" s="30">
        <v>4</v>
      </c>
      <c r="E1196" s="30" t="s">
        <v>5137</v>
      </c>
      <c r="F1196" s="30" t="s">
        <v>5138</v>
      </c>
      <c r="G1196" s="30" t="s">
        <v>4780</v>
      </c>
      <c r="H1196" s="31" t="s">
        <v>1287</v>
      </c>
      <c r="I1196" s="31" t="s">
        <v>48</v>
      </c>
      <c r="J1196" s="32">
        <v>180666</v>
      </c>
      <c r="K1196" s="33">
        <f t="shared" si="212"/>
        <v>37.876662788137992</v>
      </c>
      <c r="L1196" s="33">
        <v>180666</v>
      </c>
      <c r="M1196" s="33">
        <v>0</v>
      </c>
      <c r="N1196" s="33">
        <v>0</v>
      </c>
      <c r="O1196" s="33">
        <v>0</v>
      </c>
      <c r="P1196" s="33">
        <f t="shared" si="213"/>
        <v>180666</v>
      </c>
      <c r="Q1196" s="33">
        <f t="shared" si="214"/>
        <v>37.876662788137992</v>
      </c>
      <c r="R1196" s="33">
        <f t="shared" si="215"/>
        <v>180666</v>
      </c>
      <c r="S1196" s="33"/>
      <c r="T1196" s="30" t="str">
        <f t="shared" si="216"/>
        <v>COP</v>
      </c>
      <c r="U1196" s="33">
        <v>0</v>
      </c>
      <c r="V1196" s="33">
        <v>0</v>
      </c>
      <c r="W1196" s="33">
        <v>0</v>
      </c>
      <c r="X1196" s="33">
        <f t="shared" si="217"/>
        <v>180666</v>
      </c>
      <c r="Y1196" s="33">
        <f t="shared" si="218"/>
        <v>37.876662788137992</v>
      </c>
      <c r="Z1196" s="33">
        <f t="shared" si="219"/>
        <v>180666</v>
      </c>
      <c r="AA1196" s="34">
        <f t="shared" si="220"/>
        <v>2.6051103313489549E-07</v>
      </c>
      <c r="AB1196" s="33" t="s">
        <v>631</v>
      </c>
      <c r="AC1196" s="35">
        <v>44942</v>
      </c>
      <c r="AD1196" s="33">
        <v>75</v>
      </c>
      <c r="AE1196" s="36">
        <f t="shared" si="221"/>
        <v>45017</v>
      </c>
    </row>
    <row r="1197" spans="2:31" ht="14.5" hidden="1">
      <c r="B1197" s="29" t="s">
        <v>1018</v>
      </c>
      <c r="C1197" s="30" t="str">
        <f t="shared" si="211"/>
        <v>(Proveedores estratégicos)</v>
      </c>
      <c r="D1197" s="30">
        <v>4</v>
      </c>
      <c r="E1197" s="30" t="s">
        <v>5137</v>
      </c>
      <c r="F1197" s="30" t="s">
        <v>5138</v>
      </c>
      <c r="G1197" s="30" t="s">
        <v>4780</v>
      </c>
      <c r="H1197" s="31" t="s">
        <v>1288</v>
      </c>
      <c r="I1197" s="31" t="s">
        <v>48</v>
      </c>
      <c r="J1197" s="32">
        <v>806012</v>
      </c>
      <c r="K1197" s="33">
        <f t="shared" si="212"/>
        <v>168.98057590909565</v>
      </c>
      <c r="L1197" s="33">
        <v>806012</v>
      </c>
      <c r="M1197" s="33">
        <v>0</v>
      </c>
      <c r="N1197" s="33">
        <v>0</v>
      </c>
      <c r="O1197" s="33">
        <v>0</v>
      </c>
      <c r="P1197" s="33">
        <f t="shared" si="213"/>
        <v>806012</v>
      </c>
      <c r="Q1197" s="33">
        <f t="shared" si="214"/>
        <v>168.98057590909565</v>
      </c>
      <c r="R1197" s="33">
        <f t="shared" si="215"/>
        <v>806012</v>
      </c>
      <c r="S1197" s="33"/>
      <c r="T1197" s="30" t="str">
        <f t="shared" si="216"/>
        <v>COP</v>
      </c>
      <c r="U1197" s="33">
        <v>0</v>
      </c>
      <c r="V1197" s="33">
        <v>0</v>
      </c>
      <c r="W1197" s="33">
        <v>0</v>
      </c>
      <c r="X1197" s="33">
        <f t="shared" si="217"/>
        <v>806012</v>
      </c>
      <c r="Y1197" s="33">
        <f t="shared" si="218"/>
        <v>168.98057590909565</v>
      </c>
      <c r="Z1197" s="33">
        <f t="shared" si="219"/>
        <v>806012</v>
      </c>
      <c r="AA1197" s="34">
        <f t="shared" si="220"/>
        <v>1.1622276401709418E-06</v>
      </c>
      <c r="AB1197" s="33" t="s">
        <v>631</v>
      </c>
      <c r="AC1197" s="35">
        <v>44942</v>
      </c>
      <c r="AD1197" s="33">
        <v>75</v>
      </c>
      <c r="AE1197" s="36">
        <f t="shared" si="221"/>
        <v>45017</v>
      </c>
    </row>
    <row r="1198" spans="2:31" ht="14.5" hidden="1">
      <c r="B1198" s="29" t="s">
        <v>1018</v>
      </c>
      <c r="C1198" s="30" t="str">
        <f t="shared" si="211"/>
        <v>(Proveedores estratégicos)</v>
      </c>
      <c r="D1198" s="30">
        <v>4</v>
      </c>
      <c r="E1198" s="30" t="s">
        <v>5137</v>
      </c>
      <c r="F1198" s="30" t="s">
        <v>5138</v>
      </c>
      <c r="G1198" s="30" t="s">
        <v>4780</v>
      </c>
      <c r="H1198" s="31" t="s">
        <v>1289</v>
      </c>
      <c r="I1198" s="31" t="s">
        <v>48</v>
      </c>
      <c r="J1198" s="32">
        <v>1021448</v>
      </c>
      <c r="K1198" s="33">
        <f t="shared" si="212"/>
        <v>214.14677610407034</v>
      </c>
      <c r="L1198" s="33">
        <v>1021448</v>
      </c>
      <c r="M1198" s="33">
        <v>0</v>
      </c>
      <c r="N1198" s="33">
        <v>0</v>
      </c>
      <c r="O1198" s="33">
        <v>0</v>
      </c>
      <c r="P1198" s="33">
        <f t="shared" si="213"/>
        <v>1021448</v>
      </c>
      <c r="Q1198" s="33">
        <f t="shared" si="214"/>
        <v>214.14677610407034</v>
      </c>
      <c r="R1198" s="33">
        <f t="shared" si="215"/>
        <v>1021448</v>
      </c>
      <c r="S1198" s="33"/>
      <c r="T1198" s="30" t="str">
        <f t="shared" si="216"/>
        <v>COP</v>
      </c>
      <c r="U1198" s="33">
        <v>0</v>
      </c>
      <c r="V1198" s="33">
        <v>0</v>
      </c>
      <c r="W1198" s="33">
        <v>0</v>
      </c>
      <c r="X1198" s="33">
        <f t="shared" si="217"/>
        <v>1021448</v>
      </c>
      <c r="Y1198" s="33">
        <f t="shared" si="218"/>
        <v>214.14677610407034</v>
      </c>
      <c r="Z1198" s="33">
        <f t="shared" si="219"/>
        <v>1021448</v>
      </c>
      <c r="AA1198" s="34">
        <f t="shared" si="220"/>
        <v>1.4728752159984319E-06</v>
      </c>
      <c r="AB1198" s="33" t="s">
        <v>631</v>
      </c>
      <c r="AC1198" s="35">
        <v>44943</v>
      </c>
      <c r="AD1198" s="33">
        <v>75</v>
      </c>
      <c r="AE1198" s="36">
        <f t="shared" si="221"/>
        <v>45018</v>
      </c>
    </row>
    <row r="1199" spans="2:31" ht="14.5" hidden="1">
      <c r="B1199" s="29" t="s">
        <v>1018</v>
      </c>
      <c r="C1199" s="30" t="str">
        <f t="shared" si="211"/>
        <v>(Proveedores estratégicos)</v>
      </c>
      <c r="D1199" s="30">
        <v>4</v>
      </c>
      <c r="E1199" s="30" t="s">
        <v>5137</v>
      </c>
      <c r="F1199" s="30" t="s">
        <v>5138</v>
      </c>
      <c r="G1199" s="30" t="s">
        <v>4780</v>
      </c>
      <c r="H1199" s="31" t="s">
        <v>1290</v>
      </c>
      <c r="I1199" s="31" t="s">
        <v>48</v>
      </c>
      <c r="J1199" s="32">
        <v>621450</v>
      </c>
      <c r="K1199" s="33">
        <f t="shared" si="212"/>
        <v>130.28711594704234</v>
      </c>
      <c r="L1199" s="33">
        <v>621450</v>
      </c>
      <c r="M1199" s="33">
        <v>0</v>
      </c>
      <c r="N1199" s="33">
        <v>0</v>
      </c>
      <c r="O1199" s="33">
        <v>0</v>
      </c>
      <c r="P1199" s="33">
        <f t="shared" si="213"/>
        <v>621450</v>
      </c>
      <c r="Q1199" s="33">
        <f t="shared" si="214"/>
        <v>130.28711594704234</v>
      </c>
      <c r="R1199" s="33">
        <f t="shared" si="215"/>
        <v>621450</v>
      </c>
      <c r="S1199" s="33"/>
      <c r="T1199" s="30" t="str">
        <f t="shared" si="216"/>
        <v>COP</v>
      </c>
      <c r="U1199" s="33">
        <v>0</v>
      </c>
      <c r="V1199" s="33">
        <v>0</v>
      </c>
      <c r="W1199" s="33">
        <v>0</v>
      </c>
      <c r="X1199" s="33">
        <f t="shared" si="217"/>
        <v>621450</v>
      </c>
      <c r="Y1199" s="33">
        <f t="shared" si="218"/>
        <v>130.28711594704234</v>
      </c>
      <c r="Z1199" s="33">
        <f t="shared" si="219"/>
        <v>621450</v>
      </c>
      <c r="AA1199" s="34">
        <f t="shared" si="220"/>
        <v>8.9609877642545246E-07</v>
      </c>
      <c r="AB1199" s="33" t="s">
        <v>631</v>
      </c>
      <c r="AC1199" s="35">
        <v>44949</v>
      </c>
      <c r="AD1199" s="33">
        <v>75</v>
      </c>
      <c r="AE1199" s="36">
        <f t="shared" si="221"/>
        <v>45024</v>
      </c>
    </row>
    <row r="1200" spans="2:31" ht="14.5" hidden="1">
      <c r="B1200" s="29" t="s">
        <v>1018</v>
      </c>
      <c r="C1200" s="30" t="str">
        <f t="shared" si="211"/>
        <v>(Proveedores estratégicos)</v>
      </c>
      <c r="D1200" s="30">
        <v>4</v>
      </c>
      <c r="E1200" s="30" t="s">
        <v>5137</v>
      </c>
      <c r="F1200" s="30" t="s">
        <v>5138</v>
      </c>
      <c r="G1200" s="30" t="s">
        <v>4780</v>
      </c>
      <c r="H1200" s="31" t="s">
        <v>1291</v>
      </c>
      <c r="I1200" s="31" t="s">
        <v>48</v>
      </c>
      <c r="J1200" s="32">
        <v>110000</v>
      </c>
      <c r="K1200" s="33">
        <f t="shared" si="212"/>
        <v>23.061521850791951</v>
      </c>
      <c r="L1200" s="33">
        <v>110000</v>
      </c>
      <c r="M1200" s="33">
        <v>0</v>
      </c>
      <c r="N1200" s="33">
        <v>0</v>
      </c>
      <c r="O1200" s="33">
        <v>0</v>
      </c>
      <c r="P1200" s="33">
        <f t="shared" si="213"/>
        <v>110000</v>
      </c>
      <c r="Q1200" s="33">
        <f t="shared" si="214"/>
        <v>23.061521850791951</v>
      </c>
      <c r="R1200" s="33">
        <f t="shared" si="215"/>
        <v>110000</v>
      </c>
      <c r="S1200" s="33"/>
      <c r="T1200" s="30" t="str">
        <f t="shared" si="216"/>
        <v>COP</v>
      </c>
      <c r="U1200" s="33">
        <v>0</v>
      </c>
      <c r="V1200" s="33">
        <v>0</v>
      </c>
      <c r="W1200" s="33">
        <v>0</v>
      </c>
      <c r="X1200" s="33">
        <f t="shared" si="217"/>
        <v>110000</v>
      </c>
      <c r="Y1200" s="33">
        <f t="shared" si="218"/>
        <v>23.061521850791951</v>
      </c>
      <c r="Z1200" s="33">
        <f t="shared" si="219"/>
        <v>110000</v>
      </c>
      <c r="AA1200" s="34">
        <f t="shared" si="220"/>
        <v>1.5861431395413914E-07</v>
      </c>
      <c r="AB1200" s="33" t="s">
        <v>631</v>
      </c>
      <c r="AC1200" s="35">
        <v>44949</v>
      </c>
      <c r="AD1200" s="33">
        <v>75</v>
      </c>
      <c r="AE1200" s="36">
        <f t="shared" si="221"/>
        <v>45024</v>
      </c>
    </row>
    <row r="1201" spans="2:31" ht="14.5" hidden="1">
      <c r="B1201" s="29" t="s">
        <v>1018</v>
      </c>
      <c r="C1201" s="30" t="str">
        <f t="shared" si="211"/>
        <v>(Proveedores estratégicos)</v>
      </c>
      <c r="D1201" s="30">
        <v>4</v>
      </c>
      <c r="E1201" s="30" t="s">
        <v>5137</v>
      </c>
      <c r="F1201" s="30" t="s">
        <v>5138</v>
      </c>
      <c r="G1201" s="30" t="s">
        <v>4780</v>
      </c>
      <c r="H1201" s="31" t="s">
        <v>1292</v>
      </c>
      <c r="I1201" s="31" t="s">
        <v>48</v>
      </c>
      <c r="J1201" s="32">
        <v>440000</v>
      </c>
      <c r="K1201" s="33">
        <f t="shared" si="212"/>
        <v>92.246087403167806</v>
      </c>
      <c r="L1201" s="33">
        <v>440000</v>
      </c>
      <c r="M1201" s="33">
        <v>0</v>
      </c>
      <c r="N1201" s="33">
        <v>0</v>
      </c>
      <c r="O1201" s="33">
        <v>0</v>
      </c>
      <c r="P1201" s="33">
        <f t="shared" si="213"/>
        <v>440000</v>
      </c>
      <c r="Q1201" s="33">
        <f t="shared" si="214"/>
        <v>92.246087403167806</v>
      </c>
      <c r="R1201" s="33">
        <f t="shared" si="215"/>
        <v>440000</v>
      </c>
      <c r="S1201" s="33"/>
      <c r="T1201" s="30" t="str">
        <f t="shared" si="216"/>
        <v>COP</v>
      </c>
      <c r="U1201" s="33">
        <v>0</v>
      </c>
      <c r="V1201" s="33">
        <v>0</v>
      </c>
      <c r="W1201" s="33">
        <v>0</v>
      </c>
      <c r="X1201" s="33">
        <f t="shared" si="217"/>
        <v>440000</v>
      </c>
      <c r="Y1201" s="33">
        <f t="shared" si="218"/>
        <v>92.246087403167806</v>
      </c>
      <c r="Z1201" s="33">
        <f t="shared" si="219"/>
        <v>440000</v>
      </c>
      <c r="AA1201" s="34">
        <f t="shared" si="220"/>
        <v>6.3445725581655657E-07</v>
      </c>
      <c r="AB1201" s="33" t="s">
        <v>631</v>
      </c>
      <c r="AC1201" s="35">
        <v>44950</v>
      </c>
      <c r="AD1201" s="33">
        <v>75</v>
      </c>
      <c r="AE1201" s="36">
        <f t="shared" si="221"/>
        <v>45025</v>
      </c>
    </row>
    <row r="1202" spans="2:31" ht="14.5" hidden="1">
      <c r="B1202" s="29" t="s">
        <v>1018</v>
      </c>
      <c r="C1202" s="30" t="str">
        <f t="shared" si="211"/>
        <v>(Proveedores estratégicos)</v>
      </c>
      <c r="D1202" s="30">
        <v>4</v>
      </c>
      <c r="E1202" s="30" t="s">
        <v>5137</v>
      </c>
      <c r="F1202" s="30" t="s">
        <v>5138</v>
      </c>
      <c r="G1202" s="30" t="s">
        <v>4780</v>
      </c>
      <c r="H1202" s="31" t="s">
        <v>1293</v>
      </c>
      <c r="I1202" s="31" t="s">
        <v>48</v>
      </c>
      <c r="J1202" s="32">
        <v>150000</v>
      </c>
      <c r="K1202" s="33">
        <f t="shared" si="212"/>
        <v>31.447529796534479</v>
      </c>
      <c r="L1202" s="33">
        <v>150000</v>
      </c>
      <c r="M1202" s="33">
        <v>0</v>
      </c>
      <c r="N1202" s="33">
        <v>0</v>
      </c>
      <c r="O1202" s="33">
        <v>0</v>
      </c>
      <c r="P1202" s="33">
        <f t="shared" si="213"/>
        <v>150000</v>
      </c>
      <c r="Q1202" s="33">
        <f t="shared" si="214"/>
        <v>31.447529796534479</v>
      </c>
      <c r="R1202" s="33">
        <f t="shared" si="215"/>
        <v>150000</v>
      </c>
      <c r="S1202" s="33"/>
      <c r="T1202" s="30" t="str">
        <f t="shared" si="216"/>
        <v>COP</v>
      </c>
      <c r="U1202" s="33">
        <v>0</v>
      </c>
      <c r="V1202" s="33">
        <v>0</v>
      </c>
      <c r="W1202" s="33">
        <v>0</v>
      </c>
      <c r="X1202" s="33">
        <f t="shared" si="217"/>
        <v>150000</v>
      </c>
      <c r="Y1202" s="33">
        <f t="shared" si="218"/>
        <v>31.447529796534479</v>
      </c>
      <c r="Z1202" s="33">
        <f t="shared" si="219"/>
        <v>150000</v>
      </c>
      <c r="AA1202" s="34">
        <f t="shared" si="220"/>
        <v>2.1629224630109883E-07</v>
      </c>
      <c r="AB1202" s="33" t="s">
        <v>631</v>
      </c>
      <c r="AC1202" s="35">
        <v>44953</v>
      </c>
      <c r="AD1202" s="33">
        <v>75</v>
      </c>
      <c r="AE1202" s="36">
        <f t="shared" si="221"/>
        <v>45028</v>
      </c>
    </row>
    <row r="1203" spans="2:31" ht="14.5" hidden="1">
      <c r="B1203" s="29" t="s">
        <v>1018</v>
      </c>
      <c r="C1203" s="30" t="str">
        <f t="shared" si="211"/>
        <v>(Proveedores estratégicos)</v>
      </c>
      <c r="D1203" s="30">
        <v>4</v>
      </c>
      <c r="E1203" s="30" t="s">
        <v>5137</v>
      </c>
      <c r="F1203" s="30" t="s">
        <v>5138</v>
      </c>
      <c r="G1203" s="30" t="s">
        <v>4780</v>
      </c>
      <c r="H1203" s="31" t="s">
        <v>1294</v>
      </c>
      <c r="I1203" s="31" t="s">
        <v>48</v>
      </c>
      <c r="J1203" s="32">
        <v>4031488</v>
      </c>
      <c r="K1203" s="33">
        <f t="shared" si="212"/>
        <v>838.44062182248911</v>
      </c>
      <c r="L1203" s="33">
        <v>3999236</v>
      </c>
      <c r="M1203" s="33">
        <v>0</v>
      </c>
      <c r="N1203" s="33">
        <v>0</v>
      </c>
      <c r="O1203" s="33">
        <v>0</v>
      </c>
      <c r="P1203" s="33">
        <f t="shared" si="213"/>
        <v>4031488</v>
      </c>
      <c r="Q1203" s="33">
        <f t="shared" si="214"/>
        <v>838.44062182248911</v>
      </c>
      <c r="R1203" s="33">
        <f t="shared" si="215"/>
        <v>3999236</v>
      </c>
      <c r="S1203" s="33"/>
      <c r="T1203" s="30" t="str">
        <f t="shared" si="216"/>
        <v>COP</v>
      </c>
      <c r="U1203" s="33">
        <v>0</v>
      </c>
      <c r="V1203" s="33">
        <v>0</v>
      </c>
      <c r="W1203" s="33">
        <v>0</v>
      </c>
      <c r="X1203" s="33">
        <f t="shared" si="217"/>
        <v>4031488</v>
      </c>
      <c r="Y1203" s="33">
        <f t="shared" si="218"/>
        <v>838.44062182248911</v>
      </c>
      <c r="Z1203" s="33">
        <f t="shared" si="219"/>
        <v>3999236</v>
      </c>
      <c r="AA1203" s="34">
        <f t="shared" si="220"/>
        <v>5.7666915861881412E-06</v>
      </c>
      <c r="AB1203" s="33" t="s">
        <v>631</v>
      </c>
      <c r="AC1203" s="35">
        <v>44958</v>
      </c>
      <c r="AD1203" s="33">
        <v>75</v>
      </c>
      <c r="AE1203" s="36">
        <f t="shared" si="221"/>
        <v>45033</v>
      </c>
    </row>
    <row r="1204" spans="2:31" ht="14.5" hidden="1">
      <c r="B1204" s="29" t="s">
        <v>1018</v>
      </c>
      <c r="C1204" s="30" t="str">
        <f t="shared" si="211"/>
        <v>(Proveedores estratégicos)</v>
      </c>
      <c r="D1204" s="30">
        <v>4</v>
      </c>
      <c r="E1204" s="30" t="s">
        <v>5137</v>
      </c>
      <c r="F1204" s="30" t="s">
        <v>5138</v>
      </c>
      <c r="G1204" s="30" t="s">
        <v>4780</v>
      </c>
      <c r="H1204" s="31" t="s">
        <v>1295</v>
      </c>
      <c r="I1204" s="31" t="s">
        <v>48</v>
      </c>
      <c r="J1204" s="32">
        <v>440162</v>
      </c>
      <c r="K1204" s="33">
        <f t="shared" si="212"/>
        <v>92.28005073534807</v>
      </c>
      <c r="L1204" s="33">
        <v>440162</v>
      </c>
      <c r="M1204" s="33">
        <v>0</v>
      </c>
      <c r="N1204" s="33">
        <v>0</v>
      </c>
      <c r="O1204" s="33">
        <v>0</v>
      </c>
      <c r="P1204" s="33">
        <f t="shared" si="213"/>
        <v>440162</v>
      </c>
      <c r="Q1204" s="33">
        <f t="shared" si="214"/>
        <v>92.28005073534807</v>
      </c>
      <c r="R1204" s="33">
        <f t="shared" si="215"/>
        <v>440162</v>
      </c>
      <c r="S1204" s="33"/>
      <c r="T1204" s="30" t="str">
        <f t="shared" si="216"/>
        <v>COP</v>
      </c>
      <c r="U1204" s="33">
        <v>0</v>
      </c>
      <c r="V1204" s="33">
        <v>0</v>
      </c>
      <c r="W1204" s="33">
        <v>0</v>
      </c>
      <c r="X1204" s="33">
        <f t="shared" si="217"/>
        <v>440162</v>
      </c>
      <c r="Y1204" s="33">
        <f t="shared" si="218"/>
        <v>92.28005073534807</v>
      </c>
      <c r="Z1204" s="33">
        <f t="shared" si="219"/>
        <v>440162</v>
      </c>
      <c r="AA1204" s="34">
        <f t="shared" si="220"/>
        <v>6.3469085144256168E-07</v>
      </c>
      <c r="AB1204" s="33" t="s">
        <v>631</v>
      </c>
      <c r="AC1204" s="35">
        <v>44958</v>
      </c>
      <c r="AD1204" s="33">
        <v>75</v>
      </c>
      <c r="AE1204" s="36">
        <f t="shared" si="221"/>
        <v>45033</v>
      </c>
    </row>
    <row r="1205" spans="2:31" ht="14.5" hidden="1">
      <c r="B1205" s="29" t="s">
        <v>1018</v>
      </c>
      <c r="C1205" s="30" t="str">
        <f t="shared" si="211"/>
        <v>(Proveedores estratégicos)</v>
      </c>
      <c r="D1205" s="30">
        <v>4</v>
      </c>
      <c r="E1205" s="30" t="s">
        <v>5137</v>
      </c>
      <c r="F1205" s="30" t="s">
        <v>5138</v>
      </c>
      <c r="G1205" s="30" t="s">
        <v>4780</v>
      </c>
      <c r="H1205" s="31" t="s">
        <v>1296</v>
      </c>
      <c r="I1205" s="31" t="s">
        <v>48</v>
      </c>
      <c r="J1205" s="32">
        <v>1752461</v>
      </c>
      <c r="K1205" s="33">
        <f t="shared" si="212"/>
        <v>367.40379676509741</v>
      </c>
      <c r="L1205" s="33">
        <v>1752461</v>
      </c>
      <c r="M1205" s="33">
        <v>0</v>
      </c>
      <c r="N1205" s="33">
        <v>0</v>
      </c>
      <c r="O1205" s="33">
        <v>0</v>
      </c>
      <c r="P1205" s="33">
        <f t="shared" si="213"/>
        <v>1752461</v>
      </c>
      <c r="Q1205" s="33">
        <f t="shared" si="214"/>
        <v>367.40379676509741</v>
      </c>
      <c r="R1205" s="33">
        <f t="shared" si="215"/>
        <v>1752461</v>
      </c>
      <c r="S1205" s="33"/>
      <c r="T1205" s="30" t="str">
        <f t="shared" si="216"/>
        <v>COP</v>
      </c>
      <c r="U1205" s="33">
        <v>0</v>
      </c>
      <c r="V1205" s="33">
        <v>0</v>
      </c>
      <c r="W1205" s="33">
        <v>0</v>
      </c>
      <c r="X1205" s="33">
        <f t="shared" si="217"/>
        <v>1752461</v>
      </c>
      <c r="Y1205" s="33">
        <f t="shared" si="218"/>
        <v>367.40379676509741</v>
      </c>
      <c r="Z1205" s="33">
        <f t="shared" si="219"/>
        <v>1752461</v>
      </c>
      <c r="AA1205" s="34">
        <f t="shared" si="220"/>
        <v>2.5269581749671331E-06</v>
      </c>
      <c r="AB1205" s="33" t="s">
        <v>631</v>
      </c>
      <c r="AC1205" s="35">
        <v>44958</v>
      </c>
      <c r="AD1205" s="33">
        <v>75</v>
      </c>
      <c r="AE1205" s="36">
        <f t="shared" si="221"/>
        <v>45033</v>
      </c>
    </row>
    <row r="1206" spans="2:31" ht="14.5" hidden="1">
      <c r="B1206" s="29" t="s">
        <v>1018</v>
      </c>
      <c r="C1206" s="30" t="str">
        <f t="shared" si="211"/>
        <v>(Proveedores estratégicos)</v>
      </c>
      <c r="D1206" s="30">
        <v>4</v>
      </c>
      <c r="E1206" s="30" t="s">
        <v>5137</v>
      </c>
      <c r="F1206" s="30" t="s">
        <v>5138</v>
      </c>
      <c r="G1206" s="30" t="s">
        <v>4780</v>
      </c>
      <c r="H1206" s="31" t="s">
        <v>1297</v>
      </c>
      <c r="I1206" s="31" t="s">
        <v>48</v>
      </c>
      <c r="J1206" s="32">
        <v>1510262</v>
      </c>
      <c r="K1206" s="33">
        <f t="shared" si="212"/>
        <v>316.62672830382502</v>
      </c>
      <c r="L1206" s="33">
        <v>1510262</v>
      </c>
      <c r="M1206" s="33">
        <v>0</v>
      </c>
      <c r="N1206" s="33">
        <v>0</v>
      </c>
      <c r="O1206" s="33">
        <v>0</v>
      </c>
      <c r="P1206" s="33">
        <f t="shared" si="213"/>
        <v>1510262</v>
      </c>
      <c r="Q1206" s="33">
        <f t="shared" si="214"/>
        <v>316.62672830382502</v>
      </c>
      <c r="R1206" s="33">
        <f t="shared" si="215"/>
        <v>1510262</v>
      </c>
      <c r="S1206" s="33"/>
      <c r="T1206" s="30" t="str">
        <f t="shared" si="216"/>
        <v>COP</v>
      </c>
      <c r="U1206" s="33">
        <v>0</v>
      </c>
      <c r="V1206" s="33">
        <v>0</v>
      </c>
      <c r="W1206" s="33">
        <v>0</v>
      </c>
      <c r="X1206" s="33">
        <f t="shared" si="217"/>
        <v>1510262</v>
      </c>
      <c r="Y1206" s="33">
        <f t="shared" si="218"/>
        <v>316.62672830382502</v>
      </c>
      <c r="Z1206" s="33">
        <f t="shared" si="219"/>
        <v>1510262</v>
      </c>
      <c r="AA1206" s="34">
        <f t="shared" si="220"/>
        <v>2.1777197365546007E-06</v>
      </c>
      <c r="AB1206" s="33" t="s">
        <v>631</v>
      </c>
      <c r="AC1206" s="35">
        <v>44958</v>
      </c>
      <c r="AD1206" s="33">
        <v>75</v>
      </c>
      <c r="AE1206" s="36">
        <f t="shared" si="221"/>
        <v>45033</v>
      </c>
    </row>
    <row r="1207" spans="2:31" ht="14.5" hidden="1">
      <c r="B1207" s="29" t="s">
        <v>1018</v>
      </c>
      <c r="C1207" s="30" t="str">
        <f t="shared" si="211"/>
        <v>(Proveedores estratégicos)</v>
      </c>
      <c r="D1207" s="30">
        <v>4</v>
      </c>
      <c r="E1207" s="30" t="s">
        <v>5137</v>
      </c>
      <c r="F1207" s="30" t="s">
        <v>5138</v>
      </c>
      <c r="G1207" s="30" t="s">
        <v>4780</v>
      </c>
      <c r="H1207" s="31" t="s">
        <v>1298</v>
      </c>
      <c r="I1207" s="31" t="s">
        <v>48</v>
      </c>
      <c r="J1207" s="32">
        <v>1403586</v>
      </c>
      <c r="K1207" s="33">
        <f t="shared" si="212"/>
        <v>294.26208371332427</v>
      </c>
      <c r="L1207" s="33">
        <v>1403586</v>
      </c>
      <c r="M1207" s="33">
        <v>0</v>
      </c>
      <c r="N1207" s="33">
        <v>0</v>
      </c>
      <c r="O1207" s="33">
        <v>0</v>
      </c>
      <c r="P1207" s="33">
        <f t="shared" si="213"/>
        <v>1403586</v>
      </c>
      <c r="Q1207" s="33">
        <f t="shared" si="214"/>
        <v>294.26208371332427</v>
      </c>
      <c r="R1207" s="33">
        <f t="shared" si="215"/>
        <v>1403586</v>
      </c>
      <c r="S1207" s="33"/>
      <c r="T1207" s="30" t="str">
        <f t="shared" si="216"/>
        <v>COP</v>
      </c>
      <c r="U1207" s="33">
        <v>0</v>
      </c>
      <c r="V1207" s="33">
        <v>0</v>
      </c>
      <c r="W1207" s="33">
        <v>0</v>
      </c>
      <c r="X1207" s="33">
        <f t="shared" si="217"/>
        <v>1403586</v>
      </c>
      <c r="Y1207" s="33">
        <f t="shared" si="218"/>
        <v>294.26208371332427</v>
      </c>
      <c r="Z1207" s="33">
        <f t="shared" si="219"/>
        <v>1403586</v>
      </c>
      <c r="AA1207" s="34">
        <f t="shared" si="220"/>
        <v>2.0238984587784939E-06</v>
      </c>
      <c r="AB1207" s="33" t="s">
        <v>631</v>
      </c>
      <c r="AC1207" s="35">
        <v>44958</v>
      </c>
      <c r="AD1207" s="33">
        <v>75</v>
      </c>
      <c r="AE1207" s="36">
        <f t="shared" si="221"/>
        <v>45033</v>
      </c>
    </row>
    <row r="1208" spans="2:31" ht="14.5" hidden="1">
      <c r="B1208" s="29" t="s">
        <v>1018</v>
      </c>
      <c r="C1208" s="30" t="str">
        <f t="shared" si="211"/>
        <v>(Proveedores estratégicos)</v>
      </c>
      <c r="D1208" s="30">
        <v>4</v>
      </c>
      <c r="E1208" s="30" t="s">
        <v>5137</v>
      </c>
      <c r="F1208" s="30" t="s">
        <v>5138</v>
      </c>
      <c r="G1208" s="30" t="s">
        <v>4780</v>
      </c>
      <c r="H1208" s="31" t="s">
        <v>1299</v>
      </c>
      <c r="I1208" s="31" t="s">
        <v>48</v>
      </c>
      <c r="J1208" s="32">
        <v>7228900</v>
      </c>
      <c r="K1208" s="33">
        <f t="shared" si="212"/>
        <v>1515.5403209744541</v>
      </c>
      <c r="L1208" s="33">
        <v>7228900</v>
      </c>
      <c r="M1208" s="33">
        <v>0</v>
      </c>
      <c r="N1208" s="33">
        <v>0</v>
      </c>
      <c r="O1208" s="33">
        <v>0</v>
      </c>
      <c r="P1208" s="33">
        <f t="shared" si="213"/>
        <v>7228900</v>
      </c>
      <c r="Q1208" s="33">
        <f t="shared" si="214"/>
        <v>1515.5403209744541</v>
      </c>
      <c r="R1208" s="33">
        <f t="shared" si="215"/>
        <v>7228900</v>
      </c>
      <c r="S1208" s="33"/>
      <c r="T1208" s="30" t="str">
        <f t="shared" si="216"/>
        <v>COP</v>
      </c>
      <c r="U1208" s="33">
        <v>0</v>
      </c>
      <c r="V1208" s="33">
        <v>0</v>
      </c>
      <c r="W1208" s="33">
        <v>0</v>
      </c>
      <c r="X1208" s="33">
        <f t="shared" si="217"/>
        <v>7228900</v>
      </c>
      <c r="Y1208" s="33">
        <f t="shared" si="218"/>
        <v>1515.5403209744541</v>
      </c>
      <c r="Z1208" s="33">
        <f t="shared" si="219"/>
        <v>7228900</v>
      </c>
      <c r="AA1208" s="34">
        <f t="shared" si="220"/>
        <v>1.0423700128573421E-05</v>
      </c>
      <c r="AB1208" s="33" t="s">
        <v>631</v>
      </c>
      <c r="AC1208" s="35">
        <v>44958</v>
      </c>
      <c r="AD1208" s="33">
        <v>75</v>
      </c>
      <c r="AE1208" s="36">
        <f t="shared" si="221"/>
        <v>45033</v>
      </c>
    </row>
    <row r="1209" spans="2:31" ht="14.5" hidden="1">
      <c r="B1209" s="29" t="s">
        <v>1018</v>
      </c>
      <c r="C1209" s="30" t="str">
        <f t="shared" si="211"/>
        <v>(Proveedores estratégicos)</v>
      </c>
      <c r="D1209" s="30">
        <v>4</v>
      </c>
      <c r="E1209" s="30" t="s">
        <v>5137</v>
      </c>
      <c r="F1209" s="30" t="s">
        <v>5138</v>
      </c>
      <c r="G1209" s="30" t="s">
        <v>4780</v>
      </c>
      <c r="H1209" s="31" t="s">
        <v>1300</v>
      </c>
      <c r="I1209" s="31" t="s">
        <v>48</v>
      </c>
      <c r="J1209" s="32">
        <v>10000</v>
      </c>
      <c r="K1209" s="33">
        <f t="shared" si="212"/>
        <v>2.0965019864356318</v>
      </c>
      <c r="L1209" s="33">
        <v>10000</v>
      </c>
      <c r="M1209" s="33">
        <v>0</v>
      </c>
      <c r="N1209" s="33">
        <v>0</v>
      </c>
      <c r="O1209" s="33">
        <v>0</v>
      </c>
      <c r="P1209" s="33">
        <f t="shared" si="213"/>
        <v>10000</v>
      </c>
      <c r="Q1209" s="33">
        <f t="shared" si="214"/>
        <v>2.0965019864356318</v>
      </c>
      <c r="R1209" s="33">
        <f t="shared" si="215"/>
        <v>10000</v>
      </c>
      <c r="S1209" s="33"/>
      <c r="T1209" s="30" t="str">
        <f t="shared" si="216"/>
        <v>COP</v>
      </c>
      <c r="U1209" s="33">
        <v>0</v>
      </c>
      <c r="V1209" s="33">
        <v>0</v>
      </c>
      <c r="W1209" s="33">
        <v>0</v>
      </c>
      <c r="X1209" s="33">
        <f t="shared" si="217"/>
        <v>10000</v>
      </c>
      <c r="Y1209" s="33">
        <f t="shared" si="218"/>
        <v>2.0965019864356318</v>
      </c>
      <c r="Z1209" s="33">
        <f t="shared" si="219"/>
        <v>10000</v>
      </c>
      <c r="AA1209" s="34">
        <f t="shared" si="220"/>
        <v>1.4419483086739921E-08</v>
      </c>
      <c r="AB1209" s="33" t="s">
        <v>631</v>
      </c>
      <c r="AC1209" s="35">
        <v>44958</v>
      </c>
      <c r="AD1209" s="33">
        <v>75</v>
      </c>
      <c r="AE1209" s="36">
        <f t="shared" si="221"/>
        <v>45033</v>
      </c>
    </row>
    <row r="1210" spans="2:31" ht="14.5" hidden="1">
      <c r="B1210" s="29" t="s">
        <v>1018</v>
      </c>
      <c r="C1210" s="30" t="str">
        <f t="shared" si="211"/>
        <v>(Proveedores estratégicos)</v>
      </c>
      <c r="D1210" s="30">
        <v>4</v>
      </c>
      <c r="E1210" s="30" t="s">
        <v>5137</v>
      </c>
      <c r="F1210" s="30" t="s">
        <v>5138</v>
      </c>
      <c r="G1210" s="30" t="s">
        <v>4780</v>
      </c>
      <c r="H1210" s="31" t="s">
        <v>1301</v>
      </c>
      <c r="I1210" s="31" t="s">
        <v>48</v>
      </c>
      <c r="J1210" s="32">
        <v>2266300</v>
      </c>
      <c r="K1210" s="33">
        <f t="shared" si="212"/>
        <v>475.13024518590726</v>
      </c>
      <c r="L1210" s="33">
        <v>2266300</v>
      </c>
      <c r="M1210" s="33">
        <v>0</v>
      </c>
      <c r="N1210" s="33">
        <v>0</v>
      </c>
      <c r="O1210" s="33">
        <v>0</v>
      </c>
      <c r="P1210" s="33">
        <f t="shared" si="213"/>
        <v>2266300</v>
      </c>
      <c r="Q1210" s="33">
        <f t="shared" si="214"/>
        <v>475.13024518590726</v>
      </c>
      <c r="R1210" s="33">
        <f t="shared" si="215"/>
        <v>2266300</v>
      </c>
      <c r="S1210" s="33"/>
      <c r="T1210" s="30" t="str">
        <f t="shared" si="216"/>
        <v>COP</v>
      </c>
      <c r="U1210" s="33">
        <v>0</v>
      </c>
      <c r="V1210" s="33">
        <v>0</v>
      </c>
      <c r="W1210" s="33">
        <v>0</v>
      </c>
      <c r="X1210" s="33">
        <f t="shared" si="217"/>
        <v>2266300</v>
      </c>
      <c r="Y1210" s="33">
        <f t="shared" si="218"/>
        <v>475.13024518590726</v>
      </c>
      <c r="Z1210" s="33">
        <f t="shared" si="219"/>
        <v>2266300</v>
      </c>
      <c r="AA1210" s="34">
        <f t="shared" si="220"/>
        <v>3.2678874519478684E-06</v>
      </c>
      <c r="AB1210" s="33" t="s">
        <v>631</v>
      </c>
      <c r="AC1210" s="35">
        <v>44958</v>
      </c>
      <c r="AD1210" s="33">
        <v>75</v>
      </c>
      <c r="AE1210" s="36">
        <f t="shared" si="221"/>
        <v>45033</v>
      </c>
    </row>
    <row r="1211" spans="2:31" ht="14.5" hidden="1">
      <c r="B1211" s="29" t="s">
        <v>1018</v>
      </c>
      <c r="C1211" s="30" t="str">
        <f t="shared" si="211"/>
        <v>(Proveedores estratégicos)</v>
      </c>
      <c r="D1211" s="30">
        <v>4</v>
      </c>
      <c r="E1211" s="30" t="s">
        <v>5137</v>
      </c>
      <c r="F1211" s="30" t="s">
        <v>5138</v>
      </c>
      <c r="G1211" s="30" t="s">
        <v>4780</v>
      </c>
      <c r="H1211" s="31" t="s">
        <v>1302</v>
      </c>
      <c r="I1211" s="31" t="s">
        <v>48</v>
      </c>
      <c r="J1211" s="32">
        <v>270999</v>
      </c>
      <c r="K1211" s="33">
        <f t="shared" si="212"/>
        <v>56.814994182206981</v>
      </c>
      <c r="L1211" s="33">
        <v>270999</v>
      </c>
      <c r="M1211" s="33">
        <v>0</v>
      </c>
      <c r="N1211" s="33">
        <v>0</v>
      </c>
      <c r="O1211" s="33">
        <v>0</v>
      </c>
      <c r="P1211" s="33">
        <f t="shared" si="213"/>
        <v>270999</v>
      </c>
      <c r="Q1211" s="33">
        <f t="shared" si="214"/>
        <v>56.814994182206981</v>
      </c>
      <c r="R1211" s="33">
        <f t="shared" si="215"/>
        <v>270999</v>
      </c>
      <c r="S1211" s="33"/>
      <c r="T1211" s="30" t="str">
        <f t="shared" si="216"/>
        <v>COP</v>
      </c>
      <c r="U1211" s="33">
        <v>0</v>
      </c>
      <c r="V1211" s="33">
        <v>0</v>
      </c>
      <c r="W1211" s="33">
        <v>0</v>
      </c>
      <c r="X1211" s="33">
        <f t="shared" si="217"/>
        <v>270999</v>
      </c>
      <c r="Y1211" s="33">
        <f t="shared" si="218"/>
        <v>56.814994182206981</v>
      </c>
      <c r="Z1211" s="33">
        <f t="shared" si="219"/>
        <v>270999</v>
      </c>
      <c r="AA1211" s="34">
        <f t="shared" si="220"/>
        <v>3.9076654970234318E-07</v>
      </c>
      <c r="AB1211" s="33" t="s">
        <v>631</v>
      </c>
      <c r="AC1211" s="35">
        <v>44958</v>
      </c>
      <c r="AD1211" s="33">
        <v>75</v>
      </c>
      <c r="AE1211" s="36">
        <f t="shared" si="221"/>
        <v>45033</v>
      </c>
    </row>
    <row r="1212" spans="2:31" ht="14.5" hidden="1">
      <c r="B1212" s="29" t="s">
        <v>1018</v>
      </c>
      <c r="C1212" s="30" t="str">
        <f t="shared" si="211"/>
        <v>(Proveedores estratégicos)</v>
      </c>
      <c r="D1212" s="30">
        <v>4</v>
      </c>
      <c r="E1212" s="30" t="s">
        <v>5137</v>
      </c>
      <c r="F1212" s="30" t="s">
        <v>5138</v>
      </c>
      <c r="G1212" s="30" t="s">
        <v>4780</v>
      </c>
      <c r="H1212" s="31" t="s">
        <v>1303</v>
      </c>
      <c r="I1212" s="31" t="s">
        <v>48</v>
      </c>
      <c r="J1212" s="32">
        <v>4819267</v>
      </c>
      <c r="K1212" s="33">
        <f t="shared" si="212"/>
        <v>1010.3602838663688</v>
      </c>
      <c r="L1212" s="33">
        <v>4819267</v>
      </c>
      <c r="M1212" s="33">
        <v>0</v>
      </c>
      <c r="N1212" s="33">
        <v>0</v>
      </c>
      <c r="O1212" s="33">
        <v>0</v>
      </c>
      <c r="P1212" s="33">
        <f t="shared" si="213"/>
        <v>4819267</v>
      </c>
      <c r="Q1212" s="33">
        <f t="shared" si="214"/>
        <v>1010.3602838663688</v>
      </c>
      <c r="R1212" s="33">
        <f t="shared" si="215"/>
        <v>4819267</v>
      </c>
      <c r="S1212" s="33"/>
      <c r="T1212" s="30" t="str">
        <f t="shared" si="216"/>
        <v>COP</v>
      </c>
      <c r="U1212" s="33">
        <v>0</v>
      </c>
      <c r="V1212" s="33">
        <v>0</v>
      </c>
      <c r="W1212" s="33">
        <v>0</v>
      </c>
      <c r="X1212" s="33">
        <f t="shared" si="217"/>
        <v>4819267</v>
      </c>
      <c r="Y1212" s="33">
        <f t="shared" si="218"/>
        <v>1010.3602838663688</v>
      </c>
      <c r="Z1212" s="33">
        <f t="shared" si="219"/>
        <v>4819267</v>
      </c>
      <c r="AA1212" s="34">
        <f t="shared" si="220"/>
        <v>6.9491338996983841E-06</v>
      </c>
      <c r="AB1212" s="33" t="s">
        <v>631</v>
      </c>
      <c r="AC1212" s="35">
        <v>44958</v>
      </c>
      <c r="AD1212" s="33">
        <v>75</v>
      </c>
      <c r="AE1212" s="36">
        <f t="shared" si="221"/>
        <v>45033</v>
      </c>
    </row>
    <row r="1213" spans="2:31" ht="14.5" hidden="1">
      <c r="B1213" s="29" t="s">
        <v>1018</v>
      </c>
      <c r="C1213" s="30" t="str">
        <f t="shared" si="211"/>
        <v>(Proveedores estratégicos)</v>
      </c>
      <c r="D1213" s="30">
        <v>4</v>
      </c>
      <c r="E1213" s="30" t="s">
        <v>5137</v>
      </c>
      <c r="F1213" s="30" t="s">
        <v>5138</v>
      </c>
      <c r="G1213" s="30" t="s">
        <v>4780</v>
      </c>
      <c r="H1213" s="31" t="s">
        <v>1304</v>
      </c>
      <c r="I1213" s="31" t="s">
        <v>48</v>
      </c>
      <c r="J1213" s="32">
        <v>3943036</v>
      </c>
      <c r="K1213" s="33">
        <f t="shared" si="212"/>
        <v>826.65828065872086</v>
      </c>
      <c r="L1213" s="33">
        <v>3943036</v>
      </c>
      <c r="M1213" s="33">
        <v>0</v>
      </c>
      <c r="N1213" s="33">
        <v>0</v>
      </c>
      <c r="O1213" s="33">
        <v>0</v>
      </c>
      <c r="P1213" s="33">
        <f t="shared" si="213"/>
        <v>3943036</v>
      </c>
      <c r="Q1213" s="33">
        <f t="shared" si="214"/>
        <v>826.65828065872086</v>
      </c>
      <c r="R1213" s="33">
        <f t="shared" si="215"/>
        <v>3943036</v>
      </c>
      <c r="S1213" s="33"/>
      <c r="T1213" s="30" t="str">
        <f t="shared" si="216"/>
        <v>COP</v>
      </c>
      <c r="U1213" s="33">
        <v>0</v>
      </c>
      <c r="V1213" s="33">
        <v>0</v>
      </c>
      <c r="W1213" s="33">
        <v>0</v>
      </c>
      <c r="X1213" s="33">
        <f t="shared" si="217"/>
        <v>3943036</v>
      </c>
      <c r="Y1213" s="33">
        <f t="shared" si="218"/>
        <v>826.65828065872086</v>
      </c>
      <c r="Z1213" s="33">
        <f t="shared" si="219"/>
        <v>3943036</v>
      </c>
      <c r="AA1213" s="34">
        <f t="shared" si="220"/>
        <v>5.6856540912406633E-06</v>
      </c>
      <c r="AB1213" s="33" t="s">
        <v>631</v>
      </c>
      <c r="AC1213" s="35">
        <v>44958</v>
      </c>
      <c r="AD1213" s="33">
        <v>75</v>
      </c>
      <c r="AE1213" s="36">
        <f t="shared" si="221"/>
        <v>45033</v>
      </c>
    </row>
    <row r="1214" spans="2:31" ht="14.5" hidden="1">
      <c r="B1214" s="29" t="s">
        <v>1018</v>
      </c>
      <c r="C1214" s="30" t="str">
        <f t="shared" si="211"/>
        <v>(Proveedores estratégicos)</v>
      </c>
      <c r="D1214" s="30">
        <v>4</v>
      </c>
      <c r="E1214" s="30" t="s">
        <v>5137</v>
      </c>
      <c r="F1214" s="30" t="s">
        <v>5138</v>
      </c>
      <c r="G1214" s="30" t="s">
        <v>4780</v>
      </c>
      <c r="H1214" s="31" t="s">
        <v>1305</v>
      </c>
      <c r="I1214" s="31" t="s">
        <v>48</v>
      </c>
      <c r="J1214" s="32">
        <v>10263460</v>
      </c>
      <c r="K1214" s="33">
        <f t="shared" si="212"/>
        <v>2151.736427770265</v>
      </c>
      <c r="L1214" s="33">
        <v>10263460</v>
      </c>
      <c r="M1214" s="33">
        <v>0</v>
      </c>
      <c r="N1214" s="33">
        <v>0</v>
      </c>
      <c r="O1214" s="33">
        <v>0</v>
      </c>
      <c r="P1214" s="33">
        <f t="shared" si="213"/>
        <v>10263460</v>
      </c>
      <c r="Q1214" s="33">
        <f t="shared" si="214"/>
        <v>2151.736427770265</v>
      </c>
      <c r="R1214" s="33">
        <f t="shared" si="215"/>
        <v>10263460</v>
      </c>
      <c r="S1214" s="33"/>
      <c r="T1214" s="30" t="str">
        <f t="shared" si="216"/>
        <v>COP</v>
      </c>
      <c r="U1214" s="33">
        <v>0</v>
      </c>
      <c r="V1214" s="33">
        <v>0</v>
      </c>
      <c r="W1214" s="33">
        <v>0</v>
      </c>
      <c r="X1214" s="33">
        <f t="shared" si="217"/>
        <v>10263460</v>
      </c>
      <c r="Y1214" s="33">
        <f t="shared" si="218"/>
        <v>2151.736427770265</v>
      </c>
      <c r="Z1214" s="33">
        <f t="shared" si="219"/>
        <v>10263460</v>
      </c>
      <c r="AA1214" s="34">
        <f t="shared" si="220"/>
        <v>1.4799378788143172E-05</v>
      </c>
      <c r="AB1214" s="33" t="s">
        <v>631</v>
      </c>
      <c r="AC1214" s="35">
        <v>44958</v>
      </c>
      <c r="AD1214" s="33">
        <v>75</v>
      </c>
      <c r="AE1214" s="36">
        <f t="shared" si="221"/>
        <v>45033</v>
      </c>
    </row>
    <row r="1215" spans="2:31" ht="14.5" hidden="1">
      <c r="B1215" s="29" t="s">
        <v>1018</v>
      </c>
      <c r="C1215" s="30" t="str">
        <f t="shared" si="211"/>
        <v>(Proveedores estratégicos)</v>
      </c>
      <c r="D1215" s="30">
        <v>4</v>
      </c>
      <c r="E1215" s="30" t="s">
        <v>5137</v>
      </c>
      <c r="F1215" s="30" t="s">
        <v>5138</v>
      </c>
      <c r="G1215" s="30" t="s">
        <v>4780</v>
      </c>
      <c r="H1215" s="31" t="s">
        <v>1306</v>
      </c>
      <c r="I1215" s="31" t="s">
        <v>48</v>
      </c>
      <c r="J1215" s="32">
        <v>1533403</v>
      </c>
      <c r="K1215" s="33">
        <f t="shared" si="212"/>
        <v>321.47824355063574</v>
      </c>
      <c r="L1215" s="33">
        <v>1533403</v>
      </c>
      <c r="M1215" s="33">
        <v>0</v>
      </c>
      <c r="N1215" s="33">
        <v>0</v>
      </c>
      <c r="O1215" s="33">
        <v>0</v>
      </c>
      <c r="P1215" s="33">
        <f t="shared" si="213"/>
        <v>1533403</v>
      </c>
      <c r="Q1215" s="33">
        <f t="shared" si="214"/>
        <v>321.47824355063574</v>
      </c>
      <c r="R1215" s="33">
        <f t="shared" si="215"/>
        <v>1533403</v>
      </c>
      <c r="S1215" s="33"/>
      <c r="T1215" s="30" t="str">
        <f t="shared" si="216"/>
        <v>COP</v>
      </c>
      <c r="U1215" s="33">
        <v>0</v>
      </c>
      <c r="V1215" s="33">
        <v>0</v>
      </c>
      <c r="W1215" s="33">
        <v>0</v>
      </c>
      <c r="X1215" s="33">
        <f t="shared" si="217"/>
        <v>1533403</v>
      </c>
      <c r="Y1215" s="33">
        <f t="shared" si="218"/>
        <v>321.47824355063574</v>
      </c>
      <c r="Z1215" s="33">
        <f t="shared" si="219"/>
        <v>1533403</v>
      </c>
      <c r="AA1215" s="34">
        <f t="shared" si="220"/>
        <v>2.2110878623656257E-06</v>
      </c>
      <c r="AB1215" s="33" t="s">
        <v>631</v>
      </c>
      <c r="AC1215" s="35">
        <v>44958</v>
      </c>
      <c r="AD1215" s="33">
        <v>75</v>
      </c>
      <c r="AE1215" s="36">
        <f t="shared" si="221"/>
        <v>45033</v>
      </c>
    </row>
    <row r="1216" spans="2:31" ht="14.5" hidden="1">
      <c r="B1216" s="29" t="s">
        <v>1018</v>
      </c>
      <c r="C1216" s="30" t="str">
        <f t="shared" si="211"/>
        <v>(Proveedores estratégicos)</v>
      </c>
      <c r="D1216" s="30">
        <v>4</v>
      </c>
      <c r="E1216" s="30" t="s">
        <v>5137</v>
      </c>
      <c r="F1216" s="30" t="s">
        <v>5138</v>
      </c>
      <c r="G1216" s="30" t="s">
        <v>4780</v>
      </c>
      <c r="H1216" s="31" t="s">
        <v>1307</v>
      </c>
      <c r="I1216" s="31" t="s">
        <v>48</v>
      </c>
      <c r="J1216" s="32">
        <v>12810261</v>
      </c>
      <c r="K1216" s="33">
        <f t="shared" si="212"/>
        <v>2685.6737633258904</v>
      </c>
      <c r="L1216" s="33">
        <v>12810261</v>
      </c>
      <c r="M1216" s="33">
        <v>0</v>
      </c>
      <c r="N1216" s="33">
        <v>0</v>
      </c>
      <c r="O1216" s="33">
        <v>0</v>
      </c>
      <c r="P1216" s="33">
        <f t="shared" si="213"/>
        <v>12810261</v>
      </c>
      <c r="Q1216" s="33">
        <f t="shared" si="214"/>
        <v>2685.6737633258904</v>
      </c>
      <c r="R1216" s="33">
        <f t="shared" si="215"/>
        <v>12810261</v>
      </c>
      <c r="S1216" s="33"/>
      <c r="T1216" s="30" t="str">
        <f t="shared" si="216"/>
        <v>COP</v>
      </c>
      <c r="U1216" s="33">
        <v>0</v>
      </c>
      <c r="V1216" s="33">
        <v>0</v>
      </c>
      <c r="W1216" s="33">
        <v>0</v>
      </c>
      <c r="X1216" s="33">
        <f t="shared" si="217"/>
        <v>12810261</v>
      </c>
      <c r="Y1216" s="33">
        <f t="shared" si="218"/>
        <v>2685.6737633258904</v>
      </c>
      <c r="Z1216" s="33">
        <f t="shared" si="219"/>
        <v>12810261</v>
      </c>
      <c r="AA1216" s="34">
        <f t="shared" si="220"/>
        <v>1.8471734182622402E-05</v>
      </c>
      <c r="AB1216" s="33" t="s">
        <v>631</v>
      </c>
      <c r="AC1216" s="35">
        <v>44958</v>
      </c>
      <c r="AD1216" s="33">
        <v>75</v>
      </c>
      <c r="AE1216" s="36">
        <f t="shared" si="221"/>
        <v>45033</v>
      </c>
    </row>
    <row r="1217" spans="2:31" ht="14.5" hidden="1">
      <c r="B1217" s="29" t="s">
        <v>1018</v>
      </c>
      <c r="C1217" s="30" t="str">
        <f t="shared" si="211"/>
        <v>(Proveedores estratégicos)</v>
      </c>
      <c r="D1217" s="30">
        <v>4</v>
      </c>
      <c r="E1217" s="30" t="s">
        <v>5137</v>
      </c>
      <c r="F1217" s="30" t="s">
        <v>5138</v>
      </c>
      <c r="G1217" s="30" t="s">
        <v>4780</v>
      </c>
      <c r="H1217" s="31" t="s">
        <v>1308</v>
      </c>
      <c r="I1217" s="31" t="s">
        <v>48</v>
      </c>
      <c r="J1217" s="32">
        <v>4795491</v>
      </c>
      <c r="K1217" s="33">
        <f t="shared" si="212"/>
        <v>1005.3756407434196</v>
      </c>
      <c r="L1217" s="33">
        <v>4795491</v>
      </c>
      <c r="M1217" s="33">
        <v>0</v>
      </c>
      <c r="N1217" s="33">
        <v>0</v>
      </c>
      <c r="O1217" s="33">
        <v>0</v>
      </c>
      <c r="P1217" s="33">
        <f t="shared" si="213"/>
        <v>4795491</v>
      </c>
      <c r="Q1217" s="33">
        <f t="shared" si="214"/>
        <v>1005.3756407434196</v>
      </c>
      <c r="R1217" s="33">
        <f t="shared" si="215"/>
        <v>4795491</v>
      </c>
      <c r="S1217" s="33"/>
      <c r="T1217" s="30" t="str">
        <f t="shared" si="216"/>
        <v>COP</v>
      </c>
      <c r="U1217" s="33">
        <v>0</v>
      </c>
      <c r="V1217" s="33">
        <v>0</v>
      </c>
      <c r="W1217" s="33">
        <v>0</v>
      </c>
      <c r="X1217" s="33">
        <f t="shared" si="217"/>
        <v>4795491</v>
      </c>
      <c r="Y1217" s="33">
        <f t="shared" si="218"/>
        <v>1005.3756407434196</v>
      </c>
      <c r="Z1217" s="33">
        <f t="shared" si="219"/>
        <v>4795491</v>
      </c>
      <c r="AA1217" s="34">
        <f t="shared" si="220"/>
        <v>6.914850136711351E-06</v>
      </c>
      <c r="AB1217" s="33" t="s">
        <v>631</v>
      </c>
      <c r="AC1217" s="35">
        <v>44958</v>
      </c>
      <c r="AD1217" s="33">
        <v>75</v>
      </c>
      <c r="AE1217" s="36">
        <f t="shared" si="221"/>
        <v>45033</v>
      </c>
    </row>
    <row r="1218" spans="2:31" ht="14.5" hidden="1">
      <c r="B1218" s="29" t="s">
        <v>1018</v>
      </c>
      <c r="C1218" s="30" t="str">
        <f t="shared" si="211"/>
        <v>(Proveedores estratégicos)</v>
      </c>
      <c r="D1218" s="30">
        <v>4</v>
      </c>
      <c r="E1218" s="30" t="s">
        <v>5137</v>
      </c>
      <c r="F1218" s="30" t="s">
        <v>5138</v>
      </c>
      <c r="G1218" s="30" t="s">
        <v>4780</v>
      </c>
      <c r="H1218" s="31" t="s">
        <v>1309</v>
      </c>
      <c r="I1218" s="31" t="s">
        <v>48</v>
      </c>
      <c r="J1218" s="32">
        <v>997852</v>
      </c>
      <c r="K1218" s="33">
        <f t="shared" si="212"/>
        <v>209.19987001687682</v>
      </c>
      <c r="L1218" s="33">
        <v>997852</v>
      </c>
      <c r="M1218" s="33">
        <v>0</v>
      </c>
      <c r="N1218" s="33">
        <v>0</v>
      </c>
      <c r="O1218" s="33">
        <v>0</v>
      </c>
      <c r="P1218" s="33">
        <f t="shared" si="213"/>
        <v>997852</v>
      </c>
      <c r="Q1218" s="33">
        <f t="shared" si="214"/>
        <v>209.19987001687682</v>
      </c>
      <c r="R1218" s="33">
        <f t="shared" si="215"/>
        <v>997852</v>
      </c>
      <c r="S1218" s="33"/>
      <c r="T1218" s="30" t="str">
        <f t="shared" si="216"/>
        <v>COP</v>
      </c>
      <c r="U1218" s="33">
        <v>0</v>
      </c>
      <c r="V1218" s="33">
        <v>0</v>
      </c>
      <c r="W1218" s="33">
        <v>0</v>
      </c>
      <c r="X1218" s="33">
        <f t="shared" si="217"/>
        <v>997852</v>
      </c>
      <c r="Y1218" s="33">
        <f t="shared" si="218"/>
        <v>209.19987001687682</v>
      </c>
      <c r="Z1218" s="33">
        <f t="shared" si="219"/>
        <v>997852</v>
      </c>
      <c r="AA1218" s="34">
        <f t="shared" si="220"/>
        <v>1.4388510037069603E-06</v>
      </c>
      <c r="AB1218" s="33" t="s">
        <v>631</v>
      </c>
      <c r="AC1218" s="35">
        <v>44958</v>
      </c>
      <c r="AD1218" s="33">
        <v>75</v>
      </c>
      <c r="AE1218" s="36">
        <f t="shared" si="221"/>
        <v>45033</v>
      </c>
    </row>
    <row r="1219" spans="2:31" ht="14.5" hidden="1">
      <c r="B1219" s="29" t="s">
        <v>1018</v>
      </c>
      <c r="C1219" s="30" t="str">
        <f t="shared" si="211"/>
        <v>(Proveedores estratégicos)</v>
      </c>
      <c r="D1219" s="30">
        <v>4</v>
      </c>
      <c r="E1219" s="30" t="s">
        <v>5137</v>
      </c>
      <c r="F1219" s="30" t="s">
        <v>5138</v>
      </c>
      <c r="G1219" s="30" t="s">
        <v>4780</v>
      </c>
      <c r="H1219" s="31" t="s">
        <v>1310</v>
      </c>
      <c r="I1219" s="31" t="s">
        <v>48</v>
      </c>
      <c r="J1219" s="32">
        <v>226630</v>
      </c>
      <c r="K1219" s="33">
        <f t="shared" si="212"/>
        <v>47.513024518590726</v>
      </c>
      <c r="L1219" s="33">
        <v>226630</v>
      </c>
      <c r="M1219" s="33">
        <v>0</v>
      </c>
      <c r="N1219" s="33">
        <v>0</v>
      </c>
      <c r="O1219" s="33">
        <v>0</v>
      </c>
      <c r="P1219" s="33">
        <f t="shared" si="213"/>
        <v>226630</v>
      </c>
      <c r="Q1219" s="33">
        <f t="shared" si="214"/>
        <v>47.513024518590726</v>
      </c>
      <c r="R1219" s="33">
        <f t="shared" si="215"/>
        <v>226630</v>
      </c>
      <c r="S1219" s="33"/>
      <c r="T1219" s="30" t="str">
        <f t="shared" si="216"/>
        <v>COP</v>
      </c>
      <c r="U1219" s="33">
        <v>0</v>
      </c>
      <c r="V1219" s="33">
        <v>0</v>
      </c>
      <c r="W1219" s="33">
        <v>0</v>
      </c>
      <c r="X1219" s="33">
        <f t="shared" si="217"/>
        <v>226630</v>
      </c>
      <c r="Y1219" s="33">
        <f t="shared" si="218"/>
        <v>47.513024518590726</v>
      </c>
      <c r="Z1219" s="33">
        <f t="shared" si="219"/>
        <v>226630</v>
      </c>
      <c r="AA1219" s="34">
        <f t="shared" si="220"/>
        <v>3.2678874519478685E-07</v>
      </c>
      <c r="AB1219" s="33" t="s">
        <v>631</v>
      </c>
      <c r="AC1219" s="35">
        <v>44958</v>
      </c>
      <c r="AD1219" s="33">
        <v>75</v>
      </c>
      <c r="AE1219" s="36">
        <f t="shared" si="221"/>
        <v>45033</v>
      </c>
    </row>
    <row r="1220" spans="2:31" ht="14.5" hidden="1">
      <c r="B1220" s="29" t="s">
        <v>1018</v>
      </c>
      <c r="C1220" s="30" t="str">
        <f t="shared" si="211"/>
        <v>(Proveedores estratégicos)</v>
      </c>
      <c r="D1220" s="30">
        <v>4</v>
      </c>
      <c r="E1220" s="30" t="s">
        <v>5137</v>
      </c>
      <c r="F1220" s="30" t="s">
        <v>5138</v>
      </c>
      <c r="G1220" s="30" t="s">
        <v>4780</v>
      </c>
      <c r="H1220" s="31" t="s">
        <v>1311</v>
      </c>
      <c r="I1220" s="31" t="s">
        <v>48</v>
      </c>
      <c r="J1220" s="32">
        <v>1860859</v>
      </c>
      <c r="K1220" s="33">
        <f t="shared" si="212"/>
        <v>390.12945899766237</v>
      </c>
      <c r="L1220" s="33">
        <v>1860859</v>
      </c>
      <c r="M1220" s="33">
        <v>0</v>
      </c>
      <c r="N1220" s="33">
        <v>0</v>
      </c>
      <c r="O1220" s="33">
        <v>0</v>
      </c>
      <c r="P1220" s="33">
        <f t="shared" si="213"/>
        <v>1860859</v>
      </c>
      <c r="Q1220" s="33">
        <f t="shared" si="214"/>
        <v>390.12945899766237</v>
      </c>
      <c r="R1220" s="33">
        <f t="shared" si="215"/>
        <v>1860859</v>
      </c>
      <c r="S1220" s="33"/>
      <c r="T1220" s="30" t="str">
        <f t="shared" si="216"/>
        <v>COP</v>
      </c>
      <c r="U1220" s="33">
        <v>0</v>
      </c>
      <c r="V1220" s="33">
        <v>0</v>
      </c>
      <c r="W1220" s="33">
        <v>0</v>
      </c>
      <c r="X1220" s="33">
        <f t="shared" si="217"/>
        <v>1860859</v>
      </c>
      <c r="Y1220" s="33">
        <f t="shared" si="218"/>
        <v>390.12945899766237</v>
      </c>
      <c r="Z1220" s="33">
        <f t="shared" si="219"/>
        <v>1860859</v>
      </c>
      <c r="AA1220" s="34">
        <f t="shared" si="220"/>
        <v>2.6832624877307762E-06</v>
      </c>
      <c r="AB1220" s="33" t="s">
        <v>631</v>
      </c>
      <c r="AC1220" s="35">
        <v>44958</v>
      </c>
      <c r="AD1220" s="33">
        <v>75</v>
      </c>
      <c r="AE1220" s="36">
        <f t="shared" si="221"/>
        <v>45033</v>
      </c>
    </row>
    <row r="1221" spans="2:31" ht="14.5" hidden="1">
      <c r="B1221" s="29" t="s">
        <v>1018</v>
      </c>
      <c r="C1221" s="30" t="str">
        <f t="shared" si="211"/>
        <v>(Proveedores estratégicos)</v>
      </c>
      <c r="D1221" s="30">
        <v>4</v>
      </c>
      <c r="E1221" s="30" t="s">
        <v>5137</v>
      </c>
      <c r="F1221" s="30" t="s">
        <v>5138</v>
      </c>
      <c r="G1221" s="30" t="s">
        <v>4780</v>
      </c>
      <c r="H1221" s="31" t="s">
        <v>1312</v>
      </c>
      <c r="I1221" s="31" t="s">
        <v>48</v>
      </c>
      <c r="J1221" s="32">
        <v>2373269</v>
      </c>
      <c r="K1221" s="33">
        <f t="shared" si="212"/>
        <v>497.5563172846106</v>
      </c>
      <c r="L1221" s="33">
        <v>2373269</v>
      </c>
      <c r="M1221" s="33">
        <v>0</v>
      </c>
      <c r="N1221" s="33">
        <v>0</v>
      </c>
      <c r="O1221" s="33">
        <v>0</v>
      </c>
      <c r="P1221" s="33">
        <f t="shared" si="213"/>
        <v>2373269</v>
      </c>
      <c r="Q1221" s="33">
        <f t="shared" si="214"/>
        <v>497.5563172846106</v>
      </c>
      <c r="R1221" s="33">
        <f t="shared" si="215"/>
        <v>2373269</v>
      </c>
      <c r="S1221" s="33"/>
      <c r="T1221" s="30" t="str">
        <f t="shared" si="216"/>
        <v>COP</v>
      </c>
      <c r="U1221" s="33">
        <v>0</v>
      </c>
      <c r="V1221" s="33">
        <v>0</v>
      </c>
      <c r="W1221" s="33">
        <v>0</v>
      </c>
      <c r="X1221" s="33">
        <f t="shared" si="217"/>
        <v>2373269</v>
      </c>
      <c r="Y1221" s="33">
        <f t="shared" si="218"/>
        <v>497.5563172846106</v>
      </c>
      <c r="Z1221" s="33">
        <f t="shared" si="219"/>
        <v>2373269</v>
      </c>
      <c r="AA1221" s="34">
        <f t="shared" si="220"/>
        <v>3.4221312205784168E-06</v>
      </c>
      <c r="AB1221" s="33" t="s">
        <v>631</v>
      </c>
      <c r="AC1221" s="35">
        <v>44958</v>
      </c>
      <c r="AD1221" s="33">
        <v>75</v>
      </c>
      <c r="AE1221" s="36">
        <f t="shared" si="221"/>
        <v>45033</v>
      </c>
    </row>
    <row r="1222" spans="2:31" ht="14.5" hidden="1">
      <c r="B1222" s="29" t="s">
        <v>1018</v>
      </c>
      <c r="C1222" s="30" t="str">
        <f t="shared" si="211"/>
        <v>(Proveedores estratégicos)</v>
      </c>
      <c r="D1222" s="30">
        <v>4</v>
      </c>
      <c r="E1222" s="30" t="s">
        <v>5137</v>
      </c>
      <c r="F1222" s="30" t="s">
        <v>5138</v>
      </c>
      <c r="G1222" s="30" t="s">
        <v>4780</v>
      </c>
      <c r="H1222" s="31" t="s">
        <v>1313</v>
      </c>
      <c r="I1222" s="31" t="s">
        <v>48</v>
      </c>
      <c r="J1222" s="32">
        <v>109680573</v>
      </c>
      <c r="K1222" s="33">
        <f t="shared" si="212"/>
        <v>22994.553916789835</v>
      </c>
      <c r="L1222" s="33">
        <v>109680573</v>
      </c>
      <c r="M1222" s="33">
        <v>0</v>
      </c>
      <c r="N1222" s="33">
        <v>0</v>
      </c>
      <c r="O1222" s="33">
        <v>0</v>
      </c>
      <c r="P1222" s="33">
        <f t="shared" si="213"/>
        <v>109680573</v>
      </c>
      <c r="Q1222" s="33">
        <f t="shared" si="214"/>
        <v>22994.553916789835</v>
      </c>
      <c r="R1222" s="33">
        <f t="shared" si="215"/>
        <v>109680573</v>
      </c>
      <c r="S1222" s="33"/>
      <c r="T1222" s="30" t="str">
        <f t="shared" si="216"/>
        <v>COP</v>
      </c>
      <c r="U1222" s="33">
        <v>0</v>
      </c>
      <c r="V1222" s="33">
        <v>0</v>
      </c>
      <c r="W1222" s="33">
        <v>0</v>
      </c>
      <c r="X1222" s="33">
        <f t="shared" si="217"/>
        <v>109680573</v>
      </c>
      <c r="Y1222" s="33">
        <f t="shared" si="218"/>
        <v>22994.553916789835</v>
      </c>
      <c r="Z1222" s="33">
        <f t="shared" si="219"/>
        <v>109680573</v>
      </c>
      <c r="AA1222" s="34">
        <f t="shared" si="220"/>
        <v>0.00015815371673174434</v>
      </c>
      <c r="AB1222" s="33" t="s">
        <v>631</v>
      </c>
      <c r="AC1222" s="35">
        <v>44958</v>
      </c>
      <c r="AD1222" s="33">
        <v>75</v>
      </c>
      <c r="AE1222" s="36">
        <f t="shared" si="221"/>
        <v>45033</v>
      </c>
    </row>
    <row r="1223" spans="2:31" ht="14.5" hidden="1">
      <c r="B1223" s="29" t="s">
        <v>1018</v>
      </c>
      <c r="C1223" s="30" t="str">
        <f t="shared" si="211"/>
        <v>(Proveedores estratégicos)</v>
      </c>
      <c r="D1223" s="30">
        <v>4</v>
      </c>
      <c r="E1223" s="30" t="s">
        <v>5137</v>
      </c>
      <c r="F1223" s="30" t="s">
        <v>5138</v>
      </c>
      <c r="G1223" s="30" t="s">
        <v>4780</v>
      </c>
      <c r="H1223" s="31" t="s">
        <v>1314</v>
      </c>
      <c r="I1223" s="31" t="s">
        <v>48</v>
      </c>
      <c r="J1223" s="32">
        <v>10839096</v>
      </c>
      <c r="K1223" s="33">
        <f t="shared" si="212"/>
        <v>2254.2392318416719</v>
      </c>
      <c r="L1223" s="33">
        <v>10752383</v>
      </c>
      <c r="M1223" s="33">
        <v>0</v>
      </c>
      <c r="N1223" s="33">
        <v>0</v>
      </c>
      <c r="O1223" s="33">
        <v>0</v>
      </c>
      <c r="P1223" s="33">
        <f t="shared" si="213"/>
        <v>10839096</v>
      </c>
      <c r="Q1223" s="33">
        <f t="shared" si="214"/>
        <v>2254.2392318416719</v>
      </c>
      <c r="R1223" s="33">
        <f t="shared" si="215"/>
        <v>10752383</v>
      </c>
      <c r="S1223" s="33"/>
      <c r="T1223" s="30" t="str">
        <f t="shared" si="216"/>
        <v>COP</v>
      </c>
      <c r="U1223" s="33">
        <v>0</v>
      </c>
      <c r="V1223" s="33">
        <v>0</v>
      </c>
      <c r="W1223" s="33">
        <v>0</v>
      </c>
      <c r="X1223" s="33">
        <f t="shared" si="217"/>
        <v>10839096</v>
      </c>
      <c r="Y1223" s="33">
        <f t="shared" si="218"/>
        <v>2254.2392318416719</v>
      </c>
      <c r="Z1223" s="33">
        <f t="shared" si="219"/>
        <v>10752383</v>
      </c>
      <c r="AA1223" s="34">
        <f t="shared" si="220"/>
        <v>1.5504380481064985E-05</v>
      </c>
      <c r="AB1223" s="33" t="s">
        <v>631</v>
      </c>
      <c r="AC1223" s="35">
        <v>44958</v>
      </c>
      <c r="AD1223" s="33">
        <v>75</v>
      </c>
      <c r="AE1223" s="36">
        <f t="shared" si="221"/>
        <v>45033</v>
      </c>
    </row>
    <row r="1224" spans="2:31" ht="14.5" hidden="1">
      <c r="B1224" s="29" t="s">
        <v>1018</v>
      </c>
      <c r="C1224" s="30" t="str">
        <f t="shared" si="211"/>
        <v>(Proveedores estratégicos)</v>
      </c>
      <c r="D1224" s="30">
        <v>4</v>
      </c>
      <c r="E1224" s="30" t="s">
        <v>5137</v>
      </c>
      <c r="F1224" s="30" t="s">
        <v>5138</v>
      </c>
      <c r="G1224" s="30" t="s">
        <v>4780</v>
      </c>
      <c r="H1224" s="31" t="s">
        <v>1315</v>
      </c>
      <c r="I1224" s="31" t="s">
        <v>48</v>
      </c>
      <c r="J1224" s="32">
        <v>1999539</v>
      </c>
      <c r="K1224" s="33">
        <f t="shared" si="212"/>
        <v>419.20374854555172</v>
      </c>
      <c r="L1224" s="33">
        <v>1999539</v>
      </c>
      <c r="M1224" s="33">
        <v>0</v>
      </c>
      <c r="N1224" s="33">
        <v>0</v>
      </c>
      <c r="O1224" s="33">
        <v>0</v>
      </c>
      <c r="P1224" s="33">
        <f t="shared" si="213"/>
        <v>1999539</v>
      </c>
      <c r="Q1224" s="33">
        <f t="shared" si="214"/>
        <v>419.20374854555172</v>
      </c>
      <c r="R1224" s="33">
        <f t="shared" si="215"/>
        <v>1999539</v>
      </c>
      <c r="S1224" s="33"/>
      <c r="T1224" s="30" t="str">
        <f t="shared" si="216"/>
        <v>COP</v>
      </c>
      <c r="U1224" s="33">
        <v>0</v>
      </c>
      <c r="V1224" s="33">
        <v>0</v>
      </c>
      <c r="W1224" s="33">
        <v>0</v>
      </c>
      <c r="X1224" s="33">
        <f t="shared" si="217"/>
        <v>1999539</v>
      </c>
      <c r="Y1224" s="33">
        <f t="shared" si="218"/>
        <v>419.20374854555172</v>
      </c>
      <c r="Z1224" s="33">
        <f t="shared" si="219"/>
        <v>1999539</v>
      </c>
      <c r="AA1224" s="34">
        <f t="shared" si="220"/>
        <v>2.8832318791776854E-06</v>
      </c>
      <c r="AB1224" s="33" t="s">
        <v>631</v>
      </c>
      <c r="AC1224" s="35">
        <v>44958</v>
      </c>
      <c r="AD1224" s="33">
        <v>75</v>
      </c>
      <c r="AE1224" s="36">
        <f t="shared" si="221"/>
        <v>45033</v>
      </c>
    </row>
    <row r="1225" spans="2:31" ht="14.5" hidden="1">
      <c r="B1225" s="29" t="s">
        <v>1018</v>
      </c>
      <c r="C1225" s="30" t="str">
        <f t="shared" si="211"/>
        <v>(Proveedores estratégicos)</v>
      </c>
      <c r="D1225" s="30">
        <v>4</v>
      </c>
      <c r="E1225" s="30" t="s">
        <v>5137</v>
      </c>
      <c r="F1225" s="30" t="s">
        <v>5138</v>
      </c>
      <c r="G1225" s="30" t="s">
        <v>4780</v>
      </c>
      <c r="H1225" s="31" t="s">
        <v>1316</v>
      </c>
      <c r="I1225" s="31" t="s">
        <v>48</v>
      </c>
      <c r="J1225" s="32">
        <v>10664209</v>
      </c>
      <c r="K1225" s="33">
        <f t="shared" si="212"/>
        <v>2235.7535352264745</v>
      </c>
      <c r="L1225" s="33">
        <v>10664209</v>
      </c>
      <c r="M1225" s="33">
        <v>0</v>
      </c>
      <c r="N1225" s="33">
        <v>0</v>
      </c>
      <c r="O1225" s="33">
        <v>0</v>
      </c>
      <c r="P1225" s="33">
        <f t="shared" si="213"/>
        <v>10664209</v>
      </c>
      <c r="Q1225" s="33">
        <f t="shared" si="214"/>
        <v>2235.7535352264745</v>
      </c>
      <c r="R1225" s="33">
        <f t="shared" si="215"/>
        <v>10664209</v>
      </c>
      <c r="S1225" s="33"/>
      <c r="T1225" s="30" t="str">
        <f t="shared" si="216"/>
        <v>COP</v>
      </c>
      <c r="U1225" s="33">
        <v>0</v>
      </c>
      <c r="V1225" s="33">
        <v>0</v>
      </c>
      <c r="W1225" s="33">
        <v>0</v>
      </c>
      <c r="X1225" s="33">
        <f t="shared" si="217"/>
        <v>10664209</v>
      </c>
      <c r="Y1225" s="33">
        <f t="shared" si="218"/>
        <v>2235.7535352264745</v>
      </c>
      <c r="Z1225" s="33">
        <f t="shared" si="219"/>
        <v>10664209</v>
      </c>
      <c r="AA1225" s="34">
        <f t="shared" si="220"/>
        <v>1.5377238130895965E-05</v>
      </c>
      <c r="AB1225" s="33" t="s">
        <v>631</v>
      </c>
      <c r="AC1225" s="35">
        <v>44958</v>
      </c>
      <c r="AD1225" s="33">
        <v>75</v>
      </c>
      <c r="AE1225" s="36">
        <f t="shared" si="221"/>
        <v>45033</v>
      </c>
    </row>
    <row r="1226" spans="2:31" ht="14.5" hidden="1">
      <c r="B1226" s="29" t="s">
        <v>1018</v>
      </c>
      <c r="C1226" s="30" t="str">
        <f t="shared" si="211"/>
        <v>(Proveedores estratégicos)</v>
      </c>
      <c r="D1226" s="30">
        <v>4</v>
      </c>
      <c r="E1226" s="30" t="s">
        <v>5137</v>
      </c>
      <c r="F1226" s="30" t="s">
        <v>5138</v>
      </c>
      <c r="G1226" s="30" t="s">
        <v>4780</v>
      </c>
      <c r="H1226" s="31" t="s">
        <v>1317</v>
      </c>
      <c r="I1226" s="31" t="s">
        <v>48</v>
      </c>
      <c r="J1226" s="32">
        <v>25322774</v>
      </c>
      <c r="K1226" s="33">
        <f t="shared" si="212"/>
        <v>5308.9245993060576</v>
      </c>
      <c r="L1226" s="33">
        <v>25322774</v>
      </c>
      <c r="M1226" s="33">
        <v>0</v>
      </c>
      <c r="N1226" s="33">
        <v>0</v>
      </c>
      <c r="O1226" s="33">
        <v>0</v>
      </c>
      <c r="P1226" s="33">
        <f t="shared" si="213"/>
        <v>25322774</v>
      </c>
      <c r="Q1226" s="33">
        <f t="shared" si="214"/>
        <v>5308.9245993060576</v>
      </c>
      <c r="R1226" s="33">
        <f t="shared" si="215"/>
        <v>25322774</v>
      </c>
      <c r="S1226" s="33"/>
      <c r="T1226" s="30" t="str">
        <f t="shared" si="216"/>
        <v>COP</v>
      </c>
      <c r="U1226" s="33">
        <v>0</v>
      </c>
      <c r="V1226" s="33">
        <v>0</v>
      </c>
      <c r="W1226" s="33">
        <v>0</v>
      </c>
      <c r="X1226" s="33">
        <f t="shared" si="217"/>
        <v>25322774</v>
      </c>
      <c r="Y1226" s="33">
        <f t="shared" si="218"/>
        <v>5308.9245993060576</v>
      </c>
      <c r="Z1226" s="33">
        <f t="shared" si="219"/>
        <v>25322774</v>
      </c>
      <c r="AA1226" s="34">
        <f t="shared" si="220"/>
        <v>3.6514131140233739E-05</v>
      </c>
      <c r="AB1226" s="33" t="s">
        <v>631</v>
      </c>
      <c r="AC1226" s="35">
        <v>44958</v>
      </c>
      <c r="AD1226" s="33">
        <v>75</v>
      </c>
      <c r="AE1226" s="36">
        <f t="shared" si="221"/>
        <v>45033</v>
      </c>
    </row>
    <row r="1227" spans="2:31" ht="14.5" hidden="1">
      <c r="B1227" s="29" t="s">
        <v>1018</v>
      </c>
      <c r="C1227" s="30" t="str">
        <f t="shared" si="211"/>
        <v>(Proveedores estratégicos)</v>
      </c>
      <c r="D1227" s="30">
        <v>4</v>
      </c>
      <c r="E1227" s="30" t="s">
        <v>5137</v>
      </c>
      <c r="F1227" s="30" t="s">
        <v>5138</v>
      </c>
      <c r="G1227" s="30" t="s">
        <v>4780</v>
      </c>
      <c r="H1227" s="31" t="s">
        <v>1318</v>
      </c>
      <c r="I1227" s="31" t="s">
        <v>48</v>
      </c>
      <c r="J1227" s="32">
        <v>3344152</v>
      </c>
      <c r="K1227" s="33">
        <f t="shared" si="212"/>
        <v>701.10213109426911</v>
      </c>
      <c r="L1227" s="33">
        <v>3344152</v>
      </c>
      <c r="M1227" s="33">
        <v>0</v>
      </c>
      <c r="N1227" s="33">
        <v>0</v>
      </c>
      <c r="O1227" s="33">
        <v>0</v>
      </c>
      <c r="P1227" s="33">
        <f t="shared" si="213"/>
        <v>3344152</v>
      </c>
      <c r="Q1227" s="33">
        <f t="shared" si="214"/>
        <v>701.10213109426911</v>
      </c>
      <c r="R1227" s="33">
        <f t="shared" si="215"/>
        <v>3344152</v>
      </c>
      <c r="S1227" s="33"/>
      <c r="T1227" s="30" t="str">
        <f t="shared" si="216"/>
        <v>COP</v>
      </c>
      <c r="U1227" s="33">
        <v>0</v>
      </c>
      <c r="V1227" s="33">
        <v>0</v>
      </c>
      <c r="W1227" s="33">
        <v>0</v>
      </c>
      <c r="X1227" s="33">
        <f t="shared" si="217"/>
        <v>3344152</v>
      </c>
      <c r="Y1227" s="33">
        <f t="shared" si="218"/>
        <v>701.10213109426911</v>
      </c>
      <c r="Z1227" s="33">
        <f t="shared" si="219"/>
        <v>3344152</v>
      </c>
      <c r="AA1227" s="34">
        <f t="shared" si="220"/>
        <v>4.8220943203487486E-06</v>
      </c>
      <c r="AB1227" s="33" t="s">
        <v>631</v>
      </c>
      <c r="AC1227" s="35">
        <v>44958</v>
      </c>
      <c r="AD1227" s="33">
        <v>75</v>
      </c>
      <c r="AE1227" s="36">
        <f t="shared" si="221"/>
        <v>45033</v>
      </c>
    </row>
    <row r="1228" spans="2:31" ht="14.5" hidden="1">
      <c r="B1228" s="29" t="s">
        <v>1018</v>
      </c>
      <c r="C1228" s="30" t="str">
        <f t="shared" si="211"/>
        <v>(Proveedores estratégicos)</v>
      </c>
      <c r="D1228" s="30">
        <v>4</v>
      </c>
      <c r="E1228" s="30" t="s">
        <v>5137</v>
      </c>
      <c r="F1228" s="30" t="s">
        <v>5138</v>
      </c>
      <c r="G1228" s="30" t="s">
        <v>4780</v>
      </c>
      <c r="H1228" s="31" t="s">
        <v>1319</v>
      </c>
      <c r="I1228" s="31" t="s">
        <v>48</v>
      </c>
      <c r="J1228" s="32">
        <v>13342499</v>
      </c>
      <c r="K1228" s="33">
        <f t="shared" si="212"/>
        <v>2797.2575657515436</v>
      </c>
      <c r="L1228" s="33">
        <v>13342499</v>
      </c>
      <c r="M1228" s="33">
        <v>0</v>
      </c>
      <c r="N1228" s="33">
        <v>0</v>
      </c>
      <c r="O1228" s="33">
        <v>0</v>
      </c>
      <c r="P1228" s="33">
        <f t="shared" si="213"/>
        <v>13342499</v>
      </c>
      <c r="Q1228" s="33">
        <f t="shared" si="214"/>
        <v>2797.2575657515436</v>
      </c>
      <c r="R1228" s="33">
        <f t="shared" si="215"/>
        <v>13342499</v>
      </c>
      <c r="S1228" s="33"/>
      <c r="T1228" s="30" t="str">
        <f t="shared" si="216"/>
        <v>COP</v>
      </c>
      <c r="U1228" s="33">
        <v>0</v>
      </c>
      <c r="V1228" s="33">
        <v>0</v>
      </c>
      <c r="W1228" s="33">
        <v>0</v>
      </c>
      <c r="X1228" s="33">
        <f t="shared" si="217"/>
        <v>13342499</v>
      </c>
      <c r="Y1228" s="33">
        <f t="shared" si="218"/>
        <v>2797.2575657515436</v>
      </c>
      <c r="Z1228" s="33">
        <f t="shared" si="219"/>
        <v>13342499</v>
      </c>
      <c r="AA1228" s="34">
        <f t="shared" si="220"/>
        <v>1.9239193866534432E-05</v>
      </c>
      <c r="AB1228" s="33" t="s">
        <v>631</v>
      </c>
      <c r="AC1228" s="35">
        <v>44958</v>
      </c>
      <c r="AD1228" s="33">
        <v>75</v>
      </c>
      <c r="AE1228" s="36">
        <f t="shared" si="221"/>
        <v>45033</v>
      </c>
    </row>
    <row r="1229" spans="2:31" ht="14.5" hidden="1">
      <c r="B1229" s="29" t="s">
        <v>1018</v>
      </c>
      <c r="C1229" s="30" t="str">
        <f t="shared" si="211"/>
        <v>(Proveedores estratégicos)</v>
      </c>
      <c r="D1229" s="30">
        <v>4</v>
      </c>
      <c r="E1229" s="30" t="s">
        <v>5137</v>
      </c>
      <c r="F1229" s="30" t="s">
        <v>5138</v>
      </c>
      <c r="G1229" s="30" t="s">
        <v>4780</v>
      </c>
      <c r="H1229" s="31" t="s">
        <v>1320</v>
      </c>
      <c r="I1229" s="31" t="s">
        <v>48</v>
      </c>
      <c r="J1229" s="32">
        <v>15991203</v>
      </c>
      <c r="K1229" s="33">
        <f t="shared" si="212"/>
        <v>3352.558885499544</v>
      </c>
      <c r="L1229" s="33">
        <v>15991203</v>
      </c>
      <c r="M1229" s="33">
        <v>0</v>
      </c>
      <c r="N1229" s="33">
        <v>0</v>
      </c>
      <c r="O1229" s="33">
        <v>0</v>
      </c>
      <c r="P1229" s="33">
        <f t="shared" si="213"/>
        <v>15991203</v>
      </c>
      <c r="Q1229" s="33">
        <f t="shared" si="214"/>
        <v>3352.558885499544</v>
      </c>
      <c r="R1229" s="33">
        <f t="shared" si="215"/>
        <v>15991203</v>
      </c>
      <c r="S1229" s="33"/>
      <c r="T1229" s="30" t="str">
        <f t="shared" si="216"/>
        <v>COP</v>
      </c>
      <c r="U1229" s="33">
        <v>0</v>
      </c>
      <c r="V1229" s="33">
        <v>0</v>
      </c>
      <c r="W1229" s="33">
        <v>0</v>
      </c>
      <c r="X1229" s="33">
        <f t="shared" si="217"/>
        <v>15991203</v>
      </c>
      <c r="Y1229" s="33">
        <f t="shared" si="218"/>
        <v>3352.558885499544</v>
      </c>
      <c r="Z1229" s="33">
        <f t="shared" si="219"/>
        <v>15991203</v>
      </c>
      <c r="AA1229" s="34">
        <f t="shared" si="220"/>
        <v>2.305848811951247E-05</v>
      </c>
      <c r="AB1229" s="33" t="s">
        <v>631</v>
      </c>
      <c r="AC1229" s="35">
        <v>44958</v>
      </c>
      <c r="AD1229" s="33">
        <v>75</v>
      </c>
      <c r="AE1229" s="36">
        <f t="shared" si="221"/>
        <v>45033</v>
      </c>
    </row>
    <row r="1230" spans="2:31" ht="14.5" hidden="1">
      <c r="B1230" s="29" t="s">
        <v>1018</v>
      </c>
      <c r="C1230" s="30" t="str">
        <f t="shared" si="211"/>
        <v>(Proveedores estratégicos)</v>
      </c>
      <c r="D1230" s="30">
        <v>4</v>
      </c>
      <c r="E1230" s="30" t="s">
        <v>5137</v>
      </c>
      <c r="F1230" s="30" t="s">
        <v>5138</v>
      </c>
      <c r="G1230" s="30" t="s">
        <v>4780</v>
      </c>
      <c r="H1230" s="31" t="s">
        <v>1321</v>
      </c>
      <c r="I1230" s="31" t="s">
        <v>48</v>
      </c>
      <c r="J1230" s="32">
        <v>151820</v>
      </c>
      <c r="K1230" s="33">
        <f t="shared" si="212"/>
        <v>31.829093158065763</v>
      </c>
      <c r="L1230" s="33">
        <v>151820</v>
      </c>
      <c r="M1230" s="33">
        <v>0</v>
      </c>
      <c r="N1230" s="33">
        <v>0</v>
      </c>
      <c r="O1230" s="33">
        <v>0</v>
      </c>
      <c r="P1230" s="33">
        <f t="shared" si="213"/>
        <v>151820</v>
      </c>
      <c r="Q1230" s="33">
        <f t="shared" si="214"/>
        <v>31.829093158065763</v>
      </c>
      <c r="R1230" s="33">
        <f t="shared" si="215"/>
        <v>151820</v>
      </c>
      <c r="S1230" s="33"/>
      <c r="T1230" s="30" t="str">
        <f t="shared" si="216"/>
        <v>COP</v>
      </c>
      <c r="U1230" s="33">
        <v>0</v>
      </c>
      <c r="V1230" s="33">
        <v>0</v>
      </c>
      <c r="W1230" s="33">
        <v>0</v>
      </c>
      <c r="X1230" s="33">
        <f t="shared" si="217"/>
        <v>151820</v>
      </c>
      <c r="Y1230" s="33">
        <f t="shared" si="218"/>
        <v>31.829093158065763</v>
      </c>
      <c r="Z1230" s="33">
        <f t="shared" si="219"/>
        <v>151820</v>
      </c>
      <c r="AA1230" s="34">
        <f t="shared" si="220"/>
        <v>2.1891659222288547E-07</v>
      </c>
      <c r="AB1230" s="33" t="s">
        <v>631</v>
      </c>
      <c r="AC1230" s="35">
        <v>44958</v>
      </c>
      <c r="AD1230" s="33">
        <v>75</v>
      </c>
      <c r="AE1230" s="36">
        <f t="shared" si="221"/>
        <v>45033</v>
      </c>
    </row>
    <row r="1231" spans="2:31" ht="14.5" hidden="1">
      <c r="B1231" s="29" t="s">
        <v>1018</v>
      </c>
      <c r="C1231" s="30" t="str">
        <f t="shared" si="222" ref="C1231:C1294">+IF(D1231=1,$A$4,IF(D1231=2,$A$5,IF(D1231=3,$A$6,IF(D1231=4,$A$7,IF(D1231=5,$A$8,IF(D1231=6,$A$9,))))))</f>
        <v>(Proveedores estratégicos)</v>
      </c>
      <c r="D1231" s="30">
        <v>4</v>
      </c>
      <c r="E1231" s="30" t="s">
        <v>5137</v>
      </c>
      <c r="F1231" s="30" t="s">
        <v>5138</v>
      </c>
      <c r="G1231" s="30" t="s">
        <v>4780</v>
      </c>
      <c r="H1231" s="31" t="s">
        <v>1322</v>
      </c>
      <c r="I1231" s="31" t="s">
        <v>48</v>
      </c>
      <c r="J1231" s="32">
        <v>2501830</v>
      </c>
      <c r="K1231" s="33">
        <f t="shared" si="223" ref="K1231:K1294">+IF(I1231="USD",J1231,L1231/$L$3)</f>
        <v>524.50915647242573</v>
      </c>
      <c r="L1231" s="33">
        <v>2501830</v>
      </c>
      <c r="M1231" s="33">
        <v>0</v>
      </c>
      <c r="N1231" s="33">
        <v>0</v>
      </c>
      <c r="O1231" s="33">
        <v>0</v>
      </c>
      <c r="P1231" s="33">
        <f t="shared" si="224" ref="P1231:P1294">+J1231+M1231</f>
        <v>2501830</v>
      </c>
      <c r="Q1231" s="33">
        <f t="shared" si="225" ref="Q1231:Q1294">+K1231+N1231</f>
        <v>524.50915647242573</v>
      </c>
      <c r="R1231" s="33">
        <f t="shared" si="226" ref="R1231:R1294">+L1231+O1231</f>
        <v>2501830</v>
      </c>
      <c r="S1231" s="33"/>
      <c r="T1231" s="30" t="str">
        <f t="shared" si="227" ref="T1231:T1294">+I1231</f>
        <v>COP</v>
      </c>
      <c r="U1231" s="33">
        <v>0</v>
      </c>
      <c r="V1231" s="33">
        <v>0</v>
      </c>
      <c r="W1231" s="33">
        <v>0</v>
      </c>
      <c r="X1231" s="33">
        <f t="shared" si="228" ref="X1231:X1294">+P1231+U1231</f>
        <v>2501830</v>
      </c>
      <c r="Y1231" s="33">
        <f t="shared" si="229" ref="Y1231:Y1294">+Q1231+V1231</f>
        <v>524.50915647242573</v>
      </c>
      <c r="Z1231" s="33">
        <f t="shared" si="230" ref="Z1231:Z1294">+R1231+W1231</f>
        <v>2501830</v>
      </c>
      <c r="AA1231" s="34">
        <f t="shared" si="231" ref="AA1231:AA1294">+IF(D1231=1,Z1231/$C$4,IF(D1231=2,Z1231/$C$5,IF(D1231=3,Z1231/$C$6,IF(D1231=4,Z1231/$C$7,IF(D1231=5,Z1231/$C$8,IF(D1231=6,Z1231/$C$9))))))</f>
        <v>3.6075095370898536E-06</v>
      </c>
      <c r="AB1231" s="33" t="s">
        <v>631</v>
      </c>
      <c r="AC1231" s="35">
        <v>44958</v>
      </c>
      <c r="AD1231" s="33">
        <v>75</v>
      </c>
      <c r="AE1231" s="36">
        <f t="shared" si="221"/>
        <v>45033</v>
      </c>
    </row>
    <row r="1232" spans="2:31" ht="14.5" hidden="1">
      <c r="B1232" s="29" t="s">
        <v>1018</v>
      </c>
      <c r="C1232" s="30" t="str">
        <f t="shared" si="222"/>
        <v>(Proveedores estratégicos)</v>
      </c>
      <c r="D1232" s="30">
        <v>4</v>
      </c>
      <c r="E1232" s="30" t="s">
        <v>5137</v>
      </c>
      <c r="F1232" s="30" t="s">
        <v>5138</v>
      </c>
      <c r="G1232" s="30" t="s">
        <v>4780</v>
      </c>
      <c r="H1232" s="31" t="s">
        <v>1323</v>
      </c>
      <c r="I1232" s="31" t="s">
        <v>48</v>
      </c>
      <c r="J1232" s="32">
        <v>6352670</v>
      </c>
      <c r="K1232" s="33">
        <f t="shared" si="223"/>
        <v>1331.8385274170046</v>
      </c>
      <c r="L1232" s="33">
        <v>6352670</v>
      </c>
      <c r="M1232" s="33">
        <v>0</v>
      </c>
      <c r="N1232" s="33">
        <v>0</v>
      </c>
      <c r="O1232" s="33">
        <v>0</v>
      </c>
      <c r="P1232" s="33">
        <f t="shared" si="224"/>
        <v>6352670</v>
      </c>
      <c r="Q1232" s="33">
        <f t="shared" si="225"/>
        <v>1331.8385274170046</v>
      </c>
      <c r="R1232" s="33">
        <f t="shared" si="226"/>
        <v>6352670</v>
      </c>
      <c r="S1232" s="33"/>
      <c r="T1232" s="30" t="str">
        <f t="shared" si="227"/>
        <v>COP</v>
      </c>
      <c r="U1232" s="33">
        <v>0</v>
      </c>
      <c r="V1232" s="33">
        <v>0</v>
      </c>
      <c r="W1232" s="33">
        <v>0</v>
      </c>
      <c r="X1232" s="33">
        <f t="shared" si="228"/>
        <v>6352670</v>
      </c>
      <c r="Y1232" s="33">
        <f t="shared" si="229"/>
        <v>1331.8385274170046</v>
      </c>
      <c r="Z1232" s="33">
        <f t="shared" si="230"/>
        <v>6352670</v>
      </c>
      <c r="AA1232" s="34">
        <f t="shared" si="231"/>
        <v>9.1602217620640094E-06</v>
      </c>
      <c r="AB1232" s="33" t="s">
        <v>631</v>
      </c>
      <c r="AC1232" s="35">
        <v>44958</v>
      </c>
      <c r="AD1232" s="33">
        <v>75</v>
      </c>
      <c r="AE1232" s="36">
        <f t="shared" si="221"/>
        <v>45033</v>
      </c>
    </row>
    <row r="1233" spans="2:31" ht="14.5" hidden="1">
      <c r="B1233" s="29" t="s">
        <v>1018</v>
      </c>
      <c r="C1233" s="30" t="str">
        <f t="shared" si="222"/>
        <v>(Proveedores estratégicos)</v>
      </c>
      <c r="D1233" s="30">
        <v>4</v>
      </c>
      <c r="E1233" s="30" t="s">
        <v>5137</v>
      </c>
      <c r="F1233" s="30" t="s">
        <v>5138</v>
      </c>
      <c r="G1233" s="30" t="s">
        <v>4780</v>
      </c>
      <c r="H1233" s="31" t="s">
        <v>1324</v>
      </c>
      <c r="I1233" s="31" t="s">
        <v>48</v>
      </c>
      <c r="J1233" s="32">
        <v>169163</v>
      </c>
      <c r="K1233" s="33">
        <f t="shared" si="223"/>
        <v>35.465056553141082</v>
      </c>
      <c r="L1233" s="33">
        <v>169163</v>
      </c>
      <c r="M1233" s="33">
        <v>0</v>
      </c>
      <c r="N1233" s="33">
        <v>0</v>
      </c>
      <c r="O1233" s="33">
        <v>0</v>
      </c>
      <c r="P1233" s="33">
        <f t="shared" si="224"/>
        <v>169163</v>
      </c>
      <c r="Q1233" s="33">
        <f t="shared" si="225"/>
        <v>35.465056553141082</v>
      </c>
      <c r="R1233" s="33">
        <f t="shared" si="226"/>
        <v>169163</v>
      </c>
      <c r="S1233" s="33"/>
      <c r="T1233" s="30" t="str">
        <f t="shared" si="227"/>
        <v>COP</v>
      </c>
      <c r="U1233" s="33">
        <v>0</v>
      </c>
      <c r="V1233" s="33">
        <v>0</v>
      </c>
      <c r="W1233" s="33">
        <v>0</v>
      </c>
      <c r="X1233" s="33">
        <f t="shared" si="228"/>
        <v>169163</v>
      </c>
      <c r="Y1233" s="33">
        <f t="shared" si="229"/>
        <v>35.465056553141082</v>
      </c>
      <c r="Z1233" s="33">
        <f t="shared" si="230"/>
        <v>169163</v>
      </c>
      <c r="AA1233" s="34">
        <f t="shared" si="231"/>
        <v>2.4392430174021851E-07</v>
      </c>
      <c r="AB1233" s="33" t="s">
        <v>631</v>
      </c>
      <c r="AC1233" s="35">
        <v>44958</v>
      </c>
      <c r="AD1233" s="33">
        <v>75</v>
      </c>
      <c r="AE1233" s="36">
        <f t="shared" si="221"/>
        <v>45033</v>
      </c>
    </row>
    <row r="1234" spans="2:31" ht="14.5" hidden="1">
      <c r="B1234" s="29" t="s">
        <v>1018</v>
      </c>
      <c r="C1234" s="30" t="str">
        <f t="shared" si="222"/>
        <v>(Proveedores estratégicos)</v>
      </c>
      <c r="D1234" s="30">
        <v>4</v>
      </c>
      <c r="E1234" s="30" t="s">
        <v>5137</v>
      </c>
      <c r="F1234" s="30" t="s">
        <v>5138</v>
      </c>
      <c r="G1234" s="30" t="s">
        <v>4780</v>
      </c>
      <c r="H1234" s="31" t="s">
        <v>1325</v>
      </c>
      <c r="I1234" s="31" t="s">
        <v>48</v>
      </c>
      <c r="J1234" s="32">
        <v>6284828</v>
      </c>
      <c r="K1234" s="33">
        <f t="shared" si="223"/>
        <v>1317.6154386406281</v>
      </c>
      <c r="L1234" s="33">
        <v>6284828</v>
      </c>
      <c r="M1234" s="33">
        <v>0</v>
      </c>
      <c r="N1234" s="33">
        <v>0</v>
      </c>
      <c r="O1234" s="33">
        <v>0</v>
      </c>
      <c r="P1234" s="33">
        <f t="shared" si="224"/>
        <v>6284828</v>
      </c>
      <c r="Q1234" s="33">
        <f t="shared" si="225"/>
        <v>1317.6154386406281</v>
      </c>
      <c r="R1234" s="33">
        <f t="shared" si="226"/>
        <v>6284828</v>
      </c>
      <c r="S1234" s="33"/>
      <c r="T1234" s="30" t="str">
        <f t="shared" si="227"/>
        <v>COP</v>
      </c>
      <c r="U1234" s="33">
        <v>0</v>
      </c>
      <c r="V1234" s="33">
        <v>0</v>
      </c>
      <c r="W1234" s="33">
        <v>0</v>
      </c>
      <c r="X1234" s="33">
        <f t="shared" si="228"/>
        <v>6284828</v>
      </c>
      <c r="Y1234" s="33">
        <f t="shared" si="229"/>
        <v>1317.6154386406281</v>
      </c>
      <c r="Z1234" s="33">
        <f t="shared" si="230"/>
        <v>6284828</v>
      </c>
      <c r="AA1234" s="34">
        <f t="shared" si="231"/>
        <v>9.0623971049069482E-06</v>
      </c>
      <c r="AB1234" s="33" t="s">
        <v>631</v>
      </c>
      <c r="AC1234" s="35">
        <v>44958</v>
      </c>
      <c r="AD1234" s="33">
        <v>75</v>
      </c>
      <c r="AE1234" s="36">
        <f t="shared" si="221"/>
        <v>45033</v>
      </c>
    </row>
    <row r="1235" spans="2:31" ht="14.5" hidden="1">
      <c r="B1235" s="29" t="s">
        <v>1018</v>
      </c>
      <c r="C1235" s="30" t="str">
        <f t="shared" si="222"/>
        <v>(Proveedores estratégicos)</v>
      </c>
      <c r="D1235" s="30">
        <v>4</v>
      </c>
      <c r="E1235" s="30" t="s">
        <v>5137</v>
      </c>
      <c r="F1235" s="30" t="s">
        <v>5138</v>
      </c>
      <c r="G1235" s="30" t="s">
        <v>4780</v>
      </c>
      <c r="H1235" s="31" t="s">
        <v>1326</v>
      </c>
      <c r="I1235" s="31" t="s">
        <v>48</v>
      </c>
      <c r="J1235" s="32">
        <v>7917740</v>
      </c>
      <c r="K1235" s="33">
        <f t="shared" si="223"/>
        <v>1659.955763808086</v>
      </c>
      <c r="L1235" s="33">
        <v>7917740</v>
      </c>
      <c r="M1235" s="33">
        <v>0</v>
      </c>
      <c r="N1235" s="33">
        <v>0</v>
      </c>
      <c r="O1235" s="33">
        <v>0</v>
      </c>
      <c r="P1235" s="33">
        <f t="shared" si="224"/>
        <v>7917740</v>
      </c>
      <c r="Q1235" s="33">
        <f t="shared" si="225"/>
        <v>1659.955763808086</v>
      </c>
      <c r="R1235" s="33">
        <f t="shared" si="226"/>
        <v>7917740</v>
      </c>
      <c r="S1235" s="33"/>
      <c r="T1235" s="30" t="str">
        <f t="shared" si="227"/>
        <v>COP</v>
      </c>
      <c r="U1235" s="33">
        <v>0</v>
      </c>
      <c r="V1235" s="33">
        <v>0</v>
      </c>
      <c r="W1235" s="33">
        <v>0</v>
      </c>
      <c r="X1235" s="33">
        <f t="shared" si="228"/>
        <v>7917740</v>
      </c>
      <c r="Y1235" s="33">
        <f t="shared" si="229"/>
        <v>1659.955763808086</v>
      </c>
      <c r="Z1235" s="33">
        <f t="shared" si="230"/>
        <v>7917740</v>
      </c>
      <c r="AA1235" s="34">
        <f t="shared" si="231"/>
        <v>1.1416971801520415E-05</v>
      </c>
      <c r="AB1235" s="33" t="s">
        <v>631</v>
      </c>
      <c r="AC1235" s="35">
        <v>44958</v>
      </c>
      <c r="AD1235" s="33">
        <v>75</v>
      </c>
      <c r="AE1235" s="36">
        <f t="shared" si="221"/>
        <v>45033</v>
      </c>
    </row>
    <row r="1236" spans="2:31" ht="14.5" hidden="1">
      <c r="B1236" s="29" t="s">
        <v>1018</v>
      </c>
      <c r="C1236" s="30" t="str">
        <f t="shared" si="222"/>
        <v>(Proveedores estratégicos)</v>
      </c>
      <c r="D1236" s="30">
        <v>4</v>
      </c>
      <c r="E1236" s="30" t="s">
        <v>5137</v>
      </c>
      <c r="F1236" s="30" t="s">
        <v>5138</v>
      </c>
      <c r="G1236" s="30" t="s">
        <v>4780</v>
      </c>
      <c r="H1236" s="31" t="s">
        <v>1327</v>
      </c>
      <c r="I1236" s="31" t="s">
        <v>48</v>
      </c>
      <c r="J1236" s="32">
        <v>17850</v>
      </c>
      <c r="K1236" s="33">
        <f t="shared" si="223"/>
        <v>3.7422560457876033</v>
      </c>
      <c r="L1236" s="33">
        <v>17850</v>
      </c>
      <c r="M1236" s="33">
        <v>0</v>
      </c>
      <c r="N1236" s="33">
        <v>0</v>
      </c>
      <c r="O1236" s="33">
        <v>0</v>
      </c>
      <c r="P1236" s="33">
        <f t="shared" si="224"/>
        <v>17850</v>
      </c>
      <c r="Q1236" s="33">
        <f t="shared" si="225"/>
        <v>3.7422560457876033</v>
      </c>
      <c r="R1236" s="33">
        <f t="shared" si="226"/>
        <v>17850</v>
      </c>
      <c r="S1236" s="33"/>
      <c r="T1236" s="30" t="str">
        <f t="shared" si="227"/>
        <v>COP</v>
      </c>
      <c r="U1236" s="33">
        <v>0</v>
      </c>
      <c r="V1236" s="33">
        <v>0</v>
      </c>
      <c r="W1236" s="33">
        <v>0</v>
      </c>
      <c r="X1236" s="33">
        <f t="shared" si="228"/>
        <v>17850</v>
      </c>
      <c r="Y1236" s="33">
        <f t="shared" si="229"/>
        <v>3.7422560457876033</v>
      </c>
      <c r="Z1236" s="33">
        <f t="shared" si="230"/>
        <v>17850</v>
      </c>
      <c r="AA1236" s="34">
        <f t="shared" si="231"/>
        <v>2.573877730983076E-08</v>
      </c>
      <c r="AB1236" s="33" t="s">
        <v>631</v>
      </c>
      <c r="AC1236" s="35">
        <v>44958</v>
      </c>
      <c r="AD1236" s="33">
        <v>75</v>
      </c>
      <c r="AE1236" s="36">
        <f t="shared" si="221"/>
        <v>45033</v>
      </c>
    </row>
    <row r="1237" spans="2:31" ht="14.5" hidden="1">
      <c r="B1237" s="29" t="s">
        <v>1018</v>
      </c>
      <c r="C1237" s="30" t="str">
        <f t="shared" si="222"/>
        <v>(Proveedores estratégicos)</v>
      </c>
      <c r="D1237" s="30">
        <v>4</v>
      </c>
      <c r="E1237" s="30" t="s">
        <v>5137</v>
      </c>
      <c r="F1237" s="30" t="s">
        <v>5138</v>
      </c>
      <c r="G1237" s="30" t="s">
        <v>4780</v>
      </c>
      <c r="H1237" s="31" t="s">
        <v>1328</v>
      </c>
      <c r="I1237" s="31" t="s">
        <v>48</v>
      </c>
      <c r="J1237" s="32">
        <v>65113304</v>
      </c>
      <c r="K1237" s="33">
        <f t="shared" si="223"/>
        <v>13651.017117938718</v>
      </c>
      <c r="L1237" s="33">
        <v>65113304</v>
      </c>
      <c r="M1237" s="33">
        <v>0</v>
      </c>
      <c r="N1237" s="33">
        <v>0</v>
      </c>
      <c r="O1237" s="33">
        <v>0</v>
      </c>
      <c r="P1237" s="33">
        <f t="shared" si="224"/>
        <v>65113304</v>
      </c>
      <c r="Q1237" s="33">
        <f t="shared" si="225"/>
        <v>13651.017117938718</v>
      </c>
      <c r="R1237" s="33">
        <f t="shared" si="226"/>
        <v>65113304</v>
      </c>
      <c r="S1237" s="33"/>
      <c r="T1237" s="30" t="str">
        <f t="shared" si="227"/>
        <v>COP</v>
      </c>
      <c r="U1237" s="33">
        <v>0</v>
      </c>
      <c r="V1237" s="33">
        <v>0</v>
      </c>
      <c r="W1237" s="33">
        <v>0</v>
      </c>
      <c r="X1237" s="33">
        <f t="shared" si="228"/>
        <v>65113304</v>
      </c>
      <c r="Y1237" s="33">
        <f t="shared" si="229"/>
        <v>13651.017117938718</v>
      </c>
      <c r="Z1237" s="33">
        <f t="shared" si="230"/>
        <v>65113304</v>
      </c>
      <c r="AA1237" s="34">
        <f t="shared" si="231"/>
        <v>9.3890018574975485E-05</v>
      </c>
      <c r="AB1237" s="33" t="s">
        <v>631</v>
      </c>
      <c r="AC1237" s="35">
        <v>44958</v>
      </c>
      <c r="AD1237" s="33">
        <v>75</v>
      </c>
      <c r="AE1237" s="36">
        <f t="shared" si="221"/>
        <v>45033</v>
      </c>
    </row>
    <row r="1238" spans="2:31" ht="14.5" hidden="1">
      <c r="B1238" s="29" t="s">
        <v>1018</v>
      </c>
      <c r="C1238" s="30" t="str">
        <f t="shared" si="222"/>
        <v>(Proveedores estratégicos)</v>
      </c>
      <c r="D1238" s="30">
        <v>4</v>
      </c>
      <c r="E1238" s="30" t="s">
        <v>5137</v>
      </c>
      <c r="F1238" s="30" t="s">
        <v>5138</v>
      </c>
      <c r="G1238" s="30" t="s">
        <v>4780</v>
      </c>
      <c r="H1238" s="31" t="s">
        <v>1329</v>
      </c>
      <c r="I1238" s="31" t="s">
        <v>48</v>
      </c>
      <c r="J1238" s="32">
        <v>35700</v>
      </c>
      <c r="K1238" s="33">
        <f t="shared" si="223"/>
        <v>7.4845120915752066</v>
      </c>
      <c r="L1238" s="33">
        <v>35700</v>
      </c>
      <c r="M1238" s="33">
        <v>0</v>
      </c>
      <c r="N1238" s="33">
        <v>0</v>
      </c>
      <c r="O1238" s="33">
        <v>0</v>
      </c>
      <c r="P1238" s="33">
        <f t="shared" si="224"/>
        <v>35700</v>
      </c>
      <c r="Q1238" s="33">
        <f t="shared" si="225"/>
        <v>7.4845120915752066</v>
      </c>
      <c r="R1238" s="33">
        <f t="shared" si="226"/>
        <v>35700</v>
      </c>
      <c r="S1238" s="33"/>
      <c r="T1238" s="30" t="str">
        <f t="shared" si="227"/>
        <v>COP</v>
      </c>
      <c r="U1238" s="33">
        <v>0</v>
      </c>
      <c r="V1238" s="33">
        <v>0</v>
      </c>
      <c r="W1238" s="33">
        <v>0</v>
      </c>
      <c r="X1238" s="33">
        <f t="shared" si="228"/>
        <v>35700</v>
      </c>
      <c r="Y1238" s="33">
        <f t="shared" si="229"/>
        <v>7.4845120915752066</v>
      </c>
      <c r="Z1238" s="33">
        <f t="shared" si="230"/>
        <v>35700</v>
      </c>
      <c r="AA1238" s="34">
        <f t="shared" si="231"/>
        <v>5.147755461966152E-08</v>
      </c>
      <c r="AB1238" s="33" t="s">
        <v>631</v>
      </c>
      <c r="AC1238" s="35">
        <v>44958</v>
      </c>
      <c r="AD1238" s="33">
        <v>75</v>
      </c>
      <c r="AE1238" s="36">
        <f t="shared" si="221"/>
        <v>45033</v>
      </c>
    </row>
    <row r="1239" spans="2:31" ht="14.5" hidden="1">
      <c r="B1239" s="29" t="s">
        <v>1018</v>
      </c>
      <c r="C1239" s="30" t="str">
        <f t="shared" si="222"/>
        <v>(Proveedores estratégicos)</v>
      </c>
      <c r="D1239" s="30">
        <v>4</v>
      </c>
      <c r="E1239" s="30" t="s">
        <v>5137</v>
      </c>
      <c r="F1239" s="30" t="s">
        <v>5138</v>
      </c>
      <c r="G1239" s="30" t="s">
        <v>4780</v>
      </c>
      <c r="H1239" s="31" t="s">
        <v>1330</v>
      </c>
      <c r="I1239" s="31" t="s">
        <v>48</v>
      </c>
      <c r="J1239" s="32">
        <v>35700</v>
      </c>
      <c r="K1239" s="33">
        <f t="shared" si="223"/>
        <v>7.4845120915752066</v>
      </c>
      <c r="L1239" s="33">
        <v>35700</v>
      </c>
      <c r="M1239" s="33">
        <v>0</v>
      </c>
      <c r="N1239" s="33">
        <v>0</v>
      </c>
      <c r="O1239" s="33">
        <v>0</v>
      </c>
      <c r="P1239" s="33">
        <f t="shared" si="224"/>
        <v>35700</v>
      </c>
      <c r="Q1239" s="33">
        <f t="shared" si="225"/>
        <v>7.4845120915752066</v>
      </c>
      <c r="R1239" s="33">
        <f t="shared" si="226"/>
        <v>35700</v>
      </c>
      <c r="S1239" s="33"/>
      <c r="T1239" s="30" t="str">
        <f t="shared" si="227"/>
        <v>COP</v>
      </c>
      <c r="U1239" s="33">
        <v>0</v>
      </c>
      <c r="V1239" s="33">
        <v>0</v>
      </c>
      <c r="W1239" s="33">
        <v>0</v>
      </c>
      <c r="X1239" s="33">
        <f t="shared" si="228"/>
        <v>35700</v>
      </c>
      <c r="Y1239" s="33">
        <f t="shared" si="229"/>
        <v>7.4845120915752066</v>
      </c>
      <c r="Z1239" s="33">
        <f t="shared" si="230"/>
        <v>35700</v>
      </c>
      <c r="AA1239" s="34">
        <f t="shared" si="231"/>
        <v>5.147755461966152E-08</v>
      </c>
      <c r="AB1239" s="33" t="s">
        <v>631</v>
      </c>
      <c r="AC1239" s="35">
        <v>44958</v>
      </c>
      <c r="AD1239" s="33">
        <v>75</v>
      </c>
      <c r="AE1239" s="36">
        <f t="shared" si="221"/>
        <v>45033</v>
      </c>
    </row>
    <row r="1240" spans="2:31" ht="14.5" hidden="1">
      <c r="B1240" s="29" t="s">
        <v>1018</v>
      </c>
      <c r="C1240" s="30" t="str">
        <f t="shared" si="222"/>
        <v>(Proveedores estratégicos)</v>
      </c>
      <c r="D1240" s="30">
        <v>4</v>
      </c>
      <c r="E1240" s="30" t="s">
        <v>5137</v>
      </c>
      <c r="F1240" s="30" t="s">
        <v>5138</v>
      </c>
      <c r="G1240" s="30" t="s">
        <v>4780</v>
      </c>
      <c r="H1240" s="31" t="s">
        <v>1331</v>
      </c>
      <c r="I1240" s="31" t="s">
        <v>48</v>
      </c>
      <c r="J1240" s="32">
        <v>3066806</v>
      </c>
      <c r="K1240" s="33">
        <f t="shared" si="223"/>
        <v>642.95648710127148</v>
      </c>
      <c r="L1240" s="33">
        <v>3066806</v>
      </c>
      <c r="M1240" s="33">
        <v>0</v>
      </c>
      <c r="N1240" s="33">
        <v>0</v>
      </c>
      <c r="O1240" s="33">
        <v>0</v>
      </c>
      <c r="P1240" s="33">
        <f t="shared" si="224"/>
        <v>3066806</v>
      </c>
      <c r="Q1240" s="33">
        <f t="shared" si="225"/>
        <v>642.95648710127148</v>
      </c>
      <c r="R1240" s="33">
        <f t="shared" si="226"/>
        <v>3066806</v>
      </c>
      <c r="S1240" s="33"/>
      <c r="T1240" s="30" t="str">
        <f t="shared" si="227"/>
        <v>COP</v>
      </c>
      <c r="U1240" s="33">
        <v>0</v>
      </c>
      <c r="V1240" s="33">
        <v>0</v>
      </c>
      <c r="W1240" s="33">
        <v>0</v>
      </c>
      <c r="X1240" s="33">
        <f t="shared" si="228"/>
        <v>3066806</v>
      </c>
      <c r="Y1240" s="33">
        <f t="shared" si="229"/>
        <v>642.95648710127148</v>
      </c>
      <c r="Z1240" s="33">
        <f t="shared" si="230"/>
        <v>3066806</v>
      </c>
      <c r="AA1240" s="34">
        <f t="shared" si="231"/>
        <v>4.4221757247312514E-06</v>
      </c>
      <c r="AB1240" s="33" t="s">
        <v>631</v>
      </c>
      <c r="AC1240" s="35">
        <v>44958</v>
      </c>
      <c r="AD1240" s="33">
        <v>75</v>
      </c>
      <c r="AE1240" s="36">
        <f t="shared" si="221"/>
        <v>45033</v>
      </c>
    </row>
    <row r="1241" spans="2:31" ht="14.5" hidden="1">
      <c r="B1241" s="29" t="s">
        <v>1018</v>
      </c>
      <c r="C1241" s="30" t="str">
        <f t="shared" si="222"/>
        <v>(Proveedores estratégicos)</v>
      </c>
      <c r="D1241" s="30">
        <v>4</v>
      </c>
      <c r="E1241" s="30" t="s">
        <v>5137</v>
      </c>
      <c r="F1241" s="30" t="s">
        <v>5138</v>
      </c>
      <c r="G1241" s="30" t="s">
        <v>4780</v>
      </c>
      <c r="H1241" s="31" t="s">
        <v>1332</v>
      </c>
      <c r="I1241" s="31" t="s">
        <v>48</v>
      </c>
      <c r="J1241" s="32">
        <v>9331183</v>
      </c>
      <c r="K1241" s="33">
        <f t="shared" si="223"/>
        <v>1956.28436952944</v>
      </c>
      <c r="L1241" s="33">
        <v>9331183</v>
      </c>
      <c r="M1241" s="33">
        <v>0</v>
      </c>
      <c r="N1241" s="33">
        <v>0</v>
      </c>
      <c r="O1241" s="33">
        <v>0</v>
      </c>
      <c r="P1241" s="33">
        <f t="shared" si="224"/>
        <v>9331183</v>
      </c>
      <c r="Q1241" s="33">
        <f t="shared" si="225"/>
        <v>1956.28436952944</v>
      </c>
      <c r="R1241" s="33">
        <f t="shared" si="226"/>
        <v>9331183</v>
      </c>
      <c r="S1241" s="33"/>
      <c r="T1241" s="30" t="str">
        <f t="shared" si="227"/>
        <v>COP</v>
      </c>
      <c r="U1241" s="33">
        <v>0</v>
      </c>
      <c r="V1241" s="33">
        <v>0</v>
      </c>
      <c r="W1241" s="33">
        <v>0</v>
      </c>
      <c r="X1241" s="33">
        <f t="shared" si="228"/>
        <v>9331183</v>
      </c>
      <c r="Y1241" s="33">
        <f t="shared" si="229"/>
        <v>1956.28436952944</v>
      </c>
      <c r="Z1241" s="33">
        <f t="shared" si="230"/>
        <v>9331183</v>
      </c>
      <c r="AA1241" s="34">
        <f t="shared" si="231"/>
        <v>1.3455083544777508E-05</v>
      </c>
      <c r="AB1241" s="33" t="s">
        <v>631</v>
      </c>
      <c r="AC1241" s="35">
        <v>44958</v>
      </c>
      <c r="AD1241" s="33">
        <v>75</v>
      </c>
      <c r="AE1241" s="36">
        <f t="shared" si="221"/>
        <v>45033</v>
      </c>
    </row>
    <row r="1242" spans="2:31" ht="14.5" hidden="1">
      <c r="B1242" s="29" t="s">
        <v>1018</v>
      </c>
      <c r="C1242" s="30" t="str">
        <f t="shared" si="222"/>
        <v>(Proveedores estratégicos)</v>
      </c>
      <c r="D1242" s="30">
        <v>4</v>
      </c>
      <c r="E1242" s="30" t="s">
        <v>5137</v>
      </c>
      <c r="F1242" s="30" t="s">
        <v>5138</v>
      </c>
      <c r="G1242" s="30" t="s">
        <v>4780</v>
      </c>
      <c r="H1242" s="31" t="s">
        <v>1333</v>
      </c>
      <c r="I1242" s="31" t="s">
        <v>48</v>
      </c>
      <c r="J1242" s="32">
        <v>136850</v>
      </c>
      <c r="K1242" s="33">
        <f t="shared" si="223"/>
        <v>28.690629684371622</v>
      </c>
      <c r="L1242" s="33">
        <v>136850</v>
      </c>
      <c r="M1242" s="33">
        <v>0</v>
      </c>
      <c r="N1242" s="33">
        <v>0</v>
      </c>
      <c r="O1242" s="33">
        <v>0</v>
      </c>
      <c r="P1242" s="33">
        <f t="shared" si="224"/>
        <v>136850</v>
      </c>
      <c r="Q1242" s="33">
        <f t="shared" si="225"/>
        <v>28.690629684371622</v>
      </c>
      <c r="R1242" s="33">
        <f t="shared" si="226"/>
        <v>136850</v>
      </c>
      <c r="S1242" s="33"/>
      <c r="T1242" s="30" t="str">
        <f t="shared" si="227"/>
        <v>COP</v>
      </c>
      <c r="U1242" s="33">
        <v>0</v>
      </c>
      <c r="V1242" s="33">
        <v>0</v>
      </c>
      <c r="W1242" s="33">
        <v>0</v>
      </c>
      <c r="X1242" s="33">
        <f t="shared" si="228"/>
        <v>136850</v>
      </c>
      <c r="Y1242" s="33">
        <f t="shared" si="229"/>
        <v>28.690629684371622</v>
      </c>
      <c r="Z1242" s="33">
        <f t="shared" si="230"/>
        <v>136850</v>
      </c>
      <c r="AA1242" s="34">
        <f t="shared" si="231"/>
        <v>1.9733062604203581E-07</v>
      </c>
      <c r="AB1242" s="33" t="s">
        <v>631</v>
      </c>
      <c r="AC1242" s="35">
        <v>44958</v>
      </c>
      <c r="AD1242" s="33">
        <v>75</v>
      </c>
      <c r="AE1242" s="36">
        <f t="shared" si="221"/>
        <v>45033</v>
      </c>
    </row>
    <row r="1243" spans="2:31" ht="14.5" hidden="1">
      <c r="B1243" s="29" t="s">
        <v>1018</v>
      </c>
      <c r="C1243" s="30" t="str">
        <f t="shared" si="222"/>
        <v>(Proveedores estratégicos)</v>
      </c>
      <c r="D1243" s="30">
        <v>4</v>
      </c>
      <c r="E1243" s="30" t="s">
        <v>5137</v>
      </c>
      <c r="F1243" s="30" t="s">
        <v>5138</v>
      </c>
      <c r="G1243" s="30" t="s">
        <v>4780</v>
      </c>
      <c r="H1243" s="31" t="s">
        <v>1334</v>
      </c>
      <c r="I1243" s="31" t="s">
        <v>48</v>
      </c>
      <c r="J1243" s="32">
        <v>33077695</v>
      </c>
      <c r="K1243" s="33">
        <f t="shared" si="223"/>
        <v>6934.7453274211975</v>
      </c>
      <c r="L1243" s="33">
        <v>33077695</v>
      </c>
      <c r="M1243" s="33">
        <v>0</v>
      </c>
      <c r="N1243" s="33">
        <v>0</v>
      </c>
      <c r="O1243" s="33">
        <v>0</v>
      </c>
      <c r="P1243" s="33">
        <f t="shared" si="224"/>
        <v>33077695</v>
      </c>
      <c r="Q1243" s="33">
        <f t="shared" si="225"/>
        <v>6934.7453274211975</v>
      </c>
      <c r="R1243" s="33">
        <f t="shared" si="226"/>
        <v>33077695</v>
      </c>
      <c r="S1243" s="33"/>
      <c r="T1243" s="30" t="str">
        <f t="shared" si="227"/>
        <v>COP</v>
      </c>
      <c r="U1243" s="33">
        <v>0</v>
      </c>
      <c r="V1243" s="33">
        <v>0</v>
      </c>
      <c r="W1243" s="33">
        <v>0</v>
      </c>
      <c r="X1243" s="33">
        <f t="shared" si="228"/>
        <v>33077695</v>
      </c>
      <c r="Y1243" s="33">
        <f t="shared" si="229"/>
        <v>6934.7453274211975</v>
      </c>
      <c r="Z1243" s="33">
        <f t="shared" si="230"/>
        <v>33077695</v>
      </c>
      <c r="AA1243" s="34">
        <f t="shared" si="231"/>
        <v>4.7696326360084166E-05</v>
      </c>
      <c r="AB1243" s="33" t="s">
        <v>631</v>
      </c>
      <c r="AC1243" s="35">
        <v>44958</v>
      </c>
      <c r="AD1243" s="33">
        <v>75</v>
      </c>
      <c r="AE1243" s="36">
        <f t="shared" si="221"/>
        <v>45033</v>
      </c>
    </row>
    <row r="1244" spans="2:31" ht="14.5" hidden="1">
      <c r="B1244" s="29" t="s">
        <v>1018</v>
      </c>
      <c r="C1244" s="30" t="str">
        <f t="shared" si="222"/>
        <v>(Proveedores estratégicos)</v>
      </c>
      <c r="D1244" s="30">
        <v>4</v>
      </c>
      <c r="E1244" s="30" t="s">
        <v>5137</v>
      </c>
      <c r="F1244" s="30" t="s">
        <v>5138</v>
      </c>
      <c r="G1244" s="30" t="s">
        <v>4780</v>
      </c>
      <c r="H1244" s="31" t="s">
        <v>1335</v>
      </c>
      <c r="I1244" s="31" t="s">
        <v>48</v>
      </c>
      <c r="J1244" s="32">
        <v>17535336</v>
      </c>
      <c r="K1244" s="33">
        <f t="shared" si="223"/>
        <v>3676.2866756816247</v>
      </c>
      <c r="L1244" s="33">
        <v>17535336</v>
      </c>
      <c r="M1244" s="33">
        <v>0</v>
      </c>
      <c r="N1244" s="33">
        <v>0</v>
      </c>
      <c r="O1244" s="33">
        <v>0</v>
      </c>
      <c r="P1244" s="33">
        <f t="shared" si="224"/>
        <v>17535336</v>
      </c>
      <c r="Q1244" s="33">
        <f t="shared" si="225"/>
        <v>3676.2866756816247</v>
      </c>
      <c r="R1244" s="33">
        <f t="shared" si="226"/>
        <v>17535336</v>
      </c>
      <c r="S1244" s="33"/>
      <c r="T1244" s="30" t="str">
        <f t="shared" si="227"/>
        <v>COP</v>
      </c>
      <c r="U1244" s="33">
        <v>0</v>
      </c>
      <c r="V1244" s="33">
        <v>0</v>
      </c>
      <c r="W1244" s="33">
        <v>0</v>
      </c>
      <c r="X1244" s="33">
        <f t="shared" si="228"/>
        <v>17535336</v>
      </c>
      <c r="Y1244" s="33">
        <f t="shared" si="229"/>
        <v>3676.2866756816247</v>
      </c>
      <c r="Z1244" s="33">
        <f t="shared" si="230"/>
        <v>17535336</v>
      </c>
      <c r="AA1244" s="34">
        <f t="shared" si="231"/>
        <v>2.5285048087230167E-05</v>
      </c>
      <c r="AB1244" s="33" t="s">
        <v>631</v>
      </c>
      <c r="AC1244" s="35">
        <v>44958</v>
      </c>
      <c r="AD1244" s="33">
        <v>75</v>
      </c>
      <c r="AE1244" s="36">
        <f t="shared" si="221"/>
        <v>45033</v>
      </c>
    </row>
    <row r="1245" spans="2:31" ht="14.5" hidden="1">
      <c r="B1245" s="29" t="s">
        <v>1018</v>
      </c>
      <c r="C1245" s="30" t="str">
        <f t="shared" si="222"/>
        <v>(Proveedores estratégicos)</v>
      </c>
      <c r="D1245" s="30">
        <v>4</v>
      </c>
      <c r="E1245" s="30" t="s">
        <v>5137</v>
      </c>
      <c r="F1245" s="30" t="s">
        <v>5138</v>
      </c>
      <c r="G1245" s="30" t="s">
        <v>4780</v>
      </c>
      <c r="H1245" s="31" t="s">
        <v>1336</v>
      </c>
      <c r="I1245" s="31" t="s">
        <v>48</v>
      </c>
      <c r="J1245" s="32">
        <v>160650</v>
      </c>
      <c r="K1245" s="33">
        <f t="shared" si="223"/>
        <v>33.680304412088425</v>
      </c>
      <c r="L1245" s="33">
        <v>160650</v>
      </c>
      <c r="M1245" s="33">
        <v>0</v>
      </c>
      <c r="N1245" s="33">
        <v>0</v>
      </c>
      <c r="O1245" s="33">
        <v>0</v>
      </c>
      <c r="P1245" s="33">
        <f t="shared" si="224"/>
        <v>160650</v>
      </c>
      <c r="Q1245" s="33">
        <f t="shared" si="225"/>
        <v>33.680304412088425</v>
      </c>
      <c r="R1245" s="33">
        <f t="shared" si="226"/>
        <v>160650</v>
      </c>
      <c r="S1245" s="33"/>
      <c r="T1245" s="30" t="str">
        <f t="shared" si="227"/>
        <v>COP</v>
      </c>
      <c r="U1245" s="33">
        <v>0</v>
      </c>
      <c r="V1245" s="33">
        <v>0</v>
      </c>
      <c r="W1245" s="33">
        <v>0</v>
      </c>
      <c r="X1245" s="33">
        <f t="shared" si="228"/>
        <v>160650</v>
      </c>
      <c r="Y1245" s="33">
        <f t="shared" si="229"/>
        <v>33.680304412088425</v>
      </c>
      <c r="Z1245" s="33">
        <f t="shared" si="230"/>
        <v>160650</v>
      </c>
      <c r="AA1245" s="34">
        <f t="shared" si="231"/>
        <v>2.3164899578847684E-07</v>
      </c>
      <c r="AB1245" s="33" t="s">
        <v>631</v>
      </c>
      <c r="AC1245" s="35">
        <v>44958</v>
      </c>
      <c r="AD1245" s="33">
        <v>75</v>
      </c>
      <c r="AE1245" s="36">
        <f t="shared" si="221"/>
        <v>45033</v>
      </c>
    </row>
    <row r="1246" spans="2:31" ht="14.5" hidden="1">
      <c r="B1246" s="29" t="s">
        <v>1018</v>
      </c>
      <c r="C1246" s="30" t="str">
        <f t="shared" si="222"/>
        <v>(Proveedores estratégicos)</v>
      </c>
      <c r="D1246" s="30">
        <v>4</v>
      </c>
      <c r="E1246" s="30" t="s">
        <v>5137</v>
      </c>
      <c r="F1246" s="30" t="s">
        <v>5138</v>
      </c>
      <c r="G1246" s="30" t="s">
        <v>4780</v>
      </c>
      <c r="H1246" s="31" t="s">
        <v>1337</v>
      </c>
      <c r="I1246" s="31" t="s">
        <v>48</v>
      </c>
      <c r="J1246" s="32">
        <v>90333</v>
      </c>
      <c r="K1246" s="33">
        <f t="shared" si="223"/>
        <v>18.938331394068996</v>
      </c>
      <c r="L1246" s="33">
        <v>90333</v>
      </c>
      <c r="M1246" s="33">
        <v>0</v>
      </c>
      <c r="N1246" s="33">
        <v>0</v>
      </c>
      <c r="O1246" s="33">
        <v>0</v>
      </c>
      <c r="P1246" s="33">
        <f t="shared" si="224"/>
        <v>90333</v>
      </c>
      <c r="Q1246" s="33">
        <f t="shared" si="225"/>
        <v>18.938331394068996</v>
      </c>
      <c r="R1246" s="33">
        <f t="shared" si="226"/>
        <v>90333</v>
      </c>
      <c r="S1246" s="33"/>
      <c r="T1246" s="30" t="str">
        <f t="shared" si="227"/>
        <v>COP</v>
      </c>
      <c r="U1246" s="33">
        <v>0</v>
      </c>
      <c r="V1246" s="33">
        <v>0</v>
      </c>
      <c r="W1246" s="33">
        <v>0</v>
      </c>
      <c r="X1246" s="33">
        <f t="shared" si="228"/>
        <v>90333</v>
      </c>
      <c r="Y1246" s="33">
        <f t="shared" si="229"/>
        <v>18.938331394068996</v>
      </c>
      <c r="Z1246" s="33">
        <f t="shared" si="230"/>
        <v>90333</v>
      </c>
      <c r="AA1246" s="34">
        <f t="shared" si="231"/>
        <v>1.3025551656744774E-07</v>
      </c>
      <c r="AB1246" s="33" t="s">
        <v>631</v>
      </c>
      <c r="AC1246" s="35">
        <v>44958</v>
      </c>
      <c r="AD1246" s="33">
        <v>75</v>
      </c>
      <c r="AE1246" s="36">
        <f t="shared" si="221"/>
        <v>45033</v>
      </c>
    </row>
    <row r="1247" spans="2:31" ht="14.5" hidden="1">
      <c r="B1247" s="29" t="s">
        <v>1018</v>
      </c>
      <c r="C1247" s="30" t="str">
        <f t="shared" si="222"/>
        <v>(Proveedores estratégicos)</v>
      </c>
      <c r="D1247" s="30">
        <v>4</v>
      </c>
      <c r="E1247" s="30" t="s">
        <v>5137</v>
      </c>
      <c r="F1247" s="30" t="s">
        <v>5138</v>
      </c>
      <c r="G1247" s="30" t="s">
        <v>4780</v>
      </c>
      <c r="H1247" s="31" t="s">
        <v>1338</v>
      </c>
      <c r="I1247" s="31" t="s">
        <v>48</v>
      </c>
      <c r="J1247" s="32">
        <v>1591169</v>
      </c>
      <c r="K1247" s="33">
        <f t="shared" si="223"/>
        <v>331.90687338176252</v>
      </c>
      <c r="L1247" s="33">
        <v>1583146</v>
      </c>
      <c r="M1247" s="33">
        <v>0</v>
      </c>
      <c r="N1247" s="33">
        <v>0</v>
      </c>
      <c r="O1247" s="33">
        <v>0</v>
      </c>
      <c r="P1247" s="33">
        <f t="shared" si="224"/>
        <v>1591169</v>
      </c>
      <c r="Q1247" s="33">
        <f t="shared" si="225"/>
        <v>331.90687338176252</v>
      </c>
      <c r="R1247" s="33">
        <f t="shared" si="226"/>
        <v>1583146</v>
      </c>
      <c r="S1247" s="33"/>
      <c r="T1247" s="30" t="str">
        <f t="shared" si="227"/>
        <v>COP</v>
      </c>
      <c r="U1247" s="33">
        <v>0</v>
      </c>
      <c r="V1247" s="33">
        <v>0</v>
      </c>
      <c r="W1247" s="33">
        <v>0</v>
      </c>
      <c r="X1247" s="33">
        <f t="shared" si="228"/>
        <v>1591169</v>
      </c>
      <c r="Y1247" s="33">
        <f t="shared" si="229"/>
        <v>331.90687338176252</v>
      </c>
      <c r="Z1247" s="33">
        <f t="shared" si="230"/>
        <v>1583146</v>
      </c>
      <c r="AA1247" s="34">
        <f t="shared" si="231"/>
        <v>2.2828146970839958E-06</v>
      </c>
      <c r="AB1247" s="33" t="s">
        <v>631</v>
      </c>
      <c r="AC1247" s="35">
        <v>44958</v>
      </c>
      <c r="AD1247" s="33">
        <v>75</v>
      </c>
      <c r="AE1247" s="36">
        <f t="shared" si="232" ref="AE1247:AE1310">+AD1247+AC1247</f>
        <v>45033</v>
      </c>
    </row>
    <row r="1248" spans="2:31" ht="14.5" hidden="1">
      <c r="B1248" s="29" t="s">
        <v>1018</v>
      </c>
      <c r="C1248" s="30" t="str">
        <f t="shared" si="222"/>
        <v>(Proveedores estratégicos)</v>
      </c>
      <c r="D1248" s="30">
        <v>4</v>
      </c>
      <c r="E1248" s="30" t="s">
        <v>5137</v>
      </c>
      <c r="F1248" s="30" t="s">
        <v>5138</v>
      </c>
      <c r="G1248" s="30" t="s">
        <v>4780</v>
      </c>
      <c r="H1248" s="31" t="s">
        <v>1339</v>
      </c>
      <c r="I1248" s="31" t="s">
        <v>48</v>
      </c>
      <c r="J1248" s="32">
        <v>23679267</v>
      </c>
      <c r="K1248" s="33">
        <f t="shared" si="223"/>
        <v>4939.3326834177169</v>
      </c>
      <c r="L1248" s="33">
        <v>23559876</v>
      </c>
      <c r="M1248" s="33">
        <v>0</v>
      </c>
      <c r="N1248" s="33">
        <v>0</v>
      </c>
      <c r="O1248" s="33">
        <v>0</v>
      </c>
      <c r="P1248" s="33">
        <f t="shared" si="224"/>
        <v>23679267</v>
      </c>
      <c r="Q1248" s="33">
        <f t="shared" si="225"/>
        <v>4939.3326834177169</v>
      </c>
      <c r="R1248" s="33">
        <f t="shared" si="226"/>
        <v>23559876</v>
      </c>
      <c r="S1248" s="33"/>
      <c r="T1248" s="30" t="str">
        <f t="shared" si="227"/>
        <v>COP</v>
      </c>
      <c r="U1248" s="33">
        <v>0</v>
      </c>
      <c r="V1248" s="33">
        <v>0</v>
      </c>
      <c r="W1248" s="33">
        <v>0</v>
      </c>
      <c r="X1248" s="33">
        <f t="shared" si="228"/>
        <v>23679267</v>
      </c>
      <c r="Y1248" s="33">
        <f t="shared" si="229"/>
        <v>4939.3326834177169</v>
      </c>
      <c r="Z1248" s="33">
        <f t="shared" si="230"/>
        <v>23559876</v>
      </c>
      <c r="AA1248" s="34">
        <f t="shared" si="231"/>
        <v>3.3972123350768977E-05</v>
      </c>
      <c r="AB1248" s="33" t="s">
        <v>631</v>
      </c>
      <c r="AC1248" s="35">
        <v>44958</v>
      </c>
      <c r="AD1248" s="33">
        <v>75</v>
      </c>
      <c r="AE1248" s="36">
        <f t="shared" si="232"/>
        <v>45033</v>
      </c>
    </row>
    <row r="1249" spans="2:31" ht="14.5" hidden="1">
      <c r="B1249" s="29" t="s">
        <v>1018</v>
      </c>
      <c r="C1249" s="30" t="str">
        <f t="shared" si="222"/>
        <v>(Proveedores estratégicos)</v>
      </c>
      <c r="D1249" s="30">
        <v>4</v>
      </c>
      <c r="E1249" s="30" t="s">
        <v>5137</v>
      </c>
      <c r="F1249" s="30" t="s">
        <v>5138</v>
      </c>
      <c r="G1249" s="30" t="s">
        <v>4780</v>
      </c>
      <c r="H1249" s="31" t="s">
        <v>1340</v>
      </c>
      <c r="I1249" s="31" t="s">
        <v>48</v>
      </c>
      <c r="J1249" s="32">
        <v>2184487</v>
      </c>
      <c r="K1249" s="33">
        <f t="shared" si="223"/>
        <v>457.97813348428144</v>
      </c>
      <c r="L1249" s="33">
        <v>2184487</v>
      </c>
      <c r="M1249" s="33">
        <v>0</v>
      </c>
      <c r="N1249" s="33">
        <v>0</v>
      </c>
      <c r="O1249" s="33">
        <v>0</v>
      </c>
      <c r="P1249" s="33">
        <f t="shared" si="224"/>
        <v>2184487</v>
      </c>
      <c r="Q1249" s="33">
        <f t="shared" si="225"/>
        <v>457.97813348428144</v>
      </c>
      <c r="R1249" s="33">
        <f t="shared" si="226"/>
        <v>2184487</v>
      </c>
      <c r="S1249" s="33"/>
      <c r="T1249" s="30" t="str">
        <f t="shared" si="227"/>
        <v>COP</v>
      </c>
      <c r="U1249" s="33">
        <v>0</v>
      </c>
      <c r="V1249" s="33">
        <v>0</v>
      </c>
      <c r="W1249" s="33">
        <v>0</v>
      </c>
      <c r="X1249" s="33">
        <f t="shared" si="228"/>
        <v>2184487</v>
      </c>
      <c r="Y1249" s="33">
        <f t="shared" si="229"/>
        <v>457.97813348428144</v>
      </c>
      <c r="Z1249" s="33">
        <f t="shared" si="230"/>
        <v>2184487</v>
      </c>
      <c r="AA1249" s="34">
        <f t="shared" si="231"/>
        <v>3.1499173349703229E-06</v>
      </c>
      <c r="AB1249" s="33" t="s">
        <v>631</v>
      </c>
      <c r="AC1249" s="35">
        <v>44958</v>
      </c>
      <c r="AD1249" s="33">
        <v>75</v>
      </c>
      <c r="AE1249" s="36">
        <f t="shared" si="232"/>
        <v>45033</v>
      </c>
    </row>
    <row r="1250" spans="2:31" ht="14.5" hidden="1">
      <c r="B1250" s="29" t="s">
        <v>1018</v>
      </c>
      <c r="C1250" s="30" t="str">
        <f t="shared" si="222"/>
        <v>(Proveedores estratégicos)</v>
      </c>
      <c r="D1250" s="30">
        <v>4</v>
      </c>
      <c r="E1250" s="30" t="s">
        <v>5137</v>
      </c>
      <c r="F1250" s="30" t="s">
        <v>5138</v>
      </c>
      <c r="G1250" s="30" t="s">
        <v>4780</v>
      </c>
      <c r="H1250" s="31" t="s">
        <v>1341</v>
      </c>
      <c r="I1250" s="31" t="s">
        <v>48</v>
      </c>
      <c r="J1250" s="32">
        <v>11900</v>
      </c>
      <c r="K1250" s="33">
        <f t="shared" si="223"/>
        <v>2.494837363858402</v>
      </c>
      <c r="L1250" s="33">
        <v>11900</v>
      </c>
      <c r="M1250" s="33">
        <v>0</v>
      </c>
      <c r="N1250" s="33">
        <v>0</v>
      </c>
      <c r="O1250" s="33">
        <v>0</v>
      </c>
      <c r="P1250" s="33">
        <f t="shared" si="224"/>
        <v>11900</v>
      </c>
      <c r="Q1250" s="33">
        <f t="shared" si="225"/>
        <v>2.494837363858402</v>
      </c>
      <c r="R1250" s="33">
        <f t="shared" si="226"/>
        <v>11900</v>
      </c>
      <c r="S1250" s="33"/>
      <c r="T1250" s="30" t="str">
        <f t="shared" si="227"/>
        <v>COP</v>
      </c>
      <c r="U1250" s="33">
        <v>0</v>
      </c>
      <c r="V1250" s="33">
        <v>0</v>
      </c>
      <c r="W1250" s="33">
        <v>0</v>
      </c>
      <c r="X1250" s="33">
        <f t="shared" si="228"/>
        <v>11900</v>
      </c>
      <c r="Y1250" s="33">
        <f t="shared" si="229"/>
        <v>2.494837363858402</v>
      </c>
      <c r="Z1250" s="33">
        <f t="shared" si="230"/>
        <v>11900</v>
      </c>
      <c r="AA1250" s="34">
        <f t="shared" si="231"/>
        <v>1.7159184873220507E-08</v>
      </c>
      <c r="AB1250" s="33" t="s">
        <v>631</v>
      </c>
      <c r="AC1250" s="35">
        <v>44958</v>
      </c>
      <c r="AD1250" s="33">
        <v>75</v>
      </c>
      <c r="AE1250" s="36">
        <f t="shared" si="232"/>
        <v>45033</v>
      </c>
    </row>
    <row r="1251" spans="2:31" ht="14.5" hidden="1">
      <c r="B1251" s="29" t="s">
        <v>1018</v>
      </c>
      <c r="C1251" s="30" t="str">
        <f t="shared" si="222"/>
        <v>(Proveedores estratégicos)</v>
      </c>
      <c r="D1251" s="30">
        <v>4</v>
      </c>
      <c r="E1251" s="30" t="s">
        <v>5137</v>
      </c>
      <c r="F1251" s="30" t="s">
        <v>5138</v>
      </c>
      <c r="G1251" s="30" t="s">
        <v>4780</v>
      </c>
      <c r="H1251" s="31" t="s">
        <v>1342</v>
      </c>
      <c r="I1251" s="31" t="s">
        <v>48</v>
      </c>
      <c r="J1251" s="32">
        <v>5071260</v>
      </c>
      <c r="K1251" s="33">
        <f t="shared" si="223"/>
        <v>1063.1906663731563</v>
      </c>
      <c r="L1251" s="33">
        <v>5071260</v>
      </c>
      <c r="M1251" s="33">
        <v>0</v>
      </c>
      <c r="N1251" s="33">
        <v>0</v>
      </c>
      <c r="O1251" s="33">
        <v>0</v>
      </c>
      <c r="P1251" s="33">
        <f t="shared" si="224"/>
        <v>5071260</v>
      </c>
      <c r="Q1251" s="33">
        <f t="shared" si="225"/>
        <v>1063.1906663731563</v>
      </c>
      <c r="R1251" s="33">
        <f t="shared" si="226"/>
        <v>5071260</v>
      </c>
      <c r="S1251" s="33"/>
      <c r="T1251" s="30" t="str">
        <f t="shared" si="227"/>
        <v>COP</v>
      </c>
      <c r="U1251" s="33">
        <v>0</v>
      </c>
      <c r="V1251" s="33">
        <v>0</v>
      </c>
      <c r="W1251" s="33">
        <v>0</v>
      </c>
      <c r="X1251" s="33">
        <f t="shared" si="228"/>
        <v>5071260</v>
      </c>
      <c r="Y1251" s="33">
        <f t="shared" si="229"/>
        <v>1063.1906663731563</v>
      </c>
      <c r="Z1251" s="33">
        <f t="shared" si="230"/>
        <v>5071260</v>
      </c>
      <c r="AA1251" s="34">
        <f t="shared" si="231"/>
        <v>7.3124947798460695E-06</v>
      </c>
      <c r="AB1251" s="33" t="s">
        <v>631</v>
      </c>
      <c r="AC1251" s="35">
        <v>44958</v>
      </c>
      <c r="AD1251" s="33">
        <v>75</v>
      </c>
      <c r="AE1251" s="36">
        <f t="shared" si="232"/>
        <v>45033</v>
      </c>
    </row>
    <row r="1252" spans="2:31" ht="14.5" hidden="1">
      <c r="B1252" s="29" t="s">
        <v>1018</v>
      </c>
      <c r="C1252" s="30" t="str">
        <f t="shared" si="222"/>
        <v>(Proveedores estratégicos)</v>
      </c>
      <c r="D1252" s="30">
        <v>4</v>
      </c>
      <c r="E1252" s="30" t="s">
        <v>5137</v>
      </c>
      <c r="F1252" s="30" t="s">
        <v>5138</v>
      </c>
      <c r="G1252" s="30" t="s">
        <v>4780</v>
      </c>
      <c r="H1252" s="31" t="s">
        <v>1343</v>
      </c>
      <c r="I1252" s="31" t="s">
        <v>48</v>
      </c>
      <c r="J1252" s="32">
        <v>5278350</v>
      </c>
      <c r="K1252" s="33">
        <f t="shared" si="223"/>
        <v>1106.6071260102517</v>
      </c>
      <c r="L1252" s="33">
        <v>5278350</v>
      </c>
      <c r="M1252" s="33">
        <v>0</v>
      </c>
      <c r="N1252" s="33">
        <v>0</v>
      </c>
      <c r="O1252" s="33">
        <v>0</v>
      </c>
      <c r="P1252" s="33">
        <f t="shared" si="224"/>
        <v>5278350</v>
      </c>
      <c r="Q1252" s="33">
        <f t="shared" si="225"/>
        <v>1106.6071260102517</v>
      </c>
      <c r="R1252" s="33">
        <f t="shared" si="226"/>
        <v>5278350</v>
      </c>
      <c r="S1252" s="33"/>
      <c r="T1252" s="30" t="str">
        <f t="shared" si="227"/>
        <v>COP</v>
      </c>
      <c r="U1252" s="33">
        <v>0</v>
      </c>
      <c r="V1252" s="33">
        <v>0</v>
      </c>
      <c r="W1252" s="33">
        <v>0</v>
      </c>
      <c r="X1252" s="33">
        <f t="shared" si="228"/>
        <v>5278350</v>
      </c>
      <c r="Y1252" s="33">
        <f t="shared" si="229"/>
        <v>1106.6071260102517</v>
      </c>
      <c r="Z1252" s="33">
        <f t="shared" si="230"/>
        <v>5278350</v>
      </c>
      <c r="AA1252" s="34">
        <f t="shared" si="231"/>
        <v>7.6111078550893663E-06</v>
      </c>
      <c r="AB1252" s="33" t="s">
        <v>631</v>
      </c>
      <c r="AC1252" s="35">
        <v>44958</v>
      </c>
      <c r="AD1252" s="33">
        <v>75</v>
      </c>
      <c r="AE1252" s="36">
        <f t="shared" si="232"/>
        <v>45033</v>
      </c>
    </row>
    <row r="1253" spans="2:31" ht="14.5" hidden="1">
      <c r="B1253" s="29" t="s">
        <v>1018</v>
      </c>
      <c r="C1253" s="30" t="str">
        <f t="shared" si="222"/>
        <v>(Proveedores estratégicos)</v>
      </c>
      <c r="D1253" s="30">
        <v>4</v>
      </c>
      <c r="E1253" s="30" t="s">
        <v>5137</v>
      </c>
      <c r="F1253" s="30" t="s">
        <v>5138</v>
      </c>
      <c r="G1253" s="30" t="s">
        <v>4780</v>
      </c>
      <c r="H1253" s="31" t="s">
        <v>1344</v>
      </c>
      <c r="I1253" s="31" t="s">
        <v>48</v>
      </c>
      <c r="J1253" s="32">
        <v>15875265</v>
      </c>
      <c r="K1253" s="33">
        <f t="shared" si="223"/>
        <v>3328.2524607692062</v>
      </c>
      <c r="L1253" s="33">
        <v>15875265</v>
      </c>
      <c r="M1253" s="33">
        <v>0</v>
      </c>
      <c r="N1253" s="33">
        <v>0</v>
      </c>
      <c r="O1253" s="33">
        <v>0</v>
      </c>
      <c r="P1253" s="33">
        <f t="shared" si="224"/>
        <v>15875265</v>
      </c>
      <c r="Q1253" s="33">
        <f t="shared" si="225"/>
        <v>3328.2524607692062</v>
      </c>
      <c r="R1253" s="33">
        <f t="shared" si="226"/>
        <v>15875265</v>
      </c>
      <c r="S1253" s="33"/>
      <c r="T1253" s="30" t="str">
        <f t="shared" si="227"/>
        <v>COP</v>
      </c>
      <c r="U1253" s="33">
        <v>0</v>
      </c>
      <c r="V1253" s="33">
        <v>0</v>
      </c>
      <c r="W1253" s="33">
        <v>0</v>
      </c>
      <c r="X1253" s="33">
        <f t="shared" si="228"/>
        <v>15875265</v>
      </c>
      <c r="Y1253" s="33">
        <f t="shared" si="229"/>
        <v>3328.2524607692062</v>
      </c>
      <c r="Z1253" s="33">
        <f t="shared" si="230"/>
        <v>15875265</v>
      </c>
      <c r="AA1253" s="34">
        <f t="shared" si="231"/>
        <v>2.2891311516501425E-05</v>
      </c>
      <c r="AB1253" s="33" t="s">
        <v>631</v>
      </c>
      <c r="AC1253" s="35">
        <v>44958</v>
      </c>
      <c r="AD1253" s="33">
        <v>75</v>
      </c>
      <c r="AE1253" s="36">
        <f t="shared" si="232"/>
        <v>45033</v>
      </c>
    </row>
    <row r="1254" spans="2:31" ht="14.5" hidden="1">
      <c r="B1254" s="29" t="s">
        <v>1018</v>
      </c>
      <c r="C1254" s="30" t="str">
        <f t="shared" si="222"/>
        <v>(Proveedores estratégicos)</v>
      </c>
      <c r="D1254" s="30">
        <v>4</v>
      </c>
      <c r="E1254" s="30" t="s">
        <v>5137</v>
      </c>
      <c r="F1254" s="30" t="s">
        <v>5138</v>
      </c>
      <c r="G1254" s="30" t="s">
        <v>4780</v>
      </c>
      <c r="H1254" s="31" t="s">
        <v>1345</v>
      </c>
      <c r="I1254" s="31" t="s">
        <v>48</v>
      </c>
      <c r="J1254" s="32">
        <v>20000013</v>
      </c>
      <c r="K1254" s="33">
        <f t="shared" si="223"/>
        <v>4193.0066983238466</v>
      </c>
      <c r="L1254" s="33">
        <v>20000013</v>
      </c>
      <c r="M1254" s="33">
        <v>0</v>
      </c>
      <c r="N1254" s="33">
        <v>0</v>
      </c>
      <c r="O1254" s="33">
        <v>0</v>
      </c>
      <c r="P1254" s="33">
        <f t="shared" si="224"/>
        <v>20000013</v>
      </c>
      <c r="Q1254" s="33">
        <f t="shared" si="225"/>
        <v>4193.0066983238466</v>
      </c>
      <c r="R1254" s="33">
        <f t="shared" si="226"/>
        <v>20000013</v>
      </c>
      <c r="S1254" s="33"/>
      <c r="T1254" s="30" t="str">
        <f t="shared" si="227"/>
        <v>COP</v>
      </c>
      <c r="U1254" s="33">
        <v>0</v>
      </c>
      <c r="V1254" s="33">
        <v>0</v>
      </c>
      <c r="W1254" s="33">
        <v>0</v>
      </c>
      <c r="X1254" s="33">
        <f t="shared" si="228"/>
        <v>20000013</v>
      </c>
      <c r="Y1254" s="33">
        <f t="shared" si="229"/>
        <v>4193.0066983238466</v>
      </c>
      <c r="Z1254" s="33">
        <f t="shared" si="230"/>
        <v>20000013</v>
      </c>
      <c r="AA1254" s="34">
        <f t="shared" si="231"/>
        <v>2.8838984918807855E-05</v>
      </c>
      <c r="AB1254" s="33" t="s">
        <v>631</v>
      </c>
      <c r="AC1254" s="35">
        <v>44958</v>
      </c>
      <c r="AD1254" s="33">
        <v>75</v>
      </c>
      <c r="AE1254" s="36">
        <f t="shared" si="232"/>
        <v>45033</v>
      </c>
    </row>
    <row r="1255" spans="2:31" ht="14.5" hidden="1">
      <c r="B1255" s="29" t="s">
        <v>1018</v>
      </c>
      <c r="C1255" s="30" t="str">
        <f t="shared" si="222"/>
        <v>(Proveedores estratégicos)</v>
      </c>
      <c r="D1255" s="30">
        <v>4</v>
      </c>
      <c r="E1255" s="30" t="s">
        <v>5137</v>
      </c>
      <c r="F1255" s="30" t="s">
        <v>5138</v>
      </c>
      <c r="G1255" s="30" t="s">
        <v>4780</v>
      </c>
      <c r="H1255" s="31" t="s">
        <v>1346</v>
      </c>
      <c r="I1255" s="31" t="s">
        <v>48</v>
      </c>
      <c r="J1255" s="32">
        <v>5950</v>
      </c>
      <c r="K1255" s="33">
        <f t="shared" si="223"/>
        <v>1.247418681929201</v>
      </c>
      <c r="L1255" s="33">
        <v>5950</v>
      </c>
      <c r="M1255" s="33">
        <v>0</v>
      </c>
      <c r="N1255" s="33">
        <v>0</v>
      </c>
      <c r="O1255" s="33">
        <v>0</v>
      </c>
      <c r="P1255" s="33">
        <f t="shared" si="224"/>
        <v>5950</v>
      </c>
      <c r="Q1255" s="33">
        <f t="shared" si="225"/>
        <v>1.247418681929201</v>
      </c>
      <c r="R1255" s="33">
        <f t="shared" si="226"/>
        <v>5950</v>
      </c>
      <c r="S1255" s="33"/>
      <c r="T1255" s="30" t="str">
        <f t="shared" si="227"/>
        <v>COP</v>
      </c>
      <c r="U1255" s="33">
        <v>0</v>
      </c>
      <c r="V1255" s="33">
        <v>0</v>
      </c>
      <c r="W1255" s="33">
        <v>0</v>
      </c>
      <c r="X1255" s="33">
        <f t="shared" si="228"/>
        <v>5950</v>
      </c>
      <c r="Y1255" s="33">
        <f t="shared" si="229"/>
        <v>1.247418681929201</v>
      </c>
      <c r="Z1255" s="33">
        <f t="shared" si="230"/>
        <v>5950</v>
      </c>
      <c r="AA1255" s="34">
        <f t="shared" si="231"/>
        <v>8.5795924366102534E-09</v>
      </c>
      <c r="AB1255" s="33" t="s">
        <v>631</v>
      </c>
      <c r="AC1255" s="35">
        <v>44958</v>
      </c>
      <c r="AD1255" s="33">
        <v>75</v>
      </c>
      <c r="AE1255" s="36">
        <f t="shared" si="232"/>
        <v>45033</v>
      </c>
    </row>
    <row r="1256" spans="2:31" ht="14.5" hidden="1">
      <c r="B1256" s="29" t="s">
        <v>1018</v>
      </c>
      <c r="C1256" s="30" t="str">
        <f t="shared" si="222"/>
        <v>(Proveedores estratégicos)</v>
      </c>
      <c r="D1256" s="30">
        <v>4</v>
      </c>
      <c r="E1256" s="30" t="s">
        <v>5137</v>
      </c>
      <c r="F1256" s="30" t="s">
        <v>5138</v>
      </c>
      <c r="G1256" s="30" t="s">
        <v>4780</v>
      </c>
      <c r="H1256" s="31" t="s">
        <v>1347</v>
      </c>
      <c r="I1256" s="31" t="s">
        <v>48</v>
      </c>
      <c r="J1256" s="32">
        <v>1856314</v>
      </c>
      <c r="K1256" s="33">
        <f t="shared" si="223"/>
        <v>386.0630837447718</v>
      </c>
      <c r="L1256" s="33">
        <v>1841463</v>
      </c>
      <c r="M1256" s="33">
        <v>0</v>
      </c>
      <c r="N1256" s="33">
        <v>0</v>
      </c>
      <c r="O1256" s="33">
        <v>0</v>
      </c>
      <c r="P1256" s="33">
        <f t="shared" si="224"/>
        <v>1856314</v>
      </c>
      <c r="Q1256" s="33">
        <f t="shared" si="225"/>
        <v>386.0630837447718</v>
      </c>
      <c r="R1256" s="33">
        <f t="shared" si="226"/>
        <v>1841463</v>
      </c>
      <c r="S1256" s="33"/>
      <c r="T1256" s="30" t="str">
        <f t="shared" si="227"/>
        <v>COP</v>
      </c>
      <c r="U1256" s="33">
        <v>0</v>
      </c>
      <c r="V1256" s="33">
        <v>0</v>
      </c>
      <c r="W1256" s="33">
        <v>0</v>
      </c>
      <c r="X1256" s="33">
        <f t="shared" si="228"/>
        <v>1856314</v>
      </c>
      <c r="Y1256" s="33">
        <f t="shared" si="229"/>
        <v>386.0630837447718</v>
      </c>
      <c r="Z1256" s="33">
        <f t="shared" si="230"/>
        <v>1841463</v>
      </c>
      <c r="AA1256" s="34">
        <f t="shared" si="231"/>
        <v>2.6552944583357357E-06</v>
      </c>
      <c r="AB1256" s="33" t="s">
        <v>631</v>
      </c>
      <c r="AC1256" s="35">
        <v>44958</v>
      </c>
      <c r="AD1256" s="33">
        <v>75</v>
      </c>
      <c r="AE1256" s="36">
        <f t="shared" si="232"/>
        <v>45033</v>
      </c>
    </row>
    <row r="1257" spans="2:31" ht="14.5" hidden="1">
      <c r="B1257" s="29" t="s">
        <v>1018</v>
      </c>
      <c r="C1257" s="30" t="str">
        <f t="shared" si="222"/>
        <v>(Proveedores estratégicos)</v>
      </c>
      <c r="D1257" s="30">
        <v>4</v>
      </c>
      <c r="E1257" s="30" t="s">
        <v>5137</v>
      </c>
      <c r="F1257" s="30" t="s">
        <v>5138</v>
      </c>
      <c r="G1257" s="30" t="s">
        <v>4780</v>
      </c>
      <c r="H1257" s="31" t="s">
        <v>1348</v>
      </c>
      <c r="I1257" s="31" t="s">
        <v>48</v>
      </c>
      <c r="J1257" s="32">
        <v>160000</v>
      </c>
      <c r="K1257" s="33">
        <f t="shared" si="223"/>
        <v>33.544031782970109</v>
      </c>
      <c r="L1257" s="33">
        <v>160000</v>
      </c>
      <c r="M1257" s="33">
        <v>0</v>
      </c>
      <c r="N1257" s="33">
        <v>0</v>
      </c>
      <c r="O1257" s="33">
        <v>0</v>
      </c>
      <c r="P1257" s="33">
        <f t="shared" si="224"/>
        <v>160000</v>
      </c>
      <c r="Q1257" s="33">
        <f t="shared" si="225"/>
        <v>33.544031782970109</v>
      </c>
      <c r="R1257" s="33">
        <f t="shared" si="226"/>
        <v>160000</v>
      </c>
      <c r="S1257" s="33"/>
      <c r="T1257" s="30" t="str">
        <f t="shared" si="227"/>
        <v>COP</v>
      </c>
      <c r="U1257" s="33">
        <v>0</v>
      </c>
      <c r="V1257" s="33">
        <v>0</v>
      </c>
      <c r="W1257" s="33">
        <v>0</v>
      </c>
      <c r="X1257" s="33">
        <f t="shared" si="228"/>
        <v>160000</v>
      </c>
      <c r="Y1257" s="33">
        <f t="shared" si="229"/>
        <v>33.544031782970109</v>
      </c>
      <c r="Z1257" s="33">
        <f t="shared" si="230"/>
        <v>160000</v>
      </c>
      <c r="AA1257" s="34">
        <f t="shared" si="231"/>
        <v>2.3071172938783874E-07</v>
      </c>
      <c r="AB1257" s="33" t="s">
        <v>631</v>
      </c>
      <c r="AC1257" s="35">
        <v>44958</v>
      </c>
      <c r="AD1257" s="33">
        <v>75</v>
      </c>
      <c r="AE1257" s="36">
        <f t="shared" si="232"/>
        <v>45033</v>
      </c>
    </row>
    <row r="1258" spans="2:31" ht="14.5" hidden="1">
      <c r="B1258" s="29" t="s">
        <v>1018</v>
      </c>
      <c r="C1258" s="30" t="str">
        <f t="shared" si="222"/>
        <v>(Proveedores estratégicos)</v>
      </c>
      <c r="D1258" s="30">
        <v>4</v>
      </c>
      <c r="E1258" s="30" t="s">
        <v>5137</v>
      </c>
      <c r="F1258" s="30" t="s">
        <v>5138</v>
      </c>
      <c r="G1258" s="30" t="s">
        <v>4780</v>
      </c>
      <c r="H1258" s="31" t="s">
        <v>1349</v>
      </c>
      <c r="I1258" s="31" t="s">
        <v>48</v>
      </c>
      <c r="J1258" s="32">
        <v>4692601</v>
      </c>
      <c r="K1258" s="33">
        <f t="shared" si="223"/>
        <v>983.80473180498336</v>
      </c>
      <c r="L1258" s="33">
        <v>4692601</v>
      </c>
      <c r="M1258" s="33">
        <v>0</v>
      </c>
      <c r="N1258" s="33">
        <v>0</v>
      </c>
      <c r="O1258" s="33">
        <v>0</v>
      </c>
      <c r="P1258" s="33">
        <f t="shared" si="224"/>
        <v>4692601</v>
      </c>
      <c r="Q1258" s="33">
        <f t="shared" si="225"/>
        <v>983.80473180498336</v>
      </c>
      <c r="R1258" s="33">
        <f t="shared" si="226"/>
        <v>4692601</v>
      </c>
      <c r="S1258" s="33"/>
      <c r="T1258" s="30" t="str">
        <f t="shared" si="227"/>
        <v>COP</v>
      </c>
      <c r="U1258" s="33">
        <v>0</v>
      </c>
      <c r="V1258" s="33">
        <v>0</v>
      </c>
      <c r="W1258" s="33">
        <v>0</v>
      </c>
      <c r="X1258" s="33">
        <f t="shared" si="228"/>
        <v>4692601</v>
      </c>
      <c r="Y1258" s="33">
        <f t="shared" si="229"/>
        <v>983.80473180498336</v>
      </c>
      <c r="Z1258" s="33">
        <f t="shared" si="230"/>
        <v>4692601</v>
      </c>
      <c r="AA1258" s="34">
        <f t="shared" si="231"/>
        <v>6.7664880752318841E-06</v>
      </c>
      <c r="AB1258" s="33" t="s">
        <v>631</v>
      </c>
      <c r="AC1258" s="35">
        <v>44958</v>
      </c>
      <c r="AD1258" s="33">
        <v>75</v>
      </c>
      <c r="AE1258" s="36">
        <f t="shared" si="232"/>
        <v>45033</v>
      </c>
    </row>
    <row r="1259" spans="2:31" ht="14.5" hidden="1">
      <c r="B1259" s="29" t="s">
        <v>1018</v>
      </c>
      <c r="C1259" s="30" t="str">
        <f t="shared" si="222"/>
        <v>(Proveedores estratégicos)</v>
      </c>
      <c r="D1259" s="30">
        <v>4</v>
      </c>
      <c r="E1259" s="30" t="s">
        <v>5137</v>
      </c>
      <c r="F1259" s="30" t="s">
        <v>5138</v>
      </c>
      <c r="G1259" s="30" t="s">
        <v>4780</v>
      </c>
      <c r="H1259" s="31" t="s">
        <v>1350</v>
      </c>
      <c r="I1259" s="31" t="s">
        <v>48</v>
      </c>
      <c r="J1259" s="32">
        <v>1363947</v>
      </c>
      <c r="K1259" s="33">
        <f t="shared" si="223"/>
        <v>285.9517594892921</v>
      </c>
      <c r="L1259" s="33">
        <v>1363947</v>
      </c>
      <c r="M1259" s="33">
        <v>0</v>
      </c>
      <c r="N1259" s="33">
        <v>0</v>
      </c>
      <c r="O1259" s="33">
        <v>0</v>
      </c>
      <c r="P1259" s="33">
        <f t="shared" si="224"/>
        <v>1363947</v>
      </c>
      <c r="Q1259" s="33">
        <f t="shared" si="225"/>
        <v>285.9517594892921</v>
      </c>
      <c r="R1259" s="33">
        <f t="shared" si="226"/>
        <v>1363947</v>
      </c>
      <c r="S1259" s="33"/>
      <c r="T1259" s="30" t="str">
        <f t="shared" si="227"/>
        <v>COP</v>
      </c>
      <c r="U1259" s="33">
        <v>0</v>
      </c>
      <c r="V1259" s="33">
        <v>0</v>
      </c>
      <c r="W1259" s="33">
        <v>0</v>
      </c>
      <c r="X1259" s="33">
        <f t="shared" si="228"/>
        <v>1363947</v>
      </c>
      <c r="Y1259" s="33">
        <f t="shared" si="229"/>
        <v>285.9517594892921</v>
      </c>
      <c r="Z1259" s="33">
        <f t="shared" si="230"/>
        <v>1363947</v>
      </c>
      <c r="AA1259" s="34">
        <f t="shared" si="231"/>
        <v>1.9667410697709655E-06</v>
      </c>
      <c r="AB1259" s="33" t="s">
        <v>631</v>
      </c>
      <c r="AC1259" s="35">
        <v>44958</v>
      </c>
      <c r="AD1259" s="33">
        <v>75</v>
      </c>
      <c r="AE1259" s="36">
        <f t="shared" si="232"/>
        <v>45033</v>
      </c>
    </row>
    <row r="1260" spans="2:31" ht="14.5" hidden="1">
      <c r="B1260" s="29" t="s">
        <v>1018</v>
      </c>
      <c r="C1260" s="30" t="str">
        <f t="shared" si="222"/>
        <v>(Proveedores estratégicos)</v>
      </c>
      <c r="D1260" s="30">
        <v>4</v>
      </c>
      <c r="E1260" s="30" t="s">
        <v>5137</v>
      </c>
      <c r="F1260" s="30" t="s">
        <v>5138</v>
      </c>
      <c r="G1260" s="30" t="s">
        <v>4780</v>
      </c>
      <c r="H1260" s="31" t="s">
        <v>1351</v>
      </c>
      <c r="I1260" s="31" t="s">
        <v>48</v>
      </c>
      <c r="J1260" s="32">
        <v>543345</v>
      </c>
      <c r="K1260" s="33">
        <f t="shared" si="223"/>
        <v>113.91238718198684</v>
      </c>
      <c r="L1260" s="33">
        <v>543345</v>
      </c>
      <c r="M1260" s="33">
        <v>0</v>
      </c>
      <c r="N1260" s="33">
        <v>0</v>
      </c>
      <c r="O1260" s="33">
        <v>0</v>
      </c>
      <c r="P1260" s="33">
        <f t="shared" si="224"/>
        <v>543345</v>
      </c>
      <c r="Q1260" s="33">
        <f t="shared" si="225"/>
        <v>113.91238718198684</v>
      </c>
      <c r="R1260" s="33">
        <f t="shared" si="226"/>
        <v>543345</v>
      </c>
      <c r="S1260" s="33"/>
      <c r="T1260" s="30" t="str">
        <f t="shared" si="227"/>
        <v>COP</v>
      </c>
      <c r="U1260" s="33">
        <v>0</v>
      </c>
      <c r="V1260" s="33">
        <v>0</v>
      </c>
      <c r="W1260" s="33">
        <v>0</v>
      </c>
      <c r="X1260" s="33">
        <f t="shared" si="228"/>
        <v>543345</v>
      </c>
      <c r="Y1260" s="33">
        <f t="shared" si="229"/>
        <v>113.91238718198684</v>
      </c>
      <c r="Z1260" s="33">
        <f t="shared" si="230"/>
        <v>543345</v>
      </c>
      <c r="AA1260" s="34">
        <f t="shared" si="231"/>
        <v>7.8347540377647026E-07</v>
      </c>
      <c r="AB1260" s="33" t="s">
        <v>631</v>
      </c>
      <c r="AC1260" s="35">
        <v>44958</v>
      </c>
      <c r="AD1260" s="33">
        <v>75</v>
      </c>
      <c r="AE1260" s="36">
        <f t="shared" si="232"/>
        <v>45033</v>
      </c>
    </row>
    <row r="1261" spans="2:31" ht="14.5" hidden="1">
      <c r="B1261" s="29" t="s">
        <v>1018</v>
      </c>
      <c r="C1261" s="30" t="str">
        <f t="shared" si="222"/>
        <v>(Proveedores estratégicos)</v>
      </c>
      <c r="D1261" s="30">
        <v>4</v>
      </c>
      <c r="E1261" s="30" t="s">
        <v>5137</v>
      </c>
      <c r="F1261" s="30" t="s">
        <v>5138</v>
      </c>
      <c r="G1261" s="30" t="s">
        <v>4780</v>
      </c>
      <c r="H1261" s="31" t="s">
        <v>1352</v>
      </c>
      <c r="I1261" s="31" t="s">
        <v>48</v>
      </c>
      <c r="J1261" s="32">
        <v>682610</v>
      </c>
      <c r="K1261" s="33">
        <f t="shared" si="223"/>
        <v>143.10932209608268</v>
      </c>
      <c r="L1261" s="33">
        <v>682610</v>
      </c>
      <c r="M1261" s="33">
        <v>0</v>
      </c>
      <c r="N1261" s="33">
        <v>0</v>
      </c>
      <c r="O1261" s="33">
        <v>0</v>
      </c>
      <c r="P1261" s="33">
        <f t="shared" si="224"/>
        <v>682610</v>
      </c>
      <c r="Q1261" s="33">
        <f t="shared" si="225"/>
        <v>143.10932209608268</v>
      </c>
      <c r="R1261" s="33">
        <f t="shared" si="226"/>
        <v>682610</v>
      </c>
      <c r="S1261" s="33"/>
      <c r="T1261" s="30" t="str">
        <f t="shared" si="227"/>
        <v>COP</v>
      </c>
      <c r="U1261" s="33">
        <v>0</v>
      </c>
      <c r="V1261" s="33">
        <v>0</v>
      </c>
      <c r="W1261" s="33">
        <v>0</v>
      </c>
      <c r="X1261" s="33">
        <f t="shared" si="228"/>
        <v>682610</v>
      </c>
      <c r="Y1261" s="33">
        <f t="shared" si="229"/>
        <v>143.10932209608268</v>
      </c>
      <c r="Z1261" s="33">
        <f t="shared" si="230"/>
        <v>682610</v>
      </c>
      <c r="AA1261" s="34">
        <f t="shared" si="231"/>
        <v>9.8428833498395378E-07</v>
      </c>
      <c r="AB1261" s="33" t="s">
        <v>631</v>
      </c>
      <c r="AC1261" s="35">
        <v>44958</v>
      </c>
      <c r="AD1261" s="33">
        <v>75</v>
      </c>
      <c r="AE1261" s="36">
        <f t="shared" si="232"/>
        <v>45033</v>
      </c>
    </row>
    <row r="1262" spans="2:31" ht="14.5" hidden="1">
      <c r="B1262" s="29" t="s">
        <v>1018</v>
      </c>
      <c r="C1262" s="30" t="str">
        <f t="shared" si="222"/>
        <v>(Proveedores estratégicos)</v>
      </c>
      <c r="D1262" s="30">
        <v>4</v>
      </c>
      <c r="E1262" s="30" t="s">
        <v>5137</v>
      </c>
      <c r="F1262" s="30" t="s">
        <v>5138</v>
      </c>
      <c r="G1262" s="30" t="s">
        <v>4780</v>
      </c>
      <c r="H1262" s="31" t="s">
        <v>1353</v>
      </c>
      <c r="I1262" s="31" t="s">
        <v>48</v>
      </c>
      <c r="J1262" s="32">
        <v>23800</v>
      </c>
      <c r="K1262" s="33">
        <f t="shared" si="223"/>
        <v>4.9896747277168041</v>
      </c>
      <c r="L1262" s="33">
        <v>23800</v>
      </c>
      <c r="M1262" s="33">
        <v>0</v>
      </c>
      <c r="N1262" s="33">
        <v>0</v>
      </c>
      <c r="O1262" s="33">
        <v>0</v>
      </c>
      <c r="P1262" s="33">
        <f t="shared" si="224"/>
        <v>23800</v>
      </c>
      <c r="Q1262" s="33">
        <f t="shared" si="225"/>
        <v>4.9896747277168041</v>
      </c>
      <c r="R1262" s="33">
        <f t="shared" si="226"/>
        <v>23800</v>
      </c>
      <c r="S1262" s="33"/>
      <c r="T1262" s="30" t="str">
        <f t="shared" si="227"/>
        <v>COP</v>
      </c>
      <c r="U1262" s="33">
        <v>0</v>
      </c>
      <c r="V1262" s="33">
        <v>0</v>
      </c>
      <c r="W1262" s="33">
        <v>0</v>
      </c>
      <c r="X1262" s="33">
        <f t="shared" si="228"/>
        <v>23800</v>
      </c>
      <c r="Y1262" s="33">
        <f t="shared" si="229"/>
        <v>4.9896747277168041</v>
      </c>
      <c r="Z1262" s="33">
        <f t="shared" si="230"/>
        <v>23800</v>
      </c>
      <c r="AA1262" s="34">
        <f t="shared" si="231"/>
        <v>3.4318369746441014E-08</v>
      </c>
      <c r="AB1262" s="33" t="s">
        <v>631</v>
      </c>
      <c r="AC1262" s="35">
        <v>44958</v>
      </c>
      <c r="AD1262" s="33">
        <v>75</v>
      </c>
      <c r="AE1262" s="36">
        <f t="shared" si="232"/>
        <v>45033</v>
      </c>
    </row>
    <row r="1263" spans="2:31" ht="14.5" hidden="1">
      <c r="B1263" s="29" t="s">
        <v>1018</v>
      </c>
      <c r="C1263" s="30" t="str">
        <f t="shared" si="222"/>
        <v>(Proveedores estratégicos)</v>
      </c>
      <c r="D1263" s="30">
        <v>4</v>
      </c>
      <c r="E1263" s="30" t="s">
        <v>5137</v>
      </c>
      <c r="F1263" s="30" t="s">
        <v>5138</v>
      </c>
      <c r="G1263" s="30" t="s">
        <v>4780</v>
      </c>
      <c r="H1263" s="31" t="s">
        <v>1354</v>
      </c>
      <c r="I1263" s="31" t="s">
        <v>48</v>
      </c>
      <c r="J1263" s="32">
        <v>7616584</v>
      </c>
      <c r="K1263" s="33">
        <f t="shared" si="223"/>
        <v>1596.8183485853851</v>
      </c>
      <c r="L1263" s="33">
        <v>7616584</v>
      </c>
      <c r="M1263" s="33">
        <v>0</v>
      </c>
      <c r="N1263" s="33">
        <v>0</v>
      </c>
      <c r="O1263" s="33">
        <v>0</v>
      </c>
      <c r="P1263" s="33">
        <f t="shared" si="224"/>
        <v>7616584</v>
      </c>
      <c r="Q1263" s="33">
        <f t="shared" si="225"/>
        <v>1596.8183485853851</v>
      </c>
      <c r="R1263" s="33">
        <f t="shared" si="226"/>
        <v>7616584</v>
      </c>
      <c r="S1263" s="33"/>
      <c r="T1263" s="30" t="str">
        <f t="shared" si="227"/>
        <v>COP</v>
      </c>
      <c r="U1263" s="33">
        <v>0</v>
      </c>
      <c r="V1263" s="33">
        <v>0</v>
      </c>
      <c r="W1263" s="33">
        <v>0</v>
      </c>
      <c r="X1263" s="33">
        <f t="shared" si="228"/>
        <v>7616584</v>
      </c>
      <c r="Y1263" s="33">
        <f t="shared" si="229"/>
        <v>1596.8183485853851</v>
      </c>
      <c r="Z1263" s="33">
        <f t="shared" si="230"/>
        <v>7616584</v>
      </c>
      <c r="AA1263" s="34">
        <f t="shared" si="231"/>
        <v>1.098272041667339E-05</v>
      </c>
      <c r="AB1263" s="33" t="s">
        <v>631</v>
      </c>
      <c r="AC1263" s="35">
        <v>44958</v>
      </c>
      <c r="AD1263" s="33">
        <v>75</v>
      </c>
      <c r="AE1263" s="36">
        <f t="shared" si="232"/>
        <v>45033</v>
      </c>
    </row>
    <row r="1264" spans="2:31" ht="14.5" hidden="1">
      <c r="B1264" s="29" t="s">
        <v>1018</v>
      </c>
      <c r="C1264" s="30" t="str">
        <f t="shared" si="222"/>
        <v>(Proveedores estratégicos)</v>
      </c>
      <c r="D1264" s="30">
        <v>4</v>
      </c>
      <c r="E1264" s="30" t="s">
        <v>5137</v>
      </c>
      <c r="F1264" s="30" t="s">
        <v>5138</v>
      </c>
      <c r="G1264" s="30" t="s">
        <v>4780</v>
      </c>
      <c r="H1264" s="31" t="s">
        <v>1355</v>
      </c>
      <c r="I1264" s="31" t="s">
        <v>48</v>
      </c>
      <c r="J1264" s="32">
        <v>7009843</v>
      </c>
      <c r="K1264" s="33">
        <f t="shared" si="223"/>
        <v>1462.2051007893328</v>
      </c>
      <c r="L1264" s="33">
        <v>6974499</v>
      </c>
      <c r="M1264" s="33">
        <v>0</v>
      </c>
      <c r="N1264" s="33">
        <v>0</v>
      </c>
      <c r="O1264" s="33">
        <v>0</v>
      </c>
      <c r="P1264" s="33">
        <f t="shared" si="224"/>
        <v>7009843</v>
      </c>
      <c r="Q1264" s="33">
        <f t="shared" si="225"/>
        <v>1462.2051007893328</v>
      </c>
      <c r="R1264" s="33">
        <f t="shared" si="226"/>
        <v>6974499</v>
      </c>
      <c r="S1264" s="33"/>
      <c r="T1264" s="30" t="str">
        <f t="shared" si="227"/>
        <v>COP</v>
      </c>
      <c r="U1264" s="33">
        <v>0</v>
      </c>
      <c r="V1264" s="33">
        <v>0</v>
      </c>
      <c r="W1264" s="33">
        <v>0</v>
      </c>
      <c r="X1264" s="33">
        <f t="shared" si="228"/>
        <v>7009843</v>
      </c>
      <c r="Y1264" s="33">
        <f t="shared" si="229"/>
        <v>1462.2051007893328</v>
      </c>
      <c r="Z1264" s="33">
        <f t="shared" si="230"/>
        <v>6974499</v>
      </c>
      <c r="AA1264" s="34">
        <f t="shared" si="231"/>
        <v>1.0056867036898449E-05</v>
      </c>
      <c r="AB1264" s="33" t="s">
        <v>631</v>
      </c>
      <c r="AC1264" s="35">
        <v>44958</v>
      </c>
      <c r="AD1264" s="33">
        <v>75</v>
      </c>
      <c r="AE1264" s="36">
        <f t="shared" si="232"/>
        <v>45033</v>
      </c>
    </row>
    <row r="1265" spans="2:31" ht="14.5" hidden="1">
      <c r="B1265" s="29" t="s">
        <v>1018</v>
      </c>
      <c r="C1265" s="30" t="str">
        <f t="shared" si="222"/>
        <v>(Proveedores estratégicos)</v>
      </c>
      <c r="D1265" s="30">
        <v>4</v>
      </c>
      <c r="E1265" s="30" t="s">
        <v>5137</v>
      </c>
      <c r="F1265" s="30" t="s">
        <v>5138</v>
      </c>
      <c r="G1265" s="30" t="s">
        <v>4780</v>
      </c>
      <c r="H1265" s="31" t="s">
        <v>1356</v>
      </c>
      <c r="I1265" s="31" t="s">
        <v>48</v>
      </c>
      <c r="J1265" s="32">
        <v>56229468</v>
      </c>
      <c r="K1265" s="33">
        <f t="shared" si="223"/>
        <v>11788.51913582188</v>
      </c>
      <c r="L1265" s="33">
        <v>56229468</v>
      </c>
      <c r="M1265" s="33">
        <v>0</v>
      </c>
      <c r="N1265" s="33">
        <v>0</v>
      </c>
      <c r="O1265" s="33">
        <v>0</v>
      </c>
      <c r="P1265" s="33">
        <f t="shared" si="224"/>
        <v>56229468</v>
      </c>
      <c r="Q1265" s="33">
        <f t="shared" si="225"/>
        <v>11788.51913582188</v>
      </c>
      <c r="R1265" s="33">
        <f t="shared" si="226"/>
        <v>56229468</v>
      </c>
      <c r="S1265" s="33"/>
      <c r="T1265" s="30" t="str">
        <f t="shared" si="227"/>
        <v>COP</v>
      </c>
      <c r="U1265" s="33">
        <v>0</v>
      </c>
      <c r="V1265" s="33">
        <v>0</v>
      </c>
      <c r="W1265" s="33">
        <v>0</v>
      </c>
      <c r="X1265" s="33">
        <f t="shared" si="228"/>
        <v>56229468</v>
      </c>
      <c r="Y1265" s="33">
        <f t="shared" si="229"/>
        <v>11788.51913582188</v>
      </c>
      <c r="Z1265" s="33">
        <f t="shared" si="230"/>
        <v>56229468</v>
      </c>
      <c r="AA1265" s="34">
        <f t="shared" si="231"/>
        <v>8.1079986280238362E-05</v>
      </c>
      <c r="AB1265" s="33" t="s">
        <v>631</v>
      </c>
      <c r="AC1265" s="35">
        <v>44958</v>
      </c>
      <c r="AD1265" s="33">
        <v>75</v>
      </c>
      <c r="AE1265" s="36">
        <f t="shared" si="232"/>
        <v>45033</v>
      </c>
    </row>
    <row r="1266" spans="2:31" ht="14.5" hidden="1">
      <c r="B1266" s="29" t="s">
        <v>1018</v>
      </c>
      <c r="C1266" s="30" t="str">
        <f t="shared" si="222"/>
        <v>(Proveedores estratégicos)</v>
      </c>
      <c r="D1266" s="30">
        <v>4</v>
      </c>
      <c r="E1266" s="30" t="s">
        <v>5137</v>
      </c>
      <c r="F1266" s="30" t="s">
        <v>5138</v>
      </c>
      <c r="G1266" s="30" t="s">
        <v>4780</v>
      </c>
      <c r="H1266" s="31" t="s">
        <v>1357</v>
      </c>
      <c r="I1266" s="31" t="s">
        <v>48</v>
      </c>
      <c r="J1266" s="32">
        <v>1731359</v>
      </c>
      <c r="K1266" s="33">
        <f t="shared" si="223"/>
        <v>362.97975827332095</v>
      </c>
      <c r="L1266" s="33">
        <v>1731359</v>
      </c>
      <c r="M1266" s="33">
        <v>0</v>
      </c>
      <c r="N1266" s="33">
        <v>0</v>
      </c>
      <c r="O1266" s="33">
        <v>0</v>
      </c>
      <c r="P1266" s="33">
        <f t="shared" si="224"/>
        <v>1731359</v>
      </c>
      <c r="Q1266" s="33">
        <f t="shared" si="225"/>
        <v>362.97975827332095</v>
      </c>
      <c r="R1266" s="33">
        <f t="shared" si="226"/>
        <v>1731359</v>
      </c>
      <c r="S1266" s="33"/>
      <c r="T1266" s="30" t="str">
        <f t="shared" si="227"/>
        <v>COP</v>
      </c>
      <c r="U1266" s="33">
        <v>0</v>
      </c>
      <c r="V1266" s="33">
        <v>0</v>
      </c>
      <c r="W1266" s="33">
        <v>0</v>
      </c>
      <c r="X1266" s="33">
        <f t="shared" si="228"/>
        <v>1731359</v>
      </c>
      <c r="Y1266" s="33">
        <f t="shared" si="229"/>
        <v>362.97975827332095</v>
      </c>
      <c r="Z1266" s="33">
        <f t="shared" si="230"/>
        <v>1731359</v>
      </c>
      <c r="AA1266" s="34">
        <f t="shared" si="231"/>
        <v>2.4965301817574942E-06</v>
      </c>
      <c r="AB1266" s="33" t="s">
        <v>631</v>
      </c>
      <c r="AC1266" s="35">
        <v>44960</v>
      </c>
      <c r="AD1266" s="33">
        <v>75</v>
      </c>
      <c r="AE1266" s="36">
        <f t="shared" si="232"/>
        <v>45035</v>
      </c>
    </row>
    <row r="1267" spans="2:31" ht="14.5" hidden="1">
      <c r="B1267" s="29" t="s">
        <v>1018</v>
      </c>
      <c r="C1267" s="30" t="str">
        <f t="shared" si="222"/>
        <v>(Proveedores estratégicos)</v>
      </c>
      <c r="D1267" s="30">
        <v>4</v>
      </c>
      <c r="E1267" s="30" t="s">
        <v>5137</v>
      </c>
      <c r="F1267" s="30" t="s">
        <v>5138</v>
      </c>
      <c r="G1267" s="30" t="s">
        <v>4780</v>
      </c>
      <c r="H1267" s="31" t="s">
        <v>1358</v>
      </c>
      <c r="I1267" s="31" t="s">
        <v>48</v>
      </c>
      <c r="J1267" s="32">
        <v>160000</v>
      </c>
      <c r="K1267" s="33">
        <f t="shared" si="223"/>
        <v>33.544031782970109</v>
      </c>
      <c r="L1267" s="33">
        <v>160000</v>
      </c>
      <c r="M1267" s="33">
        <v>0</v>
      </c>
      <c r="N1267" s="33">
        <v>0</v>
      </c>
      <c r="O1267" s="33">
        <v>0</v>
      </c>
      <c r="P1267" s="33">
        <f t="shared" si="224"/>
        <v>160000</v>
      </c>
      <c r="Q1267" s="33">
        <f t="shared" si="225"/>
        <v>33.544031782970109</v>
      </c>
      <c r="R1267" s="33">
        <f t="shared" si="226"/>
        <v>160000</v>
      </c>
      <c r="S1267" s="33"/>
      <c r="T1267" s="30" t="str">
        <f t="shared" si="227"/>
        <v>COP</v>
      </c>
      <c r="U1267" s="33">
        <v>0</v>
      </c>
      <c r="V1267" s="33">
        <v>0</v>
      </c>
      <c r="W1267" s="33">
        <v>0</v>
      </c>
      <c r="X1267" s="33">
        <f t="shared" si="228"/>
        <v>160000</v>
      </c>
      <c r="Y1267" s="33">
        <f t="shared" si="229"/>
        <v>33.544031782970109</v>
      </c>
      <c r="Z1267" s="33">
        <f t="shared" si="230"/>
        <v>160000</v>
      </c>
      <c r="AA1267" s="34">
        <f t="shared" si="231"/>
        <v>2.3071172938783874E-07</v>
      </c>
      <c r="AB1267" s="33" t="s">
        <v>631</v>
      </c>
      <c r="AC1267" s="35">
        <v>44964</v>
      </c>
      <c r="AD1267" s="33">
        <v>75</v>
      </c>
      <c r="AE1267" s="36">
        <f t="shared" si="232"/>
        <v>45039</v>
      </c>
    </row>
    <row r="1268" spans="2:31" ht="14.5" hidden="1">
      <c r="B1268" s="29" t="s">
        <v>1018</v>
      </c>
      <c r="C1268" s="30" t="str">
        <f t="shared" si="222"/>
        <v>(Proveedores estratégicos)</v>
      </c>
      <c r="D1268" s="30">
        <v>4</v>
      </c>
      <c r="E1268" s="30" t="s">
        <v>5137</v>
      </c>
      <c r="F1268" s="30" t="s">
        <v>5138</v>
      </c>
      <c r="G1268" s="30" t="s">
        <v>4780</v>
      </c>
      <c r="H1268" s="31" t="s">
        <v>1359</v>
      </c>
      <c r="I1268" s="31" t="s">
        <v>48</v>
      </c>
      <c r="J1268" s="32">
        <v>125000</v>
      </c>
      <c r="K1268" s="33">
        <f t="shared" si="223"/>
        <v>26.206274830445398</v>
      </c>
      <c r="L1268" s="33">
        <v>125000</v>
      </c>
      <c r="M1268" s="33">
        <v>0</v>
      </c>
      <c r="N1268" s="33">
        <v>0</v>
      </c>
      <c r="O1268" s="33">
        <v>0</v>
      </c>
      <c r="P1268" s="33">
        <f t="shared" si="224"/>
        <v>125000</v>
      </c>
      <c r="Q1268" s="33">
        <f t="shared" si="225"/>
        <v>26.206274830445398</v>
      </c>
      <c r="R1268" s="33">
        <f t="shared" si="226"/>
        <v>125000</v>
      </c>
      <c r="S1268" s="33"/>
      <c r="T1268" s="30" t="str">
        <f t="shared" si="227"/>
        <v>COP</v>
      </c>
      <c r="U1268" s="33">
        <v>0</v>
      </c>
      <c r="V1268" s="33">
        <v>0</v>
      </c>
      <c r="W1268" s="33">
        <v>0</v>
      </c>
      <c r="X1268" s="33">
        <f t="shared" si="228"/>
        <v>125000</v>
      </c>
      <c r="Y1268" s="33">
        <f t="shared" si="229"/>
        <v>26.206274830445398</v>
      </c>
      <c r="Z1268" s="33">
        <f t="shared" si="230"/>
        <v>125000</v>
      </c>
      <c r="AA1268" s="34">
        <f t="shared" si="231"/>
        <v>1.8024353858424902E-07</v>
      </c>
      <c r="AB1268" s="33" t="s">
        <v>631</v>
      </c>
      <c r="AC1268" s="35">
        <v>44964</v>
      </c>
      <c r="AD1268" s="33">
        <v>75</v>
      </c>
      <c r="AE1268" s="36">
        <f t="shared" si="232"/>
        <v>45039</v>
      </c>
    </row>
    <row r="1269" spans="2:31" ht="14.5" hidden="1">
      <c r="B1269" s="29" t="s">
        <v>1018</v>
      </c>
      <c r="C1269" s="30" t="str">
        <f t="shared" si="222"/>
        <v>(Proveedores estratégicos)</v>
      </c>
      <c r="D1269" s="30">
        <v>4</v>
      </c>
      <c r="E1269" s="30" t="s">
        <v>5137</v>
      </c>
      <c r="F1269" s="30" t="s">
        <v>5138</v>
      </c>
      <c r="G1269" s="30" t="s">
        <v>4780</v>
      </c>
      <c r="H1269" s="31" t="s">
        <v>1360</v>
      </c>
      <c r="I1269" s="31" t="s">
        <v>48</v>
      </c>
      <c r="J1269" s="32">
        <v>60000</v>
      </c>
      <c r="K1269" s="33">
        <f t="shared" si="223"/>
        <v>12.579011918613793</v>
      </c>
      <c r="L1269" s="33">
        <v>60000</v>
      </c>
      <c r="M1269" s="33">
        <v>0</v>
      </c>
      <c r="N1269" s="33">
        <v>0</v>
      </c>
      <c r="O1269" s="33">
        <v>0</v>
      </c>
      <c r="P1269" s="33">
        <f t="shared" si="224"/>
        <v>60000</v>
      </c>
      <c r="Q1269" s="33">
        <f t="shared" si="225"/>
        <v>12.579011918613793</v>
      </c>
      <c r="R1269" s="33">
        <f t="shared" si="226"/>
        <v>60000</v>
      </c>
      <c r="S1269" s="33"/>
      <c r="T1269" s="30" t="str">
        <f t="shared" si="227"/>
        <v>COP</v>
      </c>
      <c r="U1269" s="33">
        <v>0</v>
      </c>
      <c r="V1269" s="33">
        <v>0</v>
      </c>
      <c r="W1269" s="33">
        <v>0</v>
      </c>
      <c r="X1269" s="33">
        <f t="shared" si="228"/>
        <v>60000</v>
      </c>
      <c r="Y1269" s="33">
        <f t="shared" si="229"/>
        <v>12.579011918613793</v>
      </c>
      <c r="Z1269" s="33">
        <f t="shared" si="230"/>
        <v>60000</v>
      </c>
      <c r="AA1269" s="34">
        <f t="shared" si="231"/>
        <v>8.6516898520439523E-08</v>
      </c>
      <c r="AB1269" s="33" t="s">
        <v>631</v>
      </c>
      <c r="AC1269" s="35">
        <v>44964</v>
      </c>
      <c r="AD1269" s="33">
        <v>75</v>
      </c>
      <c r="AE1269" s="36">
        <f t="shared" si="232"/>
        <v>45039</v>
      </c>
    </row>
    <row r="1270" spans="2:31" ht="14.5" hidden="1">
      <c r="B1270" s="29" t="s">
        <v>1361</v>
      </c>
      <c r="C1270" s="30" t="str">
        <f t="shared" si="222"/>
        <v>(Acreedores quirografarios)</v>
      </c>
      <c r="D1270" s="30">
        <v>5</v>
      </c>
      <c r="E1270" s="30" t="s">
        <v>5139</v>
      </c>
      <c r="F1270" s="30" t="s">
        <v>5140</v>
      </c>
      <c r="G1270" s="30" t="s">
        <v>4780</v>
      </c>
      <c r="H1270" s="31" t="s">
        <v>1362</v>
      </c>
      <c r="I1270" s="31" t="s">
        <v>48</v>
      </c>
      <c r="J1270" s="32">
        <v>36055762</v>
      </c>
      <c r="K1270" s="33">
        <f t="shared" si="223"/>
        <v>2651.9806702516848</v>
      </c>
      <c r="L1270" s="33">
        <v>12649550</v>
      </c>
      <c r="M1270" s="33">
        <v>0</v>
      </c>
      <c r="N1270" s="33">
        <v>0</v>
      </c>
      <c r="O1270" s="33">
        <v>0</v>
      </c>
      <c r="P1270" s="33">
        <f t="shared" si="224"/>
        <v>36055762</v>
      </c>
      <c r="Q1270" s="33">
        <f t="shared" si="225"/>
        <v>2651.9806702516848</v>
      </c>
      <c r="R1270" s="33">
        <f t="shared" si="226"/>
        <v>12649550</v>
      </c>
      <c r="S1270" s="33"/>
      <c r="T1270" s="30" t="str">
        <f t="shared" si="227"/>
        <v>COP</v>
      </c>
      <c r="U1270" s="33">
        <v>0</v>
      </c>
      <c r="V1270" s="33">
        <v>0</v>
      </c>
      <c r="W1270" s="33">
        <v>0</v>
      </c>
      <c r="X1270" s="33">
        <f t="shared" si="228"/>
        <v>36055762</v>
      </c>
      <c r="Y1270" s="33">
        <f t="shared" si="229"/>
        <v>2651.9806702516848</v>
      </c>
      <c r="Z1270" s="33">
        <f t="shared" si="230"/>
        <v>12649550</v>
      </c>
      <c r="AA1270" s="34">
        <f t="shared" si="231"/>
        <v>0.0003119051230012585</v>
      </c>
      <c r="AB1270" s="33" t="s">
        <v>5085</v>
      </c>
      <c r="AC1270" s="35">
        <v>44887</v>
      </c>
      <c r="AD1270" s="33">
        <v>60</v>
      </c>
      <c r="AE1270" s="36">
        <f t="shared" si="232"/>
        <v>44947</v>
      </c>
    </row>
    <row r="1271" spans="2:31" ht="14.5" hidden="1">
      <c r="B1271" s="29" t="s">
        <v>1361</v>
      </c>
      <c r="C1271" s="30" t="str">
        <f t="shared" si="222"/>
        <v>(Acreedores quirografarios)</v>
      </c>
      <c r="D1271" s="30">
        <v>5</v>
      </c>
      <c r="E1271" s="30" t="s">
        <v>5139</v>
      </c>
      <c r="F1271" s="30" t="s">
        <v>5140</v>
      </c>
      <c r="G1271" s="30" t="s">
        <v>4780</v>
      </c>
      <c r="H1271" s="31" t="s">
        <v>1363</v>
      </c>
      <c r="I1271" s="31" t="s">
        <v>48</v>
      </c>
      <c r="J1271" s="32">
        <v>41514572</v>
      </c>
      <c r="K1271" s="33">
        <f t="shared" si="223"/>
        <v>8355.3967105883821</v>
      </c>
      <c r="L1271" s="33">
        <v>39853989</v>
      </c>
      <c r="M1271" s="33">
        <v>0</v>
      </c>
      <c r="N1271" s="33">
        <v>0</v>
      </c>
      <c r="O1271" s="33">
        <v>0</v>
      </c>
      <c r="P1271" s="33">
        <f t="shared" si="224"/>
        <v>41514572</v>
      </c>
      <c r="Q1271" s="33">
        <f t="shared" si="225"/>
        <v>8355.3967105883821</v>
      </c>
      <c r="R1271" s="33">
        <f t="shared" si="226"/>
        <v>39853989</v>
      </c>
      <c r="S1271" s="33"/>
      <c r="T1271" s="30" t="str">
        <f t="shared" si="227"/>
        <v>COP</v>
      </c>
      <c r="U1271" s="33">
        <v>0</v>
      </c>
      <c r="V1271" s="33">
        <v>0</v>
      </c>
      <c r="W1271" s="33">
        <v>0</v>
      </c>
      <c r="X1271" s="33">
        <f t="shared" si="228"/>
        <v>41514572</v>
      </c>
      <c r="Y1271" s="33">
        <f t="shared" si="229"/>
        <v>8355.3967105883821</v>
      </c>
      <c r="Z1271" s="33">
        <f t="shared" si="230"/>
        <v>39853989</v>
      </c>
      <c r="AA1271" s="34">
        <f t="shared" si="231"/>
        <v>0.00098269609125508847</v>
      </c>
      <c r="AB1271" s="33" t="s">
        <v>5085</v>
      </c>
      <c r="AC1271" s="35">
        <v>44909</v>
      </c>
      <c r="AD1271" s="33">
        <v>60</v>
      </c>
      <c r="AE1271" s="36">
        <f t="shared" si="232"/>
        <v>44969</v>
      </c>
    </row>
    <row r="1272" spans="2:31" ht="14.5" hidden="1">
      <c r="B1272" s="29" t="s">
        <v>1361</v>
      </c>
      <c r="C1272" s="30" t="str">
        <f t="shared" si="222"/>
        <v>(Acreedores quirografarios)</v>
      </c>
      <c r="D1272" s="30">
        <v>5</v>
      </c>
      <c r="E1272" s="30" t="s">
        <v>5139</v>
      </c>
      <c r="F1272" s="30" t="s">
        <v>5140</v>
      </c>
      <c r="G1272" s="30" t="s">
        <v>4780</v>
      </c>
      <c r="H1272" s="31" t="s">
        <v>1364</v>
      </c>
      <c r="I1272" s="31" t="s">
        <v>48</v>
      </c>
      <c r="J1272" s="32">
        <v>1245437</v>
      </c>
      <c r="K1272" s="33">
        <f t="shared" si="223"/>
        <v>261.1061144480434</v>
      </c>
      <c r="L1272" s="33">
        <v>1245437</v>
      </c>
      <c r="M1272" s="33">
        <v>0</v>
      </c>
      <c r="N1272" s="33">
        <v>0</v>
      </c>
      <c r="O1272" s="33">
        <v>0</v>
      </c>
      <c r="P1272" s="33">
        <f t="shared" si="224"/>
        <v>1245437</v>
      </c>
      <c r="Q1272" s="33">
        <f t="shared" si="225"/>
        <v>261.1061144480434</v>
      </c>
      <c r="R1272" s="33">
        <f t="shared" si="226"/>
        <v>1245437</v>
      </c>
      <c r="S1272" s="33"/>
      <c r="T1272" s="30" t="str">
        <f t="shared" si="227"/>
        <v>COP</v>
      </c>
      <c r="U1272" s="33">
        <v>0</v>
      </c>
      <c r="V1272" s="33">
        <v>0</v>
      </c>
      <c r="W1272" s="33">
        <v>0</v>
      </c>
      <c r="X1272" s="33">
        <f t="shared" si="228"/>
        <v>1245437</v>
      </c>
      <c r="Y1272" s="33">
        <f t="shared" si="229"/>
        <v>261.1061144480434</v>
      </c>
      <c r="Z1272" s="33">
        <f t="shared" si="230"/>
        <v>1245437</v>
      </c>
      <c r="AA1272" s="34">
        <f t="shared" si="231"/>
        <v>3.0709248999001417E-05</v>
      </c>
      <c r="AB1272" s="33" t="s">
        <v>5085</v>
      </c>
      <c r="AC1272" s="35">
        <v>44909</v>
      </c>
      <c r="AD1272" s="33">
        <v>60</v>
      </c>
      <c r="AE1272" s="36">
        <f t="shared" si="232"/>
        <v>44969</v>
      </c>
    </row>
    <row r="1273" spans="2:31" ht="14.5" hidden="1">
      <c r="B1273" s="29" t="s">
        <v>1361</v>
      </c>
      <c r="C1273" s="30" t="str">
        <f t="shared" si="222"/>
        <v>(Acreedores quirografarios)</v>
      </c>
      <c r="D1273" s="30">
        <v>5</v>
      </c>
      <c r="E1273" s="30" t="s">
        <v>5139</v>
      </c>
      <c r="F1273" s="30" t="s">
        <v>5140</v>
      </c>
      <c r="G1273" s="30" t="s">
        <v>4780</v>
      </c>
      <c r="H1273" s="31" t="s">
        <v>1365</v>
      </c>
      <c r="I1273" s="31" t="s">
        <v>48</v>
      </c>
      <c r="J1273" s="32">
        <v>1021653</v>
      </c>
      <c r="K1273" s="33">
        <f t="shared" si="223"/>
        <v>214.18975439479226</v>
      </c>
      <c r="L1273" s="33">
        <v>1021653</v>
      </c>
      <c r="M1273" s="33">
        <v>0</v>
      </c>
      <c r="N1273" s="33">
        <v>0</v>
      </c>
      <c r="O1273" s="33">
        <v>0</v>
      </c>
      <c r="P1273" s="33">
        <f t="shared" si="224"/>
        <v>1021653</v>
      </c>
      <c r="Q1273" s="33">
        <f t="shared" si="225"/>
        <v>214.18975439479226</v>
      </c>
      <c r="R1273" s="33">
        <f t="shared" si="226"/>
        <v>1021653</v>
      </c>
      <c r="S1273" s="33"/>
      <c r="T1273" s="30" t="str">
        <f t="shared" si="227"/>
        <v>COP</v>
      </c>
      <c r="U1273" s="33">
        <v>0</v>
      </c>
      <c r="V1273" s="33">
        <v>0</v>
      </c>
      <c r="W1273" s="33">
        <v>0</v>
      </c>
      <c r="X1273" s="33">
        <f t="shared" si="228"/>
        <v>1021653</v>
      </c>
      <c r="Y1273" s="33">
        <f t="shared" si="229"/>
        <v>214.18975439479226</v>
      </c>
      <c r="Z1273" s="33">
        <f t="shared" si="230"/>
        <v>1021653</v>
      </c>
      <c r="AA1273" s="34">
        <f t="shared" si="231"/>
        <v>2.5191315472060645E-05</v>
      </c>
      <c r="AB1273" s="33" t="s">
        <v>5085</v>
      </c>
      <c r="AC1273" s="35">
        <v>44915</v>
      </c>
      <c r="AD1273" s="33">
        <v>60</v>
      </c>
      <c r="AE1273" s="36">
        <f t="shared" si="232"/>
        <v>44975</v>
      </c>
    </row>
    <row r="1274" spans="2:31" ht="14.5" hidden="1">
      <c r="B1274" s="29" t="s">
        <v>1361</v>
      </c>
      <c r="C1274" s="30" t="str">
        <f t="shared" si="222"/>
        <v>(Acreedores quirografarios)</v>
      </c>
      <c r="D1274" s="30">
        <v>5</v>
      </c>
      <c r="E1274" s="30" t="s">
        <v>5139</v>
      </c>
      <c r="F1274" s="30" t="s">
        <v>5140</v>
      </c>
      <c r="G1274" s="30" t="s">
        <v>4780</v>
      </c>
      <c r="H1274" s="31" t="s">
        <v>1366</v>
      </c>
      <c r="I1274" s="31" t="s">
        <v>48</v>
      </c>
      <c r="J1274" s="32">
        <v>34055089</v>
      </c>
      <c r="K1274" s="33">
        <f t="shared" si="223"/>
        <v>6854.0698344811681</v>
      </c>
      <c r="L1274" s="33">
        <v>32692885</v>
      </c>
      <c r="M1274" s="33">
        <v>0</v>
      </c>
      <c r="N1274" s="33">
        <v>0</v>
      </c>
      <c r="O1274" s="33">
        <v>0</v>
      </c>
      <c r="P1274" s="33">
        <f t="shared" si="224"/>
        <v>34055089</v>
      </c>
      <c r="Q1274" s="33">
        <f t="shared" si="225"/>
        <v>6854.0698344811681</v>
      </c>
      <c r="R1274" s="33">
        <f t="shared" si="226"/>
        <v>32692885</v>
      </c>
      <c r="S1274" s="33"/>
      <c r="T1274" s="30" t="str">
        <f t="shared" si="227"/>
        <v>COP</v>
      </c>
      <c r="U1274" s="33">
        <v>0</v>
      </c>
      <c r="V1274" s="33">
        <v>0</v>
      </c>
      <c r="W1274" s="33">
        <v>0</v>
      </c>
      <c r="X1274" s="33">
        <f t="shared" si="228"/>
        <v>34055089</v>
      </c>
      <c r="Y1274" s="33">
        <f t="shared" si="229"/>
        <v>6854.0698344811681</v>
      </c>
      <c r="Z1274" s="33">
        <f t="shared" si="230"/>
        <v>32692885</v>
      </c>
      <c r="AA1274" s="34">
        <f t="shared" si="231"/>
        <v>0.00080612182387444602</v>
      </c>
      <c r="AB1274" s="33" t="s">
        <v>5085</v>
      </c>
      <c r="AC1274" s="35">
        <v>44915</v>
      </c>
      <c r="AD1274" s="33">
        <v>60</v>
      </c>
      <c r="AE1274" s="36">
        <f t="shared" si="232"/>
        <v>44975</v>
      </c>
    </row>
    <row r="1275" spans="2:31" ht="14.5" hidden="1">
      <c r="B1275" s="29" t="s">
        <v>1361</v>
      </c>
      <c r="C1275" s="30" t="str">
        <f t="shared" si="222"/>
        <v>(Acreedores quirografarios)</v>
      </c>
      <c r="D1275" s="30">
        <v>5</v>
      </c>
      <c r="E1275" s="30" t="s">
        <v>5139</v>
      </c>
      <c r="F1275" s="30" t="s">
        <v>5140</v>
      </c>
      <c r="G1275" s="30" t="s">
        <v>4780</v>
      </c>
      <c r="H1275" s="31" t="s">
        <v>1367</v>
      </c>
      <c r="I1275" s="31" t="s">
        <v>48</v>
      </c>
      <c r="J1275" s="32">
        <v>27644382</v>
      </c>
      <c r="K1275" s="33">
        <f t="shared" si="223"/>
        <v>5737.693638164722</v>
      </c>
      <c r="L1275" s="33">
        <v>27367938</v>
      </c>
      <c r="M1275" s="33">
        <v>0</v>
      </c>
      <c r="N1275" s="33">
        <v>0</v>
      </c>
      <c r="O1275" s="33">
        <v>0</v>
      </c>
      <c r="P1275" s="33">
        <f t="shared" si="224"/>
        <v>27644382</v>
      </c>
      <c r="Q1275" s="33">
        <f t="shared" si="225"/>
        <v>5737.693638164722</v>
      </c>
      <c r="R1275" s="33">
        <f t="shared" si="226"/>
        <v>27367938</v>
      </c>
      <c r="S1275" s="33"/>
      <c r="T1275" s="30" t="str">
        <f t="shared" si="227"/>
        <v>COP</v>
      </c>
      <c r="U1275" s="33">
        <v>0</v>
      </c>
      <c r="V1275" s="33">
        <v>0</v>
      </c>
      <c r="W1275" s="33">
        <v>0</v>
      </c>
      <c r="X1275" s="33">
        <f t="shared" si="228"/>
        <v>27644382</v>
      </c>
      <c r="Y1275" s="33">
        <f t="shared" si="229"/>
        <v>5737.693638164722</v>
      </c>
      <c r="Z1275" s="33">
        <f t="shared" si="230"/>
        <v>27367938</v>
      </c>
      <c r="AA1275" s="34">
        <f t="shared" si="231"/>
        <v>0.0006748224299031046</v>
      </c>
      <c r="AB1275" s="33" t="s">
        <v>5085</v>
      </c>
      <c r="AC1275" s="35">
        <v>44946</v>
      </c>
      <c r="AD1275" s="33">
        <v>60</v>
      </c>
      <c r="AE1275" s="36">
        <f t="shared" si="232"/>
        <v>45006</v>
      </c>
    </row>
    <row r="1276" spans="2:31" ht="14.5" hidden="1">
      <c r="B1276" s="29" t="s">
        <v>1361</v>
      </c>
      <c r="C1276" s="30" t="str">
        <f t="shared" si="222"/>
        <v>(Acreedores quirografarios)</v>
      </c>
      <c r="D1276" s="30">
        <v>5</v>
      </c>
      <c r="E1276" s="30" t="s">
        <v>5139</v>
      </c>
      <c r="F1276" s="30" t="s">
        <v>5140</v>
      </c>
      <c r="G1276" s="30" t="s">
        <v>4780</v>
      </c>
      <c r="H1276" s="31" t="s">
        <v>1368</v>
      </c>
      <c r="I1276" s="31" t="s">
        <v>48</v>
      </c>
      <c r="J1276" s="32">
        <v>24082772</v>
      </c>
      <c r="K1276" s="33">
        <f t="shared" si="223"/>
        <v>4998.4682956487095</v>
      </c>
      <c r="L1276" s="33">
        <v>23841944</v>
      </c>
      <c r="M1276" s="33">
        <v>0</v>
      </c>
      <c r="N1276" s="33">
        <v>0</v>
      </c>
      <c r="O1276" s="33">
        <v>0</v>
      </c>
      <c r="P1276" s="33">
        <f t="shared" si="224"/>
        <v>24082772</v>
      </c>
      <c r="Q1276" s="33">
        <f t="shared" si="225"/>
        <v>4998.4682956487095</v>
      </c>
      <c r="R1276" s="33">
        <f t="shared" si="226"/>
        <v>23841944</v>
      </c>
      <c r="S1276" s="33"/>
      <c r="T1276" s="30" t="str">
        <f t="shared" si="227"/>
        <v>COP</v>
      </c>
      <c r="U1276" s="33">
        <v>0</v>
      </c>
      <c r="V1276" s="33">
        <v>0</v>
      </c>
      <c r="W1276" s="33">
        <v>0</v>
      </c>
      <c r="X1276" s="33">
        <f t="shared" si="228"/>
        <v>24082772</v>
      </c>
      <c r="Y1276" s="33">
        <f t="shared" si="229"/>
        <v>4998.4682956487095</v>
      </c>
      <c r="Z1276" s="33">
        <f t="shared" si="230"/>
        <v>23841944</v>
      </c>
      <c r="AA1276" s="34">
        <f t="shared" si="231"/>
        <v>0.00058788055511137683</v>
      </c>
      <c r="AB1276" s="33" t="s">
        <v>5085</v>
      </c>
      <c r="AC1276" s="35">
        <v>44960</v>
      </c>
      <c r="AD1276" s="33">
        <v>60</v>
      </c>
      <c r="AE1276" s="36">
        <f t="shared" si="232"/>
        <v>45020</v>
      </c>
    </row>
    <row r="1277" spans="2:31" ht="14.5" hidden="1">
      <c r="B1277" s="29" t="s">
        <v>1369</v>
      </c>
      <c r="C1277" s="30" t="str">
        <f t="shared" si="222"/>
        <v>(Acreedores quirografarios)</v>
      </c>
      <c r="D1277" s="30">
        <v>5</v>
      </c>
      <c r="E1277" s="30" t="s">
        <v>5141</v>
      </c>
      <c r="F1277" s="30" t="s">
        <v>5142</v>
      </c>
      <c r="G1277" s="30" t="s">
        <v>5143</v>
      </c>
      <c r="H1277" s="31" t="s">
        <v>1370</v>
      </c>
      <c r="I1277" s="31" t="s">
        <v>62</v>
      </c>
      <c r="J1277" s="32">
        <v>749</v>
      </c>
      <c r="K1277" s="33">
        <f t="shared" si="223"/>
        <v>749</v>
      </c>
      <c r="L1277" s="33">
        <v>3313471</v>
      </c>
      <c r="M1277" s="33">
        <v>0</v>
      </c>
      <c r="N1277" s="33">
        <v>0</v>
      </c>
      <c r="O1277" s="33">
        <v>0</v>
      </c>
      <c r="P1277" s="33">
        <f t="shared" si="224"/>
        <v>749</v>
      </c>
      <c r="Q1277" s="33">
        <f t="shared" si="225"/>
        <v>749</v>
      </c>
      <c r="R1277" s="33">
        <f t="shared" si="226"/>
        <v>3313471</v>
      </c>
      <c r="S1277" s="33"/>
      <c r="T1277" s="30" t="str">
        <f t="shared" si="227"/>
        <v>USD</v>
      </c>
      <c r="U1277" s="33">
        <v>0</v>
      </c>
      <c r="V1277" s="33">
        <v>0</v>
      </c>
      <c r="W1277" s="33">
        <v>0</v>
      </c>
      <c r="X1277" s="33">
        <f t="shared" si="228"/>
        <v>749</v>
      </c>
      <c r="Y1277" s="33">
        <f t="shared" si="229"/>
        <v>749</v>
      </c>
      <c r="Z1277" s="33">
        <f t="shared" si="230"/>
        <v>3313471</v>
      </c>
      <c r="AA1277" s="34">
        <f t="shared" si="231"/>
        <v>8.1701608343071728E-05</v>
      </c>
      <c r="AB1277" s="33" t="s">
        <v>2762</v>
      </c>
      <c r="AC1277" s="35">
        <v>44767</v>
      </c>
      <c r="AD1277" s="33">
        <v>60</v>
      </c>
      <c r="AE1277" s="36">
        <f t="shared" si="232"/>
        <v>44827</v>
      </c>
    </row>
    <row r="1278" spans="2:31" ht="14.5" hidden="1">
      <c r="B1278" s="29" t="s">
        <v>1369</v>
      </c>
      <c r="C1278" s="30" t="str">
        <f t="shared" si="222"/>
        <v>(Acreedores quirografarios)</v>
      </c>
      <c r="D1278" s="30">
        <v>5</v>
      </c>
      <c r="E1278" s="30" t="s">
        <v>5141</v>
      </c>
      <c r="F1278" s="30" t="s">
        <v>5142</v>
      </c>
      <c r="G1278" s="30" t="s">
        <v>5143</v>
      </c>
      <c r="H1278" s="31" t="s">
        <v>1371</v>
      </c>
      <c r="I1278" s="31" t="s">
        <v>62</v>
      </c>
      <c r="J1278" s="32">
        <v>749</v>
      </c>
      <c r="K1278" s="33">
        <f t="shared" si="223"/>
        <v>749</v>
      </c>
      <c r="L1278" s="33">
        <v>3313471</v>
      </c>
      <c r="M1278" s="33">
        <v>0</v>
      </c>
      <c r="N1278" s="33">
        <v>0</v>
      </c>
      <c r="O1278" s="33">
        <v>0</v>
      </c>
      <c r="P1278" s="33">
        <f t="shared" si="224"/>
        <v>749</v>
      </c>
      <c r="Q1278" s="33">
        <f t="shared" si="225"/>
        <v>749</v>
      </c>
      <c r="R1278" s="33">
        <f t="shared" si="226"/>
        <v>3313471</v>
      </c>
      <c r="S1278" s="33"/>
      <c r="T1278" s="30" t="str">
        <f t="shared" si="227"/>
        <v>USD</v>
      </c>
      <c r="U1278" s="33">
        <v>0</v>
      </c>
      <c r="V1278" s="33">
        <v>0</v>
      </c>
      <c r="W1278" s="33">
        <v>0</v>
      </c>
      <c r="X1278" s="33">
        <f t="shared" si="228"/>
        <v>749</v>
      </c>
      <c r="Y1278" s="33">
        <f t="shared" si="229"/>
        <v>749</v>
      </c>
      <c r="Z1278" s="33">
        <f t="shared" si="230"/>
        <v>3313471</v>
      </c>
      <c r="AA1278" s="34">
        <f t="shared" si="231"/>
        <v>8.1701608343071728E-05</v>
      </c>
      <c r="AB1278" s="33" t="s">
        <v>2762</v>
      </c>
      <c r="AC1278" s="35">
        <v>44767</v>
      </c>
      <c r="AD1278" s="33">
        <v>60</v>
      </c>
      <c r="AE1278" s="36">
        <f t="shared" si="232"/>
        <v>44827</v>
      </c>
    </row>
    <row r="1279" spans="2:31" ht="14.5" hidden="1">
      <c r="B1279" s="29" t="s">
        <v>1372</v>
      </c>
      <c r="C1279" s="30" t="str">
        <f t="shared" si="222"/>
        <v>(Acreedores quirografarios)</v>
      </c>
      <c r="D1279" s="30">
        <v>5</v>
      </c>
      <c r="E1279" s="30" t="s">
        <v>5144</v>
      </c>
      <c r="F1279" s="30" t="s">
        <v>5145</v>
      </c>
      <c r="G1279" s="30" t="s">
        <v>5047</v>
      </c>
      <c r="H1279" s="31" t="s">
        <v>1373</v>
      </c>
      <c r="I1279" s="31" t="s">
        <v>48</v>
      </c>
      <c r="J1279" s="32">
        <v>1950000</v>
      </c>
      <c r="K1279" s="33">
        <f t="shared" si="223"/>
        <v>363.84791974590394</v>
      </c>
      <c r="L1279" s="33">
        <v>1735500</v>
      </c>
      <c r="M1279" s="33">
        <v>0</v>
      </c>
      <c r="N1279" s="33">
        <v>0</v>
      </c>
      <c r="O1279" s="33">
        <v>0</v>
      </c>
      <c r="P1279" s="33">
        <f t="shared" si="224"/>
        <v>1950000</v>
      </c>
      <c r="Q1279" s="33">
        <f t="shared" si="225"/>
        <v>363.84791974590394</v>
      </c>
      <c r="R1279" s="33">
        <f t="shared" si="226"/>
        <v>1735500</v>
      </c>
      <c r="S1279" s="33"/>
      <c r="T1279" s="30" t="str">
        <f t="shared" si="227"/>
        <v>COP</v>
      </c>
      <c r="U1279" s="33">
        <v>0</v>
      </c>
      <c r="V1279" s="33">
        <v>0</v>
      </c>
      <c r="W1279" s="33">
        <v>0</v>
      </c>
      <c r="X1279" s="33">
        <f t="shared" si="228"/>
        <v>1950000</v>
      </c>
      <c r="Y1279" s="33">
        <f t="shared" si="229"/>
        <v>363.84791974590394</v>
      </c>
      <c r="Z1279" s="33">
        <f t="shared" si="230"/>
        <v>1735500</v>
      </c>
      <c r="AA1279" s="34">
        <f t="shared" si="231"/>
        <v>4.2792932631491566E-05</v>
      </c>
      <c r="AB1279" s="33" t="s">
        <v>3370</v>
      </c>
      <c r="AC1279" s="35">
        <v>44907</v>
      </c>
      <c r="AD1279" s="33">
        <v>60</v>
      </c>
      <c r="AE1279" s="36">
        <f t="shared" si="232"/>
        <v>44967</v>
      </c>
    </row>
    <row r="1280" spans="2:31" ht="14.5" hidden="1">
      <c r="B1280" s="29" t="s">
        <v>1372</v>
      </c>
      <c r="C1280" s="30" t="str">
        <f t="shared" si="222"/>
        <v>(Acreedores quirografarios)</v>
      </c>
      <c r="D1280" s="30">
        <v>5</v>
      </c>
      <c r="E1280" s="30" t="s">
        <v>5144</v>
      </c>
      <c r="F1280" s="30" t="s">
        <v>5145</v>
      </c>
      <c r="G1280" s="30" t="s">
        <v>5047</v>
      </c>
      <c r="H1280" s="31" t="s">
        <v>1374</v>
      </c>
      <c r="I1280" s="31" t="s">
        <v>48</v>
      </c>
      <c r="J1280" s="32">
        <v>5866000</v>
      </c>
      <c r="K1280" s="33">
        <f t="shared" si="223"/>
        <v>1094.5291780663961</v>
      </c>
      <c r="L1280" s="33">
        <v>5220740</v>
      </c>
      <c r="M1280" s="33">
        <v>0</v>
      </c>
      <c r="N1280" s="33">
        <v>0</v>
      </c>
      <c r="O1280" s="33">
        <v>0</v>
      </c>
      <c r="P1280" s="33">
        <f t="shared" si="224"/>
        <v>5866000</v>
      </c>
      <c r="Q1280" s="33">
        <f t="shared" si="225"/>
        <v>1094.5291780663961</v>
      </c>
      <c r="R1280" s="33">
        <f t="shared" si="226"/>
        <v>5220740</v>
      </c>
      <c r="S1280" s="33"/>
      <c r="T1280" s="30" t="str">
        <f t="shared" si="227"/>
        <v>COP</v>
      </c>
      <c r="U1280" s="33">
        <v>0</v>
      </c>
      <c r="V1280" s="33">
        <v>0</v>
      </c>
      <c r="W1280" s="33">
        <v>0</v>
      </c>
      <c r="X1280" s="33">
        <f t="shared" si="228"/>
        <v>5866000</v>
      </c>
      <c r="Y1280" s="33">
        <f t="shared" si="229"/>
        <v>1094.5291780663961</v>
      </c>
      <c r="Z1280" s="33">
        <f t="shared" si="230"/>
        <v>5220740</v>
      </c>
      <c r="AA1280" s="34">
        <f t="shared" si="231"/>
        <v>0.00012872991939298951</v>
      </c>
      <c r="AB1280" s="33" t="s">
        <v>3370</v>
      </c>
      <c r="AC1280" s="35">
        <v>44943</v>
      </c>
      <c r="AD1280" s="33">
        <v>60</v>
      </c>
      <c r="AE1280" s="36">
        <f t="shared" si="232"/>
        <v>45003</v>
      </c>
    </row>
    <row r="1281" spans="2:31" ht="14.5" hidden="1">
      <c r="B1281" s="29" t="s">
        <v>1375</v>
      </c>
      <c r="C1281" s="30" t="str">
        <f t="shared" si="222"/>
        <v>(Proveedores estratégicos)</v>
      </c>
      <c r="D1281" s="30">
        <v>4</v>
      </c>
      <c r="E1281" s="30" t="s">
        <v>5146</v>
      </c>
      <c r="F1281" s="30" t="s">
        <v>5147</v>
      </c>
      <c r="G1281" s="30" t="s">
        <v>4912</v>
      </c>
      <c r="H1281" s="31" t="s">
        <v>1376</v>
      </c>
      <c r="I1281" s="31" t="s">
        <v>48</v>
      </c>
      <c r="J1281" s="32">
        <v>55229841</v>
      </c>
      <c r="K1281" s="33">
        <f t="shared" si="223"/>
        <v>10834.586412570625</v>
      </c>
      <c r="L1281" s="33">
        <v>51679352</v>
      </c>
      <c r="M1281" s="33">
        <v>0</v>
      </c>
      <c r="N1281" s="33">
        <v>0</v>
      </c>
      <c r="O1281" s="33">
        <v>0</v>
      </c>
      <c r="P1281" s="33">
        <f t="shared" si="224"/>
        <v>55229841</v>
      </c>
      <c r="Q1281" s="33">
        <f t="shared" si="225"/>
        <v>10834.586412570625</v>
      </c>
      <c r="R1281" s="33">
        <f t="shared" si="226"/>
        <v>51679352</v>
      </c>
      <c r="S1281" s="33"/>
      <c r="T1281" s="30" t="str">
        <f t="shared" si="227"/>
        <v>COP</v>
      </c>
      <c r="U1281" s="33">
        <v>0</v>
      </c>
      <c r="V1281" s="33">
        <v>0</v>
      </c>
      <c r="W1281" s="33">
        <v>0</v>
      </c>
      <c r="X1281" s="33">
        <f t="shared" si="228"/>
        <v>55229841</v>
      </c>
      <c r="Y1281" s="33">
        <f t="shared" si="229"/>
        <v>10834.586412570625</v>
      </c>
      <c r="Z1281" s="33">
        <f t="shared" si="230"/>
        <v>51679352</v>
      </c>
      <c r="AA1281" s="34">
        <f t="shared" si="231"/>
        <v>7.4518954209767889E-05</v>
      </c>
      <c r="AB1281" s="33" t="s">
        <v>676</v>
      </c>
      <c r="AC1281" s="35">
        <v>44915</v>
      </c>
      <c r="AD1281" s="33">
        <v>60</v>
      </c>
      <c r="AE1281" s="36">
        <f t="shared" si="232"/>
        <v>44975</v>
      </c>
    </row>
    <row r="1282" spans="2:31" ht="14.5" hidden="1">
      <c r="B1282" s="29" t="s">
        <v>1375</v>
      </c>
      <c r="C1282" s="30" t="str">
        <f t="shared" si="222"/>
        <v>(Proveedores estratégicos)</v>
      </c>
      <c r="D1282" s="30">
        <v>4</v>
      </c>
      <c r="E1282" s="30" t="s">
        <v>5146</v>
      </c>
      <c r="F1282" s="30" t="s">
        <v>5147</v>
      </c>
      <c r="G1282" s="30" t="s">
        <v>4912</v>
      </c>
      <c r="H1282" s="31" t="s">
        <v>1377</v>
      </c>
      <c r="I1282" s="31" t="s">
        <v>48</v>
      </c>
      <c r="J1282" s="32">
        <v>50649669</v>
      </c>
      <c r="K1282" s="33">
        <f t="shared" si="223"/>
        <v>9936.0816377873507</v>
      </c>
      <c r="L1282" s="33">
        <v>47393619</v>
      </c>
      <c r="M1282" s="33">
        <v>0</v>
      </c>
      <c r="N1282" s="33">
        <v>0</v>
      </c>
      <c r="O1282" s="33">
        <v>0</v>
      </c>
      <c r="P1282" s="33">
        <f t="shared" si="224"/>
        <v>50649669</v>
      </c>
      <c r="Q1282" s="33">
        <f t="shared" si="225"/>
        <v>9936.0816377873507</v>
      </c>
      <c r="R1282" s="33">
        <f t="shared" si="226"/>
        <v>47393619</v>
      </c>
      <c r="S1282" s="33"/>
      <c r="T1282" s="30" t="str">
        <f t="shared" si="227"/>
        <v>COP</v>
      </c>
      <c r="U1282" s="33">
        <v>0</v>
      </c>
      <c r="V1282" s="33">
        <v>0</v>
      </c>
      <c r="W1282" s="33">
        <v>0</v>
      </c>
      <c r="X1282" s="33">
        <f t="shared" si="228"/>
        <v>50649669</v>
      </c>
      <c r="Y1282" s="33">
        <f t="shared" si="229"/>
        <v>9936.0816377873507</v>
      </c>
      <c r="Z1282" s="33">
        <f t="shared" si="230"/>
        <v>47393619</v>
      </c>
      <c r="AA1282" s="34">
        <f t="shared" si="231"/>
        <v>6.833914875898958E-05</v>
      </c>
      <c r="AB1282" s="33" t="s">
        <v>676</v>
      </c>
      <c r="AC1282" s="35">
        <v>44915</v>
      </c>
      <c r="AD1282" s="33">
        <v>60</v>
      </c>
      <c r="AE1282" s="36">
        <f t="shared" si="232"/>
        <v>44975</v>
      </c>
    </row>
    <row r="1283" spans="2:31" ht="14.5" hidden="1">
      <c r="B1283" s="29" t="s">
        <v>1375</v>
      </c>
      <c r="C1283" s="30" t="str">
        <f t="shared" si="222"/>
        <v>(Proveedores estratégicos)</v>
      </c>
      <c r="D1283" s="30">
        <v>4</v>
      </c>
      <c r="E1283" s="30" t="s">
        <v>5146</v>
      </c>
      <c r="F1283" s="30" t="s">
        <v>5147</v>
      </c>
      <c r="G1283" s="30" t="s">
        <v>4912</v>
      </c>
      <c r="H1283" s="31" t="s">
        <v>1378</v>
      </c>
      <c r="I1283" s="31" t="s">
        <v>48</v>
      </c>
      <c r="J1283" s="32">
        <v>13326691</v>
      </c>
      <c r="K1283" s="33">
        <f t="shared" si="223"/>
        <v>2614.3327358302672</v>
      </c>
      <c r="L1283" s="33">
        <v>12469975</v>
      </c>
      <c r="M1283" s="33">
        <v>0</v>
      </c>
      <c r="N1283" s="33">
        <v>0</v>
      </c>
      <c r="O1283" s="33">
        <v>0</v>
      </c>
      <c r="P1283" s="33">
        <f t="shared" si="224"/>
        <v>13326691</v>
      </c>
      <c r="Q1283" s="33">
        <f t="shared" si="225"/>
        <v>2614.3327358302672</v>
      </c>
      <c r="R1283" s="33">
        <f t="shared" si="226"/>
        <v>12469975</v>
      </c>
      <c r="S1283" s="33"/>
      <c r="T1283" s="30" t="str">
        <f t="shared" si="227"/>
        <v>COP</v>
      </c>
      <c r="U1283" s="33">
        <v>0</v>
      </c>
      <c r="V1283" s="33">
        <v>0</v>
      </c>
      <c r="W1283" s="33">
        <v>0</v>
      </c>
      <c r="X1283" s="33">
        <f t="shared" si="228"/>
        <v>13326691</v>
      </c>
      <c r="Y1283" s="33">
        <f t="shared" si="229"/>
        <v>2614.3327358302672</v>
      </c>
      <c r="Z1283" s="33">
        <f t="shared" si="230"/>
        <v>12469975</v>
      </c>
      <c r="AA1283" s="34">
        <f t="shared" si="231"/>
        <v>1.7981059360456965E-05</v>
      </c>
      <c r="AB1283" s="33" t="s">
        <v>676</v>
      </c>
      <c r="AC1283" s="35">
        <v>44950</v>
      </c>
      <c r="AD1283" s="33">
        <v>60</v>
      </c>
      <c r="AE1283" s="36">
        <f t="shared" si="232"/>
        <v>45010</v>
      </c>
    </row>
    <row r="1284" spans="2:31" ht="14.5" hidden="1">
      <c r="B1284" s="29" t="s">
        <v>1379</v>
      </c>
      <c r="C1284" s="30" t="str">
        <f t="shared" si="222"/>
        <v>(Acreedores quirografarios)</v>
      </c>
      <c r="D1284" s="30">
        <v>5</v>
      </c>
      <c r="E1284" s="30" t="s">
        <v>5148</v>
      </c>
      <c r="F1284" s="30" t="s">
        <v>5149</v>
      </c>
      <c r="G1284" s="30" t="s">
        <v>5150</v>
      </c>
      <c r="H1284" s="31">
        <v>94044689</v>
      </c>
      <c r="I1284" s="31" t="s">
        <v>62</v>
      </c>
      <c r="J1284" s="32">
        <v>8430</v>
      </c>
      <c r="K1284" s="33">
        <f t="shared" si="223"/>
        <v>8430</v>
      </c>
      <c r="L1284" s="33">
        <v>31505608</v>
      </c>
      <c r="M1284" s="33">
        <v>0</v>
      </c>
      <c r="N1284" s="33">
        <v>0</v>
      </c>
      <c r="O1284" s="33">
        <v>0</v>
      </c>
      <c r="P1284" s="33">
        <f t="shared" si="224"/>
        <v>8430</v>
      </c>
      <c r="Q1284" s="33">
        <f t="shared" si="225"/>
        <v>8430</v>
      </c>
      <c r="R1284" s="33">
        <f t="shared" si="226"/>
        <v>31505608</v>
      </c>
      <c r="S1284" s="33"/>
      <c r="T1284" s="30" t="str">
        <f t="shared" si="227"/>
        <v>USD</v>
      </c>
      <c r="U1284" s="33">
        <v>0</v>
      </c>
      <c r="V1284" s="33">
        <v>0</v>
      </c>
      <c r="W1284" s="33">
        <v>0</v>
      </c>
      <c r="X1284" s="33">
        <f t="shared" si="228"/>
        <v>8430</v>
      </c>
      <c r="Y1284" s="33">
        <f t="shared" si="229"/>
        <v>8430</v>
      </c>
      <c r="Z1284" s="33">
        <f t="shared" si="230"/>
        <v>31505608</v>
      </c>
      <c r="AA1284" s="34">
        <f t="shared" si="231"/>
        <v>0.00077684664975982806</v>
      </c>
      <c r="AB1284" s="33" t="s">
        <v>4925</v>
      </c>
      <c r="AC1284" s="35">
        <v>44665</v>
      </c>
      <c r="AD1284" s="33">
        <v>30</v>
      </c>
      <c r="AE1284" s="36">
        <f t="shared" si="232"/>
        <v>44695</v>
      </c>
    </row>
    <row r="1285" spans="2:31" ht="14.5" hidden="1">
      <c r="B1285" s="29" t="s">
        <v>1380</v>
      </c>
      <c r="C1285" s="30" t="str">
        <f t="shared" si="222"/>
        <v>(Acreedores quirografarios)</v>
      </c>
      <c r="D1285" s="30">
        <v>5</v>
      </c>
      <c r="E1285" s="30" t="s">
        <v>5151</v>
      </c>
      <c r="F1285" s="30" t="s">
        <v>5152</v>
      </c>
      <c r="G1285" s="30" t="s">
        <v>4780</v>
      </c>
      <c r="H1285" s="31" t="s">
        <v>1381</v>
      </c>
      <c r="I1285" s="31" t="s">
        <v>48</v>
      </c>
      <c r="J1285" s="32">
        <v>37947935</v>
      </c>
      <c r="K1285" s="33">
        <f t="shared" si="223"/>
        <v>7497.8326362464222</v>
      </c>
      <c r="L1285" s="33">
        <v>35763537</v>
      </c>
      <c r="M1285" s="33">
        <v>0</v>
      </c>
      <c r="N1285" s="33">
        <v>0</v>
      </c>
      <c r="O1285" s="33">
        <v>0</v>
      </c>
      <c r="P1285" s="33">
        <f t="shared" si="224"/>
        <v>37947935</v>
      </c>
      <c r="Q1285" s="33">
        <f t="shared" si="225"/>
        <v>7497.8326362464222</v>
      </c>
      <c r="R1285" s="33">
        <f t="shared" si="226"/>
        <v>35763537</v>
      </c>
      <c r="S1285" s="33"/>
      <c r="T1285" s="30" t="str">
        <f t="shared" si="227"/>
        <v>COP</v>
      </c>
      <c r="U1285" s="33">
        <v>0</v>
      </c>
      <c r="V1285" s="33">
        <v>0</v>
      </c>
      <c r="W1285" s="33">
        <v>0</v>
      </c>
      <c r="X1285" s="33">
        <f t="shared" si="228"/>
        <v>37947935</v>
      </c>
      <c r="Y1285" s="33">
        <f t="shared" si="229"/>
        <v>7497.8326362464222</v>
      </c>
      <c r="Z1285" s="33">
        <f t="shared" si="230"/>
        <v>35763537</v>
      </c>
      <c r="AA1285" s="34">
        <f t="shared" si="231"/>
        <v>0.00088183614491780811</v>
      </c>
      <c r="AB1285" s="33" t="s">
        <v>4908</v>
      </c>
      <c r="AC1285" s="35">
        <v>44897</v>
      </c>
      <c r="AD1285" s="33">
        <v>60</v>
      </c>
      <c r="AE1285" s="36">
        <f t="shared" si="232"/>
        <v>44957</v>
      </c>
    </row>
    <row r="1286" spans="2:31" ht="14.5" hidden="1">
      <c r="B1286" s="29" t="s">
        <v>1380</v>
      </c>
      <c r="C1286" s="30" t="str">
        <f t="shared" si="222"/>
        <v>(Acreedores quirografarios)</v>
      </c>
      <c r="D1286" s="30">
        <v>5</v>
      </c>
      <c r="E1286" s="30" t="s">
        <v>5151</v>
      </c>
      <c r="F1286" s="30" t="s">
        <v>5152</v>
      </c>
      <c r="G1286" s="30" t="s">
        <v>4780</v>
      </c>
      <c r="H1286" s="31" t="s">
        <v>1382</v>
      </c>
      <c r="I1286" s="31" t="s">
        <v>48</v>
      </c>
      <c r="J1286" s="32">
        <v>42966722</v>
      </c>
      <c r="K1286" s="33">
        <f t="shared" si="223"/>
        <v>8494.869649988992</v>
      </c>
      <c r="L1286" s="33">
        <v>40519254</v>
      </c>
      <c r="M1286" s="33">
        <v>0</v>
      </c>
      <c r="N1286" s="33">
        <v>0</v>
      </c>
      <c r="O1286" s="33">
        <v>0</v>
      </c>
      <c r="P1286" s="33">
        <f t="shared" si="224"/>
        <v>42966722</v>
      </c>
      <c r="Q1286" s="33">
        <f t="shared" si="225"/>
        <v>8494.869649988992</v>
      </c>
      <c r="R1286" s="33">
        <f t="shared" si="226"/>
        <v>40519254</v>
      </c>
      <c r="S1286" s="33"/>
      <c r="T1286" s="30" t="str">
        <f t="shared" si="227"/>
        <v>COP</v>
      </c>
      <c r="U1286" s="33">
        <v>0</v>
      </c>
      <c r="V1286" s="33">
        <v>0</v>
      </c>
      <c r="W1286" s="33">
        <v>0</v>
      </c>
      <c r="X1286" s="33">
        <f t="shared" si="228"/>
        <v>42966722</v>
      </c>
      <c r="Y1286" s="33">
        <f t="shared" si="229"/>
        <v>8494.869649988992</v>
      </c>
      <c r="Z1286" s="33">
        <f t="shared" si="230"/>
        <v>40519254</v>
      </c>
      <c r="AA1286" s="34">
        <f t="shared" si="231"/>
        <v>0.00099909980218974067</v>
      </c>
      <c r="AB1286" s="33" t="s">
        <v>4908</v>
      </c>
      <c r="AC1286" s="35">
        <v>44932</v>
      </c>
      <c r="AD1286" s="33">
        <v>60</v>
      </c>
      <c r="AE1286" s="36">
        <f t="shared" si="232"/>
        <v>44992</v>
      </c>
    </row>
    <row r="1287" spans="2:31" ht="14.5" hidden="1">
      <c r="B1287" s="29" t="s">
        <v>1380</v>
      </c>
      <c r="C1287" s="30" t="str">
        <f t="shared" si="222"/>
        <v>(Acreedores quirografarios)</v>
      </c>
      <c r="D1287" s="30">
        <v>5</v>
      </c>
      <c r="E1287" s="30" t="s">
        <v>5151</v>
      </c>
      <c r="F1287" s="30" t="s">
        <v>5152</v>
      </c>
      <c r="G1287" s="30" t="s">
        <v>4780</v>
      </c>
      <c r="H1287" s="31" t="s">
        <v>1383</v>
      </c>
      <c r="I1287" s="31" t="s">
        <v>48</v>
      </c>
      <c r="J1287" s="32">
        <v>42966722</v>
      </c>
      <c r="K1287" s="33">
        <f t="shared" si="223"/>
        <v>8337.6437414174452</v>
      </c>
      <c r="L1287" s="33">
        <v>39769310</v>
      </c>
      <c r="M1287" s="33">
        <v>0</v>
      </c>
      <c r="N1287" s="33">
        <v>0</v>
      </c>
      <c r="O1287" s="33">
        <v>0</v>
      </c>
      <c r="P1287" s="33">
        <f t="shared" si="224"/>
        <v>42966722</v>
      </c>
      <c r="Q1287" s="33">
        <f t="shared" si="225"/>
        <v>8337.6437414174452</v>
      </c>
      <c r="R1287" s="33">
        <f t="shared" si="226"/>
        <v>39769310</v>
      </c>
      <c r="S1287" s="33"/>
      <c r="T1287" s="30" t="str">
        <f t="shared" si="227"/>
        <v>COP</v>
      </c>
      <c r="U1287" s="33">
        <v>0</v>
      </c>
      <c r="V1287" s="33">
        <v>0</v>
      </c>
      <c r="W1287" s="33">
        <v>0</v>
      </c>
      <c r="X1287" s="33">
        <f t="shared" si="228"/>
        <v>42966722</v>
      </c>
      <c r="Y1287" s="33">
        <f t="shared" si="229"/>
        <v>8337.6437414174452</v>
      </c>
      <c r="Z1287" s="33">
        <f t="shared" si="230"/>
        <v>39769310</v>
      </c>
      <c r="AA1287" s="34">
        <f t="shared" si="231"/>
        <v>0.00098060812655194687</v>
      </c>
      <c r="AB1287" s="33" t="s">
        <v>4908</v>
      </c>
      <c r="AC1287" s="35">
        <v>44958</v>
      </c>
      <c r="AD1287" s="33">
        <v>60</v>
      </c>
      <c r="AE1287" s="36">
        <f t="shared" si="232"/>
        <v>45018</v>
      </c>
    </row>
    <row r="1288" spans="1:31" ht="14.5" hidden="1">
      <c r="A1288" s="1" t="s">
        <v>68</v>
      </c>
      <c r="B1288" s="29" t="s">
        <v>1384</v>
      </c>
      <c r="C1288" s="30" t="str">
        <f t="shared" si="222"/>
        <v>(Acreedores quirografarios)</v>
      </c>
      <c r="D1288" s="30">
        <v>5</v>
      </c>
      <c r="E1288" s="30" t="s">
        <v>5153</v>
      </c>
      <c r="F1288" s="30" t="s">
        <v>5154</v>
      </c>
      <c r="G1288" s="30" t="s">
        <v>4936</v>
      </c>
      <c r="H1288" s="31" t="s">
        <v>1385</v>
      </c>
      <c r="I1288" s="31" t="s">
        <v>48</v>
      </c>
      <c r="J1288" s="32">
        <v>1487500</v>
      </c>
      <c r="K1288" s="33">
        <f t="shared" si="223"/>
        <v>293.90337222344516</v>
      </c>
      <c r="L1288" s="33">
        <v>1401875</v>
      </c>
      <c r="M1288" s="33">
        <v>0</v>
      </c>
      <c r="N1288" s="33">
        <v>0</v>
      </c>
      <c r="O1288" s="33">
        <v>0</v>
      </c>
      <c r="P1288" s="33">
        <f t="shared" si="224"/>
        <v>1487500</v>
      </c>
      <c r="Q1288" s="33">
        <f t="shared" si="225"/>
        <v>293.90337222344516</v>
      </c>
      <c r="R1288" s="33">
        <f t="shared" si="226"/>
        <v>1401875</v>
      </c>
      <c r="S1288" s="33"/>
      <c r="T1288" s="30" t="str">
        <f t="shared" si="227"/>
        <v>COP</v>
      </c>
      <c r="U1288" s="33">
        <v>0</v>
      </c>
      <c r="V1288" s="33">
        <v>0</v>
      </c>
      <c r="W1288" s="33">
        <v>0</v>
      </c>
      <c r="X1288" s="33">
        <f t="shared" si="228"/>
        <v>1487500</v>
      </c>
      <c r="Y1288" s="33">
        <f t="shared" si="229"/>
        <v>293.90337222344516</v>
      </c>
      <c r="Z1288" s="33">
        <f t="shared" si="230"/>
        <v>1401875</v>
      </c>
      <c r="AA1288" s="34">
        <f t="shared" si="231"/>
        <v>3.4566604686126326E-05</v>
      </c>
      <c r="AB1288" s="33" t="s">
        <v>762</v>
      </c>
      <c r="AC1288" s="35">
        <v>44959</v>
      </c>
      <c r="AD1288" s="33">
        <v>60</v>
      </c>
      <c r="AE1288" s="36">
        <f t="shared" si="232"/>
        <v>45019</v>
      </c>
    </row>
    <row r="1289" spans="1:31" ht="14.5" hidden="1">
      <c r="A1289" s="1" t="s">
        <v>68</v>
      </c>
      <c r="B1289" s="29" t="s">
        <v>1384</v>
      </c>
      <c r="C1289" s="30" t="str">
        <f t="shared" si="222"/>
        <v>(Acreedores quirografarios)</v>
      </c>
      <c r="D1289" s="30">
        <v>5</v>
      </c>
      <c r="E1289" s="30" t="s">
        <v>5153</v>
      </c>
      <c r="F1289" s="30" t="s">
        <v>5154</v>
      </c>
      <c r="G1289" s="30" t="s">
        <v>4936</v>
      </c>
      <c r="H1289" s="31" t="s">
        <v>1386</v>
      </c>
      <c r="I1289" s="31" t="s">
        <v>48</v>
      </c>
      <c r="J1289" s="32">
        <v>113050</v>
      </c>
      <c r="K1289" s="33">
        <f t="shared" si="223"/>
        <v>23.133222218728051</v>
      </c>
      <c r="L1289" s="33">
        <v>110342</v>
      </c>
      <c r="M1289" s="33">
        <v>0</v>
      </c>
      <c r="N1289" s="33">
        <v>0</v>
      </c>
      <c r="O1289" s="33">
        <v>0</v>
      </c>
      <c r="P1289" s="33">
        <f t="shared" si="224"/>
        <v>113050</v>
      </c>
      <c r="Q1289" s="33">
        <f t="shared" si="225"/>
        <v>23.133222218728051</v>
      </c>
      <c r="R1289" s="33">
        <f t="shared" si="226"/>
        <v>110342</v>
      </c>
      <c r="S1289" s="33"/>
      <c r="T1289" s="30" t="str">
        <f t="shared" si="227"/>
        <v>COP</v>
      </c>
      <c r="U1289" s="33">
        <v>0</v>
      </c>
      <c r="V1289" s="33">
        <v>0</v>
      </c>
      <c r="W1289" s="33">
        <v>0</v>
      </c>
      <c r="X1289" s="33">
        <f t="shared" si="228"/>
        <v>113050</v>
      </c>
      <c r="Y1289" s="33">
        <f t="shared" si="229"/>
        <v>23.133222218728051</v>
      </c>
      <c r="Z1289" s="33">
        <f t="shared" si="230"/>
        <v>110342</v>
      </c>
      <c r="AA1289" s="34">
        <f t="shared" si="231"/>
        <v>2.7207477801348559E-06</v>
      </c>
      <c r="AB1289" s="33" t="s">
        <v>762</v>
      </c>
      <c r="AC1289" s="35">
        <v>44959</v>
      </c>
      <c r="AD1289" s="33">
        <v>60</v>
      </c>
      <c r="AE1289" s="36">
        <f t="shared" si="232"/>
        <v>45019</v>
      </c>
    </row>
    <row r="1290" spans="1:31" ht="14.5" hidden="1">
      <c r="A1290" s="1" t="s">
        <v>68</v>
      </c>
      <c r="B1290" s="29" t="s">
        <v>1384</v>
      </c>
      <c r="C1290" s="30" t="str">
        <f t="shared" si="222"/>
        <v>(Acreedores quirografarios)</v>
      </c>
      <c r="D1290" s="30">
        <v>5</v>
      </c>
      <c r="E1290" s="30" t="s">
        <v>5153</v>
      </c>
      <c r="F1290" s="30" t="s">
        <v>5154</v>
      </c>
      <c r="G1290" s="30" t="s">
        <v>4936</v>
      </c>
      <c r="H1290" s="31" t="s">
        <v>1387</v>
      </c>
      <c r="I1290" s="31" t="s">
        <v>48</v>
      </c>
      <c r="J1290" s="32">
        <v>485550</v>
      </c>
      <c r="K1290" s="33">
        <f t="shared" si="223"/>
        <v>99.734163548119952</v>
      </c>
      <c r="L1290" s="33">
        <v>475717</v>
      </c>
      <c r="M1290" s="33">
        <v>0</v>
      </c>
      <c r="N1290" s="33">
        <v>0</v>
      </c>
      <c r="O1290" s="33">
        <v>0</v>
      </c>
      <c r="P1290" s="33">
        <f t="shared" si="224"/>
        <v>485550</v>
      </c>
      <c r="Q1290" s="33">
        <f t="shared" si="225"/>
        <v>99.734163548119952</v>
      </c>
      <c r="R1290" s="33">
        <f t="shared" si="226"/>
        <v>475717</v>
      </c>
      <c r="S1290" s="33"/>
      <c r="T1290" s="30" t="str">
        <f t="shared" si="227"/>
        <v>COP</v>
      </c>
      <c r="U1290" s="33">
        <v>0</v>
      </c>
      <c r="V1290" s="33">
        <v>0</v>
      </c>
      <c r="W1290" s="33">
        <v>0</v>
      </c>
      <c r="X1290" s="33">
        <f t="shared" si="228"/>
        <v>485550</v>
      </c>
      <c r="Y1290" s="33">
        <f t="shared" si="229"/>
        <v>99.734163548119952</v>
      </c>
      <c r="Z1290" s="33">
        <f t="shared" si="230"/>
        <v>475717</v>
      </c>
      <c r="AA1290" s="34">
        <f t="shared" si="231"/>
        <v>1.1729948448663366E-05</v>
      </c>
      <c r="AB1290" s="33" t="s">
        <v>762</v>
      </c>
      <c r="AC1290" s="35">
        <v>44959</v>
      </c>
      <c r="AD1290" s="33">
        <v>60</v>
      </c>
      <c r="AE1290" s="36">
        <f t="shared" si="232"/>
        <v>45019</v>
      </c>
    </row>
    <row r="1291" spans="2:31" ht="14.5" hidden="1">
      <c r="B1291" s="29" t="s">
        <v>1388</v>
      </c>
      <c r="C1291" s="30" t="str">
        <f t="shared" si="222"/>
        <v>(Acreedores quirografarios)</v>
      </c>
      <c r="D1291" s="30">
        <v>5</v>
      </c>
      <c r="E1291" s="30" t="s">
        <v>5155</v>
      </c>
      <c r="F1291" s="30" t="s">
        <v>5156</v>
      </c>
      <c r="G1291" s="30" t="s">
        <v>4912</v>
      </c>
      <c r="H1291" s="31" t="s">
        <v>1389</v>
      </c>
      <c r="I1291" s="31" t="s">
        <v>48</v>
      </c>
      <c r="J1291" s="32">
        <v>339150</v>
      </c>
      <c r="K1291" s="33">
        <f t="shared" si="223"/>
        <v>69.399876306382794</v>
      </c>
      <c r="L1291" s="33">
        <v>331027</v>
      </c>
      <c r="M1291" s="33">
        <v>0</v>
      </c>
      <c r="N1291" s="33">
        <v>0</v>
      </c>
      <c r="O1291" s="33">
        <v>0</v>
      </c>
      <c r="P1291" s="33">
        <f t="shared" si="224"/>
        <v>339150</v>
      </c>
      <c r="Q1291" s="33">
        <f t="shared" si="225"/>
        <v>69.399876306382794</v>
      </c>
      <c r="R1291" s="33">
        <f t="shared" si="226"/>
        <v>331027</v>
      </c>
      <c r="S1291" s="33"/>
      <c r="T1291" s="30" t="str">
        <f t="shared" si="227"/>
        <v>COP</v>
      </c>
      <c r="U1291" s="33">
        <v>0</v>
      </c>
      <c r="V1291" s="33">
        <v>0</v>
      </c>
      <c r="W1291" s="33">
        <v>0</v>
      </c>
      <c r="X1291" s="33">
        <f t="shared" si="228"/>
        <v>339150</v>
      </c>
      <c r="Y1291" s="33">
        <f t="shared" si="229"/>
        <v>69.399876306382794</v>
      </c>
      <c r="Z1291" s="33">
        <f t="shared" si="230"/>
        <v>331027</v>
      </c>
      <c r="AA1291" s="34">
        <f t="shared" si="231"/>
        <v>8.1622679978131716E-06</v>
      </c>
      <c r="AB1291" s="33" t="s">
        <v>953</v>
      </c>
      <c r="AC1291" s="35">
        <v>44945</v>
      </c>
      <c r="AD1291" s="33">
        <v>60</v>
      </c>
      <c r="AE1291" s="36">
        <f t="shared" si="232"/>
        <v>45005</v>
      </c>
    </row>
    <row r="1292" spans="2:31" ht="14.5" hidden="1">
      <c r="B1292" s="29" t="s">
        <v>1390</v>
      </c>
      <c r="C1292" s="30" t="str">
        <f t="shared" si="222"/>
        <v>(Acreedores quirografarios)</v>
      </c>
      <c r="D1292" s="30">
        <v>5</v>
      </c>
      <c r="E1292" s="30" t="s">
        <v>5157</v>
      </c>
      <c r="F1292" s="30" t="s">
        <v>5158</v>
      </c>
      <c r="G1292" s="30" t="s">
        <v>4770</v>
      </c>
      <c r="H1292" s="31" t="s">
        <v>1391</v>
      </c>
      <c r="I1292" s="31" t="s">
        <v>48</v>
      </c>
      <c r="J1292" s="32">
        <v>1927800</v>
      </c>
      <c r="K1292" s="33">
        <f t="shared" si="223"/>
        <v>382.24367642588339</v>
      </c>
      <c r="L1292" s="33">
        <v>1823245</v>
      </c>
      <c r="M1292" s="33">
        <v>0</v>
      </c>
      <c r="N1292" s="33">
        <v>0</v>
      </c>
      <c r="O1292" s="33">
        <v>0</v>
      </c>
      <c r="P1292" s="33">
        <f t="shared" si="224"/>
        <v>1927800</v>
      </c>
      <c r="Q1292" s="33">
        <f t="shared" si="225"/>
        <v>382.24367642588339</v>
      </c>
      <c r="R1292" s="33">
        <f t="shared" si="226"/>
        <v>1823245</v>
      </c>
      <c r="S1292" s="33"/>
      <c r="T1292" s="30" t="str">
        <f t="shared" si="227"/>
        <v>COP</v>
      </c>
      <c r="U1292" s="33">
        <v>0</v>
      </c>
      <c r="V1292" s="33">
        <v>0</v>
      </c>
      <c r="W1292" s="33">
        <v>0</v>
      </c>
      <c r="X1292" s="33">
        <f t="shared" si="228"/>
        <v>1927800</v>
      </c>
      <c r="Y1292" s="33">
        <f t="shared" si="229"/>
        <v>382.24367642588339</v>
      </c>
      <c r="Z1292" s="33">
        <f t="shared" si="230"/>
        <v>1823245</v>
      </c>
      <c r="AA1292" s="34">
        <f t="shared" si="231"/>
        <v>4.4956496949411602E-05</v>
      </c>
      <c r="AB1292" s="33" t="s">
        <v>5132</v>
      </c>
      <c r="AC1292" s="35">
        <v>44911</v>
      </c>
      <c r="AD1292" s="33">
        <v>60</v>
      </c>
      <c r="AE1292" s="36">
        <f t="shared" si="232"/>
        <v>44971</v>
      </c>
    </row>
    <row r="1293" spans="2:31" ht="14.5" hidden="1">
      <c r="B1293" s="29" t="s">
        <v>1392</v>
      </c>
      <c r="C1293" s="30" t="str">
        <f t="shared" si="222"/>
        <v>(Acreedores quirografarios)</v>
      </c>
      <c r="D1293" s="30">
        <v>5</v>
      </c>
      <c r="E1293" s="30" t="s">
        <v>5159</v>
      </c>
      <c r="F1293" s="30" t="s">
        <v>5160</v>
      </c>
      <c r="G1293" s="30" t="s">
        <v>4912</v>
      </c>
      <c r="H1293" s="31" t="s">
        <v>1393</v>
      </c>
      <c r="I1293" s="31" t="s">
        <v>48</v>
      </c>
      <c r="J1293" s="32">
        <v>170000</v>
      </c>
      <c r="K1293" s="33">
        <f t="shared" si="223"/>
        <v>34.497730536599683</v>
      </c>
      <c r="L1293" s="33">
        <v>164549</v>
      </c>
      <c r="M1293" s="33">
        <v>0</v>
      </c>
      <c r="N1293" s="33">
        <v>0</v>
      </c>
      <c r="O1293" s="33">
        <v>0</v>
      </c>
      <c r="P1293" s="33">
        <f t="shared" si="224"/>
        <v>170000</v>
      </c>
      <c r="Q1293" s="33">
        <f t="shared" si="225"/>
        <v>34.497730536599683</v>
      </c>
      <c r="R1293" s="33">
        <f t="shared" si="226"/>
        <v>164549</v>
      </c>
      <c r="S1293" s="33"/>
      <c r="T1293" s="30" t="str">
        <f t="shared" si="227"/>
        <v>COP</v>
      </c>
      <c r="U1293" s="33">
        <v>0</v>
      </c>
      <c r="V1293" s="33">
        <v>0</v>
      </c>
      <c r="W1293" s="33">
        <v>0</v>
      </c>
      <c r="X1293" s="33">
        <f t="shared" si="228"/>
        <v>170000</v>
      </c>
      <c r="Y1293" s="33">
        <f t="shared" si="229"/>
        <v>34.497730536599683</v>
      </c>
      <c r="Z1293" s="33">
        <f t="shared" si="230"/>
        <v>164549</v>
      </c>
      <c r="AA1293" s="34">
        <f t="shared" si="231"/>
        <v>4.0573519283084441E-06</v>
      </c>
      <c r="AB1293" s="33" t="s">
        <v>3370</v>
      </c>
      <c r="AC1293" s="35">
        <v>44917</v>
      </c>
      <c r="AD1293" s="33">
        <v>60</v>
      </c>
      <c r="AE1293" s="36">
        <f t="shared" si="232"/>
        <v>44977</v>
      </c>
    </row>
    <row r="1294" spans="2:31" ht="14.5" hidden="1">
      <c r="B1294" s="29" t="s">
        <v>1392</v>
      </c>
      <c r="C1294" s="30" t="str">
        <f t="shared" si="222"/>
        <v>(Acreedores quirografarios)</v>
      </c>
      <c r="D1294" s="30">
        <v>5</v>
      </c>
      <c r="E1294" s="30" t="s">
        <v>5159</v>
      </c>
      <c r="F1294" s="30" t="s">
        <v>5160</v>
      </c>
      <c r="G1294" s="30" t="s">
        <v>4912</v>
      </c>
      <c r="H1294" s="31" t="s">
        <v>1394</v>
      </c>
      <c r="I1294" s="31" t="s">
        <v>48</v>
      </c>
      <c r="J1294" s="32">
        <v>759997</v>
      </c>
      <c r="K1294" s="33">
        <f t="shared" si="223"/>
        <v>148.86841305282135</v>
      </c>
      <c r="L1294" s="33">
        <v>710080</v>
      </c>
      <c r="M1294" s="33">
        <v>0</v>
      </c>
      <c r="N1294" s="33">
        <v>0</v>
      </c>
      <c r="O1294" s="33">
        <v>0</v>
      </c>
      <c r="P1294" s="33">
        <f t="shared" si="224"/>
        <v>759997</v>
      </c>
      <c r="Q1294" s="33">
        <f t="shared" si="225"/>
        <v>148.86841305282135</v>
      </c>
      <c r="R1294" s="33">
        <f t="shared" si="226"/>
        <v>710080</v>
      </c>
      <c r="S1294" s="33"/>
      <c r="T1294" s="30" t="str">
        <f t="shared" si="227"/>
        <v>COP</v>
      </c>
      <c r="U1294" s="33">
        <v>0</v>
      </c>
      <c r="V1294" s="33">
        <v>0</v>
      </c>
      <c r="W1294" s="33">
        <v>0</v>
      </c>
      <c r="X1294" s="33">
        <f t="shared" si="228"/>
        <v>759997</v>
      </c>
      <c r="Y1294" s="33">
        <f t="shared" si="229"/>
        <v>148.86841305282135</v>
      </c>
      <c r="Z1294" s="33">
        <f t="shared" si="230"/>
        <v>710080</v>
      </c>
      <c r="AA1294" s="34">
        <f t="shared" si="231"/>
        <v>1.7508732701221279E-05</v>
      </c>
      <c r="AB1294" s="33" t="s">
        <v>3370</v>
      </c>
      <c r="AC1294" s="35">
        <v>44960</v>
      </c>
      <c r="AD1294" s="33">
        <v>60</v>
      </c>
      <c r="AE1294" s="36">
        <f t="shared" si="232"/>
        <v>45020</v>
      </c>
    </row>
    <row r="1295" spans="2:31" ht="14.5" hidden="1">
      <c r="B1295" s="29" t="s">
        <v>1395</v>
      </c>
      <c r="C1295" s="30" t="str">
        <f t="shared" si="233" ref="C1295:C1358">+IF(D1295=1,$A$4,IF(D1295=2,$A$5,IF(D1295=3,$A$6,IF(D1295=4,$A$7,IF(D1295=5,$A$8,IF(D1295=6,$A$9,))))))</f>
        <v>(Acreedores quirografarios)</v>
      </c>
      <c r="D1295" s="30">
        <v>5</v>
      </c>
      <c r="E1295" s="30" t="s">
        <v>5161</v>
      </c>
      <c r="F1295" s="30" t="s">
        <v>5162</v>
      </c>
      <c r="G1295" s="30" t="s">
        <v>4770</v>
      </c>
      <c r="H1295" s="31" t="s">
        <v>1396</v>
      </c>
      <c r="I1295" s="31" t="s">
        <v>48</v>
      </c>
      <c r="J1295" s="32">
        <v>2250000</v>
      </c>
      <c r="K1295" s="33">
        <f t="shared" si="234" ref="K1295:K1358">+IF(I1295="USD",J1295,L1295/$L$3)</f>
        <v>471.71294694801719</v>
      </c>
      <c r="L1295" s="33">
        <v>2250000</v>
      </c>
      <c r="M1295" s="33">
        <v>0</v>
      </c>
      <c r="N1295" s="33">
        <v>0</v>
      </c>
      <c r="O1295" s="33">
        <v>0</v>
      </c>
      <c r="P1295" s="33">
        <f t="shared" si="235" ref="P1295:P1358">+J1295+M1295</f>
        <v>2250000</v>
      </c>
      <c r="Q1295" s="33">
        <f t="shared" si="236" ref="Q1295:Q1358">+K1295+N1295</f>
        <v>471.71294694801719</v>
      </c>
      <c r="R1295" s="33">
        <f t="shared" si="237" ref="R1295:R1358">+L1295+O1295</f>
        <v>2250000</v>
      </c>
      <c r="S1295" s="33"/>
      <c r="T1295" s="30" t="str">
        <f t="shared" si="238" ref="T1295:T1358">+I1295</f>
        <v>COP</v>
      </c>
      <c r="U1295" s="33">
        <v>0</v>
      </c>
      <c r="V1295" s="33">
        <v>0</v>
      </c>
      <c r="W1295" s="33">
        <v>0</v>
      </c>
      <c r="X1295" s="33">
        <f t="shared" si="239" ref="X1295:X1358">+P1295+U1295</f>
        <v>2250000</v>
      </c>
      <c r="Y1295" s="33">
        <f t="shared" si="240" ref="Y1295:Y1358">+Q1295+V1295</f>
        <v>471.71294694801719</v>
      </c>
      <c r="Z1295" s="33">
        <f t="shared" si="241" ref="Z1295:Z1358">+R1295+W1295</f>
        <v>2250000</v>
      </c>
      <c r="AA1295" s="34">
        <f t="shared" si="242" ref="AA1295:AA1358">+IF(D1295=1,Z1295/$C$4,IF(D1295=2,Z1295/$C$5,IF(D1295=3,Z1295/$C$6,IF(D1295=4,Z1295/$C$7,IF(D1295=5,Z1295/$C$8,IF(D1295=6,Z1295/$C$9))))))</f>
        <v>5.5479169358027096E-05</v>
      </c>
      <c r="AB1295" s="33" t="s">
        <v>1728</v>
      </c>
      <c r="AC1295" s="35">
        <v>44915</v>
      </c>
      <c r="AD1295" s="33">
        <v>60</v>
      </c>
      <c r="AE1295" s="36">
        <f t="shared" si="232"/>
        <v>44975</v>
      </c>
    </row>
    <row r="1296" spans="2:31" ht="14.5" hidden="1">
      <c r="B1296" s="29" t="s">
        <v>1397</v>
      </c>
      <c r="C1296" s="30" t="str">
        <f t="shared" si="233"/>
        <v>(Acreedores quirografarios)</v>
      </c>
      <c r="D1296" s="30">
        <v>5</v>
      </c>
      <c r="E1296" s="30" t="s">
        <v>5163</v>
      </c>
      <c r="F1296" s="30" t="s">
        <v>5164</v>
      </c>
      <c r="G1296" s="30" t="s">
        <v>4912</v>
      </c>
      <c r="H1296" s="31" t="s">
        <v>1398</v>
      </c>
      <c r="I1296" s="31" t="s">
        <v>48</v>
      </c>
      <c r="J1296" s="32">
        <v>3481200</v>
      </c>
      <c r="K1296" s="33">
        <f t="shared" si="234"/>
        <v>715.23758608761273</v>
      </c>
      <c r="L1296" s="33">
        <v>3411576</v>
      </c>
      <c r="M1296" s="33">
        <v>0</v>
      </c>
      <c r="N1296" s="33">
        <v>0</v>
      </c>
      <c r="O1296" s="33">
        <v>0</v>
      </c>
      <c r="P1296" s="33">
        <f t="shared" si="235"/>
        <v>3481200</v>
      </c>
      <c r="Q1296" s="33">
        <f t="shared" si="236"/>
        <v>715.23758608761273</v>
      </c>
      <c r="R1296" s="33">
        <f t="shared" si="237"/>
        <v>3411576</v>
      </c>
      <c r="S1296" s="33"/>
      <c r="T1296" s="30" t="str">
        <f t="shared" si="238"/>
        <v>COP</v>
      </c>
      <c r="U1296" s="33">
        <v>0</v>
      </c>
      <c r="V1296" s="33">
        <v>0</v>
      </c>
      <c r="W1296" s="33">
        <v>0</v>
      </c>
      <c r="X1296" s="33">
        <f t="shared" si="239"/>
        <v>3481200</v>
      </c>
      <c r="Y1296" s="33">
        <f t="shared" si="240"/>
        <v>715.23758608761273</v>
      </c>
      <c r="Z1296" s="33">
        <f t="shared" si="241"/>
        <v>3411576</v>
      </c>
      <c r="AA1296" s="34">
        <f t="shared" si="242"/>
        <v>8.4120623414124727E-05</v>
      </c>
      <c r="AB1296" s="33" t="s">
        <v>3370</v>
      </c>
      <c r="AC1296" s="35">
        <v>44902</v>
      </c>
      <c r="AD1296" s="33">
        <v>60</v>
      </c>
      <c r="AE1296" s="36">
        <f t="shared" si="232"/>
        <v>44962</v>
      </c>
    </row>
    <row r="1297" spans="2:31" ht="14.5" hidden="1">
      <c r="B1297" s="29" t="s">
        <v>1397</v>
      </c>
      <c r="C1297" s="30" t="str">
        <f t="shared" si="233"/>
        <v>(Acreedores quirografarios)</v>
      </c>
      <c r="D1297" s="30">
        <v>5</v>
      </c>
      <c r="E1297" s="30" t="s">
        <v>5163</v>
      </c>
      <c r="F1297" s="30" t="s">
        <v>5164</v>
      </c>
      <c r="G1297" s="30" t="s">
        <v>4912</v>
      </c>
      <c r="H1297" s="31" t="s">
        <v>1399</v>
      </c>
      <c r="I1297" s="31" t="s">
        <v>48</v>
      </c>
      <c r="J1297" s="32">
        <v>1233300</v>
      </c>
      <c r="K1297" s="33">
        <f t="shared" si="234"/>
        <v>253.39035818736437</v>
      </c>
      <c r="L1297" s="33">
        <v>1208634</v>
      </c>
      <c r="M1297" s="33">
        <v>0</v>
      </c>
      <c r="N1297" s="33">
        <v>0</v>
      </c>
      <c r="O1297" s="33">
        <v>0</v>
      </c>
      <c r="P1297" s="33">
        <f t="shared" si="235"/>
        <v>1233300</v>
      </c>
      <c r="Q1297" s="33">
        <f t="shared" si="236"/>
        <v>253.39035818736437</v>
      </c>
      <c r="R1297" s="33">
        <f t="shared" si="237"/>
        <v>1208634</v>
      </c>
      <c r="S1297" s="33"/>
      <c r="T1297" s="30" t="str">
        <f t="shared" si="238"/>
        <v>COP</v>
      </c>
      <c r="U1297" s="33">
        <v>0</v>
      </c>
      <c r="V1297" s="33">
        <v>0</v>
      </c>
      <c r="W1297" s="33">
        <v>0</v>
      </c>
      <c r="X1297" s="33">
        <f t="shared" si="239"/>
        <v>1233300</v>
      </c>
      <c r="Y1297" s="33">
        <f t="shared" si="240"/>
        <v>253.39035818736437</v>
      </c>
      <c r="Z1297" s="33">
        <f t="shared" si="241"/>
        <v>1208634</v>
      </c>
      <c r="AA1297" s="34">
        <f t="shared" si="242"/>
        <v>2.9801782390164318E-05</v>
      </c>
      <c r="AB1297" s="33" t="s">
        <v>3370</v>
      </c>
      <c r="AC1297" s="35">
        <v>44902</v>
      </c>
      <c r="AD1297" s="33">
        <v>60</v>
      </c>
      <c r="AE1297" s="36">
        <f t="shared" si="232"/>
        <v>44962</v>
      </c>
    </row>
    <row r="1298" spans="2:31" ht="14.5" hidden="1">
      <c r="B1298" s="29" t="s">
        <v>1397</v>
      </c>
      <c r="C1298" s="30" t="str">
        <f t="shared" si="233"/>
        <v>(Acreedores quirografarios)</v>
      </c>
      <c r="D1298" s="30">
        <v>5</v>
      </c>
      <c r="E1298" s="30" t="s">
        <v>5163</v>
      </c>
      <c r="F1298" s="30" t="s">
        <v>5164</v>
      </c>
      <c r="G1298" s="30" t="s">
        <v>4912</v>
      </c>
      <c r="H1298" s="31" t="s">
        <v>1400</v>
      </c>
      <c r="I1298" s="31" t="s">
        <v>48</v>
      </c>
      <c r="J1298" s="32">
        <v>3561500</v>
      </c>
      <c r="K1298" s="33">
        <f t="shared" si="234"/>
        <v>731.7357988196693</v>
      </c>
      <c r="L1298" s="33">
        <v>3490270</v>
      </c>
      <c r="M1298" s="33">
        <v>0</v>
      </c>
      <c r="N1298" s="33">
        <v>0</v>
      </c>
      <c r="O1298" s="33">
        <v>0</v>
      </c>
      <c r="P1298" s="33">
        <f t="shared" si="235"/>
        <v>3561500</v>
      </c>
      <c r="Q1298" s="33">
        <f t="shared" si="236"/>
        <v>731.7357988196693</v>
      </c>
      <c r="R1298" s="33">
        <f t="shared" si="237"/>
        <v>3490270</v>
      </c>
      <c r="S1298" s="33"/>
      <c r="T1298" s="30" t="str">
        <f t="shared" si="238"/>
        <v>COP</v>
      </c>
      <c r="U1298" s="33">
        <v>0</v>
      </c>
      <c r="V1298" s="33">
        <v>0</v>
      </c>
      <c r="W1298" s="33">
        <v>0</v>
      </c>
      <c r="X1298" s="33">
        <f t="shared" si="239"/>
        <v>3561500</v>
      </c>
      <c r="Y1298" s="33">
        <f t="shared" si="240"/>
        <v>731.7357988196693</v>
      </c>
      <c r="Z1298" s="33">
        <f t="shared" si="241"/>
        <v>3490270</v>
      </c>
      <c r="AA1298" s="34">
        <f t="shared" si="242"/>
        <v>8.6061013526773873E-05</v>
      </c>
      <c r="AB1298" s="33" t="s">
        <v>3370</v>
      </c>
      <c r="AC1298" s="35">
        <v>44966</v>
      </c>
      <c r="AD1298" s="33">
        <v>60</v>
      </c>
      <c r="AE1298" s="36">
        <f t="shared" si="232"/>
        <v>45026</v>
      </c>
    </row>
    <row r="1299" spans="2:31" ht="14.5" hidden="1">
      <c r="B1299" s="29" t="s">
        <v>1397</v>
      </c>
      <c r="C1299" s="30" t="str">
        <f t="shared" si="233"/>
        <v>(Acreedores quirografarios)</v>
      </c>
      <c r="D1299" s="30">
        <v>5</v>
      </c>
      <c r="E1299" s="30" t="s">
        <v>5163</v>
      </c>
      <c r="F1299" s="30" t="s">
        <v>5164</v>
      </c>
      <c r="G1299" s="30" t="s">
        <v>4912</v>
      </c>
      <c r="H1299" s="31" t="s">
        <v>1401</v>
      </c>
      <c r="I1299" s="31" t="s">
        <v>48</v>
      </c>
      <c r="J1299" s="32">
        <v>2330300</v>
      </c>
      <c r="K1299" s="33">
        <f t="shared" si="234"/>
        <v>478.77690074111342</v>
      </c>
      <c r="L1299" s="33">
        <v>2283694</v>
      </c>
      <c r="M1299" s="33">
        <v>0</v>
      </c>
      <c r="N1299" s="33">
        <v>0</v>
      </c>
      <c r="O1299" s="33">
        <v>0</v>
      </c>
      <c r="P1299" s="33">
        <f t="shared" si="235"/>
        <v>2330300</v>
      </c>
      <c r="Q1299" s="33">
        <f t="shared" si="236"/>
        <v>478.77690074111342</v>
      </c>
      <c r="R1299" s="33">
        <f t="shared" si="237"/>
        <v>2283694</v>
      </c>
      <c r="S1299" s="33"/>
      <c r="T1299" s="30" t="str">
        <f t="shared" si="238"/>
        <v>COP</v>
      </c>
      <c r="U1299" s="33">
        <v>0</v>
      </c>
      <c r="V1299" s="33">
        <v>0</v>
      </c>
      <c r="W1299" s="33">
        <v>0</v>
      </c>
      <c r="X1299" s="33">
        <f t="shared" si="239"/>
        <v>2330300</v>
      </c>
      <c r="Y1299" s="33">
        <f t="shared" si="240"/>
        <v>478.77690074111342</v>
      </c>
      <c r="Z1299" s="33">
        <f t="shared" si="241"/>
        <v>2283694</v>
      </c>
      <c r="AA1299" s="34">
        <f t="shared" si="242"/>
        <v>5.6309976083515703E-05</v>
      </c>
      <c r="AB1299" s="33" t="s">
        <v>3370</v>
      </c>
      <c r="AC1299" s="35">
        <v>44966</v>
      </c>
      <c r="AD1299" s="33">
        <v>60</v>
      </c>
      <c r="AE1299" s="36">
        <f t="shared" si="232"/>
        <v>45026</v>
      </c>
    </row>
    <row r="1300" spans="2:31" ht="14.5" hidden="1">
      <c r="B1300" s="29" t="s">
        <v>1402</v>
      </c>
      <c r="C1300" s="30" t="str">
        <f t="shared" si="233"/>
        <v>(Acreedores quirografarios)</v>
      </c>
      <c r="D1300" s="30">
        <v>5</v>
      </c>
      <c r="E1300" s="30" t="s">
        <v>5165</v>
      </c>
      <c r="F1300" s="30" t="s">
        <v>5166</v>
      </c>
      <c r="G1300" s="30" t="s">
        <v>4912</v>
      </c>
      <c r="H1300" s="31" t="s">
        <v>1403</v>
      </c>
      <c r="I1300" s="31" t="s">
        <v>48</v>
      </c>
      <c r="J1300" s="32">
        <v>1907199</v>
      </c>
      <c r="K1300" s="33">
        <f t="shared" si="234"/>
        <v>399.8446492028051</v>
      </c>
      <c r="L1300" s="33">
        <v>1907199</v>
      </c>
      <c r="M1300" s="33">
        <v>0</v>
      </c>
      <c r="N1300" s="33">
        <v>0</v>
      </c>
      <c r="O1300" s="33">
        <v>0</v>
      </c>
      <c r="P1300" s="33">
        <f t="shared" si="235"/>
        <v>1907199</v>
      </c>
      <c r="Q1300" s="33">
        <f t="shared" si="236"/>
        <v>399.8446492028051</v>
      </c>
      <c r="R1300" s="33">
        <f t="shared" si="237"/>
        <v>1907199</v>
      </c>
      <c r="S1300" s="33"/>
      <c r="T1300" s="30" t="str">
        <f t="shared" si="238"/>
        <v>COP</v>
      </c>
      <c r="U1300" s="33">
        <v>0</v>
      </c>
      <c r="V1300" s="33">
        <v>0</v>
      </c>
      <c r="W1300" s="33">
        <v>0</v>
      </c>
      <c r="X1300" s="33">
        <f t="shared" si="239"/>
        <v>1907199</v>
      </c>
      <c r="Y1300" s="33">
        <f t="shared" si="240"/>
        <v>399.8446492028051</v>
      </c>
      <c r="Z1300" s="33">
        <f t="shared" si="241"/>
        <v>1907199</v>
      </c>
      <c r="AA1300" s="34">
        <f t="shared" si="242"/>
        <v>4.702658503131552E-05</v>
      </c>
      <c r="AB1300" s="33" t="s">
        <v>4499</v>
      </c>
      <c r="AC1300" s="35">
        <v>44915</v>
      </c>
      <c r="AD1300" s="33">
        <v>60</v>
      </c>
      <c r="AE1300" s="36">
        <f t="shared" si="232"/>
        <v>44975</v>
      </c>
    </row>
    <row r="1301" spans="2:31" ht="14.5" hidden="1">
      <c r="B1301" s="29" t="s">
        <v>1402</v>
      </c>
      <c r="C1301" s="30" t="str">
        <f t="shared" si="233"/>
        <v>(Acreedores quirografarios)</v>
      </c>
      <c r="D1301" s="30">
        <v>5</v>
      </c>
      <c r="E1301" s="30" t="s">
        <v>5165</v>
      </c>
      <c r="F1301" s="30" t="s">
        <v>5166</v>
      </c>
      <c r="G1301" s="30" t="s">
        <v>4912</v>
      </c>
      <c r="H1301" s="31" t="s">
        <v>1404</v>
      </c>
      <c r="I1301" s="31" t="s">
        <v>48</v>
      </c>
      <c r="J1301" s="32">
        <v>1169978</v>
      </c>
      <c r="K1301" s="33">
        <f t="shared" si="234"/>
        <v>245.28612010859879</v>
      </c>
      <c r="L1301" s="33">
        <v>1169978</v>
      </c>
      <c r="M1301" s="33">
        <v>0</v>
      </c>
      <c r="N1301" s="33">
        <v>0</v>
      </c>
      <c r="O1301" s="33">
        <v>0</v>
      </c>
      <c r="P1301" s="33">
        <f t="shared" si="235"/>
        <v>1169978</v>
      </c>
      <c r="Q1301" s="33">
        <f t="shared" si="236"/>
        <v>245.28612010859879</v>
      </c>
      <c r="R1301" s="33">
        <f t="shared" si="237"/>
        <v>1169978</v>
      </c>
      <c r="S1301" s="33"/>
      <c r="T1301" s="30" t="str">
        <f t="shared" si="238"/>
        <v>COP</v>
      </c>
      <c r="U1301" s="33">
        <v>0</v>
      </c>
      <c r="V1301" s="33">
        <v>0</v>
      </c>
      <c r="W1301" s="33">
        <v>0</v>
      </c>
      <c r="X1301" s="33">
        <f t="shared" si="239"/>
        <v>1169978</v>
      </c>
      <c r="Y1301" s="33">
        <f t="shared" si="240"/>
        <v>245.28612010859879</v>
      </c>
      <c r="Z1301" s="33">
        <f t="shared" si="241"/>
        <v>1169978</v>
      </c>
      <c r="AA1301" s="34">
        <f t="shared" si="242"/>
        <v>2.8848625603184808E-05</v>
      </c>
      <c r="AB1301" s="33" t="s">
        <v>4499</v>
      </c>
      <c r="AC1301" s="35">
        <v>44922</v>
      </c>
      <c r="AD1301" s="33">
        <v>60</v>
      </c>
      <c r="AE1301" s="36">
        <f t="shared" si="232"/>
        <v>44982</v>
      </c>
    </row>
    <row r="1302" spans="2:31" ht="14.5" hidden="1">
      <c r="B1302" s="29" t="s">
        <v>1402</v>
      </c>
      <c r="C1302" s="30" t="str">
        <f t="shared" si="233"/>
        <v>(Acreedores quirografarios)</v>
      </c>
      <c r="D1302" s="30">
        <v>5</v>
      </c>
      <c r="E1302" s="30" t="s">
        <v>5165</v>
      </c>
      <c r="F1302" s="30" t="s">
        <v>5166</v>
      </c>
      <c r="G1302" s="30" t="s">
        <v>4912</v>
      </c>
      <c r="H1302" s="31" t="s">
        <v>1405</v>
      </c>
      <c r="I1302" s="31" t="s">
        <v>48</v>
      </c>
      <c r="J1302" s="32">
        <v>779986</v>
      </c>
      <c r="K1302" s="33">
        <f t="shared" si="234"/>
        <v>163.52421983919828</v>
      </c>
      <c r="L1302" s="33">
        <v>779986</v>
      </c>
      <c r="M1302" s="33">
        <v>0</v>
      </c>
      <c r="N1302" s="33">
        <v>0</v>
      </c>
      <c r="O1302" s="33">
        <v>0</v>
      </c>
      <c r="P1302" s="33">
        <f t="shared" si="235"/>
        <v>779986</v>
      </c>
      <c r="Q1302" s="33">
        <f t="shared" si="236"/>
        <v>163.52421983919828</v>
      </c>
      <c r="R1302" s="33">
        <f t="shared" si="237"/>
        <v>779986</v>
      </c>
      <c r="S1302" s="33"/>
      <c r="T1302" s="30" t="str">
        <f t="shared" si="238"/>
        <v>COP</v>
      </c>
      <c r="U1302" s="33">
        <v>0</v>
      </c>
      <c r="V1302" s="33">
        <v>0</v>
      </c>
      <c r="W1302" s="33">
        <v>0</v>
      </c>
      <c r="X1302" s="33">
        <f t="shared" si="239"/>
        <v>779986</v>
      </c>
      <c r="Y1302" s="33">
        <f t="shared" si="240"/>
        <v>163.52421983919828</v>
      </c>
      <c r="Z1302" s="33">
        <f t="shared" si="241"/>
        <v>779986</v>
      </c>
      <c r="AA1302" s="34">
        <f t="shared" si="242"/>
        <v>1.9232433507062277E-05</v>
      </c>
      <c r="AB1302" s="33" t="s">
        <v>4499</v>
      </c>
      <c r="AC1302" s="35">
        <v>44929</v>
      </c>
      <c r="AD1302" s="33">
        <v>60</v>
      </c>
      <c r="AE1302" s="36">
        <f t="shared" si="232"/>
        <v>44989</v>
      </c>
    </row>
    <row r="1303" spans="2:31" ht="14.5" hidden="1">
      <c r="B1303" s="29" t="s">
        <v>1402</v>
      </c>
      <c r="C1303" s="30" t="str">
        <f t="shared" si="233"/>
        <v>(Acreedores quirografarios)</v>
      </c>
      <c r="D1303" s="30">
        <v>5</v>
      </c>
      <c r="E1303" s="30" t="s">
        <v>5165</v>
      </c>
      <c r="F1303" s="30" t="s">
        <v>5166</v>
      </c>
      <c r="G1303" s="30" t="s">
        <v>4912</v>
      </c>
      <c r="H1303" s="31" t="s">
        <v>1406</v>
      </c>
      <c r="I1303" s="31" t="s">
        <v>48</v>
      </c>
      <c r="J1303" s="32">
        <v>1217191</v>
      </c>
      <c r="K1303" s="33">
        <f t="shared" si="234"/>
        <v>255.18433493715733</v>
      </c>
      <c r="L1303" s="33">
        <v>1217191</v>
      </c>
      <c r="M1303" s="33">
        <v>0</v>
      </c>
      <c r="N1303" s="33">
        <v>0</v>
      </c>
      <c r="O1303" s="33">
        <v>0</v>
      </c>
      <c r="P1303" s="33">
        <f t="shared" si="235"/>
        <v>1217191</v>
      </c>
      <c r="Q1303" s="33">
        <f t="shared" si="236"/>
        <v>255.18433493715733</v>
      </c>
      <c r="R1303" s="33">
        <f t="shared" si="237"/>
        <v>1217191</v>
      </c>
      <c r="S1303" s="33"/>
      <c r="T1303" s="30" t="str">
        <f t="shared" si="238"/>
        <v>COP</v>
      </c>
      <c r="U1303" s="33">
        <v>0</v>
      </c>
      <c r="V1303" s="33">
        <v>0</v>
      </c>
      <c r="W1303" s="33">
        <v>0</v>
      </c>
      <c r="X1303" s="33">
        <f t="shared" si="239"/>
        <v>1217191</v>
      </c>
      <c r="Y1303" s="33">
        <f t="shared" si="240"/>
        <v>255.18433493715733</v>
      </c>
      <c r="Z1303" s="33">
        <f t="shared" si="241"/>
        <v>1217191</v>
      </c>
      <c r="AA1303" s="34">
        <f t="shared" si="242"/>
        <v>3.0012775835585046E-05</v>
      </c>
      <c r="AB1303" s="33" t="s">
        <v>4499</v>
      </c>
      <c r="AC1303" s="35">
        <v>44945</v>
      </c>
      <c r="AD1303" s="33">
        <v>60</v>
      </c>
      <c r="AE1303" s="36">
        <f t="shared" si="232"/>
        <v>45005</v>
      </c>
    </row>
    <row r="1304" spans="2:31" ht="14.5" hidden="1">
      <c r="B1304" s="29" t="s">
        <v>1402</v>
      </c>
      <c r="C1304" s="30" t="str">
        <f t="shared" si="233"/>
        <v>(Acreedores quirografarios)</v>
      </c>
      <c r="D1304" s="30">
        <v>5</v>
      </c>
      <c r="E1304" s="30" t="s">
        <v>5165</v>
      </c>
      <c r="F1304" s="30" t="s">
        <v>5166</v>
      </c>
      <c r="G1304" s="30" t="s">
        <v>4912</v>
      </c>
      <c r="H1304" s="31" t="s">
        <v>1407</v>
      </c>
      <c r="I1304" s="31" t="s">
        <v>48</v>
      </c>
      <c r="J1304" s="32">
        <v>2300403</v>
      </c>
      <c r="K1304" s="33">
        <f t="shared" si="234"/>
        <v>482.27994591024873</v>
      </c>
      <c r="L1304" s="33">
        <v>2300403</v>
      </c>
      <c r="M1304" s="33">
        <v>0</v>
      </c>
      <c r="N1304" s="33">
        <v>0</v>
      </c>
      <c r="O1304" s="33">
        <v>0</v>
      </c>
      <c r="P1304" s="33">
        <f t="shared" si="235"/>
        <v>2300403</v>
      </c>
      <c r="Q1304" s="33">
        <f t="shared" si="236"/>
        <v>482.27994591024873</v>
      </c>
      <c r="R1304" s="33">
        <f t="shared" si="237"/>
        <v>2300403</v>
      </c>
      <c r="S1304" s="33"/>
      <c r="T1304" s="30" t="str">
        <f t="shared" si="238"/>
        <v>COP</v>
      </c>
      <c r="U1304" s="33">
        <v>0</v>
      </c>
      <c r="V1304" s="33">
        <v>0</v>
      </c>
      <c r="W1304" s="33">
        <v>0</v>
      </c>
      <c r="X1304" s="33">
        <f t="shared" si="239"/>
        <v>2300403</v>
      </c>
      <c r="Y1304" s="33">
        <f t="shared" si="240"/>
        <v>482.27994591024873</v>
      </c>
      <c r="Z1304" s="33">
        <f t="shared" si="241"/>
        <v>2300403</v>
      </c>
      <c r="AA1304" s="34">
        <f t="shared" si="242"/>
        <v>5.6721976723872708E-05</v>
      </c>
      <c r="AB1304" s="33" t="s">
        <v>4499</v>
      </c>
      <c r="AC1304" s="35">
        <v>44956</v>
      </c>
      <c r="AD1304" s="33">
        <v>60</v>
      </c>
      <c r="AE1304" s="36">
        <f t="shared" si="232"/>
        <v>45016</v>
      </c>
    </row>
    <row r="1305" spans="2:31" ht="14.5" hidden="1">
      <c r="B1305" s="29" t="s">
        <v>1402</v>
      </c>
      <c r="C1305" s="30" t="str">
        <f t="shared" si="233"/>
        <v>(Acreedores quirografarios)</v>
      </c>
      <c r="D1305" s="30">
        <v>5</v>
      </c>
      <c r="E1305" s="30" t="s">
        <v>5165</v>
      </c>
      <c r="F1305" s="30" t="s">
        <v>5166</v>
      </c>
      <c r="G1305" s="30" t="s">
        <v>4912</v>
      </c>
      <c r="H1305" s="31" t="s">
        <v>1408</v>
      </c>
      <c r="I1305" s="31" t="s">
        <v>48</v>
      </c>
      <c r="J1305" s="32">
        <v>1460630</v>
      </c>
      <c r="K1305" s="33">
        <f t="shared" si="234"/>
        <v>306.22136964474771</v>
      </c>
      <c r="L1305" s="33">
        <v>1460630</v>
      </c>
      <c r="M1305" s="33">
        <v>0</v>
      </c>
      <c r="N1305" s="33">
        <v>0</v>
      </c>
      <c r="O1305" s="33">
        <v>0</v>
      </c>
      <c r="P1305" s="33">
        <f t="shared" si="235"/>
        <v>1460630</v>
      </c>
      <c r="Q1305" s="33">
        <f t="shared" si="236"/>
        <v>306.22136964474771</v>
      </c>
      <c r="R1305" s="33">
        <f t="shared" si="237"/>
        <v>1460630</v>
      </c>
      <c r="S1305" s="33"/>
      <c r="T1305" s="30" t="str">
        <f t="shared" si="238"/>
        <v>COP</v>
      </c>
      <c r="U1305" s="33">
        <v>0</v>
      </c>
      <c r="V1305" s="33">
        <v>0</v>
      </c>
      <c r="W1305" s="33">
        <v>0</v>
      </c>
      <c r="X1305" s="33">
        <f t="shared" si="239"/>
        <v>1460630</v>
      </c>
      <c r="Y1305" s="33">
        <f t="shared" si="240"/>
        <v>306.22136964474771</v>
      </c>
      <c r="Z1305" s="33">
        <f t="shared" si="241"/>
        <v>1460630</v>
      </c>
      <c r="AA1305" s="34">
        <f t="shared" si="242"/>
        <v>3.601535072862894E-05</v>
      </c>
      <c r="AB1305" s="33" t="s">
        <v>4499</v>
      </c>
      <c r="AC1305" s="35">
        <v>44959</v>
      </c>
      <c r="AD1305" s="33">
        <v>60</v>
      </c>
      <c r="AE1305" s="36">
        <f t="shared" si="232"/>
        <v>45019</v>
      </c>
    </row>
    <row r="1306" spans="2:31" ht="14.5" hidden="1">
      <c r="B1306" s="29" t="s">
        <v>1409</v>
      </c>
      <c r="C1306" s="30" t="str">
        <f t="shared" si="233"/>
        <v>(Acreedores quirografarios)</v>
      </c>
      <c r="D1306" s="30">
        <v>5</v>
      </c>
      <c r="E1306" s="30" t="s">
        <v>5167</v>
      </c>
      <c r="F1306" s="30" t="s">
        <v>5168</v>
      </c>
      <c r="G1306" s="30" t="s">
        <v>3909</v>
      </c>
      <c r="H1306" s="31" t="s">
        <v>1410</v>
      </c>
      <c r="I1306" s="31" t="s">
        <v>48</v>
      </c>
      <c r="J1306" s="32">
        <v>130000</v>
      </c>
      <c r="K1306" s="33">
        <f t="shared" si="234"/>
        <v>27.254525823663215</v>
      </c>
      <c r="L1306" s="33">
        <v>130000</v>
      </c>
      <c r="M1306" s="33">
        <v>0</v>
      </c>
      <c r="N1306" s="33">
        <v>0</v>
      </c>
      <c r="O1306" s="33">
        <v>0</v>
      </c>
      <c r="P1306" s="33">
        <f t="shared" si="235"/>
        <v>130000</v>
      </c>
      <c r="Q1306" s="33">
        <f t="shared" si="236"/>
        <v>27.254525823663215</v>
      </c>
      <c r="R1306" s="33">
        <f t="shared" si="237"/>
        <v>130000</v>
      </c>
      <c r="S1306" s="33"/>
      <c r="T1306" s="30" t="str">
        <f t="shared" si="238"/>
        <v>COP</v>
      </c>
      <c r="U1306" s="33">
        <v>0</v>
      </c>
      <c r="V1306" s="33">
        <v>0</v>
      </c>
      <c r="W1306" s="33">
        <v>0</v>
      </c>
      <c r="X1306" s="33">
        <f t="shared" si="239"/>
        <v>130000</v>
      </c>
      <c r="Y1306" s="33">
        <f t="shared" si="240"/>
        <v>27.254525823663215</v>
      </c>
      <c r="Z1306" s="33">
        <f t="shared" si="241"/>
        <v>130000</v>
      </c>
      <c r="AA1306" s="34">
        <f t="shared" si="242"/>
        <v>3.2054631184637877E-06</v>
      </c>
      <c r="AB1306" s="33" t="s">
        <v>252</v>
      </c>
      <c r="AC1306" s="35">
        <v>44902</v>
      </c>
      <c r="AD1306" s="33">
        <v>60</v>
      </c>
      <c r="AE1306" s="36">
        <f t="shared" si="232"/>
        <v>44962</v>
      </c>
    </row>
    <row r="1307" spans="2:31" ht="14.5" hidden="1">
      <c r="B1307" s="29" t="s">
        <v>1409</v>
      </c>
      <c r="C1307" s="30" t="str">
        <f t="shared" si="233"/>
        <v>(Acreedores quirografarios)</v>
      </c>
      <c r="D1307" s="30">
        <v>5</v>
      </c>
      <c r="E1307" s="30" t="s">
        <v>5167</v>
      </c>
      <c r="F1307" s="30" t="s">
        <v>5168</v>
      </c>
      <c r="G1307" s="30" t="s">
        <v>3909</v>
      </c>
      <c r="H1307" s="31" t="s">
        <v>1411</v>
      </c>
      <c r="I1307" s="31" t="s">
        <v>48</v>
      </c>
      <c r="J1307" s="32">
        <v>130000</v>
      </c>
      <c r="K1307" s="33">
        <f t="shared" si="234"/>
        <v>27.254525823663215</v>
      </c>
      <c r="L1307" s="33">
        <v>130000</v>
      </c>
      <c r="M1307" s="33">
        <v>0</v>
      </c>
      <c r="N1307" s="33">
        <v>0</v>
      </c>
      <c r="O1307" s="33">
        <v>0</v>
      </c>
      <c r="P1307" s="33">
        <f t="shared" si="235"/>
        <v>130000</v>
      </c>
      <c r="Q1307" s="33">
        <f t="shared" si="236"/>
        <v>27.254525823663215</v>
      </c>
      <c r="R1307" s="33">
        <f t="shared" si="237"/>
        <v>130000</v>
      </c>
      <c r="S1307" s="33"/>
      <c r="T1307" s="30" t="str">
        <f t="shared" si="238"/>
        <v>COP</v>
      </c>
      <c r="U1307" s="33">
        <v>0</v>
      </c>
      <c r="V1307" s="33">
        <v>0</v>
      </c>
      <c r="W1307" s="33">
        <v>0</v>
      </c>
      <c r="X1307" s="33">
        <f t="shared" si="239"/>
        <v>130000</v>
      </c>
      <c r="Y1307" s="33">
        <f t="shared" si="240"/>
        <v>27.254525823663215</v>
      </c>
      <c r="Z1307" s="33">
        <f t="shared" si="241"/>
        <v>130000</v>
      </c>
      <c r="AA1307" s="34">
        <f t="shared" si="242"/>
        <v>3.2054631184637877E-06</v>
      </c>
      <c r="AB1307" s="33" t="s">
        <v>252</v>
      </c>
      <c r="AC1307" s="35">
        <v>44902</v>
      </c>
      <c r="AD1307" s="33">
        <v>60</v>
      </c>
      <c r="AE1307" s="36">
        <f t="shared" si="232"/>
        <v>44962</v>
      </c>
    </row>
    <row r="1308" spans="2:31" ht="14.5" hidden="1">
      <c r="B1308" s="29" t="s">
        <v>1409</v>
      </c>
      <c r="C1308" s="30" t="str">
        <f t="shared" si="233"/>
        <v>(Acreedores quirografarios)</v>
      </c>
      <c r="D1308" s="30">
        <v>5</v>
      </c>
      <c r="E1308" s="30" t="s">
        <v>5167</v>
      </c>
      <c r="F1308" s="30" t="s">
        <v>5168</v>
      </c>
      <c r="G1308" s="30" t="s">
        <v>3909</v>
      </c>
      <c r="H1308" s="31" t="s">
        <v>1412</v>
      </c>
      <c r="I1308" s="31" t="s">
        <v>48</v>
      </c>
      <c r="J1308" s="32">
        <v>350000</v>
      </c>
      <c r="K1308" s="33">
        <f t="shared" si="234"/>
        <v>73.377569525247125</v>
      </c>
      <c r="L1308" s="33">
        <v>350000</v>
      </c>
      <c r="M1308" s="33">
        <v>0</v>
      </c>
      <c r="N1308" s="33">
        <v>0</v>
      </c>
      <c r="O1308" s="33">
        <v>0</v>
      </c>
      <c r="P1308" s="33">
        <f t="shared" si="235"/>
        <v>350000</v>
      </c>
      <c r="Q1308" s="33">
        <f t="shared" si="236"/>
        <v>73.377569525247125</v>
      </c>
      <c r="R1308" s="33">
        <f t="shared" si="237"/>
        <v>350000</v>
      </c>
      <c r="S1308" s="33"/>
      <c r="T1308" s="30" t="str">
        <f t="shared" si="238"/>
        <v>COP</v>
      </c>
      <c r="U1308" s="33">
        <v>0</v>
      </c>
      <c r="V1308" s="33">
        <v>0</v>
      </c>
      <c r="W1308" s="33">
        <v>0</v>
      </c>
      <c r="X1308" s="33">
        <f t="shared" si="239"/>
        <v>350000</v>
      </c>
      <c r="Y1308" s="33">
        <f t="shared" si="240"/>
        <v>73.377569525247125</v>
      </c>
      <c r="Z1308" s="33">
        <f t="shared" si="241"/>
        <v>350000</v>
      </c>
      <c r="AA1308" s="34">
        <f t="shared" si="242"/>
        <v>8.6300930112486583E-06</v>
      </c>
      <c r="AB1308" s="33" t="s">
        <v>252</v>
      </c>
      <c r="AC1308" s="35">
        <v>44902</v>
      </c>
      <c r="AD1308" s="33">
        <v>60</v>
      </c>
      <c r="AE1308" s="36">
        <f t="shared" si="232"/>
        <v>44962</v>
      </c>
    </row>
    <row r="1309" spans="2:31" ht="14.5" hidden="1">
      <c r="B1309" s="29" t="s">
        <v>1409</v>
      </c>
      <c r="C1309" s="30" t="str">
        <f t="shared" si="233"/>
        <v>(Acreedores quirografarios)</v>
      </c>
      <c r="D1309" s="30">
        <v>5</v>
      </c>
      <c r="E1309" s="30" t="s">
        <v>5167</v>
      </c>
      <c r="F1309" s="30" t="s">
        <v>5168</v>
      </c>
      <c r="G1309" s="30" t="s">
        <v>3909</v>
      </c>
      <c r="H1309" s="31" t="s">
        <v>1413</v>
      </c>
      <c r="I1309" s="31" t="s">
        <v>48</v>
      </c>
      <c r="J1309" s="32">
        <v>390000</v>
      </c>
      <c r="K1309" s="33">
        <f t="shared" si="234"/>
        <v>81.763577470989645</v>
      </c>
      <c r="L1309" s="33">
        <v>390000</v>
      </c>
      <c r="M1309" s="33">
        <v>0</v>
      </c>
      <c r="N1309" s="33">
        <v>0</v>
      </c>
      <c r="O1309" s="33">
        <v>0</v>
      </c>
      <c r="P1309" s="33">
        <f t="shared" si="235"/>
        <v>390000</v>
      </c>
      <c r="Q1309" s="33">
        <f t="shared" si="236"/>
        <v>81.763577470989645</v>
      </c>
      <c r="R1309" s="33">
        <f t="shared" si="237"/>
        <v>390000</v>
      </c>
      <c r="S1309" s="33"/>
      <c r="T1309" s="30" t="str">
        <f t="shared" si="238"/>
        <v>COP</v>
      </c>
      <c r="U1309" s="33">
        <v>0</v>
      </c>
      <c r="V1309" s="33">
        <v>0</v>
      </c>
      <c r="W1309" s="33">
        <v>0</v>
      </c>
      <c r="X1309" s="33">
        <f t="shared" si="239"/>
        <v>390000</v>
      </c>
      <c r="Y1309" s="33">
        <f t="shared" si="240"/>
        <v>81.763577470989645</v>
      </c>
      <c r="Z1309" s="33">
        <f t="shared" si="241"/>
        <v>390000</v>
      </c>
      <c r="AA1309" s="34">
        <f t="shared" si="242"/>
        <v>9.6163893553913635E-06</v>
      </c>
      <c r="AB1309" s="33" t="s">
        <v>252</v>
      </c>
      <c r="AC1309" s="35">
        <v>44902</v>
      </c>
      <c r="AD1309" s="33">
        <v>60</v>
      </c>
      <c r="AE1309" s="36">
        <f t="shared" si="232"/>
        <v>44962</v>
      </c>
    </row>
    <row r="1310" spans="2:31" ht="14.5" hidden="1">
      <c r="B1310" s="29" t="s">
        <v>1409</v>
      </c>
      <c r="C1310" s="30" t="str">
        <f t="shared" si="233"/>
        <v>(Acreedores quirografarios)</v>
      </c>
      <c r="D1310" s="30">
        <v>5</v>
      </c>
      <c r="E1310" s="30" t="s">
        <v>5167</v>
      </c>
      <c r="F1310" s="30" t="s">
        <v>5168</v>
      </c>
      <c r="G1310" s="30" t="s">
        <v>3909</v>
      </c>
      <c r="H1310" s="31" t="s">
        <v>1414</v>
      </c>
      <c r="I1310" s="31" t="s">
        <v>48</v>
      </c>
      <c r="J1310" s="32">
        <v>520000</v>
      </c>
      <c r="K1310" s="33">
        <f t="shared" si="234"/>
        <v>109.01810329465286</v>
      </c>
      <c r="L1310" s="33">
        <v>520000</v>
      </c>
      <c r="M1310" s="33">
        <v>0</v>
      </c>
      <c r="N1310" s="33">
        <v>0</v>
      </c>
      <c r="O1310" s="33">
        <v>0</v>
      </c>
      <c r="P1310" s="33">
        <f t="shared" si="235"/>
        <v>520000</v>
      </c>
      <c r="Q1310" s="33">
        <f t="shared" si="236"/>
        <v>109.01810329465286</v>
      </c>
      <c r="R1310" s="33">
        <f t="shared" si="237"/>
        <v>520000</v>
      </c>
      <c r="S1310" s="33"/>
      <c r="T1310" s="30" t="str">
        <f t="shared" si="238"/>
        <v>COP</v>
      </c>
      <c r="U1310" s="33">
        <v>0</v>
      </c>
      <c r="V1310" s="33">
        <v>0</v>
      </c>
      <c r="W1310" s="33">
        <v>0</v>
      </c>
      <c r="X1310" s="33">
        <f t="shared" si="239"/>
        <v>520000</v>
      </c>
      <c r="Y1310" s="33">
        <f t="shared" si="240"/>
        <v>109.01810329465286</v>
      </c>
      <c r="Z1310" s="33">
        <f t="shared" si="241"/>
        <v>520000</v>
      </c>
      <c r="AA1310" s="34">
        <f t="shared" si="242"/>
        <v>1.2821852473855151E-05</v>
      </c>
      <c r="AB1310" s="33" t="s">
        <v>252</v>
      </c>
      <c r="AC1310" s="35">
        <v>44903</v>
      </c>
      <c r="AD1310" s="33">
        <v>60</v>
      </c>
      <c r="AE1310" s="36">
        <f t="shared" si="232"/>
        <v>44963</v>
      </c>
    </row>
    <row r="1311" spans="2:31" ht="14.5" hidden="1">
      <c r="B1311" s="29" t="s">
        <v>1409</v>
      </c>
      <c r="C1311" s="30" t="str">
        <f t="shared" si="233"/>
        <v>(Acreedores quirografarios)</v>
      </c>
      <c r="D1311" s="30">
        <v>5</v>
      </c>
      <c r="E1311" s="30" t="s">
        <v>5167</v>
      </c>
      <c r="F1311" s="30" t="s">
        <v>5168</v>
      </c>
      <c r="G1311" s="30" t="s">
        <v>3909</v>
      </c>
      <c r="H1311" s="31" t="s">
        <v>1415</v>
      </c>
      <c r="I1311" s="31" t="s">
        <v>48</v>
      </c>
      <c r="J1311" s="32">
        <v>520000</v>
      </c>
      <c r="K1311" s="33">
        <f t="shared" si="234"/>
        <v>109.01810329465286</v>
      </c>
      <c r="L1311" s="33">
        <v>520000</v>
      </c>
      <c r="M1311" s="33">
        <v>0</v>
      </c>
      <c r="N1311" s="33">
        <v>0</v>
      </c>
      <c r="O1311" s="33">
        <v>0</v>
      </c>
      <c r="P1311" s="33">
        <f t="shared" si="235"/>
        <v>520000</v>
      </c>
      <c r="Q1311" s="33">
        <f t="shared" si="236"/>
        <v>109.01810329465286</v>
      </c>
      <c r="R1311" s="33">
        <f t="shared" si="237"/>
        <v>520000</v>
      </c>
      <c r="S1311" s="33"/>
      <c r="T1311" s="30" t="str">
        <f t="shared" si="238"/>
        <v>COP</v>
      </c>
      <c r="U1311" s="33">
        <v>0</v>
      </c>
      <c r="V1311" s="33">
        <v>0</v>
      </c>
      <c r="W1311" s="33">
        <v>0</v>
      </c>
      <c r="X1311" s="33">
        <f t="shared" si="239"/>
        <v>520000</v>
      </c>
      <c r="Y1311" s="33">
        <f t="shared" si="240"/>
        <v>109.01810329465286</v>
      </c>
      <c r="Z1311" s="33">
        <f t="shared" si="241"/>
        <v>520000</v>
      </c>
      <c r="AA1311" s="34">
        <f t="shared" si="242"/>
        <v>1.2821852473855151E-05</v>
      </c>
      <c r="AB1311" s="33" t="s">
        <v>252</v>
      </c>
      <c r="AC1311" s="35">
        <v>44903</v>
      </c>
      <c r="AD1311" s="33">
        <v>60</v>
      </c>
      <c r="AE1311" s="36">
        <f t="shared" si="243" ref="AE1311:AE1374">+AD1311+AC1311</f>
        <v>44963</v>
      </c>
    </row>
    <row r="1312" spans="2:31" ht="14.5" hidden="1">
      <c r="B1312" s="29" t="s">
        <v>1409</v>
      </c>
      <c r="C1312" s="30" t="str">
        <f t="shared" si="233"/>
        <v>(Acreedores quirografarios)</v>
      </c>
      <c r="D1312" s="30">
        <v>5</v>
      </c>
      <c r="E1312" s="30" t="s">
        <v>5167</v>
      </c>
      <c r="F1312" s="30" t="s">
        <v>5168</v>
      </c>
      <c r="G1312" s="30" t="s">
        <v>3909</v>
      </c>
      <c r="H1312" s="31" t="s">
        <v>1416</v>
      </c>
      <c r="I1312" s="31" t="s">
        <v>48</v>
      </c>
      <c r="J1312" s="32">
        <v>260000</v>
      </c>
      <c r="K1312" s="33">
        <f t="shared" si="234"/>
        <v>54.50905164732643</v>
      </c>
      <c r="L1312" s="33">
        <v>260000</v>
      </c>
      <c r="M1312" s="33">
        <v>0</v>
      </c>
      <c r="N1312" s="33">
        <v>0</v>
      </c>
      <c r="O1312" s="33">
        <v>0</v>
      </c>
      <c r="P1312" s="33">
        <f t="shared" si="235"/>
        <v>260000</v>
      </c>
      <c r="Q1312" s="33">
        <f t="shared" si="236"/>
        <v>54.50905164732643</v>
      </c>
      <c r="R1312" s="33">
        <f t="shared" si="237"/>
        <v>260000</v>
      </c>
      <c r="S1312" s="33"/>
      <c r="T1312" s="30" t="str">
        <f t="shared" si="238"/>
        <v>COP</v>
      </c>
      <c r="U1312" s="33">
        <v>0</v>
      </c>
      <c r="V1312" s="33">
        <v>0</v>
      </c>
      <c r="W1312" s="33">
        <v>0</v>
      </c>
      <c r="X1312" s="33">
        <f t="shared" si="239"/>
        <v>260000</v>
      </c>
      <c r="Y1312" s="33">
        <f t="shared" si="240"/>
        <v>54.50905164732643</v>
      </c>
      <c r="Z1312" s="33">
        <f t="shared" si="241"/>
        <v>260000</v>
      </c>
      <c r="AA1312" s="34">
        <f t="shared" si="242"/>
        <v>6.4109262369275754E-06</v>
      </c>
      <c r="AB1312" s="33" t="s">
        <v>252</v>
      </c>
      <c r="AC1312" s="35">
        <v>44903</v>
      </c>
      <c r="AD1312" s="33">
        <v>60</v>
      </c>
      <c r="AE1312" s="36">
        <f t="shared" si="243"/>
        <v>44963</v>
      </c>
    </row>
    <row r="1313" spans="2:31" ht="14.5" hidden="1">
      <c r="B1313" s="29" t="s">
        <v>1409</v>
      </c>
      <c r="C1313" s="30" t="str">
        <f t="shared" si="233"/>
        <v>(Acreedores quirografarios)</v>
      </c>
      <c r="D1313" s="30">
        <v>5</v>
      </c>
      <c r="E1313" s="30" t="s">
        <v>5167</v>
      </c>
      <c r="F1313" s="30" t="s">
        <v>5168</v>
      </c>
      <c r="G1313" s="30" t="s">
        <v>3909</v>
      </c>
      <c r="H1313" s="31" t="s">
        <v>1417</v>
      </c>
      <c r="I1313" s="31" t="s">
        <v>48</v>
      </c>
      <c r="J1313" s="32">
        <v>438000</v>
      </c>
      <c r="K1313" s="33">
        <f t="shared" si="234"/>
        <v>91.826787005880675</v>
      </c>
      <c r="L1313" s="33">
        <v>438000</v>
      </c>
      <c r="M1313" s="33">
        <v>0</v>
      </c>
      <c r="N1313" s="33">
        <v>0</v>
      </c>
      <c r="O1313" s="33">
        <v>0</v>
      </c>
      <c r="P1313" s="33">
        <f t="shared" si="235"/>
        <v>438000</v>
      </c>
      <c r="Q1313" s="33">
        <f t="shared" si="236"/>
        <v>91.826787005880675</v>
      </c>
      <c r="R1313" s="33">
        <f t="shared" si="237"/>
        <v>438000</v>
      </c>
      <c r="S1313" s="33"/>
      <c r="T1313" s="30" t="str">
        <f t="shared" si="238"/>
        <v>COP</v>
      </c>
      <c r="U1313" s="33">
        <v>0</v>
      </c>
      <c r="V1313" s="33">
        <v>0</v>
      </c>
      <c r="W1313" s="33">
        <v>0</v>
      </c>
      <c r="X1313" s="33">
        <f t="shared" si="239"/>
        <v>438000</v>
      </c>
      <c r="Y1313" s="33">
        <f t="shared" si="240"/>
        <v>91.826787005880675</v>
      </c>
      <c r="Z1313" s="33">
        <f t="shared" si="241"/>
        <v>438000</v>
      </c>
      <c r="AA1313" s="34">
        <f t="shared" si="242"/>
        <v>1.0799944968362607E-05</v>
      </c>
      <c r="AB1313" s="33" t="s">
        <v>252</v>
      </c>
      <c r="AC1313" s="35">
        <v>44908</v>
      </c>
      <c r="AD1313" s="33">
        <v>60</v>
      </c>
      <c r="AE1313" s="36">
        <f t="shared" si="243"/>
        <v>44968</v>
      </c>
    </row>
    <row r="1314" spans="2:31" ht="14.5" hidden="1">
      <c r="B1314" s="29" t="s">
        <v>1409</v>
      </c>
      <c r="C1314" s="30" t="str">
        <f t="shared" si="233"/>
        <v>(Acreedores quirografarios)</v>
      </c>
      <c r="D1314" s="30">
        <v>5</v>
      </c>
      <c r="E1314" s="30" t="s">
        <v>5167</v>
      </c>
      <c r="F1314" s="30" t="s">
        <v>5168</v>
      </c>
      <c r="G1314" s="30" t="s">
        <v>3909</v>
      </c>
      <c r="H1314" s="31" t="s">
        <v>1418</v>
      </c>
      <c r="I1314" s="31" t="s">
        <v>48</v>
      </c>
      <c r="J1314" s="32">
        <v>130000</v>
      </c>
      <c r="K1314" s="33">
        <f t="shared" si="234"/>
        <v>27.254525823663215</v>
      </c>
      <c r="L1314" s="33">
        <v>130000</v>
      </c>
      <c r="M1314" s="33">
        <v>0</v>
      </c>
      <c r="N1314" s="33">
        <v>0</v>
      </c>
      <c r="O1314" s="33">
        <v>0</v>
      </c>
      <c r="P1314" s="33">
        <f t="shared" si="235"/>
        <v>130000</v>
      </c>
      <c r="Q1314" s="33">
        <f t="shared" si="236"/>
        <v>27.254525823663215</v>
      </c>
      <c r="R1314" s="33">
        <f t="shared" si="237"/>
        <v>130000</v>
      </c>
      <c r="S1314" s="33"/>
      <c r="T1314" s="30" t="str">
        <f t="shared" si="238"/>
        <v>COP</v>
      </c>
      <c r="U1314" s="33">
        <v>0</v>
      </c>
      <c r="V1314" s="33">
        <v>0</v>
      </c>
      <c r="W1314" s="33">
        <v>0</v>
      </c>
      <c r="X1314" s="33">
        <f t="shared" si="239"/>
        <v>130000</v>
      </c>
      <c r="Y1314" s="33">
        <f t="shared" si="240"/>
        <v>27.254525823663215</v>
      </c>
      <c r="Z1314" s="33">
        <f t="shared" si="241"/>
        <v>130000</v>
      </c>
      <c r="AA1314" s="34">
        <f t="shared" si="242"/>
        <v>3.2054631184637877E-06</v>
      </c>
      <c r="AB1314" s="33" t="s">
        <v>252</v>
      </c>
      <c r="AC1314" s="35">
        <v>44909</v>
      </c>
      <c r="AD1314" s="33">
        <v>60</v>
      </c>
      <c r="AE1314" s="36">
        <f t="shared" si="243"/>
        <v>44969</v>
      </c>
    </row>
    <row r="1315" spans="2:31" ht="14.5" hidden="1">
      <c r="B1315" s="29" t="s">
        <v>1409</v>
      </c>
      <c r="C1315" s="30" t="str">
        <f t="shared" si="233"/>
        <v>(Acreedores quirografarios)</v>
      </c>
      <c r="D1315" s="30">
        <v>5</v>
      </c>
      <c r="E1315" s="30" t="s">
        <v>5167</v>
      </c>
      <c r="F1315" s="30" t="s">
        <v>5168</v>
      </c>
      <c r="G1315" s="30" t="s">
        <v>3909</v>
      </c>
      <c r="H1315" s="31" t="s">
        <v>1419</v>
      </c>
      <c r="I1315" s="31" t="s">
        <v>48</v>
      </c>
      <c r="J1315" s="32">
        <v>260000</v>
      </c>
      <c r="K1315" s="33">
        <f t="shared" si="234"/>
        <v>54.50905164732643</v>
      </c>
      <c r="L1315" s="33">
        <v>260000</v>
      </c>
      <c r="M1315" s="33">
        <v>0</v>
      </c>
      <c r="N1315" s="33">
        <v>0</v>
      </c>
      <c r="O1315" s="33">
        <v>0</v>
      </c>
      <c r="P1315" s="33">
        <f t="shared" si="235"/>
        <v>260000</v>
      </c>
      <c r="Q1315" s="33">
        <f t="shared" si="236"/>
        <v>54.50905164732643</v>
      </c>
      <c r="R1315" s="33">
        <f t="shared" si="237"/>
        <v>260000</v>
      </c>
      <c r="S1315" s="33"/>
      <c r="T1315" s="30" t="str">
        <f t="shared" si="238"/>
        <v>COP</v>
      </c>
      <c r="U1315" s="33">
        <v>0</v>
      </c>
      <c r="V1315" s="33">
        <v>0</v>
      </c>
      <c r="W1315" s="33">
        <v>0</v>
      </c>
      <c r="X1315" s="33">
        <f t="shared" si="239"/>
        <v>260000</v>
      </c>
      <c r="Y1315" s="33">
        <f t="shared" si="240"/>
        <v>54.50905164732643</v>
      </c>
      <c r="Z1315" s="33">
        <f t="shared" si="241"/>
        <v>260000</v>
      </c>
      <c r="AA1315" s="34">
        <f t="shared" si="242"/>
        <v>6.4109262369275754E-06</v>
      </c>
      <c r="AB1315" s="33" t="s">
        <v>252</v>
      </c>
      <c r="AC1315" s="35">
        <v>44909</v>
      </c>
      <c r="AD1315" s="33">
        <v>60</v>
      </c>
      <c r="AE1315" s="36">
        <f t="shared" si="243"/>
        <v>44969</v>
      </c>
    </row>
    <row r="1316" spans="2:31" ht="14.5" hidden="1">
      <c r="B1316" s="29" t="s">
        <v>1409</v>
      </c>
      <c r="C1316" s="30" t="str">
        <f t="shared" si="233"/>
        <v>(Acreedores quirografarios)</v>
      </c>
      <c r="D1316" s="30">
        <v>5</v>
      </c>
      <c r="E1316" s="30" t="s">
        <v>5167</v>
      </c>
      <c r="F1316" s="30" t="s">
        <v>5168</v>
      </c>
      <c r="G1316" s="30" t="s">
        <v>3909</v>
      </c>
      <c r="H1316" s="31" t="s">
        <v>1420</v>
      </c>
      <c r="I1316" s="31" t="s">
        <v>48</v>
      </c>
      <c r="J1316" s="32">
        <v>142800</v>
      </c>
      <c r="K1316" s="33">
        <f t="shared" si="234"/>
        <v>29.938048366300826</v>
      </c>
      <c r="L1316" s="33">
        <v>142800</v>
      </c>
      <c r="M1316" s="33">
        <v>0</v>
      </c>
      <c r="N1316" s="33">
        <v>0</v>
      </c>
      <c r="O1316" s="33">
        <v>0</v>
      </c>
      <c r="P1316" s="33">
        <f t="shared" si="235"/>
        <v>142800</v>
      </c>
      <c r="Q1316" s="33">
        <f t="shared" si="236"/>
        <v>29.938048366300826</v>
      </c>
      <c r="R1316" s="33">
        <f t="shared" si="237"/>
        <v>142800</v>
      </c>
      <c r="S1316" s="33"/>
      <c r="T1316" s="30" t="str">
        <f t="shared" si="238"/>
        <v>COP</v>
      </c>
      <c r="U1316" s="33">
        <v>0</v>
      </c>
      <c r="V1316" s="33">
        <v>0</v>
      </c>
      <c r="W1316" s="33">
        <v>0</v>
      </c>
      <c r="X1316" s="33">
        <f t="shared" si="239"/>
        <v>142800</v>
      </c>
      <c r="Y1316" s="33">
        <f t="shared" si="240"/>
        <v>29.938048366300826</v>
      </c>
      <c r="Z1316" s="33">
        <f t="shared" si="241"/>
        <v>142800</v>
      </c>
      <c r="AA1316" s="34">
        <f t="shared" si="242"/>
        <v>3.5210779485894529E-06</v>
      </c>
      <c r="AB1316" s="33" t="s">
        <v>252</v>
      </c>
      <c r="AC1316" s="35">
        <v>44910</v>
      </c>
      <c r="AD1316" s="33">
        <v>60</v>
      </c>
      <c r="AE1316" s="36">
        <f t="shared" si="243"/>
        <v>44970</v>
      </c>
    </row>
    <row r="1317" spans="2:31" ht="14.5" hidden="1">
      <c r="B1317" s="29" t="s">
        <v>1409</v>
      </c>
      <c r="C1317" s="30" t="str">
        <f t="shared" si="233"/>
        <v>(Acreedores quirografarios)</v>
      </c>
      <c r="D1317" s="30">
        <v>5</v>
      </c>
      <c r="E1317" s="30" t="s">
        <v>5167</v>
      </c>
      <c r="F1317" s="30" t="s">
        <v>5168</v>
      </c>
      <c r="G1317" s="30" t="s">
        <v>3909</v>
      </c>
      <c r="H1317" s="31" t="s">
        <v>1421</v>
      </c>
      <c r="I1317" s="31" t="s">
        <v>48</v>
      </c>
      <c r="J1317" s="32">
        <v>260000</v>
      </c>
      <c r="K1317" s="33">
        <f t="shared" si="234"/>
        <v>54.50905164732643</v>
      </c>
      <c r="L1317" s="33">
        <v>260000</v>
      </c>
      <c r="M1317" s="33">
        <v>0</v>
      </c>
      <c r="N1317" s="33">
        <v>0</v>
      </c>
      <c r="O1317" s="33">
        <v>0</v>
      </c>
      <c r="P1317" s="33">
        <f t="shared" si="235"/>
        <v>260000</v>
      </c>
      <c r="Q1317" s="33">
        <f t="shared" si="236"/>
        <v>54.50905164732643</v>
      </c>
      <c r="R1317" s="33">
        <f t="shared" si="237"/>
        <v>260000</v>
      </c>
      <c r="S1317" s="33"/>
      <c r="T1317" s="30" t="str">
        <f t="shared" si="238"/>
        <v>COP</v>
      </c>
      <c r="U1317" s="33">
        <v>0</v>
      </c>
      <c r="V1317" s="33">
        <v>0</v>
      </c>
      <c r="W1317" s="33">
        <v>0</v>
      </c>
      <c r="X1317" s="33">
        <f t="shared" si="239"/>
        <v>260000</v>
      </c>
      <c r="Y1317" s="33">
        <f t="shared" si="240"/>
        <v>54.50905164732643</v>
      </c>
      <c r="Z1317" s="33">
        <f t="shared" si="241"/>
        <v>260000</v>
      </c>
      <c r="AA1317" s="34">
        <f t="shared" si="242"/>
        <v>6.4109262369275754E-06</v>
      </c>
      <c r="AB1317" s="33" t="s">
        <v>252</v>
      </c>
      <c r="AC1317" s="35">
        <v>44916</v>
      </c>
      <c r="AD1317" s="33">
        <v>60</v>
      </c>
      <c r="AE1317" s="36">
        <f t="shared" si="243"/>
        <v>44976</v>
      </c>
    </row>
    <row r="1318" spans="2:31" ht="14.5" hidden="1">
      <c r="B1318" s="29" t="s">
        <v>1409</v>
      </c>
      <c r="C1318" s="30" t="str">
        <f t="shared" si="233"/>
        <v>(Acreedores quirografarios)</v>
      </c>
      <c r="D1318" s="30">
        <v>5</v>
      </c>
      <c r="E1318" s="30" t="s">
        <v>5167</v>
      </c>
      <c r="F1318" s="30" t="s">
        <v>5168</v>
      </c>
      <c r="G1318" s="30" t="s">
        <v>3909</v>
      </c>
      <c r="H1318" s="31" t="s">
        <v>1422</v>
      </c>
      <c r="I1318" s="31" t="s">
        <v>48</v>
      </c>
      <c r="J1318" s="32">
        <v>130000</v>
      </c>
      <c r="K1318" s="33">
        <f t="shared" si="234"/>
        <v>27.254525823663215</v>
      </c>
      <c r="L1318" s="33">
        <v>130000</v>
      </c>
      <c r="M1318" s="33">
        <v>0</v>
      </c>
      <c r="N1318" s="33">
        <v>0</v>
      </c>
      <c r="O1318" s="33">
        <v>0</v>
      </c>
      <c r="P1318" s="33">
        <f t="shared" si="235"/>
        <v>130000</v>
      </c>
      <c r="Q1318" s="33">
        <f t="shared" si="236"/>
        <v>27.254525823663215</v>
      </c>
      <c r="R1318" s="33">
        <f t="shared" si="237"/>
        <v>130000</v>
      </c>
      <c r="S1318" s="33"/>
      <c r="T1318" s="30" t="str">
        <f t="shared" si="238"/>
        <v>COP</v>
      </c>
      <c r="U1318" s="33">
        <v>0</v>
      </c>
      <c r="V1318" s="33">
        <v>0</v>
      </c>
      <c r="W1318" s="33">
        <v>0</v>
      </c>
      <c r="X1318" s="33">
        <f t="shared" si="239"/>
        <v>130000</v>
      </c>
      <c r="Y1318" s="33">
        <f t="shared" si="240"/>
        <v>27.254525823663215</v>
      </c>
      <c r="Z1318" s="33">
        <f t="shared" si="241"/>
        <v>130000</v>
      </c>
      <c r="AA1318" s="34">
        <f t="shared" si="242"/>
        <v>3.2054631184637877E-06</v>
      </c>
      <c r="AB1318" s="33" t="s">
        <v>252</v>
      </c>
      <c r="AC1318" s="35">
        <v>44917</v>
      </c>
      <c r="AD1318" s="33">
        <v>60</v>
      </c>
      <c r="AE1318" s="36">
        <f t="shared" si="243"/>
        <v>44977</v>
      </c>
    </row>
    <row r="1319" spans="2:31" ht="14.5" hidden="1">
      <c r="B1319" s="29" t="s">
        <v>1409</v>
      </c>
      <c r="C1319" s="30" t="str">
        <f t="shared" si="233"/>
        <v>(Acreedores quirografarios)</v>
      </c>
      <c r="D1319" s="30">
        <v>5</v>
      </c>
      <c r="E1319" s="30" t="s">
        <v>5167</v>
      </c>
      <c r="F1319" s="30" t="s">
        <v>5168</v>
      </c>
      <c r="G1319" s="30" t="s">
        <v>3909</v>
      </c>
      <c r="H1319" s="31" t="s">
        <v>1423</v>
      </c>
      <c r="I1319" s="31" t="s">
        <v>48</v>
      </c>
      <c r="J1319" s="32">
        <v>390000</v>
      </c>
      <c r="K1319" s="33">
        <f t="shared" si="234"/>
        <v>81.763577470989645</v>
      </c>
      <c r="L1319" s="33">
        <v>390000</v>
      </c>
      <c r="M1319" s="33">
        <v>0</v>
      </c>
      <c r="N1319" s="33">
        <v>0</v>
      </c>
      <c r="O1319" s="33">
        <v>0</v>
      </c>
      <c r="P1319" s="33">
        <f t="shared" si="235"/>
        <v>390000</v>
      </c>
      <c r="Q1319" s="33">
        <f t="shared" si="236"/>
        <v>81.763577470989645</v>
      </c>
      <c r="R1319" s="33">
        <f t="shared" si="237"/>
        <v>390000</v>
      </c>
      <c r="S1319" s="33"/>
      <c r="T1319" s="30" t="str">
        <f t="shared" si="238"/>
        <v>COP</v>
      </c>
      <c r="U1319" s="33">
        <v>0</v>
      </c>
      <c r="V1319" s="33">
        <v>0</v>
      </c>
      <c r="W1319" s="33">
        <v>0</v>
      </c>
      <c r="X1319" s="33">
        <f t="shared" si="239"/>
        <v>390000</v>
      </c>
      <c r="Y1319" s="33">
        <f t="shared" si="240"/>
        <v>81.763577470989645</v>
      </c>
      <c r="Z1319" s="33">
        <f t="shared" si="241"/>
        <v>390000</v>
      </c>
      <c r="AA1319" s="34">
        <f t="shared" si="242"/>
        <v>9.6163893553913635E-06</v>
      </c>
      <c r="AB1319" s="33" t="s">
        <v>252</v>
      </c>
      <c r="AC1319" s="35">
        <v>44917</v>
      </c>
      <c r="AD1319" s="33">
        <v>60</v>
      </c>
      <c r="AE1319" s="36">
        <f t="shared" si="243"/>
        <v>44977</v>
      </c>
    </row>
    <row r="1320" spans="2:31" ht="14.5" hidden="1">
      <c r="B1320" s="29" t="s">
        <v>1409</v>
      </c>
      <c r="C1320" s="30" t="str">
        <f t="shared" si="233"/>
        <v>(Acreedores quirografarios)</v>
      </c>
      <c r="D1320" s="30">
        <v>5</v>
      </c>
      <c r="E1320" s="30" t="s">
        <v>5167</v>
      </c>
      <c r="F1320" s="30" t="s">
        <v>5168</v>
      </c>
      <c r="G1320" s="30" t="s">
        <v>3909</v>
      </c>
      <c r="H1320" s="31" t="s">
        <v>1424</v>
      </c>
      <c r="I1320" s="31" t="s">
        <v>48</v>
      </c>
      <c r="J1320" s="32">
        <v>130000</v>
      </c>
      <c r="K1320" s="33">
        <f t="shared" si="234"/>
        <v>27.254525823663215</v>
      </c>
      <c r="L1320" s="33">
        <v>130000</v>
      </c>
      <c r="M1320" s="33">
        <v>0</v>
      </c>
      <c r="N1320" s="33">
        <v>0</v>
      </c>
      <c r="O1320" s="33">
        <v>0</v>
      </c>
      <c r="P1320" s="33">
        <f t="shared" si="235"/>
        <v>130000</v>
      </c>
      <c r="Q1320" s="33">
        <f t="shared" si="236"/>
        <v>27.254525823663215</v>
      </c>
      <c r="R1320" s="33">
        <f t="shared" si="237"/>
        <v>130000</v>
      </c>
      <c r="S1320" s="33"/>
      <c r="T1320" s="30" t="str">
        <f t="shared" si="238"/>
        <v>COP</v>
      </c>
      <c r="U1320" s="33">
        <v>0</v>
      </c>
      <c r="V1320" s="33">
        <v>0</v>
      </c>
      <c r="W1320" s="33">
        <v>0</v>
      </c>
      <c r="X1320" s="33">
        <f t="shared" si="239"/>
        <v>130000</v>
      </c>
      <c r="Y1320" s="33">
        <f t="shared" si="240"/>
        <v>27.254525823663215</v>
      </c>
      <c r="Z1320" s="33">
        <f t="shared" si="241"/>
        <v>130000</v>
      </c>
      <c r="AA1320" s="34">
        <f t="shared" si="242"/>
        <v>3.2054631184637877E-06</v>
      </c>
      <c r="AB1320" s="33" t="s">
        <v>252</v>
      </c>
      <c r="AC1320" s="35">
        <v>44922</v>
      </c>
      <c r="AD1320" s="33">
        <v>60</v>
      </c>
      <c r="AE1320" s="36">
        <f t="shared" si="243"/>
        <v>44982</v>
      </c>
    </row>
    <row r="1321" spans="2:31" ht="14.5" hidden="1">
      <c r="B1321" s="29" t="s">
        <v>1409</v>
      </c>
      <c r="C1321" s="30" t="str">
        <f t="shared" si="233"/>
        <v>(Acreedores quirografarios)</v>
      </c>
      <c r="D1321" s="30">
        <v>5</v>
      </c>
      <c r="E1321" s="30" t="s">
        <v>5167</v>
      </c>
      <c r="F1321" s="30" t="s">
        <v>5168</v>
      </c>
      <c r="G1321" s="30" t="s">
        <v>3909</v>
      </c>
      <c r="H1321" s="31" t="s">
        <v>1425</v>
      </c>
      <c r="I1321" s="31" t="s">
        <v>48</v>
      </c>
      <c r="J1321" s="32">
        <v>130000</v>
      </c>
      <c r="K1321" s="33">
        <f t="shared" si="234"/>
        <v>27.254525823663215</v>
      </c>
      <c r="L1321" s="33">
        <v>130000</v>
      </c>
      <c r="M1321" s="33">
        <v>0</v>
      </c>
      <c r="N1321" s="33">
        <v>0</v>
      </c>
      <c r="O1321" s="33">
        <v>0</v>
      </c>
      <c r="P1321" s="33">
        <f t="shared" si="235"/>
        <v>130000</v>
      </c>
      <c r="Q1321" s="33">
        <f t="shared" si="236"/>
        <v>27.254525823663215</v>
      </c>
      <c r="R1321" s="33">
        <f t="shared" si="237"/>
        <v>130000</v>
      </c>
      <c r="S1321" s="33"/>
      <c r="T1321" s="30" t="str">
        <f t="shared" si="238"/>
        <v>COP</v>
      </c>
      <c r="U1321" s="33">
        <v>0</v>
      </c>
      <c r="V1321" s="33">
        <v>0</v>
      </c>
      <c r="W1321" s="33">
        <v>0</v>
      </c>
      <c r="X1321" s="33">
        <f t="shared" si="239"/>
        <v>130000</v>
      </c>
      <c r="Y1321" s="33">
        <f t="shared" si="240"/>
        <v>27.254525823663215</v>
      </c>
      <c r="Z1321" s="33">
        <f t="shared" si="241"/>
        <v>130000</v>
      </c>
      <c r="AA1321" s="34">
        <f t="shared" si="242"/>
        <v>3.2054631184637877E-06</v>
      </c>
      <c r="AB1321" s="33" t="s">
        <v>252</v>
      </c>
      <c r="AC1321" s="35">
        <v>44929</v>
      </c>
      <c r="AD1321" s="33">
        <v>60</v>
      </c>
      <c r="AE1321" s="36">
        <f t="shared" si="243"/>
        <v>44989</v>
      </c>
    </row>
    <row r="1322" spans="2:31" ht="14.5" hidden="1">
      <c r="B1322" s="29" t="s">
        <v>1409</v>
      </c>
      <c r="C1322" s="30" t="str">
        <f t="shared" si="233"/>
        <v>(Acreedores quirografarios)</v>
      </c>
      <c r="D1322" s="30">
        <v>5</v>
      </c>
      <c r="E1322" s="30" t="s">
        <v>5167</v>
      </c>
      <c r="F1322" s="30" t="s">
        <v>5168</v>
      </c>
      <c r="G1322" s="30" t="s">
        <v>3909</v>
      </c>
      <c r="H1322" s="31" t="s">
        <v>1426</v>
      </c>
      <c r="I1322" s="31" t="s">
        <v>48</v>
      </c>
      <c r="J1322" s="32">
        <v>618800</v>
      </c>
      <c r="K1322" s="33">
        <f t="shared" si="234"/>
        <v>129.73154292063691</v>
      </c>
      <c r="L1322" s="33">
        <v>618800</v>
      </c>
      <c r="M1322" s="33">
        <v>0</v>
      </c>
      <c r="N1322" s="33">
        <v>0</v>
      </c>
      <c r="O1322" s="33">
        <v>0</v>
      </c>
      <c r="P1322" s="33">
        <f t="shared" si="235"/>
        <v>618800</v>
      </c>
      <c r="Q1322" s="33">
        <f t="shared" si="236"/>
        <v>129.73154292063691</v>
      </c>
      <c r="R1322" s="33">
        <f t="shared" si="237"/>
        <v>618800</v>
      </c>
      <c r="S1322" s="33"/>
      <c r="T1322" s="30" t="str">
        <f t="shared" si="238"/>
        <v>COP</v>
      </c>
      <c r="U1322" s="33">
        <v>0</v>
      </c>
      <c r="V1322" s="33">
        <v>0</v>
      </c>
      <c r="W1322" s="33">
        <v>0</v>
      </c>
      <c r="X1322" s="33">
        <f t="shared" si="239"/>
        <v>618800</v>
      </c>
      <c r="Y1322" s="33">
        <f t="shared" si="240"/>
        <v>129.73154292063691</v>
      </c>
      <c r="Z1322" s="33">
        <f t="shared" si="241"/>
        <v>618800</v>
      </c>
      <c r="AA1322" s="34">
        <f t="shared" si="242"/>
        <v>1.5258004443887629E-05</v>
      </c>
      <c r="AB1322" s="33" t="s">
        <v>252</v>
      </c>
      <c r="AC1322" s="35">
        <v>44931</v>
      </c>
      <c r="AD1322" s="33">
        <v>60</v>
      </c>
      <c r="AE1322" s="36">
        <f t="shared" si="243"/>
        <v>44991</v>
      </c>
    </row>
    <row r="1323" spans="2:31" ht="14.5" hidden="1">
      <c r="B1323" s="29" t="s">
        <v>1409</v>
      </c>
      <c r="C1323" s="30" t="str">
        <f t="shared" si="233"/>
        <v>(Acreedores quirografarios)</v>
      </c>
      <c r="D1323" s="30">
        <v>5</v>
      </c>
      <c r="E1323" s="30" t="s">
        <v>5167</v>
      </c>
      <c r="F1323" s="30" t="s">
        <v>5168</v>
      </c>
      <c r="G1323" s="30" t="s">
        <v>3909</v>
      </c>
      <c r="H1323" s="31" t="s">
        <v>1427</v>
      </c>
      <c r="I1323" s="31" t="s">
        <v>48</v>
      </c>
      <c r="J1323" s="32">
        <v>571200</v>
      </c>
      <c r="K1323" s="33">
        <f t="shared" si="234"/>
        <v>119.75219346520331</v>
      </c>
      <c r="L1323" s="33">
        <v>571200</v>
      </c>
      <c r="M1323" s="33">
        <v>0</v>
      </c>
      <c r="N1323" s="33">
        <v>0</v>
      </c>
      <c r="O1323" s="33">
        <v>0</v>
      </c>
      <c r="P1323" s="33">
        <f t="shared" si="235"/>
        <v>571200</v>
      </c>
      <c r="Q1323" s="33">
        <f t="shared" si="236"/>
        <v>119.75219346520331</v>
      </c>
      <c r="R1323" s="33">
        <f t="shared" si="237"/>
        <v>571200</v>
      </c>
      <c r="S1323" s="33"/>
      <c r="T1323" s="30" t="str">
        <f t="shared" si="238"/>
        <v>COP</v>
      </c>
      <c r="U1323" s="33">
        <v>0</v>
      </c>
      <c r="V1323" s="33">
        <v>0</v>
      </c>
      <c r="W1323" s="33">
        <v>0</v>
      </c>
      <c r="X1323" s="33">
        <f t="shared" si="239"/>
        <v>571200</v>
      </c>
      <c r="Y1323" s="33">
        <f t="shared" si="240"/>
        <v>119.75219346520331</v>
      </c>
      <c r="Z1323" s="33">
        <f t="shared" si="241"/>
        <v>571200</v>
      </c>
      <c r="AA1323" s="34">
        <f t="shared" si="242"/>
        <v>1.4084311794357811E-05</v>
      </c>
      <c r="AB1323" s="33" t="s">
        <v>252</v>
      </c>
      <c r="AC1323" s="35">
        <v>44931</v>
      </c>
      <c r="AD1323" s="33">
        <v>60</v>
      </c>
      <c r="AE1323" s="36">
        <f t="shared" si="243"/>
        <v>44991</v>
      </c>
    </row>
    <row r="1324" spans="2:31" ht="14.5" hidden="1">
      <c r="B1324" s="29" t="s">
        <v>1409</v>
      </c>
      <c r="C1324" s="30" t="str">
        <f t="shared" si="233"/>
        <v>(Acreedores quirografarios)</v>
      </c>
      <c r="D1324" s="30">
        <v>5</v>
      </c>
      <c r="E1324" s="30" t="s">
        <v>5167</v>
      </c>
      <c r="F1324" s="30" t="s">
        <v>5168</v>
      </c>
      <c r="G1324" s="30" t="s">
        <v>3909</v>
      </c>
      <c r="H1324" s="31" t="s">
        <v>1428</v>
      </c>
      <c r="I1324" s="31" t="s">
        <v>48</v>
      </c>
      <c r="J1324" s="32">
        <v>1861400</v>
      </c>
      <c r="K1324" s="33">
        <f t="shared" si="234"/>
        <v>390.24287975512851</v>
      </c>
      <c r="L1324" s="33">
        <v>1861400</v>
      </c>
      <c r="M1324" s="33">
        <v>0</v>
      </c>
      <c r="N1324" s="33">
        <v>0</v>
      </c>
      <c r="O1324" s="33">
        <v>0</v>
      </c>
      <c r="P1324" s="33">
        <f t="shared" si="235"/>
        <v>1861400</v>
      </c>
      <c r="Q1324" s="33">
        <f t="shared" si="236"/>
        <v>390.24287975512851</v>
      </c>
      <c r="R1324" s="33">
        <f t="shared" si="237"/>
        <v>1861400</v>
      </c>
      <c r="S1324" s="33"/>
      <c r="T1324" s="30" t="str">
        <f t="shared" si="238"/>
        <v>COP</v>
      </c>
      <c r="U1324" s="33">
        <v>0</v>
      </c>
      <c r="V1324" s="33">
        <v>0</v>
      </c>
      <c r="W1324" s="33">
        <v>0</v>
      </c>
      <c r="X1324" s="33">
        <f t="shared" si="239"/>
        <v>1861400</v>
      </c>
      <c r="Y1324" s="33">
        <f t="shared" si="240"/>
        <v>390.24287975512851</v>
      </c>
      <c r="Z1324" s="33">
        <f t="shared" si="241"/>
        <v>1861400</v>
      </c>
      <c r="AA1324" s="34">
        <f t="shared" si="242"/>
        <v>4.5897300374680727E-05</v>
      </c>
      <c r="AB1324" s="33" t="s">
        <v>252</v>
      </c>
      <c r="AC1324" s="35">
        <v>44932</v>
      </c>
      <c r="AD1324" s="33">
        <v>60</v>
      </c>
      <c r="AE1324" s="36">
        <f t="shared" si="243"/>
        <v>44992</v>
      </c>
    </row>
    <row r="1325" spans="2:31" ht="14.5" hidden="1">
      <c r="B1325" s="29" t="s">
        <v>1409</v>
      </c>
      <c r="C1325" s="30" t="str">
        <f t="shared" si="233"/>
        <v>(Acreedores quirografarios)</v>
      </c>
      <c r="D1325" s="30">
        <v>5</v>
      </c>
      <c r="E1325" s="30" t="s">
        <v>5167</v>
      </c>
      <c r="F1325" s="30" t="s">
        <v>5168</v>
      </c>
      <c r="G1325" s="30" t="s">
        <v>3909</v>
      </c>
      <c r="H1325" s="31" t="s">
        <v>1429</v>
      </c>
      <c r="I1325" s="31" t="s">
        <v>48</v>
      </c>
      <c r="J1325" s="32">
        <v>285600</v>
      </c>
      <c r="K1325" s="33">
        <f t="shared" si="234"/>
        <v>59.876096732601653</v>
      </c>
      <c r="L1325" s="33">
        <v>285600</v>
      </c>
      <c r="M1325" s="33">
        <v>0</v>
      </c>
      <c r="N1325" s="33">
        <v>0</v>
      </c>
      <c r="O1325" s="33">
        <v>0</v>
      </c>
      <c r="P1325" s="33">
        <f t="shared" si="235"/>
        <v>285600</v>
      </c>
      <c r="Q1325" s="33">
        <f t="shared" si="236"/>
        <v>59.876096732601653</v>
      </c>
      <c r="R1325" s="33">
        <f t="shared" si="237"/>
        <v>285600</v>
      </c>
      <c r="S1325" s="33"/>
      <c r="T1325" s="30" t="str">
        <f t="shared" si="238"/>
        <v>COP</v>
      </c>
      <c r="U1325" s="33">
        <v>0</v>
      </c>
      <c r="V1325" s="33">
        <v>0</v>
      </c>
      <c r="W1325" s="33">
        <v>0</v>
      </c>
      <c r="X1325" s="33">
        <f t="shared" si="239"/>
        <v>285600</v>
      </c>
      <c r="Y1325" s="33">
        <f t="shared" si="240"/>
        <v>59.876096732601653</v>
      </c>
      <c r="Z1325" s="33">
        <f t="shared" si="241"/>
        <v>285600</v>
      </c>
      <c r="AA1325" s="34">
        <f t="shared" si="242"/>
        <v>7.0421558971789057E-06</v>
      </c>
      <c r="AB1325" s="33" t="s">
        <v>252</v>
      </c>
      <c r="AC1325" s="35">
        <v>44932</v>
      </c>
      <c r="AD1325" s="33">
        <v>60</v>
      </c>
      <c r="AE1325" s="36">
        <f t="shared" si="243"/>
        <v>44992</v>
      </c>
    </row>
    <row r="1326" spans="2:31" ht="14.5" hidden="1">
      <c r="B1326" s="29" t="s">
        <v>1409</v>
      </c>
      <c r="C1326" s="30" t="str">
        <f t="shared" si="233"/>
        <v>(Acreedores quirografarios)</v>
      </c>
      <c r="D1326" s="30">
        <v>5</v>
      </c>
      <c r="E1326" s="30" t="s">
        <v>5167</v>
      </c>
      <c r="F1326" s="30" t="s">
        <v>5168</v>
      </c>
      <c r="G1326" s="30" t="s">
        <v>3909</v>
      </c>
      <c r="H1326" s="31" t="s">
        <v>1430</v>
      </c>
      <c r="I1326" s="31" t="s">
        <v>48</v>
      </c>
      <c r="J1326" s="32">
        <v>1922000</v>
      </c>
      <c r="K1326" s="33">
        <f t="shared" si="234"/>
        <v>402.94768179292845</v>
      </c>
      <c r="L1326" s="33">
        <v>1922000</v>
      </c>
      <c r="M1326" s="33">
        <v>0</v>
      </c>
      <c r="N1326" s="33">
        <v>0</v>
      </c>
      <c r="O1326" s="33">
        <v>0</v>
      </c>
      <c r="P1326" s="33">
        <f t="shared" si="235"/>
        <v>1922000</v>
      </c>
      <c r="Q1326" s="33">
        <f t="shared" si="236"/>
        <v>402.94768179292845</v>
      </c>
      <c r="R1326" s="33">
        <f t="shared" si="237"/>
        <v>1922000</v>
      </c>
      <c r="S1326" s="33"/>
      <c r="T1326" s="30" t="str">
        <f t="shared" si="238"/>
        <v>COP</v>
      </c>
      <c r="U1326" s="33">
        <v>0</v>
      </c>
      <c r="V1326" s="33">
        <v>0</v>
      </c>
      <c r="W1326" s="33">
        <v>0</v>
      </c>
      <c r="X1326" s="33">
        <f t="shared" si="239"/>
        <v>1922000</v>
      </c>
      <c r="Y1326" s="33">
        <f t="shared" si="240"/>
        <v>402.94768179292845</v>
      </c>
      <c r="Z1326" s="33">
        <f t="shared" si="241"/>
        <v>1922000</v>
      </c>
      <c r="AA1326" s="34">
        <f t="shared" si="242"/>
        <v>4.7391539336056922E-05</v>
      </c>
      <c r="AB1326" s="33" t="s">
        <v>252</v>
      </c>
      <c r="AC1326" s="35">
        <v>44938</v>
      </c>
      <c r="AD1326" s="33">
        <v>60</v>
      </c>
      <c r="AE1326" s="36">
        <f t="shared" si="243"/>
        <v>44998</v>
      </c>
    </row>
    <row r="1327" spans="2:31" ht="14.5" hidden="1">
      <c r="B1327" s="29" t="s">
        <v>1409</v>
      </c>
      <c r="C1327" s="30" t="str">
        <f t="shared" si="233"/>
        <v>(Acreedores quirografarios)</v>
      </c>
      <c r="D1327" s="30">
        <v>5</v>
      </c>
      <c r="E1327" s="30" t="s">
        <v>5167</v>
      </c>
      <c r="F1327" s="30" t="s">
        <v>5168</v>
      </c>
      <c r="G1327" s="30" t="s">
        <v>3909</v>
      </c>
      <c r="H1327" s="31" t="s">
        <v>1431</v>
      </c>
      <c r="I1327" s="31" t="s">
        <v>48</v>
      </c>
      <c r="J1327" s="32">
        <v>309400</v>
      </c>
      <c r="K1327" s="33">
        <f t="shared" si="234"/>
        <v>64.865771460318456</v>
      </c>
      <c r="L1327" s="33">
        <v>309400</v>
      </c>
      <c r="M1327" s="33">
        <v>0</v>
      </c>
      <c r="N1327" s="33">
        <v>0</v>
      </c>
      <c r="O1327" s="33">
        <v>0</v>
      </c>
      <c r="P1327" s="33">
        <f t="shared" si="235"/>
        <v>309400</v>
      </c>
      <c r="Q1327" s="33">
        <f t="shared" si="236"/>
        <v>64.865771460318456</v>
      </c>
      <c r="R1327" s="33">
        <f t="shared" si="237"/>
        <v>309400</v>
      </c>
      <c r="S1327" s="33"/>
      <c r="T1327" s="30" t="str">
        <f t="shared" si="238"/>
        <v>COP</v>
      </c>
      <c r="U1327" s="33">
        <v>0</v>
      </c>
      <c r="V1327" s="33">
        <v>0</v>
      </c>
      <c r="W1327" s="33">
        <v>0</v>
      </c>
      <c r="X1327" s="33">
        <f t="shared" si="239"/>
        <v>309400</v>
      </c>
      <c r="Y1327" s="33">
        <f t="shared" si="240"/>
        <v>64.865771460318456</v>
      </c>
      <c r="Z1327" s="33">
        <f t="shared" si="241"/>
        <v>309400</v>
      </c>
      <c r="AA1327" s="34">
        <f t="shared" si="242"/>
        <v>7.6290022219438146E-06</v>
      </c>
      <c r="AB1327" s="33" t="s">
        <v>252</v>
      </c>
      <c r="AC1327" s="35">
        <v>44938</v>
      </c>
      <c r="AD1327" s="33">
        <v>60</v>
      </c>
      <c r="AE1327" s="36">
        <f t="shared" si="243"/>
        <v>44998</v>
      </c>
    </row>
    <row r="1328" spans="2:31" ht="14.5" hidden="1">
      <c r="B1328" s="29" t="s">
        <v>1409</v>
      </c>
      <c r="C1328" s="30" t="str">
        <f t="shared" si="233"/>
        <v>(Acreedores quirografarios)</v>
      </c>
      <c r="D1328" s="30">
        <v>5</v>
      </c>
      <c r="E1328" s="30" t="s">
        <v>5167</v>
      </c>
      <c r="F1328" s="30" t="s">
        <v>5168</v>
      </c>
      <c r="G1328" s="30" t="s">
        <v>3909</v>
      </c>
      <c r="H1328" s="31" t="s">
        <v>1432</v>
      </c>
      <c r="I1328" s="31" t="s">
        <v>48</v>
      </c>
      <c r="J1328" s="32">
        <v>618800</v>
      </c>
      <c r="K1328" s="33">
        <f t="shared" si="234"/>
        <v>129.73154292063691</v>
      </c>
      <c r="L1328" s="33">
        <v>618800</v>
      </c>
      <c r="M1328" s="33">
        <v>0</v>
      </c>
      <c r="N1328" s="33">
        <v>0</v>
      </c>
      <c r="O1328" s="33">
        <v>0</v>
      </c>
      <c r="P1328" s="33">
        <f t="shared" si="235"/>
        <v>618800</v>
      </c>
      <c r="Q1328" s="33">
        <f t="shared" si="236"/>
        <v>129.73154292063691</v>
      </c>
      <c r="R1328" s="33">
        <f t="shared" si="237"/>
        <v>618800</v>
      </c>
      <c r="S1328" s="33"/>
      <c r="T1328" s="30" t="str">
        <f t="shared" si="238"/>
        <v>COP</v>
      </c>
      <c r="U1328" s="33">
        <v>0</v>
      </c>
      <c r="V1328" s="33">
        <v>0</v>
      </c>
      <c r="W1328" s="33">
        <v>0</v>
      </c>
      <c r="X1328" s="33">
        <f t="shared" si="239"/>
        <v>618800</v>
      </c>
      <c r="Y1328" s="33">
        <f t="shared" si="240"/>
        <v>129.73154292063691</v>
      </c>
      <c r="Z1328" s="33">
        <f t="shared" si="241"/>
        <v>618800</v>
      </c>
      <c r="AA1328" s="34">
        <f t="shared" si="242"/>
        <v>1.5258004443887629E-05</v>
      </c>
      <c r="AB1328" s="33" t="s">
        <v>252</v>
      </c>
      <c r="AC1328" s="35">
        <v>44940</v>
      </c>
      <c r="AD1328" s="33">
        <v>60</v>
      </c>
      <c r="AE1328" s="36">
        <f t="shared" si="243"/>
        <v>45000</v>
      </c>
    </row>
    <row r="1329" spans="2:31" ht="14.5" hidden="1">
      <c r="B1329" s="29" t="s">
        <v>1409</v>
      </c>
      <c r="C1329" s="30" t="str">
        <f t="shared" si="233"/>
        <v>(Acreedores quirografarios)</v>
      </c>
      <c r="D1329" s="30">
        <v>5</v>
      </c>
      <c r="E1329" s="30" t="s">
        <v>5167</v>
      </c>
      <c r="F1329" s="30" t="s">
        <v>5168</v>
      </c>
      <c r="G1329" s="30" t="s">
        <v>3909</v>
      </c>
      <c r="H1329" s="31" t="s">
        <v>1433</v>
      </c>
      <c r="I1329" s="31" t="s">
        <v>48</v>
      </c>
      <c r="J1329" s="32">
        <v>2306100</v>
      </c>
      <c r="K1329" s="33">
        <f t="shared" si="234"/>
        <v>483.47432309192106</v>
      </c>
      <c r="L1329" s="33">
        <v>2306100</v>
      </c>
      <c r="M1329" s="33">
        <v>0</v>
      </c>
      <c r="N1329" s="33">
        <v>0</v>
      </c>
      <c r="O1329" s="33">
        <v>0</v>
      </c>
      <c r="P1329" s="33">
        <f t="shared" si="235"/>
        <v>2306100</v>
      </c>
      <c r="Q1329" s="33">
        <f t="shared" si="236"/>
        <v>483.47432309192106</v>
      </c>
      <c r="R1329" s="33">
        <f t="shared" si="237"/>
        <v>2306100</v>
      </c>
      <c r="S1329" s="33"/>
      <c r="T1329" s="30" t="str">
        <f t="shared" si="238"/>
        <v>COP</v>
      </c>
      <c r="U1329" s="33">
        <v>0</v>
      </c>
      <c r="V1329" s="33">
        <v>0</v>
      </c>
      <c r="W1329" s="33">
        <v>0</v>
      </c>
      <c r="X1329" s="33">
        <f t="shared" si="239"/>
        <v>2306100</v>
      </c>
      <c r="Y1329" s="33">
        <f t="shared" si="240"/>
        <v>483.47432309192106</v>
      </c>
      <c r="Z1329" s="33">
        <f t="shared" si="241"/>
        <v>2306100</v>
      </c>
      <c r="AA1329" s="34">
        <f t="shared" si="242"/>
        <v>5.6862449980687239E-05</v>
      </c>
      <c r="AB1329" s="33" t="s">
        <v>252</v>
      </c>
      <c r="AC1329" s="35">
        <v>44941</v>
      </c>
      <c r="AD1329" s="33">
        <v>60</v>
      </c>
      <c r="AE1329" s="36">
        <f t="shared" si="243"/>
        <v>45001</v>
      </c>
    </row>
    <row r="1330" spans="2:31" ht="14.5" hidden="1">
      <c r="B1330" s="29" t="s">
        <v>1409</v>
      </c>
      <c r="C1330" s="30" t="str">
        <f t="shared" si="233"/>
        <v>(Acreedores quirografarios)</v>
      </c>
      <c r="D1330" s="30">
        <v>5</v>
      </c>
      <c r="E1330" s="30" t="s">
        <v>5167</v>
      </c>
      <c r="F1330" s="30" t="s">
        <v>5168</v>
      </c>
      <c r="G1330" s="30" t="s">
        <v>3909</v>
      </c>
      <c r="H1330" s="31" t="s">
        <v>1434</v>
      </c>
      <c r="I1330" s="31" t="s">
        <v>48</v>
      </c>
      <c r="J1330" s="32">
        <v>260000</v>
      </c>
      <c r="K1330" s="33">
        <f t="shared" si="234"/>
        <v>54.50905164732643</v>
      </c>
      <c r="L1330" s="33">
        <v>260000</v>
      </c>
      <c r="M1330" s="33">
        <v>0</v>
      </c>
      <c r="N1330" s="33">
        <v>0</v>
      </c>
      <c r="O1330" s="33">
        <v>0</v>
      </c>
      <c r="P1330" s="33">
        <f t="shared" si="235"/>
        <v>260000</v>
      </c>
      <c r="Q1330" s="33">
        <f t="shared" si="236"/>
        <v>54.50905164732643</v>
      </c>
      <c r="R1330" s="33">
        <f t="shared" si="237"/>
        <v>260000</v>
      </c>
      <c r="S1330" s="33"/>
      <c r="T1330" s="30" t="str">
        <f t="shared" si="238"/>
        <v>COP</v>
      </c>
      <c r="U1330" s="33">
        <v>0</v>
      </c>
      <c r="V1330" s="33">
        <v>0</v>
      </c>
      <c r="W1330" s="33">
        <v>0</v>
      </c>
      <c r="X1330" s="33">
        <f t="shared" si="239"/>
        <v>260000</v>
      </c>
      <c r="Y1330" s="33">
        <f t="shared" si="240"/>
        <v>54.50905164732643</v>
      </c>
      <c r="Z1330" s="33">
        <f t="shared" si="241"/>
        <v>260000</v>
      </c>
      <c r="AA1330" s="34">
        <f t="shared" si="242"/>
        <v>6.4109262369275754E-06</v>
      </c>
      <c r="AB1330" s="33" t="s">
        <v>252</v>
      </c>
      <c r="AC1330" s="35">
        <v>44942</v>
      </c>
      <c r="AD1330" s="33">
        <v>60</v>
      </c>
      <c r="AE1330" s="36">
        <f t="shared" si="243"/>
        <v>45002</v>
      </c>
    </row>
    <row r="1331" spans="2:31" ht="14.5" hidden="1">
      <c r="B1331" s="29" t="s">
        <v>1409</v>
      </c>
      <c r="C1331" s="30" t="str">
        <f t="shared" si="233"/>
        <v>(Acreedores quirografarios)</v>
      </c>
      <c r="D1331" s="30">
        <v>5</v>
      </c>
      <c r="E1331" s="30" t="s">
        <v>5167</v>
      </c>
      <c r="F1331" s="30" t="s">
        <v>5168</v>
      </c>
      <c r="G1331" s="30" t="s">
        <v>3909</v>
      </c>
      <c r="H1331" s="31" t="s">
        <v>1435</v>
      </c>
      <c r="I1331" s="31" t="s">
        <v>48</v>
      </c>
      <c r="J1331" s="32">
        <v>309400</v>
      </c>
      <c r="K1331" s="33">
        <f t="shared" si="234"/>
        <v>64.865771460318456</v>
      </c>
      <c r="L1331" s="33">
        <v>309400</v>
      </c>
      <c r="M1331" s="33">
        <v>0</v>
      </c>
      <c r="N1331" s="33">
        <v>0</v>
      </c>
      <c r="O1331" s="33">
        <v>0</v>
      </c>
      <c r="P1331" s="33">
        <f t="shared" si="235"/>
        <v>309400</v>
      </c>
      <c r="Q1331" s="33">
        <f t="shared" si="236"/>
        <v>64.865771460318456</v>
      </c>
      <c r="R1331" s="33">
        <f t="shared" si="237"/>
        <v>309400</v>
      </c>
      <c r="S1331" s="33"/>
      <c r="T1331" s="30" t="str">
        <f t="shared" si="238"/>
        <v>COP</v>
      </c>
      <c r="U1331" s="33">
        <v>0</v>
      </c>
      <c r="V1331" s="33">
        <v>0</v>
      </c>
      <c r="W1331" s="33">
        <v>0</v>
      </c>
      <c r="X1331" s="33">
        <f t="shared" si="239"/>
        <v>309400</v>
      </c>
      <c r="Y1331" s="33">
        <f t="shared" si="240"/>
        <v>64.865771460318456</v>
      </c>
      <c r="Z1331" s="33">
        <f t="shared" si="241"/>
        <v>309400</v>
      </c>
      <c r="AA1331" s="34">
        <f t="shared" si="242"/>
        <v>7.6290022219438146E-06</v>
      </c>
      <c r="AB1331" s="33" t="s">
        <v>252</v>
      </c>
      <c r="AC1331" s="35">
        <v>44944</v>
      </c>
      <c r="AD1331" s="33">
        <v>60</v>
      </c>
      <c r="AE1331" s="36">
        <f t="shared" si="243"/>
        <v>45004</v>
      </c>
    </row>
    <row r="1332" spans="2:31" ht="14.5" hidden="1">
      <c r="B1332" s="29" t="s">
        <v>1409</v>
      </c>
      <c r="C1332" s="30" t="str">
        <f t="shared" si="233"/>
        <v>(Acreedores quirografarios)</v>
      </c>
      <c r="D1332" s="30">
        <v>5</v>
      </c>
      <c r="E1332" s="30" t="s">
        <v>5167</v>
      </c>
      <c r="F1332" s="30" t="s">
        <v>5168</v>
      </c>
      <c r="G1332" s="30" t="s">
        <v>3909</v>
      </c>
      <c r="H1332" s="31" t="s">
        <v>1436</v>
      </c>
      <c r="I1332" s="31" t="s">
        <v>48</v>
      </c>
      <c r="J1332" s="32">
        <v>309400</v>
      </c>
      <c r="K1332" s="33">
        <f t="shared" si="234"/>
        <v>64.865771460318456</v>
      </c>
      <c r="L1332" s="33">
        <v>309400</v>
      </c>
      <c r="M1332" s="33">
        <v>0</v>
      </c>
      <c r="N1332" s="33">
        <v>0</v>
      </c>
      <c r="O1332" s="33">
        <v>0</v>
      </c>
      <c r="P1332" s="33">
        <f t="shared" si="235"/>
        <v>309400</v>
      </c>
      <c r="Q1332" s="33">
        <f t="shared" si="236"/>
        <v>64.865771460318456</v>
      </c>
      <c r="R1332" s="33">
        <f t="shared" si="237"/>
        <v>309400</v>
      </c>
      <c r="S1332" s="33"/>
      <c r="T1332" s="30" t="str">
        <f t="shared" si="238"/>
        <v>COP</v>
      </c>
      <c r="U1332" s="33">
        <v>0</v>
      </c>
      <c r="V1332" s="33">
        <v>0</v>
      </c>
      <c r="W1332" s="33">
        <v>0</v>
      </c>
      <c r="X1332" s="33">
        <f t="shared" si="239"/>
        <v>309400</v>
      </c>
      <c r="Y1332" s="33">
        <f t="shared" si="240"/>
        <v>64.865771460318456</v>
      </c>
      <c r="Z1332" s="33">
        <f t="shared" si="241"/>
        <v>309400</v>
      </c>
      <c r="AA1332" s="34">
        <f t="shared" si="242"/>
        <v>7.6290022219438146E-06</v>
      </c>
      <c r="AB1332" s="33" t="s">
        <v>252</v>
      </c>
      <c r="AC1332" s="35">
        <v>44944</v>
      </c>
      <c r="AD1332" s="33">
        <v>60</v>
      </c>
      <c r="AE1332" s="36">
        <f t="shared" si="243"/>
        <v>45004</v>
      </c>
    </row>
    <row r="1333" spans="2:31" ht="14.5" hidden="1">
      <c r="B1333" s="29" t="s">
        <v>1409</v>
      </c>
      <c r="C1333" s="30" t="str">
        <f t="shared" si="233"/>
        <v>(Acreedores quirografarios)</v>
      </c>
      <c r="D1333" s="30">
        <v>5</v>
      </c>
      <c r="E1333" s="30" t="s">
        <v>5167</v>
      </c>
      <c r="F1333" s="30" t="s">
        <v>5168</v>
      </c>
      <c r="G1333" s="30" t="s">
        <v>3909</v>
      </c>
      <c r="H1333" s="31" t="s">
        <v>1437</v>
      </c>
      <c r="I1333" s="31" t="s">
        <v>48</v>
      </c>
      <c r="J1333" s="32">
        <v>309400</v>
      </c>
      <c r="K1333" s="33">
        <f t="shared" si="234"/>
        <v>64.865771460318456</v>
      </c>
      <c r="L1333" s="33">
        <v>309400</v>
      </c>
      <c r="M1333" s="33">
        <v>0</v>
      </c>
      <c r="N1333" s="33">
        <v>0</v>
      </c>
      <c r="O1333" s="33">
        <v>0</v>
      </c>
      <c r="P1333" s="33">
        <f t="shared" si="235"/>
        <v>309400</v>
      </c>
      <c r="Q1333" s="33">
        <f t="shared" si="236"/>
        <v>64.865771460318456</v>
      </c>
      <c r="R1333" s="33">
        <f t="shared" si="237"/>
        <v>309400</v>
      </c>
      <c r="S1333" s="33"/>
      <c r="T1333" s="30" t="str">
        <f t="shared" si="238"/>
        <v>COP</v>
      </c>
      <c r="U1333" s="33">
        <v>0</v>
      </c>
      <c r="V1333" s="33">
        <v>0</v>
      </c>
      <c r="W1333" s="33">
        <v>0</v>
      </c>
      <c r="X1333" s="33">
        <f t="shared" si="239"/>
        <v>309400</v>
      </c>
      <c r="Y1333" s="33">
        <f t="shared" si="240"/>
        <v>64.865771460318456</v>
      </c>
      <c r="Z1333" s="33">
        <f t="shared" si="241"/>
        <v>309400</v>
      </c>
      <c r="AA1333" s="34">
        <f t="shared" si="242"/>
        <v>7.6290022219438146E-06</v>
      </c>
      <c r="AB1333" s="33" t="s">
        <v>252</v>
      </c>
      <c r="AC1333" s="35">
        <v>44944</v>
      </c>
      <c r="AD1333" s="33">
        <v>60</v>
      </c>
      <c r="AE1333" s="36">
        <f t="shared" si="243"/>
        <v>45004</v>
      </c>
    </row>
    <row r="1334" spans="2:31" ht="14.5" hidden="1">
      <c r="B1334" s="29" t="s">
        <v>1409</v>
      </c>
      <c r="C1334" s="30" t="str">
        <f t="shared" si="233"/>
        <v>(Acreedores quirografarios)</v>
      </c>
      <c r="D1334" s="30">
        <v>5</v>
      </c>
      <c r="E1334" s="30" t="s">
        <v>5167</v>
      </c>
      <c r="F1334" s="30" t="s">
        <v>5168</v>
      </c>
      <c r="G1334" s="30" t="s">
        <v>3909</v>
      </c>
      <c r="H1334" s="31" t="s">
        <v>1438</v>
      </c>
      <c r="I1334" s="31" t="s">
        <v>48</v>
      </c>
      <c r="J1334" s="32">
        <v>1863000</v>
      </c>
      <c r="K1334" s="33">
        <f t="shared" si="234"/>
        <v>390.57832007295826</v>
      </c>
      <c r="L1334" s="33">
        <v>1863000</v>
      </c>
      <c r="M1334" s="33">
        <v>0</v>
      </c>
      <c r="N1334" s="33">
        <v>0</v>
      </c>
      <c r="O1334" s="33">
        <v>0</v>
      </c>
      <c r="P1334" s="33">
        <f t="shared" si="235"/>
        <v>1863000</v>
      </c>
      <c r="Q1334" s="33">
        <f t="shared" si="236"/>
        <v>390.57832007295826</v>
      </c>
      <c r="R1334" s="33">
        <f t="shared" si="237"/>
        <v>1863000</v>
      </c>
      <c r="S1334" s="33"/>
      <c r="T1334" s="30" t="str">
        <f t="shared" si="238"/>
        <v>COP</v>
      </c>
      <c r="U1334" s="33">
        <v>0</v>
      </c>
      <c r="V1334" s="33">
        <v>0</v>
      </c>
      <c r="W1334" s="33">
        <v>0</v>
      </c>
      <c r="X1334" s="33">
        <f t="shared" si="239"/>
        <v>1863000</v>
      </c>
      <c r="Y1334" s="33">
        <f t="shared" si="240"/>
        <v>390.57832007295826</v>
      </c>
      <c r="Z1334" s="33">
        <f t="shared" si="241"/>
        <v>1863000</v>
      </c>
      <c r="AA1334" s="34">
        <f t="shared" si="242"/>
        <v>4.5936752228446432E-05</v>
      </c>
      <c r="AB1334" s="33" t="s">
        <v>252</v>
      </c>
      <c r="AC1334" s="35">
        <v>44946</v>
      </c>
      <c r="AD1334" s="33">
        <v>60</v>
      </c>
      <c r="AE1334" s="36">
        <f t="shared" si="243"/>
        <v>45006</v>
      </c>
    </row>
    <row r="1335" spans="2:31" ht="14.5" hidden="1">
      <c r="B1335" s="29" t="s">
        <v>1409</v>
      </c>
      <c r="C1335" s="30" t="str">
        <f t="shared" si="233"/>
        <v>(Acreedores quirografarios)</v>
      </c>
      <c r="D1335" s="30">
        <v>5</v>
      </c>
      <c r="E1335" s="30" t="s">
        <v>5167</v>
      </c>
      <c r="F1335" s="30" t="s">
        <v>5168</v>
      </c>
      <c r="G1335" s="30" t="s">
        <v>3909</v>
      </c>
      <c r="H1335" s="31" t="s">
        <v>1439</v>
      </c>
      <c r="I1335" s="31" t="s">
        <v>48</v>
      </c>
      <c r="J1335" s="32">
        <v>618800</v>
      </c>
      <c r="K1335" s="33">
        <f t="shared" si="234"/>
        <v>129.73154292063691</v>
      </c>
      <c r="L1335" s="33">
        <v>618800</v>
      </c>
      <c r="M1335" s="33">
        <v>0</v>
      </c>
      <c r="N1335" s="33">
        <v>0</v>
      </c>
      <c r="O1335" s="33">
        <v>0</v>
      </c>
      <c r="P1335" s="33">
        <f t="shared" si="235"/>
        <v>618800</v>
      </c>
      <c r="Q1335" s="33">
        <f t="shared" si="236"/>
        <v>129.73154292063691</v>
      </c>
      <c r="R1335" s="33">
        <f t="shared" si="237"/>
        <v>618800</v>
      </c>
      <c r="S1335" s="33"/>
      <c r="T1335" s="30" t="str">
        <f t="shared" si="238"/>
        <v>COP</v>
      </c>
      <c r="U1335" s="33">
        <v>0</v>
      </c>
      <c r="V1335" s="33">
        <v>0</v>
      </c>
      <c r="W1335" s="33">
        <v>0</v>
      </c>
      <c r="X1335" s="33">
        <f t="shared" si="239"/>
        <v>618800</v>
      </c>
      <c r="Y1335" s="33">
        <f t="shared" si="240"/>
        <v>129.73154292063691</v>
      </c>
      <c r="Z1335" s="33">
        <f t="shared" si="241"/>
        <v>618800</v>
      </c>
      <c r="AA1335" s="34">
        <f t="shared" si="242"/>
        <v>1.5258004443887629E-05</v>
      </c>
      <c r="AB1335" s="33" t="s">
        <v>252</v>
      </c>
      <c r="AC1335" s="35">
        <v>44946</v>
      </c>
      <c r="AD1335" s="33">
        <v>60</v>
      </c>
      <c r="AE1335" s="36">
        <f t="shared" si="243"/>
        <v>45006</v>
      </c>
    </row>
    <row r="1336" spans="2:31" ht="14.5" hidden="1">
      <c r="B1336" s="29" t="s">
        <v>1409</v>
      </c>
      <c r="C1336" s="30" t="str">
        <f t="shared" si="233"/>
        <v>(Acreedores quirografarios)</v>
      </c>
      <c r="D1336" s="30">
        <v>5</v>
      </c>
      <c r="E1336" s="30" t="s">
        <v>5167</v>
      </c>
      <c r="F1336" s="30" t="s">
        <v>5168</v>
      </c>
      <c r="G1336" s="30" t="s">
        <v>3909</v>
      </c>
      <c r="H1336" s="31" t="s">
        <v>1440</v>
      </c>
      <c r="I1336" s="31" t="s">
        <v>48</v>
      </c>
      <c r="J1336" s="32">
        <v>309400</v>
      </c>
      <c r="K1336" s="33">
        <f t="shared" si="234"/>
        <v>64.865771460318456</v>
      </c>
      <c r="L1336" s="33">
        <v>309400</v>
      </c>
      <c r="M1336" s="33">
        <v>0</v>
      </c>
      <c r="N1336" s="33">
        <v>0</v>
      </c>
      <c r="O1336" s="33">
        <v>0</v>
      </c>
      <c r="P1336" s="33">
        <f t="shared" si="235"/>
        <v>309400</v>
      </c>
      <c r="Q1336" s="33">
        <f t="shared" si="236"/>
        <v>64.865771460318456</v>
      </c>
      <c r="R1336" s="33">
        <f t="shared" si="237"/>
        <v>309400</v>
      </c>
      <c r="S1336" s="33"/>
      <c r="T1336" s="30" t="str">
        <f t="shared" si="238"/>
        <v>COP</v>
      </c>
      <c r="U1336" s="33">
        <v>0</v>
      </c>
      <c r="V1336" s="33">
        <v>0</v>
      </c>
      <c r="W1336" s="33">
        <v>0</v>
      </c>
      <c r="X1336" s="33">
        <f t="shared" si="239"/>
        <v>309400</v>
      </c>
      <c r="Y1336" s="33">
        <f t="shared" si="240"/>
        <v>64.865771460318456</v>
      </c>
      <c r="Z1336" s="33">
        <f t="shared" si="241"/>
        <v>309400</v>
      </c>
      <c r="AA1336" s="34">
        <f t="shared" si="242"/>
        <v>7.6290022219438146E-06</v>
      </c>
      <c r="AB1336" s="33" t="s">
        <v>252</v>
      </c>
      <c r="AC1336" s="35">
        <v>44946</v>
      </c>
      <c r="AD1336" s="33">
        <v>60</v>
      </c>
      <c r="AE1336" s="36">
        <f t="shared" si="243"/>
        <v>45006</v>
      </c>
    </row>
    <row r="1337" spans="2:31" ht="14.5" hidden="1">
      <c r="B1337" s="29" t="s">
        <v>1409</v>
      </c>
      <c r="C1337" s="30" t="str">
        <f t="shared" si="233"/>
        <v>(Acreedores quirografarios)</v>
      </c>
      <c r="D1337" s="30">
        <v>5</v>
      </c>
      <c r="E1337" s="30" t="s">
        <v>5167</v>
      </c>
      <c r="F1337" s="30" t="s">
        <v>5168</v>
      </c>
      <c r="G1337" s="30" t="s">
        <v>3909</v>
      </c>
      <c r="H1337" s="31" t="s">
        <v>1441</v>
      </c>
      <c r="I1337" s="31" t="s">
        <v>48</v>
      </c>
      <c r="J1337" s="32">
        <v>618800</v>
      </c>
      <c r="K1337" s="33">
        <f t="shared" si="234"/>
        <v>129.73154292063691</v>
      </c>
      <c r="L1337" s="33">
        <v>618800</v>
      </c>
      <c r="M1337" s="33">
        <v>0</v>
      </c>
      <c r="N1337" s="33">
        <v>0</v>
      </c>
      <c r="O1337" s="33">
        <v>0</v>
      </c>
      <c r="P1337" s="33">
        <f t="shared" si="235"/>
        <v>618800</v>
      </c>
      <c r="Q1337" s="33">
        <f t="shared" si="236"/>
        <v>129.73154292063691</v>
      </c>
      <c r="R1337" s="33">
        <f t="shared" si="237"/>
        <v>618800</v>
      </c>
      <c r="S1337" s="33"/>
      <c r="T1337" s="30" t="str">
        <f t="shared" si="238"/>
        <v>COP</v>
      </c>
      <c r="U1337" s="33">
        <v>0</v>
      </c>
      <c r="V1337" s="33">
        <v>0</v>
      </c>
      <c r="W1337" s="33">
        <v>0</v>
      </c>
      <c r="X1337" s="33">
        <f t="shared" si="239"/>
        <v>618800</v>
      </c>
      <c r="Y1337" s="33">
        <f t="shared" si="240"/>
        <v>129.73154292063691</v>
      </c>
      <c r="Z1337" s="33">
        <f t="shared" si="241"/>
        <v>618800</v>
      </c>
      <c r="AA1337" s="34">
        <f t="shared" si="242"/>
        <v>1.5258004443887629E-05</v>
      </c>
      <c r="AB1337" s="33" t="s">
        <v>252</v>
      </c>
      <c r="AC1337" s="35">
        <v>44949</v>
      </c>
      <c r="AD1337" s="33">
        <v>60</v>
      </c>
      <c r="AE1337" s="36">
        <f t="shared" si="243"/>
        <v>45009</v>
      </c>
    </row>
    <row r="1338" spans="2:31" ht="14.5" hidden="1">
      <c r="B1338" s="29" t="s">
        <v>1409</v>
      </c>
      <c r="C1338" s="30" t="str">
        <f t="shared" si="233"/>
        <v>(Acreedores quirografarios)</v>
      </c>
      <c r="D1338" s="30">
        <v>5</v>
      </c>
      <c r="E1338" s="30" t="s">
        <v>5167</v>
      </c>
      <c r="F1338" s="30" t="s">
        <v>5168</v>
      </c>
      <c r="G1338" s="30" t="s">
        <v>3909</v>
      </c>
      <c r="H1338" s="31" t="s">
        <v>1442</v>
      </c>
      <c r="I1338" s="31" t="s">
        <v>48</v>
      </c>
      <c r="J1338" s="32">
        <v>618800</v>
      </c>
      <c r="K1338" s="33">
        <f t="shared" si="234"/>
        <v>129.73154292063691</v>
      </c>
      <c r="L1338" s="33">
        <v>618800</v>
      </c>
      <c r="M1338" s="33">
        <v>0</v>
      </c>
      <c r="N1338" s="33">
        <v>0</v>
      </c>
      <c r="O1338" s="33">
        <v>0</v>
      </c>
      <c r="P1338" s="33">
        <f t="shared" si="235"/>
        <v>618800</v>
      </c>
      <c r="Q1338" s="33">
        <f t="shared" si="236"/>
        <v>129.73154292063691</v>
      </c>
      <c r="R1338" s="33">
        <f t="shared" si="237"/>
        <v>618800</v>
      </c>
      <c r="S1338" s="33"/>
      <c r="T1338" s="30" t="str">
        <f t="shared" si="238"/>
        <v>COP</v>
      </c>
      <c r="U1338" s="33">
        <v>0</v>
      </c>
      <c r="V1338" s="33">
        <v>0</v>
      </c>
      <c r="W1338" s="33">
        <v>0</v>
      </c>
      <c r="X1338" s="33">
        <f t="shared" si="239"/>
        <v>618800</v>
      </c>
      <c r="Y1338" s="33">
        <f t="shared" si="240"/>
        <v>129.73154292063691</v>
      </c>
      <c r="Z1338" s="33">
        <f t="shared" si="241"/>
        <v>618800</v>
      </c>
      <c r="AA1338" s="34">
        <f t="shared" si="242"/>
        <v>1.5258004443887629E-05</v>
      </c>
      <c r="AB1338" s="33" t="s">
        <v>252</v>
      </c>
      <c r="AC1338" s="35">
        <v>44949</v>
      </c>
      <c r="AD1338" s="33">
        <v>60</v>
      </c>
      <c r="AE1338" s="36">
        <f t="shared" si="243"/>
        <v>45009</v>
      </c>
    </row>
    <row r="1339" spans="2:31" ht="14.5" hidden="1">
      <c r="B1339" s="29" t="s">
        <v>1409</v>
      </c>
      <c r="C1339" s="30" t="str">
        <f t="shared" si="233"/>
        <v>(Acreedores quirografarios)</v>
      </c>
      <c r="D1339" s="30">
        <v>5</v>
      </c>
      <c r="E1339" s="30" t="s">
        <v>5167</v>
      </c>
      <c r="F1339" s="30" t="s">
        <v>5168</v>
      </c>
      <c r="G1339" s="30" t="s">
        <v>3909</v>
      </c>
      <c r="H1339" s="31" t="s">
        <v>1443</v>
      </c>
      <c r="I1339" s="31" t="s">
        <v>48</v>
      </c>
      <c r="J1339" s="32">
        <v>238000</v>
      </c>
      <c r="K1339" s="33">
        <f t="shared" si="234"/>
        <v>49.896747277168039</v>
      </c>
      <c r="L1339" s="33">
        <v>238000</v>
      </c>
      <c r="M1339" s="33">
        <v>0</v>
      </c>
      <c r="N1339" s="33">
        <v>0</v>
      </c>
      <c r="O1339" s="33">
        <v>0</v>
      </c>
      <c r="P1339" s="33">
        <f t="shared" si="235"/>
        <v>238000</v>
      </c>
      <c r="Q1339" s="33">
        <f t="shared" si="236"/>
        <v>49.896747277168039</v>
      </c>
      <c r="R1339" s="33">
        <f t="shared" si="237"/>
        <v>238000</v>
      </c>
      <c r="S1339" s="33"/>
      <c r="T1339" s="30" t="str">
        <f t="shared" si="238"/>
        <v>COP</v>
      </c>
      <c r="U1339" s="33">
        <v>0</v>
      </c>
      <c r="V1339" s="33">
        <v>0</v>
      </c>
      <c r="W1339" s="33">
        <v>0</v>
      </c>
      <c r="X1339" s="33">
        <f t="shared" si="239"/>
        <v>238000</v>
      </c>
      <c r="Y1339" s="33">
        <f t="shared" si="240"/>
        <v>49.896747277168039</v>
      </c>
      <c r="Z1339" s="33">
        <f t="shared" si="241"/>
        <v>238000</v>
      </c>
      <c r="AA1339" s="34">
        <f t="shared" si="242"/>
        <v>5.8684632476490881E-06</v>
      </c>
      <c r="AB1339" s="33" t="s">
        <v>252</v>
      </c>
      <c r="AC1339" s="35">
        <v>44950</v>
      </c>
      <c r="AD1339" s="33">
        <v>60</v>
      </c>
      <c r="AE1339" s="36">
        <f t="shared" si="243"/>
        <v>45010</v>
      </c>
    </row>
    <row r="1340" spans="2:31" ht="14.5" hidden="1">
      <c r="B1340" s="29" t="s">
        <v>1409</v>
      </c>
      <c r="C1340" s="30" t="str">
        <f t="shared" si="233"/>
        <v>(Acreedores quirografarios)</v>
      </c>
      <c r="D1340" s="30">
        <v>5</v>
      </c>
      <c r="E1340" s="30" t="s">
        <v>5167</v>
      </c>
      <c r="F1340" s="30" t="s">
        <v>5168</v>
      </c>
      <c r="G1340" s="30" t="s">
        <v>3909</v>
      </c>
      <c r="H1340" s="31" t="s">
        <v>1444</v>
      </c>
      <c r="I1340" s="31" t="s">
        <v>48</v>
      </c>
      <c r="J1340" s="32">
        <v>309400</v>
      </c>
      <c r="K1340" s="33">
        <f t="shared" si="234"/>
        <v>64.865771460318456</v>
      </c>
      <c r="L1340" s="33">
        <v>309400</v>
      </c>
      <c r="M1340" s="33">
        <v>0</v>
      </c>
      <c r="N1340" s="33">
        <v>0</v>
      </c>
      <c r="O1340" s="33">
        <v>0</v>
      </c>
      <c r="P1340" s="33">
        <f t="shared" si="235"/>
        <v>309400</v>
      </c>
      <c r="Q1340" s="33">
        <f t="shared" si="236"/>
        <v>64.865771460318456</v>
      </c>
      <c r="R1340" s="33">
        <f t="shared" si="237"/>
        <v>309400</v>
      </c>
      <c r="S1340" s="33"/>
      <c r="T1340" s="30" t="str">
        <f t="shared" si="238"/>
        <v>COP</v>
      </c>
      <c r="U1340" s="33">
        <v>0</v>
      </c>
      <c r="V1340" s="33">
        <v>0</v>
      </c>
      <c r="W1340" s="33">
        <v>0</v>
      </c>
      <c r="X1340" s="33">
        <f t="shared" si="239"/>
        <v>309400</v>
      </c>
      <c r="Y1340" s="33">
        <f t="shared" si="240"/>
        <v>64.865771460318456</v>
      </c>
      <c r="Z1340" s="33">
        <f t="shared" si="241"/>
        <v>309400</v>
      </c>
      <c r="AA1340" s="34">
        <f t="shared" si="242"/>
        <v>7.6290022219438146E-06</v>
      </c>
      <c r="AB1340" s="33" t="s">
        <v>252</v>
      </c>
      <c r="AC1340" s="35">
        <v>44950</v>
      </c>
      <c r="AD1340" s="33">
        <v>60</v>
      </c>
      <c r="AE1340" s="36">
        <f t="shared" si="243"/>
        <v>45010</v>
      </c>
    </row>
    <row r="1341" spans="2:31" ht="14.5" hidden="1">
      <c r="B1341" s="29" t="s">
        <v>1409</v>
      </c>
      <c r="C1341" s="30" t="str">
        <f t="shared" si="233"/>
        <v>(Acreedores quirografarios)</v>
      </c>
      <c r="D1341" s="30">
        <v>5</v>
      </c>
      <c r="E1341" s="30" t="s">
        <v>5167</v>
      </c>
      <c r="F1341" s="30" t="s">
        <v>5168</v>
      </c>
      <c r="G1341" s="30" t="s">
        <v>3909</v>
      </c>
      <c r="H1341" s="31" t="s">
        <v>1445</v>
      </c>
      <c r="I1341" s="31" t="s">
        <v>48</v>
      </c>
      <c r="J1341" s="32">
        <v>1237600</v>
      </c>
      <c r="K1341" s="33">
        <f t="shared" si="234"/>
        <v>259.46308584127382</v>
      </c>
      <c r="L1341" s="33">
        <v>1237600</v>
      </c>
      <c r="M1341" s="33">
        <v>0</v>
      </c>
      <c r="N1341" s="33">
        <v>0</v>
      </c>
      <c r="O1341" s="33">
        <v>0</v>
      </c>
      <c r="P1341" s="33">
        <f t="shared" si="235"/>
        <v>1237600</v>
      </c>
      <c r="Q1341" s="33">
        <f t="shared" si="236"/>
        <v>259.46308584127382</v>
      </c>
      <c r="R1341" s="33">
        <f t="shared" si="237"/>
        <v>1237600</v>
      </c>
      <c r="S1341" s="33"/>
      <c r="T1341" s="30" t="str">
        <f t="shared" si="238"/>
        <v>COP</v>
      </c>
      <c r="U1341" s="33">
        <v>0</v>
      </c>
      <c r="V1341" s="33">
        <v>0</v>
      </c>
      <c r="W1341" s="33">
        <v>0</v>
      </c>
      <c r="X1341" s="33">
        <f t="shared" si="239"/>
        <v>1237600</v>
      </c>
      <c r="Y1341" s="33">
        <f t="shared" si="240"/>
        <v>259.46308584127382</v>
      </c>
      <c r="Z1341" s="33">
        <f t="shared" si="241"/>
        <v>1237600</v>
      </c>
      <c r="AA1341" s="34">
        <f t="shared" si="242"/>
        <v>3.0516008887775258E-05</v>
      </c>
      <c r="AB1341" s="33" t="s">
        <v>252</v>
      </c>
      <c r="AC1341" s="35">
        <v>44959</v>
      </c>
      <c r="AD1341" s="33">
        <v>60</v>
      </c>
      <c r="AE1341" s="36">
        <f t="shared" si="243"/>
        <v>45019</v>
      </c>
    </row>
    <row r="1342" spans="2:31" ht="14.5" hidden="1">
      <c r="B1342" s="29" t="s">
        <v>1409</v>
      </c>
      <c r="C1342" s="30" t="str">
        <f t="shared" si="233"/>
        <v>(Acreedores quirografarios)</v>
      </c>
      <c r="D1342" s="30">
        <v>5</v>
      </c>
      <c r="E1342" s="30" t="s">
        <v>5167</v>
      </c>
      <c r="F1342" s="30" t="s">
        <v>5168</v>
      </c>
      <c r="G1342" s="30" t="s">
        <v>3909</v>
      </c>
      <c r="H1342" s="31" t="s">
        <v>1446</v>
      </c>
      <c r="I1342" s="31" t="s">
        <v>48</v>
      </c>
      <c r="J1342" s="32">
        <v>285600</v>
      </c>
      <c r="K1342" s="33">
        <f t="shared" si="234"/>
        <v>59.876096732601653</v>
      </c>
      <c r="L1342" s="33">
        <v>285600</v>
      </c>
      <c r="M1342" s="33">
        <v>0</v>
      </c>
      <c r="N1342" s="33">
        <v>0</v>
      </c>
      <c r="O1342" s="33">
        <v>0</v>
      </c>
      <c r="P1342" s="33">
        <f t="shared" si="235"/>
        <v>285600</v>
      </c>
      <c r="Q1342" s="33">
        <f t="shared" si="236"/>
        <v>59.876096732601653</v>
      </c>
      <c r="R1342" s="33">
        <f t="shared" si="237"/>
        <v>285600</v>
      </c>
      <c r="S1342" s="33"/>
      <c r="T1342" s="30" t="str">
        <f t="shared" si="238"/>
        <v>COP</v>
      </c>
      <c r="U1342" s="33">
        <v>0</v>
      </c>
      <c r="V1342" s="33">
        <v>0</v>
      </c>
      <c r="W1342" s="33">
        <v>0</v>
      </c>
      <c r="X1342" s="33">
        <f t="shared" si="239"/>
        <v>285600</v>
      </c>
      <c r="Y1342" s="33">
        <f t="shared" si="240"/>
        <v>59.876096732601653</v>
      </c>
      <c r="Z1342" s="33">
        <f t="shared" si="241"/>
        <v>285600</v>
      </c>
      <c r="AA1342" s="34">
        <f t="shared" si="242"/>
        <v>7.0421558971789057E-06</v>
      </c>
      <c r="AB1342" s="33" t="s">
        <v>252</v>
      </c>
      <c r="AC1342" s="35">
        <v>44959</v>
      </c>
      <c r="AD1342" s="33">
        <v>60</v>
      </c>
      <c r="AE1342" s="36">
        <f t="shared" si="243"/>
        <v>45019</v>
      </c>
    </row>
    <row r="1343" spans="2:31" ht="14.5" hidden="1">
      <c r="B1343" s="29" t="s">
        <v>1409</v>
      </c>
      <c r="C1343" s="30" t="str">
        <f t="shared" si="233"/>
        <v>(Acreedores quirografarios)</v>
      </c>
      <c r="D1343" s="30">
        <v>5</v>
      </c>
      <c r="E1343" s="30" t="s">
        <v>5167</v>
      </c>
      <c r="F1343" s="30" t="s">
        <v>5168</v>
      </c>
      <c r="G1343" s="30" t="s">
        <v>3909</v>
      </c>
      <c r="H1343" s="31" t="s">
        <v>1447</v>
      </c>
      <c r="I1343" s="31" t="s">
        <v>48</v>
      </c>
      <c r="J1343" s="32">
        <v>1237600</v>
      </c>
      <c r="K1343" s="33">
        <f t="shared" si="234"/>
        <v>259.46308584127382</v>
      </c>
      <c r="L1343" s="33">
        <v>1237600</v>
      </c>
      <c r="M1343" s="33">
        <v>0</v>
      </c>
      <c r="N1343" s="33">
        <v>0</v>
      </c>
      <c r="O1343" s="33">
        <v>0</v>
      </c>
      <c r="P1343" s="33">
        <f t="shared" si="235"/>
        <v>1237600</v>
      </c>
      <c r="Q1343" s="33">
        <f t="shared" si="236"/>
        <v>259.46308584127382</v>
      </c>
      <c r="R1343" s="33">
        <f t="shared" si="237"/>
        <v>1237600</v>
      </c>
      <c r="S1343" s="33"/>
      <c r="T1343" s="30" t="str">
        <f t="shared" si="238"/>
        <v>COP</v>
      </c>
      <c r="U1343" s="33">
        <v>0</v>
      </c>
      <c r="V1343" s="33">
        <v>0</v>
      </c>
      <c r="W1343" s="33">
        <v>0</v>
      </c>
      <c r="X1343" s="33">
        <f t="shared" si="239"/>
        <v>1237600</v>
      </c>
      <c r="Y1343" s="33">
        <f t="shared" si="240"/>
        <v>259.46308584127382</v>
      </c>
      <c r="Z1343" s="33">
        <f t="shared" si="241"/>
        <v>1237600</v>
      </c>
      <c r="AA1343" s="34">
        <f t="shared" si="242"/>
        <v>3.0516008887775258E-05</v>
      </c>
      <c r="AB1343" s="33" t="s">
        <v>252</v>
      </c>
      <c r="AC1343" s="35">
        <v>44959</v>
      </c>
      <c r="AD1343" s="33">
        <v>60</v>
      </c>
      <c r="AE1343" s="36">
        <f t="shared" si="243"/>
        <v>45019</v>
      </c>
    </row>
    <row r="1344" spans="2:31" ht="14.5" hidden="1">
      <c r="B1344" s="29" t="s">
        <v>1409</v>
      </c>
      <c r="C1344" s="30" t="str">
        <f t="shared" si="233"/>
        <v>(Acreedores quirografarios)</v>
      </c>
      <c r="D1344" s="30">
        <v>5</v>
      </c>
      <c r="E1344" s="30" t="s">
        <v>5167</v>
      </c>
      <c r="F1344" s="30" t="s">
        <v>5168</v>
      </c>
      <c r="G1344" s="30" t="s">
        <v>3909</v>
      </c>
      <c r="H1344" s="31" t="s">
        <v>1448</v>
      </c>
      <c r="I1344" s="31" t="s">
        <v>48</v>
      </c>
      <c r="J1344" s="32">
        <v>2204500</v>
      </c>
      <c r="K1344" s="33">
        <f t="shared" si="234"/>
        <v>462.17386290973508</v>
      </c>
      <c r="L1344" s="33">
        <v>2204500</v>
      </c>
      <c r="M1344" s="33">
        <v>0</v>
      </c>
      <c r="N1344" s="33">
        <v>0</v>
      </c>
      <c r="O1344" s="33">
        <v>0</v>
      </c>
      <c r="P1344" s="33">
        <f t="shared" si="235"/>
        <v>2204500</v>
      </c>
      <c r="Q1344" s="33">
        <f t="shared" si="236"/>
        <v>462.17386290973508</v>
      </c>
      <c r="R1344" s="33">
        <f t="shared" si="237"/>
        <v>2204500</v>
      </c>
      <c r="S1344" s="33"/>
      <c r="T1344" s="30" t="str">
        <f t="shared" si="238"/>
        <v>COP</v>
      </c>
      <c r="U1344" s="33">
        <v>0</v>
      </c>
      <c r="V1344" s="33">
        <v>0</v>
      </c>
      <c r="W1344" s="33">
        <v>0</v>
      </c>
      <c r="X1344" s="33">
        <f t="shared" si="239"/>
        <v>2204500</v>
      </c>
      <c r="Y1344" s="33">
        <f t="shared" si="240"/>
        <v>462.17386290973508</v>
      </c>
      <c r="Z1344" s="33">
        <f t="shared" si="241"/>
        <v>2204500</v>
      </c>
      <c r="AA1344" s="34">
        <f t="shared" si="242"/>
        <v>5.435725726656477E-05</v>
      </c>
      <c r="AB1344" s="33" t="s">
        <v>252</v>
      </c>
      <c r="AC1344" s="35">
        <v>44959</v>
      </c>
      <c r="AD1344" s="33">
        <v>60</v>
      </c>
      <c r="AE1344" s="36">
        <f t="shared" si="243"/>
        <v>45019</v>
      </c>
    </row>
    <row r="1345" spans="2:31" ht="14.5" hidden="1">
      <c r="B1345" s="29" t="s">
        <v>1409</v>
      </c>
      <c r="C1345" s="30" t="str">
        <f t="shared" si="233"/>
        <v>(Acreedores quirografarios)</v>
      </c>
      <c r="D1345" s="30">
        <v>5</v>
      </c>
      <c r="E1345" s="30" t="s">
        <v>5167</v>
      </c>
      <c r="F1345" s="30" t="s">
        <v>5168</v>
      </c>
      <c r="G1345" s="30" t="s">
        <v>3909</v>
      </c>
      <c r="H1345" s="31" t="s">
        <v>1449</v>
      </c>
      <c r="I1345" s="31" t="s">
        <v>48</v>
      </c>
      <c r="J1345" s="32">
        <v>130000</v>
      </c>
      <c r="K1345" s="33">
        <f t="shared" si="234"/>
        <v>27.254525823663215</v>
      </c>
      <c r="L1345" s="33">
        <v>130000</v>
      </c>
      <c r="M1345" s="33">
        <v>0</v>
      </c>
      <c r="N1345" s="33">
        <v>0</v>
      </c>
      <c r="O1345" s="33">
        <v>0</v>
      </c>
      <c r="P1345" s="33">
        <f t="shared" si="235"/>
        <v>130000</v>
      </c>
      <c r="Q1345" s="33">
        <f t="shared" si="236"/>
        <v>27.254525823663215</v>
      </c>
      <c r="R1345" s="33">
        <f t="shared" si="237"/>
        <v>130000</v>
      </c>
      <c r="S1345" s="33"/>
      <c r="T1345" s="30" t="str">
        <f t="shared" si="238"/>
        <v>COP</v>
      </c>
      <c r="U1345" s="33">
        <v>0</v>
      </c>
      <c r="V1345" s="33">
        <v>0</v>
      </c>
      <c r="W1345" s="33">
        <v>0</v>
      </c>
      <c r="X1345" s="33">
        <f t="shared" si="239"/>
        <v>130000</v>
      </c>
      <c r="Y1345" s="33">
        <f t="shared" si="240"/>
        <v>27.254525823663215</v>
      </c>
      <c r="Z1345" s="33">
        <f t="shared" si="241"/>
        <v>130000</v>
      </c>
      <c r="AA1345" s="34">
        <f t="shared" si="242"/>
        <v>3.2054631184637877E-06</v>
      </c>
      <c r="AB1345" s="33" t="s">
        <v>252</v>
      </c>
      <c r="AC1345" s="35">
        <v>44959</v>
      </c>
      <c r="AD1345" s="33">
        <v>60</v>
      </c>
      <c r="AE1345" s="36">
        <f t="shared" si="243"/>
        <v>45019</v>
      </c>
    </row>
    <row r="1346" spans="2:31" ht="14.5" hidden="1">
      <c r="B1346" s="29" t="s">
        <v>1409</v>
      </c>
      <c r="C1346" s="30" t="str">
        <f t="shared" si="233"/>
        <v>(Acreedores quirografarios)</v>
      </c>
      <c r="D1346" s="30">
        <v>5</v>
      </c>
      <c r="E1346" s="30" t="s">
        <v>5167</v>
      </c>
      <c r="F1346" s="30" t="s">
        <v>5168</v>
      </c>
      <c r="G1346" s="30" t="s">
        <v>3909</v>
      </c>
      <c r="H1346" s="31" t="s">
        <v>1450</v>
      </c>
      <c r="I1346" s="31" t="s">
        <v>48</v>
      </c>
      <c r="J1346" s="32">
        <v>1547000</v>
      </c>
      <c r="K1346" s="33">
        <f t="shared" si="234"/>
        <v>324.32885730159228</v>
      </c>
      <c r="L1346" s="33">
        <v>1547000</v>
      </c>
      <c r="M1346" s="33">
        <v>0</v>
      </c>
      <c r="N1346" s="33">
        <v>0</v>
      </c>
      <c r="O1346" s="33">
        <v>0</v>
      </c>
      <c r="P1346" s="33">
        <f t="shared" si="235"/>
        <v>1547000</v>
      </c>
      <c r="Q1346" s="33">
        <f t="shared" si="236"/>
        <v>324.32885730159228</v>
      </c>
      <c r="R1346" s="33">
        <f t="shared" si="237"/>
        <v>1547000</v>
      </c>
      <c r="S1346" s="33"/>
      <c r="T1346" s="30" t="str">
        <f t="shared" si="238"/>
        <v>COP</v>
      </c>
      <c r="U1346" s="33">
        <v>0</v>
      </c>
      <c r="V1346" s="33">
        <v>0</v>
      </c>
      <c r="W1346" s="33">
        <v>0</v>
      </c>
      <c r="X1346" s="33">
        <f t="shared" si="239"/>
        <v>1547000</v>
      </c>
      <c r="Y1346" s="33">
        <f t="shared" si="240"/>
        <v>324.32885730159228</v>
      </c>
      <c r="Z1346" s="33">
        <f t="shared" si="241"/>
        <v>1547000</v>
      </c>
      <c r="AA1346" s="34">
        <f t="shared" si="242"/>
        <v>3.8145011109719069E-05</v>
      </c>
      <c r="AB1346" s="33" t="s">
        <v>252</v>
      </c>
      <c r="AC1346" s="35">
        <v>44960</v>
      </c>
      <c r="AD1346" s="33">
        <v>60</v>
      </c>
      <c r="AE1346" s="36">
        <f t="shared" si="243"/>
        <v>45020</v>
      </c>
    </row>
    <row r="1347" spans="2:31" ht="14.5" hidden="1">
      <c r="B1347" s="29" t="s">
        <v>1409</v>
      </c>
      <c r="C1347" s="30" t="str">
        <f t="shared" si="233"/>
        <v>(Acreedores quirografarios)</v>
      </c>
      <c r="D1347" s="30">
        <v>5</v>
      </c>
      <c r="E1347" s="30" t="s">
        <v>5167</v>
      </c>
      <c r="F1347" s="30" t="s">
        <v>5168</v>
      </c>
      <c r="G1347" s="30" t="s">
        <v>3909</v>
      </c>
      <c r="H1347" s="31" t="s">
        <v>1451</v>
      </c>
      <c r="I1347" s="31" t="s">
        <v>48</v>
      </c>
      <c r="J1347" s="32">
        <v>434350</v>
      </c>
      <c r="K1347" s="33">
        <f t="shared" si="234"/>
        <v>91.061563780831676</v>
      </c>
      <c r="L1347" s="33">
        <v>434350</v>
      </c>
      <c r="M1347" s="33">
        <v>0</v>
      </c>
      <c r="N1347" s="33">
        <v>0</v>
      </c>
      <c r="O1347" s="33">
        <v>0</v>
      </c>
      <c r="P1347" s="33">
        <f t="shared" si="235"/>
        <v>434350</v>
      </c>
      <c r="Q1347" s="33">
        <f t="shared" si="236"/>
        <v>91.061563780831676</v>
      </c>
      <c r="R1347" s="33">
        <f t="shared" si="237"/>
        <v>434350</v>
      </c>
      <c r="S1347" s="33"/>
      <c r="T1347" s="30" t="str">
        <f t="shared" si="238"/>
        <v>COP</v>
      </c>
      <c r="U1347" s="33">
        <v>0</v>
      </c>
      <c r="V1347" s="33">
        <v>0</v>
      </c>
      <c r="W1347" s="33">
        <v>0</v>
      </c>
      <c r="X1347" s="33">
        <f t="shared" si="239"/>
        <v>434350</v>
      </c>
      <c r="Y1347" s="33">
        <f t="shared" si="240"/>
        <v>91.061563780831676</v>
      </c>
      <c r="Z1347" s="33">
        <f t="shared" si="241"/>
        <v>434350</v>
      </c>
      <c r="AA1347" s="34">
        <f t="shared" si="242"/>
        <v>1.0709945426959585E-05</v>
      </c>
      <c r="AB1347" s="33" t="s">
        <v>252</v>
      </c>
      <c r="AC1347" s="35">
        <v>44960</v>
      </c>
      <c r="AD1347" s="33">
        <v>60</v>
      </c>
      <c r="AE1347" s="36">
        <f t="shared" si="243"/>
        <v>45020</v>
      </c>
    </row>
    <row r="1348" spans="2:31" ht="14.5" hidden="1">
      <c r="B1348" s="29" t="s">
        <v>1409</v>
      </c>
      <c r="C1348" s="30" t="str">
        <f t="shared" si="233"/>
        <v>(Acreedores quirografarios)</v>
      </c>
      <c r="D1348" s="30">
        <v>5</v>
      </c>
      <c r="E1348" s="30" t="s">
        <v>5167</v>
      </c>
      <c r="F1348" s="30" t="s">
        <v>5168</v>
      </c>
      <c r="G1348" s="30" t="s">
        <v>3909</v>
      </c>
      <c r="H1348" s="31" t="s">
        <v>1452</v>
      </c>
      <c r="I1348" s="31" t="s">
        <v>48</v>
      </c>
      <c r="J1348" s="32">
        <v>1547000</v>
      </c>
      <c r="K1348" s="33">
        <f t="shared" si="234"/>
        <v>324.32885730159228</v>
      </c>
      <c r="L1348" s="33">
        <v>1547000</v>
      </c>
      <c r="M1348" s="33">
        <v>0</v>
      </c>
      <c r="N1348" s="33">
        <v>0</v>
      </c>
      <c r="O1348" s="33">
        <v>0</v>
      </c>
      <c r="P1348" s="33">
        <f t="shared" si="235"/>
        <v>1547000</v>
      </c>
      <c r="Q1348" s="33">
        <f t="shared" si="236"/>
        <v>324.32885730159228</v>
      </c>
      <c r="R1348" s="33">
        <f t="shared" si="237"/>
        <v>1547000</v>
      </c>
      <c r="S1348" s="33"/>
      <c r="T1348" s="30" t="str">
        <f t="shared" si="238"/>
        <v>COP</v>
      </c>
      <c r="U1348" s="33">
        <v>0</v>
      </c>
      <c r="V1348" s="33">
        <v>0</v>
      </c>
      <c r="W1348" s="33">
        <v>0</v>
      </c>
      <c r="X1348" s="33">
        <f t="shared" si="239"/>
        <v>1547000</v>
      </c>
      <c r="Y1348" s="33">
        <f t="shared" si="240"/>
        <v>324.32885730159228</v>
      </c>
      <c r="Z1348" s="33">
        <f t="shared" si="241"/>
        <v>1547000</v>
      </c>
      <c r="AA1348" s="34">
        <f t="shared" si="242"/>
        <v>3.8145011109719069E-05</v>
      </c>
      <c r="AB1348" s="33" t="s">
        <v>252</v>
      </c>
      <c r="AC1348" s="35">
        <v>44960</v>
      </c>
      <c r="AD1348" s="33">
        <v>60</v>
      </c>
      <c r="AE1348" s="36">
        <f t="shared" si="243"/>
        <v>45020</v>
      </c>
    </row>
    <row r="1349" spans="2:31" ht="14.5" hidden="1">
      <c r="B1349" s="29" t="s">
        <v>1409</v>
      </c>
      <c r="C1349" s="30" t="str">
        <f t="shared" si="233"/>
        <v>(Acreedores quirografarios)</v>
      </c>
      <c r="D1349" s="30">
        <v>5</v>
      </c>
      <c r="E1349" s="30" t="s">
        <v>5167</v>
      </c>
      <c r="F1349" s="30" t="s">
        <v>5168</v>
      </c>
      <c r="G1349" s="30" t="s">
        <v>3909</v>
      </c>
      <c r="H1349" s="31" t="s">
        <v>1453</v>
      </c>
      <c r="I1349" s="31" t="s">
        <v>48</v>
      </c>
      <c r="J1349" s="32">
        <v>386750</v>
      </c>
      <c r="K1349" s="33">
        <f t="shared" si="234"/>
        <v>81.08221432539807</v>
      </c>
      <c r="L1349" s="33">
        <v>386750</v>
      </c>
      <c r="M1349" s="33">
        <v>0</v>
      </c>
      <c r="N1349" s="33">
        <v>0</v>
      </c>
      <c r="O1349" s="33">
        <v>0</v>
      </c>
      <c r="P1349" s="33">
        <f t="shared" si="235"/>
        <v>386750</v>
      </c>
      <c r="Q1349" s="33">
        <f t="shared" si="236"/>
        <v>81.08221432539807</v>
      </c>
      <c r="R1349" s="33">
        <f t="shared" si="237"/>
        <v>386750</v>
      </c>
      <c r="S1349" s="33"/>
      <c r="T1349" s="30" t="str">
        <f t="shared" si="238"/>
        <v>COP</v>
      </c>
      <c r="U1349" s="33">
        <v>0</v>
      </c>
      <c r="V1349" s="33">
        <v>0</v>
      </c>
      <c r="W1349" s="33">
        <v>0</v>
      </c>
      <c r="X1349" s="33">
        <f t="shared" si="239"/>
        <v>386750</v>
      </c>
      <c r="Y1349" s="33">
        <f t="shared" si="240"/>
        <v>81.08221432539807</v>
      </c>
      <c r="Z1349" s="33">
        <f t="shared" si="241"/>
        <v>386750</v>
      </c>
      <c r="AA1349" s="34">
        <f t="shared" si="242"/>
        <v>9.5362527774297673E-06</v>
      </c>
      <c r="AB1349" s="33" t="s">
        <v>252</v>
      </c>
      <c r="AC1349" s="35">
        <v>44960</v>
      </c>
      <c r="AD1349" s="33">
        <v>60</v>
      </c>
      <c r="AE1349" s="36">
        <f t="shared" si="243"/>
        <v>45020</v>
      </c>
    </row>
    <row r="1350" spans="2:31" ht="14.5" hidden="1">
      <c r="B1350" s="29" t="s">
        <v>1409</v>
      </c>
      <c r="C1350" s="30" t="str">
        <f t="shared" si="233"/>
        <v>(Acreedores quirografarios)</v>
      </c>
      <c r="D1350" s="30">
        <v>5</v>
      </c>
      <c r="E1350" s="30" t="s">
        <v>5167</v>
      </c>
      <c r="F1350" s="30" t="s">
        <v>5168</v>
      </c>
      <c r="G1350" s="30" t="s">
        <v>3909</v>
      </c>
      <c r="H1350" s="31" t="s">
        <v>1454</v>
      </c>
      <c r="I1350" s="31" t="s">
        <v>48</v>
      </c>
      <c r="J1350" s="32">
        <v>1547000</v>
      </c>
      <c r="K1350" s="33">
        <f t="shared" si="234"/>
        <v>324.32885730159228</v>
      </c>
      <c r="L1350" s="33">
        <v>1547000</v>
      </c>
      <c r="M1350" s="33">
        <v>0</v>
      </c>
      <c r="N1350" s="33">
        <v>0</v>
      </c>
      <c r="O1350" s="33">
        <v>0</v>
      </c>
      <c r="P1350" s="33">
        <f t="shared" si="235"/>
        <v>1547000</v>
      </c>
      <c r="Q1350" s="33">
        <f t="shared" si="236"/>
        <v>324.32885730159228</v>
      </c>
      <c r="R1350" s="33">
        <f t="shared" si="237"/>
        <v>1547000</v>
      </c>
      <c r="S1350" s="33"/>
      <c r="T1350" s="30" t="str">
        <f t="shared" si="238"/>
        <v>COP</v>
      </c>
      <c r="U1350" s="33">
        <v>0</v>
      </c>
      <c r="V1350" s="33">
        <v>0</v>
      </c>
      <c r="W1350" s="33">
        <v>0</v>
      </c>
      <c r="X1350" s="33">
        <f t="shared" si="239"/>
        <v>1547000</v>
      </c>
      <c r="Y1350" s="33">
        <f t="shared" si="240"/>
        <v>324.32885730159228</v>
      </c>
      <c r="Z1350" s="33">
        <f t="shared" si="241"/>
        <v>1547000</v>
      </c>
      <c r="AA1350" s="34">
        <f t="shared" si="242"/>
        <v>3.8145011109719069E-05</v>
      </c>
      <c r="AB1350" s="33" t="s">
        <v>252</v>
      </c>
      <c r="AC1350" s="35">
        <v>44960</v>
      </c>
      <c r="AD1350" s="33">
        <v>60</v>
      </c>
      <c r="AE1350" s="36">
        <f t="shared" si="243"/>
        <v>45020</v>
      </c>
    </row>
    <row r="1351" spans="2:31" ht="14.5" hidden="1">
      <c r="B1351" s="29" t="s">
        <v>1409</v>
      </c>
      <c r="C1351" s="30" t="str">
        <f t="shared" si="233"/>
        <v>(Acreedores quirografarios)</v>
      </c>
      <c r="D1351" s="30">
        <v>5</v>
      </c>
      <c r="E1351" s="30" t="s">
        <v>5167</v>
      </c>
      <c r="F1351" s="30" t="s">
        <v>5168</v>
      </c>
      <c r="G1351" s="30" t="s">
        <v>3909</v>
      </c>
      <c r="H1351" s="31" t="s">
        <v>1455</v>
      </c>
      <c r="I1351" s="31" t="s">
        <v>48</v>
      </c>
      <c r="J1351" s="32">
        <v>386750</v>
      </c>
      <c r="K1351" s="33">
        <f t="shared" si="234"/>
        <v>81.08221432539807</v>
      </c>
      <c r="L1351" s="33">
        <v>386750</v>
      </c>
      <c r="M1351" s="33">
        <v>0</v>
      </c>
      <c r="N1351" s="33">
        <v>0</v>
      </c>
      <c r="O1351" s="33">
        <v>0</v>
      </c>
      <c r="P1351" s="33">
        <f t="shared" si="235"/>
        <v>386750</v>
      </c>
      <c r="Q1351" s="33">
        <f t="shared" si="236"/>
        <v>81.08221432539807</v>
      </c>
      <c r="R1351" s="33">
        <f t="shared" si="237"/>
        <v>386750</v>
      </c>
      <c r="S1351" s="33"/>
      <c r="T1351" s="30" t="str">
        <f t="shared" si="238"/>
        <v>COP</v>
      </c>
      <c r="U1351" s="33">
        <v>0</v>
      </c>
      <c r="V1351" s="33">
        <v>0</v>
      </c>
      <c r="W1351" s="33">
        <v>0</v>
      </c>
      <c r="X1351" s="33">
        <f t="shared" si="239"/>
        <v>386750</v>
      </c>
      <c r="Y1351" s="33">
        <f t="shared" si="240"/>
        <v>81.08221432539807</v>
      </c>
      <c r="Z1351" s="33">
        <f t="shared" si="241"/>
        <v>386750</v>
      </c>
      <c r="AA1351" s="34">
        <f t="shared" si="242"/>
        <v>9.5362527774297673E-06</v>
      </c>
      <c r="AB1351" s="33" t="s">
        <v>252</v>
      </c>
      <c r="AC1351" s="35">
        <v>44960</v>
      </c>
      <c r="AD1351" s="33">
        <v>60</v>
      </c>
      <c r="AE1351" s="36">
        <f t="shared" si="243"/>
        <v>45020</v>
      </c>
    </row>
    <row r="1352" spans="2:31" ht="14.5" hidden="1">
      <c r="B1352" s="29" t="s">
        <v>1409</v>
      </c>
      <c r="C1352" s="30" t="str">
        <f t="shared" si="233"/>
        <v>(Acreedores quirografarios)</v>
      </c>
      <c r="D1352" s="30">
        <v>5</v>
      </c>
      <c r="E1352" s="30" t="s">
        <v>5167</v>
      </c>
      <c r="F1352" s="30" t="s">
        <v>5168</v>
      </c>
      <c r="G1352" s="30" t="s">
        <v>3909</v>
      </c>
      <c r="H1352" s="31" t="s">
        <v>1456</v>
      </c>
      <c r="I1352" s="31" t="s">
        <v>48</v>
      </c>
      <c r="J1352" s="32">
        <v>434350</v>
      </c>
      <c r="K1352" s="33">
        <f t="shared" si="234"/>
        <v>91.061563780831676</v>
      </c>
      <c r="L1352" s="33">
        <v>434350</v>
      </c>
      <c r="M1352" s="33">
        <v>0</v>
      </c>
      <c r="N1352" s="33">
        <v>0</v>
      </c>
      <c r="O1352" s="33">
        <v>0</v>
      </c>
      <c r="P1352" s="33">
        <f t="shared" si="235"/>
        <v>434350</v>
      </c>
      <c r="Q1352" s="33">
        <f t="shared" si="236"/>
        <v>91.061563780831676</v>
      </c>
      <c r="R1352" s="33">
        <f t="shared" si="237"/>
        <v>434350</v>
      </c>
      <c r="S1352" s="33"/>
      <c r="T1352" s="30" t="str">
        <f t="shared" si="238"/>
        <v>COP</v>
      </c>
      <c r="U1352" s="33">
        <v>0</v>
      </c>
      <c r="V1352" s="33">
        <v>0</v>
      </c>
      <c r="W1352" s="33">
        <v>0</v>
      </c>
      <c r="X1352" s="33">
        <f t="shared" si="239"/>
        <v>434350</v>
      </c>
      <c r="Y1352" s="33">
        <f t="shared" si="240"/>
        <v>91.061563780831676</v>
      </c>
      <c r="Z1352" s="33">
        <f t="shared" si="241"/>
        <v>434350</v>
      </c>
      <c r="AA1352" s="34">
        <f t="shared" si="242"/>
        <v>1.0709945426959585E-05</v>
      </c>
      <c r="AB1352" s="33" t="s">
        <v>252</v>
      </c>
      <c r="AC1352" s="35">
        <v>44960</v>
      </c>
      <c r="AD1352" s="33">
        <v>60</v>
      </c>
      <c r="AE1352" s="36">
        <f t="shared" si="243"/>
        <v>45020</v>
      </c>
    </row>
    <row r="1353" spans="2:31" ht="14.5" hidden="1">
      <c r="B1353" s="29" t="s">
        <v>1409</v>
      </c>
      <c r="C1353" s="30" t="str">
        <f t="shared" si="233"/>
        <v>(Acreedores quirografarios)</v>
      </c>
      <c r="D1353" s="30">
        <v>5</v>
      </c>
      <c r="E1353" s="30" t="s">
        <v>5167</v>
      </c>
      <c r="F1353" s="30" t="s">
        <v>5168</v>
      </c>
      <c r="G1353" s="30" t="s">
        <v>3909</v>
      </c>
      <c r="H1353" s="31" t="s">
        <v>1457</v>
      </c>
      <c r="I1353" s="31" t="s">
        <v>48</v>
      </c>
      <c r="J1353" s="32">
        <v>1547000</v>
      </c>
      <c r="K1353" s="33">
        <f t="shared" si="234"/>
        <v>324.32885730159228</v>
      </c>
      <c r="L1353" s="33">
        <v>1547000</v>
      </c>
      <c r="M1353" s="33">
        <v>0</v>
      </c>
      <c r="N1353" s="33">
        <v>0</v>
      </c>
      <c r="O1353" s="33">
        <v>0</v>
      </c>
      <c r="P1353" s="33">
        <f t="shared" si="235"/>
        <v>1547000</v>
      </c>
      <c r="Q1353" s="33">
        <f t="shared" si="236"/>
        <v>324.32885730159228</v>
      </c>
      <c r="R1353" s="33">
        <f t="shared" si="237"/>
        <v>1547000</v>
      </c>
      <c r="S1353" s="33"/>
      <c r="T1353" s="30" t="str">
        <f t="shared" si="238"/>
        <v>COP</v>
      </c>
      <c r="U1353" s="33">
        <v>0</v>
      </c>
      <c r="V1353" s="33">
        <v>0</v>
      </c>
      <c r="W1353" s="33">
        <v>0</v>
      </c>
      <c r="X1353" s="33">
        <f t="shared" si="239"/>
        <v>1547000</v>
      </c>
      <c r="Y1353" s="33">
        <f t="shared" si="240"/>
        <v>324.32885730159228</v>
      </c>
      <c r="Z1353" s="33">
        <f t="shared" si="241"/>
        <v>1547000</v>
      </c>
      <c r="AA1353" s="34">
        <f t="shared" si="242"/>
        <v>3.8145011109719069E-05</v>
      </c>
      <c r="AB1353" s="33" t="s">
        <v>252</v>
      </c>
      <c r="AC1353" s="35">
        <v>44960</v>
      </c>
      <c r="AD1353" s="33">
        <v>60</v>
      </c>
      <c r="AE1353" s="36">
        <f t="shared" si="243"/>
        <v>45020</v>
      </c>
    </row>
    <row r="1354" spans="2:31" ht="14.5" hidden="1">
      <c r="B1354" s="29" t="s">
        <v>1409</v>
      </c>
      <c r="C1354" s="30" t="str">
        <f t="shared" si="233"/>
        <v>(Acreedores quirografarios)</v>
      </c>
      <c r="D1354" s="30">
        <v>5</v>
      </c>
      <c r="E1354" s="30" t="s">
        <v>5167</v>
      </c>
      <c r="F1354" s="30" t="s">
        <v>5168</v>
      </c>
      <c r="G1354" s="30" t="s">
        <v>3909</v>
      </c>
      <c r="H1354" s="31" t="s">
        <v>1458</v>
      </c>
      <c r="I1354" s="31" t="s">
        <v>48</v>
      </c>
      <c r="J1354" s="32">
        <v>195000</v>
      </c>
      <c r="K1354" s="33">
        <f t="shared" si="234"/>
        <v>40.881788735494823</v>
      </c>
      <c r="L1354" s="33">
        <v>195000</v>
      </c>
      <c r="M1354" s="33">
        <v>0</v>
      </c>
      <c r="N1354" s="33">
        <v>0</v>
      </c>
      <c r="O1354" s="33">
        <v>0</v>
      </c>
      <c r="P1354" s="33">
        <f t="shared" si="235"/>
        <v>195000</v>
      </c>
      <c r="Q1354" s="33">
        <f t="shared" si="236"/>
        <v>40.881788735494823</v>
      </c>
      <c r="R1354" s="33">
        <f t="shared" si="237"/>
        <v>195000</v>
      </c>
      <c r="S1354" s="33"/>
      <c r="T1354" s="30" t="str">
        <f t="shared" si="238"/>
        <v>COP</v>
      </c>
      <c r="U1354" s="33">
        <v>0</v>
      </c>
      <c r="V1354" s="33">
        <v>0</v>
      </c>
      <c r="W1354" s="33">
        <v>0</v>
      </c>
      <c r="X1354" s="33">
        <f t="shared" si="239"/>
        <v>195000</v>
      </c>
      <c r="Y1354" s="33">
        <f t="shared" si="240"/>
        <v>40.881788735494823</v>
      </c>
      <c r="Z1354" s="33">
        <f t="shared" si="241"/>
        <v>195000</v>
      </c>
      <c r="AA1354" s="34">
        <f t="shared" si="242"/>
        <v>4.8081946776956818E-06</v>
      </c>
      <c r="AB1354" s="33" t="s">
        <v>252</v>
      </c>
      <c r="AC1354" s="35">
        <v>44960</v>
      </c>
      <c r="AD1354" s="33">
        <v>60</v>
      </c>
      <c r="AE1354" s="36">
        <f t="shared" si="243"/>
        <v>45020</v>
      </c>
    </row>
    <row r="1355" spans="2:31" ht="14.5" hidden="1">
      <c r="B1355" s="29" t="s">
        <v>1409</v>
      </c>
      <c r="C1355" s="30" t="str">
        <f t="shared" si="233"/>
        <v>(Acreedores quirografarios)</v>
      </c>
      <c r="D1355" s="30">
        <v>5</v>
      </c>
      <c r="E1355" s="30" t="s">
        <v>5167</v>
      </c>
      <c r="F1355" s="30" t="s">
        <v>5168</v>
      </c>
      <c r="G1355" s="30" t="s">
        <v>3909</v>
      </c>
      <c r="H1355" s="31" t="s">
        <v>1459</v>
      </c>
      <c r="I1355" s="31" t="s">
        <v>48</v>
      </c>
      <c r="J1355" s="32">
        <v>2067399</v>
      </c>
      <c r="K1355" s="33">
        <f t="shared" si="234"/>
        <v>433.43061102550394</v>
      </c>
      <c r="L1355" s="33">
        <v>2067399</v>
      </c>
      <c r="M1355" s="33">
        <v>0</v>
      </c>
      <c r="N1355" s="33">
        <v>0</v>
      </c>
      <c r="O1355" s="33">
        <v>0</v>
      </c>
      <c r="P1355" s="33">
        <f t="shared" si="235"/>
        <v>2067399</v>
      </c>
      <c r="Q1355" s="33">
        <f t="shared" si="236"/>
        <v>433.43061102550394</v>
      </c>
      <c r="R1355" s="33">
        <f t="shared" si="237"/>
        <v>2067399</v>
      </c>
      <c r="S1355" s="33"/>
      <c r="T1355" s="30" t="str">
        <f t="shared" si="238"/>
        <v>COP</v>
      </c>
      <c r="U1355" s="33">
        <v>0</v>
      </c>
      <c r="V1355" s="33">
        <v>0</v>
      </c>
      <c r="W1355" s="33">
        <v>0</v>
      </c>
      <c r="X1355" s="33">
        <f t="shared" si="239"/>
        <v>2067399</v>
      </c>
      <c r="Y1355" s="33">
        <f t="shared" si="240"/>
        <v>433.43061102550394</v>
      </c>
      <c r="Z1355" s="33">
        <f t="shared" si="241"/>
        <v>2067399</v>
      </c>
      <c r="AA1355" s="34">
        <f t="shared" si="242"/>
        <v>5.0976701889607045E-05</v>
      </c>
      <c r="AB1355" s="33" t="s">
        <v>252</v>
      </c>
      <c r="AC1355" s="35">
        <v>44962</v>
      </c>
      <c r="AD1355" s="33">
        <v>60</v>
      </c>
      <c r="AE1355" s="36">
        <f t="shared" si="243"/>
        <v>45022</v>
      </c>
    </row>
    <row r="1356" spans="2:31" ht="14.5" hidden="1">
      <c r="B1356" s="29" t="s">
        <v>1409</v>
      </c>
      <c r="C1356" s="30" t="str">
        <f t="shared" si="233"/>
        <v>(Acreedores quirografarios)</v>
      </c>
      <c r="D1356" s="30">
        <v>5</v>
      </c>
      <c r="E1356" s="30" t="s">
        <v>5167</v>
      </c>
      <c r="F1356" s="30" t="s">
        <v>5168</v>
      </c>
      <c r="G1356" s="30" t="s">
        <v>3909</v>
      </c>
      <c r="H1356" s="31" t="s">
        <v>1460</v>
      </c>
      <c r="I1356" s="31" t="s">
        <v>48</v>
      </c>
      <c r="J1356" s="32">
        <v>928200</v>
      </c>
      <c r="K1356" s="33">
        <f t="shared" si="234"/>
        <v>194.59731438095537</v>
      </c>
      <c r="L1356" s="33">
        <v>928200</v>
      </c>
      <c r="M1356" s="33">
        <v>0</v>
      </c>
      <c r="N1356" s="33">
        <v>0</v>
      </c>
      <c r="O1356" s="33">
        <v>0</v>
      </c>
      <c r="P1356" s="33">
        <f t="shared" si="235"/>
        <v>928200</v>
      </c>
      <c r="Q1356" s="33">
        <f t="shared" si="236"/>
        <v>194.59731438095537</v>
      </c>
      <c r="R1356" s="33">
        <f t="shared" si="237"/>
        <v>928200</v>
      </c>
      <c r="S1356" s="33"/>
      <c r="T1356" s="30" t="str">
        <f t="shared" si="238"/>
        <v>COP</v>
      </c>
      <c r="U1356" s="33">
        <v>0</v>
      </c>
      <c r="V1356" s="33">
        <v>0</v>
      </c>
      <c r="W1356" s="33">
        <v>0</v>
      </c>
      <c r="X1356" s="33">
        <f t="shared" si="239"/>
        <v>928200</v>
      </c>
      <c r="Y1356" s="33">
        <f t="shared" si="240"/>
        <v>194.59731438095537</v>
      </c>
      <c r="Z1356" s="33">
        <f t="shared" si="241"/>
        <v>928200</v>
      </c>
      <c r="AA1356" s="34">
        <f t="shared" si="242"/>
        <v>2.2887006665831444E-05</v>
      </c>
      <c r="AB1356" s="33" t="s">
        <v>252</v>
      </c>
      <c r="AC1356" s="35">
        <v>44963</v>
      </c>
      <c r="AD1356" s="33">
        <v>60</v>
      </c>
      <c r="AE1356" s="36">
        <f t="shared" si="243"/>
        <v>45023</v>
      </c>
    </row>
    <row r="1357" spans="2:31" ht="14.5" hidden="1">
      <c r="B1357" s="29" t="s">
        <v>1409</v>
      </c>
      <c r="C1357" s="30" t="str">
        <f t="shared" si="233"/>
        <v>(Acreedores quirografarios)</v>
      </c>
      <c r="D1357" s="30">
        <v>5</v>
      </c>
      <c r="E1357" s="30" t="s">
        <v>5167</v>
      </c>
      <c r="F1357" s="30" t="s">
        <v>5168</v>
      </c>
      <c r="G1357" s="30" t="s">
        <v>3909</v>
      </c>
      <c r="H1357" s="31" t="s">
        <v>1461</v>
      </c>
      <c r="I1357" s="31" t="s">
        <v>48</v>
      </c>
      <c r="J1357" s="32">
        <v>618800</v>
      </c>
      <c r="K1357" s="33">
        <f t="shared" si="234"/>
        <v>129.73154292063691</v>
      </c>
      <c r="L1357" s="33">
        <v>618800</v>
      </c>
      <c r="M1357" s="33">
        <v>0</v>
      </c>
      <c r="N1357" s="33">
        <v>0</v>
      </c>
      <c r="O1357" s="33">
        <v>0</v>
      </c>
      <c r="P1357" s="33">
        <f t="shared" si="235"/>
        <v>618800</v>
      </c>
      <c r="Q1357" s="33">
        <f t="shared" si="236"/>
        <v>129.73154292063691</v>
      </c>
      <c r="R1357" s="33">
        <f t="shared" si="237"/>
        <v>618800</v>
      </c>
      <c r="S1357" s="33"/>
      <c r="T1357" s="30" t="str">
        <f t="shared" si="238"/>
        <v>COP</v>
      </c>
      <c r="U1357" s="33">
        <v>0</v>
      </c>
      <c r="V1357" s="33">
        <v>0</v>
      </c>
      <c r="W1357" s="33">
        <v>0</v>
      </c>
      <c r="X1357" s="33">
        <f t="shared" si="239"/>
        <v>618800</v>
      </c>
      <c r="Y1357" s="33">
        <f t="shared" si="240"/>
        <v>129.73154292063691</v>
      </c>
      <c r="Z1357" s="33">
        <f t="shared" si="241"/>
        <v>618800</v>
      </c>
      <c r="AA1357" s="34">
        <f t="shared" si="242"/>
        <v>1.5258004443887629E-05</v>
      </c>
      <c r="AB1357" s="33" t="s">
        <v>252</v>
      </c>
      <c r="AC1357" s="35">
        <v>44963</v>
      </c>
      <c r="AD1357" s="33">
        <v>60</v>
      </c>
      <c r="AE1357" s="36">
        <f t="shared" si="243"/>
        <v>45023</v>
      </c>
    </row>
    <row r="1358" spans="2:31" ht="14.5" hidden="1">
      <c r="B1358" s="29" t="s">
        <v>1409</v>
      </c>
      <c r="C1358" s="30" t="str">
        <f t="shared" si="233"/>
        <v>(Acreedores quirografarios)</v>
      </c>
      <c r="D1358" s="30">
        <v>5</v>
      </c>
      <c r="E1358" s="30" t="s">
        <v>5167</v>
      </c>
      <c r="F1358" s="30" t="s">
        <v>5168</v>
      </c>
      <c r="G1358" s="30" t="s">
        <v>3909</v>
      </c>
      <c r="H1358" s="31" t="s">
        <v>1462</v>
      </c>
      <c r="I1358" s="31" t="s">
        <v>48</v>
      </c>
      <c r="J1358" s="32">
        <v>1547000</v>
      </c>
      <c r="K1358" s="33">
        <f t="shared" si="234"/>
        <v>324.32885730159228</v>
      </c>
      <c r="L1358" s="33">
        <v>1547000</v>
      </c>
      <c r="M1358" s="33">
        <v>0</v>
      </c>
      <c r="N1358" s="33">
        <v>0</v>
      </c>
      <c r="O1358" s="33">
        <v>0</v>
      </c>
      <c r="P1358" s="33">
        <f t="shared" si="235"/>
        <v>1547000</v>
      </c>
      <c r="Q1358" s="33">
        <f t="shared" si="236"/>
        <v>324.32885730159228</v>
      </c>
      <c r="R1358" s="33">
        <f t="shared" si="237"/>
        <v>1547000</v>
      </c>
      <c r="S1358" s="33"/>
      <c r="T1358" s="30" t="str">
        <f t="shared" si="238"/>
        <v>COP</v>
      </c>
      <c r="U1358" s="33">
        <v>0</v>
      </c>
      <c r="V1358" s="33">
        <v>0</v>
      </c>
      <c r="W1358" s="33">
        <v>0</v>
      </c>
      <c r="X1358" s="33">
        <f t="shared" si="239"/>
        <v>1547000</v>
      </c>
      <c r="Y1358" s="33">
        <f t="shared" si="240"/>
        <v>324.32885730159228</v>
      </c>
      <c r="Z1358" s="33">
        <f t="shared" si="241"/>
        <v>1547000</v>
      </c>
      <c r="AA1358" s="34">
        <f t="shared" si="242"/>
        <v>3.8145011109719069E-05</v>
      </c>
      <c r="AB1358" s="33" t="s">
        <v>252</v>
      </c>
      <c r="AC1358" s="35">
        <v>44963</v>
      </c>
      <c r="AD1358" s="33">
        <v>60</v>
      </c>
      <c r="AE1358" s="36">
        <f t="shared" si="243"/>
        <v>45023</v>
      </c>
    </row>
    <row r="1359" spans="2:31" ht="14.5" hidden="1">
      <c r="B1359" s="29" t="s">
        <v>1409</v>
      </c>
      <c r="C1359" s="30" t="str">
        <f t="shared" si="244" ref="C1359:C1421">+IF(D1359=1,$A$4,IF(D1359=2,$A$5,IF(D1359=3,$A$6,IF(D1359=4,$A$7,IF(D1359=5,$A$8,IF(D1359=6,$A$9,))))))</f>
        <v>(Acreedores quirografarios)</v>
      </c>
      <c r="D1359" s="30">
        <v>5</v>
      </c>
      <c r="E1359" s="30" t="s">
        <v>5167</v>
      </c>
      <c r="F1359" s="30" t="s">
        <v>5168</v>
      </c>
      <c r="G1359" s="30" t="s">
        <v>3909</v>
      </c>
      <c r="H1359" s="31" t="s">
        <v>1463</v>
      </c>
      <c r="I1359" s="31" t="s">
        <v>48</v>
      </c>
      <c r="J1359" s="32">
        <v>928200</v>
      </c>
      <c r="K1359" s="33">
        <f t="shared" si="245" ref="K1359:K1421">+IF(I1359="USD",J1359,L1359/$L$3)</f>
        <v>194.59731438095537</v>
      </c>
      <c r="L1359" s="33">
        <v>928200</v>
      </c>
      <c r="M1359" s="33">
        <v>0</v>
      </c>
      <c r="N1359" s="33">
        <v>0</v>
      </c>
      <c r="O1359" s="33">
        <v>0</v>
      </c>
      <c r="P1359" s="33">
        <f t="shared" si="246" ref="P1359:P1421">+J1359+M1359</f>
        <v>928200</v>
      </c>
      <c r="Q1359" s="33">
        <f t="shared" si="247" ref="Q1359:Q1421">+K1359+N1359</f>
        <v>194.59731438095537</v>
      </c>
      <c r="R1359" s="33">
        <f t="shared" si="248" ref="R1359:R1421">+L1359+O1359</f>
        <v>928200</v>
      </c>
      <c r="S1359" s="33"/>
      <c r="T1359" s="30" t="str">
        <f t="shared" si="249" ref="T1359:T1421">+I1359</f>
        <v>COP</v>
      </c>
      <c r="U1359" s="33">
        <v>0</v>
      </c>
      <c r="V1359" s="33">
        <v>0</v>
      </c>
      <c r="W1359" s="33">
        <v>0</v>
      </c>
      <c r="X1359" s="33">
        <f t="shared" si="250" ref="X1359:X1421">+P1359+U1359</f>
        <v>928200</v>
      </c>
      <c r="Y1359" s="33">
        <f t="shared" si="251" ref="Y1359:Y1421">+Q1359+V1359</f>
        <v>194.59731438095537</v>
      </c>
      <c r="Z1359" s="33">
        <f t="shared" si="252" ref="Z1359:Z1421">+R1359+W1359</f>
        <v>928200</v>
      </c>
      <c r="AA1359" s="34">
        <f t="shared" si="253" ref="AA1359:AA1421">+IF(D1359=1,Z1359/$C$4,IF(D1359=2,Z1359/$C$5,IF(D1359=3,Z1359/$C$6,IF(D1359=4,Z1359/$C$7,IF(D1359=5,Z1359/$C$8,IF(D1359=6,Z1359/$C$9))))))</f>
        <v>2.2887006665831444E-05</v>
      </c>
      <c r="AB1359" s="33" t="s">
        <v>252</v>
      </c>
      <c r="AC1359" s="35">
        <v>44963</v>
      </c>
      <c r="AD1359" s="33">
        <v>60</v>
      </c>
      <c r="AE1359" s="36">
        <f t="shared" si="243"/>
        <v>45023</v>
      </c>
    </row>
    <row r="1360" spans="2:31" ht="14.5" hidden="1">
      <c r="B1360" s="29" t="s">
        <v>1409</v>
      </c>
      <c r="C1360" s="30" t="str">
        <f t="shared" si="244"/>
        <v>(Acreedores quirografarios)</v>
      </c>
      <c r="D1360" s="30">
        <v>5</v>
      </c>
      <c r="E1360" s="30" t="s">
        <v>5167</v>
      </c>
      <c r="F1360" s="30" t="s">
        <v>5168</v>
      </c>
      <c r="G1360" s="30" t="s">
        <v>3909</v>
      </c>
      <c r="H1360" s="31" t="s">
        <v>1464</v>
      </c>
      <c r="I1360" s="31" t="s">
        <v>48</v>
      </c>
      <c r="J1360" s="32">
        <v>806201</v>
      </c>
      <c r="K1360" s="33">
        <f t="shared" si="245"/>
        <v>169.0201997966393</v>
      </c>
      <c r="L1360" s="33">
        <v>806201</v>
      </c>
      <c r="M1360" s="33">
        <v>0</v>
      </c>
      <c r="N1360" s="33">
        <v>0</v>
      </c>
      <c r="O1360" s="33">
        <v>0</v>
      </c>
      <c r="P1360" s="33">
        <f t="shared" si="246"/>
        <v>806201</v>
      </c>
      <c r="Q1360" s="33">
        <f t="shared" si="247"/>
        <v>169.0201997966393</v>
      </c>
      <c r="R1360" s="33">
        <f t="shared" si="248"/>
        <v>806201</v>
      </c>
      <c r="S1360" s="33"/>
      <c r="T1360" s="30" t="str">
        <f t="shared" si="249"/>
        <v>COP</v>
      </c>
      <c r="U1360" s="33">
        <v>0</v>
      </c>
      <c r="V1360" s="33">
        <v>0</v>
      </c>
      <c r="W1360" s="33">
        <v>0</v>
      </c>
      <c r="X1360" s="33">
        <f t="shared" si="250"/>
        <v>806201</v>
      </c>
      <c r="Y1360" s="33">
        <f t="shared" si="251"/>
        <v>169.0201997966393</v>
      </c>
      <c r="Z1360" s="33">
        <f t="shared" si="252"/>
        <v>806201</v>
      </c>
      <c r="AA1360" s="34">
        <f t="shared" si="253"/>
        <v>1.9878827473604799E-05</v>
      </c>
      <c r="AB1360" s="33" t="s">
        <v>252</v>
      </c>
      <c r="AC1360" s="35">
        <v>44964</v>
      </c>
      <c r="AD1360" s="33">
        <v>60</v>
      </c>
      <c r="AE1360" s="36">
        <f t="shared" si="243"/>
        <v>45024</v>
      </c>
    </row>
    <row r="1361" spans="2:31" ht="14.5" hidden="1">
      <c r="B1361" s="29" t="s">
        <v>1409</v>
      </c>
      <c r="C1361" s="30" t="str">
        <f t="shared" si="244"/>
        <v>(Acreedores quirografarios)</v>
      </c>
      <c r="D1361" s="30">
        <v>5</v>
      </c>
      <c r="E1361" s="30" t="s">
        <v>5167</v>
      </c>
      <c r="F1361" s="30" t="s">
        <v>5168</v>
      </c>
      <c r="G1361" s="30" t="s">
        <v>3909</v>
      </c>
      <c r="H1361" s="31" t="s">
        <v>1465</v>
      </c>
      <c r="I1361" s="31" t="s">
        <v>48</v>
      </c>
      <c r="J1361" s="32">
        <v>618800</v>
      </c>
      <c r="K1361" s="33">
        <f t="shared" si="245"/>
        <v>129.73154292063691</v>
      </c>
      <c r="L1361" s="33">
        <v>618800</v>
      </c>
      <c r="M1361" s="33">
        <v>0</v>
      </c>
      <c r="N1361" s="33">
        <v>0</v>
      </c>
      <c r="O1361" s="33">
        <v>0</v>
      </c>
      <c r="P1361" s="33">
        <f t="shared" si="246"/>
        <v>618800</v>
      </c>
      <c r="Q1361" s="33">
        <f t="shared" si="247"/>
        <v>129.73154292063691</v>
      </c>
      <c r="R1361" s="33">
        <f t="shared" si="248"/>
        <v>618800</v>
      </c>
      <c r="S1361" s="33"/>
      <c r="T1361" s="30" t="str">
        <f t="shared" si="249"/>
        <v>COP</v>
      </c>
      <c r="U1361" s="33">
        <v>0</v>
      </c>
      <c r="V1361" s="33">
        <v>0</v>
      </c>
      <c r="W1361" s="33">
        <v>0</v>
      </c>
      <c r="X1361" s="33">
        <f t="shared" si="250"/>
        <v>618800</v>
      </c>
      <c r="Y1361" s="33">
        <f t="shared" si="251"/>
        <v>129.73154292063691</v>
      </c>
      <c r="Z1361" s="33">
        <f t="shared" si="252"/>
        <v>618800</v>
      </c>
      <c r="AA1361" s="34">
        <f t="shared" si="253"/>
        <v>1.5258004443887629E-05</v>
      </c>
      <c r="AB1361" s="33" t="s">
        <v>252</v>
      </c>
      <c r="AC1361" s="35">
        <v>44965</v>
      </c>
      <c r="AD1361" s="33">
        <v>60</v>
      </c>
      <c r="AE1361" s="36">
        <f t="shared" si="243"/>
        <v>45025</v>
      </c>
    </row>
    <row r="1362" spans="2:31" ht="14.5" hidden="1">
      <c r="B1362" s="29" t="s">
        <v>1409</v>
      </c>
      <c r="C1362" s="30" t="str">
        <f t="shared" si="244"/>
        <v>(Acreedores quirografarios)</v>
      </c>
      <c r="D1362" s="30">
        <v>5</v>
      </c>
      <c r="E1362" s="30" t="s">
        <v>5167</v>
      </c>
      <c r="F1362" s="30" t="s">
        <v>5168</v>
      </c>
      <c r="G1362" s="30" t="s">
        <v>3909</v>
      </c>
      <c r="H1362" s="31" t="s">
        <v>1466</v>
      </c>
      <c r="I1362" s="31" t="s">
        <v>48</v>
      </c>
      <c r="J1362" s="32">
        <v>928200</v>
      </c>
      <c r="K1362" s="33">
        <f t="shared" si="245"/>
        <v>194.59731438095537</v>
      </c>
      <c r="L1362" s="33">
        <v>928200</v>
      </c>
      <c r="M1362" s="33">
        <v>0</v>
      </c>
      <c r="N1362" s="33">
        <v>0</v>
      </c>
      <c r="O1362" s="33">
        <v>0</v>
      </c>
      <c r="P1362" s="33">
        <f t="shared" si="246"/>
        <v>928200</v>
      </c>
      <c r="Q1362" s="33">
        <f t="shared" si="247"/>
        <v>194.59731438095537</v>
      </c>
      <c r="R1362" s="33">
        <f t="shared" si="248"/>
        <v>928200</v>
      </c>
      <c r="S1362" s="33"/>
      <c r="T1362" s="30" t="str">
        <f t="shared" si="249"/>
        <v>COP</v>
      </c>
      <c r="U1362" s="33">
        <v>0</v>
      </c>
      <c r="V1362" s="33">
        <v>0</v>
      </c>
      <c r="W1362" s="33">
        <v>0</v>
      </c>
      <c r="X1362" s="33">
        <f t="shared" si="250"/>
        <v>928200</v>
      </c>
      <c r="Y1362" s="33">
        <f t="shared" si="251"/>
        <v>194.59731438095537</v>
      </c>
      <c r="Z1362" s="33">
        <f t="shared" si="252"/>
        <v>928200</v>
      </c>
      <c r="AA1362" s="34">
        <f t="shared" si="253"/>
        <v>2.2887006665831444E-05</v>
      </c>
      <c r="AB1362" s="33" t="s">
        <v>252</v>
      </c>
      <c r="AC1362" s="35">
        <v>44965</v>
      </c>
      <c r="AD1362" s="33">
        <v>60</v>
      </c>
      <c r="AE1362" s="36">
        <f t="shared" si="243"/>
        <v>45025</v>
      </c>
    </row>
    <row r="1363" spans="2:31" ht="14.5" hidden="1">
      <c r="B1363" s="29" t="s">
        <v>1409</v>
      </c>
      <c r="C1363" s="30" t="str">
        <f t="shared" si="244"/>
        <v>(Acreedores quirografarios)</v>
      </c>
      <c r="D1363" s="30">
        <v>5</v>
      </c>
      <c r="E1363" s="30" t="s">
        <v>5167</v>
      </c>
      <c r="F1363" s="30" t="s">
        <v>5168</v>
      </c>
      <c r="G1363" s="30" t="s">
        <v>3909</v>
      </c>
      <c r="H1363" s="31" t="s">
        <v>1467</v>
      </c>
      <c r="I1363" s="31" t="s">
        <v>48</v>
      </c>
      <c r="J1363" s="32">
        <v>928200</v>
      </c>
      <c r="K1363" s="33">
        <f t="shared" si="245"/>
        <v>194.59731438095537</v>
      </c>
      <c r="L1363" s="33">
        <v>928200</v>
      </c>
      <c r="M1363" s="33">
        <v>0</v>
      </c>
      <c r="N1363" s="33">
        <v>0</v>
      </c>
      <c r="O1363" s="33">
        <v>0</v>
      </c>
      <c r="P1363" s="33">
        <f t="shared" si="246"/>
        <v>928200</v>
      </c>
      <c r="Q1363" s="33">
        <f t="shared" si="247"/>
        <v>194.59731438095537</v>
      </c>
      <c r="R1363" s="33">
        <f t="shared" si="248"/>
        <v>928200</v>
      </c>
      <c r="S1363" s="33"/>
      <c r="T1363" s="30" t="str">
        <f t="shared" si="249"/>
        <v>COP</v>
      </c>
      <c r="U1363" s="33">
        <v>0</v>
      </c>
      <c r="V1363" s="33">
        <v>0</v>
      </c>
      <c r="W1363" s="33">
        <v>0</v>
      </c>
      <c r="X1363" s="33">
        <f t="shared" si="250"/>
        <v>928200</v>
      </c>
      <c r="Y1363" s="33">
        <f t="shared" si="251"/>
        <v>194.59731438095537</v>
      </c>
      <c r="Z1363" s="33">
        <f t="shared" si="252"/>
        <v>928200</v>
      </c>
      <c r="AA1363" s="34">
        <f t="shared" si="253"/>
        <v>2.2887006665831444E-05</v>
      </c>
      <c r="AB1363" s="33" t="s">
        <v>252</v>
      </c>
      <c r="AC1363" s="35">
        <v>44965</v>
      </c>
      <c r="AD1363" s="33">
        <v>60</v>
      </c>
      <c r="AE1363" s="36">
        <f t="shared" si="243"/>
        <v>45025</v>
      </c>
    </row>
    <row r="1364" spans="2:31" ht="14.5" hidden="1">
      <c r="B1364" s="29" t="s">
        <v>1409</v>
      </c>
      <c r="C1364" s="30" t="str">
        <f t="shared" si="244"/>
        <v>(Acreedores quirografarios)</v>
      </c>
      <c r="D1364" s="30">
        <v>5</v>
      </c>
      <c r="E1364" s="30" t="s">
        <v>5167</v>
      </c>
      <c r="F1364" s="30" t="s">
        <v>5168</v>
      </c>
      <c r="G1364" s="30" t="s">
        <v>3909</v>
      </c>
      <c r="H1364" s="31" t="s">
        <v>1468</v>
      </c>
      <c r="I1364" s="31" t="s">
        <v>48</v>
      </c>
      <c r="J1364" s="32">
        <v>180000</v>
      </c>
      <c r="K1364" s="33">
        <f t="shared" si="245"/>
        <v>37.737035755841376</v>
      </c>
      <c r="L1364" s="33">
        <v>180000</v>
      </c>
      <c r="M1364" s="33">
        <v>0</v>
      </c>
      <c r="N1364" s="33">
        <v>0</v>
      </c>
      <c r="O1364" s="33">
        <v>0</v>
      </c>
      <c r="P1364" s="33">
        <f t="shared" si="246"/>
        <v>180000</v>
      </c>
      <c r="Q1364" s="33">
        <f t="shared" si="247"/>
        <v>37.737035755841376</v>
      </c>
      <c r="R1364" s="33">
        <f t="shared" si="248"/>
        <v>180000</v>
      </c>
      <c r="S1364" s="33"/>
      <c r="T1364" s="30" t="str">
        <f t="shared" si="249"/>
        <v>COP</v>
      </c>
      <c r="U1364" s="33">
        <v>0</v>
      </c>
      <c r="V1364" s="33">
        <v>0</v>
      </c>
      <c r="W1364" s="33">
        <v>0</v>
      </c>
      <c r="X1364" s="33">
        <f t="shared" si="250"/>
        <v>180000</v>
      </c>
      <c r="Y1364" s="33">
        <f t="shared" si="251"/>
        <v>37.737035755841376</v>
      </c>
      <c r="Z1364" s="33">
        <f t="shared" si="252"/>
        <v>180000</v>
      </c>
      <c r="AA1364" s="34">
        <f t="shared" si="253"/>
        <v>4.4383335486421675E-06</v>
      </c>
      <c r="AB1364" s="33" t="s">
        <v>252</v>
      </c>
      <c r="AC1364" s="35">
        <v>44965</v>
      </c>
      <c r="AD1364" s="33">
        <v>60</v>
      </c>
      <c r="AE1364" s="36">
        <f t="shared" si="243"/>
        <v>45025</v>
      </c>
    </row>
    <row r="1365" spans="2:31" ht="14.5" hidden="1">
      <c r="B1365" s="29" t="s">
        <v>1409</v>
      </c>
      <c r="C1365" s="30" t="str">
        <f t="shared" si="244"/>
        <v>(Acreedores quirografarios)</v>
      </c>
      <c r="D1365" s="30">
        <v>5</v>
      </c>
      <c r="E1365" s="30" t="s">
        <v>5167</v>
      </c>
      <c r="F1365" s="30" t="s">
        <v>5168</v>
      </c>
      <c r="G1365" s="30" t="s">
        <v>3909</v>
      </c>
      <c r="H1365" s="31" t="s">
        <v>1469</v>
      </c>
      <c r="I1365" s="31" t="s">
        <v>48</v>
      </c>
      <c r="J1365" s="32">
        <v>180000</v>
      </c>
      <c r="K1365" s="33">
        <f t="shared" si="245"/>
        <v>37.737035755841376</v>
      </c>
      <c r="L1365" s="33">
        <v>180000</v>
      </c>
      <c r="M1365" s="33">
        <v>0</v>
      </c>
      <c r="N1365" s="33">
        <v>0</v>
      </c>
      <c r="O1365" s="33">
        <v>0</v>
      </c>
      <c r="P1365" s="33">
        <f t="shared" si="246"/>
        <v>180000</v>
      </c>
      <c r="Q1365" s="33">
        <f t="shared" si="247"/>
        <v>37.737035755841376</v>
      </c>
      <c r="R1365" s="33">
        <f t="shared" si="248"/>
        <v>180000</v>
      </c>
      <c r="S1365" s="33"/>
      <c r="T1365" s="30" t="str">
        <f t="shared" si="249"/>
        <v>COP</v>
      </c>
      <c r="U1365" s="33">
        <v>0</v>
      </c>
      <c r="V1365" s="33">
        <v>0</v>
      </c>
      <c r="W1365" s="33">
        <v>0</v>
      </c>
      <c r="X1365" s="33">
        <f t="shared" si="250"/>
        <v>180000</v>
      </c>
      <c r="Y1365" s="33">
        <f t="shared" si="251"/>
        <v>37.737035755841376</v>
      </c>
      <c r="Z1365" s="33">
        <f t="shared" si="252"/>
        <v>180000</v>
      </c>
      <c r="AA1365" s="34">
        <f t="shared" si="253"/>
        <v>4.4383335486421675E-06</v>
      </c>
      <c r="AB1365" s="33" t="s">
        <v>252</v>
      </c>
      <c r="AC1365" s="35">
        <v>44965</v>
      </c>
      <c r="AD1365" s="33">
        <v>60</v>
      </c>
      <c r="AE1365" s="36">
        <f t="shared" si="243"/>
        <v>45025</v>
      </c>
    </row>
    <row r="1366" spans="2:31" ht="14.5" hidden="1">
      <c r="B1366" s="29" t="s">
        <v>1409</v>
      </c>
      <c r="C1366" s="30" t="str">
        <f t="shared" si="244"/>
        <v>(Acreedores quirografarios)</v>
      </c>
      <c r="D1366" s="30">
        <v>5</v>
      </c>
      <c r="E1366" s="30" t="s">
        <v>5167</v>
      </c>
      <c r="F1366" s="30" t="s">
        <v>5168</v>
      </c>
      <c r="G1366" s="30" t="s">
        <v>3909</v>
      </c>
      <c r="H1366" s="31" t="s">
        <v>1470</v>
      </c>
      <c r="I1366" s="31" t="s">
        <v>48</v>
      </c>
      <c r="J1366" s="32">
        <v>180000</v>
      </c>
      <c r="K1366" s="33">
        <f t="shared" si="245"/>
        <v>37.737035755841376</v>
      </c>
      <c r="L1366" s="33">
        <v>180000</v>
      </c>
      <c r="M1366" s="33">
        <v>0</v>
      </c>
      <c r="N1366" s="33">
        <v>0</v>
      </c>
      <c r="O1366" s="33">
        <v>0</v>
      </c>
      <c r="P1366" s="33">
        <f t="shared" si="246"/>
        <v>180000</v>
      </c>
      <c r="Q1366" s="33">
        <f t="shared" si="247"/>
        <v>37.737035755841376</v>
      </c>
      <c r="R1366" s="33">
        <f t="shared" si="248"/>
        <v>180000</v>
      </c>
      <c r="S1366" s="33"/>
      <c r="T1366" s="30" t="str">
        <f t="shared" si="249"/>
        <v>COP</v>
      </c>
      <c r="U1366" s="33">
        <v>0</v>
      </c>
      <c r="V1366" s="33">
        <v>0</v>
      </c>
      <c r="W1366" s="33">
        <v>0</v>
      </c>
      <c r="X1366" s="33">
        <f t="shared" si="250"/>
        <v>180000</v>
      </c>
      <c r="Y1366" s="33">
        <f t="shared" si="251"/>
        <v>37.737035755841376</v>
      </c>
      <c r="Z1366" s="33">
        <f t="shared" si="252"/>
        <v>180000</v>
      </c>
      <c r="AA1366" s="34">
        <f t="shared" si="253"/>
        <v>4.4383335486421675E-06</v>
      </c>
      <c r="AB1366" s="33" t="s">
        <v>252</v>
      </c>
      <c r="AC1366" s="35">
        <v>44965</v>
      </c>
      <c r="AD1366" s="33">
        <v>60</v>
      </c>
      <c r="AE1366" s="36">
        <f t="shared" si="243"/>
        <v>45025</v>
      </c>
    </row>
    <row r="1367" spans="2:31" ht="14.5" hidden="1">
      <c r="B1367" s="29" t="s">
        <v>1409</v>
      </c>
      <c r="C1367" s="30" t="str">
        <f t="shared" si="244"/>
        <v>(Acreedores quirografarios)</v>
      </c>
      <c r="D1367" s="30">
        <v>5</v>
      </c>
      <c r="E1367" s="30" t="s">
        <v>5167</v>
      </c>
      <c r="F1367" s="30" t="s">
        <v>5168</v>
      </c>
      <c r="G1367" s="30" t="s">
        <v>3909</v>
      </c>
      <c r="H1367" s="31" t="s">
        <v>1471</v>
      </c>
      <c r="I1367" s="31" t="s">
        <v>48</v>
      </c>
      <c r="J1367" s="32">
        <v>928200</v>
      </c>
      <c r="K1367" s="33">
        <f t="shared" si="245"/>
        <v>194.59731438095537</v>
      </c>
      <c r="L1367" s="33">
        <v>928200</v>
      </c>
      <c r="M1367" s="33">
        <v>0</v>
      </c>
      <c r="N1367" s="33">
        <v>0</v>
      </c>
      <c r="O1367" s="33">
        <v>0</v>
      </c>
      <c r="P1367" s="33">
        <f t="shared" si="246"/>
        <v>928200</v>
      </c>
      <c r="Q1367" s="33">
        <f t="shared" si="247"/>
        <v>194.59731438095537</v>
      </c>
      <c r="R1367" s="33">
        <f t="shared" si="248"/>
        <v>928200</v>
      </c>
      <c r="S1367" s="33"/>
      <c r="T1367" s="30" t="str">
        <f t="shared" si="249"/>
        <v>COP</v>
      </c>
      <c r="U1367" s="33">
        <v>0</v>
      </c>
      <c r="V1367" s="33">
        <v>0</v>
      </c>
      <c r="W1367" s="33">
        <v>0</v>
      </c>
      <c r="X1367" s="33">
        <f t="shared" si="250"/>
        <v>928200</v>
      </c>
      <c r="Y1367" s="33">
        <f t="shared" si="251"/>
        <v>194.59731438095537</v>
      </c>
      <c r="Z1367" s="33">
        <f t="shared" si="252"/>
        <v>928200</v>
      </c>
      <c r="AA1367" s="34">
        <f t="shared" si="253"/>
        <v>2.2887006665831444E-05</v>
      </c>
      <c r="AB1367" s="33" t="s">
        <v>252</v>
      </c>
      <c r="AC1367" s="35">
        <v>44966</v>
      </c>
      <c r="AD1367" s="33">
        <v>60</v>
      </c>
      <c r="AE1367" s="36">
        <f t="shared" si="243"/>
        <v>45026</v>
      </c>
    </row>
    <row r="1368" spans="2:31" ht="14.5" hidden="1">
      <c r="B1368" s="29" t="s">
        <v>1409</v>
      </c>
      <c r="C1368" s="30" t="str">
        <f t="shared" si="244"/>
        <v>(Acreedores quirografarios)</v>
      </c>
      <c r="D1368" s="30">
        <v>5</v>
      </c>
      <c r="E1368" s="30" t="s">
        <v>5167</v>
      </c>
      <c r="F1368" s="30" t="s">
        <v>5168</v>
      </c>
      <c r="G1368" s="30" t="s">
        <v>3909</v>
      </c>
      <c r="H1368" s="31" t="s">
        <v>1472</v>
      </c>
      <c r="I1368" s="31" t="s">
        <v>48</v>
      </c>
      <c r="J1368" s="32">
        <v>928200</v>
      </c>
      <c r="K1368" s="33">
        <f t="shared" si="245"/>
        <v>194.59731438095537</v>
      </c>
      <c r="L1368" s="33">
        <v>928200</v>
      </c>
      <c r="M1368" s="33">
        <v>0</v>
      </c>
      <c r="N1368" s="33">
        <v>0</v>
      </c>
      <c r="O1368" s="33">
        <v>0</v>
      </c>
      <c r="P1368" s="33">
        <f t="shared" si="246"/>
        <v>928200</v>
      </c>
      <c r="Q1368" s="33">
        <f t="shared" si="247"/>
        <v>194.59731438095537</v>
      </c>
      <c r="R1368" s="33">
        <f t="shared" si="248"/>
        <v>928200</v>
      </c>
      <c r="S1368" s="33"/>
      <c r="T1368" s="30" t="str">
        <f t="shared" si="249"/>
        <v>COP</v>
      </c>
      <c r="U1368" s="33">
        <v>0</v>
      </c>
      <c r="V1368" s="33">
        <v>0</v>
      </c>
      <c r="W1368" s="33">
        <v>0</v>
      </c>
      <c r="X1368" s="33">
        <f t="shared" si="250"/>
        <v>928200</v>
      </c>
      <c r="Y1368" s="33">
        <f t="shared" si="251"/>
        <v>194.59731438095537</v>
      </c>
      <c r="Z1368" s="33">
        <f t="shared" si="252"/>
        <v>928200</v>
      </c>
      <c r="AA1368" s="34">
        <f t="shared" si="253"/>
        <v>2.2887006665831444E-05</v>
      </c>
      <c r="AB1368" s="33" t="s">
        <v>252</v>
      </c>
      <c r="AC1368" s="35">
        <v>44966</v>
      </c>
      <c r="AD1368" s="33">
        <v>60</v>
      </c>
      <c r="AE1368" s="36">
        <f t="shared" si="243"/>
        <v>45026</v>
      </c>
    </row>
    <row r="1369" spans="2:31" ht="14.5" hidden="1">
      <c r="B1369" s="29" t="s">
        <v>1409</v>
      </c>
      <c r="C1369" s="30" t="str">
        <f t="shared" si="244"/>
        <v>(Acreedores quirografarios)</v>
      </c>
      <c r="D1369" s="30">
        <v>5</v>
      </c>
      <c r="E1369" s="30" t="s">
        <v>5167</v>
      </c>
      <c r="F1369" s="30" t="s">
        <v>5168</v>
      </c>
      <c r="G1369" s="30" t="s">
        <v>3909</v>
      </c>
      <c r="H1369" s="31" t="s">
        <v>1473</v>
      </c>
      <c r="I1369" s="31" t="s">
        <v>48</v>
      </c>
      <c r="J1369" s="32">
        <v>928200</v>
      </c>
      <c r="K1369" s="33">
        <f t="shared" si="245"/>
        <v>194.59731438095537</v>
      </c>
      <c r="L1369" s="33">
        <v>928200</v>
      </c>
      <c r="M1369" s="33">
        <v>0</v>
      </c>
      <c r="N1369" s="33">
        <v>0</v>
      </c>
      <c r="O1369" s="33">
        <v>0</v>
      </c>
      <c r="P1369" s="33">
        <f t="shared" si="246"/>
        <v>928200</v>
      </c>
      <c r="Q1369" s="33">
        <f t="shared" si="247"/>
        <v>194.59731438095537</v>
      </c>
      <c r="R1369" s="33">
        <f t="shared" si="248"/>
        <v>928200</v>
      </c>
      <c r="S1369" s="33"/>
      <c r="T1369" s="30" t="str">
        <f t="shared" si="249"/>
        <v>COP</v>
      </c>
      <c r="U1369" s="33">
        <v>0</v>
      </c>
      <c r="V1369" s="33">
        <v>0</v>
      </c>
      <c r="W1369" s="33">
        <v>0</v>
      </c>
      <c r="X1369" s="33">
        <f t="shared" si="250"/>
        <v>928200</v>
      </c>
      <c r="Y1369" s="33">
        <f t="shared" si="251"/>
        <v>194.59731438095537</v>
      </c>
      <c r="Z1369" s="33">
        <f t="shared" si="252"/>
        <v>928200</v>
      </c>
      <c r="AA1369" s="34">
        <f t="shared" si="253"/>
        <v>2.2887006665831444E-05</v>
      </c>
      <c r="AB1369" s="33" t="s">
        <v>252</v>
      </c>
      <c r="AC1369" s="35">
        <v>44966</v>
      </c>
      <c r="AD1369" s="33">
        <v>60</v>
      </c>
      <c r="AE1369" s="36">
        <f t="shared" si="243"/>
        <v>45026</v>
      </c>
    </row>
    <row r="1370" spans="2:31" ht="14.5" hidden="1">
      <c r="B1370" s="29" t="s">
        <v>1474</v>
      </c>
      <c r="C1370" s="30" t="str">
        <f t="shared" si="244"/>
        <v>(Acreedores quirografarios)</v>
      </c>
      <c r="D1370" s="30">
        <v>5</v>
      </c>
      <c r="E1370" s="30" t="s">
        <v>5169</v>
      </c>
      <c r="F1370" s="30" t="s">
        <v>5170</v>
      </c>
      <c r="G1370" s="30" t="s">
        <v>3909</v>
      </c>
      <c r="H1370" s="31" t="s">
        <v>1475</v>
      </c>
      <c r="I1370" s="31" t="s">
        <v>48</v>
      </c>
      <c r="J1370" s="32">
        <v>238714</v>
      </c>
      <c r="K1370" s="33">
        <f t="shared" si="245"/>
        <v>46.829145570615424</v>
      </c>
      <c r="L1370" s="33">
        <v>223368</v>
      </c>
      <c r="M1370" s="33">
        <v>0</v>
      </c>
      <c r="N1370" s="33">
        <v>0</v>
      </c>
      <c r="O1370" s="33">
        <v>0</v>
      </c>
      <c r="P1370" s="33">
        <f t="shared" si="246"/>
        <v>238714</v>
      </c>
      <c r="Q1370" s="33">
        <f t="shared" si="247"/>
        <v>46.829145570615424</v>
      </c>
      <c r="R1370" s="33">
        <f t="shared" si="248"/>
        <v>223368</v>
      </c>
      <c r="S1370" s="33"/>
      <c r="T1370" s="30" t="str">
        <f t="shared" si="249"/>
        <v>COP</v>
      </c>
      <c r="U1370" s="33">
        <v>0</v>
      </c>
      <c r="V1370" s="33">
        <v>0</v>
      </c>
      <c r="W1370" s="33">
        <v>0</v>
      </c>
      <c r="X1370" s="33">
        <f t="shared" si="250"/>
        <v>238714</v>
      </c>
      <c r="Y1370" s="33">
        <f t="shared" si="251"/>
        <v>46.829145570615424</v>
      </c>
      <c r="Z1370" s="33">
        <f t="shared" si="252"/>
        <v>223368</v>
      </c>
      <c r="AA1370" s="34">
        <f t="shared" si="253"/>
        <v>5.507676044961687E-06</v>
      </c>
      <c r="AB1370" s="33" t="s">
        <v>4908</v>
      </c>
      <c r="AC1370" s="35">
        <v>44908</v>
      </c>
      <c r="AD1370" s="33">
        <v>60</v>
      </c>
      <c r="AE1370" s="36">
        <f t="shared" si="243"/>
        <v>44968</v>
      </c>
    </row>
    <row r="1371" spans="2:31" ht="14.5" hidden="1">
      <c r="B1371" s="29" t="s">
        <v>1474</v>
      </c>
      <c r="C1371" s="30" t="str">
        <f t="shared" si="244"/>
        <v>(Acreedores quirografarios)</v>
      </c>
      <c r="D1371" s="30">
        <v>5</v>
      </c>
      <c r="E1371" s="30" t="s">
        <v>5169</v>
      </c>
      <c r="F1371" s="30" t="s">
        <v>5170</v>
      </c>
      <c r="G1371" s="30" t="s">
        <v>3909</v>
      </c>
      <c r="H1371" s="31" t="s">
        <v>1476</v>
      </c>
      <c r="I1371" s="31" t="s">
        <v>48</v>
      </c>
      <c r="J1371" s="32">
        <v>806820</v>
      </c>
      <c r="K1371" s="33">
        <f t="shared" si="245"/>
        <v>158.27604641655398</v>
      </c>
      <c r="L1371" s="33">
        <v>754953</v>
      </c>
      <c r="M1371" s="33">
        <v>0</v>
      </c>
      <c r="N1371" s="33">
        <v>0</v>
      </c>
      <c r="O1371" s="33">
        <v>0</v>
      </c>
      <c r="P1371" s="33">
        <f t="shared" si="246"/>
        <v>806820</v>
      </c>
      <c r="Q1371" s="33">
        <f t="shared" si="247"/>
        <v>158.27604641655398</v>
      </c>
      <c r="R1371" s="33">
        <f t="shared" si="248"/>
        <v>754953</v>
      </c>
      <c r="S1371" s="33"/>
      <c r="T1371" s="30" t="str">
        <f t="shared" si="249"/>
        <v>COP</v>
      </c>
      <c r="U1371" s="33">
        <v>0</v>
      </c>
      <c r="V1371" s="33">
        <v>0</v>
      </c>
      <c r="W1371" s="33">
        <v>0</v>
      </c>
      <c r="X1371" s="33">
        <f t="shared" si="250"/>
        <v>806820</v>
      </c>
      <c r="Y1371" s="33">
        <f t="shared" si="251"/>
        <v>158.27604641655398</v>
      </c>
      <c r="Z1371" s="33">
        <f t="shared" si="252"/>
        <v>754953</v>
      </c>
      <c r="AA1371" s="34">
        <f t="shared" si="253"/>
        <v>1.8615184597489167E-05</v>
      </c>
      <c r="AB1371" s="33" t="s">
        <v>4908</v>
      </c>
      <c r="AC1371" s="35">
        <v>44908</v>
      </c>
      <c r="AD1371" s="33">
        <v>60</v>
      </c>
      <c r="AE1371" s="36">
        <f t="shared" si="243"/>
        <v>44968</v>
      </c>
    </row>
    <row r="1372" spans="2:31" ht="14.5" hidden="1">
      <c r="B1372" s="29" t="s">
        <v>1474</v>
      </c>
      <c r="C1372" s="30" t="str">
        <f t="shared" si="244"/>
        <v>(Acreedores quirografarios)</v>
      </c>
      <c r="D1372" s="30">
        <v>5</v>
      </c>
      <c r="E1372" s="30" t="s">
        <v>5169</v>
      </c>
      <c r="F1372" s="30" t="s">
        <v>5170</v>
      </c>
      <c r="G1372" s="30" t="s">
        <v>3909</v>
      </c>
      <c r="H1372" s="31" t="s">
        <v>1477</v>
      </c>
      <c r="I1372" s="31" t="s">
        <v>48</v>
      </c>
      <c r="J1372" s="32">
        <v>90464363</v>
      </c>
      <c r="K1372" s="33">
        <f t="shared" si="245"/>
        <v>18965.871673113408</v>
      </c>
      <c r="L1372" s="33">
        <v>90464363</v>
      </c>
      <c r="M1372" s="33">
        <v>0</v>
      </c>
      <c r="N1372" s="33">
        <v>0</v>
      </c>
      <c r="O1372" s="33">
        <v>0</v>
      </c>
      <c r="P1372" s="33">
        <f t="shared" si="246"/>
        <v>90464363</v>
      </c>
      <c r="Q1372" s="33">
        <f t="shared" si="247"/>
        <v>18965.871673113408</v>
      </c>
      <c r="R1372" s="33">
        <f t="shared" si="248"/>
        <v>90464363</v>
      </c>
      <c r="S1372" s="33"/>
      <c r="T1372" s="30" t="str">
        <f t="shared" si="249"/>
        <v>COP</v>
      </c>
      <c r="U1372" s="33">
        <v>0</v>
      </c>
      <c r="V1372" s="33">
        <v>0</v>
      </c>
      <c r="W1372" s="33">
        <v>0</v>
      </c>
      <c r="X1372" s="33">
        <f t="shared" si="250"/>
        <v>90464363</v>
      </c>
      <c r="Y1372" s="33">
        <f t="shared" si="251"/>
        <v>18965.871673113408</v>
      </c>
      <c r="Z1372" s="33">
        <f t="shared" si="252"/>
        <v>90464363</v>
      </c>
      <c r="AA1372" s="34">
        <f t="shared" si="253"/>
        <v>0.0022306167625524621</v>
      </c>
      <c r="AB1372" s="33" t="s">
        <v>4908</v>
      </c>
      <c r="AC1372" s="35">
        <v>44908</v>
      </c>
      <c r="AD1372" s="33">
        <v>60</v>
      </c>
      <c r="AE1372" s="36">
        <f t="shared" si="243"/>
        <v>44968</v>
      </c>
    </row>
    <row r="1373" spans="2:31" ht="14.5" hidden="1">
      <c r="B1373" s="29" t="s">
        <v>1474</v>
      </c>
      <c r="C1373" s="30" t="str">
        <f t="shared" si="244"/>
        <v>(Acreedores quirografarios)</v>
      </c>
      <c r="D1373" s="30">
        <v>5</v>
      </c>
      <c r="E1373" s="30" t="s">
        <v>5169</v>
      </c>
      <c r="F1373" s="30" t="s">
        <v>5170</v>
      </c>
      <c r="G1373" s="30" t="s">
        <v>3909</v>
      </c>
      <c r="H1373" s="31" t="s">
        <v>1478</v>
      </c>
      <c r="I1373" s="31" t="s">
        <v>48</v>
      </c>
      <c r="J1373" s="32">
        <v>267750</v>
      </c>
      <c r="K1373" s="33">
        <f t="shared" si="245"/>
        <v>52.525131817562396</v>
      </c>
      <c r="L1373" s="33">
        <v>250537</v>
      </c>
      <c r="M1373" s="33">
        <v>0</v>
      </c>
      <c r="N1373" s="33">
        <v>0</v>
      </c>
      <c r="O1373" s="33">
        <v>0</v>
      </c>
      <c r="P1373" s="33">
        <f t="shared" si="246"/>
        <v>267750</v>
      </c>
      <c r="Q1373" s="33">
        <f t="shared" si="247"/>
        <v>52.525131817562396</v>
      </c>
      <c r="R1373" s="33">
        <f t="shared" si="248"/>
        <v>250537</v>
      </c>
      <c r="S1373" s="33"/>
      <c r="T1373" s="30" t="str">
        <f t="shared" si="249"/>
        <v>COP</v>
      </c>
      <c r="U1373" s="33">
        <v>0</v>
      </c>
      <c r="V1373" s="33">
        <v>0</v>
      </c>
      <c r="W1373" s="33">
        <v>0</v>
      </c>
      <c r="X1373" s="33">
        <f t="shared" si="250"/>
        <v>267750</v>
      </c>
      <c r="Y1373" s="33">
        <f t="shared" si="251"/>
        <v>52.525131817562396</v>
      </c>
      <c r="Z1373" s="33">
        <f t="shared" si="252"/>
        <v>250537</v>
      </c>
      <c r="AA1373" s="34">
        <f t="shared" si="253"/>
        <v>6.1775931793120146E-06</v>
      </c>
      <c r="AB1373" s="33" t="s">
        <v>4908</v>
      </c>
      <c r="AC1373" s="35">
        <v>44908</v>
      </c>
      <c r="AD1373" s="33">
        <v>60</v>
      </c>
      <c r="AE1373" s="36">
        <f t="shared" si="243"/>
        <v>44968</v>
      </c>
    </row>
    <row r="1374" spans="2:31" ht="14.5" hidden="1">
      <c r="B1374" s="29" t="s">
        <v>1474</v>
      </c>
      <c r="C1374" s="30" t="str">
        <f t="shared" si="244"/>
        <v>(Acreedores quirografarios)</v>
      </c>
      <c r="D1374" s="30">
        <v>5</v>
      </c>
      <c r="E1374" s="30" t="s">
        <v>5169</v>
      </c>
      <c r="F1374" s="30" t="s">
        <v>5170</v>
      </c>
      <c r="G1374" s="30" t="s">
        <v>3909</v>
      </c>
      <c r="H1374" s="31" t="s">
        <v>1479</v>
      </c>
      <c r="I1374" s="31" t="s">
        <v>48</v>
      </c>
      <c r="J1374" s="32">
        <v>130008</v>
      </c>
      <c r="K1374" s="33">
        <f t="shared" si="245"/>
        <v>25.687180938603937</v>
      </c>
      <c r="L1374" s="33">
        <v>122524</v>
      </c>
      <c r="M1374" s="33">
        <v>0</v>
      </c>
      <c r="N1374" s="33">
        <v>0</v>
      </c>
      <c r="O1374" s="33">
        <v>0</v>
      </c>
      <c r="P1374" s="33">
        <f t="shared" si="246"/>
        <v>130008</v>
      </c>
      <c r="Q1374" s="33">
        <f t="shared" si="247"/>
        <v>25.687180938603937</v>
      </c>
      <c r="R1374" s="33">
        <f t="shared" si="248"/>
        <v>122524</v>
      </c>
      <c r="S1374" s="33"/>
      <c r="T1374" s="30" t="str">
        <f t="shared" si="249"/>
        <v>COP</v>
      </c>
      <c r="U1374" s="33">
        <v>0</v>
      </c>
      <c r="V1374" s="33">
        <v>0</v>
      </c>
      <c r="W1374" s="33">
        <v>0</v>
      </c>
      <c r="X1374" s="33">
        <f t="shared" si="250"/>
        <v>130008</v>
      </c>
      <c r="Y1374" s="33">
        <f t="shared" si="251"/>
        <v>25.687180938603937</v>
      </c>
      <c r="Z1374" s="33">
        <f t="shared" si="252"/>
        <v>122524</v>
      </c>
      <c r="AA1374" s="34">
        <f t="shared" si="253"/>
        <v>3.0211243317435162E-06</v>
      </c>
      <c r="AB1374" s="33" t="s">
        <v>4908</v>
      </c>
      <c r="AC1374" s="35">
        <v>44908</v>
      </c>
      <c r="AD1374" s="33">
        <v>60</v>
      </c>
      <c r="AE1374" s="36">
        <f t="shared" si="243"/>
        <v>44968</v>
      </c>
    </row>
    <row r="1375" spans="2:31" ht="14.5" hidden="1">
      <c r="B1375" s="29" t="s">
        <v>1474</v>
      </c>
      <c r="C1375" s="30" t="str">
        <f t="shared" si="244"/>
        <v>(Acreedores quirografarios)</v>
      </c>
      <c r="D1375" s="30">
        <v>5</v>
      </c>
      <c r="E1375" s="30" t="s">
        <v>5169</v>
      </c>
      <c r="F1375" s="30" t="s">
        <v>5170</v>
      </c>
      <c r="G1375" s="30" t="s">
        <v>3909</v>
      </c>
      <c r="H1375" s="31" t="s">
        <v>1480</v>
      </c>
      <c r="I1375" s="31" t="s">
        <v>48</v>
      </c>
      <c r="J1375" s="32">
        <v>564652</v>
      </c>
      <c r="K1375" s="33">
        <f t="shared" si="245"/>
        <v>112.69725463064876</v>
      </c>
      <c r="L1375" s="33">
        <v>537549</v>
      </c>
      <c r="M1375" s="33">
        <v>0</v>
      </c>
      <c r="N1375" s="33">
        <v>0</v>
      </c>
      <c r="O1375" s="33">
        <v>0</v>
      </c>
      <c r="P1375" s="33">
        <f t="shared" si="246"/>
        <v>564652</v>
      </c>
      <c r="Q1375" s="33">
        <f t="shared" si="247"/>
        <v>112.69725463064876</v>
      </c>
      <c r="R1375" s="33">
        <f t="shared" si="248"/>
        <v>537549</v>
      </c>
      <c r="S1375" s="33"/>
      <c r="T1375" s="30" t="str">
        <f t="shared" si="249"/>
        <v>COP</v>
      </c>
      <c r="U1375" s="33">
        <v>0</v>
      </c>
      <c r="V1375" s="33">
        <v>0</v>
      </c>
      <c r="W1375" s="33">
        <v>0</v>
      </c>
      <c r="X1375" s="33">
        <f t="shared" si="250"/>
        <v>564652</v>
      </c>
      <c r="Y1375" s="33">
        <f t="shared" si="251"/>
        <v>112.69725463064876</v>
      </c>
      <c r="Z1375" s="33">
        <f t="shared" si="252"/>
        <v>537549</v>
      </c>
      <c r="AA1375" s="34">
        <f t="shared" si="253"/>
        <v>1.3254565337439159E-05</v>
      </c>
      <c r="AB1375" s="33" t="s">
        <v>4908</v>
      </c>
      <c r="AC1375" s="35">
        <v>44937</v>
      </c>
      <c r="AD1375" s="33">
        <v>60</v>
      </c>
      <c r="AE1375" s="36">
        <f t="shared" si="254" ref="AE1375:AE1412">+AD1375+AC1375</f>
        <v>44997</v>
      </c>
    </row>
    <row r="1376" spans="2:31" ht="14.5" hidden="1">
      <c r="B1376" s="29" t="s">
        <v>1474</v>
      </c>
      <c r="C1376" s="30" t="str">
        <f t="shared" si="244"/>
        <v>(Acreedores quirografarios)</v>
      </c>
      <c r="D1376" s="30">
        <v>5</v>
      </c>
      <c r="E1376" s="30" t="s">
        <v>5169</v>
      </c>
      <c r="F1376" s="30" t="s">
        <v>5170</v>
      </c>
      <c r="G1376" s="30" t="s">
        <v>3909</v>
      </c>
      <c r="H1376" s="31" t="s">
        <v>1481</v>
      </c>
      <c r="I1376" s="31" t="s">
        <v>48</v>
      </c>
      <c r="J1376" s="32">
        <v>238714</v>
      </c>
      <c r="K1376" s="33">
        <f t="shared" si="245"/>
        <v>46.829145570615424</v>
      </c>
      <c r="L1376" s="33">
        <v>223368</v>
      </c>
      <c r="M1376" s="33">
        <v>0</v>
      </c>
      <c r="N1376" s="33">
        <v>0</v>
      </c>
      <c r="O1376" s="33">
        <v>0</v>
      </c>
      <c r="P1376" s="33">
        <f t="shared" si="246"/>
        <v>238714</v>
      </c>
      <c r="Q1376" s="33">
        <f t="shared" si="247"/>
        <v>46.829145570615424</v>
      </c>
      <c r="R1376" s="33">
        <f t="shared" si="248"/>
        <v>223368</v>
      </c>
      <c r="S1376" s="33"/>
      <c r="T1376" s="30" t="str">
        <f t="shared" si="249"/>
        <v>COP</v>
      </c>
      <c r="U1376" s="33">
        <v>0</v>
      </c>
      <c r="V1376" s="33">
        <v>0</v>
      </c>
      <c r="W1376" s="33">
        <v>0</v>
      </c>
      <c r="X1376" s="33">
        <f t="shared" si="250"/>
        <v>238714</v>
      </c>
      <c r="Y1376" s="33">
        <f t="shared" si="251"/>
        <v>46.829145570615424</v>
      </c>
      <c r="Z1376" s="33">
        <f t="shared" si="252"/>
        <v>223368</v>
      </c>
      <c r="AA1376" s="34">
        <f t="shared" si="253"/>
        <v>5.507676044961687E-06</v>
      </c>
      <c r="AB1376" s="33" t="s">
        <v>4908</v>
      </c>
      <c r="AC1376" s="35">
        <v>44937</v>
      </c>
      <c r="AD1376" s="33">
        <v>60</v>
      </c>
      <c r="AE1376" s="36">
        <f t="shared" si="254"/>
        <v>44997</v>
      </c>
    </row>
    <row r="1377" spans="2:31" ht="14.5" hidden="1">
      <c r="B1377" s="29" t="s">
        <v>1474</v>
      </c>
      <c r="C1377" s="30" t="str">
        <f t="shared" si="244"/>
        <v>(Acreedores quirografarios)</v>
      </c>
      <c r="D1377" s="30">
        <v>5</v>
      </c>
      <c r="E1377" s="30" t="s">
        <v>5169</v>
      </c>
      <c r="F1377" s="30" t="s">
        <v>5170</v>
      </c>
      <c r="G1377" s="30" t="s">
        <v>3909</v>
      </c>
      <c r="H1377" s="31" t="s">
        <v>1482</v>
      </c>
      <c r="I1377" s="31" t="s">
        <v>48</v>
      </c>
      <c r="J1377" s="32">
        <v>134530</v>
      </c>
      <c r="K1377" s="33">
        <f t="shared" si="245"/>
        <v>26.580710085222805</v>
      </c>
      <c r="L1377" s="33">
        <v>126786</v>
      </c>
      <c r="M1377" s="33">
        <v>0</v>
      </c>
      <c r="N1377" s="33">
        <v>0</v>
      </c>
      <c r="O1377" s="33">
        <v>0</v>
      </c>
      <c r="P1377" s="33">
        <f t="shared" si="246"/>
        <v>134530</v>
      </c>
      <c r="Q1377" s="33">
        <f t="shared" si="247"/>
        <v>26.580710085222805</v>
      </c>
      <c r="R1377" s="33">
        <f t="shared" si="248"/>
        <v>126786</v>
      </c>
      <c r="S1377" s="33"/>
      <c r="T1377" s="30" t="str">
        <f t="shared" si="249"/>
        <v>COP</v>
      </c>
      <c r="U1377" s="33">
        <v>0</v>
      </c>
      <c r="V1377" s="33">
        <v>0</v>
      </c>
      <c r="W1377" s="33">
        <v>0</v>
      </c>
      <c r="X1377" s="33">
        <f t="shared" si="250"/>
        <v>134530</v>
      </c>
      <c r="Y1377" s="33">
        <f t="shared" si="251"/>
        <v>26.580710085222805</v>
      </c>
      <c r="Z1377" s="33">
        <f t="shared" si="252"/>
        <v>126786</v>
      </c>
      <c r="AA1377" s="34">
        <f t="shared" si="253"/>
        <v>3.1262142072119215E-06</v>
      </c>
      <c r="AB1377" s="33" t="s">
        <v>4908</v>
      </c>
      <c r="AC1377" s="35">
        <v>44937</v>
      </c>
      <c r="AD1377" s="33">
        <v>60</v>
      </c>
      <c r="AE1377" s="36">
        <f t="shared" si="254"/>
        <v>44997</v>
      </c>
    </row>
    <row r="1378" spans="2:31" ht="14.5" hidden="1">
      <c r="B1378" s="29" t="s">
        <v>1474</v>
      </c>
      <c r="C1378" s="30" t="str">
        <f t="shared" si="244"/>
        <v>(Acreedores quirografarios)</v>
      </c>
      <c r="D1378" s="30">
        <v>5</v>
      </c>
      <c r="E1378" s="30" t="s">
        <v>5169</v>
      </c>
      <c r="F1378" s="30" t="s">
        <v>5170</v>
      </c>
      <c r="G1378" s="30" t="s">
        <v>3909</v>
      </c>
      <c r="H1378" s="31" t="s">
        <v>1483</v>
      </c>
      <c r="I1378" s="31" t="s">
        <v>48</v>
      </c>
      <c r="J1378" s="32">
        <v>91460608</v>
      </c>
      <c r="K1378" s="33">
        <f t="shared" si="245"/>
        <v>17942.073230814385</v>
      </c>
      <c r="L1378" s="33">
        <v>85580998</v>
      </c>
      <c r="M1378" s="33">
        <v>0</v>
      </c>
      <c r="N1378" s="33">
        <v>0</v>
      </c>
      <c r="O1378" s="33">
        <v>0</v>
      </c>
      <c r="P1378" s="33">
        <f t="shared" si="246"/>
        <v>91460608</v>
      </c>
      <c r="Q1378" s="33">
        <f t="shared" si="247"/>
        <v>17942.073230814385</v>
      </c>
      <c r="R1378" s="33">
        <f t="shared" si="248"/>
        <v>85580998</v>
      </c>
      <c r="S1378" s="33"/>
      <c r="T1378" s="30" t="str">
        <f t="shared" si="249"/>
        <v>COP</v>
      </c>
      <c r="U1378" s="33">
        <v>0</v>
      </c>
      <c r="V1378" s="33">
        <v>0</v>
      </c>
      <c r="W1378" s="33">
        <v>0</v>
      </c>
      <c r="X1378" s="33">
        <f t="shared" si="250"/>
        <v>91460608</v>
      </c>
      <c r="Y1378" s="33">
        <f t="shared" si="251"/>
        <v>17942.073230814385</v>
      </c>
      <c r="Z1378" s="33">
        <f t="shared" si="252"/>
        <v>85580998</v>
      </c>
      <c r="AA1378" s="34">
        <f t="shared" si="253"/>
        <v>0.0021102056363871014</v>
      </c>
      <c r="AB1378" s="33" t="s">
        <v>4908</v>
      </c>
      <c r="AC1378" s="35">
        <v>44937</v>
      </c>
      <c r="AD1378" s="33">
        <v>60</v>
      </c>
      <c r="AE1378" s="36">
        <f t="shared" si="254"/>
        <v>44997</v>
      </c>
    </row>
    <row r="1379" spans="2:31" ht="14.5" hidden="1">
      <c r="B1379" s="29" t="s">
        <v>1474</v>
      </c>
      <c r="C1379" s="30" t="str">
        <f t="shared" si="244"/>
        <v>(Acreedores quirografarios)</v>
      </c>
      <c r="D1379" s="30">
        <v>5</v>
      </c>
      <c r="E1379" s="30" t="s">
        <v>5169</v>
      </c>
      <c r="F1379" s="30" t="s">
        <v>5170</v>
      </c>
      <c r="G1379" s="30" t="s">
        <v>3909</v>
      </c>
      <c r="H1379" s="31" t="s">
        <v>1484</v>
      </c>
      <c r="I1379" s="31" t="s">
        <v>48</v>
      </c>
      <c r="J1379" s="32">
        <v>2998955</v>
      </c>
      <c r="K1379" s="33">
        <f t="shared" si="245"/>
        <v>598.55236537836618</v>
      </c>
      <c r="L1379" s="33">
        <v>2855005</v>
      </c>
      <c r="M1379" s="33">
        <v>0</v>
      </c>
      <c r="N1379" s="33">
        <v>0</v>
      </c>
      <c r="O1379" s="33">
        <v>0</v>
      </c>
      <c r="P1379" s="33">
        <f t="shared" si="246"/>
        <v>2998955</v>
      </c>
      <c r="Q1379" s="33">
        <f t="shared" si="247"/>
        <v>598.55236537836618</v>
      </c>
      <c r="R1379" s="33">
        <f t="shared" si="248"/>
        <v>2855005</v>
      </c>
      <c r="S1379" s="33"/>
      <c r="T1379" s="30" t="str">
        <f t="shared" si="249"/>
        <v>COP</v>
      </c>
      <c r="U1379" s="33">
        <v>0</v>
      </c>
      <c r="V1379" s="33">
        <v>0</v>
      </c>
      <c r="W1379" s="33">
        <v>0</v>
      </c>
      <c r="X1379" s="33">
        <f t="shared" si="250"/>
        <v>2998955</v>
      </c>
      <c r="Y1379" s="33">
        <f t="shared" si="251"/>
        <v>598.55236537836618</v>
      </c>
      <c r="Z1379" s="33">
        <f t="shared" si="252"/>
        <v>2855005</v>
      </c>
      <c r="AA1379" s="34">
        <f t="shared" si="253"/>
        <v>7.0397024850228507E-05</v>
      </c>
      <c r="AB1379" s="33" t="s">
        <v>4908</v>
      </c>
      <c r="AC1379" s="35">
        <v>44937</v>
      </c>
      <c r="AD1379" s="33">
        <v>60</v>
      </c>
      <c r="AE1379" s="36">
        <f t="shared" si="254"/>
        <v>44997</v>
      </c>
    </row>
    <row r="1380" spans="2:31" ht="14.5" hidden="1">
      <c r="B1380" s="29" t="s">
        <v>1474</v>
      </c>
      <c r="C1380" s="30" t="str">
        <f t="shared" si="244"/>
        <v>(Acreedores quirografarios)</v>
      </c>
      <c r="D1380" s="30">
        <v>5</v>
      </c>
      <c r="E1380" s="30" t="s">
        <v>5169</v>
      </c>
      <c r="F1380" s="30" t="s">
        <v>5170</v>
      </c>
      <c r="G1380" s="30" t="s">
        <v>3909</v>
      </c>
      <c r="H1380" s="31" t="s">
        <v>1485</v>
      </c>
      <c r="I1380" s="31" t="s">
        <v>48</v>
      </c>
      <c r="J1380" s="32">
        <v>802060</v>
      </c>
      <c r="K1380" s="33">
        <f t="shared" si="245"/>
        <v>158.47269830288164</v>
      </c>
      <c r="L1380" s="33">
        <v>755891</v>
      </c>
      <c r="M1380" s="33">
        <v>0</v>
      </c>
      <c r="N1380" s="33">
        <v>0</v>
      </c>
      <c r="O1380" s="33">
        <v>0</v>
      </c>
      <c r="P1380" s="33">
        <f t="shared" si="246"/>
        <v>802060</v>
      </c>
      <c r="Q1380" s="33">
        <f t="shared" si="247"/>
        <v>158.47269830288164</v>
      </c>
      <c r="R1380" s="33">
        <f t="shared" si="248"/>
        <v>755891</v>
      </c>
      <c r="S1380" s="33"/>
      <c r="T1380" s="30" t="str">
        <f t="shared" si="249"/>
        <v>COP</v>
      </c>
      <c r="U1380" s="33">
        <v>0</v>
      </c>
      <c r="V1380" s="33">
        <v>0</v>
      </c>
      <c r="W1380" s="33">
        <v>0</v>
      </c>
      <c r="X1380" s="33">
        <f t="shared" si="250"/>
        <v>802060</v>
      </c>
      <c r="Y1380" s="33">
        <f t="shared" si="251"/>
        <v>158.47269830288164</v>
      </c>
      <c r="Z1380" s="33">
        <f t="shared" si="252"/>
        <v>755891</v>
      </c>
      <c r="AA1380" s="34">
        <f t="shared" si="253"/>
        <v>1.8638313246759315E-05</v>
      </c>
      <c r="AB1380" s="33" t="s">
        <v>4908</v>
      </c>
      <c r="AC1380" s="35">
        <v>44937</v>
      </c>
      <c r="AD1380" s="33">
        <v>60</v>
      </c>
      <c r="AE1380" s="36">
        <f t="shared" si="254"/>
        <v>44997</v>
      </c>
    </row>
    <row r="1381" spans="2:31" ht="14.5" hidden="1">
      <c r="B1381" s="29" t="s">
        <v>1486</v>
      </c>
      <c r="C1381" s="30" t="str">
        <f t="shared" si="244"/>
        <v>(Acreedores quirografarios)</v>
      </c>
      <c r="D1381" s="30">
        <v>5</v>
      </c>
      <c r="E1381" s="30" t="s">
        <v>5171</v>
      </c>
      <c r="F1381" s="30" t="s">
        <v>5172</v>
      </c>
      <c r="G1381" s="30" t="s">
        <v>1616</v>
      </c>
      <c r="H1381" s="31" t="s">
        <v>1487</v>
      </c>
      <c r="I1381" s="31" t="s">
        <v>48</v>
      </c>
      <c r="J1381" s="32">
        <v>95200</v>
      </c>
      <c r="K1381" s="33">
        <f t="shared" si="245"/>
        <v>19.958698910867216</v>
      </c>
      <c r="L1381" s="33">
        <v>95200</v>
      </c>
      <c r="M1381" s="33">
        <v>0</v>
      </c>
      <c r="N1381" s="33">
        <v>0</v>
      </c>
      <c r="O1381" s="33">
        <v>0</v>
      </c>
      <c r="P1381" s="33">
        <f t="shared" si="246"/>
        <v>95200</v>
      </c>
      <c r="Q1381" s="33">
        <f t="shared" si="247"/>
        <v>19.958698910867216</v>
      </c>
      <c r="R1381" s="33">
        <f t="shared" si="248"/>
        <v>95200</v>
      </c>
      <c r="S1381" s="33"/>
      <c r="T1381" s="30" t="str">
        <f t="shared" si="249"/>
        <v>COP</v>
      </c>
      <c r="U1381" s="33">
        <v>0</v>
      </c>
      <c r="V1381" s="33">
        <v>0</v>
      </c>
      <c r="W1381" s="33">
        <v>0</v>
      </c>
      <c r="X1381" s="33">
        <f t="shared" si="250"/>
        <v>95200</v>
      </c>
      <c r="Y1381" s="33">
        <f t="shared" si="251"/>
        <v>19.958698910867216</v>
      </c>
      <c r="Z1381" s="33">
        <f t="shared" si="252"/>
        <v>95200</v>
      </c>
      <c r="AA1381" s="34">
        <f t="shared" si="253"/>
        <v>2.3473852990596352E-06</v>
      </c>
      <c r="AB1381" s="33" t="s">
        <v>104</v>
      </c>
      <c r="AC1381" s="35">
        <v>44859</v>
      </c>
      <c r="AD1381" s="33">
        <v>60</v>
      </c>
      <c r="AE1381" s="36">
        <f t="shared" si="254"/>
        <v>44919</v>
      </c>
    </row>
    <row r="1382" spans="2:31" ht="14.5" hidden="1">
      <c r="B1382" s="29" t="s">
        <v>1486</v>
      </c>
      <c r="C1382" s="30" t="str">
        <f t="shared" si="244"/>
        <v>(Acreedores quirografarios)</v>
      </c>
      <c r="D1382" s="30">
        <v>5</v>
      </c>
      <c r="E1382" s="30" t="s">
        <v>5171</v>
      </c>
      <c r="F1382" s="30" t="s">
        <v>5172</v>
      </c>
      <c r="G1382" s="30" t="s">
        <v>1616</v>
      </c>
      <c r="H1382" s="31" t="s">
        <v>1488</v>
      </c>
      <c r="I1382" s="31" t="s">
        <v>48</v>
      </c>
      <c r="J1382" s="32">
        <v>256158</v>
      </c>
      <c r="K1382" s="33">
        <f t="shared" si="245"/>
        <v>50.61228340513852</v>
      </c>
      <c r="L1382" s="33">
        <v>241413</v>
      </c>
      <c r="M1382" s="33">
        <v>0</v>
      </c>
      <c r="N1382" s="33">
        <v>0</v>
      </c>
      <c r="O1382" s="33">
        <v>0</v>
      </c>
      <c r="P1382" s="33">
        <f t="shared" si="246"/>
        <v>256158</v>
      </c>
      <c r="Q1382" s="33">
        <f t="shared" si="247"/>
        <v>50.61228340513852</v>
      </c>
      <c r="R1382" s="33">
        <f t="shared" si="248"/>
        <v>241413</v>
      </c>
      <c r="S1382" s="33"/>
      <c r="T1382" s="30" t="str">
        <f t="shared" si="249"/>
        <v>COP</v>
      </c>
      <c r="U1382" s="33">
        <v>0</v>
      </c>
      <c r="V1382" s="33">
        <v>0</v>
      </c>
      <c r="W1382" s="33">
        <v>0</v>
      </c>
      <c r="X1382" s="33">
        <f t="shared" si="250"/>
        <v>256158</v>
      </c>
      <c r="Y1382" s="33">
        <f t="shared" si="251"/>
        <v>50.61228340513852</v>
      </c>
      <c r="Z1382" s="33">
        <f t="shared" si="252"/>
        <v>241413</v>
      </c>
      <c r="AA1382" s="34">
        <f t="shared" si="253"/>
        <v>5.9526189832130647E-06</v>
      </c>
      <c r="AB1382" s="33" t="s">
        <v>104</v>
      </c>
      <c r="AC1382" s="35">
        <v>44866</v>
      </c>
      <c r="AD1382" s="33">
        <v>60</v>
      </c>
      <c r="AE1382" s="36">
        <f t="shared" si="254"/>
        <v>44926</v>
      </c>
    </row>
    <row r="1383" spans="2:31" ht="14.5" hidden="1">
      <c r="B1383" s="29" t="s">
        <v>1486</v>
      </c>
      <c r="C1383" s="30" t="str">
        <f t="shared" si="244"/>
        <v>(Acreedores quirografarios)</v>
      </c>
      <c r="D1383" s="30">
        <v>5</v>
      </c>
      <c r="E1383" s="30" t="s">
        <v>5171</v>
      </c>
      <c r="F1383" s="30" t="s">
        <v>5172</v>
      </c>
      <c r="G1383" s="30" t="s">
        <v>1616</v>
      </c>
      <c r="H1383" s="31" t="s">
        <v>1489</v>
      </c>
      <c r="I1383" s="31" t="s">
        <v>48</v>
      </c>
      <c r="J1383" s="32">
        <v>232467</v>
      </c>
      <c r="K1383" s="33">
        <f t="shared" si="245"/>
        <v>45.931423420023684</v>
      </c>
      <c r="L1383" s="33">
        <v>219086</v>
      </c>
      <c r="M1383" s="33">
        <v>0</v>
      </c>
      <c r="N1383" s="33">
        <v>0</v>
      </c>
      <c r="O1383" s="33">
        <v>0</v>
      </c>
      <c r="P1383" s="33">
        <f t="shared" si="246"/>
        <v>232467</v>
      </c>
      <c r="Q1383" s="33">
        <f t="shared" si="247"/>
        <v>45.931423420023684</v>
      </c>
      <c r="R1383" s="33">
        <f t="shared" si="248"/>
        <v>219086</v>
      </c>
      <c r="S1383" s="33"/>
      <c r="T1383" s="30" t="str">
        <f t="shared" si="249"/>
        <v>COP</v>
      </c>
      <c r="U1383" s="33">
        <v>0</v>
      </c>
      <c r="V1383" s="33">
        <v>0</v>
      </c>
      <c r="W1383" s="33">
        <v>0</v>
      </c>
      <c r="X1383" s="33">
        <f t="shared" si="250"/>
        <v>232467</v>
      </c>
      <c r="Y1383" s="33">
        <f t="shared" si="251"/>
        <v>45.931423420023684</v>
      </c>
      <c r="Z1383" s="33">
        <f t="shared" si="252"/>
        <v>219086</v>
      </c>
      <c r="AA1383" s="34">
        <f t="shared" si="253"/>
        <v>5.4020930213212105E-06</v>
      </c>
      <c r="AB1383" s="33" t="s">
        <v>104</v>
      </c>
      <c r="AC1383" s="35">
        <v>44874</v>
      </c>
      <c r="AD1383" s="33">
        <v>60</v>
      </c>
      <c r="AE1383" s="36">
        <f t="shared" si="254"/>
        <v>44934</v>
      </c>
    </row>
    <row r="1384" spans="2:31" ht="14.5" hidden="1">
      <c r="B1384" s="29" t="s">
        <v>1486</v>
      </c>
      <c r="C1384" s="30" t="str">
        <f t="shared" si="244"/>
        <v>(Acreedores quirografarios)</v>
      </c>
      <c r="D1384" s="30">
        <v>5</v>
      </c>
      <c r="E1384" s="30" t="s">
        <v>5171</v>
      </c>
      <c r="F1384" s="30" t="s">
        <v>5172</v>
      </c>
      <c r="G1384" s="30" t="s">
        <v>1616</v>
      </c>
      <c r="H1384" s="31" t="s">
        <v>1490</v>
      </c>
      <c r="I1384" s="31" t="s">
        <v>48</v>
      </c>
      <c r="J1384" s="32">
        <v>119812</v>
      </c>
      <c r="K1384" s="33">
        <f t="shared" si="245"/>
        <v>25.118609599882593</v>
      </c>
      <c r="L1384" s="33">
        <v>119812</v>
      </c>
      <c r="M1384" s="33">
        <v>0</v>
      </c>
      <c r="N1384" s="33">
        <v>0</v>
      </c>
      <c r="O1384" s="33">
        <v>0</v>
      </c>
      <c r="P1384" s="33">
        <f t="shared" si="246"/>
        <v>119812</v>
      </c>
      <c r="Q1384" s="33">
        <f t="shared" si="247"/>
        <v>25.118609599882593</v>
      </c>
      <c r="R1384" s="33">
        <f t="shared" si="248"/>
        <v>119812</v>
      </c>
      <c r="S1384" s="33"/>
      <c r="T1384" s="30" t="str">
        <f t="shared" si="249"/>
        <v>COP</v>
      </c>
      <c r="U1384" s="33">
        <v>0</v>
      </c>
      <c r="V1384" s="33">
        <v>0</v>
      </c>
      <c r="W1384" s="33">
        <v>0</v>
      </c>
      <c r="X1384" s="33">
        <f t="shared" si="250"/>
        <v>119812</v>
      </c>
      <c r="Y1384" s="33">
        <f t="shared" si="251"/>
        <v>25.118609599882593</v>
      </c>
      <c r="Z1384" s="33">
        <f t="shared" si="252"/>
        <v>119812</v>
      </c>
      <c r="AA1384" s="34">
        <f t="shared" si="253"/>
        <v>2.9542534396106409E-06</v>
      </c>
      <c r="AB1384" s="33" t="s">
        <v>104</v>
      </c>
      <c r="AC1384" s="35">
        <v>44886</v>
      </c>
      <c r="AD1384" s="33">
        <v>60</v>
      </c>
      <c r="AE1384" s="36">
        <f t="shared" si="254"/>
        <v>44946</v>
      </c>
    </row>
    <row r="1385" spans="2:31" ht="14.5" hidden="1">
      <c r="B1385" s="29" t="s">
        <v>1486</v>
      </c>
      <c r="C1385" s="30" t="str">
        <f t="shared" si="244"/>
        <v>(Acreedores quirografarios)</v>
      </c>
      <c r="D1385" s="30">
        <v>5</v>
      </c>
      <c r="E1385" s="30" t="s">
        <v>5171</v>
      </c>
      <c r="F1385" s="30" t="s">
        <v>5172</v>
      </c>
      <c r="G1385" s="30" t="s">
        <v>1616</v>
      </c>
      <c r="H1385" s="31" t="s">
        <v>1491</v>
      </c>
      <c r="I1385" s="31" t="s">
        <v>48</v>
      </c>
      <c r="J1385" s="32">
        <v>95200</v>
      </c>
      <c r="K1385" s="33">
        <f t="shared" si="245"/>
        <v>19.958698910867216</v>
      </c>
      <c r="L1385" s="33">
        <v>95200</v>
      </c>
      <c r="M1385" s="33">
        <v>0</v>
      </c>
      <c r="N1385" s="33">
        <v>0</v>
      </c>
      <c r="O1385" s="33">
        <v>0</v>
      </c>
      <c r="P1385" s="33">
        <f t="shared" si="246"/>
        <v>95200</v>
      </c>
      <c r="Q1385" s="33">
        <f t="shared" si="247"/>
        <v>19.958698910867216</v>
      </c>
      <c r="R1385" s="33">
        <f t="shared" si="248"/>
        <v>95200</v>
      </c>
      <c r="S1385" s="33"/>
      <c r="T1385" s="30" t="str">
        <f t="shared" si="249"/>
        <v>COP</v>
      </c>
      <c r="U1385" s="33">
        <v>0</v>
      </c>
      <c r="V1385" s="33">
        <v>0</v>
      </c>
      <c r="W1385" s="33">
        <v>0</v>
      </c>
      <c r="X1385" s="33">
        <f t="shared" si="250"/>
        <v>95200</v>
      </c>
      <c r="Y1385" s="33">
        <f t="shared" si="251"/>
        <v>19.958698910867216</v>
      </c>
      <c r="Z1385" s="33">
        <f t="shared" si="252"/>
        <v>95200</v>
      </c>
      <c r="AA1385" s="34">
        <f t="shared" si="253"/>
        <v>2.3473852990596352E-06</v>
      </c>
      <c r="AB1385" s="33" t="s">
        <v>104</v>
      </c>
      <c r="AC1385" s="35">
        <v>44889</v>
      </c>
      <c r="AD1385" s="33">
        <v>60</v>
      </c>
      <c r="AE1385" s="36">
        <f t="shared" si="254"/>
        <v>44949</v>
      </c>
    </row>
    <row r="1386" spans="2:31" ht="14.5" hidden="1">
      <c r="B1386" s="29" t="s">
        <v>1486</v>
      </c>
      <c r="C1386" s="30" t="str">
        <f t="shared" si="244"/>
        <v>(Acreedores quirografarios)</v>
      </c>
      <c r="D1386" s="30">
        <v>5</v>
      </c>
      <c r="E1386" s="30" t="s">
        <v>5171</v>
      </c>
      <c r="F1386" s="30" t="s">
        <v>5172</v>
      </c>
      <c r="G1386" s="30" t="s">
        <v>1616</v>
      </c>
      <c r="H1386" s="31" t="s">
        <v>1492</v>
      </c>
      <c r="I1386" s="31" t="s">
        <v>48</v>
      </c>
      <c r="J1386" s="32">
        <v>780924</v>
      </c>
      <c r="K1386" s="33">
        <f t="shared" si="245"/>
        <v>154.29646634590185</v>
      </c>
      <c r="L1386" s="33">
        <v>735971</v>
      </c>
      <c r="M1386" s="33">
        <v>0</v>
      </c>
      <c r="N1386" s="33">
        <v>0</v>
      </c>
      <c r="O1386" s="33">
        <v>0</v>
      </c>
      <c r="P1386" s="33">
        <f t="shared" si="246"/>
        <v>780924</v>
      </c>
      <c r="Q1386" s="33">
        <f t="shared" si="247"/>
        <v>154.29646634590185</v>
      </c>
      <c r="R1386" s="33">
        <f t="shared" si="248"/>
        <v>735971</v>
      </c>
      <c r="S1386" s="33"/>
      <c r="T1386" s="30" t="str">
        <f t="shared" si="249"/>
        <v>COP</v>
      </c>
      <c r="U1386" s="33">
        <v>0</v>
      </c>
      <c r="V1386" s="33">
        <v>0</v>
      </c>
      <c r="W1386" s="33">
        <v>0</v>
      </c>
      <c r="X1386" s="33">
        <f t="shared" si="250"/>
        <v>780924</v>
      </c>
      <c r="Y1386" s="33">
        <f t="shared" si="251"/>
        <v>154.29646634590185</v>
      </c>
      <c r="Z1386" s="33">
        <f t="shared" si="252"/>
        <v>735971</v>
      </c>
      <c r="AA1386" s="34">
        <f t="shared" si="253"/>
        <v>1.8147137667376248E-05</v>
      </c>
      <c r="AB1386" s="33" t="s">
        <v>104</v>
      </c>
      <c r="AC1386" s="35">
        <v>44896</v>
      </c>
      <c r="AD1386" s="33">
        <v>60</v>
      </c>
      <c r="AE1386" s="36">
        <f t="shared" si="254"/>
        <v>44956</v>
      </c>
    </row>
    <row r="1387" spans="2:31" ht="14.5" hidden="1">
      <c r="B1387" s="29" t="s">
        <v>1486</v>
      </c>
      <c r="C1387" s="30" t="str">
        <f t="shared" si="244"/>
        <v>(Acreedores quirografarios)</v>
      </c>
      <c r="D1387" s="30">
        <v>5</v>
      </c>
      <c r="E1387" s="30" t="s">
        <v>5171</v>
      </c>
      <c r="F1387" s="30" t="s">
        <v>5172</v>
      </c>
      <c r="G1387" s="30" t="s">
        <v>1616</v>
      </c>
      <c r="H1387" s="31" t="s">
        <v>1493</v>
      </c>
      <c r="I1387" s="31" t="s">
        <v>48</v>
      </c>
      <c r="J1387" s="32">
        <v>1848993</v>
      </c>
      <c r="K1387" s="33">
        <f t="shared" si="245"/>
        <v>365.32784049812886</v>
      </c>
      <c r="L1387" s="33">
        <v>1742559</v>
      </c>
      <c r="M1387" s="33">
        <v>0</v>
      </c>
      <c r="N1387" s="33">
        <v>0</v>
      </c>
      <c r="O1387" s="33">
        <v>0</v>
      </c>
      <c r="P1387" s="33">
        <f t="shared" si="246"/>
        <v>1848993</v>
      </c>
      <c r="Q1387" s="33">
        <f t="shared" si="247"/>
        <v>365.32784049812886</v>
      </c>
      <c r="R1387" s="33">
        <f t="shared" si="248"/>
        <v>1742559</v>
      </c>
      <c r="S1387" s="33"/>
      <c r="T1387" s="30" t="str">
        <f t="shared" si="249"/>
        <v>COP</v>
      </c>
      <c r="U1387" s="33">
        <v>0</v>
      </c>
      <c r="V1387" s="33">
        <v>0</v>
      </c>
      <c r="W1387" s="33">
        <v>0</v>
      </c>
      <c r="X1387" s="33">
        <f t="shared" si="250"/>
        <v>1848993</v>
      </c>
      <c r="Y1387" s="33">
        <f t="shared" si="251"/>
        <v>365.32784049812886</v>
      </c>
      <c r="Z1387" s="33">
        <f t="shared" si="252"/>
        <v>1742559</v>
      </c>
      <c r="AA1387" s="34">
        <f t="shared" si="253"/>
        <v>4.2966989278824151E-05</v>
      </c>
      <c r="AB1387" s="33" t="s">
        <v>104</v>
      </c>
      <c r="AC1387" s="35">
        <v>44902</v>
      </c>
      <c r="AD1387" s="33">
        <v>60</v>
      </c>
      <c r="AE1387" s="36">
        <f t="shared" si="254"/>
        <v>44962</v>
      </c>
    </row>
    <row r="1388" spans="2:31" ht="14.5" hidden="1">
      <c r="B1388" s="29" t="s">
        <v>1486</v>
      </c>
      <c r="C1388" s="30" t="str">
        <f t="shared" si="244"/>
        <v>(Acreedores quirografarios)</v>
      </c>
      <c r="D1388" s="30">
        <v>5</v>
      </c>
      <c r="E1388" s="30" t="s">
        <v>5171</v>
      </c>
      <c r="F1388" s="30" t="s">
        <v>5172</v>
      </c>
      <c r="G1388" s="30" t="s">
        <v>1616</v>
      </c>
      <c r="H1388" s="31">
        <v>535</v>
      </c>
      <c r="I1388" s="31" t="s">
        <v>48</v>
      </c>
      <c r="J1388" s="32">
        <v>2017064</v>
      </c>
      <c r="K1388" s="33">
        <f t="shared" si="245"/>
        <v>398.53580301267334</v>
      </c>
      <c r="L1388" s="33">
        <v>1900956</v>
      </c>
      <c r="M1388" s="33">
        <v>0</v>
      </c>
      <c r="N1388" s="33">
        <v>0</v>
      </c>
      <c r="O1388" s="33">
        <v>0</v>
      </c>
      <c r="P1388" s="33">
        <f t="shared" si="246"/>
        <v>2017064</v>
      </c>
      <c r="Q1388" s="33">
        <f t="shared" si="247"/>
        <v>398.53580301267334</v>
      </c>
      <c r="R1388" s="33">
        <f t="shared" si="248"/>
        <v>1900956</v>
      </c>
      <c r="S1388" s="33"/>
      <c r="T1388" s="30" t="str">
        <f t="shared" si="249"/>
        <v>COP</v>
      </c>
      <c r="U1388" s="33">
        <v>0</v>
      </c>
      <c r="V1388" s="33">
        <v>0</v>
      </c>
      <c r="W1388" s="33">
        <v>0</v>
      </c>
      <c r="X1388" s="33">
        <f t="shared" si="250"/>
        <v>2017064</v>
      </c>
      <c r="Y1388" s="33">
        <f t="shared" si="251"/>
        <v>398.53580301267334</v>
      </c>
      <c r="Z1388" s="33">
        <f t="shared" si="252"/>
        <v>1900956</v>
      </c>
      <c r="AA1388" s="34">
        <f t="shared" si="253"/>
        <v>4.6872648829403448E-05</v>
      </c>
      <c r="AB1388" s="33" t="s">
        <v>104</v>
      </c>
      <c r="AC1388" s="35">
        <v>44910</v>
      </c>
      <c r="AD1388" s="33">
        <v>60</v>
      </c>
      <c r="AE1388" s="36">
        <f t="shared" si="254"/>
        <v>44970</v>
      </c>
    </row>
    <row r="1389" spans="2:31" ht="14.5" hidden="1">
      <c r="B1389" s="29" t="s">
        <v>1486</v>
      </c>
      <c r="C1389" s="30" t="str">
        <f t="shared" si="244"/>
        <v>(Acreedores quirografarios)</v>
      </c>
      <c r="D1389" s="30">
        <v>5</v>
      </c>
      <c r="E1389" s="30" t="s">
        <v>5171</v>
      </c>
      <c r="F1389" s="30" t="s">
        <v>5172</v>
      </c>
      <c r="G1389" s="30" t="s">
        <v>1616</v>
      </c>
      <c r="H1389" s="31" t="s">
        <v>1494</v>
      </c>
      <c r="I1389" s="31" t="s">
        <v>62</v>
      </c>
      <c r="J1389" s="32">
        <v>771</v>
      </c>
      <c r="K1389" s="33">
        <f t="shared" si="245"/>
        <v>771</v>
      </c>
      <c r="L1389" s="33">
        <v>3474135</v>
      </c>
      <c r="M1389" s="33">
        <v>0</v>
      </c>
      <c r="N1389" s="33">
        <v>0</v>
      </c>
      <c r="O1389" s="33">
        <v>0</v>
      </c>
      <c r="P1389" s="33">
        <f t="shared" si="246"/>
        <v>771</v>
      </c>
      <c r="Q1389" s="33">
        <f t="shared" si="247"/>
        <v>771</v>
      </c>
      <c r="R1389" s="33">
        <f t="shared" si="248"/>
        <v>3474135</v>
      </c>
      <c r="S1389" s="33"/>
      <c r="T1389" s="30" t="str">
        <f t="shared" si="249"/>
        <v>USD</v>
      </c>
      <c r="U1389" s="33">
        <v>0</v>
      </c>
      <c r="V1389" s="33">
        <v>0</v>
      </c>
      <c r="W1389" s="33">
        <v>0</v>
      </c>
      <c r="X1389" s="33">
        <f t="shared" si="250"/>
        <v>771</v>
      </c>
      <c r="Y1389" s="33">
        <f t="shared" si="251"/>
        <v>771</v>
      </c>
      <c r="Z1389" s="33">
        <f t="shared" si="252"/>
        <v>3474135</v>
      </c>
      <c r="AA1389" s="34">
        <f t="shared" si="253"/>
        <v>8.566316623895531E-05</v>
      </c>
      <c r="AB1389" s="33" t="s">
        <v>104</v>
      </c>
      <c r="AC1389" s="35">
        <v>44915</v>
      </c>
      <c r="AD1389" s="33">
        <v>60</v>
      </c>
      <c r="AE1389" s="36">
        <f t="shared" si="254"/>
        <v>44975</v>
      </c>
    </row>
    <row r="1390" spans="2:31" ht="14.5" hidden="1">
      <c r="B1390" s="29" t="s">
        <v>1486</v>
      </c>
      <c r="C1390" s="30" t="str">
        <f t="shared" si="244"/>
        <v>(Acreedores quirografarios)</v>
      </c>
      <c r="D1390" s="30">
        <v>5</v>
      </c>
      <c r="E1390" s="30" t="s">
        <v>5171</v>
      </c>
      <c r="F1390" s="30" t="s">
        <v>5172</v>
      </c>
      <c r="G1390" s="30" t="s">
        <v>1616</v>
      </c>
      <c r="H1390" s="31" t="s">
        <v>1495</v>
      </c>
      <c r="I1390" s="31" t="s">
        <v>48</v>
      </c>
      <c r="J1390" s="32">
        <v>3702789</v>
      </c>
      <c r="K1390" s="33">
        <f t="shared" si="245"/>
        <v>731.60497709571575</v>
      </c>
      <c r="L1390" s="33">
        <v>3489646</v>
      </c>
      <c r="M1390" s="33">
        <v>0</v>
      </c>
      <c r="N1390" s="33">
        <v>0</v>
      </c>
      <c r="O1390" s="33">
        <v>0</v>
      </c>
      <c r="P1390" s="33">
        <f t="shared" si="246"/>
        <v>3702789</v>
      </c>
      <c r="Q1390" s="33">
        <f t="shared" si="247"/>
        <v>731.60497709571575</v>
      </c>
      <c r="R1390" s="33">
        <f t="shared" si="248"/>
        <v>3489646</v>
      </c>
      <c r="S1390" s="33"/>
      <c r="T1390" s="30" t="str">
        <f t="shared" si="249"/>
        <v>COP</v>
      </c>
      <c r="U1390" s="33">
        <v>0</v>
      </c>
      <c r="V1390" s="33">
        <v>0</v>
      </c>
      <c r="W1390" s="33">
        <v>0</v>
      </c>
      <c r="X1390" s="33">
        <f t="shared" si="250"/>
        <v>3702789</v>
      </c>
      <c r="Y1390" s="33">
        <f t="shared" si="251"/>
        <v>731.60497709571575</v>
      </c>
      <c r="Z1390" s="33">
        <f t="shared" si="252"/>
        <v>3489646</v>
      </c>
      <c r="AA1390" s="34">
        <f t="shared" si="253"/>
        <v>8.6045627303805248E-05</v>
      </c>
      <c r="AB1390" s="33" t="s">
        <v>104</v>
      </c>
      <c r="AC1390" s="35">
        <v>44915</v>
      </c>
      <c r="AD1390" s="33">
        <v>60</v>
      </c>
      <c r="AE1390" s="36">
        <f t="shared" si="254"/>
        <v>44975</v>
      </c>
    </row>
    <row r="1391" spans="2:31" ht="14.5" hidden="1">
      <c r="B1391" s="29" t="s">
        <v>1486</v>
      </c>
      <c r="C1391" s="30" t="str">
        <f t="shared" si="244"/>
        <v>(Acreedores quirografarios)</v>
      </c>
      <c r="D1391" s="30">
        <v>5</v>
      </c>
      <c r="E1391" s="30" t="s">
        <v>5171</v>
      </c>
      <c r="F1391" s="30" t="s">
        <v>5172</v>
      </c>
      <c r="G1391" s="30" t="s">
        <v>1616</v>
      </c>
      <c r="H1391" s="31" t="s">
        <v>1496</v>
      </c>
      <c r="I1391" s="31" t="s">
        <v>48</v>
      </c>
      <c r="J1391" s="32">
        <v>3098720</v>
      </c>
      <c r="K1391" s="33">
        <f t="shared" si="245"/>
        <v>612.25153830833256</v>
      </c>
      <c r="L1391" s="33">
        <v>2920348</v>
      </c>
      <c r="M1391" s="33">
        <v>0</v>
      </c>
      <c r="N1391" s="33">
        <v>0</v>
      </c>
      <c r="O1391" s="33">
        <v>0</v>
      </c>
      <c r="P1391" s="33">
        <f t="shared" si="246"/>
        <v>3098720</v>
      </c>
      <c r="Q1391" s="33">
        <f t="shared" si="247"/>
        <v>612.25153830833256</v>
      </c>
      <c r="R1391" s="33">
        <f t="shared" si="248"/>
        <v>2920348</v>
      </c>
      <c r="S1391" s="33"/>
      <c r="T1391" s="30" t="str">
        <f t="shared" si="249"/>
        <v>COP</v>
      </c>
      <c r="U1391" s="33">
        <v>0</v>
      </c>
      <c r="V1391" s="33">
        <v>0</v>
      </c>
      <c r="W1391" s="33">
        <v>0</v>
      </c>
      <c r="X1391" s="33">
        <f t="shared" si="250"/>
        <v>3098720</v>
      </c>
      <c r="Y1391" s="33">
        <f t="shared" si="251"/>
        <v>612.25153830833256</v>
      </c>
      <c r="Z1391" s="33">
        <f t="shared" si="252"/>
        <v>2920348</v>
      </c>
      <c r="AA1391" s="34">
        <f t="shared" si="253"/>
        <v>7.2008213900611422E-05</v>
      </c>
      <c r="AB1391" s="33" t="s">
        <v>104</v>
      </c>
      <c r="AC1391" s="35">
        <v>44921</v>
      </c>
      <c r="AD1391" s="33">
        <v>60</v>
      </c>
      <c r="AE1391" s="36">
        <f t="shared" si="254"/>
        <v>44981</v>
      </c>
    </row>
    <row r="1392" spans="2:31" ht="14.5" hidden="1">
      <c r="B1392" s="29" t="s">
        <v>1486</v>
      </c>
      <c r="C1392" s="30" t="str">
        <f t="shared" si="244"/>
        <v>(Acreedores quirografarios)</v>
      </c>
      <c r="D1392" s="30">
        <v>5</v>
      </c>
      <c r="E1392" s="30" t="s">
        <v>5171</v>
      </c>
      <c r="F1392" s="30" t="s">
        <v>5172</v>
      </c>
      <c r="G1392" s="30" t="s">
        <v>1616</v>
      </c>
      <c r="H1392" s="31">
        <v>540</v>
      </c>
      <c r="I1392" s="31" t="s">
        <v>48</v>
      </c>
      <c r="J1392" s="32">
        <v>3851896</v>
      </c>
      <c r="K1392" s="33">
        <f t="shared" si="245"/>
        <v>761.06586160990378</v>
      </c>
      <c r="L1392" s="33">
        <v>3630170</v>
      </c>
      <c r="M1392" s="33">
        <v>0</v>
      </c>
      <c r="N1392" s="33">
        <v>0</v>
      </c>
      <c r="O1392" s="33">
        <v>0</v>
      </c>
      <c r="P1392" s="33">
        <f t="shared" si="246"/>
        <v>3851896</v>
      </c>
      <c r="Q1392" s="33">
        <f t="shared" si="247"/>
        <v>761.06586160990378</v>
      </c>
      <c r="R1392" s="33">
        <f t="shared" si="248"/>
        <v>3630170</v>
      </c>
      <c r="S1392" s="33"/>
      <c r="T1392" s="30" t="str">
        <f t="shared" si="249"/>
        <v>COP</v>
      </c>
      <c r="U1392" s="33">
        <v>0</v>
      </c>
      <c r="V1392" s="33">
        <v>0</v>
      </c>
      <c r="W1392" s="33">
        <v>0</v>
      </c>
      <c r="X1392" s="33">
        <f t="shared" si="250"/>
        <v>3851896</v>
      </c>
      <c r="Y1392" s="33">
        <f t="shared" si="251"/>
        <v>761.06586160990378</v>
      </c>
      <c r="Z1392" s="33">
        <f t="shared" si="252"/>
        <v>3630170</v>
      </c>
      <c r="AA1392" s="34">
        <f t="shared" si="253"/>
        <v>8.9510584990412978E-05</v>
      </c>
      <c r="AB1392" s="33" t="s">
        <v>104</v>
      </c>
      <c r="AC1392" s="35">
        <v>44922</v>
      </c>
      <c r="AD1392" s="33">
        <v>60</v>
      </c>
      <c r="AE1392" s="36">
        <f t="shared" si="254"/>
        <v>44982</v>
      </c>
    </row>
    <row r="1393" spans="2:31" ht="14.5" hidden="1">
      <c r="B1393" s="29" t="s">
        <v>1486</v>
      </c>
      <c r="C1393" s="30" t="str">
        <f t="shared" si="244"/>
        <v>(Acreedores quirografarios)</v>
      </c>
      <c r="D1393" s="30">
        <v>5</v>
      </c>
      <c r="E1393" s="30" t="s">
        <v>5171</v>
      </c>
      <c r="F1393" s="30" t="s">
        <v>5172</v>
      </c>
      <c r="G1393" s="30" t="s">
        <v>1616</v>
      </c>
      <c r="H1393" s="31">
        <v>541</v>
      </c>
      <c r="I1393" s="31" t="s">
        <v>48</v>
      </c>
      <c r="J1393" s="32">
        <v>1053150</v>
      </c>
      <c r="K1393" s="33">
        <f t="shared" si="245"/>
        <v>220.79310670146859</v>
      </c>
      <c r="L1393" s="33">
        <v>1053150</v>
      </c>
      <c r="M1393" s="33">
        <v>0</v>
      </c>
      <c r="N1393" s="33">
        <v>0</v>
      </c>
      <c r="O1393" s="33">
        <v>0</v>
      </c>
      <c r="P1393" s="33">
        <f t="shared" si="246"/>
        <v>1053150</v>
      </c>
      <c r="Q1393" s="33">
        <f t="shared" si="247"/>
        <v>220.79310670146859</v>
      </c>
      <c r="R1393" s="33">
        <f t="shared" si="248"/>
        <v>1053150</v>
      </c>
      <c r="S1393" s="33"/>
      <c r="T1393" s="30" t="str">
        <f t="shared" si="249"/>
        <v>COP</v>
      </c>
      <c r="U1393" s="33">
        <v>0</v>
      </c>
      <c r="V1393" s="33">
        <v>0</v>
      </c>
      <c r="W1393" s="33">
        <v>0</v>
      </c>
      <c r="X1393" s="33">
        <f t="shared" si="250"/>
        <v>1053150</v>
      </c>
      <c r="Y1393" s="33">
        <f t="shared" si="251"/>
        <v>220.79310670146859</v>
      </c>
      <c r="Z1393" s="33">
        <f t="shared" si="252"/>
        <v>1053150</v>
      </c>
      <c r="AA1393" s="34">
        <f t="shared" si="253"/>
        <v>2.5967949870847214E-05</v>
      </c>
      <c r="AB1393" s="33" t="s">
        <v>104</v>
      </c>
      <c r="AC1393" s="35">
        <v>44928</v>
      </c>
      <c r="AD1393" s="33">
        <v>60</v>
      </c>
      <c r="AE1393" s="36">
        <f t="shared" si="254"/>
        <v>44988</v>
      </c>
    </row>
    <row r="1394" spans="2:31" ht="14.5" hidden="1">
      <c r="B1394" s="29" t="s">
        <v>1486</v>
      </c>
      <c r="C1394" s="30" t="str">
        <f t="shared" si="244"/>
        <v>(Acreedores quirografarios)</v>
      </c>
      <c r="D1394" s="30">
        <v>5</v>
      </c>
      <c r="E1394" s="30" t="s">
        <v>5171</v>
      </c>
      <c r="F1394" s="30" t="s">
        <v>5172</v>
      </c>
      <c r="G1394" s="30" t="s">
        <v>1616</v>
      </c>
      <c r="H1394" s="31" t="s">
        <v>1497</v>
      </c>
      <c r="I1394" s="31" t="s">
        <v>48</v>
      </c>
      <c r="J1394" s="32">
        <v>95200</v>
      </c>
      <c r="K1394" s="33">
        <f t="shared" si="245"/>
        <v>19.958698910867216</v>
      </c>
      <c r="L1394" s="33">
        <v>95200</v>
      </c>
      <c r="M1394" s="33">
        <v>0</v>
      </c>
      <c r="N1394" s="33">
        <v>0</v>
      </c>
      <c r="O1394" s="33">
        <v>0</v>
      </c>
      <c r="P1394" s="33">
        <f t="shared" si="246"/>
        <v>95200</v>
      </c>
      <c r="Q1394" s="33">
        <f t="shared" si="247"/>
        <v>19.958698910867216</v>
      </c>
      <c r="R1394" s="33">
        <f t="shared" si="248"/>
        <v>95200</v>
      </c>
      <c r="S1394" s="33"/>
      <c r="T1394" s="30" t="str">
        <f t="shared" si="249"/>
        <v>COP</v>
      </c>
      <c r="U1394" s="33">
        <v>0</v>
      </c>
      <c r="V1394" s="33">
        <v>0</v>
      </c>
      <c r="W1394" s="33">
        <v>0</v>
      </c>
      <c r="X1394" s="33">
        <f t="shared" si="250"/>
        <v>95200</v>
      </c>
      <c r="Y1394" s="33">
        <f t="shared" si="251"/>
        <v>19.958698910867216</v>
      </c>
      <c r="Z1394" s="33">
        <f t="shared" si="252"/>
        <v>95200</v>
      </c>
      <c r="AA1394" s="34">
        <f t="shared" si="253"/>
        <v>2.3473852990596352E-06</v>
      </c>
      <c r="AB1394" s="33" t="s">
        <v>104</v>
      </c>
      <c r="AC1394" s="35">
        <v>44931</v>
      </c>
      <c r="AD1394" s="33">
        <v>60</v>
      </c>
      <c r="AE1394" s="36">
        <f t="shared" si="254"/>
        <v>44991</v>
      </c>
    </row>
    <row r="1395" spans="2:31" ht="14.5" hidden="1">
      <c r="B1395" s="29" t="s">
        <v>1486</v>
      </c>
      <c r="C1395" s="30" t="str">
        <f t="shared" si="244"/>
        <v>(Acreedores quirografarios)</v>
      </c>
      <c r="D1395" s="30">
        <v>5</v>
      </c>
      <c r="E1395" s="30" t="s">
        <v>5171</v>
      </c>
      <c r="F1395" s="30" t="s">
        <v>5172</v>
      </c>
      <c r="G1395" s="30" t="s">
        <v>1616</v>
      </c>
      <c r="H1395" s="31" t="s">
        <v>1498</v>
      </c>
      <c r="I1395" s="31" t="s">
        <v>48</v>
      </c>
      <c r="J1395" s="32">
        <v>3073720</v>
      </c>
      <c r="K1395" s="33">
        <f t="shared" si="245"/>
        <v>607.3121796282901</v>
      </c>
      <c r="L1395" s="33">
        <v>2896788</v>
      </c>
      <c r="M1395" s="33">
        <v>0</v>
      </c>
      <c r="N1395" s="33">
        <v>0</v>
      </c>
      <c r="O1395" s="33">
        <v>0</v>
      </c>
      <c r="P1395" s="33">
        <f t="shared" si="246"/>
        <v>3073720</v>
      </c>
      <c r="Q1395" s="33">
        <f t="shared" si="247"/>
        <v>607.3121796282901</v>
      </c>
      <c r="R1395" s="33">
        <f t="shared" si="248"/>
        <v>2896788</v>
      </c>
      <c r="S1395" s="33"/>
      <c r="T1395" s="30" t="str">
        <f t="shared" si="249"/>
        <v>COP</v>
      </c>
      <c r="U1395" s="33">
        <v>0</v>
      </c>
      <c r="V1395" s="33">
        <v>0</v>
      </c>
      <c r="W1395" s="33">
        <v>0</v>
      </c>
      <c r="X1395" s="33">
        <f t="shared" si="250"/>
        <v>3073720</v>
      </c>
      <c r="Y1395" s="33">
        <f t="shared" si="251"/>
        <v>607.3121796282901</v>
      </c>
      <c r="Z1395" s="33">
        <f t="shared" si="252"/>
        <v>2896788</v>
      </c>
      <c r="AA1395" s="34">
        <f t="shared" si="253"/>
        <v>7.1427285353911377E-05</v>
      </c>
      <c r="AB1395" s="33" t="s">
        <v>104</v>
      </c>
      <c r="AC1395" s="35">
        <v>44931</v>
      </c>
      <c r="AD1395" s="33">
        <v>60</v>
      </c>
      <c r="AE1395" s="36">
        <f t="shared" si="254"/>
        <v>44991</v>
      </c>
    </row>
    <row r="1396" spans="2:31" ht="14.5" hidden="1">
      <c r="B1396" s="29" t="s">
        <v>1486</v>
      </c>
      <c r="C1396" s="30" t="str">
        <f t="shared" si="244"/>
        <v>(Acreedores quirografarios)</v>
      </c>
      <c r="D1396" s="30">
        <v>5</v>
      </c>
      <c r="E1396" s="30" t="s">
        <v>5171</v>
      </c>
      <c r="F1396" s="30" t="s">
        <v>5172</v>
      </c>
      <c r="G1396" s="30" t="s">
        <v>1616</v>
      </c>
      <c r="H1396" s="31" t="s">
        <v>1499</v>
      </c>
      <c r="I1396" s="31" t="s">
        <v>48</v>
      </c>
      <c r="J1396" s="32">
        <v>7713418</v>
      </c>
      <c r="K1396" s="33">
        <f t="shared" si="245"/>
        <v>1524.0332505215047</v>
      </c>
      <c r="L1396" s="33">
        <v>7269410</v>
      </c>
      <c r="M1396" s="33">
        <v>0</v>
      </c>
      <c r="N1396" s="33">
        <v>0</v>
      </c>
      <c r="O1396" s="33">
        <v>0</v>
      </c>
      <c r="P1396" s="33">
        <f t="shared" si="246"/>
        <v>7713418</v>
      </c>
      <c r="Q1396" s="33">
        <f t="shared" si="247"/>
        <v>1524.0332505215047</v>
      </c>
      <c r="R1396" s="33">
        <f t="shared" si="248"/>
        <v>7269410</v>
      </c>
      <c r="S1396" s="33"/>
      <c r="T1396" s="30" t="str">
        <f t="shared" si="249"/>
        <v>COP</v>
      </c>
      <c r="U1396" s="33">
        <v>0</v>
      </c>
      <c r="V1396" s="33">
        <v>0</v>
      </c>
      <c r="W1396" s="33">
        <v>0</v>
      </c>
      <c r="X1396" s="33">
        <f t="shared" si="250"/>
        <v>7713418</v>
      </c>
      <c r="Y1396" s="33">
        <f t="shared" si="251"/>
        <v>1524.0332505215047</v>
      </c>
      <c r="Z1396" s="33">
        <f t="shared" si="252"/>
        <v>7269410</v>
      </c>
      <c r="AA1396" s="34">
        <f t="shared" si="253"/>
        <v>0.00017924481267686033</v>
      </c>
      <c r="AB1396" s="33" t="s">
        <v>104</v>
      </c>
      <c r="AC1396" s="35">
        <v>44938</v>
      </c>
      <c r="AD1396" s="33">
        <v>60</v>
      </c>
      <c r="AE1396" s="36">
        <f t="shared" si="254"/>
        <v>44998</v>
      </c>
    </row>
    <row r="1397" spans="2:31" ht="14.5" hidden="1">
      <c r="B1397" s="29" t="s">
        <v>1486</v>
      </c>
      <c r="C1397" s="30" t="str">
        <f t="shared" si="244"/>
        <v>(Acreedores quirografarios)</v>
      </c>
      <c r="D1397" s="30">
        <v>5</v>
      </c>
      <c r="E1397" s="30" t="s">
        <v>5171</v>
      </c>
      <c r="F1397" s="30" t="s">
        <v>5172</v>
      </c>
      <c r="G1397" s="30" t="s">
        <v>1616</v>
      </c>
      <c r="H1397" s="31">
        <v>532</v>
      </c>
      <c r="I1397" s="31" t="s">
        <v>48</v>
      </c>
      <c r="J1397" s="32">
        <v>780924</v>
      </c>
      <c r="K1397" s="33">
        <f t="shared" si="245"/>
        <v>154.29646634590185</v>
      </c>
      <c r="L1397" s="33">
        <v>735971</v>
      </c>
      <c r="M1397" s="33">
        <v>0</v>
      </c>
      <c r="N1397" s="33">
        <v>0</v>
      </c>
      <c r="O1397" s="33">
        <v>0</v>
      </c>
      <c r="P1397" s="33">
        <f t="shared" si="246"/>
        <v>780924</v>
      </c>
      <c r="Q1397" s="33">
        <f t="shared" si="247"/>
        <v>154.29646634590185</v>
      </c>
      <c r="R1397" s="33">
        <f t="shared" si="248"/>
        <v>735971</v>
      </c>
      <c r="S1397" s="33"/>
      <c r="T1397" s="30" t="str">
        <f t="shared" si="249"/>
        <v>COP</v>
      </c>
      <c r="U1397" s="33">
        <v>0</v>
      </c>
      <c r="V1397" s="33">
        <v>0</v>
      </c>
      <c r="W1397" s="33">
        <v>0</v>
      </c>
      <c r="X1397" s="33">
        <f t="shared" si="250"/>
        <v>780924</v>
      </c>
      <c r="Y1397" s="33">
        <f t="shared" si="251"/>
        <v>154.29646634590185</v>
      </c>
      <c r="Z1397" s="33">
        <f t="shared" si="252"/>
        <v>735971</v>
      </c>
      <c r="AA1397" s="34">
        <f t="shared" si="253"/>
        <v>1.8147137667376248E-05</v>
      </c>
      <c r="AB1397" s="33" t="s">
        <v>104</v>
      </c>
      <c r="AC1397" s="35">
        <v>44938</v>
      </c>
      <c r="AD1397" s="33">
        <v>60</v>
      </c>
      <c r="AE1397" s="36">
        <f t="shared" si="254"/>
        <v>44998</v>
      </c>
    </row>
    <row r="1398" spans="2:31" ht="14.5" hidden="1">
      <c r="B1398" s="29" t="s">
        <v>1486</v>
      </c>
      <c r="C1398" s="30" t="str">
        <f t="shared" si="244"/>
        <v>(Acreedores quirografarios)</v>
      </c>
      <c r="D1398" s="30">
        <v>5</v>
      </c>
      <c r="E1398" s="30" t="s">
        <v>5171</v>
      </c>
      <c r="F1398" s="30" t="s">
        <v>5172</v>
      </c>
      <c r="G1398" s="30" t="s">
        <v>1616</v>
      </c>
      <c r="H1398" s="31" t="s">
        <v>1500</v>
      </c>
      <c r="I1398" s="31" t="s">
        <v>62</v>
      </c>
      <c r="J1398" s="32">
        <v>362.94999999999999</v>
      </c>
      <c r="K1398" s="33">
        <f t="shared" si="245"/>
        <v>362.94999999999999</v>
      </c>
      <c r="L1398" s="33">
        <v>1624274</v>
      </c>
      <c r="M1398" s="33">
        <v>0</v>
      </c>
      <c r="N1398" s="33">
        <v>0</v>
      </c>
      <c r="O1398" s="33">
        <v>0</v>
      </c>
      <c r="P1398" s="33">
        <f t="shared" si="246"/>
        <v>362.94999999999999</v>
      </c>
      <c r="Q1398" s="33">
        <f t="shared" si="247"/>
        <v>362.94999999999999</v>
      </c>
      <c r="R1398" s="33">
        <f t="shared" si="248"/>
        <v>1624274</v>
      </c>
      <c r="S1398" s="33"/>
      <c r="T1398" s="30" t="str">
        <f t="shared" si="249"/>
        <v>USD</v>
      </c>
      <c r="U1398" s="33">
        <v>0</v>
      </c>
      <c r="V1398" s="33">
        <v>0</v>
      </c>
      <c r="W1398" s="33">
        <v>0</v>
      </c>
      <c r="X1398" s="33">
        <f t="shared" si="250"/>
        <v>362.94999999999999</v>
      </c>
      <c r="Y1398" s="33">
        <f t="shared" si="251"/>
        <v>362.94999999999999</v>
      </c>
      <c r="Z1398" s="33">
        <f t="shared" si="252"/>
        <v>1624274</v>
      </c>
      <c r="AA1398" s="34">
        <f t="shared" si="253"/>
        <v>4.0050387702151156E-05</v>
      </c>
      <c r="AB1398" s="33" t="s">
        <v>104</v>
      </c>
      <c r="AC1398" s="35">
        <v>44938</v>
      </c>
      <c r="AD1398" s="33">
        <v>60</v>
      </c>
      <c r="AE1398" s="36">
        <f t="shared" si="254"/>
        <v>44998</v>
      </c>
    </row>
    <row r="1399" spans="2:31" ht="14.5" hidden="1">
      <c r="B1399" s="29" t="s">
        <v>1486</v>
      </c>
      <c r="C1399" s="30" t="str">
        <f t="shared" si="244"/>
        <v>(Acreedores quirografarios)</v>
      </c>
      <c r="D1399" s="30">
        <v>5</v>
      </c>
      <c r="E1399" s="30" t="s">
        <v>5171</v>
      </c>
      <c r="F1399" s="30" t="s">
        <v>5172</v>
      </c>
      <c r="G1399" s="30" t="s">
        <v>1616</v>
      </c>
      <c r="H1399" s="31" t="s">
        <v>1501</v>
      </c>
      <c r="I1399" s="31" t="s">
        <v>62</v>
      </c>
      <c r="J1399" s="32">
        <v>2825</v>
      </c>
      <c r="K1399" s="33">
        <f t="shared" si="245"/>
        <v>2825</v>
      </c>
      <c r="L1399" s="33">
        <v>12497254</v>
      </c>
      <c r="M1399" s="33">
        <v>0</v>
      </c>
      <c r="N1399" s="33">
        <v>0</v>
      </c>
      <c r="O1399" s="33">
        <v>0</v>
      </c>
      <c r="P1399" s="33">
        <f t="shared" si="246"/>
        <v>2825</v>
      </c>
      <c r="Q1399" s="33">
        <f t="shared" si="247"/>
        <v>2825</v>
      </c>
      <c r="R1399" s="33">
        <f t="shared" si="248"/>
        <v>12497254</v>
      </c>
      <c r="S1399" s="33"/>
      <c r="T1399" s="30" t="str">
        <f t="shared" si="249"/>
        <v>USD</v>
      </c>
      <c r="U1399" s="33">
        <v>0</v>
      </c>
      <c r="V1399" s="33">
        <v>0</v>
      </c>
      <c r="W1399" s="33">
        <v>0</v>
      </c>
      <c r="X1399" s="33">
        <f t="shared" si="250"/>
        <v>2825</v>
      </c>
      <c r="Y1399" s="33">
        <f t="shared" si="251"/>
        <v>2825</v>
      </c>
      <c r="Z1399" s="33">
        <f t="shared" si="252"/>
        <v>12497254</v>
      </c>
      <c r="AA1399" s="34">
        <f t="shared" si="253"/>
        <v>0.00030814989830056958</v>
      </c>
      <c r="AB1399" s="33" t="s">
        <v>104</v>
      </c>
      <c r="AC1399" s="35">
        <v>44943</v>
      </c>
      <c r="AD1399" s="33">
        <v>60</v>
      </c>
      <c r="AE1399" s="36">
        <f t="shared" si="254"/>
        <v>45003</v>
      </c>
    </row>
    <row r="1400" spans="2:31" ht="14.5" hidden="1">
      <c r="B1400" s="29" t="s">
        <v>1486</v>
      </c>
      <c r="C1400" s="30" t="str">
        <f t="shared" si="244"/>
        <v>(Acreedores quirografarios)</v>
      </c>
      <c r="D1400" s="30">
        <v>5</v>
      </c>
      <c r="E1400" s="30" t="s">
        <v>5171</v>
      </c>
      <c r="F1400" s="30" t="s">
        <v>5172</v>
      </c>
      <c r="G1400" s="30" t="s">
        <v>1616</v>
      </c>
      <c r="H1400" s="31" t="s">
        <v>1502</v>
      </c>
      <c r="I1400" s="31" t="s">
        <v>48</v>
      </c>
      <c r="J1400" s="32">
        <v>3301240</v>
      </c>
      <c r="K1400" s="33">
        <f t="shared" si="245"/>
        <v>652.26600417203895</v>
      </c>
      <c r="L1400" s="33">
        <v>3111211</v>
      </c>
      <c r="M1400" s="33">
        <v>0</v>
      </c>
      <c r="N1400" s="33">
        <v>0</v>
      </c>
      <c r="O1400" s="33">
        <v>0</v>
      </c>
      <c r="P1400" s="33">
        <f t="shared" si="246"/>
        <v>3301240</v>
      </c>
      <c r="Q1400" s="33">
        <f t="shared" si="247"/>
        <v>652.26600417203895</v>
      </c>
      <c r="R1400" s="33">
        <f t="shared" si="248"/>
        <v>3111211</v>
      </c>
      <c r="S1400" s="33"/>
      <c r="T1400" s="30" t="str">
        <f t="shared" si="249"/>
        <v>COP</v>
      </c>
      <c r="U1400" s="33">
        <v>0</v>
      </c>
      <c r="V1400" s="33">
        <v>0</v>
      </c>
      <c r="W1400" s="33">
        <v>0</v>
      </c>
      <c r="X1400" s="33">
        <f t="shared" si="250"/>
        <v>3301240</v>
      </c>
      <c r="Y1400" s="33">
        <f t="shared" si="251"/>
        <v>652.26600417203895</v>
      </c>
      <c r="Z1400" s="33">
        <f t="shared" si="252"/>
        <v>3111211</v>
      </c>
      <c r="AA1400" s="34">
        <f t="shared" si="253"/>
        <v>7.6714400878914141E-05</v>
      </c>
      <c r="AB1400" s="33" t="s">
        <v>104</v>
      </c>
      <c r="AC1400" s="35">
        <v>44946</v>
      </c>
      <c r="AD1400" s="33">
        <v>60</v>
      </c>
      <c r="AE1400" s="36">
        <f t="shared" si="254"/>
        <v>45006</v>
      </c>
    </row>
    <row r="1401" spans="2:31" ht="14.5" hidden="1">
      <c r="B1401" s="29" t="s">
        <v>1486</v>
      </c>
      <c r="C1401" s="30" t="str">
        <f t="shared" si="244"/>
        <v>(Acreedores quirografarios)</v>
      </c>
      <c r="D1401" s="30">
        <v>5</v>
      </c>
      <c r="E1401" s="30" t="s">
        <v>5171</v>
      </c>
      <c r="F1401" s="30" t="s">
        <v>5172</v>
      </c>
      <c r="G1401" s="30" t="s">
        <v>1616</v>
      </c>
      <c r="H1401" s="31" t="s">
        <v>1503</v>
      </c>
      <c r="I1401" s="31" t="s">
        <v>48</v>
      </c>
      <c r="J1401" s="32">
        <v>2707249</v>
      </c>
      <c r="K1401" s="33">
        <f t="shared" si="245"/>
        <v>534.90403262157088</v>
      </c>
      <c r="L1401" s="33">
        <v>2551412</v>
      </c>
      <c r="M1401" s="33">
        <v>0</v>
      </c>
      <c r="N1401" s="33">
        <v>0</v>
      </c>
      <c r="O1401" s="33">
        <v>0</v>
      </c>
      <c r="P1401" s="33">
        <f t="shared" si="246"/>
        <v>2707249</v>
      </c>
      <c r="Q1401" s="33">
        <f t="shared" si="247"/>
        <v>534.90403262157088</v>
      </c>
      <c r="R1401" s="33">
        <f t="shared" si="248"/>
        <v>2551412</v>
      </c>
      <c r="S1401" s="33"/>
      <c r="T1401" s="30" t="str">
        <f t="shared" si="249"/>
        <v>COP</v>
      </c>
      <c r="U1401" s="33">
        <v>0</v>
      </c>
      <c r="V1401" s="33">
        <v>0</v>
      </c>
      <c r="W1401" s="33">
        <v>0</v>
      </c>
      <c r="X1401" s="33">
        <f t="shared" si="250"/>
        <v>2707249</v>
      </c>
      <c r="Y1401" s="33">
        <f t="shared" si="251"/>
        <v>534.90403262157088</v>
      </c>
      <c r="Z1401" s="33">
        <f t="shared" si="252"/>
        <v>2551412</v>
      </c>
      <c r="AA1401" s="34">
        <f t="shared" si="253"/>
        <v>6.2911208200045604E-05</v>
      </c>
      <c r="AB1401" s="33" t="s">
        <v>104</v>
      </c>
      <c r="AC1401" s="35">
        <v>44959</v>
      </c>
      <c r="AD1401" s="33">
        <v>60</v>
      </c>
      <c r="AE1401" s="36">
        <f t="shared" si="254"/>
        <v>45019</v>
      </c>
    </row>
    <row r="1402" spans="2:31" ht="14.5" hidden="1">
      <c r="B1402" s="29" t="s">
        <v>1504</v>
      </c>
      <c r="C1402" s="30" t="str">
        <f t="shared" si="244"/>
        <v>(Acreedores quirografarios)</v>
      </c>
      <c r="D1402" s="30">
        <v>5</v>
      </c>
      <c r="E1402" s="30" t="s">
        <v>5173</v>
      </c>
      <c r="F1402" s="30" t="s">
        <v>5174</v>
      </c>
      <c r="G1402" s="30" t="s">
        <v>1616</v>
      </c>
      <c r="H1402" s="31" t="s">
        <v>1505</v>
      </c>
      <c r="I1402" s="31" t="s">
        <v>48</v>
      </c>
      <c r="J1402" s="32">
        <v>10593</v>
      </c>
      <c r="K1402" s="33">
        <f t="shared" si="245"/>
        <v>2.1675734037757999</v>
      </c>
      <c r="L1402" s="33">
        <v>10339</v>
      </c>
      <c r="M1402" s="33">
        <v>0</v>
      </c>
      <c r="N1402" s="33">
        <v>0</v>
      </c>
      <c r="O1402" s="33">
        <v>0</v>
      </c>
      <c r="P1402" s="33">
        <f t="shared" si="246"/>
        <v>10593</v>
      </c>
      <c r="Q1402" s="33">
        <f t="shared" si="247"/>
        <v>2.1675734037757999</v>
      </c>
      <c r="R1402" s="33">
        <f t="shared" si="248"/>
        <v>10339</v>
      </c>
      <c r="S1402" s="33"/>
      <c r="T1402" s="30" t="str">
        <f t="shared" si="249"/>
        <v>COP</v>
      </c>
      <c r="U1402" s="33">
        <v>0</v>
      </c>
      <c r="V1402" s="33">
        <v>0</v>
      </c>
      <c r="W1402" s="33">
        <v>0</v>
      </c>
      <c r="X1402" s="33">
        <f t="shared" si="250"/>
        <v>10593</v>
      </c>
      <c r="Y1402" s="33">
        <f t="shared" si="251"/>
        <v>2.1675734037757999</v>
      </c>
      <c r="Z1402" s="33">
        <f t="shared" si="252"/>
        <v>10339</v>
      </c>
      <c r="AA1402" s="34">
        <f t="shared" si="253"/>
        <v>2.549329475522854E-07</v>
      </c>
      <c r="AB1402" s="33" t="s">
        <v>762</v>
      </c>
      <c r="AC1402" s="35">
        <v>44910</v>
      </c>
      <c r="AD1402" s="33">
        <v>60</v>
      </c>
      <c r="AE1402" s="36">
        <f t="shared" si="254"/>
        <v>44970</v>
      </c>
    </row>
    <row r="1403" spans="2:31" ht="14.5" hidden="1">
      <c r="B1403" s="29" t="s">
        <v>1504</v>
      </c>
      <c r="C1403" s="30" t="str">
        <f t="shared" si="244"/>
        <v>(Acreedores quirografarios)</v>
      </c>
      <c r="D1403" s="30">
        <v>5</v>
      </c>
      <c r="E1403" s="30" t="s">
        <v>5173</v>
      </c>
      <c r="F1403" s="30" t="s">
        <v>5174</v>
      </c>
      <c r="G1403" s="30" t="s">
        <v>1616</v>
      </c>
      <c r="H1403" s="31" t="s">
        <v>1506</v>
      </c>
      <c r="I1403" s="31" t="s">
        <v>48</v>
      </c>
      <c r="J1403" s="32">
        <v>15021132</v>
      </c>
      <c r="K1403" s="33">
        <f t="shared" si="245"/>
        <v>2967.9067475916431</v>
      </c>
      <c r="L1403" s="33">
        <v>14156470</v>
      </c>
      <c r="M1403" s="33">
        <v>0</v>
      </c>
      <c r="N1403" s="33">
        <v>0</v>
      </c>
      <c r="O1403" s="33">
        <v>0</v>
      </c>
      <c r="P1403" s="33">
        <f t="shared" si="246"/>
        <v>15021132</v>
      </c>
      <c r="Q1403" s="33">
        <f t="shared" si="247"/>
        <v>2967.9067475916431</v>
      </c>
      <c r="R1403" s="33">
        <f t="shared" si="248"/>
        <v>14156470</v>
      </c>
      <c r="S1403" s="33"/>
      <c r="T1403" s="30" t="str">
        <f t="shared" si="249"/>
        <v>COP</v>
      </c>
      <c r="U1403" s="33">
        <v>0</v>
      </c>
      <c r="V1403" s="33">
        <v>0</v>
      </c>
      <c r="W1403" s="33">
        <v>0</v>
      </c>
      <c r="X1403" s="33">
        <f t="shared" si="250"/>
        <v>15021132</v>
      </c>
      <c r="Y1403" s="33">
        <f t="shared" si="251"/>
        <v>2967.9067475916431</v>
      </c>
      <c r="Z1403" s="33">
        <f t="shared" si="252"/>
        <v>14156470</v>
      </c>
      <c r="AA1403" s="34">
        <f t="shared" si="253"/>
        <v>0.00034906186517414658</v>
      </c>
      <c r="AB1403" s="33" t="s">
        <v>762</v>
      </c>
      <c r="AC1403" s="35">
        <v>44910</v>
      </c>
      <c r="AD1403" s="33">
        <v>60</v>
      </c>
      <c r="AE1403" s="36">
        <f t="shared" si="254"/>
        <v>44970</v>
      </c>
    </row>
    <row r="1404" spans="2:31" ht="14.5" hidden="1">
      <c r="B1404" s="29" t="s">
        <v>1504</v>
      </c>
      <c r="C1404" s="30" t="str">
        <f t="shared" si="244"/>
        <v>(Acreedores quirografarios)</v>
      </c>
      <c r="D1404" s="30">
        <v>5</v>
      </c>
      <c r="E1404" s="30" t="s">
        <v>5173</v>
      </c>
      <c r="F1404" s="30" t="s">
        <v>5174</v>
      </c>
      <c r="G1404" s="30" t="s">
        <v>1616</v>
      </c>
      <c r="H1404" s="31" t="s">
        <v>1507</v>
      </c>
      <c r="I1404" s="31" t="s">
        <v>48</v>
      </c>
      <c r="J1404" s="32">
        <v>852923</v>
      </c>
      <c r="K1404" s="33">
        <f t="shared" si="245"/>
        <v>168.52228057486084</v>
      </c>
      <c r="L1404" s="33">
        <v>803826</v>
      </c>
      <c r="M1404" s="33">
        <v>0</v>
      </c>
      <c r="N1404" s="33">
        <v>0</v>
      </c>
      <c r="O1404" s="33">
        <v>0</v>
      </c>
      <c r="P1404" s="33">
        <f t="shared" si="246"/>
        <v>852923</v>
      </c>
      <c r="Q1404" s="33">
        <f t="shared" si="247"/>
        <v>168.52228057486084</v>
      </c>
      <c r="R1404" s="33">
        <f t="shared" si="248"/>
        <v>803826</v>
      </c>
      <c r="S1404" s="33"/>
      <c r="T1404" s="30" t="str">
        <f t="shared" si="249"/>
        <v>COP</v>
      </c>
      <c r="U1404" s="33">
        <v>0</v>
      </c>
      <c r="V1404" s="33">
        <v>0</v>
      </c>
      <c r="W1404" s="33">
        <v>0</v>
      </c>
      <c r="X1404" s="33">
        <f t="shared" si="250"/>
        <v>852923</v>
      </c>
      <c r="Y1404" s="33">
        <f t="shared" si="251"/>
        <v>168.52228057486084</v>
      </c>
      <c r="Z1404" s="33">
        <f t="shared" si="252"/>
        <v>803826</v>
      </c>
      <c r="AA1404" s="34">
        <f t="shared" si="253"/>
        <v>1.9820266128171326E-05</v>
      </c>
      <c r="AB1404" s="33" t="s">
        <v>762</v>
      </c>
      <c r="AC1404" s="35">
        <v>44910</v>
      </c>
      <c r="AD1404" s="33">
        <v>60</v>
      </c>
      <c r="AE1404" s="36">
        <f t="shared" si="254"/>
        <v>44970</v>
      </c>
    </row>
    <row r="1405" spans="2:31" ht="14.5" hidden="1">
      <c r="B1405" s="29" t="s">
        <v>1504</v>
      </c>
      <c r="C1405" s="30" t="str">
        <f t="shared" si="244"/>
        <v>(Acreedores quirografarios)</v>
      </c>
      <c r="D1405" s="30">
        <v>5</v>
      </c>
      <c r="E1405" s="30" t="s">
        <v>5173</v>
      </c>
      <c r="F1405" s="30" t="s">
        <v>5174</v>
      </c>
      <c r="G1405" s="30" t="s">
        <v>1616</v>
      </c>
      <c r="H1405" s="31" t="s">
        <v>1508</v>
      </c>
      <c r="I1405" s="31" t="s">
        <v>48</v>
      </c>
      <c r="J1405" s="32">
        <v>2755579</v>
      </c>
      <c r="K1405" s="33">
        <f t="shared" si="245"/>
        <v>544.4529702191893</v>
      </c>
      <c r="L1405" s="33">
        <v>2596959</v>
      </c>
      <c r="M1405" s="33">
        <v>0</v>
      </c>
      <c r="N1405" s="33">
        <v>0</v>
      </c>
      <c r="O1405" s="33">
        <v>0</v>
      </c>
      <c r="P1405" s="33">
        <f t="shared" si="246"/>
        <v>2755579</v>
      </c>
      <c r="Q1405" s="33">
        <f t="shared" si="247"/>
        <v>544.4529702191893</v>
      </c>
      <c r="R1405" s="33">
        <f t="shared" si="248"/>
        <v>2596959</v>
      </c>
      <c r="S1405" s="33"/>
      <c r="T1405" s="30" t="str">
        <f t="shared" si="249"/>
        <v>COP</v>
      </c>
      <c r="U1405" s="33">
        <v>0</v>
      </c>
      <c r="V1405" s="33">
        <v>0</v>
      </c>
      <c r="W1405" s="33">
        <v>0</v>
      </c>
      <c r="X1405" s="33">
        <f t="shared" si="250"/>
        <v>2755579</v>
      </c>
      <c r="Y1405" s="33">
        <f t="shared" si="251"/>
        <v>544.4529702191893</v>
      </c>
      <c r="Z1405" s="33">
        <f t="shared" si="252"/>
        <v>2596959</v>
      </c>
      <c r="AA1405" s="34">
        <f t="shared" si="253"/>
        <v>6.4034279189712301E-05</v>
      </c>
      <c r="AB1405" s="33" t="s">
        <v>762</v>
      </c>
      <c r="AC1405" s="35">
        <v>44910</v>
      </c>
      <c r="AD1405" s="33">
        <v>60</v>
      </c>
      <c r="AE1405" s="36">
        <f t="shared" si="254"/>
        <v>44970</v>
      </c>
    </row>
    <row r="1406" spans="2:31" ht="14.5" hidden="1">
      <c r="B1406" s="29" t="s">
        <v>1510</v>
      </c>
      <c r="C1406" s="30" t="str">
        <f t="shared" si="244"/>
        <v>(Acreedores quirografarios)</v>
      </c>
      <c r="D1406" s="30">
        <v>5</v>
      </c>
      <c r="E1406" s="30" t="s">
        <v>5175</v>
      </c>
      <c r="F1406" s="30" t="s">
        <v>5176</v>
      </c>
      <c r="G1406" s="30" t="s">
        <v>4831</v>
      </c>
      <c r="H1406" s="31" t="s">
        <v>1511</v>
      </c>
      <c r="I1406" s="31" t="s">
        <v>48</v>
      </c>
      <c r="J1406" s="32">
        <v>535500</v>
      </c>
      <c r="K1406" s="33">
        <f t="shared" si="245"/>
        <v>105.05047328532343</v>
      </c>
      <c r="L1406" s="33">
        <v>501075</v>
      </c>
      <c r="M1406" s="33">
        <v>0</v>
      </c>
      <c r="N1406" s="33">
        <v>0</v>
      </c>
      <c r="O1406" s="33">
        <v>0</v>
      </c>
      <c r="P1406" s="33">
        <f t="shared" si="246"/>
        <v>535500</v>
      </c>
      <c r="Q1406" s="33">
        <f t="shared" si="247"/>
        <v>105.05047328532343</v>
      </c>
      <c r="R1406" s="33">
        <f t="shared" si="248"/>
        <v>501075</v>
      </c>
      <c r="S1406" s="33"/>
      <c r="T1406" s="30" t="str">
        <f t="shared" si="249"/>
        <v>COP</v>
      </c>
      <c r="U1406" s="33">
        <v>0</v>
      </c>
      <c r="V1406" s="33">
        <v>0</v>
      </c>
      <c r="W1406" s="33">
        <v>0</v>
      </c>
      <c r="X1406" s="33">
        <f t="shared" si="250"/>
        <v>535500</v>
      </c>
      <c r="Y1406" s="33">
        <f t="shared" si="251"/>
        <v>105.05047328532343</v>
      </c>
      <c r="Z1406" s="33">
        <f t="shared" si="252"/>
        <v>501075</v>
      </c>
      <c r="AA1406" s="34">
        <f t="shared" si="253"/>
        <v>1.2355211016032633E-05</v>
      </c>
      <c r="AB1406" s="33" t="s">
        <v>4928</v>
      </c>
      <c r="AC1406" s="35">
        <v>44928</v>
      </c>
      <c r="AD1406" s="33">
        <v>60</v>
      </c>
      <c r="AE1406" s="36">
        <f t="shared" si="254"/>
        <v>44988</v>
      </c>
    </row>
    <row r="1407" spans="2:31" ht="14.5" hidden="1">
      <c r="B1407" s="29" t="s">
        <v>1510</v>
      </c>
      <c r="C1407" s="30" t="str">
        <f t="shared" si="244"/>
        <v>(Acreedores quirografarios)</v>
      </c>
      <c r="D1407" s="30">
        <v>5</v>
      </c>
      <c r="E1407" s="30" t="s">
        <v>5175</v>
      </c>
      <c r="F1407" s="30" t="s">
        <v>5176</v>
      </c>
      <c r="G1407" s="30" t="s">
        <v>4831</v>
      </c>
      <c r="H1407" s="31" t="s">
        <v>1512</v>
      </c>
      <c r="I1407" s="31" t="s">
        <v>48</v>
      </c>
      <c r="J1407" s="32">
        <v>1011500</v>
      </c>
      <c r="K1407" s="33">
        <f t="shared" si="245"/>
        <v>198.42867176116647</v>
      </c>
      <c r="L1407" s="33">
        <v>946475</v>
      </c>
      <c r="M1407" s="33">
        <v>0</v>
      </c>
      <c r="N1407" s="33">
        <v>0</v>
      </c>
      <c r="O1407" s="33">
        <v>0</v>
      </c>
      <c r="P1407" s="33">
        <f t="shared" si="246"/>
        <v>1011500</v>
      </c>
      <c r="Q1407" s="33">
        <f t="shared" si="247"/>
        <v>198.42867176116647</v>
      </c>
      <c r="R1407" s="33">
        <f t="shared" si="248"/>
        <v>946475</v>
      </c>
      <c r="S1407" s="33"/>
      <c r="T1407" s="30" t="str">
        <f t="shared" si="249"/>
        <v>COP</v>
      </c>
      <c r="U1407" s="33">
        <v>0</v>
      </c>
      <c r="V1407" s="33">
        <v>0</v>
      </c>
      <c r="W1407" s="33">
        <v>0</v>
      </c>
      <c r="X1407" s="33">
        <f t="shared" si="250"/>
        <v>1011500</v>
      </c>
      <c r="Y1407" s="33">
        <f t="shared" si="251"/>
        <v>198.42867176116647</v>
      </c>
      <c r="Z1407" s="33">
        <f t="shared" si="252"/>
        <v>946475</v>
      </c>
      <c r="AA1407" s="34">
        <f t="shared" si="253"/>
        <v>2.3337620808061642E-05</v>
      </c>
      <c r="AB1407" s="33" t="s">
        <v>4928</v>
      </c>
      <c r="AC1407" s="35">
        <v>44928</v>
      </c>
      <c r="AD1407" s="33">
        <v>60</v>
      </c>
      <c r="AE1407" s="36">
        <f t="shared" si="254"/>
        <v>44988</v>
      </c>
    </row>
    <row r="1408" spans="2:31" ht="14.5" hidden="1">
      <c r="B1408" s="29" t="s">
        <v>1513</v>
      </c>
      <c r="C1408" s="30" t="str">
        <f t="shared" si="244"/>
        <v>(Acreedores quirografarios)</v>
      </c>
      <c r="D1408" s="30">
        <v>5</v>
      </c>
      <c r="E1408" s="30" t="s">
        <v>5177</v>
      </c>
      <c r="F1408" s="30" t="s">
        <v>5178</v>
      </c>
      <c r="G1408" s="30" t="s">
        <v>4912</v>
      </c>
      <c r="H1408" s="31" t="s">
        <v>1514</v>
      </c>
      <c r="I1408" s="31" t="s">
        <v>48</v>
      </c>
      <c r="J1408" s="32">
        <v>14187418</v>
      </c>
      <c r="K1408" s="33">
        <f t="shared" si="245"/>
        <v>2840.672138536851</v>
      </c>
      <c r="L1408" s="33">
        <v>13549580</v>
      </c>
      <c r="M1408" s="33">
        <v>0</v>
      </c>
      <c r="N1408" s="33">
        <v>0</v>
      </c>
      <c r="O1408" s="33">
        <v>0</v>
      </c>
      <c r="P1408" s="33">
        <f t="shared" si="246"/>
        <v>14187418</v>
      </c>
      <c r="Q1408" s="33">
        <f t="shared" si="247"/>
        <v>2840.672138536851</v>
      </c>
      <c r="R1408" s="33">
        <f t="shared" si="248"/>
        <v>13549580</v>
      </c>
      <c r="S1408" s="33"/>
      <c r="T1408" s="30" t="str">
        <f t="shared" si="249"/>
        <v>COP</v>
      </c>
      <c r="U1408" s="33">
        <v>0</v>
      </c>
      <c r="V1408" s="33">
        <v>0</v>
      </c>
      <c r="W1408" s="33">
        <v>0</v>
      </c>
      <c r="X1408" s="33">
        <f t="shared" si="250"/>
        <v>14187418</v>
      </c>
      <c r="Y1408" s="33">
        <f t="shared" si="251"/>
        <v>2840.672138536851</v>
      </c>
      <c r="Z1408" s="33">
        <f t="shared" si="252"/>
        <v>13549580</v>
      </c>
      <c r="AA1408" s="34">
        <f t="shared" si="253"/>
        <v>0.00033409753046672745</v>
      </c>
      <c r="AB1408" s="33" t="s">
        <v>5179</v>
      </c>
      <c r="AC1408" s="35">
        <v>44882</v>
      </c>
      <c r="AD1408" s="33">
        <v>45</v>
      </c>
      <c r="AE1408" s="36">
        <f t="shared" si="254"/>
        <v>44927</v>
      </c>
    </row>
    <row r="1409" spans="2:31" ht="14.5" hidden="1">
      <c r="B1409" s="29" t="s">
        <v>1513</v>
      </c>
      <c r="C1409" s="30" t="str">
        <f t="shared" si="244"/>
        <v>(Acreedores quirografarios)</v>
      </c>
      <c r="D1409" s="30">
        <v>5</v>
      </c>
      <c r="E1409" s="30" t="s">
        <v>5177</v>
      </c>
      <c r="F1409" s="30" t="s">
        <v>5178</v>
      </c>
      <c r="G1409" s="30" t="s">
        <v>4912</v>
      </c>
      <c r="H1409" s="31" t="s">
        <v>1515</v>
      </c>
      <c r="I1409" s="31" t="s">
        <v>48</v>
      </c>
      <c r="J1409" s="32">
        <v>633318</v>
      </c>
      <c r="K1409" s="33">
        <f t="shared" si="245"/>
        <v>132.77524450454416</v>
      </c>
      <c r="L1409" s="33">
        <v>633318</v>
      </c>
      <c r="M1409" s="33">
        <v>0</v>
      </c>
      <c r="N1409" s="33">
        <v>0</v>
      </c>
      <c r="O1409" s="33">
        <v>0</v>
      </c>
      <c r="P1409" s="33">
        <f t="shared" si="246"/>
        <v>633318</v>
      </c>
      <c r="Q1409" s="33">
        <f t="shared" si="247"/>
        <v>132.77524450454416</v>
      </c>
      <c r="R1409" s="33">
        <f t="shared" si="248"/>
        <v>633318</v>
      </c>
      <c r="S1409" s="33"/>
      <c r="T1409" s="30" t="str">
        <f t="shared" si="249"/>
        <v>COP</v>
      </c>
      <c r="U1409" s="33">
        <v>0</v>
      </c>
      <c r="V1409" s="33">
        <v>0</v>
      </c>
      <c r="W1409" s="33">
        <v>0</v>
      </c>
      <c r="X1409" s="33">
        <f t="shared" si="250"/>
        <v>633318</v>
      </c>
      <c r="Y1409" s="33">
        <f t="shared" si="251"/>
        <v>132.77524450454416</v>
      </c>
      <c r="Z1409" s="33">
        <f t="shared" si="252"/>
        <v>633318</v>
      </c>
      <c r="AA1409" s="34">
        <f t="shared" si="253"/>
        <v>1.5615980701994225E-05</v>
      </c>
      <c r="AB1409" s="33" t="s">
        <v>5179</v>
      </c>
      <c r="AC1409" s="35">
        <v>44890</v>
      </c>
      <c r="AD1409" s="33">
        <v>45</v>
      </c>
      <c r="AE1409" s="36">
        <f t="shared" si="254"/>
        <v>44935</v>
      </c>
    </row>
    <row r="1410" spans="2:31" ht="14.5" hidden="1">
      <c r="B1410" s="29" t="s">
        <v>1513</v>
      </c>
      <c r="C1410" s="30" t="str">
        <f t="shared" si="244"/>
        <v>(Acreedores quirografarios)</v>
      </c>
      <c r="D1410" s="30">
        <v>5</v>
      </c>
      <c r="E1410" s="30" t="s">
        <v>5177</v>
      </c>
      <c r="F1410" s="30" t="s">
        <v>5178</v>
      </c>
      <c r="G1410" s="30" t="s">
        <v>4912</v>
      </c>
      <c r="H1410" s="31" t="s">
        <v>1516</v>
      </c>
      <c r="I1410" s="31" t="s">
        <v>48</v>
      </c>
      <c r="J1410" s="32">
        <v>6159188</v>
      </c>
      <c r="K1410" s="33">
        <f t="shared" si="245"/>
        <v>1233.2217994276548</v>
      </c>
      <c r="L1410" s="33">
        <v>5882283</v>
      </c>
      <c r="M1410" s="33">
        <v>0</v>
      </c>
      <c r="N1410" s="33">
        <v>0</v>
      </c>
      <c r="O1410" s="33">
        <v>0</v>
      </c>
      <c r="P1410" s="33">
        <f t="shared" si="246"/>
        <v>6159188</v>
      </c>
      <c r="Q1410" s="33">
        <f t="shared" si="247"/>
        <v>1233.2217994276548</v>
      </c>
      <c r="R1410" s="33">
        <f t="shared" si="248"/>
        <v>5882283</v>
      </c>
      <c r="S1410" s="33"/>
      <c r="T1410" s="30" t="str">
        <f t="shared" si="249"/>
        <v>COP</v>
      </c>
      <c r="U1410" s="33">
        <v>0</v>
      </c>
      <c r="V1410" s="33">
        <v>0</v>
      </c>
      <c r="W1410" s="33">
        <v>0</v>
      </c>
      <c r="X1410" s="33">
        <f t="shared" si="250"/>
        <v>6159188</v>
      </c>
      <c r="Y1410" s="33">
        <f t="shared" si="251"/>
        <v>1233.2217994276548</v>
      </c>
      <c r="Z1410" s="33">
        <f t="shared" si="252"/>
        <v>5882283</v>
      </c>
      <c r="AA1410" s="34">
        <f t="shared" si="253"/>
        <v>0.00014504185545281942</v>
      </c>
      <c r="AB1410" s="33" t="s">
        <v>5179</v>
      </c>
      <c r="AC1410" s="35">
        <v>44911</v>
      </c>
      <c r="AD1410" s="33">
        <v>45</v>
      </c>
      <c r="AE1410" s="36">
        <f t="shared" si="254"/>
        <v>44956</v>
      </c>
    </row>
    <row r="1411" spans="2:31" ht="14.5" hidden="1">
      <c r="B1411" s="29" t="s">
        <v>1513</v>
      </c>
      <c r="C1411" s="30" t="str">
        <f t="shared" si="244"/>
        <v>(Acreedores quirografarios)</v>
      </c>
      <c r="D1411" s="30">
        <v>5</v>
      </c>
      <c r="E1411" s="30" t="s">
        <v>5177</v>
      </c>
      <c r="F1411" s="30" t="s">
        <v>5178</v>
      </c>
      <c r="G1411" s="30" t="s">
        <v>4912</v>
      </c>
      <c r="H1411" s="31" t="s">
        <v>1517</v>
      </c>
      <c r="I1411" s="31" t="s">
        <v>48</v>
      </c>
      <c r="J1411" s="32">
        <v>6232268</v>
      </c>
      <c r="K1411" s="33">
        <f t="shared" si="245"/>
        <v>1231.3846347369413</v>
      </c>
      <c r="L1411" s="33">
        <v>5873520</v>
      </c>
      <c r="M1411" s="33">
        <v>0</v>
      </c>
      <c r="N1411" s="33">
        <v>0</v>
      </c>
      <c r="O1411" s="33">
        <v>0</v>
      </c>
      <c r="P1411" s="33">
        <f t="shared" si="246"/>
        <v>6232268</v>
      </c>
      <c r="Q1411" s="33">
        <f t="shared" si="247"/>
        <v>1231.3846347369413</v>
      </c>
      <c r="R1411" s="33">
        <f t="shared" si="248"/>
        <v>5873520</v>
      </c>
      <c r="S1411" s="33"/>
      <c r="T1411" s="30" t="str">
        <f t="shared" si="249"/>
        <v>COP</v>
      </c>
      <c r="U1411" s="33">
        <v>0</v>
      </c>
      <c r="V1411" s="33">
        <v>0</v>
      </c>
      <c r="W1411" s="33">
        <v>0</v>
      </c>
      <c r="X1411" s="33">
        <f t="shared" si="250"/>
        <v>6232268</v>
      </c>
      <c r="Y1411" s="33">
        <f t="shared" si="251"/>
        <v>1231.3846347369413</v>
      </c>
      <c r="Z1411" s="33">
        <f t="shared" si="252"/>
        <v>5873520</v>
      </c>
      <c r="AA1411" s="34">
        <f t="shared" si="253"/>
        <v>0.00014482578258122634</v>
      </c>
      <c r="AB1411" s="33" t="s">
        <v>5179</v>
      </c>
      <c r="AC1411" s="35">
        <v>44916</v>
      </c>
      <c r="AD1411" s="33">
        <v>45</v>
      </c>
      <c r="AE1411" s="36">
        <f t="shared" si="254"/>
        <v>44961</v>
      </c>
    </row>
    <row r="1412" spans="2:31" ht="14.5" hidden="1">
      <c r="B1412" s="29" t="s">
        <v>1513</v>
      </c>
      <c r="C1412" s="30" t="str">
        <f t="shared" si="244"/>
        <v>(Acreedores quirografarios)</v>
      </c>
      <c r="D1412" s="30">
        <v>5</v>
      </c>
      <c r="E1412" s="30" t="s">
        <v>5177</v>
      </c>
      <c r="F1412" s="30" t="s">
        <v>5178</v>
      </c>
      <c r="G1412" s="30" t="s">
        <v>4912</v>
      </c>
      <c r="H1412" s="31" t="s">
        <v>1518</v>
      </c>
      <c r="I1412" s="31" t="s">
        <v>48</v>
      </c>
      <c r="J1412" s="32">
        <v>420056</v>
      </c>
      <c r="K1412" s="33">
        <f t="shared" si="245"/>
        <v>85.955742843066332</v>
      </c>
      <c r="L1412" s="33">
        <v>409996</v>
      </c>
      <c r="M1412" s="33">
        <v>0</v>
      </c>
      <c r="N1412" s="33">
        <v>0</v>
      </c>
      <c r="O1412" s="33">
        <v>0</v>
      </c>
      <c r="P1412" s="33">
        <f t="shared" si="246"/>
        <v>420056</v>
      </c>
      <c r="Q1412" s="33">
        <f t="shared" si="247"/>
        <v>85.955742843066332</v>
      </c>
      <c r="R1412" s="33">
        <f t="shared" si="248"/>
        <v>409996</v>
      </c>
      <c r="S1412" s="33"/>
      <c r="T1412" s="30" t="str">
        <f t="shared" si="249"/>
        <v>COP</v>
      </c>
      <c r="U1412" s="33">
        <v>0</v>
      </c>
      <c r="V1412" s="33">
        <v>0</v>
      </c>
      <c r="W1412" s="33">
        <v>0</v>
      </c>
      <c r="X1412" s="33">
        <f t="shared" si="250"/>
        <v>420056</v>
      </c>
      <c r="Y1412" s="33">
        <f t="shared" si="251"/>
        <v>85.955742843066332</v>
      </c>
      <c r="Z1412" s="33">
        <f t="shared" si="252"/>
        <v>409996</v>
      </c>
      <c r="AA1412" s="34">
        <f t="shared" si="253"/>
        <v>1.0109438897828301E-05</v>
      </c>
      <c r="AB1412" s="33" t="s">
        <v>5179</v>
      </c>
      <c r="AC1412" s="35">
        <v>44939</v>
      </c>
      <c r="AD1412" s="33">
        <v>45</v>
      </c>
      <c r="AE1412" s="36">
        <f t="shared" si="254"/>
        <v>44984</v>
      </c>
    </row>
    <row r="1413" spans="2:31" ht="14.5" hidden="1">
      <c r="B1413" s="29" t="s">
        <v>1519</v>
      </c>
      <c r="C1413" s="30" t="str">
        <f t="shared" si="244"/>
        <v>(Acreedores quirografarios)</v>
      </c>
      <c r="D1413" s="30">
        <v>5</v>
      </c>
      <c r="E1413" s="30" t="s">
        <v>5180</v>
      </c>
      <c r="F1413" s="30" t="s">
        <v>5181</v>
      </c>
      <c r="G1413" s="30" t="s">
        <v>5143</v>
      </c>
      <c r="H1413" s="31" t="s">
        <v>1520</v>
      </c>
      <c r="I1413" s="31" t="s">
        <v>62</v>
      </c>
      <c r="J1413" s="32">
        <v>62500</v>
      </c>
      <c r="K1413" s="33">
        <f t="shared" si="245"/>
        <v>62500</v>
      </c>
      <c r="L1413" s="33">
        <v>141080100</v>
      </c>
      <c r="M1413" s="33">
        <v>0</v>
      </c>
      <c r="N1413" s="33">
        <v>0</v>
      </c>
      <c r="O1413" s="33">
        <v>0</v>
      </c>
      <c r="P1413" s="33">
        <f t="shared" si="246"/>
        <v>62500</v>
      </c>
      <c r="Q1413" s="33">
        <f t="shared" si="247"/>
        <v>62500</v>
      </c>
      <c r="R1413" s="33">
        <f t="shared" si="248"/>
        <v>141080100</v>
      </c>
      <c r="S1413" s="33"/>
      <c r="T1413" s="30" t="str">
        <f t="shared" si="249"/>
        <v>USD</v>
      </c>
      <c r="U1413" s="33">
        <v>0</v>
      </c>
      <c r="V1413" s="33">
        <v>0</v>
      </c>
      <c r="W1413" s="33">
        <v>0</v>
      </c>
      <c r="X1413" s="33">
        <f t="shared" si="250"/>
        <v>62500</v>
      </c>
      <c r="Y1413" s="33">
        <f t="shared" si="251"/>
        <v>62500</v>
      </c>
      <c r="Z1413" s="33">
        <f t="shared" si="252"/>
        <v>141080100</v>
      </c>
      <c r="AA1413" s="34">
        <f t="shared" si="253"/>
        <v>0.0034786696715321769</v>
      </c>
      <c r="AB1413" s="33" t="s">
        <v>5182</v>
      </c>
      <c r="AC1413" s="35">
        <v>44945</v>
      </c>
      <c r="AD1413" s="33" t="s">
        <v>4909</v>
      </c>
      <c r="AE1413" s="36">
        <f>+AC1413</f>
        <v>44945</v>
      </c>
    </row>
    <row r="1414" spans="2:31" ht="14.5" hidden="1">
      <c r="B1414" s="29" t="s">
        <v>1521</v>
      </c>
      <c r="C1414" s="30" t="str">
        <f t="shared" si="244"/>
        <v>(Acreedores quirografarios)</v>
      </c>
      <c r="D1414" s="30">
        <v>5</v>
      </c>
      <c r="E1414" s="30" t="s">
        <v>5183</v>
      </c>
      <c r="F1414" s="30" t="s">
        <v>5184</v>
      </c>
      <c r="G1414" s="30" t="s">
        <v>4780</v>
      </c>
      <c r="H1414" s="31">
        <v>10688159</v>
      </c>
      <c r="I1414" s="31" t="s">
        <v>48</v>
      </c>
      <c r="J1414" s="32">
        <v>3891</v>
      </c>
      <c r="K1414" s="33">
        <f t="shared" si="245"/>
        <v>0.79625145444825307</v>
      </c>
      <c r="L1414" s="33">
        <v>3798</v>
      </c>
      <c r="M1414" s="33">
        <v>0</v>
      </c>
      <c r="N1414" s="33">
        <v>0</v>
      </c>
      <c r="O1414" s="33">
        <v>0</v>
      </c>
      <c r="P1414" s="33">
        <f t="shared" si="246"/>
        <v>3891</v>
      </c>
      <c r="Q1414" s="33">
        <f t="shared" si="247"/>
        <v>0.79625145444825307</v>
      </c>
      <c r="R1414" s="33">
        <f t="shared" si="248"/>
        <v>3798</v>
      </c>
      <c r="S1414" s="33"/>
      <c r="T1414" s="30" t="str">
        <f t="shared" si="249"/>
        <v>COP</v>
      </c>
      <c r="U1414" s="33">
        <v>0</v>
      </c>
      <c r="V1414" s="33">
        <v>0</v>
      </c>
      <c r="W1414" s="33">
        <v>0</v>
      </c>
      <c r="X1414" s="33">
        <f t="shared" si="250"/>
        <v>3891</v>
      </c>
      <c r="Y1414" s="33">
        <f t="shared" si="251"/>
        <v>0.79625145444825307</v>
      </c>
      <c r="Z1414" s="33">
        <f t="shared" si="252"/>
        <v>3798</v>
      </c>
      <c r="AA1414" s="34">
        <f t="shared" si="253"/>
        <v>9.3648837876349735E-08</v>
      </c>
      <c r="AB1414" s="33" t="s">
        <v>4992</v>
      </c>
      <c r="AC1414" s="35">
        <v>44901</v>
      </c>
      <c r="AD1414" s="33">
        <v>60</v>
      </c>
      <c r="AE1414" s="36">
        <f t="shared" si="255" ref="AE1414:AE1426">+AD1414+AC1414</f>
        <v>44961</v>
      </c>
    </row>
    <row r="1415" spans="2:31" ht="14.5" hidden="1">
      <c r="B1415" s="29" t="s">
        <v>1521</v>
      </c>
      <c r="C1415" s="30" t="str">
        <f t="shared" si="244"/>
        <v>(Acreedores quirografarios)</v>
      </c>
      <c r="D1415" s="30">
        <v>5</v>
      </c>
      <c r="E1415" s="30" t="s">
        <v>5183</v>
      </c>
      <c r="F1415" s="30" t="s">
        <v>5184</v>
      </c>
      <c r="G1415" s="30" t="s">
        <v>4780</v>
      </c>
      <c r="H1415" s="31">
        <v>10689369</v>
      </c>
      <c r="I1415" s="31" t="s">
        <v>48</v>
      </c>
      <c r="J1415" s="32">
        <v>395763</v>
      </c>
      <c r="K1415" s="33">
        <f t="shared" si="245"/>
        <v>80.984726983028807</v>
      </c>
      <c r="L1415" s="33">
        <v>386285</v>
      </c>
      <c r="M1415" s="33">
        <v>0</v>
      </c>
      <c r="N1415" s="33">
        <v>0</v>
      </c>
      <c r="O1415" s="33">
        <v>0</v>
      </c>
      <c r="P1415" s="33">
        <f t="shared" si="246"/>
        <v>395763</v>
      </c>
      <c r="Q1415" s="33">
        <f t="shared" si="247"/>
        <v>80.984726983028807</v>
      </c>
      <c r="R1415" s="33">
        <f t="shared" si="248"/>
        <v>386285</v>
      </c>
      <c r="S1415" s="33"/>
      <c r="T1415" s="30" t="str">
        <f t="shared" si="249"/>
        <v>COP</v>
      </c>
      <c r="U1415" s="33">
        <v>0</v>
      </c>
      <c r="V1415" s="33">
        <v>0</v>
      </c>
      <c r="W1415" s="33">
        <v>0</v>
      </c>
      <c r="X1415" s="33">
        <f t="shared" si="250"/>
        <v>395763</v>
      </c>
      <c r="Y1415" s="33">
        <f t="shared" si="251"/>
        <v>80.984726983028807</v>
      </c>
      <c r="Z1415" s="33">
        <f t="shared" si="252"/>
        <v>386285</v>
      </c>
      <c r="AA1415" s="34">
        <f t="shared" si="253"/>
        <v>9.5247870824291096E-06</v>
      </c>
      <c r="AB1415" s="33" t="s">
        <v>4992</v>
      </c>
      <c r="AC1415" s="35">
        <v>44909</v>
      </c>
      <c r="AD1415" s="33">
        <v>60</v>
      </c>
      <c r="AE1415" s="36">
        <f t="shared" si="255"/>
        <v>44969</v>
      </c>
    </row>
    <row r="1416" spans="2:31" ht="14.5" hidden="1">
      <c r="B1416" s="29" t="s">
        <v>1521</v>
      </c>
      <c r="C1416" s="30" t="str">
        <f t="shared" si="244"/>
        <v>(Acreedores quirografarios)</v>
      </c>
      <c r="D1416" s="30">
        <v>5</v>
      </c>
      <c r="E1416" s="30" t="s">
        <v>5183</v>
      </c>
      <c r="F1416" s="30" t="s">
        <v>5184</v>
      </c>
      <c r="G1416" s="30" t="s">
        <v>4780</v>
      </c>
      <c r="H1416" s="31">
        <v>10689364</v>
      </c>
      <c r="I1416" s="31" t="s">
        <v>48</v>
      </c>
      <c r="J1416" s="32">
        <v>559097</v>
      </c>
      <c r="K1416" s="33">
        <f t="shared" si="245"/>
        <v>104.92007086176713</v>
      </c>
      <c r="L1416" s="33">
        <v>500453</v>
      </c>
      <c r="M1416" s="33">
        <v>0</v>
      </c>
      <c r="N1416" s="33">
        <v>0</v>
      </c>
      <c r="O1416" s="33">
        <v>0</v>
      </c>
      <c r="P1416" s="33">
        <f t="shared" si="246"/>
        <v>559097</v>
      </c>
      <c r="Q1416" s="33">
        <f t="shared" si="247"/>
        <v>104.92007086176713</v>
      </c>
      <c r="R1416" s="33">
        <f t="shared" si="248"/>
        <v>500453</v>
      </c>
      <c r="S1416" s="33"/>
      <c r="T1416" s="30" t="str">
        <f t="shared" si="249"/>
        <v>COP</v>
      </c>
      <c r="U1416" s="33">
        <v>0</v>
      </c>
      <c r="V1416" s="33">
        <v>0</v>
      </c>
      <c r="W1416" s="33">
        <v>0</v>
      </c>
      <c r="X1416" s="33">
        <f t="shared" si="250"/>
        <v>559097</v>
      </c>
      <c r="Y1416" s="33">
        <f t="shared" si="251"/>
        <v>104.92007086176713</v>
      </c>
      <c r="Z1416" s="33">
        <f t="shared" si="252"/>
        <v>500453</v>
      </c>
      <c r="AA1416" s="34">
        <f t="shared" si="253"/>
        <v>1.2339874107881215E-05</v>
      </c>
      <c r="AB1416" s="33" t="s">
        <v>4992</v>
      </c>
      <c r="AC1416" s="35">
        <v>44909</v>
      </c>
      <c r="AD1416" s="33">
        <v>60</v>
      </c>
      <c r="AE1416" s="36">
        <f t="shared" si="255"/>
        <v>44969</v>
      </c>
    </row>
    <row r="1417" spans="2:31" ht="14.5" hidden="1">
      <c r="B1417" s="29" t="s">
        <v>1521</v>
      </c>
      <c r="C1417" s="30" t="str">
        <f t="shared" si="244"/>
        <v>(Acreedores quirografarios)</v>
      </c>
      <c r="D1417" s="30">
        <v>5</v>
      </c>
      <c r="E1417" s="30" t="s">
        <v>5183</v>
      </c>
      <c r="F1417" s="30" t="s">
        <v>5184</v>
      </c>
      <c r="G1417" s="30" t="s">
        <v>4780</v>
      </c>
      <c r="H1417" s="31">
        <v>10689368</v>
      </c>
      <c r="I1417" s="31" t="s">
        <v>48</v>
      </c>
      <c r="J1417" s="32">
        <v>401949</v>
      </c>
      <c r="K1417" s="33">
        <f t="shared" si="245"/>
        <v>82.250385232240006</v>
      </c>
      <c r="L1417" s="33">
        <v>392322</v>
      </c>
      <c r="M1417" s="33">
        <v>0</v>
      </c>
      <c r="N1417" s="33">
        <v>0</v>
      </c>
      <c r="O1417" s="33">
        <v>0</v>
      </c>
      <c r="P1417" s="33">
        <f t="shared" si="246"/>
        <v>401949</v>
      </c>
      <c r="Q1417" s="33">
        <f t="shared" si="247"/>
        <v>82.250385232240006</v>
      </c>
      <c r="R1417" s="33">
        <f t="shared" si="248"/>
        <v>392322</v>
      </c>
      <c r="S1417" s="33"/>
      <c r="T1417" s="30" t="str">
        <f t="shared" si="249"/>
        <v>COP</v>
      </c>
      <c r="U1417" s="33">
        <v>0</v>
      </c>
      <c r="V1417" s="33">
        <v>0</v>
      </c>
      <c r="W1417" s="33">
        <v>0</v>
      </c>
      <c r="X1417" s="33">
        <f t="shared" si="250"/>
        <v>401949</v>
      </c>
      <c r="Y1417" s="33">
        <f t="shared" si="251"/>
        <v>82.250385232240006</v>
      </c>
      <c r="Z1417" s="33">
        <f t="shared" si="252"/>
        <v>392322</v>
      </c>
      <c r="AA1417" s="34">
        <f t="shared" si="253"/>
        <v>9.6736438581688464E-06</v>
      </c>
      <c r="AB1417" s="33" t="s">
        <v>4992</v>
      </c>
      <c r="AC1417" s="35">
        <v>44909</v>
      </c>
      <c r="AD1417" s="33">
        <v>60</v>
      </c>
      <c r="AE1417" s="36">
        <f t="shared" si="255"/>
        <v>44969</v>
      </c>
    </row>
    <row r="1418" spans="2:31" ht="14.5" hidden="1">
      <c r="B1418" s="29" t="s">
        <v>1521</v>
      </c>
      <c r="C1418" s="30" t="str">
        <f t="shared" si="244"/>
        <v>(Acreedores quirografarios)</v>
      </c>
      <c r="D1418" s="30">
        <v>5</v>
      </c>
      <c r="E1418" s="30" t="s">
        <v>5183</v>
      </c>
      <c r="F1418" s="30" t="s">
        <v>5184</v>
      </c>
      <c r="G1418" s="30" t="s">
        <v>4780</v>
      </c>
      <c r="H1418" s="31">
        <v>10689367</v>
      </c>
      <c r="I1418" s="31" t="s">
        <v>48</v>
      </c>
      <c r="J1418" s="32">
        <v>544846</v>
      </c>
      <c r="K1418" s="33">
        <f t="shared" si="245"/>
        <v>111.49134668805098</v>
      </c>
      <c r="L1418" s="33">
        <v>531797</v>
      </c>
      <c r="M1418" s="33">
        <v>0</v>
      </c>
      <c r="N1418" s="33">
        <v>0</v>
      </c>
      <c r="O1418" s="33">
        <v>0</v>
      </c>
      <c r="P1418" s="33">
        <f t="shared" si="246"/>
        <v>544846</v>
      </c>
      <c r="Q1418" s="33">
        <f t="shared" si="247"/>
        <v>111.49134668805098</v>
      </c>
      <c r="R1418" s="33">
        <f t="shared" si="248"/>
        <v>531797</v>
      </c>
      <c r="S1418" s="33"/>
      <c r="T1418" s="30" t="str">
        <f t="shared" si="249"/>
        <v>COP</v>
      </c>
      <c r="U1418" s="33">
        <v>0</v>
      </c>
      <c r="V1418" s="33">
        <v>0</v>
      </c>
      <c r="W1418" s="33">
        <v>0</v>
      </c>
      <c r="X1418" s="33">
        <f t="shared" si="250"/>
        <v>544846</v>
      </c>
      <c r="Y1418" s="33">
        <f t="shared" si="251"/>
        <v>111.49134668805098</v>
      </c>
      <c r="Z1418" s="33">
        <f t="shared" si="252"/>
        <v>531797</v>
      </c>
      <c r="AA1418" s="34">
        <f t="shared" si="253"/>
        <v>1.3112735923151437E-05</v>
      </c>
      <c r="AB1418" s="33" t="s">
        <v>4992</v>
      </c>
      <c r="AC1418" s="35">
        <v>44909</v>
      </c>
      <c r="AD1418" s="33">
        <v>60</v>
      </c>
      <c r="AE1418" s="36">
        <f t="shared" si="255"/>
        <v>44969</v>
      </c>
    </row>
    <row r="1419" spans="2:31" ht="14.5" hidden="1">
      <c r="B1419" s="29" t="s">
        <v>1521</v>
      </c>
      <c r="C1419" s="30" t="str">
        <f t="shared" si="244"/>
        <v>(Acreedores quirografarios)</v>
      </c>
      <c r="D1419" s="30">
        <v>5</v>
      </c>
      <c r="E1419" s="30" t="s">
        <v>5183</v>
      </c>
      <c r="F1419" s="30" t="s">
        <v>5184</v>
      </c>
      <c r="G1419" s="30" t="s">
        <v>4780</v>
      </c>
      <c r="H1419" s="31">
        <v>10689365</v>
      </c>
      <c r="I1419" s="31" t="s">
        <v>48</v>
      </c>
      <c r="J1419" s="32">
        <v>399709</v>
      </c>
      <c r="K1419" s="33">
        <f t="shared" si="245"/>
        <v>72.363281864209554</v>
      </c>
      <c r="L1419" s="33">
        <v>345162</v>
      </c>
      <c r="M1419" s="33">
        <v>0</v>
      </c>
      <c r="N1419" s="33">
        <v>0</v>
      </c>
      <c r="O1419" s="33">
        <v>0</v>
      </c>
      <c r="P1419" s="33">
        <f t="shared" si="246"/>
        <v>399709</v>
      </c>
      <c r="Q1419" s="33">
        <f t="shared" si="247"/>
        <v>72.363281864209554</v>
      </c>
      <c r="R1419" s="33">
        <f t="shared" si="248"/>
        <v>345162</v>
      </c>
      <c r="S1419" s="33"/>
      <c r="T1419" s="30" t="str">
        <f t="shared" si="249"/>
        <v>COP</v>
      </c>
      <c r="U1419" s="33">
        <v>0</v>
      </c>
      <c r="V1419" s="33">
        <v>0</v>
      </c>
      <c r="W1419" s="33">
        <v>0</v>
      </c>
      <c r="X1419" s="33">
        <f t="shared" si="250"/>
        <v>399709</v>
      </c>
      <c r="Y1419" s="33">
        <f t="shared" si="251"/>
        <v>72.363281864209554</v>
      </c>
      <c r="Z1419" s="33">
        <f t="shared" si="252"/>
        <v>345162</v>
      </c>
      <c r="AA1419" s="34">
        <f t="shared" si="253"/>
        <v>8.5108004684245985E-06</v>
      </c>
      <c r="AB1419" s="33" t="s">
        <v>4992</v>
      </c>
      <c r="AC1419" s="35">
        <v>44909</v>
      </c>
      <c r="AD1419" s="33">
        <v>60</v>
      </c>
      <c r="AE1419" s="36">
        <f t="shared" si="255"/>
        <v>44969</v>
      </c>
    </row>
    <row r="1420" spans="2:31" ht="14.5" hidden="1">
      <c r="B1420" s="29" t="s">
        <v>1521</v>
      </c>
      <c r="C1420" s="30" t="str">
        <f t="shared" si="244"/>
        <v>(Acreedores quirografarios)</v>
      </c>
      <c r="D1420" s="30">
        <v>5</v>
      </c>
      <c r="E1420" s="30" t="s">
        <v>5183</v>
      </c>
      <c r="F1420" s="30" t="s">
        <v>5184</v>
      </c>
      <c r="G1420" s="30" t="s">
        <v>4780</v>
      </c>
      <c r="H1420" s="31">
        <v>10689366</v>
      </c>
      <c r="I1420" s="31" t="s">
        <v>48</v>
      </c>
      <c r="J1420" s="32">
        <v>560689</v>
      </c>
      <c r="K1420" s="33">
        <f t="shared" si="245"/>
        <v>114.73337735987504</v>
      </c>
      <c r="L1420" s="33">
        <v>547261</v>
      </c>
      <c r="M1420" s="33">
        <v>0</v>
      </c>
      <c r="N1420" s="33">
        <v>0</v>
      </c>
      <c r="O1420" s="33">
        <v>0</v>
      </c>
      <c r="P1420" s="33">
        <f t="shared" si="246"/>
        <v>560689</v>
      </c>
      <c r="Q1420" s="33">
        <f t="shared" si="247"/>
        <v>114.73337735987504</v>
      </c>
      <c r="R1420" s="33">
        <f t="shared" si="248"/>
        <v>547261</v>
      </c>
      <c r="S1420" s="33"/>
      <c r="T1420" s="30" t="str">
        <f t="shared" si="249"/>
        <v>COP</v>
      </c>
      <c r="U1420" s="33">
        <v>0</v>
      </c>
      <c r="V1420" s="33">
        <v>0</v>
      </c>
      <c r="W1420" s="33">
        <v>0</v>
      </c>
      <c r="X1420" s="33">
        <f t="shared" si="250"/>
        <v>560689</v>
      </c>
      <c r="Y1420" s="33">
        <f t="shared" si="251"/>
        <v>114.73337735987504</v>
      </c>
      <c r="Z1420" s="33">
        <f t="shared" si="252"/>
        <v>547261</v>
      </c>
      <c r="AA1420" s="34">
        <f t="shared" si="253"/>
        <v>1.3494038089797007E-05</v>
      </c>
      <c r="AB1420" s="33" t="s">
        <v>4992</v>
      </c>
      <c r="AC1420" s="35">
        <v>44909</v>
      </c>
      <c r="AD1420" s="33">
        <v>60</v>
      </c>
      <c r="AE1420" s="36">
        <f t="shared" si="255"/>
        <v>44969</v>
      </c>
    </row>
    <row r="1421" spans="2:31" ht="14.5" hidden="1">
      <c r="B1421" s="29" t="s">
        <v>1521</v>
      </c>
      <c r="C1421" s="30" t="str">
        <f t="shared" si="244"/>
        <v>(Acreedores quirografarios)</v>
      </c>
      <c r="D1421" s="30">
        <v>5</v>
      </c>
      <c r="E1421" s="30" t="s">
        <v>5183</v>
      </c>
      <c r="F1421" s="30" t="s">
        <v>5184</v>
      </c>
      <c r="G1421" s="30" t="s">
        <v>4780</v>
      </c>
      <c r="H1421" s="31">
        <v>10690089</v>
      </c>
      <c r="I1421" s="31" t="s">
        <v>48</v>
      </c>
      <c r="J1421" s="32">
        <v>391128</v>
      </c>
      <c r="K1421" s="33">
        <f t="shared" si="245"/>
        <v>80.036269484365334</v>
      </c>
      <c r="L1421" s="33">
        <v>381761</v>
      </c>
      <c r="M1421" s="33">
        <v>0</v>
      </c>
      <c r="N1421" s="33">
        <v>0</v>
      </c>
      <c r="O1421" s="33">
        <v>0</v>
      </c>
      <c r="P1421" s="33">
        <f t="shared" si="246"/>
        <v>391128</v>
      </c>
      <c r="Q1421" s="33">
        <f t="shared" si="247"/>
        <v>80.036269484365334</v>
      </c>
      <c r="R1421" s="33">
        <f t="shared" si="248"/>
        <v>381761</v>
      </c>
      <c r="S1421" s="33"/>
      <c r="T1421" s="30" t="str">
        <f t="shared" si="249"/>
        <v>COP</v>
      </c>
      <c r="U1421" s="33">
        <v>0</v>
      </c>
      <c r="V1421" s="33">
        <v>0</v>
      </c>
      <c r="W1421" s="33">
        <v>0</v>
      </c>
      <c r="X1421" s="33">
        <f t="shared" si="250"/>
        <v>391128</v>
      </c>
      <c r="Y1421" s="33">
        <f t="shared" si="251"/>
        <v>80.036269484365334</v>
      </c>
      <c r="Z1421" s="33">
        <f t="shared" si="252"/>
        <v>381761</v>
      </c>
      <c r="AA1421" s="34">
        <f t="shared" si="253"/>
        <v>9.4132369659065693E-06</v>
      </c>
      <c r="AB1421" s="33" t="s">
        <v>4992</v>
      </c>
      <c r="AC1421" s="35">
        <v>44914</v>
      </c>
      <c r="AD1421" s="33">
        <v>60</v>
      </c>
      <c r="AE1421" s="36">
        <f t="shared" si="255"/>
        <v>44974</v>
      </c>
    </row>
    <row r="1422" spans="2:31" ht="14.5" hidden="1">
      <c r="B1422" s="29" t="s">
        <v>1521</v>
      </c>
      <c r="C1422" s="30" t="str">
        <f t="shared" si="256" ref="C1422:C1485">+IF(D1422=1,$A$4,IF(D1422=2,$A$5,IF(D1422=3,$A$6,IF(D1422=4,$A$7,IF(D1422=5,$A$8,IF(D1422=6,$A$9,))))))</f>
        <v>(Acreedores quirografarios)</v>
      </c>
      <c r="D1422" s="30">
        <v>5</v>
      </c>
      <c r="E1422" s="30" t="s">
        <v>5183</v>
      </c>
      <c r="F1422" s="30" t="s">
        <v>5184</v>
      </c>
      <c r="G1422" s="30" t="s">
        <v>4780</v>
      </c>
      <c r="H1422" s="31">
        <v>10690091</v>
      </c>
      <c r="I1422" s="31" t="s">
        <v>48</v>
      </c>
      <c r="J1422" s="32">
        <v>148301</v>
      </c>
      <c r="K1422" s="33">
        <f t="shared" si="257" ref="K1422:K1485">+IF(I1422="USD",J1422,L1422/$L$3)</f>
        <v>30.346656603457131</v>
      </c>
      <c r="L1422" s="33">
        <v>144749</v>
      </c>
      <c r="M1422" s="33">
        <v>0</v>
      </c>
      <c r="N1422" s="33">
        <v>0</v>
      </c>
      <c r="O1422" s="33">
        <v>0</v>
      </c>
      <c r="P1422" s="33">
        <f t="shared" si="258" ref="P1422:P1485">+J1422+M1422</f>
        <v>148301</v>
      </c>
      <c r="Q1422" s="33">
        <f t="shared" si="259" ref="Q1422:Q1485">+K1422+N1422</f>
        <v>30.346656603457131</v>
      </c>
      <c r="R1422" s="33">
        <f t="shared" si="260" ref="R1422:R1485">+L1422+O1422</f>
        <v>144749</v>
      </c>
      <c r="S1422" s="33"/>
      <c r="T1422" s="30" t="str">
        <f t="shared" si="261" ref="T1422:T1485">+I1422</f>
        <v>COP</v>
      </c>
      <c r="U1422" s="33">
        <v>0</v>
      </c>
      <c r="V1422" s="33">
        <v>0</v>
      </c>
      <c r="W1422" s="33">
        <v>0</v>
      </c>
      <c r="X1422" s="33">
        <f t="shared" si="262" ref="X1422:X1485">+P1422+U1422</f>
        <v>148301</v>
      </c>
      <c r="Y1422" s="33">
        <f t="shared" si="263" ref="Y1422:Y1485">+Q1422+V1422</f>
        <v>30.346656603457131</v>
      </c>
      <c r="Z1422" s="33">
        <f t="shared" si="264" ref="Z1422:Z1485">+R1422+W1422</f>
        <v>144749</v>
      </c>
      <c r="AA1422" s="34">
        <f t="shared" si="265" ref="AA1422:AA1485">+IF(D1422=1,Z1422/$C$4,IF(D1422=2,Z1422/$C$5,IF(D1422=3,Z1422/$C$6,IF(D1422=4,Z1422/$C$7,IF(D1422=5,Z1422/$C$8,IF(D1422=6,Z1422/$C$9))))))</f>
        <v>3.5691352379578059E-06</v>
      </c>
      <c r="AB1422" s="33" t="s">
        <v>4992</v>
      </c>
      <c r="AC1422" s="35">
        <v>44914</v>
      </c>
      <c r="AD1422" s="33">
        <v>60</v>
      </c>
      <c r="AE1422" s="36">
        <f t="shared" si="255"/>
        <v>44974</v>
      </c>
    </row>
    <row r="1423" spans="2:31" ht="14.5" hidden="1">
      <c r="B1423" s="29" t="s">
        <v>1521</v>
      </c>
      <c r="C1423" s="30" t="str">
        <f t="shared" si="256"/>
        <v>(Acreedores quirografarios)</v>
      </c>
      <c r="D1423" s="30">
        <v>5</v>
      </c>
      <c r="E1423" s="30" t="s">
        <v>5183</v>
      </c>
      <c r="F1423" s="30" t="s">
        <v>5184</v>
      </c>
      <c r="G1423" s="30" t="s">
        <v>4780</v>
      </c>
      <c r="H1423" s="31">
        <v>10690093</v>
      </c>
      <c r="I1423" s="31" t="s">
        <v>48</v>
      </c>
      <c r="J1423" s="32">
        <v>149090</v>
      </c>
      <c r="K1423" s="33">
        <f t="shared" si="257"/>
        <v>30.508087256412672</v>
      </c>
      <c r="L1423" s="33">
        <v>145519</v>
      </c>
      <c r="M1423" s="33">
        <v>0</v>
      </c>
      <c r="N1423" s="33">
        <v>0</v>
      </c>
      <c r="O1423" s="33">
        <v>0</v>
      </c>
      <c r="P1423" s="33">
        <f t="shared" si="258"/>
        <v>149090</v>
      </c>
      <c r="Q1423" s="33">
        <f t="shared" si="259"/>
        <v>30.508087256412672</v>
      </c>
      <c r="R1423" s="33">
        <f t="shared" si="260"/>
        <v>145519</v>
      </c>
      <c r="S1423" s="33"/>
      <c r="T1423" s="30" t="str">
        <f t="shared" si="261"/>
        <v>COP</v>
      </c>
      <c r="U1423" s="33">
        <v>0</v>
      </c>
      <c r="V1423" s="33">
        <v>0</v>
      </c>
      <c r="W1423" s="33">
        <v>0</v>
      </c>
      <c r="X1423" s="33">
        <f t="shared" si="262"/>
        <v>149090</v>
      </c>
      <c r="Y1423" s="33">
        <f t="shared" si="263"/>
        <v>30.508087256412672</v>
      </c>
      <c r="Z1423" s="33">
        <f t="shared" si="264"/>
        <v>145519</v>
      </c>
      <c r="AA1423" s="34">
        <f t="shared" si="265"/>
        <v>3.5881214425825533E-06</v>
      </c>
      <c r="AB1423" s="33" t="s">
        <v>4992</v>
      </c>
      <c r="AC1423" s="35">
        <v>44914</v>
      </c>
      <c r="AD1423" s="33">
        <v>60</v>
      </c>
      <c r="AE1423" s="36">
        <f t="shared" si="255"/>
        <v>44974</v>
      </c>
    </row>
    <row r="1424" spans="2:31" ht="14.5" hidden="1">
      <c r="B1424" s="29" t="s">
        <v>1521</v>
      </c>
      <c r="C1424" s="30" t="str">
        <f t="shared" si="256"/>
        <v>(Acreedores quirografarios)</v>
      </c>
      <c r="D1424" s="30">
        <v>5</v>
      </c>
      <c r="E1424" s="30" t="s">
        <v>5183</v>
      </c>
      <c r="F1424" s="30" t="s">
        <v>5184</v>
      </c>
      <c r="G1424" s="30" t="s">
        <v>4780</v>
      </c>
      <c r="H1424" s="31">
        <v>10690095</v>
      </c>
      <c r="I1424" s="31" t="s">
        <v>48</v>
      </c>
      <c r="J1424" s="32">
        <v>586308</v>
      </c>
      <c r="K1424" s="33">
        <f t="shared" si="257"/>
        <v>119.97568057695733</v>
      </c>
      <c r="L1424" s="33">
        <v>572266</v>
      </c>
      <c r="M1424" s="33">
        <v>0</v>
      </c>
      <c r="N1424" s="33">
        <v>0</v>
      </c>
      <c r="O1424" s="33">
        <v>0</v>
      </c>
      <c r="P1424" s="33">
        <f t="shared" si="258"/>
        <v>586308</v>
      </c>
      <c r="Q1424" s="33">
        <f t="shared" si="259"/>
        <v>119.97568057695733</v>
      </c>
      <c r="R1424" s="33">
        <f t="shared" si="260"/>
        <v>572266</v>
      </c>
      <c r="S1424" s="33"/>
      <c r="T1424" s="30" t="str">
        <f t="shared" si="261"/>
        <v>COP</v>
      </c>
      <c r="U1424" s="33">
        <v>0</v>
      </c>
      <c r="V1424" s="33">
        <v>0</v>
      </c>
      <c r="W1424" s="33">
        <v>0</v>
      </c>
      <c r="X1424" s="33">
        <f t="shared" si="262"/>
        <v>586308</v>
      </c>
      <c r="Y1424" s="33">
        <f t="shared" si="263"/>
        <v>119.97568057695733</v>
      </c>
      <c r="Z1424" s="33">
        <f t="shared" si="264"/>
        <v>572266</v>
      </c>
      <c r="AA1424" s="34">
        <f t="shared" si="265"/>
        <v>1.4110596591929215E-05</v>
      </c>
      <c r="AB1424" s="33" t="s">
        <v>4992</v>
      </c>
      <c r="AC1424" s="35">
        <v>44914</v>
      </c>
      <c r="AD1424" s="33">
        <v>60</v>
      </c>
      <c r="AE1424" s="36">
        <f t="shared" si="255"/>
        <v>44974</v>
      </c>
    </row>
    <row r="1425" spans="2:31" ht="14.5" hidden="1">
      <c r="B1425" s="29" t="s">
        <v>1521</v>
      </c>
      <c r="C1425" s="30" t="str">
        <f t="shared" si="256"/>
        <v>(Acreedores quirografarios)</v>
      </c>
      <c r="D1425" s="30">
        <v>5</v>
      </c>
      <c r="E1425" s="30" t="s">
        <v>5183</v>
      </c>
      <c r="F1425" s="30" t="s">
        <v>5184</v>
      </c>
      <c r="G1425" s="30" t="s">
        <v>4780</v>
      </c>
      <c r="H1425" s="31">
        <v>10690094</v>
      </c>
      <c r="I1425" s="31" t="s">
        <v>48</v>
      </c>
      <c r="J1425" s="32">
        <v>262381</v>
      </c>
      <c r="K1425" s="33">
        <f t="shared" si="257"/>
        <v>53.690786922020607</v>
      </c>
      <c r="L1425" s="33">
        <v>256097</v>
      </c>
      <c r="M1425" s="33">
        <v>0</v>
      </c>
      <c r="N1425" s="33">
        <v>0</v>
      </c>
      <c r="O1425" s="33">
        <v>0</v>
      </c>
      <c r="P1425" s="33">
        <f t="shared" si="258"/>
        <v>262381</v>
      </c>
      <c r="Q1425" s="33">
        <f t="shared" si="259"/>
        <v>53.690786922020607</v>
      </c>
      <c r="R1425" s="33">
        <f t="shared" si="260"/>
        <v>256097</v>
      </c>
      <c r="S1425" s="33"/>
      <c r="T1425" s="30" t="str">
        <f t="shared" si="261"/>
        <v>COP</v>
      </c>
      <c r="U1425" s="33">
        <v>0</v>
      </c>
      <c r="V1425" s="33">
        <v>0</v>
      </c>
      <c r="W1425" s="33">
        <v>0</v>
      </c>
      <c r="X1425" s="33">
        <f t="shared" si="262"/>
        <v>262381</v>
      </c>
      <c r="Y1425" s="33">
        <f t="shared" si="263"/>
        <v>53.690786922020607</v>
      </c>
      <c r="Z1425" s="33">
        <f t="shared" si="264"/>
        <v>256097</v>
      </c>
      <c r="AA1425" s="34">
        <f t="shared" si="265"/>
        <v>6.3146883711478506E-06</v>
      </c>
      <c r="AB1425" s="33" t="s">
        <v>4992</v>
      </c>
      <c r="AC1425" s="35">
        <v>44914</v>
      </c>
      <c r="AD1425" s="33">
        <v>60</v>
      </c>
      <c r="AE1425" s="36">
        <f t="shared" si="255"/>
        <v>44974</v>
      </c>
    </row>
    <row r="1426" spans="2:31" ht="14.5" hidden="1">
      <c r="B1426" s="29" t="s">
        <v>1522</v>
      </c>
      <c r="C1426" s="30" t="str">
        <f t="shared" si="256"/>
        <v>(Acreedores quirografarios)</v>
      </c>
      <c r="D1426" s="30">
        <v>5</v>
      </c>
      <c r="E1426" s="30" t="s">
        <v>5185</v>
      </c>
      <c r="F1426" s="30" t="s">
        <v>5186</v>
      </c>
      <c r="G1426" s="30" t="s">
        <v>4780</v>
      </c>
      <c r="H1426" s="31" t="s">
        <v>1523</v>
      </c>
      <c r="I1426" s="31" t="s">
        <v>48</v>
      </c>
      <c r="J1426" s="32">
        <v>100260</v>
      </c>
      <c r="K1426" s="33">
        <f t="shared" si="257"/>
        <v>18.707296875163788</v>
      </c>
      <c r="L1426" s="33">
        <v>89231</v>
      </c>
      <c r="M1426" s="33">
        <v>0</v>
      </c>
      <c r="N1426" s="33">
        <v>0</v>
      </c>
      <c r="O1426" s="33">
        <v>0</v>
      </c>
      <c r="P1426" s="33">
        <f t="shared" si="258"/>
        <v>100260</v>
      </c>
      <c r="Q1426" s="33">
        <f t="shared" si="259"/>
        <v>18.707296875163788</v>
      </c>
      <c r="R1426" s="33">
        <f t="shared" si="260"/>
        <v>89231</v>
      </c>
      <c r="S1426" s="33"/>
      <c r="T1426" s="30" t="str">
        <f t="shared" si="261"/>
        <v>COP</v>
      </c>
      <c r="U1426" s="33">
        <v>0</v>
      </c>
      <c r="V1426" s="33">
        <v>0</v>
      </c>
      <c r="W1426" s="33">
        <v>0</v>
      </c>
      <c r="X1426" s="33">
        <f t="shared" si="262"/>
        <v>100260</v>
      </c>
      <c r="Y1426" s="33">
        <f t="shared" si="263"/>
        <v>18.707296875163788</v>
      </c>
      <c r="Z1426" s="33">
        <f t="shared" si="264"/>
        <v>89231</v>
      </c>
      <c r="AA1426" s="34">
        <f t="shared" si="265"/>
        <v>2.2002052271049403E-06</v>
      </c>
      <c r="AB1426" s="33" t="s">
        <v>676</v>
      </c>
      <c r="AC1426" s="35">
        <v>44936</v>
      </c>
      <c r="AD1426" s="33">
        <v>60</v>
      </c>
      <c r="AE1426" s="36">
        <f t="shared" si="255"/>
        <v>44996</v>
      </c>
    </row>
    <row r="1427" spans="2:31" ht="14.5" hidden="1">
      <c r="B1427" s="29" t="s">
        <v>1524</v>
      </c>
      <c r="C1427" s="30" t="str">
        <f t="shared" si="256"/>
        <v>(Proveedores estratégicos)</v>
      </c>
      <c r="D1427" s="30">
        <v>4</v>
      </c>
      <c r="E1427" s="30" t="s">
        <v>5187</v>
      </c>
      <c r="F1427" s="30" t="s">
        <v>5188</v>
      </c>
      <c r="G1427" s="30" t="s">
        <v>3909</v>
      </c>
      <c r="H1427" s="31" t="s">
        <v>1525</v>
      </c>
      <c r="I1427" s="31" t="s">
        <v>48</v>
      </c>
      <c r="J1427" s="32">
        <v>75288336</v>
      </c>
      <c r="K1427" s="33">
        <f t="shared" si="257"/>
        <v>15784.21459794333</v>
      </c>
      <c r="L1427" s="33">
        <v>75288336</v>
      </c>
      <c r="M1427" s="33">
        <v>0</v>
      </c>
      <c r="N1427" s="33">
        <v>0</v>
      </c>
      <c r="O1427" s="33">
        <v>0</v>
      </c>
      <c r="P1427" s="33">
        <f t="shared" si="258"/>
        <v>75288336</v>
      </c>
      <c r="Q1427" s="33">
        <f t="shared" si="259"/>
        <v>15784.21459794333</v>
      </c>
      <c r="R1427" s="33">
        <f t="shared" si="260"/>
        <v>75288336</v>
      </c>
      <c r="S1427" s="33"/>
      <c r="T1427" s="30" t="str">
        <f t="shared" si="261"/>
        <v>COP</v>
      </c>
      <c r="U1427" s="33">
        <v>0</v>
      </c>
      <c r="V1427" s="33">
        <v>0</v>
      </c>
      <c r="W1427" s="33">
        <v>0</v>
      </c>
      <c r="X1427" s="33">
        <f t="shared" si="262"/>
        <v>75288336</v>
      </c>
      <c r="Y1427" s="33">
        <f t="shared" si="263"/>
        <v>15784.21459794333</v>
      </c>
      <c r="Z1427" s="33">
        <f t="shared" si="264"/>
        <v>75288336</v>
      </c>
      <c r="AA1427" s="34">
        <f t="shared" si="265"/>
        <v>0.00010856188875807924</v>
      </c>
      <c r="AB1427" s="33" t="s">
        <v>953</v>
      </c>
      <c r="AC1427" s="35">
        <v>44950</v>
      </c>
      <c r="AD1427" s="33" t="s">
        <v>4947</v>
      </c>
      <c r="AE1427" s="36">
        <v>45043</v>
      </c>
    </row>
    <row r="1428" spans="2:31" ht="14.5" hidden="1">
      <c r="B1428" s="29" t="s">
        <v>1526</v>
      </c>
      <c r="C1428" s="30" t="str">
        <f t="shared" si="256"/>
        <v>(Proveedores estratégicos)</v>
      </c>
      <c r="D1428" s="30">
        <v>4</v>
      </c>
      <c r="E1428" s="30" t="s">
        <v>5189</v>
      </c>
      <c r="F1428" s="30" t="s">
        <v>5190</v>
      </c>
      <c r="G1428" s="30" t="s">
        <v>3909</v>
      </c>
      <c r="H1428" s="31" t="s">
        <v>1527</v>
      </c>
      <c r="I1428" s="31" t="s">
        <v>48</v>
      </c>
      <c r="J1428" s="32">
        <v>76646660</v>
      </c>
      <c r="K1428" s="33">
        <f t="shared" si="257"/>
        <v>15948.470077675398</v>
      </c>
      <c r="L1428" s="33">
        <v>76071810</v>
      </c>
      <c r="M1428" s="33">
        <v>0</v>
      </c>
      <c r="N1428" s="33">
        <v>0</v>
      </c>
      <c r="O1428" s="33">
        <v>0</v>
      </c>
      <c r="P1428" s="33">
        <f t="shared" si="258"/>
        <v>76646660</v>
      </c>
      <c r="Q1428" s="33">
        <f t="shared" si="259"/>
        <v>15948.470077675398</v>
      </c>
      <c r="R1428" s="33">
        <f t="shared" si="260"/>
        <v>76071810</v>
      </c>
      <c r="S1428" s="33"/>
      <c r="T1428" s="30" t="str">
        <f t="shared" si="261"/>
        <v>COP</v>
      </c>
      <c r="U1428" s="33">
        <v>0</v>
      </c>
      <c r="V1428" s="33">
        <v>0</v>
      </c>
      <c r="W1428" s="33">
        <v>0</v>
      </c>
      <c r="X1428" s="33">
        <f t="shared" si="262"/>
        <v>76646660</v>
      </c>
      <c r="Y1428" s="33">
        <f t="shared" si="263"/>
        <v>15948.470077675398</v>
      </c>
      <c r="Z1428" s="33">
        <f t="shared" si="264"/>
        <v>76071810</v>
      </c>
      <c r="AA1428" s="34">
        <f t="shared" si="265"/>
        <v>0.00010969161776726928</v>
      </c>
      <c r="AB1428" s="33" t="s">
        <v>4987</v>
      </c>
      <c r="AC1428" s="35">
        <v>44953</v>
      </c>
      <c r="AD1428" s="33">
        <v>14</v>
      </c>
      <c r="AE1428" s="36">
        <f t="shared" si="266" ref="AE1428:AE1491">+AD1428+AC1428</f>
        <v>44967</v>
      </c>
    </row>
    <row r="1429" spans="2:31" ht="14.5" hidden="1">
      <c r="B1429" s="29" t="s">
        <v>1526</v>
      </c>
      <c r="C1429" s="30" t="str">
        <f t="shared" si="256"/>
        <v>(Proveedores estratégicos)</v>
      </c>
      <c r="D1429" s="30">
        <v>4</v>
      </c>
      <c r="E1429" s="30" t="s">
        <v>5189</v>
      </c>
      <c r="F1429" s="30" t="s">
        <v>5190</v>
      </c>
      <c r="G1429" s="30" t="s">
        <v>3909</v>
      </c>
      <c r="H1429" s="31" t="s">
        <v>1528</v>
      </c>
      <c r="I1429" s="31" t="s">
        <v>48</v>
      </c>
      <c r="J1429" s="32">
        <v>65360375</v>
      </c>
      <c r="K1429" s="33">
        <f t="shared" si="257"/>
        <v>13615.535289369685</v>
      </c>
      <c r="L1429" s="33">
        <v>64944061</v>
      </c>
      <c r="M1429" s="33">
        <v>0</v>
      </c>
      <c r="N1429" s="33">
        <v>0</v>
      </c>
      <c r="O1429" s="33">
        <v>0</v>
      </c>
      <c r="P1429" s="33">
        <f t="shared" si="258"/>
        <v>65360375</v>
      </c>
      <c r="Q1429" s="33">
        <f t="shared" si="259"/>
        <v>13615.535289369685</v>
      </c>
      <c r="R1429" s="33">
        <f t="shared" si="260"/>
        <v>64944061</v>
      </c>
      <c r="S1429" s="33"/>
      <c r="T1429" s="30" t="str">
        <f t="shared" si="261"/>
        <v>COP</v>
      </c>
      <c r="U1429" s="33">
        <v>0</v>
      </c>
      <c r="V1429" s="33">
        <v>0</v>
      </c>
      <c r="W1429" s="33">
        <v>0</v>
      </c>
      <c r="X1429" s="33">
        <f t="shared" si="262"/>
        <v>65360375</v>
      </c>
      <c r="Y1429" s="33">
        <f t="shared" si="263"/>
        <v>13615.535289369685</v>
      </c>
      <c r="Z1429" s="33">
        <f t="shared" si="264"/>
        <v>64944061</v>
      </c>
      <c r="AA1429" s="34">
        <f t="shared" si="265"/>
        <v>9.3645978917370574E-05</v>
      </c>
      <c r="AB1429" s="33" t="s">
        <v>4987</v>
      </c>
      <c r="AC1429" s="35">
        <v>44953</v>
      </c>
      <c r="AD1429" s="33">
        <v>14</v>
      </c>
      <c r="AE1429" s="36">
        <f t="shared" si="266"/>
        <v>44967</v>
      </c>
    </row>
    <row r="1430" spans="2:31" ht="14.5" hidden="1">
      <c r="B1430" s="29" t="s">
        <v>1526</v>
      </c>
      <c r="C1430" s="30" t="str">
        <f t="shared" si="256"/>
        <v>(Proveedores estratégicos)</v>
      </c>
      <c r="D1430" s="30">
        <v>4</v>
      </c>
      <c r="E1430" s="30" t="s">
        <v>5189</v>
      </c>
      <c r="F1430" s="30" t="s">
        <v>5190</v>
      </c>
      <c r="G1430" s="30" t="s">
        <v>3909</v>
      </c>
      <c r="H1430" s="31" t="s">
        <v>1529</v>
      </c>
      <c r="I1430" s="31" t="s">
        <v>48</v>
      </c>
      <c r="J1430" s="32">
        <v>43467742</v>
      </c>
      <c r="K1430" s="33">
        <f t="shared" si="257"/>
        <v>9044.6731029277635</v>
      </c>
      <c r="L1430" s="33">
        <v>43141734</v>
      </c>
      <c r="M1430" s="33">
        <v>0</v>
      </c>
      <c r="N1430" s="33">
        <v>0</v>
      </c>
      <c r="O1430" s="33">
        <v>0</v>
      </c>
      <c r="P1430" s="33">
        <f t="shared" si="258"/>
        <v>43467742</v>
      </c>
      <c r="Q1430" s="33">
        <f t="shared" si="259"/>
        <v>9044.6731029277635</v>
      </c>
      <c r="R1430" s="33">
        <f t="shared" si="260"/>
        <v>43141734</v>
      </c>
      <c r="S1430" s="33"/>
      <c r="T1430" s="30" t="str">
        <f t="shared" si="261"/>
        <v>COP</v>
      </c>
      <c r="U1430" s="33">
        <v>0</v>
      </c>
      <c r="V1430" s="33">
        <v>0</v>
      </c>
      <c r="W1430" s="33">
        <v>0</v>
      </c>
      <c r="X1430" s="33">
        <f t="shared" si="262"/>
        <v>43467742</v>
      </c>
      <c r="Y1430" s="33">
        <f t="shared" si="263"/>
        <v>9044.6731029277635</v>
      </c>
      <c r="Z1430" s="33">
        <f t="shared" si="264"/>
        <v>43141734</v>
      </c>
      <c r="AA1430" s="34">
        <f t="shared" si="265"/>
        <v>6.2208150374563263E-05</v>
      </c>
      <c r="AB1430" s="33" t="s">
        <v>4987</v>
      </c>
      <c r="AC1430" s="35">
        <v>44955</v>
      </c>
      <c r="AD1430" s="33">
        <v>14</v>
      </c>
      <c r="AE1430" s="36">
        <f t="shared" si="266"/>
        <v>44969</v>
      </c>
    </row>
    <row r="1431" spans="2:31" ht="14.5" hidden="1">
      <c r="B1431" s="29" t="s">
        <v>1526</v>
      </c>
      <c r="C1431" s="30" t="str">
        <f t="shared" si="256"/>
        <v>(Proveedores estratégicos)</v>
      </c>
      <c r="D1431" s="30">
        <v>4</v>
      </c>
      <c r="E1431" s="30" t="s">
        <v>5189</v>
      </c>
      <c r="F1431" s="30" t="s">
        <v>5190</v>
      </c>
      <c r="G1431" s="30" t="s">
        <v>3909</v>
      </c>
      <c r="H1431" s="31" t="s">
        <v>1530</v>
      </c>
      <c r="I1431" s="31" t="s">
        <v>48</v>
      </c>
      <c r="J1431" s="32">
        <v>73035662</v>
      </c>
      <c r="K1431" s="33">
        <f t="shared" si="257"/>
        <v>15214.413451156744</v>
      </c>
      <c r="L1431" s="33">
        <v>72570470</v>
      </c>
      <c r="M1431" s="33">
        <v>0</v>
      </c>
      <c r="N1431" s="33">
        <v>0</v>
      </c>
      <c r="O1431" s="33">
        <v>0</v>
      </c>
      <c r="P1431" s="33">
        <f t="shared" si="258"/>
        <v>73035662</v>
      </c>
      <c r="Q1431" s="33">
        <f t="shared" si="259"/>
        <v>15214.413451156744</v>
      </c>
      <c r="R1431" s="33">
        <f t="shared" si="260"/>
        <v>72570470</v>
      </c>
      <c r="S1431" s="33"/>
      <c r="T1431" s="30" t="str">
        <f t="shared" si="261"/>
        <v>COP</v>
      </c>
      <c r="U1431" s="33">
        <v>0</v>
      </c>
      <c r="V1431" s="33">
        <v>0</v>
      </c>
      <c r="W1431" s="33">
        <v>0</v>
      </c>
      <c r="X1431" s="33">
        <f t="shared" si="262"/>
        <v>73035662</v>
      </c>
      <c r="Y1431" s="33">
        <f t="shared" si="263"/>
        <v>15214.413451156744</v>
      </c>
      <c r="Z1431" s="33">
        <f t="shared" si="264"/>
        <v>72570470</v>
      </c>
      <c r="AA1431" s="34">
        <f t="shared" si="265"/>
        <v>0.00010464286647617669</v>
      </c>
      <c r="AB1431" s="33" t="s">
        <v>4987</v>
      </c>
      <c r="AC1431" s="35">
        <v>44955</v>
      </c>
      <c r="AD1431" s="33">
        <v>14</v>
      </c>
      <c r="AE1431" s="36">
        <f t="shared" si="266"/>
        <v>44969</v>
      </c>
    </row>
    <row r="1432" spans="2:31" ht="14.5" hidden="1">
      <c r="B1432" s="29" t="s">
        <v>1526</v>
      </c>
      <c r="C1432" s="30" t="str">
        <f t="shared" si="256"/>
        <v>(Proveedores estratégicos)</v>
      </c>
      <c r="D1432" s="30">
        <v>4</v>
      </c>
      <c r="E1432" s="30" t="s">
        <v>5189</v>
      </c>
      <c r="F1432" s="30" t="s">
        <v>5190</v>
      </c>
      <c r="G1432" s="30" t="s">
        <v>3909</v>
      </c>
      <c r="H1432" s="31" t="s">
        <v>1531</v>
      </c>
      <c r="I1432" s="31" t="s">
        <v>48</v>
      </c>
      <c r="J1432" s="32">
        <v>36288648</v>
      </c>
      <c r="K1432" s="33">
        <f t="shared" si="257"/>
        <v>7550.8628153925174</v>
      </c>
      <c r="L1432" s="33">
        <v>36016483</v>
      </c>
      <c r="M1432" s="33">
        <v>0</v>
      </c>
      <c r="N1432" s="33">
        <v>0</v>
      </c>
      <c r="O1432" s="33">
        <v>0</v>
      </c>
      <c r="P1432" s="33">
        <f t="shared" si="258"/>
        <v>36288648</v>
      </c>
      <c r="Q1432" s="33">
        <f t="shared" si="259"/>
        <v>7550.8628153925174</v>
      </c>
      <c r="R1432" s="33">
        <f t="shared" si="260"/>
        <v>36016483</v>
      </c>
      <c r="S1432" s="33"/>
      <c r="T1432" s="30" t="str">
        <f t="shared" si="261"/>
        <v>COP</v>
      </c>
      <c r="U1432" s="33">
        <v>0</v>
      </c>
      <c r="V1432" s="33">
        <v>0</v>
      </c>
      <c r="W1432" s="33">
        <v>0</v>
      </c>
      <c r="X1432" s="33">
        <f t="shared" si="262"/>
        <v>36288648</v>
      </c>
      <c r="Y1432" s="33">
        <f t="shared" si="263"/>
        <v>7550.8628153925174</v>
      </c>
      <c r="Z1432" s="33">
        <f t="shared" si="264"/>
        <v>36016483</v>
      </c>
      <c r="AA1432" s="34">
        <f t="shared" si="265"/>
        <v>5.193390674623559E-05</v>
      </c>
      <c r="AB1432" s="33" t="s">
        <v>4987</v>
      </c>
      <c r="AC1432" s="35">
        <v>44955</v>
      </c>
      <c r="AD1432" s="33">
        <v>14</v>
      </c>
      <c r="AE1432" s="36">
        <f t="shared" si="266"/>
        <v>44969</v>
      </c>
    </row>
    <row r="1433" spans="2:31" ht="14.5" hidden="1">
      <c r="B1433" s="29" t="s">
        <v>1526</v>
      </c>
      <c r="C1433" s="30" t="str">
        <f t="shared" si="256"/>
        <v>(Proveedores estratégicos)</v>
      </c>
      <c r="D1433" s="30">
        <v>4</v>
      </c>
      <c r="E1433" s="30" t="s">
        <v>5189</v>
      </c>
      <c r="F1433" s="30" t="s">
        <v>5190</v>
      </c>
      <c r="G1433" s="30" t="s">
        <v>3909</v>
      </c>
      <c r="H1433" s="31" t="s">
        <v>1532</v>
      </c>
      <c r="I1433" s="31" t="s">
        <v>48</v>
      </c>
      <c r="J1433" s="32">
        <v>82510508</v>
      </c>
      <c r="K1433" s="33">
        <f t="shared" si="257"/>
        <v>17188.160633982199</v>
      </c>
      <c r="L1433" s="33">
        <v>81984948</v>
      </c>
      <c r="M1433" s="33">
        <v>0</v>
      </c>
      <c r="N1433" s="33">
        <v>0</v>
      </c>
      <c r="O1433" s="33">
        <v>0</v>
      </c>
      <c r="P1433" s="33">
        <f t="shared" si="258"/>
        <v>82510508</v>
      </c>
      <c r="Q1433" s="33">
        <f t="shared" si="259"/>
        <v>17188.160633982199</v>
      </c>
      <c r="R1433" s="33">
        <f t="shared" si="260"/>
        <v>81984948</v>
      </c>
      <c r="S1433" s="33"/>
      <c r="T1433" s="30" t="str">
        <f t="shared" si="261"/>
        <v>COP</v>
      </c>
      <c r="U1433" s="33">
        <v>0</v>
      </c>
      <c r="V1433" s="33">
        <v>0</v>
      </c>
      <c r="W1433" s="33">
        <v>0</v>
      </c>
      <c r="X1433" s="33">
        <f t="shared" si="262"/>
        <v>82510508</v>
      </c>
      <c r="Y1433" s="33">
        <f t="shared" si="263"/>
        <v>17188.160633982199</v>
      </c>
      <c r="Z1433" s="33">
        <f t="shared" si="264"/>
        <v>81984948</v>
      </c>
      <c r="AA1433" s="34">
        <f t="shared" si="265"/>
        <v>0.0001182180571053252</v>
      </c>
      <c r="AB1433" s="33" t="s">
        <v>4987</v>
      </c>
      <c r="AC1433" s="35">
        <v>44955</v>
      </c>
      <c r="AD1433" s="33">
        <v>14</v>
      </c>
      <c r="AE1433" s="36">
        <f t="shared" si="266"/>
        <v>44969</v>
      </c>
    </row>
    <row r="1434" spans="2:31" ht="14.5" hidden="1">
      <c r="B1434" s="29" t="s">
        <v>1526</v>
      </c>
      <c r="C1434" s="30" t="str">
        <f t="shared" si="256"/>
        <v>(Proveedores estratégicos)</v>
      </c>
      <c r="D1434" s="30">
        <v>4</v>
      </c>
      <c r="E1434" s="30" t="s">
        <v>5189</v>
      </c>
      <c r="F1434" s="30" t="s">
        <v>5190</v>
      </c>
      <c r="G1434" s="30" t="s">
        <v>3909</v>
      </c>
      <c r="H1434" s="31" t="s">
        <v>1533</v>
      </c>
      <c r="I1434" s="31" t="s">
        <v>48</v>
      </c>
      <c r="J1434" s="32">
        <v>70884448</v>
      </c>
      <c r="K1434" s="33">
        <f t="shared" si="257"/>
        <v>14749.481639883852</v>
      </c>
      <c r="L1434" s="33">
        <v>70352815</v>
      </c>
      <c r="M1434" s="33">
        <v>0</v>
      </c>
      <c r="N1434" s="33">
        <v>0</v>
      </c>
      <c r="O1434" s="33">
        <v>0</v>
      </c>
      <c r="P1434" s="33">
        <f t="shared" si="258"/>
        <v>70884448</v>
      </c>
      <c r="Q1434" s="33">
        <f t="shared" si="259"/>
        <v>14749.481639883852</v>
      </c>
      <c r="R1434" s="33">
        <f t="shared" si="260"/>
        <v>70352815</v>
      </c>
      <c r="S1434" s="33"/>
      <c r="T1434" s="30" t="str">
        <f t="shared" si="261"/>
        <v>COP</v>
      </c>
      <c r="U1434" s="33">
        <v>0</v>
      </c>
      <c r="V1434" s="33">
        <v>0</v>
      </c>
      <c r="W1434" s="33">
        <v>0</v>
      </c>
      <c r="X1434" s="33">
        <f t="shared" si="262"/>
        <v>70884448</v>
      </c>
      <c r="Y1434" s="33">
        <f t="shared" si="263"/>
        <v>14749.481639883852</v>
      </c>
      <c r="Z1434" s="33">
        <f t="shared" si="264"/>
        <v>70352815</v>
      </c>
      <c r="AA1434" s="34">
        <f t="shared" si="265"/>
        <v>0.00010144512259970426</v>
      </c>
      <c r="AB1434" s="33" t="s">
        <v>4987</v>
      </c>
      <c r="AC1434" s="35">
        <v>44956</v>
      </c>
      <c r="AD1434" s="33">
        <v>14</v>
      </c>
      <c r="AE1434" s="36">
        <f t="shared" si="266"/>
        <v>44970</v>
      </c>
    </row>
    <row r="1435" spans="2:31" ht="14.5" hidden="1">
      <c r="B1435" s="29" t="s">
        <v>1526</v>
      </c>
      <c r="C1435" s="30" t="str">
        <f t="shared" si="256"/>
        <v>(Proveedores estratégicos)</v>
      </c>
      <c r="D1435" s="30">
        <v>4</v>
      </c>
      <c r="E1435" s="30" t="s">
        <v>5189</v>
      </c>
      <c r="F1435" s="30" t="s">
        <v>5190</v>
      </c>
      <c r="G1435" s="30" t="s">
        <v>3909</v>
      </c>
      <c r="H1435" s="31" t="s">
        <v>1534</v>
      </c>
      <c r="I1435" s="31" t="s">
        <v>48</v>
      </c>
      <c r="J1435" s="32">
        <v>31834833</v>
      </c>
      <c r="K1435" s="33">
        <f t="shared" si="257"/>
        <v>6631.5804480224742</v>
      </c>
      <c r="L1435" s="33">
        <v>31631644</v>
      </c>
      <c r="M1435" s="33">
        <v>0</v>
      </c>
      <c r="N1435" s="33">
        <v>0</v>
      </c>
      <c r="O1435" s="33">
        <v>0</v>
      </c>
      <c r="P1435" s="33">
        <f t="shared" si="258"/>
        <v>31834833</v>
      </c>
      <c r="Q1435" s="33">
        <f t="shared" si="259"/>
        <v>6631.5804480224742</v>
      </c>
      <c r="R1435" s="33">
        <f t="shared" si="260"/>
        <v>31631644</v>
      </c>
      <c r="S1435" s="33"/>
      <c r="T1435" s="30" t="str">
        <f t="shared" si="261"/>
        <v>COP</v>
      </c>
      <c r="U1435" s="33">
        <v>0</v>
      </c>
      <c r="V1435" s="33">
        <v>0</v>
      </c>
      <c r="W1435" s="33">
        <v>0</v>
      </c>
      <c r="X1435" s="33">
        <f t="shared" si="262"/>
        <v>31834833</v>
      </c>
      <c r="Y1435" s="33">
        <f t="shared" si="263"/>
        <v>6631.5804480224742</v>
      </c>
      <c r="Z1435" s="33">
        <f t="shared" si="264"/>
        <v>31631644</v>
      </c>
      <c r="AA1435" s="34">
        <f t="shared" si="265"/>
        <v>4.5611195566377831E-05</v>
      </c>
      <c r="AB1435" s="33" t="s">
        <v>4987</v>
      </c>
      <c r="AC1435" s="35">
        <v>44956</v>
      </c>
      <c r="AD1435" s="33">
        <v>14</v>
      </c>
      <c r="AE1435" s="36">
        <f t="shared" si="266"/>
        <v>44970</v>
      </c>
    </row>
    <row r="1436" spans="2:31" ht="14.5" hidden="1">
      <c r="B1436" s="29" t="s">
        <v>1526</v>
      </c>
      <c r="C1436" s="30" t="str">
        <f t="shared" si="256"/>
        <v>(Proveedores estratégicos)</v>
      </c>
      <c r="D1436" s="30">
        <v>4</v>
      </c>
      <c r="E1436" s="30" t="s">
        <v>5189</v>
      </c>
      <c r="F1436" s="30" t="s">
        <v>5190</v>
      </c>
      <c r="G1436" s="30" t="s">
        <v>3909</v>
      </c>
      <c r="H1436" s="31" t="s">
        <v>1535</v>
      </c>
      <c r="I1436" s="31" t="s">
        <v>48</v>
      </c>
      <c r="J1436" s="32">
        <v>33348658</v>
      </c>
      <c r="K1436" s="33">
        <f t="shared" si="257"/>
        <v>6939.116114762518</v>
      </c>
      <c r="L1436" s="33">
        <v>33098543</v>
      </c>
      <c r="M1436" s="33">
        <v>0</v>
      </c>
      <c r="N1436" s="33">
        <v>0</v>
      </c>
      <c r="O1436" s="33">
        <v>0</v>
      </c>
      <c r="P1436" s="33">
        <f t="shared" si="258"/>
        <v>33348658</v>
      </c>
      <c r="Q1436" s="33">
        <f t="shared" si="259"/>
        <v>6939.116114762518</v>
      </c>
      <c r="R1436" s="33">
        <f t="shared" si="260"/>
        <v>33098543</v>
      </c>
      <c r="S1436" s="33"/>
      <c r="T1436" s="30" t="str">
        <f t="shared" si="261"/>
        <v>COP</v>
      </c>
      <c r="U1436" s="33">
        <v>0</v>
      </c>
      <c r="V1436" s="33">
        <v>0</v>
      </c>
      <c r="W1436" s="33">
        <v>0</v>
      </c>
      <c r="X1436" s="33">
        <f t="shared" si="262"/>
        <v>33348658</v>
      </c>
      <c r="Y1436" s="33">
        <f t="shared" si="263"/>
        <v>6939.116114762518</v>
      </c>
      <c r="Z1436" s="33">
        <f t="shared" si="264"/>
        <v>33098543</v>
      </c>
      <c r="AA1436" s="34">
        <f t="shared" si="265"/>
        <v>4.7726388098423404E-05</v>
      </c>
      <c r="AB1436" s="33" t="s">
        <v>4987</v>
      </c>
      <c r="AC1436" s="35">
        <v>44957</v>
      </c>
      <c r="AD1436" s="33">
        <v>14</v>
      </c>
      <c r="AE1436" s="36">
        <f t="shared" si="266"/>
        <v>44971</v>
      </c>
    </row>
    <row r="1437" spans="2:31" ht="14.5" hidden="1">
      <c r="B1437" s="29" t="s">
        <v>1526</v>
      </c>
      <c r="C1437" s="30" t="str">
        <f t="shared" si="256"/>
        <v>(Proveedores estratégicos)</v>
      </c>
      <c r="D1437" s="30">
        <v>4</v>
      </c>
      <c r="E1437" s="30" t="s">
        <v>5189</v>
      </c>
      <c r="F1437" s="30" t="s">
        <v>5190</v>
      </c>
      <c r="G1437" s="30" t="s">
        <v>3909</v>
      </c>
      <c r="H1437" s="31" t="s">
        <v>1536</v>
      </c>
      <c r="I1437" s="31" t="s">
        <v>48</v>
      </c>
      <c r="J1437" s="32">
        <v>70357840</v>
      </c>
      <c r="K1437" s="33">
        <f t="shared" si="257"/>
        <v>14656.388565678164</v>
      </c>
      <c r="L1437" s="33">
        <v>69908775</v>
      </c>
      <c r="M1437" s="33">
        <v>0</v>
      </c>
      <c r="N1437" s="33">
        <v>0</v>
      </c>
      <c r="O1437" s="33">
        <v>0</v>
      </c>
      <c r="P1437" s="33">
        <f t="shared" si="258"/>
        <v>70357840</v>
      </c>
      <c r="Q1437" s="33">
        <f t="shared" si="259"/>
        <v>14656.388565678164</v>
      </c>
      <c r="R1437" s="33">
        <f t="shared" si="260"/>
        <v>69908775</v>
      </c>
      <c r="S1437" s="33"/>
      <c r="T1437" s="30" t="str">
        <f t="shared" si="261"/>
        <v>COP</v>
      </c>
      <c r="U1437" s="33">
        <v>0</v>
      </c>
      <c r="V1437" s="33">
        <v>0</v>
      </c>
      <c r="W1437" s="33">
        <v>0</v>
      </c>
      <c r="X1437" s="33">
        <f t="shared" si="262"/>
        <v>70357840</v>
      </c>
      <c r="Y1437" s="33">
        <f t="shared" si="263"/>
        <v>14656.388565678164</v>
      </c>
      <c r="Z1437" s="33">
        <f t="shared" si="264"/>
        <v>69908775</v>
      </c>
      <c r="AA1437" s="34">
        <f t="shared" si="265"/>
        <v>0.00010080483987272067</v>
      </c>
      <c r="AB1437" s="33" t="s">
        <v>4987</v>
      </c>
      <c r="AC1437" s="35">
        <v>44957</v>
      </c>
      <c r="AD1437" s="33">
        <v>14</v>
      </c>
      <c r="AE1437" s="36">
        <f t="shared" si="266"/>
        <v>44971</v>
      </c>
    </row>
    <row r="1438" spans="2:31" ht="14.5" hidden="1">
      <c r="B1438" s="29" t="s">
        <v>1526</v>
      </c>
      <c r="C1438" s="30" t="str">
        <f t="shared" si="256"/>
        <v>(Proveedores estratégicos)</v>
      </c>
      <c r="D1438" s="30">
        <v>4</v>
      </c>
      <c r="E1438" s="30" t="s">
        <v>5189</v>
      </c>
      <c r="F1438" s="30" t="s">
        <v>5190</v>
      </c>
      <c r="G1438" s="30" t="s">
        <v>3909</v>
      </c>
      <c r="H1438" s="31" t="s">
        <v>1537</v>
      </c>
      <c r="I1438" s="31" t="s">
        <v>48</v>
      </c>
      <c r="J1438" s="32">
        <v>56271596</v>
      </c>
      <c r="K1438" s="33">
        <f t="shared" si="257"/>
        <v>11722.209503443504</v>
      </c>
      <c r="L1438" s="33">
        <v>55913181</v>
      </c>
      <c r="M1438" s="33">
        <v>0</v>
      </c>
      <c r="N1438" s="33">
        <v>0</v>
      </c>
      <c r="O1438" s="33">
        <v>0</v>
      </c>
      <c r="P1438" s="33">
        <f t="shared" si="258"/>
        <v>56271596</v>
      </c>
      <c r="Q1438" s="33">
        <f t="shared" si="259"/>
        <v>11722.209503443504</v>
      </c>
      <c r="R1438" s="33">
        <f t="shared" si="260"/>
        <v>55913181</v>
      </c>
      <c r="S1438" s="33"/>
      <c r="T1438" s="30" t="str">
        <f t="shared" si="261"/>
        <v>COP</v>
      </c>
      <c r="U1438" s="33">
        <v>0</v>
      </c>
      <c r="V1438" s="33">
        <v>0</v>
      </c>
      <c r="W1438" s="33">
        <v>0</v>
      </c>
      <c r="X1438" s="33">
        <f t="shared" si="262"/>
        <v>56271596</v>
      </c>
      <c r="Y1438" s="33">
        <f t="shared" si="263"/>
        <v>11722.209503443504</v>
      </c>
      <c r="Z1438" s="33">
        <f t="shared" si="264"/>
        <v>55913181</v>
      </c>
      <c r="AA1438" s="34">
        <f t="shared" si="265"/>
        <v>8.0623916775532798E-05</v>
      </c>
      <c r="AB1438" s="33" t="s">
        <v>4987</v>
      </c>
      <c r="AC1438" s="35">
        <v>44957</v>
      </c>
      <c r="AD1438" s="33">
        <v>14</v>
      </c>
      <c r="AE1438" s="36">
        <f t="shared" si="266"/>
        <v>44971</v>
      </c>
    </row>
    <row r="1439" spans="2:31" ht="14.5" hidden="1">
      <c r="B1439" s="29" t="s">
        <v>1526</v>
      </c>
      <c r="C1439" s="30" t="str">
        <f t="shared" si="256"/>
        <v>(Proveedores estratégicos)</v>
      </c>
      <c r="D1439" s="30">
        <v>4</v>
      </c>
      <c r="E1439" s="30" t="s">
        <v>5189</v>
      </c>
      <c r="F1439" s="30" t="s">
        <v>5190</v>
      </c>
      <c r="G1439" s="30" t="s">
        <v>3909</v>
      </c>
      <c r="H1439" s="31" t="s">
        <v>1538</v>
      </c>
      <c r="I1439" s="31" t="s">
        <v>48</v>
      </c>
      <c r="J1439" s="32">
        <v>74260364</v>
      </c>
      <c r="K1439" s="33">
        <f t="shared" si="257"/>
        <v>15469.554807803179</v>
      </c>
      <c r="L1439" s="33">
        <v>73787456</v>
      </c>
      <c r="M1439" s="33">
        <v>0</v>
      </c>
      <c r="N1439" s="33">
        <v>0</v>
      </c>
      <c r="O1439" s="33">
        <v>0</v>
      </c>
      <c r="P1439" s="33">
        <f t="shared" si="258"/>
        <v>74260364</v>
      </c>
      <c r="Q1439" s="33">
        <f t="shared" si="259"/>
        <v>15469.554807803179</v>
      </c>
      <c r="R1439" s="33">
        <f t="shared" si="260"/>
        <v>73787456</v>
      </c>
      <c r="S1439" s="33"/>
      <c r="T1439" s="30" t="str">
        <f t="shared" si="261"/>
        <v>COP</v>
      </c>
      <c r="U1439" s="33">
        <v>0</v>
      </c>
      <c r="V1439" s="33">
        <v>0</v>
      </c>
      <c r="W1439" s="33">
        <v>0</v>
      </c>
      <c r="X1439" s="33">
        <f t="shared" si="262"/>
        <v>74260364</v>
      </c>
      <c r="Y1439" s="33">
        <f t="shared" si="263"/>
        <v>15469.554807803179</v>
      </c>
      <c r="Z1439" s="33">
        <f t="shared" si="264"/>
        <v>73787456</v>
      </c>
      <c r="AA1439" s="34">
        <f t="shared" si="265"/>
        <v>0.00010639769738055661</v>
      </c>
      <c r="AB1439" s="33" t="s">
        <v>4987</v>
      </c>
      <c r="AC1439" s="35">
        <v>44958</v>
      </c>
      <c r="AD1439" s="33">
        <v>14</v>
      </c>
      <c r="AE1439" s="36">
        <f t="shared" si="266"/>
        <v>44972</v>
      </c>
    </row>
    <row r="1440" spans="2:31" ht="14.5" hidden="1">
      <c r="B1440" s="29" t="s">
        <v>1526</v>
      </c>
      <c r="C1440" s="30" t="str">
        <f t="shared" si="256"/>
        <v>(Proveedores estratégicos)</v>
      </c>
      <c r="D1440" s="30">
        <v>4</v>
      </c>
      <c r="E1440" s="30" t="s">
        <v>5189</v>
      </c>
      <c r="F1440" s="30" t="s">
        <v>5190</v>
      </c>
      <c r="G1440" s="30" t="s">
        <v>3909</v>
      </c>
      <c r="H1440" s="31" t="s">
        <v>1539</v>
      </c>
      <c r="I1440" s="31" t="s">
        <v>48</v>
      </c>
      <c r="J1440" s="32">
        <v>28034317</v>
      </c>
      <c r="K1440" s="33">
        <f t="shared" si="257"/>
        <v>5833.3197060704215</v>
      </c>
      <c r="L1440" s="33">
        <v>27824060</v>
      </c>
      <c r="M1440" s="33">
        <v>0</v>
      </c>
      <c r="N1440" s="33">
        <v>0</v>
      </c>
      <c r="O1440" s="33">
        <v>0</v>
      </c>
      <c r="P1440" s="33">
        <f t="shared" si="258"/>
        <v>28034317</v>
      </c>
      <c r="Q1440" s="33">
        <f t="shared" si="259"/>
        <v>5833.3197060704215</v>
      </c>
      <c r="R1440" s="33">
        <f t="shared" si="260"/>
        <v>27824060</v>
      </c>
      <c r="S1440" s="33"/>
      <c r="T1440" s="30" t="str">
        <f t="shared" si="261"/>
        <v>COP</v>
      </c>
      <c r="U1440" s="33">
        <v>0</v>
      </c>
      <c r="V1440" s="33">
        <v>0</v>
      </c>
      <c r="W1440" s="33">
        <v>0</v>
      </c>
      <c r="X1440" s="33">
        <f t="shared" si="262"/>
        <v>28034317</v>
      </c>
      <c r="Y1440" s="33">
        <f t="shared" si="263"/>
        <v>5833.3197060704215</v>
      </c>
      <c r="Z1440" s="33">
        <f t="shared" si="264"/>
        <v>27824060</v>
      </c>
      <c r="AA1440" s="34">
        <f t="shared" si="265"/>
        <v>4.0120856257443681E-05</v>
      </c>
      <c r="AB1440" s="33" t="s">
        <v>4987</v>
      </c>
      <c r="AC1440" s="35">
        <v>44958</v>
      </c>
      <c r="AD1440" s="33">
        <v>14</v>
      </c>
      <c r="AE1440" s="36">
        <f t="shared" si="266"/>
        <v>44972</v>
      </c>
    </row>
    <row r="1441" spans="2:31" ht="14.5" hidden="1">
      <c r="B1441" s="29" t="s">
        <v>1526</v>
      </c>
      <c r="C1441" s="30" t="str">
        <f t="shared" si="256"/>
        <v>(Proveedores estratégicos)</v>
      </c>
      <c r="D1441" s="30">
        <v>4</v>
      </c>
      <c r="E1441" s="30" t="s">
        <v>5189</v>
      </c>
      <c r="F1441" s="30" t="s">
        <v>5190</v>
      </c>
      <c r="G1441" s="30" t="s">
        <v>3909</v>
      </c>
      <c r="H1441" s="31" t="s">
        <v>1540</v>
      </c>
      <c r="I1441" s="31" t="s">
        <v>48</v>
      </c>
      <c r="J1441" s="32">
        <v>31536553</v>
      </c>
      <c r="K1441" s="33">
        <f t="shared" si="257"/>
        <v>6562.0572973992885</v>
      </c>
      <c r="L1441" s="33">
        <v>31300029</v>
      </c>
      <c r="M1441" s="33">
        <v>0</v>
      </c>
      <c r="N1441" s="33">
        <v>0</v>
      </c>
      <c r="O1441" s="33">
        <v>0</v>
      </c>
      <c r="P1441" s="33">
        <f t="shared" si="258"/>
        <v>31536553</v>
      </c>
      <c r="Q1441" s="33">
        <f t="shared" si="259"/>
        <v>6562.0572973992885</v>
      </c>
      <c r="R1441" s="33">
        <f t="shared" si="260"/>
        <v>31300029</v>
      </c>
      <c r="S1441" s="33"/>
      <c r="T1441" s="30" t="str">
        <f t="shared" si="261"/>
        <v>COP</v>
      </c>
      <c r="U1441" s="33">
        <v>0</v>
      </c>
      <c r="V1441" s="33">
        <v>0</v>
      </c>
      <c r="W1441" s="33">
        <v>0</v>
      </c>
      <c r="X1441" s="33">
        <f t="shared" si="262"/>
        <v>31536553</v>
      </c>
      <c r="Y1441" s="33">
        <f t="shared" si="263"/>
        <v>6562.0572973992885</v>
      </c>
      <c r="Z1441" s="33">
        <f t="shared" si="264"/>
        <v>31300029</v>
      </c>
      <c r="AA1441" s="34">
        <f t="shared" si="265"/>
        <v>4.5133023877996907E-05</v>
      </c>
      <c r="AB1441" s="33" t="s">
        <v>4987</v>
      </c>
      <c r="AC1441" s="35">
        <v>44958</v>
      </c>
      <c r="AD1441" s="33">
        <v>14</v>
      </c>
      <c r="AE1441" s="36">
        <f t="shared" si="266"/>
        <v>44972</v>
      </c>
    </row>
    <row r="1442" spans="2:31" ht="14.5" hidden="1">
      <c r="B1442" s="29" t="s">
        <v>1526</v>
      </c>
      <c r="C1442" s="30" t="str">
        <f t="shared" si="256"/>
        <v>(Proveedores estratégicos)</v>
      </c>
      <c r="D1442" s="30">
        <v>4</v>
      </c>
      <c r="E1442" s="30" t="s">
        <v>5189</v>
      </c>
      <c r="F1442" s="30" t="s">
        <v>5190</v>
      </c>
      <c r="G1442" s="30" t="s">
        <v>3909</v>
      </c>
      <c r="H1442" s="31" t="s">
        <v>1541</v>
      </c>
      <c r="I1442" s="31" t="s">
        <v>48</v>
      </c>
      <c r="J1442" s="32">
        <v>24135273</v>
      </c>
      <c r="K1442" s="33">
        <f t="shared" si="257"/>
        <v>5022.0149480591626</v>
      </c>
      <c r="L1442" s="33">
        <v>23954258</v>
      </c>
      <c r="M1442" s="33">
        <v>0</v>
      </c>
      <c r="N1442" s="33">
        <v>0</v>
      </c>
      <c r="O1442" s="33">
        <v>0</v>
      </c>
      <c r="P1442" s="33">
        <f t="shared" si="258"/>
        <v>24135273</v>
      </c>
      <c r="Q1442" s="33">
        <f t="shared" si="259"/>
        <v>5022.0149480591626</v>
      </c>
      <c r="R1442" s="33">
        <f t="shared" si="260"/>
        <v>23954258</v>
      </c>
      <c r="S1442" s="33"/>
      <c r="T1442" s="30" t="str">
        <f t="shared" si="261"/>
        <v>COP</v>
      </c>
      <c r="U1442" s="33">
        <v>0</v>
      </c>
      <c r="V1442" s="33">
        <v>0</v>
      </c>
      <c r="W1442" s="33">
        <v>0</v>
      </c>
      <c r="X1442" s="33">
        <f t="shared" si="262"/>
        <v>24135273</v>
      </c>
      <c r="Y1442" s="33">
        <f t="shared" si="263"/>
        <v>5022.0149480591626</v>
      </c>
      <c r="Z1442" s="33">
        <f t="shared" si="264"/>
        <v>23954258</v>
      </c>
      <c r="AA1442" s="34">
        <f t="shared" si="265"/>
        <v>3.4540801808640443E-05</v>
      </c>
      <c r="AB1442" s="33" t="s">
        <v>4987</v>
      </c>
      <c r="AC1442" s="35">
        <v>44959</v>
      </c>
      <c r="AD1442" s="33">
        <v>14</v>
      </c>
      <c r="AE1442" s="36">
        <f t="shared" si="266"/>
        <v>44973</v>
      </c>
    </row>
    <row r="1443" spans="2:31" ht="14.5" hidden="1">
      <c r="B1443" s="29" t="s">
        <v>1526</v>
      </c>
      <c r="C1443" s="30" t="str">
        <f t="shared" si="256"/>
        <v>(Proveedores estratégicos)</v>
      </c>
      <c r="D1443" s="30">
        <v>4</v>
      </c>
      <c r="E1443" s="30" t="s">
        <v>5189</v>
      </c>
      <c r="F1443" s="30" t="s">
        <v>5190</v>
      </c>
      <c r="G1443" s="30" t="s">
        <v>3909</v>
      </c>
      <c r="H1443" s="31" t="s">
        <v>1542</v>
      </c>
      <c r="I1443" s="31" t="s">
        <v>48</v>
      </c>
      <c r="J1443" s="32">
        <v>44821388</v>
      </c>
      <c r="K1443" s="33">
        <f t="shared" si="257"/>
        <v>9336.9611203706609</v>
      </c>
      <c r="L1443" s="33">
        <v>44535904</v>
      </c>
      <c r="M1443" s="33">
        <v>0</v>
      </c>
      <c r="N1443" s="33">
        <v>0</v>
      </c>
      <c r="O1443" s="33">
        <v>0</v>
      </c>
      <c r="P1443" s="33">
        <f t="shared" si="258"/>
        <v>44821388</v>
      </c>
      <c r="Q1443" s="33">
        <f t="shared" si="259"/>
        <v>9336.9611203706609</v>
      </c>
      <c r="R1443" s="33">
        <f t="shared" si="260"/>
        <v>44535904</v>
      </c>
      <c r="S1443" s="33"/>
      <c r="T1443" s="30" t="str">
        <f t="shared" si="261"/>
        <v>COP</v>
      </c>
      <c r="U1443" s="33">
        <v>0</v>
      </c>
      <c r="V1443" s="33">
        <v>0</v>
      </c>
      <c r="W1443" s="33">
        <v>0</v>
      </c>
      <c r="X1443" s="33">
        <f t="shared" si="262"/>
        <v>44821388</v>
      </c>
      <c r="Y1443" s="33">
        <f t="shared" si="263"/>
        <v>9336.9611203706609</v>
      </c>
      <c r="Z1443" s="33">
        <f t="shared" si="264"/>
        <v>44535904</v>
      </c>
      <c r="AA1443" s="34">
        <f t="shared" si="265"/>
        <v>6.4218471448067286E-05</v>
      </c>
      <c r="AB1443" s="33" t="s">
        <v>4987</v>
      </c>
      <c r="AC1443" s="35">
        <v>44959</v>
      </c>
      <c r="AD1443" s="33">
        <v>14</v>
      </c>
      <c r="AE1443" s="36">
        <f t="shared" si="266"/>
        <v>44973</v>
      </c>
    </row>
    <row r="1444" spans="2:31" ht="14.5" hidden="1">
      <c r="B1444" s="29" t="s">
        <v>1526</v>
      </c>
      <c r="C1444" s="30" t="str">
        <f t="shared" si="256"/>
        <v>(Proveedores estratégicos)</v>
      </c>
      <c r="D1444" s="30">
        <v>4</v>
      </c>
      <c r="E1444" s="30" t="s">
        <v>5189</v>
      </c>
      <c r="F1444" s="30" t="s">
        <v>5190</v>
      </c>
      <c r="G1444" s="30" t="s">
        <v>3909</v>
      </c>
      <c r="H1444" s="31" t="s">
        <v>1543</v>
      </c>
      <c r="I1444" s="31" t="s">
        <v>48</v>
      </c>
      <c r="J1444" s="32">
        <v>129913576</v>
      </c>
      <c r="K1444" s="33">
        <f t="shared" si="257"/>
        <v>27062.924620271075</v>
      </c>
      <c r="L1444" s="33">
        <v>129086091</v>
      </c>
      <c r="M1444" s="33">
        <v>0</v>
      </c>
      <c r="N1444" s="33">
        <v>0</v>
      </c>
      <c r="O1444" s="33">
        <v>0</v>
      </c>
      <c r="P1444" s="33">
        <f t="shared" si="258"/>
        <v>129913576</v>
      </c>
      <c r="Q1444" s="33">
        <f t="shared" si="259"/>
        <v>27062.924620271075</v>
      </c>
      <c r="R1444" s="33">
        <f t="shared" si="260"/>
        <v>129086091</v>
      </c>
      <c r="S1444" s="33"/>
      <c r="T1444" s="30" t="str">
        <f t="shared" si="261"/>
        <v>COP</v>
      </c>
      <c r="U1444" s="33">
        <v>0</v>
      </c>
      <c r="V1444" s="33">
        <v>0</v>
      </c>
      <c r="W1444" s="33">
        <v>0</v>
      </c>
      <c r="X1444" s="33">
        <f t="shared" si="262"/>
        <v>129913576</v>
      </c>
      <c r="Y1444" s="33">
        <f t="shared" si="263"/>
        <v>27062.924620271075</v>
      </c>
      <c r="Z1444" s="33">
        <f t="shared" si="264"/>
        <v>129086091</v>
      </c>
      <c r="AA1444" s="34">
        <f t="shared" si="265"/>
        <v>0.00018613547059078705</v>
      </c>
      <c r="AB1444" s="33" t="s">
        <v>4987</v>
      </c>
      <c r="AC1444" s="35">
        <v>44960</v>
      </c>
      <c r="AD1444" s="33">
        <v>14</v>
      </c>
      <c r="AE1444" s="36">
        <f t="shared" si="266"/>
        <v>44974</v>
      </c>
    </row>
    <row r="1445" spans="2:31" ht="14.5" hidden="1">
      <c r="B1445" s="29" t="s">
        <v>1526</v>
      </c>
      <c r="C1445" s="30" t="str">
        <f t="shared" si="256"/>
        <v>(Proveedores estratégicos)</v>
      </c>
      <c r="D1445" s="30">
        <v>4</v>
      </c>
      <c r="E1445" s="30" t="s">
        <v>5189</v>
      </c>
      <c r="F1445" s="30" t="s">
        <v>5190</v>
      </c>
      <c r="G1445" s="30" t="s">
        <v>3909</v>
      </c>
      <c r="H1445" s="31" t="s">
        <v>1544</v>
      </c>
      <c r="I1445" s="31" t="s">
        <v>48</v>
      </c>
      <c r="J1445" s="32">
        <v>95712317</v>
      </c>
      <c r="K1445" s="33">
        <f t="shared" si="257"/>
        <v>19915.610553790997</v>
      </c>
      <c r="L1445" s="33">
        <v>94994475</v>
      </c>
      <c r="M1445" s="33">
        <v>0</v>
      </c>
      <c r="N1445" s="33">
        <v>0</v>
      </c>
      <c r="O1445" s="33">
        <v>0</v>
      </c>
      <c r="P1445" s="33">
        <f t="shared" si="258"/>
        <v>95712317</v>
      </c>
      <c r="Q1445" s="33">
        <f t="shared" si="259"/>
        <v>19915.610553790997</v>
      </c>
      <c r="R1445" s="33">
        <f t="shared" si="260"/>
        <v>94994475</v>
      </c>
      <c r="S1445" s="33"/>
      <c r="T1445" s="30" t="str">
        <f t="shared" si="261"/>
        <v>COP</v>
      </c>
      <c r="U1445" s="33">
        <v>0</v>
      </c>
      <c r="V1445" s="33">
        <v>0</v>
      </c>
      <c r="W1445" s="33">
        <v>0</v>
      </c>
      <c r="X1445" s="33">
        <f t="shared" si="262"/>
        <v>95712317</v>
      </c>
      <c r="Y1445" s="33">
        <f t="shared" si="263"/>
        <v>19915.610553790997</v>
      </c>
      <c r="Z1445" s="33">
        <f t="shared" si="264"/>
        <v>94994475</v>
      </c>
      <c r="AA1445" s="34">
        <f t="shared" si="265"/>
        <v>0.00013697712255962384</v>
      </c>
      <c r="AB1445" s="33" t="s">
        <v>4987</v>
      </c>
      <c r="AC1445" s="35">
        <v>44960</v>
      </c>
      <c r="AD1445" s="33">
        <v>14</v>
      </c>
      <c r="AE1445" s="36">
        <f t="shared" si="266"/>
        <v>44974</v>
      </c>
    </row>
    <row r="1446" spans="2:31" ht="14.5" hidden="1">
      <c r="B1446" s="29" t="s">
        <v>1526</v>
      </c>
      <c r="C1446" s="30" t="str">
        <f t="shared" si="256"/>
        <v>(Proveedores estratégicos)</v>
      </c>
      <c r="D1446" s="30">
        <v>4</v>
      </c>
      <c r="E1446" s="30" t="s">
        <v>5189</v>
      </c>
      <c r="F1446" s="30" t="s">
        <v>5190</v>
      </c>
      <c r="G1446" s="30" t="s">
        <v>3909</v>
      </c>
      <c r="H1446" s="31" t="s">
        <v>1545</v>
      </c>
      <c r="I1446" s="31" t="s">
        <v>48</v>
      </c>
      <c r="J1446" s="32">
        <v>34401471</v>
      </c>
      <c r="K1446" s="33">
        <f t="shared" si="257"/>
        <v>7158.1831713785541</v>
      </c>
      <c r="L1446" s="33">
        <v>34143460</v>
      </c>
      <c r="M1446" s="33">
        <v>0</v>
      </c>
      <c r="N1446" s="33">
        <v>0</v>
      </c>
      <c r="O1446" s="33">
        <v>0</v>
      </c>
      <c r="P1446" s="33">
        <f t="shared" si="258"/>
        <v>34401471</v>
      </c>
      <c r="Q1446" s="33">
        <f t="shared" si="259"/>
        <v>7158.1831713785541</v>
      </c>
      <c r="R1446" s="33">
        <f t="shared" si="260"/>
        <v>34143460</v>
      </c>
      <c r="S1446" s="33"/>
      <c r="T1446" s="30" t="str">
        <f t="shared" si="261"/>
        <v>COP</v>
      </c>
      <c r="U1446" s="33">
        <v>0</v>
      </c>
      <c r="V1446" s="33">
        <v>0</v>
      </c>
      <c r="W1446" s="33">
        <v>0</v>
      </c>
      <c r="X1446" s="33">
        <f t="shared" si="262"/>
        <v>34401471</v>
      </c>
      <c r="Y1446" s="33">
        <f t="shared" si="263"/>
        <v>7158.1831713785541</v>
      </c>
      <c r="Z1446" s="33">
        <f t="shared" si="264"/>
        <v>34143460</v>
      </c>
      <c r="AA1446" s="34">
        <f t="shared" si="265"/>
        <v>4.9233104399278103E-05</v>
      </c>
      <c r="AB1446" s="33" t="s">
        <v>4987</v>
      </c>
      <c r="AC1446" s="35">
        <v>44963</v>
      </c>
      <c r="AD1446" s="33">
        <v>14</v>
      </c>
      <c r="AE1446" s="36">
        <f t="shared" si="266"/>
        <v>44977</v>
      </c>
    </row>
    <row r="1447" spans="2:31" ht="14.5" hidden="1">
      <c r="B1447" s="29" t="s">
        <v>1526</v>
      </c>
      <c r="C1447" s="30" t="str">
        <f t="shared" si="256"/>
        <v>(Proveedores estratégicos)</v>
      </c>
      <c r="D1447" s="30">
        <v>4</v>
      </c>
      <c r="E1447" s="30" t="s">
        <v>5189</v>
      </c>
      <c r="F1447" s="30" t="s">
        <v>5190</v>
      </c>
      <c r="G1447" s="30" t="s">
        <v>3909</v>
      </c>
      <c r="H1447" s="31" t="s">
        <v>1546</v>
      </c>
      <c r="I1447" s="31" t="s">
        <v>48</v>
      </c>
      <c r="J1447" s="32">
        <v>35890985</v>
      </c>
      <c r="K1447" s="33">
        <f t="shared" si="257"/>
        <v>7468.1180749918758</v>
      </c>
      <c r="L1447" s="33">
        <v>35621803</v>
      </c>
      <c r="M1447" s="33">
        <v>0</v>
      </c>
      <c r="N1447" s="33">
        <v>0</v>
      </c>
      <c r="O1447" s="33">
        <v>0</v>
      </c>
      <c r="P1447" s="33">
        <f t="shared" si="258"/>
        <v>35890985</v>
      </c>
      <c r="Q1447" s="33">
        <f t="shared" si="259"/>
        <v>7468.1180749918758</v>
      </c>
      <c r="R1447" s="33">
        <f t="shared" si="260"/>
        <v>35621803</v>
      </c>
      <c r="S1447" s="33"/>
      <c r="T1447" s="30" t="str">
        <f t="shared" si="261"/>
        <v>COP</v>
      </c>
      <c r="U1447" s="33">
        <v>0</v>
      </c>
      <c r="V1447" s="33">
        <v>0</v>
      </c>
      <c r="W1447" s="33">
        <v>0</v>
      </c>
      <c r="X1447" s="33">
        <f t="shared" si="262"/>
        <v>35890985</v>
      </c>
      <c r="Y1447" s="33">
        <f t="shared" si="263"/>
        <v>7468.1180749918758</v>
      </c>
      <c r="Z1447" s="33">
        <f t="shared" si="264"/>
        <v>35621803</v>
      </c>
      <c r="AA1447" s="34">
        <f t="shared" si="265"/>
        <v>5.1364798587768137E-05</v>
      </c>
      <c r="AB1447" s="33" t="s">
        <v>4987</v>
      </c>
      <c r="AC1447" s="35">
        <v>44963</v>
      </c>
      <c r="AD1447" s="33">
        <v>14</v>
      </c>
      <c r="AE1447" s="36">
        <f t="shared" si="266"/>
        <v>44977</v>
      </c>
    </row>
    <row r="1448" spans="2:31" ht="14.5" hidden="1">
      <c r="B1448" s="29" t="s">
        <v>1526</v>
      </c>
      <c r="C1448" s="30" t="str">
        <f t="shared" si="256"/>
        <v>(Proveedores estratégicos)</v>
      </c>
      <c r="D1448" s="30">
        <v>4</v>
      </c>
      <c r="E1448" s="30" t="s">
        <v>5189</v>
      </c>
      <c r="F1448" s="30" t="s">
        <v>5190</v>
      </c>
      <c r="G1448" s="30" t="s">
        <v>3909</v>
      </c>
      <c r="H1448" s="31" t="s">
        <v>1547</v>
      </c>
      <c r="I1448" s="31" t="s">
        <v>48</v>
      </c>
      <c r="J1448" s="32">
        <v>69843787</v>
      </c>
      <c r="K1448" s="33">
        <f t="shared" si="257"/>
        <v>14549.502814553916</v>
      </c>
      <c r="L1448" s="33">
        <v>69398946</v>
      </c>
      <c r="M1448" s="33">
        <v>0</v>
      </c>
      <c r="N1448" s="33">
        <v>0</v>
      </c>
      <c r="O1448" s="33">
        <v>0</v>
      </c>
      <c r="P1448" s="33">
        <f t="shared" si="258"/>
        <v>69843787</v>
      </c>
      <c r="Q1448" s="33">
        <f t="shared" si="259"/>
        <v>14549.502814553916</v>
      </c>
      <c r="R1448" s="33">
        <f t="shared" si="260"/>
        <v>69398946</v>
      </c>
      <c r="S1448" s="33"/>
      <c r="T1448" s="30" t="str">
        <f t="shared" si="261"/>
        <v>COP</v>
      </c>
      <c r="U1448" s="33">
        <v>0</v>
      </c>
      <c r="V1448" s="33">
        <v>0</v>
      </c>
      <c r="W1448" s="33">
        <v>0</v>
      </c>
      <c r="X1448" s="33">
        <f t="shared" si="262"/>
        <v>69843787</v>
      </c>
      <c r="Y1448" s="33">
        <f t="shared" si="263"/>
        <v>14549.502814553916</v>
      </c>
      <c r="Z1448" s="33">
        <f t="shared" si="264"/>
        <v>69398946</v>
      </c>
      <c r="AA1448" s="34">
        <f t="shared" si="265"/>
        <v>0.00010006969280845772</v>
      </c>
      <c r="AB1448" s="33" t="s">
        <v>4987</v>
      </c>
      <c r="AC1448" s="35">
        <v>44963</v>
      </c>
      <c r="AD1448" s="33">
        <v>14</v>
      </c>
      <c r="AE1448" s="36">
        <f t="shared" si="266"/>
        <v>44977</v>
      </c>
    </row>
    <row r="1449" spans="2:31" ht="14.5" hidden="1">
      <c r="B1449" s="29" t="s">
        <v>1526</v>
      </c>
      <c r="C1449" s="30" t="str">
        <f t="shared" si="256"/>
        <v>(Proveedores estratégicos)</v>
      </c>
      <c r="D1449" s="30">
        <v>4</v>
      </c>
      <c r="E1449" s="30" t="s">
        <v>5189</v>
      </c>
      <c r="F1449" s="30" t="s">
        <v>5190</v>
      </c>
      <c r="G1449" s="30" t="s">
        <v>3909</v>
      </c>
      <c r="H1449" s="31" t="s">
        <v>1548</v>
      </c>
      <c r="I1449" s="31" t="s">
        <v>48</v>
      </c>
      <c r="J1449" s="32">
        <v>30861313</v>
      </c>
      <c r="K1449" s="33">
        <f t="shared" si="257"/>
        <v>6421.5547658731402</v>
      </c>
      <c r="L1449" s="33">
        <v>30629853</v>
      </c>
      <c r="M1449" s="33">
        <v>0</v>
      </c>
      <c r="N1449" s="33">
        <v>0</v>
      </c>
      <c r="O1449" s="33">
        <v>0</v>
      </c>
      <c r="P1449" s="33">
        <f t="shared" si="258"/>
        <v>30861313</v>
      </c>
      <c r="Q1449" s="33">
        <f t="shared" si="259"/>
        <v>6421.5547658731402</v>
      </c>
      <c r="R1449" s="33">
        <f t="shared" si="260"/>
        <v>30629853</v>
      </c>
      <c r="S1449" s="33"/>
      <c r="T1449" s="30" t="str">
        <f t="shared" si="261"/>
        <v>COP</v>
      </c>
      <c r="U1449" s="33">
        <v>0</v>
      </c>
      <c r="V1449" s="33">
        <v>0</v>
      </c>
      <c r="W1449" s="33">
        <v>0</v>
      </c>
      <c r="X1449" s="33">
        <f t="shared" si="262"/>
        <v>30861313</v>
      </c>
      <c r="Y1449" s="33">
        <f t="shared" si="263"/>
        <v>6421.5547658731402</v>
      </c>
      <c r="Z1449" s="33">
        <f t="shared" si="264"/>
        <v>30629853</v>
      </c>
      <c r="AA1449" s="34">
        <f t="shared" si="265"/>
        <v>4.4166664728283007E-05</v>
      </c>
      <c r="AB1449" s="33" t="s">
        <v>4987</v>
      </c>
      <c r="AC1449" s="35">
        <v>44963</v>
      </c>
      <c r="AD1449" s="33">
        <v>14</v>
      </c>
      <c r="AE1449" s="36">
        <f t="shared" si="266"/>
        <v>44977</v>
      </c>
    </row>
    <row r="1450" spans="2:31" ht="14.5" hidden="1">
      <c r="B1450" s="29" t="s">
        <v>1526</v>
      </c>
      <c r="C1450" s="30" t="str">
        <f t="shared" si="256"/>
        <v>(Proveedores estratégicos)</v>
      </c>
      <c r="D1450" s="30">
        <v>4</v>
      </c>
      <c r="E1450" s="30" t="s">
        <v>5189</v>
      </c>
      <c r="F1450" s="30" t="s">
        <v>5190</v>
      </c>
      <c r="G1450" s="30" t="s">
        <v>3909</v>
      </c>
      <c r="H1450" s="31" t="s">
        <v>1549</v>
      </c>
      <c r="I1450" s="31" t="s">
        <v>48</v>
      </c>
      <c r="J1450" s="32">
        <v>94754637</v>
      </c>
      <c r="K1450" s="33">
        <f t="shared" si="257"/>
        <v>19738.781303395284</v>
      </c>
      <c r="L1450" s="33">
        <v>94151026</v>
      </c>
      <c r="M1450" s="33">
        <v>0</v>
      </c>
      <c r="N1450" s="33">
        <v>0</v>
      </c>
      <c r="O1450" s="33">
        <v>0</v>
      </c>
      <c r="P1450" s="33">
        <f t="shared" si="258"/>
        <v>94754637</v>
      </c>
      <c r="Q1450" s="33">
        <f t="shared" si="259"/>
        <v>19738.781303395284</v>
      </c>
      <c r="R1450" s="33">
        <f t="shared" si="260"/>
        <v>94151026</v>
      </c>
      <c r="S1450" s="33"/>
      <c r="T1450" s="30" t="str">
        <f t="shared" si="261"/>
        <v>COP</v>
      </c>
      <c r="U1450" s="33">
        <v>0</v>
      </c>
      <c r="V1450" s="33">
        <v>0</v>
      </c>
      <c r="W1450" s="33">
        <v>0</v>
      </c>
      <c r="X1450" s="33">
        <f t="shared" si="262"/>
        <v>94754637</v>
      </c>
      <c r="Y1450" s="33">
        <f t="shared" si="263"/>
        <v>19738.781303395284</v>
      </c>
      <c r="Z1450" s="33">
        <f t="shared" si="264"/>
        <v>94151026</v>
      </c>
      <c r="AA1450" s="34">
        <f t="shared" si="265"/>
        <v>0.00013576091270062107</v>
      </c>
      <c r="AB1450" s="33" t="s">
        <v>4987</v>
      </c>
      <c r="AC1450" s="35">
        <v>44963</v>
      </c>
      <c r="AD1450" s="33">
        <v>14</v>
      </c>
      <c r="AE1450" s="36">
        <f t="shared" si="266"/>
        <v>44977</v>
      </c>
    </row>
    <row r="1451" spans="2:31" ht="14.5" hidden="1">
      <c r="B1451" s="29" t="s">
        <v>1526</v>
      </c>
      <c r="C1451" s="30" t="str">
        <f t="shared" si="256"/>
        <v>(Proveedores estratégicos)</v>
      </c>
      <c r="D1451" s="30">
        <v>4</v>
      </c>
      <c r="E1451" s="30" t="s">
        <v>5189</v>
      </c>
      <c r="F1451" s="30" t="s">
        <v>5190</v>
      </c>
      <c r="G1451" s="30" t="s">
        <v>3909</v>
      </c>
      <c r="H1451" s="31" t="s">
        <v>1550</v>
      </c>
      <c r="I1451" s="31" t="s">
        <v>48</v>
      </c>
      <c r="J1451" s="32">
        <v>88684847</v>
      </c>
      <c r="K1451" s="33">
        <f t="shared" si="257"/>
        <v>18474.37676237198</v>
      </c>
      <c r="L1451" s="33">
        <v>88120006</v>
      </c>
      <c r="M1451" s="33">
        <v>0</v>
      </c>
      <c r="N1451" s="33">
        <v>0</v>
      </c>
      <c r="O1451" s="33">
        <v>0</v>
      </c>
      <c r="P1451" s="33">
        <f t="shared" si="258"/>
        <v>88684847</v>
      </c>
      <c r="Q1451" s="33">
        <f t="shared" si="259"/>
        <v>18474.37676237198</v>
      </c>
      <c r="R1451" s="33">
        <f t="shared" si="260"/>
        <v>88120006</v>
      </c>
      <c r="S1451" s="33"/>
      <c r="T1451" s="30" t="str">
        <f t="shared" si="261"/>
        <v>COP</v>
      </c>
      <c r="U1451" s="33">
        <v>0</v>
      </c>
      <c r="V1451" s="33">
        <v>0</v>
      </c>
      <c r="W1451" s="33">
        <v>0</v>
      </c>
      <c r="X1451" s="33">
        <f t="shared" si="262"/>
        <v>88684847</v>
      </c>
      <c r="Y1451" s="33">
        <f t="shared" si="263"/>
        <v>18474.37676237198</v>
      </c>
      <c r="Z1451" s="33">
        <f t="shared" si="264"/>
        <v>88120006</v>
      </c>
      <c r="AA1451" s="34">
        <f t="shared" si="265"/>
        <v>0.00012706449361204203</v>
      </c>
      <c r="AB1451" s="33" t="s">
        <v>4987</v>
      </c>
      <c r="AC1451" s="35">
        <v>44963</v>
      </c>
      <c r="AD1451" s="33">
        <v>14</v>
      </c>
      <c r="AE1451" s="36">
        <f t="shared" si="266"/>
        <v>44977</v>
      </c>
    </row>
    <row r="1452" spans="2:31" ht="14.5" hidden="1">
      <c r="B1452" s="29" t="s">
        <v>1526</v>
      </c>
      <c r="C1452" s="30" t="str">
        <f t="shared" si="256"/>
        <v>(Proveedores estratégicos)</v>
      </c>
      <c r="D1452" s="30">
        <v>4</v>
      </c>
      <c r="E1452" s="30" t="s">
        <v>5189</v>
      </c>
      <c r="F1452" s="30" t="s">
        <v>5190</v>
      </c>
      <c r="G1452" s="30" t="s">
        <v>3909</v>
      </c>
      <c r="H1452" s="31" t="s">
        <v>1551</v>
      </c>
      <c r="I1452" s="31" t="s">
        <v>48</v>
      </c>
      <c r="J1452" s="32">
        <v>76621844</v>
      </c>
      <c r="K1452" s="33">
        <f t="shared" si="257"/>
        <v>15943.306393282806</v>
      </c>
      <c r="L1452" s="33">
        <v>76047180</v>
      </c>
      <c r="M1452" s="33">
        <v>0</v>
      </c>
      <c r="N1452" s="33">
        <v>0</v>
      </c>
      <c r="O1452" s="33">
        <v>0</v>
      </c>
      <c r="P1452" s="33">
        <f t="shared" si="258"/>
        <v>76621844</v>
      </c>
      <c r="Q1452" s="33">
        <f t="shared" si="259"/>
        <v>15943.306393282806</v>
      </c>
      <c r="R1452" s="33">
        <f t="shared" si="260"/>
        <v>76047180</v>
      </c>
      <c r="S1452" s="33"/>
      <c r="T1452" s="30" t="str">
        <f t="shared" si="261"/>
        <v>COP</v>
      </c>
      <c r="U1452" s="33">
        <v>0</v>
      </c>
      <c r="V1452" s="33">
        <v>0</v>
      </c>
      <c r="W1452" s="33">
        <v>0</v>
      </c>
      <c r="X1452" s="33">
        <f t="shared" si="262"/>
        <v>76621844</v>
      </c>
      <c r="Y1452" s="33">
        <f t="shared" si="263"/>
        <v>15943.306393282806</v>
      </c>
      <c r="Z1452" s="33">
        <f t="shared" si="264"/>
        <v>76047180</v>
      </c>
      <c r="AA1452" s="34">
        <f t="shared" si="265"/>
        <v>0.00010965610258042664</v>
      </c>
      <c r="AB1452" s="33" t="s">
        <v>4987</v>
      </c>
      <c r="AC1452" s="35">
        <v>44964</v>
      </c>
      <c r="AD1452" s="33">
        <v>14</v>
      </c>
      <c r="AE1452" s="36">
        <f t="shared" si="266"/>
        <v>44978</v>
      </c>
    </row>
    <row r="1453" spans="2:31" ht="14.5" hidden="1">
      <c r="B1453" s="29" t="s">
        <v>1526</v>
      </c>
      <c r="C1453" s="30" t="str">
        <f t="shared" si="256"/>
        <v>(Proveedores estratégicos)</v>
      </c>
      <c r="D1453" s="30">
        <v>4</v>
      </c>
      <c r="E1453" s="30" t="s">
        <v>5189</v>
      </c>
      <c r="F1453" s="30" t="s">
        <v>5190</v>
      </c>
      <c r="G1453" s="30" t="s">
        <v>3909</v>
      </c>
      <c r="H1453" s="31" t="s">
        <v>1552</v>
      </c>
      <c r="I1453" s="31" t="s">
        <v>48</v>
      </c>
      <c r="J1453" s="32">
        <v>105469706</v>
      </c>
      <c r="K1453" s="33">
        <f t="shared" si="257"/>
        <v>21970.913131440189</v>
      </c>
      <c r="L1453" s="33">
        <v>104797960</v>
      </c>
      <c r="M1453" s="33">
        <v>0</v>
      </c>
      <c r="N1453" s="33">
        <v>0</v>
      </c>
      <c r="O1453" s="33">
        <v>0</v>
      </c>
      <c r="P1453" s="33">
        <f t="shared" si="258"/>
        <v>105469706</v>
      </c>
      <c r="Q1453" s="33">
        <f t="shared" si="259"/>
        <v>21970.913131440189</v>
      </c>
      <c r="R1453" s="33">
        <f t="shared" si="260"/>
        <v>104797960</v>
      </c>
      <c r="S1453" s="33"/>
      <c r="T1453" s="30" t="str">
        <f t="shared" si="261"/>
        <v>COP</v>
      </c>
      <c r="U1453" s="33">
        <v>0</v>
      </c>
      <c r="V1453" s="33">
        <v>0</v>
      </c>
      <c r="W1453" s="33">
        <v>0</v>
      </c>
      <c r="X1453" s="33">
        <f t="shared" si="262"/>
        <v>105469706</v>
      </c>
      <c r="Y1453" s="33">
        <f t="shared" si="263"/>
        <v>21970.913131440189</v>
      </c>
      <c r="Z1453" s="33">
        <f t="shared" si="264"/>
        <v>104797960</v>
      </c>
      <c r="AA1453" s="34">
        <f t="shared" si="265"/>
        <v>0.00015111324117448468</v>
      </c>
      <c r="AB1453" s="33" t="s">
        <v>4987</v>
      </c>
      <c r="AC1453" s="35">
        <v>44964</v>
      </c>
      <c r="AD1453" s="33">
        <v>14</v>
      </c>
      <c r="AE1453" s="36">
        <f t="shared" si="266"/>
        <v>44978</v>
      </c>
    </row>
    <row r="1454" spans="2:31" ht="14.5" hidden="1">
      <c r="B1454" s="29" t="s">
        <v>1526</v>
      </c>
      <c r="C1454" s="30" t="str">
        <f t="shared" si="256"/>
        <v>(Proveedores estratégicos)</v>
      </c>
      <c r="D1454" s="30">
        <v>4</v>
      </c>
      <c r="E1454" s="30" t="s">
        <v>5189</v>
      </c>
      <c r="F1454" s="30" t="s">
        <v>5190</v>
      </c>
      <c r="G1454" s="30" t="s">
        <v>3909</v>
      </c>
      <c r="H1454" s="31" t="s">
        <v>1553</v>
      </c>
      <c r="I1454" s="31" t="s">
        <v>48</v>
      </c>
      <c r="J1454" s="32">
        <v>99819077</v>
      </c>
      <c r="K1454" s="33">
        <f t="shared" si="257"/>
        <v>20793.832091155906</v>
      </c>
      <c r="L1454" s="33">
        <v>99183460</v>
      </c>
      <c r="M1454" s="33">
        <v>0</v>
      </c>
      <c r="N1454" s="33">
        <v>0</v>
      </c>
      <c r="O1454" s="33">
        <v>0</v>
      </c>
      <c r="P1454" s="33">
        <f t="shared" si="258"/>
        <v>99819077</v>
      </c>
      <c r="Q1454" s="33">
        <f t="shared" si="259"/>
        <v>20793.832091155906</v>
      </c>
      <c r="R1454" s="33">
        <f t="shared" si="260"/>
        <v>99183460</v>
      </c>
      <c r="S1454" s="33"/>
      <c r="T1454" s="30" t="str">
        <f t="shared" si="261"/>
        <v>COP</v>
      </c>
      <c r="U1454" s="33">
        <v>0</v>
      </c>
      <c r="V1454" s="33">
        <v>0</v>
      </c>
      <c r="W1454" s="33">
        <v>0</v>
      </c>
      <c r="X1454" s="33">
        <f t="shared" si="262"/>
        <v>99819077</v>
      </c>
      <c r="Y1454" s="33">
        <f t="shared" si="263"/>
        <v>20793.832091155906</v>
      </c>
      <c r="Z1454" s="33">
        <f t="shared" si="264"/>
        <v>99183460</v>
      </c>
      <c r="AA1454" s="34">
        <f t="shared" si="265"/>
        <v>0.00014301742239543455</v>
      </c>
      <c r="AB1454" s="33" t="s">
        <v>4987</v>
      </c>
      <c r="AC1454" s="35">
        <v>44965</v>
      </c>
      <c r="AD1454" s="33">
        <v>14</v>
      </c>
      <c r="AE1454" s="36">
        <f t="shared" si="266"/>
        <v>44979</v>
      </c>
    </row>
    <row r="1455" spans="2:31" ht="14.5" hidden="1">
      <c r="B1455" s="29" t="s">
        <v>1526</v>
      </c>
      <c r="C1455" s="30" t="str">
        <f t="shared" si="256"/>
        <v>(Proveedores estratégicos)</v>
      </c>
      <c r="D1455" s="30">
        <v>4</v>
      </c>
      <c r="E1455" s="30" t="s">
        <v>5189</v>
      </c>
      <c r="F1455" s="30" t="s">
        <v>5190</v>
      </c>
      <c r="G1455" s="30" t="s">
        <v>3909</v>
      </c>
      <c r="H1455" s="31" t="s">
        <v>1554</v>
      </c>
      <c r="I1455" s="31" t="s">
        <v>48</v>
      </c>
      <c r="J1455" s="32">
        <v>41579672</v>
      </c>
      <c r="K1455" s="33">
        <f t="shared" si="257"/>
        <v>8651.8074991876056</v>
      </c>
      <c r="L1455" s="33">
        <v>41267824</v>
      </c>
      <c r="M1455" s="33">
        <v>0</v>
      </c>
      <c r="N1455" s="33">
        <v>0</v>
      </c>
      <c r="O1455" s="33">
        <v>0</v>
      </c>
      <c r="P1455" s="33">
        <f t="shared" si="258"/>
        <v>41579672</v>
      </c>
      <c r="Q1455" s="33">
        <f t="shared" si="259"/>
        <v>8651.8074991876056</v>
      </c>
      <c r="R1455" s="33">
        <f t="shared" si="260"/>
        <v>41267824</v>
      </c>
      <c r="S1455" s="33"/>
      <c r="T1455" s="30" t="str">
        <f t="shared" si="261"/>
        <v>COP</v>
      </c>
      <c r="U1455" s="33">
        <v>0</v>
      </c>
      <c r="V1455" s="33">
        <v>0</v>
      </c>
      <c r="W1455" s="33">
        <v>0</v>
      </c>
      <c r="X1455" s="33">
        <f t="shared" si="262"/>
        <v>41579672</v>
      </c>
      <c r="Y1455" s="33">
        <f t="shared" si="263"/>
        <v>8651.8074991876056</v>
      </c>
      <c r="Z1455" s="33">
        <f t="shared" si="264"/>
        <v>41267824</v>
      </c>
      <c r="AA1455" s="34">
        <f t="shared" si="265"/>
        <v>5.9506069019455979E-05</v>
      </c>
      <c r="AB1455" s="33" t="s">
        <v>4987</v>
      </c>
      <c r="AC1455" s="35">
        <v>44965</v>
      </c>
      <c r="AD1455" s="33">
        <v>14</v>
      </c>
      <c r="AE1455" s="36">
        <f t="shared" si="266"/>
        <v>44979</v>
      </c>
    </row>
    <row r="1456" spans="2:31" ht="14.5" hidden="1">
      <c r="B1456" s="29" t="s">
        <v>1526</v>
      </c>
      <c r="C1456" s="30" t="str">
        <f t="shared" si="256"/>
        <v>(Proveedores estratégicos)</v>
      </c>
      <c r="D1456" s="30">
        <v>4</v>
      </c>
      <c r="E1456" s="30" t="s">
        <v>5189</v>
      </c>
      <c r="F1456" s="30" t="s">
        <v>5190</v>
      </c>
      <c r="G1456" s="30" t="s">
        <v>3909</v>
      </c>
      <c r="H1456" s="31" t="s">
        <v>1555</v>
      </c>
      <c r="I1456" s="31" t="s">
        <v>48</v>
      </c>
      <c r="J1456" s="32">
        <v>27644351</v>
      </c>
      <c r="K1456" s="33">
        <f t="shared" si="257"/>
        <v>5752.1762738870193</v>
      </c>
      <c r="L1456" s="33">
        <v>27437018</v>
      </c>
      <c r="M1456" s="33">
        <v>0</v>
      </c>
      <c r="N1456" s="33">
        <v>0</v>
      </c>
      <c r="O1456" s="33">
        <v>0</v>
      </c>
      <c r="P1456" s="33">
        <f t="shared" si="258"/>
        <v>27644351</v>
      </c>
      <c r="Q1456" s="33">
        <f t="shared" si="259"/>
        <v>5752.1762738870193</v>
      </c>
      <c r="R1456" s="33">
        <f t="shared" si="260"/>
        <v>27437018</v>
      </c>
      <c r="S1456" s="33"/>
      <c r="T1456" s="30" t="str">
        <f t="shared" si="261"/>
        <v>COP</v>
      </c>
      <c r="U1456" s="33">
        <v>0</v>
      </c>
      <c r="V1456" s="33">
        <v>0</v>
      </c>
      <c r="W1456" s="33">
        <v>0</v>
      </c>
      <c r="X1456" s="33">
        <f t="shared" si="262"/>
        <v>27644351</v>
      </c>
      <c r="Y1456" s="33">
        <f t="shared" si="263"/>
        <v>5752.1762738870193</v>
      </c>
      <c r="Z1456" s="33">
        <f t="shared" si="264"/>
        <v>27437018</v>
      </c>
      <c r="AA1456" s="34">
        <f t="shared" si="265"/>
        <v>3.9562761700157881E-05</v>
      </c>
      <c r="AB1456" s="33" t="s">
        <v>4987</v>
      </c>
      <c r="AC1456" s="35">
        <v>44966</v>
      </c>
      <c r="AD1456" s="33">
        <v>14</v>
      </c>
      <c r="AE1456" s="36">
        <f t="shared" si="266"/>
        <v>44980</v>
      </c>
    </row>
    <row r="1457" spans="2:31" ht="14.5" hidden="1">
      <c r="B1457" s="29" t="s">
        <v>1526</v>
      </c>
      <c r="C1457" s="30" t="str">
        <f t="shared" si="256"/>
        <v>(Proveedores estratégicos)</v>
      </c>
      <c r="D1457" s="30">
        <v>4</v>
      </c>
      <c r="E1457" s="30" t="s">
        <v>5189</v>
      </c>
      <c r="F1457" s="30" t="s">
        <v>5190</v>
      </c>
      <c r="G1457" s="30" t="s">
        <v>3909</v>
      </c>
      <c r="H1457" s="31" t="s">
        <v>1556</v>
      </c>
      <c r="I1457" s="31" t="s">
        <v>48</v>
      </c>
      <c r="J1457" s="32">
        <v>49559098</v>
      </c>
      <c r="K1457" s="33">
        <f t="shared" si="257"/>
        <v>10323.741417444991</v>
      </c>
      <c r="L1457" s="33">
        <v>49242698</v>
      </c>
      <c r="M1457" s="33">
        <v>0</v>
      </c>
      <c r="N1457" s="33">
        <v>0</v>
      </c>
      <c r="O1457" s="33">
        <v>0</v>
      </c>
      <c r="P1457" s="33">
        <f t="shared" si="258"/>
        <v>49559098</v>
      </c>
      <c r="Q1457" s="33">
        <f t="shared" si="259"/>
        <v>10323.741417444991</v>
      </c>
      <c r="R1457" s="33">
        <f t="shared" si="260"/>
        <v>49242698</v>
      </c>
      <c r="S1457" s="33"/>
      <c r="T1457" s="30" t="str">
        <f t="shared" si="261"/>
        <v>COP</v>
      </c>
      <c r="U1457" s="33">
        <v>0</v>
      </c>
      <c r="V1457" s="33">
        <v>0</v>
      </c>
      <c r="W1457" s="33">
        <v>0</v>
      </c>
      <c r="X1457" s="33">
        <f t="shared" si="262"/>
        <v>49559098</v>
      </c>
      <c r="Y1457" s="33">
        <f t="shared" si="263"/>
        <v>10323.741417444991</v>
      </c>
      <c r="Z1457" s="33">
        <f t="shared" si="264"/>
        <v>49242698</v>
      </c>
      <c r="AA1457" s="34">
        <f t="shared" si="265"/>
        <v>7.100542509564418E-05</v>
      </c>
      <c r="AB1457" s="33" t="s">
        <v>4987</v>
      </c>
      <c r="AC1457" s="35">
        <v>44966</v>
      </c>
      <c r="AD1457" s="33">
        <v>14</v>
      </c>
      <c r="AE1457" s="36">
        <f t="shared" si="266"/>
        <v>44980</v>
      </c>
    </row>
    <row r="1458" spans="2:31" ht="14.5" hidden="1">
      <c r="B1458" s="29" t="s">
        <v>1557</v>
      </c>
      <c r="C1458" s="30" t="str">
        <f t="shared" si="256"/>
        <v>(Proveedores estratégicos)</v>
      </c>
      <c r="D1458" s="30">
        <v>4</v>
      </c>
      <c r="E1458" s="30" t="s">
        <v>5191</v>
      </c>
      <c r="F1458" s="30" t="s">
        <v>5192</v>
      </c>
      <c r="G1458" s="30" t="s">
        <v>4770</v>
      </c>
      <c r="H1458" s="31" t="s">
        <v>1558</v>
      </c>
      <c r="I1458" s="31" t="s">
        <v>48</v>
      </c>
      <c r="J1458" s="32">
        <v>24990000</v>
      </c>
      <c r="K1458" s="33">
        <f t="shared" si="257"/>
        <v>4586.8612220510076</v>
      </c>
      <c r="L1458" s="33">
        <v>21878640</v>
      </c>
      <c r="M1458" s="33">
        <v>0</v>
      </c>
      <c r="N1458" s="33">
        <v>0</v>
      </c>
      <c r="O1458" s="33">
        <v>0</v>
      </c>
      <c r="P1458" s="33">
        <f t="shared" si="258"/>
        <v>24990000</v>
      </c>
      <c r="Q1458" s="33">
        <f t="shared" si="259"/>
        <v>4586.8612220510076</v>
      </c>
      <c r="R1458" s="33">
        <f t="shared" si="260"/>
        <v>21878640</v>
      </c>
      <c r="S1458" s="33"/>
      <c r="T1458" s="30" t="str">
        <f t="shared" si="261"/>
        <v>COP</v>
      </c>
      <c r="U1458" s="33">
        <v>0</v>
      </c>
      <c r="V1458" s="33">
        <v>0</v>
      </c>
      <c r="W1458" s="33">
        <v>0</v>
      </c>
      <c r="X1458" s="33">
        <f t="shared" si="262"/>
        <v>24990000</v>
      </c>
      <c r="Y1458" s="33">
        <f t="shared" si="263"/>
        <v>4586.8612220510076</v>
      </c>
      <c r="Z1458" s="33">
        <f t="shared" si="264"/>
        <v>21878640</v>
      </c>
      <c r="AA1458" s="34">
        <f t="shared" si="265"/>
        <v>3.1547867944087154E-05</v>
      </c>
      <c r="AB1458" s="33" t="s">
        <v>4933</v>
      </c>
      <c r="AC1458" s="35">
        <v>44848</v>
      </c>
      <c r="AD1458" s="33">
        <v>45</v>
      </c>
      <c r="AE1458" s="36">
        <f t="shared" si="266"/>
        <v>44893</v>
      </c>
    </row>
    <row r="1459" spans="2:31" ht="14.5" hidden="1">
      <c r="B1459" s="29" t="s">
        <v>1557</v>
      </c>
      <c r="C1459" s="30" t="str">
        <f t="shared" si="256"/>
        <v>(Proveedores estratégicos)</v>
      </c>
      <c r="D1459" s="30">
        <v>4</v>
      </c>
      <c r="E1459" s="30" t="s">
        <v>5191</v>
      </c>
      <c r="F1459" s="30" t="s">
        <v>5192</v>
      </c>
      <c r="G1459" s="30" t="s">
        <v>4770</v>
      </c>
      <c r="H1459" s="31" t="s">
        <v>1559</v>
      </c>
      <c r="I1459" s="31" t="s">
        <v>48</v>
      </c>
      <c r="J1459" s="32">
        <v>40442638</v>
      </c>
      <c r="K1459" s="33">
        <f t="shared" si="257"/>
        <v>7423.1600574441536</v>
      </c>
      <c r="L1459" s="33">
        <v>35407360</v>
      </c>
      <c r="M1459" s="33">
        <v>0</v>
      </c>
      <c r="N1459" s="33">
        <v>0</v>
      </c>
      <c r="O1459" s="33">
        <v>0</v>
      </c>
      <c r="P1459" s="33">
        <f t="shared" si="258"/>
        <v>40442638</v>
      </c>
      <c r="Q1459" s="33">
        <f t="shared" si="259"/>
        <v>7423.1600574441536</v>
      </c>
      <c r="R1459" s="33">
        <f t="shared" si="260"/>
        <v>35407360</v>
      </c>
      <c r="S1459" s="33"/>
      <c r="T1459" s="30" t="str">
        <f t="shared" si="261"/>
        <v>COP</v>
      </c>
      <c r="U1459" s="33">
        <v>0</v>
      </c>
      <c r="V1459" s="33">
        <v>0</v>
      </c>
      <c r="W1459" s="33">
        <v>0</v>
      </c>
      <c r="X1459" s="33">
        <f t="shared" si="262"/>
        <v>40442638</v>
      </c>
      <c r="Y1459" s="33">
        <f t="shared" si="263"/>
        <v>7423.1600574441536</v>
      </c>
      <c r="Z1459" s="33">
        <f t="shared" si="264"/>
        <v>35407360</v>
      </c>
      <c r="AA1459" s="34">
        <f t="shared" si="265"/>
        <v>5.1055582866611162E-05</v>
      </c>
      <c r="AB1459" s="33" t="s">
        <v>4933</v>
      </c>
      <c r="AC1459" s="35">
        <v>44848</v>
      </c>
      <c r="AD1459" s="33">
        <v>45</v>
      </c>
      <c r="AE1459" s="36">
        <f t="shared" si="266"/>
        <v>44893</v>
      </c>
    </row>
    <row r="1460" spans="2:31" ht="14.5" hidden="1">
      <c r="B1460" s="29" t="s">
        <v>1557</v>
      </c>
      <c r="C1460" s="30" t="str">
        <f t="shared" si="256"/>
        <v>(Proveedores estratégicos)</v>
      </c>
      <c r="D1460" s="30">
        <v>4</v>
      </c>
      <c r="E1460" s="30" t="s">
        <v>5191</v>
      </c>
      <c r="F1460" s="30" t="s">
        <v>5192</v>
      </c>
      <c r="G1460" s="30" t="s">
        <v>4770</v>
      </c>
      <c r="H1460" s="31" t="s">
        <v>1560</v>
      </c>
      <c r="I1460" s="31" t="s">
        <v>48</v>
      </c>
      <c r="J1460" s="32">
        <v>87776402</v>
      </c>
      <c r="K1460" s="33">
        <f t="shared" si="257"/>
        <v>16111.17142048492</v>
      </c>
      <c r="L1460" s="33">
        <v>76847871</v>
      </c>
      <c r="M1460" s="33">
        <v>0</v>
      </c>
      <c r="N1460" s="33">
        <v>0</v>
      </c>
      <c r="O1460" s="33">
        <v>0</v>
      </c>
      <c r="P1460" s="33">
        <f t="shared" si="258"/>
        <v>87776402</v>
      </c>
      <c r="Q1460" s="33">
        <f t="shared" si="259"/>
        <v>16111.17142048492</v>
      </c>
      <c r="R1460" s="33">
        <f t="shared" si="260"/>
        <v>76847871</v>
      </c>
      <c r="S1460" s="33"/>
      <c r="T1460" s="30" t="str">
        <f t="shared" si="261"/>
        <v>COP</v>
      </c>
      <c r="U1460" s="33">
        <v>0</v>
      </c>
      <c r="V1460" s="33">
        <v>0</v>
      </c>
      <c r="W1460" s="33">
        <v>0</v>
      </c>
      <c r="X1460" s="33">
        <f t="shared" si="262"/>
        <v>87776402</v>
      </c>
      <c r="Y1460" s="33">
        <f t="shared" si="263"/>
        <v>16111.17142048492</v>
      </c>
      <c r="Z1460" s="33">
        <f t="shared" si="264"/>
        <v>76847871</v>
      </c>
      <c r="AA1460" s="34">
        <f t="shared" si="265"/>
        <v>0.00011081065761364714</v>
      </c>
      <c r="AB1460" s="33" t="s">
        <v>4933</v>
      </c>
      <c r="AC1460" s="35">
        <v>44848</v>
      </c>
      <c r="AD1460" s="33">
        <v>45</v>
      </c>
      <c r="AE1460" s="36">
        <f t="shared" si="266"/>
        <v>44893</v>
      </c>
    </row>
    <row r="1461" spans="2:31" ht="14.5" hidden="1">
      <c r="B1461" s="29" t="s">
        <v>1557</v>
      </c>
      <c r="C1461" s="30" t="str">
        <f t="shared" si="256"/>
        <v>(Proveedores estratégicos)</v>
      </c>
      <c r="D1461" s="30">
        <v>4</v>
      </c>
      <c r="E1461" s="30" t="s">
        <v>5191</v>
      </c>
      <c r="F1461" s="30" t="s">
        <v>5192</v>
      </c>
      <c r="G1461" s="30" t="s">
        <v>4770</v>
      </c>
      <c r="H1461" s="31" t="s">
        <v>1561</v>
      </c>
      <c r="I1461" s="31" t="s">
        <v>48</v>
      </c>
      <c r="J1461" s="32">
        <v>397389</v>
      </c>
      <c r="K1461" s="33">
        <f t="shared" si="257"/>
        <v>72.940029560677999</v>
      </c>
      <c r="L1461" s="33">
        <v>347913</v>
      </c>
      <c r="M1461" s="33">
        <v>0</v>
      </c>
      <c r="N1461" s="33">
        <v>0</v>
      </c>
      <c r="O1461" s="33">
        <v>0</v>
      </c>
      <c r="P1461" s="33">
        <f t="shared" si="258"/>
        <v>397389</v>
      </c>
      <c r="Q1461" s="33">
        <f t="shared" si="259"/>
        <v>72.940029560677999</v>
      </c>
      <c r="R1461" s="33">
        <f t="shared" si="260"/>
        <v>347913</v>
      </c>
      <c r="S1461" s="33"/>
      <c r="T1461" s="30" t="str">
        <f t="shared" si="261"/>
        <v>COP</v>
      </c>
      <c r="U1461" s="33">
        <v>0</v>
      </c>
      <c r="V1461" s="33">
        <v>0</v>
      </c>
      <c r="W1461" s="33">
        <v>0</v>
      </c>
      <c r="X1461" s="33">
        <f t="shared" si="262"/>
        <v>397389</v>
      </c>
      <c r="Y1461" s="33">
        <f t="shared" si="263"/>
        <v>72.940029560677999</v>
      </c>
      <c r="Z1461" s="33">
        <f t="shared" si="264"/>
        <v>347913</v>
      </c>
      <c r="AA1461" s="34">
        <f t="shared" si="265"/>
        <v>5.0167256191569459E-07</v>
      </c>
      <c r="AB1461" s="33" t="s">
        <v>4933</v>
      </c>
      <c r="AC1461" s="35">
        <v>44865</v>
      </c>
      <c r="AD1461" s="33">
        <v>45</v>
      </c>
      <c r="AE1461" s="36">
        <f t="shared" si="266"/>
        <v>44910</v>
      </c>
    </row>
    <row r="1462" spans="2:31" ht="14.5" hidden="1">
      <c r="B1462" s="29" t="s">
        <v>1557</v>
      </c>
      <c r="C1462" s="30" t="str">
        <f t="shared" si="256"/>
        <v>(Proveedores estratégicos)</v>
      </c>
      <c r="D1462" s="30">
        <v>4</v>
      </c>
      <c r="E1462" s="30" t="s">
        <v>5191</v>
      </c>
      <c r="F1462" s="30" t="s">
        <v>5192</v>
      </c>
      <c r="G1462" s="30" t="s">
        <v>4770</v>
      </c>
      <c r="H1462" s="31" t="s">
        <v>1562</v>
      </c>
      <c r="I1462" s="31" t="s">
        <v>48</v>
      </c>
      <c r="J1462" s="32">
        <v>24990000</v>
      </c>
      <c r="K1462" s="33">
        <f t="shared" si="257"/>
        <v>4586.8612220510076</v>
      </c>
      <c r="L1462" s="33">
        <v>21878640</v>
      </c>
      <c r="M1462" s="33">
        <v>0</v>
      </c>
      <c r="N1462" s="33">
        <v>0</v>
      </c>
      <c r="O1462" s="33">
        <v>0</v>
      </c>
      <c r="P1462" s="33">
        <f t="shared" si="258"/>
        <v>24990000</v>
      </c>
      <c r="Q1462" s="33">
        <f t="shared" si="259"/>
        <v>4586.8612220510076</v>
      </c>
      <c r="R1462" s="33">
        <f t="shared" si="260"/>
        <v>21878640</v>
      </c>
      <c r="S1462" s="33"/>
      <c r="T1462" s="30" t="str">
        <f t="shared" si="261"/>
        <v>COP</v>
      </c>
      <c r="U1462" s="33">
        <v>0</v>
      </c>
      <c r="V1462" s="33">
        <v>0</v>
      </c>
      <c r="W1462" s="33">
        <v>0</v>
      </c>
      <c r="X1462" s="33">
        <f t="shared" si="262"/>
        <v>24990000</v>
      </c>
      <c r="Y1462" s="33">
        <f t="shared" si="263"/>
        <v>4586.8612220510076</v>
      </c>
      <c r="Z1462" s="33">
        <f t="shared" si="264"/>
        <v>21878640</v>
      </c>
      <c r="AA1462" s="34">
        <f t="shared" si="265"/>
        <v>3.1547867944087154E-05</v>
      </c>
      <c r="AB1462" s="33" t="s">
        <v>4933</v>
      </c>
      <c r="AC1462" s="35">
        <v>44876</v>
      </c>
      <c r="AD1462" s="33">
        <v>45</v>
      </c>
      <c r="AE1462" s="36">
        <f t="shared" si="266"/>
        <v>44921</v>
      </c>
    </row>
    <row r="1463" spans="2:31" ht="14.5" hidden="1">
      <c r="B1463" s="29" t="s">
        <v>1557</v>
      </c>
      <c r="C1463" s="30" t="str">
        <f t="shared" si="256"/>
        <v>(Proveedores estratégicos)</v>
      </c>
      <c r="D1463" s="30">
        <v>4</v>
      </c>
      <c r="E1463" s="30" t="s">
        <v>5191</v>
      </c>
      <c r="F1463" s="30" t="s">
        <v>5192</v>
      </c>
      <c r="G1463" s="30" t="s">
        <v>4770</v>
      </c>
      <c r="H1463" s="31" t="s">
        <v>1563</v>
      </c>
      <c r="I1463" s="31" t="s">
        <v>48</v>
      </c>
      <c r="J1463" s="32">
        <v>40442638</v>
      </c>
      <c r="K1463" s="33">
        <f t="shared" si="257"/>
        <v>7423.1600574441536</v>
      </c>
      <c r="L1463" s="33">
        <v>35407360</v>
      </c>
      <c r="M1463" s="33">
        <v>0</v>
      </c>
      <c r="N1463" s="33">
        <v>0</v>
      </c>
      <c r="O1463" s="33">
        <v>0</v>
      </c>
      <c r="P1463" s="33">
        <f t="shared" si="258"/>
        <v>40442638</v>
      </c>
      <c r="Q1463" s="33">
        <f t="shared" si="259"/>
        <v>7423.1600574441536</v>
      </c>
      <c r="R1463" s="33">
        <f t="shared" si="260"/>
        <v>35407360</v>
      </c>
      <c r="S1463" s="33"/>
      <c r="T1463" s="30" t="str">
        <f t="shared" si="261"/>
        <v>COP</v>
      </c>
      <c r="U1463" s="33">
        <v>0</v>
      </c>
      <c r="V1463" s="33">
        <v>0</v>
      </c>
      <c r="W1463" s="33">
        <v>0</v>
      </c>
      <c r="X1463" s="33">
        <f t="shared" si="262"/>
        <v>40442638</v>
      </c>
      <c r="Y1463" s="33">
        <f t="shared" si="263"/>
        <v>7423.1600574441536</v>
      </c>
      <c r="Z1463" s="33">
        <f t="shared" si="264"/>
        <v>35407360</v>
      </c>
      <c r="AA1463" s="34">
        <f t="shared" si="265"/>
        <v>5.1055582866611162E-05</v>
      </c>
      <c r="AB1463" s="33" t="s">
        <v>4933</v>
      </c>
      <c r="AC1463" s="35">
        <v>44876</v>
      </c>
      <c r="AD1463" s="33">
        <v>45</v>
      </c>
      <c r="AE1463" s="36">
        <f t="shared" si="266"/>
        <v>44921</v>
      </c>
    </row>
    <row r="1464" spans="2:31" ht="14.5" hidden="1">
      <c r="B1464" s="29" t="s">
        <v>1557</v>
      </c>
      <c r="C1464" s="30" t="str">
        <f t="shared" si="256"/>
        <v>(Proveedores estratégicos)</v>
      </c>
      <c r="D1464" s="30">
        <v>4</v>
      </c>
      <c r="E1464" s="30" t="s">
        <v>5191</v>
      </c>
      <c r="F1464" s="30" t="s">
        <v>5192</v>
      </c>
      <c r="G1464" s="30" t="s">
        <v>4770</v>
      </c>
      <c r="H1464" s="31" t="s">
        <v>1564</v>
      </c>
      <c r="I1464" s="31" t="s">
        <v>48</v>
      </c>
      <c r="J1464" s="32">
        <v>125993741</v>
      </c>
      <c r="K1464" s="33">
        <f t="shared" si="257"/>
        <v>23125.882574923737</v>
      </c>
      <c r="L1464" s="33">
        <v>110306991</v>
      </c>
      <c r="M1464" s="33">
        <v>0</v>
      </c>
      <c r="N1464" s="33">
        <v>0</v>
      </c>
      <c r="O1464" s="33">
        <v>0</v>
      </c>
      <c r="P1464" s="33">
        <f t="shared" si="258"/>
        <v>125993741</v>
      </c>
      <c r="Q1464" s="33">
        <f t="shared" si="259"/>
        <v>23125.882574923737</v>
      </c>
      <c r="R1464" s="33">
        <f t="shared" si="260"/>
        <v>110306991</v>
      </c>
      <c r="S1464" s="33"/>
      <c r="T1464" s="30" t="str">
        <f t="shared" si="261"/>
        <v>COP</v>
      </c>
      <c r="U1464" s="33">
        <v>0</v>
      </c>
      <c r="V1464" s="33">
        <v>0</v>
      </c>
      <c r="W1464" s="33">
        <v>0</v>
      </c>
      <c r="X1464" s="33">
        <f t="shared" si="262"/>
        <v>125993741</v>
      </c>
      <c r="Y1464" s="33">
        <f t="shared" si="263"/>
        <v>23125.882574923737</v>
      </c>
      <c r="Z1464" s="33">
        <f t="shared" si="264"/>
        <v>110306991</v>
      </c>
      <c r="AA1464" s="34">
        <f t="shared" si="265"/>
        <v>0.00015905697910736726</v>
      </c>
      <c r="AB1464" s="33" t="s">
        <v>4933</v>
      </c>
      <c r="AC1464" s="35">
        <v>44880</v>
      </c>
      <c r="AD1464" s="33">
        <v>45</v>
      </c>
      <c r="AE1464" s="36">
        <f t="shared" si="266"/>
        <v>44925</v>
      </c>
    </row>
    <row r="1465" spans="2:31" ht="14.5" hidden="1">
      <c r="B1465" s="29" t="s">
        <v>1557</v>
      </c>
      <c r="C1465" s="30" t="str">
        <f t="shared" si="256"/>
        <v>(Proveedores estratégicos)</v>
      </c>
      <c r="D1465" s="30">
        <v>4</v>
      </c>
      <c r="E1465" s="30" t="s">
        <v>5191</v>
      </c>
      <c r="F1465" s="30" t="s">
        <v>5192</v>
      </c>
      <c r="G1465" s="30" t="s">
        <v>4770</v>
      </c>
      <c r="H1465" s="31" t="s">
        <v>1565</v>
      </c>
      <c r="I1465" s="31" t="s">
        <v>48</v>
      </c>
      <c r="J1465" s="32">
        <v>61629813</v>
      </c>
      <c r="K1465" s="33">
        <f t="shared" si="257"/>
        <v>11312.020923089824</v>
      </c>
      <c r="L1465" s="33">
        <v>53956643</v>
      </c>
      <c r="M1465" s="33">
        <v>0</v>
      </c>
      <c r="N1465" s="33">
        <v>0</v>
      </c>
      <c r="O1465" s="33">
        <v>0</v>
      </c>
      <c r="P1465" s="33">
        <f t="shared" si="258"/>
        <v>61629813</v>
      </c>
      <c r="Q1465" s="33">
        <f t="shared" si="259"/>
        <v>11312.020923089824</v>
      </c>
      <c r="R1465" s="33">
        <f t="shared" si="260"/>
        <v>53956643</v>
      </c>
      <c r="S1465" s="33"/>
      <c r="T1465" s="30" t="str">
        <f t="shared" si="261"/>
        <v>COP</v>
      </c>
      <c r="U1465" s="33">
        <v>0</v>
      </c>
      <c r="V1465" s="33">
        <v>0</v>
      </c>
      <c r="W1465" s="33">
        <v>0</v>
      </c>
      <c r="X1465" s="33">
        <f t="shared" si="262"/>
        <v>61629813</v>
      </c>
      <c r="Y1465" s="33">
        <f t="shared" si="263"/>
        <v>11312.020923089824</v>
      </c>
      <c r="Z1465" s="33">
        <f t="shared" si="264"/>
        <v>53956643</v>
      </c>
      <c r="AA1465" s="34">
        <f t="shared" si="265"/>
        <v>7.7802690115576391E-05</v>
      </c>
      <c r="AB1465" s="33" t="s">
        <v>4933</v>
      </c>
      <c r="AC1465" s="35">
        <v>44880</v>
      </c>
      <c r="AD1465" s="33">
        <v>45</v>
      </c>
      <c r="AE1465" s="36">
        <f t="shared" si="266"/>
        <v>44925</v>
      </c>
    </row>
    <row r="1466" spans="2:31" ht="14.5" hidden="1">
      <c r="B1466" s="29" t="s">
        <v>1557</v>
      </c>
      <c r="C1466" s="30" t="str">
        <f t="shared" si="256"/>
        <v>(Proveedores estratégicos)</v>
      </c>
      <c r="D1466" s="30">
        <v>4</v>
      </c>
      <c r="E1466" s="30" t="s">
        <v>5191</v>
      </c>
      <c r="F1466" s="30" t="s">
        <v>5192</v>
      </c>
      <c r="G1466" s="30" t="s">
        <v>4770</v>
      </c>
      <c r="H1466" s="31" t="s">
        <v>1566</v>
      </c>
      <c r="I1466" s="31" t="s">
        <v>48</v>
      </c>
      <c r="J1466" s="32">
        <v>40442638</v>
      </c>
      <c r="K1466" s="33">
        <f t="shared" si="257"/>
        <v>7423.1600574441536</v>
      </c>
      <c r="L1466" s="33">
        <v>35407360</v>
      </c>
      <c r="M1466" s="33">
        <v>0</v>
      </c>
      <c r="N1466" s="33">
        <v>0</v>
      </c>
      <c r="O1466" s="33">
        <v>0</v>
      </c>
      <c r="P1466" s="33">
        <f t="shared" si="258"/>
        <v>40442638</v>
      </c>
      <c r="Q1466" s="33">
        <f t="shared" si="259"/>
        <v>7423.1600574441536</v>
      </c>
      <c r="R1466" s="33">
        <f t="shared" si="260"/>
        <v>35407360</v>
      </c>
      <c r="S1466" s="33"/>
      <c r="T1466" s="30" t="str">
        <f t="shared" si="261"/>
        <v>COP</v>
      </c>
      <c r="U1466" s="33">
        <v>0</v>
      </c>
      <c r="V1466" s="33">
        <v>0</v>
      </c>
      <c r="W1466" s="33">
        <v>0</v>
      </c>
      <c r="X1466" s="33">
        <f t="shared" si="262"/>
        <v>40442638</v>
      </c>
      <c r="Y1466" s="33">
        <f t="shared" si="263"/>
        <v>7423.1600574441536</v>
      </c>
      <c r="Z1466" s="33">
        <f t="shared" si="264"/>
        <v>35407360</v>
      </c>
      <c r="AA1466" s="34">
        <f t="shared" si="265"/>
        <v>5.1055582866611162E-05</v>
      </c>
      <c r="AB1466" s="33" t="s">
        <v>4933</v>
      </c>
      <c r="AC1466" s="35">
        <v>44902</v>
      </c>
      <c r="AD1466" s="33">
        <v>45</v>
      </c>
      <c r="AE1466" s="36">
        <f t="shared" si="266"/>
        <v>44947</v>
      </c>
    </row>
    <row r="1467" spans="2:31" ht="14.5" hidden="1">
      <c r="B1467" s="29" t="s">
        <v>1557</v>
      </c>
      <c r="C1467" s="30" t="str">
        <f t="shared" si="256"/>
        <v>(Proveedores estratégicos)</v>
      </c>
      <c r="D1467" s="30">
        <v>4</v>
      </c>
      <c r="E1467" s="30" t="s">
        <v>5191</v>
      </c>
      <c r="F1467" s="30" t="s">
        <v>5192</v>
      </c>
      <c r="G1467" s="30" t="s">
        <v>4770</v>
      </c>
      <c r="H1467" s="31" t="s">
        <v>1567</v>
      </c>
      <c r="I1467" s="31" t="s">
        <v>48</v>
      </c>
      <c r="J1467" s="32">
        <v>96671703</v>
      </c>
      <c r="K1467" s="33">
        <f t="shared" si="257"/>
        <v>17743.884818180864</v>
      </c>
      <c r="L1467" s="33">
        <v>84635669</v>
      </c>
      <c r="M1467" s="33">
        <v>0</v>
      </c>
      <c r="N1467" s="33">
        <v>0</v>
      </c>
      <c r="O1467" s="33">
        <v>0</v>
      </c>
      <c r="P1467" s="33">
        <f t="shared" si="258"/>
        <v>96671703</v>
      </c>
      <c r="Q1467" s="33">
        <f t="shared" si="259"/>
        <v>17743.884818180864</v>
      </c>
      <c r="R1467" s="33">
        <f t="shared" si="260"/>
        <v>84635669</v>
      </c>
      <c r="S1467" s="33"/>
      <c r="T1467" s="30" t="str">
        <f t="shared" si="261"/>
        <v>COP</v>
      </c>
      <c r="U1467" s="33">
        <v>0</v>
      </c>
      <c r="V1467" s="33">
        <v>0</v>
      </c>
      <c r="W1467" s="33">
        <v>0</v>
      </c>
      <c r="X1467" s="33">
        <f t="shared" si="262"/>
        <v>96671703</v>
      </c>
      <c r="Y1467" s="33">
        <f t="shared" si="263"/>
        <v>17743.884818180864</v>
      </c>
      <c r="Z1467" s="33">
        <f t="shared" si="264"/>
        <v>84635669</v>
      </c>
      <c r="AA1467" s="34">
        <f t="shared" si="265"/>
        <v>0.00012204025976804182</v>
      </c>
      <c r="AB1467" s="33" t="s">
        <v>4933</v>
      </c>
      <c r="AC1467" s="35">
        <v>44902</v>
      </c>
      <c r="AD1467" s="33">
        <v>45</v>
      </c>
      <c r="AE1467" s="36">
        <f t="shared" si="266"/>
        <v>44947</v>
      </c>
    </row>
    <row r="1468" spans="2:31" ht="14.5" hidden="1">
      <c r="B1468" s="29" t="s">
        <v>1557</v>
      </c>
      <c r="C1468" s="30" t="str">
        <f t="shared" si="256"/>
        <v>(Proveedores estratégicos)</v>
      </c>
      <c r="D1468" s="30">
        <v>4</v>
      </c>
      <c r="E1468" s="30" t="s">
        <v>5191</v>
      </c>
      <c r="F1468" s="30" t="s">
        <v>5192</v>
      </c>
      <c r="G1468" s="30" t="s">
        <v>4770</v>
      </c>
      <c r="H1468" s="31" t="s">
        <v>1568</v>
      </c>
      <c r="I1468" s="31" t="s">
        <v>48</v>
      </c>
      <c r="J1468" s="32">
        <v>190890292</v>
      </c>
      <c r="K1468" s="33">
        <f t="shared" si="257"/>
        <v>35037.506210887135</v>
      </c>
      <c r="L1468" s="33">
        <v>167123649</v>
      </c>
      <c r="M1468" s="33">
        <v>0</v>
      </c>
      <c r="N1468" s="33">
        <v>0</v>
      </c>
      <c r="O1468" s="33">
        <v>0</v>
      </c>
      <c r="P1468" s="33">
        <f t="shared" si="258"/>
        <v>190890292</v>
      </c>
      <c r="Q1468" s="33">
        <f t="shared" si="259"/>
        <v>35037.506210887135</v>
      </c>
      <c r="R1468" s="33">
        <f t="shared" si="260"/>
        <v>167123649</v>
      </c>
      <c r="S1468" s="33"/>
      <c r="T1468" s="30" t="str">
        <f t="shared" si="261"/>
        <v>COP</v>
      </c>
      <c r="U1468" s="33">
        <v>0</v>
      </c>
      <c r="V1468" s="33">
        <v>0</v>
      </c>
      <c r="W1468" s="33">
        <v>0</v>
      </c>
      <c r="X1468" s="33">
        <f t="shared" si="262"/>
        <v>190890292</v>
      </c>
      <c r="Y1468" s="33">
        <f t="shared" si="263"/>
        <v>35037.506210887135</v>
      </c>
      <c r="Z1468" s="33">
        <f t="shared" si="264"/>
        <v>167123649</v>
      </c>
      <c r="AA1468" s="34">
        <f t="shared" si="265"/>
        <v>0.00024098366301497591</v>
      </c>
      <c r="AB1468" s="33" t="s">
        <v>4933</v>
      </c>
      <c r="AC1468" s="35">
        <v>44902</v>
      </c>
      <c r="AD1468" s="33">
        <v>45</v>
      </c>
      <c r="AE1468" s="36">
        <f t="shared" si="266"/>
        <v>44947</v>
      </c>
    </row>
    <row r="1469" spans="2:31" ht="14.5" hidden="1">
      <c r="B1469" s="29" t="s">
        <v>1557</v>
      </c>
      <c r="C1469" s="30" t="str">
        <f t="shared" si="256"/>
        <v>(Proveedores estratégicos)</v>
      </c>
      <c r="D1469" s="30">
        <v>4</v>
      </c>
      <c r="E1469" s="30" t="s">
        <v>5191</v>
      </c>
      <c r="F1469" s="30" t="s">
        <v>5192</v>
      </c>
      <c r="G1469" s="30" t="s">
        <v>4770</v>
      </c>
      <c r="H1469" s="31" t="s">
        <v>1569</v>
      </c>
      <c r="I1469" s="31" t="s">
        <v>48</v>
      </c>
      <c r="J1469" s="32">
        <v>7635611</v>
      </c>
      <c r="K1469" s="33">
        <f t="shared" si="257"/>
        <v>1401.5000471712947</v>
      </c>
      <c r="L1469" s="33">
        <v>6684945</v>
      </c>
      <c r="M1469" s="33">
        <v>0</v>
      </c>
      <c r="N1469" s="33">
        <v>0</v>
      </c>
      <c r="O1469" s="33">
        <v>0</v>
      </c>
      <c r="P1469" s="33">
        <f t="shared" si="258"/>
        <v>7635611</v>
      </c>
      <c r="Q1469" s="33">
        <f t="shared" si="259"/>
        <v>1401.5000471712947</v>
      </c>
      <c r="R1469" s="33">
        <f t="shared" si="260"/>
        <v>6684945</v>
      </c>
      <c r="S1469" s="33"/>
      <c r="T1469" s="30" t="str">
        <f t="shared" si="261"/>
        <v>COP</v>
      </c>
      <c r="U1469" s="33">
        <v>0</v>
      </c>
      <c r="V1469" s="33">
        <v>0</v>
      </c>
      <c r="W1469" s="33">
        <v>0</v>
      </c>
      <c r="X1469" s="33">
        <f t="shared" si="262"/>
        <v>7635611</v>
      </c>
      <c r="Y1469" s="33">
        <f t="shared" si="263"/>
        <v>1401.5000471712947</v>
      </c>
      <c r="Z1469" s="33">
        <f t="shared" si="264"/>
        <v>6684945</v>
      </c>
      <c r="AA1469" s="34">
        <f t="shared" si="265"/>
        <v>9.6393451363286611E-06</v>
      </c>
      <c r="AB1469" s="33" t="s">
        <v>4933</v>
      </c>
      <c r="AC1469" s="35">
        <v>44902</v>
      </c>
      <c r="AD1469" s="33">
        <v>45</v>
      </c>
      <c r="AE1469" s="36">
        <f t="shared" si="266"/>
        <v>44947</v>
      </c>
    </row>
    <row r="1470" spans="2:31" ht="14.5" hidden="1">
      <c r="B1470" s="29" t="s">
        <v>1557</v>
      </c>
      <c r="C1470" s="30" t="str">
        <f t="shared" si="256"/>
        <v>(Proveedores estratégicos)</v>
      </c>
      <c r="D1470" s="30">
        <v>4</v>
      </c>
      <c r="E1470" s="30" t="s">
        <v>5191</v>
      </c>
      <c r="F1470" s="30" t="s">
        <v>5192</v>
      </c>
      <c r="G1470" s="30" t="s">
        <v>4770</v>
      </c>
      <c r="H1470" s="31" t="s">
        <v>1570</v>
      </c>
      <c r="I1470" s="31" t="s">
        <v>48</v>
      </c>
      <c r="J1470" s="32">
        <v>18445000</v>
      </c>
      <c r="K1470" s="33">
        <f t="shared" si="257"/>
        <v>3385.5404257995533</v>
      </c>
      <c r="L1470" s="33">
        <v>16148520</v>
      </c>
      <c r="M1470" s="33">
        <v>0</v>
      </c>
      <c r="N1470" s="33">
        <v>0</v>
      </c>
      <c r="O1470" s="33">
        <v>0</v>
      </c>
      <c r="P1470" s="33">
        <f t="shared" si="258"/>
        <v>18445000</v>
      </c>
      <c r="Q1470" s="33">
        <f t="shared" si="259"/>
        <v>3385.5404257995533</v>
      </c>
      <c r="R1470" s="33">
        <f t="shared" si="260"/>
        <v>16148520</v>
      </c>
      <c r="S1470" s="33"/>
      <c r="T1470" s="30" t="str">
        <f t="shared" si="261"/>
        <v>COP</v>
      </c>
      <c r="U1470" s="33">
        <v>0</v>
      </c>
      <c r="V1470" s="33">
        <v>0</v>
      </c>
      <c r="W1470" s="33">
        <v>0</v>
      </c>
      <c r="X1470" s="33">
        <f t="shared" si="262"/>
        <v>18445000</v>
      </c>
      <c r="Y1470" s="33">
        <f t="shared" si="263"/>
        <v>3385.5404257995533</v>
      </c>
      <c r="Z1470" s="33">
        <f t="shared" si="264"/>
        <v>16148520</v>
      </c>
      <c r="AA1470" s="34">
        <f t="shared" si="265"/>
        <v>2.3285331101588134E-05</v>
      </c>
      <c r="AB1470" s="33" t="s">
        <v>4933</v>
      </c>
      <c r="AC1470" s="35">
        <v>44902</v>
      </c>
      <c r="AD1470" s="33">
        <v>45</v>
      </c>
      <c r="AE1470" s="36">
        <f t="shared" si="266"/>
        <v>44947</v>
      </c>
    </row>
    <row r="1471" spans="2:31" ht="14.5" hidden="1">
      <c r="B1471" s="29" t="s">
        <v>1557</v>
      </c>
      <c r="C1471" s="30" t="str">
        <f t="shared" si="256"/>
        <v>(Proveedores estratégicos)</v>
      </c>
      <c r="D1471" s="30">
        <v>4</v>
      </c>
      <c r="E1471" s="30" t="s">
        <v>5191</v>
      </c>
      <c r="F1471" s="30" t="s">
        <v>5192</v>
      </c>
      <c r="G1471" s="30" t="s">
        <v>4770</v>
      </c>
      <c r="H1471" s="31" t="s">
        <v>1571</v>
      </c>
      <c r="I1471" s="31" t="s">
        <v>48</v>
      </c>
      <c r="J1471" s="32">
        <v>2501322264</v>
      </c>
      <c r="K1471" s="33">
        <f t="shared" si="257"/>
        <v>459112.36894241953</v>
      </c>
      <c r="L1471" s="33">
        <v>2189897133</v>
      </c>
      <c r="M1471" s="33">
        <v>0</v>
      </c>
      <c r="N1471" s="33">
        <v>0</v>
      </c>
      <c r="O1471" s="33">
        <v>0</v>
      </c>
      <c r="P1471" s="33">
        <f t="shared" si="258"/>
        <v>2501322264</v>
      </c>
      <c r="Q1471" s="33">
        <f t="shared" si="259"/>
        <v>459112.36894241953</v>
      </c>
      <c r="R1471" s="33">
        <f t="shared" si="260"/>
        <v>2189897133</v>
      </c>
      <c r="S1471" s="33"/>
      <c r="T1471" s="30" t="str">
        <f t="shared" si="261"/>
        <v>COP</v>
      </c>
      <c r="U1471" s="33">
        <v>0</v>
      </c>
      <c r="V1471" s="33">
        <v>0</v>
      </c>
      <c r="W1471" s="33">
        <v>0</v>
      </c>
      <c r="X1471" s="33">
        <f t="shared" si="262"/>
        <v>2501322264</v>
      </c>
      <c r="Y1471" s="33">
        <f t="shared" si="263"/>
        <v>459112.36894241953</v>
      </c>
      <c r="Z1471" s="33">
        <f t="shared" si="264"/>
        <v>2189897133</v>
      </c>
      <c r="AA1471" s="34">
        <f t="shared" si="265"/>
        <v>0.0031577184670993743</v>
      </c>
      <c r="AB1471" s="33" t="s">
        <v>4933</v>
      </c>
      <c r="AC1471" s="35">
        <v>44938</v>
      </c>
      <c r="AD1471" s="33">
        <v>45</v>
      </c>
      <c r="AE1471" s="36">
        <f t="shared" si="266"/>
        <v>44983</v>
      </c>
    </row>
    <row r="1472" spans="2:31" ht="14.5" hidden="1">
      <c r="B1472" s="29" t="s">
        <v>1557</v>
      </c>
      <c r="C1472" s="30" t="str">
        <f t="shared" si="256"/>
        <v>(Proveedores estratégicos)</v>
      </c>
      <c r="D1472" s="30">
        <v>4</v>
      </c>
      <c r="E1472" s="30" t="s">
        <v>5191</v>
      </c>
      <c r="F1472" s="30" t="s">
        <v>5192</v>
      </c>
      <c r="G1472" s="30" t="s">
        <v>4770</v>
      </c>
      <c r="H1472" s="31" t="s">
        <v>1572</v>
      </c>
      <c r="I1472" s="31" t="s">
        <v>48</v>
      </c>
      <c r="J1472" s="32">
        <v>100052890</v>
      </c>
      <c r="K1472" s="33">
        <f t="shared" si="257"/>
        <v>18364.494690608717</v>
      </c>
      <c r="L1472" s="33">
        <v>87595885</v>
      </c>
      <c r="M1472" s="33">
        <v>0</v>
      </c>
      <c r="N1472" s="33">
        <v>0</v>
      </c>
      <c r="O1472" s="33">
        <v>0</v>
      </c>
      <c r="P1472" s="33">
        <f t="shared" si="258"/>
        <v>100052890</v>
      </c>
      <c r="Q1472" s="33">
        <f t="shared" si="259"/>
        <v>18364.494690608717</v>
      </c>
      <c r="R1472" s="33">
        <f t="shared" si="260"/>
        <v>87595885</v>
      </c>
      <c r="S1472" s="33"/>
      <c r="T1472" s="30" t="str">
        <f t="shared" si="261"/>
        <v>COP</v>
      </c>
      <c r="U1472" s="33">
        <v>0</v>
      </c>
      <c r="V1472" s="33">
        <v>0</v>
      </c>
      <c r="W1472" s="33">
        <v>0</v>
      </c>
      <c r="X1472" s="33">
        <f t="shared" si="262"/>
        <v>100052890</v>
      </c>
      <c r="Y1472" s="33">
        <f t="shared" si="263"/>
        <v>18364.494690608717</v>
      </c>
      <c r="Z1472" s="33">
        <f t="shared" si="264"/>
        <v>87595885</v>
      </c>
      <c r="AA1472" s="34">
        <f t="shared" si="265"/>
        <v>0.00012630873822255153</v>
      </c>
      <c r="AB1472" s="33" t="s">
        <v>4933</v>
      </c>
      <c r="AC1472" s="35">
        <v>44938</v>
      </c>
      <c r="AD1472" s="33">
        <v>45</v>
      </c>
      <c r="AE1472" s="36">
        <f t="shared" si="266"/>
        <v>44983</v>
      </c>
    </row>
    <row r="1473" spans="2:31" ht="14.5" hidden="1">
      <c r="B1473" s="29" t="s">
        <v>1557</v>
      </c>
      <c r="C1473" s="30" t="str">
        <f t="shared" si="256"/>
        <v>(Proveedores estratégicos)</v>
      </c>
      <c r="D1473" s="30">
        <v>4</v>
      </c>
      <c r="E1473" s="30" t="s">
        <v>5191</v>
      </c>
      <c r="F1473" s="30" t="s">
        <v>5192</v>
      </c>
      <c r="G1473" s="30" t="s">
        <v>4770</v>
      </c>
      <c r="H1473" s="31" t="s">
        <v>1573</v>
      </c>
      <c r="I1473" s="31" t="s">
        <v>48</v>
      </c>
      <c r="J1473" s="32">
        <v>9449879</v>
      </c>
      <c r="K1473" s="33">
        <f t="shared" si="257"/>
        <v>1734.5050682935521</v>
      </c>
      <c r="L1473" s="33">
        <v>8273329</v>
      </c>
      <c r="M1473" s="33">
        <v>0</v>
      </c>
      <c r="N1473" s="33">
        <v>0</v>
      </c>
      <c r="O1473" s="33">
        <v>0</v>
      </c>
      <c r="P1473" s="33">
        <f t="shared" si="258"/>
        <v>9449879</v>
      </c>
      <c r="Q1473" s="33">
        <f t="shared" si="259"/>
        <v>1734.5050682935521</v>
      </c>
      <c r="R1473" s="33">
        <f t="shared" si="260"/>
        <v>8273329</v>
      </c>
      <c r="S1473" s="33"/>
      <c r="T1473" s="30" t="str">
        <f t="shared" si="261"/>
        <v>COP</v>
      </c>
      <c r="U1473" s="33">
        <v>0</v>
      </c>
      <c r="V1473" s="33">
        <v>0</v>
      </c>
      <c r="W1473" s="33">
        <v>0</v>
      </c>
      <c r="X1473" s="33">
        <f t="shared" si="262"/>
        <v>9449879</v>
      </c>
      <c r="Y1473" s="33">
        <f t="shared" si="263"/>
        <v>1734.5050682935521</v>
      </c>
      <c r="Z1473" s="33">
        <f t="shared" si="264"/>
        <v>8273329</v>
      </c>
      <c r="AA1473" s="34">
        <f t="shared" si="265"/>
        <v>1.192971275865349E-05</v>
      </c>
      <c r="AB1473" s="33" t="s">
        <v>4933</v>
      </c>
      <c r="AC1473" s="35">
        <v>44938</v>
      </c>
      <c r="AD1473" s="33">
        <v>45</v>
      </c>
      <c r="AE1473" s="36">
        <f t="shared" si="266"/>
        <v>44983</v>
      </c>
    </row>
    <row r="1474" spans="2:31" ht="14.5" hidden="1">
      <c r="B1474" s="29" t="s">
        <v>1557</v>
      </c>
      <c r="C1474" s="30" t="str">
        <f t="shared" si="256"/>
        <v>(Proveedores estratégicos)</v>
      </c>
      <c r="D1474" s="30">
        <v>4</v>
      </c>
      <c r="E1474" s="30" t="s">
        <v>5191</v>
      </c>
      <c r="F1474" s="30" t="s">
        <v>5192</v>
      </c>
      <c r="G1474" s="30" t="s">
        <v>4770</v>
      </c>
      <c r="H1474" s="31" t="s">
        <v>1574</v>
      </c>
      <c r="I1474" s="31" t="s">
        <v>48</v>
      </c>
      <c r="J1474" s="32">
        <v>18445000</v>
      </c>
      <c r="K1474" s="33">
        <f t="shared" si="257"/>
        <v>3385.5404257995533</v>
      </c>
      <c r="L1474" s="33">
        <v>16148520</v>
      </c>
      <c r="M1474" s="33">
        <v>0</v>
      </c>
      <c r="N1474" s="33">
        <v>0</v>
      </c>
      <c r="O1474" s="33">
        <v>0</v>
      </c>
      <c r="P1474" s="33">
        <f t="shared" si="258"/>
        <v>18445000</v>
      </c>
      <c r="Q1474" s="33">
        <f t="shared" si="259"/>
        <v>3385.5404257995533</v>
      </c>
      <c r="R1474" s="33">
        <f t="shared" si="260"/>
        <v>16148520</v>
      </c>
      <c r="S1474" s="33"/>
      <c r="T1474" s="30" t="str">
        <f t="shared" si="261"/>
        <v>COP</v>
      </c>
      <c r="U1474" s="33">
        <v>0</v>
      </c>
      <c r="V1474" s="33">
        <v>0</v>
      </c>
      <c r="W1474" s="33">
        <v>0</v>
      </c>
      <c r="X1474" s="33">
        <f t="shared" si="262"/>
        <v>18445000</v>
      </c>
      <c r="Y1474" s="33">
        <f t="shared" si="263"/>
        <v>3385.5404257995533</v>
      </c>
      <c r="Z1474" s="33">
        <f t="shared" si="264"/>
        <v>16148520</v>
      </c>
      <c r="AA1474" s="34">
        <f t="shared" si="265"/>
        <v>2.3285331101588134E-05</v>
      </c>
      <c r="AB1474" s="33" t="s">
        <v>4933</v>
      </c>
      <c r="AC1474" s="35">
        <v>44938</v>
      </c>
      <c r="AD1474" s="33">
        <v>45</v>
      </c>
      <c r="AE1474" s="36">
        <f t="shared" si="266"/>
        <v>44983</v>
      </c>
    </row>
    <row r="1475" spans="2:31" ht="14.5" hidden="1">
      <c r="B1475" s="29" t="s">
        <v>1557</v>
      </c>
      <c r="C1475" s="30" t="str">
        <f t="shared" si="256"/>
        <v>(Proveedores estratégicos)</v>
      </c>
      <c r="D1475" s="30">
        <v>4</v>
      </c>
      <c r="E1475" s="30" t="s">
        <v>5191</v>
      </c>
      <c r="F1475" s="30" t="s">
        <v>5192</v>
      </c>
      <c r="G1475" s="30" t="s">
        <v>4770</v>
      </c>
      <c r="H1475" s="31" t="s">
        <v>1575</v>
      </c>
      <c r="I1475" s="31" t="s">
        <v>48</v>
      </c>
      <c r="J1475" s="32">
        <v>236246982</v>
      </c>
      <c r="K1475" s="33">
        <f t="shared" si="257"/>
        <v>43362.629852091784</v>
      </c>
      <c r="L1475" s="33">
        <v>206833240</v>
      </c>
      <c r="M1475" s="33">
        <v>0</v>
      </c>
      <c r="N1475" s="33">
        <v>0</v>
      </c>
      <c r="O1475" s="33">
        <v>0</v>
      </c>
      <c r="P1475" s="33">
        <f t="shared" si="258"/>
        <v>236246982</v>
      </c>
      <c r="Q1475" s="33">
        <f t="shared" si="259"/>
        <v>43362.629852091784</v>
      </c>
      <c r="R1475" s="33">
        <f t="shared" si="260"/>
        <v>206833240</v>
      </c>
      <c r="S1475" s="33"/>
      <c r="T1475" s="30" t="str">
        <f t="shared" si="261"/>
        <v>COP</v>
      </c>
      <c r="U1475" s="33">
        <v>0</v>
      </c>
      <c r="V1475" s="33">
        <v>0</v>
      </c>
      <c r="W1475" s="33">
        <v>0</v>
      </c>
      <c r="X1475" s="33">
        <f t="shared" si="262"/>
        <v>236246982</v>
      </c>
      <c r="Y1475" s="33">
        <f t="shared" si="263"/>
        <v>43362.629852091784</v>
      </c>
      <c r="Z1475" s="33">
        <f t="shared" si="264"/>
        <v>206833240</v>
      </c>
      <c r="AA1475" s="34">
        <f t="shared" si="265"/>
        <v>0.0002982428405955619</v>
      </c>
      <c r="AB1475" s="33" t="s">
        <v>4933</v>
      </c>
      <c r="AC1475" s="35">
        <v>44938</v>
      </c>
      <c r="AD1475" s="33">
        <v>45</v>
      </c>
      <c r="AE1475" s="36">
        <f t="shared" si="266"/>
        <v>44983</v>
      </c>
    </row>
    <row r="1476" spans="2:31" ht="14.5" hidden="1">
      <c r="B1476" s="29" t="s">
        <v>1557</v>
      </c>
      <c r="C1476" s="30" t="str">
        <f t="shared" si="256"/>
        <v>(Proveedores estratégicos)</v>
      </c>
      <c r="D1476" s="30">
        <v>4</v>
      </c>
      <c r="E1476" s="30" t="s">
        <v>5191</v>
      </c>
      <c r="F1476" s="30" t="s">
        <v>5192</v>
      </c>
      <c r="G1476" s="30" t="s">
        <v>4770</v>
      </c>
      <c r="H1476" s="31" t="s">
        <v>1576</v>
      </c>
      <c r="I1476" s="31" t="s">
        <v>48</v>
      </c>
      <c r="J1476" s="32">
        <v>3677100</v>
      </c>
      <c r="K1476" s="33">
        <f t="shared" si="257"/>
        <v>674.92394939044198</v>
      </c>
      <c r="L1476" s="33">
        <v>3219286</v>
      </c>
      <c r="M1476" s="33">
        <v>0</v>
      </c>
      <c r="N1476" s="33">
        <v>0</v>
      </c>
      <c r="O1476" s="33">
        <v>0</v>
      </c>
      <c r="P1476" s="33">
        <f t="shared" si="258"/>
        <v>3677100</v>
      </c>
      <c r="Q1476" s="33">
        <f t="shared" si="259"/>
        <v>674.92394939044198</v>
      </c>
      <c r="R1476" s="33">
        <f t="shared" si="260"/>
        <v>3219286</v>
      </c>
      <c r="S1476" s="33"/>
      <c r="T1476" s="30" t="str">
        <f t="shared" si="261"/>
        <v>COP</v>
      </c>
      <c r="U1476" s="33">
        <v>0</v>
      </c>
      <c r="V1476" s="33">
        <v>0</v>
      </c>
      <c r="W1476" s="33">
        <v>0</v>
      </c>
      <c r="X1476" s="33">
        <f t="shared" si="262"/>
        <v>3677100</v>
      </c>
      <c r="Y1476" s="33">
        <f t="shared" si="263"/>
        <v>674.92394939044198</v>
      </c>
      <c r="Z1476" s="33">
        <f t="shared" si="264"/>
        <v>3219286</v>
      </c>
      <c r="AA1476" s="34">
        <f t="shared" si="265"/>
        <v>4.6420440028378612E-06</v>
      </c>
      <c r="AB1476" s="33" t="s">
        <v>4933</v>
      </c>
      <c r="AC1476" s="35">
        <v>44938</v>
      </c>
      <c r="AD1476" s="33">
        <v>45</v>
      </c>
      <c r="AE1476" s="36">
        <f t="shared" si="266"/>
        <v>44983</v>
      </c>
    </row>
    <row r="1477" spans="2:31" ht="14.5" hidden="1">
      <c r="B1477" s="29" t="s">
        <v>1557</v>
      </c>
      <c r="C1477" s="30" t="str">
        <f t="shared" si="256"/>
        <v>(Proveedores estratégicos)</v>
      </c>
      <c r="D1477" s="30">
        <v>4</v>
      </c>
      <c r="E1477" s="30" t="s">
        <v>5191</v>
      </c>
      <c r="F1477" s="30" t="s">
        <v>5192</v>
      </c>
      <c r="G1477" s="30" t="s">
        <v>4770</v>
      </c>
      <c r="H1477" s="31" t="s">
        <v>1577</v>
      </c>
      <c r="I1477" s="31" t="s">
        <v>48</v>
      </c>
      <c r="J1477" s="32">
        <v>40442638</v>
      </c>
      <c r="K1477" s="33">
        <f t="shared" si="257"/>
        <v>7423.1600574441536</v>
      </c>
      <c r="L1477" s="33">
        <v>35407360</v>
      </c>
      <c r="M1477" s="33">
        <v>0</v>
      </c>
      <c r="N1477" s="33">
        <v>0</v>
      </c>
      <c r="O1477" s="33">
        <v>0</v>
      </c>
      <c r="P1477" s="33">
        <f t="shared" si="258"/>
        <v>40442638</v>
      </c>
      <c r="Q1477" s="33">
        <f t="shared" si="259"/>
        <v>7423.1600574441536</v>
      </c>
      <c r="R1477" s="33">
        <f t="shared" si="260"/>
        <v>35407360</v>
      </c>
      <c r="S1477" s="33"/>
      <c r="T1477" s="30" t="str">
        <f t="shared" si="261"/>
        <v>COP</v>
      </c>
      <c r="U1477" s="33">
        <v>0</v>
      </c>
      <c r="V1477" s="33">
        <v>0</v>
      </c>
      <c r="W1477" s="33">
        <v>0</v>
      </c>
      <c r="X1477" s="33">
        <f t="shared" si="262"/>
        <v>40442638</v>
      </c>
      <c r="Y1477" s="33">
        <f t="shared" si="263"/>
        <v>7423.1600574441536</v>
      </c>
      <c r="Z1477" s="33">
        <f t="shared" si="264"/>
        <v>35407360</v>
      </c>
      <c r="AA1477" s="34">
        <f t="shared" si="265"/>
        <v>5.1055582866611162E-05</v>
      </c>
      <c r="AB1477" s="33" t="s">
        <v>4933</v>
      </c>
      <c r="AC1477" s="35">
        <v>44938</v>
      </c>
      <c r="AD1477" s="33">
        <v>45</v>
      </c>
      <c r="AE1477" s="36">
        <f t="shared" si="266"/>
        <v>44983</v>
      </c>
    </row>
    <row r="1478" spans="2:31" ht="14.5" hidden="1">
      <c r="B1478" s="29" t="s">
        <v>1578</v>
      </c>
      <c r="C1478" s="30" t="str">
        <f t="shared" si="256"/>
        <v>(Acreedores quirografarios)</v>
      </c>
      <c r="D1478" s="30">
        <v>5</v>
      </c>
      <c r="E1478" s="30" t="s">
        <v>5193</v>
      </c>
      <c r="F1478" s="30" t="s">
        <v>5194</v>
      </c>
      <c r="G1478" s="30" t="s">
        <v>1723</v>
      </c>
      <c r="H1478" s="31" t="s">
        <v>1579</v>
      </c>
      <c r="I1478" s="31" t="s">
        <v>48</v>
      </c>
      <c r="J1478" s="32">
        <v>333840</v>
      </c>
      <c r="K1478" s="33">
        <f t="shared" si="257"/>
        <v>67.184921957713556</v>
      </c>
      <c r="L1478" s="33">
        <v>320462</v>
      </c>
      <c r="M1478" s="33">
        <v>0</v>
      </c>
      <c r="N1478" s="33">
        <v>0</v>
      </c>
      <c r="O1478" s="33">
        <v>0</v>
      </c>
      <c r="P1478" s="33">
        <f t="shared" si="258"/>
        <v>333840</v>
      </c>
      <c r="Q1478" s="33">
        <f t="shared" si="259"/>
        <v>67.184921957713556</v>
      </c>
      <c r="R1478" s="33">
        <f t="shared" si="260"/>
        <v>320462</v>
      </c>
      <c r="S1478" s="33"/>
      <c r="T1478" s="30" t="str">
        <f t="shared" si="261"/>
        <v>COP</v>
      </c>
      <c r="U1478" s="33">
        <v>0</v>
      </c>
      <c r="V1478" s="33">
        <v>0</v>
      </c>
      <c r="W1478" s="33">
        <v>0</v>
      </c>
      <c r="X1478" s="33">
        <f t="shared" si="262"/>
        <v>333840</v>
      </c>
      <c r="Y1478" s="33">
        <f t="shared" si="263"/>
        <v>67.184921957713556</v>
      </c>
      <c r="Z1478" s="33">
        <f t="shared" si="264"/>
        <v>320462</v>
      </c>
      <c r="AA1478" s="34">
        <f t="shared" si="265"/>
        <v>7.9017624759164785E-06</v>
      </c>
      <c r="AB1478" s="33" t="s">
        <v>252</v>
      </c>
      <c r="AC1478" s="35">
        <v>44904</v>
      </c>
      <c r="AD1478" s="33">
        <v>60</v>
      </c>
      <c r="AE1478" s="36">
        <f t="shared" si="266"/>
        <v>44964</v>
      </c>
    </row>
    <row r="1479" spans="2:31" ht="14.5" hidden="1">
      <c r="B1479" s="29" t="s">
        <v>1578</v>
      </c>
      <c r="C1479" s="30" t="str">
        <f t="shared" si="256"/>
        <v>(Acreedores quirografarios)</v>
      </c>
      <c r="D1479" s="30">
        <v>5</v>
      </c>
      <c r="E1479" s="30" t="s">
        <v>5193</v>
      </c>
      <c r="F1479" s="30" t="s">
        <v>5194</v>
      </c>
      <c r="G1479" s="30" t="s">
        <v>1723</v>
      </c>
      <c r="H1479" s="31" t="s">
        <v>1580</v>
      </c>
      <c r="I1479" s="31" t="s">
        <v>48</v>
      </c>
      <c r="J1479" s="32">
        <v>333840</v>
      </c>
      <c r="K1479" s="33">
        <f t="shared" si="257"/>
        <v>67.184921957713556</v>
      </c>
      <c r="L1479" s="33">
        <v>320462</v>
      </c>
      <c r="M1479" s="33">
        <v>0</v>
      </c>
      <c r="N1479" s="33">
        <v>0</v>
      </c>
      <c r="O1479" s="33">
        <v>0</v>
      </c>
      <c r="P1479" s="33">
        <f t="shared" si="258"/>
        <v>333840</v>
      </c>
      <c r="Q1479" s="33">
        <f t="shared" si="259"/>
        <v>67.184921957713556</v>
      </c>
      <c r="R1479" s="33">
        <f t="shared" si="260"/>
        <v>320462</v>
      </c>
      <c r="S1479" s="33"/>
      <c r="T1479" s="30" t="str">
        <f t="shared" si="261"/>
        <v>COP</v>
      </c>
      <c r="U1479" s="33">
        <v>0</v>
      </c>
      <c r="V1479" s="33">
        <v>0</v>
      </c>
      <c r="W1479" s="33">
        <v>0</v>
      </c>
      <c r="X1479" s="33">
        <f t="shared" si="262"/>
        <v>333840</v>
      </c>
      <c r="Y1479" s="33">
        <f t="shared" si="263"/>
        <v>67.184921957713556</v>
      </c>
      <c r="Z1479" s="33">
        <f t="shared" si="264"/>
        <v>320462</v>
      </c>
      <c r="AA1479" s="34">
        <f t="shared" si="265"/>
        <v>7.9017624759164785E-06</v>
      </c>
      <c r="AB1479" s="33" t="s">
        <v>252</v>
      </c>
      <c r="AC1479" s="35">
        <v>44904</v>
      </c>
      <c r="AD1479" s="33">
        <v>60</v>
      </c>
      <c r="AE1479" s="36">
        <f t="shared" si="266"/>
        <v>44964</v>
      </c>
    </row>
    <row r="1480" spans="2:31" ht="14.5" hidden="1">
      <c r="B1480" s="29" t="s">
        <v>1578</v>
      </c>
      <c r="C1480" s="30" t="str">
        <f t="shared" si="256"/>
        <v>(Acreedores quirografarios)</v>
      </c>
      <c r="D1480" s="30">
        <v>5</v>
      </c>
      <c r="E1480" s="30" t="s">
        <v>5193</v>
      </c>
      <c r="F1480" s="30" t="s">
        <v>5194</v>
      </c>
      <c r="G1480" s="30" t="s">
        <v>1723</v>
      </c>
      <c r="H1480" s="31" t="s">
        <v>1581</v>
      </c>
      <c r="I1480" s="31" t="s">
        <v>48</v>
      </c>
      <c r="J1480" s="32">
        <v>333840</v>
      </c>
      <c r="K1480" s="33">
        <f t="shared" si="257"/>
        <v>67.184921957713556</v>
      </c>
      <c r="L1480" s="33">
        <v>320462</v>
      </c>
      <c r="M1480" s="33">
        <v>0</v>
      </c>
      <c r="N1480" s="33">
        <v>0</v>
      </c>
      <c r="O1480" s="33">
        <v>0</v>
      </c>
      <c r="P1480" s="33">
        <f t="shared" si="258"/>
        <v>333840</v>
      </c>
      <c r="Q1480" s="33">
        <f t="shared" si="259"/>
        <v>67.184921957713556</v>
      </c>
      <c r="R1480" s="33">
        <f t="shared" si="260"/>
        <v>320462</v>
      </c>
      <c r="S1480" s="33"/>
      <c r="T1480" s="30" t="str">
        <f t="shared" si="261"/>
        <v>COP</v>
      </c>
      <c r="U1480" s="33">
        <v>0</v>
      </c>
      <c r="V1480" s="33">
        <v>0</v>
      </c>
      <c r="W1480" s="33">
        <v>0</v>
      </c>
      <c r="X1480" s="33">
        <f t="shared" si="262"/>
        <v>333840</v>
      </c>
      <c r="Y1480" s="33">
        <f t="shared" si="263"/>
        <v>67.184921957713556</v>
      </c>
      <c r="Z1480" s="33">
        <f t="shared" si="264"/>
        <v>320462</v>
      </c>
      <c r="AA1480" s="34">
        <f t="shared" si="265"/>
        <v>7.9017624759164785E-06</v>
      </c>
      <c r="AB1480" s="33" t="s">
        <v>252</v>
      </c>
      <c r="AC1480" s="35">
        <v>44904</v>
      </c>
      <c r="AD1480" s="33">
        <v>60</v>
      </c>
      <c r="AE1480" s="36">
        <f t="shared" si="266"/>
        <v>44964</v>
      </c>
    </row>
    <row r="1481" spans="2:31" ht="14.5" hidden="1">
      <c r="B1481" s="29" t="s">
        <v>1578</v>
      </c>
      <c r="C1481" s="30" t="str">
        <f t="shared" si="256"/>
        <v>(Acreedores quirografarios)</v>
      </c>
      <c r="D1481" s="30">
        <v>5</v>
      </c>
      <c r="E1481" s="30" t="s">
        <v>5193</v>
      </c>
      <c r="F1481" s="30" t="s">
        <v>5194</v>
      </c>
      <c r="G1481" s="30" t="s">
        <v>1723</v>
      </c>
      <c r="H1481" s="31" t="s">
        <v>1582</v>
      </c>
      <c r="I1481" s="31" t="s">
        <v>48</v>
      </c>
      <c r="J1481" s="32">
        <v>333840</v>
      </c>
      <c r="K1481" s="33">
        <f t="shared" si="257"/>
        <v>67.184921957713556</v>
      </c>
      <c r="L1481" s="33">
        <v>320462</v>
      </c>
      <c r="M1481" s="33">
        <v>0</v>
      </c>
      <c r="N1481" s="33">
        <v>0</v>
      </c>
      <c r="O1481" s="33">
        <v>0</v>
      </c>
      <c r="P1481" s="33">
        <f t="shared" si="258"/>
        <v>333840</v>
      </c>
      <c r="Q1481" s="33">
        <f t="shared" si="259"/>
        <v>67.184921957713556</v>
      </c>
      <c r="R1481" s="33">
        <f t="shared" si="260"/>
        <v>320462</v>
      </c>
      <c r="S1481" s="33"/>
      <c r="T1481" s="30" t="str">
        <f t="shared" si="261"/>
        <v>COP</v>
      </c>
      <c r="U1481" s="33">
        <v>0</v>
      </c>
      <c r="V1481" s="33">
        <v>0</v>
      </c>
      <c r="W1481" s="33">
        <v>0</v>
      </c>
      <c r="X1481" s="33">
        <f t="shared" si="262"/>
        <v>333840</v>
      </c>
      <c r="Y1481" s="33">
        <f t="shared" si="263"/>
        <v>67.184921957713556</v>
      </c>
      <c r="Z1481" s="33">
        <f t="shared" si="264"/>
        <v>320462</v>
      </c>
      <c r="AA1481" s="34">
        <f t="shared" si="265"/>
        <v>7.9017624759164785E-06</v>
      </c>
      <c r="AB1481" s="33" t="s">
        <v>252</v>
      </c>
      <c r="AC1481" s="35">
        <v>44904</v>
      </c>
      <c r="AD1481" s="33">
        <v>60</v>
      </c>
      <c r="AE1481" s="36">
        <f t="shared" si="266"/>
        <v>44964</v>
      </c>
    </row>
    <row r="1482" spans="2:31" ht="14.5" hidden="1">
      <c r="B1482" s="29" t="s">
        <v>1578</v>
      </c>
      <c r="C1482" s="30" t="str">
        <f t="shared" si="256"/>
        <v>(Acreedores quirografarios)</v>
      </c>
      <c r="D1482" s="30">
        <v>5</v>
      </c>
      <c r="E1482" s="30" t="s">
        <v>5193</v>
      </c>
      <c r="F1482" s="30" t="s">
        <v>5194</v>
      </c>
      <c r="G1482" s="30" t="s">
        <v>1723</v>
      </c>
      <c r="H1482" s="31" t="s">
        <v>1583</v>
      </c>
      <c r="I1482" s="31" t="s">
        <v>48</v>
      </c>
      <c r="J1482" s="32">
        <v>383839</v>
      </c>
      <c r="K1482" s="33">
        <f t="shared" si="257"/>
        <v>77.269096512468934</v>
      </c>
      <c r="L1482" s="33">
        <v>368562</v>
      </c>
      <c r="M1482" s="33">
        <v>0</v>
      </c>
      <c r="N1482" s="33">
        <v>0</v>
      </c>
      <c r="O1482" s="33">
        <v>0</v>
      </c>
      <c r="P1482" s="33">
        <f t="shared" si="258"/>
        <v>383839</v>
      </c>
      <c r="Q1482" s="33">
        <f t="shared" si="259"/>
        <v>77.269096512468934</v>
      </c>
      <c r="R1482" s="33">
        <f t="shared" si="260"/>
        <v>368562</v>
      </c>
      <c r="S1482" s="33"/>
      <c r="T1482" s="30" t="str">
        <f t="shared" si="261"/>
        <v>COP</v>
      </c>
      <c r="U1482" s="33">
        <v>0</v>
      </c>
      <c r="V1482" s="33">
        <v>0</v>
      </c>
      <c r="W1482" s="33">
        <v>0</v>
      </c>
      <c r="X1482" s="33">
        <f t="shared" si="262"/>
        <v>383839</v>
      </c>
      <c r="Y1482" s="33">
        <f t="shared" si="263"/>
        <v>77.269096512468934</v>
      </c>
      <c r="Z1482" s="33">
        <f t="shared" si="264"/>
        <v>368562</v>
      </c>
      <c r="AA1482" s="34">
        <f t="shared" si="265"/>
        <v>9.087783829748081E-06</v>
      </c>
      <c r="AB1482" s="33" t="s">
        <v>252</v>
      </c>
      <c r="AC1482" s="35">
        <v>44907</v>
      </c>
      <c r="AD1482" s="33">
        <v>60</v>
      </c>
      <c r="AE1482" s="36">
        <f t="shared" si="266"/>
        <v>44967</v>
      </c>
    </row>
    <row r="1483" spans="2:31" ht="14.5" hidden="1">
      <c r="B1483" s="29" t="s">
        <v>1578</v>
      </c>
      <c r="C1483" s="30" t="str">
        <f t="shared" si="256"/>
        <v>(Acreedores quirografarios)</v>
      </c>
      <c r="D1483" s="30">
        <v>5</v>
      </c>
      <c r="E1483" s="30" t="s">
        <v>5193</v>
      </c>
      <c r="F1483" s="30" t="s">
        <v>5194</v>
      </c>
      <c r="G1483" s="30" t="s">
        <v>1723</v>
      </c>
      <c r="H1483" s="31" t="s">
        <v>1584</v>
      </c>
      <c r="I1483" s="31" t="s">
        <v>48</v>
      </c>
      <c r="J1483" s="32">
        <v>483840</v>
      </c>
      <c r="K1483" s="33">
        <f t="shared" si="257"/>
        <v>97.438703523171583</v>
      </c>
      <c r="L1483" s="33">
        <v>464768</v>
      </c>
      <c r="M1483" s="33">
        <v>0</v>
      </c>
      <c r="N1483" s="33">
        <v>0</v>
      </c>
      <c r="O1483" s="33">
        <v>0</v>
      </c>
      <c r="P1483" s="33">
        <f t="shared" si="258"/>
        <v>483840</v>
      </c>
      <c r="Q1483" s="33">
        <f t="shared" si="259"/>
        <v>97.438703523171583</v>
      </c>
      <c r="R1483" s="33">
        <f t="shared" si="260"/>
        <v>464768</v>
      </c>
      <c r="S1483" s="33"/>
      <c r="T1483" s="30" t="str">
        <f t="shared" si="261"/>
        <v>COP</v>
      </c>
      <c r="U1483" s="33">
        <v>0</v>
      </c>
      <c r="V1483" s="33">
        <v>0</v>
      </c>
      <c r="W1483" s="33">
        <v>0</v>
      </c>
      <c r="X1483" s="33">
        <f t="shared" si="262"/>
        <v>483840</v>
      </c>
      <c r="Y1483" s="33">
        <f t="shared" si="263"/>
        <v>97.438703523171583</v>
      </c>
      <c r="Z1483" s="33">
        <f t="shared" si="264"/>
        <v>464768</v>
      </c>
      <c r="AA1483" s="34">
        <f t="shared" si="265"/>
        <v>1.1459974481862904E-05</v>
      </c>
      <c r="AB1483" s="33" t="s">
        <v>252</v>
      </c>
      <c r="AC1483" s="35">
        <v>44907</v>
      </c>
      <c r="AD1483" s="33">
        <v>60</v>
      </c>
      <c r="AE1483" s="36">
        <f t="shared" si="266"/>
        <v>44967</v>
      </c>
    </row>
    <row r="1484" spans="2:31" ht="14.5" hidden="1">
      <c r="B1484" s="29" t="s">
        <v>1578</v>
      </c>
      <c r="C1484" s="30" t="str">
        <f t="shared" si="256"/>
        <v>(Acreedores quirografarios)</v>
      </c>
      <c r="D1484" s="30">
        <v>5</v>
      </c>
      <c r="E1484" s="30" t="s">
        <v>5193</v>
      </c>
      <c r="F1484" s="30" t="s">
        <v>5194</v>
      </c>
      <c r="G1484" s="30" t="s">
        <v>1723</v>
      </c>
      <c r="H1484" s="31" t="s">
        <v>1585</v>
      </c>
      <c r="I1484" s="31" t="s">
        <v>48</v>
      </c>
      <c r="J1484" s="32">
        <v>348840</v>
      </c>
      <c r="K1484" s="33">
        <f t="shared" si="257"/>
        <v>70.210383974338811</v>
      </c>
      <c r="L1484" s="33">
        <v>334893</v>
      </c>
      <c r="M1484" s="33">
        <v>0</v>
      </c>
      <c r="N1484" s="33">
        <v>0</v>
      </c>
      <c r="O1484" s="33">
        <v>0</v>
      </c>
      <c r="P1484" s="33">
        <f t="shared" si="258"/>
        <v>348840</v>
      </c>
      <c r="Q1484" s="33">
        <f t="shared" si="259"/>
        <v>70.210383974338811</v>
      </c>
      <c r="R1484" s="33">
        <f t="shared" si="260"/>
        <v>334893</v>
      </c>
      <c r="S1484" s="33"/>
      <c r="T1484" s="30" t="str">
        <f t="shared" si="261"/>
        <v>COP</v>
      </c>
      <c r="U1484" s="33">
        <v>0</v>
      </c>
      <c r="V1484" s="33">
        <v>0</v>
      </c>
      <c r="W1484" s="33">
        <v>0</v>
      </c>
      <c r="X1484" s="33">
        <f t="shared" si="262"/>
        <v>348840</v>
      </c>
      <c r="Y1484" s="33">
        <f t="shared" si="263"/>
        <v>70.210383974338811</v>
      </c>
      <c r="Z1484" s="33">
        <f t="shared" si="264"/>
        <v>334893</v>
      </c>
      <c r="AA1484" s="34">
        <f t="shared" si="265"/>
        <v>8.2575935394745637E-06</v>
      </c>
      <c r="AB1484" s="33" t="s">
        <v>252</v>
      </c>
      <c r="AC1484" s="35">
        <v>44907</v>
      </c>
      <c r="AD1484" s="33">
        <v>60</v>
      </c>
      <c r="AE1484" s="36">
        <f t="shared" si="266"/>
        <v>44967</v>
      </c>
    </row>
    <row r="1485" spans="2:31" ht="14.5" hidden="1">
      <c r="B1485" s="29" t="s">
        <v>1578</v>
      </c>
      <c r="C1485" s="30" t="str">
        <f t="shared" si="256"/>
        <v>(Acreedores quirografarios)</v>
      </c>
      <c r="D1485" s="30">
        <v>5</v>
      </c>
      <c r="E1485" s="30" t="s">
        <v>5193</v>
      </c>
      <c r="F1485" s="30" t="s">
        <v>5194</v>
      </c>
      <c r="G1485" s="30" t="s">
        <v>1723</v>
      </c>
      <c r="H1485" s="31" t="s">
        <v>1586</v>
      </c>
      <c r="I1485" s="31" t="s">
        <v>48</v>
      </c>
      <c r="J1485" s="32">
        <v>282921</v>
      </c>
      <c r="K1485" s="33">
        <f t="shared" si="257"/>
        <v>56.914997326959963</v>
      </c>
      <c r="L1485" s="33">
        <v>271476</v>
      </c>
      <c r="M1485" s="33">
        <v>0</v>
      </c>
      <c r="N1485" s="33">
        <v>0</v>
      </c>
      <c r="O1485" s="33">
        <v>0</v>
      </c>
      <c r="P1485" s="33">
        <f t="shared" si="258"/>
        <v>282921</v>
      </c>
      <c r="Q1485" s="33">
        <f t="shared" si="259"/>
        <v>56.914997326959963</v>
      </c>
      <c r="R1485" s="33">
        <f t="shared" si="260"/>
        <v>271476</v>
      </c>
      <c r="S1485" s="33"/>
      <c r="T1485" s="30" t="str">
        <f t="shared" si="261"/>
        <v>COP</v>
      </c>
      <c r="U1485" s="33">
        <v>0</v>
      </c>
      <c r="V1485" s="33">
        <v>0</v>
      </c>
      <c r="W1485" s="33">
        <v>0</v>
      </c>
      <c r="X1485" s="33">
        <f t="shared" si="262"/>
        <v>282921</v>
      </c>
      <c r="Y1485" s="33">
        <f t="shared" si="263"/>
        <v>56.914997326959963</v>
      </c>
      <c r="Z1485" s="33">
        <f t="shared" si="264"/>
        <v>271476</v>
      </c>
      <c r="AA1485" s="34">
        <f t="shared" si="265"/>
        <v>6.6938946580621166E-06</v>
      </c>
      <c r="AB1485" s="33" t="s">
        <v>252</v>
      </c>
      <c r="AC1485" s="35">
        <v>44907</v>
      </c>
      <c r="AD1485" s="33">
        <v>60</v>
      </c>
      <c r="AE1485" s="36">
        <f t="shared" si="266"/>
        <v>44967</v>
      </c>
    </row>
    <row r="1486" spans="2:31" ht="14.5" hidden="1">
      <c r="B1486" s="29" t="s">
        <v>1578</v>
      </c>
      <c r="C1486" s="30" t="str">
        <f t="shared" si="267" ref="C1486:C1549">+IF(D1486=1,$A$4,IF(D1486=2,$A$5,IF(D1486=3,$A$6,IF(D1486=4,$A$7,IF(D1486=5,$A$8,IF(D1486=6,$A$9,))))))</f>
        <v>(Acreedores quirografarios)</v>
      </c>
      <c r="D1486" s="30">
        <v>5</v>
      </c>
      <c r="E1486" s="30" t="s">
        <v>5193</v>
      </c>
      <c r="F1486" s="30" t="s">
        <v>5194</v>
      </c>
      <c r="G1486" s="30" t="s">
        <v>1723</v>
      </c>
      <c r="H1486" s="31" t="s">
        <v>1587</v>
      </c>
      <c r="I1486" s="31" t="s">
        <v>48</v>
      </c>
      <c r="J1486" s="32">
        <v>545680</v>
      </c>
      <c r="K1486" s="33">
        <f t="shared" si="268" ref="K1486:K1549">+IF(I1486="USD",J1486,L1486/$L$3)</f>
        <v>109.84056102393156</v>
      </c>
      <c r="L1486" s="33">
        <v>523923</v>
      </c>
      <c r="M1486" s="33">
        <v>0</v>
      </c>
      <c r="N1486" s="33">
        <v>0</v>
      </c>
      <c r="O1486" s="33">
        <v>0</v>
      </c>
      <c r="P1486" s="33">
        <f t="shared" si="269" ref="P1486:P1549">+J1486+M1486</f>
        <v>545680</v>
      </c>
      <c r="Q1486" s="33">
        <f t="shared" si="270" ref="Q1486:Q1549">+K1486+N1486</f>
        <v>109.84056102393156</v>
      </c>
      <c r="R1486" s="33">
        <f t="shared" si="271" ref="R1486:R1549">+L1486+O1486</f>
        <v>523923</v>
      </c>
      <c r="S1486" s="33"/>
      <c r="T1486" s="30" t="str">
        <f t="shared" si="272" ref="T1486:T1549">+I1486</f>
        <v>COP</v>
      </c>
      <c r="U1486" s="33">
        <v>0</v>
      </c>
      <c r="V1486" s="33">
        <v>0</v>
      </c>
      <c r="W1486" s="33">
        <v>0</v>
      </c>
      <c r="X1486" s="33">
        <f t="shared" si="273" ref="X1486:X1549">+P1486+U1486</f>
        <v>545680</v>
      </c>
      <c r="Y1486" s="33">
        <f t="shared" si="274" ref="Y1486:Y1549">+Q1486+V1486</f>
        <v>109.84056102393156</v>
      </c>
      <c r="Z1486" s="33">
        <f t="shared" si="275" ref="Z1486:Z1549">+R1486+W1486</f>
        <v>523923</v>
      </c>
      <c r="AA1486" s="34">
        <f t="shared" si="276" ref="AA1486:AA1549">+IF(D1486=1,Z1486/$C$4,IF(D1486=2,Z1486/$C$5,IF(D1486=3,Z1486/$C$6,IF(D1486=4,Z1486/$C$7,IF(D1486=5,Z1486/$C$8,IF(D1486=6,Z1486/$C$9))))))</f>
        <v>1.2918583487806946E-05</v>
      </c>
      <c r="AB1486" s="33" t="s">
        <v>252</v>
      </c>
      <c r="AC1486" s="35">
        <v>44909</v>
      </c>
      <c r="AD1486" s="33">
        <v>60</v>
      </c>
      <c r="AE1486" s="36">
        <f t="shared" si="266"/>
        <v>44969</v>
      </c>
    </row>
    <row r="1487" spans="2:31" ht="14.5" hidden="1">
      <c r="B1487" s="29" t="s">
        <v>1578</v>
      </c>
      <c r="C1487" s="30" t="str">
        <f t="shared" si="267"/>
        <v>(Acreedores quirografarios)</v>
      </c>
      <c r="D1487" s="30">
        <v>5</v>
      </c>
      <c r="E1487" s="30" t="s">
        <v>5193</v>
      </c>
      <c r="F1487" s="30" t="s">
        <v>5194</v>
      </c>
      <c r="G1487" s="30" t="s">
        <v>1723</v>
      </c>
      <c r="H1487" s="31" t="s">
        <v>1588</v>
      </c>
      <c r="I1487" s="31" t="s">
        <v>48</v>
      </c>
      <c r="J1487" s="32">
        <v>282920</v>
      </c>
      <c r="K1487" s="33">
        <f t="shared" si="268"/>
        <v>56.914787676761321</v>
      </c>
      <c r="L1487" s="33">
        <v>271475</v>
      </c>
      <c r="M1487" s="33">
        <v>0</v>
      </c>
      <c r="N1487" s="33">
        <v>0</v>
      </c>
      <c r="O1487" s="33">
        <v>0</v>
      </c>
      <c r="P1487" s="33">
        <f t="shared" si="269"/>
        <v>282920</v>
      </c>
      <c r="Q1487" s="33">
        <f t="shared" si="270"/>
        <v>56.914787676761321</v>
      </c>
      <c r="R1487" s="33">
        <f t="shared" si="271"/>
        <v>271475</v>
      </c>
      <c r="S1487" s="33"/>
      <c r="T1487" s="30" t="str">
        <f t="shared" si="272"/>
        <v>COP</v>
      </c>
      <c r="U1487" s="33">
        <v>0</v>
      </c>
      <c r="V1487" s="33">
        <v>0</v>
      </c>
      <c r="W1487" s="33">
        <v>0</v>
      </c>
      <c r="X1487" s="33">
        <f t="shared" si="273"/>
        <v>282920</v>
      </c>
      <c r="Y1487" s="33">
        <f t="shared" si="274"/>
        <v>56.914787676761321</v>
      </c>
      <c r="Z1487" s="33">
        <f t="shared" si="275"/>
        <v>271475</v>
      </c>
      <c r="AA1487" s="34">
        <f t="shared" si="276"/>
        <v>6.693870000653513E-06</v>
      </c>
      <c r="AB1487" s="33" t="s">
        <v>252</v>
      </c>
      <c r="AC1487" s="35">
        <v>44909</v>
      </c>
      <c r="AD1487" s="33">
        <v>60</v>
      </c>
      <c r="AE1487" s="36">
        <f t="shared" si="266"/>
        <v>44969</v>
      </c>
    </row>
    <row r="1488" spans="2:31" ht="14.5" hidden="1">
      <c r="B1488" s="29" t="s">
        <v>1578</v>
      </c>
      <c r="C1488" s="30" t="str">
        <f t="shared" si="267"/>
        <v>(Acreedores quirografarios)</v>
      </c>
      <c r="D1488" s="30">
        <v>5</v>
      </c>
      <c r="E1488" s="30" t="s">
        <v>5193</v>
      </c>
      <c r="F1488" s="30" t="s">
        <v>5194</v>
      </c>
      <c r="G1488" s="30" t="s">
        <v>1723</v>
      </c>
      <c r="H1488" s="31" t="s">
        <v>1589</v>
      </c>
      <c r="I1488" s="31" t="s">
        <v>48</v>
      </c>
      <c r="J1488" s="32">
        <v>333840</v>
      </c>
      <c r="K1488" s="33">
        <f t="shared" si="268"/>
        <v>67.184921957713556</v>
      </c>
      <c r="L1488" s="33">
        <v>320462</v>
      </c>
      <c r="M1488" s="33">
        <v>0</v>
      </c>
      <c r="N1488" s="33">
        <v>0</v>
      </c>
      <c r="O1488" s="33">
        <v>0</v>
      </c>
      <c r="P1488" s="33">
        <f t="shared" si="269"/>
        <v>333840</v>
      </c>
      <c r="Q1488" s="33">
        <f t="shared" si="270"/>
        <v>67.184921957713556</v>
      </c>
      <c r="R1488" s="33">
        <f t="shared" si="271"/>
        <v>320462</v>
      </c>
      <c r="S1488" s="33"/>
      <c r="T1488" s="30" t="str">
        <f t="shared" si="272"/>
        <v>COP</v>
      </c>
      <c r="U1488" s="33">
        <v>0</v>
      </c>
      <c r="V1488" s="33">
        <v>0</v>
      </c>
      <c r="W1488" s="33">
        <v>0</v>
      </c>
      <c r="X1488" s="33">
        <f t="shared" si="273"/>
        <v>333840</v>
      </c>
      <c r="Y1488" s="33">
        <f t="shared" si="274"/>
        <v>67.184921957713556</v>
      </c>
      <c r="Z1488" s="33">
        <f t="shared" si="275"/>
        <v>320462</v>
      </c>
      <c r="AA1488" s="34">
        <f t="shared" si="276"/>
        <v>7.9017624759164785E-06</v>
      </c>
      <c r="AB1488" s="33" t="s">
        <v>252</v>
      </c>
      <c r="AC1488" s="35">
        <v>44909</v>
      </c>
      <c r="AD1488" s="33">
        <v>60</v>
      </c>
      <c r="AE1488" s="36">
        <f t="shared" si="266"/>
        <v>44969</v>
      </c>
    </row>
    <row r="1489" spans="2:31" ht="14.5" hidden="1">
      <c r="B1489" s="29" t="s">
        <v>1578</v>
      </c>
      <c r="C1489" s="30" t="str">
        <f t="shared" si="267"/>
        <v>(Acreedores quirografarios)</v>
      </c>
      <c r="D1489" s="30">
        <v>5</v>
      </c>
      <c r="E1489" s="30" t="s">
        <v>5193</v>
      </c>
      <c r="F1489" s="30" t="s">
        <v>5194</v>
      </c>
      <c r="G1489" s="30" t="s">
        <v>1723</v>
      </c>
      <c r="H1489" s="31" t="s">
        <v>1590</v>
      </c>
      <c r="I1489" s="31" t="s">
        <v>48</v>
      </c>
      <c r="J1489" s="32">
        <v>545680</v>
      </c>
      <c r="K1489" s="33">
        <f t="shared" si="268"/>
        <v>109.83615836976004</v>
      </c>
      <c r="L1489" s="33">
        <v>523902</v>
      </c>
      <c r="M1489" s="33">
        <v>0</v>
      </c>
      <c r="N1489" s="33">
        <v>0</v>
      </c>
      <c r="O1489" s="33">
        <v>0</v>
      </c>
      <c r="P1489" s="33">
        <f t="shared" si="269"/>
        <v>545680</v>
      </c>
      <c r="Q1489" s="33">
        <f t="shared" si="270"/>
        <v>109.83615836976004</v>
      </c>
      <c r="R1489" s="33">
        <f t="shared" si="271"/>
        <v>523902</v>
      </c>
      <c r="S1489" s="33"/>
      <c r="T1489" s="30" t="str">
        <f t="shared" si="272"/>
        <v>COP</v>
      </c>
      <c r="U1489" s="33">
        <v>0</v>
      </c>
      <c r="V1489" s="33">
        <v>0</v>
      </c>
      <c r="W1489" s="33">
        <v>0</v>
      </c>
      <c r="X1489" s="33">
        <f t="shared" si="273"/>
        <v>545680</v>
      </c>
      <c r="Y1489" s="33">
        <f t="shared" si="274"/>
        <v>109.83615836976004</v>
      </c>
      <c r="Z1489" s="33">
        <f t="shared" si="275"/>
        <v>523902</v>
      </c>
      <c r="AA1489" s="34">
        <f t="shared" si="276"/>
        <v>1.2918065682226272E-05</v>
      </c>
      <c r="AB1489" s="33" t="s">
        <v>252</v>
      </c>
      <c r="AC1489" s="35">
        <v>44909</v>
      </c>
      <c r="AD1489" s="33">
        <v>60</v>
      </c>
      <c r="AE1489" s="36">
        <f t="shared" si="266"/>
        <v>44969</v>
      </c>
    </row>
    <row r="1490" spans="2:31" ht="14.5" hidden="1">
      <c r="B1490" s="29" t="s">
        <v>1578</v>
      </c>
      <c r="C1490" s="30" t="str">
        <f t="shared" si="267"/>
        <v>(Acreedores quirografarios)</v>
      </c>
      <c r="D1490" s="30">
        <v>5</v>
      </c>
      <c r="E1490" s="30" t="s">
        <v>5193</v>
      </c>
      <c r="F1490" s="30" t="s">
        <v>5194</v>
      </c>
      <c r="G1490" s="30" t="s">
        <v>1723</v>
      </c>
      <c r="H1490" s="31" t="s">
        <v>1591</v>
      </c>
      <c r="I1490" s="31" t="s">
        <v>48</v>
      </c>
      <c r="J1490" s="32">
        <v>627783</v>
      </c>
      <c r="K1490" s="33">
        <f t="shared" si="268"/>
        <v>124.3722548927115</v>
      </c>
      <c r="L1490" s="33">
        <v>593237</v>
      </c>
      <c r="M1490" s="33">
        <v>0</v>
      </c>
      <c r="N1490" s="33">
        <v>0</v>
      </c>
      <c r="O1490" s="33">
        <v>0</v>
      </c>
      <c r="P1490" s="33">
        <f t="shared" si="269"/>
        <v>627783</v>
      </c>
      <c r="Q1490" s="33">
        <f t="shared" si="270"/>
        <v>124.3722548927115</v>
      </c>
      <c r="R1490" s="33">
        <f t="shared" si="271"/>
        <v>593237</v>
      </c>
      <c r="S1490" s="33"/>
      <c r="T1490" s="30" t="str">
        <f t="shared" si="272"/>
        <v>COP</v>
      </c>
      <c r="U1490" s="33">
        <v>0</v>
      </c>
      <c r="V1490" s="33">
        <v>0</v>
      </c>
      <c r="W1490" s="33">
        <v>0</v>
      </c>
      <c r="X1490" s="33">
        <f t="shared" si="273"/>
        <v>627783</v>
      </c>
      <c r="Y1490" s="33">
        <f t="shared" si="274"/>
        <v>124.3722548927115</v>
      </c>
      <c r="Z1490" s="33">
        <f t="shared" si="275"/>
        <v>593237</v>
      </c>
      <c r="AA1490" s="34">
        <f t="shared" si="276"/>
        <v>1.4627687107754631E-05</v>
      </c>
      <c r="AB1490" s="33" t="s">
        <v>252</v>
      </c>
      <c r="AC1490" s="35">
        <v>44950</v>
      </c>
      <c r="AD1490" s="33">
        <v>60</v>
      </c>
      <c r="AE1490" s="36">
        <f t="shared" si="266"/>
        <v>45010</v>
      </c>
    </row>
    <row r="1491" spans="2:31" ht="14.5" hidden="1">
      <c r="B1491" s="29" t="s">
        <v>1578</v>
      </c>
      <c r="C1491" s="30" t="str">
        <f t="shared" si="267"/>
        <v>(Acreedores quirografarios)</v>
      </c>
      <c r="D1491" s="30">
        <v>5</v>
      </c>
      <c r="E1491" s="30" t="s">
        <v>5193</v>
      </c>
      <c r="F1491" s="30" t="s">
        <v>5194</v>
      </c>
      <c r="G1491" s="30" t="s">
        <v>1723</v>
      </c>
      <c r="H1491" s="31" t="s">
        <v>1592</v>
      </c>
      <c r="I1491" s="31" t="s">
        <v>48</v>
      </c>
      <c r="J1491" s="32">
        <v>627783</v>
      </c>
      <c r="K1491" s="33">
        <f t="shared" si="268"/>
        <v>124.3722548927115</v>
      </c>
      <c r="L1491" s="33">
        <v>593237</v>
      </c>
      <c r="M1491" s="33">
        <v>0</v>
      </c>
      <c r="N1491" s="33">
        <v>0</v>
      </c>
      <c r="O1491" s="33">
        <v>0</v>
      </c>
      <c r="P1491" s="33">
        <f t="shared" si="269"/>
        <v>627783</v>
      </c>
      <c r="Q1491" s="33">
        <f t="shared" si="270"/>
        <v>124.3722548927115</v>
      </c>
      <c r="R1491" s="33">
        <f t="shared" si="271"/>
        <v>593237</v>
      </c>
      <c r="S1491" s="33"/>
      <c r="T1491" s="30" t="str">
        <f t="shared" si="272"/>
        <v>COP</v>
      </c>
      <c r="U1491" s="33">
        <v>0</v>
      </c>
      <c r="V1491" s="33">
        <v>0</v>
      </c>
      <c r="W1491" s="33">
        <v>0</v>
      </c>
      <c r="X1491" s="33">
        <f t="shared" si="273"/>
        <v>627783</v>
      </c>
      <c r="Y1491" s="33">
        <f t="shared" si="274"/>
        <v>124.3722548927115</v>
      </c>
      <c r="Z1491" s="33">
        <f t="shared" si="275"/>
        <v>593237</v>
      </c>
      <c r="AA1491" s="34">
        <f t="shared" si="276"/>
        <v>1.4627687107754631E-05</v>
      </c>
      <c r="AB1491" s="33" t="s">
        <v>252</v>
      </c>
      <c r="AC1491" s="35">
        <v>44950</v>
      </c>
      <c r="AD1491" s="33">
        <v>60</v>
      </c>
      <c r="AE1491" s="36">
        <f t="shared" si="266"/>
        <v>45010</v>
      </c>
    </row>
    <row r="1492" spans="2:31" ht="14.5" hidden="1">
      <c r="B1492" s="29" t="s">
        <v>1578</v>
      </c>
      <c r="C1492" s="30" t="str">
        <f t="shared" si="267"/>
        <v>(Acreedores quirografarios)</v>
      </c>
      <c r="D1492" s="30">
        <v>5</v>
      </c>
      <c r="E1492" s="30" t="s">
        <v>5193</v>
      </c>
      <c r="F1492" s="30" t="s">
        <v>5194</v>
      </c>
      <c r="G1492" s="30" t="s">
        <v>1723</v>
      </c>
      <c r="H1492" s="31" t="s">
        <v>1593</v>
      </c>
      <c r="I1492" s="31" t="s">
        <v>48</v>
      </c>
      <c r="J1492" s="32">
        <v>615920</v>
      </c>
      <c r="K1492" s="33">
        <f t="shared" si="268"/>
        <v>122.02270511651309</v>
      </c>
      <c r="L1492" s="33">
        <v>582030</v>
      </c>
      <c r="M1492" s="33">
        <v>0</v>
      </c>
      <c r="N1492" s="33">
        <v>0</v>
      </c>
      <c r="O1492" s="33">
        <v>0</v>
      </c>
      <c r="P1492" s="33">
        <f t="shared" si="269"/>
        <v>615920</v>
      </c>
      <c r="Q1492" s="33">
        <f t="shared" si="270"/>
        <v>122.02270511651309</v>
      </c>
      <c r="R1492" s="33">
        <f t="shared" si="271"/>
        <v>582030</v>
      </c>
      <c r="S1492" s="33"/>
      <c r="T1492" s="30" t="str">
        <f t="shared" si="272"/>
        <v>COP</v>
      </c>
      <c r="U1492" s="33">
        <v>0</v>
      </c>
      <c r="V1492" s="33">
        <v>0</v>
      </c>
      <c r="W1492" s="33">
        <v>0</v>
      </c>
      <c r="X1492" s="33">
        <f t="shared" si="273"/>
        <v>615920</v>
      </c>
      <c r="Y1492" s="33">
        <f t="shared" si="274"/>
        <v>122.02270511651309</v>
      </c>
      <c r="Z1492" s="33">
        <f t="shared" si="275"/>
        <v>582030</v>
      </c>
      <c r="AA1492" s="34">
        <f t="shared" si="276"/>
        <v>1.4351351529534448E-05</v>
      </c>
      <c r="AB1492" s="33" t="s">
        <v>252</v>
      </c>
      <c r="AC1492" s="35">
        <v>44951</v>
      </c>
      <c r="AD1492" s="33">
        <v>60</v>
      </c>
      <c r="AE1492" s="36">
        <f t="shared" si="277" ref="AE1492:AE1555">+AD1492+AC1492</f>
        <v>45011</v>
      </c>
    </row>
    <row r="1493" spans="2:31" ht="14.5" hidden="1">
      <c r="B1493" s="29" t="s">
        <v>1578</v>
      </c>
      <c r="C1493" s="30" t="str">
        <f t="shared" si="267"/>
        <v>(Acreedores quirografarios)</v>
      </c>
      <c r="D1493" s="30">
        <v>5</v>
      </c>
      <c r="E1493" s="30" t="s">
        <v>5193</v>
      </c>
      <c r="F1493" s="30" t="s">
        <v>5194</v>
      </c>
      <c r="G1493" s="30" t="s">
        <v>1723</v>
      </c>
      <c r="H1493" s="31" t="s">
        <v>1594</v>
      </c>
      <c r="I1493" s="31" t="s">
        <v>48</v>
      </c>
      <c r="J1493" s="32">
        <v>615920</v>
      </c>
      <c r="K1493" s="33">
        <f t="shared" si="268"/>
        <v>122.02270511651309</v>
      </c>
      <c r="L1493" s="33">
        <v>582030</v>
      </c>
      <c r="M1493" s="33">
        <v>0</v>
      </c>
      <c r="N1493" s="33">
        <v>0</v>
      </c>
      <c r="O1493" s="33">
        <v>0</v>
      </c>
      <c r="P1493" s="33">
        <f t="shared" si="269"/>
        <v>615920</v>
      </c>
      <c r="Q1493" s="33">
        <f t="shared" si="270"/>
        <v>122.02270511651309</v>
      </c>
      <c r="R1493" s="33">
        <f t="shared" si="271"/>
        <v>582030</v>
      </c>
      <c r="S1493" s="33"/>
      <c r="T1493" s="30" t="str">
        <f t="shared" si="272"/>
        <v>COP</v>
      </c>
      <c r="U1493" s="33">
        <v>0</v>
      </c>
      <c r="V1493" s="33">
        <v>0</v>
      </c>
      <c r="W1493" s="33">
        <v>0</v>
      </c>
      <c r="X1493" s="33">
        <f t="shared" si="273"/>
        <v>615920</v>
      </c>
      <c r="Y1493" s="33">
        <f t="shared" si="274"/>
        <v>122.02270511651309</v>
      </c>
      <c r="Z1493" s="33">
        <f t="shared" si="275"/>
        <v>582030</v>
      </c>
      <c r="AA1493" s="34">
        <f t="shared" si="276"/>
        <v>1.4351351529534448E-05</v>
      </c>
      <c r="AB1493" s="33" t="s">
        <v>252</v>
      </c>
      <c r="AC1493" s="35">
        <v>44951</v>
      </c>
      <c r="AD1493" s="33">
        <v>60</v>
      </c>
      <c r="AE1493" s="36">
        <f t="shared" si="277"/>
        <v>45011</v>
      </c>
    </row>
    <row r="1494" spans="2:31" ht="14.5" hidden="1">
      <c r="B1494" s="29" t="s">
        <v>1578</v>
      </c>
      <c r="C1494" s="30" t="str">
        <f t="shared" si="267"/>
        <v>(Acreedores quirografarios)</v>
      </c>
      <c r="D1494" s="30">
        <v>5</v>
      </c>
      <c r="E1494" s="30" t="s">
        <v>5193</v>
      </c>
      <c r="F1494" s="30" t="s">
        <v>5194</v>
      </c>
      <c r="G1494" s="30" t="s">
        <v>1723</v>
      </c>
      <c r="H1494" s="31" t="s">
        <v>1595</v>
      </c>
      <c r="I1494" s="31" t="s">
        <v>48</v>
      </c>
      <c r="J1494" s="32">
        <v>590920</v>
      </c>
      <c r="K1494" s="33">
        <f t="shared" si="268"/>
        <v>116.98040818893675</v>
      </c>
      <c r="L1494" s="33">
        <v>557979</v>
      </c>
      <c r="M1494" s="33">
        <v>0</v>
      </c>
      <c r="N1494" s="33">
        <v>0</v>
      </c>
      <c r="O1494" s="33">
        <v>0</v>
      </c>
      <c r="P1494" s="33">
        <f t="shared" si="269"/>
        <v>590920</v>
      </c>
      <c r="Q1494" s="33">
        <f t="shared" si="270"/>
        <v>116.98040818893675</v>
      </c>
      <c r="R1494" s="33">
        <f t="shared" si="271"/>
        <v>557979</v>
      </c>
      <c r="S1494" s="33"/>
      <c r="T1494" s="30" t="str">
        <f t="shared" si="272"/>
        <v>COP</v>
      </c>
      <c r="U1494" s="33">
        <v>0</v>
      </c>
      <c r="V1494" s="33">
        <v>0</v>
      </c>
      <c r="W1494" s="33">
        <v>0</v>
      </c>
      <c r="X1494" s="33">
        <f t="shared" si="273"/>
        <v>590920</v>
      </c>
      <c r="Y1494" s="33">
        <f t="shared" si="274"/>
        <v>116.98040818893675</v>
      </c>
      <c r="Z1494" s="33">
        <f t="shared" si="275"/>
        <v>557979</v>
      </c>
      <c r="AA1494" s="34">
        <f t="shared" si="276"/>
        <v>1.3758316195210044E-05</v>
      </c>
      <c r="AB1494" s="33" t="s">
        <v>252</v>
      </c>
      <c r="AC1494" s="35">
        <v>44951</v>
      </c>
      <c r="AD1494" s="33">
        <v>60</v>
      </c>
      <c r="AE1494" s="36">
        <f t="shared" si="277"/>
        <v>45011</v>
      </c>
    </row>
    <row r="1495" spans="2:31" ht="14.5" hidden="1">
      <c r="B1495" s="29" t="s">
        <v>1578</v>
      </c>
      <c r="C1495" s="30" t="str">
        <f t="shared" si="267"/>
        <v>(Acreedores quirografarios)</v>
      </c>
      <c r="D1495" s="30">
        <v>5</v>
      </c>
      <c r="E1495" s="30" t="s">
        <v>5193</v>
      </c>
      <c r="F1495" s="30" t="s">
        <v>5194</v>
      </c>
      <c r="G1495" s="30" t="s">
        <v>1723</v>
      </c>
      <c r="H1495" s="31" t="s">
        <v>1596</v>
      </c>
      <c r="I1495" s="31" t="s">
        <v>48</v>
      </c>
      <c r="J1495" s="32">
        <v>450418</v>
      </c>
      <c r="K1495" s="33">
        <f t="shared" si="268"/>
        <v>89.35165676069478</v>
      </c>
      <c r="L1495" s="33">
        <v>426194</v>
      </c>
      <c r="M1495" s="33">
        <v>0</v>
      </c>
      <c r="N1495" s="33">
        <v>0</v>
      </c>
      <c r="O1495" s="33">
        <v>0</v>
      </c>
      <c r="P1495" s="33">
        <f t="shared" si="269"/>
        <v>450418</v>
      </c>
      <c r="Q1495" s="33">
        <f t="shared" si="270"/>
        <v>89.35165676069478</v>
      </c>
      <c r="R1495" s="33">
        <f t="shared" si="271"/>
        <v>426194</v>
      </c>
      <c r="S1495" s="33"/>
      <c r="T1495" s="30" t="str">
        <f t="shared" si="272"/>
        <v>COP</v>
      </c>
      <c r="U1495" s="33">
        <v>0</v>
      </c>
      <c r="V1495" s="33">
        <v>0</v>
      </c>
      <c r="W1495" s="33">
        <v>0</v>
      </c>
      <c r="X1495" s="33">
        <f t="shared" si="273"/>
        <v>450418</v>
      </c>
      <c r="Y1495" s="33">
        <f t="shared" si="274"/>
        <v>89.35165676069478</v>
      </c>
      <c r="Z1495" s="33">
        <f t="shared" si="275"/>
        <v>426194</v>
      </c>
      <c r="AA1495" s="34">
        <f t="shared" si="276"/>
        <v>1.0508839602388888E-05</v>
      </c>
      <c r="AB1495" s="33" t="s">
        <v>252</v>
      </c>
      <c r="AC1495" s="35">
        <v>44951</v>
      </c>
      <c r="AD1495" s="33">
        <v>60</v>
      </c>
      <c r="AE1495" s="36">
        <f t="shared" si="277"/>
        <v>45011</v>
      </c>
    </row>
    <row r="1496" spans="2:31" ht="14.5" hidden="1">
      <c r="B1496" s="29" t="s">
        <v>1578</v>
      </c>
      <c r="C1496" s="30" t="str">
        <f t="shared" si="267"/>
        <v>(Acreedores quirografarios)</v>
      </c>
      <c r="D1496" s="30">
        <v>5</v>
      </c>
      <c r="E1496" s="30" t="s">
        <v>5193</v>
      </c>
      <c r="F1496" s="30" t="s">
        <v>5194</v>
      </c>
      <c r="G1496" s="30" t="s">
        <v>1723</v>
      </c>
      <c r="H1496" s="31" t="s">
        <v>1597</v>
      </c>
      <c r="I1496" s="31" t="s">
        <v>48</v>
      </c>
      <c r="J1496" s="32">
        <v>450418</v>
      </c>
      <c r="K1496" s="33">
        <f t="shared" si="268"/>
        <v>89.35165676069478</v>
      </c>
      <c r="L1496" s="33">
        <v>426194</v>
      </c>
      <c r="M1496" s="33">
        <v>0</v>
      </c>
      <c r="N1496" s="33">
        <v>0</v>
      </c>
      <c r="O1496" s="33">
        <v>0</v>
      </c>
      <c r="P1496" s="33">
        <f t="shared" si="269"/>
        <v>450418</v>
      </c>
      <c r="Q1496" s="33">
        <f t="shared" si="270"/>
        <v>89.35165676069478</v>
      </c>
      <c r="R1496" s="33">
        <f t="shared" si="271"/>
        <v>426194</v>
      </c>
      <c r="S1496" s="33"/>
      <c r="T1496" s="30" t="str">
        <f t="shared" si="272"/>
        <v>COP</v>
      </c>
      <c r="U1496" s="33">
        <v>0</v>
      </c>
      <c r="V1496" s="33">
        <v>0</v>
      </c>
      <c r="W1496" s="33">
        <v>0</v>
      </c>
      <c r="X1496" s="33">
        <f t="shared" si="273"/>
        <v>450418</v>
      </c>
      <c r="Y1496" s="33">
        <f t="shared" si="274"/>
        <v>89.35165676069478</v>
      </c>
      <c r="Z1496" s="33">
        <f t="shared" si="275"/>
        <v>426194</v>
      </c>
      <c r="AA1496" s="34">
        <f t="shared" si="276"/>
        <v>1.0508839602388888E-05</v>
      </c>
      <c r="AB1496" s="33" t="s">
        <v>252</v>
      </c>
      <c r="AC1496" s="35">
        <v>44952</v>
      </c>
      <c r="AD1496" s="33">
        <v>60</v>
      </c>
      <c r="AE1496" s="36">
        <f t="shared" si="277"/>
        <v>45012</v>
      </c>
    </row>
    <row r="1497" spans="2:31" ht="14.5" hidden="1">
      <c r="B1497" s="29" t="s">
        <v>1578</v>
      </c>
      <c r="C1497" s="30" t="str">
        <f t="shared" si="267"/>
        <v>(Acreedores quirografarios)</v>
      </c>
      <c r="D1497" s="30">
        <v>5</v>
      </c>
      <c r="E1497" s="30" t="s">
        <v>5193</v>
      </c>
      <c r="F1497" s="30" t="s">
        <v>5194</v>
      </c>
      <c r="G1497" s="30" t="s">
        <v>1723</v>
      </c>
      <c r="H1497" s="31" t="s">
        <v>1598</v>
      </c>
      <c r="I1497" s="31" t="s">
        <v>48</v>
      </c>
      <c r="J1497" s="32">
        <v>589101</v>
      </c>
      <c r="K1497" s="33">
        <f t="shared" si="268"/>
        <v>116.94644485675649</v>
      </c>
      <c r="L1497" s="33">
        <v>557817</v>
      </c>
      <c r="M1497" s="33">
        <v>0</v>
      </c>
      <c r="N1497" s="33">
        <v>0</v>
      </c>
      <c r="O1497" s="33">
        <v>0</v>
      </c>
      <c r="P1497" s="33">
        <f t="shared" si="269"/>
        <v>589101</v>
      </c>
      <c r="Q1497" s="33">
        <f t="shared" si="270"/>
        <v>116.94644485675649</v>
      </c>
      <c r="R1497" s="33">
        <f t="shared" si="271"/>
        <v>557817</v>
      </c>
      <c r="S1497" s="33"/>
      <c r="T1497" s="30" t="str">
        <f t="shared" si="272"/>
        <v>COP</v>
      </c>
      <c r="U1497" s="33">
        <v>0</v>
      </c>
      <c r="V1497" s="33">
        <v>0</v>
      </c>
      <c r="W1497" s="33">
        <v>0</v>
      </c>
      <c r="X1497" s="33">
        <f t="shared" si="273"/>
        <v>589101</v>
      </c>
      <c r="Y1497" s="33">
        <f t="shared" si="274"/>
        <v>116.94644485675649</v>
      </c>
      <c r="Z1497" s="33">
        <f t="shared" si="275"/>
        <v>557817</v>
      </c>
      <c r="AA1497" s="34">
        <f t="shared" si="276"/>
        <v>1.3754321695016267E-05</v>
      </c>
      <c r="AB1497" s="33" t="s">
        <v>252</v>
      </c>
      <c r="AC1497" s="35">
        <v>44952</v>
      </c>
      <c r="AD1497" s="33">
        <v>60</v>
      </c>
      <c r="AE1497" s="36">
        <f t="shared" si="277"/>
        <v>45012</v>
      </c>
    </row>
    <row r="1498" spans="2:31" ht="14.5" hidden="1">
      <c r="B1498" s="29" t="s">
        <v>1578</v>
      </c>
      <c r="C1498" s="30" t="str">
        <f t="shared" si="267"/>
        <v>(Acreedores quirografarios)</v>
      </c>
      <c r="D1498" s="30">
        <v>5</v>
      </c>
      <c r="E1498" s="30" t="s">
        <v>5193</v>
      </c>
      <c r="F1498" s="30" t="s">
        <v>5194</v>
      </c>
      <c r="G1498" s="30" t="s">
        <v>1723</v>
      </c>
      <c r="H1498" s="31" t="s">
        <v>1599</v>
      </c>
      <c r="I1498" s="31" t="s">
        <v>48</v>
      </c>
      <c r="J1498" s="32">
        <v>450419</v>
      </c>
      <c r="K1498" s="33">
        <f t="shared" si="268"/>
        <v>89.351866410893422</v>
      </c>
      <c r="L1498" s="33">
        <v>426195</v>
      </c>
      <c r="M1498" s="33">
        <v>0</v>
      </c>
      <c r="N1498" s="33">
        <v>0</v>
      </c>
      <c r="O1498" s="33">
        <v>0</v>
      </c>
      <c r="P1498" s="33">
        <f t="shared" si="269"/>
        <v>450419</v>
      </c>
      <c r="Q1498" s="33">
        <f t="shared" si="270"/>
        <v>89.351866410893422</v>
      </c>
      <c r="R1498" s="33">
        <f t="shared" si="271"/>
        <v>426195</v>
      </c>
      <c r="S1498" s="33"/>
      <c r="T1498" s="30" t="str">
        <f t="shared" si="272"/>
        <v>COP</v>
      </c>
      <c r="U1498" s="33">
        <v>0</v>
      </c>
      <c r="V1498" s="33">
        <v>0</v>
      </c>
      <c r="W1498" s="33">
        <v>0</v>
      </c>
      <c r="X1498" s="33">
        <f t="shared" si="273"/>
        <v>450419</v>
      </c>
      <c r="Y1498" s="33">
        <f t="shared" si="274"/>
        <v>89.351866410893422</v>
      </c>
      <c r="Z1498" s="33">
        <f t="shared" si="275"/>
        <v>426195</v>
      </c>
      <c r="AA1498" s="34">
        <f t="shared" si="276"/>
        <v>1.0508864259797492E-05</v>
      </c>
      <c r="AB1498" s="33" t="s">
        <v>252</v>
      </c>
      <c r="AC1498" s="35">
        <v>44964</v>
      </c>
      <c r="AD1498" s="33">
        <v>60</v>
      </c>
      <c r="AE1498" s="36">
        <f t="shared" si="277"/>
        <v>45024</v>
      </c>
    </row>
    <row r="1499" spans="2:31" ht="14.5" hidden="1">
      <c r="B1499" s="29" t="s">
        <v>1578</v>
      </c>
      <c r="C1499" s="30" t="str">
        <f t="shared" si="267"/>
        <v>(Acreedores quirografarios)</v>
      </c>
      <c r="D1499" s="30">
        <v>5</v>
      </c>
      <c r="E1499" s="30" t="s">
        <v>5193</v>
      </c>
      <c r="F1499" s="30" t="s">
        <v>5194</v>
      </c>
      <c r="G1499" s="30" t="s">
        <v>1723</v>
      </c>
      <c r="H1499" s="31" t="s">
        <v>1600</v>
      </c>
      <c r="I1499" s="31" t="s">
        <v>48</v>
      </c>
      <c r="J1499" s="32">
        <v>504878</v>
      </c>
      <c r="K1499" s="33">
        <f t="shared" si="268"/>
        <v>99.99916139920542</v>
      </c>
      <c r="L1499" s="33">
        <v>476981</v>
      </c>
      <c r="M1499" s="33">
        <v>0</v>
      </c>
      <c r="N1499" s="33">
        <v>0</v>
      </c>
      <c r="O1499" s="33">
        <v>0</v>
      </c>
      <c r="P1499" s="33">
        <f t="shared" si="269"/>
        <v>504878</v>
      </c>
      <c r="Q1499" s="33">
        <f t="shared" si="270"/>
        <v>99.99916139920542</v>
      </c>
      <c r="R1499" s="33">
        <f t="shared" si="271"/>
        <v>476981</v>
      </c>
      <c r="S1499" s="33"/>
      <c r="T1499" s="30" t="str">
        <f t="shared" si="272"/>
        <v>COP</v>
      </c>
      <c r="U1499" s="33">
        <v>0</v>
      </c>
      <c r="V1499" s="33">
        <v>0</v>
      </c>
      <c r="W1499" s="33">
        <v>0</v>
      </c>
      <c r="X1499" s="33">
        <f t="shared" si="273"/>
        <v>504878</v>
      </c>
      <c r="Y1499" s="33">
        <f t="shared" si="274"/>
        <v>99.99916139920542</v>
      </c>
      <c r="Z1499" s="33">
        <f t="shared" si="275"/>
        <v>476981</v>
      </c>
      <c r="AA1499" s="34">
        <f t="shared" si="276"/>
        <v>1.1761115413138276E-05</v>
      </c>
      <c r="AB1499" s="33" t="s">
        <v>252</v>
      </c>
      <c r="AC1499" s="35">
        <v>44964</v>
      </c>
      <c r="AD1499" s="33">
        <v>60</v>
      </c>
      <c r="AE1499" s="36">
        <f t="shared" si="277"/>
        <v>45024</v>
      </c>
    </row>
    <row r="1500" spans="2:31" ht="14.5" hidden="1">
      <c r="B1500" s="29" t="s">
        <v>1578</v>
      </c>
      <c r="C1500" s="30" t="str">
        <f t="shared" si="267"/>
        <v>(Acreedores quirografarios)</v>
      </c>
      <c r="D1500" s="30">
        <v>5</v>
      </c>
      <c r="E1500" s="30" t="s">
        <v>5193</v>
      </c>
      <c r="F1500" s="30" t="s">
        <v>5194</v>
      </c>
      <c r="G1500" s="30" t="s">
        <v>1723</v>
      </c>
      <c r="H1500" s="31" t="s">
        <v>1601</v>
      </c>
      <c r="I1500" s="31" t="s">
        <v>48</v>
      </c>
      <c r="J1500" s="32">
        <v>450418</v>
      </c>
      <c r="K1500" s="33">
        <f t="shared" si="268"/>
        <v>89.35165676069478</v>
      </c>
      <c r="L1500" s="33">
        <v>426194</v>
      </c>
      <c r="M1500" s="33">
        <v>0</v>
      </c>
      <c r="N1500" s="33">
        <v>0</v>
      </c>
      <c r="O1500" s="33">
        <v>0</v>
      </c>
      <c r="P1500" s="33">
        <f t="shared" si="269"/>
        <v>450418</v>
      </c>
      <c r="Q1500" s="33">
        <f t="shared" si="270"/>
        <v>89.35165676069478</v>
      </c>
      <c r="R1500" s="33">
        <f t="shared" si="271"/>
        <v>426194</v>
      </c>
      <c r="S1500" s="33"/>
      <c r="T1500" s="30" t="str">
        <f t="shared" si="272"/>
        <v>COP</v>
      </c>
      <c r="U1500" s="33">
        <v>0</v>
      </c>
      <c r="V1500" s="33">
        <v>0</v>
      </c>
      <c r="W1500" s="33">
        <v>0</v>
      </c>
      <c r="X1500" s="33">
        <f t="shared" si="273"/>
        <v>450418</v>
      </c>
      <c r="Y1500" s="33">
        <f t="shared" si="274"/>
        <v>89.35165676069478</v>
      </c>
      <c r="Z1500" s="33">
        <f t="shared" si="275"/>
        <v>426194</v>
      </c>
      <c r="AA1500" s="34">
        <f t="shared" si="276"/>
        <v>1.0508839602388888E-05</v>
      </c>
      <c r="AB1500" s="33" t="s">
        <v>252</v>
      </c>
      <c r="AC1500" s="35">
        <v>44964</v>
      </c>
      <c r="AD1500" s="33">
        <v>60</v>
      </c>
      <c r="AE1500" s="36">
        <f t="shared" si="277"/>
        <v>45024</v>
      </c>
    </row>
    <row r="1501" spans="2:31" ht="14.5" hidden="1">
      <c r="B1501" s="29" t="s">
        <v>1602</v>
      </c>
      <c r="C1501" s="30" t="str">
        <f t="shared" si="267"/>
        <v>(Acreedores quirografarios)</v>
      </c>
      <c r="D1501" s="30">
        <v>5</v>
      </c>
      <c r="E1501" s="30" t="s">
        <v>5195</v>
      </c>
      <c r="F1501" s="30" t="s">
        <v>5196</v>
      </c>
      <c r="G1501" s="30" t="s">
        <v>3909</v>
      </c>
      <c r="H1501" s="31" t="s">
        <v>1603</v>
      </c>
      <c r="I1501" s="31" t="s">
        <v>48</v>
      </c>
      <c r="J1501" s="32">
        <v>13448334</v>
      </c>
      <c r="K1501" s="33">
        <f t="shared" si="268"/>
        <v>2693.5293562690649</v>
      </c>
      <c r="L1501" s="33">
        <v>12847731</v>
      </c>
      <c r="M1501" s="33">
        <v>0</v>
      </c>
      <c r="N1501" s="33">
        <v>0</v>
      </c>
      <c r="O1501" s="33">
        <v>0</v>
      </c>
      <c r="P1501" s="33">
        <f t="shared" si="269"/>
        <v>13448334</v>
      </c>
      <c r="Q1501" s="33">
        <f t="shared" si="270"/>
        <v>2693.5293562690649</v>
      </c>
      <c r="R1501" s="33">
        <f t="shared" si="271"/>
        <v>12847731</v>
      </c>
      <c r="S1501" s="33"/>
      <c r="T1501" s="30" t="str">
        <f t="shared" si="272"/>
        <v>COP</v>
      </c>
      <c r="U1501" s="33">
        <v>0</v>
      </c>
      <c r="V1501" s="33">
        <v>0</v>
      </c>
      <c r="W1501" s="33">
        <v>0</v>
      </c>
      <c r="X1501" s="33">
        <f t="shared" si="273"/>
        <v>13448334</v>
      </c>
      <c r="Y1501" s="33">
        <f t="shared" si="274"/>
        <v>2693.5293562690649</v>
      </c>
      <c r="Z1501" s="33">
        <f t="shared" si="275"/>
        <v>12847731</v>
      </c>
      <c r="AA1501" s="34">
        <f t="shared" si="276"/>
        <v>0.00031679175289572214</v>
      </c>
      <c r="AB1501" s="33" t="s">
        <v>1651</v>
      </c>
      <c r="AC1501" s="35">
        <v>44902</v>
      </c>
      <c r="AD1501" s="33">
        <v>60</v>
      </c>
      <c r="AE1501" s="36">
        <f t="shared" si="277"/>
        <v>44962</v>
      </c>
    </row>
    <row r="1502" spans="2:31" ht="14.5" hidden="1">
      <c r="B1502" s="29" t="s">
        <v>1602</v>
      </c>
      <c r="C1502" s="30" t="str">
        <f t="shared" si="267"/>
        <v>(Acreedores quirografarios)</v>
      </c>
      <c r="D1502" s="30">
        <v>5</v>
      </c>
      <c r="E1502" s="30" t="s">
        <v>5195</v>
      </c>
      <c r="F1502" s="30" t="s">
        <v>5196</v>
      </c>
      <c r="G1502" s="30" t="s">
        <v>3909</v>
      </c>
      <c r="H1502" s="31" t="s">
        <v>1604</v>
      </c>
      <c r="I1502" s="31" t="s">
        <v>48</v>
      </c>
      <c r="J1502" s="32">
        <v>13448334</v>
      </c>
      <c r="K1502" s="33">
        <f t="shared" si="268"/>
        <v>2693.5293562690649</v>
      </c>
      <c r="L1502" s="33">
        <v>12847731</v>
      </c>
      <c r="M1502" s="33">
        <v>0</v>
      </c>
      <c r="N1502" s="33">
        <v>0</v>
      </c>
      <c r="O1502" s="33">
        <v>0</v>
      </c>
      <c r="P1502" s="33">
        <f t="shared" si="269"/>
        <v>13448334</v>
      </c>
      <c r="Q1502" s="33">
        <f t="shared" si="270"/>
        <v>2693.5293562690649</v>
      </c>
      <c r="R1502" s="33">
        <f t="shared" si="271"/>
        <v>12847731</v>
      </c>
      <c r="S1502" s="33"/>
      <c r="T1502" s="30" t="str">
        <f t="shared" si="272"/>
        <v>COP</v>
      </c>
      <c r="U1502" s="33">
        <v>0</v>
      </c>
      <c r="V1502" s="33">
        <v>0</v>
      </c>
      <c r="W1502" s="33">
        <v>0</v>
      </c>
      <c r="X1502" s="33">
        <f t="shared" si="273"/>
        <v>13448334</v>
      </c>
      <c r="Y1502" s="33">
        <f t="shared" si="274"/>
        <v>2693.5293562690649</v>
      </c>
      <c r="Z1502" s="33">
        <f t="shared" si="275"/>
        <v>12847731</v>
      </c>
      <c r="AA1502" s="34">
        <f t="shared" si="276"/>
        <v>0.00031679175289572214</v>
      </c>
      <c r="AB1502" s="33" t="s">
        <v>1651</v>
      </c>
      <c r="AC1502" s="35">
        <v>44910</v>
      </c>
      <c r="AD1502" s="33">
        <v>60</v>
      </c>
      <c r="AE1502" s="36">
        <f t="shared" si="277"/>
        <v>44970</v>
      </c>
    </row>
    <row r="1503" spans="2:31" ht="14.5" hidden="1">
      <c r="B1503" s="29" t="s">
        <v>1602</v>
      </c>
      <c r="C1503" s="30" t="str">
        <f t="shared" si="267"/>
        <v>(Acreedores quirografarios)</v>
      </c>
      <c r="D1503" s="30">
        <v>5</v>
      </c>
      <c r="E1503" s="30" t="s">
        <v>5195</v>
      </c>
      <c r="F1503" s="30" t="s">
        <v>5196</v>
      </c>
      <c r="G1503" s="30" t="s">
        <v>3909</v>
      </c>
      <c r="H1503" s="31" t="s">
        <v>1605</v>
      </c>
      <c r="I1503" s="31" t="s">
        <v>48</v>
      </c>
      <c r="J1503" s="32">
        <v>13448334</v>
      </c>
      <c r="K1503" s="33">
        <f t="shared" si="268"/>
        <v>2693.5293562690649</v>
      </c>
      <c r="L1503" s="33">
        <v>12847731</v>
      </c>
      <c r="M1503" s="33">
        <v>0</v>
      </c>
      <c r="N1503" s="33">
        <v>0</v>
      </c>
      <c r="O1503" s="33">
        <v>0</v>
      </c>
      <c r="P1503" s="33">
        <f t="shared" si="269"/>
        <v>13448334</v>
      </c>
      <c r="Q1503" s="33">
        <f t="shared" si="270"/>
        <v>2693.5293562690649</v>
      </c>
      <c r="R1503" s="33">
        <f t="shared" si="271"/>
        <v>12847731</v>
      </c>
      <c r="S1503" s="33"/>
      <c r="T1503" s="30" t="str">
        <f t="shared" si="272"/>
        <v>COP</v>
      </c>
      <c r="U1503" s="33">
        <v>0</v>
      </c>
      <c r="V1503" s="33">
        <v>0</v>
      </c>
      <c r="W1503" s="33">
        <v>0</v>
      </c>
      <c r="X1503" s="33">
        <f t="shared" si="273"/>
        <v>13448334</v>
      </c>
      <c r="Y1503" s="33">
        <f t="shared" si="274"/>
        <v>2693.5293562690649</v>
      </c>
      <c r="Z1503" s="33">
        <f t="shared" si="275"/>
        <v>12847731</v>
      </c>
      <c r="AA1503" s="34">
        <f t="shared" si="276"/>
        <v>0.00031679175289572214</v>
      </c>
      <c r="AB1503" s="33" t="s">
        <v>1651</v>
      </c>
      <c r="AC1503" s="35">
        <v>44950</v>
      </c>
      <c r="AD1503" s="33">
        <v>60</v>
      </c>
      <c r="AE1503" s="36">
        <f t="shared" si="277"/>
        <v>45010</v>
      </c>
    </row>
    <row r="1504" spans="2:31" ht="14.5" hidden="1">
      <c r="B1504" s="29" t="s">
        <v>1602</v>
      </c>
      <c r="C1504" s="30" t="str">
        <f t="shared" si="267"/>
        <v>(Acreedores quirografarios)</v>
      </c>
      <c r="D1504" s="30">
        <v>5</v>
      </c>
      <c r="E1504" s="30" t="s">
        <v>5195</v>
      </c>
      <c r="F1504" s="30" t="s">
        <v>5196</v>
      </c>
      <c r="G1504" s="30" t="s">
        <v>3909</v>
      </c>
      <c r="H1504" s="31" t="s">
        <v>1606</v>
      </c>
      <c r="I1504" s="31" t="s">
        <v>48</v>
      </c>
      <c r="J1504" s="32">
        <v>13448334</v>
      </c>
      <c r="K1504" s="33">
        <f t="shared" si="268"/>
        <v>2693.5293562690649</v>
      </c>
      <c r="L1504" s="33">
        <v>12847731</v>
      </c>
      <c r="M1504" s="33">
        <v>0</v>
      </c>
      <c r="N1504" s="33">
        <v>0</v>
      </c>
      <c r="O1504" s="33">
        <v>0</v>
      </c>
      <c r="P1504" s="33">
        <f t="shared" si="269"/>
        <v>13448334</v>
      </c>
      <c r="Q1504" s="33">
        <f t="shared" si="270"/>
        <v>2693.5293562690649</v>
      </c>
      <c r="R1504" s="33">
        <f t="shared" si="271"/>
        <v>12847731</v>
      </c>
      <c r="S1504" s="33"/>
      <c r="T1504" s="30" t="str">
        <f t="shared" si="272"/>
        <v>COP</v>
      </c>
      <c r="U1504" s="33">
        <v>0</v>
      </c>
      <c r="V1504" s="33">
        <v>0</v>
      </c>
      <c r="W1504" s="33">
        <v>0</v>
      </c>
      <c r="X1504" s="33">
        <f t="shared" si="273"/>
        <v>13448334</v>
      </c>
      <c r="Y1504" s="33">
        <f t="shared" si="274"/>
        <v>2693.5293562690649</v>
      </c>
      <c r="Z1504" s="33">
        <f t="shared" si="275"/>
        <v>12847731</v>
      </c>
      <c r="AA1504" s="34">
        <f t="shared" si="276"/>
        <v>0.00031679175289572214</v>
      </c>
      <c r="AB1504" s="33" t="s">
        <v>1651</v>
      </c>
      <c r="AC1504" s="35">
        <v>44965</v>
      </c>
      <c r="AD1504" s="33">
        <v>60</v>
      </c>
      <c r="AE1504" s="36">
        <f t="shared" si="277"/>
        <v>45025</v>
      </c>
    </row>
    <row r="1505" spans="2:31" ht="14.5" hidden="1">
      <c r="B1505" s="29" t="s">
        <v>1607</v>
      </c>
      <c r="C1505" s="30" t="str">
        <f t="shared" si="267"/>
        <v>(Acreedores quirografarios)</v>
      </c>
      <c r="D1505" s="30">
        <v>5</v>
      </c>
      <c r="E1505" s="30" t="s">
        <v>5197</v>
      </c>
      <c r="F1505" s="30" t="s">
        <v>5198</v>
      </c>
      <c r="G1505" s="30" t="s">
        <v>1723</v>
      </c>
      <c r="H1505" s="31" t="s">
        <v>1608</v>
      </c>
      <c r="I1505" s="31" t="s">
        <v>48</v>
      </c>
      <c r="J1505" s="32">
        <v>-43848</v>
      </c>
      <c r="K1505" s="33">
        <f t="shared" si="268"/>
        <v>-9.1927419101229599</v>
      </c>
      <c r="L1505" s="33">
        <v>-43848</v>
      </c>
      <c r="M1505" s="33">
        <v>0</v>
      </c>
      <c r="N1505" s="33">
        <v>0</v>
      </c>
      <c r="O1505" s="33">
        <v>0</v>
      </c>
      <c r="P1505" s="33">
        <f t="shared" si="269"/>
        <v>-43848</v>
      </c>
      <c r="Q1505" s="33">
        <f t="shared" si="270"/>
        <v>-9.1927419101229599</v>
      </c>
      <c r="R1505" s="33">
        <f t="shared" si="271"/>
        <v>-43848</v>
      </c>
      <c r="S1505" s="33"/>
      <c r="T1505" s="30" t="str">
        <f t="shared" si="272"/>
        <v>COP</v>
      </c>
      <c r="U1505" s="33">
        <v>0</v>
      </c>
      <c r="V1505" s="33">
        <v>0</v>
      </c>
      <c r="W1505" s="33">
        <v>0</v>
      </c>
      <c r="X1505" s="33">
        <f t="shared" si="273"/>
        <v>-43848</v>
      </c>
      <c r="Y1505" s="33">
        <f t="shared" si="274"/>
        <v>-9.1927419101229599</v>
      </c>
      <c r="Z1505" s="33">
        <f t="shared" si="275"/>
        <v>-43848</v>
      </c>
      <c r="AA1505" s="34">
        <f t="shared" si="276"/>
        <v>-1.0811780524492319E-06</v>
      </c>
      <c r="AB1505" s="33" t="s">
        <v>1651</v>
      </c>
      <c r="AC1505" s="35">
        <v>44804</v>
      </c>
      <c r="AD1505" s="33">
        <v>60</v>
      </c>
      <c r="AE1505" s="36">
        <f t="shared" si="277"/>
        <v>44864</v>
      </c>
    </row>
    <row r="1506" spans="2:31" ht="14.5" hidden="1">
      <c r="B1506" s="29" t="s">
        <v>1609</v>
      </c>
      <c r="C1506" s="30" t="str">
        <f t="shared" si="267"/>
        <v>(Acreedores quirografarios)</v>
      </c>
      <c r="D1506" s="30">
        <v>5</v>
      </c>
      <c r="E1506" s="30" t="s">
        <v>5199</v>
      </c>
      <c r="F1506" s="30" t="s">
        <v>5200</v>
      </c>
      <c r="G1506" s="30" t="s">
        <v>4770</v>
      </c>
      <c r="H1506" s="31" t="s">
        <v>1610</v>
      </c>
      <c r="I1506" s="31" t="s">
        <v>62</v>
      </c>
      <c r="J1506" s="32">
        <v>1915.9000000000001</v>
      </c>
      <c r="K1506" s="33">
        <f t="shared" si="268"/>
        <v>1915.9000000000001</v>
      </c>
      <c r="L1506" s="33">
        <v>-1502</v>
      </c>
      <c r="M1506" s="33">
        <v>0</v>
      </c>
      <c r="N1506" s="33">
        <v>0</v>
      </c>
      <c r="O1506" s="33">
        <v>0</v>
      </c>
      <c r="P1506" s="33">
        <f t="shared" si="269"/>
        <v>1915.9000000000001</v>
      </c>
      <c r="Q1506" s="33">
        <f t="shared" si="270"/>
        <v>1915.9000000000001</v>
      </c>
      <c r="R1506" s="33">
        <f t="shared" si="271"/>
        <v>-1502</v>
      </c>
      <c r="S1506" s="33"/>
      <c r="T1506" s="30" t="str">
        <f t="shared" si="272"/>
        <v>USD</v>
      </c>
      <c r="U1506" s="33">
        <v>0</v>
      </c>
      <c r="V1506" s="33">
        <v>0</v>
      </c>
      <c r="W1506" s="33">
        <v>0</v>
      </c>
      <c r="X1506" s="33">
        <f t="shared" si="273"/>
        <v>1915.9000000000001</v>
      </c>
      <c r="Y1506" s="33">
        <f t="shared" si="274"/>
        <v>1915.9000000000001</v>
      </c>
      <c r="Z1506" s="33">
        <f t="shared" si="275"/>
        <v>-1502</v>
      </c>
      <c r="AA1506" s="34">
        <f t="shared" si="276"/>
        <v>-3.7035427722558532E-08</v>
      </c>
      <c r="AB1506" s="33" t="s">
        <v>676</v>
      </c>
      <c r="AC1506" s="35">
        <v>43922</v>
      </c>
      <c r="AD1506" s="33">
        <v>60</v>
      </c>
      <c r="AE1506" s="36">
        <f t="shared" si="277"/>
        <v>43982</v>
      </c>
    </row>
    <row r="1507" spans="2:31" ht="14.5" hidden="1">
      <c r="B1507" s="29" t="s">
        <v>1609</v>
      </c>
      <c r="C1507" s="30" t="str">
        <f t="shared" si="267"/>
        <v>(Acreedores quirografarios)</v>
      </c>
      <c r="D1507" s="30">
        <v>5</v>
      </c>
      <c r="E1507" s="30" t="s">
        <v>5199</v>
      </c>
      <c r="F1507" s="30" t="s">
        <v>5200</v>
      </c>
      <c r="G1507" s="30" t="s">
        <v>4770</v>
      </c>
      <c r="H1507" s="31" t="s">
        <v>1611</v>
      </c>
      <c r="I1507" s="31" t="s">
        <v>62</v>
      </c>
      <c r="J1507" s="32">
        <v>2959.5300000000002</v>
      </c>
      <c r="K1507" s="33">
        <f t="shared" si="268"/>
        <v>2959.5300000000002</v>
      </c>
      <c r="L1507" s="33">
        <v>-3128</v>
      </c>
      <c r="M1507" s="33">
        <v>0</v>
      </c>
      <c r="N1507" s="33">
        <v>0</v>
      </c>
      <c r="O1507" s="33">
        <v>0</v>
      </c>
      <c r="P1507" s="33">
        <f t="shared" si="269"/>
        <v>2959.5300000000002</v>
      </c>
      <c r="Q1507" s="33">
        <f t="shared" si="270"/>
        <v>2959.5300000000002</v>
      </c>
      <c r="R1507" s="33">
        <f t="shared" si="271"/>
        <v>-3128</v>
      </c>
      <c r="S1507" s="33"/>
      <c r="T1507" s="30" t="str">
        <f t="shared" si="272"/>
        <v>USD</v>
      </c>
      <c r="U1507" s="33">
        <v>0</v>
      </c>
      <c r="V1507" s="33">
        <v>0</v>
      </c>
      <c r="W1507" s="33">
        <v>0</v>
      </c>
      <c r="X1507" s="33">
        <f t="shared" si="273"/>
        <v>2959.5300000000002</v>
      </c>
      <c r="Y1507" s="33">
        <f t="shared" si="274"/>
        <v>2959.5300000000002</v>
      </c>
      <c r="Z1507" s="33">
        <f t="shared" si="275"/>
        <v>-3128</v>
      </c>
      <c r="AA1507" s="34">
        <f t="shared" si="276"/>
        <v>-7.7128374111959446E-08</v>
      </c>
      <c r="AB1507" s="33" t="s">
        <v>676</v>
      </c>
      <c r="AC1507" s="35">
        <v>44372</v>
      </c>
      <c r="AD1507" s="33">
        <v>60</v>
      </c>
      <c r="AE1507" s="36">
        <f t="shared" si="277"/>
        <v>44432</v>
      </c>
    </row>
    <row r="1508" spans="2:31" ht="14.5" hidden="1">
      <c r="B1508" s="29" t="s">
        <v>1609</v>
      </c>
      <c r="C1508" s="30" t="str">
        <f t="shared" si="267"/>
        <v>(Acreedores quirografarios)</v>
      </c>
      <c r="D1508" s="30">
        <v>5</v>
      </c>
      <c r="E1508" s="30" t="s">
        <v>5199</v>
      </c>
      <c r="F1508" s="30" t="s">
        <v>5200</v>
      </c>
      <c r="G1508" s="30" t="s">
        <v>4770</v>
      </c>
      <c r="H1508" s="31" t="s">
        <v>1612</v>
      </c>
      <c r="I1508" s="31" t="s">
        <v>48</v>
      </c>
      <c r="J1508" s="32">
        <v>13721117</v>
      </c>
      <c r="K1508" s="33">
        <f t="shared" si="268"/>
        <v>2677.6877679591598</v>
      </c>
      <c r="L1508" s="33">
        <v>12772169</v>
      </c>
      <c r="M1508" s="33">
        <v>0</v>
      </c>
      <c r="N1508" s="33">
        <v>0</v>
      </c>
      <c r="O1508" s="33">
        <v>0</v>
      </c>
      <c r="P1508" s="33">
        <f t="shared" si="269"/>
        <v>13721117</v>
      </c>
      <c r="Q1508" s="33">
        <f t="shared" si="270"/>
        <v>2677.6877679591598</v>
      </c>
      <c r="R1508" s="33">
        <f t="shared" si="271"/>
        <v>12772169</v>
      </c>
      <c r="S1508" s="33"/>
      <c r="T1508" s="30" t="str">
        <f t="shared" si="272"/>
        <v>COP</v>
      </c>
      <c r="U1508" s="33">
        <v>0</v>
      </c>
      <c r="V1508" s="33">
        <v>0</v>
      </c>
      <c r="W1508" s="33">
        <v>0</v>
      </c>
      <c r="X1508" s="33">
        <f t="shared" si="273"/>
        <v>13721117</v>
      </c>
      <c r="Y1508" s="33">
        <f t="shared" si="274"/>
        <v>2677.6877679591598</v>
      </c>
      <c r="Z1508" s="33">
        <f t="shared" si="275"/>
        <v>12772169</v>
      </c>
      <c r="AA1508" s="34">
        <f t="shared" si="276"/>
        <v>0.00031492858978681934</v>
      </c>
      <c r="AB1508" s="33" t="s">
        <v>676</v>
      </c>
      <c r="AC1508" s="35">
        <v>44933</v>
      </c>
      <c r="AD1508" s="33">
        <v>60</v>
      </c>
      <c r="AE1508" s="36">
        <f t="shared" si="277"/>
        <v>44993</v>
      </c>
    </row>
    <row r="1509" spans="2:31" ht="14.5" hidden="1">
      <c r="B1509" s="29" t="s">
        <v>1609</v>
      </c>
      <c r="C1509" s="30" t="str">
        <f t="shared" si="267"/>
        <v>(Acreedores quirografarios)</v>
      </c>
      <c r="D1509" s="30">
        <v>5</v>
      </c>
      <c r="E1509" s="30" t="s">
        <v>5199</v>
      </c>
      <c r="F1509" s="30" t="s">
        <v>5200</v>
      </c>
      <c r="G1509" s="30" t="s">
        <v>4770</v>
      </c>
      <c r="H1509" s="31" t="s">
        <v>1613</v>
      </c>
      <c r="I1509" s="31" t="s">
        <v>48</v>
      </c>
      <c r="J1509" s="32">
        <v>13721117</v>
      </c>
      <c r="K1509" s="33">
        <f t="shared" si="268"/>
        <v>2677.6877679591598</v>
      </c>
      <c r="L1509" s="33">
        <v>12772169</v>
      </c>
      <c r="M1509" s="33">
        <v>0</v>
      </c>
      <c r="N1509" s="33">
        <v>0</v>
      </c>
      <c r="O1509" s="33">
        <v>0</v>
      </c>
      <c r="P1509" s="33">
        <f t="shared" si="269"/>
        <v>13721117</v>
      </c>
      <c r="Q1509" s="33">
        <f t="shared" si="270"/>
        <v>2677.6877679591598</v>
      </c>
      <c r="R1509" s="33">
        <f t="shared" si="271"/>
        <v>12772169</v>
      </c>
      <c r="S1509" s="33"/>
      <c r="T1509" s="30" t="str">
        <f t="shared" si="272"/>
        <v>COP</v>
      </c>
      <c r="U1509" s="33">
        <v>0</v>
      </c>
      <c r="V1509" s="33">
        <v>0</v>
      </c>
      <c r="W1509" s="33">
        <v>0</v>
      </c>
      <c r="X1509" s="33">
        <f t="shared" si="273"/>
        <v>13721117</v>
      </c>
      <c r="Y1509" s="33">
        <f t="shared" si="274"/>
        <v>2677.6877679591598</v>
      </c>
      <c r="Z1509" s="33">
        <f t="shared" si="275"/>
        <v>12772169</v>
      </c>
      <c r="AA1509" s="34">
        <f t="shared" si="276"/>
        <v>0.00031492858978681934</v>
      </c>
      <c r="AB1509" s="33" t="s">
        <v>676</v>
      </c>
      <c r="AC1509" s="35">
        <v>44964</v>
      </c>
      <c r="AD1509" s="33">
        <v>60</v>
      </c>
      <c r="AE1509" s="36">
        <f t="shared" si="277"/>
        <v>45024</v>
      </c>
    </row>
    <row r="1510" spans="1:31" ht="14.5" hidden="1">
      <c r="A1510" s="1" t="s">
        <v>68</v>
      </c>
      <c r="B1510" s="29" t="s">
        <v>1614</v>
      </c>
      <c r="C1510" s="30" t="str">
        <f t="shared" si="267"/>
        <v>(Acreedores quirografarios)</v>
      </c>
      <c r="D1510" s="30">
        <v>5</v>
      </c>
      <c r="E1510" s="30" t="s">
        <v>5201</v>
      </c>
      <c r="F1510" s="30" t="s">
        <v>1615</v>
      </c>
      <c r="G1510" s="30" t="s">
        <v>1616</v>
      </c>
      <c r="H1510" s="31" t="s">
        <v>1617</v>
      </c>
      <c r="I1510" s="31" t="s">
        <v>48</v>
      </c>
      <c r="J1510" s="32">
        <v>3678528</v>
      </c>
      <c r="K1510" s="33">
        <f t="shared" si="268"/>
        <v>736.53238571443546</v>
      </c>
      <c r="L1510" s="33">
        <v>3513149</v>
      </c>
      <c r="M1510" s="33">
        <v>0</v>
      </c>
      <c r="N1510" s="33">
        <v>0</v>
      </c>
      <c r="O1510" s="33">
        <v>0</v>
      </c>
      <c r="P1510" s="33">
        <f t="shared" si="269"/>
        <v>3678528</v>
      </c>
      <c r="Q1510" s="33">
        <f t="shared" si="270"/>
        <v>736.53238571443546</v>
      </c>
      <c r="R1510" s="33">
        <f t="shared" si="271"/>
        <v>3513149</v>
      </c>
      <c r="S1510" s="33"/>
      <c r="T1510" s="30" t="str">
        <f t="shared" si="272"/>
        <v>COP</v>
      </c>
      <c r="U1510" s="33">
        <v>0</v>
      </c>
      <c r="V1510" s="33">
        <v>0</v>
      </c>
      <c r="W1510" s="33">
        <v>0</v>
      </c>
      <c r="X1510" s="33">
        <f t="shared" si="273"/>
        <v>3678528</v>
      </c>
      <c r="Y1510" s="33">
        <f t="shared" si="274"/>
        <v>736.53238571443546</v>
      </c>
      <c r="Z1510" s="33">
        <f t="shared" si="275"/>
        <v>3513149</v>
      </c>
      <c r="AA1510" s="34">
        <f t="shared" si="276"/>
        <v>8.6625150378214904E-05</v>
      </c>
      <c r="AB1510" s="33" t="s">
        <v>104</v>
      </c>
      <c r="AC1510" s="35">
        <v>44964</v>
      </c>
      <c r="AD1510" s="33">
        <v>60</v>
      </c>
      <c r="AE1510" s="36">
        <f t="shared" si="277"/>
        <v>45024</v>
      </c>
    </row>
    <row r="1511" spans="2:31" ht="14.5" hidden="1">
      <c r="B1511" s="29" t="s">
        <v>1618</v>
      </c>
      <c r="C1511" s="30" t="str">
        <f t="shared" si="267"/>
        <v>(Acreedores quirografarios)</v>
      </c>
      <c r="D1511" s="30">
        <v>5</v>
      </c>
      <c r="E1511" s="30" t="s">
        <v>5202</v>
      </c>
      <c r="F1511" s="30" t="s">
        <v>5203</v>
      </c>
      <c r="G1511" s="30" t="s">
        <v>4770</v>
      </c>
      <c r="H1511" s="31" t="s">
        <v>1619</v>
      </c>
      <c r="I1511" s="31" t="s">
        <v>48</v>
      </c>
      <c r="J1511" s="32">
        <v>8125796</v>
      </c>
      <c r="K1511" s="33">
        <f t="shared" si="268"/>
        <v>1626.9855446188035</v>
      </c>
      <c r="L1511" s="33">
        <v>7760477</v>
      </c>
      <c r="M1511" s="33">
        <v>0</v>
      </c>
      <c r="N1511" s="33">
        <v>0</v>
      </c>
      <c r="O1511" s="33">
        <v>0</v>
      </c>
      <c r="P1511" s="33">
        <f t="shared" si="269"/>
        <v>8125796</v>
      </c>
      <c r="Q1511" s="33">
        <f t="shared" si="270"/>
        <v>1626.9855446188035</v>
      </c>
      <c r="R1511" s="33">
        <f t="shared" si="271"/>
        <v>7760477</v>
      </c>
      <c r="S1511" s="33"/>
      <c r="T1511" s="30" t="str">
        <f t="shared" si="272"/>
        <v>COP</v>
      </c>
      <c r="U1511" s="33">
        <v>0</v>
      </c>
      <c r="V1511" s="33">
        <v>0</v>
      </c>
      <c r="W1511" s="33">
        <v>0</v>
      </c>
      <c r="X1511" s="33">
        <f t="shared" si="273"/>
        <v>8125796</v>
      </c>
      <c r="Y1511" s="33">
        <f t="shared" si="274"/>
        <v>1626.9855446188035</v>
      </c>
      <c r="Z1511" s="33">
        <f t="shared" si="275"/>
        <v>7760477</v>
      </c>
      <c r="AA1511" s="34">
        <f t="shared" si="276"/>
        <v>0.00019135325234758845</v>
      </c>
      <c r="AB1511" s="33" t="s">
        <v>762</v>
      </c>
      <c r="AC1511" s="35">
        <v>44910</v>
      </c>
      <c r="AD1511" s="33">
        <v>60</v>
      </c>
      <c r="AE1511" s="36">
        <f t="shared" si="277"/>
        <v>44970</v>
      </c>
    </row>
    <row r="1512" spans="2:31" ht="14.5" hidden="1">
      <c r="B1512" s="29" t="s">
        <v>1618</v>
      </c>
      <c r="C1512" s="30" t="str">
        <f t="shared" si="267"/>
        <v>(Acreedores quirografarios)</v>
      </c>
      <c r="D1512" s="30">
        <v>5</v>
      </c>
      <c r="E1512" s="30" t="s">
        <v>5202</v>
      </c>
      <c r="F1512" s="30" t="s">
        <v>5203</v>
      </c>
      <c r="G1512" s="30" t="s">
        <v>4770</v>
      </c>
      <c r="H1512" s="31" t="s">
        <v>1620</v>
      </c>
      <c r="I1512" s="31" t="s">
        <v>48</v>
      </c>
      <c r="J1512" s="32">
        <v>3694629</v>
      </c>
      <c r="K1512" s="33">
        <f t="shared" si="268"/>
        <v>739.75596716877885</v>
      </c>
      <c r="L1512" s="33">
        <v>3528525</v>
      </c>
      <c r="M1512" s="33">
        <v>0</v>
      </c>
      <c r="N1512" s="33">
        <v>0</v>
      </c>
      <c r="O1512" s="33">
        <v>0</v>
      </c>
      <c r="P1512" s="33">
        <f t="shared" si="269"/>
        <v>3694629</v>
      </c>
      <c r="Q1512" s="33">
        <f t="shared" si="270"/>
        <v>739.75596716877885</v>
      </c>
      <c r="R1512" s="33">
        <f t="shared" si="271"/>
        <v>3528525</v>
      </c>
      <c r="S1512" s="33"/>
      <c r="T1512" s="30" t="str">
        <f t="shared" si="272"/>
        <v>COP</v>
      </c>
      <c r="U1512" s="33">
        <v>0</v>
      </c>
      <c r="V1512" s="33">
        <v>0</v>
      </c>
      <c r="W1512" s="33">
        <v>0</v>
      </c>
      <c r="X1512" s="33">
        <f t="shared" si="273"/>
        <v>3694629</v>
      </c>
      <c r="Y1512" s="33">
        <f t="shared" si="274"/>
        <v>739.75596716877885</v>
      </c>
      <c r="Z1512" s="33">
        <f t="shared" si="275"/>
        <v>3528525</v>
      </c>
      <c r="AA1512" s="34">
        <f t="shared" si="276"/>
        <v>8.7004282692903356E-05</v>
      </c>
      <c r="AB1512" s="33" t="s">
        <v>762</v>
      </c>
      <c r="AC1512" s="35">
        <v>44910</v>
      </c>
      <c r="AD1512" s="33">
        <v>60</v>
      </c>
      <c r="AE1512" s="36">
        <f t="shared" si="277"/>
        <v>44970</v>
      </c>
    </row>
    <row r="1513" spans="2:31" ht="14.5" hidden="1">
      <c r="B1513" s="29" t="s">
        <v>1618</v>
      </c>
      <c r="C1513" s="30" t="str">
        <f t="shared" si="267"/>
        <v>(Acreedores quirografarios)</v>
      </c>
      <c r="D1513" s="30">
        <v>5</v>
      </c>
      <c r="E1513" s="30" t="s">
        <v>5202</v>
      </c>
      <c r="F1513" s="30" t="s">
        <v>5203</v>
      </c>
      <c r="G1513" s="30" t="s">
        <v>4770</v>
      </c>
      <c r="H1513" s="31" t="s">
        <v>1621</v>
      </c>
      <c r="I1513" s="31" t="s">
        <v>48</v>
      </c>
      <c r="J1513" s="32">
        <v>2289084</v>
      </c>
      <c r="K1513" s="33">
        <f t="shared" si="268"/>
        <v>458.33076511839994</v>
      </c>
      <c r="L1513" s="33">
        <v>2186169</v>
      </c>
      <c r="M1513" s="33">
        <v>0</v>
      </c>
      <c r="N1513" s="33">
        <v>0</v>
      </c>
      <c r="O1513" s="33">
        <v>0</v>
      </c>
      <c r="P1513" s="33">
        <f t="shared" si="269"/>
        <v>2289084</v>
      </c>
      <c r="Q1513" s="33">
        <f t="shared" si="270"/>
        <v>458.33076511839994</v>
      </c>
      <c r="R1513" s="33">
        <f t="shared" si="271"/>
        <v>2186169</v>
      </c>
      <c r="S1513" s="33"/>
      <c r="T1513" s="30" t="str">
        <f t="shared" si="272"/>
        <v>COP</v>
      </c>
      <c r="U1513" s="33">
        <v>0</v>
      </c>
      <c r="V1513" s="33">
        <v>0</v>
      </c>
      <c r="W1513" s="33">
        <v>0</v>
      </c>
      <c r="X1513" s="33">
        <f t="shared" si="273"/>
        <v>2289084</v>
      </c>
      <c r="Y1513" s="33">
        <f t="shared" si="274"/>
        <v>458.33076511839994</v>
      </c>
      <c r="Z1513" s="33">
        <f t="shared" si="275"/>
        <v>2186169</v>
      </c>
      <c r="AA1513" s="34">
        <f t="shared" si="276"/>
        <v>5.390526230945277E-05</v>
      </c>
      <c r="AB1513" s="33" t="s">
        <v>762</v>
      </c>
      <c r="AC1513" s="35">
        <v>44910</v>
      </c>
      <c r="AD1513" s="33">
        <v>60</v>
      </c>
      <c r="AE1513" s="36">
        <f t="shared" si="277"/>
        <v>44970</v>
      </c>
    </row>
    <row r="1514" spans="2:31" ht="14.5" hidden="1">
      <c r="B1514" s="29" t="s">
        <v>1622</v>
      </c>
      <c r="C1514" s="30" t="str">
        <f t="shared" si="267"/>
        <v>(Acreedores quirografarios)</v>
      </c>
      <c r="D1514" s="30">
        <v>5</v>
      </c>
      <c r="E1514" s="30" t="s">
        <v>5204</v>
      </c>
      <c r="F1514" s="30" t="s">
        <v>5205</v>
      </c>
      <c r="G1514" s="30" t="s">
        <v>4780</v>
      </c>
      <c r="H1514" s="31" t="s">
        <v>1623</v>
      </c>
      <c r="I1514" s="31" t="s">
        <v>48</v>
      </c>
      <c r="J1514" s="32">
        <v>6188000</v>
      </c>
      <c r="K1514" s="33">
        <f t="shared" si="268"/>
        <v>1222.6380284495319</v>
      </c>
      <c r="L1514" s="33">
        <v>5831800</v>
      </c>
      <c r="M1514" s="33">
        <v>0</v>
      </c>
      <c r="N1514" s="33">
        <v>0</v>
      </c>
      <c r="O1514" s="33">
        <v>0</v>
      </c>
      <c r="P1514" s="33">
        <f t="shared" si="269"/>
        <v>6188000</v>
      </c>
      <c r="Q1514" s="33">
        <f t="shared" si="270"/>
        <v>1222.6380284495319</v>
      </c>
      <c r="R1514" s="33">
        <f t="shared" si="271"/>
        <v>5831800</v>
      </c>
      <c r="S1514" s="33"/>
      <c r="T1514" s="30" t="str">
        <f t="shared" si="272"/>
        <v>COP</v>
      </c>
      <c r="U1514" s="33">
        <v>0</v>
      </c>
      <c r="V1514" s="33">
        <v>0</v>
      </c>
      <c r="W1514" s="33">
        <v>0</v>
      </c>
      <c r="X1514" s="33">
        <f t="shared" si="273"/>
        <v>6188000</v>
      </c>
      <c r="Y1514" s="33">
        <f t="shared" si="274"/>
        <v>1222.6380284495319</v>
      </c>
      <c r="Z1514" s="33">
        <f t="shared" si="275"/>
        <v>5831800</v>
      </c>
      <c r="AA1514" s="34">
        <f t="shared" si="276"/>
        <v>0.00014379707549428552</v>
      </c>
      <c r="AB1514" s="33" t="s">
        <v>1651</v>
      </c>
      <c r="AC1514" s="35">
        <v>44924</v>
      </c>
      <c r="AD1514" s="33">
        <v>60</v>
      </c>
      <c r="AE1514" s="36">
        <f t="shared" si="277"/>
        <v>44984</v>
      </c>
    </row>
    <row r="1515" spans="2:31" ht="14.5" hidden="1">
      <c r="B1515" s="29" t="s">
        <v>1622</v>
      </c>
      <c r="C1515" s="30" t="str">
        <f t="shared" si="267"/>
        <v>(Acreedores quirografarios)</v>
      </c>
      <c r="D1515" s="30">
        <v>5</v>
      </c>
      <c r="E1515" s="30" t="s">
        <v>5204</v>
      </c>
      <c r="F1515" s="30" t="s">
        <v>5205</v>
      </c>
      <c r="G1515" s="30" t="s">
        <v>4780</v>
      </c>
      <c r="H1515" s="31" t="s">
        <v>1624</v>
      </c>
      <c r="I1515" s="31" t="s">
        <v>48</v>
      </c>
      <c r="J1515" s="32">
        <v>7123626</v>
      </c>
      <c r="K1515" s="33">
        <f t="shared" si="268"/>
        <v>1407.5008648070693</v>
      </c>
      <c r="L1515" s="33">
        <v>6713568</v>
      </c>
      <c r="M1515" s="33">
        <v>0</v>
      </c>
      <c r="N1515" s="33">
        <v>0</v>
      </c>
      <c r="O1515" s="33">
        <v>0</v>
      </c>
      <c r="P1515" s="33">
        <f t="shared" si="269"/>
        <v>7123626</v>
      </c>
      <c r="Q1515" s="33">
        <f t="shared" si="270"/>
        <v>1407.5008648070693</v>
      </c>
      <c r="R1515" s="33">
        <f t="shared" si="271"/>
        <v>6713568</v>
      </c>
      <c r="S1515" s="33"/>
      <c r="T1515" s="30" t="str">
        <f t="shared" si="272"/>
        <v>COP</v>
      </c>
      <c r="U1515" s="33">
        <v>0</v>
      </c>
      <c r="V1515" s="33">
        <v>0</v>
      </c>
      <c r="W1515" s="33">
        <v>0</v>
      </c>
      <c r="X1515" s="33">
        <f t="shared" si="273"/>
        <v>7123626</v>
      </c>
      <c r="Y1515" s="33">
        <f t="shared" si="274"/>
        <v>1407.5008648070693</v>
      </c>
      <c r="Z1515" s="33">
        <f t="shared" si="275"/>
        <v>6713568</v>
      </c>
      <c r="AA1515" s="34">
        <f t="shared" si="276"/>
        <v>0.00016553918936383611</v>
      </c>
      <c r="AB1515" s="33" t="s">
        <v>1651</v>
      </c>
      <c r="AC1515" s="35">
        <v>44949</v>
      </c>
      <c r="AD1515" s="33">
        <v>60</v>
      </c>
      <c r="AE1515" s="36">
        <f t="shared" si="277"/>
        <v>45009</v>
      </c>
    </row>
    <row r="1516" spans="2:31" ht="14.5" hidden="1">
      <c r="B1516" s="29" t="s">
        <v>1622</v>
      </c>
      <c r="C1516" s="30" t="str">
        <f t="shared" si="267"/>
        <v>(Acreedores quirografarios)</v>
      </c>
      <c r="D1516" s="30">
        <v>5</v>
      </c>
      <c r="E1516" s="30" t="s">
        <v>5204</v>
      </c>
      <c r="F1516" s="30" t="s">
        <v>5205</v>
      </c>
      <c r="G1516" s="30" t="s">
        <v>4780</v>
      </c>
      <c r="H1516" s="31" t="s">
        <v>1625</v>
      </c>
      <c r="I1516" s="31" t="s">
        <v>48</v>
      </c>
      <c r="J1516" s="32">
        <v>7123626</v>
      </c>
      <c r="K1516" s="33">
        <f t="shared" si="268"/>
        <v>1407.5008648070693</v>
      </c>
      <c r="L1516" s="33">
        <v>6713568</v>
      </c>
      <c r="M1516" s="33">
        <v>0</v>
      </c>
      <c r="N1516" s="33">
        <v>0</v>
      </c>
      <c r="O1516" s="33">
        <v>0</v>
      </c>
      <c r="P1516" s="33">
        <f t="shared" si="269"/>
        <v>7123626</v>
      </c>
      <c r="Q1516" s="33">
        <f t="shared" si="270"/>
        <v>1407.5008648070693</v>
      </c>
      <c r="R1516" s="33">
        <f t="shared" si="271"/>
        <v>6713568</v>
      </c>
      <c r="S1516" s="33"/>
      <c r="T1516" s="30" t="str">
        <f t="shared" si="272"/>
        <v>COP</v>
      </c>
      <c r="U1516" s="33">
        <v>0</v>
      </c>
      <c r="V1516" s="33">
        <v>0</v>
      </c>
      <c r="W1516" s="33">
        <v>0</v>
      </c>
      <c r="X1516" s="33">
        <f t="shared" si="273"/>
        <v>7123626</v>
      </c>
      <c r="Y1516" s="33">
        <f t="shared" si="274"/>
        <v>1407.5008648070693</v>
      </c>
      <c r="Z1516" s="33">
        <f t="shared" si="275"/>
        <v>6713568</v>
      </c>
      <c r="AA1516" s="34">
        <f t="shared" si="276"/>
        <v>0.00016553918936383611</v>
      </c>
      <c r="AB1516" s="33" t="s">
        <v>1651</v>
      </c>
      <c r="AC1516" s="35">
        <v>44958</v>
      </c>
      <c r="AD1516" s="33">
        <v>60</v>
      </c>
      <c r="AE1516" s="36">
        <f t="shared" si="277"/>
        <v>45018</v>
      </c>
    </row>
    <row r="1517" spans="2:31" ht="14.5" hidden="1">
      <c r="B1517" s="29" t="s">
        <v>1626</v>
      </c>
      <c r="C1517" s="30" t="str">
        <f t="shared" si="267"/>
        <v>(Acreedores quirografarios)</v>
      </c>
      <c r="D1517" s="30">
        <v>5</v>
      </c>
      <c r="E1517" s="30" t="s">
        <v>5206</v>
      </c>
      <c r="F1517" s="30" t="s">
        <v>5207</v>
      </c>
      <c r="G1517" s="30" t="s">
        <v>4912</v>
      </c>
      <c r="H1517" s="31" t="s">
        <v>1627</v>
      </c>
      <c r="I1517" s="31" t="s">
        <v>48</v>
      </c>
      <c r="J1517" s="32">
        <v>0</v>
      </c>
      <c r="K1517" s="33">
        <f t="shared" si="268"/>
        <v>-1.2979443798022998</v>
      </c>
      <c r="L1517" s="33">
        <v>-6191</v>
      </c>
      <c r="M1517" s="33">
        <v>0</v>
      </c>
      <c r="N1517" s="33">
        <v>0</v>
      </c>
      <c r="O1517" s="33">
        <v>0</v>
      </c>
      <c r="P1517" s="33">
        <f t="shared" si="269"/>
        <v>0</v>
      </c>
      <c r="Q1517" s="33">
        <f t="shared" si="270"/>
        <v>-1.2979443798022998</v>
      </c>
      <c r="R1517" s="33">
        <f t="shared" si="271"/>
        <v>-6191</v>
      </c>
      <c r="S1517" s="33"/>
      <c r="T1517" s="30" t="str">
        <f t="shared" si="272"/>
        <v>COP</v>
      </c>
      <c r="U1517" s="33">
        <v>0</v>
      </c>
      <c r="V1517" s="33">
        <v>0</v>
      </c>
      <c r="W1517" s="33">
        <v>0</v>
      </c>
      <c r="X1517" s="33">
        <f t="shared" si="273"/>
        <v>0</v>
      </c>
      <c r="Y1517" s="33">
        <f t="shared" si="274"/>
        <v>-1.2979443798022998</v>
      </c>
      <c r="Z1517" s="33">
        <f t="shared" si="275"/>
        <v>-6191</v>
      </c>
      <c r="AA1517" s="34">
        <f t="shared" si="276"/>
        <v>-1.5265401666468699E-07</v>
      </c>
      <c r="AB1517" s="33" t="s">
        <v>762</v>
      </c>
      <c r="AC1517" s="35">
        <v>43647</v>
      </c>
      <c r="AD1517" s="33">
        <v>60</v>
      </c>
      <c r="AE1517" s="36">
        <f t="shared" si="277"/>
        <v>43707</v>
      </c>
    </row>
    <row r="1518" spans="2:31" ht="14.5" hidden="1">
      <c r="B1518" s="29" t="s">
        <v>1626</v>
      </c>
      <c r="C1518" s="30" t="str">
        <f t="shared" si="267"/>
        <v>(Acreedores quirografarios)</v>
      </c>
      <c r="D1518" s="30">
        <v>5</v>
      </c>
      <c r="E1518" s="30" t="s">
        <v>5206</v>
      </c>
      <c r="F1518" s="30" t="s">
        <v>5207</v>
      </c>
      <c r="G1518" s="30" t="s">
        <v>4912</v>
      </c>
      <c r="H1518" s="31" t="s">
        <v>1628</v>
      </c>
      <c r="I1518" s="31" t="s">
        <v>48</v>
      </c>
      <c r="J1518" s="32">
        <v>-62502069</v>
      </c>
      <c r="K1518" s="33">
        <f t="shared" si="268"/>
        <v>-12.981540300009433</v>
      </c>
      <c r="L1518" s="33">
        <v>-61920</v>
      </c>
      <c r="M1518" s="33">
        <v>0</v>
      </c>
      <c r="N1518" s="33">
        <v>0</v>
      </c>
      <c r="O1518" s="33">
        <v>0</v>
      </c>
      <c r="P1518" s="33">
        <f t="shared" si="269"/>
        <v>-62502069</v>
      </c>
      <c r="Q1518" s="33">
        <f t="shared" si="270"/>
        <v>-12.981540300009433</v>
      </c>
      <c r="R1518" s="33">
        <f t="shared" si="271"/>
        <v>-61920</v>
      </c>
      <c r="S1518" s="33"/>
      <c r="T1518" s="30" t="str">
        <f t="shared" si="272"/>
        <v>COP</v>
      </c>
      <c r="U1518" s="33">
        <v>0</v>
      </c>
      <c r="V1518" s="33">
        <v>0</v>
      </c>
      <c r="W1518" s="33">
        <v>0</v>
      </c>
      <c r="X1518" s="33">
        <f t="shared" si="273"/>
        <v>-62502069</v>
      </c>
      <c r="Y1518" s="33">
        <f t="shared" si="274"/>
        <v>-12.981540300009433</v>
      </c>
      <c r="Z1518" s="33">
        <f t="shared" si="275"/>
        <v>-61920</v>
      </c>
      <c r="AA1518" s="34">
        <f t="shared" si="276"/>
        <v>-1.5267867407329055E-06</v>
      </c>
      <c r="AB1518" s="33" t="s">
        <v>762</v>
      </c>
      <c r="AC1518" s="35">
        <v>43739</v>
      </c>
      <c r="AD1518" s="33">
        <v>60</v>
      </c>
      <c r="AE1518" s="36">
        <f t="shared" si="277"/>
        <v>43799</v>
      </c>
    </row>
    <row r="1519" spans="2:31" ht="14.5" hidden="1">
      <c r="B1519" s="29" t="s">
        <v>1626</v>
      </c>
      <c r="C1519" s="30" t="str">
        <f t="shared" si="267"/>
        <v>(Acreedores quirografarios)</v>
      </c>
      <c r="D1519" s="30">
        <v>5</v>
      </c>
      <c r="E1519" s="30" t="s">
        <v>5206</v>
      </c>
      <c r="F1519" s="30" t="s">
        <v>5207</v>
      </c>
      <c r="G1519" s="30" t="s">
        <v>4912</v>
      </c>
      <c r="H1519" s="31" t="s">
        <v>1629</v>
      </c>
      <c r="I1519" s="31" t="s">
        <v>48</v>
      </c>
      <c r="J1519" s="32">
        <v>1091111</v>
      </c>
      <c r="K1519" s="33">
        <f t="shared" si="268"/>
        <v>214.04614400872143</v>
      </c>
      <c r="L1519" s="33">
        <v>1020968</v>
      </c>
      <c r="M1519" s="33">
        <v>0</v>
      </c>
      <c r="N1519" s="33">
        <v>0</v>
      </c>
      <c r="O1519" s="33">
        <v>0</v>
      </c>
      <c r="P1519" s="33">
        <f t="shared" si="269"/>
        <v>1091111</v>
      </c>
      <c r="Q1519" s="33">
        <f t="shared" si="270"/>
        <v>214.04614400872143</v>
      </c>
      <c r="R1519" s="33">
        <f t="shared" si="271"/>
        <v>1020968</v>
      </c>
      <c r="S1519" s="33"/>
      <c r="T1519" s="30" t="str">
        <f t="shared" si="272"/>
        <v>COP</v>
      </c>
      <c r="U1519" s="33">
        <v>0</v>
      </c>
      <c r="V1519" s="33">
        <v>0</v>
      </c>
      <c r="W1519" s="33">
        <v>0</v>
      </c>
      <c r="X1519" s="33">
        <f t="shared" si="273"/>
        <v>1091111</v>
      </c>
      <c r="Y1519" s="33">
        <f t="shared" si="274"/>
        <v>214.04614400872143</v>
      </c>
      <c r="Z1519" s="33">
        <f t="shared" si="275"/>
        <v>1020968</v>
      </c>
      <c r="AA1519" s="34">
        <f t="shared" si="276"/>
        <v>2.5174425147167203E-05</v>
      </c>
      <c r="AB1519" s="33" t="s">
        <v>762</v>
      </c>
      <c r="AC1519" s="35">
        <v>44931</v>
      </c>
      <c r="AD1519" s="33">
        <v>60</v>
      </c>
      <c r="AE1519" s="36">
        <f t="shared" si="277"/>
        <v>44991</v>
      </c>
    </row>
    <row r="1520" spans="2:31" ht="14.5" hidden="1">
      <c r="B1520" s="29" t="s">
        <v>1626</v>
      </c>
      <c r="C1520" s="30" t="str">
        <f t="shared" si="267"/>
        <v>(Acreedores quirografarios)</v>
      </c>
      <c r="D1520" s="30">
        <v>5</v>
      </c>
      <c r="E1520" s="30" t="s">
        <v>5206</v>
      </c>
      <c r="F1520" s="30" t="s">
        <v>5207</v>
      </c>
      <c r="G1520" s="30" t="s">
        <v>4912</v>
      </c>
      <c r="H1520" s="31" t="s">
        <v>1630</v>
      </c>
      <c r="I1520" s="31" t="s">
        <v>48</v>
      </c>
      <c r="J1520" s="32">
        <v>345000</v>
      </c>
      <c r="K1520" s="33">
        <f t="shared" si="268"/>
        <v>69.436145790748128</v>
      </c>
      <c r="L1520" s="33">
        <v>331200</v>
      </c>
      <c r="M1520" s="33">
        <v>0</v>
      </c>
      <c r="N1520" s="33">
        <v>0</v>
      </c>
      <c r="O1520" s="33">
        <v>0</v>
      </c>
      <c r="P1520" s="33">
        <f t="shared" si="269"/>
        <v>345000</v>
      </c>
      <c r="Q1520" s="33">
        <f t="shared" si="270"/>
        <v>69.436145790748128</v>
      </c>
      <c r="R1520" s="33">
        <f t="shared" si="271"/>
        <v>331200</v>
      </c>
      <c r="S1520" s="33"/>
      <c r="T1520" s="30" t="str">
        <f t="shared" si="272"/>
        <v>COP</v>
      </c>
      <c r="U1520" s="33">
        <v>0</v>
      </c>
      <c r="V1520" s="33">
        <v>0</v>
      </c>
      <c r="W1520" s="33">
        <v>0</v>
      </c>
      <c r="X1520" s="33">
        <f t="shared" si="273"/>
        <v>345000</v>
      </c>
      <c r="Y1520" s="33">
        <f t="shared" si="274"/>
        <v>69.436145790748128</v>
      </c>
      <c r="Z1520" s="33">
        <f t="shared" si="275"/>
        <v>331200</v>
      </c>
      <c r="AA1520" s="34">
        <f t="shared" si="276"/>
        <v>8.1665337295015887E-06</v>
      </c>
      <c r="AB1520" s="33" t="s">
        <v>762</v>
      </c>
      <c r="AC1520" s="35">
        <v>44931</v>
      </c>
      <c r="AD1520" s="33">
        <v>60</v>
      </c>
      <c r="AE1520" s="36">
        <f t="shared" si="277"/>
        <v>44991</v>
      </c>
    </row>
    <row r="1521" spans="2:31" ht="14.5" hidden="1">
      <c r="B1521" s="29" t="s">
        <v>1626</v>
      </c>
      <c r="C1521" s="30" t="str">
        <f t="shared" si="267"/>
        <v>(Acreedores quirografarios)</v>
      </c>
      <c r="D1521" s="30">
        <v>5</v>
      </c>
      <c r="E1521" s="30" t="s">
        <v>5206</v>
      </c>
      <c r="F1521" s="30" t="s">
        <v>5207</v>
      </c>
      <c r="G1521" s="30" t="s">
        <v>4912</v>
      </c>
      <c r="H1521" s="31" t="s">
        <v>1631</v>
      </c>
      <c r="I1521" s="31" t="s">
        <v>48</v>
      </c>
      <c r="J1521" s="32">
        <v>1062075</v>
      </c>
      <c r="K1521" s="33">
        <f t="shared" si="268"/>
        <v>208.35015776177445</v>
      </c>
      <c r="L1521" s="33">
        <v>993799</v>
      </c>
      <c r="M1521" s="33">
        <v>0</v>
      </c>
      <c r="N1521" s="33">
        <v>0</v>
      </c>
      <c r="O1521" s="33">
        <v>0</v>
      </c>
      <c r="P1521" s="33">
        <f t="shared" si="269"/>
        <v>1062075</v>
      </c>
      <c r="Q1521" s="33">
        <f t="shared" si="270"/>
        <v>208.35015776177445</v>
      </c>
      <c r="R1521" s="33">
        <f t="shared" si="271"/>
        <v>993799</v>
      </c>
      <c r="S1521" s="33"/>
      <c r="T1521" s="30" t="str">
        <f t="shared" si="272"/>
        <v>COP</v>
      </c>
      <c r="U1521" s="33">
        <v>0</v>
      </c>
      <c r="V1521" s="33">
        <v>0</v>
      </c>
      <c r="W1521" s="33">
        <v>0</v>
      </c>
      <c r="X1521" s="33">
        <f t="shared" si="273"/>
        <v>1062075</v>
      </c>
      <c r="Y1521" s="33">
        <f t="shared" si="274"/>
        <v>208.35015776177445</v>
      </c>
      <c r="Z1521" s="33">
        <f t="shared" si="275"/>
        <v>993799</v>
      </c>
      <c r="AA1521" s="34">
        <f t="shared" si="276"/>
        <v>2.4504508012816873E-05</v>
      </c>
      <c r="AB1521" s="33" t="s">
        <v>762</v>
      </c>
      <c r="AC1521" s="35">
        <v>44931</v>
      </c>
      <c r="AD1521" s="33">
        <v>60</v>
      </c>
      <c r="AE1521" s="36">
        <f t="shared" si="277"/>
        <v>44991</v>
      </c>
    </row>
    <row r="1522" spans="2:31" ht="14.5" hidden="1">
      <c r="B1522" s="29" t="s">
        <v>1626</v>
      </c>
      <c r="C1522" s="30" t="str">
        <f t="shared" si="267"/>
        <v>(Acreedores quirografarios)</v>
      </c>
      <c r="D1522" s="30">
        <v>5</v>
      </c>
      <c r="E1522" s="30" t="s">
        <v>5206</v>
      </c>
      <c r="F1522" s="30" t="s">
        <v>5207</v>
      </c>
      <c r="G1522" s="30" t="s">
        <v>4912</v>
      </c>
      <c r="H1522" s="31" t="s">
        <v>1632</v>
      </c>
      <c r="I1522" s="31" t="s">
        <v>48</v>
      </c>
      <c r="J1522" s="32">
        <v>1350055</v>
      </c>
      <c r="K1522" s="33">
        <f t="shared" si="268"/>
        <v>264.84396783965951</v>
      </c>
      <c r="L1522" s="33">
        <v>1263266</v>
      </c>
      <c r="M1522" s="33">
        <v>0</v>
      </c>
      <c r="N1522" s="33">
        <v>0</v>
      </c>
      <c r="O1522" s="33">
        <v>0</v>
      </c>
      <c r="P1522" s="33">
        <f t="shared" si="269"/>
        <v>1350055</v>
      </c>
      <c r="Q1522" s="33">
        <f t="shared" si="270"/>
        <v>264.84396783965951</v>
      </c>
      <c r="R1522" s="33">
        <f t="shared" si="271"/>
        <v>1263266</v>
      </c>
      <c r="S1522" s="33"/>
      <c r="T1522" s="30" t="str">
        <f t="shared" si="272"/>
        <v>COP</v>
      </c>
      <c r="U1522" s="33">
        <v>0</v>
      </c>
      <c r="V1522" s="33">
        <v>0</v>
      </c>
      <c r="W1522" s="33">
        <v>0</v>
      </c>
      <c r="X1522" s="33">
        <f t="shared" si="273"/>
        <v>1350055</v>
      </c>
      <c r="Y1522" s="33">
        <f t="shared" si="274"/>
        <v>264.84396783965951</v>
      </c>
      <c r="Z1522" s="33">
        <f t="shared" si="275"/>
        <v>1263266</v>
      </c>
      <c r="AA1522" s="34">
        <f t="shared" si="276"/>
        <v>3.1148865936994426E-05</v>
      </c>
      <c r="AB1522" s="33" t="s">
        <v>762</v>
      </c>
      <c r="AC1522" s="35">
        <v>44931</v>
      </c>
      <c r="AD1522" s="33">
        <v>60</v>
      </c>
      <c r="AE1522" s="36">
        <f t="shared" si="277"/>
        <v>44991</v>
      </c>
    </row>
    <row r="1523" spans="2:31" ht="14.5" hidden="1">
      <c r="B1523" s="29" t="s">
        <v>1626</v>
      </c>
      <c r="C1523" s="30" t="str">
        <f t="shared" si="267"/>
        <v>(Acreedores quirografarios)</v>
      </c>
      <c r="D1523" s="30">
        <v>5</v>
      </c>
      <c r="E1523" s="30" t="s">
        <v>5206</v>
      </c>
      <c r="F1523" s="30" t="s">
        <v>5207</v>
      </c>
      <c r="G1523" s="30" t="s">
        <v>4912</v>
      </c>
      <c r="H1523" s="31" t="s">
        <v>1633</v>
      </c>
      <c r="I1523" s="31" t="s">
        <v>48</v>
      </c>
      <c r="J1523" s="32">
        <v>1350055</v>
      </c>
      <c r="K1523" s="33">
        <f t="shared" si="268"/>
        <v>264.84396783965951</v>
      </c>
      <c r="L1523" s="33">
        <v>1263266</v>
      </c>
      <c r="M1523" s="33">
        <v>0</v>
      </c>
      <c r="N1523" s="33">
        <v>0</v>
      </c>
      <c r="O1523" s="33">
        <v>0</v>
      </c>
      <c r="P1523" s="33">
        <f t="shared" si="269"/>
        <v>1350055</v>
      </c>
      <c r="Q1523" s="33">
        <f t="shared" si="270"/>
        <v>264.84396783965951</v>
      </c>
      <c r="R1523" s="33">
        <f t="shared" si="271"/>
        <v>1263266</v>
      </c>
      <c r="S1523" s="33"/>
      <c r="T1523" s="30" t="str">
        <f t="shared" si="272"/>
        <v>COP</v>
      </c>
      <c r="U1523" s="33">
        <v>0</v>
      </c>
      <c r="V1523" s="33">
        <v>0</v>
      </c>
      <c r="W1523" s="33">
        <v>0</v>
      </c>
      <c r="X1523" s="33">
        <f t="shared" si="273"/>
        <v>1350055</v>
      </c>
      <c r="Y1523" s="33">
        <f t="shared" si="274"/>
        <v>264.84396783965951</v>
      </c>
      <c r="Z1523" s="33">
        <f t="shared" si="275"/>
        <v>1263266</v>
      </c>
      <c r="AA1523" s="34">
        <f t="shared" si="276"/>
        <v>3.1148865936994426E-05</v>
      </c>
      <c r="AB1523" s="33" t="s">
        <v>762</v>
      </c>
      <c r="AC1523" s="35">
        <v>44937</v>
      </c>
      <c r="AD1523" s="33">
        <v>60</v>
      </c>
      <c r="AE1523" s="36">
        <f t="shared" si="277"/>
        <v>44997</v>
      </c>
    </row>
    <row r="1524" spans="2:31" ht="14.5" hidden="1">
      <c r="B1524" s="29" t="s">
        <v>1626</v>
      </c>
      <c r="C1524" s="30" t="str">
        <f t="shared" si="267"/>
        <v>(Acreedores quirografarios)</v>
      </c>
      <c r="D1524" s="30">
        <v>5</v>
      </c>
      <c r="E1524" s="30" t="s">
        <v>5206</v>
      </c>
      <c r="F1524" s="30" t="s">
        <v>5207</v>
      </c>
      <c r="G1524" s="30" t="s">
        <v>4912</v>
      </c>
      <c r="H1524" s="31" t="s">
        <v>1634</v>
      </c>
      <c r="I1524" s="31" t="s">
        <v>48</v>
      </c>
      <c r="J1524" s="32">
        <v>320000</v>
      </c>
      <c r="K1524" s="33">
        <f t="shared" si="268"/>
        <v>64.404541023302613</v>
      </c>
      <c r="L1524" s="33">
        <v>307200</v>
      </c>
      <c r="M1524" s="33">
        <v>0</v>
      </c>
      <c r="N1524" s="33">
        <v>0</v>
      </c>
      <c r="O1524" s="33">
        <v>0</v>
      </c>
      <c r="P1524" s="33">
        <f t="shared" si="269"/>
        <v>320000</v>
      </c>
      <c r="Q1524" s="33">
        <f t="shared" si="270"/>
        <v>64.404541023302613</v>
      </c>
      <c r="R1524" s="33">
        <f t="shared" si="271"/>
        <v>307200</v>
      </c>
      <c r="S1524" s="33"/>
      <c r="T1524" s="30" t="str">
        <f t="shared" si="272"/>
        <v>COP</v>
      </c>
      <c r="U1524" s="33">
        <v>0</v>
      </c>
      <c r="V1524" s="33">
        <v>0</v>
      </c>
      <c r="W1524" s="33">
        <v>0</v>
      </c>
      <c r="X1524" s="33">
        <f t="shared" si="273"/>
        <v>320000</v>
      </c>
      <c r="Y1524" s="33">
        <f t="shared" si="274"/>
        <v>64.404541023302613</v>
      </c>
      <c r="Z1524" s="33">
        <f t="shared" si="275"/>
        <v>307200</v>
      </c>
      <c r="AA1524" s="34">
        <f t="shared" si="276"/>
        <v>7.5747559230159659E-06</v>
      </c>
      <c r="AB1524" s="33" t="s">
        <v>762</v>
      </c>
      <c r="AC1524" s="35">
        <v>44937</v>
      </c>
      <c r="AD1524" s="33">
        <v>60</v>
      </c>
      <c r="AE1524" s="36">
        <f t="shared" si="277"/>
        <v>44997</v>
      </c>
    </row>
    <row r="1525" spans="2:31" ht="14.5" hidden="1">
      <c r="B1525" s="29" t="s">
        <v>1626</v>
      </c>
      <c r="C1525" s="30" t="str">
        <f t="shared" si="267"/>
        <v>(Acreedores quirografarios)</v>
      </c>
      <c r="D1525" s="30">
        <v>5</v>
      </c>
      <c r="E1525" s="30" t="s">
        <v>5206</v>
      </c>
      <c r="F1525" s="30" t="s">
        <v>5207</v>
      </c>
      <c r="G1525" s="30" t="s">
        <v>4912</v>
      </c>
      <c r="H1525" s="31" t="s">
        <v>1635</v>
      </c>
      <c r="I1525" s="31" t="s">
        <v>48</v>
      </c>
      <c r="J1525" s="32">
        <v>532168</v>
      </c>
      <c r="K1525" s="33">
        <f t="shared" si="268"/>
        <v>104.43556925270185</v>
      </c>
      <c r="L1525" s="33">
        <v>498142</v>
      </c>
      <c r="M1525" s="33">
        <v>0</v>
      </c>
      <c r="N1525" s="33">
        <v>0</v>
      </c>
      <c r="O1525" s="33">
        <v>0</v>
      </c>
      <c r="P1525" s="33">
        <f t="shared" si="269"/>
        <v>532168</v>
      </c>
      <c r="Q1525" s="33">
        <f t="shared" si="270"/>
        <v>104.43556925270185</v>
      </c>
      <c r="R1525" s="33">
        <f t="shared" si="271"/>
        <v>498142</v>
      </c>
      <c r="S1525" s="33"/>
      <c r="T1525" s="30" t="str">
        <f t="shared" si="272"/>
        <v>COP</v>
      </c>
      <c r="U1525" s="33">
        <v>0</v>
      </c>
      <c r="V1525" s="33">
        <v>0</v>
      </c>
      <c r="W1525" s="33">
        <v>0</v>
      </c>
      <c r="X1525" s="33">
        <f t="shared" si="273"/>
        <v>532168</v>
      </c>
      <c r="Y1525" s="33">
        <f t="shared" si="274"/>
        <v>104.43556925270185</v>
      </c>
      <c r="Z1525" s="33">
        <f t="shared" si="275"/>
        <v>498142</v>
      </c>
      <c r="AA1525" s="34">
        <f t="shared" si="276"/>
        <v>1.228289083659837E-05</v>
      </c>
      <c r="AB1525" s="33" t="s">
        <v>762</v>
      </c>
      <c r="AC1525" s="35">
        <v>44952</v>
      </c>
      <c r="AD1525" s="33">
        <v>60</v>
      </c>
      <c r="AE1525" s="36">
        <f t="shared" si="277"/>
        <v>45012</v>
      </c>
    </row>
    <row r="1526" spans="2:31" ht="14.5" hidden="1">
      <c r="B1526" s="29" t="s">
        <v>1636</v>
      </c>
      <c r="C1526" s="30" t="str">
        <f t="shared" si="267"/>
        <v>(Acreedores quirografarios)</v>
      </c>
      <c r="D1526" s="30">
        <v>5</v>
      </c>
      <c r="E1526" s="30" t="s">
        <v>5208</v>
      </c>
      <c r="F1526" s="30" t="s">
        <v>5209</v>
      </c>
      <c r="G1526" s="30" t="s">
        <v>4770</v>
      </c>
      <c r="H1526" s="31" t="s">
        <v>1637</v>
      </c>
      <c r="I1526" s="31" t="s">
        <v>62</v>
      </c>
      <c r="J1526" s="32">
        <v>547.39999999999998</v>
      </c>
      <c r="K1526" s="33">
        <f t="shared" si="268"/>
        <v>547.39999999999998</v>
      </c>
      <c r="L1526" s="33">
        <v>2713</v>
      </c>
      <c r="M1526" s="33">
        <v>0</v>
      </c>
      <c r="N1526" s="33">
        <v>0</v>
      </c>
      <c r="O1526" s="33">
        <v>0</v>
      </c>
      <c r="P1526" s="33">
        <f t="shared" si="269"/>
        <v>547.39999999999998</v>
      </c>
      <c r="Q1526" s="33">
        <f t="shared" si="270"/>
        <v>547.39999999999998</v>
      </c>
      <c r="R1526" s="33">
        <f t="shared" si="271"/>
        <v>2713</v>
      </c>
      <c r="S1526" s="33"/>
      <c r="T1526" s="30" t="str">
        <f t="shared" si="272"/>
        <v>USD</v>
      </c>
      <c r="U1526" s="33">
        <v>0</v>
      </c>
      <c r="V1526" s="33">
        <v>0</v>
      </c>
      <c r="W1526" s="33">
        <v>0</v>
      </c>
      <c r="X1526" s="33">
        <f t="shared" si="273"/>
        <v>547.39999999999998</v>
      </c>
      <c r="Y1526" s="33">
        <f t="shared" si="274"/>
        <v>547.39999999999998</v>
      </c>
      <c r="Z1526" s="33">
        <f t="shared" si="275"/>
        <v>2713</v>
      </c>
      <c r="AA1526" s="34">
        <f t="shared" si="276"/>
        <v>6.6895549541478885E-08</v>
      </c>
      <c r="AB1526" s="33" t="s">
        <v>2762</v>
      </c>
      <c r="AC1526" s="35">
        <v>44355</v>
      </c>
      <c r="AD1526" s="33">
        <v>60</v>
      </c>
      <c r="AE1526" s="36">
        <f t="shared" si="277"/>
        <v>44415</v>
      </c>
    </row>
    <row r="1527" spans="2:31" ht="14.5" hidden="1">
      <c r="B1527" s="29" t="s">
        <v>1638</v>
      </c>
      <c r="C1527" s="30" t="str">
        <f t="shared" si="267"/>
        <v>(Acreedores quirografarios)</v>
      </c>
      <c r="D1527" s="30">
        <v>5</v>
      </c>
      <c r="E1527" s="30" t="s">
        <v>5210</v>
      </c>
      <c r="F1527" s="30" t="s">
        <v>5211</v>
      </c>
      <c r="G1527" s="30" t="s">
        <v>5212</v>
      </c>
      <c r="H1527" s="31">
        <v>510</v>
      </c>
      <c r="I1527" s="31" t="s">
        <v>62</v>
      </c>
      <c r="J1527" s="32">
        <v>18000</v>
      </c>
      <c r="K1527" s="33">
        <f t="shared" si="268"/>
        <v>18000</v>
      </c>
      <c r="L1527" s="33">
        <v>86680620</v>
      </c>
      <c r="M1527" s="33">
        <v>0</v>
      </c>
      <c r="N1527" s="33">
        <v>0</v>
      </c>
      <c r="O1527" s="33">
        <v>0</v>
      </c>
      <c r="P1527" s="33">
        <f t="shared" si="269"/>
        <v>18000</v>
      </c>
      <c r="Q1527" s="33">
        <f t="shared" si="270"/>
        <v>18000</v>
      </c>
      <c r="R1527" s="33">
        <f t="shared" si="271"/>
        <v>86680620</v>
      </c>
      <c r="S1527" s="33"/>
      <c r="T1527" s="30" t="str">
        <f t="shared" si="272"/>
        <v>USD</v>
      </c>
      <c r="U1527" s="33">
        <v>0</v>
      </c>
      <c r="V1527" s="33">
        <v>0</v>
      </c>
      <c r="W1527" s="33">
        <v>0</v>
      </c>
      <c r="X1527" s="33">
        <f t="shared" si="273"/>
        <v>18000</v>
      </c>
      <c r="Y1527" s="33">
        <f t="shared" si="274"/>
        <v>18000</v>
      </c>
      <c r="Z1527" s="33">
        <f t="shared" si="275"/>
        <v>86680620</v>
      </c>
      <c r="AA1527" s="34">
        <f t="shared" si="276"/>
        <v>0.0021373194653505736</v>
      </c>
      <c r="AB1527" s="33" t="s">
        <v>953</v>
      </c>
      <c r="AC1527" s="35">
        <v>44896</v>
      </c>
      <c r="AD1527" s="33">
        <v>60</v>
      </c>
      <c r="AE1527" s="36">
        <f t="shared" si="277"/>
        <v>44956</v>
      </c>
    </row>
    <row r="1528" spans="2:31" ht="14.5" hidden="1">
      <c r="B1528" s="29" t="s">
        <v>1638</v>
      </c>
      <c r="C1528" s="30" t="str">
        <f t="shared" si="267"/>
        <v>(Acreedores quirografarios)</v>
      </c>
      <c r="D1528" s="30">
        <v>5</v>
      </c>
      <c r="E1528" s="30" t="s">
        <v>5210</v>
      </c>
      <c r="F1528" s="30" t="s">
        <v>5211</v>
      </c>
      <c r="G1528" s="30" t="s">
        <v>5212</v>
      </c>
      <c r="H1528" s="31">
        <v>511</v>
      </c>
      <c r="I1528" s="31" t="s">
        <v>62</v>
      </c>
      <c r="J1528" s="32">
        <v>18000</v>
      </c>
      <c r="K1528" s="33">
        <f t="shared" si="268"/>
        <v>18000</v>
      </c>
      <c r="L1528" s="33">
        <v>86583600</v>
      </c>
      <c r="M1528" s="33">
        <v>0</v>
      </c>
      <c r="N1528" s="33">
        <v>0</v>
      </c>
      <c r="O1528" s="33">
        <v>0</v>
      </c>
      <c r="P1528" s="33">
        <f t="shared" si="269"/>
        <v>18000</v>
      </c>
      <c r="Q1528" s="33">
        <f t="shared" si="270"/>
        <v>18000</v>
      </c>
      <c r="R1528" s="33">
        <f t="shared" si="271"/>
        <v>86583600</v>
      </c>
      <c r="S1528" s="33"/>
      <c r="T1528" s="30" t="str">
        <f t="shared" si="272"/>
        <v>USD</v>
      </c>
      <c r="U1528" s="33">
        <v>0</v>
      </c>
      <c r="V1528" s="33">
        <v>0</v>
      </c>
      <c r="W1528" s="33">
        <v>0</v>
      </c>
      <c r="X1528" s="33">
        <f t="shared" si="273"/>
        <v>18000</v>
      </c>
      <c r="Y1528" s="33">
        <f t="shared" si="274"/>
        <v>18000</v>
      </c>
      <c r="Z1528" s="33">
        <f t="shared" si="275"/>
        <v>86583600</v>
      </c>
      <c r="AA1528" s="34">
        <f t="shared" si="276"/>
        <v>0.0021349272035678553</v>
      </c>
      <c r="AB1528" s="33" t="s">
        <v>953</v>
      </c>
      <c r="AC1528" s="35">
        <v>44928</v>
      </c>
      <c r="AD1528" s="33">
        <v>60</v>
      </c>
      <c r="AE1528" s="36">
        <f t="shared" si="277"/>
        <v>44988</v>
      </c>
    </row>
    <row r="1529" spans="2:31" ht="14.5" hidden="1">
      <c r="B1529" s="29" t="s">
        <v>1638</v>
      </c>
      <c r="C1529" s="30" t="str">
        <f t="shared" si="267"/>
        <v>(Acreedores quirografarios)</v>
      </c>
      <c r="D1529" s="30">
        <v>5</v>
      </c>
      <c r="E1529" s="30" t="s">
        <v>5210</v>
      </c>
      <c r="F1529" s="30" t="s">
        <v>5211</v>
      </c>
      <c r="G1529" s="30" t="s">
        <v>5212</v>
      </c>
      <c r="H1529" s="31">
        <v>512</v>
      </c>
      <c r="I1529" s="31" t="s">
        <v>62</v>
      </c>
      <c r="J1529" s="32">
        <v>18000</v>
      </c>
      <c r="K1529" s="33">
        <f t="shared" si="268"/>
        <v>18000</v>
      </c>
      <c r="L1529" s="33">
        <v>83676600</v>
      </c>
      <c r="M1529" s="33">
        <v>0</v>
      </c>
      <c r="N1529" s="33">
        <v>0</v>
      </c>
      <c r="O1529" s="33">
        <v>0</v>
      </c>
      <c r="P1529" s="33">
        <f t="shared" si="269"/>
        <v>18000</v>
      </c>
      <c r="Q1529" s="33">
        <f t="shared" si="270"/>
        <v>18000</v>
      </c>
      <c r="R1529" s="33">
        <f t="shared" si="271"/>
        <v>83676600</v>
      </c>
      <c r="S1529" s="33"/>
      <c r="T1529" s="30" t="str">
        <f t="shared" si="272"/>
        <v>USD</v>
      </c>
      <c r="U1529" s="33">
        <v>0</v>
      </c>
      <c r="V1529" s="33">
        <v>0</v>
      </c>
      <c r="W1529" s="33">
        <v>0</v>
      </c>
      <c r="X1529" s="33">
        <f t="shared" si="273"/>
        <v>18000</v>
      </c>
      <c r="Y1529" s="33">
        <f t="shared" si="274"/>
        <v>18000</v>
      </c>
      <c r="Z1529" s="33">
        <f t="shared" si="275"/>
        <v>83676600</v>
      </c>
      <c r="AA1529" s="34">
        <f t="shared" si="276"/>
        <v>0.0020632481167572846</v>
      </c>
      <c r="AB1529" s="33" t="s">
        <v>953</v>
      </c>
      <c r="AC1529" s="35">
        <v>44958</v>
      </c>
      <c r="AD1529" s="33">
        <v>60</v>
      </c>
      <c r="AE1529" s="36">
        <f t="shared" si="277"/>
        <v>45018</v>
      </c>
    </row>
    <row r="1530" spans="2:31" ht="14.5" hidden="1">
      <c r="B1530" s="29" t="s">
        <v>1639</v>
      </c>
      <c r="C1530" s="30" t="str">
        <f t="shared" si="267"/>
        <v>(Acreedores quirografarios)</v>
      </c>
      <c r="D1530" s="30">
        <v>5</v>
      </c>
      <c r="E1530" s="30" t="s">
        <v>5213</v>
      </c>
      <c r="F1530" s="30" t="s">
        <v>5214</v>
      </c>
      <c r="G1530" s="30" t="s">
        <v>3909</v>
      </c>
      <c r="H1530" s="31">
        <v>7071</v>
      </c>
      <c r="I1530" s="31" t="s">
        <v>48</v>
      </c>
      <c r="J1530" s="32">
        <v>47437827</v>
      </c>
      <c r="K1530" s="33">
        <f t="shared" si="268"/>
        <v>9945.3498537689866</v>
      </c>
      <c r="L1530" s="33">
        <v>47437827</v>
      </c>
      <c r="M1530" s="33">
        <v>0</v>
      </c>
      <c r="N1530" s="33">
        <v>0</v>
      </c>
      <c r="O1530" s="33">
        <v>0</v>
      </c>
      <c r="P1530" s="33">
        <f t="shared" si="269"/>
        <v>47437827</v>
      </c>
      <c r="Q1530" s="33">
        <f t="shared" si="270"/>
        <v>9945.3498537689866</v>
      </c>
      <c r="R1530" s="33">
        <f t="shared" si="271"/>
        <v>47437827</v>
      </c>
      <c r="S1530" s="33"/>
      <c r="T1530" s="30" t="str">
        <f t="shared" si="272"/>
        <v>COP</v>
      </c>
      <c r="U1530" s="33">
        <v>0</v>
      </c>
      <c r="V1530" s="33">
        <v>0</v>
      </c>
      <c r="W1530" s="33">
        <v>0</v>
      </c>
      <c r="X1530" s="33">
        <f t="shared" si="273"/>
        <v>47437827</v>
      </c>
      <c r="Y1530" s="33">
        <f t="shared" si="274"/>
        <v>9945.3498537689866</v>
      </c>
      <c r="Z1530" s="33">
        <f t="shared" si="275"/>
        <v>47437827</v>
      </c>
      <c r="AA1530" s="34">
        <f t="shared" si="276"/>
        <v>0.0011696938836043512</v>
      </c>
      <c r="AB1530" s="33" t="s">
        <v>5215</v>
      </c>
      <c r="AC1530" s="35">
        <v>44937</v>
      </c>
      <c r="AD1530" s="33">
        <v>60</v>
      </c>
      <c r="AE1530" s="36">
        <f t="shared" si="277"/>
        <v>44997</v>
      </c>
    </row>
    <row r="1531" spans="2:31" ht="14.5" hidden="1">
      <c r="B1531" s="29" t="s">
        <v>1640</v>
      </c>
      <c r="C1531" s="30" t="str">
        <f t="shared" si="267"/>
        <v>(Acreedores quirografarios)</v>
      </c>
      <c r="D1531" s="30">
        <v>5</v>
      </c>
      <c r="E1531" s="30" t="s">
        <v>5216</v>
      </c>
      <c r="F1531" s="30" t="s">
        <v>5217</v>
      </c>
      <c r="G1531" s="30" t="s">
        <v>3909</v>
      </c>
      <c r="H1531" s="31" t="s">
        <v>1641</v>
      </c>
      <c r="I1531" s="31" t="s">
        <v>48</v>
      </c>
      <c r="J1531" s="32">
        <v>178500</v>
      </c>
      <c r="K1531" s="33">
        <f t="shared" si="268"/>
        <v>36.526305858674796</v>
      </c>
      <c r="L1531" s="33">
        <v>174225</v>
      </c>
      <c r="M1531" s="33">
        <v>0</v>
      </c>
      <c r="N1531" s="33">
        <v>0</v>
      </c>
      <c r="O1531" s="33">
        <v>0</v>
      </c>
      <c r="P1531" s="33">
        <f t="shared" si="269"/>
        <v>178500</v>
      </c>
      <c r="Q1531" s="33">
        <f t="shared" si="270"/>
        <v>36.526305858674796</v>
      </c>
      <c r="R1531" s="33">
        <f t="shared" si="271"/>
        <v>174225</v>
      </c>
      <c r="S1531" s="33"/>
      <c r="T1531" s="30" t="str">
        <f t="shared" si="272"/>
        <v>COP</v>
      </c>
      <c r="U1531" s="33">
        <v>0</v>
      </c>
      <c r="V1531" s="33">
        <v>0</v>
      </c>
      <c r="W1531" s="33">
        <v>0</v>
      </c>
      <c r="X1531" s="33">
        <f t="shared" si="273"/>
        <v>178500</v>
      </c>
      <c r="Y1531" s="33">
        <f t="shared" si="274"/>
        <v>36.526305858674796</v>
      </c>
      <c r="Z1531" s="33">
        <f t="shared" si="275"/>
        <v>174225</v>
      </c>
      <c r="AA1531" s="34">
        <f t="shared" si="276"/>
        <v>4.2959370139565646E-06</v>
      </c>
      <c r="AB1531" s="33" t="s">
        <v>2762</v>
      </c>
      <c r="AC1531" s="35">
        <v>44923</v>
      </c>
      <c r="AD1531" s="33">
        <v>60</v>
      </c>
      <c r="AE1531" s="36">
        <f t="shared" si="277"/>
        <v>44983</v>
      </c>
    </row>
    <row r="1532" spans="2:31" ht="14.5" hidden="1">
      <c r="B1532" s="29" t="s">
        <v>1642</v>
      </c>
      <c r="C1532" s="30" t="str">
        <f t="shared" si="267"/>
        <v>(Acreedores quirografarios)</v>
      </c>
      <c r="D1532" s="30">
        <v>5</v>
      </c>
      <c r="E1532" s="30" t="s">
        <v>5218</v>
      </c>
      <c r="F1532" s="30" t="s">
        <v>5219</v>
      </c>
      <c r="G1532" s="30" t="s">
        <v>4780</v>
      </c>
      <c r="H1532" s="31" t="s">
        <v>1643</v>
      </c>
      <c r="I1532" s="31" t="s">
        <v>48</v>
      </c>
      <c r="J1532" s="32">
        <v>130900000</v>
      </c>
      <c r="K1532" s="33">
        <f t="shared" si="268"/>
        <v>25863.496755663175</v>
      </c>
      <c r="L1532" s="33">
        <v>123365000</v>
      </c>
      <c r="M1532" s="33">
        <v>0</v>
      </c>
      <c r="N1532" s="33">
        <v>0</v>
      </c>
      <c r="O1532" s="33">
        <v>0</v>
      </c>
      <c r="P1532" s="33">
        <f t="shared" si="269"/>
        <v>130900000</v>
      </c>
      <c r="Q1532" s="33">
        <f t="shared" si="270"/>
        <v>25863.496755663175</v>
      </c>
      <c r="R1532" s="33">
        <f t="shared" si="271"/>
        <v>123365000</v>
      </c>
      <c r="S1532" s="33"/>
      <c r="T1532" s="30" t="str">
        <f t="shared" si="272"/>
        <v>COP</v>
      </c>
      <c r="U1532" s="33">
        <v>0</v>
      </c>
      <c r="V1532" s="33">
        <v>0</v>
      </c>
      <c r="W1532" s="33">
        <v>0</v>
      </c>
      <c r="X1532" s="33">
        <f t="shared" si="273"/>
        <v>130900000</v>
      </c>
      <c r="Y1532" s="33">
        <f t="shared" si="274"/>
        <v>25863.496755663175</v>
      </c>
      <c r="Z1532" s="33">
        <f t="shared" si="275"/>
        <v>123365000</v>
      </c>
      <c r="AA1532" s="34">
        <f t="shared" si="276"/>
        <v>0.0030418612123791168</v>
      </c>
      <c r="AB1532" s="33" t="s">
        <v>4933</v>
      </c>
      <c r="AC1532" s="35">
        <v>44867</v>
      </c>
      <c r="AD1532" s="33">
        <v>30</v>
      </c>
      <c r="AE1532" s="36">
        <f t="shared" si="277"/>
        <v>44897</v>
      </c>
    </row>
    <row r="1533" spans="2:31" ht="14.5" hidden="1">
      <c r="B1533" s="29" t="s">
        <v>1642</v>
      </c>
      <c r="C1533" s="30" t="str">
        <f t="shared" si="267"/>
        <v>(Acreedores quirografarios)</v>
      </c>
      <c r="D1533" s="30">
        <v>5</v>
      </c>
      <c r="E1533" s="30" t="s">
        <v>5218</v>
      </c>
      <c r="F1533" s="30" t="s">
        <v>5219</v>
      </c>
      <c r="G1533" s="30" t="s">
        <v>4780</v>
      </c>
      <c r="H1533" s="31" t="s">
        <v>1644</v>
      </c>
      <c r="I1533" s="31" t="s">
        <v>48</v>
      </c>
      <c r="J1533" s="32">
        <v>59500000</v>
      </c>
      <c r="K1533" s="33">
        <f t="shared" si="268"/>
        <v>11756.134888937806</v>
      </c>
      <c r="L1533" s="33">
        <v>56075000</v>
      </c>
      <c r="M1533" s="33">
        <v>0</v>
      </c>
      <c r="N1533" s="33">
        <v>0</v>
      </c>
      <c r="O1533" s="33">
        <v>0</v>
      </c>
      <c r="P1533" s="33">
        <f t="shared" si="269"/>
        <v>59500000</v>
      </c>
      <c r="Q1533" s="33">
        <f t="shared" si="270"/>
        <v>11756.134888937806</v>
      </c>
      <c r="R1533" s="33">
        <f t="shared" si="271"/>
        <v>56075000</v>
      </c>
      <c r="S1533" s="33"/>
      <c r="T1533" s="30" t="str">
        <f t="shared" si="272"/>
        <v>COP</v>
      </c>
      <c r="U1533" s="33">
        <v>0</v>
      </c>
      <c r="V1533" s="33">
        <v>0</v>
      </c>
      <c r="W1533" s="33">
        <v>0</v>
      </c>
      <c r="X1533" s="33">
        <f t="shared" si="273"/>
        <v>59500000</v>
      </c>
      <c r="Y1533" s="33">
        <f t="shared" si="274"/>
        <v>11756.134888937806</v>
      </c>
      <c r="Z1533" s="33">
        <f t="shared" si="275"/>
        <v>56075000</v>
      </c>
      <c r="AA1533" s="34">
        <f t="shared" si="276"/>
        <v>0.001382664187445053</v>
      </c>
      <c r="AB1533" s="33" t="s">
        <v>4933</v>
      </c>
      <c r="AC1533" s="35">
        <v>44896</v>
      </c>
      <c r="AD1533" s="33">
        <v>30</v>
      </c>
      <c r="AE1533" s="36">
        <f t="shared" si="277"/>
        <v>44926</v>
      </c>
    </row>
    <row r="1534" spans="2:31" ht="14.5" hidden="1">
      <c r="B1534" s="29" t="s">
        <v>1645</v>
      </c>
      <c r="C1534" s="30" t="str">
        <f t="shared" si="267"/>
        <v>(Acreedores quirografarios)</v>
      </c>
      <c r="D1534" s="30">
        <v>5</v>
      </c>
      <c r="E1534" s="30" t="s">
        <v>5220</v>
      </c>
      <c r="F1534" s="30" t="s">
        <v>5221</v>
      </c>
      <c r="G1534" s="30" t="s">
        <v>4780</v>
      </c>
      <c r="H1534" s="31" t="s">
        <v>1646</v>
      </c>
      <c r="I1534" s="31" t="s">
        <v>48</v>
      </c>
      <c r="J1534" s="32">
        <v>27370000</v>
      </c>
      <c r="K1534" s="33">
        <f t="shared" si="268"/>
        <v>5431.931821755401</v>
      </c>
      <c r="L1534" s="33">
        <v>25909500</v>
      </c>
      <c r="M1534" s="33">
        <v>0</v>
      </c>
      <c r="N1534" s="33">
        <v>0</v>
      </c>
      <c r="O1534" s="33">
        <v>0</v>
      </c>
      <c r="P1534" s="33">
        <f t="shared" si="269"/>
        <v>27370000</v>
      </c>
      <c r="Q1534" s="33">
        <f t="shared" si="270"/>
        <v>5431.931821755401</v>
      </c>
      <c r="R1534" s="33">
        <f t="shared" si="271"/>
        <v>25909500</v>
      </c>
      <c r="S1534" s="33"/>
      <c r="T1534" s="30" t="str">
        <f t="shared" si="272"/>
        <v>COP</v>
      </c>
      <c r="U1534" s="33">
        <v>0</v>
      </c>
      <c r="V1534" s="33">
        <v>0</v>
      </c>
      <c r="W1534" s="33">
        <v>0</v>
      </c>
      <c r="X1534" s="33">
        <f t="shared" si="273"/>
        <v>27370000</v>
      </c>
      <c r="Y1534" s="33">
        <f t="shared" si="274"/>
        <v>5431.931821755401</v>
      </c>
      <c r="Z1534" s="33">
        <f t="shared" si="275"/>
        <v>25909500</v>
      </c>
      <c r="AA1534" s="34">
        <f t="shared" si="276"/>
        <v>0.00063886112821413463</v>
      </c>
      <c r="AB1534" s="33" t="s">
        <v>953</v>
      </c>
      <c r="AC1534" s="35">
        <v>44904</v>
      </c>
      <c r="AD1534" s="33">
        <v>60</v>
      </c>
      <c r="AE1534" s="36">
        <f t="shared" si="277"/>
        <v>44964</v>
      </c>
    </row>
    <row r="1535" spans="2:31" ht="14.5" hidden="1">
      <c r="B1535" s="29" t="s">
        <v>1645</v>
      </c>
      <c r="C1535" s="30" t="str">
        <f t="shared" si="267"/>
        <v>(Acreedores quirografarios)</v>
      </c>
      <c r="D1535" s="30">
        <v>5</v>
      </c>
      <c r="E1535" s="30" t="s">
        <v>5220</v>
      </c>
      <c r="F1535" s="30" t="s">
        <v>5221</v>
      </c>
      <c r="G1535" s="30" t="s">
        <v>4780</v>
      </c>
      <c r="H1535" s="31" t="s">
        <v>1647</v>
      </c>
      <c r="I1535" s="31" t="s">
        <v>48</v>
      </c>
      <c r="J1535" s="32">
        <v>27370000</v>
      </c>
      <c r="K1535" s="33">
        <f t="shared" si="268"/>
        <v>5239.0536390033221</v>
      </c>
      <c r="L1535" s="33">
        <v>24989500</v>
      </c>
      <c r="M1535" s="33">
        <v>0</v>
      </c>
      <c r="N1535" s="33">
        <v>0</v>
      </c>
      <c r="O1535" s="33">
        <v>0</v>
      </c>
      <c r="P1535" s="33">
        <f t="shared" si="269"/>
        <v>27370000</v>
      </c>
      <c r="Q1535" s="33">
        <f t="shared" si="270"/>
        <v>5239.0536390033221</v>
      </c>
      <c r="R1535" s="33">
        <f t="shared" si="271"/>
        <v>24989500</v>
      </c>
      <c r="S1535" s="33"/>
      <c r="T1535" s="30" t="str">
        <f t="shared" si="272"/>
        <v>COP</v>
      </c>
      <c r="U1535" s="33">
        <v>0</v>
      </c>
      <c r="V1535" s="33">
        <v>0</v>
      </c>
      <c r="W1535" s="33">
        <v>0</v>
      </c>
      <c r="X1535" s="33">
        <f t="shared" si="273"/>
        <v>27370000</v>
      </c>
      <c r="Y1535" s="33">
        <f t="shared" si="274"/>
        <v>5239.0536390033221</v>
      </c>
      <c r="Z1535" s="33">
        <f t="shared" si="275"/>
        <v>24989500</v>
      </c>
      <c r="AA1535" s="34">
        <f t="shared" si="276"/>
        <v>0.00061617631229885243</v>
      </c>
      <c r="AB1535" s="33" t="s">
        <v>953</v>
      </c>
      <c r="AC1535" s="35">
        <v>44943</v>
      </c>
      <c r="AD1535" s="33">
        <v>60</v>
      </c>
      <c r="AE1535" s="36">
        <f t="shared" si="277"/>
        <v>45003</v>
      </c>
    </row>
    <row r="1536" spans="2:31" ht="14.5" hidden="1">
      <c r="B1536" s="29" t="s">
        <v>1645</v>
      </c>
      <c r="C1536" s="30" t="str">
        <f t="shared" si="267"/>
        <v>(Acreedores quirografarios)</v>
      </c>
      <c r="D1536" s="30">
        <v>5</v>
      </c>
      <c r="E1536" s="30" t="s">
        <v>5220</v>
      </c>
      <c r="F1536" s="30" t="s">
        <v>5221</v>
      </c>
      <c r="G1536" s="30" t="s">
        <v>4780</v>
      </c>
      <c r="H1536" s="31" t="s">
        <v>1648</v>
      </c>
      <c r="I1536" s="31" t="s">
        <v>48</v>
      </c>
      <c r="J1536" s="32">
        <v>27370000</v>
      </c>
      <c r="K1536" s="33">
        <f t="shared" si="268"/>
        <v>5070.2852290952542</v>
      </c>
      <c r="L1536" s="33">
        <v>24184500</v>
      </c>
      <c r="M1536" s="33">
        <v>0</v>
      </c>
      <c r="N1536" s="33">
        <v>0</v>
      </c>
      <c r="O1536" s="33">
        <v>0</v>
      </c>
      <c r="P1536" s="33">
        <f t="shared" si="269"/>
        <v>27370000</v>
      </c>
      <c r="Q1536" s="33">
        <f t="shared" si="270"/>
        <v>5070.2852290952542</v>
      </c>
      <c r="R1536" s="33">
        <f t="shared" si="271"/>
        <v>24184500</v>
      </c>
      <c r="S1536" s="33"/>
      <c r="T1536" s="30" t="str">
        <f t="shared" si="272"/>
        <v>COP</v>
      </c>
      <c r="U1536" s="33">
        <v>0</v>
      </c>
      <c r="V1536" s="33">
        <v>0</v>
      </c>
      <c r="W1536" s="33">
        <v>0</v>
      </c>
      <c r="X1536" s="33">
        <f t="shared" si="273"/>
        <v>27370000</v>
      </c>
      <c r="Y1536" s="33">
        <f t="shared" si="274"/>
        <v>5070.2852290952542</v>
      </c>
      <c r="Z1536" s="33">
        <f t="shared" si="275"/>
        <v>24184500</v>
      </c>
      <c r="AA1536" s="34">
        <f t="shared" si="276"/>
        <v>0.00059632709837298056</v>
      </c>
      <c r="AB1536" s="33" t="s">
        <v>953</v>
      </c>
      <c r="AC1536" s="35">
        <v>44958</v>
      </c>
      <c r="AD1536" s="33">
        <v>60</v>
      </c>
      <c r="AE1536" s="36">
        <f t="shared" si="277"/>
        <v>45018</v>
      </c>
    </row>
    <row r="1537" spans="1:31" ht="14.5" hidden="1">
      <c r="A1537" s="1" t="s">
        <v>68</v>
      </c>
      <c r="B1537" s="29" t="s">
        <v>1649</v>
      </c>
      <c r="C1537" s="30" t="str">
        <f t="shared" si="267"/>
        <v>(Acreedores quirografarios)</v>
      </c>
      <c r="D1537" s="30">
        <v>5</v>
      </c>
      <c r="E1537" s="30" t="e">
        <v>#N/A</v>
      </c>
      <c r="F1537" s="30" t="e">
        <v>#N/A</v>
      </c>
      <c r="G1537" s="30" t="e">
        <v>#N/A</v>
      </c>
      <c r="H1537" s="31" t="s">
        <v>1650</v>
      </c>
      <c r="I1537" s="31" t="s">
        <v>62</v>
      </c>
      <c r="J1537" s="32">
        <v>10710</v>
      </c>
      <c r="K1537" s="33">
        <f t="shared" si="268"/>
        <v>10710</v>
      </c>
      <c r="L1537" s="33">
        <v>-1761</v>
      </c>
      <c r="M1537" s="33">
        <v>0</v>
      </c>
      <c r="N1537" s="33">
        <v>0</v>
      </c>
      <c r="O1537" s="33">
        <v>0</v>
      </c>
      <c r="P1537" s="33">
        <f t="shared" si="269"/>
        <v>10710</v>
      </c>
      <c r="Q1537" s="33">
        <f t="shared" si="270"/>
        <v>10710</v>
      </c>
      <c r="R1537" s="33">
        <f t="shared" si="271"/>
        <v>-1761</v>
      </c>
      <c r="S1537" s="33"/>
      <c r="T1537" s="30" t="str">
        <f t="shared" si="272"/>
        <v>USD</v>
      </c>
      <c r="U1537" s="33">
        <v>0</v>
      </c>
      <c r="V1537" s="33">
        <v>0</v>
      </c>
      <c r="W1537" s="33">
        <v>0</v>
      </c>
      <c r="X1537" s="33">
        <f t="shared" si="273"/>
        <v>10710</v>
      </c>
      <c r="Y1537" s="33">
        <f t="shared" si="274"/>
        <v>10710</v>
      </c>
      <c r="Z1537" s="33">
        <f t="shared" si="275"/>
        <v>-1761</v>
      </c>
      <c r="AA1537" s="34">
        <f t="shared" si="276"/>
        <v>-4.3421696550882541E-08</v>
      </c>
      <c r="AB1537" s="33" t="s">
        <v>1651</v>
      </c>
      <c r="AC1537" s="35">
        <v>43801</v>
      </c>
      <c r="AD1537" s="33">
        <v>60</v>
      </c>
      <c r="AE1537" s="36">
        <f t="shared" si="277"/>
        <v>43861</v>
      </c>
    </row>
    <row r="1538" spans="2:31" ht="14.5" hidden="1">
      <c r="B1538" s="29" t="s">
        <v>1652</v>
      </c>
      <c r="C1538" s="30" t="str">
        <f t="shared" si="267"/>
        <v>(Acreedores quirografarios)</v>
      </c>
      <c r="D1538" s="30">
        <v>5</v>
      </c>
      <c r="E1538" s="30" t="s">
        <v>5222</v>
      </c>
      <c r="F1538" s="30" t="s">
        <v>5223</v>
      </c>
      <c r="G1538" s="30" t="s">
        <v>3909</v>
      </c>
      <c r="H1538" s="31" t="s">
        <v>1653</v>
      </c>
      <c r="I1538" s="31" t="s">
        <v>48</v>
      </c>
      <c r="J1538" s="32">
        <v>9059351</v>
      </c>
      <c r="K1538" s="33">
        <f t="shared" si="268"/>
        <v>1796.2858370808306</v>
      </c>
      <c r="L1538" s="33">
        <v>8568014</v>
      </c>
      <c r="M1538" s="33">
        <v>0</v>
      </c>
      <c r="N1538" s="33">
        <v>0</v>
      </c>
      <c r="O1538" s="33">
        <v>0</v>
      </c>
      <c r="P1538" s="33">
        <f t="shared" si="269"/>
        <v>9059351</v>
      </c>
      <c r="Q1538" s="33">
        <f t="shared" si="270"/>
        <v>1796.2858370808306</v>
      </c>
      <c r="R1538" s="33">
        <f t="shared" si="271"/>
        <v>8568014</v>
      </c>
      <c r="S1538" s="33"/>
      <c r="T1538" s="30" t="str">
        <f t="shared" si="272"/>
        <v>COP</v>
      </c>
      <c r="U1538" s="33">
        <v>0</v>
      </c>
      <c r="V1538" s="33">
        <v>0</v>
      </c>
      <c r="W1538" s="33">
        <v>0</v>
      </c>
      <c r="X1538" s="33">
        <f t="shared" si="273"/>
        <v>9059351</v>
      </c>
      <c r="Y1538" s="33">
        <f t="shared" si="274"/>
        <v>1796.2858370808306</v>
      </c>
      <c r="Z1538" s="33">
        <f t="shared" si="275"/>
        <v>8568014</v>
      </c>
      <c r="AA1538" s="34">
        <f t="shared" si="276"/>
        <v>0.00021126502211908763</v>
      </c>
      <c r="AB1538" s="33" t="s">
        <v>676</v>
      </c>
      <c r="AC1538" s="35">
        <v>44907</v>
      </c>
      <c r="AD1538" s="33">
        <v>60</v>
      </c>
      <c r="AE1538" s="36">
        <f t="shared" si="277"/>
        <v>44967</v>
      </c>
    </row>
    <row r="1539" spans="2:31" ht="14.5" hidden="1">
      <c r="B1539" s="29" t="s">
        <v>1652</v>
      </c>
      <c r="C1539" s="30" t="str">
        <f t="shared" si="267"/>
        <v>(Acreedores quirografarios)</v>
      </c>
      <c r="D1539" s="30">
        <v>5</v>
      </c>
      <c r="E1539" s="30" t="s">
        <v>5222</v>
      </c>
      <c r="F1539" s="30" t="s">
        <v>5223</v>
      </c>
      <c r="G1539" s="30" t="s">
        <v>3909</v>
      </c>
      <c r="H1539" s="31" t="s">
        <v>1654</v>
      </c>
      <c r="I1539" s="31" t="s">
        <v>48</v>
      </c>
      <c r="J1539" s="32">
        <v>413525</v>
      </c>
      <c r="K1539" s="33">
        <f t="shared" si="268"/>
        <v>83.815004664716909</v>
      </c>
      <c r="L1539" s="33">
        <v>399785</v>
      </c>
      <c r="M1539" s="33">
        <v>0</v>
      </c>
      <c r="N1539" s="33">
        <v>0</v>
      </c>
      <c r="O1539" s="33">
        <v>0</v>
      </c>
      <c r="P1539" s="33">
        <f t="shared" si="269"/>
        <v>413525</v>
      </c>
      <c r="Q1539" s="33">
        <f t="shared" si="270"/>
        <v>83.815004664716909</v>
      </c>
      <c r="R1539" s="33">
        <f t="shared" si="271"/>
        <v>399785</v>
      </c>
      <c r="S1539" s="33"/>
      <c r="T1539" s="30" t="str">
        <f t="shared" si="272"/>
        <v>COP</v>
      </c>
      <c r="U1539" s="33">
        <v>0</v>
      </c>
      <c r="V1539" s="33">
        <v>0</v>
      </c>
      <c r="W1539" s="33">
        <v>0</v>
      </c>
      <c r="X1539" s="33">
        <f t="shared" si="273"/>
        <v>413525</v>
      </c>
      <c r="Y1539" s="33">
        <f t="shared" si="274"/>
        <v>83.815004664716909</v>
      </c>
      <c r="Z1539" s="33">
        <f t="shared" si="275"/>
        <v>399785</v>
      </c>
      <c r="AA1539" s="34">
        <f t="shared" si="276"/>
        <v>9.8576620985772725E-06</v>
      </c>
      <c r="AB1539" s="33" t="s">
        <v>676</v>
      </c>
      <c r="AC1539" s="35">
        <v>44958</v>
      </c>
      <c r="AD1539" s="33">
        <v>60</v>
      </c>
      <c r="AE1539" s="36">
        <f t="shared" si="277"/>
        <v>45018</v>
      </c>
    </row>
    <row r="1540" spans="2:31" ht="14.5" hidden="1">
      <c r="B1540" s="29" t="s">
        <v>1655</v>
      </c>
      <c r="C1540" s="30" t="str">
        <f t="shared" si="267"/>
        <v>(Acreedores quirografarios)</v>
      </c>
      <c r="D1540" s="30">
        <v>5</v>
      </c>
      <c r="E1540" s="30" t="s">
        <v>5224</v>
      </c>
      <c r="F1540" s="30" t="s">
        <v>5225</v>
      </c>
      <c r="G1540" s="30" t="s">
        <v>4846</v>
      </c>
      <c r="H1540" s="31" t="s">
        <v>1656</v>
      </c>
      <c r="I1540" s="31" t="s">
        <v>48</v>
      </c>
      <c r="J1540" s="32">
        <v>150868</v>
      </c>
      <c r="K1540" s="33">
        <f t="shared" si="268"/>
        <v>31.629506168957093</v>
      </c>
      <c r="L1540" s="33">
        <v>150868</v>
      </c>
      <c r="M1540" s="33">
        <v>0</v>
      </c>
      <c r="N1540" s="33">
        <v>0</v>
      </c>
      <c r="O1540" s="33">
        <v>0</v>
      </c>
      <c r="P1540" s="33">
        <f t="shared" si="269"/>
        <v>150868</v>
      </c>
      <c r="Q1540" s="33">
        <f t="shared" si="270"/>
        <v>31.629506168957093</v>
      </c>
      <c r="R1540" s="33">
        <f t="shared" si="271"/>
        <v>150868</v>
      </c>
      <c r="S1540" s="33"/>
      <c r="T1540" s="30" t="str">
        <f t="shared" si="272"/>
        <v>COP</v>
      </c>
      <c r="U1540" s="33">
        <v>0</v>
      </c>
      <c r="V1540" s="33">
        <v>0</v>
      </c>
      <c r="W1540" s="33">
        <v>0</v>
      </c>
      <c r="X1540" s="33">
        <f t="shared" si="273"/>
        <v>150868</v>
      </c>
      <c r="Y1540" s="33">
        <f t="shared" si="274"/>
        <v>31.629506168957093</v>
      </c>
      <c r="Z1540" s="33">
        <f t="shared" si="275"/>
        <v>150868</v>
      </c>
      <c r="AA1540" s="34">
        <f t="shared" si="276"/>
        <v>3.7200139212030363E-06</v>
      </c>
      <c r="AB1540" s="33" t="s">
        <v>676</v>
      </c>
      <c r="AC1540" s="35">
        <v>44939</v>
      </c>
      <c r="AD1540" s="33">
        <v>60</v>
      </c>
      <c r="AE1540" s="36">
        <f t="shared" si="277"/>
        <v>44999</v>
      </c>
    </row>
    <row r="1541" spans="2:31" ht="14.5" hidden="1">
      <c r="B1541" s="29" t="s">
        <v>1655</v>
      </c>
      <c r="C1541" s="30" t="str">
        <f t="shared" si="267"/>
        <v>(Acreedores quirografarios)</v>
      </c>
      <c r="D1541" s="30">
        <v>5</v>
      </c>
      <c r="E1541" s="30" t="s">
        <v>5224</v>
      </c>
      <c r="F1541" s="30" t="s">
        <v>5225</v>
      </c>
      <c r="G1541" s="30" t="s">
        <v>4846</v>
      </c>
      <c r="H1541" s="31" t="s">
        <v>1657</v>
      </c>
      <c r="I1541" s="31" t="s">
        <v>48</v>
      </c>
      <c r="J1541" s="32">
        <v>150868</v>
      </c>
      <c r="K1541" s="33">
        <f t="shared" si="268"/>
        <v>31.629506168957093</v>
      </c>
      <c r="L1541" s="33">
        <v>150868</v>
      </c>
      <c r="M1541" s="33">
        <v>0</v>
      </c>
      <c r="N1541" s="33">
        <v>0</v>
      </c>
      <c r="O1541" s="33">
        <v>0</v>
      </c>
      <c r="P1541" s="33">
        <f t="shared" si="269"/>
        <v>150868</v>
      </c>
      <c r="Q1541" s="33">
        <f t="shared" si="270"/>
        <v>31.629506168957093</v>
      </c>
      <c r="R1541" s="33">
        <f t="shared" si="271"/>
        <v>150868</v>
      </c>
      <c r="S1541" s="33"/>
      <c r="T1541" s="30" t="str">
        <f t="shared" si="272"/>
        <v>COP</v>
      </c>
      <c r="U1541" s="33">
        <v>0</v>
      </c>
      <c r="V1541" s="33">
        <v>0</v>
      </c>
      <c r="W1541" s="33">
        <v>0</v>
      </c>
      <c r="X1541" s="33">
        <f t="shared" si="273"/>
        <v>150868</v>
      </c>
      <c r="Y1541" s="33">
        <f t="shared" si="274"/>
        <v>31.629506168957093</v>
      </c>
      <c r="Z1541" s="33">
        <f t="shared" si="275"/>
        <v>150868</v>
      </c>
      <c r="AA1541" s="34">
        <f t="shared" si="276"/>
        <v>3.7200139212030363E-06</v>
      </c>
      <c r="AB1541" s="33" t="s">
        <v>676</v>
      </c>
      <c r="AC1541" s="35">
        <v>44960</v>
      </c>
      <c r="AD1541" s="33">
        <v>60</v>
      </c>
      <c r="AE1541" s="36">
        <f t="shared" si="277"/>
        <v>45020</v>
      </c>
    </row>
    <row r="1542" spans="2:31" ht="14.5" hidden="1">
      <c r="B1542" s="29" t="s">
        <v>1658</v>
      </c>
      <c r="C1542" s="30" t="str">
        <f t="shared" si="267"/>
        <v>(Acreedores quirografarios)</v>
      </c>
      <c r="D1542" s="30">
        <v>5</v>
      </c>
      <c r="E1542" s="30" t="s">
        <v>5226</v>
      </c>
      <c r="F1542" s="30" t="s">
        <v>5227</v>
      </c>
      <c r="G1542" s="30" t="s">
        <v>5228</v>
      </c>
      <c r="H1542" s="31" t="s">
        <v>1659</v>
      </c>
      <c r="I1542" s="31" t="s">
        <v>48</v>
      </c>
      <c r="J1542" s="32">
        <v>-395210</v>
      </c>
      <c r="K1542" s="33">
        <f t="shared" si="268"/>
        <v>-80.070861767141523</v>
      </c>
      <c r="L1542" s="33">
        <v>-381926</v>
      </c>
      <c r="M1542" s="33">
        <v>0</v>
      </c>
      <c r="N1542" s="33">
        <v>0</v>
      </c>
      <c r="O1542" s="33">
        <v>0</v>
      </c>
      <c r="P1542" s="33">
        <f t="shared" si="269"/>
        <v>-395210</v>
      </c>
      <c r="Q1542" s="33">
        <f t="shared" si="270"/>
        <v>-80.070861767141523</v>
      </c>
      <c r="R1542" s="33">
        <f t="shared" si="271"/>
        <v>-381926</v>
      </c>
      <c r="S1542" s="33"/>
      <c r="T1542" s="30" t="str">
        <f t="shared" si="272"/>
        <v>COP</v>
      </c>
      <c r="U1542" s="33">
        <v>0</v>
      </c>
      <c r="V1542" s="33">
        <v>0</v>
      </c>
      <c r="W1542" s="33">
        <v>0</v>
      </c>
      <c r="X1542" s="33">
        <f t="shared" si="273"/>
        <v>-395210</v>
      </c>
      <c r="Y1542" s="33">
        <f t="shared" si="274"/>
        <v>-80.070861767141523</v>
      </c>
      <c r="Z1542" s="33">
        <f t="shared" si="275"/>
        <v>-381926</v>
      </c>
      <c r="AA1542" s="34">
        <f t="shared" si="276"/>
        <v>-9.4173054383261577E-06</v>
      </c>
      <c r="AB1542" s="33" t="s">
        <v>762</v>
      </c>
      <c r="AC1542" s="35">
        <v>44686</v>
      </c>
      <c r="AD1542" s="33">
        <v>60</v>
      </c>
      <c r="AE1542" s="36">
        <f t="shared" si="277"/>
        <v>44746</v>
      </c>
    </row>
    <row r="1543" spans="2:31" ht="14.5" hidden="1">
      <c r="B1543" s="29" t="s">
        <v>1658</v>
      </c>
      <c r="C1543" s="30" t="str">
        <f t="shared" si="267"/>
        <v>(Acreedores quirografarios)</v>
      </c>
      <c r="D1543" s="30">
        <v>5</v>
      </c>
      <c r="E1543" s="30" t="s">
        <v>5226</v>
      </c>
      <c r="F1543" s="30" t="s">
        <v>5227</v>
      </c>
      <c r="G1543" s="30" t="s">
        <v>5228</v>
      </c>
      <c r="H1543" s="31" t="s">
        <v>1660</v>
      </c>
      <c r="I1543" s="31" t="s">
        <v>48</v>
      </c>
      <c r="J1543" s="32">
        <v>80325</v>
      </c>
      <c r="K1543" s="33">
        <f t="shared" si="268"/>
        <v>15.870729687516377</v>
      </c>
      <c r="L1543" s="33">
        <v>75701</v>
      </c>
      <c r="M1543" s="33">
        <v>0</v>
      </c>
      <c r="N1543" s="33">
        <v>0</v>
      </c>
      <c r="O1543" s="33">
        <v>0</v>
      </c>
      <c r="P1543" s="33">
        <f t="shared" si="269"/>
        <v>80325</v>
      </c>
      <c r="Q1543" s="33">
        <f t="shared" si="270"/>
        <v>15.870729687516377</v>
      </c>
      <c r="R1543" s="33">
        <f t="shared" si="271"/>
        <v>75701</v>
      </c>
      <c r="S1543" s="33"/>
      <c r="T1543" s="30" t="str">
        <f t="shared" si="272"/>
        <v>COP</v>
      </c>
      <c r="U1543" s="33">
        <v>0</v>
      </c>
      <c r="V1543" s="33">
        <v>0</v>
      </c>
      <c r="W1543" s="33">
        <v>0</v>
      </c>
      <c r="X1543" s="33">
        <f t="shared" si="273"/>
        <v>80325</v>
      </c>
      <c r="Y1543" s="33">
        <f t="shared" si="274"/>
        <v>15.870729687516377</v>
      </c>
      <c r="Z1543" s="33">
        <f t="shared" si="275"/>
        <v>75701</v>
      </c>
      <c r="AA1543" s="34">
        <f t="shared" si="276"/>
        <v>1.8665904886986707E-06</v>
      </c>
      <c r="AB1543" s="33" t="s">
        <v>762</v>
      </c>
      <c r="AC1543" s="35">
        <v>44809</v>
      </c>
      <c r="AD1543" s="33">
        <v>60</v>
      </c>
      <c r="AE1543" s="36">
        <f t="shared" si="277"/>
        <v>44869</v>
      </c>
    </row>
    <row r="1544" spans="2:31" ht="14.5" hidden="1">
      <c r="B1544" s="29" t="s">
        <v>1658</v>
      </c>
      <c r="C1544" s="30" t="str">
        <f t="shared" si="267"/>
        <v>(Acreedores quirografarios)</v>
      </c>
      <c r="D1544" s="30">
        <v>5</v>
      </c>
      <c r="E1544" s="30" t="s">
        <v>5226</v>
      </c>
      <c r="F1544" s="30" t="s">
        <v>5227</v>
      </c>
      <c r="G1544" s="30" t="s">
        <v>5228</v>
      </c>
      <c r="H1544" s="31" t="s">
        <v>1661</v>
      </c>
      <c r="I1544" s="31" t="s">
        <v>48</v>
      </c>
      <c r="J1544" s="32">
        <v>-749700</v>
      </c>
      <c r="K1544" s="33">
        <f t="shared" si="268"/>
        <v>-148.12729960061637</v>
      </c>
      <c r="L1544" s="33">
        <v>-706545</v>
      </c>
      <c r="M1544" s="33">
        <v>0</v>
      </c>
      <c r="N1544" s="33">
        <v>0</v>
      </c>
      <c r="O1544" s="33">
        <v>0</v>
      </c>
      <c r="P1544" s="33">
        <f t="shared" si="269"/>
        <v>-749700</v>
      </c>
      <c r="Q1544" s="33">
        <f t="shared" si="270"/>
        <v>-148.12729960061637</v>
      </c>
      <c r="R1544" s="33">
        <f t="shared" si="271"/>
        <v>-706545</v>
      </c>
      <c r="S1544" s="33"/>
      <c r="T1544" s="30" t="str">
        <f t="shared" si="272"/>
        <v>COP</v>
      </c>
      <c r="U1544" s="33">
        <v>0</v>
      </c>
      <c r="V1544" s="33">
        <v>0</v>
      </c>
      <c r="W1544" s="33">
        <v>0</v>
      </c>
      <c r="X1544" s="33">
        <f t="shared" si="273"/>
        <v>-749700</v>
      </c>
      <c r="Y1544" s="33">
        <f t="shared" si="274"/>
        <v>-148.12729960061637</v>
      </c>
      <c r="Z1544" s="33">
        <f t="shared" si="275"/>
        <v>-706545</v>
      </c>
      <c r="AA1544" s="34">
        <f t="shared" si="276"/>
        <v>-1.7421568761807669E-05</v>
      </c>
      <c r="AB1544" s="33" t="s">
        <v>762</v>
      </c>
      <c r="AC1544" s="35">
        <v>44816</v>
      </c>
      <c r="AD1544" s="33">
        <v>60</v>
      </c>
      <c r="AE1544" s="36">
        <f t="shared" si="277"/>
        <v>44876</v>
      </c>
    </row>
    <row r="1545" spans="2:31" ht="14.5" hidden="1">
      <c r="B1545" s="29" t="s">
        <v>1658</v>
      </c>
      <c r="C1545" s="30" t="str">
        <f t="shared" si="267"/>
        <v>(Acreedores quirografarios)</v>
      </c>
      <c r="D1545" s="30">
        <v>5</v>
      </c>
      <c r="E1545" s="30" t="s">
        <v>5226</v>
      </c>
      <c r="F1545" s="30" t="s">
        <v>5227</v>
      </c>
      <c r="G1545" s="30" t="s">
        <v>5228</v>
      </c>
      <c r="H1545" s="31" t="s">
        <v>1662</v>
      </c>
      <c r="I1545" s="31" t="s">
        <v>48</v>
      </c>
      <c r="J1545" s="32">
        <v>327250</v>
      </c>
      <c r="K1545" s="33">
        <f t="shared" si="268"/>
        <v>64.65863706405861</v>
      </c>
      <c r="L1545" s="33">
        <v>308412</v>
      </c>
      <c r="M1545" s="33">
        <v>0</v>
      </c>
      <c r="N1545" s="33">
        <v>0</v>
      </c>
      <c r="O1545" s="33">
        <v>0</v>
      </c>
      <c r="P1545" s="33">
        <f t="shared" si="269"/>
        <v>327250</v>
      </c>
      <c r="Q1545" s="33">
        <f t="shared" si="270"/>
        <v>64.65863706405861</v>
      </c>
      <c r="R1545" s="33">
        <f t="shared" si="271"/>
        <v>308412</v>
      </c>
      <c r="S1545" s="33"/>
      <c r="T1545" s="30" t="str">
        <f t="shared" si="272"/>
        <v>COP</v>
      </c>
      <c r="U1545" s="33">
        <v>0</v>
      </c>
      <c r="V1545" s="33">
        <v>0</v>
      </c>
      <c r="W1545" s="33">
        <v>0</v>
      </c>
      <c r="X1545" s="33">
        <f t="shared" si="273"/>
        <v>327250</v>
      </c>
      <c r="Y1545" s="33">
        <f t="shared" si="274"/>
        <v>64.65863706405861</v>
      </c>
      <c r="Z1545" s="33">
        <f t="shared" si="275"/>
        <v>308412</v>
      </c>
      <c r="AA1545" s="34">
        <f t="shared" si="276"/>
        <v>7.6046407022434894E-06</v>
      </c>
      <c r="AB1545" s="33" t="s">
        <v>762</v>
      </c>
      <c r="AC1545" s="35">
        <v>44839</v>
      </c>
      <c r="AD1545" s="33">
        <v>60</v>
      </c>
      <c r="AE1545" s="36">
        <f t="shared" si="277"/>
        <v>44899</v>
      </c>
    </row>
    <row r="1546" spans="2:31" ht="14.5" hidden="1">
      <c r="B1546" s="29" t="s">
        <v>1658</v>
      </c>
      <c r="C1546" s="30" t="str">
        <f t="shared" si="267"/>
        <v>(Acreedores quirografarios)</v>
      </c>
      <c r="D1546" s="30">
        <v>5</v>
      </c>
      <c r="E1546" s="30" t="s">
        <v>5226</v>
      </c>
      <c r="F1546" s="30" t="s">
        <v>5227</v>
      </c>
      <c r="G1546" s="30" t="s">
        <v>5228</v>
      </c>
      <c r="H1546" s="31" t="s">
        <v>1663</v>
      </c>
      <c r="I1546" s="31" t="s">
        <v>48</v>
      </c>
      <c r="J1546" s="32">
        <v>1124550</v>
      </c>
      <c r="K1546" s="33">
        <f t="shared" si="268"/>
        <v>222.19084457582522</v>
      </c>
      <c r="L1546" s="33">
        <v>1059817</v>
      </c>
      <c r="M1546" s="33">
        <v>0</v>
      </c>
      <c r="N1546" s="33">
        <v>0</v>
      </c>
      <c r="O1546" s="33">
        <v>0</v>
      </c>
      <c r="P1546" s="33">
        <f t="shared" si="269"/>
        <v>1124550</v>
      </c>
      <c r="Q1546" s="33">
        <f t="shared" si="270"/>
        <v>222.19084457582522</v>
      </c>
      <c r="R1546" s="33">
        <f t="shared" si="271"/>
        <v>1059817</v>
      </c>
      <c r="S1546" s="33"/>
      <c r="T1546" s="30" t="str">
        <f t="shared" si="272"/>
        <v>COP</v>
      </c>
      <c r="U1546" s="33">
        <v>0</v>
      </c>
      <c r="V1546" s="33">
        <v>0</v>
      </c>
      <c r="W1546" s="33">
        <v>0</v>
      </c>
      <c r="X1546" s="33">
        <f t="shared" si="273"/>
        <v>1124550</v>
      </c>
      <c r="Y1546" s="33">
        <f t="shared" si="274"/>
        <v>222.19084457582522</v>
      </c>
      <c r="Z1546" s="33">
        <f t="shared" si="275"/>
        <v>1059817</v>
      </c>
      <c r="AA1546" s="34">
        <f t="shared" si="276"/>
        <v>2.61323408140072E-05</v>
      </c>
      <c r="AB1546" s="33" t="s">
        <v>762</v>
      </c>
      <c r="AC1546" s="35">
        <v>44901</v>
      </c>
      <c r="AD1546" s="33">
        <v>60</v>
      </c>
      <c r="AE1546" s="36">
        <f t="shared" si="277"/>
        <v>44961</v>
      </c>
    </row>
    <row r="1547" spans="2:31" ht="14.5" hidden="1">
      <c r="B1547" s="29" t="s">
        <v>1658</v>
      </c>
      <c r="C1547" s="30" t="str">
        <f t="shared" si="267"/>
        <v>(Acreedores quirografarios)</v>
      </c>
      <c r="D1547" s="30">
        <v>5</v>
      </c>
      <c r="E1547" s="30" t="s">
        <v>5226</v>
      </c>
      <c r="F1547" s="30" t="s">
        <v>5227</v>
      </c>
      <c r="G1547" s="30" t="s">
        <v>5228</v>
      </c>
      <c r="H1547" s="31" t="s">
        <v>1664</v>
      </c>
      <c r="I1547" s="31" t="s">
        <v>48</v>
      </c>
      <c r="J1547" s="32">
        <v>428400</v>
      </c>
      <c r="K1547" s="33">
        <f t="shared" si="268"/>
        <v>84.644171200352204</v>
      </c>
      <c r="L1547" s="33">
        <v>403740</v>
      </c>
      <c r="M1547" s="33">
        <v>0</v>
      </c>
      <c r="N1547" s="33">
        <v>0</v>
      </c>
      <c r="O1547" s="33">
        <v>0</v>
      </c>
      <c r="P1547" s="33">
        <f t="shared" si="269"/>
        <v>428400</v>
      </c>
      <c r="Q1547" s="33">
        <f t="shared" si="270"/>
        <v>84.644171200352204</v>
      </c>
      <c r="R1547" s="33">
        <f t="shared" si="271"/>
        <v>403740</v>
      </c>
      <c r="S1547" s="33"/>
      <c r="T1547" s="30" t="str">
        <f t="shared" si="272"/>
        <v>COP</v>
      </c>
      <c r="U1547" s="33">
        <v>0</v>
      </c>
      <c r="V1547" s="33">
        <v>0</v>
      </c>
      <c r="W1547" s="33">
        <v>0</v>
      </c>
      <c r="X1547" s="33">
        <f t="shared" si="273"/>
        <v>428400</v>
      </c>
      <c r="Y1547" s="33">
        <f t="shared" si="274"/>
        <v>84.644171200352204</v>
      </c>
      <c r="Z1547" s="33">
        <f t="shared" si="275"/>
        <v>403740</v>
      </c>
      <c r="AA1547" s="34">
        <f t="shared" si="276"/>
        <v>9.9551821496043821E-06</v>
      </c>
      <c r="AB1547" s="33" t="s">
        <v>762</v>
      </c>
      <c r="AC1547" s="35">
        <v>44901</v>
      </c>
      <c r="AD1547" s="33">
        <v>60</v>
      </c>
      <c r="AE1547" s="36">
        <f t="shared" si="277"/>
        <v>44961</v>
      </c>
    </row>
    <row r="1548" spans="2:31" ht="14.5" hidden="1">
      <c r="B1548" s="29" t="s">
        <v>1658</v>
      </c>
      <c r="C1548" s="30" t="str">
        <f t="shared" si="267"/>
        <v>(Acreedores quirografarios)</v>
      </c>
      <c r="D1548" s="30">
        <v>5</v>
      </c>
      <c r="E1548" s="30" t="s">
        <v>5226</v>
      </c>
      <c r="F1548" s="30" t="s">
        <v>5227</v>
      </c>
      <c r="G1548" s="30" t="s">
        <v>5228</v>
      </c>
      <c r="H1548" s="31" t="s">
        <v>1665</v>
      </c>
      <c r="I1548" s="31" t="s">
        <v>48</v>
      </c>
      <c r="J1548" s="32">
        <v>214200</v>
      </c>
      <c r="K1548" s="33">
        <f t="shared" si="268"/>
        <v>42.322085600176102</v>
      </c>
      <c r="L1548" s="33">
        <v>201870</v>
      </c>
      <c r="M1548" s="33">
        <v>0</v>
      </c>
      <c r="N1548" s="33">
        <v>0</v>
      </c>
      <c r="O1548" s="33">
        <v>0</v>
      </c>
      <c r="P1548" s="33">
        <f t="shared" si="269"/>
        <v>214200</v>
      </c>
      <c r="Q1548" s="33">
        <f t="shared" si="270"/>
        <v>42.322085600176102</v>
      </c>
      <c r="R1548" s="33">
        <f t="shared" si="271"/>
        <v>201870</v>
      </c>
      <c r="S1548" s="33"/>
      <c r="T1548" s="30" t="str">
        <f t="shared" si="272"/>
        <v>COP</v>
      </c>
      <c r="U1548" s="33">
        <v>0</v>
      </c>
      <c r="V1548" s="33">
        <v>0</v>
      </c>
      <c r="W1548" s="33">
        <v>0</v>
      </c>
      <c r="X1548" s="33">
        <f t="shared" si="273"/>
        <v>214200</v>
      </c>
      <c r="Y1548" s="33">
        <f t="shared" si="274"/>
        <v>42.322085600176102</v>
      </c>
      <c r="Z1548" s="33">
        <f t="shared" si="275"/>
        <v>201870</v>
      </c>
      <c r="AA1548" s="34">
        <f t="shared" si="276"/>
        <v>4.977591074802191E-06</v>
      </c>
      <c r="AB1548" s="33" t="s">
        <v>762</v>
      </c>
      <c r="AC1548" s="35">
        <v>44907</v>
      </c>
      <c r="AD1548" s="33">
        <v>60</v>
      </c>
      <c r="AE1548" s="36">
        <f t="shared" si="277"/>
        <v>44967</v>
      </c>
    </row>
    <row r="1549" spans="2:31" ht="14.5" hidden="1">
      <c r="B1549" s="29" t="s">
        <v>1658</v>
      </c>
      <c r="C1549" s="30" t="str">
        <f t="shared" si="267"/>
        <v>(Acreedores quirografarios)</v>
      </c>
      <c r="D1549" s="30">
        <v>5</v>
      </c>
      <c r="E1549" s="30" t="s">
        <v>5226</v>
      </c>
      <c r="F1549" s="30" t="s">
        <v>5227</v>
      </c>
      <c r="G1549" s="30" t="s">
        <v>5228</v>
      </c>
      <c r="H1549" s="31" t="s">
        <v>1666</v>
      </c>
      <c r="I1549" s="31" t="s">
        <v>48</v>
      </c>
      <c r="J1549" s="32">
        <v>6866300</v>
      </c>
      <c r="K1549" s="33">
        <f t="shared" si="268"/>
        <v>1356.6579661834228</v>
      </c>
      <c r="L1549" s="33">
        <v>6471055</v>
      </c>
      <c r="M1549" s="33">
        <v>0</v>
      </c>
      <c r="N1549" s="33">
        <v>0</v>
      </c>
      <c r="O1549" s="33">
        <v>0</v>
      </c>
      <c r="P1549" s="33">
        <f t="shared" si="269"/>
        <v>6866300</v>
      </c>
      <c r="Q1549" s="33">
        <f t="shared" si="270"/>
        <v>1356.6579661834228</v>
      </c>
      <c r="R1549" s="33">
        <f t="shared" si="271"/>
        <v>6471055</v>
      </c>
      <c r="S1549" s="33"/>
      <c r="T1549" s="30" t="str">
        <f t="shared" si="272"/>
        <v>COP</v>
      </c>
      <c r="U1549" s="33">
        <v>0</v>
      </c>
      <c r="V1549" s="33">
        <v>0</v>
      </c>
      <c r="W1549" s="33">
        <v>0</v>
      </c>
      <c r="X1549" s="33">
        <f t="shared" si="273"/>
        <v>6866300</v>
      </c>
      <c r="Y1549" s="33">
        <f t="shared" si="274"/>
        <v>1356.6579661834228</v>
      </c>
      <c r="Z1549" s="33">
        <f t="shared" si="275"/>
        <v>6471055</v>
      </c>
      <c r="AA1549" s="34">
        <f t="shared" si="276"/>
        <v>0.00015955944723115912</v>
      </c>
      <c r="AB1549" s="33" t="s">
        <v>762</v>
      </c>
      <c r="AC1549" s="35">
        <v>44907</v>
      </c>
      <c r="AD1549" s="33">
        <v>60</v>
      </c>
      <c r="AE1549" s="36">
        <f t="shared" si="277"/>
        <v>44967</v>
      </c>
    </row>
    <row r="1550" spans="2:31" ht="14.5" hidden="1">
      <c r="B1550" s="29" t="s">
        <v>1658</v>
      </c>
      <c r="C1550" s="30" t="str">
        <f t="shared" si="278" ref="C1550:C1613">+IF(D1550=1,$A$4,IF(D1550=2,$A$5,IF(D1550=3,$A$6,IF(D1550=4,$A$7,IF(D1550=5,$A$8,IF(D1550=6,$A$9,))))))</f>
        <v>(Acreedores quirografarios)</v>
      </c>
      <c r="D1550" s="30">
        <v>5</v>
      </c>
      <c r="E1550" s="30" t="s">
        <v>5226</v>
      </c>
      <c r="F1550" s="30" t="s">
        <v>5227</v>
      </c>
      <c r="G1550" s="30" t="s">
        <v>5228</v>
      </c>
      <c r="H1550" s="31" t="s">
        <v>1667</v>
      </c>
      <c r="I1550" s="31" t="s">
        <v>48</v>
      </c>
      <c r="J1550" s="32">
        <v>1071000</v>
      </c>
      <c r="K1550" s="33">
        <f t="shared" si="279" ref="K1550:K1613">+IF(I1550="USD",J1550,L1550/$L$3)</f>
        <v>211.61042800088052</v>
      </c>
      <c r="L1550" s="33">
        <v>1009350</v>
      </c>
      <c r="M1550" s="33">
        <v>0</v>
      </c>
      <c r="N1550" s="33">
        <v>0</v>
      </c>
      <c r="O1550" s="33">
        <v>0</v>
      </c>
      <c r="P1550" s="33">
        <f t="shared" si="280" ref="P1550:P1613">+J1550+M1550</f>
        <v>1071000</v>
      </c>
      <c r="Q1550" s="33">
        <f t="shared" si="281" ref="Q1550:Q1613">+K1550+N1550</f>
        <v>211.61042800088052</v>
      </c>
      <c r="R1550" s="33">
        <f t="shared" si="282" ref="R1550:R1613">+L1550+O1550</f>
        <v>1009350</v>
      </c>
      <c r="S1550" s="33"/>
      <c r="T1550" s="30" t="str">
        <f t="shared" si="283" ref="T1550:T1613">+I1550</f>
        <v>COP</v>
      </c>
      <c r="U1550" s="33">
        <v>0</v>
      </c>
      <c r="V1550" s="33">
        <v>0</v>
      </c>
      <c r="W1550" s="33">
        <v>0</v>
      </c>
      <c r="X1550" s="33">
        <f t="shared" si="284" ref="X1550:X1613">+P1550+U1550</f>
        <v>1071000</v>
      </c>
      <c r="Y1550" s="33">
        <f t="shared" si="285" ref="Y1550:Y1613">+Q1550+V1550</f>
        <v>211.61042800088052</v>
      </c>
      <c r="Z1550" s="33">
        <f t="shared" si="286" ref="Z1550:Z1613">+R1550+W1550</f>
        <v>1009350</v>
      </c>
      <c r="AA1550" s="34">
        <f t="shared" si="287" ref="AA1550:AA1613">+IF(D1550=1,Z1550/$C$4,IF(D1550=2,Z1550/$C$5,IF(D1550=3,Z1550/$C$6,IF(D1550=4,Z1550/$C$7,IF(D1550=5,Z1550/$C$8,IF(D1550=6,Z1550/$C$9))))))</f>
        <v>2.4887955374010955E-05</v>
      </c>
      <c r="AB1550" s="33" t="s">
        <v>762</v>
      </c>
      <c r="AC1550" s="35">
        <v>44907</v>
      </c>
      <c r="AD1550" s="33">
        <v>60</v>
      </c>
      <c r="AE1550" s="36">
        <f t="shared" si="277"/>
        <v>44967</v>
      </c>
    </row>
    <row r="1551" spans="2:31" ht="14.5" hidden="1">
      <c r="B1551" s="29" t="s">
        <v>1658</v>
      </c>
      <c r="C1551" s="30" t="str">
        <f t="shared" si="278"/>
        <v>(Acreedores quirografarios)</v>
      </c>
      <c r="D1551" s="30">
        <v>5</v>
      </c>
      <c r="E1551" s="30" t="s">
        <v>5226</v>
      </c>
      <c r="F1551" s="30" t="s">
        <v>5227</v>
      </c>
      <c r="G1551" s="30" t="s">
        <v>5228</v>
      </c>
      <c r="H1551" s="31" t="s">
        <v>1668</v>
      </c>
      <c r="I1551" s="31" t="s">
        <v>48</v>
      </c>
      <c r="J1551" s="32">
        <v>785400</v>
      </c>
      <c r="K1551" s="33">
        <f t="shared" si="279"/>
        <v>155.18098053397904</v>
      </c>
      <c r="L1551" s="33">
        <v>740190</v>
      </c>
      <c r="M1551" s="33">
        <v>0</v>
      </c>
      <c r="N1551" s="33">
        <v>0</v>
      </c>
      <c r="O1551" s="33">
        <v>0</v>
      </c>
      <c r="P1551" s="33">
        <f t="shared" si="280"/>
        <v>785400</v>
      </c>
      <c r="Q1551" s="33">
        <f t="shared" si="281"/>
        <v>155.18098053397904</v>
      </c>
      <c r="R1551" s="33">
        <f t="shared" si="282"/>
        <v>740190</v>
      </c>
      <c r="S1551" s="33"/>
      <c r="T1551" s="30" t="str">
        <f t="shared" si="283"/>
        <v>COP</v>
      </c>
      <c r="U1551" s="33">
        <v>0</v>
      </c>
      <c r="V1551" s="33">
        <v>0</v>
      </c>
      <c r="W1551" s="33">
        <v>0</v>
      </c>
      <c r="X1551" s="33">
        <f t="shared" si="284"/>
        <v>785400</v>
      </c>
      <c r="Y1551" s="33">
        <f t="shared" si="285"/>
        <v>155.18098053397904</v>
      </c>
      <c r="Z1551" s="33">
        <f t="shared" si="286"/>
        <v>740190</v>
      </c>
      <c r="AA1551" s="34">
        <f t="shared" si="287"/>
        <v>1.8251167274274698E-05</v>
      </c>
      <c r="AB1551" s="33" t="s">
        <v>762</v>
      </c>
      <c r="AC1551" s="35">
        <v>44908</v>
      </c>
      <c r="AD1551" s="33">
        <v>60</v>
      </c>
      <c r="AE1551" s="36">
        <f t="shared" si="277"/>
        <v>44968</v>
      </c>
    </row>
    <row r="1552" spans="2:31" ht="14.5" hidden="1">
      <c r="B1552" s="29" t="s">
        <v>1658</v>
      </c>
      <c r="C1552" s="30" t="str">
        <f t="shared" si="278"/>
        <v>(Acreedores quirografarios)</v>
      </c>
      <c r="D1552" s="30">
        <v>5</v>
      </c>
      <c r="E1552" s="30" t="s">
        <v>5226</v>
      </c>
      <c r="F1552" s="30" t="s">
        <v>5227</v>
      </c>
      <c r="G1552" s="30" t="s">
        <v>5228</v>
      </c>
      <c r="H1552" s="31" t="s">
        <v>1669</v>
      </c>
      <c r="I1552" s="31" t="s">
        <v>48</v>
      </c>
      <c r="J1552" s="32">
        <v>357000</v>
      </c>
      <c r="K1552" s="33">
        <f t="shared" si="279"/>
        <v>70.536809333626834</v>
      </c>
      <c r="L1552" s="33">
        <v>336450</v>
      </c>
      <c r="M1552" s="33">
        <v>0</v>
      </c>
      <c r="N1552" s="33">
        <v>0</v>
      </c>
      <c r="O1552" s="33">
        <v>0</v>
      </c>
      <c r="P1552" s="33">
        <f t="shared" si="280"/>
        <v>357000</v>
      </c>
      <c r="Q1552" s="33">
        <f t="shared" si="281"/>
        <v>70.536809333626834</v>
      </c>
      <c r="R1552" s="33">
        <f t="shared" si="282"/>
        <v>336450</v>
      </c>
      <c r="S1552" s="33"/>
      <c r="T1552" s="30" t="str">
        <f t="shared" si="283"/>
        <v>COP</v>
      </c>
      <c r="U1552" s="33">
        <v>0</v>
      </c>
      <c r="V1552" s="33">
        <v>0</v>
      </c>
      <c r="W1552" s="33">
        <v>0</v>
      </c>
      <c r="X1552" s="33">
        <f t="shared" si="284"/>
        <v>357000</v>
      </c>
      <c r="Y1552" s="33">
        <f t="shared" si="285"/>
        <v>70.536809333626834</v>
      </c>
      <c r="Z1552" s="33">
        <f t="shared" si="286"/>
        <v>336450</v>
      </c>
      <c r="AA1552" s="34">
        <f t="shared" si="287"/>
        <v>8.2959851246703178E-06</v>
      </c>
      <c r="AB1552" s="33" t="s">
        <v>762</v>
      </c>
      <c r="AC1552" s="35">
        <v>44911</v>
      </c>
      <c r="AD1552" s="33">
        <v>60</v>
      </c>
      <c r="AE1552" s="36">
        <f t="shared" si="277"/>
        <v>44971</v>
      </c>
    </row>
    <row r="1553" spans="2:31" ht="14.5" hidden="1">
      <c r="B1553" s="29" t="s">
        <v>1658</v>
      </c>
      <c r="C1553" s="30" t="str">
        <f t="shared" si="278"/>
        <v>(Acreedores quirografarios)</v>
      </c>
      <c r="D1553" s="30">
        <v>5</v>
      </c>
      <c r="E1553" s="30" t="s">
        <v>5226</v>
      </c>
      <c r="F1553" s="30" t="s">
        <v>5227</v>
      </c>
      <c r="G1553" s="30" t="s">
        <v>5228</v>
      </c>
      <c r="H1553" s="31" t="s">
        <v>1670</v>
      </c>
      <c r="I1553" s="31" t="s">
        <v>48</v>
      </c>
      <c r="J1553" s="32">
        <v>535500</v>
      </c>
      <c r="K1553" s="33">
        <f t="shared" si="279"/>
        <v>105.80521400044026</v>
      </c>
      <c r="L1553" s="33">
        <v>504675</v>
      </c>
      <c r="M1553" s="33">
        <v>0</v>
      </c>
      <c r="N1553" s="33">
        <v>0</v>
      </c>
      <c r="O1553" s="33">
        <v>0</v>
      </c>
      <c r="P1553" s="33">
        <f t="shared" si="280"/>
        <v>535500</v>
      </c>
      <c r="Q1553" s="33">
        <f t="shared" si="281"/>
        <v>105.80521400044026</v>
      </c>
      <c r="R1553" s="33">
        <f t="shared" si="282"/>
        <v>504675</v>
      </c>
      <c r="S1553" s="33"/>
      <c r="T1553" s="30" t="str">
        <f t="shared" si="283"/>
        <v>COP</v>
      </c>
      <c r="U1553" s="33">
        <v>0</v>
      </c>
      <c r="V1553" s="33">
        <v>0</v>
      </c>
      <c r="W1553" s="33">
        <v>0</v>
      </c>
      <c r="X1553" s="33">
        <f t="shared" si="284"/>
        <v>535500</v>
      </c>
      <c r="Y1553" s="33">
        <f t="shared" si="285"/>
        <v>105.80521400044026</v>
      </c>
      <c r="Z1553" s="33">
        <f t="shared" si="286"/>
        <v>504675</v>
      </c>
      <c r="AA1553" s="34">
        <f t="shared" si="287"/>
        <v>1.2443977687005478E-05</v>
      </c>
      <c r="AB1553" s="33" t="s">
        <v>762</v>
      </c>
      <c r="AC1553" s="35">
        <v>44917</v>
      </c>
      <c r="AD1553" s="33">
        <v>60</v>
      </c>
      <c r="AE1553" s="36">
        <f t="shared" si="277"/>
        <v>44977</v>
      </c>
    </row>
    <row r="1554" spans="2:31" ht="14.5" hidden="1">
      <c r="B1554" s="29" t="s">
        <v>1658</v>
      </c>
      <c r="C1554" s="30" t="str">
        <f t="shared" si="278"/>
        <v>(Acreedores quirografarios)</v>
      </c>
      <c r="D1554" s="30">
        <v>5</v>
      </c>
      <c r="E1554" s="30" t="s">
        <v>5226</v>
      </c>
      <c r="F1554" s="30" t="s">
        <v>5227</v>
      </c>
      <c r="G1554" s="30" t="s">
        <v>5228</v>
      </c>
      <c r="H1554" s="31" t="s">
        <v>1671</v>
      </c>
      <c r="I1554" s="31" t="s">
        <v>48</v>
      </c>
      <c r="J1554" s="32">
        <v>1261400</v>
      </c>
      <c r="K1554" s="33">
        <f t="shared" si="279"/>
        <v>249.2300596454815</v>
      </c>
      <c r="L1554" s="33">
        <v>1188790</v>
      </c>
      <c r="M1554" s="33">
        <v>0</v>
      </c>
      <c r="N1554" s="33">
        <v>0</v>
      </c>
      <c r="O1554" s="33">
        <v>0</v>
      </c>
      <c r="P1554" s="33">
        <f t="shared" si="280"/>
        <v>1261400</v>
      </c>
      <c r="Q1554" s="33">
        <f t="shared" si="281"/>
        <v>249.2300596454815</v>
      </c>
      <c r="R1554" s="33">
        <f t="shared" si="282"/>
        <v>1188790</v>
      </c>
      <c r="S1554" s="33"/>
      <c r="T1554" s="30" t="str">
        <f t="shared" si="283"/>
        <v>COP</v>
      </c>
      <c r="U1554" s="33">
        <v>0</v>
      </c>
      <c r="V1554" s="33">
        <v>0</v>
      </c>
      <c r="W1554" s="33">
        <v>0</v>
      </c>
      <c r="X1554" s="33">
        <f t="shared" si="284"/>
        <v>1261400</v>
      </c>
      <c r="Y1554" s="33">
        <f t="shared" si="285"/>
        <v>249.2300596454815</v>
      </c>
      <c r="Z1554" s="33">
        <f t="shared" si="286"/>
        <v>1188790</v>
      </c>
      <c r="AA1554" s="34">
        <f t="shared" si="287"/>
        <v>2.9312480773835124E-05</v>
      </c>
      <c r="AB1554" s="33" t="s">
        <v>762</v>
      </c>
      <c r="AC1554" s="35">
        <v>44921</v>
      </c>
      <c r="AD1554" s="33">
        <v>60</v>
      </c>
      <c r="AE1554" s="36">
        <f t="shared" si="277"/>
        <v>44981</v>
      </c>
    </row>
    <row r="1555" spans="2:31" ht="14.5" hidden="1">
      <c r="B1555" s="29" t="s">
        <v>1658</v>
      </c>
      <c r="C1555" s="30" t="str">
        <f t="shared" si="278"/>
        <v>(Acreedores quirografarios)</v>
      </c>
      <c r="D1555" s="30">
        <v>5</v>
      </c>
      <c r="E1555" s="30" t="s">
        <v>5226</v>
      </c>
      <c r="F1555" s="30" t="s">
        <v>5227</v>
      </c>
      <c r="G1555" s="30" t="s">
        <v>5228</v>
      </c>
      <c r="H1555" s="31" t="s">
        <v>1672</v>
      </c>
      <c r="I1555" s="31" t="s">
        <v>48</v>
      </c>
      <c r="J1555" s="32">
        <v>1124550</v>
      </c>
      <c r="K1555" s="33">
        <f t="shared" si="279"/>
        <v>222.19084457582522</v>
      </c>
      <c r="L1555" s="33">
        <v>1059817</v>
      </c>
      <c r="M1555" s="33">
        <v>0</v>
      </c>
      <c r="N1555" s="33">
        <v>0</v>
      </c>
      <c r="O1555" s="33">
        <v>0</v>
      </c>
      <c r="P1555" s="33">
        <f t="shared" si="280"/>
        <v>1124550</v>
      </c>
      <c r="Q1555" s="33">
        <f t="shared" si="281"/>
        <v>222.19084457582522</v>
      </c>
      <c r="R1555" s="33">
        <f t="shared" si="282"/>
        <v>1059817</v>
      </c>
      <c r="S1555" s="33"/>
      <c r="T1555" s="30" t="str">
        <f t="shared" si="283"/>
        <v>COP</v>
      </c>
      <c r="U1555" s="33">
        <v>0</v>
      </c>
      <c r="V1555" s="33">
        <v>0</v>
      </c>
      <c r="W1555" s="33">
        <v>0</v>
      </c>
      <c r="X1555" s="33">
        <f t="shared" si="284"/>
        <v>1124550</v>
      </c>
      <c r="Y1555" s="33">
        <f t="shared" si="285"/>
        <v>222.19084457582522</v>
      </c>
      <c r="Z1555" s="33">
        <f t="shared" si="286"/>
        <v>1059817</v>
      </c>
      <c r="AA1555" s="34">
        <f t="shared" si="287"/>
        <v>2.61323408140072E-05</v>
      </c>
      <c r="AB1555" s="33" t="s">
        <v>762</v>
      </c>
      <c r="AC1555" s="35">
        <v>44922</v>
      </c>
      <c r="AD1555" s="33">
        <v>60</v>
      </c>
      <c r="AE1555" s="36">
        <f t="shared" si="277"/>
        <v>44982</v>
      </c>
    </row>
    <row r="1556" spans="2:31" ht="14.5" hidden="1">
      <c r="B1556" s="29" t="s">
        <v>1658</v>
      </c>
      <c r="C1556" s="30" t="str">
        <f t="shared" si="278"/>
        <v>(Acreedores quirografarios)</v>
      </c>
      <c r="D1556" s="30">
        <v>5</v>
      </c>
      <c r="E1556" s="30" t="s">
        <v>5226</v>
      </c>
      <c r="F1556" s="30" t="s">
        <v>5227</v>
      </c>
      <c r="G1556" s="30" t="s">
        <v>5228</v>
      </c>
      <c r="H1556" s="31" t="s">
        <v>1673</v>
      </c>
      <c r="I1556" s="31" t="s">
        <v>48</v>
      </c>
      <c r="J1556" s="32">
        <v>410550</v>
      </c>
      <c r="K1556" s="33">
        <f t="shared" si="279"/>
        <v>81.117225908571541</v>
      </c>
      <c r="L1556" s="33">
        <v>386917</v>
      </c>
      <c r="M1556" s="33">
        <v>0</v>
      </c>
      <c r="N1556" s="33">
        <v>0</v>
      </c>
      <c r="O1556" s="33">
        <v>0</v>
      </c>
      <c r="P1556" s="33">
        <f t="shared" si="280"/>
        <v>410550</v>
      </c>
      <c r="Q1556" s="33">
        <f t="shared" si="281"/>
        <v>81.117225908571541</v>
      </c>
      <c r="R1556" s="33">
        <f t="shared" si="282"/>
        <v>386917</v>
      </c>
      <c r="S1556" s="33"/>
      <c r="T1556" s="30" t="str">
        <f t="shared" si="283"/>
        <v>COP</v>
      </c>
      <c r="U1556" s="33">
        <v>0</v>
      </c>
      <c r="V1556" s="33">
        <v>0</v>
      </c>
      <c r="W1556" s="33">
        <v>0</v>
      </c>
      <c r="X1556" s="33">
        <f t="shared" si="284"/>
        <v>410550</v>
      </c>
      <c r="Y1556" s="33">
        <f t="shared" si="285"/>
        <v>81.117225908571541</v>
      </c>
      <c r="Z1556" s="33">
        <f t="shared" si="286"/>
        <v>386917</v>
      </c>
      <c r="AA1556" s="34">
        <f t="shared" si="287"/>
        <v>9.5403705646665646E-06</v>
      </c>
      <c r="AB1556" s="33" t="s">
        <v>762</v>
      </c>
      <c r="AC1556" s="35">
        <v>44937</v>
      </c>
      <c r="AD1556" s="33">
        <v>60</v>
      </c>
      <c r="AE1556" s="36">
        <f t="shared" si="288" ref="AE1556:AE1619">+AD1556+AC1556</f>
        <v>44997</v>
      </c>
    </row>
    <row r="1557" spans="2:31" ht="14.5" hidden="1">
      <c r="B1557" s="29" t="s">
        <v>1658</v>
      </c>
      <c r="C1557" s="30" t="str">
        <f t="shared" si="278"/>
        <v>(Acreedores quirografarios)</v>
      </c>
      <c r="D1557" s="30">
        <v>5</v>
      </c>
      <c r="E1557" s="30" t="s">
        <v>5226</v>
      </c>
      <c r="F1557" s="30" t="s">
        <v>5227</v>
      </c>
      <c r="G1557" s="30" t="s">
        <v>5228</v>
      </c>
      <c r="H1557" s="31" t="s">
        <v>1674</v>
      </c>
      <c r="I1557" s="31" t="s">
        <v>48</v>
      </c>
      <c r="J1557" s="32">
        <v>178500</v>
      </c>
      <c r="K1557" s="33">
        <f t="shared" si="279"/>
        <v>35.268404666813417</v>
      </c>
      <c r="L1557" s="33">
        <v>168225</v>
      </c>
      <c r="M1557" s="33">
        <v>0</v>
      </c>
      <c r="N1557" s="33">
        <v>0</v>
      </c>
      <c r="O1557" s="33">
        <v>0</v>
      </c>
      <c r="P1557" s="33">
        <f t="shared" si="280"/>
        <v>178500</v>
      </c>
      <c r="Q1557" s="33">
        <f t="shared" si="281"/>
        <v>35.268404666813417</v>
      </c>
      <c r="R1557" s="33">
        <f t="shared" si="282"/>
        <v>168225</v>
      </c>
      <c r="S1557" s="33"/>
      <c r="T1557" s="30" t="str">
        <f t="shared" si="283"/>
        <v>COP</v>
      </c>
      <c r="U1557" s="33">
        <v>0</v>
      </c>
      <c r="V1557" s="33">
        <v>0</v>
      </c>
      <c r="W1557" s="33">
        <v>0</v>
      </c>
      <c r="X1557" s="33">
        <f t="shared" si="284"/>
        <v>178500</v>
      </c>
      <c r="Y1557" s="33">
        <f t="shared" si="285"/>
        <v>35.268404666813417</v>
      </c>
      <c r="Z1557" s="33">
        <f t="shared" si="286"/>
        <v>168225</v>
      </c>
      <c r="AA1557" s="34">
        <f t="shared" si="287"/>
        <v>4.1479925623351589E-06</v>
      </c>
      <c r="AB1557" s="33" t="s">
        <v>762</v>
      </c>
      <c r="AC1557" s="35">
        <v>44938</v>
      </c>
      <c r="AD1557" s="33">
        <v>60</v>
      </c>
      <c r="AE1557" s="36">
        <f t="shared" si="288"/>
        <v>44998</v>
      </c>
    </row>
    <row r="1558" spans="2:31" ht="14.5" hidden="1">
      <c r="B1558" s="29" t="s">
        <v>1658</v>
      </c>
      <c r="C1558" s="30" t="str">
        <f t="shared" si="278"/>
        <v>(Acreedores quirografarios)</v>
      </c>
      <c r="D1558" s="30">
        <v>5</v>
      </c>
      <c r="E1558" s="30" t="s">
        <v>5226</v>
      </c>
      <c r="F1558" s="30" t="s">
        <v>5227</v>
      </c>
      <c r="G1558" s="30" t="s">
        <v>5228</v>
      </c>
      <c r="H1558" s="31" t="s">
        <v>1675</v>
      </c>
      <c r="I1558" s="31" t="s">
        <v>48</v>
      </c>
      <c r="J1558" s="32">
        <v>267750</v>
      </c>
      <c r="K1558" s="33">
        <f t="shared" si="279"/>
        <v>52.902502175120809</v>
      </c>
      <c r="L1558" s="33">
        <v>252337</v>
      </c>
      <c r="M1558" s="33">
        <v>0</v>
      </c>
      <c r="N1558" s="33">
        <v>0</v>
      </c>
      <c r="O1558" s="33">
        <v>0</v>
      </c>
      <c r="P1558" s="33">
        <f t="shared" si="280"/>
        <v>267750</v>
      </c>
      <c r="Q1558" s="33">
        <f t="shared" si="281"/>
        <v>52.902502175120809</v>
      </c>
      <c r="R1558" s="33">
        <f t="shared" si="282"/>
        <v>252337</v>
      </c>
      <c r="S1558" s="33"/>
      <c r="T1558" s="30" t="str">
        <f t="shared" si="283"/>
        <v>COP</v>
      </c>
      <c r="U1558" s="33">
        <v>0</v>
      </c>
      <c r="V1558" s="33">
        <v>0</v>
      </c>
      <c r="W1558" s="33">
        <v>0</v>
      </c>
      <c r="X1558" s="33">
        <f t="shared" si="284"/>
        <v>267750</v>
      </c>
      <c r="Y1558" s="33">
        <f t="shared" si="285"/>
        <v>52.902502175120809</v>
      </c>
      <c r="Z1558" s="33">
        <f t="shared" si="286"/>
        <v>252337</v>
      </c>
      <c r="AA1558" s="34">
        <f t="shared" si="287"/>
        <v>6.221976514798437E-06</v>
      </c>
      <c r="AB1558" s="33" t="s">
        <v>762</v>
      </c>
      <c r="AC1558" s="35">
        <v>44938</v>
      </c>
      <c r="AD1558" s="33">
        <v>60</v>
      </c>
      <c r="AE1558" s="36">
        <f t="shared" si="288"/>
        <v>44998</v>
      </c>
    </row>
    <row r="1559" spans="2:31" ht="14.5" hidden="1">
      <c r="B1559" s="29" t="s">
        <v>1658</v>
      </c>
      <c r="C1559" s="30" t="str">
        <f t="shared" si="278"/>
        <v>(Acreedores quirografarios)</v>
      </c>
      <c r="D1559" s="30">
        <v>5</v>
      </c>
      <c r="E1559" s="30" t="s">
        <v>5226</v>
      </c>
      <c r="F1559" s="30" t="s">
        <v>5227</v>
      </c>
      <c r="G1559" s="30" t="s">
        <v>5228</v>
      </c>
      <c r="H1559" s="31" t="s">
        <v>1676</v>
      </c>
      <c r="I1559" s="31" t="s">
        <v>48</v>
      </c>
      <c r="J1559" s="32">
        <v>1297100</v>
      </c>
      <c r="K1559" s="33">
        <f t="shared" si="279"/>
        <v>256.28374057884417</v>
      </c>
      <c r="L1559" s="33">
        <v>1222435</v>
      </c>
      <c r="M1559" s="33">
        <v>0</v>
      </c>
      <c r="N1559" s="33">
        <v>0</v>
      </c>
      <c r="O1559" s="33">
        <v>0</v>
      </c>
      <c r="P1559" s="33">
        <f t="shared" si="280"/>
        <v>1297100</v>
      </c>
      <c r="Q1559" s="33">
        <f t="shared" si="281"/>
        <v>256.28374057884417</v>
      </c>
      <c r="R1559" s="33">
        <f t="shared" si="282"/>
        <v>1222435</v>
      </c>
      <c r="S1559" s="33"/>
      <c r="T1559" s="30" t="str">
        <f t="shared" si="283"/>
        <v>COP</v>
      </c>
      <c r="U1559" s="33">
        <v>0</v>
      </c>
      <c r="V1559" s="33">
        <v>0</v>
      </c>
      <c r="W1559" s="33">
        <v>0</v>
      </c>
      <c r="X1559" s="33">
        <f t="shared" si="284"/>
        <v>1297100</v>
      </c>
      <c r="Y1559" s="33">
        <f t="shared" si="285"/>
        <v>256.28374057884417</v>
      </c>
      <c r="Z1559" s="33">
        <f t="shared" si="286"/>
        <v>1222435</v>
      </c>
      <c r="AA1559" s="34">
        <f t="shared" si="287"/>
        <v>3.0142079286302154E-05</v>
      </c>
      <c r="AB1559" s="33" t="s">
        <v>762</v>
      </c>
      <c r="AC1559" s="35">
        <v>44939</v>
      </c>
      <c r="AD1559" s="33">
        <v>60</v>
      </c>
      <c r="AE1559" s="36">
        <f t="shared" si="288"/>
        <v>44999</v>
      </c>
    </row>
    <row r="1560" spans="2:31" ht="14.5" hidden="1">
      <c r="B1560" s="29" t="s">
        <v>1658</v>
      </c>
      <c r="C1560" s="30" t="str">
        <f t="shared" si="278"/>
        <v>(Acreedores quirografarios)</v>
      </c>
      <c r="D1560" s="30">
        <v>5</v>
      </c>
      <c r="E1560" s="30" t="s">
        <v>5226</v>
      </c>
      <c r="F1560" s="30" t="s">
        <v>5227</v>
      </c>
      <c r="G1560" s="30" t="s">
        <v>5228</v>
      </c>
      <c r="H1560" s="31" t="s">
        <v>1677</v>
      </c>
      <c r="I1560" s="31" t="s">
        <v>48</v>
      </c>
      <c r="J1560" s="32">
        <v>1552950</v>
      </c>
      <c r="K1560" s="33">
        <f t="shared" si="279"/>
        <v>306.83501577617744</v>
      </c>
      <c r="L1560" s="33">
        <v>1463557</v>
      </c>
      <c r="M1560" s="33">
        <v>0</v>
      </c>
      <c r="N1560" s="33">
        <v>0</v>
      </c>
      <c r="O1560" s="33">
        <v>0</v>
      </c>
      <c r="P1560" s="33">
        <f t="shared" si="280"/>
        <v>1552950</v>
      </c>
      <c r="Q1560" s="33">
        <f t="shared" si="281"/>
        <v>306.83501577617744</v>
      </c>
      <c r="R1560" s="33">
        <f t="shared" si="282"/>
        <v>1463557</v>
      </c>
      <c r="S1560" s="33"/>
      <c r="T1560" s="30" t="str">
        <f t="shared" si="283"/>
        <v>COP</v>
      </c>
      <c r="U1560" s="33">
        <v>0</v>
      </c>
      <c r="V1560" s="33">
        <v>0</v>
      </c>
      <c r="W1560" s="33">
        <v>0</v>
      </c>
      <c r="X1560" s="33">
        <f t="shared" si="284"/>
        <v>1552950</v>
      </c>
      <c r="Y1560" s="33">
        <f t="shared" si="285"/>
        <v>306.83501577617744</v>
      </c>
      <c r="Z1560" s="33">
        <f t="shared" si="286"/>
        <v>1463557</v>
      </c>
      <c r="AA1560" s="34">
        <f t="shared" si="287"/>
        <v>3.6087522963611579E-05</v>
      </c>
      <c r="AB1560" s="33" t="s">
        <v>762</v>
      </c>
      <c r="AC1560" s="35">
        <v>44942</v>
      </c>
      <c r="AD1560" s="33">
        <v>60</v>
      </c>
      <c r="AE1560" s="36">
        <f t="shared" si="288"/>
        <v>45002</v>
      </c>
    </row>
    <row r="1561" spans="2:31" ht="14.5" hidden="1">
      <c r="B1561" s="29" t="s">
        <v>1658</v>
      </c>
      <c r="C1561" s="30" t="str">
        <f t="shared" si="278"/>
        <v>(Acreedores quirografarios)</v>
      </c>
      <c r="D1561" s="30">
        <v>5</v>
      </c>
      <c r="E1561" s="30" t="s">
        <v>5226</v>
      </c>
      <c r="F1561" s="30" t="s">
        <v>5227</v>
      </c>
      <c r="G1561" s="30" t="s">
        <v>5228</v>
      </c>
      <c r="H1561" s="31" t="s">
        <v>1678</v>
      </c>
      <c r="I1561" s="31" t="s">
        <v>48</v>
      </c>
      <c r="J1561" s="32">
        <v>1118600</v>
      </c>
      <c r="K1561" s="33">
        <f t="shared" si="279"/>
        <v>221.01533591203076</v>
      </c>
      <c r="L1561" s="33">
        <v>1054210</v>
      </c>
      <c r="M1561" s="33">
        <v>0</v>
      </c>
      <c r="N1561" s="33">
        <v>0</v>
      </c>
      <c r="O1561" s="33">
        <v>0</v>
      </c>
      <c r="P1561" s="33">
        <f t="shared" si="280"/>
        <v>1118600</v>
      </c>
      <c r="Q1561" s="33">
        <f t="shared" si="281"/>
        <v>221.01533591203076</v>
      </c>
      <c r="R1561" s="33">
        <f t="shared" si="282"/>
        <v>1054210</v>
      </c>
      <c r="S1561" s="33"/>
      <c r="T1561" s="30" t="str">
        <f t="shared" si="283"/>
        <v>COP</v>
      </c>
      <c r="U1561" s="33">
        <v>0</v>
      </c>
      <c r="V1561" s="33">
        <v>0</v>
      </c>
      <c r="W1561" s="33">
        <v>0</v>
      </c>
      <c r="X1561" s="33">
        <f t="shared" si="284"/>
        <v>1118600</v>
      </c>
      <c r="Y1561" s="33">
        <f t="shared" si="285"/>
        <v>221.01533591203076</v>
      </c>
      <c r="Z1561" s="33">
        <f t="shared" si="286"/>
        <v>1054210</v>
      </c>
      <c r="AA1561" s="34">
        <f t="shared" si="287"/>
        <v>2.5994086723966996E-05</v>
      </c>
      <c r="AB1561" s="33" t="s">
        <v>762</v>
      </c>
      <c r="AC1561" s="35">
        <v>44945</v>
      </c>
      <c r="AD1561" s="33">
        <v>60</v>
      </c>
      <c r="AE1561" s="36">
        <f t="shared" si="288"/>
        <v>45005</v>
      </c>
    </row>
    <row r="1562" spans="2:31" ht="14.5" hidden="1">
      <c r="B1562" s="29" t="s">
        <v>1658</v>
      </c>
      <c r="C1562" s="30" t="str">
        <f t="shared" si="278"/>
        <v>(Acreedores quirografarios)</v>
      </c>
      <c r="D1562" s="30">
        <v>5</v>
      </c>
      <c r="E1562" s="30" t="s">
        <v>5226</v>
      </c>
      <c r="F1562" s="30" t="s">
        <v>5227</v>
      </c>
      <c r="G1562" s="30" t="s">
        <v>5228</v>
      </c>
      <c r="H1562" s="31" t="s">
        <v>1679</v>
      </c>
      <c r="I1562" s="31" t="s">
        <v>48</v>
      </c>
      <c r="J1562" s="32">
        <v>184450</v>
      </c>
      <c r="K1562" s="33">
        <f t="shared" si="279"/>
        <v>36.443913330607877</v>
      </c>
      <c r="L1562" s="33">
        <v>173832</v>
      </c>
      <c r="M1562" s="33">
        <v>0</v>
      </c>
      <c r="N1562" s="33">
        <v>0</v>
      </c>
      <c r="O1562" s="33">
        <v>0</v>
      </c>
      <c r="P1562" s="33">
        <f t="shared" si="280"/>
        <v>184450</v>
      </c>
      <c r="Q1562" s="33">
        <f t="shared" si="281"/>
        <v>36.443913330607877</v>
      </c>
      <c r="R1562" s="33">
        <f t="shared" si="282"/>
        <v>173832</v>
      </c>
      <c r="S1562" s="33"/>
      <c r="T1562" s="30" t="str">
        <f t="shared" si="283"/>
        <v>COP</v>
      </c>
      <c r="U1562" s="33">
        <v>0</v>
      </c>
      <c r="V1562" s="33">
        <v>0</v>
      </c>
      <c r="W1562" s="33">
        <v>0</v>
      </c>
      <c r="X1562" s="33">
        <f t="shared" si="284"/>
        <v>184450</v>
      </c>
      <c r="Y1562" s="33">
        <f t="shared" si="285"/>
        <v>36.443913330607877</v>
      </c>
      <c r="Z1562" s="33">
        <f t="shared" si="286"/>
        <v>173832</v>
      </c>
      <c r="AA1562" s="34">
        <f t="shared" si="287"/>
        <v>4.2862466523753626E-06</v>
      </c>
      <c r="AB1562" s="33" t="s">
        <v>762</v>
      </c>
      <c r="AC1562" s="35">
        <v>44949</v>
      </c>
      <c r="AD1562" s="33">
        <v>60</v>
      </c>
      <c r="AE1562" s="36">
        <f t="shared" si="288"/>
        <v>45009</v>
      </c>
    </row>
    <row r="1563" spans="2:31" ht="14.5" hidden="1">
      <c r="B1563" s="29" t="s">
        <v>1658</v>
      </c>
      <c r="C1563" s="30" t="str">
        <f t="shared" si="278"/>
        <v>(Acreedores quirografarios)</v>
      </c>
      <c r="D1563" s="30">
        <v>5</v>
      </c>
      <c r="E1563" s="30" t="s">
        <v>5226</v>
      </c>
      <c r="F1563" s="30" t="s">
        <v>5227</v>
      </c>
      <c r="G1563" s="30" t="s">
        <v>5228</v>
      </c>
      <c r="H1563" s="31" t="s">
        <v>1680</v>
      </c>
      <c r="I1563" s="31" t="s">
        <v>48</v>
      </c>
      <c r="J1563" s="32">
        <v>1802850</v>
      </c>
      <c r="K1563" s="33">
        <f t="shared" si="279"/>
        <v>356.21078230971619</v>
      </c>
      <c r="L1563" s="33">
        <v>1699072</v>
      </c>
      <c r="M1563" s="33">
        <v>0</v>
      </c>
      <c r="N1563" s="33">
        <v>0</v>
      </c>
      <c r="O1563" s="33">
        <v>0</v>
      </c>
      <c r="P1563" s="33">
        <f t="shared" si="280"/>
        <v>1802850</v>
      </c>
      <c r="Q1563" s="33">
        <f t="shared" si="281"/>
        <v>356.21078230971619</v>
      </c>
      <c r="R1563" s="33">
        <f t="shared" si="282"/>
        <v>1699072</v>
      </c>
      <c r="S1563" s="33"/>
      <c r="T1563" s="30" t="str">
        <f t="shared" si="283"/>
        <v>COP</v>
      </c>
      <c r="U1563" s="33">
        <v>0</v>
      </c>
      <c r="V1563" s="33">
        <v>0</v>
      </c>
      <c r="W1563" s="33">
        <v>0</v>
      </c>
      <c r="X1563" s="33">
        <f t="shared" si="284"/>
        <v>1802850</v>
      </c>
      <c r="Y1563" s="33">
        <f t="shared" si="285"/>
        <v>356.21078230971619</v>
      </c>
      <c r="Z1563" s="33">
        <f t="shared" si="286"/>
        <v>1699072</v>
      </c>
      <c r="AA1563" s="34">
        <f t="shared" si="287"/>
        <v>4.1894712550880803E-05</v>
      </c>
      <c r="AB1563" s="33" t="s">
        <v>762</v>
      </c>
      <c r="AC1563" s="35">
        <v>44949</v>
      </c>
      <c r="AD1563" s="33">
        <v>60</v>
      </c>
      <c r="AE1563" s="36">
        <f t="shared" si="288"/>
        <v>45009</v>
      </c>
    </row>
    <row r="1564" spans="2:31" ht="14.5" hidden="1">
      <c r="B1564" s="29" t="s">
        <v>1658</v>
      </c>
      <c r="C1564" s="30" t="str">
        <f t="shared" si="278"/>
        <v>(Acreedores quirografarios)</v>
      </c>
      <c r="D1564" s="30">
        <v>5</v>
      </c>
      <c r="E1564" s="30" t="s">
        <v>5226</v>
      </c>
      <c r="F1564" s="30" t="s">
        <v>5227</v>
      </c>
      <c r="G1564" s="30" t="s">
        <v>5228</v>
      </c>
      <c r="H1564" s="31" t="s">
        <v>1681</v>
      </c>
      <c r="I1564" s="31" t="s">
        <v>48</v>
      </c>
      <c r="J1564" s="32">
        <v>2058700</v>
      </c>
      <c r="K1564" s="33">
        <f t="shared" si="279"/>
        <v>406.76226715724812</v>
      </c>
      <c r="L1564" s="33">
        <v>1940195</v>
      </c>
      <c r="M1564" s="33">
        <v>0</v>
      </c>
      <c r="N1564" s="33">
        <v>0</v>
      </c>
      <c r="O1564" s="33">
        <v>0</v>
      </c>
      <c r="P1564" s="33">
        <f t="shared" si="280"/>
        <v>2058700</v>
      </c>
      <c r="Q1564" s="33">
        <f t="shared" si="281"/>
        <v>406.76226715724812</v>
      </c>
      <c r="R1564" s="33">
        <f t="shared" si="282"/>
        <v>1940195</v>
      </c>
      <c r="S1564" s="33"/>
      <c r="T1564" s="30" t="str">
        <f t="shared" si="283"/>
        <v>COP</v>
      </c>
      <c r="U1564" s="33">
        <v>0</v>
      </c>
      <c r="V1564" s="33">
        <v>0</v>
      </c>
      <c r="W1564" s="33">
        <v>0</v>
      </c>
      <c r="X1564" s="33">
        <f t="shared" si="284"/>
        <v>2058700</v>
      </c>
      <c r="Y1564" s="33">
        <f t="shared" si="285"/>
        <v>406.76226715724812</v>
      </c>
      <c r="Z1564" s="33">
        <f t="shared" si="286"/>
        <v>1940195</v>
      </c>
      <c r="AA1564" s="34">
        <f t="shared" si="287"/>
        <v>4.7840180885598833E-05</v>
      </c>
      <c r="AB1564" s="33" t="s">
        <v>762</v>
      </c>
      <c r="AC1564" s="35">
        <v>44949</v>
      </c>
      <c r="AD1564" s="33">
        <v>60</v>
      </c>
      <c r="AE1564" s="36">
        <f t="shared" si="288"/>
        <v>45009</v>
      </c>
    </row>
    <row r="1565" spans="2:31" ht="14.5" hidden="1">
      <c r="B1565" s="29" t="s">
        <v>1658</v>
      </c>
      <c r="C1565" s="30" t="str">
        <f t="shared" si="278"/>
        <v>(Acreedores quirografarios)</v>
      </c>
      <c r="D1565" s="30">
        <v>5</v>
      </c>
      <c r="E1565" s="30" t="s">
        <v>5226</v>
      </c>
      <c r="F1565" s="30" t="s">
        <v>5227</v>
      </c>
      <c r="G1565" s="30" t="s">
        <v>5228</v>
      </c>
      <c r="H1565" s="31" t="s">
        <v>1682</v>
      </c>
      <c r="I1565" s="31" t="s">
        <v>48</v>
      </c>
      <c r="J1565" s="32">
        <v>3885350</v>
      </c>
      <c r="K1565" s="33">
        <f t="shared" si="279"/>
        <v>767.67550342253946</v>
      </c>
      <c r="L1565" s="33">
        <v>3661697</v>
      </c>
      <c r="M1565" s="33">
        <v>0</v>
      </c>
      <c r="N1565" s="33">
        <v>0</v>
      </c>
      <c r="O1565" s="33">
        <v>0</v>
      </c>
      <c r="P1565" s="33">
        <f t="shared" si="280"/>
        <v>3885350</v>
      </c>
      <c r="Q1565" s="33">
        <f t="shared" si="281"/>
        <v>767.67550342253946</v>
      </c>
      <c r="R1565" s="33">
        <f t="shared" si="282"/>
        <v>3661697</v>
      </c>
      <c r="S1565" s="33"/>
      <c r="T1565" s="30" t="str">
        <f t="shared" si="283"/>
        <v>COP</v>
      </c>
      <c r="U1565" s="33">
        <v>0</v>
      </c>
      <c r="V1565" s="33">
        <v>0</v>
      </c>
      <c r="W1565" s="33">
        <v>0</v>
      </c>
      <c r="X1565" s="33">
        <f t="shared" si="284"/>
        <v>3885350</v>
      </c>
      <c r="Y1565" s="33">
        <f t="shared" si="285"/>
        <v>767.67550342253946</v>
      </c>
      <c r="Z1565" s="33">
        <f t="shared" si="286"/>
        <v>3661697</v>
      </c>
      <c r="AA1565" s="34">
        <f t="shared" si="287"/>
        <v>9.0287959111457665E-05</v>
      </c>
      <c r="AB1565" s="33" t="s">
        <v>762</v>
      </c>
      <c r="AC1565" s="35">
        <v>44949</v>
      </c>
      <c r="AD1565" s="33">
        <v>60</v>
      </c>
      <c r="AE1565" s="36">
        <f t="shared" si="288"/>
        <v>45009</v>
      </c>
    </row>
    <row r="1566" spans="2:31" ht="14.5" hidden="1">
      <c r="B1566" s="29" t="s">
        <v>1658</v>
      </c>
      <c r="C1566" s="30" t="str">
        <f t="shared" si="278"/>
        <v>(Acreedores quirografarios)</v>
      </c>
      <c r="D1566" s="30">
        <v>5</v>
      </c>
      <c r="E1566" s="30" t="s">
        <v>5226</v>
      </c>
      <c r="F1566" s="30" t="s">
        <v>5227</v>
      </c>
      <c r="G1566" s="30" t="s">
        <v>5228</v>
      </c>
      <c r="H1566" s="31" t="s">
        <v>1683</v>
      </c>
      <c r="I1566" s="31" t="s">
        <v>48</v>
      </c>
      <c r="J1566" s="32">
        <v>1166200</v>
      </c>
      <c r="K1566" s="33">
        <f t="shared" si="279"/>
        <v>230.42024382318101</v>
      </c>
      <c r="L1566" s="33">
        <v>1099070</v>
      </c>
      <c r="M1566" s="33">
        <v>0</v>
      </c>
      <c r="N1566" s="33">
        <v>0</v>
      </c>
      <c r="O1566" s="33">
        <v>0</v>
      </c>
      <c r="P1566" s="33">
        <f t="shared" si="280"/>
        <v>1166200</v>
      </c>
      <c r="Q1566" s="33">
        <f t="shared" si="281"/>
        <v>230.42024382318101</v>
      </c>
      <c r="R1566" s="33">
        <f t="shared" si="282"/>
        <v>1099070</v>
      </c>
      <c r="S1566" s="33"/>
      <c r="T1566" s="30" t="str">
        <f t="shared" si="283"/>
        <v>COP</v>
      </c>
      <c r="U1566" s="33">
        <v>0</v>
      </c>
      <c r="V1566" s="33">
        <v>0</v>
      </c>
      <c r="W1566" s="33">
        <v>0</v>
      </c>
      <c r="X1566" s="33">
        <f t="shared" si="284"/>
        <v>1166200</v>
      </c>
      <c r="Y1566" s="33">
        <f t="shared" si="285"/>
        <v>230.42024382318101</v>
      </c>
      <c r="Z1566" s="33">
        <f t="shared" si="286"/>
        <v>1099070</v>
      </c>
      <c r="AA1566" s="34">
        <f t="shared" si="287"/>
        <v>2.710021807392304E-05</v>
      </c>
      <c r="AB1566" s="33" t="s">
        <v>762</v>
      </c>
      <c r="AC1566" s="35">
        <v>44950</v>
      </c>
      <c r="AD1566" s="33">
        <v>60</v>
      </c>
      <c r="AE1566" s="36">
        <f t="shared" si="288"/>
        <v>45010</v>
      </c>
    </row>
    <row r="1567" spans="2:31" ht="14.5" hidden="1">
      <c r="B1567" s="29" t="s">
        <v>1658</v>
      </c>
      <c r="C1567" s="30" t="str">
        <f t="shared" si="278"/>
        <v>(Acreedores quirografarios)</v>
      </c>
      <c r="D1567" s="30">
        <v>5</v>
      </c>
      <c r="E1567" s="30" t="s">
        <v>5226</v>
      </c>
      <c r="F1567" s="30" t="s">
        <v>5227</v>
      </c>
      <c r="G1567" s="30" t="s">
        <v>5228</v>
      </c>
      <c r="H1567" s="31" t="s">
        <v>1684</v>
      </c>
      <c r="I1567" s="31" t="s">
        <v>48</v>
      </c>
      <c r="J1567" s="32">
        <v>398650</v>
      </c>
      <c r="K1567" s="33">
        <f t="shared" si="279"/>
        <v>78.765998930783979</v>
      </c>
      <c r="L1567" s="33">
        <v>375702</v>
      </c>
      <c r="M1567" s="33">
        <v>0</v>
      </c>
      <c r="N1567" s="33">
        <v>0</v>
      </c>
      <c r="O1567" s="33">
        <v>0</v>
      </c>
      <c r="P1567" s="33">
        <f t="shared" si="280"/>
        <v>398650</v>
      </c>
      <c r="Q1567" s="33">
        <f t="shared" si="281"/>
        <v>78.765998930783979</v>
      </c>
      <c r="R1567" s="33">
        <f t="shared" si="282"/>
        <v>375702</v>
      </c>
      <c r="S1567" s="33"/>
      <c r="T1567" s="30" t="str">
        <f t="shared" si="283"/>
        <v>COP</v>
      </c>
      <c r="U1567" s="33">
        <v>0</v>
      </c>
      <c r="V1567" s="33">
        <v>0</v>
      </c>
      <c r="W1567" s="33">
        <v>0</v>
      </c>
      <c r="X1567" s="33">
        <f t="shared" si="284"/>
        <v>398650</v>
      </c>
      <c r="Y1567" s="33">
        <f t="shared" si="285"/>
        <v>78.765998930783979</v>
      </c>
      <c r="Z1567" s="33">
        <f t="shared" si="286"/>
        <v>375702</v>
      </c>
      <c r="AA1567" s="34">
        <f t="shared" si="287"/>
        <v>9.2638377271775537E-06</v>
      </c>
      <c r="AB1567" s="33" t="s">
        <v>762</v>
      </c>
      <c r="AC1567" s="35">
        <v>44952</v>
      </c>
      <c r="AD1567" s="33">
        <v>60</v>
      </c>
      <c r="AE1567" s="36">
        <f t="shared" si="288"/>
        <v>45012</v>
      </c>
    </row>
    <row r="1568" spans="2:31" ht="14.5" hidden="1">
      <c r="B1568" s="29" t="s">
        <v>1658</v>
      </c>
      <c r="C1568" s="30" t="str">
        <f t="shared" si="278"/>
        <v>(Acreedores quirografarios)</v>
      </c>
      <c r="D1568" s="30">
        <v>5</v>
      </c>
      <c r="E1568" s="30" t="s">
        <v>5226</v>
      </c>
      <c r="F1568" s="30" t="s">
        <v>5227</v>
      </c>
      <c r="G1568" s="30" t="s">
        <v>5228</v>
      </c>
      <c r="H1568" s="31" t="s">
        <v>1685</v>
      </c>
      <c r="I1568" s="31" t="s">
        <v>48</v>
      </c>
      <c r="J1568" s="32">
        <v>642600</v>
      </c>
      <c r="K1568" s="33">
        <f t="shared" si="279"/>
        <v>126.96625680052831</v>
      </c>
      <c r="L1568" s="33">
        <v>605610</v>
      </c>
      <c r="M1568" s="33">
        <v>0</v>
      </c>
      <c r="N1568" s="33">
        <v>0</v>
      </c>
      <c r="O1568" s="33">
        <v>0</v>
      </c>
      <c r="P1568" s="33">
        <f t="shared" si="280"/>
        <v>642600</v>
      </c>
      <c r="Q1568" s="33">
        <f t="shared" si="281"/>
        <v>126.96625680052831</v>
      </c>
      <c r="R1568" s="33">
        <f t="shared" si="282"/>
        <v>605610</v>
      </c>
      <c r="S1568" s="33"/>
      <c r="T1568" s="30" t="str">
        <f t="shared" si="283"/>
        <v>COP</v>
      </c>
      <c r="U1568" s="33">
        <v>0</v>
      </c>
      <c r="V1568" s="33">
        <v>0</v>
      </c>
      <c r="W1568" s="33">
        <v>0</v>
      </c>
      <c r="X1568" s="33">
        <f t="shared" si="284"/>
        <v>642600</v>
      </c>
      <c r="Y1568" s="33">
        <f t="shared" si="285"/>
        <v>126.96625680052831</v>
      </c>
      <c r="Z1568" s="33">
        <f t="shared" si="286"/>
        <v>605610</v>
      </c>
      <c r="AA1568" s="34">
        <f t="shared" si="287"/>
        <v>1.4932773224406573E-05</v>
      </c>
      <c r="AB1568" s="33" t="s">
        <v>762</v>
      </c>
      <c r="AC1568" s="35">
        <v>44957</v>
      </c>
      <c r="AD1568" s="33">
        <v>60</v>
      </c>
      <c r="AE1568" s="36">
        <f t="shared" si="288"/>
        <v>45017</v>
      </c>
    </row>
    <row r="1569" spans="2:31" ht="14.5" hidden="1">
      <c r="B1569" s="29" t="s">
        <v>1658</v>
      </c>
      <c r="C1569" s="30" t="str">
        <f t="shared" si="278"/>
        <v>(Acreedores quirografarios)</v>
      </c>
      <c r="D1569" s="30">
        <v>5</v>
      </c>
      <c r="E1569" s="30" t="s">
        <v>5226</v>
      </c>
      <c r="F1569" s="30" t="s">
        <v>5227</v>
      </c>
      <c r="G1569" s="30" t="s">
        <v>5228</v>
      </c>
      <c r="H1569" s="31" t="s">
        <v>1686</v>
      </c>
      <c r="I1569" s="31" t="s">
        <v>48</v>
      </c>
      <c r="J1569" s="32">
        <v>3153500</v>
      </c>
      <c r="K1569" s="33">
        <f t="shared" si="279"/>
        <v>623.07514911370379</v>
      </c>
      <c r="L1569" s="33">
        <v>2971975</v>
      </c>
      <c r="M1569" s="33">
        <v>0</v>
      </c>
      <c r="N1569" s="33">
        <v>0</v>
      </c>
      <c r="O1569" s="33">
        <v>0</v>
      </c>
      <c r="P1569" s="33">
        <f t="shared" si="280"/>
        <v>3153500</v>
      </c>
      <c r="Q1569" s="33">
        <f t="shared" si="281"/>
        <v>623.07514911370379</v>
      </c>
      <c r="R1569" s="33">
        <f t="shared" si="282"/>
        <v>2971975</v>
      </c>
      <c r="S1569" s="33"/>
      <c r="T1569" s="30" t="str">
        <f t="shared" si="283"/>
        <v>COP</v>
      </c>
      <c r="U1569" s="33">
        <v>0</v>
      </c>
      <c r="V1569" s="33">
        <v>0</v>
      </c>
      <c r="W1569" s="33">
        <v>0</v>
      </c>
      <c r="X1569" s="33">
        <f t="shared" si="284"/>
        <v>3153500</v>
      </c>
      <c r="Y1569" s="33">
        <f t="shared" si="285"/>
        <v>623.07514911370379</v>
      </c>
      <c r="Z1569" s="33">
        <f t="shared" si="286"/>
        <v>2971975</v>
      </c>
      <c r="AA1569" s="34">
        <f t="shared" si="287"/>
        <v>7.3281201934587804E-05</v>
      </c>
      <c r="AB1569" s="33" t="s">
        <v>762</v>
      </c>
      <c r="AC1569" s="35">
        <v>44960</v>
      </c>
      <c r="AD1569" s="33">
        <v>60</v>
      </c>
      <c r="AE1569" s="36">
        <f t="shared" si="288"/>
        <v>45020</v>
      </c>
    </row>
    <row r="1570" spans="2:31" ht="14.5" hidden="1">
      <c r="B1570" s="29" t="s">
        <v>1658</v>
      </c>
      <c r="C1570" s="30" t="str">
        <f t="shared" si="278"/>
        <v>(Acreedores quirografarios)</v>
      </c>
      <c r="D1570" s="30">
        <v>5</v>
      </c>
      <c r="E1570" s="30" t="s">
        <v>5226</v>
      </c>
      <c r="F1570" s="30" t="s">
        <v>5227</v>
      </c>
      <c r="G1570" s="30" t="s">
        <v>5228</v>
      </c>
      <c r="H1570" s="31" t="s">
        <v>1687</v>
      </c>
      <c r="I1570" s="31" t="s">
        <v>48</v>
      </c>
      <c r="J1570" s="32">
        <v>476000</v>
      </c>
      <c r="K1570" s="33">
        <f t="shared" si="279"/>
        <v>94.049079111502451</v>
      </c>
      <c r="L1570" s="33">
        <v>448600</v>
      </c>
      <c r="M1570" s="33">
        <v>0</v>
      </c>
      <c r="N1570" s="33">
        <v>0</v>
      </c>
      <c r="O1570" s="33">
        <v>0</v>
      </c>
      <c r="P1570" s="33">
        <f t="shared" si="280"/>
        <v>476000</v>
      </c>
      <c r="Q1570" s="33">
        <f t="shared" si="281"/>
        <v>94.049079111502451</v>
      </c>
      <c r="R1570" s="33">
        <f t="shared" si="282"/>
        <v>448600</v>
      </c>
      <c r="S1570" s="33"/>
      <c r="T1570" s="30" t="str">
        <f t="shared" si="283"/>
        <v>COP</v>
      </c>
      <c r="U1570" s="33">
        <v>0</v>
      </c>
      <c r="V1570" s="33">
        <v>0</v>
      </c>
      <c r="W1570" s="33">
        <v>0</v>
      </c>
      <c r="X1570" s="33">
        <f t="shared" si="284"/>
        <v>476000</v>
      </c>
      <c r="Y1570" s="33">
        <f t="shared" si="285"/>
        <v>94.049079111502451</v>
      </c>
      <c r="Z1570" s="33">
        <f t="shared" si="286"/>
        <v>448600</v>
      </c>
      <c r="AA1570" s="34">
        <f t="shared" si="287"/>
        <v>1.1061313499560424E-05</v>
      </c>
      <c r="AB1570" s="33" t="s">
        <v>762</v>
      </c>
      <c r="AC1570" s="35">
        <v>44965</v>
      </c>
      <c r="AD1570" s="33">
        <v>60</v>
      </c>
      <c r="AE1570" s="36">
        <f t="shared" si="288"/>
        <v>45025</v>
      </c>
    </row>
    <row r="1571" spans="2:31" ht="14.5" hidden="1">
      <c r="B1571" s="29" t="s">
        <v>1688</v>
      </c>
      <c r="C1571" s="30" t="str">
        <f t="shared" si="278"/>
        <v>(Acreedores quirografarios)</v>
      </c>
      <c r="D1571" s="30">
        <v>5</v>
      </c>
      <c r="E1571" s="30">
        <v>8110078325</v>
      </c>
      <c r="F1571" s="30" t="s">
        <v>5229</v>
      </c>
      <c r="G1571" s="30" t="s">
        <v>5010</v>
      </c>
      <c r="H1571" s="31">
        <v>136422328</v>
      </c>
      <c r="I1571" s="31" t="s">
        <v>48</v>
      </c>
      <c r="J1571" s="32">
        <v>11763000</v>
      </c>
      <c r="K1571" s="33">
        <f t="shared" si="279"/>
        <v>2466.1152866442339</v>
      </c>
      <c r="L1571" s="33">
        <v>11763000</v>
      </c>
      <c r="M1571" s="33">
        <v>0</v>
      </c>
      <c r="N1571" s="33">
        <v>0</v>
      </c>
      <c r="O1571" s="33">
        <v>0</v>
      </c>
      <c r="P1571" s="33">
        <f t="shared" si="280"/>
        <v>11763000</v>
      </c>
      <c r="Q1571" s="33">
        <f t="shared" si="281"/>
        <v>2466.1152866442339</v>
      </c>
      <c r="R1571" s="33">
        <f t="shared" si="282"/>
        <v>11763000</v>
      </c>
      <c r="S1571" s="33"/>
      <c r="T1571" s="30" t="str">
        <f t="shared" si="283"/>
        <v>COP</v>
      </c>
      <c r="U1571" s="33">
        <v>0</v>
      </c>
      <c r="V1571" s="33">
        <v>0</v>
      </c>
      <c r="W1571" s="33">
        <v>0</v>
      </c>
      <c r="X1571" s="33">
        <f t="shared" si="284"/>
        <v>11763000</v>
      </c>
      <c r="Y1571" s="33">
        <f t="shared" si="285"/>
        <v>2466.1152866442339</v>
      </c>
      <c r="Z1571" s="33">
        <f t="shared" si="286"/>
        <v>11763000</v>
      </c>
      <c r="AA1571" s="34">
        <f t="shared" si="287"/>
        <v>0.00029004509740376567</v>
      </c>
      <c r="AB1571" s="33" t="s">
        <v>3370</v>
      </c>
      <c r="AC1571" s="35">
        <v>44846</v>
      </c>
      <c r="AD1571" s="33">
        <v>30</v>
      </c>
      <c r="AE1571" s="36">
        <f t="shared" si="288"/>
        <v>44876</v>
      </c>
    </row>
    <row r="1572" spans="2:31" ht="14.5" hidden="1">
      <c r="B1572" s="29" t="s">
        <v>1688</v>
      </c>
      <c r="C1572" s="30" t="str">
        <f t="shared" si="278"/>
        <v>(Acreedores quirografarios)</v>
      </c>
      <c r="D1572" s="30">
        <v>5</v>
      </c>
      <c r="E1572" s="30">
        <v>8110078325</v>
      </c>
      <c r="F1572" s="30" t="s">
        <v>5229</v>
      </c>
      <c r="G1572" s="30" t="s">
        <v>5010</v>
      </c>
      <c r="H1572" s="31">
        <v>136424203</v>
      </c>
      <c r="I1572" s="31" t="s">
        <v>48</v>
      </c>
      <c r="J1572" s="32">
        <v>1774200</v>
      </c>
      <c r="K1572" s="33">
        <f t="shared" si="279"/>
        <v>371.96138243340982</v>
      </c>
      <c r="L1572" s="33">
        <v>1774200</v>
      </c>
      <c r="M1572" s="33">
        <v>0</v>
      </c>
      <c r="N1572" s="33">
        <v>0</v>
      </c>
      <c r="O1572" s="33">
        <v>0</v>
      </c>
      <c r="P1572" s="33">
        <f t="shared" si="280"/>
        <v>1774200</v>
      </c>
      <c r="Q1572" s="33">
        <f t="shared" si="281"/>
        <v>371.96138243340982</v>
      </c>
      <c r="R1572" s="33">
        <f t="shared" si="282"/>
        <v>1774200</v>
      </c>
      <c r="S1572" s="33"/>
      <c r="T1572" s="30" t="str">
        <f t="shared" si="283"/>
        <v>COP</v>
      </c>
      <c r="U1572" s="33">
        <v>0</v>
      </c>
      <c r="V1572" s="33">
        <v>0</v>
      </c>
      <c r="W1572" s="33">
        <v>0</v>
      </c>
      <c r="X1572" s="33">
        <f t="shared" si="284"/>
        <v>1774200</v>
      </c>
      <c r="Y1572" s="33">
        <f t="shared" si="285"/>
        <v>371.96138243340982</v>
      </c>
      <c r="Z1572" s="33">
        <f t="shared" si="286"/>
        <v>1774200</v>
      </c>
      <c r="AA1572" s="34">
        <f t="shared" si="287"/>
        <v>4.374717434444963E-05</v>
      </c>
      <c r="AB1572" s="33" t="s">
        <v>3370</v>
      </c>
      <c r="AC1572" s="35">
        <v>44867</v>
      </c>
      <c r="AD1572" s="33">
        <v>30</v>
      </c>
      <c r="AE1572" s="36">
        <f t="shared" si="288"/>
        <v>44897</v>
      </c>
    </row>
    <row r="1573" spans="2:31" ht="14.5" hidden="1">
      <c r="B1573" s="29" t="s">
        <v>1689</v>
      </c>
      <c r="C1573" s="30" t="str">
        <f t="shared" si="278"/>
        <v>(Acreedores quirografarios)</v>
      </c>
      <c r="D1573" s="30">
        <v>5</v>
      </c>
      <c r="E1573" s="30" t="s">
        <v>5230</v>
      </c>
      <c r="F1573" s="30" t="s">
        <v>5231</v>
      </c>
      <c r="G1573" s="30" t="s">
        <v>4770</v>
      </c>
      <c r="H1573" s="31" t="s">
        <v>1690</v>
      </c>
      <c r="I1573" s="31" t="s">
        <v>48</v>
      </c>
      <c r="J1573" s="32">
        <v>13294680</v>
      </c>
      <c r="K1573" s="33">
        <f t="shared" si="279"/>
        <v>2604.164910846253</v>
      </c>
      <c r="L1573" s="33">
        <v>12421476</v>
      </c>
      <c r="M1573" s="33">
        <v>0</v>
      </c>
      <c r="N1573" s="33">
        <v>0</v>
      </c>
      <c r="O1573" s="33">
        <v>0</v>
      </c>
      <c r="P1573" s="33">
        <f t="shared" si="280"/>
        <v>13294680</v>
      </c>
      <c r="Q1573" s="33">
        <f t="shared" si="281"/>
        <v>2604.164910846253</v>
      </c>
      <c r="R1573" s="33">
        <f t="shared" si="282"/>
        <v>12421476</v>
      </c>
      <c r="S1573" s="33"/>
      <c r="T1573" s="30" t="str">
        <f t="shared" si="283"/>
        <v>COP</v>
      </c>
      <c r="U1573" s="33">
        <v>0</v>
      </c>
      <c r="V1573" s="33">
        <v>0</v>
      </c>
      <c r="W1573" s="33">
        <v>0</v>
      </c>
      <c r="X1573" s="33">
        <f t="shared" si="284"/>
        <v>13294680</v>
      </c>
      <c r="Y1573" s="33">
        <f t="shared" si="285"/>
        <v>2604.164910846253</v>
      </c>
      <c r="Z1573" s="33">
        <f t="shared" si="286"/>
        <v>12421476</v>
      </c>
      <c r="AA1573" s="34">
        <f t="shared" si="287"/>
        <v>0.00030628140919140839</v>
      </c>
      <c r="AB1573" s="33" t="s">
        <v>762</v>
      </c>
      <c r="AC1573" s="35">
        <v>44950</v>
      </c>
      <c r="AD1573" s="33">
        <v>60</v>
      </c>
      <c r="AE1573" s="36">
        <f t="shared" si="288"/>
        <v>45010</v>
      </c>
    </row>
    <row r="1574" spans="2:31" ht="14.5" hidden="1">
      <c r="B1574" s="29" t="s">
        <v>1691</v>
      </c>
      <c r="C1574" s="30" t="str">
        <f t="shared" si="278"/>
        <v>(Acreedores quirografarios)</v>
      </c>
      <c r="D1574" s="30">
        <v>5</v>
      </c>
      <c r="E1574" s="30" t="s">
        <v>5232</v>
      </c>
      <c r="F1574" s="30" t="s">
        <v>5233</v>
      </c>
      <c r="G1574" s="30" t="s">
        <v>3909</v>
      </c>
      <c r="H1574" s="31" t="s">
        <v>1692</v>
      </c>
      <c r="I1574" s="31" t="s">
        <v>48</v>
      </c>
      <c r="J1574" s="32">
        <v>1666000</v>
      </c>
      <c r="K1574" s="33">
        <f t="shared" si="279"/>
        <v>305.79074813673384</v>
      </c>
      <c r="L1574" s="33">
        <v>1458576</v>
      </c>
      <c r="M1574" s="33">
        <v>0</v>
      </c>
      <c r="N1574" s="33">
        <v>0</v>
      </c>
      <c r="O1574" s="33">
        <v>0</v>
      </c>
      <c r="P1574" s="33">
        <f t="shared" si="280"/>
        <v>1666000</v>
      </c>
      <c r="Q1574" s="33">
        <f t="shared" si="281"/>
        <v>305.79074813673384</v>
      </c>
      <c r="R1574" s="33">
        <f t="shared" si="282"/>
        <v>1458576</v>
      </c>
      <c r="S1574" s="33"/>
      <c r="T1574" s="30" t="str">
        <f t="shared" si="283"/>
        <v>COP</v>
      </c>
      <c r="U1574" s="33">
        <v>0</v>
      </c>
      <c r="V1574" s="33">
        <v>0</v>
      </c>
      <c r="W1574" s="33">
        <v>0</v>
      </c>
      <c r="X1574" s="33">
        <f t="shared" si="284"/>
        <v>1666000</v>
      </c>
      <c r="Y1574" s="33">
        <f t="shared" si="285"/>
        <v>305.79074813673384</v>
      </c>
      <c r="Z1574" s="33">
        <f t="shared" si="286"/>
        <v>1458576</v>
      </c>
      <c r="AA1574" s="34">
        <f t="shared" si="287"/>
        <v>3.596470441135721E-05</v>
      </c>
      <c r="AB1574" s="33" t="s">
        <v>1728</v>
      </c>
      <c r="AC1574" s="35">
        <v>44907</v>
      </c>
      <c r="AD1574" s="33">
        <v>60</v>
      </c>
      <c r="AE1574" s="36">
        <f t="shared" si="288"/>
        <v>44967</v>
      </c>
    </row>
    <row r="1575" spans="2:31" ht="14.5" hidden="1">
      <c r="B1575" s="29" t="s">
        <v>1691</v>
      </c>
      <c r="C1575" s="30" t="str">
        <f t="shared" si="278"/>
        <v>(Acreedores quirografarios)</v>
      </c>
      <c r="D1575" s="30">
        <v>5</v>
      </c>
      <c r="E1575" s="30" t="s">
        <v>5232</v>
      </c>
      <c r="F1575" s="30" t="s">
        <v>5233</v>
      </c>
      <c r="G1575" s="30" t="s">
        <v>3909</v>
      </c>
      <c r="H1575" s="31" t="s">
        <v>1693</v>
      </c>
      <c r="I1575" s="31" t="s">
        <v>48</v>
      </c>
      <c r="J1575" s="32">
        <v>833000</v>
      </c>
      <c r="K1575" s="33">
        <f t="shared" si="279"/>
        <v>152.89537406836692</v>
      </c>
      <c r="L1575" s="33">
        <v>729288</v>
      </c>
      <c r="M1575" s="33">
        <v>0</v>
      </c>
      <c r="N1575" s="33">
        <v>0</v>
      </c>
      <c r="O1575" s="33">
        <v>0</v>
      </c>
      <c r="P1575" s="33">
        <f t="shared" si="280"/>
        <v>833000</v>
      </c>
      <c r="Q1575" s="33">
        <f t="shared" si="281"/>
        <v>152.89537406836692</v>
      </c>
      <c r="R1575" s="33">
        <f t="shared" si="282"/>
        <v>729288</v>
      </c>
      <c r="S1575" s="33"/>
      <c r="T1575" s="30" t="str">
        <f t="shared" si="283"/>
        <v>COP</v>
      </c>
      <c r="U1575" s="33">
        <v>0</v>
      </c>
      <c r="V1575" s="33">
        <v>0</v>
      </c>
      <c r="W1575" s="33">
        <v>0</v>
      </c>
      <c r="X1575" s="33">
        <f t="shared" si="284"/>
        <v>833000</v>
      </c>
      <c r="Y1575" s="33">
        <f t="shared" si="285"/>
        <v>152.89537406836692</v>
      </c>
      <c r="Z1575" s="33">
        <f t="shared" si="286"/>
        <v>729288</v>
      </c>
      <c r="AA1575" s="34">
        <f t="shared" si="287"/>
        <v>1.7982352205678605E-05</v>
      </c>
      <c r="AB1575" s="33" t="s">
        <v>1728</v>
      </c>
      <c r="AC1575" s="35">
        <v>44915</v>
      </c>
      <c r="AD1575" s="33">
        <v>60</v>
      </c>
      <c r="AE1575" s="36">
        <f t="shared" si="288"/>
        <v>44975</v>
      </c>
    </row>
    <row r="1576" spans="2:31" ht="14.5" hidden="1">
      <c r="B1576" s="29" t="s">
        <v>1691</v>
      </c>
      <c r="C1576" s="30" t="str">
        <f t="shared" si="278"/>
        <v>(Acreedores quirografarios)</v>
      </c>
      <c r="D1576" s="30">
        <v>5</v>
      </c>
      <c r="E1576" s="30" t="s">
        <v>5232</v>
      </c>
      <c r="F1576" s="30" t="s">
        <v>5233</v>
      </c>
      <c r="G1576" s="30" t="s">
        <v>3909</v>
      </c>
      <c r="H1576" s="31" t="s">
        <v>1694</v>
      </c>
      <c r="I1576" s="31" t="s">
        <v>48</v>
      </c>
      <c r="J1576" s="32">
        <v>833000</v>
      </c>
      <c r="K1576" s="33">
        <f t="shared" si="279"/>
        <v>152.89537406836692</v>
      </c>
      <c r="L1576" s="33">
        <v>729288</v>
      </c>
      <c r="M1576" s="33">
        <v>0</v>
      </c>
      <c r="N1576" s="33">
        <v>0</v>
      </c>
      <c r="O1576" s="33">
        <v>0</v>
      </c>
      <c r="P1576" s="33">
        <f t="shared" si="280"/>
        <v>833000</v>
      </c>
      <c r="Q1576" s="33">
        <f t="shared" si="281"/>
        <v>152.89537406836692</v>
      </c>
      <c r="R1576" s="33">
        <f t="shared" si="282"/>
        <v>729288</v>
      </c>
      <c r="S1576" s="33"/>
      <c r="T1576" s="30" t="str">
        <f t="shared" si="283"/>
        <v>COP</v>
      </c>
      <c r="U1576" s="33">
        <v>0</v>
      </c>
      <c r="V1576" s="33">
        <v>0</v>
      </c>
      <c r="W1576" s="33">
        <v>0</v>
      </c>
      <c r="X1576" s="33">
        <f t="shared" si="284"/>
        <v>833000</v>
      </c>
      <c r="Y1576" s="33">
        <f t="shared" si="285"/>
        <v>152.89537406836692</v>
      </c>
      <c r="Z1576" s="33">
        <f t="shared" si="286"/>
        <v>729288</v>
      </c>
      <c r="AA1576" s="34">
        <f t="shared" si="287"/>
        <v>1.7982352205678605E-05</v>
      </c>
      <c r="AB1576" s="33" t="s">
        <v>1728</v>
      </c>
      <c r="AC1576" s="35">
        <v>44959</v>
      </c>
      <c r="AD1576" s="33">
        <v>60</v>
      </c>
      <c r="AE1576" s="36">
        <f t="shared" si="288"/>
        <v>45019</v>
      </c>
    </row>
    <row r="1577" spans="2:31" ht="14.5" hidden="1">
      <c r="B1577" s="29" t="s">
        <v>1695</v>
      </c>
      <c r="C1577" s="30" t="str">
        <f t="shared" si="278"/>
        <v>(Acreedores quirografarios)</v>
      </c>
      <c r="D1577" s="30">
        <v>5</v>
      </c>
      <c r="E1577" s="30" t="s">
        <v>5234</v>
      </c>
      <c r="F1577" s="30" t="s">
        <v>5235</v>
      </c>
      <c r="G1577" s="30" t="s">
        <v>5010</v>
      </c>
      <c r="H1577" s="31" t="s">
        <v>1696</v>
      </c>
      <c r="I1577" s="31" t="s">
        <v>48</v>
      </c>
      <c r="J1577" s="32">
        <v>49310255</v>
      </c>
      <c r="K1577" s="33">
        <f t="shared" si="279"/>
        <v>10090.316257324654</v>
      </c>
      <c r="L1577" s="33">
        <v>48129295</v>
      </c>
      <c r="M1577" s="33">
        <v>0</v>
      </c>
      <c r="N1577" s="33">
        <v>0</v>
      </c>
      <c r="O1577" s="33">
        <v>0</v>
      </c>
      <c r="P1577" s="33">
        <f t="shared" si="280"/>
        <v>49310255</v>
      </c>
      <c r="Q1577" s="33">
        <f t="shared" si="281"/>
        <v>10090.316257324654</v>
      </c>
      <c r="R1577" s="33">
        <f t="shared" si="282"/>
        <v>48129295</v>
      </c>
      <c r="S1577" s="33"/>
      <c r="T1577" s="30" t="str">
        <f t="shared" si="283"/>
        <v>COP</v>
      </c>
      <c r="U1577" s="33">
        <v>0</v>
      </c>
      <c r="V1577" s="33">
        <v>0</v>
      </c>
      <c r="W1577" s="33">
        <v>0</v>
      </c>
      <c r="X1577" s="33">
        <f t="shared" si="284"/>
        <v>49310255</v>
      </c>
      <c r="Y1577" s="33">
        <f t="shared" si="285"/>
        <v>10090.316257324654</v>
      </c>
      <c r="Z1577" s="33">
        <f t="shared" si="286"/>
        <v>48129295</v>
      </c>
      <c r="AA1577" s="34">
        <f t="shared" si="287"/>
        <v>0.0011867436926166429</v>
      </c>
      <c r="AB1577" s="33" t="s">
        <v>953</v>
      </c>
      <c r="AC1577" s="35">
        <v>44869</v>
      </c>
      <c r="AD1577" s="33">
        <v>60</v>
      </c>
      <c r="AE1577" s="36">
        <f t="shared" si="288"/>
        <v>44929</v>
      </c>
    </row>
    <row r="1578" spans="2:31" ht="14.5" hidden="1">
      <c r="B1578" s="29" t="s">
        <v>1695</v>
      </c>
      <c r="C1578" s="30" t="str">
        <f t="shared" si="278"/>
        <v>(Acreedores quirografarios)</v>
      </c>
      <c r="D1578" s="30">
        <v>5</v>
      </c>
      <c r="E1578" s="30" t="s">
        <v>5234</v>
      </c>
      <c r="F1578" s="30" t="s">
        <v>5235</v>
      </c>
      <c r="G1578" s="30" t="s">
        <v>5010</v>
      </c>
      <c r="H1578" s="31" t="s">
        <v>1697</v>
      </c>
      <c r="I1578" s="31" t="s">
        <v>48</v>
      </c>
      <c r="J1578" s="32">
        <v>27692464</v>
      </c>
      <c r="K1578" s="33">
        <f t="shared" si="279"/>
        <v>5666.6857448347428</v>
      </c>
      <c r="L1578" s="33">
        <v>27029241</v>
      </c>
      <c r="M1578" s="33">
        <v>0</v>
      </c>
      <c r="N1578" s="33">
        <v>0</v>
      </c>
      <c r="O1578" s="33">
        <v>0</v>
      </c>
      <c r="P1578" s="33">
        <f t="shared" si="280"/>
        <v>27692464</v>
      </c>
      <c r="Q1578" s="33">
        <f t="shared" si="281"/>
        <v>5666.6857448347428</v>
      </c>
      <c r="R1578" s="33">
        <f t="shared" si="282"/>
        <v>27029241</v>
      </c>
      <c r="S1578" s="33"/>
      <c r="T1578" s="30" t="str">
        <f t="shared" si="283"/>
        <v>COP</v>
      </c>
      <c r="U1578" s="33">
        <v>0</v>
      </c>
      <c r="V1578" s="33">
        <v>0</v>
      </c>
      <c r="W1578" s="33">
        <v>0</v>
      </c>
      <c r="X1578" s="33">
        <f t="shared" si="284"/>
        <v>27692464</v>
      </c>
      <c r="Y1578" s="33">
        <f t="shared" si="285"/>
        <v>5666.6857448347428</v>
      </c>
      <c r="Z1578" s="33">
        <f t="shared" si="286"/>
        <v>27029241</v>
      </c>
      <c r="AA1578" s="34">
        <f t="shared" si="287"/>
        <v>0.00066647103958130207</v>
      </c>
      <c r="AB1578" s="33" t="s">
        <v>953</v>
      </c>
      <c r="AC1578" s="35">
        <v>44886</v>
      </c>
      <c r="AD1578" s="33">
        <v>60</v>
      </c>
      <c r="AE1578" s="36">
        <f t="shared" si="288"/>
        <v>44946</v>
      </c>
    </row>
    <row r="1579" spans="2:31" ht="14.5" hidden="1">
      <c r="B1579" s="29" t="s">
        <v>1695</v>
      </c>
      <c r="C1579" s="30" t="str">
        <f t="shared" si="278"/>
        <v>(Acreedores quirografarios)</v>
      </c>
      <c r="D1579" s="30">
        <v>5</v>
      </c>
      <c r="E1579" s="30" t="s">
        <v>5234</v>
      </c>
      <c r="F1579" s="30" t="s">
        <v>5235</v>
      </c>
      <c r="G1579" s="30" t="s">
        <v>5010</v>
      </c>
      <c r="H1579" s="31" t="s">
        <v>1698</v>
      </c>
      <c r="I1579" s="31" t="s">
        <v>48</v>
      </c>
      <c r="J1579" s="32">
        <v>49310255</v>
      </c>
      <c r="K1579" s="33">
        <f t="shared" si="279"/>
        <v>10090.316257324654</v>
      </c>
      <c r="L1579" s="33">
        <v>48129295</v>
      </c>
      <c r="M1579" s="33">
        <v>0</v>
      </c>
      <c r="N1579" s="33">
        <v>0</v>
      </c>
      <c r="O1579" s="33">
        <v>0</v>
      </c>
      <c r="P1579" s="33">
        <f t="shared" si="280"/>
        <v>49310255</v>
      </c>
      <c r="Q1579" s="33">
        <f t="shared" si="281"/>
        <v>10090.316257324654</v>
      </c>
      <c r="R1579" s="33">
        <f t="shared" si="282"/>
        <v>48129295</v>
      </c>
      <c r="S1579" s="33"/>
      <c r="T1579" s="30" t="str">
        <f t="shared" si="283"/>
        <v>COP</v>
      </c>
      <c r="U1579" s="33">
        <v>0</v>
      </c>
      <c r="V1579" s="33">
        <v>0</v>
      </c>
      <c r="W1579" s="33">
        <v>0</v>
      </c>
      <c r="X1579" s="33">
        <f t="shared" si="284"/>
        <v>49310255</v>
      </c>
      <c r="Y1579" s="33">
        <f t="shared" si="285"/>
        <v>10090.316257324654</v>
      </c>
      <c r="Z1579" s="33">
        <f t="shared" si="286"/>
        <v>48129295</v>
      </c>
      <c r="AA1579" s="34">
        <f t="shared" si="287"/>
        <v>0.0011867436926166429</v>
      </c>
      <c r="AB1579" s="33" t="s">
        <v>953</v>
      </c>
      <c r="AC1579" s="35">
        <v>44896</v>
      </c>
      <c r="AD1579" s="33">
        <v>60</v>
      </c>
      <c r="AE1579" s="36">
        <f t="shared" si="288"/>
        <v>44956</v>
      </c>
    </row>
    <row r="1580" spans="2:31" ht="14.5" hidden="1">
      <c r="B1580" s="29" t="s">
        <v>1695</v>
      </c>
      <c r="C1580" s="30" t="str">
        <f t="shared" si="278"/>
        <v>(Acreedores quirografarios)</v>
      </c>
      <c r="D1580" s="30">
        <v>5</v>
      </c>
      <c r="E1580" s="30" t="s">
        <v>5234</v>
      </c>
      <c r="F1580" s="30" t="s">
        <v>5235</v>
      </c>
      <c r="G1580" s="30" t="s">
        <v>5010</v>
      </c>
      <c r="H1580" s="31" t="s">
        <v>1699</v>
      </c>
      <c r="I1580" s="31" t="s">
        <v>48</v>
      </c>
      <c r="J1580" s="32">
        <v>27692464</v>
      </c>
      <c r="K1580" s="33">
        <f t="shared" si="279"/>
        <v>5666.6857448347428</v>
      </c>
      <c r="L1580" s="33">
        <v>27029241</v>
      </c>
      <c r="M1580" s="33">
        <v>0</v>
      </c>
      <c r="N1580" s="33">
        <v>0</v>
      </c>
      <c r="O1580" s="33">
        <v>0</v>
      </c>
      <c r="P1580" s="33">
        <f t="shared" si="280"/>
        <v>27692464</v>
      </c>
      <c r="Q1580" s="33">
        <f t="shared" si="281"/>
        <v>5666.6857448347428</v>
      </c>
      <c r="R1580" s="33">
        <f t="shared" si="282"/>
        <v>27029241</v>
      </c>
      <c r="S1580" s="33"/>
      <c r="T1580" s="30" t="str">
        <f t="shared" si="283"/>
        <v>COP</v>
      </c>
      <c r="U1580" s="33">
        <v>0</v>
      </c>
      <c r="V1580" s="33">
        <v>0</v>
      </c>
      <c r="W1580" s="33">
        <v>0</v>
      </c>
      <c r="X1580" s="33">
        <f t="shared" si="284"/>
        <v>27692464</v>
      </c>
      <c r="Y1580" s="33">
        <f t="shared" si="285"/>
        <v>5666.6857448347428</v>
      </c>
      <c r="Z1580" s="33">
        <f t="shared" si="286"/>
        <v>27029241</v>
      </c>
      <c r="AA1580" s="34">
        <f t="shared" si="287"/>
        <v>0.00066647103958130207</v>
      </c>
      <c r="AB1580" s="33" t="s">
        <v>953</v>
      </c>
      <c r="AC1580" s="35">
        <v>44910</v>
      </c>
      <c r="AD1580" s="33">
        <v>60</v>
      </c>
      <c r="AE1580" s="36">
        <f t="shared" si="288"/>
        <v>44970</v>
      </c>
    </row>
    <row r="1581" spans="2:31" ht="14.5" hidden="1">
      <c r="B1581" s="29" t="s">
        <v>1695</v>
      </c>
      <c r="C1581" s="30" t="str">
        <f t="shared" si="278"/>
        <v>(Acreedores quirografarios)</v>
      </c>
      <c r="D1581" s="30">
        <v>5</v>
      </c>
      <c r="E1581" s="30" t="s">
        <v>5234</v>
      </c>
      <c r="F1581" s="30" t="s">
        <v>5235</v>
      </c>
      <c r="G1581" s="30" t="s">
        <v>5010</v>
      </c>
      <c r="H1581" s="31" t="s">
        <v>1700</v>
      </c>
      <c r="I1581" s="31" t="s">
        <v>48</v>
      </c>
      <c r="J1581" s="32">
        <v>49310255</v>
      </c>
      <c r="K1581" s="33">
        <f t="shared" si="279"/>
        <v>10090.316257324654</v>
      </c>
      <c r="L1581" s="33">
        <v>48129295</v>
      </c>
      <c r="M1581" s="33">
        <v>0</v>
      </c>
      <c r="N1581" s="33">
        <v>0</v>
      </c>
      <c r="O1581" s="33">
        <v>0</v>
      </c>
      <c r="P1581" s="33">
        <f t="shared" si="280"/>
        <v>49310255</v>
      </c>
      <c r="Q1581" s="33">
        <f t="shared" si="281"/>
        <v>10090.316257324654</v>
      </c>
      <c r="R1581" s="33">
        <f t="shared" si="282"/>
        <v>48129295</v>
      </c>
      <c r="S1581" s="33"/>
      <c r="T1581" s="30" t="str">
        <f t="shared" si="283"/>
        <v>COP</v>
      </c>
      <c r="U1581" s="33">
        <v>0</v>
      </c>
      <c r="V1581" s="33">
        <v>0</v>
      </c>
      <c r="W1581" s="33">
        <v>0</v>
      </c>
      <c r="X1581" s="33">
        <f t="shared" si="284"/>
        <v>49310255</v>
      </c>
      <c r="Y1581" s="33">
        <f t="shared" si="285"/>
        <v>10090.316257324654</v>
      </c>
      <c r="Z1581" s="33">
        <f t="shared" si="286"/>
        <v>48129295</v>
      </c>
      <c r="AA1581" s="34">
        <f t="shared" si="287"/>
        <v>0.0011867436926166429</v>
      </c>
      <c r="AB1581" s="33" t="s">
        <v>953</v>
      </c>
      <c r="AC1581" s="35">
        <v>44915</v>
      </c>
      <c r="AD1581" s="33">
        <v>60</v>
      </c>
      <c r="AE1581" s="36">
        <f t="shared" si="288"/>
        <v>44975</v>
      </c>
    </row>
    <row r="1582" spans="2:31" ht="14.5" hidden="1">
      <c r="B1582" s="29" t="s">
        <v>1695</v>
      </c>
      <c r="C1582" s="30" t="str">
        <f t="shared" si="278"/>
        <v>(Acreedores quirografarios)</v>
      </c>
      <c r="D1582" s="30">
        <v>5</v>
      </c>
      <c r="E1582" s="30" t="s">
        <v>5234</v>
      </c>
      <c r="F1582" s="30" t="s">
        <v>5235</v>
      </c>
      <c r="G1582" s="30" t="s">
        <v>5010</v>
      </c>
      <c r="H1582" s="31" t="s">
        <v>1701</v>
      </c>
      <c r="I1582" s="31" t="s">
        <v>48</v>
      </c>
      <c r="J1582" s="32">
        <v>27692464</v>
      </c>
      <c r="K1582" s="33">
        <f t="shared" si="279"/>
        <v>5666.6857448347428</v>
      </c>
      <c r="L1582" s="33">
        <v>27029241</v>
      </c>
      <c r="M1582" s="33">
        <v>0</v>
      </c>
      <c r="N1582" s="33">
        <v>0</v>
      </c>
      <c r="O1582" s="33">
        <v>0</v>
      </c>
      <c r="P1582" s="33">
        <f t="shared" si="280"/>
        <v>27692464</v>
      </c>
      <c r="Q1582" s="33">
        <f t="shared" si="281"/>
        <v>5666.6857448347428</v>
      </c>
      <c r="R1582" s="33">
        <f t="shared" si="282"/>
        <v>27029241</v>
      </c>
      <c r="S1582" s="33"/>
      <c r="T1582" s="30" t="str">
        <f t="shared" si="283"/>
        <v>COP</v>
      </c>
      <c r="U1582" s="33">
        <v>0</v>
      </c>
      <c r="V1582" s="33">
        <v>0</v>
      </c>
      <c r="W1582" s="33">
        <v>0</v>
      </c>
      <c r="X1582" s="33">
        <f t="shared" si="284"/>
        <v>27692464</v>
      </c>
      <c r="Y1582" s="33">
        <f t="shared" si="285"/>
        <v>5666.6857448347428</v>
      </c>
      <c r="Z1582" s="33">
        <f t="shared" si="286"/>
        <v>27029241</v>
      </c>
      <c r="AA1582" s="34">
        <f t="shared" si="287"/>
        <v>0.00066647103958130207</v>
      </c>
      <c r="AB1582" s="33" t="s">
        <v>953</v>
      </c>
      <c r="AC1582" s="35">
        <v>44946</v>
      </c>
      <c r="AD1582" s="33">
        <v>60</v>
      </c>
      <c r="AE1582" s="36">
        <f t="shared" si="288"/>
        <v>45006</v>
      </c>
    </row>
    <row r="1583" spans="2:31" ht="14.5" hidden="1">
      <c r="B1583" s="29" t="s">
        <v>1695</v>
      </c>
      <c r="C1583" s="30" t="str">
        <f t="shared" si="278"/>
        <v>(Acreedores quirografarios)</v>
      </c>
      <c r="D1583" s="30">
        <v>5</v>
      </c>
      <c r="E1583" s="30" t="s">
        <v>5234</v>
      </c>
      <c r="F1583" s="30" t="s">
        <v>5235</v>
      </c>
      <c r="G1583" s="30" t="s">
        <v>5010</v>
      </c>
      <c r="H1583" s="31" t="s">
        <v>1702</v>
      </c>
      <c r="I1583" s="31" t="s">
        <v>48</v>
      </c>
      <c r="J1583" s="32">
        <v>49310255</v>
      </c>
      <c r="K1583" s="33">
        <f t="shared" si="279"/>
        <v>10090.316257324654</v>
      </c>
      <c r="L1583" s="33">
        <v>48129295</v>
      </c>
      <c r="M1583" s="33">
        <v>0</v>
      </c>
      <c r="N1583" s="33">
        <v>0</v>
      </c>
      <c r="O1583" s="33">
        <v>0</v>
      </c>
      <c r="P1583" s="33">
        <f t="shared" si="280"/>
        <v>49310255</v>
      </c>
      <c r="Q1583" s="33">
        <f t="shared" si="281"/>
        <v>10090.316257324654</v>
      </c>
      <c r="R1583" s="33">
        <f t="shared" si="282"/>
        <v>48129295</v>
      </c>
      <c r="S1583" s="33"/>
      <c r="T1583" s="30" t="str">
        <f t="shared" si="283"/>
        <v>COP</v>
      </c>
      <c r="U1583" s="33">
        <v>0</v>
      </c>
      <c r="V1583" s="33">
        <v>0</v>
      </c>
      <c r="W1583" s="33">
        <v>0</v>
      </c>
      <c r="X1583" s="33">
        <f t="shared" si="284"/>
        <v>49310255</v>
      </c>
      <c r="Y1583" s="33">
        <f t="shared" si="285"/>
        <v>10090.316257324654</v>
      </c>
      <c r="Z1583" s="33">
        <f t="shared" si="286"/>
        <v>48129295</v>
      </c>
      <c r="AA1583" s="34">
        <f t="shared" si="287"/>
        <v>0.0011867436926166429</v>
      </c>
      <c r="AB1583" s="33" t="s">
        <v>953</v>
      </c>
      <c r="AC1583" s="35">
        <v>44963</v>
      </c>
      <c r="AD1583" s="33">
        <v>60</v>
      </c>
      <c r="AE1583" s="36">
        <f t="shared" si="288"/>
        <v>45023</v>
      </c>
    </row>
    <row r="1584" spans="2:31" ht="14.5" hidden="1">
      <c r="B1584" s="29" t="s">
        <v>1703</v>
      </c>
      <c r="C1584" s="30" t="str">
        <f t="shared" si="278"/>
        <v>(Acreedores quirografarios)</v>
      </c>
      <c r="D1584" s="30">
        <v>5</v>
      </c>
      <c r="E1584" s="30" t="s">
        <v>5236</v>
      </c>
      <c r="F1584" s="30" t="s">
        <v>5237</v>
      </c>
      <c r="G1584" s="30" t="s">
        <v>3909</v>
      </c>
      <c r="H1584" s="31" t="s">
        <v>1704</v>
      </c>
      <c r="I1584" s="31" t="s">
        <v>48</v>
      </c>
      <c r="J1584" s="32">
        <v>1175900</v>
      </c>
      <c r="K1584" s="33">
        <f t="shared" si="279"/>
        <v>241.59711521326665</v>
      </c>
      <c r="L1584" s="33">
        <v>1152382</v>
      </c>
      <c r="M1584" s="33">
        <v>0</v>
      </c>
      <c r="N1584" s="33">
        <v>0</v>
      </c>
      <c r="O1584" s="33">
        <v>0</v>
      </c>
      <c r="P1584" s="33">
        <f t="shared" si="280"/>
        <v>1175900</v>
      </c>
      <c r="Q1584" s="33">
        <f t="shared" si="281"/>
        <v>241.59711521326665</v>
      </c>
      <c r="R1584" s="33">
        <f t="shared" si="282"/>
        <v>1152382</v>
      </c>
      <c r="S1584" s="33"/>
      <c r="T1584" s="30" t="str">
        <f t="shared" si="283"/>
        <v>COP</v>
      </c>
      <c r="U1584" s="33">
        <v>0</v>
      </c>
      <c r="V1584" s="33">
        <v>0</v>
      </c>
      <c r="W1584" s="33">
        <v>0</v>
      </c>
      <c r="X1584" s="33">
        <f t="shared" si="284"/>
        <v>1175900</v>
      </c>
      <c r="Y1584" s="33">
        <f t="shared" si="285"/>
        <v>241.59711521326665</v>
      </c>
      <c r="Z1584" s="33">
        <f t="shared" si="286"/>
        <v>1152382</v>
      </c>
      <c r="AA1584" s="34">
        <f t="shared" si="287"/>
        <v>2.8414753841396433E-05</v>
      </c>
      <c r="AB1584" s="33" t="s">
        <v>5238</v>
      </c>
      <c r="AC1584" s="35">
        <v>44929</v>
      </c>
      <c r="AD1584" s="33">
        <v>60</v>
      </c>
      <c r="AE1584" s="36">
        <f t="shared" si="288"/>
        <v>44989</v>
      </c>
    </row>
    <row r="1585" spans="2:31" ht="14.5" hidden="1">
      <c r="B1585" s="29" t="s">
        <v>1703</v>
      </c>
      <c r="C1585" s="30" t="str">
        <f t="shared" si="278"/>
        <v>(Acreedores quirografarios)</v>
      </c>
      <c r="D1585" s="30">
        <v>5</v>
      </c>
      <c r="E1585" s="30" t="s">
        <v>5236</v>
      </c>
      <c r="F1585" s="30" t="s">
        <v>5237</v>
      </c>
      <c r="G1585" s="30" t="s">
        <v>3909</v>
      </c>
      <c r="H1585" s="31" t="s">
        <v>1705</v>
      </c>
      <c r="I1585" s="31" t="s">
        <v>48</v>
      </c>
      <c r="J1585" s="32">
        <v>1453100</v>
      </c>
      <c r="K1585" s="33">
        <f t="shared" si="279"/>
        <v>298.54984957598248</v>
      </c>
      <c r="L1585" s="33">
        <v>1424038</v>
      </c>
      <c r="M1585" s="33">
        <v>0</v>
      </c>
      <c r="N1585" s="33">
        <v>0</v>
      </c>
      <c r="O1585" s="33">
        <v>0</v>
      </c>
      <c r="P1585" s="33">
        <f t="shared" si="280"/>
        <v>1453100</v>
      </c>
      <c r="Q1585" s="33">
        <f t="shared" si="281"/>
        <v>298.54984957598248</v>
      </c>
      <c r="R1585" s="33">
        <f t="shared" si="282"/>
        <v>1424038</v>
      </c>
      <c r="S1585" s="33"/>
      <c r="T1585" s="30" t="str">
        <f t="shared" si="283"/>
        <v>COP</v>
      </c>
      <c r="U1585" s="33">
        <v>0</v>
      </c>
      <c r="V1585" s="33">
        <v>0</v>
      </c>
      <c r="W1585" s="33">
        <v>0</v>
      </c>
      <c r="X1585" s="33">
        <f t="shared" si="284"/>
        <v>1453100</v>
      </c>
      <c r="Y1585" s="33">
        <f t="shared" si="285"/>
        <v>298.54984957598248</v>
      </c>
      <c r="Z1585" s="33">
        <f t="shared" si="286"/>
        <v>1424038</v>
      </c>
      <c r="AA1585" s="34">
        <f t="shared" si="287"/>
        <v>3.5113086833007196E-05</v>
      </c>
      <c r="AB1585" s="33" t="s">
        <v>5238</v>
      </c>
      <c r="AC1585" s="35">
        <v>44962</v>
      </c>
      <c r="AD1585" s="33">
        <v>60</v>
      </c>
      <c r="AE1585" s="36">
        <f t="shared" si="288"/>
        <v>45022</v>
      </c>
    </row>
    <row r="1586" spans="2:31" ht="14.5" hidden="1">
      <c r="B1586" s="29" t="s">
        <v>1703</v>
      </c>
      <c r="C1586" s="30" t="str">
        <f t="shared" si="278"/>
        <v>(Acreedores quirografarios)</v>
      </c>
      <c r="D1586" s="30">
        <v>5</v>
      </c>
      <c r="E1586" s="30" t="s">
        <v>5236</v>
      </c>
      <c r="F1586" s="30" t="s">
        <v>5237</v>
      </c>
      <c r="G1586" s="30" t="s">
        <v>3909</v>
      </c>
      <c r="H1586" s="31" t="s">
        <v>1706</v>
      </c>
      <c r="I1586" s="31" t="s">
        <v>48</v>
      </c>
      <c r="J1586" s="32">
        <v>1052900</v>
      </c>
      <c r="K1586" s="33">
        <f t="shared" si="279"/>
        <v>216.32588026877153</v>
      </c>
      <c r="L1586" s="33">
        <v>1031842</v>
      </c>
      <c r="M1586" s="33">
        <v>0</v>
      </c>
      <c r="N1586" s="33">
        <v>0</v>
      </c>
      <c r="O1586" s="33">
        <v>0</v>
      </c>
      <c r="P1586" s="33">
        <f t="shared" si="280"/>
        <v>1052900</v>
      </c>
      <c r="Q1586" s="33">
        <f t="shared" si="281"/>
        <v>216.32588026877153</v>
      </c>
      <c r="R1586" s="33">
        <f t="shared" si="282"/>
        <v>1031842</v>
      </c>
      <c r="S1586" s="33"/>
      <c r="T1586" s="30" t="str">
        <f t="shared" si="283"/>
        <v>COP</v>
      </c>
      <c r="U1586" s="33">
        <v>0</v>
      </c>
      <c r="V1586" s="33">
        <v>0</v>
      </c>
      <c r="W1586" s="33">
        <v>0</v>
      </c>
      <c r="X1586" s="33">
        <f t="shared" si="284"/>
        <v>1052900</v>
      </c>
      <c r="Y1586" s="33">
        <f t="shared" si="285"/>
        <v>216.32588026877153</v>
      </c>
      <c r="Z1586" s="33">
        <f t="shared" si="286"/>
        <v>1031842</v>
      </c>
      <c r="AA1586" s="34">
        <f t="shared" si="287"/>
        <v>2.5442549808322396E-05</v>
      </c>
      <c r="AB1586" s="33" t="s">
        <v>5238</v>
      </c>
      <c r="AC1586" s="35">
        <v>44962</v>
      </c>
      <c r="AD1586" s="33">
        <v>60</v>
      </c>
      <c r="AE1586" s="36">
        <f t="shared" si="288"/>
        <v>45022</v>
      </c>
    </row>
    <row r="1587" spans="2:31" ht="14.5" hidden="1">
      <c r="B1587" s="29" t="s">
        <v>1707</v>
      </c>
      <c r="C1587" s="30" t="str">
        <f t="shared" si="278"/>
        <v>(Acreedores quirografarios)</v>
      </c>
      <c r="D1587" s="30">
        <v>5</v>
      </c>
      <c r="E1587" s="30" t="s">
        <v>5239</v>
      </c>
      <c r="F1587" s="30" t="s">
        <v>5240</v>
      </c>
      <c r="G1587" s="30" t="s">
        <v>5010</v>
      </c>
      <c r="H1587" s="31" t="s">
        <v>1708</v>
      </c>
      <c r="I1587" s="31" t="s">
        <v>48</v>
      </c>
      <c r="J1587" s="32">
        <v>14601105</v>
      </c>
      <c r="K1587" s="33">
        <f t="shared" si="279"/>
        <v>2886.2305942534877</v>
      </c>
      <c r="L1587" s="33">
        <v>13766887</v>
      </c>
      <c r="M1587" s="33">
        <v>0</v>
      </c>
      <c r="N1587" s="33">
        <v>0</v>
      </c>
      <c r="O1587" s="33">
        <v>0</v>
      </c>
      <c r="P1587" s="33">
        <f t="shared" si="280"/>
        <v>14601105</v>
      </c>
      <c r="Q1587" s="33">
        <f t="shared" si="281"/>
        <v>2886.2305942534877</v>
      </c>
      <c r="R1587" s="33">
        <f t="shared" si="282"/>
        <v>13766887</v>
      </c>
      <c r="S1587" s="33"/>
      <c r="T1587" s="30" t="str">
        <f t="shared" si="283"/>
        <v>COP</v>
      </c>
      <c r="U1587" s="33">
        <v>0</v>
      </c>
      <c r="V1587" s="33">
        <v>0</v>
      </c>
      <c r="W1587" s="33">
        <v>0</v>
      </c>
      <c r="X1587" s="33">
        <f t="shared" si="284"/>
        <v>14601105</v>
      </c>
      <c r="Y1587" s="33">
        <f t="shared" si="285"/>
        <v>2886.2305942534877</v>
      </c>
      <c r="Z1587" s="33">
        <f t="shared" si="286"/>
        <v>13766887</v>
      </c>
      <c r="AA1587" s="34">
        <f t="shared" si="287"/>
        <v>0.00033945575795814293</v>
      </c>
      <c r="AB1587" s="33" t="s">
        <v>5241</v>
      </c>
      <c r="AC1587" s="35">
        <v>44881</v>
      </c>
      <c r="AD1587" s="33">
        <v>90</v>
      </c>
      <c r="AE1587" s="36">
        <f t="shared" si="288"/>
        <v>44971</v>
      </c>
    </row>
    <row r="1588" spans="2:31" ht="14.5" hidden="1">
      <c r="B1588" s="29" t="s">
        <v>1707</v>
      </c>
      <c r="C1588" s="30" t="str">
        <f t="shared" si="278"/>
        <v>(Acreedores quirografarios)</v>
      </c>
      <c r="D1588" s="30">
        <v>5</v>
      </c>
      <c r="E1588" s="30" t="s">
        <v>5239</v>
      </c>
      <c r="F1588" s="30" t="s">
        <v>5240</v>
      </c>
      <c r="G1588" s="30" t="s">
        <v>5010</v>
      </c>
      <c r="H1588" s="31" t="s">
        <v>1709</v>
      </c>
      <c r="I1588" s="31" t="s">
        <v>48</v>
      </c>
      <c r="J1588" s="32">
        <v>8535142</v>
      </c>
      <c r="K1588" s="33">
        <f t="shared" si="279"/>
        <v>1678.8727108818935</v>
      </c>
      <c r="L1588" s="33">
        <v>8007971</v>
      </c>
      <c r="M1588" s="33">
        <v>0</v>
      </c>
      <c r="N1588" s="33">
        <v>0</v>
      </c>
      <c r="O1588" s="33">
        <v>0</v>
      </c>
      <c r="P1588" s="33">
        <f t="shared" si="280"/>
        <v>8535142</v>
      </c>
      <c r="Q1588" s="33">
        <f t="shared" si="281"/>
        <v>1678.8727108818935</v>
      </c>
      <c r="R1588" s="33">
        <f t="shared" si="282"/>
        <v>8007971</v>
      </c>
      <c r="S1588" s="33"/>
      <c r="T1588" s="30" t="str">
        <f t="shared" si="283"/>
        <v>COP</v>
      </c>
      <c r="U1588" s="33">
        <v>0</v>
      </c>
      <c r="V1588" s="33">
        <v>0</v>
      </c>
      <c r="W1588" s="33">
        <v>0</v>
      </c>
      <c r="X1588" s="33">
        <f t="shared" si="284"/>
        <v>8535142</v>
      </c>
      <c r="Y1588" s="33">
        <f t="shared" si="285"/>
        <v>1678.8727108818935</v>
      </c>
      <c r="Z1588" s="33">
        <f t="shared" si="286"/>
        <v>8007971</v>
      </c>
      <c r="AA1588" s="34">
        <f t="shared" si="287"/>
        <v>0.00019745581303251981</v>
      </c>
      <c r="AB1588" s="33" t="s">
        <v>5241</v>
      </c>
      <c r="AC1588" s="35">
        <v>44881</v>
      </c>
      <c r="AD1588" s="33">
        <v>90</v>
      </c>
      <c r="AE1588" s="36">
        <f t="shared" si="288"/>
        <v>44971</v>
      </c>
    </row>
    <row r="1589" spans="2:31" ht="14.5" hidden="1">
      <c r="B1589" s="29" t="s">
        <v>1707</v>
      </c>
      <c r="C1589" s="30" t="str">
        <f t="shared" si="278"/>
        <v>(Acreedores quirografarios)</v>
      </c>
      <c r="D1589" s="30">
        <v>5</v>
      </c>
      <c r="E1589" s="30" t="s">
        <v>5239</v>
      </c>
      <c r="F1589" s="30" t="s">
        <v>5240</v>
      </c>
      <c r="G1589" s="30" t="s">
        <v>5010</v>
      </c>
      <c r="H1589" s="31" t="s">
        <v>1710</v>
      </c>
      <c r="I1589" s="31" t="s">
        <v>48</v>
      </c>
      <c r="J1589" s="32">
        <v>6757486</v>
      </c>
      <c r="K1589" s="33">
        <f t="shared" si="279"/>
        <v>1334.241537993857</v>
      </c>
      <c r="L1589" s="33">
        <v>6364132</v>
      </c>
      <c r="M1589" s="33">
        <v>0</v>
      </c>
      <c r="N1589" s="33">
        <v>0</v>
      </c>
      <c r="O1589" s="33">
        <v>0</v>
      </c>
      <c r="P1589" s="33">
        <f t="shared" si="280"/>
        <v>6757486</v>
      </c>
      <c r="Q1589" s="33">
        <f t="shared" si="281"/>
        <v>1334.241537993857</v>
      </c>
      <c r="R1589" s="33">
        <f t="shared" si="282"/>
        <v>6364132</v>
      </c>
      <c r="S1589" s="33"/>
      <c r="T1589" s="30" t="str">
        <f t="shared" si="283"/>
        <v>COP</v>
      </c>
      <c r="U1589" s="33">
        <v>0</v>
      </c>
      <c r="V1589" s="33">
        <v>0</v>
      </c>
      <c r="W1589" s="33">
        <v>0</v>
      </c>
      <c r="X1589" s="33">
        <f t="shared" si="284"/>
        <v>6757486</v>
      </c>
      <c r="Y1589" s="33">
        <f t="shared" si="285"/>
        <v>1334.241537993857</v>
      </c>
      <c r="Z1589" s="33">
        <f t="shared" si="286"/>
        <v>6364132</v>
      </c>
      <c r="AA1589" s="34">
        <f t="shared" si="287"/>
        <v>0.00015692300313103986</v>
      </c>
      <c r="AB1589" s="33" t="s">
        <v>5241</v>
      </c>
      <c r="AC1589" s="35">
        <v>44889</v>
      </c>
      <c r="AD1589" s="33">
        <v>90</v>
      </c>
      <c r="AE1589" s="36">
        <f t="shared" si="288"/>
        <v>44979</v>
      </c>
    </row>
    <row r="1590" spans="2:31" ht="14.5" hidden="1">
      <c r="B1590" s="29" t="s">
        <v>1707</v>
      </c>
      <c r="C1590" s="30" t="str">
        <f t="shared" si="278"/>
        <v>(Acreedores quirografarios)</v>
      </c>
      <c r="D1590" s="30">
        <v>5</v>
      </c>
      <c r="E1590" s="30" t="s">
        <v>5239</v>
      </c>
      <c r="F1590" s="30" t="s">
        <v>5240</v>
      </c>
      <c r="G1590" s="30" t="s">
        <v>5010</v>
      </c>
      <c r="H1590" s="31" t="s">
        <v>1711</v>
      </c>
      <c r="I1590" s="31" t="s">
        <v>48</v>
      </c>
      <c r="J1590" s="32">
        <v>2528931</v>
      </c>
      <c r="K1590" s="33">
        <f t="shared" si="279"/>
        <v>497.44373512793902</v>
      </c>
      <c r="L1590" s="33">
        <v>2372732</v>
      </c>
      <c r="M1590" s="33">
        <v>0</v>
      </c>
      <c r="N1590" s="33">
        <v>0</v>
      </c>
      <c r="O1590" s="33">
        <v>0</v>
      </c>
      <c r="P1590" s="33">
        <f t="shared" si="280"/>
        <v>2528931</v>
      </c>
      <c r="Q1590" s="33">
        <f t="shared" si="281"/>
        <v>497.44373512793902</v>
      </c>
      <c r="R1590" s="33">
        <f t="shared" si="282"/>
        <v>2372732</v>
      </c>
      <c r="S1590" s="33"/>
      <c r="T1590" s="30" t="str">
        <f t="shared" si="283"/>
        <v>COP</v>
      </c>
      <c r="U1590" s="33">
        <v>0</v>
      </c>
      <c r="V1590" s="33">
        <v>0</v>
      </c>
      <c r="W1590" s="33">
        <v>0</v>
      </c>
      <c r="X1590" s="33">
        <f t="shared" si="284"/>
        <v>2528931</v>
      </c>
      <c r="Y1590" s="33">
        <f t="shared" si="285"/>
        <v>497.44373512793902</v>
      </c>
      <c r="Z1590" s="33">
        <f t="shared" si="286"/>
        <v>2372732</v>
      </c>
      <c r="AA1590" s="34">
        <f t="shared" si="287"/>
        <v>5.8505422430760155E-05</v>
      </c>
      <c r="AB1590" s="33" t="s">
        <v>5241</v>
      </c>
      <c r="AC1590" s="35">
        <v>44889</v>
      </c>
      <c r="AD1590" s="33">
        <v>90</v>
      </c>
      <c r="AE1590" s="36">
        <f t="shared" si="288"/>
        <v>44979</v>
      </c>
    </row>
    <row r="1591" spans="2:31" ht="14.5" hidden="1">
      <c r="B1591" s="29" t="s">
        <v>1707</v>
      </c>
      <c r="C1591" s="30" t="str">
        <f t="shared" si="278"/>
        <v>(Acreedores quirografarios)</v>
      </c>
      <c r="D1591" s="30">
        <v>5</v>
      </c>
      <c r="E1591" s="30" t="s">
        <v>5239</v>
      </c>
      <c r="F1591" s="30" t="s">
        <v>5240</v>
      </c>
      <c r="G1591" s="30" t="s">
        <v>5010</v>
      </c>
      <c r="H1591" s="31" t="s">
        <v>1712</v>
      </c>
      <c r="I1591" s="31" t="s">
        <v>48</v>
      </c>
      <c r="J1591" s="32">
        <v>7513541</v>
      </c>
      <c r="K1591" s="33">
        <f t="shared" si="279"/>
        <v>1483.7768483285636</v>
      </c>
      <c r="L1591" s="33">
        <v>7077393</v>
      </c>
      <c r="M1591" s="33">
        <v>0</v>
      </c>
      <c r="N1591" s="33">
        <v>0</v>
      </c>
      <c r="O1591" s="33">
        <v>0</v>
      </c>
      <c r="P1591" s="33">
        <f t="shared" si="280"/>
        <v>7513541</v>
      </c>
      <c r="Q1591" s="33">
        <f t="shared" si="281"/>
        <v>1483.7768483285636</v>
      </c>
      <c r="R1591" s="33">
        <f t="shared" si="282"/>
        <v>7077393</v>
      </c>
      <c r="S1591" s="33"/>
      <c r="T1591" s="30" t="str">
        <f t="shared" si="283"/>
        <v>COP</v>
      </c>
      <c r="U1591" s="33">
        <v>0</v>
      </c>
      <c r="V1591" s="33">
        <v>0</v>
      </c>
      <c r="W1591" s="33">
        <v>0</v>
      </c>
      <c r="X1591" s="33">
        <f t="shared" si="284"/>
        <v>7513541</v>
      </c>
      <c r="Y1591" s="33">
        <f t="shared" si="285"/>
        <v>1483.7768483285636</v>
      </c>
      <c r="Z1591" s="33">
        <f t="shared" si="286"/>
        <v>7077393</v>
      </c>
      <c r="AA1591" s="34">
        <f t="shared" si="287"/>
        <v>0.00017451017104902909</v>
      </c>
      <c r="AB1591" s="33" t="s">
        <v>5241</v>
      </c>
      <c r="AC1591" s="35">
        <v>44904</v>
      </c>
      <c r="AD1591" s="33">
        <v>90</v>
      </c>
      <c r="AE1591" s="36">
        <f t="shared" si="288"/>
        <v>44994</v>
      </c>
    </row>
    <row r="1592" spans="2:31" ht="14.5" hidden="1">
      <c r="B1592" s="29" t="s">
        <v>1707</v>
      </c>
      <c r="C1592" s="30" t="str">
        <f t="shared" si="278"/>
        <v>(Acreedores quirografarios)</v>
      </c>
      <c r="D1592" s="30">
        <v>5</v>
      </c>
      <c r="E1592" s="30" t="s">
        <v>5239</v>
      </c>
      <c r="F1592" s="30" t="s">
        <v>5240</v>
      </c>
      <c r="G1592" s="30" t="s">
        <v>5010</v>
      </c>
      <c r="H1592" s="31" t="s">
        <v>1713</v>
      </c>
      <c r="I1592" s="31" t="s">
        <v>48</v>
      </c>
      <c r="J1592" s="32">
        <v>3161164</v>
      </c>
      <c r="K1592" s="33">
        <f t="shared" si="279"/>
        <v>621.80466890992375</v>
      </c>
      <c r="L1592" s="33">
        <v>2965915</v>
      </c>
      <c r="M1592" s="33">
        <v>0</v>
      </c>
      <c r="N1592" s="33">
        <v>0</v>
      </c>
      <c r="O1592" s="33">
        <v>0</v>
      </c>
      <c r="P1592" s="33">
        <f t="shared" si="280"/>
        <v>3161164</v>
      </c>
      <c r="Q1592" s="33">
        <f t="shared" si="281"/>
        <v>621.80466890992375</v>
      </c>
      <c r="R1592" s="33">
        <f t="shared" si="282"/>
        <v>2965915</v>
      </c>
      <c r="S1592" s="33"/>
      <c r="T1592" s="30" t="str">
        <f t="shared" si="283"/>
        <v>COP</v>
      </c>
      <c r="U1592" s="33">
        <v>0</v>
      </c>
      <c r="V1592" s="33">
        <v>0</v>
      </c>
      <c r="W1592" s="33">
        <v>0</v>
      </c>
      <c r="X1592" s="33">
        <f t="shared" si="284"/>
        <v>3161164</v>
      </c>
      <c r="Y1592" s="33">
        <f t="shared" si="285"/>
        <v>621.80466890992375</v>
      </c>
      <c r="Z1592" s="33">
        <f t="shared" si="286"/>
        <v>2965915</v>
      </c>
      <c r="AA1592" s="34">
        <f t="shared" si="287"/>
        <v>7.3131778038450183E-05</v>
      </c>
      <c r="AB1592" s="33" t="s">
        <v>5241</v>
      </c>
      <c r="AC1592" s="35">
        <v>44904</v>
      </c>
      <c r="AD1592" s="33">
        <v>90</v>
      </c>
      <c r="AE1592" s="36">
        <f t="shared" si="288"/>
        <v>44994</v>
      </c>
    </row>
    <row r="1593" spans="2:31" ht="14.5" hidden="1">
      <c r="B1593" s="29" t="s">
        <v>1707</v>
      </c>
      <c r="C1593" s="30" t="str">
        <f t="shared" si="278"/>
        <v>(Acreedores quirografarios)</v>
      </c>
      <c r="D1593" s="30">
        <v>5</v>
      </c>
      <c r="E1593" s="30" t="s">
        <v>5239</v>
      </c>
      <c r="F1593" s="30" t="s">
        <v>5240</v>
      </c>
      <c r="G1593" s="30" t="s">
        <v>5010</v>
      </c>
      <c r="H1593" s="31" t="s">
        <v>1714</v>
      </c>
      <c r="I1593" s="31" t="s">
        <v>48</v>
      </c>
      <c r="J1593" s="32">
        <v>2212815</v>
      </c>
      <c r="K1593" s="33">
        <f t="shared" si="279"/>
        <v>435.26337306204596</v>
      </c>
      <c r="L1593" s="33">
        <v>2076141</v>
      </c>
      <c r="M1593" s="33">
        <v>0</v>
      </c>
      <c r="N1593" s="33">
        <v>0</v>
      </c>
      <c r="O1593" s="33">
        <v>0</v>
      </c>
      <c r="P1593" s="33">
        <f t="shared" si="280"/>
        <v>2212815</v>
      </c>
      <c r="Q1593" s="33">
        <f t="shared" si="281"/>
        <v>435.26337306204596</v>
      </c>
      <c r="R1593" s="33">
        <f t="shared" si="282"/>
        <v>2076141</v>
      </c>
      <c r="S1593" s="33"/>
      <c r="T1593" s="30" t="str">
        <f t="shared" si="283"/>
        <v>COP</v>
      </c>
      <c r="U1593" s="33">
        <v>0</v>
      </c>
      <c r="V1593" s="33">
        <v>0</v>
      </c>
      <c r="W1593" s="33">
        <v>0</v>
      </c>
      <c r="X1593" s="33">
        <f t="shared" si="284"/>
        <v>2212815</v>
      </c>
      <c r="Y1593" s="33">
        <f t="shared" si="285"/>
        <v>435.26337306204596</v>
      </c>
      <c r="Z1593" s="33">
        <f t="shared" si="286"/>
        <v>2076141</v>
      </c>
      <c r="AA1593" s="34">
        <f t="shared" si="287"/>
        <v>5.1192256955619434E-05</v>
      </c>
      <c r="AB1593" s="33" t="s">
        <v>5241</v>
      </c>
      <c r="AC1593" s="35">
        <v>44923</v>
      </c>
      <c r="AD1593" s="33">
        <v>90</v>
      </c>
      <c r="AE1593" s="36">
        <f t="shared" si="288"/>
        <v>45013</v>
      </c>
    </row>
    <row r="1594" spans="2:31" ht="14.5" hidden="1">
      <c r="B1594" s="29" t="s">
        <v>1707</v>
      </c>
      <c r="C1594" s="30" t="str">
        <f t="shared" si="278"/>
        <v>(Acreedores quirografarios)</v>
      </c>
      <c r="D1594" s="30">
        <v>5</v>
      </c>
      <c r="E1594" s="30" t="s">
        <v>5239</v>
      </c>
      <c r="F1594" s="30" t="s">
        <v>5240</v>
      </c>
      <c r="G1594" s="30" t="s">
        <v>5010</v>
      </c>
      <c r="H1594" s="31" t="s">
        <v>1715</v>
      </c>
      <c r="I1594" s="31" t="s">
        <v>48</v>
      </c>
      <c r="J1594" s="32">
        <v>6787785</v>
      </c>
      <c r="K1594" s="33">
        <f t="shared" si="279"/>
        <v>1340.8677421721857</v>
      </c>
      <c r="L1594" s="33">
        <v>6395738</v>
      </c>
      <c r="M1594" s="33">
        <v>0</v>
      </c>
      <c r="N1594" s="33">
        <v>0</v>
      </c>
      <c r="O1594" s="33">
        <v>0</v>
      </c>
      <c r="P1594" s="33">
        <f t="shared" si="280"/>
        <v>6787785</v>
      </c>
      <c r="Q1594" s="33">
        <f t="shared" si="281"/>
        <v>1340.8677421721857</v>
      </c>
      <c r="R1594" s="33">
        <f t="shared" si="282"/>
        <v>6395738</v>
      </c>
      <c r="S1594" s="33"/>
      <c r="T1594" s="30" t="str">
        <f t="shared" si="283"/>
        <v>COP</v>
      </c>
      <c r="U1594" s="33">
        <v>0</v>
      </c>
      <c r="V1594" s="33">
        <v>0</v>
      </c>
      <c r="W1594" s="33">
        <v>0</v>
      </c>
      <c r="X1594" s="33">
        <f t="shared" si="284"/>
        <v>6787785</v>
      </c>
      <c r="Y1594" s="33">
        <f t="shared" si="285"/>
        <v>1340.8677421721857</v>
      </c>
      <c r="Z1594" s="33">
        <f t="shared" si="286"/>
        <v>6395738</v>
      </c>
      <c r="AA1594" s="34">
        <f t="shared" si="287"/>
        <v>0.00015770232518736422</v>
      </c>
      <c r="AB1594" s="33" t="s">
        <v>5241</v>
      </c>
      <c r="AC1594" s="35">
        <v>44923</v>
      </c>
      <c r="AD1594" s="33">
        <v>90</v>
      </c>
      <c r="AE1594" s="36">
        <f t="shared" si="288"/>
        <v>45013</v>
      </c>
    </row>
    <row r="1595" spans="2:31" ht="14.5" hidden="1">
      <c r="B1595" s="29" t="s">
        <v>1707</v>
      </c>
      <c r="C1595" s="30" t="str">
        <f t="shared" si="278"/>
        <v>(Acreedores quirografarios)</v>
      </c>
      <c r="D1595" s="30">
        <v>5</v>
      </c>
      <c r="E1595" s="30" t="s">
        <v>5239</v>
      </c>
      <c r="F1595" s="30" t="s">
        <v>5240</v>
      </c>
      <c r="G1595" s="30" t="s">
        <v>5010</v>
      </c>
      <c r="H1595" s="31" t="s">
        <v>1716</v>
      </c>
      <c r="I1595" s="31" t="s">
        <v>48</v>
      </c>
      <c r="J1595" s="32">
        <v>3477280</v>
      </c>
      <c r="K1595" s="33">
        <f t="shared" si="279"/>
        <v>683.98545027621412</v>
      </c>
      <c r="L1595" s="33">
        <v>3262508</v>
      </c>
      <c r="M1595" s="33">
        <v>0</v>
      </c>
      <c r="N1595" s="33">
        <v>0</v>
      </c>
      <c r="O1595" s="33">
        <v>0</v>
      </c>
      <c r="P1595" s="33">
        <f t="shared" si="280"/>
        <v>3477280</v>
      </c>
      <c r="Q1595" s="33">
        <f t="shared" si="281"/>
        <v>683.98545027621412</v>
      </c>
      <c r="R1595" s="33">
        <f t="shared" si="282"/>
        <v>3262508</v>
      </c>
      <c r="S1595" s="33"/>
      <c r="T1595" s="30" t="str">
        <f t="shared" si="283"/>
        <v>COP</v>
      </c>
      <c r="U1595" s="33">
        <v>0</v>
      </c>
      <c r="V1595" s="33">
        <v>0</v>
      </c>
      <c r="W1595" s="33">
        <v>0</v>
      </c>
      <c r="X1595" s="33">
        <f t="shared" si="284"/>
        <v>3477280</v>
      </c>
      <c r="Y1595" s="33">
        <f t="shared" si="285"/>
        <v>683.98545027621412</v>
      </c>
      <c r="Z1595" s="33">
        <f t="shared" si="286"/>
        <v>3262508</v>
      </c>
      <c r="AA1595" s="34">
        <f t="shared" si="287"/>
        <v>8.0444992828408114E-05</v>
      </c>
      <c r="AB1595" s="33" t="s">
        <v>5241</v>
      </c>
      <c r="AC1595" s="35">
        <v>44947</v>
      </c>
      <c r="AD1595" s="33">
        <v>90</v>
      </c>
      <c r="AE1595" s="36">
        <f t="shared" si="288"/>
        <v>45037</v>
      </c>
    </row>
    <row r="1596" spans="2:31" ht="14.5" hidden="1">
      <c r="B1596" s="29" t="s">
        <v>1707</v>
      </c>
      <c r="C1596" s="30" t="str">
        <f t="shared" si="278"/>
        <v>(Acreedores quirografarios)</v>
      </c>
      <c r="D1596" s="30">
        <v>5</v>
      </c>
      <c r="E1596" s="30" t="s">
        <v>5239</v>
      </c>
      <c r="F1596" s="30" t="s">
        <v>5240</v>
      </c>
      <c r="G1596" s="30" t="s">
        <v>5010</v>
      </c>
      <c r="H1596" s="31" t="s">
        <v>1717</v>
      </c>
      <c r="I1596" s="31" t="s">
        <v>48</v>
      </c>
      <c r="J1596" s="32">
        <v>8564212</v>
      </c>
      <c r="K1596" s="33">
        <f t="shared" si="279"/>
        <v>1692.1119112760357</v>
      </c>
      <c r="L1596" s="33">
        <v>8071120</v>
      </c>
      <c r="M1596" s="33">
        <v>0</v>
      </c>
      <c r="N1596" s="33">
        <v>0</v>
      </c>
      <c r="O1596" s="33">
        <v>0</v>
      </c>
      <c r="P1596" s="33">
        <f t="shared" si="280"/>
        <v>8564212</v>
      </c>
      <c r="Q1596" s="33">
        <f t="shared" si="281"/>
        <v>1692.1119112760357</v>
      </c>
      <c r="R1596" s="33">
        <f t="shared" si="282"/>
        <v>8071120</v>
      </c>
      <c r="S1596" s="33"/>
      <c r="T1596" s="30" t="str">
        <f t="shared" si="283"/>
        <v>COP</v>
      </c>
      <c r="U1596" s="33">
        <v>0</v>
      </c>
      <c r="V1596" s="33">
        <v>0</v>
      </c>
      <c r="W1596" s="33">
        <v>0</v>
      </c>
      <c r="X1596" s="33">
        <f t="shared" si="284"/>
        <v>8564212</v>
      </c>
      <c r="Y1596" s="33">
        <f t="shared" si="285"/>
        <v>1692.1119112760357</v>
      </c>
      <c r="Z1596" s="33">
        <f t="shared" si="286"/>
        <v>8071120</v>
      </c>
      <c r="AA1596" s="34">
        <f t="shared" si="287"/>
        <v>0.0001990129037284265</v>
      </c>
      <c r="AB1596" s="33" t="s">
        <v>5241</v>
      </c>
      <c r="AC1596" s="35">
        <v>44947</v>
      </c>
      <c r="AD1596" s="33">
        <v>90</v>
      </c>
      <c r="AE1596" s="36">
        <f t="shared" si="288"/>
        <v>45037</v>
      </c>
    </row>
    <row r="1597" spans="2:31" ht="14.5" hidden="1">
      <c r="B1597" s="29" t="s">
        <v>1707</v>
      </c>
      <c r="C1597" s="30" t="str">
        <f t="shared" si="278"/>
        <v>(Acreedores quirografarios)</v>
      </c>
      <c r="D1597" s="30">
        <v>5</v>
      </c>
      <c r="E1597" s="30" t="s">
        <v>5239</v>
      </c>
      <c r="F1597" s="30" t="s">
        <v>5240</v>
      </c>
      <c r="G1597" s="30" t="s">
        <v>5010</v>
      </c>
      <c r="H1597" s="31" t="s">
        <v>1718</v>
      </c>
      <c r="I1597" s="31" t="s">
        <v>48</v>
      </c>
      <c r="J1597" s="32">
        <v>2356649</v>
      </c>
      <c r="K1597" s="33">
        <f t="shared" si="279"/>
        <v>463.55566736899482</v>
      </c>
      <c r="L1597" s="33">
        <v>2211091</v>
      </c>
      <c r="M1597" s="33">
        <v>0</v>
      </c>
      <c r="N1597" s="33">
        <v>0</v>
      </c>
      <c r="O1597" s="33">
        <v>0</v>
      </c>
      <c r="P1597" s="33">
        <f t="shared" si="280"/>
        <v>2356649</v>
      </c>
      <c r="Q1597" s="33">
        <f t="shared" si="281"/>
        <v>463.55566736899482</v>
      </c>
      <c r="R1597" s="33">
        <f t="shared" si="282"/>
        <v>2211091</v>
      </c>
      <c r="S1597" s="33"/>
      <c r="T1597" s="30" t="str">
        <f t="shared" si="283"/>
        <v>COP</v>
      </c>
      <c r="U1597" s="33">
        <v>0</v>
      </c>
      <c r="V1597" s="33">
        <v>0</v>
      </c>
      <c r="W1597" s="33">
        <v>0</v>
      </c>
      <c r="X1597" s="33">
        <f t="shared" si="284"/>
        <v>2356649</v>
      </c>
      <c r="Y1597" s="33">
        <f t="shared" si="285"/>
        <v>463.55566736899482</v>
      </c>
      <c r="Z1597" s="33">
        <f t="shared" si="286"/>
        <v>2211091</v>
      </c>
      <c r="AA1597" s="34">
        <f t="shared" si="287"/>
        <v>5.4519774246670883E-05</v>
      </c>
      <c r="AB1597" s="33" t="s">
        <v>5241</v>
      </c>
      <c r="AC1597" s="35">
        <v>44954</v>
      </c>
      <c r="AD1597" s="33">
        <v>90</v>
      </c>
      <c r="AE1597" s="36">
        <f t="shared" si="288"/>
        <v>45044</v>
      </c>
    </row>
    <row r="1598" spans="2:31" ht="14.5" hidden="1">
      <c r="B1598" s="29" t="s">
        <v>1707</v>
      </c>
      <c r="C1598" s="30" t="str">
        <f t="shared" si="278"/>
        <v>(Acreedores quirografarios)</v>
      </c>
      <c r="D1598" s="30">
        <v>5</v>
      </c>
      <c r="E1598" s="30" t="s">
        <v>5239</v>
      </c>
      <c r="F1598" s="30" t="s">
        <v>5240</v>
      </c>
      <c r="G1598" s="30" t="s">
        <v>5010</v>
      </c>
      <c r="H1598" s="31" t="s">
        <v>1719</v>
      </c>
      <c r="I1598" s="31" t="s">
        <v>48</v>
      </c>
      <c r="J1598" s="32">
        <v>6809971</v>
      </c>
      <c r="K1598" s="33">
        <f t="shared" si="279"/>
        <v>1344.893025986142</v>
      </c>
      <c r="L1598" s="33">
        <v>6414938</v>
      </c>
      <c r="M1598" s="33">
        <v>0</v>
      </c>
      <c r="N1598" s="33">
        <v>0</v>
      </c>
      <c r="O1598" s="33">
        <v>0</v>
      </c>
      <c r="P1598" s="33">
        <f t="shared" si="280"/>
        <v>6809971</v>
      </c>
      <c r="Q1598" s="33">
        <f t="shared" si="281"/>
        <v>1344.893025986142</v>
      </c>
      <c r="R1598" s="33">
        <f t="shared" si="282"/>
        <v>6414938</v>
      </c>
      <c r="S1598" s="33"/>
      <c r="T1598" s="30" t="str">
        <f t="shared" si="283"/>
        <v>COP</v>
      </c>
      <c r="U1598" s="33">
        <v>0</v>
      </c>
      <c r="V1598" s="33">
        <v>0</v>
      </c>
      <c r="W1598" s="33">
        <v>0</v>
      </c>
      <c r="X1598" s="33">
        <f t="shared" si="284"/>
        <v>6809971</v>
      </c>
      <c r="Y1598" s="33">
        <f t="shared" si="285"/>
        <v>1344.893025986142</v>
      </c>
      <c r="Z1598" s="33">
        <f t="shared" si="286"/>
        <v>6414938</v>
      </c>
      <c r="AA1598" s="34">
        <f t="shared" si="287"/>
        <v>0.00015817574743255271</v>
      </c>
      <c r="AB1598" s="33" t="s">
        <v>5241</v>
      </c>
      <c r="AC1598" s="35">
        <v>44954</v>
      </c>
      <c r="AD1598" s="33">
        <v>90</v>
      </c>
      <c r="AE1598" s="36">
        <f t="shared" si="288"/>
        <v>45044</v>
      </c>
    </row>
    <row r="1599" spans="2:31" ht="14.5" hidden="1">
      <c r="B1599" s="29" t="s">
        <v>1720</v>
      </c>
      <c r="C1599" s="30" t="str">
        <f t="shared" si="278"/>
        <v>(Acreedores quirografarios)</v>
      </c>
      <c r="D1599" s="30">
        <v>5</v>
      </c>
      <c r="E1599" s="30" t="s">
        <v>5242</v>
      </c>
      <c r="F1599" s="30" t="s">
        <v>5243</v>
      </c>
      <c r="G1599" s="30" t="s">
        <v>3909</v>
      </c>
      <c r="H1599" s="31">
        <v>2313483</v>
      </c>
      <c r="I1599" s="31" t="s">
        <v>48</v>
      </c>
      <c r="J1599" s="32">
        <v>315883</v>
      </c>
      <c r="K1599" s="33">
        <f t="shared" si="279"/>
        <v>65.562648720609658</v>
      </c>
      <c r="L1599" s="33">
        <v>312724</v>
      </c>
      <c r="M1599" s="33">
        <v>0</v>
      </c>
      <c r="N1599" s="33">
        <v>0</v>
      </c>
      <c r="O1599" s="33">
        <v>0</v>
      </c>
      <c r="P1599" s="33">
        <f t="shared" si="280"/>
        <v>315883</v>
      </c>
      <c r="Q1599" s="33">
        <f t="shared" si="281"/>
        <v>65.562648720609658</v>
      </c>
      <c r="R1599" s="33">
        <f t="shared" si="282"/>
        <v>312724</v>
      </c>
      <c r="S1599" s="33"/>
      <c r="T1599" s="30" t="str">
        <f t="shared" si="283"/>
        <v>COP</v>
      </c>
      <c r="U1599" s="33">
        <v>0</v>
      </c>
      <c r="V1599" s="33">
        <v>0</v>
      </c>
      <c r="W1599" s="33">
        <v>0</v>
      </c>
      <c r="X1599" s="33">
        <f t="shared" si="284"/>
        <v>315883</v>
      </c>
      <c r="Y1599" s="33">
        <f t="shared" si="285"/>
        <v>65.562648720609658</v>
      </c>
      <c r="Z1599" s="33">
        <f t="shared" si="286"/>
        <v>312724</v>
      </c>
      <c r="AA1599" s="34">
        <f t="shared" si="287"/>
        <v>7.7109634481420728E-06</v>
      </c>
      <c r="AB1599" s="33" t="s">
        <v>5244</v>
      </c>
      <c r="AC1599" s="35">
        <v>44952</v>
      </c>
      <c r="AD1599" s="33">
        <v>30</v>
      </c>
      <c r="AE1599" s="36">
        <f t="shared" si="288"/>
        <v>44982</v>
      </c>
    </row>
    <row r="1600" spans="1:31" ht="14.5" hidden="1">
      <c r="A1600" s="1" t="s">
        <v>68</v>
      </c>
      <c r="B1600" s="29" t="s">
        <v>1721</v>
      </c>
      <c r="C1600" s="30" t="str">
        <f t="shared" si="278"/>
        <v>(Acreedores quirografarios)</v>
      </c>
      <c r="D1600" s="30">
        <v>5</v>
      </c>
      <c r="E1600" s="30" t="s">
        <v>5245</v>
      </c>
      <c r="F1600" s="30" t="s">
        <v>1722</v>
      </c>
      <c r="G1600" s="30" t="s">
        <v>1723</v>
      </c>
      <c r="H1600" s="31" t="s">
        <v>1724</v>
      </c>
      <c r="I1600" s="31" t="s">
        <v>48</v>
      </c>
      <c r="J1600" s="32">
        <v>565225</v>
      </c>
      <c r="K1600" s="33">
        <f t="shared" si="279"/>
        <v>106.94822688344496</v>
      </c>
      <c r="L1600" s="33">
        <v>510127</v>
      </c>
      <c r="M1600" s="33">
        <v>0</v>
      </c>
      <c r="N1600" s="33">
        <v>0</v>
      </c>
      <c r="O1600" s="33">
        <v>0</v>
      </c>
      <c r="P1600" s="33">
        <f t="shared" si="280"/>
        <v>565225</v>
      </c>
      <c r="Q1600" s="33">
        <f t="shared" si="281"/>
        <v>106.94822688344496</v>
      </c>
      <c r="R1600" s="33">
        <f t="shared" si="282"/>
        <v>510127</v>
      </c>
      <c r="S1600" s="33"/>
      <c r="T1600" s="30" t="str">
        <f t="shared" si="283"/>
        <v>COP</v>
      </c>
      <c r="U1600" s="33">
        <v>0</v>
      </c>
      <c r="V1600" s="33">
        <v>0</v>
      </c>
      <c r="W1600" s="33">
        <v>0</v>
      </c>
      <c r="X1600" s="33">
        <f t="shared" si="284"/>
        <v>565225</v>
      </c>
      <c r="Y1600" s="33">
        <f t="shared" si="285"/>
        <v>106.94822688344496</v>
      </c>
      <c r="Z1600" s="33">
        <f t="shared" si="286"/>
        <v>510127</v>
      </c>
      <c r="AA1600" s="34">
        <f t="shared" si="287"/>
        <v>1.2578409878712128E-05</v>
      </c>
      <c r="AB1600" s="33" t="s">
        <v>252</v>
      </c>
      <c r="AC1600" s="35">
        <v>44953</v>
      </c>
      <c r="AD1600" s="33">
        <v>60</v>
      </c>
      <c r="AE1600" s="36">
        <f t="shared" si="288"/>
        <v>45013</v>
      </c>
    </row>
    <row r="1601" spans="1:31" ht="14.5" hidden="1">
      <c r="A1601" s="1" t="s">
        <v>68</v>
      </c>
      <c r="B1601" s="29" t="s">
        <v>1721</v>
      </c>
      <c r="C1601" s="30" t="str">
        <f t="shared" si="278"/>
        <v>(Acreedores quirografarios)</v>
      </c>
      <c r="D1601" s="30">
        <v>5</v>
      </c>
      <c r="E1601" s="30" t="s">
        <v>5245</v>
      </c>
      <c r="F1601" s="30" t="s">
        <v>1722</v>
      </c>
      <c r="G1601" s="30" t="s">
        <v>1723</v>
      </c>
      <c r="H1601" s="31" t="s">
        <v>1725</v>
      </c>
      <c r="I1601" s="31" t="s">
        <v>48</v>
      </c>
      <c r="J1601" s="32">
        <v>521866</v>
      </c>
      <c r="K1601" s="33">
        <f t="shared" si="279"/>
        <v>98.74419531012505</v>
      </c>
      <c r="L1601" s="33">
        <v>470995</v>
      </c>
      <c r="M1601" s="33">
        <v>0</v>
      </c>
      <c r="N1601" s="33">
        <v>0</v>
      </c>
      <c r="O1601" s="33">
        <v>0</v>
      </c>
      <c r="P1601" s="33">
        <f t="shared" si="280"/>
        <v>521866</v>
      </c>
      <c r="Q1601" s="33">
        <f t="shared" si="281"/>
        <v>98.74419531012505</v>
      </c>
      <c r="R1601" s="33">
        <f t="shared" si="282"/>
        <v>470995</v>
      </c>
      <c r="S1601" s="33"/>
      <c r="T1601" s="30" t="str">
        <f t="shared" si="283"/>
        <v>COP</v>
      </c>
      <c r="U1601" s="33">
        <v>0</v>
      </c>
      <c r="V1601" s="33">
        <v>0</v>
      </c>
      <c r="W1601" s="33">
        <v>0</v>
      </c>
      <c r="X1601" s="33">
        <f t="shared" si="284"/>
        <v>521866</v>
      </c>
      <c r="Y1601" s="33">
        <f t="shared" si="285"/>
        <v>98.74419531012505</v>
      </c>
      <c r="Z1601" s="33">
        <f t="shared" si="286"/>
        <v>470995</v>
      </c>
      <c r="AA1601" s="34">
        <f t="shared" si="287"/>
        <v>1.1613516165237321E-05</v>
      </c>
      <c r="AB1601" s="33" t="s">
        <v>252</v>
      </c>
      <c r="AC1601" s="35">
        <v>44958</v>
      </c>
      <c r="AD1601" s="33">
        <v>60</v>
      </c>
      <c r="AE1601" s="36">
        <f t="shared" si="288"/>
        <v>45018</v>
      </c>
    </row>
    <row r="1602" spans="1:31" ht="14.5" hidden="1">
      <c r="A1602" s="1" t="s">
        <v>68</v>
      </c>
      <c r="B1602" s="29" t="s">
        <v>1726</v>
      </c>
      <c r="C1602" s="30" t="str">
        <f t="shared" si="278"/>
        <v>(Acreedores quirografarios)</v>
      </c>
      <c r="D1602" s="30">
        <v>5</v>
      </c>
      <c r="E1602" s="30" t="s">
        <v>5246</v>
      </c>
      <c r="F1602" s="30" t="s">
        <v>5247</v>
      </c>
      <c r="G1602" s="30" t="s">
        <v>5248</v>
      </c>
      <c r="H1602" s="31" t="s">
        <v>1727</v>
      </c>
      <c r="I1602" s="31" t="s">
        <v>62</v>
      </c>
      <c r="J1602" s="32">
        <v>39244.339999999997</v>
      </c>
      <c r="K1602" s="33">
        <f t="shared" si="279"/>
        <v>39244.339999999997</v>
      </c>
      <c r="L1602" s="33">
        <v>156200646</v>
      </c>
      <c r="M1602" s="33">
        <v>0</v>
      </c>
      <c r="N1602" s="33">
        <v>0</v>
      </c>
      <c r="O1602" s="33">
        <v>0</v>
      </c>
      <c r="P1602" s="33">
        <f t="shared" si="280"/>
        <v>39244.339999999997</v>
      </c>
      <c r="Q1602" s="33">
        <f t="shared" si="281"/>
        <v>39244.339999999997</v>
      </c>
      <c r="R1602" s="33">
        <f t="shared" si="282"/>
        <v>156200646</v>
      </c>
      <c r="S1602" s="33"/>
      <c r="T1602" s="30" t="str">
        <f t="shared" si="283"/>
        <v>USD</v>
      </c>
      <c r="U1602" s="33">
        <v>0</v>
      </c>
      <c r="V1602" s="33">
        <v>0</v>
      </c>
      <c r="W1602" s="33">
        <v>0</v>
      </c>
      <c r="X1602" s="33">
        <f t="shared" si="284"/>
        <v>39244.339999999997</v>
      </c>
      <c r="Y1602" s="33">
        <f t="shared" si="285"/>
        <v>39244.339999999997</v>
      </c>
      <c r="Z1602" s="33">
        <f t="shared" si="286"/>
        <v>156200646</v>
      </c>
      <c r="AA1602" s="34">
        <f t="shared" si="287"/>
        <v>0.0038515031525632164</v>
      </c>
      <c r="AB1602" s="33" t="s">
        <v>1728</v>
      </c>
      <c r="AC1602" s="35">
        <v>44964</v>
      </c>
      <c r="AD1602" s="33">
        <v>60</v>
      </c>
      <c r="AE1602" s="36">
        <f t="shared" si="288"/>
        <v>45024</v>
      </c>
    </row>
    <row r="1603" spans="2:31" ht="14.5" hidden="1">
      <c r="B1603" s="29" t="s">
        <v>1729</v>
      </c>
      <c r="C1603" s="30" t="str">
        <f t="shared" si="278"/>
        <v>(Proveedores estratégicos)</v>
      </c>
      <c r="D1603" s="30">
        <v>4</v>
      </c>
      <c r="E1603" s="30" t="s">
        <v>5249</v>
      </c>
      <c r="F1603" s="30" t="s">
        <v>5250</v>
      </c>
      <c r="G1603" s="30" t="s">
        <v>5251</v>
      </c>
      <c r="H1603" s="31" t="s">
        <v>1730</v>
      </c>
      <c r="I1603" s="31" t="s">
        <v>62</v>
      </c>
      <c r="J1603" s="32">
        <v>17761.82</v>
      </c>
      <c r="K1603" s="33">
        <f t="shared" si="279"/>
        <v>17761.82</v>
      </c>
      <c r="L1603" s="33">
        <v>81902949</v>
      </c>
      <c r="M1603" s="33">
        <v>0</v>
      </c>
      <c r="N1603" s="33">
        <v>0</v>
      </c>
      <c r="O1603" s="33">
        <v>0</v>
      </c>
      <c r="P1603" s="33">
        <f t="shared" si="280"/>
        <v>17761.82</v>
      </c>
      <c r="Q1603" s="33">
        <f t="shared" si="281"/>
        <v>17761.82</v>
      </c>
      <c r="R1603" s="33">
        <f t="shared" si="282"/>
        <v>81902949</v>
      </c>
      <c r="S1603" s="33"/>
      <c r="T1603" s="30" t="str">
        <f t="shared" si="283"/>
        <v>USD</v>
      </c>
      <c r="U1603" s="33">
        <v>0</v>
      </c>
      <c r="V1603" s="33">
        <v>0</v>
      </c>
      <c r="W1603" s="33">
        <v>0</v>
      </c>
      <c r="X1603" s="33">
        <f t="shared" si="284"/>
        <v>17761.82</v>
      </c>
      <c r="Y1603" s="33">
        <f t="shared" si="285"/>
        <v>17761.82</v>
      </c>
      <c r="Z1603" s="33">
        <f t="shared" si="286"/>
        <v>81902949</v>
      </c>
      <c r="AA1603" s="34">
        <f t="shared" si="287"/>
        <v>0.00011809981878596223</v>
      </c>
      <c r="AB1603" s="33" t="s">
        <v>953</v>
      </c>
      <c r="AC1603" s="35">
        <v>44847</v>
      </c>
      <c r="AD1603" s="33">
        <v>60</v>
      </c>
      <c r="AE1603" s="36">
        <f t="shared" si="288"/>
        <v>44907</v>
      </c>
    </row>
    <row r="1604" spans="2:31" ht="14.5" hidden="1">
      <c r="B1604" s="29" t="s">
        <v>1729</v>
      </c>
      <c r="C1604" s="30" t="str">
        <f t="shared" si="278"/>
        <v>(Proveedores estratégicos)</v>
      </c>
      <c r="D1604" s="30">
        <v>4</v>
      </c>
      <c r="E1604" s="30" t="s">
        <v>5249</v>
      </c>
      <c r="F1604" s="30" t="s">
        <v>5250</v>
      </c>
      <c r="G1604" s="30" t="s">
        <v>5251</v>
      </c>
      <c r="H1604" s="31" t="s">
        <v>1731</v>
      </c>
      <c r="I1604" s="31" t="s">
        <v>62</v>
      </c>
      <c r="J1604" s="32">
        <v>3277.5</v>
      </c>
      <c r="K1604" s="33">
        <f t="shared" si="279"/>
        <v>3277.5</v>
      </c>
      <c r="L1604" s="33">
        <v>15113142</v>
      </c>
      <c r="M1604" s="33">
        <v>0</v>
      </c>
      <c r="N1604" s="33">
        <v>0</v>
      </c>
      <c r="O1604" s="33">
        <v>0</v>
      </c>
      <c r="P1604" s="33">
        <f t="shared" si="280"/>
        <v>3277.5</v>
      </c>
      <c r="Q1604" s="33">
        <f t="shared" si="281"/>
        <v>3277.5</v>
      </c>
      <c r="R1604" s="33">
        <f t="shared" si="282"/>
        <v>15113142</v>
      </c>
      <c r="S1604" s="33"/>
      <c r="T1604" s="30" t="str">
        <f t="shared" si="283"/>
        <v>USD</v>
      </c>
      <c r="U1604" s="33">
        <v>0</v>
      </c>
      <c r="V1604" s="33">
        <v>0</v>
      </c>
      <c r="W1604" s="33">
        <v>0</v>
      </c>
      <c r="X1604" s="33">
        <f t="shared" si="284"/>
        <v>3277.5</v>
      </c>
      <c r="Y1604" s="33">
        <f t="shared" si="285"/>
        <v>3277.5</v>
      </c>
      <c r="Z1604" s="33">
        <f t="shared" si="286"/>
        <v>15113142</v>
      </c>
      <c r="AA1604" s="34">
        <f t="shared" si="287"/>
        <v>2.1792369545649873E-05</v>
      </c>
      <c r="AB1604" s="33" t="s">
        <v>953</v>
      </c>
      <c r="AC1604" s="35">
        <v>44847</v>
      </c>
      <c r="AD1604" s="33">
        <v>60</v>
      </c>
      <c r="AE1604" s="36">
        <f t="shared" si="288"/>
        <v>44907</v>
      </c>
    </row>
    <row r="1605" spans="2:31" ht="14.5" hidden="1">
      <c r="B1605" s="29" t="s">
        <v>1729</v>
      </c>
      <c r="C1605" s="30" t="str">
        <f t="shared" si="278"/>
        <v>(Proveedores estratégicos)</v>
      </c>
      <c r="D1605" s="30">
        <v>4</v>
      </c>
      <c r="E1605" s="30" t="s">
        <v>5249</v>
      </c>
      <c r="F1605" s="30" t="s">
        <v>5250</v>
      </c>
      <c r="G1605" s="30" t="s">
        <v>5251</v>
      </c>
      <c r="H1605" s="31" t="s">
        <v>1732</v>
      </c>
      <c r="I1605" s="31" t="s">
        <v>62</v>
      </c>
      <c r="J1605" s="32">
        <v>17873.830000000002</v>
      </c>
      <c r="K1605" s="33">
        <f t="shared" si="279"/>
        <v>17873.830000000002</v>
      </c>
      <c r="L1605" s="33">
        <v>85902878</v>
      </c>
      <c r="M1605" s="33">
        <v>0</v>
      </c>
      <c r="N1605" s="33">
        <v>0</v>
      </c>
      <c r="O1605" s="33">
        <v>0</v>
      </c>
      <c r="P1605" s="33">
        <f t="shared" si="280"/>
        <v>17873.830000000002</v>
      </c>
      <c r="Q1605" s="33">
        <f t="shared" si="281"/>
        <v>17873.830000000002</v>
      </c>
      <c r="R1605" s="33">
        <f t="shared" si="282"/>
        <v>85902878</v>
      </c>
      <c r="S1605" s="33"/>
      <c r="T1605" s="30" t="str">
        <f t="shared" si="283"/>
        <v>USD</v>
      </c>
      <c r="U1605" s="33">
        <v>0</v>
      </c>
      <c r="V1605" s="33">
        <v>0</v>
      </c>
      <c r="W1605" s="33">
        <v>0</v>
      </c>
      <c r="X1605" s="33">
        <f t="shared" si="284"/>
        <v>17873.830000000002</v>
      </c>
      <c r="Y1605" s="33">
        <f t="shared" si="285"/>
        <v>17873.830000000002</v>
      </c>
      <c r="Z1605" s="33">
        <f t="shared" si="286"/>
        <v>85902878</v>
      </c>
      <c r="AA1605" s="34">
        <f t="shared" si="287"/>
        <v>0.00012386750964232828</v>
      </c>
      <c r="AB1605" s="33" t="s">
        <v>953</v>
      </c>
      <c r="AC1605" s="35">
        <v>44876</v>
      </c>
      <c r="AD1605" s="33">
        <v>60</v>
      </c>
      <c r="AE1605" s="36">
        <f t="shared" si="288"/>
        <v>44936</v>
      </c>
    </row>
    <row r="1606" spans="2:31" ht="14.5" hidden="1">
      <c r="B1606" s="29" t="s">
        <v>1729</v>
      </c>
      <c r="C1606" s="30" t="str">
        <f t="shared" si="278"/>
        <v>(Proveedores estratégicos)</v>
      </c>
      <c r="D1606" s="30">
        <v>4</v>
      </c>
      <c r="E1606" s="30" t="s">
        <v>5249</v>
      </c>
      <c r="F1606" s="30" t="s">
        <v>5250</v>
      </c>
      <c r="G1606" s="30" t="s">
        <v>5251</v>
      </c>
      <c r="H1606" s="31" t="s">
        <v>1733</v>
      </c>
      <c r="I1606" s="31" t="s">
        <v>62</v>
      </c>
      <c r="J1606" s="32">
        <v>18789.299999999999</v>
      </c>
      <c r="K1606" s="33">
        <f t="shared" si="279"/>
        <v>18789.299999999999</v>
      </c>
      <c r="L1606" s="33">
        <v>90869564</v>
      </c>
      <c r="M1606" s="33">
        <v>0</v>
      </c>
      <c r="N1606" s="33">
        <v>0</v>
      </c>
      <c r="O1606" s="33">
        <v>0</v>
      </c>
      <c r="P1606" s="33">
        <f t="shared" si="280"/>
        <v>18789.299999999999</v>
      </c>
      <c r="Q1606" s="33">
        <f t="shared" si="281"/>
        <v>18789.299999999999</v>
      </c>
      <c r="R1606" s="33">
        <f t="shared" si="282"/>
        <v>90869564</v>
      </c>
      <c r="S1606" s="33"/>
      <c r="T1606" s="30" t="str">
        <f t="shared" si="283"/>
        <v>USD</v>
      </c>
      <c r="U1606" s="33">
        <v>0</v>
      </c>
      <c r="V1606" s="33">
        <v>0</v>
      </c>
      <c r="W1606" s="33">
        <v>0</v>
      </c>
      <c r="X1606" s="33">
        <f t="shared" si="284"/>
        <v>18789.299999999999</v>
      </c>
      <c r="Y1606" s="33">
        <f t="shared" si="285"/>
        <v>18789.299999999999</v>
      </c>
      <c r="Z1606" s="33">
        <f t="shared" si="286"/>
        <v>90869564</v>
      </c>
      <c r="AA1606" s="34">
        <f t="shared" si="287"/>
        <v>0.00013102921411974308</v>
      </c>
      <c r="AB1606" s="33" t="s">
        <v>953</v>
      </c>
      <c r="AC1606" s="35">
        <v>44908</v>
      </c>
      <c r="AD1606" s="33">
        <v>60</v>
      </c>
      <c r="AE1606" s="36">
        <f t="shared" si="288"/>
        <v>44968</v>
      </c>
    </row>
    <row r="1607" spans="2:31" ht="14.5" hidden="1">
      <c r="B1607" s="29" t="s">
        <v>1729</v>
      </c>
      <c r="C1607" s="30" t="str">
        <f t="shared" si="278"/>
        <v>(Proveedores estratégicos)</v>
      </c>
      <c r="D1607" s="30">
        <v>4</v>
      </c>
      <c r="E1607" s="30" t="s">
        <v>5249</v>
      </c>
      <c r="F1607" s="30" t="s">
        <v>5250</v>
      </c>
      <c r="G1607" s="30" t="s">
        <v>5251</v>
      </c>
      <c r="H1607" s="31" t="s">
        <v>1734</v>
      </c>
      <c r="I1607" s="31" t="s">
        <v>62</v>
      </c>
      <c r="J1607" s="32">
        <v>3277.5</v>
      </c>
      <c r="K1607" s="33">
        <f t="shared" si="279"/>
        <v>3277.5</v>
      </c>
      <c r="L1607" s="33">
        <v>15563340</v>
      </c>
      <c r="M1607" s="33">
        <v>0</v>
      </c>
      <c r="N1607" s="33">
        <v>0</v>
      </c>
      <c r="O1607" s="33">
        <v>0</v>
      </c>
      <c r="P1607" s="33">
        <f t="shared" si="280"/>
        <v>3277.5</v>
      </c>
      <c r="Q1607" s="33">
        <f t="shared" si="281"/>
        <v>3277.5</v>
      </c>
      <c r="R1607" s="33">
        <f t="shared" si="282"/>
        <v>15563340</v>
      </c>
      <c r="S1607" s="33"/>
      <c r="T1607" s="30" t="str">
        <f t="shared" si="283"/>
        <v>USD</v>
      </c>
      <c r="U1607" s="33">
        <v>0</v>
      </c>
      <c r="V1607" s="33">
        <v>0</v>
      </c>
      <c r="W1607" s="33">
        <v>0</v>
      </c>
      <c r="X1607" s="33">
        <f t="shared" si="284"/>
        <v>3277.5</v>
      </c>
      <c r="Y1607" s="33">
        <f t="shared" si="285"/>
        <v>3277.5</v>
      </c>
      <c r="Z1607" s="33">
        <f t="shared" si="286"/>
        <v>15563340</v>
      </c>
      <c r="AA1607" s="34">
        <f t="shared" si="287"/>
        <v>2.2441531790318288E-05</v>
      </c>
      <c r="AB1607" s="33" t="s">
        <v>953</v>
      </c>
      <c r="AC1607" s="35">
        <v>44938</v>
      </c>
      <c r="AD1607" s="33">
        <v>60</v>
      </c>
      <c r="AE1607" s="36">
        <f t="shared" si="288"/>
        <v>44998</v>
      </c>
    </row>
    <row r="1608" spans="2:31" ht="14.5" hidden="1">
      <c r="B1608" s="29" t="s">
        <v>1729</v>
      </c>
      <c r="C1608" s="30" t="str">
        <f t="shared" si="278"/>
        <v>(Proveedores estratégicos)</v>
      </c>
      <c r="D1608" s="30">
        <v>4</v>
      </c>
      <c r="E1608" s="30" t="s">
        <v>5249</v>
      </c>
      <c r="F1608" s="30" t="s">
        <v>5250</v>
      </c>
      <c r="G1608" s="30" t="s">
        <v>5251</v>
      </c>
      <c r="H1608" s="31" t="s">
        <v>1735</v>
      </c>
      <c r="I1608" s="31" t="s">
        <v>62</v>
      </c>
      <c r="J1608" s="32">
        <v>18211.16</v>
      </c>
      <c r="K1608" s="33">
        <f t="shared" si="279"/>
        <v>18211.16</v>
      </c>
      <c r="L1608" s="33">
        <v>86476422</v>
      </c>
      <c r="M1608" s="33">
        <v>0</v>
      </c>
      <c r="N1608" s="33">
        <v>0</v>
      </c>
      <c r="O1608" s="33">
        <v>0</v>
      </c>
      <c r="P1608" s="33">
        <f t="shared" si="280"/>
        <v>18211.16</v>
      </c>
      <c r="Q1608" s="33">
        <f t="shared" si="281"/>
        <v>18211.16</v>
      </c>
      <c r="R1608" s="33">
        <f t="shared" si="282"/>
        <v>86476422</v>
      </c>
      <c r="S1608" s="33"/>
      <c r="T1608" s="30" t="str">
        <f t="shared" si="283"/>
        <v>USD</v>
      </c>
      <c r="U1608" s="33">
        <v>0</v>
      </c>
      <c r="V1608" s="33">
        <v>0</v>
      </c>
      <c r="W1608" s="33">
        <v>0</v>
      </c>
      <c r="X1608" s="33">
        <f t="shared" si="284"/>
        <v>18211.16</v>
      </c>
      <c r="Y1608" s="33">
        <f t="shared" si="285"/>
        <v>18211.16</v>
      </c>
      <c r="Z1608" s="33">
        <f t="shared" si="286"/>
        <v>86476422</v>
      </c>
      <c r="AA1608" s="34">
        <f t="shared" si="287"/>
        <v>0.00012469453044307841</v>
      </c>
      <c r="AB1608" s="33" t="s">
        <v>953</v>
      </c>
      <c r="AC1608" s="35">
        <v>44938</v>
      </c>
      <c r="AD1608" s="33">
        <v>60</v>
      </c>
      <c r="AE1608" s="36">
        <f t="shared" si="288"/>
        <v>44998</v>
      </c>
    </row>
    <row r="1609" spans="2:31" ht="14.5" hidden="1">
      <c r="B1609" s="29" t="s">
        <v>1729</v>
      </c>
      <c r="C1609" s="30" t="str">
        <f t="shared" si="278"/>
        <v>(Proveedores estratégicos)</v>
      </c>
      <c r="D1609" s="30">
        <v>4</v>
      </c>
      <c r="E1609" s="30" t="s">
        <v>5249</v>
      </c>
      <c r="F1609" s="30" t="s">
        <v>5250</v>
      </c>
      <c r="G1609" s="30" t="s">
        <v>5251</v>
      </c>
      <c r="H1609" s="31" t="s">
        <v>1736</v>
      </c>
      <c r="I1609" s="31" t="s">
        <v>62</v>
      </c>
      <c r="J1609" s="32">
        <v>-1885.02</v>
      </c>
      <c r="K1609" s="33">
        <f t="shared" si="279"/>
        <v>-1885.02</v>
      </c>
      <c r="L1609" s="33">
        <v>-8762892</v>
      </c>
      <c r="M1609" s="33">
        <v>0</v>
      </c>
      <c r="N1609" s="33">
        <v>0</v>
      </c>
      <c r="O1609" s="33">
        <v>0</v>
      </c>
      <c r="P1609" s="33">
        <f t="shared" si="280"/>
        <v>-1885.02</v>
      </c>
      <c r="Q1609" s="33">
        <f t="shared" si="281"/>
        <v>-1885.02</v>
      </c>
      <c r="R1609" s="33">
        <f t="shared" si="282"/>
        <v>-8762892</v>
      </c>
      <c r="S1609" s="33"/>
      <c r="T1609" s="30" t="str">
        <f t="shared" si="283"/>
        <v>USD</v>
      </c>
      <c r="U1609" s="33">
        <v>0</v>
      </c>
      <c r="V1609" s="33">
        <v>0</v>
      </c>
      <c r="W1609" s="33">
        <v>0</v>
      </c>
      <c r="X1609" s="33">
        <f t="shared" si="284"/>
        <v>-1885.02</v>
      </c>
      <c r="Y1609" s="33">
        <f t="shared" si="285"/>
        <v>-1885.02</v>
      </c>
      <c r="Z1609" s="33">
        <f t="shared" si="286"/>
        <v>-8762892</v>
      </c>
      <c r="AA1609" s="34">
        <f t="shared" si="287"/>
        <v>-1.2635637298492856E-05</v>
      </c>
      <c r="AB1609" s="33" t="s">
        <v>953</v>
      </c>
      <c r="AC1609" s="35">
        <v>44945</v>
      </c>
      <c r="AD1609" s="33">
        <v>60</v>
      </c>
      <c r="AE1609" s="36">
        <f t="shared" si="288"/>
        <v>45005</v>
      </c>
    </row>
    <row r="1610" spans="2:31" ht="14.5" hidden="1">
      <c r="B1610" s="29" t="s">
        <v>1729</v>
      </c>
      <c r="C1610" s="30" t="str">
        <f t="shared" si="278"/>
        <v>(Proveedores estratégicos)</v>
      </c>
      <c r="D1610" s="30">
        <v>4</v>
      </c>
      <c r="E1610" s="30" t="s">
        <v>5249</v>
      </c>
      <c r="F1610" s="30" t="s">
        <v>5250</v>
      </c>
      <c r="G1610" s="30" t="s">
        <v>5251</v>
      </c>
      <c r="H1610" s="31" t="s">
        <v>1737</v>
      </c>
      <c r="I1610" s="31" t="s">
        <v>62</v>
      </c>
      <c r="J1610" s="32">
        <v>942.50999999999999</v>
      </c>
      <c r="K1610" s="33">
        <f t="shared" si="279"/>
        <v>942.50999999999999</v>
      </c>
      <c r="L1610" s="33">
        <v>4381446</v>
      </c>
      <c r="M1610" s="33">
        <v>0</v>
      </c>
      <c r="N1610" s="33">
        <v>0</v>
      </c>
      <c r="O1610" s="33">
        <v>0</v>
      </c>
      <c r="P1610" s="33">
        <f t="shared" si="280"/>
        <v>942.50999999999999</v>
      </c>
      <c r="Q1610" s="33">
        <f t="shared" si="281"/>
        <v>942.50999999999999</v>
      </c>
      <c r="R1610" s="33">
        <f t="shared" si="282"/>
        <v>4381446</v>
      </c>
      <c r="S1610" s="33"/>
      <c r="T1610" s="30" t="str">
        <f t="shared" si="283"/>
        <v>USD</v>
      </c>
      <c r="U1610" s="33">
        <v>0</v>
      </c>
      <c r="V1610" s="33">
        <v>0</v>
      </c>
      <c r="W1610" s="33">
        <v>0</v>
      </c>
      <c r="X1610" s="33">
        <f t="shared" si="284"/>
        <v>942.50999999999999</v>
      </c>
      <c r="Y1610" s="33">
        <f t="shared" si="285"/>
        <v>942.50999999999999</v>
      </c>
      <c r="Z1610" s="33">
        <f t="shared" si="286"/>
        <v>4381446</v>
      </c>
      <c r="AA1610" s="34">
        <f t="shared" si="287"/>
        <v>6.3178186492464282E-06</v>
      </c>
      <c r="AB1610" s="33" t="s">
        <v>953</v>
      </c>
      <c r="AC1610" s="35">
        <v>44945</v>
      </c>
      <c r="AD1610" s="33">
        <v>60</v>
      </c>
      <c r="AE1610" s="36">
        <f t="shared" si="288"/>
        <v>45005</v>
      </c>
    </row>
    <row r="1611" spans="2:31" ht="14.5" hidden="1">
      <c r="B1611" s="29" t="s">
        <v>1738</v>
      </c>
      <c r="C1611" s="30" t="str">
        <f t="shared" si="278"/>
        <v>(Proveedores estratégicos)</v>
      </c>
      <c r="D1611" s="30">
        <v>4</v>
      </c>
      <c r="E1611" s="30" t="s">
        <v>5252</v>
      </c>
      <c r="F1611" s="30" t="s">
        <v>5253</v>
      </c>
      <c r="G1611" s="30" t="s">
        <v>4531</v>
      </c>
      <c r="H1611" s="31" t="s">
        <v>1739</v>
      </c>
      <c r="I1611" s="31" t="s">
        <v>62</v>
      </c>
      <c r="J1611" s="32">
        <v>11000</v>
      </c>
      <c r="K1611" s="33">
        <f t="shared" si="279"/>
        <v>11000</v>
      </c>
      <c r="L1611" s="33">
        <v>52912200</v>
      </c>
      <c r="M1611" s="33">
        <v>0</v>
      </c>
      <c r="N1611" s="33">
        <v>0</v>
      </c>
      <c r="O1611" s="33">
        <v>0</v>
      </c>
      <c r="P1611" s="33">
        <f t="shared" si="280"/>
        <v>11000</v>
      </c>
      <c r="Q1611" s="33">
        <f t="shared" si="281"/>
        <v>11000</v>
      </c>
      <c r="R1611" s="33">
        <f t="shared" si="282"/>
        <v>52912200</v>
      </c>
      <c r="S1611" s="33"/>
      <c r="T1611" s="30" t="str">
        <f t="shared" si="283"/>
        <v>USD</v>
      </c>
      <c r="U1611" s="33">
        <v>0</v>
      </c>
      <c r="V1611" s="33">
        <v>0</v>
      </c>
      <c r="W1611" s="33">
        <v>0</v>
      </c>
      <c r="X1611" s="33">
        <f t="shared" si="284"/>
        <v>11000</v>
      </c>
      <c r="Y1611" s="33">
        <f t="shared" si="285"/>
        <v>11000</v>
      </c>
      <c r="Z1611" s="33">
        <f t="shared" si="286"/>
        <v>52912200</v>
      </c>
      <c r="AA1611" s="34">
        <f t="shared" si="287"/>
        <v>7.6296657298220006E-05</v>
      </c>
      <c r="AB1611" s="33" t="s">
        <v>626</v>
      </c>
      <c r="AC1611" s="35">
        <v>44926</v>
      </c>
      <c r="AD1611" s="33">
        <v>30</v>
      </c>
      <c r="AE1611" s="36">
        <f t="shared" si="288"/>
        <v>44956</v>
      </c>
    </row>
    <row r="1612" spans="2:31" ht="14.5" hidden="1">
      <c r="B1612" s="29" t="s">
        <v>1738</v>
      </c>
      <c r="C1612" s="30" t="str">
        <f t="shared" si="278"/>
        <v>(Proveedores estratégicos)</v>
      </c>
      <c r="D1612" s="30">
        <v>4</v>
      </c>
      <c r="E1612" s="30" t="s">
        <v>5252</v>
      </c>
      <c r="F1612" s="30" t="s">
        <v>5253</v>
      </c>
      <c r="G1612" s="30" t="s">
        <v>4531</v>
      </c>
      <c r="H1612" s="31" t="s">
        <v>1740</v>
      </c>
      <c r="I1612" s="31" t="s">
        <v>62</v>
      </c>
      <c r="J1612" s="32">
        <v>3000</v>
      </c>
      <c r="K1612" s="33">
        <f t="shared" si="279"/>
        <v>3000</v>
      </c>
      <c r="L1612" s="33">
        <v>14430600</v>
      </c>
      <c r="M1612" s="33">
        <v>0</v>
      </c>
      <c r="N1612" s="33">
        <v>0</v>
      </c>
      <c r="O1612" s="33">
        <v>0</v>
      </c>
      <c r="P1612" s="33">
        <f t="shared" si="280"/>
        <v>3000</v>
      </c>
      <c r="Q1612" s="33">
        <f t="shared" si="281"/>
        <v>3000</v>
      </c>
      <c r="R1612" s="33">
        <f t="shared" si="282"/>
        <v>14430600</v>
      </c>
      <c r="S1612" s="33"/>
      <c r="T1612" s="30" t="str">
        <f t="shared" si="283"/>
        <v>USD</v>
      </c>
      <c r="U1612" s="33">
        <v>0</v>
      </c>
      <c r="V1612" s="33">
        <v>0</v>
      </c>
      <c r="W1612" s="33">
        <v>0</v>
      </c>
      <c r="X1612" s="33">
        <f t="shared" si="284"/>
        <v>3000</v>
      </c>
      <c r="Y1612" s="33">
        <f t="shared" si="285"/>
        <v>3000</v>
      </c>
      <c r="Z1612" s="33">
        <f t="shared" si="286"/>
        <v>14430600</v>
      </c>
      <c r="AA1612" s="34">
        <f t="shared" si="287"/>
        <v>2.0808179263150912E-05</v>
      </c>
      <c r="AB1612" s="33" t="s">
        <v>626</v>
      </c>
      <c r="AC1612" s="35">
        <v>44926</v>
      </c>
      <c r="AD1612" s="33">
        <v>30</v>
      </c>
      <c r="AE1612" s="36">
        <f t="shared" si="288"/>
        <v>44956</v>
      </c>
    </row>
    <row r="1613" spans="2:31" ht="14.5" hidden="1">
      <c r="B1613" s="29" t="s">
        <v>1738</v>
      </c>
      <c r="C1613" s="30" t="str">
        <f t="shared" si="278"/>
        <v>(Proveedores estratégicos)</v>
      </c>
      <c r="D1613" s="30">
        <v>4</v>
      </c>
      <c r="E1613" s="30" t="s">
        <v>5252</v>
      </c>
      <c r="F1613" s="30" t="s">
        <v>5253</v>
      </c>
      <c r="G1613" s="30" t="s">
        <v>4531</v>
      </c>
      <c r="H1613" s="31" t="s">
        <v>1741</v>
      </c>
      <c r="I1613" s="31" t="s">
        <v>62</v>
      </c>
      <c r="J1613" s="32">
        <v>12807</v>
      </c>
      <c r="K1613" s="33">
        <f t="shared" si="279"/>
        <v>12807</v>
      </c>
      <c r="L1613" s="33">
        <v>61604231</v>
      </c>
      <c r="M1613" s="33">
        <v>0</v>
      </c>
      <c r="N1613" s="33">
        <v>0</v>
      </c>
      <c r="O1613" s="33">
        <v>0</v>
      </c>
      <c r="P1613" s="33">
        <f t="shared" si="280"/>
        <v>12807</v>
      </c>
      <c r="Q1613" s="33">
        <f t="shared" si="281"/>
        <v>12807</v>
      </c>
      <c r="R1613" s="33">
        <f t="shared" si="282"/>
        <v>61604231</v>
      </c>
      <c r="S1613" s="33"/>
      <c r="T1613" s="30" t="str">
        <f t="shared" si="283"/>
        <v>USD</v>
      </c>
      <c r="U1613" s="33">
        <v>0</v>
      </c>
      <c r="V1613" s="33">
        <v>0</v>
      </c>
      <c r="W1613" s="33">
        <v>0</v>
      </c>
      <c r="X1613" s="33">
        <f t="shared" si="284"/>
        <v>12807</v>
      </c>
      <c r="Y1613" s="33">
        <f t="shared" si="285"/>
        <v>12807</v>
      </c>
      <c r="Z1613" s="33">
        <f t="shared" si="286"/>
        <v>61604231</v>
      </c>
      <c r="AA1613" s="34">
        <f t="shared" si="287"/>
        <v>8.8830116697611916E-05</v>
      </c>
      <c r="AB1613" s="33" t="s">
        <v>626</v>
      </c>
      <c r="AC1613" s="35">
        <v>44926</v>
      </c>
      <c r="AD1613" s="33">
        <v>30</v>
      </c>
      <c r="AE1613" s="36">
        <f t="shared" si="288"/>
        <v>44956</v>
      </c>
    </row>
    <row r="1614" spans="2:31" ht="14.5" hidden="1">
      <c r="B1614" s="29" t="s">
        <v>1738</v>
      </c>
      <c r="C1614" s="30" t="str">
        <f t="shared" si="289" ref="C1614:C1677">+IF(D1614=1,$A$4,IF(D1614=2,$A$5,IF(D1614=3,$A$6,IF(D1614=4,$A$7,IF(D1614=5,$A$8,IF(D1614=6,$A$9,))))))</f>
        <v>(Proveedores estratégicos)</v>
      </c>
      <c r="D1614" s="30">
        <v>4</v>
      </c>
      <c r="E1614" s="30" t="s">
        <v>5252</v>
      </c>
      <c r="F1614" s="30" t="s">
        <v>5253</v>
      </c>
      <c r="G1614" s="30" t="s">
        <v>4531</v>
      </c>
      <c r="H1614" s="31" t="s">
        <v>1742</v>
      </c>
      <c r="I1614" s="31" t="s">
        <v>62</v>
      </c>
      <c r="J1614" s="32">
        <v>3000</v>
      </c>
      <c r="K1614" s="33">
        <f t="shared" si="290" ref="K1614:K1677">+IF(I1614="USD",J1614,L1614/$L$3)</f>
        <v>3000</v>
      </c>
      <c r="L1614" s="33">
        <v>13896600</v>
      </c>
      <c r="M1614" s="33">
        <v>0</v>
      </c>
      <c r="N1614" s="33">
        <v>0</v>
      </c>
      <c r="O1614" s="33">
        <v>0</v>
      </c>
      <c r="P1614" s="33">
        <f t="shared" si="291" ref="P1614:P1677">+J1614+M1614</f>
        <v>3000</v>
      </c>
      <c r="Q1614" s="33">
        <f t="shared" si="292" ref="Q1614:Q1677">+K1614+N1614</f>
        <v>3000</v>
      </c>
      <c r="R1614" s="33">
        <f t="shared" si="293" ref="R1614:R1677">+L1614+O1614</f>
        <v>13896600</v>
      </c>
      <c r="S1614" s="33"/>
      <c r="T1614" s="30" t="str">
        <f t="shared" si="294" ref="T1614:T1677">+I1614</f>
        <v>USD</v>
      </c>
      <c r="U1614" s="33">
        <v>0</v>
      </c>
      <c r="V1614" s="33">
        <v>0</v>
      </c>
      <c r="W1614" s="33">
        <v>0</v>
      </c>
      <c r="X1614" s="33">
        <f t="shared" si="295" ref="X1614:X1677">+P1614+U1614</f>
        <v>3000</v>
      </c>
      <c r="Y1614" s="33">
        <f t="shared" si="296" ref="Y1614:Y1677">+Q1614+V1614</f>
        <v>3000</v>
      </c>
      <c r="Z1614" s="33">
        <f t="shared" si="297" ref="Z1614:Z1677">+R1614+W1614</f>
        <v>13896600</v>
      </c>
      <c r="AA1614" s="34">
        <f t="shared" si="298" ref="AA1614:AA1677">+IF(D1614=1,Z1614/$C$4,IF(D1614=2,Z1614/$C$5,IF(D1614=3,Z1614/$C$6,IF(D1614=4,Z1614/$C$7,IF(D1614=5,Z1614/$C$8,IF(D1614=6,Z1614/$C$9))))))</f>
        <v>2.0038178866319E-05</v>
      </c>
      <c r="AB1614" s="33" t="s">
        <v>626</v>
      </c>
      <c r="AC1614" s="35">
        <v>44957</v>
      </c>
      <c r="AD1614" s="33">
        <v>30</v>
      </c>
      <c r="AE1614" s="36">
        <f t="shared" si="288"/>
        <v>44987</v>
      </c>
    </row>
    <row r="1615" spans="2:31" ht="14.5" hidden="1">
      <c r="B1615" s="29" t="s">
        <v>1738</v>
      </c>
      <c r="C1615" s="30" t="str">
        <f t="shared" si="289"/>
        <v>(Proveedores estratégicos)</v>
      </c>
      <c r="D1615" s="30">
        <v>4</v>
      </c>
      <c r="E1615" s="30" t="s">
        <v>5252</v>
      </c>
      <c r="F1615" s="30" t="s">
        <v>5253</v>
      </c>
      <c r="G1615" s="30" t="s">
        <v>4531</v>
      </c>
      <c r="H1615" s="31" t="s">
        <v>1743</v>
      </c>
      <c r="I1615" s="31" t="s">
        <v>62</v>
      </c>
      <c r="J1615" s="32">
        <v>12056</v>
      </c>
      <c r="K1615" s="33">
        <f t="shared" si="290"/>
        <v>12056</v>
      </c>
      <c r="L1615" s="33">
        <v>55845803</v>
      </c>
      <c r="M1615" s="33">
        <v>0</v>
      </c>
      <c r="N1615" s="33">
        <v>0</v>
      </c>
      <c r="O1615" s="33">
        <v>0</v>
      </c>
      <c r="P1615" s="33">
        <f t="shared" si="291"/>
        <v>12056</v>
      </c>
      <c r="Q1615" s="33">
        <f t="shared" si="292"/>
        <v>12056</v>
      </c>
      <c r="R1615" s="33">
        <f t="shared" si="293"/>
        <v>55845803</v>
      </c>
      <c r="S1615" s="33"/>
      <c r="T1615" s="30" t="str">
        <f t="shared" si="294"/>
        <v>USD</v>
      </c>
      <c r="U1615" s="33">
        <v>0</v>
      </c>
      <c r="V1615" s="33">
        <v>0</v>
      </c>
      <c r="W1615" s="33">
        <v>0</v>
      </c>
      <c r="X1615" s="33">
        <f t="shared" si="295"/>
        <v>12056</v>
      </c>
      <c r="Y1615" s="33">
        <f t="shared" si="296"/>
        <v>12056</v>
      </c>
      <c r="Z1615" s="33">
        <f t="shared" si="297"/>
        <v>55845803</v>
      </c>
      <c r="AA1615" s="34">
        <f t="shared" si="298"/>
        <v>8.0526761182390957E-05</v>
      </c>
      <c r="AB1615" s="33" t="s">
        <v>626</v>
      </c>
      <c r="AC1615" s="35">
        <v>44957</v>
      </c>
      <c r="AD1615" s="33">
        <v>30</v>
      </c>
      <c r="AE1615" s="36">
        <f t="shared" si="288"/>
        <v>44987</v>
      </c>
    </row>
    <row r="1616" spans="2:31" ht="14.5" hidden="1">
      <c r="B1616" s="29" t="s">
        <v>1738</v>
      </c>
      <c r="C1616" s="30" t="str">
        <f t="shared" si="289"/>
        <v>(Proveedores estratégicos)</v>
      </c>
      <c r="D1616" s="30">
        <v>4</v>
      </c>
      <c r="E1616" s="30" t="s">
        <v>5252</v>
      </c>
      <c r="F1616" s="30" t="s">
        <v>5253</v>
      </c>
      <c r="G1616" s="30" t="s">
        <v>4531</v>
      </c>
      <c r="H1616" s="31" t="s">
        <v>1744</v>
      </c>
      <c r="I1616" s="31" t="s">
        <v>62</v>
      </c>
      <c r="J1616" s="32">
        <v>11000</v>
      </c>
      <c r="K1616" s="33">
        <f t="shared" si="290"/>
        <v>11000</v>
      </c>
      <c r="L1616" s="33">
        <v>50954200</v>
      </c>
      <c r="M1616" s="33">
        <v>0</v>
      </c>
      <c r="N1616" s="33">
        <v>0</v>
      </c>
      <c r="O1616" s="33">
        <v>0</v>
      </c>
      <c r="P1616" s="33">
        <f t="shared" si="291"/>
        <v>11000</v>
      </c>
      <c r="Q1616" s="33">
        <f t="shared" si="292"/>
        <v>11000</v>
      </c>
      <c r="R1616" s="33">
        <f t="shared" si="293"/>
        <v>50954200</v>
      </c>
      <c r="S1616" s="33"/>
      <c r="T1616" s="30" t="str">
        <f t="shared" si="294"/>
        <v>USD</v>
      </c>
      <c r="U1616" s="33">
        <v>0</v>
      </c>
      <c r="V1616" s="33">
        <v>0</v>
      </c>
      <c r="W1616" s="33">
        <v>0</v>
      </c>
      <c r="X1616" s="33">
        <f t="shared" si="295"/>
        <v>11000</v>
      </c>
      <c r="Y1616" s="33">
        <f t="shared" si="296"/>
        <v>11000</v>
      </c>
      <c r="Z1616" s="33">
        <f t="shared" si="297"/>
        <v>50954200</v>
      </c>
      <c r="AA1616" s="34">
        <f t="shared" si="298"/>
        <v>7.3473322509836334E-05</v>
      </c>
      <c r="AB1616" s="33" t="s">
        <v>626</v>
      </c>
      <c r="AC1616" s="35">
        <v>44957</v>
      </c>
      <c r="AD1616" s="33">
        <v>30</v>
      </c>
      <c r="AE1616" s="36">
        <f t="shared" si="288"/>
        <v>44987</v>
      </c>
    </row>
    <row r="1617" spans="2:31" ht="14.5" hidden="1">
      <c r="B1617" s="29" t="s">
        <v>1745</v>
      </c>
      <c r="C1617" s="30" t="str">
        <f t="shared" si="289"/>
        <v>(Acreedores quirografarios)</v>
      </c>
      <c r="D1617" s="30">
        <v>5</v>
      </c>
      <c r="E1617" s="30" t="s">
        <v>5254</v>
      </c>
      <c r="F1617" s="30" t="s">
        <v>5255</v>
      </c>
      <c r="G1617" s="30" t="s">
        <v>5095</v>
      </c>
      <c r="H1617" s="31" t="s">
        <v>1746</v>
      </c>
      <c r="I1617" s="31" t="s">
        <v>48</v>
      </c>
      <c r="J1617" s="32">
        <v>571200</v>
      </c>
      <c r="K1617" s="33">
        <f t="shared" si="290"/>
        <v>112.25510236170948</v>
      </c>
      <c r="L1617" s="33">
        <v>535440</v>
      </c>
      <c r="M1617" s="33">
        <v>0</v>
      </c>
      <c r="N1617" s="33">
        <v>0</v>
      </c>
      <c r="O1617" s="33">
        <v>0</v>
      </c>
      <c r="P1617" s="33">
        <f t="shared" si="291"/>
        <v>571200</v>
      </c>
      <c r="Q1617" s="33">
        <f t="shared" si="292"/>
        <v>112.25510236170948</v>
      </c>
      <c r="R1617" s="33">
        <f t="shared" si="293"/>
        <v>535440</v>
      </c>
      <c r="S1617" s="33"/>
      <c r="T1617" s="30" t="str">
        <f t="shared" si="294"/>
        <v>COP</v>
      </c>
      <c r="U1617" s="33">
        <v>0</v>
      </c>
      <c r="V1617" s="33">
        <v>0</v>
      </c>
      <c r="W1617" s="33">
        <v>0</v>
      </c>
      <c r="X1617" s="33">
        <f t="shared" si="295"/>
        <v>571200</v>
      </c>
      <c r="Y1617" s="33">
        <f t="shared" si="296"/>
        <v>112.25510236170948</v>
      </c>
      <c r="Z1617" s="33">
        <f t="shared" si="297"/>
        <v>535440</v>
      </c>
      <c r="AA1617" s="34">
        <f t="shared" si="298"/>
        <v>1.3202562862694235E-05</v>
      </c>
      <c r="AB1617" s="33" t="s">
        <v>762</v>
      </c>
      <c r="AC1617" s="35">
        <v>44881</v>
      </c>
      <c r="AD1617" s="33">
        <v>60</v>
      </c>
      <c r="AE1617" s="36">
        <f t="shared" si="288"/>
        <v>44941</v>
      </c>
    </row>
    <row r="1618" spans="2:31" ht="14.5" hidden="1">
      <c r="B1618" s="29" t="s">
        <v>1745</v>
      </c>
      <c r="C1618" s="30" t="str">
        <f t="shared" si="289"/>
        <v>(Acreedores quirografarios)</v>
      </c>
      <c r="D1618" s="30">
        <v>5</v>
      </c>
      <c r="E1618" s="30" t="s">
        <v>5254</v>
      </c>
      <c r="F1618" s="30" t="s">
        <v>5255</v>
      </c>
      <c r="G1618" s="30" t="s">
        <v>5095</v>
      </c>
      <c r="H1618" s="31" t="s">
        <v>1747</v>
      </c>
      <c r="I1618" s="31" t="s">
        <v>48</v>
      </c>
      <c r="J1618" s="32">
        <v>10388700</v>
      </c>
      <c r="K1618" s="33">
        <f t="shared" si="290"/>
        <v>2041.6396742035911</v>
      </c>
      <c r="L1618" s="33">
        <v>9738315</v>
      </c>
      <c r="M1618" s="33">
        <v>0</v>
      </c>
      <c r="N1618" s="33">
        <v>0</v>
      </c>
      <c r="O1618" s="33">
        <v>0</v>
      </c>
      <c r="P1618" s="33">
        <f t="shared" si="291"/>
        <v>10388700</v>
      </c>
      <c r="Q1618" s="33">
        <f t="shared" si="292"/>
        <v>2041.6396742035911</v>
      </c>
      <c r="R1618" s="33">
        <f t="shared" si="293"/>
        <v>9738315</v>
      </c>
      <c r="S1618" s="33"/>
      <c r="T1618" s="30" t="str">
        <f t="shared" si="294"/>
        <v>COP</v>
      </c>
      <c r="U1618" s="33">
        <v>0</v>
      </c>
      <c r="V1618" s="33">
        <v>0</v>
      </c>
      <c r="W1618" s="33">
        <v>0</v>
      </c>
      <c r="X1618" s="33">
        <f t="shared" si="295"/>
        <v>10388700</v>
      </c>
      <c r="Y1618" s="33">
        <f t="shared" si="296"/>
        <v>2041.6396742035911</v>
      </c>
      <c r="Z1618" s="33">
        <f t="shared" si="297"/>
        <v>9738315</v>
      </c>
      <c r="AA1618" s="34">
        <f t="shared" si="298"/>
        <v>0.00024012161206525139</v>
      </c>
      <c r="AB1618" s="33" t="s">
        <v>762</v>
      </c>
      <c r="AC1618" s="35">
        <v>44881</v>
      </c>
      <c r="AD1618" s="33">
        <v>60</v>
      </c>
      <c r="AE1618" s="36">
        <f t="shared" si="288"/>
        <v>44941</v>
      </c>
    </row>
    <row r="1619" spans="2:31" ht="14.5" hidden="1">
      <c r="B1619" s="29" t="s">
        <v>1745</v>
      </c>
      <c r="C1619" s="30" t="str">
        <f t="shared" si="289"/>
        <v>(Acreedores quirografarios)</v>
      </c>
      <c r="D1619" s="30">
        <v>5</v>
      </c>
      <c r="E1619" s="30" t="s">
        <v>5254</v>
      </c>
      <c r="F1619" s="30" t="s">
        <v>5255</v>
      </c>
      <c r="G1619" s="30" t="s">
        <v>5095</v>
      </c>
      <c r="H1619" s="31" t="s">
        <v>1748</v>
      </c>
      <c r="I1619" s="31" t="s">
        <v>48</v>
      </c>
      <c r="J1619" s="32">
        <v>11352600</v>
      </c>
      <c r="K1619" s="33">
        <f t="shared" si="290"/>
        <v>2233.0702223340354</v>
      </c>
      <c r="L1619" s="33">
        <v>10651410</v>
      </c>
      <c r="M1619" s="33">
        <v>0</v>
      </c>
      <c r="N1619" s="33">
        <v>0</v>
      </c>
      <c r="O1619" s="33">
        <v>0</v>
      </c>
      <c r="P1619" s="33">
        <f t="shared" si="291"/>
        <v>11352600</v>
      </c>
      <c r="Q1619" s="33">
        <f t="shared" si="292"/>
        <v>2233.0702223340354</v>
      </c>
      <c r="R1619" s="33">
        <f t="shared" si="293"/>
        <v>10651410</v>
      </c>
      <c r="S1619" s="33"/>
      <c r="T1619" s="30" t="str">
        <f t="shared" si="294"/>
        <v>COP</v>
      </c>
      <c r="U1619" s="33">
        <v>0</v>
      </c>
      <c r="V1619" s="33">
        <v>0</v>
      </c>
      <c r="W1619" s="33">
        <v>0</v>
      </c>
      <c r="X1619" s="33">
        <f t="shared" si="295"/>
        <v>11352600</v>
      </c>
      <c r="Y1619" s="33">
        <f t="shared" si="296"/>
        <v>2233.0702223340354</v>
      </c>
      <c r="Z1619" s="33">
        <f t="shared" si="297"/>
        <v>10651410</v>
      </c>
      <c r="AA1619" s="34">
        <f t="shared" si="298"/>
        <v>0.00026263616857412591</v>
      </c>
      <c r="AB1619" s="33" t="s">
        <v>762</v>
      </c>
      <c r="AC1619" s="35">
        <v>44881</v>
      </c>
      <c r="AD1619" s="33">
        <v>60</v>
      </c>
      <c r="AE1619" s="36">
        <f t="shared" si="288"/>
        <v>44941</v>
      </c>
    </row>
    <row r="1620" spans="2:31" ht="14.5" hidden="1">
      <c r="B1620" s="29" t="s">
        <v>1745</v>
      </c>
      <c r="C1620" s="30" t="str">
        <f t="shared" si="289"/>
        <v>(Acreedores quirografarios)</v>
      </c>
      <c r="D1620" s="30">
        <v>5</v>
      </c>
      <c r="E1620" s="30" t="s">
        <v>5254</v>
      </c>
      <c r="F1620" s="30" t="s">
        <v>5255</v>
      </c>
      <c r="G1620" s="30" t="s">
        <v>5095</v>
      </c>
      <c r="H1620" s="31" t="s">
        <v>1749</v>
      </c>
      <c r="I1620" s="31" t="s">
        <v>48</v>
      </c>
      <c r="J1620" s="32">
        <v>9567600</v>
      </c>
      <c r="K1620" s="33">
        <f t="shared" si="290"/>
        <v>1890.3864901411994</v>
      </c>
      <c r="L1620" s="33">
        <v>9016860</v>
      </c>
      <c r="M1620" s="33">
        <v>0</v>
      </c>
      <c r="N1620" s="33">
        <v>0</v>
      </c>
      <c r="O1620" s="33">
        <v>0</v>
      </c>
      <c r="P1620" s="33">
        <f t="shared" si="291"/>
        <v>9567600</v>
      </c>
      <c r="Q1620" s="33">
        <f t="shared" si="292"/>
        <v>1890.3864901411994</v>
      </c>
      <c r="R1620" s="33">
        <f t="shared" si="293"/>
        <v>9016860</v>
      </c>
      <c r="S1620" s="33"/>
      <c r="T1620" s="30" t="str">
        <f t="shared" si="294"/>
        <v>COP</v>
      </c>
      <c r="U1620" s="33">
        <v>0</v>
      </c>
      <c r="V1620" s="33">
        <v>0</v>
      </c>
      <c r="W1620" s="33">
        <v>0</v>
      </c>
      <c r="X1620" s="33">
        <f t="shared" si="295"/>
        <v>9567600</v>
      </c>
      <c r="Y1620" s="33">
        <f t="shared" si="296"/>
        <v>1890.3864901411994</v>
      </c>
      <c r="Z1620" s="33">
        <f t="shared" si="297"/>
        <v>9016860</v>
      </c>
      <c r="AA1620" s="34">
        <f t="shared" si="298"/>
        <v>0.00022233240134116451</v>
      </c>
      <c r="AB1620" s="33" t="s">
        <v>762</v>
      </c>
      <c r="AC1620" s="35">
        <v>44881</v>
      </c>
      <c r="AD1620" s="33">
        <v>60</v>
      </c>
      <c r="AE1620" s="36">
        <f t="shared" si="299" ref="AE1620:AE1683">+AD1620+AC1620</f>
        <v>44941</v>
      </c>
    </row>
    <row r="1621" spans="2:31" ht="14.5" hidden="1">
      <c r="B1621" s="29" t="s">
        <v>1745</v>
      </c>
      <c r="C1621" s="30" t="str">
        <f t="shared" si="289"/>
        <v>(Acreedores quirografarios)</v>
      </c>
      <c r="D1621" s="30">
        <v>5</v>
      </c>
      <c r="E1621" s="30" t="s">
        <v>5254</v>
      </c>
      <c r="F1621" s="30" t="s">
        <v>5255</v>
      </c>
      <c r="G1621" s="30" t="s">
        <v>5095</v>
      </c>
      <c r="H1621" s="31" t="s">
        <v>1750</v>
      </c>
      <c r="I1621" s="31" t="s">
        <v>48</v>
      </c>
      <c r="J1621" s="32">
        <v>7140000</v>
      </c>
      <c r="K1621" s="33">
        <f t="shared" si="290"/>
        <v>1398.1571747539231</v>
      </c>
      <c r="L1621" s="33">
        <v>6669000</v>
      </c>
      <c r="M1621" s="33">
        <v>0</v>
      </c>
      <c r="N1621" s="33">
        <v>0</v>
      </c>
      <c r="O1621" s="33">
        <v>0</v>
      </c>
      <c r="P1621" s="33">
        <f t="shared" si="291"/>
        <v>7140000</v>
      </c>
      <c r="Q1621" s="33">
        <f t="shared" si="292"/>
        <v>1398.1571747539231</v>
      </c>
      <c r="R1621" s="33">
        <f t="shared" si="293"/>
        <v>6669000</v>
      </c>
      <c r="S1621" s="33"/>
      <c r="T1621" s="30" t="str">
        <f t="shared" si="294"/>
        <v>COP</v>
      </c>
      <c r="U1621" s="33">
        <v>0</v>
      </c>
      <c r="V1621" s="33">
        <v>0</v>
      </c>
      <c r="W1621" s="33">
        <v>0</v>
      </c>
      <c r="X1621" s="33">
        <f t="shared" si="295"/>
        <v>7140000</v>
      </c>
      <c r="Y1621" s="33">
        <f t="shared" si="296"/>
        <v>1398.1571747539231</v>
      </c>
      <c r="Z1621" s="33">
        <f t="shared" si="297"/>
        <v>6669000</v>
      </c>
      <c r="AA1621" s="34">
        <f t="shared" si="298"/>
        <v>0.00016444025797719231</v>
      </c>
      <c r="AB1621" s="33" t="s">
        <v>762</v>
      </c>
      <c r="AC1621" s="35">
        <v>44881</v>
      </c>
      <c r="AD1621" s="33">
        <v>60</v>
      </c>
      <c r="AE1621" s="36">
        <f t="shared" si="299"/>
        <v>44941</v>
      </c>
    </row>
    <row r="1622" spans="2:31" ht="14.5" hidden="1">
      <c r="B1622" s="29" t="s">
        <v>1745</v>
      </c>
      <c r="C1622" s="30" t="str">
        <f t="shared" si="289"/>
        <v>(Acreedores quirografarios)</v>
      </c>
      <c r="D1622" s="30">
        <v>5</v>
      </c>
      <c r="E1622" s="30" t="s">
        <v>5254</v>
      </c>
      <c r="F1622" s="30" t="s">
        <v>5255</v>
      </c>
      <c r="G1622" s="30" t="s">
        <v>5095</v>
      </c>
      <c r="H1622" s="31" t="s">
        <v>1751</v>
      </c>
      <c r="I1622" s="31" t="s">
        <v>48</v>
      </c>
      <c r="J1622" s="32">
        <v>9329600</v>
      </c>
      <c r="K1622" s="33">
        <f t="shared" si="290"/>
        <v>1833.5000052412549</v>
      </c>
      <c r="L1622" s="33">
        <v>8745520</v>
      </c>
      <c r="M1622" s="33">
        <v>0</v>
      </c>
      <c r="N1622" s="33">
        <v>0</v>
      </c>
      <c r="O1622" s="33">
        <v>0</v>
      </c>
      <c r="P1622" s="33">
        <f t="shared" si="291"/>
        <v>9329600</v>
      </c>
      <c r="Q1622" s="33">
        <f t="shared" si="292"/>
        <v>1833.5000052412549</v>
      </c>
      <c r="R1622" s="33">
        <f t="shared" si="293"/>
        <v>8745520</v>
      </c>
      <c r="S1622" s="33"/>
      <c r="T1622" s="30" t="str">
        <f t="shared" si="294"/>
        <v>COP</v>
      </c>
      <c r="U1622" s="33">
        <v>0</v>
      </c>
      <c r="V1622" s="33">
        <v>0</v>
      </c>
      <c r="W1622" s="33">
        <v>0</v>
      </c>
      <c r="X1622" s="33">
        <f t="shared" si="295"/>
        <v>9329600</v>
      </c>
      <c r="Y1622" s="33">
        <f t="shared" si="296"/>
        <v>1833.5000052412549</v>
      </c>
      <c r="Z1622" s="33">
        <f t="shared" si="297"/>
        <v>8745520</v>
      </c>
      <c r="AA1622" s="34">
        <f t="shared" si="298"/>
        <v>0.00021564186009067249</v>
      </c>
      <c r="AB1622" s="33" t="s">
        <v>762</v>
      </c>
      <c r="AC1622" s="35">
        <v>44881</v>
      </c>
      <c r="AD1622" s="33">
        <v>60</v>
      </c>
      <c r="AE1622" s="36">
        <f t="shared" si="299"/>
        <v>44941</v>
      </c>
    </row>
    <row r="1623" spans="2:31" ht="14.5" hidden="1">
      <c r="B1623" s="29" t="s">
        <v>1745</v>
      </c>
      <c r="C1623" s="30" t="str">
        <f t="shared" si="289"/>
        <v>(Acreedores quirografarios)</v>
      </c>
      <c r="D1623" s="30">
        <v>5</v>
      </c>
      <c r="E1623" s="30" t="s">
        <v>5254</v>
      </c>
      <c r="F1623" s="30" t="s">
        <v>5255</v>
      </c>
      <c r="G1623" s="30" t="s">
        <v>5095</v>
      </c>
      <c r="H1623" s="31" t="s">
        <v>1752</v>
      </c>
      <c r="I1623" s="31" t="s">
        <v>48</v>
      </c>
      <c r="J1623" s="32">
        <v>571200</v>
      </c>
      <c r="K1623" s="33">
        <f t="shared" si="290"/>
        <v>112.25510236170948</v>
      </c>
      <c r="L1623" s="33">
        <v>535440</v>
      </c>
      <c r="M1623" s="33">
        <v>0</v>
      </c>
      <c r="N1623" s="33">
        <v>0</v>
      </c>
      <c r="O1623" s="33">
        <v>0</v>
      </c>
      <c r="P1623" s="33">
        <f t="shared" si="291"/>
        <v>571200</v>
      </c>
      <c r="Q1623" s="33">
        <f t="shared" si="292"/>
        <v>112.25510236170948</v>
      </c>
      <c r="R1623" s="33">
        <f t="shared" si="293"/>
        <v>535440</v>
      </c>
      <c r="S1623" s="33"/>
      <c r="T1623" s="30" t="str">
        <f t="shared" si="294"/>
        <v>COP</v>
      </c>
      <c r="U1623" s="33">
        <v>0</v>
      </c>
      <c r="V1623" s="33">
        <v>0</v>
      </c>
      <c r="W1623" s="33">
        <v>0</v>
      </c>
      <c r="X1623" s="33">
        <f t="shared" si="295"/>
        <v>571200</v>
      </c>
      <c r="Y1623" s="33">
        <f t="shared" si="296"/>
        <v>112.25510236170948</v>
      </c>
      <c r="Z1623" s="33">
        <f t="shared" si="297"/>
        <v>535440</v>
      </c>
      <c r="AA1623" s="34">
        <f t="shared" si="298"/>
        <v>1.3202562862694235E-05</v>
      </c>
      <c r="AB1623" s="33" t="s">
        <v>762</v>
      </c>
      <c r="AC1623" s="35">
        <v>44881</v>
      </c>
      <c r="AD1623" s="33">
        <v>60</v>
      </c>
      <c r="AE1623" s="36">
        <f t="shared" si="299"/>
        <v>44941</v>
      </c>
    </row>
    <row r="1624" spans="2:31" ht="14.5" hidden="1">
      <c r="B1624" s="29" t="s">
        <v>1745</v>
      </c>
      <c r="C1624" s="30" t="str">
        <f t="shared" si="289"/>
        <v>(Acreedores quirografarios)</v>
      </c>
      <c r="D1624" s="30">
        <v>5</v>
      </c>
      <c r="E1624" s="30" t="s">
        <v>5254</v>
      </c>
      <c r="F1624" s="30" t="s">
        <v>5255</v>
      </c>
      <c r="G1624" s="30" t="s">
        <v>5095</v>
      </c>
      <c r="H1624" s="31" t="s">
        <v>1753</v>
      </c>
      <c r="I1624" s="31" t="s">
        <v>48</v>
      </c>
      <c r="J1624" s="32">
        <v>571200</v>
      </c>
      <c r="K1624" s="33">
        <f t="shared" si="290"/>
        <v>112.35573445705839</v>
      </c>
      <c r="L1624" s="33">
        <v>535920</v>
      </c>
      <c r="M1624" s="33">
        <v>0</v>
      </c>
      <c r="N1624" s="33">
        <v>0</v>
      </c>
      <c r="O1624" s="33">
        <v>0</v>
      </c>
      <c r="P1624" s="33">
        <f t="shared" si="291"/>
        <v>571200</v>
      </c>
      <c r="Q1624" s="33">
        <f t="shared" si="292"/>
        <v>112.35573445705839</v>
      </c>
      <c r="R1624" s="33">
        <f t="shared" si="293"/>
        <v>535920</v>
      </c>
      <c r="S1624" s="33"/>
      <c r="T1624" s="30" t="str">
        <f t="shared" si="294"/>
        <v>COP</v>
      </c>
      <c r="U1624" s="33">
        <v>0</v>
      </c>
      <c r="V1624" s="33">
        <v>0</v>
      </c>
      <c r="W1624" s="33">
        <v>0</v>
      </c>
      <c r="X1624" s="33">
        <f t="shared" si="295"/>
        <v>571200</v>
      </c>
      <c r="Y1624" s="33">
        <f t="shared" si="296"/>
        <v>112.35573445705839</v>
      </c>
      <c r="Z1624" s="33">
        <f t="shared" si="297"/>
        <v>535920</v>
      </c>
      <c r="AA1624" s="34">
        <f t="shared" si="298"/>
        <v>1.3214398418823946E-05</v>
      </c>
      <c r="AB1624" s="33" t="s">
        <v>762</v>
      </c>
      <c r="AC1624" s="35">
        <v>44881</v>
      </c>
      <c r="AD1624" s="33">
        <v>60</v>
      </c>
      <c r="AE1624" s="36">
        <f t="shared" si="299"/>
        <v>44941</v>
      </c>
    </row>
    <row r="1625" spans="2:31" ht="14.5" hidden="1">
      <c r="B1625" s="29" t="s">
        <v>1745</v>
      </c>
      <c r="C1625" s="30" t="str">
        <f t="shared" si="289"/>
        <v>(Acreedores quirografarios)</v>
      </c>
      <c r="D1625" s="30">
        <v>5</v>
      </c>
      <c r="E1625" s="30" t="s">
        <v>5254</v>
      </c>
      <c r="F1625" s="30" t="s">
        <v>5255</v>
      </c>
      <c r="G1625" s="30" t="s">
        <v>5095</v>
      </c>
      <c r="H1625" s="31" t="s">
        <v>1754</v>
      </c>
      <c r="I1625" s="31" t="s">
        <v>48</v>
      </c>
      <c r="J1625" s="32">
        <v>10281600</v>
      </c>
      <c r="K1625" s="33">
        <f t="shared" si="290"/>
        <v>2031.460108808453</v>
      </c>
      <c r="L1625" s="33">
        <v>9689760</v>
      </c>
      <c r="M1625" s="33">
        <v>0</v>
      </c>
      <c r="N1625" s="33">
        <v>0</v>
      </c>
      <c r="O1625" s="33">
        <v>0</v>
      </c>
      <c r="P1625" s="33">
        <f t="shared" si="291"/>
        <v>10281600</v>
      </c>
      <c r="Q1625" s="33">
        <f t="shared" si="292"/>
        <v>2031.460108808453</v>
      </c>
      <c r="R1625" s="33">
        <f t="shared" si="293"/>
        <v>9689760</v>
      </c>
      <c r="S1625" s="33"/>
      <c r="T1625" s="30" t="str">
        <f t="shared" si="294"/>
        <v>COP</v>
      </c>
      <c r="U1625" s="33">
        <v>0</v>
      </c>
      <c r="V1625" s="33">
        <v>0</v>
      </c>
      <c r="W1625" s="33">
        <v>0</v>
      </c>
      <c r="X1625" s="33">
        <f t="shared" si="295"/>
        <v>10281600</v>
      </c>
      <c r="Y1625" s="33">
        <f t="shared" si="296"/>
        <v>2031.460108808453</v>
      </c>
      <c r="Z1625" s="33">
        <f t="shared" si="297"/>
        <v>9689760</v>
      </c>
      <c r="AA1625" s="34">
        <f t="shared" si="298"/>
        <v>0.00023892437159050517</v>
      </c>
      <c r="AB1625" s="33" t="s">
        <v>762</v>
      </c>
      <c r="AC1625" s="35">
        <v>44881</v>
      </c>
      <c r="AD1625" s="33">
        <v>60</v>
      </c>
      <c r="AE1625" s="36">
        <f t="shared" si="299"/>
        <v>44941</v>
      </c>
    </row>
    <row r="1626" spans="2:31" ht="14.5" hidden="1">
      <c r="B1626" s="29" t="s">
        <v>1745</v>
      </c>
      <c r="C1626" s="30" t="str">
        <f t="shared" si="289"/>
        <v>(Acreedores quirografarios)</v>
      </c>
      <c r="D1626" s="30">
        <v>5</v>
      </c>
      <c r="E1626" s="30" t="s">
        <v>5254</v>
      </c>
      <c r="F1626" s="30" t="s">
        <v>5255</v>
      </c>
      <c r="G1626" s="30" t="s">
        <v>5095</v>
      </c>
      <c r="H1626" s="31" t="s">
        <v>1755</v>
      </c>
      <c r="I1626" s="31" t="s">
        <v>48</v>
      </c>
      <c r="J1626" s="32">
        <v>11114600</v>
      </c>
      <c r="K1626" s="33">
        <f t="shared" si="290"/>
        <v>2184.2972001215971</v>
      </c>
      <c r="L1626" s="33">
        <v>10418770</v>
      </c>
      <c r="M1626" s="33">
        <v>0</v>
      </c>
      <c r="N1626" s="33">
        <v>0</v>
      </c>
      <c r="O1626" s="33">
        <v>0</v>
      </c>
      <c r="P1626" s="33">
        <f t="shared" si="291"/>
        <v>11114600</v>
      </c>
      <c r="Q1626" s="33">
        <f t="shared" si="292"/>
        <v>2184.2972001215971</v>
      </c>
      <c r="R1626" s="33">
        <f t="shared" si="293"/>
        <v>10418770</v>
      </c>
      <c r="S1626" s="33"/>
      <c r="T1626" s="30" t="str">
        <f t="shared" si="294"/>
        <v>COP</v>
      </c>
      <c r="U1626" s="33">
        <v>0</v>
      </c>
      <c r="V1626" s="33">
        <v>0</v>
      </c>
      <c r="W1626" s="33">
        <v>0</v>
      </c>
      <c r="X1626" s="33">
        <f t="shared" si="295"/>
        <v>11114600</v>
      </c>
      <c r="Y1626" s="33">
        <f t="shared" si="296"/>
        <v>2184.2972001215971</v>
      </c>
      <c r="Z1626" s="33">
        <f t="shared" si="297"/>
        <v>10418770</v>
      </c>
      <c r="AA1626" s="34">
        <f t="shared" si="298"/>
        <v>0.00025689986903659198</v>
      </c>
      <c r="AB1626" s="33" t="s">
        <v>762</v>
      </c>
      <c r="AC1626" s="35">
        <v>44881</v>
      </c>
      <c r="AD1626" s="33">
        <v>60</v>
      </c>
      <c r="AE1626" s="36">
        <f t="shared" si="299"/>
        <v>44941</v>
      </c>
    </row>
    <row r="1627" spans="2:31" ht="14.5" hidden="1">
      <c r="B1627" s="29" t="s">
        <v>1745</v>
      </c>
      <c r="C1627" s="30" t="str">
        <f t="shared" si="289"/>
        <v>(Acreedores quirografarios)</v>
      </c>
      <c r="D1627" s="30">
        <v>5</v>
      </c>
      <c r="E1627" s="30" t="s">
        <v>5254</v>
      </c>
      <c r="F1627" s="30" t="s">
        <v>5255</v>
      </c>
      <c r="G1627" s="30" t="s">
        <v>5095</v>
      </c>
      <c r="H1627" s="31" t="s">
        <v>1756</v>
      </c>
      <c r="I1627" s="31" t="s">
        <v>48</v>
      </c>
      <c r="J1627" s="32">
        <v>11114600</v>
      </c>
      <c r="K1627" s="33">
        <f t="shared" si="290"/>
        <v>2186.255332976928</v>
      </c>
      <c r="L1627" s="33">
        <v>10428110</v>
      </c>
      <c r="M1627" s="33">
        <v>0</v>
      </c>
      <c r="N1627" s="33">
        <v>0</v>
      </c>
      <c r="O1627" s="33">
        <v>0</v>
      </c>
      <c r="P1627" s="33">
        <f t="shared" si="291"/>
        <v>11114600</v>
      </c>
      <c r="Q1627" s="33">
        <f t="shared" si="292"/>
        <v>2186.255332976928</v>
      </c>
      <c r="R1627" s="33">
        <f t="shared" si="293"/>
        <v>10428110</v>
      </c>
      <c r="S1627" s="33"/>
      <c r="T1627" s="30" t="str">
        <f t="shared" si="294"/>
        <v>COP</v>
      </c>
      <c r="U1627" s="33">
        <v>0</v>
      </c>
      <c r="V1627" s="33">
        <v>0</v>
      </c>
      <c r="W1627" s="33">
        <v>0</v>
      </c>
      <c r="X1627" s="33">
        <f t="shared" si="295"/>
        <v>11114600</v>
      </c>
      <c r="Y1627" s="33">
        <f t="shared" si="296"/>
        <v>2186.255332976928</v>
      </c>
      <c r="Z1627" s="33">
        <f t="shared" si="297"/>
        <v>10428110</v>
      </c>
      <c r="AA1627" s="34">
        <f t="shared" si="298"/>
        <v>0.00025713016923294927</v>
      </c>
      <c r="AB1627" s="33" t="s">
        <v>762</v>
      </c>
      <c r="AC1627" s="35">
        <v>44881</v>
      </c>
      <c r="AD1627" s="33">
        <v>60</v>
      </c>
      <c r="AE1627" s="36">
        <f t="shared" si="299"/>
        <v>44941</v>
      </c>
    </row>
    <row r="1628" spans="2:31" ht="14.5" hidden="1">
      <c r="B1628" s="29" t="s">
        <v>1745</v>
      </c>
      <c r="C1628" s="30" t="str">
        <f t="shared" si="289"/>
        <v>(Acreedores quirografarios)</v>
      </c>
      <c r="D1628" s="30">
        <v>5</v>
      </c>
      <c r="E1628" s="30" t="s">
        <v>5254</v>
      </c>
      <c r="F1628" s="30" t="s">
        <v>5255</v>
      </c>
      <c r="G1628" s="30" t="s">
        <v>5095</v>
      </c>
      <c r="H1628" s="31" t="s">
        <v>1757</v>
      </c>
      <c r="I1628" s="31" t="s">
        <v>48</v>
      </c>
      <c r="J1628" s="32">
        <v>571200</v>
      </c>
      <c r="K1628" s="33">
        <f t="shared" si="290"/>
        <v>111.85257398031384</v>
      </c>
      <c r="L1628" s="33">
        <v>533520</v>
      </c>
      <c r="M1628" s="33">
        <v>0</v>
      </c>
      <c r="N1628" s="33">
        <v>0</v>
      </c>
      <c r="O1628" s="33">
        <v>0</v>
      </c>
      <c r="P1628" s="33">
        <f t="shared" si="291"/>
        <v>571200</v>
      </c>
      <c r="Q1628" s="33">
        <f t="shared" si="292"/>
        <v>111.85257398031384</v>
      </c>
      <c r="R1628" s="33">
        <f t="shared" si="293"/>
        <v>533520</v>
      </c>
      <c r="S1628" s="33"/>
      <c r="T1628" s="30" t="str">
        <f t="shared" si="294"/>
        <v>COP</v>
      </c>
      <c r="U1628" s="33">
        <v>0</v>
      </c>
      <c r="V1628" s="33">
        <v>0</v>
      </c>
      <c r="W1628" s="33">
        <v>0</v>
      </c>
      <c r="X1628" s="33">
        <f t="shared" si="295"/>
        <v>571200</v>
      </c>
      <c r="Y1628" s="33">
        <f t="shared" si="296"/>
        <v>111.85257398031384</v>
      </c>
      <c r="Z1628" s="33">
        <f t="shared" si="297"/>
        <v>533520</v>
      </c>
      <c r="AA1628" s="34">
        <f t="shared" si="298"/>
        <v>1.3155220638175384E-05</v>
      </c>
      <c r="AB1628" s="33" t="s">
        <v>762</v>
      </c>
      <c r="AC1628" s="35">
        <v>44881</v>
      </c>
      <c r="AD1628" s="33">
        <v>60</v>
      </c>
      <c r="AE1628" s="36">
        <f t="shared" si="299"/>
        <v>44941</v>
      </c>
    </row>
    <row r="1629" spans="2:31" ht="14.5" hidden="1">
      <c r="B1629" s="29" t="s">
        <v>1745</v>
      </c>
      <c r="C1629" s="30" t="str">
        <f t="shared" si="289"/>
        <v>(Acreedores quirografarios)</v>
      </c>
      <c r="D1629" s="30">
        <v>5</v>
      </c>
      <c r="E1629" s="30" t="s">
        <v>5254</v>
      </c>
      <c r="F1629" s="30" t="s">
        <v>5255</v>
      </c>
      <c r="G1629" s="30" t="s">
        <v>5095</v>
      </c>
      <c r="H1629" s="31" t="s">
        <v>1758</v>
      </c>
      <c r="I1629" s="31" t="s">
        <v>48</v>
      </c>
      <c r="J1629" s="32">
        <v>11828600</v>
      </c>
      <c r="K1629" s="33">
        <f t="shared" si="290"/>
        <v>2324.6160780737337</v>
      </c>
      <c r="L1629" s="33">
        <v>11088070</v>
      </c>
      <c r="M1629" s="33">
        <v>0</v>
      </c>
      <c r="N1629" s="33">
        <v>0</v>
      </c>
      <c r="O1629" s="33">
        <v>0</v>
      </c>
      <c r="P1629" s="33">
        <f t="shared" si="291"/>
        <v>11828600</v>
      </c>
      <c r="Q1629" s="33">
        <f t="shared" si="292"/>
        <v>2324.6160780737337</v>
      </c>
      <c r="R1629" s="33">
        <f t="shared" si="293"/>
        <v>11088070</v>
      </c>
      <c r="S1629" s="33"/>
      <c r="T1629" s="30" t="str">
        <f t="shared" si="294"/>
        <v>COP</v>
      </c>
      <c r="U1629" s="33">
        <v>0</v>
      </c>
      <c r="V1629" s="33">
        <v>0</v>
      </c>
      <c r="W1629" s="33">
        <v>0</v>
      </c>
      <c r="X1629" s="33">
        <f t="shared" si="295"/>
        <v>11828600</v>
      </c>
      <c r="Y1629" s="33">
        <f t="shared" si="296"/>
        <v>2324.6160780737337</v>
      </c>
      <c r="Z1629" s="33">
        <f t="shared" si="297"/>
        <v>11088070</v>
      </c>
      <c r="AA1629" s="34">
        <f t="shared" si="298"/>
        <v>0.00027340307261495975</v>
      </c>
      <c r="AB1629" s="33" t="s">
        <v>762</v>
      </c>
      <c r="AC1629" s="35">
        <v>44881</v>
      </c>
      <c r="AD1629" s="33">
        <v>60</v>
      </c>
      <c r="AE1629" s="36">
        <f t="shared" si="299"/>
        <v>44941</v>
      </c>
    </row>
    <row r="1630" spans="2:31" ht="14.5" hidden="1">
      <c r="B1630" s="29" t="s">
        <v>1745</v>
      </c>
      <c r="C1630" s="30" t="str">
        <f t="shared" si="289"/>
        <v>(Acreedores quirografarios)</v>
      </c>
      <c r="D1630" s="30">
        <v>5</v>
      </c>
      <c r="E1630" s="30" t="s">
        <v>5254</v>
      </c>
      <c r="F1630" s="30" t="s">
        <v>5255</v>
      </c>
      <c r="G1630" s="30" t="s">
        <v>5095</v>
      </c>
      <c r="H1630" s="31" t="s">
        <v>1759</v>
      </c>
      <c r="I1630" s="31" t="s">
        <v>48</v>
      </c>
      <c r="J1630" s="32">
        <v>571200</v>
      </c>
      <c r="K1630" s="33">
        <f t="shared" si="290"/>
        <v>112.85889493380294</v>
      </c>
      <c r="L1630" s="33">
        <v>538320</v>
      </c>
      <c r="M1630" s="33">
        <v>0</v>
      </c>
      <c r="N1630" s="33">
        <v>0</v>
      </c>
      <c r="O1630" s="33">
        <v>0</v>
      </c>
      <c r="P1630" s="33">
        <f t="shared" si="291"/>
        <v>571200</v>
      </c>
      <c r="Q1630" s="33">
        <f t="shared" si="292"/>
        <v>112.85889493380294</v>
      </c>
      <c r="R1630" s="33">
        <f t="shared" si="293"/>
        <v>538320</v>
      </c>
      <c r="S1630" s="33"/>
      <c r="T1630" s="30" t="str">
        <f t="shared" si="294"/>
        <v>COP</v>
      </c>
      <c r="U1630" s="33">
        <v>0</v>
      </c>
      <c r="V1630" s="33">
        <v>0</v>
      </c>
      <c r="W1630" s="33">
        <v>0</v>
      </c>
      <c r="X1630" s="33">
        <f t="shared" si="295"/>
        <v>571200</v>
      </c>
      <c r="Y1630" s="33">
        <f t="shared" si="296"/>
        <v>112.85889493380294</v>
      </c>
      <c r="Z1630" s="33">
        <f t="shared" si="297"/>
        <v>538320</v>
      </c>
      <c r="AA1630" s="34">
        <f t="shared" si="298"/>
        <v>1.3273576199472509E-05</v>
      </c>
      <c r="AB1630" s="33" t="s">
        <v>762</v>
      </c>
      <c r="AC1630" s="35">
        <v>44881</v>
      </c>
      <c r="AD1630" s="33">
        <v>60</v>
      </c>
      <c r="AE1630" s="36">
        <f t="shared" si="299"/>
        <v>44941</v>
      </c>
    </row>
    <row r="1631" spans="2:31" ht="14.5" hidden="1">
      <c r="B1631" s="29" t="s">
        <v>1745</v>
      </c>
      <c r="C1631" s="30" t="str">
        <f t="shared" si="289"/>
        <v>(Acreedores quirografarios)</v>
      </c>
      <c r="D1631" s="30">
        <v>5</v>
      </c>
      <c r="E1631" s="30" t="s">
        <v>5254</v>
      </c>
      <c r="F1631" s="30" t="s">
        <v>5255</v>
      </c>
      <c r="G1631" s="30" t="s">
        <v>5095</v>
      </c>
      <c r="H1631" s="31" t="s">
        <v>1760</v>
      </c>
      <c r="I1631" s="31" t="s">
        <v>48</v>
      </c>
      <c r="J1631" s="32">
        <v>7378000</v>
      </c>
      <c r="K1631" s="33">
        <f t="shared" si="290"/>
        <v>1444.762413912387</v>
      </c>
      <c r="L1631" s="33">
        <v>6891300</v>
      </c>
      <c r="M1631" s="33">
        <v>0</v>
      </c>
      <c r="N1631" s="33">
        <v>0</v>
      </c>
      <c r="O1631" s="33">
        <v>0</v>
      </c>
      <c r="P1631" s="33">
        <f t="shared" si="291"/>
        <v>7378000</v>
      </c>
      <c r="Q1631" s="33">
        <f t="shared" si="292"/>
        <v>1444.762413912387</v>
      </c>
      <c r="R1631" s="33">
        <f t="shared" si="293"/>
        <v>6891300</v>
      </c>
      <c r="S1631" s="33"/>
      <c r="T1631" s="30" t="str">
        <f t="shared" si="294"/>
        <v>COP</v>
      </c>
      <c r="U1631" s="33">
        <v>0</v>
      </c>
      <c r="V1631" s="33">
        <v>0</v>
      </c>
      <c r="W1631" s="33">
        <v>0</v>
      </c>
      <c r="X1631" s="33">
        <f t="shared" si="295"/>
        <v>7378000</v>
      </c>
      <c r="Y1631" s="33">
        <f t="shared" si="296"/>
        <v>1444.762413912387</v>
      </c>
      <c r="Z1631" s="33">
        <f t="shared" si="297"/>
        <v>6891300</v>
      </c>
      <c r="AA1631" s="34">
        <f t="shared" si="298"/>
        <v>0.00016992159990976538</v>
      </c>
      <c r="AB1631" s="33" t="s">
        <v>762</v>
      </c>
      <c r="AC1631" s="35">
        <v>44881</v>
      </c>
      <c r="AD1631" s="33">
        <v>60</v>
      </c>
      <c r="AE1631" s="36">
        <f t="shared" si="299"/>
        <v>44941</v>
      </c>
    </row>
    <row r="1632" spans="2:31" ht="14.5" hidden="1">
      <c r="B1632" s="29" t="s">
        <v>1745</v>
      </c>
      <c r="C1632" s="30" t="str">
        <f t="shared" si="289"/>
        <v>(Acreedores quirografarios)</v>
      </c>
      <c r="D1632" s="30">
        <v>5</v>
      </c>
      <c r="E1632" s="30" t="s">
        <v>5254</v>
      </c>
      <c r="F1632" s="30" t="s">
        <v>5255</v>
      </c>
      <c r="G1632" s="30" t="s">
        <v>5095</v>
      </c>
      <c r="H1632" s="31" t="s">
        <v>1761</v>
      </c>
      <c r="I1632" s="31" t="s">
        <v>48</v>
      </c>
      <c r="J1632" s="32">
        <v>12304600</v>
      </c>
      <c r="K1632" s="33">
        <f t="shared" si="290"/>
        <v>2420.3297797624659</v>
      </c>
      <c r="L1632" s="33">
        <v>11544610</v>
      </c>
      <c r="M1632" s="33">
        <v>0</v>
      </c>
      <c r="N1632" s="33">
        <v>0</v>
      </c>
      <c r="O1632" s="33">
        <v>0</v>
      </c>
      <c r="P1632" s="33">
        <f t="shared" si="291"/>
        <v>12304600</v>
      </c>
      <c r="Q1632" s="33">
        <f t="shared" si="292"/>
        <v>2420.3297797624659</v>
      </c>
      <c r="R1632" s="33">
        <f t="shared" si="293"/>
        <v>11544610</v>
      </c>
      <c r="S1632" s="33"/>
      <c r="T1632" s="30" t="str">
        <f t="shared" si="294"/>
        <v>COP</v>
      </c>
      <c r="U1632" s="33">
        <v>0</v>
      </c>
      <c r="V1632" s="33">
        <v>0</v>
      </c>
      <c r="W1632" s="33">
        <v>0</v>
      </c>
      <c r="X1632" s="33">
        <f t="shared" si="295"/>
        <v>12304600</v>
      </c>
      <c r="Y1632" s="33">
        <f t="shared" si="296"/>
        <v>2420.3297797624659</v>
      </c>
      <c r="Z1632" s="33">
        <f t="shared" si="297"/>
        <v>11544610</v>
      </c>
      <c r="AA1632" s="34">
        <f t="shared" si="298"/>
        <v>0.0002846601659388325</v>
      </c>
      <c r="AB1632" s="33" t="s">
        <v>762</v>
      </c>
      <c r="AC1632" s="35">
        <v>44916</v>
      </c>
      <c r="AD1632" s="33">
        <v>60</v>
      </c>
      <c r="AE1632" s="36">
        <f t="shared" si="299"/>
        <v>44976</v>
      </c>
    </row>
    <row r="1633" spans="2:31" ht="14.5" hidden="1">
      <c r="B1633" s="29" t="s">
        <v>1745</v>
      </c>
      <c r="C1633" s="30" t="str">
        <f t="shared" si="289"/>
        <v>(Acreedores quirografarios)</v>
      </c>
      <c r="D1633" s="30">
        <v>5</v>
      </c>
      <c r="E1633" s="30" t="s">
        <v>5254</v>
      </c>
      <c r="F1633" s="30" t="s">
        <v>5255</v>
      </c>
      <c r="G1633" s="30" t="s">
        <v>5095</v>
      </c>
      <c r="H1633" s="31" t="s">
        <v>1762</v>
      </c>
      <c r="I1633" s="31" t="s">
        <v>48</v>
      </c>
      <c r="J1633" s="32">
        <v>571200</v>
      </c>
      <c r="K1633" s="33">
        <f t="shared" si="290"/>
        <v>112.35573445705839</v>
      </c>
      <c r="L1633" s="33">
        <v>535920</v>
      </c>
      <c r="M1633" s="33">
        <v>0</v>
      </c>
      <c r="N1633" s="33">
        <v>0</v>
      </c>
      <c r="O1633" s="33">
        <v>0</v>
      </c>
      <c r="P1633" s="33">
        <f t="shared" si="291"/>
        <v>571200</v>
      </c>
      <c r="Q1633" s="33">
        <f t="shared" si="292"/>
        <v>112.35573445705839</v>
      </c>
      <c r="R1633" s="33">
        <f t="shared" si="293"/>
        <v>535920</v>
      </c>
      <c r="S1633" s="33"/>
      <c r="T1633" s="30" t="str">
        <f t="shared" si="294"/>
        <v>COP</v>
      </c>
      <c r="U1633" s="33">
        <v>0</v>
      </c>
      <c r="V1633" s="33">
        <v>0</v>
      </c>
      <c r="W1633" s="33">
        <v>0</v>
      </c>
      <c r="X1633" s="33">
        <f t="shared" si="295"/>
        <v>571200</v>
      </c>
      <c r="Y1633" s="33">
        <f t="shared" si="296"/>
        <v>112.35573445705839</v>
      </c>
      <c r="Z1633" s="33">
        <f t="shared" si="297"/>
        <v>535920</v>
      </c>
      <c r="AA1633" s="34">
        <f t="shared" si="298"/>
        <v>1.3214398418823946E-05</v>
      </c>
      <c r="AB1633" s="33" t="s">
        <v>762</v>
      </c>
      <c r="AC1633" s="35">
        <v>44916</v>
      </c>
      <c r="AD1633" s="33">
        <v>60</v>
      </c>
      <c r="AE1633" s="36">
        <f t="shared" si="299"/>
        <v>44976</v>
      </c>
    </row>
    <row r="1634" spans="2:31" ht="14.5" hidden="1">
      <c r="B1634" s="29" t="s">
        <v>1745</v>
      </c>
      <c r="C1634" s="30" t="str">
        <f t="shared" si="289"/>
        <v>(Acreedores quirografarios)</v>
      </c>
      <c r="D1634" s="30">
        <v>5</v>
      </c>
      <c r="E1634" s="30" t="s">
        <v>5254</v>
      </c>
      <c r="F1634" s="30" t="s">
        <v>5255</v>
      </c>
      <c r="G1634" s="30" t="s">
        <v>5095</v>
      </c>
      <c r="H1634" s="31" t="s">
        <v>1763</v>
      </c>
      <c r="I1634" s="31" t="s">
        <v>48</v>
      </c>
      <c r="J1634" s="32">
        <v>571200</v>
      </c>
      <c r="K1634" s="33">
        <f t="shared" si="290"/>
        <v>111.85257398031384</v>
      </c>
      <c r="L1634" s="33">
        <v>533520</v>
      </c>
      <c r="M1634" s="33">
        <v>0</v>
      </c>
      <c r="N1634" s="33">
        <v>0</v>
      </c>
      <c r="O1634" s="33">
        <v>0</v>
      </c>
      <c r="P1634" s="33">
        <f t="shared" si="291"/>
        <v>571200</v>
      </c>
      <c r="Q1634" s="33">
        <f t="shared" si="292"/>
        <v>111.85257398031384</v>
      </c>
      <c r="R1634" s="33">
        <f t="shared" si="293"/>
        <v>533520</v>
      </c>
      <c r="S1634" s="33"/>
      <c r="T1634" s="30" t="str">
        <f t="shared" si="294"/>
        <v>COP</v>
      </c>
      <c r="U1634" s="33">
        <v>0</v>
      </c>
      <c r="V1634" s="33">
        <v>0</v>
      </c>
      <c r="W1634" s="33">
        <v>0</v>
      </c>
      <c r="X1634" s="33">
        <f t="shared" si="295"/>
        <v>571200</v>
      </c>
      <c r="Y1634" s="33">
        <f t="shared" si="296"/>
        <v>111.85257398031384</v>
      </c>
      <c r="Z1634" s="33">
        <f t="shared" si="297"/>
        <v>533520</v>
      </c>
      <c r="AA1634" s="34">
        <f t="shared" si="298"/>
        <v>1.3155220638175384E-05</v>
      </c>
      <c r="AB1634" s="33" t="s">
        <v>762</v>
      </c>
      <c r="AC1634" s="35">
        <v>44916</v>
      </c>
      <c r="AD1634" s="33">
        <v>60</v>
      </c>
      <c r="AE1634" s="36">
        <f t="shared" si="299"/>
        <v>44976</v>
      </c>
    </row>
    <row r="1635" spans="2:31" ht="14.5" hidden="1">
      <c r="B1635" s="29" t="s">
        <v>1745</v>
      </c>
      <c r="C1635" s="30" t="str">
        <f t="shared" si="289"/>
        <v>(Acreedores quirografarios)</v>
      </c>
      <c r="D1635" s="30">
        <v>5</v>
      </c>
      <c r="E1635" s="30" t="s">
        <v>5254</v>
      </c>
      <c r="F1635" s="30" t="s">
        <v>5255</v>
      </c>
      <c r="G1635" s="30" t="s">
        <v>5095</v>
      </c>
      <c r="H1635" s="31" t="s">
        <v>1764</v>
      </c>
      <c r="I1635" s="31" t="s">
        <v>48</v>
      </c>
      <c r="J1635" s="32">
        <v>7854000</v>
      </c>
      <c r="K1635" s="33">
        <f t="shared" si="290"/>
        <v>1537.9728922293152</v>
      </c>
      <c r="L1635" s="33">
        <v>7335900</v>
      </c>
      <c r="M1635" s="33">
        <v>0</v>
      </c>
      <c r="N1635" s="33">
        <v>0</v>
      </c>
      <c r="O1635" s="33">
        <v>0</v>
      </c>
      <c r="P1635" s="33">
        <f t="shared" si="291"/>
        <v>7854000</v>
      </c>
      <c r="Q1635" s="33">
        <f t="shared" si="292"/>
        <v>1537.9728922293152</v>
      </c>
      <c r="R1635" s="33">
        <f t="shared" si="293"/>
        <v>7335900</v>
      </c>
      <c r="S1635" s="33"/>
      <c r="T1635" s="30" t="str">
        <f t="shared" si="294"/>
        <v>COP</v>
      </c>
      <c r="U1635" s="33">
        <v>0</v>
      </c>
      <c r="V1635" s="33">
        <v>0</v>
      </c>
      <c r="W1635" s="33">
        <v>0</v>
      </c>
      <c r="X1635" s="33">
        <f t="shared" si="295"/>
        <v>7854000</v>
      </c>
      <c r="Y1635" s="33">
        <f t="shared" si="296"/>
        <v>1537.9728922293152</v>
      </c>
      <c r="Z1635" s="33">
        <f t="shared" si="297"/>
        <v>7335900</v>
      </c>
      <c r="AA1635" s="34">
        <f t="shared" si="298"/>
        <v>0.00018088428377491153</v>
      </c>
      <c r="AB1635" s="33" t="s">
        <v>762</v>
      </c>
      <c r="AC1635" s="35">
        <v>44916</v>
      </c>
      <c r="AD1635" s="33">
        <v>60</v>
      </c>
      <c r="AE1635" s="36">
        <f t="shared" si="299"/>
        <v>44976</v>
      </c>
    </row>
    <row r="1636" spans="2:31" ht="14.5" hidden="1">
      <c r="B1636" s="29" t="s">
        <v>1745</v>
      </c>
      <c r="C1636" s="30" t="str">
        <f t="shared" si="289"/>
        <v>(Acreedores quirografarios)</v>
      </c>
      <c r="D1636" s="30">
        <v>5</v>
      </c>
      <c r="E1636" s="30" t="s">
        <v>5254</v>
      </c>
      <c r="F1636" s="30" t="s">
        <v>5255</v>
      </c>
      <c r="G1636" s="30" t="s">
        <v>5095</v>
      </c>
      <c r="H1636" s="31" t="s">
        <v>1765</v>
      </c>
      <c r="I1636" s="31" t="s">
        <v>48</v>
      </c>
      <c r="J1636" s="32">
        <v>571200</v>
      </c>
      <c r="K1636" s="33">
        <f t="shared" si="290"/>
        <v>112.85889493380294</v>
      </c>
      <c r="L1636" s="33">
        <v>538320</v>
      </c>
      <c r="M1636" s="33">
        <v>0</v>
      </c>
      <c r="N1636" s="33">
        <v>0</v>
      </c>
      <c r="O1636" s="33">
        <v>0</v>
      </c>
      <c r="P1636" s="33">
        <f t="shared" si="291"/>
        <v>571200</v>
      </c>
      <c r="Q1636" s="33">
        <f t="shared" si="292"/>
        <v>112.85889493380294</v>
      </c>
      <c r="R1636" s="33">
        <f t="shared" si="293"/>
        <v>538320</v>
      </c>
      <c r="S1636" s="33"/>
      <c r="T1636" s="30" t="str">
        <f t="shared" si="294"/>
        <v>COP</v>
      </c>
      <c r="U1636" s="33">
        <v>0</v>
      </c>
      <c r="V1636" s="33">
        <v>0</v>
      </c>
      <c r="W1636" s="33">
        <v>0</v>
      </c>
      <c r="X1636" s="33">
        <f t="shared" si="295"/>
        <v>571200</v>
      </c>
      <c r="Y1636" s="33">
        <f t="shared" si="296"/>
        <v>112.85889493380294</v>
      </c>
      <c r="Z1636" s="33">
        <f t="shared" si="297"/>
        <v>538320</v>
      </c>
      <c r="AA1636" s="34">
        <f t="shared" si="298"/>
        <v>1.3273576199472509E-05</v>
      </c>
      <c r="AB1636" s="33" t="s">
        <v>762</v>
      </c>
      <c r="AC1636" s="35">
        <v>44916</v>
      </c>
      <c r="AD1636" s="33">
        <v>60</v>
      </c>
      <c r="AE1636" s="36">
        <f t="shared" si="299"/>
        <v>44976</v>
      </c>
    </row>
    <row r="1637" spans="2:31" ht="14.5" hidden="1">
      <c r="B1637" s="29" t="s">
        <v>1745</v>
      </c>
      <c r="C1637" s="30" t="str">
        <f t="shared" si="289"/>
        <v>(Acreedores quirografarios)</v>
      </c>
      <c r="D1637" s="30">
        <v>5</v>
      </c>
      <c r="E1637" s="30" t="s">
        <v>5254</v>
      </c>
      <c r="F1637" s="30" t="s">
        <v>5255</v>
      </c>
      <c r="G1637" s="30" t="s">
        <v>5095</v>
      </c>
      <c r="H1637" s="31" t="s">
        <v>1766</v>
      </c>
      <c r="I1637" s="31" t="s">
        <v>48</v>
      </c>
      <c r="J1637" s="32">
        <v>571200</v>
      </c>
      <c r="K1637" s="33">
        <f t="shared" si="290"/>
        <v>112.25510236170948</v>
      </c>
      <c r="L1637" s="33">
        <v>535440</v>
      </c>
      <c r="M1637" s="33">
        <v>0</v>
      </c>
      <c r="N1637" s="33">
        <v>0</v>
      </c>
      <c r="O1637" s="33">
        <v>0</v>
      </c>
      <c r="P1637" s="33">
        <f t="shared" si="291"/>
        <v>571200</v>
      </c>
      <c r="Q1637" s="33">
        <f t="shared" si="292"/>
        <v>112.25510236170948</v>
      </c>
      <c r="R1637" s="33">
        <f t="shared" si="293"/>
        <v>535440</v>
      </c>
      <c r="S1637" s="33"/>
      <c r="T1637" s="30" t="str">
        <f t="shared" si="294"/>
        <v>COP</v>
      </c>
      <c r="U1637" s="33">
        <v>0</v>
      </c>
      <c r="V1637" s="33">
        <v>0</v>
      </c>
      <c r="W1637" s="33">
        <v>0</v>
      </c>
      <c r="X1637" s="33">
        <f t="shared" si="295"/>
        <v>571200</v>
      </c>
      <c r="Y1637" s="33">
        <f t="shared" si="296"/>
        <v>112.25510236170948</v>
      </c>
      <c r="Z1637" s="33">
        <f t="shared" si="297"/>
        <v>535440</v>
      </c>
      <c r="AA1637" s="34">
        <f t="shared" si="298"/>
        <v>1.3202562862694235E-05</v>
      </c>
      <c r="AB1637" s="33" t="s">
        <v>762</v>
      </c>
      <c r="AC1637" s="35">
        <v>44916</v>
      </c>
      <c r="AD1637" s="33">
        <v>60</v>
      </c>
      <c r="AE1637" s="36">
        <f t="shared" si="299"/>
        <v>44976</v>
      </c>
    </row>
    <row r="1638" spans="2:31" ht="14.5" hidden="1">
      <c r="B1638" s="29" t="s">
        <v>1745</v>
      </c>
      <c r="C1638" s="30" t="str">
        <f t="shared" si="289"/>
        <v>(Acreedores quirografarios)</v>
      </c>
      <c r="D1638" s="30">
        <v>5</v>
      </c>
      <c r="E1638" s="30" t="s">
        <v>5254</v>
      </c>
      <c r="F1638" s="30" t="s">
        <v>5255</v>
      </c>
      <c r="G1638" s="30" t="s">
        <v>5095</v>
      </c>
      <c r="H1638" s="31" t="s">
        <v>1767</v>
      </c>
      <c r="I1638" s="31" t="s">
        <v>48</v>
      </c>
      <c r="J1638" s="32">
        <v>11114600</v>
      </c>
      <c r="K1638" s="33">
        <f t="shared" si="290"/>
        <v>2184.2972001215971</v>
      </c>
      <c r="L1638" s="33">
        <v>10418770</v>
      </c>
      <c r="M1638" s="33">
        <v>0</v>
      </c>
      <c r="N1638" s="33">
        <v>0</v>
      </c>
      <c r="O1638" s="33">
        <v>0</v>
      </c>
      <c r="P1638" s="33">
        <f t="shared" si="291"/>
        <v>11114600</v>
      </c>
      <c r="Q1638" s="33">
        <f t="shared" si="292"/>
        <v>2184.2972001215971</v>
      </c>
      <c r="R1638" s="33">
        <f t="shared" si="293"/>
        <v>10418770</v>
      </c>
      <c r="S1638" s="33"/>
      <c r="T1638" s="30" t="str">
        <f t="shared" si="294"/>
        <v>COP</v>
      </c>
      <c r="U1638" s="33">
        <v>0</v>
      </c>
      <c r="V1638" s="33">
        <v>0</v>
      </c>
      <c r="W1638" s="33">
        <v>0</v>
      </c>
      <c r="X1638" s="33">
        <f t="shared" si="295"/>
        <v>11114600</v>
      </c>
      <c r="Y1638" s="33">
        <f t="shared" si="296"/>
        <v>2184.2972001215971</v>
      </c>
      <c r="Z1638" s="33">
        <f t="shared" si="297"/>
        <v>10418770</v>
      </c>
      <c r="AA1638" s="34">
        <f t="shared" si="298"/>
        <v>0.00025689986903659198</v>
      </c>
      <c r="AB1638" s="33" t="s">
        <v>762</v>
      </c>
      <c r="AC1638" s="35">
        <v>44916</v>
      </c>
      <c r="AD1638" s="33">
        <v>60</v>
      </c>
      <c r="AE1638" s="36">
        <f t="shared" si="299"/>
        <v>44976</v>
      </c>
    </row>
    <row r="1639" spans="2:31" ht="14.5" hidden="1">
      <c r="B1639" s="29" t="s">
        <v>1745</v>
      </c>
      <c r="C1639" s="30" t="str">
        <f t="shared" si="289"/>
        <v>(Acreedores quirografarios)</v>
      </c>
      <c r="D1639" s="30">
        <v>5</v>
      </c>
      <c r="E1639" s="30" t="s">
        <v>5254</v>
      </c>
      <c r="F1639" s="30" t="s">
        <v>5255</v>
      </c>
      <c r="G1639" s="30" t="s">
        <v>5095</v>
      </c>
      <c r="H1639" s="31" t="s">
        <v>1768</v>
      </c>
      <c r="I1639" s="31" t="s">
        <v>48</v>
      </c>
      <c r="J1639" s="32">
        <v>9567600</v>
      </c>
      <c r="K1639" s="33">
        <f t="shared" si="290"/>
        <v>1890.3864901411994</v>
      </c>
      <c r="L1639" s="33">
        <v>9016860</v>
      </c>
      <c r="M1639" s="33">
        <v>0</v>
      </c>
      <c r="N1639" s="33">
        <v>0</v>
      </c>
      <c r="O1639" s="33">
        <v>0</v>
      </c>
      <c r="P1639" s="33">
        <f t="shared" si="291"/>
        <v>9567600</v>
      </c>
      <c r="Q1639" s="33">
        <f t="shared" si="292"/>
        <v>1890.3864901411994</v>
      </c>
      <c r="R1639" s="33">
        <f t="shared" si="293"/>
        <v>9016860</v>
      </c>
      <c r="S1639" s="33"/>
      <c r="T1639" s="30" t="str">
        <f t="shared" si="294"/>
        <v>COP</v>
      </c>
      <c r="U1639" s="33">
        <v>0</v>
      </c>
      <c r="V1639" s="33">
        <v>0</v>
      </c>
      <c r="W1639" s="33">
        <v>0</v>
      </c>
      <c r="X1639" s="33">
        <f t="shared" si="295"/>
        <v>9567600</v>
      </c>
      <c r="Y1639" s="33">
        <f t="shared" si="296"/>
        <v>1890.3864901411994</v>
      </c>
      <c r="Z1639" s="33">
        <f t="shared" si="297"/>
        <v>9016860</v>
      </c>
      <c r="AA1639" s="34">
        <f t="shared" si="298"/>
        <v>0.00022233240134116451</v>
      </c>
      <c r="AB1639" s="33" t="s">
        <v>762</v>
      </c>
      <c r="AC1639" s="35">
        <v>44916</v>
      </c>
      <c r="AD1639" s="33">
        <v>60</v>
      </c>
      <c r="AE1639" s="36">
        <f t="shared" si="299"/>
        <v>44976</v>
      </c>
    </row>
    <row r="1640" spans="2:31" ht="14.5" hidden="1">
      <c r="B1640" s="29" t="s">
        <v>1745</v>
      </c>
      <c r="C1640" s="30" t="str">
        <f t="shared" si="289"/>
        <v>(Acreedores quirografarios)</v>
      </c>
      <c r="D1640" s="30">
        <v>5</v>
      </c>
      <c r="E1640" s="30" t="s">
        <v>5254</v>
      </c>
      <c r="F1640" s="30" t="s">
        <v>5255</v>
      </c>
      <c r="G1640" s="30" t="s">
        <v>5095</v>
      </c>
      <c r="H1640" s="31" t="s">
        <v>1769</v>
      </c>
      <c r="I1640" s="31" t="s">
        <v>48</v>
      </c>
      <c r="J1640" s="32">
        <v>571200</v>
      </c>
      <c r="K1640" s="33">
        <f t="shared" si="290"/>
        <v>112.25510236170948</v>
      </c>
      <c r="L1640" s="33">
        <v>535440</v>
      </c>
      <c r="M1640" s="33">
        <v>0</v>
      </c>
      <c r="N1640" s="33">
        <v>0</v>
      </c>
      <c r="O1640" s="33">
        <v>0</v>
      </c>
      <c r="P1640" s="33">
        <f t="shared" si="291"/>
        <v>571200</v>
      </c>
      <c r="Q1640" s="33">
        <f t="shared" si="292"/>
        <v>112.25510236170948</v>
      </c>
      <c r="R1640" s="33">
        <f t="shared" si="293"/>
        <v>535440</v>
      </c>
      <c r="S1640" s="33"/>
      <c r="T1640" s="30" t="str">
        <f t="shared" si="294"/>
        <v>COP</v>
      </c>
      <c r="U1640" s="33">
        <v>0</v>
      </c>
      <c r="V1640" s="33">
        <v>0</v>
      </c>
      <c r="W1640" s="33">
        <v>0</v>
      </c>
      <c r="X1640" s="33">
        <f t="shared" si="295"/>
        <v>571200</v>
      </c>
      <c r="Y1640" s="33">
        <f t="shared" si="296"/>
        <v>112.25510236170948</v>
      </c>
      <c r="Z1640" s="33">
        <f t="shared" si="297"/>
        <v>535440</v>
      </c>
      <c r="AA1640" s="34">
        <f t="shared" si="298"/>
        <v>1.3202562862694235E-05</v>
      </c>
      <c r="AB1640" s="33" t="s">
        <v>762</v>
      </c>
      <c r="AC1640" s="35">
        <v>44916</v>
      </c>
      <c r="AD1640" s="33">
        <v>60</v>
      </c>
      <c r="AE1640" s="36">
        <f t="shared" si="299"/>
        <v>44976</v>
      </c>
    </row>
    <row r="1641" spans="2:31" ht="14.5" hidden="1">
      <c r="B1641" s="29" t="s">
        <v>1745</v>
      </c>
      <c r="C1641" s="30" t="str">
        <f t="shared" si="289"/>
        <v>(Acreedores quirografarios)</v>
      </c>
      <c r="D1641" s="30">
        <v>5</v>
      </c>
      <c r="E1641" s="30" t="s">
        <v>5254</v>
      </c>
      <c r="F1641" s="30" t="s">
        <v>5255</v>
      </c>
      <c r="G1641" s="30" t="s">
        <v>5095</v>
      </c>
      <c r="H1641" s="31" t="s">
        <v>1770</v>
      </c>
      <c r="I1641" s="31" t="s">
        <v>48</v>
      </c>
      <c r="J1641" s="32">
        <v>9567600</v>
      </c>
      <c r="K1641" s="33">
        <f t="shared" si="290"/>
        <v>1880.2729645586337</v>
      </c>
      <c r="L1641" s="33">
        <v>8968620</v>
      </c>
      <c r="M1641" s="33">
        <v>0</v>
      </c>
      <c r="N1641" s="33">
        <v>0</v>
      </c>
      <c r="O1641" s="33">
        <v>0</v>
      </c>
      <c r="P1641" s="33">
        <f t="shared" si="291"/>
        <v>9567600</v>
      </c>
      <c r="Q1641" s="33">
        <f t="shared" si="292"/>
        <v>1880.2729645586337</v>
      </c>
      <c r="R1641" s="33">
        <f t="shared" si="293"/>
        <v>8968620</v>
      </c>
      <c r="S1641" s="33"/>
      <c r="T1641" s="30" t="str">
        <f t="shared" si="294"/>
        <v>COP</v>
      </c>
      <c r="U1641" s="33">
        <v>0</v>
      </c>
      <c r="V1641" s="33">
        <v>0</v>
      </c>
      <c r="W1641" s="33">
        <v>0</v>
      </c>
      <c r="X1641" s="33">
        <f t="shared" si="295"/>
        <v>9567600</v>
      </c>
      <c r="Y1641" s="33">
        <f t="shared" si="296"/>
        <v>1880.2729645586337</v>
      </c>
      <c r="Z1641" s="33">
        <f t="shared" si="297"/>
        <v>8968620</v>
      </c>
      <c r="AA1641" s="34">
        <f t="shared" si="298"/>
        <v>0.00022114292795012843</v>
      </c>
      <c r="AB1641" s="33" t="s">
        <v>762</v>
      </c>
      <c r="AC1641" s="35">
        <v>44916</v>
      </c>
      <c r="AD1641" s="33">
        <v>60</v>
      </c>
      <c r="AE1641" s="36">
        <f t="shared" si="299"/>
        <v>44976</v>
      </c>
    </row>
    <row r="1642" spans="2:31" ht="14.5" hidden="1">
      <c r="B1642" s="29" t="s">
        <v>1745</v>
      </c>
      <c r="C1642" s="30" t="str">
        <f t="shared" si="289"/>
        <v>(Acreedores quirografarios)</v>
      </c>
      <c r="D1642" s="30">
        <v>5</v>
      </c>
      <c r="E1642" s="30" t="s">
        <v>5254</v>
      </c>
      <c r="F1642" s="30" t="s">
        <v>5255</v>
      </c>
      <c r="G1642" s="30" t="s">
        <v>5095</v>
      </c>
      <c r="H1642" s="31" t="s">
        <v>1771</v>
      </c>
      <c r="I1642" s="31" t="s">
        <v>48</v>
      </c>
      <c r="J1642" s="32">
        <v>9329600</v>
      </c>
      <c r="K1642" s="33">
        <f t="shared" si="290"/>
        <v>1833.5000052412549</v>
      </c>
      <c r="L1642" s="33">
        <v>8745520</v>
      </c>
      <c r="M1642" s="33">
        <v>0</v>
      </c>
      <c r="N1642" s="33">
        <v>0</v>
      </c>
      <c r="O1642" s="33">
        <v>0</v>
      </c>
      <c r="P1642" s="33">
        <f t="shared" si="291"/>
        <v>9329600</v>
      </c>
      <c r="Q1642" s="33">
        <f t="shared" si="292"/>
        <v>1833.5000052412549</v>
      </c>
      <c r="R1642" s="33">
        <f t="shared" si="293"/>
        <v>8745520</v>
      </c>
      <c r="S1642" s="33"/>
      <c r="T1642" s="30" t="str">
        <f t="shared" si="294"/>
        <v>COP</v>
      </c>
      <c r="U1642" s="33">
        <v>0</v>
      </c>
      <c r="V1642" s="33">
        <v>0</v>
      </c>
      <c r="W1642" s="33">
        <v>0</v>
      </c>
      <c r="X1642" s="33">
        <f t="shared" si="295"/>
        <v>9329600</v>
      </c>
      <c r="Y1642" s="33">
        <f t="shared" si="296"/>
        <v>1833.5000052412549</v>
      </c>
      <c r="Z1642" s="33">
        <f t="shared" si="297"/>
        <v>8745520</v>
      </c>
      <c r="AA1642" s="34">
        <f t="shared" si="298"/>
        <v>0.00021564186009067249</v>
      </c>
      <c r="AB1642" s="33" t="s">
        <v>762</v>
      </c>
      <c r="AC1642" s="35">
        <v>44949</v>
      </c>
      <c r="AD1642" s="33">
        <v>60</v>
      </c>
      <c r="AE1642" s="36">
        <f t="shared" si="299"/>
        <v>45009</v>
      </c>
    </row>
    <row r="1643" spans="2:31" ht="14.5" hidden="1">
      <c r="B1643" s="29" t="s">
        <v>1745</v>
      </c>
      <c r="C1643" s="30" t="str">
        <f t="shared" si="289"/>
        <v>(Acreedores quirografarios)</v>
      </c>
      <c r="D1643" s="30">
        <v>5</v>
      </c>
      <c r="E1643" s="30" t="s">
        <v>5254</v>
      </c>
      <c r="F1643" s="30" t="s">
        <v>5255</v>
      </c>
      <c r="G1643" s="30" t="s">
        <v>5095</v>
      </c>
      <c r="H1643" s="31" t="s">
        <v>1772</v>
      </c>
      <c r="I1643" s="31" t="s">
        <v>48</v>
      </c>
      <c r="J1643" s="32">
        <v>11352600</v>
      </c>
      <c r="K1643" s="33">
        <f t="shared" si="290"/>
        <v>2233.0702223340354</v>
      </c>
      <c r="L1643" s="33">
        <v>10651410</v>
      </c>
      <c r="M1643" s="33">
        <v>0</v>
      </c>
      <c r="N1643" s="33">
        <v>0</v>
      </c>
      <c r="O1643" s="33">
        <v>0</v>
      </c>
      <c r="P1643" s="33">
        <f t="shared" si="291"/>
        <v>11352600</v>
      </c>
      <c r="Q1643" s="33">
        <f t="shared" si="292"/>
        <v>2233.0702223340354</v>
      </c>
      <c r="R1643" s="33">
        <f t="shared" si="293"/>
        <v>10651410</v>
      </c>
      <c r="S1643" s="33"/>
      <c r="T1643" s="30" t="str">
        <f t="shared" si="294"/>
        <v>COP</v>
      </c>
      <c r="U1643" s="33">
        <v>0</v>
      </c>
      <c r="V1643" s="33">
        <v>0</v>
      </c>
      <c r="W1643" s="33">
        <v>0</v>
      </c>
      <c r="X1643" s="33">
        <f t="shared" si="295"/>
        <v>11352600</v>
      </c>
      <c r="Y1643" s="33">
        <f t="shared" si="296"/>
        <v>2233.0702223340354</v>
      </c>
      <c r="Z1643" s="33">
        <f t="shared" si="297"/>
        <v>10651410</v>
      </c>
      <c r="AA1643" s="34">
        <f t="shared" si="298"/>
        <v>0.00026263616857412591</v>
      </c>
      <c r="AB1643" s="33" t="s">
        <v>762</v>
      </c>
      <c r="AC1643" s="35">
        <v>44949</v>
      </c>
      <c r="AD1643" s="33">
        <v>60</v>
      </c>
      <c r="AE1643" s="36">
        <f t="shared" si="299"/>
        <v>45009</v>
      </c>
    </row>
    <row r="1644" spans="2:31" ht="14.5" hidden="1">
      <c r="B1644" s="29" t="s">
        <v>1745</v>
      </c>
      <c r="C1644" s="30" t="str">
        <f t="shared" si="289"/>
        <v>(Acreedores quirografarios)</v>
      </c>
      <c r="D1644" s="30">
        <v>5</v>
      </c>
      <c r="E1644" s="30" t="s">
        <v>5254</v>
      </c>
      <c r="F1644" s="30" t="s">
        <v>5255</v>
      </c>
      <c r="G1644" s="30" t="s">
        <v>5095</v>
      </c>
      <c r="H1644" s="31" t="s">
        <v>1773</v>
      </c>
      <c r="I1644" s="31" t="s">
        <v>48</v>
      </c>
      <c r="J1644" s="32">
        <v>571200</v>
      </c>
      <c r="K1644" s="33">
        <f t="shared" si="290"/>
        <v>111.85257398031384</v>
      </c>
      <c r="L1644" s="33">
        <v>533520</v>
      </c>
      <c r="M1644" s="33">
        <v>0</v>
      </c>
      <c r="N1644" s="33">
        <v>0</v>
      </c>
      <c r="O1644" s="33">
        <v>0</v>
      </c>
      <c r="P1644" s="33">
        <f t="shared" si="291"/>
        <v>571200</v>
      </c>
      <c r="Q1644" s="33">
        <f t="shared" si="292"/>
        <v>111.85257398031384</v>
      </c>
      <c r="R1644" s="33">
        <f t="shared" si="293"/>
        <v>533520</v>
      </c>
      <c r="S1644" s="33"/>
      <c r="T1644" s="30" t="str">
        <f t="shared" si="294"/>
        <v>COP</v>
      </c>
      <c r="U1644" s="33">
        <v>0</v>
      </c>
      <c r="V1644" s="33">
        <v>0</v>
      </c>
      <c r="W1644" s="33">
        <v>0</v>
      </c>
      <c r="X1644" s="33">
        <f t="shared" si="295"/>
        <v>571200</v>
      </c>
      <c r="Y1644" s="33">
        <f t="shared" si="296"/>
        <v>111.85257398031384</v>
      </c>
      <c r="Z1644" s="33">
        <f t="shared" si="297"/>
        <v>533520</v>
      </c>
      <c r="AA1644" s="34">
        <f t="shared" si="298"/>
        <v>1.3155220638175384E-05</v>
      </c>
      <c r="AB1644" s="33" t="s">
        <v>762</v>
      </c>
      <c r="AC1644" s="35">
        <v>44949</v>
      </c>
      <c r="AD1644" s="33">
        <v>60</v>
      </c>
      <c r="AE1644" s="36">
        <f t="shared" si="299"/>
        <v>45009</v>
      </c>
    </row>
    <row r="1645" spans="2:31" ht="14.5" hidden="1">
      <c r="B1645" s="29" t="s">
        <v>1745</v>
      </c>
      <c r="C1645" s="30" t="str">
        <f t="shared" si="289"/>
        <v>(Acreedores quirografarios)</v>
      </c>
      <c r="D1645" s="30">
        <v>5</v>
      </c>
      <c r="E1645" s="30" t="s">
        <v>5254</v>
      </c>
      <c r="F1645" s="30" t="s">
        <v>5255</v>
      </c>
      <c r="G1645" s="30" t="s">
        <v>5095</v>
      </c>
      <c r="H1645" s="31" t="s">
        <v>1774</v>
      </c>
      <c r="I1645" s="31" t="s">
        <v>48</v>
      </c>
      <c r="J1645" s="32">
        <v>9329600</v>
      </c>
      <c r="K1645" s="33">
        <f t="shared" si="290"/>
        <v>1843.3619505854481</v>
      </c>
      <c r="L1645" s="33">
        <v>8792560</v>
      </c>
      <c r="M1645" s="33">
        <v>0</v>
      </c>
      <c r="N1645" s="33">
        <v>0</v>
      </c>
      <c r="O1645" s="33">
        <v>0</v>
      </c>
      <c r="P1645" s="33">
        <f t="shared" si="291"/>
        <v>9329600</v>
      </c>
      <c r="Q1645" s="33">
        <f t="shared" si="292"/>
        <v>1843.3619505854481</v>
      </c>
      <c r="R1645" s="33">
        <f t="shared" si="293"/>
        <v>8792560</v>
      </c>
      <c r="S1645" s="33"/>
      <c r="T1645" s="30" t="str">
        <f t="shared" si="294"/>
        <v>COP</v>
      </c>
      <c r="U1645" s="33">
        <v>0</v>
      </c>
      <c r="V1645" s="33">
        <v>0</v>
      </c>
      <c r="W1645" s="33">
        <v>0</v>
      </c>
      <c r="X1645" s="33">
        <f t="shared" si="295"/>
        <v>9329600</v>
      </c>
      <c r="Y1645" s="33">
        <f t="shared" si="296"/>
        <v>1843.3619505854481</v>
      </c>
      <c r="Z1645" s="33">
        <f t="shared" si="297"/>
        <v>8792560</v>
      </c>
      <c r="AA1645" s="34">
        <f t="shared" si="298"/>
        <v>0.00021680174459138432</v>
      </c>
      <c r="AB1645" s="33" t="s">
        <v>762</v>
      </c>
      <c r="AC1645" s="35">
        <v>44949</v>
      </c>
      <c r="AD1645" s="33">
        <v>60</v>
      </c>
      <c r="AE1645" s="36">
        <f t="shared" si="299"/>
        <v>45009</v>
      </c>
    </row>
    <row r="1646" spans="2:31" ht="14.5" hidden="1">
      <c r="B1646" s="29" t="s">
        <v>1745</v>
      </c>
      <c r="C1646" s="30" t="str">
        <f t="shared" si="289"/>
        <v>(Acreedores quirografarios)</v>
      </c>
      <c r="D1646" s="30">
        <v>5</v>
      </c>
      <c r="E1646" s="30" t="s">
        <v>5254</v>
      </c>
      <c r="F1646" s="30" t="s">
        <v>5255</v>
      </c>
      <c r="G1646" s="30" t="s">
        <v>5095</v>
      </c>
      <c r="H1646" s="31" t="s">
        <v>1775</v>
      </c>
      <c r="I1646" s="31" t="s">
        <v>48</v>
      </c>
      <c r="J1646" s="32">
        <v>11590600</v>
      </c>
      <c r="K1646" s="33">
        <f t="shared" si="290"/>
        <v>2277.8431187563547</v>
      </c>
      <c r="L1646" s="33">
        <v>10864970</v>
      </c>
      <c r="M1646" s="33">
        <v>0</v>
      </c>
      <c r="N1646" s="33">
        <v>0</v>
      </c>
      <c r="O1646" s="33">
        <v>0</v>
      </c>
      <c r="P1646" s="33">
        <f t="shared" si="291"/>
        <v>11590600</v>
      </c>
      <c r="Q1646" s="33">
        <f t="shared" si="292"/>
        <v>2277.8431187563547</v>
      </c>
      <c r="R1646" s="33">
        <f t="shared" si="293"/>
        <v>10864970</v>
      </c>
      <c r="S1646" s="33"/>
      <c r="T1646" s="30" t="str">
        <f t="shared" si="294"/>
        <v>COP</v>
      </c>
      <c r="U1646" s="33">
        <v>0</v>
      </c>
      <c r="V1646" s="33">
        <v>0</v>
      </c>
      <c r="W1646" s="33">
        <v>0</v>
      </c>
      <c r="X1646" s="33">
        <f t="shared" si="295"/>
        <v>11590600</v>
      </c>
      <c r="Y1646" s="33">
        <f t="shared" si="296"/>
        <v>2277.8431187563547</v>
      </c>
      <c r="Z1646" s="33">
        <f t="shared" si="297"/>
        <v>10864970</v>
      </c>
      <c r="AA1646" s="34">
        <f t="shared" si="298"/>
        <v>0.00026790200475550381</v>
      </c>
      <c r="AB1646" s="33" t="s">
        <v>762</v>
      </c>
      <c r="AC1646" s="35">
        <v>44949</v>
      </c>
      <c r="AD1646" s="33">
        <v>60</v>
      </c>
      <c r="AE1646" s="36">
        <f t="shared" si="299"/>
        <v>45009</v>
      </c>
    </row>
    <row r="1647" spans="2:31" ht="14.5" hidden="1">
      <c r="B1647" s="29" t="s">
        <v>1745</v>
      </c>
      <c r="C1647" s="30" t="str">
        <f t="shared" si="289"/>
        <v>(Acreedores quirografarios)</v>
      </c>
      <c r="D1647" s="30">
        <v>5</v>
      </c>
      <c r="E1647" s="30" t="s">
        <v>5254</v>
      </c>
      <c r="F1647" s="30" t="s">
        <v>5255</v>
      </c>
      <c r="G1647" s="30" t="s">
        <v>5095</v>
      </c>
      <c r="H1647" s="31" t="s">
        <v>1776</v>
      </c>
      <c r="I1647" s="31" t="s">
        <v>48</v>
      </c>
      <c r="J1647" s="32">
        <v>7616000</v>
      </c>
      <c r="K1647" s="33">
        <f t="shared" si="290"/>
        <v>1491.3676530708512</v>
      </c>
      <c r="L1647" s="33">
        <v>7113600</v>
      </c>
      <c r="M1647" s="33">
        <v>0</v>
      </c>
      <c r="N1647" s="33">
        <v>0</v>
      </c>
      <c r="O1647" s="33">
        <v>0</v>
      </c>
      <c r="P1647" s="33">
        <f t="shared" si="291"/>
        <v>7616000</v>
      </c>
      <c r="Q1647" s="33">
        <f t="shared" si="292"/>
        <v>1491.3676530708512</v>
      </c>
      <c r="R1647" s="33">
        <f t="shared" si="293"/>
        <v>7113600</v>
      </c>
      <c r="S1647" s="33"/>
      <c r="T1647" s="30" t="str">
        <f t="shared" si="294"/>
        <v>COP</v>
      </c>
      <c r="U1647" s="33">
        <v>0</v>
      </c>
      <c r="V1647" s="33">
        <v>0</v>
      </c>
      <c r="W1647" s="33">
        <v>0</v>
      </c>
      <c r="X1647" s="33">
        <f t="shared" si="295"/>
        <v>7616000</v>
      </c>
      <c r="Y1647" s="33">
        <f t="shared" si="296"/>
        <v>1491.3676530708512</v>
      </c>
      <c r="Z1647" s="33">
        <f t="shared" si="297"/>
        <v>7113600</v>
      </c>
      <c r="AA1647" s="34">
        <f t="shared" si="298"/>
        <v>0.00017540294184233845</v>
      </c>
      <c r="AB1647" s="33" t="s">
        <v>762</v>
      </c>
      <c r="AC1647" s="35">
        <v>44949</v>
      </c>
      <c r="AD1647" s="33">
        <v>60</v>
      </c>
      <c r="AE1647" s="36">
        <f t="shared" si="299"/>
        <v>45009</v>
      </c>
    </row>
    <row r="1648" spans="2:31" ht="14.5" hidden="1">
      <c r="B1648" s="29" t="s">
        <v>1745</v>
      </c>
      <c r="C1648" s="30" t="str">
        <f t="shared" si="289"/>
        <v>(Acreedores quirografarios)</v>
      </c>
      <c r="D1648" s="30">
        <v>5</v>
      </c>
      <c r="E1648" s="30" t="s">
        <v>5254</v>
      </c>
      <c r="F1648" s="30" t="s">
        <v>5255</v>
      </c>
      <c r="G1648" s="30" t="s">
        <v>5095</v>
      </c>
      <c r="H1648" s="31" t="s">
        <v>1777</v>
      </c>
      <c r="I1648" s="31" t="s">
        <v>48</v>
      </c>
      <c r="J1648" s="32">
        <v>571200</v>
      </c>
      <c r="K1648" s="33">
        <f t="shared" si="290"/>
        <v>112.25510236170948</v>
      </c>
      <c r="L1648" s="33">
        <v>535440</v>
      </c>
      <c r="M1648" s="33">
        <v>0</v>
      </c>
      <c r="N1648" s="33">
        <v>0</v>
      </c>
      <c r="O1648" s="33">
        <v>0</v>
      </c>
      <c r="P1648" s="33">
        <f t="shared" si="291"/>
        <v>571200</v>
      </c>
      <c r="Q1648" s="33">
        <f t="shared" si="292"/>
        <v>112.25510236170948</v>
      </c>
      <c r="R1648" s="33">
        <f t="shared" si="293"/>
        <v>535440</v>
      </c>
      <c r="S1648" s="33"/>
      <c r="T1648" s="30" t="str">
        <f t="shared" si="294"/>
        <v>COP</v>
      </c>
      <c r="U1648" s="33">
        <v>0</v>
      </c>
      <c r="V1648" s="33">
        <v>0</v>
      </c>
      <c r="W1648" s="33">
        <v>0</v>
      </c>
      <c r="X1648" s="33">
        <f t="shared" si="295"/>
        <v>571200</v>
      </c>
      <c r="Y1648" s="33">
        <f t="shared" si="296"/>
        <v>112.25510236170948</v>
      </c>
      <c r="Z1648" s="33">
        <f t="shared" si="297"/>
        <v>535440</v>
      </c>
      <c r="AA1648" s="34">
        <f t="shared" si="298"/>
        <v>1.3202562862694235E-05</v>
      </c>
      <c r="AB1648" s="33" t="s">
        <v>762</v>
      </c>
      <c r="AC1648" s="35">
        <v>44955</v>
      </c>
      <c r="AD1648" s="33">
        <v>60</v>
      </c>
      <c r="AE1648" s="36">
        <f t="shared" si="299"/>
        <v>45015</v>
      </c>
    </row>
    <row r="1649" spans="2:31" ht="14.5" hidden="1">
      <c r="B1649" s="29" t="s">
        <v>1745</v>
      </c>
      <c r="C1649" s="30" t="str">
        <f t="shared" si="289"/>
        <v>(Acreedores quirografarios)</v>
      </c>
      <c r="D1649" s="30">
        <v>5</v>
      </c>
      <c r="E1649" s="30" t="s">
        <v>5254</v>
      </c>
      <c r="F1649" s="30" t="s">
        <v>5255</v>
      </c>
      <c r="G1649" s="30" t="s">
        <v>5095</v>
      </c>
      <c r="H1649" s="31" t="s">
        <v>1778</v>
      </c>
      <c r="I1649" s="31" t="s">
        <v>48</v>
      </c>
      <c r="J1649" s="32">
        <v>571200</v>
      </c>
      <c r="K1649" s="33">
        <f t="shared" si="290"/>
        <v>112.85889493380294</v>
      </c>
      <c r="L1649" s="33">
        <v>538320</v>
      </c>
      <c r="M1649" s="33">
        <v>0</v>
      </c>
      <c r="N1649" s="33">
        <v>0</v>
      </c>
      <c r="O1649" s="33">
        <v>0</v>
      </c>
      <c r="P1649" s="33">
        <f t="shared" si="291"/>
        <v>571200</v>
      </c>
      <c r="Q1649" s="33">
        <f t="shared" si="292"/>
        <v>112.85889493380294</v>
      </c>
      <c r="R1649" s="33">
        <f t="shared" si="293"/>
        <v>538320</v>
      </c>
      <c r="S1649" s="33"/>
      <c r="T1649" s="30" t="str">
        <f t="shared" si="294"/>
        <v>COP</v>
      </c>
      <c r="U1649" s="33">
        <v>0</v>
      </c>
      <c r="V1649" s="33">
        <v>0</v>
      </c>
      <c r="W1649" s="33">
        <v>0</v>
      </c>
      <c r="X1649" s="33">
        <f t="shared" si="295"/>
        <v>571200</v>
      </c>
      <c r="Y1649" s="33">
        <f t="shared" si="296"/>
        <v>112.85889493380294</v>
      </c>
      <c r="Z1649" s="33">
        <f t="shared" si="297"/>
        <v>538320</v>
      </c>
      <c r="AA1649" s="34">
        <f t="shared" si="298"/>
        <v>1.3273576199472509E-05</v>
      </c>
      <c r="AB1649" s="33" t="s">
        <v>762</v>
      </c>
      <c r="AC1649" s="35">
        <v>44955</v>
      </c>
      <c r="AD1649" s="33">
        <v>60</v>
      </c>
      <c r="AE1649" s="36">
        <f t="shared" si="299"/>
        <v>45015</v>
      </c>
    </row>
    <row r="1650" spans="2:31" ht="14.5" hidden="1">
      <c r="B1650" s="29" t="s">
        <v>1745</v>
      </c>
      <c r="C1650" s="30" t="str">
        <f t="shared" si="289"/>
        <v>(Acreedores quirografarios)</v>
      </c>
      <c r="D1650" s="30">
        <v>5</v>
      </c>
      <c r="E1650" s="30" t="s">
        <v>5254</v>
      </c>
      <c r="F1650" s="30" t="s">
        <v>5255</v>
      </c>
      <c r="G1650" s="30" t="s">
        <v>5095</v>
      </c>
      <c r="H1650" s="31" t="s">
        <v>1779</v>
      </c>
      <c r="I1650" s="31" t="s">
        <v>48</v>
      </c>
      <c r="J1650" s="32">
        <v>571200</v>
      </c>
      <c r="K1650" s="33">
        <f t="shared" si="290"/>
        <v>112.35573445705839</v>
      </c>
      <c r="L1650" s="33">
        <v>535920</v>
      </c>
      <c r="M1650" s="33">
        <v>0</v>
      </c>
      <c r="N1650" s="33">
        <v>0</v>
      </c>
      <c r="O1650" s="33">
        <v>0</v>
      </c>
      <c r="P1650" s="33">
        <f t="shared" si="291"/>
        <v>571200</v>
      </c>
      <c r="Q1650" s="33">
        <f t="shared" si="292"/>
        <v>112.35573445705839</v>
      </c>
      <c r="R1650" s="33">
        <f t="shared" si="293"/>
        <v>535920</v>
      </c>
      <c r="S1650" s="33"/>
      <c r="T1650" s="30" t="str">
        <f t="shared" si="294"/>
        <v>COP</v>
      </c>
      <c r="U1650" s="33">
        <v>0</v>
      </c>
      <c r="V1650" s="33">
        <v>0</v>
      </c>
      <c r="W1650" s="33">
        <v>0</v>
      </c>
      <c r="X1650" s="33">
        <f t="shared" si="295"/>
        <v>571200</v>
      </c>
      <c r="Y1650" s="33">
        <f t="shared" si="296"/>
        <v>112.35573445705839</v>
      </c>
      <c r="Z1650" s="33">
        <f t="shared" si="297"/>
        <v>535920</v>
      </c>
      <c r="AA1650" s="34">
        <f t="shared" si="298"/>
        <v>1.3214398418823946E-05</v>
      </c>
      <c r="AB1650" s="33" t="s">
        <v>762</v>
      </c>
      <c r="AC1650" s="35">
        <v>44955</v>
      </c>
      <c r="AD1650" s="33">
        <v>60</v>
      </c>
      <c r="AE1650" s="36">
        <f t="shared" si="299"/>
        <v>45015</v>
      </c>
    </row>
    <row r="1651" spans="2:31" ht="14.5" hidden="1">
      <c r="B1651" s="29" t="s">
        <v>1745</v>
      </c>
      <c r="C1651" s="30" t="str">
        <f t="shared" si="289"/>
        <v>(Acreedores quirografarios)</v>
      </c>
      <c r="D1651" s="30">
        <v>5</v>
      </c>
      <c r="E1651" s="30" t="s">
        <v>5254</v>
      </c>
      <c r="F1651" s="30" t="s">
        <v>5255</v>
      </c>
      <c r="G1651" s="30" t="s">
        <v>5095</v>
      </c>
      <c r="H1651" s="31" t="s">
        <v>1780</v>
      </c>
      <c r="I1651" s="31" t="s">
        <v>48</v>
      </c>
      <c r="J1651" s="32">
        <v>571200</v>
      </c>
      <c r="K1651" s="33">
        <f t="shared" si="290"/>
        <v>112.25510236170948</v>
      </c>
      <c r="L1651" s="33">
        <v>535440</v>
      </c>
      <c r="M1651" s="33">
        <v>0</v>
      </c>
      <c r="N1651" s="33">
        <v>0</v>
      </c>
      <c r="O1651" s="33">
        <v>0</v>
      </c>
      <c r="P1651" s="33">
        <f t="shared" si="291"/>
        <v>571200</v>
      </c>
      <c r="Q1651" s="33">
        <f t="shared" si="292"/>
        <v>112.25510236170948</v>
      </c>
      <c r="R1651" s="33">
        <f t="shared" si="293"/>
        <v>535440</v>
      </c>
      <c r="S1651" s="33"/>
      <c r="T1651" s="30" t="str">
        <f t="shared" si="294"/>
        <v>COP</v>
      </c>
      <c r="U1651" s="33">
        <v>0</v>
      </c>
      <c r="V1651" s="33">
        <v>0</v>
      </c>
      <c r="W1651" s="33">
        <v>0</v>
      </c>
      <c r="X1651" s="33">
        <f t="shared" si="295"/>
        <v>571200</v>
      </c>
      <c r="Y1651" s="33">
        <f t="shared" si="296"/>
        <v>112.25510236170948</v>
      </c>
      <c r="Z1651" s="33">
        <f t="shared" si="297"/>
        <v>535440</v>
      </c>
      <c r="AA1651" s="34">
        <f t="shared" si="298"/>
        <v>1.3202562862694235E-05</v>
      </c>
      <c r="AB1651" s="33" t="s">
        <v>762</v>
      </c>
      <c r="AC1651" s="35">
        <v>44955</v>
      </c>
      <c r="AD1651" s="33">
        <v>60</v>
      </c>
      <c r="AE1651" s="36">
        <f t="shared" si="299"/>
        <v>45015</v>
      </c>
    </row>
    <row r="1652" spans="2:31" ht="14.5" hidden="1">
      <c r="B1652" s="29" t="s">
        <v>1781</v>
      </c>
      <c r="C1652" s="30" t="str">
        <f t="shared" si="289"/>
        <v>(Acreedores quirografarios)</v>
      </c>
      <c r="D1652" s="30">
        <v>5</v>
      </c>
      <c r="E1652" s="30" t="s">
        <v>5256</v>
      </c>
      <c r="F1652" s="30" t="s">
        <v>5257</v>
      </c>
      <c r="G1652" s="30" t="s">
        <v>4770</v>
      </c>
      <c r="H1652" s="31" t="s">
        <v>1782</v>
      </c>
      <c r="I1652" s="31" t="s">
        <v>48</v>
      </c>
      <c r="J1652" s="32">
        <v>714000</v>
      </c>
      <c r="K1652" s="33">
        <f t="shared" si="290"/>
        <v>131.40035850183966</v>
      </c>
      <c r="L1652" s="33">
        <v>626760</v>
      </c>
      <c r="M1652" s="33">
        <v>0</v>
      </c>
      <c r="N1652" s="33">
        <v>0</v>
      </c>
      <c r="O1652" s="33">
        <v>0</v>
      </c>
      <c r="P1652" s="33">
        <f t="shared" si="291"/>
        <v>714000</v>
      </c>
      <c r="Q1652" s="33">
        <f t="shared" si="292"/>
        <v>131.40035850183966</v>
      </c>
      <c r="R1652" s="33">
        <f t="shared" si="293"/>
        <v>626760</v>
      </c>
      <c r="S1652" s="33"/>
      <c r="T1652" s="30" t="str">
        <f t="shared" si="294"/>
        <v>COP</v>
      </c>
      <c r="U1652" s="33">
        <v>0</v>
      </c>
      <c r="V1652" s="33">
        <v>0</v>
      </c>
      <c r="W1652" s="33">
        <v>0</v>
      </c>
      <c r="X1652" s="33">
        <f t="shared" si="295"/>
        <v>714000</v>
      </c>
      <c r="Y1652" s="33">
        <f t="shared" si="296"/>
        <v>131.40035850183966</v>
      </c>
      <c r="Z1652" s="33">
        <f t="shared" si="297"/>
        <v>626760</v>
      </c>
      <c r="AA1652" s="34">
        <f t="shared" si="298"/>
        <v>1.5454277416372028E-05</v>
      </c>
      <c r="AB1652" s="33" t="s">
        <v>953</v>
      </c>
      <c r="AC1652" s="35">
        <v>44868</v>
      </c>
      <c r="AD1652" s="33">
        <v>60</v>
      </c>
      <c r="AE1652" s="36">
        <f t="shared" si="299"/>
        <v>44928</v>
      </c>
    </row>
    <row r="1653" spans="2:31" ht="14.5" hidden="1">
      <c r="B1653" s="29" t="s">
        <v>1781</v>
      </c>
      <c r="C1653" s="30" t="str">
        <f t="shared" si="289"/>
        <v>(Acreedores quirografarios)</v>
      </c>
      <c r="D1653" s="30">
        <v>5</v>
      </c>
      <c r="E1653" s="30" t="s">
        <v>5256</v>
      </c>
      <c r="F1653" s="30" t="s">
        <v>5257</v>
      </c>
      <c r="G1653" s="30" t="s">
        <v>4770</v>
      </c>
      <c r="H1653" s="31" t="s">
        <v>1783</v>
      </c>
      <c r="I1653" s="31" t="s">
        <v>48</v>
      </c>
      <c r="J1653" s="32">
        <v>5533333</v>
      </c>
      <c r="K1653" s="33">
        <f t="shared" si="290"/>
        <v>1102.455632776712</v>
      </c>
      <c r="L1653" s="33">
        <v>5258548</v>
      </c>
      <c r="M1653" s="33">
        <v>0</v>
      </c>
      <c r="N1653" s="33">
        <v>0</v>
      </c>
      <c r="O1653" s="33">
        <v>0</v>
      </c>
      <c r="P1653" s="33">
        <f t="shared" si="291"/>
        <v>5533333</v>
      </c>
      <c r="Q1653" s="33">
        <f t="shared" si="292"/>
        <v>1102.455632776712</v>
      </c>
      <c r="R1653" s="33">
        <f t="shared" si="293"/>
        <v>5258548</v>
      </c>
      <c r="S1653" s="33"/>
      <c r="T1653" s="30" t="str">
        <f t="shared" si="294"/>
        <v>COP</v>
      </c>
      <c r="U1653" s="33">
        <v>0</v>
      </c>
      <c r="V1653" s="33">
        <v>0</v>
      </c>
      <c r="W1653" s="33">
        <v>0</v>
      </c>
      <c r="X1653" s="33">
        <f t="shared" si="295"/>
        <v>5533333</v>
      </c>
      <c r="Y1653" s="33">
        <f t="shared" si="296"/>
        <v>1102.455632776712</v>
      </c>
      <c r="Z1653" s="33">
        <f t="shared" si="297"/>
        <v>5258548</v>
      </c>
      <c r="AA1653" s="34">
        <f t="shared" si="298"/>
        <v>0.00012966216669747319</v>
      </c>
      <c r="AB1653" s="33" t="s">
        <v>953</v>
      </c>
      <c r="AC1653" s="35">
        <v>44868</v>
      </c>
      <c r="AD1653" s="33">
        <v>60</v>
      </c>
      <c r="AE1653" s="36">
        <f t="shared" si="299"/>
        <v>44928</v>
      </c>
    </row>
    <row r="1654" spans="2:31" ht="14.5" hidden="1">
      <c r="B1654" s="29" t="s">
        <v>1781</v>
      </c>
      <c r="C1654" s="30" t="str">
        <f t="shared" si="289"/>
        <v>(Acreedores quirografarios)</v>
      </c>
      <c r="D1654" s="30">
        <v>5</v>
      </c>
      <c r="E1654" s="30" t="s">
        <v>5256</v>
      </c>
      <c r="F1654" s="30" t="s">
        <v>5257</v>
      </c>
      <c r="G1654" s="30" t="s">
        <v>4770</v>
      </c>
      <c r="H1654" s="31" t="s">
        <v>1784</v>
      </c>
      <c r="I1654" s="31" t="s">
        <v>48</v>
      </c>
      <c r="J1654" s="32">
        <v>22686667</v>
      </c>
      <c r="K1654" s="33">
        <f t="shared" si="290"/>
        <v>4520.0681363145586</v>
      </c>
      <c r="L1654" s="33">
        <v>21560047</v>
      </c>
      <c r="M1654" s="33">
        <v>0</v>
      </c>
      <c r="N1654" s="33">
        <v>0</v>
      </c>
      <c r="O1654" s="33">
        <v>0</v>
      </c>
      <c r="P1654" s="33">
        <f t="shared" si="291"/>
        <v>22686667</v>
      </c>
      <c r="Q1654" s="33">
        <f t="shared" si="292"/>
        <v>4520.0681363145586</v>
      </c>
      <c r="R1654" s="33">
        <f t="shared" si="293"/>
        <v>21560047</v>
      </c>
      <c r="S1654" s="33"/>
      <c r="T1654" s="30" t="str">
        <f t="shared" si="294"/>
        <v>COP</v>
      </c>
      <c r="U1654" s="33">
        <v>0</v>
      </c>
      <c r="V1654" s="33">
        <v>0</v>
      </c>
      <c r="W1654" s="33">
        <v>0</v>
      </c>
      <c r="X1654" s="33">
        <f t="shared" si="295"/>
        <v>22686667</v>
      </c>
      <c r="Y1654" s="33">
        <f t="shared" si="296"/>
        <v>4520.0681363145586</v>
      </c>
      <c r="Z1654" s="33">
        <f t="shared" si="297"/>
        <v>21560047</v>
      </c>
      <c r="AA1654" s="34">
        <f t="shared" si="298"/>
        <v>0.00053161488839112176</v>
      </c>
      <c r="AB1654" s="33" t="s">
        <v>953</v>
      </c>
      <c r="AC1654" s="35">
        <v>44868</v>
      </c>
      <c r="AD1654" s="33">
        <v>60</v>
      </c>
      <c r="AE1654" s="36">
        <f t="shared" si="299"/>
        <v>44928</v>
      </c>
    </row>
    <row r="1655" spans="2:31" ht="14.5" hidden="1">
      <c r="B1655" s="29" t="s">
        <v>1781</v>
      </c>
      <c r="C1655" s="30" t="str">
        <f t="shared" si="289"/>
        <v>(Acreedores quirografarios)</v>
      </c>
      <c r="D1655" s="30">
        <v>5</v>
      </c>
      <c r="E1655" s="30" t="s">
        <v>5256</v>
      </c>
      <c r="F1655" s="30" t="s">
        <v>5257</v>
      </c>
      <c r="G1655" s="30" t="s">
        <v>4770</v>
      </c>
      <c r="H1655" s="31" t="s">
        <v>1785</v>
      </c>
      <c r="I1655" s="31" t="s">
        <v>48</v>
      </c>
      <c r="J1655" s="32">
        <v>3564000</v>
      </c>
      <c r="K1655" s="33">
        <f t="shared" si="290"/>
        <v>715.88582450181866</v>
      </c>
      <c r="L1655" s="33">
        <v>3414668</v>
      </c>
      <c r="M1655" s="33">
        <v>0</v>
      </c>
      <c r="N1655" s="33">
        <v>0</v>
      </c>
      <c r="O1655" s="33">
        <v>0</v>
      </c>
      <c r="P1655" s="33">
        <f t="shared" si="291"/>
        <v>3564000</v>
      </c>
      <c r="Q1655" s="33">
        <f t="shared" si="292"/>
        <v>715.88582450181866</v>
      </c>
      <c r="R1655" s="33">
        <f t="shared" si="293"/>
        <v>3414668</v>
      </c>
      <c r="S1655" s="33"/>
      <c r="T1655" s="30" t="str">
        <f t="shared" si="294"/>
        <v>COP</v>
      </c>
      <c r="U1655" s="33">
        <v>0</v>
      </c>
      <c r="V1655" s="33">
        <v>0</v>
      </c>
      <c r="W1655" s="33">
        <v>0</v>
      </c>
      <c r="X1655" s="33">
        <f t="shared" si="295"/>
        <v>3564000</v>
      </c>
      <c r="Y1655" s="33">
        <f t="shared" si="296"/>
        <v>715.88582450181866</v>
      </c>
      <c r="Z1655" s="33">
        <f t="shared" si="297"/>
        <v>3414668</v>
      </c>
      <c r="AA1655" s="34">
        <f t="shared" si="298"/>
        <v>8.4196864121526956E-05</v>
      </c>
      <c r="AB1655" s="33" t="s">
        <v>953</v>
      </c>
      <c r="AC1655" s="35">
        <v>44868</v>
      </c>
      <c r="AD1655" s="33">
        <v>60</v>
      </c>
      <c r="AE1655" s="36">
        <f t="shared" si="299"/>
        <v>44928</v>
      </c>
    </row>
    <row r="1656" spans="2:31" ht="14.5" hidden="1">
      <c r="B1656" s="29" t="s">
        <v>1781</v>
      </c>
      <c r="C1656" s="30" t="str">
        <f t="shared" si="289"/>
        <v>(Acreedores quirografarios)</v>
      </c>
      <c r="D1656" s="30">
        <v>5</v>
      </c>
      <c r="E1656" s="30" t="s">
        <v>5256</v>
      </c>
      <c r="F1656" s="30" t="s">
        <v>5257</v>
      </c>
      <c r="G1656" s="30" t="s">
        <v>4770</v>
      </c>
      <c r="H1656" s="31" t="s">
        <v>1786</v>
      </c>
      <c r="I1656" s="31" t="s">
        <v>48</v>
      </c>
      <c r="J1656" s="32">
        <v>12430000</v>
      </c>
      <c r="K1656" s="33">
        <f t="shared" si="290"/>
        <v>2512.0335021017431</v>
      </c>
      <c r="L1656" s="33">
        <v>11982023</v>
      </c>
      <c r="M1656" s="33">
        <v>0</v>
      </c>
      <c r="N1656" s="33">
        <v>0</v>
      </c>
      <c r="O1656" s="33">
        <v>0</v>
      </c>
      <c r="P1656" s="33">
        <f t="shared" si="291"/>
        <v>12430000</v>
      </c>
      <c r="Q1656" s="33">
        <f t="shared" si="292"/>
        <v>2512.0335021017431</v>
      </c>
      <c r="R1656" s="33">
        <f t="shared" si="293"/>
        <v>11982023</v>
      </c>
      <c r="S1656" s="33"/>
      <c r="T1656" s="30" t="str">
        <f t="shared" si="294"/>
        <v>COP</v>
      </c>
      <c r="U1656" s="33">
        <v>0</v>
      </c>
      <c r="V1656" s="33">
        <v>0</v>
      </c>
      <c r="W1656" s="33">
        <v>0</v>
      </c>
      <c r="X1656" s="33">
        <f t="shared" si="295"/>
        <v>12430000</v>
      </c>
      <c r="Y1656" s="33">
        <f t="shared" si="296"/>
        <v>2512.0335021017431</v>
      </c>
      <c r="Z1656" s="33">
        <f t="shared" si="297"/>
        <v>11982023</v>
      </c>
      <c r="AA1656" s="34">
        <f t="shared" si="298"/>
        <v>0.00029544563700834481</v>
      </c>
      <c r="AB1656" s="33" t="s">
        <v>953</v>
      </c>
      <c r="AC1656" s="35">
        <v>44868</v>
      </c>
      <c r="AD1656" s="33">
        <v>60</v>
      </c>
      <c r="AE1656" s="36">
        <f t="shared" si="299"/>
        <v>44928</v>
      </c>
    </row>
    <row r="1657" spans="2:31" ht="14.5" hidden="1">
      <c r="B1657" s="29" t="s">
        <v>1781</v>
      </c>
      <c r="C1657" s="30" t="str">
        <f t="shared" si="289"/>
        <v>(Acreedores quirografarios)</v>
      </c>
      <c r="D1657" s="30">
        <v>5</v>
      </c>
      <c r="E1657" s="30" t="s">
        <v>5256</v>
      </c>
      <c r="F1657" s="30" t="s">
        <v>5257</v>
      </c>
      <c r="G1657" s="30" t="s">
        <v>4770</v>
      </c>
      <c r="H1657" s="31" t="s">
        <v>1787</v>
      </c>
      <c r="I1657" s="31" t="s">
        <v>48</v>
      </c>
      <c r="J1657" s="32">
        <v>6685200</v>
      </c>
      <c r="K1657" s="33">
        <f t="shared" si="290"/>
        <v>1342.8283908299002</v>
      </c>
      <c r="L1657" s="33">
        <v>6405090</v>
      </c>
      <c r="M1657" s="33">
        <v>0</v>
      </c>
      <c r="N1657" s="33">
        <v>0</v>
      </c>
      <c r="O1657" s="33">
        <v>0</v>
      </c>
      <c r="P1657" s="33">
        <f t="shared" si="291"/>
        <v>6685200</v>
      </c>
      <c r="Q1657" s="33">
        <f t="shared" si="292"/>
        <v>1342.8283908299002</v>
      </c>
      <c r="R1657" s="33">
        <f t="shared" si="293"/>
        <v>6405090</v>
      </c>
      <c r="S1657" s="33"/>
      <c r="T1657" s="30" t="str">
        <f t="shared" si="294"/>
        <v>COP</v>
      </c>
      <c r="U1657" s="33">
        <v>0</v>
      </c>
      <c r="V1657" s="33">
        <v>0</v>
      </c>
      <c r="W1657" s="33">
        <v>0</v>
      </c>
      <c r="X1657" s="33">
        <f t="shared" si="295"/>
        <v>6685200</v>
      </c>
      <c r="Y1657" s="33">
        <f t="shared" si="296"/>
        <v>1342.8283908299002</v>
      </c>
      <c r="Z1657" s="33">
        <f t="shared" si="297"/>
        <v>6405090</v>
      </c>
      <c r="AA1657" s="34">
        <f t="shared" si="298"/>
        <v>0.00015793292127262479</v>
      </c>
      <c r="AB1657" s="33" t="s">
        <v>953</v>
      </c>
      <c r="AC1657" s="35">
        <v>44868</v>
      </c>
      <c r="AD1657" s="33">
        <v>60</v>
      </c>
      <c r="AE1657" s="36">
        <f t="shared" si="299"/>
        <v>44928</v>
      </c>
    </row>
    <row r="1658" spans="2:31" ht="14.5" hidden="1">
      <c r="B1658" s="29" t="s">
        <v>1781</v>
      </c>
      <c r="C1658" s="30" t="str">
        <f t="shared" si="289"/>
        <v>(Acreedores quirografarios)</v>
      </c>
      <c r="D1658" s="30">
        <v>5</v>
      </c>
      <c r="E1658" s="30" t="s">
        <v>5256</v>
      </c>
      <c r="F1658" s="30" t="s">
        <v>5257</v>
      </c>
      <c r="G1658" s="30" t="s">
        <v>4770</v>
      </c>
      <c r="H1658" s="31" t="s">
        <v>1788</v>
      </c>
      <c r="I1658" s="31" t="s">
        <v>48</v>
      </c>
      <c r="J1658" s="32">
        <v>572000</v>
      </c>
      <c r="K1658" s="33">
        <f t="shared" si="290"/>
        <v>118.59597261968405</v>
      </c>
      <c r="L1658" s="33">
        <v>565685</v>
      </c>
      <c r="M1658" s="33">
        <v>0</v>
      </c>
      <c r="N1658" s="33">
        <v>0</v>
      </c>
      <c r="O1658" s="33">
        <v>0</v>
      </c>
      <c r="P1658" s="33">
        <f t="shared" si="291"/>
        <v>572000</v>
      </c>
      <c r="Q1658" s="33">
        <f t="shared" si="292"/>
        <v>118.59597261968405</v>
      </c>
      <c r="R1658" s="33">
        <f t="shared" si="293"/>
        <v>565685</v>
      </c>
      <c r="S1658" s="33"/>
      <c r="T1658" s="30" t="str">
        <f t="shared" si="294"/>
        <v>COP</v>
      </c>
      <c r="U1658" s="33">
        <v>0</v>
      </c>
      <c r="V1658" s="33">
        <v>0</v>
      </c>
      <c r="W1658" s="33">
        <v>0</v>
      </c>
      <c r="X1658" s="33">
        <f t="shared" si="295"/>
        <v>572000</v>
      </c>
      <c r="Y1658" s="33">
        <f t="shared" si="296"/>
        <v>118.59597261968405</v>
      </c>
      <c r="Z1658" s="33">
        <f t="shared" si="297"/>
        <v>565685</v>
      </c>
      <c r="AA1658" s="34">
        <f t="shared" si="298"/>
        <v>1.3948326185909135E-05</v>
      </c>
      <c r="AB1658" s="33" t="s">
        <v>953</v>
      </c>
      <c r="AC1658" s="35">
        <v>44868</v>
      </c>
      <c r="AD1658" s="33">
        <v>60</v>
      </c>
      <c r="AE1658" s="36">
        <f t="shared" si="299"/>
        <v>44928</v>
      </c>
    </row>
    <row r="1659" spans="2:31" ht="14.5" hidden="1">
      <c r="B1659" s="29" t="s">
        <v>1781</v>
      </c>
      <c r="C1659" s="30" t="str">
        <f t="shared" si="289"/>
        <v>(Acreedores quirografarios)</v>
      </c>
      <c r="D1659" s="30">
        <v>5</v>
      </c>
      <c r="E1659" s="30" t="s">
        <v>5256</v>
      </c>
      <c r="F1659" s="30" t="s">
        <v>5257</v>
      </c>
      <c r="G1659" s="30" t="s">
        <v>4770</v>
      </c>
      <c r="H1659" s="31" t="s">
        <v>1789</v>
      </c>
      <c r="I1659" s="31" t="s">
        <v>48</v>
      </c>
      <c r="J1659" s="32">
        <v>2975000</v>
      </c>
      <c r="K1659" s="33">
        <f t="shared" si="290"/>
        <v>547.50149375766534</v>
      </c>
      <c r="L1659" s="33">
        <v>2611500</v>
      </c>
      <c r="M1659" s="33">
        <v>0</v>
      </c>
      <c r="N1659" s="33">
        <v>0</v>
      </c>
      <c r="O1659" s="33">
        <v>0</v>
      </c>
      <c r="P1659" s="33">
        <f t="shared" si="291"/>
        <v>2975000</v>
      </c>
      <c r="Q1659" s="33">
        <f t="shared" si="292"/>
        <v>547.50149375766534</v>
      </c>
      <c r="R1659" s="33">
        <f t="shared" si="293"/>
        <v>2611500</v>
      </c>
      <c r="S1659" s="33"/>
      <c r="T1659" s="30" t="str">
        <f t="shared" si="294"/>
        <v>COP</v>
      </c>
      <c r="U1659" s="33">
        <v>0</v>
      </c>
      <c r="V1659" s="33">
        <v>0</v>
      </c>
      <c r="W1659" s="33">
        <v>0</v>
      </c>
      <c r="X1659" s="33">
        <f t="shared" si="295"/>
        <v>2975000</v>
      </c>
      <c r="Y1659" s="33">
        <f t="shared" si="296"/>
        <v>547.50149375766534</v>
      </c>
      <c r="Z1659" s="33">
        <f t="shared" si="297"/>
        <v>2611500</v>
      </c>
      <c r="AA1659" s="34">
        <f t="shared" si="298"/>
        <v>6.4392822568216777E-05</v>
      </c>
      <c r="AB1659" s="33" t="s">
        <v>953</v>
      </c>
      <c r="AC1659" s="35">
        <v>44868</v>
      </c>
      <c r="AD1659" s="33">
        <v>60</v>
      </c>
      <c r="AE1659" s="36">
        <f t="shared" si="299"/>
        <v>44928</v>
      </c>
    </row>
    <row r="1660" spans="2:31" ht="14.5" hidden="1">
      <c r="B1660" s="29" t="s">
        <v>1781</v>
      </c>
      <c r="C1660" s="30" t="str">
        <f t="shared" si="289"/>
        <v>(Acreedores quirografarios)</v>
      </c>
      <c r="D1660" s="30">
        <v>5</v>
      </c>
      <c r="E1660" s="30" t="s">
        <v>5256</v>
      </c>
      <c r="F1660" s="30" t="s">
        <v>5257</v>
      </c>
      <c r="G1660" s="30" t="s">
        <v>4770</v>
      </c>
      <c r="H1660" s="31" t="s">
        <v>1790</v>
      </c>
      <c r="I1660" s="31" t="s">
        <v>48</v>
      </c>
      <c r="J1660" s="32">
        <v>864000</v>
      </c>
      <c r="K1660" s="33">
        <f t="shared" si="290"/>
        <v>173.54801513674434</v>
      </c>
      <c r="L1660" s="33">
        <v>827798</v>
      </c>
      <c r="M1660" s="33">
        <v>0</v>
      </c>
      <c r="N1660" s="33">
        <v>0</v>
      </c>
      <c r="O1660" s="33">
        <v>0</v>
      </c>
      <c r="P1660" s="33">
        <f t="shared" si="291"/>
        <v>864000</v>
      </c>
      <c r="Q1660" s="33">
        <f t="shared" si="292"/>
        <v>173.54801513674434</v>
      </c>
      <c r="R1660" s="33">
        <f t="shared" si="293"/>
        <v>827798</v>
      </c>
      <c r="S1660" s="33"/>
      <c r="T1660" s="30" t="str">
        <f t="shared" si="294"/>
        <v>COP</v>
      </c>
      <c r="U1660" s="33">
        <v>0</v>
      </c>
      <c r="V1660" s="33">
        <v>0</v>
      </c>
      <c r="W1660" s="33">
        <v>0</v>
      </c>
      <c r="X1660" s="33">
        <f t="shared" si="295"/>
        <v>864000</v>
      </c>
      <c r="Y1660" s="33">
        <f t="shared" si="296"/>
        <v>173.54801513674434</v>
      </c>
      <c r="Z1660" s="33">
        <f t="shared" si="297"/>
        <v>827798</v>
      </c>
      <c r="AA1660" s="34">
        <f t="shared" si="298"/>
        <v>2.0411353527216048E-05</v>
      </c>
      <c r="AB1660" s="33" t="s">
        <v>953</v>
      </c>
      <c r="AC1660" s="35">
        <v>44868</v>
      </c>
      <c r="AD1660" s="33">
        <v>60</v>
      </c>
      <c r="AE1660" s="36">
        <f t="shared" si="299"/>
        <v>44928</v>
      </c>
    </row>
    <row r="1661" spans="2:31" ht="14.5" hidden="1">
      <c r="B1661" s="29" t="s">
        <v>1781</v>
      </c>
      <c r="C1661" s="30" t="str">
        <f t="shared" si="289"/>
        <v>(Acreedores quirografarios)</v>
      </c>
      <c r="D1661" s="30">
        <v>5</v>
      </c>
      <c r="E1661" s="30" t="s">
        <v>5256</v>
      </c>
      <c r="F1661" s="30" t="s">
        <v>5257</v>
      </c>
      <c r="G1661" s="30" t="s">
        <v>4770</v>
      </c>
      <c r="H1661" s="31" t="s">
        <v>1791</v>
      </c>
      <c r="I1661" s="31" t="s">
        <v>48</v>
      </c>
      <c r="J1661" s="32">
        <v>3564000</v>
      </c>
      <c r="K1661" s="33">
        <f t="shared" si="290"/>
        <v>715.88582450181866</v>
      </c>
      <c r="L1661" s="33">
        <v>3414668</v>
      </c>
      <c r="M1661" s="33">
        <v>0</v>
      </c>
      <c r="N1661" s="33">
        <v>0</v>
      </c>
      <c r="O1661" s="33">
        <v>0</v>
      </c>
      <c r="P1661" s="33">
        <f t="shared" si="291"/>
        <v>3564000</v>
      </c>
      <c r="Q1661" s="33">
        <f t="shared" si="292"/>
        <v>715.88582450181866</v>
      </c>
      <c r="R1661" s="33">
        <f t="shared" si="293"/>
        <v>3414668</v>
      </c>
      <c r="S1661" s="33"/>
      <c r="T1661" s="30" t="str">
        <f t="shared" si="294"/>
        <v>COP</v>
      </c>
      <c r="U1661" s="33">
        <v>0</v>
      </c>
      <c r="V1661" s="33">
        <v>0</v>
      </c>
      <c r="W1661" s="33">
        <v>0</v>
      </c>
      <c r="X1661" s="33">
        <f t="shared" si="295"/>
        <v>3564000</v>
      </c>
      <c r="Y1661" s="33">
        <f t="shared" si="296"/>
        <v>715.88582450181866</v>
      </c>
      <c r="Z1661" s="33">
        <f t="shared" si="297"/>
        <v>3414668</v>
      </c>
      <c r="AA1661" s="34">
        <f t="shared" si="298"/>
        <v>8.4196864121526956E-05</v>
      </c>
      <c r="AB1661" s="33" t="s">
        <v>953</v>
      </c>
      <c r="AC1661" s="35">
        <v>44901</v>
      </c>
      <c r="AD1661" s="33">
        <v>60</v>
      </c>
      <c r="AE1661" s="36">
        <f t="shared" si="299"/>
        <v>44961</v>
      </c>
    </row>
    <row r="1662" spans="2:31" ht="14.5" hidden="1">
      <c r="B1662" s="29" t="s">
        <v>1781</v>
      </c>
      <c r="C1662" s="30" t="str">
        <f t="shared" si="289"/>
        <v>(Acreedores quirografarios)</v>
      </c>
      <c r="D1662" s="30">
        <v>5</v>
      </c>
      <c r="E1662" s="30" t="s">
        <v>5256</v>
      </c>
      <c r="F1662" s="30" t="s">
        <v>5257</v>
      </c>
      <c r="G1662" s="30" t="s">
        <v>4770</v>
      </c>
      <c r="H1662" s="31" t="s">
        <v>1792</v>
      </c>
      <c r="I1662" s="31" t="s">
        <v>48</v>
      </c>
      <c r="J1662" s="32">
        <v>5533333</v>
      </c>
      <c r="K1662" s="33">
        <f t="shared" si="290"/>
        <v>1102.455632776712</v>
      </c>
      <c r="L1662" s="33">
        <v>5258548</v>
      </c>
      <c r="M1662" s="33">
        <v>0</v>
      </c>
      <c r="N1662" s="33">
        <v>0</v>
      </c>
      <c r="O1662" s="33">
        <v>0</v>
      </c>
      <c r="P1662" s="33">
        <f t="shared" si="291"/>
        <v>5533333</v>
      </c>
      <c r="Q1662" s="33">
        <f t="shared" si="292"/>
        <v>1102.455632776712</v>
      </c>
      <c r="R1662" s="33">
        <f t="shared" si="293"/>
        <v>5258548</v>
      </c>
      <c r="S1662" s="33"/>
      <c r="T1662" s="30" t="str">
        <f t="shared" si="294"/>
        <v>COP</v>
      </c>
      <c r="U1662" s="33">
        <v>0</v>
      </c>
      <c r="V1662" s="33">
        <v>0</v>
      </c>
      <c r="W1662" s="33">
        <v>0</v>
      </c>
      <c r="X1662" s="33">
        <f t="shared" si="295"/>
        <v>5533333</v>
      </c>
      <c r="Y1662" s="33">
        <f t="shared" si="296"/>
        <v>1102.455632776712</v>
      </c>
      <c r="Z1662" s="33">
        <f t="shared" si="297"/>
        <v>5258548</v>
      </c>
      <c r="AA1662" s="34">
        <f t="shared" si="298"/>
        <v>0.00012966216669747319</v>
      </c>
      <c r="AB1662" s="33" t="s">
        <v>953</v>
      </c>
      <c r="AC1662" s="35">
        <v>44901</v>
      </c>
      <c r="AD1662" s="33">
        <v>60</v>
      </c>
      <c r="AE1662" s="36">
        <f t="shared" si="299"/>
        <v>44961</v>
      </c>
    </row>
    <row r="1663" spans="2:31" ht="14.5" hidden="1">
      <c r="B1663" s="29" t="s">
        <v>1781</v>
      </c>
      <c r="C1663" s="30" t="str">
        <f t="shared" si="289"/>
        <v>(Acreedores quirografarios)</v>
      </c>
      <c r="D1663" s="30">
        <v>5</v>
      </c>
      <c r="E1663" s="30" t="s">
        <v>5256</v>
      </c>
      <c r="F1663" s="30" t="s">
        <v>5257</v>
      </c>
      <c r="G1663" s="30" t="s">
        <v>4770</v>
      </c>
      <c r="H1663" s="31" t="s">
        <v>1793</v>
      </c>
      <c r="I1663" s="31" t="s">
        <v>48</v>
      </c>
      <c r="J1663" s="32">
        <v>12760000</v>
      </c>
      <c r="K1663" s="33">
        <f t="shared" si="290"/>
        <v>2578.7246978416511</v>
      </c>
      <c r="L1663" s="33">
        <v>12300130</v>
      </c>
      <c r="M1663" s="33">
        <v>0</v>
      </c>
      <c r="N1663" s="33">
        <v>0</v>
      </c>
      <c r="O1663" s="33">
        <v>0</v>
      </c>
      <c r="P1663" s="33">
        <f t="shared" si="291"/>
        <v>12760000</v>
      </c>
      <c r="Q1663" s="33">
        <f t="shared" si="292"/>
        <v>2578.7246978416511</v>
      </c>
      <c r="R1663" s="33">
        <f t="shared" si="293"/>
        <v>12300130</v>
      </c>
      <c r="S1663" s="33"/>
      <c r="T1663" s="30" t="str">
        <f t="shared" si="294"/>
        <v>COP</v>
      </c>
      <c r="U1663" s="33">
        <v>0</v>
      </c>
      <c r="V1663" s="33">
        <v>0</v>
      </c>
      <c r="W1663" s="33">
        <v>0</v>
      </c>
      <c r="X1663" s="33">
        <f t="shared" si="295"/>
        <v>12760000</v>
      </c>
      <c r="Y1663" s="33">
        <f t="shared" si="296"/>
        <v>2578.7246978416511</v>
      </c>
      <c r="Z1663" s="33">
        <f t="shared" si="297"/>
        <v>12300130</v>
      </c>
      <c r="AA1663" s="34">
        <f t="shared" si="298"/>
        <v>0.00030328933128699988</v>
      </c>
      <c r="AB1663" s="33" t="s">
        <v>953</v>
      </c>
      <c r="AC1663" s="35">
        <v>44901</v>
      </c>
      <c r="AD1663" s="33">
        <v>60</v>
      </c>
      <c r="AE1663" s="36">
        <f t="shared" si="299"/>
        <v>44961</v>
      </c>
    </row>
    <row r="1664" spans="2:31" ht="14.5" hidden="1">
      <c r="B1664" s="29" t="s">
        <v>1781</v>
      </c>
      <c r="C1664" s="30" t="str">
        <f t="shared" si="289"/>
        <v>(Acreedores quirografarios)</v>
      </c>
      <c r="D1664" s="30">
        <v>5</v>
      </c>
      <c r="E1664" s="30" t="s">
        <v>5256</v>
      </c>
      <c r="F1664" s="30" t="s">
        <v>5257</v>
      </c>
      <c r="G1664" s="30" t="s">
        <v>4770</v>
      </c>
      <c r="H1664" s="31" t="s">
        <v>1794</v>
      </c>
      <c r="I1664" s="31" t="s">
        <v>48</v>
      </c>
      <c r="J1664" s="32">
        <v>6760800</v>
      </c>
      <c r="K1664" s="33">
        <f t="shared" si="290"/>
        <v>1358.0137740180508</v>
      </c>
      <c r="L1664" s="33">
        <v>6477522</v>
      </c>
      <c r="M1664" s="33">
        <v>0</v>
      </c>
      <c r="N1664" s="33">
        <v>0</v>
      </c>
      <c r="O1664" s="33">
        <v>0</v>
      </c>
      <c r="P1664" s="33">
        <f t="shared" si="291"/>
        <v>6760800</v>
      </c>
      <c r="Q1664" s="33">
        <f t="shared" si="292"/>
        <v>1358.0137740180508</v>
      </c>
      <c r="R1664" s="33">
        <f t="shared" si="293"/>
        <v>6477522</v>
      </c>
      <c r="S1664" s="33"/>
      <c r="T1664" s="30" t="str">
        <f t="shared" si="294"/>
        <v>COP</v>
      </c>
      <c r="U1664" s="33">
        <v>0</v>
      </c>
      <c r="V1664" s="33">
        <v>0</v>
      </c>
      <c r="W1664" s="33">
        <v>0</v>
      </c>
      <c r="X1664" s="33">
        <f t="shared" si="295"/>
        <v>6760800</v>
      </c>
      <c r="Y1664" s="33">
        <f t="shared" si="296"/>
        <v>1358.0137740180508</v>
      </c>
      <c r="Z1664" s="33">
        <f t="shared" si="297"/>
        <v>6477522</v>
      </c>
      <c r="AA1664" s="34">
        <f t="shared" si="298"/>
        <v>0.00015971890669259838</v>
      </c>
      <c r="AB1664" s="33" t="s">
        <v>953</v>
      </c>
      <c r="AC1664" s="35">
        <v>44901</v>
      </c>
      <c r="AD1664" s="33">
        <v>60</v>
      </c>
      <c r="AE1664" s="36">
        <f t="shared" si="299"/>
        <v>44961</v>
      </c>
    </row>
    <row r="1665" spans="2:31" ht="14.5" hidden="1">
      <c r="B1665" s="29" t="s">
        <v>1781</v>
      </c>
      <c r="C1665" s="30" t="str">
        <f t="shared" si="289"/>
        <v>(Acreedores quirografarios)</v>
      </c>
      <c r="D1665" s="30">
        <v>5</v>
      </c>
      <c r="E1665" s="30" t="s">
        <v>5256</v>
      </c>
      <c r="F1665" s="30" t="s">
        <v>5257</v>
      </c>
      <c r="G1665" s="30" t="s">
        <v>4770</v>
      </c>
      <c r="H1665" s="31" t="s">
        <v>1795</v>
      </c>
      <c r="I1665" s="31" t="s">
        <v>48</v>
      </c>
      <c r="J1665" s="32">
        <v>22686667</v>
      </c>
      <c r="K1665" s="33">
        <f t="shared" si="290"/>
        <v>4520.0681363145586</v>
      </c>
      <c r="L1665" s="33">
        <v>21560047</v>
      </c>
      <c r="M1665" s="33">
        <v>0</v>
      </c>
      <c r="N1665" s="33">
        <v>0</v>
      </c>
      <c r="O1665" s="33">
        <v>0</v>
      </c>
      <c r="P1665" s="33">
        <f t="shared" si="291"/>
        <v>22686667</v>
      </c>
      <c r="Q1665" s="33">
        <f t="shared" si="292"/>
        <v>4520.0681363145586</v>
      </c>
      <c r="R1665" s="33">
        <f t="shared" si="293"/>
        <v>21560047</v>
      </c>
      <c r="S1665" s="33"/>
      <c r="T1665" s="30" t="str">
        <f t="shared" si="294"/>
        <v>COP</v>
      </c>
      <c r="U1665" s="33">
        <v>0</v>
      </c>
      <c r="V1665" s="33">
        <v>0</v>
      </c>
      <c r="W1665" s="33">
        <v>0</v>
      </c>
      <c r="X1665" s="33">
        <f t="shared" si="295"/>
        <v>22686667</v>
      </c>
      <c r="Y1665" s="33">
        <f t="shared" si="296"/>
        <v>4520.0681363145586</v>
      </c>
      <c r="Z1665" s="33">
        <f t="shared" si="297"/>
        <v>21560047</v>
      </c>
      <c r="AA1665" s="34">
        <f t="shared" si="298"/>
        <v>0.00053161488839112176</v>
      </c>
      <c r="AB1665" s="33" t="s">
        <v>953</v>
      </c>
      <c r="AC1665" s="35">
        <v>44901</v>
      </c>
      <c r="AD1665" s="33">
        <v>60</v>
      </c>
      <c r="AE1665" s="36">
        <f t="shared" si="299"/>
        <v>44961</v>
      </c>
    </row>
    <row r="1666" spans="2:31" ht="14.5" hidden="1">
      <c r="B1666" s="29" t="s">
        <v>1781</v>
      </c>
      <c r="C1666" s="30" t="str">
        <f t="shared" si="289"/>
        <v>(Acreedores quirografarios)</v>
      </c>
      <c r="D1666" s="30">
        <v>5</v>
      </c>
      <c r="E1666" s="30" t="s">
        <v>5256</v>
      </c>
      <c r="F1666" s="30" t="s">
        <v>5257</v>
      </c>
      <c r="G1666" s="30" t="s">
        <v>4770</v>
      </c>
      <c r="H1666" s="31" t="s">
        <v>1796</v>
      </c>
      <c r="I1666" s="31" t="s">
        <v>48</v>
      </c>
      <c r="J1666" s="32">
        <v>572000</v>
      </c>
      <c r="K1666" s="33">
        <f t="shared" si="290"/>
        <v>118.59597261968405</v>
      </c>
      <c r="L1666" s="33">
        <v>565685</v>
      </c>
      <c r="M1666" s="33">
        <v>0</v>
      </c>
      <c r="N1666" s="33">
        <v>0</v>
      </c>
      <c r="O1666" s="33">
        <v>0</v>
      </c>
      <c r="P1666" s="33">
        <f t="shared" si="291"/>
        <v>572000</v>
      </c>
      <c r="Q1666" s="33">
        <f t="shared" si="292"/>
        <v>118.59597261968405</v>
      </c>
      <c r="R1666" s="33">
        <f t="shared" si="293"/>
        <v>565685</v>
      </c>
      <c r="S1666" s="33"/>
      <c r="T1666" s="30" t="str">
        <f t="shared" si="294"/>
        <v>COP</v>
      </c>
      <c r="U1666" s="33">
        <v>0</v>
      </c>
      <c r="V1666" s="33">
        <v>0</v>
      </c>
      <c r="W1666" s="33">
        <v>0</v>
      </c>
      <c r="X1666" s="33">
        <f t="shared" si="295"/>
        <v>572000</v>
      </c>
      <c r="Y1666" s="33">
        <f t="shared" si="296"/>
        <v>118.59597261968405</v>
      </c>
      <c r="Z1666" s="33">
        <f t="shared" si="297"/>
        <v>565685</v>
      </c>
      <c r="AA1666" s="34">
        <f t="shared" si="298"/>
        <v>1.3948326185909135E-05</v>
      </c>
      <c r="AB1666" s="33" t="s">
        <v>953</v>
      </c>
      <c r="AC1666" s="35">
        <v>44901</v>
      </c>
      <c r="AD1666" s="33">
        <v>60</v>
      </c>
      <c r="AE1666" s="36">
        <f t="shared" si="299"/>
        <v>44961</v>
      </c>
    </row>
    <row r="1667" spans="2:31" ht="14.5" hidden="1">
      <c r="B1667" s="29" t="s">
        <v>1781</v>
      </c>
      <c r="C1667" s="30" t="str">
        <f t="shared" si="289"/>
        <v>(Acreedores quirografarios)</v>
      </c>
      <c r="D1667" s="30">
        <v>5</v>
      </c>
      <c r="E1667" s="30" t="s">
        <v>5256</v>
      </c>
      <c r="F1667" s="30" t="s">
        <v>5257</v>
      </c>
      <c r="G1667" s="30" t="s">
        <v>4770</v>
      </c>
      <c r="H1667" s="31" t="s">
        <v>1797</v>
      </c>
      <c r="I1667" s="31" t="s">
        <v>48</v>
      </c>
      <c r="J1667" s="32">
        <v>714000</v>
      </c>
      <c r="K1667" s="33">
        <f t="shared" si="290"/>
        <v>131.40035850183966</v>
      </c>
      <c r="L1667" s="33">
        <v>626760</v>
      </c>
      <c r="M1667" s="33">
        <v>0</v>
      </c>
      <c r="N1667" s="33">
        <v>0</v>
      </c>
      <c r="O1667" s="33">
        <v>0</v>
      </c>
      <c r="P1667" s="33">
        <f t="shared" si="291"/>
        <v>714000</v>
      </c>
      <c r="Q1667" s="33">
        <f t="shared" si="292"/>
        <v>131.40035850183966</v>
      </c>
      <c r="R1667" s="33">
        <f t="shared" si="293"/>
        <v>626760</v>
      </c>
      <c r="S1667" s="33"/>
      <c r="T1667" s="30" t="str">
        <f t="shared" si="294"/>
        <v>COP</v>
      </c>
      <c r="U1667" s="33">
        <v>0</v>
      </c>
      <c r="V1667" s="33">
        <v>0</v>
      </c>
      <c r="W1667" s="33">
        <v>0</v>
      </c>
      <c r="X1667" s="33">
        <f t="shared" si="295"/>
        <v>714000</v>
      </c>
      <c r="Y1667" s="33">
        <f t="shared" si="296"/>
        <v>131.40035850183966</v>
      </c>
      <c r="Z1667" s="33">
        <f t="shared" si="297"/>
        <v>626760</v>
      </c>
      <c r="AA1667" s="34">
        <f t="shared" si="298"/>
        <v>1.5454277416372028E-05</v>
      </c>
      <c r="AB1667" s="33" t="s">
        <v>953</v>
      </c>
      <c r="AC1667" s="35">
        <v>44901</v>
      </c>
      <c r="AD1667" s="33">
        <v>60</v>
      </c>
      <c r="AE1667" s="36">
        <f t="shared" si="299"/>
        <v>44961</v>
      </c>
    </row>
    <row r="1668" spans="2:31" ht="14.5" hidden="1">
      <c r="B1668" s="29" t="s">
        <v>1781</v>
      </c>
      <c r="C1668" s="30" t="str">
        <f t="shared" si="289"/>
        <v>(Acreedores quirografarios)</v>
      </c>
      <c r="D1668" s="30">
        <v>5</v>
      </c>
      <c r="E1668" s="30" t="s">
        <v>5256</v>
      </c>
      <c r="F1668" s="30" t="s">
        <v>5257</v>
      </c>
      <c r="G1668" s="30" t="s">
        <v>4770</v>
      </c>
      <c r="H1668" s="31" t="s">
        <v>1798</v>
      </c>
      <c r="I1668" s="31" t="s">
        <v>48</v>
      </c>
      <c r="J1668" s="32">
        <v>2975000</v>
      </c>
      <c r="K1668" s="33">
        <f t="shared" si="290"/>
        <v>547.50149375766534</v>
      </c>
      <c r="L1668" s="33">
        <v>2611500</v>
      </c>
      <c r="M1668" s="33">
        <v>0</v>
      </c>
      <c r="N1668" s="33">
        <v>0</v>
      </c>
      <c r="O1668" s="33">
        <v>0</v>
      </c>
      <c r="P1668" s="33">
        <f t="shared" si="291"/>
        <v>2975000</v>
      </c>
      <c r="Q1668" s="33">
        <f t="shared" si="292"/>
        <v>547.50149375766534</v>
      </c>
      <c r="R1668" s="33">
        <f t="shared" si="293"/>
        <v>2611500</v>
      </c>
      <c r="S1668" s="33"/>
      <c r="T1668" s="30" t="str">
        <f t="shared" si="294"/>
        <v>COP</v>
      </c>
      <c r="U1668" s="33">
        <v>0</v>
      </c>
      <c r="V1668" s="33">
        <v>0</v>
      </c>
      <c r="W1668" s="33">
        <v>0</v>
      </c>
      <c r="X1668" s="33">
        <f t="shared" si="295"/>
        <v>2975000</v>
      </c>
      <c r="Y1668" s="33">
        <f t="shared" si="296"/>
        <v>547.50149375766534</v>
      </c>
      <c r="Z1668" s="33">
        <f t="shared" si="297"/>
        <v>2611500</v>
      </c>
      <c r="AA1668" s="34">
        <f t="shared" si="298"/>
        <v>6.4392822568216777E-05</v>
      </c>
      <c r="AB1668" s="33" t="s">
        <v>953</v>
      </c>
      <c r="AC1668" s="35">
        <v>44901</v>
      </c>
      <c r="AD1668" s="33">
        <v>60</v>
      </c>
      <c r="AE1668" s="36">
        <f t="shared" si="299"/>
        <v>44961</v>
      </c>
    </row>
    <row r="1669" spans="2:31" ht="14.5" hidden="1">
      <c r="B1669" s="29" t="s">
        <v>1781</v>
      </c>
      <c r="C1669" s="30" t="str">
        <f t="shared" si="289"/>
        <v>(Acreedores quirografarios)</v>
      </c>
      <c r="D1669" s="30">
        <v>5</v>
      </c>
      <c r="E1669" s="30" t="s">
        <v>5256</v>
      </c>
      <c r="F1669" s="30" t="s">
        <v>5257</v>
      </c>
      <c r="G1669" s="30" t="s">
        <v>4770</v>
      </c>
      <c r="H1669" s="31" t="s">
        <v>1799</v>
      </c>
      <c r="I1669" s="31" t="s">
        <v>48</v>
      </c>
      <c r="J1669" s="32">
        <v>17273649</v>
      </c>
      <c r="K1669" s="33">
        <f t="shared" si="290"/>
        <v>3469.6862584777296</v>
      </c>
      <c r="L1669" s="33">
        <v>16549883</v>
      </c>
      <c r="M1669" s="33">
        <v>0</v>
      </c>
      <c r="N1669" s="33">
        <v>0</v>
      </c>
      <c r="O1669" s="33">
        <v>0</v>
      </c>
      <c r="P1669" s="33">
        <f t="shared" si="291"/>
        <v>17273649</v>
      </c>
      <c r="Q1669" s="33">
        <f t="shared" si="292"/>
        <v>3469.6862584777296</v>
      </c>
      <c r="R1669" s="33">
        <f t="shared" si="293"/>
        <v>16549883</v>
      </c>
      <c r="S1669" s="33"/>
      <c r="T1669" s="30" t="str">
        <f t="shared" si="294"/>
        <v>COP</v>
      </c>
      <c r="U1669" s="33">
        <v>0</v>
      </c>
      <c r="V1669" s="33">
        <v>0</v>
      </c>
      <c r="W1669" s="33">
        <v>0</v>
      </c>
      <c r="X1669" s="33">
        <f t="shared" si="295"/>
        <v>17273649</v>
      </c>
      <c r="Y1669" s="33">
        <f t="shared" si="296"/>
        <v>3469.6862584777296</v>
      </c>
      <c r="Z1669" s="33">
        <f t="shared" si="297"/>
        <v>16549883</v>
      </c>
      <c r="AA1669" s="34">
        <f t="shared" si="298"/>
        <v>0.00040807722747223714</v>
      </c>
      <c r="AB1669" s="33" t="s">
        <v>953</v>
      </c>
      <c r="AC1669" s="35">
        <v>44944</v>
      </c>
      <c r="AD1669" s="33">
        <v>60</v>
      </c>
      <c r="AE1669" s="36">
        <f t="shared" si="299"/>
        <v>45004</v>
      </c>
    </row>
    <row r="1670" spans="2:31" ht="14.5" hidden="1">
      <c r="B1670" s="29" t="s">
        <v>1781</v>
      </c>
      <c r="C1670" s="30" t="str">
        <f t="shared" si="289"/>
        <v>(Acreedores quirografarios)</v>
      </c>
      <c r="D1670" s="30">
        <v>5</v>
      </c>
      <c r="E1670" s="30" t="s">
        <v>5256</v>
      </c>
      <c r="F1670" s="30" t="s">
        <v>5257</v>
      </c>
      <c r="G1670" s="30" t="s">
        <v>4770</v>
      </c>
      <c r="H1670" s="31" t="s">
        <v>1800</v>
      </c>
      <c r="I1670" s="31" t="s">
        <v>48</v>
      </c>
      <c r="J1670" s="32">
        <v>5533333</v>
      </c>
      <c r="K1670" s="33">
        <f t="shared" si="290"/>
        <v>1105.6574106103965</v>
      </c>
      <c r="L1670" s="33">
        <v>5273820</v>
      </c>
      <c r="M1670" s="33">
        <v>0</v>
      </c>
      <c r="N1670" s="33">
        <v>0</v>
      </c>
      <c r="O1670" s="33">
        <v>0</v>
      </c>
      <c r="P1670" s="33">
        <f t="shared" si="291"/>
        <v>5533333</v>
      </c>
      <c r="Q1670" s="33">
        <f t="shared" si="292"/>
        <v>1105.6574106103965</v>
      </c>
      <c r="R1670" s="33">
        <f t="shared" si="293"/>
        <v>5273820</v>
      </c>
      <c r="S1670" s="33"/>
      <c r="T1670" s="30" t="str">
        <f t="shared" si="294"/>
        <v>COP</v>
      </c>
      <c r="U1670" s="33">
        <v>0</v>
      </c>
      <c r="V1670" s="33">
        <v>0</v>
      </c>
      <c r="W1670" s="33">
        <v>0</v>
      </c>
      <c r="X1670" s="33">
        <f t="shared" si="295"/>
        <v>5533333</v>
      </c>
      <c r="Y1670" s="33">
        <f t="shared" si="296"/>
        <v>1105.6574106103965</v>
      </c>
      <c r="Z1670" s="33">
        <f t="shared" si="297"/>
        <v>5273820</v>
      </c>
      <c r="AA1670" s="34">
        <f t="shared" si="298"/>
        <v>0.00013003873464166685</v>
      </c>
      <c r="AB1670" s="33" t="s">
        <v>953</v>
      </c>
      <c r="AC1670" s="35">
        <v>44946</v>
      </c>
      <c r="AD1670" s="33">
        <v>60</v>
      </c>
      <c r="AE1670" s="36">
        <f t="shared" si="299"/>
        <v>45006</v>
      </c>
    </row>
    <row r="1671" spans="2:31" ht="14.5" hidden="1">
      <c r="B1671" s="29" t="s">
        <v>1781</v>
      </c>
      <c r="C1671" s="30" t="str">
        <f t="shared" si="289"/>
        <v>(Acreedores quirografarios)</v>
      </c>
      <c r="D1671" s="30">
        <v>5</v>
      </c>
      <c r="E1671" s="30" t="s">
        <v>5256</v>
      </c>
      <c r="F1671" s="30" t="s">
        <v>5257</v>
      </c>
      <c r="G1671" s="30" t="s">
        <v>4770</v>
      </c>
      <c r="H1671" s="31" t="s">
        <v>1801</v>
      </c>
      <c r="I1671" s="31" t="s">
        <v>48</v>
      </c>
      <c r="J1671" s="32">
        <v>52389</v>
      </c>
      <c r="K1671" s="33">
        <f t="shared" si="290"/>
        <v>10.523182070715011</v>
      </c>
      <c r="L1671" s="33">
        <v>50194</v>
      </c>
      <c r="M1671" s="33">
        <v>0</v>
      </c>
      <c r="N1671" s="33">
        <v>0</v>
      </c>
      <c r="O1671" s="33">
        <v>0</v>
      </c>
      <c r="P1671" s="33">
        <f t="shared" si="291"/>
        <v>52389</v>
      </c>
      <c r="Q1671" s="33">
        <f t="shared" si="292"/>
        <v>10.523182070715011</v>
      </c>
      <c r="R1671" s="33">
        <f t="shared" si="293"/>
        <v>50194</v>
      </c>
      <c r="S1671" s="33"/>
      <c r="T1671" s="30" t="str">
        <f t="shared" si="294"/>
        <v>COP</v>
      </c>
      <c r="U1671" s="33">
        <v>0</v>
      </c>
      <c r="V1671" s="33">
        <v>0</v>
      </c>
      <c r="W1671" s="33">
        <v>0</v>
      </c>
      <c r="X1671" s="33">
        <f t="shared" si="295"/>
        <v>52389</v>
      </c>
      <c r="Y1671" s="33">
        <f t="shared" si="296"/>
        <v>10.523182070715011</v>
      </c>
      <c r="Z1671" s="33">
        <f t="shared" si="297"/>
        <v>50194</v>
      </c>
      <c r="AA1671" s="34">
        <f t="shared" si="298"/>
        <v>1.2376539674474721E-06</v>
      </c>
      <c r="AB1671" s="33" t="s">
        <v>953</v>
      </c>
      <c r="AC1671" s="35">
        <v>44946</v>
      </c>
      <c r="AD1671" s="33">
        <v>60</v>
      </c>
      <c r="AE1671" s="36">
        <f t="shared" si="299"/>
        <v>45006</v>
      </c>
    </row>
    <row r="1672" spans="2:31" ht="14.5" hidden="1">
      <c r="B1672" s="29" t="s">
        <v>1781</v>
      </c>
      <c r="C1672" s="30" t="str">
        <f t="shared" si="289"/>
        <v>(Acreedores quirografarios)</v>
      </c>
      <c r="D1672" s="30">
        <v>5</v>
      </c>
      <c r="E1672" s="30" t="s">
        <v>5256</v>
      </c>
      <c r="F1672" s="30" t="s">
        <v>5257</v>
      </c>
      <c r="G1672" s="30" t="s">
        <v>4770</v>
      </c>
      <c r="H1672" s="31" t="s">
        <v>1802</v>
      </c>
      <c r="I1672" s="31" t="s">
        <v>48</v>
      </c>
      <c r="J1672" s="32">
        <v>5268780</v>
      </c>
      <c r="K1672" s="33">
        <f t="shared" si="290"/>
        <v>1058.3179764562826</v>
      </c>
      <c r="L1672" s="33">
        <v>5048018</v>
      </c>
      <c r="M1672" s="33">
        <v>0</v>
      </c>
      <c r="N1672" s="33">
        <v>0</v>
      </c>
      <c r="O1672" s="33">
        <v>0</v>
      </c>
      <c r="P1672" s="33">
        <f t="shared" si="291"/>
        <v>5268780</v>
      </c>
      <c r="Q1672" s="33">
        <f t="shared" si="292"/>
        <v>1058.3179764562826</v>
      </c>
      <c r="R1672" s="33">
        <f t="shared" si="293"/>
        <v>5048018</v>
      </c>
      <c r="S1672" s="33"/>
      <c r="T1672" s="30" t="str">
        <f t="shared" si="294"/>
        <v>COP</v>
      </c>
      <c r="U1672" s="33">
        <v>0</v>
      </c>
      <c r="V1672" s="33">
        <v>0</v>
      </c>
      <c r="W1672" s="33">
        <v>0</v>
      </c>
      <c r="X1672" s="33">
        <f t="shared" si="295"/>
        <v>5268780</v>
      </c>
      <c r="Y1672" s="33">
        <f t="shared" si="296"/>
        <v>1058.3179764562826</v>
      </c>
      <c r="Z1672" s="33">
        <f t="shared" si="297"/>
        <v>5048018</v>
      </c>
      <c r="AA1672" s="34">
        <f t="shared" si="298"/>
        <v>0.0001244710424641641</v>
      </c>
      <c r="AB1672" s="33" t="s">
        <v>953</v>
      </c>
      <c r="AC1672" s="35">
        <v>44946</v>
      </c>
      <c r="AD1672" s="33">
        <v>60</v>
      </c>
      <c r="AE1672" s="36">
        <f t="shared" si="299"/>
        <v>45006</v>
      </c>
    </row>
    <row r="1673" spans="2:31" ht="14.5" hidden="1">
      <c r="B1673" s="29" t="s">
        <v>1781</v>
      </c>
      <c r="C1673" s="30" t="str">
        <f t="shared" si="289"/>
        <v>(Acreedores quirografarios)</v>
      </c>
      <c r="D1673" s="30">
        <v>5</v>
      </c>
      <c r="E1673" s="30" t="s">
        <v>5256</v>
      </c>
      <c r="F1673" s="30" t="s">
        <v>5257</v>
      </c>
      <c r="G1673" s="30" t="s">
        <v>4770</v>
      </c>
      <c r="H1673" s="31" t="s">
        <v>1803</v>
      </c>
      <c r="I1673" s="31" t="s">
        <v>48</v>
      </c>
      <c r="J1673" s="32">
        <v>33055967</v>
      </c>
      <c r="K1673" s="33">
        <f t="shared" si="290"/>
        <v>6639.815088524796</v>
      </c>
      <c r="L1673" s="33">
        <v>31670922</v>
      </c>
      <c r="M1673" s="33">
        <v>0</v>
      </c>
      <c r="N1673" s="33">
        <v>0</v>
      </c>
      <c r="O1673" s="33">
        <v>0</v>
      </c>
      <c r="P1673" s="33">
        <f t="shared" si="291"/>
        <v>33055967</v>
      </c>
      <c r="Q1673" s="33">
        <f t="shared" si="292"/>
        <v>6639.815088524796</v>
      </c>
      <c r="R1673" s="33">
        <f t="shared" si="293"/>
        <v>31670922</v>
      </c>
      <c r="S1673" s="33"/>
      <c r="T1673" s="30" t="str">
        <f t="shared" si="294"/>
        <v>COP</v>
      </c>
      <c r="U1673" s="33">
        <v>0</v>
      </c>
      <c r="V1673" s="33">
        <v>0</v>
      </c>
      <c r="W1673" s="33">
        <v>0</v>
      </c>
      <c r="X1673" s="33">
        <f t="shared" si="295"/>
        <v>33055967</v>
      </c>
      <c r="Y1673" s="33">
        <f t="shared" si="296"/>
        <v>6639.815088524796</v>
      </c>
      <c r="Z1673" s="33">
        <f t="shared" si="297"/>
        <v>31670922</v>
      </c>
      <c r="AA1673" s="34">
        <f t="shared" si="298"/>
        <v>0.00078092286460571827</v>
      </c>
      <c r="AB1673" s="33" t="s">
        <v>953</v>
      </c>
      <c r="AC1673" s="35">
        <v>44946</v>
      </c>
      <c r="AD1673" s="33">
        <v>60</v>
      </c>
      <c r="AE1673" s="36">
        <f t="shared" si="299"/>
        <v>45006</v>
      </c>
    </row>
    <row r="1674" spans="2:31" ht="14.5" hidden="1">
      <c r="B1674" s="29" t="s">
        <v>1781</v>
      </c>
      <c r="C1674" s="30" t="str">
        <f t="shared" si="289"/>
        <v>(Acreedores quirografarios)</v>
      </c>
      <c r="D1674" s="30">
        <v>5</v>
      </c>
      <c r="E1674" s="30" t="s">
        <v>5256</v>
      </c>
      <c r="F1674" s="30" t="s">
        <v>5257</v>
      </c>
      <c r="G1674" s="30" t="s">
        <v>4770</v>
      </c>
      <c r="H1674" s="31" t="s">
        <v>1804</v>
      </c>
      <c r="I1674" s="31" t="s">
        <v>48</v>
      </c>
      <c r="J1674" s="32">
        <v>713492</v>
      </c>
      <c r="K1674" s="33">
        <f t="shared" si="290"/>
        <v>143.31624684214387</v>
      </c>
      <c r="L1674" s="33">
        <v>683597</v>
      </c>
      <c r="M1674" s="33">
        <v>0</v>
      </c>
      <c r="N1674" s="33">
        <v>0</v>
      </c>
      <c r="O1674" s="33">
        <v>0</v>
      </c>
      <c r="P1674" s="33">
        <f t="shared" si="291"/>
        <v>713492</v>
      </c>
      <c r="Q1674" s="33">
        <f t="shared" si="292"/>
        <v>143.31624684214387</v>
      </c>
      <c r="R1674" s="33">
        <f t="shared" si="293"/>
        <v>683597</v>
      </c>
      <c r="S1674" s="33"/>
      <c r="T1674" s="30" t="str">
        <f t="shared" si="294"/>
        <v>COP</v>
      </c>
      <c r="U1674" s="33">
        <v>0</v>
      </c>
      <c r="V1674" s="33">
        <v>0</v>
      </c>
      <c r="W1674" s="33">
        <v>0</v>
      </c>
      <c r="X1674" s="33">
        <f t="shared" si="295"/>
        <v>713492</v>
      </c>
      <c r="Y1674" s="33">
        <f t="shared" si="296"/>
        <v>143.31624684214387</v>
      </c>
      <c r="Z1674" s="33">
        <f t="shared" si="297"/>
        <v>683597</v>
      </c>
      <c r="AA1674" s="34">
        <f t="shared" si="298"/>
        <v>1.6855730549172999E-05</v>
      </c>
      <c r="AB1674" s="33" t="s">
        <v>953</v>
      </c>
      <c r="AC1674" s="35">
        <v>44946</v>
      </c>
      <c r="AD1674" s="33">
        <v>60</v>
      </c>
      <c r="AE1674" s="36">
        <f t="shared" si="299"/>
        <v>45006</v>
      </c>
    </row>
    <row r="1675" spans="2:31" ht="14.5" hidden="1">
      <c r="B1675" s="29" t="s">
        <v>1781</v>
      </c>
      <c r="C1675" s="30" t="str">
        <f t="shared" si="289"/>
        <v>(Acreedores quirografarios)</v>
      </c>
      <c r="D1675" s="30">
        <v>5</v>
      </c>
      <c r="E1675" s="30" t="s">
        <v>5256</v>
      </c>
      <c r="F1675" s="30" t="s">
        <v>5257</v>
      </c>
      <c r="G1675" s="30" t="s">
        <v>4770</v>
      </c>
      <c r="H1675" s="31" t="s">
        <v>1805</v>
      </c>
      <c r="I1675" s="31" t="s">
        <v>48</v>
      </c>
      <c r="J1675" s="32">
        <v>785400</v>
      </c>
      <c r="K1675" s="33">
        <f t="shared" si="290"/>
        <v>144.54039435202364</v>
      </c>
      <c r="L1675" s="33">
        <v>689436</v>
      </c>
      <c r="M1675" s="33">
        <v>0</v>
      </c>
      <c r="N1675" s="33">
        <v>0</v>
      </c>
      <c r="O1675" s="33">
        <v>0</v>
      </c>
      <c r="P1675" s="33">
        <f t="shared" si="291"/>
        <v>785400</v>
      </c>
      <c r="Q1675" s="33">
        <f t="shared" si="292"/>
        <v>144.54039435202364</v>
      </c>
      <c r="R1675" s="33">
        <f t="shared" si="293"/>
        <v>689436</v>
      </c>
      <c r="S1675" s="33"/>
      <c r="T1675" s="30" t="str">
        <f t="shared" si="294"/>
        <v>COP</v>
      </c>
      <c r="U1675" s="33">
        <v>0</v>
      </c>
      <c r="V1675" s="33">
        <v>0</v>
      </c>
      <c r="W1675" s="33">
        <v>0</v>
      </c>
      <c r="X1675" s="33">
        <f t="shared" si="295"/>
        <v>785400</v>
      </c>
      <c r="Y1675" s="33">
        <f t="shared" si="296"/>
        <v>144.54039435202364</v>
      </c>
      <c r="Z1675" s="33">
        <f t="shared" si="297"/>
        <v>689436</v>
      </c>
      <c r="AA1675" s="34">
        <f t="shared" si="298"/>
        <v>1.6999705158009229E-05</v>
      </c>
      <c r="AB1675" s="33" t="s">
        <v>953</v>
      </c>
      <c r="AC1675" s="35">
        <v>44951</v>
      </c>
      <c r="AD1675" s="33">
        <v>60</v>
      </c>
      <c r="AE1675" s="36">
        <f t="shared" si="299"/>
        <v>45011</v>
      </c>
    </row>
    <row r="1676" spans="2:31" ht="14.5" hidden="1">
      <c r="B1676" s="29" t="s">
        <v>1781</v>
      </c>
      <c r="C1676" s="30" t="str">
        <f t="shared" si="289"/>
        <v>(Acreedores quirografarios)</v>
      </c>
      <c r="D1676" s="30">
        <v>5</v>
      </c>
      <c r="E1676" s="30" t="s">
        <v>5256</v>
      </c>
      <c r="F1676" s="30" t="s">
        <v>5257</v>
      </c>
      <c r="G1676" s="30" t="s">
        <v>4770</v>
      </c>
      <c r="H1676" s="31" t="s">
        <v>1806</v>
      </c>
      <c r="I1676" s="31" t="s">
        <v>48</v>
      </c>
      <c r="J1676" s="32">
        <v>3570000</v>
      </c>
      <c r="K1676" s="33">
        <f t="shared" si="290"/>
        <v>657.00179250919837</v>
      </c>
      <c r="L1676" s="33">
        <v>3133800</v>
      </c>
      <c r="M1676" s="33">
        <v>0</v>
      </c>
      <c r="N1676" s="33">
        <v>0</v>
      </c>
      <c r="O1676" s="33">
        <v>0</v>
      </c>
      <c r="P1676" s="33">
        <f t="shared" si="291"/>
        <v>3570000</v>
      </c>
      <c r="Q1676" s="33">
        <f t="shared" si="292"/>
        <v>657.00179250919837</v>
      </c>
      <c r="R1676" s="33">
        <f t="shared" si="293"/>
        <v>3133800</v>
      </c>
      <c r="S1676" s="33"/>
      <c r="T1676" s="30" t="str">
        <f t="shared" si="294"/>
        <v>COP</v>
      </c>
      <c r="U1676" s="33">
        <v>0</v>
      </c>
      <c r="V1676" s="33">
        <v>0</v>
      </c>
      <c r="W1676" s="33">
        <v>0</v>
      </c>
      <c r="X1676" s="33">
        <f t="shared" si="295"/>
        <v>3570000</v>
      </c>
      <c r="Y1676" s="33">
        <f t="shared" si="296"/>
        <v>657.00179250919837</v>
      </c>
      <c r="Z1676" s="33">
        <f t="shared" si="297"/>
        <v>3133800</v>
      </c>
      <c r="AA1676" s="34">
        <f t="shared" si="298"/>
        <v>7.7271387081860135E-05</v>
      </c>
      <c r="AB1676" s="33" t="s">
        <v>953</v>
      </c>
      <c r="AC1676" s="35">
        <v>44951</v>
      </c>
      <c r="AD1676" s="33">
        <v>60</v>
      </c>
      <c r="AE1676" s="36">
        <f t="shared" si="299"/>
        <v>45011</v>
      </c>
    </row>
    <row r="1677" spans="2:31" ht="14.5" hidden="1">
      <c r="B1677" s="29" t="s">
        <v>1807</v>
      </c>
      <c r="C1677" s="30" t="str">
        <f t="shared" si="289"/>
        <v>(Acreedores quirografarios)</v>
      </c>
      <c r="D1677" s="30">
        <v>5</v>
      </c>
      <c r="E1677" s="30" t="s">
        <v>5258</v>
      </c>
      <c r="F1677" s="30" t="s">
        <v>5259</v>
      </c>
      <c r="G1677" s="30" t="s">
        <v>4780</v>
      </c>
      <c r="H1677" s="31">
        <v>1159</v>
      </c>
      <c r="I1677" s="31" t="s">
        <v>48</v>
      </c>
      <c r="J1677" s="32">
        <v>3391500</v>
      </c>
      <c r="K1677" s="33">
        <f t="shared" si="290"/>
        <v>679.0622346614673</v>
      </c>
      <c r="L1677" s="33">
        <v>3239025</v>
      </c>
      <c r="M1677" s="33">
        <v>0</v>
      </c>
      <c r="N1677" s="33">
        <v>0</v>
      </c>
      <c r="O1677" s="33">
        <v>0</v>
      </c>
      <c r="P1677" s="33">
        <f t="shared" si="291"/>
        <v>3391500</v>
      </c>
      <c r="Q1677" s="33">
        <f t="shared" si="292"/>
        <v>679.0622346614673</v>
      </c>
      <c r="R1677" s="33">
        <f t="shared" si="293"/>
        <v>3239025</v>
      </c>
      <c r="S1677" s="33"/>
      <c r="T1677" s="30" t="str">
        <f t="shared" si="294"/>
        <v>COP</v>
      </c>
      <c r="U1677" s="33">
        <v>0</v>
      </c>
      <c r="V1677" s="33">
        <v>0</v>
      </c>
      <c r="W1677" s="33">
        <v>0</v>
      </c>
      <c r="X1677" s="33">
        <f t="shared" si="295"/>
        <v>3391500</v>
      </c>
      <c r="Y1677" s="33">
        <f t="shared" si="296"/>
        <v>679.0622346614673</v>
      </c>
      <c r="Z1677" s="33">
        <f t="shared" si="297"/>
        <v>3239025</v>
      </c>
      <c r="AA1677" s="34">
        <f t="shared" si="298"/>
        <v>7.9865962902170537E-05</v>
      </c>
      <c r="AB1677" s="33" t="s">
        <v>4992</v>
      </c>
      <c r="AC1677" s="35">
        <v>44904</v>
      </c>
      <c r="AD1677" s="33">
        <v>60</v>
      </c>
      <c r="AE1677" s="36">
        <f t="shared" si="299"/>
        <v>44964</v>
      </c>
    </row>
    <row r="1678" spans="2:31" ht="14.5" hidden="1">
      <c r="B1678" s="29" t="s">
        <v>1808</v>
      </c>
      <c r="C1678" s="30" t="str">
        <f t="shared" si="300" ref="C1678:C1717">+IF(D1678=1,$A$4,IF(D1678=2,$A$5,IF(D1678=3,$A$6,IF(D1678=4,$A$7,IF(D1678=5,$A$8,IF(D1678=6,$A$9,))))))</f>
        <v>(Acreedores quirografarios)</v>
      </c>
      <c r="D1678" s="30">
        <v>5</v>
      </c>
      <c r="E1678" s="30" t="s">
        <v>5260</v>
      </c>
      <c r="F1678" s="30" t="s">
        <v>5261</v>
      </c>
      <c r="G1678" s="30" t="s">
        <v>4770</v>
      </c>
      <c r="H1678" s="31" t="s">
        <v>1809</v>
      </c>
      <c r="I1678" s="31" t="s">
        <v>48</v>
      </c>
      <c r="J1678" s="32">
        <v>731136</v>
      </c>
      <c r="K1678" s="33">
        <f t="shared" si="301" ref="K1678:K1717">+IF(I1678="USD",J1678,L1678/$L$3)</f>
        <v>148.18977535981213</v>
      </c>
      <c r="L1678" s="33">
        <v>706843</v>
      </c>
      <c r="M1678" s="33">
        <v>0</v>
      </c>
      <c r="N1678" s="33">
        <v>0</v>
      </c>
      <c r="O1678" s="33">
        <v>0</v>
      </c>
      <c r="P1678" s="33">
        <f t="shared" si="302" ref="P1678:P1717">+J1678+M1678</f>
        <v>731136</v>
      </c>
      <c r="Q1678" s="33">
        <f t="shared" si="303" ref="Q1678:Q1717">+K1678+N1678</f>
        <v>148.18977535981213</v>
      </c>
      <c r="R1678" s="33">
        <f t="shared" si="304" ref="R1678:R1717">+L1678+O1678</f>
        <v>706843</v>
      </c>
      <c r="S1678" s="33"/>
      <c r="T1678" s="30" t="str">
        <f t="shared" si="305" ref="T1678:T1717">+I1678</f>
        <v>COP</v>
      </c>
      <c r="U1678" s="33">
        <v>0</v>
      </c>
      <c r="V1678" s="33">
        <v>0</v>
      </c>
      <c r="W1678" s="33">
        <v>0</v>
      </c>
      <c r="X1678" s="33">
        <f t="shared" si="306" ref="X1678:X1717">+P1678+U1678</f>
        <v>731136</v>
      </c>
      <c r="Y1678" s="33">
        <f t="shared" si="307" ref="Y1678:Y1717">+Q1678+V1678</f>
        <v>148.18977535981213</v>
      </c>
      <c r="Z1678" s="33">
        <f t="shared" si="308" ref="Z1678:Z1717">+R1678+W1678</f>
        <v>706843</v>
      </c>
      <c r="AA1678" s="34">
        <f t="shared" si="309" ref="AA1678:AA1717">+IF(D1678=1,Z1678/$C$4,IF(D1678=2,Z1678/$C$5,IF(D1678=3,Z1678/$C$6,IF(D1678=4,Z1678/$C$7,IF(D1678=5,Z1678/$C$8,IF(D1678=6,Z1678/$C$9))))))</f>
        <v>1.7428916669571531E-05</v>
      </c>
      <c r="AB1678" s="33" t="s">
        <v>631</v>
      </c>
      <c r="AC1678" s="35">
        <v>44917</v>
      </c>
      <c r="AD1678" s="33">
        <v>60</v>
      </c>
      <c r="AE1678" s="36">
        <f t="shared" si="299"/>
        <v>44977</v>
      </c>
    </row>
    <row r="1679" spans="2:31" ht="14.5" hidden="1">
      <c r="B1679" s="29" t="s">
        <v>1808</v>
      </c>
      <c r="C1679" s="30" t="str">
        <f t="shared" si="300"/>
        <v>(Acreedores quirografarios)</v>
      </c>
      <c r="D1679" s="30">
        <v>5</v>
      </c>
      <c r="E1679" s="30" t="s">
        <v>5260</v>
      </c>
      <c r="F1679" s="30" t="s">
        <v>5261</v>
      </c>
      <c r="G1679" s="30" t="s">
        <v>4770</v>
      </c>
      <c r="H1679" s="31" t="s">
        <v>1810</v>
      </c>
      <c r="I1679" s="31" t="s">
        <v>48</v>
      </c>
      <c r="J1679" s="32">
        <v>3284400</v>
      </c>
      <c r="K1679" s="33">
        <f t="shared" si="301"/>
        <v>651.23012254054106</v>
      </c>
      <c r="L1679" s="33">
        <v>3106270</v>
      </c>
      <c r="M1679" s="33">
        <v>0</v>
      </c>
      <c r="N1679" s="33">
        <v>0</v>
      </c>
      <c r="O1679" s="33">
        <v>0</v>
      </c>
      <c r="P1679" s="33">
        <f t="shared" si="302"/>
        <v>3284400</v>
      </c>
      <c r="Q1679" s="33">
        <f t="shared" si="303"/>
        <v>651.23012254054106</v>
      </c>
      <c r="R1679" s="33">
        <f t="shared" si="304"/>
        <v>3106270</v>
      </c>
      <c r="S1679" s="33"/>
      <c r="T1679" s="30" t="str">
        <f t="shared" si="305"/>
        <v>COP</v>
      </c>
      <c r="U1679" s="33">
        <v>0</v>
      </c>
      <c r="V1679" s="33">
        <v>0</v>
      </c>
      <c r="W1679" s="33">
        <v>0</v>
      </c>
      <c r="X1679" s="33">
        <f t="shared" si="306"/>
        <v>3284400</v>
      </c>
      <c r="Y1679" s="33">
        <f t="shared" si="307"/>
        <v>651.23012254054106</v>
      </c>
      <c r="Z1679" s="33">
        <f t="shared" si="308"/>
        <v>3106270</v>
      </c>
      <c r="AA1679" s="34">
        <f t="shared" si="309"/>
        <v>7.6592568623003922E-05</v>
      </c>
      <c r="AB1679" s="33" t="s">
        <v>631</v>
      </c>
      <c r="AC1679" s="35">
        <v>44930</v>
      </c>
      <c r="AD1679" s="33">
        <v>60</v>
      </c>
      <c r="AE1679" s="36">
        <f t="shared" si="299"/>
        <v>44990</v>
      </c>
    </row>
    <row r="1680" spans="2:31" ht="14.5" hidden="1">
      <c r="B1680" s="29" t="s">
        <v>1808</v>
      </c>
      <c r="C1680" s="30" t="str">
        <f t="shared" si="300"/>
        <v>(Acreedores quirografarios)</v>
      </c>
      <c r="D1680" s="30">
        <v>5</v>
      </c>
      <c r="E1680" s="30" t="s">
        <v>5260</v>
      </c>
      <c r="F1680" s="30" t="s">
        <v>5261</v>
      </c>
      <c r="G1680" s="30" t="s">
        <v>4770</v>
      </c>
      <c r="H1680" s="31" t="s">
        <v>1811</v>
      </c>
      <c r="I1680" s="31" t="s">
        <v>48</v>
      </c>
      <c r="J1680" s="32">
        <v>2870</v>
      </c>
      <c r="K1680" s="33">
        <f t="shared" si="301"/>
        <v>0.60169607010702642</v>
      </c>
      <c r="L1680" s="33">
        <v>2870</v>
      </c>
      <c r="M1680" s="33">
        <v>0</v>
      </c>
      <c r="N1680" s="33">
        <v>0</v>
      </c>
      <c r="O1680" s="33">
        <v>0</v>
      </c>
      <c r="P1680" s="33">
        <f t="shared" si="302"/>
        <v>2870</v>
      </c>
      <c r="Q1680" s="33">
        <f t="shared" si="303"/>
        <v>0.60169607010702642</v>
      </c>
      <c r="R1680" s="33">
        <f t="shared" si="304"/>
        <v>2870</v>
      </c>
      <c r="S1680" s="33"/>
      <c r="T1680" s="30" t="str">
        <f t="shared" si="305"/>
        <v>COP</v>
      </c>
      <c r="U1680" s="33">
        <v>0</v>
      </c>
      <c r="V1680" s="33">
        <v>0</v>
      </c>
      <c r="W1680" s="33">
        <v>0</v>
      </c>
      <c r="X1680" s="33">
        <f t="shared" si="306"/>
        <v>2870</v>
      </c>
      <c r="Y1680" s="33">
        <f t="shared" si="307"/>
        <v>0.60169607010702642</v>
      </c>
      <c r="Z1680" s="33">
        <f t="shared" si="308"/>
        <v>2870</v>
      </c>
      <c r="AA1680" s="34">
        <f t="shared" si="309"/>
        <v>7.0766762692238998E-08</v>
      </c>
      <c r="AB1680" s="33" t="s">
        <v>631</v>
      </c>
      <c r="AC1680" s="35">
        <v>44930</v>
      </c>
      <c r="AD1680" s="33">
        <v>60</v>
      </c>
      <c r="AE1680" s="36">
        <f t="shared" si="299"/>
        <v>44990</v>
      </c>
    </row>
    <row r="1681" spans="2:31" ht="14.5" hidden="1">
      <c r="B1681" s="29" t="s">
        <v>1808</v>
      </c>
      <c r="C1681" s="30" t="str">
        <f t="shared" si="300"/>
        <v>(Acreedores quirografarios)</v>
      </c>
      <c r="D1681" s="30">
        <v>5</v>
      </c>
      <c r="E1681" s="30" t="s">
        <v>5260</v>
      </c>
      <c r="F1681" s="30" t="s">
        <v>5261</v>
      </c>
      <c r="G1681" s="30" t="s">
        <v>4770</v>
      </c>
      <c r="H1681" s="31" t="s">
        <v>1812</v>
      </c>
      <c r="I1681" s="31" t="s">
        <v>48</v>
      </c>
      <c r="J1681" s="32">
        <v>135660</v>
      </c>
      <c r="K1681" s="33">
        <f t="shared" si="301"/>
        <v>27.496042852500601</v>
      </c>
      <c r="L1681" s="33">
        <v>131152</v>
      </c>
      <c r="M1681" s="33">
        <v>0</v>
      </c>
      <c r="N1681" s="33">
        <v>0</v>
      </c>
      <c r="O1681" s="33">
        <v>0</v>
      </c>
      <c r="P1681" s="33">
        <f t="shared" si="302"/>
        <v>135660</v>
      </c>
      <c r="Q1681" s="33">
        <f t="shared" si="303"/>
        <v>27.496042852500601</v>
      </c>
      <c r="R1681" s="33">
        <f t="shared" si="304"/>
        <v>131152</v>
      </c>
      <c r="S1681" s="33"/>
      <c r="T1681" s="30" t="str">
        <f t="shared" si="305"/>
        <v>COP</v>
      </c>
      <c r="U1681" s="33">
        <v>0</v>
      </c>
      <c r="V1681" s="33">
        <v>0</v>
      </c>
      <c r="W1681" s="33">
        <v>0</v>
      </c>
      <c r="X1681" s="33">
        <f t="shared" si="306"/>
        <v>135660</v>
      </c>
      <c r="Y1681" s="33">
        <f t="shared" si="307"/>
        <v>27.496042852500601</v>
      </c>
      <c r="Z1681" s="33">
        <f t="shared" si="308"/>
        <v>131152</v>
      </c>
      <c r="AA1681" s="34">
        <f t="shared" si="309"/>
        <v>3.2338684531750973E-06</v>
      </c>
      <c r="AB1681" s="33" t="s">
        <v>631</v>
      </c>
      <c r="AC1681" s="35">
        <v>44959</v>
      </c>
      <c r="AD1681" s="33">
        <v>60</v>
      </c>
      <c r="AE1681" s="36">
        <f t="shared" si="299"/>
        <v>45019</v>
      </c>
    </row>
    <row r="1682" spans="2:31" ht="14.5" hidden="1">
      <c r="B1682" s="29" t="s">
        <v>1813</v>
      </c>
      <c r="C1682" s="30" t="str">
        <f t="shared" si="300"/>
        <v>(Acreedores quirografarios)</v>
      </c>
      <c r="D1682" s="30">
        <v>5</v>
      </c>
      <c r="E1682" s="30" t="s">
        <v>5262</v>
      </c>
      <c r="F1682" s="30" t="s">
        <v>5263</v>
      </c>
      <c r="G1682" s="30" t="s">
        <v>4846</v>
      </c>
      <c r="H1682" s="31" t="s">
        <v>1814</v>
      </c>
      <c r="I1682" s="31" t="s">
        <v>48</v>
      </c>
      <c r="J1682" s="32">
        <v>391735</v>
      </c>
      <c r="K1682" s="33">
        <f t="shared" si="301"/>
        <v>78.842311603090238</v>
      </c>
      <c r="L1682" s="33">
        <v>376066</v>
      </c>
      <c r="M1682" s="33">
        <v>0</v>
      </c>
      <c r="N1682" s="33">
        <v>0</v>
      </c>
      <c r="O1682" s="33">
        <v>0</v>
      </c>
      <c r="P1682" s="33">
        <f t="shared" si="302"/>
        <v>391735</v>
      </c>
      <c r="Q1682" s="33">
        <f t="shared" si="303"/>
        <v>78.842311603090238</v>
      </c>
      <c r="R1682" s="33">
        <f t="shared" si="304"/>
        <v>376066</v>
      </c>
      <c r="S1682" s="33"/>
      <c r="T1682" s="30" t="str">
        <f t="shared" si="305"/>
        <v>COP</v>
      </c>
      <c r="U1682" s="33">
        <v>0</v>
      </c>
      <c r="V1682" s="33">
        <v>0</v>
      </c>
      <c r="W1682" s="33">
        <v>0</v>
      </c>
      <c r="X1682" s="33">
        <f t="shared" si="306"/>
        <v>391735</v>
      </c>
      <c r="Y1682" s="33">
        <f t="shared" si="307"/>
        <v>78.842311603090238</v>
      </c>
      <c r="Z1682" s="33">
        <f t="shared" si="308"/>
        <v>376066</v>
      </c>
      <c r="AA1682" s="34">
        <f t="shared" si="309"/>
        <v>9.2728130239092525E-06</v>
      </c>
      <c r="AB1682" s="33" t="s">
        <v>104</v>
      </c>
      <c r="AC1682" s="35">
        <v>44908</v>
      </c>
      <c r="AD1682" s="33">
        <v>60</v>
      </c>
      <c r="AE1682" s="36">
        <f t="shared" si="299"/>
        <v>44968</v>
      </c>
    </row>
    <row r="1683" spans="2:31" ht="14.5" hidden="1">
      <c r="B1683" s="29" t="s">
        <v>1813</v>
      </c>
      <c r="C1683" s="30" t="str">
        <f t="shared" si="300"/>
        <v>(Acreedores quirografarios)</v>
      </c>
      <c r="D1683" s="30">
        <v>5</v>
      </c>
      <c r="E1683" s="30" t="s">
        <v>5262</v>
      </c>
      <c r="F1683" s="30" t="s">
        <v>5263</v>
      </c>
      <c r="G1683" s="30" t="s">
        <v>4846</v>
      </c>
      <c r="H1683" s="31" t="s">
        <v>1815</v>
      </c>
      <c r="I1683" s="31" t="s">
        <v>48</v>
      </c>
      <c r="J1683" s="32">
        <v>379978</v>
      </c>
      <c r="K1683" s="33">
        <f t="shared" si="301"/>
        <v>76.475989811000346</v>
      </c>
      <c r="L1683" s="33">
        <v>364779</v>
      </c>
      <c r="M1683" s="33">
        <v>0</v>
      </c>
      <c r="N1683" s="33">
        <v>0</v>
      </c>
      <c r="O1683" s="33">
        <v>0</v>
      </c>
      <c r="P1683" s="33">
        <f t="shared" si="302"/>
        <v>379978</v>
      </c>
      <c r="Q1683" s="33">
        <f t="shared" si="303"/>
        <v>76.475989811000346</v>
      </c>
      <c r="R1683" s="33">
        <f t="shared" si="304"/>
        <v>364779</v>
      </c>
      <c r="S1683" s="33"/>
      <c r="T1683" s="30" t="str">
        <f t="shared" si="305"/>
        <v>COP</v>
      </c>
      <c r="U1683" s="33">
        <v>0</v>
      </c>
      <c r="V1683" s="33">
        <v>0</v>
      </c>
      <c r="W1683" s="33">
        <v>0</v>
      </c>
      <c r="X1683" s="33">
        <f t="shared" si="306"/>
        <v>379978</v>
      </c>
      <c r="Y1683" s="33">
        <f t="shared" si="307"/>
        <v>76.475989811000346</v>
      </c>
      <c r="Z1683" s="33">
        <f t="shared" si="308"/>
        <v>364779</v>
      </c>
      <c r="AA1683" s="34">
        <f t="shared" si="309"/>
        <v>8.9945048530007849E-06</v>
      </c>
      <c r="AB1683" s="33" t="s">
        <v>104</v>
      </c>
      <c r="AC1683" s="35">
        <v>44944</v>
      </c>
      <c r="AD1683" s="33">
        <v>60</v>
      </c>
      <c r="AE1683" s="36">
        <f t="shared" si="299"/>
        <v>45004</v>
      </c>
    </row>
    <row r="1684" spans="2:31" ht="14.5" hidden="1">
      <c r="B1684" s="29" t="s">
        <v>1816</v>
      </c>
      <c r="C1684" s="30" t="str">
        <f t="shared" si="300"/>
        <v>(Acreedores quirografarios)</v>
      </c>
      <c r="D1684" s="30">
        <v>5</v>
      </c>
      <c r="E1684" s="30" t="s">
        <v>5264</v>
      </c>
      <c r="F1684" s="30" t="s">
        <v>5265</v>
      </c>
      <c r="G1684" s="30" t="s">
        <v>4912</v>
      </c>
      <c r="H1684" s="31" t="s">
        <v>1817</v>
      </c>
      <c r="I1684" s="31" t="s">
        <v>48</v>
      </c>
      <c r="J1684" s="32">
        <v>130662</v>
      </c>
      <c r="K1684" s="33">
        <f t="shared" si="301"/>
        <v>27.393314255165254</v>
      </c>
      <c r="L1684" s="33">
        <v>130662</v>
      </c>
      <c r="M1684" s="33">
        <v>0</v>
      </c>
      <c r="N1684" s="33">
        <v>0</v>
      </c>
      <c r="O1684" s="33">
        <v>0</v>
      </c>
      <c r="P1684" s="33">
        <f t="shared" si="302"/>
        <v>130662</v>
      </c>
      <c r="Q1684" s="33">
        <f t="shared" si="303"/>
        <v>27.393314255165254</v>
      </c>
      <c r="R1684" s="33">
        <f t="shared" si="304"/>
        <v>130662</v>
      </c>
      <c r="S1684" s="33"/>
      <c r="T1684" s="30" t="str">
        <f t="shared" si="305"/>
        <v>COP</v>
      </c>
      <c r="U1684" s="33">
        <v>0</v>
      </c>
      <c r="V1684" s="33">
        <v>0</v>
      </c>
      <c r="W1684" s="33">
        <v>0</v>
      </c>
      <c r="X1684" s="33">
        <f t="shared" si="306"/>
        <v>130662</v>
      </c>
      <c r="Y1684" s="33">
        <f t="shared" si="307"/>
        <v>27.393314255165254</v>
      </c>
      <c r="Z1684" s="33">
        <f t="shared" si="308"/>
        <v>130662</v>
      </c>
      <c r="AA1684" s="34">
        <f t="shared" si="309"/>
        <v>3.2217863229593495E-06</v>
      </c>
      <c r="AB1684" s="33" t="s">
        <v>2762</v>
      </c>
      <c r="AC1684" s="35">
        <v>44910</v>
      </c>
      <c r="AD1684" s="33">
        <v>60</v>
      </c>
      <c r="AE1684" s="36">
        <f t="shared" si="310" ref="AE1684:AE1721">+AD1684+AC1684</f>
        <v>44970</v>
      </c>
    </row>
    <row r="1685" spans="2:31" ht="14.5" hidden="1">
      <c r="B1685" s="29" t="s">
        <v>1816</v>
      </c>
      <c r="C1685" s="30" t="str">
        <f t="shared" si="300"/>
        <v>(Acreedores quirografarios)</v>
      </c>
      <c r="D1685" s="30">
        <v>5</v>
      </c>
      <c r="E1685" s="30" t="s">
        <v>5264</v>
      </c>
      <c r="F1685" s="30" t="s">
        <v>5265</v>
      </c>
      <c r="G1685" s="30" t="s">
        <v>4912</v>
      </c>
      <c r="H1685" s="31" t="s">
        <v>1818</v>
      </c>
      <c r="I1685" s="31" t="s">
        <v>48</v>
      </c>
      <c r="J1685" s="32">
        <v>7407066</v>
      </c>
      <c r="K1685" s="33">
        <f t="shared" si="301"/>
        <v>1552.892858265983</v>
      </c>
      <c r="L1685" s="33">
        <v>7407066</v>
      </c>
      <c r="M1685" s="33">
        <v>0</v>
      </c>
      <c r="N1685" s="33">
        <v>0</v>
      </c>
      <c r="O1685" s="33">
        <v>0</v>
      </c>
      <c r="P1685" s="33">
        <f t="shared" si="302"/>
        <v>7407066</v>
      </c>
      <c r="Q1685" s="33">
        <f t="shared" si="303"/>
        <v>1552.892858265983</v>
      </c>
      <c r="R1685" s="33">
        <f t="shared" si="304"/>
        <v>7407066</v>
      </c>
      <c r="S1685" s="33"/>
      <c r="T1685" s="30" t="str">
        <f t="shared" si="305"/>
        <v>COP</v>
      </c>
      <c r="U1685" s="33">
        <v>0</v>
      </c>
      <c r="V1685" s="33">
        <v>0</v>
      </c>
      <c r="W1685" s="33">
        <v>0</v>
      </c>
      <c r="X1685" s="33">
        <f t="shared" si="306"/>
        <v>7407066</v>
      </c>
      <c r="Y1685" s="33">
        <f t="shared" si="307"/>
        <v>1552.892858265983</v>
      </c>
      <c r="Z1685" s="33">
        <f t="shared" si="308"/>
        <v>7407066</v>
      </c>
      <c r="AA1685" s="34">
        <f t="shared" si="309"/>
        <v>0.00018263905291559303</v>
      </c>
      <c r="AB1685" s="33" t="s">
        <v>2762</v>
      </c>
      <c r="AC1685" s="35">
        <v>44910</v>
      </c>
      <c r="AD1685" s="33">
        <v>60</v>
      </c>
      <c r="AE1685" s="36">
        <f t="shared" si="310"/>
        <v>44970</v>
      </c>
    </row>
    <row r="1686" spans="2:31" ht="14.5" hidden="1">
      <c r="B1686" s="29" t="s">
        <v>1816</v>
      </c>
      <c r="C1686" s="30" t="str">
        <f t="shared" si="300"/>
        <v>(Acreedores quirografarios)</v>
      </c>
      <c r="D1686" s="30">
        <v>5</v>
      </c>
      <c r="E1686" s="30" t="s">
        <v>5264</v>
      </c>
      <c r="F1686" s="30" t="s">
        <v>5265</v>
      </c>
      <c r="G1686" s="30" t="s">
        <v>4912</v>
      </c>
      <c r="H1686" s="31" t="s">
        <v>1819</v>
      </c>
      <c r="I1686" s="31" t="s">
        <v>48</v>
      </c>
      <c r="J1686" s="32">
        <v>16626680</v>
      </c>
      <c r="K1686" s="33">
        <f t="shared" si="301"/>
        <v>3485.7867647829594</v>
      </c>
      <c r="L1686" s="33">
        <v>16626680</v>
      </c>
      <c r="M1686" s="33">
        <v>0</v>
      </c>
      <c r="N1686" s="33">
        <v>0</v>
      </c>
      <c r="O1686" s="33">
        <v>0</v>
      </c>
      <c r="P1686" s="33">
        <f t="shared" si="302"/>
        <v>16626680</v>
      </c>
      <c r="Q1686" s="33">
        <f t="shared" si="303"/>
        <v>3485.7867647829594</v>
      </c>
      <c r="R1686" s="33">
        <f t="shared" si="304"/>
        <v>16626680</v>
      </c>
      <c r="S1686" s="33"/>
      <c r="T1686" s="30" t="str">
        <f t="shared" si="305"/>
        <v>COP</v>
      </c>
      <c r="U1686" s="33">
        <v>0</v>
      </c>
      <c r="V1686" s="33">
        <v>0</v>
      </c>
      <c r="W1686" s="33">
        <v>0</v>
      </c>
      <c r="X1686" s="33">
        <f t="shared" si="306"/>
        <v>16626680</v>
      </c>
      <c r="Y1686" s="33">
        <f t="shared" si="307"/>
        <v>3485.7867647829594</v>
      </c>
      <c r="Z1686" s="33">
        <f t="shared" si="308"/>
        <v>16626680</v>
      </c>
      <c r="AA1686" s="34">
        <f t="shared" si="309"/>
        <v>0.00040997084248076528</v>
      </c>
      <c r="AB1686" s="33" t="s">
        <v>2762</v>
      </c>
      <c r="AC1686" s="35">
        <v>44910</v>
      </c>
      <c r="AD1686" s="33">
        <v>60</v>
      </c>
      <c r="AE1686" s="36">
        <f t="shared" si="310"/>
        <v>44970</v>
      </c>
    </row>
    <row r="1687" spans="2:31" ht="14.5" hidden="1">
      <c r="B1687" s="29" t="s">
        <v>1816</v>
      </c>
      <c r="C1687" s="30" t="str">
        <f t="shared" si="300"/>
        <v>(Acreedores quirografarios)</v>
      </c>
      <c r="D1687" s="30">
        <v>5</v>
      </c>
      <c r="E1687" s="30" t="s">
        <v>5264</v>
      </c>
      <c r="F1687" s="30" t="s">
        <v>5265</v>
      </c>
      <c r="G1687" s="30" t="s">
        <v>4912</v>
      </c>
      <c r="H1687" s="31" t="s">
        <v>1820</v>
      </c>
      <c r="I1687" s="31" t="s">
        <v>48</v>
      </c>
      <c r="J1687" s="32">
        <v>7407066</v>
      </c>
      <c r="K1687" s="33">
        <f t="shared" si="301"/>
        <v>1552.892858265983</v>
      </c>
      <c r="L1687" s="33">
        <v>7407066</v>
      </c>
      <c r="M1687" s="33">
        <v>0</v>
      </c>
      <c r="N1687" s="33">
        <v>0</v>
      </c>
      <c r="O1687" s="33">
        <v>0</v>
      </c>
      <c r="P1687" s="33">
        <f t="shared" si="302"/>
        <v>7407066</v>
      </c>
      <c r="Q1687" s="33">
        <f t="shared" si="303"/>
        <v>1552.892858265983</v>
      </c>
      <c r="R1687" s="33">
        <f t="shared" si="304"/>
        <v>7407066</v>
      </c>
      <c r="S1687" s="33"/>
      <c r="T1687" s="30" t="str">
        <f t="shared" si="305"/>
        <v>COP</v>
      </c>
      <c r="U1687" s="33">
        <v>0</v>
      </c>
      <c r="V1687" s="33">
        <v>0</v>
      </c>
      <c r="W1687" s="33">
        <v>0</v>
      </c>
      <c r="X1687" s="33">
        <f t="shared" si="306"/>
        <v>7407066</v>
      </c>
      <c r="Y1687" s="33">
        <f t="shared" si="307"/>
        <v>1552.892858265983</v>
      </c>
      <c r="Z1687" s="33">
        <f t="shared" si="308"/>
        <v>7407066</v>
      </c>
      <c r="AA1687" s="34">
        <f t="shared" si="309"/>
        <v>0.00018263905291559303</v>
      </c>
      <c r="AB1687" s="33" t="s">
        <v>2762</v>
      </c>
      <c r="AC1687" s="35">
        <v>44910</v>
      </c>
      <c r="AD1687" s="33">
        <v>60</v>
      </c>
      <c r="AE1687" s="36">
        <f t="shared" si="310"/>
        <v>44970</v>
      </c>
    </row>
    <row r="1688" spans="2:31" ht="14.5" hidden="1">
      <c r="B1688" s="29" t="s">
        <v>1816</v>
      </c>
      <c r="C1688" s="30" t="str">
        <f t="shared" si="300"/>
        <v>(Acreedores quirografarios)</v>
      </c>
      <c r="D1688" s="30">
        <v>5</v>
      </c>
      <c r="E1688" s="30" t="s">
        <v>5264</v>
      </c>
      <c r="F1688" s="30" t="s">
        <v>5265</v>
      </c>
      <c r="G1688" s="30" t="s">
        <v>4912</v>
      </c>
      <c r="H1688" s="31" t="s">
        <v>1821</v>
      </c>
      <c r="I1688" s="31" t="s">
        <v>48</v>
      </c>
      <c r="J1688" s="32">
        <v>849303</v>
      </c>
      <c r="K1688" s="33">
        <f t="shared" si="301"/>
        <v>178.05654265857416</v>
      </c>
      <c r="L1688" s="33">
        <v>849303</v>
      </c>
      <c r="M1688" s="33">
        <v>0</v>
      </c>
      <c r="N1688" s="33">
        <v>0</v>
      </c>
      <c r="O1688" s="33">
        <v>0</v>
      </c>
      <c r="P1688" s="33">
        <f t="shared" si="302"/>
        <v>849303</v>
      </c>
      <c r="Q1688" s="33">
        <f t="shared" si="303"/>
        <v>178.05654265857416</v>
      </c>
      <c r="R1688" s="33">
        <f t="shared" si="304"/>
        <v>849303</v>
      </c>
      <c r="S1688" s="33"/>
      <c r="T1688" s="30" t="str">
        <f t="shared" si="305"/>
        <v>COP</v>
      </c>
      <c r="U1688" s="33">
        <v>0</v>
      </c>
      <c r="V1688" s="33">
        <v>0</v>
      </c>
      <c r="W1688" s="33">
        <v>0</v>
      </c>
      <c r="X1688" s="33">
        <f t="shared" si="306"/>
        <v>849303</v>
      </c>
      <c r="Y1688" s="33">
        <f t="shared" si="307"/>
        <v>178.05654265857416</v>
      </c>
      <c r="Z1688" s="33">
        <f t="shared" si="308"/>
        <v>849303</v>
      </c>
      <c r="AA1688" s="34">
        <f t="shared" si="309"/>
        <v>2.0941611099235771E-05</v>
      </c>
      <c r="AB1688" s="33" t="s">
        <v>2762</v>
      </c>
      <c r="AC1688" s="35">
        <v>44911</v>
      </c>
      <c r="AD1688" s="33">
        <v>60</v>
      </c>
      <c r="AE1688" s="36">
        <f t="shared" si="310"/>
        <v>44971</v>
      </c>
    </row>
    <row r="1689" spans="2:31" ht="14.5" hidden="1">
      <c r="B1689" s="29" t="s">
        <v>1816</v>
      </c>
      <c r="C1689" s="30" t="str">
        <f t="shared" si="300"/>
        <v>(Acreedores quirografarios)</v>
      </c>
      <c r="D1689" s="30">
        <v>5</v>
      </c>
      <c r="E1689" s="30" t="s">
        <v>5264</v>
      </c>
      <c r="F1689" s="30" t="s">
        <v>5265</v>
      </c>
      <c r="G1689" s="30" t="s">
        <v>4912</v>
      </c>
      <c r="H1689" s="31" t="s">
        <v>1822</v>
      </c>
      <c r="I1689" s="31" t="s">
        <v>48</v>
      </c>
      <c r="J1689" s="32">
        <v>16609711</v>
      </c>
      <c r="K1689" s="33">
        <f t="shared" si="301"/>
        <v>3482.2292105621768</v>
      </c>
      <c r="L1689" s="33">
        <v>16609711</v>
      </c>
      <c r="M1689" s="33">
        <v>0</v>
      </c>
      <c r="N1689" s="33">
        <v>0</v>
      </c>
      <c r="O1689" s="33">
        <v>0</v>
      </c>
      <c r="P1689" s="33">
        <f t="shared" si="302"/>
        <v>16609711</v>
      </c>
      <c r="Q1689" s="33">
        <f t="shared" si="303"/>
        <v>3482.2292105621768</v>
      </c>
      <c r="R1689" s="33">
        <f t="shared" si="304"/>
        <v>16609711</v>
      </c>
      <c r="S1689" s="33"/>
      <c r="T1689" s="30" t="str">
        <f t="shared" si="305"/>
        <v>COP</v>
      </c>
      <c r="U1689" s="33">
        <v>0</v>
      </c>
      <c r="V1689" s="33">
        <v>0</v>
      </c>
      <c r="W1689" s="33">
        <v>0</v>
      </c>
      <c r="X1689" s="33">
        <f t="shared" si="306"/>
        <v>16609711</v>
      </c>
      <c r="Y1689" s="33">
        <f t="shared" si="307"/>
        <v>3482.2292105621768</v>
      </c>
      <c r="Z1689" s="33">
        <f t="shared" si="308"/>
        <v>16609711</v>
      </c>
      <c r="AA1689" s="34">
        <f t="shared" si="309"/>
        <v>0.00040955243091417135</v>
      </c>
      <c r="AB1689" s="33" t="s">
        <v>2762</v>
      </c>
      <c r="AC1689" s="35">
        <v>44918</v>
      </c>
      <c r="AD1689" s="33">
        <v>60</v>
      </c>
      <c r="AE1689" s="36">
        <f t="shared" si="310"/>
        <v>44978</v>
      </c>
    </row>
    <row r="1690" spans="2:31" ht="14.5" hidden="1">
      <c r="B1690" s="29" t="s">
        <v>1816</v>
      </c>
      <c r="C1690" s="30" t="str">
        <f t="shared" si="300"/>
        <v>(Acreedores quirografarios)</v>
      </c>
      <c r="D1690" s="30">
        <v>5</v>
      </c>
      <c r="E1690" s="30" t="s">
        <v>5264</v>
      </c>
      <c r="F1690" s="30" t="s">
        <v>5265</v>
      </c>
      <c r="G1690" s="30" t="s">
        <v>4912</v>
      </c>
      <c r="H1690" s="31" t="s">
        <v>1823</v>
      </c>
      <c r="I1690" s="31" t="s">
        <v>48</v>
      </c>
      <c r="J1690" s="32">
        <v>3549830</v>
      </c>
      <c r="K1690" s="33">
        <f t="shared" si="301"/>
        <v>744.22256465087992</v>
      </c>
      <c r="L1690" s="33">
        <v>3549830</v>
      </c>
      <c r="M1690" s="33">
        <v>0</v>
      </c>
      <c r="N1690" s="33">
        <v>0</v>
      </c>
      <c r="O1690" s="33">
        <v>0</v>
      </c>
      <c r="P1690" s="33">
        <f t="shared" si="302"/>
        <v>3549830</v>
      </c>
      <c r="Q1690" s="33">
        <f t="shared" si="303"/>
        <v>744.22256465087992</v>
      </c>
      <c r="R1690" s="33">
        <f t="shared" si="304"/>
        <v>3549830</v>
      </c>
      <c r="S1690" s="33"/>
      <c r="T1690" s="30" t="str">
        <f t="shared" si="305"/>
        <v>COP</v>
      </c>
      <c r="U1690" s="33">
        <v>0</v>
      </c>
      <c r="V1690" s="33">
        <v>0</v>
      </c>
      <c r="W1690" s="33">
        <v>0</v>
      </c>
      <c r="X1690" s="33">
        <f t="shared" si="306"/>
        <v>3549830</v>
      </c>
      <c r="Y1690" s="33">
        <f t="shared" si="307"/>
        <v>744.22256465087992</v>
      </c>
      <c r="Z1690" s="33">
        <f t="shared" si="308"/>
        <v>3549830</v>
      </c>
      <c r="AA1690" s="34">
        <f t="shared" si="309"/>
        <v>8.7529608783202365E-05</v>
      </c>
      <c r="AB1690" s="33" t="s">
        <v>2762</v>
      </c>
      <c r="AC1690" s="35">
        <v>44918</v>
      </c>
      <c r="AD1690" s="33">
        <v>60</v>
      </c>
      <c r="AE1690" s="36">
        <f t="shared" si="310"/>
        <v>44978</v>
      </c>
    </row>
    <row r="1691" spans="2:31" ht="14.5" hidden="1">
      <c r="B1691" s="29" t="s">
        <v>1816</v>
      </c>
      <c r="C1691" s="30" t="str">
        <f t="shared" si="300"/>
        <v>(Acreedores quirografarios)</v>
      </c>
      <c r="D1691" s="30">
        <v>5</v>
      </c>
      <c r="E1691" s="30" t="s">
        <v>5264</v>
      </c>
      <c r="F1691" s="30" t="s">
        <v>5265</v>
      </c>
      <c r="G1691" s="30" t="s">
        <v>4912</v>
      </c>
      <c r="H1691" s="31" t="s">
        <v>1824</v>
      </c>
      <c r="I1691" s="31" t="s">
        <v>48</v>
      </c>
      <c r="J1691" s="32">
        <v>2789152</v>
      </c>
      <c r="K1691" s="33">
        <f t="shared" si="301"/>
        <v>584.74627084709164</v>
      </c>
      <c r="L1691" s="33">
        <v>2789152</v>
      </c>
      <c r="M1691" s="33">
        <v>0</v>
      </c>
      <c r="N1691" s="33">
        <v>0</v>
      </c>
      <c r="O1691" s="33">
        <v>0</v>
      </c>
      <c r="P1691" s="33">
        <f t="shared" si="302"/>
        <v>2789152</v>
      </c>
      <c r="Q1691" s="33">
        <f t="shared" si="303"/>
        <v>584.74627084709164</v>
      </c>
      <c r="R1691" s="33">
        <f t="shared" si="304"/>
        <v>2789152</v>
      </c>
      <c r="S1691" s="33"/>
      <c r="T1691" s="30" t="str">
        <f t="shared" si="305"/>
        <v>COP</v>
      </c>
      <c r="U1691" s="33">
        <v>0</v>
      </c>
      <c r="V1691" s="33">
        <v>0</v>
      </c>
      <c r="W1691" s="33">
        <v>0</v>
      </c>
      <c r="X1691" s="33">
        <f t="shared" si="306"/>
        <v>2789152</v>
      </c>
      <c r="Y1691" s="33">
        <f t="shared" si="307"/>
        <v>584.74627084709164</v>
      </c>
      <c r="Z1691" s="33">
        <f t="shared" si="308"/>
        <v>2789152</v>
      </c>
      <c r="AA1691" s="34">
        <f t="shared" si="309"/>
        <v>6.8773260521457773E-05</v>
      </c>
      <c r="AB1691" s="33" t="s">
        <v>2762</v>
      </c>
      <c r="AC1691" s="35">
        <v>44918</v>
      </c>
      <c r="AD1691" s="33">
        <v>60</v>
      </c>
      <c r="AE1691" s="36">
        <f t="shared" si="310"/>
        <v>44978</v>
      </c>
    </row>
    <row r="1692" spans="2:31" ht="14.5" hidden="1">
      <c r="B1692" s="29" t="s">
        <v>1816</v>
      </c>
      <c r="C1692" s="30" t="str">
        <f t="shared" si="300"/>
        <v>(Acreedores quirografarios)</v>
      </c>
      <c r="D1692" s="30">
        <v>5</v>
      </c>
      <c r="E1692" s="30" t="s">
        <v>5264</v>
      </c>
      <c r="F1692" s="30" t="s">
        <v>5265</v>
      </c>
      <c r="G1692" s="30" t="s">
        <v>4912</v>
      </c>
      <c r="H1692" s="31" t="s">
        <v>1825</v>
      </c>
      <c r="I1692" s="31" t="s">
        <v>48</v>
      </c>
      <c r="J1692" s="32">
        <v>142681</v>
      </c>
      <c r="K1692" s="33">
        <f t="shared" si="301"/>
        <v>29.913099992662239</v>
      </c>
      <c r="L1692" s="33">
        <v>142681</v>
      </c>
      <c r="M1692" s="33">
        <v>0</v>
      </c>
      <c r="N1692" s="33">
        <v>0</v>
      </c>
      <c r="O1692" s="33">
        <v>0</v>
      </c>
      <c r="P1692" s="33">
        <f t="shared" si="302"/>
        <v>142681</v>
      </c>
      <c r="Q1692" s="33">
        <f t="shared" si="303"/>
        <v>29.913099992662239</v>
      </c>
      <c r="R1692" s="33">
        <f t="shared" si="304"/>
        <v>142681</v>
      </c>
      <c r="S1692" s="33"/>
      <c r="T1692" s="30" t="str">
        <f t="shared" si="305"/>
        <v>COP</v>
      </c>
      <c r="U1692" s="33">
        <v>0</v>
      </c>
      <c r="V1692" s="33">
        <v>0</v>
      </c>
      <c r="W1692" s="33">
        <v>0</v>
      </c>
      <c r="X1692" s="33">
        <f t="shared" si="306"/>
        <v>142681</v>
      </c>
      <c r="Y1692" s="33">
        <f t="shared" si="307"/>
        <v>29.913099992662239</v>
      </c>
      <c r="Z1692" s="33">
        <f t="shared" si="308"/>
        <v>142681</v>
      </c>
      <c r="AA1692" s="34">
        <f t="shared" si="309"/>
        <v>3.5181437169656282E-06</v>
      </c>
      <c r="AB1692" s="33" t="s">
        <v>2762</v>
      </c>
      <c r="AC1692" s="35">
        <v>44964</v>
      </c>
      <c r="AD1692" s="33">
        <v>60</v>
      </c>
      <c r="AE1692" s="36">
        <f t="shared" si="310"/>
        <v>45024</v>
      </c>
    </row>
    <row r="1693" spans="2:31" ht="14.5" hidden="1">
      <c r="B1693" s="29" t="s">
        <v>1816</v>
      </c>
      <c r="C1693" s="30" t="str">
        <f t="shared" si="300"/>
        <v>(Acreedores quirografarios)</v>
      </c>
      <c r="D1693" s="30">
        <v>5</v>
      </c>
      <c r="E1693" s="30" t="s">
        <v>5264</v>
      </c>
      <c r="F1693" s="30" t="s">
        <v>5265</v>
      </c>
      <c r="G1693" s="30" t="s">
        <v>4912</v>
      </c>
      <c r="H1693" s="31" t="s">
        <v>1826</v>
      </c>
      <c r="I1693" s="31" t="s">
        <v>48</v>
      </c>
      <c r="J1693" s="32">
        <v>1284129</v>
      </c>
      <c r="K1693" s="33">
        <f t="shared" si="301"/>
        <v>269.21789993396015</v>
      </c>
      <c r="L1693" s="33">
        <v>1284129</v>
      </c>
      <c r="M1693" s="33">
        <v>0</v>
      </c>
      <c r="N1693" s="33">
        <v>0</v>
      </c>
      <c r="O1693" s="33">
        <v>0</v>
      </c>
      <c r="P1693" s="33">
        <f t="shared" si="302"/>
        <v>1284129</v>
      </c>
      <c r="Q1693" s="33">
        <f t="shared" si="303"/>
        <v>269.21789993396015</v>
      </c>
      <c r="R1693" s="33">
        <f t="shared" si="304"/>
        <v>1284129</v>
      </c>
      <c r="S1693" s="33"/>
      <c r="T1693" s="30" t="str">
        <f t="shared" si="305"/>
        <v>COP</v>
      </c>
      <c r="U1693" s="33">
        <v>0</v>
      </c>
      <c r="V1693" s="33">
        <v>0</v>
      </c>
      <c r="W1693" s="33">
        <v>0</v>
      </c>
      <c r="X1693" s="33">
        <f t="shared" si="306"/>
        <v>1284129</v>
      </c>
      <c r="Y1693" s="33">
        <f t="shared" si="307"/>
        <v>269.21789993396015</v>
      </c>
      <c r="Z1693" s="33">
        <f t="shared" si="308"/>
        <v>1284129</v>
      </c>
      <c r="AA1693" s="34">
        <f t="shared" si="309"/>
        <v>3.1663293452690653E-05</v>
      </c>
      <c r="AB1693" s="33" t="s">
        <v>2762</v>
      </c>
      <c r="AC1693" s="35">
        <v>44964</v>
      </c>
      <c r="AD1693" s="33">
        <v>60</v>
      </c>
      <c r="AE1693" s="36">
        <f t="shared" si="310"/>
        <v>45024</v>
      </c>
    </row>
    <row r="1694" spans="2:31" ht="14.5" hidden="1">
      <c r="B1694" s="29" t="s">
        <v>1827</v>
      </c>
      <c r="C1694" s="30" t="str">
        <f t="shared" si="300"/>
        <v>(Acreedores quirografarios)</v>
      </c>
      <c r="D1694" s="30">
        <v>5</v>
      </c>
      <c r="E1694" s="30" t="s">
        <v>5266</v>
      </c>
      <c r="F1694" s="30" t="s">
        <v>5267</v>
      </c>
      <c r="G1694" s="30" t="s">
        <v>4912</v>
      </c>
      <c r="H1694" s="31" t="s">
        <v>1828</v>
      </c>
      <c r="I1694" s="31" t="s">
        <v>48</v>
      </c>
      <c r="J1694" s="32">
        <v>405311</v>
      </c>
      <c r="K1694" s="33">
        <f t="shared" si="301"/>
        <v>84.116481650366353</v>
      </c>
      <c r="L1694" s="33">
        <v>401223</v>
      </c>
      <c r="M1694" s="33">
        <v>0</v>
      </c>
      <c r="N1694" s="33">
        <v>0</v>
      </c>
      <c r="O1694" s="33">
        <v>0</v>
      </c>
      <c r="P1694" s="33">
        <f t="shared" si="302"/>
        <v>405311</v>
      </c>
      <c r="Q1694" s="33">
        <f t="shared" si="303"/>
        <v>84.116481650366353</v>
      </c>
      <c r="R1694" s="33">
        <f t="shared" si="304"/>
        <v>401223</v>
      </c>
      <c r="S1694" s="33"/>
      <c r="T1694" s="30" t="str">
        <f t="shared" si="305"/>
        <v>COP</v>
      </c>
      <c r="U1694" s="33">
        <v>0</v>
      </c>
      <c r="V1694" s="33">
        <v>0</v>
      </c>
      <c r="W1694" s="33">
        <v>0</v>
      </c>
      <c r="X1694" s="33">
        <f t="shared" si="306"/>
        <v>405311</v>
      </c>
      <c r="Y1694" s="33">
        <f t="shared" si="307"/>
        <v>84.116481650366353</v>
      </c>
      <c r="Z1694" s="33">
        <f t="shared" si="308"/>
        <v>401223</v>
      </c>
      <c r="AA1694" s="34">
        <f t="shared" si="309"/>
        <v>9.8931194521492015E-06</v>
      </c>
      <c r="AB1694" s="33" t="s">
        <v>252</v>
      </c>
      <c r="AC1694" s="35">
        <v>44946</v>
      </c>
      <c r="AD1694" s="33">
        <v>60</v>
      </c>
      <c r="AE1694" s="36">
        <f t="shared" si="310"/>
        <v>45006</v>
      </c>
    </row>
    <row r="1695" spans="2:31" ht="14.5" hidden="1">
      <c r="B1695" s="29" t="s">
        <v>1827</v>
      </c>
      <c r="C1695" s="30" t="str">
        <f t="shared" si="300"/>
        <v>(Acreedores quirografarios)</v>
      </c>
      <c r="D1695" s="30">
        <v>5</v>
      </c>
      <c r="E1695" s="30" t="s">
        <v>5266</v>
      </c>
      <c r="F1695" s="30" t="s">
        <v>5267</v>
      </c>
      <c r="G1695" s="30" t="s">
        <v>4912</v>
      </c>
      <c r="H1695" s="31" t="s">
        <v>1829</v>
      </c>
      <c r="I1695" s="31" t="s">
        <v>48</v>
      </c>
      <c r="J1695" s="32">
        <v>493692</v>
      </c>
      <c r="K1695" s="33">
        <f t="shared" si="301"/>
        <v>101.12099961214713</v>
      </c>
      <c r="L1695" s="33">
        <v>482332</v>
      </c>
      <c r="M1695" s="33">
        <v>0</v>
      </c>
      <c r="N1695" s="33">
        <v>0</v>
      </c>
      <c r="O1695" s="33">
        <v>0</v>
      </c>
      <c r="P1695" s="33">
        <f t="shared" si="302"/>
        <v>493692</v>
      </c>
      <c r="Q1695" s="33">
        <f t="shared" si="303"/>
        <v>101.12099961214713</v>
      </c>
      <c r="R1695" s="33">
        <f t="shared" si="304"/>
        <v>482332</v>
      </c>
      <c r="S1695" s="33"/>
      <c r="T1695" s="30" t="str">
        <f t="shared" si="305"/>
        <v>COP</v>
      </c>
      <c r="U1695" s="33">
        <v>0</v>
      </c>
      <c r="V1695" s="33">
        <v>0</v>
      </c>
      <c r="W1695" s="33">
        <v>0</v>
      </c>
      <c r="X1695" s="33">
        <f t="shared" si="306"/>
        <v>493692</v>
      </c>
      <c r="Y1695" s="33">
        <f t="shared" si="307"/>
        <v>101.12099961214713</v>
      </c>
      <c r="Z1695" s="33">
        <f t="shared" si="308"/>
        <v>482332</v>
      </c>
      <c r="AA1695" s="34">
        <f t="shared" si="309"/>
        <v>1.1893057206575966E-05</v>
      </c>
      <c r="AB1695" s="33" t="s">
        <v>252</v>
      </c>
      <c r="AC1695" s="35">
        <v>44946</v>
      </c>
      <c r="AD1695" s="33">
        <v>60</v>
      </c>
      <c r="AE1695" s="36">
        <f t="shared" si="310"/>
        <v>45006</v>
      </c>
    </row>
    <row r="1696" spans="2:31" ht="14.5" hidden="1">
      <c r="B1696" s="29" t="s">
        <v>1827</v>
      </c>
      <c r="C1696" s="30" t="str">
        <f t="shared" si="300"/>
        <v>(Acreedores quirografarios)</v>
      </c>
      <c r="D1696" s="30">
        <v>5</v>
      </c>
      <c r="E1696" s="30" t="s">
        <v>5266</v>
      </c>
      <c r="F1696" s="30" t="s">
        <v>5267</v>
      </c>
      <c r="G1696" s="30" t="s">
        <v>4912</v>
      </c>
      <c r="H1696" s="31" t="s">
        <v>1830</v>
      </c>
      <c r="I1696" s="31" t="s">
        <v>48</v>
      </c>
      <c r="J1696" s="32">
        <v>380726</v>
      </c>
      <c r="K1696" s="33">
        <f t="shared" si="301"/>
        <v>77.814815979538139</v>
      </c>
      <c r="L1696" s="33">
        <v>371165</v>
      </c>
      <c r="M1696" s="33">
        <v>0</v>
      </c>
      <c r="N1696" s="33">
        <v>0</v>
      </c>
      <c r="O1696" s="33">
        <v>0</v>
      </c>
      <c r="P1696" s="33">
        <f t="shared" si="302"/>
        <v>380726</v>
      </c>
      <c r="Q1696" s="33">
        <f t="shared" si="303"/>
        <v>77.814815979538139</v>
      </c>
      <c r="R1696" s="33">
        <f t="shared" si="304"/>
        <v>371165</v>
      </c>
      <c r="S1696" s="33"/>
      <c r="T1696" s="30" t="str">
        <f t="shared" si="305"/>
        <v>COP</v>
      </c>
      <c r="U1696" s="33">
        <v>0</v>
      </c>
      <c r="V1696" s="33">
        <v>0</v>
      </c>
      <c r="W1696" s="33">
        <v>0</v>
      </c>
      <c r="X1696" s="33">
        <f t="shared" si="306"/>
        <v>380726</v>
      </c>
      <c r="Y1696" s="33">
        <f t="shared" si="307"/>
        <v>77.814815979538139</v>
      </c>
      <c r="Z1696" s="33">
        <f t="shared" si="308"/>
        <v>371165</v>
      </c>
      <c r="AA1696" s="34">
        <f t="shared" si="309"/>
        <v>9.1519670643431667E-06</v>
      </c>
      <c r="AB1696" s="33" t="s">
        <v>252</v>
      </c>
      <c r="AC1696" s="35">
        <v>44946</v>
      </c>
      <c r="AD1696" s="33">
        <v>60</v>
      </c>
      <c r="AE1696" s="36">
        <f t="shared" si="310"/>
        <v>45006</v>
      </c>
    </row>
    <row r="1697" spans="2:31" ht="14.5" hidden="1">
      <c r="B1697" s="29" t="s">
        <v>1827</v>
      </c>
      <c r="C1697" s="30" t="str">
        <f t="shared" si="300"/>
        <v>(Acreedores quirografarios)</v>
      </c>
      <c r="D1697" s="30">
        <v>5</v>
      </c>
      <c r="E1697" s="30" t="s">
        <v>5266</v>
      </c>
      <c r="F1697" s="30" t="s">
        <v>5267</v>
      </c>
      <c r="G1697" s="30" t="s">
        <v>4912</v>
      </c>
      <c r="H1697" s="31" t="s">
        <v>1831</v>
      </c>
      <c r="I1697" s="31" t="s">
        <v>48</v>
      </c>
      <c r="J1697" s="32">
        <v>660658</v>
      </c>
      <c r="K1697" s="33">
        <f t="shared" si="301"/>
        <v>135.68560856211411</v>
      </c>
      <c r="L1697" s="33">
        <v>647200</v>
      </c>
      <c r="M1697" s="33">
        <v>0</v>
      </c>
      <c r="N1697" s="33">
        <v>0</v>
      </c>
      <c r="O1697" s="33">
        <v>0</v>
      </c>
      <c r="P1697" s="33">
        <f t="shared" si="302"/>
        <v>660658</v>
      </c>
      <c r="Q1697" s="33">
        <f t="shared" si="303"/>
        <v>135.68560856211411</v>
      </c>
      <c r="R1697" s="33">
        <f t="shared" si="304"/>
        <v>647200</v>
      </c>
      <c r="S1697" s="33"/>
      <c r="T1697" s="30" t="str">
        <f t="shared" si="305"/>
        <v>COP</v>
      </c>
      <c r="U1697" s="33">
        <v>0</v>
      </c>
      <c r="V1697" s="33">
        <v>0</v>
      </c>
      <c r="W1697" s="33">
        <v>0</v>
      </c>
      <c r="X1697" s="33">
        <f t="shared" si="306"/>
        <v>660658</v>
      </c>
      <c r="Y1697" s="33">
        <f t="shared" si="307"/>
        <v>135.68560856211411</v>
      </c>
      <c r="Z1697" s="33">
        <f t="shared" si="308"/>
        <v>647200</v>
      </c>
      <c r="AA1697" s="34">
        <f t="shared" si="309"/>
        <v>1.5958274848228949E-05</v>
      </c>
      <c r="AB1697" s="33" t="s">
        <v>252</v>
      </c>
      <c r="AC1697" s="35">
        <v>44946</v>
      </c>
      <c r="AD1697" s="33">
        <v>60</v>
      </c>
      <c r="AE1697" s="36">
        <f t="shared" si="310"/>
        <v>45006</v>
      </c>
    </row>
    <row r="1698" spans="2:31" ht="14.5" hidden="1">
      <c r="B1698" s="29" t="s">
        <v>1827</v>
      </c>
      <c r="C1698" s="30" t="str">
        <f t="shared" si="300"/>
        <v>(Acreedores quirografarios)</v>
      </c>
      <c r="D1698" s="30">
        <v>5</v>
      </c>
      <c r="E1698" s="30" t="s">
        <v>5266</v>
      </c>
      <c r="F1698" s="30" t="s">
        <v>5267</v>
      </c>
      <c r="G1698" s="30" t="s">
        <v>4912</v>
      </c>
      <c r="H1698" s="31" t="s">
        <v>1832</v>
      </c>
      <c r="I1698" s="31" t="s">
        <v>48</v>
      </c>
      <c r="J1698" s="32">
        <v>405311</v>
      </c>
      <c r="K1698" s="33">
        <f t="shared" si="301"/>
        <v>82.88373848234221</v>
      </c>
      <c r="L1698" s="33">
        <v>395343</v>
      </c>
      <c r="M1698" s="33">
        <v>0</v>
      </c>
      <c r="N1698" s="33">
        <v>0</v>
      </c>
      <c r="O1698" s="33">
        <v>0</v>
      </c>
      <c r="P1698" s="33">
        <f t="shared" si="302"/>
        <v>405311</v>
      </c>
      <c r="Q1698" s="33">
        <f t="shared" si="303"/>
        <v>82.88373848234221</v>
      </c>
      <c r="R1698" s="33">
        <f t="shared" si="304"/>
        <v>395343</v>
      </c>
      <c r="S1698" s="33"/>
      <c r="T1698" s="30" t="str">
        <f t="shared" si="305"/>
        <v>COP</v>
      </c>
      <c r="U1698" s="33">
        <v>0</v>
      </c>
      <c r="V1698" s="33">
        <v>0</v>
      </c>
      <c r="W1698" s="33">
        <v>0</v>
      </c>
      <c r="X1698" s="33">
        <f t="shared" si="306"/>
        <v>405311</v>
      </c>
      <c r="Y1698" s="33">
        <f t="shared" si="307"/>
        <v>82.88373848234221</v>
      </c>
      <c r="Z1698" s="33">
        <f t="shared" si="308"/>
        <v>395343</v>
      </c>
      <c r="AA1698" s="34">
        <f t="shared" si="309"/>
        <v>9.7481338895602245E-06</v>
      </c>
      <c r="AB1698" s="33" t="s">
        <v>252</v>
      </c>
      <c r="AC1698" s="35">
        <v>44946</v>
      </c>
      <c r="AD1698" s="33">
        <v>60</v>
      </c>
      <c r="AE1698" s="36">
        <f t="shared" si="310"/>
        <v>45006</v>
      </c>
    </row>
    <row r="1699" spans="2:31" ht="14.5" hidden="1">
      <c r="B1699" s="29" t="s">
        <v>1827</v>
      </c>
      <c r="C1699" s="30" t="str">
        <f t="shared" si="300"/>
        <v>(Acreedores quirografarios)</v>
      </c>
      <c r="D1699" s="30">
        <v>5</v>
      </c>
      <c r="E1699" s="30" t="s">
        <v>5266</v>
      </c>
      <c r="F1699" s="30" t="s">
        <v>5267</v>
      </c>
      <c r="G1699" s="30" t="s">
        <v>4912</v>
      </c>
      <c r="H1699" s="31" t="s">
        <v>1833</v>
      </c>
      <c r="I1699" s="31" t="s">
        <v>48</v>
      </c>
      <c r="J1699" s="32">
        <v>412533</v>
      </c>
      <c r="K1699" s="33">
        <f t="shared" si="301"/>
        <v>84.167007348239451</v>
      </c>
      <c r="L1699" s="33">
        <v>401464</v>
      </c>
      <c r="M1699" s="33">
        <v>0</v>
      </c>
      <c r="N1699" s="33">
        <v>0</v>
      </c>
      <c r="O1699" s="33">
        <v>0</v>
      </c>
      <c r="P1699" s="33">
        <f t="shared" si="302"/>
        <v>412533</v>
      </c>
      <c r="Q1699" s="33">
        <f t="shared" si="303"/>
        <v>84.167007348239451</v>
      </c>
      <c r="R1699" s="33">
        <f t="shared" si="304"/>
        <v>401464</v>
      </c>
      <c r="S1699" s="33"/>
      <c r="T1699" s="30" t="str">
        <f t="shared" si="305"/>
        <v>COP</v>
      </c>
      <c r="U1699" s="33">
        <v>0</v>
      </c>
      <c r="V1699" s="33">
        <v>0</v>
      </c>
      <c r="W1699" s="33">
        <v>0</v>
      </c>
      <c r="X1699" s="33">
        <f t="shared" si="306"/>
        <v>412533</v>
      </c>
      <c r="Y1699" s="33">
        <f t="shared" si="307"/>
        <v>84.167007348239451</v>
      </c>
      <c r="Z1699" s="33">
        <f t="shared" si="308"/>
        <v>401464</v>
      </c>
      <c r="AA1699" s="34">
        <f t="shared" si="309"/>
        <v>9.8990618876226625E-06</v>
      </c>
      <c r="AB1699" s="33" t="s">
        <v>252</v>
      </c>
      <c r="AC1699" s="35">
        <v>44946</v>
      </c>
      <c r="AD1699" s="33">
        <v>60</v>
      </c>
      <c r="AE1699" s="36">
        <f t="shared" si="310"/>
        <v>45006</v>
      </c>
    </row>
    <row r="1700" spans="2:31" ht="14.5" hidden="1">
      <c r="B1700" s="29" t="s">
        <v>1827</v>
      </c>
      <c r="C1700" s="30" t="str">
        <f t="shared" si="300"/>
        <v>(Acreedores quirografarios)</v>
      </c>
      <c r="D1700" s="30">
        <v>5</v>
      </c>
      <c r="E1700" s="30" t="s">
        <v>5266</v>
      </c>
      <c r="F1700" s="30" t="s">
        <v>5267</v>
      </c>
      <c r="G1700" s="30" t="s">
        <v>4912</v>
      </c>
      <c r="H1700" s="31" t="s">
        <v>1834</v>
      </c>
      <c r="I1700" s="31" t="s">
        <v>48</v>
      </c>
      <c r="J1700" s="32">
        <v>493692</v>
      </c>
      <c r="K1700" s="33">
        <f t="shared" si="301"/>
        <v>101.12099961214713</v>
      </c>
      <c r="L1700" s="33">
        <v>482332</v>
      </c>
      <c r="M1700" s="33">
        <v>0</v>
      </c>
      <c r="N1700" s="33">
        <v>0</v>
      </c>
      <c r="O1700" s="33">
        <v>0</v>
      </c>
      <c r="P1700" s="33">
        <f t="shared" si="302"/>
        <v>493692</v>
      </c>
      <c r="Q1700" s="33">
        <f t="shared" si="303"/>
        <v>101.12099961214713</v>
      </c>
      <c r="R1700" s="33">
        <f t="shared" si="304"/>
        <v>482332</v>
      </c>
      <c r="S1700" s="33"/>
      <c r="T1700" s="30" t="str">
        <f t="shared" si="305"/>
        <v>COP</v>
      </c>
      <c r="U1700" s="33">
        <v>0</v>
      </c>
      <c r="V1700" s="33">
        <v>0</v>
      </c>
      <c r="W1700" s="33">
        <v>0</v>
      </c>
      <c r="X1700" s="33">
        <f t="shared" si="306"/>
        <v>493692</v>
      </c>
      <c r="Y1700" s="33">
        <f t="shared" si="307"/>
        <v>101.12099961214713</v>
      </c>
      <c r="Z1700" s="33">
        <f t="shared" si="308"/>
        <v>482332</v>
      </c>
      <c r="AA1700" s="34">
        <f t="shared" si="309"/>
        <v>1.1893057206575966E-05</v>
      </c>
      <c r="AB1700" s="33" t="s">
        <v>252</v>
      </c>
      <c r="AC1700" s="35">
        <v>44947</v>
      </c>
      <c r="AD1700" s="33">
        <v>60</v>
      </c>
      <c r="AE1700" s="36">
        <f t="shared" si="310"/>
        <v>45007</v>
      </c>
    </row>
    <row r="1701" spans="2:31" ht="14.5" hidden="1">
      <c r="B1701" s="29" t="s">
        <v>1827</v>
      </c>
      <c r="C1701" s="30" t="str">
        <f t="shared" si="300"/>
        <v>(Acreedores quirografarios)</v>
      </c>
      <c r="D1701" s="30">
        <v>5</v>
      </c>
      <c r="E1701" s="30" t="s">
        <v>5266</v>
      </c>
      <c r="F1701" s="30" t="s">
        <v>5267</v>
      </c>
      <c r="G1701" s="30" t="s">
        <v>4912</v>
      </c>
      <c r="H1701" s="31" t="s">
        <v>1835</v>
      </c>
      <c r="I1701" s="31" t="s">
        <v>48</v>
      </c>
      <c r="J1701" s="32">
        <v>1039620</v>
      </c>
      <c r="K1701" s="33">
        <f t="shared" si="301"/>
        <v>212.91025923247059</v>
      </c>
      <c r="L1701" s="33">
        <v>1015550</v>
      </c>
      <c r="M1701" s="33">
        <v>0</v>
      </c>
      <c r="N1701" s="33">
        <v>0</v>
      </c>
      <c r="O1701" s="33">
        <v>0</v>
      </c>
      <c r="P1701" s="33">
        <f t="shared" si="302"/>
        <v>1039620</v>
      </c>
      <c r="Q1701" s="33">
        <f t="shared" si="303"/>
        <v>212.91025923247059</v>
      </c>
      <c r="R1701" s="33">
        <f t="shared" si="304"/>
        <v>1015550</v>
      </c>
      <c r="S1701" s="33"/>
      <c r="T1701" s="30" t="str">
        <f t="shared" si="305"/>
        <v>COP</v>
      </c>
      <c r="U1701" s="33">
        <v>0</v>
      </c>
      <c r="V1701" s="33">
        <v>0</v>
      </c>
      <c r="W1701" s="33">
        <v>0</v>
      </c>
      <c r="X1701" s="33">
        <f t="shared" si="306"/>
        <v>1039620</v>
      </c>
      <c r="Y1701" s="33">
        <f t="shared" si="307"/>
        <v>212.91025923247059</v>
      </c>
      <c r="Z1701" s="33">
        <f t="shared" si="308"/>
        <v>1015550</v>
      </c>
      <c r="AA1701" s="34">
        <f t="shared" si="309"/>
        <v>2.5040831307353071E-05</v>
      </c>
      <c r="AB1701" s="33" t="s">
        <v>252</v>
      </c>
      <c r="AC1701" s="35">
        <v>44949</v>
      </c>
      <c r="AD1701" s="33">
        <v>60</v>
      </c>
      <c r="AE1701" s="36">
        <f t="shared" si="310"/>
        <v>45009</v>
      </c>
    </row>
    <row r="1702" spans="2:31" ht="14.5" hidden="1">
      <c r="B1702" s="29" t="s">
        <v>1827</v>
      </c>
      <c r="C1702" s="30" t="str">
        <f t="shared" si="300"/>
        <v>(Acreedores quirografarios)</v>
      </c>
      <c r="D1702" s="30">
        <v>5</v>
      </c>
      <c r="E1702" s="30" t="s">
        <v>5266</v>
      </c>
      <c r="F1702" s="30" t="s">
        <v>5267</v>
      </c>
      <c r="G1702" s="30" t="s">
        <v>4912</v>
      </c>
      <c r="H1702" s="31" t="s">
        <v>1836</v>
      </c>
      <c r="I1702" s="31" t="s">
        <v>48</v>
      </c>
      <c r="J1702" s="32">
        <v>500361</v>
      </c>
      <c r="K1702" s="33">
        <f t="shared" si="301"/>
        <v>102.47890394876148</v>
      </c>
      <c r="L1702" s="33">
        <v>488809</v>
      </c>
      <c r="M1702" s="33">
        <v>0</v>
      </c>
      <c r="N1702" s="33">
        <v>0</v>
      </c>
      <c r="O1702" s="33">
        <v>0</v>
      </c>
      <c r="P1702" s="33">
        <f t="shared" si="302"/>
        <v>500361</v>
      </c>
      <c r="Q1702" s="33">
        <f t="shared" si="303"/>
        <v>102.47890394876148</v>
      </c>
      <c r="R1702" s="33">
        <f t="shared" si="304"/>
        <v>488809</v>
      </c>
      <c r="S1702" s="33"/>
      <c r="T1702" s="30" t="str">
        <f t="shared" si="305"/>
        <v>COP</v>
      </c>
      <c r="U1702" s="33">
        <v>0</v>
      </c>
      <c r="V1702" s="33">
        <v>0</v>
      </c>
      <c r="W1702" s="33">
        <v>0</v>
      </c>
      <c r="X1702" s="33">
        <f t="shared" si="306"/>
        <v>500361</v>
      </c>
      <c r="Y1702" s="33">
        <f t="shared" si="307"/>
        <v>102.47890394876148</v>
      </c>
      <c r="Z1702" s="33">
        <f t="shared" si="308"/>
        <v>488809</v>
      </c>
      <c r="AA1702" s="34">
        <f t="shared" si="309"/>
        <v>1.2052763242101274E-05</v>
      </c>
      <c r="AB1702" s="33" t="s">
        <v>252</v>
      </c>
      <c r="AC1702" s="35">
        <v>44949</v>
      </c>
      <c r="AD1702" s="33">
        <v>60</v>
      </c>
      <c r="AE1702" s="36">
        <f t="shared" si="310"/>
        <v>45009</v>
      </c>
    </row>
    <row r="1703" spans="2:31" ht="14.5" hidden="1">
      <c r="B1703" s="29" t="s">
        <v>1827</v>
      </c>
      <c r="C1703" s="30" t="str">
        <f t="shared" si="300"/>
        <v>(Acreedores quirografarios)</v>
      </c>
      <c r="D1703" s="30">
        <v>5</v>
      </c>
      <c r="E1703" s="30" t="s">
        <v>5266</v>
      </c>
      <c r="F1703" s="30" t="s">
        <v>5267</v>
      </c>
      <c r="G1703" s="30" t="s">
        <v>4912</v>
      </c>
      <c r="H1703" s="31" t="s">
        <v>1837</v>
      </c>
      <c r="I1703" s="31" t="s">
        <v>48</v>
      </c>
      <c r="J1703" s="32">
        <v>405726</v>
      </c>
      <c r="K1703" s="33">
        <f t="shared" si="301"/>
        <v>83.026719917817118</v>
      </c>
      <c r="L1703" s="33">
        <v>396025</v>
      </c>
      <c r="M1703" s="33">
        <v>0</v>
      </c>
      <c r="N1703" s="33">
        <v>0</v>
      </c>
      <c r="O1703" s="33">
        <v>0</v>
      </c>
      <c r="P1703" s="33">
        <f t="shared" si="302"/>
        <v>405726</v>
      </c>
      <c r="Q1703" s="33">
        <f t="shared" si="303"/>
        <v>83.026719917817118</v>
      </c>
      <c r="R1703" s="33">
        <f t="shared" si="304"/>
        <v>396025</v>
      </c>
      <c r="S1703" s="33"/>
      <c r="T1703" s="30" t="str">
        <f t="shared" si="305"/>
        <v>COP</v>
      </c>
      <c r="U1703" s="33">
        <v>0</v>
      </c>
      <c r="V1703" s="33">
        <v>0</v>
      </c>
      <c r="W1703" s="33">
        <v>0</v>
      </c>
      <c r="X1703" s="33">
        <f t="shared" si="306"/>
        <v>405726</v>
      </c>
      <c r="Y1703" s="33">
        <f t="shared" si="307"/>
        <v>83.026719917817118</v>
      </c>
      <c r="Z1703" s="33">
        <f t="shared" si="308"/>
        <v>396025</v>
      </c>
      <c r="AA1703" s="34">
        <f t="shared" si="309"/>
        <v>9.7649502422278572E-06</v>
      </c>
      <c r="AB1703" s="33" t="s">
        <v>252</v>
      </c>
      <c r="AC1703" s="35">
        <v>44949</v>
      </c>
      <c r="AD1703" s="33">
        <v>60</v>
      </c>
      <c r="AE1703" s="36">
        <f t="shared" si="310"/>
        <v>45009</v>
      </c>
    </row>
    <row r="1704" spans="2:31" ht="14.5" hidden="1">
      <c r="B1704" s="29" t="s">
        <v>1827</v>
      </c>
      <c r="C1704" s="30" t="str">
        <f t="shared" si="300"/>
        <v>(Acreedores quirografarios)</v>
      </c>
      <c r="D1704" s="30">
        <v>5</v>
      </c>
      <c r="E1704" s="30" t="s">
        <v>5266</v>
      </c>
      <c r="F1704" s="30" t="s">
        <v>5267</v>
      </c>
      <c r="G1704" s="30" t="s">
        <v>4912</v>
      </c>
      <c r="H1704" s="31" t="s">
        <v>1838</v>
      </c>
      <c r="I1704" s="31" t="s">
        <v>48</v>
      </c>
      <c r="J1704" s="32">
        <v>660464</v>
      </c>
      <c r="K1704" s="33">
        <f t="shared" si="301"/>
        <v>137.66260993532291</v>
      </c>
      <c r="L1704" s="33">
        <v>656630</v>
      </c>
      <c r="M1704" s="33">
        <v>0</v>
      </c>
      <c r="N1704" s="33">
        <v>0</v>
      </c>
      <c r="O1704" s="33">
        <v>0</v>
      </c>
      <c r="P1704" s="33">
        <f t="shared" si="302"/>
        <v>660464</v>
      </c>
      <c r="Q1704" s="33">
        <f t="shared" si="303"/>
        <v>137.66260993532291</v>
      </c>
      <c r="R1704" s="33">
        <f t="shared" si="304"/>
        <v>656630</v>
      </c>
      <c r="S1704" s="33"/>
      <c r="T1704" s="30" t="str">
        <f t="shared" si="305"/>
        <v>COP</v>
      </c>
      <c r="U1704" s="33">
        <v>0</v>
      </c>
      <c r="V1704" s="33">
        <v>0</v>
      </c>
      <c r="W1704" s="33">
        <v>0</v>
      </c>
      <c r="X1704" s="33">
        <f t="shared" si="306"/>
        <v>660464</v>
      </c>
      <c r="Y1704" s="33">
        <f t="shared" si="307"/>
        <v>137.66260993532291</v>
      </c>
      <c r="Z1704" s="33">
        <f t="shared" si="308"/>
        <v>656630</v>
      </c>
      <c r="AA1704" s="34">
        <f t="shared" si="309"/>
        <v>1.619079421136059E-05</v>
      </c>
      <c r="AB1704" s="33" t="s">
        <v>252</v>
      </c>
      <c r="AC1704" s="35">
        <v>44949</v>
      </c>
      <c r="AD1704" s="33">
        <v>60</v>
      </c>
      <c r="AE1704" s="36">
        <f t="shared" si="310"/>
        <v>45009</v>
      </c>
    </row>
    <row r="1705" spans="2:31" ht="14.5" hidden="1">
      <c r="B1705" s="29" t="s">
        <v>1827</v>
      </c>
      <c r="C1705" s="30" t="str">
        <f t="shared" si="300"/>
        <v>(Acreedores quirografarios)</v>
      </c>
      <c r="D1705" s="30">
        <v>5</v>
      </c>
      <c r="E1705" s="30" t="s">
        <v>5266</v>
      </c>
      <c r="F1705" s="30" t="s">
        <v>5267</v>
      </c>
      <c r="G1705" s="30" t="s">
        <v>4912</v>
      </c>
      <c r="H1705" s="31" t="s">
        <v>1839</v>
      </c>
      <c r="I1705" s="31" t="s">
        <v>48</v>
      </c>
      <c r="J1705" s="32">
        <v>349977</v>
      </c>
      <c r="K1705" s="33">
        <f t="shared" si="301"/>
        <v>72.938562009287494</v>
      </c>
      <c r="L1705" s="33">
        <v>347906</v>
      </c>
      <c r="M1705" s="33">
        <v>0</v>
      </c>
      <c r="N1705" s="33">
        <v>0</v>
      </c>
      <c r="O1705" s="33">
        <v>0</v>
      </c>
      <c r="P1705" s="33">
        <f t="shared" si="302"/>
        <v>349977</v>
      </c>
      <c r="Q1705" s="33">
        <f t="shared" si="303"/>
        <v>72.938562009287494</v>
      </c>
      <c r="R1705" s="33">
        <f t="shared" si="304"/>
        <v>347906</v>
      </c>
      <c r="S1705" s="33"/>
      <c r="T1705" s="30" t="str">
        <f t="shared" si="305"/>
        <v>COP</v>
      </c>
      <c r="U1705" s="33">
        <v>0</v>
      </c>
      <c r="V1705" s="33">
        <v>0</v>
      </c>
      <c r="W1705" s="33">
        <v>0</v>
      </c>
      <c r="X1705" s="33">
        <f t="shared" si="306"/>
        <v>349977</v>
      </c>
      <c r="Y1705" s="33">
        <f t="shared" si="307"/>
        <v>72.938562009287494</v>
      </c>
      <c r="Z1705" s="33">
        <f t="shared" si="308"/>
        <v>347906</v>
      </c>
      <c r="AA1705" s="34">
        <f t="shared" si="309"/>
        <v>8.5784603976327882E-06</v>
      </c>
      <c r="AB1705" s="33" t="s">
        <v>252</v>
      </c>
      <c r="AC1705" s="35">
        <v>44949</v>
      </c>
      <c r="AD1705" s="33">
        <v>60</v>
      </c>
      <c r="AE1705" s="36">
        <f t="shared" si="310"/>
        <v>45009</v>
      </c>
    </row>
    <row r="1706" spans="2:31" ht="14.5" hidden="1">
      <c r="B1706" s="29" t="s">
        <v>1827</v>
      </c>
      <c r="C1706" s="30" t="str">
        <f t="shared" si="300"/>
        <v>(Acreedores quirografarios)</v>
      </c>
      <c r="D1706" s="30">
        <v>5</v>
      </c>
      <c r="E1706" s="30" t="s">
        <v>5266</v>
      </c>
      <c r="F1706" s="30" t="s">
        <v>5267</v>
      </c>
      <c r="G1706" s="30" t="s">
        <v>4912</v>
      </c>
      <c r="H1706" s="31" t="s">
        <v>1840</v>
      </c>
      <c r="I1706" s="31" t="s">
        <v>48</v>
      </c>
      <c r="J1706" s="32">
        <v>399977</v>
      </c>
      <c r="K1706" s="33">
        <f t="shared" si="301"/>
        <v>83.36278918624275</v>
      </c>
      <c r="L1706" s="33">
        <v>397628</v>
      </c>
      <c r="M1706" s="33">
        <v>0</v>
      </c>
      <c r="N1706" s="33">
        <v>0</v>
      </c>
      <c r="O1706" s="33">
        <v>0</v>
      </c>
      <c r="P1706" s="33">
        <f t="shared" si="302"/>
        <v>399977</v>
      </c>
      <c r="Q1706" s="33">
        <f t="shared" si="303"/>
        <v>83.36278918624275</v>
      </c>
      <c r="R1706" s="33">
        <f t="shared" si="304"/>
        <v>397628</v>
      </c>
      <c r="S1706" s="33"/>
      <c r="T1706" s="30" t="str">
        <f t="shared" si="305"/>
        <v>COP</v>
      </c>
      <c r="U1706" s="33">
        <v>0</v>
      </c>
      <c r="V1706" s="33">
        <v>0</v>
      </c>
      <c r="W1706" s="33">
        <v>0</v>
      </c>
      <c r="X1706" s="33">
        <f t="shared" si="306"/>
        <v>399977</v>
      </c>
      <c r="Y1706" s="33">
        <f t="shared" si="307"/>
        <v>83.36278918624275</v>
      </c>
      <c r="Z1706" s="33">
        <f t="shared" si="308"/>
        <v>397628</v>
      </c>
      <c r="AA1706" s="34">
        <f t="shared" si="309"/>
        <v>9.8044760682193764E-06</v>
      </c>
      <c r="AB1706" s="33" t="s">
        <v>252</v>
      </c>
      <c r="AC1706" s="35">
        <v>44949</v>
      </c>
      <c r="AD1706" s="33">
        <v>60</v>
      </c>
      <c r="AE1706" s="36">
        <f t="shared" si="310"/>
        <v>45009</v>
      </c>
    </row>
    <row r="1707" spans="2:31" ht="14.5" hidden="1">
      <c r="B1707" s="29" t="s">
        <v>1827</v>
      </c>
      <c r="C1707" s="30" t="str">
        <f t="shared" si="300"/>
        <v>(Acreedores quirografarios)</v>
      </c>
      <c r="D1707" s="30">
        <v>5</v>
      </c>
      <c r="E1707" s="30" t="s">
        <v>5266</v>
      </c>
      <c r="F1707" s="30" t="s">
        <v>5267</v>
      </c>
      <c r="G1707" s="30" t="s">
        <v>4912</v>
      </c>
      <c r="H1707" s="31" t="s">
        <v>1841</v>
      </c>
      <c r="I1707" s="31" t="s">
        <v>48</v>
      </c>
      <c r="J1707" s="32">
        <v>1440946</v>
      </c>
      <c r="K1707" s="33">
        <f t="shared" si="301"/>
        <v>300.34235877438493</v>
      </c>
      <c r="L1707" s="33">
        <v>1432588</v>
      </c>
      <c r="M1707" s="33">
        <v>0</v>
      </c>
      <c r="N1707" s="33">
        <v>0</v>
      </c>
      <c r="O1707" s="33">
        <v>0</v>
      </c>
      <c r="P1707" s="33">
        <f t="shared" si="302"/>
        <v>1440946</v>
      </c>
      <c r="Q1707" s="33">
        <f t="shared" si="303"/>
        <v>300.34235877438493</v>
      </c>
      <c r="R1707" s="33">
        <f t="shared" si="304"/>
        <v>1432588</v>
      </c>
      <c r="S1707" s="33"/>
      <c r="T1707" s="30" t="str">
        <f t="shared" si="305"/>
        <v>COP</v>
      </c>
      <c r="U1707" s="33">
        <v>0</v>
      </c>
      <c r="V1707" s="33">
        <v>0</v>
      </c>
      <c r="W1707" s="33">
        <v>0</v>
      </c>
      <c r="X1707" s="33">
        <f t="shared" si="306"/>
        <v>1440946</v>
      </c>
      <c r="Y1707" s="33">
        <f t="shared" si="307"/>
        <v>300.34235877438493</v>
      </c>
      <c r="Z1707" s="33">
        <f t="shared" si="308"/>
        <v>1432588</v>
      </c>
      <c r="AA1707" s="34">
        <f t="shared" si="309"/>
        <v>3.5323907676567697E-05</v>
      </c>
      <c r="AB1707" s="33" t="s">
        <v>252</v>
      </c>
      <c r="AC1707" s="35">
        <v>44949</v>
      </c>
      <c r="AD1707" s="33">
        <v>60</v>
      </c>
      <c r="AE1707" s="36">
        <f t="shared" si="310"/>
        <v>45009</v>
      </c>
    </row>
    <row r="1708" spans="2:31" ht="14.5" hidden="1">
      <c r="B1708" s="29" t="s">
        <v>1827</v>
      </c>
      <c r="C1708" s="30" t="str">
        <f t="shared" si="300"/>
        <v>(Acreedores quirografarios)</v>
      </c>
      <c r="D1708" s="30">
        <v>5</v>
      </c>
      <c r="E1708" s="30" t="s">
        <v>5266</v>
      </c>
      <c r="F1708" s="30" t="s">
        <v>5267</v>
      </c>
      <c r="G1708" s="30" t="s">
        <v>4912</v>
      </c>
      <c r="H1708" s="31" t="s">
        <v>1842</v>
      </c>
      <c r="I1708" s="31" t="s">
        <v>48</v>
      </c>
      <c r="J1708" s="32">
        <v>518916</v>
      </c>
      <c r="K1708" s="33">
        <f t="shared" si="301"/>
        <v>108.22625449437612</v>
      </c>
      <c r="L1708" s="33">
        <v>516223</v>
      </c>
      <c r="M1708" s="33">
        <v>0</v>
      </c>
      <c r="N1708" s="33">
        <v>0</v>
      </c>
      <c r="O1708" s="33">
        <v>0</v>
      </c>
      <c r="P1708" s="33">
        <f t="shared" si="302"/>
        <v>518916</v>
      </c>
      <c r="Q1708" s="33">
        <f t="shared" si="303"/>
        <v>108.22625449437612</v>
      </c>
      <c r="R1708" s="33">
        <f t="shared" si="304"/>
        <v>516223</v>
      </c>
      <c r="S1708" s="38"/>
      <c r="T1708" s="30" t="str">
        <f t="shared" si="305"/>
        <v>COP</v>
      </c>
      <c r="U1708" s="33">
        <v>0</v>
      </c>
      <c r="V1708" s="33">
        <v>0</v>
      </c>
      <c r="W1708" s="33">
        <v>0</v>
      </c>
      <c r="X1708" s="33">
        <f t="shared" si="306"/>
        <v>518916</v>
      </c>
      <c r="Y1708" s="33">
        <f t="shared" si="307"/>
        <v>108.22625449437612</v>
      </c>
      <c r="Z1708" s="33">
        <f t="shared" si="308"/>
        <v>516223</v>
      </c>
      <c r="AA1708" s="34">
        <f t="shared" si="309"/>
        <v>1.2728721441559476E-05</v>
      </c>
      <c r="AB1708" s="33" t="s">
        <v>252</v>
      </c>
      <c r="AC1708" s="35">
        <v>44949</v>
      </c>
      <c r="AD1708" s="33">
        <v>60</v>
      </c>
      <c r="AE1708" s="36">
        <f t="shared" si="310"/>
        <v>45009</v>
      </c>
    </row>
    <row r="1709" spans="2:31" ht="14.5" hidden="1">
      <c r="B1709" s="29" t="s">
        <v>1827</v>
      </c>
      <c r="C1709" s="30" t="str">
        <f t="shared" si="300"/>
        <v>(Acreedores quirografarios)</v>
      </c>
      <c r="D1709" s="30">
        <v>5</v>
      </c>
      <c r="E1709" s="30" t="s">
        <v>5266</v>
      </c>
      <c r="F1709" s="30" t="s">
        <v>5267</v>
      </c>
      <c r="G1709" s="30" t="s">
        <v>4912</v>
      </c>
      <c r="H1709" s="31" t="s">
        <v>1843</v>
      </c>
      <c r="I1709" s="31" t="s">
        <v>48</v>
      </c>
      <c r="J1709" s="32">
        <v>330000</v>
      </c>
      <c r="K1709" s="33">
        <f t="shared" si="301"/>
        <v>67.004203486482794</v>
      </c>
      <c r="L1709" s="33">
        <v>319600</v>
      </c>
      <c r="M1709" s="33">
        <v>0</v>
      </c>
      <c r="N1709" s="33">
        <v>0</v>
      </c>
      <c r="O1709" s="33">
        <v>0</v>
      </c>
      <c r="P1709" s="33">
        <f t="shared" si="302"/>
        <v>330000</v>
      </c>
      <c r="Q1709" s="33">
        <f t="shared" si="303"/>
        <v>67.004203486482794</v>
      </c>
      <c r="R1709" s="33">
        <f t="shared" si="304"/>
        <v>319600</v>
      </c>
      <c r="S1709" s="33"/>
      <c r="T1709" s="30" t="str">
        <f t="shared" si="305"/>
        <v>COP</v>
      </c>
      <c r="U1709" s="33">
        <v>0</v>
      </c>
      <c r="V1709" s="33">
        <v>0</v>
      </c>
      <c r="W1709" s="33">
        <v>0</v>
      </c>
      <c r="X1709" s="33">
        <f t="shared" si="306"/>
        <v>330000</v>
      </c>
      <c r="Y1709" s="33">
        <f t="shared" si="307"/>
        <v>67.004203486482794</v>
      </c>
      <c r="Z1709" s="33">
        <f t="shared" si="308"/>
        <v>319600</v>
      </c>
      <c r="AA1709" s="34">
        <f t="shared" si="309"/>
        <v>7.8805077897002036E-06</v>
      </c>
      <c r="AB1709" s="33" t="s">
        <v>252</v>
      </c>
      <c r="AC1709" s="35">
        <v>44949</v>
      </c>
      <c r="AD1709" s="33">
        <v>60</v>
      </c>
      <c r="AE1709" s="36">
        <f t="shared" si="310"/>
        <v>45009</v>
      </c>
    </row>
    <row r="1710" spans="2:31" ht="14.5" hidden="1">
      <c r="B1710" s="29" t="s">
        <v>1827</v>
      </c>
      <c r="C1710" s="30" t="str">
        <f t="shared" si="300"/>
        <v>(Acreedores quirografarios)</v>
      </c>
      <c r="D1710" s="30">
        <v>5</v>
      </c>
      <c r="E1710" s="30" t="s">
        <v>5266</v>
      </c>
      <c r="F1710" s="30" t="s">
        <v>5267</v>
      </c>
      <c r="G1710" s="30" t="s">
        <v>4912</v>
      </c>
      <c r="H1710" s="31" t="s">
        <v>1844</v>
      </c>
      <c r="I1710" s="31" t="s">
        <v>48</v>
      </c>
      <c r="J1710" s="32">
        <v>1007826</v>
      </c>
      <c r="K1710" s="33">
        <f t="shared" si="301"/>
        <v>206.05951969139488</v>
      </c>
      <c r="L1710" s="33">
        <v>982873</v>
      </c>
      <c r="M1710" s="33">
        <v>0</v>
      </c>
      <c r="N1710" s="33">
        <v>0</v>
      </c>
      <c r="O1710" s="33">
        <v>0</v>
      </c>
      <c r="P1710" s="33">
        <f t="shared" si="302"/>
        <v>1007826</v>
      </c>
      <c r="Q1710" s="33">
        <f t="shared" si="303"/>
        <v>206.05951969139488</v>
      </c>
      <c r="R1710" s="33">
        <f t="shared" si="304"/>
        <v>982873</v>
      </c>
      <c r="S1710" s="33"/>
      <c r="T1710" s="30" t="str">
        <f t="shared" si="305"/>
        <v>COP</v>
      </c>
      <c r="U1710" s="33">
        <v>0</v>
      </c>
      <c r="V1710" s="33">
        <v>0</v>
      </c>
      <c r="W1710" s="33">
        <v>0</v>
      </c>
      <c r="X1710" s="33">
        <f t="shared" si="306"/>
        <v>1007826</v>
      </c>
      <c r="Y1710" s="33">
        <f t="shared" si="307"/>
        <v>206.05951969139488</v>
      </c>
      <c r="Z1710" s="33">
        <f t="shared" si="308"/>
        <v>982873</v>
      </c>
      <c r="AA1710" s="34">
        <f t="shared" si="309"/>
        <v>2.4235101166414294E-05</v>
      </c>
      <c r="AB1710" s="33" t="s">
        <v>252</v>
      </c>
      <c r="AC1710" s="35">
        <v>44949</v>
      </c>
      <c r="AD1710" s="33">
        <v>60</v>
      </c>
      <c r="AE1710" s="36">
        <f t="shared" si="310"/>
        <v>45009</v>
      </c>
    </row>
    <row r="1711" spans="2:31" ht="14.5" hidden="1">
      <c r="B1711" s="29" t="s">
        <v>1827</v>
      </c>
      <c r="C1711" s="30" t="str">
        <f t="shared" si="300"/>
        <v>(Acreedores quirografarios)</v>
      </c>
      <c r="D1711" s="30">
        <v>5</v>
      </c>
      <c r="E1711" s="30" t="s">
        <v>5266</v>
      </c>
      <c r="F1711" s="30" t="s">
        <v>5267</v>
      </c>
      <c r="G1711" s="30" t="s">
        <v>4912</v>
      </c>
      <c r="H1711" s="31" t="s">
        <v>1845</v>
      </c>
      <c r="I1711" s="31" t="s">
        <v>48</v>
      </c>
      <c r="J1711" s="32">
        <v>412533</v>
      </c>
      <c r="K1711" s="33">
        <f t="shared" si="301"/>
        <v>84.167007348239451</v>
      </c>
      <c r="L1711" s="33">
        <v>401464</v>
      </c>
      <c r="M1711" s="33">
        <v>0</v>
      </c>
      <c r="N1711" s="33">
        <v>0</v>
      </c>
      <c r="O1711" s="33">
        <v>0</v>
      </c>
      <c r="P1711" s="33">
        <f t="shared" si="302"/>
        <v>412533</v>
      </c>
      <c r="Q1711" s="33">
        <f t="shared" si="303"/>
        <v>84.167007348239451</v>
      </c>
      <c r="R1711" s="33">
        <f t="shared" si="304"/>
        <v>401464</v>
      </c>
      <c r="S1711" s="33"/>
      <c r="T1711" s="30" t="str">
        <f t="shared" si="305"/>
        <v>COP</v>
      </c>
      <c r="U1711" s="33">
        <v>0</v>
      </c>
      <c r="V1711" s="33">
        <v>0</v>
      </c>
      <c r="W1711" s="33">
        <v>0</v>
      </c>
      <c r="X1711" s="33">
        <f t="shared" si="306"/>
        <v>412533</v>
      </c>
      <c r="Y1711" s="33">
        <f t="shared" si="307"/>
        <v>84.167007348239451</v>
      </c>
      <c r="Z1711" s="33">
        <f t="shared" si="308"/>
        <v>401464</v>
      </c>
      <c r="AA1711" s="34">
        <f t="shared" si="309"/>
        <v>9.8990618876226625E-06</v>
      </c>
      <c r="AB1711" s="33" t="s">
        <v>252</v>
      </c>
      <c r="AC1711" s="35">
        <v>44950</v>
      </c>
      <c r="AD1711" s="33">
        <v>60</v>
      </c>
      <c r="AE1711" s="36">
        <f t="shared" si="310"/>
        <v>45010</v>
      </c>
    </row>
    <row r="1712" spans="2:31" ht="14.5" hidden="1">
      <c r="B1712" s="29" t="s">
        <v>1827</v>
      </c>
      <c r="C1712" s="30" t="str">
        <f t="shared" si="300"/>
        <v>(Acreedores quirografarios)</v>
      </c>
      <c r="D1712" s="30">
        <v>5</v>
      </c>
      <c r="E1712" s="30" t="s">
        <v>5266</v>
      </c>
      <c r="F1712" s="30" t="s">
        <v>5267</v>
      </c>
      <c r="G1712" s="30" t="s">
        <v>4912</v>
      </c>
      <c r="H1712" s="31" t="s">
        <v>1846</v>
      </c>
      <c r="I1712" s="31" t="s">
        <v>48</v>
      </c>
      <c r="J1712" s="32">
        <v>1051826</v>
      </c>
      <c r="K1712" s="33">
        <f t="shared" si="301"/>
        <v>215.23276413304399</v>
      </c>
      <c r="L1712" s="33">
        <v>1026628</v>
      </c>
      <c r="M1712" s="33">
        <v>0</v>
      </c>
      <c r="N1712" s="33">
        <v>0</v>
      </c>
      <c r="O1712" s="33">
        <v>0</v>
      </c>
      <c r="P1712" s="33">
        <f t="shared" si="302"/>
        <v>1051826</v>
      </c>
      <c r="Q1712" s="33">
        <f t="shared" si="303"/>
        <v>215.23276413304399</v>
      </c>
      <c r="R1712" s="33">
        <f t="shared" si="304"/>
        <v>1026628</v>
      </c>
      <c r="S1712" s="38"/>
      <c r="T1712" s="30" t="str">
        <f t="shared" si="305"/>
        <v>COP</v>
      </c>
      <c r="U1712" s="33">
        <v>0</v>
      </c>
      <c r="V1712" s="33">
        <v>0</v>
      </c>
      <c r="W1712" s="33">
        <v>0</v>
      </c>
      <c r="X1712" s="33">
        <f t="shared" si="306"/>
        <v>1051826</v>
      </c>
      <c r="Y1712" s="33">
        <f t="shared" si="307"/>
        <v>215.23276413304399</v>
      </c>
      <c r="Z1712" s="33">
        <f t="shared" si="308"/>
        <v>1026628</v>
      </c>
      <c r="AA1712" s="34">
        <f t="shared" si="309"/>
        <v>2.5313986079863396E-05</v>
      </c>
      <c r="AB1712" s="33" t="s">
        <v>252</v>
      </c>
      <c r="AC1712" s="35">
        <v>44950</v>
      </c>
      <c r="AD1712" s="33">
        <v>60</v>
      </c>
      <c r="AE1712" s="36">
        <f t="shared" si="310"/>
        <v>45010</v>
      </c>
    </row>
    <row r="1713" spans="2:31" ht="14.5" hidden="1">
      <c r="B1713" s="29" t="s">
        <v>1847</v>
      </c>
      <c r="C1713" s="30" t="str">
        <f t="shared" si="300"/>
        <v>(Acreedores quirografarios)</v>
      </c>
      <c r="D1713" s="30">
        <v>5</v>
      </c>
      <c r="E1713" s="30" t="s">
        <v>5268</v>
      </c>
      <c r="F1713" s="30" t="s">
        <v>5269</v>
      </c>
      <c r="G1713" s="30" t="s">
        <v>4846</v>
      </c>
      <c r="H1713" s="31" t="s">
        <v>1848</v>
      </c>
      <c r="I1713" s="31" t="s">
        <v>48</v>
      </c>
      <c r="J1713" s="32">
        <v>1360247</v>
      </c>
      <c r="K1713" s="33">
        <f t="shared" si="301"/>
        <v>251.98549220625384</v>
      </c>
      <c r="L1713" s="33">
        <v>1201933</v>
      </c>
      <c r="M1713" s="33">
        <v>0</v>
      </c>
      <c r="N1713" s="33">
        <v>0</v>
      </c>
      <c r="O1713" s="33">
        <v>0</v>
      </c>
      <c r="P1713" s="33">
        <f t="shared" si="302"/>
        <v>1360247</v>
      </c>
      <c r="Q1713" s="33">
        <f t="shared" si="303"/>
        <v>251.98549220625384</v>
      </c>
      <c r="R1713" s="33">
        <f t="shared" si="304"/>
        <v>1201933</v>
      </c>
      <c r="S1713" s="33"/>
      <c r="T1713" s="30" t="str">
        <f t="shared" si="305"/>
        <v>COP</v>
      </c>
      <c r="U1713" s="33">
        <v>0</v>
      </c>
      <c r="V1713" s="33">
        <v>0</v>
      </c>
      <c r="W1713" s="33">
        <v>0</v>
      </c>
      <c r="X1713" s="33">
        <f t="shared" si="306"/>
        <v>1360247</v>
      </c>
      <c r="Y1713" s="33">
        <f t="shared" si="307"/>
        <v>251.98549220625384</v>
      </c>
      <c r="Z1713" s="33">
        <f t="shared" si="308"/>
        <v>1201933</v>
      </c>
      <c r="AA1713" s="34">
        <f t="shared" si="309"/>
        <v>2.9636553095111813E-05</v>
      </c>
      <c r="AB1713" s="33" t="s">
        <v>5085</v>
      </c>
      <c r="AC1713" s="35">
        <v>44960</v>
      </c>
      <c r="AD1713" s="33">
        <v>60</v>
      </c>
      <c r="AE1713" s="36">
        <f t="shared" si="310"/>
        <v>45020</v>
      </c>
    </row>
    <row r="1714" spans="2:31" ht="14.5" hidden="1">
      <c r="B1714" s="29" t="s">
        <v>1847</v>
      </c>
      <c r="C1714" s="30" t="str">
        <f t="shared" si="300"/>
        <v>(Acreedores quirografarios)</v>
      </c>
      <c r="D1714" s="30">
        <v>5</v>
      </c>
      <c r="E1714" s="30" t="s">
        <v>5268</v>
      </c>
      <c r="F1714" s="30" t="s">
        <v>5269</v>
      </c>
      <c r="G1714" s="30" t="s">
        <v>4846</v>
      </c>
      <c r="H1714" s="31" t="s">
        <v>1849</v>
      </c>
      <c r="I1714" s="31" t="s">
        <v>48</v>
      </c>
      <c r="J1714" s="32">
        <v>5153454</v>
      </c>
      <c r="K1714" s="33">
        <f t="shared" si="301"/>
        <v>954.67593320544665</v>
      </c>
      <c r="L1714" s="33">
        <v>4553661</v>
      </c>
      <c r="M1714" s="33">
        <v>0</v>
      </c>
      <c r="N1714" s="33">
        <v>0</v>
      </c>
      <c r="O1714" s="33">
        <v>0</v>
      </c>
      <c r="P1714" s="33">
        <f t="shared" si="302"/>
        <v>5153454</v>
      </c>
      <c r="Q1714" s="33">
        <f t="shared" si="303"/>
        <v>954.67593320544665</v>
      </c>
      <c r="R1714" s="33">
        <f t="shared" si="304"/>
        <v>4553661</v>
      </c>
      <c r="S1714" s="33"/>
      <c r="T1714" s="30" t="str">
        <f t="shared" si="305"/>
        <v>COP</v>
      </c>
      <c r="U1714" s="33">
        <v>0</v>
      </c>
      <c r="V1714" s="33">
        <v>0</v>
      </c>
      <c r="W1714" s="33">
        <v>0</v>
      </c>
      <c r="X1714" s="33">
        <f t="shared" si="306"/>
        <v>5153454</v>
      </c>
      <c r="Y1714" s="33">
        <f t="shared" si="307"/>
        <v>954.67593320544665</v>
      </c>
      <c r="Z1714" s="33">
        <f t="shared" si="308"/>
        <v>4553661</v>
      </c>
      <c r="AA1714" s="34">
        <f t="shared" si="309"/>
        <v>0.00011228147991913022</v>
      </c>
      <c r="AB1714" s="33" t="s">
        <v>5085</v>
      </c>
      <c r="AC1714" s="35">
        <v>44960</v>
      </c>
      <c r="AD1714" s="33">
        <v>60</v>
      </c>
      <c r="AE1714" s="36">
        <f t="shared" si="310"/>
        <v>45020</v>
      </c>
    </row>
    <row r="1715" spans="2:31" ht="14.5" hidden="1">
      <c r="B1715" s="29" t="s">
        <v>1847</v>
      </c>
      <c r="C1715" s="30" t="str">
        <f t="shared" si="300"/>
        <v>(Acreedores quirografarios)</v>
      </c>
      <c r="D1715" s="30">
        <v>5</v>
      </c>
      <c r="E1715" s="30" t="s">
        <v>5268</v>
      </c>
      <c r="F1715" s="30" t="s">
        <v>5269</v>
      </c>
      <c r="G1715" s="30" t="s">
        <v>4846</v>
      </c>
      <c r="H1715" s="31" t="s">
        <v>1850</v>
      </c>
      <c r="I1715" s="31" t="s">
        <v>48</v>
      </c>
      <c r="J1715" s="32">
        <v>14226029</v>
      </c>
      <c r="K1715" s="33">
        <f t="shared" si="301"/>
        <v>2635.3681981613677</v>
      </c>
      <c r="L1715" s="33">
        <v>12570311</v>
      </c>
      <c r="M1715" s="33">
        <v>0</v>
      </c>
      <c r="N1715" s="33">
        <v>0</v>
      </c>
      <c r="O1715" s="33">
        <v>0</v>
      </c>
      <c r="P1715" s="33">
        <f t="shared" si="302"/>
        <v>14226029</v>
      </c>
      <c r="Q1715" s="33">
        <f t="shared" si="303"/>
        <v>2635.3681981613677</v>
      </c>
      <c r="R1715" s="33">
        <f t="shared" si="304"/>
        <v>12570311</v>
      </c>
      <c r="S1715" s="33"/>
      <c r="T1715" s="30" t="str">
        <f t="shared" si="305"/>
        <v>COP</v>
      </c>
      <c r="U1715" s="33">
        <v>0</v>
      </c>
      <c r="V1715" s="33">
        <v>0</v>
      </c>
      <c r="W1715" s="33">
        <v>0</v>
      </c>
      <c r="X1715" s="33">
        <f t="shared" si="306"/>
        <v>14226029</v>
      </c>
      <c r="Y1715" s="33">
        <f t="shared" si="307"/>
        <v>2635.3681981613677</v>
      </c>
      <c r="Z1715" s="33">
        <f t="shared" si="308"/>
        <v>12570311</v>
      </c>
      <c r="AA1715" s="34">
        <f t="shared" si="309"/>
        <v>0.00030995129460092041</v>
      </c>
      <c r="AB1715" s="33" t="s">
        <v>5085</v>
      </c>
      <c r="AC1715" s="35">
        <v>44960</v>
      </c>
      <c r="AD1715" s="33">
        <v>60</v>
      </c>
      <c r="AE1715" s="36">
        <f t="shared" si="310"/>
        <v>45020</v>
      </c>
    </row>
    <row r="1716" spans="2:31" ht="14.5" hidden="1">
      <c r="B1716" s="29" t="s">
        <v>1851</v>
      </c>
      <c r="C1716" s="30" t="str">
        <f t="shared" si="300"/>
        <v>(Acreedores quirografarios)</v>
      </c>
      <c r="D1716" s="30">
        <v>5</v>
      </c>
      <c r="E1716" s="30" t="s">
        <v>5270</v>
      </c>
      <c r="F1716" s="30" t="s">
        <v>5271</v>
      </c>
      <c r="G1716" s="30" t="s">
        <v>3909</v>
      </c>
      <c r="H1716" s="31" t="s">
        <v>1852</v>
      </c>
      <c r="I1716" s="31" t="s">
        <v>48</v>
      </c>
      <c r="J1716" s="32">
        <v>-86664</v>
      </c>
      <c r="K1716" s="33">
        <f t="shared" si="301"/>
        <v>-18.169124815245763</v>
      </c>
      <c r="L1716" s="33">
        <v>-86664</v>
      </c>
      <c r="M1716" s="33">
        <v>0</v>
      </c>
      <c r="N1716" s="33">
        <v>0</v>
      </c>
      <c r="O1716" s="33">
        <v>0</v>
      </c>
      <c r="P1716" s="33">
        <f t="shared" si="302"/>
        <v>-86664</v>
      </c>
      <c r="Q1716" s="33">
        <f t="shared" si="303"/>
        <v>-18.169124815245763</v>
      </c>
      <c r="R1716" s="33">
        <f t="shared" si="304"/>
        <v>-86664</v>
      </c>
      <c r="S1716" s="33"/>
      <c r="T1716" s="30" t="str">
        <f t="shared" si="305"/>
        <v>COP</v>
      </c>
      <c r="U1716" s="33">
        <v>0</v>
      </c>
      <c r="V1716" s="33">
        <v>0</v>
      </c>
      <c r="W1716" s="33">
        <v>0</v>
      </c>
      <c r="X1716" s="33">
        <f t="shared" si="306"/>
        <v>-86664</v>
      </c>
      <c r="Y1716" s="33">
        <f t="shared" si="307"/>
        <v>-18.169124815245763</v>
      </c>
      <c r="Z1716" s="33">
        <f t="shared" si="308"/>
        <v>-86664</v>
      </c>
      <c r="AA1716" s="34">
        <f t="shared" si="309"/>
        <v>-2.1369096592195821E-06</v>
      </c>
      <c r="AB1716" s="33" t="s">
        <v>953</v>
      </c>
      <c r="AC1716" s="35">
        <v>44901</v>
      </c>
      <c r="AD1716" s="33">
        <v>60</v>
      </c>
      <c r="AE1716" s="36">
        <f t="shared" si="310"/>
        <v>44961</v>
      </c>
    </row>
    <row r="1717" spans="2:31" ht="14.5" hidden="1">
      <c r="B1717" s="29" t="s">
        <v>1851</v>
      </c>
      <c r="C1717" s="30" t="str">
        <f t="shared" si="300"/>
        <v>(Acreedores quirografarios)</v>
      </c>
      <c r="D1717" s="30">
        <v>5</v>
      </c>
      <c r="E1717" s="30" t="s">
        <v>5270</v>
      </c>
      <c r="F1717" s="30" t="s">
        <v>5271</v>
      </c>
      <c r="G1717" s="30" t="s">
        <v>3909</v>
      </c>
      <c r="H1717" s="31" t="s">
        <v>1853</v>
      </c>
      <c r="I1717" s="31" t="s">
        <v>48</v>
      </c>
      <c r="J1717" s="32">
        <v>37366000</v>
      </c>
      <c r="K1717" s="33">
        <f t="shared" si="301"/>
        <v>6876.6187615962763</v>
      </c>
      <c r="L1717" s="33">
        <v>32800440</v>
      </c>
      <c r="M1717" s="33">
        <v>0</v>
      </c>
      <c r="N1717" s="33">
        <v>0</v>
      </c>
      <c r="O1717" s="33">
        <v>0</v>
      </c>
      <c r="P1717" s="33">
        <f t="shared" si="302"/>
        <v>37366000</v>
      </c>
      <c r="Q1717" s="33">
        <f t="shared" si="303"/>
        <v>6876.6187615962763</v>
      </c>
      <c r="R1717" s="33">
        <f t="shared" si="304"/>
        <v>32800440</v>
      </c>
      <c r="S1717" s="33"/>
      <c r="T1717" s="30" t="str">
        <f t="shared" si="305"/>
        <v>COP</v>
      </c>
      <c r="U1717" s="33">
        <v>0</v>
      </c>
      <c r="V1717" s="33">
        <v>0</v>
      </c>
      <c r="W1717" s="33">
        <v>0</v>
      </c>
      <c r="X1717" s="33">
        <f t="shared" si="306"/>
        <v>37366000</v>
      </c>
      <c r="Y1717" s="33">
        <f t="shared" si="307"/>
        <v>6876.6187615962763</v>
      </c>
      <c r="Z1717" s="33">
        <f t="shared" si="308"/>
        <v>32800440</v>
      </c>
      <c r="AA1717" s="34">
        <f t="shared" si="309"/>
        <v>0.00080877385145680279</v>
      </c>
      <c r="AB1717" s="33" t="s">
        <v>953</v>
      </c>
      <c r="AC1717" s="35">
        <v>44901</v>
      </c>
      <c r="AD1717" s="33">
        <v>60</v>
      </c>
      <c r="AE1717" s="36">
        <f t="shared" si="310"/>
        <v>44961</v>
      </c>
    </row>
    <row r="1718" spans="2:31" ht="14.5" hidden="1">
      <c r="B1718" s="29" t="s">
        <v>1854</v>
      </c>
      <c r="C1718" s="30" t="str">
        <f t="shared" si="311" ref="C1718:C1779">+IF(D1718=1,$A$4,IF(D1718=2,$A$5,IF(D1718=3,$A$6,IF(D1718=4,$A$7,IF(D1718=5,$A$8,IF(D1718=6,$A$9,))))))</f>
        <v>(Proveedores estratégicos)</v>
      </c>
      <c r="D1718" s="30">
        <v>4</v>
      </c>
      <c r="E1718" s="30" t="s">
        <v>5272</v>
      </c>
      <c r="F1718" s="30" t="s">
        <v>5273</v>
      </c>
      <c r="G1718" s="30" t="s">
        <v>4770</v>
      </c>
      <c r="H1718" s="31" t="s">
        <v>1855</v>
      </c>
      <c r="I1718" s="31" t="s">
        <v>48</v>
      </c>
      <c r="J1718" s="32">
        <v>27744684</v>
      </c>
      <c r="K1718" s="33">
        <f t="shared" si="312" ref="K1718:K1779">+IF(I1718="USD",J1718,L1718/$L$3)</f>
        <v>5816.67851190289</v>
      </c>
      <c r="L1718" s="33">
        <v>27744684</v>
      </c>
      <c r="M1718" s="33">
        <v>0</v>
      </c>
      <c r="N1718" s="33">
        <v>0</v>
      </c>
      <c r="O1718" s="33">
        <v>0</v>
      </c>
      <c r="P1718" s="33">
        <f t="shared" si="313" ref="P1718:P1779">+J1718+M1718</f>
        <v>27744684</v>
      </c>
      <c r="Q1718" s="33">
        <f t="shared" si="314" ref="Q1718:Q1779">+K1718+N1718</f>
        <v>5816.67851190289</v>
      </c>
      <c r="R1718" s="33">
        <f t="shared" si="315" ref="R1718:R1779">+L1718+O1718</f>
        <v>27744684</v>
      </c>
      <c r="S1718" s="33"/>
      <c r="T1718" s="30" t="str">
        <f t="shared" si="316" ref="T1718:T1779">+I1718</f>
        <v>COP</v>
      </c>
      <c r="U1718" s="33">
        <v>0</v>
      </c>
      <c r="V1718" s="33">
        <v>0</v>
      </c>
      <c r="W1718" s="33">
        <v>0</v>
      </c>
      <c r="X1718" s="33">
        <f t="shared" si="317" ref="X1718:X1779">+P1718+U1718</f>
        <v>27744684</v>
      </c>
      <c r="Y1718" s="33">
        <f t="shared" si="318" ref="Y1718:Y1779">+Q1718+V1718</f>
        <v>5816.67851190289</v>
      </c>
      <c r="Z1718" s="33">
        <f t="shared" si="319" ref="Z1718:Z1779">+R1718+W1718</f>
        <v>27744684</v>
      </c>
      <c r="AA1718" s="34">
        <f t="shared" si="320" ref="AA1718:AA1779">+IF(D1718=1,Z1718/$C$4,IF(D1718=2,Z1718/$C$5,IF(D1718=3,Z1718/$C$6,IF(D1718=4,Z1718/$C$7,IF(D1718=5,Z1718/$C$8,IF(D1718=6,Z1718/$C$9))))))</f>
        <v>4.0006400168494373E-05</v>
      </c>
      <c r="AB1718" s="33" t="s">
        <v>4987</v>
      </c>
      <c r="AC1718" s="35">
        <v>44953</v>
      </c>
      <c r="AD1718" s="33">
        <v>14</v>
      </c>
      <c r="AE1718" s="36">
        <f t="shared" si="310"/>
        <v>44967</v>
      </c>
    </row>
    <row r="1719" spans="2:31" ht="14.5" hidden="1">
      <c r="B1719" s="29" t="s">
        <v>1854</v>
      </c>
      <c r="C1719" s="30" t="str">
        <f t="shared" si="311"/>
        <v>(Proveedores estratégicos)</v>
      </c>
      <c r="D1719" s="30">
        <v>4</v>
      </c>
      <c r="E1719" s="30" t="s">
        <v>5272</v>
      </c>
      <c r="F1719" s="30" t="s">
        <v>5273</v>
      </c>
      <c r="G1719" s="30" t="s">
        <v>4770</v>
      </c>
      <c r="H1719" s="31" t="s">
        <v>1856</v>
      </c>
      <c r="I1719" s="31" t="s">
        <v>48</v>
      </c>
      <c r="J1719" s="32">
        <v>80647047</v>
      </c>
      <c r="K1719" s="33">
        <f t="shared" si="312"/>
        <v>16907.669423566778</v>
      </c>
      <c r="L1719" s="33">
        <v>80647047</v>
      </c>
      <c r="M1719" s="33">
        <v>0</v>
      </c>
      <c r="N1719" s="33">
        <v>0</v>
      </c>
      <c r="O1719" s="33">
        <v>0</v>
      </c>
      <c r="P1719" s="33">
        <f t="shared" si="313"/>
        <v>80647047</v>
      </c>
      <c r="Q1719" s="33">
        <f t="shared" si="314"/>
        <v>16907.669423566778</v>
      </c>
      <c r="R1719" s="33">
        <f t="shared" si="315"/>
        <v>80647047</v>
      </c>
      <c r="S1719" s="33"/>
      <c r="T1719" s="30" t="str">
        <f t="shared" si="316"/>
        <v>COP</v>
      </c>
      <c r="U1719" s="33">
        <v>0</v>
      </c>
      <c r="V1719" s="33">
        <v>0</v>
      </c>
      <c r="W1719" s="33">
        <v>0</v>
      </c>
      <c r="X1719" s="33">
        <f t="shared" si="317"/>
        <v>80647047</v>
      </c>
      <c r="Y1719" s="33">
        <f t="shared" si="318"/>
        <v>16907.669423566778</v>
      </c>
      <c r="Z1719" s="33">
        <f t="shared" si="319"/>
        <v>80647047</v>
      </c>
      <c r="AA1719" s="34">
        <f t="shared" si="320"/>
        <v>0.00011628887302120196</v>
      </c>
      <c r="AB1719" s="33" t="s">
        <v>4987</v>
      </c>
      <c r="AC1719" s="35">
        <v>44953</v>
      </c>
      <c r="AD1719" s="33">
        <v>14</v>
      </c>
      <c r="AE1719" s="36">
        <f t="shared" si="310"/>
        <v>44967</v>
      </c>
    </row>
    <row r="1720" spans="2:31" ht="14.5" hidden="1">
      <c r="B1720" s="29" t="s">
        <v>1854</v>
      </c>
      <c r="C1720" s="30" t="str">
        <f t="shared" si="311"/>
        <v>(Proveedores estratégicos)</v>
      </c>
      <c r="D1720" s="30">
        <v>4</v>
      </c>
      <c r="E1720" s="30" t="s">
        <v>5272</v>
      </c>
      <c r="F1720" s="30" t="s">
        <v>5273</v>
      </c>
      <c r="G1720" s="30" t="s">
        <v>4770</v>
      </c>
      <c r="H1720" s="31" t="s">
        <v>1857</v>
      </c>
      <c r="I1720" s="31" t="s">
        <v>48</v>
      </c>
      <c r="J1720" s="32">
        <v>39142500</v>
      </c>
      <c r="K1720" s="33">
        <f t="shared" si="312"/>
        <v>8206.2329004056719</v>
      </c>
      <c r="L1720" s="33">
        <v>39142500</v>
      </c>
      <c r="M1720" s="33">
        <v>0</v>
      </c>
      <c r="N1720" s="33">
        <v>0</v>
      </c>
      <c r="O1720" s="33">
        <v>0</v>
      </c>
      <c r="P1720" s="33">
        <f t="shared" si="313"/>
        <v>39142500</v>
      </c>
      <c r="Q1720" s="33">
        <f t="shared" si="314"/>
        <v>8206.2329004056719</v>
      </c>
      <c r="R1720" s="33">
        <f t="shared" si="315"/>
        <v>39142500</v>
      </c>
      <c r="S1720" s="33"/>
      <c r="T1720" s="30" t="str">
        <f t="shared" si="316"/>
        <v>COP</v>
      </c>
      <c r="U1720" s="33">
        <v>0</v>
      </c>
      <c r="V1720" s="33">
        <v>0</v>
      </c>
      <c r="W1720" s="33">
        <v>0</v>
      </c>
      <c r="X1720" s="33">
        <f t="shared" si="317"/>
        <v>39142500</v>
      </c>
      <c r="Y1720" s="33">
        <f t="shared" si="318"/>
        <v>8206.2329004056719</v>
      </c>
      <c r="Z1720" s="33">
        <f t="shared" si="319"/>
        <v>39142500</v>
      </c>
      <c r="AA1720" s="34">
        <f t="shared" si="320"/>
        <v>5.6441461672271739E-05</v>
      </c>
      <c r="AB1720" s="33" t="s">
        <v>4987</v>
      </c>
      <c r="AC1720" s="35">
        <v>44953</v>
      </c>
      <c r="AD1720" s="33">
        <v>14</v>
      </c>
      <c r="AE1720" s="36">
        <f t="shared" si="310"/>
        <v>44967</v>
      </c>
    </row>
    <row r="1721" spans="2:31" ht="14.5" hidden="1">
      <c r="B1721" s="29" t="s">
        <v>1854</v>
      </c>
      <c r="C1721" s="30" t="str">
        <f t="shared" si="311"/>
        <v>(Proveedores estratégicos)</v>
      </c>
      <c r="D1721" s="30">
        <v>4</v>
      </c>
      <c r="E1721" s="30" t="s">
        <v>5272</v>
      </c>
      <c r="F1721" s="30" t="s">
        <v>5273</v>
      </c>
      <c r="G1721" s="30" t="s">
        <v>4770</v>
      </c>
      <c r="H1721" s="31" t="s">
        <v>1858</v>
      </c>
      <c r="I1721" s="31" t="s">
        <v>48</v>
      </c>
      <c r="J1721" s="32">
        <v>151902143</v>
      </c>
      <c r="K1721" s="33">
        <f t="shared" si="312"/>
        <v>31846.314454332944</v>
      </c>
      <c r="L1721" s="33">
        <v>151902143</v>
      </c>
      <c r="M1721" s="33">
        <v>0</v>
      </c>
      <c r="N1721" s="33">
        <v>0</v>
      </c>
      <c r="O1721" s="33">
        <v>0</v>
      </c>
      <c r="P1721" s="33">
        <f t="shared" si="313"/>
        <v>151902143</v>
      </c>
      <c r="Q1721" s="33">
        <f t="shared" si="314"/>
        <v>31846.314454332944</v>
      </c>
      <c r="R1721" s="33">
        <f t="shared" si="315"/>
        <v>151902143</v>
      </c>
      <c r="S1721" s="33"/>
      <c r="T1721" s="30" t="str">
        <f t="shared" si="316"/>
        <v>COP</v>
      </c>
      <c r="U1721" s="33">
        <v>0</v>
      </c>
      <c r="V1721" s="33">
        <v>0</v>
      </c>
      <c r="W1721" s="33">
        <v>0</v>
      </c>
      <c r="X1721" s="33">
        <f t="shared" si="317"/>
        <v>151902143</v>
      </c>
      <c r="Y1721" s="33">
        <f t="shared" si="318"/>
        <v>31846.314454332944</v>
      </c>
      <c r="Z1721" s="33">
        <f t="shared" si="319"/>
        <v>151902143</v>
      </c>
      <c r="AA1721" s="34">
        <f t="shared" si="320"/>
        <v>0.00021903503818280489</v>
      </c>
      <c r="AB1721" s="33" t="s">
        <v>4987</v>
      </c>
      <c r="AC1721" s="35">
        <v>44953</v>
      </c>
      <c r="AD1721" s="33">
        <v>14</v>
      </c>
      <c r="AE1721" s="36">
        <f t="shared" si="310"/>
        <v>44967</v>
      </c>
    </row>
    <row r="1722" spans="2:31" ht="14.5" hidden="1">
      <c r="B1722" s="29" t="s">
        <v>1854</v>
      </c>
      <c r="C1722" s="30" t="str">
        <f t="shared" si="311"/>
        <v>(Proveedores estratégicos)</v>
      </c>
      <c r="D1722" s="30">
        <v>4</v>
      </c>
      <c r="E1722" s="30" t="s">
        <v>5272</v>
      </c>
      <c r="F1722" s="30" t="s">
        <v>5273</v>
      </c>
      <c r="G1722" s="30" t="s">
        <v>4770</v>
      </c>
      <c r="H1722" s="31" t="s">
        <v>1859</v>
      </c>
      <c r="I1722" s="31" t="s">
        <v>48</v>
      </c>
      <c r="J1722" s="32">
        <v>146646615</v>
      </c>
      <c r="K1722" s="33">
        <f t="shared" si="312"/>
        <v>30744.491965156136</v>
      </c>
      <c r="L1722" s="33">
        <v>146646615</v>
      </c>
      <c r="M1722" s="33">
        <v>0</v>
      </c>
      <c r="N1722" s="33">
        <v>0</v>
      </c>
      <c r="O1722" s="33">
        <v>0</v>
      </c>
      <c r="P1722" s="33">
        <f t="shared" si="313"/>
        <v>146646615</v>
      </c>
      <c r="Q1722" s="33">
        <f t="shared" si="314"/>
        <v>30744.491965156136</v>
      </c>
      <c r="R1722" s="33">
        <f t="shared" si="315"/>
        <v>146646615</v>
      </c>
      <c r="S1722" s="33"/>
      <c r="T1722" s="30" t="str">
        <f t="shared" si="316"/>
        <v>COP</v>
      </c>
      <c r="U1722" s="33">
        <v>0</v>
      </c>
      <c r="V1722" s="33">
        <v>0</v>
      </c>
      <c r="W1722" s="33">
        <v>0</v>
      </c>
      <c r="X1722" s="33">
        <f t="shared" si="317"/>
        <v>146646615</v>
      </c>
      <c r="Y1722" s="33">
        <f t="shared" si="318"/>
        <v>30744.491965156136</v>
      </c>
      <c r="Z1722" s="33">
        <f t="shared" si="319"/>
        <v>146646615</v>
      </c>
      <c r="AA1722" s="34">
        <f t="shared" si="320"/>
        <v>0.00021145683847201608</v>
      </c>
      <c r="AB1722" s="33" t="s">
        <v>4987</v>
      </c>
      <c r="AC1722" s="35">
        <v>44955</v>
      </c>
      <c r="AD1722" s="33">
        <v>14</v>
      </c>
      <c r="AE1722" s="36">
        <f t="shared" si="321" ref="AE1722:AE1785">+AD1722+AC1722</f>
        <v>44969</v>
      </c>
    </row>
    <row r="1723" spans="2:31" ht="14.5" hidden="1">
      <c r="B1723" s="29" t="s">
        <v>1854</v>
      </c>
      <c r="C1723" s="30" t="str">
        <f t="shared" si="311"/>
        <v>(Proveedores estratégicos)</v>
      </c>
      <c r="D1723" s="30">
        <v>4</v>
      </c>
      <c r="E1723" s="30" t="s">
        <v>5272</v>
      </c>
      <c r="F1723" s="30" t="s">
        <v>5273</v>
      </c>
      <c r="G1723" s="30" t="s">
        <v>4770</v>
      </c>
      <c r="H1723" s="31" t="s">
        <v>1860</v>
      </c>
      <c r="I1723" s="31" t="s">
        <v>48</v>
      </c>
      <c r="J1723" s="32">
        <v>79219872</v>
      </c>
      <c r="K1723" s="33">
        <f t="shared" si="312"/>
        <v>16608.461901317649</v>
      </c>
      <c r="L1723" s="33">
        <v>79219872</v>
      </c>
      <c r="M1723" s="33">
        <v>0</v>
      </c>
      <c r="N1723" s="33">
        <v>0</v>
      </c>
      <c r="O1723" s="33">
        <v>0</v>
      </c>
      <c r="P1723" s="33">
        <f t="shared" si="313"/>
        <v>79219872</v>
      </c>
      <c r="Q1723" s="33">
        <f t="shared" si="314"/>
        <v>16608.461901317649</v>
      </c>
      <c r="R1723" s="33">
        <f t="shared" si="315"/>
        <v>79219872</v>
      </c>
      <c r="S1723" s="38"/>
      <c r="T1723" s="30" t="str">
        <f t="shared" si="316"/>
        <v>COP</v>
      </c>
      <c r="U1723" s="33">
        <v>0</v>
      </c>
      <c r="V1723" s="33">
        <v>0</v>
      </c>
      <c r="W1723" s="33">
        <v>0</v>
      </c>
      <c r="X1723" s="33">
        <f t="shared" si="317"/>
        <v>79219872</v>
      </c>
      <c r="Y1723" s="33">
        <f t="shared" si="318"/>
        <v>16608.461901317649</v>
      </c>
      <c r="Z1723" s="33">
        <f t="shared" si="319"/>
        <v>79219872</v>
      </c>
      <c r="AA1723" s="34">
        <f t="shared" si="320"/>
        <v>0.00011423096044377015</v>
      </c>
      <c r="AB1723" s="33" t="s">
        <v>4987</v>
      </c>
      <c r="AC1723" s="35">
        <v>44955</v>
      </c>
      <c r="AD1723" s="33">
        <v>14</v>
      </c>
      <c r="AE1723" s="36">
        <f t="shared" si="321"/>
        <v>44969</v>
      </c>
    </row>
    <row r="1724" spans="2:31" ht="14.5" hidden="1">
      <c r="B1724" s="29" t="s">
        <v>1854</v>
      </c>
      <c r="C1724" s="30" t="str">
        <f t="shared" si="311"/>
        <v>(Proveedores estratégicos)</v>
      </c>
      <c r="D1724" s="30">
        <v>4</v>
      </c>
      <c r="E1724" s="30" t="s">
        <v>5272</v>
      </c>
      <c r="F1724" s="30" t="s">
        <v>5273</v>
      </c>
      <c r="G1724" s="30" t="s">
        <v>4770</v>
      </c>
      <c r="H1724" s="31" t="s">
        <v>1861</v>
      </c>
      <c r="I1724" s="31" t="s">
        <v>48</v>
      </c>
      <c r="J1724" s="32">
        <v>33769530</v>
      </c>
      <c r="K1724" s="33">
        <f t="shared" si="312"/>
        <v>7079.7886725997669</v>
      </c>
      <c r="L1724" s="33">
        <v>33769530</v>
      </c>
      <c r="M1724" s="33">
        <v>0</v>
      </c>
      <c r="N1724" s="33">
        <v>0</v>
      </c>
      <c r="O1724" s="33">
        <v>0</v>
      </c>
      <c r="P1724" s="33">
        <f t="shared" si="313"/>
        <v>33769530</v>
      </c>
      <c r="Q1724" s="33">
        <f t="shared" si="314"/>
        <v>7079.7886725997669</v>
      </c>
      <c r="R1724" s="33">
        <f t="shared" si="315"/>
        <v>33769530</v>
      </c>
      <c r="S1724" s="33"/>
      <c r="T1724" s="30" t="str">
        <f t="shared" si="316"/>
        <v>COP</v>
      </c>
      <c r="U1724" s="33">
        <v>0</v>
      </c>
      <c r="V1724" s="33">
        <v>0</v>
      </c>
      <c r="W1724" s="33">
        <v>0</v>
      </c>
      <c r="X1724" s="33">
        <f t="shared" si="317"/>
        <v>33769530</v>
      </c>
      <c r="Y1724" s="33">
        <f t="shared" si="318"/>
        <v>7079.7886725997669</v>
      </c>
      <c r="Z1724" s="33">
        <f t="shared" si="319"/>
        <v>33769530</v>
      </c>
      <c r="AA1724" s="34">
        <f t="shared" si="320"/>
        <v>4.8693916668215641E-05</v>
      </c>
      <c r="AB1724" s="33" t="s">
        <v>4987</v>
      </c>
      <c r="AC1724" s="35">
        <v>44955</v>
      </c>
      <c r="AD1724" s="33">
        <v>14</v>
      </c>
      <c r="AE1724" s="36">
        <f t="shared" si="321"/>
        <v>44969</v>
      </c>
    </row>
    <row r="1725" spans="2:31" ht="14.5" hidden="1">
      <c r="B1725" s="29" t="s">
        <v>1854</v>
      </c>
      <c r="C1725" s="30" t="str">
        <f t="shared" si="311"/>
        <v>(Proveedores estratégicos)</v>
      </c>
      <c r="D1725" s="30">
        <v>4</v>
      </c>
      <c r="E1725" s="30" t="s">
        <v>5272</v>
      </c>
      <c r="F1725" s="30" t="s">
        <v>5273</v>
      </c>
      <c r="G1725" s="30" t="s">
        <v>4770</v>
      </c>
      <c r="H1725" s="31" t="s">
        <v>1862</v>
      </c>
      <c r="I1725" s="31" t="s">
        <v>48</v>
      </c>
      <c r="J1725" s="32">
        <v>42380385</v>
      </c>
      <c r="K1725" s="33">
        <f t="shared" si="312"/>
        <v>8885.056133840686</v>
      </c>
      <c r="L1725" s="33">
        <v>42380385</v>
      </c>
      <c r="M1725" s="33">
        <v>0</v>
      </c>
      <c r="N1725" s="33">
        <v>0</v>
      </c>
      <c r="O1725" s="33">
        <v>0</v>
      </c>
      <c r="P1725" s="33">
        <f t="shared" si="313"/>
        <v>42380385</v>
      </c>
      <c r="Q1725" s="33">
        <f t="shared" si="314"/>
        <v>8885.056133840686</v>
      </c>
      <c r="R1725" s="33">
        <f t="shared" si="315"/>
        <v>42380385</v>
      </c>
      <c r="S1725" s="33"/>
      <c r="T1725" s="30" t="str">
        <f t="shared" si="316"/>
        <v>COP</v>
      </c>
      <c r="U1725" s="33">
        <v>0</v>
      </c>
      <c r="V1725" s="33">
        <v>0</v>
      </c>
      <c r="W1725" s="33">
        <v>0</v>
      </c>
      <c r="X1725" s="33">
        <f t="shared" si="317"/>
        <v>42380385</v>
      </c>
      <c r="Y1725" s="33">
        <f t="shared" si="318"/>
        <v>8885.056133840686</v>
      </c>
      <c r="Z1725" s="33">
        <f t="shared" si="319"/>
        <v>42380385</v>
      </c>
      <c r="AA1725" s="34">
        <f t="shared" si="320"/>
        <v>6.1110324471702629E-05</v>
      </c>
      <c r="AB1725" s="33" t="s">
        <v>4987</v>
      </c>
      <c r="AC1725" s="35">
        <v>44955</v>
      </c>
      <c r="AD1725" s="33">
        <v>14</v>
      </c>
      <c r="AE1725" s="36">
        <f t="shared" si="321"/>
        <v>44969</v>
      </c>
    </row>
    <row r="1726" spans="2:31" ht="14.5" hidden="1">
      <c r="B1726" s="29" t="s">
        <v>1854</v>
      </c>
      <c r="C1726" s="30" t="str">
        <f t="shared" si="311"/>
        <v>(Proveedores estratégicos)</v>
      </c>
      <c r="D1726" s="30">
        <v>4</v>
      </c>
      <c r="E1726" s="30" t="s">
        <v>5272</v>
      </c>
      <c r="F1726" s="30" t="s">
        <v>5273</v>
      </c>
      <c r="G1726" s="30" t="s">
        <v>4770</v>
      </c>
      <c r="H1726" s="31" t="s">
        <v>1863</v>
      </c>
      <c r="I1726" s="31" t="s">
        <v>48</v>
      </c>
      <c r="J1726" s="32">
        <v>80286869</v>
      </c>
      <c r="K1726" s="33">
        <f t="shared" si="312"/>
        <v>16832.158034319735</v>
      </c>
      <c r="L1726" s="33">
        <v>80286869</v>
      </c>
      <c r="M1726" s="33">
        <v>0</v>
      </c>
      <c r="N1726" s="33">
        <v>0</v>
      </c>
      <c r="O1726" s="33">
        <v>0</v>
      </c>
      <c r="P1726" s="33">
        <f t="shared" si="313"/>
        <v>80286869</v>
      </c>
      <c r="Q1726" s="33">
        <f t="shared" si="314"/>
        <v>16832.158034319735</v>
      </c>
      <c r="R1726" s="33">
        <f t="shared" si="315"/>
        <v>80286869</v>
      </c>
      <c r="S1726" s="33"/>
      <c r="T1726" s="30" t="str">
        <f t="shared" si="316"/>
        <v>COP</v>
      </c>
      <c r="U1726" s="33">
        <v>0</v>
      </c>
      <c r="V1726" s="33">
        <v>0</v>
      </c>
      <c r="W1726" s="33">
        <v>0</v>
      </c>
      <c r="X1726" s="33">
        <f t="shared" si="317"/>
        <v>80286869</v>
      </c>
      <c r="Y1726" s="33">
        <f t="shared" si="318"/>
        <v>16832.158034319735</v>
      </c>
      <c r="Z1726" s="33">
        <f t="shared" si="319"/>
        <v>80286869</v>
      </c>
      <c r="AA1726" s="34">
        <f t="shared" si="320"/>
        <v>0.00011576951496328037</v>
      </c>
      <c r="AB1726" s="33" t="s">
        <v>4987</v>
      </c>
      <c r="AC1726" s="35">
        <v>44955</v>
      </c>
      <c r="AD1726" s="33">
        <v>14</v>
      </c>
      <c r="AE1726" s="36">
        <f t="shared" si="321"/>
        <v>44969</v>
      </c>
    </row>
    <row r="1727" spans="2:31" ht="14.5" hidden="1">
      <c r="B1727" s="29" t="s">
        <v>1854</v>
      </c>
      <c r="C1727" s="30" t="str">
        <f t="shared" si="311"/>
        <v>(Proveedores estratégicos)</v>
      </c>
      <c r="D1727" s="30">
        <v>4</v>
      </c>
      <c r="E1727" s="30" t="s">
        <v>5272</v>
      </c>
      <c r="F1727" s="30" t="s">
        <v>5273</v>
      </c>
      <c r="G1727" s="30" t="s">
        <v>4770</v>
      </c>
      <c r="H1727" s="31" t="s">
        <v>1864</v>
      </c>
      <c r="I1727" s="31" t="s">
        <v>48</v>
      </c>
      <c r="J1727" s="32">
        <v>82061969</v>
      </c>
      <c r="K1727" s="33">
        <f t="shared" si="312"/>
        <v>17204.308101931925</v>
      </c>
      <c r="L1727" s="33">
        <v>82061969</v>
      </c>
      <c r="M1727" s="33">
        <v>0</v>
      </c>
      <c r="N1727" s="33">
        <v>0</v>
      </c>
      <c r="O1727" s="33">
        <v>0</v>
      </c>
      <c r="P1727" s="33">
        <f t="shared" si="313"/>
        <v>82061969</v>
      </c>
      <c r="Q1727" s="33">
        <f t="shared" si="314"/>
        <v>17204.308101931925</v>
      </c>
      <c r="R1727" s="33">
        <f t="shared" si="315"/>
        <v>82061969</v>
      </c>
      <c r="S1727" s="33"/>
      <c r="T1727" s="30" t="str">
        <f t="shared" si="316"/>
        <v>COP</v>
      </c>
      <c r="U1727" s="33">
        <v>0</v>
      </c>
      <c r="V1727" s="33">
        <v>0</v>
      </c>
      <c r="W1727" s="33">
        <v>0</v>
      </c>
      <c r="X1727" s="33">
        <f t="shared" si="317"/>
        <v>82061969</v>
      </c>
      <c r="Y1727" s="33">
        <f t="shared" si="318"/>
        <v>17204.308101931925</v>
      </c>
      <c r="Z1727" s="33">
        <f t="shared" si="319"/>
        <v>82061969</v>
      </c>
      <c r="AA1727" s="34">
        <f t="shared" si="320"/>
        <v>0.00011832911740600758</v>
      </c>
      <c r="AB1727" s="33" t="s">
        <v>4987</v>
      </c>
      <c r="AC1727" s="35">
        <v>44956</v>
      </c>
      <c r="AD1727" s="33">
        <v>14</v>
      </c>
      <c r="AE1727" s="36">
        <f t="shared" si="321"/>
        <v>44970</v>
      </c>
    </row>
    <row r="1728" spans="2:31" ht="14.5" hidden="1">
      <c r="B1728" s="29" t="s">
        <v>1854</v>
      </c>
      <c r="C1728" s="30" t="str">
        <f t="shared" si="311"/>
        <v>(Proveedores estratégicos)</v>
      </c>
      <c r="D1728" s="30">
        <v>4</v>
      </c>
      <c r="E1728" s="30" t="s">
        <v>5272</v>
      </c>
      <c r="F1728" s="30" t="s">
        <v>5273</v>
      </c>
      <c r="G1728" s="30" t="s">
        <v>4770</v>
      </c>
      <c r="H1728" s="31" t="s">
        <v>1865</v>
      </c>
      <c r="I1728" s="31" t="s">
        <v>48</v>
      </c>
      <c r="J1728" s="32">
        <v>31310896</v>
      </c>
      <c r="K1728" s="33">
        <f t="shared" si="312"/>
        <v>6564.3355661079486</v>
      </c>
      <c r="L1728" s="33">
        <v>31310896</v>
      </c>
      <c r="M1728" s="33">
        <v>0</v>
      </c>
      <c r="N1728" s="33">
        <v>0</v>
      </c>
      <c r="O1728" s="33">
        <v>0</v>
      </c>
      <c r="P1728" s="33">
        <f t="shared" si="313"/>
        <v>31310896</v>
      </c>
      <c r="Q1728" s="33">
        <f t="shared" si="314"/>
        <v>6564.3355661079486</v>
      </c>
      <c r="R1728" s="33">
        <f t="shared" si="315"/>
        <v>31310896</v>
      </c>
      <c r="S1728" s="33"/>
      <c r="T1728" s="30" t="str">
        <f t="shared" si="316"/>
        <v>COP</v>
      </c>
      <c r="U1728" s="33">
        <v>0</v>
      </c>
      <c r="V1728" s="33">
        <v>0</v>
      </c>
      <c r="W1728" s="33">
        <v>0</v>
      </c>
      <c r="X1728" s="33">
        <f t="shared" si="317"/>
        <v>31310896</v>
      </c>
      <c r="Y1728" s="33">
        <f t="shared" si="318"/>
        <v>6564.3355661079486</v>
      </c>
      <c r="Z1728" s="33">
        <f t="shared" si="319"/>
        <v>31310896</v>
      </c>
      <c r="AA1728" s="34">
        <f t="shared" si="320"/>
        <v>4.5148693530267268E-05</v>
      </c>
      <c r="AB1728" s="33" t="s">
        <v>4987</v>
      </c>
      <c r="AC1728" s="35">
        <v>44956</v>
      </c>
      <c r="AD1728" s="33">
        <v>14</v>
      </c>
      <c r="AE1728" s="36">
        <f t="shared" si="321"/>
        <v>44970</v>
      </c>
    </row>
    <row r="1729" spans="2:31" ht="14.5" hidden="1">
      <c r="B1729" s="29" t="s">
        <v>1854</v>
      </c>
      <c r="C1729" s="30" t="str">
        <f t="shared" si="311"/>
        <v>(Proveedores estratégicos)</v>
      </c>
      <c r="D1729" s="30">
        <v>4</v>
      </c>
      <c r="E1729" s="30" t="s">
        <v>5272</v>
      </c>
      <c r="F1729" s="30" t="s">
        <v>5273</v>
      </c>
      <c r="G1729" s="30" t="s">
        <v>4770</v>
      </c>
      <c r="H1729" s="31" t="s">
        <v>1866</v>
      </c>
      <c r="I1729" s="31" t="s">
        <v>48</v>
      </c>
      <c r="J1729" s="32">
        <v>150337378</v>
      </c>
      <c r="K1729" s="33">
        <f t="shared" si="312"/>
        <v>31518.261161252449</v>
      </c>
      <c r="L1729" s="33">
        <v>150337378</v>
      </c>
      <c r="M1729" s="33">
        <v>0</v>
      </c>
      <c r="N1729" s="33">
        <v>0</v>
      </c>
      <c r="O1729" s="33">
        <v>0</v>
      </c>
      <c r="P1729" s="33">
        <f t="shared" si="313"/>
        <v>150337378</v>
      </c>
      <c r="Q1729" s="33">
        <f t="shared" si="314"/>
        <v>31518.261161252449</v>
      </c>
      <c r="R1729" s="33">
        <f t="shared" si="315"/>
        <v>150337378</v>
      </c>
      <c r="S1729" s="33"/>
      <c r="T1729" s="30" t="str">
        <f t="shared" si="316"/>
        <v>COP</v>
      </c>
      <c r="U1729" s="33">
        <v>0</v>
      </c>
      <c r="V1729" s="33">
        <v>0</v>
      </c>
      <c r="W1729" s="33">
        <v>0</v>
      </c>
      <c r="X1729" s="33">
        <f t="shared" si="317"/>
        <v>150337378</v>
      </c>
      <c r="Y1729" s="33">
        <f t="shared" si="318"/>
        <v>31518.261161252449</v>
      </c>
      <c r="Z1729" s="33">
        <f t="shared" si="319"/>
        <v>150337378</v>
      </c>
      <c r="AA1729" s="34">
        <f t="shared" si="320"/>
        <v>0.00021677872793758263</v>
      </c>
      <c r="AB1729" s="33" t="s">
        <v>4987</v>
      </c>
      <c r="AC1729" s="35">
        <v>44956</v>
      </c>
      <c r="AD1729" s="33">
        <v>14</v>
      </c>
      <c r="AE1729" s="36">
        <f t="shared" si="321"/>
        <v>44970</v>
      </c>
    </row>
    <row r="1730" spans="2:31" ht="14.5" hidden="1">
      <c r="B1730" s="29" t="s">
        <v>1854</v>
      </c>
      <c r="C1730" s="30" t="str">
        <f t="shared" si="311"/>
        <v>(Proveedores estratégicos)</v>
      </c>
      <c r="D1730" s="30">
        <v>4</v>
      </c>
      <c r="E1730" s="30" t="s">
        <v>5272</v>
      </c>
      <c r="F1730" s="30" t="s">
        <v>5273</v>
      </c>
      <c r="G1730" s="30" t="s">
        <v>4770</v>
      </c>
      <c r="H1730" s="31" t="s">
        <v>1867</v>
      </c>
      <c r="I1730" s="31" t="s">
        <v>48</v>
      </c>
      <c r="J1730" s="32">
        <v>36288333</v>
      </c>
      <c r="K1730" s="33">
        <f t="shared" si="312"/>
        <v>7607.8562218937695</v>
      </c>
      <c r="L1730" s="33">
        <v>36288333</v>
      </c>
      <c r="M1730" s="33">
        <v>0</v>
      </c>
      <c r="N1730" s="33">
        <v>0</v>
      </c>
      <c r="O1730" s="33">
        <v>0</v>
      </c>
      <c r="P1730" s="33">
        <f t="shared" si="313"/>
        <v>36288333</v>
      </c>
      <c r="Q1730" s="33">
        <f t="shared" si="314"/>
        <v>7607.8562218937695</v>
      </c>
      <c r="R1730" s="33">
        <f t="shared" si="315"/>
        <v>36288333</v>
      </c>
      <c r="S1730" s="33"/>
      <c r="T1730" s="30" t="str">
        <f t="shared" si="316"/>
        <v>COP</v>
      </c>
      <c r="U1730" s="33">
        <v>0</v>
      </c>
      <c r="V1730" s="33">
        <v>0</v>
      </c>
      <c r="W1730" s="33">
        <v>0</v>
      </c>
      <c r="X1730" s="33">
        <f t="shared" si="317"/>
        <v>36288333</v>
      </c>
      <c r="Y1730" s="33">
        <f t="shared" si="318"/>
        <v>7607.8562218937695</v>
      </c>
      <c r="Z1730" s="33">
        <f t="shared" si="319"/>
        <v>36288333</v>
      </c>
      <c r="AA1730" s="34">
        <f t="shared" si="320"/>
        <v>5.2325900393948613E-05</v>
      </c>
      <c r="AB1730" s="33" t="s">
        <v>4987</v>
      </c>
      <c r="AC1730" s="35">
        <v>44956</v>
      </c>
      <c r="AD1730" s="33">
        <v>14</v>
      </c>
      <c r="AE1730" s="36">
        <f t="shared" si="321"/>
        <v>44970</v>
      </c>
    </row>
    <row r="1731" spans="2:31" ht="14.5" hidden="1">
      <c r="B1731" s="29" t="s">
        <v>1854</v>
      </c>
      <c r="C1731" s="30" t="str">
        <f t="shared" si="311"/>
        <v>(Proveedores estratégicos)</v>
      </c>
      <c r="D1731" s="30">
        <v>4</v>
      </c>
      <c r="E1731" s="30" t="s">
        <v>5272</v>
      </c>
      <c r="F1731" s="30" t="s">
        <v>5273</v>
      </c>
      <c r="G1731" s="30" t="s">
        <v>4770</v>
      </c>
      <c r="H1731" s="31" t="s">
        <v>1868</v>
      </c>
      <c r="I1731" s="31" t="s">
        <v>48</v>
      </c>
      <c r="J1731" s="32">
        <v>77704364</v>
      </c>
      <c r="K1731" s="33">
        <f t="shared" si="312"/>
        <v>16290.735348071741</v>
      </c>
      <c r="L1731" s="33">
        <v>77704364</v>
      </c>
      <c r="M1731" s="33">
        <v>0</v>
      </c>
      <c r="N1731" s="33">
        <v>0</v>
      </c>
      <c r="O1731" s="33">
        <v>0</v>
      </c>
      <c r="P1731" s="33">
        <f t="shared" si="313"/>
        <v>77704364</v>
      </c>
      <c r="Q1731" s="33">
        <f t="shared" si="314"/>
        <v>16290.735348071741</v>
      </c>
      <c r="R1731" s="33">
        <f t="shared" si="315"/>
        <v>77704364</v>
      </c>
      <c r="S1731" s="33"/>
      <c r="T1731" s="30" t="str">
        <f t="shared" si="316"/>
        <v>COP</v>
      </c>
      <c r="U1731" s="33">
        <v>0</v>
      </c>
      <c r="V1731" s="33">
        <v>0</v>
      </c>
      <c r="W1731" s="33">
        <v>0</v>
      </c>
      <c r="X1731" s="33">
        <f t="shared" si="317"/>
        <v>77704364</v>
      </c>
      <c r="Y1731" s="33">
        <f t="shared" si="318"/>
        <v>16290.735348071741</v>
      </c>
      <c r="Z1731" s="33">
        <f t="shared" si="319"/>
        <v>77704364</v>
      </c>
      <c r="AA1731" s="34">
        <f t="shared" si="320"/>
        <v>0.00011204567624638825</v>
      </c>
      <c r="AB1731" s="33" t="s">
        <v>4987</v>
      </c>
      <c r="AC1731" s="35">
        <v>44956</v>
      </c>
      <c r="AD1731" s="33">
        <v>14</v>
      </c>
      <c r="AE1731" s="36">
        <f t="shared" si="321"/>
        <v>44970</v>
      </c>
    </row>
    <row r="1732" spans="2:31" ht="14.5" hidden="1">
      <c r="B1732" s="29" t="s">
        <v>1854</v>
      </c>
      <c r="C1732" s="30" t="str">
        <f t="shared" si="311"/>
        <v>(Proveedores estratégicos)</v>
      </c>
      <c r="D1732" s="30">
        <v>4</v>
      </c>
      <c r="E1732" s="30" t="s">
        <v>5272</v>
      </c>
      <c r="F1732" s="30" t="s">
        <v>5273</v>
      </c>
      <c r="G1732" s="30" t="s">
        <v>4770</v>
      </c>
      <c r="H1732" s="31" t="s">
        <v>1869</v>
      </c>
      <c r="I1732" s="31" t="s">
        <v>48</v>
      </c>
      <c r="J1732" s="32">
        <v>139311885</v>
      </c>
      <c r="K1732" s="33">
        <f t="shared" si="312"/>
        <v>29206.764363659233</v>
      </c>
      <c r="L1732" s="33">
        <v>139311885</v>
      </c>
      <c r="M1732" s="33">
        <v>0</v>
      </c>
      <c r="N1732" s="33">
        <v>0</v>
      </c>
      <c r="O1732" s="33">
        <v>0</v>
      </c>
      <c r="P1732" s="33">
        <f t="shared" si="313"/>
        <v>139311885</v>
      </c>
      <c r="Q1732" s="33">
        <f t="shared" si="314"/>
        <v>29206.764363659233</v>
      </c>
      <c r="R1732" s="33">
        <f t="shared" si="315"/>
        <v>139311885</v>
      </c>
      <c r="S1732" s="33"/>
      <c r="T1732" s="30" t="str">
        <f t="shared" si="316"/>
        <v>COP</v>
      </c>
      <c r="U1732" s="33">
        <v>0</v>
      </c>
      <c r="V1732" s="33">
        <v>0</v>
      </c>
      <c r="W1732" s="33">
        <v>0</v>
      </c>
      <c r="X1732" s="33">
        <f t="shared" si="317"/>
        <v>139311885</v>
      </c>
      <c r="Y1732" s="33">
        <f t="shared" si="318"/>
        <v>29206.764363659233</v>
      </c>
      <c r="Z1732" s="33">
        <f t="shared" si="319"/>
        <v>139311885</v>
      </c>
      <c r="AA1732" s="34">
        <f t="shared" si="320"/>
        <v>0.0002008805369539357</v>
      </c>
      <c r="AB1732" s="33" t="s">
        <v>4987</v>
      </c>
      <c r="AC1732" s="35">
        <v>44957</v>
      </c>
      <c r="AD1732" s="33">
        <v>14</v>
      </c>
      <c r="AE1732" s="36">
        <f t="shared" si="321"/>
        <v>44971</v>
      </c>
    </row>
    <row r="1733" spans="2:31" ht="14.5" hidden="1">
      <c r="B1733" s="29" t="s">
        <v>1854</v>
      </c>
      <c r="C1733" s="30" t="str">
        <f t="shared" si="311"/>
        <v>(Proveedores estratégicos)</v>
      </c>
      <c r="D1733" s="30">
        <v>4</v>
      </c>
      <c r="E1733" s="30" t="s">
        <v>5272</v>
      </c>
      <c r="F1733" s="30" t="s">
        <v>5273</v>
      </c>
      <c r="G1733" s="30" t="s">
        <v>4770</v>
      </c>
      <c r="H1733" s="31" t="s">
        <v>1870</v>
      </c>
      <c r="I1733" s="31" t="s">
        <v>48</v>
      </c>
      <c r="J1733" s="32">
        <v>38410787</v>
      </c>
      <c r="K1733" s="33">
        <f t="shared" si="312"/>
        <v>8052.8291246055951</v>
      </c>
      <c r="L1733" s="33">
        <v>38410787</v>
      </c>
      <c r="M1733" s="33">
        <v>0</v>
      </c>
      <c r="N1733" s="33">
        <v>0</v>
      </c>
      <c r="O1733" s="33">
        <v>0</v>
      </c>
      <c r="P1733" s="33">
        <f t="shared" si="313"/>
        <v>38410787</v>
      </c>
      <c r="Q1733" s="33">
        <f t="shared" si="314"/>
        <v>8052.8291246055951</v>
      </c>
      <c r="R1733" s="33">
        <f t="shared" si="315"/>
        <v>38410787</v>
      </c>
      <c r="S1733" s="33"/>
      <c r="T1733" s="30" t="str">
        <f t="shared" si="316"/>
        <v>COP</v>
      </c>
      <c r="U1733" s="33">
        <v>0</v>
      </c>
      <c r="V1733" s="33">
        <v>0</v>
      </c>
      <c r="W1733" s="33">
        <v>0</v>
      </c>
      <c r="X1733" s="33">
        <f t="shared" si="317"/>
        <v>38410787</v>
      </c>
      <c r="Y1733" s="33">
        <f t="shared" si="318"/>
        <v>8052.8291246055951</v>
      </c>
      <c r="Z1733" s="33">
        <f t="shared" si="319"/>
        <v>38410787</v>
      </c>
      <c r="AA1733" s="34">
        <f t="shared" si="320"/>
        <v>5.5386369349486964E-05</v>
      </c>
      <c r="AB1733" s="33" t="s">
        <v>4987</v>
      </c>
      <c r="AC1733" s="35">
        <v>44957</v>
      </c>
      <c r="AD1733" s="33">
        <v>14</v>
      </c>
      <c r="AE1733" s="36">
        <f t="shared" si="321"/>
        <v>44971</v>
      </c>
    </row>
    <row r="1734" spans="2:31" ht="14.5" hidden="1">
      <c r="B1734" s="29" t="s">
        <v>1854</v>
      </c>
      <c r="C1734" s="30" t="str">
        <f t="shared" si="311"/>
        <v>(Proveedores estratégicos)</v>
      </c>
      <c r="D1734" s="30">
        <v>4</v>
      </c>
      <c r="E1734" s="30" t="s">
        <v>5272</v>
      </c>
      <c r="F1734" s="30" t="s">
        <v>5273</v>
      </c>
      <c r="G1734" s="30" t="s">
        <v>4770</v>
      </c>
      <c r="H1734" s="31" t="s">
        <v>1871</v>
      </c>
      <c r="I1734" s="31" t="s">
        <v>48</v>
      </c>
      <c r="J1734" s="32">
        <v>81536051</v>
      </c>
      <c r="K1734" s="33">
        <f t="shared" si="312"/>
        <v>17094.0492887617</v>
      </c>
      <c r="L1734" s="33">
        <v>81536051</v>
      </c>
      <c r="M1734" s="33">
        <v>0</v>
      </c>
      <c r="N1734" s="33">
        <v>0</v>
      </c>
      <c r="O1734" s="33">
        <v>0</v>
      </c>
      <c r="P1734" s="33">
        <f t="shared" si="313"/>
        <v>81536051</v>
      </c>
      <c r="Q1734" s="33">
        <f t="shared" si="314"/>
        <v>17094.0492887617</v>
      </c>
      <c r="R1734" s="33">
        <f t="shared" si="315"/>
        <v>81536051</v>
      </c>
      <c r="S1734" s="33"/>
      <c r="T1734" s="30" t="str">
        <f t="shared" si="316"/>
        <v>COP</v>
      </c>
      <c r="U1734" s="33">
        <v>0</v>
      </c>
      <c r="V1734" s="33">
        <v>0</v>
      </c>
      <c r="W1734" s="33">
        <v>0</v>
      </c>
      <c r="X1734" s="33">
        <f t="shared" si="317"/>
        <v>81536051</v>
      </c>
      <c r="Y1734" s="33">
        <f t="shared" si="318"/>
        <v>17094.0492887617</v>
      </c>
      <c r="Z1734" s="33">
        <f t="shared" si="319"/>
        <v>81536051</v>
      </c>
      <c r="AA1734" s="34">
        <f t="shared" si="320"/>
        <v>0.00011757077083540637</v>
      </c>
      <c r="AB1734" s="33" t="s">
        <v>4987</v>
      </c>
      <c r="AC1734" s="35">
        <v>44957</v>
      </c>
      <c r="AD1734" s="33">
        <v>14</v>
      </c>
      <c r="AE1734" s="36">
        <f t="shared" si="321"/>
        <v>44971</v>
      </c>
    </row>
    <row r="1735" spans="2:31" ht="14.5" hidden="1">
      <c r="B1735" s="29" t="s">
        <v>1854</v>
      </c>
      <c r="C1735" s="30" t="str">
        <f t="shared" si="311"/>
        <v>(Proveedores estratégicos)</v>
      </c>
      <c r="D1735" s="30">
        <v>4</v>
      </c>
      <c r="E1735" s="30" t="s">
        <v>5272</v>
      </c>
      <c r="F1735" s="30" t="s">
        <v>5273</v>
      </c>
      <c r="G1735" s="30" t="s">
        <v>4770</v>
      </c>
      <c r="H1735" s="31" t="s">
        <v>1872</v>
      </c>
      <c r="I1735" s="31" t="s">
        <v>48</v>
      </c>
      <c r="J1735" s="32">
        <v>36044156</v>
      </c>
      <c r="K1735" s="33">
        <f t="shared" si="312"/>
        <v>7556.6644653395806</v>
      </c>
      <c r="L1735" s="33">
        <v>36044156</v>
      </c>
      <c r="M1735" s="33">
        <v>0</v>
      </c>
      <c r="N1735" s="33">
        <v>0</v>
      </c>
      <c r="O1735" s="33">
        <v>0</v>
      </c>
      <c r="P1735" s="33">
        <f t="shared" si="313"/>
        <v>36044156</v>
      </c>
      <c r="Q1735" s="33">
        <f t="shared" si="314"/>
        <v>7556.6644653395806</v>
      </c>
      <c r="R1735" s="33">
        <f t="shared" si="315"/>
        <v>36044156</v>
      </c>
      <c r="S1735" s="33"/>
      <c r="T1735" s="30" t="str">
        <f t="shared" si="316"/>
        <v>COP</v>
      </c>
      <c r="U1735" s="33">
        <v>0</v>
      </c>
      <c r="V1735" s="33">
        <v>0</v>
      </c>
      <c r="W1735" s="33">
        <v>0</v>
      </c>
      <c r="X1735" s="33">
        <f t="shared" si="317"/>
        <v>36044156</v>
      </c>
      <c r="Y1735" s="33">
        <f t="shared" si="318"/>
        <v>7556.6644653395806</v>
      </c>
      <c r="Z1735" s="33">
        <f t="shared" si="319"/>
        <v>36044156</v>
      </c>
      <c r="AA1735" s="34">
        <f t="shared" si="320"/>
        <v>5.1973809781781525E-05</v>
      </c>
      <c r="AB1735" s="33" t="s">
        <v>4987</v>
      </c>
      <c r="AC1735" s="35">
        <v>44957</v>
      </c>
      <c r="AD1735" s="33">
        <v>14</v>
      </c>
      <c r="AE1735" s="36">
        <f t="shared" si="321"/>
        <v>44971</v>
      </c>
    </row>
    <row r="1736" spans="2:31" ht="14.5" hidden="1">
      <c r="B1736" s="29" t="s">
        <v>1854</v>
      </c>
      <c r="C1736" s="30" t="str">
        <f t="shared" si="311"/>
        <v>(Proveedores estratégicos)</v>
      </c>
      <c r="D1736" s="30">
        <v>4</v>
      </c>
      <c r="E1736" s="30" t="s">
        <v>5272</v>
      </c>
      <c r="F1736" s="30" t="s">
        <v>5273</v>
      </c>
      <c r="G1736" s="30" t="s">
        <v>4770</v>
      </c>
      <c r="H1736" s="31" t="s">
        <v>1873</v>
      </c>
      <c r="I1736" s="31" t="s">
        <v>48</v>
      </c>
      <c r="J1736" s="32">
        <v>134353231</v>
      </c>
      <c r="K1736" s="33">
        <f t="shared" si="312"/>
        <v>28167.181567554533</v>
      </c>
      <c r="L1736" s="33">
        <v>134353231</v>
      </c>
      <c r="M1736" s="33">
        <v>0</v>
      </c>
      <c r="N1736" s="33">
        <v>0</v>
      </c>
      <c r="O1736" s="33">
        <v>0</v>
      </c>
      <c r="P1736" s="33">
        <f t="shared" si="313"/>
        <v>134353231</v>
      </c>
      <c r="Q1736" s="33">
        <f t="shared" si="314"/>
        <v>28167.181567554533</v>
      </c>
      <c r="R1736" s="33">
        <f t="shared" si="315"/>
        <v>134353231</v>
      </c>
      <c r="S1736" s="33"/>
      <c r="T1736" s="30" t="str">
        <f t="shared" si="316"/>
        <v>COP</v>
      </c>
      <c r="U1736" s="33">
        <v>0</v>
      </c>
      <c r="V1736" s="33">
        <v>0</v>
      </c>
      <c r="W1736" s="33">
        <v>0</v>
      </c>
      <c r="X1736" s="33">
        <f t="shared" si="317"/>
        <v>134353231</v>
      </c>
      <c r="Y1736" s="33">
        <f t="shared" si="318"/>
        <v>28167.181567554533</v>
      </c>
      <c r="Z1736" s="33">
        <f t="shared" si="319"/>
        <v>134353231</v>
      </c>
      <c r="AA1736" s="34">
        <f t="shared" si="320"/>
        <v>0.00019373041420533616</v>
      </c>
      <c r="AB1736" s="33" t="s">
        <v>4987</v>
      </c>
      <c r="AC1736" s="35">
        <v>44957</v>
      </c>
      <c r="AD1736" s="33">
        <v>14</v>
      </c>
      <c r="AE1736" s="36">
        <f t="shared" si="321"/>
        <v>44971</v>
      </c>
    </row>
    <row r="1737" spans="2:31" ht="14.5" hidden="1">
      <c r="B1737" s="29" t="s">
        <v>1854</v>
      </c>
      <c r="C1737" s="30" t="str">
        <f t="shared" si="311"/>
        <v>(Proveedores estratégicos)</v>
      </c>
      <c r="D1737" s="30">
        <v>4</v>
      </c>
      <c r="E1737" s="30" t="s">
        <v>5272</v>
      </c>
      <c r="F1737" s="30" t="s">
        <v>5273</v>
      </c>
      <c r="G1737" s="30" t="s">
        <v>4770</v>
      </c>
      <c r="H1737" s="31" t="s">
        <v>1874</v>
      </c>
      <c r="I1737" s="31" t="s">
        <v>48</v>
      </c>
      <c r="J1737" s="32">
        <v>78906462</v>
      </c>
      <c r="K1737" s="33">
        <f t="shared" si="312"/>
        <v>16542.755432560771</v>
      </c>
      <c r="L1737" s="33">
        <v>78906462</v>
      </c>
      <c r="M1737" s="33">
        <v>0</v>
      </c>
      <c r="N1737" s="33">
        <v>0</v>
      </c>
      <c r="O1737" s="33">
        <v>0</v>
      </c>
      <c r="P1737" s="33">
        <f t="shared" si="313"/>
        <v>78906462</v>
      </c>
      <c r="Q1737" s="33">
        <f t="shared" si="314"/>
        <v>16542.755432560771</v>
      </c>
      <c r="R1737" s="33">
        <f t="shared" si="315"/>
        <v>78906462</v>
      </c>
      <c r="S1737" s="33"/>
      <c r="T1737" s="30" t="str">
        <f t="shared" si="316"/>
        <v>COP</v>
      </c>
      <c r="U1737" s="33">
        <v>0</v>
      </c>
      <c r="V1737" s="33">
        <v>0</v>
      </c>
      <c r="W1737" s="33">
        <v>0</v>
      </c>
      <c r="X1737" s="33">
        <f t="shared" si="317"/>
        <v>78906462</v>
      </c>
      <c r="Y1737" s="33">
        <f t="shared" si="318"/>
        <v>16542.755432560771</v>
      </c>
      <c r="Z1737" s="33">
        <f t="shared" si="319"/>
        <v>78906462</v>
      </c>
      <c r="AA1737" s="34">
        <f t="shared" si="320"/>
        <v>0.00011377903942434863</v>
      </c>
      <c r="AB1737" s="33" t="s">
        <v>4987</v>
      </c>
      <c r="AC1737" s="35">
        <v>44957</v>
      </c>
      <c r="AD1737" s="33">
        <v>14</v>
      </c>
      <c r="AE1737" s="36">
        <f t="shared" si="321"/>
        <v>44971</v>
      </c>
    </row>
    <row r="1738" spans="2:31" ht="14.5" hidden="1">
      <c r="B1738" s="29" t="s">
        <v>1854</v>
      </c>
      <c r="C1738" s="30" t="str">
        <f t="shared" si="311"/>
        <v>(Proveedores estratégicos)</v>
      </c>
      <c r="D1738" s="30">
        <v>4</v>
      </c>
      <c r="E1738" s="30" t="s">
        <v>5272</v>
      </c>
      <c r="F1738" s="30" t="s">
        <v>5273</v>
      </c>
      <c r="G1738" s="30" t="s">
        <v>4770</v>
      </c>
      <c r="H1738" s="31" t="s">
        <v>1875</v>
      </c>
      <c r="I1738" s="31" t="s">
        <v>48</v>
      </c>
      <c r="J1738" s="32">
        <v>62753271</v>
      </c>
      <c r="K1738" s="33">
        <f t="shared" si="312"/>
        <v>13156.235730683355</v>
      </c>
      <c r="L1738" s="33">
        <v>62753271</v>
      </c>
      <c r="M1738" s="33">
        <v>0</v>
      </c>
      <c r="N1738" s="33">
        <v>0</v>
      </c>
      <c r="O1738" s="33">
        <v>0</v>
      </c>
      <c r="P1738" s="33">
        <f t="shared" si="313"/>
        <v>62753271</v>
      </c>
      <c r="Q1738" s="33">
        <f t="shared" si="314"/>
        <v>13156.235730683355</v>
      </c>
      <c r="R1738" s="33">
        <f t="shared" si="315"/>
        <v>62753271</v>
      </c>
      <c r="S1738" s="33"/>
      <c r="T1738" s="30" t="str">
        <f t="shared" si="316"/>
        <v>COP</v>
      </c>
      <c r="U1738" s="33">
        <v>0</v>
      </c>
      <c r="V1738" s="33">
        <v>0</v>
      </c>
      <c r="W1738" s="33">
        <v>0</v>
      </c>
      <c r="X1738" s="33">
        <f t="shared" si="317"/>
        <v>62753271</v>
      </c>
      <c r="Y1738" s="33">
        <f t="shared" si="318"/>
        <v>13156.235730683355</v>
      </c>
      <c r="Z1738" s="33">
        <f t="shared" si="319"/>
        <v>62753271</v>
      </c>
      <c r="AA1738" s="34">
        <f t="shared" si="320"/>
        <v>9.0486972982210684E-05</v>
      </c>
      <c r="AB1738" s="33" t="s">
        <v>4987</v>
      </c>
      <c r="AC1738" s="35">
        <v>44957</v>
      </c>
      <c r="AD1738" s="33">
        <v>14</v>
      </c>
      <c r="AE1738" s="36">
        <f t="shared" si="321"/>
        <v>44971</v>
      </c>
    </row>
    <row r="1739" spans="2:31" ht="14.5" hidden="1">
      <c r="B1739" s="29" t="s">
        <v>1854</v>
      </c>
      <c r="C1739" s="30" t="str">
        <f t="shared" si="311"/>
        <v>(Proveedores estratégicos)</v>
      </c>
      <c r="D1739" s="30">
        <v>4</v>
      </c>
      <c r="E1739" s="30" t="s">
        <v>5272</v>
      </c>
      <c r="F1739" s="30" t="s">
        <v>5273</v>
      </c>
      <c r="G1739" s="30" t="s">
        <v>4770</v>
      </c>
      <c r="H1739" s="31" t="s">
        <v>1876</v>
      </c>
      <c r="I1739" s="31" t="s">
        <v>48</v>
      </c>
      <c r="J1739" s="32">
        <v>82493973</v>
      </c>
      <c r="K1739" s="33">
        <f t="shared" si="312"/>
        <v>17294.877826346739</v>
      </c>
      <c r="L1739" s="33">
        <v>82493973</v>
      </c>
      <c r="M1739" s="33">
        <v>0</v>
      </c>
      <c r="N1739" s="33">
        <v>0</v>
      </c>
      <c r="O1739" s="33">
        <v>0</v>
      </c>
      <c r="P1739" s="33">
        <f t="shared" si="313"/>
        <v>82493973</v>
      </c>
      <c r="Q1739" s="33">
        <f t="shared" si="314"/>
        <v>17294.877826346739</v>
      </c>
      <c r="R1739" s="33">
        <f t="shared" si="315"/>
        <v>82493973</v>
      </c>
      <c r="S1739" s="33"/>
      <c r="T1739" s="30" t="str">
        <f t="shared" si="316"/>
        <v>COP</v>
      </c>
      <c r="U1739" s="33">
        <v>0</v>
      </c>
      <c r="V1739" s="33">
        <v>0</v>
      </c>
      <c r="W1739" s="33">
        <v>0</v>
      </c>
      <c r="X1739" s="33">
        <f t="shared" si="317"/>
        <v>82493973</v>
      </c>
      <c r="Y1739" s="33">
        <f t="shared" si="318"/>
        <v>17294.877826346739</v>
      </c>
      <c r="Z1739" s="33">
        <f t="shared" si="319"/>
        <v>82493973</v>
      </c>
      <c r="AA1739" s="34">
        <f t="shared" si="320"/>
        <v>0.00011895204484314798</v>
      </c>
      <c r="AB1739" s="33" t="s">
        <v>4987</v>
      </c>
      <c r="AC1739" s="35">
        <v>44957</v>
      </c>
      <c r="AD1739" s="33">
        <v>14</v>
      </c>
      <c r="AE1739" s="36">
        <f t="shared" si="321"/>
        <v>44971</v>
      </c>
    </row>
    <row r="1740" spans="2:31" ht="14.5" hidden="1">
      <c r="B1740" s="29" t="s">
        <v>1854</v>
      </c>
      <c r="C1740" s="30" t="str">
        <f t="shared" si="311"/>
        <v>(Proveedores estratégicos)</v>
      </c>
      <c r="D1740" s="30">
        <v>4</v>
      </c>
      <c r="E1740" s="30" t="s">
        <v>5272</v>
      </c>
      <c r="F1740" s="30" t="s">
        <v>5273</v>
      </c>
      <c r="G1740" s="30" t="s">
        <v>4770</v>
      </c>
      <c r="H1740" s="31" t="s">
        <v>1877</v>
      </c>
      <c r="I1740" s="31" t="s">
        <v>48</v>
      </c>
      <c r="J1740" s="32">
        <v>39838278</v>
      </c>
      <c r="K1740" s="33">
        <f t="shared" si="312"/>
        <v>8352.102896317494</v>
      </c>
      <c r="L1740" s="33">
        <v>39838278</v>
      </c>
      <c r="M1740" s="33">
        <v>0</v>
      </c>
      <c r="N1740" s="33">
        <v>0</v>
      </c>
      <c r="O1740" s="33">
        <v>0</v>
      </c>
      <c r="P1740" s="33">
        <f t="shared" si="313"/>
        <v>39838278</v>
      </c>
      <c r="Q1740" s="33">
        <f t="shared" si="314"/>
        <v>8352.102896317494</v>
      </c>
      <c r="R1740" s="33">
        <f t="shared" si="315"/>
        <v>39838278</v>
      </c>
      <c r="S1740" s="33"/>
      <c r="T1740" s="30" t="str">
        <f t="shared" si="316"/>
        <v>COP</v>
      </c>
      <c r="U1740" s="33">
        <v>0</v>
      </c>
      <c r="V1740" s="33">
        <v>0</v>
      </c>
      <c r="W1740" s="33">
        <v>0</v>
      </c>
      <c r="X1740" s="33">
        <f t="shared" si="317"/>
        <v>39838278</v>
      </c>
      <c r="Y1740" s="33">
        <f t="shared" si="318"/>
        <v>8352.102896317494</v>
      </c>
      <c r="Z1740" s="33">
        <f t="shared" si="319"/>
        <v>39838278</v>
      </c>
      <c r="AA1740" s="34">
        <f t="shared" si="320"/>
        <v>5.7444737582584311E-05</v>
      </c>
      <c r="AB1740" s="33" t="s">
        <v>4987</v>
      </c>
      <c r="AC1740" s="35">
        <v>44957</v>
      </c>
      <c r="AD1740" s="33">
        <v>14</v>
      </c>
      <c r="AE1740" s="36">
        <f t="shared" si="321"/>
        <v>44971</v>
      </c>
    </row>
    <row r="1741" spans="2:31" ht="14.5" hidden="1">
      <c r="B1741" s="29" t="s">
        <v>1854</v>
      </c>
      <c r="C1741" s="30" t="str">
        <f t="shared" si="311"/>
        <v>(Proveedores estratégicos)</v>
      </c>
      <c r="D1741" s="30">
        <v>4</v>
      </c>
      <c r="E1741" s="30" t="s">
        <v>5272</v>
      </c>
      <c r="F1741" s="30" t="s">
        <v>5273</v>
      </c>
      <c r="G1741" s="30" t="s">
        <v>4770</v>
      </c>
      <c r="H1741" s="31" t="s">
        <v>1878</v>
      </c>
      <c r="I1741" s="31" t="s">
        <v>48</v>
      </c>
      <c r="J1741" s="32">
        <v>37264565</v>
      </c>
      <c r="K1741" s="33">
        <f t="shared" si="312"/>
        <v>7812.5234546159727</v>
      </c>
      <c r="L1741" s="33">
        <v>37264565</v>
      </c>
      <c r="M1741" s="33">
        <v>0</v>
      </c>
      <c r="N1741" s="33">
        <v>0</v>
      </c>
      <c r="O1741" s="33">
        <v>0</v>
      </c>
      <c r="P1741" s="33">
        <f t="shared" si="313"/>
        <v>37264565</v>
      </c>
      <c r="Q1741" s="33">
        <f t="shared" si="314"/>
        <v>7812.5234546159727</v>
      </c>
      <c r="R1741" s="33">
        <f t="shared" si="315"/>
        <v>37264565</v>
      </c>
      <c r="S1741" s="38"/>
      <c r="T1741" s="30" t="str">
        <f t="shared" si="316"/>
        <v>COP</v>
      </c>
      <c r="U1741" s="33">
        <v>0</v>
      </c>
      <c r="V1741" s="33">
        <v>0</v>
      </c>
      <c r="W1741" s="33">
        <v>0</v>
      </c>
      <c r="X1741" s="33">
        <f t="shared" si="317"/>
        <v>37264565</v>
      </c>
      <c r="Y1741" s="33">
        <f t="shared" si="318"/>
        <v>7812.5234546159727</v>
      </c>
      <c r="Z1741" s="33">
        <f t="shared" si="319"/>
        <v>37264565</v>
      </c>
      <c r="AA1741" s="34">
        <f t="shared" si="320"/>
        <v>5.3733576475222046E-05</v>
      </c>
      <c r="AB1741" s="33" t="s">
        <v>4987</v>
      </c>
      <c r="AC1741" s="35">
        <v>44958</v>
      </c>
      <c r="AD1741" s="33">
        <v>14</v>
      </c>
      <c r="AE1741" s="36">
        <f t="shared" si="321"/>
        <v>44972</v>
      </c>
    </row>
    <row r="1742" spans="2:31" ht="14.5" hidden="1">
      <c r="B1742" s="29" t="s">
        <v>1854</v>
      </c>
      <c r="C1742" s="30" t="str">
        <f t="shared" si="311"/>
        <v>(Proveedores estratégicos)</v>
      </c>
      <c r="D1742" s="30">
        <v>4</v>
      </c>
      <c r="E1742" s="30" t="s">
        <v>5272</v>
      </c>
      <c r="F1742" s="30" t="s">
        <v>5273</v>
      </c>
      <c r="G1742" s="30" t="s">
        <v>4770</v>
      </c>
      <c r="H1742" s="31" t="s">
        <v>1879</v>
      </c>
      <c r="I1742" s="31" t="s">
        <v>48</v>
      </c>
      <c r="J1742" s="32">
        <v>75770645</v>
      </c>
      <c r="K1742" s="33">
        <f t="shared" si="312"/>
        <v>15885.330775600909</v>
      </c>
      <c r="L1742" s="33">
        <v>75770645</v>
      </c>
      <c r="M1742" s="33">
        <v>0</v>
      </c>
      <c r="N1742" s="33">
        <v>0</v>
      </c>
      <c r="O1742" s="33">
        <v>0</v>
      </c>
      <c r="P1742" s="33">
        <f t="shared" si="313"/>
        <v>75770645</v>
      </c>
      <c r="Q1742" s="33">
        <f t="shared" si="314"/>
        <v>15885.330775600909</v>
      </c>
      <c r="R1742" s="33">
        <f t="shared" si="315"/>
        <v>75770645</v>
      </c>
      <c r="S1742" s="38"/>
      <c r="T1742" s="30" t="str">
        <f t="shared" si="316"/>
        <v>COP</v>
      </c>
      <c r="U1742" s="33">
        <v>0</v>
      </c>
      <c r="V1742" s="33">
        <v>0</v>
      </c>
      <c r="W1742" s="33">
        <v>0</v>
      </c>
      <c r="X1742" s="33">
        <f t="shared" si="317"/>
        <v>75770645</v>
      </c>
      <c r="Y1742" s="33">
        <f t="shared" si="318"/>
        <v>15885.330775600909</v>
      </c>
      <c r="Z1742" s="33">
        <f t="shared" si="319"/>
        <v>75770645</v>
      </c>
      <c r="AA1742" s="34">
        <f t="shared" si="320"/>
        <v>0.00010925735340488748</v>
      </c>
      <c r="AB1742" s="33" t="s">
        <v>4987</v>
      </c>
      <c r="AC1742" s="35">
        <v>44958</v>
      </c>
      <c r="AD1742" s="33">
        <v>14</v>
      </c>
      <c r="AE1742" s="36">
        <f t="shared" si="321"/>
        <v>44972</v>
      </c>
    </row>
    <row r="1743" spans="2:31" ht="14.5" hidden="1">
      <c r="B1743" s="29" t="s">
        <v>1854</v>
      </c>
      <c r="C1743" s="30" t="str">
        <f t="shared" si="311"/>
        <v>(Proveedores estratégicos)</v>
      </c>
      <c r="D1743" s="30">
        <v>4</v>
      </c>
      <c r="E1743" s="30" t="s">
        <v>5272</v>
      </c>
      <c r="F1743" s="30" t="s">
        <v>5273</v>
      </c>
      <c r="G1743" s="30" t="s">
        <v>4770</v>
      </c>
      <c r="H1743" s="31" t="s">
        <v>1880</v>
      </c>
      <c r="I1743" s="31" t="s">
        <v>48</v>
      </c>
      <c r="J1743" s="32">
        <v>152114297</v>
      </c>
      <c r="K1743" s="33">
        <f t="shared" si="312"/>
        <v>31890.79258257597</v>
      </c>
      <c r="L1743" s="33">
        <v>152114297</v>
      </c>
      <c r="M1743" s="33">
        <v>0</v>
      </c>
      <c r="N1743" s="33">
        <v>0</v>
      </c>
      <c r="O1743" s="33">
        <v>0</v>
      </c>
      <c r="P1743" s="33">
        <f t="shared" si="313"/>
        <v>152114297</v>
      </c>
      <c r="Q1743" s="33">
        <f t="shared" si="314"/>
        <v>31890.79258257597</v>
      </c>
      <c r="R1743" s="33">
        <f t="shared" si="315"/>
        <v>152114297</v>
      </c>
      <c r="S1743" s="33"/>
      <c r="T1743" s="30" t="str">
        <f t="shared" si="316"/>
        <v>COP</v>
      </c>
      <c r="U1743" s="33">
        <v>0</v>
      </c>
      <c r="V1743" s="33">
        <v>0</v>
      </c>
      <c r="W1743" s="33">
        <v>0</v>
      </c>
      <c r="X1743" s="33">
        <f t="shared" si="317"/>
        <v>152114297</v>
      </c>
      <c r="Y1743" s="33">
        <f t="shared" si="318"/>
        <v>31890.79258257597</v>
      </c>
      <c r="Z1743" s="33">
        <f t="shared" si="319"/>
        <v>152114297</v>
      </c>
      <c r="AA1743" s="34">
        <f t="shared" si="320"/>
        <v>0.00021934095328428332</v>
      </c>
      <c r="AB1743" s="33" t="s">
        <v>4987</v>
      </c>
      <c r="AC1743" s="35">
        <v>44958</v>
      </c>
      <c r="AD1743" s="33">
        <v>14</v>
      </c>
      <c r="AE1743" s="36">
        <f t="shared" si="321"/>
        <v>44972</v>
      </c>
    </row>
    <row r="1744" spans="2:31" ht="14.5" hidden="1">
      <c r="B1744" s="29" t="s">
        <v>1854</v>
      </c>
      <c r="C1744" s="30" t="str">
        <f t="shared" si="311"/>
        <v>(Proveedores estratégicos)</v>
      </c>
      <c r="D1744" s="30">
        <v>4</v>
      </c>
      <c r="E1744" s="30" t="s">
        <v>5272</v>
      </c>
      <c r="F1744" s="30" t="s">
        <v>5273</v>
      </c>
      <c r="G1744" s="30" t="s">
        <v>4770</v>
      </c>
      <c r="H1744" s="31" t="s">
        <v>1881</v>
      </c>
      <c r="I1744" s="31" t="s">
        <v>48</v>
      </c>
      <c r="J1744" s="32">
        <v>32145701</v>
      </c>
      <c r="K1744" s="33">
        <f t="shared" si="312"/>
        <v>6739.3526001865885</v>
      </c>
      <c r="L1744" s="33">
        <v>32145701</v>
      </c>
      <c r="M1744" s="33">
        <v>0</v>
      </c>
      <c r="N1744" s="33">
        <v>0</v>
      </c>
      <c r="O1744" s="33">
        <v>0</v>
      </c>
      <c r="P1744" s="33">
        <f t="shared" si="313"/>
        <v>32145701</v>
      </c>
      <c r="Q1744" s="33">
        <f t="shared" si="314"/>
        <v>6739.3526001865885</v>
      </c>
      <c r="R1744" s="33">
        <f t="shared" si="315"/>
        <v>32145701</v>
      </c>
      <c r="S1744" s="33"/>
      <c r="T1744" s="30" t="str">
        <f t="shared" si="316"/>
        <v>COP</v>
      </c>
      <c r="U1744" s="33">
        <v>0</v>
      </c>
      <c r="V1744" s="33">
        <v>0</v>
      </c>
      <c r="W1744" s="33">
        <v>0</v>
      </c>
      <c r="X1744" s="33">
        <f t="shared" si="317"/>
        <v>32145701</v>
      </c>
      <c r="Y1744" s="33">
        <f t="shared" si="318"/>
        <v>6739.3526001865885</v>
      </c>
      <c r="Z1744" s="33">
        <f t="shared" si="319"/>
        <v>32145701</v>
      </c>
      <c r="AA1744" s="34">
        <f t="shared" si="320"/>
        <v>4.635243918808986E-05</v>
      </c>
      <c r="AB1744" s="33" t="s">
        <v>4987</v>
      </c>
      <c r="AC1744" s="35">
        <v>44958</v>
      </c>
      <c r="AD1744" s="33">
        <v>14</v>
      </c>
      <c r="AE1744" s="36">
        <f t="shared" si="321"/>
        <v>44972</v>
      </c>
    </row>
    <row r="1745" spans="2:31" ht="14.5" hidden="1">
      <c r="B1745" s="29" t="s">
        <v>1854</v>
      </c>
      <c r="C1745" s="30" t="str">
        <f t="shared" si="311"/>
        <v>(Proveedores estratégicos)</v>
      </c>
      <c r="D1745" s="30">
        <v>4</v>
      </c>
      <c r="E1745" s="30" t="s">
        <v>5272</v>
      </c>
      <c r="F1745" s="30" t="s">
        <v>5273</v>
      </c>
      <c r="G1745" s="30" t="s">
        <v>4770</v>
      </c>
      <c r="H1745" s="31" t="s">
        <v>1882</v>
      </c>
      <c r="I1745" s="31" t="s">
        <v>48</v>
      </c>
      <c r="J1745" s="32">
        <v>85931971</v>
      </c>
      <c r="K1745" s="33">
        <f t="shared" si="312"/>
        <v>18015.654789982913</v>
      </c>
      <c r="L1745" s="33">
        <v>85931971</v>
      </c>
      <c r="M1745" s="33">
        <v>0</v>
      </c>
      <c r="N1745" s="33">
        <v>0</v>
      </c>
      <c r="O1745" s="33">
        <v>0</v>
      </c>
      <c r="P1745" s="33">
        <f t="shared" si="313"/>
        <v>85931971</v>
      </c>
      <c r="Q1745" s="33">
        <f t="shared" si="314"/>
        <v>18015.654789982913</v>
      </c>
      <c r="R1745" s="33">
        <f t="shared" si="315"/>
        <v>85931971</v>
      </c>
      <c r="S1745" s="33"/>
      <c r="T1745" s="30" t="str">
        <f t="shared" si="316"/>
        <v>COP</v>
      </c>
      <c r="U1745" s="33">
        <v>0</v>
      </c>
      <c r="V1745" s="33">
        <v>0</v>
      </c>
      <c r="W1745" s="33">
        <v>0</v>
      </c>
      <c r="X1745" s="33">
        <f t="shared" si="317"/>
        <v>85931971</v>
      </c>
      <c r="Y1745" s="33">
        <f t="shared" si="318"/>
        <v>18015.654789982913</v>
      </c>
      <c r="Z1745" s="33">
        <f t="shared" si="319"/>
        <v>85931971</v>
      </c>
      <c r="AA1745" s="34">
        <f t="shared" si="320"/>
        <v>0.00012390946024447253</v>
      </c>
      <c r="AB1745" s="33" t="s">
        <v>4987</v>
      </c>
      <c r="AC1745" s="35">
        <v>44958</v>
      </c>
      <c r="AD1745" s="33">
        <v>14</v>
      </c>
      <c r="AE1745" s="36">
        <f t="shared" si="321"/>
        <v>44972</v>
      </c>
    </row>
    <row r="1746" spans="2:31" ht="14.5" hidden="1">
      <c r="B1746" s="29" t="s">
        <v>1854</v>
      </c>
      <c r="C1746" s="30" t="str">
        <f t="shared" si="311"/>
        <v>(Proveedores estratégicos)</v>
      </c>
      <c r="D1746" s="30">
        <v>4</v>
      </c>
      <c r="E1746" s="30" t="s">
        <v>5272</v>
      </c>
      <c r="F1746" s="30" t="s">
        <v>5273</v>
      </c>
      <c r="G1746" s="30" t="s">
        <v>4770</v>
      </c>
      <c r="H1746" s="31" t="s">
        <v>1883</v>
      </c>
      <c r="I1746" s="31" t="s">
        <v>48</v>
      </c>
      <c r="J1746" s="32">
        <v>125279420</v>
      </c>
      <c r="K1746" s="33">
        <f t="shared" si="312"/>
        <v>26238.590521714519</v>
      </c>
      <c r="L1746" s="33">
        <v>125154141</v>
      </c>
      <c r="M1746" s="33">
        <v>0</v>
      </c>
      <c r="N1746" s="33">
        <v>0</v>
      </c>
      <c r="O1746" s="33">
        <v>0</v>
      </c>
      <c r="P1746" s="33">
        <f t="shared" si="313"/>
        <v>125279420</v>
      </c>
      <c r="Q1746" s="33">
        <f t="shared" si="314"/>
        <v>26238.590521714519</v>
      </c>
      <c r="R1746" s="33">
        <f t="shared" si="315"/>
        <v>125154141</v>
      </c>
      <c r="S1746" s="33"/>
      <c r="T1746" s="30" t="str">
        <f t="shared" si="316"/>
        <v>COP</v>
      </c>
      <c r="U1746" s="33">
        <v>0</v>
      </c>
      <c r="V1746" s="33">
        <v>0</v>
      </c>
      <c r="W1746" s="33">
        <v>0</v>
      </c>
      <c r="X1746" s="33">
        <f t="shared" si="317"/>
        <v>125279420</v>
      </c>
      <c r="Y1746" s="33">
        <f t="shared" si="318"/>
        <v>26238.590521714519</v>
      </c>
      <c r="Z1746" s="33">
        <f t="shared" si="319"/>
        <v>125154141</v>
      </c>
      <c r="AA1746" s="34">
        <f t="shared" si="320"/>
        <v>0.00018046580193849634</v>
      </c>
      <c r="AB1746" s="33" t="s">
        <v>4987</v>
      </c>
      <c r="AC1746" s="35">
        <v>44959</v>
      </c>
      <c r="AD1746" s="33">
        <v>14</v>
      </c>
      <c r="AE1746" s="36">
        <f t="shared" si="321"/>
        <v>44973</v>
      </c>
    </row>
    <row r="1747" spans="2:31" ht="14.5" hidden="1">
      <c r="B1747" s="29" t="s">
        <v>1854</v>
      </c>
      <c r="C1747" s="30" t="str">
        <f t="shared" si="311"/>
        <v>(Proveedores estratégicos)</v>
      </c>
      <c r="D1747" s="30">
        <v>4</v>
      </c>
      <c r="E1747" s="30" t="s">
        <v>5272</v>
      </c>
      <c r="F1747" s="30" t="s">
        <v>5273</v>
      </c>
      <c r="G1747" s="30" t="s">
        <v>4770</v>
      </c>
      <c r="H1747" s="31" t="s">
        <v>1884</v>
      </c>
      <c r="I1747" s="31" t="s">
        <v>48</v>
      </c>
      <c r="J1747" s="32">
        <v>31951342</v>
      </c>
      <c r="K1747" s="33">
        <f t="shared" si="312"/>
        <v>6691.9066637315636</v>
      </c>
      <c r="L1747" s="33">
        <v>31919391</v>
      </c>
      <c r="M1747" s="33">
        <v>0</v>
      </c>
      <c r="N1747" s="33">
        <v>0</v>
      </c>
      <c r="O1747" s="33">
        <v>0</v>
      </c>
      <c r="P1747" s="33">
        <f t="shared" si="313"/>
        <v>31951342</v>
      </c>
      <c r="Q1747" s="33">
        <f t="shared" si="314"/>
        <v>6691.9066637315636</v>
      </c>
      <c r="R1747" s="33">
        <f t="shared" si="315"/>
        <v>31919391</v>
      </c>
      <c r="S1747" s="33"/>
      <c r="T1747" s="30" t="str">
        <f t="shared" si="316"/>
        <v>COP</v>
      </c>
      <c r="U1747" s="33">
        <v>0</v>
      </c>
      <c r="V1747" s="33">
        <v>0</v>
      </c>
      <c r="W1747" s="33">
        <v>0</v>
      </c>
      <c r="X1747" s="33">
        <f t="shared" si="317"/>
        <v>31951342</v>
      </c>
      <c r="Y1747" s="33">
        <f t="shared" si="318"/>
        <v>6691.9066637315636</v>
      </c>
      <c r="Z1747" s="33">
        <f t="shared" si="319"/>
        <v>31919391</v>
      </c>
      <c r="AA1747" s="34">
        <f t="shared" si="320"/>
        <v>4.602611186635385E-05</v>
      </c>
      <c r="AB1747" s="33" t="s">
        <v>4987</v>
      </c>
      <c r="AC1747" s="35">
        <v>44959</v>
      </c>
      <c r="AD1747" s="33">
        <v>14</v>
      </c>
      <c r="AE1747" s="36">
        <f t="shared" si="321"/>
        <v>44973</v>
      </c>
    </row>
    <row r="1748" spans="2:31" ht="14.5" hidden="1">
      <c r="B1748" s="29" t="s">
        <v>1854</v>
      </c>
      <c r="C1748" s="30" t="str">
        <f t="shared" si="311"/>
        <v>(Proveedores estratégicos)</v>
      </c>
      <c r="D1748" s="30">
        <v>4</v>
      </c>
      <c r="E1748" s="30" t="s">
        <v>5272</v>
      </c>
      <c r="F1748" s="30" t="s">
        <v>5273</v>
      </c>
      <c r="G1748" s="30" t="s">
        <v>4770</v>
      </c>
      <c r="H1748" s="31" t="s">
        <v>1885</v>
      </c>
      <c r="I1748" s="31" t="s">
        <v>48</v>
      </c>
      <c r="J1748" s="32">
        <v>92272459</v>
      </c>
      <c r="K1748" s="33">
        <f t="shared" si="312"/>
        <v>19325.594515550802</v>
      </c>
      <c r="L1748" s="33">
        <v>92180187</v>
      </c>
      <c r="M1748" s="33">
        <v>0</v>
      </c>
      <c r="N1748" s="33">
        <v>0</v>
      </c>
      <c r="O1748" s="33">
        <v>0</v>
      </c>
      <c r="P1748" s="33">
        <f t="shared" si="313"/>
        <v>92272459</v>
      </c>
      <c r="Q1748" s="33">
        <f t="shared" si="314"/>
        <v>19325.594515550802</v>
      </c>
      <c r="R1748" s="33">
        <f t="shared" si="315"/>
        <v>92180187</v>
      </c>
      <c r="S1748" s="33"/>
      <c r="T1748" s="30" t="str">
        <f t="shared" si="316"/>
        <v>COP</v>
      </c>
      <c r="U1748" s="33">
        <v>0</v>
      </c>
      <c r="V1748" s="33">
        <v>0</v>
      </c>
      <c r="W1748" s="33">
        <v>0</v>
      </c>
      <c r="X1748" s="33">
        <f t="shared" si="317"/>
        <v>92272459</v>
      </c>
      <c r="Y1748" s="33">
        <f t="shared" si="318"/>
        <v>19325.594515550802</v>
      </c>
      <c r="Z1748" s="33">
        <f t="shared" si="319"/>
        <v>92180187</v>
      </c>
      <c r="AA1748" s="34">
        <f t="shared" si="320"/>
        <v>0.00013291906473790233</v>
      </c>
      <c r="AB1748" s="33" t="s">
        <v>4987</v>
      </c>
      <c r="AC1748" s="35">
        <v>44959</v>
      </c>
      <c r="AD1748" s="33">
        <v>14</v>
      </c>
      <c r="AE1748" s="36">
        <f t="shared" si="321"/>
        <v>44973</v>
      </c>
    </row>
    <row r="1749" spans="2:31" ht="14.5" hidden="1">
      <c r="B1749" s="29" t="s">
        <v>1854</v>
      </c>
      <c r="C1749" s="30" t="str">
        <f t="shared" si="311"/>
        <v>(Proveedores estratégicos)</v>
      </c>
      <c r="D1749" s="30">
        <v>4</v>
      </c>
      <c r="E1749" s="30" t="s">
        <v>5272</v>
      </c>
      <c r="F1749" s="30" t="s">
        <v>5273</v>
      </c>
      <c r="G1749" s="30" t="s">
        <v>4770</v>
      </c>
      <c r="H1749" s="31" t="s">
        <v>1886</v>
      </c>
      <c r="I1749" s="31" t="s">
        <v>48</v>
      </c>
      <c r="J1749" s="32">
        <v>80359038</v>
      </c>
      <c r="K1749" s="33">
        <f t="shared" si="312"/>
        <v>16830.440999192844</v>
      </c>
      <c r="L1749" s="33">
        <v>80278679</v>
      </c>
      <c r="M1749" s="33">
        <v>0</v>
      </c>
      <c r="N1749" s="33">
        <v>0</v>
      </c>
      <c r="O1749" s="33">
        <v>0</v>
      </c>
      <c r="P1749" s="33">
        <f t="shared" si="313"/>
        <v>80359038</v>
      </c>
      <c r="Q1749" s="33">
        <f t="shared" si="314"/>
        <v>16830.440999192844</v>
      </c>
      <c r="R1749" s="33">
        <f t="shared" si="315"/>
        <v>80278679</v>
      </c>
      <c r="S1749" s="33"/>
      <c r="T1749" s="30" t="str">
        <f t="shared" si="316"/>
        <v>COP</v>
      </c>
      <c r="U1749" s="33">
        <v>0</v>
      </c>
      <c r="V1749" s="33">
        <v>0</v>
      </c>
      <c r="W1749" s="33">
        <v>0</v>
      </c>
      <c r="X1749" s="33">
        <f t="shared" si="317"/>
        <v>80359038</v>
      </c>
      <c r="Y1749" s="33">
        <f t="shared" si="318"/>
        <v>16830.440999192844</v>
      </c>
      <c r="Z1749" s="33">
        <f t="shared" si="319"/>
        <v>80278679</v>
      </c>
      <c r="AA1749" s="34">
        <f t="shared" si="320"/>
        <v>0.00011575770540663233</v>
      </c>
      <c r="AB1749" s="33" t="s">
        <v>4987</v>
      </c>
      <c r="AC1749" s="35">
        <v>44959</v>
      </c>
      <c r="AD1749" s="33">
        <v>14</v>
      </c>
      <c r="AE1749" s="36">
        <f t="shared" si="321"/>
        <v>44973</v>
      </c>
    </row>
    <row r="1750" spans="2:31" ht="14.5" hidden="1">
      <c r="B1750" s="29" t="s">
        <v>1854</v>
      </c>
      <c r="C1750" s="30" t="str">
        <f t="shared" si="311"/>
        <v>(Proveedores estratégicos)</v>
      </c>
      <c r="D1750" s="30">
        <v>4</v>
      </c>
      <c r="E1750" s="30" t="s">
        <v>5272</v>
      </c>
      <c r="F1750" s="30" t="s">
        <v>5273</v>
      </c>
      <c r="G1750" s="30" t="s">
        <v>4770</v>
      </c>
      <c r="H1750" s="31" t="s">
        <v>1887</v>
      </c>
      <c r="I1750" s="31" t="s">
        <v>48</v>
      </c>
      <c r="J1750" s="32">
        <v>37078637</v>
      </c>
      <c r="K1750" s="33">
        <f t="shared" si="312"/>
        <v>7765.7699927670674</v>
      </c>
      <c r="L1750" s="33">
        <v>37041558</v>
      </c>
      <c r="M1750" s="33">
        <v>0</v>
      </c>
      <c r="N1750" s="33">
        <v>0</v>
      </c>
      <c r="O1750" s="33">
        <v>0</v>
      </c>
      <c r="P1750" s="33">
        <f t="shared" si="313"/>
        <v>37078637</v>
      </c>
      <c r="Q1750" s="33">
        <f t="shared" si="314"/>
        <v>7765.7699927670674</v>
      </c>
      <c r="R1750" s="33">
        <f t="shared" si="315"/>
        <v>37041558</v>
      </c>
      <c r="S1750" s="33"/>
      <c r="T1750" s="30" t="str">
        <f t="shared" si="316"/>
        <v>COP</v>
      </c>
      <c r="U1750" s="33">
        <v>0</v>
      </c>
      <c r="V1750" s="33">
        <v>0</v>
      </c>
      <c r="W1750" s="33">
        <v>0</v>
      </c>
      <c r="X1750" s="33">
        <f t="shared" si="317"/>
        <v>37078637</v>
      </c>
      <c r="Y1750" s="33">
        <f t="shared" si="318"/>
        <v>7765.7699927670674</v>
      </c>
      <c r="Z1750" s="33">
        <f t="shared" si="319"/>
        <v>37041558</v>
      </c>
      <c r="AA1750" s="34">
        <f t="shared" si="320"/>
        <v>5.3412011908749583E-05</v>
      </c>
      <c r="AB1750" s="33" t="s">
        <v>4987</v>
      </c>
      <c r="AC1750" s="35">
        <v>44959</v>
      </c>
      <c r="AD1750" s="33">
        <v>14</v>
      </c>
      <c r="AE1750" s="36">
        <f t="shared" si="321"/>
        <v>44973</v>
      </c>
    </row>
    <row r="1751" spans="2:31" ht="14.5" hidden="1">
      <c r="B1751" s="29" t="s">
        <v>1854</v>
      </c>
      <c r="C1751" s="30" t="str">
        <f t="shared" si="311"/>
        <v>(Proveedores estratégicos)</v>
      </c>
      <c r="D1751" s="30">
        <v>4</v>
      </c>
      <c r="E1751" s="30" t="s">
        <v>5272</v>
      </c>
      <c r="F1751" s="30" t="s">
        <v>5273</v>
      </c>
      <c r="G1751" s="30" t="s">
        <v>4770</v>
      </c>
      <c r="H1751" s="31" t="s">
        <v>1888</v>
      </c>
      <c r="I1751" s="31" t="s">
        <v>48</v>
      </c>
      <c r="J1751" s="32">
        <v>37552059</v>
      </c>
      <c r="K1751" s="33">
        <f t="shared" si="312"/>
        <v>7864.9238445653418</v>
      </c>
      <c r="L1751" s="33">
        <v>37514507</v>
      </c>
      <c r="M1751" s="33">
        <v>0</v>
      </c>
      <c r="N1751" s="33">
        <v>0</v>
      </c>
      <c r="O1751" s="33">
        <v>0</v>
      </c>
      <c r="P1751" s="33">
        <f t="shared" si="313"/>
        <v>37552059</v>
      </c>
      <c r="Q1751" s="33">
        <f t="shared" si="314"/>
        <v>7864.9238445653418</v>
      </c>
      <c r="R1751" s="33">
        <f t="shared" si="315"/>
        <v>37514507</v>
      </c>
      <c r="S1751" s="33"/>
      <c r="T1751" s="30" t="str">
        <f t="shared" si="316"/>
        <v>COP</v>
      </c>
      <c r="U1751" s="33">
        <v>0</v>
      </c>
      <c r="V1751" s="33">
        <v>0</v>
      </c>
      <c r="W1751" s="33">
        <v>0</v>
      </c>
      <c r="X1751" s="33">
        <f t="shared" si="317"/>
        <v>37552059</v>
      </c>
      <c r="Y1751" s="33">
        <f t="shared" si="318"/>
        <v>7864.9238445653418</v>
      </c>
      <c r="Z1751" s="33">
        <f t="shared" si="319"/>
        <v>37514507</v>
      </c>
      <c r="AA1751" s="34">
        <f t="shared" si="320"/>
        <v>5.409397991938864E-05</v>
      </c>
      <c r="AB1751" s="33" t="s">
        <v>4987</v>
      </c>
      <c r="AC1751" s="35">
        <v>44960</v>
      </c>
      <c r="AD1751" s="33">
        <v>14</v>
      </c>
      <c r="AE1751" s="36">
        <f t="shared" si="321"/>
        <v>44974</v>
      </c>
    </row>
    <row r="1752" spans="2:31" ht="14.5" hidden="1">
      <c r="B1752" s="29" t="s">
        <v>1854</v>
      </c>
      <c r="C1752" s="30" t="str">
        <f t="shared" si="311"/>
        <v>(Proveedores estratégicos)</v>
      </c>
      <c r="D1752" s="30">
        <v>4</v>
      </c>
      <c r="E1752" s="30" t="s">
        <v>5272</v>
      </c>
      <c r="F1752" s="30" t="s">
        <v>5273</v>
      </c>
      <c r="G1752" s="30" t="s">
        <v>4770</v>
      </c>
      <c r="H1752" s="31" t="s">
        <v>1889</v>
      </c>
      <c r="I1752" s="31" t="s">
        <v>48</v>
      </c>
      <c r="J1752" s="32">
        <v>28182858</v>
      </c>
      <c r="K1752" s="33">
        <f t="shared" si="312"/>
        <v>5902.6332064949629</v>
      </c>
      <c r="L1752" s="33">
        <v>28154675</v>
      </c>
      <c r="M1752" s="33">
        <v>0</v>
      </c>
      <c r="N1752" s="33">
        <v>0</v>
      </c>
      <c r="O1752" s="33">
        <v>0</v>
      </c>
      <c r="P1752" s="33">
        <f t="shared" si="313"/>
        <v>28182858</v>
      </c>
      <c r="Q1752" s="33">
        <f t="shared" si="314"/>
        <v>5902.6332064949629</v>
      </c>
      <c r="R1752" s="33">
        <f t="shared" si="315"/>
        <v>28154675</v>
      </c>
      <c r="S1752" s="38"/>
      <c r="T1752" s="30" t="str">
        <f t="shared" si="316"/>
        <v>COP</v>
      </c>
      <c r="U1752" s="33">
        <v>0</v>
      </c>
      <c r="V1752" s="33">
        <v>0</v>
      </c>
      <c r="W1752" s="33">
        <v>0</v>
      </c>
      <c r="X1752" s="33">
        <f t="shared" si="317"/>
        <v>28182858</v>
      </c>
      <c r="Y1752" s="33">
        <f t="shared" si="318"/>
        <v>5902.6332064949629</v>
      </c>
      <c r="Z1752" s="33">
        <f t="shared" si="319"/>
        <v>28154675</v>
      </c>
      <c r="AA1752" s="34">
        <f t="shared" si="320"/>
        <v>4.0597585997515931E-05</v>
      </c>
      <c r="AB1752" s="33" t="s">
        <v>4987</v>
      </c>
      <c r="AC1752" s="35">
        <v>44960</v>
      </c>
      <c r="AD1752" s="33">
        <v>14</v>
      </c>
      <c r="AE1752" s="36">
        <f t="shared" si="321"/>
        <v>44974</v>
      </c>
    </row>
    <row r="1753" spans="2:31" ht="14.5" hidden="1">
      <c r="B1753" s="29" t="s">
        <v>1854</v>
      </c>
      <c r="C1753" s="30" t="str">
        <f t="shared" si="311"/>
        <v>(Proveedores estratégicos)</v>
      </c>
      <c r="D1753" s="30">
        <v>4</v>
      </c>
      <c r="E1753" s="30" t="s">
        <v>5272</v>
      </c>
      <c r="F1753" s="30" t="s">
        <v>5273</v>
      </c>
      <c r="G1753" s="30" t="s">
        <v>4770</v>
      </c>
      <c r="H1753" s="31" t="s">
        <v>1890</v>
      </c>
      <c r="I1753" s="31" t="s">
        <v>48</v>
      </c>
      <c r="J1753" s="32">
        <v>76816161</v>
      </c>
      <c r="K1753" s="33">
        <f t="shared" si="312"/>
        <v>16088.418923026928</v>
      </c>
      <c r="L1753" s="33">
        <v>76739345</v>
      </c>
      <c r="M1753" s="33">
        <v>0</v>
      </c>
      <c r="N1753" s="33">
        <v>0</v>
      </c>
      <c r="O1753" s="33">
        <v>0</v>
      </c>
      <c r="P1753" s="33">
        <f t="shared" si="313"/>
        <v>76816161</v>
      </c>
      <c r="Q1753" s="33">
        <f t="shared" si="314"/>
        <v>16088.418923026928</v>
      </c>
      <c r="R1753" s="33">
        <f t="shared" si="315"/>
        <v>76739345</v>
      </c>
      <c r="S1753" s="33"/>
      <c r="T1753" s="30" t="str">
        <f t="shared" si="316"/>
        <v>COP</v>
      </c>
      <c r="U1753" s="33">
        <v>0</v>
      </c>
      <c r="V1753" s="33">
        <v>0</v>
      </c>
      <c r="W1753" s="33">
        <v>0</v>
      </c>
      <c r="X1753" s="33">
        <f t="shared" si="317"/>
        <v>76816161</v>
      </c>
      <c r="Y1753" s="33">
        <f t="shared" si="318"/>
        <v>16088.418923026928</v>
      </c>
      <c r="Z1753" s="33">
        <f t="shared" si="319"/>
        <v>76739345</v>
      </c>
      <c r="AA1753" s="34">
        <f t="shared" si="320"/>
        <v>0.00011065416873149998</v>
      </c>
      <c r="AB1753" s="33" t="s">
        <v>4987</v>
      </c>
      <c r="AC1753" s="35">
        <v>44960</v>
      </c>
      <c r="AD1753" s="33">
        <v>14</v>
      </c>
      <c r="AE1753" s="36">
        <f t="shared" si="321"/>
        <v>44974</v>
      </c>
    </row>
    <row r="1754" spans="2:31" ht="14.5" hidden="1">
      <c r="B1754" s="29" t="s">
        <v>1854</v>
      </c>
      <c r="C1754" s="30" t="str">
        <f t="shared" si="311"/>
        <v>(Proveedores estratégicos)</v>
      </c>
      <c r="D1754" s="30">
        <v>4</v>
      </c>
      <c r="E1754" s="30" t="s">
        <v>5272</v>
      </c>
      <c r="F1754" s="30" t="s">
        <v>5273</v>
      </c>
      <c r="G1754" s="30" t="s">
        <v>4770</v>
      </c>
      <c r="H1754" s="31" t="s">
        <v>1891</v>
      </c>
      <c r="I1754" s="31" t="s">
        <v>48</v>
      </c>
      <c r="J1754" s="32">
        <v>172634114</v>
      </c>
      <c r="K1754" s="33">
        <f t="shared" si="312"/>
        <v>36156.583540362903</v>
      </c>
      <c r="L1754" s="33">
        <v>172461480</v>
      </c>
      <c r="M1754" s="33">
        <v>0</v>
      </c>
      <c r="N1754" s="33">
        <v>0</v>
      </c>
      <c r="O1754" s="33">
        <v>0</v>
      </c>
      <c r="P1754" s="33">
        <f t="shared" si="313"/>
        <v>172634114</v>
      </c>
      <c r="Q1754" s="33">
        <f t="shared" si="314"/>
        <v>36156.583540362903</v>
      </c>
      <c r="R1754" s="33">
        <f t="shared" si="315"/>
        <v>172461480</v>
      </c>
      <c r="S1754" s="33"/>
      <c r="T1754" s="30" t="str">
        <f t="shared" si="316"/>
        <v>COP</v>
      </c>
      <c r="U1754" s="33">
        <v>0</v>
      </c>
      <c r="V1754" s="33">
        <v>0</v>
      </c>
      <c r="W1754" s="33">
        <v>0</v>
      </c>
      <c r="X1754" s="33">
        <f t="shared" si="317"/>
        <v>172634114</v>
      </c>
      <c r="Y1754" s="33">
        <f t="shared" si="318"/>
        <v>36156.583540362903</v>
      </c>
      <c r="Z1754" s="33">
        <f t="shared" si="319"/>
        <v>172461480</v>
      </c>
      <c r="AA1754" s="34">
        <f t="shared" si="320"/>
        <v>0.00024868053939741355</v>
      </c>
      <c r="AB1754" s="33" t="s">
        <v>4987</v>
      </c>
      <c r="AC1754" s="35">
        <v>44960</v>
      </c>
      <c r="AD1754" s="33">
        <v>14</v>
      </c>
      <c r="AE1754" s="36">
        <f t="shared" si="321"/>
        <v>44974</v>
      </c>
    </row>
    <row r="1755" spans="2:31" ht="14.5" hidden="1">
      <c r="B1755" s="29" t="s">
        <v>1854</v>
      </c>
      <c r="C1755" s="30" t="str">
        <f t="shared" si="311"/>
        <v>(Proveedores estratégicos)</v>
      </c>
      <c r="D1755" s="30">
        <v>4</v>
      </c>
      <c r="E1755" s="30" t="s">
        <v>5272</v>
      </c>
      <c r="F1755" s="30" t="s">
        <v>5273</v>
      </c>
      <c r="G1755" s="30" t="s">
        <v>4770</v>
      </c>
      <c r="H1755" s="31" t="s">
        <v>1892</v>
      </c>
      <c r="I1755" s="31" t="s">
        <v>48</v>
      </c>
      <c r="J1755" s="32">
        <v>170805515</v>
      </c>
      <c r="K1755" s="33">
        <f t="shared" si="312"/>
        <v>35773.600637336604</v>
      </c>
      <c r="L1755" s="33">
        <v>170634709</v>
      </c>
      <c r="M1755" s="33">
        <v>0</v>
      </c>
      <c r="N1755" s="33">
        <v>0</v>
      </c>
      <c r="O1755" s="33">
        <v>0</v>
      </c>
      <c r="P1755" s="33">
        <f t="shared" si="313"/>
        <v>170805515</v>
      </c>
      <c r="Q1755" s="33">
        <f t="shared" si="314"/>
        <v>35773.600637336604</v>
      </c>
      <c r="R1755" s="33">
        <f t="shared" si="315"/>
        <v>170634709</v>
      </c>
      <c r="S1755" s="38"/>
      <c r="T1755" s="30" t="str">
        <f t="shared" si="316"/>
        <v>COP</v>
      </c>
      <c r="U1755" s="33">
        <v>0</v>
      </c>
      <c r="V1755" s="33">
        <v>0</v>
      </c>
      <c r="W1755" s="33">
        <v>0</v>
      </c>
      <c r="X1755" s="33">
        <f t="shared" si="317"/>
        <v>170805515</v>
      </c>
      <c r="Y1755" s="33">
        <f t="shared" si="318"/>
        <v>35773.600637336604</v>
      </c>
      <c r="Z1755" s="33">
        <f t="shared" si="319"/>
        <v>170634709</v>
      </c>
      <c r="AA1755" s="34">
        <f t="shared" si="320"/>
        <v>0.00024604643004362884</v>
      </c>
      <c r="AB1755" s="33" t="s">
        <v>4987</v>
      </c>
      <c r="AC1755" s="35">
        <v>44962</v>
      </c>
      <c r="AD1755" s="33">
        <v>14</v>
      </c>
      <c r="AE1755" s="36">
        <f t="shared" si="321"/>
        <v>44976</v>
      </c>
    </row>
    <row r="1756" spans="2:31" ht="14.5" hidden="1">
      <c r="B1756" s="29" t="s">
        <v>1854</v>
      </c>
      <c r="C1756" s="30" t="str">
        <f t="shared" si="311"/>
        <v>(Proveedores estratégicos)</v>
      </c>
      <c r="D1756" s="30">
        <v>4</v>
      </c>
      <c r="E1756" s="30" t="s">
        <v>5272</v>
      </c>
      <c r="F1756" s="30" t="s">
        <v>5273</v>
      </c>
      <c r="G1756" s="30" t="s">
        <v>4770</v>
      </c>
      <c r="H1756" s="31" t="s">
        <v>1893</v>
      </c>
      <c r="I1756" s="31" t="s">
        <v>48</v>
      </c>
      <c r="J1756" s="32">
        <v>33081940</v>
      </c>
      <c r="K1756" s="33">
        <f t="shared" si="312"/>
        <v>6928.699644642913</v>
      </c>
      <c r="L1756" s="33">
        <v>33048858</v>
      </c>
      <c r="M1756" s="33">
        <v>0</v>
      </c>
      <c r="N1756" s="33">
        <v>0</v>
      </c>
      <c r="O1756" s="33">
        <v>0</v>
      </c>
      <c r="P1756" s="33">
        <f t="shared" si="313"/>
        <v>33081940</v>
      </c>
      <c r="Q1756" s="33">
        <f t="shared" si="314"/>
        <v>6928.699644642913</v>
      </c>
      <c r="R1756" s="33">
        <f t="shared" si="315"/>
        <v>33048858</v>
      </c>
      <c r="S1756" s="33"/>
      <c r="T1756" s="30" t="str">
        <f t="shared" si="316"/>
        <v>COP</v>
      </c>
      <c r="U1756" s="33">
        <v>0</v>
      </c>
      <c r="V1756" s="33">
        <v>0</v>
      </c>
      <c r="W1756" s="33">
        <v>0</v>
      </c>
      <c r="X1756" s="33">
        <f t="shared" si="317"/>
        <v>33081940</v>
      </c>
      <c r="Y1756" s="33">
        <f t="shared" si="318"/>
        <v>6928.699644642913</v>
      </c>
      <c r="Z1756" s="33">
        <f t="shared" si="319"/>
        <v>33048858</v>
      </c>
      <c r="AA1756" s="34">
        <f t="shared" si="320"/>
        <v>4.7654744896706934E-05</v>
      </c>
      <c r="AB1756" s="33" t="s">
        <v>4987</v>
      </c>
      <c r="AC1756" s="35">
        <v>44962</v>
      </c>
      <c r="AD1756" s="33">
        <v>14</v>
      </c>
      <c r="AE1756" s="36">
        <f t="shared" si="321"/>
        <v>44976</v>
      </c>
    </row>
    <row r="1757" spans="2:31" ht="14.5" hidden="1">
      <c r="B1757" s="29" t="s">
        <v>1854</v>
      </c>
      <c r="C1757" s="30" t="str">
        <f t="shared" si="311"/>
        <v>(Proveedores estratégicos)</v>
      </c>
      <c r="D1757" s="30">
        <v>4</v>
      </c>
      <c r="E1757" s="30" t="s">
        <v>5272</v>
      </c>
      <c r="F1757" s="30" t="s">
        <v>5273</v>
      </c>
      <c r="G1757" s="30" t="s">
        <v>4770</v>
      </c>
      <c r="H1757" s="31" t="s">
        <v>1894</v>
      </c>
      <c r="I1757" s="31" t="s">
        <v>48</v>
      </c>
      <c r="J1757" s="32">
        <v>73457535</v>
      </c>
      <c r="K1757" s="33">
        <f t="shared" si="312"/>
        <v>15384.986320324537</v>
      </c>
      <c r="L1757" s="33">
        <v>73384077</v>
      </c>
      <c r="M1757" s="33">
        <v>0</v>
      </c>
      <c r="N1757" s="33">
        <v>0</v>
      </c>
      <c r="O1757" s="33">
        <v>0</v>
      </c>
      <c r="P1757" s="33">
        <f t="shared" si="313"/>
        <v>73457535</v>
      </c>
      <c r="Q1757" s="33">
        <f t="shared" si="314"/>
        <v>15384.986320324537</v>
      </c>
      <c r="R1757" s="33">
        <f t="shared" si="315"/>
        <v>73384077</v>
      </c>
      <c r="S1757" s="33"/>
      <c r="T1757" s="30" t="str">
        <f t="shared" si="316"/>
        <v>COP</v>
      </c>
      <c r="U1757" s="33">
        <v>0</v>
      </c>
      <c r="V1757" s="33">
        <v>0</v>
      </c>
      <c r="W1757" s="33">
        <v>0</v>
      </c>
      <c r="X1757" s="33">
        <f t="shared" si="317"/>
        <v>73457535</v>
      </c>
      <c r="Y1757" s="33">
        <f t="shared" si="318"/>
        <v>15384.986320324537</v>
      </c>
      <c r="Z1757" s="33">
        <f t="shared" si="319"/>
        <v>73384077</v>
      </c>
      <c r="AA1757" s="34">
        <f t="shared" si="320"/>
        <v>0.000105816045713752</v>
      </c>
      <c r="AB1757" s="33" t="s">
        <v>4987</v>
      </c>
      <c r="AC1757" s="35">
        <v>44962</v>
      </c>
      <c r="AD1757" s="33">
        <v>14</v>
      </c>
      <c r="AE1757" s="36">
        <f t="shared" si="321"/>
        <v>44976</v>
      </c>
    </row>
    <row r="1758" spans="2:31" ht="14.5" hidden="1">
      <c r="B1758" s="29" t="s">
        <v>1854</v>
      </c>
      <c r="C1758" s="30" t="str">
        <f t="shared" si="311"/>
        <v>(Proveedores estratégicos)</v>
      </c>
      <c r="D1758" s="30">
        <v>4</v>
      </c>
      <c r="E1758" s="30" t="s">
        <v>5272</v>
      </c>
      <c r="F1758" s="30" t="s">
        <v>5273</v>
      </c>
      <c r="G1758" s="30" t="s">
        <v>4770</v>
      </c>
      <c r="H1758" s="31" t="s">
        <v>1895</v>
      </c>
      <c r="I1758" s="31" t="s">
        <v>48</v>
      </c>
      <c r="J1758" s="32">
        <v>51018379</v>
      </c>
      <c r="K1758" s="33">
        <f t="shared" si="312"/>
        <v>10685.317357988195</v>
      </c>
      <c r="L1758" s="33">
        <v>50967361</v>
      </c>
      <c r="M1758" s="33">
        <v>0</v>
      </c>
      <c r="N1758" s="33">
        <v>0</v>
      </c>
      <c r="O1758" s="33">
        <v>0</v>
      </c>
      <c r="P1758" s="33">
        <f t="shared" si="313"/>
        <v>51018379</v>
      </c>
      <c r="Q1758" s="33">
        <f t="shared" si="314"/>
        <v>10685.317357988195</v>
      </c>
      <c r="R1758" s="33">
        <f t="shared" si="315"/>
        <v>50967361</v>
      </c>
      <c r="S1758" s="33"/>
      <c r="T1758" s="30" t="str">
        <f t="shared" si="316"/>
        <v>COP</v>
      </c>
      <c r="U1758" s="33">
        <v>0</v>
      </c>
      <c r="V1758" s="33">
        <v>0</v>
      </c>
      <c r="W1758" s="33">
        <v>0</v>
      </c>
      <c r="X1758" s="33">
        <f t="shared" si="317"/>
        <v>51018379</v>
      </c>
      <c r="Y1758" s="33">
        <f t="shared" si="318"/>
        <v>10685.317357988195</v>
      </c>
      <c r="Z1758" s="33">
        <f t="shared" si="319"/>
        <v>50967361</v>
      </c>
      <c r="AA1758" s="34">
        <f t="shared" si="320"/>
        <v>7.3492299991526785E-05</v>
      </c>
      <c r="AB1758" s="33" t="s">
        <v>4987</v>
      </c>
      <c r="AC1758" s="35">
        <v>44962</v>
      </c>
      <c r="AD1758" s="33">
        <v>14</v>
      </c>
      <c r="AE1758" s="36">
        <f t="shared" si="321"/>
        <v>44976</v>
      </c>
    </row>
    <row r="1759" spans="2:31" ht="14.5" hidden="1">
      <c r="B1759" s="29" t="s">
        <v>1854</v>
      </c>
      <c r="C1759" s="30" t="str">
        <f t="shared" si="311"/>
        <v>(Proveedores estratégicos)</v>
      </c>
      <c r="D1759" s="30">
        <v>4</v>
      </c>
      <c r="E1759" s="30" t="s">
        <v>5272</v>
      </c>
      <c r="F1759" s="30" t="s">
        <v>5273</v>
      </c>
      <c r="G1759" s="30" t="s">
        <v>4770</v>
      </c>
      <c r="H1759" s="31" t="s">
        <v>1896</v>
      </c>
      <c r="I1759" s="31" t="s">
        <v>48</v>
      </c>
      <c r="J1759" s="32">
        <v>74425061</v>
      </c>
      <c r="K1759" s="33">
        <f t="shared" si="312"/>
        <v>15587.625606675261</v>
      </c>
      <c r="L1759" s="33">
        <v>74350636</v>
      </c>
      <c r="M1759" s="33">
        <v>0</v>
      </c>
      <c r="N1759" s="33">
        <v>0</v>
      </c>
      <c r="O1759" s="33">
        <v>0</v>
      </c>
      <c r="P1759" s="33">
        <f t="shared" si="313"/>
        <v>74425061</v>
      </c>
      <c r="Q1759" s="33">
        <f t="shared" si="314"/>
        <v>15587.625606675261</v>
      </c>
      <c r="R1759" s="33">
        <f t="shared" si="315"/>
        <v>74350636</v>
      </c>
      <c r="S1759" s="33"/>
      <c r="T1759" s="30" t="str">
        <f t="shared" si="316"/>
        <v>COP</v>
      </c>
      <c r="U1759" s="33">
        <v>0</v>
      </c>
      <c r="V1759" s="33">
        <v>0</v>
      </c>
      <c r="W1759" s="33">
        <v>0</v>
      </c>
      <c r="X1759" s="33">
        <f t="shared" si="317"/>
        <v>74425061</v>
      </c>
      <c r="Y1759" s="33">
        <f t="shared" si="318"/>
        <v>15587.625606675261</v>
      </c>
      <c r="Z1759" s="33">
        <f t="shared" si="319"/>
        <v>74350636</v>
      </c>
      <c r="AA1759" s="34">
        <f t="shared" si="320"/>
        <v>0.00010720977382903564</v>
      </c>
      <c r="AB1759" s="33" t="s">
        <v>4987</v>
      </c>
      <c r="AC1759" s="35">
        <v>44962</v>
      </c>
      <c r="AD1759" s="33">
        <v>14</v>
      </c>
      <c r="AE1759" s="36">
        <f t="shared" si="321"/>
        <v>44976</v>
      </c>
    </row>
    <row r="1760" spans="2:31" ht="14.5" hidden="1">
      <c r="B1760" s="29" t="s">
        <v>1854</v>
      </c>
      <c r="C1760" s="30" t="str">
        <f t="shared" si="311"/>
        <v>(Proveedores estratégicos)</v>
      </c>
      <c r="D1760" s="30">
        <v>4</v>
      </c>
      <c r="E1760" s="30" t="s">
        <v>5272</v>
      </c>
      <c r="F1760" s="30" t="s">
        <v>5273</v>
      </c>
      <c r="G1760" s="30" t="s">
        <v>4770</v>
      </c>
      <c r="H1760" s="31" t="s">
        <v>1897</v>
      </c>
      <c r="I1760" s="31" t="s">
        <v>48</v>
      </c>
      <c r="J1760" s="32">
        <v>60065737</v>
      </c>
      <c r="K1760" s="33">
        <f t="shared" si="312"/>
        <v>12580.2008448903</v>
      </c>
      <c r="L1760" s="33">
        <v>60005671</v>
      </c>
      <c r="M1760" s="33">
        <v>0</v>
      </c>
      <c r="N1760" s="33">
        <v>0</v>
      </c>
      <c r="O1760" s="33">
        <v>0</v>
      </c>
      <c r="P1760" s="33">
        <f t="shared" si="313"/>
        <v>60065737</v>
      </c>
      <c r="Q1760" s="33">
        <f t="shared" si="314"/>
        <v>12580.2008448903</v>
      </c>
      <c r="R1760" s="33">
        <f t="shared" si="315"/>
        <v>60005671</v>
      </c>
      <c r="S1760" s="33"/>
      <c r="T1760" s="30" t="str">
        <f t="shared" si="316"/>
        <v>COP</v>
      </c>
      <c r="U1760" s="33">
        <v>0</v>
      </c>
      <c r="V1760" s="33">
        <v>0</v>
      </c>
      <c r="W1760" s="33">
        <v>0</v>
      </c>
      <c r="X1760" s="33">
        <f t="shared" si="317"/>
        <v>60065737</v>
      </c>
      <c r="Y1760" s="33">
        <f t="shared" si="318"/>
        <v>12580.2008448903</v>
      </c>
      <c r="Z1760" s="33">
        <f t="shared" si="319"/>
        <v>60005671</v>
      </c>
      <c r="AA1760" s="34">
        <f t="shared" si="320"/>
        <v>8.6525075809298023E-05</v>
      </c>
      <c r="AB1760" s="33" t="s">
        <v>4987</v>
      </c>
      <c r="AC1760" s="35">
        <v>44963</v>
      </c>
      <c r="AD1760" s="33">
        <v>14</v>
      </c>
      <c r="AE1760" s="36">
        <f t="shared" si="321"/>
        <v>44977</v>
      </c>
    </row>
    <row r="1761" spans="2:31" ht="14.5" hidden="1">
      <c r="B1761" s="29" t="s">
        <v>1854</v>
      </c>
      <c r="C1761" s="30" t="str">
        <f t="shared" si="311"/>
        <v>(Proveedores estratégicos)</v>
      </c>
      <c r="D1761" s="30">
        <v>4</v>
      </c>
      <c r="E1761" s="30" t="s">
        <v>5272</v>
      </c>
      <c r="F1761" s="30" t="s">
        <v>5273</v>
      </c>
      <c r="G1761" s="30" t="s">
        <v>4770</v>
      </c>
      <c r="H1761" s="31" t="s">
        <v>1898</v>
      </c>
      <c r="I1761" s="31" t="s">
        <v>48</v>
      </c>
      <c r="J1761" s="32">
        <v>78011630</v>
      </c>
      <c r="K1761" s="33">
        <f t="shared" si="312"/>
        <v>16338.798494711573</v>
      </c>
      <c r="L1761" s="33">
        <v>77933618</v>
      </c>
      <c r="M1761" s="33">
        <v>0</v>
      </c>
      <c r="N1761" s="33">
        <v>0</v>
      </c>
      <c r="O1761" s="33">
        <v>0</v>
      </c>
      <c r="P1761" s="33">
        <f t="shared" si="313"/>
        <v>78011630</v>
      </c>
      <c r="Q1761" s="33">
        <f t="shared" si="314"/>
        <v>16338.798494711573</v>
      </c>
      <c r="R1761" s="33">
        <f t="shared" si="315"/>
        <v>77933618</v>
      </c>
      <c r="S1761" s="33"/>
      <c r="T1761" s="30" t="str">
        <f t="shared" si="316"/>
        <v>COP</v>
      </c>
      <c r="U1761" s="33">
        <v>0</v>
      </c>
      <c r="V1761" s="33">
        <v>0</v>
      </c>
      <c r="W1761" s="33">
        <v>0</v>
      </c>
      <c r="X1761" s="33">
        <f t="shared" si="317"/>
        <v>78011630</v>
      </c>
      <c r="Y1761" s="33">
        <f t="shared" si="318"/>
        <v>16338.798494711573</v>
      </c>
      <c r="Z1761" s="33">
        <f t="shared" si="319"/>
        <v>77933618</v>
      </c>
      <c r="AA1761" s="34">
        <f t="shared" si="320"/>
        <v>0.00011237624866394499</v>
      </c>
      <c r="AB1761" s="33" t="s">
        <v>4987</v>
      </c>
      <c r="AC1761" s="35">
        <v>44963</v>
      </c>
      <c r="AD1761" s="33">
        <v>14</v>
      </c>
      <c r="AE1761" s="36">
        <f t="shared" si="321"/>
        <v>44977</v>
      </c>
    </row>
    <row r="1762" spans="2:31" ht="14.5" hidden="1">
      <c r="B1762" s="29" t="s">
        <v>1854</v>
      </c>
      <c r="C1762" s="30" t="str">
        <f t="shared" si="311"/>
        <v>(Proveedores estratégicos)</v>
      </c>
      <c r="D1762" s="30">
        <v>4</v>
      </c>
      <c r="E1762" s="30" t="s">
        <v>5272</v>
      </c>
      <c r="F1762" s="30" t="s">
        <v>5273</v>
      </c>
      <c r="G1762" s="30" t="s">
        <v>4770</v>
      </c>
      <c r="H1762" s="31" t="s">
        <v>1899</v>
      </c>
      <c r="I1762" s="31" t="s">
        <v>48</v>
      </c>
      <c r="J1762" s="32">
        <v>45811246</v>
      </c>
      <c r="K1762" s="33">
        <f t="shared" si="312"/>
        <v>9594.732538759079</v>
      </c>
      <c r="L1762" s="33">
        <v>45765435</v>
      </c>
      <c r="M1762" s="33">
        <v>0</v>
      </c>
      <c r="N1762" s="33">
        <v>0</v>
      </c>
      <c r="O1762" s="33">
        <v>0</v>
      </c>
      <c r="P1762" s="33">
        <f t="shared" si="313"/>
        <v>45811246</v>
      </c>
      <c r="Q1762" s="33">
        <f t="shared" si="314"/>
        <v>9594.732538759079</v>
      </c>
      <c r="R1762" s="33">
        <f t="shared" si="315"/>
        <v>45765435</v>
      </c>
      <c r="S1762" s="33"/>
      <c r="T1762" s="30" t="str">
        <f t="shared" si="316"/>
        <v>COP</v>
      </c>
      <c r="U1762" s="33">
        <v>0</v>
      </c>
      <c r="V1762" s="33">
        <v>0</v>
      </c>
      <c r="W1762" s="33">
        <v>0</v>
      </c>
      <c r="X1762" s="33">
        <f t="shared" si="317"/>
        <v>45811246</v>
      </c>
      <c r="Y1762" s="33">
        <f t="shared" si="318"/>
        <v>9594.732538759079</v>
      </c>
      <c r="Z1762" s="33">
        <f t="shared" si="319"/>
        <v>45765435</v>
      </c>
      <c r="AA1762" s="34">
        <f t="shared" si="320"/>
        <v>6.5991391593979518E-05</v>
      </c>
      <c r="AB1762" s="33" t="s">
        <v>4987</v>
      </c>
      <c r="AC1762" s="35">
        <v>44963</v>
      </c>
      <c r="AD1762" s="33">
        <v>14</v>
      </c>
      <c r="AE1762" s="36">
        <f t="shared" si="321"/>
        <v>44977</v>
      </c>
    </row>
    <row r="1763" spans="2:31" ht="14.5" hidden="1">
      <c r="B1763" s="29" t="s">
        <v>1854</v>
      </c>
      <c r="C1763" s="30" t="str">
        <f t="shared" si="311"/>
        <v>(Proveedores estratégicos)</v>
      </c>
      <c r="D1763" s="30">
        <v>4</v>
      </c>
      <c r="E1763" s="30" t="s">
        <v>5272</v>
      </c>
      <c r="F1763" s="30" t="s">
        <v>5273</v>
      </c>
      <c r="G1763" s="30" t="s">
        <v>4770</v>
      </c>
      <c r="H1763" s="31" t="s">
        <v>1900</v>
      </c>
      <c r="I1763" s="31" t="s">
        <v>48</v>
      </c>
      <c r="J1763" s="32">
        <v>78655259</v>
      </c>
      <c r="K1763" s="33">
        <f t="shared" si="312"/>
        <v>16473.600637336604</v>
      </c>
      <c r="L1763" s="33">
        <v>78576604</v>
      </c>
      <c r="M1763" s="33">
        <v>0</v>
      </c>
      <c r="N1763" s="33">
        <v>0</v>
      </c>
      <c r="O1763" s="33">
        <v>0</v>
      </c>
      <c r="P1763" s="33">
        <f t="shared" si="313"/>
        <v>78655259</v>
      </c>
      <c r="Q1763" s="33">
        <f t="shared" si="314"/>
        <v>16473.600637336604</v>
      </c>
      <c r="R1763" s="33">
        <f t="shared" si="315"/>
        <v>78576604</v>
      </c>
      <c r="S1763" s="33"/>
      <c r="T1763" s="30" t="str">
        <f t="shared" si="316"/>
        <v>COP</v>
      </c>
      <c r="U1763" s="33">
        <v>0</v>
      </c>
      <c r="V1763" s="33">
        <v>0</v>
      </c>
      <c r="W1763" s="33">
        <v>0</v>
      </c>
      <c r="X1763" s="33">
        <f t="shared" si="317"/>
        <v>78655259</v>
      </c>
      <c r="Y1763" s="33">
        <f t="shared" si="318"/>
        <v>16473.600637336604</v>
      </c>
      <c r="Z1763" s="33">
        <f t="shared" si="319"/>
        <v>78576604</v>
      </c>
      <c r="AA1763" s="34">
        <f t="shared" si="320"/>
        <v>0.00011330340123914604</v>
      </c>
      <c r="AB1763" s="33" t="s">
        <v>4987</v>
      </c>
      <c r="AC1763" s="35">
        <v>44963</v>
      </c>
      <c r="AD1763" s="33">
        <v>14</v>
      </c>
      <c r="AE1763" s="36">
        <f t="shared" si="321"/>
        <v>44977</v>
      </c>
    </row>
    <row r="1764" spans="2:31" ht="14.5" hidden="1">
      <c r="B1764" s="29" t="s">
        <v>1854</v>
      </c>
      <c r="C1764" s="30" t="str">
        <f t="shared" si="311"/>
        <v>(Proveedores estratégicos)</v>
      </c>
      <c r="D1764" s="30">
        <v>4</v>
      </c>
      <c r="E1764" s="30" t="s">
        <v>5272</v>
      </c>
      <c r="F1764" s="30" t="s">
        <v>5273</v>
      </c>
      <c r="G1764" s="30" t="s">
        <v>4770</v>
      </c>
      <c r="H1764" s="31" t="s">
        <v>1901</v>
      </c>
      <c r="I1764" s="31" t="s">
        <v>48</v>
      </c>
      <c r="J1764" s="32">
        <v>157386240</v>
      </c>
      <c r="K1764" s="33">
        <f t="shared" si="312"/>
        <v>32963.060473599799</v>
      </c>
      <c r="L1764" s="33">
        <v>157228854</v>
      </c>
      <c r="M1764" s="33">
        <v>0</v>
      </c>
      <c r="N1764" s="33">
        <v>0</v>
      </c>
      <c r="O1764" s="33">
        <v>0</v>
      </c>
      <c r="P1764" s="33">
        <f t="shared" si="313"/>
        <v>157386240</v>
      </c>
      <c r="Q1764" s="33">
        <f t="shared" si="314"/>
        <v>32963.060473599799</v>
      </c>
      <c r="R1764" s="33">
        <f t="shared" si="315"/>
        <v>157228854</v>
      </c>
      <c r="S1764" s="33"/>
      <c r="T1764" s="30" t="str">
        <f t="shared" si="316"/>
        <v>COP</v>
      </c>
      <c r="U1764" s="33">
        <v>0</v>
      </c>
      <c r="V1764" s="33">
        <v>0</v>
      </c>
      <c r="W1764" s="33">
        <v>0</v>
      </c>
      <c r="X1764" s="33">
        <f t="shared" si="317"/>
        <v>157386240</v>
      </c>
      <c r="Y1764" s="33">
        <f t="shared" si="318"/>
        <v>32963.060473599799</v>
      </c>
      <c r="Z1764" s="33">
        <f t="shared" si="319"/>
        <v>157228854</v>
      </c>
      <c r="AA1764" s="34">
        <f t="shared" si="320"/>
        <v>0.00022671588010005005</v>
      </c>
      <c r="AB1764" s="33" t="s">
        <v>4987</v>
      </c>
      <c r="AC1764" s="35">
        <v>44963</v>
      </c>
      <c r="AD1764" s="33">
        <v>14</v>
      </c>
      <c r="AE1764" s="36">
        <f t="shared" si="321"/>
        <v>44977</v>
      </c>
    </row>
    <row r="1765" spans="2:31" ht="14.5" hidden="1">
      <c r="B1765" s="29" t="s">
        <v>1854</v>
      </c>
      <c r="C1765" s="30" t="str">
        <f t="shared" si="311"/>
        <v>(Proveedores estratégicos)</v>
      </c>
      <c r="D1765" s="30">
        <v>4</v>
      </c>
      <c r="E1765" s="30" t="s">
        <v>5272</v>
      </c>
      <c r="F1765" s="30" t="s">
        <v>5273</v>
      </c>
      <c r="G1765" s="30" t="s">
        <v>4770</v>
      </c>
      <c r="H1765" s="31" t="s">
        <v>1902</v>
      </c>
      <c r="I1765" s="31" t="s">
        <v>48</v>
      </c>
      <c r="J1765" s="32">
        <v>34983133</v>
      </c>
      <c r="K1765" s="33">
        <f t="shared" si="312"/>
        <v>7326.8865897250435</v>
      </c>
      <c r="L1765" s="33">
        <v>34948150</v>
      </c>
      <c r="M1765" s="33">
        <v>0</v>
      </c>
      <c r="N1765" s="33">
        <v>0</v>
      </c>
      <c r="O1765" s="33">
        <v>0</v>
      </c>
      <c r="P1765" s="33">
        <f t="shared" si="313"/>
        <v>34983133</v>
      </c>
      <c r="Q1765" s="33">
        <f t="shared" si="314"/>
        <v>7326.8865897250435</v>
      </c>
      <c r="R1765" s="33">
        <f t="shared" si="315"/>
        <v>34948150</v>
      </c>
      <c r="S1765" s="33"/>
      <c r="T1765" s="30" t="str">
        <f t="shared" si="316"/>
        <v>COP</v>
      </c>
      <c r="U1765" s="33">
        <v>0</v>
      </c>
      <c r="V1765" s="33">
        <v>0</v>
      </c>
      <c r="W1765" s="33">
        <v>0</v>
      </c>
      <c r="X1765" s="33">
        <f t="shared" si="317"/>
        <v>34983133</v>
      </c>
      <c r="Y1765" s="33">
        <f t="shared" si="318"/>
        <v>7326.8865897250435</v>
      </c>
      <c r="Z1765" s="33">
        <f t="shared" si="319"/>
        <v>34948150</v>
      </c>
      <c r="AA1765" s="34">
        <f t="shared" si="320"/>
        <v>5.0393425783784976E-05</v>
      </c>
      <c r="AB1765" s="33" t="s">
        <v>4987</v>
      </c>
      <c r="AC1765" s="35">
        <v>44963</v>
      </c>
      <c r="AD1765" s="33">
        <v>14</v>
      </c>
      <c r="AE1765" s="36">
        <f t="shared" si="321"/>
        <v>44977</v>
      </c>
    </row>
    <row r="1766" spans="2:31" ht="14.5" hidden="1">
      <c r="B1766" s="29" t="s">
        <v>1854</v>
      </c>
      <c r="C1766" s="30" t="str">
        <f t="shared" si="311"/>
        <v>(Proveedores estratégicos)</v>
      </c>
      <c r="D1766" s="30">
        <v>4</v>
      </c>
      <c r="E1766" s="30" t="s">
        <v>5272</v>
      </c>
      <c r="F1766" s="30" t="s">
        <v>5273</v>
      </c>
      <c r="G1766" s="30" t="s">
        <v>4770</v>
      </c>
      <c r="H1766" s="31" t="s">
        <v>1903</v>
      </c>
      <c r="I1766" s="31" t="s">
        <v>48</v>
      </c>
      <c r="J1766" s="32">
        <v>160547595</v>
      </c>
      <c r="K1766" s="33">
        <f t="shared" si="312"/>
        <v>33625.176263404508</v>
      </c>
      <c r="L1766" s="33">
        <v>160387047</v>
      </c>
      <c r="M1766" s="33">
        <v>0</v>
      </c>
      <c r="N1766" s="33">
        <v>0</v>
      </c>
      <c r="O1766" s="33">
        <v>0</v>
      </c>
      <c r="P1766" s="33">
        <f t="shared" si="313"/>
        <v>160547595</v>
      </c>
      <c r="Q1766" s="33">
        <f t="shared" si="314"/>
        <v>33625.176263404508</v>
      </c>
      <c r="R1766" s="33">
        <f t="shared" si="315"/>
        <v>160387047</v>
      </c>
      <c r="S1766" s="33"/>
      <c r="T1766" s="30" t="str">
        <f t="shared" si="316"/>
        <v>COP</v>
      </c>
      <c r="U1766" s="33">
        <v>0</v>
      </c>
      <c r="V1766" s="33">
        <v>0</v>
      </c>
      <c r="W1766" s="33">
        <v>0</v>
      </c>
      <c r="X1766" s="33">
        <f t="shared" si="317"/>
        <v>160547595</v>
      </c>
      <c r="Y1766" s="33">
        <f t="shared" si="318"/>
        <v>33625.176263404508</v>
      </c>
      <c r="Z1766" s="33">
        <f t="shared" si="319"/>
        <v>160387047</v>
      </c>
      <c r="AA1766" s="34">
        <f t="shared" si="320"/>
        <v>0.00023126983115486608</v>
      </c>
      <c r="AB1766" s="33" t="s">
        <v>4987</v>
      </c>
      <c r="AC1766" s="35">
        <v>44963</v>
      </c>
      <c r="AD1766" s="33">
        <v>14</v>
      </c>
      <c r="AE1766" s="36">
        <f t="shared" si="321"/>
        <v>44977</v>
      </c>
    </row>
    <row r="1767" spans="2:31" ht="14.5" hidden="1">
      <c r="B1767" s="29" t="s">
        <v>1854</v>
      </c>
      <c r="C1767" s="30" t="str">
        <f t="shared" si="311"/>
        <v>(Proveedores estratégicos)</v>
      </c>
      <c r="D1767" s="30">
        <v>4</v>
      </c>
      <c r="E1767" s="30" t="s">
        <v>5272</v>
      </c>
      <c r="F1767" s="30" t="s">
        <v>5273</v>
      </c>
      <c r="G1767" s="30" t="s">
        <v>4770</v>
      </c>
      <c r="H1767" s="31" t="s">
        <v>1904</v>
      </c>
      <c r="I1767" s="31" t="s">
        <v>48</v>
      </c>
      <c r="J1767" s="32">
        <v>78125212</v>
      </c>
      <c r="K1767" s="33">
        <f t="shared" si="312"/>
        <v>16362.587293101458</v>
      </c>
      <c r="L1767" s="33">
        <v>78047087</v>
      </c>
      <c r="M1767" s="33">
        <v>0</v>
      </c>
      <c r="N1767" s="33">
        <v>0</v>
      </c>
      <c r="O1767" s="33">
        <v>0</v>
      </c>
      <c r="P1767" s="33">
        <f t="shared" si="313"/>
        <v>78125212</v>
      </c>
      <c r="Q1767" s="33">
        <f t="shared" si="314"/>
        <v>16362.587293101458</v>
      </c>
      <c r="R1767" s="33">
        <f t="shared" si="315"/>
        <v>78047087</v>
      </c>
      <c r="S1767" s="33"/>
      <c r="T1767" s="30" t="str">
        <f t="shared" si="316"/>
        <v>COP</v>
      </c>
      <c r="U1767" s="33">
        <v>0</v>
      </c>
      <c r="V1767" s="33">
        <v>0</v>
      </c>
      <c r="W1767" s="33">
        <v>0</v>
      </c>
      <c r="X1767" s="33">
        <f t="shared" si="317"/>
        <v>78125212</v>
      </c>
      <c r="Y1767" s="33">
        <f t="shared" si="318"/>
        <v>16362.587293101458</v>
      </c>
      <c r="Z1767" s="33">
        <f t="shared" si="319"/>
        <v>78047087</v>
      </c>
      <c r="AA1767" s="34">
        <f t="shared" si="320"/>
        <v>0.00011253986509658192</v>
      </c>
      <c r="AB1767" s="33" t="s">
        <v>4987</v>
      </c>
      <c r="AC1767" s="35">
        <v>44963</v>
      </c>
      <c r="AD1767" s="33">
        <v>14</v>
      </c>
      <c r="AE1767" s="36">
        <f t="shared" si="321"/>
        <v>44977</v>
      </c>
    </row>
    <row r="1768" spans="2:31" ht="14.5" hidden="1">
      <c r="B1768" s="29" t="s">
        <v>1854</v>
      </c>
      <c r="C1768" s="30" t="str">
        <f t="shared" si="311"/>
        <v>(Proveedores estratégicos)</v>
      </c>
      <c r="D1768" s="30">
        <v>4</v>
      </c>
      <c r="E1768" s="30" t="s">
        <v>5272</v>
      </c>
      <c r="F1768" s="30" t="s">
        <v>5273</v>
      </c>
      <c r="G1768" s="30" t="s">
        <v>4770</v>
      </c>
      <c r="H1768" s="31" t="s">
        <v>1905</v>
      </c>
      <c r="I1768" s="31" t="s">
        <v>48</v>
      </c>
      <c r="J1768" s="32">
        <v>60217179</v>
      </c>
      <c r="K1768" s="33">
        <f t="shared" si="312"/>
        <v>12611.919033093283</v>
      </c>
      <c r="L1768" s="33">
        <v>60156962</v>
      </c>
      <c r="M1768" s="33">
        <v>0</v>
      </c>
      <c r="N1768" s="33">
        <v>0</v>
      </c>
      <c r="O1768" s="33">
        <v>0</v>
      </c>
      <c r="P1768" s="33">
        <f t="shared" si="313"/>
        <v>60217179</v>
      </c>
      <c r="Q1768" s="33">
        <f t="shared" si="314"/>
        <v>12611.919033093283</v>
      </c>
      <c r="R1768" s="33">
        <f t="shared" si="315"/>
        <v>60156962</v>
      </c>
      <c r="S1768" s="33"/>
      <c r="T1768" s="30" t="str">
        <f t="shared" si="316"/>
        <v>COP</v>
      </c>
      <c r="U1768" s="33">
        <v>0</v>
      </c>
      <c r="V1768" s="33">
        <v>0</v>
      </c>
      <c r="W1768" s="33">
        <v>0</v>
      </c>
      <c r="X1768" s="33">
        <f t="shared" si="317"/>
        <v>60217179</v>
      </c>
      <c r="Y1768" s="33">
        <f t="shared" si="318"/>
        <v>12611.919033093283</v>
      </c>
      <c r="Z1768" s="33">
        <f t="shared" si="319"/>
        <v>60156962</v>
      </c>
      <c r="AA1768" s="34">
        <f t="shared" si="320"/>
        <v>8.6743229610865619E-05</v>
      </c>
      <c r="AB1768" s="33" t="s">
        <v>4987</v>
      </c>
      <c r="AC1768" s="35">
        <v>44963</v>
      </c>
      <c r="AD1768" s="33">
        <v>14</v>
      </c>
      <c r="AE1768" s="36">
        <f t="shared" si="321"/>
        <v>44977</v>
      </c>
    </row>
    <row r="1769" spans="2:31" ht="14.5" hidden="1">
      <c r="B1769" s="29" t="s">
        <v>1854</v>
      </c>
      <c r="C1769" s="30" t="str">
        <f t="shared" si="311"/>
        <v>(Proveedores estratégicos)</v>
      </c>
      <c r="D1769" s="30">
        <v>4</v>
      </c>
      <c r="E1769" s="30" t="s">
        <v>5272</v>
      </c>
      <c r="F1769" s="30" t="s">
        <v>5273</v>
      </c>
      <c r="G1769" s="30" t="s">
        <v>4770</v>
      </c>
      <c r="H1769" s="31" t="s">
        <v>1906</v>
      </c>
      <c r="I1769" s="31" t="s">
        <v>48</v>
      </c>
      <c r="J1769" s="32">
        <v>51111721</v>
      </c>
      <c r="K1769" s="33">
        <f t="shared" si="312"/>
        <v>10704.866819711311</v>
      </c>
      <c r="L1769" s="33">
        <v>51060609</v>
      </c>
      <c r="M1769" s="33">
        <v>0</v>
      </c>
      <c r="N1769" s="33">
        <v>0</v>
      </c>
      <c r="O1769" s="33">
        <v>0</v>
      </c>
      <c r="P1769" s="33">
        <f t="shared" si="313"/>
        <v>51111721</v>
      </c>
      <c r="Q1769" s="33">
        <f t="shared" si="314"/>
        <v>10704.866819711311</v>
      </c>
      <c r="R1769" s="33">
        <f t="shared" si="315"/>
        <v>51060609</v>
      </c>
      <c r="S1769" s="33"/>
      <c r="T1769" s="30" t="str">
        <f t="shared" si="316"/>
        <v>COP</v>
      </c>
      <c r="U1769" s="33">
        <v>0</v>
      </c>
      <c r="V1769" s="33">
        <v>0</v>
      </c>
      <c r="W1769" s="33">
        <v>0</v>
      </c>
      <c r="X1769" s="33">
        <f t="shared" si="317"/>
        <v>51111721</v>
      </c>
      <c r="Y1769" s="33">
        <f t="shared" si="318"/>
        <v>10704.866819711311</v>
      </c>
      <c r="Z1769" s="33">
        <f t="shared" si="319"/>
        <v>51060609</v>
      </c>
      <c r="AA1769" s="34">
        <f t="shared" si="320"/>
        <v>7.3626758787414021E-05</v>
      </c>
      <c r="AB1769" s="33" t="s">
        <v>4987</v>
      </c>
      <c r="AC1769" s="35">
        <v>44964</v>
      </c>
      <c r="AD1769" s="33">
        <v>14</v>
      </c>
      <c r="AE1769" s="36">
        <f t="shared" si="321"/>
        <v>44978</v>
      </c>
    </row>
    <row r="1770" spans="2:31" ht="14.5" hidden="1">
      <c r="B1770" s="29" t="s">
        <v>1854</v>
      </c>
      <c r="C1770" s="30" t="str">
        <f t="shared" si="311"/>
        <v>(Proveedores estratégicos)</v>
      </c>
      <c r="D1770" s="30">
        <v>4</v>
      </c>
      <c r="E1770" s="30" t="s">
        <v>5272</v>
      </c>
      <c r="F1770" s="30" t="s">
        <v>5273</v>
      </c>
      <c r="G1770" s="30" t="s">
        <v>4770</v>
      </c>
      <c r="H1770" s="31" t="s">
        <v>1907</v>
      </c>
      <c r="I1770" s="31" t="s">
        <v>48</v>
      </c>
      <c r="J1770" s="32">
        <v>80794380</v>
      </c>
      <c r="K1770" s="33">
        <f t="shared" si="312"/>
        <v>16921.619338134322</v>
      </c>
      <c r="L1770" s="33">
        <v>80713586</v>
      </c>
      <c r="M1770" s="33">
        <v>0</v>
      </c>
      <c r="N1770" s="33">
        <v>0</v>
      </c>
      <c r="O1770" s="33">
        <v>0</v>
      </c>
      <c r="P1770" s="33">
        <f t="shared" si="313"/>
        <v>80794380</v>
      </c>
      <c r="Q1770" s="33">
        <f t="shared" si="314"/>
        <v>16921.619338134322</v>
      </c>
      <c r="R1770" s="33">
        <f t="shared" si="315"/>
        <v>80713586</v>
      </c>
      <c r="S1770" s="33"/>
      <c r="T1770" s="30" t="str">
        <f t="shared" si="316"/>
        <v>COP</v>
      </c>
      <c r="U1770" s="33">
        <v>0</v>
      </c>
      <c r="V1770" s="33">
        <v>0</v>
      </c>
      <c r="W1770" s="33">
        <v>0</v>
      </c>
      <c r="X1770" s="33">
        <f t="shared" si="317"/>
        <v>80794380</v>
      </c>
      <c r="Y1770" s="33">
        <f t="shared" si="318"/>
        <v>16921.619338134322</v>
      </c>
      <c r="Z1770" s="33">
        <f t="shared" si="319"/>
        <v>80713586</v>
      </c>
      <c r="AA1770" s="34">
        <f t="shared" si="320"/>
        <v>0.00011638481881971281</v>
      </c>
      <c r="AB1770" s="33" t="s">
        <v>4987</v>
      </c>
      <c r="AC1770" s="35">
        <v>44964</v>
      </c>
      <c r="AD1770" s="33">
        <v>14</v>
      </c>
      <c r="AE1770" s="36">
        <f t="shared" si="321"/>
        <v>44978</v>
      </c>
    </row>
    <row r="1771" spans="2:31" ht="14.5" hidden="1">
      <c r="B1771" s="29" t="s">
        <v>1854</v>
      </c>
      <c r="C1771" s="30" t="str">
        <f t="shared" si="311"/>
        <v>(Proveedores estratégicos)</v>
      </c>
      <c r="D1771" s="30">
        <v>4</v>
      </c>
      <c r="E1771" s="30" t="s">
        <v>5272</v>
      </c>
      <c r="F1771" s="30" t="s">
        <v>5273</v>
      </c>
      <c r="G1771" s="30" t="s">
        <v>4770</v>
      </c>
      <c r="H1771" s="31" t="s">
        <v>1908</v>
      </c>
      <c r="I1771" s="31" t="s">
        <v>48</v>
      </c>
      <c r="J1771" s="32">
        <v>79090656</v>
      </c>
      <c r="K1771" s="33">
        <f t="shared" si="312"/>
        <v>16564.790297388805</v>
      </c>
      <c r="L1771" s="33">
        <v>79011565</v>
      </c>
      <c r="M1771" s="33">
        <v>0</v>
      </c>
      <c r="N1771" s="33">
        <v>0</v>
      </c>
      <c r="O1771" s="33">
        <v>0</v>
      </c>
      <c r="P1771" s="33">
        <f t="shared" si="313"/>
        <v>79090656</v>
      </c>
      <c r="Q1771" s="33">
        <f t="shared" si="314"/>
        <v>16564.790297388805</v>
      </c>
      <c r="R1771" s="33">
        <f t="shared" si="315"/>
        <v>79011565</v>
      </c>
      <c r="S1771" s="33"/>
      <c r="T1771" s="30" t="str">
        <f t="shared" si="316"/>
        <v>COP</v>
      </c>
      <c r="U1771" s="33">
        <v>0</v>
      </c>
      <c r="V1771" s="33">
        <v>0</v>
      </c>
      <c r="W1771" s="33">
        <v>0</v>
      </c>
      <c r="X1771" s="33">
        <f t="shared" si="317"/>
        <v>79090656</v>
      </c>
      <c r="Y1771" s="33">
        <f t="shared" si="318"/>
        <v>16564.790297388805</v>
      </c>
      <c r="Z1771" s="33">
        <f t="shared" si="319"/>
        <v>79011565</v>
      </c>
      <c r="AA1771" s="34">
        <f t="shared" si="320"/>
        <v>0.0001139305925174352</v>
      </c>
      <c r="AB1771" s="33" t="s">
        <v>4987</v>
      </c>
      <c r="AC1771" s="35">
        <v>44964</v>
      </c>
      <c r="AD1771" s="33">
        <v>14</v>
      </c>
      <c r="AE1771" s="36">
        <f t="shared" si="321"/>
        <v>44978</v>
      </c>
    </row>
    <row r="1772" spans="2:31" ht="14.5" hidden="1">
      <c r="B1772" s="29" t="s">
        <v>1854</v>
      </c>
      <c r="C1772" s="30" t="str">
        <f t="shared" si="311"/>
        <v>(Proveedores estratégicos)</v>
      </c>
      <c r="D1772" s="30">
        <v>4</v>
      </c>
      <c r="E1772" s="30" t="s">
        <v>5272</v>
      </c>
      <c r="F1772" s="30" t="s">
        <v>5273</v>
      </c>
      <c r="G1772" s="30" t="s">
        <v>4770</v>
      </c>
      <c r="H1772" s="31" t="s">
        <v>1909</v>
      </c>
      <c r="I1772" s="31" t="s">
        <v>48</v>
      </c>
      <c r="J1772" s="32">
        <v>46549527</v>
      </c>
      <c r="K1772" s="33">
        <f t="shared" si="312"/>
        <v>9749.35836556705</v>
      </c>
      <c r="L1772" s="33">
        <v>46502977</v>
      </c>
      <c r="M1772" s="33">
        <v>0</v>
      </c>
      <c r="N1772" s="33">
        <v>0</v>
      </c>
      <c r="O1772" s="33">
        <v>0</v>
      </c>
      <c r="P1772" s="33">
        <f t="shared" si="313"/>
        <v>46549527</v>
      </c>
      <c r="Q1772" s="33">
        <f t="shared" si="314"/>
        <v>9749.35836556705</v>
      </c>
      <c r="R1772" s="33">
        <f t="shared" si="315"/>
        <v>46502977</v>
      </c>
      <c r="S1772" s="33"/>
      <c r="T1772" s="30" t="str">
        <f t="shared" si="316"/>
        <v>COP</v>
      </c>
      <c r="U1772" s="33">
        <v>0</v>
      </c>
      <c r="V1772" s="33">
        <v>0</v>
      </c>
      <c r="W1772" s="33">
        <v>0</v>
      </c>
      <c r="X1772" s="33">
        <f t="shared" si="317"/>
        <v>46549527</v>
      </c>
      <c r="Y1772" s="33">
        <f t="shared" si="318"/>
        <v>9749.35836556705</v>
      </c>
      <c r="Z1772" s="33">
        <f t="shared" si="319"/>
        <v>46502977</v>
      </c>
      <c r="AA1772" s="34">
        <f t="shared" si="320"/>
        <v>6.7054889033455562E-05</v>
      </c>
      <c r="AB1772" s="33" t="s">
        <v>4987</v>
      </c>
      <c r="AC1772" s="35">
        <v>44964</v>
      </c>
      <c r="AD1772" s="33">
        <v>14</v>
      </c>
      <c r="AE1772" s="36">
        <f t="shared" si="321"/>
        <v>44978</v>
      </c>
    </row>
    <row r="1773" spans="2:31" ht="14.5" hidden="1">
      <c r="B1773" s="29" t="s">
        <v>1854</v>
      </c>
      <c r="C1773" s="30" t="str">
        <f t="shared" si="311"/>
        <v>(Proveedores estratégicos)</v>
      </c>
      <c r="D1773" s="30">
        <v>4</v>
      </c>
      <c r="E1773" s="30" t="s">
        <v>5272</v>
      </c>
      <c r="F1773" s="30" t="s">
        <v>5273</v>
      </c>
      <c r="G1773" s="30" t="s">
        <v>4770</v>
      </c>
      <c r="H1773" s="31" t="s">
        <v>1910</v>
      </c>
      <c r="I1773" s="31" t="s">
        <v>48</v>
      </c>
      <c r="J1773" s="32">
        <v>151612509</v>
      </c>
      <c r="K1773" s="33">
        <f t="shared" si="312"/>
        <v>31753.806933132066</v>
      </c>
      <c r="L1773" s="33">
        <v>151460896</v>
      </c>
      <c r="M1773" s="33">
        <v>0</v>
      </c>
      <c r="N1773" s="33">
        <v>0</v>
      </c>
      <c r="O1773" s="33">
        <v>0</v>
      </c>
      <c r="P1773" s="33">
        <f t="shared" si="313"/>
        <v>151612509</v>
      </c>
      <c r="Q1773" s="33">
        <f t="shared" si="314"/>
        <v>31753.806933132066</v>
      </c>
      <c r="R1773" s="33">
        <f t="shared" si="315"/>
        <v>151460896</v>
      </c>
      <c r="S1773" s="33"/>
      <c r="T1773" s="30" t="str">
        <f t="shared" si="316"/>
        <v>COP</v>
      </c>
      <c r="U1773" s="33">
        <v>0</v>
      </c>
      <c r="V1773" s="33">
        <v>0</v>
      </c>
      <c r="W1773" s="33">
        <v>0</v>
      </c>
      <c r="X1773" s="33">
        <f t="shared" si="317"/>
        <v>151612509</v>
      </c>
      <c r="Y1773" s="33">
        <f t="shared" si="318"/>
        <v>31753.806933132066</v>
      </c>
      <c r="Z1773" s="33">
        <f t="shared" si="319"/>
        <v>151460896</v>
      </c>
      <c r="AA1773" s="34">
        <f t="shared" si="320"/>
        <v>0.00021839878281744741</v>
      </c>
      <c r="AB1773" s="33" t="s">
        <v>4987</v>
      </c>
      <c r="AC1773" s="35">
        <v>44964</v>
      </c>
      <c r="AD1773" s="33">
        <v>14</v>
      </c>
      <c r="AE1773" s="36">
        <f t="shared" si="321"/>
        <v>44978</v>
      </c>
    </row>
    <row r="1774" spans="2:31" ht="14.5" hidden="1">
      <c r="B1774" s="29" t="s">
        <v>1854</v>
      </c>
      <c r="C1774" s="30" t="str">
        <f t="shared" si="311"/>
        <v>(Proveedores estratégicos)</v>
      </c>
      <c r="D1774" s="30">
        <v>4</v>
      </c>
      <c r="E1774" s="30" t="s">
        <v>5272</v>
      </c>
      <c r="F1774" s="30" t="s">
        <v>5273</v>
      </c>
      <c r="G1774" s="30" t="s">
        <v>4770</v>
      </c>
      <c r="H1774" s="31" t="s">
        <v>1911</v>
      </c>
      <c r="I1774" s="31" t="s">
        <v>48</v>
      </c>
      <c r="J1774" s="32">
        <v>84589892</v>
      </c>
      <c r="K1774" s="33">
        <f t="shared" si="312"/>
        <v>17716.553350734299</v>
      </c>
      <c r="L1774" s="33">
        <v>84505302</v>
      </c>
      <c r="M1774" s="33">
        <v>0</v>
      </c>
      <c r="N1774" s="33">
        <v>0</v>
      </c>
      <c r="O1774" s="33">
        <v>0</v>
      </c>
      <c r="P1774" s="33">
        <f t="shared" si="313"/>
        <v>84589892</v>
      </c>
      <c r="Q1774" s="33">
        <f t="shared" si="314"/>
        <v>17716.553350734299</v>
      </c>
      <c r="R1774" s="33">
        <f t="shared" si="315"/>
        <v>84505302</v>
      </c>
      <c r="S1774" s="33"/>
      <c r="T1774" s="30" t="str">
        <f t="shared" si="316"/>
        <v>COP</v>
      </c>
      <c r="U1774" s="33">
        <v>0</v>
      </c>
      <c r="V1774" s="33">
        <v>0</v>
      </c>
      <c r="W1774" s="33">
        <v>0</v>
      </c>
      <c r="X1774" s="33">
        <f t="shared" si="317"/>
        <v>84589892</v>
      </c>
      <c r="Y1774" s="33">
        <f t="shared" si="318"/>
        <v>17716.553350734299</v>
      </c>
      <c r="Z1774" s="33">
        <f t="shared" si="319"/>
        <v>84505302</v>
      </c>
      <c r="AA1774" s="34">
        <f t="shared" si="320"/>
        <v>0.00012185227729288493</v>
      </c>
      <c r="AB1774" s="33" t="s">
        <v>4987</v>
      </c>
      <c r="AC1774" s="35">
        <v>44965</v>
      </c>
      <c r="AD1774" s="33">
        <v>14</v>
      </c>
      <c r="AE1774" s="36">
        <f t="shared" si="321"/>
        <v>44979</v>
      </c>
    </row>
    <row r="1775" spans="2:31" ht="14.5" hidden="1">
      <c r="B1775" s="29" t="s">
        <v>1854</v>
      </c>
      <c r="C1775" s="30" t="str">
        <f t="shared" si="311"/>
        <v>(Proveedores estratégicos)</v>
      </c>
      <c r="D1775" s="30">
        <v>4</v>
      </c>
      <c r="E1775" s="30" t="s">
        <v>5272</v>
      </c>
      <c r="F1775" s="30" t="s">
        <v>5273</v>
      </c>
      <c r="G1775" s="30" t="s">
        <v>4770</v>
      </c>
      <c r="H1775" s="31" t="s">
        <v>1912</v>
      </c>
      <c r="I1775" s="31" t="s">
        <v>48</v>
      </c>
      <c r="J1775" s="32">
        <v>70533469</v>
      </c>
      <c r="K1775" s="33">
        <f t="shared" si="312"/>
        <v>14772.56852940868</v>
      </c>
      <c r="L1775" s="33">
        <v>70462936</v>
      </c>
      <c r="M1775" s="33">
        <v>0</v>
      </c>
      <c r="N1775" s="33">
        <v>0</v>
      </c>
      <c r="O1775" s="33">
        <v>0</v>
      </c>
      <c r="P1775" s="33">
        <f t="shared" si="313"/>
        <v>70533469</v>
      </c>
      <c r="Q1775" s="33">
        <f t="shared" si="314"/>
        <v>14772.56852940868</v>
      </c>
      <c r="R1775" s="33">
        <f t="shared" si="315"/>
        <v>70462936</v>
      </c>
      <c r="S1775" s="33"/>
      <c r="T1775" s="30" t="str">
        <f t="shared" si="316"/>
        <v>COP</v>
      </c>
      <c r="U1775" s="33">
        <v>0</v>
      </c>
      <c r="V1775" s="33">
        <v>0</v>
      </c>
      <c r="W1775" s="33">
        <v>0</v>
      </c>
      <c r="X1775" s="33">
        <f t="shared" si="317"/>
        <v>70533469</v>
      </c>
      <c r="Y1775" s="33">
        <f t="shared" si="318"/>
        <v>14772.56852940868</v>
      </c>
      <c r="Z1775" s="33">
        <f t="shared" si="319"/>
        <v>70462936</v>
      </c>
      <c r="AA1775" s="34">
        <f t="shared" si="320"/>
        <v>0.00010160391138940375</v>
      </c>
      <c r="AB1775" s="33" t="s">
        <v>4987</v>
      </c>
      <c r="AC1775" s="35">
        <v>44965</v>
      </c>
      <c r="AD1775" s="33">
        <v>14</v>
      </c>
      <c r="AE1775" s="36">
        <f t="shared" si="321"/>
        <v>44979</v>
      </c>
    </row>
    <row r="1776" spans="2:31" ht="14.5" hidden="1">
      <c r="B1776" s="29" t="s">
        <v>1854</v>
      </c>
      <c r="C1776" s="30" t="str">
        <f t="shared" si="311"/>
        <v>(Proveedores estratégicos)</v>
      </c>
      <c r="D1776" s="30">
        <v>4</v>
      </c>
      <c r="E1776" s="30" t="s">
        <v>5272</v>
      </c>
      <c r="F1776" s="30" t="s">
        <v>5273</v>
      </c>
      <c r="G1776" s="30" t="s">
        <v>4770</v>
      </c>
      <c r="H1776" s="31" t="s">
        <v>1913</v>
      </c>
      <c r="I1776" s="31" t="s">
        <v>48</v>
      </c>
      <c r="J1776" s="32">
        <v>124148959</v>
      </c>
      <c r="K1776" s="33">
        <f t="shared" si="312"/>
        <v>26001.826053230183</v>
      </c>
      <c r="L1776" s="33">
        <v>124024810</v>
      </c>
      <c r="M1776" s="33">
        <v>0</v>
      </c>
      <c r="N1776" s="33">
        <v>0</v>
      </c>
      <c r="O1776" s="33">
        <v>0</v>
      </c>
      <c r="P1776" s="33">
        <f t="shared" si="313"/>
        <v>124148959</v>
      </c>
      <c r="Q1776" s="33">
        <f t="shared" si="314"/>
        <v>26001.826053230183</v>
      </c>
      <c r="R1776" s="33">
        <f t="shared" si="315"/>
        <v>124024810</v>
      </c>
      <c r="S1776" s="33"/>
      <c r="T1776" s="30" t="str">
        <f t="shared" si="316"/>
        <v>COP</v>
      </c>
      <c r="U1776" s="33">
        <v>0</v>
      </c>
      <c r="V1776" s="33">
        <v>0</v>
      </c>
      <c r="W1776" s="33">
        <v>0</v>
      </c>
      <c r="X1776" s="33">
        <f t="shared" si="317"/>
        <v>124148959</v>
      </c>
      <c r="Y1776" s="33">
        <f t="shared" si="318"/>
        <v>26001.826053230183</v>
      </c>
      <c r="Z1776" s="33">
        <f t="shared" si="319"/>
        <v>124024810</v>
      </c>
      <c r="AA1776" s="34">
        <f t="shared" si="320"/>
        <v>0.00017883736501311324</v>
      </c>
      <c r="AB1776" s="33" t="s">
        <v>4987</v>
      </c>
      <c r="AC1776" s="35">
        <v>44965</v>
      </c>
      <c r="AD1776" s="33">
        <v>14</v>
      </c>
      <c r="AE1776" s="36">
        <f t="shared" si="321"/>
        <v>44979</v>
      </c>
    </row>
    <row r="1777" spans="2:31" ht="14.5" hidden="1">
      <c r="B1777" s="29" t="s">
        <v>1854</v>
      </c>
      <c r="C1777" s="30" t="str">
        <f t="shared" si="311"/>
        <v>(Proveedores estratégicos)</v>
      </c>
      <c r="D1777" s="30">
        <v>4</v>
      </c>
      <c r="E1777" s="30" t="s">
        <v>5272</v>
      </c>
      <c r="F1777" s="30" t="s">
        <v>5273</v>
      </c>
      <c r="G1777" s="30" t="s">
        <v>4770</v>
      </c>
      <c r="H1777" s="31" t="s">
        <v>1914</v>
      </c>
      <c r="I1777" s="31" t="s">
        <v>48</v>
      </c>
      <c r="J1777" s="32">
        <v>42091930</v>
      </c>
      <c r="K1777" s="33">
        <f t="shared" si="312"/>
        <v>8815.7568896296525</v>
      </c>
      <c r="L1777" s="33">
        <v>42049838</v>
      </c>
      <c r="M1777" s="33">
        <v>0</v>
      </c>
      <c r="N1777" s="33">
        <v>0</v>
      </c>
      <c r="O1777" s="33">
        <v>0</v>
      </c>
      <c r="P1777" s="33">
        <f t="shared" si="313"/>
        <v>42091930</v>
      </c>
      <c r="Q1777" s="33">
        <f t="shared" si="314"/>
        <v>8815.7568896296525</v>
      </c>
      <c r="R1777" s="33">
        <f t="shared" si="315"/>
        <v>42049838</v>
      </c>
      <c r="S1777" s="33"/>
      <c r="T1777" s="30" t="str">
        <f t="shared" si="316"/>
        <v>COP</v>
      </c>
      <c r="U1777" s="33">
        <v>0</v>
      </c>
      <c r="V1777" s="33">
        <v>0</v>
      </c>
      <c r="W1777" s="33">
        <v>0</v>
      </c>
      <c r="X1777" s="33">
        <f t="shared" si="317"/>
        <v>42091930</v>
      </c>
      <c r="Y1777" s="33">
        <f t="shared" si="318"/>
        <v>8815.7568896296525</v>
      </c>
      <c r="Z1777" s="33">
        <f t="shared" si="319"/>
        <v>42049838</v>
      </c>
      <c r="AA1777" s="34">
        <f t="shared" si="320"/>
        <v>6.0633692784115367E-05</v>
      </c>
      <c r="AB1777" s="33" t="s">
        <v>4987</v>
      </c>
      <c r="AC1777" s="35">
        <v>44965</v>
      </c>
      <c r="AD1777" s="33">
        <v>14</v>
      </c>
      <c r="AE1777" s="36">
        <f t="shared" si="321"/>
        <v>44979</v>
      </c>
    </row>
    <row r="1778" spans="2:31" ht="14.5" hidden="1">
      <c r="B1778" s="29" t="s">
        <v>1854</v>
      </c>
      <c r="C1778" s="30" t="str">
        <f t="shared" si="311"/>
        <v>(Proveedores estratégicos)</v>
      </c>
      <c r="D1778" s="30">
        <v>4</v>
      </c>
      <c r="E1778" s="30" t="s">
        <v>5272</v>
      </c>
      <c r="F1778" s="30" t="s">
        <v>5273</v>
      </c>
      <c r="G1778" s="30" t="s">
        <v>4770</v>
      </c>
      <c r="H1778" s="31" t="s">
        <v>1915</v>
      </c>
      <c r="I1778" s="31" t="s">
        <v>48</v>
      </c>
      <c r="J1778" s="32">
        <v>48685108</v>
      </c>
      <c r="K1778" s="33">
        <f t="shared" si="312"/>
        <v>10196.635743262366</v>
      </c>
      <c r="L1778" s="33">
        <v>48636423</v>
      </c>
      <c r="M1778" s="33">
        <v>0</v>
      </c>
      <c r="N1778" s="33">
        <v>0</v>
      </c>
      <c r="O1778" s="33">
        <v>0</v>
      </c>
      <c r="P1778" s="33">
        <f t="shared" si="313"/>
        <v>48685108</v>
      </c>
      <c r="Q1778" s="33">
        <f t="shared" si="314"/>
        <v>10196.635743262366</v>
      </c>
      <c r="R1778" s="33">
        <f t="shared" si="315"/>
        <v>48636423</v>
      </c>
      <c r="S1778" s="33"/>
      <c r="T1778" s="30" t="str">
        <f t="shared" si="316"/>
        <v>COP</v>
      </c>
      <c r="U1778" s="33">
        <v>0</v>
      </c>
      <c r="V1778" s="33">
        <v>0</v>
      </c>
      <c r="W1778" s="33">
        <v>0</v>
      </c>
      <c r="X1778" s="33">
        <f t="shared" si="317"/>
        <v>48685108</v>
      </c>
      <c r="Y1778" s="33">
        <f t="shared" si="318"/>
        <v>10196.635743262366</v>
      </c>
      <c r="Z1778" s="33">
        <f t="shared" si="319"/>
        <v>48636423</v>
      </c>
      <c r="AA1778" s="34">
        <f t="shared" si="320"/>
        <v>7.0131207884802847E-05</v>
      </c>
      <c r="AB1778" s="33" t="s">
        <v>4987</v>
      </c>
      <c r="AC1778" s="35">
        <v>44965</v>
      </c>
      <c r="AD1778" s="33">
        <v>14</v>
      </c>
      <c r="AE1778" s="36">
        <f t="shared" si="321"/>
        <v>44979</v>
      </c>
    </row>
    <row r="1779" spans="2:31" ht="14.5" hidden="1">
      <c r="B1779" s="29" t="s">
        <v>1854</v>
      </c>
      <c r="C1779" s="30" t="str">
        <f t="shared" si="311"/>
        <v>(Proveedores estratégicos)</v>
      </c>
      <c r="D1779" s="30">
        <v>4</v>
      </c>
      <c r="E1779" s="30" t="s">
        <v>5272</v>
      </c>
      <c r="F1779" s="30" t="s">
        <v>5273</v>
      </c>
      <c r="G1779" s="30" t="s">
        <v>4770</v>
      </c>
      <c r="H1779" s="31" t="s">
        <v>1916</v>
      </c>
      <c r="I1779" s="31" t="s">
        <v>48</v>
      </c>
      <c r="J1779" s="32">
        <v>87838144</v>
      </c>
      <c r="K1779" s="33">
        <f t="shared" si="312"/>
        <v>18396.869083933456</v>
      </c>
      <c r="L1779" s="33">
        <v>87750306</v>
      </c>
      <c r="M1779" s="33">
        <v>0</v>
      </c>
      <c r="N1779" s="33">
        <v>0</v>
      </c>
      <c r="O1779" s="33">
        <v>0</v>
      </c>
      <c r="P1779" s="33">
        <f t="shared" si="313"/>
        <v>87838144</v>
      </c>
      <c r="Q1779" s="33">
        <f t="shared" si="314"/>
        <v>18396.869083933456</v>
      </c>
      <c r="R1779" s="33">
        <f t="shared" si="315"/>
        <v>87750306</v>
      </c>
      <c r="S1779" s="33"/>
      <c r="T1779" s="30" t="str">
        <f t="shared" si="316"/>
        <v>COP</v>
      </c>
      <c r="U1779" s="33">
        <v>0</v>
      </c>
      <c r="V1779" s="33">
        <v>0</v>
      </c>
      <c r="W1779" s="33">
        <v>0</v>
      </c>
      <c r="X1779" s="33">
        <f t="shared" si="317"/>
        <v>87838144</v>
      </c>
      <c r="Y1779" s="33">
        <f t="shared" si="318"/>
        <v>18396.869083933456</v>
      </c>
      <c r="Z1779" s="33">
        <f t="shared" si="319"/>
        <v>87750306</v>
      </c>
      <c r="AA1779" s="34">
        <f t="shared" si="320"/>
        <v>0.00012653140532232528</v>
      </c>
      <c r="AB1779" s="33" t="s">
        <v>4987</v>
      </c>
      <c r="AC1779" s="35">
        <v>44965</v>
      </c>
      <c r="AD1779" s="33">
        <v>14</v>
      </c>
      <c r="AE1779" s="36">
        <f t="shared" si="321"/>
        <v>44979</v>
      </c>
    </row>
    <row r="1780" spans="2:31" ht="14.5" hidden="1">
      <c r="B1780" s="29" t="s">
        <v>1854</v>
      </c>
      <c r="C1780" s="30" t="str">
        <f t="shared" si="322" ref="C1780:C1843">+IF(D1780=1,$A$4,IF(D1780=2,$A$5,IF(D1780=3,$A$6,IF(D1780=4,$A$7,IF(D1780=5,$A$8,IF(D1780=6,$A$9,))))))</f>
        <v>(Proveedores estratégicos)</v>
      </c>
      <c r="D1780" s="30">
        <v>4</v>
      </c>
      <c r="E1780" s="30" t="s">
        <v>5272</v>
      </c>
      <c r="F1780" s="30" t="s">
        <v>5273</v>
      </c>
      <c r="G1780" s="30" t="s">
        <v>4770</v>
      </c>
      <c r="H1780" s="31" t="s">
        <v>1917</v>
      </c>
      <c r="I1780" s="31" t="s">
        <v>48</v>
      </c>
      <c r="J1780" s="32">
        <v>29053189</v>
      </c>
      <c r="K1780" s="33">
        <f t="shared" si="323" ref="K1780:K1843">+IF(I1780="USD",J1780,L1780/$L$3)</f>
        <v>6084.9158778577939</v>
      </c>
      <c r="L1780" s="33">
        <v>29024136</v>
      </c>
      <c r="M1780" s="33">
        <v>0</v>
      </c>
      <c r="N1780" s="33">
        <v>0</v>
      </c>
      <c r="O1780" s="33">
        <v>0</v>
      </c>
      <c r="P1780" s="33">
        <f t="shared" si="324" ref="P1780:P1843">+J1780+M1780</f>
        <v>29053189</v>
      </c>
      <c r="Q1780" s="33">
        <f t="shared" si="325" ref="Q1780:Q1843">+K1780+N1780</f>
        <v>6084.9158778577939</v>
      </c>
      <c r="R1780" s="33">
        <f t="shared" si="326" ref="R1780:R1843">+L1780+O1780</f>
        <v>29024136</v>
      </c>
      <c r="S1780" s="33"/>
      <c r="T1780" s="30" t="str">
        <f t="shared" si="327" ref="T1780:T1843">+I1780</f>
        <v>COP</v>
      </c>
      <c r="U1780" s="33">
        <v>0</v>
      </c>
      <c r="V1780" s="33">
        <v>0</v>
      </c>
      <c r="W1780" s="33">
        <v>0</v>
      </c>
      <c r="X1780" s="33">
        <f t="shared" si="328" ref="X1780:X1843">+P1780+U1780</f>
        <v>29053189</v>
      </c>
      <c r="Y1780" s="33">
        <f t="shared" si="329" ref="Y1780:Y1843">+Q1780+V1780</f>
        <v>6084.9158778577939</v>
      </c>
      <c r="Z1780" s="33">
        <f t="shared" si="330" ref="Z1780:Z1843">+R1780+W1780</f>
        <v>29024136</v>
      </c>
      <c r="AA1780" s="34">
        <f t="shared" si="331" ref="AA1780:AA1843">+IF(D1780=1,Z1780/$C$4,IF(D1780=2,Z1780/$C$5,IF(D1780=3,Z1780/$C$6,IF(D1780=4,Z1780/$C$7,IF(D1780=5,Z1780/$C$8,IF(D1780=6,Z1780/$C$9))))))</f>
        <v>4.1851303815923926E-05</v>
      </c>
      <c r="AB1780" s="33" t="s">
        <v>4987</v>
      </c>
      <c r="AC1780" s="35">
        <v>44966</v>
      </c>
      <c r="AD1780" s="33">
        <v>14</v>
      </c>
      <c r="AE1780" s="36">
        <f t="shared" si="321"/>
        <v>44980</v>
      </c>
    </row>
    <row r="1781" spans="2:31" ht="14.5" hidden="1">
      <c r="B1781" s="29" t="s">
        <v>1854</v>
      </c>
      <c r="C1781" s="30" t="str">
        <f t="shared" si="322"/>
        <v>(Proveedores estratégicos)</v>
      </c>
      <c r="D1781" s="30">
        <v>4</v>
      </c>
      <c r="E1781" s="30" t="s">
        <v>5272</v>
      </c>
      <c r="F1781" s="30" t="s">
        <v>5273</v>
      </c>
      <c r="G1781" s="30" t="s">
        <v>4770</v>
      </c>
      <c r="H1781" s="31" t="s">
        <v>1918</v>
      </c>
      <c r="I1781" s="31" t="s">
        <v>48</v>
      </c>
      <c r="J1781" s="32">
        <v>50279616</v>
      </c>
      <c r="K1781" s="33">
        <f t="shared" si="323"/>
        <v>10530.59027013428</v>
      </c>
      <c r="L1781" s="33">
        <v>50229336</v>
      </c>
      <c r="M1781" s="33">
        <v>0</v>
      </c>
      <c r="N1781" s="33">
        <v>0</v>
      </c>
      <c r="O1781" s="33">
        <v>0</v>
      </c>
      <c r="P1781" s="33">
        <f t="shared" si="324"/>
        <v>50279616</v>
      </c>
      <c r="Q1781" s="33">
        <f t="shared" si="325"/>
        <v>10530.59027013428</v>
      </c>
      <c r="R1781" s="33">
        <f t="shared" si="326"/>
        <v>50229336</v>
      </c>
      <c r="S1781" s="33"/>
      <c r="T1781" s="30" t="str">
        <f t="shared" si="327"/>
        <v>COP</v>
      </c>
      <c r="U1781" s="33">
        <v>0</v>
      </c>
      <c r="V1781" s="33">
        <v>0</v>
      </c>
      <c r="W1781" s="33">
        <v>0</v>
      </c>
      <c r="X1781" s="33">
        <f t="shared" si="328"/>
        <v>50279616</v>
      </c>
      <c r="Y1781" s="33">
        <f t="shared" si="329"/>
        <v>10530.59027013428</v>
      </c>
      <c r="Z1781" s="33">
        <f t="shared" si="330"/>
        <v>50229336</v>
      </c>
      <c r="AA1781" s="34">
        <f t="shared" si="331"/>
        <v>7.2428106091017663E-05</v>
      </c>
      <c r="AB1781" s="33" t="s">
        <v>4987</v>
      </c>
      <c r="AC1781" s="35">
        <v>44966</v>
      </c>
      <c r="AD1781" s="33">
        <v>14</v>
      </c>
      <c r="AE1781" s="36">
        <f t="shared" si="321"/>
        <v>44980</v>
      </c>
    </row>
    <row r="1782" spans="2:31" ht="14.5" hidden="1">
      <c r="B1782" s="29" t="s">
        <v>1854</v>
      </c>
      <c r="C1782" s="30" t="str">
        <f t="shared" si="322"/>
        <v>(Proveedores estratégicos)</v>
      </c>
      <c r="D1782" s="30">
        <v>4</v>
      </c>
      <c r="E1782" s="30" t="s">
        <v>5272</v>
      </c>
      <c r="F1782" s="30" t="s">
        <v>5273</v>
      </c>
      <c r="G1782" s="30" t="s">
        <v>4770</v>
      </c>
      <c r="H1782" s="31" t="s">
        <v>1919</v>
      </c>
      <c r="I1782" s="31" t="s">
        <v>48</v>
      </c>
      <c r="J1782" s="32">
        <v>63833654</v>
      </c>
      <c r="K1782" s="33">
        <f t="shared" si="323"/>
        <v>13369.355430464269</v>
      </c>
      <c r="L1782" s="33">
        <v>63769820</v>
      </c>
      <c r="M1782" s="33">
        <v>0</v>
      </c>
      <c r="N1782" s="33">
        <v>0</v>
      </c>
      <c r="O1782" s="33">
        <v>0</v>
      </c>
      <c r="P1782" s="33">
        <f t="shared" si="324"/>
        <v>63833654</v>
      </c>
      <c r="Q1782" s="33">
        <f t="shared" si="325"/>
        <v>13369.355430464269</v>
      </c>
      <c r="R1782" s="33">
        <f t="shared" si="326"/>
        <v>63769820</v>
      </c>
      <c r="S1782" s="33"/>
      <c r="T1782" s="30" t="str">
        <f t="shared" si="327"/>
        <v>COP</v>
      </c>
      <c r="U1782" s="33">
        <v>0</v>
      </c>
      <c r="V1782" s="33">
        <v>0</v>
      </c>
      <c r="W1782" s="33">
        <v>0</v>
      </c>
      <c r="X1782" s="33">
        <f t="shared" si="328"/>
        <v>63833654</v>
      </c>
      <c r="Y1782" s="33">
        <f t="shared" si="329"/>
        <v>13369.355430464269</v>
      </c>
      <c r="Z1782" s="33">
        <f t="shared" si="330"/>
        <v>63769820</v>
      </c>
      <c r="AA1782" s="34">
        <f t="shared" si="331"/>
        <v>9.195278409344492E-05</v>
      </c>
      <c r="AB1782" s="33" t="s">
        <v>4987</v>
      </c>
      <c r="AC1782" s="35">
        <v>44966</v>
      </c>
      <c r="AD1782" s="33">
        <v>14</v>
      </c>
      <c r="AE1782" s="36">
        <f t="shared" si="321"/>
        <v>44980</v>
      </c>
    </row>
    <row r="1783" spans="2:31" ht="14.5" hidden="1">
      <c r="B1783" s="29" t="s">
        <v>1854</v>
      </c>
      <c r="C1783" s="30" t="str">
        <f t="shared" si="322"/>
        <v>(Proveedores estratégicos)</v>
      </c>
      <c r="D1783" s="30">
        <v>4</v>
      </c>
      <c r="E1783" s="30" t="s">
        <v>5272</v>
      </c>
      <c r="F1783" s="30" t="s">
        <v>5273</v>
      </c>
      <c r="G1783" s="30" t="s">
        <v>4770</v>
      </c>
      <c r="H1783" s="31" t="s">
        <v>1920</v>
      </c>
      <c r="I1783" s="31" t="s">
        <v>48</v>
      </c>
      <c r="J1783" s="32">
        <v>57705006</v>
      </c>
      <c r="K1783" s="33">
        <f t="shared" si="323"/>
        <v>12085.76810591528</v>
      </c>
      <c r="L1783" s="33">
        <v>57647301</v>
      </c>
      <c r="M1783" s="33">
        <v>0</v>
      </c>
      <c r="N1783" s="33">
        <v>0</v>
      </c>
      <c r="O1783" s="33">
        <v>0</v>
      </c>
      <c r="P1783" s="33">
        <f t="shared" si="324"/>
        <v>57705006</v>
      </c>
      <c r="Q1783" s="33">
        <f t="shared" si="325"/>
        <v>12085.76810591528</v>
      </c>
      <c r="R1783" s="33">
        <f t="shared" si="326"/>
        <v>57647301</v>
      </c>
      <c r="S1783" s="33"/>
      <c r="T1783" s="30" t="str">
        <f t="shared" si="327"/>
        <v>COP</v>
      </c>
      <c r="U1783" s="33">
        <v>0</v>
      </c>
      <c r="V1783" s="33">
        <v>0</v>
      </c>
      <c r="W1783" s="33">
        <v>0</v>
      </c>
      <c r="X1783" s="33">
        <f t="shared" si="328"/>
        <v>57705006</v>
      </c>
      <c r="Y1783" s="33">
        <f t="shared" si="329"/>
        <v>12085.76810591528</v>
      </c>
      <c r="Z1783" s="33">
        <f t="shared" si="330"/>
        <v>57647301</v>
      </c>
      <c r="AA1783" s="34">
        <f t="shared" si="331"/>
        <v>8.3124428176570533E-05</v>
      </c>
      <c r="AB1783" s="33" t="s">
        <v>4987</v>
      </c>
      <c r="AC1783" s="35">
        <v>44966</v>
      </c>
      <c r="AD1783" s="33">
        <v>14</v>
      </c>
      <c r="AE1783" s="36">
        <f t="shared" si="321"/>
        <v>44980</v>
      </c>
    </row>
    <row r="1784" spans="2:31" ht="14.5" hidden="1">
      <c r="B1784" s="29" t="s">
        <v>1854</v>
      </c>
      <c r="C1784" s="30" t="str">
        <f t="shared" si="322"/>
        <v>(Proveedores estratégicos)</v>
      </c>
      <c r="D1784" s="30">
        <v>4</v>
      </c>
      <c r="E1784" s="30" t="s">
        <v>5272</v>
      </c>
      <c r="F1784" s="30" t="s">
        <v>5273</v>
      </c>
      <c r="G1784" s="30" t="s">
        <v>4770</v>
      </c>
      <c r="H1784" s="31" t="s">
        <v>1921</v>
      </c>
      <c r="I1784" s="31" t="s">
        <v>48</v>
      </c>
      <c r="J1784" s="32">
        <v>67801066</v>
      </c>
      <c r="K1784" s="33">
        <f t="shared" si="323"/>
        <v>14200.292462027106</v>
      </c>
      <c r="L1784" s="33">
        <v>67733265</v>
      </c>
      <c r="M1784" s="33">
        <v>0</v>
      </c>
      <c r="N1784" s="33">
        <v>0</v>
      </c>
      <c r="O1784" s="33">
        <v>0</v>
      </c>
      <c r="P1784" s="33">
        <f t="shared" si="324"/>
        <v>67801066</v>
      </c>
      <c r="Q1784" s="33">
        <f t="shared" si="325"/>
        <v>14200.292462027106</v>
      </c>
      <c r="R1784" s="33">
        <f t="shared" si="326"/>
        <v>67733265</v>
      </c>
      <c r="S1784" s="33"/>
      <c r="T1784" s="30" t="str">
        <f t="shared" si="327"/>
        <v>COP</v>
      </c>
      <c r="U1784" s="33">
        <v>0</v>
      </c>
      <c r="V1784" s="33">
        <v>0</v>
      </c>
      <c r="W1784" s="33">
        <v>0</v>
      </c>
      <c r="X1784" s="33">
        <f t="shared" si="328"/>
        <v>67801066</v>
      </c>
      <c r="Y1784" s="33">
        <f t="shared" si="329"/>
        <v>14200.292462027106</v>
      </c>
      <c r="Z1784" s="33">
        <f t="shared" si="330"/>
        <v>67733265</v>
      </c>
      <c r="AA1784" s="34">
        <f t="shared" si="331"/>
        <v>9.7667866907717309E-05</v>
      </c>
      <c r="AB1784" s="33" t="s">
        <v>4987</v>
      </c>
      <c r="AC1784" s="35">
        <v>44966</v>
      </c>
      <c r="AD1784" s="33">
        <v>14</v>
      </c>
      <c r="AE1784" s="36">
        <f t="shared" si="321"/>
        <v>44980</v>
      </c>
    </row>
    <row r="1785" spans="2:31" ht="14.5" hidden="1">
      <c r="B1785" s="29" t="s">
        <v>1854</v>
      </c>
      <c r="C1785" s="30" t="str">
        <f t="shared" si="322"/>
        <v>(Proveedores estratégicos)</v>
      </c>
      <c r="D1785" s="30">
        <v>4</v>
      </c>
      <c r="E1785" s="30" t="s">
        <v>5272</v>
      </c>
      <c r="F1785" s="30" t="s">
        <v>5273</v>
      </c>
      <c r="G1785" s="30" t="s">
        <v>4770</v>
      </c>
      <c r="H1785" s="31" t="s">
        <v>1922</v>
      </c>
      <c r="I1785" s="31" t="s">
        <v>48</v>
      </c>
      <c r="J1785" s="32">
        <v>137670744</v>
      </c>
      <c r="K1785" s="33">
        <f t="shared" si="323"/>
        <v>28833.83607450968</v>
      </c>
      <c r="L1785" s="33">
        <v>137533073</v>
      </c>
      <c r="M1785" s="33">
        <v>0</v>
      </c>
      <c r="N1785" s="33">
        <v>0</v>
      </c>
      <c r="O1785" s="33">
        <v>0</v>
      </c>
      <c r="P1785" s="33">
        <f t="shared" si="324"/>
        <v>137670744</v>
      </c>
      <c r="Q1785" s="33">
        <f t="shared" si="325"/>
        <v>28833.83607450968</v>
      </c>
      <c r="R1785" s="33">
        <f t="shared" si="326"/>
        <v>137533073</v>
      </c>
      <c r="S1785" s="33"/>
      <c r="T1785" s="30" t="str">
        <f t="shared" si="327"/>
        <v>COP</v>
      </c>
      <c r="U1785" s="33">
        <v>0</v>
      </c>
      <c r="V1785" s="33">
        <v>0</v>
      </c>
      <c r="W1785" s="33">
        <v>0</v>
      </c>
      <c r="X1785" s="33">
        <f t="shared" si="328"/>
        <v>137670744</v>
      </c>
      <c r="Y1785" s="33">
        <f t="shared" si="329"/>
        <v>28833.83607450968</v>
      </c>
      <c r="Z1785" s="33">
        <f t="shared" si="330"/>
        <v>137533073</v>
      </c>
      <c r="AA1785" s="34">
        <f t="shared" si="331"/>
        <v>0.00019831558199908669</v>
      </c>
      <c r="AB1785" s="33" t="s">
        <v>4987</v>
      </c>
      <c r="AC1785" s="35">
        <v>44966</v>
      </c>
      <c r="AD1785" s="33">
        <v>14</v>
      </c>
      <c r="AE1785" s="36">
        <f t="shared" si="321"/>
        <v>44980</v>
      </c>
    </row>
    <row r="1786" spans="2:31" ht="14.5" hidden="1">
      <c r="B1786" s="29" t="s">
        <v>1923</v>
      </c>
      <c r="C1786" s="30" t="str">
        <f t="shared" si="322"/>
        <v>(Acreedores quirografarios)</v>
      </c>
      <c r="D1786" s="30">
        <v>5</v>
      </c>
      <c r="E1786" s="30" t="s">
        <v>5274</v>
      </c>
      <c r="F1786" s="30" t="s">
        <v>5275</v>
      </c>
      <c r="G1786" s="30" t="s">
        <v>4912</v>
      </c>
      <c r="H1786" s="31" t="s">
        <v>1924</v>
      </c>
      <c r="I1786" s="31" t="s">
        <v>48</v>
      </c>
      <c r="J1786" s="32">
        <v>3407654</v>
      </c>
      <c r="K1786" s="33">
        <f t="shared" si="323"/>
        <v>675.66883654622256</v>
      </c>
      <c r="L1786" s="33">
        <v>3222839</v>
      </c>
      <c r="M1786" s="33">
        <v>0</v>
      </c>
      <c r="N1786" s="33">
        <v>0</v>
      </c>
      <c r="O1786" s="33">
        <v>0</v>
      </c>
      <c r="P1786" s="33">
        <f t="shared" si="324"/>
        <v>3407654</v>
      </c>
      <c r="Q1786" s="33">
        <f t="shared" si="325"/>
        <v>675.66883654622256</v>
      </c>
      <c r="R1786" s="33">
        <f t="shared" si="326"/>
        <v>3222839</v>
      </c>
      <c r="S1786" s="33"/>
      <c r="T1786" s="30" t="str">
        <f t="shared" si="327"/>
        <v>COP</v>
      </c>
      <c r="U1786" s="33">
        <v>0</v>
      </c>
      <c r="V1786" s="33">
        <v>0</v>
      </c>
      <c r="W1786" s="33">
        <v>0</v>
      </c>
      <c r="X1786" s="33">
        <f t="shared" si="328"/>
        <v>3407654</v>
      </c>
      <c r="Y1786" s="33">
        <f t="shared" si="329"/>
        <v>675.66883654622256</v>
      </c>
      <c r="Z1786" s="33">
        <f t="shared" si="330"/>
        <v>3222839</v>
      </c>
      <c r="AA1786" s="34">
        <f t="shared" si="331"/>
        <v>7.9466858086513196E-05</v>
      </c>
      <c r="AB1786" s="33" t="s">
        <v>2762</v>
      </c>
      <c r="AC1786" s="35">
        <v>44928</v>
      </c>
      <c r="AD1786" s="33">
        <v>60</v>
      </c>
      <c r="AE1786" s="36">
        <f t="shared" si="332" ref="AE1786:AE1820">+AD1786+AC1786</f>
        <v>44988</v>
      </c>
    </row>
    <row r="1787" spans="2:31" ht="14.5" hidden="1">
      <c r="B1787" s="29" t="s">
        <v>1923</v>
      </c>
      <c r="C1787" s="30" t="str">
        <f t="shared" si="322"/>
        <v>(Acreedores quirografarios)</v>
      </c>
      <c r="D1787" s="30">
        <v>5</v>
      </c>
      <c r="E1787" s="30" t="s">
        <v>5274</v>
      </c>
      <c r="F1787" s="30" t="s">
        <v>5275</v>
      </c>
      <c r="G1787" s="30" t="s">
        <v>4912</v>
      </c>
      <c r="H1787" s="31" t="s">
        <v>1925</v>
      </c>
      <c r="I1787" s="31" t="s">
        <v>48</v>
      </c>
      <c r="J1787" s="32">
        <v>3748416</v>
      </c>
      <c r="K1787" s="33">
        <f t="shared" si="323"/>
        <v>743.23511221526871</v>
      </c>
      <c r="L1787" s="33">
        <v>3545120</v>
      </c>
      <c r="M1787" s="33">
        <v>0</v>
      </c>
      <c r="N1787" s="33">
        <v>0</v>
      </c>
      <c r="O1787" s="33">
        <v>0</v>
      </c>
      <c r="P1787" s="33">
        <f t="shared" si="324"/>
        <v>3748416</v>
      </c>
      <c r="Q1787" s="33">
        <f t="shared" si="325"/>
        <v>743.23511221526871</v>
      </c>
      <c r="R1787" s="33">
        <f t="shared" si="326"/>
        <v>3545120</v>
      </c>
      <c r="S1787" s="33"/>
      <c r="T1787" s="30" t="str">
        <f t="shared" si="327"/>
        <v>COP</v>
      </c>
      <c r="U1787" s="33">
        <v>0</v>
      </c>
      <c r="V1787" s="33">
        <v>0</v>
      </c>
      <c r="W1787" s="33">
        <v>0</v>
      </c>
      <c r="X1787" s="33">
        <f t="shared" si="328"/>
        <v>3748416</v>
      </c>
      <c r="Y1787" s="33">
        <f t="shared" si="329"/>
        <v>743.23511221526871</v>
      </c>
      <c r="Z1787" s="33">
        <f t="shared" si="330"/>
        <v>3545120</v>
      </c>
      <c r="AA1787" s="34">
        <f t="shared" si="331"/>
        <v>8.7413472388679563E-05</v>
      </c>
      <c r="AB1787" s="33" t="s">
        <v>2762</v>
      </c>
      <c r="AC1787" s="35">
        <v>44958</v>
      </c>
      <c r="AD1787" s="33">
        <v>60</v>
      </c>
      <c r="AE1787" s="36">
        <f t="shared" si="332"/>
        <v>45018</v>
      </c>
    </row>
    <row r="1788" spans="2:31" ht="14.5" hidden="1">
      <c r="B1788" s="29" t="s">
        <v>1926</v>
      </c>
      <c r="C1788" s="30" t="str">
        <f t="shared" si="322"/>
        <v>(Acreedores quirografarios)</v>
      </c>
      <c r="D1788" s="30">
        <v>5</v>
      </c>
      <c r="E1788" s="30" t="s">
        <v>5276</v>
      </c>
      <c r="F1788" s="30" t="s">
        <v>5277</v>
      </c>
      <c r="G1788" s="30" t="s">
        <v>4770</v>
      </c>
      <c r="H1788" s="31" t="s">
        <v>1927</v>
      </c>
      <c r="I1788" s="31" t="s">
        <v>48</v>
      </c>
      <c r="J1788" s="32">
        <v>107100</v>
      </c>
      <c r="K1788" s="33">
        <f t="shared" si="323"/>
        <v>21.764835372181512</v>
      </c>
      <c r="L1788" s="33">
        <v>103815</v>
      </c>
      <c r="M1788" s="33">
        <v>0</v>
      </c>
      <c r="N1788" s="33">
        <v>0</v>
      </c>
      <c r="O1788" s="33">
        <v>0</v>
      </c>
      <c r="P1788" s="33">
        <f t="shared" si="324"/>
        <v>107100</v>
      </c>
      <c r="Q1788" s="33">
        <f t="shared" si="325"/>
        <v>21.764835372181512</v>
      </c>
      <c r="R1788" s="33">
        <f t="shared" si="326"/>
        <v>103815</v>
      </c>
      <c r="S1788" s="33"/>
      <c r="T1788" s="30" t="str">
        <f t="shared" si="327"/>
        <v>COP</v>
      </c>
      <c r="U1788" s="33">
        <v>0</v>
      </c>
      <c r="V1788" s="33">
        <v>0</v>
      </c>
      <c r="W1788" s="33">
        <v>0</v>
      </c>
      <c r="X1788" s="33">
        <f t="shared" si="328"/>
        <v>107100</v>
      </c>
      <c r="Y1788" s="33">
        <f t="shared" si="329"/>
        <v>21.764835372181512</v>
      </c>
      <c r="Z1788" s="33">
        <f t="shared" si="330"/>
        <v>103815</v>
      </c>
      <c r="AA1788" s="34">
        <f t="shared" si="331"/>
        <v>2.5598088741793701E-06</v>
      </c>
      <c r="AB1788" s="33" t="s">
        <v>2762</v>
      </c>
      <c r="AC1788" s="35">
        <v>44917</v>
      </c>
      <c r="AD1788" s="33">
        <v>60</v>
      </c>
      <c r="AE1788" s="36">
        <f t="shared" si="332"/>
        <v>44977</v>
      </c>
    </row>
    <row r="1789" spans="2:31" ht="14.5" hidden="1">
      <c r="B1789" s="29" t="s">
        <v>1926</v>
      </c>
      <c r="C1789" s="30" t="str">
        <f t="shared" si="322"/>
        <v>(Acreedores quirografarios)</v>
      </c>
      <c r="D1789" s="30">
        <v>5</v>
      </c>
      <c r="E1789" s="30" t="s">
        <v>5276</v>
      </c>
      <c r="F1789" s="30" t="s">
        <v>5277</v>
      </c>
      <c r="G1789" s="30" t="s">
        <v>4770</v>
      </c>
      <c r="H1789" s="31" t="s">
        <v>1928</v>
      </c>
      <c r="I1789" s="31" t="s">
        <v>48</v>
      </c>
      <c r="J1789" s="32">
        <v>231336</v>
      </c>
      <c r="K1789" s="33">
        <f t="shared" si="323"/>
        <v>45.381930249378911</v>
      </c>
      <c r="L1789" s="33">
        <v>216465</v>
      </c>
      <c r="M1789" s="33">
        <v>0</v>
      </c>
      <c r="N1789" s="33">
        <v>0</v>
      </c>
      <c r="O1789" s="33">
        <v>0</v>
      </c>
      <c r="P1789" s="33">
        <f t="shared" si="324"/>
        <v>231336</v>
      </c>
      <c r="Q1789" s="33">
        <f t="shared" si="325"/>
        <v>45.381930249378911</v>
      </c>
      <c r="R1789" s="33">
        <f t="shared" si="326"/>
        <v>216465</v>
      </c>
      <c r="S1789" s="33"/>
      <c r="T1789" s="30" t="str">
        <f t="shared" si="327"/>
        <v>COP</v>
      </c>
      <c r="U1789" s="33">
        <v>0</v>
      </c>
      <c r="V1789" s="33">
        <v>0</v>
      </c>
      <c r="W1789" s="33">
        <v>0</v>
      </c>
      <c r="X1789" s="33">
        <f t="shared" si="328"/>
        <v>231336</v>
      </c>
      <c r="Y1789" s="33">
        <f t="shared" si="329"/>
        <v>45.381930249378911</v>
      </c>
      <c r="Z1789" s="33">
        <f t="shared" si="330"/>
        <v>216465</v>
      </c>
      <c r="AA1789" s="34">
        <f t="shared" si="331"/>
        <v>5.3374659533712602E-06</v>
      </c>
      <c r="AB1789" s="33" t="s">
        <v>2762</v>
      </c>
      <c r="AC1789" s="35">
        <v>44937</v>
      </c>
      <c r="AD1789" s="33">
        <v>60</v>
      </c>
      <c r="AE1789" s="36">
        <f t="shared" si="332"/>
        <v>44997</v>
      </c>
    </row>
    <row r="1790" spans="2:31" ht="14.5" hidden="1">
      <c r="B1790" s="29" t="s">
        <v>1926</v>
      </c>
      <c r="C1790" s="30" t="str">
        <f t="shared" si="322"/>
        <v>(Acreedores quirografarios)</v>
      </c>
      <c r="D1790" s="30">
        <v>5</v>
      </c>
      <c r="E1790" s="30" t="s">
        <v>5276</v>
      </c>
      <c r="F1790" s="30" t="s">
        <v>5277</v>
      </c>
      <c r="G1790" s="30" t="s">
        <v>4770</v>
      </c>
      <c r="H1790" s="31" t="s">
        <v>1929</v>
      </c>
      <c r="I1790" s="31" t="s">
        <v>48</v>
      </c>
      <c r="J1790" s="32">
        <v>214200</v>
      </c>
      <c r="K1790" s="33">
        <f t="shared" si="323"/>
        <v>42.322085600176102</v>
      </c>
      <c r="L1790" s="33">
        <v>201870</v>
      </c>
      <c r="M1790" s="33">
        <v>0</v>
      </c>
      <c r="N1790" s="33">
        <v>0</v>
      </c>
      <c r="O1790" s="33">
        <v>0</v>
      </c>
      <c r="P1790" s="33">
        <f t="shared" si="324"/>
        <v>214200</v>
      </c>
      <c r="Q1790" s="33">
        <f t="shared" si="325"/>
        <v>42.322085600176102</v>
      </c>
      <c r="R1790" s="33">
        <f t="shared" si="326"/>
        <v>201870</v>
      </c>
      <c r="S1790" s="33"/>
      <c r="T1790" s="30" t="str">
        <f t="shared" si="327"/>
        <v>COP</v>
      </c>
      <c r="U1790" s="33">
        <v>0</v>
      </c>
      <c r="V1790" s="33">
        <v>0</v>
      </c>
      <c r="W1790" s="33">
        <v>0</v>
      </c>
      <c r="X1790" s="33">
        <f t="shared" si="328"/>
        <v>214200</v>
      </c>
      <c r="Y1790" s="33">
        <f t="shared" si="329"/>
        <v>42.322085600176102</v>
      </c>
      <c r="Z1790" s="33">
        <f t="shared" si="330"/>
        <v>201870</v>
      </c>
      <c r="AA1790" s="34">
        <f t="shared" si="331"/>
        <v>4.977591074802191E-06</v>
      </c>
      <c r="AB1790" s="33" t="s">
        <v>2762</v>
      </c>
      <c r="AC1790" s="35">
        <v>44939</v>
      </c>
      <c r="AD1790" s="33">
        <v>60</v>
      </c>
      <c r="AE1790" s="36">
        <f t="shared" si="332"/>
        <v>44999</v>
      </c>
    </row>
    <row r="1791" spans="2:31" ht="14.5" hidden="1">
      <c r="B1791" s="29" t="s">
        <v>1926</v>
      </c>
      <c r="C1791" s="30" t="str">
        <f t="shared" si="322"/>
        <v>(Acreedores quirografarios)</v>
      </c>
      <c r="D1791" s="30">
        <v>5</v>
      </c>
      <c r="E1791" s="30" t="s">
        <v>5276</v>
      </c>
      <c r="F1791" s="30" t="s">
        <v>5277</v>
      </c>
      <c r="G1791" s="30" t="s">
        <v>4770</v>
      </c>
      <c r="H1791" s="31" t="s">
        <v>1930</v>
      </c>
      <c r="I1791" s="31" t="s">
        <v>48</v>
      </c>
      <c r="J1791" s="32">
        <v>299880</v>
      </c>
      <c r="K1791" s="33">
        <f t="shared" si="323"/>
        <v>58.828265039781122</v>
      </c>
      <c r="L1791" s="33">
        <v>280602</v>
      </c>
      <c r="M1791" s="33">
        <v>0</v>
      </c>
      <c r="N1791" s="33">
        <v>0</v>
      </c>
      <c r="O1791" s="33">
        <v>0</v>
      </c>
      <c r="P1791" s="33">
        <f t="shared" si="324"/>
        <v>299880</v>
      </c>
      <c r="Q1791" s="33">
        <f t="shared" si="325"/>
        <v>58.828265039781122</v>
      </c>
      <c r="R1791" s="33">
        <f t="shared" si="326"/>
        <v>280602</v>
      </c>
      <c r="S1791" s="33"/>
      <c r="T1791" s="30" t="str">
        <f t="shared" si="327"/>
        <v>COP</v>
      </c>
      <c r="U1791" s="33">
        <v>0</v>
      </c>
      <c r="V1791" s="33">
        <v>0</v>
      </c>
      <c r="W1791" s="33">
        <v>0</v>
      </c>
      <c r="X1791" s="33">
        <f t="shared" si="328"/>
        <v>299880</v>
      </c>
      <c r="Y1791" s="33">
        <f t="shared" si="329"/>
        <v>58.828265039781122</v>
      </c>
      <c r="Z1791" s="33">
        <f t="shared" si="330"/>
        <v>280602</v>
      </c>
      <c r="AA1791" s="34">
        <f t="shared" si="331"/>
        <v>6.9189181689782746E-06</v>
      </c>
      <c r="AB1791" s="33" t="s">
        <v>2762</v>
      </c>
      <c r="AC1791" s="35">
        <v>44953</v>
      </c>
      <c r="AD1791" s="33">
        <v>60</v>
      </c>
      <c r="AE1791" s="36">
        <f t="shared" si="332"/>
        <v>45013</v>
      </c>
    </row>
    <row r="1792" spans="2:31" ht="14.5" hidden="1">
      <c r="B1792" s="29" t="s">
        <v>1931</v>
      </c>
      <c r="C1792" s="30" t="str">
        <f t="shared" si="322"/>
        <v>(Acreedores quirografarios)</v>
      </c>
      <c r="D1792" s="30">
        <v>5</v>
      </c>
      <c r="E1792" s="30" t="s">
        <v>5278</v>
      </c>
      <c r="F1792" s="30" t="s">
        <v>5279</v>
      </c>
      <c r="G1792" s="30" t="s">
        <v>4770</v>
      </c>
      <c r="H1792" s="31" t="s">
        <v>1932</v>
      </c>
      <c r="I1792" s="31" t="s">
        <v>62</v>
      </c>
      <c r="J1792" s="32">
        <v>9996</v>
      </c>
      <c r="K1792" s="33">
        <f t="shared" si="323"/>
        <v>9996</v>
      </c>
      <c r="L1792" s="33">
        <v>42028692</v>
      </c>
      <c r="M1792" s="33">
        <v>0</v>
      </c>
      <c r="N1792" s="33">
        <v>0</v>
      </c>
      <c r="O1792" s="33">
        <v>0</v>
      </c>
      <c r="P1792" s="33">
        <f t="shared" si="324"/>
        <v>9996</v>
      </c>
      <c r="Q1792" s="33">
        <f t="shared" si="325"/>
        <v>9996</v>
      </c>
      <c r="R1792" s="33">
        <f t="shared" si="326"/>
        <v>42028692</v>
      </c>
      <c r="S1792" s="33"/>
      <c r="T1792" s="30" t="str">
        <f t="shared" si="327"/>
        <v>USD</v>
      </c>
      <c r="U1792" s="33">
        <v>0</v>
      </c>
      <c r="V1792" s="33">
        <v>0</v>
      </c>
      <c r="W1792" s="33">
        <v>0</v>
      </c>
      <c r="X1792" s="33">
        <f t="shared" si="328"/>
        <v>9996</v>
      </c>
      <c r="Y1792" s="33">
        <f t="shared" si="329"/>
        <v>9996</v>
      </c>
      <c r="Z1792" s="33">
        <f t="shared" si="330"/>
        <v>42028692</v>
      </c>
      <c r="AA1792" s="34">
        <f t="shared" si="331"/>
        <v>0.0010363186317174926</v>
      </c>
      <c r="AB1792" s="33" t="s">
        <v>953</v>
      </c>
      <c r="AC1792" s="35">
        <v>44915</v>
      </c>
      <c r="AD1792" s="33">
        <v>60</v>
      </c>
      <c r="AE1792" s="36">
        <f t="shared" si="332"/>
        <v>44975</v>
      </c>
    </row>
    <row r="1793" spans="2:31" ht="14.5" hidden="1">
      <c r="B1793" s="29" t="s">
        <v>1931</v>
      </c>
      <c r="C1793" s="30" t="str">
        <f t="shared" si="322"/>
        <v>(Acreedores quirografarios)</v>
      </c>
      <c r="D1793" s="30">
        <v>5</v>
      </c>
      <c r="E1793" s="30" t="s">
        <v>5278</v>
      </c>
      <c r="F1793" s="30" t="s">
        <v>5279</v>
      </c>
      <c r="G1793" s="30" t="s">
        <v>4770</v>
      </c>
      <c r="H1793" s="31" t="s">
        <v>1933</v>
      </c>
      <c r="I1793" s="31" t="s">
        <v>62</v>
      </c>
      <c r="J1793" s="32">
        <v>9996</v>
      </c>
      <c r="K1793" s="33">
        <f t="shared" si="323"/>
        <v>9996</v>
      </c>
      <c r="L1793" s="33">
        <v>39659411</v>
      </c>
      <c r="M1793" s="33">
        <v>0</v>
      </c>
      <c r="N1793" s="33">
        <v>0</v>
      </c>
      <c r="O1793" s="33">
        <v>0</v>
      </c>
      <c r="P1793" s="33">
        <f t="shared" si="324"/>
        <v>9996</v>
      </c>
      <c r="Q1793" s="33">
        <f t="shared" si="325"/>
        <v>9996</v>
      </c>
      <c r="R1793" s="33">
        <f t="shared" si="326"/>
        <v>39659411</v>
      </c>
      <c r="S1793" s="33"/>
      <c r="T1793" s="30" t="str">
        <f t="shared" si="327"/>
        <v>USD</v>
      </c>
      <c r="U1793" s="33">
        <v>0</v>
      </c>
      <c r="V1793" s="33">
        <v>0</v>
      </c>
      <c r="W1793" s="33">
        <v>0</v>
      </c>
      <c r="X1793" s="33">
        <f t="shared" si="328"/>
        <v>9996</v>
      </c>
      <c r="Y1793" s="33">
        <f t="shared" si="329"/>
        <v>9996</v>
      </c>
      <c r="Z1793" s="33">
        <f t="shared" si="330"/>
        <v>39659411</v>
      </c>
      <c r="AA1793" s="34">
        <f t="shared" si="331"/>
        <v>0.00097789830200382347</v>
      </c>
      <c r="AB1793" s="33" t="s">
        <v>953</v>
      </c>
      <c r="AC1793" s="35">
        <v>44953</v>
      </c>
      <c r="AD1793" s="33">
        <v>60</v>
      </c>
      <c r="AE1793" s="36">
        <f t="shared" si="332"/>
        <v>45013</v>
      </c>
    </row>
    <row r="1794" spans="1:31" ht="14.5" hidden="1">
      <c r="A1794" s="1" t="s">
        <v>68</v>
      </c>
      <c r="B1794" s="29" t="s">
        <v>1934</v>
      </c>
      <c r="C1794" s="30" t="str">
        <f t="shared" si="322"/>
        <v>(Acreedores quirografarios)</v>
      </c>
      <c r="D1794" s="30">
        <v>5</v>
      </c>
      <c r="E1794" s="30" t="s">
        <v>5280</v>
      </c>
      <c r="F1794" s="30" t="s">
        <v>1935</v>
      </c>
      <c r="G1794" s="30" t="s">
        <v>1936</v>
      </c>
      <c r="H1794" s="31" t="s">
        <v>1937</v>
      </c>
      <c r="I1794" s="31" t="s">
        <v>48</v>
      </c>
      <c r="J1794" s="32">
        <v>6247500</v>
      </c>
      <c r="K1794" s="33">
        <f t="shared" si="323"/>
        <v>1250.9041164816504</v>
      </c>
      <c r="L1794" s="33">
        <v>5966625</v>
      </c>
      <c r="M1794" s="33">
        <v>0</v>
      </c>
      <c r="N1794" s="33">
        <v>0</v>
      </c>
      <c r="O1794" s="33">
        <v>0</v>
      </c>
      <c r="P1794" s="33">
        <f t="shared" si="324"/>
        <v>6247500</v>
      </c>
      <c r="Q1794" s="33">
        <f t="shared" si="325"/>
        <v>1250.9041164816504</v>
      </c>
      <c r="R1794" s="33">
        <f t="shared" si="326"/>
        <v>5966625</v>
      </c>
      <c r="S1794" s="33"/>
      <c r="T1794" s="30" t="str">
        <f t="shared" si="327"/>
        <v>COP</v>
      </c>
      <c r="U1794" s="33">
        <v>0</v>
      </c>
      <c r="V1794" s="33">
        <v>0</v>
      </c>
      <c r="W1794" s="33">
        <v>0</v>
      </c>
      <c r="X1794" s="33">
        <f t="shared" si="328"/>
        <v>6247500</v>
      </c>
      <c r="Y1794" s="33">
        <f t="shared" si="329"/>
        <v>1250.9041164816504</v>
      </c>
      <c r="Z1794" s="33">
        <f t="shared" si="330"/>
        <v>5966625</v>
      </c>
      <c r="AA1794" s="34">
        <f t="shared" si="331"/>
        <v>0.0001471215106092615</v>
      </c>
      <c r="AB1794" s="33" t="s">
        <v>104</v>
      </c>
      <c r="AC1794" s="35">
        <v>44958</v>
      </c>
      <c r="AD1794" s="33">
        <v>60</v>
      </c>
      <c r="AE1794" s="36">
        <f t="shared" si="332"/>
        <v>45018</v>
      </c>
    </row>
    <row r="1795" spans="2:31" ht="14.5" hidden="1">
      <c r="B1795" s="29" t="s">
        <v>1938</v>
      </c>
      <c r="C1795" s="30" t="str">
        <f t="shared" si="322"/>
        <v>(Acreedores quirografarios)</v>
      </c>
      <c r="D1795" s="30">
        <v>5</v>
      </c>
      <c r="E1795" s="30" t="s">
        <v>5281</v>
      </c>
      <c r="F1795" s="30" t="s">
        <v>5282</v>
      </c>
      <c r="G1795" s="30" t="s">
        <v>4912</v>
      </c>
      <c r="H1795" s="31" t="s">
        <v>1939</v>
      </c>
      <c r="I1795" s="31" t="s">
        <v>48</v>
      </c>
      <c r="J1795" s="32">
        <v>6845160</v>
      </c>
      <c r="K1795" s="33">
        <f t="shared" si="323"/>
        <v>1039.4360409656488</v>
      </c>
      <c r="L1795" s="33">
        <v>4957954</v>
      </c>
      <c r="M1795" s="33">
        <v>0</v>
      </c>
      <c r="N1795" s="33">
        <v>0</v>
      </c>
      <c r="O1795" s="33">
        <v>0</v>
      </c>
      <c r="P1795" s="33">
        <f t="shared" si="324"/>
        <v>6845160</v>
      </c>
      <c r="Q1795" s="33">
        <f t="shared" si="325"/>
        <v>1039.4360409656488</v>
      </c>
      <c r="R1795" s="33">
        <f t="shared" si="326"/>
        <v>4957954</v>
      </c>
      <c r="S1795" s="33"/>
      <c r="T1795" s="30" t="str">
        <f t="shared" si="327"/>
        <v>COP</v>
      </c>
      <c r="U1795" s="33">
        <v>0</v>
      </c>
      <c r="V1795" s="33">
        <v>0</v>
      </c>
      <c r="W1795" s="33">
        <v>0</v>
      </c>
      <c r="X1795" s="33">
        <f t="shared" si="328"/>
        <v>6845160</v>
      </c>
      <c r="Y1795" s="33">
        <f t="shared" si="329"/>
        <v>1039.4360409656488</v>
      </c>
      <c r="Z1795" s="33">
        <f t="shared" si="330"/>
        <v>4957954</v>
      </c>
      <c r="AA1795" s="34">
        <f t="shared" si="331"/>
        <v>0.00012225029761569239</v>
      </c>
      <c r="AB1795" s="33" t="s">
        <v>5241</v>
      </c>
      <c r="AC1795" s="35">
        <v>44945</v>
      </c>
      <c r="AD1795" s="33">
        <v>60</v>
      </c>
      <c r="AE1795" s="36">
        <f t="shared" si="332"/>
        <v>45005</v>
      </c>
    </row>
    <row r="1796" spans="2:31" ht="14.5" hidden="1">
      <c r="B1796" s="29" t="s">
        <v>1938</v>
      </c>
      <c r="C1796" s="30" t="str">
        <f t="shared" si="322"/>
        <v>(Acreedores quirografarios)</v>
      </c>
      <c r="D1796" s="30">
        <v>5</v>
      </c>
      <c r="E1796" s="30" t="s">
        <v>5281</v>
      </c>
      <c r="F1796" s="30" t="s">
        <v>5282</v>
      </c>
      <c r="G1796" s="30" t="s">
        <v>4912</v>
      </c>
      <c r="H1796" s="31" t="s">
        <v>1940</v>
      </c>
      <c r="I1796" s="31" t="s">
        <v>48</v>
      </c>
      <c r="J1796" s="32">
        <v>170000</v>
      </c>
      <c r="K1796" s="33">
        <f t="shared" si="323"/>
        <v>34.547417633678208</v>
      </c>
      <c r="L1796" s="33">
        <v>164786</v>
      </c>
      <c r="M1796" s="33">
        <v>0</v>
      </c>
      <c r="N1796" s="33">
        <v>0</v>
      </c>
      <c r="O1796" s="33">
        <v>0</v>
      </c>
      <c r="P1796" s="33">
        <f t="shared" si="324"/>
        <v>170000</v>
      </c>
      <c r="Q1796" s="33">
        <f t="shared" si="325"/>
        <v>34.547417633678208</v>
      </c>
      <c r="R1796" s="33">
        <f t="shared" si="326"/>
        <v>164786</v>
      </c>
      <c r="S1796" s="33"/>
      <c r="T1796" s="30" t="str">
        <f t="shared" si="327"/>
        <v>COP</v>
      </c>
      <c r="U1796" s="33">
        <v>0</v>
      </c>
      <c r="V1796" s="33">
        <v>0</v>
      </c>
      <c r="W1796" s="33">
        <v>0</v>
      </c>
      <c r="X1796" s="33">
        <f t="shared" si="328"/>
        <v>170000</v>
      </c>
      <c r="Y1796" s="33">
        <f t="shared" si="329"/>
        <v>34.547417633678208</v>
      </c>
      <c r="Z1796" s="33">
        <f t="shared" si="330"/>
        <v>164786</v>
      </c>
      <c r="AA1796" s="34">
        <f t="shared" si="331"/>
        <v>4.0631957341474899E-06</v>
      </c>
      <c r="AB1796" s="33" t="s">
        <v>5241</v>
      </c>
      <c r="AC1796" s="35">
        <v>44945</v>
      </c>
      <c r="AD1796" s="33">
        <v>60</v>
      </c>
      <c r="AE1796" s="36">
        <f t="shared" si="332"/>
        <v>45005</v>
      </c>
    </row>
    <row r="1797" spans="2:31" ht="14.5" hidden="1">
      <c r="B1797" s="29" t="s">
        <v>1941</v>
      </c>
      <c r="C1797" s="30" t="str">
        <f t="shared" si="322"/>
        <v>(Acreedores quirografarios)</v>
      </c>
      <c r="D1797" s="30">
        <v>5</v>
      </c>
      <c r="E1797" s="30" t="s">
        <v>5283</v>
      </c>
      <c r="F1797" s="30" t="s">
        <v>5284</v>
      </c>
      <c r="G1797" s="30" t="s">
        <v>4780</v>
      </c>
      <c r="H1797" s="31" t="s">
        <v>1942</v>
      </c>
      <c r="I1797" s="31" t="s">
        <v>48</v>
      </c>
      <c r="J1797" s="32">
        <v>20182</v>
      </c>
      <c r="K1797" s="33">
        <f t="shared" si="323"/>
        <v>3.738901642609306</v>
      </c>
      <c r="L1797" s="33">
        <v>17834</v>
      </c>
      <c r="M1797" s="33">
        <v>0</v>
      </c>
      <c r="N1797" s="33">
        <v>0</v>
      </c>
      <c r="O1797" s="33">
        <v>0</v>
      </c>
      <c r="P1797" s="33">
        <f t="shared" si="324"/>
        <v>20182</v>
      </c>
      <c r="Q1797" s="33">
        <f t="shared" si="325"/>
        <v>3.738901642609306</v>
      </c>
      <c r="R1797" s="33">
        <f t="shared" si="326"/>
        <v>17834</v>
      </c>
      <c r="S1797" s="33"/>
      <c r="T1797" s="30" t="str">
        <f t="shared" si="327"/>
        <v>COP</v>
      </c>
      <c r="U1797" s="33">
        <v>0</v>
      </c>
      <c r="V1797" s="33">
        <v>0</v>
      </c>
      <c r="W1797" s="33">
        <v>0</v>
      </c>
      <c r="X1797" s="33">
        <f t="shared" si="328"/>
        <v>20182</v>
      </c>
      <c r="Y1797" s="33">
        <f t="shared" si="329"/>
        <v>3.738901642609306</v>
      </c>
      <c r="Z1797" s="33">
        <f t="shared" si="330"/>
        <v>17834</v>
      </c>
      <c r="AA1797" s="34">
        <f t="shared" si="331"/>
        <v>4.3974022503602454E-07</v>
      </c>
      <c r="AB1797" s="33" t="s">
        <v>5015</v>
      </c>
      <c r="AC1797" s="35">
        <v>44936</v>
      </c>
      <c r="AD1797" s="33">
        <v>60</v>
      </c>
      <c r="AE1797" s="36">
        <f t="shared" si="332"/>
        <v>44996</v>
      </c>
    </row>
    <row r="1798" spans="2:31" ht="14.5" hidden="1">
      <c r="B1798" s="29" t="s">
        <v>1941</v>
      </c>
      <c r="C1798" s="30" t="str">
        <f t="shared" si="322"/>
        <v>(Acreedores quirografarios)</v>
      </c>
      <c r="D1798" s="30">
        <v>5</v>
      </c>
      <c r="E1798" s="30" t="s">
        <v>5283</v>
      </c>
      <c r="F1798" s="30" t="s">
        <v>5284</v>
      </c>
      <c r="G1798" s="30" t="s">
        <v>4780</v>
      </c>
      <c r="H1798" s="31" t="s">
        <v>1943</v>
      </c>
      <c r="I1798" s="31" t="s">
        <v>48</v>
      </c>
      <c r="J1798" s="32">
        <v>15216</v>
      </c>
      <c r="K1798" s="33">
        <f t="shared" si="323"/>
        <v>2.8189565709613507</v>
      </c>
      <c r="L1798" s="33">
        <v>13446</v>
      </c>
      <c r="M1798" s="33">
        <v>0</v>
      </c>
      <c r="N1798" s="33">
        <v>0</v>
      </c>
      <c r="O1798" s="33">
        <v>0</v>
      </c>
      <c r="P1798" s="33">
        <f t="shared" si="324"/>
        <v>15216</v>
      </c>
      <c r="Q1798" s="33">
        <f t="shared" si="325"/>
        <v>2.8189565709613507</v>
      </c>
      <c r="R1798" s="33">
        <f t="shared" si="326"/>
        <v>13446</v>
      </c>
      <c r="S1798" s="33"/>
      <c r="T1798" s="30" t="str">
        <f t="shared" si="327"/>
        <v>COP</v>
      </c>
      <c r="U1798" s="33">
        <v>0</v>
      </c>
      <c r="V1798" s="33">
        <v>0</v>
      </c>
      <c r="W1798" s="33">
        <v>0</v>
      </c>
      <c r="X1798" s="33">
        <f t="shared" si="328"/>
        <v>15216</v>
      </c>
      <c r="Y1798" s="33">
        <f t="shared" si="329"/>
        <v>2.8189565709613507</v>
      </c>
      <c r="Z1798" s="33">
        <f t="shared" si="330"/>
        <v>13446</v>
      </c>
      <c r="AA1798" s="34">
        <f t="shared" si="331"/>
        <v>3.3154351608356992E-07</v>
      </c>
      <c r="AB1798" s="33" t="s">
        <v>5015</v>
      </c>
      <c r="AC1798" s="35">
        <v>44944</v>
      </c>
      <c r="AD1798" s="33">
        <v>60</v>
      </c>
      <c r="AE1798" s="36">
        <f t="shared" si="332"/>
        <v>45004</v>
      </c>
    </row>
    <row r="1799" spans="2:31" ht="14.5" hidden="1">
      <c r="B1799" s="29" t="s">
        <v>1941</v>
      </c>
      <c r="C1799" s="30" t="str">
        <f t="shared" si="322"/>
        <v>(Acreedores quirografarios)</v>
      </c>
      <c r="D1799" s="30">
        <v>5</v>
      </c>
      <c r="E1799" s="30" t="s">
        <v>5283</v>
      </c>
      <c r="F1799" s="30" t="s">
        <v>5284</v>
      </c>
      <c r="G1799" s="30" t="s">
        <v>4780</v>
      </c>
      <c r="H1799" s="31" t="s">
        <v>1944</v>
      </c>
      <c r="I1799" s="31" t="s">
        <v>48</v>
      </c>
      <c r="J1799" s="32">
        <v>6749</v>
      </c>
      <c r="K1799" s="33">
        <f t="shared" si="323"/>
        <v>1.2501441345115674</v>
      </c>
      <c r="L1799" s="33">
        <v>5963</v>
      </c>
      <c r="M1799" s="33">
        <v>0</v>
      </c>
      <c r="N1799" s="33">
        <v>0</v>
      </c>
      <c r="O1799" s="33">
        <v>0</v>
      </c>
      <c r="P1799" s="33">
        <f t="shared" si="324"/>
        <v>6749</v>
      </c>
      <c r="Q1799" s="33">
        <f t="shared" si="325"/>
        <v>1.2501441345115674</v>
      </c>
      <c r="R1799" s="33">
        <f t="shared" si="326"/>
        <v>5963</v>
      </c>
      <c r="S1799" s="33"/>
      <c r="T1799" s="30" t="str">
        <f t="shared" si="327"/>
        <v>COP</v>
      </c>
      <c r="U1799" s="33">
        <v>0</v>
      </c>
      <c r="V1799" s="33">
        <v>0</v>
      </c>
      <c r="W1799" s="33">
        <v>0</v>
      </c>
      <c r="X1799" s="33">
        <f t="shared" si="328"/>
        <v>6749</v>
      </c>
      <c r="Y1799" s="33">
        <f t="shared" si="329"/>
        <v>1.2501441345115674</v>
      </c>
      <c r="Z1799" s="33">
        <f t="shared" si="330"/>
        <v>5963</v>
      </c>
      <c r="AA1799" s="34">
        <f t="shared" si="331"/>
        <v>1.4703212750307359E-07</v>
      </c>
      <c r="AB1799" s="33" t="s">
        <v>5015</v>
      </c>
      <c r="AC1799" s="35">
        <v>44944</v>
      </c>
      <c r="AD1799" s="33">
        <v>60</v>
      </c>
      <c r="AE1799" s="36">
        <f t="shared" si="332"/>
        <v>45004</v>
      </c>
    </row>
    <row r="1800" spans="2:31" ht="14.5" hidden="1">
      <c r="B1800" s="29" t="s">
        <v>1945</v>
      </c>
      <c r="C1800" s="30" t="str">
        <f t="shared" si="322"/>
        <v>(Acreedores quirografarios)</v>
      </c>
      <c r="D1800" s="30">
        <v>5</v>
      </c>
      <c r="E1800" s="30" t="s">
        <v>5285</v>
      </c>
      <c r="F1800" s="30" t="s">
        <v>5286</v>
      </c>
      <c r="G1800" s="30" t="s">
        <v>4831</v>
      </c>
      <c r="H1800" s="31" t="s">
        <v>1946</v>
      </c>
      <c r="I1800" s="31" t="s">
        <v>48</v>
      </c>
      <c r="J1800" s="32">
        <v>419000</v>
      </c>
      <c r="K1800" s="33">
        <f t="shared" si="323"/>
        <v>83.155864440181546</v>
      </c>
      <c r="L1800" s="33">
        <v>396641</v>
      </c>
      <c r="M1800" s="33">
        <v>0</v>
      </c>
      <c r="N1800" s="33">
        <v>0</v>
      </c>
      <c r="O1800" s="33">
        <v>0</v>
      </c>
      <c r="P1800" s="33">
        <f t="shared" si="324"/>
        <v>419000</v>
      </c>
      <c r="Q1800" s="33">
        <f t="shared" si="325"/>
        <v>83.155864440181546</v>
      </c>
      <c r="R1800" s="33">
        <f t="shared" si="326"/>
        <v>396641</v>
      </c>
      <c r="S1800" s="33"/>
      <c r="T1800" s="30" t="str">
        <f t="shared" si="327"/>
        <v>COP</v>
      </c>
      <c r="U1800" s="33">
        <v>0</v>
      </c>
      <c r="V1800" s="33">
        <v>0</v>
      </c>
      <c r="W1800" s="33">
        <v>0</v>
      </c>
      <c r="X1800" s="33">
        <f t="shared" si="328"/>
        <v>419000</v>
      </c>
      <c r="Y1800" s="33">
        <f t="shared" si="329"/>
        <v>83.155864440181546</v>
      </c>
      <c r="Z1800" s="33">
        <f t="shared" si="330"/>
        <v>396641</v>
      </c>
      <c r="AA1800" s="34">
        <f t="shared" si="331"/>
        <v>9.7801392059276548E-06</v>
      </c>
      <c r="AB1800" s="33" t="s">
        <v>252</v>
      </c>
      <c r="AC1800" s="35">
        <v>44929</v>
      </c>
      <c r="AD1800" s="33">
        <v>60</v>
      </c>
      <c r="AE1800" s="36">
        <f t="shared" si="332"/>
        <v>44989</v>
      </c>
    </row>
    <row r="1801" spans="2:31" ht="14.5" hidden="1">
      <c r="B1801" s="29" t="s">
        <v>1945</v>
      </c>
      <c r="C1801" s="30" t="str">
        <f t="shared" si="322"/>
        <v>(Acreedores quirografarios)</v>
      </c>
      <c r="D1801" s="30">
        <v>5</v>
      </c>
      <c r="E1801" s="30" t="s">
        <v>5285</v>
      </c>
      <c r="F1801" s="30" t="s">
        <v>5286</v>
      </c>
      <c r="G1801" s="30" t="s">
        <v>4831</v>
      </c>
      <c r="H1801" s="31" t="s">
        <v>1947</v>
      </c>
      <c r="I1801" s="31" t="s">
        <v>48</v>
      </c>
      <c r="J1801" s="32">
        <v>588000</v>
      </c>
      <c r="K1801" s="33">
        <f t="shared" si="323"/>
        <v>116.69633216977472</v>
      </c>
      <c r="L1801" s="33">
        <v>556624</v>
      </c>
      <c r="M1801" s="33">
        <v>0</v>
      </c>
      <c r="N1801" s="33">
        <v>0</v>
      </c>
      <c r="O1801" s="33">
        <v>0</v>
      </c>
      <c r="P1801" s="33">
        <f t="shared" si="324"/>
        <v>588000</v>
      </c>
      <c r="Q1801" s="33">
        <f t="shared" si="325"/>
        <v>116.69633216977472</v>
      </c>
      <c r="R1801" s="33">
        <f t="shared" si="326"/>
        <v>556624</v>
      </c>
      <c r="S1801" s="33"/>
      <c r="T1801" s="30" t="str">
        <f t="shared" si="327"/>
        <v>COP</v>
      </c>
      <c r="U1801" s="33">
        <v>0</v>
      </c>
      <c r="V1801" s="33">
        <v>0</v>
      </c>
      <c r="W1801" s="33">
        <v>0</v>
      </c>
      <c r="X1801" s="33">
        <f t="shared" si="328"/>
        <v>588000</v>
      </c>
      <c r="Y1801" s="33">
        <f t="shared" si="329"/>
        <v>116.69633216977472</v>
      </c>
      <c r="Z1801" s="33">
        <f t="shared" si="330"/>
        <v>556624</v>
      </c>
      <c r="AA1801" s="34">
        <f t="shared" si="331"/>
        <v>1.372490540655221E-05</v>
      </c>
      <c r="AB1801" s="33" t="s">
        <v>252</v>
      </c>
      <c r="AC1801" s="35">
        <v>44929</v>
      </c>
      <c r="AD1801" s="33">
        <v>60</v>
      </c>
      <c r="AE1801" s="36">
        <f t="shared" si="332"/>
        <v>44989</v>
      </c>
    </row>
    <row r="1802" spans="2:31" ht="14.5" hidden="1">
      <c r="B1802" s="29" t="s">
        <v>1945</v>
      </c>
      <c r="C1802" s="30" t="str">
        <f t="shared" si="322"/>
        <v>(Acreedores quirografarios)</v>
      </c>
      <c r="D1802" s="30">
        <v>5</v>
      </c>
      <c r="E1802" s="30" t="s">
        <v>5285</v>
      </c>
      <c r="F1802" s="30" t="s">
        <v>5286</v>
      </c>
      <c r="G1802" s="30" t="s">
        <v>4831</v>
      </c>
      <c r="H1802" s="31" t="s">
        <v>1948</v>
      </c>
      <c r="I1802" s="31" t="s">
        <v>48</v>
      </c>
      <c r="J1802" s="32">
        <v>648000</v>
      </c>
      <c r="K1802" s="33">
        <f t="shared" si="323"/>
        <v>128.60404415233182</v>
      </c>
      <c r="L1802" s="33">
        <v>613422</v>
      </c>
      <c r="M1802" s="33">
        <v>0</v>
      </c>
      <c r="N1802" s="33">
        <v>0</v>
      </c>
      <c r="O1802" s="33">
        <v>0</v>
      </c>
      <c r="P1802" s="33">
        <f t="shared" si="324"/>
        <v>648000</v>
      </c>
      <c r="Q1802" s="33">
        <f t="shared" si="325"/>
        <v>128.60404415233182</v>
      </c>
      <c r="R1802" s="33">
        <f t="shared" si="326"/>
        <v>613422</v>
      </c>
      <c r="S1802" s="33"/>
      <c r="T1802" s="30" t="str">
        <f t="shared" si="327"/>
        <v>COP</v>
      </c>
      <c r="U1802" s="33">
        <v>0</v>
      </c>
      <c r="V1802" s="33">
        <v>0</v>
      </c>
      <c r="W1802" s="33">
        <v>0</v>
      </c>
      <c r="X1802" s="33">
        <f t="shared" si="328"/>
        <v>648000</v>
      </c>
      <c r="Y1802" s="33">
        <f t="shared" si="329"/>
        <v>128.60404415233182</v>
      </c>
      <c r="Z1802" s="33">
        <f t="shared" si="330"/>
        <v>613422</v>
      </c>
      <c r="AA1802" s="34">
        <f t="shared" si="331"/>
        <v>1.5125396900417643E-05</v>
      </c>
      <c r="AB1802" s="33" t="s">
        <v>252</v>
      </c>
      <c r="AC1802" s="35">
        <v>44930</v>
      </c>
      <c r="AD1802" s="33">
        <v>60</v>
      </c>
      <c r="AE1802" s="36">
        <f t="shared" si="332"/>
        <v>44990</v>
      </c>
    </row>
    <row r="1803" spans="2:31" ht="14.5" hidden="1">
      <c r="B1803" s="29" t="s">
        <v>1949</v>
      </c>
      <c r="C1803" s="30" t="str">
        <f t="shared" si="322"/>
        <v>(Acreedores quirografarios)</v>
      </c>
      <c r="D1803" s="30">
        <v>5</v>
      </c>
      <c r="E1803" s="30" t="s">
        <v>5287</v>
      </c>
      <c r="F1803" s="30" t="s">
        <v>5288</v>
      </c>
      <c r="G1803" s="30" t="s">
        <v>4912</v>
      </c>
      <c r="H1803" s="31" t="s">
        <v>1950</v>
      </c>
      <c r="I1803" s="31" t="s">
        <v>48</v>
      </c>
      <c r="J1803" s="32">
        <v>930156</v>
      </c>
      <c r="K1803" s="33">
        <f t="shared" si="323"/>
        <v>172.31107896474731</v>
      </c>
      <c r="L1803" s="33">
        <v>821898</v>
      </c>
      <c r="M1803" s="33">
        <v>0</v>
      </c>
      <c r="N1803" s="33">
        <v>0</v>
      </c>
      <c r="O1803" s="33">
        <v>0</v>
      </c>
      <c r="P1803" s="33">
        <f t="shared" si="324"/>
        <v>930156</v>
      </c>
      <c r="Q1803" s="33">
        <f t="shared" si="325"/>
        <v>172.31107896474731</v>
      </c>
      <c r="R1803" s="33">
        <f t="shared" si="326"/>
        <v>821898</v>
      </c>
      <c r="S1803" s="33"/>
      <c r="T1803" s="30" t="str">
        <f t="shared" si="327"/>
        <v>COP</v>
      </c>
      <c r="U1803" s="33">
        <v>0</v>
      </c>
      <c r="V1803" s="33">
        <v>0</v>
      </c>
      <c r="W1803" s="33">
        <v>0</v>
      </c>
      <c r="X1803" s="33">
        <f t="shared" si="328"/>
        <v>930156</v>
      </c>
      <c r="Y1803" s="33">
        <f t="shared" si="329"/>
        <v>172.31107896474731</v>
      </c>
      <c r="Z1803" s="33">
        <f t="shared" si="330"/>
        <v>821898</v>
      </c>
      <c r="AA1803" s="34">
        <f t="shared" si="331"/>
        <v>2.0265874816455001E-05</v>
      </c>
      <c r="AB1803" s="33" t="s">
        <v>1728</v>
      </c>
      <c r="AC1803" s="35">
        <v>44921</v>
      </c>
      <c r="AD1803" s="33">
        <v>60</v>
      </c>
      <c r="AE1803" s="36">
        <f t="shared" si="332"/>
        <v>44981</v>
      </c>
    </row>
    <row r="1804" spans="2:31" ht="14.5" hidden="1">
      <c r="B1804" s="29" t="s">
        <v>1949</v>
      </c>
      <c r="C1804" s="30" t="str">
        <f t="shared" si="322"/>
        <v>(Acreedores quirografarios)</v>
      </c>
      <c r="D1804" s="30">
        <v>5</v>
      </c>
      <c r="E1804" s="30" t="s">
        <v>5287</v>
      </c>
      <c r="F1804" s="30" t="s">
        <v>5288</v>
      </c>
      <c r="G1804" s="30" t="s">
        <v>4912</v>
      </c>
      <c r="H1804" s="31" t="s">
        <v>1951</v>
      </c>
      <c r="I1804" s="31" t="s">
        <v>48</v>
      </c>
      <c r="J1804" s="32">
        <v>1212943</v>
      </c>
      <c r="K1804" s="33">
        <f t="shared" si="323"/>
        <v>224.69742235080767</v>
      </c>
      <c r="L1804" s="33">
        <v>1071773</v>
      </c>
      <c r="M1804" s="33">
        <v>0</v>
      </c>
      <c r="N1804" s="33">
        <v>0</v>
      </c>
      <c r="O1804" s="33">
        <v>0</v>
      </c>
      <c r="P1804" s="33">
        <f t="shared" si="324"/>
        <v>1212943</v>
      </c>
      <c r="Q1804" s="33">
        <f t="shared" si="325"/>
        <v>224.69742235080767</v>
      </c>
      <c r="R1804" s="33">
        <f t="shared" si="326"/>
        <v>1071773</v>
      </c>
      <c r="S1804" s="33"/>
      <c r="T1804" s="30" t="str">
        <f t="shared" si="327"/>
        <v>COP</v>
      </c>
      <c r="U1804" s="33">
        <v>0</v>
      </c>
      <c r="V1804" s="33">
        <v>0</v>
      </c>
      <c r="W1804" s="33">
        <v>0</v>
      </c>
      <c r="X1804" s="33">
        <f t="shared" si="328"/>
        <v>1212943</v>
      </c>
      <c r="Y1804" s="33">
        <f t="shared" si="329"/>
        <v>224.69742235080767</v>
      </c>
      <c r="Z1804" s="33">
        <f t="shared" si="330"/>
        <v>1071773</v>
      </c>
      <c r="AA1804" s="34">
        <f t="shared" si="331"/>
        <v>2.6427144791271454E-05</v>
      </c>
      <c r="AB1804" s="33" t="s">
        <v>1728</v>
      </c>
      <c r="AC1804" s="35">
        <v>44946</v>
      </c>
      <c r="AD1804" s="33">
        <v>60</v>
      </c>
      <c r="AE1804" s="36">
        <f t="shared" si="332"/>
        <v>45006</v>
      </c>
    </row>
    <row r="1805" spans="2:31" ht="14.5" hidden="1">
      <c r="B1805" s="29" t="s">
        <v>1949</v>
      </c>
      <c r="C1805" s="30" t="str">
        <f t="shared" si="322"/>
        <v>(Acreedores quirografarios)</v>
      </c>
      <c r="D1805" s="30">
        <v>5</v>
      </c>
      <c r="E1805" s="30" t="s">
        <v>5287</v>
      </c>
      <c r="F1805" s="30" t="s">
        <v>5288</v>
      </c>
      <c r="G1805" s="30" t="s">
        <v>4912</v>
      </c>
      <c r="H1805" s="31" t="s">
        <v>1952</v>
      </c>
      <c r="I1805" s="31" t="s">
        <v>48</v>
      </c>
      <c r="J1805" s="32">
        <v>875842</v>
      </c>
      <c r="K1805" s="33">
        <f t="shared" si="323"/>
        <v>162.24954663144541</v>
      </c>
      <c r="L1805" s="33">
        <v>773906</v>
      </c>
      <c r="M1805" s="33">
        <v>0</v>
      </c>
      <c r="N1805" s="33">
        <v>0</v>
      </c>
      <c r="O1805" s="33">
        <v>0</v>
      </c>
      <c r="P1805" s="33">
        <f t="shared" si="324"/>
        <v>875842</v>
      </c>
      <c r="Q1805" s="33">
        <f t="shared" si="325"/>
        <v>162.24954663144541</v>
      </c>
      <c r="R1805" s="33">
        <f t="shared" si="326"/>
        <v>773906</v>
      </c>
      <c r="S1805" s="33"/>
      <c r="T1805" s="30" t="str">
        <f t="shared" si="327"/>
        <v>COP</v>
      </c>
      <c r="U1805" s="33">
        <v>0</v>
      </c>
      <c r="V1805" s="33">
        <v>0</v>
      </c>
      <c r="W1805" s="33">
        <v>0</v>
      </c>
      <c r="X1805" s="33">
        <f t="shared" si="328"/>
        <v>875842</v>
      </c>
      <c r="Y1805" s="33">
        <f t="shared" si="329"/>
        <v>162.24954663144541</v>
      </c>
      <c r="Z1805" s="33">
        <f t="shared" si="330"/>
        <v>773906</v>
      </c>
      <c r="AA1805" s="34">
        <f t="shared" si="331"/>
        <v>1.9082516462752584E-05</v>
      </c>
      <c r="AB1805" s="33" t="s">
        <v>1728</v>
      </c>
      <c r="AC1805" s="35">
        <v>44965</v>
      </c>
      <c r="AD1805" s="33">
        <v>60</v>
      </c>
      <c r="AE1805" s="36">
        <f t="shared" si="332"/>
        <v>45025</v>
      </c>
    </row>
    <row r="1806" spans="2:31" ht="14.5" hidden="1">
      <c r="B1806" s="29" t="s">
        <v>1953</v>
      </c>
      <c r="C1806" s="30" t="str">
        <f t="shared" si="322"/>
        <v>(Acreedores quirografarios)</v>
      </c>
      <c r="D1806" s="30">
        <v>5</v>
      </c>
      <c r="E1806" s="30" t="s">
        <v>5289</v>
      </c>
      <c r="F1806" s="30" t="s">
        <v>5290</v>
      </c>
      <c r="G1806" s="30" t="s">
        <v>4780</v>
      </c>
      <c r="H1806" s="31">
        <v>53839</v>
      </c>
      <c r="I1806" s="31" t="s">
        <v>48</v>
      </c>
      <c r="J1806" s="32">
        <v>1998555</v>
      </c>
      <c r="K1806" s="33">
        <f t="shared" si="323"/>
        <v>402.23759657012272</v>
      </c>
      <c r="L1806" s="33">
        <v>1918613</v>
      </c>
      <c r="M1806" s="33">
        <v>0</v>
      </c>
      <c r="N1806" s="33">
        <v>0</v>
      </c>
      <c r="O1806" s="33">
        <v>0</v>
      </c>
      <c r="P1806" s="33">
        <f t="shared" si="324"/>
        <v>1998555</v>
      </c>
      <c r="Q1806" s="33">
        <f t="shared" si="325"/>
        <v>402.23759657012272</v>
      </c>
      <c r="R1806" s="33">
        <f t="shared" si="326"/>
        <v>1918613</v>
      </c>
      <c r="S1806" s="33"/>
      <c r="T1806" s="30" t="str">
        <f t="shared" si="327"/>
        <v>COP</v>
      </c>
      <c r="U1806" s="33">
        <v>0</v>
      </c>
      <c r="V1806" s="33">
        <v>0</v>
      </c>
      <c r="W1806" s="33">
        <v>0</v>
      </c>
      <c r="X1806" s="33">
        <f t="shared" si="328"/>
        <v>1998555</v>
      </c>
      <c r="Y1806" s="33">
        <f t="shared" si="329"/>
        <v>402.23759657012272</v>
      </c>
      <c r="Z1806" s="33">
        <f t="shared" si="330"/>
        <v>1918613</v>
      </c>
      <c r="AA1806" s="34">
        <f t="shared" si="331"/>
        <v>4.730802469311664E-05</v>
      </c>
      <c r="AB1806" s="33" t="s">
        <v>953</v>
      </c>
      <c r="AC1806" s="35">
        <v>44904</v>
      </c>
      <c r="AD1806" s="33">
        <v>60</v>
      </c>
      <c r="AE1806" s="36">
        <f t="shared" si="332"/>
        <v>44964</v>
      </c>
    </row>
    <row r="1807" spans="2:31" ht="14.5" hidden="1">
      <c r="B1807" s="29" t="s">
        <v>1953</v>
      </c>
      <c r="C1807" s="30" t="str">
        <f t="shared" si="322"/>
        <v>(Acreedores quirografarios)</v>
      </c>
      <c r="D1807" s="30">
        <v>5</v>
      </c>
      <c r="E1807" s="30" t="s">
        <v>5289</v>
      </c>
      <c r="F1807" s="30" t="s">
        <v>5290</v>
      </c>
      <c r="G1807" s="30" t="s">
        <v>4780</v>
      </c>
      <c r="H1807" s="31">
        <v>54064</v>
      </c>
      <c r="I1807" s="31" t="s">
        <v>48</v>
      </c>
      <c r="J1807" s="32">
        <v>1452805</v>
      </c>
      <c r="K1807" s="33">
        <f t="shared" si="323"/>
        <v>292.39766449678712</v>
      </c>
      <c r="L1807" s="33">
        <v>1394693</v>
      </c>
      <c r="M1807" s="33">
        <v>0</v>
      </c>
      <c r="N1807" s="33">
        <v>0</v>
      </c>
      <c r="O1807" s="33">
        <v>0</v>
      </c>
      <c r="P1807" s="33">
        <f t="shared" si="324"/>
        <v>1452805</v>
      </c>
      <c r="Q1807" s="33">
        <f t="shared" si="325"/>
        <v>292.39766449678712</v>
      </c>
      <c r="R1807" s="33">
        <f t="shared" si="326"/>
        <v>1394693</v>
      </c>
      <c r="S1807" s="33"/>
      <c r="T1807" s="30" t="str">
        <f t="shared" si="327"/>
        <v>COP</v>
      </c>
      <c r="U1807" s="33">
        <v>0</v>
      </c>
      <c r="V1807" s="33">
        <v>0</v>
      </c>
      <c r="W1807" s="33">
        <v>0</v>
      </c>
      <c r="X1807" s="33">
        <f t="shared" si="328"/>
        <v>1452805</v>
      </c>
      <c r="Y1807" s="33">
        <f t="shared" si="329"/>
        <v>292.39766449678712</v>
      </c>
      <c r="Z1807" s="33">
        <f t="shared" si="330"/>
        <v>1394693</v>
      </c>
      <c r="AA1807" s="34">
        <f t="shared" si="331"/>
        <v>3.4389515177535505E-05</v>
      </c>
      <c r="AB1807" s="33" t="s">
        <v>953</v>
      </c>
      <c r="AC1807" s="35">
        <v>44937</v>
      </c>
      <c r="AD1807" s="33">
        <v>60</v>
      </c>
      <c r="AE1807" s="36">
        <f t="shared" si="332"/>
        <v>44997</v>
      </c>
    </row>
    <row r="1808" spans="2:31" ht="14.5" hidden="1">
      <c r="B1808" s="29" t="s">
        <v>1954</v>
      </c>
      <c r="C1808" s="30" t="str">
        <f t="shared" si="322"/>
        <v>(Proveedores estratégicos)</v>
      </c>
      <c r="D1808" s="30">
        <v>4</v>
      </c>
      <c r="E1808" s="30" t="s">
        <v>5291</v>
      </c>
      <c r="F1808" s="30" t="s">
        <v>5292</v>
      </c>
      <c r="G1808" s="30" t="s">
        <v>3909</v>
      </c>
      <c r="H1808" s="31" t="s">
        <v>1955</v>
      </c>
      <c r="I1808" s="31" t="s">
        <v>48</v>
      </c>
      <c r="J1808" s="32">
        <v>2774805</v>
      </c>
      <c r="K1808" s="33">
        <f t="shared" si="323"/>
        <v>577.23366562889817</v>
      </c>
      <c r="L1808" s="33">
        <v>2753318</v>
      </c>
      <c r="M1808" s="33">
        <v>0</v>
      </c>
      <c r="N1808" s="33">
        <v>0</v>
      </c>
      <c r="O1808" s="33">
        <v>0</v>
      </c>
      <c r="P1808" s="33">
        <f t="shared" si="324"/>
        <v>2774805</v>
      </c>
      <c r="Q1808" s="33">
        <f t="shared" si="325"/>
        <v>577.23366562889817</v>
      </c>
      <c r="R1808" s="33">
        <f t="shared" si="326"/>
        <v>2753318</v>
      </c>
      <c r="S1808" s="33"/>
      <c r="T1808" s="30" t="str">
        <f t="shared" si="327"/>
        <v>COP</v>
      </c>
      <c r="U1808" s="33">
        <v>0</v>
      </c>
      <c r="V1808" s="33">
        <v>0</v>
      </c>
      <c r="W1808" s="33">
        <v>0</v>
      </c>
      <c r="X1808" s="33">
        <f t="shared" si="328"/>
        <v>2774805</v>
      </c>
      <c r="Y1808" s="33">
        <f t="shared" si="329"/>
        <v>577.23366562889817</v>
      </c>
      <c r="Z1808" s="33">
        <f t="shared" si="330"/>
        <v>2753318</v>
      </c>
      <c r="AA1808" s="34">
        <f t="shared" si="331"/>
        <v>3.9701422333416589E-06</v>
      </c>
      <c r="AB1808" s="33" t="s">
        <v>4928</v>
      </c>
      <c r="AC1808" s="35">
        <v>44907</v>
      </c>
      <c r="AD1808" s="33">
        <v>60</v>
      </c>
      <c r="AE1808" s="36">
        <f t="shared" si="332"/>
        <v>44967</v>
      </c>
    </row>
    <row r="1809" spans="2:31" ht="14.5" hidden="1">
      <c r="B1809" s="29" t="s">
        <v>1954</v>
      </c>
      <c r="C1809" s="30" t="str">
        <f t="shared" si="322"/>
        <v>(Proveedores estratégicos)</v>
      </c>
      <c r="D1809" s="30">
        <v>4</v>
      </c>
      <c r="E1809" s="30" t="s">
        <v>5291</v>
      </c>
      <c r="F1809" s="30" t="s">
        <v>5292</v>
      </c>
      <c r="G1809" s="30" t="s">
        <v>3909</v>
      </c>
      <c r="H1809" s="31" t="s">
        <v>1956</v>
      </c>
      <c r="I1809" s="31" t="s">
        <v>48</v>
      </c>
      <c r="J1809" s="32">
        <v>2873638</v>
      </c>
      <c r="K1809" s="33">
        <f t="shared" si="323"/>
        <v>597.95402371143746</v>
      </c>
      <c r="L1809" s="33">
        <v>2852151</v>
      </c>
      <c r="M1809" s="33">
        <v>0</v>
      </c>
      <c r="N1809" s="33">
        <v>0</v>
      </c>
      <c r="O1809" s="33">
        <v>0</v>
      </c>
      <c r="P1809" s="33">
        <f t="shared" si="324"/>
        <v>2873638</v>
      </c>
      <c r="Q1809" s="33">
        <f t="shared" si="325"/>
        <v>597.95402371143746</v>
      </c>
      <c r="R1809" s="33">
        <f t="shared" si="326"/>
        <v>2852151</v>
      </c>
      <c r="S1809" s="33"/>
      <c r="T1809" s="30" t="str">
        <f t="shared" si="327"/>
        <v>COP</v>
      </c>
      <c r="U1809" s="33">
        <v>0</v>
      </c>
      <c r="V1809" s="33">
        <v>0</v>
      </c>
      <c r="W1809" s="33">
        <v>0</v>
      </c>
      <c r="X1809" s="33">
        <f t="shared" si="328"/>
        <v>2873638</v>
      </c>
      <c r="Y1809" s="33">
        <f t="shared" si="329"/>
        <v>597.95402371143746</v>
      </c>
      <c r="Z1809" s="33">
        <f t="shared" si="330"/>
        <v>2852151</v>
      </c>
      <c r="AA1809" s="34">
        <f t="shared" si="331"/>
        <v>4.1126543105328355E-06</v>
      </c>
      <c r="AB1809" s="33" t="s">
        <v>4928</v>
      </c>
      <c r="AC1809" s="35">
        <v>44907</v>
      </c>
      <c r="AD1809" s="33">
        <v>60</v>
      </c>
      <c r="AE1809" s="36">
        <f t="shared" si="332"/>
        <v>44967</v>
      </c>
    </row>
    <row r="1810" spans="2:31" ht="14.5" hidden="1">
      <c r="B1810" s="29" t="s">
        <v>1954</v>
      </c>
      <c r="C1810" s="30" t="str">
        <f t="shared" si="322"/>
        <v>(Proveedores estratégicos)</v>
      </c>
      <c r="D1810" s="30">
        <v>4</v>
      </c>
      <c r="E1810" s="30" t="s">
        <v>5291</v>
      </c>
      <c r="F1810" s="30" t="s">
        <v>5292</v>
      </c>
      <c r="G1810" s="30" t="s">
        <v>3909</v>
      </c>
      <c r="H1810" s="31" t="s">
        <v>1957</v>
      </c>
      <c r="I1810" s="31" t="s">
        <v>48</v>
      </c>
      <c r="J1810" s="32">
        <v>4070830</v>
      </c>
      <c r="K1810" s="33">
        <f t="shared" si="323"/>
        <v>848.94556432592208</v>
      </c>
      <c r="L1810" s="33">
        <v>4049343</v>
      </c>
      <c r="M1810" s="33">
        <v>0</v>
      </c>
      <c r="N1810" s="33">
        <v>0</v>
      </c>
      <c r="O1810" s="33">
        <v>0</v>
      </c>
      <c r="P1810" s="33">
        <f t="shared" si="324"/>
        <v>4070830</v>
      </c>
      <c r="Q1810" s="33">
        <f t="shared" si="325"/>
        <v>848.94556432592208</v>
      </c>
      <c r="R1810" s="33">
        <f t="shared" si="326"/>
        <v>4049343</v>
      </c>
      <c r="S1810" s="33"/>
      <c r="T1810" s="30" t="str">
        <f t="shared" si="327"/>
        <v>COP</v>
      </c>
      <c r="U1810" s="33">
        <v>0</v>
      </c>
      <c r="V1810" s="33">
        <v>0</v>
      </c>
      <c r="W1810" s="33">
        <v>0</v>
      </c>
      <c r="X1810" s="33">
        <f t="shared" si="328"/>
        <v>4070830</v>
      </c>
      <c r="Y1810" s="33">
        <f t="shared" si="329"/>
        <v>848.94556432592208</v>
      </c>
      <c r="Z1810" s="33">
        <f t="shared" si="330"/>
        <v>4049343</v>
      </c>
      <c r="AA1810" s="34">
        <f t="shared" si="331"/>
        <v>5.8389432900908691E-06</v>
      </c>
      <c r="AB1810" s="33" t="s">
        <v>4928</v>
      </c>
      <c r="AC1810" s="35">
        <v>44907</v>
      </c>
      <c r="AD1810" s="33">
        <v>60</v>
      </c>
      <c r="AE1810" s="36">
        <f t="shared" si="332"/>
        <v>44967</v>
      </c>
    </row>
    <row r="1811" spans="2:31" ht="14.5" hidden="1">
      <c r="B1811" s="29" t="s">
        <v>1954</v>
      </c>
      <c r="C1811" s="30" t="str">
        <f t="shared" si="322"/>
        <v>(Proveedores estratégicos)</v>
      </c>
      <c r="D1811" s="30">
        <v>4</v>
      </c>
      <c r="E1811" s="30" t="s">
        <v>5291</v>
      </c>
      <c r="F1811" s="30" t="s">
        <v>5292</v>
      </c>
      <c r="G1811" s="30" t="s">
        <v>3909</v>
      </c>
      <c r="H1811" s="31" t="s">
        <v>1958</v>
      </c>
      <c r="I1811" s="31" t="s">
        <v>48</v>
      </c>
      <c r="J1811" s="32">
        <v>3771434</v>
      </c>
      <c r="K1811" s="33">
        <f t="shared" si="323"/>
        <v>786.17713345283391</v>
      </c>
      <c r="L1811" s="33">
        <v>3749947</v>
      </c>
      <c r="M1811" s="33">
        <v>0</v>
      </c>
      <c r="N1811" s="33">
        <v>0</v>
      </c>
      <c r="O1811" s="33">
        <v>0</v>
      </c>
      <c r="P1811" s="33">
        <f t="shared" si="324"/>
        <v>3771434</v>
      </c>
      <c r="Q1811" s="33">
        <f t="shared" si="325"/>
        <v>786.17713345283391</v>
      </c>
      <c r="R1811" s="33">
        <f t="shared" si="326"/>
        <v>3749947</v>
      </c>
      <c r="S1811" s="33"/>
      <c r="T1811" s="30" t="str">
        <f t="shared" si="327"/>
        <v>COP</v>
      </c>
      <c r="U1811" s="33">
        <v>0</v>
      </c>
      <c r="V1811" s="33">
        <v>0</v>
      </c>
      <c r="W1811" s="33">
        <v>0</v>
      </c>
      <c r="X1811" s="33">
        <f t="shared" si="328"/>
        <v>3771434</v>
      </c>
      <c r="Y1811" s="33">
        <f t="shared" si="329"/>
        <v>786.17713345283391</v>
      </c>
      <c r="Z1811" s="33">
        <f t="shared" si="330"/>
        <v>3749947</v>
      </c>
      <c r="AA1811" s="34">
        <f t="shared" si="331"/>
        <v>5.4072297342671112E-06</v>
      </c>
      <c r="AB1811" s="33" t="s">
        <v>4928</v>
      </c>
      <c r="AC1811" s="35">
        <v>44907</v>
      </c>
      <c r="AD1811" s="33">
        <v>60</v>
      </c>
      <c r="AE1811" s="36">
        <f t="shared" si="332"/>
        <v>44967</v>
      </c>
    </row>
    <row r="1812" spans="2:31" ht="14.5" hidden="1">
      <c r="B1812" s="29" t="s">
        <v>1954</v>
      </c>
      <c r="C1812" s="30" t="str">
        <f t="shared" si="322"/>
        <v>(Proveedores estratégicos)</v>
      </c>
      <c r="D1812" s="30">
        <v>4</v>
      </c>
      <c r="E1812" s="30" t="s">
        <v>5291</v>
      </c>
      <c r="F1812" s="30" t="s">
        <v>5292</v>
      </c>
      <c r="G1812" s="30" t="s">
        <v>3909</v>
      </c>
      <c r="H1812" s="31" t="s">
        <v>1959</v>
      </c>
      <c r="I1812" s="31" t="s">
        <v>48</v>
      </c>
      <c r="J1812" s="32">
        <v>4851419</v>
      </c>
      <c r="K1812" s="33">
        <f t="shared" si="323"/>
        <v>1012.4433682400913</v>
      </c>
      <c r="L1812" s="33">
        <v>4829203</v>
      </c>
      <c r="M1812" s="33">
        <v>0</v>
      </c>
      <c r="N1812" s="33">
        <v>0</v>
      </c>
      <c r="O1812" s="33">
        <v>0</v>
      </c>
      <c r="P1812" s="33">
        <f t="shared" si="324"/>
        <v>4851419</v>
      </c>
      <c r="Q1812" s="33">
        <f t="shared" si="325"/>
        <v>1012.4433682400913</v>
      </c>
      <c r="R1812" s="33">
        <f t="shared" si="326"/>
        <v>4829203</v>
      </c>
      <c r="S1812" s="33"/>
      <c r="T1812" s="30" t="str">
        <f t="shared" si="327"/>
        <v>COP</v>
      </c>
      <c r="U1812" s="33">
        <v>0</v>
      </c>
      <c r="V1812" s="33">
        <v>0</v>
      </c>
      <c r="W1812" s="33">
        <v>0</v>
      </c>
      <c r="X1812" s="33">
        <f t="shared" si="328"/>
        <v>4851419</v>
      </c>
      <c r="Y1812" s="33">
        <f t="shared" si="329"/>
        <v>1012.4433682400913</v>
      </c>
      <c r="Z1812" s="33">
        <f t="shared" si="330"/>
        <v>4829203</v>
      </c>
      <c r="AA1812" s="34">
        <f t="shared" si="331"/>
        <v>6.9634610980933689E-06</v>
      </c>
      <c r="AB1812" s="33" t="s">
        <v>4928</v>
      </c>
      <c r="AC1812" s="35">
        <v>44937</v>
      </c>
      <c r="AD1812" s="33">
        <v>60</v>
      </c>
      <c r="AE1812" s="36">
        <f t="shared" si="332"/>
        <v>44997</v>
      </c>
    </row>
    <row r="1813" spans="2:31" ht="14.5" hidden="1">
      <c r="B1813" s="29" t="s">
        <v>1954</v>
      </c>
      <c r="C1813" s="30" t="str">
        <f t="shared" si="322"/>
        <v>(Proveedores estratégicos)</v>
      </c>
      <c r="D1813" s="30">
        <v>4</v>
      </c>
      <c r="E1813" s="30" t="s">
        <v>5291</v>
      </c>
      <c r="F1813" s="30" t="s">
        <v>5292</v>
      </c>
      <c r="G1813" s="30" t="s">
        <v>3909</v>
      </c>
      <c r="H1813" s="31" t="s">
        <v>1960</v>
      </c>
      <c r="I1813" s="31" t="s">
        <v>48</v>
      </c>
      <c r="J1813" s="32">
        <v>2306933</v>
      </c>
      <c r="K1813" s="33">
        <f t="shared" si="323"/>
        <v>478.99137289432576</v>
      </c>
      <c r="L1813" s="33">
        <v>2284717</v>
      </c>
      <c r="M1813" s="33">
        <v>0</v>
      </c>
      <c r="N1813" s="33">
        <v>0</v>
      </c>
      <c r="O1813" s="33">
        <v>0</v>
      </c>
      <c r="P1813" s="33">
        <f t="shared" si="324"/>
        <v>2306933</v>
      </c>
      <c r="Q1813" s="33">
        <f t="shared" si="325"/>
        <v>478.99137289432576</v>
      </c>
      <c r="R1813" s="33">
        <f t="shared" si="326"/>
        <v>2284717</v>
      </c>
      <c r="S1813" s="33"/>
      <c r="T1813" s="30" t="str">
        <f t="shared" si="327"/>
        <v>COP</v>
      </c>
      <c r="U1813" s="33">
        <v>0</v>
      </c>
      <c r="V1813" s="33">
        <v>0</v>
      </c>
      <c r="W1813" s="33">
        <v>0</v>
      </c>
      <c r="X1813" s="33">
        <f t="shared" si="328"/>
        <v>2306933</v>
      </c>
      <c r="Y1813" s="33">
        <f t="shared" si="329"/>
        <v>478.99137289432576</v>
      </c>
      <c r="Z1813" s="33">
        <f t="shared" si="330"/>
        <v>2284717</v>
      </c>
      <c r="AA1813" s="34">
        <f t="shared" si="331"/>
        <v>3.2944438139487173E-06</v>
      </c>
      <c r="AB1813" s="33" t="s">
        <v>4928</v>
      </c>
      <c r="AC1813" s="35">
        <v>44937</v>
      </c>
      <c r="AD1813" s="33">
        <v>60</v>
      </c>
      <c r="AE1813" s="36">
        <f t="shared" si="332"/>
        <v>44997</v>
      </c>
    </row>
    <row r="1814" spans="2:31" ht="14.5" hidden="1">
      <c r="B1814" s="29" t="s">
        <v>1954</v>
      </c>
      <c r="C1814" s="30" t="str">
        <f t="shared" si="322"/>
        <v>(Proveedores estratégicos)</v>
      </c>
      <c r="D1814" s="30">
        <v>4</v>
      </c>
      <c r="E1814" s="30" t="s">
        <v>5291</v>
      </c>
      <c r="F1814" s="30" t="s">
        <v>5292</v>
      </c>
      <c r="G1814" s="30" t="s">
        <v>3909</v>
      </c>
      <c r="H1814" s="31" t="s">
        <v>1961</v>
      </c>
      <c r="I1814" s="31" t="s">
        <v>48</v>
      </c>
      <c r="J1814" s="32">
        <v>3968867</v>
      </c>
      <c r="K1814" s="33">
        <f t="shared" si="323"/>
        <v>827.51302451859067</v>
      </c>
      <c r="L1814" s="33">
        <v>3947113</v>
      </c>
      <c r="M1814" s="33">
        <v>0</v>
      </c>
      <c r="N1814" s="33">
        <v>0</v>
      </c>
      <c r="O1814" s="33">
        <v>0</v>
      </c>
      <c r="P1814" s="33">
        <f t="shared" si="324"/>
        <v>3968867</v>
      </c>
      <c r="Q1814" s="33">
        <f t="shared" si="325"/>
        <v>827.51302451859067</v>
      </c>
      <c r="R1814" s="33">
        <f t="shared" si="326"/>
        <v>3947113</v>
      </c>
      <c r="S1814" s="33"/>
      <c r="T1814" s="30" t="str">
        <f t="shared" si="327"/>
        <v>COP</v>
      </c>
      <c r="U1814" s="33">
        <v>0</v>
      </c>
      <c r="V1814" s="33">
        <v>0</v>
      </c>
      <c r="W1814" s="33">
        <v>0</v>
      </c>
      <c r="X1814" s="33">
        <f t="shared" si="328"/>
        <v>3968867</v>
      </c>
      <c r="Y1814" s="33">
        <f t="shared" si="329"/>
        <v>827.51302451859067</v>
      </c>
      <c r="Z1814" s="33">
        <f t="shared" si="330"/>
        <v>3947113</v>
      </c>
      <c r="AA1814" s="34">
        <f t="shared" si="331"/>
        <v>5.6915329144951274E-06</v>
      </c>
      <c r="AB1814" s="33" t="s">
        <v>4928</v>
      </c>
      <c r="AC1814" s="35">
        <v>44937</v>
      </c>
      <c r="AD1814" s="33">
        <v>60</v>
      </c>
      <c r="AE1814" s="36">
        <f t="shared" si="332"/>
        <v>44997</v>
      </c>
    </row>
    <row r="1815" spans="2:31" ht="14.5" hidden="1">
      <c r="B1815" s="29" t="s">
        <v>1954</v>
      </c>
      <c r="C1815" s="30" t="str">
        <f t="shared" si="322"/>
        <v>(Proveedores estratégicos)</v>
      </c>
      <c r="D1815" s="30">
        <v>4</v>
      </c>
      <c r="E1815" s="30" t="s">
        <v>5291</v>
      </c>
      <c r="F1815" s="30" t="s">
        <v>5292</v>
      </c>
      <c r="G1815" s="30" t="s">
        <v>3909</v>
      </c>
      <c r="H1815" s="31" t="s">
        <v>1962</v>
      </c>
      <c r="I1815" s="31" t="s">
        <v>48</v>
      </c>
      <c r="J1815" s="32">
        <v>3737546</v>
      </c>
      <c r="K1815" s="33">
        <f t="shared" si="323"/>
        <v>778.9196725263896</v>
      </c>
      <c r="L1815" s="33">
        <v>3715330</v>
      </c>
      <c r="M1815" s="33">
        <v>0</v>
      </c>
      <c r="N1815" s="33">
        <v>0</v>
      </c>
      <c r="O1815" s="33">
        <v>0</v>
      </c>
      <c r="P1815" s="33">
        <f t="shared" si="324"/>
        <v>3737546</v>
      </c>
      <c r="Q1815" s="33">
        <f t="shared" si="325"/>
        <v>778.9196725263896</v>
      </c>
      <c r="R1815" s="33">
        <f t="shared" si="326"/>
        <v>3715330</v>
      </c>
      <c r="S1815" s="33"/>
      <c r="T1815" s="30" t="str">
        <f t="shared" si="327"/>
        <v>COP</v>
      </c>
      <c r="U1815" s="33">
        <v>0</v>
      </c>
      <c r="V1815" s="33">
        <v>0</v>
      </c>
      <c r="W1815" s="33">
        <v>0</v>
      </c>
      <c r="X1815" s="33">
        <f t="shared" si="328"/>
        <v>3737546</v>
      </c>
      <c r="Y1815" s="33">
        <f t="shared" si="329"/>
        <v>778.9196725263896</v>
      </c>
      <c r="Z1815" s="33">
        <f t="shared" si="330"/>
        <v>3715330</v>
      </c>
      <c r="AA1815" s="34">
        <f t="shared" si="331"/>
        <v>5.3573138096657433E-06</v>
      </c>
      <c r="AB1815" s="33" t="s">
        <v>4928</v>
      </c>
      <c r="AC1815" s="35">
        <v>44937</v>
      </c>
      <c r="AD1815" s="33">
        <v>60</v>
      </c>
      <c r="AE1815" s="36">
        <f t="shared" si="332"/>
        <v>44997</v>
      </c>
    </row>
    <row r="1816" spans="2:31" ht="14.5" hidden="1">
      <c r="B1816" s="29" t="s">
        <v>1954</v>
      </c>
      <c r="C1816" s="30" t="str">
        <f t="shared" si="322"/>
        <v>(Proveedores estratégicos)</v>
      </c>
      <c r="D1816" s="30">
        <v>4</v>
      </c>
      <c r="E1816" s="30" t="s">
        <v>5291</v>
      </c>
      <c r="F1816" s="30" t="s">
        <v>5292</v>
      </c>
      <c r="G1816" s="30" t="s">
        <v>3909</v>
      </c>
      <c r="H1816" s="31" t="s">
        <v>1963</v>
      </c>
      <c r="I1816" s="31" t="s">
        <v>48</v>
      </c>
      <c r="J1816" s="32">
        <v>2431673</v>
      </c>
      <c r="K1816" s="33">
        <f t="shared" si="323"/>
        <v>505.14313867312387</v>
      </c>
      <c r="L1816" s="33">
        <v>2409457</v>
      </c>
      <c r="M1816" s="33">
        <v>0</v>
      </c>
      <c r="N1816" s="33">
        <v>0</v>
      </c>
      <c r="O1816" s="33">
        <v>0</v>
      </c>
      <c r="P1816" s="33">
        <f t="shared" si="324"/>
        <v>2431673</v>
      </c>
      <c r="Q1816" s="33">
        <f t="shared" si="325"/>
        <v>505.14313867312387</v>
      </c>
      <c r="R1816" s="33">
        <f t="shared" si="326"/>
        <v>2409457</v>
      </c>
      <c r="S1816" s="33"/>
      <c r="T1816" s="30" t="str">
        <f t="shared" si="327"/>
        <v>COP</v>
      </c>
      <c r="U1816" s="33">
        <v>0</v>
      </c>
      <c r="V1816" s="33">
        <v>0</v>
      </c>
      <c r="W1816" s="33">
        <v>0</v>
      </c>
      <c r="X1816" s="33">
        <f t="shared" si="328"/>
        <v>2431673</v>
      </c>
      <c r="Y1816" s="33">
        <f t="shared" si="329"/>
        <v>505.14313867312387</v>
      </c>
      <c r="Z1816" s="33">
        <f t="shared" si="330"/>
        <v>2409457</v>
      </c>
      <c r="AA1816" s="34">
        <f t="shared" si="331"/>
        <v>3.4743124459727111E-06</v>
      </c>
      <c r="AB1816" s="33" t="s">
        <v>4928</v>
      </c>
      <c r="AC1816" s="35">
        <v>44937</v>
      </c>
      <c r="AD1816" s="33">
        <v>60</v>
      </c>
      <c r="AE1816" s="36">
        <f t="shared" si="332"/>
        <v>44997</v>
      </c>
    </row>
    <row r="1817" spans="2:31" ht="14.5" hidden="1">
      <c r="B1817" s="29" t="s">
        <v>1954</v>
      </c>
      <c r="C1817" s="30" t="str">
        <f t="shared" si="322"/>
        <v>(Proveedores estratégicos)</v>
      </c>
      <c r="D1817" s="30">
        <v>4</v>
      </c>
      <c r="E1817" s="30" t="s">
        <v>5291</v>
      </c>
      <c r="F1817" s="30" t="s">
        <v>5292</v>
      </c>
      <c r="G1817" s="30" t="s">
        <v>3909</v>
      </c>
      <c r="H1817" s="31" t="s">
        <v>1964</v>
      </c>
      <c r="I1817" s="31" t="s">
        <v>48</v>
      </c>
      <c r="J1817" s="32">
        <v>7517252</v>
      </c>
      <c r="K1817" s="33">
        <f t="shared" si="323"/>
        <v>1571.3357862406574</v>
      </c>
      <c r="L1817" s="33">
        <v>7495036</v>
      </c>
      <c r="M1817" s="33">
        <v>0</v>
      </c>
      <c r="N1817" s="33">
        <v>0</v>
      </c>
      <c r="O1817" s="33">
        <v>0</v>
      </c>
      <c r="P1817" s="33">
        <f t="shared" si="324"/>
        <v>7517252</v>
      </c>
      <c r="Q1817" s="33">
        <f t="shared" si="325"/>
        <v>1571.3357862406574</v>
      </c>
      <c r="R1817" s="33">
        <f t="shared" si="326"/>
        <v>7495036</v>
      </c>
      <c r="S1817" s="33"/>
      <c r="T1817" s="30" t="str">
        <f t="shared" si="327"/>
        <v>COP</v>
      </c>
      <c r="U1817" s="33">
        <v>0</v>
      </c>
      <c r="V1817" s="33">
        <v>0</v>
      </c>
      <c r="W1817" s="33">
        <v>0</v>
      </c>
      <c r="X1817" s="33">
        <f t="shared" si="328"/>
        <v>7517252</v>
      </c>
      <c r="Y1817" s="33">
        <f t="shared" si="329"/>
        <v>1571.3357862406574</v>
      </c>
      <c r="Z1817" s="33">
        <f t="shared" si="330"/>
        <v>7495036</v>
      </c>
      <c r="AA1817" s="34">
        <f t="shared" si="331"/>
        <v>1.0807454483650684E-05</v>
      </c>
      <c r="AB1817" s="33" t="s">
        <v>4928</v>
      </c>
      <c r="AC1817" s="35">
        <v>44942</v>
      </c>
      <c r="AD1817" s="33">
        <v>60</v>
      </c>
      <c r="AE1817" s="36">
        <f t="shared" si="332"/>
        <v>45002</v>
      </c>
    </row>
    <row r="1818" spans="2:31" ht="14.5" hidden="1">
      <c r="B1818" s="29" t="s">
        <v>1965</v>
      </c>
      <c r="C1818" s="30" t="str">
        <f t="shared" si="322"/>
        <v>(Acreedores quirografarios)</v>
      </c>
      <c r="D1818" s="30">
        <v>5</v>
      </c>
      <c r="E1818" s="30" t="s">
        <v>5293</v>
      </c>
      <c r="F1818" s="30" t="s">
        <v>5294</v>
      </c>
      <c r="G1818" s="30" t="s">
        <v>4770</v>
      </c>
      <c r="H1818" s="31" t="s">
        <v>1966</v>
      </c>
      <c r="I1818" s="31" t="s">
        <v>48</v>
      </c>
      <c r="J1818" s="32">
        <v>88179976</v>
      </c>
      <c r="K1818" s="33">
        <f t="shared" si="323"/>
        <v>17422.784573938381</v>
      </c>
      <c r="L1818" s="33">
        <v>83104069</v>
      </c>
      <c r="M1818" s="33">
        <v>0</v>
      </c>
      <c r="N1818" s="33">
        <v>0</v>
      </c>
      <c r="O1818" s="33">
        <v>0</v>
      </c>
      <c r="P1818" s="33">
        <f t="shared" si="324"/>
        <v>88179976</v>
      </c>
      <c r="Q1818" s="33">
        <f t="shared" si="325"/>
        <v>17422.784573938381</v>
      </c>
      <c r="R1818" s="33">
        <f t="shared" si="326"/>
        <v>83104069</v>
      </c>
      <c r="S1818" s="33"/>
      <c r="T1818" s="30" t="str">
        <f t="shared" si="327"/>
        <v>COP</v>
      </c>
      <c r="U1818" s="33">
        <v>0</v>
      </c>
      <c r="V1818" s="33">
        <v>0</v>
      </c>
      <c r="W1818" s="33">
        <v>0</v>
      </c>
      <c r="X1818" s="33">
        <f t="shared" si="328"/>
        <v>88179976</v>
      </c>
      <c r="Y1818" s="33">
        <f t="shared" si="329"/>
        <v>17422.784573938381</v>
      </c>
      <c r="Z1818" s="33">
        <f t="shared" si="330"/>
        <v>83104069</v>
      </c>
      <c r="AA1818" s="34">
        <f t="shared" si="331"/>
        <v>0.0020491309859520753</v>
      </c>
      <c r="AB1818" s="33" t="s">
        <v>4908</v>
      </c>
      <c r="AC1818" s="35">
        <v>44960</v>
      </c>
      <c r="AD1818" s="33">
        <v>30</v>
      </c>
      <c r="AE1818" s="36">
        <f t="shared" si="332"/>
        <v>44990</v>
      </c>
    </row>
    <row r="1819" spans="2:31" ht="14.5" hidden="1">
      <c r="B1819" s="29" t="s">
        <v>1967</v>
      </c>
      <c r="C1819" s="30" t="str">
        <f t="shared" si="322"/>
        <v>(Acreedores quirografarios)</v>
      </c>
      <c r="D1819" s="30">
        <v>5</v>
      </c>
      <c r="E1819" s="30" t="s">
        <v>5295</v>
      </c>
      <c r="F1819" s="30">
        <v>0</v>
      </c>
      <c r="G1819" s="30">
        <v>0</v>
      </c>
      <c r="H1819" s="31" t="s">
        <v>1968</v>
      </c>
      <c r="I1819" s="31" t="s">
        <v>48</v>
      </c>
      <c r="J1819" s="32">
        <v>4938500</v>
      </c>
      <c r="K1819" s="33">
        <f t="shared" si="323"/>
        <v>988.80992064739974</v>
      </c>
      <c r="L1819" s="33">
        <v>4716475</v>
      </c>
      <c r="M1819" s="33">
        <v>0</v>
      </c>
      <c r="N1819" s="33">
        <v>0</v>
      </c>
      <c r="O1819" s="33">
        <v>0</v>
      </c>
      <c r="P1819" s="33">
        <f t="shared" si="324"/>
        <v>4938500</v>
      </c>
      <c r="Q1819" s="33">
        <f t="shared" si="325"/>
        <v>988.80992064739974</v>
      </c>
      <c r="R1819" s="33">
        <f t="shared" si="326"/>
        <v>4716475</v>
      </c>
      <c r="S1819" s="33"/>
      <c r="T1819" s="30" t="str">
        <f t="shared" si="327"/>
        <v>COP</v>
      </c>
      <c r="U1819" s="33">
        <v>0</v>
      </c>
      <c r="V1819" s="33">
        <v>0</v>
      </c>
      <c r="W1819" s="33">
        <v>0</v>
      </c>
      <c r="X1819" s="33">
        <f t="shared" si="328"/>
        <v>4938500</v>
      </c>
      <c r="Y1819" s="33">
        <f t="shared" si="329"/>
        <v>988.80992064739974</v>
      </c>
      <c r="Z1819" s="33">
        <f t="shared" si="330"/>
        <v>4716475</v>
      </c>
      <c r="AA1819" s="34">
        <f t="shared" si="331"/>
        <v>0.00011629605124351148</v>
      </c>
      <c r="AB1819" s="33" t="s">
        <v>2762</v>
      </c>
      <c r="AC1819" s="35">
        <v>44901</v>
      </c>
      <c r="AD1819" s="33">
        <v>60</v>
      </c>
      <c r="AE1819" s="36">
        <f t="shared" si="332"/>
        <v>44961</v>
      </c>
    </row>
    <row r="1820" spans="2:31" ht="14.5" hidden="1">
      <c r="B1820" s="29" t="s">
        <v>1967</v>
      </c>
      <c r="C1820" s="30" t="str">
        <f t="shared" si="322"/>
        <v>(Acreedores quirografarios)</v>
      </c>
      <c r="D1820" s="30">
        <v>5</v>
      </c>
      <c r="E1820" s="30" t="s">
        <v>5295</v>
      </c>
      <c r="F1820" s="30">
        <v>0</v>
      </c>
      <c r="G1820" s="30">
        <v>0</v>
      </c>
      <c r="H1820" s="31" t="s">
        <v>1969</v>
      </c>
      <c r="I1820" s="31" t="s">
        <v>48</v>
      </c>
      <c r="J1820" s="32">
        <v>5531120</v>
      </c>
      <c r="K1820" s="33">
        <f t="shared" si="323"/>
        <v>1107.4671111250877</v>
      </c>
      <c r="L1820" s="33">
        <v>5282452</v>
      </c>
      <c r="M1820" s="33">
        <v>0</v>
      </c>
      <c r="N1820" s="33">
        <v>0</v>
      </c>
      <c r="O1820" s="33">
        <v>0</v>
      </c>
      <c r="P1820" s="33">
        <f t="shared" si="324"/>
        <v>5531120</v>
      </c>
      <c r="Q1820" s="33">
        <f t="shared" si="325"/>
        <v>1107.4671111250877</v>
      </c>
      <c r="R1820" s="33">
        <f t="shared" si="326"/>
        <v>5282452</v>
      </c>
      <c r="S1820" s="33"/>
      <c r="T1820" s="30" t="str">
        <f t="shared" si="327"/>
        <v>COP</v>
      </c>
      <c r="U1820" s="33">
        <v>0</v>
      </c>
      <c r="V1820" s="33">
        <v>0</v>
      </c>
      <c r="W1820" s="33">
        <v>0</v>
      </c>
      <c r="X1820" s="33">
        <f t="shared" si="328"/>
        <v>5531120</v>
      </c>
      <c r="Y1820" s="33">
        <f t="shared" si="329"/>
        <v>1107.4671111250877</v>
      </c>
      <c r="Z1820" s="33">
        <f t="shared" si="330"/>
        <v>5282452</v>
      </c>
      <c r="AA1820" s="34">
        <f t="shared" si="331"/>
        <v>0.00013025157739273287</v>
      </c>
      <c r="AB1820" s="33" t="s">
        <v>2762</v>
      </c>
      <c r="AC1820" s="35">
        <v>44918</v>
      </c>
      <c r="AD1820" s="33">
        <v>60</v>
      </c>
      <c r="AE1820" s="36">
        <f t="shared" si="332"/>
        <v>44978</v>
      </c>
    </row>
    <row r="1821" spans="2:31" ht="14.5" hidden="1">
      <c r="B1821" s="29" t="s">
        <v>1970</v>
      </c>
      <c r="C1821" s="30" t="str">
        <f t="shared" si="322"/>
        <v>(Acreedores quirografarios)</v>
      </c>
      <c r="D1821" s="30">
        <v>5</v>
      </c>
      <c r="E1821" s="30" t="s">
        <v>5296</v>
      </c>
      <c r="F1821" s="30" t="s">
        <v>5297</v>
      </c>
      <c r="G1821" s="30" t="s">
        <v>4831</v>
      </c>
      <c r="H1821" s="31" t="s">
        <v>1971</v>
      </c>
      <c r="I1821" s="31" t="s">
        <v>48</v>
      </c>
      <c r="J1821" s="32">
        <v>60633359</v>
      </c>
      <c r="K1821" s="33">
        <f t="shared" si="323"/>
        <v>11995.001939264337</v>
      </c>
      <c r="L1821" s="33">
        <v>57214360</v>
      </c>
      <c r="M1821" s="33">
        <v>0</v>
      </c>
      <c r="N1821" s="33">
        <v>0</v>
      </c>
      <c r="O1821" s="33">
        <v>0</v>
      </c>
      <c r="P1821" s="33">
        <f t="shared" si="324"/>
        <v>60633359</v>
      </c>
      <c r="Q1821" s="33">
        <f t="shared" si="325"/>
        <v>11995.001939264337</v>
      </c>
      <c r="R1821" s="33">
        <f t="shared" si="326"/>
        <v>57214360</v>
      </c>
      <c r="S1821" s="33"/>
      <c r="T1821" s="30" t="str">
        <f t="shared" si="327"/>
        <v>COP</v>
      </c>
      <c r="U1821" s="33">
        <v>0</v>
      </c>
      <c r="V1821" s="33">
        <v>0</v>
      </c>
      <c r="W1821" s="33">
        <v>0</v>
      </c>
      <c r="X1821" s="33">
        <f t="shared" si="328"/>
        <v>60633359</v>
      </c>
      <c r="Y1821" s="33">
        <f t="shared" si="329"/>
        <v>11995.001939264337</v>
      </c>
      <c r="Z1821" s="33">
        <f t="shared" si="330"/>
        <v>57214360</v>
      </c>
      <c r="AA1821" s="34">
        <f t="shared" si="331"/>
        <v>0.0014107578525116137</v>
      </c>
      <c r="AB1821" s="33" t="s">
        <v>4908</v>
      </c>
      <c r="AC1821" s="35">
        <v>44945</v>
      </c>
      <c r="AD1821" s="33" t="s">
        <v>4909</v>
      </c>
      <c r="AE1821" s="36">
        <f>+AC1821</f>
        <v>44945</v>
      </c>
    </row>
    <row r="1822" spans="2:31" ht="14.5" hidden="1">
      <c r="B1822" s="29" t="s">
        <v>1972</v>
      </c>
      <c r="C1822" s="30" t="str">
        <f t="shared" si="322"/>
        <v>(Acreedores quirografarios)</v>
      </c>
      <c r="D1822" s="30">
        <v>5</v>
      </c>
      <c r="E1822" s="30" t="s">
        <v>5298</v>
      </c>
      <c r="F1822" s="30" t="s">
        <v>5299</v>
      </c>
      <c r="G1822" s="30" t="s">
        <v>4912</v>
      </c>
      <c r="H1822" s="31" t="s">
        <v>1973</v>
      </c>
      <c r="I1822" s="31" t="s">
        <v>48</v>
      </c>
      <c r="J1822" s="32">
        <v>349805</v>
      </c>
      <c r="K1822" s="33">
        <f t="shared" si="323"/>
        <v>73.284065536652093</v>
      </c>
      <c r="L1822" s="33">
        <v>349554</v>
      </c>
      <c r="M1822" s="33">
        <v>0</v>
      </c>
      <c r="N1822" s="33">
        <v>0</v>
      </c>
      <c r="O1822" s="33">
        <v>0</v>
      </c>
      <c r="P1822" s="33">
        <f t="shared" si="324"/>
        <v>349805</v>
      </c>
      <c r="Q1822" s="33">
        <f t="shared" si="325"/>
        <v>73.284065536652093</v>
      </c>
      <c r="R1822" s="33">
        <f t="shared" si="326"/>
        <v>349554</v>
      </c>
      <c r="S1822" s="33"/>
      <c r="T1822" s="30" t="str">
        <f t="shared" si="327"/>
        <v>COP</v>
      </c>
      <c r="U1822" s="33">
        <v>0</v>
      </c>
      <c r="V1822" s="33">
        <v>0</v>
      </c>
      <c r="W1822" s="33">
        <v>0</v>
      </c>
      <c r="X1822" s="33">
        <f t="shared" si="328"/>
        <v>349805</v>
      </c>
      <c r="Y1822" s="33">
        <f t="shared" si="329"/>
        <v>73.284065536652093</v>
      </c>
      <c r="Z1822" s="33">
        <f t="shared" si="330"/>
        <v>349554</v>
      </c>
      <c r="AA1822" s="34">
        <f t="shared" si="331"/>
        <v>8.619095807011467E-06</v>
      </c>
      <c r="AB1822" s="33" t="s">
        <v>5300</v>
      </c>
      <c r="AC1822" s="35">
        <v>44902</v>
      </c>
      <c r="AD1822" s="33">
        <v>60</v>
      </c>
      <c r="AE1822" s="36">
        <f t="shared" si="333" ref="AE1822:AE1885">+AD1822+AC1822</f>
        <v>44962</v>
      </c>
    </row>
    <row r="1823" spans="2:31" ht="14.5" hidden="1">
      <c r="B1823" s="29" t="s">
        <v>1972</v>
      </c>
      <c r="C1823" s="30" t="str">
        <f t="shared" si="322"/>
        <v>(Acreedores quirografarios)</v>
      </c>
      <c r="D1823" s="30">
        <v>5</v>
      </c>
      <c r="E1823" s="30" t="s">
        <v>5298</v>
      </c>
      <c r="F1823" s="30" t="s">
        <v>5299</v>
      </c>
      <c r="G1823" s="30" t="s">
        <v>4912</v>
      </c>
      <c r="H1823" s="31" t="s">
        <v>1974</v>
      </c>
      <c r="I1823" s="31" t="s">
        <v>48</v>
      </c>
      <c r="J1823" s="32">
        <v>301182</v>
      </c>
      <c r="K1823" s="33">
        <f t="shared" si="323"/>
        <v>63.099887837143719</v>
      </c>
      <c r="L1823" s="33">
        <v>300977</v>
      </c>
      <c r="M1823" s="33">
        <v>0</v>
      </c>
      <c r="N1823" s="33">
        <v>0</v>
      </c>
      <c r="O1823" s="33">
        <v>0</v>
      </c>
      <c r="P1823" s="33">
        <f t="shared" si="324"/>
        <v>301182</v>
      </c>
      <c r="Q1823" s="33">
        <f t="shared" si="325"/>
        <v>63.099887837143719</v>
      </c>
      <c r="R1823" s="33">
        <f t="shared" si="326"/>
        <v>300977</v>
      </c>
      <c r="S1823" s="33"/>
      <c r="T1823" s="30" t="str">
        <f t="shared" si="327"/>
        <v>COP</v>
      </c>
      <c r="U1823" s="33">
        <v>0</v>
      </c>
      <c r="V1823" s="33">
        <v>0</v>
      </c>
      <c r="W1823" s="33">
        <v>0</v>
      </c>
      <c r="X1823" s="33">
        <f t="shared" si="328"/>
        <v>301182</v>
      </c>
      <c r="Y1823" s="33">
        <f t="shared" si="329"/>
        <v>63.099887837143719</v>
      </c>
      <c r="Z1823" s="33">
        <f t="shared" si="330"/>
        <v>300977</v>
      </c>
      <c r="AA1823" s="34">
        <f t="shared" si="331"/>
        <v>7.4213128692759646E-06</v>
      </c>
      <c r="AB1823" s="33" t="s">
        <v>5300</v>
      </c>
      <c r="AC1823" s="35">
        <v>44902</v>
      </c>
      <c r="AD1823" s="33">
        <v>60</v>
      </c>
      <c r="AE1823" s="36">
        <f t="shared" si="333"/>
        <v>44962</v>
      </c>
    </row>
    <row r="1824" spans="2:31" ht="14.5" hidden="1">
      <c r="B1824" s="29" t="s">
        <v>1972</v>
      </c>
      <c r="C1824" s="30" t="str">
        <f t="shared" si="322"/>
        <v>(Acreedores quirografarios)</v>
      </c>
      <c r="D1824" s="30">
        <v>5</v>
      </c>
      <c r="E1824" s="30" t="s">
        <v>5298</v>
      </c>
      <c r="F1824" s="30" t="s">
        <v>5299</v>
      </c>
      <c r="G1824" s="30" t="s">
        <v>4912</v>
      </c>
      <c r="H1824" s="31" t="s">
        <v>1975</v>
      </c>
      <c r="I1824" s="31" t="s">
        <v>48</v>
      </c>
      <c r="J1824" s="32">
        <v>233338</v>
      </c>
      <c r="K1824" s="33">
        <f t="shared" si="323"/>
        <v>48.890216673480296</v>
      </c>
      <c r="L1824" s="33">
        <v>233199</v>
      </c>
      <c r="M1824" s="33">
        <v>0</v>
      </c>
      <c r="N1824" s="33">
        <v>0</v>
      </c>
      <c r="O1824" s="33">
        <v>0</v>
      </c>
      <c r="P1824" s="33">
        <f t="shared" si="324"/>
        <v>233338</v>
      </c>
      <c r="Q1824" s="33">
        <f t="shared" si="325"/>
        <v>48.890216673480296</v>
      </c>
      <c r="R1824" s="33">
        <f t="shared" si="326"/>
        <v>233199</v>
      </c>
      <c r="S1824" s="33"/>
      <c r="T1824" s="30" t="str">
        <f t="shared" si="327"/>
        <v>COP</v>
      </c>
      <c r="U1824" s="33">
        <v>0</v>
      </c>
      <c r="V1824" s="33">
        <v>0</v>
      </c>
      <c r="W1824" s="33">
        <v>0</v>
      </c>
      <c r="X1824" s="33">
        <f t="shared" si="328"/>
        <v>233338</v>
      </c>
      <c r="Y1824" s="33">
        <f t="shared" si="329"/>
        <v>48.890216673480296</v>
      </c>
      <c r="Z1824" s="33">
        <f t="shared" si="330"/>
        <v>233199</v>
      </c>
      <c r="AA1824" s="34">
        <f t="shared" si="331"/>
        <v>5.7500830289433601E-06</v>
      </c>
      <c r="AB1824" s="33" t="s">
        <v>5300</v>
      </c>
      <c r="AC1824" s="35">
        <v>44904</v>
      </c>
      <c r="AD1824" s="33">
        <v>60</v>
      </c>
      <c r="AE1824" s="36">
        <f t="shared" si="333"/>
        <v>44964</v>
      </c>
    </row>
    <row r="1825" spans="2:31" ht="14.5" hidden="1">
      <c r="B1825" s="29" t="s">
        <v>1972</v>
      </c>
      <c r="C1825" s="30" t="str">
        <f t="shared" si="322"/>
        <v>(Acreedores quirografarios)</v>
      </c>
      <c r="D1825" s="30">
        <v>5</v>
      </c>
      <c r="E1825" s="30" t="s">
        <v>5298</v>
      </c>
      <c r="F1825" s="30" t="s">
        <v>5299</v>
      </c>
      <c r="G1825" s="30" t="s">
        <v>4912</v>
      </c>
      <c r="H1825" s="31" t="s">
        <v>1976</v>
      </c>
      <c r="I1825" s="31" t="s">
        <v>48</v>
      </c>
      <c r="J1825" s="32">
        <v>339622</v>
      </c>
      <c r="K1825" s="33">
        <f t="shared" si="323"/>
        <v>71.151294065851118</v>
      </c>
      <c r="L1825" s="33">
        <v>339381</v>
      </c>
      <c r="M1825" s="33">
        <v>0</v>
      </c>
      <c r="N1825" s="33">
        <v>0</v>
      </c>
      <c r="O1825" s="33">
        <v>0</v>
      </c>
      <c r="P1825" s="33">
        <f t="shared" si="324"/>
        <v>339622</v>
      </c>
      <c r="Q1825" s="33">
        <f t="shared" si="325"/>
        <v>71.151294065851118</v>
      </c>
      <c r="R1825" s="33">
        <f t="shared" si="326"/>
        <v>339381</v>
      </c>
      <c r="S1825" s="33"/>
      <c r="T1825" s="30" t="str">
        <f t="shared" si="327"/>
        <v>COP</v>
      </c>
      <c r="U1825" s="33">
        <v>0</v>
      </c>
      <c r="V1825" s="33">
        <v>0</v>
      </c>
      <c r="W1825" s="33">
        <v>0</v>
      </c>
      <c r="X1825" s="33">
        <f t="shared" si="328"/>
        <v>339622</v>
      </c>
      <c r="Y1825" s="33">
        <f t="shared" si="329"/>
        <v>71.151294065851118</v>
      </c>
      <c r="Z1825" s="33">
        <f t="shared" si="330"/>
        <v>339381</v>
      </c>
      <c r="AA1825" s="34">
        <f t="shared" si="331"/>
        <v>8.3682559892873749E-06</v>
      </c>
      <c r="AB1825" s="33" t="s">
        <v>5300</v>
      </c>
      <c r="AC1825" s="35">
        <v>44907</v>
      </c>
      <c r="AD1825" s="33">
        <v>60</v>
      </c>
      <c r="AE1825" s="36">
        <f t="shared" si="333"/>
        <v>44967</v>
      </c>
    </row>
    <row r="1826" spans="2:31" ht="14.5" hidden="1">
      <c r="B1826" s="29" t="s">
        <v>1972</v>
      </c>
      <c r="C1826" s="30" t="str">
        <f t="shared" si="322"/>
        <v>(Acreedores quirografarios)</v>
      </c>
      <c r="D1826" s="30">
        <v>5</v>
      </c>
      <c r="E1826" s="30" t="s">
        <v>5298</v>
      </c>
      <c r="F1826" s="30" t="s">
        <v>5299</v>
      </c>
      <c r="G1826" s="30" t="s">
        <v>4912</v>
      </c>
      <c r="H1826" s="31" t="s">
        <v>1977</v>
      </c>
      <c r="I1826" s="31" t="s">
        <v>48</v>
      </c>
      <c r="J1826" s="32">
        <v>291890</v>
      </c>
      <c r="K1826" s="33">
        <f t="shared" si="323"/>
        <v>61.153914693334166</v>
      </c>
      <c r="L1826" s="33">
        <v>291695</v>
      </c>
      <c r="M1826" s="33">
        <v>0</v>
      </c>
      <c r="N1826" s="33">
        <v>0</v>
      </c>
      <c r="O1826" s="33">
        <v>0</v>
      </c>
      <c r="P1826" s="33">
        <f t="shared" si="324"/>
        <v>291890</v>
      </c>
      <c r="Q1826" s="33">
        <f t="shared" si="325"/>
        <v>61.153914693334166</v>
      </c>
      <c r="R1826" s="33">
        <f t="shared" si="326"/>
        <v>291695</v>
      </c>
      <c r="S1826" s="33"/>
      <c r="T1826" s="30" t="str">
        <f t="shared" si="327"/>
        <v>COP</v>
      </c>
      <c r="U1826" s="33">
        <v>0</v>
      </c>
      <c r="V1826" s="33">
        <v>0</v>
      </c>
      <c r="W1826" s="33">
        <v>0</v>
      </c>
      <c r="X1826" s="33">
        <f t="shared" si="328"/>
        <v>291890</v>
      </c>
      <c r="Y1826" s="33">
        <f t="shared" si="329"/>
        <v>61.153914693334166</v>
      </c>
      <c r="Z1826" s="33">
        <f t="shared" si="330"/>
        <v>291695</v>
      </c>
      <c r="AA1826" s="34">
        <f t="shared" si="331"/>
        <v>7.1924428026176505E-06</v>
      </c>
      <c r="AB1826" s="33" t="s">
        <v>5300</v>
      </c>
      <c r="AC1826" s="35">
        <v>44907</v>
      </c>
      <c r="AD1826" s="33">
        <v>60</v>
      </c>
      <c r="AE1826" s="36">
        <f t="shared" si="333"/>
        <v>44967</v>
      </c>
    </row>
    <row r="1827" spans="2:31" ht="14.5" hidden="1">
      <c r="B1827" s="29" t="s">
        <v>1972</v>
      </c>
      <c r="C1827" s="30" t="str">
        <f t="shared" si="322"/>
        <v>(Acreedores quirografarios)</v>
      </c>
      <c r="D1827" s="30">
        <v>5</v>
      </c>
      <c r="E1827" s="30" t="s">
        <v>5298</v>
      </c>
      <c r="F1827" s="30" t="s">
        <v>5299</v>
      </c>
      <c r="G1827" s="30" t="s">
        <v>4912</v>
      </c>
      <c r="H1827" s="31" t="s">
        <v>1978</v>
      </c>
      <c r="I1827" s="31" t="s">
        <v>48</v>
      </c>
      <c r="J1827" s="32">
        <v>320784</v>
      </c>
      <c r="K1827" s="33">
        <f t="shared" si="323"/>
        <v>67.205677327379263</v>
      </c>
      <c r="L1827" s="33">
        <v>320561</v>
      </c>
      <c r="M1827" s="33">
        <v>0</v>
      </c>
      <c r="N1827" s="33">
        <v>0</v>
      </c>
      <c r="O1827" s="33">
        <v>0</v>
      </c>
      <c r="P1827" s="33">
        <f t="shared" si="324"/>
        <v>320784</v>
      </c>
      <c r="Q1827" s="33">
        <f t="shared" si="325"/>
        <v>67.205677327379263</v>
      </c>
      <c r="R1827" s="33">
        <f t="shared" si="326"/>
        <v>320561</v>
      </c>
      <c r="S1827" s="33"/>
      <c r="T1827" s="30" t="str">
        <f t="shared" si="327"/>
        <v>COP</v>
      </c>
      <c r="U1827" s="33">
        <v>0</v>
      </c>
      <c r="V1827" s="33">
        <v>0</v>
      </c>
      <c r="W1827" s="33">
        <v>0</v>
      </c>
      <c r="X1827" s="33">
        <f t="shared" si="328"/>
        <v>320784</v>
      </c>
      <c r="Y1827" s="33">
        <f t="shared" si="329"/>
        <v>67.205677327379263</v>
      </c>
      <c r="Z1827" s="33">
        <f t="shared" si="330"/>
        <v>320561</v>
      </c>
      <c r="AA1827" s="34">
        <f t="shared" si="331"/>
        <v>7.9042035593682319E-06</v>
      </c>
      <c r="AB1827" s="33" t="s">
        <v>5300</v>
      </c>
      <c r="AC1827" s="35">
        <v>44909</v>
      </c>
      <c r="AD1827" s="33">
        <v>60</v>
      </c>
      <c r="AE1827" s="36">
        <f t="shared" si="333"/>
        <v>44969</v>
      </c>
    </row>
    <row r="1828" spans="2:31" ht="14.5" hidden="1">
      <c r="B1828" s="29" t="s">
        <v>1972</v>
      </c>
      <c r="C1828" s="30" t="str">
        <f t="shared" si="322"/>
        <v>(Acreedores quirografarios)</v>
      </c>
      <c r="D1828" s="30">
        <v>5</v>
      </c>
      <c r="E1828" s="30" t="s">
        <v>5298</v>
      </c>
      <c r="F1828" s="30" t="s">
        <v>5299</v>
      </c>
      <c r="G1828" s="30" t="s">
        <v>4912</v>
      </c>
      <c r="H1828" s="31" t="s">
        <v>1979</v>
      </c>
      <c r="I1828" s="31" t="s">
        <v>48</v>
      </c>
      <c r="J1828" s="32">
        <v>330203</v>
      </c>
      <c r="K1828" s="33">
        <f t="shared" si="323"/>
        <v>69.178276046416542</v>
      </c>
      <c r="L1828" s="33">
        <v>329970</v>
      </c>
      <c r="M1828" s="33">
        <v>0</v>
      </c>
      <c r="N1828" s="33">
        <v>0</v>
      </c>
      <c r="O1828" s="33">
        <v>0</v>
      </c>
      <c r="P1828" s="33">
        <f t="shared" si="324"/>
        <v>330203</v>
      </c>
      <c r="Q1828" s="33">
        <f t="shared" si="325"/>
        <v>69.178276046416542</v>
      </c>
      <c r="R1828" s="33">
        <f t="shared" si="326"/>
        <v>329970</v>
      </c>
      <c r="S1828" s="33"/>
      <c r="T1828" s="30" t="str">
        <f t="shared" si="327"/>
        <v>COP</v>
      </c>
      <c r="U1828" s="33">
        <v>0</v>
      </c>
      <c r="V1828" s="33">
        <v>0</v>
      </c>
      <c r="W1828" s="33">
        <v>0</v>
      </c>
      <c r="X1828" s="33">
        <f t="shared" si="328"/>
        <v>330203</v>
      </c>
      <c r="Y1828" s="33">
        <f t="shared" si="329"/>
        <v>69.178276046416542</v>
      </c>
      <c r="Z1828" s="33">
        <f t="shared" si="330"/>
        <v>329970</v>
      </c>
      <c r="AA1828" s="34">
        <f t="shared" si="331"/>
        <v>8.1362051169192006E-06</v>
      </c>
      <c r="AB1828" s="33" t="s">
        <v>5300</v>
      </c>
      <c r="AC1828" s="35">
        <v>44912</v>
      </c>
      <c r="AD1828" s="33">
        <v>60</v>
      </c>
      <c r="AE1828" s="36">
        <f t="shared" si="333"/>
        <v>44972</v>
      </c>
    </row>
    <row r="1829" spans="2:31" ht="14.5" hidden="1">
      <c r="B1829" s="29" t="s">
        <v>1972</v>
      </c>
      <c r="C1829" s="30" t="str">
        <f t="shared" si="322"/>
        <v>(Acreedores quirografarios)</v>
      </c>
      <c r="D1829" s="30">
        <v>5</v>
      </c>
      <c r="E1829" s="30" t="s">
        <v>5298</v>
      </c>
      <c r="F1829" s="30" t="s">
        <v>5299</v>
      </c>
      <c r="G1829" s="30" t="s">
        <v>4912</v>
      </c>
      <c r="H1829" s="31" t="s">
        <v>1980</v>
      </c>
      <c r="I1829" s="31" t="s">
        <v>48</v>
      </c>
      <c r="J1829" s="32">
        <v>330076</v>
      </c>
      <c r="K1829" s="33">
        <f t="shared" si="323"/>
        <v>69.151860121387458</v>
      </c>
      <c r="L1829" s="33">
        <v>329844</v>
      </c>
      <c r="M1829" s="33">
        <v>0</v>
      </c>
      <c r="N1829" s="33">
        <v>0</v>
      </c>
      <c r="O1829" s="33">
        <v>0</v>
      </c>
      <c r="P1829" s="33">
        <f t="shared" si="324"/>
        <v>330076</v>
      </c>
      <c r="Q1829" s="33">
        <f t="shared" si="325"/>
        <v>69.151860121387458</v>
      </c>
      <c r="R1829" s="33">
        <f t="shared" si="326"/>
        <v>329844</v>
      </c>
      <c r="S1829" s="33"/>
      <c r="T1829" s="30" t="str">
        <f t="shared" si="327"/>
        <v>COP</v>
      </c>
      <c r="U1829" s="33">
        <v>0</v>
      </c>
      <c r="V1829" s="33">
        <v>0</v>
      </c>
      <c r="W1829" s="33">
        <v>0</v>
      </c>
      <c r="X1829" s="33">
        <f t="shared" si="328"/>
        <v>330076</v>
      </c>
      <c r="Y1829" s="33">
        <f t="shared" si="329"/>
        <v>69.151860121387458</v>
      </c>
      <c r="Z1829" s="33">
        <f t="shared" si="330"/>
        <v>329844</v>
      </c>
      <c r="AA1829" s="34">
        <f t="shared" si="331"/>
        <v>8.1330982834351504E-06</v>
      </c>
      <c r="AB1829" s="33" t="s">
        <v>5300</v>
      </c>
      <c r="AC1829" s="35">
        <v>44914</v>
      </c>
      <c r="AD1829" s="33">
        <v>60</v>
      </c>
      <c r="AE1829" s="36">
        <f t="shared" si="333"/>
        <v>44974</v>
      </c>
    </row>
    <row r="1830" spans="2:31" ht="14.5" hidden="1">
      <c r="B1830" s="29" t="s">
        <v>1972</v>
      </c>
      <c r="C1830" s="30" t="str">
        <f t="shared" si="322"/>
        <v>(Acreedores quirografarios)</v>
      </c>
      <c r="D1830" s="30">
        <v>5</v>
      </c>
      <c r="E1830" s="30" t="s">
        <v>5298</v>
      </c>
      <c r="F1830" s="30" t="s">
        <v>5299</v>
      </c>
      <c r="G1830" s="30" t="s">
        <v>4912</v>
      </c>
      <c r="H1830" s="31" t="s">
        <v>1981</v>
      </c>
      <c r="I1830" s="31" t="s">
        <v>48</v>
      </c>
      <c r="J1830" s="32">
        <v>311110</v>
      </c>
      <c r="K1830" s="33">
        <f t="shared" si="323"/>
        <v>65.17940815748922</v>
      </c>
      <c r="L1830" s="33">
        <v>310896</v>
      </c>
      <c r="M1830" s="33">
        <v>0</v>
      </c>
      <c r="N1830" s="33">
        <v>0</v>
      </c>
      <c r="O1830" s="33">
        <v>0</v>
      </c>
      <c r="P1830" s="33">
        <f t="shared" si="324"/>
        <v>311110</v>
      </c>
      <c r="Q1830" s="33">
        <f t="shared" si="325"/>
        <v>65.17940815748922</v>
      </c>
      <c r="R1830" s="33">
        <f t="shared" si="326"/>
        <v>310896</v>
      </c>
      <c r="S1830" s="33"/>
      <c r="T1830" s="30" t="str">
        <f t="shared" si="327"/>
        <v>COP</v>
      </c>
      <c r="U1830" s="33">
        <v>0</v>
      </c>
      <c r="V1830" s="33">
        <v>0</v>
      </c>
      <c r="W1830" s="33">
        <v>0</v>
      </c>
      <c r="X1830" s="33">
        <f t="shared" si="328"/>
        <v>311110</v>
      </c>
      <c r="Y1830" s="33">
        <f t="shared" si="329"/>
        <v>65.17940815748922</v>
      </c>
      <c r="Z1830" s="33">
        <f t="shared" si="330"/>
        <v>310896</v>
      </c>
      <c r="AA1830" s="34">
        <f t="shared" si="331"/>
        <v>7.6658897052147516E-06</v>
      </c>
      <c r="AB1830" s="33" t="s">
        <v>5300</v>
      </c>
      <c r="AC1830" s="35">
        <v>44915</v>
      </c>
      <c r="AD1830" s="33">
        <v>60</v>
      </c>
      <c r="AE1830" s="36">
        <f t="shared" si="333"/>
        <v>44975</v>
      </c>
    </row>
    <row r="1831" spans="2:31" ht="14.5" hidden="1">
      <c r="B1831" s="29" t="s">
        <v>1972</v>
      </c>
      <c r="C1831" s="30" t="str">
        <f t="shared" si="322"/>
        <v>(Acreedores quirografarios)</v>
      </c>
      <c r="D1831" s="30">
        <v>5</v>
      </c>
      <c r="E1831" s="30" t="s">
        <v>5298</v>
      </c>
      <c r="F1831" s="30" t="s">
        <v>5299</v>
      </c>
      <c r="G1831" s="30" t="s">
        <v>4912</v>
      </c>
      <c r="H1831" s="31" t="s">
        <v>1982</v>
      </c>
      <c r="I1831" s="31" t="s">
        <v>48</v>
      </c>
      <c r="J1831" s="32">
        <v>484474</v>
      </c>
      <c r="K1831" s="33">
        <f t="shared" si="323"/>
        <v>101.48998396175979</v>
      </c>
      <c r="L1831" s="33">
        <v>484092</v>
      </c>
      <c r="M1831" s="33">
        <v>0</v>
      </c>
      <c r="N1831" s="33">
        <v>0</v>
      </c>
      <c r="O1831" s="33">
        <v>0</v>
      </c>
      <c r="P1831" s="33">
        <f t="shared" si="324"/>
        <v>484474</v>
      </c>
      <c r="Q1831" s="33">
        <f t="shared" si="325"/>
        <v>101.48998396175979</v>
      </c>
      <c r="R1831" s="33">
        <f t="shared" si="326"/>
        <v>484092</v>
      </c>
      <c r="S1831" s="33"/>
      <c r="T1831" s="30" t="str">
        <f t="shared" si="327"/>
        <v>COP</v>
      </c>
      <c r="U1831" s="33">
        <v>0</v>
      </c>
      <c r="V1831" s="33">
        <v>0</v>
      </c>
      <c r="W1831" s="33">
        <v>0</v>
      </c>
      <c r="X1831" s="33">
        <f t="shared" si="328"/>
        <v>484474</v>
      </c>
      <c r="Y1831" s="33">
        <f t="shared" si="329"/>
        <v>101.48998396175979</v>
      </c>
      <c r="Z1831" s="33">
        <f t="shared" si="330"/>
        <v>484092</v>
      </c>
      <c r="AA1831" s="34">
        <f t="shared" si="331"/>
        <v>1.1936454245718245E-05</v>
      </c>
      <c r="AB1831" s="33" t="s">
        <v>5300</v>
      </c>
      <c r="AC1831" s="35">
        <v>44918</v>
      </c>
      <c r="AD1831" s="33">
        <v>60</v>
      </c>
      <c r="AE1831" s="36">
        <f t="shared" si="333"/>
        <v>44978</v>
      </c>
    </row>
    <row r="1832" spans="2:31" ht="14.5" hidden="1">
      <c r="B1832" s="29" t="s">
        <v>1972</v>
      </c>
      <c r="C1832" s="30" t="str">
        <f t="shared" si="322"/>
        <v>(Acreedores quirografarios)</v>
      </c>
      <c r="D1832" s="30">
        <v>5</v>
      </c>
      <c r="E1832" s="30" t="s">
        <v>5298</v>
      </c>
      <c r="F1832" s="30" t="s">
        <v>5299</v>
      </c>
      <c r="G1832" s="30" t="s">
        <v>4912</v>
      </c>
      <c r="H1832" s="31" t="s">
        <v>1983</v>
      </c>
      <c r="I1832" s="31" t="s">
        <v>48</v>
      </c>
      <c r="J1832" s="32">
        <v>398809</v>
      </c>
      <c r="K1832" s="33">
        <f t="shared" si="323"/>
        <v>83.547910311645012</v>
      </c>
      <c r="L1832" s="33">
        <v>398511</v>
      </c>
      <c r="M1832" s="33">
        <v>0</v>
      </c>
      <c r="N1832" s="33">
        <v>0</v>
      </c>
      <c r="O1832" s="33">
        <v>0</v>
      </c>
      <c r="P1832" s="33">
        <f t="shared" si="324"/>
        <v>398809</v>
      </c>
      <c r="Q1832" s="33">
        <f t="shared" si="325"/>
        <v>83.547910311645012</v>
      </c>
      <c r="R1832" s="33">
        <f t="shared" si="326"/>
        <v>398511</v>
      </c>
      <c r="S1832" s="33"/>
      <c r="T1832" s="30" t="str">
        <f t="shared" si="327"/>
        <v>COP</v>
      </c>
      <c r="U1832" s="33">
        <v>0</v>
      </c>
      <c r="V1832" s="33">
        <v>0</v>
      </c>
      <c r="W1832" s="33">
        <v>0</v>
      </c>
      <c r="X1832" s="33">
        <f t="shared" si="328"/>
        <v>398809</v>
      </c>
      <c r="Y1832" s="33">
        <f t="shared" si="329"/>
        <v>83.547910311645012</v>
      </c>
      <c r="Z1832" s="33">
        <f t="shared" si="330"/>
        <v>398511</v>
      </c>
      <c r="AA1832" s="34">
        <f t="shared" si="331"/>
        <v>9.8262485600163266E-06</v>
      </c>
      <c r="AB1832" s="33" t="s">
        <v>5300</v>
      </c>
      <c r="AC1832" s="35">
        <v>44921</v>
      </c>
      <c r="AD1832" s="33">
        <v>60</v>
      </c>
      <c r="AE1832" s="36">
        <f t="shared" si="333"/>
        <v>44981</v>
      </c>
    </row>
    <row r="1833" spans="2:31" ht="14.5" hidden="1">
      <c r="B1833" s="29" t="s">
        <v>1972</v>
      </c>
      <c r="C1833" s="30" t="str">
        <f t="shared" si="322"/>
        <v>(Acreedores quirografarios)</v>
      </c>
      <c r="D1833" s="30">
        <v>5</v>
      </c>
      <c r="E1833" s="30" t="s">
        <v>5298</v>
      </c>
      <c r="F1833" s="30" t="s">
        <v>5299</v>
      </c>
      <c r="G1833" s="30" t="s">
        <v>4912</v>
      </c>
      <c r="H1833" s="31" t="s">
        <v>1984</v>
      </c>
      <c r="I1833" s="31" t="s">
        <v>48</v>
      </c>
      <c r="J1833" s="32">
        <v>273051</v>
      </c>
      <c r="K1833" s="33">
        <f t="shared" si="323"/>
        <v>57.208088304663661</v>
      </c>
      <c r="L1833" s="33">
        <v>272874</v>
      </c>
      <c r="M1833" s="33">
        <v>0</v>
      </c>
      <c r="N1833" s="33">
        <v>0</v>
      </c>
      <c r="O1833" s="33">
        <v>0</v>
      </c>
      <c r="P1833" s="33">
        <f t="shared" si="324"/>
        <v>273051</v>
      </c>
      <c r="Q1833" s="33">
        <f t="shared" si="325"/>
        <v>57.208088304663661</v>
      </c>
      <c r="R1833" s="33">
        <f t="shared" si="326"/>
        <v>272874</v>
      </c>
      <c r="S1833" s="33"/>
      <c r="T1833" s="30" t="str">
        <f t="shared" si="327"/>
        <v>COP</v>
      </c>
      <c r="U1833" s="33">
        <v>0</v>
      </c>
      <c r="V1833" s="33">
        <v>0</v>
      </c>
      <c r="W1833" s="33">
        <v>0</v>
      </c>
      <c r="X1833" s="33">
        <f t="shared" si="328"/>
        <v>273051</v>
      </c>
      <c r="Y1833" s="33">
        <f t="shared" si="329"/>
        <v>57.208088304663661</v>
      </c>
      <c r="Z1833" s="33">
        <f t="shared" si="330"/>
        <v>272874</v>
      </c>
      <c r="AA1833" s="34">
        <f t="shared" si="331"/>
        <v>6.7283657152899047E-06</v>
      </c>
      <c r="AB1833" s="33" t="s">
        <v>5300</v>
      </c>
      <c r="AC1833" s="35">
        <v>44922</v>
      </c>
      <c r="AD1833" s="33">
        <v>60</v>
      </c>
      <c r="AE1833" s="36">
        <f t="shared" si="333"/>
        <v>44982</v>
      </c>
    </row>
    <row r="1834" spans="2:31" ht="14.5" hidden="1">
      <c r="B1834" s="29" t="s">
        <v>1972</v>
      </c>
      <c r="C1834" s="30" t="str">
        <f t="shared" si="322"/>
        <v>(Acreedores quirografarios)</v>
      </c>
      <c r="D1834" s="30">
        <v>5</v>
      </c>
      <c r="E1834" s="30" t="s">
        <v>5298</v>
      </c>
      <c r="F1834" s="30" t="s">
        <v>5299</v>
      </c>
      <c r="G1834" s="30" t="s">
        <v>4912</v>
      </c>
      <c r="H1834" s="31" t="s">
        <v>1985</v>
      </c>
      <c r="I1834" s="31" t="s">
        <v>48</v>
      </c>
      <c r="J1834" s="32">
        <v>291635</v>
      </c>
      <c r="K1834" s="33">
        <f t="shared" si="323"/>
        <v>61.100244242481416</v>
      </c>
      <c r="L1834" s="33">
        <v>291439</v>
      </c>
      <c r="M1834" s="33">
        <v>0</v>
      </c>
      <c r="N1834" s="33">
        <v>0</v>
      </c>
      <c r="O1834" s="33">
        <v>0</v>
      </c>
      <c r="P1834" s="33">
        <f t="shared" si="324"/>
        <v>291635</v>
      </c>
      <c r="Q1834" s="33">
        <f t="shared" si="325"/>
        <v>61.100244242481416</v>
      </c>
      <c r="R1834" s="33">
        <f t="shared" si="326"/>
        <v>291439</v>
      </c>
      <c r="S1834" s="33"/>
      <c r="T1834" s="30" t="str">
        <f t="shared" si="327"/>
        <v>COP</v>
      </c>
      <c r="U1834" s="33">
        <v>0</v>
      </c>
      <c r="V1834" s="33">
        <v>0</v>
      </c>
      <c r="W1834" s="33">
        <v>0</v>
      </c>
      <c r="X1834" s="33">
        <f t="shared" si="328"/>
        <v>291635</v>
      </c>
      <c r="Y1834" s="33">
        <f t="shared" si="329"/>
        <v>61.100244242481416</v>
      </c>
      <c r="Z1834" s="33">
        <f t="shared" si="330"/>
        <v>291439</v>
      </c>
      <c r="AA1834" s="34">
        <f t="shared" si="331"/>
        <v>7.1861305060151365E-06</v>
      </c>
      <c r="AB1834" s="33" t="s">
        <v>5300</v>
      </c>
      <c r="AC1834" s="35">
        <v>44930</v>
      </c>
      <c r="AD1834" s="33">
        <v>60</v>
      </c>
      <c r="AE1834" s="36">
        <f t="shared" si="333"/>
        <v>44990</v>
      </c>
    </row>
    <row r="1835" spans="2:31" ht="14.5" hidden="1">
      <c r="B1835" s="29" t="s">
        <v>1972</v>
      </c>
      <c r="C1835" s="30" t="str">
        <f t="shared" si="322"/>
        <v>(Acreedores quirografarios)</v>
      </c>
      <c r="D1835" s="30">
        <v>5</v>
      </c>
      <c r="E1835" s="30" t="s">
        <v>5298</v>
      </c>
      <c r="F1835" s="30" t="s">
        <v>5299</v>
      </c>
      <c r="G1835" s="30" t="s">
        <v>4912</v>
      </c>
      <c r="H1835" s="31" t="s">
        <v>1986</v>
      </c>
      <c r="I1835" s="31" t="s">
        <v>48</v>
      </c>
      <c r="J1835" s="32">
        <v>349678</v>
      </c>
      <c r="K1835" s="33">
        <f t="shared" si="323"/>
        <v>73.257230311225712</v>
      </c>
      <c r="L1835" s="33">
        <v>349426</v>
      </c>
      <c r="M1835" s="33">
        <v>0</v>
      </c>
      <c r="N1835" s="33">
        <v>0</v>
      </c>
      <c r="O1835" s="33">
        <v>0</v>
      </c>
      <c r="P1835" s="33">
        <f t="shared" si="324"/>
        <v>349678</v>
      </c>
      <c r="Q1835" s="33">
        <f t="shared" si="325"/>
        <v>73.257230311225712</v>
      </c>
      <c r="R1835" s="33">
        <f t="shared" si="326"/>
        <v>349426</v>
      </c>
      <c r="S1835" s="33"/>
      <c r="T1835" s="30" t="str">
        <f t="shared" si="327"/>
        <v>COP</v>
      </c>
      <c r="U1835" s="33">
        <v>0</v>
      </c>
      <c r="V1835" s="33">
        <v>0</v>
      </c>
      <c r="W1835" s="33">
        <v>0</v>
      </c>
      <c r="X1835" s="33">
        <f t="shared" si="328"/>
        <v>349678</v>
      </c>
      <c r="Y1835" s="33">
        <f t="shared" si="329"/>
        <v>73.257230311225712</v>
      </c>
      <c r="Z1835" s="33">
        <f t="shared" si="330"/>
        <v>349426</v>
      </c>
      <c r="AA1835" s="34">
        <f t="shared" si="331"/>
        <v>8.6159396587102113E-06</v>
      </c>
      <c r="AB1835" s="33" t="s">
        <v>5300</v>
      </c>
      <c r="AC1835" s="35">
        <v>44930</v>
      </c>
      <c r="AD1835" s="33">
        <v>60</v>
      </c>
      <c r="AE1835" s="36">
        <f t="shared" si="333"/>
        <v>44990</v>
      </c>
    </row>
    <row r="1836" spans="2:31" ht="14.5" hidden="1">
      <c r="B1836" s="29" t="s">
        <v>1972</v>
      </c>
      <c r="C1836" s="30" t="str">
        <f t="shared" si="322"/>
        <v>(Acreedores quirografarios)</v>
      </c>
      <c r="D1836" s="30">
        <v>5</v>
      </c>
      <c r="E1836" s="30" t="s">
        <v>5298</v>
      </c>
      <c r="F1836" s="30" t="s">
        <v>5299</v>
      </c>
      <c r="G1836" s="30" t="s">
        <v>4912</v>
      </c>
      <c r="H1836" s="31" t="s">
        <v>1987</v>
      </c>
      <c r="I1836" s="31" t="s">
        <v>48</v>
      </c>
      <c r="J1836" s="32">
        <v>477993</v>
      </c>
      <c r="K1836" s="33">
        <f t="shared" si="323"/>
        <v>100.13270857574136</v>
      </c>
      <c r="L1836" s="33">
        <v>477618</v>
      </c>
      <c r="M1836" s="33">
        <v>0</v>
      </c>
      <c r="N1836" s="33">
        <v>0</v>
      </c>
      <c r="O1836" s="33">
        <v>0</v>
      </c>
      <c r="P1836" s="33">
        <f t="shared" si="324"/>
        <v>477993</v>
      </c>
      <c r="Q1836" s="33">
        <f t="shared" si="325"/>
        <v>100.13270857574136</v>
      </c>
      <c r="R1836" s="33">
        <f t="shared" si="326"/>
        <v>477618</v>
      </c>
      <c r="S1836" s="33"/>
      <c r="T1836" s="30" t="str">
        <f t="shared" si="327"/>
        <v>COP</v>
      </c>
      <c r="U1836" s="33">
        <v>0</v>
      </c>
      <c r="V1836" s="33">
        <v>0</v>
      </c>
      <c r="W1836" s="33">
        <v>0</v>
      </c>
      <c r="X1836" s="33">
        <f t="shared" si="328"/>
        <v>477993</v>
      </c>
      <c r="Y1836" s="33">
        <f t="shared" si="329"/>
        <v>100.13270857574136</v>
      </c>
      <c r="Z1836" s="33">
        <f t="shared" si="330"/>
        <v>477618</v>
      </c>
      <c r="AA1836" s="34">
        <f t="shared" si="331"/>
        <v>1.1776822182418749E-05</v>
      </c>
      <c r="AB1836" s="33" t="s">
        <v>5300</v>
      </c>
      <c r="AC1836" s="35">
        <v>44931</v>
      </c>
      <c r="AD1836" s="33">
        <v>60</v>
      </c>
      <c r="AE1836" s="36">
        <f t="shared" si="333"/>
        <v>44991</v>
      </c>
    </row>
    <row r="1837" spans="2:31" ht="14.5" hidden="1">
      <c r="B1837" s="29" t="s">
        <v>1972</v>
      </c>
      <c r="C1837" s="30" t="str">
        <f t="shared" si="322"/>
        <v>(Acreedores quirografarios)</v>
      </c>
      <c r="D1837" s="30">
        <v>5</v>
      </c>
      <c r="E1837" s="30" t="s">
        <v>5298</v>
      </c>
      <c r="F1837" s="30" t="s">
        <v>5299</v>
      </c>
      <c r="G1837" s="30" t="s">
        <v>4912</v>
      </c>
      <c r="H1837" s="31" t="s">
        <v>1988</v>
      </c>
      <c r="I1837" s="31" t="s">
        <v>48</v>
      </c>
      <c r="J1837" s="32">
        <v>297260</v>
      </c>
      <c r="K1837" s="33">
        <f t="shared" si="323"/>
        <v>62.278478358858237</v>
      </c>
      <c r="L1837" s="33">
        <v>297059</v>
      </c>
      <c r="M1837" s="33">
        <v>0</v>
      </c>
      <c r="N1837" s="33">
        <v>0</v>
      </c>
      <c r="O1837" s="33">
        <v>0</v>
      </c>
      <c r="P1837" s="33">
        <f t="shared" si="324"/>
        <v>297260</v>
      </c>
      <c r="Q1837" s="33">
        <f t="shared" si="325"/>
        <v>62.278478358858237</v>
      </c>
      <c r="R1837" s="33">
        <f t="shared" si="326"/>
        <v>297059</v>
      </c>
      <c r="S1837" s="33"/>
      <c r="T1837" s="30" t="str">
        <f t="shared" si="327"/>
        <v>COP</v>
      </c>
      <c r="U1837" s="33">
        <v>0</v>
      </c>
      <c r="V1837" s="33">
        <v>0</v>
      </c>
      <c r="W1837" s="33">
        <v>0</v>
      </c>
      <c r="X1837" s="33">
        <f t="shared" si="328"/>
        <v>297260</v>
      </c>
      <c r="Y1837" s="33">
        <f t="shared" si="329"/>
        <v>62.278478358858237</v>
      </c>
      <c r="Z1837" s="33">
        <f t="shared" si="330"/>
        <v>297059</v>
      </c>
      <c r="AA1837" s="34">
        <f t="shared" si="331"/>
        <v>7.3247051423671868E-06</v>
      </c>
      <c r="AB1837" s="33" t="s">
        <v>5300</v>
      </c>
      <c r="AC1837" s="35">
        <v>44932</v>
      </c>
      <c r="AD1837" s="33">
        <v>60</v>
      </c>
      <c r="AE1837" s="36">
        <f t="shared" si="333"/>
        <v>44992</v>
      </c>
    </row>
    <row r="1838" spans="2:31" ht="14.5" hidden="1">
      <c r="B1838" s="29" t="s">
        <v>1972</v>
      </c>
      <c r="C1838" s="30" t="str">
        <f t="shared" si="322"/>
        <v>(Acreedores quirografarios)</v>
      </c>
      <c r="D1838" s="30">
        <v>5</v>
      </c>
      <c r="E1838" s="30" t="s">
        <v>5298</v>
      </c>
      <c r="F1838" s="30" t="s">
        <v>5299</v>
      </c>
      <c r="G1838" s="30" t="s">
        <v>4912</v>
      </c>
      <c r="H1838" s="31" t="s">
        <v>1989</v>
      </c>
      <c r="I1838" s="31" t="s">
        <v>48</v>
      </c>
      <c r="J1838" s="32">
        <v>307328</v>
      </c>
      <c r="K1838" s="33">
        <f t="shared" si="323"/>
        <v>64.387140056815198</v>
      </c>
      <c r="L1838" s="33">
        <v>307117</v>
      </c>
      <c r="M1838" s="33">
        <v>0</v>
      </c>
      <c r="N1838" s="33">
        <v>0</v>
      </c>
      <c r="O1838" s="33">
        <v>0</v>
      </c>
      <c r="P1838" s="33">
        <f t="shared" si="324"/>
        <v>307328</v>
      </c>
      <c r="Q1838" s="33">
        <f t="shared" si="325"/>
        <v>64.387140056815198</v>
      </c>
      <c r="R1838" s="33">
        <f t="shared" si="326"/>
        <v>307117</v>
      </c>
      <c r="S1838" s="33"/>
      <c r="T1838" s="30" t="str">
        <f t="shared" si="327"/>
        <v>COP</v>
      </c>
      <c r="U1838" s="33">
        <v>0</v>
      </c>
      <c r="V1838" s="33">
        <v>0</v>
      </c>
      <c r="W1838" s="33">
        <v>0</v>
      </c>
      <c r="X1838" s="33">
        <f t="shared" si="328"/>
        <v>307328</v>
      </c>
      <c r="Y1838" s="33">
        <f t="shared" si="329"/>
        <v>64.387140056815198</v>
      </c>
      <c r="Z1838" s="33">
        <f t="shared" si="330"/>
        <v>307117</v>
      </c>
      <c r="AA1838" s="34">
        <f t="shared" si="331"/>
        <v>7.5727093581018699E-06</v>
      </c>
      <c r="AB1838" s="33" t="s">
        <v>5300</v>
      </c>
      <c r="AC1838" s="35">
        <v>44936</v>
      </c>
      <c r="AD1838" s="33">
        <v>60</v>
      </c>
      <c r="AE1838" s="36">
        <f t="shared" si="333"/>
        <v>44996</v>
      </c>
    </row>
    <row r="1839" spans="2:31" ht="14.5" hidden="1">
      <c r="B1839" s="29" t="s">
        <v>1972</v>
      </c>
      <c r="C1839" s="30" t="str">
        <f t="shared" si="322"/>
        <v>(Acreedores quirografarios)</v>
      </c>
      <c r="D1839" s="30">
        <v>5</v>
      </c>
      <c r="E1839" s="30" t="s">
        <v>5298</v>
      </c>
      <c r="F1839" s="30" t="s">
        <v>5299</v>
      </c>
      <c r="G1839" s="30" t="s">
        <v>4912</v>
      </c>
      <c r="H1839" s="31" t="s">
        <v>1990</v>
      </c>
      <c r="I1839" s="31" t="s">
        <v>48</v>
      </c>
      <c r="J1839" s="32">
        <v>330640</v>
      </c>
      <c r="K1839" s="33">
        <f t="shared" si="323"/>
        <v>69.274715137792583</v>
      </c>
      <c r="L1839" s="33">
        <v>330430</v>
      </c>
      <c r="M1839" s="33">
        <v>0</v>
      </c>
      <c r="N1839" s="33">
        <v>0</v>
      </c>
      <c r="O1839" s="33">
        <v>0</v>
      </c>
      <c r="P1839" s="33">
        <f t="shared" si="324"/>
        <v>330640</v>
      </c>
      <c r="Q1839" s="33">
        <f t="shared" si="325"/>
        <v>69.274715137792583</v>
      </c>
      <c r="R1839" s="33">
        <f t="shared" si="326"/>
        <v>330430</v>
      </c>
      <c r="S1839" s="33"/>
      <c r="T1839" s="30" t="str">
        <f t="shared" si="327"/>
        <v>COP</v>
      </c>
      <c r="U1839" s="33">
        <v>0</v>
      </c>
      <c r="V1839" s="33">
        <v>0</v>
      </c>
      <c r="W1839" s="33">
        <v>0</v>
      </c>
      <c r="X1839" s="33">
        <f t="shared" si="328"/>
        <v>330640</v>
      </c>
      <c r="Y1839" s="33">
        <f t="shared" si="329"/>
        <v>69.274715137792583</v>
      </c>
      <c r="Z1839" s="33">
        <f t="shared" si="330"/>
        <v>330430</v>
      </c>
      <c r="AA1839" s="34">
        <f t="shared" si="331"/>
        <v>8.1475475248768404E-06</v>
      </c>
      <c r="AB1839" s="33" t="s">
        <v>5300</v>
      </c>
      <c r="AC1839" s="35">
        <v>44937</v>
      </c>
      <c r="AD1839" s="33">
        <v>60</v>
      </c>
      <c r="AE1839" s="36">
        <f t="shared" si="333"/>
        <v>44997</v>
      </c>
    </row>
    <row r="1840" spans="2:31" ht="14.5" hidden="1">
      <c r="B1840" s="29" t="s">
        <v>1972</v>
      </c>
      <c r="C1840" s="30" t="str">
        <f t="shared" si="322"/>
        <v>(Acreedores quirografarios)</v>
      </c>
      <c r="D1840" s="30">
        <v>5</v>
      </c>
      <c r="E1840" s="30" t="s">
        <v>5298</v>
      </c>
      <c r="F1840" s="30" t="s">
        <v>5299</v>
      </c>
      <c r="G1840" s="30" t="s">
        <v>4912</v>
      </c>
      <c r="H1840" s="31" t="s">
        <v>1991</v>
      </c>
      <c r="I1840" s="31" t="s">
        <v>48</v>
      </c>
      <c r="J1840" s="32">
        <v>380491</v>
      </c>
      <c r="K1840" s="33">
        <f t="shared" si="323"/>
        <v>79.715714330639315</v>
      </c>
      <c r="L1840" s="33">
        <v>380232</v>
      </c>
      <c r="M1840" s="33">
        <v>0</v>
      </c>
      <c r="N1840" s="33">
        <v>0</v>
      </c>
      <c r="O1840" s="33">
        <v>0</v>
      </c>
      <c r="P1840" s="33">
        <f t="shared" si="324"/>
        <v>380491</v>
      </c>
      <c r="Q1840" s="33">
        <f t="shared" si="325"/>
        <v>79.715714330639315</v>
      </c>
      <c r="R1840" s="33">
        <f t="shared" si="326"/>
        <v>380232</v>
      </c>
      <c r="S1840" s="33"/>
      <c r="T1840" s="30" t="str">
        <f t="shared" si="327"/>
        <v>COP</v>
      </c>
      <c r="U1840" s="33">
        <v>0</v>
      </c>
      <c r="V1840" s="33">
        <v>0</v>
      </c>
      <c r="W1840" s="33">
        <v>0</v>
      </c>
      <c r="X1840" s="33">
        <f t="shared" si="328"/>
        <v>380491</v>
      </c>
      <c r="Y1840" s="33">
        <f t="shared" si="329"/>
        <v>79.715714330639315</v>
      </c>
      <c r="Z1840" s="33">
        <f t="shared" si="330"/>
        <v>380232</v>
      </c>
      <c r="AA1840" s="34">
        <f t="shared" si="331"/>
        <v>9.3755357881517138E-06</v>
      </c>
      <c r="AB1840" s="33" t="s">
        <v>5300</v>
      </c>
      <c r="AC1840" s="35">
        <v>44937</v>
      </c>
      <c r="AD1840" s="33">
        <v>60</v>
      </c>
      <c r="AE1840" s="36">
        <f t="shared" si="333"/>
        <v>44997</v>
      </c>
    </row>
    <row r="1841" spans="2:31" ht="14.5" hidden="1">
      <c r="B1841" s="29" t="s">
        <v>1972</v>
      </c>
      <c r="C1841" s="30" t="str">
        <f t="shared" si="322"/>
        <v>(Acreedores quirografarios)</v>
      </c>
      <c r="D1841" s="30">
        <v>5</v>
      </c>
      <c r="E1841" s="30" t="s">
        <v>5298</v>
      </c>
      <c r="F1841" s="30" t="s">
        <v>5299</v>
      </c>
      <c r="G1841" s="30" t="s">
        <v>4912</v>
      </c>
      <c r="H1841" s="31" t="s">
        <v>1992</v>
      </c>
      <c r="I1841" s="31" t="s">
        <v>48</v>
      </c>
      <c r="J1841" s="32">
        <v>321548</v>
      </c>
      <c r="K1841" s="33">
        <f t="shared" si="323"/>
        <v>67.370252733314459</v>
      </c>
      <c r="L1841" s="33">
        <v>321346</v>
      </c>
      <c r="M1841" s="33">
        <v>0</v>
      </c>
      <c r="N1841" s="33">
        <v>0</v>
      </c>
      <c r="O1841" s="33">
        <v>0</v>
      </c>
      <c r="P1841" s="33">
        <f t="shared" si="324"/>
        <v>321548</v>
      </c>
      <c r="Q1841" s="33">
        <f t="shared" si="325"/>
        <v>67.370252733314459</v>
      </c>
      <c r="R1841" s="33">
        <f t="shared" si="326"/>
        <v>321346</v>
      </c>
      <c r="S1841" s="33"/>
      <c r="T1841" s="30" t="str">
        <f t="shared" si="327"/>
        <v>COP</v>
      </c>
      <c r="U1841" s="33">
        <v>0</v>
      </c>
      <c r="V1841" s="33">
        <v>0</v>
      </c>
      <c r="W1841" s="33">
        <v>0</v>
      </c>
      <c r="X1841" s="33">
        <f t="shared" si="328"/>
        <v>321548</v>
      </c>
      <c r="Y1841" s="33">
        <f t="shared" si="329"/>
        <v>67.370252733314459</v>
      </c>
      <c r="Z1841" s="33">
        <f t="shared" si="330"/>
        <v>321346</v>
      </c>
      <c r="AA1841" s="34">
        <f t="shared" si="331"/>
        <v>7.9235596251220323E-06</v>
      </c>
      <c r="AB1841" s="33" t="s">
        <v>5300</v>
      </c>
      <c r="AC1841" s="35">
        <v>44943</v>
      </c>
      <c r="AD1841" s="33">
        <v>60</v>
      </c>
      <c r="AE1841" s="36">
        <f t="shared" si="333"/>
        <v>45003</v>
      </c>
    </row>
    <row r="1842" spans="2:31" ht="14.5" hidden="1">
      <c r="B1842" s="29" t="s">
        <v>1972</v>
      </c>
      <c r="C1842" s="30" t="str">
        <f t="shared" si="322"/>
        <v>(Acreedores quirografarios)</v>
      </c>
      <c r="D1842" s="30">
        <v>5</v>
      </c>
      <c r="E1842" s="30" t="s">
        <v>5298</v>
      </c>
      <c r="F1842" s="30" t="s">
        <v>5299</v>
      </c>
      <c r="G1842" s="30" t="s">
        <v>4912</v>
      </c>
      <c r="H1842" s="31" t="s">
        <v>1993</v>
      </c>
      <c r="I1842" s="31" t="s">
        <v>48</v>
      </c>
      <c r="J1842" s="32">
        <v>361819</v>
      </c>
      <c r="K1842" s="33">
        <f t="shared" si="323"/>
        <v>75.805109175340931</v>
      </c>
      <c r="L1842" s="33">
        <v>361579</v>
      </c>
      <c r="M1842" s="33">
        <v>0</v>
      </c>
      <c r="N1842" s="33">
        <v>0</v>
      </c>
      <c r="O1842" s="33">
        <v>0</v>
      </c>
      <c r="P1842" s="33">
        <f t="shared" si="324"/>
        <v>361819</v>
      </c>
      <c r="Q1842" s="33">
        <f t="shared" si="325"/>
        <v>75.805109175340931</v>
      </c>
      <c r="R1842" s="33">
        <f t="shared" si="326"/>
        <v>361579</v>
      </c>
      <c r="S1842" s="33"/>
      <c r="T1842" s="30" t="str">
        <f t="shared" si="327"/>
        <v>COP</v>
      </c>
      <c r="U1842" s="33">
        <v>0</v>
      </c>
      <c r="V1842" s="33">
        <v>0</v>
      </c>
      <c r="W1842" s="33">
        <v>0</v>
      </c>
      <c r="X1842" s="33">
        <f t="shared" si="328"/>
        <v>361819</v>
      </c>
      <c r="Y1842" s="33">
        <f t="shared" si="329"/>
        <v>75.805109175340931</v>
      </c>
      <c r="Z1842" s="33">
        <f t="shared" si="330"/>
        <v>361579</v>
      </c>
      <c r="AA1842" s="34">
        <f t="shared" si="331"/>
        <v>8.9156011454693681E-06</v>
      </c>
      <c r="AB1842" s="33" t="s">
        <v>5300</v>
      </c>
      <c r="AC1842" s="35">
        <v>44944</v>
      </c>
      <c r="AD1842" s="33">
        <v>60</v>
      </c>
      <c r="AE1842" s="36">
        <f t="shared" si="333"/>
        <v>45004</v>
      </c>
    </row>
    <row r="1843" spans="2:31" ht="14.5" hidden="1">
      <c r="B1843" s="29" t="s">
        <v>1972</v>
      </c>
      <c r="C1843" s="30" t="str">
        <f t="shared" si="322"/>
        <v>(Acreedores quirografarios)</v>
      </c>
      <c r="D1843" s="30">
        <v>5</v>
      </c>
      <c r="E1843" s="30" t="s">
        <v>5298</v>
      </c>
      <c r="F1843" s="30" t="s">
        <v>5299</v>
      </c>
      <c r="G1843" s="30" t="s">
        <v>4912</v>
      </c>
      <c r="H1843" s="31" t="s">
        <v>1994</v>
      </c>
      <c r="I1843" s="31" t="s">
        <v>48</v>
      </c>
      <c r="J1843" s="32">
        <v>331128</v>
      </c>
      <c r="K1843" s="33">
        <f t="shared" si="323"/>
        <v>69.376814784532002</v>
      </c>
      <c r="L1843" s="33">
        <v>330917</v>
      </c>
      <c r="M1843" s="33">
        <v>0</v>
      </c>
      <c r="N1843" s="33">
        <v>0</v>
      </c>
      <c r="O1843" s="33">
        <v>0</v>
      </c>
      <c r="P1843" s="33">
        <f t="shared" si="324"/>
        <v>331128</v>
      </c>
      <c r="Q1843" s="33">
        <f t="shared" si="325"/>
        <v>69.376814784532002</v>
      </c>
      <c r="R1843" s="33">
        <f t="shared" si="326"/>
        <v>330917</v>
      </c>
      <c r="S1843" s="33"/>
      <c r="T1843" s="30" t="str">
        <f t="shared" si="327"/>
        <v>COP</v>
      </c>
      <c r="U1843" s="33">
        <v>0</v>
      </c>
      <c r="V1843" s="33">
        <v>0</v>
      </c>
      <c r="W1843" s="33">
        <v>0</v>
      </c>
      <c r="X1843" s="33">
        <f t="shared" si="328"/>
        <v>331128</v>
      </c>
      <c r="Y1843" s="33">
        <f t="shared" si="329"/>
        <v>69.376814784532002</v>
      </c>
      <c r="Z1843" s="33">
        <f t="shared" si="330"/>
        <v>330917</v>
      </c>
      <c r="AA1843" s="34">
        <f t="shared" si="331"/>
        <v>8.1595556828667787E-06</v>
      </c>
      <c r="AB1843" s="33" t="s">
        <v>5300</v>
      </c>
      <c r="AC1843" s="35">
        <v>44944</v>
      </c>
      <c r="AD1843" s="33">
        <v>60</v>
      </c>
      <c r="AE1843" s="36">
        <f t="shared" si="333"/>
        <v>45004</v>
      </c>
    </row>
    <row r="1844" spans="2:31" ht="14.5" hidden="1">
      <c r="B1844" s="29" t="s">
        <v>1972</v>
      </c>
      <c r="C1844" s="30" t="str">
        <f t="shared" si="334" ref="C1844:C1907">+IF(D1844=1,$A$4,IF(D1844=2,$A$5,IF(D1844=3,$A$6,IF(D1844=4,$A$7,IF(D1844=5,$A$8,IF(D1844=6,$A$9,))))))</f>
        <v>(Acreedores quirografarios)</v>
      </c>
      <c r="D1844" s="30">
        <v>5</v>
      </c>
      <c r="E1844" s="30" t="s">
        <v>5298</v>
      </c>
      <c r="F1844" s="30" t="s">
        <v>5299</v>
      </c>
      <c r="G1844" s="30" t="s">
        <v>4912</v>
      </c>
      <c r="H1844" s="31" t="s">
        <v>1995</v>
      </c>
      <c r="I1844" s="31" t="s">
        <v>48</v>
      </c>
      <c r="J1844" s="32">
        <v>311480</v>
      </c>
      <c r="K1844" s="33">
        <f t="shared" si="335" ref="K1844:K1907">+IF(I1844="USD",J1844,L1844/$L$3)</f>
        <v>65.261591035357498</v>
      </c>
      <c r="L1844" s="33">
        <v>311288</v>
      </c>
      <c r="M1844" s="33">
        <v>0</v>
      </c>
      <c r="N1844" s="33">
        <v>0</v>
      </c>
      <c r="O1844" s="33">
        <v>0</v>
      </c>
      <c r="P1844" s="33">
        <f t="shared" si="336" ref="P1844:P1907">+J1844+M1844</f>
        <v>311480</v>
      </c>
      <c r="Q1844" s="33">
        <f t="shared" si="337" ref="Q1844:Q1907">+K1844+N1844</f>
        <v>65.261591035357498</v>
      </c>
      <c r="R1844" s="33">
        <f t="shared" si="338" ref="R1844:R1907">+L1844+O1844</f>
        <v>311288</v>
      </c>
      <c r="S1844" s="33"/>
      <c r="T1844" s="30" t="str">
        <f t="shared" si="339" ref="T1844:T1907">+I1844</f>
        <v>COP</v>
      </c>
      <c r="U1844" s="33">
        <v>0</v>
      </c>
      <c r="V1844" s="33">
        <v>0</v>
      </c>
      <c r="W1844" s="33">
        <v>0</v>
      </c>
      <c r="X1844" s="33">
        <f t="shared" si="340" ref="X1844:X1907">+P1844+U1844</f>
        <v>311480</v>
      </c>
      <c r="Y1844" s="33">
        <f t="shared" si="341" ref="Y1844:Y1907">+Q1844+V1844</f>
        <v>65.261591035357498</v>
      </c>
      <c r="Z1844" s="33">
        <f t="shared" si="342" ref="Z1844:Z1907">+R1844+W1844</f>
        <v>311288</v>
      </c>
      <c r="AA1844" s="34">
        <f t="shared" si="343" ref="AA1844:AA1907">+IF(D1844=1,Z1844/$C$4,IF(D1844=2,Z1844/$C$5,IF(D1844=3,Z1844/$C$6,IF(D1844=4,Z1844/$C$7,IF(D1844=5,Z1844/$C$8,IF(D1844=6,Z1844/$C$9))))))</f>
        <v>7.6755554093873509E-06</v>
      </c>
      <c r="AB1844" s="33" t="s">
        <v>5300</v>
      </c>
      <c r="AC1844" s="35">
        <v>44945</v>
      </c>
      <c r="AD1844" s="33">
        <v>60</v>
      </c>
      <c r="AE1844" s="36">
        <f t="shared" si="333"/>
        <v>45005</v>
      </c>
    </row>
    <row r="1845" spans="2:31" ht="14.5" hidden="1">
      <c r="B1845" s="29" t="s">
        <v>1972</v>
      </c>
      <c r="C1845" s="30" t="str">
        <f t="shared" si="334"/>
        <v>(Acreedores quirografarios)</v>
      </c>
      <c r="D1845" s="30">
        <v>5</v>
      </c>
      <c r="E1845" s="30" t="s">
        <v>5298</v>
      </c>
      <c r="F1845" s="30" t="s">
        <v>5299</v>
      </c>
      <c r="G1845" s="30" t="s">
        <v>4912</v>
      </c>
      <c r="H1845" s="31" t="s">
        <v>1996</v>
      </c>
      <c r="I1845" s="31" t="s">
        <v>48</v>
      </c>
      <c r="J1845" s="32">
        <v>380491</v>
      </c>
      <c r="K1845" s="33">
        <f t="shared" si="335"/>
        <v>79.715714330639315</v>
      </c>
      <c r="L1845" s="33">
        <v>380232</v>
      </c>
      <c r="M1845" s="33">
        <v>0</v>
      </c>
      <c r="N1845" s="33">
        <v>0</v>
      </c>
      <c r="O1845" s="33">
        <v>0</v>
      </c>
      <c r="P1845" s="33">
        <f t="shared" si="336"/>
        <v>380491</v>
      </c>
      <c r="Q1845" s="33">
        <f t="shared" si="337"/>
        <v>79.715714330639315</v>
      </c>
      <c r="R1845" s="33">
        <f t="shared" si="338"/>
        <v>380232</v>
      </c>
      <c r="S1845" s="33"/>
      <c r="T1845" s="30" t="str">
        <f t="shared" si="339"/>
        <v>COP</v>
      </c>
      <c r="U1845" s="33">
        <v>0</v>
      </c>
      <c r="V1845" s="33">
        <v>0</v>
      </c>
      <c r="W1845" s="33">
        <v>0</v>
      </c>
      <c r="X1845" s="33">
        <f t="shared" si="340"/>
        <v>380491</v>
      </c>
      <c r="Y1845" s="33">
        <f t="shared" si="341"/>
        <v>79.715714330639315</v>
      </c>
      <c r="Z1845" s="33">
        <f t="shared" si="342"/>
        <v>380232</v>
      </c>
      <c r="AA1845" s="34">
        <f t="shared" si="343"/>
        <v>9.3755357881517138E-06</v>
      </c>
      <c r="AB1845" s="33" t="s">
        <v>5300</v>
      </c>
      <c r="AC1845" s="35">
        <v>44946</v>
      </c>
      <c r="AD1845" s="33">
        <v>60</v>
      </c>
      <c r="AE1845" s="36">
        <f t="shared" si="333"/>
        <v>45006</v>
      </c>
    </row>
    <row r="1846" spans="2:31" ht="14.5" hidden="1">
      <c r="B1846" s="29" t="s">
        <v>1972</v>
      </c>
      <c r="C1846" s="30" t="str">
        <f t="shared" si="334"/>
        <v>(Acreedores quirografarios)</v>
      </c>
      <c r="D1846" s="30">
        <v>5</v>
      </c>
      <c r="E1846" s="30" t="s">
        <v>5298</v>
      </c>
      <c r="F1846" s="30" t="s">
        <v>5299</v>
      </c>
      <c r="G1846" s="30" t="s">
        <v>4912</v>
      </c>
      <c r="H1846" s="31" t="s">
        <v>1997</v>
      </c>
      <c r="I1846" s="31" t="s">
        <v>48</v>
      </c>
      <c r="J1846" s="32">
        <v>400139</v>
      </c>
      <c r="K1846" s="33">
        <f t="shared" si="335"/>
        <v>83.831147730012461</v>
      </c>
      <c r="L1846" s="33">
        <v>399862</v>
      </c>
      <c r="M1846" s="33">
        <v>0</v>
      </c>
      <c r="N1846" s="33">
        <v>0</v>
      </c>
      <c r="O1846" s="33">
        <v>0</v>
      </c>
      <c r="P1846" s="33">
        <f t="shared" si="336"/>
        <v>400139</v>
      </c>
      <c r="Q1846" s="33">
        <f t="shared" si="337"/>
        <v>83.831147730012461</v>
      </c>
      <c r="R1846" s="33">
        <f t="shared" si="338"/>
        <v>399862</v>
      </c>
      <c r="S1846" s="33"/>
      <c r="T1846" s="30" t="str">
        <f t="shared" si="339"/>
        <v>COP</v>
      </c>
      <c r="U1846" s="33">
        <v>0</v>
      </c>
      <c r="V1846" s="33">
        <v>0</v>
      </c>
      <c r="W1846" s="33">
        <v>0</v>
      </c>
      <c r="X1846" s="33">
        <f t="shared" si="340"/>
        <v>400139</v>
      </c>
      <c r="Y1846" s="33">
        <f t="shared" si="341"/>
        <v>83.831147730012461</v>
      </c>
      <c r="Z1846" s="33">
        <f t="shared" si="342"/>
        <v>399862</v>
      </c>
      <c r="AA1846" s="34">
        <f t="shared" si="343"/>
        <v>9.8595607190397469E-06</v>
      </c>
      <c r="AB1846" s="33" t="s">
        <v>5300</v>
      </c>
      <c r="AC1846" s="35">
        <v>44949</v>
      </c>
      <c r="AD1846" s="33">
        <v>60</v>
      </c>
      <c r="AE1846" s="36">
        <f t="shared" si="333"/>
        <v>45009</v>
      </c>
    </row>
    <row r="1847" spans="2:31" ht="14.5" hidden="1">
      <c r="B1847" s="29" t="s">
        <v>1972</v>
      </c>
      <c r="C1847" s="30" t="str">
        <f t="shared" si="334"/>
        <v>(Acreedores quirografarios)</v>
      </c>
      <c r="D1847" s="30">
        <v>5</v>
      </c>
      <c r="E1847" s="30" t="s">
        <v>5298</v>
      </c>
      <c r="F1847" s="30" t="s">
        <v>5299</v>
      </c>
      <c r="G1847" s="30" t="s">
        <v>4912</v>
      </c>
      <c r="H1847" s="31" t="s">
        <v>1998</v>
      </c>
      <c r="I1847" s="31" t="s">
        <v>48</v>
      </c>
      <c r="J1847" s="32">
        <v>360843</v>
      </c>
      <c r="K1847" s="33">
        <f t="shared" si="335"/>
        <v>75.600700231663467</v>
      </c>
      <c r="L1847" s="33">
        <v>360604</v>
      </c>
      <c r="M1847" s="33">
        <v>0</v>
      </c>
      <c r="N1847" s="33">
        <v>0</v>
      </c>
      <c r="O1847" s="33">
        <v>0</v>
      </c>
      <c r="P1847" s="33">
        <f t="shared" si="336"/>
        <v>360843</v>
      </c>
      <c r="Q1847" s="33">
        <f t="shared" si="337"/>
        <v>75.600700231663467</v>
      </c>
      <c r="R1847" s="33">
        <f t="shared" si="338"/>
        <v>360604</v>
      </c>
      <c r="S1847" s="33"/>
      <c r="T1847" s="30" t="str">
        <f t="shared" si="339"/>
        <v>COP</v>
      </c>
      <c r="U1847" s="33">
        <v>0</v>
      </c>
      <c r="V1847" s="33">
        <v>0</v>
      </c>
      <c r="W1847" s="33">
        <v>0</v>
      </c>
      <c r="X1847" s="33">
        <f t="shared" si="340"/>
        <v>360843</v>
      </c>
      <c r="Y1847" s="33">
        <f t="shared" si="341"/>
        <v>75.600700231663467</v>
      </c>
      <c r="Z1847" s="33">
        <f t="shared" si="342"/>
        <v>360604</v>
      </c>
      <c r="AA1847" s="34">
        <f t="shared" si="343"/>
        <v>8.8915601720808896E-06</v>
      </c>
      <c r="AB1847" s="33" t="s">
        <v>5300</v>
      </c>
      <c r="AC1847" s="35">
        <v>44951</v>
      </c>
      <c r="AD1847" s="33">
        <v>60</v>
      </c>
      <c r="AE1847" s="36">
        <f t="shared" si="333"/>
        <v>45011</v>
      </c>
    </row>
    <row r="1848" spans="2:31" ht="14.5" hidden="1">
      <c r="B1848" s="29" t="s">
        <v>1972</v>
      </c>
      <c r="C1848" s="30" t="str">
        <f t="shared" si="334"/>
        <v>(Acreedores quirografarios)</v>
      </c>
      <c r="D1848" s="30">
        <v>5</v>
      </c>
      <c r="E1848" s="30" t="s">
        <v>5298</v>
      </c>
      <c r="F1848" s="30" t="s">
        <v>5299</v>
      </c>
      <c r="G1848" s="30" t="s">
        <v>4912</v>
      </c>
      <c r="H1848" s="31" t="s">
        <v>1999</v>
      </c>
      <c r="I1848" s="31" t="s">
        <v>48</v>
      </c>
      <c r="J1848" s="32">
        <v>361331</v>
      </c>
      <c r="K1848" s="33">
        <f t="shared" si="335"/>
        <v>75.702799878402885</v>
      </c>
      <c r="L1848" s="33">
        <v>361091</v>
      </c>
      <c r="M1848" s="33">
        <v>0</v>
      </c>
      <c r="N1848" s="33">
        <v>0</v>
      </c>
      <c r="O1848" s="33">
        <v>0</v>
      </c>
      <c r="P1848" s="33">
        <f t="shared" si="336"/>
        <v>361331</v>
      </c>
      <c r="Q1848" s="33">
        <f t="shared" si="337"/>
        <v>75.702799878402885</v>
      </c>
      <c r="R1848" s="33">
        <f t="shared" si="338"/>
        <v>361091</v>
      </c>
      <c r="S1848" s="33"/>
      <c r="T1848" s="30" t="str">
        <f t="shared" si="339"/>
        <v>COP</v>
      </c>
      <c r="U1848" s="33">
        <v>0</v>
      </c>
      <c r="V1848" s="33">
        <v>0</v>
      </c>
      <c r="W1848" s="33">
        <v>0</v>
      </c>
      <c r="X1848" s="33">
        <f t="shared" si="340"/>
        <v>361331</v>
      </c>
      <c r="Y1848" s="33">
        <f t="shared" si="341"/>
        <v>75.702799878402885</v>
      </c>
      <c r="Z1848" s="33">
        <f t="shared" si="342"/>
        <v>361091</v>
      </c>
      <c r="AA1848" s="34">
        <f t="shared" si="343"/>
        <v>8.9035683300708279E-06</v>
      </c>
      <c r="AB1848" s="33" t="s">
        <v>5300</v>
      </c>
      <c r="AC1848" s="35">
        <v>44956</v>
      </c>
      <c r="AD1848" s="33">
        <v>60</v>
      </c>
      <c r="AE1848" s="36">
        <f t="shared" si="333"/>
        <v>45016</v>
      </c>
    </row>
    <row r="1849" spans="2:31" ht="14.5" hidden="1">
      <c r="B1849" s="29" t="s">
        <v>1972</v>
      </c>
      <c r="C1849" s="30" t="str">
        <f t="shared" si="334"/>
        <v>(Acreedores quirografarios)</v>
      </c>
      <c r="D1849" s="30">
        <v>5</v>
      </c>
      <c r="E1849" s="30" t="s">
        <v>5298</v>
      </c>
      <c r="F1849" s="30" t="s">
        <v>5299</v>
      </c>
      <c r="G1849" s="30" t="s">
        <v>4912</v>
      </c>
      <c r="H1849" s="31" t="s">
        <v>2000</v>
      </c>
      <c r="I1849" s="31" t="s">
        <v>48</v>
      </c>
      <c r="J1849" s="32">
        <v>321548</v>
      </c>
      <c r="K1849" s="33">
        <f t="shared" si="335"/>
        <v>67.370252733314459</v>
      </c>
      <c r="L1849" s="33">
        <v>321346</v>
      </c>
      <c r="M1849" s="33">
        <v>0</v>
      </c>
      <c r="N1849" s="33">
        <v>0</v>
      </c>
      <c r="O1849" s="33">
        <v>0</v>
      </c>
      <c r="P1849" s="33">
        <f t="shared" si="336"/>
        <v>321548</v>
      </c>
      <c r="Q1849" s="33">
        <f t="shared" si="337"/>
        <v>67.370252733314459</v>
      </c>
      <c r="R1849" s="33">
        <f t="shared" si="338"/>
        <v>321346</v>
      </c>
      <c r="S1849" s="33"/>
      <c r="T1849" s="30" t="str">
        <f t="shared" si="339"/>
        <v>COP</v>
      </c>
      <c r="U1849" s="33">
        <v>0</v>
      </c>
      <c r="V1849" s="33">
        <v>0</v>
      </c>
      <c r="W1849" s="33">
        <v>0</v>
      </c>
      <c r="X1849" s="33">
        <f t="shared" si="340"/>
        <v>321548</v>
      </c>
      <c r="Y1849" s="33">
        <f t="shared" si="341"/>
        <v>67.370252733314459</v>
      </c>
      <c r="Z1849" s="33">
        <f t="shared" si="342"/>
        <v>321346</v>
      </c>
      <c r="AA1849" s="34">
        <f t="shared" si="343"/>
        <v>7.9235596251220323E-06</v>
      </c>
      <c r="AB1849" s="33" t="s">
        <v>5300</v>
      </c>
      <c r="AC1849" s="35">
        <v>44956</v>
      </c>
      <c r="AD1849" s="33">
        <v>60</v>
      </c>
      <c r="AE1849" s="36">
        <f t="shared" si="333"/>
        <v>45016</v>
      </c>
    </row>
    <row r="1850" spans="2:31" ht="14.5" hidden="1">
      <c r="B1850" s="29" t="s">
        <v>1972</v>
      </c>
      <c r="C1850" s="30" t="str">
        <f t="shared" si="334"/>
        <v>(Acreedores quirografarios)</v>
      </c>
      <c r="D1850" s="30">
        <v>5</v>
      </c>
      <c r="E1850" s="30" t="s">
        <v>5298</v>
      </c>
      <c r="F1850" s="30" t="s">
        <v>5299</v>
      </c>
      <c r="G1850" s="30" t="s">
        <v>4912</v>
      </c>
      <c r="H1850" s="31" t="s">
        <v>2001</v>
      </c>
      <c r="I1850" s="31" t="s">
        <v>48</v>
      </c>
      <c r="J1850" s="32">
        <v>369990</v>
      </c>
      <c r="K1850" s="33">
        <f t="shared" si="335"/>
        <v>77.516483746868346</v>
      </c>
      <c r="L1850" s="33">
        <v>369742</v>
      </c>
      <c r="M1850" s="33">
        <v>0</v>
      </c>
      <c r="N1850" s="33">
        <v>0</v>
      </c>
      <c r="O1850" s="33">
        <v>0</v>
      </c>
      <c r="P1850" s="33">
        <f t="shared" si="336"/>
        <v>369990</v>
      </c>
      <c r="Q1850" s="33">
        <f t="shared" si="337"/>
        <v>77.516483746868346</v>
      </c>
      <c r="R1850" s="33">
        <f t="shared" si="338"/>
        <v>369742</v>
      </c>
      <c r="S1850" s="33"/>
      <c r="T1850" s="30" t="str">
        <f t="shared" si="339"/>
        <v>COP</v>
      </c>
      <c r="U1850" s="33">
        <v>0</v>
      </c>
      <c r="V1850" s="33">
        <v>0</v>
      </c>
      <c r="W1850" s="33">
        <v>0</v>
      </c>
      <c r="X1850" s="33">
        <f t="shared" si="340"/>
        <v>369990</v>
      </c>
      <c r="Y1850" s="33">
        <f t="shared" si="341"/>
        <v>77.516483746868346</v>
      </c>
      <c r="Z1850" s="33">
        <f t="shared" si="342"/>
        <v>369742</v>
      </c>
      <c r="AA1850" s="34">
        <f t="shared" si="343"/>
        <v>9.1168795719002897E-06</v>
      </c>
      <c r="AB1850" s="33" t="s">
        <v>5300</v>
      </c>
      <c r="AC1850" s="35">
        <v>44960</v>
      </c>
      <c r="AD1850" s="33">
        <v>60</v>
      </c>
      <c r="AE1850" s="36">
        <f t="shared" si="333"/>
        <v>45020</v>
      </c>
    </row>
    <row r="1851" spans="2:31" ht="14.5" hidden="1">
      <c r="B1851" s="29" t="s">
        <v>1972</v>
      </c>
      <c r="C1851" s="30" t="str">
        <f t="shared" si="334"/>
        <v>(Acreedores quirografarios)</v>
      </c>
      <c r="D1851" s="30">
        <v>5</v>
      </c>
      <c r="E1851" s="30" t="s">
        <v>5298</v>
      </c>
      <c r="F1851" s="30" t="s">
        <v>5299</v>
      </c>
      <c r="G1851" s="30" t="s">
        <v>4912</v>
      </c>
      <c r="H1851" s="31" t="s">
        <v>2002</v>
      </c>
      <c r="I1851" s="31" t="s">
        <v>48</v>
      </c>
      <c r="J1851" s="32">
        <v>340770</v>
      </c>
      <c r="K1851" s="33">
        <f t="shared" si="335"/>
        <v>71.396375148065445</v>
      </c>
      <c r="L1851" s="33">
        <v>340550</v>
      </c>
      <c r="M1851" s="33">
        <v>0</v>
      </c>
      <c r="N1851" s="33">
        <v>0</v>
      </c>
      <c r="O1851" s="33">
        <v>0</v>
      </c>
      <c r="P1851" s="33">
        <f t="shared" si="336"/>
        <v>340770</v>
      </c>
      <c r="Q1851" s="33">
        <f t="shared" si="337"/>
        <v>71.396375148065445</v>
      </c>
      <c r="R1851" s="33">
        <f t="shared" si="338"/>
        <v>340550</v>
      </c>
      <c r="S1851" s="33"/>
      <c r="T1851" s="30" t="str">
        <f t="shared" si="339"/>
        <v>COP</v>
      </c>
      <c r="U1851" s="33">
        <v>0</v>
      </c>
      <c r="V1851" s="33">
        <v>0</v>
      </c>
      <c r="W1851" s="33">
        <v>0</v>
      </c>
      <c r="X1851" s="33">
        <f t="shared" si="340"/>
        <v>340770</v>
      </c>
      <c r="Y1851" s="33">
        <f t="shared" si="341"/>
        <v>71.396375148065445</v>
      </c>
      <c r="Z1851" s="33">
        <f t="shared" si="342"/>
        <v>340550</v>
      </c>
      <c r="AA1851" s="34">
        <f t="shared" si="343"/>
        <v>8.3970804999449459E-06</v>
      </c>
      <c r="AB1851" s="33" t="s">
        <v>5300</v>
      </c>
      <c r="AC1851" s="35">
        <v>44963</v>
      </c>
      <c r="AD1851" s="33">
        <v>60</v>
      </c>
      <c r="AE1851" s="36">
        <f t="shared" si="333"/>
        <v>45023</v>
      </c>
    </row>
    <row r="1852" spans="2:31" ht="14.5" hidden="1">
      <c r="B1852" s="29" t="s">
        <v>1972</v>
      </c>
      <c r="C1852" s="30" t="str">
        <f t="shared" si="334"/>
        <v>(Acreedores quirografarios)</v>
      </c>
      <c r="D1852" s="30">
        <v>5</v>
      </c>
      <c r="E1852" s="30" t="s">
        <v>5298</v>
      </c>
      <c r="F1852" s="30" t="s">
        <v>5299</v>
      </c>
      <c r="G1852" s="30" t="s">
        <v>4912</v>
      </c>
      <c r="H1852" s="31" t="s">
        <v>2003</v>
      </c>
      <c r="I1852" s="31" t="s">
        <v>48</v>
      </c>
      <c r="J1852" s="32">
        <v>331615</v>
      </c>
      <c r="K1852" s="33">
        <f t="shared" si="335"/>
        <v>69.47891443127142</v>
      </c>
      <c r="L1852" s="33">
        <v>331404</v>
      </c>
      <c r="M1852" s="33">
        <v>0</v>
      </c>
      <c r="N1852" s="33">
        <v>0</v>
      </c>
      <c r="O1852" s="33">
        <v>0</v>
      </c>
      <c r="P1852" s="33">
        <f t="shared" si="336"/>
        <v>331615</v>
      </c>
      <c r="Q1852" s="33">
        <f t="shared" si="337"/>
        <v>69.47891443127142</v>
      </c>
      <c r="R1852" s="33">
        <f t="shared" si="338"/>
        <v>331404</v>
      </c>
      <c r="S1852" s="33"/>
      <c r="T1852" s="30" t="str">
        <f t="shared" si="339"/>
        <v>COP</v>
      </c>
      <c r="U1852" s="33">
        <v>0</v>
      </c>
      <c r="V1852" s="33">
        <v>0</v>
      </c>
      <c r="W1852" s="33">
        <v>0</v>
      </c>
      <c r="X1852" s="33">
        <f t="shared" si="340"/>
        <v>331615</v>
      </c>
      <c r="Y1852" s="33">
        <f t="shared" si="341"/>
        <v>69.47891443127142</v>
      </c>
      <c r="Z1852" s="33">
        <f t="shared" si="342"/>
        <v>331404</v>
      </c>
      <c r="AA1852" s="34">
        <f t="shared" si="343"/>
        <v>8.1715638408567153E-06</v>
      </c>
      <c r="AB1852" s="33" t="s">
        <v>5300</v>
      </c>
      <c r="AC1852" s="35">
        <v>44965</v>
      </c>
      <c r="AD1852" s="33">
        <v>60</v>
      </c>
      <c r="AE1852" s="36">
        <f t="shared" si="333"/>
        <v>45025</v>
      </c>
    </row>
    <row r="1853" spans="2:31" ht="14.5" hidden="1">
      <c r="B1853" s="29" t="s">
        <v>1972</v>
      </c>
      <c r="C1853" s="30" t="str">
        <f t="shared" si="334"/>
        <v>(Acreedores quirografarios)</v>
      </c>
      <c r="D1853" s="30">
        <v>5</v>
      </c>
      <c r="E1853" s="30" t="s">
        <v>5298</v>
      </c>
      <c r="F1853" s="30" t="s">
        <v>5299</v>
      </c>
      <c r="G1853" s="30" t="s">
        <v>4912</v>
      </c>
      <c r="H1853" s="31" t="s">
        <v>2004</v>
      </c>
      <c r="I1853" s="31" t="s">
        <v>48</v>
      </c>
      <c r="J1853" s="32">
        <v>411305</v>
      </c>
      <c r="K1853" s="33">
        <f t="shared" si="335"/>
        <v>86.169795695881419</v>
      </c>
      <c r="L1853" s="33">
        <v>411017</v>
      </c>
      <c r="M1853" s="33">
        <v>0</v>
      </c>
      <c r="N1853" s="33">
        <v>0</v>
      </c>
      <c r="O1853" s="33">
        <v>0</v>
      </c>
      <c r="P1853" s="33">
        <f t="shared" si="336"/>
        <v>411305</v>
      </c>
      <c r="Q1853" s="33">
        <f t="shared" si="337"/>
        <v>86.169795695881419</v>
      </c>
      <c r="R1853" s="33">
        <f t="shared" si="338"/>
        <v>411017</v>
      </c>
      <c r="S1853" s="33"/>
      <c r="T1853" s="30" t="str">
        <f t="shared" si="339"/>
        <v>COP</v>
      </c>
      <c r="U1853" s="33">
        <v>0</v>
      </c>
      <c r="V1853" s="33">
        <v>0</v>
      </c>
      <c r="W1853" s="33">
        <v>0</v>
      </c>
      <c r="X1853" s="33">
        <f t="shared" si="340"/>
        <v>411305</v>
      </c>
      <c r="Y1853" s="33">
        <f t="shared" si="341"/>
        <v>86.169795695881419</v>
      </c>
      <c r="Z1853" s="33">
        <f t="shared" si="342"/>
        <v>411017</v>
      </c>
      <c r="AA1853" s="34">
        <f t="shared" si="343"/>
        <v>1.0134614112012543E-05</v>
      </c>
      <c r="AB1853" s="33" t="s">
        <v>5300</v>
      </c>
      <c r="AC1853" s="35">
        <v>44965</v>
      </c>
      <c r="AD1853" s="33">
        <v>60</v>
      </c>
      <c r="AE1853" s="36">
        <f t="shared" si="333"/>
        <v>45025</v>
      </c>
    </row>
    <row r="1854" spans="2:31" ht="14.5" hidden="1">
      <c r="B1854" s="29" t="s">
        <v>2005</v>
      </c>
      <c r="C1854" s="30" t="str">
        <f t="shared" si="334"/>
        <v>(Proveedores estratégicos)</v>
      </c>
      <c r="D1854" s="30">
        <v>4</v>
      </c>
      <c r="E1854" s="30">
        <v>8903236456</v>
      </c>
      <c r="F1854" s="30" t="s">
        <v>2006</v>
      </c>
      <c r="G1854" s="30" t="s">
        <v>2007</v>
      </c>
      <c r="H1854" s="31" t="s">
        <v>2008</v>
      </c>
      <c r="I1854" s="31" t="s">
        <v>48</v>
      </c>
      <c r="J1854" s="32">
        <v>1420071</v>
      </c>
      <c r="K1854" s="33">
        <f t="shared" si="335"/>
        <v>294.59207312598926</v>
      </c>
      <c r="L1854" s="33">
        <v>1405160</v>
      </c>
      <c r="M1854" s="33">
        <v>0</v>
      </c>
      <c r="N1854" s="33">
        <v>0</v>
      </c>
      <c r="O1854" s="33">
        <v>0</v>
      </c>
      <c r="P1854" s="33">
        <f t="shared" si="336"/>
        <v>1420071</v>
      </c>
      <c r="Q1854" s="33">
        <f t="shared" si="337"/>
        <v>294.59207312598926</v>
      </c>
      <c r="R1854" s="33">
        <f t="shared" si="338"/>
        <v>1405160</v>
      </c>
      <c r="S1854" s="33"/>
      <c r="T1854" s="30" t="str">
        <f t="shared" si="339"/>
        <v>COP</v>
      </c>
      <c r="U1854" s="33">
        <v>0</v>
      </c>
      <c r="V1854" s="33">
        <v>0</v>
      </c>
      <c r="W1854" s="33">
        <v>0</v>
      </c>
      <c r="X1854" s="33">
        <f t="shared" si="340"/>
        <v>1420071</v>
      </c>
      <c r="Y1854" s="33">
        <f t="shared" si="341"/>
        <v>294.59207312598926</v>
      </c>
      <c r="Z1854" s="33">
        <f t="shared" si="342"/>
        <v>1405160</v>
      </c>
      <c r="AA1854" s="34">
        <f t="shared" si="343"/>
        <v>2.0261680854163467E-06</v>
      </c>
      <c r="AB1854" s="33" t="s">
        <v>4987</v>
      </c>
      <c r="AC1854" s="35">
        <v>44952</v>
      </c>
      <c r="AD1854" s="33">
        <v>7</v>
      </c>
      <c r="AE1854" s="36">
        <f t="shared" si="333"/>
        <v>44959</v>
      </c>
    </row>
    <row r="1855" spans="2:31" ht="14.5" hidden="1">
      <c r="B1855" s="29" t="s">
        <v>2005</v>
      </c>
      <c r="C1855" s="30" t="str">
        <f t="shared" si="334"/>
        <v>(Proveedores estratégicos)</v>
      </c>
      <c r="D1855" s="30">
        <v>4</v>
      </c>
      <c r="E1855" s="30">
        <v>8903236456</v>
      </c>
      <c r="F1855" s="30" t="s">
        <v>2006</v>
      </c>
      <c r="G1855" s="30" t="s">
        <v>2007</v>
      </c>
      <c r="H1855" s="31" t="s">
        <v>2009</v>
      </c>
      <c r="I1855" s="31" t="s">
        <v>48</v>
      </c>
      <c r="J1855" s="32">
        <v>3044602</v>
      </c>
      <c r="K1855" s="33">
        <f t="shared" si="335"/>
        <v>631.59910689015373</v>
      </c>
      <c r="L1855" s="33">
        <v>3012633</v>
      </c>
      <c r="M1855" s="33">
        <v>0</v>
      </c>
      <c r="N1855" s="33">
        <v>0</v>
      </c>
      <c r="O1855" s="33">
        <v>0</v>
      </c>
      <c r="P1855" s="33">
        <f t="shared" si="336"/>
        <v>3044602</v>
      </c>
      <c r="Q1855" s="33">
        <f t="shared" si="337"/>
        <v>631.59910689015373</v>
      </c>
      <c r="R1855" s="33">
        <f t="shared" si="338"/>
        <v>3012633</v>
      </c>
      <c r="S1855" s="33"/>
      <c r="T1855" s="30" t="str">
        <f t="shared" si="339"/>
        <v>COP</v>
      </c>
      <c r="U1855" s="33">
        <v>0</v>
      </c>
      <c r="V1855" s="33">
        <v>0</v>
      </c>
      <c r="W1855" s="33">
        <v>0</v>
      </c>
      <c r="X1855" s="33">
        <f t="shared" si="340"/>
        <v>3044602</v>
      </c>
      <c r="Y1855" s="33">
        <f t="shared" si="341"/>
        <v>631.59910689015373</v>
      </c>
      <c r="Z1855" s="33">
        <f t="shared" si="342"/>
        <v>3012633</v>
      </c>
      <c r="AA1855" s="34">
        <f t="shared" si="343"/>
        <v>4.3440610590054548E-06</v>
      </c>
      <c r="AB1855" s="33" t="s">
        <v>4987</v>
      </c>
      <c r="AC1855" s="35">
        <v>44953</v>
      </c>
      <c r="AD1855" s="33">
        <v>7</v>
      </c>
      <c r="AE1855" s="36">
        <f t="shared" si="333"/>
        <v>44960</v>
      </c>
    </row>
    <row r="1856" spans="2:31" ht="14.5" hidden="1">
      <c r="B1856" s="29" t="s">
        <v>2005</v>
      </c>
      <c r="C1856" s="30" t="str">
        <f t="shared" si="334"/>
        <v>(Proveedores estratégicos)</v>
      </c>
      <c r="D1856" s="30">
        <v>4</v>
      </c>
      <c r="E1856" s="30">
        <v>8903236456</v>
      </c>
      <c r="F1856" s="30" t="s">
        <v>2006</v>
      </c>
      <c r="G1856" s="30" t="s">
        <v>2007</v>
      </c>
      <c r="H1856" s="31" t="s">
        <v>2010</v>
      </c>
      <c r="I1856" s="31" t="s">
        <v>48</v>
      </c>
      <c r="J1856" s="32">
        <v>8267240</v>
      </c>
      <c r="K1856" s="33">
        <f t="shared" si="335"/>
        <v>1715.0296130905583</v>
      </c>
      <c r="L1856" s="33">
        <v>8180434</v>
      </c>
      <c r="M1856" s="33">
        <v>0</v>
      </c>
      <c r="N1856" s="33">
        <v>0</v>
      </c>
      <c r="O1856" s="33">
        <v>0</v>
      </c>
      <c r="P1856" s="33">
        <f t="shared" si="336"/>
        <v>8267240</v>
      </c>
      <c r="Q1856" s="33">
        <f t="shared" si="337"/>
        <v>1715.0296130905583</v>
      </c>
      <c r="R1856" s="33">
        <f t="shared" si="338"/>
        <v>8180434</v>
      </c>
      <c r="S1856" s="33"/>
      <c r="T1856" s="30" t="str">
        <f t="shared" si="339"/>
        <v>COP</v>
      </c>
      <c r="U1856" s="33">
        <v>0</v>
      </c>
      <c r="V1856" s="33">
        <v>0</v>
      </c>
      <c r="W1856" s="33">
        <v>0</v>
      </c>
      <c r="X1856" s="33">
        <f t="shared" si="340"/>
        <v>8267240</v>
      </c>
      <c r="Y1856" s="33">
        <f t="shared" si="341"/>
        <v>1715.0296130905583</v>
      </c>
      <c r="Z1856" s="33">
        <f t="shared" si="342"/>
        <v>8180434</v>
      </c>
      <c r="AA1856" s="34">
        <f t="shared" si="343"/>
        <v>1.179576297051922E-05</v>
      </c>
      <c r="AB1856" s="33" t="s">
        <v>4987</v>
      </c>
      <c r="AC1856" s="35">
        <v>44956</v>
      </c>
      <c r="AD1856" s="33">
        <v>7</v>
      </c>
      <c r="AE1856" s="36">
        <f t="shared" si="333"/>
        <v>44963</v>
      </c>
    </row>
    <row r="1857" spans="2:31" ht="14.5" hidden="1">
      <c r="B1857" s="29" t="s">
        <v>2005</v>
      </c>
      <c r="C1857" s="30" t="str">
        <f t="shared" si="334"/>
        <v>(Proveedores estratégicos)</v>
      </c>
      <c r="D1857" s="30">
        <v>4</v>
      </c>
      <c r="E1857" s="30">
        <v>8903236456</v>
      </c>
      <c r="F1857" s="30" t="s">
        <v>2006</v>
      </c>
      <c r="G1857" s="30" t="s">
        <v>2007</v>
      </c>
      <c r="H1857" s="31" t="s">
        <v>2011</v>
      </c>
      <c r="I1857" s="31" t="s">
        <v>48</v>
      </c>
      <c r="J1857" s="32">
        <v>2529576</v>
      </c>
      <c r="K1857" s="33">
        <f t="shared" si="335"/>
        <v>524.75759195781836</v>
      </c>
      <c r="L1857" s="33">
        <v>2503015</v>
      </c>
      <c r="M1857" s="33">
        <v>0</v>
      </c>
      <c r="N1857" s="33">
        <v>0</v>
      </c>
      <c r="O1857" s="33">
        <v>0</v>
      </c>
      <c r="P1857" s="33">
        <f t="shared" si="336"/>
        <v>2529576</v>
      </c>
      <c r="Q1857" s="33">
        <f t="shared" si="337"/>
        <v>524.75759195781836</v>
      </c>
      <c r="R1857" s="33">
        <f t="shared" si="338"/>
        <v>2503015</v>
      </c>
      <c r="S1857" s="33"/>
      <c r="T1857" s="30" t="str">
        <f t="shared" si="339"/>
        <v>COP</v>
      </c>
      <c r="U1857" s="33">
        <v>0</v>
      </c>
      <c r="V1857" s="33">
        <v>0</v>
      </c>
      <c r="W1857" s="33">
        <v>0</v>
      </c>
      <c r="X1857" s="33">
        <f t="shared" si="340"/>
        <v>2529576</v>
      </c>
      <c r="Y1857" s="33">
        <f t="shared" si="341"/>
        <v>524.75759195781836</v>
      </c>
      <c r="Z1857" s="33">
        <f t="shared" si="342"/>
        <v>2503015</v>
      </c>
      <c r="AA1857" s="34">
        <f t="shared" si="343"/>
        <v>3.6092182458356324E-06</v>
      </c>
      <c r="AB1857" s="33" t="s">
        <v>4987</v>
      </c>
      <c r="AC1857" s="35">
        <v>44965</v>
      </c>
      <c r="AD1857" s="33">
        <v>7</v>
      </c>
      <c r="AE1857" s="36">
        <f t="shared" si="333"/>
        <v>44972</v>
      </c>
    </row>
    <row r="1858" spans="2:31" ht="14.5" hidden="1">
      <c r="B1858" s="29" t="s">
        <v>2012</v>
      </c>
      <c r="C1858" s="30" t="str">
        <f t="shared" si="334"/>
        <v>(Proveedores estratégicos)</v>
      </c>
      <c r="D1858" s="30">
        <v>4</v>
      </c>
      <c r="E1858" s="30" t="s">
        <v>5301</v>
      </c>
      <c r="F1858" s="30" t="s">
        <v>5302</v>
      </c>
      <c r="G1858" s="30" t="s">
        <v>4770</v>
      </c>
      <c r="H1858" s="31" t="s">
        <v>2013</v>
      </c>
      <c r="I1858" s="31" t="s">
        <v>48</v>
      </c>
      <c r="J1858" s="32">
        <v>4234644</v>
      </c>
      <c r="K1858" s="33">
        <f t="shared" si="335"/>
        <v>879.27125590951493</v>
      </c>
      <c r="L1858" s="33">
        <v>4193992</v>
      </c>
      <c r="M1858" s="33">
        <v>0</v>
      </c>
      <c r="N1858" s="33">
        <v>0</v>
      </c>
      <c r="O1858" s="33">
        <v>0</v>
      </c>
      <c r="P1858" s="33">
        <f t="shared" si="336"/>
        <v>4234644</v>
      </c>
      <c r="Q1858" s="33">
        <f t="shared" si="337"/>
        <v>879.27125590951493</v>
      </c>
      <c r="R1858" s="33">
        <f t="shared" si="338"/>
        <v>4193992</v>
      </c>
      <c r="S1858" s="33"/>
      <c r="T1858" s="30" t="str">
        <f t="shared" si="339"/>
        <v>COP</v>
      </c>
      <c r="U1858" s="33">
        <v>0</v>
      </c>
      <c r="V1858" s="33">
        <v>0</v>
      </c>
      <c r="W1858" s="33">
        <v>0</v>
      </c>
      <c r="X1858" s="33">
        <f t="shared" si="340"/>
        <v>4234644</v>
      </c>
      <c r="Y1858" s="33">
        <f t="shared" si="341"/>
        <v>879.27125590951493</v>
      </c>
      <c r="Z1858" s="33">
        <f t="shared" si="342"/>
        <v>4193992</v>
      </c>
      <c r="AA1858" s="34">
        <f t="shared" si="343"/>
        <v>6.0475196709922539E-06</v>
      </c>
      <c r="AB1858" s="33" t="s">
        <v>4987</v>
      </c>
      <c r="AC1858" s="35">
        <v>44932</v>
      </c>
      <c r="AD1858" s="33">
        <v>30</v>
      </c>
      <c r="AE1858" s="36">
        <f t="shared" si="333"/>
        <v>44962</v>
      </c>
    </row>
    <row r="1859" spans="2:31" ht="14.5" hidden="1">
      <c r="B1859" s="29" t="s">
        <v>2012</v>
      </c>
      <c r="C1859" s="30" t="str">
        <f t="shared" si="334"/>
        <v>(Proveedores estratégicos)</v>
      </c>
      <c r="D1859" s="30">
        <v>4</v>
      </c>
      <c r="E1859" s="30" t="s">
        <v>5301</v>
      </c>
      <c r="F1859" s="30" t="s">
        <v>5302</v>
      </c>
      <c r="G1859" s="30" t="s">
        <v>4770</v>
      </c>
      <c r="H1859" s="31" t="s">
        <v>2014</v>
      </c>
      <c r="I1859" s="31" t="s">
        <v>48</v>
      </c>
      <c r="J1859" s="32">
        <v>42179868</v>
      </c>
      <c r="K1859" s="33">
        <f t="shared" si="335"/>
        <v>8781.2186966047138</v>
      </c>
      <c r="L1859" s="33">
        <v>41885096</v>
      </c>
      <c r="M1859" s="33">
        <v>0</v>
      </c>
      <c r="N1859" s="33">
        <v>0</v>
      </c>
      <c r="O1859" s="33">
        <v>0</v>
      </c>
      <c r="P1859" s="33">
        <f t="shared" si="336"/>
        <v>42179868</v>
      </c>
      <c r="Q1859" s="33">
        <f t="shared" si="337"/>
        <v>8781.2186966047138</v>
      </c>
      <c r="R1859" s="33">
        <f t="shared" si="338"/>
        <v>41885096</v>
      </c>
      <c r="S1859" s="33"/>
      <c r="T1859" s="30" t="str">
        <f t="shared" si="339"/>
        <v>COP</v>
      </c>
      <c r="U1859" s="33">
        <v>0</v>
      </c>
      <c r="V1859" s="33">
        <v>0</v>
      </c>
      <c r="W1859" s="33">
        <v>0</v>
      </c>
      <c r="X1859" s="33">
        <f t="shared" si="340"/>
        <v>42179868</v>
      </c>
      <c r="Y1859" s="33">
        <f t="shared" si="341"/>
        <v>8781.2186966047138</v>
      </c>
      <c r="Z1859" s="33">
        <f t="shared" si="342"/>
        <v>41885096</v>
      </c>
      <c r="AA1859" s="34">
        <f t="shared" si="343"/>
        <v>6.0396143335847791E-05</v>
      </c>
      <c r="AB1859" s="33" t="s">
        <v>4987</v>
      </c>
      <c r="AC1859" s="35">
        <v>44932</v>
      </c>
      <c r="AD1859" s="33">
        <v>30</v>
      </c>
      <c r="AE1859" s="36">
        <f t="shared" si="333"/>
        <v>44962</v>
      </c>
    </row>
    <row r="1860" spans="2:31" ht="14.5" hidden="1">
      <c r="B1860" s="29" t="s">
        <v>2012</v>
      </c>
      <c r="C1860" s="30" t="str">
        <f t="shared" si="334"/>
        <v>(Proveedores estratégicos)</v>
      </c>
      <c r="D1860" s="30">
        <v>4</v>
      </c>
      <c r="E1860" s="30" t="s">
        <v>5301</v>
      </c>
      <c r="F1860" s="30" t="s">
        <v>5302</v>
      </c>
      <c r="G1860" s="30" t="s">
        <v>4770</v>
      </c>
      <c r="H1860" s="31" t="s">
        <v>2015</v>
      </c>
      <c r="I1860" s="31" t="s">
        <v>48</v>
      </c>
      <c r="J1860" s="32">
        <v>71486037</v>
      </c>
      <c r="K1860" s="33">
        <f t="shared" si="335"/>
        <v>14842.984999528286</v>
      </c>
      <c r="L1860" s="33">
        <v>70798812</v>
      </c>
      <c r="M1860" s="33">
        <v>0</v>
      </c>
      <c r="N1860" s="33">
        <v>0</v>
      </c>
      <c r="O1860" s="33">
        <v>0</v>
      </c>
      <c r="P1860" s="33">
        <f t="shared" si="336"/>
        <v>71486037</v>
      </c>
      <c r="Q1860" s="33">
        <f t="shared" si="337"/>
        <v>14842.984999528286</v>
      </c>
      <c r="R1860" s="33">
        <f t="shared" si="338"/>
        <v>70798812</v>
      </c>
      <c r="S1860" s="33"/>
      <c r="T1860" s="30" t="str">
        <f t="shared" si="339"/>
        <v>COP</v>
      </c>
      <c r="U1860" s="33">
        <v>0</v>
      </c>
      <c r="V1860" s="33">
        <v>0</v>
      </c>
      <c r="W1860" s="33">
        <v>0</v>
      </c>
      <c r="X1860" s="33">
        <f t="shared" si="340"/>
        <v>71486037</v>
      </c>
      <c r="Y1860" s="33">
        <f t="shared" si="341"/>
        <v>14842.984999528286</v>
      </c>
      <c r="Z1860" s="33">
        <f t="shared" si="342"/>
        <v>70798812</v>
      </c>
      <c r="AA1860" s="34">
        <f t="shared" si="343"/>
        <v>0.00010208822721952794</v>
      </c>
      <c r="AB1860" s="33" t="s">
        <v>4987</v>
      </c>
      <c r="AC1860" s="35">
        <v>44932</v>
      </c>
      <c r="AD1860" s="33">
        <v>30</v>
      </c>
      <c r="AE1860" s="36">
        <f t="shared" si="333"/>
        <v>44962</v>
      </c>
    </row>
    <row r="1861" spans="2:31" ht="14.5" hidden="1">
      <c r="B1861" s="29" t="s">
        <v>2012</v>
      </c>
      <c r="C1861" s="30" t="str">
        <f t="shared" si="334"/>
        <v>(Proveedores estratégicos)</v>
      </c>
      <c r="D1861" s="30">
        <v>4</v>
      </c>
      <c r="E1861" s="30" t="s">
        <v>5301</v>
      </c>
      <c r="F1861" s="30" t="s">
        <v>5302</v>
      </c>
      <c r="G1861" s="30" t="s">
        <v>4770</v>
      </c>
      <c r="H1861" s="31" t="s">
        <v>2016</v>
      </c>
      <c r="I1861" s="31" t="s">
        <v>48</v>
      </c>
      <c r="J1861" s="32">
        <v>113540673</v>
      </c>
      <c r="K1861" s="33">
        <f t="shared" si="335"/>
        <v>23633.396438043124</v>
      </c>
      <c r="L1861" s="33">
        <v>112727756</v>
      </c>
      <c r="M1861" s="33">
        <v>0</v>
      </c>
      <c r="N1861" s="33">
        <v>0</v>
      </c>
      <c r="O1861" s="33">
        <v>0</v>
      </c>
      <c r="P1861" s="33">
        <f t="shared" si="336"/>
        <v>113540673</v>
      </c>
      <c r="Q1861" s="33">
        <f t="shared" si="337"/>
        <v>23633.396438043124</v>
      </c>
      <c r="R1861" s="33">
        <f t="shared" si="338"/>
        <v>112727756</v>
      </c>
      <c r="S1861" s="33"/>
      <c r="T1861" s="30" t="str">
        <f t="shared" si="339"/>
        <v>COP</v>
      </c>
      <c r="U1861" s="33">
        <v>0</v>
      </c>
      <c r="V1861" s="33">
        <v>0</v>
      </c>
      <c r="W1861" s="33">
        <v>0</v>
      </c>
      <c r="X1861" s="33">
        <f t="shared" si="340"/>
        <v>113540673</v>
      </c>
      <c r="Y1861" s="33">
        <f t="shared" si="341"/>
        <v>23633.396438043124</v>
      </c>
      <c r="Z1861" s="33">
        <f t="shared" si="342"/>
        <v>112727756</v>
      </c>
      <c r="AA1861" s="34">
        <f t="shared" si="343"/>
        <v>0.00016254759710481446</v>
      </c>
      <c r="AB1861" s="33" t="s">
        <v>4987</v>
      </c>
      <c r="AC1861" s="35">
        <v>44932</v>
      </c>
      <c r="AD1861" s="33">
        <v>30</v>
      </c>
      <c r="AE1861" s="36">
        <f t="shared" si="333"/>
        <v>44962</v>
      </c>
    </row>
    <row r="1862" spans="2:31" ht="14.5" hidden="1">
      <c r="B1862" s="29" t="s">
        <v>2012</v>
      </c>
      <c r="C1862" s="30" t="str">
        <f t="shared" si="334"/>
        <v>(Proveedores estratégicos)</v>
      </c>
      <c r="D1862" s="30">
        <v>4</v>
      </c>
      <c r="E1862" s="30" t="s">
        <v>5301</v>
      </c>
      <c r="F1862" s="30" t="s">
        <v>5302</v>
      </c>
      <c r="G1862" s="30" t="s">
        <v>4770</v>
      </c>
      <c r="H1862" s="31" t="s">
        <v>2017</v>
      </c>
      <c r="I1862" s="31" t="s">
        <v>48</v>
      </c>
      <c r="J1862" s="32">
        <v>113397060</v>
      </c>
      <c r="K1862" s="33">
        <f t="shared" si="335"/>
        <v>23607.540698344808</v>
      </c>
      <c r="L1862" s="33">
        <v>112604428</v>
      </c>
      <c r="M1862" s="33">
        <v>0</v>
      </c>
      <c r="N1862" s="33">
        <v>0</v>
      </c>
      <c r="O1862" s="33">
        <v>0</v>
      </c>
      <c r="P1862" s="33">
        <f t="shared" si="336"/>
        <v>113397060</v>
      </c>
      <c r="Q1862" s="33">
        <f t="shared" si="337"/>
        <v>23607.540698344808</v>
      </c>
      <c r="R1862" s="33">
        <f t="shared" si="338"/>
        <v>112604428</v>
      </c>
      <c r="S1862" s="33"/>
      <c r="T1862" s="30" t="str">
        <f t="shared" si="339"/>
        <v>COP</v>
      </c>
      <c r="U1862" s="33">
        <v>0</v>
      </c>
      <c r="V1862" s="33">
        <v>0</v>
      </c>
      <c r="W1862" s="33">
        <v>0</v>
      </c>
      <c r="X1862" s="33">
        <f t="shared" si="340"/>
        <v>113397060</v>
      </c>
      <c r="Y1862" s="33">
        <f t="shared" si="341"/>
        <v>23607.540698344808</v>
      </c>
      <c r="Z1862" s="33">
        <f t="shared" si="342"/>
        <v>112604428</v>
      </c>
      <c r="AA1862" s="34">
        <f t="shared" si="343"/>
        <v>0.00016236976450380232</v>
      </c>
      <c r="AB1862" s="33" t="s">
        <v>4987</v>
      </c>
      <c r="AC1862" s="35">
        <v>44936</v>
      </c>
      <c r="AD1862" s="33">
        <v>30</v>
      </c>
      <c r="AE1862" s="36">
        <f t="shared" si="333"/>
        <v>44966</v>
      </c>
    </row>
    <row r="1863" spans="2:31" ht="14.5" hidden="1">
      <c r="B1863" s="29" t="s">
        <v>2012</v>
      </c>
      <c r="C1863" s="30" t="str">
        <f t="shared" si="334"/>
        <v>(Proveedores estratégicos)</v>
      </c>
      <c r="D1863" s="30">
        <v>4</v>
      </c>
      <c r="E1863" s="30" t="s">
        <v>5301</v>
      </c>
      <c r="F1863" s="30" t="s">
        <v>5302</v>
      </c>
      <c r="G1863" s="30" t="s">
        <v>4770</v>
      </c>
      <c r="H1863" s="31" t="s">
        <v>2018</v>
      </c>
      <c r="I1863" s="31" t="s">
        <v>48</v>
      </c>
      <c r="J1863" s="32">
        <v>29358000</v>
      </c>
      <c r="K1863" s="33">
        <f t="shared" si="335"/>
        <v>6111.9123242869264</v>
      </c>
      <c r="L1863" s="33">
        <v>29152905</v>
      </c>
      <c r="M1863" s="33">
        <v>0</v>
      </c>
      <c r="N1863" s="33">
        <v>0</v>
      </c>
      <c r="O1863" s="33">
        <v>0</v>
      </c>
      <c r="P1863" s="33">
        <f t="shared" si="336"/>
        <v>29358000</v>
      </c>
      <c r="Q1863" s="33">
        <f t="shared" si="337"/>
        <v>6111.9123242869264</v>
      </c>
      <c r="R1863" s="33">
        <f t="shared" si="338"/>
        <v>29152905</v>
      </c>
      <c r="S1863" s="33"/>
      <c r="T1863" s="30" t="str">
        <f t="shared" si="339"/>
        <v>COP</v>
      </c>
      <c r="U1863" s="33">
        <v>0</v>
      </c>
      <c r="V1863" s="33">
        <v>0</v>
      </c>
      <c r="W1863" s="33">
        <v>0</v>
      </c>
      <c r="X1863" s="33">
        <f t="shared" si="340"/>
        <v>29358000</v>
      </c>
      <c r="Y1863" s="33">
        <f t="shared" si="341"/>
        <v>6111.9123242869264</v>
      </c>
      <c r="Z1863" s="33">
        <f t="shared" si="342"/>
        <v>29152905</v>
      </c>
      <c r="AA1863" s="34">
        <f t="shared" si="343"/>
        <v>4.2036982057683569E-05</v>
      </c>
      <c r="AB1863" s="33" t="s">
        <v>4987</v>
      </c>
      <c r="AC1863" s="35">
        <v>44936</v>
      </c>
      <c r="AD1863" s="33">
        <v>30</v>
      </c>
      <c r="AE1863" s="36">
        <f t="shared" si="333"/>
        <v>44966</v>
      </c>
    </row>
    <row r="1864" spans="2:31" ht="14.5" hidden="1">
      <c r="B1864" s="29" t="s">
        <v>2012</v>
      </c>
      <c r="C1864" s="30" t="str">
        <f t="shared" si="334"/>
        <v>(Proveedores estratégicos)</v>
      </c>
      <c r="D1864" s="30">
        <v>4</v>
      </c>
      <c r="E1864" s="30" t="s">
        <v>5301</v>
      </c>
      <c r="F1864" s="30" t="s">
        <v>5302</v>
      </c>
      <c r="G1864" s="30" t="s">
        <v>4770</v>
      </c>
      <c r="H1864" s="31" t="s">
        <v>2019</v>
      </c>
      <c r="I1864" s="31" t="s">
        <v>48</v>
      </c>
      <c r="J1864" s="32">
        <v>9940824</v>
      </c>
      <c r="K1864" s="33">
        <f t="shared" si="335"/>
        <v>2064.0846148201722</v>
      </c>
      <c r="L1864" s="33">
        <v>9845374</v>
      </c>
      <c r="M1864" s="33">
        <v>0</v>
      </c>
      <c r="N1864" s="33">
        <v>0</v>
      </c>
      <c r="O1864" s="33">
        <v>0</v>
      </c>
      <c r="P1864" s="33">
        <f t="shared" si="336"/>
        <v>9940824</v>
      </c>
      <c r="Q1864" s="33">
        <f t="shared" si="337"/>
        <v>2064.0846148201722</v>
      </c>
      <c r="R1864" s="33">
        <f t="shared" si="338"/>
        <v>9845374</v>
      </c>
      <c r="S1864" s="33"/>
      <c r="T1864" s="30" t="str">
        <f t="shared" si="339"/>
        <v>COP</v>
      </c>
      <c r="U1864" s="33">
        <v>0</v>
      </c>
      <c r="V1864" s="33">
        <v>0</v>
      </c>
      <c r="W1864" s="33">
        <v>0</v>
      </c>
      <c r="X1864" s="33">
        <f t="shared" si="340"/>
        <v>9940824</v>
      </c>
      <c r="Y1864" s="33">
        <f t="shared" si="341"/>
        <v>2064.0846148201722</v>
      </c>
      <c r="Z1864" s="33">
        <f t="shared" si="342"/>
        <v>9845374</v>
      </c>
      <c r="AA1864" s="34">
        <f t="shared" si="343"/>
        <v>1.4196520387562896E-05</v>
      </c>
      <c r="AB1864" s="33" t="s">
        <v>4987</v>
      </c>
      <c r="AC1864" s="35">
        <v>44936</v>
      </c>
      <c r="AD1864" s="33">
        <v>30</v>
      </c>
      <c r="AE1864" s="36">
        <f t="shared" si="333"/>
        <v>44966</v>
      </c>
    </row>
    <row r="1865" spans="2:31" ht="14.5" hidden="1">
      <c r="B1865" s="29" t="s">
        <v>2012</v>
      </c>
      <c r="C1865" s="30" t="str">
        <f t="shared" si="334"/>
        <v>(Proveedores estratégicos)</v>
      </c>
      <c r="D1865" s="30">
        <v>4</v>
      </c>
      <c r="E1865" s="30" t="s">
        <v>5301</v>
      </c>
      <c r="F1865" s="30" t="s">
        <v>5302</v>
      </c>
      <c r="G1865" s="30" t="s">
        <v>4770</v>
      </c>
      <c r="H1865" s="31" t="s">
        <v>2020</v>
      </c>
      <c r="I1865" s="31" t="s">
        <v>48</v>
      </c>
      <c r="J1865" s="32">
        <v>29352450</v>
      </c>
      <c r="K1865" s="33">
        <f t="shared" si="335"/>
        <v>6110.7330419195569</v>
      </c>
      <c r="L1865" s="33">
        <v>29147280</v>
      </c>
      <c r="M1865" s="33">
        <v>0</v>
      </c>
      <c r="N1865" s="33">
        <v>0</v>
      </c>
      <c r="O1865" s="33">
        <v>0</v>
      </c>
      <c r="P1865" s="33">
        <f t="shared" si="336"/>
        <v>29352450</v>
      </c>
      <c r="Q1865" s="33">
        <f t="shared" si="337"/>
        <v>6110.7330419195569</v>
      </c>
      <c r="R1865" s="33">
        <f t="shared" si="338"/>
        <v>29147280</v>
      </c>
      <c r="S1865" s="33"/>
      <c r="T1865" s="30" t="str">
        <f t="shared" si="339"/>
        <v>COP</v>
      </c>
      <c r="U1865" s="33">
        <v>0</v>
      </c>
      <c r="V1865" s="33">
        <v>0</v>
      </c>
      <c r="W1865" s="33">
        <v>0</v>
      </c>
      <c r="X1865" s="33">
        <f t="shared" si="340"/>
        <v>29352450</v>
      </c>
      <c r="Y1865" s="33">
        <f t="shared" si="341"/>
        <v>6110.7330419195569</v>
      </c>
      <c r="Z1865" s="33">
        <f t="shared" si="342"/>
        <v>29147280</v>
      </c>
      <c r="AA1865" s="34">
        <f t="shared" si="343"/>
        <v>4.2028871098447279E-05</v>
      </c>
      <c r="AB1865" s="33" t="s">
        <v>4987</v>
      </c>
      <c r="AC1865" s="35">
        <v>44937</v>
      </c>
      <c r="AD1865" s="33">
        <v>30</v>
      </c>
      <c r="AE1865" s="36">
        <f t="shared" si="333"/>
        <v>44967</v>
      </c>
    </row>
    <row r="1866" spans="2:31" ht="14.5" hidden="1">
      <c r="B1866" s="29" t="s">
        <v>2012</v>
      </c>
      <c r="C1866" s="30" t="str">
        <f t="shared" si="334"/>
        <v>(Proveedores estratégicos)</v>
      </c>
      <c r="D1866" s="30">
        <v>4</v>
      </c>
      <c r="E1866" s="30" t="s">
        <v>5301</v>
      </c>
      <c r="F1866" s="30" t="s">
        <v>5302</v>
      </c>
      <c r="G1866" s="30" t="s">
        <v>4770</v>
      </c>
      <c r="H1866" s="31" t="s">
        <v>2021</v>
      </c>
      <c r="I1866" s="31" t="s">
        <v>48</v>
      </c>
      <c r="J1866" s="32">
        <v>34464646</v>
      </c>
      <c r="K1866" s="33">
        <f t="shared" si="335"/>
        <v>7174.9847479480477</v>
      </c>
      <c r="L1866" s="33">
        <v>34223601</v>
      </c>
      <c r="M1866" s="33">
        <v>0</v>
      </c>
      <c r="N1866" s="33">
        <v>0</v>
      </c>
      <c r="O1866" s="33">
        <v>0</v>
      </c>
      <c r="P1866" s="33">
        <f t="shared" si="336"/>
        <v>34464646</v>
      </c>
      <c r="Q1866" s="33">
        <f t="shared" si="337"/>
        <v>7174.9847479480477</v>
      </c>
      <c r="R1866" s="33">
        <f t="shared" si="338"/>
        <v>34223601</v>
      </c>
      <c r="S1866" s="33"/>
      <c r="T1866" s="30" t="str">
        <f t="shared" si="339"/>
        <v>COP</v>
      </c>
      <c r="U1866" s="33">
        <v>0</v>
      </c>
      <c r="V1866" s="33">
        <v>0</v>
      </c>
      <c r="W1866" s="33">
        <v>0</v>
      </c>
      <c r="X1866" s="33">
        <f t="shared" si="340"/>
        <v>34464646</v>
      </c>
      <c r="Y1866" s="33">
        <f t="shared" si="341"/>
        <v>7174.9847479480477</v>
      </c>
      <c r="Z1866" s="33">
        <f t="shared" si="342"/>
        <v>34223601</v>
      </c>
      <c r="AA1866" s="34">
        <f t="shared" si="343"/>
        <v>4.9348663578683548E-05</v>
      </c>
      <c r="AB1866" s="33" t="s">
        <v>4987</v>
      </c>
      <c r="AC1866" s="35">
        <v>44938</v>
      </c>
      <c r="AD1866" s="33">
        <v>30</v>
      </c>
      <c r="AE1866" s="36">
        <f t="shared" si="333"/>
        <v>44968</v>
      </c>
    </row>
    <row r="1867" spans="2:31" ht="14.5" hidden="1">
      <c r="B1867" s="29" t="s">
        <v>2012</v>
      </c>
      <c r="C1867" s="30" t="str">
        <f t="shared" si="334"/>
        <v>(Proveedores estratégicos)</v>
      </c>
      <c r="D1867" s="30">
        <v>4</v>
      </c>
      <c r="E1867" s="30" t="s">
        <v>5301</v>
      </c>
      <c r="F1867" s="30" t="s">
        <v>5302</v>
      </c>
      <c r="G1867" s="30" t="s">
        <v>4770</v>
      </c>
      <c r="H1867" s="31" t="s">
        <v>2022</v>
      </c>
      <c r="I1867" s="31" t="s">
        <v>48</v>
      </c>
      <c r="J1867" s="32">
        <v>14054276</v>
      </c>
      <c r="K1867" s="33">
        <f t="shared" si="335"/>
        <v>2925.8670608090397</v>
      </c>
      <c r="L1867" s="33">
        <v>13955947</v>
      </c>
      <c r="M1867" s="33">
        <v>0</v>
      </c>
      <c r="N1867" s="33">
        <v>0</v>
      </c>
      <c r="O1867" s="33">
        <v>0</v>
      </c>
      <c r="P1867" s="33">
        <f t="shared" si="336"/>
        <v>14054276</v>
      </c>
      <c r="Q1867" s="33">
        <f t="shared" si="337"/>
        <v>2925.8670608090397</v>
      </c>
      <c r="R1867" s="33">
        <f t="shared" si="338"/>
        <v>13955947</v>
      </c>
      <c r="S1867" s="33"/>
      <c r="T1867" s="30" t="str">
        <f t="shared" si="339"/>
        <v>COP</v>
      </c>
      <c r="U1867" s="33">
        <v>0</v>
      </c>
      <c r="V1867" s="33">
        <v>0</v>
      </c>
      <c r="W1867" s="33">
        <v>0</v>
      </c>
      <c r="X1867" s="33">
        <f t="shared" si="340"/>
        <v>14054276</v>
      </c>
      <c r="Y1867" s="33">
        <f t="shared" si="341"/>
        <v>2925.8670608090397</v>
      </c>
      <c r="Z1867" s="33">
        <f t="shared" si="342"/>
        <v>13955947</v>
      </c>
      <c r="AA1867" s="34">
        <f t="shared" si="343"/>
        <v>2.0123754172593876E-05</v>
      </c>
      <c r="AB1867" s="33" t="s">
        <v>4987</v>
      </c>
      <c r="AC1867" s="35">
        <v>44939</v>
      </c>
      <c r="AD1867" s="33">
        <v>30</v>
      </c>
      <c r="AE1867" s="36">
        <f t="shared" si="333"/>
        <v>44969</v>
      </c>
    </row>
    <row r="1868" spans="2:31" ht="14.5" hidden="1">
      <c r="B1868" s="29" t="s">
        <v>2012</v>
      </c>
      <c r="C1868" s="30" t="str">
        <f t="shared" si="334"/>
        <v>(Proveedores estratégicos)</v>
      </c>
      <c r="D1868" s="30">
        <v>4</v>
      </c>
      <c r="E1868" s="30" t="s">
        <v>5301</v>
      </c>
      <c r="F1868" s="30" t="s">
        <v>5302</v>
      </c>
      <c r="G1868" s="30" t="s">
        <v>4770</v>
      </c>
      <c r="H1868" s="31" t="s">
        <v>2023</v>
      </c>
      <c r="I1868" s="31" t="s">
        <v>48</v>
      </c>
      <c r="J1868" s="32">
        <v>7949084</v>
      </c>
      <c r="K1868" s="33">
        <f t="shared" si="335"/>
        <v>1650.5013784500559</v>
      </c>
      <c r="L1868" s="33">
        <v>7872644</v>
      </c>
      <c r="M1868" s="33">
        <v>0</v>
      </c>
      <c r="N1868" s="33">
        <v>0</v>
      </c>
      <c r="O1868" s="33">
        <v>0</v>
      </c>
      <c r="P1868" s="33">
        <f t="shared" si="336"/>
        <v>7949084</v>
      </c>
      <c r="Q1868" s="33">
        <f t="shared" si="337"/>
        <v>1650.5013784500559</v>
      </c>
      <c r="R1868" s="33">
        <f t="shared" si="338"/>
        <v>7872644</v>
      </c>
      <c r="S1868" s="33"/>
      <c r="T1868" s="30" t="str">
        <f t="shared" si="339"/>
        <v>COP</v>
      </c>
      <c r="U1868" s="33">
        <v>0</v>
      </c>
      <c r="V1868" s="33">
        <v>0</v>
      </c>
      <c r="W1868" s="33">
        <v>0</v>
      </c>
      <c r="X1868" s="33">
        <f t="shared" si="340"/>
        <v>7949084</v>
      </c>
      <c r="Y1868" s="33">
        <f t="shared" si="341"/>
        <v>1650.5013784500559</v>
      </c>
      <c r="Z1868" s="33">
        <f t="shared" si="342"/>
        <v>7872644</v>
      </c>
      <c r="AA1868" s="34">
        <f t="shared" si="343"/>
        <v>1.1351945700592452E-05</v>
      </c>
      <c r="AB1868" s="33" t="s">
        <v>4987</v>
      </c>
      <c r="AC1868" s="35">
        <v>44939</v>
      </c>
      <c r="AD1868" s="33">
        <v>30</v>
      </c>
      <c r="AE1868" s="36">
        <f t="shared" si="333"/>
        <v>44969</v>
      </c>
    </row>
    <row r="1869" spans="2:31" ht="14.5" hidden="1">
      <c r="B1869" s="29" t="s">
        <v>2012</v>
      </c>
      <c r="C1869" s="30" t="str">
        <f t="shared" si="334"/>
        <v>(Proveedores estratégicos)</v>
      </c>
      <c r="D1869" s="30">
        <v>4</v>
      </c>
      <c r="E1869" s="30" t="s">
        <v>5301</v>
      </c>
      <c r="F1869" s="30" t="s">
        <v>5302</v>
      </c>
      <c r="G1869" s="30" t="s">
        <v>4770</v>
      </c>
      <c r="H1869" s="31" t="s">
        <v>2024</v>
      </c>
      <c r="I1869" s="31" t="s">
        <v>48</v>
      </c>
      <c r="J1869" s="32">
        <v>64362310</v>
      </c>
      <c r="K1869" s="33">
        <f t="shared" si="335"/>
        <v>13399.134983280395</v>
      </c>
      <c r="L1869" s="33">
        <v>63911864</v>
      </c>
      <c r="M1869" s="33">
        <v>0</v>
      </c>
      <c r="N1869" s="33">
        <v>0</v>
      </c>
      <c r="O1869" s="33">
        <v>0</v>
      </c>
      <c r="P1869" s="33">
        <f t="shared" si="336"/>
        <v>64362310</v>
      </c>
      <c r="Q1869" s="33">
        <f t="shared" si="337"/>
        <v>13399.134983280395</v>
      </c>
      <c r="R1869" s="33">
        <f t="shared" si="338"/>
        <v>63911864</v>
      </c>
      <c r="S1869" s="33"/>
      <c r="T1869" s="30" t="str">
        <f t="shared" si="339"/>
        <v>COP</v>
      </c>
      <c r="U1869" s="33">
        <v>0</v>
      </c>
      <c r="V1869" s="33">
        <v>0</v>
      </c>
      <c r="W1869" s="33">
        <v>0</v>
      </c>
      <c r="X1869" s="33">
        <f t="shared" si="340"/>
        <v>64362310</v>
      </c>
      <c r="Y1869" s="33">
        <f t="shared" si="341"/>
        <v>13399.134983280395</v>
      </c>
      <c r="Z1869" s="33">
        <f t="shared" si="342"/>
        <v>63911864</v>
      </c>
      <c r="AA1869" s="34">
        <f t="shared" si="343"/>
        <v>9.215760419900221E-05</v>
      </c>
      <c r="AB1869" s="33" t="s">
        <v>4987</v>
      </c>
      <c r="AC1869" s="35">
        <v>44942</v>
      </c>
      <c r="AD1869" s="33">
        <v>30</v>
      </c>
      <c r="AE1869" s="36">
        <f t="shared" si="333"/>
        <v>44972</v>
      </c>
    </row>
    <row r="1870" spans="2:31" ht="14.5" hidden="1">
      <c r="B1870" s="29" t="s">
        <v>2012</v>
      </c>
      <c r="C1870" s="30" t="str">
        <f t="shared" si="334"/>
        <v>(Proveedores estratégicos)</v>
      </c>
      <c r="D1870" s="30">
        <v>4</v>
      </c>
      <c r="E1870" s="30" t="s">
        <v>5301</v>
      </c>
      <c r="F1870" s="30" t="s">
        <v>5302</v>
      </c>
      <c r="G1870" s="30" t="s">
        <v>4770</v>
      </c>
      <c r="H1870" s="31" t="s">
        <v>2025</v>
      </c>
      <c r="I1870" s="31" t="s">
        <v>48</v>
      </c>
      <c r="J1870" s="32">
        <v>9785580</v>
      </c>
      <c r="K1870" s="33">
        <f t="shared" si="335"/>
        <v>2031.8142079939619</v>
      </c>
      <c r="L1870" s="33">
        <v>9691449</v>
      </c>
      <c r="M1870" s="33">
        <v>0</v>
      </c>
      <c r="N1870" s="33">
        <v>0</v>
      </c>
      <c r="O1870" s="33">
        <v>0</v>
      </c>
      <c r="P1870" s="33">
        <f t="shared" si="336"/>
        <v>9785580</v>
      </c>
      <c r="Q1870" s="33">
        <f t="shared" si="337"/>
        <v>2031.8142079939619</v>
      </c>
      <c r="R1870" s="33">
        <f t="shared" si="338"/>
        <v>9691449</v>
      </c>
      <c r="S1870" s="33"/>
      <c r="T1870" s="30" t="str">
        <f t="shared" si="339"/>
        <v>COP</v>
      </c>
      <c r="U1870" s="33">
        <v>0</v>
      </c>
      <c r="V1870" s="33">
        <v>0</v>
      </c>
      <c r="W1870" s="33">
        <v>0</v>
      </c>
      <c r="X1870" s="33">
        <f t="shared" si="340"/>
        <v>9785580</v>
      </c>
      <c r="Y1870" s="33">
        <f t="shared" si="341"/>
        <v>2031.8142079939619</v>
      </c>
      <c r="Z1870" s="33">
        <f t="shared" si="342"/>
        <v>9691449</v>
      </c>
      <c r="AA1870" s="34">
        <f t="shared" si="343"/>
        <v>1.3974568494150252E-05</v>
      </c>
      <c r="AB1870" s="33" t="s">
        <v>4987</v>
      </c>
      <c r="AC1870" s="35">
        <v>44942</v>
      </c>
      <c r="AD1870" s="33">
        <v>30</v>
      </c>
      <c r="AE1870" s="36">
        <f t="shared" si="333"/>
        <v>44972</v>
      </c>
    </row>
    <row r="1871" spans="2:31" ht="14.5" hidden="1">
      <c r="B1871" s="29" t="s">
        <v>2012</v>
      </c>
      <c r="C1871" s="30" t="str">
        <f t="shared" si="334"/>
        <v>(Proveedores estratégicos)</v>
      </c>
      <c r="D1871" s="30">
        <v>4</v>
      </c>
      <c r="E1871" s="30" t="s">
        <v>5301</v>
      </c>
      <c r="F1871" s="30" t="s">
        <v>5302</v>
      </c>
      <c r="G1871" s="30" t="s">
        <v>4770</v>
      </c>
      <c r="H1871" s="31" t="s">
        <v>2026</v>
      </c>
      <c r="I1871" s="31" t="s">
        <v>48</v>
      </c>
      <c r="J1871" s="32">
        <v>13241718</v>
      </c>
      <c r="K1871" s="33">
        <f t="shared" si="335"/>
        <v>2756.6996865729529</v>
      </c>
      <c r="L1871" s="33">
        <v>13149044</v>
      </c>
      <c r="M1871" s="33">
        <v>0</v>
      </c>
      <c r="N1871" s="33">
        <v>0</v>
      </c>
      <c r="O1871" s="33">
        <v>0</v>
      </c>
      <c r="P1871" s="33">
        <f t="shared" si="336"/>
        <v>13241718</v>
      </c>
      <c r="Q1871" s="33">
        <f t="shared" si="337"/>
        <v>2756.6996865729529</v>
      </c>
      <c r="R1871" s="33">
        <f t="shared" si="338"/>
        <v>13149044</v>
      </c>
      <c r="S1871" s="33"/>
      <c r="T1871" s="30" t="str">
        <f t="shared" si="339"/>
        <v>COP</v>
      </c>
      <c r="U1871" s="33">
        <v>0</v>
      </c>
      <c r="V1871" s="33">
        <v>0</v>
      </c>
      <c r="W1871" s="33">
        <v>0</v>
      </c>
      <c r="X1871" s="33">
        <f t="shared" si="340"/>
        <v>13241718</v>
      </c>
      <c r="Y1871" s="33">
        <f t="shared" si="341"/>
        <v>2756.6996865729529</v>
      </c>
      <c r="Z1871" s="33">
        <f t="shared" si="342"/>
        <v>13149044</v>
      </c>
      <c r="AA1871" s="34">
        <f t="shared" si="343"/>
        <v>1.8960241756479905E-05</v>
      </c>
      <c r="AB1871" s="33" t="s">
        <v>4987</v>
      </c>
      <c r="AC1871" s="35">
        <v>44942</v>
      </c>
      <c r="AD1871" s="33">
        <v>30</v>
      </c>
      <c r="AE1871" s="36">
        <f t="shared" si="333"/>
        <v>44972</v>
      </c>
    </row>
    <row r="1872" spans="2:31" ht="14.5" hidden="1">
      <c r="B1872" s="29" t="s">
        <v>2012</v>
      </c>
      <c r="C1872" s="30" t="str">
        <f t="shared" si="334"/>
        <v>(Proveedores estratégicos)</v>
      </c>
      <c r="D1872" s="30">
        <v>4</v>
      </c>
      <c r="E1872" s="30" t="s">
        <v>5301</v>
      </c>
      <c r="F1872" s="30" t="s">
        <v>5302</v>
      </c>
      <c r="G1872" s="30" t="s">
        <v>4770</v>
      </c>
      <c r="H1872" s="31" t="s">
        <v>2027</v>
      </c>
      <c r="I1872" s="31" t="s">
        <v>48</v>
      </c>
      <c r="J1872" s="32">
        <v>78141266</v>
      </c>
      <c r="K1872" s="33">
        <f t="shared" si="335"/>
        <v>16266.688889587722</v>
      </c>
      <c r="L1872" s="33">
        <v>77589666</v>
      </c>
      <c r="M1872" s="33">
        <v>0</v>
      </c>
      <c r="N1872" s="33">
        <v>0</v>
      </c>
      <c r="O1872" s="33">
        <v>0</v>
      </c>
      <c r="P1872" s="33">
        <f t="shared" si="336"/>
        <v>78141266</v>
      </c>
      <c r="Q1872" s="33">
        <f t="shared" si="337"/>
        <v>16266.688889587722</v>
      </c>
      <c r="R1872" s="33">
        <f t="shared" si="338"/>
        <v>77589666</v>
      </c>
      <c r="S1872" s="33"/>
      <c r="T1872" s="30" t="str">
        <f t="shared" si="339"/>
        <v>COP</v>
      </c>
      <c r="U1872" s="33">
        <v>0</v>
      </c>
      <c r="V1872" s="33">
        <v>0</v>
      </c>
      <c r="W1872" s="33">
        <v>0</v>
      </c>
      <c r="X1872" s="33">
        <f t="shared" si="340"/>
        <v>78141266</v>
      </c>
      <c r="Y1872" s="33">
        <f t="shared" si="341"/>
        <v>16266.688889587722</v>
      </c>
      <c r="Z1872" s="33">
        <f t="shared" si="342"/>
        <v>77589666</v>
      </c>
      <c r="AA1872" s="34">
        <f t="shared" si="343"/>
        <v>0.00011188028765927995</v>
      </c>
      <c r="AB1872" s="33" t="s">
        <v>4987</v>
      </c>
      <c r="AC1872" s="35">
        <v>44944</v>
      </c>
      <c r="AD1872" s="33">
        <v>30</v>
      </c>
      <c r="AE1872" s="36">
        <f t="shared" si="333"/>
        <v>44974</v>
      </c>
    </row>
    <row r="1873" spans="2:31" ht="14.5" hidden="1">
      <c r="B1873" s="29" t="s">
        <v>2012</v>
      </c>
      <c r="C1873" s="30" t="str">
        <f t="shared" si="334"/>
        <v>(Proveedores estratégicos)</v>
      </c>
      <c r="D1873" s="30">
        <v>4</v>
      </c>
      <c r="E1873" s="30" t="s">
        <v>5301</v>
      </c>
      <c r="F1873" s="30" t="s">
        <v>5302</v>
      </c>
      <c r="G1873" s="30" t="s">
        <v>4770</v>
      </c>
      <c r="H1873" s="31" t="s">
        <v>2028</v>
      </c>
      <c r="I1873" s="31" t="s">
        <v>48</v>
      </c>
      <c r="J1873" s="32">
        <v>7991557</v>
      </c>
      <c r="K1873" s="33">
        <f t="shared" si="335"/>
        <v>1659.3150728010314</v>
      </c>
      <c r="L1873" s="33">
        <v>7914684</v>
      </c>
      <c r="M1873" s="33">
        <v>0</v>
      </c>
      <c r="N1873" s="33">
        <v>0</v>
      </c>
      <c r="O1873" s="33">
        <v>0</v>
      </c>
      <c r="P1873" s="33">
        <f t="shared" si="336"/>
        <v>7991557</v>
      </c>
      <c r="Q1873" s="33">
        <f t="shared" si="337"/>
        <v>1659.3150728010314</v>
      </c>
      <c r="R1873" s="33">
        <f t="shared" si="338"/>
        <v>7914684</v>
      </c>
      <c r="S1873" s="33"/>
      <c r="T1873" s="30" t="str">
        <f t="shared" si="339"/>
        <v>COP</v>
      </c>
      <c r="U1873" s="33">
        <v>0</v>
      </c>
      <c r="V1873" s="33">
        <v>0</v>
      </c>
      <c r="W1873" s="33">
        <v>0</v>
      </c>
      <c r="X1873" s="33">
        <f t="shared" si="340"/>
        <v>7991557</v>
      </c>
      <c r="Y1873" s="33">
        <f t="shared" si="341"/>
        <v>1659.3150728010314</v>
      </c>
      <c r="Z1873" s="33">
        <f t="shared" si="342"/>
        <v>7914684</v>
      </c>
      <c r="AA1873" s="34">
        <f t="shared" si="343"/>
        <v>1.1412565207489107E-05</v>
      </c>
      <c r="AB1873" s="33" t="s">
        <v>4987</v>
      </c>
      <c r="AC1873" s="35">
        <v>44944</v>
      </c>
      <c r="AD1873" s="33">
        <v>30</v>
      </c>
      <c r="AE1873" s="36">
        <f t="shared" si="333"/>
        <v>44974</v>
      </c>
    </row>
    <row r="1874" spans="2:31" ht="14.5" hidden="1">
      <c r="B1874" s="29" t="s">
        <v>2012</v>
      </c>
      <c r="C1874" s="30" t="str">
        <f t="shared" si="334"/>
        <v>(Proveedores estratégicos)</v>
      </c>
      <c r="D1874" s="30">
        <v>4</v>
      </c>
      <c r="E1874" s="30" t="s">
        <v>5301</v>
      </c>
      <c r="F1874" s="30" t="s">
        <v>5302</v>
      </c>
      <c r="G1874" s="30" t="s">
        <v>4770</v>
      </c>
      <c r="H1874" s="31" t="s">
        <v>2029</v>
      </c>
      <c r="I1874" s="31" t="s">
        <v>48</v>
      </c>
      <c r="J1874" s="32">
        <v>39419623</v>
      </c>
      <c r="K1874" s="33">
        <f t="shared" si="335"/>
        <v>8206.1559587827705</v>
      </c>
      <c r="L1874" s="33">
        <v>39142133</v>
      </c>
      <c r="M1874" s="33">
        <v>0</v>
      </c>
      <c r="N1874" s="33">
        <v>0</v>
      </c>
      <c r="O1874" s="33">
        <v>0</v>
      </c>
      <c r="P1874" s="33">
        <f t="shared" si="336"/>
        <v>39419623</v>
      </c>
      <c r="Q1874" s="33">
        <f t="shared" si="337"/>
        <v>8206.1559587827705</v>
      </c>
      <c r="R1874" s="33">
        <f t="shared" si="338"/>
        <v>39142133</v>
      </c>
      <c r="S1874" s="33"/>
      <c r="T1874" s="30" t="str">
        <f t="shared" si="339"/>
        <v>COP</v>
      </c>
      <c r="U1874" s="33">
        <v>0</v>
      </c>
      <c r="V1874" s="33">
        <v>0</v>
      </c>
      <c r="W1874" s="33">
        <v>0</v>
      </c>
      <c r="X1874" s="33">
        <f t="shared" si="340"/>
        <v>39419623</v>
      </c>
      <c r="Y1874" s="33">
        <f t="shared" si="341"/>
        <v>8206.1559587827705</v>
      </c>
      <c r="Z1874" s="33">
        <f t="shared" si="342"/>
        <v>39142133</v>
      </c>
      <c r="AA1874" s="34">
        <f t="shared" si="343"/>
        <v>5.6440932477242457E-05</v>
      </c>
      <c r="AB1874" s="33" t="s">
        <v>4987</v>
      </c>
      <c r="AC1874" s="35">
        <v>44945</v>
      </c>
      <c r="AD1874" s="33">
        <v>30</v>
      </c>
      <c r="AE1874" s="36">
        <f t="shared" si="333"/>
        <v>44975</v>
      </c>
    </row>
    <row r="1875" spans="2:31" ht="14.5" hidden="1">
      <c r="B1875" s="29" t="s">
        <v>2012</v>
      </c>
      <c r="C1875" s="30" t="str">
        <f t="shared" si="334"/>
        <v>(Proveedores estratégicos)</v>
      </c>
      <c r="D1875" s="30">
        <v>4</v>
      </c>
      <c r="E1875" s="30" t="s">
        <v>5301</v>
      </c>
      <c r="F1875" s="30" t="s">
        <v>5302</v>
      </c>
      <c r="G1875" s="30" t="s">
        <v>4770</v>
      </c>
      <c r="H1875" s="31" t="s">
        <v>2030</v>
      </c>
      <c r="I1875" s="31" t="s">
        <v>48</v>
      </c>
      <c r="J1875" s="32">
        <v>34353990</v>
      </c>
      <c r="K1875" s="33">
        <f t="shared" si="335"/>
        <v>7151.6248938645867</v>
      </c>
      <c r="L1875" s="33">
        <v>34112178</v>
      </c>
      <c r="M1875" s="33">
        <v>0</v>
      </c>
      <c r="N1875" s="33">
        <v>0</v>
      </c>
      <c r="O1875" s="33">
        <v>0</v>
      </c>
      <c r="P1875" s="33">
        <f t="shared" si="336"/>
        <v>34353990</v>
      </c>
      <c r="Q1875" s="33">
        <f t="shared" si="337"/>
        <v>7151.6248938645867</v>
      </c>
      <c r="R1875" s="33">
        <f t="shared" si="338"/>
        <v>34112178</v>
      </c>
      <c r="S1875" s="33"/>
      <c r="T1875" s="30" t="str">
        <f t="shared" si="339"/>
        <v>COP</v>
      </c>
      <c r="U1875" s="33">
        <v>0</v>
      </c>
      <c r="V1875" s="33">
        <v>0</v>
      </c>
      <c r="W1875" s="33">
        <v>0</v>
      </c>
      <c r="X1875" s="33">
        <f t="shared" si="340"/>
        <v>34353990</v>
      </c>
      <c r="Y1875" s="33">
        <f t="shared" si="341"/>
        <v>7151.6248938645867</v>
      </c>
      <c r="Z1875" s="33">
        <f t="shared" si="342"/>
        <v>34112178</v>
      </c>
      <c r="AA1875" s="34">
        <f t="shared" si="343"/>
        <v>4.9187997372286162E-05</v>
      </c>
      <c r="AB1875" s="33" t="s">
        <v>4987</v>
      </c>
      <c r="AC1875" s="35">
        <v>44946</v>
      </c>
      <c r="AD1875" s="33">
        <v>30</v>
      </c>
      <c r="AE1875" s="36">
        <f t="shared" si="333"/>
        <v>44976</v>
      </c>
    </row>
    <row r="1876" spans="2:31" ht="14.5" hidden="1">
      <c r="B1876" s="29" t="s">
        <v>2012</v>
      </c>
      <c r="C1876" s="30" t="str">
        <f t="shared" si="334"/>
        <v>(Proveedores estratégicos)</v>
      </c>
      <c r="D1876" s="30">
        <v>4</v>
      </c>
      <c r="E1876" s="30" t="s">
        <v>5301</v>
      </c>
      <c r="F1876" s="30" t="s">
        <v>5302</v>
      </c>
      <c r="G1876" s="30" t="s">
        <v>4770</v>
      </c>
      <c r="H1876" s="31" t="s">
        <v>2031</v>
      </c>
      <c r="I1876" s="31" t="s">
        <v>48</v>
      </c>
      <c r="J1876" s="32">
        <v>3633840</v>
      </c>
      <c r="K1876" s="33">
        <f t="shared" si="335"/>
        <v>754.52309821063545</v>
      </c>
      <c r="L1876" s="33">
        <v>3598962</v>
      </c>
      <c r="M1876" s="33">
        <v>0</v>
      </c>
      <c r="N1876" s="33">
        <v>0</v>
      </c>
      <c r="O1876" s="33">
        <v>0</v>
      </c>
      <c r="P1876" s="33">
        <f t="shared" si="336"/>
        <v>3633840</v>
      </c>
      <c r="Q1876" s="33">
        <f t="shared" si="337"/>
        <v>754.52309821063545</v>
      </c>
      <c r="R1876" s="33">
        <f t="shared" si="338"/>
        <v>3598962</v>
      </c>
      <c r="S1876" s="33"/>
      <c r="T1876" s="30" t="str">
        <f t="shared" si="339"/>
        <v>COP</v>
      </c>
      <c r="U1876" s="33">
        <v>0</v>
      </c>
      <c r="V1876" s="33">
        <v>0</v>
      </c>
      <c r="W1876" s="33">
        <v>0</v>
      </c>
      <c r="X1876" s="33">
        <f t="shared" si="340"/>
        <v>3633840</v>
      </c>
      <c r="Y1876" s="33">
        <f t="shared" si="341"/>
        <v>754.52309821063545</v>
      </c>
      <c r="Z1876" s="33">
        <f t="shared" si="342"/>
        <v>3598962</v>
      </c>
      <c r="AA1876" s="34">
        <f t="shared" si="343"/>
        <v>5.1895171688819685E-06</v>
      </c>
      <c r="AB1876" s="33" t="s">
        <v>4987</v>
      </c>
      <c r="AC1876" s="35">
        <v>44949</v>
      </c>
      <c r="AD1876" s="33">
        <v>30</v>
      </c>
      <c r="AE1876" s="36">
        <f t="shared" si="333"/>
        <v>44979</v>
      </c>
    </row>
    <row r="1877" spans="2:31" ht="14.5" hidden="1">
      <c r="B1877" s="29" t="s">
        <v>2012</v>
      </c>
      <c r="C1877" s="30" t="str">
        <f t="shared" si="334"/>
        <v>(Proveedores estratégicos)</v>
      </c>
      <c r="D1877" s="30">
        <v>4</v>
      </c>
      <c r="E1877" s="30" t="s">
        <v>5301</v>
      </c>
      <c r="F1877" s="30" t="s">
        <v>5302</v>
      </c>
      <c r="G1877" s="30" t="s">
        <v>4770</v>
      </c>
      <c r="H1877" s="31" t="s">
        <v>2032</v>
      </c>
      <c r="I1877" s="31" t="s">
        <v>48</v>
      </c>
      <c r="J1877" s="32">
        <v>19752456</v>
      </c>
      <c r="K1877" s="33">
        <f t="shared" si="335"/>
        <v>4111.9538350262583</v>
      </c>
      <c r="L1877" s="33">
        <v>19613403</v>
      </c>
      <c r="M1877" s="33">
        <v>0</v>
      </c>
      <c r="N1877" s="33">
        <v>0</v>
      </c>
      <c r="O1877" s="33">
        <v>0</v>
      </c>
      <c r="P1877" s="33">
        <f t="shared" si="336"/>
        <v>19752456</v>
      </c>
      <c r="Q1877" s="33">
        <f t="shared" si="337"/>
        <v>4111.9538350262583</v>
      </c>
      <c r="R1877" s="33">
        <f t="shared" si="338"/>
        <v>19613403</v>
      </c>
      <c r="S1877" s="33"/>
      <c r="T1877" s="30" t="str">
        <f t="shared" si="339"/>
        <v>COP</v>
      </c>
      <c r="U1877" s="33">
        <v>0</v>
      </c>
      <c r="V1877" s="33">
        <v>0</v>
      </c>
      <c r="W1877" s="33">
        <v>0</v>
      </c>
      <c r="X1877" s="33">
        <f t="shared" si="340"/>
        <v>19752456</v>
      </c>
      <c r="Y1877" s="33">
        <f t="shared" si="341"/>
        <v>4111.9538350262583</v>
      </c>
      <c r="Z1877" s="33">
        <f t="shared" si="342"/>
        <v>19613403</v>
      </c>
      <c r="AA1877" s="34">
        <f t="shared" si="343"/>
        <v>2.8281513283191404E-05</v>
      </c>
      <c r="AB1877" s="33" t="s">
        <v>4987</v>
      </c>
      <c r="AC1877" s="35">
        <v>44949</v>
      </c>
      <c r="AD1877" s="33">
        <v>30</v>
      </c>
      <c r="AE1877" s="36">
        <f t="shared" si="333"/>
        <v>44979</v>
      </c>
    </row>
    <row r="1878" spans="2:31" ht="14.5" hidden="1">
      <c r="B1878" s="29" t="s">
        <v>2012</v>
      </c>
      <c r="C1878" s="30" t="str">
        <f t="shared" si="334"/>
        <v>(Proveedores estratégicos)</v>
      </c>
      <c r="D1878" s="30">
        <v>4</v>
      </c>
      <c r="E1878" s="30" t="s">
        <v>5301</v>
      </c>
      <c r="F1878" s="30" t="s">
        <v>5302</v>
      </c>
      <c r="G1878" s="30" t="s">
        <v>4770</v>
      </c>
      <c r="H1878" s="31" t="s">
        <v>2033</v>
      </c>
      <c r="I1878" s="31" t="s">
        <v>48</v>
      </c>
      <c r="J1878" s="32">
        <v>51560880</v>
      </c>
      <c r="K1878" s="33">
        <f t="shared" si="335"/>
        <v>10733.62432780905</v>
      </c>
      <c r="L1878" s="33">
        <v>51197778</v>
      </c>
      <c r="M1878" s="33">
        <v>0</v>
      </c>
      <c r="N1878" s="33">
        <v>0</v>
      </c>
      <c r="O1878" s="33">
        <v>0</v>
      </c>
      <c r="P1878" s="33">
        <f t="shared" si="336"/>
        <v>51560880</v>
      </c>
      <c r="Q1878" s="33">
        <f t="shared" si="337"/>
        <v>10733.62432780905</v>
      </c>
      <c r="R1878" s="33">
        <f t="shared" si="338"/>
        <v>51197778</v>
      </c>
      <c r="S1878" s="33"/>
      <c r="T1878" s="30" t="str">
        <f t="shared" si="339"/>
        <v>COP</v>
      </c>
      <c r="U1878" s="33">
        <v>0</v>
      </c>
      <c r="V1878" s="33">
        <v>0</v>
      </c>
      <c r="W1878" s="33">
        <v>0</v>
      </c>
      <c r="X1878" s="33">
        <f t="shared" si="340"/>
        <v>51560880</v>
      </c>
      <c r="Y1878" s="33">
        <f t="shared" si="341"/>
        <v>10733.62432780905</v>
      </c>
      <c r="Z1878" s="33">
        <f t="shared" si="342"/>
        <v>51197778</v>
      </c>
      <c r="AA1878" s="34">
        <f t="shared" si="343"/>
        <v>7.3824549394966522E-05</v>
      </c>
      <c r="AB1878" s="33" t="s">
        <v>4987</v>
      </c>
      <c r="AC1878" s="35">
        <v>44949</v>
      </c>
      <c r="AD1878" s="33">
        <v>30</v>
      </c>
      <c r="AE1878" s="36">
        <f t="shared" si="333"/>
        <v>44979</v>
      </c>
    </row>
    <row r="1879" spans="2:31" ht="14.5" hidden="1">
      <c r="B1879" s="29" t="s">
        <v>2012</v>
      </c>
      <c r="C1879" s="30" t="str">
        <f t="shared" si="334"/>
        <v>(Proveedores estratégicos)</v>
      </c>
      <c r="D1879" s="30">
        <v>4</v>
      </c>
      <c r="E1879" s="30" t="s">
        <v>5301</v>
      </c>
      <c r="F1879" s="30" t="s">
        <v>5302</v>
      </c>
      <c r="G1879" s="30" t="s">
        <v>4770</v>
      </c>
      <c r="H1879" s="31" t="s">
        <v>2034</v>
      </c>
      <c r="I1879" s="31" t="s">
        <v>48</v>
      </c>
      <c r="J1879" s="32">
        <v>38321920</v>
      </c>
      <c r="K1879" s="33">
        <f t="shared" si="335"/>
        <v>7977.6198412947988</v>
      </c>
      <c r="L1879" s="33">
        <v>38052050</v>
      </c>
      <c r="M1879" s="33">
        <v>0</v>
      </c>
      <c r="N1879" s="33">
        <v>0</v>
      </c>
      <c r="O1879" s="33">
        <v>0</v>
      </c>
      <c r="P1879" s="33">
        <f t="shared" si="336"/>
        <v>38321920</v>
      </c>
      <c r="Q1879" s="33">
        <f t="shared" si="337"/>
        <v>7977.6198412947988</v>
      </c>
      <c r="R1879" s="33">
        <f t="shared" si="338"/>
        <v>38052050</v>
      </c>
      <c r="S1879" s="33"/>
      <c r="T1879" s="30" t="str">
        <f t="shared" si="339"/>
        <v>COP</v>
      </c>
      <c r="U1879" s="33">
        <v>0</v>
      </c>
      <c r="V1879" s="33">
        <v>0</v>
      </c>
      <c r="W1879" s="33">
        <v>0</v>
      </c>
      <c r="X1879" s="33">
        <f t="shared" si="340"/>
        <v>38321920</v>
      </c>
      <c r="Y1879" s="33">
        <f t="shared" si="341"/>
        <v>7977.6198412947988</v>
      </c>
      <c r="Z1879" s="33">
        <f t="shared" si="342"/>
        <v>38052050</v>
      </c>
      <c r="AA1879" s="34">
        <f t="shared" si="343"/>
        <v>5.4869089139078185E-05</v>
      </c>
      <c r="AB1879" s="33" t="s">
        <v>4987</v>
      </c>
      <c r="AC1879" s="35">
        <v>44950</v>
      </c>
      <c r="AD1879" s="33">
        <v>30</v>
      </c>
      <c r="AE1879" s="36">
        <f t="shared" si="333"/>
        <v>44980</v>
      </c>
    </row>
    <row r="1880" spans="2:31" ht="14.5" hidden="1">
      <c r="B1880" s="29" t="s">
        <v>2012</v>
      </c>
      <c r="C1880" s="30" t="str">
        <f t="shared" si="334"/>
        <v>(Proveedores estratégicos)</v>
      </c>
      <c r="D1880" s="30">
        <v>4</v>
      </c>
      <c r="E1880" s="30" t="s">
        <v>5301</v>
      </c>
      <c r="F1880" s="30" t="s">
        <v>5302</v>
      </c>
      <c r="G1880" s="30" t="s">
        <v>4770</v>
      </c>
      <c r="H1880" s="31" t="s">
        <v>2035</v>
      </c>
      <c r="I1880" s="31" t="s">
        <v>48</v>
      </c>
      <c r="J1880" s="32">
        <v>33628560</v>
      </c>
      <c r="K1880" s="33">
        <f t="shared" si="335"/>
        <v>7000.5578791785902</v>
      </c>
      <c r="L1880" s="33">
        <v>33391611</v>
      </c>
      <c r="M1880" s="33">
        <v>0</v>
      </c>
      <c r="N1880" s="33">
        <v>0</v>
      </c>
      <c r="O1880" s="33">
        <v>0</v>
      </c>
      <c r="P1880" s="33">
        <f t="shared" si="336"/>
        <v>33628560</v>
      </c>
      <c r="Q1880" s="33">
        <f t="shared" si="337"/>
        <v>7000.5578791785902</v>
      </c>
      <c r="R1880" s="33">
        <f t="shared" si="338"/>
        <v>33391611</v>
      </c>
      <c r="S1880" s="33"/>
      <c r="T1880" s="30" t="str">
        <f t="shared" si="339"/>
        <v>COP</v>
      </c>
      <c r="U1880" s="33">
        <v>0</v>
      </c>
      <c r="V1880" s="33">
        <v>0</v>
      </c>
      <c r="W1880" s="33">
        <v>0</v>
      </c>
      <c r="X1880" s="33">
        <f t="shared" si="340"/>
        <v>33628560</v>
      </c>
      <c r="Y1880" s="33">
        <f t="shared" si="341"/>
        <v>7000.5578791785902</v>
      </c>
      <c r="Z1880" s="33">
        <f t="shared" si="342"/>
        <v>33391611</v>
      </c>
      <c r="AA1880" s="34">
        <f t="shared" si="343"/>
        <v>4.8148977005349873E-05</v>
      </c>
      <c r="AB1880" s="33" t="s">
        <v>4987</v>
      </c>
      <c r="AC1880" s="35">
        <v>44951</v>
      </c>
      <c r="AD1880" s="33">
        <v>30</v>
      </c>
      <c r="AE1880" s="36">
        <f t="shared" si="333"/>
        <v>44981</v>
      </c>
    </row>
    <row r="1881" spans="2:31" ht="14.5" hidden="1">
      <c r="B1881" s="29" t="s">
        <v>2012</v>
      </c>
      <c r="C1881" s="30" t="str">
        <f t="shared" si="334"/>
        <v>(Proveedores estratégicos)</v>
      </c>
      <c r="D1881" s="30">
        <v>4</v>
      </c>
      <c r="E1881" s="30" t="s">
        <v>5301</v>
      </c>
      <c r="F1881" s="30" t="s">
        <v>5302</v>
      </c>
      <c r="G1881" s="30" t="s">
        <v>4770</v>
      </c>
      <c r="H1881" s="31" t="s">
        <v>2036</v>
      </c>
      <c r="I1881" s="31" t="s">
        <v>48</v>
      </c>
      <c r="J1881" s="32">
        <v>37999808</v>
      </c>
      <c r="K1881" s="33">
        <f t="shared" si="335"/>
        <v>7910.6370221285779</v>
      </c>
      <c r="L1881" s="33">
        <v>37732552</v>
      </c>
      <c r="M1881" s="33">
        <v>0</v>
      </c>
      <c r="N1881" s="33">
        <v>0</v>
      </c>
      <c r="O1881" s="33">
        <v>0</v>
      </c>
      <c r="P1881" s="33">
        <f t="shared" si="336"/>
        <v>37999808</v>
      </c>
      <c r="Q1881" s="33">
        <f t="shared" si="337"/>
        <v>7910.6370221285779</v>
      </c>
      <c r="R1881" s="33">
        <f t="shared" si="338"/>
        <v>37732552</v>
      </c>
      <c r="S1881" s="33"/>
      <c r="T1881" s="30" t="str">
        <f t="shared" si="339"/>
        <v>COP</v>
      </c>
      <c r="U1881" s="33">
        <v>0</v>
      </c>
      <c r="V1881" s="33">
        <v>0</v>
      </c>
      <c r="W1881" s="33">
        <v>0</v>
      </c>
      <c r="X1881" s="33">
        <f t="shared" si="340"/>
        <v>37999808</v>
      </c>
      <c r="Y1881" s="33">
        <f t="shared" si="341"/>
        <v>7910.6370221285779</v>
      </c>
      <c r="Z1881" s="33">
        <f t="shared" si="342"/>
        <v>37732552</v>
      </c>
      <c r="AA1881" s="34">
        <f t="shared" si="343"/>
        <v>5.4408389538353462E-05</v>
      </c>
      <c r="AB1881" s="33" t="s">
        <v>4987</v>
      </c>
      <c r="AC1881" s="35">
        <v>44952</v>
      </c>
      <c r="AD1881" s="33">
        <v>30</v>
      </c>
      <c r="AE1881" s="36">
        <f t="shared" si="333"/>
        <v>44982</v>
      </c>
    </row>
    <row r="1882" spans="2:31" ht="14.5" hidden="1">
      <c r="B1882" s="29" t="s">
        <v>2012</v>
      </c>
      <c r="C1882" s="30" t="str">
        <f t="shared" si="334"/>
        <v>(Proveedores estratégicos)</v>
      </c>
      <c r="D1882" s="30">
        <v>4</v>
      </c>
      <c r="E1882" s="30" t="s">
        <v>5301</v>
      </c>
      <c r="F1882" s="30" t="s">
        <v>5302</v>
      </c>
      <c r="G1882" s="30" t="s">
        <v>4770</v>
      </c>
      <c r="H1882" s="31" t="s">
        <v>2037</v>
      </c>
      <c r="I1882" s="31" t="s">
        <v>48</v>
      </c>
      <c r="J1882" s="32">
        <v>9118618</v>
      </c>
      <c r="K1882" s="33">
        <f t="shared" si="335"/>
        <v>1893.391616088556</v>
      </c>
      <c r="L1882" s="33">
        <v>9031194</v>
      </c>
      <c r="M1882" s="33">
        <v>0</v>
      </c>
      <c r="N1882" s="33">
        <v>0</v>
      </c>
      <c r="O1882" s="33">
        <v>0</v>
      </c>
      <c r="P1882" s="33">
        <f t="shared" si="336"/>
        <v>9118618</v>
      </c>
      <c r="Q1882" s="33">
        <f t="shared" si="337"/>
        <v>1893.391616088556</v>
      </c>
      <c r="R1882" s="33">
        <f t="shared" si="338"/>
        <v>9031194</v>
      </c>
      <c r="S1882" s="33"/>
      <c r="T1882" s="30" t="str">
        <f t="shared" si="339"/>
        <v>COP</v>
      </c>
      <c r="U1882" s="33">
        <v>0</v>
      </c>
      <c r="V1882" s="33">
        <v>0</v>
      </c>
      <c r="W1882" s="33">
        <v>0</v>
      </c>
      <c r="X1882" s="33">
        <f t="shared" si="340"/>
        <v>9118618</v>
      </c>
      <c r="Y1882" s="33">
        <f t="shared" si="341"/>
        <v>1893.391616088556</v>
      </c>
      <c r="Z1882" s="33">
        <f t="shared" si="342"/>
        <v>9031194</v>
      </c>
      <c r="AA1882" s="34">
        <f t="shared" si="343"/>
        <v>1.3022514913606706E-05</v>
      </c>
      <c r="AB1882" s="33" t="s">
        <v>4987</v>
      </c>
      <c r="AC1882" s="35">
        <v>44953</v>
      </c>
      <c r="AD1882" s="33">
        <v>30</v>
      </c>
      <c r="AE1882" s="36">
        <f t="shared" si="333"/>
        <v>44983</v>
      </c>
    </row>
    <row r="1883" spans="2:31" ht="14.5" hidden="1">
      <c r="B1883" s="29" t="s">
        <v>2012</v>
      </c>
      <c r="C1883" s="30" t="str">
        <f t="shared" si="334"/>
        <v>(Proveedores estratégicos)</v>
      </c>
      <c r="D1883" s="30">
        <v>4</v>
      </c>
      <c r="E1883" s="30" t="s">
        <v>5301</v>
      </c>
      <c r="F1883" s="30" t="s">
        <v>5302</v>
      </c>
      <c r="G1883" s="30" t="s">
        <v>4770</v>
      </c>
      <c r="H1883" s="31" t="s">
        <v>2038</v>
      </c>
      <c r="I1883" s="31" t="s">
        <v>48</v>
      </c>
      <c r="J1883" s="32">
        <v>47942741</v>
      </c>
      <c r="K1883" s="33">
        <f t="shared" si="335"/>
        <v>9980.5111271842925</v>
      </c>
      <c r="L1883" s="33">
        <v>47605541</v>
      </c>
      <c r="M1883" s="33">
        <v>0</v>
      </c>
      <c r="N1883" s="33">
        <v>0</v>
      </c>
      <c r="O1883" s="33">
        <v>0</v>
      </c>
      <c r="P1883" s="33">
        <f t="shared" si="336"/>
        <v>47942741</v>
      </c>
      <c r="Q1883" s="33">
        <f t="shared" si="337"/>
        <v>9980.5111271842925</v>
      </c>
      <c r="R1883" s="33">
        <f t="shared" si="338"/>
        <v>47605541</v>
      </c>
      <c r="S1883" s="33"/>
      <c r="T1883" s="30" t="str">
        <f t="shared" si="339"/>
        <v>COP</v>
      </c>
      <c r="U1883" s="33">
        <v>0</v>
      </c>
      <c r="V1883" s="33">
        <v>0</v>
      </c>
      <c r="W1883" s="33">
        <v>0</v>
      </c>
      <c r="X1883" s="33">
        <f t="shared" si="340"/>
        <v>47942741</v>
      </c>
      <c r="Y1883" s="33">
        <f t="shared" si="341"/>
        <v>9980.5111271842925</v>
      </c>
      <c r="Z1883" s="33">
        <f t="shared" si="342"/>
        <v>47605541</v>
      </c>
      <c r="AA1883" s="34">
        <f t="shared" si="343"/>
        <v>6.8644729328460393E-05</v>
      </c>
      <c r="AB1883" s="33" t="s">
        <v>4987</v>
      </c>
      <c r="AC1883" s="35">
        <v>44953</v>
      </c>
      <c r="AD1883" s="33">
        <v>30</v>
      </c>
      <c r="AE1883" s="36">
        <f t="shared" si="333"/>
        <v>44983</v>
      </c>
    </row>
    <row r="1884" spans="2:31" ht="14.5" hidden="1">
      <c r="B1884" s="29" t="s">
        <v>2012</v>
      </c>
      <c r="C1884" s="30" t="str">
        <f t="shared" si="334"/>
        <v>(Proveedores estratégicos)</v>
      </c>
      <c r="D1884" s="30">
        <v>4</v>
      </c>
      <c r="E1884" s="30" t="s">
        <v>5301</v>
      </c>
      <c r="F1884" s="30" t="s">
        <v>5302</v>
      </c>
      <c r="G1884" s="30" t="s">
        <v>4770</v>
      </c>
      <c r="H1884" s="31" t="s">
        <v>2039</v>
      </c>
      <c r="I1884" s="31" t="s">
        <v>48</v>
      </c>
      <c r="J1884" s="32">
        <v>59438272</v>
      </c>
      <c r="K1884" s="33">
        <f t="shared" si="335"/>
        <v>12373.606297891967</v>
      </c>
      <c r="L1884" s="33">
        <v>59020246</v>
      </c>
      <c r="M1884" s="33">
        <v>0</v>
      </c>
      <c r="N1884" s="33">
        <v>0</v>
      </c>
      <c r="O1884" s="33">
        <v>0</v>
      </c>
      <c r="P1884" s="33">
        <f t="shared" si="336"/>
        <v>59438272</v>
      </c>
      <c r="Q1884" s="33">
        <f t="shared" si="337"/>
        <v>12373.606297891967</v>
      </c>
      <c r="R1884" s="33">
        <f t="shared" si="338"/>
        <v>59020246</v>
      </c>
      <c r="S1884" s="33"/>
      <c r="T1884" s="30" t="str">
        <f t="shared" si="339"/>
        <v>COP</v>
      </c>
      <c r="U1884" s="33">
        <v>0</v>
      </c>
      <c r="V1884" s="33">
        <v>0</v>
      </c>
      <c r="W1884" s="33">
        <v>0</v>
      </c>
      <c r="X1884" s="33">
        <f t="shared" si="340"/>
        <v>59438272</v>
      </c>
      <c r="Y1884" s="33">
        <f t="shared" si="341"/>
        <v>12373.606297891967</v>
      </c>
      <c r="Z1884" s="33">
        <f t="shared" si="342"/>
        <v>59020246</v>
      </c>
      <c r="AA1884" s="34">
        <f t="shared" si="343"/>
        <v>8.5104143897222944E-05</v>
      </c>
      <c r="AB1884" s="33" t="s">
        <v>4987</v>
      </c>
      <c r="AC1884" s="35">
        <v>44956</v>
      </c>
      <c r="AD1884" s="33">
        <v>30</v>
      </c>
      <c r="AE1884" s="36">
        <f t="shared" si="333"/>
        <v>44986</v>
      </c>
    </row>
    <row r="1885" spans="2:31" ht="14.5" hidden="1">
      <c r="B1885" s="29" t="s">
        <v>2012</v>
      </c>
      <c r="C1885" s="30" t="str">
        <f t="shared" si="334"/>
        <v>(Proveedores estratégicos)</v>
      </c>
      <c r="D1885" s="30">
        <v>4</v>
      </c>
      <c r="E1885" s="30" t="s">
        <v>5301</v>
      </c>
      <c r="F1885" s="30" t="s">
        <v>5302</v>
      </c>
      <c r="G1885" s="30" t="s">
        <v>4770</v>
      </c>
      <c r="H1885" s="31" t="s">
        <v>2040</v>
      </c>
      <c r="I1885" s="31" t="s">
        <v>48</v>
      </c>
      <c r="J1885" s="32">
        <v>23252680</v>
      </c>
      <c r="K1885" s="33">
        <f t="shared" si="335"/>
        <v>4840.6461419122188</v>
      </c>
      <c r="L1885" s="33">
        <v>23089156</v>
      </c>
      <c r="M1885" s="33">
        <v>0</v>
      </c>
      <c r="N1885" s="33">
        <v>0</v>
      </c>
      <c r="O1885" s="33">
        <v>0</v>
      </c>
      <c r="P1885" s="33">
        <f t="shared" si="336"/>
        <v>23252680</v>
      </c>
      <c r="Q1885" s="33">
        <f t="shared" si="337"/>
        <v>4840.6461419122188</v>
      </c>
      <c r="R1885" s="33">
        <f t="shared" si="338"/>
        <v>23089156</v>
      </c>
      <c r="S1885" s="33"/>
      <c r="T1885" s="30" t="str">
        <f t="shared" si="339"/>
        <v>COP</v>
      </c>
      <c r="U1885" s="33">
        <v>0</v>
      </c>
      <c r="V1885" s="33">
        <v>0</v>
      </c>
      <c r="W1885" s="33">
        <v>0</v>
      </c>
      <c r="X1885" s="33">
        <f t="shared" si="340"/>
        <v>23252680</v>
      </c>
      <c r="Y1885" s="33">
        <f t="shared" si="341"/>
        <v>4840.6461419122188</v>
      </c>
      <c r="Z1885" s="33">
        <f t="shared" si="342"/>
        <v>23089156</v>
      </c>
      <c r="AA1885" s="34">
        <f t="shared" si="343"/>
        <v>3.3293369442909954E-05</v>
      </c>
      <c r="AB1885" s="33" t="s">
        <v>4987</v>
      </c>
      <c r="AC1885" s="35">
        <v>44956</v>
      </c>
      <c r="AD1885" s="33">
        <v>30</v>
      </c>
      <c r="AE1885" s="36">
        <f t="shared" si="333"/>
        <v>44986</v>
      </c>
    </row>
    <row r="1886" spans="2:31" ht="14.5" hidden="1">
      <c r="B1886" s="29" t="s">
        <v>2012</v>
      </c>
      <c r="C1886" s="30" t="str">
        <f t="shared" si="334"/>
        <v>(Proveedores estratégicos)</v>
      </c>
      <c r="D1886" s="30">
        <v>4</v>
      </c>
      <c r="E1886" s="30" t="s">
        <v>5301</v>
      </c>
      <c r="F1886" s="30" t="s">
        <v>5302</v>
      </c>
      <c r="G1886" s="30" t="s">
        <v>4770</v>
      </c>
      <c r="H1886" s="31" t="s">
        <v>2041</v>
      </c>
      <c r="I1886" s="31" t="s">
        <v>48</v>
      </c>
      <c r="J1886" s="32">
        <v>8956116</v>
      </c>
      <c r="K1886" s="33">
        <f t="shared" si="335"/>
        <v>1859.6507227690597</v>
      </c>
      <c r="L1886" s="33">
        <v>8870255</v>
      </c>
      <c r="M1886" s="33">
        <v>0</v>
      </c>
      <c r="N1886" s="33">
        <v>0</v>
      </c>
      <c r="O1886" s="33">
        <v>0</v>
      </c>
      <c r="P1886" s="33">
        <f t="shared" si="336"/>
        <v>8956116</v>
      </c>
      <c r="Q1886" s="33">
        <f t="shared" si="337"/>
        <v>1859.6507227690597</v>
      </c>
      <c r="R1886" s="33">
        <f t="shared" si="338"/>
        <v>8870255</v>
      </c>
      <c r="S1886" s="33"/>
      <c r="T1886" s="30" t="str">
        <f t="shared" si="339"/>
        <v>COP</v>
      </c>
      <c r="U1886" s="33">
        <v>0</v>
      </c>
      <c r="V1886" s="33">
        <v>0</v>
      </c>
      <c r="W1886" s="33">
        <v>0</v>
      </c>
      <c r="X1886" s="33">
        <f t="shared" si="340"/>
        <v>8956116</v>
      </c>
      <c r="Y1886" s="33">
        <f t="shared" si="341"/>
        <v>1859.6507227690597</v>
      </c>
      <c r="Z1886" s="33">
        <f t="shared" si="342"/>
        <v>8870255</v>
      </c>
      <c r="AA1886" s="34">
        <f t="shared" si="343"/>
        <v>1.2790449194757023E-05</v>
      </c>
      <c r="AB1886" s="33" t="s">
        <v>4987</v>
      </c>
      <c r="AC1886" s="35">
        <v>44957</v>
      </c>
      <c r="AD1886" s="33">
        <v>30</v>
      </c>
      <c r="AE1886" s="36">
        <f t="shared" si="344" ref="AE1886:AE1949">+AD1886+AC1886</f>
        <v>44987</v>
      </c>
    </row>
    <row r="1887" spans="2:31" ht="14.5" hidden="1">
      <c r="B1887" s="29" t="s">
        <v>2012</v>
      </c>
      <c r="C1887" s="30" t="str">
        <f t="shared" si="334"/>
        <v>(Proveedores estratégicos)</v>
      </c>
      <c r="D1887" s="30">
        <v>4</v>
      </c>
      <c r="E1887" s="30" t="s">
        <v>5301</v>
      </c>
      <c r="F1887" s="30" t="s">
        <v>5302</v>
      </c>
      <c r="G1887" s="30" t="s">
        <v>4770</v>
      </c>
      <c r="H1887" s="31" t="s">
        <v>2042</v>
      </c>
      <c r="I1887" s="31" t="s">
        <v>48</v>
      </c>
      <c r="J1887" s="32">
        <v>26677910</v>
      </c>
      <c r="K1887" s="33">
        <f t="shared" si="335"/>
        <v>5553.7157352956592</v>
      </c>
      <c r="L1887" s="33">
        <v>26490391</v>
      </c>
      <c r="M1887" s="33">
        <v>0</v>
      </c>
      <c r="N1887" s="33">
        <v>0</v>
      </c>
      <c r="O1887" s="33">
        <v>0</v>
      </c>
      <c r="P1887" s="33">
        <f t="shared" si="336"/>
        <v>26677910</v>
      </c>
      <c r="Q1887" s="33">
        <f t="shared" si="337"/>
        <v>5553.7157352956592</v>
      </c>
      <c r="R1887" s="33">
        <f t="shared" si="338"/>
        <v>26490391</v>
      </c>
      <c r="S1887" s="33"/>
      <c r="T1887" s="30" t="str">
        <f t="shared" si="339"/>
        <v>COP</v>
      </c>
      <c r="U1887" s="33">
        <v>0</v>
      </c>
      <c r="V1887" s="33">
        <v>0</v>
      </c>
      <c r="W1887" s="33">
        <v>0</v>
      </c>
      <c r="X1887" s="33">
        <f t="shared" si="340"/>
        <v>26677910</v>
      </c>
      <c r="Y1887" s="33">
        <f t="shared" si="341"/>
        <v>5553.7157352956592</v>
      </c>
      <c r="Z1887" s="33">
        <f t="shared" si="342"/>
        <v>26490391</v>
      </c>
      <c r="AA1887" s="34">
        <f t="shared" si="343"/>
        <v>3.8197774498562743E-05</v>
      </c>
      <c r="AB1887" s="33" t="s">
        <v>4987</v>
      </c>
      <c r="AC1887" s="35">
        <v>44957</v>
      </c>
      <c r="AD1887" s="33">
        <v>30</v>
      </c>
      <c r="AE1887" s="36">
        <f t="shared" si="344"/>
        <v>44987</v>
      </c>
    </row>
    <row r="1888" spans="2:31" ht="14.5" hidden="1">
      <c r="B1888" s="29" t="s">
        <v>2012</v>
      </c>
      <c r="C1888" s="30" t="str">
        <f t="shared" si="334"/>
        <v>(Proveedores estratégicos)</v>
      </c>
      <c r="D1888" s="30">
        <v>4</v>
      </c>
      <c r="E1888" s="30" t="s">
        <v>5301</v>
      </c>
      <c r="F1888" s="30" t="s">
        <v>5302</v>
      </c>
      <c r="G1888" s="30" t="s">
        <v>4770</v>
      </c>
      <c r="H1888" s="31" t="s">
        <v>2043</v>
      </c>
      <c r="I1888" s="31" t="s">
        <v>48</v>
      </c>
      <c r="J1888" s="32">
        <v>15022264</v>
      </c>
      <c r="K1888" s="33">
        <f t="shared" si="335"/>
        <v>3127.2710881893559</v>
      </c>
      <c r="L1888" s="33">
        <v>14916614</v>
      </c>
      <c r="M1888" s="33">
        <v>0</v>
      </c>
      <c r="N1888" s="33">
        <v>0</v>
      </c>
      <c r="O1888" s="33">
        <v>0</v>
      </c>
      <c r="P1888" s="33">
        <f t="shared" si="336"/>
        <v>15022264</v>
      </c>
      <c r="Q1888" s="33">
        <f t="shared" si="337"/>
        <v>3127.2710881893559</v>
      </c>
      <c r="R1888" s="33">
        <f t="shared" si="338"/>
        <v>14916614</v>
      </c>
      <c r="S1888" s="33"/>
      <c r="T1888" s="30" t="str">
        <f t="shared" si="339"/>
        <v>COP</v>
      </c>
      <c r="U1888" s="33">
        <v>0</v>
      </c>
      <c r="V1888" s="33">
        <v>0</v>
      </c>
      <c r="W1888" s="33">
        <v>0</v>
      </c>
      <c r="X1888" s="33">
        <f t="shared" si="340"/>
        <v>15022264</v>
      </c>
      <c r="Y1888" s="33">
        <f t="shared" si="341"/>
        <v>3127.2710881893559</v>
      </c>
      <c r="Z1888" s="33">
        <f t="shared" si="342"/>
        <v>14916614</v>
      </c>
      <c r="AA1888" s="34">
        <f t="shared" si="343"/>
        <v>2.1508986328442794E-05</v>
      </c>
      <c r="AB1888" s="33" t="s">
        <v>4987</v>
      </c>
      <c r="AC1888" s="35">
        <v>44957</v>
      </c>
      <c r="AD1888" s="33">
        <v>30</v>
      </c>
      <c r="AE1888" s="36">
        <f t="shared" si="344"/>
        <v>44987</v>
      </c>
    </row>
    <row r="1889" spans="2:31" ht="14.5" hidden="1">
      <c r="B1889" s="29" t="s">
        <v>2012</v>
      </c>
      <c r="C1889" s="30" t="str">
        <f t="shared" si="334"/>
        <v>(Proveedores estratégicos)</v>
      </c>
      <c r="D1889" s="30">
        <v>4</v>
      </c>
      <c r="E1889" s="30" t="s">
        <v>5301</v>
      </c>
      <c r="F1889" s="30" t="s">
        <v>5302</v>
      </c>
      <c r="G1889" s="30" t="s">
        <v>4770</v>
      </c>
      <c r="H1889" s="31" t="s">
        <v>2044</v>
      </c>
      <c r="I1889" s="31" t="s">
        <v>48</v>
      </c>
      <c r="J1889" s="32">
        <v>5389329</v>
      </c>
      <c r="K1889" s="33">
        <f t="shared" si="335"/>
        <v>1121.9281528769247</v>
      </c>
      <c r="L1889" s="33">
        <v>5351429</v>
      </c>
      <c r="M1889" s="33">
        <v>0</v>
      </c>
      <c r="N1889" s="33">
        <v>0</v>
      </c>
      <c r="O1889" s="33">
        <v>0</v>
      </c>
      <c r="P1889" s="33">
        <f t="shared" si="336"/>
        <v>5389329</v>
      </c>
      <c r="Q1889" s="33">
        <f t="shared" si="337"/>
        <v>1121.9281528769247</v>
      </c>
      <c r="R1889" s="33">
        <f t="shared" si="338"/>
        <v>5351429</v>
      </c>
      <c r="S1889" s="33"/>
      <c r="T1889" s="30" t="str">
        <f t="shared" si="339"/>
        <v>COP</v>
      </c>
      <c r="U1889" s="33">
        <v>0</v>
      </c>
      <c r="V1889" s="33">
        <v>0</v>
      </c>
      <c r="W1889" s="33">
        <v>0</v>
      </c>
      <c r="X1889" s="33">
        <f t="shared" si="340"/>
        <v>5389329</v>
      </c>
      <c r="Y1889" s="33">
        <f t="shared" si="341"/>
        <v>1121.9281528769247</v>
      </c>
      <c r="Z1889" s="33">
        <f t="shared" si="342"/>
        <v>5351429</v>
      </c>
      <c r="AA1889" s="34">
        <f t="shared" si="343"/>
        <v>7.7164839955389529E-06</v>
      </c>
      <c r="AB1889" s="33" t="s">
        <v>4987</v>
      </c>
      <c r="AC1889" s="35">
        <v>44964</v>
      </c>
      <c r="AD1889" s="33">
        <v>30</v>
      </c>
      <c r="AE1889" s="36">
        <f t="shared" si="344"/>
        <v>44994</v>
      </c>
    </row>
    <row r="1890" spans="2:31" ht="14.5" hidden="1">
      <c r="B1890" s="29" t="s">
        <v>2012</v>
      </c>
      <c r="C1890" s="30" t="str">
        <f t="shared" si="334"/>
        <v>(Proveedores estratégicos)</v>
      </c>
      <c r="D1890" s="30">
        <v>4</v>
      </c>
      <c r="E1890" s="30" t="s">
        <v>5301</v>
      </c>
      <c r="F1890" s="30" t="s">
        <v>5302</v>
      </c>
      <c r="G1890" s="30" t="s">
        <v>4770</v>
      </c>
      <c r="H1890" s="31" t="s">
        <v>2045</v>
      </c>
      <c r="I1890" s="31" t="s">
        <v>48</v>
      </c>
      <c r="J1890" s="32">
        <v>44432553</v>
      </c>
      <c r="K1890" s="33">
        <f t="shared" si="335"/>
        <v>9249.82064425506</v>
      </c>
      <c r="L1890" s="33">
        <v>44120257</v>
      </c>
      <c r="M1890" s="33">
        <v>0</v>
      </c>
      <c r="N1890" s="33">
        <v>0</v>
      </c>
      <c r="O1890" s="33">
        <v>0</v>
      </c>
      <c r="P1890" s="33">
        <f t="shared" si="336"/>
        <v>44432553</v>
      </c>
      <c r="Q1890" s="33">
        <f t="shared" si="337"/>
        <v>9249.82064425506</v>
      </c>
      <c r="R1890" s="33">
        <f t="shared" si="338"/>
        <v>44120257</v>
      </c>
      <c r="S1890" s="33"/>
      <c r="T1890" s="30" t="str">
        <f t="shared" si="339"/>
        <v>COP</v>
      </c>
      <c r="U1890" s="33">
        <v>0</v>
      </c>
      <c r="V1890" s="33">
        <v>0</v>
      </c>
      <c r="W1890" s="33">
        <v>0</v>
      </c>
      <c r="X1890" s="33">
        <f t="shared" si="340"/>
        <v>44432553</v>
      </c>
      <c r="Y1890" s="33">
        <f t="shared" si="341"/>
        <v>9249.82064425506</v>
      </c>
      <c r="Z1890" s="33">
        <f t="shared" si="342"/>
        <v>44120257</v>
      </c>
      <c r="AA1890" s="34">
        <f t="shared" si="343"/>
        <v>6.3619129959411859E-05</v>
      </c>
      <c r="AB1890" s="33" t="s">
        <v>4987</v>
      </c>
      <c r="AC1890" s="35">
        <v>44964</v>
      </c>
      <c r="AD1890" s="33">
        <v>30</v>
      </c>
      <c r="AE1890" s="36">
        <f t="shared" si="344"/>
        <v>44994</v>
      </c>
    </row>
    <row r="1891" spans="2:31" ht="14.5" hidden="1">
      <c r="B1891" s="29" t="s">
        <v>2012</v>
      </c>
      <c r="C1891" s="30" t="str">
        <f t="shared" si="334"/>
        <v>(Proveedores estratégicos)</v>
      </c>
      <c r="D1891" s="30">
        <v>4</v>
      </c>
      <c r="E1891" s="30" t="s">
        <v>5301</v>
      </c>
      <c r="F1891" s="30" t="s">
        <v>5302</v>
      </c>
      <c r="G1891" s="30" t="s">
        <v>4770</v>
      </c>
      <c r="H1891" s="31" t="s">
        <v>2046</v>
      </c>
      <c r="I1891" s="31" t="s">
        <v>48</v>
      </c>
      <c r="J1891" s="32">
        <v>4184480</v>
      </c>
      <c r="K1891" s="33">
        <f t="shared" si="335"/>
        <v>868.87050955480777</v>
      </c>
      <c r="L1891" s="33">
        <v>4144382</v>
      </c>
      <c r="M1891" s="33">
        <v>0</v>
      </c>
      <c r="N1891" s="33">
        <v>0</v>
      </c>
      <c r="O1891" s="33">
        <v>0</v>
      </c>
      <c r="P1891" s="33">
        <f t="shared" si="336"/>
        <v>4184480</v>
      </c>
      <c r="Q1891" s="33">
        <f t="shared" si="337"/>
        <v>868.87050955480777</v>
      </c>
      <c r="R1891" s="33">
        <f t="shared" si="338"/>
        <v>4144382</v>
      </c>
      <c r="S1891" s="33"/>
      <c r="T1891" s="30" t="str">
        <f t="shared" si="339"/>
        <v>COP</v>
      </c>
      <c r="U1891" s="33">
        <v>0</v>
      </c>
      <c r="V1891" s="33">
        <v>0</v>
      </c>
      <c r="W1891" s="33">
        <v>0</v>
      </c>
      <c r="X1891" s="33">
        <f t="shared" si="340"/>
        <v>4184480</v>
      </c>
      <c r="Y1891" s="33">
        <f t="shared" si="341"/>
        <v>868.87050955480777</v>
      </c>
      <c r="Z1891" s="33">
        <f t="shared" si="342"/>
        <v>4144382</v>
      </c>
      <c r="AA1891" s="34">
        <f t="shared" si="343"/>
        <v>5.9759846153989371E-06</v>
      </c>
      <c r="AB1891" s="33" t="s">
        <v>4987</v>
      </c>
      <c r="AC1891" s="35">
        <v>44964</v>
      </c>
      <c r="AD1891" s="33">
        <v>30</v>
      </c>
      <c r="AE1891" s="36">
        <f t="shared" si="344"/>
        <v>44994</v>
      </c>
    </row>
    <row r="1892" spans="2:31" ht="14.5" hidden="1">
      <c r="B1892" s="29" t="s">
        <v>2012</v>
      </c>
      <c r="C1892" s="30" t="str">
        <f t="shared" si="334"/>
        <v>(Proveedores estratégicos)</v>
      </c>
      <c r="D1892" s="30">
        <v>4</v>
      </c>
      <c r="E1892" s="30" t="s">
        <v>5301</v>
      </c>
      <c r="F1892" s="30" t="s">
        <v>5302</v>
      </c>
      <c r="G1892" s="30" t="s">
        <v>4770</v>
      </c>
      <c r="H1892" s="31" t="s">
        <v>2047</v>
      </c>
      <c r="I1892" s="31" t="s">
        <v>48</v>
      </c>
      <c r="J1892" s="32">
        <v>5411560</v>
      </c>
      <c r="K1892" s="33">
        <f t="shared" si="335"/>
        <v>1126.5586968143652</v>
      </c>
      <c r="L1892" s="33">
        <v>5373516</v>
      </c>
      <c r="M1892" s="33">
        <v>0</v>
      </c>
      <c r="N1892" s="33">
        <v>0</v>
      </c>
      <c r="O1892" s="33">
        <v>0</v>
      </c>
      <c r="P1892" s="33">
        <f t="shared" si="336"/>
        <v>5411560</v>
      </c>
      <c r="Q1892" s="33">
        <f t="shared" si="337"/>
        <v>1126.5586968143652</v>
      </c>
      <c r="R1892" s="33">
        <f t="shared" si="338"/>
        <v>5373516</v>
      </c>
      <c r="S1892" s="33"/>
      <c r="T1892" s="30" t="str">
        <f t="shared" si="339"/>
        <v>COP</v>
      </c>
      <c r="U1892" s="33">
        <v>0</v>
      </c>
      <c r="V1892" s="33">
        <v>0</v>
      </c>
      <c r="W1892" s="33">
        <v>0</v>
      </c>
      <c r="X1892" s="33">
        <f t="shared" si="340"/>
        <v>5411560</v>
      </c>
      <c r="Y1892" s="33">
        <f t="shared" si="341"/>
        <v>1126.5586968143652</v>
      </c>
      <c r="Z1892" s="33">
        <f t="shared" si="342"/>
        <v>5373516</v>
      </c>
      <c r="AA1892" s="34">
        <f t="shared" si="343"/>
        <v>7.7483323078326363E-06</v>
      </c>
      <c r="AB1892" s="33" t="s">
        <v>4987</v>
      </c>
      <c r="AC1892" s="35">
        <v>44964</v>
      </c>
      <c r="AD1892" s="33">
        <v>30</v>
      </c>
      <c r="AE1892" s="36">
        <f t="shared" si="344"/>
        <v>44994</v>
      </c>
    </row>
    <row r="1893" spans="2:31" ht="14.5" hidden="1">
      <c r="B1893" s="29" t="s">
        <v>2012</v>
      </c>
      <c r="C1893" s="30" t="str">
        <f t="shared" si="334"/>
        <v>(Proveedores estratégicos)</v>
      </c>
      <c r="D1893" s="30">
        <v>4</v>
      </c>
      <c r="E1893" s="30" t="s">
        <v>5301</v>
      </c>
      <c r="F1893" s="30" t="s">
        <v>5302</v>
      </c>
      <c r="G1893" s="30" t="s">
        <v>4770</v>
      </c>
      <c r="H1893" s="31" t="s">
        <v>2048</v>
      </c>
      <c r="I1893" s="31" t="s">
        <v>48</v>
      </c>
      <c r="J1893" s="32">
        <v>26078665</v>
      </c>
      <c r="K1893" s="33">
        <f t="shared" si="335"/>
        <v>5428.9642231936014</v>
      </c>
      <c r="L1893" s="33">
        <v>25895345</v>
      </c>
      <c r="M1893" s="33">
        <v>0</v>
      </c>
      <c r="N1893" s="33">
        <v>0</v>
      </c>
      <c r="O1893" s="33">
        <v>0</v>
      </c>
      <c r="P1893" s="33">
        <f t="shared" si="336"/>
        <v>26078665</v>
      </c>
      <c r="Q1893" s="33">
        <f t="shared" si="337"/>
        <v>5428.9642231936014</v>
      </c>
      <c r="R1893" s="33">
        <f t="shared" si="338"/>
        <v>25895345</v>
      </c>
      <c r="S1893" s="33"/>
      <c r="T1893" s="30" t="str">
        <f t="shared" si="339"/>
        <v>COP</v>
      </c>
      <c r="U1893" s="33">
        <v>0</v>
      </c>
      <c r="V1893" s="33">
        <v>0</v>
      </c>
      <c r="W1893" s="33">
        <v>0</v>
      </c>
      <c r="X1893" s="33">
        <f t="shared" si="340"/>
        <v>26078665</v>
      </c>
      <c r="Y1893" s="33">
        <f t="shared" si="341"/>
        <v>5428.9642231936014</v>
      </c>
      <c r="Z1893" s="33">
        <f t="shared" si="342"/>
        <v>25895345</v>
      </c>
      <c r="AA1893" s="34">
        <f t="shared" si="343"/>
        <v>3.7339748925279522E-05</v>
      </c>
      <c r="AB1893" s="33" t="s">
        <v>4987</v>
      </c>
      <c r="AC1893" s="35">
        <v>44964</v>
      </c>
      <c r="AD1893" s="33">
        <v>30</v>
      </c>
      <c r="AE1893" s="36">
        <f t="shared" si="344"/>
        <v>44994</v>
      </c>
    </row>
    <row r="1894" spans="2:31" ht="14.5" hidden="1">
      <c r="B1894" s="29" t="s">
        <v>2012</v>
      </c>
      <c r="C1894" s="30" t="str">
        <f t="shared" si="334"/>
        <v>(Proveedores estratégicos)</v>
      </c>
      <c r="D1894" s="30">
        <v>4</v>
      </c>
      <c r="E1894" s="30" t="s">
        <v>5301</v>
      </c>
      <c r="F1894" s="30" t="s">
        <v>5302</v>
      </c>
      <c r="G1894" s="30" t="s">
        <v>4770</v>
      </c>
      <c r="H1894" s="31" t="s">
        <v>2049</v>
      </c>
      <c r="I1894" s="31" t="s">
        <v>48</v>
      </c>
      <c r="J1894" s="32">
        <v>3381300</v>
      </c>
      <c r="K1894" s="33">
        <f t="shared" si="335"/>
        <v>702.09608268603824</v>
      </c>
      <c r="L1894" s="33">
        <v>3348893</v>
      </c>
      <c r="M1894" s="33">
        <v>0</v>
      </c>
      <c r="N1894" s="33">
        <v>0</v>
      </c>
      <c r="O1894" s="33">
        <v>0</v>
      </c>
      <c r="P1894" s="33">
        <f t="shared" si="336"/>
        <v>3381300</v>
      </c>
      <c r="Q1894" s="33">
        <f t="shared" si="337"/>
        <v>702.09608268603824</v>
      </c>
      <c r="R1894" s="33">
        <f t="shared" si="338"/>
        <v>3348893</v>
      </c>
      <c r="S1894" s="33"/>
      <c r="T1894" s="30" t="str">
        <f t="shared" si="339"/>
        <v>COP</v>
      </c>
      <c r="U1894" s="33">
        <v>0</v>
      </c>
      <c r="V1894" s="33">
        <v>0</v>
      </c>
      <c r="W1894" s="33">
        <v>0</v>
      </c>
      <c r="X1894" s="33">
        <f t="shared" si="340"/>
        <v>3381300</v>
      </c>
      <c r="Y1894" s="33">
        <f t="shared" si="341"/>
        <v>702.09608268603824</v>
      </c>
      <c r="Z1894" s="33">
        <f t="shared" si="342"/>
        <v>3348893</v>
      </c>
      <c r="AA1894" s="34">
        <f t="shared" si="343"/>
        <v>4.8289305972801718E-06</v>
      </c>
      <c r="AB1894" s="33" t="s">
        <v>4987</v>
      </c>
      <c r="AC1894" s="35">
        <v>44964</v>
      </c>
      <c r="AD1894" s="33">
        <v>30</v>
      </c>
      <c r="AE1894" s="36">
        <f t="shared" si="344"/>
        <v>44994</v>
      </c>
    </row>
    <row r="1895" spans="2:31" ht="14.5" hidden="1">
      <c r="B1895" s="29" t="s">
        <v>2012</v>
      </c>
      <c r="C1895" s="30" t="str">
        <f t="shared" si="334"/>
        <v>(Proveedores estratégicos)</v>
      </c>
      <c r="D1895" s="30">
        <v>4</v>
      </c>
      <c r="E1895" s="30" t="s">
        <v>5301</v>
      </c>
      <c r="F1895" s="30" t="s">
        <v>5302</v>
      </c>
      <c r="G1895" s="30" t="s">
        <v>4770</v>
      </c>
      <c r="H1895" s="31" t="s">
        <v>2050</v>
      </c>
      <c r="I1895" s="31" t="s">
        <v>48</v>
      </c>
      <c r="J1895" s="32">
        <v>4576014</v>
      </c>
      <c r="K1895" s="33">
        <f t="shared" si="335"/>
        <v>952.62387706112349</v>
      </c>
      <c r="L1895" s="33">
        <v>4543873</v>
      </c>
      <c r="M1895" s="33">
        <v>0</v>
      </c>
      <c r="N1895" s="33">
        <v>0</v>
      </c>
      <c r="O1895" s="33">
        <v>0</v>
      </c>
      <c r="P1895" s="33">
        <f t="shared" si="336"/>
        <v>4576014</v>
      </c>
      <c r="Q1895" s="33">
        <f t="shared" si="337"/>
        <v>952.62387706112349</v>
      </c>
      <c r="R1895" s="33">
        <f t="shared" si="338"/>
        <v>4543873</v>
      </c>
      <c r="S1895" s="33"/>
      <c r="T1895" s="30" t="str">
        <f t="shared" si="339"/>
        <v>COP</v>
      </c>
      <c r="U1895" s="33">
        <v>0</v>
      </c>
      <c r="V1895" s="33">
        <v>0</v>
      </c>
      <c r="W1895" s="33">
        <v>0</v>
      </c>
      <c r="X1895" s="33">
        <f t="shared" si="340"/>
        <v>4576014</v>
      </c>
      <c r="Y1895" s="33">
        <f t="shared" si="341"/>
        <v>952.62387706112349</v>
      </c>
      <c r="Z1895" s="33">
        <f t="shared" si="342"/>
        <v>4543873</v>
      </c>
      <c r="AA1895" s="34">
        <f t="shared" si="343"/>
        <v>6.5520299871794183E-06</v>
      </c>
      <c r="AB1895" s="33" t="s">
        <v>4987</v>
      </c>
      <c r="AC1895" s="35">
        <v>44965</v>
      </c>
      <c r="AD1895" s="33">
        <v>30</v>
      </c>
      <c r="AE1895" s="36">
        <f t="shared" si="344"/>
        <v>44995</v>
      </c>
    </row>
    <row r="1896" spans="2:31" ht="14.5" hidden="1">
      <c r="B1896" s="29" t="s">
        <v>1526</v>
      </c>
      <c r="C1896" s="30" t="str">
        <f t="shared" si="334"/>
        <v>(Proveedores estratégicos)</v>
      </c>
      <c r="D1896" s="30">
        <v>4</v>
      </c>
      <c r="E1896" s="30" t="s">
        <v>5189</v>
      </c>
      <c r="F1896" s="30" t="s">
        <v>5190</v>
      </c>
      <c r="G1896" s="30" t="s">
        <v>3909</v>
      </c>
      <c r="H1896" s="31" t="s">
        <v>2051</v>
      </c>
      <c r="I1896" s="31" t="s">
        <v>48</v>
      </c>
      <c r="J1896" s="32">
        <v>294112878</v>
      </c>
      <c r="K1896" s="33">
        <f t="shared" si="335"/>
        <v>61660.823296330069</v>
      </c>
      <c r="L1896" s="33">
        <v>294112878</v>
      </c>
      <c r="M1896" s="33">
        <v>0</v>
      </c>
      <c r="N1896" s="33">
        <v>0</v>
      </c>
      <c r="O1896" s="33">
        <v>0</v>
      </c>
      <c r="P1896" s="33">
        <f t="shared" si="336"/>
        <v>294112878</v>
      </c>
      <c r="Q1896" s="33">
        <f t="shared" si="337"/>
        <v>61660.823296330069</v>
      </c>
      <c r="R1896" s="33">
        <f t="shared" si="338"/>
        <v>294112878</v>
      </c>
      <c r="S1896" s="33"/>
      <c r="T1896" s="30" t="str">
        <f t="shared" si="339"/>
        <v>COP</v>
      </c>
      <c r="U1896" s="33">
        <v>0</v>
      </c>
      <c r="V1896" s="33">
        <v>0</v>
      </c>
      <c r="W1896" s="33">
        <v>0</v>
      </c>
      <c r="X1896" s="33">
        <f t="shared" si="340"/>
        <v>294112878</v>
      </c>
      <c r="Y1896" s="33">
        <f t="shared" si="341"/>
        <v>61660.823296330069</v>
      </c>
      <c r="Z1896" s="33">
        <f t="shared" si="342"/>
        <v>294112878</v>
      </c>
      <c r="AA1896" s="34">
        <f t="shared" si="343"/>
        <v>0.0004240955669913402</v>
      </c>
      <c r="AB1896" s="33" t="s">
        <v>4987</v>
      </c>
      <c r="AC1896" s="35">
        <v>44953</v>
      </c>
      <c r="AD1896" s="33">
        <v>14</v>
      </c>
      <c r="AE1896" s="36">
        <f t="shared" si="344"/>
        <v>44967</v>
      </c>
    </row>
    <row r="1897" spans="2:31" ht="14.5" hidden="1">
      <c r="B1897" s="29" t="s">
        <v>1526</v>
      </c>
      <c r="C1897" s="30" t="str">
        <f t="shared" si="334"/>
        <v>(Proveedores estratégicos)</v>
      </c>
      <c r="D1897" s="30">
        <v>4</v>
      </c>
      <c r="E1897" s="30" t="s">
        <v>5189</v>
      </c>
      <c r="F1897" s="30" t="s">
        <v>5190</v>
      </c>
      <c r="G1897" s="30" t="s">
        <v>3909</v>
      </c>
      <c r="H1897" s="31" t="s">
        <v>2052</v>
      </c>
      <c r="I1897" s="31" t="s">
        <v>48</v>
      </c>
      <c r="J1897" s="32">
        <v>46380550</v>
      </c>
      <c r="K1897" s="33">
        <f t="shared" si="335"/>
        <v>9723.6915206977155</v>
      </c>
      <c r="L1897" s="33">
        <v>46380550</v>
      </c>
      <c r="M1897" s="33">
        <v>0</v>
      </c>
      <c r="N1897" s="33">
        <v>0</v>
      </c>
      <c r="O1897" s="33">
        <v>0</v>
      </c>
      <c r="P1897" s="33">
        <f t="shared" si="336"/>
        <v>46380550</v>
      </c>
      <c r="Q1897" s="33">
        <f t="shared" si="337"/>
        <v>9723.6915206977155</v>
      </c>
      <c r="R1897" s="33">
        <f t="shared" si="338"/>
        <v>46380550</v>
      </c>
      <c r="S1897" s="33"/>
      <c r="T1897" s="30" t="str">
        <f t="shared" si="339"/>
        <v>COP</v>
      </c>
      <c r="U1897" s="33">
        <v>0</v>
      </c>
      <c r="V1897" s="33">
        <v>0</v>
      </c>
      <c r="W1897" s="33">
        <v>0</v>
      </c>
      <c r="X1897" s="33">
        <f t="shared" si="340"/>
        <v>46380550</v>
      </c>
      <c r="Y1897" s="33">
        <f t="shared" si="341"/>
        <v>9723.6915206977155</v>
      </c>
      <c r="Z1897" s="33">
        <f t="shared" si="342"/>
        <v>46380550</v>
      </c>
      <c r="AA1897" s="34">
        <f t="shared" si="343"/>
        <v>6.6878355627869525E-05</v>
      </c>
      <c r="AB1897" s="33" t="s">
        <v>4987</v>
      </c>
      <c r="AC1897" s="35">
        <v>44953</v>
      </c>
      <c r="AD1897" s="33">
        <v>14</v>
      </c>
      <c r="AE1897" s="36">
        <f t="shared" si="344"/>
        <v>44967</v>
      </c>
    </row>
    <row r="1898" spans="2:31" ht="14.5" hidden="1">
      <c r="B1898" s="29" t="s">
        <v>1526</v>
      </c>
      <c r="C1898" s="30" t="str">
        <f t="shared" si="334"/>
        <v>(Proveedores estratégicos)</v>
      </c>
      <c r="D1898" s="30">
        <v>4</v>
      </c>
      <c r="E1898" s="30" t="s">
        <v>5189</v>
      </c>
      <c r="F1898" s="30" t="s">
        <v>5190</v>
      </c>
      <c r="G1898" s="30" t="s">
        <v>3909</v>
      </c>
      <c r="H1898" s="31" t="s">
        <v>2053</v>
      </c>
      <c r="I1898" s="31" t="s">
        <v>48</v>
      </c>
      <c r="J1898" s="32">
        <v>21641891</v>
      </c>
      <c r="K1898" s="33">
        <f t="shared" si="335"/>
        <v>4537.2267471723426</v>
      </c>
      <c r="L1898" s="33">
        <v>21641891</v>
      </c>
      <c r="M1898" s="33">
        <v>0</v>
      </c>
      <c r="N1898" s="33">
        <v>0</v>
      </c>
      <c r="O1898" s="33">
        <v>0</v>
      </c>
      <c r="P1898" s="33">
        <f t="shared" si="336"/>
        <v>21641891</v>
      </c>
      <c r="Q1898" s="33">
        <f t="shared" si="337"/>
        <v>4537.2267471723426</v>
      </c>
      <c r="R1898" s="33">
        <f t="shared" si="338"/>
        <v>21641891</v>
      </c>
      <c r="S1898" s="33"/>
      <c r="T1898" s="30" t="str">
        <f t="shared" si="339"/>
        <v>COP</v>
      </c>
      <c r="U1898" s="33">
        <v>0</v>
      </c>
      <c r="V1898" s="33">
        <v>0</v>
      </c>
      <c r="W1898" s="33">
        <v>0</v>
      </c>
      <c r="X1898" s="33">
        <f t="shared" si="340"/>
        <v>21641891</v>
      </c>
      <c r="Y1898" s="33">
        <f t="shared" si="341"/>
        <v>4537.2267471723426</v>
      </c>
      <c r="Z1898" s="33">
        <f t="shared" si="342"/>
        <v>21641891</v>
      </c>
      <c r="AA1898" s="34">
        <f t="shared" si="343"/>
        <v>3.1206488123956889E-05</v>
      </c>
      <c r="AB1898" s="33" t="s">
        <v>4987</v>
      </c>
      <c r="AC1898" s="35">
        <v>44953</v>
      </c>
      <c r="AD1898" s="33">
        <v>14</v>
      </c>
      <c r="AE1898" s="36">
        <f t="shared" si="344"/>
        <v>44967</v>
      </c>
    </row>
    <row r="1899" spans="2:31" ht="14.5" hidden="1">
      <c r="B1899" s="29" t="s">
        <v>1526</v>
      </c>
      <c r="C1899" s="30" t="str">
        <f t="shared" si="334"/>
        <v>(Proveedores estratégicos)</v>
      </c>
      <c r="D1899" s="30">
        <v>4</v>
      </c>
      <c r="E1899" s="30" t="s">
        <v>5189</v>
      </c>
      <c r="F1899" s="30" t="s">
        <v>5190</v>
      </c>
      <c r="G1899" s="30" t="s">
        <v>3909</v>
      </c>
      <c r="H1899" s="31" t="s">
        <v>2054</v>
      </c>
      <c r="I1899" s="31" t="s">
        <v>48</v>
      </c>
      <c r="J1899" s="32">
        <v>50896497</v>
      </c>
      <c r="K1899" s="33">
        <f t="shared" si="335"/>
        <v>10670.460706311518</v>
      </c>
      <c r="L1899" s="33">
        <v>50896497</v>
      </c>
      <c r="M1899" s="33">
        <v>0</v>
      </c>
      <c r="N1899" s="33">
        <v>0</v>
      </c>
      <c r="O1899" s="33">
        <v>0</v>
      </c>
      <c r="P1899" s="33">
        <f t="shared" si="336"/>
        <v>50896497</v>
      </c>
      <c r="Q1899" s="33">
        <f t="shared" si="337"/>
        <v>10670.460706311518</v>
      </c>
      <c r="R1899" s="33">
        <f t="shared" si="338"/>
        <v>50896497</v>
      </c>
      <c r="S1899" s="33"/>
      <c r="T1899" s="30" t="str">
        <f t="shared" si="339"/>
        <v>COP</v>
      </c>
      <c r="U1899" s="33">
        <v>0</v>
      </c>
      <c r="V1899" s="33">
        <v>0</v>
      </c>
      <c r="W1899" s="33">
        <v>0</v>
      </c>
      <c r="X1899" s="33">
        <f t="shared" si="340"/>
        <v>50896497</v>
      </c>
      <c r="Y1899" s="33">
        <f t="shared" si="341"/>
        <v>10670.460706311518</v>
      </c>
      <c r="Z1899" s="33">
        <f t="shared" si="342"/>
        <v>50896497</v>
      </c>
      <c r="AA1899" s="34">
        <f t="shared" si="343"/>
        <v>7.3390117766580911E-05</v>
      </c>
      <c r="AB1899" s="33" t="s">
        <v>4987</v>
      </c>
      <c r="AC1899" s="35">
        <v>44953</v>
      </c>
      <c r="AD1899" s="33">
        <v>14</v>
      </c>
      <c r="AE1899" s="36">
        <f t="shared" si="344"/>
        <v>44967</v>
      </c>
    </row>
    <row r="1900" spans="2:31" ht="14.5" hidden="1">
      <c r="B1900" s="29" t="s">
        <v>1526</v>
      </c>
      <c r="C1900" s="30" t="str">
        <f t="shared" si="334"/>
        <v>(Proveedores estratégicos)</v>
      </c>
      <c r="D1900" s="30">
        <v>4</v>
      </c>
      <c r="E1900" s="30" t="s">
        <v>5189</v>
      </c>
      <c r="F1900" s="30" t="s">
        <v>5190</v>
      </c>
      <c r="G1900" s="30" t="s">
        <v>3909</v>
      </c>
      <c r="H1900" s="31" t="s">
        <v>2055</v>
      </c>
      <c r="I1900" s="31" t="s">
        <v>48</v>
      </c>
      <c r="J1900" s="32">
        <v>33711451</v>
      </c>
      <c r="K1900" s="33">
        <f t="shared" si="335"/>
        <v>7067.6123987127476</v>
      </c>
      <c r="L1900" s="33">
        <v>33711451</v>
      </c>
      <c r="M1900" s="33">
        <v>0</v>
      </c>
      <c r="N1900" s="33">
        <v>0</v>
      </c>
      <c r="O1900" s="33">
        <v>0</v>
      </c>
      <c r="P1900" s="33">
        <f t="shared" si="336"/>
        <v>33711451</v>
      </c>
      <c r="Q1900" s="33">
        <f t="shared" si="337"/>
        <v>7067.6123987127476</v>
      </c>
      <c r="R1900" s="33">
        <f t="shared" si="338"/>
        <v>33711451</v>
      </c>
      <c r="S1900" s="33"/>
      <c r="T1900" s="30" t="str">
        <f t="shared" si="339"/>
        <v>COP</v>
      </c>
      <c r="U1900" s="33">
        <v>0</v>
      </c>
      <c r="V1900" s="33">
        <v>0</v>
      </c>
      <c r="W1900" s="33">
        <v>0</v>
      </c>
      <c r="X1900" s="33">
        <f t="shared" si="340"/>
        <v>33711451</v>
      </c>
      <c r="Y1900" s="33">
        <f t="shared" si="341"/>
        <v>7067.6123987127476</v>
      </c>
      <c r="Z1900" s="33">
        <f t="shared" si="342"/>
        <v>33711451</v>
      </c>
      <c r="AA1900" s="34">
        <f t="shared" si="343"/>
        <v>4.8610169752396158E-05</v>
      </c>
      <c r="AB1900" s="33" t="s">
        <v>4987</v>
      </c>
      <c r="AC1900" s="35">
        <v>44953</v>
      </c>
      <c r="AD1900" s="33">
        <v>14</v>
      </c>
      <c r="AE1900" s="36">
        <f t="shared" si="344"/>
        <v>44967</v>
      </c>
    </row>
    <row r="1901" spans="2:31" ht="14.5" hidden="1">
      <c r="B1901" s="29" t="s">
        <v>1526</v>
      </c>
      <c r="C1901" s="30" t="str">
        <f t="shared" si="334"/>
        <v>(Proveedores estratégicos)</v>
      </c>
      <c r="D1901" s="30">
        <v>4</v>
      </c>
      <c r="E1901" s="30" t="s">
        <v>5189</v>
      </c>
      <c r="F1901" s="30" t="s">
        <v>5190</v>
      </c>
      <c r="G1901" s="30" t="s">
        <v>3909</v>
      </c>
      <c r="H1901" s="31" t="s">
        <v>2056</v>
      </c>
      <c r="I1901" s="31" t="s">
        <v>48</v>
      </c>
      <c r="J1901" s="32">
        <v>31191828</v>
      </c>
      <c r="K1901" s="33">
        <f t="shared" si="335"/>
        <v>6539.372936255857</v>
      </c>
      <c r="L1901" s="33">
        <v>31191828</v>
      </c>
      <c r="M1901" s="33">
        <v>0</v>
      </c>
      <c r="N1901" s="33">
        <v>0</v>
      </c>
      <c r="O1901" s="33">
        <v>0</v>
      </c>
      <c r="P1901" s="33">
        <f t="shared" si="336"/>
        <v>31191828</v>
      </c>
      <c r="Q1901" s="33">
        <f t="shared" si="337"/>
        <v>6539.372936255857</v>
      </c>
      <c r="R1901" s="33">
        <f t="shared" si="338"/>
        <v>31191828</v>
      </c>
      <c r="S1901" s="33"/>
      <c r="T1901" s="30" t="str">
        <f t="shared" si="339"/>
        <v>COP</v>
      </c>
      <c r="U1901" s="33">
        <v>0</v>
      </c>
      <c r="V1901" s="33">
        <v>0</v>
      </c>
      <c r="W1901" s="33">
        <v>0</v>
      </c>
      <c r="X1901" s="33">
        <f t="shared" si="340"/>
        <v>31191828</v>
      </c>
      <c r="Y1901" s="33">
        <f t="shared" si="341"/>
        <v>6539.372936255857</v>
      </c>
      <c r="Z1901" s="33">
        <f t="shared" si="342"/>
        <v>31191828</v>
      </c>
      <c r="AA1901" s="34">
        <f t="shared" si="343"/>
        <v>4.497700362905007E-05</v>
      </c>
      <c r="AB1901" s="33" t="s">
        <v>4987</v>
      </c>
      <c r="AC1901" s="35">
        <v>44953</v>
      </c>
      <c r="AD1901" s="33">
        <v>14</v>
      </c>
      <c r="AE1901" s="36">
        <f t="shared" si="344"/>
        <v>44967</v>
      </c>
    </row>
    <row r="1902" spans="2:31" ht="14.5" hidden="1">
      <c r="B1902" s="29" t="s">
        <v>1526</v>
      </c>
      <c r="C1902" s="30" t="str">
        <f t="shared" si="334"/>
        <v>(Proveedores estratégicos)</v>
      </c>
      <c r="D1902" s="30">
        <v>4</v>
      </c>
      <c r="E1902" s="30" t="s">
        <v>5189</v>
      </c>
      <c r="F1902" s="30" t="s">
        <v>5190</v>
      </c>
      <c r="G1902" s="30" t="s">
        <v>3909</v>
      </c>
      <c r="H1902" s="31" t="s">
        <v>2057</v>
      </c>
      <c r="I1902" s="31" t="s">
        <v>48</v>
      </c>
      <c r="J1902" s="32">
        <v>17069058</v>
      </c>
      <c r="K1902" s="33">
        <f t="shared" si="335"/>
        <v>3578.5314003585017</v>
      </c>
      <c r="L1902" s="33">
        <v>17069058</v>
      </c>
      <c r="M1902" s="33">
        <v>0</v>
      </c>
      <c r="N1902" s="33">
        <v>0</v>
      </c>
      <c r="O1902" s="33">
        <v>0</v>
      </c>
      <c r="P1902" s="33">
        <f t="shared" si="336"/>
        <v>17069058</v>
      </c>
      <c r="Q1902" s="33">
        <f t="shared" si="337"/>
        <v>3578.5314003585017</v>
      </c>
      <c r="R1902" s="33">
        <f t="shared" si="338"/>
        <v>17069058</v>
      </c>
      <c r="S1902" s="38"/>
      <c r="T1902" s="30" t="str">
        <f t="shared" si="339"/>
        <v>COP</v>
      </c>
      <c r="U1902" s="33">
        <v>0</v>
      </c>
      <c r="V1902" s="33">
        <v>0</v>
      </c>
      <c r="W1902" s="33">
        <v>0</v>
      </c>
      <c r="X1902" s="33">
        <f t="shared" si="340"/>
        <v>17069058</v>
      </c>
      <c r="Y1902" s="33">
        <f t="shared" si="341"/>
        <v>3578.5314003585017</v>
      </c>
      <c r="Z1902" s="33">
        <f t="shared" si="342"/>
        <v>17069058</v>
      </c>
      <c r="AA1902" s="34">
        <f t="shared" si="343"/>
        <v>2.4612699313758276E-05</v>
      </c>
      <c r="AB1902" s="33" t="s">
        <v>4987</v>
      </c>
      <c r="AC1902" s="35">
        <v>44953</v>
      </c>
      <c r="AD1902" s="33">
        <v>14</v>
      </c>
      <c r="AE1902" s="36">
        <f t="shared" si="344"/>
        <v>44967</v>
      </c>
    </row>
    <row r="1903" spans="2:31" ht="14.5" hidden="1">
      <c r="B1903" s="29" t="s">
        <v>1526</v>
      </c>
      <c r="C1903" s="30" t="str">
        <f t="shared" si="334"/>
        <v>(Proveedores estratégicos)</v>
      </c>
      <c r="D1903" s="30">
        <v>4</v>
      </c>
      <c r="E1903" s="30" t="s">
        <v>5189</v>
      </c>
      <c r="F1903" s="30" t="s">
        <v>5190</v>
      </c>
      <c r="G1903" s="30" t="s">
        <v>3909</v>
      </c>
      <c r="H1903" s="31" t="s">
        <v>2058</v>
      </c>
      <c r="I1903" s="31" t="s">
        <v>48</v>
      </c>
      <c r="J1903" s="32">
        <v>92206005</v>
      </c>
      <c r="K1903" s="33">
        <f t="shared" si="335"/>
        <v>19331.007264379383</v>
      </c>
      <c r="L1903" s="33">
        <v>92206005</v>
      </c>
      <c r="M1903" s="33">
        <v>0</v>
      </c>
      <c r="N1903" s="33">
        <v>0</v>
      </c>
      <c r="O1903" s="33">
        <v>0</v>
      </c>
      <c r="P1903" s="33">
        <f t="shared" si="336"/>
        <v>92206005</v>
      </c>
      <c r="Q1903" s="33">
        <f t="shared" si="337"/>
        <v>19331.007264379383</v>
      </c>
      <c r="R1903" s="33">
        <f t="shared" si="338"/>
        <v>92206005</v>
      </c>
      <c r="S1903" s="33"/>
      <c r="T1903" s="30" t="str">
        <f t="shared" si="339"/>
        <v>COP</v>
      </c>
      <c r="U1903" s="33">
        <v>0</v>
      </c>
      <c r="V1903" s="33">
        <v>0</v>
      </c>
      <c r="W1903" s="33">
        <v>0</v>
      </c>
      <c r="X1903" s="33">
        <f t="shared" si="340"/>
        <v>92206005</v>
      </c>
      <c r="Y1903" s="33">
        <f t="shared" si="341"/>
        <v>19331.007264379383</v>
      </c>
      <c r="Z1903" s="33">
        <f t="shared" si="342"/>
        <v>92206005</v>
      </c>
      <c r="AA1903" s="34">
        <f t="shared" si="343"/>
        <v>0.00013295629295933566</v>
      </c>
      <c r="AB1903" s="33" t="s">
        <v>4987</v>
      </c>
      <c r="AC1903" s="35">
        <v>44953</v>
      </c>
      <c r="AD1903" s="33">
        <v>14</v>
      </c>
      <c r="AE1903" s="36">
        <f t="shared" si="344"/>
        <v>44967</v>
      </c>
    </row>
    <row r="1904" spans="2:31" ht="14.5" hidden="1">
      <c r="B1904" s="29" t="s">
        <v>1526</v>
      </c>
      <c r="C1904" s="30" t="str">
        <f t="shared" si="334"/>
        <v>(Proveedores estratégicos)</v>
      </c>
      <c r="D1904" s="30">
        <v>4</v>
      </c>
      <c r="E1904" s="30" t="s">
        <v>5189</v>
      </c>
      <c r="F1904" s="30" t="s">
        <v>5190</v>
      </c>
      <c r="G1904" s="30" t="s">
        <v>3909</v>
      </c>
      <c r="H1904" s="31" t="s">
        <v>2059</v>
      </c>
      <c r="I1904" s="31" t="s">
        <v>48</v>
      </c>
      <c r="J1904" s="32">
        <v>23790207</v>
      </c>
      <c r="K1904" s="33">
        <f t="shared" si="335"/>
        <v>4987.6216233214873</v>
      </c>
      <c r="L1904" s="33">
        <v>23790207</v>
      </c>
      <c r="M1904" s="33">
        <v>0</v>
      </c>
      <c r="N1904" s="33">
        <v>0</v>
      </c>
      <c r="O1904" s="33">
        <v>0</v>
      </c>
      <c r="P1904" s="33">
        <f t="shared" si="336"/>
        <v>23790207</v>
      </c>
      <c r="Q1904" s="33">
        <f t="shared" si="337"/>
        <v>4987.6216233214873</v>
      </c>
      <c r="R1904" s="33">
        <f t="shared" si="338"/>
        <v>23790207</v>
      </c>
      <c r="S1904" s="33"/>
      <c r="T1904" s="30" t="str">
        <f t="shared" si="339"/>
        <v>COP</v>
      </c>
      <c r="U1904" s="33">
        <v>0</v>
      </c>
      <c r="V1904" s="33">
        <v>0</v>
      </c>
      <c r="W1904" s="33">
        <v>0</v>
      </c>
      <c r="X1904" s="33">
        <f t="shared" si="340"/>
        <v>23790207</v>
      </c>
      <c r="Y1904" s="33">
        <f t="shared" si="341"/>
        <v>4987.6216233214873</v>
      </c>
      <c r="Z1904" s="33">
        <f t="shared" si="342"/>
        <v>23790207</v>
      </c>
      <c r="AA1904" s="34">
        <f t="shared" si="343"/>
        <v>3.430424874665417E-05</v>
      </c>
      <c r="AB1904" s="33" t="s">
        <v>4987</v>
      </c>
      <c r="AC1904" s="35">
        <v>44953</v>
      </c>
      <c r="AD1904" s="33">
        <v>14</v>
      </c>
      <c r="AE1904" s="36">
        <f t="shared" si="344"/>
        <v>44967</v>
      </c>
    </row>
    <row r="1905" spans="2:31" ht="14.5" hidden="1">
      <c r="B1905" s="29" t="s">
        <v>1526</v>
      </c>
      <c r="C1905" s="30" t="str">
        <f t="shared" si="334"/>
        <v>(Proveedores estratégicos)</v>
      </c>
      <c r="D1905" s="30">
        <v>4</v>
      </c>
      <c r="E1905" s="30" t="s">
        <v>5189</v>
      </c>
      <c r="F1905" s="30" t="s">
        <v>5190</v>
      </c>
      <c r="G1905" s="30" t="s">
        <v>3909</v>
      </c>
      <c r="H1905" s="31" t="s">
        <v>2060</v>
      </c>
      <c r="I1905" s="31" t="s">
        <v>48</v>
      </c>
      <c r="J1905" s="32">
        <v>383379237</v>
      </c>
      <c r="K1905" s="33">
        <f t="shared" si="335"/>
        <v>80375.53319286769</v>
      </c>
      <c r="L1905" s="33">
        <v>383379237</v>
      </c>
      <c r="M1905" s="33">
        <v>0</v>
      </c>
      <c r="N1905" s="33">
        <v>0</v>
      </c>
      <c r="O1905" s="33">
        <v>0</v>
      </c>
      <c r="P1905" s="33">
        <f t="shared" si="336"/>
        <v>383379237</v>
      </c>
      <c r="Q1905" s="33">
        <f t="shared" si="337"/>
        <v>80375.53319286769</v>
      </c>
      <c r="R1905" s="33">
        <f t="shared" si="338"/>
        <v>383379237</v>
      </c>
      <c r="S1905" s="33"/>
      <c r="T1905" s="30" t="str">
        <f t="shared" si="339"/>
        <v>COP</v>
      </c>
      <c r="U1905" s="33">
        <v>0</v>
      </c>
      <c r="V1905" s="33">
        <v>0</v>
      </c>
      <c r="W1905" s="33">
        <v>0</v>
      </c>
      <c r="X1905" s="33">
        <f t="shared" si="340"/>
        <v>383379237</v>
      </c>
      <c r="Y1905" s="33">
        <f t="shared" si="341"/>
        <v>80375.53319286769</v>
      </c>
      <c r="Z1905" s="33">
        <f t="shared" si="342"/>
        <v>383379237</v>
      </c>
      <c r="AA1905" s="34">
        <f t="shared" si="343"/>
        <v>0.00055281304237287559</v>
      </c>
      <c r="AB1905" s="33" t="s">
        <v>4987</v>
      </c>
      <c r="AC1905" s="35">
        <v>44953</v>
      </c>
      <c r="AD1905" s="33">
        <v>14</v>
      </c>
      <c r="AE1905" s="36">
        <f t="shared" si="344"/>
        <v>44967</v>
      </c>
    </row>
    <row r="1906" spans="2:31" ht="14.5" hidden="1">
      <c r="B1906" s="29" t="s">
        <v>1526</v>
      </c>
      <c r="C1906" s="30" t="str">
        <f t="shared" si="334"/>
        <v>(Proveedores estratégicos)</v>
      </c>
      <c r="D1906" s="30">
        <v>4</v>
      </c>
      <c r="E1906" s="30" t="s">
        <v>5189</v>
      </c>
      <c r="F1906" s="30" t="s">
        <v>5190</v>
      </c>
      <c r="G1906" s="30" t="s">
        <v>3909</v>
      </c>
      <c r="H1906" s="31" t="s">
        <v>2061</v>
      </c>
      <c r="I1906" s="31" t="s">
        <v>48</v>
      </c>
      <c r="J1906" s="32">
        <v>42666487</v>
      </c>
      <c r="K1906" s="33">
        <f t="shared" si="335"/>
        <v>8945.0374749730072</v>
      </c>
      <c r="L1906" s="33">
        <v>42666487</v>
      </c>
      <c r="M1906" s="33">
        <v>0</v>
      </c>
      <c r="N1906" s="33">
        <v>0</v>
      </c>
      <c r="O1906" s="33">
        <v>0</v>
      </c>
      <c r="P1906" s="33">
        <f t="shared" si="336"/>
        <v>42666487</v>
      </c>
      <c r="Q1906" s="33">
        <f t="shared" si="337"/>
        <v>8945.0374749730072</v>
      </c>
      <c r="R1906" s="33">
        <f t="shared" si="338"/>
        <v>42666487</v>
      </c>
      <c r="S1906" s="33"/>
      <c r="T1906" s="30" t="str">
        <f t="shared" si="339"/>
        <v>COP</v>
      </c>
      <c r="U1906" s="33">
        <v>0</v>
      </c>
      <c r="V1906" s="33">
        <v>0</v>
      </c>
      <c r="W1906" s="33">
        <v>0</v>
      </c>
      <c r="X1906" s="33">
        <f t="shared" si="340"/>
        <v>42666487</v>
      </c>
      <c r="Y1906" s="33">
        <f t="shared" si="341"/>
        <v>8945.0374749730072</v>
      </c>
      <c r="Z1906" s="33">
        <f t="shared" si="342"/>
        <v>42666487</v>
      </c>
      <c r="AA1906" s="34">
        <f t="shared" si="343"/>
        <v>6.1522868766710872E-05</v>
      </c>
      <c r="AB1906" s="33" t="s">
        <v>4987</v>
      </c>
      <c r="AC1906" s="35">
        <v>44953</v>
      </c>
      <c r="AD1906" s="33">
        <v>14</v>
      </c>
      <c r="AE1906" s="36">
        <f t="shared" si="344"/>
        <v>44967</v>
      </c>
    </row>
    <row r="1907" spans="2:31" ht="14.5" hidden="1">
      <c r="B1907" s="29" t="s">
        <v>1526</v>
      </c>
      <c r="C1907" s="30" t="str">
        <f t="shared" si="334"/>
        <v>(Proveedores estratégicos)</v>
      </c>
      <c r="D1907" s="30">
        <v>4</v>
      </c>
      <c r="E1907" s="30" t="s">
        <v>5189</v>
      </c>
      <c r="F1907" s="30" t="s">
        <v>5190</v>
      </c>
      <c r="G1907" s="30" t="s">
        <v>3909</v>
      </c>
      <c r="H1907" s="31" t="s">
        <v>2062</v>
      </c>
      <c r="I1907" s="31" t="s">
        <v>48</v>
      </c>
      <c r="J1907" s="32">
        <v>46993576</v>
      </c>
      <c r="K1907" s="33">
        <f t="shared" si="335"/>
        <v>9852.2125433713845</v>
      </c>
      <c r="L1907" s="33">
        <v>46993576</v>
      </c>
      <c r="M1907" s="33">
        <v>0</v>
      </c>
      <c r="N1907" s="33">
        <v>0</v>
      </c>
      <c r="O1907" s="33">
        <v>0</v>
      </c>
      <c r="P1907" s="33">
        <f t="shared" si="336"/>
        <v>46993576</v>
      </c>
      <c r="Q1907" s="33">
        <f t="shared" si="337"/>
        <v>9852.2125433713845</v>
      </c>
      <c r="R1907" s="33">
        <f t="shared" si="338"/>
        <v>46993576</v>
      </c>
      <c r="S1907" s="33"/>
      <c r="T1907" s="30" t="str">
        <f t="shared" si="339"/>
        <v>COP</v>
      </c>
      <c r="U1907" s="33">
        <v>0</v>
      </c>
      <c r="V1907" s="33">
        <v>0</v>
      </c>
      <c r="W1907" s="33">
        <v>0</v>
      </c>
      <c r="X1907" s="33">
        <f t="shared" si="340"/>
        <v>46993576</v>
      </c>
      <c r="Y1907" s="33">
        <f t="shared" si="341"/>
        <v>9852.2125433713845</v>
      </c>
      <c r="Z1907" s="33">
        <f t="shared" si="342"/>
        <v>46993576</v>
      </c>
      <c r="AA1907" s="34">
        <f t="shared" si="343"/>
        <v>6.7762307431742708E-05</v>
      </c>
      <c r="AB1907" s="33" t="s">
        <v>4987</v>
      </c>
      <c r="AC1907" s="35">
        <v>44953</v>
      </c>
      <c r="AD1907" s="33">
        <v>14</v>
      </c>
      <c r="AE1907" s="36">
        <f t="shared" si="344"/>
        <v>44967</v>
      </c>
    </row>
    <row r="1908" spans="2:31" ht="14.5" hidden="1">
      <c r="B1908" s="29" t="s">
        <v>1526</v>
      </c>
      <c r="C1908" s="30" t="str">
        <f t="shared" si="345" ref="C1908:C1971">+IF(D1908=1,$A$4,IF(D1908=2,$A$5,IF(D1908=3,$A$6,IF(D1908=4,$A$7,IF(D1908=5,$A$8,IF(D1908=6,$A$9,))))))</f>
        <v>(Proveedores estratégicos)</v>
      </c>
      <c r="D1908" s="30">
        <v>4</v>
      </c>
      <c r="E1908" s="30" t="s">
        <v>5189</v>
      </c>
      <c r="F1908" s="30" t="s">
        <v>5190</v>
      </c>
      <c r="G1908" s="30" t="s">
        <v>3909</v>
      </c>
      <c r="H1908" s="31" t="s">
        <v>2063</v>
      </c>
      <c r="I1908" s="31" t="s">
        <v>48</v>
      </c>
      <c r="J1908" s="32">
        <v>418086351</v>
      </c>
      <c r="K1908" s="33">
        <f t="shared" si="346" ref="K1908:K1971">+IF(I1908="USD",J1908,L1908/$L$3)</f>
        <v>87651.886537312486</v>
      </c>
      <c r="L1908" s="33">
        <v>418086351</v>
      </c>
      <c r="M1908" s="33">
        <v>0</v>
      </c>
      <c r="N1908" s="33">
        <v>0</v>
      </c>
      <c r="O1908" s="33">
        <v>0</v>
      </c>
      <c r="P1908" s="33">
        <f t="shared" si="347" ref="P1908:P1971">+J1908+M1908</f>
        <v>418086351</v>
      </c>
      <c r="Q1908" s="33">
        <f t="shared" si="348" ref="Q1908:Q1971">+K1908+N1908</f>
        <v>87651.886537312486</v>
      </c>
      <c r="R1908" s="33">
        <f t="shared" si="349" ref="R1908:R1971">+L1908+O1908</f>
        <v>418086351</v>
      </c>
      <c r="S1908" s="33"/>
      <c r="T1908" s="30" t="str">
        <f t="shared" si="350" ref="T1908:T1971">+I1908</f>
        <v>COP</v>
      </c>
      <c r="U1908" s="33">
        <v>0</v>
      </c>
      <c r="V1908" s="33">
        <v>0</v>
      </c>
      <c r="W1908" s="33">
        <v>0</v>
      </c>
      <c r="X1908" s="33">
        <f t="shared" si="351" ref="X1908:X1971">+P1908+U1908</f>
        <v>418086351</v>
      </c>
      <c r="Y1908" s="33">
        <f t="shared" si="352" ref="Y1908:Y1971">+Q1908+V1908</f>
        <v>87651.886537312486</v>
      </c>
      <c r="Z1908" s="33">
        <f t="shared" si="353" ref="Z1908:Z1971">+R1908+W1908</f>
        <v>418086351</v>
      </c>
      <c r="AA1908" s="34">
        <f t="shared" si="354" ref="AA1908:AA1971">+IF(D1908=1,Z1908/$C$4,IF(D1908=2,Z1908/$C$5,IF(D1908=3,Z1908/$C$6,IF(D1908=4,Z1908/$C$7,IF(D1908=5,Z1908/$C$8,IF(D1908=6,Z1908/$C$9))))))</f>
        <v>0.000602858906704131</v>
      </c>
      <c r="AB1908" s="33" t="s">
        <v>4987</v>
      </c>
      <c r="AC1908" s="35">
        <v>44953</v>
      </c>
      <c r="AD1908" s="33">
        <v>14</v>
      </c>
      <c r="AE1908" s="36">
        <f t="shared" si="344"/>
        <v>44967</v>
      </c>
    </row>
    <row r="1909" spans="2:31" ht="14.5" hidden="1">
      <c r="B1909" s="29" t="s">
        <v>1526</v>
      </c>
      <c r="C1909" s="30" t="str">
        <f t="shared" si="345"/>
        <v>(Proveedores estratégicos)</v>
      </c>
      <c r="D1909" s="30">
        <v>4</v>
      </c>
      <c r="E1909" s="30" t="s">
        <v>5189</v>
      </c>
      <c r="F1909" s="30" t="s">
        <v>5190</v>
      </c>
      <c r="G1909" s="30" t="s">
        <v>3909</v>
      </c>
      <c r="H1909" s="31" t="s">
        <v>2064</v>
      </c>
      <c r="I1909" s="31" t="s">
        <v>48</v>
      </c>
      <c r="J1909" s="32">
        <v>164190334</v>
      </c>
      <c r="K1909" s="33">
        <f t="shared" si="346"/>
        <v>34422.53613845299</v>
      </c>
      <c r="L1909" s="33">
        <v>164190334</v>
      </c>
      <c r="M1909" s="33">
        <v>0</v>
      </c>
      <c r="N1909" s="33">
        <v>0</v>
      </c>
      <c r="O1909" s="33">
        <v>0</v>
      </c>
      <c r="P1909" s="33">
        <f t="shared" si="347"/>
        <v>164190334</v>
      </c>
      <c r="Q1909" s="33">
        <f t="shared" si="348"/>
        <v>34422.53613845299</v>
      </c>
      <c r="R1909" s="33">
        <f t="shared" si="349"/>
        <v>164190334</v>
      </c>
      <c r="S1909" s="33"/>
      <c r="T1909" s="30" t="str">
        <f t="shared" si="350"/>
        <v>COP</v>
      </c>
      <c r="U1909" s="33">
        <v>0</v>
      </c>
      <c r="V1909" s="33">
        <v>0</v>
      </c>
      <c r="W1909" s="33">
        <v>0</v>
      </c>
      <c r="X1909" s="33">
        <f t="shared" si="351"/>
        <v>164190334</v>
      </c>
      <c r="Y1909" s="33">
        <f t="shared" si="352"/>
        <v>34422.53613845299</v>
      </c>
      <c r="Z1909" s="33">
        <f t="shared" si="353"/>
        <v>164190334</v>
      </c>
      <c r="AA1909" s="34">
        <f t="shared" si="354"/>
        <v>0.00023675397441191785</v>
      </c>
      <c r="AB1909" s="33" t="s">
        <v>4987</v>
      </c>
      <c r="AC1909" s="35">
        <v>44953</v>
      </c>
      <c r="AD1909" s="33">
        <v>14</v>
      </c>
      <c r="AE1909" s="36">
        <f t="shared" si="344"/>
        <v>44967</v>
      </c>
    </row>
    <row r="1910" spans="2:31" ht="14.5" hidden="1">
      <c r="B1910" s="29" t="s">
        <v>1526</v>
      </c>
      <c r="C1910" s="30" t="str">
        <f t="shared" si="345"/>
        <v>(Proveedores estratégicos)</v>
      </c>
      <c r="D1910" s="30">
        <v>4</v>
      </c>
      <c r="E1910" s="30" t="s">
        <v>5189</v>
      </c>
      <c r="F1910" s="30" t="s">
        <v>5190</v>
      </c>
      <c r="G1910" s="30" t="s">
        <v>3909</v>
      </c>
      <c r="H1910" s="31" t="s">
        <v>2065</v>
      </c>
      <c r="I1910" s="31" t="s">
        <v>48</v>
      </c>
      <c r="J1910" s="32">
        <v>34516908</v>
      </c>
      <c r="K1910" s="33">
        <f t="shared" si="346"/>
        <v>7236.476618761596</v>
      </c>
      <c r="L1910" s="33">
        <v>34516908</v>
      </c>
      <c r="M1910" s="33">
        <v>0</v>
      </c>
      <c r="N1910" s="33">
        <v>0</v>
      </c>
      <c r="O1910" s="33">
        <v>0</v>
      </c>
      <c r="P1910" s="33">
        <f t="shared" si="347"/>
        <v>34516908</v>
      </c>
      <c r="Q1910" s="33">
        <f t="shared" si="348"/>
        <v>7236.476618761596</v>
      </c>
      <c r="R1910" s="33">
        <f t="shared" si="349"/>
        <v>34516908</v>
      </c>
      <c r="S1910" s="33"/>
      <c r="T1910" s="30" t="str">
        <f t="shared" si="350"/>
        <v>COP</v>
      </c>
      <c r="U1910" s="33">
        <v>0</v>
      </c>
      <c r="V1910" s="33">
        <v>0</v>
      </c>
      <c r="W1910" s="33">
        <v>0</v>
      </c>
      <c r="X1910" s="33">
        <f t="shared" si="351"/>
        <v>34516908</v>
      </c>
      <c r="Y1910" s="33">
        <f t="shared" si="352"/>
        <v>7236.476618761596</v>
      </c>
      <c r="Z1910" s="33">
        <f t="shared" si="353"/>
        <v>34516908</v>
      </c>
      <c r="AA1910" s="34">
        <f t="shared" si="354"/>
        <v>4.9771597111255787E-05</v>
      </c>
      <c r="AB1910" s="33" t="s">
        <v>4987</v>
      </c>
      <c r="AC1910" s="35">
        <v>44953</v>
      </c>
      <c r="AD1910" s="33">
        <v>14</v>
      </c>
      <c r="AE1910" s="36">
        <f t="shared" si="344"/>
        <v>44967</v>
      </c>
    </row>
    <row r="1911" spans="2:31" ht="14.5" hidden="1">
      <c r="B1911" s="29" t="s">
        <v>1526</v>
      </c>
      <c r="C1911" s="30" t="str">
        <f t="shared" si="345"/>
        <v>(Proveedores estratégicos)</v>
      </c>
      <c r="D1911" s="30">
        <v>4</v>
      </c>
      <c r="E1911" s="30" t="s">
        <v>5189</v>
      </c>
      <c r="F1911" s="30" t="s">
        <v>5190</v>
      </c>
      <c r="G1911" s="30" t="s">
        <v>3909</v>
      </c>
      <c r="H1911" s="31" t="s">
        <v>2066</v>
      </c>
      <c r="I1911" s="31" t="s">
        <v>48</v>
      </c>
      <c r="J1911" s="32">
        <v>16358408</v>
      </c>
      <c r="K1911" s="33">
        <f t="shared" si="346"/>
        <v>3429.5434866924534</v>
      </c>
      <c r="L1911" s="33">
        <v>16358408</v>
      </c>
      <c r="M1911" s="33">
        <v>0</v>
      </c>
      <c r="N1911" s="33">
        <v>0</v>
      </c>
      <c r="O1911" s="33">
        <v>0</v>
      </c>
      <c r="P1911" s="33">
        <f t="shared" si="347"/>
        <v>16358408</v>
      </c>
      <c r="Q1911" s="33">
        <f t="shared" si="348"/>
        <v>3429.5434866924534</v>
      </c>
      <c r="R1911" s="33">
        <f t="shared" si="349"/>
        <v>16358408</v>
      </c>
      <c r="S1911" s="33"/>
      <c r="T1911" s="30" t="str">
        <f t="shared" si="350"/>
        <v>COP</v>
      </c>
      <c r="U1911" s="33">
        <v>0</v>
      </c>
      <c r="V1911" s="33">
        <v>0</v>
      </c>
      <c r="W1911" s="33">
        <v>0</v>
      </c>
      <c r="X1911" s="33">
        <f t="shared" si="351"/>
        <v>16358408</v>
      </c>
      <c r="Y1911" s="33">
        <f t="shared" si="352"/>
        <v>3429.5434866924534</v>
      </c>
      <c r="Z1911" s="33">
        <f t="shared" si="353"/>
        <v>16358408</v>
      </c>
      <c r="AA1911" s="34">
        <f t="shared" si="354"/>
        <v>2.3587978748199102E-05</v>
      </c>
      <c r="AB1911" s="33" t="s">
        <v>4987</v>
      </c>
      <c r="AC1911" s="35">
        <v>44953</v>
      </c>
      <c r="AD1911" s="33">
        <v>14</v>
      </c>
      <c r="AE1911" s="36">
        <f t="shared" si="344"/>
        <v>44967</v>
      </c>
    </row>
    <row r="1912" spans="2:31" ht="14.5" hidden="1">
      <c r="B1912" s="29" t="s">
        <v>1526</v>
      </c>
      <c r="C1912" s="30" t="str">
        <f t="shared" si="345"/>
        <v>(Proveedores estratégicos)</v>
      </c>
      <c r="D1912" s="30">
        <v>4</v>
      </c>
      <c r="E1912" s="30" t="s">
        <v>5189</v>
      </c>
      <c r="F1912" s="30" t="s">
        <v>5190</v>
      </c>
      <c r="G1912" s="30" t="s">
        <v>3909</v>
      </c>
      <c r="H1912" s="31" t="s">
        <v>2067</v>
      </c>
      <c r="I1912" s="31" t="s">
        <v>48</v>
      </c>
      <c r="J1912" s="32">
        <v>68608959</v>
      </c>
      <c r="K1912" s="33">
        <f t="shared" si="346"/>
        <v>14383.881883078084</v>
      </c>
      <c r="L1912" s="33">
        <v>68608959</v>
      </c>
      <c r="M1912" s="33">
        <v>0</v>
      </c>
      <c r="N1912" s="33">
        <v>0</v>
      </c>
      <c r="O1912" s="33">
        <v>0</v>
      </c>
      <c r="P1912" s="33">
        <f t="shared" si="347"/>
        <v>68608959</v>
      </c>
      <c r="Q1912" s="33">
        <f t="shared" si="348"/>
        <v>14383.881883078084</v>
      </c>
      <c r="R1912" s="33">
        <f t="shared" si="349"/>
        <v>68608959</v>
      </c>
      <c r="S1912" s="33"/>
      <c r="T1912" s="30" t="str">
        <f t="shared" si="350"/>
        <v>COP</v>
      </c>
      <c r="U1912" s="33">
        <v>0</v>
      </c>
      <c r="V1912" s="33">
        <v>0</v>
      </c>
      <c r="W1912" s="33">
        <v>0</v>
      </c>
      <c r="X1912" s="33">
        <f t="shared" si="351"/>
        <v>68608959</v>
      </c>
      <c r="Y1912" s="33">
        <f t="shared" si="352"/>
        <v>14383.881883078084</v>
      </c>
      <c r="Z1912" s="33">
        <f t="shared" si="353"/>
        <v>68608959</v>
      </c>
      <c r="AA1912" s="34">
        <f t="shared" si="354"/>
        <v>9.8930572389933265E-05</v>
      </c>
      <c r="AB1912" s="33" t="s">
        <v>4987</v>
      </c>
      <c r="AC1912" s="35">
        <v>44955</v>
      </c>
      <c r="AD1912" s="33">
        <v>14</v>
      </c>
      <c r="AE1912" s="36">
        <f t="shared" si="344"/>
        <v>44969</v>
      </c>
    </row>
    <row r="1913" spans="2:31" ht="14.5" hidden="1">
      <c r="B1913" s="29" t="s">
        <v>1526</v>
      </c>
      <c r="C1913" s="30" t="str">
        <f t="shared" si="345"/>
        <v>(Proveedores estratégicos)</v>
      </c>
      <c r="D1913" s="30">
        <v>4</v>
      </c>
      <c r="E1913" s="30" t="s">
        <v>5189</v>
      </c>
      <c r="F1913" s="30" t="s">
        <v>5190</v>
      </c>
      <c r="G1913" s="30" t="s">
        <v>3909</v>
      </c>
      <c r="H1913" s="31" t="s">
        <v>2068</v>
      </c>
      <c r="I1913" s="31" t="s">
        <v>48</v>
      </c>
      <c r="J1913" s="32">
        <v>91222775</v>
      </c>
      <c r="K1913" s="33">
        <f t="shared" si="346"/>
        <v>19124.872899567072</v>
      </c>
      <c r="L1913" s="33">
        <v>91222775</v>
      </c>
      <c r="M1913" s="33">
        <v>0</v>
      </c>
      <c r="N1913" s="33">
        <v>0</v>
      </c>
      <c r="O1913" s="33">
        <v>0</v>
      </c>
      <c r="P1913" s="33">
        <f t="shared" si="347"/>
        <v>91222775</v>
      </c>
      <c r="Q1913" s="33">
        <f t="shared" si="348"/>
        <v>19124.872899567072</v>
      </c>
      <c r="R1913" s="33">
        <f t="shared" si="349"/>
        <v>91222775</v>
      </c>
      <c r="S1913" s="33"/>
      <c r="T1913" s="30" t="str">
        <f t="shared" si="350"/>
        <v>COP</v>
      </c>
      <c r="U1913" s="33">
        <v>0</v>
      </c>
      <c r="V1913" s="33">
        <v>0</v>
      </c>
      <c r="W1913" s="33">
        <v>0</v>
      </c>
      <c r="X1913" s="33">
        <f t="shared" si="351"/>
        <v>91222775</v>
      </c>
      <c r="Y1913" s="33">
        <f t="shared" si="352"/>
        <v>19124.872899567072</v>
      </c>
      <c r="Z1913" s="33">
        <f t="shared" si="353"/>
        <v>91222775</v>
      </c>
      <c r="AA1913" s="34">
        <f t="shared" si="354"/>
        <v>0.00013153852612379812</v>
      </c>
      <c r="AB1913" s="33" t="s">
        <v>4987</v>
      </c>
      <c r="AC1913" s="35">
        <v>44955</v>
      </c>
      <c r="AD1913" s="33">
        <v>14</v>
      </c>
      <c r="AE1913" s="36">
        <f t="shared" si="344"/>
        <v>44969</v>
      </c>
    </row>
    <row r="1914" spans="2:31" ht="14.5" hidden="1">
      <c r="B1914" s="29" t="s">
        <v>1526</v>
      </c>
      <c r="C1914" s="30" t="str">
        <f t="shared" si="345"/>
        <v>(Proveedores estratégicos)</v>
      </c>
      <c r="D1914" s="30">
        <v>4</v>
      </c>
      <c r="E1914" s="30" t="s">
        <v>5189</v>
      </c>
      <c r="F1914" s="30" t="s">
        <v>5190</v>
      </c>
      <c r="G1914" s="30" t="s">
        <v>3909</v>
      </c>
      <c r="H1914" s="31" t="s">
        <v>2069</v>
      </c>
      <c r="I1914" s="31" t="s">
        <v>48</v>
      </c>
      <c r="J1914" s="32">
        <v>59751850</v>
      </c>
      <c r="K1914" s="33">
        <f t="shared" si="346"/>
        <v>12526.987221820391</v>
      </c>
      <c r="L1914" s="33">
        <v>59751850</v>
      </c>
      <c r="M1914" s="33">
        <v>0</v>
      </c>
      <c r="N1914" s="33">
        <v>0</v>
      </c>
      <c r="O1914" s="33">
        <v>0</v>
      </c>
      <c r="P1914" s="33">
        <f t="shared" si="347"/>
        <v>59751850</v>
      </c>
      <c r="Q1914" s="33">
        <f t="shared" si="348"/>
        <v>12526.987221820391</v>
      </c>
      <c r="R1914" s="33">
        <f t="shared" si="349"/>
        <v>59751850</v>
      </c>
      <c r="S1914" s="33"/>
      <c r="T1914" s="30" t="str">
        <f t="shared" si="350"/>
        <v>COP</v>
      </c>
      <c r="U1914" s="33">
        <v>0</v>
      </c>
      <c r="V1914" s="33">
        <v>0</v>
      </c>
      <c r="W1914" s="33">
        <v>0</v>
      </c>
      <c r="X1914" s="33">
        <f t="shared" si="351"/>
        <v>59751850</v>
      </c>
      <c r="Y1914" s="33">
        <f t="shared" si="352"/>
        <v>12526.987221820391</v>
      </c>
      <c r="Z1914" s="33">
        <f t="shared" si="353"/>
        <v>59751850</v>
      </c>
      <c r="AA1914" s="34">
        <f t="shared" si="354"/>
        <v>8.6159079047642075E-05</v>
      </c>
      <c r="AB1914" s="33" t="s">
        <v>4987</v>
      </c>
      <c r="AC1914" s="35">
        <v>44955</v>
      </c>
      <c r="AD1914" s="33">
        <v>14</v>
      </c>
      <c r="AE1914" s="36">
        <f t="shared" si="344"/>
        <v>44969</v>
      </c>
    </row>
    <row r="1915" spans="2:31" ht="14.5" hidden="1">
      <c r="B1915" s="29" t="s">
        <v>1526</v>
      </c>
      <c r="C1915" s="30" t="str">
        <f t="shared" si="345"/>
        <v>(Proveedores estratégicos)</v>
      </c>
      <c r="D1915" s="30">
        <v>4</v>
      </c>
      <c r="E1915" s="30" t="s">
        <v>5189</v>
      </c>
      <c r="F1915" s="30" t="s">
        <v>5190</v>
      </c>
      <c r="G1915" s="30" t="s">
        <v>3909</v>
      </c>
      <c r="H1915" s="31" t="s">
        <v>2070</v>
      </c>
      <c r="I1915" s="31" t="s">
        <v>48</v>
      </c>
      <c r="J1915" s="32">
        <v>55684393</v>
      </c>
      <c r="K1915" s="33">
        <f t="shared" si="346"/>
        <v>11674.244053796239</v>
      </c>
      <c r="L1915" s="33">
        <v>55684393</v>
      </c>
      <c r="M1915" s="33">
        <v>0</v>
      </c>
      <c r="N1915" s="33">
        <v>0</v>
      </c>
      <c r="O1915" s="33">
        <v>0</v>
      </c>
      <c r="P1915" s="33">
        <f t="shared" si="347"/>
        <v>55684393</v>
      </c>
      <c r="Q1915" s="33">
        <f t="shared" si="348"/>
        <v>11674.244053796239</v>
      </c>
      <c r="R1915" s="33">
        <f t="shared" si="349"/>
        <v>55684393</v>
      </c>
      <c r="S1915" s="33"/>
      <c r="T1915" s="30" t="str">
        <f t="shared" si="350"/>
        <v>COP</v>
      </c>
      <c r="U1915" s="33">
        <v>0</v>
      </c>
      <c r="V1915" s="33">
        <v>0</v>
      </c>
      <c r="W1915" s="33">
        <v>0</v>
      </c>
      <c r="X1915" s="33">
        <f t="shared" si="351"/>
        <v>55684393</v>
      </c>
      <c r="Y1915" s="33">
        <f t="shared" si="352"/>
        <v>11674.244053796239</v>
      </c>
      <c r="Z1915" s="33">
        <f t="shared" si="353"/>
        <v>55684393</v>
      </c>
      <c r="AA1915" s="34">
        <f t="shared" si="354"/>
        <v>8.0294016305887888E-05</v>
      </c>
      <c r="AB1915" s="33" t="s">
        <v>4987</v>
      </c>
      <c r="AC1915" s="35">
        <v>44956</v>
      </c>
      <c r="AD1915" s="33">
        <v>14</v>
      </c>
      <c r="AE1915" s="36">
        <f t="shared" si="344"/>
        <v>44970</v>
      </c>
    </row>
    <row r="1916" spans="2:31" ht="14.5" hidden="1">
      <c r="B1916" s="29" t="s">
        <v>1526</v>
      </c>
      <c r="C1916" s="30" t="str">
        <f t="shared" si="345"/>
        <v>(Proveedores estratégicos)</v>
      </c>
      <c r="D1916" s="30">
        <v>4</v>
      </c>
      <c r="E1916" s="30" t="s">
        <v>5189</v>
      </c>
      <c r="F1916" s="30" t="s">
        <v>5190</v>
      </c>
      <c r="G1916" s="30" t="s">
        <v>3909</v>
      </c>
      <c r="H1916" s="31" t="s">
        <v>2071</v>
      </c>
      <c r="I1916" s="31" t="s">
        <v>48</v>
      </c>
      <c r="J1916" s="32">
        <v>432334543</v>
      </c>
      <c r="K1916" s="33">
        <f t="shared" si="346"/>
        <v>90639.022820424114</v>
      </c>
      <c r="L1916" s="33">
        <v>432334543</v>
      </c>
      <c r="M1916" s="33">
        <v>0</v>
      </c>
      <c r="N1916" s="33">
        <v>0</v>
      </c>
      <c r="O1916" s="33">
        <v>0</v>
      </c>
      <c r="P1916" s="33">
        <f t="shared" si="347"/>
        <v>432334543</v>
      </c>
      <c r="Q1916" s="33">
        <f t="shared" si="348"/>
        <v>90639.022820424114</v>
      </c>
      <c r="R1916" s="33">
        <f t="shared" si="349"/>
        <v>432334543</v>
      </c>
      <c r="S1916" s="33"/>
      <c r="T1916" s="30" t="str">
        <f t="shared" si="350"/>
        <v>COP</v>
      </c>
      <c r="U1916" s="33">
        <v>0</v>
      </c>
      <c r="V1916" s="33">
        <v>0</v>
      </c>
      <c r="W1916" s="33">
        <v>0</v>
      </c>
      <c r="X1916" s="33">
        <f t="shared" si="351"/>
        <v>432334543</v>
      </c>
      <c r="Y1916" s="33">
        <f t="shared" si="352"/>
        <v>90639.022820424114</v>
      </c>
      <c r="Z1916" s="33">
        <f t="shared" si="353"/>
        <v>432334543</v>
      </c>
      <c r="AA1916" s="34">
        <f t="shared" si="354"/>
        <v>0.00062340406306019328</v>
      </c>
      <c r="AB1916" s="33" t="s">
        <v>4987</v>
      </c>
      <c r="AC1916" s="35">
        <v>44956</v>
      </c>
      <c r="AD1916" s="33">
        <v>14</v>
      </c>
      <c r="AE1916" s="36">
        <f t="shared" si="344"/>
        <v>44970</v>
      </c>
    </row>
    <row r="1917" spans="2:31" ht="14.5" hidden="1">
      <c r="B1917" s="29" t="s">
        <v>1526</v>
      </c>
      <c r="C1917" s="30" t="str">
        <f t="shared" si="345"/>
        <v>(Proveedores estratégicos)</v>
      </c>
      <c r="D1917" s="30">
        <v>4</v>
      </c>
      <c r="E1917" s="30" t="s">
        <v>5189</v>
      </c>
      <c r="F1917" s="30" t="s">
        <v>5190</v>
      </c>
      <c r="G1917" s="30" t="s">
        <v>3909</v>
      </c>
      <c r="H1917" s="31" t="s">
        <v>2072</v>
      </c>
      <c r="I1917" s="31" t="s">
        <v>48</v>
      </c>
      <c r="J1917" s="32">
        <v>419145665</v>
      </c>
      <c r="K1917" s="33">
        <f t="shared" si="346"/>
        <v>87873.9719278384</v>
      </c>
      <c r="L1917" s="33">
        <v>419145665</v>
      </c>
      <c r="M1917" s="33">
        <v>0</v>
      </c>
      <c r="N1917" s="33">
        <v>0</v>
      </c>
      <c r="O1917" s="33">
        <v>0</v>
      </c>
      <c r="P1917" s="33">
        <f t="shared" si="347"/>
        <v>419145665</v>
      </c>
      <c r="Q1917" s="33">
        <f t="shared" si="348"/>
        <v>87873.9719278384</v>
      </c>
      <c r="R1917" s="33">
        <f t="shared" si="349"/>
        <v>419145665</v>
      </c>
      <c r="S1917" s="33"/>
      <c r="T1917" s="30" t="str">
        <f t="shared" si="350"/>
        <v>COP</v>
      </c>
      <c r="U1917" s="33">
        <v>0</v>
      </c>
      <c r="V1917" s="33">
        <v>0</v>
      </c>
      <c r="W1917" s="33">
        <v>0</v>
      </c>
      <c r="X1917" s="33">
        <f t="shared" si="351"/>
        <v>419145665</v>
      </c>
      <c r="Y1917" s="33">
        <f t="shared" si="352"/>
        <v>87873.9719278384</v>
      </c>
      <c r="Z1917" s="33">
        <f t="shared" si="353"/>
        <v>419145665</v>
      </c>
      <c r="AA1917" s="34">
        <f t="shared" si="354"/>
        <v>0.00060438638273478576</v>
      </c>
      <c r="AB1917" s="33" t="s">
        <v>4987</v>
      </c>
      <c r="AC1917" s="35">
        <v>44956</v>
      </c>
      <c r="AD1917" s="33">
        <v>14</v>
      </c>
      <c r="AE1917" s="36">
        <f t="shared" si="344"/>
        <v>44970</v>
      </c>
    </row>
    <row r="1918" spans="2:31" ht="14.5" hidden="1">
      <c r="B1918" s="29" t="s">
        <v>1526</v>
      </c>
      <c r="C1918" s="30" t="str">
        <f t="shared" si="345"/>
        <v>(Proveedores estratégicos)</v>
      </c>
      <c r="D1918" s="30">
        <v>4</v>
      </c>
      <c r="E1918" s="30" t="s">
        <v>5189</v>
      </c>
      <c r="F1918" s="30" t="s">
        <v>5190</v>
      </c>
      <c r="G1918" s="30" t="s">
        <v>3909</v>
      </c>
      <c r="H1918" s="31" t="s">
        <v>2073</v>
      </c>
      <c r="I1918" s="31" t="s">
        <v>48</v>
      </c>
      <c r="J1918" s="32">
        <v>366824225</v>
      </c>
      <c r="K1918" s="33">
        <f t="shared" si="346"/>
        <v>76904.771638521124</v>
      </c>
      <c r="L1918" s="33">
        <v>366824225</v>
      </c>
      <c r="M1918" s="33">
        <v>0</v>
      </c>
      <c r="N1918" s="33">
        <v>0</v>
      </c>
      <c r="O1918" s="33">
        <v>0</v>
      </c>
      <c r="P1918" s="33">
        <f t="shared" si="347"/>
        <v>366824225</v>
      </c>
      <c r="Q1918" s="33">
        <f t="shared" si="348"/>
        <v>76904.771638521124</v>
      </c>
      <c r="R1918" s="33">
        <f t="shared" si="349"/>
        <v>366824225</v>
      </c>
      <c r="S1918" s="33"/>
      <c r="T1918" s="30" t="str">
        <f t="shared" si="350"/>
        <v>COP</v>
      </c>
      <c r="U1918" s="33">
        <v>0</v>
      </c>
      <c r="V1918" s="33">
        <v>0</v>
      </c>
      <c r="W1918" s="33">
        <v>0</v>
      </c>
      <c r="X1918" s="33">
        <f t="shared" si="351"/>
        <v>366824225</v>
      </c>
      <c r="Y1918" s="33">
        <f t="shared" si="352"/>
        <v>76904.771638521124</v>
      </c>
      <c r="Z1918" s="33">
        <f t="shared" si="353"/>
        <v>366824225</v>
      </c>
      <c r="AA1918" s="34">
        <f t="shared" si="354"/>
        <v>0.00052894157081939794</v>
      </c>
      <c r="AB1918" s="33" t="s">
        <v>4987</v>
      </c>
      <c r="AC1918" s="35">
        <v>44956</v>
      </c>
      <c r="AD1918" s="33">
        <v>14</v>
      </c>
      <c r="AE1918" s="36">
        <f t="shared" si="344"/>
        <v>44970</v>
      </c>
    </row>
    <row r="1919" spans="2:31" ht="14.5" hidden="1">
      <c r="B1919" s="29" t="s">
        <v>1526</v>
      </c>
      <c r="C1919" s="30" t="str">
        <f t="shared" si="345"/>
        <v>(Proveedores estratégicos)</v>
      </c>
      <c r="D1919" s="30">
        <v>4</v>
      </c>
      <c r="E1919" s="30" t="s">
        <v>5189</v>
      </c>
      <c r="F1919" s="30" t="s">
        <v>5190</v>
      </c>
      <c r="G1919" s="30" t="s">
        <v>3909</v>
      </c>
      <c r="H1919" s="31" t="s">
        <v>2074</v>
      </c>
      <c r="I1919" s="31" t="s">
        <v>48</v>
      </c>
      <c r="J1919" s="32">
        <v>403598228</v>
      </c>
      <c r="K1919" s="33">
        <f t="shared" si="346"/>
        <v>84614.448672390106</v>
      </c>
      <c r="L1919" s="33">
        <v>403598228</v>
      </c>
      <c r="M1919" s="33">
        <v>0</v>
      </c>
      <c r="N1919" s="33">
        <v>0</v>
      </c>
      <c r="O1919" s="33">
        <v>0</v>
      </c>
      <c r="P1919" s="33">
        <f t="shared" si="347"/>
        <v>403598228</v>
      </c>
      <c r="Q1919" s="33">
        <f t="shared" si="348"/>
        <v>84614.448672390106</v>
      </c>
      <c r="R1919" s="33">
        <f t="shared" si="349"/>
        <v>403598228</v>
      </c>
      <c r="S1919" s="33"/>
      <c r="T1919" s="30" t="str">
        <f t="shared" si="350"/>
        <v>COP</v>
      </c>
      <c r="U1919" s="33">
        <v>0</v>
      </c>
      <c r="V1919" s="33">
        <v>0</v>
      </c>
      <c r="W1919" s="33">
        <v>0</v>
      </c>
      <c r="X1919" s="33">
        <f t="shared" si="351"/>
        <v>403598228</v>
      </c>
      <c r="Y1919" s="33">
        <f t="shared" si="352"/>
        <v>84614.448672390106</v>
      </c>
      <c r="Z1919" s="33">
        <f t="shared" si="353"/>
        <v>403598228</v>
      </c>
      <c r="AA1919" s="34">
        <f t="shared" si="354"/>
        <v>0.0005819677822484203</v>
      </c>
      <c r="AB1919" s="33" t="s">
        <v>4987</v>
      </c>
      <c r="AC1919" s="35">
        <v>44956</v>
      </c>
      <c r="AD1919" s="33">
        <v>14</v>
      </c>
      <c r="AE1919" s="36">
        <f t="shared" si="344"/>
        <v>44970</v>
      </c>
    </row>
    <row r="1920" spans="2:31" ht="14.5" hidden="1">
      <c r="B1920" s="29" t="s">
        <v>1526</v>
      </c>
      <c r="C1920" s="30" t="str">
        <f t="shared" si="345"/>
        <v>(Proveedores estratégicos)</v>
      </c>
      <c r="D1920" s="30">
        <v>4</v>
      </c>
      <c r="E1920" s="30" t="s">
        <v>5189</v>
      </c>
      <c r="F1920" s="30" t="s">
        <v>5190</v>
      </c>
      <c r="G1920" s="30" t="s">
        <v>3909</v>
      </c>
      <c r="H1920" s="31" t="s">
        <v>2075</v>
      </c>
      <c r="I1920" s="31" t="s">
        <v>48</v>
      </c>
      <c r="J1920" s="32">
        <v>47939834</v>
      </c>
      <c r="K1920" s="33">
        <f t="shared" si="346"/>
        <v>10050.595721039444</v>
      </c>
      <c r="L1920" s="33">
        <v>47939834</v>
      </c>
      <c r="M1920" s="33">
        <v>0</v>
      </c>
      <c r="N1920" s="33">
        <v>0</v>
      </c>
      <c r="O1920" s="33">
        <v>0</v>
      </c>
      <c r="P1920" s="33">
        <f t="shared" si="347"/>
        <v>47939834</v>
      </c>
      <c r="Q1920" s="33">
        <f t="shared" si="348"/>
        <v>10050.595721039444</v>
      </c>
      <c r="R1920" s="33">
        <f t="shared" si="349"/>
        <v>47939834</v>
      </c>
      <c r="S1920" s="33"/>
      <c r="T1920" s="30" t="str">
        <f t="shared" si="350"/>
        <v>COP</v>
      </c>
      <c r="U1920" s="33">
        <v>0</v>
      </c>
      <c r="V1920" s="33">
        <v>0</v>
      </c>
      <c r="W1920" s="33">
        <v>0</v>
      </c>
      <c r="X1920" s="33">
        <f t="shared" si="351"/>
        <v>47939834</v>
      </c>
      <c r="Y1920" s="33">
        <f t="shared" si="352"/>
        <v>10050.595721039444</v>
      </c>
      <c r="Z1920" s="33">
        <f t="shared" si="353"/>
        <v>47939834</v>
      </c>
      <c r="AA1920" s="34">
        <f t="shared" si="354"/>
        <v>6.9126762554411937E-05</v>
      </c>
      <c r="AB1920" s="33" t="s">
        <v>4987</v>
      </c>
      <c r="AC1920" s="35">
        <v>44956</v>
      </c>
      <c r="AD1920" s="33">
        <v>14</v>
      </c>
      <c r="AE1920" s="36">
        <f t="shared" si="344"/>
        <v>44970</v>
      </c>
    </row>
    <row r="1921" spans="2:31" ht="14.5" hidden="1">
      <c r="B1921" s="29" t="s">
        <v>1526</v>
      </c>
      <c r="C1921" s="30" t="str">
        <f t="shared" si="345"/>
        <v>(Proveedores estratégicos)</v>
      </c>
      <c r="D1921" s="30">
        <v>4</v>
      </c>
      <c r="E1921" s="30" t="s">
        <v>5189</v>
      </c>
      <c r="F1921" s="30" t="s">
        <v>5190</v>
      </c>
      <c r="G1921" s="30" t="s">
        <v>3909</v>
      </c>
      <c r="H1921" s="31" t="s">
        <v>2076</v>
      </c>
      <c r="I1921" s="31" t="s">
        <v>48</v>
      </c>
      <c r="J1921" s="32">
        <v>53378688</v>
      </c>
      <c r="K1921" s="33">
        <f t="shared" si="346"/>
        <v>11190.852542532783</v>
      </c>
      <c r="L1921" s="33">
        <v>53378688</v>
      </c>
      <c r="M1921" s="33">
        <v>0</v>
      </c>
      <c r="N1921" s="33">
        <v>0</v>
      </c>
      <c r="O1921" s="33">
        <v>0</v>
      </c>
      <c r="P1921" s="33">
        <f t="shared" si="347"/>
        <v>53378688</v>
      </c>
      <c r="Q1921" s="33">
        <f t="shared" si="348"/>
        <v>11190.852542532783</v>
      </c>
      <c r="R1921" s="33">
        <f t="shared" si="349"/>
        <v>53378688</v>
      </c>
      <c r="S1921" s="33"/>
      <c r="T1921" s="30" t="str">
        <f t="shared" si="350"/>
        <v>COP</v>
      </c>
      <c r="U1921" s="33">
        <v>0</v>
      </c>
      <c r="V1921" s="33">
        <v>0</v>
      </c>
      <c r="W1921" s="33">
        <v>0</v>
      </c>
      <c r="X1921" s="33">
        <f t="shared" si="351"/>
        <v>53378688</v>
      </c>
      <c r="Y1921" s="33">
        <f t="shared" si="352"/>
        <v>11190.852542532783</v>
      </c>
      <c r="Z1921" s="33">
        <f t="shared" si="353"/>
        <v>53378688</v>
      </c>
      <c r="AA1921" s="34">
        <f t="shared" si="354"/>
        <v>7.6969308880836721E-05</v>
      </c>
      <c r="AB1921" s="33" t="s">
        <v>4987</v>
      </c>
      <c r="AC1921" s="35">
        <v>44956</v>
      </c>
      <c r="AD1921" s="33">
        <v>14</v>
      </c>
      <c r="AE1921" s="36">
        <f t="shared" si="344"/>
        <v>44970</v>
      </c>
    </row>
    <row r="1922" spans="2:31" ht="14.5" hidden="1">
      <c r="B1922" s="29" t="s">
        <v>1526</v>
      </c>
      <c r="C1922" s="30" t="str">
        <f t="shared" si="345"/>
        <v>(Proveedores estratégicos)</v>
      </c>
      <c r="D1922" s="30">
        <v>4</v>
      </c>
      <c r="E1922" s="30" t="s">
        <v>5189</v>
      </c>
      <c r="F1922" s="30" t="s">
        <v>5190</v>
      </c>
      <c r="G1922" s="30" t="s">
        <v>3909</v>
      </c>
      <c r="H1922" s="31" t="s">
        <v>2077</v>
      </c>
      <c r="I1922" s="31" t="s">
        <v>48</v>
      </c>
      <c r="J1922" s="32">
        <v>211211109</v>
      </c>
      <c r="K1922" s="33">
        <f t="shared" si="346"/>
        <v>44280.450957577275</v>
      </c>
      <c r="L1922" s="33">
        <v>211211109</v>
      </c>
      <c r="M1922" s="33">
        <v>0</v>
      </c>
      <c r="N1922" s="33">
        <v>0</v>
      </c>
      <c r="O1922" s="33">
        <v>0</v>
      </c>
      <c r="P1922" s="33">
        <f t="shared" si="347"/>
        <v>211211109</v>
      </c>
      <c r="Q1922" s="33">
        <f t="shared" si="348"/>
        <v>44280.450957577275</v>
      </c>
      <c r="R1922" s="33">
        <f t="shared" si="349"/>
        <v>211211109</v>
      </c>
      <c r="S1922" s="33"/>
      <c r="T1922" s="30" t="str">
        <f t="shared" si="350"/>
        <v>COP</v>
      </c>
      <c r="U1922" s="33">
        <v>0</v>
      </c>
      <c r="V1922" s="33">
        <v>0</v>
      </c>
      <c r="W1922" s="33">
        <v>0</v>
      </c>
      <c r="X1922" s="33">
        <f t="shared" si="351"/>
        <v>211211109</v>
      </c>
      <c r="Y1922" s="33">
        <f t="shared" si="352"/>
        <v>44280.450957577275</v>
      </c>
      <c r="Z1922" s="33">
        <f t="shared" si="353"/>
        <v>211211109</v>
      </c>
      <c r="AA1922" s="34">
        <f t="shared" si="354"/>
        <v>0.00030455550139570818</v>
      </c>
      <c r="AB1922" s="33" t="s">
        <v>4987</v>
      </c>
      <c r="AC1922" s="35">
        <v>44956</v>
      </c>
      <c r="AD1922" s="33">
        <v>14</v>
      </c>
      <c r="AE1922" s="36">
        <f t="shared" si="344"/>
        <v>44970</v>
      </c>
    </row>
    <row r="1923" spans="2:31" ht="14.5" hidden="1">
      <c r="B1923" s="29" t="s">
        <v>1526</v>
      </c>
      <c r="C1923" s="30" t="str">
        <f t="shared" si="345"/>
        <v>(Proveedores estratégicos)</v>
      </c>
      <c r="D1923" s="30">
        <v>4</v>
      </c>
      <c r="E1923" s="30" t="s">
        <v>5189</v>
      </c>
      <c r="F1923" s="30" t="s">
        <v>5190</v>
      </c>
      <c r="G1923" s="30" t="s">
        <v>3909</v>
      </c>
      <c r="H1923" s="31" t="s">
        <v>2078</v>
      </c>
      <c r="I1923" s="31" t="s">
        <v>48</v>
      </c>
      <c r="J1923" s="32">
        <v>13409166</v>
      </c>
      <c r="K1923" s="33">
        <f t="shared" si="346"/>
        <v>2811.2343155445137</v>
      </c>
      <c r="L1923" s="33">
        <v>13409166</v>
      </c>
      <c r="M1923" s="33">
        <v>0</v>
      </c>
      <c r="N1923" s="33">
        <v>0</v>
      </c>
      <c r="O1923" s="33">
        <v>0</v>
      </c>
      <c r="P1923" s="33">
        <f t="shared" si="347"/>
        <v>13409166</v>
      </c>
      <c r="Q1923" s="33">
        <f t="shared" si="348"/>
        <v>2811.2343155445137</v>
      </c>
      <c r="R1923" s="33">
        <f t="shared" si="349"/>
        <v>13409166</v>
      </c>
      <c r="S1923" s="33"/>
      <c r="T1923" s="30" t="str">
        <f t="shared" si="350"/>
        <v>COP</v>
      </c>
      <c r="U1923" s="33">
        <v>0</v>
      </c>
      <c r="V1923" s="33">
        <v>0</v>
      </c>
      <c r="W1923" s="33">
        <v>0</v>
      </c>
      <c r="X1923" s="33">
        <f t="shared" si="351"/>
        <v>13409166</v>
      </c>
      <c r="Y1923" s="33">
        <f t="shared" si="352"/>
        <v>2811.2343155445137</v>
      </c>
      <c r="Z1923" s="33">
        <f t="shared" si="353"/>
        <v>13409166</v>
      </c>
      <c r="AA1923" s="34">
        <f t="shared" si="354"/>
        <v>1.9335324234428799E-05</v>
      </c>
      <c r="AB1923" s="33" t="s">
        <v>4987</v>
      </c>
      <c r="AC1923" s="35">
        <v>44956</v>
      </c>
      <c r="AD1923" s="33">
        <v>14</v>
      </c>
      <c r="AE1923" s="36">
        <f t="shared" si="344"/>
        <v>44970</v>
      </c>
    </row>
    <row r="1924" spans="2:31" ht="14.5" hidden="1">
      <c r="B1924" s="29" t="s">
        <v>1526</v>
      </c>
      <c r="C1924" s="30" t="str">
        <f t="shared" si="345"/>
        <v>(Proveedores estratégicos)</v>
      </c>
      <c r="D1924" s="30">
        <v>4</v>
      </c>
      <c r="E1924" s="30" t="s">
        <v>5189</v>
      </c>
      <c r="F1924" s="30" t="s">
        <v>5190</v>
      </c>
      <c r="G1924" s="30" t="s">
        <v>3909</v>
      </c>
      <c r="H1924" s="31" t="s">
        <v>2079</v>
      </c>
      <c r="I1924" s="31" t="s">
        <v>48</v>
      </c>
      <c r="J1924" s="32">
        <v>16622054</v>
      </c>
      <c r="K1924" s="33">
        <f t="shared" si="346"/>
        <v>3484.8169229640343</v>
      </c>
      <c r="L1924" s="33">
        <v>16622054</v>
      </c>
      <c r="M1924" s="33">
        <v>0</v>
      </c>
      <c r="N1924" s="33">
        <v>0</v>
      </c>
      <c r="O1924" s="33">
        <v>0</v>
      </c>
      <c r="P1924" s="33">
        <f t="shared" si="347"/>
        <v>16622054</v>
      </c>
      <c r="Q1924" s="33">
        <f t="shared" si="348"/>
        <v>3484.8169229640343</v>
      </c>
      <c r="R1924" s="33">
        <f t="shared" si="349"/>
        <v>16622054</v>
      </c>
      <c r="S1924" s="33"/>
      <c r="T1924" s="30" t="str">
        <f t="shared" si="350"/>
        <v>COP</v>
      </c>
      <c r="U1924" s="33">
        <v>0</v>
      </c>
      <c r="V1924" s="33">
        <v>0</v>
      </c>
      <c r="W1924" s="33">
        <v>0</v>
      </c>
      <c r="X1924" s="33">
        <f t="shared" si="351"/>
        <v>16622054</v>
      </c>
      <c r="Y1924" s="33">
        <f t="shared" si="352"/>
        <v>3484.8169229640343</v>
      </c>
      <c r="Z1924" s="33">
        <f t="shared" si="353"/>
        <v>16622054</v>
      </c>
      <c r="AA1924" s="34">
        <f t="shared" si="354"/>
        <v>2.3968142651987765E-05</v>
      </c>
      <c r="AB1924" s="33" t="s">
        <v>4987</v>
      </c>
      <c r="AC1924" s="35">
        <v>44956</v>
      </c>
      <c r="AD1924" s="33">
        <v>14</v>
      </c>
      <c r="AE1924" s="36">
        <f t="shared" si="344"/>
        <v>44970</v>
      </c>
    </row>
    <row r="1925" spans="2:31" ht="14.5" hidden="1">
      <c r="B1925" s="29" t="s">
        <v>1526</v>
      </c>
      <c r="C1925" s="30" t="str">
        <f t="shared" si="345"/>
        <v>(Proveedores estratégicos)</v>
      </c>
      <c r="D1925" s="30">
        <v>4</v>
      </c>
      <c r="E1925" s="30" t="s">
        <v>5189</v>
      </c>
      <c r="F1925" s="30" t="s">
        <v>5190</v>
      </c>
      <c r="G1925" s="30" t="s">
        <v>3909</v>
      </c>
      <c r="H1925" s="31" t="s">
        <v>2080</v>
      </c>
      <c r="I1925" s="31" t="s">
        <v>48</v>
      </c>
      <c r="J1925" s="32">
        <v>65431828</v>
      </c>
      <c r="K1925" s="33">
        <f t="shared" si="346"/>
        <v>13717.795737811461</v>
      </c>
      <c r="L1925" s="33">
        <v>65431828</v>
      </c>
      <c r="M1925" s="33">
        <v>0</v>
      </c>
      <c r="N1925" s="33">
        <v>0</v>
      </c>
      <c r="O1925" s="33">
        <v>0</v>
      </c>
      <c r="P1925" s="33">
        <f t="shared" si="347"/>
        <v>65431828</v>
      </c>
      <c r="Q1925" s="33">
        <f t="shared" si="348"/>
        <v>13717.795737811461</v>
      </c>
      <c r="R1925" s="33">
        <f t="shared" si="349"/>
        <v>65431828</v>
      </c>
      <c r="S1925" s="33"/>
      <c r="T1925" s="30" t="str">
        <f t="shared" si="350"/>
        <v>COP</v>
      </c>
      <c r="U1925" s="33">
        <v>0</v>
      </c>
      <c r="V1925" s="33">
        <v>0</v>
      </c>
      <c r="W1925" s="33">
        <v>0</v>
      </c>
      <c r="X1925" s="33">
        <f t="shared" si="351"/>
        <v>65431828</v>
      </c>
      <c r="Y1925" s="33">
        <f t="shared" si="352"/>
        <v>13717.795737811461</v>
      </c>
      <c r="Z1925" s="33">
        <f t="shared" si="353"/>
        <v>65431828</v>
      </c>
      <c r="AA1925" s="34">
        <f t="shared" si="354"/>
        <v>9.4349313718047567E-05</v>
      </c>
      <c r="AB1925" s="33" t="s">
        <v>4987</v>
      </c>
      <c r="AC1925" s="35">
        <v>44956</v>
      </c>
      <c r="AD1925" s="33">
        <v>14</v>
      </c>
      <c r="AE1925" s="36">
        <f t="shared" si="344"/>
        <v>44970</v>
      </c>
    </row>
    <row r="1926" spans="2:31" ht="14.5" hidden="1">
      <c r="B1926" s="29" t="s">
        <v>1526</v>
      </c>
      <c r="C1926" s="30" t="str">
        <f t="shared" si="345"/>
        <v>(Proveedores estratégicos)</v>
      </c>
      <c r="D1926" s="30">
        <v>4</v>
      </c>
      <c r="E1926" s="30" t="s">
        <v>5189</v>
      </c>
      <c r="F1926" s="30" t="s">
        <v>5190</v>
      </c>
      <c r="G1926" s="30" t="s">
        <v>3909</v>
      </c>
      <c r="H1926" s="31" t="s">
        <v>2081</v>
      </c>
      <c r="I1926" s="31" t="s">
        <v>48</v>
      </c>
      <c r="J1926" s="32">
        <v>34883789</v>
      </c>
      <c r="K1926" s="33">
        <f t="shared" si="346"/>
        <v>7313.3932932901453</v>
      </c>
      <c r="L1926" s="33">
        <v>34883789</v>
      </c>
      <c r="M1926" s="33">
        <v>0</v>
      </c>
      <c r="N1926" s="33">
        <v>0</v>
      </c>
      <c r="O1926" s="33">
        <v>0</v>
      </c>
      <c r="P1926" s="33">
        <f t="shared" si="347"/>
        <v>34883789</v>
      </c>
      <c r="Q1926" s="33">
        <f t="shared" si="348"/>
        <v>7313.3932932901453</v>
      </c>
      <c r="R1926" s="33">
        <f t="shared" si="349"/>
        <v>34883789</v>
      </c>
      <c r="S1926" s="33"/>
      <c r="T1926" s="30" t="str">
        <f t="shared" si="350"/>
        <v>COP</v>
      </c>
      <c r="U1926" s="33">
        <v>0</v>
      </c>
      <c r="V1926" s="33">
        <v>0</v>
      </c>
      <c r="W1926" s="33">
        <v>0</v>
      </c>
      <c r="X1926" s="33">
        <f t="shared" si="351"/>
        <v>34883789</v>
      </c>
      <c r="Y1926" s="33">
        <f t="shared" si="352"/>
        <v>7313.3932932901453</v>
      </c>
      <c r="Z1926" s="33">
        <f t="shared" si="353"/>
        <v>34883789</v>
      </c>
      <c r="AA1926" s="34">
        <f t="shared" si="354"/>
        <v>5.0300620548690412E-05</v>
      </c>
      <c r="AB1926" s="33" t="s">
        <v>4987</v>
      </c>
      <c r="AC1926" s="35">
        <v>44956</v>
      </c>
      <c r="AD1926" s="33">
        <v>14</v>
      </c>
      <c r="AE1926" s="36">
        <f t="shared" si="344"/>
        <v>44970</v>
      </c>
    </row>
    <row r="1927" spans="2:31" ht="14.5" hidden="1">
      <c r="B1927" s="29" t="s">
        <v>1526</v>
      </c>
      <c r="C1927" s="30" t="str">
        <f t="shared" si="345"/>
        <v>(Proveedores estratégicos)</v>
      </c>
      <c r="D1927" s="30">
        <v>4</v>
      </c>
      <c r="E1927" s="30" t="s">
        <v>5189</v>
      </c>
      <c r="F1927" s="30" t="s">
        <v>5190</v>
      </c>
      <c r="G1927" s="30" t="s">
        <v>3909</v>
      </c>
      <c r="H1927" s="31" t="s">
        <v>2082</v>
      </c>
      <c r="I1927" s="31" t="s">
        <v>48</v>
      </c>
      <c r="J1927" s="32">
        <v>31474650</v>
      </c>
      <c r="K1927" s="33">
        <f t="shared" si="346"/>
        <v>6598.6666247366265</v>
      </c>
      <c r="L1927" s="33">
        <v>31474650</v>
      </c>
      <c r="M1927" s="33">
        <v>0</v>
      </c>
      <c r="N1927" s="33">
        <v>0</v>
      </c>
      <c r="O1927" s="33">
        <v>0</v>
      </c>
      <c r="P1927" s="33">
        <f t="shared" si="347"/>
        <v>31474650</v>
      </c>
      <c r="Q1927" s="33">
        <f t="shared" si="348"/>
        <v>6598.6666247366265</v>
      </c>
      <c r="R1927" s="33">
        <f t="shared" si="349"/>
        <v>31474650</v>
      </c>
      <c r="S1927" s="33"/>
      <c r="T1927" s="30" t="str">
        <f t="shared" si="350"/>
        <v>COP</v>
      </c>
      <c r="U1927" s="33">
        <v>0</v>
      </c>
      <c r="V1927" s="33">
        <v>0</v>
      </c>
      <c r="W1927" s="33">
        <v>0</v>
      </c>
      <c r="X1927" s="33">
        <f t="shared" si="351"/>
        <v>31474650</v>
      </c>
      <c r="Y1927" s="33">
        <f t="shared" si="352"/>
        <v>6598.6666247366265</v>
      </c>
      <c r="Z1927" s="33">
        <f t="shared" si="353"/>
        <v>31474650</v>
      </c>
      <c r="AA1927" s="34">
        <f t="shared" si="354"/>
        <v>4.5384818333605866E-05</v>
      </c>
      <c r="AB1927" s="33" t="s">
        <v>4987</v>
      </c>
      <c r="AC1927" s="35">
        <v>44956</v>
      </c>
      <c r="AD1927" s="33">
        <v>14</v>
      </c>
      <c r="AE1927" s="36">
        <f t="shared" si="344"/>
        <v>44970</v>
      </c>
    </row>
    <row r="1928" spans="2:31" ht="14.5" hidden="1">
      <c r="B1928" s="29" t="s">
        <v>1526</v>
      </c>
      <c r="C1928" s="30" t="str">
        <f t="shared" si="345"/>
        <v>(Proveedores estratégicos)</v>
      </c>
      <c r="D1928" s="30">
        <v>4</v>
      </c>
      <c r="E1928" s="30" t="s">
        <v>5189</v>
      </c>
      <c r="F1928" s="30" t="s">
        <v>5190</v>
      </c>
      <c r="G1928" s="30" t="s">
        <v>3909</v>
      </c>
      <c r="H1928" s="31" t="s">
        <v>2083</v>
      </c>
      <c r="I1928" s="31" t="s">
        <v>48</v>
      </c>
      <c r="J1928" s="32">
        <v>19288074</v>
      </c>
      <c r="K1928" s="33">
        <f t="shared" si="346"/>
        <v>4043.7485455517467</v>
      </c>
      <c r="L1928" s="33">
        <v>19288074</v>
      </c>
      <c r="M1928" s="33">
        <v>0</v>
      </c>
      <c r="N1928" s="33">
        <v>0</v>
      </c>
      <c r="O1928" s="33">
        <v>0</v>
      </c>
      <c r="P1928" s="33">
        <f t="shared" si="347"/>
        <v>19288074</v>
      </c>
      <c r="Q1928" s="33">
        <f t="shared" si="348"/>
        <v>4043.7485455517467</v>
      </c>
      <c r="R1928" s="33">
        <f t="shared" si="349"/>
        <v>19288074</v>
      </c>
      <c r="S1928" s="33"/>
      <c r="T1928" s="30" t="str">
        <f t="shared" si="350"/>
        <v>COP</v>
      </c>
      <c r="U1928" s="33">
        <v>0</v>
      </c>
      <c r="V1928" s="33">
        <v>0</v>
      </c>
      <c r="W1928" s="33">
        <v>0</v>
      </c>
      <c r="X1928" s="33">
        <f t="shared" si="351"/>
        <v>19288074</v>
      </c>
      <c r="Y1928" s="33">
        <f t="shared" si="352"/>
        <v>4043.7485455517467</v>
      </c>
      <c r="Z1928" s="33">
        <f t="shared" si="353"/>
        <v>19288074</v>
      </c>
      <c r="AA1928" s="34">
        <f t="shared" si="354"/>
        <v>2.7812405681878801E-05</v>
      </c>
      <c r="AB1928" s="33" t="s">
        <v>4987</v>
      </c>
      <c r="AC1928" s="35">
        <v>44956</v>
      </c>
      <c r="AD1928" s="33">
        <v>14</v>
      </c>
      <c r="AE1928" s="36">
        <f t="shared" si="344"/>
        <v>44970</v>
      </c>
    </row>
    <row r="1929" spans="2:31" ht="14.5" hidden="1">
      <c r="B1929" s="29" t="s">
        <v>1526</v>
      </c>
      <c r="C1929" s="30" t="str">
        <f t="shared" si="345"/>
        <v>(Proveedores estratégicos)</v>
      </c>
      <c r="D1929" s="30">
        <v>4</v>
      </c>
      <c r="E1929" s="30" t="s">
        <v>5189</v>
      </c>
      <c r="F1929" s="30" t="s">
        <v>5190</v>
      </c>
      <c r="G1929" s="30" t="s">
        <v>3909</v>
      </c>
      <c r="H1929" s="31" t="s">
        <v>2084</v>
      </c>
      <c r="I1929" s="31" t="s">
        <v>48</v>
      </c>
      <c r="J1929" s="32">
        <v>62358832</v>
      </c>
      <c r="K1929" s="33">
        <f t="shared" si="346"/>
        <v>13073.541515980585</v>
      </c>
      <c r="L1929" s="33">
        <v>62358832</v>
      </c>
      <c r="M1929" s="33">
        <v>0</v>
      </c>
      <c r="N1929" s="33">
        <v>0</v>
      </c>
      <c r="O1929" s="33">
        <v>0</v>
      </c>
      <c r="P1929" s="33">
        <f t="shared" si="347"/>
        <v>62358832</v>
      </c>
      <c r="Q1929" s="33">
        <f t="shared" si="348"/>
        <v>13073.541515980585</v>
      </c>
      <c r="R1929" s="33">
        <f t="shared" si="349"/>
        <v>62358832</v>
      </c>
      <c r="S1929" s="33"/>
      <c r="T1929" s="30" t="str">
        <f t="shared" si="350"/>
        <v>COP</v>
      </c>
      <c r="U1929" s="33">
        <v>0</v>
      </c>
      <c r="V1929" s="33">
        <v>0</v>
      </c>
      <c r="W1929" s="33">
        <v>0</v>
      </c>
      <c r="X1929" s="33">
        <f t="shared" si="351"/>
        <v>62358832</v>
      </c>
      <c r="Y1929" s="33">
        <f t="shared" si="352"/>
        <v>13073.541515980585</v>
      </c>
      <c r="Z1929" s="33">
        <f t="shared" si="353"/>
        <v>62358832</v>
      </c>
      <c r="AA1929" s="34">
        <f t="shared" si="354"/>
        <v>8.9918212333285613E-05</v>
      </c>
      <c r="AB1929" s="33" t="s">
        <v>4987</v>
      </c>
      <c r="AC1929" s="35">
        <v>44956</v>
      </c>
      <c r="AD1929" s="33">
        <v>14</v>
      </c>
      <c r="AE1929" s="36">
        <f t="shared" si="344"/>
        <v>44970</v>
      </c>
    </row>
    <row r="1930" spans="2:31" ht="14.5" hidden="1">
      <c r="B1930" s="29" t="s">
        <v>1526</v>
      </c>
      <c r="C1930" s="30" t="str">
        <f t="shared" si="345"/>
        <v>(Proveedores estratégicos)</v>
      </c>
      <c r="D1930" s="30">
        <v>4</v>
      </c>
      <c r="E1930" s="30" t="s">
        <v>5189</v>
      </c>
      <c r="F1930" s="30" t="s">
        <v>5190</v>
      </c>
      <c r="G1930" s="30" t="s">
        <v>3909</v>
      </c>
      <c r="H1930" s="31" t="s">
        <v>2085</v>
      </c>
      <c r="I1930" s="31" t="s">
        <v>48</v>
      </c>
      <c r="J1930" s="32">
        <v>25287574</v>
      </c>
      <c r="K1930" s="33">
        <f t="shared" si="346"/>
        <v>5301.5449123138042</v>
      </c>
      <c r="L1930" s="33">
        <v>25287574</v>
      </c>
      <c r="M1930" s="33">
        <v>0</v>
      </c>
      <c r="N1930" s="33">
        <v>0</v>
      </c>
      <c r="O1930" s="33">
        <v>0</v>
      </c>
      <c r="P1930" s="33">
        <f t="shared" si="347"/>
        <v>25287574</v>
      </c>
      <c r="Q1930" s="33">
        <f t="shared" si="348"/>
        <v>5301.5449123138042</v>
      </c>
      <c r="R1930" s="33">
        <f t="shared" si="349"/>
        <v>25287574</v>
      </c>
      <c r="S1930" s="33"/>
      <c r="T1930" s="30" t="str">
        <f t="shared" si="350"/>
        <v>COP</v>
      </c>
      <c r="U1930" s="33">
        <v>0</v>
      </c>
      <c r="V1930" s="33">
        <v>0</v>
      </c>
      <c r="W1930" s="33">
        <v>0</v>
      </c>
      <c r="X1930" s="33">
        <f t="shared" si="351"/>
        <v>25287574</v>
      </c>
      <c r="Y1930" s="33">
        <f t="shared" si="352"/>
        <v>5301.5449123138042</v>
      </c>
      <c r="Z1930" s="33">
        <f t="shared" si="353"/>
        <v>25287574</v>
      </c>
      <c r="AA1930" s="34">
        <f t="shared" si="354"/>
        <v>3.6463374559768421E-05</v>
      </c>
      <c r="AB1930" s="33" t="s">
        <v>4987</v>
      </c>
      <c r="AC1930" s="35">
        <v>44956</v>
      </c>
      <c r="AD1930" s="33">
        <v>14</v>
      </c>
      <c r="AE1930" s="36">
        <f t="shared" si="344"/>
        <v>44970</v>
      </c>
    </row>
    <row r="1931" spans="2:31" ht="14.5" hidden="1">
      <c r="B1931" s="29" t="s">
        <v>1526</v>
      </c>
      <c r="C1931" s="30" t="str">
        <f t="shared" si="345"/>
        <v>(Proveedores estratégicos)</v>
      </c>
      <c r="D1931" s="30">
        <v>4</v>
      </c>
      <c r="E1931" s="30" t="s">
        <v>5189</v>
      </c>
      <c r="F1931" s="30" t="s">
        <v>5190</v>
      </c>
      <c r="G1931" s="30" t="s">
        <v>3909</v>
      </c>
      <c r="H1931" s="31" t="s">
        <v>2086</v>
      </c>
      <c r="I1931" s="31" t="s">
        <v>48</v>
      </c>
      <c r="J1931" s="32">
        <v>27844377</v>
      </c>
      <c r="K1931" s="33">
        <f t="shared" si="346"/>
        <v>5837.5791691562627</v>
      </c>
      <c r="L1931" s="33">
        <v>27844377</v>
      </c>
      <c r="M1931" s="33">
        <v>0</v>
      </c>
      <c r="N1931" s="33">
        <v>0</v>
      </c>
      <c r="O1931" s="33">
        <v>0</v>
      </c>
      <c r="P1931" s="33">
        <f t="shared" si="347"/>
        <v>27844377</v>
      </c>
      <c r="Q1931" s="33">
        <f t="shared" si="348"/>
        <v>5837.5791691562627</v>
      </c>
      <c r="R1931" s="33">
        <f t="shared" si="349"/>
        <v>27844377</v>
      </c>
      <c r="S1931" s="33"/>
      <c r="T1931" s="30" t="str">
        <f t="shared" si="350"/>
        <v>COP</v>
      </c>
      <c r="U1931" s="33">
        <v>0</v>
      </c>
      <c r="V1931" s="33">
        <v>0</v>
      </c>
      <c r="W1931" s="33">
        <v>0</v>
      </c>
      <c r="X1931" s="33">
        <f t="shared" si="351"/>
        <v>27844377</v>
      </c>
      <c r="Y1931" s="33">
        <f t="shared" si="352"/>
        <v>5837.5791691562627</v>
      </c>
      <c r="Z1931" s="33">
        <f t="shared" si="353"/>
        <v>27844377</v>
      </c>
      <c r="AA1931" s="34">
        <f t="shared" si="354"/>
        <v>4.0150152321231007E-05</v>
      </c>
      <c r="AB1931" s="33" t="s">
        <v>4987</v>
      </c>
      <c r="AC1931" s="35">
        <v>44956</v>
      </c>
      <c r="AD1931" s="33">
        <v>14</v>
      </c>
      <c r="AE1931" s="36">
        <f t="shared" si="344"/>
        <v>44970</v>
      </c>
    </row>
    <row r="1932" spans="2:31" ht="14.5" hidden="1">
      <c r="B1932" s="29" t="s">
        <v>1526</v>
      </c>
      <c r="C1932" s="30" t="str">
        <f t="shared" si="345"/>
        <v>(Proveedores estratégicos)</v>
      </c>
      <c r="D1932" s="30">
        <v>4</v>
      </c>
      <c r="E1932" s="30" t="s">
        <v>5189</v>
      </c>
      <c r="F1932" s="30" t="s">
        <v>5190</v>
      </c>
      <c r="G1932" s="30" t="s">
        <v>3909</v>
      </c>
      <c r="H1932" s="31" t="s">
        <v>2087</v>
      </c>
      <c r="I1932" s="31" t="s">
        <v>48</v>
      </c>
      <c r="J1932" s="32">
        <v>27862805</v>
      </c>
      <c r="K1932" s="33">
        <f t="shared" si="346"/>
        <v>5841.4426030168661</v>
      </c>
      <c r="L1932" s="33">
        <v>27862805</v>
      </c>
      <c r="M1932" s="33">
        <v>0</v>
      </c>
      <c r="N1932" s="33">
        <v>0</v>
      </c>
      <c r="O1932" s="33">
        <v>0</v>
      </c>
      <c r="P1932" s="33">
        <f t="shared" si="347"/>
        <v>27862805</v>
      </c>
      <c r="Q1932" s="33">
        <f t="shared" si="348"/>
        <v>5841.4426030168661</v>
      </c>
      <c r="R1932" s="33">
        <f t="shared" si="349"/>
        <v>27862805</v>
      </c>
      <c r="S1932" s="33"/>
      <c r="T1932" s="30" t="str">
        <f t="shared" si="350"/>
        <v>COP</v>
      </c>
      <c r="U1932" s="33">
        <v>0</v>
      </c>
      <c r="V1932" s="33">
        <v>0</v>
      </c>
      <c r="W1932" s="33">
        <v>0</v>
      </c>
      <c r="X1932" s="33">
        <f t="shared" si="351"/>
        <v>27862805</v>
      </c>
      <c r="Y1932" s="33">
        <f t="shared" si="352"/>
        <v>5841.4426030168661</v>
      </c>
      <c r="Z1932" s="33">
        <f t="shared" si="353"/>
        <v>27862805</v>
      </c>
      <c r="AA1932" s="34">
        <f t="shared" si="354"/>
        <v>4.0176724544663249E-05</v>
      </c>
      <c r="AB1932" s="33" t="s">
        <v>4987</v>
      </c>
      <c r="AC1932" s="35">
        <v>44956</v>
      </c>
      <c r="AD1932" s="33">
        <v>14</v>
      </c>
      <c r="AE1932" s="36">
        <f t="shared" si="344"/>
        <v>44970</v>
      </c>
    </row>
    <row r="1933" spans="2:31" ht="14.5" hidden="1">
      <c r="B1933" s="29" t="s">
        <v>1526</v>
      </c>
      <c r="C1933" s="30" t="str">
        <f t="shared" si="345"/>
        <v>(Proveedores estratégicos)</v>
      </c>
      <c r="D1933" s="30">
        <v>4</v>
      </c>
      <c r="E1933" s="30" t="s">
        <v>5189</v>
      </c>
      <c r="F1933" s="30" t="s">
        <v>5190</v>
      </c>
      <c r="G1933" s="30" t="s">
        <v>3909</v>
      </c>
      <c r="H1933" s="31" t="s">
        <v>2088</v>
      </c>
      <c r="I1933" s="31" t="s">
        <v>48</v>
      </c>
      <c r="J1933" s="32">
        <v>212284939</v>
      </c>
      <c r="K1933" s="33">
        <f t="shared" si="346"/>
        <v>44505.579630386695</v>
      </c>
      <c r="L1933" s="33">
        <v>212284939</v>
      </c>
      <c r="M1933" s="33">
        <v>0</v>
      </c>
      <c r="N1933" s="33">
        <v>0</v>
      </c>
      <c r="O1933" s="33">
        <v>0</v>
      </c>
      <c r="P1933" s="33">
        <f t="shared" si="347"/>
        <v>212284939</v>
      </c>
      <c r="Q1933" s="33">
        <f t="shared" si="348"/>
        <v>44505.579630386695</v>
      </c>
      <c r="R1933" s="33">
        <f t="shared" si="349"/>
        <v>212284939</v>
      </c>
      <c r="S1933" s="33"/>
      <c r="T1933" s="30" t="str">
        <f t="shared" si="350"/>
        <v>COP</v>
      </c>
      <c r="U1933" s="33">
        <v>0</v>
      </c>
      <c r="V1933" s="33">
        <v>0</v>
      </c>
      <c r="W1933" s="33">
        <v>0</v>
      </c>
      <c r="X1933" s="33">
        <f t="shared" si="351"/>
        <v>212284939</v>
      </c>
      <c r="Y1933" s="33">
        <f t="shared" si="352"/>
        <v>44505.579630386695</v>
      </c>
      <c r="Z1933" s="33">
        <f t="shared" si="353"/>
        <v>212284939</v>
      </c>
      <c r="AA1933" s="34">
        <f t="shared" si="354"/>
        <v>0.00030610390874801158</v>
      </c>
      <c r="AB1933" s="33" t="s">
        <v>4987</v>
      </c>
      <c r="AC1933" s="35">
        <v>44956</v>
      </c>
      <c r="AD1933" s="33">
        <v>14</v>
      </c>
      <c r="AE1933" s="36">
        <f t="shared" si="344"/>
        <v>44970</v>
      </c>
    </row>
    <row r="1934" spans="2:31" ht="14.5" hidden="1">
      <c r="B1934" s="29" t="s">
        <v>1526</v>
      </c>
      <c r="C1934" s="30" t="str">
        <f t="shared" si="345"/>
        <v>(Proveedores estratégicos)</v>
      </c>
      <c r="D1934" s="30">
        <v>4</v>
      </c>
      <c r="E1934" s="30" t="s">
        <v>5189</v>
      </c>
      <c r="F1934" s="30" t="s">
        <v>5190</v>
      </c>
      <c r="G1934" s="30" t="s">
        <v>3909</v>
      </c>
      <c r="H1934" s="31" t="s">
        <v>2089</v>
      </c>
      <c r="I1934" s="31" t="s">
        <v>48</v>
      </c>
      <c r="J1934" s="32">
        <v>355182886</v>
      </c>
      <c r="K1934" s="33">
        <f t="shared" si="346"/>
        <v>74464.162604694066</v>
      </c>
      <c r="L1934" s="33">
        <v>355182886</v>
      </c>
      <c r="M1934" s="33">
        <v>0</v>
      </c>
      <c r="N1934" s="33">
        <v>0</v>
      </c>
      <c r="O1934" s="33">
        <v>0</v>
      </c>
      <c r="P1934" s="33">
        <f t="shared" si="347"/>
        <v>355182886</v>
      </c>
      <c r="Q1934" s="33">
        <f t="shared" si="348"/>
        <v>74464.162604694066</v>
      </c>
      <c r="R1934" s="33">
        <f t="shared" si="349"/>
        <v>355182886</v>
      </c>
      <c r="S1934" s="33"/>
      <c r="T1934" s="30" t="str">
        <f t="shared" si="350"/>
        <v>COP</v>
      </c>
      <c r="U1934" s="33">
        <v>0</v>
      </c>
      <c r="V1934" s="33">
        <v>0</v>
      </c>
      <c r="W1934" s="33">
        <v>0</v>
      </c>
      <c r="X1934" s="33">
        <f t="shared" si="351"/>
        <v>355182886</v>
      </c>
      <c r="Y1934" s="33">
        <f t="shared" si="352"/>
        <v>74464.162604694066</v>
      </c>
      <c r="Z1934" s="33">
        <f t="shared" si="353"/>
        <v>355182886</v>
      </c>
      <c r="AA1934" s="34">
        <f t="shared" si="354"/>
        <v>0.00051215536173764736</v>
      </c>
      <c r="AB1934" s="33" t="s">
        <v>4987</v>
      </c>
      <c r="AC1934" s="35">
        <v>44956</v>
      </c>
      <c r="AD1934" s="33">
        <v>14</v>
      </c>
      <c r="AE1934" s="36">
        <f t="shared" si="344"/>
        <v>44970</v>
      </c>
    </row>
    <row r="1935" spans="2:31" ht="14.5" hidden="1">
      <c r="B1935" s="29" t="s">
        <v>1526</v>
      </c>
      <c r="C1935" s="30" t="str">
        <f t="shared" si="345"/>
        <v>(Proveedores estratégicos)</v>
      </c>
      <c r="D1935" s="30">
        <v>4</v>
      </c>
      <c r="E1935" s="30" t="s">
        <v>5189</v>
      </c>
      <c r="F1935" s="30" t="s">
        <v>5190</v>
      </c>
      <c r="G1935" s="30" t="s">
        <v>3909</v>
      </c>
      <c r="H1935" s="31" t="s">
        <v>2090</v>
      </c>
      <c r="I1935" s="31" t="s">
        <v>48</v>
      </c>
      <c r="J1935" s="32">
        <v>51038277</v>
      </c>
      <c r="K1935" s="33">
        <f t="shared" si="346"/>
        <v>10700.184911475202</v>
      </c>
      <c r="L1935" s="33">
        <v>51038277</v>
      </c>
      <c r="M1935" s="33">
        <v>0</v>
      </c>
      <c r="N1935" s="33">
        <v>0</v>
      </c>
      <c r="O1935" s="33">
        <v>0</v>
      </c>
      <c r="P1935" s="33">
        <f t="shared" si="347"/>
        <v>51038277</v>
      </c>
      <c r="Q1935" s="33">
        <f t="shared" si="348"/>
        <v>10700.184911475202</v>
      </c>
      <c r="R1935" s="33">
        <f t="shared" si="349"/>
        <v>51038277</v>
      </c>
      <c r="S1935" s="33"/>
      <c r="T1935" s="30" t="str">
        <f t="shared" si="350"/>
        <v>COP</v>
      </c>
      <c r="U1935" s="33">
        <v>0</v>
      </c>
      <c r="V1935" s="33">
        <v>0</v>
      </c>
      <c r="W1935" s="33">
        <v>0</v>
      </c>
      <c r="X1935" s="33">
        <f t="shared" si="351"/>
        <v>51038277</v>
      </c>
      <c r="Y1935" s="33">
        <f t="shared" si="352"/>
        <v>10700.184911475202</v>
      </c>
      <c r="Z1935" s="33">
        <f t="shared" si="353"/>
        <v>51038277</v>
      </c>
      <c r="AA1935" s="34">
        <f t="shared" si="354"/>
        <v>7.3594557197784711E-05</v>
      </c>
      <c r="AB1935" s="33" t="s">
        <v>4987</v>
      </c>
      <c r="AC1935" s="35">
        <v>44956</v>
      </c>
      <c r="AD1935" s="33">
        <v>14</v>
      </c>
      <c r="AE1935" s="36">
        <f t="shared" si="344"/>
        <v>44970</v>
      </c>
    </row>
    <row r="1936" spans="2:31" ht="14.5" hidden="1">
      <c r="B1936" s="29" t="s">
        <v>1526</v>
      </c>
      <c r="C1936" s="30" t="str">
        <f t="shared" si="345"/>
        <v>(Proveedores estratégicos)</v>
      </c>
      <c r="D1936" s="30">
        <v>4</v>
      </c>
      <c r="E1936" s="30" t="s">
        <v>5189</v>
      </c>
      <c r="F1936" s="30" t="s">
        <v>5190</v>
      </c>
      <c r="G1936" s="30" t="s">
        <v>3909</v>
      </c>
      <c r="H1936" s="31" t="s">
        <v>2091</v>
      </c>
      <c r="I1936" s="31" t="s">
        <v>48</v>
      </c>
      <c r="J1936" s="32">
        <v>303074950</v>
      </c>
      <c r="K1936" s="33">
        <f t="shared" si="346"/>
        <v>63539.723471387981</v>
      </c>
      <c r="L1936" s="33">
        <v>303074950</v>
      </c>
      <c r="M1936" s="33">
        <v>0</v>
      </c>
      <c r="N1936" s="33">
        <v>0</v>
      </c>
      <c r="O1936" s="33">
        <v>0</v>
      </c>
      <c r="P1936" s="33">
        <f t="shared" si="347"/>
        <v>303074950</v>
      </c>
      <c r="Q1936" s="33">
        <f t="shared" si="348"/>
        <v>63539.723471387981</v>
      </c>
      <c r="R1936" s="33">
        <f t="shared" si="349"/>
        <v>303074950</v>
      </c>
      <c r="S1936" s="33"/>
      <c r="T1936" s="30" t="str">
        <f t="shared" si="350"/>
        <v>COP</v>
      </c>
      <c r="U1936" s="33">
        <v>0</v>
      </c>
      <c r="V1936" s="33">
        <v>0</v>
      </c>
      <c r="W1936" s="33">
        <v>0</v>
      </c>
      <c r="X1936" s="33">
        <f t="shared" si="351"/>
        <v>303074950</v>
      </c>
      <c r="Y1936" s="33">
        <f t="shared" si="352"/>
        <v>63539.723471387981</v>
      </c>
      <c r="Z1936" s="33">
        <f t="shared" si="353"/>
        <v>303074950</v>
      </c>
      <c r="AA1936" s="34">
        <f t="shared" si="354"/>
        <v>0.00043701841155395472</v>
      </c>
      <c r="AB1936" s="33" t="s">
        <v>4987</v>
      </c>
      <c r="AC1936" s="35">
        <v>44956</v>
      </c>
      <c r="AD1936" s="33">
        <v>14</v>
      </c>
      <c r="AE1936" s="36">
        <f t="shared" si="344"/>
        <v>44970</v>
      </c>
    </row>
    <row r="1937" spans="2:31" ht="14.5" hidden="1">
      <c r="B1937" s="29" t="s">
        <v>1526</v>
      </c>
      <c r="C1937" s="30" t="str">
        <f t="shared" si="345"/>
        <v>(Proveedores estratégicos)</v>
      </c>
      <c r="D1937" s="30">
        <v>4</v>
      </c>
      <c r="E1937" s="30" t="s">
        <v>5189</v>
      </c>
      <c r="F1937" s="30" t="s">
        <v>5190</v>
      </c>
      <c r="G1937" s="30" t="s">
        <v>3909</v>
      </c>
      <c r="H1937" s="31" t="s">
        <v>2092</v>
      </c>
      <c r="I1937" s="31" t="s">
        <v>48</v>
      </c>
      <c r="J1937" s="32">
        <v>17253118</v>
      </c>
      <c r="K1937" s="33">
        <f t="shared" si="346"/>
        <v>3617.1196159208357</v>
      </c>
      <c r="L1937" s="33">
        <v>17253118</v>
      </c>
      <c r="M1937" s="33">
        <v>0</v>
      </c>
      <c r="N1937" s="33">
        <v>0</v>
      </c>
      <c r="O1937" s="33">
        <v>0</v>
      </c>
      <c r="P1937" s="33">
        <f t="shared" si="347"/>
        <v>17253118</v>
      </c>
      <c r="Q1937" s="33">
        <f t="shared" si="348"/>
        <v>3617.1196159208357</v>
      </c>
      <c r="R1937" s="33">
        <f t="shared" si="349"/>
        <v>17253118</v>
      </c>
      <c r="S1937" s="33"/>
      <c r="T1937" s="30" t="str">
        <f t="shared" si="350"/>
        <v>COP</v>
      </c>
      <c r="U1937" s="33">
        <v>0</v>
      </c>
      <c r="V1937" s="33">
        <v>0</v>
      </c>
      <c r="W1937" s="33">
        <v>0</v>
      </c>
      <c r="X1937" s="33">
        <f t="shared" si="351"/>
        <v>17253118</v>
      </c>
      <c r="Y1937" s="33">
        <f t="shared" si="352"/>
        <v>3617.1196159208357</v>
      </c>
      <c r="Z1937" s="33">
        <f t="shared" si="353"/>
        <v>17253118</v>
      </c>
      <c r="AA1937" s="34">
        <f t="shared" si="354"/>
        <v>2.487810431945281E-05</v>
      </c>
      <c r="AB1937" s="33" t="s">
        <v>4987</v>
      </c>
      <c r="AC1937" s="35">
        <v>44956</v>
      </c>
      <c r="AD1937" s="33">
        <v>14</v>
      </c>
      <c r="AE1937" s="36">
        <f t="shared" si="344"/>
        <v>44970</v>
      </c>
    </row>
    <row r="1938" spans="2:31" ht="14.5" hidden="1">
      <c r="B1938" s="29" t="s">
        <v>1526</v>
      </c>
      <c r="C1938" s="30" t="str">
        <f t="shared" si="345"/>
        <v>(Proveedores estratégicos)</v>
      </c>
      <c r="D1938" s="30">
        <v>4</v>
      </c>
      <c r="E1938" s="30" t="s">
        <v>5189</v>
      </c>
      <c r="F1938" s="30" t="s">
        <v>5190</v>
      </c>
      <c r="G1938" s="30" t="s">
        <v>3909</v>
      </c>
      <c r="H1938" s="31" t="s">
        <v>2093</v>
      </c>
      <c r="I1938" s="31" t="s">
        <v>48</v>
      </c>
      <c r="J1938" s="32">
        <v>2296473</v>
      </c>
      <c r="K1938" s="33">
        <f t="shared" si="346"/>
        <v>481.45602062957948</v>
      </c>
      <c r="L1938" s="33">
        <v>2296473</v>
      </c>
      <c r="M1938" s="33">
        <v>0</v>
      </c>
      <c r="N1938" s="33">
        <v>0</v>
      </c>
      <c r="O1938" s="33">
        <v>0</v>
      </c>
      <c r="P1938" s="33">
        <f t="shared" si="347"/>
        <v>2296473</v>
      </c>
      <c r="Q1938" s="33">
        <f t="shared" si="348"/>
        <v>481.45602062957948</v>
      </c>
      <c r="R1938" s="33">
        <f t="shared" si="349"/>
        <v>2296473</v>
      </c>
      <c r="S1938" s="33"/>
      <c r="T1938" s="30" t="str">
        <f t="shared" si="350"/>
        <v>COP</v>
      </c>
      <c r="U1938" s="33">
        <v>0</v>
      </c>
      <c r="V1938" s="33">
        <v>0</v>
      </c>
      <c r="W1938" s="33">
        <v>0</v>
      </c>
      <c r="X1938" s="33">
        <f t="shared" si="351"/>
        <v>2296473</v>
      </c>
      <c r="Y1938" s="33">
        <f t="shared" si="352"/>
        <v>481.45602062957948</v>
      </c>
      <c r="Z1938" s="33">
        <f t="shared" si="353"/>
        <v>2296473</v>
      </c>
      <c r="AA1938" s="34">
        <f t="shared" si="354"/>
        <v>3.3113953582654886E-06</v>
      </c>
      <c r="AB1938" s="33" t="s">
        <v>4987</v>
      </c>
      <c r="AC1938" s="35">
        <v>44956</v>
      </c>
      <c r="AD1938" s="33">
        <v>14</v>
      </c>
      <c r="AE1938" s="36">
        <f t="shared" si="344"/>
        <v>44970</v>
      </c>
    </row>
    <row r="1939" spans="2:31" ht="14.5" hidden="1">
      <c r="B1939" s="29" t="s">
        <v>1526</v>
      </c>
      <c r="C1939" s="30" t="str">
        <f t="shared" si="345"/>
        <v>(Proveedores estratégicos)</v>
      </c>
      <c r="D1939" s="30">
        <v>4</v>
      </c>
      <c r="E1939" s="30" t="s">
        <v>5189</v>
      </c>
      <c r="F1939" s="30" t="s">
        <v>5190</v>
      </c>
      <c r="G1939" s="30" t="s">
        <v>3909</v>
      </c>
      <c r="H1939" s="31" t="s">
        <v>2094</v>
      </c>
      <c r="I1939" s="31" t="s">
        <v>48</v>
      </c>
      <c r="J1939" s="32">
        <v>43093691</v>
      </c>
      <c r="K1939" s="33">
        <f t="shared" si="346"/>
        <v>9034.6008784343321</v>
      </c>
      <c r="L1939" s="33">
        <v>43093691</v>
      </c>
      <c r="M1939" s="33">
        <v>0</v>
      </c>
      <c r="N1939" s="33">
        <v>0</v>
      </c>
      <c r="O1939" s="33">
        <v>0</v>
      </c>
      <c r="P1939" s="33">
        <f t="shared" si="347"/>
        <v>43093691</v>
      </c>
      <c r="Q1939" s="33">
        <f t="shared" si="348"/>
        <v>9034.6008784343321</v>
      </c>
      <c r="R1939" s="33">
        <f t="shared" si="349"/>
        <v>43093691</v>
      </c>
      <c r="S1939" s="33"/>
      <c r="T1939" s="30" t="str">
        <f t="shared" si="350"/>
        <v>COP</v>
      </c>
      <c r="U1939" s="33">
        <v>0</v>
      </c>
      <c r="V1939" s="33">
        <v>0</v>
      </c>
      <c r="W1939" s="33">
        <v>0</v>
      </c>
      <c r="X1939" s="33">
        <f t="shared" si="351"/>
        <v>43093691</v>
      </c>
      <c r="Y1939" s="33">
        <f t="shared" si="352"/>
        <v>9034.6008784343321</v>
      </c>
      <c r="Z1939" s="33">
        <f t="shared" si="353"/>
        <v>43093691</v>
      </c>
      <c r="AA1939" s="34">
        <f t="shared" si="354"/>
        <v>6.2138874851969643E-05</v>
      </c>
      <c r="AB1939" s="33" t="s">
        <v>4987</v>
      </c>
      <c r="AC1939" s="35">
        <v>44956</v>
      </c>
      <c r="AD1939" s="33">
        <v>14</v>
      </c>
      <c r="AE1939" s="36">
        <f t="shared" si="344"/>
        <v>44970</v>
      </c>
    </row>
    <row r="1940" spans="2:31" ht="14.5" hidden="1">
      <c r="B1940" s="29" t="s">
        <v>1526</v>
      </c>
      <c r="C1940" s="30" t="str">
        <f t="shared" si="345"/>
        <v>(Proveedores estratégicos)</v>
      </c>
      <c r="D1940" s="30">
        <v>4</v>
      </c>
      <c r="E1940" s="30" t="s">
        <v>5189</v>
      </c>
      <c r="F1940" s="30" t="s">
        <v>5190</v>
      </c>
      <c r="G1940" s="30" t="s">
        <v>3909</v>
      </c>
      <c r="H1940" s="31" t="s">
        <v>2095</v>
      </c>
      <c r="I1940" s="31" t="s">
        <v>48</v>
      </c>
      <c r="J1940" s="32">
        <v>37911179</v>
      </c>
      <c r="K1940" s="33">
        <f t="shared" si="346"/>
        <v>7948.0862081616815</v>
      </c>
      <c r="L1940" s="33">
        <v>37911179</v>
      </c>
      <c r="M1940" s="33">
        <v>0</v>
      </c>
      <c r="N1940" s="33">
        <v>0</v>
      </c>
      <c r="O1940" s="33">
        <v>0</v>
      </c>
      <c r="P1940" s="33">
        <f t="shared" si="347"/>
        <v>37911179</v>
      </c>
      <c r="Q1940" s="33">
        <f t="shared" si="348"/>
        <v>7948.0862081616815</v>
      </c>
      <c r="R1940" s="33">
        <f t="shared" si="349"/>
        <v>37911179</v>
      </c>
      <c r="S1940" s="33"/>
      <c r="T1940" s="30" t="str">
        <f t="shared" si="350"/>
        <v>COP</v>
      </c>
      <c r="U1940" s="33">
        <v>0</v>
      </c>
      <c r="V1940" s="33">
        <v>0</v>
      </c>
      <c r="W1940" s="33">
        <v>0</v>
      </c>
      <c r="X1940" s="33">
        <f t="shared" si="351"/>
        <v>37911179</v>
      </c>
      <c r="Y1940" s="33">
        <f t="shared" si="352"/>
        <v>7948.0862081616815</v>
      </c>
      <c r="Z1940" s="33">
        <f t="shared" si="353"/>
        <v>37911179</v>
      </c>
      <c r="AA1940" s="34">
        <f t="shared" si="354"/>
        <v>5.4665960438886969E-05</v>
      </c>
      <c r="AB1940" s="33" t="s">
        <v>4987</v>
      </c>
      <c r="AC1940" s="35">
        <v>44956</v>
      </c>
      <c r="AD1940" s="33">
        <v>14</v>
      </c>
      <c r="AE1940" s="36">
        <f t="shared" si="344"/>
        <v>44970</v>
      </c>
    </row>
    <row r="1941" spans="2:31" ht="14.5" hidden="1">
      <c r="B1941" s="29" t="s">
        <v>1526</v>
      </c>
      <c r="C1941" s="30" t="str">
        <f t="shared" si="345"/>
        <v>(Proveedores estratégicos)</v>
      </c>
      <c r="D1941" s="30">
        <v>4</v>
      </c>
      <c r="E1941" s="30" t="s">
        <v>5189</v>
      </c>
      <c r="F1941" s="30" t="s">
        <v>5190</v>
      </c>
      <c r="G1941" s="30" t="s">
        <v>3909</v>
      </c>
      <c r="H1941" s="31" t="s">
        <v>2096</v>
      </c>
      <c r="I1941" s="31" t="s">
        <v>48</v>
      </c>
      <c r="J1941" s="32">
        <v>212685520</v>
      </c>
      <c r="K1941" s="33">
        <f t="shared" si="346"/>
        <v>44589.56151660953</v>
      </c>
      <c r="L1941" s="33">
        <v>212685520</v>
      </c>
      <c r="M1941" s="33">
        <v>0</v>
      </c>
      <c r="N1941" s="33">
        <v>0</v>
      </c>
      <c r="O1941" s="33">
        <v>0</v>
      </c>
      <c r="P1941" s="33">
        <f t="shared" si="347"/>
        <v>212685520</v>
      </c>
      <c r="Q1941" s="33">
        <f t="shared" si="348"/>
        <v>44589.56151660953</v>
      </c>
      <c r="R1941" s="33">
        <f t="shared" si="349"/>
        <v>212685520</v>
      </c>
      <c r="S1941" s="33"/>
      <c r="T1941" s="30" t="str">
        <f t="shared" si="350"/>
        <v>COP</v>
      </c>
      <c r="U1941" s="33">
        <v>0</v>
      </c>
      <c r="V1941" s="33">
        <v>0</v>
      </c>
      <c r="W1941" s="33">
        <v>0</v>
      </c>
      <c r="X1941" s="33">
        <f t="shared" si="351"/>
        <v>212685520</v>
      </c>
      <c r="Y1941" s="33">
        <f t="shared" si="352"/>
        <v>44589.56151660953</v>
      </c>
      <c r="Z1941" s="33">
        <f t="shared" si="353"/>
        <v>212685520</v>
      </c>
      <c r="AA1941" s="34">
        <f t="shared" si="354"/>
        <v>0.00030668152584344854</v>
      </c>
      <c r="AB1941" s="33" t="s">
        <v>4987</v>
      </c>
      <c r="AC1941" s="35">
        <v>44956</v>
      </c>
      <c r="AD1941" s="33">
        <v>14</v>
      </c>
      <c r="AE1941" s="36">
        <f t="shared" si="344"/>
        <v>44970</v>
      </c>
    </row>
    <row r="1942" spans="2:31" ht="14.5" hidden="1">
      <c r="B1942" s="29" t="s">
        <v>1526</v>
      </c>
      <c r="C1942" s="30" t="str">
        <f t="shared" si="345"/>
        <v>(Proveedores estratégicos)</v>
      </c>
      <c r="D1942" s="30">
        <v>4</v>
      </c>
      <c r="E1942" s="30" t="s">
        <v>5189</v>
      </c>
      <c r="F1942" s="30" t="s">
        <v>5190</v>
      </c>
      <c r="G1942" s="30" t="s">
        <v>3909</v>
      </c>
      <c r="H1942" s="31" t="s">
        <v>2097</v>
      </c>
      <c r="I1942" s="31" t="s">
        <v>48</v>
      </c>
      <c r="J1942" s="32">
        <v>175138592</v>
      </c>
      <c r="K1942" s="33">
        <f t="shared" si="346"/>
        <v>36717.840602953969</v>
      </c>
      <c r="L1942" s="33">
        <v>175138592</v>
      </c>
      <c r="M1942" s="33">
        <v>0</v>
      </c>
      <c r="N1942" s="33">
        <v>0</v>
      </c>
      <c r="O1942" s="33">
        <v>0</v>
      </c>
      <c r="P1942" s="33">
        <f t="shared" si="347"/>
        <v>175138592</v>
      </c>
      <c r="Q1942" s="33">
        <f t="shared" si="348"/>
        <v>36717.840602953969</v>
      </c>
      <c r="R1942" s="33">
        <f t="shared" si="349"/>
        <v>175138592</v>
      </c>
      <c r="S1942" s="33"/>
      <c r="T1942" s="30" t="str">
        <f t="shared" si="350"/>
        <v>COP</v>
      </c>
      <c r="U1942" s="33">
        <v>0</v>
      </c>
      <c r="V1942" s="33">
        <v>0</v>
      </c>
      <c r="W1942" s="33">
        <v>0</v>
      </c>
      <c r="X1942" s="33">
        <f t="shared" si="351"/>
        <v>175138592</v>
      </c>
      <c r="Y1942" s="33">
        <f t="shared" si="352"/>
        <v>36717.840602953969</v>
      </c>
      <c r="Z1942" s="33">
        <f t="shared" si="353"/>
        <v>175138592</v>
      </c>
      <c r="AA1942" s="34">
        <f t="shared" si="354"/>
        <v>0.00025254079651794437</v>
      </c>
      <c r="AB1942" s="33" t="s">
        <v>4987</v>
      </c>
      <c r="AC1942" s="35">
        <v>44956</v>
      </c>
      <c r="AD1942" s="33">
        <v>14</v>
      </c>
      <c r="AE1942" s="36">
        <f t="shared" si="344"/>
        <v>44970</v>
      </c>
    </row>
    <row r="1943" spans="2:31" ht="14.5" hidden="1">
      <c r="B1943" s="29" t="s">
        <v>1526</v>
      </c>
      <c r="C1943" s="30" t="str">
        <f t="shared" si="345"/>
        <v>(Proveedores estratégicos)</v>
      </c>
      <c r="D1943" s="30">
        <v>4</v>
      </c>
      <c r="E1943" s="30" t="s">
        <v>5189</v>
      </c>
      <c r="F1943" s="30" t="s">
        <v>5190</v>
      </c>
      <c r="G1943" s="30" t="s">
        <v>3909</v>
      </c>
      <c r="H1943" s="31" t="s">
        <v>2098</v>
      </c>
      <c r="I1943" s="31" t="s">
        <v>48</v>
      </c>
      <c r="J1943" s="32">
        <v>32315920</v>
      </c>
      <c r="K1943" s="33">
        <f t="shared" si="346"/>
        <v>6775.0390473494972</v>
      </c>
      <c r="L1943" s="33">
        <v>32315920</v>
      </c>
      <c r="M1943" s="33">
        <v>0</v>
      </c>
      <c r="N1943" s="33">
        <v>0</v>
      </c>
      <c r="O1943" s="33">
        <v>0</v>
      </c>
      <c r="P1943" s="33">
        <f t="shared" si="347"/>
        <v>32315920</v>
      </c>
      <c r="Q1943" s="33">
        <f t="shared" si="348"/>
        <v>6775.0390473494972</v>
      </c>
      <c r="R1943" s="33">
        <f t="shared" si="349"/>
        <v>32315920</v>
      </c>
      <c r="S1943" s="38"/>
      <c r="T1943" s="30" t="str">
        <f t="shared" si="350"/>
        <v>COP</v>
      </c>
      <c r="U1943" s="33">
        <v>0</v>
      </c>
      <c r="V1943" s="33">
        <v>0</v>
      </c>
      <c r="W1943" s="33">
        <v>0</v>
      </c>
      <c r="X1943" s="33">
        <f t="shared" si="351"/>
        <v>32315920</v>
      </c>
      <c r="Y1943" s="33">
        <f t="shared" si="352"/>
        <v>6775.0390473494972</v>
      </c>
      <c r="Z1943" s="33">
        <f t="shared" si="353"/>
        <v>32315920</v>
      </c>
      <c r="AA1943" s="34">
        <f t="shared" si="354"/>
        <v>4.6597886187244038E-05</v>
      </c>
      <c r="AB1943" s="33" t="s">
        <v>4987</v>
      </c>
      <c r="AC1943" s="35">
        <v>44956</v>
      </c>
      <c r="AD1943" s="33">
        <v>14</v>
      </c>
      <c r="AE1943" s="36">
        <f t="shared" si="344"/>
        <v>44970</v>
      </c>
    </row>
    <row r="1944" spans="2:31" ht="14.5" hidden="1">
      <c r="B1944" s="29" t="s">
        <v>1526</v>
      </c>
      <c r="C1944" s="30" t="str">
        <f t="shared" si="345"/>
        <v>(Proveedores estratégicos)</v>
      </c>
      <c r="D1944" s="30">
        <v>4</v>
      </c>
      <c r="E1944" s="30" t="s">
        <v>5189</v>
      </c>
      <c r="F1944" s="30" t="s">
        <v>5190</v>
      </c>
      <c r="G1944" s="30" t="s">
        <v>3909</v>
      </c>
      <c r="H1944" s="31" t="s">
        <v>2099</v>
      </c>
      <c r="I1944" s="31" t="s">
        <v>48</v>
      </c>
      <c r="J1944" s="32">
        <v>185911006</v>
      </c>
      <c r="K1944" s="33">
        <f t="shared" si="346"/>
        <v>38976.279337924672</v>
      </c>
      <c r="L1944" s="33">
        <v>185911006</v>
      </c>
      <c r="M1944" s="33">
        <v>0</v>
      </c>
      <c r="N1944" s="33">
        <v>0</v>
      </c>
      <c r="O1944" s="33">
        <v>0</v>
      </c>
      <c r="P1944" s="33">
        <f t="shared" si="347"/>
        <v>185911006</v>
      </c>
      <c r="Q1944" s="33">
        <f t="shared" si="348"/>
        <v>38976.279337924672</v>
      </c>
      <c r="R1944" s="33">
        <f t="shared" si="349"/>
        <v>185911006</v>
      </c>
      <c r="S1944" s="33"/>
      <c r="T1944" s="30" t="str">
        <f t="shared" si="350"/>
        <v>COP</v>
      </c>
      <c r="U1944" s="33">
        <v>0</v>
      </c>
      <c r="V1944" s="33">
        <v>0</v>
      </c>
      <c r="W1944" s="33">
        <v>0</v>
      </c>
      <c r="X1944" s="33">
        <f t="shared" si="351"/>
        <v>185911006</v>
      </c>
      <c r="Y1944" s="33">
        <f t="shared" si="352"/>
        <v>38976.279337924672</v>
      </c>
      <c r="Z1944" s="33">
        <f t="shared" si="353"/>
        <v>185911006</v>
      </c>
      <c r="AA1944" s="34">
        <f t="shared" si="354"/>
        <v>0.0002680740606655804</v>
      </c>
      <c r="AB1944" s="33" t="s">
        <v>4987</v>
      </c>
      <c r="AC1944" s="35">
        <v>44956</v>
      </c>
      <c r="AD1944" s="33">
        <v>14</v>
      </c>
      <c r="AE1944" s="36">
        <f t="shared" si="344"/>
        <v>44970</v>
      </c>
    </row>
    <row r="1945" spans="2:31" ht="14.5" hidden="1">
      <c r="B1945" s="29" t="s">
        <v>1526</v>
      </c>
      <c r="C1945" s="30" t="str">
        <f t="shared" si="345"/>
        <v>(Proveedores estratégicos)</v>
      </c>
      <c r="D1945" s="30">
        <v>4</v>
      </c>
      <c r="E1945" s="30" t="s">
        <v>5189</v>
      </c>
      <c r="F1945" s="30" t="s">
        <v>5190</v>
      </c>
      <c r="G1945" s="30" t="s">
        <v>3909</v>
      </c>
      <c r="H1945" s="31" t="s">
        <v>2100</v>
      </c>
      <c r="I1945" s="31" t="s">
        <v>48</v>
      </c>
      <c r="J1945" s="32">
        <v>76825869</v>
      </c>
      <c r="K1945" s="33">
        <f t="shared" si="346"/>
        <v>16106.558696814363</v>
      </c>
      <c r="L1945" s="33">
        <v>76825869</v>
      </c>
      <c r="M1945" s="33">
        <v>0</v>
      </c>
      <c r="N1945" s="33">
        <v>0</v>
      </c>
      <c r="O1945" s="33">
        <v>0</v>
      </c>
      <c r="P1945" s="33">
        <f t="shared" si="347"/>
        <v>76825869</v>
      </c>
      <c r="Q1945" s="33">
        <f t="shared" si="348"/>
        <v>16106.558696814363</v>
      </c>
      <c r="R1945" s="33">
        <f t="shared" si="349"/>
        <v>76825869</v>
      </c>
      <c r="S1945" s="38"/>
      <c r="T1945" s="30" t="str">
        <f t="shared" si="350"/>
        <v>COP</v>
      </c>
      <c r="U1945" s="33">
        <v>0</v>
      </c>
      <c r="V1945" s="33">
        <v>0</v>
      </c>
      <c r="W1945" s="33">
        <v>0</v>
      </c>
      <c r="X1945" s="33">
        <f t="shared" si="351"/>
        <v>76825869</v>
      </c>
      <c r="Y1945" s="33">
        <f t="shared" si="352"/>
        <v>16106.558696814363</v>
      </c>
      <c r="Z1945" s="33">
        <f t="shared" si="353"/>
        <v>76825869</v>
      </c>
      <c r="AA1945" s="34">
        <f t="shared" si="354"/>
        <v>0.00011077893186695968</v>
      </c>
      <c r="AB1945" s="33" t="s">
        <v>4987</v>
      </c>
      <c r="AC1945" s="35">
        <v>44956</v>
      </c>
      <c r="AD1945" s="33">
        <v>14</v>
      </c>
      <c r="AE1945" s="36">
        <f t="shared" si="344"/>
        <v>44970</v>
      </c>
    </row>
    <row r="1946" spans="2:31" ht="14.5" hidden="1">
      <c r="B1946" s="29" t="s">
        <v>1526</v>
      </c>
      <c r="C1946" s="30" t="str">
        <f t="shared" si="345"/>
        <v>(Proveedores estratégicos)</v>
      </c>
      <c r="D1946" s="30">
        <v>4</v>
      </c>
      <c r="E1946" s="30" t="s">
        <v>5189</v>
      </c>
      <c r="F1946" s="30" t="s">
        <v>5190</v>
      </c>
      <c r="G1946" s="30" t="s">
        <v>3909</v>
      </c>
      <c r="H1946" s="31" t="s">
        <v>2101</v>
      </c>
      <c r="I1946" s="31" t="s">
        <v>48</v>
      </c>
      <c r="J1946" s="32">
        <v>45641648</v>
      </c>
      <c r="K1946" s="33">
        <f t="shared" si="346"/>
        <v>9568.7805696195883</v>
      </c>
      <c r="L1946" s="33">
        <v>45641648</v>
      </c>
      <c r="M1946" s="33">
        <v>0</v>
      </c>
      <c r="N1946" s="33">
        <v>0</v>
      </c>
      <c r="O1946" s="33">
        <v>0</v>
      </c>
      <c r="P1946" s="33">
        <f t="shared" si="347"/>
        <v>45641648</v>
      </c>
      <c r="Q1946" s="33">
        <f t="shared" si="348"/>
        <v>9568.7805696195883</v>
      </c>
      <c r="R1946" s="33">
        <f t="shared" si="349"/>
        <v>45641648</v>
      </c>
      <c r="S1946" s="38"/>
      <c r="T1946" s="30" t="str">
        <f t="shared" si="350"/>
        <v>COP</v>
      </c>
      <c r="U1946" s="33">
        <v>0</v>
      </c>
      <c r="V1946" s="33">
        <v>0</v>
      </c>
      <c r="W1946" s="33">
        <v>0</v>
      </c>
      <c r="X1946" s="33">
        <f t="shared" si="351"/>
        <v>45641648</v>
      </c>
      <c r="Y1946" s="33">
        <f t="shared" si="352"/>
        <v>9568.7805696195883</v>
      </c>
      <c r="Z1946" s="33">
        <f t="shared" si="353"/>
        <v>45641648</v>
      </c>
      <c r="AA1946" s="34">
        <f t="shared" si="354"/>
        <v>6.5812897138693696E-05</v>
      </c>
      <c r="AB1946" s="33" t="s">
        <v>4987</v>
      </c>
      <c r="AC1946" s="35">
        <v>44956</v>
      </c>
      <c r="AD1946" s="33">
        <v>14</v>
      </c>
      <c r="AE1946" s="36">
        <f t="shared" si="344"/>
        <v>44970</v>
      </c>
    </row>
    <row r="1947" spans="2:31" ht="14.5" hidden="1">
      <c r="B1947" s="29" t="s">
        <v>1526</v>
      </c>
      <c r="C1947" s="30" t="str">
        <f t="shared" si="345"/>
        <v>(Proveedores estratégicos)</v>
      </c>
      <c r="D1947" s="30">
        <v>4</v>
      </c>
      <c r="E1947" s="30" t="s">
        <v>5189</v>
      </c>
      <c r="F1947" s="30" t="s">
        <v>5190</v>
      </c>
      <c r="G1947" s="30" t="s">
        <v>3909</v>
      </c>
      <c r="H1947" s="31" t="s">
        <v>2102</v>
      </c>
      <c r="I1947" s="31" t="s">
        <v>48</v>
      </c>
      <c r="J1947" s="32">
        <v>43511603</v>
      </c>
      <c r="K1947" s="33">
        <f t="shared" si="346"/>
        <v>9122.2162122498612</v>
      </c>
      <c r="L1947" s="33">
        <v>43511603</v>
      </c>
      <c r="M1947" s="33">
        <v>0</v>
      </c>
      <c r="N1947" s="33">
        <v>0</v>
      </c>
      <c r="O1947" s="33">
        <v>0</v>
      </c>
      <c r="P1947" s="33">
        <f t="shared" si="347"/>
        <v>43511603</v>
      </c>
      <c r="Q1947" s="33">
        <f t="shared" si="348"/>
        <v>9122.2162122498612</v>
      </c>
      <c r="R1947" s="33">
        <f t="shared" si="349"/>
        <v>43511603</v>
      </c>
      <c r="S1947" s="33"/>
      <c r="T1947" s="30" t="str">
        <f t="shared" si="350"/>
        <v>COP</v>
      </c>
      <c r="U1947" s="33">
        <v>0</v>
      </c>
      <c r="V1947" s="33">
        <v>0</v>
      </c>
      <c r="W1947" s="33">
        <v>0</v>
      </c>
      <c r="X1947" s="33">
        <f t="shared" si="351"/>
        <v>43511603</v>
      </c>
      <c r="Y1947" s="33">
        <f t="shared" si="352"/>
        <v>9122.2162122498612</v>
      </c>
      <c r="Z1947" s="33">
        <f t="shared" si="353"/>
        <v>43511603</v>
      </c>
      <c r="AA1947" s="34">
        <f t="shared" si="354"/>
        <v>6.2741482353544206E-05</v>
      </c>
      <c r="AB1947" s="33" t="s">
        <v>4987</v>
      </c>
      <c r="AC1947" s="35">
        <v>44956</v>
      </c>
      <c r="AD1947" s="33">
        <v>14</v>
      </c>
      <c r="AE1947" s="36">
        <f t="shared" si="344"/>
        <v>44970</v>
      </c>
    </row>
    <row r="1948" spans="2:31" ht="14.5" hidden="1">
      <c r="B1948" s="29" t="s">
        <v>1526</v>
      </c>
      <c r="C1948" s="30" t="str">
        <f t="shared" si="345"/>
        <v>(Proveedores estratégicos)</v>
      </c>
      <c r="D1948" s="30">
        <v>4</v>
      </c>
      <c r="E1948" s="30" t="s">
        <v>5189</v>
      </c>
      <c r="F1948" s="30" t="s">
        <v>5190</v>
      </c>
      <c r="G1948" s="30" t="s">
        <v>3909</v>
      </c>
      <c r="H1948" s="31" t="s">
        <v>2103</v>
      </c>
      <c r="I1948" s="31" t="s">
        <v>48</v>
      </c>
      <c r="J1948" s="32">
        <v>23901447</v>
      </c>
      <c r="K1948" s="33">
        <f t="shared" si="346"/>
        <v>5010.9431114185973</v>
      </c>
      <c r="L1948" s="33">
        <v>23901447</v>
      </c>
      <c r="M1948" s="33">
        <v>0</v>
      </c>
      <c r="N1948" s="33">
        <v>0</v>
      </c>
      <c r="O1948" s="33">
        <v>0</v>
      </c>
      <c r="P1948" s="33">
        <f t="shared" si="347"/>
        <v>23901447</v>
      </c>
      <c r="Q1948" s="33">
        <f t="shared" si="348"/>
        <v>5010.9431114185973</v>
      </c>
      <c r="R1948" s="33">
        <f t="shared" si="349"/>
        <v>23901447</v>
      </c>
      <c r="S1948" s="33"/>
      <c r="T1948" s="30" t="str">
        <f t="shared" si="350"/>
        <v>COP</v>
      </c>
      <c r="U1948" s="33">
        <v>0</v>
      </c>
      <c r="V1948" s="33">
        <v>0</v>
      </c>
      <c r="W1948" s="33">
        <v>0</v>
      </c>
      <c r="X1948" s="33">
        <f t="shared" si="351"/>
        <v>23901447</v>
      </c>
      <c r="Y1948" s="33">
        <f t="shared" si="352"/>
        <v>5010.9431114185973</v>
      </c>
      <c r="Z1948" s="33">
        <f t="shared" si="353"/>
        <v>23901447</v>
      </c>
      <c r="AA1948" s="34">
        <f t="shared" si="354"/>
        <v>3.4464651076511065E-05</v>
      </c>
      <c r="AB1948" s="33" t="s">
        <v>4987</v>
      </c>
      <c r="AC1948" s="35">
        <v>44957</v>
      </c>
      <c r="AD1948" s="33">
        <v>14</v>
      </c>
      <c r="AE1948" s="36">
        <f t="shared" si="344"/>
        <v>44971</v>
      </c>
    </row>
    <row r="1949" spans="2:31" ht="14.5" hidden="1">
      <c r="B1949" s="29" t="s">
        <v>1526</v>
      </c>
      <c r="C1949" s="30" t="str">
        <f t="shared" si="345"/>
        <v>(Proveedores estratégicos)</v>
      </c>
      <c r="D1949" s="30">
        <v>4</v>
      </c>
      <c r="E1949" s="30" t="s">
        <v>5189</v>
      </c>
      <c r="F1949" s="30" t="s">
        <v>5190</v>
      </c>
      <c r="G1949" s="30" t="s">
        <v>3909</v>
      </c>
      <c r="H1949" s="31" t="s">
        <v>2104</v>
      </c>
      <c r="I1949" s="31" t="s">
        <v>48</v>
      </c>
      <c r="J1949" s="32">
        <v>66970165</v>
      </c>
      <c r="K1949" s="33">
        <f t="shared" si="346"/>
        <v>14040.308395442204</v>
      </c>
      <c r="L1949" s="33">
        <v>66970165</v>
      </c>
      <c r="M1949" s="33">
        <v>0</v>
      </c>
      <c r="N1949" s="33">
        <v>0</v>
      </c>
      <c r="O1949" s="33">
        <v>0</v>
      </c>
      <c r="P1949" s="33">
        <f t="shared" si="347"/>
        <v>66970165</v>
      </c>
      <c r="Q1949" s="33">
        <f t="shared" si="348"/>
        <v>14040.308395442204</v>
      </c>
      <c r="R1949" s="33">
        <f t="shared" si="349"/>
        <v>66970165</v>
      </c>
      <c r="S1949" s="33"/>
      <c r="T1949" s="30" t="str">
        <f t="shared" si="350"/>
        <v>COP</v>
      </c>
      <c r="U1949" s="33">
        <v>0</v>
      </c>
      <c r="V1949" s="33">
        <v>0</v>
      </c>
      <c r="W1949" s="33">
        <v>0</v>
      </c>
      <c r="X1949" s="33">
        <f t="shared" si="351"/>
        <v>66970165</v>
      </c>
      <c r="Y1949" s="33">
        <f t="shared" si="352"/>
        <v>14040.308395442204</v>
      </c>
      <c r="Z1949" s="33">
        <f t="shared" si="353"/>
        <v>66970165</v>
      </c>
      <c r="AA1949" s="34">
        <f t="shared" si="354"/>
        <v>9.6567516153368187E-05</v>
      </c>
      <c r="AB1949" s="33" t="s">
        <v>4987</v>
      </c>
      <c r="AC1949" s="35">
        <v>44957</v>
      </c>
      <c r="AD1949" s="33">
        <v>14</v>
      </c>
      <c r="AE1949" s="36">
        <f t="shared" si="344"/>
        <v>44971</v>
      </c>
    </row>
    <row r="1950" spans="2:31" ht="14.5" hidden="1">
      <c r="B1950" s="29" t="s">
        <v>1526</v>
      </c>
      <c r="C1950" s="30" t="str">
        <f t="shared" si="345"/>
        <v>(Proveedores estratégicos)</v>
      </c>
      <c r="D1950" s="30">
        <v>4</v>
      </c>
      <c r="E1950" s="30" t="s">
        <v>5189</v>
      </c>
      <c r="F1950" s="30" t="s">
        <v>5190</v>
      </c>
      <c r="G1950" s="30" t="s">
        <v>3909</v>
      </c>
      <c r="H1950" s="31" t="s">
        <v>2105</v>
      </c>
      <c r="I1950" s="31" t="s">
        <v>48</v>
      </c>
      <c r="J1950" s="32">
        <v>35277917</v>
      </c>
      <c r="K1950" s="33">
        <f t="shared" si="346"/>
        <v>7396.0223067811348</v>
      </c>
      <c r="L1950" s="33">
        <v>35277917</v>
      </c>
      <c r="M1950" s="33">
        <v>0</v>
      </c>
      <c r="N1950" s="33">
        <v>0</v>
      </c>
      <c r="O1950" s="33">
        <v>0</v>
      </c>
      <c r="P1950" s="33">
        <f t="shared" si="347"/>
        <v>35277917</v>
      </c>
      <c r="Q1950" s="33">
        <f t="shared" si="348"/>
        <v>7396.0223067811348</v>
      </c>
      <c r="R1950" s="33">
        <f t="shared" si="349"/>
        <v>35277917</v>
      </c>
      <c r="S1950" s="33"/>
      <c r="T1950" s="30" t="str">
        <f t="shared" si="350"/>
        <v>COP</v>
      </c>
      <c r="U1950" s="33">
        <v>0</v>
      </c>
      <c r="V1950" s="33">
        <v>0</v>
      </c>
      <c r="W1950" s="33">
        <v>0</v>
      </c>
      <c r="X1950" s="33">
        <f t="shared" si="351"/>
        <v>35277917</v>
      </c>
      <c r="Y1950" s="33">
        <f t="shared" si="352"/>
        <v>7396.0223067811348</v>
      </c>
      <c r="Z1950" s="33">
        <f t="shared" si="353"/>
        <v>35277917</v>
      </c>
      <c r="AA1950" s="34">
        <f t="shared" si="354"/>
        <v>5.0868932751691472E-05</v>
      </c>
      <c r="AB1950" s="33" t="s">
        <v>4987</v>
      </c>
      <c r="AC1950" s="35">
        <v>44957</v>
      </c>
      <c r="AD1950" s="33">
        <v>14</v>
      </c>
      <c r="AE1950" s="36">
        <f t="shared" si="355" ref="AE1950:AE2013">+AD1950+AC1950</f>
        <v>44971</v>
      </c>
    </row>
    <row r="1951" spans="2:31" ht="14.5" hidden="1">
      <c r="B1951" s="29" t="s">
        <v>1526</v>
      </c>
      <c r="C1951" s="30" t="str">
        <f t="shared" si="345"/>
        <v>(Proveedores estratégicos)</v>
      </c>
      <c r="D1951" s="30">
        <v>4</v>
      </c>
      <c r="E1951" s="30" t="s">
        <v>5189</v>
      </c>
      <c r="F1951" s="30" t="s">
        <v>5190</v>
      </c>
      <c r="G1951" s="30" t="s">
        <v>3909</v>
      </c>
      <c r="H1951" s="31" t="s">
        <v>2106</v>
      </c>
      <c r="I1951" s="31" t="s">
        <v>48</v>
      </c>
      <c r="J1951" s="32">
        <v>68717195</v>
      </c>
      <c r="K1951" s="33">
        <f t="shared" si="346"/>
        <v>14406.573581978468</v>
      </c>
      <c r="L1951" s="33">
        <v>68717195</v>
      </c>
      <c r="M1951" s="33">
        <v>0</v>
      </c>
      <c r="N1951" s="33">
        <v>0</v>
      </c>
      <c r="O1951" s="33">
        <v>0</v>
      </c>
      <c r="P1951" s="33">
        <f t="shared" si="347"/>
        <v>68717195</v>
      </c>
      <c r="Q1951" s="33">
        <f t="shared" si="348"/>
        <v>14406.573581978468</v>
      </c>
      <c r="R1951" s="33">
        <f t="shared" si="349"/>
        <v>68717195</v>
      </c>
      <c r="S1951" s="33"/>
      <c r="T1951" s="30" t="str">
        <f t="shared" si="350"/>
        <v>COP</v>
      </c>
      <c r="U1951" s="33">
        <v>0</v>
      </c>
      <c r="V1951" s="33">
        <v>0</v>
      </c>
      <c r="W1951" s="33">
        <v>0</v>
      </c>
      <c r="X1951" s="33">
        <f t="shared" si="351"/>
        <v>68717195</v>
      </c>
      <c r="Y1951" s="33">
        <f t="shared" si="352"/>
        <v>14406.573581978468</v>
      </c>
      <c r="Z1951" s="33">
        <f t="shared" si="353"/>
        <v>68717195</v>
      </c>
      <c r="AA1951" s="34">
        <f t="shared" si="354"/>
        <v>9.9086643107070913E-05</v>
      </c>
      <c r="AB1951" s="33" t="s">
        <v>4987</v>
      </c>
      <c r="AC1951" s="35">
        <v>44957</v>
      </c>
      <c r="AD1951" s="33">
        <v>14</v>
      </c>
      <c r="AE1951" s="36">
        <f t="shared" si="355"/>
        <v>44971</v>
      </c>
    </row>
    <row r="1952" spans="2:31" ht="14.5" hidden="1">
      <c r="B1952" s="29" t="s">
        <v>1526</v>
      </c>
      <c r="C1952" s="30" t="str">
        <f t="shared" si="345"/>
        <v>(Proveedores estratégicos)</v>
      </c>
      <c r="D1952" s="30">
        <v>4</v>
      </c>
      <c r="E1952" s="30" t="s">
        <v>5189</v>
      </c>
      <c r="F1952" s="30" t="s">
        <v>5190</v>
      </c>
      <c r="G1952" s="30" t="s">
        <v>3909</v>
      </c>
      <c r="H1952" s="31" t="s">
        <v>2107</v>
      </c>
      <c r="I1952" s="31" t="s">
        <v>48</v>
      </c>
      <c r="J1952" s="32">
        <v>449925436</v>
      </c>
      <c r="K1952" s="33">
        <f t="shared" si="346"/>
        <v>94326.957032191785</v>
      </c>
      <c r="L1952" s="33">
        <v>449925436</v>
      </c>
      <c r="M1952" s="33">
        <v>0</v>
      </c>
      <c r="N1952" s="33">
        <v>0</v>
      </c>
      <c r="O1952" s="33">
        <v>0</v>
      </c>
      <c r="P1952" s="33">
        <f t="shared" si="347"/>
        <v>449925436</v>
      </c>
      <c r="Q1952" s="33">
        <f t="shared" si="348"/>
        <v>94326.957032191785</v>
      </c>
      <c r="R1952" s="33">
        <f t="shared" si="349"/>
        <v>449925436</v>
      </c>
      <c r="S1952" s="33"/>
      <c r="T1952" s="30" t="str">
        <f t="shared" si="350"/>
        <v>COP</v>
      </c>
      <c r="U1952" s="33">
        <v>0</v>
      </c>
      <c r="V1952" s="33">
        <v>0</v>
      </c>
      <c r="W1952" s="33">
        <v>0</v>
      </c>
      <c r="X1952" s="33">
        <f t="shared" si="351"/>
        <v>449925436</v>
      </c>
      <c r="Y1952" s="33">
        <f t="shared" si="352"/>
        <v>94326.957032191785</v>
      </c>
      <c r="Z1952" s="33">
        <f t="shared" si="353"/>
        <v>449925436</v>
      </c>
      <c r="AA1952" s="34">
        <f t="shared" si="354"/>
        <v>0.00064876922146960849</v>
      </c>
      <c r="AB1952" s="33" t="s">
        <v>4987</v>
      </c>
      <c r="AC1952" s="35">
        <v>44957</v>
      </c>
      <c r="AD1952" s="33">
        <v>14</v>
      </c>
      <c r="AE1952" s="36">
        <f t="shared" si="355"/>
        <v>44971</v>
      </c>
    </row>
    <row r="1953" spans="2:31" ht="14.5" hidden="1">
      <c r="B1953" s="29" t="s">
        <v>1526</v>
      </c>
      <c r="C1953" s="30" t="str">
        <f t="shared" si="345"/>
        <v>(Proveedores estratégicos)</v>
      </c>
      <c r="D1953" s="30">
        <v>4</v>
      </c>
      <c r="E1953" s="30" t="s">
        <v>5189</v>
      </c>
      <c r="F1953" s="30" t="s">
        <v>5190</v>
      </c>
      <c r="G1953" s="30" t="s">
        <v>3909</v>
      </c>
      <c r="H1953" s="31" t="s">
        <v>2108</v>
      </c>
      <c r="I1953" s="31" t="s">
        <v>48</v>
      </c>
      <c r="J1953" s="32">
        <v>43630678</v>
      </c>
      <c r="K1953" s="33">
        <f t="shared" si="346"/>
        <v>9147.1803096533422</v>
      </c>
      <c r="L1953" s="33">
        <v>43630678</v>
      </c>
      <c r="M1953" s="33">
        <v>0</v>
      </c>
      <c r="N1953" s="33">
        <v>0</v>
      </c>
      <c r="O1953" s="33">
        <v>0</v>
      </c>
      <c r="P1953" s="33">
        <f t="shared" si="347"/>
        <v>43630678</v>
      </c>
      <c r="Q1953" s="33">
        <f t="shared" si="348"/>
        <v>9147.1803096533422</v>
      </c>
      <c r="R1953" s="33">
        <f t="shared" si="349"/>
        <v>43630678</v>
      </c>
      <c r="S1953" s="33"/>
      <c r="T1953" s="30" t="str">
        <f t="shared" si="350"/>
        <v>COP</v>
      </c>
      <c r="U1953" s="33">
        <v>0</v>
      </c>
      <c r="V1953" s="33">
        <v>0</v>
      </c>
      <c r="W1953" s="33">
        <v>0</v>
      </c>
      <c r="X1953" s="33">
        <f t="shared" si="351"/>
        <v>43630678</v>
      </c>
      <c r="Y1953" s="33">
        <f t="shared" si="352"/>
        <v>9147.1803096533422</v>
      </c>
      <c r="Z1953" s="33">
        <f t="shared" si="353"/>
        <v>43630678</v>
      </c>
      <c r="AA1953" s="34">
        <f t="shared" si="354"/>
        <v>6.2913182348399562E-05</v>
      </c>
      <c r="AB1953" s="33" t="s">
        <v>4987</v>
      </c>
      <c r="AC1953" s="35">
        <v>44957</v>
      </c>
      <c r="AD1953" s="33">
        <v>14</v>
      </c>
      <c r="AE1953" s="36">
        <f t="shared" si="355"/>
        <v>44971</v>
      </c>
    </row>
    <row r="1954" spans="2:31" ht="14.5" hidden="1">
      <c r="B1954" s="29" t="s">
        <v>1526</v>
      </c>
      <c r="C1954" s="30" t="str">
        <f t="shared" si="345"/>
        <v>(Proveedores estratégicos)</v>
      </c>
      <c r="D1954" s="30">
        <v>4</v>
      </c>
      <c r="E1954" s="30" t="s">
        <v>5189</v>
      </c>
      <c r="F1954" s="30" t="s">
        <v>5190</v>
      </c>
      <c r="G1954" s="30" t="s">
        <v>3909</v>
      </c>
      <c r="H1954" s="31" t="s">
        <v>2109</v>
      </c>
      <c r="I1954" s="31" t="s">
        <v>48</v>
      </c>
      <c r="J1954" s="32">
        <v>24963487</v>
      </c>
      <c r="K1954" s="33">
        <f t="shared" si="346"/>
        <v>5233.6000083860072</v>
      </c>
      <c r="L1954" s="33">
        <v>24963487</v>
      </c>
      <c r="M1954" s="33">
        <v>0</v>
      </c>
      <c r="N1954" s="33">
        <v>0</v>
      </c>
      <c r="O1954" s="33">
        <v>0</v>
      </c>
      <c r="P1954" s="33">
        <f t="shared" si="347"/>
        <v>24963487</v>
      </c>
      <c r="Q1954" s="33">
        <f t="shared" si="348"/>
        <v>5233.6000083860072</v>
      </c>
      <c r="R1954" s="33">
        <f t="shared" si="349"/>
        <v>24963487</v>
      </c>
      <c r="S1954" s="33"/>
      <c r="T1954" s="30" t="str">
        <f t="shared" si="350"/>
        <v>COP</v>
      </c>
      <c r="U1954" s="33">
        <v>0</v>
      </c>
      <c r="V1954" s="33">
        <v>0</v>
      </c>
      <c r="W1954" s="33">
        <v>0</v>
      </c>
      <c r="X1954" s="33">
        <f t="shared" si="351"/>
        <v>24963487</v>
      </c>
      <c r="Y1954" s="33">
        <f t="shared" si="352"/>
        <v>5233.6000083860072</v>
      </c>
      <c r="Z1954" s="33">
        <f t="shared" si="353"/>
        <v>24963487</v>
      </c>
      <c r="AA1954" s="34">
        <f t="shared" si="354"/>
        <v>3.5996057858255187E-05</v>
      </c>
      <c r="AB1954" s="33" t="s">
        <v>4987</v>
      </c>
      <c r="AC1954" s="35">
        <v>44957</v>
      </c>
      <c r="AD1954" s="33">
        <v>14</v>
      </c>
      <c r="AE1954" s="36">
        <f t="shared" si="355"/>
        <v>44971</v>
      </c>
    </row>
    <row r="1955" spans="2:31" ht="14.5" hidden="1">
      <c r="B1955" s="29" t="s">
        <v>1526</v>
      </c>
      <c r="C1955" s="30" t="str">
        <f t="shared" si="345"/>
        <v>(Proveedores estratégicos)</v>
      </c>
      <c r="D1955" s="30">
        <v>4</v>
      </c>
      <c r="E1955" s="30" t="s">
        <v>5189</v>
      </c>
      <c r="F1955" s="30" t="s">
        <v>5190</v>
      </c>
      <c r="G1955" s="30" t="s">
        <v>3909</v>
      </c>
      <c r="H1955" s="31" t="s">
        <v>2110</v>
      </c>
      <c r="I1955" s="31" t="s">
        <v>48</v>
      </c>
      <c r="J1955" s="32">
        <v>121505809</v>
      </c>
      <c r="K1955" s="33">
        <f t="shared" si="346"/>
        <v>25473.716993196849</v>
      </c>
      <c r="L1955" s="33">
        <v>121505809</v>
      </c>
      <c r="M1955" s="33">
        <v>0</v>
      </c>
      <c r="N1955" s="33">
        <v>0</v>
      </c>
      <c r="O1955" s="33">
        <v>0</v>
      </c>
      <c r="P1955" s="33">
        <f t="shared" si="347"/>
        <v>121505809</v>
      </c>
      <c r="Q1955" s="33">
        <f t="shared" si="348"/>
        <v>25473.716993196849</v>
      </c>
      <c r="R1955" s="33">
        <f t="shared" si="349"/>
        <v>121505809</v>
      </c>
      <c r="S1955" s="33"/>
      <c r="T1955" s="30" t="str">
        <f t="shared" si="350"/>
        <v>COP</v>
      </c>
      <c r="U1955" s="33">
        <v>0</v>
      </c>
      <c r="V1955" s="33">
        <v>0</v>
      </c>
      <c r="W1955" s="33">
        <v>0</v>
      </c>
      <c r="X1955" s="33">
        <f t="shared" si="351"/>
        <v>121505809</v>
      </c>
      <c r="Y1955" s="33">
        <f t="shared" si="352"/>
        <v>25473.716993196849</v>
      </c>
      <c r="Z1955" s="33">
        <f t="shared" si="353"/>
        <v>121505809</v>
      </c>
      <c r="AA1955" s="34">
        <f t="shared" si="354"/>
        <v>0.00017520509578161514</v>
      </c>
      <c r="AB1955" s="33" t="s">
        <v>4987</v>
      </c>
      <c r="AC1955" s="35">
        <v>44957</v>
      </c>
      <c r="AD1955" s="33">
        <v>14</v>
      </c>
      <c r="AE1955" s="36">
        <f t="shared" si="355"/>
        <v>44971</v>
      </c>
    </row>
    <row r="1956" spans="2:31" ht="14.5" hidden="1">
      <c r="B1956" s="29" t="s">
        <v>1526</v>
      </c>
      <c r="C1956" s="30" t="str">
        <f t="shared" si="345"/>
        <v>(Proveedores estratégicos)</v>
      </c>
      <c r="D1956" s="30">
        <v>4</v>
      </c>
      <c r="E1956" s="30" t="s">
        <v>5189</v>
      </c>
      <c r="F1956" s="30" t="s">
        <v>5190</v>
      </c>
      <c r="G1956" s="30" t="s">
        <v>3909</v>
      </c>
      <c r="H1956" s="31" t="s">
        <v>2111</v>
      </c>
      <c r="I1956" s="31" t="s">
        <v>48</v>
      </c>
      <c r="J1956" s="32">
        <v>32709311</v>
      </c>
      <c r="K1956" s="33">
        <f t="shared" si="346"/>
        <v>6857.5135486440868</v>
      </c>
      <c r="L1956" s="33">
        <v>32709311</v>
      </c>
      <c r="M1956" s="33">
        <v>0</v>
      </c>
      <c r="N1956" s="33">
        <v>0</v>
      </c>
      <c r="O1956" s="33">
        <v>0</v>
      </c>
      <c r="P1956" s="33">
        <f t="shared" si="347"/>
        <v>32709311</v>
      </c>
      <c r="Q1956" s="33">
        <f t="shared" si="348"/>
        <v>6857.5135486440868</v>
      </c>
      <c r="R1956" s="33">
        <f t="shared" si="349"/>
        <v>32709311</v>
      </c>
      <c r="S1956" s="33"/>
      <c r="T1956" s="30" t="str">
        <f t="shared" si="350"/>
        <v>COP</v>
      </c>
      <c r="U1956" s="33">
        <v>0</v>
      </c>
      <c r="V1956" s="33">
        <v>0</v>
      </c>
      <c r="W1956" s="33">
        <v>0</v>
      </c>
      <c r="X1956" s="33">
        <f t="shared" si="351"/>
        <v>32709311</v>
      </c>
      <c r="Y1956" s="33">
        <f t="shared" si="352"/>
        <v>6857.5135486440868</v>
      </c>
      <c r="Z1956" s="33">
        <f t="shared" si="353"/>
        <v>32709311</v>
      </c>
      <c r="AA1956" s="34">
        <f t="shared" si="354"/>
        <v>4.7165135674341607E-05</v>
      </c>
      <c r="AB1956" s="33" t="s">
        <v>4987</v>
      </c>
      <c r="AC1956" s="35">
        <v>44957</v>
      </c>
      <c r="AD1956" s="33">
        <v>14</v>
      </c>
      <c r="AE1956" s="36">
        <f t="shared" si="355"/>
        <v>44971</v>
      </c>
    </row>
    <row r="1957" spans="2:31" ht="14.5" hidden="1">
      <c r="B1957" s="29" t="s">
        <v>1526</v>
      </c>
      <c r="C1957" s="30" t="str">
        <f t="shared" si="345"/>
        <v>(Proveedores estratégicos)</v>
      </c>
      <c r="D1957" s="30">
        <v>4</v>
      </c>
      <c r="E1957" s="30" t="s">
        <v>5189</v>
      </c>
      <c r="F1957" s="30" t="s">
        <v>5190</v>
      </c>
      <c r="G1957" s="30" t="s">
        <v>3909</v>
      </c>
      <c r="H1957" s="31" t="s">
        <v>2112</v>
      </c>
      <c r="I1957" s="31" t="s">
        <v>48</v>
      </c>
      <c r="J1957" s="32">
        <v>272958910</v>
      </c>
      <c r="K1957" s="33">
        <f t="shared" si="346"/>
        <v>57225.889703030487</v>
      </c>
      <c r="L1957" s="33">
        <v>272958910</v>
      </c>
      <c r="M1957" s="33">
        <v>0</v>
      </c>
      <c r="N1957" s="33">
        <v>0</v>
      </c>
      <c r="O1957" s="33">
        <v>0</v>
      </c>
      <c r="P1957" s="33">
        <f t="shared" si="347"/>
        <v>272958910</v>
      </c>
      <c r="Q1957" s="33">
        <f t="shared" si="348"/>
        <v>57225.889703030487</v>
      </c>
      <c r="R1957" s="33">
        <f t="shared" si="349"/>
        <v>272958910</v>
      </c>
      <c r="S1957" s="33"/>
      <c r="T1957" s="30" t="str">
        <f t="shared" si="350"/>
        <v>COP</v>
      </c>
      <c r="U1957" s="33">
        <v>0</v>
      </c>
      <c r="V1957" s="33">
        <v>0</v>
      </c>
      <c r="W1957" s="33">
        <v>0</v>
      </c>
      <c r="X1957" s="33">
        <f t="shared" si="351"/>
        <v>272958910</v>
      </c>
      <c r="Y1957" s="33">
        <f t="shared" si="352"/>
        <v>57225.889703030487</v>
      </c>
      <c r="Z1957" s="33">
        <f t="shared" si="353"/>
        <v>272958910</v>
      </c>
      <c r="AA1957" s="34">
        <f t="shared" si="354"/>
        <v>0.00039359263861199646</v>
      </c>
      <c r="AB1957" s="33" t="s">
        <v>4987</v>
      </c>
      <c r="AC1957" s="35">
        <v>44957</v>
      </c>
      <c r="AD1957" s="33">
        <v>14</v>
      </c>
      <c r="AE1957" s="36">
        <f t="shared" si="355"/>
        <v>44971</v>
      </c>
    </row>
    <row r="1958" spans="2:31" ht="14.5" hidden="1">
      <c r="B1958" s="29" t="s">
        <v>1526</v>
      </c>
      <c r="C1958" s="30" t="str">
        <f t="shared" si="345"/>
        <v>(Proveedores estratégicos)</v>
      </c>
      <c r="D1958" s="30">
        <v>4</v>
      </c>
      <c r="E1958" s="30" t="s">
        <v>5189</v>
      </c>
      <c r="F1958" s="30" t="s">
        <v>5190</v>
      </c>
      <c r="G1958" s="30" t="s">
        <v>3909</v>
      </c>
      <c r="H1958" s="31" t="s">
        <v>2113</v>
      </c>
      <c r="I1958" s="31" t="s">
        <v>48</v>
      </c>
      <c r="J1958" s="32">
        <v>13487403</v>
      </c>
      <c r="K1958" s="33">
        <f t="shared" si="346"/>
        <v>2827.63671813579</v>
      </c>
      <c r="L1958" s="33">
        <v>13487403</v>
      </c>
      <c r="M1958" s="33">
        <v>0</v>
      </c>
      <c r="N1958" s="33">
        <v>0</v>
      </c>
      <c r="O1958" s="33">
        <v>0</v>
      </c>
      <c r="P1958" s="33">
        <f t="shared" si="347"/>
        <v>13487403</v>
      </c>
      <c r="Q1958" s="33">
        <f t="shared" si="348"/>
        <v>2827.63671813579</v>
      </c>
      <c r="R1958" s="33">
        <f t="shared" si="349"/>
        <v>13487403</v>
      </c>
      <c r="S1958" s="33"/>
      <c r="T1958" s="30" t="str">
        <f t="shared" si="350"/>
        <v>COP</v>
      </c>
      <c r="U1958" s="33">
        <v>0</v>
      </c>
      <c r="V1958" s="33">
        <v>0</v>
      </c>
      <c r="W1958" s="33">
        <v>0</v>
      </c>
      <c r="X1958" s="33">
        <f t="shared" si="351"/>
        <v>13487403</v>
      </c>
      <c r="Y1958" s="33">
        <f t="shared" si="352"/>
        <v>2827.63671813579</v>
      </c>
      <c r="Z1958" s="33">
        <f t="shared" si="353"/>
        <v>13487403</v>
      </c>
      <c r="AA1958" s="34">
        <f t="shared" si="354"/>
        <v>1.9448137944254527E-05</v>
      </c>
      <c r="AB1958" s="33" t="s">
        <v>4987</v>
      </c>
      <c r="AC1958" s="35">
        <v>44957</v>
      </c>
      <c r="AD1958" s="33">
        <v>14</v>
      </c>
      <c r="AE1958" s="36">
        <f t="shared" si="355"/>
        <v>44971</v>
      </c>
    </row>
    <row r="1959" spans="2:31" ht="14.5" hidden="1">
      <c r="B1959" s="29" t="s">
        <v>1526</v>
      </c>
      <c r="C1959" s="30" t="str">
        <f t="shared" si="345"/>
        <v>(Proveedores estratégicos)</v>
      </c>
      <c r="D1959" s="30">
        <v>4</v>
      </c>
      <c r="E1959" s="30" t="s">
        <v>5189</v>
      </c>
      <c r="F1959" s="30" t="s">
        <v>5190</v>
      </c>
      <c r="G1959" s="30" t="s">
        <v>3909</v>
      </c>
      <c r="H1959" s="31" t="s">
        <v>2114</v>
      </c>
      <c r="I1959" s="31" t="s">
        <v>48</v>
      </c>
      <c r="J1959" s="32">
        <v>10508568</v>
      </c>
      <c r="K1959" s="33">
        <f t="shared" si="346"/>
        <v>2203.1233686593914</v>
      </c>
      <c r="L1959" s="33">
        <v>10508568</v>
      </c>
      <c r="M1959" s="33">
        <v>0</v>
      </c>
      <c r="N1959" s="33">
        <v>0</v>
      </c>
      <c r="O1959" s="33">
        <v>0</v>
      </c>
      <c r="P1959" s="33">
        <f t="shared" si="347"/>
        <v>10508568</v>
      </c>
      <c r="Q1959" s="33">
        <f t="shared" si="348"/>
        <v>2203.1233686593914</v>
      </c>
      <c r="R1959" s="33">
        <f t="shared" si="349"/>
        <v>10508568</v>
      </c>
      <c r="S1959" s="33"/>
      <c r="T1959" s="30" t="str">
        <f t="shared" si="350"/>
        <v>COP</v>
      </c>
      <c r="U1959" s="33">
        <v>0</v>
      </c>
      <c r="V1959" s="33">
        <v>0</v>
      </c>
      <c r="W1959" s="33">
        <v>0</v>
      </c>
      <c r="X1959" s="33">
        <f t="shared" si="351"/>
        <v>10508568</v>
      </c>
      <c r="Y1959" s="33">
        <f t="shared" si="352"/>
        <v>2203.1233686593914</v>
      </c>
      <c r="Z1959" s="33">
        <f t="shared" si="353"/>
        <v>10508568</v>
      </c>
      <c r="AA1959" s="34">
        <f t="shared" si="354"/>
        <v>1.5152811854185636E-05</v>
      </c>
      <c r="AB1959" s="33" t="s">
        <v>4987</v>
      </c>
      <c r="AC1959" s="35">
        <v>44957</v>
      </c>
      <c r="AD1959" s="33">
        <v>14</v>
      </c>
      <c r="AE1959" s="36">
        <f t="shared" si="355"/>
        <v>44971</v>
      </c>
    </row>
    <row r="1960" spans="2:31" ht="14.5" hidden="1">
      <c r="B1960" s="29" t="s">
        <v>1526</v>
      </c>
      <c r="C1960" s="30" t="str">
        <f t="shared" si="345"/>
        <v>(Proveedores estratégicos)</v>
      </c>
      <c r="D1960" s="30">
        <v>4</v>
      </c>
      <c r="E1960" s="30" t="s">
        <v>5189</v>
      </c>
      <c r="F1960" s="30" t="s">
        <v>5190</v>
      </c>
      <c r="G1960" s="30" t="s">
        <v>3909</v>
      </c>
      <c r="H1960" s="31" t="s">
        <v>2115</v>
      </c>
      <c r="I1960" s="31" t="s">
        <v>48</v>
      </c>
      <c r="J1960" s="32">
        <v>21887633</v>
      </c>
      <c r="K1960" s="33">
        <f t="shared" si="346"/>
        <v>4588.7466062874091</v>
      </c>
      <c r="L1960" s="33">
        <v>21887633</v>
      </c>
      <c r="M1960" s="33">
        <v>0</v>
      </c>
      <c r="N1960" s="33">
        <v>0</v>
      </c>
      <c r="O1960" s="33">
        <v>0</v>
      </c>
      <c r="P1960" s="33">
        <f t="shared" si="347"/>
        <v>21887633</v>
      </c>
      <c r="Q1960" s="33">
        <f t="shared" si="348"/>
        <v>4588.7466062874091</v>
      </c>
      <c r="R1960" s="33">
        <f t="shared" si="349"/>
        <v>21887633</v>
      </c>
      <c r="S1960" s="33"/>
      <c r="T1960" s="30" t="str">
        <f t="shared" si="350"/>
        <v>COP</v>
      </c>
      <c r="U1960" s="33">
        <v>0</v>
      </c>
      <c r="V1960" s="33">
        <v>0</v>
      </c>
      <c r="W1960" s="33">
        <v>0</v>
      </c>
      <c r="X1960" s="33">
        <f t="shared" si="351"/>
        <v>21887633</v>
      </c>
      <c r="Y1960" s="33">
        <f t="shared" si="352"/>
        <v>4588.7466062874091</v>
      </c>
      <c r="Z1960" s="33">
        <f t="shared" si="353"/>
        <v>21887633</v>
      </c>
      <c r="AA1960" s="34">
        <f t="shared" si="354"/>
        <v>3.1560835385227054E-05</v>
      </c>
      <c r="AB1960" s="33" t="s">
        <v>4987</v>
      </c>
      <c r="AC1960" s="35">
        <v>44957</v>
      </c>
      <c r="AD1960" s="33">
        <v>14</v>
      </c>
      <c r="AE1960" s="36">
        <f t="shared" si="355"/>
        <v>44971</v>
      </c>
    </row>
    <row r="1961" spans="2:31" ht="14.5" hidden="1">
      <c r="B1961" s="29" t="s">
        <v>1526</v>
      </c>
      <c r="C1961" s="30" t="str">
        <f t="shared" si="345"/>
        <v>(Proveedores estratégicos)</v>
      </c>
      <c r="D1961" s="30">
        <v>4</v>
      </c>
      <c r="E1961" s="30" t="s">
        <v>5189</v>
      </c>
      <c r="F1961" s="30" t="s">
        <v>5190</v>
      </c>
      <c r="G1961" s="30" t="s">
        <v>3909</v>
      </c>
      <c r="H1961" s="31" t="s">
        <v>2116</v>
      </c>
      <c r="I1961" s="31" t="s">
        <v>48</v>
      </c>
      <c r="J1961" s="32">
        <v>29757920</v>
      </c>
      <c r="K1961" s="33">
        <f t="shared" si="346"/>
        <v>6238.7538392192619</v>
      </c>
      <c r="L1961" s="33">
        <v>29757920</v>
      </c>
      <c r="M1961" s="33">
        <v>0</v>
      </c>
      <c r="N1961" s="33">
        <v>0</v>
      </c>
      <c r="O1961" s="33">
        <v>0</v>
      </c>
      <c r="P1961" s="33">
        <f t="shared" si="347"/>
        <v>29757920</v>
      </c>
      <c r="Q1961" s="33">
        <f t="shared" si="348"/>
        <v>6238.7538392192619</v>
      </c>
      <c r="R1961" s="33">
        <f t="shared" si="349"/>
        <v>29757920</v>
      </c>
      <c r="S1961" s="33"/>
      <c r="T1961" s="30" t="str">
        <f t="shared" si="350"/>
        <v>COP</v>
      </c>
      <c r="U1961" s="33">
        <v>0</v>
      </c>
      <c r="V1961" s="33">
        <v>0</v>
      </c>
      <c r="W1961" s="33">
        <v>0</v>
      </c>
      <c r="X1961" s="33">
        <f t="shared" si="351"/>
        <v>29757920</v>
      </c>
      <c r="Y1961" s="33">
        <f t="shared" si="352"/>
        <v>6238.7538392192619</v>
      </c>
      <c r="Z1961" s="33">
        <f t="shared" si="353"/>
        <v>29757920</v>
      </c>
      <c r="AA1961" s="34">
        <f t="shared" si="354"/>
        <v>4.2909382413655963E-05</v>
      </c>
      <c r="AB1961" s="33" t="s">
        <v>4987</v>
      </c>
      <c r="AC1961" s="35">
        <v>44957</v>
      </c>
      <c r="AD1961" s="33">
        <v>14</v>
      </c>
      <c r="AE1961" s="36">
        <f t="shared" si="355"/>
        <v>44971</v>
      </c>
    </row>
    <row r="1962" spans="2:31" ht="14.5" hidden="1">
      <c r="B1962" s="29" t="s">
        <v>1526</v>
      </c>
      <c r="C1962" s="30" t="str">
        <f t="shared" si="345"/>
        <v>(Proveedores estratégicos)</v>
      </c>
      <c r="D1962" s="30">
        <v>4</v>
      </c>
      <c r="E1962" s="30" t="s">
        <v>5189</v>
      </c>
      <c r="F1962" s="30" t="s">
        <v>5190</v>
      </c>
      <c r="G1962" s="30" t="s">
        <v>3909</v>
      </c>
      <c r="H1962" s="31" t="s">
        <v>2117</v>
      </c>
      <c r="I1962" s="31" t="s">
        <v>48</v>
      </c>
      <c r="J1962" s="32">
        <v>73049828</v>
      </c>
      <c r="K1962" s="33">
        <f t="shared" si="346"/>
        <v>15314.910951078125</v>
      </c>
      <c r="L1962" s="33">
        <v>73049828</v>
      </c>
      <c r="M1962" s="33">
        <v>0</v>
      </c>
      <c r="N1962" s="33">
        <v>0</v>
      </c>
      <c r="O1962" s="33">
        <v>0</v>
      </c>
      <c r="P1962" s="33">
        <f t="shared" si="347"/>
        <v>73049828</v>
      </c>
      <c r="Q1962" s="33">
        <f t="shared" si="348"/>
        <v>15314.910951078125</v>
      </c>
      <c r="R1962" s="33">
        <f t="shared" si="349"/>
        <v>73049828</v>
      </c>
      <c r="S1962" s="33"/>
      <c r="T1962" s="30" t="str">
        <f t="shared" si="350"/>
        <v>COP</v>
      </c>
      <c r="U1962" s="33">
        <v>0</v>
      </c>
      <c r="V1962" s="33">
        <v>0</v>
      </c>
      <c r="W1962" s="33">
        <v>0</v>
      </c>
      <c r="X1962" s="33">
        <f t="shared" si="351"/>
        <v>73049828</v>
      </c>
      <c r="Y1962" s="33">
        <f t="shared" si="352"/>
        <v>15314.910951078125</v>
      </c>
      <c r="Z1962" s="33">
        <f t="shared" si="353"/>
        <v>73049828</v>
      </c>
      <c r="AA1962" s="34">
        <f t="shared" si="354"/>
        <v>0.00010533407593352603</v>
      </c>
      <c r="AB1962" s="33" t="s">
        <v>4987</v>
      </c>
      <c r="AC1962" s="35">
        <v>44957</v>
      </c>
      <c r="AD1962" s="33">
        <v>14</v>
      </c>
      <c r="AE1962" s="36">
        <f t="shared" si="355"/>
        <v>44971</v>
      </c>
    </row>
    <row r="1963" spans="2:31" ht="14.5" hidden="1">
      <c r="B1963" s="29" t="s">
        <v>1526</v>
      </c>
      <c r="C1963" s="30" t="str">
        <f t="shared" si="345"/>
        <v>(Proveedores estratégicos)</v>
      </c>
      <c r="D1963" s="30">
        <v>4</v>
      </c>
      <c r="E1963" s="30" t="s">
        <v>5189</v>
      </c>
      <c r="F1963" s="30" t="s">
        <v>5190</v>
      </c>
      <c r="G1963" s="30" t="s">
        <v>3909</v>
      </c>
      <c r="H1963" s="31" t="s">
        <v>2118</v>
      </c>
      <c r="I1963" s="31" t="s">
        <v>48</v>
      </c>
      <c r="J1963" s="32">
        <v>24918386</v>
      </c>
      <c r="K1963" s="33">
        <f t="shared" si="346"/>
        <v>5224.144574776984</v>
      </c>
      <c r="L1963" s="33">
        <v>24918386</v>
      </c>
      <c r="M1963" s="33">
        <v>0</v>
      </c>
      <c r="N1963" s="33">
        <v>0</v>
      </c>
      <c r="O1963" s="33">
        <v>0</v>
      </c>
      <c r="P1963" s="33">
        <f t="shared" si="347"/>
        <v>24918386</v>
      </c>
      <c r="Q1963" s="33">
        <f t="shared" si="348"/>
        <v>5224.144574776984</v>
      </c>
      <c r="R1963" s="33">
        <f t="shared" si="349"/>
        <v>24918386</v>
      </c>
      <c r="S1963" s="33"/>
      <c r="T1963" s="30" t="str">
        <f t="shared" si="350"/>
        <v>COP</v>
      </c>
      <c r="U1963" s="33">
        <v>0</v>
      </c>
      <c r="V1963" s="33">
        <v>0</v>
      </c>
      <c r="W1963" s="33">
        <v>0</v>
      </c>
      <c r="X1963" s="33">
        <f t="shared" si="351"/>
        <v>24918386</v>
      </c>
      <c r="Y1963" s="33">
        <f t="shared" si="352"/>
        <v>5224.144574776984</v>
      </c>
      <c r="Z1963" s="33">
        <f t="shared" si="353"/>
        <v>24918386</v>
      </c>
      <c r="AA1963" s="34">
        <f t="shared" si="354"/>
        <v>3.5931024547585683E-05</v>
      </c>
      <c r="AB1963" s="33" t="s">
        <v>4987</v>
      </c>
      <c r="AC1963" s="35">
        <v>44957</v>
      </c>
      <c r="AD1963" s="33">
        <v>14</v>
      </c>
      <c r="AE1963" s="36">
        <f t="shared" si="355"/>
        <v>44971</v>
      </c>
    </row>
    <row r="1964" spans="2:31" ht="14.5" hidden="1">
      <c r="B1964" s="29" t="s">
        <v>1526</v>
      </c>
      <c r="C1964" s="30" t="str">
        <f t="shared" si="345"/>
        <v>(Proveedores estratégicos)</v>
      </c>
      <c r="D1964" s="30">
        <v>4</v>
      </c>
      <c r="E1964" s="30" t="s">
        <v>5189</v>
      </c>
      <c r="F1964" s="30" t="s">
        <v>5190</v>
      </c>
      <c r="G1964" s="30" t="s">
        <v>3909</v>
      </c>
      <c r="H1964" s="31" t="s">
        <v>2119</v>
      </c>
      <c r="I1964" s="31" t="s">
        <v>48</v>
      </c>
      <c r="J1964" s="32">
        <v>374377765</v>
      </c>
      <c r="K1964" s="33">
        <f t="shared" si="346"/>
        <v>78488.372799983219</v>
      </c>
      <c r="L1964" s="33">
        <v>374377765</v>
      </c>
      <c r="M1964" s="33">
        <v>0</v>
      </c>
      <c r="N1964" s="33">
        <v>0</v>
      </c>
      <c r="O1964" s="33">
        <v>0</v>
      </c>
      <c r="P1964" s="33">
        <f t="shared" si="347"/>
        <v>374377765</v>
      </c>
      <c r="Q1964" s="33">
        <f t="shared" si="348"/>
        <v>78488.372799983219</v>
      </c>
      <c r="R1964" s="33">
        <f t="shared" si="349"/>
        <v>374377765</v>
      </c>
      <c r="S1964" s="33"/>
      <c r="T1964" s="30" t="str">
        <f t="shared" si="350"/>
        <v>COP</v>
      </c>
      <c r="U1964" s="33">
        <v>0</v>
      </c>
      <c r="V1964" s="33">
        <v>0</v>
      </c>
      <c r="W1964" s="33">
        <v>0</v>
      </c>
      <c r="X1964" s="33">
        <f t="shared" si="351"/>
        <v>374377765</v>
      </c>
      <c r="Y1964" s="33">
        <f t="shared" si="352"/>
        <v>78488.372799983219</v>
      </c>
      <c r="Z1964" s="33">
        <f t="shared" si="353"/>
        <v>374377765</v>
      </c>
      <c r="AA1964" s="34">
        <f t="shared" si="354"/>
        <v>0.00053983338504689929</v>
      </c>
      <c r="AB1964" s="33" t="s">
        <v>4987</v>
      </c>
      <c r="AC1964" s="35">
        <v>44957</v>
      </c>
      <c r="AD1964" s="33">
        <v>14</v>
      </c>
      <c r="AE1964" s="36">
        <f t="shared" si="355"/>
        <v>44971</v>
      </c>
    </row>
    <row r="1965" spans="2:31" ht="14.5" hidden="1">
      <c r="B1965" s="29" t="s">
        <v>1526</v>
      </c>
      <c r="C1965" s="30" t="str">
        <f t="shared" si="345"/>
        <v>(Proveedores estratégicos)</v>
      </c>
      <c r="D1965" s="30">
        <v>4</v>
      </c>
      <c r="E1965" s="30" t="s">
        <v>5189</v>
      </c>
      <c r="F1965" s="30" t="s">
        <v>5190</v>
      </c>
      <c r="G1965" s="30" t="s">
        <v>3909</v>
      </c>
      <c r="H1965" s="31" t="s">
        <v>2120</v>
      </c>
      <c r="I1965" s="31" t="s">
        <v>48</v>
      </c>
      <c r="J1965" s="32">
        <v>12330459</v>
      </c>
      <c r="K1965" s="33">
        <f t="shared" si="346"/>
        <v>2585.0831787163115</v>
      </c>
      <c r="L1965" s="33">
        <v>12330459</v>
      </c>
      <c r="M1965" s="33">
        <v>0</v>
      </c>
      <c r="N1965" s="33">
        <v>0</v>
      </c>
      <c r="O1965" s="33">
        <v>0</v>
      </c>
      <c r="P1965" s="33">
        <f t="shared" si="347"/>
        <v>12330459</v>
      </c>
      <c r="Q1965" s="33">
        <f t="shared" si="348"/>
        <v>2585.0831787163115</v>
      </c>
      <c r="R1965" s="33">
        <f t="shared" si="349"/>
        <v>12330459</v>
      </c>
      <c r="S1965" s="33"/>
      <c r="T1965" s="30" t="str">
        <f t="shared" si="350"/>
        <v>COP</v>
      </c>
      <c r="U1965" s="33">
        <v>0</v>
      </c>
      <c r="V1965" s="33">
        <v>0</v>
      </c>
      <c r="W1965" s="33">
        <v>0</v>
      </c>
      <c r="X1965" s="33">
        <f t="shared" si="351"/>
        <v>12330459</v>
      </c>
      <c r="Y1965" s="33">
        <f t="shared" si="352"/>
        <v>2585.0831787163115</v>
      </c>
      <c r="Z1965" s="33">
        <f t="shared" si="353"/>
        <v>12330459</v>
      </c>
      <c r="AA1965" s="34">
        <f t="shared" si="354"/>
        <v>1.7779884500224003E-05</v>
      </c>
      <c r="AB1965" s="33" t="s">
        <v>4987</v>
      </c>
      <c r="AC1965" s="35">
        <v>44957</v>
      </c>
      <c r="AD1965" s="33">
        <v>14</v>
      </c>
      <c r="AE1965" s="36">
        <f t="shared" si="355"/>
        <v>44971</v>
      </c>
    </row>
    <row r="1966" spans="2:31" ht="14.5" hidden="1">
      <c r="B1966" s="29" t="s">
        <v>1526</v>
      </c>
      <c r="C1966" s="30" t="str">
        <f t="shared" si="345"/>
        <v>(Proveedores estratégicos)</v>
      </c>
      <c r="D1966" s="30">
        <v>4</v>
      </c>
      <c r="E1966" s="30" t="s">
        <v>5189</v>
      </c>
      <c r="F1966" s="30" t="s">
        <v>5190</v>
      </c>
      <c r="G1966" s="30" t="s">
        <v>3909</v>
      </c>
      <c r="H1966" s="31" t="s">
        <v>2121</v>
      </c>
      <c r="I1966" s="31" t="s">
        <v>48</v>
      </c>
      <c r="J1966" s="32">
        <v>19246309</v>
      </c>
      <c r="K1966" s="33">
        <f t="shared" si="346"/>
        <v>4034.992505005398</v>
      </c>
      <c r="L1966" s="33">
        <v>19246309</v>
      </c>
      <c r="M1966" s="33">
        <v>0</v>
      </c>
      <c r="N1966" s="33">
        <v>0</v>
      </c>
      <c r="O1966" s="33">
        <v>0</v>
      </c>
      <c r="P1966" s="33">
        <f t="shared" si="347"/>
        <v>19246309</v>
      </c>
      <c r="Q1966" s="33">
        <f t="shared" si="348"/>
        <v>4034.992505005398</v>
      </c>
      <c r="R1966" s="33">
        <f t="shared" si="349"/>
        <v>19246309</v>
      </c>
      <c r="S1966" s="33"/>
      <c r="T1966" s="30" t="str">
        <f t="shared" si="350"/>
        <v>COP</v>
      </c>
      <c r="U1966" s="33">
        <v>0</v>
      </c>
      <c r="V1966" s="33">
        <v>0</v>
      </c>
      <c r="W1966" s="33">
        <v>0</v>
      </c>
      <c r="X1966" s="33">
        <f t="shared" si="351"/>
        <v>19246309</v>
      </c>
      <c r="Y1966" s="33">
        <f t="shared" si="352"/>
        <v>4034.992505005398</v>
      </c>
      <c r="Z1966" s="33">
        <f t="shared" si="353"/>
        <v>19246309</v>
      </c>
      <c r="AA1966" s="34">
        <f t="shared" si="354"/>
        <v>2.7752182710767033E-05</v>
      </c>
      <c r="AB1966" s="33" t="s">
        <v>4987</v>
      </c>
      <c r="AC1966" s="35">
        <v>44957</v>
      </c>
      <c r="AD1966" s="33">
        <v>14</v>
      </c>
      <c r="AE1966" s="36">
        <f t="shared" si="355"/>
        <v>44971</v>
      </c>
    </row>
    <row r="1967" spans="2:31" ht="14.5" hidden="1">
      <c r="B1967" s="29" t="s">
        <v>1526</v>
      </c>
      <c r="C1967" s="30" t="str">
        <f t="shared" si="345"/>
        <v>(Proveedores estratégicos)</v>
      </c>
      <c r="D1967" s="30">
        <v>4</v>
      </c>
      <c r="E1967" s="30" t="s">
        <v>5189</v>
      </c>
      <c r="F1967" s="30" t="s">
        <v>5190</v>
      </c>
      <c r="G1967" s="30" t="s">
        <v>3909</v>
      </c>
      <c r="H1967" s="31" t="s">
        <v>2122</v>
      </c>
      <c r="I1967" s="31" t="s">
        <v>48</v>
      </c>
      <c r="J1967" s="32">
        <v>15863754</v>
      </c>
      <c r="K1967" s="33">
        <f t="shared" si="346"/>
        <v>3325.8391773326202</v>
      </c>
      <c r="L1967" s="33">
        <v>15863754</v>
      </c>
      <c r="M1967" s="33">
        <v>0</v>
      </c>
      <c r="N1967" s="33">
        <v>0</v>
      </c>
      <c r="O1967" s="33">
        <v>0</v>
      </c>
      <c r="P1967" s="33">
        <f t="shared" si="347"/>
        <v>15863754</v>
      </c>
      <c r="Q1967" s="33">
        <f t="shared" si="348"/>
        <v>3325.8391773326202</v>
      </c>
      <c r="R1967" s="33">
        <f t="shared" si="349"/>
        <v>15863754</v>
      </c>
      <c r="S1967" s="33"/>
      <c r="T1967" s="30" t="str">
        <f t="shared" si="350"/>
        <v>COP</v>
      </c>
      <c r="U1967" s="33">
        <v>0</v>
      </c>
      <c r="V1967" s="33">
        <v>0</v>
      </c>
      <c r="W1967" s="33">
        <v>0</v>
      </c>
      <c r="X1967" s="33">
        <f t="shared" si="351"/>
        <v>15863754</v>
      </c>
      <c r="Y1967" s="33">
        <f t="shared" si="352"/>
        <v>3325.8391773326202</v>
      </c>
      <c r="Z1967" s="33">
        <f t="shared" si="353"/>
        <v>15863754</v>
      </c>
      <c r="AA1967" s="34">
        <f t="shared" si="354"/>
        <v>2.2874713249520279E-05</v>
      </c>
      <c r="AB1967" s="33" t="s">
        <v>4987</v>
      </c>
      <c r="AC1967" s="35">
        <v>44957</v>
      </c>
      <c r="AD1967" s="33">
        <v>14</v>
      </c>
      <c r="AE1967" s="36">
        <f t="shared" si="355"/>
        <v>44971</v>
      </c>
    </row>
    <row r="1968" spans="2:31" ht="14.5" hidden="1">
      <c r="B1968" s="29" t="s">
        <v>1526</v>
      </c>
      <c r="C1968" s="30" t="str">
        <f t="shared" si="345"/>
        <v>(Proveedores estratégicos)</v>
      </c>
      <c r="D1968" s="30">
        <v>4</v>
      </c>
      <c r="E1968" s="30" t="s">
        <v>5189</v>
      </c>
      <c r="F1968" s="30" t="s">
        <v>5190</v>
      </c>
      <c r="G1968" s="30" t="s">
        <v>3909</v>
      </c>
      <c r="H1968" s="31" t="s">
        <v>2123</v>
      </c>
      <c r="I1968" s="31" t="s">
        <v>48</v>
      </c>
      <c r="J1968" s="32">
        <v>22047951</v>
      </c>
      <c r="K1968" s="33">
        <f t="shared" si="346"/>
        <v>4622.3573068335481</v>
      </c>
      <c r="L1968" s="33">
        <v>22047951</v>
      </c>
      <c r="M1968" s="33">
        <v>0</v>
      </c>
      <c r="N1968" s="33">
        <v>0</v>
      </c>
      <c r="O1968" s="33">
        <v>0</v>
      </c>
      <c r="P1968" s="33">
        <f t="shared" si="347"/>
        <v>22047951</v>
      </c>
      <c r="Q1968" s="33">
        <f t="shared" si="348"/>
        <v>4622.3573068335481</v>
      </c>
      <c r="R1968" s="33">
        <f t="shared" si="349"/>
        <v>22047951</v>
      </c>
      <c r="S1968" s="33"/>
      <c r="T1968" s="30" t="str">
        <f t="shared" si="350"/>
        <v>COP</v>
      </c>
      <c r="U1968" s="33">
        <v>0</v>
      </c>
      <c r="V1968" s="33">
        <v>0</v>
      </c>
      <c r="W1968" s="33">
        <v>0</v>
      </c>
      <c r="X1968" s="33">
        <f t="shared" si="351"/>
        <v>22047951</v>
      </c>
      <c r="Y1968" s="33">
        <f t="shared" si="352"/>
        <v>4622.3573068335481</v>
      </c>
      <c r="Z1968" s="33">
        <f t="shared" si="353"/>
        <v>22047951</v>
      </c>
      <c r="AA1968" s="34">
        <f t="shared" si="354"/>
        <v>3.1792005654177054E-05</v>
      </c>
      <c r="AB1968" s="33" t="s">
        <v>4987</v>
      </c>
      <c r="AC1968" s="35">
        <v>44957</v>
      </c>
      <c r="AD1968" s="33">
        <v>14</v>
      </c>
      <c r="AE1968" s="36">
        <f t="shared" si="355"/>
        <v>44971</v>
      </c>
    </row>
    <row r="1969" spans="2:31" ht="14.5" hidden="1">
      <c r="B1969" s="29" t="s">
        <v>1526</v>
      </c>
      <c r="C1969" s="30" t="str">
        <f t="shared" si="345"/>
        <v>(Proveedores estratégicos)</v>
      </c>
      <c r="D1969" s="30">
        <v>4</v>
      </c>
      <c r="E1969" s="30" t="s">
        <v>5189</v>
      </c>
      <c r="F1969" s="30" t="s">
        <v>5190</v>
      </c>
      <c r="G1969" s="30" t="s">
        <v>3909</v>
      </c>
      <c r="H1969" s="31" t="s">
        <v>2124</v>
      </c>
      <c r="I1969" s="31" t="s">
        <v>48</v>
      </c>
      <c r="J1969" s="32">
        <v>23699058</v>
      </c>
      <c r="K1969" s="33">
        <f t="shared" si="346"/>
        <v>4968.5122173653253</v>
      </c>
      <c r="L1969" s="33">
        <v>23699058</v>
      </c>
      <c r="M1969" s="33">
        <v>0</v>
      </c>
      <c r="N1969" s="33">
        <v>0</v>
      </c>
      <c r="O1969" s="33">
        <v>0</v>
      </c>
      <c r="P1969" s="33">
        <f t="shared" si="347"/>
        <v>23699058</v>
      </c>
      <c r="Q1969" s="33">
        <f t="shared" si="348"/>
        <v>4968.5122173653253</v>
      </c>
      <c r="R1969" s="33">
        <f t="shared" si="349"/>
        <v>23699058</v>
      </c>
      <c r="S1969" s="33"/>
      <c r="T1969" s="30" t="str">
        <f t="shared" si="350"/>
        <v>COP</v>
      </c>
      <c r="U1969" s="33">
        <v>0</v>
      </c>
      <c r="V1969" s="33">
        <v>0</v>
      </c>
      <c r="W1969" s="33">
        <v>0</v>
      </c>
      <c r="X1969" s="33">
        <f t="shared" si="351"/>
        <v>23699058</v>
      </c>
      <c r="Y1969" s="33">
        <f t="shared" si="352"/>
        <v>4968.5122173653253</v>
      </c>
      <c r="Z1969" s="33">
        <f t="shared" si="353"/>
        <v>23699058</v>
      </c>
      <c r="AA1969" s="34">
        <f t="shared" si="354"/>
        <v>3.4172816600266842E-05</v>
      </c>
      <c r="AB1969" s="33" t="s">
        <v>4987</v>
      </c>
      <c r="AC1969" s="35">
        <v>44957</v>
      </c>
      <c r="AD1969" s="33">
        <v>14</v>
      </c>
      <c r="AE1969" s="36">
        <f t="shared" si="355"/>
        <v>44971</v>
      </c>
    </row>
    <row r="1970" spans="2:31" ht="14.5" hidden="1">
      <c r="B1970" s="29" t="s">
        <v>1526</v>
      </c>
      <c r="C1970" s="30" t="str">
        <f t="shared" si="345"/>
        <v>(Proveedores estratégicos)</v>
      </c>
      <c r="D1970" s="30">
        <v>4</v>
      </c>
      <c r="E1970" s="30" t="s">
        <v>5189</v>
      </c>
      <c r="F1970" s="30" t="s">
        <v>5190</v>
      </c>
      <c r="G1970" s="30" t="s">
        <v>3909</v>
      </c>
      <c r="H1970" s="31" t="s">
        <v>2125</v>
      </c>
      <c r="I1970" s="31" t="s">
        <v>48</v>
      </c>
      <c r="J1970" s="32">
        <v>44387579</v>
      </c>
      <c r="K1970" s="33">
        <f t="shared" si="346"/>
        <v>9305.8647546568536</v>
      </c>
      <c r="L1970" s="33">
        <v>44387579</v>
      </c>
      <c r="M1970" s="33">
        <v>0</v>
      </c>
      <c r="N1970" s="33">
        <v>0</v>
      </c>
      <c r="O1970" s="33">
        <v>0</v>
      </c>
      <c r="P1970" s="33">
        <f t="shared" si="347"/>
        <v>44387579</v>
      </c>
      <c r="Q1970" s="33">
        <f t="shared" si="348"/>
        <v>9305.8647546568536</v>
      </c>
      <c r="R1970" s="33">
        <f t="shared" si="349"/>
        <v>44387579</v>
      </c>
      <c r="S1970" s="33"/>
      <c r="T1970" s="30" t="str">
        <f t="shared" si="350"/>
        <v>COP</v>
      </c>
      <c r="U1970" s="33">
        <v>0</v>
      </c>
      <c r="V1970" s="33">
        <v>0</v>
      </c>
      <c r="W1970" s="33">
        <v>0</v>
      </c>
      <c r="X1970" s="33">
        <f t="shared" si="351"/>
        <v>44387579</v>
      </c>
      <c r="Y1970" s="33">
        <f t="shared" si="352"/>
        <v>9305.8647546568536</v>
      </c>
      <c r="Z1970" s="33">
        <f t="shared" si="353"/>
        <v>44387579</v>
      </c>
      <c r="AA1970" s="34">
        <f t="shared" si="354"/>
        <v>6.4004594465183207E-05</v>
      </c>
      <c r="AB1970" s="33" t="s">
        <v>4987</v>
      </c>
      <c r="AC1970" s="35">
        <v>44957</v>
      </c>
      <c r="AD1970" s="33">
        <v>14</v>
      </c>
      <c r="AE1970" s="36">
        <f t="shared" si="355"/>
        <v>44971</v>
      </c>
    </row>
    <row r="1971" spans="2:31" ht="14.5" hidden="1">
      <c r="B1971" s="29" t="s">
        <v>1526</v>
      </c>
      <c r="C1971" s="30" t="str">
        <f t="shared" si="345"/>
        <v>(Proveedores estratégicos)</v>
      </c>
      <c r="D1971" s="30">
        <v>4</v>
      </c>
      <c r="E1971" s="30" t="s">
        <v>5189</v>
      </c>
      <c r="F1971" s="30" t="s">
        <v>5190</v>
      </c>
      <c r="G1971" s="30" t="s">
        <v>3909</v>
      </c>
      <c r="H1971" s="31" t="s">
        <v>2126</v>
      </c>
      <c r="I1971" s="31" t="s">
        <v>48</v>
      </c>
      <c r="J1971" s="32">
        <v>193034699</v>
      </c>
      <c r="K1971" s="33">
        <f t="shared" si="346"/>
        <v>40469.762990450428</v>
      </c>
      <c r="L1971" s="33">
        <v>193034699</v>
      </c>
      <c r="M1971" s="33">
        <v>0</v>
      </c>
      <c r="N1971" s="33">
        <v>0</v>
      </c>
      <c r="O1971" s="33">
        <v>0</v>
      </c>
      <c r="P1971" s="33">
        <f t="shared" si="347"/>
        <v>193034699</v>
      </c>
      <c r="Q1971" s="33">
        <f t="shared" si="348"/>
        <v>40469.762990450428</v>
      </c>
      <c r="R1971" s="33">
        <f t="shared" si="349"/>
        <v>193034699</v>
      </c>
      <c r="S1971" s="33"/>
      <c r="T1971" s="30" t="str">
        <f t="shared" si="350"/>
        <v>COP</v>
      </c>
      <c r="U1971" s="33">
        <v>0</v>
      </c>
      <c r="V1971" s="33">
        <v>0</v>
      </c>
      <c r="W1971" s="33">
        <v>0</v>
      </c>
      <c r="X1971" s="33">
        <f t="shared" si="351"/>
        <v>193034699</v>
      </c>
      <c r="Y1971" s="33">
        <f t="shared" si="352"/>
        <v>40469.762990450428</v>
      </c>
      <c r="Z1971" s="33">
        <f t="shared" si="353"/>
        <v>193034699</v>
      </c>
      <c r="AA1971" s="34">
        <f t="shared" si="354"/>
        <v>0.00027834605773844316</v>
      </c>
      <c r="AB1971" s="33" t="s">
        <v>4987</v>
      </c>
      <c r="AC1971" s="35">
        <v>44957</v>
      </c>
      <c r="AD1971" s="33">
        <v>14</v>
      </c>
      <c r="AE1971" s="36">
        <f t="shared" si="355"/>
        <v>44971</v>
      </c>
    </row>
    <row r="1972" spans="2:31" ht="14.5" hidden="1">
      <c r="B1972" s="29" t="s">
        <v>1526</v>
      </c>
      <c r="C1972" s="30" t="str">
        <f t="shared" si="356" ref="C1972:C2035">+IF(D1972=1,$A$4,IF(D1972=2,$A$5,IF(D1972=3,$A$6,IF(D1972=4,$A$7,IF(D1972=5,$A$8,IF(D1972=6,$A$9,))))))</f>
        <v>(Proveedores estratégicos)</v>
      </c>
      <c r="D1972" s="30">
        <v>4</v>
      </c>
      <c r="E1972" s="30" t="s">
        <v>5189</v>
      </c>
      <c r="F1972" s="30" t="s">
        <v>5190</v>
      </c>
      <c r="G1972" s="30" t="s">
        <v>3909</v>
      </c>
      <c r="H1972" s="31" t="s">
        <v>2127</v>
      </c>
      <c r="I1972" s="31" t="s">
        <v>48</v>
      </c>
      <c r="J1972" s="32">
        <v>926272</v>
      </c>
      <c r="K1972" s="33">
        <f t="shared" si="357" ref="K1972:K2035">+IF(I1972="USD",J1972,L1972/$L$3)</f>
        <v>194.19310879797058</v>
      </c>
      <c r="L1972" s="33">
        <v>926272</v>
      </c>
      <c r="M1972" s="33">
        <v>0</v>
      </c>
      <c r="N1972" s="33">
        <v>0</v>
      </c>
      <c r="O1972" s="33">
        <v>0</v>
      </c>
      <c r="P1972" s="33">
        <f t="shared" si="358" ref="P1972:P2035">+J1972+M1972</f>
        <v>926272</v>
      </c>
      <c r="Q1972" s="33">
        <f t="shared" si="359" ref="Q1972:Q2035">+K1972+N1972</f>
        <v>194.19310879797058</v>
      </c>
      <c r="R1972" s="33">
        <f t="shared" si="360" ref="R1972:R2035">+L1972+O1972</f>
        <v>926272</v>
      </c>
      <c r="S1972" s="33"/>
      <c r="T1972" s="30" t="str">
        <f t="shared" si="361" ref="T1972:T2035">+I1972</f>
        <v>COP</v>
      </c>
      <c r="U1972" s="33">
        <v>0</v>
      </c>
      <c r="V1972" s="33">
        <v>0</v>
      </c>
      <c r="W1972" s="33">
        <v>0</v>
      </c>
      <c r="X1972" s="33">
        <f t="shared" si="362" ref="X1972:X2035">+P1972+U1972</f>
        <v>926272</v>
      </c>
      <c r="Y1972" s="33">
        <f t="shared" si="363" ref="Y1972:Y2035">+Q1972+V1972</f>
        <v>194.19310879797058</v>
      </c>
      <c r="Z1972" s="33">
        <f t="shared" si="364" ref="Z1972:Z2035">+R1972+W1972</f>
        <v>926272</v>
      </c>
      <c r="AA1972" s="34">
        <f t="shared" si="365" ref="AA1972:AA2035">+IF(D1972=1,Z1972/$C$4,IF(D1972=2,Z1972/$C$5,IF(D1972=3,Z1972/$C$6,IF(D1972=4,Z1972/$C$7,IF(D1972=5,Z1972/$C$8,IF(D1972=6,Z1972/$C$9))))))</f>
        <v>1.335636343772076E-06</v>
      </c>
      <c r="AB1972" s="33" t="s">
        <v>4987</v>
      </c>
      <c r="AC1972" s="35">
        <v>44957</v>
      </c>
      <c r="AD1972" s="33">
        <v>14</v>
      </c>
      <c r="AE1972" s="36">
        <f t="shared" si="355"/>
        <v>44971</v>
      </c>
    </row>
    <row r="1973" spans="2:31" ht="14.5" hidden="1">
      <c r="B1973" s="29" t="s">
        <v>1526</v>
      </c>
      <c r="C1973" s="30" t="str">
        <f t="shared" si="356"/>
        <v>(Proveedores estratégicos)</v>
      </c>
      <c r="D1973" s="30">
        <v>4</v>
      </c>
      <c r="E1973" s="30" t="s">
        <v>5189</v>
      </c>
      <c r="F1973" s="30" t="s">
        <v>5190</v>
      </c>
      <c r="G1973" s="30" t="s">
        <v>3909</v>
      </c>
      <c r="H1973" s="31" t="s">
        <v>2128</v>
      </c>
      <c r="I1973" s="31" t="s">
        <v>48</v>
      </c>
      <c r="J1973" s="32">
        <v>62884062</v>
      </c>
      <c r="K1973" s="33">
        <f t="shared" si="357"/>
        <v>13183.656089814143</v>
      </c>
      <c r="L1973" s="33">
        <v>62884062</v>
      </c>
      <c r="M1973" s="33">
        <v>0</v>
      </c>
      <c r="N1973" s="33">
        <v>0</v>
      </c>
      <c r="O1973" s="33">
        <v>0</v>
      </c>
      <c r="P1973" s="33">
        <f t="shared" si="358"/>
        <v>62884062</v>
      </c>
      <c r="Q1973" s="33">
        <f t="shared" si="359"/>
        <v>13183.656089814143</v>
      </c>
      <c r="R1973" s="33">
        <f t="shared" si="360"/>
        <v>62884062</v>
      </c>
      <c r="S1973" s="33"/>
      <c r="T1973" s="30" t="str">
        <f t="shared" si="361"/>
        <v>COP</v>
      </c>
      <c r="U1973" s="33">
        <v>0</v>
      </c>
      <c r="V1973" s="33">
        <v>0</v>
      </c>
      <c r="W1973" s="33">
        <v>0</v>
      </c>
      <c r="X1973" s="33">
        <f t="shared" si="362"/>
        <v>62884062</v>
      </c>
      <c r="Y1973" s="33">
        <f t="shared" si="363"/>
        <v>13183.656089814143</v>
      </c>
      <c r="Z1973" s="33">
        <f t="shared" si="364"/>
        <v>62884062</v>
      </c>
      <c r="AA1973" s="34">
        <f t="shared" si="365"/>
        <v>9.0675566843450455E-05</v>
      </c>
      <c r="AB1973" s="33" t="s">
        <v>4987</v>
      </c>
      <c r="AC1973" s="35">
        <v>44957</v>
      </c>
      <c r="AD1973" s="33">
        <v>14</v>
      </c>
      <c r="AE1973" s="36">
        <f t="shared" si="355"/>
        <v>44971</v>
      </c>
    </row>
    <row r="1974" spans="2:31" ht="14.5" hidden="1">
      <c r="B1974" s="29" t="s">
        <v>1526</v>
      </c>
      <c r="C1974" s="30" t="str">
        <f t="shared" si="356"/>
        <v>(Proveedores estratégicos)</v>
      </c>
      <c r="D1974" s="30">
        <v>4</v>
      </c>
      <c r="E1974" s="30" t="s">
        <v>5189</v>
      </c>
      <c r="F1974" s="30" t="s">
        <v>5190</v>
      </c>
      <c r="G1974" s="30" t="s">
        <v>3909</v>
      </c>
      <c r="H1974" s="31" t="s">
        <v>2129</v>
      </c>
      <c r="I1974" s="31" t="s">
        <v>48</v>
      </c>
      <c r="J1974" s="32">
        <v>382375954</v>
      </c>
      <c r="K1974" s="33">
        <f t="shared" si="357"/>
        <v>80165.194712621989</v>
      </c>
      <c r="L1974" s="33">
        <v>382375954</v>
      </c>
      <c r="M1974" s="33">
        <v>0</v>
      </c>
      <c r="N1974" s="33">
        <v>0</v>
      </c>
      <c r="O1974" s="33">
        <v>0</v>
      </c>
      <c r="P1974" s="33">
        <f t="shared" si="358"/>
        <v>382375954</v>
      </c>
      <c r="Q1974" s="33">
        <f t="shared" si="359"/>
        <v>80165.194712621989</v>
      </c>
      <c r="R1974" s="33">
        <f t="shared" si="360"/>
        <v>382375954</v>
      </c>
      <c r="S1974" s="33"/>
      <c r="T1974" s="30" t="str">
        <f t="shared" si="361"/>
        <v>COP</v>
      </c>
      <c r="U1974" s="33">
        <v>0</v>
      </c>
      <c r="V1974" s="33">
        <v>0</v>
      </c>
      <c r="W1974" s="33">
        <v>0</v>
      </c>
      <c r="X1974" s="33">
        <f t="shared" si="362"/>
        <v>382375954</v>
      </c>
      <c r="Y1974" s="33">
        <f t="shared" si="363"/>
        <v>80165.194712621989</v>
      </c>
      <c r="Z1974" s="33">
        <f t="shared" si="364"/>
        <v>382375954</v>
      </c>
      <c r="AA1974" s="34">
        <f t="shared" si="365"/>
        <v>0.00055136636014790419</v>
      </c>
      <c r="AB1974" s="33" t="s">
        <v>4987</v>
      </c>
      <c r="AC1974" s="35">
        <v>44957</v>
      </c>
      <c r="AD1974" s="33">
        <v>14</v>
      </c>
      <c r="AE1974" s="36">
        <f t="shared" si="355"/>
        <v>44971</v>
      </c>
    </row>
    <row r="1975" spans="2:31" ht="14.5" hidden="1">
      <c r="B1975" s="29" t="s">
        <v>1526</v>
      </c>
      <c r="C1975" s="30" t="str">
        <f t="shared" si="356"/>
        <v>(Proveedores estratégicos)</v>
      </c>
      <c r="D1975" s="30">
        <v>4</v>
      </c>
      <c r="E1975" s="30" t="s">
        <v>5189</v>
      </c>
      <c r="F1975" s="30" t="s">
        <v>5190</v>
      </c>
      <c r="G1975" s="30" t="s">
        <v>3909</v>
      </c>
      <c r="H1975" s="31" t="s">
        <v>2130</v>
      </c>
      <c r="I1975" s="31" t="s">
        <v>48</v>
      </c>
      <c r="J1975" s="32">
        <v>84034161</v>
      </c>
      <c r="K1975" s="33">
        <f t="shared" si="357"/>
        <v>17617.77854649517</v>
      </c>
      <c r="L1975" s="33">
        <v>84034161</v>
      </c>
      <c r="M1975" s="33">
        <v>0</v>
      </c>
      <c r="N1975" s="33">
        <v>0</v>
      </c>
      <c r="O1975" s="33">
        <v>0</v>
      </c>
      <c r="P1975" s="33">
        <f t="shared" si="358"/>
        <v>84034161</v>
      </c>
      <c r="Q1975" s="33">
        <f t="shared" si="359"/>
        <v>17617.77854649517</v>
      </c>
      <c r="R1975" s="33">
        <f t="shared" si="360"/>
        <v>84034161</v>
      </c>
      <c r="S1975" s="33"/>
      <c r="T1975" s="30" t="str">
        <f t="shared" si="361"/>
        <v>COP</v>
      </c>
      <c r="U1975" s="33">
        <v>0</v>
      </c>
      <c r="V1975" s="33">
        <v>0</v>
      </c>
      <c r="W1975" s="33">
        <v>0</v>
      </c>
      <c r="X1975" s="33">
        <f t="shared" si="362"/>
        <v>84034161</v>
      </c>
      <c r="Y1975" s="33">
        <f t="shared" si="363"/>
        <v>17617.77854649517</v>
      </c>
      <c r="Z1975" s="33">
        <f t="shared" si="364"/>
        <v>84034161</v>
      </c>
      <c r="AA1975" s="34">
        <f t="shared" si="365"/>
        <v>0.00012117291632478795</v>
      </c>
      <c r="AB1975" s="33" t="s">
        <v>4987</v>
      </c>
      <c r="AC1975" s="35">
        <v>44957</v>
      </c>
      <c r="AD1975" s="33">
        <v>14</v>
      </c>
      <c r="AE1975" s="36">
        <f t="shared" si="355"/>
        <v>44971</v>
      </c>
    </row>
    <row r="1976" spans="2:31" ht="14.5" hidden="1">
      <c r="B1976" s="29" t="s">
        <v>1526</v>
      </c>
      <c r="C1976" s="30" t="str">
        <f t="shared" si="356"/>
        <v>(Proveedores estratégicos)</v>
      </c>
      <c r="D1976" s="30">
        <v>4</v>
      </c>
      <c r="E1976" s="30" t="s">
        <v>5189</v>
      </c>
      <c r="F1976" s="30" t="s">
        <v>5190</v>
      </c>
      <c r="G1976" s="30" t="s">
        <v>3909</v>
      </c>
      <c r="H1976" s="31" t="s">
        <v>2131</v>
      </c>
      <c r="I1976" s="31" t="s">
        <v>48</v>
      </c>
      <c r="J1976" s="32">
        <v>181165827</v>
      </c>
      <c r="K1976" s="33">
        <f t="shared" si="357"/>
        <v>37981.451617975406</v>
      </c>
      <c r="L1976" s="33">
        <v>181165827</v>
      </c>
      <c r="M1976" s="33">
        <v>0</v>
      </c>
      <c r="N1976" s="33">
        <v>0</v>
      </c>
      <c r="O1976" s="33">
        <v>0</v>
      </c>
      <c r="P1976" s="33">
        <f t="shared" si="358"/>
        <v>181165827</v>
      </c>
      <c r="Q1976" s="33">
        <f t="shared" si="359"/>
        <v>37981.451617975406</v>
      </c>
      <c r="R1976" s="33">
        <f t="shared" si="360"/>
        <v>181165827</v>
      </c>
      <c r="S1976" s="33"/>
      <c r="T1976" s="30" t="str">
        <f t="shared" si="361"/>
        <v>COP</v>
      </c>
      <c r="U1976" s="33">
        <v>0</v>
      </c>
      <c r="V1976" s="33">
        <v>0</v>
      </c>
      <c r="W1976" s="33">
        <v>0</v>
      </c>
      <c r="X1976" s="33">
        <f t="shared" si="362"/>
        <v>181165827</v>
      </c>
      <c r="Y1976" s="33">
        <f t="shared" si="363"/>
        <v>37981.451617975406</v>
      </c>
      <c r="Z1976" s="33">
        <f t="shared" si="364"/>
        <v>181165827</v>
      </c>
      <c r="AA1976" s="34">
        <f t="shared" si="365"/>
        <v>0.00026123175783217506</v>
      </c>
      <c r="AB1976" s="33" t="s">
        <v>4987</v>
      </c>
      <c r="AC1976" s="35">
        <v>44958</v>
      </c>
      <c r="AD1976" s="33">
        <v>14</v>
      </c>
      <c r="AE1976" s="36">
        <f t="shared" si="355"/>
        <v>44972</v>
      </c>
    </row>
    <row r="1977" spans="2:31" ht="14.5" hidden="1">
      <c r="B1977" s="29" t="s">
        <v>1526</v>
      </c>
      <c r="C1977" s="30" t="str">
        <f t="shared" si="356"/>
        <v>(Proveedores estratégicos)</v>
      </c>
      <c r="D1977" s="30">
        <v>4</v>
      </c>
      <c r="E1977" s="30" t="s">
        <v>5189</v>
      </c>
      <c r="F1977" s="30" t="s">
        <v>5190</v>
      </c>
      <c r="G1977" s="30" t="s">
        <v>3909</v>
      </c>
      <c r="H1977" s="31" t="s">
        <v>2132</v>
      </c>
      <c r="I1977" s="31" t="s">
        <v>48</v>
      </c>
      <c r="J1977" s="32">
        <v>358964850</v>
      </c>
      <c r="K1977" s="33">
        <f t="shared" si="357"/>
        <v>75257.052108556862</v>
      </c>
      <c r="L1977" s="33">
        <v>358964850</v>
      </c>
      <c r="M1977" s="33">
        <v>0</v>
      </c>
      <c r="N1977" s="33">
        <v>0</v>
      </c>
      <c r="O1977" s="33">
        <v>0</v>
      </c>
      <c r="P1977" s="33">
        <f t="shared" si="358"/>
        <v>358964850</v>
      </c>
      <c r="Q1977" s="33">
        <f t="shared" si="359"/>
        <v>75257.052108556862</v>
      </c>
      <c r="R1977" s="33">
        <f t="shared" si="360"/>
        <v>358964850</v>
      </c>
      <c r="S1977" s="33"/>
      <c r="T1977" s="30" t="str">
        <f t="shared" si="361"/>
        <v>COP</v>
      </c>
      <c r="U1977" s="33">
        <v>0</v>
      </c>
      <c r="V1977" s="33">
        <v>0</v>
      </c>
      <c r="W1977" s="33">
        <v>0</v>
      </c>
      <c r="X1977" s="33">
        <f t="shared" si="362"/>
        <v>358964850</v>
      </c>
      <c r="Y1977" s="33">
        <f t="shared" si="363"/>
        <v>75257.052108556862</v>
      </c>
      <c r="Z1977" s="33">
        <f t="shared" si="364"/>
        <v>358964850</v>
      </c>
      <c r="AA1977" s="34">
        <f t="shared" si="365"/>
        <v>0.00051760875833091328</v>
      </c>
      <c r="AB1977" s="33" t="s">
        <v>4987</v>
      </c>
      <c r="AC1977" s="35">
        <v>44958</v>
      </c>
      <c r="AD1977" s="33">
        <v>14</v>
      </c>
      <c r="AE1977" s="36">
        <f t="shared" si="355"/>
        <v>44972</v>
      </c>
    </row>
    <row r="1978" spans="2:31" ht="14.5" hidden="1">
      <c r="B1978" s="29" t="s">
        <v>1526</v>
      </c>
      <c r="C1978" s="30" t="str">
        <f t="shared" si="356"/>
        <v>(Proveedores estratégicos)</v>
      </c>
      <c r="D1978" s="30">
        <v>4</v>
      </c>
      <c r="E1978" s="30" t="s">
        <v>5189</v>
      </c>
      <c r="F1978" s="30" t="s">
        <v>5190</v>
      </c>
      <c r="G1978" s="30" t="s">
        <v>3909</v>
      </c>
      <c r="H1978" s="31" t="s">
        <v>2133</v>
      </c>
      <c r="I1978" s="31" t="s">
        <v>48</v>
      </c>
      <c r="J1978" s="32">
        <v>28342800</v>
      </c>
      <c r="K1978" s="33">
        <f t="shared" si="357"/>
        <v>5942.073650114783</v>
      </c>
      <c r="L1978" s="33">
        <v>28342800</v>
      </c>
      <c r="M1978" s="33">
        <v>0</v>
      </c>
      <c r="N1978" s="33">
        <v>0</v>
      </c>
      <c r="O1978" s="33">
        <v>0</v>
      </c>
      <c r="P1978" s="33">
        <f t="shared" si="358"/>
        <v>28342800</v>
      </c>
      <c r="Q1978" s="33">
        <f t="shared" si="359"/>
        <v>5942.073650114783</v>
      </c>
      <c r="R1978" s="33">
        <f t="shared" si="360"/>
        <v>28342800</v>
      </c>
      <c r="S1978" s="33"/>
      <c r="T1978" s="30" t="str">
        <f t="shared" si="361"/>
        <v>COP</v>
      </c>
      <c r="U1978" s="33">
        <v>0</v>
      </c>
      <c r="V1978" s="33">
        <v>0</v>
      </c>
      <c r="W1978" s="33">
        <v>0</v>
      </c>
      <c r="X1978" s="33">
        <f t="shared" si="362"/>
        <v>28342800</v>
      </c>
      <c r="Y1978" s="33">
        <f t="shared" si="363"/>
        <v>5942.073650114783</v>
      </c>
      <c r="Z1978" s="33">
        <f t="shared" si="364"/>
        <v>28342800</v>
      </c>
      <c r="AA1978" s="34">
        <f t="shared" si="365"/>
        <v>4.0868852523085223E-05</v>
      </c>
      <c r="AB1978" s="33" t="s">
        <v>4987</v>
      </c>
      <c r="AC1978" s="35">
        <v>44958</v>
      </c>
      <c r="AD1978" s="33">
        <v>14</v>
      </c>
      <c r="AE1978" s="36">
        <f t="shared" si="355"/>
        <v>44972</v>
      </c>
    </row>
    <row r="1979" spans="2:31" ht="14.5" hidden="1">
      <c r="B1979" s="29" t="s">
        <v>1526</v>
      </c>
      <c r="C1979" s="30" t="str">
        <f t="shared" si="356"/>
        <v>(Proveedores estratégicos)</v>
      </c>
      <c r="D1979" s="30">
        <v>4</v>
      </c>
      <c r="E1979" s="30" t="s">
        <v>5189</v>
      </c>
      <c r="F1979" s="30" t="s">
        <v>5190</v>
      </c>
      <c r="G1979" s="30" t="s">
        <v>3909</v>
      </c>
      <c r="H1979" s="31" t="s">
        <v>2134</v>
      </c>
      <c r="I1979" s="31" t="s">
        <v>48</v>
      </c>
      <c r="J1979" s="32">
        <v>55008686</v>
      </c>
      <c r="K1979" s="33">
        <f t="shared" si="357"/>
        <v>11532.581947021394</v>
      </c>
      <c r="L1979" s="33">
        <v>55008686</v>
      </c>
      <c r="M1979" s="33">
        <v>0</v>
      </c>
      <c r="N1979" s="33">
        <v>0</v>
      </c>
      <c r="O1979" s="33">
        <v>0</v>
      </c>
      <c r="P1979" s="33">
        <f t="shared" si="358"/>
        <v>55008686</v>
      </c>
      <c r="Q1979" s="33">
        <f t="shared" si="359"/>
        <v>11532.581947021394</v>
      </c>
      <c r="R1979" s="33">
        <f t="shared" si="360"/>
        <v>55008686</v>
      </c>
      <c r="S1979" s="33"/>
      <c r="T1979" s="30" t="str">
        <f t="shared" si="361"/>
        <v>COP</v>
      </c>
      <c r="U1979" s="33">
        <v>0</v>
      </c>
      <c r="V1979" s="33">
        <v>0</v>
      </c>
      <c r="W1979" s="33">
        <v>0</v>
      </c>
      <c r="X1979" s="33">
        <f t="shared" si="362"/>
        <v>55008686</v>
      </c>
      <c r="Y1979" s="33">
        <f t="shared" si="363"/>
        <v>11532.581947021394</v>
      </c>
      <c r="Z1979" s="33">
        <f t="shared" si="364"/>
        <v>55008686</v>
      </c>
      <c r="AA1979" s="34">
        <f t="shared" si="365"/>
        <v>7.9319681740078714E-05</v>
      </c>
      <c r="AB1979" s="33" t="s">
        <v>4987</v>
      </c>
      <c r="AC1979" s="35">
        <v>44958</v>
      </c>
      <c r="AD1979" s="33">
        <v>14</v>
      </c>
      <c r="AE1979" s="36">
        <f t="shared" si="355"/>
        <v>44972</v>
      </c>
    </row>
    <row r="1980" spans="2:31" ht="14.5" hidden="1">
      <c r="B1980" s="29" t="s">
        <v>1526</v>
      </c>
      <c r="C1980" s="30" t="str">
        <f t="shared" si="356"/>
        <v>(Proveedores estratégicos)</v>
      </c>
      <c r="D1980" s="30">
        <v>4</v>
      </c>
      <c r="E1980" s="30" t="s">
        <v>5189</v>
      </c>
      <c r="F1980" s="30" t="s">
        <v>5190</v>
      </c>
      <c r="G1980" s="30" t="s">
        <v>3909</v>
      </c>
      <c r="H1980" s="31" t="s">
        <v>2135</v>
      </c>
      <c r="I1980" s="31" t="s">
        <v>48</v>
      </c>
      <c r="J1980" s="32">
        <v>38657892</v>
      </c>
      <c r="K1980" s="33">
        <f t="shared" si="357"/>
        <v>8104.6347369414125</v>
      </c>
      <c r="L1980" s="33">
        <v>38657892</v>
      </c>
      <c r="M1980" s="33">
        <v>0</v>
      </c>
      <c r="N1980" s="33">
        <v>0</v>
      </c>
      <c r="O1980" s="33">
        <v>0</v>
      </c>
      <c r="P1980" s="33">
        <f t="shared" si="358"/>
        <v>38657892</v>
      </c>
      <c r="Q1980" s="33">
        <f t="shared" si="359"/>
        <v>8104.6347369414125</v>
      </c>
      <c r="R1980" s="33">
        <f t="shared" si="360"/>
        <v>38657892</v>
      </c>
      <c r="S1980" s="33"/>
      <c r="T1980" s="30" t="str">
        <f t="shared" si="361"/>
        <v>COP</v>
      </c>
      <c r="U1980" s="33">
        <v>0</v>
      </c>
      <c r="V1980" s="33">
        <v>0</v>
      </c>
      <c r="W1980" s="33">
        <v>0</v>
      </c>
      <c r="X1980" s="33">
        <f t="shared" si="362"/>
        <v>38657892</v>
      </c>
      <c r="Y1980" s="33">
        <f t="shared" si="363"/>
        <v>8104.6347369414125</v>
      </c>
      <c r="Z1980" s="33">
        <f t="shared" si="364"/>
        <v>38657892</v>
      </c>
      <c r="AA1980" s="34">
        <f t="shared" si="365"/>
        <v>5.5742681986301853E-05</v>
      </c>
      <c r="AB1980" s="33" t="s">
        <v>4987</v>
      </c>
      <c r="AC1980" s="35">
        <v>44958</v>
      </c>
      <c r="AD1980" s="33">
        <v>14</v>
      </c>
      <c r="AE1980" s="36">
        <f t="shared" si="355"/>
        <v>44972</v>
      </c>
    </row>
    <row r="1981" spans="2:31" ht="14.5" hidden="1">
      <c r="B1981" s="29" t="s">
        <v>1526</v>
      </c>
      <c r="C1981" s="30" t="str">
        <f t="shared" si="356"/>
        <v>(Proveedores estratégicos)</v>
      </c>
      <c r="D1981" s="30">
        <v>4</v>
      </c>
      <c r="E1981" s="30" t="s">
        <v>5189</v>
      </c>
      <c r="F1981" s="30" t="s">
        <v>5190</v>
      </c>
      <c r="G1981" s="30" t="s">
        <v>3909</v>
      </c>
      <c r="H1981" s="31" t="s">
        <v>2136</v>
      </c>
      <c r="I1981" s="31" t="s">
        <v>48</v>
      </c>
      <c r="J1981" s="32">
        <v>33093465</v>
      </c>
      <c r="K1981" s="33">
        <f t="shared" si="357"/>
        <v>6938.0515110538063</v>
      </c>
      <c r="L1981" s="33">
        <v>33093465</v>
      </c>
      <c r="M1981" s="33">
        <v>0</v>
      </c>
      <c r="N1981" s="33">
        <v>0</v>
      </c>
      <c r="O1981" s="33">
        <v>0</v>
      </c>
      <c r="P1981" s="33">
        <f t="shared" si="358"/>
        <v>33093465</v>
      </c>
      <c r="Q1981" s="33">
        <f t="shared" si="359"/>
        <v>6938.0515110538063</v>
      </c>
      <c r="R1981" s="33">
        <f t="shared" si="360"/>
        <v>33093465</v>
      </c>
      <c r="S1981" s="33"/>
      <c r="T1981" s="30" t="str">
        <f t="shared" si="361"/>
        <v>COP</v>
      </c>
      <c r="U1981" s="33">
        <v>0</v>
      </c>
      <c r="V1981" s="33">
        <v>0</v>
      </c>
      <c r="W1981" s="33">
        <v>0</v>
      </c>
      <c r="X1981" s="33">
        <f t="shared" si="362"/>
        <v>33093465</v>
      </c>
      <c r="Y1981" s="33">
        <f t="shared" si="363"/>
        <v>6938.0515110538063</v>
      </c>
      <c r="Z1981" s="33">
        <f t="shared" si="364"/>
        <v>33093465</v>
      </c>
      <c r="AA1981" s="34">
        <f t="shared" si="365"/>
        <v>4.7719065884911955E-05</v>
      </c>
      <c r="AB1981" s="33" t="s">
        <v>4987</v>
      </c>
      <c r="AC1981" s="35">
        <v>44958</v>
      </c>
      <c r="AD1981" s="33">
        <v>14</v>
      </c>
      <c r="AE1981" s="36">
        <f t="shared" si="355"/>
        <v>44972</v>
      </c>
    </row>
    <row r="1982" spans="2:31" ht="14.5" hidden="1">
      <c r="B1982" s="29" t="s">
        <v>1526</v>
      </c>
      <c r="C1982" s="30" t="str">
        <f t="shared" si="356"/>
        <v>(Proveedores estratégicos)</v>
      </c>
      <c r="D1982" s="30">
        <v>4</v>
      </c>
      <c r="E1982" s="30" t="s">
        <v>5189</v>
      </c>
      <c r="F1982" s="30" t="s">
        <v>5190</v>
      </c>
      <c r="G1982" s="30" t="s">
        <v>3909</v>
      </c>
      <c r="H1982" s="31" t="s">
        <v>2137</v>
      </c>
      <c r="I1982" s="31" t="s">
        <v>48</v>
      </c>
      <c r="J1982" s="32">
        <v>40675258</v>
      </c>
      <c r="K1982" s="33">
        <f t="shared" si="357"/>
        <v>8527.5759195781829</v>
      </c>
      <c r="L1982" s="33">
        <v>40675258</v>
      </c>
      <c r="M1982" s="33">
        <v>0</v>
      </c>
      <c r="N1982" s="33">
        <v>0</v>
      </c>
      <c r="O1982" s="33">
        <v>0</v>
      </c>
      <c r="P1982" s="33">
        <f t="shared" si="358"/>
        <v>40675258</v>
      </c>
      <c r="Q1982" s="33">
        <f t="shared" si="359"/>
        <v>8527.5759195781829</v>
      </c>
      <c r="R1982" s="33">
        <f t="shared" si="360"/>
        <v>40675258</v>
      </c>
      <c r="S1982" s="33"/>
      <c r="T1982" s="30" t="str">
        <f t="shared" si="361"/>
        <v>COP</v>
      </c>
      <c r="U1982" s="33">
        <v>0</v>
      </c>
      <c r="V1982" s="33">
        <v>0</v>
      </c>
      <c r="W1982" s="33">
        <v>0</v>
      </c>
      <c r="X1982" s="33">
        <f t="shared" si="362"/>
        <v>40675258</v>
      </c>
      <c r="Y1982" s="33">
        <f t="shared" si="363"/>
        <v>8527.5759195781829</v>
      </c>
      <c r="Z1982" s="33">
        <f t="shared" si="364"/>
        <v>40675258</v>
      </c>
      <c r="AA1982" s="34">
        <f t="shared" si="365"/>
        <v>5.8651619477978271E-05</v>
      </c>
      <c r="AB1982" s="33" t="s">
        <v>4987</v>
      </c>
      <c r="AC1982" s="35">
        <v>44958</v>
      </c>
      <c r="AD1982" s="33">
        <v>14</v>
      </c>
      <c r="AE1982" s="36">
        <f t="shared" si="355"/>
        <v>44972</v>
      </c>
    </row>
    <row r="1983" spans="2:31" ht="14.5" hidden="1">
      <c r="B1983" s="29" t="s">
        <v>1526</v>
      </c>
      <c r="C1983" s="30" t="str">
        <f t="shared" si="356"/>
        <v>(Proveedores estratégicos)</v>
      </c>
      <c r="D1983" s="30">
        <v>4</v>
      </c>
      <c r="E1983" s="30" t="s">
        <v>5189</v>
      </c>
      <c r="F1983" s="30" t="s">
        <v>5190</v>
      </c>
      <c r="G1983" s="30" t="s">
        <v>3909</v>
      </c>
      <c r="H1983" s="31" t="s">
        <v>2138</v>
      </c>
      <c r="I1983" s="31" t="s">
        <v>48</v>
      </c>
      <c r="J1983" s="32">
        <v>55243040</v>
      </c>
      <c r="K1983" s="33">
        <f t="shared" si="357"/>
        <v>11581.714309674308</v>
      </c>
      <c r="L1983" s="33">
        <v>55243040</v>
      </c>
      <c r="M1983" s="33">
        <v>0</v>
      </c>
      <c r="N1983" s="33">
        <v>0</v>
      </c>
      <c r="O1983" s="33">
        <v>0</v>
      </c>
      <c r="P1983" s="33">
        <f t="shared" si="358"/>
        <v>55243040</v>
      </c>
      <c r="Q1983" s="33">
        <f t="shared" si="359"/>
        <v>11581.714309674308</v>
      </c>
      <c r="R1983" s="33">
        <f t="shared" si="360"/>
        <v>55243040</v>
      </c>
      <c r="S1983" s="33"/>
      <c r="T1983" s="30" t="str">
        <f t="shared" si="361"/>
        <v>COP</v>
      </c>
      <c r="U1983" s="33">
        <v>0</v>
      </c>
      <c r="V1983" s="33">
        <v>0</v>
      </c>
      <c r="W1983" s="33">
        <v>0</v>
      </c>
      <c r="X1983" s="33">
        <f t="shared" si="362"/>
        <v>55243040</v>
      </c>
      <c r="Y1983" s="33">
        <f t="shared" si="363"/>
        <v>11581.714309674308</v>
      </c>
      <c r="Z1983" s="33">
        <f t="shared" si="364"/>
        <v>55243040</v>
      </c>
      <c r="AA1983" s="34">
        <f t="shared" si="365"/>
        <v>7.9657608094009689E-05</v>
      </c>
      <c r="AB1983" s="33" t="s">
        <v>4987</v>
      </c>
      <c r="AC1983" s="35">
        <v>44958</v>
      </c>
      <c r="AD1983" s="33">
        <v>14</v>
      </c>
      <c r="AE1983" s="36">
        <f t="shared" si="355"/>
        <v>44972</v>
      </c>
    </row>
    <row r="1984" spans="2:31" ht="14.5" hidden="1">
      <c r="B1984" s="29" t="s">
        <v>1526</v>
      </c>
      <c r="C1984" s="30" t="str">
        <f t="shared" si="356"/>
        <v>(Proveedores estratégicos)</v>
      </c>
      <c r="D1984" s="30">
        <v>4</v>
      </c>
      <c r="E1984" s="30" t="s">
        <v>5189</v>
      </c>
      <c r="F1984" s="30" t="s">
        <v>5190</v>
      </c>
      <c r="G1984" s="30" t="s">
        <v>3909</v>
      </c>
      <c r="H1984" s="31" t="s">
        <v>2139</v>
      </c>
      <c r="I1984" s="31" t="s">
        <v>48</v>
      </c>
      <c r="J1984" s="32">
        <v>34172569</v>
      </c>
      <c r="K1984" s="33">
        <f t="shared" si="357"/>
        <v>7164.2858790108694</v>
      </c>
      <c r="L1984" s="33">
        <v>34172569</v>
      </c>
      <c r="M1984" s="33">
        <v>0</v>
      </c>
      <c r="N1984" s="33">
        <v>0</v>
      </c>
      <c r="O1984" s="33">
        <v>0</v>
      </c>
      <c r="P1984" s="33">
        <f t="shared" si="358"/>
        <v>34172569</v>
      </c>
      <c r="Q1984" s="33">
        <f t="shared" si="359"/>
        <v>7164.2858790108694</v>
      </c>
      <c r="R1984" s="33">
        <f t="shared" si="360"/>
        <v>34172569</v>
      </c>
      <c r="S1984" s="33"/>
      <c r="T1984" s="30" t="str">
        <f t="shared" si="361"/>
        <v>COP</v>
      </c>
      <c r="U1984" s="33">
        <v>0</v>
      </c>
      <c r="V1984" s="33">
        <v>0</v>
      </c>
      <c r="W1984" s="33">
        <v>0</v>
      </c>
      <c r="X1984" s="33">
        <f t="shared" si="362"/>
        <v>34172569</v>
      </c>
      <c r="Y1984" s="33">
        <f t="shared" si="363"/>
        <v>7164.2858790108694</v>
      </c>
      <c r="Z1984" s="33">
        <f t="shared" si="364"/>
        <v>34172569</v>
      </c>
      <c r="AA1984" s="34">
        <f t="shared" si="365"/>
        <v>4.9275078072595296E-05</v>
      </c>
      <c r="AB1984" s="33" t="s">
        <v>4987</v>
      </c>
      <c r="AC1984" s="35">
        <v>44958</v>
      </c>
      <c r="AD1984" s="33">
        <v>14</v>
      </c>
      <c r="AE1984" s="36">
        <f t="shared" si="355"/>
        <v>44972</v>
      </c>
    </row>
    <row r="1985" spans="2:31" ht="14.5" hidden="1">
      <c r="B1985" s="29" t="s">
        <v>1526</v>
      </c>
      <c r="C1985" s="30" t="str">
        <f t="shared" si="356"/>
        <v>(Proveedores estratégicos)</v>
      </c>
      <c r="D1985" s="30">
        <v>4</v>
      </c>
      <c r="E1985" s="30" t="s">
        <v>5189</v>
      </c>
      <c r="F1985" s="30" t="s">
        <v>5190</v>
      </c>
      <c r="G1985" s="30" t="s">
        <v>3909</v>
      </c>
      <c r="H1985" s="31" t="s">
        <v>2140</v>
      </c>
      <c r="I1985" s="31" t="s">
        <v>48</v>
      </c>
      <c r="J1985" s="32">
        <v>88368542</v>
      </c>
      <c r="K1985" s="33">
        <f t="shared" si="357"/>
        <v>18526.482384142058</v>
      </c>
      <c r="L1985" s="33">
        <v>88368542</v>
      </c>
      <c r="M1985" s="33">
        <v>0</v>
      </c>
      <c r="N1985" s="33">
        <v>0</v>
      </c>
      <c r="O1985" s="33">
        <v>0</v>
      </c>
      <c r="P1985" s="33">
        <f t="shared" si="358"/>
        <v>88368542</v>
      </c>
      <c r="Q1985" s="33">
        <f t="shared" si="359"/>
        <v>18526.482384142058</v>
      </c>
      <c r="R1985" s="33">
        <f t="shared" si="360"/>
        <v>88368542</v>
      </c>
      <c r="S1985" s="33"/>
      <c r="T1985" s="30" t="str">
        <f t="shared" si="361"/>
        <v>COP</v>
      </c>
      <c r="U1985" s="33">
        <v>0</v>
      </c>
      <c r="V1985" s="33">
        <v>0</v>
      </c>
      <c r="W1985" s="33">
        <v>0</v>
      </c>
      <c r="X1985" s="33">
        <f t="shared" si="362"/>
        <v>88368542</v>
      </c>
      <c r="Y1985" s="33">
        <f t="shared" si="363"/>
        <v>18526.482384142058</v>
      </c>
      <c r="Z1985" s="33">
        <f t="shared" si="364"/>
        <v>88368542</v>
      </c>
      <c r="AA1985" s="34">
        <f t="shared" si="365"/>
        <v>0.00012742286967688663</v>
      </c>
      <c r="AB1985" s="33" t="s">
        <v>4987</v>
      </c>
      <c r="AC1985" s="35">
        <v>44958</v>
      </c>
      <c r="AD1985" s="33">
        <v>14</v>
      </c>
      <c r="AE1985" s="36">
        <f t="shared" si="355"/>
        <v>44972</v>
      </c>
    </row>
    <row r="1986" spans="2:31" ht="14.5" hidden="1">
      <c r="B1986" s="29" t="s">
        <v>1526</v>
      </c>
      <c r="C1986" s="30" t="str">
        <f t="shared" si="356"/>
        <v>(Proveedores estratégicos)</v>
      </c>
      <c r="D1986" s="30">
        <v>4</v>
      </c>
      <c r="E1986" s="30" t="s">
        <v>5189</v>
      </c>
      <c r="F1986" s="30" t="s">
        <v>5190</v>
      </c>
      <c r="G1986" s="30" t="s">
        <v>3909</v>
      </c>
      <c r="H1986" s="31" t="s">
        <v>2141</v>
      </c>
      <c r="I1986" s="31" t="s">
        <v>48</v>
      </c>
      <c r="J1986" s="32">
        <v>42594471</v>
      </c>
      <c r="K1986" s="33">
        <f t="shared" si="357"/>
        <v>8929.9393062674917</v>
      </c>
      <c r="L1986" s="33">
        <v>42594471</v>
      </c>
      <c r="M1986" s="33">
        <v>0</v>
      </c>
      <c r="N1986" s="33">
        <v>0</v>
      </c>
      <c r="O1986" s="33">
        <v>0</v>
      </c>
      <c r="P1986" s="33">
        <f t="shared" si="358"/>
        <v>42594471</v>
      </c>
      <c r="Q1986" s="33">
        <f t="shared" si="359"/>
        <v>8929.9393062674917</v>
      </c>
      <c r="R1986" s="33">
        <f t="shared" si="360"/>
        <v>42594471</v>
      </c>
      <c r="S1986" s="33"/>
      <c r="T1986" s="30" t="str">
        <f t="shared" si="361"/>
        <v>COP</v>
      </c>
      <c r="U1986" s="33">
        <v>0</v>
      </c>
      <c r="V1986" s="33">
        <v>0</v>
      </c>
      <c r="W1986" s="33">
        <v>0</v>
      </c>
      <c r="X1986" s="33">
        <f t="shared" si="362"/>
        <v>42594471</v>
      </c>
      <c r="Y1986" s="33">
        <f t="shared" si="363"/>
        <v>8929.9393062674917</v>
      </c>
      <c r="Z1986" s="33">
        <f t="shared" si="364"/>
        <v>42594471</v>
      </c>
      <c r="AA1986" s="34">
        <f t="shared" si="365"/>
        <v>6.1419025417313412E-05</v>
      </c>
      <c r="AB1986" s="33" t="s">
        <v>4987</v>
      </c>
      <c r="AC1986" s="35">
        <v>44958</v>
      </c>
      <c r="AD1986" s="33">
        <v>14</v>
      </c>
      <c r="AE1986" s="36">
        <f t="shared" si="355"/>
        <v>44972</v>
      </c>
    </row>
    <row r="1987" spans="2:31" ht="14.5" hidden="1">
      <c r="B1987" s="29" t="s">
        <v>1526</v>
      </c>
      <c r="C1987" s="30" t="str">
        <f t="shared" si="356"/>
        <v>(Proveedores estratégicos)</v>
      </c>
      <c r="D1987" s="30">
        <v>4</v>
      </c>
      <c r="E1987" s="30" t="s">
        <v>5189</v>
      </c>
      <c r="F1987" s="30" t="s">
        <v>5190</v>
      </c>
      <c r="G1987" s="30" t="s">
        <v>3909</v>
      </c>
      <c r="H1987" s="31" t="s">
        <v>2142</v>
      </c>
      <c r="I1987" s="31" t="s">
        <v>48</v>
      </c>
      <c r="J1987" s="32">
        <v>450764007</v>
      </c>
      <c r="K1987" s="33">
        <f t="shared" si="357"/>
        <v>94502.763608918511</v>
      </c>
      <c r="L1987" s="33">
        <v>450764007</v>
      </c>
      <c r="M1987" s="33">
        <v>0</v>
      </c>
      <c r="N1987" s="33">
        <v>0</v>
      </c>
      <c r="O1987" s="33">
        <v>0</v>
      </c>
      <c r="P1987" s="33">
        <f t="shared" si="358"/>
        <v>450764007</v>
      </c>
      <c r="Q1987" s="33">
        <f t="shared" si="359"/>
        <v>94502.763608918511</v>
      </c>
      <c r="R1987" s="33">
        <f t="shared" si="360"/>
        <v>450764007</v>
      </c>
      <c r="S1987" s="33"/>
      <c r="T1987" s="30" t="str">
        <f t="shared" si="361"/>
        <v>COP</v>
      </c>
      <c r="U1987" s="33">
        <v>0</v>
      </c>
      <c r="V1987" s="33">
        <v>0</v>
      </c>
      <c r="W1987" s="33">
        <v>0</v>
      </c>
      <c r="X1987" s="33">
        <f t="shared" si="362"/>
        <v>450764007</v>
      </c>
      <c r="Y1987" s="33">
        <f t="shared" si="363"/>
        <v>94502.763608918511</v>
      </c>
      <c r="Z1987" s="33">
        <f t="shared" si="364"/>
        <v>450764007</v>
      </c>
      <c r="AA1987" s="34">
        <f t="shared" si="365"/>
        <v>0.00064997839750476159</v>
      </c>
      <c r="AB1987" s="33" t="s">
        <v>4987</v>
      </c>
      <c r="AC1987" s="35">
        <v>44958</v>
      </c>
      <c r="AD1987" s="33">
        <v>14</v>
      </c>
      <c r="AE1987" s="36">
        <f t="shared" si="355"/>
        <v>44972</v>
      </c>
    </row>
    <row r="1988" spans="2:31" ht="14.5" hidden="1">
      <c r="B1988" s="29" t="s">
        <v>1526</v>
      </c>
      <c r="C1988" s="30" t="str">
        <f t="shared" si="356"/>
        <v>(Proveedores estratégicos)</v>
      </c>
      <c r="D1988" s="30">
        <v>4</v>
      </c>
      <c r="E1988" s="30" t="s">
        <v>5189</v>
      </c>
      <c r="F1988" s="30" t="s">
        <v>5190</v>
      </c>
      <c r="G1988" s="30" t="s">
        <v>3909</v>
      </c>
      <c r="H1988" s="31" t="s">
        <v>2143</v>
      </c>
      <c r="I1988" s="31" t="s">
        <v>48</v>
      </c>
      <c r="J1988" s="32">
        <v>146940726</v>
      </c>
      <c r="K1988" s="33">
        <f t="shared" si="357"/>
        <v>30806.15239472939</v>
      </c>
      <c r="L1988" s="33">
        <v>146940726</v>
      </c>
      <c r="M1988" s="33">
        <v>0</v>
      </c>
      <c r="N1988" s="33">
        <v>0</v>
      </c>
      <c r="O1988" s="33">
        <v>0</v>
      </c>
      <c r="P1988" s="33">
        <f t="shared" si="358"/>
        <v>146940726</v>
      </c>
      <c r="Q1988" s="33">
        <f t="shared" si="359"/>
        <v>30806.15239472939</v>
      </c>
      <c r="R1988" s="33">
        <f t="shared" si="360"/>
        <v>146940726</v>
      </c>
      <c r="S1988" s="33"/>
      <c r="T1988" s="30" t="str">
        <f t="shared" si="361"/>
        <v>COP</v>
      </c>
      <c r="U1988" s="33">
        <v>0</v>
      </c>
      <c r="V1988" s="33">
        <v>0</v>
      </c>
      <c r="W1988" s="33">
        <v>0</v>
      </c>
      <c r="X1988" s="33">
        <f t="shared" si="362"/>
        <v>146940726</v>
      </c>
      <c r="Y1988" s="33">
        <f t="shared" si="363"/>
        <v>30806.15239472939</v>
      </c>
      <c r="Z1988" s="33">
        <f t="shared" si="364"/>
        <v>146940726</v>
      </c>
      <c r="AA1988" s="34">
        <f t="shared" si="365"/>
        <v>0.0002118809313310285</v>
      </c>
      <c r="AB1988" s="33" t="s">
        <v>4987</v>
      </c>
      <c r="AC1988" s="35">
        <v>44958</v>
      </c>
      <c r="AD1988" s="33">
        <v>14</v>
      </c>
      <c r="AE1988" s="36">
        <f t="shared" si="355"/>
        <v>44972</v>
      </c>
    </row>
    <row r="1989" spans="2:31" ht="14.5" hidden="1">
      <c r="B1989" s="29" t="s">
        <v>1526</v>
      </c>
      <c r="C1989" s="30" t="str">
        <f t="shared" si="356"/>
        <v>(Proveedores estratégicos)</v>
      </c>
      <c r="D1989" s="30">
        <v>4</v>
      </c>
      <c r="E1989" s="30" t="s">
        <v>5189</v>
      </c>
      <c r="F1989" s="30" t="s">
        <v>5190</v>
      </c>
      <c r="G1989" s="30" t="s">
        <v>3909</v>
      </c>
      <c r="H1989" s="31" t="s">
        <v>2144</v>
      </c>
      <c r="I1989" s="31" t="s">
        <v>48</v>
      </c>
      <c r="J1989" s="32">
        <v>22343514</v>
      </c>
      <c r="K1989" s="33">
        <f t="shared" si="357"/>
        <v>4684.3221484952355</v>
      </c>
      <c r="L1989" s="33">
        <v>22343514</v>
      </c>
      <c r="M1989" s="33">
        <v>0</v>
      </c>
      <c r="N1989" s="33">
        <v>0</v>
      </c>
      <c r="O1989" s="33">
        <v>0</v>
      </c>
      <c r="P1989" s="33">
        <f t="shared" si="358"/>
        <v>22343514</v>
      </c>
      <c r="Q1989" s="33">
        <f t="shared" si="359"/>
        <v>4684.3221484952355</v>
      </c>
      <c r="R1989" s="33">
        <f t="shared" si="360"/>
        <v>22343514</v>
      </c>
      <c r="S1989" s="33"/>
      <c r="T1989" s="30" t="str">
        <f t="shared" si="361"/>
        <v>COP</v>
      </c>
      <c r="U1989" s="33">
        <v>0</v>
      </c>
      <c r="V1989" s="33">
        <v>0</v>
      </c>
      <c r="W1989" s="33">
        <v>0</v>
      </c>
      <c r="X1989" s="33">
        <f t="shared" si="362"/>
        <v>22343514</v>
      </c>
      <c r="Y1989" s="33">
        <f t="shared" si="363"/>
        <v>4684.3221484952355</v>
      </c>
      <c r="Z1989" s="33">
        <f t="shared" si="364"/>
        <v>22343514</v>
      </c>
      <c r="AA1989" s="34">
        <f t="shared" si="365"/>
        <v>3.2218192222133666E-05</v>
      </c>
      <c r="AB1989" s="33" t="s">
        <v>4987</v>
      </c>
      <c r="AC1989" s="35">
        <v>44958</v>
      </c>
      <c r="AD1989" s="33">
        <v>14</v>
      </c>
      <c r="AE1989" s="36">
        <f t="shared" si="355"/>
        <v>44972</v>
      </c>
    </row>
    <row r="1990" spans="2:31" ht="14.5" hidden="1">
      <c r="B1990" s="29" t="s">
        <v>1526</v>
      </c>
      <c r="C1990" s="30" t="str">
        <f t="shared" si="356"/>
        <v>(Proveedores estratégicos)</v>
      </c>
      <c r="D1990" s="30">
        <v>4</v>
      </c>
      <c r="E1990" s="30" t="s">
        <v>5189</v>
      </c>
      <c r="F1990" s="30" t="s">
        <v>5190</v>
      </c>
      <c r="G1990" s="30" t="s">
        <v>3909</v>
      </c>
      <c r="H1990" s="31" t="s">
        <v>2145</v>
      </c>
      <c r="I1990" s="31" t="s">
        <v>48</v>
      </c>
      <c r="J1990" s="32">
        <v>136071113</v>
      </c>
      <c r="K1990" s="33">
        <f t="shared" si="357"/>
        <v>28527.335870100735</v>
      </c>
      <c r="L1990" s="33">
        <v>136071113</v>
      </c>
      <c r="M1990" s="33">
        <v>0</v>
      </c>
      <c r="N1990" s="33">
        <v>0</v>
      </c>
      <c r="O1990" s="33">
        <v>0</v>
      </c>
      <c r="P1990" s="33">
        <f t="shared" si="358"/>
        <v>136071113</v>
      </c>
      <c r="Q1990" s="33">
        <f t="shared" si="359"/>
        <v>28527.335870100735</v>
      </c>
      <c r="R1990" s="33">
        <f t="shared" si="360"/>
        <v>136071113</v>
      </c>
      <c r="S1990" s="33"/>
      <c r="T1990" s="30" t="str">
        <f t="shared" si="361"/>
        <v>COP</v>
      </c>
      <c r="U1990" s="33">
        <v>0</v>
      </c>
      <c r="V1990" s="33">
        <v>0</v>
      </c>
      <c r="W1990" s="33">
        <v>0</v>
      </c>
      <c r="X1990" s="33">
        <f t="shared" si="362"/>
        <v>136071113</v>
      </c>
      <c r="Y1990" s="33">
        <f t="shared" si="363"/>
        <v>28527.335870100735</v>
      </c>
      <c r="Z1990" s="33">
        <f t="shared" si="364"/>
        <v>136071113</v>
      </c>
      <c r="AA1990" s="34">
        <f t="shared" si="365"/>
        <v>0.00019620751124973767</v>
      </c>
      <c r="AB1990" s="33" t="s">
        <v>4987</v>
      </c>
      <c r="AC1990" s="35">
        <v>44959</v>
      </c>
      <c r="AD1990" s="33">
        <v>14</v>
      </c>
      <c r="AE1990" s="36">
        <f t="shared" si="355"/>
        <v>44973</v>
      </c>
    </row>
    <row r="1991" spans="2:31" ht="14.5" hidden="1">
      <c r="B1991" s="29" t="s">
        <v>1526</v>
      </c>
      <c r="C1991" s="30" t="str">
        <f t="shared" si="356"/>
        <v>(Proveedores estratégicos)</v>
      </c>
      <c r="D1991" s="30">
        <v>4</v>
      </c>
      <c r="E1991" s="30" t="s">
        <v>5189</v>
      </c>
      <c r="F1991" s="30" t="s">
        <v>5190</v>
      </c>
      <c r="G1991" s="30" t="s">
        <v>3909</v>
      </c>
      <c r="H1991" s="31" t="s">
        <v>2146</v>
      </c>
      <c r="I1991" s="31" t="s">
        <v>48</v>
      </c>
      <c r="J1991" s="32">
        <v>419968454</v>
      </c>
      <c r="K1991" s="33">
        <f t="shared" si="357"/>
        <v>88046.469805130138</v>
      </c>
      <c r="L1991" s="33">
        <v>419968454</v>
      </c>
      <c r="M1991" s="33">
        <v>0</v>
      </c>
      <c r="N1991" s="33">
        <v>0</v>
      </c>
      <c r="O1991" s="33">
        <v>0</v>
      </c>
      <c r="P1991" s="33">
        <f t="shared" si="358"/>
        <v>419968454</v>
      </c>
      <c r="Q1991" s="33">
        <f t="shared" si="359"/>
        <v>88046.469805130138</v>
      </c>
      <c r="R1991" s="33">
        <f t="shared" si="360"/>
        <v>419968454</v>
      </c>
      <c r="S1991" s="33"/>
      <c r="T1991" s="30" t="str">
        <f t="shared" si="361"/>
        <v>COP</v>
      </c>
      <c r="U1991" s="33">
        <v>0</v>
      </c>
      <c r="V1991" s="33">
        <v>0</v>
      </c>
      <c r="W1991" s="33">
        <v>0</v>
      </c>
      <c r="X1991" s="33">
        <f t="shared" si="362"/>
        <v>419968454</v>
      </c>
      <c r="Y1991" s="33">
        <f t="shared" si="363"/>
        <v>88046.469805130138</v>
      </c>
      <c r="Z1991" s="33">
        <f t="shared" si="364"/>
        <v>419968454</v>
      </c>
      <c r="AA1991" s="34">
        <f t="shared" si="365"/>
        <v>0.0006055728019417313</v>
      </c>
      <c r="AB1991" s="33" t="s">
        <v>4987</v>
      </c>
      <c r="AC1991" s="35">
        <v>44959</v>
      </c>
      <c r="AD1991" s="33">
        <v>14</v>
      </c>
      <c r="AE1991" s="36">
        <f t="shared" si="355"/>
        <v>44973</v>
      </c>
    </row>
    <row r="1992" spans="2:31" ht="14.5" hidden="1">
      <c r="B1992" s="29" t="s">
        <v>1526</v>
      </c>
      <c r="C1992" s="30" t="str">
        <f t="shared" si="356"/>
        <v>(Proveedores estratégicos)</v>
      </c>
      <c r="D1992" s="30">
        <v>4</v>
      </c>
      <c r="E1992" s="30" t="s">
        <v>5189</v>
      </c>
      <c r="F1992" s="30" t="s">
        <v>5190</v>
      </c>
      <c r="G1992" s="30" t="s">
        <v>3909</v>
      </c>
      <c r="H1992" s="31" t="s">
        <v>2147</v>
      </c>
      <c r="I1992" s="31" t="s">
        <v>48</v>
      </c>
      <c r="J1992" s="32">
        <v>58448391</v>
      </c>
      <c r="K1992" s="33">
        <f t="shared" si="357"/>
        <v>12253.716783546652</v>
      </c>
      <c r="L1992" s="33">
        <v>58448391</v>
      </c>
      <c r="M1992" s="33">
        <v>0</v>
      </c>
      <c r="N1992" s="33">
        <v>0</v>
      </c>
      <c r="O1992" s="33">
        <v>0</v>
      </c>
      <c r="P1992" s="33">
        <f t="shared" si="358"/>
        <v>58448391</v>
      </c>
      <c r="Q1992" s="33">
        <f t="shared" si="359"/>
        <v>12253.716783546652</v>
      </c>
      <c r="R1992" s="33">
        <f t="shared" si="360"/>
        <v>58448391</v>
      </c>
      <c r="S1992" s="33"/>
      <c r="T1992" s="30" t="str">
        <f t="shared" si="361"/>
        <v>COP</v>
      </c>
      <c r="U1992" s="33">
        <v>0</v>
      </c>
      <c r="V1992" s="33">
        <v>0</v>
      </c>
      <c r="W1992" s="33">
        <v>0</v>
      </c>
      <c r="X1992" s="33">
        <f t="shared" si="362"/>
        <v>58448391</v>
      </c>
      <c r="Y1992" s="33">
        <f t="shared" si="363"/>
        <v>12253.716783546652</v>
      </c>
      <c r="Z1992" s="33">
        <f t="shared" si="364"/>
        <v>58448391</v>
      </c>
      <c r="AA1992" s="34">
        <f t="shared" si="365"/>
        <v>8.4279558547166184E-05</v>
      </c>
      <c r="AB1992" s="33" t="s">
        <v>4987</v>
      </c>
      <c r="AC1992" s="35">
        <v>44959</v>
      </c>
      <c r="AD1992" s="33">
        <v>14</v>
      </c>
      <c r="AE1992" s="36">
        <f t="shared" si="355"/>
        <v>44973</v>
      </c>
    </row>
    <row r="1993" spans="2:31" ht="14.5" hidden="1">
      <c r="B1993" s="29" t="s">
        <v>1526</v>
      </c>
      <c r="C1993" s="30" t="str">
        <f t="shared" si="356"/>
        <v>(Proveedores estratégicos)</v>
      </c>
      <c r="D1993" s="30">
        <v>4</v>
      </c>
      <c r="E1993" s="30" t="s">
        <v>5189</v>
      </c>
      <c r="F1993" s="30" t="s">
        <v>5190</v>
      </c>
      <c r="G1993" s="30" t="s">
        <v>3909</v>
      </c>
      <c r="H1993" s="31" t="s">
        <v>2148</v>
      </c>
      <c r="I1993" s="31" t="s">
        <v>48</v>
      </c>
      <c r="J1993" s="32">
        <v>200289322</v>
      </c>
      <c r="K1993" s="33">
        <f t="shared" si="357"/>
        <v>41990.696143484594</v>
      </c>
      <c r="L1993" s="33">
        <v>200289322</v>
      </c>
      <c r="M1993" s="33">
        <v>0</v>
      </c>
      <c r="N1993" s="33">
        <v>0</v>
      </c>
      <c r="O1993" s="33">
        <v>0</v>
      </c>
      <c r="P1993" s="33">
        <f t="shared" si="358"/>
        <v>200289322</v>
      </c>
      <c r="Q1993" s="33">
        <f t="shared" si="359"/>
        <v>41990.696143484594</v>
      </c>
      <c r="R1993" s="33">
        <f t="shared" si="360"/>
        <v>200289322</v>
      </c>
      <c r="S1993" s="33"/>
      <c r="T1993" s="30" t="str">
        <f t="shared" si="361"/>
        <v>COP</v>
      </c>
      <c r="U1993" s="33">
        <v>0</v>
      </c>
      <c r="V1993" s="33">
        <v>0</v>
      </c>
      <c r="W1993" s="33">
        <v>0</v>
      </c>
      <c r="X1993" s="33">
        <f t="shared" si="362"/>
        <v>200289322</v>
      </c>
      <c r="Y1993" s="33">
        <f t="shared" si="363"/>
        <v>41990.696143484594</v>
      </c>
      <c r="Z1993" s="33">
        <f t="shared" si="364"/>
        <v>200289322</v>
      </c>
      <c r="AA1993" s="34">
        <f t="shared" si="365"/>
        <v>0.00028880684910336061</v>
      </c>
      <c r="AB1993" s="33" t="s">
        <v>4987</v>
      </c>
      <c r="AC1993" s="35">
        <v>44959</v>
      </c>
      <c r="AD1993" s="33">
        <v>14</v>
      </c>
      <c r="AE1993" s="36">
        <f t="shared" si="355"/>
        <v>44973</v>
      </c>
    </row>
    <row r="1994" spans="2:31" ht="14.5" hidden="1">
      <c r="B1994" s="29" t="s">
        <v>1526</v>
      </c>
      <c r="C1994" s="30" t="str">
        <f t="shared" si="356"/>
        <v>(Proveedores estratégicos)</v>
      </c>
      <c r="D1994" s="30">
        <v>4</v>
      </c>
      <c r="E1994" s="30" t="s">
        <v>5189</v>
      </c>
      <c r="F1994" s="30" t="s">
        <v>5190</v>
      </c>
      <c r="G1994" s="30" t="s">
        <v>3909</v>
      </c>
      <c r="H1994" s="31" t="s">
        <v>2149</v>
      </c>
      <c r="I1994" s="31" t="s">
        <v>48</v>
      </c>
      <c r="J1994" s="32">
        <v>392684081</v>
      </c>
      <c r="K1994" s="33">
        <f t="shared" si="357"/>
        <v>82326.295585815067</v>
      </c>
      <c r="L1994" s="33">
        <v>392684081</v>
      </c>
      <c r="M1994" s="33">
        <v>0</v>
      </c>
      <c r="N1994" s="33">
        <v>0</v>
      </c>
      <c r="O1994" s="33">
        <v>0</v>
      </c>
      <c r="P1994" s="33">
        <f t="shared" si="358"/>
        <v>392684081</v>
      </c>
      <c r="Q1994" s="33">
        <f t="shared" si="359"/>
        <v>82326.295585815067</v>
      </c>
      <c r="R1994" s="33">
        <f t="shared" si="360"/>
        <v>392684081</v>
      </c>
      <c r="S1994" s="33"/>
      <c r="T1994" s="30" t="str">
        <f t="shared" si="361"/>
        <v>COP</v>
      </c>
      <c r="U1994" s="33">
        <v>0</v>
      </c>
      <c r="V1994" s="33">
        <v>0</v>
      </c>
      <c r="W1994" s="33">
        <v>0</v>
      </c>
      <c r="X1994" s="33">
        <f t="shared" si="362"/>
        <v>392684081</v>
      </c>
      <c r="Y1994" s="33">
        <f t="shared" si="363"/>
        <v>82326.295585815067</v>
      </c>
      <c r="Z1994" s="33">
        <f t="shared" si="364"/>
        <v>392684081</v>
      </c>
      <c r="AA1994" s="34">
        <f t="shared" si="365"/>
        <v>0.0005662301464411509</v>
      </c>
      <c r="AB1994" s="33" t="s">
        <v>4987</v>
      </c>
      <c r="AC1994" s="35">
        <v>44959</v>
      </c>
      <c r="AD1994" s="33">
        <v>14</v>
      </c>
      <c r="AE1994" s="36">
        <f t="shared" si="355"/>
        <v>44973</v>
      </c>
    </row>
    <row r="1995" spans="2:31" ht="14.5" hidden="1">
      <c r="B1995" s="29" t="s">
        <v>1526</v>
      </c>
      <c r="C1995" s="30" t="str">
        <f t="shared" si="356"/>
        <v>(Proveedores estratégicos)</v>
      </c>
      <c r="D1995" s="30">
        <v>4</v>
      </c>
      <c r="E1995" s="30" t="s">
        <v>5189</v>
      </c>
      <c r="F1995" s="30" t="s">
        <v>5190</v>
      </c>
      <c r="G1995" s="30" t="s">
        <v>3909</v>
      </c>
      <c r="H1995" s="31" t="s">
        <v>2150</v>
      </c>
      <c r="I1995" s="31" t="s">
        <v>48</v>
      </c>
      <c r="J1995" s="32">
        <v>63831665</v>
      </c>
      <c r="K1995" s="33">
        <f t="shared" si="357"/>
        <v>13382.321246999381</v>
      </c>
      <c r="L1995" s="33">
        <v>63831665</v>
      </c>
      <c r="M1995" s="33">
        <v>0</v>
      </c>
      <c r="N1995" s="33">
        <v>0</v>
      </c>
      <c r="O1995" s="33">
        <v>0</v>
      </c>
      <c r="P1995" s="33">
        <f t="shared" si="358"/>
        <v>63831665</v>
      </c>
      <c r="Q1995" s="33">
        <f t="shared" si="359"/>
        <v>13382.321246999381</v>
      </c>
      <c r="R1995" s="33">
        <f t="shared" si="360"/>
        <v>63831665</v>
      </c>
      <c r="S1995" s="33"/>
      <c r="T1995" s="30" t="str">
        <f t="shared" si="361"/>
        <v>COP</v>
      </c>
      <c r="U1995" s="33">
        <v>0</v>
      </c>
      <c r="V1995" s="33">
        <v>0</v>
      </c>
      <c r="W1995" s="33">
        <v>0</v>
      </c>
      <c r="X1995" s="33">
        <f t="shared" si="362"/>
        <v>63831665</v>
      </c>
      <c r="Y1995" s="33">
        <f t="shared" si="363"/>
        <v>13382.321246999381</v>
      </c>
      <c r="Z1995" s="33">
        <f t="shared" si="364"/>
        <v>63831665</v>
      </c>
      <c r="AA1995" s="34">
        <f t="shared" si="365"/>
        <v>9.2041961386594854E-05</v>
      </c>
      <c r="AB1995" s="33" t="s">
        <v>4987</v>
      </c>
      <c r="AC1995" s="35">
        <v>44959</v>
      </c>
      <c r="AD1995" s="33">
        <v>14</v>
      </c>
      <c r="AE1995" s="36">
        <f t="shared" si="355"/>
        <v>44973</v>
      </c>
    </row>
    <row r="1996" spans="2:31" ht="14.5" hidden="1">
      <c r="B1996" s="29" t="s">
        <v>1526</v>
      </c>
      <c r="C1996" s="30" t="str">
        <f t="shared" si="356"/>
        <v>(Proveedores estratégicos)</v>
      </c>
      <c r="D1996" s="30">
        <v>4</v>
      </c>
      <c r="E1996" s="30" t="s">
        <v>5189</v>
      </c>
      <c r="F1996" s="30" t="s">
        <v>5190</v>
      </c>
      <c r="G1996" s="30" t="s">
        <v>3909</v>
      </c>
      <c r="H1996" s="31" t="s">
        <v>2151</v>
      </c>
      <c r="I1996" s="31" t="s">
        <v>48</v>
      </c>
      <c r="J1996" s="32">
        <v>37268776</v>
      </c>
      <c r="K1996" s="33">
        <f t="shared" si="357"/>
        <v>7813.4062916024604</v>
      </c>
      <c r="L1996" s="33">
        <v>37268776</v>
      </c>
      <c r="M1996" s="33">
        <v>0</v>
      </c>
      <c r="N1996" s="33">
        <v>0</v>
      </c>
      <c r="O1996" s="33">
        <v>0</v>
      </c>
      <c r="P1996" s="33">
        <f t="shared" si="358"/>
        <v>37268776</v>
      </c>
      <c r="Q1996" s="33">
        <f t="shared" si="359"/>
        <v>7813.4062916024604</v>
      </c>
      <c r="R1996" s="33">
        <f t="shared" si="360"/>
        <v>37268776</v>
      </c>
      <c r="S1996" s="33"/>
      <c r="T1996" s="30" t="str">
        <f t="shared" si="361"/>
        <v>COP</v>
      </c>
      <c r="U1996" s="33">
        <v>0</v>
      </c>
      <c r="V1996" s="33">
        <v>0</v>
      </c>
      <c r="W1996" s="33">
        <v>0</v>
      </c>
      <c r="X1996" s="33">
        <f t="shared" si="362"/>
        <v>37268776</v>
      </c>
      <c r="Y1996" s="33">
        <f t="shared" si="363"/>
        <v>7813.4062916024604</v>
      </c>
      <c r="Z1996" s="33">
        <f t="shared" si="364"/>
        <v>37268776</v>
      </c>
      <c r="AA1996" s="34">
        <f t="shared" si="365"/>
        <v>5.3739648519549872E-05</v>
      </c>
      <c r="AB1996" s="33" t="s">
        <v>4987</v>
      </c>
      <c r="AC1996" s="35">
        <v>44959</v>
      </c>
      <c r="AD1996" s="33">
        <v>14</v>
      </c>
      <c r="AE1996" s="36">
        <f t="shared" si="355"/>
        <v>44973</v>
      </c>
    </row>
    <row r="1997" spans="2:31" ht="14.5" hidden="1">
      <c r="B1997" s="29" t="s">
        <v>1526</v>
      </c>
      <c r="C1997" s="30" t="str">
        <f t="shared" si="356"/>
        <v>(Proveedores estratégicos)</v>
      </c>
      <c r="D1997" s="30">
        <v>4</v>
      </c>
      <c r="E1997" s="30" t="s">
        <v>5189</v>
      </c>
      <c r="F1997" s="30" t="s">
        <v>5190</v>
      </c>
      <c r="G1997" s="30" t="s">
        <v>3909</v>
      </c>
      <c r="H1997" s="31" t="s">
        <v>2152</v>
      </c>
      <c r="I1997" s="31" t="s">
        <v>48</v>
      </c>
      <c r="J1997" s="32">
        <v>16552250</v>
      </c>
      <c r="K1997" s="33">
        <f t="shared" si="357"/>
        <v>3470.1825004979191</v>
      </c>
      <c r="L1997" s="33">
        <v>16552250</v>
      </c>
      <c r="M1997" s="33">
        <v>0</v>
      </c>
      <c r="N1997" s="33">
        <v>0</v>
      </c>
      <c r="O1997" s="33">
        <v>0</v>
      </c>
      <c r="P1997" s="33">
        <f t="shared" si="358"/>
        <v>16552250</v>
      </c>
      <c r="Q1997" s="33">
        <f t="shared" si="359"/>
        <v>3470.1825004979191</v>
      </c>
      <c r="R1997" s="33">
        <f t="shared" si="360"/>
        <v>16552250</v>
      </c>
      <c r="S1997" s="33"/>
      <c r="T1997" s="30" t="str">
        <f t="shared" si="361"/>
        <v>COP</v>
      </c>
      <c r="U1997" s="33">
        <v>0</v>
      </c>
      <c r="V1997" s="33">
        <v>0</v>
      </c>
      <c r="W1997" s="33">
        <v>0</v>
      </c>
      <c r="X1997" s="33">
        <f t="shared" si="362"/>
        <v>16552250</v>
      </c>
      <c r="Y1997" s="33">
        <f t="shared" si="363"/>
        <v>3470.1825004979191</v>
      </c>
      <c r="Z1997" s="33">
        <f t="shared" si="364"/>
        <v>16552250</v>
      </c>
      <c r="AA1997" s="34">
        <f t="shared" si="365"/>
        <v>2.3867488892249086E-05</v>
      </c>
      <c r="AB1997" s="33" t="s">
        <v>4987</v>
      </c>
      <c r="AC1997" s="35">
        <v>44959</v>
      </c>
      <c r="AD1997" s="33">
        <v>14</v>
      </c>
      <c r="AE1997" s="36">
        <f t="shared" si="355"/>
        <v>44973</v>
      </c>
    </row>
    <row r="1998" spans="2:31" ht="14.5" hidden="1">
      <c r="B1998" s="29" t="s">
        <v>1526</v>
      </c>
      <c r="C1998" s="30" t="str">
        <f t="shared" si="356"/>
        <v>(Proveedores estratégicos)</v>
      </c>
      <c r="D1998" s="30">
        <v>4</v>
      </c>
      <c r="E1998" s="30" t="s">
        <v>5189</v>
      </c>
      <c r="F1998" s="30" t="s">
        <v>5190</v>
      </c>
      <c r="G1998" s="30" t="s">
        <v>3909</v>
      </c>
      <c r="H1998" s="31" t="s">
        <v>2153</v>
      </c>
      <c r="I1998" s="31" t="s">
        <v>48</v>
      </c>
      <c r="J1998" s="32">
        <v>3329167</v>
      </c>
      <c r="K1998" s="33">
        <f t="shared" si="357"/>
        <v>697.96052286759539</v>
      </c>
      <c r="L1998" s="33">
        <v>3329167</v>
      </c>
      <c r="M1998" s="33">
        <v>0</v>
      </c>
      <c r="N1998" s="33">
        <v>0</v>
      </c>
      <c r="O1998" s="33">
        <v>0</v>
      </c>
      <c r="P1998" s="33">
        <f t="shared" si="358"/>
        <v>3329167</v>
      </c>
      <c r="Q1998" s="33">
        <f t="shared" si="359"/>
        <v>697.96052286759539</v>
      </c>
      <c r="R1998" s="33">
        <f t="shared" si="360"/>
        <v>3329167</v>
      </c>
      <c r="S1998" s="33"/>
      <c r="T1998" s="30" t="str">
        <f t="shared" si="361"/>
        <v>COP</v>
      </c>
      <c r="U1998" s="33">
        <v>0</v>
      </c>
      <c r="V1998" s="33">
        <v>0</v>
      </c>
      <c r="W1998" s="33">
        <v>0</v>
      </c>
      <c r="X1998" s="33">
        <f t="shared" si="362"/>
        <v>3329167</v>
      </c>
      <c r="Y1998" s="33">
        <f t="shared" si="363"/>
        <v>697.96052286759539</v>
      </c>
      <c r="Z1998" s="33">
        <f t="shared" si="364"/>
        <v>3329167</v>
      </c>
      <c r="AA1998" s="34">
        <f t="shared" si="365"/>
        <v>4.8004867249432683E-06</v>
      </c>
      <c r="AB1998" s="33" t="s">
        <v>4987</v>
      </c>
      <c r="AC1998" s="35">
        <v>44959</v>
      </c>
      <c r="AD1998" s="33">
        <v>14</v>
      </c>
      <c r="AE1998" s="36">
        <f t="shared" si="355"/>
        <v>44973</v>
      </c>
    </row>
    <row r="1999" spans="2:31" ht="14.5" hidden="1">
      <c r="B1999" s="29" t="s">
        <v>1526</v>
      </c>
      <c r="C1999" s="30" t="str">
        <f t="shared" si="356"/>
        <v>(Proveedores estratégicos)</v>
      </c>
      <c r="D1999" s="30">
        <v>4</v>
      </c>
      <c r="E1999" s="30" t="s">
        <v>5189</v>
      </c>
      <c r="F1999" s="30" t="s">
        <v>5190</v>
      </c>
      <c r="G1999" s="30" t="s">
        <v>3909</v>
      </c>
      <c r="H1999" s="31" t="s">
        <v>2154</v>
      </c>
      <c r="I1999" s="31" t="s">
        <v>48</v>
      </c>
      <c r="J1999" s="32">
        <v>35766153</v>
      </c>
      <c r="K1999" s="33">
        <f t="shared" si="357"/>
        <v>7498.3810811660742</v>
      </c>
      <c r="L1999" s="33">
        <v>35766153</v>
      </c>
      <c r="M1999" s="33">
        <v>0</v>
      </c>
      <c r="N1999" s="33">
        <v>0</v>
      </c>
      <c r="O1999" s="33">
        <v>0</v>
      </c>
      <c r="P1999" s="33">
        <f t="shared" si="358"/>
        <v>35766153</v>
      </c>
      <c r="Q1999" s="33">
        <f t="shared" si="359"/>
        <v>7498.3810811660742</v>
      </c>
      <c r="R1999" s="33">
        <f t="shared" si="360"/>
        <v>35766153</v>
      </c>
      <c r="S1999" s="33"/>
      <c r="T1999" s="30" t="str">
        <f t="shared" si="361"/>
        <v>COP</v>
      </c>
      <c r="U1999" s="33">
        <v>0</v>
      </c>
      <c r="V1999" s="33">
        <v>0</v>
      </c>
      <c r="W1999" s="33">
        <v>0</v>
      </c>
      <c r="X1999" s="33">
        <f t="shared" si="362"/>
        <v>35766153</v>
      </c>
      <c r="Y1999" s="33">
        <f t="shared" si="363"/>
        <v>7498.3810811660742</v>
      </c>
      <c r="Z1999" s="33">
        <f t="shared" si="364"/>
        <v>35766153</v>
      </c>
      <c r="AA1999" s="34">
        <f t="shared" si="365"/>
        <v>5.1572943826125233E-05</v>
      </c>
      <c r="AB1999" s="33" t="s">
        <v>4987</v>
      </c>
      <c r="AC1999" s="35">
        <v>44959</v>
      </c>
      <c r="AD1999" s="33">
        <v>14</v>
      </c>
      <c r="AE1999" s="36">
        <f t="shared" si="355"/>
        <v>44973</v>
      </c>
    </row>
    <row r="2000" spans="2:31" ht="14.5" hidden="1">
      <c r="B2000" s="29" t="s">
        <v>1526</v>
      </c>
      <c r="C2000" s="30" t="str">
        <f t="shared" si="356"/>
        <v>(Proveedores estratégicos)</v>
      </c>
      <c r="D2000" s="30">
        <v>4</v>
      </c>
      <c r="E2000" s="30" t="s">
        <v>5189</v>
      </c>
      <c r="F2000" s="30" t="s">
        <v>5190</v>
      </c>
      <c r="G2000" s="30" t="s">
        <v>3909</v>
      </c>
      <c r="H2000" s="31" t="s">
        <v>2155</v>
      </c>
      <c r="I2000" s="31" t="s">
        <v>48</v>
      </c>
      <c r="J2000" s="32">
        <v>16593600</v>
      </c>
      <c r="K2000" s="33">
        <f t="shared" si="357"/>
        <v>3478.8515362118301</v>
      </c>
      <c r="L2000" s="33">
        <v>16593600</v>
      </c>
      <c r="M2000" s="33">
        <v>0</v>
      </c>
      <c r="N2000" s="33">
        <v>0</v>
      </c>
      <c r="O2000" s="33">
        <v>0</v>
      </c>
      <c r="P2000" s="33">
        <f t="shared" si="358"/>
        <v>16593600</v>
      </c>
      <c r="Q2000" s="33">
        <f t="shared" si="359"/>
        <v>3478.8515362118301</v>
      </c>
      <c r="R2000" s="33">
        <f t="shared" si="360"/>
        <v>16593600</v>
      </c>
      <c r="S2000" s="33"/>
      <c r="T2000" s="30" t="str">
        <f t="shared" si="361"/>
        <v>COP</v>
      </c>
      <c r="U2000" s="33">
        <v>0</v>
      </c>
      <c r="V2000" s="33">
        <v>0</v>
      </c>
      <c r="W2000" s="33">
        <v>0</v>
      </c>
      <c r="X2000" s="33">
        <f t="shared" si="362"/>
        <v>16593600</v>
      </c>
      <c r="Y2000" s="33">
        <f t="shared" si="363"/>
        <v>3478.8515362118301</v>
      </c>
      <c r="Z2000" s="33">
        <f t="shared" si="364"/>
        <v>16593600</v>
      </c>
      <c r="AA2000" s="34">
        <f t="shared" si="365"/>
        <v>2.3927113454812754E-05</v>
      </c>
      <c r="AB2000" s="33" t="s">
        <v>4987</v>
      </c>
      <c r="AC2000" s="35">
        <v>44959</v>
      </c>
      <c r="AD2000" s="33">
        <v>14</v>
      </c>
      <c r="AE2000" s="36">
        <f t="shared" si="355"/>
        <v>44973</v>
      </c>
    </row>
    <row r="2001" spans="2:31" ht="14.5" hidden="1">
      <c r="B2001" s="29" t="s">
        <v>1526</v>
      </c>
      <c r="C2001" s="30" t="str">
        <f t="shared" si="356"/>
        <v>(Proveedores estratégicos)</v>
      </c>
      <c r="D2001" s="30">
        <v>4</v>
      </c>
      <c r="E2001" s="30" t="s">
        <v>5189</v>
      </c>
      <c r="F2001" s="30" t="s">
        <v>5190</v>
      </c>
      <c r="G2001" s="30" t="s">
        <v>3909</v>
      </c>
      <c r="H2001" s="31" t="s">
        <v>2156</v>
      </c>
      <c r="I2001" s="31" t="s">
        <v>48</v>
      </c>
      <c r="J2001" s="32">
        <v>54647162</v>
      </c>
      <c r="K2001" s="33">
        <f t="shared" si="357"/>
        <v>11456.788368606978</v>
      </c>
      <c r="L2001" s="33">
        <v>54647162</v>
      </c>
      <c r="M2001" s="33">
        <v>0</v>
      </c>
      <c r="N2001" s="33">
        <v>0</v>
      </c>
      <c r="O2001" s="33">
        <v>0</v>
      </c>
      <c r="P2001" s="33">
        <f t="shared" si="358"/>
        <v>54647162</v>
      </c>
      <c r="Q2001" s="33">
        <f t="shared" si="359"/>
        <v>11456.788368606978</v>
      </c>
      <c r="R2001" s="33">
        <f t="shared" si="360"/>
        <v>54647162</v>
      </c>
      <c r="S2001" s="33"/>
      <c r="T2001" s="30" t="str">
        <f t="shared" si="361"/>
        <v>COP</v>
      </c>
      <c r="U2001" s="33">
        <v>0</v>
      </c>
      <c r="V2001" s="33">
        <v>0</v>
      </c>
      <c r="W2001" s="33">
        <v>0</v>
      </c>
      <c r="X2001" s="33">
        <f t="shared" si="362"/>
        <v>54647162</v>
      </c>
      <c r="Y2001" s="33">
        <f t="shared" si="363"/>
        <v>11456.788368606978</v>
      </c>
      <c r="Z2001" s="33">
        <f t="shared" si="364"/>
        <v>54647162</v>
      </c>
      <c r="AA2001" s="34">
        <f t="shared" si="365"/>
        <v>7.879838281973365E-05</v>
      </c>
      <c r="AB2001" s="33" t="s">
        <v>4987</v>
      </c>
      <c r="AC2001" s="35">
        <v>44959</v>
      </c>
      <c r="AD2001" s="33">
        <v>14</v>
      </c>
      <c r="AE2001" s="36">
        <f t="shared" si="355"/>
        <v>44973</v>
      </c>
    </row>
    <row r="2002" spans="2:31" ht="14.5" hidden="1">
      <c r="B2002" s="29" t="s">
        <v>1526</v>
      </c>
      <c r="C2002" s="30" t="str">
        <f t="shared" si="356"/>
        <v>(Proveedores estratégicos)</v>
      </c>
      <c r="D2002" s="30">
        <v>4</v>
      </c>
      <c r="E2002" s="30" t="s">
        <v>5189</v>
      </c>
      <c r="F2002" s="30" t="s">
        <v>5190</v>
      </c>
      <c r="G2002" s="30" t="s">
        <v>3909</v>
      </c>
      <c r="H2002" s="31" t="s">
        <v>2157</v>
      </c>
      <c r="I2002" s="31" t="s">
        <v>48</v>
      </c>
      <c r="J2002" s="32">
        <v>13375558</v>
      </c>
      <c r="K2002" s="33">
        <f t="shared" si="357"/>
        <v>2804.188391668501</v>
      </c>
      <c r="L2002" s="33">
        <v>13375558</v>
      </c>
      <c r="M2002" s="33">
        <v>0</v>
      </c>
      <c r="N2002" s="33">
        <v>0</v>
      </c>
      <c r="O2002" s="33">
        <v>0</v>
      </c>
      <c r="P2002" s="33">
        <f t="shared" si="358"/>
        <v>13375558</v>
      </c>
      <c r="Q2002" s="33">
        <f t="shared" si="359"/>
        <v>2804.188391668501</v>
      </c>
      <c r="R2002" s="33">
        <f t="shared" si="360"/>
        <v>13375558</v>
      </c>
      <c r="S2002" s="33"/>
      <c r="T2002" s="30" t="str">
        <f t="shared" si="361"/>
        <v>COP</v>
      </c>
      <c r="U2002" s="33">
        <v>0</v>
      </c>
      <c r="V2002" s="33">
        <v>0</v>
      </c>
      <c r="W2002" s="33">
        <v>0</v>
      </c>
      <c r="X2002" s="33">
        <f t="shared" si="362"/>
        <v>13375558</v>
      </c>
      <c r="Y2002" s="33">
        <f t="shared" si="363"/>
        <v>2804.188391668501</v>
      </c>
      <c r="Z2002" s="33">
        <f t="shared" si="364"/>
        <v>13375558</v>
      </c>
      <c r="AA2002" s="34">
        <f t="shared" si="365"/>
        <v>1.9286863235670884E-05</v>
      </c>
      <c r="AB2002" s="33" t="s">
        <v>4987</v>
      </c>
      <c r="AC2002" s="35">
        <v>44959</v>
      </c>
      <c r="AD2002" s="33">
        <v>14</v>
      </c>
      <c r="AE2002" s="36">
        <f t="shared" si="355"/>
        <v>44973</v>
      </c>
    </row>
    <row r="2003" spans="2:31" ht="14.5" hidden="1">
      <c r="B2003" s="29" t="s">
        <v>1526</v>
      </c>
      <c r="C2003" s="30" t="str">
        <f t="shared" si="356"/>
        <v>(Proveedores estratégicos)</v>
      </c>
      <c r="D2003" s="30">
        <v>4</v>
      </c>
      <c r="E2003" s="30" t="s">
        <v>5189</v>
      </c>
      <c r="F2003" s="30" t="s">
        <v>5190</v>
      </c>
      <c r="G2003" s="30" t="s">
        <v>3909</v>
      </c>
      <c r="H2003" s="31" t="s">
        <v>2158</v>
      </c>
      <c r="I2003" s="31" t="s">
        <v>48</v>
      </c>
      <c r="J2003" s="32">
        <v>16424085</v>
      </c>
      <c r="K2003" s="33">
        <f t="shared" si="357"/>
        <v>3443.3126827887668</v>
      </c>
      <c r="L2003" s="33">
        <v>16424085</v>
      </c>
      <c r="M2003" s="33">
        <v>0</v>
      </c>
      <c r="N2003" s="33">
        <v>0</v>
      </c>
      <c r="O2003" s="33">
        <v>0</v>
      </c>
      <c r="P2003" s="33">
        <f t="shared" si="358"/>
        <v>16424085</v>
      </c>
      <c r="Q2003" s="33">
        <f t="shared" si="359"/>
        <v>3443.3126827887668</v>
      </c>
      <c r="R2003" s="33">
        <f t="shared" si="360"/>
        <v>16424085</v>
      </c>
      <c r="S2003" s="33"/>
      <c r="T2003" s="30" t="str">
        <f t="shared" si="361"/>
        <v>COP</v>
      </c>
      <c r="U2003" s="33">
        <v>0</v>
      </c>
      <c r="V2003" s="33">
        <v>0</v>
      </c>
      <c r="W2003" s="33">
        <v>0</v>
      </c>
      <c r="X2003" s="33">
        <f t="shared" si="362"/>
        <v>16424085</v>
      </c>
      <c r="Y2003" s="33">
        <f t="shared" si="363"/>
        <v>3443.3126827887668</v>
      </c>
      <c r="Z2003" s="33">
        <f t="shared" si="364"/>
        <v>16424085</v>
      </c>
      <c r="AA2003" s="34">
        <f t="shared" si="365"/>
        <v>2.3682681587267886E-05</v>
      </c>
      <c r="AB2003" s="33" t="s">
        <v>4987</v>
      </c>
      <c r="AC2003" s="35">
        <v>44959</v>
      </c>
      <c r="AD2003" s="33">
        <v>14</v>
      </c>
      <c r="AE2003" s="36">
        <f t="shared" si="355"/>
        <v>44973</v>
      </c>
    </row>
    <row r="2004" spans="2:31" ht="14.5" hidden="1">
      <c r="B2004" s="29" t="s">
        <v>1526</v>
      </c>
      <c r="C2004" s="30" t="str">
        <f t="shared" si="356"/>
        <v>(Proveedores estratégicos)</v>
      </c>
      <c r="D2004" s="30">
        <v>4</v>
      </c>
      <c r="E2004" s="30" t="s">
        <v>5189</v>
      </c>
      <c r="F2004" s="30" t="s">
        <v>5190</v>
      </c>
      <c r="G2004" s="30" t="s">
        <v>3909</v>
      </c>
      <c r="H2004" s="31" t="s">
        <v>2159</v>
      </c>
      <c r="I2004" s="31" t="s">
        <v>48</v>
      </c>
      <c r="J2004" s="32">
        <v>21976704</v>
      </c>
      <c r="K2004" s="33">
        <f t="shared" si="357"/>
        <v>4607.4203591307896</v>
      </c>
      <c r="L2004" s="33">
        <v>21976704</v>
      </c>
      <c r="M2004" s="33">
        <v>0</v>
      </c>
      <c r="N2004" s="33">
        <v>0</v>
      </c>
      <c r="O2004" s="33">
        <v>0</v>
      </c>
      <c r="P2004" s="33">
        <f t="shared" si="358"/>
        <v>21976704</v>
      </c>
      <c r="Q2004" s="33">
        <f t="shared" si="359"/>
        <v>4607.4203591307896</v>
      </c>
      <c r="R2004" s="33">
        <f t="shared" si="360"/>
        <v>21976704</v>
      </c>
      <c r="S2004" s="33"/>
      <c r="T2004" s="30" t="str">
        <f t="shared" si="361"/>
        <v>COP</v>
      </c>
      <c r="U2004" s="33">
        <v>0</v>
      </c>
      <c r="V2004" s="33">
        <v>0</v>
      </c>
      <c r="W2004" s="33">
        <v>0</v>
      </c>
      <c r="X2004" s="33">
        <f t="shared" si="362"/>
        <v>21976704</v>
      </c>
      <c r="Y2004" s="33">
        <f t="shared" si="363"/>
        <v>4607.4203591307896</v>
      </c>
      <c r="Z2004" s="33">
        <f t="shared" si="364"/>
        <v>21976704</v>
      </c>
      <c r="AA2004" s="34">
        <f t="shared" si="365"/>
        <v>3.1689271163028955E-05</v>
      </c>
      <c r="AB2004" s="33" t="s">
        <v>4987</v>
      </c>
      <c r="AC2004" s="35">
        <v>44959</v>
      </c>
      <c r="AD2004" s="33">
        <v>14</v>
      </c>
      <c r="AE2004" s="36">
        <f t="shared" si="355"/>
        <v>44973</v>
      </c>
    </row>
    <row r="2005" spans="2:31" ht="14.5" hidden="1">
      <c r="B2005" s="29" t="s">
        <v>1526</v>
      </c>
      <c r="C2005" s="30" t="str">
        <f t="shared" si="356"/>
        <v>(Proveedores estratégicos)</v>
      </c>
      <c r="D2005" s="30">
        <v>4</v>
      </c>
      <c r="E2005" s="30" t="s">
        <v>5189</v>
      </c>
      <c r="F2005" s="30" t="s">
        <v>5190</v>
      </c>
      <c r="G2005" s="30" t="s">
        <v>3909</v>
      </c>
      <c r="H2005" s="31" t="s">
        <v>2160</v>
      </c>
      <c r="I2005" s="31" t="s">
        <v>48</v>
      </c>
      <c r="J2005" s="32">
        <v>42927013</v>
      </c>
      <c r="K2005" s="33">
        <f t="shared" si="357"/>
        <v>8999.6568026248206</v>
      </c>
      <c r="L2005" s="33">
        <v>42927013</v>
      </c>
      <c r="M2005" s="33">
        <v>0</v>
      </c>
      <c r="N2005" s="33">
        <v>0</v>
      </c>
      <c r="O2005" s="33">
        <v>0</v>
      </c>
      <c r="P2005" s="33">
        <f t="shared" si="358"/>
        <v>42927013</v>
      </c>
      <c r="Q2005" s="33">
        <f t="shared" si="359"/>
        <v>8999.6568026248206</v>
      </c>
      <c r="R2005" s="33">
        <f t="shared" si="360"/>
        <v>42927013</v>
      </c>
      <c r="S2005" s="33"/>
      <c r="T2005" s="30" t="str">
        <f t="shared" si="361"/>
        <v>COP</v>
      </c>
      <c r="U2005" s="33">
        <v>0</v>
      </c>
      <c r="V2005" s="33">
        <v>0</v>
      </c>
      <c r="W2005" s="33">
        <v>0</v>
      </c>
      <c r="X2005" s="33">
        <f t="shared" si="362"/>
        <v>42927013</v>
      </c>
      <c r="Y2005" s="33">
        <f t="shared" si="363"/>
        <v>8999.6568026248206</v>
      </c>
      <c r="Z2005" s="33">
        <f t="shared" si="364"/>
        <v>42927013</v>
      </c>
      <c r="AA2005" s="34">
        <f t="shared" si="365"/>
        <v>6.1898533791776469E-05</v>
      </c>
      <c r="AB2005" s="33" t="s">
        <v>4987</v>
      </c>
      <c r="AC2005" s="35">
        <v>44959</v>
      </c>
      <c r="AD2005" s="33">
        <v>14</v>
      </c>
      <c r="AE2005" s="36">
        <f t="shared" si="355"/>
        <v>44973</v>
      </c>
    </row>
    <row r="2006" spans="2:31" ht="14.5" hidden="1">
      <c r="B2006" s="29" t="s">
        <v>1526</v>
      </c>
      <c r="C2006" s="30" t="str">
        <f t="shared" si="356"/>
        <v>(Proveedores estratégicos)</v>
      </c>
      <c r="D2006" s="30">
        <v>4</v>
      </c>
      <c r="E2006" s="30" t="s">
        <v>5189</v>
      </c>
      <c r="F2006" s="30" t="s">
        <v>5190</v>
      </c>
      <c r="G2006" s="30" t="s">
        <v>3909</v>
      </c>
      <c r="H2006" s="31" t="s">
        <v>2161</v>
      </c>
      <c r="I2006" s="31" t="s">
        <v>48</v>
      </c>
      <c r="J2006" s="32">
        <v>153774949</v>
      </c>
      <c r="K2006" s="33">
        <f t="shared" si="357"/>
        <v>32238.948604253801</v>
      </c>
      <c r="L2006" s="33">
        <v>153774949</v>
      </c>
      <c r="M2006" s="33">
        <v>0</v>
      </c>
      <c r="N2006" s="33">
        <v>0</v>
      </c>
      <c r="O2006" s="33">
        <v>0</v>
      </c>
      <c r="P2006" s="33">
        <f t="shared" si="358"/>
        <v>153774949</v>
      </c>
      <c r="Q2006" s="33">
        <f t="shared" si="359"/>
        <v>32238.948604253801</v>
      </c>
      <c r="R2006" s="33">
        <f t="shared" si="360"/>
        <v>153774949</v>
      </c>
      <c r="S2006" s="33"/>
      <c r="T2006" s="30" t="str">
        <f t="shared" si="361"/>
        <v>COP</v>
      </c>
      <c r="U2006" s="33">
        <v>0</v>
      </c>
      <c r="V2006" s="33">
        <v>0</v>
      </c>
      <c r="W2006" s="33">
        <v>0</v>
      </c>
      <c r="X2006" s="33">
        <f t="shared" si="362"/>
        <v>153774949</v>
      </c>
      <c r="Y2006" s="33">
        <f t="shared" si="363"/>
        <v>32238.948604253801</v>
      </c>
      <c r="Z2006" s="33">
        <f t="shared" si="364"/>
        <v>153774949</v>
      </c>
      <c r="AA2006" s="34">
        <f t="shared" si="365"/>
        <v>0.00022173552762697941</v>
      </c>
      <c r="AB2006" s="33" t="s">
        <v>4987</v>
      </c>
      <c r="AC2006" s="35">
        <v>44960</v>
      </c>
      <c r="AD2006" s="33">
        <v>14</v>
      </c>
      <c r="AE2006" s="36">
        <f t="shared" si="355"/>
        <v>44974</v>
      </c>
    </row>
    <row r="2007" spans="2:31" ht="14.5" hidden="1">
      <c r="B2007" s="29" t="s">
        <v>1526</v>
      </c>
      <c r="C2007" s="30" t="str">
        <f t="shared" si="356"/>
        <v>(Proveedores estratégicos)</v>
      </c>
      <c r="D2007" s="30">
        <v>4</v>
      </c>
      <c r="E2007" s="30" t="s">
        <v>5189</v>
      </c>
      <c r="F2007" s="30" t="s">
        <v>5190</v>
      </c>
      <c r="G2007" s="30" t="s">
        <v>3909</v>
      </c>
      <c r="H2007" s="31" t="s">
        <v>2162</v>
      </c>
      <c r="I2007" s="31" t="s">
        <v>48</v>
      </c>
      <c r="J2007" s="32">
        <v>13763116</v>
      </c>
      <c r="K2007" s="33">
        <f t="shared" si="357"/>
        <v>2885.440003354403</v>
      </c>
      <c r="L2007" s="33">
        <v>13763116</v>
      </c>
      <c r="M2007" s="33">
        <v>0</v>
      </c>
      <c r="N2007" s="33">
        <v>0</v>
      </c>
      <c r="O2007" s="33">
        <v>0</v>
      </c>
      <c r="P2007" s="33">
        <f t="shared" si="358"/>
        <v>13763116</v>
      </c>
      <c r="Q2007" s="33">
        <f t="shared" si="359"/>
        <v>2885.440003354403</v>
      </c>
      <c r="R2007" s="33">
        <f t="shared" si="360"/>
        <v>13763116</v>
      </c>
      <c r="S2007" s="33"/>
      <c r="T2007" s="30" t="str">
        <f t="shared" si="361"/>
        <v>COP</v>
      </c>
      <c r="U2007" s="33">
        <v>0</v>
      </c>
      <c r="V2007" s="33">
        <v>0</v>
      </c>
      <c r="W2007" s="33">
        <v>0</v>
      </c>
      <c r="X2007" s="33">
        <f t="shared" si="362"/>
        <v>13763116</v>
      </c>
      <c r="Y2007" s="33">
        <f t="shared" si="363"/>
        <v>2885.440003354403</v>
      </c>
      <c r="Z2007" s="33">
        <f t="shared" si="364"/>
        <v>13763116</v>
      </c>
      <c r="AA2007" s="34">
        <f t="shared" si="365"/>
        <v>1.9845701838283959E-05</v>
      </c>
      <c r="AB2007" s="33" t="s">
        <v>4987</v>
      </c>
      <c r="AC2007" s="35">
        <v>44960</v>
      </c>
      <c r="AD2007" s="33">
        <v>14</v>
      </c>
      <c r="AE2007" s="36">
        <f t="shared" si="355"/>
        <v>44974</v>
      </c>
    </row>
    <row r="2008" spans="2:31" ht="14.5" hidden="1">
      <c r="B2008" s="29" t="s">
        <v>1526</v>
      </c>
      <c r="C2008" s="30" t="str">
        <f t="shared" si="356"/>
        <v>(Proveedores estratégicos)</v>
      </c>
      <c r="D2008" s="30">
        <v>4</v>
      </c>
      <c r="E2008" s="30" t="s">
        <v>5189</v>
      </c>
      <c r="F2008" s="30" t="s">
        <v>5190</v>
      </c>
      <c r="G2008" s="30" t="s">
        <v>3909</v>
      </c>
      <c r="H2008" s="31" t="s">
        <v>2163</v>
      </c>
      <c r="I2008" s="31" t="s">
        <v>48</v>
      </c>
      <c r="J2008" s="32">
        <v>22007908</v>
      </c>
      <c r="K2008" s="33">
        <f t="shared" si="357"/>
        <v>4613.9622839292633</v>
      </c>
      <c r="L2008" s="33">
        <v>22007908</v>
      </c>
      <c r="M2008" s="33">
        <v>0</v>
      </c>
      <c r="N2008" s="33">
        <v>0</v>
      </c>
      <c r="O2008" s="33">
        <v>0</v>
      </c>
      <c r="P2008" s="33">
        <f t="shared" si="358"/>
        <v>22007908</v>
      </c>
      <c r="Q2008" s="33">
        <f t="shared" si="359"/>
        <v>4613.9622839292633</v>
      </c>
      <c r="R2008" s="33">
        <f t="shared" si="360"/>
        <v>22007908</v>
      </c>
      <c r="S2008" s="33"/>
      <c r="T2008" s="30" t="str">
        <f t="shared" si="361"/>
        <v>COP</v>
      </c>
      <c r="U2008" s="33">
        <v>0</v>
      </c>
      <c r="V2008" s="33">
        <v>0</v>
      </c>
      <c r="W2008" s="33">
        <v>0</v>
      </c>
      <c r="X2008" s="33">
        <f t="shared" si="362"/>
        <v>22007908</v>
      </c>
      <c r="Y2008" s="33">
        <f t="shared" si="363"/>
        <v>4613.9622839292633</v>
      </c>
      <c r="Z2008" s="33">
        <f t="shared" si="364"/>
        <v>22007908</v>
      </c>
      <c r="AA2008" s="34">
        <f t="shared" si="365"/>
        <v>3.1734265718052824E-05</v>
      </c>
      <c r="AB2008" s="33" t="s">
        <v>4987</v>
      </c>
      <c r="AC2008" s="35">
        <v>44960</v>
      </c>
      <c r="AD2008" s="33">
        <v>14</v>
      </c>
      <c r="AE2008" s="36">
        <f t="shared" si="355"/>
        <v>44974</v>
      </c>
    </row>
    <row r="2009" spans="2:31" ht="14.5" hidden="1">
      <c r="B2009" s="29" t="s">
        <v>1526</v>
      </c>
      <c r="C2009" s="30" t="str">
        <f t="shared" si="356"/>
        <v>(Proveedores estratégicos)</v>
      </c>
      <c r="D2009" s="30">
        <v>4</v>
      </c>
      <c r="E2009" s="30" t="s">
        <v>5189</v>
      </c>
      <c r="F2009" s="30" t="s">
        <v>5190</v>
      </c>
      <c r="G2009" s="30" t="s">
        <v>3909</v>
      </c>
      <c r="H2009" s="31" t="s">
        <v>2164</v>
      </c>
      <c r="I2009" s="31" t="s">
        <v>48</v>
      </c>
      <c r="J2009" s="32">
        <v>27252927</v>
      </c>
      <c r="K2009" s="33">
        <f t="shared" si="357"/>
        <v>5713.5815591685268</v>
      </c>
      <c r="L2009" s="33">
        <v>27252927</v>
      </c>
      <c r="M2009" s="33">
        <v>0</v>
      </c>
      <c r="N2009" s="33">
        <v>0</v>
      </c>
      <c r="O2009" s="33">
        <v>0</v>
      </c>
      <c r="P2009" s="33">
        <f t="shared" si="358"/>
        <v>27252927</v>
      </c>
      <c r="Q2009" s="33">
        <f t="shared" si="359"/>
        <v>5713.5815591685268</v>
      </c>
      <c r="R2009" s="33">
        <f t="shared" si="360"/>
        <v>27252927</v>
      </c>
      <c r="S2009" s="33"/>
      <c r="T2009" s="30" t="str">
        <f t="shared" si="361"/>
        <v>COP</v>
      </c>
      <c r="U2009" s="33">
        <v>0</v>
      </c>
      <c r="V2009" s="33">
        <v>0</v>
      </c>
      <c r="W2009" s="33">
        <v>0</v>
      </c>
      <c r="X2009" s="33">
        <f t="shared" si="362"/>
        <v>27252927</v>
      </c>
      <c r="Y2009" s="33">
        <f t="shared" si="363"/>
        <v>5713.5815591685268</v>
      </c>
      <c r="Z2009" s="33">
        <f t="shared" si="364"/>
        <v>27252927</v>
      </c>
      <c r="AA2009" s="34">
        <f t="shared" si="365"/>
        <v>3.9297311994065775E-05</v>
      </c>
      <c r="AB2009" s="33" t="s">
        <v>4987</v>
      </c>
      <c r="AC2009" s="35">
        <v>44960</v>
      </c>
      <c r="AD2009" s="33">
        <v>14</v>
      </c>
      <c r="AE2009" s="36">
        <f t="shared" si="355"/>
        <v>44974</v>
      </c>
    </row>
    <row r="2010" spans="2:31" ht="14.5" hidden="1">
      <c r="B2010" s="29" t="s">
        <v>1526</v>
      </c>
      <c r="C2010" s="30" t="str">
        <f t="shared" si="356"/>
        <v>(Proveedores estratégicos)</v>
      </c>
      <c r="D2010" s="30">
        <v>4</v>
      </c>
      <c r="E2010" s="30" t="s">
        <v>5189</v>
      </c>
      <c r="F2010" s="30" t="s">
        <v>5190</v>
      </c>
      <c r="G2010" s="30" t="s">
        <v>3909</v>
      </c>
      <c r="H2010" s="31" t="s">
        <v>2165</v>
      </c>
      <c r="I2010" s="31" t="s">
        <v>48</v>
      </c>
      <c r="J2010" s="32">
        <v>90747702</v>
      </c>
      <c r="K2010" s="33">
        <f t="shared" si="357"/>
        <v>19025.273750746877</v>
      </c>
      <c r="L2010" s="33">
        <v>90747702</v>
      </c>
      <c r="M2010" s="33">
        <v>0</v>
      </c>
      <c r="N2010" s="33">
        <v>0</v>
      </c>
      <c r="O2010" s="33">
        <v>0</v>
      </c>
      <c r="P2010" s="33">
        <f t="shared" si="358"/>
        <v>90747702</v>
      </c>
      <c r="Q2010" s="33">
        <f t="shared" si="359"/>
        <v>19025.273750746877</v>
      </c>
      <c r="R2010" s="33">
        <f t="shared" si="360"/>
        <v>90747702</v>
      </c>
      <c r="S2010" s="33"/>
      <c r="T2010" s="30" t="str">
        <f t="shared" si="361"/>
        <v>COP</v>
      </c>
      <c r="U2010" s="33">
        <v>0</v>
      </c>
      <c r="V2010" s="33">
        <v>0</v>
      </c>
      <c r="W2010" s="33">
        <v>0</v>
      </c>
      <c r="X2010" s="33">
        <f t="shared" si="362"/>
        <v>90747702</v>
      </c>
      <c r="Y2010" s="33">
        <f t="shared" si="363"/>
        <v>19025.273750746877</v>
      </c>
      <c r="Z2010" s="33">
        <f t="shared" si="364"/>
        <v>90747702</v>
      </c>
      <c r="AA2010" s="34">
        <f t="shared" si="365"/>
        <v>0.00013085349541495144</v>
      </c>
      <c r="AB2010" s="33" t="s">
        <v>4987</v>
      </c>
      <c r="AC2010" s="35">
        <v>44960</v>
      </c>
      <c r="AD2010" s="33">
        <v>14</v>
      </c>
      <c r="AE2010" s="36">
        <f t="shared" si="355"/>
        <v>44974</v>
      </c>
    </row>
    <row r="2011" spans="2:31" ht="14.5" hidden="1">
      <c r="B2011" s="29" t="s">
        <v>1526</v>
      </c>
      <c r="C2011" s="30" t="str">
        <f t="shared" si="356"/>
        <v>(Proveedores estratégicos)</v>
      </c>
      <c r="D2011" s="30">
        <v>4</v>
      </c>
      <c r="E2011" s="30" t="s">
        <v>5189</v>
      </c>
      <c r="F2011" s="30" t="s">
        <v>5190</v>
      </c>
      <c r="G2011" s="30" t="s">
        <v>3909</v>
      </c>
      <c r="H2011" s="31" t="s">
        <v>2166</v>
      </c>
      <c r="I2011" s="31" t="s">
        <v>48</v>
      </c>
      <c r="J2011" s="32">
        <v>32292521</v>
      </c>
      <c r="K2011" s="33">
        <f t="shared" si="357"/>
        <v>6770.1334423514363</v>
      </c>
      <c r="L2011" s="33">
        <v>32292521</v>
      </c>
      <c r="M2011" s="33">
        <v>0</v>
      </c>
      <c r="N2011" s="33">
        <v>0</v>
      </c>
      <c r="O2011" s="33">
        <v>0</v>
      </c>
      <c r="P2011" s="33">
        <f t="shared" si="358"/>
        <v>32292521</v>
      </c>
      <c r="Q2011" s="33">
        <f t="shared" si="359"/>
        <v>6770.1334423514363</v>
      </c>
      <c r="R2011" s="33">
        <f t="shared" si="360"/>
        <v>32292521</v>
      </c>
      <c r="S2011" s="33"/>
      <c r="T2011" s="30" t="str">
        <f t="shared" si="361"/>
        <v>COP</v>
      </c>
      <c r="U2011" s="33">
        <v>0</v>
      </c>
      <c r="V2011" s="33">
        <v>0</v>
      </c>
      <c r="W2011" s="33">
        <v>0</v>
      </c>
      <c r="X2011" s="33">
        <f t="shared" si="362"/>
        <v>32292521</v>
      </c>
      <c r="Y2011" s="33">
        <f t="shared" si="363"/>
        <v>6770.1334423514363</v>
      </c>
      <c r="Z2011" s="33">
        <f t="shared" si="364"/>
        <v>32292521</v>
      </c>
      <c r="AA2011" s="34">
        <f t="shared" si="365"/>
        <v>4.6564146038769372E-05</v>
      </c>
      <c r="AB2011" s="33" t="s">
        <v>4987</v>
      </c>
      <c r="AC2011" s="35">
        <v>44960</v>
      </c>
      <c r="AD2011" s="33">
        <v>14</v>
      </c>
      <c r="AE2011" s="36">
        <f t="shared" si="355"/>
        <v>44974</v>
      </c>
    </row>
    <row r="2012" spans="2:31" ht="14.5" hidden="1">
      <c r="B2012" s="29" t="s">
        <v>1526</v>
      </c>
      <c r="C2012" s="30" t="str">
        <f t="shared" si="356"/>
        <v>(Proveedores estratégicos)</v>
      </c>
      <c r="D2012" s="30">
        <v>4</v>
      </c>
      <c r="E2012" s="30" t="s">
        <v>5189</v>
      </c>
      <c r="F2012" s="30" t="s">
        <v>5190</v>
      </c>
      <c r="G2012" s="30" t="s">
        <v>3909</v>
      </c>
      <c r="H2012" s="31" t="s">
        <v>2167</v>
      </c>
      <c r="I2012" s="31" t="s">
        <v>48</v>
      </c>
      <c r="J2012" s="32">
        <v>30641922</v>
      </c>
      <c r="K2012" s="33">
        <f t="shared" si="357"/>
        <v>6424.0850341205696</v>
      </c>
      <c r="L2012" s="33">
        <v>30641922</v>
      </c>
      <c r="M2012" s="33">
        <v>0</v>
      </c>
      <c r="N2012" s="33">
        <v>0</v>
      </c>
      <c r="O2012" s="33">
        <v>0</v>
      </c>
      <c r="P2012" s="33">
        <f t="shared" si="358"/>
        <v>30641922</v>
      </c>
      <c r="Q2012" s="33">
        <f t="shared" si="359"/>
        <v>6424.0850341205696</v>
      </c>
      <c r="R2012" s="33">
        <f t="shared" si="360"/>
        <v>30641922</v>
      </c>
      <c r="S2012" s="33"/>
      <c r="T2012" s="30" t="str">
        <f t="shared" si="361"/>
        <v>COP</v>
      </c>
      <c r="U2012" s="33">
        <v>0</v>
      </c>
      <c r="V2012" s="33">
        <v>0</v>
      </c>
      <c r="W2012" s="33">
        <v>0</v>
      </c>
      <c r="X2012" s="33">
        <f t="shared" si="362"/>
        <v>30641922</v>
      </c>
      <c r="Y2012" s="33">
        <f t="shared" si="363"/>
        <v>6424.0850341205696</v>
      </c>
      <c r="Z2012" s="33">
        <f t="shared" si="364"/>
        <v>30641922</v>
      </c>
      <c r="AA2012" s="34">
        <f t="shared" si="365"/>
        <v>4.4184067602420389E-05</v>
      </c>
      <c r="AB2012" s="33" t="s">
        <v>4987</v>
      </c>
      <c r="AC2012" s="35">
        <v>44960</v>
      </c>
      <c r="AD2012" s="33">
        <v>14</v>
      </c>
      <c r="AE2012" s="36">
        <f t="shared" si="355"/>
        <v>44974</v>
      </c>
    </row>
    <row r="2013" spans="2:31" ht="14.5" hidden="1">
      <c r="B2013" s="29" t="s">
        <v>1526</v>
      </c>
      <c r="C2013" s="30" t="str">
        <f t="shared" si="356"/>
        <v>(Proveedores estratégicos)</v>
      </c>
      <c r="D2013" s="30">
        <v>4</v>
      </c>
      <c r="E2013" s="30" t="s">
        <v>5189</v>
      </c>
      <c r="F2013" s="30" t="s">
        <v>5190</v>
      </c>
      <c r="G2013" s="30" t="s">
        <v>3909</v>
      </c>
      <c r="H2013" s="31" t="s">
        <v>2168</v>
      </c>
      <c r="I2013" s="31" t="s">
        <v>48</v>
      </c>
      <c r="J2013" s="32">
        <v>26697501</v>
      </c>
      <c r="K2013" s="33">
        <f t="shared" si="357"/>
        <v>5597.1363879367273</v>
      </c>
      <c r="L2013" s="33">
        <v>26697501</v>
      </c>
      <c r="M2013" s="33">
        <v>0</v>
      </c>
      <c r="N2013" s="33">
        <v>0</v>
      </c>
      <c r="O2013" s="33">
        <v>0</v>
      </c>
      <c r="P2013" s="33">
        <f t="shared" si="358"/>
        <v>26697501</v>
      </c>
      <c r="Q2013" s="33">
        <f t="shared" si="359"/>
        <v>5597.1363879367273</v>
      </c>
      <c r="R2013" s="33">
        <f t="shared" si="360"/>
        <v>26697501</v>
      </c>
      <c r="S2013" s="33"/>
      <c r="T2013" s="30" t="str">
        <f t="shared" si="361"/>
        <v>COP</v>
      </c>
      <c r="U2013" s="33">
        <v>0</v>
      </c>
      <c r="V2013" s="33">
        <v>0</v>
      </c>
      <c r="W2013" s="33">
        <v>0</v>
      </c>
      <c r="X2013" s="33">
        <f t="shared" si="362"/>
        <v>26697501</v>
      </c>
      <c r="Y2013" s="33">
        <f t="shared" si="363"/>
        <v>5597.1363879367273</v>
      </c>
      <c r="Z2013" s="33">
        <f t="shared" si="364"/>
        <v>26697501</v>
      </c>
      <c r="AA2013" s="34">
        <f t="shared" si="365"/>
        <v>3.8496416412772216E-05</v>
      </c>
      <c r="AB2013" s="33" t="s">
        <v>4987</v>
      </c>
      <c r="AC2013" s="35">
        <v>44960</v>
      </c>
      <c r="AD2013" s="33">
        <v>14</v>
      </c>
      <c r="AE2013" s="36">
        <f t="shared" si="355"/>
        <v>44974</v>
      </c>
    </row>
    <row r="2014" spans="2:31" ht="14.5" hidden="1">
      <c r="B2014" s="29" t="s">
        <v>1526</v>
      </c>
      <c r="C2014" s="30" t="str">
        <f t="shared" si="356"/>
        <v>(Proveedores estratégicos)</v>
      </c>
      <c r="D2014" s="30">
        <v>4</v>
      </c>
      <c r="E2014" s="30" t="s">
        <v>5189</v>
      </c>
      <c r="F2014" s="30" t="s">
        <v>5190</v>
      </c>
      <c r="G2014" s="30" t="s">
        <v>3909</v>
      </c>
      <c r="H2014" s="31" t="s">
        <v>2169</v>
      </c>
      <c r="I2014" s="31" t="s">
        <v>48</v>
      </c>
      <c r="J2014" s="32">
        <v>96645755</v>
      </c>
      <c r="K2014" s="33">
        <f t="shared" si="357"/>
        <v>20261.80173380714</v>
      </c>
      <c r="L2014" s="33">
        <v>96645755</v>
      </c>
      <c r="M2014" s="33">
        <v>0</v>
      </c>
      <c r="N2014" s="33">
        <v>0</v>
      </c>
      <c r="O2014" s="33">
        <v>0</v>
      </c>
      <c r="P2014" s="33">
        <f t="shared" si="358"/>
        <v>96645755</v>
      </c>
      <c r="Q2014" s="33">
        <f t="shared" si="359"/>
        <v>20261.80173380714</v>
      </c>
      <c r="R2014" s="33">
        <f t="shared" si="360"/>
        <v>96645755</v>
      </c>
      <c r="S2014" s="33"/>
      <c r="T2014" s="30" t="str">
        <f t="shared" si="361"/>
        <v>COP</v>
      </c>
      <c r="U2014" s="33">
        <v>0</v>
      </c>
      <c r="V2014" s="33">
        <v>0</v>
      </c>
      <c r="W2014" s="33">
        <v>0</v>
      </c>
      <c r="X2014" s="33">
        <f t="shared" si="362"/>
        <v>96645755</v>
      </c>
      <c r="Y2014" s="33">
        <f t="shared" si="363"/>
        <v>20261.80173380714</v>
      </c>
      <c r="Z2014" s="33">
        <f t="shared" si="364"/>
        <v>96645755</v>
      </c>
      <c r="AA2014" s="34">
        <f t="shared" si="365"/>
        <v>0.00013935818296277101</v>
      </c>
      <c r="AB2014" s="33" t="s">
        <v>4987</v>
      </c>
      <c r="AC2014" s="35">
        <v>44960</v>
      </c>
      <c r="AD2014" s="33">
        <v>14</v>
      </c>
      <c r="AE2014" s="36">
        <f t="shared" si="366" ref="AE2014:AE2077">+AD2014+AC2014</f>
        <v>44974</v>
      </c>
    </row>
    <row r="2015" spans="2:31" ht="14.5" hidden="1">
      <c r="B2015" s="29" t="s">
        <v>1526</v>
      </c>
      <c r="C2015" s="30" t="str">
        <f t="shared" si="356"/>
        <v>(Proveedores estratégicos)</v>
      </c>
      <c r="D2015" s="30">
        <v>4</v>
      </c>
      <c r="E2015" s="30" t="s">
        <v>5189</v>
      </c>
      <c r="F2015" s="30" t="s">
        <v>5190</v>
      </c>
      <c r="G2015" s="30" t="s">
        <v>3909</v>
      </c>
      <c r="H2015" s="31" t="s">
        <v>2170</v>
      </c>
      <c r="I2015" s="31" t="s">
        <v>48</v>
      </c>
      <c r="J2015" s="32">
        <v>34039905</v>
      </c>
      <c r="K2015" s="33">
        <f t="shared" si="357"/>
        <v>7136.4728450580205</v>
      </c>
      <c r="L2015" s="33">
        <v>34039905</v>
      </c>
      <c r="M2015" s="33">
        <v>0</v>
      </c>
      <c r="N2015" s="33">
        <v>0</v>
      </c>
      <c r="O2015" s="33">
        <v>0</v>
      </c>
      <c r="P2015" s="33">
        <f t="shared" si="358"/>
        <v>34039905</v>
      </c>
      <c r="Q2015" s="33">
        <f t="shared" si="359"/>
        <v>7136.4728450580205</v>
      </c>
      <c r="R2015" s="33">
        <f t="shared" si="360"/>
        <v>34039905</v>
      </c>
      <c r="S2015" s="33"/>
      <c r="T2015" s="30" t="str">
        <f t="shared" si="361"/>
        <v>COP</v>
      </c>
      <c r="U2015" s="33">
        <v>0</v>
      </c>
      <c r="V2015" s="33">
        <v>0</v>
      </c>
      <c r="W2015" s="33">
        <v>0</v>
      </c>
      <c r="X2015" s="33">
        <f t="shared" si="362"/>
        <v>34039905</v>
      </c>
      <c r="Y2015" s="33">
        <f t="shared" si="363"/>
        <v>7136.4728450580205</v>
      </c>
      <c r="Z2015" s="33">
        <f t="shared" si="364"/>
        <v>34039905</v>
      </c>
      <c r="AA2015" s="34">
        <f t="shared" si="365"/>
        <v>4.908378344217337E-05</v>
      </c>
      <c r="AB2015" s="33" t="s">
        <v>4987</v>
      </c>
      <c r="AC2015" s="35">
        <v>44960</v>
      </c>
      <c r="AD2015" s="33">
        <v>14</v>
      </c>
      <c r="AE2015" s="36">
        <f t="shared" si="366"/>
        <v>44974</v>
      </c>
    </row>
    <row r="2016" spans="2:31" ht="14.5" hidden="1">
      <c r="B2016" s="29" t="s">
        <v>1526</v>
      </c>
      <c r="C2016" s="30" t="str">
        <f t="shared" si="356"/>
        <v>(Proveedores estratégicos)</v>
      </c>
      <c r="D2016" s="30">
        <v>4</v>
      </c>
      <c r="E2016" s="30" t="s">
        <v>5189</v>
      </c>
      <c r="F2016" s="30" t="s">
        <v>5190</v>
      </c>
      <c r="G2016" s="30" t="s">
        <v>3909</v>
      </c>
      <c r="H2016" s="31" t="s">
        <v>2171</v>
      </c>
      <c r="I2016" s="31" t="s">
        <v>48</v>
      </c>
      <c r="J2016" s="32">
        <v>25958759</v>
      </c>
      <c r="K2016" s="33">
        <f t="shared" si="357"/>
        <v>5442.258980890384</v>
      </c>
      <c r="L2016" s="33">
        <v>25958759</v>
      </c>
      <c r="M2016" s="33">
        <v>0</v>
      </c>
      <c r="N2016" s="33">
        <v>0</v>
      </c>
      <c r="O2016" s="33">
        <v>0</v>
      </c>
      <c r="P2016" s="33">
        <f t="shared" si="358"/>
        <v>25958759</v>
      </c>
      <c r="Q2016" s="33">
        <f t="shared" si="359"/>
        <v>5442.258980890384</v>
      </c>
      <c r="R2016" s="33">
        <f t="shared" si="360"/>
        <v>25958759</v>
      </c>
      <c r="S2016" s="33"/>
      <c r="T2016" s="30" t="str">
        <f t="shared" si="361"/>
        <v>COP</v>
      </c>
      <c r="U2016" s="33">
        <v>0</v>
      </c>
      <c r="V2016" s="33">
        <v>0</v>
      </c>
      <c r="W2016" s="33">
        <v>0</v>
      </c>
      <c r="X2016" s="33">
        <f t="shared" si="362"/>
        <v>25958759</v>
      </c>
      <c r="Y2016" s="33">
        <f t="shared" si="363"/>
        <v>5442.258980890384</v>
      </c>
      <c r="Z2016" s="33">
        <f t="shared" si="364"/>
        <v>25958759</v>
      </c>
      <c r="AA2016" s="34">
        <f t="shared" si="365"/>
        <v>3.7431188635325772E-05</v>
      </c>
      <c r="AB2016" s="33" t="s">
        <v>4987</v>
      </c>
      <c r="AC2016" s="35">
        <v>44960</v>
      </c>
      <c r="AD2016" s="33">
        <v>14</v>
      </c>
      <c r="AE2016" s="36">
        <f t="shared" si="366"/>
        <v>44974</v>
      </c>
    </row>
    <row r="2017" spans="2:31" ht="14.5" hidden="1">
      <c r="B2017" s="29" t="s">
        <v>1526</v>
      </c>
      <c r="C2017" s="30" t="str">
        <f t="shared" si="356"/>
        <v>(Proveedores estratégicos)</v>
      </c>
      <c r="D2017" s="30">
        <v>4</v>
      </c>
      <c r="E2017" s="30" t="s">
        <v>5189</v>
      </c>
      <c r="F2017" s="30" t="s">
        <v>5190</v>
      </c>
      <c r="G2017" s="30" t="s">
        <v>3909</v>
      </c>
      <c r="H2017" s="31" t="s">
        <v>2172</v>
      </c>
      <c r="I2017" s="31" t="s">
        <v>48</v>
      </c>
      <c r="J2017" s="32">
        <v>267474590</v>
      </c>
      <c r="K2017" s="33">
        <f t="shared" si="357"/>
        <v>56076.10092560562</v>
      </c>
      <c r="L2017" s="33">
        <v>267474590</v>
      </c>
      <c r="M2017" s="33">
        <v>0</v>
      </c>
      <c r="N2017" s="33">
        <v>0</v>
      </c>
      <c r="O2017" s="33">
        <v>0</v>
      </c>
      <c r="P2017" s="33">
        <f t="shared" si="358"/>
        <v>267474590</v>
      </c>
      <c r="Q2017" s="33">
        <f t="shared" si="359"/>
        <v>56076.10092560562</v>
      </c>
      <c r="R2017" s="33">
        <f t="shared" si="360"/>
        <v>267474590</v>
      </c>
      <c r="S2017" s="38"/>
      <c r="T2017" s="30" t="str">
        <f t="shared" si="361"/>
        <v>COP</v>
      </c>
      <c r="U2017" s="33">
        <v>0</v>
      </c>
      <c r="V2017" s="33">
        <v>0</v>
      </c>
      <c r="W2017" s="33">
        <v>0</v>
      </c>
      <c r="X2017" s="33">
        <f t="shared" si="362"/>
        <v>267474590</v>
      </c>
      <c r="Y2017" s="33">
        <f t="shared" si="363"/>
        <v>56076.10092560562</v>
      </c>
      <c r="Z2017" s="33">
        <f t="shared" si="364"/>
        <v>267474590</v>
      </c>
      <c r="AA2017" s="34">
        <f t="shared" si="365"/>
        <v>0.0003856845326637695</v>
      </c>
      <c r="AB2017" s="33" t="s">
        <v>4987</v>
      </c>
      <c r="AC2017" s="35">
        <v>44960</v>
      </c>
      <c r="AD2017" s="33">
        <v>14</v>
      </c>
      <c r="AE2017" s="36">
        <f t="shared" si="366"/>
        <v>44974</v>
      </c>
    </row>
    <row r="2018" spans="2:31" ht="14.5" hidden="1">
      <c r="B2018" s="29" t="s">
        <v>1526</v>
      </c>
      <c r="C2018" s="30" t="str">
        <f t="shared" si="356"/>
        <v>(Proveedores estratégicos)</v>
      </c>
      <c r="D2018" s="30">
        <v>4</v>
      </c>
      <c r="E2018" s="30" t="s">
        <v>5189</v>
      </c>
      <c r="F2018" s="30" t="s">
        <v>5190</v>
      </c>
      <c r="G2018" s="30" t="s">
        <v>3909</v>
      </c>
      <c r="H2018" s="31" t="s">
        <v>2173</v>
      </c>
      <c r="I2018" s="31" t="s">
        <v>48</v>
      </c>
      <c r="J2018" s="32">
        <v>372028645</v>
      </c>
      <c r="K2018" s="33">
        <f t="shared" si="357"/>
        <v>77995.879325345653</v>
      </c>
      <c r="L2018" s="33">
        <v>372028645</v>
      </c>
      <c r="M2018" s="33">
        <v>0</v>
      </c>
      <c r="N2018" s="33">
        <v>0</v>
      </c>
      <c r="O2018" s="33">
        <v>0</v>
      </c>
      <c r="P2018" s="33">
        <f t="shared" si="358"/>
        <v>372028645</v>
      </c>
      <c r="Q2018" s="33">
        <f t="shared" si="359"/>
        <v>77995.879325345653</v>
      </c>
      <c r="R2018" s="33">
        <f t="shared" si="360"/>
        <v>372028645</v>
      </c>
      <c r="S2018" s="33"/>
      <c r="T2018" s="30" t="str">
        <f t="shared" si="361"/>
        <v>COP</v>
      </c>
      <c r="U2018" s="33">
        <v>0</v>
      </c>
      <c r="V2018" s="33">
        <v>0</v>
      </c>
      <c r="W2018" s="33">
        <v>0</v>
      </c>
      <c r="X2018" s="33">
        <f t="shared" si="362"/>
        <v>372028645</v>
      </c>
      <c r="Y2018" s="33">
        <f t="shared" si="363"/>
        <v>77995.879325345653</v>
      </c>
      <c r="Z2018" s="33">
        <f t="shared" si="364"/>
        <v>372028645</v>
      </c>
      <c r="AA2018" s="34">
        <f t="shared" si="365"/>
        <v>0.00053644607543602699</v>
      </c>
      <c r="AB2018" s="33" t="s">
        <v>4987</v>
      </c>
      <c r="AC2018" s="35">
        <v>44960</v>
      </c>
      <c r="AD2018" s="33">
        <v>14</v>
      </c>
      <c r="AE2018" s="36">
        <f t="shared" si="366"/>
        <v>44974</v>
      </c>
    </row>
    <row r="2019" spans="2:31" ht="14.5" hidden="1">
      <c r="B2019" s="29" t="s">
        <v>1526</v>
      </c>
      <c r="C2019" s="30" t="str">
        <f t="shared" si="356"/>
        <v>(Proveedores estratégicos)</v>
      </c>
      <c r="D2019" s="30">
        <v>4</v>
      </c>
      <c r="E2019" s="30" t="s">
        <v>5189</v>
      </c>
      <c r="F2019" s="30" t="s">
        <v>5190</v>
      </c>
      <c r="G2019" s="30" t="s">
        <v>3909</v>
      </c>
      <c r="H2019" s="31" t="s">
        <v>2174</v>
      </c>
      <c r="I2019" s="31" t="s">
        <v>48</v>
      </c>
      <c r="J2019" s="32">
        <v>406532679</v>
      </c>
      <c r="K2019" s="33">
        <f t="shared" si="357"/>
        <v>85229.656907449913</v>
      </c>
      <c r="L2019" s="33">
        <v>406532679</v>
      </c>
      <c r="M2019" s="33">
        <v>0</v>
      </c>
      <c r="N2019" s="33">
        <v>0</v>
      </c>
      <c r="O2019" s="33">
        <v>0</v>
      </c>
      <c r="P2019" s="33">
        <f t="shared" si="358"/>
        <v>406532679</v>
      </c>
      <c r="Q2019" s="33">
        <f t="shared" si="359"/>
        <v>85229.656907449913</v>
      </c>
      <c r="R2019" s="33">
        <f t="shared" si="360"/>
        <v>406532679</v>
      </c>
      <c r="S2019" s="33"/>
      <c r="T2019" s="30" t="str">
        <f t="shared" si="361"/>
        <v>COP</v>
      </c>
      <c r="U2019" s="33">
        <v>0</v>
      </c>
      <c r="V2019" s="33">
        <v>0</v>
      </c>
      <c r="W2019" s="33">
        <v>0</v>
      </c>
      <c r="X2019" s="33">
        <f t="shared" si="362"/>
        <v>406532679</v>
      </c>
      <c r="Y2019" s="33">
        <f t="shared" si="363"/>
        <v>85229.656907449913</v>
      </c>
      <c r="Z2019" s="33">
        <f t="shared" si="364"/>
        <v>406532679</v>
      </c>
      <c r="AA2019" s="34">
        <f t="shared" si="365"/>
        <v>0.00058619910890475699</v>
      </c>
      <c r="AB2019" s="33" t="s">
        <v>4987</v>
      </c>
      <c r="AC2019" s="35">
        <v>44960</v>
      </c>
      <c r="AD2019" s="33">
        <v>14</v>
      </c>
      <c r="AE2019" s="36">
        <f t="shared" si="366"/>
        <v>44974</v>
      </c>
    </row>
    <row r="2020" spans="2:31" ht="14.5" hidden="1">
      <c r="B2020" s="29" t="s">
        <v>1526</v>
      </c>
      <c r="C2020" s="30" t="str">
        <f t="shared" si="356"/>
        <v>(Proveedores estratégicos)</v>
      </c>
      <c r="D2020" s="30">
        <v>4</v>
      </c>
      <c r="E2020" s="30" t="s">
        <v>5189</v>
      </c>
      <c r="F2020" s="30" t="s">
        <v>5190</v>
      </c>
      <c r="G2020" s="30" t="s">
        <v>3909</v>
      </c>
      <c r="H2020" s="31" t="s">
        <v>2175</v>
      </c>
      <c r="I2020" s="31" t="s">
        <v>48</v>
      </c>
      <c r="J2020" s="32">
        <v>16379991</v>
      </c>
      <c r="K2020" s="33">
        <f t="shared" si="357"/>
        <v>3434.0683669297773</v>
      </c>
      <c r="L2020" s="33">
        <v>16379991</v>
      </c>
      <c r="M2020" s="33">
        <v>0</v>
      </c>
      <c r="N2020" s="33">
        <v>0</v>
      </c>
      <c r="O2020" s="33">
        <v>0</v>
      </c>
      <c r="P2020" s="33">
        <f t="shared" si="358"/>
        <v>16379991</v>
      </c>
      <c r="Q2020" s="33">
        <f t="shared" si="359"/>
        <v>3434.0683669297773</v>
      </c>
      <c r="R2020" s="33">
        <f t="shared" si="360"/>
        <v>16379991</v>
      </c>
      <c r="S2020" s="33"/>
      <c r="T2020" s="30" t="str">
        <f t="shared" si="361"/>
        <v>COP</v>
      </c>
      <c r="U2020" s="33">
        <v>0</v>
      </c>
      <c r="V2020" s="33">
        <v>0</v>
      </c>
      <c r="W2020" s="33">
        <v>0</v>
      </c>
      <c r="X2020" s="33">
        <f t="shared" si="362"/>
        <v>16379991</v>
      </c>
      <c r="Y2020" s="33">
        <f t="shared" si="363"/>
        <v>3434.0683669297773</v>
      </c>
      <c r="Z2020" s="33">
        <f t="shared" si="364"/>
        <v>16379991</v>
      </c>
      <c r="AA2020" s="34">
        <f t="shared" si="365"/>
        <v>2.3619100318545214E-05</v>
      </c>
      <c r="AB2020" s="33" t="s">
        <v>4987</v>
      </c>
      <c r="AC2020" s="35">
        <v>44960</v>
      </c>
      <c r="AD2020" s="33">
        <v>14</v>
      </c>
      <c r="AE2020" s="36">
        <f t="shared" si="366"/>
        <v>44974</v>
      </c>
    </row>
    <row r="2021" spans="2:31" ht="14.5" hidden="1">
      <c r="B2021" s="29" t="s">
        <v>1526</v>
      </c>
      <c r="C2021" s="30" t="str">
        <f t="shared" si="356"/>
        <v>(Proveedores estratégicos)</v>
      </c>
      <c r="D2021" s="30">
        <v>4</v>
      </c>
      <c r="E2021" s="30" t="s">
        <v>5189</v>
      </c>
      <c r="F2021" s="30" t="s">
        <v>5190</v>
      </c>
      <c r="G2021" s="30" t="s">
        <v>3909</v>
      </c>
      <c r="H2021" s="31" t="s">
        <v>2176</v>
      </c>
      <c r="I2021" s="31" t="s">
        <v>48</v>
      </c>
      <c r="J2021" s="32">
        <v>30255363</v>
      </c>
      <c r="K2021" s="33">
        <f t="shared" si="357"/>
        <v>6343.0428629831122</v>
      </c>
      <c r="L2021" s="33">
        <v>30255363</v>
      </c>
      <c r="M2021" s="33">
        <v>0</v>
      </c>
      <c r="N2021" s="33">
        <v>0</v>
      </c>
      <c r="O2021" s="33">
        <v>0</v>
      </c>
      <c r="P2021" s="33">
        <f t="shared" si="358"/>
        <v>30255363</v>
      </c>
      <c r="Q2021" s="33">
        <f t="shared" si="359"/>
        <v>6343.0428629831122</v>
      </c>
      <c r="R2021" s="33">
        <f t="shared" si="360"/>
        <v>30255363</v>
      </c>
      <c r="S2021" s="33"/>
      <c r="T2021" s="30" t="str">
        <f t="shared" si="361"/>
        <v>COP</v>
      </c>
      <c r="U2021" s="33">
        <v>0</v>
      </c>
      <c r="V2021" s="33">
        <v>0</v>
      </c>
      <c r="W2021" s="33">
        <v>0</v>
      </c>
      <c r="X2021" s="33">
        <f t="shared" si="362"/>
        <v>30255363</v>
      </c>
      <c r="Y2021" s="33">
        <f t="shared" si="363"/>
        <v>6343.0428629831122</v>
      </c>
      <c r="Z2021" s="33">
        <f t="shared" si="364"/>
        <v>30255363</v>
      </c>
      <c r="AA2021" s="34">
        <f t="shared" si="365"/>
        <v>4.3626669506167681E-05</v>
      </c>
      <c r="AB2021" s="33" t="s">
        <v>4987</v>
      </c>
      <c r="AC2021" s="35">
        <v>44960</v>
      </c>
      <c r="AD2021" s="33">
        <v>14</v>
      </c>
      <c r="AE2021" s="36">
        <f t="shared" si="366"/>
        <v>44974</v>
      </c>
    </row>
    <row r="2022" spans="2:31" ht="14.5" hidden="1">
      <c r="B2022" s="29" t="s">
        <v>1526</v>
      </c>
      <c r="C2022" s="30" t="str">
        <f t="shared" si="356"/>
        <v>(Proveedores estratégicos)</v>
      </c>
      <c r="D2022" s="30">
        <v>4</v>
      </c>
      <c r="E2022" s="30" t="s">
        <v>5189</v>
      </c>
      <c r="F2022" s="30" t="s">
        <v>5190</v>
      </c>
      <c r="G2022" s="30" t="s">
        <v>3909</v>
      </c>
      <c r="H2022" s="31" t="s">
        <v>2177</v>
      </c>
      <c r="I2022" s="31" t="s">
        <v>48</v>
      </c>
      <c r="J2022" s="32">
        <v>34982128</v>
      </c>
      <c r="K2022" s="33">
        <f t="shared" si="357"/>
        <v>7334.0100841745543</v>
      </c>
      <c r="L2022" s="33">
        <v>34982128</v>
      </c>
      <c r="M2022" s="33">
        <v>0</v>
      </c>
      <c r="N2022" s="33">
        <v>0</v>
      </c>
      <c r="O2022" s="33">
        <v>0</v>
      </c>
      <c r="P2022" s="33">
        <f t="shared" si="358"/>
        <v>34982128</v>
      </c>
      <c r="Q2022" s="33">
        <f t="shared" si="359"/>
        <v>7334.0100841745543</v>
      </c>
      <c r="R2022" s="33">
        <f t="shared" si="360"/>
        <v>34982128</v>
      </c>
      <c r="S2022" s="33"/>
      <c r="T2022" s="30" t="str">
        <f t="shared" si="361"/>
        <v>COP</v>
      </c>
      <c r="U2022" s="33">
        <v>0</v>
      </c>
      <c r="V2022" s="33">
        <v>0</v>
      </c>
      <c r="W2022" s="33">
        <v>0</v>
      </c>
      <c r="X2022" s="33">
        <f t="shared" si="362"/>
        <v>34982128</v>
      </c>
      <c r="Y2022" s="33">
        <f t="shared" si="363"/>
        <v>7334.0100841745543</v>
      </c>
      <c r="Z2022" s="33">
        <f t="shared" si="364"/>
        <v>34982128</v>
      </c>
      <c r="AA2022" s="34">
        <f t="shared" si="365"/>
        <v>5.04424203034171E-05</v>
      </c>
      <c r="AB2022" s="33" t="s">
        <v>4987</v>
      </c>
      <c r="AC2022" s="35">
        <v>44960</v>
      </c>
      <c r="AD2022" s="33">
        <v>14</v>
      </c>
      <c r="AE2022" s="36">
        <f t="shared" si="366"/>
        <v>44974</v>
      </c>
    </row>
    <row r="2023" spans="2:31" ht="14.5" hidden="1">
      <c r="B2023" s="29" t="s">
        <v>1526</v>
      </c>
      <c r="C2023" s="30" t="str">
        <f t="shared" si="356"/>
        <v>(Proveedores estratégicos)</v>
      </c>
      <c r="D2023" s="30">
        <v>4</v>
      </c>
      <c r="E2023" s="30" t="s">
        <v>5189</v>
      </c>
      <c r="F2023" s="30" t="s">
        <v>5190</v>
      </c>
      <c r="G2023" s="30" t="s">
        <v>3909</v>
      </c>
      <c r="H2023" s="31" t="s">
        <v>2178</v>
      </c>
      <c r="I2023" s="31" t="s">
        <v>48</v>
      </c>
      <c r="J2023" s="32">
        <v>49622909</v>
      </c>
      <c r="K2023" s="33">
        <f t="shared" si="357"/>
        <v>10403.45272912146</v>
      </c>
      <c r="L2023" s="33">
        <v>49622909</v>
      </c>
      <c r="M2023" s="33">
        <v>0</v>
      </c>
      <c r="N2023" s="33">
        <v>0</v>
      </c>
      <c r="O2023" s="33">
        <v>0</v>
      </c>
      <c r="P2023" s="33">
        <f t="shared" si="358"/>
        <v>49622909</v>
      </c>
      <c r="Q2023" s="33">
        <f t="shared" si="359"/>
        <v>10403.45272912146</v>
      </c>
      <c r="R2023" s="33">
        <f t="shared" si="360"/>
        <v>49622909</v>
      </c>
      <c r="S2023" s="33"/>
      <c r="T2023" s="30" t="str">
        <f t="shared" si="361"/>
        <v>COP</v>
      </c>
      <c r="U2023" s="33">
        <v>0</v>
      </c>
      <c r="V2023" s="33">
        <v>0</v>
      </c>
      <c r="W2023" s="33">
        <v>0</v>
      </c>
      <c r="X2023" s="33">
        <f t="shared" si="362"/>
        <v>49622909</v>
      </c>
      <c r="Y2023" s="33">
        <f t="shared" si="363"/>
        <v>10403.45272912146</v>
      </c>
      <c r="Z2023" s="33">
        <f t="shared" si="364"/>
        <v>49622909</v>
      </c>
      <c r="AA2023" s="34">
        <f t="shared" si="365"/>
        <v>7.1553669704033424E-05</v>
      </c>
      <c r="AB2023" s="33" t="s">
        <v>4987</v>
      </c>
      <c r="AC2023" s="35">
        <v>44962</v>
      </c>
      <c r="AD2023" s="33">
        <v>14</v>
      </c>
      <c r="AE2023" s="36">
        <f t="shared" si="366"/>
        <v>44976</v>
      </c>
    </row>
    <row r="2024" spans="2:31" ht="14.5" hidden="1">
      <c r="B2024" s="29" t="s">
        <v>1526</v>
      </c>
      <c r="C2024" s="30" t="str">
        <f t="shared" si="356"/>
        <v>(Proveedores estratégicos)</v>
      </c>
      <c r="D2024" s="30">
        <v>4</v>
      </c>
      <c r="E2024" s="30" t="s">
        <v>5189</v>
      </c>
      <c r="F2024" s="30" t="s">
        <v>5190</v>
      </c>
      <c r="G2024" s="30" t="s">
        <v>3909</v>
      </c>
      <c r="H2024" s="31" t="s">
        <v>2179</v>
      </c>
      <c r="I2024" s="31" t="s">
        <v>48</v>
      </c>
      <c r="J2024" s="32">
        <v>451291884</v>
      </c>
      <c r="K2024" s="33">
        <f t="shared" si="357"/>
        <v>94613.433126827877</v>
      </c>
      <c r="L2024" s="33">
        <v>451291884</v>
      </c>
      <c r="M2024" s="33">
        <v>0</v>
      </c>
      <c r="N2024" s="33">
        <v>0</v>
      </c>
      <c r="O2024" s="33">
        <v>0</v>
      </c>
      <c r="P2024" s="33">
        <f t="shared" si="358"/>
        <v>451291884</v>
      </c>
      <c r="Q2024" s="33">
        <f t="shared" si="359"/>
        <v>94613.433126827877</v>
      </c>
      <c r="R2024" s="33">
        <f t="shared" si="360"/>
        <v>451291884</v>
      </c>
      <c r="S2024" s="33"/>
      <c r="T2024" s="30" t="str">
        <f t="shared" si="361"/>
        <v>COP</v>
      </c>
      <c r="U2024" s="33">
        <v>0</v>
      </c>
      <c r="V2024" s="33">
        <v>0</v>
      </c>
      <c r="W2024" s="33">
        <v>0</v>
      </c>
      <c r="X2024" s="33">
        <f t="shared" si="362"/>
        <v>451291884</v>
      </c>
      <c r="Y2024" s="33">
        <f t="shared" si="363"/>
        <v>94613.433126827877</v>
      </c>
      <c r="Z2024" s="33">
        <f t="shared" si="364"/>
        <v>451291884</v>
      </c>
      <c r="AA2024" s="34">
        <f t="shared" si="365"/>
        <v>0.00065073956885209944</v>
      </c>
      <c r="AB2024" s="33" t="s">
        <v>4987</v>
      </c>
      <c r="AC2024" s="35">
        <v>44962</v>
      </c>
      <c r="AD2024" s="33">
        <v>14</v>
      </c>
      <c r="AE2024" s="36">
        <f t="shared" si="366"/>
        <v>44976</v>
      </c>
    </row>
    <row r="2025" spans="2:31" ht="14.5" hidden="1">
      <c r="B2025" s="29" t="s">
        <v>1526</v>
      </c>
      <c r="C2025" s="30" t="str">
        <f t="shared" si="356"/>
        <v>(Proveedores estratégicos)</v>
      </c>
      <c r="D2025" s="30">
        <v>4</v>
      </c>
      <c r="E2025" s="30" t="s">
        <v>5189</v>
      </c>
      <c r="F2025" s="30" t="s">
        <v>5190</v>
      </c>
      <c r="G2025" s="30" t="s">
        <v>3909</v>
      </c>
      <c r="H2025" s="31" t="s">
        <v>2180</v>
      </c>
      <c r="I2025" s="31" t="s">
        <v>48</v>
      </c>
      <c r="J2025" s="32">
        <v>62129136</v>
      </c>
      <c r="K2025" s="33">
        <f t="shared" si="357"/>
        <v>13025.385703952954</v>
      </c>
      <c r="L2025" s="33">
        <v>62129136</v>
      </c>
      <c r="M2025" s="33">
        <v>0</v>
      </c>
      <c r="N2025" s="33">
        <v>0</v>
      </c>
      <c r="O2025" s="33">
        <v>0</v>
      </c>
      <c r="P2025" s="33">
        <f t="shared" si="358"/>
        <v>62129136</v>
      </c>
      <c r="Q2025" s="33">
        <f t="shared" si="359"/>
        <v>13025.385703952954</v>
      </c>
      <c r="R2025" s="33">
        <f t="shared" si="360"/>
        <v>62129136</v>
      </c>
      <c r="S2025" s="33"/>
      <c r="T2025" s="30" t="str">
        <f t="shared" si="361"/>
        <v>COP</v>
      </c>
      <c r="U2025" s="33">
        <v>0</v>
      </c>
      <c r="V2025" s="33">
        <v>0</v>
      </c>
      <c r="W2025" s="33">
        <v>0</v>
      </c>
      <c r="X2025" s="33">
        <f t="shared" si="362"/>
        <v>62129136</v>
      </c>
      <c r="Y2025" s="33">
        <f t="shared" si="363"/>
        <v>13025.385703952954</v>
      </c>
      <c r="Z2025" s="33">
        <f t="shared" si="364"/>
        <v>62129136</v>
      </c>
      <c r="AA2025" s="34">
        <f t="shared" si="365"/>
        <v>8.9587002574576438E-05</v>
      </c>
      <c r="AB2025" s="33" t="s">
        <v>4987</v>
      </c>
      <c r="AC2025" s="35">
        <v>44963</v>
      </c>
      <c r="AD2025" s="33">
        <v>14</v>
      </c>
      <c r="AE2025" s="36">
        <f t="shared" si="366"/>
        <v>44977</v>
      </c>
    </row>
    <row r="2026" spans="2:31" ht="14.5" hidden="1">
      <c r="B2026" s="29" t="s">
        <v>1526</v>
      </c>
      <c r="C2026" s="30" t="str">
        <f t="shared" si="356"/>
        <v>(Proveedores estratégicos)</v>
      </c>
      <c r="D2026" s="30">
        <v>4</v>
      </c>
      <c r="E2026" s="30" t="s">
        <v>5189</v>
      </c>
      <c r="F2026" s="30" t="s">
        <v>5190</v>
      </c>
      <c r="G2026" s="30" t="s">
        <v>3909</v>
      </c>
      <c r="H2026" s="31" t="s">
        <v>2181</v>
      </c>
      <c r="I2026" s="31" t="s">
        <v>48</v>
      </c>
      <c r="J2026" s="32">
        <v>23072047</v>
      </c>
      <c r="K2026" s="33">
        <f t="shared" si="357"/>
        <v>4837.0592366636265</v>
      </c>
      <c r="L2026" s="33">
        <v>23072047</v>
      </c>
      <c r="M2026" s="33">
        <v>0</v>
      </c>
      <c r="N2026" s="33">
        <v>0</v>
      </c>
      <c r="O2026" s="33">
        <v>0</v>
      </c>
      <c r="P2026" s="33">
        <f t="shared" si="358"/>
        <v>23072047</v>
      </c>
      <c r="Q2026" s="33">
        <f t="shared" si="359"/>
        <v>4837.0592366636265</v>
      </c>
      <c r="R2026" s="33">
        <f t="shared" si="360"/>
        <v>23072047</v>
      </c>
      <c r="S2026" s="33"/>
      <c r="T2026" s="30" t="str">
        <f t="shared" si="361"/>
        <v>COP</v>
      </c>
      <c r="U2026" s="33">
        <v>0</v>
      </c>
      <c r="V2026" s="33">
        <v>0</v>
      </c>
      <c r="W2026" s="33">
        <v>0</v>
      </c>
      <c r="X2026" s="33">
        <f t="shared" si="362"/>
        <v>23072047</v>
      </c>
      <c r="Y2026" s="33">
        <f t="shared" si="363"/>
        <v>4837.0592366636265</v>
      </c>
      <c r="Z2026" s="33">
        <f t="shared" si="364"/>
        <v>23072047</v>
      </c>
      <c r="AA2026" s="34">
        <f t="shared" si="365"/>
        <v>3.3268699149296854E-05</v>
      </c>
      <c r="AB2026" s="33" t="s">
        <v>4987</v>
      </c>
      <c r="AC2026" s="35">
        <v>44963</v>
      </c>
      <c r="AD2026" s="33">
        <v>14</v>
      </c>
      <c r="AE2026" s="36">
        <f t="shared" si="366"/>
        <v>44977</v>
      </c>
    </row>
    <row r="2027" spans="2:31" ht="14.5" hidden="1">
      <c r="B2027" s="29" t="s">
        <v>1526</v>
      </c>
      <c r="C2027" s="30" t="str">
        <f t="shared" si="356"/>
        <v>(Proveedores estratégicos)</v>
      </c>
      <c r="D2027" s="30">
        <v>4</v>
      </c>
      <c r="E2027" s="30" t="s">
        <v>5189</v>
      </c>
      <c r="F2027" s="30" t="s">
        <v>5190</v>
      </c>
      <c r="G2027" s="30" t="s">
        <v>3909</v>
      </c>
      <c r="H2027" s="31" t="s">
        <v>2182</v>
      </c>
      <c r="I2027" s="31" t="s">
        <v>48</v>
      </c>
      <c r="J2027" s="32">
        <v>197964385</v>
      </c>
      <c r="K2027" s="33">
        <f t="shared" si="357"/>
        <v>41503.272639600822</v>
      </c>
      <c r="L2027" s="33">
        <v>197964385</v>
      </c>
      <c r="M2027" s="33">
        <v>0</v>
      </c>
      <c r="N2027" s="33">
        <v>0</v>
      </c>
      <c r="O2027" s="33">
        <v>0</v>
      </c>
      <c r="P2027" s="33">
        <f t="shared" si="358"/>
        <v>197964385</v>
      </c>
      <c r="Q2027" s="33">
        <f t="shared" si="359"/>
        <v>41503.272639600822</v>
      </c>
      <c r="R2027" s="33">
        <f t="shared" si="360"/>
        <v>197964385</v>
      </c>
      <c r="S2027" s="33"/>
      <c r="T2027" s="30" t="str">
        <f t="shared" si="361"/>
        <v>COP</v>
      </c>
      <c r="U2027" s="33">
        <v>0</v>
      </c>
      <c r="V2027" s="33">
        <v>0</v>
      </c>
      <c r="W2027" s="33">
        <v>0</v>
      </c>
      <c r="X2027" s="33">
        <f t="shared" si="362"/>
        <v>197964385</v>
      </c>
      <c r="Y2027" s="33">
        <f t="shared" si="363"/>
        <v>41503.272639600822</v>
      </c>
      <c r="Z2027" s="33">
        <f t="shared" si="364"/>
        <v>197964385</v>
      </c>
      <c r="AA2027" s="34">
        <f t="shared" si="365"/>
        <v>0.000285454410128437</v>
      </c>
      <c r="AB2027" s="33" t="s">
        <v>4987</v>
      </c>
      <c r="AC2027" s="35">
        <v>44963</v>
      </c>
      <c r="AD2027" s="33">
        <v>14</v>
      </c>
      <c r="AE2027" s="36">
        <f t="shared" si="366"/>
        <v>44977</v>
      </c>
    </row>
    <row r="2028" spans="2:31" ht="14.5" hidden="1">
      <c r="B2028" s="29" t="s">
        <v>1526</v>
      </c>
      <c r="C2028" s="30" t="str">
        <f t="shared" si="356"/>
        <v>(Proveedores estratégicos)</v>
      </c>
      <c r="D2028" s="30">
        <v>4</v>
      </c>
      <c r="E2028" s="30" t="s">
        <v>5189</v>
      </c>
      <c r="F2028" s="30" t="s">
        <v>5190</v>
      </c>
      <c r="G2028" s="30" t="s">
        <v>3909</v>
      </c>
      <c r="H2028" s="31" t="s">
        <v>2183</v>
      </c>
      <c r="I2028" s="31" t="s">
        <v>48</v>
      </c>
      <c r="J2028" s="32">
        <v>294465821</v>
      </c>
      <c r="K2028" s="33">
        <f t="shared" si="357"/>
        <v>61734.817866389923</v>
      </c>
      <c r="L2028" s="33">
        <v>294465821</v>
      </c>
      <c r="M2028" s="33">
        <v>0</v>
      </c>
      <c r="N2028" s="33">
        <v>0</v>
      </c>
      <c r="O2028" s="33">
        <v>0</v>
      </c>
      <c r="P2028" s="33">
        <f t="shared" si="358"/>
        <v>294465821</v>
      </c>
      <c r="Q2028" s="33">
        <f t="shared" si="359"/>
        <v>61734.817866389923</v>
      </c>
      <c r="R2028" s="33">
        <f t="shared" si="360"/>
        <v>294465821</v>
      </c>
      <c r="S2028" s="33"/>
      <c r="T2028" s="30" t="str">
        <f t="shared" si="361"/>
        <v>COP</v>
      </c>
      <c r="U2028" s="33">
        <v>0</v>
      </c>
      <c r="V2028" s="33">
        <v>0</v>
      </c>
      <c r="W2028" s="33">
        <v>0</v>
      </c>
      <c r="X2028" s="33">
        <f t="shared" si="362"/>
        <v>294465821</v>
      </c>
      <c r="Y2028" s="33">
        <f t="shared" si="363"/>
        <v>61734.817866389923</v>
      </c>
      <c r="Z2028" s="33">
        <f t="shared" si="364"/>
        <v>294465821</v>
      </c>
      <c r="AA2028" s="34">
        <f t="shared" si="365"/>
        <v>0.00042460449255324849</v>
      </c>
      <c r="AB2028" s="33" t="s">
        <v>4987</v>
      </c>
      <c r="AC2028" s="35">
        <v>44963</v>
      </c>
      <c r="AD2028" s="33">
        <v>14</v>
      </c>
      <c r="AE2028" s="36">
        <f t="shared" si="366"/>
        <v>44977</v>
      </c>
    </row>
    <row r="2029" spans="2:31" ht="14.5" hidden="1">
      <c r="B2029" s="29" t="s">
        <v>1526</v>
      </c>
      <c r="C2029" s="30" t="str">
        <f t="shared" si="356"/>
        <v>(Proveedores estratégicos)</v>
      </c>
      <c r="D2029" s="30">
        <v>4</v>
      </c>
      <c r="E2029" s="30" t="s">
        <v>5189</v>
      </c>
      <c r="F2029" s="30" t="s">
        <v>5190</v>
      </c>
      <c r="G2029" s="30" t="s">
        <v>3909</v>
      </c>
      <c r="H2029" s="31" t="s">
        <v>2184</v>
      </c>
      <c r="I2029" s="31" t="s">
        <v>48</v>
      </c>
      <c r="J2029" s="32">
        <v>23074440</v>
      </c>
      <c r="K2029" s="33">
        <f t="shared" si="357"/>
        <v>4837.5609295889808</v>
      </c>
      <c r="L2029" s="33">
        <v>23074440</v>
      </c>
      <c r="M2029" s="33">
        <v>0</v>
      </c>
      <c r="N2029" s="33">
        <v>0</v>
      </c>
      <c r="O2029" s="33">
        <v>0</v>
      </c>
      <c r="P2029" s="33">
        <f t="shared" si="358"/>
        <v>23074440</v>
      </c>
      <c r="Q2029" s="33">
        <f t="shared" si="359"/>
        <v>4837.5609295889808</v>
      </c>
      <c r="R2029" s="33">
        <f t="shared" si="360"/>
        <v>23074440</v>
      </c>
      <c r="S2029" s="33"/>
      <c r="T2029" s="30" t="str">
        <f t="shared" si="361"/>
        <v>COP</v>
      </c>
      <c r="U2029" s="33">
        <v>0</v>
      </c>
      <c r="V2029" s="33">
        <v>0</v>
      </c>
      <c r="W2029" s="33">
        <v>0</v>
      </c>
      <c r="X2029" s="33">
        <f t="shared" si="362"/>
        <v>23074440</v>
      </c>
      <c r="Y2029" s="33">
        <f t="shared" si="363"/>
        <v>4837.5609295889808</v>
      </c>
      <c r="Z2029" s="33">
        <f t="shared" si="364"/>
        <v>23074440</v>
      </c>
      <c r="AA2029" s="34">
        <f t="shared" si="365"/>
        <v>3.3272149731599511E-05</v>
      </c>
      <c r="AB2029" s="33" t="s">
        <v>4987</v>
      </c>
      <c r="AC2029" s="35">
        <v>44963</v>
      </c>
      <c r="AD2029" s="33">
        <v>14</v>
      </c>
      <c r="AE2029" s="36">
        <f t="shared" si="366"/>
        <v>44977</v>
      </c>
    </row>
    <row r="2030" spans="2:31" ht="14.5" hidden="1">
      <c r="B2030" s="29" t="s">
        <v>1526</v>
      </c>
      <c r="C2030" s="30" t="str">
        <f t="shared" si="356"/>
        <v>(Proveedores estratégicos)</v>
      </c>
      <c r="D2030" s="30">
        <v>4</v>
      </c>
      <c r="E2030" s="30" t="s">
        <v>5189</v>
      </c>
      <c r="F2030" s="30" t="s">
        <v>5190</v>
      </c>
      <c r="G2030" s="30" t="s">
        <v>3909</v>
      </c>
      <c r="H2030" s="31" t="s">
        <v>2185</v>
      </c>
      <c r="I2030" s="31" t="s">
        <v>48</v>
      </c>
      <c r="J2030" s="32">
        <v>40772078</v>
      </c>
      <c r="K2030" s="33">
        <f t="shared" si="357"/>
        <v>8547.8742518108538</v>
      </c>
      <c r="L2030" s="33">
        <v>40772078</v>
      </c>
      <c r="M2030" s="33">
        <v>0</v>
      </c>
      <c r="N2030" s="33">
        <v>0</v>
      </c>
      <c r="O2030" s="33">
        <v>0</v>
      </c>
      <c r="P2030" s="33">
        <f t="shared" si="358"/>
        <v>40772078</v>
      </c>
      <c r="Q2030" s="33">
        <f t="shared" si="359"/>
        <v>8547.8742518108538</v>
      </c>
      <c r="R2030" s="33">
        <f t="shared" si="360"/>
        <v>40772078</v>
      </c>
      <c r="S2030" s="33"/>
      <c r="T2030" s="30" t="str">
        <f t="shared" si="361"/>
        <v>COP</v>
      </c>
      <c r="U2030" s="33">
        <v>0</v>
      </c>
      <c r="V2030" s="33">
        <v>0</v>
      </c>
      <c r="W2030" s="33">
        <v>0</v>
      </c>
      <c r="X2030" s="33">
        <f t="shared" si="362"/>
        <v>40772078</v>
      </c>
      <c r="Y2030" s="33">
        <f t="shared" si="363"/>
        <v>8547.8742518108538</v>
      </c>
      <c r="Z2030" s="33">
        <f t="shared" si="364"/>
        <v>40772078</v>
      </c>
      <c r="AA2030" s="34">
        <f t="shared" si="365"/>
        <v>5.8791228913224083E-05</v>
      </c>
      <c r="AB2030" s="33" t="s">
        <v>4987</v>
      </c>
      <c r="AC2030" s="35">
        <v>44963</v>
      </c>
      <c r="AD2030" s="33">
        <v>14</v>
      </c>
      <c r="AE2030" s="36">
        <f t="shared" si="366"/>
        <v>44977</v>
      </c>
    </row>
    <row r="2031" spans="2:31" ht="14.5" hidden="1">
      <c r="B2031" s="29" t="s">
        <v>1526</v>
      </c>
      <c r="C2031" s="30" t="str">
        <f t="shared" si="356"/>
        <v>(Proveedores estratégicos)</v>
      </c>
      <c r="D2031" s="30">
        <v>4</v>
      </c>
      <c r="E2031" s="30" t="s">
        <v>5189</v>
      </c>
      <c r="F2031" s="30" t="s">
        <v>5190</v>
      </c>
      <c r="G2031" s="30" t="s">
        <v>3909</v>
      </c>
      <c r="H2031" s="31" t="s">
        <v>2186</v>
      </c>
      <c r="I2031" s="31" t="s">
        <v>48</v>
      </c>
      <c r="J2031" s="32">
        <v>28421768</v>
      </c>
      <c r="K2031" s="33">
        <f t="shared" si="357"/>
        <v>5958.629307001268</v>
      </c>
      <c r="L2031" s="33">
        <v>28421768</v>
      </c>
      <c r="M2031" s="33">
        <v>0</v>
      </c>
      <c r="N2031" s="33">
        <v>0</v>
      </c>
      <c r="O2031" s="33">
        <v>0</v>
      </c>
      <c r="P2031" s="33">
        <f t="shared" si="358"/>
        <v>28421768</v>
      </c>
      <c r="Q2031" s="33">
        <f t="shared" si="359"/>
        <v>5958.629307001268</v>
      </c>
      <c r="R2031" s="33">
        <f t="shared" si="360"/>
        <v>28421768</v>
      </c>
      <c r="S2031" s="33"/>
      <c r="T2031" s="30" t="str">
        <f t="shared" si="361"/>
        <v>COP</v>
      </c>
      <c r="U2031" s="33">
        <v>0</v>
      </c>
      <c r="V2031" s="33">
        <v>0</v>
      </c>
      <c r="W2031" s="33">
        <v>0</v>
      </c>
      <c r="X2031" s="33">
        <f t="shared" si="362"/>
        <v>28421768</v>
      </c>
      <c r="Y2031" s="33">
        <f t="shared" si="363"/>
        <v>5958.629307001268</v>
      </c>
      <c r="Z2031" s="33">
        <f t="shared" si="364"/>
        <v>28421768</v>
      </c>
      <c r="AA2031" s="34">
        <f t="shared" si="365"/>
        <v>4.0982720297124594E-05</v>
      </c>
      <c r="AB2031" s="33" t="s">
        <v>4987</v>
      </c>
      <c r="AC2031" s="35">
        <v>44963</v>
      </c>
      <c r="AD2031" s="33">
        <v>14</v>
      </c>
      <c r="AE2031" s="36">
        <f t="shared" si="366"/>
        <v>44977</v>
      </c>
    </row>
    <row r="2032" spans="2:31" ht="14.5" hidden="1">
      <c r="B2032" s="29" t="s">
        <v>1526</v>
      </c>
      <c r="C2032" s="30" t="str">
        <f t="shared" si="356"/>
        <v>(Proveedores estratégicos)</v>
      </c>
      <c r="D2032" s="30">
        <v>4</v>
      </c>
      <c r="E2032" s="30" t="s">
        <v>5189</v>
      </c>
      <c r="F2032" s="30" t="s">
        <v>5190</v>
      </c>
      <c r="G2032" s="30" t="s">
        <v>3909</v>
      </c>
      <c r="H2032" s="31" t="s">
        <v>2187</v>
      </c>
      <c r="I2032" s="31" t="s">
        <v>48</v>
      </c>
      <c r="J2032" s="32">
        <v>190085995</v>
      </c>
      <c r="K2032" s="33">
        <f t="shared" si="357"/>
        <v>39851.56661110936</v>
      </c>
      <c r="L2032" s="33">
        <v>190085995</v>
      </c>
      <c r="M2032" s="33">
        <v>0</v>
      </c>
      <c r="N2032" s="33">
        <v>0</v>
      </c>
      <c r="O2032" s="33">
        <v>0</v>
      </c>
      <c r="P2032" s="33">
        <f t="shared" si="358"/>
        <v>190085995</v>
      </c>
      <c r="Q2032" s="33">
        <f t="shared" si="359"/>
        <v>39851.56661110936</v>
      </c>
      <c r="R2032" s="33">
        <f t="shared" si="360"/>
        <v>190085995</v>
      </c>
      <c r="S2032" s="33"/>
      <c r="T2032" s="30" t="str">
        <f t="shared" si="361"/>
        <v>COP</v>
      </c>
      <c r="U2032" s="33">
        <v>0</v>
      </c>
      <c r="V2032" s="33">
        <v>0</v>
      </c>
      <c r="W2032" s="33">
        <v>0</v>
      </c>
      <c r="X2032" s="33">
        <f t="shared" si="362"/>
        <v>190085995</v>
      </c>
      <c r="Y2032" s="33">
        <f t="shared" si="363"/>
        <v>39851.56661110936</v>
      </c>
      <c r="Z2032" s="33">
        <f t="shared" si="364"/>
        <v>190085995</v>
      </c>
      <c r="AA2032" s="34">
        <f t="shared" si="365"/>
        <v>0.00027409417899286291</v>
      </c>
      <c r="AB2032" s="33" t="s">
        <v>4987</v>
      </c>
      <c r="AC2032" s="35">
        <v>44963</v>
      </c>
      <c r="AD2032" s="33">
        <v>14</v>
      </c>
      <c r="AE2032" s="36">
        <f t="shared" si="366"/>
        <v>44977</v>
      </c>
    </row>
    <row r="2033" spans="2:31" ht="14.5" hidden="1">
      <c r="B2033" s="29" t="s">
        <v>1526</v>
      </c>
      <c r="C2033" s="30" t="str">
        <f t="shared" si="356"/>
        <v>(Proveedores estratégicos)</v>
      </c>
      <c r="D2033" s="30">
        <v>4</v>
      </c>
      <c r="E2033" s="30" t="s">
        <v>5189</v>
      </c>
      <c r="F2033" s="30" t="s">
        <v>5190</v>
      </c>
      <c r="G2033" s="30" t="s">
        <v>3909</v>
      </c>
      <c r="H2033" s="31" t="s">
        <v>2188</v>
      </c>
      <c r="I2033" s="31" t="s">
        <v>48</v>
      </c>
      <c r="J2033" s="32">
        <v>67936628</v>
      </c>
      <c r="K2033" s="33">
        <f t="shared" si="357"/>
        <v>14242.927555373857</v>
      </c>
      <c r="L2033" s="33">
        <v>67936628</v>
      </c>
      <c r="M2033" s="33">
        <v>0</v>
      </c>
      <c r="N2033" s="33">
        <v>0</v>
      </c>
      <c r="O2033" s="33">
        <v>0</v>
      </c>
      <c r="P2033" s="33">
        <f t="shared" si="358"/>
        <v>67936628</v>
      </c>
      <c r="Q2033" s="33">
        <f t="shared" si="359"/>
        <v>14242.927555373857</v>
      </c>
      <c r="R2033" s="33">
        <f t="shared" si="360"/>
        <v>67936628</v>
      </c>
      <c r="S2033" s="33"/>
      <c r="T2033" s="30" t="str">
        <f t="shared" si="361"/>
        <v>COP</v>
      </c>
      <c r="U2033" s="33">
        <v>0</v>
      </c>
      <c r="V2033" s="33">
        <v>0</v>
      </c>
      <c r="W2033" s="33">
        <v>0</v>
      </c>
      <c r="X2033" s="33">
        <f t="shared" si="362"/>
        <v>67936628</v>
      </c>
      <c r="Y2033" s="33">
        <f t="shared" si="363"/>
        <v>14242.927555373857</v>
      </c>
      <c r="Z2033" s="33">
        <f t="shared" si="364"/>
        <v>67936628</v>
      </c>
      <c r="AA2033" s="34">
        <f t="shared" si="365"/>
        <v>9.7961105841614179E-05</v>
      </c>
      <c r="AB2033" s="33" t="s">
        <v>4987</v>
      </c>
      <c r="AC2033" s="35">
        <v>44963</v>
      </c>
      <c r="AD2033" s="33">
        <v>14</v>
      </c>
      <c r="AE2033" s="36">
        <f t="shared" si="366"/>
        <v>44977</v>
      </c>
    </row>
    <row r="2034" spans="2:31" ht="14.5" hidden="1">
      <c r="B2034" s="29" t="s">
        <v>1526</v>
      </c>
      <c r="C2034" s="30" t="str">
        <f t="shared" si="356"/>
        <v>(Proveedores estratégicos)</v>
      </c>
      <c r="D2034" s="30">
        <v>4</v>
      </c>
      <c r="E2034" s="30" t="s">
        <v>5189</v>
      </c>
      <c r="F2034" s="30" t="s">
        <v>5190</v>
      </c>
      <c r="G2034" s="30" t="s">
        <v>3909</v>
      </c>
      <c r="H2034" s="31" t="s">
        <v>2189</v>
      </c>
      <c r="I2034" s="31" t="s">
        <v>48</v>
      </c>
      <c r="J2034" s="32">
        <v>28244334</v>
      </c>
      <c r="K2034" s="33">
        <f t="shared" si="357"/>
        <v>5921.4302336551464</v>
      </c>
      <c r="L2034" s="33">
        <v>28244334</v>
      </c>
      <c r="M2034" s="33">
        <v>0</v>
      </c>
      <c r="N2034" s="33">
        <v>0</v>
      </c>
      <c r="O2034" s="33">
        <v>0</v>
      </c>
      <c r="P2034" s="33">
        <f t="shared" si="358"/>
        <v>28244334</v>
      </c>
      <c r="Q2034" s="33">
        <f t="shared" si="359"/>
        <v>5921.4302336551464</v>
      </c>
      <c r="R2034" s="33">
        <f t="shared" si="360"/>
        <v>28244334</v>
      </c>
      <c r="S2034" s="38"/>
      <c r="T2034" s="30" t="str">
        <f t="shared" si="361"/>
        <v>COP</v>
      </c>
      <c r="U2034" s="33">
        <v>0</v>
      </c>
      <c r="V2034" s="33">
        <v>0</v>
      </c>
      <c r="W2034" s="33">
        <v>0</v>
      </c>
      <c r="X2034" s="33">
        <f t="shared" si="362"/>
        <v>28244334</v>
      </c>
      <c r="Y2034" s="33">
        <f t="shared" si="363"/>
        <v>5921.4302336551464</v>
      </c>
      <c r="Z2034" s="33">
        <f t="shared" si="364"/>
        <v>28244334</v>
      </c>
      <c r="AA2034" s="34">
        <f t="shared" si="365"/>
        <v>4.0726869640923329E-05</v>
      </c>
      <c r="AB2034" s="33" t="s">
        <v>4987</v>
      </c>
      <c r="AC2034" s="35">
        <v>44963</v>
      </c>
      <c r="AD2034" s="33">
        <v>14</v>
      </c>
      <c r="AE2034" s="36">
        <f t="shared" si="366"/>
        <v>44977</v>
      </c>
    </row>
    <row r="2035" spans="2:31" ht="14.5" hidden="1">
      <c r="B2035" s="29" t="s">
        <v>1526</v>
      </c>
      <c r="C2035" s="30" t="str">
        <f t="shared" si="356"/>
        <v>(Proveedores estratégicos)</v>
      </c>
      <c r="D2035" s="30">
        <v>4</v>
      </c>
      <c r="E2035" s="30" t="s">
        <v>5189</v>
      </c>
      <c r="F2035" s="30" t="s">
        <v>5190</v>
      </c>
      <c r="G2035" s="30" t="s">
        <v>3909</v>
      </c>
      <c r="H2035" s="31" t="s">
        <v>2190</v>
      </c>
      <c r="I2035" s="31" t="s">
        <v>48</v>
      </c>
      <c r="J2035" s="32">
        <v>34653338</v>
      </c>
      <c r="K2035" s="33">
        <f t="shared" si="357"/>
        <v>7265.0791953625367</v>
      </c>
      <c r="L2035" s="33">
        <v>34653338</v>
      </c>
      <c r="M2035" s="33">
        <v>0</v>
      </c>
      <c r="N2035" s="33">
        <v>0</v>
      </c>
      <c r="O2035" s="33">
        <v>0</v>
      </c>
      <c r="P2035" s="33">
        <f t="shared" si="358"/>
        <v>34653338</v>
      </c>
      <c r="Q2035" s="33">
        <f t="shared" si="359"/>
        <v>7265.0791953625367</v>
      </c>
      <c r="R2035" s="33">
        <f t="shared" si="360"/>
        <v>34653338</v>
      </c>
      <c r="S2035" s="38"/>
      <c r="T2035" s="30" t="str">
        <f t="shared" si="361"/>
        <v>COP</v>
      </c>
      <c r="U2035" s="33">
        <v>0</v>
      </c>
      <c r="V2035" s="33">
        <v>0</v>
      </c>
      <c r="W2035" s="33">
        <v>0</v>
      </c>
      <c r="X2035" s="33">
        <f t="shared" si="362"/>
        <v>34653338</v>
      </c>
      <c r="Y2035" s="33">
        <f t="shared" si="363"/>
        <v>7265.0791953625367</v>
      </c>
      <c r="Z2035" s="33">
        <f t="shared" si="364"/>
        <v>34653338</v>
      </c>
      <c r="AA2035" s="34">
        <f t="shared" si="365"/>
        <v>4.9968322119008184E-05</v>
      </c>
      <c r="AB2035" s="33" t="s">
        <v>4987</v>
      </c>
      <c r="AC2035" s="35">
        <v>44963</v>
      </c>
      <c r="AD2035" s="33">
        <v>14</v>
      </c>
      <c r="AE2035" s="36">
        <f t="shared" si="366"/>
        <v>44977</v>
      </c>
    </row>
    <row r="2036" spans="2:31" ht="14.5" hidden="1">
      <c r="B2036" s="29" t="s">
        <v>1526</v>
      </c>
      <c r="C2036" s="30" t="str">
        <f t="shared" si="367" ref="C2036:C2099">+IF(D2036=1,$A$4,IF(D2036=2,$A$5,IF(D2036=3,$A$6,IF(D2036=4,$A$7,IF(D2036=5,$A$8,IF(D2036=6,$A$9,))))))</f>
        <v>(Proveedores estratégicos)</v>
      </c>
      <c r="D2036" s="30">
        <v>4</v>
      </c>
      <c r="E2036" s="30" t="s">
        <v>5189</v>
      </c>
      <c r="F2036" s="30" t="s">
        <v>5190</v>
      </c>
      <c r="G2036" s="30" t="s">
        <v>3909</v>
      </c>
      <c r="H2036" s="31" t="s">
        <v>2191</v>
      </c>
      <c r="I2036" s="31" t="s">
        <v>48</v>
      </c>
      <c r="J2036" s="32">
        <v>22316363</v>
      </c>
      <c r="K2036" s="33">
        <f t="shared" si="368" ref="K2036:K2099">+IF(I2036="USD",J2036,L2036/$L$3)</f>
        <v>4678.6299359518644</v>
      </c>
      <c r="L2036" s="33">
        <v>22316363</v>
      </c>
      <c r="M2036" s="33">
        <v>0</v>
      </c>
      <c r="N2036" s="33">
        <v>0</v>
      </c>
      <c r="O2036" s="33">
        <v>0</v>
      </c>
      <c r="P2036" s="33">
        <f t="shared" si="369" ref="P2036:P2099">+J2036+M2036</f>
        <v>22316363</v>
      </c>
      <c r="Q2036" s="33">
        <f t="shared" si="370" ref="Q2036:Q2099">+K2036+N2036</f>
        <v>4678.6299359518644</v>
      </c>
      <c r="R2036" s="33">
        <f t="shared" si="371" ref="R2036:R2099">+L2036+O2036</f>
        <v>22316363</v>
      </c>
      <c r="S2036" s="33"/>
      <c r="T2036" s="30" t="str">
        <f t="shared" si="372" ref="T2036:T2099">+I2036</f>
        <v>COP</v>
      </c>
      <c r="U2036" s="33">
        <v>0</v>
      </c>
      <c r="V2036" s="33">
        <v>0</v>
      </c>
      <c r="W2036" s="33">
        <v>0</v>
      </c>
      <c r="X2036" s="33">
        <f t="shared" si="373" ref="X2036:X2099">+P2036+U2036</f>
        <v>22316363</v>
      </c>
      <c r="Y2036" s="33">
        <f t="shared" si="374" ref="Y2036:Y2099">+Q2036+V2036</f>
        <v>4678.6299359518644</v>
      </c>
      <c r="Z2036" s="33">
        <f t="shared" si="375" ref="Z2036:Z2099">+R2036+W2036</f>
        <v>22316363</v>
      </c>
      <c r="AA2036" s="34">
        <f t="shared" si="376" ref="AA2036:AA2099">+IF(D2036=1,Z2036/$C$4,IF(D2036=2,Z2036/$C$5,IF(D2036=3,Z2036/$C$6,IF(D2036=4,Z2036/$C$7,IF(D2036=5,Z2036/$C$8,IF(D2036=6,Z2036/$C$9))))))</f>
        <v>3.2179041883604859E-05</v>
      </c>
      <c r="AB2036" s="33" t="s">
        <v>4987</v>
      </c>
      <c r="AC2036" s="35">
        <v>44963</v>
      </c>
      <c r="AD2036" s="33">
        <v>14</v>
      </c>
      <c r="AE2036" s="36">
        <f t="shared" si="366"/>
        <v>44977</v>
      </c>
    </row>
    <row r="2037" spans="2:31" ht="14.5" hidden="1">
      <c r="B2037" s="29" t="s">
        <v>1526</v>
      </c>
      <c r="C2037" s="30" t="str">
        <f t="shared" si="367"/>
        <v>(Proveedores estratégicos)</v>
      </c>
      <c r="D2037" s="30">
        <v>4</v>
      </c>
      <c r="E2037" s="30" t="s">
        <v>5189</v>
      </c>
      <c r="F2037" s="30" t="s">
        <v>5190</v>
      </c>
      <c r="G2037" s="30" t="s">
        <v>3909</v>
      </c>
      <c r="H2037" s="31" t="s">
        <v>2192</v>
      </c>
      <c r="I2037" s="31" t="s">
        <v>48</v>
      </c>
      <c r="J2037" s="32">
        <v>52739724</v>
      </c>
      <c r="K2037" s="33">
        <f t="shared" si="368"/>
        <v>11056.893613006698</v>
      </c>
      <c r="L2037" s="33">
        <v>52739724</v>
      </c>
      <c r="M2037" s="33">
        <v>0</v>
      </c>
      <c r="N2037" s="33">
        <v>0</v>
      </c>
      <c r="O2037" s="33">
        <v>0</v>
      </c>
      <c r="P2037" s="33">
        <f t="shared" si="369"/>
        <v>52739724</v>
      </c>
      <c r="Q2037" s="33">
        <f t="shared" si="370"/>
        <v>11056.893613006698</v>
      </c>
      <c r="R2037" s="33">
        <f t="shared" si="371"/>
        <v>52739724</v>
      </c>
      <c r="S2037" s="33"/>
      <c r="T2037" s="30" t="str">
        <f t="shared" si="372"/>
        <v>COP</v>
      </c>
      <c r="U2037" s="33">
        <v>0</v>
      </c>
      <c r="V2037" s="33">
        <v>0</v>
      </c>
      <c r="W2037" s="33">
        <v>0</v>
      </c>
      <c r="X2037" s="33">
        <f t="shared" si="373"/>
        <v>52739724</v>
      </c>
      <c r="Y2037" s="33">
        <f t="shared" si="374"/>
        <v>11056.893613006698</v>
      </c>
      <c r="Z2037" s="33">
        <f t="shared" si="375"/>
        <v>52739724</v>
      </c>
      <c r="AA2037" s="34">
        <f t="shared" si="376"/>
        <v>7.6047955821733148E-05</v>
      </c>
      <c r="AB2037" s="33" t="s">
        <v>4987</v>
      </c>
      <c r="AC2037" s="35">
        <v>44963</v>
      </c>
      <c r="AD2037" s="33">
        <v>14</v>
      </c>
      <c r="AE2037" s="36">
        <f t="shared" si="366"/>
        <v>44977</v>
      </c>
    </row>
    <row r="2038" spans="2:31" ht="14.5" hidden="1">
      <c r="B2038" s="29" t="s">
        <v>1526</v>
      </c>
      <c r="C2038" s="30" t="str">
        <f t="shared" si="367"/>
        <v>(Proveedores estratégicos)</v>
      </c>
      <c r="D2038" s="30">
        <v>4</v>
      </c>
      <c r="E2038" s="30" t="s">
        <v>5189</v>
      </c>
      <c r="F2038" s="30" t="s">
        <v>5190</v>
      </c>
      <c r="G2038" s="30" t="s">
        <v>3909</v>
      </c>
      <c r="H2038" s="31" t="s">
        <v>2193</v>
      </c>
      <c r="I2038" s="31" t="s">
        <v>48</v>
      </c>
      <c r="J2038" s="32">
        <v>34820154</v>
      </c>
      <c r="K2038" s="33">
        <f t="shared" si="368"/>
        <v>7300.0522028994619</v>
      </c>
      <c r="L2038" s="33">
        <v>34820154</v>
      </c>
      <c r="M2038" s="33">
        <v>0</v>
      </c>
      <c r="N2038" s="33">
        <v>0</v>
      </c>
      <c r="O2038" s="33">
        <v>0</v>
      </c>
      <c r="P2038" s="33">
        <f t="shared" si="369"/>
        <v>34820154</v>
      </c>
      <c r="Q2038" s="33">
        <f t="shared" si="370"/>
        <v>7300.0522028994619</v>
      </c>
      <c r="R2038" s="33">
        <f t="shared" si="371"/>
        <v>34820154</v>
      </c>
      <c r="S2038" s="33"/>
      <c r="T2038" s="30" t="str">
        <f t="shared" si="372"/>
        <v>COP</v>
      </c>
      <c r="U2038" s="33">
        <v>0</v>
      </c>
      <c r="V2038" s="33">
        <v>0</v>
      </c>
      <c r="W2038" s="33">
        <v>0</v>
      </c>
      <c r="X2038" s="33">
        <f t="shared" si="373"/>
        <v>34820154</v>
      </c>
      <c r="Y2038" s="33">
        <f t="shared" si="374"/>
        <v>7300.0522028994619</v>
      </c>
      <c r="Z2038" s="33">
        <f t="shared" si="375"/>
        <v>34820154</v>
      </c>
      <c r="AA2038" s="34">
        <f t="shared" si="376"/>
        <v>5.0208862168067941E-05</v>
      </c>
      <c r="AB2038" s="33" t="s">
        <v>4987</v>
      </c>
      <c r="AC2038" s="35">
        <v>44963</v>
      </c>
      <c r="AD2038" s="33">
        <v>14</v>
      </c>
      <c r="AE2038" s="36">
        <f t="shared" si="366"/>
        <v>44977</v>
      </c>
    </row>
    <row r="2039" spans="2:31" ht="14.5" hidden="1">
      <c r="B2039" s="29" t="s">
        <v>1526</v>
      </c>
      <c r="C2039" s="30" t="str">
        <f t="shared" si="367"/>
        <v>(Proveedores estratégicos)</v>
      </c>
      <c r="D2039" s="30">
        <v>4</v>
      </c>
      <c r="E2039" s="30" t="s">
        <v>5189</v>
      </c>
      <c r="F2039" s="30" t="s">
        <v>5190</v>
      </c>
      <c r="G2039" s="30" t="s">
        <v>3909</v>
      </c>
      <c r="H2039" s="31" t="s">
        <v>2194</v>
      </c>
      <c r="I2039" s="31" t="s">
        <v>48</v>
      </c>
      <c r="J2039" s="32">
        <v>26160453</v>
      </c>
      <c r="K2039" s="33">
        <f t="shared" si="368"/>
        <v>5484.5441680555987</v>
      </c>
      <c r="L2039" s="33">
        <v>26160453</v>
      </c>
      <c r="M2039" s="33">
        <v>0</v>
      </c>
      <c r="N2039" s="33">
        <v>0</v>
      </c>
      <c r="O2039" s="33">
        <v>0</v>
      </c>
      <c r="P2039" s="33">
        <f t="shared" si="369"/>
        <v>26160453</v>
      </c>
      <c r="Q2039" s="33">
        <f t="shared" si="370"/>
        <v>5484.5441680555987</v>
      </c>
      <c r="R2039" s="33">
        <f t="shared" si="371"/>
        <v>26160453</v>
      </c>
      <c r="S2039" s="33"/>
      <c r="T2039" s="30" t="str">
        <f t="shared" si="372"/>
        <v>COP</v>
      </c>
      <c r="U2039" s="33">
        <v>0</v>
      </c>
      <c r="V2039" s="33">
        <v>0</v>
      </c>
      <c r="W2039" s="33">
        <v>0</v>
      </c>
      <c r="X2039" s="33">
        <f t="shared" si="373"/>
        <v>26160453</v>
      </c>
      <c r="Y2039" s="33">
        <f t="shared" si="374"/>
        <v>5484.5441680555987</v>
      </c>
      <c r="Z2039" s="33">
        <f t="shared" si="375"/>
        <v>26160453</v>
      </c>
      <c r="AA2039" s="34">
        <f t="shared" si="376"/>
        <v>3.7722020957495466E-05</v>
      </c>
      <c r="AB2039" s="33" t="s">
        <v>4987</v>
      </c>
      <c r="AC2039" s="35">
        <v>44963</v>
      </c>
      <c r="AD2039" s="33">
        <v>14</v>
      </c>
      <c r="AE2039" s="36">
        <f t="shared" si="366"/>
        <v>44977</v>
      </c>
    </row>
    <row r="2040" spans="2:31" ht="14.5" hidden="1">
      <c r="B2040" s="29" t="s">
        <v>1526</v>
      </c>
      <c r="C2040" s="30" t="str">
        <f t="shared" si="367"/>
        <v>(Proveedores estratégicos)</v>
      </c>
      <c r="D2040" s="30">
        <v>4</v>
      </c>
      <c r="E2040" s="30" t="s">
        <v>5189</v>
      </c>
      <c r="F2040" s="30" t="s">
        <v>5190</v>
      </c>
      <c r="G2040" s="30" t="s">
        <v>3909</v>
      </c>
      <c r="H2040" s="31" t="s">
        <v>2195</v>
      </c>
      <c r="I2040" s="31" t="s">
        <v>48</v>
      </c>
      <c r="J2040" s="32">
        <v>28523796</v>
      </c>
      <c r="K2040" s="33">
        <f t="shared" si="368"/>
        <v>5980.0194974684737</v>
      </c>
      <c r="L2040" s="33">
        <v>28523796</v>
      </c>
      <c r="M2040" s="33">
        <v>0</v>
      </c>
      <c r="N2040" s="33">
        <v>0</v>
      </c>
      <c r="O2040" s="33">
        <v>0</v>
      </c>
      <c r="P2040" s="33">
        <f t="shared" si="369"/>
        <v>28523796</v>
      </c>
      <c r="Q2040" s="33">
        <f t="shared" si="370"/>
        <v>5980.0194974684737</v>
      </c>
      <c r="R2040" s="33">
        <f t="shared" si="371"/>
        <v>28523796</v>
      </c>
      <c r="S2040" s="33"/>
      <c r="T2040" s="30" t="str">
        <f t="shared" si="372"/>
        <v>COP</v>
      </c>
      <c r="U2040" s="33">
        <v>0</v>
      </c>
      <c r="V2040" s="33">
        <v>0</v>
      </c>
      <c r="W2040" s="33">
        <v>0</v>
      </c>
      <c r="X2040" s="33">
        <f t="shared" si="373"/>
        <v>28523796</v>
      </c>
      <c r="Y2040" s="33">
        <f t="shared" si="374"/>
        <v>5980.0194974684737</v>
      </c>
      <c r="Z2040" s="33">
        <f t="shared" si="375"/>
        <v>28523796</v>
      </c>
      <c r="AA2040" s="34">
        <f t="shared" si="376"/>
        <v>4.112983939916198E-05</v>
      </c>
      <c r="AB2040" s="33" t="s">
        <v>4987</v>
      </c>
      <c r="AC2040" s="35">
        <v>44963</v>
      </c>
      <c r="AD2040" s="33">
        <v>14</v>
      </c>
      <c r="AE2040" s="36">
        <f t="shared" si="366"/>
        <v>44977</v>
      </c>
    </row>
    <row r="2041" spans="2:31" ht="14.5" hidden="1">
      <c r="B2041" s="29" t="s">
        <v>1526</v>
      </c>
      <c r="C2041" s="30" t="str">
        <f t="shared" si="367"/>
        <v>(Proveedores estratégicos)</v>
      </c>
      <c r="D2041" s="30">
        <v>4</v>
      </c>
      <c r="E2041" s="30" t="s">
        <v>5189</v>
      </c>
      <c r="F2041" s="30" t="s">
        <v>5190</v>
      </c>
      <c r="G2041" s="30" t="s">
        <v>3909</v>
      </c>
      <c r="H2041" s="31" t="s">
        <v>2196</v>
      </c>
      <c r="I2041" s="31" t="s">
        <v>48</v>
      </c>
      <c r="J2041" s="32">
        <v>27443208</v>
      </c>
      <c r="K2041" s="33">
        <f t="shared" si="368"/>
        <v>5753.474008616623</v>
      </c>
      <c r="L2041" s="33">
        <v>27443208</v>
      </c>
      <c r="M2041" s="33">
        <v>0</v>
      </c>
      <c r="N2041" s="33">
        <v>0</v>
      </c>
      <c r="O2041" s="33">
        <v>0</v>
      </c>
      <c r="P2041" s="33">
        <f t="shared" si="369"/>
        <v>27443208</v>
      </c>
      <c r="Q2041" s="33">
        <f t="shared" si="370"/>
        <v>5753.474008616623</v>
      </c>
      <c r="R2041" s="33">
        <f t="shared" si="371"/>
        <v>27443208</v>
      </c>
      <c r="S2041" s="38"/>
      <c r="T2041" s="30" t="str">
        <f t="shared" si="372"/>
        <v>COP</v>
      </c>
      <c r="U2041" s="33">
        <v>0</v>
      </c>
      <c r="V2041" s="33">
        <v>0</v>
      </c>
      <c r="W2041" s="33">
        <v>0</v>
      </c>
      <c r="X2041" s="33">
        <f t="shared" si="373"/>
        <v>27443208</v>
      </c>
      <c r="Y2041" s="33">
        <f t="shared" si="374"/>
        <v>5753.474008616623</v>
      </c>
      <c r="Z2041" s="33">
        <f t="shared" si="375"/>
        <v>27443208</v>
      </c>
      <c r="AA2041" s="34">
        <f t="shared" si="376"/>
        <v>3.9571687360188567E-05</v>
      </c>
      <c r="AB2041" s="33" t="s">
        <v>4987</v>
      </c>
      <c r="AC2041" s="35">
        <v>44963</v>
      </c>
      <c r="AD2041" s="33">
        <v>14</v>
      </c>
      <c r="AE2041" s="36">
        <f t="shared" si="366"/>
        <v>44977</v>
      </c>
    </row>
    <row r="2042" spans="2:31" ht="14.5" hidden="1">
      <c r="B2042" s="29" t="s">
        <v>1526</v>
      </c>
      <c r="C2042" s="30" t="str">
        <f t="shared" si="367"/>
        <v>(Proveedores estratégicos)</v>
      </c>
      <c r="D2042" s="30">
        <v>4</v>
      </c>
      <c r="E2042" s="30" t="s">
        <v>5189</v>
      </c>
      <c r="F2042" s="30" t="s">
        <v>5190</v>
      </c>
      <c r="G2042" s="30" t="s">
        <v>3909</v>
      </c>
      <c r="H2042" s="31" t="s">
        <v>2197</v>
      </c>
      <c r="I2042" s="31" t="s">
        <v>48</v>
      </c>
      <c r="J2042" s="32">
        <v>16142239</v>
      </c>
      <c r="K2042" s="33">
        <f t="shared" si="368"/>
        <v>3384.2236129018729</v>
      </c>
      <c r="L2042" s="33">
        <v>16142239</v>
      </c>
      <c r="M2042" s="33">
        <v>0</v>
      </c>
      <c r="N2042" s="33">
        <v>0</v>
      </c>
      <c r="O2042" s="33">
        <v>0</v>
      </c>
      <c r="P2042" s="33">
        <f t="shared" si="369"/>
        <v>16142239</v>
      </c>
      <c r="Q2042" s="33">
        <f t="shared" si="370"/>
        <v>3384.2236129018729</v>
      </c>
      <c r="R2042" s="33">
        <f t="shared" si="371"/>
        <v>16142239</v>
      </c>
      <c r="S2042" s="33"/>
      <c r="T2042" s="30" t="str">
        <f t="shared" si="372"/>
        <v>COP</v>
      </c>
      <c r="U2042" s="33">
        <v>0</v>
      </c>
      <c r="V2042" s="33">
        <v>0</v>
      </c>
      <c r="W2042" s="33">
        <v>0</v>
      </c>
      <c r="X2042" s="33">
        <f t="shared" si="373"/>
        <v>16142239</v>
      </c>
      <c r="Y2042" s="33">
        <f t="shared" si="374"/>
        <v>3384.2236129018729</v>
      </c>
      <c r="Z2042" s="33">
        <f t="shared" si="375"/>
        <v>16142239</v>
      </c>
      <c r="AA2042" s="34">
        <f t="shared" si="376"/>
        <v>2.3276274224261353E-05</v>
      </c>
      <c r="AB2042" s="33" t="s">
        <v>4987</v>
      </c>
      <c r="AC2042" s="35">
        <v>44963</v>
      </c>
      <c r="AD2042" s="33">
        <v>14</v>
      </c>
      <c r="AE2042" s="36">
        <f t="shared" si="366"/>
        <v>44977</v>
      </c>
    </row>
    <row r="2043" spans="2:31" ht="14.5" hidden="1">
      <c r="B2043" s="29" t="s">
        <v>1526</v>
      </c>
      <c r="C2043" s="30" t="str">
        <f t="shared" si="367"/>
        <v>(Proveedores estratégicos)</v>
      </c>
      <c r="D2043" s="30">
        <v>4</v>
      </c>
      <c r="E2043" s="30" t="s">
        <v>5189</v>
      </c>
      <c r="F2043" s="30" t="s">
        <v>5190</v>
      </c>
      <c r="G2043" s="30" t="s">
        <v>3909</v>
      </c>
      <c r="H2043" s="31" t="s">
        <v>2198</v>
      </c>
      <c r="I2043" s="31" t="s">
        <v>48</v>
      </c>
      <c r="J2043" s="32">
        <v>5065507</v>
      </c>
      <c r="K2043" s="33">
        <f t="shared" si="368"/>
        <v>1061.98454878036</v>
      </c>
      <c r="L2043" s="33">
        <v>5065507</v>
      </c>
      <c r="M2043" s="33">
        <v>0</v>
      </c>
      <c r="N2043" s="33">
        <v>0</v>
      </c>
      <c r="O2043" s="33">
        <v>0</v>
      </c>
      <c r="P2043" s="33">
        <f t="shared" si="369"/>
        <v>5065507</v>
      </c>
      <c r="Q2043" s="33">
        <f t="shared" si="370"/>
        <v>1061.98454878036</v>
      </c>
      <c r="R2043" s="33">
        <f t="shared" si="371"/>
        <v>5065507</v>
      </c>
      <c r="S2043" s="33"/>
      <c r="T2043" s="30" t="str">
        <f t="shared" si="372"/>
        <v>COP</v>
      </c>
      <c r="U2043" s="33">
        <v>0</v>
      </c>
      <c r="V2043" s="33">
        <v>0</v>
      </c>
      <c r="W2043" s="33">
        <v>0</v>
      </c>
      <c r="X2043" s="33">
        <f t="shared" si="373"/>
        <v>5065507</v>
      </c>
      <c r="Y2043" s="33">
        <f t="shared" si="374"/>
        <v>1061.98454878036</v>
      </c>
      <c r="Z2043" s="33">
        <f t="shared" si="375"/>
        <v>5065507</v>
      </c>
      <c r="AA2043" s="34">
        <f t="shared" si="376"/>
        <v>7.3041992512262681E-06</v>
      </c>
      <c r="AB2043" s="33" t="s">
        <v>4987</v>
      </c>
      <c r="AC2043" s="35">
        <v>44963</v>
      </c>
      <c r="AD2043" s="33">
        <v>14</v>
      </c>
      <c r="AE2043" s="36">
        <f t="shared" si="366"/>
        <v>44977</v>
      </c>
    </row>
    <row r="2044" spans="2:31" ht="14.5" hidden="1">
      <c r="B2044" s="29" t="s">
        <v>1526</v>
      </c>
      <c r="C2044" s="30" t="str">
        <f t="shared" si="367"/>
        <v>(Proveedores estratégicos)</v>
      </c>
      <c r="D2044" s="30">
        <v>4</v>
      </c>
      <c r="E2044" s="30" t="s">
        <v>5189</v>
      </c>
      <c r="F2044" s="30" t="s">
        <v>5190</v>
      </c>
      <c r="G2044" s="30" t="s">
        <v>3909</v>
      </c>
      <c r="H2044" s="31" t="s">
        <v>2199</v>
      </c>
      <c r="I2044" s="31" t="s">
        <v>48</v>
      </c>
      <c r="J2044" s="32">
        <v>27093343</v>
      </c>
      <c r="K2044" s="33">
        <f t="shared" si="368"/>
        <v>5680.1247418681924</v>
      </c>
      <c r="L2044" s="33">
        <v>27093343</v>
      </c>
      <c r="M2044" s="33">
        <v>0</v>
      </c>
      <c r="N2044" s="33">
        <v>0</v>
      </c>
      <c r="O2044" s="33">
        <v>0</v>
      </c>
      <c r="P2044" s="33">
        <f t="shared" si="369"/>
        <v>27093343</v>
      </c>
      <c r="Q2044" s="33">
        <f t="shared" si="370"/>
        <v>5680.1247418681924</v>
      </c>
      <c r="R2044" s="33">
        <f t="shared" si="371"/>
        <v>27093343</v>
      </c>
      <c r="S2044" s="38"/>
      <c r="T2044" s="30" t="str">
        <f t="shared" si="372"/>
        <v>COP</v>
      </c>
      <c r="U2044" s="33">
        <v>0</v>
      </c>
      <c r="V2044" s="33">
        <v>0</v>
      </c>
      <c r="W2044" s="33">
        <v>0</v>
      </c>
      <c r="X2044" s="33">
        <f t="shared" si="373"/>
        <v>27093343</v>
      </c>
      <c r="Y2044" s="33">
        <f t="shared" si="374"/>
        <v>5680.1247418681924</v>
      </c>
      <c r="Z2044" s="33">
        <f t="shared" si="375"/>
        <v>27093343</v>
      </c>
      <c r="AA2044" s="34">
        <f t="shared" si="376"/>
        <v>3.9067200115174347E-05</v>
      </c>
      <c r="AB2044" s="33" t="s">
        <v>4987</v>
      </c>
      <c r="AC2044" s="35">
        <v>44963</v>
      </c>
      <c r="AD2044" s="33">
        <v>14</v>
      </c>
      <c r="AE2044" s="36">
        <f t="shared" si="366"/>
        <v>44977</v>
      </c>
    </row>
    <row r="2045" spans="2:31" ht="14.5" hidden="1">
      <c r="B2045" s="29" t="s">
        <v>1526</v>
      </c>
      <c r="C2045" s="30" t="str">
        <f t="shared" si="367"/>
        <v>(Proveedores estratégicos)</v>
      </c>
      <c r="D2045" s="30">
        <v>4</v>
      </c>
      <c r="E2045" s="30" t="s">
        <v>5189</v>
      </c>
      <c r="F2045" s="30" t="s">
        <v>5190</v>
      </c>
      <c r="G2045" s="30" t="s">
        <v>3909</v>
      </c>
      <c r="H2045" s="31" t="s">
        <v>2200</v>
      </c>
      <c r="I2045" s="31" t="s">
        <v>48</v>
      </c>
      <c r="J2045" s="32">
        <v>24629360</v>
      </c>
      <c r="K2045" s="33">
        <f t="shared" si="368"/>
        <v>5163.5502164638301</v>
      </c>
      <c r="L2045" s="33">
        <v>24629360</v>
      </c>
      <c r="M2045" s="33">
        <v>0</v>
      </c>
      <c r="N2045" s="33">
        <v>0</v>
      </c>
      <c r="O2045" s="33">
        <v>0</v>
      </c>
      <c r="P2045" s="33">
        <f t="shared" si="369"/>
        <v>24629360</v>
      </c>
      <c r="Q2045" s="33">
        <f t="shared" si="370"/>
        <v>5163.5502164638301</v>
      </c>
      <c r="R2045" s="33">
        <f t="shared" si="371"/>
        <v>24629360</v>
      </c>
      <c r="S2045" s="38"/>
      <c r="T2045" s="30" t="str">
        <f t="shared" si="372"/>
        <v>COP</v>
      </c>
      <c r="U2045" s="33">
        <v>0</v>
      </c>
      <c r="V2045" s="33">
        <v>0</v>
      </c>
      <c r="W2045" s="33">
        <v>0</v>
      </c>
      <c r="X2045" s="33">
        <f t="shared" si="373"/>
        <v>24629360</v>
      </c>
      <c r="Y2045" s="33">
        <f t="shared" si="374"/>
        <v>5163.5502164638301</v>
      </c>
      <c r="Z2045" s="33">
        <f t="shared" si="375"/>
        <v>24629360</v>
      </c>
      <c r="AA2045" s="34">
        <f t="shared" si="376"/>
        <v>3.5514263995722878E-05</v>
      </c>
      <c r="AB2045" s="33" t="s">
        <v>4987</v>
      </c>
      <c r="AC2045" s="35">
        <v>44963</v>
      </c>
      <c r="AD2045" s="33">
        <v>14</v>
      </c>
      <c r="AE2045" s="36">
        <f t="shared" si="366"/>
        <v>44977</v>
      </c>
    </row>
    <row r="2046" spans="2:31" ht="14.5" hidden="1">
      <c r="B2046" s="29" t="s">
        <v>1526</v>
      </c>
      <c r="C2046" s="30" t="str">
        <f t="shared" si="367"/>
        <v>(Proveedores estratégicos)</v>
      </c>
      <c r="D2046" s="30">
        <v>4</v>
      </c>
      <c r="E2046" s="30" t="s">
        <v>5189</v>
      </c>
      <c r="F2046" s="30" t="s">
        <v>5190</v>
      </c>
      <c r="G2046" s="30" t="s">
        <v>3909</v>
      </c>
      <c r="H2046" s="31" t="s">
        <v>2201</v>
      </c>
      <c r="I2046" s="31" t="s">
        <v>48</v>
      </c>
      <c r="J2046" s="32">
        <v>467605511</v>
      </c>
      <c r="K2046" s="33">
        <f t="shared" si="368"/>
        <v>98033.588267974876</v>
      </c>
      <c r="L2046" s="33">
        <v>467605511</v>
      </c>
      <c r="M2046" s="33">
        <v>0</v>
      </c>
      <c r="N2046" s="33">
        <v>0</v>
      </c>
      <c r="O2046" s="33">
        <v>0</v>
      </c>
      <c r="P2046" s="33">
        <f t="shared" si="369"/>
        <v>467605511</v>
      </c>
      <c r="Q2046" s="33">
        <f t="shared" si="370"/>
        <v>98033.588267974876</v>
      </c>
      <c r="R2046" s="33">
        <f t="shared" si="371"/>
        <v>467605511</v>
      </c>
      <c r="S2046" s="33"/>
      <c r="T2046" s="30" t="str">
        <f t="shared" si="372"/>
        <v>COP</v>
      </c>
      <c r="U2046" s="33">
        <v>0</v>
      </c>
      <c r="V2046" s="33">
        <v>0</v>
      </c>
      <c r="W2046" s="33">
        <v>0</v>
      </c>
      <c r="X2046" s="33">
        <f t="shared" si="373"/>
        <v>467605511</v>
      </c>
      <c r="Y2046" s="33">
        <f t="shared" si="374"/>
        <v>98033.588267974876</v>
      </c>
      <c r="Z2046" s="33">
        <f t="shared" si="375"/>
        <v>467605511</v>
      </c>
      <c r="AA2046" s="34">
        <f t="shared" si="376"/>
        <v>0.00067426297571308782</v>
      </c>
      <c r="AB2046" s="33" t="s">
        <v>4987</v>
      </c>
      <c r="AC2046" s="35">
        <v>44963</v>
      </c>
      <c r="AD2046" s="33">
        <v>14</v>
      </c>
      <c r="AE2046" s="36">
        <f t="shared" si="366"/>
        <v>44977</v>
      </c>
    </row>
    <row r="2047" spans="2:31" ht="14.5" hidden="1">
      <c r="B2047" s="29" t="s">
        <v>1526</v>
      </c>
      <c r="C2047" s="30" t="str">
        <f t="shared" si="367"/>
        <v>(Proveedores estratégicos)</v>
      </c>
      <c r="D2047" s="30">
        <v>4</v>
      </c>
      <c r="E2047" s="30" t="s">
        <v>5189</v>
      </c>
      <c r="F2047" s="30" t="s">
        <v>5190</v>
      </c>
      <c r="G2047" s="30" t="s">
        <v>3909</v>
      </c>
      <c r="H2047" s="31" t="s">
        <v>2202</v>
      </c>
      <c r="I2047" s="31" t="s">
        <v>48</v>
      </c>
      <c r="J2047" s="32">
        <v>519398238</v>
      </c>
      <c r="K2047" s="33">
        <f t="shared" si="368"/>
        <v>108891.94377181672</v>
      </c>
      <c r="L2047" s="33">
        <v>519398238</v>
      </c>
      <c r="M2047" s="33">
        <v>0</v>
      </c>
      <c r="N2047" s="33">
        <v>0</v>
      </c>
      <c r="O2047" s="33">
        <v>0</v>
      </c>
      <c r="P2047" s="33">
        <f t="shared" si="369"/>
        <v>519398238</v>
      </c>
      <c r="Q2047" s="33">
        <f t="shared" si="370"/>
        <v>108891.94377181672</v>
      </c>
      <c r="R2047" s="33">
        <f t="shared" si="371"/>
        <v>519398238</v>
      </c>
      <c r="S2047" s="33"/>
      <c r="T2047" s="30" t="str">
        <f t="shared" si="372"/>
        <v>COP</v>
      </c>
      <c r="U2047" s="33">
        <v>0</v>
      </c>
      <c r="V2047" s="33">
        <v>0</v>
      </c>
      <c r="W2047" s="33">
        <v>0</v>
      </c>
      <c r="X2047" s="33">
        <f t="shared" si="373"/>
        <v>519398238</v>
      </c>
      <c r="Y2047" s="33">
        <f t="shared" si="374"/>
        <v>108891.94377181672</v>
      </c>
      <c r="Z2047" s="33">
        <f t="shared" si="375"/>
        <v>519398238</v>
      </c>
      <c r="AA2047" s="34">
        <f t="shared" si="376"/>
        <v>0.00074894541081235158</v>
      </c>
      <c r="AB2047" s="33" t="s">
        <v>4987</v>
      </c>
      <c r="AC2047" s="35">
        <v>44963</v>
      </c>
      <c r="AD2047" s="33">
        <v>14</v>
      </c>
      <c r="AE2047" s="36">
        <f t="shared" si="366"/>
        <v>44977</v>
      </c>
    </row>
    <row r="2048" spans="2:31" ht="14.5" hidden="1">
      <c r="B2048" s="29" t="s">
        <v>1526</v>
      </c>
      <c r="C2048" s="30" t="str">
        <f t="shared" si="367"/>
        <v>(Proveedores estratégicos)</v>
      </c>
      <c r="D2048" s="30">
        <v>4</v>
      </c>
      <c r="E2048" s="30" t="s">
        <v>5189</v>
      </c>
      <c r="F2048" s="30" t="s">
        <v>5190</v>
      </c>
      <c r="G2048" s="30" t="s">
        <v>3909</v>
      </c>
      <c r="H2048" s="31" t="s">
        <v>2203</v>
      </c>
      <c r="I2048" s="31" t="s">
        <v>48</v>
      </c>
      <c r="J2048" s="32">
        <v>16889044</v>
      </c>
      <c r="K2048" s="33">
        <f t="shared" si="368"/>
        <v>3540.7914294998791</v>
      </c>
      <c r="L2048" s="33">
        <v>16889044</v>
      </c>
      <c r="M2048" s="33">
        <v>0</v>
      </c>
      <c r="N2048" s="33">
        <v>0</v>
      </c>
      <c r="O2048" s="33">
        <v>0</v>
      </c>
      <c r="P2048" s="33">
        <f t="shared" si="369"/>
        <v>16889044</v>
      </c>
      <c r="Q2048" s="33">
        <f t="shared" si="370"/>
        <v>3540.7914294998791</v>
      </c>
      <c r="R2048" s="33">
        <f t="shared" si="371"/>
        <v>16889044</v>
      </c>
      <c r="S2048" s="33"/>
      <c r="T2048" s="30" t="str">
        <f t="shared" si="372"/>
        <v>COP</v>
      </c>
      <c r="U2048" s="33">
        <v>0</v>
      </c>
      <c r="V2048" s="33">
        <v>0</v>
      </c>
      <c r="W2048" s="33">
        <v>0</v>
      </c>
      <c r="X2048" s="33">
        <f t="shared" si="373"/>
        <v>16889044</v>
      </c>
      <c r="Y2048" s="33">
        <f t="shared" si="374"/>
        <v>3540.7914294998791</v>
      </c>
      <c r="Z2048" s="33">
        <f t="shared" si="375"/>
        <v>16889044</v>
      </c>
      <c r="AA2048" s="34">
        <f t="shared" si="376"/>
        <v>2.4353128430920635E-05</v>
      </c>
      <c r="AB2048" s="33" t="s">
        <v>4987</v>
      </c>
      <c r="AC2048" s="35">
        <v>44963</v>
      </c>
      <c r="AD2048" s="33">
        <v>14</v>
      </c>
      <c r="AE2048" s="36">
        <f t="shared" si="366"/>
        <v>44977</v>
      </c>
    </row>
    <row r="2049" spans="2:31" ht="14.5" hidden="1">
      <c r="B2049" s="29" t="s">
        <v>1526</v>
      </c>
      <c r="C2049" s="30" t="str">
        <f t="shared" si="367"/>
        <v>(Proveedores estratégicos)</v>
      </c>
      <c r="D2049" s="30">
        <v>4</v>
      </c>
      <c r="E2049" s="30" t="s">
        <v>5189</v>
      </c>
      <c r="F2049" s="30" t="s">
        <v>5190</v>
      </c>
      <c r="G2049" s="30" t="s">
        <v>3909</v>
      </c>
      <c r="H2049" s="31" t="s">
        <v>2204</v>
      </c>
      <c r="I2049" s="31" t="s">
        <v>48</v>
      </c>
      <c r="J2049" s="32">
        <v>182643377</v>
      </c>
      <c r="K2049" s="33">
        <f t="shared" si="368"/>
        <v>38291.220268981204</v>
      </c>
      <c r="L2049" s="33">
        <v>182643377</v>
      </c>
      <c r="M2049" s="33">
        <v>0</v>
      </c>
      <c r="N2049" s="33">
        <v>0</v>
      </c>
      <c r="O2049" s="33">
        <v>0</v>
      </c>
      <c r="P2049" s="33">
        <f t="shared" si="369"/>
        <v>182643377</v>
      </c>
      <c r="Q2049" s="33">
        <f t="shared" si="370"/>
        <v>38291.220268981204</v>
      </c>
      <c r="R2049" s="33">
        <f t="shared" si="371"/>
        <v>182643377</v>
      </c>
      <c r="S2049" s="33"/>
      <c r="T2049" s="30" t="str">
        <f t="shared" si="372"/>
        <v>COP</v>
      </c>
      <c r="U2049" s="33">
        <v>0</v>
      </c>
      <c r="V2049" s="33">
        <v>0</v>
      </c>
      <c r="W2049" s="33">
        <v>0</v>
      </c>
      <c r="X2049" s="33">
        <f t="shared" si="373"/>
        <v>182643377</v>
      </c>
      <c r="Y2049" s="33">
        <f t="shared" si="374"/>
        <v>38291.220268981204</v>
      </c>
      <c r="Z2049" s="33">
        <f t="shared" si="375"/>
        <v>182643377</v>
      </c>
      <c r="AA2049" s="34">
        <f t="shared" si="376"/>
        <v>0.00026336230855565629</v>
      </c>
      <c r="AB2049" s="33" t="s">
        <v>4987</v>
      </c>
      <c r="AC2049" s="35">
        <v>44963</v>
      </c>
      <c r="AD2049" s="33">
        <v>14</v>
      </c>
      <c r="AE2049" s="36">
        <f t="shared" si="366"/>
        <v>44977</v>
      </c>
    </row>
    <row r="2050" spans="2:31" ht="14.5" hidden="1">
      <c r="B2050" s="29" t="s">
        <v>1526</v>
      </c>
      <c r="C2050" s="30" t="str">
        <f t="shared" si="367"/>
        <v>(Proveedores estratégicos)</v>
      </c>
      <c r="D2050" s="30">
        <v>4</v>
      </c>
      <c r="E2050" s="30" t="s">
        <v>5189</v>
      </c>
      <c r="F2050" s="30" t="s">
        <v>5190</v>
      </c>
      <c r="G2050" s="30" t="s">
        <v>3909</v>
      </c>
      <c r="H2050" s="31" t="s">
        <v>2205</v>
      </c>
      <c r="I2050" s="31" t="s">
        <v>48</v>
      </c>
      <c r="J2050" s="32">
        <v>3454415</v>
      </c>
      <c r="K2050" s="33">
        <f t="shared" si="368"/>
        <v>724.21879094730434</v>
      </c>
      <c r="L2050" s="33">
        <v>3454415</v>
      </c>
      <c r="M2050" s="33">
        <v>0</v>
      </c>
      <c r="N2050" s="33">
        <v>0</v>
      </c>
      <c r="O2050" s="33">
        <v>0</v>
      </c>
      <c r="P2050" s="33">
        <f t="shared" si="369"/>
        <v>3454415</v>
      </c>
      <c r="Q2050" s="33">
        <f t="shared" si="370"/>
        <v>724.21879094730434</v>
      </c>
      <c r="R2050" s="33">
        <f t="shared" si="371"/>
        <v>3454415</v>
      </c>
      <c r="S2050" s="33"/>
      <c r="T2050" s="30" t="str">
        <f t="shared" si="372"/>
        <v>COP</v>
      </c>
      <c r="U2050" s="33">
        <v>0</v>
      </c>
      <c r="V2050" s="33">
        <v>0</v>
      </c>
      <c r="W2050" s="33">
        <v>0</v>
      </c>
      <c r="X2050" s="33">
        <f t="shared" si="373"/>
        <v>3454415</v>
      </c>
      <c r="Y2050" s="33">
        <f t="shared" si="374"/>
        <v>724.21879094730434</v>
      </c>
      <c r="Z2050" s="33">
        <f t="shared" si="375"/>
        <v>3454415</v>
      </c>
      <c r="AA2050" s="34">
        <f t="shared" si="376"/>
        <v>4.9810878667080682E-06</v>
      </c>
      <c r="AB2050" s="33" t="s">
        <v>4987</v>
      </c>
      <c r="AC2050" s="35">
        <v>44963</v>
      </c>
      <c r="AD2050" s="33">
        <v>14</v>
      </c>
      <c r="AE2050" s="36">
        <f t="shared" si="366"/>
        <v>44977</v>
      </c>
    </row>
    <row r="2051" spans="2:31" ht="14.5" hidden="1">
      <c r="B2051" s="29" t="s">
        <v>1526</v>
      </c>
      <c r="C2051" s="30" t="str">
        <f t="shared" si="367"/>
        <v>(Proveedores estratégicos)</v>
      </c>
      <c r="D2051" s="30">
        <v>4</v>
      </c>
      <c r="E2051" s="30" t="s">
        <v>5189</v>
      </c>
      <c r="F2051" s="30" t="s">
        <v>5190</v>
      </c>
      <c r="G2051" s="30" t="s">
        <v>3909</v>
      </c>
      <c r="H2051" s="31" t="s">
        <v>2206</v>
      </c>
      <c r="I2051" s="31" t="s">
        <v>48</v>
      </c>
      <c r="J2051" s="32">
        <v>5122724</v>
      </c>
      <c r="K2051" s="33">
        <f t="shared" si="368"/>
        <v>1073.9801041961487</v>
      </c>
      <c r="L2051" s="33">
        <v>5122724</v>
      </c>
      <c r="M2051" s="33">
        <v>0</v>
      </c>
      <c r="N2051" s="33">
        <v>0</v>
      </c>
      <c r="O2051" s="33">
        <v>0</v>
      </c>
      <c r="P2051" s="33">
        <f t="shared" si="369"/>
        <v>5122724</v>
      </c>
      <c r="Q2051" s="33">
        <f t="shared" si="370"/>
        <v>1073.9801041961487</v>
      </c>
      <c r="R2051" s="33">
        <f t="shared" si="371"/>
        <v>5122724</v>
      </c>
      <c r="S2051" s="38"/>
      <c r="T2051" s="30" t="str">
        <f t="shared" si="372"/>
        <v>COP</v>
      </c>
      <c r="U2051" s="33">
        <v>0</v>
      </c>
      <c r="V2051" s="33">
        <v>0</v>
      </c>
      <c r="W2051" s="33">
        <v>0</v>
      </c>
      <c r="X2051" s="33">
        <f t="shared" si="373"/>
        <v>5122724</v>
      </c>
      <c r="Y2051" s="33">
        <f t="shared" si="374"/>
        <v>1073.9801041961487</v>
      </c>
      <c r="Z2051" s="33">
        <f t="shared" si="375"/>
        <v>5122724</v>
      </c>
      <c r="AA2051" s="34">
        <f t="shared" si="376"/>
        <v>7.3867032076036679E-06</v>
      </c>
      <c r="AB2051" s="33" t="s">
        <v>4987</v>
      </c>
      <c r="AC2051" s="35">
        <v>44963</v>
      </c>
      <c r="AD2051" s="33">
        <v>14</v>
      </c>
      <c r="AE2051" s="36">
        <f t="shared" si="366"/>
        <v>44977</v>
      </c>
    </row>
    <row r="2052" spans="2:31" ht="14.5" hidden="1">
      <c r="B2052" s="29" t="s">
        <v>1526</v>
      </c>
      <c r="C2052" s="30" t="str">
        <f t="shared" si="367"/>
        <v>(Proveedores estratégicos)</v>
      </c>
      <c r="D2052" s="30">
        <v>4</v>
      </c>
      <c r="E2052" s="30" t="s">
        <v>5189</v>
      </c>
      <c r="F2052" s="30" t="s">
        <v>5190</v>
      </c>
      <c r="G2052" s="30" t="s">
        <v>3909</v>
      </c>
      <c r="H2052" s="31" t="s">
        <v>2207</v>
      </c>
      <c r="I2052" s="31" t="s">
        <v>48</v>
      </c>
      <c r="J2052" s="32">
        <v>54512980</v>
      </c>
      <c r="K2052" s="33">
        <f t="shared" si="368"/>
        <v>11428.657085652589</v>
      </c>
      <c r="L2052" s="33">
        <v>54512980</v>
      </c>
      <c r="M2052" s="33">
        <v>0</v>
      </c>
      <c r="N2052" s="33">
        <v>0</v>
      </c>
      <c r="O2052" s="33">
        <v>0</v>
      </c>
      <c r="P2052" s="33">
        <f t="shared" si="369"/>
        <v>54512980</v>
      </c>
      <c r="Q2052" s="33">
        <f t="shared" si="370"/>
        <v>11428.657085652589</v>
      </c>
      <c r="R2052" s="33">
        <f t="shared" si="371"/>
        <v>54512980</v>
      </c>
      <c r="S2052" s="33"/>
      <c r="T2052" s="30" t="str">
        <f t="shared" si="372"/>
        <v>COP</v>
      </c>
      <c r="U2052" s="33">
        <v>0</v>
      </c>
      <c r="V2052" s="33">
        <v>0</v>
      </c>
      <c r="W2052" s="33">
        <v>0</v>
      </c>
      <c r="X2052" s="33">
        <f t="shared" si="373"/>
        <v>54512980</v>
      </c>
      <c r="Y2052" s="33">
        <f t="shared" si="374"/>
        <v>11428.657085652589</v>
      </c>
      <c r="Z2052" s="33">
        <f t="shared" si="375"/>
        <v>54512980</v>
      </c>
      <c r="AA2052" s="34">
        <f t="shared" si="376"/>
        <v>7.8604899311779161E-05</v>
      </c>
      <c r="AB2052" s="33" t="s">
        <v>4987</v>
      </c>
      <c r="AC2052" s="35">
        <v>44963</v>
      </c>
      <c r="AD2052" s="33">
        <v>14</v>
      </c>
      <c r="AE2052" s="36">
        <f t="shared" si="366"/>
        <v>44977</v>
      </c>
    </row>
    <row r="2053" spans="2:31" ht="14.5" hidden="1">
      <c r="B2053" s="29" t="s">
        <v>1526</v>
      </c>
      <c r="C2053" s="30" t="str">
        <f t="shared" si="367"/>
        <v>(Proveedores estratégicos)</v>
      </c>
      <c r="D2053" s="30">
        <v>4</v>
      </c>
      <c r="E2053" s="30" t="s">
        <v>5189</v>
      </c>
      <c r="F2053" s="30" t="s">
        <v>5190</v>
      </c>
      <c r="G2053" s="30" t="s">
        <v>3909</v>
      </c>
      <c r="H2053" s="31" t="s">
        <v>2208</v>
      </c>
      <c r="I2053" s="31" t="s">
        <v>48</v>
      </c>
      <c r="J2053" s="32">
        <v>75059784</v>
      </c>
      <c r="K2053" s="33">
        <f t="shared" si="368"/>
        <v>15736.298625742947</v>
      </c>
      <c r="L2053" s="33">
        <v>75059784</v>
      </c>
      <c r="M2053" s="33">
        <v>0</v>
      </c>
      <c r="N2053" s="33">
        <v>0</v>
      </c>
      <c r="O2053" s="33">
        <v>0</v>
      </c>
      <c r="P2053" s="33">
        <f t="shared" si="369"/>
        <v>75059784</v>
      </c>
      <c r="Q2053" s="33">
        <f t="shared" si="370"/>
        <v>15736.298625742947</v>
      </c>
      <c r="R2053" s="33">
        <f t="shared" si="371"/>
        <v>75059784</v>
      </c>
      <c r="S2053" s="33"/>
      <c r="T2053" s="30" t="str">
        <f t="shared" si="372"/>
        <v>COP</v>
      </c>
      <c r="U2053" s="33">
        <v>0</v>
      </c>
      <c r="V2053" s="33">
        <v>0</v>
      </c>
      <c r="W2053" s="33">
        <v>0</v>
      </c>
      <c r="X2053" s="33">
        <f t="shared" si="373"/>
        <v>75059784</v>
      </c>
      <c r="Y2053" s="33">
        <f t="shared" si="374"/>
        <v>15736.298625742947</v>
      </c>
      <c r="Z2053" s="33">
        <f t="shared" si="375"/>
        <v>75059784</v>
      </c>
      <c r="AA2053" s="34">
        <f t="shared" si="376"/>
        <v>0.00010823232858823517</v>
      </c>
      <c r="AB2053" s="33" t="s">
        <v>4987</v>
      </c>
      <c r="AC2053" s="35">
        <v>44963</v>
      </c>
      <c r="AD2053" s="33">
        <v>14</v>
      </c>
      <c r="AE2053" s="36">
        <f t="shared" si="366"/>
        <v>44977</v>
      </c>
    </row>
    <row r="2054" spans="2:31" ht="14.5" hidden="1">
      <c r="B2054" s="29" t="s">
        <v>1526</v>
      </c>
      <c r="C2054" s="30" t="str">
        <f t="shared" si="367"/>
        <v>(Proveedores estratégicos)</v>
      </c>
      <c r="D2054" s="30">
        <v>4</v>
      </c>
      <c r="E2054" s="30" t="s">
        <v>5189</v>
      </c>
      <c r="F2054" s="30" t="s">
        <v>5190</v>
      </c>
      <c r="G2054" s="30" t="s">
        <v>3909</v>
      </c>
      <c r="H2054" s="31" t="s">
        <v>2209</v>
      </c>
      <c r="I2054" s="31" t="s">
        <v>48</v>
      </c>
      <c r="J2054" s="32">
        <v>42033774</v>
      </c>
      <c r="K2054" s="33">
        <f t="shared" si="368"/>
        <v>8812.3890688386418</v>
      </c>
      <c r="L2054" s="33">
        <v>42033774</v>
      </c>
      <c r="M2054" s="33">
        <v>0</v>
      </c>
      <c r="N2054" s="33">
        <v>0</v>
      </c>
      <c r="O2054" s="33">
        <v>0</v>
      </c>
      <c r="P2054" s="33">
        <f t="shared" si="369"/>
        <v>42033774</v>
      </c>
      <c r="Q2054" s="33">
        <f t="shared" si="370"/>
        <v>8812.3890688386418</v>
      </c>
      <c r="R2054" s="33">
        <f t="shared" si="371"/>
        <v>42033774</v>
      </c>
      <c r="S2054" s="38"/>
      <c r="T2054" s="30" t="str">
        <f t="shared" si="372"/>
        <v>COP</v>
      </c>
      <c r="U2054" s="33">
        <v>0</v>
      </c>
      <c r="V2054" s="33">
        <v>0</v>
      </c>
      <c r="W2054" s="33">
        <v>0</v>
      </c>
      <c r="X2054" s="33">
        <f t="shared" si="373"/>
        <v>42033774</v>
      </c>
      <c r="Y2054" s="33">
        <f t="shared" si="374"/>
        <v>8812.3890688386418</v>
      </c>
      <c r="Z2054" s="33">
        <f t="shared" si="375"/>
        <v>42033774</v>
      </c>
      <c r="AA2054" s="34">
        <f t="shared" si="376"/>
        <v>6.0610529326484822E-05</v>
      </c>
      <c r="AB2054" s="33" t="s">
        <v>4987</v>
      </c>
      <c r="AC2054" s="35">
        <v>44963</v>
      </c>
      <c r="AD2054" s="33">
        <v>14</v>
      </c>
      <c r="AE2054" s="36">
        <f t="shared" si="366"/>
        <v>44977</v>
      </c>
    </row>
    <row r="2055" spans="2:31" ht="14.5" hidden="1">
      <c r="B2055" s="29" t="s">
        <v>1526</v>
      </c>
      <c r="C2055" s="30" t="str">
        <f t="shared" si="367"/>
        <v>(Proveedores estratégicos)</v>
      </c>
      <c r="D2055" s="30">
        <v>4</v>
      </c>
      <c r="E2055" s="30" t="s">
        <v>5189</v>
      </c>
      <c r="F2055" s="30" t="s">
        <v>5190</v>
      </c>
      <c r="G2055" s="30" t="s">
        <v>3909</v>
      </c>
      <c r="H2055" s="31" t="s">
        <v>2210</v>
      </c>
      <c r="I2055" s="31" t="s">
        <v>48</v>
      </c>
      <c r="J2055" s="32">
        <v>79121362</v>
      </c>
      <c r="K2055" s="33">
        <f t="shared" si="368"/>
        <v>16587.809260249272</v>
      </c>
      <c r="L2055" s="33">
        <v>79121362</v>
      </c>
      <c r="M2055" s="33">
        <v>0</v>
      </c>
      <c r="N2055" s="33">
        <v>0</v>
      </c>
      <c r="O2055" s="33">
        <v>0</v>
      </c>
      <c r="P2055" s="33">
        <f t="shared" si="369"/>
        <v>79121362</v>
      </c>
      <c r="Q2055" s="33">
        <f t="shared" si="370"/>
        <v>16587.809260249272</v>
      </c>
      <c r="R2055" s="33">
        <f t="shared" si="371"/>
        <v>79121362</v>
      </c>
      <c r="S2055" s="33"/>
      <c r="T2055" s="30" t="str">
        <f t="shared" si="372"/>
        <v>COP</v>
      </c>
      <c r="U2055" s="33">
        <v>0</v>
      </c>
      <c r="V2055" s="33">
        <v>0</v>
      </c>
      <c r="W2055" s="33">
        <v>0</v>
      </c>
      <c r="X2055" s="33">
        <f t="shared" si="373"/>
        <v>79121362</v>
      </c>
      <c r="Y2055" s="33">
        <f t="shared" si="374"/>
        <v>16587.809260249272</v>
      </c>
      <c r="Z2055" s="33">
        <f t="shared" si="375"/>
        <v>79121362</v>
      </c>
      <c r="AA2055" s="34">
        <f t="shared" si="376"/>
        <v>0.00011408891411588268</v>
      </c>
      <c r="AB2055" s="33" t="s">
        <v>4987</v>
      </c>
      <c r="AC2055" s="35">
        <v>44963</v>
      </c>
      <c r="AD2055" s="33">
        <v>14</v>
      </c>
      <c r="AE2055" s="36">
        <f t="shared" si="366"/>
        <v>44977</v>
      </c>
    </row>
    <row r="2056" spans="2:31" ht="14.5" hidden="1">
      <c r="B2056" s="29" t="s">
        <v>1526</v>
      </c>
      <c r="C2056" s="30" t="str">
        <f t="shared" si="367"/>
        <v>(Proveedores estratégicos)</v>
      </c>
      <c r="D2056" s="30">
        <v>4</v>
      </c>
      <c r="E2056" s="30" t="s">
        <v>5189</v>
      </c>
      <c r="F2056" s="30" t="s">
        <v>5190</v>
      </c>
      <c r="G2056" s="30" t="s">
        <v>3909</v>
      </c>
      <c r="H2056" s="31" t="s">
        <v>2211</v>
      </c>
      <c r="I2056" s="31" t="s">
        <v>48</v>
      </c>
      <c r="J2056" s="32">
        <v>40895040</v>
      </c>
      <c r="K2056" s="33">
        <f t="shared" si="368"/>
        <v>8573.6532595364624</v>
      </c>
      <c r="L2056" s="33">
        <v>40895040</v>
      </c>
      <c r="M2056" s="33">
        <v>0</v>
      </c>
      <c r="N2056" s="33">
        <v>0</v>
      </c>
      <c r="O2056" s="33">
        <v>0</v>
      </c>
      <c r="P2056" s="33">
        <f t="shared" si="369"/>
        <v>40895040</v>
      </c>
      <c r="Q2056" s="33">
        <f t="shared" si="370"/>
        <v>8573.6532595364624</v>
      </c>
      <c r="R2056" s="33">
        <f t="shared" si="371"/>
        <v>40895040</v>
      </c>
      <c r="S2056" s="33"/>
      <c r="T2056" s="30" t="str">
        <f t="shared" si="372"/>
        <v>COP</v>
      </c>
      <c r="U2056" s="33">
        <v>0</v>
      </c>
      <c r="V2056" s="33">
        <v>0</v>
      </c>
      <c r="W2056" s="33">
        <v>0</v>
      </c>
      <c r="X2056" s="33">
        <f t="shared" si="373"/>
        <v>40895040</v>
      </c>
      <c r="Y2056" s="33">
        <f t="shared" si="374"/>
        <v>8573.6532595364624</v>
      </c>
      <c r="Z2056" s="33">
        <f t="shared" si="375"/>
        <v>40895040</v>
      </c>
      <c r="AA2056" s="34">
        <f t="shared" si="376"/>
        <v>5.8968533761155258E-05</v>
      </c>
      <c r="AB2056" s="33" t="s">
        <v>4987</v>
      </c>
      <c r="AC2056" s="35">
        <v>44963</v>
      </c>
      <c r="AD2056" s="33">
        <v>14</v>
      </c>
      <c r="AE2056" s="36">
        <f t="shared" si="366"/>
        <v>44977</v>
      </c>
    </row>
    <row r="2057" spans="2:31" ht="14.5" hidden="1">
      <c r="B2057" s="29" t="s">
        <v>1526</v>
      </c>
      <c r="C2057" s="30" t="str">
        <f t="shared" si="367"/>
        <v>(Proveedores estratégicos)</v>
      </c>
      <c r="D2057" s="30">
        <v>4</v>
      </c>
      <c r="E2057" s="30" t="s">
        <v>5189</v>
      </c>
      <c r="F2057" s="30" t="s">
        <v>5190</v>
      </c>
      <c r="G2057" s="30" t="s">
        <v>3909</v>
      </c>
      <c r="H2057" s="31" t="s">
        <v>2212</v>
      </c>
      <c r="I2057" s="31" t="s">
        <v>48</v>
      </c>
      <c r="J2057" s="32">
        <v>17293379</v>
      </c>
      <c r="K2057" s="33">
        <f t="shared" si="368"/>
        <v>3625.5603425684244</v>
      </c>
      <c r="L2057" s="33">
        <v>17293379</v>
      </c>
      <c r="M2057" s="33">
        <v>0</v>
      </c>
      <c r="N2057" s="33">
        <v>0</v>
      </c>
      <c r="O2057" s="33">
        <v>0</v>
      </c>
      <c r="P2057" s="33">
        <f t="shared" si="369"/>
        <v>17293379</v>
      </c>
      <c r="Q2057" s="33">
        <f t="shared" si="370"/>
        <v>3625.5603425684244</v>
      </c>
      <c r="R2057" s="33">
        <f t="shared" si="371"/>
        <v>17293379</v>
      </c>
      <c r="S2057" s="33"/>
      <c r="T2057" s="30" t="str">
        <f t="shared" si="372"/>
        <v>COP</v>
      </c>
      <c r="U2057" s="33">
        <v>0</v>
      </c>
      <c r="V2057" s="33">
        <v>0</v>
      </c>
      <c r="W2057" s="33">
        <v>0</v>
      </c>
      <c r="X2057" s="33">
        <f t="shared" si="373"/>
        <v>17293379</v>
      </c>
      <c r="Y2057" s="33">
        <f t="shared" si="374"/>
        <v>3625.5603425684244</v>
      </c>
      <c r="Z2057" s="33">
        <f t="shared" si="375"/>
        <v>17293379</v>
      </c>
      <c r="AA2057" s="34">
        <f t="shared" si="376"/>
        <v>2.4936158600308332E-05</v>
      </c>
      <c r="AB2057" s="33" t="s">
        <v>4987</v>
      </c>
      <c r="AC2057" s="35">
        <v>44963</v>
      </c>
      <c r="AD2057" s="33">
        <v>14</v>
      </c>
      <c r="AE2057" s="36">
        <f t="shared" si="366"/>
        <v>44977</v>
      </c>
    </row>
    <row r="2058" spans="2:31" ht="14.5" hidden="1">
      <c r="B2058" s="29" t="s">
        <v>1526</v>
      </c>
      <c r="C2058" s="30" t="str">
        <f t="shared" si="367"/>
        <v>(Proveedores estratégicos)</v>
      </c>
      <c r="D2058" s="30">
        <v>4</v>
      </c>
      <c r="E2058" s="30" t="s">
        <v>5189</v>
      </c>
      <c r="F2058" s="30" t="s">
        <v>5190</v>
      </c>
      <c r="G2058" s="30" t="s">
        <v>3909</v>
      </c>
      <c r="H2058" s="31" t="s">
        <v>2213</v>
      </c>
      <c r="I2058" s="31" t="s">
        <v>48</v>
      </c>
      <c r="J2058" s="32">
        <v>420049995</v>
      </c>
      <c r="K2058" s="33">
        <f t="shared" si="368"/>
        <v>88063.56489197773</v>
      </c>
      <c r="L2058" s="33">
        <v>420049995</v>
      </c>
      <c r="M2058" s="33">
        <v>0</v>
      </c>
      <c r="N2058" s="33">
        <v>0</v>
      </c>
      <c r="O2058" s="33">
        <v>0</v>
      </c>
      <c r="P2058" s="33">
        <f t="shared" si="369"/>
        <v>420049995</v>
      </c>
      <c r="Q2058" s="33">
        <f t="shared" si="370"/>
        <v>88063.56489197773</v>
      </c>
      <c r="R2058" s="33">
        <f t="shared" si="371"/>
        <v>420049995</v>
      </c>
      <c r="S2058" s="33"/>
      <c r="T2058" s="30" t="str">
        <f t="shared" si="372"/>
        <v>COP</v>
      </c>
      <c r="U2058" s="33">
        <v>0</v>
      </c>
      <c r="V2058" s="33">
        <v>0</v>
      </c>
      <c r="W2058" s="33">
        <v>0</v>
      </c>
      <c r="X2058" s="33">
        <f t="shared" si="373"/>
        <v>420049995</v>
      </c>
      <c r="Y2058" s="33">
        <f t="shared" si="374"/>
        <v>88063.56489197773</v>
      </c>
      <c r="Z2058" s="33">
        <f t="shared" si="375"/>
        <v>420049995</v>
      </c>
      <c r="AA2058" s="34">
        <f t="shared" si="376"/>
        <v>0.00060569037984876885</v>
      </c>
      <c r="AB2058" s="33" t="s">
        <v>4987</v>
      </c>
      <c r="AC2058" s="35">
        <v>44963</v>
      </c>
      <c r="AD2058" s="33">
        <v>14</v>
      </c>
      <c r="AE2058" s="36">
        <f t="shared" si="366"/>
        <v>44977</v>
      </c>
    </row>
    <row r="2059" spans="2:31" ht="14.5" hidden="1">
      <c r="B2059" s="29" t="s">
        <v>1526</v>
      </c>
      <c r="C2059" s="30" t="str">
        <f t="shared" si="367"/>
        <v>(Proveedores estratégicos)</v>
      </c>
      <c r="D2059" s="30">
        <v>4</v>
      </c>
      <c r="E2059" s="30" t="s">
        <v>5189</v>
      </c>
      <c r="F2059" s="30" t="s">
        <v>5190</v>
      </c>
      <c r="G2059" s="30" t="s">
        <v>3909</v>
      </c>
      <c r="H2059" s="31" t="s">
        <v>2214</v>
      </c>
      <c r="I2059" s="31" t="s">
        <v>48</v>
      </c>
      <c r="J2059" s="32">
        <v>12619443</v>
      </c>
      <c r="K2059" s="33">
        <f t="shared" si="368"/>
        <v>2645.6687317211231</v>
      </c>
      <c r="L2059" s="33">
        <v>12619443</v>
      </c>
      <c r="M2059" s="33">
        <v>0</v>
      </c>
      <c r="N2059" s="33">
        <v>0</v>
      </c>
      <c r="O2059" s="33">
        <v>0</v>
      </c>
      <c r="P2059" s="33">
        <f t="shared" si="369"/>
        <v>12619443</v>
      </c>
      <c r="Q2059" s="33">
        <f t="shared" si="370"/>
        <v>2645.6687317211231</v>
      </c>
      <c r="R2059" s="33">
        <f t="shared" si="371"/>
        <v>12619443</v>
      </c>
      <c r="S2059" s="33"/>
      <c r="T2059" s="30" t="str">
        <f t="shared" si="372"/>
        <v>COP</v>
      </c>
      <c r="U2059" s="33">
        <v>0</v>
      </c>
      <c r="V2059" s="33">
        <v>0</v>
      </c>
      <c r="W2059" s="33">
        <v>0</v>
      </c>
      <c r="X2059" s="33">
        <f t="shared" si="373"/>
        <v>12619443</v>
      </c>
      <c r="Y2059" s="33">
        <f t="shared" si="374"/>
        <v>2645.6687317211231</v>
      </c>
      <c r="Z2059" s="33">
        <f t="shared" si="375"/>
        <v>12619443</v>
      </c>
      <c r="AA2059" s="34">
        <f t="shared" si="376"/>
        <v>1.8196584490257849E-05</v>
      </c>
      <c r="AB2059" s="33" t="s">
        <v>4987</v>
      </c>
      <c r="AC2059" s="35">
        <v>44963</v>
      </c>
      <c r="AD2059" s="33">
        <v>14</v>
      </c>
      <c r="AE2059" s="36">
        <f t="shared" si="366"/>
        <v>44977</v>
      </c>
    </row>
    <row r="2060" spans="2:31" ht="14.5" hidden="1">
      <c r="B2060" s="29" t="s">
        <v>1526</v>
      </c>
      <c r="C2060" s="30" t="str">
        <f t="shared" si="367"/>
        <v>(Proveedores estratégicos)</v>
      </c>
      <c r="D2060" s="30">
        <v>4</v>
      </c>
      <c r="E2060" s="30" t="s">
        <v>5189</v>
      </c>
      <c r="F2060" s="30" t="s">
        <v>5190</v>
      </c>
      <c r="G2060" s="30" t="s">
        <v>3909</v>
      </c>
      <c r="H2060" s="31" t="s">
        <v>2215</v>
      </c>
      <c r="I2060" s="31" t="s">
        <v>48</v>
      </c>
      <c r="J2060" s="32">
        <v>333688287</v>
      </c>
      <c r="K2060" s="33">
        <f t="shared" si="368"/>
        <v>69957.815654580321</v>
      </c>
      <c r="L2060" s="33">
        <v>333688287</v>
      </c>
      <c r="M2060" s="33">
        <v>0</v>
      </c>
      <c r="N2060" s="33">
        <v>0</v>
      </c>
      <c r="O2060" s="33">
        <v>0</v>
      </c>
      <c r="P2060" s="33">
        <f t="shared" si="369"/>
        <v>333688287</v>
      </c>
      <c r="Q2060" s="33">
        <f t="shared" si="370"/>
        <v>69957.815654580321</v>
      </c>
      <c r="R2060" s="33">
        <f t="shared" si="371"/>
        <v>333688287</v>
      </c>
      <c r="S2060" s="33"/>
      <c r="T2060" s="30" t="str">
        <f t="shared" si="372"/>
        <v>COP</v>
      </c>
      <c r="U2060" s="33">
        <v>0</v>
      </c>
      <c r="V2060" s="33">
        <v>0</v>
      </c>
      <c r="W2060" s="33">
        <v>0</v>
      </c>
      <c r="X2060" s="33">
        <f t="shared" si="373"/>
        <v>333688287</v>
      </c>
      <c r="Y2060" s="33">
        <f t="shared" si="374"/>
        <v>69957.815654580321</v>
      </c>
      <c r="Z2060" s="33">
        <f t="shared" si="375"/>
        <v>333688287</v>
      </c>
      <c r="AA2060" s="34">
        <f t="shared" si="376"/>
        <v>0.00048116126106397168</v>
      </c>
      <c r="AB2060" s="33" t="s">
        <v>4987</v>
      </c>
      <c r="AC2060" s="35">
        <v>44963</v>
      </c>
      <c r="AD2060" s="33">
        <v>14</v>
      </c>
      <c r="AE2060" s="36">
        <f t="shared" si="366"/>
        <v>44977</v>
      </c>
    </row>
    <row r="2061" spans="2:31" ht="14.5" hidden="1">
      <c r="B2061" s="29" t="s">
        <v>1526</v>
      </c>
      <c r="C2061" s="30" t="str">
        <f t="shared" si="367"/>
        <v>(Proveedores estratégicos)</v>
      </c>
      <c r="D2061" s="30">
        <v>4</v>
      </c>
      <c r="E2061" s="30" t="s">
        <v>5189</v>
      </c>
      <c r="F2061" s="30" t="s">
        <v>5190</v>
      </c>
      <c r="G2061" s="30" t="s">
        <v>3909</v>
      </c>
      <c r="H2061" s="31" t="s">
        <v>2216</v>
      </c>
      <c r="I2061" s="31" t="s">
        <v>48</v>
      </c>
      <c r="J2061" s="32">
        <v>183218851</v>
      </c>
      <c r="K2061" s="33">
        <f t="shared" si="368"/>
        <v>38411.868507395411</v>
      </c>
      <c r="L2061" s="33">
        <v>183218851</v>
      </c>
      <c r="M2061" s="33">
        <v>0</v>
      </c>
      <c r="N2061" s="33">
        <v>0</v>
      </c>
      <c r="O2061" s="33">
        <v>0</v>
      </c>
      <c r="P2061" s="33">
        <f t="shared" si="369"/>
        <v>183218851</v>
      </c>
      <c r="Q2061" s="33">
        <f t="shared" si="370"/>
        <v>38411.868507395411</v>
      </c>
      <c r="R2061" s="33">
        <f t="shared" si="371"/>
        <v>183218851</v>
      </c>
      <c r="S2061" s="41"/>
      <c r="T2061" s="30" t="str">
        <f t="shared" si="372"/>
        <v>COP</v>
      </c>
      <c r="U2061" s="33">
        <v>0</v>
      </c>
      <c r="V2061" s="33">
        <v>0</v>
      </c>
      <c r="W2061" s="33">
        <v>0</v>
      </c>
      <c r="X2061" s="33">
        <f t="shared" si="373"/>
        <v>183218851</v>
      </c>
      <c r="Y2061" s="33">
        <f t="shared" si="374"/>
        <v>38411.868507395411</v>
      </c>
      <c r="Z2061" s="33">
        <f t="shared" si="375"/>
        <v>183218851</v>
      </c>
      <c r="AA2061" s="34">
        <f t="shared" si="376"/>
        <v>0.00026419211231664216</v>
      </c>
      <c r="AB2061" s="33" t="s">
        <v>4987</v>
      </c>
      <c r="AC2061" s="35">
        <v>44963</v>
      </c>
      <c r="AD2061" s="33">
        <v>14</v>
      </c>
      <c r="AE2061" s="36">
        <f t="shared" si="366"/>
        <v>44977</v>
      </c>
    </row>
    <row r="2062" spans="2:31" ht="14.5" hidden="1">
      <c r="B2062" s="29" t="s">
        <v>1526</v>
      </c>
      <c r="C2062" s="30" t="str">
        <f t="shared" si="367"/>
        <v>(Proveedores estratégicos)</v>
      </c>
      <c r="D2062" s="30">
        <v>4</v>
      </c>
      <c r="E2062" s="30" t="s">
        <v>5189</v>
      </c>
      <c r="F2062" s="30" t="s">
        <v>5190</v>
      </c>
      <c r="G2062" s="30" t="s">
        <v>3909</v>
      </c>
      <c r="H2062" s="31" t="s">
        <v>2217</v>
      </c>
      <c r="I2062" s="31" t="s">
        <v>48</v>
      </c>
      <c r="J2062" s="32">
        <v>166189622</v>
      </c>
      <c r="K2062" s="33">
        <f t="shared" si="368"/>
        <v>34841.687264798682</v>
      </c>
      <c r="L2062" s="33">
        <v>166189622</v>
      </c>
      <c r="M2062" s="33">
        <v>0</v>
      </c>
      <c r="N2062" s="33">
        <v>0</v>
      </c>
      <c r="O2062" s="33">
        <v>0</v>
      </c>
      <c r="P2062" s="33">
        <f t="shared" si="369"/>
        <v>166189622</v>
      </c>
      <c r="Q2062" s="33">
        <f t="shared" si="370"/>
        <v>34841.687264798682</v>
      </c>
      <c r="R2062" s="33">
        <f t="shared" si="371"/>
        <v>166189622</v>
      </c>
      <c r="S2062" s="41"/>
      <c r="T2062" s="30" t="str">
        <f t="shared" si="372"/>
        <v>COP</v>
      </c>
      <c r="U2062" s="33">
        <v>0</v>
      </c>
      <c r="V2062" s="33">
        <v>0</v>
      </c>
      <c r="W2062" s="33">
        <v>0</v>
      </c>
      <c r="X2062" s="33">
        <f t="shared" si="373"/>
        <v>166189622</v>
      </c>
      <c r="Y2062" s="33">
        <f t="shared" si="374"/>
        <v>34841.687264798682</v>
      </c>
      <c r="Z2062" s="33">
        <f t="shared" si="375"/>
        <v>166189622</v>
      </c>
      <c r="AA2062" s="34">
        <f t="shared" si="376"/>
        <v>0.00023963684436207008</v>
      </c>
      <c r="AB2062" s="33" t="s">
        <v>4987</v>
      </c>
      <c r="AC2062" s="35">
        <v>44963</v>
      </c>
      <c r="AD2062" s="33">
        <v>14</v>
      </c>
      <c r="AE2062" s="36">
        <f t="shared" si="366"/>
        <v>44977</v>
      </c>
    </row>
    <row r="2063" spans="2:31" ht="14.5" hidden="1">
      <c r="B2063" s="29" t="s">
        <v>1526</v>
      </c>
      <c r="C2063" s="30" t="str">
        <f t="shared" si="367"/>
        <v>(Proveedores estratégicos)</v>
      </c>
      <c r="D2063" s="30">
        <v>4</v>
      </c>
      <c r="E2063" s="30" t="s">
        <v>5189</v>
      </c>
      <c r="F2063" s="30" t="s">
        <v>5190</v>
      </c>
      <c r="G2063" s="30" t="s">
        <v>3909</v>
      </c>
      <c r="H2063" s="31" t="s">
        <v>2218</v>
      </c>
      <c r="I2063" s="31" t="s">
        <v>48</v>
      </c>
      <c r="J2063" s="32">
        <v>15500913</v>
      </c>
      <c r="K2063" s="33">
        <f t="shared" si="368"/>
        <v>3249.7694896065914</v>
      </c>
      <c r="L2063" s="33">
        <v>15500913</v>
      </c>
      <c r="M2063" s="33">
        <v>0</v>
      </c>
      <c r="N2063" s="33">
        <v>0</v>
      </c>
      <c r="O2063" s="33">
        <v>0</v>
      </c>
      <c r="P2063" s="33">
        <f t="shared" si="369"/>
        <v>15500913</v>
      </c>
      <c r="Q2063" s="33">
        <f t="shared" si="370"/>
        <v>3249.7694896065914</v>
      </c>
      <c r="R2063" s="33">
        <f t="shared" si="371"/>
        <v>15500913</v>
      </c>
      <c r="S2063" s="33"/>
      <c r="T2063" s="30" t="str">
        <f t="shared" si="372"/>
        <v>COP</v>
      </c>
      <c r="U2063" s="33">
        <v>0</v>
      </c>
      <c r="V2063" s="33">
        <v>0</v>
      </c>
      <c r="W2063" s="33">
        <v>0</v>
      </c>
      <c r="X2063" s="33">
        <f t="shared" si="373"/>
        <v>15500913</v>
      </c>
      <c r="Y2063" s="33">
        <f t="shared" si="374"/>
        <v>3249.7694896065914</v>
      </c>
      <c r="Z2063" s="33">
        <f t="shared" si="375"/>
        <v>15500913</v>
      </c>
      <c r="AA2063" s="34">
        <f t="shared" si="376"/>
        <v>2.2351515283252699E-05</v>
      </c>
      <c r="AB2063" s="33" t="s">
        <v>4987</v>
      </c>
      <c r="AC2063" s="35">
        <v>44963</v>
      </c>
      <c r="AD2063" s="33">
        <v>14</v>
      </c>
      <c r="AE2063" s="36">
        <f t="shared" si="366"/>
        <v>44977</v>
      </c>
    </row>
    <row r="2064" spans="2:31" ht="14.5" hidden="1">
      <c r="B2064" s="29" t="s">
        <v>1526</v>
      </c>
      <c r="C2064" s="30" t="str">
        <f t="shared" si="367"/>
        <v>(Proveedores estratégicos)</v>
      </c>
      <c r="D2064" s="30">
        <v>4</v>
      </c>
      <c r="E2064" s="30" t="s">
        <v>5189</v>
      </c>
      <c r="F2064" s="30" t="s">
        <v>5190</v>
      </c>
      <c r="G2064" s="30" t="s">
        <v>3909</v>
      </c>
      <c r="H2064" s="31" t="s">
        <v>2219</v>
      </c>
      <c r="I2064" s="31" t="s">
        <v>48</v>
      </c>
      <c r="J2064" s="32">
        <v>472567394</v>
      </c>
      <c r="K2064" s="33">
        <f t="shared" si="368"/>
        <v>99073.848024570994</v>
      </c>
      <c r="L2064" s="33">
        <v>472567394</v>
      </c>
      <c r="M2064" s="33">
        <v>0</v>
      </c>
      <c r="N2064" s="33">
        <v>0</v>
      </c>
      <c r="O2064" s="33">
        <v>0</v>
      </c>
      <c r="P2064" s="33">
        <f t="shared" si="369"/>
        <v>472567394</v>
      </c>
      <c r="Q2064" s="33">
        <f t="shared" si="370"/>
        <v>99073.848024570994</v>
      </c>
      <c r="R2064" s="33">
        <f t="shared" si="371"/>
        <v>472567394</v>
      </c>
      <c r="S2064" s="38"/>
      <c r="T2064" s="30" t="str">
        <f t="shared" si="372"/>
        <v>COP</v>
      </c>
      <c r="U2064" s="33">
        <v>0</v>
      </c>
      <c r="V2064" s="33">
        <v>0</v>
      </c>
      <c r="W2064" s="33">
        <v>0</v>
      </c>
      <c r="X2064" s="33">
        <f t="shared" si="373"/>
        <v>472567394</v>
      </c>
      <c r="Y2064" s="33">
        <f t="shared" si="374"/>
        <v>99073.848024570994</v>
      </c>
      <c r="Z2064" s="33">
        <f t="shared" si="375"/>
        <v>472567394</v>
      </c>
      <c r="AA2064" s="34">
        <f t="shared" si="376"/>
        <v>0.00068141775451277607</v>
      </c>
      <c r="AB2064" s="33" t="s">
        <v>4987</v>
      </c>
      <c r="AC2064" s="35">
        <v>44963</v>
      </c>
      <c r="AD2064" s="33">
        <v>14</v>
      </c>
      <c r="AE2064" s="36">
        <f t="shared" si="366"/>
        <v>44977</v>
      </c>
    </row>
    <row r="2065" spans="2:31" ht="14.5" hidden="1">
      <c r="B2065" s="29" t="s">
        <v>1526</v>
      </c>
      <c r="C2065" s="30" t="str">
        <f t="shared" si="367"/>
        <v>(Proveedores estratégicos)</v>
      </c>
      <c r="D2065" s="30">
        <v>4</v>
      </c>
      <c r="E2065" s="30" t="s">
        <v>5189</v>
      </c>
      <c r="F2065" s="30" t="s">
        <v>5190</v>
      </c>
      <c r="G2065" s="30" t="s">
        <v>3909</v>
      </c>
      <c r="H2065" s="31" t="s">
        <v>2220</v>
      </c>
      <c r="I2065" s="31" t="s">
        <v>48</v>
      </c>
      <c r="J2065" s="32">
        <v>27475109</v>
      </c>
      <c r="K2065" s="33">
        <f t="shared" si="368"/>
        <v>5760.1620596035509</v>
      </c>
      <c r="L2065" s="33">
        <v>27475109</v>
      </c>
      <c r="M2065" s="33">
        <v>0</v>
      </c>
      <c r="N2065" s="33">
        <v>0</v>
      </c>
      <c r="O2065" s="33">
        <v>0</v>
      </c>
      <c r="P2065" s="33">
        <f t="shared" si="369"/>
        <v>27475109</v>
      </c>
      <c r="Q2065" s="33">
        <f t="shared" si="370"/>
        <v>5760.1620596035509</v>
      </c>
      <c r="R2065" s="33">
        <f t="shared" si="371"/>
        <v>27475109</v>
      </c>
      <c r="S2065" s="33"/>
      <c r="T2065" s="30" t="str">
        <f t="shared" si="372"/>
        <v>COP</v>
      </c>
      <c r="U2065" s="33">
        <v>0</v>
      </c>
      <c r="V2065" s="33">
        <v>0</v>
      </c>
      <c r="W2065" s="33">
        <v>0</v>
      </c>
      <c r="X2065" s="33">
        <f t="shared" si="373"/>
        <v>27475109</v>
      </c>
      <c r="Y2065" s="33">
        <f t="shared" si="374"/>
        <v>5760.1620596035509</v>
      </c>
      <c r="Z2065" s="33">
        <f t="shared" si="375"/>
        <v>27475109</v>
      </c>
      <c r="AA2065" s="34">
        <f t="shared" si="376"/>
        <v>3.9617686953183577E-05</v>
      </c>
      <c r="AB2065" s="33" t="s">
        <v>4987</v>
      </c>
      <c r="AC2065" s="35">
        <v>44964</v>
      </c>
      <c r="AD2065" s="33">
        <v>14</v>
      </c>
      <c r="AE2065" s="36">
        <f t="shared" si="366"/>
        <v>44978</v>
      </c>
    </row>
    <row r="2066" spans="2:31" ht="14.5" hidden="1">
      <c r="B2066" s="29" t="s">
        <v>1526</v>
      </c>
      <c r="C2066" s="30" t="str">
        <f t="shared" si="367"/>
        <v>(Proveedores estratégicos)</v>
      </c>
      <c r="D2066" s="30">
        <v>4</v>
      </c>
      <c r="E2066" s="30" t="s">
        <v>5189</v>
      </c>
      <c r="F2066" s="30" t="s">
        <v>5190</v>
      </c>
      <c r="G2066" s="30" t="s">
        <v>3909</v>
      </c>
      <c r="H2066" s="31" t="s">
        <v>2221</v>
      </c>
      <c r="I2066" s="31" t="s">
        <v>48</v>
      </c>
      <c r="J2066" s="32">
        <v>66708032</v>
      </c>
      <c r="K2066" s="33">
        <f t="shared" si="368"/>
        <v>13985.352159921171</v>
      </c>
      <c r="L2066" s="33">
        <v>66708032</v>
      </c>
      <c r="M2066" s="33">
        <v>0</v>
      </c>
      <c r="N2066" s="33">
        <v>0</v>
      </c>
      <c r="O2066" s="33">
        <v>0</v>
      </c>
      <c r="P2066" s="33">
        <f t="shared" si="369"/>
        <v>66708032</v>
      </c>
      <c r="Q2066" s="33">
        <f t="shared" si="370"/>
        <v>13985.352159921171</v>
      </c>
      <c r="R2066" s="33">
        <f t="shared" si="371"/>
        <v>66708032</v>
      </c>
      <c r="S2066" s="33"/>
      <c r="T2066" s="30" t="str">
        <f t="shared" si="372"/>
        <v>COP</v>
      </c>
      <c r="U2066" s="33">
        <v>0</v>
      </c>
      <c r="V2066" s="33">
        <v>0</v>
      </c>
      <c r="W2066" s="33">
        <v>0</v>
      </c>
      <c r="X2066" s="33">
        <f t="shared" si="373"/>
        <v>66708032</v>
      </c>
      <c r="Y2066" s="33">
        <f t="shared" si="374"/>
        <v>13985.352159921171</v>
      </c>
      <c r="Z2066" s="33">
        <f t="shared" si="375"/>
        <v>66708032</v>
      </c>
      <c r="AA2066" s="34">
        <f t="shared" si="376"/>
        <v>9.6189533917370544E-05</v>
      </c>
      <c r="AB2066" s="33" t="s">
        <v>4987</v>
      </c>
      <c r="AC2066" s="35">
        <v>44964</v>
      </c>
      <c r="AD2066" s="33">
        <v>14</v>
      </c>
      <c r="AE2066" s="36">
        <f t="shared" si="366"/>
        <v>44978</v>
      </c>
    </row>
    <row r="2067" spans="2:31" ht="14.5" hidden="1">
      <c r="B2067" s="29" t="s">
        <v>1526</v>
      </c>
      <c r="C2067" s="30" t="str">
        <f t="shared" si="367"/>
        <v>(Proveedores estratégicos)</v>
      </c>
      <c r="D2067" s="30">
        <v>4</v>
      </c>
      <c r="E2067" s="30" t="s">
        <v>5189</v>
      </c>
      <c r="F2067" s="30" t="s">
        <v>5190</v>
      </c>
      <c r="G2067" s="30" t="s">
        <v>3909</v>
      </c>
      <c r="H2067" s="31" t="s">
        <v>2222</v>
      </c>
      <c r="I2067" s="31" t="s">
        <v>48</v>
      </c>
      <c r="J2067" s="32">
        <v>49623865</v>
      </c>
      <c r="K2067" s="33">
        <f t="shared" si="368"/>
        <v>10403.653154711363</v>
      </c>
      <c r="L2067" s="33">
        <v>49623865</v>
      </c>
      <c r="M2067" s="33">
        <v>0</v>
      </c>
      <c r="N2067" s="33">
        <v>0</v>
      </c>
      <c r="O2067" s="33">
        <v>0</v>
      </c>
      <c r="P2067" s="33">
        <f t="shared" si="369"/>
        <v>49623865</v>
      </c>
      <c r="Q2067" s="33">
        <f t="shared" si="370"/>
        <v>10403.653154711363</v>
      </c>
      <c r="R2067" s="33">
        <f t="shared" si="371"/>
        <v>49623865</v>
      </c>
      <c r="S2067" s="33"/>
      <c r="T2067" s="30" t="str">
        <f t="shared" si="372"/>
        <v>COP</v>
      </c>
      <c r="U2067" s="33">
        <v>0</v>
      </c>
      <c r="V2067" s="33">
        <v>0</v>
      </c>
      <c r="W2067" s="33">
        <v>0</v>
      </c>
      <c r="X2067" s="33">
        <f t="shared" si="373"/>
        <v>49623865</v>
      </c>
      <c r="Y2067" s="33">
        <f t="shared" si="374"/>
        <v>10403.653154711363</v>
      </c>
      <c r="Z2067" s="33">
        <f t="shared" si="375"/>
        <v>49623865</v>
      </c>
      <c r="AA2067" s="34">
        <f t="shared" si="376"/>
        <v>7.1555048206616516E-05</v>
      </c>
      <c r="AB2067" s="33" t="s">
        <v>4987</v>
      </c>
      <c r="AC2067" s="35">
        <v>44964</v>
      </c>
      <c r="AD2067" s="33">
        <v>14</v>
      </c>
      <c r="AE2067" s="36">
        <f t="shared" si="366"/>
        <v>44978</v>
      </c>
    </row>
    <row r="2068" spans="2:31" ht="14.5" hidden="1">
      <c r="B2068" s="29" t="s">
        <v>1526</v>
      </c>
      <c r="C2068" s="30" t="str">
        <f t="shared" si="367"/>
        <v>(Proveedores estratégicos)</v>
      </c>
      <c r="D2068" s="30">
        <v>4</v>
      </c>
      <c r="E2068" s="30" t="s">
        <v>5189</v>
      </c>
      <c r="F2068" s="30" t="s">
        <v>5190</v>
      </c>
      <c r="G2068" s="30" t="s">
        <v>3909</v>
      </c>
      <c r="H2068" s="31" t="s">
        <v>2223</v>
      </c>
      <c r="I2068" s="31" t="s">
        <v>48</v>
      </c>
      <c r="J2068" s="32">
        <v>433858575</v>
      </c>
      <c r="K2068" s="33">
        <f t="shared" si="368"/>
        <v>90958.536431963264</v>
      </c>
      <c r="L2068" s="33">
        <v>433858575</v>
      </c>
      <c r="M2068" s="33">
        <v>0</v>
      </c>
      <c r="N2068" s="33">
        <v>0</v>
      </c>
      <c r="O2068" s="33">
        <v>0</v>
      </c>
      <c r="P2068" s="33">
        <f t="shared" si="369"/>
        <v>433858575</v>
      </c>
      <c r="Q2068" s="33">
        <f t="shared" si="370"/>
        <v>90958.536431963264</v>
      </c>
      <c r="R2068" s="33">
        <f t="shared" si="371"/>
        <v>433858575</v>
      </c>
      <c r="S2068" s="33"/>
      <c r="T2068" s="30" t="str">
        <f t="shared" si="372"/>
        <v>COP</v>
      </c>
      <c r="U2068" s="33">
        <v>0</v>
      </c>
      <c r="V2068" s="33">
        <v>0</v>
      </c>
      <c r="W2068" s="33">
        <v>0</v>
      </c>
      <c r="X2068" s="33">
        <f t="shared" si="373"/>
        <v>433858575</v>
      </c>
      <c r="Y2068" s="33">
        <f t="shared" si="374"/>
        <v>90958.536431963264</v>
      </c>
      <c r="Z2068" s="33">
        <f t="shared" si="375"/>
        <v>433858575</v>
      </c>
      <c r="AA2068" s="34">
        <f t="shared" si="376"/>
        <v>0.00062560163842495834</v>
      </c>
      <c r="AB2068" s="33" t="s">
        <v>4987</v>
      </c>
      <c r="AC2068" s="35">
        <v>44964</v>
      </c>
      <c r="AD2068" s="33">
        <v>14</v>
      </c>
      <c r="AE2068" s="36">
        <f t="shared" si="366"/>
        <v>44978</v>
      </c>
    </row>
    <row r="2069" spans="2:31" ht="14.5" hidden="1">
      <c r="B2069" s="29" t="s">
        <v>1526</v>
      </c>
      <c r="C2069" s="30" t="str">
        <f t="shared" si="367"/>
        <v>(Proveedores estratégicos)</v>
      </c>
      <c r="D2069" s="30">
        <v>4</v>
      </c>
      <c r="E2069" s="30" t="s">
        <v>5189</v>
      </c>
      <c r="F2069" s="30" t="s">
        <v>5190</v>
      </c>
      <c r="G2069" s="30" t="s">
        <v>3909</v>
      </c>
      <c r="H2069" s="31" t="s">
        <v>2224</v>
      </c>
      <c r="I2069" s="31" t="s">
        <v>48</v>
      </c>
      <c r="J2069" s="32">
        <v>561657420</v>
      </c>
      <c r="K2069" s="33">
        <f t="shared" si="368"/>
        <v>117751.58967263121</v>
      </c>
      <c r="L2069" s="33">
        <v>561657420</v>
      </c>
      <c r="M2069" s="33">
        <v>0</v>
      </c>
      <c r="N2069" s="33">
        <v>0</v>
      </c>
      <c r="O2069" s="33">
        <v>0</v>
      </c>
      <c r="P2069" s="33">
        <f t="shared" si="369"/>
        <v>561657420</v>
      </c>
      <c r="Q2069" s="33">
        <f t="shared" si="370"/>
        <v>117751.58967263121</v>
      </c>
      <c r="R2069" s="33">
        <f t="shared" si="371"/>
        <v>561657420</v>
      </c>
      <c r="S2069" s="33"/>
      <c r="T2069" s="30" t="str">
        <f t="shared" si="372"/>
        <v>COP</v>
      </c>
      <c r="U2069" s="33">
        <v>0</v>
      </c>
      <c r="V2069" s="33">
        <v>0</v>
      </c>
      <c r="W2069" s="33">
        <v>0</v>
      </c>
      <c r="X2069" s="33">
        <f t="shared" si="373"/>
        <v>561657420</v>
      </c>
      <c r="Y2069" s="33">
        <f t="shared" si="374"/>
        <v>117751.58967263121</v>
      </c>
      <c r="Z2069" s="33">
        <f t="shared" si="375"/>
        <v>561657420</v>
      </c>
      <c r="AA2069" s="34">
        <f t="shared" si="376"/>
        <v>0.00080988096682319802</v>
      </c>
      <c r="AB2069" s="33" t="s">
        <v>4987</v>
      </c>
      <c r="AC2069" s="35">
        <v>44964</v>
      </c>
      <c r="AD2069" s="33">
        <v>14</v>
      </c>
      <c r="AE2069" s="36">
        <f t="shared" si="366"/>
        <v>44978</v>
      </c>
    </row>
    <row r="2070" spans="2:31" ht="14.5" hidden="1">
      <c r="B2070" s="29" t="s">
        <v>1526</v>
      </c>
      <c r="C2070" s="30" t="str">
        <f t="shared" si="367"/>
        <v>(Proveedores estratégicos)</v>
      </c>
      <c r="D2070" s="30">
        <v>4</v>
      </c>
      <c r="E2070" s="30" t="s">
        <v>5189</v>
      </c>
      <c r="F2070" s="30" t="s">
        <v>5190</v>
      </c>
      <c r="G2070" s="30" t="s">
        <v>3909</v>
      </c>
      <c r="H2070" s="31" t="s">
        <v>2225</v>
      </c>
      <c r="I2070" s="31" t="s">
        <v>48</v>
      </c>
      <c r="J2070" s="32">
        <v>64374827</v>
      </c>
      <c r="K2070" s="33">
        <f t="shared" si="368"/>
        <v>13496.195268195015</v>
      </c>
      <c r="L2070" s="33">
        <v>64374827</v>
      </c>
      <c r="M2070" s="33">
        <v>0</v>
      </c>
      <c r="N2070" s="33">
        <v>0</v>
      </c>
      <c r="O2070" s="33">
        <v>0</v>
      </c>
      <c r="P2070" s="33">
        <f t="shared" si="369"/>
        <v>64374827</v>
      </c>
      <c r="Q2070" s="33">
        <f t="shared" si="370"/>
        <v>13496.195268195015</v>
      </c>
      <c r="R2070" s="33">
        <f t="shared" si="371"/>
        <v>64374827</v>
      </c>
      <c r="S2070" s="38"/>
      <c r="T2070" s="30" t="str">
        <f t="shared" si="372"/>
        <v>COP</v>
      </c>
      <c r="U2070" s="33">
        <v>0</v>
      </c>
      <c r="V2070" s="33">
        <v>0</v>
      </c>
      <c r="W2070" s="33">
        <v>0</v>
      </c>
      <c r="X2070" s="33">
        <f t="shared" si="373"/>
        <v>64374827</v>
      </c>
      <c r="Y2070" s="33">
        <f t="shared" si="374"/>
        <v>13496.195268195015</v>
      </c>
      <c r="Z2070" s="33">
        <f t="shared" si="375"/>
        <v>64374827</v>
      </c>
      <c r="AA2070" s="34">
        <f t="shared" si="376"/>
        <v>9.2825172913830843E-05</v>
      </c>
      <c r="AB2070" s="33" t="s">
        <v>4987</v>
      </c>
      <c r="AC2070" s="35">
        <v>44964</v>
      </c>
      <c r="AD2070" s="33">
        <v>14</v>
      </c>
      <c r="AE2070" s="36">
        <f t="shared" si="366"/>
        <v>44978</v>
      </c>
    </row>
    <row r="2071" spans="2:31" ht="14.5" hidden="1">
      <c r="B2071" s="29" t="s">
        <v>1526</v>
      </c>
      <c r="C2071" s="30" t="str">
        <f t="shared" si="367"/>
        <v>(Proveedores estratégicos)</v>
      </c>
      <c r="D2071" s="30">
        <v>4</v>
      </c>
      <c r="E2071" s="30" t="s">
        <v>5189</v>
      </c>
      <c r="F2071" s="30" t="s">
        <v>5190</v>
      </c>
      <c r="G2071" s="30" t="s">
        <v>3909</v>
      </c>
      <c r="H2071" s="31" t="s">
        <v>2226</v>
      </c>
      <c r="I2071" s="31" t="s">
        <v>48</v>
      </c>
      <c r="J2071" s="32">
        <v>97539288</v>
      </c>
      <c r="K2071" s="33">
        <f t="shared" si="368"/>
        <v>20449.131104751719</v>
      </c>
      <c r="L2071" s="33">
        <v>97539288</v>
      </c>
      <c r="M2071" s="33">
        <v>0</v>
      </c>
      <c r="N2071" s="33">
        <v>0</v>
      </c>
      <c r="O2071" s="33">
        <v>0</v>
      </c>
      <c r="P2071" s="33">
        <f t="shared" si="369"/>
        <v>97539288</v>
      </c>
      <c r="Q2071" s="33">
        <f t="shared" si="370"/>
        <v>20449.131104751719</v>
      </c>
      <c r="R2071" s="33">
        <f t="shared" si="371"/>
        <v>97539288</v>
      </c>
      <c r="S2071" s="33"/>
      <c r="T2071" s="30" t="str">
        <f t="shared" si="372"/>
        <v>COP</v>
      </c>
      <c r="U2071" s="33">
        <v>0</v>
      </c>
      <c r="V2071" s="33">
        <v>0</v>
      </c>
      <c r="W2071" s="33">
        <v>0</v>
      </c>
      <c r="X2071" s="33">
        <f t="shared" si="373"/>
        <v>97539288</v>
      </c>
      <c r="Y2071" s="33">
        <f t="shared" si="374"/>
        <v>20449.131104751719</v>
      </c>
      <c r="Z2071" s="33">
        <f t="shared" si="375"/>
        <v>97539288</v>
      </c>
      <c r="AA2071" s="34">
        <f t="shared" si="376"/>
        <v>0.00014064661136086541</v>
      </c>
      <c r="AB2071" s="33" t="s">
        <v>4987</v>
      </c>
      <c r="AC2071" s="35">
        <v>44964</v>
      </c>
      <c r="AD2071" s="33">
        <v>14</v>
      </c>
      <c r="AE2071" s="36">
        <f t="shared" si="366"/>
        <v>44978</v>
      </c>
    </row>
    <row r="2072" spans="2:31" ht="14.5" hidden="1">
      <c r="B2072" s="29" t="s">
        <v>1526</v>
      </c>
      <c r="C2072" s="30" t="str">
        <f t="shared" si="367"/>
        <v>(Proveedores estratégicos)</v>
      </c>
      <c r="D2072" s="30">
        <v>4</v>
      </c>
      <c r="E2072" s="30" t="s">
        <v>5189</v>
      </c>
      <c r="F2072" s="30" t="s">
        <v>5190</v>
      </c>
      <c r="G2072" s="30" t="s">
        <v>3909</v>
      </c>
      <c r="H2072" s="31" t="s">
        <v>2227</v>
      </c>
      <c r="I2072" s="31" t="s">
        <v>48</v>
      </c>
      <c r="J2072" s="32">
        <v>11328316</v>
      </c>
      <c r="K2072" s="33">
        <f t="shared" si="368"/>
        <v>2374.9836996970553</v>
      </c>
      <c r="L2072" s="33">
        <v>11328316</v>
      </c>
      <c r="M2072" s="33">
        <v>0</v>
      </c>
      <c r="N2072" s="33">
        <v>0</v>
      </c>
      <c r="O2072" s="33">
        <v>0</v>
      </c>
      <c r="P2072" s="33">
        <f t="shared" si="369"/>
        <v>11328316</v>
      </c>
      <c r="Q2072" s="33">
        <f t="shared" si="370"/>
        <v>2374.9836996970553</v>
      </c>
      <c r="R2072" s="33">
        <f t="shared" si="371"/>
        <v>11328316</v>
      </c>
      <c r="S2072" s="33"/>
      <c r="T2072" s="30" t="str">
        <f t="shared" si="372"/>
        <v>COP</v>
      </c>
      <c r="U2072" s="33">
        <v>0</v>
      </c>
      <c r="V2072" s="33">
        <v>0</v>
      </c>
      <c r="W2072" s="33">
        <v>0</v>
      </c>
      <c r="X2072" s="33">
        <f t="shared" si="373"/>
        <v>11328316</v>
      </c>
      <c r="Y2072" s="33">
        <f t="shared" si="374"/>
        <v>2374.9836996970553</v>
      </c>
      <c r="Z2072" s="33">
        <f t="shared" si="375"/>
        <v>11328316</v>
      </c>
      <c r="AA2072" s="34">
        <f t="shared" si="376"/>
        <v>1.6334846096324523E-05</v>
      </c>
      <c r="AB2072" s="33" t="s">
        <v>4987</v>
      </c>
      <c r="AC2072" s="35">
        <v>44964</v>
      </c>
      <c r="AD2072" s="33">
        <v>14</v>
      </c>
      <c r="AE2072" s="36">
        <f t="shared" si="366"/>
        <v>44978</v>
      </c>
    </row>
    <row r="2073" spans="2:31" ht="14.5" hidden="1">
      <c r="B2073" s="29" t="s">
        <v>1526</v>
      </c>
      <c r="C2073" s="30" t="str">
        <f t="shared" si="367"/>
        <v>(Proveedores estratégicos)</v>
      </c>
      <c r="D2073" s="30">
        <v>4</v>
      </c>
      <c r="E2073" s="30" t="s">
        <v>5189</v>
      </c>
      <c r="F2073" s="30" t="s">
        <v>5190</v>
      </c>
      <c r="G2073" s="30" t="s">
        <v>3909</v>
      </c>
      <c r="H2073" s="31" t="s">
        <v>2228</v>
      </c>
      <c r="I2073" s="31" t="s">
        <v>48</v>
      </c>
      <c r="J2073" s="32">
        <v>103434979</v>
      </c>
      <c r="K2073" s="33">
        <f t="shared" si="368"/>
        <v>21685.163894042787</v>
      </c>
      <c r="L2073" s="33">
        <v>103434979</v>
      </c>
      <c r="M2073" s="33">
        <v>0</v>
      </c>
      <c r="N2073" s="33">
        <v>0</v>
      </c>
      <c r="O2073" s="33">
        <v>0</v>
      </c>
      <c r="P2073" s="33">
        <f t="shared" si="369"/>
        <v>103434979</v>
      </c>
      <c r="Q2073" s="33">
        <f t="shared" si="370"/>
        <v>21685.163894042787</v>
      </c>
      <c r="R2073" s="33">
        <f t="shared" si="371"/>
        <v>103434979</v>
      </c>
      <c r="S2073" s="33"/>
      <c r="T2073" s="30" t="str">
        <f t="shared" si="372"/>
        <v>COP</v>
      </c>
      <c r="U2073" s="33">
        <v>0</v>
      </c>
      <c r="V2073" s="33">
        <v>0</v>
      </c>
      <c r="W2073" s="33">
        <v>0</v>
      </c>
      <c r="X2073" s="33">
        <f t="shared" si="373"/>
        <v>103434979</v>
      </c>
      <c r="Y2073" s="33">
        <f t="shared" si="374"/>
        <v>21685.163894042787</v>
      </c>
      <c r="Z2073" s="33">
        <f t="shared" si="375"/>
        <v>103434979</v>
      </c>
      <c r="AA2073" s="34">
        <f t="shared" si="376"/>
        <v>0.00014914789302677988</v>
      </c>
      <c r="AB2073" s="33" t="s">
        <v>4987</v>
      </c>
      <c r="AC2073" s="35">
        <v>44964</v>
      </c>
      <c r="AD2073" s="33">
        <v>14</v>
      </c>
      <c r="AE2073" s="36">
        <f t="shared" si="366"/>
        <v>44978</v>
      </c>
    </row>
    <row r="2074" spans="2:31" ht="14.5" hidden="1">
      <c r="B2074" s="29" t="s">
        <v>1526</v>
      </c>
      <c r="C2074" s="30" t="str">
        <f t="shared" si="367"/>
        <v>(Proveedores estratégicos)</v>
      </c>
      <c r="D2074" s="30">
        <v>4</v>
      </c>
      <c r="E2074" s="30" t="s">
        <v>5189</v>
      </c>
      <c r="F2074" s="30" t="s">
        <v>5190</v>
      </c>
      <c r="G2074" s="30" t="s">
        <v>3909</v>
      </c>
      <c r="H2074" s="31" t="s">
        <v>2229</v>
      </c>
      <c r="I2074" s="31" t="s">
        <v>48</v>
      </c>
      <c r="J2074" s="32">
        <v>34703782</v>
      </c>
      <c r="K2074" s="33">
        <f t="shared" si="368"/>
        <v>7275.6547899829129</v>
      </c>
      <c r="L2074" s="33">
        <v>34703782</v>
      </c>
      <c r="M2074" s="33">
        <v>0</v>
      </c>
      <c r="N2074" s="33">
        <v>0</v>
      </c>
      <c r="O2074" s="33">
        <v>0</v>
      </c>
      <c r="P2074" s="33">
        <f t="shared" si="369"/>
        <v>34703782</v>
      </c>
      <c r="Q2074" s="33">
        <f t="shared" si="370"/>
        <v>7275.6547899829129</v>
      </c>
      <c r="R2074" s="33">
        <f t="shared" si="371"/>
        <v>34703782</v>
      </c>
      <c r="S2074" s="33"/>
      <c r="T2074" s="30" t="str">
        <f t="shared" si="372"/>
        <v>COP</v>
      </c>
      <c r="U2074" s="33">
        <v>0</v>
      </c>
      <c r="V2074" s="33">
        <v>0</v>
      </c>
      <c r="W2074" s="33">
        <v>0</v>
      </c>
      <c r="X2074" s="33">
        <f t="shared" si="373"/>
        <v>34703782</v>
      </c>
      <c r="Y2074" s="33">
        <f t="shared" si="374"/>
        <v>7275.6547899829129</v>
      </c>
      <c r="Z2074" s="33">
        <f t="shared" si="375"/>
        <v>34703782</v>
      </c>
      <c r="AA2074" s="34">
        <f t="shared" si="376"/>
        <v>5.0041059759490932E-05</v>
      </c>
      <c r="AB2074" s="33" t="s">
        <v>4987</v>
      </c>
      <c r="AC2074" s="35">
        <v>44964</v>
      </c>
      <c r="AD2074" s="33">
        <v>14</v>
      </c>
      <c r="AE2074" s="36">
        <f t="shared" si="366"/>
        <v>44978</v>
      </c>
    </row>
    <row r="2075" spans="2:31" ht="14.5" hidden="1">
      <c r="B2075" s="29" t="s">
        <v>1526</v>
      </c>
      <c r="C2075" s="30" t="str">
        <f t="shared" si="367"/>
        <v>(Proveedores estratégicos)</v>
      </c>
      <c r="D2075" s="30">
        <v>4</v>
      </c>
      <c r="E2075" s="30" t="s">
        <v>5189</v>
      </c>
      <c r="F2075" s="30" t="s">
        <v>5190</v>
      </c>
      <c r="G2075" s="30" t="s">
        <v>3909</v>
      </c>
      <c r="H2075" s="31" t="s">
        <v>2230</v>
      </c>
      <c r="I2075" s="31" t="s">
        <v>48</v>
      </c>
      <c r="J2075" s="32">
        <v>32510793</v>
      </c>
      <c r="K2075" s="33">
        <f t="shared" si="368"/>
        <v>6815.894210509764</v>
      </c>
      <c r="L2075" s="33">
        <v>32510793</v>
      </c>
      <c r="M2075" s="33">
        <v>0</v>
      </c>
      <c r="N2075" s="33">
        <v>0</v>
      </c>
      <c r="O2075" s="33">
        <v>0</v>
      </c>
      <c r="P2075" s="33">
        <f t="shared" si="369"/>
        <v>32510793</v>
      </c>
      <c r="Q2075" s="33">
        <f t="shared" si="370"/>
        <v>6815.894210509764</v>
      </c>
      <c r="R2075" s="33">
        <f t="shared" si="371"/>
        <v>32510793</v>
      </c>
      <c r="S2075" s="33"/>
      <c r="T2075" s="30" t="str">
        <f t="shared" si="372"/>
        <v>COP</v>
      </c>
      <c r="U2075" s="33">
        <v>0</v>
      </c>
      <c r="V2075" s="33">
        <v>0</v>
      </c>
      <c r="W2075" s="33">
        <v>0</v>
      </c>
      <c r="X2075" s="33">
        <f t="shared" si="373"/>
        <v>32510793</v>
      </c>
      <c r="Y2075" s="33">
        <f t="shared" si="374"/>
        <v>6815.894210509764</v>
      </c>
      <c r="Z2075" s="33">
        <f t="shared" si="375"/>
        <v>32510793</v>
      </c>
      <c r="AA2075" s="34">
        <f t="shared" si="376"/>
        <v>4.6878882980000261E-05</v>
      </c>
      <c r="AB2075" s="33" t="s">
        <v>4987</v>
      </c>
      <c r="AC2075" s="35">
        <v>44964</v>
      </c>
      <c r="AD2075" s="33">
        <v>14</v>
      </c>
      <c r="AE2075" s="36">
        <f t="shared" si="366"/>
        <v>44978</v>
      </c>
    </row>
    <row r="2076" spans="2:31" ht="14.5" hidden="1">
      <c r="B2076" s="29" t="s">
        <v>1526</v>
      </c>
      <c r="C2076" s="30" t="str">
        <f t="shared" si="367"/>
        <v>(Proveedores estratégicos)</v>
      </c>
      <c r="D2076" s="30">
        <v>4</v>
      </c>
      <c r="E2076" s="30" t="s">
        <v>5189</v>
      </c>
      <c r="F2076" s="30" t="s">
        <v>5190</v>
      </c>
      <c r="G2076" s="30" t="s">
        <v>3909</v>
      </c>
      <c r="H2076" s="31" t="s">
        <v>2231</v>
      </c>
      <c r="I2076" s="31" t="s">
        <v>48</v>
      </c>
      <c r="J2076" s="32">
        <v>270581931</v>
      </c>
      <c r="K2076" s="33">
        <f t="shared" si="368"/>
        <v>56727.555583508911</v>
      </c>
      <c r="L2076" s="33">
        <v>270581931</v>
      </c>
      <c r="M2076" s="33">
        <v>0</v>
      </c>
      <c r="N2076" s="33">
        <v>0</v>
      </c>
      <c r="O2076" s="33">
        <v>0</v>
      </c>
      <c r="P2076" s="33">
        <f t="shared" si="369"/>
        <v>270581931</v>
      </c>
      <c r="Q2076" s="33">
        <f t="shared" si="370"/>
        <v>56727.555583508911</v>
      </c>
      <c r="R2076" s="33">
        <f t="shared" si="371"/>
        <v>270581931</v>
      </c>
      <c r="S2076" s="33"/>
      <c r="T2076" s="30" t="str">
        <f t="shared" si="372"/>
        <v>COP</v>
      </c>
      <c r="U2076" s="33">
        <v>0</v>
      </c>
      <c r="V2076" s="33">
        <v>0</v>
      </c>
      <c r="W2076" s="33">
        <v>0</v>
      </c>
      <c r="X2076" s="33">
        <f t="shared" si="373"/>
        <v>270581931</v>
      </c>
      <c r="Y2076" s="33">
        <f t="shared" si="374"/>
        <v>56727.555583508911</v>
      </c>
      <c r="Z2076" s="33">
        <f t="shared" si="375"/>
        <v>270581931</v>
      </c>
      <c r="AA2076" s="34">
        <f t="shared" si="376"/>
        <v>0.00039016515776319285</v>
      </c>
      <c r="AB2076" s="33" t="s">
        <v>4987</v>
      </c>
      <c r="AC2076" s="35">
        <v>44964</v>
      </c>
      <c r="AD2076" s="33">
        <v>14</v>
      </c>
      <c r="AE2076" s="36">
        <f t="shared" si="366"/>
        <v>44978</v>
      </c>
    </row>
    <row r="2077" spans="2:31" ht="14.5" hidden="1">
      <c r="B2077" s="29" t="s">
        <v>1526</v>
      </c>
      <c r="C2077" s="30" t="str">
        <f t="shared" si="367"/>
        <v>(Proveedores estratégicos)</v>
      </c>
      <c r="D2077" s="30">
        <v>4</v>
      </c>
      <c r="E2077" s="30" t="s">
        <v>5189</v>
      </c>
      <c r="F2077" s="30" t="s">
        <v>5190</v>
      </c>
      <c r="G2077" s="30" t="s">
        <v>3909</v>
      </c>
      <c r="H2077" s="31" t="s">
        <v>2232</v>
      </c>
      <c r="I2077" s="31" t="s">
        <v>48</v>
      </c>
      <c r="J2077" s="32">
        <v>26348289</v>
      </c>
      <c r="K2077" s="33">
        <f t="shared" si="368"/>
        <v>5523.9240227680111</v>
      </c>
      <c r="L2077" s="33">
        <v>26348289</v>
      </c>
      <c r="M2077" s="33">
        <v>0</v>
      </c>
      <c r="N2077" s="33">
        <v>0</v>
      </c>
      <c r="O2077" s="33">
        <v>0</v>
      </c>
      <c r="P2077" s="33">
        <f t="shared" si="369"/>
        <v>26348289</v>
      </c>
      <c r="Q2077" s="33">
        <f t="shared" si="370"/>
        <v>5523.9240227680111</v>
      </c>
      <c r="R2077" s="33">
        <f t="shared" si="371"/>
        <v>26348289</v>
      </c>
      <c r="S2077" s="33"/>
      <c r="T2077" s="30" t="str">
        <f t="shared" si="372"/>
        <v>COP</v>
      </c>
      <c r="U2077" s="33">
        <v>0</v>
      </c>
      <c r="V2077" s="33">
        <v>0</v>
      </c>
      <c r="W2077" s="33">
        <v>0</v>
      </c>
      <c r="X2077" s="33">
        <f t="shared" si="373"/>
        <v>26348289</v>
      </c>
      <c r="Y2077" s="33">
        <f t="shared" si="374"/>
        <v>5523.9240227680111</v>
      </c>
      <c r="Z2077" s="33">
        <f t="shared" si="375"/>
        <v>26348289</v>
      </c>
      <c r="AA2077" s="34">
        <f t="shared" si="376"/>
        <v>3.7992870760003549E-05</v>
      </c>
      <c r="AB2077" s="33" t="s">
        <v>4987</v>
      </c>
      <c r="AC2077" s="35">
        <v>44964</v>
      </c>
      <c r="AD2077" s="33">
        <v>14</v>
      </c>
      <c r="AE2077" s="36">
        <f t="shared" si="366"/>
        <v>44978</v>
      </c>
    </row>
    <row r="2078" spans="2:31" ht="14.5" hidden="1">
      <c r="B2078" s="29" t="s">
        <v>1526</v>
      </c>
      <c r="C2078" s="30" t="str">
        <f t="shared" si="367"/>
        <v>(Proveedores estratégicos)</v>
      </c>
      <c r="D2078" s="30">
        <v>4</v>
      </c>
      <c r="E2078" s="30" t="s">
        <v>5189</v>
      </c>
      <c r="F2078" s="30" t="s">
        <v>5190</v>
      </c>
      <c r="G2078" s="30" t="s">
        <v>3909</v>
      </c>
      <c r="H2078" s="31" t="s">
        <v>2233</v>
      </c>
      <c r="I2078" s="31" t="s">
        <v>48</v>
      </c>
      <c r="J2078" s="32">
        <v>72287609</v>
      </c>
      <c r="K2078" s="33">
        <f t="shared" si="368"/>
        <v>15155.111586318228</v>
      </c>
      <c r="L2078" s="33">
        <v>72287609</v>
      </c>
      <c r="M2078" s="33">
        <v>0</v>
      </c>
      <c r="N2078" s="33">
        <v>0</v>
      </c>
      <c r="O2078" s="33">
        <v>0</v>
      </c>
      <c r="P2078" s="33">
        <f t="shared" si="369"/>
        <v>72287609</v>
      </c>
      <c r="Q2078" s="33">
        <f t="shared" si="370"/>
        <v>15155.111586318228</v>
      </c>
      <c r="R2078" s="33">
        <f t="shared" si="371"/>
        <v>72287609</v>
      </c>
      <c r="S2078" s="33"/>
      <c r="T2078" s="30" t="str">
        <f t="shared" si="372"/>
        <v>COP</v>
      </c>
      <c r="U2078" s="33">
        <v>0</v>
      </c>
      <c r="V2078" s="33">
        <v>0</v>
      </c>
      <c r="W2078" s="33">
        <v>0</v>
      </c>
      <c r="X2078" s="33">
        <f t="shared" si="373"/>
        <v>72287609</v>
      </c>
      <c r="Y2078" s="33">
        <f t="shared" si="374"/>
        <v>15155.111586318228</v>
      </c>
      <c r="Z2078" s="33">
        <f t="shared" si="375"/>
        <v>72287609</v>
      </c>
      <c r="AA2078" s="34">
        <f t="shared" si="376"/>
        <v>0.00010423499553563686</v>
      </c>
      <c r="AB2078" s="33" t="s">
        <v>4987</v>
      </c>
      <c r="AC2078" s="35">
        <v>44964</v>
      </c>
      <c r="AD2078" s="33">
        <v>14</v>
      </c>
      <c r="AE2078" s="36">
        <f t="shared" si="377" ref="AE2078:AE2142">+AD2078+AC2078</f>
        <v>44978</v>
      </c>
    </row>
    <row r="2079" spans="2:31" ht="14.5" hidden="1">
      <c r="B2079" s="29" t="s">
        <v>1526</v>
      </c>
      <c r="C2079" s="30" t="str">
        <f t="shared" si="367"/>
        <v>(Proveedores estratégicos)</v>
      </c>
      <c r="D2079" s="30">
        <v>4</v>
      </c>
      <c r="E2079" s="30" t="s">
        <v>5189</v>
      </c>
      <c r="F2079" s="30" t="s">
        <v>5190</v>
      </c>
      <c r="G2079" s="30" t="s">
        <v>3909</v>
      </c>
      <c r="H2079" s="31" t="s">
        <v>2234</v>
      </c>
      <c r="I2079" s="31" t="s">
        <v>48</v>
      </c>
      <c r="J2079" s="32">
        <v>21626881</v>
      </c>
      <c r="K2079" s="33">
        <f t="shared" si="368"/>
        <v>4534.0798976907026</v>
      </c>
      <c r="L2079" s="33">
        <v>21626881</v>
      </c>
      <c r="M2079" s="33">
        <v>0</v>
      </c>
      <c r="N2079" s="33">
        <v>0</v>
      </c>
      <c r="O2079" s="33">
        <v>0</v>
      </c>
      <c r="P2079" s="33">
        <f t="shared" si="369"/>
        <v>21626881</v>
      </c>
      <c r="Q2079" s="33">
        <f t="shared" si="370"/>
        <v>4534.0798976907026</v>
      </c>
      <c r="R2079" s="33">
        <f t="shared" si="371"/>
        <v>21626881</v>
      </c>
      <c r="S2079" s="33"/>
      <c r="T2079" s="30" t="str">
        <f t="shared" si="372"/>
        <v>COP</v>
      </c>
      <c r="U2079" s="33">
        <v>0</v>
      </c>
      <c r="V2079" s="33">
        <v>0</v>
      </c>
      <c r="W2079" s="33">
        <v>0</v>
      </c>
      <c r="X2079" s="33">
        <f t="shared" si="373"/>
        <v>21626881</v>
      </c>
      <c r="Y2079" s="33">
        <f t="shared" si="374"/>
        <v>4534.0798976907026</v>
      </c>
      <c r="Z2079" s="33">
        <f t="shared" si="375"/>
        <v>21626881</v>
      </c>
      <c r="AA2079" s="34">
        <f t="shared" si="376"/>
        <v>3.1184844479843697E-05</v>
      </c>
      <c r="AB2079" s="33" t="s">
        <v>4987</v>
      </c>
      <c r="AC2079" s="35">
        <v>44964</v>
      </c>
      <c r="AD2079" s="33">
        <v>14</v>
      </c>
      <c r="AE2079" s="36">
        <f t="shared" si="377"/>
        <v>44978</v>
      </c>
    </row>
    <row r="2080" spans="2:31" ht="14.5" hidden="1">
      <c r="B2080" s="29" t="s">
        <v>1526</v>
      </c>
      <c r="C2080" s="30" t="str">
        <f t="shared" si="367"/>
        <v>(Proveedores estratégicos)</v>
      </c>
      <c r="D2080" s="30">
        <v>4</v>
      </c>
      <c r="E2080" s="30" t="s">
        <v>5189</v>
      </c>
      <c r="F2080" s="30" t="s">
        <v>5190</v>
      </c>
      <c r="G2080" s="30" t="s">
        <v>3909</v>
      </c>
      <c r="H2080" s="31" t="s">
        <v>2235</v>
      </c>
      <c r="I2080" s="31" t="s">
        <v>48</v>
      </c>
      <c r="J2080" s="32">
        <v>36490940</v>
      </c>
      <c r="K2080" s="33">
        <f t="shared" si="368"/>
        <v>7650.3328196903458</v>
      </c>
      <c r="L2080" s="33">
        <v>36490940</v>
      </c>
      <c r="M2080" s="33">
        <v>0</v>
      </c>
      <c r="N2080" s="33">
        <v>0</v>
      </c>
      <c r="O2080" s="33">
        <v>0</v>
      </c>
      <c r="P2080" s="33">
        <f t="shared" si="369"/>
        <v>36490940</v>
      </c>
      <c r="Q2080" s="33">
        <f t="shared" si="370"/>
        <v>7650.3328196903458</v>
      </c>
      <c r="R2080" s="33">
        <f t="shared" si="371"/>
        <v>36490940</v>
      </c>
      <c r="S2080" s="38"/>
      <c r="T2080" s="30" t="str">
        <f t="shared" si="372"/>
        <v>COP</v>
      </c>
      <c r="U2080" s="33">
        <v>0</v>
      </c>
      <c r="V2080" s="33">
        <v>0</v>
      </c>
      <c r="W2080" s="33">
        <v>0</v>
      </c>
      <c r="X2080" s="33">
        <f t="shared" si="373"/>
        <v>36490940</v>
      </c>
      <c r="Y2080" s="33">
        <f t="shared" si="374"/>
        <v>7650.3328196903458</v>
      </c>
      <c r="Z2080" s="33">
        <f t="shared" si="375"/>
        <v>36490940</v>
      </c>
      <c r="AA2080" s="34">
        <f t="shared" si="376"/>
        <v>5.2618049214924125E-05</v>
      </c>
      <c r="AB2080" s="33" t="s">
        <v>4987</v>
      </c>
      <c r="AC2080" s="35">
        <v>44965</v>
      </c>
      <c r="AD2080" s="33">
        <v>14</v>
      </c>
      <c r="AE2080" s="36">
        <f t="shared" si="377"/>
        <v>44979</v>
      </c>
    </row>
    <row r="2081" spans="2:31" ht="14.5" hidden="1">
      <c r="B2081" s="29" t="s">
        <v>1526</v>
      </c>
      <c r="C2081" s="30" t="str">
        <f t="shared" si="367"/>
        <v>(Proveedores estratégicos)</v>
      </c>
      <c r="D2081" s="30">
        <v>4</v>
      </c>
      <c r="E2081" s="30" t="s">
        <v>5189</v>
      </c>
      <c r="F2081" s="30" t="s">
        <v>5190</v>
      </c>
      <c r="G2081" s="30" t="s">
        <v>3909</v>
      </c>
      <c r="H2081" s="31" t="s">
        <v>2236</v>
      </c>
      <c r="I2081" s="31" t="s">
        <v>48</v>
      </c>
      <c r="J2081" s="32">
        <v>70069433</v>
      </c>
      <c r="K2081" s="33">
        <f t="shared" si="368"/>
        <v>14690.070547291842</v>
      </c>
      <c r="L2081" s="33">
        <v>70069433</v>
      </c>
      <c r="M2081" s="33">
        <v>0</v>
      </c>
      <c r="N2081" s="33">
        <v>0</v>
      </c>
      <c r="O2081" s="33">
        <v>0</v>
      </c>
      <c r="P2081" s="33">
        <f t="shared" si="369"/>
        <v>70069433</v>
      </c>
      <c r="Q2081" s="33">
        <f t="shared" si="370"/>
        <v>14690.070547291842</v>
      </c>
      <c r="R2081" s="33">
        <f t="shared" si="371"/>
        <v>70069433</v>
      </c>
      <c r="S2081" s="33"/>
      <c r="T2081" s="30" t="str">
        <f t="shared" si="372"/>
        <v>COP</v>
      </c>
      <c r="U2081" s="33">
        <v>0</v>
      </c>
      <c r="V2081" s="33">
        <v>0</v>
      </c>
      <c r="W2081" s="33">
        <v>0</v>
      </c>
      <c r="X2081" s="33">
        <f t="shared" si="373"/>
        <v>70069433</v>
      </c>
      <c r="Y2081" s="33">
        <f t="shared" si="374"/>
        <v>14690.070547291842</v>
      </c>
      <c r="Z2081" s="33">
        <f t="shared" si="375"/>
        <v>70069433</v>
      </c>
      <c r="AA2081" s="34">
        <f t="shared" si="376"/>
        <v>0.00010103650040409561</v>
      </c>
      <c r="AB2081" s="33" t="s">
        <v>4987</v>
      </c>
      <c r="AC2081" s="35">
        <v>44965</v>
      </c>
      <c r="AD2081" s="33">
        <v>14</v>
      </c>
      <c r="AE2081" s="36">
        <f t="shared" si="377"/>
        <v>44979</v>
      </c>
    </row>
    <row r="2082" spans="2:31" ht="14.5" hidden="1">
      <c r="B2082" s="29" t="s">
        <v>1526</v>
      </c>
      <c r="C2082" s="30" t="str">
        <f t="shared" si="367"/>
        <v>(Proveedores estratégicos)</v>
      </c>
      <c r="D2082" s="30">
        <v>4</v>
      </c>
      <c r="E2082" s="30" t="s">
        <v>5189</v>
      </c>
      <c r="F2082" s="30" t="s">
        <v>5190</v>
      </c>
      <c r="G2082" s="30" t="s">
        <v>3909</v>
      </c>
      <c r="H2082" s="31" t="s">
        <v>2237</v>
      </c>
      <c r="I2082" s="31" t="s">
        <v>48</v>
      </c>
      <c r="J2082" s="32">
        <v>35484203</v>
      </c>
      <c r="K2082" s="33">
        <f t="shared" si="368"/>
        <v>7439.270207658521</v>
      </c>
      <c r="L2082" s="33">
        <v>35484203</v>
      </c>
      <c r="M2082" s="33">
        <v>0</v>
      </c>
      <c r="N2082" s="33">
        <v>0</v>
      </c>
      <c r="O2082" s="33">
        <v>0</v>
      </c>
      <c r="P2082" s="33">
        <f t="shared" si="369"/>
        <v>35484203</v>
      </c>
      <c r="Q2082" s="33">
        <f t="shared" si="370"/>
        <v>7439.270207658521</v>
      </c>
      <c r="R2082" s="33">
        <f t="shared" si="371"/>
        <v>35484203</v>
      </c>
      <c r="S2082" s="33"/>
      <c r="T2082" s="30" t="str">
        <f t="shared" si="372"/>
        <v>COP</v>
      </c>
      <c r="U2082" s="33">
        <v>0</v>
      </c>
      <c r="V2082" s="33">
        <v>0</v>
      </c>
      <c r="W2082" s="33">
        <v>0</v>
      </c>
      <c r="X2082" s="33">
        <f t="shared" si="373"/>
        <v>35484203</v>
      </c>
      <c r="Y2082" s="33">
        <f t="shared" si="374"/>
        <v>7439.270207658521</v>
      </c>
      <c r="Z2082" s="33">
        <f t="shared" si="375"/>
        <v>35484203</v>
      </c>
      <c r="AA2082" s="34">
        <f t="shared" si="376"/>
        <v>5.1166386500494598E-05</v>
      </c>
      <c r="AB2082" s="33" t="s">
        <v>4987</v>
      </c>
      <c r="AC2082" s="35">
        <v>44965</v>
      </c>
      <c r="AD2082" s="33">
        <v>14</v>
      </c>
      <c r="AE2082" s="36">
        <f t="shared" si="377"/>
        <v>44979</v>
      </c>
    </row>
    <row r="2083" spans="2:31" ht="14.5" hidden="1">
      <c r="B2083" s="29" t="s">
        <v>1526</v>
      </c>
      <c r="C2083" s="30" t="str">
        <f t="shared" si="367"/>
        <v>(Proveedores estratégicos)</v>
      </c>
      <c r="D2083" s="30">
        <v>4</v>
      </c>
      <c r="E2083" s="30" t="s">
        <v>5189</v>
      </c>
      <c r="F2083" s="30" t="s">
        <v>5190</v>
      </c>
      <c r="G2083" s="30" t="s">
        <v>3909</v>
      </c>
      <c r="H2083" s="31" t="s">
        <v>2238</v>
      </c>
      <c r="I2083" s="31" t="s">
        <v>48</v>
      </c>
      <c r="J2083" s="32">
        <v>38926706</v>
      </c>
      <c r="K2083" s="33">
        <f t="shared" si="368"/>
        <v>8160.9916454395834</v>
      </c>
      <c r="L2083" s="33">
        <v>38926706</v>
      </c>
      <c r="M2083" s="33">
        <v>0</v>
      </c>
      <c r="N2083" s="33">
        <v>0</v>
      </c>
      <c r="O2083" s="33">
        <v>0</v>
      </c>
      <c r="P2083" s="33">
        <f t="shared" si="369"/>
        <v>38926706</v>
      </c>
      <c r="Q2083" s="33">
        <f t="shared" si="370"/>
        <v>8160.9916454395834</v>
      </c>
      <c r="R2083" s="33">
        <f t="shared" si="371"/>
        <v>38926706</v>
      </c>
      <c r="S2083" s="33"/>
      <c r="T2083" s="30" t="str">
        <f t="shared" si="372"/>
        <v>COP</v>
      </c>
      <c r="U2083" s="33">
        <v>0</v>
      </c>
      <c r="V2083" s="33">
        <v>0</v>
      </c>
      <c r="W2083" s="33">
        <v>0</v>
      </c>
      <c r="X2083" s="33">
        <f t="shared" si="373"/>
        <v>38926706</v>
      </c>
      <c r="Y2083" s="33">
        <f t="shared" si="374"/>
        <v>8160.9916454395834</v>
      </c>
      <c r="Z2083" s="33">
        <f t="shared" si="375"/>
        <v>38926706</v>
      </c>
      <c r="AA2083" s="34">
        <f t="shared" si="376"/>
        <v>5.6130297878949744E-05</v>
      </c>
      <c r="AB2083" s="33" t="s">
        <v>4987</v>
      </c>
      <c r="AC2083" s="35">
        <v>44965</v>
      </c>
      <c r="AD2083" s="33">
        <v>14</v>
      </c>
      <c r="AE2083" s="36">
        <f t="shared" si="377"/>
        <v>44979</v>
      </c>
    </row>
    <row r="2084" spans="2:31" ht="14.5" hidden="1">
      <c r="B2084" s="29" t="s">
        <v>1526</v>
      </c>
      <c r="C2084" s="30" t="str">
        <f t="shared" si="367"/>
        <v>(Proveedores estratégicos)</v>
      </c>
      <c r="D2084" s="30">
        <v>4</v>
      </c>
      <c r="E2084" s="30" t="s">
        <v>5189</v>
      </c>
      <c r="F2084" s="30" t="s">
        <v>5190</v>
      </c>
      <c r="G2084" s="30" t="s">
        <v>3909</v>
      </c>
      <c r="H2084" s="31" t="s">
        <v>2239</v>
      </c>
      <c r="I2084" s="31" t="s">
        <v>48</v>
      </c>
      <c r="J2084" s="32">
        <v>81217211</v>
      </c>
      <c r="K2084" s="33">
        <f t="shared" si="368"/>
        <v>17027.204419426187</v>
      </c>
      <c r="L2084" s="33">
        <v>81217211</v>
      </c>
      <c r="M2084" s="33">
        <v>0</v>
      </c>
      <c r="N2084" s="33">
        <v>0</v>
      </c>
      <c r="O2084" s="33">
        <v>0</v>
      </c>
      <c r="P2084" s="33">
        <f t="shared" si="369"/>
        <v>81217211</v>
      </c>
      <c r="Q2084" s="33">
        <f t="shared" si="370"/>
        <v>17027.204419426187</v>
      </c>
      <c r="R2084" s="33">
        <f t="shared" si="371"/>
        <v>81217211</v>
      </c>
      <c r="S2084" s="33"/>
      <c r="T2084" s="30" t="str">
        <f t="shared" si="372"/>
        <v>COP</v>
      </c>
      <c r="U2084" s="33">
        <v>0</v>
      </c>
      <c r="V2084" s="33">
        <v>0</v>
      </c>
      <c r="W2084" s="33">
        <v>0</v>
      </c>
      <c r="X2084" s="33">
        <f t="shared" si="373"/>
        <v>81217211</v>
      </c>
      <c r="Y2084" s="33">
        <f t="shared" si="374"/>
        <v>17027.204419426187</v>
      </c>
      <c r="Z2084" s="33">
        <f t="shared" si="375"/>
        <v>81217211</v>
      </c>
      <c r="AA2084" s="34">
        <f t="shared" si="376"/>
        <v>0.00011711102003666875</v>
      </c>
      <c r="AB2084" s="33" t="s">
        <v>4987</v>
      </c>
      <c r="AC2084" s="35">
        <v>44965</v>
      </c>
      <c r="AD2084" s="33">
        <v>14</v>
      </c>
      <c r="AE2084" s="36">
        <f t="shared" si="377"/>
        <v>44979</v>
      </c>
    </row>
    <row r="2085" spans="2:31" ht="14.5" hidden="1">
      <c r="B2085" s="29" t="s">
        <v>1526</v>
      </c>
      <c r="C2085" s="30" t="str">
        <f t="shared" si="367"/>
        <v>(Proveedores estratégicos)</v>
      </c>
      <c r="D2085" s="30">
        <v>4</v>
      </c>
      <c r="E2085" s="30" t="s">
        <v>5189</v>
      </c>
      <c r="F2085" s="30" t="s">
        <v>5190</v>
      </c>
      <c r="G2085" s="30" t="s">
        <v>3909</v>
      </c>
      <c r="H2085" s="31" t="s">
        <v>2240</v>
      </c>
      <c r="I2085" s="31" t="s">
        <v>48</v>
      </c>
      <c r="J2085" s="32">
        <v>10243913</v>
      </c>
      <c r="K2085" s="33">
        <f t="shared" si="368"/>
        <v>2147.6383953373793</v>
      </c>
      <c r="L2085" s="33">
        <v>10243913</v>
      </c>
      <c r="M2085" s="33">
        <v>0</v>
      </c>
      <c r="N2085" s="33">
        <v>0</v>
      </c>
      <c r="O2085" s="33">
        <v>0</v>
      </c>
      <c r="P2085" s="33">
        <f t="shared" si="369"/>
        <v>10243913</v>
      </c>
      <c r="Q2085" s="33">
        <f t="shared" si="370"/>
        <v>2147.6383953373793</v>
      </c>
      <c r="R2085" s="33">
        <f t="shared" si="371"/>
        <v>10243913</v>
      </c>
      <c r="S2085" s="33"/>
      <c r="T2085" s="30" t="str">
        <f t="shared" si="372"/>
        <v>COP</v>
      </c>
      <c r="U2085" s="33">
        <v>0</v>
      </c>
      <c r="V2085" s="33">
        <v>0</v>
      </c>
      <c r="W2085" s="33">
        <v>0</v>
      </c>
      <c r="X2085" s="33">
        <f t="shared" si="373"/>
        <v>10243913</v>
      </c>
      <c r="Y2085" s="33">
        <f t="shared" si="374"/>
        <v>2147.6383953373793</v>
      </c>
      <c r="Z2085" s="33">
        <f t="shared" si="375"/>
        <v>10243913</v>
      </c>
      <c r="AA2085" s="34">
        <f t="shared" si="376"/>
        <v>1.4771193024553521E-05</v>
      </c>
      <c r="AB2085" s="33" t="s">
        <v>4987</v>
      </c>
      <c r="AC2085" s="35">
        <v>44965</v>
      </c>
      <c r="AD2085" s="33">
        <v>14</v>
      </c>
      <c r="AE2085" s="36">
        <f t="shared" si="377"/>
        <v>44979</v>
      </c>
    </row>
    <row r="2086" spans="2:31" ht="14.5" hidden="1">
      <c r="B2086" s="29" t="s">
        <v>1526</v>
      </c>
      <c r="C2086" s="30" t="str">
        <f t="shared" si="367"/>
        <v>(Proveedores estratégicos)</v>
      </c>
      <c r="D2086" s="30">
        <v>4</v>
      </c>
      <c r="E2086" s="30" t="s">
        <v>5189</v>
      </c>
      <c r="F2086" s="30" t="s">
        <v>5190</v>
      </c>
      <c r="G2086" s="30" t="s">
        <v>3909</v>
      </c>
      <c r="H2086" s="31" t="s">
        <v>2241</v>
      </c>
      <c r="I2086" s="31" t="s">
        <v>48</v>
      </c>
      <c r="J2086" s="32">
        <v>13017643</v>
      </c>
      <c r="K2086" s="33">
        <f t="shared" si="368"/>
        <v>2729.15144082099</v>
      </c>
      <c r="L2086" s="33">
        <v>13017643</v>
      </c>
      <c r="M2086" s="33">
        <v>0</v>
      </c>
      <c r="N2086" s="33">
        <v>0</v>
      </c>
      <c r="O2086" s="33">
        <v>0</v>
      </c>
      <c r="P2086" s="33">
        <f t="shared" si="369"/>
        <v>13017643</v>
      </c>
      <c r="Q2086" s="33">
        <f t="shared" si="370"/>
        <v>2729.15144082099</v>
      </c>
      <c r="R2086" s="33">
        <f t="shared" si="371"/>
        <v>13017643</v>
      </c>
      <c r="S2086" s="33"/>
      <c r="T2086" s="30" t="str">
        <f t="shared" si="372"/>
        <v>COP</v>
      </c>
      <c r="U2086" s="33">
        <v>0</v>
      </c>
      <c r="V2086" s="33">
        <v>0</v>
      </c>
      <c r="W2086" s="33">
        <v>0</v>
      </c>
      <c r="X2086" s="33">
        <f t="shared" si="373"/>
        <v>13017643</v>
      </c>
      <c r="Y2086" s="33">
        <f t="shared" si="374"/>
        <v>2729.15144082099</v>
      </c>
      <c r="Z2086" s="33">
        <f t="shared" si="375"/>
        <v>13017643</v>
      </c>
      <c r="AA2086" s="34">
        <f t="shared" si="376"/>
        <v>1.8770768306771832E-05</v>
      </c>
      <c r="AB2086" s="33" t="s">
        <v>4987</v>
      </c>
      <c r="AC2086" s="35">
        <v>44965</v>
      </c>
      <c r="AD2086" s="33">
        <v>14</v>
      </c>
      <c r="AE2086" s="36">
        <f t="shared" si="377"/>
        <v>44979</v>
      </c>
    </row>
    <row r="2087" spans="2:31" ht="14.5" hidden="1">
      <c r="B2087" s="29" t="s">
        <v>1526</v>
      </c>
      <c r="C2087" s="30" t="str">
        <f t="shared" si="367"/>
        <v>(Proveedores estratégicos)</v>
      </c>
      <c r="D2087" s="30">
        <v>4</v>
      </c>
      <c r="E2087" s="30" t="s">
        <v>5189</v>
      </c>
      <c r="F2087" s="30" t="s">
        <v>5190</v>
      </c>
      <c r="G2087" s="30" t="s">
        <v>3909</v>
      </c>
      <c r="H2087" s="31" t="s">
        <v>2242</v>
      </c>
      <c r="I2087" s="31" t="s">
        <v>48</v>
      </c>
      <c r="J2087" s="32">
        <v>155131478</v>
      </c>
      <c r="K2087" s="33">
        <f t="shared" si="368"/>
        <v>32523.345178569554</v>
      </c>
      <c r="L2087" s="33">
        <v>155131478</v>
      </c>
      <c r="M2087" s="33">
        <v>0</v>
      </c>
      <c r="N2087" s="33">
        <v>0</v>
      </c>
      <c r="O2087" s="33">
        <v>0</v>
      </c>
      <c r="P2087" s="33">
        <f t="shared" si="369"/>
        <v>155131478</v>
      </c>
      <c r="Q2087" s="33">
        <f t="shared" si="370"/>
        <v>32523.345178569554</v>
      </c>
      <c r="R2087" s="33">
        <f t="shared" si="371"/>
        <v>155131478</v>
      </c>
      <c r="S2087" s="38"/>
      <c r="T2087" s="30" t="str">
        <f t="shared" si="372"/>
        <v>COP</v>
      </c>
      <c r="U2087" s="33">
        <v>0</v>
      </c>
      <c r="V2087" s="33">
        <v>0</v>
      </c>
      <c r="W2087" s="33">
        <v>0</v>
      </c>
      <c r="X2087" s="33">
        <f t="shared" si="373"/>
        <v>155131478</v>
      </c>
      <c r="Y2087" s="33">
        <f t="shared" si="374"/>
        <v>32523.345178569554</v>
      </c>
      <c r="Z2087" s="33">
        <f t="shared" si="375"/>
        <v>155131478</v>
      </c>
      <c r="AA2087" s="34">
        <f t="shared" si="376"/>
        <v>0.00022369157232419662</v>
      </c>
      <c r="AB2087" s="33" t="s">
        <v>4987</v>
      </c>
      <c r="AC2087" s="35">
        <v>44965</v>
      </c>
      <c r="AD2087" s="33">
        <v>14</v>
      </c>
      <c r="AE2087" s="36">
        <f t="shared" si="377"/>
        <v>44979</v>
      </c>
    </row>
    <row r="2088" spans="2:31" ht="14.5" hidden="1">
      <c r="B2088" s="29" t="s">
        <v>1526</v>
      </c>
      <c r="C2088" s="30" t="str">
        <f t="shared" si="367"/>
        <v>(Proveedores estratégicos)</v>
      </c>
      <c r="D2088" s="30">
        <v>4</v>
      </c>
      <c r="E2088" s="30" t="s">
        <v>5189</v>
      </c>
      <c r="F2088" s="30" t="s">
        <v>5190</v>
      </c>
      <c r="G2088" s="30" t="s">
        <v>3909</v>
      </c>
      <c r="H2088" s="31" t="s">
        <v>2243</v>
      </c>
      <c r="I2088" s="31" t="s">
        <v>48</v>
      </c>
      <c r="J2088" s="32">
        <v>435753389</v>
      </c>
      <c r="K2088" s="33">
        <f t="shared" si="368"/>
        <v>91355.784563455862</v>
      </c>
      <c r="L2088" s="33">
        <v>435753389</v>
      </c>
      <c r="M2088" s="33">
        <v>0</v>
      </c>
      <c r="N2088" s="33">
        <v>0</v>
      </c>
      <c r="O2088" s="33">
        <v>0</v>
      </c>
      <c r="P2088" s="33">
        <f t="shared" si="369"/>
        <v>435753389</v>
      </c>
      <c r="Q2088" s="33">
        <f t="shared" si="370"/>
        <v>91355.784563455862</v>
      </c>
      <c r="R2088" s="33">
        <f t="shared" si="371"/>
        <v>435753389</v>
      </c>
      <c r="S2088" s="33"/>
      <c r="T2088" s="30" t="str">
        <f t="shared" si="372"/>
        <v>COP</v>
      </c>
      <c r="U2088" s="33">
        <v>0</v>
      </c>
      <c r="V2088" s="33">
        <v>0</v>
      </c>
      <c r="W2088" s="33">
        <v>0</v>
      </c>
      <c r="X2088" s="33">
        <f t="shared" si="373"/>
        <v>435753389</v>
      </c>
      <c r="Y2088" s="33">
        <f t="shared" si="374"/>
        <v>91355.784563455862</v>
      </c>
      <c r="Z2088" s="33">
        <f t="shared" si="375"/>
        <v>435753389</v>
      </c>
      <c r="AA2088" s="34">
        <f t="shared" si="376"/>
        <v>0.00062833386226751012</v>
      </c>
      <c r="AB2088" s="33" t="s">
        <v>4987</v>
      </c>
      <c r="AC2088" s="35">
        <v>44965</v>
      </c>
      <c r="AD2088" s="33">
        <v>14</v>
      </c>
      <c r="AE2088" s="36">
        <f t="shared" si="377"/>
        <v>44979</v>
      </c>
    </row>
    <row r="2089" spans="2:31" ht="14.5" hidden="1">
      <c r="B2089" s="29" t="s">
        <v>1526</v>
      </c>
      <c r="C2089" s="30" t="str">
        <f t="shared" si="367"/>
        <v>(Proveedores estratégicos)</v>
      </c>
      <c r="D2089" s="30">
        <v>4</v>
      </c>
      <c r="E2089" s="30" t="s">
        <v>5189</v>
      </c>
      <c r="F2089" s="30" t="s">
        <v>5190</v>
      </c>
      <c r="G2089" s="30" t="s">
        <v>3909</v>
      </c>
      <c r="H2089" s="31" t="s">
        <v>2244</v>
      </c>
      <c r="I2089" s="31" t="s">
        <v>48</v>
      </c>
      <c r="J2089" s="32">
        <v>513684361</v>
      </c>
      <c r="K2089" s="33">
        <f t="shared" si="368"/>
        <v>107694.02832374183</v>
      </c>
      <c r="L2089" s="33">
        <v>513684361</v>
      </c>
      <c r="M2089" s="33">
        <v>0</v>
      </c>
      <c r="N2089" s="33">
        <v>0</v>
      </c>
      <c r="O2089" s="33">
        <v>0</v>
      </c>
      <c r="P2089" s="33">
        <f t="shared" si="369"/>
        <v>513684361</v>
      </c>
      <c r="Q2089" s="33">
        <f t="shared" si="370"/>
        <v>107694.02832374183</v>
      </c>
      <c r="R2089" s="33">
        <f t="shared" si="371"/>
        <v>513684361</v>
      </c>
      <c r="S2089" s="33"/>
      <c r="T2089" s="30" t="str">
        <f t="shared" si="372"/>
        <v>COP</v>
      </c>
      <c r="U2089" s="33">
        <v>0</v>
      </c>
      <c r="V2089" s="33">
        <v>0</v>
      </c>
      <c r="W2089" s="33">
        <v>0</v>
      </c>
      <c r="X2089" s="33">
        <f t="shared" si="373"/>
        <v>513684361</v>
      </c>
      <c r="Y2089" s="33">
        <f t="shared" si="374"/>
        <v>107694.02832374183</v>
      </c>
      <c r="Z2089" s="33">
        <f t="shared" si="375"/>
        <v>513684361</v>
      </c>
      <c r="AA2089" s="34">
        <f t="shared" si="376"/>
        <v>0.00074070629553623041</v>
      </c>
      <c r="AB2089" s="33" t="s">
        <v>4987</v>
      </c>
      <c r="AC2089" s="35">
        <v>44965</v>
      </c>
      <c r="AD2089" s="33">
        <v>14</v>
      </c>
      <c r="AE2089" s="36">
        <f t="shared" si="377"/>
        <v>44979</v>
      </c>
    </row>
    <row r="2090" spans="2:31" ht="14.5" hidden="1">
      <c r="B2090" s="29" t="s">
        <v>1526</v>
      </c>
      <c r="C2090" s="30" t="str">
        <f t="shared" si="367"/>
        <v>(Proveedores estratégicos)</v>
      </c>
      <c r="D2090" s="30">
        <v>4</v>
      </c>
      <c r="E2090" s="30" t="s">
        <v>5189</v>
      </c>
      <c r="F2090" s="30" t="s">
        <v>5190</v>
      </c>
      <c r="G2090" s="30" t="s">
        <v>3909</v>
      </c>
      <c r="H2090" s="31" t="s">
        <v>2245</v>
      </c>
      <c r="I2090" s="31" t="s">
        <v>48</v>
      </c>
      <c r="J2090" s="32">
        <v>174555510</v>
      </c>
      <c r="K2090" s="33">
        <f t="shared" si="368"/>
        <v>36595.597345828479</v>
      </c>
      <c r="L2090" s="33">
        <v>174555510</v>
      </c>
      <c r="M2090" s="33">
        <v>0</v>
      </c>
      <c r="N2090" s="33">
        <v>0</v>
      </c>
      <c r="O2090" s="33">
        <v>0</v>
      </c>
      <c r="P2090" s="33">
        <f t="shared" si="369"/>
        <v>174555510</v>
      </c>
      <c r="Q2090" s="33">
        <f t="shared" si="370"/>
        <v>36595.597345828479</v>
      </c>
      <c r="R2090" s="33">
        <f t="shared" si="371"/>
        <v>174555510</v>
      </c>
      <c r="S2090" s="33"/>
      <c r="T2090" s="30" t="str">
        <f t="shared" si="372"/>
        <v>COP</v>
      </c>
      <c r="U2090" s="33">
        <v>0</v>
      </c>
      <c r="V2090" s="33">
        <v>0</v>
      </c>
      <c r="W2090" s="33">
        <v>0</v>
      </c>
      <c r="X2090" s="33">
        <f t="shared" si="373"/>
        <v>174555510</v>
      </c>
      <c r="Y2090" s="33">
        <f t="shared" si="374"/>
        <v>36595.597345828479</v>
      </c>
      <c r="Z2090" s="33">
        <f t="shared" si="375"/>
        <v>174555510</v>
      </c>
      <c r="AA2090" s="34">
        <f t="shared" si="376"/>
        <v>0.00025170002241422612</v>
      </c>
      <c r="AB2090" s="33" t="s">
        <v>4987</v>
      </c>
      <c r="AC2090" s="35">
        <v>44965</v>
      </c>
      <c r="AD2090" s="33">
        <v>14</v>
      </c>
      <c r="AE2090" s="36">
        <f t="shared" si="377"/>
        <v>44979</v>
      </c>
    </row>
    <row r="2091" spans="2:31" ht="14.5" hidden="1">
      <c r="B2091" s="29" t="s">
        <v>1526</v>
      </c>
      <c r="C2091" s="30" t="str">
        <f t="shared" si="367"/>
        <v>(Proveedores estratégicos)</v>
      </c>
      <c r="D2091" s="30">
        <v>4</v>
      </c>
      <c r="E2091" s="30" t="s">
        <v>5189</v>
      </c>
      <c r="F2091" s="30" t="s">
        <v>5190</v>
      </c>
      <c r="G2091" s="30" t="s">
        <v>3909</v>
      </c>
      <c r="H2091" s="31" t="s">
        <v>2246</v>
      </c>
      <c r="I2091" s="31" t="s">
        <v>48</v>
      </c>
      <c r="J2091" s="32">
        <v>29525376</v>
      </c>
      <c r="K2091" s="33">
        <f t="shared" si="368"/>
        <v>6190.0009434258936</v>
      </c>
      <c r="L2091" s="33">
        <v>29525376</v>
      </c>
      <c r="M2091" s="33">
        <v>0</v>
      </c>
      <c r="N2091" s="33">
        <v>0</v>
      </c>
      <c r="O2091" s="33">
        <v>0</v>
      </c>
      <c r="P2091" s="33">
        <f t="shared" si="369"/>
        <v>29525376</v>
      </c>
      <c r="Q2091" s="33">
        <f t="shared" si="370"/>
        <v>6190.0009434258936</v>
      </c>
      <c r="R2091" s="33">
        <f t="shared" si="371"/>
        <v>29525376</v>
      </c>
      <c r="S2091" s="33"/>
      <c r="T2091" s="30" t="str">
        <f t="shared" si="372"/>
        <v>COP</v>
      </c>
      <c r="U2091" s="33">
        <v>0</v>
      </c>
      <c r="V2091" s="33">
        <v>0</v>
      </c>
      <c r="W2091" s="33">
        <v>0</v>
      </c>
      <c r="X2091" s="33">
        <f t="shared" si="373"/>
        <v>29525376</v>
      </c>
      <c r="Y2091" s="33">
        <f t="shared" si="374"/>
        <v>6190.0009434258936</v>
      </c>
      <c r="Z2091" s="33">
        <f t="shared" si="375"/>
        <v>29525376</v>
      </c>
      <c r="AA2091" s="34">
        <f t="shared" si="376"/>
        <v>4.2574065986163679E-05</v>
      </c>
      <c r="AB2091" s="33" t="s">
        <v>4987</v>
      </c>
      <c r="AC2091" s="35">
        <v>44965</v>
      </c>
      <c r="AD2091" s="33">
        <v>14</v>
      </c>
      <c r="AE2091" s="36">
        <f t="shared" si="377"/>
        <v>44979</v>
      </c>
    </row>
    <row r="2092" spans="2:31" ht="14.5" hidden="1">
      <c r="B2092" s="29" t="s">
        <v>1526</v>
      </c>
      <c r="C2092" s="30" t="str">
        <f t="shared" si="367"/>
        <v>(Proveedores estratégicos)</v>
      </c>
      <c r="D2092" s="30">
        <v>4</v>
      </c>
      <c r="E2092" s="30" t="s">
        <v>5189</v>
      </c>
      <c r="F2092" s="30" t="s">
        <v>5190</v>
      </c>
      <c r="G2092" s="30" t="s">
        <v>3909</v>
      </c>
      <c r="H2092" s="31" t="s">
        <v>2247</v>
      </c>
      <c r="I2092" s="31" t="s">
        <v>48</v>
      </c>
      <c r="J2092" s="32">
        <v>31560681</v>
      </c>
      <c r="K2092" s="33">
        <f t="shared" si="368"/>
        <v>6616.703040976131</v>
      </c>
      <c r="L2092" s="33">
        <v>31560681</v>
      </c>
      <c r="M2092" s="33">
        <v>0</v>
      </c>
      <c r="N2092" s="33">
        <v>0</v>
      </c>
      <c r="O2092" s="33">
        <v>0</v>
      </c>
      <c r="P2092" s="33">
        <f t="shared" si="369"/>
        <v>31560681</v>
      </c>
      <c r="Q2092" s="33">
        <f t="shared" si="370"/>
        <v>6616.703040976131</v>
      </c>
      <c r="R2092" s="33">
        <f t="shared" si="371"/>
        <v>31560681</v>
      </c>
      <c r="S2092" s="33"/>
      <c r="T2092" s="30" t="str">
        <f t="shared" si="372"/>
        <v>COP</v>
      </c>
      <c r="U2092" s="33">
        <v>0</v>
      </c>
      <c r="V2092" s="33">
        <v>0</v>
      </c>
      <c r="W2092" s="33">
        <v>0</v>
      </c>
      <c r="X2092" s="33">
        <f t="shared" si="373"/>
        <v>31560681</v>
      </c>
      <c r="Y2092" s="33">
        <f t="shared" si="374"/>
        <v>6616.703040976131</v>
      </c>
      <c r="Z2092" s="33">
        <f t="shared" si="375"/>
        <v>31560681</v>
      </c>
      <c r="AA2092" s="34">
        <f t="shared" si="376"/>
        <v>4.5508870588549397E-05</v>
      </c>
      <c r="AB2092" s="33" t="s">
        <v>4987</v>
      </c>
      <c r="AC2092" s="35">
        <v>44965</v>
      </c>
      <c r="AD2092" s="33">
        <v>14</v>
      </c>
      <c r="AE2092" s="36">
        <f t="shared" si="377"/>
        <v>44979</v>
      </c>
    </row>
    <row r="2093" spans="2:31" ht="14.5" hidden="1">
      <c r="B2093" s="29" t="s">
        <v>1526</v>
      </c>
      <c r="C2093" s="30" t="str">
        <f t="shared" si="367"/>
        <v>(Proveedores estratégicos)</v>
      </c>
      <c r="D2093" s="30">
        <v>4</v>
      </c>
      <c r="E2093" s="30" t="s">
        <v>5189</v>
      </c>
      <c r="F2093" s="30" t="s">
        <v>5190</v>
      </c>
      <c r="G2093" s="30" t="s">
        <v>3909</v>
      </c>
      <c r="H2093" s="31" t="s">
        <v>2248</v>
      </c>
      <c r="I2093" s="31" t="s">
        <v>48</v>
      </c>
      <c r="J2093" s="32">
        <v>25173857</v>
      </c>
      <c r="K2093" s="33">
        <f t="shared" si="368"/>
        <v>5277.7041206746535</v>
      </c>
      <c r="L2093" s="33">
        <v>25173857</v>
      </c>
      <c r="M2093" s="33">
        <v>0</v>
      </c>
      <c r="N2093" s="33">
        <v>0</v>
      </c>
      <c r="O2093" s="33">
        <v>0</v>
      </c>
      <c r="P2093" s="33">
        <f t="shared" si="369"/>
        <v>25173857</v>
      </c>
      <c r="Q2093" s="33">
        <f t="shared" si="370"/>
        <v>5277.7041206746535</v>
      </c>
      <c r="R2093" s="33">
        <f t="shared" si="371"/>
        <v>25173857</v>
      </c>
      <c r="S2093" s="33"/>
      <c r="T2093" s="30" t="str">
        <f t="shared" si="372"/>
        <v>COP</v>
      </c>
      <c r="U2093" s="33">
        <v>0</v>
      </c>
      <c r="V2093" s="33">
        <v>0</v>
      </c>
      <c r="W2093" s="33">
        <v>0</v>
      </c>
      <c r="X2093" s="33">
        <f t="shared" si="373"/>
        <v>25173857</v>
      </c>
      <c r="Y2093" s="33">
        <f t="shared" si="374"/>
        <v>5277.7041206746535</v>
      </c>
      <c r="Z2093" s="33">
        <f t="shared" si="375"/>
        <v>25173857</v>
      </c>
      <c r="AA2093" s="34">
        <f t="shared" si="376"/>
        <v>3.6299400523950939E-05</v>
      </c>
      <c r="AB2093" s="33" t="s">
        <v>4987</v>
      </c>
      <c r="AC2093" s="35">
        <v>44965</v>
      </c>
      <c r="AD2093" s="33">
        <v>14</v>
      </c>
      <c r="AE2093" s="36">
        <f t="shared" si="377"/>
        <v>44979</v>
      </c>
    </row>
    <row r="2094" spans="2:31" ht="14.5" hidden="1">
      <c r="B2094" s="29" t="s">
        <v>1526</v>
      </c>
      <c r="C2094" s="30" t="str">
        <f t="shared" si="367"/>
        <v>(Proveedores estratégicos)</v>
      </c>
      <c r="D2094" s="30">
        <v>4</v>
      </c>
      <c r="E2094" s="30" t="s">
        <v>5189</v>
      </c>
      <c r="F2094" s="30" t="s">
        <v>5190</v>
      </c>
      <c r="G2094" s="30" t="s">
        <v>3909</v>
      </c>
      <c r="H2094" s="31" t="s">
        <v>2249</v>
      </c>
      <c r="I2094" s="31" t="s">
        <v>48</v>
      </c>
      <c r="J2094" s="32">
        <v>30247239</v>
      </c>
      <c r="K2094" s="33">
        <f t="shared" si="368"/>
        <v>6341.3396647693316</v>
      </c>
      <c r="L2094" s="33">
        <v>30247239</v>
      </c>
      <c r="M2094" s="33">
        <v>0</v>
      </c>
      <c r="N2094" s="33">
        <v>0</v>
      </c>
      <c r="O2094" s="33">
        <v>0</v>
      </c>
      <c r="P2094" s="33">
        <f t="shared" si="369"/>
        <v>30247239</v>
      </c>
      <c r="Q2094" s="33">
        <f t="shared" si="370"/>
        <v>6341.3396647693316</v>
      </c>
      <c r="R2094" s="33">
        <f t="shared" si="371"/>
        <v>30247239</v>
      </c>
      <c r="S2094" s="33"/>
      <c r="T2094" s="30" t="str">
        <f t="shared" si="372"/>
        <v>COP</v>
      </c>
      <c r="U2094" s="33">
        <v>0</v>
      </c>
      <c r="V2094" s="33">
        <v>0</v>
      </c>
      <c r="W2094" s="33">
        <v>0</v>
      </c>
      <c r="X2094" s="33">
        <f t="shared" si="373"/>
        <v>30247239</v>
      </c>
      <c r="Y2094" s="33">
        <f t="shared" si="374"/>
        <v>6341.3396647693316</v>
      </c>
      <c r="Z2094" s="33">
        <f t="shared" si="375"/>
        <v>30247239</v>
      </c>
      <c r="AA2094" s="34">
        <f t="shared" si="376"/>
        <v>4.3614955118108016E-05</v>
      </c>
      <c r="AB2094" s="33" t="s">
        <v>4987</v>
      </c>
      <c r="AC2094" s="35">
        <v>44965</v>
      </c>
      <c r="AD2094" s="33">
        <v>14</v>
      </c>
      <c r="AE2094" s="36">
        <f t="shared" si="377"/>
        <v>44979</v>
      </c>
    </row>
    <row r="2095" spans="2:31" ht="14.5" hidden="1">
      <c r="B2095" s="29" t="s">
        <v>1526</v>
      </c>
      <c r="C2095" s="30" t="str">
        <f t="shared" si="367"/>
        <v>(Proveedores estratégicos)</v>
      </c>
      <c r="D2095" s="30">
        <v>4</v>
      </c>
      <c r="E2095" s="30" t="s">
        <v>5189</v>
      </c>
      <c r="F2095" s="30" t="s">
        <v>5190</v>
      </c>
      <c r="G2095" s="30" t="s">
        <v>3909</v>
      </c>
      <c r="H2095" s="31" t="s">
        <v>2250</v>
      </c>
      <c r="I2095" s="31" t="s">
        <v>48</v>
      </c>
      <c r="J2095" s="32">
        <v>27460262</v>
      </c>
      <c r="K2095" s="33">
        <f t="shared" si="368"/>
        <v>5757.0493831042904</v>
      </c>
      <c r="L2095" s="33">
        <v>27460262</v>
      </c>
      <c r="M2095" s="33">
        <v>0</v>
      </c>
      <c r="N2095" s="33">
        <v>0</v>
      </c>
      <c r="O2095" s="33">
        <v>0</v>
      </c>
      <c r="P2095" s="33">
        <f t="shared" si="369"/>
        <v>27460262</v>
      </c>
      <c r="Q2095" s="33">
        <f t="shared" si="370"/>
        <v>5757.0493831042904</v>
      </c>
      <c r="R2095" s="33">
        <f t="shared" si="371"/>
        <v>27460262</v>
      </c>
      <c r="S2095" s="33"/>
      <c r="T2095" s="30" t="str">
        <f t="shared" si="372"/>
        <v>COP</v>
      </c>
      <c r="U2095" s="33">
        <v>0</v>
      </c>
      <c r="V2095" s="33">
        <v>0</v>
      </c>
      <c r="W2095" s="33">
        <v>0</v>
      </c>
      <c r="X2095" s="33">
        <f t="shared" si="373"/>
        <v>27460262</v>
      </c>
      <c r="Y2095" s="33">
        <f t="shared" si="374"/>
        <v>5757.0493831042904</v>
      </c>
      <c r="Z2095" s="33">
        <f t="shared" si="375"/>
        <v>27460262</v>
      </c>
      <c r="AA2095" s="34">
        <f t="shared" si="376"/>
        <v>3.9596278346644695E-05</v>
      </c>
      <c r="AB2095" s="33" t="s">
        <v>4987</v>
      </c>
      <c r="AC2095" s="35">
        <v>44966</v>
      </c>
      <c r="AD2095" s="33">
        <v>14</v>
      </c>
      <c r="AE2095" s="36">
        <f t="shared" si="377"/>
        <v>44980</v>
      </c>
    </row>
    <row r="2096" spans="2:31" ht="14.5" hidden="1">
      <c r="B2096" s="29" t="s">
        <v>1526</v>
      </c>
      <c r="C2096" s="30" t="str">
        <f t="shared" si="367"/>
        <v>(Proveedores estratégicos)</v>
      </c>
      <c r="D2096" s="30">
        <v>4</v>
      </c>
      <c r="E2096" s="30" t="s">
        <v>5189</v>
      </c>
      <c r="F2096" s="30" t="s">
        <v>5190</v>
      </c>
      <c r="G2096" s="30" t="s">
        <v>3909</v>
      </c>
      <c r="H2096" s="31" t="s">
        <v>2251</v>
      </c>
      <c r="I2096" s="31" t="s">
        <v>48</v>
      </c>
      <c r="J2096" s="32">
        <v>12321991</v>
      </c>
      <c r="K2096" s="33">
        <f t="shared" si="368"/>
        <v>2583.307860834198</v>
      </c>
      <c r="L2096" s="33">
        <v>12321991</v>
      </c>
      <c r="M2096" s="33">
        <v>0</v>
      </c>
      <c r="N2096" s="33">
        <v>0</v>
      </c>
      <c r="O2096" s="33">
        <v>0</v>
      </c>
      <c r="P2096" s="33">
        <f t="shared" si="369"/>
        <v>12321991</v>
      </c>
      <c r="Q2096" s="33">
        <f t="shared" si="370"/>
        <v>2583.307860834198</v>
      </c>
      <c r="R2096" s="33">
        <f t="shared" si="371"/>
        <v>12321991</v>
      </c>
      <c r="S2096" s="38"/>
      <c r="T2096" s="30" t="str">
        <f t="shared" si="372"/>
        <v>COP</v>
      </c>
      <c r="U2096" s="33">
        <v>0</v>
      </c>
      <c r="V2096" s="33">
        <v>0</v>
      </c>
      <c r="W2096" s="33">
        <v>0</v>
      </c>
      <c r="X2096" s="33">
        <f t="shared" si="373"/>
        <v>12321991</v>
      </c>
      <c r="Y2096" s="33">
        <f t="shared" si="374"/>
        <v>2583.307860834198</v>
      </c>
      <c r="Z2096" s="33">
        <f t="shared" si="375"/>
        <v>12321991</v>
      </c>
      <c r="AA2096" s="34">
        <f t="shared" si="376"/>
        <v>1.7767674081946153E-05</v>
      </c>
      <c r="AB2096" s="33" t="s">
        <v>4987</v>
      </c>
      <c r="AC2096" s="35">
        <v>44966</v>
      </c>
      <c r="AD2096" s="33">
        <v>14</v>
      </c>
      <c r="AE2096" s="36">
        <f t="shared" si="377"/>
        <v>44980</v>
      </c>
    </row>
    <row r="2097" spans="2:31" ht="14.5" hidden="1">
      <c r="B2097" s="29" t="s">
        <v>1526</v>
      </c>
      <c r="C2097" s="30" t="str">
        <f t="shared" si="367"/>
        <v>(Proveedores estratégicos)</v>
      </c>
      <c r="D2097" s="30">
        <v>4</v>
      </c>
      <c r="E2097" s="30" t="s">
        <v>5189</v>
      </c>
      <c r="F2097" s="30" t="s">
        <v>5190</v>
      </c>
      <c r="G2097" s="30" t="s">
        <v>3909</v>
      </c>
      <c r="H2097" s="31" t="s">
        <v>2252</v>
      </c>
      <c r="I2097" s="31" t="s">
        <v>48</v>
      </c>
      <c r="J2097" s="32">
        <v>30321336</v>
      </c>
      <c r="K2097" s="33">
        <f t="shared" si="368"/>
        <v>6356.874115538224</v>
      </c>
      <c r="L2097" s="33">
        <v>30321336</v>
      </c>
      <c r="M2097" s="33">
        <v>0</v>
      </c>
      <c r="N2097" s="33">
        <v>0</v>
      </c>
      <c r="O2097" s="33">
        <v>0</v>
      </c>
      <c r="P2097" s="33">
        <f t="shared" si="369"/>
        <v>30321336</v>
      </c>
      <c r="Q2097" s="33">
        <f t="shared" si="370"/>
        <v>6356.874115538224</v>
      </c>
      <c r="R2097" s="33">
        <f t="shared" si="371"/>
        <v>30321336</v>
      </c>
      <c r="S2097" s="33"/>
      <c r="T2097" s="30" t="str">
        <f t="shared" si="372"/>
        <v>COP</v>
      </c>
      <c r="U2097" s="33">
        <v>0</v>
      </c>
      <c r="V2097" s="33">
        <v>0</v>
      </c>
      <c r="W2097" s="33">
        <v>0</v>
      </c>
      <c r="X2097" s="33">
        <f t="shared" si="373"/>
        <v>30321336</v>
      </c>
      <c r="Y2097" s="33">
        <f t="shared" si="374"/>
        <v>6356.874115538224</v>
      </c>
      <c r="Z2097" s="33">
        <f t="shared" si="375"/>
        <v>30321336</v>
      </c>
      <c r="AA2097" s="34">
        <f t="shared" si="376"/>
        <v>4.3721799161935829E-05</v>
      </c>
      <c r="AB2097" s="33" t="s">
        <v>4987</v>
      </c>
      <c r="AC2097" s="35">
        <v>44966</v>
      </c>
      <c r="AD2097" s="33">
        <v>14</v>
      </c>
      <c r="AE2097" s="36">
        <f t="shared" si="377"/>
        <v>44980</v>
      </c>
    </row>
    <row r="2098" spans="2:31" ht="14.5" hidden="1">
      <c r="B2098" s="29" t="s">
        <v>1526</v>
      </c>
      <c r="C2098" s="30" t="str">
        <f t="shared" si="367"/>
        <v>(Proveedores estratégicos)</v>
      </c>
      <c r="D2098" s="30">
        <v>4</v>
      </c>
      <c r="E2098" s="30" t="s">
        <v>5189</v>
      </c>
      <c r="F2098" s="30" t="s">
        <v>5190</v>
      </c>
      <c r="G2098" s="30" t="s">
        <v>3909</v>
      </c>
      <c r="H2098" s="31" t="s">
        <v>2253</v>
      </c>
      <c r="I2098" s="31" t="s">
        <v>48</v>
      </c>
      <c r="J2098" s="32">
        <v>346765675</v>
      </c>
      <c r="K2098" s="33">
        <f t="shared" si="368"/>
        <v>72699.492646519284</v>
      </c>
      <c r="L2098" s="33">
        <v>346765675</v>
      </c>
      <c r="M2098" s="33">
        <v>0</v>
      </c>
      <c r="N2098" s="33">
        <v>0</v>
      </c>
      <c r="O2098" s="33">
        <v>0</v>
      </c>
      <c r="P2098" s="33">
        <f t="shared" si="369"/>
        <v>346765675</v>
      </c>
      <c r="Q2098" s="33">
        <f t="shared" si="370"/>
        <v>72699.492646519284</v>
      </c>
      <c r="R2098" s="33">
        <f t="shared" si="371"/>
        <v>346765675</v>
      </c>
      <c r="S2098" s="33"/>
      <c r="T2098" s="30" t="str">
        <f t="shared" si="372"/>
        <v>COP</v>
      </c>
      <c r="U2098" s="33">
        <v>0</v>
      </c>
      <c r="V2098" s="33">
        <v>0</v>
      </c>
      <c r="W2098" s="33">
        <v>0</v>
      </c>
      <c r="X2098" s="33">
        <f t="shared" si="373"/>
        <v>346765675</v>
      </c>
      <c r="Y2098" s="33">
        <f t="shared" si="374"/>
        <v>72699.492646519284</v>
      </c>
      <c r="Z2098" s="33">
        <f t="shared" si="375"/>
        <v>346765675</v>
      </c>
      <c r="AA2098" s="34">
        <f t="shared" si="376"/>
        <v>0.00050001817857244521</v>
      </c>
      <c r="AB2098" s="33" t="s">
        <v>4987</v>
      </c>
      <c r="AC2098" s="35">
        <v>44966</v>
      </c>
      <c r="AD2098" s="33">
        <v>14</v>
      </c>
      <c r="AE2098" s="36">
        <f t="shared" si="377"/>
        <v>44980</v>
      </c>
    </row>
    <row r="2099" spans="2:31" ht="14.5" hidden="1">
      <c r="B2099" s="29" t="s">
        <v>1526</v>
      </c>
      <c r="C2099" s="30" t="str">
        <f t="shared" si="367"/>
        <v>(Proveedores estratégicos)</v>
      </c>
      <c r="D2099" s="30">
        <v>4</v>
      </c>
      <c r="E2099" s="30" t="s">
        <v>5189</v>
      </c>
      <c r="F2099" s="30" t="s">
        <v>5190</v>
      </c>
      <c r="G2099" s="30" t="s">
        <v>3909</v>
      </c>
      <c r="H2099" s="31" t="s">
        <v>2254</v>
      </c>
      <c r="I2099" s="31" t="s">
        <v>48</v>
      </c>
      <c r="J2099" s="32">
        <v>43996593</v>
      </c>
      <c r="K2099" s="33">
        <f t="shared" si="368"/>
        <v>9223.894462090002</v>
      </c>
      <c r="L2099" s="33">
        <v>43996593</v>
      </c>
      <c r="M2099" s="33">
        <v>0</v>
      </c>
      <c r="N2099" s="33">
        <v>0</v>
      </c>
      <c r="O2099" s="33">
        <v>0</v>
      </c>
      <c r="P2099" s="33">
        <f t="shared" si="369"/>
        <v>43996593</v>
      </c>
      <c r="Q2099" s="33">
        <f t="shared" si="370"/>
        <v>9223.894462090002</v>
      </c>
      <c r="R2099" s="33">
        <f t="shared" si="371"/>
        <v>43996593</v>
      </c>
      <c r="S2099" s="33"/>
      <c r="T2099" s="30" t="str">
        <f t="shared" si="372"/>
        <v>COP</v>
      </c>
      <c r="U2099" s="33">
        <v>0</v>
      </c>
      <c r="V2099" s="33">
        <v>0</v>
      </c>
      <c r="W2099" s="33">
        <v>0</v>
      </c>
      <c r="X2099" s="33">
        <f t="shared" si="373"/>
        <v>43996593</v>
      </c>
      <c r="Y2099" s="33">
        <f t="shared" si="374"/>
        <v>9223.894462090002</v>
      </c>
      <c r="Z2099" s="33">
        <f t="shared" si="375"/>
        <v>43996593</v>
      </c>
      <c r="AA2099" s="34">
        <f t="shared" si="376"/>
        <v>6.3440812863767998E-05</v>
      </c>
      <c r="AB2099" s="33" t="s">
        <v>4987</v>
      </c>
      <c r="AC2099" s="35">
        <v>44966</v>
      </c>
      <c r="AD2099" s="33">
        <v>14</v>
      </c>
      <c r="AE2099" s="36">
        <f t="shared" si="377"/>
        <v>44980</v>
      </c>
    </row>
    <row r="2100" spans="2:31" ht="14.5" hidden="1">
      <c r="B2100" s="29" t="s">
        <v>1526</v>
      </c>
      <c r="C2100" s="30" t="str">
        <f t="shared" si="378" ref="C2100:C2164">+IF(D2100=1,$A$4,IF(D2100=2,$A$5,IF(D2100=3,$A$6,IF(D2100=4,$A$7,IF(D2100=5,$A$8,IF(D2100=6,$A$9,))))))</f>
        <v>(Proveedores estratégicos)</v>
      </c>
      <c r="D2100" s="30">
        <v>4</v>
      </c>
      <c r="E2100" s="30" t="s">
        <v>5189</v>
      </c>
      <c r="F2100" s="30" t="s">
        <v>5190</v>
      </c>
      <c r="G2100" s="30" t="s">
        <v>3909</v>
      </c>
      <c r="H2100" s="31" t="s">
        <v>2255</v>
      </c>
      <c r="I2100" s="31" t="s">
        <v>48</v>
      </c>
      <c r="J2100" s="32">
        <v>142059205</v>
      </c>
      <c r="K2100" s="33">
        <f t="shared" si="379" ref="K2100:K2164">+IF(I2100="USD",J2100,L2100/$L$3)</f>
        <v>29782.740547396665</v>
      </c>
      <c r="L2100" s="33">
        <v>142059205</v>
      </c>
      <c r="M2100" s="33">
        <v>0</v>
      </c>
      <c r="N2100" s="33">
        <v>0</v>
      </c>
      <c r="O2100" s="33">
        <v>0</v>
      </c>
      <c r="P2100" s="33">
        <f t="shared" si="380" ref="P2100:P2164">+J2100+M2100</f>
        <v>142059205</v>
      </c>
      <c r="Q2100" s="33">
        <f t="shared" si="381" ref="Q2100:Q2164">+K2100+N2100</f>
        <v>29782.740547396665</v>
      </c>
      <c r="R2100" s="33">
        <f t="shared" si="382" ref="R2100:R2164">+L2100+O2100</f>
        <v>142059205</v>
      </c>
      <c r="S2100" s="33"/>
      <c r="T2100" s="30" t="str">
        <f t="shared" si="383" ref="T2100:T2164">+I2100</f>
        <v>COP</v>
      </c>
      <c r="U2100" s="33">
        <v>0</v>
      </c>
      <c r="V2100" s="33">
        <v>0</v>
      </c>
      <c r="W2100" s="33">
        <v>0</v>
      </c>
      <c r="X2100" s="33">
        <f t="shared" si="384" ref="X2100:X2164">+P2100+U2100</f>
        <v>142059205</v>
      </c>
      <c r="Y2100" s="33">
        <f t="shared" si="385" ref="Y2100:Y2164">+Q2100+V2100</f>
        <v>29782.740547396665</v>
      </c>
      <c r="Z2100" s="33">
        <f t="shared" si="386" ref="Z2100:Z2164">+R2100+W2100</f>
        <v>142059205</v>
      </c>
      <c r="AA2100" s="34">
        <f t="shared" si="387" ref="AA2100:AA2164">+IF(D2100=1,Z2100/$C$4,IF(D2100=2,Z2100/$C$5,IF(D2100=3,Z2100/$C$6,IF(D2100=4,Z2100/$C$7,IF(D2100=5,Z2100/$C$8,IF(D2100=6,Z2100/$C$9))))))</f>
        <v>0.00020484203038132192</v>
      </c>
      <c r="AB2100" s="33" t="s">
        <v>4987</v>
      </c>
      <c r="AC2100" s="35">
        <v>44966</v>
      </c>
      <c r="AD2100" s="33">
        <v>14</v>
      </c>
      <c r="AE2100" s="36">
        <f t="shared" si="377"/>
        <v>44980</v>
      </c>
    </row>
    <row r="2101" spans="2:31" ht="14.5" hidden="1">
      <c r="B2101" s="29" t="s">
        <v>1526</v>
      </c>
      <c r="C2101" s="30" t="str">
        <f t="shared" si="378"/>
        <v>(Proveedores estratégicos)</v>
      </c>
      <c r="D2101" s="30">
        <v>4</v>
      </c>
      <c r="E2101" s="30" t="s">
        <v>5189</v>
      </c>
      <c r="F2101" s="30" t="s">
        <v>5190</v>
      </c>
      <c r="G2101" s="30" t="s">
        <v>3909</v>
      </c>
      <c r="H2101" s="31" t="s">
        <v>2256</v>
      </c>
      <c r="I2101" s="31" t="s">
        <v>48</v>
      </c>
      <c r="J2101" s="32">
        <v>104379765</v>
      </c>
      <c r="K2101" s="33">
        <f t="shared" si="379"/>
        <v>21883.238466618444</v>
      </c>
      <c r="L2101" s="33">
        <v>104379765</v>
      </c>
      <c r="M2101" s="33">
        <v>0</v>
      </c>
      <c r="N2101" s="33">
        <v>0</v>
      </c>
      <c r="O2101" s="33">
        <v>0</v>
      </c>
      <c r="P2101" s="33">
        <f t="shared" si="380"/>
        <v>104379765</v>
      </c>
      <c r="Q2101" s="33">
        <f t="shared" si="381"/>
        <v>21883.238466618444</v>
      </c>
      <c r="R2101" s="33">
        <f t="shared" si="382"/>
        <v>104379765</v>
      </c>
      <c r="S2101" s="33"/>
      <c r="T2101" s="30" t="str">
        <f t="shared" si="383"/>
        <v>COP</v>
      </c>
      <c r="U2101" s="33">
        <v>0</v>
      </c>
      <c r="V2101" s="33">
        <v>0</v>
      </c>
      <c r="W2101" s="33">
        <v>0</v>
      </c>
      <c r="X2101" s="33">
        <f t="shared" si="384"/>
        <v>104379765</v>
      </c>
      <c r="Y2101" s="33">
        <f t="shared" si="385"/>
        <v>21883.238466618444</v>
      </c>
      <c r="Z2101" s="33">
        <f t="shared" si="386"/>
        <v>104379765</v>
      </c>
      <c r="AA2101" s="34">
        <f t="shared" si="387"/>
        <v>0.00015051022560153877</v>
      </c>
      <c r="AB2101" s="33" t="s">
        <v>4987</v>
      </c>
      <c r="AC2101" s="35">
        <v>44966</v>
      </c>
      <c r="AD2101" s="33">
        <v>14</v>
      </c>
      <c r="AE2101" s="36">
        <f t="shared" si="377"/>
        <v>44980</v>
      </c>
    </row>
    <row r="2102" spans="2:31" ht="14.5" hidden="1">
      <c r="B2102" s="29" t="s">
        <v>1526</v>
      </c>
      <c r="C2102" s="30" t="str">
        <f t="shared" si="378"/>
        <v>(Proveedores estratégicos)</v>
      </c>
      <c r="D2102" s="30">
        <v>4</v>
      </c>
      <c r="E2102" s="30" t="s">
        <v>5189</v>
      </c>
      <c r="F2102" s="30" t="s">
        <v>5190</v>
      </c>
      <c r="G2102" s="30" t="s">
        <v>3909</v>
      </c>
      <c r="H2102" s="31" t="s">
        <v>2257</v>
      </c>
      <c r="I2102" s="31" t="s">
        <v>48</v>
      </c>
      <c r="J2102" s="32">
        <v>45076898</v>
      </c>
      <c r="K2102" s="33">
        <f t="shared" si="379"/>
        <v>9450.3806199356368</v>
      </c>
      <c r="L2102" s="33">
        <v>45076898</v>
      </c>
      <c r="M2102" s="33">
        <v>0</v>
      </c>
      <c r="N2102" s="33">
        <v>0</v>
      </c>
      <c r="O2102" s="33">
        <v>0</v>
      </c>
      <c r="P2102" s="33">
        <f t="shared" si="380"/>
        <v>45076898</v>
      </c>
      <c r="Q2102" s="33">
        <f t="shared" si="381"/>
        <v>9450.3806199356368</v>
      </c>
      <c r="R2102" s="33">
        <f t="shared" si="382"/>
        <v>45076898</v>
      </c>
      <c r="S2102" s="33"/>
      <c r="T2102" s="30" t="str">
        <f t="shared" si="383"/>
        <v>COP</v>
      </c>
      <c r="U2102" s="33">
        <v>0</v>
      </c>
      <c r="V2102" s="33">
        <v>0</v>
      </c>
      <c r="W2102" s="33">
        <v>0</v>
      </c>
      <c r="X2102" s="33">
        <f t="shared" si="384"/>
        <v>45076898</v>
      </c>
      <c r="Y2102" s="33">
        <f t="shared" si="385"/>
        <v>9450.3806199356368</v>
      </c>
      <c r="Z2102" s="33">
        <f t="shared" si="386"/>
        <v>45076898</v>
      </c>
      <c r="AA2102" s="34">
        <f t="shared" si="387"/>
        <v>6.4998556831370052E-05</v>
      </c>
      <c r="AB2102" s="33" t="s">
        <v>4987</v>
      </c>
      <c r="AC2102" s="35">
        <v>44966</v>
      </c>
      <c r="AD2102" s="33">
        <v>14</v>
      </c>
      <c r="AE2102" s="36">
        <f t="shared" si="377"/>
        <v>44980</v>
      </c>
    </row>
    <row r="2103" spans="2:31" ht="14.5" hidden="1">
      <c r="B2103" s="29" t="s">
        <v>1526</v>
      </c>
      <c r="C2103" s="30" t="str">
        <f t="shared" si="378"/>
        <v>(Proveedores estratégicos)</v>
      </c>
      <c r="D2103" s="30">
        <v>4</v>
      </c>
      <c r="E2103" s="30" t="s">
        <v>5189</v>
      </c>
      <c r="F2103" s="30" t="s">
        <v>5190</v>
      </c>
      <c r="G2103" s="30" t="s">
        <v>3909</v>
      </c>
      <c r="H2103" s="31" t="s">
        <v>2258</v>
      </c>
      <c r="I2103" s="31" t="s">
        <v>48</v>
      </c>
      <c r="J2103" s="32">
        <v>281959864</v>
      </c>
      <c r="K2103" s="33">
        <f t="shared" si="379"/>
        <v>59112.941497112064</v>
      </c>
      <c r="L2103" s="33">
        <v>281959864</v>
      </c>
      <c r="M2103" s="33">
        <v>0</v>
      </c>
      <c r="N2103" s="33">
        <v>0</v>
      </c>
      <c r="O2103" s="33">
        <v>0</v>
      </c>
      <c r="P2103" s="33">
        <f t="shared" si="380"/>
        <v>281959864</v>
      </c>
      <c r="Q2103" s="33">
        <f t="shared" si="381"/>
        <v>59112.941497112064</v>
      </c>
      <c r="R2103" s="33">
        <f t="shared" si="382"/>
        <v>281959864</v>
      </c>
      <c r="S2103" s="33"/>
      <c r="T2103" s="30" t="str">
        <f t="shared" si="383"/>
        <v>COP</v>
      </c>
      <c r="U2103" s="33">
        <v>0</v>
      </c>
      <c r="V2103" s="33">
        <v>0</v>
      </c>
      <c r="W2103" s="33">
        <v>0</v>
      </c>
      <c r="X2103" s="33">
        <f t="shared" si="384"/>
        <v>281959864</v>
      </c>
      <c r="Y2103" s="33">
        <f t="shared" si="385"/>
        <v>59112.941497112064</v>
      </c>
      <c r="Z2103" s="33">
        <f t="shared" si="386"/>
        <v>281959864</v>
      </c>
      <c r="AA2103" s="34">
        <f t="shared" si="387"/>
        <v>0.00040657154900874883</v>
      </c>
      <c r="AB2103" s="33" t="s">
        <v>4987</v>
      </c>
      <c r="AC2103" s="35">
        <v>44966</v>
      </c>
      <c r="AD2103" s="33">
        <v>14</v>
      </c>
      <c r="AE2103" s="36">
        <f t="shared" si="377"/>
        <v>44980</v>
      </c>
    </row>
    <row r="2104" spans="2:31" ht="14.5" hidden="1">
      <c r="B2104" s="29" t="s">
        <v>1526</v>
      </c>
      <c r="C2104" s="30" t="str">
        <f t="shared" si="378"/>
        <v>(Proveedores estratégicos)</v>
      </c>
      <c r="D2104" s="30">
        <v>4</v>
      </c>
      <c r="E2104" s="30" t="s">
        <v>5189</v>
      </c>
      <c r="F2104" s="30" t="s">
        <v>5190</v>
      </c>
      <c r="G2104" s="30" t="s">
        <v>3909</v>
      </c>
      <c r="H2104" s="31" t="s">
        <v>2259</v>
      </c>
      <c r="I2104" s="31" t="s">
        <v>48</v>
      </c>
      <c r="J2104" s="32">
        <v>28549749</v>
      </c>
      <c r="K2104" s="33">
        <f t="shared" si="379"/>
        <v>5985.4605490738695</v>
      </c>
      <c r="L2104" s="33">
        <v>28549749</v>
      </c>
      <c r="M2104" s="33">
        <v>0</v>
      </c>
      <c r="N2104" s="33">
        <v>0</v>
      </c>
      <c r="O2104" s="33">
        <v>0</v>
      </c>
      <c r="P2104" s="33">
        <f t="shared" si="380"/>
        <v>28549749</v>
      </c>
      <c r="Q2104" s="33">
        <f t="shared" si="381"/>
        <v>5985.4605490738695</v>
      </c>
      <c r="R2104" s="33">
        <f t="shared" si="382"/>
        <v>28549749</v>
      </c>
      <c r="S2104" s="33"/>
      <c r="T2104" s="30" t="str">
        <f t="shared" si="383"/>
        <v>COP</v>
      </c>
      <c r="U2104" s="33">
        <v>0</v>
      </c>
      <c r="V2104" s="33">
        <v>0</v>
      </c>
      <c r="W2104" s="33">
        <v>0</v>
      </c>
      <c r="X2104" s="33">
        <f t="shared" si="384"/>
        <v>28549749</v>
      </c>
      <c r="Y2104" s="33">
        <f t="shared" si="385"/>
        <v>5985.4605490738695</v>
      </c>
      <c r="Z2104" s="33">
        <f t="shared" si="386"/>
        <v>28549749</v>
      </c>
      <c r="AA2104" s="34">
        <f t="shared" si="387"/>
        <v>4.1167262283616999E-05</v>
      </c>
      <c r="AB2104" s="33" t="s">
        <v>4987</v>
      </c>
      <c r="AC2104" s="35">
        <v>44966</v>
      </c>
      <c r="AD2104" s="33">
        <v>14</v>
      </c>
      <c r="AE2104" s="36">
        <f t="shared" si="377"/>
        <v>44980</v>
      </c>
    </row>
    <row r="2105" spans="2:31" ht="14.5" hidden="1">
      <c r="B2105" s="29" t="s">
        <v>1526</v>
      </c>
      <c r="C2105" s="30" t="str">
        <f t="shared" si="378"/>
        <v>(Proveedores estratégicos)</v>
      </c>
      <c r="D2105" s="30">
        <v>4</v>
      </c>
      <c r="E2105" s="30" t="s">
        <v>5189</v>
      </c>
      <c r="F2105" s="30" t="s">
        <v>5190</v>
      </c>
      <c r="G2105" s="30" t="s">
        <v>3909</v>
      </c>
      <c r="H2105" s="31" t="s">
        <v>2260</v>
      </c>
      <c r="I2105" s="31" t="s">
        <v>48</v>
      </c>
      <c r="J2105" s="32">
        <v>67889572</v>
      </c>
      <c r="K2105" s="33">
        <f t="shared" si="379"/>
        <v>14233.062255626486</v>
      </c>
      <c r="L2105" s="33">
        <v>67889572</v>
      </c>
      <c r="M2105" s="33">
        <v>0</v>
      </c>
      <c r="N2105" s="33">
        <v>0</v>
      </c>
      <c r="O2105" s="33">
        <v>0</v>
      </c>
      <c r="P2105" s="33">
        <f t="shared" si="380"/>
        <v>67889572</v>
      </c>
      <c r="Q2105" s="33">
        <f t="shared" si="381"/>
        <v>14233.062255626486</v>
      </c>
      <c r="R2105" s="33">
        <f t="shared" si="382"/>
        <v>67889572</v>
      </c>
      <c r="S2105" s="33"/>
      <c r="T2105" s="30" t="str">
        <f t="shared" si="383"/>
        <v>COP</v>
      </c>
      <c r="U2105" s="33">
        <v>0</v>
      </c>
      <c r="V2105" s="33">
        <v>0</v>
      </c>
      <c r="W2105" s="33">
        <v>0</v>
      </c>
      <c r="X2105" s="33">
        <f t="shared" si="384"/>
        <v>67889572</v>
      </c>
      <c r="Y2105" s="33">
        <f t="shared" si="385"/>
        <v>14233.062255626486</v>
      </c>
      <c r="Z2105" s="33">
        <f t="shared" si="386"/>
        <v>67889572</v>
      </c>
      <c r="AA2105" s="34">
        <f t="shared" si="387"/>
        <v>9.7893253522001209E-05</v>
      </c>
      <c r="AB2105" s="33" t="s">
        <v>4987</v>
      </c>
      <c r="AC2105" s="35">
        <v>44966</v>
      </c>
      <c r="AD2105" s="33">
        <v>14</v>
      </c>
      <c r="AE2105" s="36">
        <f t="shared" si="377"/>
        <v>44980</v>
      </c>
    </row>
    <row r="2106" spans="2:31" ht="14.5" hidden="1">
      <c r="B2106" s="29" t="s">
        <v>1526</v>
      </c>
      <c r="C2106" s="30" t="str">
        <f t="shared" si="378"/>
        <v>(Proveedores estratégicos)</v>
      </c>
      <c r="D2106" s="30">
        <v>4</v>
      </c>
      <c r="E2106" s="30" t="s">
        <v>5189</v>
      </c>
      <c r="F2106" s="30" t="s">
        <v>5190</v>
      </c>
      <c r="G2106" s="30" t="s">
        <v>3909</v>
      </c>
      <c r="H2106" s="31" t="s">
        <v>2261</v>
      </c>
      <c r="I2106" s="31" t="s">
        <v>48</v>
      </c>
      <c r="J2106" s="32">
        <v>15185665</v>
      </c>
      <c r="K2106" s="33">
        <f t="shared" si="379"/>
        <v>3183.6776837846051</v>
      </c>
      <c r="L2106" s="33">
        <v>15185665</v>
      </c>
      <c r="M2106" s="33">
        <v>0</v>
      </c>
      <c r="N2106" s="33">
        <v>0</v>
      </c>
      <c r="O2106" s="33">
        <v>0</v>
      </c>
      <c r="P2106" s="33">
        <f t="shared" si="380"/>
        <v>15185665</v>
      </c>
      <c r="Q2106" s="33">
        <f t="shared" si="381"/>
        <v>3183.6776837846051</v>
      </c>
      <c r="R2106" s="33">
        <f t="shared" si="382"/>
        <v>15185665</v>
      </c>
      <c r="S2106" s="33"/>
      <c r="T2106" s="30" t="str">
        <f t="shared" si="383"/>
        <v>COP</v>
      </c>
      <c r="U2106" s="33">
        <v>0</v>
      </c>
      <c r="V2106" s="33">
        <v>0</v>
      </c>
      <c r="W2106" s="33">
        <v>0</v>
      </c>
      <c r="X2106" s="33">
        <f t="shared" si="384"/>
        <v>15185665</v>
      </c>
      <c r="Y2106" s="33">
        <f t="shared" si="385"/>
        <v>3183.6776837846051</v>
      </c>
      <c r="Z2106" s="33">
        <f t="shared" si="386"/>
        <v>15185665</v>
      </c>
      <c r="AA2106" s="34">
        <f t="shared" si="387"/>
        <v>2.1896943962839839E-05</v>
      </c>
      <c r="AB2106" s="33" t="s">
        <v>4987</v>
      </c>
      <c r="AC2106" s="35">
        <v>44966</v>
      </c>
      <c r="AD2106" s="33">
        <v>14</v>
      </c>
      <c r="AE2106" s="36">
        <f t="shared" si="377"/>
        <v>44980</v>
      </c>
    </row>
    <row r="2107" spans="2:31" ht="14.5" hidden="1">
      <c r="B2107" s="29" t="s">
        <v>1526</v>
      </c>
      <c r="C2107" s="30" t="str">
        <f t="shared" si="378"/>
        <v>(Proveedores estratégicos)</v>
      </c>
      <c r="D2107" s="30">
        <v>4</v>
      </c>
      <c r="E2107" s="30" t="s">
        <v>5189</v>
      </c>
      <c r="F2107" s="30" t="s">
        <v>5190</v>
      </c>
      <c r="G2107" s="30" t="s">
        <v>3909</v>
      </c>
      <c r="H2107" s="31" t="s">
        <v>2262</v>
      </c>
      <c r="I2107" s="31" t="s">
        <v>48</v>
      </c>
      <c r="J2107" s="32">
        <v>9448224</v>
      </c>
      <c r="K2107" s="33">
        <f t="shared" si="379"/>
        <v>1980.8220384288813</v>
      </c>
      <c r="L2107" s="33">
        <v>9448224</v>
      </c>
      <c r="M2107" s="33">
        <v>0</v>
      </c>
      <c r="N2107" s="33">
        <v>0</v>
      </c>
      <c r="O2107" s="33">
        <v>0</v>
      </c>
      <c r="P2107" s="33">
        <f t="shared" si="380"/>
        <v>9448224</v>
      </c>
      <c r="Q2107" s="33">
        <f t="shared" si="381"/>
        <v>1980.8220384288813</v>
      </c>
      <c r="R2107" s="33">
        <f t="shared" si="382"/>
        <v>9448224</v>
      </c>
      <c r="S2107" s="33"/>
      <c r="T2107" s="30" t="str">
        <f t="shared" si="383"/>
        <v>COP</v>
      </c>
      <c r="U2107" s="33">
        <v>0</v>
      </c>
      <c r="V2107" s="33">
        <v>0</v>
      </c>
      <c r="W2107" s="33">
        <v>0</v>
      </c>
      <c r="X2107" s="33">
        <f t="shared" si="384"/>
        <v>9448224</v>
      </c>
      <c r="Y2107" s="33">
        <f t="shared" si="385"/>
        <v>1980.8220384288813</v>
      </c>
      <c r="Z2107" s="33">
        <f t="shared" si="386"/>
        <v>9448224</v>
      </c>
      <c r="AA2107" s="34">
        <f t="shared" si="387"/>
        <v>1.3623850616773021E-05</v>
      </c>
      <c r="AB2107" s="33" t="s">
        <v>4987</v>
      </c>
      <c r="AC2107" s="35">
        <v>44966</v>
      </c>
      <c r="AD2107" s="33">
        <v>14</v>
      </c>
      <c r="AE2107" s="36">
        <f t="shared" si="377"/>
        <v>44980</v>
      </c>
    </row>
    <row r="2108" spans="2:31" ht="14.5" hidden="1">
      <c r="B2108" s="29" t="s">
        <v>1526</v>
      </c>
      <c r="C2108" s="30" t="str">
        <f t="shared" si="378"/>
        <v>(Proveedores estratégicos)</v>
      </c>
      <c r="D2108" s="30">
        <v>4</v>
      </c>
      <c r="E2108" s="30" t="s">
        <v>5189</v>
      </c>
      <c r="F2108" s="30" t="s">
        <v>5190</v>
      </c>
      <c r="G2108" s="30" t="s">
        <v>3909</v>
      </c>
      <c r="H2108" s="31" t="s">
        <v>2263</v>
      </c>
      <c r="I2108" s="31" t="s">
        <v>48</v>
      </c>
      <c r="J2108" s="32">
        <v>8036461</v>
      </c>
      <c r="K2108" s="33">
        <f t="shared" si="379"/>
        <v>1684.8456450412486</v>
      </c>
      <c r="L2108" s="33">
        <v>8036461</v>
      </c>
      <c r="M2108" s="33">
        <v>0</v>
      </c>
      <c r="N2108" s="33">
        <v>0</v>
      </c>
      <c r="O2108" s="33">
        <v>0</v>
      </c>
      <c r="P2108" s="33">
        <f t="shared" si="380"/>
        <v>8036461</v>
      </c>
      <c r="Q2108" s="33">
        <f t="shared" si="381"/>
        <v>1684.8456450412486</v>
      </c>
      <c r="R2108" s="33">
        <f t="shared" si="382"/>
        <v>8036461</v>
      </c>
      <c r="S2108" s="33"/>
      <c r="T2108" s="30" t="str">
        <f t="shared" si="383"/>
        <v>COP</v>
      </c>
      <c r="U2108" s="33">
        <v>0</v>
      </c>
      <c r="V2108" s="33">
        <v>0</v>
      </c>
      <c r="W2108" s="33">
        <v>0</v>
      </c>
      <c r="X2108" s="33">
        <f t="shared" si="384"/>
        <v>8036461</v>
      </c>
      <c r="Y2108" s="33">
        <f t="shared" si="385"/>
        <v>1684.8456450412486</v>
      </c>
      <c r="Z2108" s="33">
        <f t="shared" si="386"/>
        <v>8036461</v>
      </c>
      <c r="AA2108" s="34">
        <f t="shared" si="387"/>
        <v>1.1588161346674499E-05</v>
      </c>
      <c r="AB2108" s="33" t="s">
        <v>4987</v>
      </c>
      <c r="AC2108" s="35">
        <v>44966</v>
      </c>
      <c r="AD2108" s="33">
        <v>14</v>
      </c>
      <c r="AE2108" s="36">
        <f t="shared" si="377"/>
        <v>44980</v>
      </c>
    </row>
    <row r="2109" spans="2:31" ht="14.5" hidden="1">
      <c r="B2109" s="29" t="s">
        <v>2264</v>
      </c>
      <c r="C2109" s="30" t="str">
        <f t="shared" si="378"/>
        <v>(Proveedores estratégicos)</v>
      </c>
      <c r="D2109" s="30">
        <v>4</v>
      </c>
      <c r="E2109" s="30" t="s">
        <v>5303</v>
      </c>
      <c r="F2109" s="30" t="s">
        <v>5304</v>
      </c>
      <c r="G2109" s="30" t="s">
        <v>3909</v>
      </c>
      <c r="H2109" s="31">
        <v>427027</v>
      </c>
      <c r="I2109" s="31" t="s">
        <v>48</v>
      </c>
      <c r="J2109" s="14">
        <v>22571456</v>
      </c>
      <c r="K2109" s="33">
        <f t="shared" si="379"/>
        <v>4727.3782194408623</v>
      </c>
      <c r="L2109" s="33">
        <v>22548885</v>
      </c>
      <c r="M2109" s="33">
        <v>0</v>
      </c>
      <c r="N2109" s="33">
        <v>0</v>
      </c>
      <c r="O2109" s="33">
        <v>0</v>
      </c>
      <c r="P2109" s="33">
        <f t="shared" si="380"/>
        <v>22571456</v>
      </c>
      <c r="Q2109" s="33">
        <f>+K2109+N2109</f>
        <v>4727.3782194408623</v>
      </c>
      <c r="R2109" s="33">
        <f t="shared" si="382"/>
        <v>22548885</v>
      </c>
      <c r="S2109" s="33"/>
      <c r="T2109" s="30" t="str">
        <f t="shared" si="383"/>
        <v>COP</v>
      </c>
      <c r="U2109" s="33">
        <v>0</v>
      </c>
      <c r="V2109" s="33">
        <v>0</v>
      </c>
      <c r="W2109" s="33">
        <v>0</v>
      </c>
      <c r="X2109" s="33">
        <f t="shared" si="384"/>
        <v>22571456</v>
      </c>
      <c r="Y2109" s="33">
        <f t="shared" si="385"/>
        <v>4727.3782194408623</v>
      </c>
      <c r="Z2109" s="33">
        <f t="shared" si="386"/>
        <v>22548885</v>
      </c>
      <c r="AA2109" s="34">
        <f t="shared" si="387"/>
        <v>3.2514326588234349E-05</v>
      </c>
      <c r="AB2109" s="33" t="s">
        <v>4987</v>
      </c>
      <c r="AC2109" s="35">
        <v>44957</v>
      </c>
      <c r="AD2109" s="33">
        <v>15</v>
      </c>
      <c r="AE2109" s="36">
        <f t="shared" si="377"/>
        <v>44972</v>
      </c>
    </row>
    <row r="2110" spans="2:31" ht="14.5" hidden="1">
      <c r="B2110" s="29" t="s">
        <v>2264</v>
      </c>
      <c r="C2110" s="30" t="str">
        <f t="shared" si="388" ref="C2110">+IF(D2110=1,$A$4,IF(D2110=2,$A$5,IF(D2110=3,$A$6,IF(D2110=4,$A$7,IF(D2110=5,$A$8,IF(D2110=6,$A$9,))))))</f>
        <v>(Proveedores estratégicos)</v>
      </c>
      <c r="D2110" s="30">
        <v>4</v>
      </c>
      <c r="E2110" s="30" t="s">
        <v>5303</v>
      </c>
      <c r="F2110" s="30" t="s">
        <v>5304</v>
      </c>
      <c r="G2110" s="30" t="s">
        <v>3909</v>
      </c>
      <c r="H2110" s="31" t="s">
        <v>4893</v>
      </c>
      <c r="I2110" s="31" t="s">
        <v>48</v>
      </c>
      <c r="J2110" s="14">
        <v>0</v>
      </c>
      <c r="K2110" s="33">
        <v>0</v>
      </c>
      <c r="L2110" s="33">
        <v>0</v>
      </c>
      <c r="M2110" s="33">
        <v>985866054</v>
      </c>
      <c r="N2110" s="33">
        <f>+M2110/L3</f>
        <v>206687.0140570458</v>
      </c>
      <c r="O2110" s="33">
        <f>+M2110</f>
        <v>985866054</v>
      </c>
      <c r="P2110" s="33">
        <f t="shared" si="389" ref="P2110">+J2110+M2110</f>
        <v>985866054</v>
      </c>
      <c r="Q2110" s="33">
        <f>+K2110+N2110</f>
        <v>206687.0140570458</v>
      </c>
      <c r="R2110" s="33">
        <f t="shared" si="390" ref="R2110">+L2110+O2110</f>
        <v>985866054</v>
      </c>
      <c r="S2110" s="33"/>
      <c r="T2110" s="30" t="str">
        <f t="shared" si="391" ref="T2110">+I2110</f>
        <v>COP</v>
      </c>
      <c r="U2110" s="33">
        <v>0</v>
      </c>
      <c r="V2110" s="33">
        <v>0</v>
      </c>
      <c r="W2110" s="33">
        <v>0</v>
      </c>
      <c r="X2110" s="33">
        <f t="shared" si="392" ref="X2110">+P2110+U2110</f>
        <v>985866054</v>
      </c>
      <c r="Y2110" s="33">
        <f t="shared" si="393" ref="Y2110">+Q2110+V2110</f>
        <v>206687.0140570458</v>
      </c>
      <c r="Z2110" s="33">
        <f t="shared" si="394" ref="Z2110">+R2110+W2110</f>
        <v>985866054</v>
      </c>
      <c r="AA2110" s="34">
        <f t="shared" si="395" ref="AA2110">+IF(D2110=1,Z2110/$C$4,IF(D2110=2,Z2110/$C$5,IF(D2110=3,Z2110/$C$6,IF(D2110=4,Z2110/$C$7,IF(D2110=5,Z2110/$C$8,IF(D2110=6,Z2110/$C$9))))))</f>
        <v>0.0014215678891444025</v>
      </c>
      <c r="AB2110" s="33" t="s">
        <v>4987</v>
      </c>
      <c r="AC2110" s="35">
        <v>44966</v>
      </c>
      <c r="AD2110" s="33">
        <v>15</v>
      </c>
      <c r="AE2110" s="36">
        <f t="shared" si="396" ref="AE2110">+AD2110+AC2110</f>
        <v>44981</v>
      </c>
    </row>
    <row r="2111" spans="2:31" ht="14.5" hidden="1">
      <c r="B2111" s="29" t="s">
        <v>2264</v>
      </c>
      <c r="C2111" s="30" t="str">
        <f t="shared" si="378"/>
        <v>(Proveedores estratégicos)</v>
      </c>
      <c r="D2111" s="30">
        <v>4</v>
      </c>
      <c r="E2111" s="30" t="s">
        <v>5303</v>
      </c>
      <c r="F2111" s="30" t="s">
        <v>5304</v>
      </c>
      <c r="G2111" s="30" t="s">
        <v>3909</v>
      </c>
      <c r="H2111" s="31">
        <v>427029</v>
      </c>
      <c r="I2111" s="31" t="s">
        <v>48</v>
      </c>
      <c r="J2111" s="32">
        <v>31872163</v>
      </c>
      <c r="K2111" s="33">
        <f t="shared" si="379"/>
        <v>6675.3233330188577</v>
      </c>
      <c r="L2111" s="33">
        <v>31840291</v>
      </c>
      <c r="M2111" s="33">
        <v>0</v>
      </c>
      <c r="N2111" s="33">
        <v>0</v>
      </c>
      <c r="O2111" s="33">
        <v>0</v>
      </c>
      <c r="P2111" s="33">
        <f t="shared" si="380"/>
        <v>31872163</v>
      </c>
      <c r="Q2111" s="33">
        <f t="shared" si="381"/>
        <v>6675.3233330188577</v>
      </c>
      <c r="R2111" s="33">
        <f t="shared" si="382"/>
        <v>31840291</v>
      </c>
      <c r="S2111" s="33"/>
      <c r="T2111" s="30" t="str">
        <f t="shared" si="383"/>
        <v>COP</v>
      </c>
      <c r="U2111" s="33">
        <v>0</v>
      </c>
      <c r="V2111" s="33">
        <v>0</v>
      </c>
      <c r="W2111" s="33">
        <v>0</v>
      </c>
      <c r="X2111" s="33">
        <f t="shared" si="384"/>
        <v>31872163</v>
      </c>
      <c r="Y2111" s="33">
        <f t="shared" si="385"/>
        <v>6675.3233330188577</v>
      </c>
      <c r="Z2111" s="33">
        <f t="shared" si="386"/>
        <v>31840291</v>
      </c>
      <c r="AA2111" s="34">
        <f t="shared" si="387"/>
        <v>4.5912053755137735E-05</v>
      </c>
      <c r="AB2111" s="33" t="s">
        <v>4987</v>
      </c>
      <c r="AC2111" s="35">
        <v>44957</v>
      </c>
      <c r="AD2111" s="33">
        <v>15</v>
      </c>
      <c r="AE2111" s="36">
        <f t="shared" si="377"/>
        <v>44972</v>
      </c>
    </row>
    <row r="2112" spans="2:31" ht="14.5" hidden="1">
      <c r="B2112" s="29" t="s">
        <v>2264</v>
      </c>
      <c r="C2112" s="30" t="str">
        <f t="shared" si="378"/>
        <v>(Proveedores estratégicos)</v>
      </c>
      <c r="D2112" s="30">
        <v>4</v>
      </c>
      <c r="E2112" s="30" t="s">
        <v>5303</v>
      </c>
      <c r="F2112" s="30" t="s">
        <v>5304</v>
      </c>
      <c r="G2112" s="30" t="s">
        <v>3909</v>
      </c>
      <c r="H2112" s="31">
        <v>427045</v>
      </c>
      <c r="I2112" s="31" t="s">
        <v>48</v>
      </c>
      <c r="J2112" s="32">
        <v>13061198</v>
      </c>
      <c r="K2112" s="33">
        <f t="shared" si="379"/>
        <v>2735.5445139784269</v>
      </c>
      <c r="L2112" s="33">
        <v>13048137</v>
      </c>
      <c r="M2112" s="33">
        <v>0</v>
      </c>
      <c r="N2112" s="33">
        <v>0</v>
      </c>
      <c r="O2112" s="33">
        <v>0</v>
      </c>
      <c r="P2112" s="33">
        <f t="shared" si="380"/>
        <v>13061198</v>
      </c>
      <c r="Q2112" s="33">
        <f t="shared" si="381"/>
        <v>2735.5445139784269</v>
      </c>
      <c r="R2112" s="33">
        <f t="shared" si="382"/>
        <v>13048137</v>
      </c>
      <c r="S2112" s="33"/>
      <c r="T2112" s="30" t="str">
        <f t="shared" si="383"/>
        <v>COP</v>
      </c>
      <c r="U2112" s="33">
        <v>0</v>
      </c>
      <c r="V2112" s="33">
        <v>0</v>
      </c>
      <c r="W2112" s="33">
        <v>0</v>
      </c>
      <c r="X2112" s="33">
        <f t="shared" si="384"/>
        <v>13061198</v>
      </c>
      <c r="Y2112" s="33">
        <f t="shared" si="385"/>
        <v>2735.5445139784269</v>
      </c>
      <c r="Z2112" s="33">
        <f t="shared" si="386"/>
        <v>13048137</v>
      </c>
      <c r="AA2112" s="34">
        <f t="shared" si="387"/>
        <v>1.8814739078496537E-05</v>
      </c>
      <c r="AB2112" s="33" t="s">
        <v>4987</v>
      </c>
      <c r="AC2112" s="35">
        <v>44957</v>
      </c>
      <c r="AD2112" s="33">
        <v>15</v>
      </c>
      <c r="AE2112" s="36">
        <f t="shared" si="377"/>
        <v>44972</v>
      </c>
    </row>
    <row r="2113" spans="2:31" ht="14.5" hidden="1">
      <c r="B2113" s="29" t="s">
        <v>2264</v>
      </c>
      <c r="C2113" s="30" t="str">
        <f t="shared" si="378"/>
        <v>(Proveedores estratégicos)</v>
      </c>
      <c r="D2113" s="30">
        <v>4</v>
      </c>
      <c r="E2113" s="30" t="s">
        <v>5303</v>
      </c>
      <c r="F2113" s="30" t="s">
        <v>5304</v>
      </c>
      <c r="G2113" s="30" t="s">
        <v>3909</v>
      </c>
      <c r="H2113" s="31">
        <v>427030</v>
      </c>
      <c r="I2113" s="31" t="s">
        <v>48</v>
      </c>
      <c r="J2113" s="32">
        <v>10695039</v>
      </c>
      <c r="K2113" s="33">
        <f t="shared" si="379"/>
        <v>2239.9748419761627</v>
      </c>
      <c r="L2113" s="33">
        <v>10684344</v>
      </c>
      <c r="M2113" s="33">
        <v>0</v>
      </c>
      <c r="N2113" s="33">
        <v>0</v>
      </c>
      <c r="O2113" s="33">
        <v>0</v>
      </c>
      <c r="P2113" s="33">
        <f t="shared" si="380"/>
        <v>10695039</v>
      </c>
      <c r="Q2113" s="33">
        <f t="shared" si="381"/>
        <v>2239.9748419761627</v>
      </c>
      <c r="R2113" s="33">
        <f t="shared" si="382"/>
        <v>10684344</v>
      </c>
      <c r="S2113" s="33"/>
      <c r="T2113" s="30" t="str">
        <f t="shared" si="383"/>
        <v>COP</v>
      </c>
      <c r="U2113" s="33">
        <v>0</v>
      </c>
      <c r="V2113" s="33">
        <v>0</v>
      </c>
      <c r="W2113" s="33">
        <v>0</v>
      </c>
      <c r="X2113" s="33">
        <f t="shared" si="384"/>
        <v>10695039</v>
      </c>
      <c r="Y2113" s="33">
        <f t="shared" si="385"/>
        <v>2239.9748419761627</v>
      </c>
      <c r="Z2113" s="33">
        <f t="shared" si="386"/>
        <v>10684344</v>
      </c>
      <c r="AA2113" s="34">
        <f t="shared" si="387"/>
        <v>1.5406271760091116E-05</v>
      </c>
      <c r="AB2113" s="33" t="s">
        <v>4987</v>
      </c>
      <c r="AC2113" s="35">
        <v>44957</v>
      </c>
      <c r="AD2113" s="33">
        <v>15</v>
      </c>
      <c r="AE2113" s="36">
        <f t="shared" si="377"/>
        <v>44972</v>
      </c>
    </row>
    <row r="2114" spans="2:31" ht="14.5" hidden="1">
      <c r="B2114" s="29" t="s">
        <v>2264</v>
      </c>
      <c r="C2114" s="30" t="str">
        <f t="shared" si="378"/>
        <v>(Proveedores estratégicos)</v>
      </c>
      <c r="D2114" s="30">
        <v>4</v>
      </c>
      <c r="E2114" s="30" t="s">
        <v>5303</v>
      </c>
      <c r="F2114" s="30" t="s">
        <v>5304</v>
      </c>
      <c r="G2114" s="30" t="s">
        <v>3909</v>
      </c>
      <c r="H2114" s="31">
        <v>427038</v>
      </c>
      <c r="I2114" s="31" t="s">
        <v>48</v>
      </c>
      <c r="J2114" s="32">
        <v>37172360</v>
      </c>
      <c r="K2114" s="33">
        <f t="shared" si="379"/>
        <v>7785.3995408660639</v>
      </c>
      <c r="L2114" s="33">
        <v>37135188</v>
      </c>
      <c r="M2114" s="33">
        <v>0</v>
      </c>
      <c r="N2114" s="33">
        <v>0</v>
      </c>
      <c r="O2114" s="33">
        <v>0</v>
      </c>
      <c r="P2114" s="33">
        <f t="shared" si="380"/>
        <v>37172360</v>
      </c>
      <c r="Q2114" s="33">
        <f t="shared" si="381"/>
        <v>7785.3995408660639</v>
      </c>
      <c r="R2114" s="33">
        <f t="shared" si="382"/>
        <v>37135188</v>
      </c>
      <c r="S2114" s="33"/>
      <c r="T2114" s="30" t="str">
        <f t="shared" si="383"/>
        <v>COP</v>
      </c>
      <c r="U2114" s="33">
        <v>0</v>
      </c>
      <c r="V2114" s="33">
        <v>0</v>
      </c>
      <c r="W2114" s="33">
        <v>0</v>
      </c>
      <c r="X2114" s="33">
        <f t="shared" si="384"/>
        <v>37172360</v>
      </c>
      <c r="Y2114" s="33">
        <f t="shared" si="385"/>
        <v>7785.3995408660639</v>
      </c>
      <c r="Z2114" s="33">
        <f t="shared" si="386"/>
        <v>37135188</v>
      </c>
      <c r="AA2114" s="34">
        <f t="shared" si="387"/>
        <v>5.3547021528890731E-05</v>
      </c>
      <c r="AB2114" s="33" t="s">
        <v>4987</v>
      </c>
      <c r="AC2114" s="35">
        <v>44957</v>
      </c>
      <c r="AD2114" s="33">
        <v>15</v>
      </c>
      <c r="AE2114" s="36">
        <f t="shared" si="377"/>
        <v>44972</v>
      </c>
    </row>
    <row r="2115" spans="2:31" ht="14.5" hidden="1">
      <c r="B2115" s="29" t="s">
        <v>2264</v>
      </c>
      <c r="C2115" s="30" t="str">
        <f t="shared" si="378"/>
        <v>(Proveedores estratégicos)</v>
      </c>
      <c r="D2115" s="30">
        <v>4</v>
      </c>
      <c r="E2115" s="30" t="s">
        <v>5303</v>
      </c>
      <c r="F2115" s="30" t="s">
        <v>5304</v>
      </c>
      <c r="G2115" s="30" t="s">
        <v>3909</v>
      </c>
      <c r="H2115" s="31">
        <v>427037</v>
      </c>
      <c r="I2115" s="31" t="s">
        <v>48</v>
      </c>
      <c r="J2115" s="32">
        <v>12256704</v>
      </c>
      <c r="K2115" s="33">
        <f t="shared" si="379"/>
        <v>2567.0507458305815</v>
      </c>
      <c r="L2115" s="33">
        <v>12244447</v>
      </c>
      <c r="M2115" s="33">
        <v>0</v>
      </c>
      <c r="N2115" s="33">
        <v>0</v>
      </c>
      <c r="O2115" s="33">
        <v>0</v>
      </c>
      <c r="P2115" s="33">
        <f t="shared" si="380"/>
        <v>12256704</v>
      </c>
      <c r="Q2115" s="33">
        <f t="shared" si="381"/>
        <v>2567.0507458305815</v>
      </c>
      <c r="R2115" s="33">
        <f t="shared" si="382"/>
        <v>12244447</v>
      </c>
      <c r="S2115" s="33"/>
      <c r="T2115" s="30" t="str">
        <f t="shared" si="383"/>
        <v>COP</v>
      </c>
      <c r="U2115" s="33">
        <v>0</v>
      </c>
      <c r="V2115" s="33">
        <v>0</v>
      </c>
      <c r="W2115" s="33">
        <v>0</v>
      </c>
      <c r="X2115" s="33">
        <f t="shared" si="384"/>
        <v>12256704</v>
      </c>
      <c r="Y2115" s="33">
        <f t="shared" si="385"/>
        <v>2567.0507458305815</v>
      </c>
      <c r="Z2115" s="33">
        <f t="shared" si="386"/>
        <v>12244447</v>
      </c>
      <c r="AA2115" s="34">
        <f t="shared" si="387"/>
        <v>1.7655859642298337E-05</v>
      </c>
      <c r="AB2115" s="33" t="s">
        <v>4987</v>
      </c>
      <c r="AC2115" s="35">
        <v>44957</v>
      </c>
      <c r="AD2115" s="33">
        <v>15</v>
      </c>
      <c r="AE2115" s="36">
        <f t="shared" si="377"/>
        <v>44972</v>
      </c>
    </row>
    <row r="2116" spans="2:31" ht="14.5" hidden="1">
      <c r="B2116" s="29" t="s">
        <v>2264</v>
      </c>
      <c r="C2116" s="30" t="str">
        <f t="shared" si="378"/>
        <v>(Proveedores estratégicos)</v>
      </c>
      <c r="D2116" s="30">
        <v>4</v>
      </c>
      <c r="E2116" s="30" t="s">
        <v>5303</v>
      </c>
      <c r="F2116" s="30" t="s">
        <v>5304</v>
      </c>
      <c r="G2116" s="30" t="s">
        <v>3909</v>
      </c>
      <c r="H2116" s="31">
        <v>427031</v>
      </c>
      <c r="I2116" s="31" t="s">
        <v>48</v>
      </c>
      <c r="J2116" s="32">
        <v>3762193</v>
      </c>
      <c r="K2116" s="33">
        <f t="shared" si="379"/>
        <v>787.95580573812583</v>
      </c>
      <c r="L2116" s="33">
        <v>3758431</v>
      </c>
      <c r="M2116" s="33">
        <v>0</v>
      </c>
      <c r="N2116" s="33">
        <v>0</v>
      </c>
      <c r="O2116" s="33">
        <v>0</v>
      </c>
      <c r="P2116" s="33">
        <f t="shared" si="380"/>
        <v>3762193</v>
      </c>
      <c r="Q2116" s="33">
        <f t="shared" si="381"/>
        <v>787.95580573812583</v>
      </c>
      <c r="R2116" s="33">
        <f t="shared" si="382"/>
        <v>3758431</v>
      </c>
      <c r="S2116" s="33"/>
      <c r="T2116" s="30" t="str">
        <f t="shared" si="383"/>
        <v>COP</v>
      </c>
      <c r="U2116" s="33">
        <v>0</v>
      </c>
      <c r="V2116" s="33">
        <v>0</v>
      </c>
      <c r="W2116" s="33">
        <v>0</v>
      </c>
      <c r="X2116" s="33">
        <f t="shared" si="384"/>
        <v>3762193</v>
      </c>
      <c r="Y2116" s="33">
        <f t="shared" si="385"/>
        <v>787.95580573812583</v>
      </c>
      <c r="Z2116" s="33">
        <f t="shared" si="386"/>
        <v>3758431</v>
      </c>
      <c r="AA2116" s="34">
        <f t="shared" si="387"/>
        <v>5.4194632237179007E-06</v>
      </c>
      <c r="AB2116" s="33" t="s">
        <v>4987</v>
      </c>
      <c r="AC2116" s="35">
        <v>44957</v>
      </c>
      <c r="AD2116" s="33">
        <v>15</v>
      </c>
      <c r="AE2116" s="36">
        <f t="shared" si="377"/>
        <v>44972</v>
      </c>
    </row>
    <row r="2117" spans="2:31" ht="14.5" hidden="1">
      <c r="B2117" s="29" t="s">
        <v>2264</v>
      </c>
      <c r="C2117" s="30" t="str">
        <f t="shared" si="378"/>
        <v>(Proveedores estratégicos)</v>
      </c>
      <c r="D2117" s="30">
        <v>4</v>
      </c>
      <c r="E2117" s="30" t="s">
        <v>5303</v>
      </c>
      <c r="F2117" s="30" t="s">
        <v>5304</v>
      </c>
      <c r="G2117" s="30" t="s">
        <v>3909</v>
      </c>
      <c r="H2117" s="31">
        <v>427048</v>
      </c>
      <c r="I2117" s="31" t="s">
        <v>48</v>
      </c>
      <c r="J2117" s="32">
        <v>27802370</v>
      </c>
      <c r="K2117" s="33">
        <f t="shared" si="379"/>
        <v>5822.9436984391541</v>
      </c>
      <c r="L2117" s="33">
        <v>27774568</v>
      </c>
      <c r="M2117" s="33">
        <v>0</v>
      </c>
      <c r="N2117" s="33">
        <v>0</v>
      </c>
      <c r="O2117" s="33">
        <v>0</v>
      </c>
      <c r="P2117" s="33">
        <f t="shared" si="380"/>
        <v>27802370</v>
      </c>
      <c r="Q2117" s="33">
        <f t="shared" si="381"/>
        <v>5822.9436984391541</v>
      </c>
      <c r="R2117" s="33">
        <f t="shared" si="382"/>
        <v>27774568</v>
      </c>
      <c r="S2117" s="33"/>
      <c r="T2117" s="30" t="str">
        <f t="shared" si="383"/>
        <v>COP</v>
      </c>
      <c r="U2117" s="33">
        <v>0</v>
      </c>
      <c r="V2117" s="33">
        <v>0</v>
      </c>
      <c r="W2117" s="33">
        <v>0</v>
      </c>
      <c r="X2117" s="33">
        <f t="shared" si="384"/>
        <v>27802370</v>
      </c>
      <c r="Y2117" s="33">
        <f t="shared" si="385"/>
        <v>5822.9436984391541</v>
      </c>
      <c r="Z2117" s="33">
        <f t="shared" si="386"/>
        <v>27774568</v>
      </c>
      <c r="AA2117" s="34">
        <f t="shared" si="387"/>
        <v>4.0049491351750786E-05</v>
      </c>
      <c r="AB2117" s="33" t="s">
        <v>4987</v>
      </c>
      <c r="AC2117" s="35">
        <v>44957</v>
      </c>
      <c r="AD2117" s="33">
        <v>15</v>
      </c>
      <c r="AE2117" s="36">
        <f t="shared" si="377"/>
        <v>44972</v>
      </c>
    </row>
    <row r="2118" spans="2:31" ht="14.5" hidden="1">
      <c r="B2118" s="29" t="s">
        <v>2264</v>
      </c>
      <c r="C2118" s="30" t="str">
        <f t="shared" si="378"/>
        <v>(Proveedores estratégicos)</v>
      </c>
      <c r="D2118" s="30">
        <v>4</v>
      </c>
      <c r="E2118" s="30" t="s">
        <v>5303</v>
      </c>
      <c r="F2118" s="30" t="s">
        <v>5304</v>
      </c>
      <c r="G2118" s="30" t="s">
        <v>3909</v>
      </c>
      <c r="H2118" s="31">
        <v>427043</v>
      </c>
      <c r="I2118" s="31" t="s">
        <v>48</v>
      </c>
      <c r="J2118" s="32">
        <v>16018897</v>
      </c>
      <c r="K2118" s="33">
        <f t="shared" si="379"/>
        <v>3357.1030535551431</v>
      </c>
      <c r="L2118" s="33">
        <v>16012878</v>
      </c>
      <c r="M2118" s="33">
        <v>0</v>
      </c>
      <c r="N2118" s="33">
        <v>0</v>
      </c>
      <c r="O2118" s="33">
        <v>0</v>
      </c>
      <c r="P2118" s="33">
        <f t="shared" si="380"/>
        <v>16018897</v>
      </c>
      <c r="Q2118" s="33">
        <f t="shared" si="381"/>
        <v>3357.1030535551431</v>
      </c>
      <c r="R2118" s="33">
        <f t="shared" si="382"/>
        <v>16012878</v>
      </c>
      <c r="S2118" s="33"/>
      <c r="T2118" s="30" t="str">
        <f t="shared" si="383"/>
        <v>COP</v>
      </c>
      <c r="U2118" s="33">
        <v>0</v>
      </c>
      <c r="V2118" s="33">
        <v>0</v>
      </c>
      <c r="W2118" s="33">
        <v>0</v>
      </c>
      <c r="X2118" s="33">
        <f t="shared" si="384"/>
        <v>16018897</v>
      </c>
      <c r="Y2118" s="33">
        <f t="shared" si="385"/>
        <v>3357.1030535551431</v>
      </c>
      <c r="Z2118" s="33">
        <f t="shared" si="386"/>
        <v>16012878</v>
      </c>
      <c r="AA2118" s="34">
        <f t="shared" si="387"/>
        <v>2.3089742349102978E-05</v>
      </c>
      <c r="AB2118" s="33" t="s">
        <v>4987</v>
      </c>
      <c r="AC2118" s="35">
        <v>44957</v>
      </c>
      <c r="AD2118" s="33">
        <v>15</v>
      </c>
      <c r="AE2118" s="36">
        <f t="shared" si="377"/>
        <v>44972</v>
      </c>
    </row>
    <row r="2119" spans="2:31" ht="14.5" hidden="1">
      <c r="B2119" s="29" t="s">
        <v>2264</v>
      </c>
      <c r="C2119" s="30" t="str">
        <f t="shared" si="378"/>
        <v>(Proveedores estratégicos)</v>
      </c>
      <c r="D2119" s="30">
        <v>4</v>
      </c>
      <c r="E2119" s="30" t="s">
        <v>5303</v>
      </c>
      <c r="F2119" s="30" t="s">
        <v>5304</v>
      </c>
      <c r="G2119" s="30" t="s">
        <v>3909</v>
      </c>
      <c r="H2119" s="31">
        <v>427032</v>
      </c>
      <c r="I2119" s="31" t="s">
        <v>48</v>
      </c>
      <c r="J2119" s="32">
        <v>26500982</v>
      </c>
      <c r="K2119" s="33">
        <f t="shared" si="379"/>
        <v>5550.3802006352398</v>
      </c>
      <c r="L2119" s="33">
        <v>26474481</v>
      </c>
      <c r="M2119" s="33">
        <v>0</v>
      </c>
      <c r="N2119" s="33">
        <v>0</v>
      </c>
      <c r="O2119" s="33">
        <v>0</v>
      </c>
      <c r="P2119" s="33">
        <f t="shared" si="380"/>
        <v>26500982</v>
      </c>
      <c r="Q2119" s="33">
        <f t="shared" si="381"/>
        <v>5550.3802006352398</v>
      </c>
      <c r="R2119" s="33">
        <f t="shared" si="382"/>
        <v>26474481</v>
      </c>
      <c r="S2119" s="33"/>
      <c r="T2119" s="30" t="str">
        <f t="shared" si="383"/>
        <v>COP</v>
      </c>
      <c r="U2119" s="33">
        <v>0</v>
      </c>
      <c r="V2119" s="33">
        <v>0</v>
      </c>
      <c r="W2119" s="33">
        <v>0</v>
      </c>
      <c r="X2119" s="33">
        <f t="shared" si="384"/>
        <v>26500982</v>
      </c>
      <c r="Y2119" s="33">
        <f t="shared" si="385"/>
        <v>5550.3802006352398</v>
      </c>
      <c r="Z2119" s="33">
        <f t="shared" si="386"/>
        <v>26474481</v>
      </c>
      <c r="AA2119" s="34">
        <f t="shared" si="387"/>
        <v>3.8174833100971738E-05</v>
      </c>
      <c r="AB2119" s="33" t="s">
        <v>4987</v>
      </c>
      <c r="AC2119" s="35">
        <v>44957</v>
      </c>
      <c r="AD2119" s="33">
        <v>15</v>
      </c>
      <c r="AE2119" s="36">
        <f t="shared" si="377"/>
        <v>44972</v>
      </c>
    </row>
    <row r="2120" spans="2:31" ht="14.5" hidden="1">
      <c r="B2120" s="29" t="s">
        <v>2264</v>
      </c>
      <c r="C2120" s="30" t="str">
        <f t="shared" si="378"/>
        <v>(Proveedores estratégicos)</v>
      </c>
      <c r="D2120" s="30">
        <v>4</v>
      </c>
      <c r="E2120" s="30" t="s">
        <v>5303</v>
      </c>
      <c r="F2120" s="30" t="s">
        <v>5304</v>
      </c>
      <c r="G2120" s="30" t="s">
        <v>3909</v>
      </c>
      <c r="H2120" s="31">
        <v>427042</v>
      </c>
      <c r="I2120" s="31" t="s">
        <v>48</v>
      </c>
      <c r="J2120" s="32">
        <v>19000258</v>
      </c>
      <c r="K2120" s="33">
        <f t="shared" si="379"/>
        <v>3979.424510204723</v>
      </c>
      <c r="L2120" s="33">
        <v>18981258</v>
      </c>
      <c r="M2120" s="33">
        <v>0</v>
      </c>
      <c r="N2120" s="33">
        <v>0</v>
      </c>
      <c r="O2120" s="33">
        <v>0</v>
      </c>
      <c r="P2120" s="33">
        <f t="shared" si="380"/>
        <v>19000258</v>
      </c>
      <c r="Q2120" s="33">
        <f t="shared" si="381"/>
        <v>3979.424510204723</v>
      </c>
      <c r="R2120" s="33">
        <f t="shared" si="382"/>
        <v>18981258</v>
      </c>
      <c r="S2120" s="33"/>
      <c r="T2120" s="30" t="str">
        <f t="shared" si="383"/>
        <v>COP</v>
      </c>
      <c r="U2120" s="33">
        <v>0</v>
      </c>
      <c r="V2120" s="33">
        <v>0</v>
      </c>
      <c r="W2120" s="33">
        <v>0</v>
      </c>
      <c r="X2120" s="33">
        <f t="shared" si="384"/>
        <v>19000258</v>
      </c>
      <c r="Y2120" s="33">
        <f t="shared" si="385"/>
        <v>3979.424510204723</v>
      </c>
      <c r="Z2120" s="33">
        <f t="shared" si="386"/>
        <v>18981258</v>
      </c>
      <c r="AA2120" s="34">
        <f t="shared" si="387"/>
        <v>2.7369992869604683E-05</v>
      </c>
      <c r="AB2120" s="33" t="s">
        <v>4987</v>
      </c>
      <c r="AC2120" s="35">
        <v>44957</v>
      </c>
      <c r="AD2120" s="33">
        <v>15</v>
      </c>
      <c r="AE2120" s="36">
        <f t="shared" si="377"/>
        <v>44972</v>
      </c>
    </row>
    <row r="2121" spans="2:31" ht="14.5" hidden="1">
      <c r="B2121" s="29" t="s">
        <v>2264</v>
      </c>
      <c r="C2121" s="30" t="str">
        <f t="shared" si="378"/>
        <v>(Proveedores estratégicos)</v>
      </c>
      <c r="D2121" s="30">
        <v>4</v>
      </c>
      <c r="E2121" s="30" t="s">
        <v>5303</v>
      </c>
      <c r="F2121" s="30" t="s">
        <v>5304</v>
      </c>
      <c r="G2121" s="30" t="s">
        <v>3909</v>
      </c>
      <c r="H2121" s="31">
        <v>427026</v>
      </c>
      <c r="I2121" s="31" t="s">
        <v>48</v>
      </c>
      <c r="J2121" s="32">
        <v>5648899</v>
      </c>
      <c r="K2121" s="33">
        <f t="shared" si="379"/>
        <v>1183.1084834952881</v>
      </c>
      <c r="L2121" s="33">
        <v>5643250</v>
      </c>
      <c r="M2121" s="33">
        <v>0</v>
      </c>
      <c r="N2121" s="33">
        <v>0</v>
      </c>
      <c r="O2121" s="33">
        <v>0</v>
      </c>
      <c r="P2121" s="33">
        <f t="shared" si="380"/>
        <v>5648899</v>
      </c>
      <c r="Q2121" s="33">
        <f t="shared" si="381"/>
        <v>1183.1084834952881</v>
      </c>
      <c r="R2121" s="33">
        <f t="shared" si="382"/>
        <v>5643250</v>
      </c>
      <c r="S2121" s="33"/>
      <c r="T2121" s="30" t="str">
        <f t="shared" si="383"/>
        <v>COP</v>
      </c>
      <c r="U2121" s="33">
        <v>0</v>
      </c>
      <c r="V2121" s="33">
        <v>0</v>
      </c>
      <c r="W2121" s="33">
        <v>0</v>
      </c>
      <c r="X2121" s="33">
        <f t="shared" si="384"/>
        <v>5648899</v>
      </c>
      <c r="Y2121" s="33">
        <f t="shared" si="385"/>
        <v>1183.1084834952881</v>
      </c>
      <c r="Z2121" s="33">
        <f t="shared" si="386"/>
        <v>5643250</v>
      </c>
      <c r="AA2121" s="34">
        <f t="shared" si="387"/>
        <v>8.137274792924506E-06</v>
      </c>
      <c r="AB2121" s="33" t="s">
        <v>4987</v>
      </c>
      <c r="AC2121" s="35">
        <v>44957</v>
      </c>
      <c r="AD2121" s="33">
        <v>15</v>
      </c>
      <c r="AE2121" s="36">
        <f t="shared" si="377"/>
        <v>44972</v>
      </c>
    </row>
    <row r="2122" spans="2:31" ht="14.5" hidden="1">
      <c r="B2122" s="29" t="s">
        <v>2264</v>
      </c>
      <c r="C2122" s="30" t="str">
        <f t="shared" si="378"/>
        <v>(Proveedores estratégicos)</v>
      </c>
      <c r="D2122" s="30">
        <v>4</v>
      </c>
      <c r="E2122" s="30" t="s">
        <v>5303</v>
      </c>
      <c r="F2122" s="30" t="s">
        <v>5304</v>
      </c>
      <c r="G2122" s="30" t="s">
        <v>3909</v>
      </c>
      <c r="H2122" s="31">
        <v>427063</v>
      </c>
      <c r="I2122" s="31" t="s">
        <v>48</v>
      </c>
      <c r="J2122" s="32">
        <v>30272305</v>
      </c>
      <c r="K2122" s="33">
        <f t="shared" si="379"/>
        <v>6340.2482258351938</v>
      </c>
      <c r="L2122" s="33">
        <v>30242033</v>
      </c>
      <c r="M2122" s="33">
        <v>0</v>
      </c>
      <c r="N2122" s="33">
        <v>0</v>
      </c>
      <c r="O2122" s="33">
        <v>0</v>
      </c>
      <c r="P2122" s="33">
        <f t="shared" si="380"/>
        <v>30272305</v>
      </c>
      <c r="Q2122" s="33">
        <f t="shared" si="381"/>
        <v>6340.2482258351938</v>
      </c>
      <c r="R2122" s="33">
        <f t="shared" si="382"/>
        <v>30242033</v>
      </c>
      <c r="S2122" s="33"/>
      <c r="T2122" s="30" t="str">
        <f t="shared" si="383"/>
        <v>COP</v>
      </c>
      <c r="U2122" s="33">
        <v>0</v>
      </c>
      <c r="V2122" s="33">
        <v>0</v>
      </c>
      <c r="W2122" s="33">
        <v>0</v>
      </c>
      <c r="X2122" s="33">
        <f t="shared" si="384"/>
        <v>30272305</v>
      </c>
      <c r="Y2122" s="33">
        <f t="shared" si="385"/>
        <v>6340.2482258351938</v>
      </c>
      <c r="Z2122" s="33">
        <f t="shared" si="386"/>
        <v>30242033</v>
      </c>
      <c r="AA2122" s="34">
        <f t="shared" si="387"/>
        <v>4.3607448335213055E-05</v>
      </c>
      <c r="AB2122" s="33" t="s">
        <v>4987</v>
      </c>
      <c r="AC2122" s="35">
        <v>44957</v>
      </c>
      <c r="AD2122" s="33">
        <v>15</v>
      </c>
      <c r="AE2122" s="36">
        <f t="shared" si="377"/>
        <v>44972</v>
      </c>
    </row>
    <row r="2123" spans="2:31" ht="14.5" hidden="1">
      <c r="B2123" s="29" t="s">
        <v>2264</v>
      </c>
      <c r="C2123" s="30" t="str">
        <f t="shared" si="378"/>
        <v>(Proveedores estratégicos)</v>
      </c>
      <c r="D2123" s="30">
        <v>4</v>
      </c>
      <c r="E2123" s="30" t="s">
        <v>5303</v>
      </c>
      <c r="F2123" s="30" t="s">
        <v>5304</v>
      </c>
      <c r="G2123" s="30" t="s">
        <v>3909</v>
      </c>
      <c r="H2123" s="31">
        <v>427060</v>
      </c>
      <c r="I2123" s="31" t="s">
        <v>48</v>
      </c>
      <c r="J2123" s="32">
        <v>31117226</v>
      </c>
      <c r="K2123" s="33">
        <f t="shared" si="379"/>
        <v>6517.2089269054577</v>
      </c>
      <c r="L2123" s="33">
        <v>31086109</v>
      </c>
      <c r="M2123" s="33">
        <v>0</v>
      </c>
      <c r="N2123" s="33">
        <v>0</v>
      </c>
      <c r="O2123" s="33">
        <v>0</v>
      </c>
      <c r="P2123" s="33">
        <f t="shared" si="380"/>
        <v>31117226</v>
      </c>
      <c r="Q2123" s="33">
        <f t="shared" si="381"/>
        <v>6517.2089269054577</v>
      </c>
      <c r="R2123" s="33">
        <f t="shared" si="382"/>
        <v>31086109</v>
      </c>
      <c r="S2123" s="33"/>
      <c r="T2123" s="30" t="str">
        <f t="shared" si="383"/>
        <v>COP</v>
      </c>
      <c r="U2123" s="33">
        <v>0</v>
      </c>
      <c r="V2123" s="33">
        <v>0</v>
      </c>
      <c r="W2123" s="33">
        <v>0</v>
      </c>
      <c r="X2123" s="33">
        <f t="shared" si="384"/>
        <v>31117226</v>
      </c>
      <c r="Y2123" s="33">
        <f t="shared" si="385"/>
        <v>6517.2089269054577</v>
      </c>
      <c r="Z2123" s="33">
        <f t="shared" si="386"/>
        <v>31086109</v>
      </c>
      <c r="AA2123" s="34">
        <f t="shared" si="387"/>
        <v>4.4824562295805366E-05</v>
      </c>
      <c r="AB2123" s="33" t="s">
        <v>4987</v>
      </c>
      <c r="AC2123" s="35">
        <v>44957</v>
      </c>
      <c r="AD2123" s="33">
        <v>15</v>
      </c>
      <c r="AE2123" s="36">
        <f t="shared" si="377"/>
        <v>44972</v>
      </c>
    </row>
    <row r="2124" spans="2:31" ht="14.5" hidden="1">
      <c r="B2124" s="29" t="s">
        <v>2264</v>
      </c>
      <c r="C2124" s="30" t="str">
        <f t="shared" si="378"/>
        <v>(Proveedores estratégicos)</v>
      </c>
      <c r="D2124" s="30">
        <v>4</v>
      </c>
      <c r="E2124" s="30" t="s">
        <v>5303</v>
      </c>
      <c r="F2124" s="30" t="s">
        <v>5304</v>
      </c>
      <c r="G2124" s="30" t="s">
        <v>3909</v>
      </c>
      <c r="H2124" s="31">
        <v>427058</v>
      </c>
      <c r="I2124" s="31" t="s">
        <v>48</v>
      </c>
      <c r="J2124" s="32">
        <v>25275202</v>
      </c>
      <c r="K2124" s="33">
        <f t="shared" si="379"/>
        <v>5293.65221128547</v>
      </c>
      <c r="L2124" s="33">
        <v>25249927</v>
      </c>
      <c r="M2124" s="33">
        <v>0</v>
      </c>
      <c r="N2124" s="33">
        <v>0</v>
      </c>
      <c r="O2124" s="33">
        <v>0</v>
      </c>
      <c r="P2124" s="33">
        <f t="shared" si="380"/>
        <v>25275202</v>
      </c>
      <c r="Q2124" s="33">
        <f t="shared" si="381"/>
        <v>5293.65221128547</v>
      </c>
      <c r="R2124" s="33">
        <f t="shared" si="382"/>
        <v>25249927</v>
      </c>
      <c r="S2124" s="33"/>
      <c r="T2124" s="30" t="str">
        <f t="shared" si="383"/>
        <v>COP</v>
      </c>
      <c r="U2124" s="33">
        <v>0</v>
      </c>
      <c r="V2124" s="33">
        <v>0</v>
      </c>
      <c r="W2124" s="33">
        <v>0</v>
      </c>
      <c r="X2124" s="33">
        <f t="shared" si="384"/>
        <v>25275202</v>
      </c>
      <c r="Y2124" s="33">
        <f t="shared" si="385"/>
        <v>5293.65221128547</v>
      </c>
      <c r="Z2124" s="33">
        <f t="shared" si="386"/>
        <v>25249927</v>
      </c>
      <c r="AA2124" s="34">
        <f t="shared" si="387"/>
        <v>3.6409089531791767E-05</v>
      </c>
      <c r="AB2124" s="33" t="s">
        <v>4987</v>
      </c>
      <c r="AC2124" s="35">
        <v>44957</v>
      </c>
      <c r="AD2124" s="33">
        <v>15</v>
      </c>
      <c r="AE2124" s="36">
        <f t="shared" si="377"/>
        <v>44972</v>
      </c>
    </row>
    <row r="2125" spans="2:31" ht="14.5" hidden="1">
      <c r="B2125" s="29" t="s">
        <v>2264</v>
      </c>
      <c r="C2125" s="30" t="str">
        <f t="shared" si="378"/>
        <v>(Proveedores estratégicos)</v>
      </c>
      <c r="D2125" s="30">
        <v>4</v>
      </c>
      <c r="E2125" s="30" t="s">
        <v>5303</v>
      </c>
      <c r="F2125" s="30" t="s">
        <v>5304</v>
      </c>
      <c r="G2125" s="30" t="s">
        <v>3909</v>
      </c>
      <c r="H2125" s="31">
        <v>427056</v>
      </c>
      <c r="I2125" s="31" t="s">
        <v>48</v>
      </c>
      <c r="J2125" s="32">
        <v>29354963</v>
      </c>
      <c r="K2125" s="33">
        <f t="shared" si="379"/>
        <v>6148.1195425432661</v>
      </c>
      <c r="L2125" s="33">
        <v>29325608</v>
      </c>
      <c r="M2125" s="33">
        <v>0</v>
      </c>
      <c r="N2125" s="33">
        <v>0</v>
      </c>
      <c r="O2125" s="33">
        <v>0</v>
      </c>
      <c r="P2125" s="33">
        <f t="shared" si="380"/>
        <v>29354963</v>
      </c>
      <c r="Q2125" s="33">
        <f t="shared" si="381"/>
        <v>6148.1195425432661</v>
      </c>
      <c r="R2125" s="33">
        <f t="shared" si="382"/>
        <v>29325608</v>
      </c>
      <c r="S2125" s="33"/>
      <c r="T2125" s="30" t="str">
        <f t="shared" si="383"/>
        <v>COP</v>
      </c>
      <c r="U2125" s="33">
        <v>0</v>
      </c>
      <c r="V2125" s="33">
        <v>0</v>
      </c>
      <c r="W2125" s="33">
        <v>0</v>
      </c>
      <c r="X2125" s="33">
        <f t="shared" si="384"/>
        <v>29354963</v>
      </c>
      <c r="Y2125" s="33">
        <f t="shared" si="385"/>
        <v>6148.1195425432661</v>
      </c>
      <c r="Z2125" s="33">
        <f t="shared" si="386"/>
        <v>29325608</v>
      </c>
      <c r="AA2125" s="34">
        <f t="shared" si="387"/>
        <v>4.2286010856436492E-05</v>
      </c>
      <c r="AB2125" s="33" t="s">
        <v>4987</v>
      </c>
      <c r="AC2125" s="35">
        <v>44957</v>
      </c>
      <c r="AD2125" s="33">
        <v>15</v>
      </c>
      <c r="AE2125" s="36">
        <f t="shared" si="377"/>
        <v>44972</v>
      </c>
    </row>
    <row r="2126" spans="2:31" ht="14.5" hidden="1">
      <c r="B2126" s="29" t="s">
        <v>2264</v>
      </c>
      <c r="C2126" s="30" t="str">
        <f t="shared" si="378"/>
        <v>(Proveedores estratégicos)</v>
      </c>
      <c r="D2126" s="30">
        <v>4</v>
      </c>
      <c r="E2126" s="30" t="s">
        <v>5303</v>
      </c>
      <c r="F2126" s="30" t="s">
        <v>5304</v>
      </c>
      <c r="G2126" s="30" t="s">
        <v>3909</v>
      </c>
      <c r="H2126" s="31">
        <v>427065</v>
      </c>
      <c r="I2126" s="31" t="s">
        <v>48</v>
      </c>
      <c r="J2126" s="32">
        <v>23995751</v>
      </c>
      <c r="K2126" s="33">
        <f t="shared" si="379"/>
        <v>5025.683197584829</v>
      </c>
      <c r="L2126" s="33">
        <v>23971755</v>
      </c>
      <c r="M2126" s="33">
        <v>0</v>
      </c>
      <c r="N2126" s="33">
        <v>0</v>
      </c>
      <c r="O2126" s="33">
        <v>0</v>
      </c>
      <c r="P2126" s="33">
        <f t="shared" si="380"/>
        <v>23995751</v>
      </c>
      <c r="Q2126" s="33">
        <f t="shared" si="381"/>
        <v>5025.683197584829</v>
      </c>
      <c r="R2126" s="33">
        <f t="shared" si="382"/>
        <v>23971755</v>
      </c>
      <c r="S2126" s="33"/>
      <c r="T2126" s="30" t="str">
        <f t="shared" si="383"/>
        <v>COP</v>
      </c>
      <c r="U2126" s="33">
        <v>0</v>
      </c>
      <c r="V2126" s="33">
        <v>0</v>
      </c>
      <c r="W2126" s="33">
        <v>0</v>
      </c>
      <c r="X2126" s="33">
        <f t="shared" si="384"/>
        <v>23995751</v>
      </c>
      <c r="Y2126" s="33">
        <f t="shared" si="385"/>
        <v>5025.683197584829</v>
      </c>
      <c r="Z2126" s="33">
        <f t="shared" si="386"/>
        <v>23971755</v>
      </c>
      <c r="AA2126" s="34">
        <f t="shared" si="387"/>
        <v>3.4566031578197313E-05</v>
      </c>
      <c r="AB2126" s="33" t="s">
        <v>4987</v>
      </c>
      <c r="AC2126" s="35">
        <v>44957</v>
      </c>
      <c r="AD2126" s="33">
        <v>15</v>
      </c>
      <c r="AE2126" s="36">
        <f t="shared" si="377"/>
        <v>44972</v>
      </c>
    </row>
    <row r="2127" spans="2:31" ht="14.5" hidden="1">
      <c r="B2127" s="29" t="s">
        <v>2264</v>
      </c>
      <c r="C2127" s="30" t="str">
        <f t="shared" si="378"/>
        <v>(Proveedores estratégicos)</v>
      </c>
      <c r="D2127" s="30">
        <v>4</v>
      </c>
      <c r="E2127" s="30" t="s">
        <v>5303</v>
      </c>
      <c r="F2127" s="30" t="s">
        <v>5304</v>
      </c>
      <c r="G2127" s="30" t="s">
        <v>3909</v>
      </c>
      <c r="H2127" s="31">
        <v>427039</v>
      </c>
      <c r="I2127" s="31" t="s">
        <v>48</v>
      </c>
      <c r="J2127" s="32">
        <v>23827222</v>
      </c>
      <c r="K2127" s="33">
        <f t="shared" si="379"/>
        <v>4990.3864901411989</v>
      </c>
      <c r="L2127" s="33">
        <v>23803395</v>
      </c>
      <c r="M2127" s="33">
        <v>0</v>
      </c>
      <c r="N2127" s="33">
        <v>0</v>
      </c>
      <c r="O2127" s="33">
        <v>0</v>
      </c>
      <c r="P2127" s="33">
        <f t="shared" si="380"/>
        <v>23827222</v>
      </c>
      <c r="Q2127" s="33">
        <f t="shared" si="381"/>
        <v>4990.3864901411989</v>
      </c>
      <c r="R2127" s="33">
        <f t="shared" si="382"/>
        <v>23803395</v>
      </c>
      <c r="S2127" s="33"/>
      <c r="T2127" s="30" t="str">
        <f t="shared" si="383"/>
        <v>COP</v>
      </c>
      <c r="U2127" s="33">
        <v>0</v>
      </c>
      <c r="V2127" s="33">
        <v>0</v>
      </c>
      <c r="W2127" s="33">
        <v>0</v>
      </c>
      <c r="X2127" s="33">
        <f t="shared" si="384"/>
        <v>23827222</v>
      </c>
      <c r="Y2127" s="33">
        <f t="shared" si="385"/>
        <v>4990.3864901411989</v>
      </c>
      <c r="Z2127" s="33">
        <f t="shared" si="386"/>
        <v>23803395</v>
      </c>
      <c r="AA2127" s="34">
        <f t="shared" si="387"/>
        <v>3.432326516094896E-05</v>
      </c>
      <c r="AB2127" s="33" t="s">
        <v>4987</v>
      </c>
      <c r="AC2127" s="35">
        <v>44957</v>
      </c>
      <c r="AD2127" s="33">
        <v>15</v>
      </c>
      <c r="AE2127" s="36">
        <f t="shared" si="377"/>
        <v>44972</v>
      </c>
    </row>
    <row r="2128" spans="2:31" ht="14.5" hidden="1">
      <c r="B2128" s="29" t="s">
        <v>2264</v>
      </c>
      <c r="C2128" s="30" t="str">
        <f t="shared" si="378"/>
        <v>(Proveedores estratégicos)</v>
      </c>
      <c r="D2128" s="30">
        <v>4</v>
      </c>
      <c r="E2128" s="30" t="s">
        <v>5303</v>
      </c>
      <c r="F2128" s="30" t="s">
        <v>5304</v>
      </c>
      <c r="G2128" s="30" t="s">
        <v>3909</v>
      </c>
      <c r="H2128" s="31">
        <v>427044</v>
      </c>
      <c r="I2128" s="31" t="s">
        <v>48</v>
      </c>
      <c r="J2128" s="32">
        <v>22809774</v>
      </c>
      <c r="K2128" s="33">
        <f t="shared" si="379"/>
        <v>4777.2915290837236</v>
      </c>
      <c r="L2128" s="33">
        <v>22786964</v>
      </c>
      <c r="M2128" s="33">
        <v>0</v>
      </c>
      <c r="N2128" s="33">
        <v>0</v>
      </c>
      <c r="O2128" s="33">
        <v>0</v>
      </c>
      <c r="P2128" s="33">
        <f t="shared" si="380"/>
        <v>22809774</v>
      </c>
      <c r="Q2128" s="33">
        <f t="shared" si="381"/>
        <v>4777.2915290837236</v>
      </c>
      <c r="R2128" s="33">
        <f t="shared" si="382"/>
        <v>22786964</v>
      </c>
      <c r="S2128" s="33"/>
      <c r="T2128" s="30" t="str">
        <f t="shared" si="383"/>
        <v>COP</v>
      </c>
      <c r="U2128" s="33">
        <v>0</v>
      </c>
      <c r="V2128" s="33">
        <v>0</v>
      </c>
      <c r="W2128" s="33">
        <v>0</v>
      </c>
      <c r="X2128" s="33">
        <f t="shared" si="384"/>
        <v>22809774</v>
      </c>
      <c r="Y2128" s="33">
        <f t="shared" si="385"/>
        <v>4777.2915290837236</v>
      </c>
      <c r="Z2128" s="33">
        <f t="shared" si="386"/>
        <v>22786964</v>
      </c>
      <c r="AA2128" s="34">
        <f t="shared" si="387"/>
        <v>3.2857624199615146E-05</v>
      </c>
      <c r="AB2128" s="33" t="s">
        <v>4987</v>
      </c>
      <c r="AC2128" s="35">
        <v>44957</v>
      </c>
      <c r="AD2128" s="33">
        <v>15</v>
      </c>
      <c r="AE2128" s="36">
        <f t="shared" si="377"/>
        <v>44972</v>
      </c>
    </row>
    <row r="2129" spans="2:31" ht="14.5" hidden="1">
      <c r="B2129" s="29" t="s">
        <v>2264</v>
      </c>
      <c r="C2129" s="30" t="str">
        <f t="shared" si="378"/>
        <v>(Proveedores estratégicos)</v>
      </c>
      <c r="D2129" s="30">
        <v>4</v>
      </c>
      <c r="E2129" s="30" t="s">
        <v>5303</v>
      </c>
      <c r="F2129" s="30" t="s">
        <v>5304</v>
      </c>
      <c r="G2129" s="30" t="s">
        <v>3909</v>
      </c>
      <c r="H2129" s="31">
        <v>427024</v>
      </c>
      <c r="I2129" s="31" t="s">
        <v>48</v>
      </c>
      <c r="J2129" s="32">
        <v>28086309</v>
      </c>
      <c r="K2129" s="33">
        <f t="shared" si="379"/>
        <v>5882.4120255353937</v>
      </c>
      <c r="L2129" s="33">
        <v>28058223</v>
      </c>
      <c r="M2129" s="33">
        <v>0</v>
      </c>
      <c r="N2129" s="33">
        <v>0</v>
      </c>
      <c r="O2129" s="33">
        <v>0</v>
      </c>
      <c r="P2129" s="33">
        <f t="shared" si="380"/>
        <v>28086309</v>
      </c>
      <c r="Q2129" s="33">
        <f t="shared" si="381"/>
        <v>5882.4120255353937</v>
      </c>
      <c r="R2129" s="33">
        <f t="shared" si="382"/>
        <v>28058223</v>
      </c>
      <c r="S2129" s="33"/>
      <c r="T2129" s="30" t="str">
        <f t="shared" si="383"/>
        <v>COP</v>
      </c>
      <c r="U2129" s="33">
        <v>0</v>
      </c>
      <c r="V2129" s="33">
        <v>0</v>
      </c>
      <c r="W2129" s="33">
        <v>0</v>
      </c>
      <c r="X2129" s="33">
        <f t="shared" si="384"/>
        <v>28086309</v>
      </c>
      <c r="Y2129" s="33">
        <f t="shared" si="385"/>
        <v>5882.4120255353937</v>
      </c>
      <c r="Z2129" s="33">
        <f t="shared" si="386"/>
        <v>28058223</v>
      </c>
      <c r="AA2129" s="34">
        <f t="shared" si="387"/>
        <v>4.0458507199247707E-05</v>
      </c>
      <c r="AB2129" s="33" t="s">
        <v>4987</v>
      </c>
      <c r="AC2129" s="35">
        <v>44957</v>
      </c>
      <c r="AD2129" s="33">
        <v>15</v>
      </c>
      <c r="AE2129" s="36">
        <f t="shared" si="377"/>
        <v>44972</v>
      </c>
    </row>
    <row r="2130" spans="2:31" ht="14.5" hidden="1">
      <c r="B2130" s="29" t="s">
        <v>2264</v>
      </c>
      <c r="C2130" s="30" t="str">
        <f t="shared" si="378"/>
        <v>(Proveedores estratégicos)</v>
      </c>
      <c r="D2130" s="30">
        <v>4</v>
      </c>
      <c r="E2130" s="30" t="s">
        <v>5303</v>
      </c>
      <c r="F2130" s="30" t="s">
        <v>5304</v>
      </c>
      <c r="G2130" s="30" t="s">
        <v>3909</v>
      </c>
      <c r="H2130" s="31">
        <v>427028</v>
      </c>
      <c r="I2130" s="31" t="s">
        <v>48</v>
      </c>
      <c r="J2130" s="32">
        <v>28677848</v>
      </c>
      <c r="K2130" s="33">
        <f t="shared" si="379"/>
        <v>6006.3041814732114</v>
      </c>
      <c r="L2130" s="33">
        <v>28649170</v>
      </c>
      <c r="M2130" s="33">
        <v>0</v>
      </c>
      <c r="N2130" s="33">
        <v>0</v>
      </c>
      <c r="O2130" s="33">
        <v>0</v>
      </c>
      <c r="P2130" s="33">
        <f t="shared" si="380"/>
        <v>28677848</v>
      </c>
      <c r="Q2130" s="33">
        <f t="shared" si="381"/>
        <v>6006.3041814732114</v>
      </c>
      <c r="R2130" s="33">
        <f t="shared" si="382"/>
        <v>28649170</v>
      </c>
      <c r="S2130" s="33"/>
      <c r="T2130" s="30" t="str">
        <f t="shared" si="383"/>
        <v>COP</v>
      </c>
      <c r="U2130" s="33">
        <v>0</v>
      </c>
      <c r="V2130" s="33">
        <v>0</v>
      </c>
      <c r="W2130" s="33">
        <v>0</v>
      </c>
      <c r="X2130" s="33">
        <f t="shared" si="384"/>
        <v>28677848</v>
      </c>
      <c r="Y2130" s="33">
        <f t="shared" si="385"/>
        <v>6006.3041814732114</v>
      </c>
      <c r="Z2130" s="33">
        <f t="shared" si="386"/>
        <v>28649170</v>
      </c>
      <c r="AA2130" s="34">
        <f t="shared" si="387"/>
        <v>4.1310622226413673E-05</v>
      </c>
      <c r="AB2130" s="33" t="s">
        <v>4987</v>
      </c>
      <c r="AC2130" s="35">
        <v>44957</v>
      </c>
      <c r="AD2130" s="33">
        <v>15</v>
      </c>
      <c r="AE2130" s="36">
        <f t="shared" si="377"/>
        <v>44972</v>
      </c>
    </row>
    <row r="2131" spans="2:31" ht="14.5" hidden="1">
      <c r="B2131" s="29" t="s">
        <v>2264</v>
      </c>
      <c r="C2131" s="30" t="str">
        <f t="shared" si="378"/>
        <v>(Proveedores estratégicos)</v>
      </c>
      <c r="D2131" s="30">
        <v>4</v>
      </c>
      <c r="E2131" s="30" t="s">
        <v>5303</v>
      </c>
      <c r="F2131" s="30" t="s">
        <v>5304</v>
      </c>
      <c r="G2131" s="30" t="s">
        <v>3909</v>
      </c>
      <c r="H2131" s="31">
        <v>427064</v>
      </c>
      <c r="I2131" s="31" t="s">
        <v>48</v>
      </c>
      <c r="J2131" s="32">
        <v>3307261</v>
      </c>
      <c r="K2131" s="33">
        <f t="shared" si="379"/>
        <v>692.67461240919522</v>
      </c>
      <c r="L2131" s="33">
        <v>3303954</v>
      </c>
      <c r="M2131" s="33">
        <v>0</v>
      </c>
      <c r="N2131" s="33">
        <v>0</v>
      </c>
      <c r="O2131" s="33">
        <v>0</v>
      </c>
      <c r="P2131" s="33">
        <f t="shared" si="380"/>
        <v>3307261</v>
      </c>
      <c r="Q2131" s="33">
        <f t="shared" si="381"/>
        <v>692.67461240919522</v>
      </c>
      <c r="R2131" s="33">
        <f t="shared" si="382"/>
        <v>3303954</v>
      </c>
      <c r="S2131" s="33"/>
      <c r="T2131" s="30" t="str">
        <f t="shared" si="383"/>
        <v>COP</v>
      </c>
      <c r="U2131" s="33">
        <v>0</v>
      </c>
      <c r="V2131" s="33">
        <v>0</v>
      </c>
      <c r="W2131" s="33">
        <v>0</v>
      </c>
      <c r="X2131" s="33">
        <f t="shared" si="384"/>
        <v>3307261</v>
      </c>
      <c r="Y2131" s="33">
        <f t="shared" si="385"/>
        <v>692.67461240919522</v>
      </c>
      <c r="Z2131" s="33">
        <f t="shared" si="386"/>
        <v>3303954</v>
      </c>
      <c r="AA2131" s="34">
        <f t="shared" si="387"/>
        <v>4.764130882236671E-06</v>
      </c>
      <c r="AB2131" s="33" t="s">
        <v>4987</v>
      </c>
      <c r="AC2131" s="35">
        <v>44957</v>
      </c>
      <c r="AD2131" s="33">
        <v>15</v>
      </c>
      <c r="AE2131" s="36">
        <f t="shared" si="377"/>
        <v>44972</v>
      </c>
    </row>
    <row r="2132" spans="2:31" ht="14.5" hidden="1">
      <c r="B2132" s="29" t="s">
        <v>2264</v>
      </c>
      <c r="C2132" s="30" t="str">
        <f t="shared" si="378"/>
        <v>(Proveedores estratégicos)</v>
      </c>
      <c r="D2132" s="30">
        <v>4</v>
      </c>
      <c r="E2132" s="30" t="s">
        <v>5303</v>
      </c>
      <c r="F2132" s="30" t="s">
        <v>5304</v>
      </c>
      <c r="G2132" s="30" t="s">
        <v>3909</v>
      </c>
      <c r="H2132" s="31">
        <v>427036</v>
      </c>
      <c r="I2132" s="31" t="s">
        <v>48</v>
      </c>
      <c r="J2132" s="32">
        <v>15734958</v>
      </c>
      <c r="K2132" s="33">
        <f t="shared" si="379"/>
        <v>3295.5382244724674</v>
      </c>
      <c r="L2132" s="33">
        <v>15719223</v>
      </c>
      <c r="M2132" s="33">
        <v>0</v>
      </c>
      <c r="N2132" s="33">
        <v>0</v>
      </c>
      <c r="O2132" s="33">
        <v>0</v>
      </c>
      <c r="P2132" s="33">
        <f t="shared" si="380"/>
        <v>15734958</v>
      </c>
      <c r="Q2132" s="33">
        <f t="shared" si="381"/>
        <v>3295.5382244724674</v>
      </c>
      <c r="R2132" s="33">
        <f t="shared" si="382"/>
        <v>15719223</v>
      </c>
      <c r="S2132" s="33"/>
      <c r="T2132" s="30" t="str">
        <f t="shared" si="383"/>
        <v>COP</v>
      </c>
      <c r="U2132" s="33">
        <v>0</v>
      </c>
      <c r="V2132" s="33">
        <v>0</v>
      </c>
      <c r="W2132" s="33">
        <v>0</v>
      </c>
      <c r="X2132" s="33">
        <f t="shared" si="384"/>
        <v>15734958</v>
      </c>
      <c r="Y2132" s="33">
        <f t="shared" si="385"/>
        <v>3295.5382244724674</v>
      </c>
      <c r="Z2132" s="33">
        <f t="shared" si="386"/>
        <v>15719223</v>
      </c>
      <c r="AA2132" s="34">
        <f t="shared" si="387"/>
        <v>2.2666307018519318E-05</v>
      </c>
      <c r="AB2132" s="33" t="s">
        <v>4987</v>
      </c>
      <c r="AC2132" s="35">
        <v>44957</v>
      </c>
      <c r="AD2132" s="33">
        <v>15</v>
      </c>
      <c r="AE2132" s="36">
        <f t="shared" si="377"/>
        <v>44972</v>
      </c>
    </row>
    <row r="2133" spans="2:31" ht="14.5" hidden="1">
      <c r="B2133" s="29" t="s">
        <v>2264</v>
      </c>
      <c r="C2133" s="30" t="str">
        <f t="shared" si="378"/>
        <v>(Proveedores estratégicos)</v>
      </c>
      <c r="D2133" s="30">
        <v>4</v>
      </c>
      <c r="E2133" s="30" t="s">
        <v>5303</v>
      </c>
      <c r="F2133" s="30" t="s">
        <v>5304</v>
      </c>
      <c r="G2133" s="30" t="s">
        <v>3909</v>
      </c>
      <c r="H2133" s="31">
        <v>427033</v>
      </c>
      <c r="I2133" s="31" t="s">
        <v>48</v>
      </c>
      <c r="J2133" s="32">
        <v>25554518</v>
      </c>
      <c r="K2133" s="33">
        <f t="shared" si="379"/>
        <v>5352.1521641141753</v>
      </c>
      <c r="L2133" s="33">
        <v>25528963</v>
      </c>
      <c r="M2133" s="33">
        <v>0</v>
      </c>
      <c r="N2133" s="33">
        <v>0</v>
      </c>
      <c r="O2133" s="33">
        <v>0</v>
      </c>
      <c r="P2133" s="33">
        <f t="shared" si="380"/>
        <v>25554518</v>
      </c>
      <c r="Q2133" s="33">
        <f t="shared" si="381"/>
        <v>5352.1521641141753</v>
      </c>
      <c r="R2133" s="33">
        <f t="shared" si="382"/>
        <v>25528963</v>
      </c>
      <c r="S2133" s="33"/>
      <c r="T2133" s="30" t="str">
        <f t="shared" si="383"/>
        <v>COP</v>
      </c>
      <c r="U2133" s="33">
        <v>0</v>
      </c>
      <c r="V2133" s="33">
        <v>0</v>
      </c>
      <c r="W2133" s="33">
        <v>0</v>
      </c>
      <c r="X2133" s="33">
        <f t="shared" si="384"/>
        <v>25554518</v>
      </c>
      <c r="Y2133" s="33">
        <f t="shared" si="385"/>
        <v>5352.1521641141753</v>
      </c>
      <c r="Z2133" s="33">
        <f t="shared" si="386"/>
        <v>25528963</v>
      </c>
      <c r="AA2133" s="34">
        <f t="shared" si="387"/>
        <v>3.6811445020050924E-05</v>
      </c>
      <c r="AB2133" s="33" t="s">
        <v>4987</v>
      </c>
      <c r="AC2133" s="35">
        <v>44957</v>
      </c>
      <c r="AD2133" s="33">
        <v>15</v>
      </c>
      <c r="AE2133" s="36">
        <f t="shared" si="377"/>
        <v>44972</v>
      </c>
    </row>
    <row r="2134" spans="2:31" ht="14.5" hidden="1">
      <c r="B2134" s="29" t="s">
        <v>2264</v>
      </c>
      <c r="C2134" s="30" t="str">
        <f t="shared" si="378"/>
        <v>(Proveedores estratégicos)</v>
      </c>
      <c r="D2134" s="30">
        <v>4</v>
      </c>
      <c r="E2134" s="30" t="s">
        <v>5303</v>
      </c>
      <c r="F2134" s="30" t="s">
        <v>5304</v>
      </c>
      <c r="G2134" s="30" t="s">
        <v>3909</v>
      </c>
      <c r="H2134" s="31">
        <v>427047</v>
      </c>
      <c r="I2134" s="31" t="s">
        <v>48</v>
      </c>
      <c r="J2134" s="32">
        <v>4259086</v>
      </c>
      <c r="K2134" s="33">
        <f t="shared" si="379"/>
        <v>892.02532574399606</v>
      </c>
      <c r="L2134" s="33">
        <v>4254827</v>
      </c>
      <c r="M2134" s="33">
        <v>0</v>
      </c>
      <c r="N2134" s="33">
        <v>0</v>
      </c>
      <c r="O2134" s="33">
        <v>0</v>
      </c>
      <c r="P2134" s="33">
        <f t="shared" si="380"/>
        <v>4259086</v>
      </c>
      <c r="Q2134" s="33">
        <f t="shared" si="381"/>
        <v>892.02532574399606</v>
      </c>
      <c r="R2134" s="33">
        <f t="shared" si="382"/>
        <v>4254827</v>
      </c>
      <c r="S2134" s="33"/>
      <c r="T2134" s="30" t="str">
        <f t="shared" si="383"/>
        <v>COP</v>
      </c>
      <c r="U2134" s="33">
        <v>0</v>
      </c>
      <c r="V2134" s="33">
        <v>0</v>
      </c>
      <c r="W2134" s="33">
        <v>0</v>
      </c>
      <c r="X2134" s="33">
        <f t="shared" si="384"/>
        <v>4259086</v>
      </c>
      <c r="Y2134" s="33">
        <f t="shared" si="385"/>
        <v>892.02532574399606</v>
      </c>
      <c r="Z2134" s="33">
        <f t="shared" si="386"/>
        <v>4254827</v>
      </c>
      <c r="AA2134" s="34">
        <f t="shared" si="387"/>
        <v>6.1352405963504358E-06</v>
      </c>
      <c r="AB2134" s="33" t="s">
        <v>4987</v>
      </c>
      <c r="AC2134" s="35">
        <v>44957</v>
      </c>
      <c r="AD2134" s="33">
        <v>15</v>
      </c>
      <c r="AE2134" s="36">
        <f t="shared" si="377"/>
        <v>44972</v>
      </c>
    </row>
    <row r="2135" spans="2:31" ht="14.5" hidden="1">
      <c r="B2135" s="29" t="s">
        <v>2264</v>
      </c>
      <c r="C2135" s="30" t="str">
        <f t="shared" si="378"/>
        <v>(Proveedores estratégicos)</v>
      </c>
      <c r="D2135" s="30">
        <v>4</v>
      </c>
      <c r="E2135" s="30" t="s">
        <v>5303</v>
      </c>
      <c r="F2135" s="30" t="s">
        <v>5304</v>
      </c>
      <c r="G2135" s="30" t="s">
        <v>3909</v>
      </c>
      <c r="H2135" s="31">
        <v>427025</v>
      </c>
      <c r="I2135" s="31" t="s">
        <v>48</v>
      </c>
      <c r="J2135" s="32">
        <v>3620223</v>
      </c>
      <c r="K2135" s="33">
        <f t="shared" si="379"/>
        <v>758.22153736490657</v>
      </c>
      <c r="L2135" s="33">
        <v>3616603</v>
      </c>
      <c r="M2135" s="33">
        <v>0</v>
      </c>
      <c r="N2135" s="33">
        <v>0</v>
      </c>
      <c r="O2135" s="33">
        <v>0</v>
      </c>
      <c r="P2135" s="33">
        <f t="shared" si="380"/>
        <v>3620223</v>
      </c>
      <c r="Q2135" s="33">
        <f t="shared" si="381"/>
        <v>758.22153736490657</v>
      </c>
      <c r="R2135" s="33">
        <f t="shared" si="382"/>
        <v>3616603</v>
      </c>
      <c r="S2135" s="33"/>
      <c r="T2135" s="30" t="str">
        <f t="shared" si="383"/>
        <v>COP</v>
      </c>
      <c r="U2135" s="33">
        <v>0</v>
      </c>
      <c r="V2135" s="33">
        <v>0</v>
      </c>
      <c r="W2135" s="33">
        <v>0</v>
      </c>
      <c r="X2135" s="33">
        <f t="shared" si="384"/>
        <v>3620223</v>
      </c>
      <c r="Y2135" s="33">
        <f t="shared" si="385"/>
        <v>758.22153736490657</v>
      </c>
      <c r="Z2135" s="33">
        <f t="shared" si="386"/>
        <v>3616603</v>
      </c>
      <c r="AA2135" s="34">
        <f t="shared" si="387"/>
        <v>5.214954578995286E-06</v>
      </c>
      <c r="AB2135" s="33" t="s">
        <v>4987</v>
      </c>
      <c r="AC2135" s="35">
        <v>44957</v>
      </c>
      <c r="AD2135" s="33">
        <v>15</v>
      </c>
      <c r="AE2135" s="36">
        <f t="shared" si="377"/>
        <v>44972</v>
      </c>
    </row>
    <row r="2136" spans="2:31" ht="14.5" hidden="1">
      <c r="B2136" s="29" t="s">
        <v>2264</v>
      </c>
      <c r="C2136" s="30" t="str">
        <f t="shared" si="378"/>
        <v>(Proveedores estratégicos)</v>
      </c>
      <c r="D2136" s="30">
        <v>4</v>
      </c>
      <c r="E2136" s="30" t="s">
        <v>5303</v>
      </c>
      <c r="F2136" s="30" t="s">
        <v>5304</v>
      </c>
      <c r="G2136" s="30" t="s">
        <v>3909</v>
      </c>
      <c r="H2136" s="31">
        <v>427040</v>
      </c>
      <c r="I2136" s="31" t="s">
        <v>48</v>
      </c>
      <c r="J2136" s="32">
        <v>10150823</v>
      </c>
      <c r="K2136" s="33">
        <f t="shared" si="379"/>
        <v>2125.9938991792192</v>
      </c>
      <c r="L2136" s="33">
        <v>10140672</v>
      </c>
      <c r="M2136" s="33">
        <v>0</v>
      </c>
      <c r="N2136" s="33">
        <v>0</v>
      </c>
      <c r="O2136" s="33">
        <v>0</v>
      </c>
      <c r="P2136" s="33">
        <f t="shared" si="380"/>
        <v>10150823</v>
      </c>
      <c r="Q2136" s="33">
        <f t="shared" si="381"/>
        <v>2125.9938991792192</v>
      </c>
      <c r="R2136" s="33">
        <f t="shared" si="382"/>
        <v>10140672</v>
      </c>
      <c r="S2136" s="33"/>
      <c r="T2136" s="30" t="str">
        <f t="shared" si="383"/>
        <v>COP</v>
      </c>
      <c r="U2136" s="33">
        <v>0</v>
      </c>
      <c r="V2136" s="33">
        <v>0</v>
      </c>
      <c r="W2136" s="33">
        <v>0</v>
      </c>
      <c r="X2136" s="33">
        <f t="shared" si="384"/>
        <v>10150823</v>
      </c>
      <c r="Y2136" s="33">
        <f t="shared" si="385"/>
        <v>2125.9938991792192</v>
      </c>
      <c r="Z2136" s="33">
        <f t="shared" si="386"/>
        <v>10140672</v>
      </c>
      <c r="AA2136" s="34">
        <f t="shared" si="387"/>
        <v>1.4622324839217709E-05</v>
      </c>
      <c r="AB2136" s="33" t="s">
        <v>4987</v>
      </c>
      <c r="AC2136" s="35">
        <v>44957</v>
      </c>
      <c r="AD2136" s="33">
        <v>15</v>
      </c>
      <c r="AE2136" s="36">
        <f t="shared" si="377"/>
        <v>44972</v>
      </c>
    </row>
    <row r="2137" spans="2:31" ht="14.5" hidden="1">
      <c r="B2137" s="29" t="s">
        <v>2264</v>
      </c>
      <c r="C2137" s="30" t="str">
        <f t="shared" si="378"/>
        <v>(Proveedores estratégicos)</v>
      </c>
      <c r="D2137" s="30">
        <v>4</v>
      </c>
      <c r="E2137" s="30" t="s">
        <v>5303</v>
      </c>
      <c r="F2137" s="30" t="s">
        <v>5304</v>
      </c>
      <c r="G2137" s="30" t="s">
        <v>3909</v>
      </c>
      <c r="H2137" s="31">
        <v>427050</v>
      </c>
      <c r="I2137" s="31" t="s">
        <v>48</v>
      </c>
      <c r="J2137" s="32">
        <v>34617612</v>
      </c>
      <c r="K2137" s="33">
        <f t="shared" si="379"/>
        <v>7250.331561789154</v>
      </c>
      <c r="L2137" s="33">
        <v>34582994</v>
      </c>
      <c r="M2137" s="33">
        <v>0</v>
      </c>
      <c r="N2137" s="33">
        <v>0</v>
      </c>
      <c r="O2137" s="33">
        <v>0</v>
      </c>
      <c r="P2137" s="33">
        <f t="shared" si="380"/>
        <v>34617612</v>
      </c>
      <c r="Q2137" s="33">
        <f t="shared" si="381"/>
        <v>7250.331561789154</v>
      </c>
      <c r="R2137" s="33">
        <f t="shared" si="382"/>
        <v>34582994</v>
      </c>
      <c r="S2137" s="33"/>
      <c r="T2137" s="30" t="str">
        <f t="shared" si="383"/>
        <v>COP</v>
      </c>
      <c r="U2137" s="33">
        <v>0</v>
      </c>
      <c r="V2137" s="33">
        <v>0</v>
      </c>
      <c r="W2137" s="33">
        <v>0</v>
      </c>
      <c r="X2137" s="33">
        <f t="shared" si="384"/>
        <v>34617612</v>
      </c>
      <c r="Y2137" s="33">
        <f t="shared" si="385"/>
        <v>7250.331561789154</v>
      </c>
      <c r="Z2137" s="33">
        <f t="shared" si="386"/>
        <v>34582994</v>
      </c>
      <c r="AA2137" s="34">
        <f t="shared" si="387"/>
        <v>4.9866889707182819E-05</v>
      </c>
      <c r="AB2137" s="33" t="s">
        <v>4987</v>
      </c>
      <c r="AC2137" s="35">
        <v>44957</v>
      </c>
      <c r="AD2137" s="33">
        <v>15</v>
      </c>
      <c r="AE2137" s="36">
        <f t="shared" si="377"/>
        <v>44972</v>
      </c>
    </row>
    <row r="2138" spans="2:31" ht="14.5" hidden="1">
      <c r="B2138" s="29" t="s">
        <v>2264</v>
      </c>
      <c r="C2138" s="30" t="str">
        <f t="shared" si="378"/>
        <v>(Proveedores estratégicos)</v>
      </c>
      <c r="D2138" s="30">
        <v>4</v>
      </c>
      <c r="E2138" s="30" t="s">
        <v>5303</v>
      </c>
      <c r="F2138" s="30" t="s">
        <v>5304</v>
      </c>
      <c r="G2138" s="30" t="s">
        <v>3909</v>
      </c>
      <c r="H2138" s="31">
        <v>427061</v>
      </c>
      <c r="I2138" s="31" t="s">
        <v>48</v>
      </c>
      <c r="J2138" s="32">
        <v>31020664</v>
      </c>
      <c r="K2138" s="33">
        <f t="shared" si="379"/>
        <v>6496.9848108431079</v>
      </c>
      <c r="L2138" s="33">
        <v>30989643</v>
      </c>
      <c r="M2138" s="33">
        <v>0</v>
      </c>
      <c r="N2138" s="33">
        <v>0</v>
      </c>
      <c r="O2138" s="33">
        <v>0</v>
      </c>
      <c r="P2138" s="33">
        <f t="shared" si="380"/>
        <v>31020664</v>
      </c>
      <c r="Q2138" s="33">
        <f t="shared" si="381"/>
        <v>6496.9848108431079</v>
      </c>
      <c r="R2138" s="33">
        <f t="shared" si="382"/>
        <v>30989643</v>
      </c>
      <c r="S2138" s="33"/>
      <c r="T2138" s="30" t="str">
        <f t="shared" si="383"/>
        <v>COP</v>
      </c>
      <c r="U2138" s="33">
        <v>0</v>
      </c>
      <c r="V2138" s="33">
        <v>0</v>
      </c>
      <c r="W2138" s="33">
        <v>0</v>
      </c>
      <c r="X2138" s="33">
        <f t="shared" si="384"/>
        <v>31020664</v>
      </c>
      <c r="Y2138" s="33">
        <f t="shared" si="385"/>
        <v>6496.9848108431079</v>
      </c>
      <c r="Z2138" s="33">
        <f t="shared" si="386"/>
        <v>30989643</v>
      </c>
      <c r="AA2138" s="34">
        <f t="shared" si="387"/>
        <v>4.468546331026082E-05</v>
      </c>
      <c r="AB2138" s="33" t="s">
        <v>4987</v>
      </c>
      <c r="AC2138" s="35">
        <v>44957</v>
      </c>
      <c r="AD2138" s="33">
        <v>15</v>
      </c>
      <c r="AE2138" s="36">
        <f t="shared" si="377"/>
        <v>44972</v>
      </c>
    </row>
    <row r="2139" spans="2:31" ht="14.5" hidden="1">
      <c r="B2139" s="29" t="s">
        <v>2264</v>
      </c>
      <c r="C2139" s="30" t="str">
        <f t="shared" si="378"/>
        <v>(Proveedores estratégicos)</v>
      </c>
      <c r="D2139" s="30">
        <v>4</v>
      </c>
      <c r="E2139" s="30" t="s">
        <v>5303</v>
      </c>
      <c r="F2139" s="30" t="s">
        <v>5304</v>
      </c>
      <c r="G2139" s="30" t="s">
        <v>3909</v>
      </c>
      <c r="H2139" s="31">
        <v>427062</v>
      </c>
      <c r="I2139" s="31" t="s">
        <v>48</v>
      </c>
      <c r="J2139" s="32">
        <v>10935689</v>
      </c>
      <c r="K2139" s="33">
        <f t="shared" si="379"/>
        <v>2290.3766365818628</v>
      </c>
      <c r="L2139" s="33">
        <v>10924753</v>
      </c>
      <c r="M2139" s="33">
        <v>0</v>
      </c>
      <c r="N2139" s="33">
        <v>0</v>
      </c>
      <c r="O2139" s="33">
        <v>0</v>
      </c>
      <c r="P2139" s="33">
        <f t="shared" si="380"/>
        <v>10935689</v>
      </c>
      <c r="Q2139" s="33">
        <f t="shared" si="381"/>
        <v>2290.3766365818628</v>
      </c>
      <c r="R2139" s="33">
        <f t="shared" si="382"/>
        <v>10924753</v>
      </c>
      <c r="S2139" s="33"/>
      <c r="T2139" s="30" t="str">
        <f t="shared" si="383"/>
        <v>COP</v>
      </c>
      <c r="U2139" s="33">
        <v>0</v>
      </c>
      <c r="V2139" s="33">
        <v>0</v>
      </c>
      <c r="W2139" s="33">
        <v>0</v>
      </c>
      <c r="X2139" s="33">
        <f t="shared" si="384"/>
        <v>10935689</v>
      </c>
      <c r="Y2139" s="33">
        <f t="shared" si="385"/>
        <v>2290.3766365818628</v>
      </c>
      <c r="Z2139" s="33">
        <f t="shared" si="386"/>
        <v>10924753</v>
      </c>
      <c r="AA2139" s="34">
        <f t="shared" si="387"/>
        <v>1.5752929111031121E-05</v>
      </c>
      <c r="AB2139" s="33" t="s">
        <v>4987</v>
      </c>
      <c r="AC2139" s="35">
        <v>44957</v>
      </c>
      <c r="AD2139" s="33">
        <v>15</v>
      </c>
      <c r="AE2139" s="36">
        <f t="shared" si="377"/>
        <v>44972</v>
      </c>
    </row>
    <row r="2140" spans="2:31" ht="14.5" hidden="1">
      <c r="B2140" s="29" t="s">
        <v>2264</v>
      </c>
      <c r="C2140" s="30" t="str">
        <f t="shared" si="378"/>
        <v>(Proveedores estratégicos)</v>
      </c>
      <c r="D2140" s="30">
        <v>4</v>
      </c>
      <c r="E2140" s="30" t="s">
        <v>5303</v>
      </c>
      <c r="F2140" s="30" t="s">
        <v>5304</v>
      </c>
      <c r="G2140" s="30" t="s">
        <v>3909</v>
      </c>
      <c r="H2140" s="31">
        <v>427059</v>
      </c>
      <c r="I2140" s="31" t="s">
        <v>48</v>
      </c>
      <c r="J2140" s="32">
        <v>30658555</v>
      </c>
      <c r="K2140" s="33">
        <f t="shared" si="379"/>
        <v>6421.1444804343946</v>
      </c>
      <c r="L2140" s="33">
        <v>30627896</v>
      </c>
      <c r="M2140" s="33">
        <v>0</v>
      </c>
      <c r="N2140" s="33">
        <v>0</v>
      </c>
      <c r="O2140" s="33">
        <v>0</v>
      </c>
      <c r="P2140" s="33">
        <f t="shared" si="380"/>
        <v>30658555</v>
      </c>
      <c r="Q2140" s="33">
        <f t="shared" si="381"/>
        <v>6421.1444804343946</v>
      </c>
      <c r="R2140" s="33">
        <f t="shared" si="382"/>
        <v>30627896</v>
      </c>
      <c r="S2140" s="33"/>
      <c r="T2140" s="30" t="str">
        <f t="shared" si="383"/>
        <v>COP</v>
      </c>
      <c r="U2140" s="33">
        <v>0</v>
      </c>
      <c r="V2140" s="33">
        <v>0</v>
      </c>
      <c r="W2140" s="33">
        <v>0</v>
      </c>
      <c r="X2140" s="33">
        <f t="shared" si="384"/>
        <v>30658555</v>
      </c>
      <c r="Y2140" s="33">
        <f t="shared" si="385"/>
        <v>6421.1444804343946</v>
      </c>
      <c r="Z2140" s="33">
        <f t="shared" si="386"/>
        <v>30627896</v>
      </c>
      <c r="AA2140" s="34">
        <f t="shared" si="387"/>
        <v>4.4163842835442928E-05</v>
      </c>
      <c r="AB2140" s="33" t="s">
        <v>4987</v>
      </c>
      <c r="AC2140" s="35">
        <v>44957</v>
      </c>
      <c r="AD2140" s="33">
        <v>15</v>
      </c>
      <c r="AE2140" s="36">
        <f t="shared" si="377"/>
        <v>44972</v>
      </c>
    </row>
    <row r="2141" spans="2:31" ht="14.5" hidden="1">
      <c r="B2141" s="29" t="s">
        <v>2264</v>
      </c>
      <c r="C2141" s="30" t="str">
        <f t="shared" si="378"/>
        <v>(Proveedores estratégicos)</v>
      </c>
      <c r="D2141" s="30">
        <v>4</v>
      </c>
      <c r="E2141" s="30" t="s">
        <v>5303</v>
      </c>
      <c r="F2141" s="30" t="s">
        <v>5304</v>
      </c>
      <c r="G2141" s="30" t="s">
        <v>3909</v>
      </c>
      <c r="H2141" s="31">
        <v>427057</v>
      </c>
      <c r="I2141" s="31" t="s">
        <v>48</v>
      </c>
      <c r="J2141" s="32">
        <v>13687717</v>
      </c>
      <c r="K2141" s="33">
        <f t="shared" si="379"/>
        <v>2866.762896107844</v>
      </c>
      <c r="L2141" s="33">
        <v>13674029</v>
      </c>
      <c r="M2141" s="33">
        <v>0</v>
      </c>
      <c r="N2141" s="33">
        <v>0</v>
      </c>
      <c r="O2141" s="33">
        <v>0</v>
      </c>
      <c r="P2141" s="33">
        <f t="shared" si="380"/>
        <v>13687717</v>
      </c>
      <c r="Q2141" s="33">
        <f t="shared" si="381"/>
        <v>2866.762896107844</v>
      </c>
      <c r="R2141" s="33">
        <f t="shared" si="382"/>
        <v>13674029</v>
      </c>
      <c r="S2141" s="33"/>
      <c r="T2141" s="30" t="str">
        <f t="shared" si="383"/>
        <v>COP</v>
      </c>
      <c r="U2141" s="33">
        <v>0</v>
      </c>
      <c r="V2141" s="33">
        <v>0</v>
      </c>
      <c r="W2141" s="33">
        <v>0</v>
      </c>
      <c r="X2141" s="33">
        <f t="shared" si="384"/>
        <v>13687717</v>
      </c>
      <c r="Y2141" s="33">
        <f t="shared" si="385"/>
        <v>2866.762896107844</v>
      </c>
      <c r="Z2141" s="33">
        <f t="shared" si="386"/>
        <v>13674029</v>
      </c>
      <c r="AA2141" s="34">
        <f t="shared" si="387"/>
        <v>1.9717242989309119E-05</v>
      </c>
      <c r="AB2141" s="33" t="s">
        <v>4987</v>
      </c>
      <c r="AC2141" s="35">
        <v>44957</v>
      </c>
      <c r="AD2141" s="33">
        <v>15</v>
      </c>
      <c r="AE2141" s="36">
        <f t="shared" si="377"/>
        <v>44972</v>
      </c>
    </row>
    <row r="2142" spans="2:31" ht="14.5" hidden="1">
      <c r="B2142" s="29" t="s">
        <v>2264</v>
      </c>
      <c r="C2142" s="30" t="str">
        <f t="shared" si="378"/>
        <v>(Proveedores estratégicos)</v>
      </c>
      <c r="D2142" s="30">
        <v>4</v>
      </c>
      <c r="E2142" s="30" t="s">
        <v>5303</v>
      </c>
      <c r="F2142" s="30" t="s">
        <v>5304</v>
      </c>
      <c r="G2142" s="30" t="s">
        <v>3909</v>
      </c>
      <c r="H2142" s="31">
        <v>427035</v>
      </c>
      <c r="I2142" s="31" t="s">
        <v>48</v>
      </c>
      <c r="J2142" s="32">
        <v>19828413</v>
      </c>
      <c r="K2142" s="33">
        <f t="shared" si="379"/>
        <v>4152.8737800979061</v>
      </c>
      <c r="L2142" s="33">
        <v>19808585</v>
      </c>
      <c r="M2142" s="33">
        <v>0</v>
      </c>
      <c r="N2142" s="33">
        <v>0</v>
      </c>
      <c r="O2142" s="33">
        <v>0</v>
      </c>
      <c r="P2142" s="33">
        <f t="shared" si="380"/>
        <v>19828413</v>
      </c>
      <c r="Q2142" s="33">
        <f t="shared" si="381"/>
        <v>4152.8737800979061</v>
      </c>
      <c r="R2142" s="33">
        <f t="shared" si="382"/>
        <v>19808585</v>
      </c>
      <c r="S2142" s="33"/>
      <c r="T2142" s="30" t="str">
        <f t="shared" si="383"/>
        <v>COP</v>
      </c>
      <c r="U2142" s="33">
        <v>0</v>
      </c>
      <c r="V2142" s="33">
        <v>0</v>
      </c>
      <c r="W2142" s="33">
        <v>0</v>
      </c>
      <c r="X2142" s="33">
        <f t="shared" si="384"/>
        <v>19828413</v>
      </c>
      <c r="Y2142" s="33">
        <f t="shared" si="385"/>
        <v>4152.8737800979061</v>
      </c>
      <c r="Z2142" s="33">
        <f t="shared" si="386"/>
        <v>19808585</v>
      </c>
      <c r="AA2142" s="34">
        <f t="shared" si="387"/>
        <v>2.8562955637975012E-05</v>
      </c>
      <c r="AB2142" s="33" t="s">
        <v>4987</v>
      </c>
      <c r="AC2142" s="35">
        <v>44957</v>
      </c>
      <c r="AD2142" s="33">
        <v>15</v>
      </c>
      <c r="AE2142" s="36">
        <f t="shared" si="377"/>
        <v>44972</v>
      </c>
    </row>
    <row r="2143" spans="2:31" ht="14.5" hidden="1">
      <c r="B2143" s="29" t="s">
        <v>2264</v>
      </c>
      <c r="C2143" s="30" t="str">
        <f t="shared" si="378"/>
        <v>(Proveedores estratégicos)</v>
      </c>
      <c r="D2143" s="30">
        <v>4</v>
      </c>
      <c r="E2143" s="30" t="s">
        <v>5303</v>
      </c>
      <c r="F2143" s="30" t="s">
        <v>5304</v>
      </c>
      <c r="G2143" s="30" t="s">
        <v>3909</v>
      </c>
      <c r="H2143" s="31">
        <v>427041</v>
      </c>
      <c r="I2143" s="31" t="s">
        <v>48</v>
      </c>
      <c r="J2143" s="32">
        <v>24915655</v>
      </c>
      <c r="K2143" s="33">
        <f t="shared" si="379"/>
        <v>5218.3483757350859</v>
      </c>
      <c r="L2143" s="33">
        <v>24890739</v>
      </c>
      <c r="M2143" s="33">
        <v>0</v>
      </c>
      <c r="N2143" s="33">
        <v>0</v>
      </c>
      <c r="O2143" s="33">
        <v>0</v>
      </c>
      <c r="P2143" s="33">
        <f t="shared" si="380"/>
        <v>24915655</v>
      </c>
      <c r="Q2143" s="33">
        <f t="shared" si="381"/>
        <v>5218.3483757350859</v>
      </c>
      <c r="R2143" s="33">
        <f t="shared" si="382"/>
        <v>24890739</v>
      </c>
      <c r="S2143" s="33"/>
      <c r="T2143" s="30" t="str">
        <f t="shared" si="383"/>
        <v>COP</v>
      </c>
      <c r="U2143" s="33">
        <v>0</v>
      </c>
      <c r="V2143" s="33">
        <v>0</v>
      </c>
      <c r="W2143" s="33">
        <v>0</v>
      </c>
      <c r="X2143" s="33">
        <f t="shared" si="384"/>
        <v>24915655</v>
      </c>
      <c r="Y2143" s="33">
        <f t="shared" si="385"/>
        <v>5218.3483757350859</v>
      </c>
      <c r="Z2143" s="33">
        <f t="shared" si="386"/>
        <v>24890739</v>
      </c>
      <c r="AA2143" s="34">
        <f t="shared" si="387"/>
        <v>3.5891159002695775E-05</v>
      </c>
      <c r="AB2143" s="33" t="s">
        <v>4987</v>
      </c>
      <c r="AC2143" s="35">
        <v>44957</v>
      </c>
      <c r="AD2143" s="33">
        <v>15</v>
      </c>
      <c r="AE2143" s="36">
        <f t="shared" si="397" ref="AE2143:AE2206">+AD2143+AC2143</f>
        <v>44972</v>
      </c>
    </row>
    <row r="2144" spans="2:31" ht="14.5" hidden="1">
      <c r="B2144" s="29" t="s">
        <v>2264</v>
      </c>
      <c r="C2144" s="30" t="str">
        <f t="shared" si="378"/>
        <v>(Proveedores estratégicos)</v>
      </c>
      <c r="D2144" s="30">
        <v>4</v>
      </c>
      <c r="E2144" s="30" t="s">
        <v>5303</v>
      </c>
      <c r="F2144" s="30" t="s">
        <v>5304</v>
      </c>
      <c r="G2144" s="30" t="s">
        <v>3909</v>
      </c>
      <c r="H2144" s="31">
        <v>427046</v>
      </c>
      <c r="I2144" s="31" t="s">
        <v>48</v>
      </c>
      <c r="J2144" s="32">
        <v>33670444</v>
      </c>
      <c r="K2144" s="33">
        <f t="shared" si="379"/>
        <v>7051.9563508286419</v>
      </c>
      <c r="L2144" s="33">
        <v>33636774</v>
      </c>
      <c r="M2144" s="33">
        <v>0</v>
      </c>
      <c r="N2144" s="33">
        <v>0</v>
      </c>
      <c r="O2144" s="33">
        <v>0</v>
      </c>
      <c r="P2144" s="33">
        <f t="shared" si="380"/>
        <v>33670444</v>
      </c>
      <c r="Q2144" s="33">
        <f t="shared" si="381"/>
        <v>7051.9563508286419</v>
      </c>
      <c r="R2144" s="33">
        <f t="shared" si="382"/>
        <v>33636774</v>
      </c>
      <c r="S2144" s="33"/>
      <c r="T2144" s="30" t="str">
        <f t="shared" si="383"/>
        <v>COP</v>
      </c>
      <c r="U2144" s="33">
        <v>0</v>
      </c>
      <c r="V2144" s="33">
        <v>0</v>
      </c>
      <c r="W2144" s="33">
        <v>0</v>
      </c>
      <c r="X2144" s="33">
        <f t="shared" si="384"/>
        <v>33670444</v>
      </c>
      <c r="Y2144" s="33">
        <f t="shared" si="385"/>
        <v>7051.9563508286419</v>
      </c>
      <c r="Z2144" s="33">
        <f t="shared" si="386"/>
        <v>33636774</v>
      </c>
      <c r="AA2144" s="34">
        <f t="shared" si="387"/>
        <v>4.8502489378549312E-05</v>
      </c>
      <c r="AB2144" s="33" t="s">
        <v>4987</v>
      </c>
      <c r="AC2144" s="35">
        <v>44957</v>
      </c>
      <c r="AD2144" s="33">
        <v>15</v>
      </c>
      <c r="AE2144" s="36">
        <f t="shared" si="397"/>
        <v>44972</v>
      </c>
    </row>
    <row r="2145" spans="2:31" ht="14.5" hidden="1">
      <c r="B2145" s="29" t="s">
        <v>2264</v>
      </c>
      <c r="C2145" s="30" t="str">
        <f t="shared" si="378"/>
        <v>(Proveedores estratégicos)</v>
      </c>
      <c r="D2145" s="30">
        <v>4</v>
      </c>
      <c r="E2145" s="30" t="s">
        <v>5303</v>
      </c>
      <c r="F2145" s="30" t="s">
        <v>5304</v>
      </c>
      <c r="G2145" s="30" t="s">
        <v>3909</v>
      </c>
      <c r="H2145" s="31">
        <v>427049</v>
      </c>
      <c r="I2145" s="31" t="s">
        <v>48</v>
      </c>
      <c r="J2145" s="32">
        <v>12118578</v>
      </c>
      <c r="K2145" s="33">
        <f t="shared" si="379"/>
        <v>2538.1215342201535</v>
      </c>
      <c r="L2145" s="33">
        <v>12106459</v>
      </c>
      <c r="M2145" s="33">
        <v>0</v>
      </c>
      <c r="N2145" s="33">
        <v>0</v>
      </c>
      <c r="O2145" s="33">
        <v>0</v>
      </c>
      <c r="P2145" s="33">
        <f t="shared" si="380"/>
        <v>12118578</v>
      </c>
      <c r="Q2145" s="33">
        <f t="shared" si="381"/>
        <v>2538.1215342201535</v>
      </c>
      <c r="R2145" s="33">
        <f t="shared" si="382"/>
        <v>12106459</v>
      </c>
      <c r="S2145" s="33"/>
      <c r="T2145" s="30" t="str">
        <f t="shared" si="383"/>
        <v>COP</v>
      </c>
      <c r="U2145" s="33">
        <v>0</v>
      </c>
      <c r="V2145" s="33">
        <v>0</v>
      </c>
      <c r="W2145" s="33">
        <v>0</v>
      </c>
      <c r="X2145" s="33">
        <f t="shared" si="384"/>
        <v>12118578</v>
      </c>
      <c r="Y2145" s="33">
        <f t="shared" si="385"/>
        <v>2538.1215342201535</v>
      </c>
      <c r="Z2145" s="33">
        <f t="shared" si="386"/>
        <v>12106459</v>
      </c>
      <c r="AA2145" s="34">
        <f t="shared" si="387"/>
        <v>1.7456888079081032E-05</v>
      </c>
      <c r="AB2145" s="33" t="s">
        <v>4987</v>
      </c>
      <c r="AC2145" s="35">
        <v>44957</v>
      </c>
      <c r="AD2145" s="33">
        <v>15</v>
      </c>
      <c r="AE2145" s="36">
        <f t="shared" si="397"/>
        <v>44972</v>
      </c>
    </row>
    <row r="2146" spans="2:31" ht="14.5" hidden="1">
      <c r="B2146" s="29" t="s">
        <v>2264</v>
      </c>
      <c r="C2146" s="30" t="str">
        <f t="shared" si="378"/>
        <v>(Proveedores estratégicos)</v>
      </c>
      <c r="D2146" s="30">
        <v>4</v>
      </c>
      <c r="E2146" s="30" t="s">
        <v>5303</v>
      </c>
      <c r="F2146" s="30" t="s">
        <v>5304</v>
      </c>
      <c r="G2146" s="30" t="s">
        <v>3909</v>
      </c>
      <c r="H2146" s="31">
        <v>427034</v>
      </c>
      <c r="I2146" s="31" t="s">
        <v>48</v>
      </c>
      <c r="J2146" s="32">
        <v>6128352</v>
      </c>
      <c r="K2146" s="33">
        <f t="shared" si="379"/>
        <v>1283.52547774039</v>
      </c>
      <c r="L2146" s="33">
        <v>6122224</v>
      </c>
      <c r="M2146" s="33">
        <v>0</v>
      </c>
      <c r="N2146" s="33">
        <v>0</v>
      </c>
      <c r="O2146" s="33">
        <v>0</v>
      </c>
      <c r="P2146" s="33">
        <f t="shared" si="380"/>
        <v>6128352</v>
      </c>
      <c r="Q2146" s="33">
        <f t="shared" si="381"/>
        <v>1283.52547774039</v>
      </c>
      <c r="R2146" s="33">
        <f t="shared" si="382"/>
        <v>6122224</v>
      </c>
      <c r="S2146" s="33"/>
      <c r="T2146" s="30" t="str">
        <f t="shared" si="383"/>
        <v>COP</v>
      </c>
      <c r="U2146" s="33">
        <v>0</v>
      </c>
      <c r="V2146" s="33">
        <v>0</v>
      </c>
      <c r="W2146" s="33">
        <v>0</v>
      </c>
      <c r="X2146" s="33">
        <f t="shared" si="384"/>
        <v>6128352</v>
      </c>
      <c r="Y2146" s="33">
        <f t="shared" si="385"/>
        <v>1283.52547774039</v>
      </c>
      <c r="Z2146" s="33">
        <f t="shared" si="386"/>
        <v>6122224</v>
      </c>
      <c r="AA2146" s="34">
        <f t="shared" si="387"/>
        <v>8.8279305421233236E-06</v>
      </c>
      <c r="AB2146" s="33" t="s">
        <v>4987</v>
      </c>
      <c r="AC2146" s="35">
        <v>44957</v>
      </c>
      <c r="AD2146" s="33">
        <v>15</v>
      </c>
      <c r="AE2146" s="36">
        <f t="shared" si="397"/>
        <v>44972</v>
      </c>
    </row>
    <row r="2147" spans="2:31" ht="14.5" hidden="1">
      <c r="B2147" s="29" t="s">
        <v>2264</v>
      </c>
      <c r="C2147" s="30" t="str">
        <f t="shared" si="378"/>
        <v>(Proveedores estratégicos)</v>
      </c>
      <c r="D2147" s="30">
        <v>4</v>
      </c>
      <c r="E2147" s="30" t="s">
        <v>5303</v>
      </c>
      <c r="F2147" s="30" t="s">
        <v>5304</v>
      </c>
      <c r="G2147" s="30" t="s">
        <v>3909</v>
      </c>
      <c r="H2147" s="31">
        <v>427425</v>
      </c>
      <c r="I2147" s="31" t="s">
        <v>48</v>
      </c>
      <c r="J2147" s="32">
        <v>5962727</v>
      </c>
      <c r="K2147" s="33">
        <f t="shared" si="379"/>
        <v>1248.8367558728262</v>
      </c>
      <c r="L2147" s="33">
        <v>5956764</v>
      </c>
      <c r="M2147" s="33">
        <v>0</v>
      </c>
      <c r="N2147" s="33">
        <v>0</v>
      </c>
      <c r="O2147" s="33">
        <v>0</v>
      </c>
      <c r="P2147" s="33">
        <f t="shared" si="380"/>
        <v>5962727</v>
      </c>
      <c r="Q2147" s="33">
        <f t="shared" si="381"/>
        <v>1248.8367558728262</v>
      </c>
      <c r="R2147" s="33">
        <f t="shared" si="382"/>
        <v>5956764</v>
      </c>
      <c r="S2147" s="33"/>
      <c r="T2147" s="30" t="str">
        <f t="shared" si="383"/>
        <v>COP</v>
      </c>
      <c r="U2147" s="33">
        <v>0</v>
      </c>
      <c r="V2147" s="33">
        <v>0</v>
      </c>
      <c r="W2147" s="33">
        <v>0</v>
      </c>
      <c r="X2147" s="33">
        <f t="shared" si="384"/>
        <v>5962727</v>
      </c>
      <c r="Y2147" s="33">
        <f t="shared" si="385"/>
        <v>1248.8367558728262</v>
      </c>
      <c r="Z2147" s="33">
        <f t="shared" si="386"/>
        <v>5956764</v>
      </c>
      <c r="AA2147" s="34">
        <f t="shared" si="387"/>
        <v>8.5893457749701241E-06</v>
      </c>
      <c r="AB2147" s="33" t="s">
        <v>4987</v>
      </c>
      <c r="AC2147" s="35">
        <v>44963</v>
      </c>
      <c r="AD2147" s="33">
        <v>15</v>
      </c>
      <c r="AE2147" s="36">
        <f t="shared" si="397"/>
        <v>44978</v>
      </c>
    </row>
    <row r="2148" spans="2:31" ht="14.5" hidden="1">
      <c r="B2148" s="29" t="s">
        <v>2264</v>
      </c>
      <c r="C2148" s="30" t="str">
        <f t="shared" si="378"/>
        <v>(Proveedores estratégicos)</v>
      </c>
      <c r="D2148" s="30">
        <v>4</v>
      </c>
      <c r="E2148" s="30" t="s">
        <v>5303</v>
      </c>
      <c r="F2148" s="30" t="s">
        <v>5304</v>
      </c>
      <c r="G2148" s="30" t="s">
        <v>3909</v>
      </c>
      <c r="H2148" s="31">
        <v>427429</v>
      </c>
      <c r="I2148" s="31" t="s">
        <v>48</v>
      </c>
      <c r="J2148" s="32">
        <v>18491695</v>
      </c>
      <c r="K2148" s="33">
        <f t="shared" si="379"/>
        <v>3872.9106785328677</v>
      </c>
      <c r="L2148" s="33">
        <v>18473203</v>
      </c>
      <c r="M2148" s="33">
        <v>0</v>
      </c>
      <c r="N2148" s="33">
        <v>0</v>
      </c>
      <c r="O2148" s="33">
        <v>0</v>
      </c>
      <c r="P2148" s="33">
        <f t="shared" si="380"/>
        <v>18491695</v>
      </c>
      <c r="Q2148" s="33">
        <f t="shared" si="381"/>
        <v>3872.9106785328677</v>
      </c>
      <c r="R2148" s="33">
        <f t="shared" si="382"/>
        <v>18473203</v>
      </c>
      <c r="S2148" s="33"/>
      <c r="T2148" s="30" t="str">
        <f t="shared" si="383"/>
        <v>COP</v>
      </c>
      <c r="U2148" s="33">
        <v>0</v>
      </c>
      <c r="V2148" s="33">
        <v>0</v>
      </c>
      <c r="W2148" s="33">
        <v>0</v>
      </c>
      <c r="X2148" s="33">
        <f t="shared" si="384"/>
        <v>18491695</v>
      </c>
      <c r="Y2148" s="33">
        <f t="shared" si="385"/>
        <v>3872.9106785328677</v>
      </c>
      <c r="Z2148" s="33">
        <f t="shared" si="386"/>
        <v>18473203</v>
      </c>
      <c r="AA2148" s="34">
        <f t="shared" si="387"/>
        <v>2.6637403821641317E-05</v>
      </c>
      <c r="AB2148" s="33" t="s">
        <v>4987</v>
      </c>
      <c r="AC2148" s="35">
        <v>44963</v>
      </c>
      <c r="AD2148" s="33">
        <v>15</v>
      </c>
      <c r="AE2148" s="36">
        <f t="shared" si="397"/>
        <v>44978</v>
      </c>
    </row>
    <row r="2149" spans="2:31" ht="14.5" hidden="1">
      <c r="B2149" s="29" t="s">
        <v>2264</v>
      </c>
      <c r="C2149" s="30" t="str">
        <f t="shared" si="378"/>
        <v>(Proveedores estratégicos)</v>
      </c>
      <c r="D2149" s="30">
        <v>4</v>
      </c>
      <c r="E2149" s="30" t="s">
        <v>5303</v>
      </c>
      <c r="F2149" s="30" t="s">
        <v>5304</v>
      </c>
      <c r="G2149" s="30" t="s">
        <v>3909</v>
      </c>
      <c r="H2149" s="31">
        <v>427426</v>
      </c>
      <c r="I2149" s="31" t="s">
        <v>48</v>
      </c>
      <c r="J2149" s="32">
        <v>16439745</v>
      </c>
      <c r="K2149" s="33">
        <f t="shared" si="379"/>
        <v>3443.1491556338246</v>
      </c>
      <c r="L2149" s="33">
        <v>16423305</v>
      </c>
      <c r="M2149" s="33">
        <v>0</v>
      </c>
      <c r="N2149" s="33">
        <v>0</v>
      </c>
      <c r="O2149" s="33">
        <v>0</v>
      </c>
      <c r="P2149" s="33">
        <f t="shared" si="380"/>
        <v>16439745</v>
      </c>
      <c r="Q2149" s="33">
        <f t="shared" si="381"/>
        <v>3443.1491556338246</v>
      </c>
      <c r="R2149" s="33">
        <f t="shared" si="382"/>
        <v>16423305</v>
      </c>
      <c r="S2149" s="33"/>
      <c r="T2149" s="30" t="str">
        <f t="shared" si="383"/>
        <v>COP</v>
      </c>
      <c r="U2149" s="33">
        <v>0</v>
      </c>
      <c r="V2149" s="33">
        <v>0</v>
      </c>
      <c r="W2149" s="33">
        <v>0</v>
      </c>
      <c r="X2149" s="33">
        <f t="shared" si="384"/>
        <v>16439745</v>
      </c>
      <c r="Y2149" s="33">
        <f t="shared" si="385"/>
        <v>3443.1491556338246</v>
      </c>
      <c r="Z2149" s="33">
        <f t="shared" si="386"/>
        <v>16423305</v>
      </c>
      <c r="AA2149" s="34">
        <f t="shared" si="387"/>
        <v>2.368155686758712E-05</v>
      </c>
      <c r="AB2149" s="33" t="s">
        <v>4987</v>
      </c>
      <c r="AC2149" s="35">
        <v>44963</v>
      </c>
      <c r="AD2149" s="33">
        <v>15</v>
      </c>
      <c r="AE2149" s="36">
        <f t="shared" si="397"/>
        <v>44978</v>
      </c>
    </row>
    <row r="2150" spans="2:31" ht="14.5" hidden="1">
      <c r="B2150" s="29" t="s">
        <v>2264</v>
      </c>
      <c r="C2150" s="30" t="str">
        <f t="shared" si="378"/>
        <v>(Proveedores estratégicos)</v>
      </c>
      <c r="D2150" s="30">
        <v>4</v>
      </c>
      <c r="E2150" s="30" t="s">
        <v>5303</v>
      </c>
      <c r="F2150" s="30" t="s">
        <v>5304</v>
      </c>
      <c r="G2150" s="30" t="s">
        <v>3909</v>
      </c>
      <c r="H2150" s="31">
        <v>427431</v>
      </c>
      <c r="I2150" s="31" t="s">
        <v>48</v>
      </c>
      <c r="J2150" s="32">
        <v>22909424</v>
      </c>
      <c r="K2150" s="33">
        <f t="shared" si="379"/>
        <v>4798.1624160088886</v>
      </c>
      <c r="L2150" s="33">
        <v>22886515</v>
      </c>
      <c r="M2150" s="33">
        <v>0</v>
      </c>
      <c r="N2150" s="33">
        <v>0</v>
      </c>
      <c r="O2150" s="33">
        <v>0</v>
      </c>
      <c r="P2150" s="33">
        <f t="shared" si="380"/>
        <v>22909424</v>
      </c>
      <c r="Q2150" s="33">
        <f t="shared" si="381"/>
        <v>4798.1624160088886</v>
      </c>
      <c r="R2150" s="33">
        <f t="shared" si="382"/>
        <v>22886515</v>
      </c>
      <c r="S2150" s="33"/>
      <c r="T2150" s="30" t="str">
        <f t="shared" si="383"/>
        <v>COP</v>
      </c>
      <c r="U2150" s="33">
        <v>0</v>
      </c>
      <c r="V2150" s="33">
        <v>0</v>
      </c>
      <c r="W2150" s="33">
        <v>0</v>
      </c>
      <c r="X2150" s="33">
        <f t="shared" si="384"/>
        <v>22909424</v>
      </c>
      <c r="Y2150" s="33">
        <f t="shared" si="385"/>
        <v>4798.1624160088886</v>
      </c>
      <c r="Z2150" s="33">
        <f t="shared" si="386"/>
        <v>22886515</v>
      </c>
      <c r="AA2150" s="34">
        <f t="shared" si="387"/>
        <v>3.3001171595691952E-05</v>
      </c>
      <c r="AB2150" s="33" t="s">
        <v>4987</v>
      </c>
      <c r="AC2150" s="35">
        <v>44963</v>
      </c>
      <c r="AD2150" s="33">
        <v>15</v>
      </c>
      <c r="AE2150" s="36">
        <f t="shared" si="397"/>
        <v>44978</v>
      </c>
    </row>
    <row r="2151" spans="2:31" ht="14.5" hidden="1">
      <c r="B2151" s="29" t="s">
        <v>2264</v>
      </c>
      <c r="C2151" s="30" t="str">
        <f t="shared" si="378"/>
        <v>(Proveedores estratégicos)</v>
      </c>
      <c r="D2151" s="30">
        <v>4</v>
      </c>
      <c r="E2151" s="30" t="s">
        <v>5303</v>
      </c>
      <c r="F2151" s="30" t="s">
        <v>5304</v>
      </c>
      <c r="G2151" s="30" t="s">
        <v>3909</v>
      </c>
      <c r="H2151" s="31">
        <v>427423</v>
      </c>
      <c r="I2151" s="31" t="s">
        <v>48</v>
      </c>
      <c r="J2151" s="32">
        <v>10235612</v>
      </c>
      <c r="K2151" s="33">
        <f t="shared" si="379"/>
        <v>2143.7521096051237</v>
      </c>
      <c r="L2151" s="33">
        <v>10225376</v>
      </c>
      <c r="M2151" s="33">
        <v>0</v>
      </c>
      <c r="N2151" s="33">
        <v>0</v>
      </c>
      <c r="O2151" s="33">
        <v>0</v>
      </c>
      <c r="P2151" s="33">
        <f t="shared" si="380"/>
        <v>10235612</v>
      </c>
      <c r="Q2151" s="33">
        <f t="shared" si="381"/>
        <v>2143.7521096051237</v>
      </c>
      <c r="R2151" s="33">
        <f t="shared" si="382"/>
        <v>10225376</v>
      </c>
      <c r="S2151" s="33"/>
      <c r="T2151" s="30" t="str">
        <f t="shared" si="383"/>
        <v>COP</v>
      </c>
      <c r="U2151" s="33">
        <v>0</v>
      </c>
      <c r="V2151" s="33">
        <v>0</v>
      </c>
      <c r="W2151" s="33">
        <v>0</v>
      </c>
      <c r="X2151" s="33">
        <f t="shared" si="384"/>
        <v>10235612</v>
      </c>
      <c r="Y2151" s="33">
        <f t="shared" si="385"/>
        <v>2143.7521096051237</v>
      </c>
      <c r="Z2151" s="33">
        <f t="shared" si="386"/>
        <v>10225376</v>
      </c>
      <c r="AA2151" s="34">
        <f t="shared" si="387"/>
        <v>1.4744463628755631E-05</v>
      </c>
      <c r="AB2151" s="33" t="s">
        <v>4987</v>
      </c>
      <c r="AC2151" s="35">
        <v>44963</v>
      </c>
      <c r="AD2151" s="33">
        <v>15</v>
      </c>
      <c r="AE2151" s="36">
        <f t="shared" si="397"/>
        <v>44978</v>
      </c>
    </row>
    <row r="2152" spans="2:31" ht="14.5" hidden="1">
      <c r="B2152" s="29" t="s">
        <v>2264</v>
      </c>
      <c r="C2152" s="30" t="str">
        <f t="shared" si="378"/>
        <v>(Proveedores estratégicos)</v>
      </c>
      <c r="D2152" s="30">
        <v>4</v>
      </c>
      <c r="E2152" s="30" t="s">
        <v>5303</v>
      </c>
      <c r="F2152" s="30" t="s">
        <v>5304</v>
      </c>
      <c r="G2152" s="30" t="s">
        <v>3909</v>
      </c>
      <c r="H2152" s="31">
        <v>427414</v>
      </c>
      <c r="I2152" s="31" t="s">
        <v>48</v>
      </c>
      <c r="J2152" s="32">
        <v>23319814</v>
      </c>
      <c r="K2152" s="33">
        <f t="shared" si="379"/>
        <v>4884.1145947985779</v>
      </c>
      <c r="L2152" s="33">
        <v>23296494</v>
      </c>
      <c r="M2152" s="33">
        <v>0</v>
      </c>
      <c r="N2152" s="33">
        <v>0</v>
      </c>
      <c r="O2152" s="33">
        <v>0</v>
      </c>
      <c r="P2152" s="33">
        <f t="shared" si="380"/>
        <v>23319814</v>
      </c>
      <c r="Q2152" s="33">
        <f t="shared" si="381"/>
        <v>4884.1145947985779</v>
      </c>
      <c r="R2152" s="33">
        <f t="shared" si="382"/>
        <v>23296494</v>
      </c>
      <c r="S2152" s="33"/>
      <c r="T2152" s="30" t="str">
        <f t="shared" si="383"/>
        <v>COP</v>
      </c>
      <c r="U2152" s="33">
        <v>0</v>
      </c>
      <c r="V2152" s="33">
        <v>0</v>
      </c>
      <c r="W2152" s="33">
        <v>0</v>
      </c>
      <c r="X2152" s="33">
        <f t="shared" si="384"/>
        <v>23319814</v>
      </c>
      <c r="Y2152" s="33">
        <f t="shared" si="385"/>
        <v>4884.1145947985779</v>
      </c>
      <c r="Z2152" s="33">
        <f t="shared" si="386"/>
        <v>23296494</v>
      </c>
      <c r="AA2152" s="34">
        <f t="shared" si="387"/>
        <v>3.3592340121333807E-05</v>
      </c>
      <c r="AB2152" s="33" t="s">
        <v>4987</v>
      </c>
      <c r="AC2152" s="35">
        <v>44963</v>
      </c>
      <c r="AD2152" s="33">
        <v>15</v>
      </c>
      <c r="AE2152" s="36">
        <f t="shared" si="397"/>
        <v>44978</v>
      </c>
    </row>
    <row r="2153" spans="2:31" ht="14.5" hidden="1">
      <c r="B2153" s="29" t="s">
        <v>2264</v>
      </c>
      <c r="C2153" s="30" t="str">
        <f t="shared" si="378"/>
        <v>(Proveedores estratégicos)</v>
      </c>
      <c r="D2153" s="30">
        <v>4</v>
      </c>
      <c r="E2153" s="30" t="s">
        <v>5303</v>
      </c>
      <c r="F2153" s="30" t="s">
        <v>5304</v>
      </c>
      <c r="G2153" s="30" t="s">
        <v>3909</v>
      </c>
      <c r="H2153" s="31">
        <v>427416</v>
      </c>
      <c r="I2153" s="31" t="s">
        <v>48</v>
      </c>
      <c r="J2153" s="32">
        <v>11490923</v>
      </c>
      <c r="K2153" s="33">
        <f t="shared" si="379"/>
        <v>2406.6651991152758</v>
      </c>
      <c r="L2153" s="33">
        <v>11479432</v>
      </c>
      <c r="M2153" s="33">
        <v>0</v>
      </c>
      <c r="N2153" s="33">
        <v>0</v>
      </c>
      <c r="O2153" s="33">
        <v>0</v>
      </c>
      <c r="P2153" s="33">
        <f t="shared" si="380"/>
        <v>11490923</v>
      </c>
      <c r="Q2153" s="33">
        <f t="shared" si="381"/>
        <v>2406.6651991152758</v>
      </c>
      <c r="R2153" s="33">
        <f t="shared" si="382"/>
        <v>11479432</v>
      </c>
      <c r="S2153" s="33"/>
      <c r="T2153" s="30" t="str">
        <f t="shared" si="383"/>
        <v>COP</v>
      </c>
      <c r="U2153" s="33">
        <v>0</v>
      </c>
      <c r="V2153" s="33">
        <v>0</v>
      </c>
      <c r="W2153" s="33">
        <v>0</v>
      </c>
      <c r="X2153" s="33">
        <f t="shared" si="384"/>
        <v>11490923</v>
      </c>
      <c r="Y2153" s="33">
        <f t="shared" si="385"/>
        <v>2406.6651991152758</v>
      </c>
      <c r="Z2153" s="33">
        <f t="shared" si="386"/>
        <v>11479432</v>
      </c>
      <c r="AA2153" s="34">
        <f t="shared" si="387"/>
        <v>1.6552747556938102E-05</v>
      </c>
      <c r="AB2153" s="33" t="s">
        <v>4987</v>
      </c>
      <c r="AC2153" s="35">
        <v>44963</v>
      </c>
      <c r="AD2153" s="33">
        <v>15</v>
      </c>
      <c r="AE2153" s="36">
        <f t="shared" si="397"/>
        <v>44978</v>
      </c>
    </row>
    <row r="2154" spans="2:31" ht="14.5" hidden="1">
      <c r="B2154" s="29" t="s">
        <v>2264</v>
      </c>
      <c r="C2154" s="30" t="str">
        <f t="shared" si="378"/>
        <v>(Proveedores estratégicos)</v>
      </c>
      <c r="D2154" s="30">
        <v>4</v>
      </c>
      <c r="E2154" s="30" t="s">
        <v>5303</v>
      </c>
      <c r="F2154" s="30" t="s">
        <v>5304</v>
      </c>
      <c r="G2154" s="30" t="s">
        <v>3909</v>
      </c>
      <c r="H2154" s="31">
        <v>427428</v>
      </c>
      <c r="I2154" s="31" t="s">
        <v>48</v>
      </c>
      <c r="J2154" s="32">
        <v>21485129</v>
      </c>
      <c r="K2154" s="33">
        <f t="shared" si="379"/>
        <v>4499.8572282147234</v>
      </c>
      <c r="L2154" s="33">
        <v>21463644</v>
      </c>
      <c r="M2154" s="33">
        <v>0</v>
      </c>
      <c r="N2154" s="33">
        <v>0</v>
      </c>
      <c r="O2154" s="33">
        <v>0</v>
      </c>
      <c r="P2154" s="33">
        <f t="shared" si="380"/>
        <v>21485129</v>
      </c>
      <c r="Q2154" s="33">
        <f t="shared" si="381"/>
        <v>4499.8572282147234</v>
      </c>
      <c r="R2154" s="33">
        <f t="shared" si="382"/>
        <v>21463644</v>
      </c>
      <c r="S2154" s="33"/>
      <c r="T2154" s="30" t="str">
        <f t="shared" si="383"/>
        <v>COP</v>
      </c>
      <c r="U2154" s="33">
        <v>0</v>
      </c>
      <c r="V2154" s="33">
        <v>0</v>
      </c>
      <c r="W2154" s="33">
        <v>0</v>
      </c>
      <c r="X2154" s="33">
        <f t="shared" si="384"/>
        <v>21485129</v>
      </c>
      <c r="Y2154" s="33">
        <f t="shared" si="385"/>
        <v>4499.8572282147234</v>
      </c>
      <c r="Z2154" s="33">
        <f t="shared" si="386"/>
        <v>21463644</v>
      </c>
      <c r="AA2154" s="34">
        <f t="shared" si="387"/>
        <v>3.0949465163780681E-05</v>
      </c>
      <c r="AB2154" s="33" t="s">
        <v>4987</v>
      </c>
      <c r="AC2154" s="35">
        <v>44963</v>
      </c>
      <c r="AD2154" s="33">
        <v>15</v>
      </c>
      <c r="AE2154" s="36">
        <f t="shared" si="397"/>
        <v>44978</v>
      </c>
    </row>
    <row r="2155" spans="2:31" ht="14.5" hidden="1">
      <c r="B2155" s="29" t="s">
        <v>2264</v>
      </c>
      <c r="C2155" s="30" t="str">
        <f t="shared" si="378"/>
        <v>(Proveedores estratégicos)</v>
      </c>
      <c r="D2155" s="30">
        <v>4</v>
      </c>
      <c r="E2155" s="30" t="s">
        <v>5303</v>
      </c>
      <c r="F2155" s="30" t="s">
        <v>5304</v>
      </c>
      <c r="G2155" s="30" t="s">
        <v>3909</v>
      </c>
      <c r="H2155" s="31">
        <v>427417</v>
      </c>
      <c r="I2155" s="31" t="s">
        <v>48</v>
      </c>
      <c r="J2155" s="32">
        <v>11780610</v>
      </c>
      <c r="K2155" s="33">
        <f t="shared" si="379"/>
        <v>2467.3373376521272</v>
      </c>
      <c r="L2155" s="33">
        <v>11768829</v>
      </c>
      <c r="M2155" s="33">
        <v>0</v>
      </c>
      <c r="N2155" s="33">
        <v>0</v>
      </c>
      <c r="O2155" s="33">
        <v>0</v>
      </c>
      <c r="P2155" s="33">
        <f t="shared" si="380"/>
        <v>11780610</v>
      </c>
      <c r="Q2155" s="33">
        <f t="shared" si="381"/>
        <v>2467.3373376521272</v>
      </c>
      <c r="R2155" s="33">
        <f t="shared" si="382"/>
        <v>11768829</v>
      </c>
      <c r="S2155" s="33"/>
      <c r="T2155" s="30" t="str">
        <f t="shared" si="383"/>
        <v>COP</v>
      </c>
      <c r="U2155" s="33">
        <v>0</v>
      </c>
      <c r="V2155" s="33">
        <v>0</v>
      </c>
      <c r="W2155" s="33">
        <v>0</v>
      </c>
      <c r="X2155" s="33">
        <f t="shared" si="384"/>
        <v>11780610</v>
      </c>
      <c r="Y2155" s="33">
        <f t="shared" si="385"/>
        <v>2467.3373376521272</v>
      </c>
      <c r="Z2155" s="33">
        <f t="shared" si="386"/>
        <v>11768829</v>
      </c>
      <c r="AA2155" s="34">
        <f t="shared" si="387"/>
        <v>1.6970043071623432E-05</v>
      </c>
      <c r="AB2155" s="33" t="s">
        <v>4987</v>
      </c>
      <c r="AC2155" s="35">
        <v>44963</v>
      </c>
      <c r="AD2155" s="33">
        <v>15</v>
      </c>
      <c r="AE2155" s="36">
        <f t="shared" si="397"/>
        <v>44978</v>
      </c>
    </row>
    <row r="2156" spans="2:31" ht="14.5" hidden="1">
      <c r="B2156" s="29" t="s">
        <v>2264</v>
      </c>
      <c r="C2156" s="30" t="str">
        <f t="shared" si="378"/>
        <v>(Proveedores estratégicos)</v>
      </c>
      <c r="D2156" s="30">
        <v>4</v>
      </c>
      <c r="E2156" s="30" t="s">
        <v>5303</v>
      </c>
      <c r="F2156" s="30" t="s">
        <v>5304</v>
      </c>
      <c r="G2156" s="30" t="s">
        <v>3909</v>
      </c>
      <c r="H2156" s="31">
        <v>427412</v>
      </c>
      <c r="I2156" s="31" t="s">
        <v>48</v>
      </c>
      <c r="J2156" s="32">
        <v>6373117</v>
      </c>
      <c r="K2156" s="33">
        <f t="shared" si="379"/>
        <v>1334.7891443127141</v>
      </c>
      <c r="L2156" s="33">
        <v>6366744</v>
      </c>
      <c r="M2156" s="33">
        <v>0</v>
      </c>
      <c r="N2156" s="33">
        <v>0</v>
      </c>
      <c r="O2156" s="33">
        <v>0</v>
      </c>
      <c r="P2156" s="33">
        <f t="shared" si="380"/>
        <v>6373117</v>
      </c>
      <c r="Q2156" s="33">
        <f t="shared" si="381"/>
        <v>1334.7891443127141</v>
      </c>
      <c r="R2156" s="33">
        <f t="shared" si="382"/>
        <v>6366744</v>
      </c>
      <c r="S2156" s="33"/>
      <c r="T2156" s="30" t="str">
        <f t="shared" si="383"/>
        <v>COP</v>
      </c>
      <c r="U2156" s="33">
        <v>0</v>
      </c>
      <c r="V2156" s="33">
        <v>0</v>
      </c>
      <c r="W2156" s="33">
        <v>0</v>
      </c>
      <c r="X2156" s="33">
        <f t="shared" si="384"/>
        <v>6373117</v>
      </c>
      <c r="Y2156" s="33">
        <f t="shared" si="385"/>
        <v>1334.7891443127141</v>
      </c>
      <c r="Z2156" s="33">
        <f t="shared" si="386"/>
        <v>6366744</v>
      </c>
      <c r="AA2156" s="34">
        <f t="shared" si="387"/>
        <v>9.180515742560287E-06</v>
      </c>
      <c r="AB2156" s="33" t="s">
        <v>4987</v>
      </c>
      <c r="AC2156" s="35">
        <v>44963</v>
      </c>
      <c r="AD2156" s="33">
        <v>15</v>
      </c>
      <c r="AE2156" s="36">
        <f t="shared" si="397"/>
        <v>44978</v>
      </c>
    </row>
    <row r="2157" spans="2:31" ht="14.5" hidden="1">
      <c r="B2157" s="29" t="s">
        <v>2264</v>
      </c>
      <c r="C2157" s="30" t="str">
        <f t="shared" si="378"/>
        <v>(Proveedores estratégicos)</v>
      </c>
      <c r="D2157" s="30">
        <v>4</v>
      </c>
      <c r="E2157" s="30" t="s">
        <v>5303</v>
      </c>
      <c r="F2157" s="30" t="s">
        <v>5304</v>
      </c>
      <c r="G2157" s="30" t="s">
        <v>3909</v>
      </c>
      <c r="H2157" s="31">
        <v>427410</v>
      </c>
      <c r="I2157" s="31" t="s">
        <v>48</v>
      </c>
      <c r="J2157" s="32">
        <v>30682695</v>
      </c>
      <c r="K2157" s="33">
        <f t="shared" si="379"/>
        <v>6426.200404624883</v>
      </c>
      <c r="L2157" s="33">
        <v>30652012</v>
      </c>
      <c r="M2157" s="33">
        <v>0</v>
      </c>
      <c r="N2157" s="33">
        <v>0</v>
      </c>
      <c r="O2157" s="33">
        <v>0</v>
      </c>
      <c r="P2157" s="33">
        <f t="shared" si="380"/>
        <v>30682695</v>
      </c>
      <c r="Q2157" s="33">
        <f t="shared" si="381"/>
        <v>6426.200404624883</v>
      </c>
      <c r="R2157" s="33">
        <f t="shared" si="382"/>
        <v>30652012</v>
      </c>
      <c r="S2157" s="33"/>
      <c r="T2157" s="30" t="str">
        <f t="shared" si="383"/>
        <v>COP</v>
      </c>
      <c r="U2157" s="33">
        <v>0</v>
      </c>
      <c r="V2157" s="33">
        <v>0</v>
      </c>
      <c r="W2157" s="33">
        <v>0</v>
      </c>
      <c r="X2157" s="33">
        <f t="shared" si="384"/>
        <v>30682695</v>
      </c>
      <c r="Y2157" s="33">
        <f t="shared" si="385"/>
        <v>6426.200404624883</v>
      </c>
      <c r="Z2157" s="33">
        <f t="shared" si="386"/>
        <v>30652012</v>
      </c>
      <c r="AA2157" s="34">
        <f t="shared" si="387"/>
        <v>4.419861686085491E-05</v>
      </c>
      <c r="AB2157" s="33" t="s">
        <v>4987</v>
      </c>
      <c r="AC2157" s="35">
        <v>44963</v>
      </c>
      <c r="AD2157" s="33">
        <v>15</v>
      </c>
      <c r="AE2157" s="36">
        <f t="shared" si="397"/>
        <v>44978</v>
      </c>
    </row>
    <row r="2158" spans="2:31" ht="14.5" hidden="1">
      <c r="B2158" s="29" t="s">
        <v>2264</v>
      </c>
      <c r="C2158" s="30" t="str">
        <f t="shared" si="378"/>
        <v>(Proveedores estratégicos)</v>
      </c>
      <c r="D2158" s="30">
        <v>4</v>
      </c>
      <c r="E2158" s="30" t="s">
        <v>5303</v>
      </c>
      <c r="F2158" s="30" t="s">
        <v>5304</v>
      </c>
      <c r="G2158" s="30" t="s">
        <v>3909</v>
      </c>
      <c r="H2158" s="31">
        <v>427411</v>
      </c>
      <c r="I2158" s="31" t="s">
        <v>48</v>
      </c>
      <c r="J2158" s="32">
        <v>16150058</v>
      </c>
      <c r="K2158" s="33">
        <f t="shared" si="379"/>
        <v>3382.4770170969737</v>
      </c>
      <c r="L2158" s="33">
        <v>16133908</v>
      </c>
      <c r="M2158" s="33">
        <v>0</v>
      </c>
      <c r="N2158" s="33">
        <v>0</v>
      </c>
      <c r="O2158" s="33">
        <v>0</v>
      </c>
      <c r="P2158" s="33">
        <f t="shared" si="380"/>
        <v>16150058</v>
      </c>
      <c r="Q2158" s="33">
        <f t="shared" si="381"/>
        <v>3382.4770170969737</v>
      </c>
      <c r="R2158" s="33">
        <f t="shared" si="382"/>
        <v>16133908</v>
      </c>
      <c r="S2158" s="33"/>
      <c r="T2158" s="30" t="str">
        <f t="shared" si="383"/>
        <v>COP</v>
      </c>
      <c r="U2158" s="33">
        <v>0</v>
      </c>
      <c r="V2158" s="33">
        <v>0</v>
      </c>
      <c r="W2158" s="33">
        <v>0</v>
      </c>
      <c r="X2158" s="33">
        <f t="shared" si="384"/>
        <v>16150058</v>
      </c>
      <c r="Y2158" s="33">
        <f t="shared" si="385"/>
        <v>3382.4770170969737</v>
      </c>
      <c r="Z2158" s="33">
        <f t="shared" si="386"/>
        <v>16133908</v>
      </c>
      <c r="AA2158" s="34">
        <f t="shared" si="387"/>
        <v>2.326426135290179E-05</v>
      </c>
      <c r="AB2158" s="33" t="s">
        <v>4987</v>
      </c>
      <c r="AC2158" s="35">
        <v>44963</v>
      </c>
      <c r="AD2158" s="33">
        <v>15</v>
      </c>
      <c r="AE2158" s="36">
        <f t="shared" si="397"/>
        <v>44978</v>
      </c>
    </row>
    <row r="2159" spans="2:31" ht="14.5" hidden="1">
      <c r="B2159" s="29" t="s">
        <v>2264</v>
      </c>
      <c r="C2159" s="30" t="str">
        <f t="shared" si="378"/>
        <v>(Proveedores estratégicos)</v>
      </c>
      <c r="D2159" s="30">
        <v>4</v>
      </c>
      <c r="E2159" s="30" t="s">
        <v>5303</v>
      </c>
      <c r="F2159" s="30" t="s">
        <v>5304</v>
      </c>
      <c r="G2159" s="30" t="s">
        <v>3909</v>
      </c>
      <c r="H2159" s="31">
        <v>427427</v>
      </c>
      <c r="I2159" s="31" t="s">
        <v>48</v>
      </c>
      <c r="J2159" s="32">
        <v>21316145</v>
      </c>
      <c r="K2159" s="33">
        <f t="shared" si="379"/>
        <v>4464.4651299307106</v>
      </c>
      <c r="L2159" s="33">
        <v>21294829</v>
      </c>
      <c r="M2159" s="33">
        <v>0</v>
      </c>
      <c r="N2159" s="33">
        <v>0</v>
      </c>
      <c r="O2159" s="33">
        <v>0</v>
      </c>
      <c r="P2159" s="33">
        <f t="shared" si="380"/>
        <v>21316145</v>
      </c>
      <c r="Q2159" s="33">
        <f t="shared" si="381"/>
        <v>4464.4651299307106</v>
      </c>
      <c r="R2159" s="33">
        <f t="shared" si="382"/>
        <v>21294829</v>
      </c>
      <c r="S2159" s="33"/>
      <c r="T2159" s="30" t="str">
        <f t="shared" si="383"/>
        <v>COP</v>
      </c>
      <c r="U2159" s="33">
        <v>0</v>
      </c>
      <c r="V2159" s="33">
        <v>0</v>
      </c>
      <c r="W2159" s="33">
        <v>0</v>
      </c>
      <c r="X2159" s="33">
        <f t="shared" si="384"/>
        <v>21316145</v>
      </c>
      <c r="Y2159" s="33">
        <f t="shared" si="385"/>
        <v>4464.4651299307106</v>
      </c>
      <c r="Z2159" s="33">
        <f t="shared" si="386"/>
        <v>21294829</v>
      </c>
      <c r="AA2159" s="34">
        <f t="shared" si="387"/>
        <v>3.0706042660051876E-05</v>
      </c>
      <c r="AB2159" s="33" t="s">
        <v>4987</v>
      </c>
      <c r="AC2159" s="35">
        <v>44963</v>
      </c>
      <c r="AD2159" s="33">
        <v>15</v>
      </c>
      <c r="AE2159" s="36">
        <f t="shared" si="397"/>
        <v>44978</v>
      </c>
    </row>
    <row r="2160" spans="2:31" ht="14.5" hidden="1">
      <c r="B2160" s="29" t="s">
        <v>2264</v>
      </c>
      <c r="C2160" s="30" t="str">
        <f t="shared" si="378"/>
        <v>(Proveedores estratégicos)</v>
      </c>
      <c r="D2160" s="30">
        <v>4</v>
      </c>
      <c r="E2160" s="30" t="s">
        <v>5303</v>
      </c>
      <c r="F2160" s="30" t="s">
        <v>5304</v>
      </c>
      <c r="G2160" s="30" t="s">
        <v>3909</v>
      </c>
      <c r="H2160" s="31">
        <v>427433</v>
      </c>
      <c r="I2160" s="31" t="s">
        <v>48</v>
      </c>
      <c r="J2160" s="32">
        <v>35776361</v>
      </c>
      <c r="K2160" s="33">
        <f t="shared" si="379"/>
        <v>7493.0207448871552</v>
      </c>
      <c r="L2160" s="33">
        <v>35740585</v>
      </c>
      <c r="M2160" s="33">
        <v>0</v>
      </c>
      <c r="N2160" s="33">
        <v>0</v>
      </c>
      <c r="O2160" s="33">
        <v>0</v>
      </c>
      <c r="P2160" s="33">
        <f t="shared" si="380"/>
        <v>35776361</v>
      </c>
      <c r="Q2160" s="33">
        <f t="shared" si="381"/>
        <v>7493.0207448871552</v>
      </c>
      <c r="R2160" s="33">
        <f t="shared" si="382"/>
        <v>35740585</v>
      </c>
      <c r="S2160" s="33"/>
      <c r="T2160" s="30" t="str">
        <f t="shared" si="383"/>
        <v>COP</v>
      </c>
      <c r="U2160" s="33">
        <v>0</v>
      </c>
      <c r="V2160" s="33">
        <v>0</v>
      </c>
      <c r="W2160" s="33">
        <v>0</v>
      </c>
      <c r="X2160" s="33">
        <f t="shared" si="384"/>
        <v>35776361</v>
      </c>
      <c r="Y2160" s="33">
        <f t="shared" si="385"/>
        <v>7493.0207448871552</v>
      </c>
      <c r="Z2160" s="33">
        <f t="shared" si="386"/>
        <v>35740585</v>
      </c>
      <c r="AA2160" s="34">
        <f t="shared" si="387"/>
        <v>5.1536076091769051E-05</v>
      </c>
      <c r="AB2160" s="33" t="s">
        <v>4987</v>
      </c>
      <c r="AC2160" s="35">
        <v>44963</v>
      </c>
      <c r="AD2160" s="33">
        <v>15</v>
      </c>
      <c r="AE2160" s="36">
        <f t="shared" si="397"/>
        <v>44978</v>
      </c>
    </row>
    <row r="2161" spans="2:31" ht="14.5" hidden="1">
      <c r="B2161" s="29" t="s">
        <v>2264</v>
      </c>
      <c r="C2161" s="30" t="str">
        <f t="shared" si="378"/>
        <v>(Proveedores estratégicos)</v>
      </c>
      <c r="D2161" s="30">
        <v>4</v>
      </c>
      <c r="E2161" s="30" t="s">
        <v>5303</v>
      </c>
      <c r="F2161" s="30" t="s">
        <v>5304</v>
      </c>
      <c r="G2161" s="30" t="s">
        <v>3909</v>
      </c>
      <c r="H2161" s="31">
        <v>427424</v>
      </c>
      <c r="I2161" s="31" t="s">
        <v>48</v>
      </c>
      <c r="J2161" s="32">
        <v>10066628</v>
      </c>
      <c r="K2161" s="33">
        <f t="shared" si="379"/>
        <v>2108.3600113211105</v>
      </c>
      <c r="L2161" s="33">
        <v>10056561</v>
      </c>
      <c r="M2161" s="33">
        <v>0</v>
      </c>
      <c r="N2161" s="33">
        <v>0</v>
      </c>
      <c r="O2161" s="33">
        <v>0</v>
      </c>
      <c r="P2161" s="33">
        <f t="shared" si="380"/>
        <v>10066628</v>
      </c>
      <c r="Q2161" s="33">
        <f t="shared" si="381"/>
        <v>2108.3600113211105</v>
      </c>
      <c r="R2161" s="33">
        <f t="shared" si="382"/>
        <v>10056561</v>
      </c>
      <c r="S2161" s="33"/>
      <c r="T2161" s="30" t="str">
        <f t="shared" si="383"/>
        <v>COP</v>
      </c>
      <c r="U2161" s="33">
        <v>0</v>
      </c>
      <c r="V2161" s="33">
        <v>0</v>
      </c>
      <c r="W2161" s="33">
        <v>0</v>
      </c>
      <c r="X2161" s="33">
        <f t="shared" si="384"/>
        <v>10066628</v>
      </c>
      <c r="Y2161" s="33">
        <f t="shared" si="385"/>
        <v>2108.3600113211105</v>
      </c>
      <c r="Z2161" s="33">
        <f t="shared" si="386"/>
        <v>10056561</v>
      </c>
      <c r="AA2161" s="34">
        <f t="shared" si="387"/>
        <v>1.4501041125026831E-05</v>
      </c>
      <c r="AB2161" s="33" t="s">
        <v>4987</v>
      </c>
      <c r="AC2161" s="35">
        <v>44963</v>
      </c>
      <c r="AD2161" s="33">
        <v>15</v>
      </c>
      <c r="AE2161" s="36">
        <f t="shared" si="397"/>
        <v>44978</v>
      </c>
    </row>
    <row r="2162" spans="2:31" ht="14.5" hidden="1">
      <c r="B2162" s="29" t="s">
        <v>2264</v>
      </c>
      <c r="C2162" s="30" t="str">
        <f t="shared" si="378"/>
        <v>(Proveedores estratégicos)</v>
      </c>
      <c r="D2162" s="30">
        <v>4</v>
      </c>
      <c r="E2162" s="30" t="s">
        <v>5303</v>
      </c>
      <c r="F2162" s="30" t="s">
        <v>5304</v>
      </c>
      <c r="G2162" s="30" t="s">
        <v>3909</v>
      </c>
      <c r="H2162" s="31">
        <v>427434</v>
      </c>
      <c r="I2162" s="31" t="s">
        <v>48</v>
      </c>
      <c r="J2162" s="32">
        <v>21292004</v>
      </c>
      <c r="K2162" s="33">
        <f t="shared" si="379"/>
        <v>4459.4089960900237</v>
      </c>
      <c r="L2162" s="33">
        <v>21270712</v>
      </c>
      <c r="M2162" s="33">
        <v>0</v>
      </c>
      <c r="N2162" s="33">
        <v>0</v>
      </c>
      <c r="O2162" s="33">
        <v>0</v>
      </c>
      <c r="P2162" s="33">
        <f t="shared" si="380"/>
        <v>21292004</v>
      </c>
      <c r="Q2162" s="33">
        <f t="shared" si="381"/>
        <v>4459.4089960900237</v>
      </c>
      <c r="R2162" s="33">
        <f t="shared" si="382"/>
        <v>21270712</v>
      </c>
      <c r="S2162" s="33"/>
      <c r="T2162" s="30" t="str">
        <f t="shared" si="383"/>
        <v>COP</v>
      </c>
      <c r="U2162" s="33">
        <v>0</v>
      </c>
      <c r="V2162" s="33">
        <v>0</v>
      </c>
      <c r="W2162" s="33">
        <v>0</v>
      </c>
      <c r="X2162" s="33">
        <f t="shared" si="384"/>
        <v>21292004</v>
      </c>
      <c r="Y2162" s="33">
        <f t="shared" si="385"/>
        <v>4459.4089960900237</v>
      </c>
      <c r="Z2162" s="33">
        <f t="shared" si="386"/>
        <v>21270712</v>
      </c>
      <c r="AA2162" s="34">
        <f t="shared" si="387"/>
        <v>3.0671267192691588E-05</v>
      </c>
      <c r="AB2162" s="33" t="s">
        <v>4987</v>
      </c>
      <c r="AC2162" s="35">
        <v>44963</v>
      </c>
      <c r="AD2162" s="33">
        <v>15</v>
      </c>
      <c r="AE2162" s="36">
        <f t="shared" si="397"/>
        <v>44978</v>
      </c>
    </row>
    <row r="2163" spans="2:31" ht="14.5" hidden="1">
      <c r="B2163" s="29" t="s">
        <v>2264</v>
      </c>
      <c r="C2163" s="30" t="str">
        <f t="shared" si="378"/>
        <v>(Proveedores estratégicos)</v>
      </c>
      <c r="D2163" s="30">
        <v>4</v>
      </c>
      <c r="E2163" s="30" t="s">
        <v>5303</v>
      </c>
      <c r="F2163" s="30" t="s">
        <v>5304</v>
      </c>
      <c r="G2163" s="30" t="s">
        <v>3909</v>
      </c>
      <c r="H2163" s="31">
        <v>427415</v>
      </c>
      <c r="I2163" s="31" t="s">
        <v>48</v>
      </c>
      <c r="J2163" s="32">
        <v>16150058</v>
      </c>
      <c r="K2163" s="33">
        <f t="shared" si="379"/>
        <v>3382.4770170969737</v>
      </c>
      <c r="L2163" s="33">
        <v>16133908</v>
      </c>
      <c r="M2163" s="33">
        <v>0</v>
      </c>
      <c r="N2163" s="33">
        <v>0</v>
      </c>
      <c r="O2163" s="33">
        <v>0</v>
      </c>
      <c r="P2163" s="33">
        <f t="shared" si="380"/>
        <v>16150058</v>
      </c>
      <c r="Q2163" s="33">
        <f t="shared" si="381"/>
        <v>3382.4770170969737</v>
      </c>
      <c r="R2163" s="33">
        <f t="shared" si="382"/>
        <v>16133908</v>
      </c>
      <c r="S2163" s="33"/>
      <c r="T2163" s="30" t="str">
        <f t="shared" si="383"/>
        <v>COP</v>
      </c>
      <c r="U2163" s="33">
        <v>0</v>
      </c>
      <c r="V2163" s="33">
        <v>0</v>
      </c>
      <c r="W2163" s="33">
        <v>0</v>
      </c>
      <c r="X2163" s="33">
        <f t="shared" si="384"/>
        <v>16150058</v>
      </c>
      <c r="Y2163" s="33">
        <f t="shared" si="385"/>
        <v>3382.4770170969737</v>
      </c>
      <c r="Z2163" s="33">
        <f t="shared" si="386"/>
        <v>16133908</v>
      </c>
      <c r="AA2163" s="34">
        <f t="shared" si="387"/>
        <v>2.326426135290179E-05</v>
      </c>
      <c r="AB2163" s="33" t="s">
        <v>4987</v>
      </c>
      <c r="AC2163" s="35">
        <v>44963</v>
      </c>
      <c r="AD2163" s="33">
        <v>15</v>
      </c>
      <c r="AE2163" s="36">
        <f t="shared" si="397"/>
        <v>44978</v>
      </c>
    </row>
    <row r="2164" spans="2:31" ht="14.5" hidden="1">
      <c r="B2164" s="29" t="s">
        <v>2264</v>
      </c>
      <c r="C2164" s="30" t="str">
        <f t="shared" si="378"/>
        <v>(Proveedores estratégicos)</v>
      </c>
      <c r="D2164" s="30">
        <v>4</v>
      </c>
      <c r="E2164" s="30" t="s">
        <v>5303</v>
      </c>
      <c r="F2164" s="30" t="s">
        <v>5304</v>
      </c>
      <c r="G2164" s="30" t="s">
        <v>3909</v>
      </c>
      <c r="H2164" s="31">
        <v>427413</v>
      </c>
      <c r="I2164" s="31" t="s">
        <v>48</v>
      </c>
      <c r="J2164" s="32">
        <v>25733873</v>
      </c>
      <c r="K2164" s="33">
        <f t="shared" si="379"/>
        <v>5389.7164481063346</v>
      </c>
      <c r="L2164" s="33">
        <v>25708139</v>
      </c>
      <c r="M2164" s="33">
        <v>0</v>
      </c>
      <c r="N2164" s="33">
        <v>0</v>
      </c>
      <c r="O2164" s="33">
        <v>0</v>
      </c>
      <c r="P2164" s="33">
        <f t="shared" si="380"/>
        <v>25733873</v>
      </c>
      <c r="Q2164" s="33">
        <f t="shared" si="381"/>
        <v>5389.7164481063346</v>
      </c>
      <c r="R2164" s="33">
        <f t="shared" si="382"/>
        <v>25708139</v>
      </c>
      <c r="S2164" s="33"/>
      <c r="T2164" s="30" t="str">
        <f t="shared" si="383"/>
        <v>COP</v>
      </c>
      <c r="U2164" s="33">
        <v>0</v>
      </c>
      <c r="V2164" s="33">
        <v>0</v>
      </c>
      <c r="W2164" s="33">
        <v>0</v>
      </c>
      <c r="X2164" s="33">
        <f t="shared" si="384"/>
        <v>25733873</v>
      </c>
      <c r="Y2164" s="33">
        <f t="shared" si="385"/>
        <v>5389.7164481063346</v>
      </c>
      <c r="Z2164" s="33">
        <f t="shared" si="386"/>
        <v>25708139</v>
      </c>
      <c r="AA2164" s="34">
        <f t="shared" si="387"/>
        <v>3.7069807550205899E-05</v>
      </c>
      <c r="AB2164" s="33" t="s">
        <v>4987</v>
      </c>
      <c r="AC2164" s="35">
        <v>44963</v>
      </c>
      <c r="AD2164" s="33">
        <v>15</v>
      </c>
      <c r="AE2164" s="36">
        <f t="shared" si="397"/>
        <v>44978</v>
      </c>
    </row>
    <row r="2165" spans="2:31" ht="14.5" hidden="1">
      <c r="B2165" s="29" t="s">
        <v>2264</v>
      </c>
      <c r="C2165" s="30" t="str">
        <f t="shared" si="398" ref="C2165:C2228">+IF(D2165=1,$A$4,IF(D2165=2,$A$5,IF(D2165=3,$A$6,IF(D2165=4,$A$7,IF(D2165=5,$A$8,IF(D2165=6,$A$9,))))))</f>
        <v>(Proveedores estratégicos)</v>
      </c>
      <c r="D2165" s="30">
        <v>4</v>
      </c>
      <c r="E2165" s="30" t="s">
        <v>5303</v>
      </c>
      <c r="F2165" s="30" t="s">
        <v>5304</v>
      </c>
      <c r="G2165" s="30" t="s">
        <v>3909</v>
      </c>
      <c r="H2165" s="31">
        <v>427430</v>
      </c>
      <c r="I2165" s="31" t="s">
        <v>48</v>
      </c>
      <c r="J2165" s="32">
        <v>19384897</v>
      </c>
      <c r="K2165" s="33">
        <f t="shared" si="399" ref="K2165:K2228">+IF(I2165="USD",J2165,L2165/$L$3)</f>
        <v>4059.9834376343069</v>
      </c>
      <c r="L2165" s="33">
        <v>19365512</v>
      </c>
      <c r="M2165" s="33">
        <v>0</v>
      </c>
      <c r="N2165" s="33">
        <v>0</v>
      </c>
      <c r="O2165" s="33">
        <v>0</v>
      </c>
      <c r="P2165" s="33">
        <f t="shared" si="400" ref="P2165:P2228">+J2165+M2165</f>
        <v>19384897</v>
      </c>
      <c r="Q2165" s="33">
        <f t="shared" si="401" ref="Q2165:Q2228">+K2165+N2165</f>
        <v>4059.9834376343069</v>
      </c>
      <c r="R2165" s="33">
        <f t="shared" si="402" ref="R2165:R2228">+L2165+O2165</f>
        <v>19365512</v>
      </c>
      <c r="S2165" s="33"/>
      <c r="T2165" s="30" t="str">
        <f t="shared" si="403" ref="T2165:T2228">+I2165</f>
        <v>COP</v>
      </c>
      <c r="U2165" s="33">
        <v>0</v>
      </c>
      <c r="V2165" s="33">
        <v>0</v>
      </c>
      <c r="W2165" s="33">
        <v>0</v>
      </c>
      <c r="X2165" s="33">
        <f t="shared" si="404" ref="X2165:X2228">+P2165+U2165</f>
        <v>19384897</v>
      </c>
      <c r="Y2165" s="33">
        <f t="shared" si="405" ref="Y2165:Y2228">+Q2165+V2165</f>
        <v>4059.9834376343069</v>
      </c>
      <c r="Z2165" s="33">
        <f t="shared" si="406" ref="Z2165:Z2228">+R2165+W2165</f>
        <v>19365512</v>
      </c>
      <c r="AA2165" s="34">
        <f t="shared" si="407" ref="AA2165:AA2228">+IF(D2165=1,Z2165/$C$4,IF(D2165=2,Z2165/$C$5,IF(D2165=3,Z2165/$C$6,IF(D2165=4,Z2165/$C$7,IF(D2165=5,Z2165/$C$8,IF(D2165=6,Z2165/$C$9))))))</f>
        <v>2.7924067275005898E-05</v>
      </c>
      <c r="AB2165" s="33" t="s">
        <v>4987</v>
      </c>
      <c r="AC2165" s="35">
        <v>44963</v>
      </c>
      <c r="AD2165" s="33">
        <v>15</v>
      </c>
      <c r="AE2165" s="36">
        <f t="shared" si="397"/>
        <v>44978</v>
      </c>
    </row>
    <row r="2166" spans="2:31" ht="14.5" hidden="1">
      <c r="B2166" s="29" t="s">
        <v>2264</v>
      </c>
      <c r="C2166" s="30" t="str">
        <f t="shared" si="398"/>
        <v>(Proveedores estratégicos)</v>
      </c>
      <c r="D2166" s="30">
        <v>4</v>
      </c>
      <c r="E2166" s="30" t="s">
        <v>5303</v>
      </c>
      <c r="F2166" s="30" t="s">
        <v>5304</v>
      </c>
      <c r="G2166" s="30" t="s">
        <v>3909</v>
      </c>
      <c r="H2166" s="31">
        <v>427432</v>
      </c>
      <c r="I2166" s="31" t="s">
        <v>48</v>
      </c>
      <c r="J2166" s="32">
        <v>19433178</v>
      </c>
      <c r="K2166" s="33">
        <f t="shared" si="399"/>
        <v>4070.0954956654818</v>
      </c>
      <c r="L2166" s="33">
        <v>19413745</v>
      </c>
      <c r="M2166" s="33">
        <v>0</v>
      </c>
      <c r="N2166" s="33">
        <v>0</v>
      </c>
      <c r="O2166" s="33">
        <v>0</v>
      </c>
      <c r="P2166" s="33">
        <f t="shared" si="400"/>
        <v>19433178</v>
      </c>
      <c r="Q2166" s="33">
        <f t="shared" si="401"/>
        <v>4070.0954956654818</v>
      </c>
      <c r="R2166" s="33">
        <f t="shared" si="402"/>
        <v>19413745</v>
      </c>
      <c r="S2166" s="33"/>
      <c r="T2166" s="30" t="str">
        <f t="shared" si="403"/>
        <v>COP</v>
      </c>
      <c r="U2166" s="33">
        <v>0</v>
      </c>
      <c r="V2166" s="33">
        <v>0</v>
      </c>
      <c r="W2166" s="33">
        <v>0</v>
      </c>
      <c r="X2166" s="33">
        <f t="shared" si="404"/>
        <v>19433178</v>
      </c>
      <c r="Y2166" s="33">
        <f t="shared" si="405"/>
        <v>4070.0954956654818</v>
      </c>
      <c r="Z2166" s="33">
        <f t="shared" si="406"/>
        <v>19413745</v>
      </c>
      <c r="AA2166" s="34">
        <f t="shared" si="407"/>
        <v>2.7993616767778171E-05</v>
      </c>
      <c r="AB2166" s="33" t="s">
        <v>4987</v>
      </c>
      <c r="AC2166" s="35">
        <v>44963</v>
      </c>
      <c r="AD2166" s="33">
        <v>15</v>
      </c>
      <c r="AE2166" s="36">
        <f t="shared" si="397"/>
        <v>44978</v>
      </c>
    </row>
    <row r="2167" spans="2:31" ht="14.5" hidden="1">
      <c r="B2167" s="29" t="s">
        <v>2264</v>
      </c>
      <c r="C2167" s="30" t="str">
        <f t="shared" si="398"/>
        <v>(Proveedores estratégicos)</v>
      </c>
      <c r="D2167" s="30">
        <v>4</v>
      </c>
      <c r="E2167" s="30" t="s">
        <v>5303</v>
      </c>
      <c r="F2167" s="30" t="s">
        <v>5304</v>
      </c>
      <c r="G2167" s="30" t="s">
        <v>3909</v>
      </c>
      <c r="H2167" s="31">
        <v>427710</v>
      </c>
      <c r="I2167" s="31" t="s">
        <v>48</v>
      </c>
      <c r="J2167" s="32">
        <v>19863324</v>
      </c>
      <c r="K2167" s="33">
        <f t="shared" si="399"/>
        <v>4160.1855404257994</v>
      </c>
      <c r="L2167" s="33">
        <v>19843461</v>
      </c>
      <c r="M2167" s="33">
        <v>0</v>
      </c>
      <c r="N2167" s="33">
        <v>0</v>
      </c>
      <c r="O2167" s="33">
        <v>0</v>
      </c>
      <c r="P2167" s="33">
        <f t="shared" si="400"/>
        <v>19863324</v>
      </c>
      <c r="Q2167" s="33">
        <f t="shared" si="401"/>
        <v>4160.1855404257994</v>
      </c>
      <c r="R2167" s="33">
        <f t="shared" si="402"/>
        <v>19843461</v>
      </c>
      <c r="S2167" s="33"/>
      <c r="T2167" s="30" t="str">
        <f t="shared" si="403"/>
        <v>COP</v>
      </c>
      <c r="U2167" s="33">
        <v>0</v>
      </c>
      <c r="V2167" s="33">
        <v>0</v>
      </c>
      <c r="W2167" s="33">
        <v>0</v>
      </c>
      <c r="X2167" s="33">
        <f t="shared" si="404"/>
        <v>19863324</v>
      </c>
      <c r="Y2167" s="33">
        <f t="shared" si="405"/>
        <v>4160.1855404257994</v>
      </c>
      <c r="Z2167" s="33">
        <f t="shared" si="406"/>
        <v>19843461</v>
      </c>
      <c r="AA2167" s="34">
        <f t="shared" si="407"/>
        <v>2.8613245027188323E-05</v>
      </c>
      <c r="AB2167" s="33" t="s">
        <v>4987</v>
      </c>
      <c r="AC2167" s="35">
        <v>44966</v>
      </c>
      <c r="AD2167" s="33">
        <v>15</v>
      </c>
      <c r="AE2167" s="36">
        <f t="shared" si="397"/>
        <v>44981</v>
      </c>
    </row>
    <row r="2168" spans="2:31" ht="14.5" hidden="1">
      <c r="B2168" s="29" t="s">
        <v>1018</v>
      </c>
      <c r="C2168" s="30" t="str">
        <f t="shared" si="398"/>
        <v>(Proveedores estratégicos)</v>
      </c>
      <c r="D2168" s="30">
        <v>4</v>
      </c>
      <c r="E2168" s="30" t="s">
        <v>5137</v>
      </c>
      <c r="F2168" s="30" t="s">
        <v>5138</v>
      </c>
      <c r="G2168" s="30" t="s">
        <v>4780</v>
      </c>
      <c r="H2168" s="31" t="s">
        <v>2265</v>
      </c>
      <c r="I2168" s="31" t="s">
        <v>48</v>
      </c>
      <c r="J2168" s="32">
        <v>668563</v>
      </c>
      <c r="K2168" s="33">
        <f t="shared" si="399"/>
        <v>140.16436575573655</v>
      </c>
      <c r="L2168" s="33">
        <v>668563</v>
      </c>
      <c r="M2168" s="33">
        <v>0</v>
      </c>
      <c r="N2168" s="33">
        <v>0</v>
      </c>
      <c r="O2168" s="33">
        <v>0</v>
      </c>
      <c r="P2168" s="33">
        <f t="shared" si="400"/>
        <v>668563</v>
      </c>
      <c r="Q2168" s="33">
        <f t="shared" si="401"/>
        <v>140.16436575573655</v>
      </c>
      <c r="R2168" s="33">
        <f t="shared" si="402"/>
        <v>668563</v>
      </c>
      <c r="S2168" s="33"/>
      <c r="T2168" s="30" t="str">
        <f t="shared" si="403"/>
        <v>COP</v>
      </c>
      <c r="U2168" s="33">
        <v>0</v>
      </c>
      <c r="V2168" s="33">
        <v>0</v>
      </c>
      <c r="W2168" s="33">
        <v>0</v>
      </c>
      <c r="X2168" s="33">
        <f t="shared" si="404"/>
        <v>668563</v>
      </c>
      <c r="Y2168" s="33">
        <f t="shared" si="405"/>
        <v>140.16436575573655</v>
      </c>
      <c r="Z2168" s="33">
        <f t="shared" si="406"/>
        <v>668563</v>
      </c>
      <c r="AA2168" s="34">
        <f t="shared" si="407"/>
        <v>9.6403328709201017E-07</v>
      </c>
      <c r="AB2168" s="33" t="s">
        <v>631</v>
      </c>
      <c r="AC2168" s="35">
        <v>44881</v>
      </c>
      <c r="AD2168" s="33">
        <v>75</v>
      </c>
      <c r="AE2168" s="36">
        <f t="shared" si="397"/>
        <v>44956</v>
      </c>
    </row>
    <row r="2169" spans="2:31" ht="14.5" hidden="1">
      <c r="B2169" s="29" t="s">
        <v>1018</v>
      </c>
      <c r="C2169" s="30" t="str">
        <f t="shared" si="398"/>
        <v>(Proveedores estratégicos)</v>
      </c>
      <c r="D2169" s="30">
        <v>4</v>
      </c>
      <c r="E2169" s="30" t="s">
        <v>5137</v>
      </c>
      <c r="F2169" s="30" t="s">
        <v>5138</v>
      </c>
      <c r="G2169" s="30" t="s">
        <v>4780</v>
      </c>
      <c r="H2169" s="31" t="s">
        <v>2266</v>
      </c>
      <c r="I2169" s="31" t="s">
        <v>48</v>
      </c>
      <c r="J2169" s="32">
        <v>374000</v>
      </c>
      <c r="K2169" s="33">
        <f t="shared" si="399"/>
        <v>78.40917429269264</v>
      </c>
      <c r="L2169" s="33">
        <v>374000</v>
      </c>
      <c r="M2169" s="33">
        <v>0</v>
      </c>
      <c r="N2169" s="33">
        <v>0</v>
      </c>
      <c r="O2169" s="33">
        <v>0</v>
      </c>
      <c r="P2169" s="33">
        <f t="shared" si="400"/>
        <v>374000</v>
      </c>
      <c r="Q2169" s="33">
        <f t="shared" si="401"/>
        <v>78.40917429269264</v>
      </c>
      <c r="R2169" s="33">
        <f t="shared" si="402"/>
        <v>374000</v>
      </c>
      <c r="S2169" s="33"/>
      <c r="T2169" s="30" t="str">
        <f t="shared" si="403"/>
        <v>COP</v>
      </c>
      <c r="U2169" s="33">
        <v>0</v>
      </c>
      <c r="V2169" s="33">
        <v>0</v>
      </c>
      <c r="W2169" s="33">
        <v>0</v>
      </c>
      <c r="X2169" s="33">
        <f t="shared" si="404"/>
        <v>374000</v>
      </c>
      <c r="Y2169" s="33">
        <f t="shared" si="405"/>
        <v>78.40917429269264</v>
      </c>
      <c r="Z2169" s="33">
        <f t="shared" si="406"/>
        <v>374000</v>
      </c>
      <c r="AA2169" s="34">
        <f t="shared" si="407"/>
        <v>5.3928866744407305E-07</v>
      </c>
      <c r="AB2169" s="33" t="s">
        <v>631</v>
      </c>
      <c r="AC2169" s="35">
        <v>44889</v>
      </c>
      <c r="AD2169" s="33">
        <v>75</v>
      </c>
      <c r="AE2169" s="36">
        <f t="shared" si="397"/>
        <v>44964</v>
      </c>
    </row>
    <row r="2170" spans="2:31" ht="14.5" hidden="1">
      <c r="B2170" s="29" t="s">
        <v>1018</v>
      </c>
      <c r="C2170" s="30" t="str">
        <f t="shared" si="398"/>
        <v>(Proveedores estratégicos)</v>
      </c>
      <c r="D2170" s="30">
        <v>4</v>
      </c>
      <c r="E2170" s="30" t="s">
        <v>5137</v>
      </c>
      <c r="F2170" s="30" t="s">
        <v>5138</v>
      </c>
      <c r="G2170" s="30" t="s">
        <v>4780</v>
      </c>
      <c r="H2170" s="31" t="s">
        <v>2267</v>
      </c>
      <c r="I2170" s="31" t="s">
        <v>48</v>
      </c>
      <c r="J2170" s="32">
        <v>934150</v>
      </c>
      <c r="K2170" s="33">
        <f t="shared" si="399"/>
        <v>189.83762592115053</v>
      </c>
      <c r="L2170" s="33">
        <v>905497</v>
      </c>
      <c r="M2170" s="33">
        <v>0</v>
      </c>
      <c r="N2170" s="33">
        <v>0</v>
      </c>
      <c r="O2170" s="33">
        <v>0</v>
      </c>
      <c r="P2170" s="33">
        <f t="shared" si="400"/>
        <v>934150</v>
      </c>
      <c r="Q2170" s="33">
        <f t="shared" si="401"/>
        <v>189.83762592115053</v>
      </c>
      <c r="R2170" s="33">
        <f t="shared" si="402"/>
        <v>905497</v>
      </c>
      <c r="S2170" s="33"/>
      <c r="T2170" s="30" t="str">
        <f t="shared" si="403"/>
        <v>COP</v>
      </c>
      <c r="U2170" s="33">
        <v>0</v>
      </c>
      <c r="V2170" s="33">
        <v>0</v>
      </c>
      <c r="W2170" s="33">
        <v>0</v>
      </c>
      <c r="X2170" s="33">
        <f t="shared" si="404"/>
        <v>934150</v>
      </c>
      <c r="Y2170" s="33">
        <f t="shared" si="405"/>
        <v>189.83762592115053</v>
      </c>
      <c r="Z2170" s="33">
        <f t="shared" si="406"/>
        <v>905497</v>
      </c>
      <c r="AA2170" s="34">
        <f t="shared" si="407"/>
        <v>1.3056798676593738E-06</v>
      </c>
      <c r="AB2170" s="33" t="s">
        <v>631</v>
      </c>
      <c r="AC2170" s="35">
        <v>44896</v>
      </c>
      <c r="AD2170" s="33">
        <v>75</v>
      </c>
      <c r="AE2170" s="36">
        <f t="shared" si="397"/>
        <v>44971</v>
      </c>
    </row>
    <row r="2171" spans="2:31" ht="14.5" hidden="1">
      <c r="B2171" s="29" t="s">
        <v>1018</v>
      </c>
      <c r="C2171" s="30" t="str">
        <f t="shared" si="398"/>
        <v>(Proveedores estratégicos)</v>
      </c>
      <c r="D2171" s="30">
        <v>4</v>
      </c>
      <c r="E2171" s="30" t="s">
        <v>5137</v>
      </c>
      <c r="F2171" s="30" t="s">
        <v>5138</v>
      </c>
      <c r="G2171" s="30" t="s">
        <v>4780</v>
      </c>
      <c r="H2171" s="31" t="s">
        <v>2268</v>
      </c>
      <c r="I2171" s="31" t="s">
        <v>48</v>
      </c>
      <c r="J2171" s="32">
        <v>101147982</v>
      </c>
      <c r="K2171" s="33">
        <f t="shared" si="399"/>
        <v>20555.267775716216</v>
      </c>
      <c r="L2171" s="33">
        <v>98045544</v>
      </c>
      <c r="M2171" s="33">
        <v>0</v>
      </c>
      <c r="N2171" s="33">
        <v>0</v>
      </c>
      <c r="O2171" s="33">
        <v>0</v>
      </c>
      <c r="P2171" s="33">
        <f t="shared" si="400"/>
        <v>101147982</v>
      </c>
      <c r="Q2171" s="33">
        <f t="shared" si="401"/>
        <v>20555.267775716216</v>
      </c>
      <c r="R2171" s="33">
        <f t="shared" si="402"/>
        <v>98045544</v>
      </c>
      <c r="S2171" s="33"/>
      <c r="T2171" s="30" t="str">
        <f t="shared" si="403"/>
        <v>COP</v>
      </c>
      <c r="U2171" s="33">
        <v>0</v>
      </c>
      <c r="V2171" s="33">
        <v>0</v>
      </c>
      <c r="W2171" s="33">
        <v>0</v>
      </c>
      <c r="X2171" s="33">
        <f t="shared" si="404"/>
        <v>101147982</v>
      </c>
      <c r="Y2171" s="33">
        <f t="shared" si="405"/>
        <v>20555.267775716216</v>
      </c>
      <c r="Z2171" s="33">
        <f t="shared" si="406"/>
        <v>98045544</v>
      </c>
      <c r="AA2171" s="34">
        <f t="shared" si="407"/>
        <v>0.00014137660634382148</v>
      </c>
      <c r="AB2171" s="33" t="s">
        <v>631</v>
      </c>
      <c r="AC2171" s="35">
        <v>44896</v>
      </c>
      <c r="AD2171" s="33">
        <v>75</v>
      </c>
      <c r="AE2171" s="36">
        <f t="shared" si="397"/>
        <v>44971</v>
      </c>
    </row>
    <row r="2172" spans="2:31" ht="14.5" hidden="1">
      <c r="B2172" s="29" t="s">
        <v>1018</v>
      </c>
      <c r="C2172" s="30" t="str">
        <f t="shared" si="398"/>
        <v>(Proveedores estratégicos)</v>
      </c>
      <c r="D2172" s="30">
        <v>4</v>
      </c>
      <c r="E2172" s="30" t="s">
        <v>5137</v>
      </c>
      <c r="F2172" s="30" t="s">
        <v>5138</v>
      </c>
      <c r="G2172" s="30" t="s">
        <v>4780</v>
      </c>
      <c r="H2172" s="31" t="s">
        <v>2269</v>
      </c>
      <c r="I2172" s="31" t="s">
        <v>48</v>
      </c>
      <c r="J2172" s="32">
        <v>3135650</v>
      </c>
      <c r="K2172" s="33">
        <f t="shared" si="399"/>
        <v>637.2259085715483</v>
      </c>
      <c r="L2172" s="33">
        <v>3039472</v>
      </c>
      <c r="M2172" s="33">
        <v>0</v>
      </c>
      <c r="N2172" s="33">
        <v>0</v>
      </c>
      <c r="O2172" s="33">
        <v>0</v>
      </c>
      <c r="P2172" s="33">
        <f t="shared" si="400"/>
        <v>3135650</v>
      </c>
      <c r="Q2172" s="33">
        <f t="shared" si="401"/>
        <v>637.2259085715483</v>
      </c>
      <c r="R2172" s="33">
        <f t="shared" si="402"/>
        <v>3039472</v>
      </c>
      <c r="S2172" s="33"/>
      <c r="T2172" s="30" t="str">
        <f t="shared" si="403"/>
        <v>COP</v>
      </c>
      <c r="U2172" s="33">
        <v>0</v>
      </c>
      <c r="V2172" s="33">
        <v>0</v>
      </c>
      <c r="W2172" s="33">
        <v>0</v>
      </c>
      <c r="X2172" s="33">
        <f t="shared" si="404"/>
        <v>3135650</v>
      </c>
      <c r="Y2172" s="33">
        <f t="shared" si="405"/>
        <v>637.2259085715483</v>
      </c>
      <c r="Z2172" s="33">
        <f t="shared" si="406"/>
        <v>3039472</v>
      </c>
      <c r="AA2172" s="34">
        <f t="shared" si="407"/>
        <v>4.3827615096619561E-06</v>
      </c>
      <c r="AB2172" s="33" t="s">
        <v>631</v>
      </c>
      <c r="AC2172" s="35">
        <v>44896</v>
      </c>
      <c r="AD2172" s="33">
        <v>75</v>
      </c>
      <c r="AE2172" s="36">
        <f t="shared" si="397"/>
        <v>44971</v>
      </c>
    </row>
    <row r="2173" spans="2:31" ht="14.5" hidden="1">
      <c r="B2173" s="29" t="s">
        <v>1018</v>
      </c>
      <c r="C2173" s="30" t="str">
        <f t="shared" si="398"/>
        <v>(Proveedores estratégicos)</v>
      </c>
      <c r="D2173" s="30">
        <v>4</v>
      </c>
      <c r="E2173" s="30" t="s">
        <v>5137</v>
      </c>
      <c r="F2173" s="30" t="s">
        <v>5138</v>
      </c>
      <c r="G2173" s="30" t="s">
        <v>4780</v>
      </c>
      <c r="H2173" s="31" t="s">
        <v>2270</v>
      </c>
      <c r="I2173" s="31" t="s">
        <v>48</v>
      </c>
      <c r="J2173" s="32">
        <v>2895638</v>
      </c>
      <c r="K2173" s="33">
        <f t="shared" si="399"/>
        <v>587.43063199052381</v>
      </c>
      <c r="L2173" s="33">
        <v>2801956</v>
      </c>
      <c r="M2173" s="33">
        <v>0</v>
      </c>
      <c r="N2173" s="33">
        <v>0</v>
      </c>
      <c r="O2173" s="33">
        <v>0</v>
      </c>
      <c r="P2173" s="33">
        <f t="shared" si="400"/>
        <v>2895638</v>
      </c>
      <c r="Q2173" s="33">
        <f t="shared" si="401"/>
        <v>587.43063199052381</v>
      </c>
      <c r="R2173" s="33">
        <f t="shared" si="402"/>
        <v>2801956</v>
      </c>
      <c r="S2173" s="33"/>
      <c r="T2173" s="30" t="str">
        <f t="shared" si="403"/>
        <v>COP</v>
      </c>
      <c r="U2173" s="33">
        <v>0</v>
      </c>
      <c r="V2173" s="33">
        <v>0</v>
      </c>
      <c r="W2173" s="33">
        <v>0</v>
      </c>
      <c r="X2173" s="33">
        <f t="shared" si="404"/>
        <v>2895638</v>
      </c>
      <c r="Y2173" s="33">
        <f t="shared" si="405"/>
        <v>587.43063199052381</v>
      </c>
      <c r="Z2173" s="33">
        <f t="shared" si="406"/>
        <v>2801956</v>
      </c>
      <c r="AA2173" s="34">
        <f t="shared" si="407"/>
        <v>4.0402757151789444E-06</v>
      </c>
      <c r="AB2173" s="33" t="s">
        <v>631</v>
      </c>
      <c r="AC2173" s="35">
        <v>44896</v>
      </c>
      <c r="AD2173" s="33">
        <v>75</v>
      </c>
      <c r="AE2173" s="36">
        <f t="shared" si="397"/>
        <v>44971</v>
      </c>
    </row>
    <row r="2174" spans="2:31" ht="14.5" hidden="1">
      <c r="B2174" s="29" t="s">
        <v>1018</v>
      </c>
      <c r="C2174" s="30" t="str">
        <f t="shared" si="398"/>
        <v>(Proveedores estratégicos)</v>
      </c>
      <c r="D2174" s="30">
        <v>4</v>
      </c>
      <c r="E2174" s="30" t="s">
        <v>5137</v>
      </c>
      <c r="F2174" s="30" t="s">
        <v>5138</v>
      </c>
      <c r="G2174" s="30" t="s">
        <v>4780</v>
      </c>
      <c r="H2174" s="31" t="s">
        <v>2271</v>
      </c>
      <c r="I2174" s="31" t="s">
        <v>48</v>
      </c>
      <c r="J2174" s="32">
        <v>68552631</v>
      </c>
      <c r="K2174" s="33">
        <f t="shared" si="399"/>
        <v>14027.867752654694</v>
      </c>
      <c r="L2174" s="33">
        <v>66910825</v>
      </c>
      <c r="M2174" s="33">
        <v>0</v>
      </c>
      <c r="N2174" s="33">
        <v>0</v>
      </c>
      <c r="O2174" s="33">
        <v>0</v>
      </c>
      <c r="P2174" s="33">
        <f t="shared" si="400"/>
        <v>68552631</v>
      </c>
      <c r="Q2174" s="33">
        <f t="shared" si="401"/>
        <v>14027.867752654694</v>
      </c>
      <c r="R2174" s="33">
        <f t="shared" si="402"/>
        <v>66910825</v>
      </c>
      <c r="S2174" s="33"/>
      <c r="T2174" s="30" t="str">
        <f t="shared" si="403"/>
        <v>COP</v>
      </c>
      <c r="U2174" s="33">
        <v>0</v>
      </c>
      <c r="V2174" s="33">
        <v>0</v>
      </c>
      <c r="W2174" s="33">
        <v>0</v>
      </c>
      <c r="X2174" s="33">
        <f t="shared" si="404"/>
        <v>68552631</v>
      </c>
      <c r="Y2174" s="33">
        <f t="shared" si="405"/>
        <v>14027.867752654694</v>
      </c>
      <c r="Z2174" s="33">
        <f t="shared" si="406"/>
        <v>66910825</v>
      </c>
      <c r="AA2174" s="34">
        <f t="shared" si="407"/>
        <v>9.6481950940731473E-05</v>
      </c>
      <c r="AB2174" s="33" t="s">
        <v>631</v>
      </c>
      <c r="AC2174" s="35">
        <v>44896</v>
      </c>
      <c r="AD2174" s="33">
        <v>75</v>
      </c>
      <c r="AE2174" s="36">
        <f t="shared" si="397"/>
        <v>44971</v>
      </c>
    </row>
    <row r="2175" spans="2:31" ht="14.5" hidden="1">
      <c r="B2175" s="29" t="s">
        <v>1018</v>
      </c>
      <c r="C2175" s="30" t="str">
        <f t="shared" si="398"/>
        <v>(Proveedores estratégicos)</v>
      </c>
      <c r="D2175" s="30">
        <v>4</v>
      </c>
      <c r="E2175" s="30" t="s">
        <v>5137</v>
      </c>
      <c r="F2175" s="30" t="s">
        <v>5138</v>
      </c>
      <c r="G2175" s="30" t="s">
        <v>4780</v>
      </c>
      <c r="H2175" s="31" t="s">
        <v>2272</v>
      </c>
      <c r="I2175" s="31" t="s">
        <v>48</v>
      </c>
      <c r="J2175" s="32">
        <v>303582485</v>
      </c>
      <c r="K2175" s="33">
        <f t="shared" si="399"/>
        <v>61693.957042674294</v>
      </c>
      <c r="L2175" s="33">
        <v>294270921</v>
      </c>
      <c r="M2175" s="33">
        <v>0</v>
      </c>
      <c r="N2175" s="33">
        <v>0</v>
      </c>
      <c r="O2175" s="33">
        <v>0</v>
      </c>
      <c r="P2175" s="33">
        <f t="shared" si="400"/>
        <v>303582485</v>
      </c>
      <c r="Q2175" s="33">
        <f t="shared" si="401"/>
        <v>61693.957042674294</v>
      </c>
      <c r="R2175" s="33">
        <f t="shared" si="402"/>
        <v>294270921</v>
      </c>
      <c r="S2175" s="33"/>
      <c r="T2175" s="30" t="str">
        <f t="shared" si="403"/>
        <v>COP</v>
      </c>
      <c r="U2175" s="33">
        <v>0</v>
      </c>
      <c r="V2175" s="33">
        <v>0</v>
      </c>
      <c r="W2175" s="33">
        <v>0</v>
      </c>
      <c r="X2175" s="33">
        <f t="shared" si="404"/>
        <v>303582485</v>
      </c>
      <c r="Y2175" s="33">
        <f t="shared" si="405"/>
        <v>61693.957042674294</v>
      </c>
      <c r="Z2175" s="33">
        <f t="shared" si="406"/>
        <v>294270921</v>
      </c>
      <c r="AA2175" s="34">
        <f t="shared" si="407"/>
        <v>0.00042432345682788796</v>
      </c>
      <c r="AB2175" s="33" t="s">
        <v>631</v>
      </c>
      <c r="AC2175" s="35">
        <v>44896</v>
      </c>
      <c r="AD2175" s="33">
        <v>75</v>
      </c>
      <c r="AE2175" s="36">
        <f t="shared" si="397"/>
        <v>44971</v>
      </c>
    </row>
    <row r="2176" spans="2:31" ht="14.5" hidden="1">
      <c r="B2176" s="29" t="s">
        <v>1018</v>
      </c>
      <c r="C2176" s="30" t="str">
        <f t="shared" si="398"/>
        <v>(Proveedores estratégicos)</v>
      </c>
      <c r="D2176" s="30">
        <v>4</v>
      </c>
      <c r="E2176" s="30" t="s">
        <v>5137</v>
      </c>
      <c r="F2176" s="30" t="s">
        <v>5138</v>
      </c>
      <c r="G2176" s="30" t="s">
        <v>4780</v>
      </c>
      <c r="H2176" s="31" t="s">
        <v>2273</v>
      </c>
      <c r="I2176" s="31" t="s">
        <v>48</v>
      </c>
      <c r="J2176" s="32">
        <v>3620394</v>
      </c>
      <c r="K2176" s="33">
        <f t="shared" si="399"/>
        <v>735.73571495958981</v>
      </c>
      <c r="L2176" s="33">
        <v>3509349</v>
      </c>
      <c r="M2176" s="33">
        <v>0</v>
      </c>
      <c r="N2176" s="33">
        <v>0</v>
      </c>
      <c r="O2176" s="33">
        <v>0</v>
      </c>
      <c r="P2176" s="33">
        <f t="shared" si="400"/>
        <v>3620394</v>
      </c>
      <c r="Q2176" s="33">
        <f t="shared" si="401"/>
        <v>735.73571495958981</v>
      </c>
      <c r="R2176" s="33">
        <f t="shared" si="402"/>
        <v>3509349</v>
      </c>
      <c r="S2176" s="33"/>
      <c r="T2176" s="30" t="str">
        <f t="shared" si="403"/>
        <v>COP</v>
      </c>
      <c r="U2176" s="33">
        <v>0</v>
      </c>
      <c r="V2176" s="33">
        <v>0</v>
      </c>
      <c r="W2176" s="33">
        <v>0</v>
      </c>
      <c r="X2176" s="33">
        <f t="shared" si="404"/>
        <v>3620394</v>
      </c>
      <c r="Y2176" s="33">
        <f t="shared" si="405"/>
        <v>735.73571495958981</v>
      </c>
      <c r="Z2176" s="33">
        <f t="shared" si="406"/>
        <v>3509349</v>
      </c>
      <c r="AA2176" s="34">
        <f t="shared" si="407"/>
        <v>5.0602998550967655E-06</v>
      </c>
      <c r="AB2176" s="33" t="s">
        <v>631</v>
      </c>
      <c r="AC2176" s="35">
        <v>44896</v>
      </c>
      <c r="AD2176" s="33">
        <v>75</v>
      </c>
      <c r="AE2176" s="36">
        <f t="shared" si="397"/>
        <v>44971</v>
      </c>
    </row>
    <row r="2177" spans="2:31" ht="14.5" hidden="1">
      <c r="B2177" s="29" t="s">
        <v>1018</v>
      </c>
      <c r="C2177" s="30" t="str">
        <f t="shared" si="398"/>
        <v>(Proveedores estratégicos)</v>
      </c>
      <c r="D2177" s="30">
        <v>4</v>
      </c>
      <c r="E2177" s="30" t="s">
        <v>5137</v>
      </c>
      <c r="F2177" s="30" t="s">
        <v>5138</v>
      </c>
      <c r="G2177" s="30" t="s">
        <v>4780</v>
      </c>
      <c r="H2177" s="31" t="s">
        <v>2274</v>
      </c>
      <c r="I2177" s="31" t="s">
        <v>48</v>
      </c>
      <c r="J2177" s="32">
        <v>83848228</v>
      </c>
      <c r="K2177" s="33">
        <f t="shared" si="399"/>
        <v>17039.616130486284</v>
      </c>
      <c r="L2177" s="33">
        <v>81276413</v>
      </c>
      <c r="M2177" s="33">
        <v>0</v>
      </c>
      <c r="N2177" s="33">
        <v>0</v>
      </c>
      <c r="O2177" s="33">
        <v>0</v>
      </c>
      <c r="P2177" s="33">
        <f t="shared" si="400"/>
        <v>83848228</v>
      </c>
      <c r="Q2177" s="33">
        <f t="shared" si="401"/>
        <v>17039.616130486284</v>
      </c>
      <c r="R2177" s="33">
        <f t="shared" si="402"/>
        <v>81276413</v>
      </c>
      <c r="S2177" s="33"/>
      <c r="T2177" s="30" t="str">
        <f t="shared" si="403"/>
        <v>COP</v>
      </c>
      <c r="U2177" s="33">
        <v>0</v>
      </c>
      <c r="V2177" s="33">
        <v>0</v>
      </c>
      <c r="W2177" s="33">
        <v>0</v>
      </c>
      <c r="X2177" s="33">
        <f t="shared" si="404"/>
        <v>83848228</v>
      </c>
      <c r="Y2177" s="33">
        <f t="shared" si="405"/>
        <v>17039.616130486284</v>
      </c>
      <c r="Z2177" s="33">
        <f t="shared" si="406"/>
        <v>81276413</v>
      </c>
      <c r="AA2177" s="34">
        <f t="shared" si="407"/>
        <v>0.00011719638626043887</v>
      </c>
      <c r="AB2177" s="33" t="s">
        <v>631</v>
      </c>
      <c r="AC2177" s="35">
        <v>44896</v>
      </c>
      <c r="AD2177" s="33">
        <v>75</v>
      </c>
      <c r="AE2177" s="36">
        <f t="shared" si="397"/>
        <v>44971</v>
      </c>
    </row>
    <row r="2178" spans="2:31" ht="14.5" hidden="1">
      <c r="B2178" s="29" t="s">
        <v>1018</v>
      </c>
      <c r="C2178" s="30" t="str">
        <f t="shared" si="398"/>
        <v>(Proveedores estratégicos)</v>
      </c>
      <c r="D2178" s="30">
        <v>4</v>
      </c>
      <c r="E2178" s="30" t="s">
        <v>5137</v>
      </c>
      <c r="F2178" s="30" t="s">
        <v>5138</v>
      </c>
      <c r="G2178" s="30" t="s">
        <v>4780</v>
      </c>
      <c r="H2178" s="31" t="s">
        <v>2275</v>
      </c>
      <c r="I2178" s="31" t="s">
        <v>48</v>
      </c>
      <c r="J2178" s="32">
        <v>160650</v>
      </c>
      <c r="K2178" s="33">
        <f t="shared" si="399"/>
        <v>33.680304412088425</v>
      </c>
      <c r="L2178" s="33">
        <v>160650</v>
      </c>
      <c r="M2178" s="33">
        <v>0</v>
      </c>
      <c r="N2178" s="33">
        <v>0</v>
      </c>
      <c r="O2178" s="33">
        <v>0</v>
      </c>
      <c r="P2178" s="33">
        <f t="shared" si="400"/>
        <v>160650</v>
      </c>
      <c r="Q2178" s="33">
        <f t="shared" si="401"/>
        <v>33.680304412088425</v>
      </c>
      <c r="R2178" s="33">
        <f t="shared" si="402"/>
        <v>160650</v>
      </c>
      <c r="S2178" s="33"/>
      <c r="T2178" s="30" t="str">
        <f t="shared" si="403"/>
        <v>COP</v>
      </c>
      <c r="U2178" s="33">
        <v>0</v>
      </c>
      <c r="V2178" s="33">
        <v>0</v>
      </c>
      <c r="W2178" s="33">
        <v>0</v>
      </c>
      <c r="X2178" s="33">
        <f t="shared" si="404"/>
        <v>160650</v>
      </c>
      <c r="Y2178" s="33">
        <f t="shared" si="405"/>
        <v>33.680304412088425</v>
      </c>
      <c r="Z2178" s="33">
        <f t="shared" si="406"/>
        <v>160650</v>
      </c>
      <c r="AA2178" s="34">
        <f t="shared" si="407"/>
        <v>2.3164899578847684E-07</v>
      </c>
      <c r="AB2178" s="33" t="s">
        <v>631</v>
      </c>
      <c r="AC2178" s="35">
        <v>44896</v>
      </c>
      <c r="AD2178" s="33">
        <v>75</v>
      </c>
      <c r="AE2178" s="36">
        <f t="shared" si="397"/>
        <v>44971</v>
      </c>
    </row>
    <row r="2179" spans="2:31" ht="14.5" hidden="1">
      <c r="B2179" s="29" t="s">
        <v>1018</v>
      </c>
      <c r="C2179" s="30" t="str">
        <f t="shared" si="398"/>
        <v>(Proveedores estratégicos)</v>
      </c>
      <c r="D2179" s="30">
        <v>4</v>
      </c>
      <c r="E2179" s="30" t="s">
        <v>5137</v>
      </c>
      <c r="F2179" s="30" t="s">
        <v>5138</v>
      </c>
      <c r="G2179" s="30" t="s">
        <v>4780</v>
      </c>
      <c r="H2179" s="31" t="s">
        <v>2276</v>
      </c>
      <c r="I2179" s="31" t="s">
        <v>48</v>
      </c>
      <c r="J2179" s="32">
        <v>150403897</v>
      </c>
      <c r="K2179" s="33">
        <f t="shared" si="399"/>
        <v>30565.04271622797</v>
      </c>
      <c r="L2179" s="33">
        <v>145790669</v>
      </c>
      <c r="M2179" s="33">
        <v>0</v>
      </c>
      <c r="N2179" s="33">
        <v>0</v>
      </c>
      <c r="O2179" s="33">
        <v>0</v>
      </c>
      <c r="P2179" s="33">
        <f t="shared" si="400"/>
        <v>150403897</v>
      </c>
      <c r="Q2179" s="33">
        <f t="shared" si="401"/>
        <v>30565.04271622797</v>
      </c>
      <c r="R2179" s="33">
        <f t="shared" si="402"/>
        <v>145790669</v>
      </c>
      <c r="S2179" s="33"/>
      <c r="T2179" s="30" t="str">
        <f t="shared" si="403"/>
        <v>COP</v>
      </c>
      <c r="U2179" s="33">
        <v>0</v>
      </c>
      <c r="V2179" s="33">
        <v>0</v>
      </c>
      <c r="W2179" s="33">
        <v>0</v>
      </c>
      <c r="X2179" s="33">
        <f t="shared" si="404"/>
        <v>150403897</v>
      </c>
      <c r="Y2179" s="33">
        <f t="shared" si="405"/>
        <v>30565.04271622797</v>
      </c>
      <c r="Z2179" s="33">
        <f t="shared" si="406"/>
        <v>145790669</v>
      </c>
      <c r="AA2179" s="34">
        <f t="shared" si="407"/>
        <v>0.00021022260858499981</v>
      </c>
      <c r="AB2179" s="33" t="s">
        <v>631</v>
      </c>
      <c r="AC2179" s="35">
        <v>44896</v>
      </c>
      <c r="AD2179" s="33">
        <v>75</v>
      </c>
      <c r="AE2179" s="36">
        <f t="shared" si="397"/>
        <v>44971</v>
      </c>
    </row>
    <row r="2180" spans="2:31" ht="14.5" hidden="1">
      <c r="B2180" s="29" t="s">
        <v>1018</v>
      </c>
      <c r="C2180" s="30" t="str">
        <f t="shared" si="398"/>
        <v>(Proveedores estratégicos)</v>
      </c>
      <c r="D2180" s="30">
        <v>4</v>
      </c>
      <c r="E2180" s="30" t="s">
        <v>5137</v>
      </c>
      <c r="F2180" s="30" t="s">
        <v>5138</v>
      </c>
      <c r="G2180" s="30" t="s">
        <v>4780</v>
      </c>
      <c r="H2180" s="31" t="s">
        <v>2277</v>
      </c>
      <c r="I2180" s="31" t="s">
        <v>48</v>
      </c>
      <c r="J2180" s="32">
        <v>126476</v>
      </c>
      <c r="K2180" s="33">
        <f t="shared" si="399"/>
        <v>26.515718523643301</v>
      </c>
      <c r="L2180" s="33">
        <v>126476</v>
      </c>
      <c r="M2180" s="33">
        <v>0</v>
      </c>
      <c r="N2180" s="33">
        <v>0</v>
      </c>
      <c r="O2180" s="33">
        <v>0</v>
      </c>
      <c r="P2180" s="33">
        <f t="shared" si="400"/>
        <v>126476</v>
      </c>
      <c r="Q2180" s="33">
        <f t="shared" si="401"/>
        <v>26.515718523643301</v>
      </c>
      <c r="R2180" s="33">
        <f t="shared" si="402"/>
        <v>126476</v>
      </c>
      <c r="S2180" s="33"/>
      <c r="T2180" s="30" t="str">
        <f t="shared" si="403"/>
        <v>COP</v>
      </c>
      <c r="U2180" s="33">
        <v>0</v>
      </c>
      <c r="V2180" s="33">
        <v>0</v>
      </c>
      <c r="W2180" s="33">
        <v>0</v>
      </c>
      <c r="X2180" s="33">
        <f t="shared" si="404"/>
        <v>126476</v>
      </c>
      <c r="Y2180" s="33">
        <f t="shared" si="405"/>
        <v>26.515718523643301</v>
      </c>
      <c r="Z2180" s="33">
        <f t="shared" si="406"/>
        <v>126476</v>
      </c>
      <c r="AA2180" s="34">
        <f t="shared" si="407"/>
        <v>1.8237185428785183E-07</v>
      </c>
      <c r="AB2180" s="33" t="s">
        <v>631</v>
      </c>
      <c r="AC2180" s="35">
        <v>44896</v>
      </c>
      <c r="AD2180" s="33">
        <v>75</v>
      </c>
      <c r="AE2180" s="36">
        <f t="shared" si="397"/>
        <v>44971</v>
      </c>
    </row>
    <row r="2181" spans="2:31" ht="14.5" hidden="1">
      <c r="B2181" s="29" t="s">
        <v>1018</v>
      </c>
      <c r="C2181" s="30" t="str">
        <f t="shared" si="398"/>
        <v>(Proveedores estratégicos)</v>
      </c>
      <c r="D2181" s="30">
        <v>4</v>
      </c>
      <c r="E2181" s="30" t="s">
        <v>5137</v>
      </c>
      <c r="F2181" s="30" t="s">
        <v>5138</v>
      </c>
      <c r="G2181" s="30" t="s">
        <v>4780</v>
      </c>
      <c r="H2181" s="31" t="s">
        <v>2278</v>
      </c>
      <c r="I2181" s="31" t="s">
        <v>48</v>
      </c>
      <c r="J2181" s="32">
        <v>622819</v>
      </c>
      <c r="K2181" s="33">
        <f t="shared" si="399"/>
        <v>126.34967556631759</v>
      </c>
      <c r="L2181" s="33">
        <v>602669</v>
      </c>
      <c r="M2181" s="33">
        <v>0</v>
      </c>
      <c r="N2181" s="33">
        <v>0</v>
      </c>
      <c r="O2181" s="33">
        <v>0</v>
      </c>
      <c r="P2181" s="33">
        <f t="shared" si="400"/>
        <v>622819</v>
      </c>
      <c r="Q2181" s="33">
        <f t="shared" si="401"/>
        <v>126.34967556631759</v>
      </c>
      <c r="R2181" s="33">
        <f t="shared" si="402"/>
        <v>602669</v>
      </c>
      <c r="S2181" s="33"/>
      <c r="T2181" s="30" t="str">
        <f t="shared" si="403"/>
        <v>COP</v>
      </c>
      <c r="U2181" s="33">
        <v>0</v>
      </c>
      <c r="V2181" s="33">
        <v>0</v>
      </c>
      <c r="W2181" s="33">
        <v>0</v>
      </c>
      <c r="X2181" s="33">
        <f t="shared" si="404"/>
        <v>622819</v>
      </c>
      <c r="Y2181" s="33">
        <f t="shared" si="405"/>
        <v>126.34967556631759</v>
      </c>
      <c r="Z2181" s="33">
        <f t="shared" si="406"/>
        <v>602669</v>
      </c>
      <c r="AA2181" s="34">
        <f t="shared" si="407"/>
        <v>8.6901754524024615E-07</v>
      </c>
      <c r="AB2181" s="33" t="s">
        <v>631</v>
      </c>
      <c r="AC2181" s="35">
        <v>44896</v>
      </c>
      <c r="AD2181" s="33">
        <v>75</v>
      </c>
      <c r="AE2181" s="36">
        <f t="shared" si="397"/>
        <v>44971</v>
      </c>
    </row>
    <row r="2182" spans="2:31" ht="14.5" hidden="1">
      <c r="B2182" s="29" t="s">
        <v>1018</v>
      </c>
      <c r="C2182" s="30" t="str">
        <f t="shared" si="398"/>
        <v>(Proveedores estratégicos)</v>
      </c>
      <c r="D2182" s="30">
        <v>4</v>
      </c>
      <c r="E2182" s="30" t="s">
        <v>5137</v>
      </c>
      <c r="F2182" s="30" t="s">
        <v>5138</v>
      </c>
      <c r="G2182" s="30" t="s">
        <v>4780</v>
      </c>
      <c r="H2182" s="31" t="s">
        <v>2279</v>
      </c>
      <c r="I2182" s="31" t="s">
        <v>48</v>
      </c>
      <c r="J2182" s="32">
        <v>1614453</v>
      </c>
      <c r="K2182" s="33">
        <f t="shared" si="399"/>
        <v>330.36405756994452</v>
      </c>
      <c r="L2182" s="33">
        <v>1575787</v>
      </c>
      <c r="M2182" s="33">
        <v>0</v>
      </c>
      <c r="N2182" s="33">
        <v>0</v>
      </c>
      <c r="O2182" s="33">
        <v>0</v>
      </c>
      <c r="P2182" s="33">
        <f t="shared" si="400"/>
        <v>1614453</v>
      </c>
      <c r="Q2182" s="33">
        <f t="shared" si="401"/>
        <v>330.36405756994452</v>
      </c>
      <c r="R2182" s="33">
        <f t="shared" si="402"/>
        <v>1575787</v>
      </c>
      <c r="S2182" s="33"/>
      <c r="T2182" s="30" t="str">
        <f t="shared" si="403"/>
        <v>COP</v>
      </c>
      <c r="U2182" s="33">
        <v>0</v>
      </c>
      <c r="V2182" s="33">
        <v>0</v>
      </c>
      <c r="W2182" s="33">
        <v>0</v>
      </c>
      <c r="X2182" s="33">
        <f t="shared" si="404"/>
        <v>1614453</v>
      </c>
      <c r="Y2182" s="33">
        <f t="shared" si="405"/>
        <v>330.36405756994452</v>
      </c>
      <c r="Z2182" s="33">
        <f t="shared" si="406"/>
        <v>1575787</v>
      </c>
      <c r="AA2182" s="34">
        <f t="shared" si="407"/>
        <v>2.272203399480464E-06</v>
      </c>
      <c r="AB2182" s="33" t="s">
        <v>631</v>
      </c>
      <c r="AC2182" s="35">
        <v>44896</v>
      </c>
      <c r="AD2182" s="33">
        <v>75</v>
      </c>
      <c r="AE2182" s="36">
        <f t="shared" si="397"/>
        <v>44971</v>
      </c>
    </row>
    <row r="2183" spans="2:31" ht="14.5" hidden="1">
      <c r="B2183" s="29" t="s">
        <v>1018</v>
      </c>
      <c r="C2183" s="30" t="str">
        <f t="shared" si="398"/>
        <v>(Proveedores estratégicos)</v>
      </c>
      <c r="D2183" s="30">
        <v>4</v>
      </c>
      <c r="E2183" s="30" t="s">
        <v>5137</v>
      </c>
      <c r="F2183" s="30" t="s">
        <v>5138</v>
      </c>
      <c r="G2183" s="30" t="s">
        <v>4780</v>
      </c>
      <c r="H2183" s="31" t="s">
        <v>2280</v>
      </c>
      <c r="I2183" s="31" t="s">
        <v>48</v>
      </c>
      <c r="J2183" s="32">
        <v>9369601</v>
      </c>
      <c r="K2183" s="33">
        <f t="shared" si="399"/>
        <v>1900.7866075453105</v>
      </c>
      <c r="L2183" s="33">
        <v>9066467</v>
      </c>
      <c r="M2183" s="33">
        <v>0</v>
      </c>
      <c r="N2183" s="33">
        <v>0</v>
      </c>
      <c r="O2183" s="33">
        <v>0</v>
      </c>
      <c r="P2183" s="33">
        <f t="shared" si="400"/>
        <v>9369601</v>
      </c>
      <c r="Q2183" s="33">
        <f t="shared" si="401"/>
        <v>1900.7866075453105</v>
      </c>
      <c r="R2183" s="33">
        <f t="shared" si="402"/>
        <v>9066467</v>
      </c>
      <c r="S2183" s="33"/>
      <c r="T2183" s="30" t="str">
        <f t="shared" si="403"/>
        <v>COP</v>
      </c>
      <c r="U2183" s="33">
        <v>0</v>
      </c>
      <c r="V2183" s="33">
        <v>0</v>
      </c>
      <c r="W2183" s="33">
        <v>0</v>
      </c>
      <c r="X2183" s="33">
        <f t="shared" si="404"/>
        <v>9369601</v>
      </c>
      <c r="Y2183" s="33">
        <f t="shared" si="405"/>
        <v>1900.7866075453105</v>
      </c>
      <c r="Z2183" s="33">
        <f t="shared" si="406"/>
        <v>9066467</v>
      </c>
      <c r="AA2183" s="34">
        <f t="shared" si="407"/>
        <v>1.3073376756298563E-05</v>
      </c>
      <c r="AB2183" s="33" t="s">
        <v>631</v>
      </c>
      <c r="AC2183" s="35">
        <v>44896</v>
      </c>
      <c r="AD2183" s="33">
        <v>75</v>
      </c>
      <c r="AE2183" s="36">
        <f t="shared" si="397"/>
        <v>44971</v>
      </c>
    </row>
    <row r="2184" spans="2:31" ht="14.5" hidden="1">
      <c r="B2184" s="29" t="s">
        <v>1018</v>
      </c>
      <c r="C2184" s="30" t="str">
        <f t="shared" si="398"/>
        <v>(Proveedores estratégicos)</v>
      </c>
      <c r="D2184" s="30">
        <v>4</v>
      </c>
      <c r="E2184" s="30" t="s">
        <v>5137</v>
      </c>
      <c r="F2184" s="30" t="s">
        <v>5138</v>
      </c>
      <c r="G2184" s="30" t="s">
        <v>4780</v>
      </c>
      <c r="H2184" s="31" t="s">
        <v>2281</v>
      </c>
      <c r="I2184" s="31" t="s">
        <v>48</v>
      </c>
      <c r="J2184" s="32">
        <v>184450</v>
      </c>
      <c r="K2184" s="33">
        <f t="shared" si="399"/>
        <v>37.743744562197968</v>
      </c>
      <c r="L2184" s="33">
        <v>180032</v>
      </c>
      <c r="M2184" s="33">
        <v>0</v>
      </c>
      <c r="N2184" s="33">
        <v>0</v>
      </c>
      <c r="O2184" s="33">
        <v>0</v>
      </c>
      <c r="P2184" s="33">
        <f t="shared" si="400"/>
        <v>184450</v>
      </c>
      <c r="Q2184" s="33">
        <f t="shared" si="401"/>
        <v>37.743744562197968</v>
      </c>
      <c r="R2184" s="33">
        <f t="shared" si="402"/>
        <v>180032</v>
      </c>
      <c r="S2184" s="33"/>
      <c r="T2184" s="30" t="str">
        <f t="shared" si="403"/>
        <v>COP</v>
      </c>
      <c r="U2184" s="33">
        <v>0</v>
      </c>
      <c r="V2184" s="33">
        <v>0</v>
      </c>
      <c r="W2184" s="33">
        <v>0</v>
      </c>
      <c r="X2184" s="33">
        <f t="shared" si="404"/>
        <v>184450</v>
      </c>
      <c r="Y2184" s="33">
        <f t="shared" si="405"/>
        <v>37.743744562197968</v>
      </c>
      <c r="Z2184" s="33">
        <f t="shared" si="406"/>
        <v>180032</v>
      </c>
      <c r="AA2184" s="34">
        <f t="shared" si="407"/>
        <v>2.5959683790719615E-07</v>
      </c>
      <c r="AB2184" s="33" t="s">
        <v>631</v>
      </c>
      <c r="AC2184" s="35">
        <v>44896</v>
      </c>
      <c r="AD2184" s="33">
        <v>75</v>
      </c>
      <c r="AE2184" s="36">
        <f t="shared" si="397"/>
        <v>44971</v>
      </c>
    </row>
    <row r="2185" spans="2:31" ht="14.5" hidden="1">
      <c r="B2185" s="29" t="s">
        <v>1018</v>
      </c>
      <c r="C2185" s="30" t="str">
        <f t="shared" si="398"/>
        <v>(Proveedores estratégicos)</v>
      </c>
      <c r="D2185" s="30">
        <v>4</v>
      </c>
      <c r="E2185" s="30" t="s">
        <v>5137</v>
      </c>
      <c r="F2185" s="30" t="s">
        <v>5138</v>
      </c>
      <c r="G2185" s="30" t="s">
        <v>4780</v>
      </c>
      <c r="H2185" s="31" t="s">
        <v>2282</v>
      </c>
      <c r="I2185" s="31" t="s">
        <v>48</v>
      </c>
      <c r="J2185" s="32">
        <v>31441216</v>
      </c>
      <c r="K2185" s="33">
        <f t="shared" si="399"/>
        <v>6378.3976435317663</v>
      </c>
      <c r="L2185" s="33">
        <v>30424000</v>
      </c>
      <c r="M2185" s="33">
        <v>0</v>
      </c>
      <c r="N2185" s="33">
        <v>0</v>
      </c>
      <c r="O2185" s="33">
        <v>0</v>
      </c>
      <c r="P2185" s="33">
        <f t="shared" si="400"/>
        <v>31441216</v>
      </c>
      <c r="Q2185" s="33">
        <f t="shared" si="401"/>
        <v>6378.3976435317663</v>
      </c>
      <c r="R2185" s="33">
        <f t="shared" si="402"/>
        <v>30424000</v>
      </c>
      <c r="S2185" s="33"/>
      <c r="T2185" s="30" t="str">
        <f t="shared" si="403"/>
        <v>COP</v>
      </c>
      <c r="U2185" s="33">
        <v>0</v>
      </c>
      <c r="V2185" s="33">
        <v>0</v>
      </c>
      <c r="W2185" s="33">
        <v>0</v>
      </c>
      <c r="X2185" s="33">
        <f t="shared" si="404"/>
        <v>31441216</v>
      </c>
      <c r="Y2185" s="33">
        <f t="shared" si="405"/>
        <v>6378.3976435317663</v>
      </c>
      <c r="Z2185" s="33">
        <f t="shared" si="406"/>
        <v>30424000</v>
      </c>
      <c r="AA2185" s="34">
        <f t="shared" si="407"/>
        <v>4.386983534309754E-05</v>
      </c>
      <c r="AB2185" s="33" t="s">
        <v>631</v>
      </c>
      <c r="AC2185" s="35">
        <v>44896</v>
      </c>
      <c r="AD2185" s="33">
        <v>75</v>
      </c>
      <c r="AE2185" s="36">
        <f t="shared" si="397"/>
        <v>44971</v>
      </c>
    </row>
    <row r="2186" spans="2:31" ht="14.5" hidden="1">
      <c r="B2186" s="29" t="s">
        <v>1018</v>
      </c>
      <c r="C2186" s="30" t="str">
        <f t="shared" si="398"/>
        <v>(Proveedores estratégicos)</v>
      </c>
      <c r="D2186" s="30">
        <v>4</v>
      </c>
      <c r="E2186" s="30" t="s">
        <v>5137</v>
      </c>
      <c r="F2186" s="30" t="s">
        <v>5138</v>
      </c>
      <c r="G2186" s="30" t="s">
        <v>4780</v>
      </c>
      <c r="H2186" s="31" t="s">
        <v>2283</v>
      </c>
      <c r="I2186" s="31" t="s">
        <v>48</v>
      </c>
      <c r="J2186" s="32">
        <v>292793076</v>
      </c>
      <c r="K2186" s="33">
        <f t="shared" si="399"/>
        <v>59501.336100715947</v>
      </c>
      <c r="L2186" s="33">
        <v>283812448</v>
      </c>
      <c r="M2186" s="33">
        <v>0</v>
      </c>
      <c r="N2186" s="33">
        <v>0</v>
      </c>
      <c r="O2186" s="33">
        <v>0</v>
      </c>
      <c r="P2186" s="33">
        <f t="shared" si="400"/>
        <v>292793076</v>
      </c>
      <c r="Q2186" s="33">
        <f t="shared" si="401"/>
        <v>59501.336100715947</v>
      </c>
      <c r="R2186" s="33">
        <f t="shared" si="402"/>
        <v>283812448</v>
      </c>
      <c r="S2186" s="33"/>
      <c r="T2186" s="30" t="str">
        <f t="shared" si="403"/>
        <v>COP</v>
      </c>
      <c r="U2186" s="33">
        <v>0</v>
      </c>
      <c r="V2186" s="33">
        <v>0</v>
      </c>
      <c r="W2186" s="33">
        <v>0</v>
      </c>
      <c r="X2186" s="33">
        <f t="shared" si="404"/>
        <v>292793076</v>
      </c>
      <c r="Y2186" s="33">
        <f t="shared" si="405"/>
        <v>59501.336100715947</v>
      </c>
      <c r="Z2186" s="33">
        <f t="shared" si="406"/>
        <v>283812448</v>
      </c>
      <c r="AA2186" s="34">
        <f t="shared" si="407"/>
        <v>0.00040924287937422533</v>
      </c>
      <c r="AB2186" s="33" t="s">
        <v>631</v>
      </c>
      <c r="AC2186" s="35">
        <v>44896</v>
      </c>
      <c r="AD2186" s="33">
        <v>75</v>
      </c>
      <c r="AE2186" s="36">
        <f t="shared" si="397"/>
        <v>44971</v>
      </c>
    </row>
    <row r="2187" spans="2:31" ht="14.5" hidden="1">
      <c r="B2187" s="29" t="s">
        <v>1018</v>
      </c>
      <c r="C2187" s="30" t="str">
        <f t="shared" si="398"/>
        <v>(Proveedores estratégicos)</v>
      </c>
      <c r="D2187" s="30">
        <v>4</v>
      </c>
      <c r="E2187" s="30" t="s">
        <v>5137</v>
      </c>
      <c r="F2187" s="30" t="s">
        <v>5138</v>
      </c>
      <c r="G2187" s="30" t="s">
        <v>4780</v>
      </c>
      <c r="H2187" s="31" t="s">
        <v>2284</v>
      </c>
      <c r="I2187" s="31" t="s">
        <v>48</v>
      </c>
      <c r="J2187" s="32">
        <v>4808548</v>
      </c>
      <c r="K2187" s="33">
        <f t="shared" si="399"/>
        <v>977.19194523936801</v>
      </c>
      <c r="L2187" s="33">
        <v>4661059</v>
      </c>
      <c r="M2187" s="33">
        <v>0</v>
      </c>
      <c r="N2187" s="33">
        <v>0</v>
      </c>
      <c r="O2187" s="33">
        <v>0</v>
      </c>
      <c r="P2187" s="33">
        <f t="shared" si="400"/>
        <v>4808548</v>
      </c>
      <c r="Q2187" s="33">
        <f t="shared" si="401"/>
        <v>977.19194523936801</v>
      </c>
      <c r="R2187" s="33">
        <f t="shared" si="402"/>
        <v>4661059</v>
      </c>
      <c r="S2187" s="33"/>
      <c r="T2187" s="30" t="str">
        <f t="shared" si="403"/>
        <v>COP</v>
      </c>
      <c r="U2187" s="33">
        <v>0</v>
      </c>
      <c r="V2187" s="33">
        <v>0</v>
      </c>
      <c r="W2187" s="33">
        <v>0</v>
      </c>
      <c r="X2187" s="33">
        <f t="shared" si="404"/>
        <v>4808548</v>
      </c>
      <c r="Y2187" s="33">
        <f t="shared" si="405"/>
        <v>977.19194523936801</v>
      </c>
      <c r="Z2187" s="33">
        <f t="shared" si="406"/>
        <v>4661059</v>
      </c>
      <c r="AA2187" s="34">
        <f t="shared" si="407"/>
        <v>6.7210061416796887E-06</v>
      </c>
      <c r="AB2187" s="33" t="s">
        <v>631</v>
      </c>
      <c r="AC2187" s="35">
        <v>44896</v>
      </c>
      <c r="AD2187" s="33">
        <v>75</v>
      </c>
      <c r="AE2187" s="36">
        <f t="shared" si="397"/>
        <v>44971</v>
      </c>
    </row>
    <row r="2188" spans="2:31" ht="14.5" hidden="1">
      <c r="B2188" s="29" t="s">
        <v>1018</v>
      </c>
      <c r="C2188" s="30" t="str">
        <f t="shared" si="398"/>
        <v>(Proveedores estratégicos)</v>
      </c>
      <c r="D2188" s="30">
        <v>4</v>
      </c>
      <c r="E2188" s="30" t="s">
        <v>5137</v>
      </c>
      <c r="F2188" s="30" t="s">
        <v>5138</v>
      </c>
      <c r="G2188" s="30" t="s">
        <v>4780</v>
      </c>
      <c r="H2188" s="31" t="s">
        <v>2285</v>
      </c>
      <c r="I2188" s="31" t="s">
        <v>48</v>
      </c>
      <c r="J2188" s="32">
        <v>354169</v>
      </c>
      <c r="K2188" s="33">
        <f t="shared" si="399"/>
        <v>72.473348218497435</v>
      </c>
      <c r="L2188" s="33">
        <v>345687</v>
      </c>
      <c r="M2188" s="33">
        <v>0</v>
      </c>
      <c r="N2188" s="33">
        <v>0</v>
      </c>
      <c r="O2188" s="33">
        <v>0</v>
      </c>
      <c r="P2188" s="33">
        <f t="shared" si="400"/>
        <v>354169</v>
      </c>
      <c r="Q2188" s="33">
        <f t="shared" si="401"/>
        <v>72.473348218497435</v>
      </c>
      <c r="R2188" s="33">
        <f t="shared" si="402"/>
        <v>345687</v>
      </c>
      <c r="S2188" s="33"/>
      <c r="T2188" s="30" t="str">
        <f t="shared" si="403"/>
        <v>COP</v>
      </c>
      <c r="U2188" s="33">
        <v>0</v>
      </c>
      <c r="V2188" s="33">
        <v>0</v>
      </c>
      <c r="W2188" s="33">
        <v>0</v>
      </c>
      <c r="X2188" s="33">
        <f t="shared" si="404"/>
        <v>354169</v>
      </c>
      <c r="Y2188" s="33">
        <f t="shared" si="405"/>
        <v>72.473348218497435</v>
      </c>
      <c r="Z2188" s="33">
        <f t="shared" si="406"/>
        <v>345687</v>
      </c>
      <c r="AA2188" s="34">
        <f t="shared" si="407"/>
        <v>4.9846278498058629E-07</v>
      </c>
      <c r="AB2188" s="33" t="s">
        <v>631</v>
      </c>
      <c r="AC2188" s="35">
        <v>44896</v>
      </c>
      <c r="AD2188" s="33">
        <v>75</v>
      </c>
      <c r="AE2188" s="36">
        <f t="shared" si="397"/>
        <v>44971</v>
      </c>
    </row>
    <row r="2189" spans="2:31" ht="14.5" hidden="1">
      <c r="B2189" s="29" t="s">
        <v>1018</v>
      </c>
      <c r="C2189" s="30" t="str">
        <f t="shared" si="398"/>
        <v>(Proveedores estratégicos)</v>
      </c>
      <c r="D2189" s="30">
        <v>4</v>
      </c>
      <c r="E2189" s="30" t="s">
        <v>5137</v>
      </c>
      <c r="F2189" s="30" t="s">
        <v>5138</v>
      </c>
      <c r="G2189" s="30" t="s">
        <v>4780</v>
      </c>
      <c r="H2189" s="31" t="s">
        <v>2286</v>
      </c>
      <c r="I2189" s="31" t="s">
        <v>48</v>
      </c>
      <c r="J2189" s="32">
        <v>20842581</v>
      </c>
      <c r="K2189" s="33">
        <f t="shared" si="399"/>
        <v>4264.9999475874502</v>
      </c>
      <c r="L2189" s="33">
        <v>20343410</v>
      </c>
      <c r="M2189" s="33">
        <v>0</v>
      </c>
      <c r="N2189" s="33">
        <v>0</v>
      </c>
      <c r="O2189" s="33">
        <v>0</v>
      </c>
      <c r="P2189" s="33">
        <f t="shared" si="400"/>
        <v>20842581</v>
      </c>
      <c r="Q2189" s="33">
        <f t="shared" si="401"/>
        <v>4264.9999475874502</v>
      </c>
      <c r="R2189" s="33">
        <f t="shared" si="402"/>
        <v>20343410</v>
      </c>
      <c r="S2189" s="33"/>
      <c r="T2189" s="30" t="str">
        <f t="shared" si="403"/>
        <v>COP</v>
      </c>
      <c r="U2189" s="33">
        <v>0</v>
      </c>
      <c r="V2189" s="33">
        <v>0</v>
      </c>
      <c r="W2189" s="33">
        <v>0</v>
      </c>
      <c r="X2189" s="33">
        <f t="shared" si="404"/>
        <v>20842581</v>
      </c>
      <c r="Y2189" s="33">
        <f t="shared" si="405"/>
        <v>4264.9999475874502</v>
      </c>
      <c r="Z2189" s="33">
        <f t="shared" si="406"/>
        <v>20343410</v>
      </c>
      <c r="AA2189" s="34">
        <f t="shared" si="407"/>
        <v>2.9334145642161577E-05</v>
      </c>
      <c r="AB2189" s="33" t="s">
        <v>631</v>
      </c>
      <c r="AC2189" s="35">
        <v>44896</v>
      </c>
      <c r="AD2189" s="33">
        <v>75</v>
      </c>
      <c r="AE2189" s="36">
        <f t="shared" si="397"/>
        <v>44971</v>
      </c>
    </row>
    <row r="2190" spans="2:31" ht="14.5" hidden="1">
      <c r="B2190" s="29" t="s">
        <v>1018</v>
      </c>
      <c r="C2190" s="30" t="str">
        <f t="shared" si="398"/>
        <v>(Proveedores estratégicos)</v>
      </c>
      <c r="D2190" s="30">
        <v>4</v>
      </c>
      <c r="E2190" s="30" t="s">
        <v>5137</v>
      </c>
      <c r="F2190" s="30" t="s">
        <v>5138</v>
      </c>
      <c r="G2190" s="30" t="s">
        <v>4780</v>
      </c>
      <c r="H2190" s="31" t="s">
        <v>2287</v>
      </c>
      <c r="I2190" s="31" t="s">
        <v>48</v>
      </c>
      <c r="J2190" s="32">
        <v>35734470</v>
      </c>
      <c r="K2190" s="33">
        <f t="shared" si="399"/>
        <v>7261.9499564975831</v>
      </c>
      <c r="L2190" s="33">
        <v>34638412</v>
      </c>
      <c r="M2190" s="33">
        <v>0</v>
      </c>
      <c r="N2190" s="33">
        <v>0</v>
      </c>
      <c r="O2190" s="33">
        <v>0</v>
      </c>
      <c r="P2190" s="33">
        <f t="shared" si="400"/>
        <v>35734470</v>
      </c>
      <c r="Q2190" s="33">
        <f t="shared" si="401"/>
        <v>7261.9499564975831</v>
      </c>
      <c r="R2190" s="33">
        <f t="shared" si="402"/>
        <v>34638412</v>
      </c>
      <c r="S2190" s="38"/>
      <c r="T2190" s="30" t="str">
        <f t="shared" si="403"/>
        <v>COP</v>
      </c>
      <c r="U2190" s="33">
        <v>0</v>
      </c>
      <c r="V2190" s="33">
        <v>0</v>
      </c>
      <c r="W2190" s="33">
        <v>0</v>
      </c>
      <c r="X2190" s="33">
        <f t="shared" si="404"/>
        <v>35734470</v>
      </c>
      <c r="Y2190" s="33">
        <f t="shared" si="405"/>
        <v>7261.9499564975831</v>
      </c>
      <c r="Z2190" s="33">
        <f t="shared" si="406"/>
        <v>34638412</v>
      </c>
      <c r="AA2190" s="34">
        <f t="shared" si="407"/>
        <v>4.9946799598552917E-05</v>
      </c>
      <c r="AB2190" s="33" t="s">
        <v>631</v>
      </c>
      <c r="AC2190" s="35">
        <v>44896</v>
      </c>
      <c r="AD2190" s="33">
        <v>75</v>
      </c>
      <c r="AE2190" s="36">
        <f t="shared" si="397"/>
        <v>44971</v>
      </c>
    </row>
    <row r="2191" spans="2:31" ht="14.5" hidden="1">
      <c r="B2191" s="29" t="s">
        <v>1018</v>
      </c>
      <c r="C2191" s="30" t="str">
        <f t="shared" si="398"/>
        <v>(Proveedores estratégicos)</v>
      </c>
      <c r="D2191" s="30">
        <v>4</v>
      </c>
      <c r="E2191" s="30" t="s">
        <v>5137</v>
      </c>
      <c r="F2191" s="30" t="s">
        <v>5138</v>
      </c>
      <c r="G2191" s="30" t="s">
        <v>4780</v>
      </c>
      <c r="H2191" s="31" t="s">
        <v>2288</v>
      </c>
      <c r="I2191" s="31" t="s">
        <v>48</v>
      </c>
      <c r="J2191" s="32">
        <v>105360203</v>
      </c>
      <c r="K2191" s="33">
        <f t="shared" si="399"/>
        <v>21411.274149082255</v>
      </c>
      <c r="L2191" s="33">
        <v>102128566</v>
      </c>
      <c r="M2191" s="33">
        <v>0</v>
      </c>
      <c r="N2191" s="33">
        <v>0</v>
      </c>
      <c r="O2191" s="33">
        <v>0</v>
      </c>
      <c r="P2191" s="33">
        <f t="shared" si="400"/>
        <v>105360203</v>
      </c>
      <c r="Q2191" s="33">
        <f t="shared" si="401"/>
        <v>21411.274149082255</v>
      </c>
      <c r="R2191" s="33">
        <f t="shared" si="402"/>
        <v>102128566</v>
      </c>
      <c r="S2191" s="33"/>
      <c r="T2191" s="30" t="str">
        <f t="shared" si="403"/>
        <v>COP</v>
      </c>
      <c r="U2191" s="33">
        <v>0</v>
      </c>
      <c r="V2191" s="33">
        <v>0</v>
      </c>
      <c r="W2191" s="33">
        <v>0</v>
      </c>
      <c r="X2191" s="33">
        <f t="shared" si="404"/>
        <v>105360203</v>
      </c>
      <c r="Y2191" s="33">
        <f t="shared" si="405"/>
        <v>21411.274149082255</v>
      </c>
      <c r="Z2191" s="33">
        <f t="shared" si="406"/>
        <v>102128566</v>
      </c>
      <c r="AA2191" s="34">
        <f t="shared" si="407"/>
        <v>0.00014726411301100017</v>
      </c>
      <c r="AB2191" s="33" t="s">
        <v>631</v>
      </c>
      <c r="AC2191" s="35">
        <v>44896</v>
      </c>
      <c r="AD2191" s="33">
        <v>75</v>
      </c>
      <c r="AE2191" s="36">
        <f t="shared" si="397"/>
        <v>44971</v>
      </c>
    </row>
    <row r="2192" spans="2:31" ht="14.5" hidden="1">
      <c r="B2192" s="29" t="s">
        <v>1018</v>
      </c>
      <c r="C2192" s="30" t="str">
        <f t="shared" si="398"/>
        <v>(Proveedores estratégicos)</v>
      </c>
      <c r="D2192" s="30">
        <v>4</v>
      </c>
      <c r="E2192" s="30" t="s">
        <v>5137</v>
      </c>
      <c r="F2192" s="30" t="s">
        <v>5138</v>
      </c>
      <c r="G2192" s="30" t="s">
        <v>4780</v>
      </c>
      <c r="H2192" s="31" t="s">
        <v>2289</v>
      </c>
      <c r="I2192" s="31" t="s">
        <v>48</v>
      </c>
      <c r="J2192" s="32">
        <v>39964215</v>
      </c>
      <c r="K2192" s="33">
        <f t="shared" si="399"/>
        <v>8121.5178674381787</v>
      </c>
      <c r="L2192" s="33">
        <v>38738422</v>
      </c>
      <c r="M2192" s="33">
        <v>0</v>
      </c>
      <c r="N2192" s="33">
        <v>0</v>
      </c>
      <c r="O2192" s="33">
        <v>0</v>
      </c>
      <c r="P2192" s="33">
        <f t="shared" si="400"/>
        <v>39964215</v>
      </c>
      <c r="Q2192" s="33">
        <f t="shared" si="401"/>
        <v>8121.5178674381787</v>
      </c>
      <c r="R2192" s="33">
        <f t="shared" si="402"/>
        <v>38738422</v>
      </c>
      <c r="S2192" s="33"/>
      <c r="T2192" s="30" t="str">
        <f t="shared" si="403"/>
        <v>COP</v>
      </c>
      <c r="U2192" s="33">
        <v>0</v>
      </c>
      <c r="V2192" s="33">
        <v>0</v>
      </c>
      <c r="W2192" s="33">
        <v>0</v>
      </c>
      <c r="X2192" s="33">
        <f t="shared" si="404"/>
        <v>39964215</v>
      </c>
      <c r="Y2192" s="33">
        <f t="shared" si="405"/>
        <v>8121.5178674381787</v>
      </c>
      <c r="Z2192" s="33">
        <f t="shared" si="406"/>
        <v>38738422</v>
      </c>
      <c r="AA2192" s="34">
        <f t="shared" si="407"/>
        <v>5.5858802083599367E-05</v>
      </c>
      <c r="AB2192" s="33" t="s">
        <v>631</v>
      </c>
      <c r="AC2192" s="35">
        <v>44896</v>
      </c>
      <c r="AD2192" s="33">
        <v>75</v>
      </c>
      <c r="AE2192" s="36">
        <f t="shared" si="397"/>
        <v>44971</v>
      </c>
    </row>
    <row r="2193" spans="2:31" ht="14.5" hidden="1">
      <c r="B2193" s="29" t="s">
        <v>1018</v>
      </c>
      <c r="C2193" s="30" t="str">
        <f t="shared" si="398"/>
        <v>(Proveedores estratégicos)</v>
      </c>
      <c r="D2193" s="30">
        <v>4</v>
      </c>
      <c r="E2193" s="30" t="s">
        <v>5137</v>
      </c>
      <c r="F2193" s="30" t="s">
        <v>5138</v>
      </c>
      <c r="G2193" s="30" t="s">
        <v>4780</v>
      </c>
      <c r="H2193" s="31" t="s">
        <v>2290</v>
      </c>
      <c r="I2193" s="31" t="s">
        <v>48</v>
      </c>
      <c r="J2193" s="32">
        <v>6569914</v>
      </c>
      <c r="K2193" s="33">
        <f t="shared" si="399"/>
        <v>1335.1365346918665</v>
      </c>
      <c r="L2193" s="33">
        <v>6368401</v>
      </c>
      <c r="M2193" s="33">
        <v>0</v>
      </c>
      <c r="N2193" s="33">
        <v>0</v>
      </c>
      <c r="O2193" s="33">
        <v>0</v>
      </c>
      <c r="P2193" s="33">
        <f t="shared" si="400"/>
        <v>6569914</v>
      </c>
      <c r="Q2193" s="33">
        <f t="shared" si="401"/>
        <v>1335.1365346918665</v>
      </c>
      <c r="R2193" s="33">
        <f t="shared" si="402"/>
        <v>6368401</v>
      </c>
      <c r="S2193" s="33"/>
      <c r="T2193" s="30" t="str">
        <f t="shared" si="403"/>
        <v>COP</v>
      </c>
      <c r="U2193" s="33">
        <v>0</v>
      </c>
      <c r="V2193" s="33">
        <v>0</v>
      </c>
      <c r="W2193" s="33">
        <v>0</v>
      </c>
      <c r="X2193" s="33">
        <f t="shared" si="404"/>
        <v>6569914</v>
      </c>
      <c r="Y2193" s="33">
        <f t="shared" si="405"/>
        <v>1335.1365346918665</v>
      </c>
      <c r="Z2193" s="33">
        <f t="shared" si="406"/>
        <v>6368401</v>
      </c>
      <c r="AA2193" s="34">
        <f t="shared" si="407"/>
        <v>9.1829050509077594E-06</v>
      </c>
      <c r="AB2193" s="33" t="s">
        <v>631</v>
      </c>
      <c r="AC2193" s="35">
        <v>44896</v>
      </c>
      <c r="AD2193" s="33">
        <v>75</v>
      </c>
      <c r="AE2193" s="36">
        <f t="shared" si="397"/>
        <v>44971</v>
      </c>
    </row>
    <row r="2194" spans="2:31" ht="14.5" hidden="1">
      <c r="B2194" s="29" t="s">
        <v>1018</v>
      </c>
      <c r="C2194" s="30" t="str">
        <f t="shared" si="398"/>
        <v>(Proveedores estratégicos)</v>
      </c>
      <c r="D2194" s="30">
        <v>4</v>
      </c>
      <c r="E2194" s="30" t="s">
        <v>5137</v>
      </c>
      <c r="F2194" s="30" t="s">
        <v>5138</v>
      </c>
      <c r="G2194" s="30" t="s">
        <v>4780</v>
      </c>
      <c r="H2194" s="31" t="s">
        <v>2291</v>
      </c>
      <c r="I2194" s="31" t="s">
        <v>48</v>
      </c>
      <c r="J2194" s="32">
        <v>175000</v>
      </c>
      <c r="K2194" s="33">
        <f t="shared" si="399"/>
        <v>36.688784762623563</v>
      </c>
      <c r="L2194" s="33">
        <v>175000</v>
      </c>
      <c r="M2194" s="33">
        <v>0</v>
      </c>
      <c r="N2194" s="33">
        <v>0</v>
      </c>
      <c r="O2194" s="33">
        <v>0</v>
      </c>
      <c r="P2194" s="33">
        <f t="shared" si="400"/>
        <v>175000</v>
      </c>
      <c r="Q2194" s="33">
        <f t="shared" si="401"/>
        <v>36.688784762623563</v>
      </c>
      <c r="R2194" s="33">
        <f t="shared" si="402"/>
        <v>175000</v>
      </c>
      <c r="S2194" s="33"/>
      <c r="T2194" s="30" t="str">
        <f t="shared" si="403"/>
        <v>COP</v>
      </c>
      <c r="U2194" s="33">
        <v>0</v>
      </c>
      <c r="V2194" s="33">
        <v>0</v>
      </c>
      <c r="W2194" s="33">
        <v>0</v>
      </c>
      <c r="X2194" s="33">
        <f t="shared" si="404"/>
        <v>175000</v>
      </c>
      <c r="Y2194" s="33">
        <f t="shared" si="405"/>
        <v>36.688784762623563</v>
      </c>
      <c r="Z2194" s="33">
        <f t="shared" si="406"/>
        <v>175000</v>
      </c>
      <c r="AA2194" s="34">
        <f t="shared" si="407"/>
        <v>2.5234095401794864E-07</v>
      </c>
      <c r="AB2194" s="33" t="s">
        <v>631</v>
      </c>
      <c r="AC2194" s="35">
        <v>44902</v>
      </c>
      <c r="AD2194" s="33">
        <v>75</v>
      </c>
      <c r="AE2194" s="36">
        <f t="shared" si="397"/>
        <v>44977</v>
      </c>
    </row>
    <row r="2195" spans="2:31" ht="14.5" hidden="1">
      <c r="B2195" s="29" t="s">
        <v>1018</v>
      </c>
      <c r="C2195" s="30" t="str">
        <f t="shared" si="398"/>
        <v>(Proveedores estratégicos)</v>
      </c>
      <c r="D2195" s="30">
        <v>4</v>
      </c>
      <c r="E2195" s="30" t="s">
        <v>5137</v>
      </c>
      <c r="F2195" s="30" t="s">
        <v>5138</v>
      </c>
      <c r="G2195" s="30" t="s">
        <v>4780</v>
      </c>
      <c r="H2195" s="31" t="s">
        <v>2292</v>
      </c>
      <c r="I2195" s="31" t="s">
        <v>48</v>
      </c>
      <c r="J2195" s="32">
        <v>25000</v>
      </c>
      <c r="K2195" s="33">
        <f t="shared" si="399"/>
        <v>5.2412549660890804</v>
      </c>
      <c r="L2195" s="33">
        <v>25000</v>
      </c>
      <c r="M2195" s="33">
        <v>0</v>
      </c>
      <c r="N2195" s="33">
        <v>0</v>
      </c>
      <c r="O2195" s="33">
        <v>0</v>
      </c>
      <c r="P2195" s="33">
        <f t="shared" si="400"/>
        <v>25000</v>
      </c>
      <c r="Q2195" s="33">
        <f t="shared" si="401"/>
        <v>5.2412549660890804</v>
      </c>
      <c r="R2195" s="33">
        <f t="shared" si="402"/>
        <v>25000</v>
      </c>
      <c r="S2195" s="33"/>
      <c r="T2195" s="30" t="str">
        <f t="shared" si="403"/>
        <v>COP</v>
      </c>
      <c r="U2195" s="33">
        <v>0</v>
      </c>
      <c r="V2195" s="33">
        <v>0</v>
      </c>
      <c r="W2195" s="33">
        <v>0</v>
      </c>
      <c r="X2195" s="33">
        <f t="shared" si="404"/>
        <v>25000</v>
      </c>
      <c r="Y2195" s="33">
        <f t="shared" si="405"/>
        <v>5.2412549660890804</v>
      </c>
      <c r="Z2195" s="33">
        <f t="shared" si="406"/>
        <v>25000</v>
      </c>
      <c r="AA2195" s="34">
        <f t="shared" si="407"/>
        <v>3.6048707716849803E-08</v>
      </c>
      <c r="AB2195" s="33" t="s">
        <v>631</v>
      </c>
      <c r="AC2195" s="35">
        <v>44904</v>
      </c>
      <c r="AD2195" s="33">
        <v>75</v>
      </c>
      <c r="AE2195" s="36">
        <f t="shared" si="397"/>
        <v>44979</v>
      </c>
    </row>
    <row r="2196" spans="2:31" ht="14.5" hidden="1">
      <c r="B2196" s="29" t="s">
        <v>1018</v>
      </c>
      <c r="C2196" s="30" t="str">
        <f t="shared" si="398"/>
        <v>(Proveedores estratégicos)</v>
      </c>
      <c r="D2196" s="30">
        <v>4</v>
      </c>
      <c r="E2196" s="30" t="s">
        <v>5137</v>
      </c>
      <c r="F2196" s="30" t="s">
        <v>5138</v>
      </c>
      <c r="G2196" s="30" t="s">
        <v>4780</v>
      </c>
      <c r="H2196" s="31" t="s">
        <v>2293</v>
      </c>
      <c r="I2196" s="31" t="s">
        <v>48</v>
      </c>
      <c r="J2196" s="32">
        <v>420200</v>
      </c>
      <c r="K2196" s="33">
        <f t="shared" si="399"/>
        <v>88.095013470025251</v>
      </c>
      <c r="L2196" s="33">
        <v>420200</v>
      </c>
      <c r="M2196" s="33">
        <v>0</v>
      </c>
      <c r="N2196" s="33">
        <v>0</v>
      </c>
      <c r="O2196" s="33">
        <v>0</v>
      </c>
      <c r="P2196" s="33">
        <f t="shared" si="400"/>
        <v>420200</v>
      </c>
      <c r="Q2196" s="33">
        <f t="shared" si="401"/>
        <v>88.095013470025251</v>
      </c>
      <c r="R2196" s="33">
        <f t="shared" si="402"/>
        <v>420200</v>
      </c>
      <c r="S2196" s="33"/>
      <c r="T2196" s="30" t="str">
        <f t="shared" si="403"/>
        <v>COP</v>
      </c>
      <c r="U2196" s="33">
        <v>0</v>
      </c>
      <c r="V2196" s="33">
        <v>0</v>
      </c>
      <c r="W2196" s="33">
        <v>0</v>
      </c>
      <c r="X2196" s="33">
        <f t="shared" si="404"/>
        <v>420200</v>
      </c>
      <c r="Y2196" s="33">
        <f t="shared" si="405"/>
        <v>88.095013470025251</v>
      </c>
      <c r="Z2196" s="33">
        <f t="shared" si="406"/>
        <v>420200</v>
      </c>
      <c r="AA2196" s="34">
        <f t="shared" si="407"/>
        <v>6.0590667930481145E-07</v>
      </c>
      <c r="AB2196" s="33" t="s">
        <v>631</v>
      </c>
      <c r="AC2196" s="35">
        <v>44910</v>
      </c>
      <c r="AD2196" s="33">
        <v>75</v>
      </c>
      <c r="AE2196" s="36">
        <f t="shared" si="397"/>
        <v>44985</v>
      </c>
    </row>
    <row r="2197" spans="2:31" ht="14.5" hidden="1">
      <c r="B2197" s="29" t="s">
        <v>1018</v>
      </c>
      <c r="C2197" s="30" t="str">
        <f t="shared" si="398"/>
        <v>(Proveedores estratégicos)</v>
      </c>
      <c r="D2197" s="30">
        <v>4</v>
      </c>
      <c r="E2197" s="30" t="s">
        <v>5137</v>
      </c>
      <c r="F2197" s="30" t="s">
        <v>5138</v>
      </c>
      <c r="G2197" s="30" t="s">
        <v>4780</v>
      </c>
      <c r="H2197" s="31" t="s">
        <v>2294</v>
      </c>
      <c r="I2197" s="31" t="s">
        <v>48</v>
      </c>
      <c r="J2197" s="32">
        <v>99241280</v>
      </c>
      <c r="K2197" s="33">
        <f t="shared" si="399"/>
        <v>20167.788295229409</v>
      </c>
      <c r="L2197" s="33">
        <v>96197325</v>
      </c>
      <c r="M2197" s="33">
        <v>0</v>
      </c>
      <c r="N2197" s="33">
        <v>0</v>
      </c>
      <c r="O2197" s="33">
        <v>0</v>
      </c>
      <c r="P2197" s="33">
        <f t="shared" si="400"/>
        <v>99241280</v>
      </c>
      <c r="Q2197" s="33">
        <f t="shared" si="401"/>
        <v>20167.788295229409</v>
      </c>
      <c r="R2197" s="33">
        <f t="shared" si="402"/>
        <v>96197325</v>
      </c>
      <c r="S2197" s="33"/>
      <c r="T2197" s="30" t="str">
        <f t="shared" si="403"/>
        <v>COP</v>
      </c>
      <c r="U2197" s="33">
        <v>0</v>
      </c>
      <c r="V2197" s="33">
        <v>0</v>
      </c>
      <c r="W2197" s="33">
        <v>0</v>
      </c>
      <c r="X2197" s="33">
        <f t="shared" si="404"/>
        <v>99241280</v>
      </c>
      <c r="Y2197" s="33">
        <f t="shared" si="405"/>
        <v>20167.788295229409</v>
      </c>
      <c r="Z2197" s="33">
        <f t="shared" si="406"/>
        <v>96197325</v>
      </c>
      <c r="AA2197" s="34">
        <f t="shared" si="407"/>
        <v>0.00013871157008271234</v>
      </c>
      <c r="AB2197" s="33" t="s">
        <v>631</v>
      </c>
      <c r="AC2197" s="35">
        <v>44911</v>
      </c>
      <c r="AD2197" s="33">
        <v>75</v>
      </c>
      <c r="AE2197" s="36">
        <f t="shared" si="397"/>
        <v>44986</v>
      </c>
    </row>
    <row r="2198" spans="2:31" ht="14.5" hidden="1">
      <c r="B2198" s="29" t="s">
        <v>1018</v>
      </c>
      <c r="C2198" s="30" t="str">
        <f t="shared" si="398"/>
        <v>(Proveedores estratégicos)</v>
      </c>
      <c r="D2198" s="30">
        <v>4</v>
      </c>
      <c r="E2198" s="30" t="s">
        <v>5137</v>
      </c>
      <c r="F2198" s="30" t="s">
        <v>5138</v>
      </c>
      <c r="G2198" s="30" t="s">
        <v>4780</v>
      </c>
      <c r="H2198" s="31" t="s">
        <v>2295</v>
      </c>
      <c r="I2198" s="31" t="s">
        <v>48</v>
      </c>
      <c r="J2198" s="32">
        <v>285383291</v>
      </c>
      <c r="K2198" s="33">
        <f t="shared" si="399"/>
        <v>48520.360388691464</v>
      </c>
      <c r="L2198" s="33">
        <v>231434841</v>
      </c>
      <c r="M2198" s="33">
        <v>0</v>
      </c>
      <c r="N2198" s="33">
        <v>0</v>
      </c>
      <c r="O2198" s="33">
        <v>0</v>
      </c>
      <c r="P2198" s="33">
        <f t="shared" si="400"/>
        <v>285383291</v>
      </c>
      <c r="Q2198" s="33">
        <f t="shared" si="401"/>
        <v>48520.360388691464</v>
      </c>
      <c r="R2198" s="33">
        <f t="shared" si="402"/>
        <v>231434841</v>
      </c>
      <c r="S2198" s="33"/>
      <c r="T2198" s="30" t="str">
        <f t="shared" si="403"/>
        <v>COP</v>
      </c>
      <c r="U2198" s="33">
        <v>0</v>
      </c>
      <c r="V2198" s="33">
        <v>0</v>
      </c>
      <c r="W2198" s="33">
        <v>0</v>
      </c>
      <c r="X2198" s="33">
        <f t="shared" si="404"/>
        <v>285383291</v>
      </c>
      <c r="Y2198" s="33">
        <f t="shared" si="405"/>
        <v>48520.360388691464</v>
      </c>
      <c r="Z2198" s="33">
        <f t="shared" si="406"/>
        <v>231434841</v>
      </c>
      <c r="AA2198" s="34">
        <f t="shared" si="407"/>
        <v>0.00033371707754818427</v>
      </c>
      <c r="AB2198" s="33" t="s">
        <v>631</v>
      </c>
      <c r="AC2198" s="35">
        <v>44911</v>
      </c>
      <c r="AD2198" s="33">
        <v>75</v>
      </c>
      <c r="AE2198" s="36">
        <f t="shared" si="397"/>
        <v>44986</v>
      </c>
    </row>
    <row r="2199" spans="2:31" ht="14.5" hidden="1">
      <c r="B2199" s="29" t="s">
        <v>1018</v>
      </c>
      <c r="C2199" s="30" t="str">
        <f t="shared" si="398"/>
        <v>(Proveedores estratégicos)</v>
      </c>
      <c r="D2199" s="30">
        <v>4</v>
      </c>
      <c r="E2199" s="30" t="s">
        <v>5137</v>
      </c>
      <c r="F2199" s="30" t="s">
        <v>5138</v>
      </c>
      <c r="G2199" s="30" t="s">
        <v>4780</v>
      </c>
      <c r="H2199" s="31" t="s">
        <v>2296</v>
      </c>
      <c r="I2199" s="31" t="s">
        <v>48</v>
      </c>
      <c r="J2199" s="32">
        <v>216896615</v>
      </c>
      <c r="K2199" s="33">
        <f t="shared" si="399"/>
        <v>44077.676237198233</v>
      </c>
      <c r="L2199" s="33">
        <v>210243904</v>
      </c>
      <c r="M2199" s="33">
        <v>0</v>
      </c>
      <c r="N2199" s="33">
        <v>0</v>
      </c>
      <c r="O2199" s="33">
        <v>0</v>
      </c>
      <c r="P2199" s="33">
        <f t="shared" si="400"/>
        <v>216896615</v>
      </c>
      <c r="Q2199" s="33">
        <f t="shared" si="401"/>
        <v>44077.676237198233</v>
      </c>
      <c r="R2199" s="33">
        <f t="shared" si="402"/>
        <v>210243904</v>
      </c>
      <c r="S2199" s="33"/>
      <c r="T2199" s="30" t="str">
        <f t="shared" si="403"/>
        <v>COP</v>
      </c>
      <c r="U2199" s="33">
        <v>0</v>
      </c>
      <c r="V2199" s="33">
        <v>0</v>
      </c>
      <c r="W2199" s="33">
        <v>0</v>
      </c>
      <c r="X2199" s="33">
        <f t="shared" si="404"/>
        <v>216896615</v>
      </c>
      <c r="Y2199" s="33">
        <f t="shared" si="405"/>
        <v>44077.676237198233</v>
      </c>
      <c r="Z2199" s="33">
        <f t="shared" si="406"/>
        <v>210243904</v>
      </c>
      <c r="AA2199" s="34">
        <f t="shared" si="407"/>
        <v>0.00030316084178181718</v>
      </c>
      <c r="AB2199" s="33" t="s">
        <v>631</v>
      </c>
      <c r="AC2199" s="35">
        <v>44911</v>
      </c>
      <c r="AD2199" s="33">
        <v>75</v>
      </c>
      <c r="AE2199" s="36">
        <f t="shared" si="397"/>
        <v>44986</v>
      </c>
    </row>
    <row r="2200" spans="2:31" ht="14.5" hidden="1">
      <c r="B2200" s="29" t="s">
        <v>1018</v>
      </c>
      <c r="C2200" s="30" t="str">
        <f t="shared" si="398"/>
        <v>(Proveedores estratégicos)</v>
      </c>
      <c r="D2200" s="30">
        <v>4</v>
      </c>
      <c r="E2200" s="30" t="s">
        <v>5137</v>
      </c>
      <c r="F2200" s="30" t="s">
        <v>5138</v>
      </c>
      <c r="G2200" s="30" t="s">
        <v>4780</v>
      </c>
      <c r="H2200" s="31" t="s">
        <v>2297</v>
      </c>
      <c r="I2200" s="31" t="s">
        <v>48</v>
      </c>
      <c r="J2200" s="32">
        <v>11665386</v>
      </c>
      <c r="K2200" s="33">
        <f t="shared" si="399"/>
        <v>2370.6368124783799</v>
      </c>
      <c r="L2200" s="33">
        <v>11307582</v>
      </c>
      <c r="M2200" s="33">
        <v>0</v>
      </c>
      <c r="N2200" s="33">
        <v>0</v>
      </c>
      <c r="O2200" s="33">
        <v>0</v>
      </c>
      <c r="P2200" s="33">
        <f t="shared" si="400"/>
        <v>11665386</v>
      </c>
      <c r="Q2200" s="33">
        <f t="shared" si="401"/>
        <v>2370.6368124783799</v>
      </c>
      <c r="R2200" s="33">
        <f t="shared" si="402"/>
        <v>11307582</v>
      </c>
      <c r="S2200" s="33"/>
      <c r="T2200" s="30" t="str">
        <f t="shared" si="403"/>
        <v>COP</v>
      </c>
      <c r="U2200" s="33">
        <v>0</v>
      </c>
      <c r="V2200" s="33">
        <v>0</v>
      </c>
      <c r="W2200" s="33">
        <v>0</v>
      </c>
      <c r="X2200" s="33">
        <f t="shared" si="404"/>
        <v>11665386</v>
      </c>
      <c r="Y2200" s="33">
        <f t="shared" si="405"/>
        <v>2370.6368124783799</v>
      </c>
      <c r="Z2200" s="33">
        <f t="shared" si="406"/>
        <v>11307582</v>
      </c>
      <c r="AA2200" s="34">
        <f t="shared" si="407"/>
        <v>1.6304948740092478E-05</v>
      </c>
      <c r="AB2200" s="33" t="s">
        <v>631</v>
      </c>
      <c r="AC2200" s="35">
        <v>44911</v>
      </c>
      <c r="AD2200" s="33">
        <v>75</v>
      </c>
      <c r="AE2200" s="36">
        <f t="shared" si="397"/>
        <v>44986</v>
      </c>
    </row>
    <row r="2201" spans="2:31" ht="14.5" hidden="1">
      <c r="B2201" s="29" t="s">
        <v>1018</v>
      </c>
      <c r="C2201" s="30" t="str">
        <f t="shared" si="398"/>
        <v>(Proveedores estratégicos)</v>
      </c>
      <c r="D2201" s="30">
        <v>4</v>
      </c>
      <c r="E2201" s="30" t="s">
        <v>5137</v>
      </c>
      <c r="F2201" s="30" t="s">
        <v>5138</v>
      </c>
      <c r="G2201" s="30" t="s">
        <v>4780</v>
      </c>
      <c r="H2201" s="31" t="s">
        <v>2298</v>
      </c>
      <c r="I2201" s="31" t="s">
        <v>48</v>
      </c>
      <c r="J2201" s="32">
        <v>1178613</v>
      </c>
      <c r="K2201" s="33">
        <f t="shared" si="399"/>
        <v>241.17844376657544</v>
      </c>
      <c r="L2201" s="33">
        <v>1150385</v>
      </c>
      <c r="M2201" s="33">
        <v>0</v>
      </c>
      <c r="N2201" s="33">
        <v>0</v>
      </c>
      <c r="O2201" s="33">
        <v>0</v>
      </c>
      <c r="P2201" s="33">
        <f t="shared" si="400"/>
        <v>1178613</v>
      </c>
      <c r="Q2201" s="33">
        <f t="shared" si="401"/>
        <v>241.17844376657544</v>
      </c>
      <c r="R2201" s="33">
        <f t="shared" si="402"/>
        <v>1150385</v>
      </c>
      <c r="S2201" s="33"/>
      <c r="T2201" s="30" t="str">
        <f t="shared" si="403"/>
        <v>COP</v>
      </c>
      <c r="U2201" s="33">
        <v>0</v>
      </c>
      <c r="V2201" s="33">
        <v>0</v>
      </c>
      <c r="W2201" s="33">
        <v>0</v>
      </c>
      <c r="X2201" s="33">
        <f t="shared" si="404"/>
        <v>1178613</v>
      </c>
      <c r="Y2201" s="33">
        <f t="shared" si="405"/>
        <v>241.17844376657544</v>
      </c>
      <c r="Z2201" s="33">
        <f t="shared" si="406"/>
        <v>1150385</v>
      </c>
      <c r="AA2201" s="34">
        <f t="shared" si="407"/>
        <v>1.6587957050739304E-06</v>
      </c>
      <c r="AB2201" s="33" t="s">
        <v>631</v>
      </c>
      <c r="AC2201" s="35">
        <v>44911</v>
      </c>
      <c r="AD2201" s="33">
        <v>75</v>
      </c>
      <c r="AE2201" s="36">
        <f t="shared" si="397"/>
        <v>44986</v>
      </c>
    </row>
    <row r="2202" spans="2:31" ht="14.5" hidden="1">
      <c r="B2202" s="29" t="s">
        <v>1018</v>
      </c>
      <c r="C2202" s="30" t="str">
        <f t="shared" si="398"/>
        <v>(Proveedores estratégicos)</v>
      </c>
      <c r="D2202" s="30">
        <v>4</v>
      </c>
      <c r="E2202" s="30" t="s">
        <v>5137</v>
      </c>
      <c r="F2202" s="30" t="s">
        <v>5138</v>
      </c>
      <c r="G2202" s="30" t="s">
        <v>4780</v>
      </c>
      <c r="H2202" s="31" t="s">
        <v>2299</v>
      </c>
      <c r="I2202" s="31" t="s">
        <v>48</v>
      </c>
      <c r="J2202" s="32">
        <v>1004229</v>
      </c>
      <c r="K2202" s="33">
        <f t="shared" si="399"/>
        <v>203.72548402989611</v>
      </c>
      <c r="L2202" s="33">
        <v>971740</v>
      </c>
      <c r="M2202" s="33">
        <v>0</v>
      </c>
      <c r="N2202" s="33">
        <v>0</v>
      </c>
      <c r="O2202" s="33">
        <v>0</v>
      </c>
      <c r="P2202" s="33">
        <f t="shared" si="400"/>
        <v>1004229</v>
      </c>
      <c r="Q2202" s="33">
        <f t="shared" si="401"/>
        <v>203.72548402989611</v>
      </c>
      <c r="R2202" s="33">
        <f t="shared" si="402"/>
        <v>971740</v>
      </c>
      <c r="S2202" s="33"/>
      <c r="T2202" s="30" t="str">
        <f t="shared" si="403"/>
        <v>COP</v>
      </c>
      <c r="U2202" s="33">
        <v>0</v>
      </c>
      <c r="V2202" s="33">
        <v>0</v>
      </c>
      <c r="W2202" s="33">
        <v>0</v>
      </c>
      <c r="X2202" s="33">
        <f t="shared" si="404"/>
        <v>1004229</v>
      </c>
      <c r="Y2202" s="33">
        <f t="shared" si="405"/>
        <v>203.72548402989611</v>
      </c>
      <c r="Z2202" s="33">
        <f t="shared" si="406"/>
        <v>971740</v>
      </c>
      <c r="AA2202" s="34">
        <f t="shared" si="407"/>
        <v>1.4011988494708652E-06</v>
      </c>
      <c r="AB2202" s="33" t="s">
        <v>631</v>
      </c>
      <c r="AC2202" s="35">
        <v>44911</v>
      </c>
      <c r="AD2202" s="33">
        <v>75</v>
      </c>
      <c r="AE2202" s="36">
        <f t="shared" si="397"/>
        <v>44986</v>
      </c>
    </row>
    <row r="2203" spans="2:31" ht="14.5" hidden="1">
      <c r="B2203" s="29" t="s">
        <v>1018</v>
      </c>
      <c r="C2203" s="30" t="str">
        <f t="shared" si="398"/>
        <v>(Proveedores estratégicos)</v>
      </c>
      <c r="D2203" s="30">
        <v>4</v>
      </c>
      <c r="E2203" s="30" t="s">
        <v>5137</v>
      </c>
      <c r="F2203" s="30" t="s">
        <v>5138</v>
      </c>
      <c r="G2203" s="30" t="s">
        <v>4780</v>
      </c>
      <c r="H2203" s="31" t="s">
        <v>2300</v>
      </c>
      <c r="I2203" s="31" t="s">
        <v>48</v>
      </c>
      <c r="J2203" s="32">
        <v>8194903</v>
      </c>
      <c r="K2203" s="33">
        <f t="shared" si="399"/>
        <v>1665.3662064844805</v>
      </c>
      <c r="L2203" s="33">
        <v>7943547</v>
      </c>
      <c r="M2203" s="33">
        <v>0</v>
      </c>
      <c r="N2203" s="33">
        <v>0</v>
      </c>
      <c r="O2203" s="33">
        <v>0</v>
      </c>
      <c r="P2203" s="33">
        <f t="shared" si="400"/>
        <v>8194903</v>
      </c>
      <c r="Q2203" s="33">
        <f t="shared" si="401"/>
        <v>1665.3662064844805</v>
      </c>
      <c r="R2203" s="33">
        <f t="shared" si="402"/>
        <v>7943547</v>
      </c>
      <c r="S2203" s="33"/>
      <c r="T2203" s="30" t="str">
        <f t="shared" si="403"/>
        <v>COP</v>
      </c>
      <c r="U2203" s="33">
        <v>0</v>
      </c>
      <c r="V2203" s="33">
        <v>0</v>
      </c>
      <c r="W2203" s="33">
        <v>0</v>
      </c>
      <c r="X2203" s="33">
        <f t="shared" si="404"/>
        <v>8194903</v>
      </c>
      <c r="Y2203" s="33">
        <f t="shared" si="405"/>
        <v>1665.3662064844805</v>
      </c>
      <c r="Z2203" s="33">
        <f t="shared" si="406"/>
        <v>7943547</v>
      </c>
      <c r="AA2203" s="34">
        <f t="shared" si="407"/>
        <v>1.1454184161522364E-05</v>
      </c>
      <c r="AB2203" s="33" t="s">
        <v>631</v>
      </c>
      <c r="AC2203" s="35">
        <v>44911</v>
      </c>
      <c r="AD2203" s="33">
        <v>75</v>
      </c>
      <c r="AE2203" s="36">
        <f t="shared" si="397"/>
        <v>44986</v>
      </c>
    </row>
    <row r="2204" spans="2:31" ht="14.5" hidden="1">
      <c r="B2204" s="29" t="s">
        <v>1018</v>
      </c>
      <c r="C2204" s="30" t="str">
        <f t="shared" si="398"/>
        <v>(Proveedores estratégicos)</v>
      </c>
      <c r="D2204" s="30">
        <v>4</v>
      </c>
      <c r="E2204" s="30" t="s">
        <v>5137</v>
      </c>
      <c r="F2204" s="30" t="s">
        <v>5138</v>
      </c>
      <c r="G2204" s="30" t="s">
        <v>4780</v>
      </c>
      <c r="H2204" s="31" t="s">
        <v>2301</v>
      </c>
      <c r="I2204" s="31" t="s">
        <v>48</v>
      </c>
      <c r="J2204" s="32">
        <v>8194903</v>
      </c>
      <c r="K2204" s="33">
        <f t="shared" si="399"/>
        <v>1665.3662064844805</v>
      </c>
      <c r="L2204" s="33">
        <v>7943547</v>
      </c>
      <c r="M2204" s="33">
        <v>0</v>
      </c>
      <c r="N2204" s="33">
        <v>0</v>
      </c>
      <c r="O2204" s="33">
        <v>0</v>
      </c>
      <c r="P2204" s="33">
        <f t="shared" si="400"/>
        <v>8194903</v>
      </c>
      <c r="Q2204" s="33">
        <f t="shared" si="401"/>
        <v>1665.3662064844805</v>
      </c>
      <c r="R2204" s="33">
        <f t="shared" si="402"/>
        <v>7943547</v>
      </c>
      <c r="S2204" s="33"/>
      <c r="T2204" s="30" t="str">
        <f t="shared" si="403"/>
        <v>COP</v>
      </c>
      <c r="U2204" s="33">
        <v>0</v>
      </c>
      <c r="V2204" s="33">
        <v>0</v>
      </c>
      <c r="W2204" s="33">
        <v>0</v>
      </c>
      <c r="X2204" s="33">
        <f t="shared" si="404"/>
        <v>8194903</v>
      </c>
      <c r="Y2204" s="33">
        <f t="shared" si="405"/>
        <v>1665.3662064844805</v>
      </c>
      <c r="Z2204" s="33">
        <f t="shared" si="406"/>
        <v>7943547</v>
      </c>
      <c r="AA2204" s="34">
        <f t="shared" si="407"/>
        <v>1.1454184161522364E-05</v>
      </c>
      <c r="AB2204" s="33" t="s">
        <v>631</v>
      </c>
      <c r="AC2204" s="35">
        <v>44911</v>
      </c>
      <c r="AD2204" s="33">
        <v>75</v>
      </c>
      <c r="AE2204" s="36">
        <f t="shared" si="397"/>
        <v>44986</v>
      </c>
    </row>
    <row r="2205" spans="2:31" ht="14.5" hidden="1">
      <c r="B2205" s="29" t="s">
        <v>1018</v>
      </c>
      <c r="C2205" s="30" t="str">
        <f t="shared" si="398"/>
        <v>(Proveedores estratégicos)</v>
      </c>
      <c r="D2205" s="30">
        <v>4</v>
      </c>
      <c r="E2205" s="30" t="s">
        <v>5137</v>
      </c>
      <c r="F2205" s="30" t="s">
        <v>5138</v>
      </c>
      <c r="G2205" s="30" t="s">
        <v>4780</v>
      </c>
      <c r="H2205" s="31" t="s">
        <v>2302</v>
      </c>
      <c r="I2205" s="31" t="s">
        <v>48</v>
      </c>
      <c r="J2205" s="32">
        <v>63683428</v>
      </c>
      <c r="K2205" s="33">
        <f t="shared" si="399"/>
        <v>13031.48673438368</v>
      </c>
      <c r="L2205" s="33">
        <v>62158237</v>
      </c>
      <c r="M2205" s="33">
        <v>0</v>
      </c>
      <c r="N2205" s="33">
        <v>0</v>
      </c>
      <c r="O2205" s="33">
        <v>0</v>
      </c>
      <c r="P2205" s="33">
        <f t="shared" si="400"/>
        <v>63683428</v>
      </c>
      <c r="Q2205" s="33">
        <f t="shared" si="401"/>
        <v>13031.48673438368</v>
      </c>
      <c r="R2205" s="33">
        <f t="shared" si="402"/>
        <v>62158237</v>
      </c>
      <c r="S2205" s="33"/>
      <c r="T2205" s="30" t="str">
        <f t="shared" si="403"/>
        <v>COP</v>
      </c>
      <c r="U2205" s="33">
        <v>0</v>
      </c>
      <c r="V2205" s="33">
        <v>0</v>
      </c>
      <c r="W2205" s="33">
        <v>0</v>
      </c>
      <c r="X2205" s="33">
        <f t="shared" si="404"/>
        <v>63683428</v>
      </c>
      <c r="Y2205" s="33">
        <f t="shared" si="405"/>
        <v>13031.48673438368</v>
      </c>
      <c r="Z2205" s="33">
        <f t="shared" si="406"/>
        <v>62158237</v>
      </c>
      <c r="AA2205" s="34">
        <f t="shared" si="407"/>
        <v>8.9628964712307153E-05</v>
      </c>
      <c r="AB2205" s="33" t="s">
        <v>631</v>
      </c>
      <c r="AC2205" s="35">
        <v>44911</v>
      </c>
      <c r="AD2205" s="33">
        <v>75</v>
      </c>
      <c r="AE2205" s="36">
        <f t="shared" si="397"/>
        <v>44986</v>
      </c>
    </row>
    <row r="2206" spans="2:31" ht="14.5" hidden="1">
      <c r="B2206" s="29" t="s">
        <v>1018</v>
      </c>
      <c r="C2206" s="30" t="str">
        <f t="shared" si="398"/>
        <v>(Proveedores estratégicos)</v>
      </c>
      <c r="D2206" s="30">
        <v>4</v>
      </c>
      <c r="E2206" s="30" t="s">
        <v>5137</v>
      </c>
      <c r="F2206" s="30" t="s">
        <v>5138</v>
      </c>
      <c r="G2206" s="30" t="s">
        <v>4780</v>
      </c>
      <c r="H2206" s="31" t="s">
        <v>2303</v>
      </c>
      <c r="I2206" s="31" t="s">
        <v>48</v>
      </c>
      <c r="J2206" s="32">
        <v>146130075</v>
      </c>
      <c r="K2206" s="33">
        <f t="shared" si="399"/>
        <v>29696.51729090013</v>
      </c>
      <c r="L2206" s="33">
        <v>141647933</v>
      </c>
      <c r="M2206" s="33">
        <v>0</v>
      </c>
      <c r="N2206" s="33">
        <v>0</v>
      </c>
      <c r="O2206" s="33">
        <v>0</v>
      </c>
      <c r="P2206" s="33">
        <f t="shared" si="400"/>
        <v>146130075</v>
      </c>
      <c r="Q2206" s="33">
        <f t="shared" si="401"/>
        <v>29696.51729090013</v>
      </c>
      <c r="R2206" s="33">
        <f t="shared" si="402"/>
        <v>141647933</v>
      </c>
      <c r="S2206" s="33"/>
      <c r="T2206" s="30" t="str">
        <f t="shared" si="403"/>
        <v>COP</v>
      </c>
      <c r="U2206" s="33">
        <v>0</v>
      </c>
      <c r="V2206" s="33">
        <v>0</v>
      </c>
      <c r="W2206" s="33">
        <v>0</v>
      </c>
      <c r="X2206" s="33">
        <f t="shared" si="404"/>
        <v>146130075</v>
      </c>
      <c r="Y2206" s="33">
        <f t="shared" si="405"/>
        <v>29696.51729090013</v>
      </c>
      <c r="Z2206" s="33">
        <f t="shared" si="406"/>
        <v>141647933</v>
      </c>
      <c r="AA2206" s="34">
        <f t="shared" si="407"/>
        <v>0.00020424899741651695</v>
      </c>
      <c r="AB2206" s="33" t="s">
        <v>631</v>
      </c>
      <c r="AC2206" s="35">
        <v>44911</v>
      </c>
      <c r="AD2206" s="33">
        <v>75</v>
      </c>
      <c r="AE2206" s="36">
        <f t="shared" si="397"/>
        <v>44986</v>
      </c>
    </row>
    <row r="2207" spans="2:31" ht="14.5" hidden="1">
      <c r="B2207" s="29" t="s">
        <v>1018</v>
      </c>
      <c r="C2207" s="30" t="str">
        <f t="shared" si="398"/>
        <v>(Proveedores estratégicos)</v>
      </c>
      <c r="D2207" s="30">
        <v>4</v>
      </c>
      <c r="E2207" s="30" t="s">
        <v>5137</v>
      </c>
      <c r="F2207" s="30" t="s">
        <v>5138</v>
      </c>
      <c r="G2207" s="30" t="s">
        <v>4780</v>
      </c>
      <c r="H2207" s="31" t="s">
        <v>2304</v>
      </c>
      <c r="I2207" s="31" t="s">
        <v>48</v>
      </c>
      <c r="J2207" s="32">
        <v>3148169</v>
      </c>
      <c r="K2207" s="33">
        <f t="shared" si="399"/>
        <v>639.77022338228664</v>
      </c>
      <c r="L2207" s="33">
        <v>3051608</v>
      </c>
      <c r="M2207" s="33">
        <v>0</v>
      </c>
      <c r="N2207" s="33">
        <v>0</v>
      </c>
      <c r="O2207" s="33">
        <v>0</v>
      </c>
      <c r="P2207" s="33">
        <f t="shared" si="400"/>
        <v>3148169</v>
      </c>
      <c r="Q2207" s="33">
        <f t="shared" si="401"/>
        <v>639.77022338228664</v>
      </c>
      <c r="R2207" s="33">
        <f t="shared" si="402"/>
        <v>3051608</v>
      </c>
      <c r="S2207" s="33"/>
      <c r="T2207" s="30" t="str">
        <f t="shared" si="403"/>
        <v>COP</v>
      </c>
      <c r="U2207" s="33">
        <v>0</v>
      </c>
      <c r="V2207" s="33">
        <v>0</v>
      </c>
      <c r="W2207" s="33">
        <v>0</v>
      </c>
      <c r="X2207" s="33">
        <f t="shared" si="404"/>
        <v>3148169</v>
      </c>
      <c r="Y2207" s="33">
        <f t="shared" si="405"/>
        <v>639.77022338228664</v>
      </c>
      <c r="Z2207" s="33">
        <f t="shared" si="406"/>
        <v>3051608</v>
      </c>
      <c r="AA2207" s="34">
        <f t="shared" si="407"/>
        <v>4.4002609943360237E-06</v>
      </c>
      <c r="AB2207" s="33" t="s">
        <v>631</v>
      </c>
      <c r="AC2207" s="35">
        <v>44911</v>
      </c>
      <c r="AD2207" s="33">
        <v>75</v>
      </c>
      <c r="AE2207" s="36">
        <f t="shared" si="408" ref="AE2207:AE2270">+AD2207+AC2207</f>
        <v>44986</v>
      </c>
    </row>
    <row r="2208" spans="2:31" ht="14.5" hidden="1">
      <c r="B2208" s="29" t="s">
        <v>1018</v>
      </c>
      <c r="C2208" s="30" t="str">
        <f t="shared" si="398"/>
        <v>(Proveedores estratégicos)</v>
      </c>
      <c r="D2208" s="30">
        <v>4</v>
      </c>
      <c r="E2208" s="30" t="s">
        <v>5137</v>
      </c>
      <c r="F2208" s="30" t="s">
        <v>5138</v>
      </c>
      <c r="G2208" s="30" t="s">
        <v>4780</v>
      </c>
      <c r="H2208" s="31" t="s">
        <v>2305</v>
      </c>
      <c r="I2208" s="31" t="s">
        <v>48</v>
      </c>
      <c r="J2208" s="32">
        <v>39390566</v>
      </c>
      <c r="K2208" s="33">
        <f t="shared" si="399"/>
        <v>8004.9408262314319</v>
      </c>
      <c r="L2208" s="33">
        <v>38182367</v>
      </c>
      <c r="M2208" s="33">
        <v>0</v>
      </c>
      <c r="N2208" s="33">
        <v>0</v>
      </c>
      <c r="O2208" s="33">
        <v>0</v>
      </c>
      <c r="P2208" s="33">
        <f t="shared" si="400"/>
        <v>39390566</v>
      </c>
      <c r="Q2208" s="33">
        <f t="shared" si="401"/>
        <v>8004.9408262314319</v>
      </c>
      <c r="R2208" s="33">
        <f t="shared" si="402"/>
        <v>38182367</v>
      </c>
      <c r="S2208" s="33"/>
      <c r="T2208" s="30" t="str">
        <f t="shared" si="403"/>
        <v>COP</v>
      </c>
      <c r="U2208" s="33">
        <v>0</v>
      </c>
      <c r="V2208" s="33">
        <v>0</v>
      </c>
      <c r="W2208" s="33">
        <v>0</v>
      </c>
      <c r="X2208" s="33">
        <f t="shared" si="404"/>
        <v>39390566</v>
      </c>
      <c r="Y2208" s="33">
        <f t="shared" si="405"/>
        <v>8004.9408262314319</v>
      </c>
      <c r="Z2208" s="33">
        <f t="shared" si="406"/>
        <v>38182367</v>
      </c>
      <c r="AA2208" s="34">
        <f t="shared" si="407"/>
        <v>5.5056999516819649E-05</v>
      </c>
      <c r="AB2208" s="33" t="s">
        <v>631</v>
      </c>
      <c r="AC2208" s="35">
        <v>44911</v>
      </c>
      <c r="AD2208" s="33">
        <v>75</v>
      </c>
      <c r="AE2208" s="36">
        <f t="shared" si="408"/>
        <v>44986</v>
      </c>
    </row>
    <row r="2209" spans="2:31" ht="14.5" hidden="1">
      <c r="B2209" s="29" t="s">
        <v>1018</v>
      </c>
      <c r="C2209" s="30" t="str">
        <f t="shared" si="398"/>
        <v>(Proveedores estratégicos)</v>
      </c>
      <c r="D2209" s="30">
        <v>4</v>
      </c>
      <c r="E2209" s="30" t="s">
        <v>5137</v>
      </c>
      <c r="F2209" s="30" t="s">
        <v>5138</v>
      </c>
      <c r="G2209" s="30" t="s">
        <v>4780</v>
      </c>
      <c r="H2209" s="31" t="s">
        <v>2306</v>
      </c>
      <c r="I2209" s="31" t="s">
        <v>48</v>
      </c>
      <c r="J2209" s="32">
        <v>10841408</v>
      </c>
      <c r="K2209" s="33">
        <f t="shared" si="399"/>
        <v>2203.1883602209709</v>
      </c>
      <c r="L2209" s="33">
        <v>10508878</v>
      </c>
      <c r="M2209" s="33">
        <v>0</v>
      </c>
      <c r="N2209" s="33">
        <v>0</v>
      </c>
      <c r="O2209" s="33">
        <v>0</v>
      </c>
      <c r="P2209" s="33">
        <f t="shared" si="400"/>
        <v>10841408</v>
      </c>
      <c r="Q2209" s="33">
        <f t="shared" si="401"/>
        <v>2203.1883602209709</v>
      </c>
      <c r="R2209" s="33">
        <f t="shared" si="402"/>
        <v>10508878</v>
      </c>
      <c r="S2209" s="33"/>
      <c r="T2209" s="30" t="str">
        <f t="shared" si="403"/>
        <v>COP</v>
      </c>
      <c r="U2209" s="33">
        <v>0</v>
      </c>
      <c r="V2209" s="33">
        <v>0</v>
      </c>
      <c r="W2209" s="33">
        <v>0</v>
      </c>
      <c r="X2209" s="33">
        <f t="shared" si="404"/>
        <v>10841408</v>
      </c>
      <c r="Y2209" s="33">
        <f t="shared" si="405"/>
        <v>2203.1883602209709</v>
      </c>
      <c r="Z2209" s="33">
        <f t="shared" si="406"/>
        <v>10508878</v>
      </c>
      <c r="AA2209" s="34">
        <f t="shared" si="407"/>
        <v>1.5153258858161325E-05</v>
      </c>
      <c r="AB2209" s="33" t="s">
        <v>631</v>
      </c>
      <c r="AC2209" s="35">
        <v>44911</v>
      </c>
      <c r="AD2209" s="33">
        <v>75</v>
      </c>
      <c r="AE2209" s="36">
        <f t="shared" si="408"/>
        <v>44986</v>
      </c>
    </row>
    <row r="2210" spans="2:31" ht="14.5" hidden="1">
      <c r="B2210" s="29" t="s">
        <v>1018</v>
      </c>
      <c r="C2210" s="30" t="str">
        <f t="shared" si="398"/>
        <v>(Proveedores estratégicos)</v>
      </c>
      <c r="D2210" s="30">
        <v>4</v>
      </c>
      <c r="E2210" s="30" t="s">
        <v>5137</v>
      </c>
      <c r="F2210" s="30" t="s">
        <v>5138</v>
      </c>
      <c r="G2210" s="30" t="s">
        <v>4780</v>
      </c>
      <c r="H2210" s="31" t="s">
        <v>2307</v>
      </c>
      <c r="I2210" s="31" t="s">
        <v>48</v>
      </c>
      <c r="J2210" s="32">
        <v>32256923</v>
      </c>
      <c r="K2210" s="33">
        <f t="shared" si="399"/>
        <v>6543.8781093745083</v>
      </c>
      <c r="L2210" s="33">
        <v>31213317</v>
      </c>
      <c r="M2210" s="33">
        <v>0</v>
      </c>
      <c r="N2210" s="33">
        <v>0</v>
      </c>
      <c r="O2210" s="33">
        <v>0</v>
      </c>
      <c r="P2210" s="33">
        <f t="shared" si="400"/>
        <v>32256923</v>
      </c>
      <c r="Q2210" s="33">
        <f t="shared" si="401"/>
        <v>6543.8781093745083</v>
      </c>
      <c r="R2210" s="33">
        <f t="shared" si="402"/>
        <v>31213317</v>
      </c>
      <c r="S2210" s="33"/>
      <c r="T2210" s="30" t="str">
        <f t="shared" si="403"/>
        <v>COP</v>
      </c>
      <c r="U2210" s="33">
        <v>0</v>
      </c>
      <c r="V2210" s="33">
        <v>0</v>
      </c>
      <c r="W2210" s="33">
        <v>0</v>
      </c>
      <c r="X2210" s="33">
        <f t="shared" si="404"/>
        <v>32256923</v>
      </c>
      <c r="Y2210" s="33">
        <f t="shared" si="405"/>
        <v>6543.8781093745083</v>
      </c>
      <c r="Z2210" s="33">
        <f t="shared" si="406"/>
        <v>31213317</v>
      </c>
      <c r="AA2210" s="34">
        <f t="shared" si="407"/>
        <v>4.5007989656255164E-05</v>
      </c>
      <c r="AB2210" s="33" t="s">
        <v>631</v>
      </c>
      <c r="AC2210" s="35">
        <v>44911</v>
      </c>
      <c r="AD2210" s="33">
        <v>75</v>
      </c>
      <c r="AE2210" s="36">
        <f t="shared" si="408"/>
        <v>44986</v>
      </c>
    </row>
    <row r="2211" spans="2:31" ht="14.5" hidden="1">
      <c r="B2211" s="29" t="s">
        <v>1018</v>
      </c>
      <c r="C2211" s="30" t="str">
        <f t="shared" si="398"/>
        <v>(Proveedores estratégicos)</v>
      </c>
      <c r="D2211" s="30">
        <v>4</v>
      </c>
      <c r="E2211" s="30" t="s">
        <v>5137</v>
      </c>
      <c r="F2211" s="30" t="s">
        <v>5138</v>
      </c>
      <c r="G2211" s="30" t="s">
        <v>4780</v>
      </c>
      <c r="H2211" s="31" t="s">
        <v>2308</v>
      </c>
      <c r="I2211" s="31" t="s">
        <v>48</v>
      </c>
      <c r="J2211" s="32">
        <v>63238</v>
      </c>
      <c r="K2211" s="33">
        <f t="shared" si="399"/>
        <v>13.25785926182165</v>
      </c>
      <c r="L2211" s="33">
        <v>63238</v>
      </c>
      <c r="M2211" s="33">
        <v>0</v>
      </c>
      <c r="N2211" s="33">
        <v>0</v>
      </c>
      <c r="O2211" s="33">
        <v>0</v>
      </c>
      <c r="P2211" s="33">
        <f t="shared" si="400"/>
        <v>63238</v>
      </c>
      <c r="Q2211" s="33">
        <f t="shared" si="401"/>
        <v>13.25785926182165</v>
      </c>
      <c r="R2211" s="33">
        <f t="shared" si="402"/>
        <v>63238</v>
      </c>
      <c r="S2211" s="33"/>
      <c r="T2211" s="30" t="str">
        <f t="shared" si="403"/>
        <v>COP</v>
      </c>
      <c r="U2211" s="33">
        <v>0</v>
      </c>
      <c r="V2211" s="33">
        <v>0</v>
      </c>
      <c r="W2211" s="33">
        <v>0</v>
      </c>
      <c r="X2211" s="33">
        <f t="shared" si="404"/>
        <v>63238</v>
      </c>
      <c r="Y2211" s="33">
        <f t="shared" si="405"/>
        <v>13.25785926182165</v>
      </c>
      <c r="Z2211" s="33">
        <f t="shared" si="406"/>
        <v>63238</v>
      </c>
      <c r="AA2211" s="34">
        <f t="shared" si="407"/>
        <v>9.1185927143925913E-08</v>
      </c>
      <c r="AB2211" s="33" t="s">
        <v>631</v>
      </c>
      <c r="AC2211" s="35">
        <v>44911</v>
      </c>
      <c r="AD2211" s="33">
        <v>75</v>
      </c>
      <c r="AE2211" s="36">
        <f t="shared" si="408"/>
        <v>44986</v>
      </c>
    </row>
    <row r="2212" spans="2:31" ht="14.5" hidden="1">
      <c r="B2212" s="29" t="s">
        <v>1018</v>
      </c>
      <c r="C2212" s="30" t="str">
        <f t="shared" si="398"/>
        <v>(Proveedores estratégicos)</v>
      </c>
      <c r="D2212" s="30">
        <v>4</v>
      </c>
      <c r="E2212" s="30" t="s">
        <v>5137</v>
      </c>
      <c r="F2212" s="30" t="s">
        <v>5138</v>
      </c>
      <c r="G2212" s="30" t="s">
        <v>4780</v>
      </c>
      <c r="H2212" s="31" t="s">
        <v>2309</v>
      </c>
      <c r="I2212" s="31" t="s">
        <v>48</v>
      </c>
      <c r="J2212" s="32">
        <v>112994481</v>
      </c>
      <c r="K2212" s="33">
        <f t="shared" si="399"/>
        <v>22962.71056741826</v>
      </c>
      <c r="L2212" s="33">
        <v>109528685</v>
      </c>
      <c r="M2212" s="33">
        <v>0</v>
      </c>
      <c r="N2212" s="33">
        <v>0</v>
      </c>
      <c r="O2212" s="33">
        <v>0</v>
      </c>
      <c r="P2212" s="33">
        <f t="shared" si="400"/>
        <v>112994481</v>
      </c>
      <c r="Q2212" s="33">
        <f t="shared" si="401"/>
        <v>22962.71056741826</v>
      </c>
      <c r="R2212" s="33">
        <f t="shared" si="402"/>
        <v>109528685</v>
      </c>
      <c r="S2212" s="33"/>
      <c r="T2212" s="30" t="str">
        <f t="shared" si="403"/>
        <v>COP</v>
      </c>
      <c r="U2212" s="33">
        <v>0</v>
      </c>
      <c r="V2212" s="33">
        <v>0</v>
      </c>
      <c r="W2212" s="33">
        <v>0</v>
      </c>
      <c r="X2212" s="33">
        <f t="shared" si="404"/>
        <v>112994481</v>
      </c>
      <c r="Y2212" s="33">
        <f t="shared" si="405"/>
        <v>22962.71056741826</v>
      </c>
      <c r="Z2212" s="33">
        <f t="shared" si="406"/>
        <v>109528685</v>
      </c>
      <c r="AA2212" s="34">
        <f t="shared" si="407"/>
        <v>0.00015793470208703644</v>
      </c>
      <c r="AB2212" s="33" t="s">
        <v>631</v>
      </c>
      <c r="AC2212" s="35">
        <v>44911</v>
      </c>
      <c r="AD2212" s="33">
        <v>75</v>
      </c>
      <c r="AE2212" s="36">
        <f t="shared" si="408"/>
        <v>44986</v>
      </c>
    </row>
    <row r="2213" spans="2:31" ht="14.5" hidden="1">
      <c r="B2213" s="29" t="s">
        <v>1018</v>
      </c>
      <c r="C2213" s="30" t="str">
        <f t="shared" si="398"/>
        <v>(Proveedores estratégicos)</v>
      </c>
      <c r="D2213" s="30">
        <v>4</v>
      </c>
      <c r="E2213" s="30" t="s">
        <v>5137</v>
      </c>
      <c r="F2213" s="30" t="s">
        <v>5138</v>
      </c>
      <c r="G2213" s="30" t="s">
        <v>4780</v>
      </c>
      <c r="H2213" s="31" t="s">
        <v>2310</v>
      </c>
      <c r="I2213" s="31" t="s">
        <v>48</v>
      </c>
      <c r="J2213" s="32">
        <v>19504067</v>
      </c>
      <c r="K2213" s="33">
        <f t="shared" si="399"/>
        <v>3991.1009780181762</v>
      </c>
      <c r="L2213" s="33">
        <v>19036953</v>
      </c>
      <c r="M2213" s="33">
        <v>0</v>
      </c>
      <c r="N2213" s="33">
        <v>0</v>
      </c>
      <c r="O2213" s="33">
        <v>0</v>
      </c>
      <c r="P2213" s="33">
        <f t="shared" si="400"/>
        <v>19504067</v>
      </c>
      <c r="Q2213" s="33">
        <f t="shared" si="401"/>
        <v>3991.1009780181762</v>
      </c>
      <c r="R2213" s="33">
        <f t="shared" si="402"/>
        <v>19036953</v>
      </c>
      <c r="S2213" s="33"/>
      <c r="T2213" s="30" t="str">
        <f t="shared" si="403"/>
        <v>COP</v>
      </c>
      <c r="U2213" s="33">
        <v>0</v>
      </c>
      <c r="V2213" s="33">
        <v>0</v>
      </c>
      <c r="W2213" s="33">
        <v>0</v>
      </c>
      <c r="X2213" s="33">
        <f t="shared" si="404"/>
        <v>19504067</v>
      </c>
      <c r="Y2213" s="33">
        <f t="shared" si="405"/>
        <v>3991.1009780181762</v>
      </c>
      <c r="Z2213" s="33">
        <f t="shared" si="406"/>
        <v>19036953</v>
      </c>
      <c r="AA2213" s="34">
        <f t="shared" si="407"/>
        <v>2.7450302180656281E-05</v>
      </c>
      <c r="AB2213" s="33" t="s">
        <v>631</v>
      </c>
      <c r="AC2213" s="35">
        <v>44911</v>
      </c>
      <c r="AD2213" s="33">
        <v>75</v>
      </c>
      <c r="AE2213" s="36">
        <f t="shared" si="408"/>
        <v>44986</v>
      </c>
    </row>
    <row r="2214" spans="2:31" ht="14.5" hidden="1">
      <c r="B2214" s="29" t="s">
        <v>1018</v>
      </c>
      <c r="C2214" s="30" t="str">
        <f t="shared" si="398"/>
        <v>(Proveedores estratégicos)</v>
      </c>
      <c r="D2214" s="30">
        <v>4</v>
      </c>
      <c r="E2214" s="30" t="s">
        <v>5137</v>
      </c>
      <c r="F2214" s="30" t="s">
        <v>5138</v>
      </c>
      <c r="G2214" s="30" t="s">
        <v>4780</v>
      </c>
      <c r="H2214" s="31" t="s">
        <v>2311</v>
      </c>
      <c r="I2214" s="31" t="s">
        <v>48</v>
      </c>
      <c r="J2214" s="32">
        <v>7300570</v>
      </c>
      <c r="K2214" s="33">
        <f t="shared" si="399"/>
        <v>1483.6198203297797</v>
      </c>
      <c r="L2214" s="33">
        <v>7076644</v>
      </c>
      <c r="M2214" s="33">
        <v>0</v>
      </c>
      <c r="N2214" s="33">
        <v>0</v>
      </c>
      <c r="O2214" s="33">
        <v>0</v>
      </c>
      <c r="P2214" s="33">
        <f t="shared" si="400"/>
        <v>7300570</v>
      </c>
      <c r="Q2214" s="33">
        <f t="shared" si="401"/>
        <v>1483.6198203297797</v>
      </c>
      <c r="R2214" s="33">
        <f t="shared" si="402"/>
        <v>7076644</v>
      </c>
      <c r="S2214" s="33"/>
      <c r="T2214" s="30" t="str">
        <f t="shared" si="403"/>
        <v>COP</v>
      </c>
      <c r="U2214" s="33">
        <v>0</v>
      </c>
      <c r="V2214" s="33">
        <v>0</v>
      </c>
      <c r="W2214" s="33">
        <v>0</v>
      </c>
      <c r="X2214" s="33">
        <f t="shared" si="404"/>
        <v>7300570</v>
      </c>
      <c r="Y2214" s="33">
        <f t="shared" si="405"/>
        <v>1483.6198203297797</v>
      </c>
      <c r="Z2214" s="33">
        <f t="shared" si="406"/>
        <v>7076644</v>
      </c>
      <c r="AA2214" s="34">
        <f t="shared" si="407"/>
        <v>1.0204154846887954E-05</v>
      </c>
      <c r="AB2214" s="33" t="s">
        <v>631</v>
      </c>
      <c r="AC2214" s="35">
        <v>44911</v>
      </c>
      <c r="AD2214" s="33">
        <v>75</v>
      </c>
      <c r="AE2214" s="36">
        <f t="shared" si="408"/>
        <v>44986</v>
      </c>
    </row>
    <row r="2215" spans="2:31" ht="14.5" hidden="1">
      <c r="B2215" s="29" t="s">
        <v>1018</v>
      </c>
      <c r="C2215" s="30" t="str">
        <f t="shared" si="398"/>
        <v>(Proveedores estratégicos)</v>
      </c>
      <c r="D2215" s="30">
        <v>4</v>
      </c>
      <c r="E2215" s="30" t="s">
        <v>5137</v>
      </c>
      <c r="F2215" s="30" t="s">
        <v>5138</v>
      </c>
      <c r="G2215" s="30" t="s">
        <v>4780</v>
      </c>
      <c r="H2215" s="31" t="s">
        <v>2312</v>
      </c>
      <c r="I2215" s="31" t="s">
        <v>48</v>
      </c>
      <c r="J2215" s="32">
        <v>4687086</v>
      </c>
      <c r="K2215" s="33">
        <f t="shared" si="399"/>
        <v>952.50877910206816</v>
      </c>
      <c r="L2215" s="33">
        <v>4543324</v>
      </c>
      <c r="M2215" s="33">
        <v>0</v>
      </c>
      <c r="N2215" s="33">
        <v>0</v>
      </c>
      <c r="O2215" s="33">
        <v>0</v>
      </c>
      <c r="P2215" s="33">
        <f t="shared" si="400"/>
        <v>4687086</v>
      </c>
      <c r="Q2215" s="33">
        <f t="shared" si="401"/>
        <v>952.50877910206816</v>
      </c>
      <c r="R2215" s="33">
        <f t="shared" si="402"/>
        <v>4543324</v>
      </c>
      <c r="S2215" s="33"/>
      <c r="T2215" s="30" t="str">
        <f t="shared" si="403"/>
        <v>COP</v>
      </c>
      <c r="U2215" s="33">
        <v>0</v>
      </c>
      <c r="V2215" s="33">
        <v>0</v>
      </c>
      <c r="W2215" s="33">
        <v>0</v>
      </c>
      <c r="X2215" s="33">
        <f t="shared" si="404"/>
        <v>4687086</v>
      </c>
      <c r="Y2215" s="33">
        <f t="shared" si="405"/>
        <v>952.50877910206816</v>
      </c>
      <c r="Z2215" s="33">
        <f t="shared" si="406"/>
        <v>4543324</v>
      </c>
      <c r="AA2215" s="34">
        <f t="shared" si="407"/>
        <v>6.5512383575579569E-06</v>
      </c>
      <c r="AB2215" s="33" t="s">
        <v>631</v>
      </c>
      <c r="AC2215" s="35">
        <v>44911</v>
      </c>
      <c r="AD2215" s="33">
        <v>75</v>
      </c>
      <c r="AE2215" s="36">
        <f t="shared" si="408"/>
        <v>44986</v>
      </c>
    </row>
    <row r="2216" spans="2:31" ht="14.5" hidden="1">
      <c r="B2216" s="29" t="s">
        <v>1018</v>
      </c>
      <c r="C2216" s="30" t="str">
        <f t="shared" si="398"/>
        <v>(Proveedores estratégicos)</v>
      </c>
      <c r="D2216" s="30">
        <v>4</v>
      </c>
      <c r="E2216" s="30" t="s">
        <v>5137</v>
      </c>
      <c r="F2216" s="30" t="s">
        <v>5138</v>
      </c>
      <c r="G2216" s="30" t="s">
        <v>4780</v>
      </c>
      <c r="H2216" s="31" t="s">
        <v>2313</v>
      </c>
      <c r="I2216" s="31" t="s">
        <v>48</v>
      </c>
      <c r="J2216" s="32">
        <v>77208117</v>
      </c>
      <c r="K2216" s="33">
        <f t="shared" si="399"/>
        <v>15690.214576978311</v>
      </c>
      <c r="L2216" s="33">
        <v>74839970</v>
      </c>
      <c r="M2216" s="33">
        <v>0</v>
      </c>
      <c r="N2216" s="33">
        <v>0</v>
      </c>
      <c r="O2216" s="33">
        <v>0</v>
      </c>
      <c r="P2216" s="33">
        <f t="shared" si="400"/>
        <v>77208117</v>
      </c>
      <c r="Q2216" s="33">
        <f t="shared" si="401"/>
        <v>15690.214576978311</v>
      </c>
      <c r="R2216" s="33">
        <f t="shared" si="402"/>
        <v>74839970</v>
      </c>
      <c r="S2216" s="33"/>
      <c r="T2216" s="30" t="str">
        <f t="shared" si="403"/>
        <v>COP</v>
      </c>
      <c r="U2216" s="33">
        <v>0</v>
      </c>
      <c r="V2216" s="33">
        <v>0</v>
      </c>
      <c r="W2216" s="33">
        <v>0</v>
      </c>
      <c r="X2216" s="33">
        <f t="shared" si="404"/>
        <v>77208117</v>
      </c>
      <c r="Y2216" s="33">
        <f t="shared" si="405"/>
        <v>15690.214576978311</v>
      </c>
      <c r="Z2216" s="33">
        <f t="shared" si="406"/>
        <v>74839970</v>
      </c>
      <c r="AA2216" s="34">
        <f t="shared" si="407"/>
        <v>0.00010791536816271231</v>
      </c>
      <c r="AB2216" s="33" t="s">
        <v>631</v>
      </c>
      <c r="AC2216" s="35">
        <v>44911</v>
      </c>
      <c r="AD2216" s="33">
        <v>75</v>
      </c>
      <c r="AE2216" s="36">
        <f t="shared" si="408"/>
        <v>44986</v>
      </c>
    </row>
    <row r="2217" spans="2:31" ht="14.5" hidden="1">
      <c r="B2217" s="29" t="s">
        <v>1018</v>
      </c>
      <c r="C2217" s="30" t="str">
        <f t="shared" si="398"/>
        <v>(Proveedores estratégicos)</v>
      </c>
      <c r="D2217" s="30">
        <v>4</v>
      </c>
      <c r="E2217" s="30" t="s">
        <v>5137</v>
      </c>
      <c r="F2217" s="30" t="s">
        <v>5138</v>
      </c>
      <c r="G2217" s="30" t="s">
        <v>4780</v>
      </c>
      <c r="H2217" s="31" t="s">
        <v>2314</v>
      </c>
      <c r="I2217" s="31" t="s">
        <v>48</v>
      </c>
      <c r="J2217" s="32">
        <v>9560817</v>
      </c>
      <c r="K2217" s="33">
        <f t="shared" si="399"/>
        <v>1939.5779741501303</v>
      </c>
      <c r="L2217" s="33">
        <v>9251496</v>
      </c>
      <c r="M2217" s="33">
        <v>0</v>
      </c>
      <c r="N2217" s="33">
        <v>0</v>
      </c>
      <c r="O2217" s="33">
        <v>0</v>
      </c>
      <c r="P2217" s="33">
        <f t="shared" si="400"/>
        <v>9560817</v>
      </c>
      <c r="Q2217" s="33">
        <f t="shared" si="401"/>
        <v>1939.5779741501303</v>
      </c>
      <c r="R2217" s="33">
        <f t="shared" si="402"/>
        <v>9251496</v>
      </c>
      <c r="S2217" s="33"/>
      <c r="T2217" s="30" t="str">
        <f t="shared" si="403"/>
        <v>COP</v>
      </c>
      <c r="U2217" s="33">
        <v>0</v>
      </c>
      <c r="V2217" s="33">
        <v>0</v>
      </c>
      <c r="W2217" s="33">
        <v>0</v>
      </c>
      <c r="X2217" s="33">
        <f t="shared" si="404"/>
        <v>9560817</v>
      </c>
      <c r="Y2217" s="33">
        <f t="shared" si="405"/>
        <v>1939.5779741501303</v>
      </c>
      <c r="Z2217" s="33">
        <f t="shared" si="406"/>
        <v>9251496</v>
      </c>
      <c r="AA2217" s="34">
        <f t="shared" si="407"/>
        <v>1.3340179009904203E-05</v>
      </c>
      <c r="AB2217" s="33" t="s">
        <v>631</v>
      </c>
      <c r="AC2217" s="35">
        <v>44911</v>
      </c>
      <c r="AD2217" s="33">
        <v>75</v>
      </c>
      <c r="AE2217" s="36">
        <f t="shared" si="408"/>
        <v>44986</v>
      </c>
    </row>
    <row r="2218" spans="2:31" ht="14.5" hidden="1">
      <c r="B2218" s="29" t="s">
        <v>1018</v>
      </c>
      <c r="C2218" s="30" t="str">
        <f t="shared" si="398"/>
        <v>(Proveedores estratégicos)</v>
      </c>
      <c r="D2218" s="30">
        <v>4</v>
      </c>
      <c r="E2218" s="30" t="s">
        <v>5137</v>
      </c>
      <c r="F2218" s="30" t="s">
        <v>5138</v>
      </c>
      <c r="G2218" s="30" t="s">
        <v>4780</v>
      </c>
      <c r="H2218" s="31" t="s">
        <v>2315</v>
      </c>
      <c r="I2218" s="31" t="s">
        <v>48</v>
      </c>
      <c r="J2218" s="32">
        <v>63238</v>
      </c>
      <c r="K2218" s="33">
        <f t="shared" si="399"/>
        <v>13.25785926182165</v>
      </c>
      <c r="L2218" s="33">
        <v>63238</v>
      </c>
      <c r="M2218" s="33">
        <v>0</v>
      </c>
      <c r="N2218" s="33">
        <v>0</v>
      </c>
      <c r="O2218" s="33">
        <v>0</v>
      </c>
      <c r="P2218" s="33">
        <f t="shared" si="400"/>
        <v>63238</v>
      </c>
      <c r="Q2218" s="33">
        <f t="shared" si="401"/>
        <v>13.25785926182165</v>
      </c>
      <c r="R2218" s="33">
        <f t="shared" si="402"/>
        <v>63238</v>
      </c>
      <c r="S2218" s="33"/>
      <c r="T2218" s="30" t="str">
        <f t="shared" si="403"/>
        <v>COP</v>
      </c>
      <c r="U2218" s="33">
        <v>0</v>
      </c>
      <c r="V2218" s="33">
        <v>0</v>
      </c>
      <c r="W2218" s="33">
        <v>0</v>
      </c>
      <c r="X2218" s="33">
        <f t="shared" si="404"/>
        <v>63238</v>
      </c>
      <c r="Y2218" s="33">
        <f t="shared" si="405"/>
        <v>13.25785926182165</v>
      </c>
      <c r="Z2218" s="33">
        <f t="shared" si="406"/>
        <v>63238</v>
      </c>
      <c r="AA2218" s="34">
        <f t="shared" si="407"/>
        <v>9.1185927143925913E-08</v>
      </c>
      <c r="AB2218" s="33" t="s">
        <v>631</v>
      </c>
      <c r="AC2218" s="35">
        <v>44922</v>
      </c>
      <c r="AD2218" s="33">
        <v>75</v>
      </c>
      <c r="AE2218" s="36">
        <f t="shared" si="408"/>
        <v>44997</v>
      </c>
    </row>
    <row r="2219" spans="2:31" ht="14.5" hidden="1">
      <c r="B2219" s="29" t="s">
        <v>1018</v>
      </c>
      <c r="C2219" s="30" t="str">
        <f t="shared" si="398"/>
        <v>(Proveedores estratégicos)</v>
      </c>
      <c r="D2219" s="30">
        <v>4</v>
      </c>
      <c r="E2219" s="30" t="s">
        <v>5137</v>
      </c>
      <c r="F2219" s="30" t="s">
        <v>5138</v>
      </c>
      <c r="G2219" s="30" t="s">
        <v>4780</v>
      </c>
      <c r="H2219" s="31" t="s">
        <v>2316</v>
      </c>
      <c r="I2219" s="31" t="s">
        <v>48</v>
      </c>
      <c r="J2219" s="32">
        <v>105817</v>
      </c>
      <c r="K2219" s="33">
        <f t="shared" si="399"/>
        <v>22.184555069865926</v>
      </c>
      <c r="L2219" s="33">
        <v>105817</v>
      </c>
      <c r="M2219" s="33">
        <v>0</v>
      </c>
      <c r="N2219" s="33">
        <v>0</v>
      </c>
      <c r="O2219" s="33">
        <v>0</v>
      </c>
      <c r="P2219" s="33">
        <f t="shared" si="400"/>
        <v>105817</v>
      </c>
      <c r="Q2219" s="33">
        <f t="shared" si="401"/>
        <v>22.184555069865926</v>
      </c>
      <c r="R2219" s="33">
        <f t="shared" si="402"/>
        <v>105817</v>
      </c>
      <c r="S2219" s="33"/>
      <c r="T2219" s="30" t="str">
        <f t="shared" si="403"/>
        <v>COP</v>
      </c>
      <c r="U2219" s="33">
        <v>0</v>
      </c>
      <c r="V2219" s="33">
        <v>0</v>
      </c>
      <c r="W2219" s="33">
        <v>0</v>
      </c>
      <c r="X2219" s="33">
        <f t="shared" si="404"/>
        <v>105817</v>
      </c>
      <c r="Y2219" s="33">
        <f t="shared" si="405"/>
        <v>22.184555069865926</v>
      </c>
      <c r="Z2219" s="33">
        <f t="shared" si="406"/>
        <v>105817</v>
      </c>
      <c r="AA2219" s="34">
        <f t="shared" si="407"/>
        <v>1.5258264417895582E-07</v>
      </c>
      <c r="AB2219" s="33" t="s">
        <v>631</v>
      </c>
      <c r="AC2219" s="35">
        <v>44922</v>
      </c>
      <c r="AD2219" s="33">
        <v>75</v>
      </c>
      <c r="AE2219" s="36">
        <f t="shared" si="408"/>
        <v>44997</v>
      </c>
    </row>
    <row r="2220" spans="2:31" ht="14.5" hidden="1">
      <c r="B2220" s="29" t="s">
        <v>1018</v>
      </c>
      <c r="C2220" s="30" t="str">
        <f t="shared" si="398"/>
        <v>(Proveedores estratégicos)</v>
      </c>
      <c r="D2220" s="30">
        <v>4</v>
      </c>
      <c r="E2220" s="30" t="s">
        <v>5137</v>
      </c>
      <c r="F2220" s="30" t="s">
        <v>5138</v>
      </c>
      <c r="G2220" s="30" t="s">
        <v>4780</v>
      </c>
      <c r="H2220" s="31" t="s">
        <v>2317</v>
      </c>
      <c r="I2220" s="31" t="s">
        <v>48</v>
      </c>
      <c r="J2220" s="32">
        <v>3549592</v>
      </c>
      <c r="K2220" s="33">
        <f t="shared" si="399"/>
        <v>721.34742182668208</v>
      </c>
      <c r="L2220" s="33">
        <v>3440719</v>
      </c>
      <c r="M2220" s="33">
        <v>0</v>
      </c>
      <c r="N2220" s="33">
        <v>0</v>
      </c>
      <c r="O2220" s="33">
        <v>0</v>
      </c>
      <c r="P2220" s="33">
        <f t="shared" si="400"/>
        <v>3549592</v>
      </c>
      <c r="Q2220" s="33">
        <f t="shared" si="401"/>
        <v>721.34742182668208</v>
      </c>
      <c r="R2220" s="33">
        <f t="shared" si="402"/>
        <v>3440719</v>
      </c>
      <c r="S2220" s="33"/>
      <c r="T2220" s="30" t="str">
        <f t="shared" si="403"/>
        <v>COP</v>
      </c>
      <c r="U2220" s="33">
        <v>0</v>
      </c>
      <c r="V2220" s="33">
        <v>0</v>
      </c>
      <c r="W2220" s="33">
        <v>0</v>
      </c>
      <c r="X2220" s="33">
        <f t="shared" si="404"/>
        <v>3549592</v>
      </c>
      <c r="Y2220" s="33">
        <f t="shared" si="405"/>
        <v>721.34742182668208</v>
      </c>
      <c r="Z2220" s="33">
        <f t="shared" si="406"/>
        <v>3440719</v>
      </c>
      <c r="AA2220" s="34">
        <f t="shared" si="407"/>
        <v>4.9613389426724699E-06</v>
      </c>
      <c r="AB2220" s="33" t="s">
        <v>631</v>
      </c>
      <c r="AC2220" s="35">
        <v>44922</v>
      </c>
      <c r="AD2220" s="33">
        <v>75</v>
      </c>
      <c r="AE2220" s="36">
        <f t="shared" si="408"/>
        <v>44997</v>
      </c>
    </row>
    <row r="2221" spans="2:31" ht="14.5" hidden="1">
      <c r="B2221" s="29" t="s">
        <v>1018</v>
      </c>
      <c r="C2221" s="30" t="str">
        <f t="shared" si="398"/>
        <v>(Proveedores estratégicos)</v>
      </c>
      <c r="D2221" s="30">
        <v>4</v>
      </c>
      <c r="E2221" s="30" t="s">
        <v>5137</v>
      </c>
      <c r="F2221" s="30" t="s">
        <v>5138</v>
      </c>
      <c r="G2221" s="30" t="s">
        <v>4780</v>
      </c>
      <c r="H2221" s="31" t="s">
        <v>2318</v>
      </c>
      <c r="I2221" s="31" t="s">
        <v>48</v>
      </c>
      <c r="J2221" s="32">
        <v>30785831</v>
      </c>
      <c r="K2221" s="33">
        <f t="shared" si="399"/>
        <v>6256.2887721836114</v>
      </c>
      <c r="L2221" s="33">
        <v>29841559</v>
      </c>
      <c r="M2221" s="33">
        <v>0</v>
      </c>
      <c r="N2221" s="33">
        <v>0</v>
      </c>
      <c r="O2221" s="33">
        <v>0</v>
      </c>
      <c r="P2221" s="33">
        <f t="shared" si="400"/>
        <v>30785831</v>
      </c>
      <c r="Q2221" s="33">
        <f t="shared" si="401"/>
        <v>6256.2887721836114</v>
      </c>
      <c r="R2221" s="33">
        <f t="shared" si="402"/>
        <v>29841559</v>
      </c>
      <c r="S2221" s="33"/>
      <c r="T2221" s="30" t="str">
        <f t="shared" si="403"/>
        <v>COP</v>
      </c>
      <c r="U2221" s="33">
        <v>0</v>
      </c>
      <c r="V2221" s="33">
        <v>0</v>
      </c>
      <c r="W2221" s="33">
        <v>0</v>
      </c>
      <c r="X2221" s="33">
        <f t="shared" si="404"/>
        <v>30785831</v>
      </c>
      <c r="Y2221" s="33">
        <f t="shared" si="405"/>
        <v>6256.2887721836114</v>
      </c>
      <c r="Z2221" s="33">
        <f t="shared" si="406"/>
        <v>29841559</v>
      </c>
      <c r="AA2221" s="34">
        <f t="shared" si="407"/>
        <v>4.3029985528245151E-05</v>
      </c>
      <c r="AB2221" s="33" t="s">
        <v>631</v>
      </c>
      <c r="AC2221" s="35">
        <v>44922</v>
      </c>
      <c r="AD2221" s="33">
        <v>75</v>
      </c>
      <c r="AE2221" s="36">
        <f t="shared" si="408"/>
        <v>44997</v>
      </c>
    </row>
    <row r="2222" spans="2:31" ht="14.5" hidden="1">
      <c r="B2222" s="29" t="s">
        <v>1018</v>
      </c>
      <c r="C2222" s="30" t="str">
        <f t="shared" si="398"/>
        <v>(Proveedores estratégicos)</v>
      </c>
      <c r="D2222" s="30">
        <v>4</v>
      </c>
      <c r="E2222" s="30" t="s">
        <v>5137</v>
      </c>
      <c r="F2222" s="30" t="s">
        <v>5138</v>
      </c>
      <c r="G2222" s="30" t="s">
        <v>4780</v>
      </c>
      <c r="H2222" s="31" t="s">
        <v>2319</v>
      </c>
      <c r="I2222" s="31" t="s">
        <v>48</v>
      </c>
      <c r="J2222" s="32">
        <v>22295172</v>
      </c>
      <c r="K2222" s="33">
        <f t="shared" si="399"/>
        <v>3423.2611088399003</v>
      </c>
      <c r="L2222" s="33">
        <v>16328442</v>
      </c>
      <c r="M2222" s="33">
        <v>0</v>
      </c>
      <c r="N2222" s="33">
        <v>0</v>
      </c>
      <c r="O2222" s="33">
        <v>0</v>
      </c>
      <c r="P2222" s="33">
        <f t="shared" si="400"/>
        <v>22295172</v>
      </c>
      <c r="Q2222" s="33">
        <f t="shared" si="401"/>
        <v>3423.2611088399003</v>
      </c>
      <c r="R2222" s="33">
        <f t="shared" si="402"/>
        <v>16328442</v>
      </c>
      <c r="S2222" s="33"/>
      <c r="T2222" s="30" t="str">
        <f t="shared" si="403"/>
        <v>COP</v>
      </c>
      <c r="U2222" s="33">
        <v>0</v>
      </c>
      <c r="V2222" s="33">
        <v>0</v>
      </c>
      <c r="W2222" s="33">
        <v>0</v>
      </c>
      <c r="X2222" s="33">
        <f t="shared" si="404"/>
        <v>22295172</v>
      </c>
      <c r="Y2222" s="33">
        <f t="shared" si="405"/>
        <v>3423.2611088399003</v>
      </c>
      <c r="Z2222" s="33">
        <f t="shared" si="406"/>
        <v>16328442</v>
      </c>
      <c r="AA2222" s="34">
        <f t="shared" si="407"/>
        <v>2.3544769325181377E-05</v>
      </c>
      <c r="AB2222" s="33" t="s">
        <v>631</v>
      </c>
      <c r="AC2222" s="35">
        <v>44922</v>
      </c>
      <c r="AD2222" s="33">
        <v>75</v>
      </c>
      <c r="AE2222" s="36">
        <f t="shared" si="408"/>
        <v>44997</v>
      </c>
    </row>
    <row r="2223" spans="2:31" ht="14.5" hidden="1">
      <c r="B2223" s="29" t="s">
        <v>1018</v>
      </c>
      <c r="C2223" s="30" t="str">
        <f t="shared" si="398"/>
        <v>(Proveedores estratégicos)</v>
      </c>
      <c r="D2223" s="30">
        <v>4</v>
      </c>
      <c r="E2223" s="30" t="s">
        <v>5137</v>
      </c>
      <c r="F2223" s="30" t="s">
        <v>5138</v>
      </c>
      <c r="G2223" s="30" t="s">
        <v>4780</v>
      </c>
      <c r="H2223" s="31" t="s">
        <v>2320</v>
      </c>
      <c r="I2223" s="31" t="s">
        <v>48</v>
      </c>
      <c r="J2223" s="32">
        <v>48281781</v>
      </c>
      <c r="K2223" s="33">
        <f t="shared" si="399"/>
        <v>9879.860163317504</v>
      </c>
      <c r="L2223" s="33">
        <v>47125451</v>
      </c>
      <c r="M2223" s="33">
        <v>0</v>
      </c>
      <c r="N2223" s="33">
        <v>0</v>
      </c>
      <c r="O2223" s="33">
        <v>0</v>
      </c>
      <c r="P2223" s="33">
        <f t="shared" si="400"/>
        <v>48281781</v>
      </c>
      <c r="Q2223" s="33">
        <f t="shared" si="401"/>
        <v>9879.860163317504</v>
      </c>
      <c r="R2223" s="33">
        <f t="shared" si="402"/>
        <v>47125451</v>
      </c>
      <c r="S2223" s="33"/>
      <c r="T2223" s="30" t="str">
        <f t="shared" si="403"/>
        <v>COP</v>
      </c>
      <c r="U2223" s="33">
        <v>0</v>
      </c>
      <c r="V2223" s="33">
        <v>0</v>
      </c>
      <c r="W2223" s="33">
        <v>0</v>
      </c>
      <c r="X2223" s="33">
        <f t="shared" si="404"/>
        <v>48281781</v>
      </c>
      <c r="Y2223" s="33">
        <f t="shared" si="405"/>
        <v>9879.860163317504</v>
      </c>
      <c r="Z2223" s="33">
        <f t="shared" si="406"/>
        <v>47125451</v>
      </c>
      <c r="AA2223" s="34">
        <f t="shared" si="407"/>
        <v>6.7952464364949097E-05</v>
      </c>
      <c r="AB2223" s="33" t="s">
        <v>631</v>
      </c>
      <c r="AC2223" s="35">
        <v>44922</v>
      </c>
      <c r="AD2223" s="33">
        <v>75</v>
      </c>
      <c r="AE2223" s="36">
        <f t="shared" si="408"/>
        <v>44997</v>
      </c>
    </row>
    <row r="2224" spans="2:31" ht="14.5" hidden="1">
      <c r="B2224" s="29" t="s">
        <v>1018</v>
      </c>
      <c r="C2224" s="30" t="str">
        <f t="shared" si="398"/>
        <v>(Proveedores estratégicos)</v>
      </c>
      <c r="D2224" s="30">
        <v>4</v>
      </c>
      <c r="E2224" s="30" t="s">
        <v>5137</v>
      </c>
      <c r="F2224" s="30" t="s">
        <v>5138</v>
      </c>
      <c r="G2224" s="30" t="s">
        <v>4780</v>
      </c>
      <c r="H2224" s="31" t="s">
        <v>2321</v>
      </c>
      <c r="I2224" s="31" t="s">
        <v>48</v>
      </c>
      <c r="J2224" s="32">
        <v>32485881</v>
      </c>
      <c r="K2224" s="33">
        <f t="shared" si="399"/>
        <v>6601.7728020797294</v>
      </c>
      <c r="L2224" s="33">
        <v>31489466</v>
      </c>
      <c r="M2224" s="33">
        <v>0</v>
      </c>
      <c r="N2224" s="33">
        <v>0</v>
      </c>
      <c r="O2224" s="33">
        <v>0</v>
      </c>
      <c r="P2224" s="33">
        <f t="shared" si="400"/>
        <v>32485881</v>
      </c>
      <c r="Q2224" s="33">
        <f t="shared" si="401"/>
        <v>6601.7728020797294</v>
      </c>
      <c r="R2224" s="33">
        <f t="shared" si="402"/>
        <v>31489466</v>
      </c>
      <c r="S2224" s="33"/>
      <c r="T2224" s="30" t="str">
        <f t="shared" si="403"/>
        <v>COP</v>
      </c>
      <c r="U2224" s="33">
        <v>0</v>
      </c>
      <c r="V2224" s="33">
        <v>0</v>
      </c>
      <c r="W2224" s="33">
        <v>0</v>
      </c>
      <c r="X2224" s="33">
        <f t="shared" si="404"/>
        <v>32485881</v>
      </c>
      <c r="Y2224" s="33">
        <f t="shared" si="405"/>
        <v>6601.7728020797294</v>
      </c>
      <c r="Z2224" s="33">
        <f t="shared" si="406"/>
        <v>31489466</v>
      </c>
      <c r="AA2224" s="34">
        <f t="shared" si="407"/>
        <v>4.5406182239747183E-05</v>
      </c>
      <c r="AB2224" s="33" t="s">
        <v>631</v>
      </c>
      <c r="AC2224" s="35">
        <v>44922</v>
      </c>
      <c r="AD2224" s="33">
        <v>75</v>
      </c>
      <c r="AE2224" s="36">
        <f t="shared" si="408"/>
        <v>44997</v>
      </c>
    </row>
    <row r="2225" spans="2:31" ht="14.5" hidden="1">
      <c r="B2225" s="29" t="s">
        <v>1018</v>
      </c>
      <c r="C2225" s="30" t="str">
        <f t="shared" si="398"/>
        <v>(Proveedores estratégicos)</v>
      </c>
      <c r="D2225" s="30">
        <v>4</v>
      </c>
      <c r="E2225" s="30" t="s">
        <v>5137</v>
      </c>
      <c r="F2225" s="30" t="s">
        <v>5138</v>
      </c>
      <c r="G2225" s="30" t="s">
        <v>4780</v>
      </c>
      <c r="H2225" s="31" t="s">
        <v>2322</v>
      </c>
      <c r="I2225" s="31" t="s">
        <v>48</v>
      </c>
      <c r="J2225" s="32">
        <v>14723658</v>
      </c>
      <c r="K2225" s="33">
        <f t="shared" si="399"/>
        <v>3012.8899231632022</v>
      </c>
      <c r="L2225" s="33">
        <v>14371033</v>
      </c>
      <c r="M2225" s="33">
        <v>0</v>
      </c>
      <c r="N2225" s="33">
        <v>0</v>
      </c>
      <c r="O2225" s="33">
        <v>0</v>
      </c>
      <c r="P2225" s="33">
        <f t="shared" si="400"/>
        <v>14723658</v>
      </c>
      <c r="Q2225" s="33">
        <f t="shared" si="401"/>
        <v>3012.8899231632022</v>
      </c>
      <c r="R2225" s="33">
        <f t="shared" si="402"/>
        <v>14371033</v>
      </c>
      <c r="S2225" s="33"/>
      <c r="T2225" s="30" t="str">
        <f t="shared" si="403"/>
        <v>COP</v>
      </c>
      <c r="U2225" s="33">
        <v>0</v>
      </c>
      <c r="V2225" s="33">
        <v>0</v>
      </c>
      <c r="W2225" s="33">
        <v>0</v>
      </c>
      <c r="X2225" s="33">
        <f t="shared" si="404"/>
        <v>14723658</v>
      </c>
      <c r="Y2225" s="33">
        <f t="shared" si="405"/>
        <v>3012.8899231632022</v>
      </c>
      <c r="Z2225" s="33">
        <f t="shared" si="406"/>
        <v>14371033</v>
      </c>
      <c r="AA2225" s="34">
        <f t="shared" si="407"/>
        <v>2.0722286728248128E-05</v>
      </c>
      <c r="AB2225" s="33" t="s">
        <v>631</v>
      </c>
      <c r="AC2225" s="35">
        <v>44922</v>
      </c>
      <c r="AD2225" s="33">
        <v>75</v>
      </c>
      <c r="AE2225" s="36">
        <f t="shared" si="408"/>
        <v>44997</v>
      </c>
    </row>
    <row r="2226" spans="2:31" ht="14.5" hidden="1">
      <c r="B2226" s="29" t="s">
        <v>1018</v>
      </c>
      <c r="C2226" s="30" t="str">
        <f t="shared" si="398"/>
        <v>(Proveedores estratégicos)</v>
      </c>
      <c r="D2226" s="30">
        <v>4</v>
      </c>
      <c r="E2226" s="30" t="s">
        <v>5137</v>
      </c>
      <c r="F2226" s="30" t="s">
        <v>5138</v>
      </c>
      <c r="G2226" s="30" t="s">
        <v>4780</v>
      </c>
      <c r="H2226" s="31" t="s">
        <v>2323</v>
      </c>
      <c r="I2226" s="31" t="s">
        <v>48</v>
      </c>
      <c r="J2226" s="32">
        <v>60137839</v>
      </c>
      <c r="K2226" s="33">
        <f t="shared" si="399"/>
        <v>12221.196473683658</v>
      </c>
      <c r="L2226" s="33">
        <v>58293274</v>
      </c>
      <c r="M2226" s="33">
        <v>0</v>
      </c>
      <c r="N2226" s="33">
        <v>0</v>
      </c>
      <c r="O2226" s="33">
        <v>0</v>
      </c>
      <c r="P2226" s="33">
        <f t="shared" si="400"/>
        <v>60137839</v>
      </c>
      <c r="Q2226" s="33">
        <f t="shared" si="401"/>
        <v>12221.196473683658</v>
      </c>
      <c r="R2226" s="33">
        <f t="shared" si="402"/>
        <v>58293274</v>
      </c>
      <c r="S2226" s="33"/>
      <c r="T2226" s="30" t="str">
        <f t="shared" si="403"/>
        <v>COP</v>
      </c>
      <c r="U2226" s="33">
        <v>0</v>
      </c>
      <c r="V2226" s="33">
        <v>0</v>
      </c>
      <c r="W2226" s="33">
        <v>0</v>
      </c>
      <c r="X2226" s="33">
        <f t="shared" si="404"/>
        <v>60137839</v>
      </c>
      <c r="Y2226" s="33">
        <f t="shared" si="405"/>
        <v>12221.196473683658</v>
      </c>
      <c r="Z2226" s="33">
        <f t="shared" si="406"/>
        <v>58293274</v>
      </c>
      <c r="AA2226" s="34">
        <f t="shared" si="407"/>
        <v>8.4055887851369594E-05</v>
      </c>
      <c r="AB2226" s="33" t="s">
        <v>631</v>
      </c>
      <c r="AC2226" s="35">
        <v>44922</v>
      </c>
      <c r="AD2226" s="33">
        <v>75</v>
      </c>
      <c r="AE2226" s="36">
        <f t="shared" si="408"/>
        <v>44997</v>
      </c>
    </row>
    <row r="2227" spans="2:31" ht="14.5" hidden="1">
      <c r="B2227" s="29" t="s">
        <v>1018</v>
      </c>
      <c r="C2227" s="30" t="str">
        <f t="shared" si="398"/>
        <v>(Proveedores estratégicos)</v>
      </c>
      <c r="D2227" s="30">
        <v>4</v>
      </c>
      <c r="E2227" s="30" t="s">
        <v>5137</v>
      </c>
      <c r="F2227" s="30" t="s">
        <v>5138</v>
      </c>
      <c r="G2227" s="30" t="s">
        <v>4780</v>
      </c>
      <c r="H2227" s="31" t="s">
        <v>2324</v>
      </c>
      <c r="I2227" s="31" t="s">
        <v>48</v>
      </c>
      <c r="J2227" s="32">
        <v>236555</v>
      </c>
      <c r="K2227" s="33">
        <f t="shared" si="399"/>
        <v>48.40613436481231</v>
      </c>
      <c r="L2227" s="33">
        <v>230890</v>
      </c>
      <c r="M2227" s="33">
        <v>0</v>
      </c>
      <c r="N2227" s="33">
        <v>0</v>
      </c>
      <c r="O2227" s="33">
        <v>0</v>
      </c>
      <c r="P2227" s="33">
        <f t="shared" si="400"/>
        <v>236555</v>
      </c>
      <c r="Q2227" s="33">
        <f t="shared" si="401"/>
        <v>48.40613436481231</v>
      </c>
      <c r="R2227" s="33">
        <f t="shared" si="402"/>
        <v>230890</v>
      </c>
      <c r="S2227" s="33"/>
      <c r="T2227" s="30" t="str">
        <f t="shared" si="403"/>
        <v>COP</v>
      </c>
      <c r="U2227" s="33">
        <v>0</v>
      </c>
      <c r="V2227" s="33">
        <v>0</v>
      </c>
      <c r="W2227" s="33">
        <v>0</v>
      </c>
      <c r="X2227" s="33">
        <f t="shared" si="404"/>
        <v>236555</v>
      </c>
      <c r="Y2227" s="33">
        <f t="shared" si="405"/>
        <v>48.40613436481231</v>
      </c>
      <c r="Z2227" s="33">
        <f t="shared" si="406"/>
        <v>230890</v>
      </c>
      <c r="AA2227" s="34">
        <f t="shared" si="407"/>
        <v>3.3293144498973804E-07</v>
      </c>
      <c r="AB2227" s="33" t="s">
        <v>631</v>
      </c>
      <c r="AC2227" s="35">
        <v>44922</v>
      </c>
      <c r="AD2227" s="33">
        <v>75</v>
      </c>
      <c r="AE2227" s="36">
        <f t="shared" si="408"/>
        <v>44997</v>
      </c>
    </row>
    <row r="2228" spans="2:31" ht="14.5" hidden="1">
      <c r="B2228" s="29" t="s">
        <v>1018</v>
      </c>
      <c r="C2228" s="30" t="str">
        <f t="shared" si="398"/>
        <v>(Proveedores estratégicos)</v>
      </c>
      <c r="D2228" s="30">
        <v>4</v>
      </c>
      <c r="E2228" s="30" t="s">
        <v>5137</v>
      </c>
      <c r="F2228" s="30" t="s">
        <v>5138</v>
      </c>
      <c r="G2228" s="30" t="s">
        <v>4780</v>
      </c>
      <c r="H2228" s="31" t="s">
        <v>2325</v>
      </c>
      <c r="I2228" s="31" t="s">
        <v>48</v>
      </c>
      <c r="J2228" s="32">
        <v>314817</v>
      </c>
      <c r="K2228" s="33">
        <f t="shared" si="399"/>
        <v>64.420893738796806</v>
      </c>
      <c r="L2228" s="33">
        <v>307278</v>
      </c>
      <c r="M2228" s="33">
        <v>0</v>
      </c>
      <c r="N2228" s="33">
        <v>0</v>
      </c>
      <c r="O2228" s="33">
        <v>0</v>
      </c>
      <c r="P2228" s="33">
        <f t="shared" si="400"/>
        <v>314817</v>
      </c>
      <c r="Q2228" s="33">
        <f t="shared" si="401"/>
        <v>64.420893738796806</v>
      </c>
      <c r="R2228" s="33">
        <f t="shared" si="402"/>
        <v>307278</v>
      </c>
      <c r="S2228" s="33"/>
      <c r="T2228" s="30" t="str">
        <f t="shared" si="403"/>
        <v>COP</v>
      </c>
      <c r="U2228" s="33">
        <v>0</v>
      </c>
      <c r="V2228" s="33">
        <v>0</v>
      </c>
      <c r="W2228" s="33">
        <v>0</v>
      </c>
      <c r="X2228" s="33">
        <f t="shared" si="404"/>
        <v>314817</v>
      </c>
      <c r="Y2228" s="33">
        <f t="shared" si="405"/>
        <v>64.420893738796806</v>
      </c>
      <c r="Z2228" s="33">
        <f t="shared" si="406"/>
        <v>307278</v>
      </c>
      <c r="AA2228" s="34">
        <f t="shared" si="407"/>
        <v>4.4307899239272695E-07</v>
      </c>
      <c r="AB2228" s="33" t="s">
        <v>631</v>
      </c>
      <c r="AC2228" s="35">
        <v>44922</v>
      </c>
      <c r="AD2228" s="33">
        <v>75</v>
      </c>
      <c r="AE2228" s="36">
        <f t="shared" si="408"/>
        <v>44997</v>
      </c>
    </row>
    <row r="2229" spans="2:31" ht="14.5" hidden="1">
      <c r="B2229" s="29" t="s">
        <v>1018</v>
      </c>
      <c r="C2229" s="30" t="str">
        <f t="shared" si="409" ref="C2229:C2292">+IF(D2229=1,$A$4,IF(D2229=2,$A$5,IF(D2229=3,$A$6,IF(D2229=4,$A$7,IF(D2229=5,$A$8,IF(D2229=6,$A$9,))))))</f>
        <v>(Proveedores estratégicos)</v>
      </c>
      <c r="D2229" s="30">
        <v>4</v>
      </c>
      <c r="E2229" s="30" t="s">
        <v>5137</v>
      </c>
      <c r="F2229" s="30" t="s">
        <v>5138</v>
      </c>
      <c r="G2229" s="30" t="s">
        <v>4780</v>
      </c>
      <c r="H2229" s="31" t="s">
        <v>2326</v>
      </c>
      <c r="I2229" s="31" t="s">
        <v>48</v>
      </c>
      <c r="J2229" s="32">
        <v>89028830</v>
      </c>
      <c r="K2229" s="33">
        <f t="shared" si="410" ref="K2229:K2292">+IF(I2229="USD",J2229,L2229/$L$3)</f>
        <v>18092.416323364465</v>
      </c>
      <c r="L2229" s="33">
        <v>86298112</v>
      </c>
      <c r="M2229" s="33">
        <v>0</v>
      </c>
      <c r="N2229" s="33">
        <v>0</v>
      </c>
      <c r="O2229" s="33">
        <v>0</v>
      </c>
      <c r="P2229" s="33">
        <f t="shared" si="411" ref="P2229:P2292">+J2229+M2229</f>
        <v>89028830</v>
      </c>
      <c r="Q2229" s="33">
        <f t="shared" si="412" ref="Q2229:Q2292">+K2229+N2229</f>
        <v>18092.416323364465</v>
      </c>
      <c r="R2229" s="33">
        <f t="shared" si="413" ref="R2229:R2292">+L2229+O2229</f>
        <v>86298112</v>
      </c>
      <c r="S2229" s="33"/>
      <c r="T2229" s="30" t="str">
        <f t="shared" si="414" ref="T2229:T2292">+I2229</f>
        <v>COP</v>
      </c>
      <c r="U2229" s="33">
        <v>0</v>
      </c>
      <c r="V2229" s="33">
        <v>0</v>
      </c>
      <c r="W2229" s="33">
        <v>0</v>
      </c>
      <c r="X2229" s="33">
        <f t="shared" si="415" ref="X2229:X2292">+P2229+U2229</f>
        <v>89028830</v>
      </c>
      <c r="Y2229" s="33">
        <f t="shared" si="416" ref="Y2229:Y2292">+Q2229+V2229</f>
        <v>18092.416323364465</v>
      </c>
      <c r="Z2229" s="33">
        <f t="shared" si="417" ref="Z2229:Z2292">+R2229+W2229</f>
        <v>86298112</v>
      </c>
      <c r="AA2229" s="34">
        <f t="shared" si="418" ref="AA2229:AA2292">+IF(D2229=1,Z2229/$C$4,IF(D2229=2,Z2229/$C$5,IF(D2229=3,Z2229/$C$6,IF(D2229=4,Z2229/$C$7,IF(D2229=5,Z2229/$C$8,IF(D2229=6,Z2229/$C$9))))))</f>
        <v>0.00012443741664015874</v>
      </c>
      <c r="AB2229" s="33" t="s">
        <v>631</v>
      </c>
      <c r="AC2229" s="35">
        <v>44922</v>
      </c>
      <c r="AD2229" s="33">
        <v>75</v>
      </c>
      <c r="AE2229" s="36">
        <f t="shared" si="408"/>
        <v>44997</v>
      </c>
    </row>
    <row r="2230" spans="2:31" ht="14.5" hidden="1">
      <c r="B2230" s="29" t="s">
        <v>1018</v>
      </c>
      <c r="C2230" s="30" t="str">
        <f t="shared" si="409"/>
        <v>(Proveedores estratégicos)</v>
      </c>
      <c r="D2230" s="30">
        <v>4</v>
      </c>
      <c r="E2230" s="30" t="s">
        <v>5137</v>
      </c>
      <c r="F2230" s="30" t="s">
        <v>5138</v>
      </c>
      <c r="G2230" s="30" t="s">
        <v>4780</v>
      </c>
      <c r="H2230" s="31" t="s">
        <v>2327</v>
      </c>
      <c r="I2230" s="31" t="s">
        <v>48</v>
      </c>
      <c r="J2230" s="32">
        <v>6692572</v>
      </c>
      <c r="K2230" s="33">
        <f t="shared" si="410"/>
        <v>1357.7047496252501</v>
      </c>
      <c r="L2230" s="33">
        <v>6476048</v>
      </c>
      <c r="M2230" s="33">
        <v>0</v>
      </c>
      <c r="N2230" s="33">
        <v>0</v>
      </c>
      <c r="O2230" s="33">
        <v>0</v>
      </c>
      <c r="P2230" s="33">
        <f t="shared" si="411"/>
        <v>6692572</v>
      </c>
      <c r="Q2230" s="33">
        <f t="shared" si="412"/>
        <v>1357.7047496252501</v>
      </c>
      <c r="R2230" s="33">
        <f t="shared" si="413"/>
        <v>6476048</v>
      </c>
      <c r="S2230" s="33"/>
      <c r="T2230" s="30" t="str">
        <f t="shared" si="414"/>
        <v>COP</v>
      </c>
      <c r="U2230" s="33">
        <v>0</v>
      </c>
      <c r="V2230" s="33">
        <v>0</v>
      </c>
      <c r="W2230" s="33">
        <v>0</v>
      </c>
      <c r="X2230" s="33">
        <f t="shared" si="415"/>
        <v>6692572</v>
      </c>
      <c r="Y2230" s="33">
        <f t="shared" si="416"/>
        <v>1357.7047496252501</v>
      </c>
      <c r="Z2230" s="33">
        <f t="shared" si="417"/>
        <v>6476048</v>
      </c>
      <c r="AA2230" s="34">
        <f t="shared" si="418"/>
        <v>9.3381264604915902E-06</v>
      </c>
      <c r="AB2230" s="33" t="s">
        <v>631</v>
      </c>
      <c r="AC2230" s="35">
        <v>44922</v>
      </c>
      <c r="AD2230" s="33">
        <v>75</v>
      </c>
      <c r="AE2230" s="36">
        <f t="shared" si="408"/>
        <v>44997</v>
      </c>
    </row>
    <row r="2231" spans="2:31" ht="14.5" hidden="1">
      <c r="B2231" s="29" t="s">
        <v>1018</v>
      </c>
      <c r="C2231" s="30" t="str">
        <f t="shared" si="409"/>
        <v>(Proveedores estratégicos)</v>
      </c>
      <c r="D2231" s="30">
        <v>4</v>
      </c>
      <c r="E2231" s="30" t="s">
        <v>5137</v>
      </c>
      <c r="F2231" s="30" t="s">
        <v>5138</v>
      </c>
      <c r="G2231" s="30" t="s">
        <v>4780</v>
      </c>
      <c r="H2231" s="31" t="s">
        <v>2328</v>
      </c>
      <c r="I2231" s="31" t="s">
        <v>48</v>
      </c>
      <c r="J2231" s="32">
        <v>204982874</v>
      </c>
      <c r="K2231" s="33">
        <f t="shared" si="410"/>
        <v>41656.568864848996</v>
      </c>
      <c r="L2231" s="33">
        <v>198695585</v>
      </c>
      <c r="M2231" s="33">
        <v>0</v>
      </c>
      <c r="N2231" s="33">
        <v>0</v>
      </c>
      <c r="O2231" s="33">
        <v>0</v>
      </c>
      <c r="P2231" s="33">
        <f t="shared" si="411"/>
        <v>204982874</v>
      </c>
      <c r="Q2231" s="33">
        <f t="shared" si="412"/>
        <v>41656.568864848996</v>
      </c>
      <c r="R2231" s="33">
        <f t="shared" si="413"/>
        <v>198695585</v>
      </c>
      <c r="S2231" s="33"/>
      <c r="T2231" s="30" t="str">
        <f t="shared" si="414"/>
        <v>COP</v>
      </c>
      <c r="U2231" s="33">
        <v>0</v>
      </c>
      <c r="V2231" s="33">
        <v>0</v>
      </c>
      <c r="W2231" s="33">
        <v>0</v>
      </c>
      <c r="X2231" s="33">
        <f t="shared" si="415"/>
        <v>204982874</v>
      </c>
      <c r="Y2231" s="33">
        <f t="shared" si="416"/>
        <v>41656.568864848996</v>
      </c>
      <c r="Z2231" s="33">
        <f t="shared" si="417"/>
        <v>198695585</v>
      </c>
      <c r="AA2231" s="34">
        <f t="shared" si="418"/>
        <v>0.00028650876273173946</v>
      </c>
      <c r="AB2231" s="33" t="s">
        <v>631</v>
      </c>
      <c r="AC2231" s="35">
        <v>44922</v>
      </c>
      <c r="AD2231" s="33">
        <v>75</v>
      </c>
      <c r="AE2231" s="36">
        <f t="shared" si="408"/>
        <v>44997</v>
      </c>
    </row>
    <row r="2232" spans="2:31" ht="14.5" hidden="1">
      <c r="B2232" s="29" t="s">
        <v>1018</v>
      </c>
      <c r="C2232" s="30" t="str">
        <f t="shared" si="409"/>
        <v>(Proveedores estratégicos)</v>
      </c>
      <c r="D2232" s="30">
        <v>4</v>
      </c>
      <c r="E2232" s="30" t="s">
        <v>5137</v>
      </c>
      <c r="F2232" s="30" t="s">
        <v>5138</v>
      </c>
      <c r="G2232" s="30" t="s">
        <v>4780</v>
      </c>
      <c r="H2232" s="31" t="s">
        <v>2329</v>
      </c>
      <c r="I2232" s="31" t="s">
        <v>48</v>
      </c>
      <c r="J2232" s="32">
        <v>2439831</v>
      </c>
      <c r="K2232" s="33">
        <f t="shared" si="410"/>
        <v>495.82188119123236</v>
      </c>
      <c r="L2232" s="33">
        <v>2364996</v>
      </c>
      <c r="M2232" s="33">
        <v>0</v>
      </c>
      <c r="N2232" s="33">
        <v>0</v>
      </c>
      <c r="O2232" s="33">
        <v>0</v>
      </c>
      <c r="P2232" s="33">
        <f t="shared" si="411"/>
        <v>2439831</v>
      </c>
      <c r="Q2232" s="33">
        <f t="shared" si="412"/>
        <v>495.82188119123236</v>
      </c>
      <c r="R2232" s="33">
        <f t="shared" si="413"/>
        <v>2364996</v>
      </c>
      <c r="S2232" s="33"/>
      <c r="T2232" s="30" t="str">
        <f t="shared" si="414"/>
        <v>COP</v>
      </c>
      <c r="U2232" s="33">
        <v>0</v>
      </c>
      <c r="V2232" s="33">
        <v>0</v>
      </c>
      <c r="W2232" s="33">
        <v>0</v>
      </c>
      <c r="X2232" s="33">
        <f t="shared" si="415"/>
        <v>2439831</v>
      </c>
      <c r="Y2232" s="33">
        <f t="shared" si="416"/>
        <v>495.82188119123236</v>
      </c>
      <c r="Z2232" s="33">
        <f t="shared" si="417"/>
        <v>2364996</v>
      </c>
      <c r="AA2232" s="34">
        <f t="shared" si="418"/>
        <v>3.4102019822207569E-06</v>
      </c>
      <c r="AB2232" s="33" t="s">
        <v>631</v>
      </c>
      <c r="AC2232" s="35">
        <v>44922</v>
      </c>
      <c r="AD2232" s="33">
        <v>75</v>
      </c>
      <c r="AE2232" s="36">
        <f t="shared" si="408"/>
        <v>44997</v>
      </c>
    </row>
    <row r="2233" spans="2:31" ht="14.5" hidden="1">
      <c r="B2233" s="29" t="s">
        <v>1018</v>
      </c>
      <c r="C2233" s="30" t="str">
        <f t="shared" si="409"/>
        <v>(Proveedores estratégicos)</v>
      </c>
      <c r="D2233" s="30">
        <v>4</v>
      </c>
      <c r="E2233" s="30" t="s">
        <v>5137</v>
      </c>
      <c r="F2233" s="30" t="s">
        <v>5138</v>
      </c>
      <c r="G2233" s="30" t="s">
        <v>4780</v>
      </c>
      <c r="H2233" s="31" t="s">
        <v>2330</v>
      </c>
      <c r="I2233" s="31" t="s">
        <v>48</v>
      </c>
      <c r="J2233" s="32">
        <v>114098820</v>
      </c>
      <c r="K2233" s="33">
        <f t="shared" si="410"/>
        <v>23187.134186609641</v>
      </c>
      <c r="L2233" s="33">
        <v>110599152</v>
      </c>
      <c r="M2233" s="33">
        <v>0</v>
      </c>
      <c r="N2233" s="33">
        <v>0</v>
      </c>
      <c r="O2233" s="33">
        <v>0</v>
      </c>
      <c r="P2233" s="33">
        <f t="shared" si="411"/>
        <v>114098820</v>
      </c>
      <c r="Q2233" s="33">
        <f t="shared" si="412"/>
        <v>23187.134186609641</v>
      </c>
      <c r="R2233" s="33">
        <f t="shared" si="413"/>
        <v>110599152</v>
      </c>
      <c r="S2233" s="33"/>
      <c r="T2233" s="30" t="str">
        <f t="shared" si="414"/>
        <v>COP</v>
      </c>
      <c r="U2233" s="33">
        <v>0</v>
      </c>
      <c r="V2233" s="33">
        <v>0</v>
      </c>
      <c r="W2233" s="33">
        <v>0</v>
      </c>
      <c r="X2233" s="33">
        <f t="shared" si="415"/>
        <v>114098820</v>
      </c>
      <c r="Y2233" s="33">
        <f t="shared" si="416"/>
        <v>23187.134186609641</v>
      </c>
      <c r="Z2233" s="33">
        <f t="shared" si="417"/>
        <v>110599152</v>
      </c>
      <c r="AA2233" s="34">
        <f t="shared" si="418"/>
        <v>0.00015947826016717777</v>
      </c>
      <c r="AB2233" s="33" t="s">
        <v>631</v>
      </c>
      <c r="AC2233" s="35">
        <v>44922</v>
      </c>
      <c r="AD2233" s="33">
        <v>75</v>
      </c>
      <c r="AE2233" s="36">
        <f t="shared" si="408"/>
        <v>44997</v>
      </c>
    </row>
    <row r="2234" spans="2:31" ht="14.5" hidden="1">
      <c r="B2234" s="29" t="s">
        <v>1018</v>
      </c>
      <c r="C2234" s="30" t="str">
        <f t="shared" si="409"/>
        <v>(Proveedores estratégicos)</v>
      </c>
      <c r="D2234" s="30">
        <v>4</v>
      </c>
      <c r="E2234" s="30" t="s">
        <v>5137</v>
      </c>
      <c r="F2234" s="30" t="s">
        <v>5138</v>
      </c>
      <c r="G2234" s="30" t="s">
        <v>4780</v>
      </c>
      <c r="H2234" s="31" t="s">
        <v>2331</v>
      </c>
      <c r="I2234" s="31" t="s">
        <v>48</v>
      </c>
      <c r="J2234" s="32">
        <v>5703688</v>
      </c>
      <c r="K2234" s="33">
        <f t="shared" si="410"/>
        <v>1159.1018585490108</v>
      </c>
      <c r="L2234" s="33">
        <v>5528742</v>
      </c>
      <c r="M2234" s="33">
        <v>0</v>
      </c>
      <c r="N2234" s="33">
        <v>0</v>
      </c>
      <c r="O2234" s="33">
        <v>0</v>
      </c>
      <c r="P2234" s="33">
        <f t="shared" si="411"/>
        <v>5703688</v>
      </c>
      <c r="Q2234" s="33">
        <f t="shared" si="412"/>
        <v>1159.1018585490108</v>
      </c>
      <c r="R2234" s="33">
        <f t="shared" si="413"/>
        <v>5528742</v>
      </c>
      <c r="S2234" s="33"/>
      <c r="T2234" s="30" t="str">
        <f t="shared" si="414"/>
        <v>COP</v>
      </c>
      <c r="U2234" s="33">
        <v>0</v>
      </c>
      <c r="V2234" s="33">
        <v>0</v>
      </c>
      <c r="W2234" s="33">
        <v>0</v>
      </c>
      <c r="X2234" s="33">
        <f t="shared" si="415"/>
        <v>5703688</v>
      </c>
      <c r="Y2234" s="33">
        <f t="shared" si="416"/>
        <v>1159.1018585490108</v>
      </c>
      <c r="Z2234" s="33">
        <f t="shared" si="417"/>
        <v>5528742</v>
      </c>
      <c r="AA2234" s="34">
        <f t="shared" si="418"/>
        <v>7.9721601759948645E-06</v>
      </c>
      <c r="AB2234" s="33" t="s">
        <v>631</v>
      </c>
      <c r="AC2234" s="35">
        <v>44922</v>
      </c>
      <c r="AD2234" s="33">
        <v>75</v>
      </c>
      <c r="AE2234" s="36">
        <f t="shared" si="408"/>
        <v>44997</v>
      </c>
    </row>
    <row r="2235" spans="2:31" ht="14.5" hidden="1">
      <c r="B2235" s="29" t="s">
        <v>1018</v>
      </c>
      <c r="C2235" s="30" t="str">
        <f t="shared" si="409"/>
        <v>(Proveedores estratégicos)</v>
      </c>
      <c r="D2235" s="30">
        <v>4</v>
      </c>
      <c r="E2235" s="30" t="s">
        <v>5137</v>
      </c>
      <c r="F2235" s="30" t="s">
        <v>5138</v>
      </c>
      <c r="G2235" s="30" t="s">
        <v>4780</v>
      </c>
      <c r="H2235" s="31" t="s">
        <v>2332</v>
      </c>
      <c r="I2235" s="31" t="s">
        <v>48</v>
      </c>
      <c r="J2235" s="32">
        <v>71897344</v>
      </c>
      <c r="K2235" s="33">
        <f t="shared" si="410"/>
        <v>14610.960512385085</v>
      </c>
      <c r="L2235" s="33">
        <v>69692090</v>
      </c>
      <c r="M2235" s="33">
        <v>0</v>
      </c>
      <c r="N2235" s="33">
        <v>0</v>
      </c>
      <c r="O2235" s="33">
        <v>0</v>
      </c>
      <c r="P2235" s="33">
        <f t="shared" si="411"/>
        <v>71897344</v>
      </c>
      <c r="Q2235" s="33">
        <f t="shared" si="412"/>
        <v>14610.960512385085</v>
      </c>
      <c r="R2235" s="33">
        <f t="shared" si="413"/>
        <v>69692090</v>
      </c>
      <c r="S2235" s="33"/>
      <c r="T2235" s="30" t="str">
        <f t="shared" si="414"/>
        <v>COP</v>
      </c>
      <c r="U2235" s="33">
        <v>0</v>
      </c>
      <c r="V2235" s="33">
        <v>0</v>
      </c>
      <c r="W2235" s="33">
        <v>0</v>
      </c>
      <c r="X2235" s="33">
        <f t="shared" si="415"/>
        <v>71897344</v>
      </c>
      <c r="Y2235" s="33">
        <f t="shared" si="416"/>
        <v>14610.960512385085</v>
      </c>
      <c r="Z2235" s="33">
        <f t="shared" si="417"/>
        <v>69692090</v>
      </c>
      <c r="AA2235" s="34">
        <f t="shared" si="418"/>
        <v>0.00010049239130345563</v>
      </c>
      <c r="AB2235" s="33" t="s">
        <v>631</v>
      </c>
      <c r="AC2235" s="35">
        <v>44922</v>
      </c>
      <c r="AD2235" s="33">
        <v>75</v>
      </c>
      <c r="AE2235" s="36">
        <f t="shared" si="408"/>
        <v>44997</v>
      </c>
    </row>
    <row r="2236" spans="2:31" ht="14.5" hidden="1">
      <c r="B2236" s="29" t="s">
        <v>1018</v>
      </c>
      <c r="C2236" s="30" t="str">
        <f t="shared" si="409"/>
        <v>(Proveedores estratégicos)</v>
      </c>
      <c r="D2236" s="30">
        <v>4</v>
      </c>
      <c r="E2236" s="30" t="s">
        <v>5137</v>
      </c>
      <c r="F2236" s="30" t="s">
        <v>5138</v>
      </c>
      <c r="G2236" s="30" t="s">
        <v>4780</v>
      </c>
      <c r="H2236" s="31" t="s">
        <v>2333</v>
      </c>
      <c r="I2236" s="31" t="s">
        <v>48</v>
      </c>
      <c r="J2236" s="32">
        <v>80644500</v>
      </c>
      <c r="K2236" s="33">
        <f t="shared" si="410"/>
        <v>16388.555195656045</v>
      </c>
      <c r="L2236" s="33">
        <v>78170950</v>
      </c>
      <c r="M2236" s="33">
        <v>0</v>
      </c>
      <c r="N2236" s="33">
        <v>0</v>
      </c>
      <c r="O2236" s="33">
        <v>0</v>
      </c>
      <c r="P2236" s="33">
        <f t="shared" si="411"/>
        <v>80644500</v>
      </c>
      <c r="Q2236" s="33">
        <f t="shared" si="412"/>
        <v>16388.555195656045</v>
      </c>
      <c r="R2236" s="33">
        <f t="shared" si="413"/>
        <v>78170950</v>
      </c>
      <c r="S2236" s="33"/>
      <c r="T2236" s="30" t="str">
        <f t="shared" si="414"/>
        <v>COP</v>
      </c>
      <c r="U2236" s="33">
        <v>0</v>
      </c>
      <c r="V2236" s="33">
        <v>0</v>
      </c>
      <c r="W2236" s="33">
        <v>0</v>
      </c>
      <c r="X2236" s="33">
        <f t="shared" si="415"/>
        <v>80644500</v>
      </c>
      <c r="Y2236" s="33">
        <f t="shared" si="416"/>
        <v>16388.555195656045</v>
      </c>
      <c r="Z2236" s="33">
        <f t="shared" si="417"/>
        <v>78170950</v>
      </c>
      <c r="AA2236" s="34">
        <f t="shared" si="418"/>
        <v>0.0001127184691399392</v>
      </c>
      <c r="AB2236" s="33" t="s">
        <v>631</v>
      </c>
      <c r="AC2236" s="35">
        <v>44923</v>
      </c>
      <c r="AD2236" s="33">
        <v>75</v>
      </c>
      <c r="AE2236" s="36">
        <f t="shared" si="408"/>
        <v>44998</v>
      </c>
    </row>
    <row r="2237" spans="2:31" ht="14.5" hidden="1">
      <c r="B2237" s="29" t="s">
        <v>1018</v>
      </c>
      <c r="C2237" s="30" t="str">
        <f t="shared" si="409"/>
        <v>(Proveedores estratégicos)</v>
      </c>
      <c r="D2237" s="30">
        <v>4</v>
      </c>
      <c r="E2237" s="30" t="s">
        <v>5137</v>
      </c>
      <c r="F2237" s="30" t="s">
        <v>5138</v>
      </c>
      <c r="G2237" s="30" t="s">
        <v>4780</v>
      </c>
      <c r="H2237" s="31" t="s">
        <v>2334</v>
      </c>
      <c r="I2237" s="31" t="s">
        <v>48</v>
      </c>
      <c r="J2237" s="32">
        <v>33845292</v>
      </c>
      <c r="K2237" s="33">
        <f t="shared" si="410"/>
        <v>7095.6721909494008</v>
      </c>
      <c r="L2237" s="33">
        <v>33845292</v>
      </c>
      <c r="M2237" s="33">
        <v>0</v>
      </c>
      <c r="N2237" s="33">
        <v>0</v>
      </c>
      <c r="O2237" s="33">
        <v>0</v>
      </c>
      <c r="P2237" s="33">
        <f t="shared" si="411"/>
        <v>33845292</v>
      </c>
      <c r="Q2237" s="33">
        <f t="shared" si="412"/>
        <v>7095.6721909494008</v>
      </c>
      <c r="R2237" s="33">
        <f t="shared" si="413"/>
        <v>33845292</v>
      </c>
      <c r="S2237" s="33"/>
      <c r="T2237" s="30" t="str">
        <f t="shared" si="414"/>
        <v>COP</v>
      </c>
      <c r="U2237" s="33">
        <v>0</v>
      </c>
      <c r="V2237" s="33">
        <v>0</v>
      </c>
      <c r="W2237" s="33">
        <v>0</v>
      </c>
      <c r="X2237" s="33">
        <f t="shared" si="415"/>
        <v>33845292</v>
      </c>
      <c r="Y2237" s="33">
        <f t="shared" si="416"/>
        <v>7095.6721909494008</v>
      </c>
      <c r="Z2237" s="33">
        <f t="shared" si="417"/>
        <v>33845292</v>
      </c>
      <c r="AA2237" s="34">
        <f t="shared" si="418"/>
        <v>4.8803161555977397E-05</v>
      </c>
      <c r="AB2237" s="33" t="s">
        <v>631</v>
      </c>
      <c r="AC2237" s="35">
        <v>44928</v>
      </c>
      <c r="AD2237" s="33">
        <v>75</v>
      </c>
      <c r="AE2237" s="36">
        <f t="shared" si="408"/>
        <v>45003</v>
      </c>
    </row>
    <row r="2238" spans="2:31" ht="14.5" hidden="1">
      <c r="B2238" s="29" t="s">
        <v>1018</v>
      </c>
      <c r="C2238" s="30" t="str">
        <f t="shared" si="409"/>
        <v>(Proveedores estratégicos)</v>
      </c>
      <c r="D2238" s="30">
        <v>4</v>
      </c>
      <c r="E2238" s="30" t="s">
        <v>5137</v>
      </c>
      <c r="F2238" s="30" t="s">
        <v>5138</v>
      </c>
      <c r="G2238" s="30" t="s">
        <v>4780</v>
      </c>
      <c r="H2238" s="31" t="s">
        <v>2335</v>
      </c>
      <c r="I2238" s="31" t="s">
        <v>48</v>
      </c>
      <c r="J2238" s="32">
        <v>9537933</v>
      </c>
      <c r="K2238" s="33">
        <f t="shared" si="410"/>
        <v>1999.6295480989966</v>
      </c>
      <c r="L2238" s="33">
        <v>9537933</v>
      </c>
      <c r="M2238" s="33">
        <v>0</v>
      </c>
      <c r="N2238" s="33">
        <v>0</v>
      </c>
      <c r="O2238" s="33">
        <v>0</v>
      </c>
      <c r="P2238" s="33">
        <f t="shared" si="411"/>
        <v>9537933</v>
      </c>
      <c r="Q2238" s="33">
        <f t="shared" si="412"/>
        <v>1999.6295480989966</v>
      </c>
      <c r="R2238" s="33">
        <f t="shared" si="413"/>
        <v>9537933</v>
      </c>
      <c r="S2238" s="33"/>
      <c r="T2238" s="30" t="str">
        <f t="shared" si="414"/>
        <v>COP</v>
      </c>
      <c r="U2238" s="33">
        <v>0</v>
      </c>
      <c r="V2238" s="33">
        <v>0</v>
      </c>
      <c r="W2238" s="33">
        <v>0</v>
      </c>
      <c r="X2238" s="33">
        <f t="shared" si="415"/>
        <v>9537933</v>
      </c>
      <c r="Y2238" s="33">
        <f t="shared" si="416"/>
        <v>1999.6295480989966</v>
      </c>
      <c r="Z2238" s="33">
        <f t="shared" si="417"/>
        <v>9537933</v>
      </c>
      <c r="AA2238" s="34">
        <f t="shared" si="418"/>
        <v>1.3753206357595855E-05</v>
      </c>
      <c r="AB2238" s="33" t="s">
        <v>631</v>
      </c>
      <c r="AC2238" s="35">
        <v>44928</v>
      </c>
      <c r="AD2238" s="33">
        <v>75</v>
      </c>
      <c r="AE2238" s="36">
        <f t="shared" si="408"/>
        <v>45003</v>
      </c>
    </row>
    <row r="2239" spans="2:31" ht="14.5" hidden="1">
      <c r="B2239" s="29" t="s">
        <v>1018</v>
      </c>
      <c r="C2239" s="30" t="str">
        <f t="shared" si="409"/>
        <v>(Proveedores estratégicos)</v>
      </c>
      <c r="D2239" s="30">
        <v>4</v>
      </c>
      <c r="E2239" s="30" t="s">
        <v>5137</v>
      </c>
      <c r="F2239" s="30" t="s">
        <v>5138</v>
      </c>
      <c r="G2239" s="30" t="s">
        <v>4780</v>
      </c>
      <c r="H2239" s="31" t="s">
        <v>2336</v>
      </c>
      <c r="I2239" s="31" t="s">
        <v>48</v>
      </c>
      <c r="J2239" s="32">
        <v>118056</v>
      </c>
      <c r="K2239" s="33">
        <f t="shared" si="410"/>
        <v>24.750463851064499</v>
      </c>
      <c r="L2239" s="33">
        <v>118056</v>
      </c>
      <c r="M2239" s="33">
        <v>0</v>
      </c>
      <c r="N2239" s="33">
        <v>0</v>
      </c>
      <c r="O2239" s="33">
        <v>0</v>
      </c>
      <c r="P2239" s="33">
        <f t="shared" si="411"/>
        <v>118056</v>
      </c>
      <c r="Q2239" s="33">
        <f t="shared" si="412"/>
        <v>24.750463851064499</v>
      </c>
      <c r="R2239" s="33">
        <f t="shared" si="413"/>
        <v>118056</v>
      </c>
      <c r="S2239" s="33"/>
      <c r="T2239" s="30" t="str">
        <f t="shared" si="414"/>
        <v>COP</v>
      </c>
      <c r="U2239" s="33">
        <v>0</v>
      </c>
      <c r="V2239" s="33">
        <v>0</v>
      </c>
      <c r="W2239" s="33">
        <v>0</v>
      </c>
      <c r="X2239" s="33">
        <f t="shared" si="415"/>
        <v>118056</v>
      </c>
      <c r="Y2239" s="33">
        <f t="shared" si="416"/>
        <v>24.750463851064499</v>
      </c>
      <c r="Z2239" s="33">
        <f t="shared" si="417"/>
        <v>118056</v>
      </c>
      <c r="AA2239" s="34">
        <f t="shared" si="418"/>
        <v>1.7023064952881681E-07</v>
      </c>
      <c r="AB2239" s="33" t="s">
        <v>631</v>
      </c>
      <c r="AC2239" s="35">
        <v>44928</v>
      </c>
      <c r="AD2239" s="33">
        <v>75</v>
      </c>
      <c r="AE2239" s="36">
        <f t="shared" si="408"/>
        <v>45003</v>
      </c>
    </row>
    <row r="2240" spans="2:31" ht="14.5" hidden="1">
      <c r="B2240" s="29" t="s">
        <v>1018</v>
      </c>
      <c r="C2240" s="30" t="str">
        <f t="shared" si="409"/>
        <v>(Proveedores estratégicos)</v>
      </c>
      <c r="D2240" s="30">
        <v>4</v>
      </c>
      <c r="E2240" s="30" t="s">
        <v>5137</v>
      </c>
      <c r="F2240" s="30" t="s">
        <v>5138</v>
      </c>
      <c r="G2240" s="30" t="s">
        <v>4780</v>
      </c>
      <c r="H2240" s="31" t="s">
        <v>2337</v>
      </c>
      <c r="I2240" s="31" t="s">
        <v>48</v>
      </c>
      <c r="J2240" s="32">
        <v>47600</v>
      </c>
      <c r="K2240" s="33">
        <f t="shared" si="410"/>
        <v>9.9793494554336082</v>
      </c>
      <c r="L2240" s="33">
        <v>47600</v>
      </c>
      <c r="M2240" s="33">
        <v>0</v>
      </c>
      <c r="N2240" s="33">
        <v>0</v>
      </c>
      <c r="O2240" s="33">
        <v>0</v>
      </c>
      <c r="P2240" s="33">
        <f t="shared" si="411"/>
        <v>47600</v>
      </c>
      <c r="Q2240" s="33">
        <f t="shared" si="412"/>
        <v>9.9793494554336082</v>
      </c>
      <c r="R2240" s="33">
        <f t="shared" si="413"/>
        <v>47600</v>
      </c>
      <c r="S2240" s="33"/>
      <c r="T2240" s="30" t="str">
        <f t="shared" si="414"/>
        <v>COP</v>
      </c>
      <c r="U2240" s="33">
        <v>0</v>
      </c>
      <c r="V2240" s="33">
        <v>0</v>
      </c>
      <c r="W2240" s="33">
        <v>0</v>
      </c>
      <c r="X2240" s="33">
        <f t="shared" si="415"/>
        <v>47600</v>
      </c>
      <c r="Y2240" s="33">
        <f t="shared" si="416"/>
        <v>9.9793494554336082</v>
      </c>
      <c r="Z2240" s="33">
        <f t="shared" si="417"/>
        <v>47600</v>
      </c>
      <c r="AA2240" s="34">
        <f t="shared" si="418"/>
        <v>6.8636739492882027E-08</v>
      </c>
      <c r="AB2240" s="33" t="s">
        <v>631</v>
      </c>
      <c r="AC2240" s="35">
        <v>44928</v>
      </c>
      <c r="AD2240" s="33">
        <v>75</v>
      </c>
      <c r="AE2240" s="36">
        <f t="shared" si="408"/>
        <v>45003</v>
      </c>
    </row>
    <row r="2241" spans="2:31" ht="14.5" hidden="1">
      <c r="B2241" s="29" t="s">
        <v>1018</v>
      </c>
      <c r="C2241" s="30" t="str">
        <f t="shared" si="409"/>
        <v>(Proveedores estratégicos)</v>
      </c>
      <c r="D2241" s="30">
        <v>4</v>
      </c>
      <c r="E2241" s="30" t="s">
        <v>5137</v>
      </c>
      <c r="F2241" s="30" t="s">
        <v>5138</v>
      </c>
      <c r="G2241" s="30" t="s">
        <v>4780</v>
      </c>
      <c r="H2241" s="31" t="s">
        <v>2338</v>
      </c>
      <c r="I2241" s="31" t="s">
        <v>48</v>
      </c>
      <c r="J2241" s="32">
        <v>2255050</v>
      </c>
      <c r="K2241" s="33">
        <f t="shared" si="410"/>
        <v>472.77168045116719</v>
      </c>
      <c r="L2241" s="33">
        <v>2255050</v>
      </c>
      <c r="M2241" s="33">
        <v>0</v>
      </c>
      <c r="N2241" s="33">
        <v>0</v>
      </c>
      <c r="O2241" s="33">
        <v>0</v>
      </c>
      <c r="P2241" s="33">
        <f t="shared" si="411"/>
        <v>2255050</v>
      </c>
      <c r="Q2241" s="33">
        <f t="shared" si="412"/>
        <v>472.77168045116719</v>
      </c>
      <c r="R2241" s="33">
        <f t="shared" si="413"/>
        <v>2255050</v>
      </c>
      <c r="S2241" s="33"/>
      <c r="T2241" s="30" t="str">
        <f t="shared" si="414"/>
        <v>COP</v>
      </c>
      <c r="U2241" s="33">
        <v>0</v>
      </c>
      <c r="V2241" s="33">
        <v>0</v>
      </c>
      <c r="W2241" s="33">
        <v>0</v>
      </c>
      <c r="X2241" s="33">
        <f t="shared" si="415"/>
        <v>2255050</v>
      </c>
      <c r="Y2241" s="33">
        <f t="shared" si="416"/>
        <v>472.77168045116719</v>
      </c>
      <c r="Z2241" s="33">
        <f t="shared" si="417"/>
        <v>2255050</v>
      </c>
      <c r="AA2241" s="34">
        <f t="shared" si="418"/>
        <v>3.2516655334752858E-06</v>
      </c>
      <c r="AB2241" s="33" t="s">
        <v>631</v>
      </c>
      <c r="AC2241" s="35">
        <v>44928</v>
      </c>
      <c r="AD2241" s="33">
        <v>75</v>
      </c>
      <c r="AE2241" s="36">
        <f t="shared" si="408"/>
        <v>45003</v>
      </c>
    </row>
    <row r="2242" spans="2:31" ht="14.5" hidden="1">
      <c r="B2242" s="29" t="s">
        <v>1018</v>
      </c>
      <c r="C2242" s="30" t="str">
        <f t="shared" si="409"/>
        <v>(Proveedores estratégicos)</v>
      </c>
      <c r="D2242" s="30">
        <v>4</v>
      </c>
      <c r="E2242" s="30" t="s">
        <v>5137</v>
      </c>
      <c r="F2242" s="30" t="s">
        <v>5138</v>
      </c>
      <c r="G2242" s="30" t="s">
        <v>4780</v>
      </c>
      <c r="H2242" s="31" t="s">
        <v>2339</v>
      </c>
      <c r="I2242" s="31" t="s">
        <v>48</v>
      </c>
      <c r="J2242" s="32">
        <v>23621681</v>
      </c>
      <c r="K2242" s="33">
        <f t="shared" si="410"/>
        <v>4952.2901139448823</v>
      </c>
      <c r="L2242" s="33">
        <v>23621681</v>
      </c>
      <c r="M2242" s="33">
        <v>0</v>
      </c>
      <c r="N2242" s="33">
        <v>0</v>
      </c>
      <c r="O2242" s="33">
        <v>0</v>
      </c>
      <c r="P2242" s="33">
        <f t="shared" si="411"/>
        <v>23621681</v>
      </c>
      <c r="Q2242" s="33">
        <f t="shared" si="412"/>
        <v>4952.2901139448823</v>
      </c>
      <c r="R2242" s="33">
        <f t="shared" si="413"/>
        <v>23621681</v>
      </c>
      <c r="S2242" s="33"/>
      <c r="T2242" s="30" t="str">
        <f t="shared" si="414"/>
        <v>COP</v>
      </c>
      <c r="U2242" s="33">
        <v>0</v>
      </c>
      <c r="V2242" s="33">
        <v>0</v>
      </c>
      <c r="W2242" s="33">
        <v>0</v>
      </c>
      <c r="X2242" s="33">
        <f t="shared" si="415"/>
        <v>23621681</v>
      </c>
      <c r="Y2242" s="33">
        <f t="shared" si="416"/>
        <v>4952.2901139448823</v>
      </c>
      <c r="Z2242" s="33">
        <f t="shared" si="417"/>
        <v>23621681</v>
      </c>
      <c r="AA2242" s="34">
        <f t="shared" si="418"/>
        <v>3.4061242965986575E-05</v>
      </c>
      <c r="AB2242" s="33" t="s">
        <v>631</v>
      </c>
      <c r="AC2242" s="35">
        <v>44928</v>
      </c>
      <c r="AD2242" s="33">
        <v>75</v>
      </c>
      <c r="AE2242" s="36">
        <f t="shared" si="408"/>
        <v>45003</v>
      </c>
    </row>
    <row r="2243" spans="2:31" ht="14.5" hidden="1">
      <c r="B2243" s="29" t="s">
        <v>1018</v>
      </c>
      <c r="C2243" s="30" t="str">
        <f t="shared" si="409"/>
        <v>(Proveedores estratégicos)</v>
      </c>
      <c r="D2243" s="30">
        <v>4</v>
      </c>
      <c r="E2243" s="30" t="s">
        <v>5137</v>
      </c>
      <c r="F2243" s="30" t="s">
        <v>5138</v>
      </c>
      <c r="G2243" s="30" t="s">
        <v>4780</v>
      </c>
      <c r="H2243" s="31" t="s">
        <v>2340</v>
      </c>
      <c r="I2243" s="31" t="s">
        <v>48</v>
      </c>
      <c r="J2243" s="32">
        <v>4637729</v>
      </c>
      <c r="K2243" s="33">
        <f t="shared" si="410"/>
        <v>972.30080610501375</v>
      </c>
      <c r="L2243" s="33">
        <v>4637729</v>
      </c>
      <c r="M2243" s="33">
        <v>0</v>
      </c>
      <c r="N2243" s="33">
        <v>0</v>
      </c>
      <c r="O2243" s="33">
        <v>0</v>
      </c>
      <c r="P2243" s="33">
        <f t="shared" si="411"/>
        <v>4637729</v>
      </c>
      <c r="Q2243" s="33">
        <f t="shared" si="412"/>
        <v>972.30080610501375</v>
      </c>
      <c r="R2243" s="33">
        <f t="shared" si="413"/>
        <v>4637729</v>
      </c>
      <c r="S2243" s="33"/>
      <c r="T2243" s="30" t="str">
        <f t="shared" si="414"/>
        <v>COP</v>
      </c>
      <c r="U2243" s="33">
        <v>0</v>
      </c>
      <c r="V2243" s="33">
        <v>0</v>
      </c>
      <c r="W2243" s="33">
        <v>0</v>
      </c>
      <c r="X2243" s="33">
        <f t="shared" si="415"/>
        <v>4637729</v>
      </c>
      <c r="Y2243" s="33">
        <f t="shared" si="416"/>
        <v>972.30080610501375</v>
      </c>
      <c r="Z2243" s="33">
        <f t="shared" si="417"/>
        <v>4637729</v>
      </c>
      <c r="AA2243" s="34">
        <f t="shared" si="418"/>
        <v>6.6873654876383253E-06</v>
      </c>
      <c r="AB2243" s="33" t="s">
        <v>631</v>
      </c>
      <c r="AC2243" s="35">
        <v>44928</v>
      </c>
      <c r="AD2243" s="33">
        <v>75</v>
      </c>
      <c r="AE2243" s="36">
        <f t="shared" si="408"/>
        <v>45003</v>
      </c>
    </row>
    <row r="2244" spans="2:31" ht="14.5" hidden="1">
      <c r="B2244" s="29" t="s">
        <v>1018</v>
      </c>
      <c r="C2244" s="30" t="str">
        <f t="shared" si="409"/>
        <v>(Proveedores estratégicos)</v>
      </c>
      <c r="D2244" s="30">
        <v>4</v>
      </c>
      <c r="E2244" s="30" t="s">
        <v>5137</v>
      </c>
      <c r="F2244" s="30" t="s">
        <v>5138</v>
      </c>
      <c r="G2244" s="30" t="s">
        <v>4780</v>
      </c>
      <c r="H2244" s="31" t="s">
        <v>2341</v>
      </c>
      <c r="I2244" s="31" t="s">
        <v>48</v>
      </c>
      <c r="J2244" s="32">
        <v>7266221</v>
      </c>
      <c r="K2244" s="33">
        <f t="shared" si="410"/>
        <v>1523.3646760380304</v>
      </c>
      <c r="L2244" s="33">
        <v>7266221</v>
      </c>
      <c r="M2244" s="33">
        <v>0</v>
      </c>
      <c r="N2244" s="33">
        <v>0</v>
      </c>
      <c r="O2244" s="33">
        <v>0</v>
      </c>
      <c r="P2244" s="33">
        <f t="shared" si="411"/>
        <v>7266221</v>
      </c>
      <c r="Q2244" s="33">
        <f t="shared" si="412"/>
        <v>1523.3646760380304</v>
      </c>
      <c r="R2244" s="33">
        <f t="shared" si="413"/>
        <v>7266221</v>
      </c>
      <c r="S2244" s="33"/>
      <c r="T2244" s="30" t="str">
        <f t="shared" si="414"/>
        <v>COP</v>
      </c>
      <c r="U2244" s="33">
        <v>0</v>
      </c>
      <c r="V2244" s="33">
        <v>0</v>
      </c>
      <c r="W2244" s="33">
        <v>0</v>
      </c>
      <c r="X2244" s="33">
        <f t="shared" si="415"/>
        <v>7266221</v>
      </c>
      <c r="Y2244" s="33">
        <f t="shared" si="416"/>
        <v>1523.3646760380304</v>
      </c>
      <c r="Z2244" s="33">
        <f t="shared" si="417"/>
        <v>7266221</v>
      </c>
      <c r="AA2244" s="34">
        <f t="shared" si="418"/>
        <v>1.0477515081401444E-05</v>
      </c>
      <c r="AB2244" s="33" t="s">
        <v>631</v>
      </c>
      <c r="AC2244" s="35">
        <v>44928</v>
      </c>
      <c r="AD2244" s="33">
        <v>75</v>
      </c>
      <c r="AE2244" s="36">
        <f t="shared" si="408"/>
        <v>45003</v>
      </c>
    </row>
    <row r="2245" spans="2:31" ht="14.5" hidden="1">
      <c r="B2245" s="29" t="s">
        <v>1018</v>
      </c>
      <c r="C2245" s="30" t="str">
        <f t="shared" si="409"/>
        <v>(Proveedores estratégicos)</v>
      </c>
      <c r="D2245" s="30">
        <v>4</v>
      </c>
      <c r="E2245" s="30" t="s">
        <v>5137</v>
      </c>
      <c r="F2245" s="30" t="s">
        <v>5138</v>
      </c>
      <c r="G2245" s="30" t="s">
        <v>4780</v>
      </c>
      <c r="H2245" s="31" t="s">
        <v>2342</v>
      </c>
      <c r="I2245" s="31" t="s">
        <v>48</v>
      </c>
      <c r="J2245" s="32">
        <v>9557959</v>
      </c>
      <c r="K2245" s="33">
        <f t="shared" si="410"/>
        <v>2003.8280029770326</v>
      </c>
      <c r="L2245" s="33">
        <v>9557959</v>
      </c>
      <c r="M2245" s="33">
        <v>0</v>
      </c>
      <c r="N2245" s="33">
        <v>0</v>
      </c>
      <c r="O2245" s="33">
        <v>0</v>
      </c>
      <c r="P2245" s="33">
        <f t="shared" si="411"/>
        <v>9557959</v>
      </c>
      <c r="Q2245" s="33">
        <f t="shared" si="412"/>
        <v>2003.8280029770326</v>
      </c>
      <c r="R2245" s="33">
        <f t="shared" si="413"/>
        <v>9557959</v>
      </c>
      <c r="S2245" s="33"/>
      <c r="T2245" s="30" t="str">
        <f t="shared" si="414"/>
        <v>COP</v>
      </c>
      <c r="U2245" s="33">
        <v>0</v>
      </c>
      <c r="V2245" s="33">
        <v>0</v>
      </c>
      <c r="W2245" s="33">
        <v>0</v>
      </c>
      <c r="X2245" s="33">
        <f t="shared" si="415"/>
        <v>9557959</v>
      </c>
      <c r="Y2245" s="33">
        <f t="shared" si="416"/>
        <v>2003.8280029770326</v>
      </c>
      <c r="Z2245" s="33">
        <f t="shared" si="417"/>
        <v>9557959</v>
      </c>
      <c r="AA2245" s="34">
        <f t="shared" si="418"/>
        <v>1.3782082814425361E-05</v>
      </c>
      <c r="AB2245" s="33" t="s">
        <v>631</v>
      </c>
      <c r="AC2245" s="35">
        <v>44928</v>
      </c>
      <c r="AD2245" s="33">
        <v>75</v>
      </c>
      <c r="AE2245" s="36">
        <f t="shared" si="408"/>
        <v>45003</v>
      </c>
    </row>
    <row r="2246" spans="2:31" ht="14.5" hidden="1">
      <c r="B2246" s="29" t="s">
        <v>1018</v>
      </c>
      <c r="C2246" s="30" t="str">
        <f t="shared" si="409"/>
        <v>(Proveedores estratégicos)</v>
      </c>
      <c r="D2246" s="30">
        <v>4</v>
      </c>
      <c r="E2246" s="30" t="s">
        <v>5137</v>
      </c>
      <c r="F2246" s="30" t="s">
        <v>5138</v>
      </c>
      <c r="G2246" s="30" t="s">
        <v>4780</v>
      </c>
      <c r="H2246" s="31" t="s">
        <v>2343</v>
      </c>
      <c r="I2246" s="31" t="s">
        <v>48</v>
      </c>
      <c r="J2246" s="32">
        <v>25031372</v>
      </c>
      <c r="K2246" s="33">
        <f t="shared" si="410"/>
        <v>5247.8321121209256</v>
      </c>
      <c r="L2246" s="33">
        <v>25031372</v>
      </c>
      <c r="M2246" s="33">
        <v>0</v>
      </c>
      <c r="N2246" s="33">
        <v>0</v>
      </c>
      <c r="O2246" s="33">
        <v>0</v>
      </c>
      <c r="P2246" s="33">
        <f t="shared" si="411"/>
        <v>25031372</v>
      </c>
      <c r="Q2246" s="33">
        <f t="shared" si="412"/>
        <v>5247.8321121209256</v>
      </c>
      <c r="R2246" s="33">
        <f t="shared" si="413"/>
        <v>25031372</v>
      </c>
      <c r="S2246" s="33"/>
      <c r="T2246" s="30" t="str">
        <f t="shared" si="414"/>
        <v>COP</v>
      </c>
      <c r="U2246" s="33">
        <v>0</v>
      </c>
      <c r="V2246" s="33">
        <v>0</v>
      </c>
      <c r="W2246" s="33">
        <v>0</v>
      </c>
      <c r="X2246" s="33">
        <f t="shared" si="415"/>
        <v>25031372</v>
      </c>
      <c r="Y2246" s="33">
        <f t="shared" si="416"/>
        <v>5247.8321121209256</v>
      </c>
      <c r="Z2246" s="33">
        <f t="shared" si="417"/>
        <v>25031372</v>
      </c>
      <c r="AA2246" s="34">
        <f t="shared" si="418"/>
        <v>3.6093944519189527E-05</v>
      </c>
      <c r="AB2246" s="33" t="s">
        <v>631</v>
      </c>
      <c r="AC2246" s="35">
        <v>44928</v>
      </c>
      <c r="AD2246" s="33">
        <v>75</v>
      </c>
      <c r="AE2246" s="36">
        <f t="shared" si="408"/>
        <v>45003</v>
      </c>
    </row>
    <row r="2247" spans="2:31" ht="14.5" hidden="1">
      <c r="B2247" s="29" t="s">
        <v>1018</v>
      </c>
      <c r="C2247" s="30" t="str">
        <f t="shared" si="409"/>
        <v>(Proveedores estratégicos)</v>
      </c>
      <c r="D2247" s="30">
        <v>4</v>
      </c>
      <c r="E2247" s="30" t="s">
        <v>5137</v>
      </c>
      <c r="F2247" s="30" t="s">
        <v>5138</v>
      </c>
      <c r="G2247" s="30" t="s">
        <v>4780</v>
      </c>
      <c r="H2247" s="31" t="s">
        <v>2344</v>
      </c>
      <c r="I2247" s="31" t="s">
        <v>48</v>
      </c>
      <c r="J2247" s="32">
        <v>1337972</v>
      </c>
      <c r="K2247" s="33">
        <f t="shared" si="410"/>
        <v>280.50609557952555</v>
      </c>
      <c r="L2247" s="33">
        <v>1337972</v>
      </c>
      <c r="M2247" s="33">
        <v>0</v>
      </c>
      <c r="N2247" s="33">
        <v>0</v>
      </c>
      <c r="O2247" s="33">
        <v>0</v>
      </c>
      <c r="P2247" s="33">
        <f t="shared" si="411"/>
        <v>1337972</v>
      </c>
      <c r="Q2247" s="33">
        <f t="shared" si="412"/>
        <v>280.50609557952555</v>
      </c>
      <c r="R2247" s="33">
        <f t="shared" si="413"/>
        <v>1337972</v>
      </c>
      <c r="S2247" s="33"/>
      <c r="T2247" s="30" t="str">
        <f t="shared" si="414"/>
        <v>COP</v>
      </c>
      <c r="U2247" s="33">
        <v>0</v>
      </c>
      <c r="V2247" s="33">
        <v>0</v>
      </c>
      <c r="W2247" s="33">
        <v>0</v>
      </c>
      <c r="X2247" s="33">
        <f t="shared" si="415"/>
        <v>1337972</v>
      </c>
      <c r="Y2247" s="33">
        <f t="shared" si="416"/>
        <v>280.50609557952555</v>
      </c>
      <c r="Z2247" s="33">
        <f t="shared" si="417"/>
        <v>1337972</v>
      </c>
      <c r="AA2247" s="34">
        <f t="shared" si="418"/>
        <v>1.9292864624531585E-06</v>
      </c>
      <c r="AB2247" s="33" t="s">
        <v>631</v>
      </c>
      <c r="AC2247" s="35">
        <v>44928</v>
      </c>
      <c r="AD2247" s="33">
        <v>75</v>
      </c>
      <c r="AE2247" s="36">
        <f t="shared" si="408"/>
        <v>45003</v>
      </c>
    </row>
    <row r="2248" spans="2:31" ht="14.5" hidden="1">
      <c r="B2248" s="29" t="s">
        <v>1018</v>
      </c>
      <c r="C2248" s="30" t="str">
        <f t="shared" si="409"/>
        <v>(Proveedores estratégicos)</v>
      </c>
      <c r="D2248" s="30">
        <v>4</v>
      </c>
      <c r="E2248" s="30" t="s">
        <v>5137</v>
      </c>
      <c r="F2248" s="30" t="s">
        <v>5138</v>
      </c>
      <c r="G2248" s="30" t="s">
        <v>4780</v>
      </c>
      <c r="H2248" s="31" t="s">
        <v>2345</v>
      </c>
      <c r="I2248" s="31" t="s">
        <v>48</v>
      </c>
      <c r="J2248" s="32">
        <v>14341226</v>
      </c>
      <c r="K2248" s="33">
        <f t="shared" si="410"/>
        <v>3006.6408796922333</v>
      </c>
      <c r="L2248" s="33">
        <v>14341226</v>
      </c>
      <c r="M2248" s="33">
        <v>0</v>
      </c>
      <c r="N2248" s="33">
        <v>0</v>
      </c>
      <c r="O2248" s="33">
        <v>0</v>
      </c>
      <c r="P2248" s="33">
        <f t="shared" si="411"/>
        <v>14341226</v>
      </c>
      <c r="Q2248" s="33">
        <f t="shared" si="412"/>
        <v>3006.6408796922333</v>
      </c>
      <c r="R2248" s="33">
        <f t="shared" si="413"/>
        <v>14341226</v>
      </c>
      <c r="S2248" s="33"/>
      <c r="T2248" s="30" t="str">
        <f t="shared" si="414"/>
        <v>COP</v>
      </c>
      <c r="U2248" s="33">
        <v>0</v>
      </c>
      <c r="V2248" s="33">
        <v>0</v>
      </c>
      <c r="W2248" s="33">
        <v>0</v>
      </c>
      <c r="X2248" s="33">
        <f t="shared" si="415"/>
        <v>14341226</v>
      </c>
      <c r="Y2248" s="33">
        <f t="shared" si="416"/>
        <v>3006.6408796922333</v>
      </c>
      <c r="Z2248" s="33">
        <f t="shared" si="417"/>
        <v>14341226</v>
      </c>
      <c r="AA2248" s="34">
        <f t="shared" si="418"/>
        <v>2.0679306575011481E-05</v>
      </c>
      <c r="AB2248" s="33" t="s">
        <v>631</v>
      </c>
      <c r="AC2248" s="35">
        <v>44928</v>
      </c>
      <c r="AD2248" s="33">
        <v>75</v>
      </c>
      <c r="AE2248" s="36">
        <f t="shared" si="408"/>
        <v>45003</v>
      </c>
    </row>
    <row r="2249" spans="2:31" ht="14.5" hidden="1">
      <c r="B2249" s="29" t="s">
        <v>1018</v>
      </c>
      <c r="C2249" s="30" t="str">
        <f t="shared" si="409"/>
        <v>(Proveedores estratégicos)</v>
      </c>
      <c r="D2249" s="30">
        <v>4</v>
      </c>
      <c r="E2249" s="30" t="s">
        <v>5137</v>
      </c>
      <c r="F2249" s="30" t="s">
        <v>5138</v>
      </c>
      <c r="G2249" s="30" t="s">
        <v>4780</v>
      </c>
      <c r="H2249" s="31" t="s">
        <v>2346</v>
      </c>
      <c r="I2249" s="31" t="s">
        <v>48</v>
      </c>
      <c r="J2249" s="32">
        <v>53741640</v>
      </c>
      <c r="K2249" s="33">
        <f t="shared" si="410"/>
        <v>11266.945501430862</v>
      </c>
      <c r="L2249" s="33">
        <v>53741640</v>
      </c>
      <c r="M2249" s="33">
        <v>0</v>
      </c>
      <c r="N2249" s="33">
        <v>0</v>
      </c>
      <c r="O2249" s="33">
        <v>0</v>
      </c>
      <c r="P2249" s="33">
        <f t="shared" si="411"/>
        <v>53741640</v>
      </c>
      <c r="Q2249" s="33">
        <f t="shared" si="412"/>
        <v>11266.945501430862</v>
      </c>
      <c r="R2249" s="33">
        <f t="shared" si="413"/>
        <v>53741640</v>
      </c>
      <c r="S2249" s="33"/>
      <c r="T2249" s="30" t="str">
        <f t="shared" si="414"/>
        <v>COP</v>
      </c>
      <c r="U2249" s="33">
        <v>0</v>
      </c>
      <c r="V2249" s="33">
        <v>0</v>
      </c>
      <c r="W2249" s="33">
        <v>0</v>
      </c>
      <c r="X2249" s="33">
        <f t="shared" si="415"/>
        <v>53741640</v>
      </c>
      <c r="Y2249" s="33">
        <f t="shared" si="416"/>
        <v>11266.945501430862</v>
      </c>
      <c r="Z2249" s="33">
        <f t="shared" si="417"/>
        <v>53741640</v>
      </c>
      <c r="AA2249" s="34">
        <f t="shared" si="418"/>
        <v>7.7492666903366565E-05</v>
      </c>
      <c r="AB2249" s="33" t="s">
        <v>631</v>
      </c>
      <c r="AC2249" s="35">
        <v>44928</v>
      </c>
      <c r="AD2249" s="33">
        <v>75</v>
      </c>
      <c r="AE2249" s="36">
        <f t="shared" si="408"/>
        <v>45003</v>
      </c>
    </row>
    <row r="2250" spans="2:31" ht="14.5" hidden="1">
      <c r="B2250" s="29" t="s">
        <v>1018</v>
      </c>
      <c r="C2250" s="30" t="str">
        <f t="shared" si="409"/>
        <v>(Proveedores estratégicos)</v>
      </c>
      <c r="D2250" s="30">
        <v>4</v>
      </c>
      <c r="E2250" s="30" t="s">
        <v>5137</v>
      </c>
      <c r="F2250" s="30" t="s">
        <v>5138</v>
      </c>
      <c r="G2250" s="30" t="s">
        <v>4780</v>
      </c>
      <c r="H2250" s="31" t="s">
        <v>2347</v>
      </c>
      <c r="I2250" s="31" t="s">
        <v>48</v>
      </c>
      <c r="J2250" s="32">
        <v>2868245</v>
      </c>
      <c r="K2250" s="33">
        <f t="shared" si="410"/>
        <v>601.32813400840689</v>
      </c>
      <c r="L2250" s="33">
        <v>2868245</v>
      </c>
      <c r="M2250" s="33">
        <v>0</v>
      </c>
      <c r="N2250" s="33">
        <v>0</v>
      </c>
      <c r="O2250" s="33">
        <v>0</v>
      </c>
      <c r="P2250" s="33">
        <f t="shared" si="411"/>
        <v>2868245</v>
      </c>
      <c r="Q2250" s="33">
        <f t="shared" si="412"/>
        <v>601.32813400840689</v>
      </c>
      <c r="R2250" s="33">
        <f t="shared" si="413"/>
        <v>2868245</v>
      </c>
      <c r="S2250" s="33"/>
      <c r="T2250" s="30" t="str">
        <f t="shared" si="414"/>
        <v>COP</v>
      </c>
      <c r="U2250" s="33">
        <v>0</v>
      </c>
      <c r="V2250" s="33">
        <v>0</v>
      </c>
      <c r="W2250" s="33">
        <v>0</v>
      </c>
      <c r="X2250" s="33">
        <f t="shared" si="415"/>
        <v>2868245</v>
      </c>
      <c r="Y2250" s="33">
        <f t="shared" si="416"/>
        <v>601.32813400840689</v>
      </c>
      <c r="Z2250" s="33">
        <f t="shared" si="417"/>
        <v>2868245</v>
      </c>
      <c r="AA2250" s="34">
        <f t="shared" si="418"/>
        <v>4.1358610266126347E-06</v>
      </c>
      <c r="AB2250" s="33" t="s">
        <v>631</v>
      </c>
      <c r="AC2250" s="35">
        <v>44928</v>
      </c>
      <c r="AD2250" s="33">
        <v>75</v>
      </c>
      <c r="AE2250" s="36">
        <f t="shared" si="408"/>
        <v>45003</v>
      </c>
    </row>
    <row r="2251" spans="2:31" ht="14.5" hidden="1">
      <c r="B2251" s="29" t="s">
        <v>1018</v>
      </c>
      <c r="C2251" s="30" t="str">
        <f t="shared" si="409"/>
        <v>(Proveedores estratégicos)</v>
      </c>
      <c r="D2251" s="30">
        <v>4</v>
      </c>
      <c r="E2251" s="30" t="s">
        <v>5137</v>
      </c>
      <c r="F2251" s="30" t="s">
        <v>5138</v>
      </c>
      <c r="G2251" s="30" t="s">
        <v>4780</v>
      </c>
      <c r="H2251" s="31" t="s">
        <v>2348</v>
      </c>
      <c r="I2251" s="31" t="s">
        <v>48</v>
      </c>
      <c r="J2251" s="32">
        <v>97271961</v>
      </c>
      <c r="K2251" s="33">
        <f t="shared" si="410"/>
        <v>20393.085946098934</v>
      </c>
      <c r="L2251" s="33">
        <v>97271961</v>
      </c>
      <c r="M2251" s="33">
        <v>0</v>
      </c>
      <c r="N2251" s="33">
        <v>0</v>
      </c>
      <c r="O2251" s="33">
        <v>0</v>
      </c>
      <c r="P2251" s="33">
        <f t="shared" si="411"/>
        <v>97271961</v>
      </c>
      <c r="Q2251" s="33">
        <f t="shared" si="412"/>
        <v>20393.085946098934</v>
      </c>
      <c r="R2251" s="33">
        <f t="shared" si="413"/>
        <v>97271961</v>
      </c>
      <c r="S2251" s="33"/>
      <c r="T2251" s="30" t="str">
        <f t="shared" si="414"/>
        <v>COP</v>
      </c>
      <c r="U2251" s="33">
        <v>0</v>
      </c>
      <c r="V2251" s="33">
        <v>0</v>
      </c>
      <c r="W2251" s="33">
        <v>0</v>
      </c>
      <c r="X2251" s="33">
        <f t="shared" si="415"/>
        <v>97271961</v>
      </c>
      <c r="Y2251" s="33">
        <f t="shared" si="416"/>
        <v>20393.085946098934</v>
      </c>
      <c r="Z2251" s="33">
        <f t="shared" si="417"/>
        <v>97271961</v>
      </c>
      <c r="AA2251" s="34">
        <f t="shared" si="418"/>
        <v>0.00014026113964535252</v>
      </c>
      <c r="AB2251" s="33" t="s">
        <v>631</v>
      </c>
      <c r="AC2251" s="35">
        <v>44928</v>
      </c>
      <c r="AD2251" s="33">
        <v>75</v>
      </c>
      <c r="AE2251" s="36">
        <f t="shared" si="408"/>
        <v>45003</v>
      </c>
    </row>
    <row r="2252" spans="2:31" ht="14.5" hidden="1">
      <c r="B2252" s="29" t="s">
        <v>1018</v>
      </c>
      <c r="C2252" s="30" t="str">
        <f t="shared" si="409"/>
        <v>(Proveedores estratégicos)</v>
      </c>
      <c r="D2252" s="30">
        <v>4</v>
      </c>
      <c r="E2252" s="30" t="s">
        <v>5137</v>
      </c>
      <c r="F2252" s="30" t="s">
        <v>5138</v>
      </c>
      <c r="G2252" s="30" t="s">
        <v>4780</v>
      </c>
      <c r="H2252" s="31" t="s">
        <v>2349</v>
      </c>
      <c r="I2252" s="31" t="s">
        <v>48</v>
      </c>
      <c r="J2252" s="32">
        <v>2478106</v>
      </c>
      <c r="K2252" s="33">
        <f t="shared" si="410"/>
        <v>519.53541515980578</v>
      </c>
      <c r="L2252" s="33">
        <v>2478106</v>
      </c>
      <c r="M2252" s="33">
        <v>0</v>
      </c>
      <c r="N2252" s="33">
        <v>0</v>
      </c>
      <c r="O2252" s="33">
        <v>0</v>
      </c>
      <c r="P2252" s="33">
        <f t="shared" si="411"/>
        <v>2478106</v>
      </c>
      <c r="Q2252" s="33">
        <f t="shared" si="412"/>
        <v>519.53541515980578</v>
      </c>
      <c r="R2252" s="33">
        <f t="shared" si="413"/>
        <v>2478106</v>
      </c>
      <c r="S2252" s="33"/>
      <c r="T2252" s="30" t="str">
        <f t="shared" si="414"/>
        <v>COP</v>
      </c>
      <c r="U2252" s="33">
        <v>0</v>
      </c>
      <c r="V2252" s="33">
        <v>0</v>
      </c>
      <c r="W2252" s="33">
        <v>0</v>
      </c>
      <c r="X2252" s="33">
        <f t="shared" si="415"/>
        <v>2478106</v>
      </c>
      <c r="Y2252" s="33">
        <f t="shared" si="416"/>
        <v>519.53541515980578</v>
      </c>
      <c r="Z2252" s="33">
        <f t="shared" si="417"/>
        <v>2478106</v>
      </c>
      <c r="AA2252" s="34">
        <f t="shared" si="418"/>
        <v>3.5733007554148721E-06</v>
      </c>
      <c r="AB2252" s="33" t="s">
        <v>631</v>
      </c>
      <c r="AC2252" s="35">
        <v>44928</v>
      </c>
      <c r="AD2252" s="33">
        <v>75</v>
      </c>
      <c r="AE2252" s="36">
        <f t="shared" si="408"/>
        <v>45003</v>
      </c>
    </row>
    <row r="2253" spans="2:31" ht="14.5" hidden="1">
      <c r="B2253" s="29" t="s">
        <v>1018</v>
      </c>
      <c r="C2253" s="30" t="str">
        <f t="shared" si="409"/>
        <v>(Proveedores estratégicos)</v>
      </c>
      <c r="D2253" s="30">
        <v>4</v>
      </c>
      <c r="E2253" s="30" t="s">
        <v>5137</v>
      </c>
      <c r="F2253" s="30" t="s">
        <v>5138</v>
      </c>
      <c r="G2253" s="30" t="s">
        <v>4780</v>
      </c>
      <c r="H2253" s="31" t="s">
        <v>2350</v>
      </c>
      <c r="I2253" s="31" t="s">
        <v>48</v>
      </c>
      <c r="J2253" s="32">
        <v>105817</v>
      </c>
      <c r="K2253" s="33">
        <f t="shared" si="410"/>
        <v>22.184555069865926</v>
      </c>
      <c r="L2253" s="33">
        <v>105817</v>
      </c>
      <c r="M2253" s="33">
        <v>0</v>
      </c>
      <c r="N2253" s="33">
        <v>0</v>
      </c>
      <c r="O2253" s="33">
        <v>0</v>
      </c>
      <c r="P2253" s="33">
        <f t="shared" si="411"/>
        <v>105817</v>
      </c>
      <c r="Q2253" s="33">
        <f t="shared" si="412"/>
        <v>22.184555069865926</v>
      </c>
      <c r="R2253" s="33">
        <f t="shared" si="413"/>
        <v>105817</v>
      </c>
      <c r="S2253" s="33"/>
      <c r="T2253" s="30" t="str">
        <f t="shared" si="414"/>
        <v>COP</v>
      </c>
      <c r="U2253" s="33">
        <v>0</v>
      </c>
      <c r="V2253" s="33">
        <v>0</v>
      </c>
      <c r="W2253" s="33">
        <v>0</v>
      </c>
      <c r="X2253" s="33">
        <f t="shared" si="415"/>
        <v>105817</v>
      </c>
      <c r="Y2253" s="33">
        <f t="shared" si="416"/>
        <v>22.184555069865926</v>
      </c>
      <c r="Z2253" s="33">
        <f t="shared" si="417"/>
        <v>105817</v>
      </c>
      <c r="AA2253" s="34">
        <f t="shared" si="418"/>
        <v>1.5258264417895582E-07</v>
      </c>
      <c r="AB2253" s="33" t="s">
        <v>631</v>
      </c>
      <c r="AC2253" s="35">
        <v>44928</v>
      </c>
      <c r="AD2253" s="33">
        <v>75</v>
      </c>
      <c r="AE2253" s="36">
        <f t="shared" si="408"/>
        <v>45003</v>
      </c>
    </row>
    <row r="2254" spans="2:31" ht="14.5" hidden="1">
      <c r="B2254" s="29" t="s">
        <v>1018</v>
      </c>
      <c r="C2254" s="30" t="str">
        <f t="shared" si="409"/>
        <v>(Proveedores estratégicos)</v>
      </c>
      <c r="D2254" s="30">
        <v>4</v>
      </c>
      <c r="E2254" s="30" t="s">
        <v>5137</v>
      </c>
      <c r="F2254" s="30" t="s">
        <v>5138</v>
      </c>
      <c r="G2254" s="30" t="s">
        <v>4780</v>
      </c>
      <c r="H2254" s="31" t="s">
        <v>2351</v>
      </c>
      <c r="I2254" s="31" t="s">
        <v>48</v>
      </c>
      <c r="J2254" s="32">
        <v>596998942</v>
      </c>
      <c r="K2254" s="33">
        <f t="shared" si="410"/>
        <v>81789.271780035007</v>
      </c>
      <c r="L2254" s="33">
        <v>390122558</v>
      </c>
      <c r="M2254" s="33">
        <v>0</v>
      </c>
      <c r="N2254" s="33">
        <v>0</v>
      </c>
      <c r="O2254" s="33">
        <v>0</v>
      </c>
      <c r="P2254" s="33">
        <f t="shared" si="411"/>
        <v>596998942</v>
      </c>
      <c r="Q2254" s="33">
        <f t="shared" si="412"/>
        <v>81789.271780035007</v>
      </c>
      <c r="R2254" s="33">
        <f t="shared" si="413"/>
        <v>390122558</v>
      </c>
      <c r="S2254" s="33"/>
      <c r="T2254" s="30" t="str">
        <f t="shared" si="414"/>
        <v>COP</v>
      </c>
      <c r="U2254" s="33">
        <v>0</v>
      </c>
      <c r="V2254" s="33">
        <v>0</v>
      </c>
      <c r="W2254" s="33">
        <v>0</v>
      </c>
      <c r="X2254" s="33">
        <f t="shared" si="415"/>
        <v>596998942</v>
      </c>
      <c r="Y2254" s="33">
        <f t="shared" si="416"/>
        <v>81789.271780035007</v>
      </c>
      <c r="Z2254" s="33">
        <f t="shared" si="417"/>
        <v>390122558</v>
      </c>
      <c r="AA2254" s="34">
        <f t="shared" si="418"/>
        <v>0.00056253656268367145</v>
      </c>
      <c r="AB2254" s="33" t="s">
        <v>631</v>
      </c>
      <c r="AC2254" s="35">
        <v>44928</v>
      </c>
      <c r="AD2254" s="33">
        <v>75</v>
      </c>
      <c r="AE2254" s="36">
        <f t="shared" si="408"/>
        <v>45003</v>
      </c>
    </row>
    <row r="2255" spans="2:31" ht="14.5" hidden="1">
      <c r="B2255" s="29" t="s">
        <v>1018</v>
      </c>
      <c r="C2255" s="30" t="str">
        <f t="shared" si="409"/>
        <v>(Proveedores estratégicos)</v>
      </c>
      <c r="D2255" s="30">
        <v>4</v>
      </c>
      <c r="E2255" s="30" t="s">
        <v>5137</v>
      </c>
      <c r="F2255" s="30" t="s">
        <v>5138</v>
      </c>
      <c r="G2255" s="30" t="s">
        <v>4780</v>
      </c>
      <c r="H2255" s="31" t="s">
        <v>2352</v>
      </c>
      <c r="I2255" s="31" t="s">
        <v>48</v>
      </c>
      <c r="J2255" s="32">
        <v>40948503</v>
      </c>
      <c r="K2255" s="33">
        <f t="shared" si="410"/>
        <v>8584.8617881065438</v>
      </c>
      <c r="L2255" s="33">
        <v>40948503</v>
      </c>
      <c r="M2255" s="33">
        <v>0</v>
      </c>
      <c r="N2255" s="33">
        <v>0</v>
      </c>
      <c r="O2255" s="33">
        <v>0</v>
      </c>
      <c r="P2255" s="33">
        <f t="shared" si="411"/>
        <v>40948503</v>
      </c>
      <c r="Q2255" s="33">
        <f t="shared" si="412"/>
        <v>8584.8617881065438</v>
      </c>
      <c r="R2255" s="33">
        <f t="shared" si="413"/>
        <v>40948503</v>
      </c>
      <c r="S2255" s="33"/>
      <c r="T2255" s="30" t="str">
        <f t="shared" si="414"/>
        <v>COP</v>
      </c>
      <c r="U2255" s="33">
        <v>0</v>
      </c>
      <c r="V2255" s="33">
        <v>0</v>
      </c>
      <c r="W2255" s="33">
        <v>0</v>
      </c>
      <c r="X2255" s="33">
        <f t="shared" si="415"/>
        <v>40948503</v>
      </c>
      <c r="Y2255" s="33">
        <f t="shared" si="416"/>
        <v>8584.8617881065438</v>
      </c>
      <c r="Z2255" s="33">
        <f t="shared" si="417"/>
        <v>40948503</v>
      </c>
      <c r="AA2255" s="34">
        <f t="shared" si="418"/>
        <v>5.9045624643581896E-05</v>
      </c>
      <c r="AB2255" s="33" t="s">
        <v>631</v>
      </c>
      <c r="AC2255" s="35">
        <v>44928</v>
      </c>
      <c r="AD2255" s="33">
        <v>75</v>
      </c>
      <c r="AE2255" s="36">
        <f t="shared" si="408"/>
        <v>45003</v>
      </c>
    </row>
    <row r="2256" spans="2:31" ht="14.5" hidden="1">
      <c r="B2256" s="29" t="s">
        <v>1018</v>
      </c>
      <c r="C2256" s="30" t="str">
        <f t="shared" si="409"/>
        <v>(Proveedores estratégicos)</v>
      </c>
      <c r="D2256" s="30">
        <v>4</v>
      </c>
      <c r="E2256" s="30" t="s">
        <v>5137</v>
      </c>
      <c r="F2256" s="30" t="s">
        <v>5138</v>
      </c>
      <c r="G2256" s="30" t="s">
        <v>4780</v>
      </c>
      <c r="H2256" s="31" t="s">
        <v>2353</v>
      </c>
      <c r="I2256" s="31" t="s">
        <v>48</v>
      </c>
      <c r="J2256" s="32">
        <v>157704</v>
      </c>
      <c r="K2256" s="33">
        <f t="shared" si="410"/>
        <v>33.06267492688449</v>
      </c>
      <c r="L2256" s="33">
        <v>157704</v>
      </c>
      <c r="M2256" s="33">
        <v>0</v>
      </c>
      <c r="N2256" s="33">
        <v>0</v>
      </c>
      <c r="O2256" s="33">
        <v>0</v>
      </c>
      <c r="P2256" s="33">
        <f t="shared" si="411"/>
        <v>157704</v>
      </c>
      <c r="Q2256" s="33">
        <f t="shared" si="412"/>
        <v>33.06267492688449</v>
      </c>
      <c r="R2256" s="33">
        <f t="shared" si="413"/>
        <v>157704</v>
      </c>
      <c r="S2256" s="33"/>
      <c r="T2256" s="30" t="str">
        <f t="shared" si="414"/>
        <v>COP</v>
      </c>
      <c r="U2256" s="33">
        <v>0</v>
      </c>
      <c r="V2256" s="33">
        <v>0</v>
      </c>
      <c r="W2256" s="33">
        <v>0</v>
      </c>
      <c r="X2256" s="33">
        <f t="shared" si="415"/>
        <v>157704</v>
      </c>
      <c r="Y2256" s="33">
        <f t="shared" si="416"/>
        <v>33.06267492688449</v>
      </c>
      <c r="Z2256" s="33">
        <f t="shared" si="417"/>
        <v>157704</v>
      </c>
      <c r="AA2256" s="34">
        <f t="shared" si="418"/>
        <v>2.2740101607112326E-07</v>
      </c>
      <c r="AB2256" s="33" t="s">
        <v>631</v>
      </c>
      <c r="AC2256" s="35">
        <v>44928</v>
      </c>
      <c r="AD2256" s="33">
        <v>75</v>
      </c>
      <c r="AE2256" s="36">
        <f t="shared" si="408"/>
        <v>45003</v>
      </c>
    </row>
    <row r="2257" spans="2:31" ht="14.5" hidden="1">
      <c r="B2257" s="29" t="s">
        <v>1018</v>
      </c>
      <c r="C2257" s="30" t="str">
        <f t="shared" si="409"/>
        <v>(Proveedores estratégicos)</v>
      </c>
      <c r="D2257" s="30">
        <v>4</v>
      </c>
      <c r="E2257" s="30" t="s">
        <v>5137</v>
      </c>
      <c r="F2257" s="30" t="s">
        <v>5138</v>
      </c>
      <c r="G2257" s="30" t="s">
        <v>4780</v>
      </c>
      <c r="H2257" s="31" t="s">
        <v>2354</v>
      </c>
      <c r="I2257" s="31" t="s">
        <v>48</v>
      </c>
      <c r="J2257" s="32">
        <v>2360410</v>
      </c>
      <c r="K2257" s="33">
        <f t="shared" si="410"/>
        <v>494.86042538025299</v>
      </c>
      <c r="L2257" s="33">
        <v>2360410</v>
      </c>
      <c r="M2257" s="33">
        <v>0</v>
      </c>
      <c r="N2257" s="33">
        <v>0</v>
      </c>
      <c r="O2257" s="33">
        <v>0</v>
      </c>
      <c r="P2257" s="33">
        <f t="shared" si="411"/>
        <v>2360410</v>
      </c>
      <c r="Q2257" s="33">
        <f t="shared" si="412"/>
        <v>494.86042538025299</v>
      </c>
      <c r="R2257" s="33">
        <f t="shared" si="413"/>
        <v>2360410</v>
      </c>
      <c r="S2257" s="33"/>
      <c r="T2257" s="30" t="str">
        <f t="shared" si="414"/>
        <v>COP</v>
      </c>
      <c r="U2257" s="33">
        <v>0</v>
      </c>
      <c r="V2257" s="33">
        <v>0</v>
      </c>
      <c r="W2257" s="33">
        <v>0</v>
      </c>
      <c r="X2257" s="33">
        <f t="shared" si="415"/>
        <v>2360410</v>
      </c>
      <c r="Y2257" s="33">
        <f t="shared" si="416"/>
        <v>494.86042538025299</v>
      </c>
      <c r="Z2257" s="33">
        <f t="shared" si="417"/>
        <v>2360410</v>
      </c>
      <c r="AA2257" s="34">
        <f t="shared" si="418"/>
        <v>3.4035892072771778E-06</v>
      </c>
      <c r="AB2257" s="33" t="s">
        <v>631</v>
      </c>
      <c r="AC2257" s="35">
        <v>44928</v>
      </c>
      <c r="AD2257" s="33">
        <v>75</v>
      </c>
      <c r="AE2257" s="36">
        <f t="shared" si="408"/>
        <v>45003</v>
      </c>
    </row>
    <row r="2258" spans="2:31" ht="14.5" hidden="1">
      <c r="B2258" s="29" t="s">
        <v>1018</v>
      </c>
      <c r="C2258" s="30" t="str">
        <f t="shared" si="409"/>
        <v>(Proveedores estratégicos)</v>
      </c>
      <c r="D2258" s="30">
        <v>4</v>
      </c>
      <c r="E2258" s="30" t="s">
        <v>5137</v>
      </c>
      <c r="F2258" s="30" t="s">
        <v>5138</v>
      </c>
      <c r="G2258" s="30" t="s">
        <v>4780</v>
      </c>
      <c r="H2258" s="31" t="s">
        <v>2355</v>
      </c>
      <c r="I2258" s="31" t="s">
        <v>48</v>
      </c>
      <c r="J2258" s="32">
        <v>981750</v>
      </c>
      <c r="K2258" s="33">
        <f t="shared" si="410"/>
        <v>205.82408251831816</v>
      </c>
      <c r="L2258" s="33">
        <v>981750</v>
      </c>
      <c r="M2258" s="33">
        <v>0</v>
      </c>
      <c r="N2258" s="33">
        <v>0</v>
      </c>
      <c r="O2258" s="33">
        <v>0</v>
      </c>
      <c r="P2258" s="33">
        <f t="shared" si="411"/>
        <v>981750</v>
      </c>
      <c r="Q2258" s="33">
        <f t="shared" si="412"/>
        <v>205.82408251831816</v>
      </c>
      <c r="R2258" s="33">
        <f t="shared" si="413"/>
        <v>981750</v>
      </c>
      <c r="S2258" s="33"/>
      <c r="T2258" s="30" t="str">
        <f t="shared" si="414"/>
        <v>COP</v>
      </c>
      <c r="U2258" s="33">
        <v>0</v>
      </c>
      <c r="V2258" s="33">
        <v>0</v>
      </c>
      <c r="W2258" s="33">
        <v>0</v>
      </c>
      <c r="X2258" s="33">
        <f t="shared" si="415"/>
        <v>981750</v>
      </c>
      <c r="Y2258" s="33">
        <f t="shared" si="416"/>
        <v>205.82408251831816</v>
      </c>
      <c r="Z2258" s="33">
        <f t="shared" si="417"/>
        <v>981750</v>
      </c>
      <c r="AA2258" s="34">
        <f t="shared" si="418"/>
        <v>1.4156327520406917E-06</v>
      </c>
      <c r="AB2258" s="33" t="s">
        <v>631</v>
      </c>
      <c r="AC2258" s="35">
        <v>44928</v>
      </c>
      <c r="AD2258" s="33">
        <v>75</v>
      </c>
      <c r="AE2258" s="36">
        <f t="shared" si="408"/>
        <v>45003</v>
      </c>
    </row>
    <row r="2259" spans="2:31" ht="14.5" hidden="1">
      <c r="B2259" s="29" t="s">
        <v>1018</v>
      </c>
      <c r="C2259" s="30" t="str">
        <f t="shared" si="409"/>
        <v>(Proveedores estratégicos)</v>
      </c>
      <c r="D2259" s="30">
        <v>4</v>
      </c>
      <c r="E2259" s="30" t="s">
        <v>5137</v>
      </c>
      <c r="F2259" s="30" t="s">
        <v>5138</v>
      </c>
      <c r="G2259" s="30" t="s">
        <v>4780</v>
      </c>
      <c r="H2259" s="31" t="s">
        <v>2356</v>
      </c>
      <c r="I2259" s="31" t="s">
        <v>48</v>
      </c>
      <c r="J2259" s="32">
        <v>95200</v>
      </c>
      <c r="K2259" s="33">
        <f t="shared" si="410"/>
        <v>19.958698910867216</v>
      </c>
      <c r="L2259" s="33">
        <v>95200</v>
      </c>
      <c r="M2259" s="33">
        <v>0</v>
      </c>
      <c r="N2259" s="33">
        <v>0</v>
      </c>
      <c r="O2259" s="33">
        <v>0</v>
      </c>
      <c r="P2259" s="33">
        <f t="shared" si="411"/>
        <v>95200</v>
      </c>
      <c r="Q2259" s="33">
        <f t="shared" si="412"/>
        <v>19.958698910867216</v>
      </c>
      <c r="R2259" s="33">
        <f t="shared" si="413"/>
        <v>95200</v>
      </c>
      <c r="S2259" s="33"/>
      <c r="T2259" s="30" t="str">
        <f t="shared" si="414"/>
        <v>COP</v>
      </c>
      <c r="U2259" s="33">
        <v>0</v>
      </c>
      <c r="V2259" s="33">
        <v>0</v>
      </c>
      <c r="W2259" s="33">
        <v>0</v>
      </c>
      <c r="X2259" s="33">
        <f t="shared" si="415"/>
        <v>95200</v>
      </c>
      <c r="Y2259" s="33">
        <f t="shared" si="416"/>
        <v>19.958698910867216</v>
      </c>
      <c r="Z2259" s="33">
        <f t="shared" si="417"/>
        <v>95200</v>
      </c>
      <c r="AA2259" s="34">
        <f t="shared" si="418"/>
        <v>1.3727347898576405E-07</v>
      </c>
      <c r="AB2259" s="33" t="s">
        <v>631</v>
      </c>
      <c r="AC2259" s="35">
        <v>44928</v>
      </c>
      <c r="AD2259" s="33">
        <v>75</v>
      </c>
      <c r="AE2259" s="36">
        <f t="shared" si="408"/>
        <v>45003</v>
      </c>
    </row>
    <row r="2260" spans="2:31" ht="14.5" hidden="1">
      <c r="B2260" s="29" t="s">
        <v>1018</v>
      </c>
      <c r="C2260" s="30" t="str">
        <f t="shared" si="409"/>
        <v>(Proveedores estratégicos)</v>
      </c>
      <c r="D2260" s="30">
        <v>4</v>
      </c>
      <c r="E2260" s="30" t="s">
        <v>5137</v>
      </c>
      <c r="F2260" s="30" t="s">
        <v>5138</v>
      </c>
      <c r="G2260" s="30" t="s">
        <v>4780</v>
      </c>
      <c r="H2260" s="31" t="s">
        <v>2357</v>
      </c>
      <c r="I2260" s="31" t="s">
        <v>48</v>
      </c>
      <c r="J2260" s="32">
        <v>31619</v>
      </c>
      <c r="K2260" s="33">
        <f t="shared" si="410"/>
        <v>6.6289296309108252</v>
      </c>
      <c r="L2260" s="33">
        <v>31619</v>
      </c>
      <c r="M2260" s="33">
        <v>0</v>
      </c>
      <c r="N2260" s="33">
        <v>0</v>
      </c>
      <c r="O2260" s="33">
        <v>0</v>
      </c>
      <c r="P2260" s="33">
        <f t="shared" si="411"/>
        <v>31619</v>
      </c>
      <c r="Q2260" s="33">
        <f t="shared" si="412"/>
        <v>6.6289296309108252</v>
      </c>
      <c r="R2260" s="33">
        <f t="shared" si="413"/>
        <v>31619</v>
      </c>
      <c r="S2260" s="33"/>
      <c r="T2260" s="30" t="str">
        <f t="shared" si="414"/>
        <v>COP</v>
      </c>
      <c r="U2260" s="33">
        <v>0</v>
      </c>
      <c r="V2260" s="33">
        <v>0</v>
      </c>
      <c r="W2260" s="33">
        <v>0</v>
      </c>
      <c r="X2260" s="33">
        <f t="shared" si="415"/>
        <v>31619</v>
      </c>
      <c r="Y2260" s="33">
        <f t="shared" si="416"/>
        <v>6.6289296309108252</v>
      </c>
      <c r="Z2260" s="33">
        <f t="shared" si="417"/>
        <v>31619</v>
      </c>
      <c r="AA2260" s="34">
        <f t="shared" si="418"/>
        <v>4.5592963571962956E-08</v>
      </c>
      <c r="AB2260" s="33" t="s">
        <v>631</v>
      </c>
      <c r="AC2260" s="35">
        <v>44928</v>
      </c>
      <c r="AD2260" s="33">
        <v>75</v>
      </c>
      <c r="AE2260" s="36">
        <f t="shared" si="408"/>
        <v>45003</v>
      </c>
    </row>
    <row r="2261" spans="2:31" ht="14.5" hidden="1">
      <c r="B2261" s="29" t="s">
        <v>1018</v>
      </c>
      <c r="C2261" s="30" t="str">
        <f t="shared" si="409"/>
        <v>(Proveedores estratégicos)</v>
      </c>
      <c r="D2261" s="30">
        <v>4</v>
      </c>
      <c r="E2261" s="30" t="s">
        <v>5137</v>
      </c>
      <c r="F2261" s="30" t="s">
        <v>5138</v>
      </c>
      <c r="G2261" s="30" t="s">
        <v>4780</v>
      </c>
      <c r="H2261" s="31" t="s">
        <v>2358</v>
      </c>
      <c r="I2261" s="31" t="s">
        <v>48</v>
      </c>
      <c r="J2261" s="32">
        <v>32908151</v>
      </c>
      <c r="K2261" s="33">
        <f t="shared" si="410"/>
        <v>6899.2003941423727</v>
      </c>
      <c r="L2261" s="33">
        <v>32908151</v>
      </c>
      <c r="M2261" s="33">
        <v>0</v>
      </c>
      <c r="N2261" s="33">
        <v>0</v>
      </c>
      <c r="O2261" s="33">
        <v>0</v>
      </c>
      <c r="P2261" s="33">
        <f t="shared" si="411"/>
        <v>32908151</v>
      </c>
      <c r="Q2261" s="33">
        <f t="shared" si="412"/>
        <v>6899.2003941423727</v>
      </c>
      <c r="R2261" s="33">
        <f t="shared" si="413"/>
        <v>32908151</v>
      </c>
      <c r="S2261" s="33"/>
      <c r="T2261" s="30" t="str">
        <f t="shared" si="414"/>
        <v>COP</v>
      </c>
      <c r="U2261" s="33">
        <v>0</v>
      </c>
      <c r="V2261" s="33">
        <v>0</v>
      </c>
      <c r="W2261" s="33">
        <v>0</v>
      </c>
      <c r="X2261" s="33">
        <f t="shared" si="415"/>
        <v>32908151</v>
      </c>
      <c r="Y2261" s="33">
        <f t="shared" si="416"/>
        <v>6899.2003941423727</v>
      </c>
      <c r="Z2261" s="33">
        <f t="shared" si="417"/>
        <v>32908151</v>
      </c>
      <c r="AA2261" s="34">
        <f t="shared" si="418"/>
        <v>4.7451852676038341E-05</v>
      </c>
      <c r="AB2261" s="33" t="s">
        <v>631</v>
      </c>
      <c r="AC2261" s="35">
        <v>44932</v>
      </c>
      <c r="AD2261" s="33">
        <v>75</v>
      </c>
      <c r="AE2261" s="36">
        <f t="shared" si="408"/>
        <v>45007</v>
      </c>
    </row>
    <row r="2262" spans="2:31" ht="14.5" hidden="1">
      <c r="B2262" s="29" t="s">
        <v>1018</v>
      </c>
      <c r="C2262" s="30" t="str">
        <f t="shared" si="409"/>
        <v>(Proveedores estratégicos)</v>
      </c>
      <c r="D2262" s="30">
        <v>4</v>
      </c>
      <c r="E2262" s="30" t="s">
        <v>5137</v>
      </c>
      <c r="F2262" s="30" t="s">
        <v>5138</v>
      </c>
      <c r="G2262" s="30" t="s">
        <v>4780</v>
      </c>
      <c r="H2262" s="31" t="s">
        <v>2359</v>
      </c>
      <c r="I2262" s="31" t="s">
        <v>48</v>
      </c>
      <c r="J2262" s="32">
        <v>700000</v>
      </c>
      <c r="K2262" s="33">
        <f t="shared" si="410"/>
        <v>146.75513905049425</v>
      </c>
      <c r="L2262" s="33">
        <v>700000</v>
      </c>
      <c r="M2262" s="33">
        <v>0</v>
      </c>
      <c r="N2262" s="33">
        <v>0</v>
      </c>
      <c r="O2262" s="33">
        <v>0</v>
      </c>
      <c r="P2262" s="33">
        <f t="shared" si="411"/>
        <v>700000</v>
      </c>
      <c r="Q2262" s="33">
        <f t="shared" si="412"/>
        <v>146.75513905049425</v>
      </c>
      <c r="R2262" s="33">
        <f t="shared" si="413"/>
        <v>700000</v>
      </c>
      <c r="S2262" s="33"/>
      <c r="T2262" s="30" t="str">
        <f t="shared" si="414"/>
        <v>COP</v>
      </c>
      <c r="U2262" s="33">
        <v>0</v>
      </c>
      <c r="V2262" s="33">
        <v>0</v>
      </c>
      <c r="W2262" s="33">
        <v>0</v>
      </c>
      <c r="X2262" s="33">
        <f t="shared" si="415"/>
        <v>700000</v>
      </c>
      <c r="Y2262" s="33">
        <f t="shared" si="416"/>
        <v>146.75513905049425</v>
      </c>
      <c r="Z2262" s="33">
        <f t="shared" si="417"/>
        <v>700000</v>
      </c>
      <c r="AA2262" s="34">
        <f t="shared" si="418"/>
        <v>1.0093638160717946E-06</v>
      </c>
      <c r="AB2262" s="33" t="s">
        <v>631</v>
      </c>
      <c r="AC2262" s="35">
        <v>44932</v>
      </c>
      <c r="AD2262" s="33">
        <v>75</v>
      </c>
      <c r="AE2262" s="36">
        <f t="shared" si="408"/>
        <v>45007</v>
      </c>
    </row>
    <row r="2263" spans="2:31" ht="14.5" hidden="1">
      <c r="B2263" s="29" t="s">
        <v>1018</v>
      </c>
      <c r="C2263" s="30" t="str">
        <f t="shared" si="409"/>
        <v>(Proveedores estratégicos)</v>
      </c>
      <c r="D2263" s="30">
        <v>4</v>
      </c>
      <c r="E2263" s="30" t="s">
        <v>5137</v>
      </c>
      <c r="F2263" s="30" t="s">
        <v>5138</v>
      </c>
      <c r="G2263" s="30" t="s">
        <v>4780</v>
      </c>
      <c r="H2263" s="31" t="s">
        <v>2360</v>
      </c>
      <c r="I2263" s="31" t="s">
        <v>48</v>
      </c>
      <c r="J2263" s="32">
        <v>694000</v>
      </c>
      <c r="K2263" s="33">
        <f t="shared" si="410"/>
        <v>145.49723785863287</v>
      </c>
      <c r="L2263" s="33">
        <v>694000</v>
      </c>
      <c r="M2263" s="33">
        <v>0</v>
      </c>
      <c r="N2263" s="33">
        <v>0</v>
      </c>
      <c r="O2263" s="33">
        <v>0</v>
      </c>
      <c r="P2263" s="33">
        <f t="shared" si="411"/>
        <v>694000</v>
      </c>
      <c r="Q2263" s="33">
        <f t="shared" si="412"/>
        <v>145.49723785863287</v>
      </c>
      <c r="R2263" s="33">
        <f t="shared" si="413"/>
        <v>694000</v>
      </c>
      <c r="S2263" s="33"/>
      <c r="T2263" s="30" t="str">
        <f t="shared" si="414"/>
        <v>COP</v>
      </c>
      <c r="U2263" s="33">
        <v>0</v>
      </c>
      <c r="V2263" s="33">
        <v>0</v>
      </c>
      <c r="W2263" s="33">
        <v>0</v>
      </c>
      <c r="X2263" s="33">
        <f t="shared" si="415"/>
        <v>694000</v>
      </c>
      <c r="Y2263" s="33">
        <f t="shared" si="416"/>
        <v>145.49723785863287</v>
      </c>
      <c r="Z2263" s="33">
        <f t="shared" si="417"/>
        <v>694000</v>
      </c>
      <c r="AA2263" s="34">
        <f t="shared" si="418"/>
        <v>1.0007121262197506E-06</v>
      </c>
      <c r="AB2263" s="33" t="s">
        <v>631</v>
      </c>
      <c r="AC2263" s="35">
        <v>44932</v>
      </c>
      <c r="AD2263" s="33">
        <v>75</v>
      </c>
      <c r="AE2263" s="36">
        <f t="shared" si="408"/>
        <v>45007</v>
      </c>
    </row>
    <row r="2264" spans="2:31" ht="14.5" hidden="1">
      <c r="B2264" s="29" t="s">
        <v>1018</v>
      </c>
      <c r="C2264" s="30" t="str">
        <f t="shared" si="409"/>
        <v>(Proveedores estratégicos)</v>
      </c>
      <c r="D2264" s="30">
        <v>4</v>
      </c>
      <c r="E2264" s="30" t="s">
        <v>5137</v>
      </c>
      <c r="F2264" s="30" t="s">
        <v>5138</v>
      </c>
      <c r="G2264" s="30" t="s">
        <v>4780</v>
      </c>
      <c r="H2264" s="31" t="s">
        <v>2361</v>
      </c>
      <c r="I2264" s="31" t="s">
        <v>48</v>
      </c>
      <c r="J2264" s="32">
        <v>64160</v>
      </c>
      <c r="K2264" s="33">
        <f t="shared" si="410"/>
        <v>13.451156744971016</v>
      </c>
      <c r="L2264" s="33">
        <v>64160</v>
      </c>
      <c r="M2264" s="33">
        <v>0</v>
      </c>
      <c r="N2264" s="33">
        <v>0</v>
      </c>
      <c r="O2264" s="33">
        <v>0</v>
      </c>
      <c r="P2264" s="33">
        <f t="shared" si="411"/>
        <v>64160</v>
      </c>
      <c r="Q2264" s="33">
        <f t="shared" si="412"/>
        <v>13.451156744971016</v>
      </c>
      <c r="R2264" s="33">
        <f t="shared" si="413"/>
        <v>64160</v>
      </c>
      <c r="S2264" s="33"/>
      <c r="T2264" s="30" t="str">
        <f t="shared" si="414"/>
        <v>COP</v>
      </c>
      <c r="U2264" s="33">
        <v>0</v>
      </c>
      <c r="V2264" s="33">
        <v>0</v>
      </c>
      <c r="W2264" s="33">
        <v>0</v>
      </c>
      <c r="X2264" s="33">
        <f t="shared" si="415"/>
        <v>64160</v>
      </c>
      <c r="Y2264" s="33">
        <f t="shared" si="416"/>
        <v>13.451156744971016</v>
      </c>
      <c r="Z2264" s="33">
        <f t="shared" si="417"/>
        <v>64160</v>
      </c>
      <c r="AA2264" s="34">
        <f t="shared" si="418"/>
        <v>9.2515403484523331E-08</v>
      </c>
      <c r="AB2264" s="33" t="s">
        <v>631</v>
      </c>
      <c r="AC2264" s="35">
        <v>44938</v>
      </c>
      <c r="AD2264" s="33">
        <v>75</v>
      </c>
      <c r="AE2264" s="36">
        <f t="shared" si="408"/>
        <v>45013</v>
      </c>
    </row>
    <row r="2265" spans="2:31" ht="14.5" hidden="1">
      <c r="B2265" s="29" t="s">
        <v>1018</v>
      </c>
      <c r="C2265" s="30" t="str">
        <f t="shared" si="409"/>
        <v>(Proveedores estratégicos)</v>
      </c>
      <c r="D2265" s="30">
        <v>4</v>
      </c>
      <c r="E2265" s="30" t="s">
        <v>5137</v>
      </c>
      <c r="F2265" s="30" t="s">
        <v>5138</v>
      </c>
      <c r="G2265" s="30" t="s">
        <v>4780</v>
      </c>
      <c r="H2265" s="31" t="s">
        <v>2362</v>
      </c>
      <c r="I2265" s="31" t="s">
        <v>48</v>
      </c>
      <c r="J2265" s="32">
        <v>31243751</v>
      </c>
      <c r="K2265" s="33">
        <f t="shared" si="410"/>
        <v>6550.2586035200266</v>
      </c>
      <c r="L2265" s="33">
        <v>31243751</v>
      </c>
      <c r="M2265" s="33">
        <v>0</v>
      </c>
      <c r="N2265" s="33">
        <v>0</v>
      </c>
      <c r="O2265" s="33">
        <v>0</v>
      </c>
      <c r="P2265" s="33">
        <f t="shared" si="411"/>
        <v>31243751</v>
      </c>
      <c r="Q2265" s="33">
        <f t="shared" si="412"/>
        <v>6550.2586035200266</v>
      </c>
      <c r="R2265" s="33">
        <f t="shared" si="413"/>
        <v>31243751</v>
      </c>
      <c r="S2265" s="33"/>
      <c r="T2265" s="30" t="str">
        <f t="shared" si="414"/>
        <v>COP</v>
      </c>
      <c r="U2265" s="33">
        <v>0</v>
      </c>
      <c r="V2265" s="33">
        <v>0</v>
      </c>
      <c r="W2265" s="33">
        <v>0</v>
      </c>
      <c r="X2265" s="33">
        <f t="shared" si="415"/>
        <v>31243751</v>
      </c>
      <c r="Y2265" s="33">
        <f t="shared" si="416"/>
        <v>6550.2586035200266</v>
      </c>
      <c r="Z2265" s="33">
        <f t="shared" si="417"/>
        <v>31243751</v>
      </c>
      <c r="AA2265" s="34">
        <f t="shared" si="418"/>
        <v>4.5051873911081351E-05</v>
      </c>
      <c r="AB2265" s="33" t="s">
        <v>631</v>
      </c>
      <c r="AC2265" s="35">
        <v>44942</v>
      </c>
      <c r="AD2265" s="33">
        <v>75</v>
      </c>
      <c r="AE2265" s="36">
        <f t="shared" si="408"/>
        <v>45017</v>
      </c>
    </row>
    <row r="2266" spans="2:31" ht="14.5" hidden="1">
      <c r="B2266" s="29" t="s">
        <v>1018</v>
      </c>
      <c r="C2266" s="30" t="str">
        <f t="shared" si="409"/>
        <v>(Proveedores estratégicos)</v>
      </c>
      <c r="D2266" s="30">
        <v>4</v>
      </c>
      <c r="E2266" s="30" t="s">
        <v>5137</v>
      </c>
      <c r="F2266" s="30" t="s">
        <v>5138</v>
      </c>
      <c r="G2266" s="30" t="s">
        <v>4780</v>
      </c>
      <c r="H2266" s="31" t="s">
        <v>2363</v>
      </c>
      <c r="I2266" s="31" t="s">
        <v>48</v>
      </c>
      <c r="J2266" s="32">
        <v>9388080</v>
      </c>
      <c r="K2266" s="33">
        <f t="shared" si="410"/>
        <v>1968.2128368816627</v>
      </c>
      <c r="L2266" s="33">
        <v>9388080</v>
      </c>
      <c r="M2266" s="33">
        <v>0</v>
      </c>
      <c r="N2266" s="33">
        <v>0</v>
      </c>
      <c r="O2266" s="33">
        <v>0</v>
      </c>
      <c r="P2266" s="33">
        <f t="shared" si="411"/>
        <v>9388080</v>
      </c>
      <c r="Q2266" s="33">
        <f t="shared" si="412"/>
        <v>1968.2128368816627</v>
      </c>
      <c r="R2266" s="33">
        <f t="shared" si="413"/>
        <v>9388080</v>
      </c>
      <c r="S2266" s="33"/>
      <c r="T2266" s="30" t="str">
        <f t="shared" si="414"/>
        <v>COP</v>
      </c>
      <c r="U2266" s="33">
        <v>0</v>
      </c>
      <c r="V2266" s="33">
        <v>0</v>
      </c>
      <c r="W2266" s="33">
        <v>0</v>
      </c>
      <c r="X2266" s="33">
        <f t="shared" si="415"/>
        <v>9388080</v>
      </c>
      <c r="Y2266" s="33">
        <f t="shared" si="416"/>
        <v>1968.2128368816627</v>
      </c>
      <c r="Z2266" s="33">
        <f t="shared" si="417"/>
        <v>9388080</v>
      </c>
      <c r="AA2266" s="34">
        <f t="shared" si="418"/>
        <v>1.3537126077696132E-05</v>
      </c>
      <c r="AB2266" s="33" t="s">
        <v>631</v>
      </c>
      <c r="AC2266" s="35">
        <v>44942</v>
      </c>
      <c r="AD2266" s="33">
        <v>75</v>
      </c>
      <c r="AE2266" s="36">
        <f t="shared" si="408"/>
        <v>45017</v>
      </c>
    </row>
    <row r="2267" spans="2:31" ht="14.5" hidden="1">
      <c r="B2267" s="29" t="s">
        <v>1018</v>
      </c>
      <c r="C2267" s="30" t="str">
        <f t="shared" si="409"/>
        <v>(Proveedores estratégicos)</v>
      </c>
      <c r="D2267" s="30">
        <v>4</v>
      </c>
      <c r="E2267" s="30" t="s">
        <v>5137</v>
      </c>
      <c r="F2267" s="30" t="s">
        <v>5138</v>
      </c>
      <c r="G2267" s="30" t="s">
        <v>4780</v>
      </c>
      <c r="H2267" s="31" t="s">
        <v>2364</v>
      </c>
      <c r="I2267" s="31" t="s">
        <v>48</v>
      </c>
      <c r="J2267" s="32">
        <v>320542466</v>
      </c>
      <c r="K2267" s="33">
        <f t="shared" si="410"/>
        <v>67201.791670597609</v>
      </c>
      <c r="L2267" s="33">
        <v>320542466</v>
      </c>
      <c r="M2267" s="33">
        <v>0</v>
      </c>
      <c r="N2267" s="33">
        <v>0</v>
      </c>
      <c r="O2267" s="33">
        <v>0</v>
      </c>
      <c r="P2267" s="33">
        <f t="shared" si="411"/>
        <v>320542466</v>
      </c>
      <c r="Q2267" s="33">
        <f t="shared" si="412"/>
        <v>67201.791670597609</v>
      </c>
      <c r="R2267" s="33">
        <f t="shared" si="413"/>
        <v>320542466</v>
      </c>
      <c r="S2267" s="33"/>
      <c r="T2267" s="30" t="str">
        <f t="shared" si="414"/>
        <v>COP</v>
      </c>
      <c r="U2267" s="33">
        <v>0</v>
      </c>
      <c r="V2267" s="33">
        <v>0</v>
      </c>
      <c r="W2267" s="33">
        <v>0</v>
      </c>
      <c r="X2267" s="33">
        <f t="shared" si="415"/>
        <v>320542466</v>
      </c>
      <c r="Y2267" s="33">
        <f t="shared" si="416"/>
        <v>67201.791670597609</v>
      </c>
      <c r="Z2267" s="33">
        <f t="shared" si="417"/>
        <v>320542466</v>
      </c>
      <c r="AA2267" s="34">
        <f t="shared" si="418"/>
        <v>0.00046220566670689063</v>
      </c>
      <c r="AB2267" s="33" t="s">
        <v>631</v>
      </c>
      <c r="AC2267" s="35">
        <v>44942</v>
      </c>
      <c r="AD2267" s="33">
        <v>75</v>
      </c>
      <c r="AE2267" s="36">
        <f t="shared" si="408"/>
        <v>45017</v>
      </c>
    </row>
    <row r="2268" spans="2:31" ht="14.5" hidden="1">
      <c r="B2268" s="29" t="s">
        <v>1018</v>
      </c>
      <c r="C2268" s="30" t="str">
        <f t="shared" si="409"/>
        <v>(Proveedores estratégicos)</v>
      </c>
      <c r="D2268" s="30">
        <v>4</v>
      </c>
      <c r="E2268" s="30" t="s">
        <v>5137</v>
      </c>
      <c r="F2268" s="30" t="s">
        <v>5138</v>
      </c>
      <c r="G2268" s="30" t="s">
        <v>4780</v>
      </c>
      <c r="H2268" s="31" t="s">
        <v>2365</v>
      </c>
      <c r="I2268" s="31" t="s">
        <v>48</v>
      </c>
      <c r="J2268" s="32">
        <v>75280425</v>
      </c>
      <c r="K2268" s="33">
        <f t="shared" si="410"/>
        <v>15782.556055221861</v>
      </c>
      <c r="L2268" s="33">
        <v>75280425</v>
      </c>
      <c r="M2268" s="33">
        <v>0</v>
      </c>
      <c r="N2268" s="33">
        <v>0</v>
      </c>
      <c r="O2268" s="33">
        <v>0</v>
      </c>
      <c r="P2268" s="33">
        <f t="shared" si="411"/>
        <v>75280425</v>
      </c>
      <c r="Q2268" s="33">
        <f t="shared" si="412"/>
        <v>15782.556055221861</v>
      </c>
      <c r="R2268" s="33">
        <f t="shared" si="413"/>
        <v>75280425</v>
      </c>
      <c r="S2268" s="33"/>
      <c r="T2268" s="30" t="str">
        <f t="shared" si="414"/>
        <v>COP</v>
      </c>
      <c r="U2268" s="33">
        <v>0</v>
      </c>
      <c r="V2268" s="33">
        <v>0</v>
      </c>
      <c r="W2268" s="33">
        <v>0</v>
      </c>
      <c r="X2268" s="33">
        <f t="shared" si="415"/>
        <v>75280425</v>
      </c>
      <c r="Y2268" s="33">
        <f t="shared" si="416"/>
        <v>15782.556055221861</v>
      </c>
      <c r="Z2268" s="33">
        <f t="shared" si="417"/>
        <v>75280425</v>
      </c>
      <c r="AA2268" s="34">
        <f t="shared" si="418"/>
        <v>0.00010855048150500931</v>
      </c>
      <c r="AB2268" s="33" t="s">
        <v>631</v>
      </c>
      <c r="AC2268" s="35">
        <v>44942</v>
      </c>
      <c r="AD2268" s="33">
        <v>75</v>
      </c>
      <c r="AE2268" s="36">
        <f t="shared" si="408"/>
        <v>45017</v>
      </c>
    </row>
    <row r="2269" spans="2:31" ht="14.5" hidden="1">
      <c r="B2269" s="29" t="s">
        <v>1018</v>
      </c>
      <c r="C2269" s="30" t="str">
        <f t="shared" si="409"/>
        <v>(Proveedores estratégicos)</v>
      </c>
      <c r="D2269" s="30">
        <v>4</v>
      </c>
      <c r="E2269" s="30" t="s">
        <v>5137</v>
      </c>
      <c r="F2269" s="30" t="s">
        <v>5138</v>
      </c>
      <c r="G2269" s="30" t="s">
        <v>4780</v>
      </c>
      <c r="H2269" s="31" t="s">
        <v>2366</v>
      </c>
      <c r="I2269" s="31" t="s">
        <v>48</v>
      </c>
      <c r="J2269" s="32">
        <v>23220103</v>
      </c>
      <c r="K2269" s="33">
        <f t="shared" si="410"/>
        <v>4868.0992064739976</v>
      </c>
      <c r="L2269" s="33">
        <v>23220103</v>
      </c>
      <c r="M2269" s="33">
        <v>0</v>
      </c>
      <c r="N2269" s="33">
        <v>0</v>
      </c>
      <c r="O2269" s="33">
        <v>0</v>
      </c>
      <c r="P2269" s="33">
        <f t="shared" si="411"/>
        <v>23220103</v>
      </c>
      <c r="Q2269" s="33">
        <f t="shared" si="412"/>
        <v>4868.0992064739976</v>
      </c>
      <c r="R2269" s="33">
        <f t="shared" si="413"/>
        <v>23220103</v>
      </c>
      <c r="S2269" s="33"/>
      <c r="T2269" s="30" t="str">
        <f t="shared" si="414"/>
        <v>COP</v>
      </c>
      <c r="U2269" s="33">
        <v>0</v>
      </c>
      <c r="V2269" s="33">
        <v>0</v>
      </c>
      <c r="W2269" s="33">
        <v>0</v>
      </c>
      <c r="X2269" s="33">
        <f t="shared" si="415"/>
        <v>23220103</v>
      </c>
      <c r="Y2269" s="33">
        <f t="shared" si="416"/>
        <v>4868.0992064739976</v>
      </c>
      <c r="Z2269" s="33">
        <f t="shared" si="417"/>
        <v>23220103</v>
      </c>
      <c r="AA2269" s="34">
        <f t="shared" si="418"/>
        <v>3.3482188248085891E-05</v>
      </c>
      <c r="AB2269" s="33" t="s">
        <v>631</v>
      </c>
      <c r="AC2269" s="35">
        <v>44942</v>
      </c>
      <c r="AD2269" s="33">
        <v>75</v>
      </c>
      <c r="AE2269" s="36">
        <f t="shared" si="408"/>
        <v>45017</v>
      </c>
    </row>
    <row r="2270" spans="2:31" ht="14.5" hidden="1">
      <c r="B2270" s="29" t="s">
        <v>1018</v>
      </c>
      <c r="C2270" s="30" t="str">
        <f t="shared" si="409"/>
        <v>(Proveedores estratégicos)</v>
      </c>
      <c r="D2270" s="30">
        <v>4</v>
      </c>
      <c r="E2270" s="30" t="s">
        <v>5137</v>
      </c>
      <c r="F2270" s="30" t="s">
        <v>5138</v>
      </c>
      <c r="G2270" s="30" t="s">
        <v>4780</v>
      </c>
      <c r="H2270" s="31" t="s">
        <v>2367</v>
      </c>
      <c r="I2270" s="31" t="s">
        <v>48</v>
      </c>
      <c r="J2270" s="32">
        <v>761441</v>
      </c>
      <c r="K2270" s="33">
        <f t="shared" si="410"/>
        <v>159.63625690535341</v>
      </c>
      <c r="L2270" s="33">
        <v>761441</v>
      </c>
      <c r="M2270" s="33">
        <v>0</v>
      </c>
      <c r="N2270" s="33">
        <v>0</v>
      </c>
      <c r="O2270" s="33">
        <v>0</v>
      </c>
      <c r="P2270" s="33">
        <f t="shared" si="411"/>
        <v>761441</v>
      </c>
      <c r="Q2270" s="33">
        <f t="shared" si="412"/>
        <v>159.63625690535341</v>
      </c>
      <c r="R2270" s="33">
        <f t="shared" si="413"/>
        <v>761441</v>
      </c>
      <c r="S2270" s="33"/>
      <c r="T2270" s="30" t="str">
        <f t="shared" si="414"/>
        <v>COP</v>
      </c>
      <c r="U2270" s="33">
        <v>0</v>
      </c>
      <c r="V2270" s="33">
        <v>0</v>
      </c>
      <c r="W2270" s="33">
        <v>0</v>
      </c>
      <c r="X2270" s="33">
        <f t="shared" si="415"/>
        <v>761441</v>
      </c>
      <c r="Y2270" s="33">
        <f t="shared" si="416"/>
        <v>159.63625690535341</v>
      </c>
      <c r="Z2270" s="33">
        <f t="shared" si="417"/>
        <v>761441</v>
      </c>
      <c r="AA2270" s="34">
        <f t="shared" si="418"/>
        <v>1.0979585621050333E-06</v>
      </c>
      <c r="AB2270" s="33" t="s">
        <v>631</v>
      </c>
      <c r="AC2270" s="35">
        <v>44942</v>
      </c>
      <c r="AD2270" s="33">
        <v>75</v>
      </c>
      <c r="AE2270" s="36">
        <f t="shared" si="408"/>
        <v>45017</v>
      </c>
    </row>
    <row r="2271" spans="2:31" ht="14.5" hidden="1">
      <c r="B2271" s="29" t="s">
        <v>1018</v>
      </c>
      <c r="C2271" s="30" t="str">
        <f t="shared" si="409"/>
        <v>(Proveedores estratégicos)</v>
      </c>
      <c r="D2271" s="30">
        <v>4</v>
      </c>
      <c r="E2271" s="30" t="s">
        <v>5137</v>
      </c>
      <c r="F2271" s="30" t="s">
        <v>5138</v>
      </c>
      <c r="G2271" s="30" t="s">
        <v>4780</v>
      </c>
      <c r="H2271" s="31" t="s">
        <v>2368</v>
      </c>
      <c r="I2271" s="31" t="s">
        <v>48</v>
      </c>
      <c r="J2271" s="32">
        <v>13363865</v>
      </c>
      <c r="K2271" s="33">
        <f t="shared" si="410"/>
        <v>2801.7369518957616</v>
      </c>
      <c r="L2271" s="33">
        <v>13363865</v>
      </c>
      <c r="M2271" s="33">
        <v>0</v>
      </c>
      <c r="N2271" s="33">
        <v>0</v>
      </c>
      <c r="O2271" s="33">
        <v>0</v>
      </c>
      <c r="P2271" s="33">
        <f t="shared" si="411"/>
        <v>13363865</v>
      </c>
      <c r="Q2271" s="33">
        <f t="shared" si="412"/>
        <v>2801.7369518957616</v>
      </c>
      <c r="R2271" s="33">
        <f t="shared" si="413"/>
        <v>13363865</v>
      </c>
      <c r="S2271" s="33"/>
      <c r="T2271" s="30" t="str">
        <f t="shared" si="414"/>
        <v>COP</v>
      </c>
      <c r="U2271" s="33">
        <v>0</v>
      </c>
      <c r="V2271" s="33">
        <v>0</v>
      </c>
      <c r="W2271" s="33">
        <v>0</v>
      </c>
      <c r="X2271" s="33">
        <f t="shared" si="415"/>
        <v>13363865</v>
      </c>
      <c r="Y2271" s="33">
        <f t="shared" si="416"/>
        <v>2801.7369518957616</v>
      </c>
      <c r="Z2271" s="33">
        <f t="shared" si="417"/>
        <v>13363865</v>
      </c>
      <c r="AA2271" s="34">
        <f t="shared" si="418"/>
        <v>1.9270002534097559E-05</v>
      </c>
      <c r="AB2271" s="33" t="s">
        <v>631</v>
      </c>
      <c r="AC2271" s="35">
        <v>44942</v>
      </c>
      <c r="AD2271" s="33">
        <v>75</v>
      </c>
      <c r="AE2271" s="36">
        <f t="shared" si="419" ref="AE2271:AE2334">+AD2271+AC2271</f>
        <v>45017</v>
      </c>
    </row>
    <row r="2272" spans="2:31" ht="14.5" hidden="1">
      <c r="B2272" s="29" t="s">
        <v>1018</v>
      </c>
      <c r="C2272" s="30" t="str">
        <f t="shared" si="409"/>
        <v>(Proveedores estratégicos)</v>
      </c>
      <c r="D2272" s="30">
        <v>4</v>
      </c>
      <c r="E2272" s="30" t="s">
        <v>5137</v>
      </c>
      <c r="F2272" s="30" t="s">
        <v>5138</v>
      </c>
      <c r="G2272" s="30" t="s">
        <v>4780</v>
      </c>
      <c r="H2272" s="31" t="s">
        <v>2369</v>
      </c>
      <c r="I2272" s="31" t="s">
        <v>48</v>
      </c>
      <c r="J2272" s="32">
        <v>177856096</v>
      </c>
      <c r="K2272" s="33">
        <f t="shared" si="410"/>
        <v>37287.565856368645</v>
      </c>
      <c r="L2272" s="33">
        <v>177856096</v>
      </c>
      <c r="M2272" s="33">
        <v>0</v>
      </c>
      <c r="N2272" s="33">
        <v>0</v>
      </c>
      <c r="O2272" s="33">
        <v>0</v>
      </c>
      <c r="P2272" s="33">
        <f t="shared" si="411"/>
        <v>177856096</v>
      </c>
      <c r="Q2272" s="33">
        <f t="shared" si="412"/>
        <v>37287.565856368645</v>
      </c>
      <c r="R2272" s="33">
        <f t="shared" si="413"/>
        <v>177856096</v>
      </c>
      <c r="S2272" s="33"/>
      <c r="T2272" s="30" t="str">
        <f t="shared" si="414"/>
        <v>COP</v>
      </c>
      <c r="U2272" s="33">
        <v>0</v>
      </c>
      <c r="V2272" s="33">
        <v>0</v>
      </c>
      <c r="W2272" s="33">
        <v>0</v>
      </c>
      <c r="X2272" s="33">
        <f t="shared" si="415"/>
        <v>177856096</v>
      </c>
      <c r="Y2272" s="33">
        <f t="shared" si="416"/>
        <v>37287.565856368645</v>
      </c>
      <c r="Z2272" s="33">
        <f t="shared" si="417"/>
        <v>177856096</v>
      </c>
      <c r="AA2272" s="34">
        <f t="shared" si="418"/>
        <v>0.00025645929681455916</v>
      </c>
      <c r="AB2272" s="33" t="s">
        <v>631</v>
      </c>
      <c r="AC2272" s="35">
        <v>44942</v>
      </c>
      <c r="AD2272" s="33">
        <v>75</v>
      </c>
      <c r="AE2272" s="36">
        <f t="shared" si="419"/>
        <v>45017</v>
      </c>
    </row>
    <row r="2273" spans="2:31" ht="14.5" hidden="1">
      <c r="B2273" s="29" t="s">
        <v>1018</v>
      </c>
      <c r="C2273" s="30" t="str">
        <f t="shared" si="409"/>
        <v>(Proveedores estratégicos)</v>
      </c>
      <c r="D2273" s="30">
        <v>4</v>
      </c>
      <c r="E2273" s="30" t="s">
        <v>5137</v>
      </c>
      <c r="F2273" s="30" t="s">
        <v>5138</v>
      </c>
      <c r="G2273" s="30" t="s">
        <v>4780</v>
      </c>
      <c r="H2273" s="31" t="s">
        <v>2370</v>
      </c>
      <c r="I2273" s="31" t="s">
        <v>48</v>
      </c>
      <c r="J2273" s="32">
        <v>90388735</v>
      </c>
      <c r="K2273" s="33">
        <f t="shared" si="410"/>
        <v>18950.016247890395</v>
      </c>
      <c r="L2273" s="33">
        <v>90388735</v>
      </c>
      <c r="M2273" s="33">
        <v>0</v>
      </c>
      <c r="N2273" s="33">
        <v>0</v>
      </c>
      <c r="O2273" s="33">
        <v>0</v>
      </c>
      <c r="P2273" s="33">
        <f t="shared" si="411"/>
        <v>90388735</v>
      </c>
      <c r="Q2273" s="33">
        <f t="shared" si="412"/>
        <v>18950.016247890395</v>
      </c>
      <c r="R2273" s="33">
        <f t="shared" si="413"/>
        <v>90388735</v>
      </c>
      <c r="S2273" s="33"/>
      <c r="T2273" s="30" t="str">
        <f t="shared" si="414"/>
        <v>COP</v>
      </c>
      <c r="U2273" s="33">
        <v>0</v>
      </c>
      <c r="V2273" s="33">
        <v>0</v>
      </c>
      <c r="W2273" s="33">
        <v>0</v>
      </c>
      <c r="X2273" s="33">
        <f t="shared" si="415"/>
        <v>90388735</v>
      </c>
      <c r="Y2273" s="33">
        <f t="shared" si="416"/>
        <v>18950.016247890395</v>
      </c>
      <c r="Z2273" s="33">
        <f t="shared" si="417"/>
        <v>90388735</v>
      </c>
      <c r="AA2273" s="34">
        <f t="shared" si="418"/>
        <v>0.00013033588355643166</v>
      </c>
      <c r="AB2273" s="33" t="s">
        <v>631</v>
      </c>
      <c r="AC2273" s="35">
        <v>44942</v>
      </c>
      <c r="AD2273" s="33">
        <v>75</v>
      </c>
      <c r="AE2273" s="36">
        <f t="shared" si="419"/>
        <v>45017</v>
      </c>
    </row>
    <row r="2274" spans="2:31" ht="14.5" hidden="1">
      <c r="B2274" s="29" t="s">
        <v>1018</v>
      </c>
      <c r="C2274" s="30" t="str">
        <f t="shared" si="409"/>
        <v>(Proveedores estratégicos)</v>
      </c>
      <c r="D2274" s="30">
        <v>4</v>
      </c>
      <c r="E2274" s="30" t="s">
        <v>5137</v>
      </c>
      <c r="F2274" s="30" t="s">
        <v>5138</v>
      </c>
      <c r="G2274" s="30" t="s">
        <v>4780</v>
      </c>
      <c r="H2274" s="31" t="s">
        <v>2371</v>
      </c>
      <c r="I2274" s="31" t="s">
        <v>48</v>
      </c>
      <c r="J2274" s="32">
        <v>230989359</v>
      </c>
      <c r="K2274" s="33">
        <f t="shared" si="410"/>
        <v>48426.964998899333</v>
      </c>
      <c r="L2274" s="33">
        <v>230989359</v>
      </c>
      <c r="M2274" s="33">
        <v>0</v>
      </c>
      <c r="N2274" s="33">
        <v>0</v>
      </c>
      <c r="O2274" s="33">
        <v>0</v>
      </c>
      <c r="P2274" s="33">
        <f t="shared" si="411"/>
        <v>230989359</v>
      </c>
      <c r="Q2274" s="33">
        <f t="shared" si="412"/>
        <v>48426.964998899333</v>
      </c>
      <c r="R2274" s="33">
        <f t="shared" si="413"/>
        <v>230989359</v>
      </c>
      <c r="S2274" s="33"/>
      <c r="T2274" s="30" t="str">
        <f t="shared" si="414"/>
        <v>COP</v>
      </c>
      <c r="U2274" s="33">
        <v>0</v>
      </c>
      <c r="V2274" s="33">
        <v>0</v>
      </c>
      <c r="W2274" s="33">
        <v>0</v>
      </c>
      <c r="X2274" s="33">
        <f t="shared" si="415"/>
        <v>230989359</v>
      </c>
      <c r="Y2274" s="33">
        <f t="shared" si="416"/>
        <v>48426.964998899333</v>
      </c>
      <c r="Z2274" s="33">
        <f t="shared" si="417"/>
        <v>230989359</v>
      </c>
      <c r="AA2274" s="34">
        <f t="shared" si="418"/>
        <v>0.00033307471553173959</v>
      </c>
      <c r="AB2274" s="33" t="s">
        <v>631</v>
      </c>
      <c r="AC2274" s="35">
        <v>44942</v>
      </c>
      <c r="AD2274" s="33">
        <v>75</v>
      </c>
      <c r="AE2274" s="36">
        <f t="shared" si="419"/>
        <v>45017</v>
      </c>
    </row>
    <row r="2275" spans="2:31" ht="14.5" hidden="1">
      <c r="B2275" s="29" t="s">
        <v>1018</v>
      </c>
      <c r="C2275" s="30" t="str">
        <f t="shared" si="409"/>
        <v>(Proveedores estratégicos)</v>
      </c>
      <c r="D2275" s="30">
        <v>4</v>
      </c>
      <c r="E2275" s="30" t="s">
        <v>5137</v>
      </c>
      <c r="F2275" s="30" t="s">
        <v>5138</v>
      </c>
      <c r="G2275" s="30" t="s">
        <v>4780</v>
      </c>
      <c r="H2275" s="31" t="s">
        <v>2372</v>
      </c>
      <c r="I2275" s="31" t="s">
        <v>48</v>
      </c>
      <c r="J2275" s="32">
        <v>139987327</v>
      </c>
      <c r="K2275" s="33">
        <f t="shared" si="410"/>
        <v>29348.370913131439</v>
      </c>
      <c r="L2275" s="33">
        <v>139987327</v>
      </c>
      <c r="M2275" s="33">
        <v>0</v>
      </c>
      <c r="N2275" s="33">
        <v>0</v>
      </c>
      <c r="O2275" s="33">
        <v>0</v>
      </c>
      <c r="P2275" s="33">
        <f t="shared" si="411"/>
        <v>139987327</v>
      </c>
      <c r="Q2275" s="33">
        <f t="shared" si="412"/>
        <v>29348.370913131439</v>
      </c>
      <c r="R2275" s="33">
        <f t="shared" si="413"/>
        <v>139987327</v>
      </c>
      <c r="S2275" s="33"/>
      <c r="T2275" s="30" t="str">
        <f t="shared" si="414"/>
        <v>COP</v>
      </c>
      <c r="U2275" s="33">
        <v>0</v>
      </c>
      <c r="V2275" s="33">
        <v>0</v>
      </c>
      <c r="W2275" s="33">
        <v>0</v>
      </c>
      <c r="X2275" s="33">
        <f t="shared" si="415"/>
        <v>139987327</v>
      </c>
      <c r="Y2275" s="33">
        <f t="shared" si="416"/>
        <v>29348.370913131439</v>
      </c>
      <c r="Z2275" s="33">
        <f t="shared" si="417"/>
        <v>139987327</v>
      </c>
      <c r="AA2275" s="34">
        <f t="shared" si="418"/>
        <v>0.00020185448940344307</v>
      </c>
      <c r="AB2275" s="33" t="s">
        <v>631</v>
      </c>
      <c r="AC2275" s="35">
        <v>44942</v>
      </c>
      <c r="AD2275" s="33">
        <v>75</v>
      </c>
      <c r="AE2275" s="36">
        <f t="shared" si="419"/>
        <v>45017</v>
      </c>
    </row>
    <row r="2276" spans="2:31" ht="14.5" hidden="1">
      <c r="B2276" s="29" t="s">
        <v>1018</v>
      </c>
      <c r="C2276" s="30" t="str">
        <f t="shared" si="409"/>
        <v>(Proveedores estratégicos)</v>
      </c>
      <c r="D2276" s="30">
        <v>4</v>
      </c>
      <c r="E2276" s="30" t="s">
        <v>5137</v>
      </c>
      <c r="F2276" s="30" t="s">
        <v>5138</v>
      </c>
      <c r="G2276" s="30" t="s">
        <v>4780</v>
      </c>
      <c r="H2276" s="31" t="s">
        <v>2373</v>
      </c>
      <c r="I2276" s="31" t="s">
        <v>48</v>
      </c>
      <c r="J2276" s="32">
        <v>5676526</v>
      </c>
      <c r="K2276" s="33">
        <f t="shared" si="410"/>
        <v>1190.0848035053511</v>
      </c>
      <c r="L2276" s="33">
        <v>5676526</v>
      </c>
      <c r="M2276" s="33">
        <v>0</v>
      </c>
      <c r="N2276" s="33">
        <v>0</v>
      </c>
      <c r="O2276" s="33">
        <v>0</v>
      </c>
      <c r="P2276" s="33">
        <f t="shared" si="411"/>
        <v>5676526</v>
      </c>
      <c r="Q2276" s="33">
        <f t="shared" si="412"/>
        <v>1190.0848035053511</v>
      </c>
      <c r="R2276" s="33">
        <f t="shared" si="413"/>
        <v>5676526</v>
      </c>
      <c r="S2276" s="33"/>
      <c r="T2276" s="30" t="str">
        <f t="shared" si="414"/>
        <v>COP</v>
      </c>
      <c r="U2276" s="33">
        <v>0</v>
      </c>
      <c r="V2276" s="33">
        <v>0</v>
      </c>
      <c r="W2276" s="33">
        <v>0</v>
      </c>
      <c r="X2276" s="33">
        <f t="shared" si="415"/>
        <v>5676526</v>
      </c>
      <c r="Y2276" s="33">
        <f t="shared" si="416"/>
        <v>1190.0848035053511</v>
      </c>
      <c r="Z2276" s="33">
        <f t="shared" si="417"/>
        <v>5676526</v>
      </c>
      <c r="AA2276" s="34">
        <f t="shared" si="418"/>
        <v>8.1852570648439416E-06</v>
      </c>
      <c r="AB2276" s="33" t="s">
        <v>631</v>
      </c>
      <c r="AC2276" s="35">
        <v>44942</v>
      </c>
      <c r="AD2276" s="33">
        <v>75</v>
      </c>
      <c r="AE2276" s="36">
        <f t="shared" si="419"/>
        <v>45017</v>
      </c>
    </row>
    <row r="2277" spans="2:31" ht="14.5" hidden="1">
      <c r="B2277" s="29" t="s">
        <v>1018</v>
      </c>
      <c r="C2277" s="30" t="str">
        <f t="shared" si="409"/>
        <v>(Proveedores estratégicos)</v>
      </c>
      <c r="D2277" s="30">
        <v>4</v>
      </c>
      <c r="E2277" s="30" t="s">
        <v>5137</v>
      </c>
      <c r="F2277" s="30" t="s">
        <v>5138</v>
      </c>
      <c r="G2277" s="30" t="s">
        <v>4780</v>
      </c>
      <c r="H2277" s="31" t="s">
        <v>2374</v>
      </c>
      <c r="I2277" s="31" t="s">
        <v>48</v>
      </c>
      <c r="J2277" s="32">
        <v>72446</v>
      </c>
      <c r="K2277" s="33">
        <f t="shared" si="410"/>
        <v>15.18831829093158</v>
      </c>
      <c r="L2277" s="33">
        <v>72446</v>
      </c>
      <c r="M2277" s="33">
        <v>0</v>
      </c>
      <c r="N2277" s="33">
        <v>0</v>
      </c>
      <c r="O2277" s="33">
        <v>0</v>
      </c>
      <c r="P2277" s="33">
        <f t="shared" si="411"/>
        <v>72446</v>
      </c>
      <c r="Q2277" s="33">
        <f t="shared" si="412"/>
        <v>15.18831829093158</v>
      </c>
      <c r="R2277" s="33">
        <f t="shared" si="413"/>
        <v>72446</v>
      </c>
      <c r="S2277" s="33"/>
      <c r="T2277" s="30" t="str">
        <f t="shared" si="414"/>
        <v>COP</v>
      </c>
      <c r="U2277" s="33">
        <v>0</v>
      </c>
      <c r="V2277" s="33">
        <v>0</v>
      </c>
      <c r="W2277" s="33">
        <v>0</v>
      </c>
      <c r="X2277" s="33">
        <f t="shared" si="415"/>
        <v>72446</v>
      </c>
      <c r="Y2277" s="33">
        <f t="shared" si="416"/>
        <v>15.18831829093158</v>
      </c>
      <c r="Z2277" s="33">
        <f t="shared" si="417"/>
        <v>72446</v>
      </c>
      <c r="AA2277" s="34">
        <f t="shared" si="418"/>
        <v>1.0446338717019604E-07</v>
      </c>
      <c r="AB2277" s="33" t="s">
        <v>631</v>
      </c>
      <c r="AC2277" s="35">
        <v>44942</v>
      </c>
      <c r="AD2277" s="33">
        <v>75</v>
      </c>
      <c r="AE2277" s="36">
        <f t="shared" si="419"/>
        <v>45017</v>
      </c>
    </row>
    <row r="2278" spans="2:31" ht="14.5" hidden="1">
      <c r="B2278" s="29" t="s">
        <v>1018</v>
      </c>
      <c r="C2278" s="30" t="str">
        <f t="shared" si="409"/>
        <v>(Proveedores estratégicos)</v>
      </c>
      <c r="D2278" s="30">
        <v>4</v>
      </c>
      <c r="E2278" s="30" t="s">
        <v>5137</v>
      </c>
      <c r="F2278" s="30" t="s">
        <v>5138</v>
      </c>
      <c r="G2278" s="30" t="s">
        <v>4780</v>
      </c>
      <c r="H2278" s="31" t="s">
        <v>2375</v>
      </c>
      <c r="I2278" s="31" t="s">
        <v>48</v>
      </c>
      <c r="J2278" s="32">
        <v>7413561</v>
      </c>
      <c r="K2278" s="33">
        <f t="shared" si="410"/>
        <v>1554.2545363061731</v>
      </c>
      <c r="L2278" s="33">
        <v>7413561</v>
      </c>
      <c r="M2278" s="33">
        <v>0</v>
      </c>
      <c r="N2278" s="33">
        <v>0</v>
      </c>
      <c r="O2278" s="33">
        <v>0</v>
      </c>
      <c r="P2278" s="33">
        <f t="shared" si="411"/>
        <v>7413561</v>
      </c>
      <c r="Q2278" s="33">
        <f t="shared" si="412"/>
        <v>1554.2545363061731</v>
      </c>
      <c r="R2278" s="33">
        <f t="shared" si="413"/>
        <v>7413561</v>
      </c>
      <c r="S2278" s="33"/>
      <c r="T2278" s="30" t="str">
        <f t="shared" si="414"/>
        <v>COP</v>
      </c>
      <c r="U2278" s="33">
        <v>0</v>
      </c>
      <c r="V2278" s="33">
        <v>0</v>
      </c>
      <c r="W2278" s="33">
        <v>0</v>
      </c>
      <c r="X2278" s="33">
        <f t="shared" si="415"/>
        <v>7413561</v>
      </c>
      <c r="Y2278" s="33">
        <f t="shared" si="416"/>
        <v>1554.2545363061731</v>
      </c>
      <c r="Z2278" s="33">
        <f t="shared" si="417"/>
        <v>7413561</v>
      </c>
      <c r="AA2278" s="34">
        <f t="shared" si="418"/>
        <v>1.0689971745201471E-05</v>
      </c>
      <c r="AB2278" s="33" t="s">
        <v>631</v>
      </c>
      <c r="AC2278" s="35">
        <v>44942</v>
      </c>
      <c r="AD2278" s="33">
        <v>75</v>
      </c>
      <c r="AE2278" s="36">
        <f t="shared" si="419"/>
        <v>45017</v>
      </c>
    </row>
    <row r="2279" spans="2:31" ht="14.5" hidden="1">
      <c r="B2279" s="29" t="s">
        <v>1018</v>
      </c>
      <c r="C2279" s="30" t="str">
        <f t="shared" si="409"/>
        <v>(Proveedores estratégicos)</v>
      </c>
      <c r="D2279" s="30">
        <v>4</v>
      </c>
      <c r="E2279" s="30" t="s">
        <v>5137</v>
      </c>
      <c r="F2279" s="30" t="s">
        <v>5138</v>
      </c>
      <c r="G2279" s="30" t="s">
        <v>4780</v>
      </c>
      <c r="H2279" s="31" t="s">
        <v>2376</v>
      </c>
      <c r="I2279" s="31" t="s">
        <v>48</v>
      </c>
      <c r="J2279" s="32">
        <v>48192668</v>
      </c>
      <c r="K2279" s="33">
        <f t="shared" si="410"/>
        <v>10103.602419363291</v>
      </c>
      <c r="L2279" s="33">
        <v>48192668</v>
      </c>
      <c r="M2279" s="33">
        <v>0</v>
      </c>
      <c r="N2279" s="33">
        <v>0</v>
      </c>
      <c r="O2279" s="33">
        <v>0</v>
      </c>
      <c r="P2279" s="33">
        <f t="shared" si="411"/>
        <v>48192668</v>
      </c>
      <c r="Q2279" s="33">
        <f t="shared" si="412"/>
        <v>10103.602419363291</v>
      </c>
      <c r="R2279" s="33">
        <f t="shared" si="413"/>
        <v>48192668</v>
      </c>
      <c r="S2279" s="33"/>
      <c r="T2279" s="30" t="str">
        <f t="shared" si="414"/>
        <v>COP</v>
      </c>
      <c r="U2279" s="33">
        <v>0</v>
      </c>
      <c r="V2279" s="33">
        <v>0</v>
      </c>
      <c r="W2279" s="33">
        <v>0</v>
      </c>
      <c r="X2279" s="33">
        <f t="shared" si="415"/>
        <v>48192668</v>
      </c>
      <c r="Y2279" s="33">
        <f t="shared" si="416"/>
        <v>10103.602419363291</v>
      </c>
      <c r="Z2279" s="33">
        <f t="shared" si="417"/>
        <v>48192668</v>
      </c>
      <c r="AA2279" s="34">
        <f t="shared" si="418"/>
        <v>6.9491336113087221E-05</v>
      </c>
      <c r="AB2279" s="33" t="s">
        <v>631</v>
      </c>
      <c r="AC2279" s="35">
        <v>44942</v>
      </c>
      <c r="AD2279" s="33">
        <v>75</v>
      </c>
      <c r="AE2279" s="36">
        <f t="shared" si="419"/>
        <v>45017</v>
      </c>
    </row>
    <row r="2280" spans="2:31" ht="14.5" hidden="1">
      <c r="B2280" s="29" t="s">
        <v>1018</v>
      </c>
      <c r="C2280" s="30" t="str">
        <f t="shared" si="409"/>
        <v>(Proveedores estratégicos)</v>
      </c>
      <c r="D2280" s="30">
        <v>4</v>
      </c>
      <c r="E2280" s="30" t="s">
        <v>5137</v>
      </c>
      <c r="F2280" s="30" t="s">
        <v>5138</v>
      </c>
      <c r="G2280" s="30" t="s">
        <v>4780</v>
      </c>
      <c r="H2280" s="31" t="s">
        <v>2377</v>
      </c>
      <c r="I2280" s="31" t="s">
        <v>48</v>
      </c>
      <c r="J2280" s="32">
        <v>12419916</v>
      </c>
      <c r="K2280" s="33">
        <f t="shared" si="410"/>
        <v>2603.8378565363687</v>
      </c>
      <c r="L2280" s="33">
        <v>12419916</v>
      </c>
      <c r="M2280" s="33">
        <v>0</v>
      </c>
      <c r="N2280" s="33">
        <v>0</v>
      </c>
      <c r="O2280" s="33">
        <v>0</v>
      </c>
      <c r="P2280" s="33">
        <f t="shared" si="411"/>
        <v>12419916</v>
      </c>
      <c r="Q2280" s="33">
        <f t="shared" si="412"/>
        <v>2603.8378565363687</v>
      </c>
      <c r="R2280" s="33">
        <f t="shared" si="413"/>
        <v>12419916</v>
      </c>
      <c r="S2280" s="33"/>
      <c r="T2280" s="30" t="str">
        <f t="shared" si="414"/>
        <v>COP</v>
      </c>
      <c r="U2280" s="33">
        <v>0</v>
      </c>
      <c r="V2280" s="33">
        <v>0</v>
      </c>
      <c r="W2280" s="33">
        <v>0</v>
      </c>
      <c r="X2280" s="33">
        <f t="shared" si="415"/>
        <v>12419916</v>
      </c>
      <c r="Y2280" s="33">
        <f t="shared" si="416"/>
        <v>2603.8378565363687</v>
      </c>
      <c r="Z2280" s="33">
        <f t="shared" si="417"/>
        <v>12419916</v>
      </c>
      <c r="AA2280" s="34">
        <f t="shared" si="418"/>
        <v>1.7908876870073055E-05</v>
      </c>
      <c r="AB2280" s="33" t="s">
        <v>631</v>
      </c>
      <c r="AC2280" s="35">
        <v>44942</v>
      </c>
      <c r="AD2280" s="33">
        <v>75</v>
      </c>
      <c r="AE2280" s="36">
        <f t="shared" si="419"/>
        <v>45017</v>
      </c>
    </row>
    <row r="2281" spans="2:31" ht="14.5" hidden="1">
      <c r="B2281" s="29" t="s">
        <v>1018</v>
      </c>
      <c r="C2281" s="30" t="str">
        <f t="shared" si="409"/>
        <v>(Proveedores estratégicos)</v>
      </c>
      <c r="D2281" s="30">
        <v>4</v>
      </c>
      <c r="E2281" s="30" t="s">
        <v>5137</v>
      </c>
      <c r="F2281" s="30" t="s">
        <v>5138</v>
      </c>
      <c r="G2281" s="30" t="s">
        <v>4780</v>
      </c>
      <c r="H2281" s="31" t="s">
        <v>2378</v>
      </c>
      <c r="I2281" s="31" t="s">
        <v>48</v>
      </c>
      <c r="J2281" s="32">
        <v>360654</v>
      </c>
      <c r="K2281" s="33">
        <f t="shared" si="410"/>
        <v>75.611182741595641</v>
      </c>
      <c r="L2281" s="33">
        <v>360654</v>
      </c>
      <c r="M2281" s="33">
        <v>0</v>
      </c>
      <c r="N2281" s="33">
        <v>0</v>
      </c>
      <c r="O2281" s="33">
        <v>0</v>
      </c>
      <c r="P2281" s="33">
        <f t="shared" si="411"/>
        <v>360654</v>
      </c>
      <c r="Q2281" s="33">
        <f t="shared" si="412"/>
        <v>75.611182741595641</v>
      </c>
      <c r="R2281" s="33">
        <f t="shared" si="413"/>
        <v>360654</v>
      </c>
      <c r="S2281" s="33"/>
      <c r="T2281" s="30" t="str">
        <f t="shared" si="414"/>
        <v>COP</v>
      </c>
      <c r="U2281" s="33">
        <v>0</v>
      </c>
      <c r="V2281" s="33">
        <v>0</v>
      </c>
      <c r="W2281" s="33">
        <v>0</v>
      </c>
      <c r="X2281" s="33">
        <f t="shared" si="415"/>
        <v>360654</v>
      </c>
      <c r="Y2281" s="33">
        <f t="shared" si="416"/>
        <v>75.611182741595641</v>
      </c>
      <c r="Z2281" s="33">
        <f t="shared" si="417"/>
        <v>360654</v>
      </c>
      <c r="AA2281" s="34">
        <f t="shared" si="418"/>
        <v>5.2004442531650996E-07</v>
      </c>
      <c r="AB2281" s="33" t="s">
        <v>631</v>
      </c>
      <c r="AC2281" s="35">
        <v>44942</v>
      </c>
      <c r="AD2281" s="33">
        <v>75</v>
      </c>
      <c r="AE2281" s="36">
        <f t="shared" si="419"/>
        <v>45017</v>
      </c>
    </row>
    <row r="2282" spans="2:31" ht="14.5" hidden="1">
      <c r="B2282" s="29" t="s">
        <v>1018</v>
      </c>
      <c r="C2282" s="30" t="str">
        <f t="shared" si="409"/>
        <v>(Proveedores estratégicos)</v>
      </c>
      <c r="D2282" s="30">
        <v>4</v>
      </c>
      <c r="E2282" s="30" t="s">
        <v>5137</v>
      </c>
      <c r="F2282" s="30" t="s">
        <v>5138</v>
      </c>
      <c r="G2282" s="30" t="s">
        <v>4780</v>
      </c>
      <c r="H2282" s="31" t="s">
        <v>2379</v>
      </c>
      <c r="I2282" s="31" t="s">
        <v>48</v>
      </c>
      <c r="J2282" s="32">
        <v>620828</v>
      </c>
      <c r="K2282" s="33">
        <f t="shared" si="410"/>
        <v>130.15671352348605</v>
      </c>
      <c r="L2282" s="33">
        <v>620828</v>
      </c>
      <c r="M2282" s="33">
        <v>0</v>
      </c>
      <c r="N2282" s="33">
        <v>0</v>
      </c>
      <c r="O2282" s="33">
        <v>0</v>
      </c>
      <c r="P2282" s="33">
        <f t="shared" si="411"/>
        <v>620828</v>
      </c>
      <c r="Q2282" s="33">
        <f t="shared" si="412"/>
        <v>130.15671352348605</v>
      </c>
      <c r="R2282" s="33">
        <f t="shared" si="413"/>
        <v>620828</v>
      </c>
      <c r="S2282" s="33"/>
      <c r="T2282" s="30" t="str">
        <f t="shared" si="414"/>
        <v>COP</v>
      </c>
      <c r="U2282" s="33">
        <v>0</v>
      </c>
      <c r="V2282" s="33">
        <v>0</v>
      </c>
      <c r="W2282" s="33">
        <v>0</v>
      </c>
      <c r="X2282" s="33">
        <f t="shared" si="415"/>
        <v>620828</v>
      </c>
      <c r="Y2282" s="33">
        <f t="shared" si="416"/>
        <v>130.15671352348605</v>
      </c>
      <c r="Z2282" s="33">
        <f t="shared" si="417"/>
        <v>620828</v>
      </c>
      <c r="AA2282" s="34">
        <f t="shared" si="418"/>
        <v>8.9520188457745717E-07</v>
      </c>
      <c r="AB2282" s="33" t="s">
        <v>631</v>
      </c>
      <c r="AC2282" s="35">
        <v>44942</v>
      </c>
      <c r="AD2282" s="33">
        <v>75</v>
      </c>
      <c r="AE2282" s="36">
        <f t="shared" si="419"/>
        <v>45017</v>
      </c>
    </row>
    <row r="2283" spans="2:31" ht="14.5" hidden="1">
      <c r="B2283" s="29" t="s">
        <v>1018</v>
      </c>
      <c r="C2283" s="30" t="str">
        <f t="shared" si="409"/>
        <v>(Proveedores estratégicos)</v>
      </c>
      <c r="D2283" s="30">
        <v>4</v>
      </c>
      <c r="E2283" s="30" t="s">
        <v>5137</v>
      </c>
      <c r="F2283" s="30" t="s">
        <v>5138</v>
      </c>
      <c r="G2283" s="30" t="s">
        <v>4780</v>
      </c>
      <c r="H2283" s="31" t="s">
        <v>2380</v>
      </c>
      <c r="I2283" s="31" t="s">
        <v>48</v>
      </c>
      <c r="J2283" s="32">
        <v>111938423</v>
      </c>
      <c r="K2283" s="33">
        <f t="shared" si="410"/>
        <v>23467.912617797203</v>
      </c>
      <c r="L2283" s="33">
        <v>111938423</v>
      </c>
      <c r="M2283" s="33">
        <v>0</v>
      </c>
      <c r="N2283" s="33">
        <v>0</v>
      </c>
      <c r="O2283" s="33">
        <v>0</v>
      </c>
      <c r="P2283" s="33">
        <f t="shared" si="411"/>
        <v>111938423</v>
      </c>
      <c r="Q2283" s="33">
        <f t="shared" si="412"/>
        <v>23467.912617797203</v>
      </c>
      <c r="R2283" s="33">
        <f t="shared" si="413"/>
        <v>111938423</v>
      </c>
      <c r="S2283" s="33"/>
      <c r="T2283" s="30" t="str">
        <f t="shared" si="414"/>
        <v>COP</v>
      </c>
      <c r="U2283" s="33">
        <v>0</v>
      </c>
      <c r="V2283" s="33">
        <v>0</v>
      </c>
      <c r="W2283" s="33">
        <v>0</v>
      </c>
      <c r="X2283" s="33">
        <f t="shared" si="415"/>
        <v>111938423</v>
      </c>
      <c r="Y2283" s="33">
        <f t="shared" si="416"/>
        <v>23467.912617797203</v>
      </c>
      <c r="Z2283" s="33">
        <f t="shared" si="417"/>
        <v>111938423</v>
      </c>
      <c r="AA2283" s="34">
        <f t="shared" si="418"/>
        <v>0.0001614094197204839</v>
      </c>
      <c r="AB2283" s="33" t="s">
        <v>631</v>
      </c>
      <c r="AC2283" s="35">
        <v>44942</v>
      </c>
      <c r="AD2283" s="33">
        <v>75</v>
      </c>
      <c r="AE2283" s="36">
        <f t="shared" si="419"/>
        <v>45017</v>
      </c>
    </row>
    <row r="2284" spans="2:31" ht="14.5" hidden="1">
      <c r="B2284" s="29" t="s">
        <v>1018</v>
      </c>
      <c r="C2284" s="30" t="str">
        <f t="shared" si="409"/>
        <v>(Proveedores estratégicos)</v>
      </c>
      <c r="D2284" s="30">
        <v>4</v>
      </c>
      <c r="E2284" s="30" t="s">
        <v>5137</v>
      </c>
      <c r="F2284" s="30" t="s">
        <v>5138</v>
      </c>
      <c r="G2284" s="30" t="s">
        <v>4780</v>
      </c>
      <c r="H2284" s="31" t="s">
        <v>2381</v>
      </c>
      <c r="I2284" s="31" t="s">
        <v>48</v>
      </c>
      <c r="J2284" s="32">
        <v>3426227</v>
      </c>
      <c r="K2284" s="33">
        <f t="shared" si="410"/>
        <v>718.30917114793965</v>
      </c>
      <c r="L2284" s="33">
        <v>3426227</v>
      </c>
      <c r="M2284" s="33">
        <v>0</v>
      </c>
      <c r="N2284" s="33">
        <v>0</v>
      </c>
      <c r="O2284" s="33">
        <v>0</v>
      </c>
      <c r="P2284" s="33">
        <f t="shared" si="411"/>
        <v>3426227</v>
      </c>
      <c r="Q2284" s="33">
        <f t="shared" si="412"/>
        <v>718.30917114793965</v>
      </c>
      <c r="R2284" s="33">
        <f t="shared" si="413"/>
        <v>3426227</v>
      </c>
      <c r="S2284" s="33"/>
      <c r="T2284" s="30" t="str">
        <f t="shared" si="414"/>
        <v>COP</v>
      </c>
      <c r="U2284" s="33">
        <v>0</v>
      </c>
      <c r="V2284" s="33">
        <v>0</v>
      </c>
      <c r="W2284" s="33">
        <v>0</v>
      </c>
      <c r="X2284" s="33">
        <f t="shared" si="415"/>
        <v>3426227</v>
      </c>
      <c r="Y2284" s="33">
        <f t="shared" si="416"/>
        <v>718.30917114793965</v>
      </c>
      <c r="Z2284" s="33">
        <f t="shared" si="417"/>
        <v>3426227</v>
      </c>
      <c r="AA2284" s="34">
        <f t="shared" si="418"/>
        <v>4.940442227783166E-06</v>
      </c>
      <c r="AB2284" s="33" t="s">
        <v>631</v>
      </c>
      <c r="AC2284" s="35">
        <v>44942</v>
      </c>
      <c r="AD2284" s="33">
        <v>75</v>
      </c>
      <c r="AE2284" s="36">
        <f t="shared" si="419"/>
        <v>45017</v>
      </c>
    </row>
    <row r="2285" spans="2:31" ht="14.5" hidden="1">
      <c r="B2285" s="29" t="s">
        <v>1018</v>
      </c>
      <c r="C2285" s="30" t="str">
        <f t="shared" si="409"/>
        <v>(Proveedores estratégicos)</v>
      </c>
      <c r="D2285" s="30">
        <v>4</v>
      </c>
      <c r="E2285" s="30" t="s">
        <v>5137</v>
      </c>
      <c r="F2285" s="30" t="s">
        <v>5138</v>
      </c>
      <c r="G2285" s="30" t="s">
        <v>4780</v>
      </c>
      <c r="H2285" s="31" t="s">
        <v>2382</v>
      </c>
      <c r="I2285" s="31" t="s">
        <v>48</v>
      </c>
      <c r="J2285" s="32">
        <v>9419476</v>
      </c>
      <c r="K2285" s="33">
        <f t="shared" si="410"/>
        <v>1974.795014518276</v>
      </c>
      <c r="L2285" s="33">
        <v>9419476</v>
      </c>
      <c r="M2285" s="33">
        <v>0</v>
      </c>
      <c r="N2285" s="33">
        <v>0</v>
      </c>
      <c r="O2285" s="33">
        <v>0</v>
      </c>
      <c r="P2285" s="33">
        <f t="shared" si="411"/>
        <v>9419476</v>
      </c>
      <c r="Q2285" s="33">
        <f t="shared" si="412"/>
        <v>1974.795014518276</v>
      </c>
      <c r="R2285" s="33">
        <f t="shared" si="413"/>
        <v>9419476</v>
      </c>
      <c r="S2285" s="33"/>
      <c r="T2285" s="30" t="str">
        <f t="shared" si="414"/>
        <v>COP</v>
      </c>
      <c r="U2285" s="33">
        <v>0</v>
      </c>
      <c r="V2285" s="33">
        <v>0</v>
      </c>
      <c r="W2285" s="33">
        <v>0</v>
      </c>
      <c r="X2285" s="33">
        <f t="shared" si="415"/>
        <v>9419476</v>
      </c>
      <c r="Y2285" s="33">
        <f t="shared" si="416"/>
        <v>1974.795014518276</v>
      </c>
      <c r="Z2285" s="33">
        <f t="shared" si="417"/>
        <v>9419476</v>
      </c>
      <c r="AA2285" s="34">
        <f t="shared" si="418"/>
        <v>1.358239748679526E-05</v>
      </c>
      <c r="AB2285" s="33" t="s">
        <v>631</v>
      </c>
      <c r="AC2285" s="35">
        <v>44942</v>
      </c>
      <c r="AD2285" s="33">
        <v>75</v>
      </c>
      <c r="AE2285" s="36">
        <f t="shared" si="419"/>
        <v>45017</v>
      </c>
    </row>
    <row r="2286" spans="2:31" ht="14.5" hidden="1">
      <c r="B2286" s="29" t="s">
        <v>1018</v>
      </c>
      <c r="C2286" s="30" t="str">
        <f t="shared" si="409"/>
        <v>(Proveedores estratégicos)</v>
      </c>
      <c r="D2286" s="30">
        <v>4</v>
      </c>
      <c r="E2286" s="30" t="s">
        <v>5137</v>
      </c>
      <c r="F2286" s="30" t="s">
        <v>5138</v>
      </c>
      <c r="G2286" s="30" t="s">
        <v>4780</v>
      </c>
      <c r="H2286" s="31" t="s">
        <v>2383</v>
      </c>
      <c r="I2286" s="31" t="s">
        <v>48</v>
      </c>
      <c r="J2286" s="32">
        <v>9388080</v>
      </c>
      <c r="K2286" s="33">
        <f t="shared" si="410"/>
        <v>1968.2128368816627</v>
      </c>
      <c r="L2286" s="33">
        <v>9388080</v>
      </c>
      <c r="M2286" s="33">
        <v>0</v>
      </c>
      <c r="N2286" s="33">
        <v>0</v>
      </c>
      <c r="O2286" s="33">
        <v>0</v>
      </c>
      <c r="P2286" s="33">
        <f t="shared" si="411"/>
        <v>9388080</v>
      </c>
      <c r="Q2286" s="33">
        <f t="shared" si="412"/>
        <v>1968.2128368816627</v>
      </c>
      <c r="R2286" s="33">
        <f t="shared" si="413"/>
        <v>9388080</v>
      </c>
      <c r="S2286" s="33"/>
      <c r="T2286" s="30" t="str">
        <f t="shared" si="414"/>
        <v>COP</v>
      </c>
      <c r="U2286" s="33">
        <v>0</v>
      </c>
      <c r="V2286" s="33">
        <v>0</v>
      </c>
      <c r="W2286" s="33">
        <v>0</v>
      </c>
      <c r="X2286" s="33">
        <f t="shared" si="415"/>
        <v>9388080</v>
      </c>
      <c r="Y2286" s="33">
        <f t="shared" si="416"/>
        <v>1968.2128368816627</v>
      </c>
      <c r="Z2286" s="33">
        <f t="shared" si="417"/>
        <v>9388080</v>
      </c>
      <c r="AA2286" s="34">
        <f t="shared" si="418"/>
        <v>1.3537126077696132E-05</v>
      </c>
      <c r="AB2286" s="33" t="s">
        <v>631</v>
      </c>
      <c r="AC2286" s="35">
        <v>44942</v>
      </c>
      <c r="AD2286" s="33">
        <v>75</v>
      </c>
      <c r="AE2286" s="36">
        <f t="shared" si="419"/>
        <v>45017</v>
      </c>
    </row>
    <row r="2287" spans="2:31" ht="14.5" hidden="1">
      <c r="B2287" s="29" t="s">
        <v>1018</v>
      </c>
      <c r="C2287" s="30" t="str">
        <f t="shared" si="409"/>
        <v>(Proveedores estratégicos)</v>
      </c>
      <c r="D2287" s="30">
        <v>4</v>
      </c>
      <c r="E2287" s="30" t="s">
        <v>5137</v>
      </c>
      <c r="F2287" s="30" t="s">
        <v>5138</v>
      </c>
      <c r="G2287" s="30" t="s">
        <v>4780</v>
      </c>
      <c r="H2287" s="31" t="s">
        <v>2384</v>
      </c>
      <c r="I2287" s="31" t="s">
        <v>48</v>
      </c>
      <c r="J2287" s="32">
        <v>67775934</v>
      </c>
      <c r="K2287" s="33">
        <f t="shared" si="410"/>
        <v>14209.238026353029</v>
      </c>
      <c r="L2287" s="33">
        <v>67775934</v>
      </c>
      <c r="M2287" s="33">
        <v>0</v>
      </c>
      <c r="N2287" s="33">
        <v>0</v>
      </c>
      <c r="O2287" s="33">
        <v>0</v>
      </c>
      <c r="P2287" s="33">
        <f t="shared" si="411"/>
        <v>67775934</v>
      </c>
      <c r="Q2287" s="33">
        <f t="shared" si="412"/>
        <v>14209.238026353029</v>
      </c>
      <c r="R2287" s="33">
        <f t="shared" si="413"/>
        <v>67775934</v>
      </c>
      <c r="S2287" s="33"/>
      <c r="T2287" s="30" t="str">
        <f t="shared" si="414"/>
        <v>COP</v>
      </c>
      <c r="U2287" s="33">
        <v>0</v>
      </c>
      <c r="V2287" s="33">
        <v>0</v>
      </c>
      <c r="W2287" s="33">
        <v>0</v>
      </c>
      <c r="X2287" s="33">
        <f t="shared" si="415"/>
        <v>67775934</v>
      </c>
      <c r="Y2287" s="33">
        <f t="shared" si="416"/>
        <v>14209.238026353029</v>
      </c>
      <c r="Z2287" s="33">
        <f t="shared" si="417"/>
        <v>67775934</v>
      </c>
      <c r="AA2287" s="34">
        <f t="shared" si="418"/>
        <v>9.772939340010012E-05</v>
      </c>
      <c r="AB2287" s="33" t="s">
        <v>631</v>
      </c>
      <c r="AC2287" s="35">
        <v>44943</v>
      </c>
      <c r="AD2287" s="33">
        <v>75</v>
      </c>
      <c r="AE2287" s="36">
        <f t="shared" si="419"/>
        <v>45018</v>
      </c>
    </row>
    <row r="2288" spans="2:31" ht="14.5" hidden="1">
      <c r="B2288" s="29" t="s">
        <v>1018</v>
      </c>
      <c r="C2288" s="30" t="str">
        <f t="shared" si="409"/>
        <v>(Proveedores estratégicos)</v>
      </c>
      <c r="D2288" s="30">
        <v>4</v>
      </c>
      <c r="E2288" s="30" t="s">
        <v>5137</v>
      </c>
      <c r="F2288" s="30" t="s">
        <v>5138</v>
      </c>
      <c r="G2288" s="30" t="s">
        <v>4780</v>
      </c>
      <c r="H2288" s="31" t="s">
        <v>2385</v>
      </c>
      <c r="I2288" s="31" t="s">
        <v>48</v>
      </c>
      <c r="J2288" s="32">
        <v>232280</v>
      </c>
      <c r="K2288" s="33">
        <f t="shared" si="410"/>
        <v>48.697548140926862</v>
      </c>
      <c r="L2288" s="33">
        <v>232280</v>
      </c>
      <c r="M2288" s="33">
        <v>0</v>
      </c>
      <c r="N2288" s="33">
        <v>0</v>
      </c>
      <c r="O2288" s="33">
        <v>0</v>
      </c>
      <c r="P2288" s="33">
        <f t="shared" si="411"/>
        <v>232280</v>
      </c>
      <c r="Q2288" s="33">
        <f t="shared" si="412"/>
        <v>48.697548140926862</v>
      </c>
      <c r="R2288" s="33">
        <f t="shared" si="413"/>
        <v>232280</v>
      </c>
      <c r="S2288" s="33"/>
      <c r="T2288" s="30" t="str">
        <f t="shared" si="414"/>
        <v>COP</v>
      </c>
      <c r="U2288" s="33">
        <v>0</v>
      </c>
      <c r="V2288" s="33">
        <v>0</v>
      </c>
      <c r="W2288" s="33">
        <v>0</v>
      </c>
      <c r="X2288" s="33">
        <f t="shared" si="415"/>
        <v>232280</v>
      </c>
      <c r="Y2288" s="33">
        <f t="shared" si="416"/>
        <v>48.697548140926862</v>
      </c>
      <c r="Z2288" s="33">
        <f t="shared" si="417"/>
        <v>232280</v>
      </c>
      <c r="AA2288" s="34">
        <f t="shared" si="418"/>
        <v>3.3493575313879488E-07</v>
      </c>
      <c r="AB2288" s="33" t="s">
        <v>631</v>
      </c>
      <c r="AC2288" s="35">
        <v>44950</v>
      </c>
      <c r="AD2288" s="33">
        <v>75</v>
      </c>
      <c r="AE2288" s="36">
        <f t="shared" si="419"/>
        <v>45025</v>
      </c>
    </row>
    <row r="2289" spans="2:31" ht="14.5" hidden="1">
      <c r="B2289" s="29" t="s">
        <v>1018</v>
      </c>
      <c r="C2289" s="30" t="str">
        <f t="shared" si="409"/>
        <v>(Proveedores estratégicos)</v>
      </c>
      <c r="D2289" s="30">
        <v>4</v>
      </c>
      <c r="E2289" s="30" t="s">
        <v>5137</v>
      </c>
      <c r="F2289" s="30" t="s">
        <v>5138</v>
      </c>
      <c r="G2289" s="30" t="s">
        <v>4780</v>
      </c>
      <c r="H2289" s="31" t="s">
        <v>2386</v>
      </c>
      <c r="I2289" s="31" t="s">
        <v>48</v>
      </c>
      <c r="J2289" s="32">
        <v>364000</v>
      </c>
      <c r="K2289" s="33">
        <f t="shared" si="410"/>
        <v>76.312672306256999</v>
      </c>
      <c r="L2289" s="33">
        <v>364000</v>
      </c>
      <c r="M2289" s="33">
        <v>0</v>
      </c>
      <c r="N2289" s="33">
        <v>0</v>
      </c>
      <c r="O2289" s="33">
        <v>0</v>
      </c>
      <c r="P2289" s="33">
        <f t="shared" si="411"/>
        <v>364000</v>
      </c>
      <c r="Q2289" s="33">
        <f t="shared" si="412"/>
        <v>76.312672306256999</v>
      </c>
      <c r="R2289" s="33">
        <f t="shared" si="413"/>
        <v>364000</v>
      </c>
      <c r="S2289" s="33"/>
      <c r="T2289" s="30" t="str">
        <f t="shared" si="414"/>
        <v>COP</v>
      </c>
      <c r="U2289" s="33">
        <v>0</v>
      </c>
      <c r="V2289" s="33">
        <v>0</v>
      </c>
      <c r="W2289" s="33">
        <v>0</v>
      </c>
      <c r="X2289" s="33">
        <f t="shared" si="415"/>
        <v>364000</v>
      </c>
      <c r="Y2289" s="33">
        <f t="shared" si="416"/>
        <v>76.312672306256999</v>
      </c>
      <c r="Z2289" s="33">
        <f t="shared" si="417"/>
        <v>364000</v>
      </c>
      <c r="AA2289" s="34">
        <f t="shared" si="418"/>
        <v>5.248691843573331E-07</v>
      </c>
      <c r="AB2289" s="33" t="s">
        <v>631</v>
      </c>
      <c r="AC2289" s="35">
        <v>44952</v>
      </c>
      <c r="AD2289" s="33">
        <v>75</v>
      </c>
      <c r="AE2289" s="36">
        <f t="shared" si="419"/>
        <v>45027</v>
      </c>
    </row>
    <row r="2290" spans="2:31" ht="14.5" hidden="1">
      <c r="B2290" s="29" t="s">
        <v>1018</v>
      </c>
      <c r="C2290" s="30" t="str">
        <f t="shared" si="409"/>
        <v>(Proveedores estratégicos)</v>
      </c>
      <c r="D2290" s="30">
        <v>4</v>
      </c>
      <c r="E2290" s="30" t="s">
        <v>5137</v>
      </c>
      <c r="F2290" s="30" t="s">
        <v>5138</v>
      </c>
      <c r="G2290" s="30" t="s">
        <v>4780</v>
      </c>
      <c r="H2290" s="31" t="s">
        <v>2387</v>
      </c>
      <c r="I2290" s="31" t="s">
        <v>48</v>
      </c>
      <c r="J2290" s="32">
        <v>631146</v>
      </c>
      <c r="K2290" s="33">
        <f t="shared" si="410"/>
        <v>132.31988427309034</v>
      </c>
      <c r="L2290" s="33">
        <v>631146</v>
      </c>
      <c r="M2290" s="33">
        <v>0</v>
      </c>
      <c r="N2290" s="33">
        <v>0</v>
      </c>
      <c r="O2290" s="33">
        <v>0</v>
      </c>
      <c r="P2290" s="33">
        <f t="shared" si="411"/>
        <v>631146</v>
      </c>
      <c r="Q2290" s="33">
        <f t="shared" si="412"/>
        <v>132.31988427309034</v>
      </c>
      <c r="R2290" s="33">
        <f t="shared" si="413"/>
        <v>631146</v>
      </c>
      <c r="S2290" s="33"/>
      <c r="T2290" s="30" t="str">
        <f t="shared" si="414"/>
        <v>COP</v>
      </c>
      <c r="U2290" s="33">
        <v>0</v>
      </c>
      <c r="V2290" s="33">
        <v>0</v>
      </c>
      <c r="W2290" s="33">
        <v>0</v>
      </c>
      <c r="X2290" s="33">
        <f t="shared" si="415"/>
        <v>631146</v>
      </c>
      <c r="Y2290" s="33">
        <f t="shared" si="416"/>
        <v>132.31988427309034</v>
      </c>
      <c r="Z2290" s="33">
        <f t="shared" si="417"/>
        <v>631146</v>
      </c>
      <c r="AA2290" s="34">
        <f t="shared" si="418"/>
        <v>9.1007990722635541E-07</v>
      </c>
      <c r="AB2290" s="33" t="s">
        <v>631</v>
      </c>
      <c r="AC2290" s="35">
        <v>44958</v>
      </c>
      <c r="AD2290" s="33">
        <v>75</v>
      </c>
      <c r="AE2290" s="36">
        <f t="shared" si="419"/>
        <v>45033</v>
      </c>
    </row>
    <row r="2291" spans="2:31" ht="14.5" hidden="1">
      <c r="B2291" s="29" t="s">
        <v>1018</v>
      </c>
      <c r="C2291" s="30" t="str">
        <f t="shared" si="409"/>
        <v>(Proveedores estratégicos)</v>
      </c>
      <c r="D2291" s="30">
        <v>4</v>
      </c>
      <c r="E2291" s="30" t="s">
        <v>5137</v>
      </c>
      <c r="F2291" s="30" t="s">
        <v>5138</v>
      </c>
      <c r="G2291" s="30" t="s">
        <v>4780</v>
      </c>
      <c r="H2291" s="31" t="s">
        <v>2388</v>
      </c>
      <c r="I2291" s="31" t="s">
        <v>48</v>
      </c>
      <c r="J2291" s="32">
        <v>6552987</v>
      </c>
      <c r="K2291" s="33">
        <f t="shared" si="410"/>
        <v>1373.8350262586873</v>
      </c>
      <c r="L2291" s="33">
        <v>6552987</v>
      </c>
      <c r="M2291" s="33">
        <v>0</v>
      </c>
      <c r="N2291" s="33">
        <v>0</v>
      </c>
      <c r="O2291" s="33">
        <v>0</v>
      </c>
      <c r="P2291" s="33">
        <f t="shared" si="411"/>
        <v>6552987</v>
      </c>
      <c r="Q2291" s="33">
        <f t="shared" si="412"/>
        <v>1373.8350262586873</v>
      </c>
      <c r="R2291" s="33">
        <f t="shared" si="413"/>
        <v>6552987</v>
      </c>
      <c r="S2291" s="33"/>
      <c r="T2291" s="30" t="str">
        <f t="shared" si="414"/>
        <v>COP</v>
      </c>
      <c r="U2291" s="33">
        <v>0</v>
      </c>
      <c r="V2291" s="33">
        <v>0</v>
      </c>
      <c r="W2291" s="33">
        <v>0</v>
      </c>
      <c r="X2291" s="33">
        <f t="shared" si="415"/>
        <v>6552987</v>
      </c>
      <c r="Y2291" s="33">
        <f t="shared" si="416"/>
        <v>1373.8350262586873</v>
      </c>
      <c r="Z2291" s="33">
        <f t="shared" si="417"/>
        <v>6552987</v>
      </c>
      <c r="AA2291" s="34">
        <f t="shared" si="418"/>
        <v>9.449068521412657E-06</v>
      </c>
      <c r="AB2291" s="33" t="s">
        <v>631</v>
      </c>
      <c r="AC2291" s="35">
        <v>44958</v>
      </c>
      <c r="AD2291" s="33">
        <v>75</v>
      </c>
      <c r="AE2291" s="36">
        <f t="shared" si="419"/>
        <v>45033</v>
      </c>
    </row>
    <row r="2292" spans="2:31" ht="14.5" hidden="1">
      <c r="B2292" s="29" t="s">
        <v>1018</v>
      </c>
      <c r="C2292" s="30" t="str">
        <f t="shared" si="409"/>
        <v>(Proveedores estratégicos)</v>
      </c>
      <c r="D2292" s="30">
        <v>4</v>
      </c>
      <c r="E2292" s="30" t="s">
        <v>5137</v>
      </c>
      <c r="F2292" s="30" t="s">
        <v>5138</v>
      </c>
      <c r="G2292" s="30" t="s">
        <v>4780</v>
      </c>
      <c r="H2292" s="31" t="s">
        <v>2389</v>
      </c>
      <c r="I2292" s="31" t="s">
        <v>48</v>
      </c>
      <c r="J2292" s="32">
        <v>1182214</v>
      </c>
      <c r="K2292" s="33">
        <f t="shared" si="410"/>
        <v>247.85139993920143</v>
      </c>
      <c r="L2292" s="33">
        <v>1182214</v>
      </c>
      <c r="M2292" s="33">
        <v>0</v>
      </c>
      <c r="N2292" s="33">
        <v>0</v>
      </c>
      <c r="O2292" s="33">
        <v>0</v>
      </c>
      <c r="P2292" s="33">
        <f t="shared" si="411"/>
        <v>1182214</v>
      </c>
      <c r="Q2292" s="33">
        <f t="shared" si="412"/>
        <v>247.85139993920143</v>
      </c>
      <c r="R2292" s="33">
        <f t="shared" si="413"/>
        <v>1182214</v>
      </c>
      <c r="S2292" s="33"/>
      <c r="T2292" s="30" t="str">
        <f t="shared" si="414"/>
        <v>COP</v>
      </c>
      <c r="U2292" s="33">
        <v>0</v>
      </c>
      <c r="V2292" s="33">
        <v>0</v>
      </c>
      <c r="W2292" s="33">
        <v>0</v>
      </c>
      <c r="X2292" s="33">
        <f t="shared" si="415"/>
        <v>1182214</v>
      </c>
      <c r="Y2292" s="33">
        <f t="shared" si="416"/>
        <v>247.85139993920143</v>
      </c>
      <c r="Z2292" s="33">
        <f t="shared" si="417"/>
        <v>1182214</v>
      </c>
      <c r="AA2292" s="34">
        <f t="shared" si="418"/>
        <v>1.7046914777907148E-06</v>
      </c>
      <c r="AB2292" s="33" t="s">
        <v>631</v>
      </c>
      <c r="AC2292" s="35">
        <v>44958</v>
      </c>
      <c r="AD2292" s="33">
        <v>75</v>
      </c>
      <c r="AE2292" s="36">
        <f t="shared" si="419"/>
        <v>45033</v>
      </c>
    </row>
    <row r="2293" spans="2:31" ht="14.5" hidden="1">
      <c r="B2293" s="29" t="s">
        <v>1018</v>
      </c>
      <c r="C2293" s="30" t="str">
        <f t="shared" si="420" ref="C2293:C2356">+IF(D2293=1,$A$4,IF(D2293=2,$A$5,IF(D2293=3,$A$6,IF(D2293=4,$A$7,IF(D2293=5,$A$8,IF(D2293=6,$A$9,))))))</f>
        <v>(Proveedores estratégicos)</v>
      </c>
      <c r="D2293" s="30">
        <v>4</v>
      </c>
      <c r="E2293" s="30" t="s">
        <v>5137</v>
      </c>
      <c r="F2293" s="30" t="s">
        <v>5138</v>
      </c>
      <c r="G2293" s="30" t="s">
        <v>4780</v>
      </c>
      <c r="H2293" s="31" t="s">
        <v>2390</v>
      </c>
      <c r="I2293" s="31" t="s">
        <v>48</v>
      </c>
      <c r="J2293" s="32">
        <v>44030574</v>
      </c>
      <c r="K2293" s="33">
        <f t="shared" si="421" ref="K2293:K2356">+IF(I2293="USD",J2293,L2293/$L$3)</f>
        <v>9231.0185854901083</v>
      </c>
      <c r="L2293" s="33">
        <v>44030574</v>
      </c>
      <c r="M2293" s="33">
        <v>0</v>
      </c>
      <c r="N2293" s="33">
        <v>0</v>
      </c>
      <c r="O2293" s="33">
        <v>0</v>
      </c>
      <c r="P2293" s="33">
        <f t="shared" si="422" ref="P2293:P2356">+J2293+M2293</f>
        <v>44030574</v>
      </c>
      <c r="Q2293" s="33">
        <f t="shared" si="423" ref="Q2293:Q2356">+K2293+N2293</f>
        <v>9231.0185854901083</v>
      </c>
      <c r="R2293" s="33">
        <f t="shared" si="424" ref="R2293:R2356">+L2293+O2293</f>
        <v>44030574</v>
      </c>
      <c r="S2293" s="33"/>
      <c r="T2293" s="30" t="str">
        <f t="shared" si="425" ref="T2293:T2356">+I2293</f>
        <v>COP</v>
      </c>
      <c r="U2293" s="33">
        <v>0</v>
      </c>
      <c r="V2293" s="33">
        <v>0</v>
      </c>
      <c r="W2293" s="33">
        <v>0</v>
      </c>
      <c r="X2293" s="33">
        <f t="shared" si="426" ref="X2293:X2356">+P2293+U2293</f>
        <v>44030574</v>
      </c>
      <c r="Y2293" s="33">
        <f t="shared" si="427" ref="Y2293:Y2356">+Q2293+V2293</f>
        <v>9231.0185854901083</v>
      </c>
      <c r="Z2293" s="33">
        <f t="shared" si="428" ref="Z2293:Z2356">+R2293+W2293</f>
        <v>44030574</v>
      </c>
      <c r="AA2293" s="34">
        <f t="shared" si="429" ref="AA2293:AA2356">+IF(D2293=1,Z2293/$C$4,IF(D2293=2,Z2293/$C$5,IF(D2293=3,Z2293/$C$6,IF(D2293=4,Z2293/$C$7,IF(D2293=5,Z2293/$C$8,IF(D2293=6,Z2293/$C$9))))))</f>
        <v>6.3489811709245054E-05</v>
      </c>
      <c r="AB2293" s="33" t="s">
        <v>631</v>
      </c>
      <c r="AC2293" s="35">
        <v>44958</v>
      </c>
      <c r="AD2293" s="33">
        <v>75</v>
      </c>
      <c r="AE2293" s="36">
        <f t="shared" si="419"/>
        <v>45033</v>
      </c>
    </row>
    <row r="2294" spans="2:31" ht="14.5" hidden="1">
      <c r="B2294" s="29" t="s">
        <v>1018</v>
      </c>
      <c r="C2294" s="30" t="str">
        <f t="shared" si="420"/>
        <v>(Proveedores estratégicos)</v>
      </c>
      <c r="D2294" s="30">
        <v>4</v>
      </c>
      <c r="E2294" s="30" t="s">
        <v>5137</v>
      </c>
      <c r="F2294" s="30" t="s">
        <v>5138</v>
      </c>
      <c r="G2294" s="30" t="s">
        <v>4780</v>
      </c>
      <c r="H2294" s="31" t="s">
        <v>2391</v>
      </c>
      <c r="I2294" s="31" t="s">
        <v>48</v>
      </c>
      <c r="J2294" s="32">
        <v>10662249</v>
      </c>
      <c r="K2294" s="33">
        <f t="shared" si="421"/>
        <v>2235.3426208371329</v>
      </c>
      <c r="L2294" s="33">
        <v>10662249</v>
      </c>
      <c r="M2294" s="33">
        <v>0</v>
      </c>
      <c r="N2294" s="33">
        <v>0</v>
      </c>
      <c r="O2294" s="33">
        <v>0</v>
      </c>
      <c r="P2294" s="33">
        <f t="shared" si="422"/>
        <v>10662249</v>
      </c>
      <c r="Q2294" s="33">
        <f t="shared" si="423"/>
        <v>2235.3426208371329</v>
      </c>
      <c r="R2294" s="33">
        <f t="shared" si="424"/>
        <v>10662249</v>
      </c>
      <c r="S2294" s="33"/>
      <c r="T2294" s="30" t="str">
        <f t="shared" si="425"/>
        <v>COP</v>
      </c>
      <c r="U2294" s="33">
        <v>0</v>
      </c>
      <c r="V2294" s="33">
        <v>0</v>
      </c>
      <c r="W2294" s="33">
        <v>0</v>
      </c>
      <c r="X2294" s="33">
        <f t="shared" si="426"/>
        <v>10662249</v>
      </c>
      <c r="Y2294" s="33">
        <f t="shared" si="427"/>
        <v>2235.3426208371329</v>
      </c>
      <c r="Z2294" s="33">
        <f t="shared" si="428"/>
        <v>10662249</v>
      </c>
      <c r="AA2294" s="34">
        <f t="shared" si="429"/>
        <v>1.5374411912210963E-05</v>
      </c>
      <c r="AB2294" s="33" t="s">
        <v>631</v>
      </c>
      <c r="AC2294" s="35">
        <v>44958</v>
      </c>
      <c r="AD2294" s="33">
        <v>75</v>
      </c>
      <c r="AE2294" s="36">
        <f t="shared" si="419"/>
        <v>45033</v>
      </c>
    </row>
    <row r="2295" spans="2:31" ht="14.5" hidden="1">
      <c r="B2295" s="29" t="s">
        <v>1018</v>
      </c>
      <c r="C2295" s="30" t="str">
        <f t="shared" si="420"/>
        <v>(Proveedores estratégicos)</v>
      </c>
      <c r="D2295" s="30">
        <v>4</v>
      </c>
      <c r="E2295" s="30" t="s">
        <v>5137</v>
      </c>
      <c r="F2295" s="30" t="s">
        <v>5138</v>
      </c>
      <c r="G2295" s="30" t="s">
        <v>4780</v>
      </c>
      <c r="H2295" s="31" t="s">
        <v>2392</v>
      </c>
      <c r="I2295" s="31" t="s">
        <v>48</v>
      </c>
      <c r="J2295" s="32">
        <v>127359289</v>
      </c>
      <c r="K2295" s="33">
        <f t="shared" si="421"/>
        <v>26700.900237952974</v>
      </c>
      <c r="L2295" s="33">
        <v>127359289</v>
      </c>
      <c r="M2295" s="33">
        <v>0</v>
      </c>
      <c r="N2295" s="33">
        <v>0</v>
      </c>
      <c r="O2295" s="33">
        <v>0</v>
      </c>
      <c r="P2295" s="33">
        <f t="shared" si="422"/>
        <v>127359289</v>
      </c>
      <c r="Q2295" s="33">
        <f t="shared" si="423"/>
        <v>26700.900237952974</v>
      </c>
      <c r="R2295" s="33">
        <f t="shared" si="424"/>
        <v>127359289</v>
      </c>
      <c r="S2295" s="33"/>
      <c r="T2295" s="30" t="str">
        <f t="shared" si="425"/>
        <v>COP</v>
      </c>
      <c r="U2295" s="33">
        <v>0</v>
      </c>
      <c r="V2295" s="33">
        <v>0</v>
      </c>
      <c r="W2295" s="33">
        <v>0</v>
      </c>
      <c r="X2295" s="33">
        <f t="shared" si="426"/>
        <v>127359289</v>
      </c>
      <c r="Y2295" s="33">
        <f t="shared" si="427"/>
        <v>26700.900237952974</v>
      </c>
      <c r="Z2295" s="33">
        <f t="shared" si="428"/>
        <v>127359289</v>
      </c>
      <c r="AA2295" s="34">
        <f t="shared" si="429"/>
        <v>0.00018364551136747218</v>
      </c>
      <c r="AB2295" s="33" t="s">
        <v>631</v>
      </c>
      <c r="AC2295" s="35">
        <v>44958</v>
      </c>
      <c r="AD2295" s="33">
        <v>75</v>
      </c>
      <c r="AE2295" s="36">
        <f t="shared" si="419"/>
        <v>45033</v>
      </c>
    </row>
    <row r="2296" spans="2:31" ht="14.5" hidden="1">
      <c r="B2296" s="29" t="s">
        <v>1018</v>
      </c>
      <c r="C2296" s="30" t="str">
        <f t="shared" si="420"/>
        <v>(Proveedores estratégicos)</v>
      </c>
      <c r="D2296" s="30">
        <v>4</v>
      </c>
      <c r="E2296" s="30" t="s">
        <v>5137</v>
      </c>
      <c r="F2296" s="30" t="s">
        <v>5138</v>
      </c>
      <c r="G2296" s="30" t="s">
        <v>4780</v>
      </c>
      <c r="H2296" s="31" t="s">
        <v>2393</v>
      </c>
      <c r="I2296" s="31" t="s">
        <v>48</v>
      </c>
      <c r="J2296" s="32">
        <v>4207159</v>
      </c>
      <c r="K2296" s="33">
        <f t="shared" si="421"/>
        <v>882.03172007505475</v>
      </c>
      <c r="L2296" s="33">
        <v>4207159</v>
      </c>
      <c r="M2296" s="33">
        <v>0</v>
      </c>
      <c r="N2296" s="33">
        <v>0</v>
      </c>
      <c r="O2296" s="33">
        <v>0</v>
      </c>
      <c r="P2296" s="33">
        <f t="shared" si="422"/>
        <v>4207159</v>
      </c>
      <c r="Q2296" s="33">
        <f t="shared" si="423"/>
        <v>882.03172007505475</v>
      </c>
      <c r="R2296" s="33">
        <f t="shared" si="424"/>
        <v>4207159</v>
      </c>
      <c r="S2296" s="33"/>
      <c r="T2296" s="30" t="str">
        <f t="shared" si="425"/>
        <v>COP</v>
      </c>
      <c r="U2296" s="33">
        <v>0</v>
      </c>
      <c r="V2296" s="33">
        <v>0</v>
      </c>
      <c r="W2296" s="33">
        <v>0</v>
      </c>
      <c r="X2296" s="33">
        <f t="shared" si="426"/>
        <v>4207159</v>
      </c>
      <c r="Y2296" s="33">
        <f t="shared" si="427"/>
        <v>882.03172007505475</v>
      </c>
      <c r="Z2296" s="33">
        <f t="shared" si="428"/>
        <v>4207159</v>
      </c>
      <c r="AA2296" s="34">
        <f t="shared" si="429"/>
        <v>6.0665058043725638E-06</v>
      </c>
      <c r="AB2296" s="33" t="s">
        <v>631</v>
      </c>
      <c r="AC2296" s="35">
        <v>44958</v>
      </c>
      <c r="AD2296" s="33">
        <v>75</v>
      </c>
      <c r="AE2296" s="36">
        <f t="shared" si="419"/>
        <v>45033</v>
      </c>
    </row>
    <row r="2297" spans="2:31" ht="14.5" hidden="1">
      <c r="B2297" s="29" t="s">
        <v>1018</v>
      </c>
      <c r="C2297" s="30" t="str">
        <f t="shared" si="420"/>
        <v>(Proveedores estratégicos)</v>
      </c>
      <c r="D2297" s="30">
        <v>4</v>
      </c>
      <c r="E2297" s="30" t="s">
        <v>5137</v>
      </c>
      <c r="F2297" s="30" t="s">
        <v>5138</v>
      </c>
      <c r="G2297" s="30" t="s">
        <v>4780</v>
      </c>
      <c r="H2297" s="31" t="s">
        <v>2394</v>
      </c>
      <c r="I2297" s="31" t="s">
        <v>48</v>
      </c>
      <c r="J2297" s="32">
        <v>163772780</v>
      </c>
      <c r="K2297" s="33">
        <f t="shared" si="421"/>
        <v>34334.995859408577</v>
      </c>
      <c r="L2297" s="33">
        <v>163772780</v>
      </c>
      <c r="M2297" s="33">
        <v>0</v>
      </c>
      <c r="N2297" s="33">
        <v>0</v>
      </c>
      <c r="O2297" s="33">
        <v>0</v>
      </c>
      <c r="P2297" s="33">
        <f t="shared" si="422"/>
        <v>163772780</v>
      </c>
      <c r="Q2297" s="33">
        <f t="shared" si="423"/>
        <v>34334.995859408577</v>
      </c>
      <c r="R2297" s="33">
        <f t="shared" si="424"/>
        <v>163772780</v>
      </c>
      <c r="S2297" s="33"/>
      <c r="T2297" s="30" t="str">
        <f t="shared" si="425"/>
        <v>COP</v>
      </c>
      <c r="U2297" s="33">
        <v>0</v>
      </c>
      <c r="V2297" s="33">
        <v>0</v>
      </c>
      <c r="W2297" s="33">
        <v>0</v>
      </c>
      <c r="X2297" s="33">
        <f t="shared" si="426"/>
        <v>163772780</v>
      </c>
      <c r="Y2297" s="33">
        <f t="shared" si="427"/>
        <v>34334.995859408577</v>
      </c>
      <c r="Z2297" s="33">
        <f t="shared" si="428"/>
        <v>163772780</v>
      </c>
      <c r="AA2297" s="34">
        <f t="shared" si="429"/>
        <v>0.0002361518831278378</v>
      </c>
      <c r="AB2297" s="33" t="s">
        <v>631</v>
      </c>
      <c r="AC2297" s="35">
        <v>44958</v>
      </c>
      <c r="AD2297" s="33">
        <v>75</v>
      </c>
      <c r="AE2297" s="36">
        <f t="shared" si="419"/>
        <v>45033</v>
      </c>
    </row>
    <row r="2298" spans="2:31" ht="14.5" hidden="1">
      <c r="B2298" s="29" t="s">
        <v>1018</v>
      </c>
      <c r="C2298" s="30" t="str">
        <f t="shared" si="420"/>
        <v>(Proveedores estratégicos)</v>
      </c>
      <c r="D2298" s="30">
        <v>4</v>
      </c>
      <c r="E2298" s="30" t="s">
        <v>5137</v>
      </c>
      <c r="F2298" s="30" t="s">
        <v>5138</v>
      </c>
      <c r="G2298" s="30" t="s">
        <v>4780</v>
      </c>
      <c r="H2298" s="31" t="s">
        <v>2395</v>
      </c>
      <c r="I2298" s="31" t="s">
        <v>48</v>
      </c>
      <c r="J2298" s="32">
        <v>330213755</v>
      </c>
      <c r="K2298" s="33">
        <f t="shared" si="421"/>
        <v>69229.379330586904</v>
      </c>
      <c r="L2298" s="33">
        <v>330213755</v>
      </c>
      <c r="M2298" s="33">
        <v>0</v>
      </c>
      <c r="N2298" s="33">
        <v>0</v>
      </c>
      <c r="O2298" s="33">
        <v>0</v>
      </c>
      <c r="P2298" s="33">
        <f t="shared" si="422"/>
        <v>330213755</v>
      </c>
      <c r="Q2298" s="33">
        <f t="shared" si="423"/>
        <v>69229.379330586904</v>
      </c>
      <c r="R2298" s="33">
        <f t="shared" si="424"/>
        <v>330213755</v>
      </c>
      <c r="S2298" s="33"/>
      <c r="T2298" s="30" t="str">
        <f t="shared" si="425"/>
        <v>COP</v>
      </c>
      <c r="U2298" s="33">
        <v>0</v>
      </c>
      <c r="V2298" s="33">
        <v>0</v>
      </c>
      <c r="W2298" s="33">
        <v>0</v>
      </c>
      <c r="X2298" s="33">
        <f t="shared" si="426"/>
        <v>330213755</v>
      </c>
      <c r="Y2298" s="33">
        <f t="shared" si="427"/>
        <v>69229.379330586904</v>
      </c>
      <c r="Z2298" s="33">
        <f t="shared" si="428"/>
        <v>330213755</v>
      </c>
      <c r="AA2298" s="34">
        <f t="shared" si="429"/>
        <v>0.00047615116552313802</v>
      </c>
      <c r="AB2298" s="33" t="s">
        <v>631</v>
      </c>
      <c r="AC2298" s="35">
        <v>44958</v>
      </c>
      <c r="AD2298" s="33">
        <v>75</v>
      </c>
      <c r="AE2298" s="36">
        <f t="shared" si="419"/>
        <v>45033</v>
      </c>
    </row>
    <row r="2299" spans="2:31" ht="14.5" hidden="1">
      <c r="B2299" s="29" t="s">
        <v>1018</v>
      </c>
      <c r="C2299" s="30" t="str">
        <f t="shared" si="420"/>
        <v>(Proveedores estratégicos)</v>
      </c>
      <c r="D2299" s="30">
        <v>4</v>
      </c>
      <c r="E2299" s="30" t="s">
        <v>5137</v>
      </c>
      <c r="F2299" s="30" t="s">
        <v>5138</v>
      </c>
      <c r="G2299" s="30" t="s">
        <v>4780</v>
      </c>
      <c r="H2299" s="31" t="s">
        <v>2396</v>
      </c>
      <c r="I2299" s="31" t="s">
        <v>48</v>
      </c>
      <c r="J2299" s="32">
        <v>3155369</v>
      </c>
      <c r="K2299" s="33">
        <f t="shared" si="421"/>
        <v>661.52373764374136</v>
      </c>
      <c r="L2299" s="33">
        <v>3155369</v>
      </c>
      <c r="M2299" s="33">
        <v>0</v>
      </c>
      <c r="N2299" s="33">
        <v>0</v>
      </c>
      <c r="O2299" s="33">
        <v>0</v>
      </c>
      <c r="P2299" s="33">
        <f t="shared" si="422"/>
        <v>3155369</v>
      </c>
      <c r="Q2299" s="33">
        <f t="shared" si="423"/>
        <v>661.52373764374136</v>
      </c>
      <c r="R2299" s="33">
        <f t="shared" si="424"/>
        <v>3155369</v>
      </c>
      <c r="S2299" s="33"/>
      <c r="T2299" s="30" t="str">
        <f t="shared" si="425"/>
        <v>COP</v>
      </c>
      <c r="U2299" s="33">
        <v>0</v>
      </c>
      <c r="V2299" s="33">
        <v>0</v>
      </c>
      <c r="W2299" s="33">
        <v>0</v>
      </c>
      <c r="X2299" s="33">
        <f t="shared" si="426"/>
        <v>3155369</v>
      </c>
      <c r="Y2299" s="33">
        <f t="shared" si="427"/>
        <v>661.52373764374136</v>
      </c>
      <c r="Z2299" s="33">
        <f t="shared" si="428"/>
        <v>3155369</v>
      </c>
      <c r="AA2299" s="34">
        <f t="shared" si="429"/>
        <v>4.5498789927923462E-06</v>
      </c>
      <c r="AB2299" s="33" t="s">
        <v>631</v>
      </c>
      <c r="AC2299" s="35">
        <v>44958</v>
      </c>
      <c r="AD2299" s="33">
        <v>75</v>
      </c>
      <c r="AE2299" s="36">
        <f t="shared" si="419"/>
        <v>45033</v>
      </c>
    </row>
    <row r="2300" spans="2:31" ht="14.5" hidden="1">
      <c r="B2300" s="29" t="s">
        <v>1018</v>
      </c>
      <c r="C2300" s="30" t="str">
        <f t="shared" si="420"/>
        <v>(Proveedores estratégicos)</v>
      </c>
      <c r="D2300" s="30">
        <v>4</v>
      </c>
      <c r="E2300" s="30" t="s">
        <v>5137</v>
      </c>
      <c r="F2300" s="30" t="s">
        <v>5138</v>
      </c>
      <c r="G2300" s="30" t="s">
        <v>4780</v>
      </c>
      <c r="H2300" s="31" t="s">
        <v>2397</v>
      </c>
      <c r="I2300" s="31" t="s">
        <v>48</v>
      </c>
      <c r="J2300" s="32">
        <v>565250</v>
      </c>
      <c r="K2300" s="33">
        <f t="shared" si="421"/>
        <v>118.5047747832741</v>
      </c>
      <c r="L2300" s="33">
        <v>565250</v>
      </c>
      <c r="M2300" s="33">
        <v>0</v>
      </c>
      <c r="N2300" s="33">
        <v>0</v>
      </c>
      <c r="O2300" s="33">
        <v>0</v>
      </c>
      <c r="P2300" s="33">
        <f t="shared" si="422"/>
        <v>565250</v>
      </c>
      <c r="Q2300" s="33">
        <f t="shared" si="423"/>
        <v>118.5047747832741</v>
      </c>
      <c r="R2300" s="33">
        <f t="shared" si="424"/>
        <v>565250</v>
      </c>
      <c r="S2300" s="33"/>
      <c r="T2300" s="30" t="str">
        <f t="shared" si="425"/>
        <v>COP</v>
      </c>
      <c r="U2300" s="33">
        <v>0</v>
      </c>
      <c r="V2300" s="33">
        <v>0</v>
      </c>
      <c r="W2300" s="33">
        <v>0</v>
      </c>
      <c r="X2300" s="33">
        <f t="shared" si="426"/>
        <v>565250</v>
      </c>
      <c r="Y2300" s="33">
        <f t="shared" si="427"/>
        <v>118.5047747832741</v>
      </c>
      <c r="Z2300" s="33">
        <f t="shared" si="428"/>
        <v>565250</v>
      </c>
      <c r="AA2300" s="34">
        <f t="shared" si="429"/>
        <v>8.15061281477974E-07</v>
      </c>
      <c r="AB2300" s="33" t="s">
        <v>631</v>
      </c>
      <c r="AC2300" s="35">
        <v>44958</v>
      </c>
      <c r="AD2300" s="33">
        <v>75</v>
      </c>
      <c r="AE2300" s="36">
        <f t="shared" si="419"/>
        <v>45033</v>
      </c>
    </row>
    <row r="2301" spans="2:31" ht="14.5" hidden="1">
      <c r="B2301" s="29" t="s">
        <v>1018</v>
      </c>
      <c r="C2301" s="30" t="str">
        <f t="shared" si="420"/>
        <v>(Proveedores estratégicos)</v>
      </c>
      <c r="D2301" s="30">
        <v>4</v>
      </c>
      <c r="E2301" s="30" t="s">
        <v>5137</v>
      </c>
      <c r="F2301" s="30" t="s">
        <v>5138</v>
      </c>
      <c r="G2301" s="30" t="s">
        <v>4780</v>
      </c>
      <c r="H2301" s="31" t="s">
        <v>2398</v>
      </c>
      <c r="I2301" s="31" t="s">
        <v>48</v>
      </c>
      <c r="J2301" s="32">
        <v>37215822</v>
      </c>
      <c r="K2301" s="33">
        <f t="shared" si="421"/>
        <v>7802.3044749834899</v>
      </c>
      <c r="L2301" s="33">
        <v>37215822</v>
      </c>
      <c r="M2301" s="33">
        <v>0</v>
      </c>
      <c r="N2301" s="33">
        <v>0</v>
      </c>
      <c r="O2301" s="33">
        <v>0</v>
      </c>
      <c r="P2301" s="33">
        <f t="shared" si="422"/>
        <v>37215822</v>
      </c>
      <c r="Q2301" s="33">
        <f t="shared" si="423"/>
        <v>7802.3044749834899</v>
      </c>
      <c r="R2301" s="33">
        <f t="shared" si="424"/>
        <v>37215822</v>
      </c>
      <c r="S2301" s="33"/>
      <c r="T2301" s="30" t="str">
        <f t="shared" si="425"/>
        <v>COP</v>
      </c>
      <c r="U2301" s="33">
        <v>0</v>
      </c>
      <c r="V2301" s="33">
        <v>0</v>
      </c>
      <c r="W2301" s="33">
        <v>0</v>
      </c>
      <c r="X2301" s="33">
        <f t="shared" si="426"/>
        <v>37215822</v>
      </c>
      <c r="Y2301" s="33">
        <f t="shared" si="427"/>
        <v>7802.3044749834899</v>
      </c>
      <c r="Z2301" s="33">
        <f t="shared" si="428"/>
        <v>37215822</v>
      </c>
      <c r="AA2301" s="34">
        <f t="shared" si="429"/>
        <v>5.3663291588812345E-05</v>
      </c>
      <c r="AB2301" s="33" t="s">
        <v>631</v>
      </c>
      <c r="AC2301" s="35">
        <v>44958</v>
      </c>
      <c r="AD2301" s="33">
        <v>75</v>
      </c>
      <c r="AE2301" s="36">
        <f t="shared" si="419"/>
        <v>45033</v>
      </c>
    </row>
    <row r="2302" spans="2:31" ht="14.5" hidden="1">
      <c r="B2302" s="29" t="s">
        <v>1018</v>
      </c>
      <c r="C2302" s="30" t="str">
        <f t="shared" si="420"/>
        <v>(Proveedores estratégicos)</v>
      </c>
      <c r="D2302" s="30">
        <v>4</v>
      </c>
      <c r="E2302" s="30" t="s">
        <v>5137</v>
      </c>
      <c r="F2302" s="30" t="s">
        <v>5138</v>
      </c>
      <c r="G2302" s="30" t="s">
        <v>4780</v>
      </c>
      <c r="H2302" s="31" t="s">
        <v>2399</v>
      </c>
      <c r="I2302" s="31" t="s">
        <v>48</v>
      </c>
      <c r="J2302" s="32">
        <v>23001046</v>
      </c>
      <c r="K2302" s="33">
        <f t="shared" si="421"/>
        <v>4822.1738629097345</v>
      </c>
      <c r="L2302" s="33">
        <v>23001046</v>
      </c>
      <c r="M2302" s="33">
        <v>0</v>
      </c>
      <c r="N2302" s="33">
        <v>0</v>
      </c>
      <c r="O2302" s="33">
        <v>0</v>
      </c>
      <c r="P2302" s="33">
        <f t="shared" si="422"/>
        <v>23001046</v>
      </c>
      <c r="Q2302" s="33">
        <f t="shared" si="423"/>
        <v>4822.1738629097345</v>
      </c>
      <c r="R2302" s="33">
        <f t="shared" si="424"/>
        <v>23001046</v>
      </c>
      <c r="S2302" s="33"/>
      <c r="T2302" s="30" t="str">
        <f t="shared" si="425"/>
        <v>COP</v>
      </c>
      <c r="U2302" s="33">
        <v>0</v>
      </c>
      <c r="V2302" s="33">
        <v>0</v>
      </c>
      <c r="W2302" s="33">
        <v>0</v>
      </c>
      <c r="X2302" s="33">
        <f t="shared" si="426"/>
        <v>23001046</v>
      </c>
      <c r="Y2302" s="33">
        <f t="shared" si="427"/>
        <v>4822.1738629097345</v>
      </c>
      <c r="Z2302" s="33">
        <f t="shared" si="428"/>
        <v>23001046</v>
      </c>
      <c r="AA2302" s="34">
        <f t="shared" si="429"/>
        <v>3.3166319377432691E-05</v>
      </c>
      <c r="AB2302" s="33" t="s">
        <v>631</v>
      </c>
      <c r="AC2302" s="35">
        <v>44958</v>
      </c>
      <c r="AD2302" s="33">
        <v>75</v>
      </c>
      <c r="AE2302" s="36">
        <f t="shared" si="419"/>
        <v>45033</v>
      </c>
    </row>
    <row r="2303" spans="2:31" ht="14.5" hidden="1">
      <c r="B2303" s="29" t="s">
        <v>1018</v>
      </c>
      <c r="C2303" s="30" t="str">
        <f t="shared" si="420"/>
        <v>(Proveedores estratégicos)</v>
      </c>
      <c r="D2303" s="30">
        <v>4</v>
      </c>
      <c r="E2303" s="30" t="s">
        <v>5137</v>
      </c>
      <c r="F2303" s="30" t="s">
        <v>5138</v>
      </c>
      <c r="G2303" s="30" t="s">
        <v>4780</v>
      </c>
      <c r="H2303" s="31" t="s">
        <v>2400</v>
      </c>
      <c r="I2303" s="31" t="s">
        <v>48</v>
      </c>
      <c r="J2303" s="32">
        <v>39855849</v>
      </c>
      <c r="K2303" s="33">
        <f t="shared" si="421"/>
        <v>8355.7866599578592</v>
      </c>
      <c r="L2303" s="33">
        <v>39855849</v>
      </c>
      <c r="M2303" s="33">
        <v>0</v>
      </c>
      <c r="N2303" s="33">
        <v>0</v>
      </c>
      <c r="O2303" s="33">
        <v>0</v>
      </c>
      <c r="P2303" s="33">
        <f t="shared" si="422"/>
        <v>39855849</v>
      </c>
      <c r="Q2303" s="33">
        <f t="shared" si="423"/>
        <v>8355.7866599578592</v>
      </c>
      <c r="R2303" s="33">
        <f t="shared" si="424"/>
        <v>39855849</v>
      </c>
      <c r="S2303" s="33"/>
      <c r="T2303" s="30" t="str">
        <f t="shared" si="425"/>
        <v>COP</v>
      </c>
      <c r="U2303" s="33">
        <v>0</v>
      </c>
      <c r="V2303" s="33">
        <v>0</v>
      </c>
      <c r="W2303" s="33">
        <v>0</v>
      </c>
      <c r="X2303" s="33">
        <f t="shared" si="426"/>
        <v>39855849</v>
      </c>
      <c r="Y2303" s="33">
        <f t="shared" si="427"/>
        <v>8355.7866599578592</v>
      </c>
      <c r="Z2303" s="33">
        <f t="shared" si="428"/>
        <v>39855849</v>
      </c>
      <c r="AA2303" s="34">
        <f t="shared" si="429"/>
        <v>5.7470074056316022E-05</v>
      </c>
      <c r="AB2303" s="33" t="s">
        <v>631</v>
      </c>
      <c r="AC2303" s="35">
        <v>44958</v>
      </c>
      <c r="AD2303" s="33">
        <v>75</v>
      </c>
      <c r="AE2303" s="36">
        <f t="shared" si="419"/>
        <v>45033</v>
      </c>
    </row>
    <row r="2304" spans="2:31" ht="14.5" hidden="1">
      <c r="B2304" s="29" t="s">
        <v>1018</v>
      </c>
      <c r="C2304" s="30" t="str">
        <f t="shared" si="420"/>
        <v>(Proveedores estratégicos)</v>
      </c>
      <c r="D2304" s="30">
        <v>4</v>
      </c>
      <c r="E2304" s="30" t="s">
        <v>5137</v>
      </c>
      <c r="F2304" s="30" t="s">
        <v>5138</v>
      </c>
      <c r="G2304" s="30" t="s">
        <v>4780</v>
      </c>
      <c r="H2304" s="31" t="s">
        <v>2401</v>
      </c>
      <c r="I2304" s="31" t="s">
        <v>48</v>
      </c>
      <c r="J2304" s="32">
        <v>144892</v>
      </c>
      <c r="K2304" s="33">
        <f t="shared" si="421"/>
        <v>30.37663658186316</v>
      </c>
      <c r="L2304" s="33">
        <v>144892</v>
      </c>
      <c r="M2304" s="33">
        <v>0</v>
      </c>
      <c r="N2304" s="33">
        <v>0</v>
      </c>
      <c r="O2304" s="33">
        <v>0</v>
      </c>
      <c r="P2304" s="33">
        <f t="shared" si="422"/>
        <v>144892</v>
      </c>
      <c r="Q2304" s="33">
        <f t="shared" si="423"/>
        <v>30.37663658186316</v>
      </c>
      <c r="R2304" s="33">
        <f t="shared" si="424"/>
        <v>144892</v>
      </c>
      <c r="S2304" s="33"/>
      <c r="T2304" s="30" t="str">
        <f t="shared" si="425"/>
        <v>COP</v>
      </c>
      <c r="U2304" s="33">
        <v>0</v>
      </c>
      <c r="V2304" s="33">
        <v>0</v>
      </c>
      <c r="W2304" s="33">
        <v>0</v>
      </c>
      <c r="X2304" s="33">
        <f t="shared" si="426"/>
        <v>144892</v>
      </c>
      <c r="Y2304" s="33">
        <f t="shared" si="427"/>
        <v>30.37663658186316</v>
      </c>
      <c r="Z2304" s="33">
        <f t="shared" si="428"/>
        <v>144892</v>
      </c>
      <c r="AA2304" s="34">
        <f t="shared" si="429"/>
        <v>2.0892677434039208E-07</v>
      </c>
      <c r="AB2304" s="33" t="s">
        <v>631</v>
      </c>
      <c r="AC2304" s="35">
        <v>44958</v>
      </c>
      <c r="AD2304" s="33">
        <v>75</v>
      </c>
      <c r="AE2304" s="36">
        <f t="shared" si="419"/>
        <v>45033</v>
      </c>
    </row>
    <row r="2305" spans="2:31" ht="14.5" hidden="1">
      <c r="B2305" s="29" t="s">
        <v>1018</v>
      </c>
      <c r="C2305" s="30" t="str">
        <f t="shared" si="420"/>
        <v>(Proveedores estratégicos)</v>
      </c>
      <c r="D2305" s="30">
        <v>4</v>
      </c>
      <c r="E2305" s="30" t="s">
        <v>5137</v>
      </c>
      <c r="F2305" s="30" t="s">
        <v>5138</v>
      </c>
      <c r="G2305" s="30" t="s">
        <v>4780</v>
      </c>
      <c r="H2305" s="31" t="s">
        <v>2402</v>
      </c>
      <c r="I2305" s="31" t="s">
        <v>48</v>
      </c>
      <c r="J2305" s="32">
        <v>1688436</v>
      </c>
      <c r="K2305" s="33">
        <f t="shared" si="421"/>
        <v>353.98094279694328</v>
      </c>
      <c r="L2305" s="33">
        <v>1688436</v>
      </c>
      <c r="M2305" s="33">
        <v>0</v>
      </c>
      <c r="N2305" s="33">
        <v>0</v>
      </c>
      <c r="O2305" s="33">
        <v>0</v>
      </c>
      <c r="P2305" s="33">
        <f t="shared" si="422"/>
        <v>1688436</v>
      </c>
      <c r="Q2305" s="33">
        <f t="shared" si="423"/>
        <v>353.98094279694328</v>
      </c>
      <c r="R2305" s="33">
        <f t="shared" si="424"/>
        <v>1688436</v>
      </c>
      <c r="S2305" s="33"/>
      <c r="T2305" s="30" t="str">
        <f t="shared" si="425"/>
        <v>COP</v>
      </c>
      <c r="U2305" s="33">
        <v>0</v>
      </c>
      <c r="V2305" s="33">
        <v>0</v>
      </c>
      <c r="W2305" s="33">
        <v>0</v>
      </c>
      <c r="X2305" s="33">
        <f t="shared" si="426"/>
        <v>1688436</v>
      </c>
      <c r="Y2305" s="33">
        <f t="shared" si="427"/>
        <v>353.98094279694328</v>
      </c>
      <c r="Z2305" s="33">
        <f t="shared" si="428"/>
        <v>1688436</v>
      </c>
      <c r="AA2305" s="34">
        <f t="shared" si="429"/>
        <v>2.4346374345042806E-06</v>
      </c>
      <c r="AB2305" s="33" t="s">
        <v>631</v>
      </c>
      <c r="AC2305" s="35">
        <v>44958</v>
      </c>
      <c r="AD2305" s="33">
        <v>75</v>
      </c>
      <c r="AE2305" s="36">
        <f t="shared" si="419"/>
        <v>45033</v>
      </c>
    </row>
    <row r="2306" spans="2:31" ht="14.5" hidden="1">
      <c r="B2306" s="29" t="s">
        <v>1018</v>
      </c>
      <c r="C2306" s="30" t="str">
        <f t="shared" si="420"/>
        <v>(Proveedores estratégicos)</v>
      </c>
      <c r="D2306" s="30">
        <v>4</v>
      </c>
      <c r="E2306" s="30" t="s">
        <v>5137</v>
      </c>
      <c r="F2306" s="30" t="s">
        <v>5138</v>
      </c>
      <c r="G2306" s="30" t="s">
        <v>4780</v>
      </c>
      <c r="H2306" s="31" t="s">
        <v>2403</v>
      </c>
      <c r="I2306" s="31" t="s">
        <v>48</v>
      </c>
      <c r="J2306" s="32">
        <v>2445450</v>
      </c>
      <c r="K2306" s="33">
        <f t="shared" si="421"/>
        <v>512.68907827290161</v>
      </c>
      <c r="L2306" s="33">
        <v>2445450</v>
      </c>
      <c r="M2306" s="33">
        <v>0</v>
      </c>
      <c r="N2306" s="33">
        <v>0</v>
      </c>
      <c r="O2306" s="33">
        <v>0</v>
      </c>
      <c r="P2306" s="33">
        <f t="shared" si="422"/>
        <v>2445450</v>
      </c>
      <c r="Q2306" s="33">
        <f t="shared" si="423"/>
        <v>512.68907827290161</v>
      </c>
      <c r="R2306" s="33">
        <f t="shared" si="424"/>
        <v>2445450</v>
      </c>
      <c r="S2306" s="41"/>
      <c r="T2306" s="30" t="str">
        <f t="shared" si="425"/>
        <v>COP</v>
      </c>
      <c r="U2306" s="33">
        <v>0</v>
      </c>
      <c r="V2306" s="33">
        <v>0</v>
      </c>
      <c r="W2306" s="33">
        <v>0</v>
      </c>
      <c r="X2306" s="33">
        <f t="shared" si="426"/>
        <v>2445450</v>
      </c>
      <c r="Y2306" s="33">
        <f t="shared" si="427"/>
        <v>512.68907827290161</v>
      </c>
      <c r="Z2306" s="33">
        <f t="shared" si="428"/>
        <v>2445450</v>
      </c>
      <c r="AA2306" s="34">
        <f t="shared" si="429"/>
        <v>3.526212491446814E-06</v>
      </c>
      <c r="AB2306" s="33" t="s">
        <v>631</v>
      </c>
      <c r="AC2306" s="35">
        <v>44958</v>
      </c>
      <c r="AD2306" s="33">
        <v>75</v>
      </c>
      <c r="AE2306" s="36">
        <f t="shared" si="419"/>
        <v>45033</v>
      </c>
    </row>
    <row r="2307" spans="2:31" ht="14.5" hidden="1">
      <c r="B2307" s="29" t="s">
        <v>1018</v>
      </c>
      <c r="C2307" s="30" t="str">
        <f t="shared" si="420"/>
        <v>(Proveedores estratégicos)</v>
      </c>
      <c r="D2307" s="30">
        <v>4</v>
      </c>
      <c r="E2307" s="30" t="s">
        <v>5137</v>
      </c>
      <c r="F2307" s="30" t="s">
        <v>5138</v>
      </c>
      <c r="G2307" s="30" t="s">
        <v>4780</v>
      </c>
      <c r="H2307" s="31" t="s">
        <v>2404</v>
      </c>
      <c r="I2307" s="31" t="s">
        <v>48</v>
      </c>
      <c r="J2307" s="32">
        <v>83300</v>
      </c>
      <c r="K2307" s="33">
        <f t="shared" si="421"/>
        <v>17.463861547008815</v>
      </c>
      <c r="L2307" s="33">
        <v>83300</v>
      </c>
      <c r="M2307" s="33">
        <v>0</v>
      </c>
      <c r="N2307" s="33">
        <v>0</v>
      </c>
      <c r="O2307" s="33">
        <v>0</v>
      </c>
      <c r="P2307" s="33">
        <f t="shared" si="422"/>
        <v>83300</v>
      </c>
      <c r="Q2307" s="33">
        <f t="shared" si="423"/>
        <v>17.463861547008815</v>
      </c>
      <c r="R2307" s="33">
        <f t="shared" si="424"/>
        <v>83300</v>
      </c>
      <c r="S2307" s="33"/>
      <c r="T2307" s="30" t="str">
        <f t="shared" si="425"/>
        <v>COP</v>
      </c>
      <c r="U2307" s="33">
        <v>0</v>
      </c>
      <c r="V2307" s="33">
        <v>0</v>
      </c>
      <c r="W2307" s="33">
        <v>0</v>
      </c>
      <c r="X2307" s="33">
        <f t="shared" si="426"/>
        <v>83300</v>
      </c>
      <c r="Y2307" s="33">
        <f t="shared" si="427"/>
        <v>17.463861547008815</v>
      </c>
      <c r="Z2307" s="33">
        <f t="shared" si="428"/>
        <v>83300</v>
      </c>
      <c r="AA2307" s="34">
        <f t="shared" si="429"/>
        <v>1.2011429411254354E-07</v>
      </c>
      <c r="AB2307" s="33" t="s">
        <v>631</v>
      </c>
      <c r="AC2307" s="35">
        <v>44958</v>
      </c>
      <c r="AD2307" s="33">
        <v>75</v>
      </c>
      <c r="AE2307" s="36">
        <f t="shared" si="419"/>
        <v>45033</v>
      </c>
    </row>
    <row r="2308" spans="2:31" ht="14.5" hidden="1">
      <c r="B2308" s="29" t="s">
        <v>1018</v>
      </c>
      <c r="C2308" s="30" t="str">
        <f t="shared" si="420"/>
        <v>(Proveedores estratégicos)</v>
      </c>
      <c r="D2308" s="30">
        <v>4</v>
      </c>
      <c r="E2308" s="30" t="s">
        <v>5137</v>
      </c>
      <c r="F2308" s="30" t="s">
        <v>5138</v>
      </c>
      <c r="G2308" s="30" t="s">
        <v>4780</v>
      </c>
      <c r="H2308" s="31" t="s">
        <v>2405</v>
      </c>
      <c r="I2308" s="31" t="s">
        <v>48</v>
      </c>
      <c r="J2308" s="32">
        <v>229485255</v>
      </c>
      <c r="K2308" s="33">
        <f t="shared" si="421"/>
        <v>48111.629296518753</v>
      </c>
      <c r="L2308" s="33">
        <v>229485255</v>
      </c>
      <c r="M2308" s="33">
        <v>0</v>
      </c>
      <c r="N2308" s="33">
        <v>0</v>
      </c>
      <c r="O2308" s="33">
        <v>0</v>
      </c>
      <c r="P2308" s="33">
        <f t="shared" si="422"/>
        <v>229485255</v>
      </c>
      <c r="Q2308" s="33">
        <f t="shared" si="423"/>
        <v>48111.629296518753</v>
      </c>
      <c r="R2308" s="33">
        <f t="shared" si="424"/>
        <v>229485255</v>
      </c>
      <c r="S2308" s="33"/>
      <c r="T2308" s="30" t="str">
        <f t="shared" si="425"/>
        <v>COP</v>
      </c>
      <c r="U2308" s="33">
        <v>0</v>
      </c>
      <c r="V2308" s="33">
        <v>0</v>
      </c>
      <c r="W2308" s="33">
        <v>0</v>
      </c>
      <c r="X2308" s="33">
        <f t="shared" si="426"/>
        <v>229485255</v>
      </c>
      <c r="Y2308" s="33">
        <f t="shared" si="427"/>
        <v>48111.629296518753</v>
      </c>
      <c r="Z2308" s="33">
        <f t="shared" si="428"/>
        <v>229485255</v>
      </c>
      <c r="AA2308" s="34">
        <f t="shared" si="429"/>
        <v>0.00033090587531286981</v>
      </c>
      <c r="AB2308" s="33" t="s">
        <v>631</v>
      </c>
      <c r="AC2308" s="35">
        <v>44958</v>
      </c>
      <c r="AD2308" s="33">
        <v>75</v>
      </c>
      <c r="AE2308" s="36">
        <f t="shared" si="419"/>
        <v>45033</v>
      </c>
    </row>
    <row r="2309" spans="2:31" ht="14.5" hidden="1">
      <c r="B2309" s="29" t="s">
        <v>1018</v>
      </c>
      <c r="C2309" s="30" t="str">
        <f t="shared" si="420"/>
        <v>(Proveedores estratégicos)</v>
      </c>
      <c r="D2309" s="30">
        <v>4</v>
      </c>
      <c r="E2309" s="30" t="s">
        <v>5137</v>
      </c>
      <c r="F2309" s="30" t="s">
        <v>5138</v>
      </c>
      <c r="G2309" s="30" t="s">
        <v>4780</v>
      </c>
      <c r="H2309" s="31" t="s">
        <v>2406</v>
      </c>
      <c r="I2309" s="31" t="s">
        <v>48</v>
      </c>
      <c r="J2309" s="32">
        <v>11610052</v>
      </c>
      <c r="K2309" s="33">
        <f t="shared" si="421"/>
        <v>2434.049708062098</v>
      </c>
      <c r="L2309" s="33">
        <v>11610052</v>
      </c>
      <c r="M2309" s="33">
        <v>0</v>
      </c>
      <c r="N2309" s="33">
        <v>0</v>
      </c>
      <c r="O2309" s="33">
        <v>0</v>
      </c>
      <c r="P2309" s="33">
        <f t="shared" si="422"/>
        <v>11610052</v>
      </c>
      <c r="Q2309" s="33">
        <f t="shared" si="423"/>
        <v>2434.049708062098</v>
      </c>
      <c r="R2309" s="33">
        <f t="shared" si="424"/>
        <v>11610052</v>
      </c>
      <c r="S2309" s="33"/>
      <c r="T2309" s="30" t="str">
        <f t="shared" si="425"/>
        <v>COP</v>
      </c>
      <c r="U2309" s="33">
        <v>0</v>
      </c>
      <c r="V2309" s="33">
        <v>0</v>
      </c>
      <c r="W2309" s="33">
        <v>0</v>
      </c>
      <c r="X2309" s="33">
        <f t="shared" si="426"/>
        <v>11610052</v>
      </c>
      <c r="Y2309" s="33">
        <f t="shared" si="427"/>
        <v>2434.049708062098</v>
      </c>
      <c r="Z2309" s="33">
        <f t="shared" si="428"/>
        <v>11610052</v>
      </c>
      <c r="AA2309" s="34">
        <f t="shared" si="429"/>
        <v>1.6741094845017099E-05</v>
      </c>
      <c r="AB2309" s="33" t="s">
        <v>631</v>
      </c>
      <c r="AC2309" s="35">
        <v>44958</v>
      </c>
      <c r="AD2309" s="33">
        <v>75</v>
      </c>
      <c r="AE2309" s="36">
        <f t="shared" si="419"/>
        <v>45033</v>
      </c>
    </row>
    <row r="2310" spans="2:31" ht="14.5" hidden="1">
      <c r="B2310" s="29" t="s">
        <v>1018</v>
      </c>
      <c r="C2310" s="30" t="str">
        <f t="shared" si="420"/>
        <v>(Proveedores estratégicos)</v>
      </c>
      <c r="D2310" s="30">
        <v>4</v>
      </c>
      <c r="E2310" s="30" t="s">
        <v>5137</v>
      </c>
      <c r="F2310" s="30" t="s">
        <v>5138</v>
      </c>
      <c r="G2310" s="30" t="s">
        <v>4780</v>
      </c>
      <c r="H2310" s="31" t="s">
        <v>2407</v>
      </c>
      <c r="I2310" s="31" t="s">
        <v>48</v>
      </c>
      <c r="J2310" s="32">
        <v>74709634</v>
      </c>
      <c r="K2310" s="33">
        <f t="shared" si="421"/>
        <v>15662.889608687903</v>
      </c>
      <c r="L2310" s="33">
        <v>74709634</v>
      </c>
      <c r="M2310" s="33">
        <v>0</v>
      </c>
      <c r="N2310" s="33">
        <v>0</v>
      </c>
      <c r="O2310" s="33">
        <v>0</v>
      </c>
      <c r="P2310" s="33">
        <f t="shared" si="422"/>
        <v>74709634</v>
      </c>
      <c r="Q2310" s="33">
        <f t="shared" si="423"/>
        <v>15662.889608687903</v>
      </c>
      <c r="R2310" s="33">
        <f t="shared" si="424"/>
        <v>74709634</v>
      </c>
      <c r="S2310" s="33"/>
      <c r="T2310" s="30" t="str">
        <f t="shared" si="425"/>
        <v>COP</v>
      </c>
      <c r="U2310" s="33">
        <v>0</v>
      </c>
      <c r="V2310" s="33">
        <v>0</v>
      </c>
      <c r="W2310" s="33">
        <v>0</v>
      </c>
      <c r="X2310" s="33">
        <f t="shared" si="426"/>
        <v>74709634</v>
      </c>
      <c r="Y2310" s="33">
        <f t="shared" si="427"/>
        <v>15662.889608687903</v>
      </c>
      <c r="Z2310" s="33">
        <f t="shared" si="428"/>
        <v>74709634</v>
      </c>
      <c r="AA2310" s="34">
        <f t="shared" si="429"/>
        <v>0.00010772743038795297</v>
      </c>
      <c r="AB2310" s="33" t="s">
        <v>631</v>
      </c>
      <c r="AC2310" s="35">
        <v>44958</v>
      </c>
      <c r="AD2310" s="33">
        <v>75</v>
      </c>
      <c r="AE2310" s="36">
        <f t="shared" si="419"/>
        <v>45033</v>
      </c>
    </row>
    <row r="2311" spans="2:31" ht="14.5" hidden="1">
      <c r="B2311" s="29" t="s">
        <v>1018</v>
      </c>
      <c r="C2311" s="30" t="str">
        <f t="shared" si="420"/>
        <v>(Proveedores estratégicos)</v>
      </c>
      <c r="D2311" s="30">
        <v>4</v>
      </c>
      <c r="E2311" s="30" t="s">
        <v>5137</v>
      </c>
      <c r="F2311" s="30" t="s">
        <v>5138</v>
      </c>
      <c r="G2311" s="30" t="s">
        <v>4780</v>
      </c>
      <c r="H2311" s="31" t="s">
        <v>2408</v>
      </c>
      <c r="I2311" s="31" t="s">
        <v>48</v>
      </c>
      <c r="J2311" s="32">
        <v>3020489</v>
      </c>
      <c r="K2311" s="33">
        <f t="shared" si="421"/>
        <v>633.2461188506976</v>
      </c>
      <c r="L2311" s="33">
        <v>3020489</v>
      </c>
      <c r="M2311" s="33">
        <v>0</v>
      </c>
      <c r="N2311" s="33">
        <v>0</v>
      </c>
      <c r="O2311" s="33">
        <v>0</v>
      </c>
      <c r="P2311" s="33">
        <f t="shared" si="422"/>
        <v>3020489</v>
      </c>
      <c r="Q2311" s="33">
        <f t="shared" si="423"/>
        <v>633.2461188506976</v>
      </c>
      <c r="R2311" s="33">
        <f t="shared" si="424"/>
        <v>3020489</v>
      </c>
      <c r="S2311" s="33"/>
      <c r="T2311" s="30" t="str">
        <f t="shared" si="425"/>
        <v>COP</v>
      </c>
      <c r="U2311" s="33">
        <v>0</v>
      </c>
      <c r="V2311" s="33">
        <v>0</v>
      </c>
      <c r="W2311" s="33">
        <v>0</v>
      </c>
      <c r="X2311" s="33">
        <f t="shared" si="426"/>
        <v>3020489</v>
      </c>
      <c r="Y2311" s="33">
        <f t="shared" si="427"/>
        <v>633.2461188506976</v>
      </c>
      <c r="Z2311" s="33">
        <f t="shared" si="428"/>
        <v>3020489</v>
      </c>
      <c r="AA2311" s="34">
        <f t="shared" si="429"/>
        <v>4.3553890049183982E-06</v>
      </c>
      <c r="AB2311" s="33" t="s">
        <v>631</v>
      </c>
      <c r="AC2311" s="35">
        <v>44958</v>
      </c>
      <c r="AD2311" s="33">
        <v>75</v>
      </c>
      <c r="AE2311" s="36">
        <f t="shared" si="419"/>
        <v>45033</v>
      </c>
    </row>
    <row r="2312" spans="2:31" ht="14.5" hidden="1">
      <c r="B2312" s="29" t="s">
        <v>1018</v>
      </c>
      <c r="C2312" s="30" t="str">
        <f t="shared" si="420"/>
        <v>(Proveedores estratégicos)</v>
      </c>
      <c r="D2312" s="30">
        <v>4</v>
      </c>
      <c r="E2312" s="30" t="s">
        <v>5137</v>
      </c>
      <c r="F2312" s="30" t="s">
        <v>5138</v>
      </c>
      <c r="G2312" s="30" t="s">
        <v>4780</v>
      </c>
      <c r="H2312" s="31" t="s">
        <v>2409</v>
      </c>
      <c r="I2312" s="31" t="s">
        <v>48</v>
      </c>
      <c r="J2312" s="32">
        <v>115005230</v>
      </c>
      <c r="K2312" s="33">
        <f t="shared" si="421"/>
        <v>24110.869314548672</v>
      </c>
      <c r="L2312" s="33">
        <v>115005230</v>
      </c>
      <c r="M2312" s="33">
        <v>0</v>
      </c>
      <c r="N2312" s="33">
        <v>0</v>
      </c>
      <c r="O2312" s="33">
        <v>0</v>
      </c>
      <c r="P2312" s="33">
        <f t="shared" si="422"/>
        <v>115005230</v>
      </c>
      <c r="Q2312" s="33">
        <f t="shared" si="423"/>
        <v>24110.869314548672</v>
      </c>
      <c r="R2312" s="33">
        <f t="shared" si="424"/>
        <v>115005230</v>
      </c>
      <c r="S2312" s="33"/>
      <c r="T2312" s="30" t="str">
        <f t="shared" si="425"/>
        <v>COP</v>
      </c>
      <c r="U2312" s="33">
        <v>0</v>
      </c>
      <c r="V2312" s="33">
        <v>0</v>
      </c>
      <c r="W2312" s="33">
        <v>0</v>
      </c>
      <c r="X2312" s="33">
        <f t="shared" si="426"/>
        <v>115005230</v>
      </c>
      <c r="Y2312" s="33">
        <f t="shared" si="427"/>
        <v>24110.869314548672</v>
      </c>
      <c r="Z2312" s="33">
        <f t="shared" si="428"/>
        <v>115005230</v>
      </c>
      <c r="AA2312" s="34">
        <f t="shared" si="429"/>
        <v>0.00016583159688716347</v>
      </c>
      <c r="AB2312" s="33" t="s">
        <v>631</v>
      </c>
      <c r="AC2312" s="35">
        <v>44958</v>
      </c>
      <c r="AD2312" s="33">
        <v>75</v>
      </c>
      <c r="AE2312" s="36">
        <f t="shared" si="419"/>
        <v>45033</v>
      </c>
    </row>
    <row r="2313" spans="2:31" ht="14.5" hidden="1">
      <c r="B2313" s="29" t="s">
        <v>1018</v>
      </c>
      <c r="C2313" s="30" t="str">
        <f t="shared" si="420"/>
        <v>(Proveedores estratégicos)</v>
      </c>
      <c r="D2313" s="30">
        <v>4</v>
      </c>
      <c r="E2313" s="30" t="s">
        <v>5137</v>
      </c>
      <c r="F2313" s="30" t="s">
        <v>5138</v>
      </c>
      <c r="G2313" s="30" t="s">
        <v>4780</v>
      </c>
      <c r="H2313" s="31" t="s">
        <v>2410</v>
      </c>
      <c r="I2313" s="31" t="s">
        <v>48</v>
      </c>
      <c r="J2313" s="32">
        <v>99237313</v>
      </c>
      <c r="K2313" s="33">
        <f t="shared" si="421"/>
        <v>20805.122383303456</v>
      </c>
      <c r="L2313" s="33">
        <v>99237313</v>
      </c>
      <c r="M2313" s="33">
        <v>0</v>
      </c>
      <c r="N2313" s="33">
        <v>0</v>
      </c>
      <c r="O2313" s="33">
        <v>0</v>
      </c>
      <c r="P2313" s="33">
        <f t="shared" si="422"/>
        <v>99237313</v>
      </c>
      <c r="Q2313" s="33">
        <f t="shared" si="423"/>
        <v>20805.122383303456</v>
      </c>
      <c r="R2313" s="33">
        <f t="shared" si="424"/>
        <v>99237313</v>
      </c>
      <c r="S2313" s="33"/>
      <c r="T2313" s="30" t="str">
        <f t="shared" si="425"/>
        <v>COP</v>
      </c>
      <c r="U2313" s="33">
        <v>0</v>
      </c>
      <c r="V2313" s="33">
        <v>0</v>
      </c>
      <c r="W2313" s="33">
        <v>0</v>
      </c>
      <c r="X2313" s="33">
        <f t="shared" si="426"/>
        <v>99237313</v>
      </c>
      <c r="Y2313" s="33">
        <f t="shared" si="427"/>
        <v>20805.122383303456</v>
      </c>
      <c r="Z2313" s="33">
        <f t="shared" si="428"/>
        <v>99237313</v>
      </c>
      <c r="AA2313" s="34">
        <f t="shared" si="429"/>
        <v>0.00014309507563770157</v>
      </c>
      <c r="AB2313" s="33" t="s">
        <v>631</v>
      </c>
      <c r="AC2313" s="35">
        <v>44958</v>
      </c>
      <c r="AD2313" s="33">
        <v>75</v>
      </c>
      <c r="AE2313" s="36">
        <f t="shared" si="419"/>
        <v>45033</v>
      </c>
    </row>
    <row r="2314" spans="2:31" ht="14.5" hidden="1">
      <c r="B2314" s="29" t="s">
        <v>1018</v>
      </c>
      <c r="C2314" s="30" t="str">
        <f t="shared" si="420"/>
        <v>(Proveedores estratégicos)</v>
      </c>
      <c r="D2314" s="30">
        <v>4</v>
      </c>
      <c r="E2314" s="30" t="s">
        <v>5137</v>
      </c>
      <c r="F2314" s="30" t="s">
        <v>5138</v>
      </c>
      <c r="G2314" s="30" t="s">
        <v>4780</v>
      </c>
      <c r="H2314" s="31" t="s">
        <v>2411</v>
      </c>
      <c r="I2314" s="31" t="s">
        <v>48</v>
      </c>
      <c r="J2314" s="32">
        <v>35700</v>
      </c>
      <c r="K2314" s="33">
        <f t="shared" si="421"/>
        <v>7.4845120915752066</v>
      </c>
      <c r="L2314" s="33">
        <v>35700</v>
      </c>
      <c r="M2314" s="33">
        <v>0</v>
      </c>
      <c r="N2314" s="33">
        <v>0</v>
      </c>
      <c r="O2314" s="33">
        <v>0</v>
      </c>
      <c r="P2314" s="33">
        <f t="shared" si="422"/>
        <v>35700</v>
      </c>
      <c r="Q2314" s="33">
        <f t="shared" si="423"/>
        <v>7.4845120915752066</v>
      </c>
      <c r="R2314" s="33">
        <f t="shared" si="424"/>
        <v>35700</v>
      </c>
      <c r="S2314" s="33"/>
      <c r="T2314" s="30" t="str">
        <f t="shared" si="425"/>
        <v>COP</v>
      </c>
      <c r="U2314" s="33">
        <v>0</v>
      </c>
      <c r="V2314" s="33">
        <v>0</v>
      </c>
      <c r="W2314" s="33">
        <v>0</v>
      </c>
      <c r="X2314" s="33">
        <f t="shared" si="426"/>
        <v>35700</v>
      </c>
      <c r="Y2314" s="33">
        <f t="shared" si="427"/>
        <v>7.4845120915752066</v>
      </c>
      <c r="Z2314" s="33">
        <f t="shared" si="428"/>
        <v>35700</v>
      </c>
      <c r="AA2314" s="34">
        <f t="shared" si="429"/>
        <v>5.147755461966152E-08</v>
      </c>
      <c r="AB2314" s="33" t="s">
        <v>631</v>
      </c>
      <c r="AC2314" s="35">
        <v>44958</v>
      </c>
      <c r="AD2314" s="33">
        <v>75</v>
      </c>
      <c r="AE2314" s="36">
        <f t="shared" si="419"/>
        <v>45033</v>
      </c>
    </row>
    <row r="2315" spans="2:31" ht="14.5" hidden="1">
      <c r="B2315" s="29" t="s">
        <v>1018</v>
      </c>
      <c r="C2315" s="30" t="str">
        <f t="shared" si="420"/>
        <v>(Proveedores estratégicos)</v>
      </c>
      <c r="D2315" s="30">
        <v>4</v>
      </c>
      <c r="E2315" s="30" t="s">
        <v>5137</v>
      </c>
      <c r="F2315" s="30" t="s">
        <v>5138</v>
      </c>
      <c r="G2315" s="30" t="s">
        <v>4780</v>
      </c>
      <c r="H2315" s="31" t="s">
        <v>2412</v>
      </c>
      <c r="I2315" s="31" t="s">
        <v>48</v>
      </c>
      <c r="J2315" s="32">
        <v>683000</v>
      </c>
      <c r="K2315" s="33">
        <f t="shared" si="421"/>
        <v>143.19108567355366</v>
      </c>
      <c r="L2315" s="33">
        <v>683000</v>
      </c>
      <c r="M2315" s="33">
        <v>0</v>
      </c>
      <c r="N2315" s="33">
        <v>0</v>
      </c>
      <c r="O2315" s="33">
        <v>0</v>
      </c>
      <c r="P2315" s="33">
        <f t="shared" si="422"/>
        <v>683000</v>
      </c>
      <c r="Q2315" s="33">
        <f t="shared" si="423"/>
        <v>143.19108567355366</v>
      </c>
      <c r="R2315" s="33">
        <f t="shared" si="424"/>
        <v>683000</v>
      </c>
      <c r="S2315" s="33"/>
      <c r="T2315" s="30" t="str">
        <f t="shared" si="425"/>
        <v>COP</v>
      </c>
      <c r="U2315" s="33">
        <v>0</v>
      </c>
      <c r="V2315" s="33">
        <v>0</v>
      </c>
      <c r="W2315" s="33">
        <v>0</v>
      </c>
      <c r="X2315" s="33">
        <f t="shared" si="426"/>
        <v>683000</v>
      </c>
      <c r="Y2315" s="33">
        <f t="shared" si="427"/>
        <v>143.19108567355366</v>
      </c>
      <c r="Z2315" s="33">
        <f t="shared" si="428"/>
        <v>683000</v>
      </c>
      <c r="AA2315" s="34">
        <f t="shared" si="429"/>
        <v>9.8485069482433666E-07</v>
      </c>
      <c r="AB2315" s="33" t="s">
        <v>631</v>
      </c>
      <c r="AC2315" s="35">
        <v>44964</v>
      </c>
      <c r="AD2315" s="33">
        <v>75</v>
      </c>
      <c r="AE2315" s="36">
        <f t="shared" si="419"/>
        <v>45039</v>
      </c>
    </row>
    <row r="2316" spans="2:31" s="124" customFormat="1" ht="14.5" hidden="1">
      <c r="B2316" s="119" t="s">
        <v>2413</v>
      </c>
      <c r="C2316" s="120" t="str">
        <f t="shared" si="420"/>
        <v>(Proveedores estratégicos)</v>
      </c>
      <c r="D2316" s="120">
        <v>4</v>
      </c>
      <c r="E2316" s="120" t="s">
        <v>5305</v>
      </c>
      <c r="F2316" s="120" t="s">
        <v>5306</v>
      </c>
      <c r="G2316" s="120" t="s">
        <v>3909</v>
      </c>
      <c r="H2316" s="121" t="s">
        <v>2414</v>
      </c>
      <c r="I2316" s="121" t="s">
        <v>48</v>
      </c>
      <c r="J2316" s="14">
        <v>153088</v>
      </c>
      <c r="K2316" s="33">
        <f t="shared" si="421"/>
        <v>32.094929609945801</v>
      </c>
      <c r="L2316" s="33">
        <v>153088</v>
      </c>
      <c r="M2316" s="33">
        <v>0</v>
      </c>
      <c r="N2316" s="33">
        <v>0</v>
      </c>
      <c r="O2316" s="33">
        <v>0</v>
      </c>
      <c r="P2316" s="33">
        <f t="shared" si="422"/>
        <v>153088</v>
      </c>
      <c r="Q2316" s="33">
        <f t="shared" si="423"/>
        <v>32.094929609945801</v>
      </c>
      <c r="R2316" s="33">
        <f t="shared" si="424"/>
        <v>153088</v>
      </c>
      <c r="S2316" s="33"/>
      <c r="T2316" s="120" t="str">
        <f t="shared" si="425"/>
        <v>COP</v>
      </c>
      <c r="U2316" s="33">
        <v>0</v>
      </c>
      <c r="V2316" s="33">
        <v>0</v>
      </c>
      <c r="W2316" s="33">
        <v>0</v>
      </c>
      <c r="X2316" s="33">
        <f t="shared" si="426"/>
        <v>153088</v>
      </c>
      <c r="Y2316" s="33">
        <f t="shared" si="427"/>
        <v>32.094929609945801</v>
      </c>
      <c r="Z2316" s="33">
        <f t="shared" si="428"/>
        <v>153088</v>
      </c>
      <c r="AA2316" s="34">
        <f t="shared" si="429"/>
        <v>2.207449826782841E-07</v>
      </c>
      <c r="AB2316" s="33" t="s">
        <v>73</v>
      </c>
      <c r="AC2316" s="122">
        <v>44946</v>
      </c>
      <c r="AD2316" s="33">
        <v>10</v>
      </c>
      <c r="AE2316" s="123">
        <f t="shared" si="419"/>
        <v>44956</v>
      </c>
    </row>
    <row r="2317" spans="2:31" s="124" customFormat="1" ht="14.5" hidden="1">
      <c r="B2317" s="119" t="s">
        <v>2413</v>
      </c>
      <c r="C2317" s="120" t="str">
        <f t="shared" si="420"/>
        <v>(Proveedores estratégicos)</v>
      </c>
      <c r="D2317" s="120">
        <v>4</v>
      </c>
      <c r="E2317" s="120" t="s">
        <v>5305</v>
      </c>
      <c r="F2317" s="120" t="s">
        <v>5306</v>
      </c>
      <c r="G2317" s="120" t="s">
        <v>3909</v>
      </c>
      <c r="H2317" s="121" t="s">
        <v>2415</v>
      </c>
      <c r="I2317" s="121" t="s">
        <v>62</v>
      </c>
      <c r="J2317" s="14">
        <v>1709</v>
      </c>
      <c r="K2317" s="33">
        <f t="shared" si="421"/>
        <v>1709</v>
      </c>
      <c r="L2317" s="33">
        <v>7916430</v>
      </c>
      <c r="M2317" s="33">
        <v>0</v>
      </c>
      <c r="N2317" s="33">
        <v>0</v>
      </c>
      <c r="O2317" s="33">
        <v>0</v>
      </c>
      <c r="P2317" s="33">
        <f t="shared" si="422"/>
        <v>1709</v>
      </c>
      <c r="Q2317" s="33">
        <f t="shared" si="423"/>
        <v>1709</v>
      </c>
      <c r="R2317" s="33">
        <f t="shared" si="424"/>
        <v>7916430</v>
      </c>
      <c r="S2317" s="33"/>
      <c r="T2317" s="120" t="str">
        <f t="shared" si="425"/>
        <v>USD</v>
      </c>
      <c r="U2317" s="33">
        <v>0</v>
      </c>
      <c r="V2317" s="33">
        <v>0</v>
      </c>
      <c r="W2317" s="33">
        <v>0</v>
      </c>
      <c r="X2317" s="33">
        <f t="shared" si="426"/>
        <v>1709</v>
      </c>
      <c r="Y2317" s="33">
        <f t="shared" si="427"/>
        <v>1709</v>
      </c>
      <c r="Z2317" s="33">
        <f t="shared" si="428"/>
        <v>7916430</v>
      </c>
      <c r="AA2317" s="34">
        <f t="shared" si="429"/>
        <v>1.1415082849236052E-05</v>
      </c>
      <c r="AB2317" s="33" t="s">
        <v>73</v>
      </c>
      <c r="AC2317" s="122">
        <v>44957</v>
      </c>
      <c r="AD2317" s="33">
        <v>10</v>
      </c>
      <c r="AE2317" s="123">
        <f t="shared" si="419"/>
        <v>44967</v>
      </c>
    </row>
    <row r="2318" spans="2:31" s="124" customFormat="1" ht="14.5" hidden="1">
      <c r="B2318" s="119" t="s">
        <v>2413</v>
      </c>
      <c r="C2318" s="120" t="str">
        <f t="shared" si="420"/>
        <v>(Proveedores estratégicos)</v>
      </c>
      <c r="D2318" s="120">
        <v>4</v>
      </c>
      <c r="E2318" s="120" t="s">
        <v>5305</v>
      </c>
      <c r="F2318" s="120" t="s">
        <v>5306</v>
      </c>
      <c r="G2318" s="120" t="s">
        <v>3909</v>
      </c>
      <c r="H2318" s="121" t="s">
        <v>2416</v>
      </c>
      <c r="I2318" s="121" t="s">
        <v>48</v>
      </c>
      <c r="J2318" s="14">
        <v>14826800</v>
      </c>
      <c r="K2318" s="33">
        <f t="shared" si="421"/>
        <v>3108.4415652483826</v>
      </c>
      <c r="L2318" s="33">
        <v>14826800</v>
      </c>
      <c r="M2318" s="33">
        <v>0</v>
      </c>
      <c r="N2318" s="33">
        <v>0</v>
      </c>
      <c r="O2318" s="33">
        <v>0</v>
      </c>
      <c r="P2318" s="33">
        <f t="shared" si="422"/>
        <v>14826800</v>
      </c>
      <c r="Q2318" s="33">
        <f t="shared" si="423"/>
        <v>3108.4415652483826</v>
      </c>
      <c r="R2318" s="33">
        <f t="shared" si="424"/>
        <v>14826800</v>
      </c>
      <c r="S2318" s="33"/>
      <c r="T2318" s="120" t="str">
        <f t="shared" si="425"/>
        <v>COP</v>
      </c>
      <c r="U2318" s="33">
        <v>0</v>
      </c>
      <c r="V2318" s="33">
        <v>0</v>
      </c>
      <c r="W2318" s="33">
        <v>0</v>
      </c>
      <c r="X2318" s="33">
        <f t="shared" si="426"/>
        <v>14826800</v>
      </c>
      <c r="Y2318" s="33">
        <f t="shared" si="427"/>
        <v>3108.4415652483826</v>
      </c>
      <c r="Z2318" s="33">
        <f t="shared" si="428"/>
        <v>14826800</v>
      </c>
      <c r="AA2318" s="34">
        <f t="shared" si="429"/>
        <v>2.1379479183047547E-05</v>
      </c>
      <c r="AB2318" s="33" t="s">
        <v>73</v>
      </c>
      <c r="AC2318" s="122">
        <v>44957</v>
      </c>
      <c r="AD2318" s="33">
        <v>10</v>
      </c>
      <c r="AE2318" s="123">
        <f t="shared" si="419"/>
        <v>44967</v>
      </c>
    </row>
    <row r="2319" spans="2:31" s="124" customFormat="1" ht="14.5" hidden="1">
      <c r="B2319" s="119" t="s">
        <v>2413</v>
      </c>
      <c r="C2319" s="120" t="str">
        <f t="shared" si="420"/>
        <v>(Proveedores estratégicos)</v>
      </c>
      <c r="D2319" s="120">
        <v>4</v>
      </c>
      <c r="E2319" s="120" t="s">
        <v>5305</v>
      </c>
      <c r="F2319" s="120" t="s">
        <v>5306</v>
      </c>
      <c r="G2319" s="120" t="s">
        <v>3909</v>
      </c>
      <c r="H2319" s="121" t="s">
        <v>2417</v>
      </c>
      <c r="I2319" s="121" t="s">
        <v>62</v>
      </c>
      <c r="J2319" s="14">
        <v>54</v>
      </c>
      <c r="K2319" s="33">
        <f t="shared" si="421"/>
        <v>54</v>
      </c>
      <c r="L2319" s="33">
        <v>250139</v>
      </c>
      <c r="M2319" s="33">
        <v>0</v>
      </c>
      <c r="N2319" s="33">
        <v>0</v>
      </c>
      <c r="O2319" s="33">
        <v>0</v>
      </c>
      <c r="P2319" s="33">
        <f t="shared" si="422"/>
        <v>54</v>
      </c>
      <c r="Q2319" s="33">
        <f t="shared" si="423"/>
        <v>54</v>
      </c>
      <c r="R2319" s="33">
        <f t="shared" si="424"/>
        <v>250139</v>
      </c>
      <c r="S2319" s="33"/>
      <c r="T2319" s="120" t="str">
        <f t="shared" si="425"/>
        <v>USD</v>
      </c>
      <c r="U2319" s="33">
        <v>0</v>
      </c>
      <c r="V2319" s="33">
        <v>0</v>
      </c>
      <c r="W2319" s="33">
        <v>0</v>
      </c>
      <c r="X2319" s="33">
        <f t="shared" si="426"/>
        <v>54</v>
      </c>
      <c r="Y2319" s="33">
        <f t="shared" si="427"/>
        <v>54</v>
      </c>
      <c r="Z2319" s="33">
        <f t="shared" si="428"/>
        <v>250139</v>
      </c>
      <c r="AA2319" s="34">
        <f t="shared" si="429"/>
        <v>3.6068750798340371E-07</v>
      </c>
      <c r="AB2319" s="33" t="s">
        <v>73</v>
      </c>
      <c r="AC2319" s="122">
        <v>44957</v>
      </c>
      <c r="AD2319" s="33">
        <v>10</v>
      </c>
      <c r="AE2319" s="123">
        <f t="shared" si="419"/>
        <v>44967</v>
      </c>
    </row>
    <row r="2320" spans="2:31" s="124" customFormat="1" ht="14.5" hidden="1">
      <c r="B2320" s="119" t="s">
        <v>2413</v>
      </c>
      <c r="C2320" s="120" t="str">
        <f t="shared" si="420"/>
        <v>(Proveedores estratégicos)</v>
      </c>
      <c r="D2320" s="120">
        <v>4</v>
      </c>
      <c r="E2320" s="120" t="s">
        <v>5305</v>
      </c>
      <c r="F2320" s="120" t="s">
        <v>5306</v>
      </c>
      <c r="G2320" s="120" t="s">
        <v>3909</v>
      </c>
      <c r="H2320" s="121" t="s">
        <v>2418</v>
      </c>
      <c r="I2320" s="121" t="s">
        <v>48</v>
      </c>
      <c r="J2320" s="14">
        <v>69035978</v>
      </c>
      <c r="K2320" s="33">
        <f t="shared" si="421"/>
        <v>14068.102560877176</v>
      </c>
      <c r="L2320" s="33">
        <v>67102739</v>
      </c>
      <c r="M2320" s="33">
        <v>0</v>
      </c>
      <c r="N2320" s="33">
        <v>0</v>
      </c>
      <c r="O2320" s="33">
        <v>0</v>
      </c>
      <c r="P2320" s="33">
        <f t="shared" si="422"/>
        <v>69035978</v>
      </c>
      <c r="Q2320" s="33">
        <f t="shared" si="423"/>
        <v>14068.102560877176</v>
      </c>
      <c r="R2320" s="33">
        <f t="shared" si="424"/>
        <v>67102739</v>
      </c>
      <c r="S2320" s="33"/>
      <c r="T2320" s="120" t="str">
        <f t="shared" si="425"/>
        <v>COP</v>
      </c>
      <c r="U2320" s="33">
        <v>0</v>
      </c>
      <c r="V2320" s="33">
        <v>0</v>
      </c>
      <c r="W2320" s="33">
        <v>0</v>
      </c>
      <c r="X2320" s="33">
        <f t="shared" si="426"/>
        <v>69035978</v>
      </c>
      <c r="Y2320" s="33">
        <f t="shared" si="427"/>
        <v>14068.102560877176</v>
      </c>
      <c r="Z2320" s="33">
        <f t="shared" si="428"/>
        <v>67102739</v>
      </c>
      <c r="AA2320" s="34">
        <f t="shared" si="429"/>
        <v>9.675868100844233E-05</v>
      </c>
      <c r="AB2320" s="33" t="s">
        <v>73</v>
      </c>
      <c r="AC2320" s="122">
        <v>44957</v>
      </c>
      <c r="AD2320" s="33">
        <v>10</v>
      </c>
      <c r="AE2320" s="123">
        <f t="shared" si="419"/>
        <v>44967</v>
      </c>
    </row>
    <row r="2321" spans="2:31" s="124" customFormat="1" ht="14.5" hidden="1">
      <c r="B2321" s="119" t="s">
        <v>2413</v>
      </c>
      <c r="C2321" s="120" t="str">
        <f t="shared" si="420"/>
        <v>(Proveedores estratégicos)</v>
      </c>
      <c r="D2321" s="120">
        <v>4</v>
      </c>
      <c r="E2321" s="120" t="s">
        <v>5305</v>
      </c>
      <c r="F2321" s="120" t="s">
        <v>5306</v>
      </c>
      <c r="G2321" s="120" t="s">
        <v>3909</v>
      </c>
      <c r="H2321" s="121" t="s">
        <v>2419</v>
      </c>
      <c r="I2321" s="121" t="s">
        <v>62</v>
      </c>
      <c r="J2321" s="14">
        <v>11972</v>
      </c>
      <c r="K2321" s="33">
        <f t="shared" si="421"/>
        <v>11972</v>
      </c>
      <c r="L2321" s="33">
        <v>55456698</v>
      </c>
      <c r="M2321" s="33">
        <v>0</v>
      </c>
      <c r="N2321" s="33">
        <v>0</v>
      </c>
      <c r="O2321" s="33">
        <v>0</v>
      </c>
      <c r="P2321" s="33">
        <f t="shared" si="422"/>
        <v>11972</v>
      </c>
      <c r="Q2321" s="33">
        <f t="shared" si="423"/>
        <v>11972</v>
      </c>
      <c r="R2321" s="33">
        <f t="shared" si="424"/>
        <v>55456698</v>
      </c>
      <c r="S2321" s="33"/>
      <c r="T2321" s="120" t="str">
        <f t="shared" si="425"/>
        <v>USD</v>
      </c>
      <c r="U2321" s="33">
        <v>0</v>
      </c>
      <c r="V2321" s="33">
        <v>0</v>
      </c>
      <c r="W2321" s="33">
        <v>0</v>
      </c>
      <c r="X2321" s="33">
        <f t="shared" si="426"/>
        <v>11972</v>
      </c>
      <c r="Y2321" s="33">
        <f t="shared" si="427"/>
        <v>11972</v>
      </c>
      <c r="Z2321" s="33">
        <f t="shared" si="428"/>
        <v>55456698</v>
      </c>
      <c r="AA2321" s="34">
        <f t="shared" si="429"/>
        <v>7.996569188574436E-05</v>
      </c>
      <c r="AB2321" s="33" t="s">
        <v>73</v>
      </c>
      <c r="AC2321" s="122">
        <v>44957</v>
      </c>
      <c r="AD2321" s="33">
        <v>10</v>
      </c>
      <c r="AE2321" s="123">
        <f t="shared" si="419"/>
        <v>44967</v>
      </c>
    </row>
    <row r="2322" spans="2:31" s="124" customFormat="1" ht="14.5" hidden="1">
      <c r="B2322" s="119" t="s">
        <v>2413</v>
      </c>
      <c r="C2322" s="120" t="str">
        <f t="shared" si="420"/>
        <v>(Proveedores estratégicos)</v>
      </c>
      <c r="D2322" s="120">
        <v>4</v>
      </c>
      <c r="E2322" s="120" t="s">
        <v>5305</v>
      </c>
      <c r="F2322" s="120" t="s">
        <v>5306</v>
      </c>
      <c r="G2322" s="120" t="s">
        <v>3909</v>
      </c>
      <c r="H2322" s="121" t="s">
        <v>2420</v>
      </c>
      <c r="I2322" s="121" t="s">
        <v>48</v>
      </c>
      <c r="J2322" s="14">
        <v>11416699</v>
      </c>
      <c r="K2322" s="33">
        <f t="shared" si="421"/>
        <v>2393.5132132037693</v>
      </c>
      <c r="L2322" s="33">
        <v>11416699</v>
      </c>
      <c r="M2322" s="33">
        <v>0</v>
      </c>
      <c r="N2322" s="33">
        <v>0</v>
      </c>
      <c r="O2322" s="33">
        <v>0</v>
      </c>
      <c r="P2322" s="33">
        <f t="shared" si="422"/>
        <v>11416699</v>
      </c>
      <c r="Q2322" s="33">
        <f t="shared" si="423"/>
        <v>2393.5132132037693</v>
      </c>
      <c r="R2322" s="33">
        <f t="shared" si="424"/>
        <v>11416699</v>
      </c>
      <c r="S2322" s="33"/>
      <c r="T2322" s="120" t="str">
        <f t="shared" si="425"/>
        <v>COP</v>
      </c>
      <c r="U2322" s="33">
        <v>0</v>
      </c>
      <c r="V2322" s="33">
        <v>0</v>
      </c>
      <c r="W2322" s="33">
        <v>0</v>
      </c>
      <c r="X2322" s="33">
        <f t="shared" si="426"/>
        <v>11416699</v>
      </c>
      <c r="Y2322" s="33">
        <f t="shared" si="427"/>
        <v>2393.5132132037693</v>
      </c>
      <c r="Z2322" s="33">
        <f t="shared" si="428"/>
        <v>11416699</v>
      </c>
      <c r="AA2322" s="34">
        <f t="shared" si="429"/>
        <v>1.6462289813690058E-05</v>
      </c>
      <c r="AB2322" s="33" t="s">
        <v>73</v>
      </c>
      <c r="AC2322" s="122">
        <v>44957</v>
      </c>
      <c r="AD2322" s="33">
        <v>10</v>
      </c>
      <c r="AE2322" s="123">
        <f t="shared" si="419"/>
        <v>44967</v>
      </c>
    </row>
    <row r="2323" spans="2:31" s="124" customFormat="1" ht="14.5" hidden="1">
      <c r="B2323" s="119" t="s">
        <v>2413</v>
      </c>
      <c r="C2323" s="120" t="str">
        <f t="shared" si="420"/>
        <v>(Proveedores estratégicos)</v>
      </c>
      <c r="D2323" s="120">
        <v>4</v>
      </c>
      <c r="E2323" s="120" t="s">
        <v>5305</v>
      </c>
      <c r="F2323" s="120" t="s">
        <v>5306</v>
      </c>
      <c r="G2323" s="120" t="s">
        <v>3909</v>
      </c>
      <c r="H2323" s="121" t="s">
        <v>2421</v>
      </c>
      <c r="I2323" s="121" t="s">
        <v>48</v>
      </c>
      <c r="J2323" s="14">
        <v>40400</v>
      </c>
      <c r="K2323" s="33">
        <f t="shared" si="421"/>
        <v>8.4698680251999541</v>
      </c>
      <c r="L2323" s="33">
        <v>40400</v>
      </c>
      <c r="M2323" s="33">
        <v>0</v>
      </c>
      <c r="N2323" s="33">
        <v>0</v>
      </c>
      <c r="O2323" s="33">
        <v>0</v>
      </c>
      <c r="P2323" s="33">
        <f t="shared" si="422"/>
        <v>40400</v>
      </c>
      <c r="Q2323" s="33">
        <f t="shared" si="423"/>
        <v>8.4698680251999541</v>
      </c>
      <c r="R2323" s="33">
        <f t="shared" si="424"/>
        <v>40400</v>
      </c>
      <c r="S2323" s="33"/>
      <c r="T2323" s="120" t="str">
        <f t="shared" si="425"/>
        <v>COP</v>
      </c>
      <c r="U2323" s="33">
        <v>0</v>
      </c>
      <c r="V2323" s="33">
        <v>0</v>
      </c>
      <c r="W2323" s="33">
        <v>0</v>
      </c>
      <c r="X2323" s="33">
        <f t="shared" si="426"/>
        <v>40400</v>
      </c>
      <c r="Y2323" s="33">
        <f t="shared" si="427"/>
        <v>8.4698680251999541</v>
      </c>
      <c r="Z2323" s="33">
        <f t="shared" si="428"/>
        <v>40400</v>
      </c>
      <c r="AA2323" s="34">
        <f t="shared" si="429"/>
        <v>5.8254711670429283E-08</v>
      </c>
      <c r="AB2323" s="33" t="s">
        <v>73</v>
      </c>
      <c r="AC2323" s="122">
        <v>44957</v>
      </c>
      <c r="AD2323" s="33">
        <v>10</v>
      </c>
      <c r="AE2323" s="123">
        <f t="shared" si="419"/>
        <v>44967</v>
      </c>
    </row>
    <row r="2324" spans="2:31" s="124" customFormat="1" ht="14.5" hidden="1">
      <c r="B2324" s="119" t="s">
        <v>2413</v>
      </c>
      <c r="C2324" s="120" t="str">
        <f t="shared" si="420"/>
        <v>(Proveedores estratégicos)</v>
      </c>
      <c r="D2324" s="120">
        <v>4</v>
      </c>
      <c r="E2324" s="120" t="s">
        <v>5305</v>
      </c>
      <c r="F2324" s="120" t="s">
        <v>5306</v>
      </c>
      <c r="G2324" s="120" t="s">
        <v>3909</v>
      </c>
      <c r="H2324" s="121" t="s">
        <v>2422</v>
      </c>
      <c r="I2324" s="121" t="s">
        <v>62</v>
      </c>
      <c r="J2324" s="14">
        <v>9805.2000000000007</v>
      </c>
      <c r="K2324" s="33">
        <f t="shared" si="421"/>
        <v>9805.2000000000007</v>
      </c>
      <c r="L2324" s="33">
        <v>45419647</v>
      </c>
      <c r="M2324" s="33">
        <v>0</v>
      </c>
      <c r="N2324" s="33">
        <v>0</v>
      </c>
      <c r="O2324" s="33">
        <v>0</v>
      </c>
      <c r="P2324" s="33">
        <f t="shared" si="422"/>
        <v>9805.2000000000007</v>
      </c>
      <c r="Q2324" s="33">
        <f t="shared" si="423"/>
        <v>9805.2000000000007</v>
      </c>
      <c r="R2324" s="33">
        <f t="shared" si="424"/>
        <v>45419647</v>
      </c>
      <c r="S2324" s="33"/>
      <c r="T2324" s="120" t="str">
        <f t="shared" si="425"/>
        <v>USD</v>
      </c>
      <c r="U2324" s="33">
        <v>0</v>
      </c>
      <c r="V2324" s="33">
        <v>0</v>
      </c>
      <c r="W2324" s="33">
        <v>0</v>
      </c>
      <c r="X2324" s="33">
        <f t="shared" si="426"/>
        <v>9805.2000000000007</v>
      </c>
      <c r="Y2324" s="33">
        <f t="shared" si="427"/>
        <v>9805.2000000000007</v>
      </c>
      <c r="Z2324" s="33">
        <f t="shared" si="428"/>
        <v>45419647</v>
      </c>
      <c r="AA2324" s="34">
        <f t="shared" si="429"/>
        <v>6.549278317221976E-05</v>
      </c>
      <c r="AB2324" s="33" t="s">
        <v>73</v>
      </c>
      <c r="AC2324" s="122">
        <v>44957</v>
      </c>
      <c r="AD2324" s="33">
        <v>10</v>
      </c>
      <c r="AE2324" s="123">
        <f t="shared" si="419"/>
        <v>44967</v>
      </c>
    </row>
    <row r="2325" spans="2:31" s="124" customFormat="1" ht="14.5" hidden="1">
      <c r="B2325" s="119" t="s">
        <v>2413</v>
      </c>
      <c r="C2325" s="120" t="str">
        <f t="shared" si="420"/>
        <v>(Proveedores estratégicos)</v>
      </c>
      <c r="D2325" s="120">
        <v>4</v>
      </c>
      <c r="E2325" s="120" t="s">
        <v>5305</v>
      </c>
      <c r="F2325" s="120" t="s">
        <v>5306</v>
      </c>
      <c r="G2325" s="120" t="s">
        <v>3909</v>
      </c>
      <c r="H2325" s="121" t="s">
        <v>2423</v>
      </c>
      <c r="I2325" s="121" t="s">
        <v>48</v>
      </c>
      <c r="J2325" s="14">
        <v>100262100</v>
      </c>
      <c r="K2325" s="33">
        <f t="shared" si="421"/>
        <v>21019.969181420798</v>
      </c>
      <c r="L2325" s="33">
        <v>100262100</v>
      </c>
      <c r="M2325" s="33">
        <v>0</v>
      </c>
      <c r="N2325" s="33">
        <v>0</v>
      </c>
      <c r="O2325" s="33">
        <v>0</v>
      </c>
      <c r="P2325" s="33">
        <f t="shared" si="422"/>
        <v>100262100</v>
      </c>
      <c r="Q2325" s="33">
        <f t="shared" si="423"/>
        <v>21019.969181420798</v>
      </c>
      <c r="R2325" s="33">
        <f t="shared" si="424"/>
        <v>100262100</v>
      </c>
      <c r="S2325" s="33"/>
      <c r="T2325" s="120" t="str">
        <f t="shared" si="425"/>
        <v>COP</v>
      </c>
      <c r="U2325" s="33">
        <v>0</v>
      </c>
      <c r="V2325" s="33">
        <v>0</v>
      </c>
      <c r="W2325" s="33">
        <v>0</v>
      </c>
      <c r="X2325" s="33">
        <f t="shared" si="426"/>
        <v>100262100</v>
      </c>
      <c r="Y2325" s="33">
        <f t="shared" si="427"/>
        <v>21019.969181420798</v>
      </c>
      <c r="Z2325" s="33">
        <f t="shared" si="428"/>
        <v>100262100</v>
      </c>
      <c r="AA2325" s="34">
        <f t="shared" si="429"/>
        <v>0.00014457276551910265</v>
      </c>
      <c r="AB2325" s="33" t="s">
        <v>73</v>
      </c>
      <c r="AC2325" s="122">
        <v>44957</v>
      </c>
      <c r="AD2325" s="33">
        <v>10</v>
      </c>
      <c r="AE2325" s="123">
        <f t="shared" si="419"/>
        <v>44967</v>
      </c>
    </row>
    <row r="2326" spans="2:31" s="124" customFormat="1" ht="14.5" hidden="1">
      <c r="B2326" s="119" t="s">
        <v>2413</v>
      </c>
      <c r="C2326" s="120" t="str">
        <f t="shared" si="420"/>
        <v>(Proveedores estratégicos)</v>
      </c>
      <c r="D2326" s="120">
        <v>4</v>
      </c>
      <c r="E2326" s="120" t="s">
        <v>5305</v>
      </c>
      <c r="F2326" s="120" t="s">
        <v>5306</v>
      </c>
      <c r="G2326" s="120" t="s">
        <v>3909</v>
      </c>
      <c r="H2326" s="121" t="s">
        <v>2424</v>
      </c>
      <c r="I2326" s="121" t="s">
        <v>48</v>
      </c>
      <c r="J2326" s="14">
        <v>9779614</v>
      </c>
      <c r="K2326" s="33">
        <f t="shared" si="421"/>
        <v>2050.2980177573718</v>
      </c>
      <c r="L2326" s="33">
        <v>9779614</v>
      </c>
      <c r="M2326" s="33">
        <v>0</v>
      </c>
      <c r="N2326" s="33">
        <v>0</v>
      </c>
      <c r="O2326" s="33">
        <v>0</v>
      </c>
      <c r="P2326" s="33">
        <f t="shared" si="422"/>
        <v>9779614</v>
      </c>
      <c r="Q2326" s="33">
        <f t="shared" si="423"/>
        <v>2050.2980177573718</v>
      </c>
      <c r="R2326" s="33">
        <f t="shared" si="424"/>
        <v>9779614</v>
      </c>
      <c r="S2326" s="33"/>
      <c r="T2326" s="120" t="str">
        <f t="shared" si="425"/>
        <v>COP</v>
      </c>
      <c r="U2326" s="33">
        <v>0</v>
      </c>
      <c r="V2326" s="33">
        <v>0</v>
      </c>
      <c r="W2326" s="33">
        <v>0</v>
      </c>
      <c r="X2326" s="33">
        <f t="shared" si="426"/>
        <v>9779614</v>
      </c>
      <c r="Y2326" s="33">
        <f t="shared" si="427"/>
        <v>2050.2980177573718</v>
      </c>
      <c r="Z2326" s="33">
        <f t="shared" si="428"/>
        <v>9779614</v>
      </c>
      <c r="AA2326" s="34">
        <f t="shared" si="429"/>
        <v>1.4101697866784495E-05</v>
      </c>
      <c r="AB2326" s="33" t="s">
        <v>73</v>
      </c>
      <c r="AC2326" s="122">
        <v>44966</v>
      </c>
      <c r="AD2326" s="33">
        <v>10</v>
      </c>
      <c r="AE2326" s="123">
        <f t="shared" si="419"/>
        <v>44976</v>
      </c>
    </row>
    <row r="2327" spans="2:31" s="124" customFormat="1" ht="14.5" hidden="1">
      <c r="B2327" s="119" t="s">
        <v>2413</v>
      </c>
      <c r="C2327" s="120" t="str">
        <f t="shared" si="420"/>
        <v>(Proveedores estratégicos)</v>
      </c>
      <c r="D2327" s="120">
        <v>4</v>
      </c>
      <c r="E2327" s="120" t="s">
        <v>5305</v>
      </c>
      <c r="F2327" s="120" t="s">
        <v>5306</v>
      </c>
      <c r="G2327" s="120" t="s">
        <v>3909</v>
      </c>
      <c r="H2327" s="121" t="s">
        <v>2425</v>
      </c>
      <c r="I2327" s="121" t="s">
        <v>48</v>
      </c>
      <c r="J2327" s="14">
        <v>4549132</v>
      </c>
      <c r="K2327" s="33">
        <f t="shared" si="421"/>
        <v>953.72642745578992</v>
      </c>
      <c r="L2327" s="33">
        <v>4549132</v>
      </c>
      <c r="M2327" s="33">
        <v>0</v>
      </c>
      <c r="N2327" s="33">
        <v>0</v>
      </c>
      <c r="O2327" s="33">
        <v>0</v>
      </c>
      <c r="P2327" s="33">
        <f t="shared" si="422"/>
        <v>4549132</v>
      </c>
      <c r="Q2327" s="33">
        <f t="shared" si="423"/>
        <v>953.72642745578992</v>
      </c>
      <c r="R2327" s="33">
        <f t="shared" si="424"/>
        <v>4549132</v>
      </c>
      <c r="S2327" s="33"/>
      <c r="T2327" s="120" t="str">
        <f t="shared" si="425"/>
        <v>COP</v>
      </c>
      <c r="U2327" s="33">
        <v>0</v>
      </c>
      <c r="V2327" s="33">
        <v>0</v>
      </c>
      <c r="W2327" s="33">
        <v>0</v>
      </c>
      <c r="X2327" s="33">
        <f t="shared" si="426"/>
        <v>4549132</v>
      </c>
      <c r="Y2327" s="33">
        <f t="shared" si="427"/>
        <v>953.72642745578992</v>
      </c>
      <c r="Z2327" s="33">
        <f t="shared" si="428"/>
        <v>4549132</v>
      </c>
      <c r="AA2327" s="34">
        <f t="shared" si="429"/>
        <v>6.5596131933347353E-06</v>
      </c>
      <c r="AB2327" s="33" t="s">
        <v>73</v>
      </c>
      <c r="AC2327" s="122">
        <v>44966</v>
      </c>
      <c r="AD2327" s="33">
        <v>10</v>
      </c>
      <c r="AE2327" s="123">
        <f t="shared" si="419"/>
        <v>44976</v>
      </c>
    </row>
    <row r="2328" spans="2:31" s="124" customFormat="1" ht="14.5" hidden="1">
      <c r="B2328" s="119" t="s">
        <v>2413</v>
      </c>
      <c r="C2328" s="120" t="str">
        <f t="shared" si="420"/>
        <v>(Proveedores estratégicos)</v>
      </c>
      <c r="D2328" s="120">
        <v>4</v>
      </c>
      <c r="E2328" s="120" t="s">
        <v>5305</v>
      </c>
      <c r="F2328" s="120" t="s">
        <v>5306</v>
      </c>
      <c r="G2328" s="120" t="s">
        <v>3909</v>
      </c>
      <c r="H2328" s="121" t="s">
        <v>2426</v>
      </c>
      <c r="I2328" s="121" t="s">
        <v>48</v>
      </c>
      <c r="J2328" s="14">
        <v>1043690</v>
      </c>
      <c r="K2328" s="33">
        <f t="shared" si="421"/>
        <v>218.80981582230046</v>
      </c>
      <c r="L2328" s="33">
        <v>1043690</v>
      </c>
      <c r="M2328" s="33">
        <v>0</v>
      </c>
      <c r="N2328" s="33">
        <v>0</v>
      </c>
      <c r="O2328" s="33">
        <v>0</v>
      </c>
      <c r="P2328" s="33">
        <f t="shared" si="422"/>
        <v>1043690</v>
      </c>
      <c r="Q2328" s="33">
        <f t="shared" si="423"/>
        <v>218.80981582230046</v>
      </c>
      <c r="R2328" s="33">
        <f t="shared" si="424"/>
        <v>1043690</v>
      </c>
      <c r="S2328" s="33"/>
      <c r="T2328" s="120" t="str">
        <f t="shared" si="425"/>
        <v>COP</v>
      </c>
      <c r="U2328" s="33">
        <v>0</v>
      </c>
      <c r="V2328" s="33">
        <v>0</v>
      </c>
      <c r="W2328" s="33">
        <v>0</v>
      </c>
      <c r="X2328" s="33">
        <f t="shared" si="426"/>
        <v>1043690</v>
      </c>
      <c r="Y2328" s="33">
        <f t="shared" si="427"/>
        <v>218.80981582230046</v>
      </c>
      <c r="Z2328" s="33">
        <f t="shared" si="428"/>
        <v>1043690</v>
      </c>
      <c r="AA2328" s="34">
        <f t="shared" si="429"/>
        <v>1.5049470302799589E-06</v>
      </c>
      <c r="AB2328" s="33" t="s">
        <v>73</v>
      </c>
      <c r="AC2328" s="122">
        <v>44966</v>
      </c>
      <c r="AD2328" s="33">
        <v>10</v>
      </c>
      <c r="AE2328" s="123">
        <f t="shared" si="419"/>
        <v>44976</v>
      </c>
    </row>
    <row r="2329" spans="2:31" s="124" customFormat="1" ht="14.5" hidden="1">
      <c r="B2329" s="119" t="s">
        <v>2413</v>
      </c>
      <c r="C2329" s="120" t="str">
        <f t="shared" si="420"/>
        <v>(Proveedores estratégicos)</v>
      </c>
      <c r="D2329" s="120">
        <v>4</v>
      </c>
      <c r="E2329" s="120" t="s">
        <v>5305</v>
      </c>
      <c r="F2329" s="120" t="s">
        <v>5306</v>
      </c>
      <c r="G2329" s="120" t="s">
        <v>3909</v>
      </c>
      <c r="H2329" s="121" t="s">
        <v>2427</v>
      </c>
      <c r="I2329" s="121" t="s">
        <v>48</v>
      </c>
      <c r="J2329" s="14">
        <v>229103</v>
      </c>
      <c r="K2329" s="33">
        <f t="shared" si="421"/>
        <v>48.031489459836259</v>
      </c>
      <c r="L2329" s="33">
        <v>229103</v>
      </c>
      <c r="M2329" s="33">
        <v>0</v>
      </c>
      <c r="N2329" s="33">
        <v>0</v>
      </c>
      <c r="O2329" s="33">
        <v>0</v>
      </c>
      <c r="P2329" s="33">
        <f t="shared" si="422"/>
        <v>229103</v>
      </c>
      <c r="Q2329" s="33">
        <f t="shared" si="423"/>
        <v>48.031489459836259</v>
      </c>
      <c r="R2329" s="33">
        <f t="shared" si="424"/>
        <v>229103</v>
      </c>
      <c r="S2329" s="33"/>
      <c r="T2329" s="120" t="str">
        <f t="shared" si="425"/>
        <v>COP</v>
      </c>
      <c r="U2329" s="33">
        <v>0</v>
      </c>
      <c r="V2329" s="33">
        <v>0</v>
      </c>
      <c r="W2329" s="33">
        <v>0</v>
      </c>
      <c r="X2329" s="33">
        <f t="shared" si="426"/>
        <v>229103</v>
      </c>
      <c r="Y2329" s="33">
        <f t="shared" si="427"/>
        <v>48.031489459836259</v>
      </c>
      <c r="Z2329" s="33">
        <f t="shared" si="428"/>
        <v>229103</v>
      </c>
      <c r="AA2329" s="34">
        <f t="shared" si="429"/>
        <v>3.3035468336213764E-07</v>
      </c>
      <c r="AB2329" s="33" t="s">
        <v>73</v>
      </c>
      <c r="AC2329" s="122">
        <v>44966</v>
      </c>
      <c r="AD2329" s="33">
        <v>10</v>
      </c>
      <c r="AE2329" s="123">
        <f t="shared" si="419"/>
        <v>44976</v>
      </c>
    </row>
    <row r="2330" spans="2:31" s="124" customFormat="1" ht="14.5" hidden="1">
      <c r="B2330" s="119" t="s">
        <v>2413</v>
      </c>
      <c r="C2330" s="120" t="str">
        <f t="shared" si="420"/>
        <v>(Proveedores estratégicos)</v>
      </c>
      <c r="D2330" s="120">
        <v>4</v>
      </c>
      <c r="E2330" s="120" t="s">
        <v>5305</v>
      </c>
      <c r="F2330" s="120" t="s">
        <v>5306</v>
      </c>
      <c r="G2330" s="120" t="s">
        <v>3909</v>
      </c>
      <c r="H2330" s="121" t="s">
        <v>2428</v>
      </c>
      <c r="I2330" s="121" t="s">
        <v>48</v>
      </c>
      <c r="J2330" s="14">
        <v>2146745</v>
      </c>
      <c r="K2330" s="33">
        <f t="shared" si="421"/>
        <v>450.06551568707607</v>
      </c>
      <c r="L2330" s="33">
        <v>2146745</v>
      </c>
      <c r="M2330" s="33">
        <v>0</v>
      </c>
      <c r="N2330" s="33">
        <v>0</v>
      </c>
      <c r="O2330" s="33">
        <v>0</v>
      </c>
      <c r="P2330" s="33">
        <f t="shared" si="422"/>
        <v>2146745</v>
      </c>
      <c r="Q2330" s="33">
        <f t="shared" si="423"/>
        <v>450.06551568707607</v>
      </c>
      <c r="R2330" s="33">
        <f t="shared" si="424"/>
        <v>2146745</v>
      </c>
      <c r="S2330" s="33"/>
      <c r="T2330" s="120" t="str">
        <f t="shared" si="425"/>
        <v>COP</v>
      </c>
      <c r="U2330" s="33">
        <v>0</v>
      </c>
      <c r="V2330" s="33">
        <v>0</v>
      </c>
      <c r="W2330" s="33">
        <v>0</v>
      </c>
      <c r="X2330" s="33">
        <f t="shared" si="426"/>
        <v>2146745</v>
      </c>
      <c r="Y2330" s="33">
        <f t="shared" si="427"/>
        <v>450.06551568707607</v>
      </c>
      <c r="Z2330" s="33">
        <f t="shared" si="428"/>
        <v>2146745</v>
      </c>
      <c r="AA2330" s="34">
        <f t="shared" si="429"/>
        <v>3.0954953219043493E-06</v>
      </c>
      <c r="AB2330" s="33" t="s">
        <v>73</v>
      </c>
      <c r="AC2330" s="122">
        <v>44966</v>
      </c>
      <c r="AD2330" s="33">
        <v>10</v>
      </c>
      <c r="AE2330" s="123">
        <f t="shared" si="419"/>
        <v>44976</v>
      </c>
    </row>
    <row r="2331" spans="2:31" s="124" customFormat="1" ht="14.5" hidden="1">
      <c r="B2331" s="119" t="s">
        <v>2413</v>
      </c>
      <c r="C2331" s="120" t="str">
        <f t="shared" si="420"/>
        <v>(Proveedores estratégicos)</v>
      </c>
      <c r="D2331" s="120">
        <v>4</v>
      </c>
      <c r="E2331" s="120" t="s">
        <v>5305</v>
      </c>
      <c r="F2331" s="120" t="s">
        <v>5306</v>
      </c>
      <c r="G2331" s="120" t="s">
        <v>3909</v>
      </c>
      <c r="H2331" s="121" t="s">
        <v>2429</v>
      </c>
      <c r="I2331" s="121" t="s">
        <v>48</v>
      </c>
      <c r="J2331" s="14">
        <v>12087019</v>
      </c>
      <c r="K2331" s="33">
        <f t="shared" si="421"/>
        <v>2534.0459343585226</v>
      </c>
      <c r="L2331" s="33">
        <v>12087019</v>
      </c>
      <c r="M2331" s="33">
        <v>0</v>
      </c>
      <c r="N2331" s="33">
        <v>0</v>
      </c>
      <c r="O2331" s="33">
        <v>0</v>
      </c>
      <c r="P2331" s="33">
        <f t="shared" si="422"/>
        <v>12087019</v>
      </c>
      <c r="Q2331" s="33">
        <f t="shared" si="423"/>
        <v>2534.0459343585226</v>
      </c>
      <c r="R2331" s="33">
        <f t="shared" si="424"/>
        <v>12087019</v>
      </c>
      <c r="S2331" s="33"/>
      <c r="T2331" s="120" t="str">
        <f t="shared" si="425"/>
        <v>COP</v>
      </c>
      <c r="U2331" s="33">
        <v>0</v>
      </c>
      <c r="V2331" s="33">
        <v>0</v>
      </c>
      <c r="W2331" s="33">
        <v>0</v>
      </c>
      <c r="X2331" s="33">
        <f t="shared" si="426"/>
        <v>12087019</v>
      </c>
      <c r="Y2331" s="33">
        <f t="shared" si="427"/>
        <v>2534.0459343585226</v>
      </c>
      <c r="Z2331" s="33">
        <f t="shared" si="428"/>
        <v>12087019</v>
      </c>
      <c r="AA2331" s="34">
        <f t="shared" si="429"/>
        <v>1.7428856603960409E-05</v>
      </c>
      <c r="AB2331" s="33" t="s">
        <v>73</v>
      </c>
      <c r="AC2331" s="122">
        <v>44966</v>
      </c>
      <c r="AD2331" s="33">
        <v>10</v>
      </c>
      <c r="AE2331" s="123">
        <f t="shared" si="419"/>
        <v>44976</v>
      </c>
    </row>
    <row r="2332" spans="2:31" ht="14.5" hidden="1">
      <c r="B2332" s="29" t="s">
        <v>2430</v>
      </c>
      <c r="C2332" s="30" t="str">
        <f t="shared" si="420"/>
        <v>(Proveedores estratégicos)</v>
      </c>
      <c r="D2332" s="30">
        <v>4</v>
      </c>
      <c r="E2332" s="30" t="s">
        <v>5307</v>
      </c>
      <c r="F2332" s="30" t="s">
        <v>5308</v>
      </c>
      <c r="G2332" s="30" t="s">
        <v>1723</v>
      </c>
      <c r="H2332" s="31">
        <v>7817387</v>
      </c>
      <c r="I2332" s="31" t="s">
        <v>48</v>
      </c>
      <c r="J2332" s="32">
        <v>8168477</v>
      </c>
      <c r="K2332" s="33">
        <f t="shared" si="421"/>
        <v>1672.3938907932113</v>
      </c>
      <c r="L2332" s="33">
        <v>7977068</v>
      </c>
      <c r="M2332" s="33">
        <v>0</v>
      </c>
      <c r="N2332" s="33">
        <v>0</v>
      </c>
      <c r="O2332" s="33">
        <v>0</v>
      </c>
      <c r="P2332" s="33">
        <f t="shared" si="422"/>
        <v>8168477</v>
      </c>
      <c r="Q2332" s="33">
        <f t="shared" si="423"/>
        <v>1672.3938907932113</v>
      </c>
      <c r="R2332" s="33">
        <f t="shared" si="424"/>
        <v>7977068</v>
      </c>
      <c r="S2332" s="33"/>
      <c r="T2332" s="30" t="str">
        <f t="shared" si="425"/>
        <v>COP</v>
      </c>
      <c r="U2332" s="33">
        <v>0</v>
      </c>
      <c r="V2332" s="33">
        <v>0</v>
      </c>
      <c r="W2332" s="33">
        <v>0</v>
      </c>
      <c r="X2332" s="33">
        <f t="shared" si="426"/>
        <v>8168477</v>
      </c>
      <c r="Y2332" s="33">
        <f t="shared" si="427"/>
        <v>1672.3938907932113</v>
      </c>
      <c r="Z2332" s="33">
        <f t="shared" si="428"/>
        <v>7977068</v>
      </c>
      <c r="AA2332" s="34">
        <f t="shared" si="429"/>
        <v>1.1502519710777426E-05</v>
      </c>
      <c r="AB2332" s="33" t="s">
        <v>73</v>
      </c>
      <c r="AC2332" s="35">
        <v>44963</v>
      </c>
      <c r="AD2332" s="33">
        <v>10</v>
      </c>
      <c r="AE2332" s="36">
        <f t="shared" si="419"/>
        <v>44973</v>
      </c>
    </row>
    <row r="2333" spans="2:31" s="124" customFormat="1" ht="14.5" hidden="1">
      <c r="B2333" s="119" t="s">
        <v>2431</v>
      </c>
      <c r="C2333" s="120" t="str">
        <f t="shared" si="420"/>
        <v>(Proveedores estratégicos)</v>
      </c>
      <c r="D2333" s="120">
        <v>4</v>
      </c>
      <c r="E2333" s="120">
        <v>899999059</v>
      </c>
      <c r="F2333" s="120" t="s">
        <v>4808</v>
      </c>
      <c r="G2333" s="120" t="s">
        <v>3909</v>
      </c>
      <c r="H2333" s="121">
        <v>540136</v>
      </c>
      <c r="I2333" s="121" t="s">
        <v>62</v>
      </c>
      <c r="J2333" s="14">
        <v>99.5</v>
      </c>
      <c r="K2333" s="33">
        <f t="shared" si="421"/>
        <v>99.5</v>
      </c>
      <c r="L2333" s="33">
        <v>1830</v>
      </c>
      <c r="M2333" s="33">
        <v>0</v>
      </c>
      <c r="N2333" s="33">
        <v>0</v>
      </c>
      <c r="O2333" s="33">
        <v>0</v>
      </c>
      <c r="P2333" s="33">
        <f t="shared" si="422"/>
        <v>99.5</v>
      </c>
      <c r="Q2333" s="33">
        <f t="shared" si="423"/>
        <v>99.5</v>
      </c>
      <c r="R2333" s="33">
        <f t="shared" si="424"/>
        <v>1830</v>
      </c>
      <c r="S2333" s="33"/>
      <c r="T2333" s="120" t="str">
        <f t="shared" si="425"/>
        <v>USD</v>
      </c>
      <c r="U2333" s="33">
        <v>0</v>
      </c>
      <c r="V2333" s="33">
        <v>0</v>
      </c>
      <c r="W2333" s="33">
        <v>0</v>
      </c>
      <c r="X2333" s="33">
        <f t="shared" si="426"/>
        <v>99.5</v>
      </c>
      <c r="Y2333" s="33">
        <f t="shared" si="427"/>
        <v>99.5</v>
      </c>
      <c r="Z2333" s="33">
        <f t="shared" si="428"/>
        <v>1830</v>
      </c>
      <c r="AA2333" s="34">
        <f t="shared" si="429"/>
        <v>2.6387654048734055E-09</v>
      </c>
      <c r="AB2333" s="33" t="s">
        <v>73</v>
      </c>
      <c r="AC2333" s="122">
        <v>44015</v>
      </c>
      <c r="AD2333" s="33">
        <v>0</v>
      </c>
      <c r="AE2333" s="123">
        <f t="shared" si="419"/>
        <v>44015</v>
      </c>
    </row>
    <row r="2334" spans="2:31" s="124" customFormat="1" ht="14.5" hidden="1">
      <c r="B2334" s="119" t="s">
        <v>2431</v>
      </c>
      <c r="C2334" s="120" t="str">
        <f t="shared" si="420"/>
        <v>(Proveedores estratégicos)</v>
      </c>
      <c r="D2334" s="120">
        <v>4</v>
      </c>
      <c r="E2334" s="120">
        <v>899999059</v>
      </c>
      <c r="F2334" s="120" t="s">
        <v>4808</v>
      </c>
      <c r="G2334" s="120" t="s">
        <v>3909</v>
      </c>
      <c r="H2334" s="121">
        <v>563196</v>
      </c>
      <c r="I2334" s="121" t="s">
        <v>62</v>
      </c>
      <c r="J2334" s="14">
        <v>11144</v>
      </c>
      <c r="K2334" s="33">
        <f t="shared" si="421"/>
        <v>11144</v>
      </c>
      <c r="L2334" s="33">
        <v>2409</v>
      </c>
      <c r="M2334" s="33">
        <v>0</v>
      </c>
      <c r="N2334" s="33">
        <v>0</v>
      </c>
      <c r="O2334" s="33">
        <v>0</v>
      </c>
      <c r="P2334" s="33">
        <f t="shared" si="422"/>
        <v>11144</v>
      </c>
      <c r="Q2334" s="33">
        <f t="shared" si="423"/>
        <v>11144</v>
      </c>
      <c r="R2334" s="33">
        <f t="shared" si="424"/>
        <v>2409</v>
      </c>
      <c r="S2334" s="33"/>
      <c r="T2334" s="120" t="str">
        <f t="shared" si="425"/>
        <v>USD</v>
      </c>
      <c r="U2334" s="33">
        <v>0</v>
      </c>
      <c r="V2334" s="33">
        <v>0</v>
      </c>
      <c r="W2334" s="33">
        <v>0</v>
      </c>
      <c r="X2334" s="33">
        <f t="shared" si="426"/>
        <v>11144</v>
      </c>
      <c r="Y2334" s="33">
        <f t="shared" si="427"/>
        <v>11144</v>
      </c>
      <c r="Z2334" s="33">
        <f t="shared" si="428"/>
        <v>2409</v>
      </c>
      <c r="AA2334" s="34">
        <f t="shared" si="429"/>
        <v>3.4736534755956471E-09</v>
      </c>
      <c r="AB2334" s="33" t="s">
        <v>73</v>
      </c>
      <c r="AC2334" s="122">
        <v>44187</v>
      </c>
      <c r="AD2334" s="33">
        <v>0</v>
      </c>
      <c r="AE2334" s="123">
        <f t="shared" si="419"/>
        <v>44187</v>
      </c>
    </row>
    <row r="2335" spans="2:31" s="124" customFormat="1" ht="14.5" hidden="1">
      <c r="B2335" s="119" t="s">
        <v>2431</v>
      </c>
      <c r="C2335" s="120" t="str">
        <f t="shared" si="420"/>
        <v>(Proveedores estratégicos)</v>
      </c>
      <c r="D2335" s="120">
        <v>4</v>
      </c>
      <c r="E2335" s="120">
        <v>899999059</v>
      </c>
      <c r="F2335" s="120" t="s">
        <v>4808</v>
      </c>
      <c r="G2335" s="120" t="s">
        <v>3909</v>
      </c>
      <c r="H2335" s="121">
        <v>676930</v>
      </c>
      <c r="I2335" s="121" t="s">
        <v>62</v>
      </c>
      <c r="J2335" s="14">
        <v>1468.8</v>
      </c>
      <c r="K2335" s="33">
        <f t="shared" si="421"/>
        <v>1468.8</v>
      </c>
      <c r="L2335" s="33">
        <v>-3452</v>
      </c>
      <c r="M2335" s="33">
        <v>0</v>
      </c>
      <c r="N2335" s="33">
        <v>0</v>
      </c>
      <c r="O2335" s="33">
        <v>0</v>
      </c>
      <c r="P2335" s="33">
        <f t="shared" si="422"/>
        <v>1468.8</v>
      </c>
      <c r="Q2335" s="33">
        <f t="shared" si="423"/>
        <v>1468.8</v>
      </c>
      <c r="R2335" s="33">
        <f t="shared" si="424"/>
        <v>-3452</v>
      </c>
      <c r="S2335" s="33"/>
      <c r="T2335" s="120" t="str">
        <f t="shared" si="425"/>
        <v>USD</v>
      </c>
      <c r="U2335" s="33">
        <v>0</v>
      </c>
      <c r="V2335" s="33">
        <v>0</v>
      </c>
      <c r="W2335" s="33">
        <v>0</v>
      </c>
      <c r="X2335" s="33">
        <f t="shared" si="426"/>
        <v>1468.8</v>
      </c>
      <c r="Y2335" s="33">
        <f t="shared" si="427"/>
        <v>1468.8</v>
      </c>
      <c r="Z2335" s="33">
        <f t="shared" si="428"/>
        <v>-3452</v>
      </c>
      <c r="AA2335" s="34">
        <f t="shared" si="429"/>
        <v>-4.9776055615426205E-09</v>
      </c>
      <c r="AB2335" s="33" t="s">
        <v>73</v>
      </c>
      <c r="AC2335" s="122">
        <v>44761</v>
      </c>
      <c r="AD2335" s="33">
        <v>0</v>
      </c>
      <c r="AE2335" s="123">
        <f t="shared" si="430" ref="AE2335:AE2398">+AD2335+AC2335</f>
        <v>44761</v>
      </c>
    </row>
    <row r="2336" spans="2:31" s="124" customFormat="1" ht="14.5" hidden="1">
      <c r="B2336" s="119" t="s">
        <v>2431</v>
      </c>
      <c r="C2336" s="120" t="str">
        <f t="shared" si="420"/>
        <v>(Proveedores estratégicos)</v>
      </c>
      <c r="D2336" s="120">
        <v>4</v>
      </c>
      <c r="E2336" s="120">
        <v>899999059</v>
      </c>
      <c r="F2336" s="120" t="s">
        <v>4808</v>
      </c>
      <c r="G2336" s="120" t="s">
        <v>3909</v>
      </c>
      <c r="H2336" s="121">
        <v>704522</v>
      </c>
      <c r="I2336" s="121" t="s">
        <v>48</v>
      </c>
      <c r="J2336" s="14">
        <v>12811780</v>
      </c>
      <c r="K2336" s="33">
        <f t="shared" si="421"/>
        <v>2685.9922219776299</v>
      </c>
      <c r="L2336" s="33">
        <v>12811780</v>
      </c>
      <c r="M2336" s="33">
        <v>0</v>
      </c>
      <c r="N2336" s="33">
        <v>0</v>
      </c>
      <c r="O2336" s="33">
        <v>0</v>
      </c>
      <c r="P2336" s="33">
        <f t="shared" si="422"/>
        <v>12811780</v>
      </c>
      <c r="Q2336" s="33">
        <f t="shared" si="423"/>
        <v>2685.9922219776299</v>
      </c>
      <c r="R2336" s="33">
        <f t="shared" si="424"/>
        <v>12811780</v>
      </c>
      <c r="S2336" s="33"/>
      <c r="T2336" s="120" t="str">
        <f t="shared" si="425"/>
        <v>COP</v>
      </c>
      <c r="U2336" s="33">
        <v>0</v>
      </c>
      <c r="V2336" s="33">
        <v>0</v>
      </c>
      <c r="W2336" s="33">
        <v>0</v>
      </c>
      <c r="X2336" s="33">
        <f t="shared" si="426"/>
        <v>12811780</v>
      </c>
      <c r="Y2336" s="33">
        <f t="shared" si="427"/>
        <v>2685.9922219776299</v>
      </c>
      <c r="Z2336" s="33">
        <f t="shared" si="428"/>
        <v>12811780</v>
      </c>
      <c r="AA2336" s="34">
        <f t="shared" si="429"/>
        <v>1.8473924502103277E-05</v>
      </c>
      <c r="AB2336" s="33" t="s">
        <v>73</v>
      </c>
      <c r="AC2336" s="122">
        <v>44901</v>
      </c>
      <c r="AD2336" s="33">
        <v>0</v>
      </c>
      <c r="AE2336" s="123">
        <f t="shared" si="430"/>
        <v>44901</v>
      </c>
    </row>
    <row r="2337" spans="2:31" s="124" customFormat="1" ht="14.5" hidden="1">
      <c r="B2337" s="119" t="s">
        <v>2431</v>
      </c>
      <c r="C2337" s="120" t="str">
        <f t="shared" si="420"/>
        <v>(Proveedores estratégicos)</v>
      </c>
      <c r="D2337" s="120">
        <v>4</v>
      </c>
      <c r="E2337" s="120">
        <v>899999059</v>
      </c>
      <c r="F2337" s="120" t="s">
        <v>4808</v>
      </c>
      <c r="G2337" s="120" t="s">
        <v>3909</v>
      </c>
      <c r="H2337" s="121">
        <v>704402</v>
      </c>
      <c r="I2337" s="121" t="s">
        <v>62</v>
      </c>
      <c r="J2337" s="14">
        <v>66960</v>
      </c>
      <c r="K2337" s="33">
        <f t="shared" si="421"/>
        <v>66960</v>
      </c>
      <c r="L2337" s="33">
        <v>322236295</v>
      </c>
      <c r="M2337" s="33">
        <v>0</v>
      </c>
      <c r="N2337" s="33">
        <v>0</v>
      </c>
      <c r="O2337" s="33">
        <v>0</v>
      </c>
      <c r="P2337" s="33">
        <f t="shared" si="422"/>
        <v>66960</v>
      </c>
      <c r="Q2337" s="33">
        <f t="shared" si="423"/>
        <v>66960</v>
      </c>
      <c r="R2337" s="33">
        <f t="shared" si="424"/>
        <v>322236295</v>
      </c>
      <c r="S2337" s="33"/>
      <c r="T2337" s="120" t="str">
        <f t="shared" si="425"/>
        <v>USD</v>
      </c>
      <c r="U2337" s="33">
        <v>0</v>
      </c>
      <c r="V2337" s="33">
        <v>0</v>
      </c>
      <c r="W2337" s="33">
        <v>0</v>
      </c>
      <c r="X2337" s="33">
        <f t="shared" si="426"/>
        <v>66960</v>
      </c>
      <c r="Y2337" s="33">
        <f t="shared" si="427"/>
        <v>66960</v>
      </c>
      <c r="Z2337" s="33">
        <f t="shared" si="428"/>
        <v>322236295</v>
      </c>
      <c r="AA2337" s="34">
        <f t="shared" si="429"/>
        <v>0.00046464808056862356</v>
      </c>
      <c r="AB2337" s="33" t="s">
        <v>73</v>
      </c>
      <c r="AC2337" s="122">
        <v>44901</v>
      </c>
      <c r="AD2337" s="33">
        <v>0</v>
      </c>
      <c r="AE2337" s="123">
        <f t="shared" si="430"/>
        <v>44901</v>
      </c>
    </row>
    <row r="2338" spans="2:31" s="124" customFormat="1" ht="14.5" hidden="1">
      <c r="B2338" s="119" t="s">
        <v>2431</v>
      </c>
      <c r="C2338" s="120" t="str">
        <f t="shared" si="420"/>
        <v>(Proveedores estratégicos)</v>
      </c>
      <c r="D2338" s="120">
        <v>4</v>
      </c>
      <c r="E2338" s="120">
        <v>899999059</v>
      </c>
      <c r="F2338" s="120" t="s">
        <v>4808</v>
      </c>
      <c r="G2338" s="120" t="s">
        <v>3909</v>
      </c>
      <c r="H2338" s="121">
        <v>703606</v>
      </c>
      <c r="I2338" s="121" t="s">
        <v>48</v>
      </c>
      <c r="J2338" s="14">
        <v>426550100</v>
      </c>
      <c r="K2338" s="33">
        <f t="shared" si="421"/>
        <v>89426.313196431744</v>
      </c>
      <c r="L2338" s="33">
        <v>426550100</v>
      </c>
      <c r="M2338" s="33">
        <v>0</v>
      </c>
      <c r="N2338" s="33">
        <v>0</v>
      </c>
      <c r="O2338" s="33">
        <v>0</v>
      </c>
      <c r="P2338" s="33">
        <f t="shared" si="422"/>
        <v>426550100</v>
      </c>
      <c r="Q2338" s="33">
        <f t="shared" si="423"/>
        <v>89426.313196431744</v>
      </c>
      <c r="R2338" s="33">
        <f t="shared" si="424"/>
        <v>426550100</v>
      </c>
      <c r="S2338" s="33"/>
      <c r="T2338" s="120" t="str">
        <f t="shared" si="425"/>
        <v>COP</v>
      </c>
      <c r="U2338" s="33">
        <v>0</v>
      </c>
      <c r="V2338" s="33">
        <v>0</v>
      </c>
      <c r="W2338" s="33">
        <v>0</v>
      </c>
      <c r="X2338" s="33">
        <f t="shared" si="426"/>
        <v>426550100</v>
      </c>
      <c r="Y2338" s="33">
        <f t="shared" si="427"/>
        <v>89426.313196431744</v>
      </c>
      <c r="Z2338" s="33">
        <f t="shared" si="428"/>
        <v>426550100</v>
      </c>
      <c r="AA2338" s="34">
        <f t="shared" si="429"/>
        <v>0.00061506319525972224</v>
      </c>
      <c r="AB2338" s="33" t="s">
        <v>73</v>
      </c>
      <c r="AC2338" s="122">
        <v>44901</v>
      </c>
      <c r="AD2338" s="33">
        <v>0</v>
      </c>
      <c r="AE2338" s="123">
        <f t="shared" si="430"/>
        <v>44901</v>
      </c>
    </row>
    <row r="2339" spans="2:31" s="124" customFormat="1" ht="14.5" hidden="1">
      <c r="B2339" s="119" t="s">
        <v>2431</v>
      </c>
      <c r="C2339" s="120" t="str">
        <f t="shared" si="420"/>
        <v>(Proveedores estratégicos)</v>
      </c>
      <c r="D2339" s="120">
        <v>4</v>
      </c>
      <c r="E2339" s="120">
        <v>899999059</v>
      </c>
      <c r="F2339" s="120" t="s">
        <v>4808</v>
      </c>
      <c r="G2339" s="120" t="s">
        <v>3909</v>
      </c>
      <c r="H2339" s="121">
        <v>703922</v>
      </c>
      <c r="I2339" s="121" t="s">
        <v>62</v>
      </c>
      <c r="J2339" s="14">
        <v>16536</v>
      </c>
      <c r="K2339" s="33">
        <f t="shared" si="421"/>
        <v>16536</v>
      </c>
      <c r="L2339" s="33">
        <v>53008255</v>
      </c>
      <c r="M2339" s="33">
        <v>0</v>
      </c>
      <c r="N2339" s="33">
        <v>0</v>
      </c>
      <c r="O2339" s="33">
        <v>0</v>
      </c>
      <c r="P2339" s="33">
        <f t="shared" si="422"/>
        <v>16536</v>
      </c>
      <c r="Q2339" s="33">
        <f t="shared" si="423"/>
        <v>16536</v>
      </c>
      <c r="R2339" s="33">
        <f t="shared" si="424"/>
        <v>53008255</v>
      </c>
      <c r="S2339" s="33"/>
      <c r="T2339" s="120" t="str">
        <f t="shared" si="425"/>
        <v>USD</v>
      </c>
      <c r="U2339" s="33">
        <v>0</v>
      </c>
      <c r="V2339" s="33">
        <v>0</v>
      </c>
      <c r="W2339" s="33">
        <v>0</v>
      </c>
      <c r="X2339" s="33">
        <f t="shared" si="426"/>
        <v>16536</v>
      </c>
      <c r="Y2339" s="33">
        <f t="shared" si="427"/>
        <v>16536</v>
      </c>
      <c r="Z2339" s="33">
        <f t="shared" si="428"/>
        <v>53008255</v>
      </c>
      <c r="AA2339" s="34">
        <f t="shared" si="429"/>
        <v>7.6435163643009688E-05</v>
      </c>
      <c r="AB2339" s="33" t="s">
        <v>73</v>
      </c>
      <c r="AC2339" s="122">
        <v>44901</v>
      </c>
      <c r="AD2339" s="33">
        <v>0</v>
      </c>
      <c r="AE2339" s="123">
        <f t="shared" si="430"/>
        <v>44901</v>
      </c>
    </row>
    <row r="2340" spans="2:31" s="124" customFormat="1" ht="14.5" hidden="1">
      <c r="B2340" s="119" t="s">
        <v>2431</v>
      </c>
      <c r="C2340" s="120" t="str">
        <f t="shared" si="420"/>
        <v>(Proveedores estratégicos)</v>
      </c>
      <c r="D2340" s="120">
        <v>4</v>
      </c>
      <c r="E2340" s="120">
        <v>899999059</v>
      </c>
      <c r="F2340" s="120" t="s">
        <v>4808</v>
      </c>
      <c r="G2340" s="120" t="s">
        <v>3909</v>
      </c>
      <c r="H2340" s="121">
        <v>703984</v>
      </c>
      <c r="I2340" s="121" t="s">
        <v>48</v>
      </c>
      <c r="J2340" s="14">
        <v>639088200</v>
      </c>
      <c r="K2340" s="33">
        <f t="shared" si="421"/>
        <v>133984.96808075724</v>
      </c>
      <c r="L2340" s="33">
        <v>639088200</v>
      </c>
      <c r="M2340" s="33">
        <v>0</v>
      </c>
      <c r="N2340" s="33">
        <v>0</v>
      </c>
      <c r="O2340" s="33">
        <v>0</v>
      </c>
      <c r="P2340" s="33">
        <f t="shared" si="422"/>
        <v>639088200</v>
      </c>
      <c r="Q2340" s="33">
        <f t="shared" si="423"/>
        <v>133984.96808075724</v>
      </c>
      <c r="R2340" s="33">
        <f t="shared" si="424"/>
        <v>639088200</v>
      </c>
      <c r="S2340" s="33"/>
      <c r="T2340" s="120" t="str">
        <f t="shared" si="425"/>
        <v>COP</v>
      </c>
      <c r="U2340" s="33">
        <v>0</v>
      </c>
      <c r="V2340" s="33">
        <v>0</v>
      </c>
      <c r="W2340" s="33">
        <v>0</v>
      </c>
      <c r="X2340" s="33">
        <f t="shared" si="426"/>
        <v>639088200</v>
      </c>
      <c r="Y2340" s="33">
        <f t="shared" si="427"/>
        <v>133984.96808075724</v>
      </c>
      <c r="Z2340" s="33">
        <f t="shared" si="428"/>
        <v>639088200</v>
      </c>
      <c r="AA2340" s="34">
        <f t="shared" si="429"/>
        <v>0.00092153214908350604</v>
      </c>
      <c r="AB2340" s="33" t="s">
        <v>73</v>
      </c>
      <c r="AC2340" s="122">
        <v>44901</v>
      </c>
      <c r="AD2340" s="33">
        <v>0</v>
      </c>
      <c r="AE2340" s="123">
        <f t="shared" si="430"/>
        <v>44901</v>
      </c>
    </row>
    <row r="2341" spans="2:31" s="124" customFormat="1" ht="14.5" hidden="1">
      <c r="B2341" s="119" t="s">
        <v>2431</v>
      </c>
      <c r="C2341" s="120" t="str">
        <f t="shared" si="420"/>
        <v>(Proveedores estratégicos)</v>
      </c>
      <c r="D2341" s="120">
        <v>4</v>
      </c>
      <c r="E2341" s="120">
        <v>899999059</v>
      </c>
      <c r="F2341" s="120" t="s">
        <v>4808</v>
      </c>
      <c r="G2341" s="120" t="s">
        <v>3909</v>
      </c>
      <c r="H2341" s="121">
        <v>706159</v>
      </c>
      <c r="I2341" s="121" t="s">
        <v>48</v>
      </c>
      <c r="J2341" s="14">
        <v>27216</v>
      </c>
      <c r="K2341" s="33">
        <f t="shared" si="421"/>
        <v>5.7058398062832163</v>
      </c>
      <c r="L2341" s="33">
        <v>27216</v>
      </c>
      <c r="M2341" s="33">
        <v>0</v>
      </c>
      <c r="N2341" s="33">
        <v>0</v>
      </c>
      <c r="O2341" s="33">
        <v>0</v>
      </c>
      <c r="P2341" s="33">
        <f t="shared" si="422"/>
        <v>27216</v>
      </c>
      <c r="Q2341" s="33">
        <f t="shared" si="423"/>
        <v>5.7058398062832163</v>
      </c>
      <c r="R2341" s="33">
        <f t="shared" si="424"/>
        <v>27216</v>
      </c>
      <c r="S2341" s="33"/>
      <c r="T2341" s="120" t="str">
        <f t="shared" si="425"/>
        <v>COP</v>
      </c>
      <c r="U2341" s="33">
        <v>0</v>
      </c>
      <c r="V2341" s="33">
        <v>0</v>
      </c>
      <c r="W2341" s="33">
        <v>0</v>
      </c>
      <c r="X2341" s="33">
        <f t="shared" si="426"/>
        <v>27216</v>
      </c>
      <c r="Y2341" s="33">
        <f t="shared" si="427"/>
        <v>5.7058398062832163</v>
      </c>
      <c r="Z2341" s="33">
        <f t="shared" si="428"/>
        <v>27216</v>
      </c>
      <c r="AA2341" s="34">
        <f t="shared" si="429"/>
        <v>3.9244065168871372E-08</v>
      </c>
      <c r="AB2341" s="33" t="s">
        <v>73</v>
      </c>
      <c r="AC2341" s="122">
        <v>44912</v>
      </c>
      <c r="AD2341" s="33">
        <v>0</v>
      </c>
      <c r="AE2341" s="123">
        <f t="shared" si="430"/>
        <v>44912</v>
      </c>
    </row>
    <row r="2342" spans="2:31" s="124" customFormat="1" ht="14.5" hidden="1">
      <c r="B2342" s="119" t="s">
        <v>2431</v>
      </c>
      <c r="C2342" s="120" t="str">
        <f t="shared" si="420"/>
        <v>(Proveedores estratégicos)</v>
      </c>
      <c r="D2342" s="120">
        <v>4</v>
      </c>
      <c r="E2342" s="120">
        <v>899999059</v>
      </c>
      <c r="F2342" s="120" t="s">
        <v>4808</v>
      </c>
      <c r="G2342" s="120" t="s">
        <v>3909</v>
      </c>
      <c r="H2342" s="121">
        <v>706087</v>
      </c>
      <c r="I2342" s="121" t="s">
        <v>48</v>
      </c>
      <c r="J2342" s="14">
        <v>539500</v>
      </c>
      <c r="K2342" s="33">
        <f t="shared" si="421"/>
        <v>113.10628216820234</v>
      </c>
      <c r="L2342" s="33">
        <v>539500</v>
      </c>
      <c r="M2342" s="33">
        <v>0</v>
      </c>
      <c r="N2342" s="33">
        <v>0</v>
      </c>
      <c r="O2342" s="33">
        <v>0</v>
      </c>
      <c r="P2342" s="33">
        <f t="shared" si="422"/>
        <v>539500</v>
      </c>
      <c r="Q2342" s="33">
        <f t="shared" si="423"/>
        <v>113.10628216820234</v>
      </c>
      <c r="R2342" s="33">
        <f t="shared" si="424"/>
        <v>539500</v>
      </c>
      <c r="S2342" s="33"/>
      <c r="T2342" s="120" t="str">
        <f t="shared" si="425"/>
        <v>COP</v>
      </c>
      <c r="U2342" s="33">
        <v>0</v>
      </c>
      <c r="V2342" s="33">
        <v>0</v>
      </c>
      <c r="W2342" s="33">
        <v>0</v>
      </c>
      <c r="X2342" s="33">
        <f t="shared" si="426"/>
        <v>539500</v>
      </c>
      <c r="Y2342" s="33">
        <f t="shared" si="427"/>
        <v>113.10628216820234</v>
      </c>
      <c r="Z2342" s="33">
        <f t="shared" si="428"/>
        <v>539500</v>
      </c>
      <c r="AA2342" s="34">
        <f t="shared" si="429"/>
        <v>7.7793111252961877E-07</v>
      </c>
      <c r="AB2342" s="33" t="s">
        <v>73</v>
      </c>
      <c r="AC2342" s="122">
        <v>44912</v>
      </c>
      <c r="AD2342" s="33">
        <v>0</v>
      </c>
      <c r="AE2342" s="123">
        <f t="shared" si="430"/>
        <v>44912</v>
      </c>
    </row>
    <row r="2343" spans="2:31" s="124" customFormat="1" ht="14.5" hidden="1">
      <c r="B2343" s="119" t="s">
        <v>2431</v>
      </c>
      <c r="C2343" s="120" t="str">
        <f t="shared" si="420"/>
        <v>(Proveedores estratégicos)</v>
      </c>
      <c r="D2343" s="120">
        <v>4</v>
      </c>
      <c r="E2343" s="120">
        <v>899999059</v>
      </c>
      <c r="F2343" s="120" t="s">
        <v>4808</v>
      </c>
      <c r="G2343" s="120" t="s">
        <v>3909</v>
      </c>
      <c r="H2343" s="121">
        <v>707338</v>
      </c>
      <c r="I2343" s="121" t="s">
        <v>48</v>
      </c>
      <c r="J2343" s="14">
        <v>12340030</v>
      </c>
      <c r="K2343" s="33">
        <f t="shared" si="421"/>
        <v>2587.0897407675293</v>
      </c>
      <c r="L2343" s="33">
        <v>12340030</v>
      </c>
      <c r="M2343" s="33">
        <v>0</v>
      </c>
      <c r="N2343" s="33">
        <v>0</v>
      </c>
      <c r="O2343" s="33">
        <v>0</v>
      </c>
      <c r="P2343" s="33">
        <f t="shared" si="422"/>
        <v>12340030</v>
      </c>
      <c r="Q2343" s="33">
        <f t="shared" si="423"/>
        <v>2587.0897407675293</v>
      </c>
      <c r="R2343" s="33">
        <f t="shared" si="424"/>
        <v>12340030</v>
      </c>
      <c r="S2343" s="33"/>
      <c r="T2343" s="120" t="str">
        <f t="shared" si="425"/>
        <v>COP</v>
      </c>
      <c r="U2343" s="33">
        <v>0</v>
      </c>
      <c r="V2343" s="33">
        <v>0</v>
      </c>
      <c r="W2343" s="33">
        <v>0</v>
      </c>
      <c r="X2343" s="33">
        <f t="shared" si="426"/>
        <v>12340030</v>
      </c>
      <c r="Y2343" s="33">
        <f t="shared" si="427"/>
        <v>2587.0897407675293</v>
      </c>
      <c r="Z2343" s="33">
        <f t="shared" si="428"/>
        <v>12340030</v>
      </c>
      <c r="AA2343" s="34">
        <f t="shared" si="429"/>
        <v>1.7793685387486322E-05</v>
      </c>
      <c r="AB2343" s="33" t="s">
        <v>73</v>
      </c>
      <c r="AC2343" s="122">
        <v>44915</v>
      </c>
      <c r="AD2343" s="33">
        <v>0</v>
      </c>
      <c r="AE2343" s="123">
        <f t="shared" si="430"/>
        <v>44915</v>
      </c>
    </row>
    <row r="2344" spans="2:31" s="124" customFormat="1" ht="14.5" hidden="1">
      <c r="B2344" s="119" t="s">
        <v>2431</v>
      </c>
      <c r="C2344" s="120" t="str">
        <f t="shared" si="420"/>
        <v>(Proveedores estratégicos)</v>
      </c>
      <c r="D2344" s="120">
        <v>4</v>
      </c>
      <c r="E2344" s="120">
        <v>899999059</v>
      </c>
      <c r="F2344" s="120" t="s">
        <v>4808</v>
      </c>
      <c r="G2344" s="120" t="s">
        <v>3909</v>
      </c>
      <c r="H2344" s="121">
        <v>706699</v>
      </c>
      <c r="I2344" s="121" t="s">
        <v>62</v>
      </c>
      <c r="J2344" s="14">
        <v>17808</v>
      </c>
      <c r="K2344" s="33">
        <f t="shared" si="421"/>
        <v>17808</v>
      </c>
      <c r="L2344" s="33">
        <v>85522564</v>
      </c>
      <c r="M2344" s="33">
        <v>0</v>
      </c>
      <c r="N2344" s="33">
        <v>0</v>
      </c>
      <c r="O2344" s="33">
        <v>0</v>
      </c>
      <c r="P2344" s="33">
        <f t="shared" si="422"/>
        <v>17808</v>
      </c>
      <c r="Q2344" s="33">
        <f t="shared" si="423"/>
        <v>17808</v>
      </c>
      <c r="R2344" s="33">
        <f t="shared" si="424"/>
        <v>85522564</v>
      </c>
      <c r="S2344" s="33"/>
      <c r="T2344" s="120" t="str">
        <f t="shared" si="425"/>
        <v>USD</v>
      </c>
      <c r="U2344" s="33">
        <v>0</v>
      </c>
      <c r="V2344" s="33">
        <v>0</v>
      </c>
      <c r="W2344" s="33">
        <v>0</v>
      </c>
      <c r="X2344" s="33">
        <f t="shared" si="426"/>
        <v>17808</v>
      </c>
      <c r="Y2344" s="33">
        <f t="shared" si="427"/>
        <v>17808</v>
      </c>
      <c r="Z2344" s="33">
        <f t="shared" si="428"/>
        <v>85522564</v>
      </c>
      <c r="AA2344" s="34">
        <f t="shared" si="429"/>
        <v>0.00012331911651326325</v>
      </c>
      <c r="AB2344" s="33" t="s">
        <v>73</v>
      </c>
      <c r="AC2344" s="122">
        <v>44915</v>
      </c>
      <c r="AD2344" s="33">
        <v>0</v>
      </c>
      <c r="AE2344" s="123">
        <f t="shared" si="430"/>
        <v>44915</v>
      </c>
    </row>
    <row r="2345" spans="2:31" s="124" customFormat="1" ht="14.5" hidden="1">
      <c r="B2345" s="119" t="s">
        <v>2431</v>
      </c>
      <c r="C2345" s="120" t="str">
        <f t="shared" si="420"/>
        <v>(Proveedores estratégicos)</v>
      </c>
      <c r="D2345" s="120">
        <v>4</v>
      </c>
      <c r="E2345" s="120">
        <v>899999059</v>
      </c>
      <c r="F2345" s="120" t="s">
        <v>4808</v>
      </c>
      <c r="G2345" s="120" t="s">
        <v>3909</v>
      </c>
      <c r="H2345" s="121">
        <v>707448</v>
      </c>
      <c r="I2345" s="121" t="s">
        <v>62</v>
      </c>
      <c r="J2345" s="14">
        <v>1576.8</v>
      </c>
      <c r="K2345" s="33">
        <f t="shared" si="421"/>
        <v>1576.8</v>
      </c>
      <c r="L2345" s="33">
        <v>7572550</v>
      </c>
      <c r="M2345" s="33">
        <v>0</v>
      </c>
      <c r="N2345" s="33">
        <v>0</v>
      </c>
      <c r="O2345" s="33">
        <v>0</v>
      </c>
      <c r="P2345" s="33">
        <f t="shared" si="422"/>
        <v>1576.8</v>
      </c>
      <c r="Q2345" s="33">
        <f t="shared" si="423"/>
        <v>1576.8</v>
      </c>
      <c r="R2345" s="33">
        <f t="shared" si="424"/>
        <v>7572550</v>
      </c>
      <c r="S2345" s="33"/>
      <c r="T2345" s="120" t="str">
        <f t="shared" si="425"/>
        <v>USD</v>
      </c>
      <c r="U2345" s="33">
        <v>0</v>
      </c>
      <c r="V2345" s="33">
        <v>0</v>
      </c>
      <c r="W2345" s="33">
        <v>0</v>
      </c>
      <c r="X2345" s="33">
        <f t="shared" si="426"/>
        <v>1576.8</v>
      </c>
      <c r="Y2345" s="33">
        <f t="shared" si="427"/>
        <v>1576.8</v>
      </c>
      <c r="Z2345" s="33">
        <f t="shared" si="428"/>
        <v>7572550</v>
      </c>
      <c r="AA2345" s="34">
        <f t="shared" si="429"/>
        <v>1.0919225664849239E-05</v>
      </c>
      <c r="AB2345" s="33" t="s">
        <v>73</v>
      </c>
      <c r="AC2345" s="122">
        <v>44915</v>
      </c>
      <c r="AD2345" s="33">
        <v>0</v>
      </c>
      <c r="AE2345" s="123">
        <f t="shared" si="430"/>
        <v>44915</v>
      </c>
    </row>
    <row r="2346" spans="2:31" s="124" customFormat="1" ht="14.5" hidden="1">
      <c r="B2346" s="119" t="s">
        <v>2431</v>
      </c>
      <c r="C2346" s="120" t="str">
        <f t="shared" si="420"/>
        <v>(Proveedores estratégicos)</v>
      </c>
      <c r="D2346" s="120">
        <v>4</v>
      </c>
      <c r="E2346" s="120">
        <v>899999059</v>
      </c>
      <c r="F2346" s="120" t="s">
        <v>4808</v>
      </c>
      <c r="G2346" s="120" t="s">
        <v>3909</v>
      </c>
      <c r="H2346" s="121">
        <v>706764</v>
      </c>
      <c r="I2346" s="121" t="s">
        <v>48</v>
      </c>
      <c r="J2346" s="14">
        <v>609730600</v>
      </c>
      <c r="K2346" s="33">
        <f t="shared" si="421"/>
        <v>127830.14140905898</v>
      </c>
      <c r="L2346" s="33">
        <v>609730600</v>
      </c>
      <c r="M2346" s="33">
        <v>0</v>
      </c>
      <c r="N2346" s="33">
        <v>0</v>
      </c>
      <c r="O2346" s="33">
        <v>0</v>
      </c>
      <c r="P2346" s="33">
        <f t="shared" si="422"/>
        <v>609730600</v>
      </c>
      <c r="Q2346" s="33">
        <f t="shared" si="423"/>
        <v>127830.14140905898</v>
      </c>
      <c r="R2346" s="33">
        <f t="shared" si="424"/>
        <v>609730600</v>
      </c>
      <c r="S2346" s="33"/>
      <c r="T2346" s="120" t="str">
        <f t="shared" si="425"/>
        <v>COP</v>
      </c>
      <c r="U2346" s="33">
        <v>0</v>
      </c>
      <c r="V2346" s="33">
        <v>0</v>
      </c>
      <c r="W2346" s="33">
        <v>0</v>
      </c>
      <c r="X2346" s="33">
        <f t="shared" si="426"/>
        <v>609730600</v>
      </c>
      <c r="Y2346" s="33">
        <f t="shared" si="427"/>
        <v>127830.14140905898</v>
      </c>
      <c r="Z2346" s="33">
        <f t="shared" si="428"/>
        <v>609730600</v>
      </c>
      <c r="AA2346" s="34">
        <f t="shared" si="429"/>
        <v>0.00087920000741677847</v>
      </c>
      <c r="AB2346" s="33" t="s">
        <v>73</v>
      </c>
      <c r="AC2346" s="122">
        <v>44915</v>
      </c>
      <c r="AD2346" s="33">
        <v>0</v>
      </c>
      <c r="AE2346" s="123">
        <f t="shared" si="430"/>
        <v>44915</v>
      </c>
    </row>
    <row r="2347" spans="2:31" s="124" customFormat="1" ht="14.5" hidden="1">
      <c r="B2347" s="119" t="s">
        <v>2431</v>
      </c>
      <c r="C2347" s="120" t="str">
        <f t="shared" si="420"/>
        <v>(Proveedores estratégicos)</v>
      </c>
      <c r="D2347" s="120">
        <v>4</v>
      </c>
      <c r="E2347" s="120">
        <v>899999059</v>
      </c>
      <c r="F2347" s="120" t="s">
        <v>4808</v>
      </c>
      <c r="G2347" s="120" t="s">
        <v>3909</v>
      </c>
      <c r="H2347" s="121">
        <v>707201</v>
      </c>
      <c r="I2347" s="121" t="s">
        <v>62</v>
      </c>
      <c r="J2347" s="14">
        <v>73440</v>
      </c>
      <c r="K2347" s="33">
        <f t="shared" si="421"/>
        <v>73440</v>
      </c>
      <c r="L2347" s="33">
        <v>352694131</v>
      </c>
      <c r="M2347" s="33">
        <v>0</v>
      </c>
      <c r="N2347" s="33">
        <v>0</v>
      </c>
      <c r="O2347" s="33">
        <v>0</v>
      </c>
      <c r="P2347" s="33">
        <f t="shared" si="422"/>
        <v>73440</v>
      </c>
      <c r="Q2347" s="33">
        <f t="shared" si="423"/>
        <v>73440</v>
      </c>
      <c r="R2347" s="33">
        <f t="shared" si="424"/>
        <v>352694131</v>
      </c>
      <c r="S2347" s="33"/>
      <c r="T2347" s="120" t="str">
        <f t="shared" si="425"/>
        <v>USD</v>
      </c>
      <c r="U2347" s="33">
        <v>0</v>
      </c>
      <c r="V2347" s="33">
        <v>0</v>
      </c>
      <c r="W2347" s="33">
        <v>0</v>
      </c>
      <c r="X2347" s="33">
        <f t="shared" si="426"/>
        <v>73440</v>
      </c>
      <c r="Y2347" s="33">
        <f t="shared" si="427"/>
        <v>73440</v>
      </c>
      <c r="Z2347" s="33">
        <f t="shared" si="428"/>
        <v>352694131</v>
      </c>
      <c r="AA2347" s="34">
        <f t="shared" si="429"/>
        <v>0.00050856670567469339</v>
      </c>
      <c r="AB2347" s="33" t="s">
        <v>73</v>
      </c>
      <c r="AC2347" s="122">
        <v>44915</v>
      </c>
      <c r="AD2347" s="33">
        <v>0</v>
      </c>
      <c r="AE2347" s="123">
        <f t="shared" si="430"/>
        <v>44915</v>
      </c>
    </row>
    <row r="2348" spans="2:31" s="124" customFormat="1" ht="14.5" hidden="1">
      <c r="B2348" s="119" t="s">
        <v>2431</v>
      </c>
      <c r="C2348" s="120" t="str">
        <f t="shared" si="420"/>
        <v>(Proveedores estratégicos)</v>
      </c>
      <c r="D2348" s="120">
        <v>4</v>
      </c>
      <c r="E2348" s="120">
        <v>899999059</v>
      </c>
      <c r="F2348" s="120" t="s">
        <v>4808</v>
      </c>
      <c r="G2348" s="120" t="s">
        <v>3909</v>
      </c>
      <c r="H2348" s="121">
        <v>706386</v>
      </c>
      <c r="I2348" s="121" t="s">
        <v>48</v>
      </c>
      <c r="J2348" s="14">
        <v>400443000</v>
      </c>
      <c r="K2348" s="33">
        <f t="shared" si="421"/>
        <v>83952.954495424376</v>
      </c>
      <c r="L2348" s="33">
        <v>400443000</v>
      </c>
      <c r="M2348" s="33">
        <v>0</v>
      </c>
      <c r="N2348" s="33">
        <v>0</v>
      </c>
      <c r="O2348" s="33">
        <v>0</v>
      </c>
      <c r="P2348" s="33">
        <f t="shared" si="422"/>
        <v>400443000</v>
      </c>
      <c r="Q2348" s="33">
        <f t="shared" si="423"/>
        <v>83952.954495424376</v>
      </c>
      <c r="R2348" s="33">
        <f t="shared" si="424"/>
        <v>400443000</v>
      </c>
      <c r="S2348" s="33"/>
      <c r="T2348" s="120" t="str">
        <f t="shared" si="425"/>
        <v>COP</v>
      </c>
      <c r="U2348" s="33">
        <v>0</v>
      </c>
      <c r="V2348" s="33">
        <v>0</v>
      </c>
      <c r="W2348" s="33">
        <v>0</v>
      </c>
      <c r="X2348" s="33">
        <f t="shared" si="426"/>
        <v>400443000</v>
      </c>
      <c r="Y2348" s="33">
        <f t="shared" si="427"/>
        <v>83952.954495424376</v>
      </c>
      <c r="Z2348" s="33">
        <f t="shared" si="428"/>
        <v>400443000</v>
      </c>
      <c r="AA2348" s="34">
        <f t="shared" si="429"/>
        <v>0.00057741810657033947</v>
      </c>
      <c r="AB2348" s="33" t="s">
        <v>73</v>
      </c>
      <c r="AC2348" s="122">
        <v>44915</v>
      </c>
      <c r="AD2348" s="33">
        <v>0</v>
      </c>
      <c r="AE2348" s="123">
        <f t="shared" si="430"/>
        <v>44915</v>
      </c>
    </row>
    <row r="2349" spans="2:31" s="124" customFormat="1" ht="14.5" hidden="1">
      <c r="B2349" s="119" t="s">
        <v>2431</v>
      </c>
      <c r="C2349" s="120" t="str">
        <f t="shared" si="420"/>
        <v>(Proveedores estratégicos)</v>
      </c>
      <c r="D2349" s="120">
        <v>4</v>
      </c>
      <c r="E2349" s="120">
        <v>899999059</v>
      </c>
      <c r="F2349" s="120" t="s">
        <v>4808</v>
      </c>
      <c r="G2349" s="120" t="s">
        <v>3909</v>
      </c>
      <c r="H2349" s="121">
        <v>707288</v>
      </c>
      <c r="I2349" s="121" t="s">
        <v>48</v>
      </c>
      <c r="J2349" s="14">
        <v>2462140</v>
      </c>
      <c r="K2349" s="33">
        <f t="shared" si="421"/>
        <v>516.18814008826268</v>
      </c>
      <c r="L2349" s="33">
        <v>2462140</v>
      </c>
      <c r="M2349" s="33">
        <v>0</v>
      </c>
      <c r="N2349" s="33">
        <v>0</v>
      </c>
      <c r="O2349" s="33">
        <v>0</v>
      </c>
      <c r="P2349" s="33">
        <f t="shared" si="422"/>
        <v>2462140</v>
      </c>
      <c r="Q2349" s="33">
        <f t="shared" si="423"/>
        <v>516.18814008826268</v>
      </c>
      <c r="R2349" s="33">
        <f t="shared" si="424"/>
        <v>2462140</v>
      </c>
      <c r="S2349" s="33"/>
      <c r="T2349" s="120" t="str">
        <f t="shared" si="425"/>
        <v>COP</v>
      </c>
      <c r="U2349" s="33">
        <v>0</v>
      </c>
      <c r="V2349" s="33">
        <v>0</v>
      </c>
      <c r="W2349" s="33">
        <v>0</v>
      </c>
      <c r="X2349" s="33">
        <f t="shared" si="426"/>
        <v>2462140</v>
      </c>
      <c r="Y2349" s="33">
        <f t="shared" si="427"/>
        <v>516.18814008826268</v>
      </c>
      <c r="Z2349" s="33">
        <f t="shared" si="428"/>
        <v>2462140</v>
      </c>
      <c r="AA2349" s="34">
        <f t="shared" si="429"/>
        <v>3.550278608718583E-06</v>
      </c>
      <c r="AB2349" s="33" t="s">
        <v>73</v>
      </c>
      <c r="AC2349" s="122">
        <v>44915</v>
      </c>
      <c r="AD2349" s="33">
        <v>0</v>
      </c>
      <c r="AE2349" s="123">
        <f t="shared" si="430"/>
        <v>44915</v>
      </c>
    </row>
    <row r="2350" spans="2:31" s="124" customFormat="1" ht="14.5" hidden="1">
      <c r="B2350" s="119" t="s">
        <v>2431</v>
      </c>
      <c r="C2350" s="120" t="str">
        <f t="shared" si="420"/>
        <v>(Proveedores estratégicos)</v>
      </c>
      <c r="D2350" s="120">
        <v>4</v>
      </c>
      <c r="E2350" s="120">
        <v>899999059</v>
      </c>
      <c r="F2350" s="120" t="s">
        <v>4808</v>
      </c>
      <c r="G2350" s="120" t="s">
        <v>3909</v>
      </c>
      <c r="H2350" s="121">
        <v>707567</v>
      </c>
      <c r="I2350" s="121" t="s">
        <v>48</v>
      </c>
      <c r="J2350" s="14">
        <v>2498400</v>
      </c>
      <c r="K2350" s="33">
        <f t="shared" si="421"/>
        <v>523.79005629107826</v>
      </c>
      <c r="L2350" s="33">
        <v>2498400</v>
      </c>
      <c r="M2350" s="33">
        <v>0</v>
      </c>
      <c r="N2350" s="33">
        <v>0</v>
      </c>
      <c r="O2350" s="33">
        <v>0</v>
      </c>
      <c r="P2350" s="33">
        <f t="shared" si="422"/>
        <v>2498400</v>
      </c>
      <c r="Q2350" s="33">
        <f t="shared" si="423"/>
        <v>523.79005629107826</v>
      </c>
      <c r="R2350" s="33">
        <f t="shared" si="424"/>
        <v>2498400</v>
      </c>
      <c r="S2350" s="33"/>
      <c r="T2350" s="120" t="str">
        <f t="shared" si="425"/>
        <v>COP</v>
      </c>
      <c r="U2350" s="33">
        <v>0</v>
      </c>
      <c r="V2350" s="33">
        <v>0</v>
      </c>
      <c r="W2350" s="33">
        <v>0</v>
      </c>
      <c r="X2350" s="33">
        <f t="shared" si="426"/>
        <v>2498400</v>
      </c>
      <c r="Y2350" s="33">
        <f t="shared" si="427"/>
        <v>523.79005629107826</v>
      </c>
      <c r="Z2350" s="33">
        <f t="shared" si="428"/>
        <v>2498400</v>
      </c>
      <c r="AA2350" s="34">
        <f t="shared" si="429"/>
        <v>3.6025636543911019E-06</v>
      </c>
      <c r="AB2350" s="33" t="s">
        <v>73</v>
      </c>
      <c r="AC2350" s="122">
        <v>44915</v>
      </c>
      <c r="AD2350" s="33">
        <v>0</v>
      </c>
      <c r="AE2350" s="123">
        <f t="shared" si="430"/>
        <v>44915</v>
      </c>
    </row>
    <row r="2351" spans="2:31" s="124" customFormat="1" ht="14.5" hidden="1">
      <c r="B2351" s="119" t="s">
        <v>2431</v>
      </c>
      <c r="C2351" s="120" t="str">
        <f t="shared" si="420"/>
        <v>(Proveedores estratégicos)</v>
      </c>
      <c r="D2351" s="120">
        <v>4</v>
      </c>
      <c r="E2351" s="120">
        <v>899999059</v>
      </c>
      <c r="F2351" s="120" t="s">
        <v>4808</v>
      </c>
      <c r="G2351" s="120" t="s">
        <v>3909</v>
      </c>
      <c r="H2351" s="121">
        <v>57545</v>
      </c>
      <c r="I2351" s="121" t="s">
        <v>48</v>
      </c>
      <c r="J2351" s="14">
        <v>-3434410</v>
      </c>
      <c r="K2351" s="33">
        <f t="shared" si="421"/>
        <v>-720.0247387234399</v>
      </c>
      <c r="L2351" s="33">
        <v>-3434410</v>
      </c>
      <c r="M2351" s="33">
        <v>0</v>
      </c>
      <c r="N2351" s="33">
        <v>0</v>
      </c>
      <c r="O2351" s="33">
        <v>0</v>
      </c>
      <c r="P2351" s="33">
        <f t="shared" si="422"/>
        <v>-3434410</v>
      </c>
      <c r="Q2351" s="33">
        <f t="shared" si="423"/>
        <v>-720.0247387234399</v>
      </c>
      <c r="R2351" s="33">
        <f t="shared" si="424"/>
        <v>-3434410</v>
      </c>
      <c r="S2351" s="33"/>
      <c r="T2351" s="120" t="str">
        <f t="shared" si="425"/>
        <v>COP</v>
      </c>
      <c r="U2351" s="33">
        <v>0</v>
      </c>
      <c r="V2351" s="33">
        <v>0</v>
      </c>
      <c r="W2351" s="33">
        <v>0</v>
      </c>
      <c r="X2351" s="33">
        <f t="shared" si="426"/>
        <v>-3434410</v>
      </c>
      <c r="Y2351" s="33">
        <f t="shared" si="427"/>
        <v>-720.0247387234399</v>
      </c>
      <c r="Z2351" s="33">
        <f t="shared" si="428"/>
        <v>-3434410</v>
      </c>
      <c r="AA2351" s="34">
        <f t="shared" si="429"/>
        <v>-4.9522416907930456E-06</v>
      </c>
      <c r="AB2351" s="33" t="s">
        <v>73</v>
      </c>
      <c r="AC2351" s="122">
        <v>44926</v>
      </c>
      <c r="AD2351" s="33">
        <v>0</v>
      </c>
      <c r="AE2351" s="123">
        <f t="shared" si="430"/>
        <v>44926</v>
      </c>
    </row>
    <row r="2352" spans="2:31" s="124" customFormat="1" ht="14.5" hidden="1">
      <c r="B2352" s="119" t="s">
        <v>2431</v>
      </c>
      <c r="C2352" s="120" t="str">
        <f t="shared" si="420"/>
        <v>(Proveedores estratégicos)</v>
      </c>
      <c r="D2352" s="120">
        <v>4</v>
      </c>
      <c r="E2352" s="120">
        <v>899999059</v>
      </c>
      <c r="F2352" s="120" t="s">
        <v>4808</v>
      </c>
      <c r="G2352" s="120" t="s">
        <v>3909</v>
      </c>
      <c r="H2352" s="121">
        <v>708526</v>
      </c>
      <c r="I2352" s="121" t="s">
        <v>48</v>
      </c>
      <c r="J2352" s="14">
        <v>13127406</v>
      </c>
      <c r="K2352" s="33">
        <f t="shared" si="421"/>
        <v>2752.1632755747032</v>
      </c>
      <c r="L2352" s="33">
        <v>13127406</v>
      </c>
      <c r="M2352" s="33">
        <v>0</v>
      </c>
      <c r="N2352" s="33">
        <v>0</v>
      </c>
      <c r="O2352" s="33">
        <v>0</v>
      </c>
      <c r="P2352" s="33">
        <f t="shared" si="422"/>
        <v>13127406</v>
      </c>
      <c r="Q2352" s="33">
        <f t="shared" si="423"/>
        <v>2752.1632755747032</v>
      </c>
      <c r="R2352" s="33">
        <f t="shared" si="424"/>
        <v>13127406</v>
      </c>
      <c r="S2352" s="33"/>
      <c r="T2352" s="120" t="str">
        <f t="shared" si="425"/>
        <v>COP</v>
      </c>
      <c r="U2352" s="33">
        <v>0</v>
      </c>
      <c r="V2352" s="33">
        <v>0</v>
      </c>
      <c r="W2352" s="33">
        <v>0</v>
      </c>
      <c r="X2352" s="33">
        <f t="shared" si="426"/>
        <v>13127406</v>
      </c>
      <c r="Y2352" s="33">
        <f t="shared" si="427"/>
        <v>2752.1632755747032</v>
      </c>
      <c r="Z2352" s="33">
        <f t="shared" si="428"/>
        <v>13127406</v>
      </c>
      <c r="AA2352" s="34">
        <f t="shared" si="429"/>
        <v>1.8929040878976817E-05</v>
      </c>
      <c r="AB2352" s="33" t="s">
        <v>73</v>
      </c>
      <c r="AC2352" s="122">
        <v>44932</v>
      </c>
      <c r="AD2352" s="33">
        <v>0</v>
      </c>
      <c r="AE2352" s="123">
        <f t="shared" si="430"/>
        <v>44932</v>
      </c>
    </row>
    <row r="2353" spans="2:31" s="124" customFormat="1" ht="14.5" hidden="1">
      <c r="B2353" s="119" t="s">
        <v>2431</v>
      </c>
      <c r="C2353" s="120" t="str">
        <f t="shared" si="420"/>
        <v>(Proveedores estratégicos)</v>
      </c>
      <c r="D2353" s="120">
        <v>4</v>
      </c>
      <c r="E2353" s="120">
        <v>899999059</v>
      </c>
      <c r="F2353" s="120" t="s">
        <v>4808</v>
      </c>
      <c r="G2353" s="120" t="s">
        <v>3909</v>
      </c>
      <c r="H2353" s="121">
        <v>710221</v>
      </c>
      <c r="I2353" s="121" t="s">
        <v>62</v>
      </c>
      <c r="J2353" s="14">
        <v>86832</v>
      </c>
      <c r="K2353" s="33">
        <f t="shared" si="421"/>
        <v>86832</v>
      </c>
      <c r="L2353" s="33">
        <v>412325225</v>
      </c>
      <c r="M2353" s="33">
        <v>0</v>
      </c>
      <c r="N2353" s="33">
        <v>0</v>
      </c>
      <c r="O2353" s="33">
        <v>0</v>
      </c>
      <c r="P2353" s="33">
        <f t="shared" si="422"/>
        <v>86832</v>
      </c>
      <c r="Q2353" s="33">
        <f t="shared" si="423"/>
        <v>86832</v>
      </c>
      <c r="R2353" s="33">
        <f t="shared" si="424"/>
        <v>412325225</v>
      </c>
      <c r="S2353" s="33"/>
      <c r="T2353" s="120" t="str">
        <f t="shared" si="425"/>
        <v>USD</v>
      </c>
      <c r="U2353" s="33">
        <v>0</v>
      </c>
      <c r="V2353" s="33">
        <v>0</v>
      </c>
      <c r="W2353" s="33">
        <v>0</v>
      </c>
      <c r="X2353" s="33">
        <f t="shared" si="426"/>
        <v>86832</v>
      </c>
      <c r="Y2353" s="33">
        <f t="shared" si="427"/>
        <v>86832</v>
      </c>
      <c r="Z2353" s="33">
        <f t="shared" si="428"/>
        <v>412325225</v>
      </c>
      <c r="AA2353" s="34">
        <f t="shared" si="429"/>
        <v>0.00059455166081237327</v>
      </c>
      <c r="AB2353" s="33" t="s">
        <v>73</v>
      </c>
      <c r="AC2353" s="122">
        <v>44938</v>
      </c>
      <c r="AD2353" s="33">
        <v>0</v>
      </c>
      <c r="AE2353" s="123">
        <f t="shared" si="430"/>
        <v>44938</v>
      </c>
    </row>
    <row r="2354" spans="2:31" s="124" customFormat="1" ht="14.5" hidden="1">
      <c r="B2354" s="119" t="s">
        <v>2431</v>
      </c>
      <c r="C2354" s="120" t="str">
        <f t="shared" si="420"/>
        <v>(Proveedores estratégicos)</v>
      </c>
      <c r="D2354" s="120">
        <v>4</v>
      </c>
      <c r="E2354" s="120">
        <v>899999059</v>
      </c>
      <c r="F2354" s="120" t="s">
        <v>4808</v>
      </c>
      <c r="G2354" s="120" t="s">
        <v>3909</v>
      </c>
      <c r="H2354" s="121">
        <v>710463</v>
      </c>
      <c r="I2354" s="121" t="s">
        <v>62</v>
      </c>
      <c r="J2354" s="14">
        <v>1857.5999999999999</v>
      </c>
      <c r="K2354" s="33">
        <f t="shared" si="421"/>
        <v>1857.5999999999999</v>
      </c>
      <c r="L2354" s="33">
        <v>8820888</v>
      </c>
      <c r="M2354" s="33">
        <v>0</v>
      </c>
      <c r="N2354" s="33">
        <v>0</v>
      </c>
      <c r="O2354" s="33">
        <v>0</v>
      </c>
      <c r="P2354" s="33">
        <f t="shared" si="422"/>
        <v>1857.5999999999999</v>
      </c>
      <c r="Q2354" s="33">
        <f t="shared" si="423"/>
        <v>1857.5999999999999</v>
      </c>
      <c r="R2354" s="33">
        <f t="shared" si="424"/>
        <v>8820888</v>
      </c>
      <c r="S2354" s="33"/>
      <c r="T2354" s="120" t="str">
        <f t="shared" si="425"/>
        <v>USD</v>
      </c>
      <c r="U2354" s="33">
        <v>0</v>
      </c>
      <c r="V2354" s="33">
        <v>0</v>
      </c>
      <c r="W2354" s="33">
        <v>0</v>
      </c>
      <c r="X2354" s="33">
        <f t="shared" si="426"/>
        <v>1857.5999999999999</v>
      </c>
      <c r="Y2354" s="33">
        <f t="shared" si="427"/>
        <v>1857.5999999999999</v>
      </c>
      <c r="Z2354" s="33">
        <f t="shared" si="428"/>
        <v>8820888</v>
      </c>
      <c r="AA2354" s="34">
        <f t="shared" si="429"/>
        <v>1.2719264532602713E-05</v>
      </c>
      <c r="AB2354" s="33" t="s">
        <v>73</v>
      </c>
      <c r="AC2354" s="122">
        <v>44938</v>
      </c>
      <c r="AD2354" s="33">
        <v>0</v>
      </c>
      <c r="AE2354" s="123">
        <f t="shared" si="430"/>
        <v>44938</v>
      </c>
    </row>
    <row r="2355" spans="2:31" s="124" customFormat="1" ht="14.5" hidden="1">
      <c r="B2355" s="119" t="s">
        <v>2431</v>
      </c>
      <c r="C2355" s="120" t="str">
        <f t="shared" si="420"/>
        <v>(Proveedores estratégicos)</v>
      </c>
      <c r="D2355" s="120">
        <v>4</v>
      </c>
      <c r="E2355" s="120">
        <v>899999059</v>
      </c>
      <c r="F2355" s="120" t="s">
        <v>4808</v>
      </c>
      <c r="G2355" s="120" t="s">
        <v>3909</v>
      </c>
      <c r="H2355" s="121">
        <v>710342</v>
      </c>
      <c r="I2355" s="121" t="s">
        <v>48</v>
      </c>
      <c r="J2355" s="14">
        <v>14035160</v>
      </c>
      <c r="K2355" s="33">
        <f t="shared" si="421"/>
        <v>2942.4740819941926</v>
      </c>
      <c r="L2355" s="33">
        <v>14035160</v>
      </c>
      <c r="M2355" s="33">
        <v>0</v>
      </c>
      <c r="N2355" s="33">
        <v>0</v>
      </c>
      <c r="O2355" s="33">
        <v>0</v>
      </c>
      <c r="P2355" s="33">
        <f t="shared" si="422"/>
        <v>14035160</v>
      </c>
      <c r="Q2355" s="33">
        <f t="shared" si="423"/>
        <v>2942.4740819941926</v>
      </c>
      <c r="R2355" s="33">
        <f t="shared" si="424"/>
        <v>14035160</v>
      </c>
      <c r="S2355" s="33"/>
      <c r="T2355" s="120" t="str">
        <f t="shared" si="425"/>
        <v>COP</v>
      </c>
      <c r="U2355" s="33">
        <v>0</v>
      </c>
      <c r="V2355" s="33">
        <v>0</v>
      </c>
      <c r="W2355" s="33">
        <v>0</v>
      </c>
      <c r="X2355" s="33">
        <f t="shared" si="426"/>
        <v>14035160</v>
      </c>
      <c r="Y2355" s="33">
        <f t="shared" si="427"/>
        <v>2942.4740819941926</v>
      </c>
      <c r="Z2355" s="33">
        <f t="shared" si="428"/>
        <v>14035160</v>
      </c>
      <c r="AA2355" s="34">
        <f t="shared" si="429"/>
        <v>2.0237975223968867E-05</v>
      </c>
      <c r="AB2355" s="33" t="s">
        <v>73</v>
      </c>
      <c r="AC2355" s="122">
        <v>44938</v>
      </c>
      <c r="AD2355" s="33">
        <v>0</v>
      </c>
      <c r="AE2355" s="123">
        <f t="shared" si="430"/>
        <v>44938</v>
      </c>
    </row>
    <row r="2356" spans="2:31" s="124" customFormat="1" ht="14.5" hidden="1">
      <c r="B2356" s="119" t="s">
        <v>2431</v>
      </c>
      <c r="C2356" s="120" t="str">
        <f t="shared" si="420"/>
        <v>(Proveedores estratégicos)</v>
      </c>
      <c r="D2356" s="120">
        <v>4</v>
      </c>
      <c r="E2356" s="120">
        <v>899999059</v>
      </c>
      <c r="F2356" s="120" t="s">
        <v>4808</v>
      </c>
      <c r="G2356" s="120" t="s">
        <v>3909</v>
      </c>
      <c r="H2356" s="121">
        <v>710615</v>
      </c>
      <c r="I2356" s="121" t="s">
        <v>48</v>
      </c>
      <c r="J2356" s="14">
        <v>46220400</v>
      </c>
      <c r="K2356" s="33">
        <f t="shared" si="421"/>
        <v>9690.1160413849484</v>
      </c>
      <c r="L2356" s="33">
        <v>46220400</v>
      </c>
      <c r="M2356" s="33">
        <v>0</v>
      </c>
      <c r="N2356" s="33">
        <v>0</v>
      </c>
      <c r="O2356" s="33">
        <v>0</v>
      </c>
      <c r="P2356" s="33">
        <f t="shared" si="422"/>
        <v>46220400</v>
      </c>
      <c r="Q2356" s="33">
        <f t="shared" si="423"/>
        <v>9690.1160413849484</v>
      </c>
      <c r="R2356" s="33">
        <f t="shared" si="424"/>
        <v>46220400</v>
      </c>
      <c r="S2356" s="33"/>
      <c r="T2356" s="120" t="str">
        <f t="shared" si="425"/>
        <v>COP</v>
      </c>
      <c r="U2356" s="33">
        <v>0</v>
      </c>
      <c r="V2356" s="33">
        <v>0</v>
      </c>
      <c r="W2356" s="33">
        <v>0</v>
      </c>
      <c r="X2356" s="33">
        <f t="shared" si="426"/>
        <v>46220400</v>
      </c>
      <c r="Y2356" s="33">
        <f t="shared" si="427"/>
        <v>9690.1160413849484</v>
      </c>
      <c r="Z2356" s="33">
        <f t="shared" si="428"/>
        <v>46220400</v>
      </c>
      <c r="AA2356" s="34">
        <f t="shared" si="429"/>
        <v>6.6647427606235387E-05</v>
      </c>
      <c r="AB2356" s="33" t="s">
        <v>73</v>
      </c>
      <c r="AC2356" s="122">
        <v>44938</v>
      </c>
      <c r="AD2356" s="33">
        <v>0</v>
      </c>
      <c r="AE2356" s="123">
        <f t="shared" si="430"/>
        <v>44938</v>
      </c>
    </row>
    <row r="2357" spans="2:31" s="124" customFormat="1" ht="14.5" hidden="1">
      <c r="B2357" s="119" t="s">
        <v>2431</v>
      </c>
      <c r="C2357" s="120" t="str">
        <f t="shared" si="431" ref="C2357:C2420">+IF(D2357=1,$A$4,IF(D2357=2,$A$5,IF(D2357=3,$A$6,IF(D2357=4,$A$7,IF(D2357=5,$A$8,IF(D2357=6,$A$9,))))))</f>
        <v>(Proveedores estratégicos)</v>
      </c>
      <c r="D2357" s="120">
        <v>4</v>
      </c>
      <c r="E2357" s="120">
        <v>899999059</v>
      </c>
      <c r="F2357" s="120" t="s">
        <v>4808</v>
      </c>
      <c r="G2357" s="120" t="s">
        <v>3909</v>
      </c>
      <c r="H2357" s="121">
        <v>709373</v>
      </c>
      <c r="I2357" s="121" t="s">
        <v>48</v>
      </c>
      <c r="J2357" s="14">
        <v>444677200</v>
      </c>
      <c r="K2357" s="33">
        <f t="shared" si="432" ref="K2357:K2420">+IF(I2357="USD",J2357,L2357/$L$3)</f>
        <v>93226.663312263481</v>
      </c>
      <c r="L2357" s="33">
        <v>444677200</v>
      </c>
      <c r="M2357" s="33">
        <v>0</v>
      </c>
      <c r="N2357" s="33">
        <v>0</v>
      </c>
      <c r="O2357" s="33">
        <v>0</v>
      </c>
      <c r="P2357" s="33">
        <f t="shared" si="433" ref="P2357:P2420">+J2357+M2357</f>
        <v>444677200</v>
      </c>
      <c r="Q2357" s="33">
        <f t="shared" si="434" ref="Q2357:Q2420">+K2357+N2357</f>
        <v>93226.663312263481</v>
      </c>
      <c r="R2357" s="33">
        <f t="shared" si="435" ref="R2357:R2420">+L2357+O2357</f>
        <v>444677200</v>
      </c>
      <c r="S2357" s="33"/>
      <c r="T2357" s="120" t="str">
        <f t="shared" si="436" ref="T2357:T2420">+I2357</f>
        <v>COP</v>
      </c>
      <c r="U2357" s="33">
        <v>0</v>
      </c>
      <c r="V2357" s="33">
        <v>0</v>
      </c>
      <c r="W2357" s="33">
        <v>0</v>
      </c>
      <c r="X2357" s="33">
        <f t="shared" si="437" ref="X2357:X2420">+P2357+U2357</f>
        <v>444677200</v>
      </c>
      <c r="Y2357" s="33">
        <f t="shared" si="438" ref="Y2357:Y2420">+Q2357+V2357</f>
        <v>93226.663312263481</v>
      </c>
      <c r="Z2357" s="33">
        <f t="shared" si="439" ref="Z2357:Z2420">+R2357+W2357</f>
        <v>444677200</v>
      </c>
      <c r="AA2357" s="34">
        <f t="shared" si="440" ref="AA2357:AA2420">+IF(D2357=1,Z2357/$C$4,IF(D2357=2,Z2357/$C$5,IF(D2357=3,Z2357/$C$6,IF(D2357=4,Z2357/$C$7,IF(D2357=5,Z2357/$C$8,IF(D2357=6,Z2357/$C$9))))))</f>
        <v>0.00064120153644588651</v>
      </c>
      <c r="AB2357" s="33" t="s">
        <v>73</v>
      </c>
      <c r="AC2357" s="122">
        <v>44938</v>
      </c>
      <c r="AD2357" s="33">
        <v>0</v>
      </c>
      <c r="AE2357" s="123">
        <f t="shared" si="430"/>
        <v>44938</v>
      </c>
    </row>
    <row r="2358" spans="2:31" s="124" customFormat="1" ht="14.5" hidden="1">
      <c r="B2358" s="119" t="s">
        <v>2431</v>
      </c>
      <c r="C2358" s="120" t="str">
        <f t="shared" si="431"/>
        <v>(Proveedores estratégicos)</v>
      </c>
      <c r="D2358" s="120">
        <v>4</v>
      </c>
      <c r="E2358" s="120">
        <v>899999059</v>
      </c>
      <c r="F2358" s="120" t="s">
        <v>4808</v>
      </c>
      <c r="G2358" s="120" t="s">
        <v>3909</v>
      </c>
      <c r="H2358" s="121">
        <v>709762</v>
      </c>
      <c r="I2358" s="121" t="s">
        <v>48</v>
      </c>
      <c r="J2358" s="14">
        <v>673142200</v>
      </c>
      <c r="K2358" s="33">
        <f t="shared" si="432"/>
        <v>141124.39594536513</v>
      </c>
      <c r="L2358" s="33">
        <v>673142200</v>
      </c>
      <c r="M2358" s="33">
        <v>0</v>
      </c>
      <c r="N2358" s="33">
        <v>0</v>
      </c>
      <c r="O2358" s="33">
        <v>0</v>
      </c>
      <c r="P2358" s="33">
        <f t="shared" si="433"/>
        <v>673142200</v>
      </c>
      <c r="Q2358" s="33">
        <f t="shared" si="434"/>
        <v>141124.39594536513</v>
      </c>
      <c r="R2358" s="33">
        <f t="shared" si="435"/>
        <v>673142200</v>
      </c>
      <c r="S2358" s="33"/>
      <c r="T2358" s="120" t="str">
        <f t="shared" si="436"/>
        <v>COP</v>
      </c>
      <c r="U2358" s="33">
        <v>0</v>
      </c>
      <c r="V2358" s="33">
        <v>0</v>
      </c>
      <c r="W2358" s="33">
        <v>0</v>
      </c>
      <c r="X2358" s="33">
        <f t="shared" si="437"/>
        <v>673142200</v>
      </c>
      <c r="Y2358" s="33">
        <f t="shared" si="438"/>
        <v>141124.39594536513</v>
      </c>
      <c r="Z2358" s="33">
        <f t="shared" si="439"/>
        <v>673142200</v>
      </c>
      <c r="AA2358" s="34">
        <f t="shared" si="440"/>
        <v>0.00097063625678709016</v>
      </c>
      <c r="AB2358" s="33" t="s">
        <v>73</v>
      </c>
      <c r="AC2358" s="122">
        <v>44938</v>
      </c>
      <c r="AD2358" s="33">
        <v>0</v>
      </c>
      <c r="AE2358" s="123">
        <f t="shared" si="430"/>
        <v>44938</v>
      </c>
    </row>
    <row r="2359" spans="2:31" s="124" customFormat="1" ht="14.5" hidden="1">
      <c r="B2359" s="119" t="s">
        <v>2431</v>
      </c>
      <c r="C2359" s="120" t="str">
        <f t="shared" si="431"/>
        <v>(Proveedores estratégicos)</v>
      </c>
      <c r="D2359" s="120">
        <v>4</v>
      </c>
      <c r="E2359" s="120">
        <v>899999059</v>
      </c>
      <c r="F2359" s="120" t="s">
        <v>4808</v>
      </c>
      <c r="G2359" s="120" t="s">
        <v>3909</v>
      </c>
      <c r="H2359" s="121">
        <v>710294</v>
      </c>
      <c r="I2359" s="121" t="s">
        <v>48</v>
      </c>
      <c r="J2359" s="14">
        <v>2693090</v>
      </c>
      <c r="K2359" s="33">
        <f t="shared" si="432"/>
        <v>564.60685346499361</v>
      </c>
      <c r="L2359" s="33">
        <v>2693090</v>
      </c>
      <c r="M2359" s="33">
        <v>0</v>
      </c>
      <c r="N2359" s="33">
        <v>0</v>
      </c>
      <c r="O2359" s="33">
        <v>0</v>
      </c>
      <c r="P2359" s="33">
        <f t="shared" si="433"/>
        <v>2693090</v>
      </c>
      <c r="Q2359" s="33">
        <f t="shared" si="434"/>
        <v>564.60685346499361</v>
      </c>
      <c r="R2359" s="33">
        <f t="shared" si="435"/>
        <v>2693090</v>
      </c>
      <c r="S2359" s="33"/>
      <c r="T2359" s="120" t="str">
        <f t="shared" si="436"/>
        <v>COP</v>
      </c>
      <c r="U2359" s="33">
        <v>0</v>
      </c>
      <c r="V2359" s="33">
        <v>0</v>
      </c>
      <c r="W2359" s="33">
        <v>0</v>
      </c>
      <c r="X2359" s="33">
        <f t="shared" si="437"/>
        <v>2693090</v>
      </c>
      <c r="Y2359" s="33">
        <f t="shared" si="438"/>
        <v>564.60685346499361</v>
      </c>
      <c r="Z2359" s="33">
        <f t="shared" si="439"/>
        <v>2693090</v>
      </c>
      <c r="AA2359" s="34">
        <f t="shared" si="440"/>
        <v>3.8832965706068413E-06</v>
      </c>
      <c r="AB2359" s="33" t="s">
        <v>73</v>
      </c>
      <c r="AC2359" s="122">
        <v>44938</v>
      </c>
      <c r="AD2359" s="33">
        <v>0</v>
      </c>
      <c r="AE2359" s="123">
        <f t="shared" si="430"/>
        <v>44938</v>
      </c>
    </row>
    <row r="2360" spans="2:31" s="124" customFormat="1" ht="14.5" hidden="1">
      <c r="B2360" s="119" t="s">
        <v>2431</v>
      </c>
      <c r="C2360" s="120" t="str">
        <f t="shared" si="431"/>
        <v>(Proveedores estratégicos)</v>
      </c>
      <c r="D2360" s="120">
        <v>4</v>
      </c>
      <c r="E2360" s="120">
        <v>899999059</v>
      </c>
      <c r="F2360" s="120" t="s">
        <v>4808</v>
      </c>
      <c r="G2360" s="120" t="s">
        <v>3909</v>
      </c>
      <c r="H2360" s="121">
        <v>709702</v>
      </c>
      <c r="I2360" s="121" t="s">
        <v>62</v>
      </c>
      <c r="J2360" s="14">
        <v>19716</v>
      </c>
      <c r="K2360" s="33">
        <f t="shared" si="432"/>
        <v>19716</v>
      </c>
      <c r="L2360" s="33">
        <v>93622215</v>
      </c>
      <c r="M2360" s="33">
        <v>0</v>
      </c>
      <c r="N2360" s="33">
        <v>0</v>
      </c>
      <c r="O2360" s="33">
        <v>0</v>
      </c>
      <c r="P2360" s="33">
        <f t="shared" si="433"/>
        <v>19716</v>
      </c>
      <c r="Q2360" s="33">
        <f t="shared" si="434"/>
        <v>19716</v>
      </c>
      <c r="R2360" s="33">
        <f t="shared" si="435"/>
        <v>93622215</v>
      </c>
      <c r="S2360" s="33"/>
      <c r="T2360" s="120" t="str">
        <f t="shared" si="436"/>
        <v>USD</v>
      </c>
      <c r="U2360" s="33">
        <v>0</v>
      </c>
      <c r="V2360" s="33">
        <v>0</v>
      </c>
      <c r="W2360" s="33">
        <v>0</v>
      </c>
      <c r="X2360" s="33">
        <f t="shared" si="437"/>
        <v>19716</v>
      </c>
      <c r="Y2360" s="33">
        <f t="shared" si="438"/>
        <v>19716</v>
      </c>
      <c r="Z2360" s="33">
        <f t="shared" si="439"/>
        <v>93622215</v>
      </c>
      <c r="AA2360" s="34">
        <f t="shared" si="440"/>
        <v>0.00013499839457356287</v>
      </c>
      <c r="AB2360" s="33" t="s">
        <v>73</v>
      </c>
      <c r="AC2360" s="122">
        <v>44938</v>
      </c>
      <c r="AD2360" s="33">
        <v>0</v>
      </c>
      <c r="AE2360" s="123">
        <f t="shared" si="430"/>
        <v>44938</v>
      </c>
    </row>
    <row r="2361" spans="2:31" s="124" customFormat="1" ht="14.5" hidden="1">
      <c r="B2361" s="119" t="s">
        <v>2431</v>
      </c>
      <c r="C2361" s="120" t="str">
        <f t="shared" si="431"/>
        <v>(Proveedores estratégicos)</v>
      </c>
      <c r="D2361" s="120">
        <v>4</v>
      </c>
      <c r="E2361" s="120">
        <v>899999059</v>
      </c>
      <c r="F2361" s="120" t="s">
        <v>4808</v>
      </c>
      <c r="G2361" s="120" t="s">
        <v>3909</v>
      </c>
      <c r="H2361" s="121">
        <v>708409</v>
      </c>
      <c r="I2361" s="121" t="s">
        <v>48</v>
      </c>
      <c r="J2361" s="14">
        <v>1115802</v>
      </c>
      <c r="K2361" s="33">
        <f t="shared" si="432"/>
        <v>233.92811094688511</v>
      </c>
      <c r="L2361" s="33">
        <v>1115802</v>
      </c>
      <c r="M2361" s="33">
        <v>0</v>
      </c>
      <c r="N2361" s="33">
        <v>0</v>
      </c>
      <c r="O2361" s="33">
        <v>0</v>
      </c>
      <c r="P2361" s="33">
        <f t="shared" si="433"/>
        <v>1115802</v>
      </c>
      <c r="Q2361" s="33">
        <f t="shared" si="434"/>
        <v>233.92811094688511</v>
      </c>
      <c r="R2361" s="33">
        <f t="shared" si="435"/>
        <v>1115802</v>
      </c>
      <c r="S2361" s="33"/>
      <c r="T2361" s="120" t="str">
        <f t="shared" si="436"/>
        <v>COP</v>
      </c>
      <c r="U2361" s="33">
        <v>0</v>
      </c>
      <c r="V2361" s="33">
        <v>0</v>
      </c>
      <c r="W2361" s="33">
        <v>0</v>
      </c>
      <c r="X2361" s="33">
        <f t="shared" si="437"/>
        <v>1115802</v>
      </c>
      <c r="Y2361" s="33">
        <f t="shared" si="438"/>
        <v>233.92811094688511</v>
      </c>
      <c r="Z2361" s="33">
        <f t="shared" si="439"/>
        <v>1115802</v>
      </c>
      <c r="AA2361" s="34">
        <f t="shared" si="440"/>
        <v>1.6089288067150579E-06</v>
      </c>
      <c r="AB2361" s="33" t="s">
        <v>73</v>
      </c>
      <c r="AC2361" s="122">
        <v>44940</v>
      </c>
      <c r="AD2361" s="33">
        <v>0</v>
      </c>
      <c r="AE2361" s="123">
        <f t="shared" si="430"/>
        <v>44940</v>
      </c>
    </row>
    <row r="2362" spans="2:31" s="124" customFormat="1" ht="14.5" hidden="1">
      <c r="B2362" s="119" t="s">
        <v>2431</v>
      </c>
      <c r="C2362" s="120" t="str">
        <f t="shared" si="431"/>
        <v>(Proveedores estratégicos)</v>
      </c>
      <c r="D2362" s="120">
        <v>4</v>
      </c>
      <c r="E2362" s="120">
        <v>899999059</v>
      </c>
      <c r="F2362" s="120" t="s">
        <v>4808</v>
      </c>
      <c r="G2362" s="120" t="s">
        <v>3909</v>
      </c>
      <c r="H2362" s="121">
        <v>711139</v>
      </c>
      <c r="I2362" s="121" t="s">
        <v>48</v>
      </c>
      <c r="J2362" s="14">
        <v>459130</v>
      </c>
      <c r="K2362" s="33">
        <f t="shared" si="432"/>
        <v>96.256695703219165</v>
      </c>
      <c r="L2362" s="33">
        <v>459130</v>
      </c>
      <c r="M2362" s="33">
        <v>0</v>
      </c>
      <c r="N2362" s="33">
        <v>0</v>
      </c>
      <c r="O2362" s="33">
        <v>0</v>
      </c>
      <c r="P2362" s="33">
        <f t="shared" si="433"/>
        <v>459130</v>
      </c>
      <c r="Q2362" s="33">
        <f t="shared" si="434"/>
        <v>96.256695703219165</v>
      </c>
      <c r="R2362" s="33">
        <f t="shared" si="435"/>
        <v>459130</v>
      </c>
      <c r="S2362" s="33"/>
      <c r="T2362" s="120" t="str">
        <f t="shared" si="436"/>
        <v>COP</v>
      </c>
      <c r="U2362" s="33">
        <v>0</v>
      </c>
      <c r="V2362" s="33">
        <v>0</v>
      </c>
      <c r="W2362" s="33">
        <v>0</v>
      </c>
      <c r="X2362" s="33">
        <f t="shared" si="437"/>
        <v>459130</v>
      </c>
      <c r="Y2362" s="33">
        <f t="shared" si="438"/>
        <v>96.256695703219165</v>
      </c>
      <c r="Z2362" s="33">
        <f t="shared" si="439"/>
        <v>459130</v>
      </c>
      <c r="AA2362" s="34">
        <f t="shared" si="440"/>
        <v>6.6204172696149E-07</v>
      </c>
      <c r="AB2362" s="33" t="s">
        <v>73</v>
      </c>
      <c r="AC2362" s="122">
        <v>44942</v>
      </c>
      <c r="AD2362" s="33">
        <v>0</v>
      </c>
      <c r="AE2362" s="123">
        <f t="shared" si="430"/>
        <v>44942</v>
      </c>
    </row>
    <row r="2363" spans="2:31" s="124" customFormat="1" ht="14.5" hidden="1">
      <c r="B2363" s="119" t="s">
        <v>2431</v>
      </c>
      <c r="C2363" s="120" t="str">
        <f t="shared" si="431"/>
        <v>(Proveedores estratégicos)</v>
      </c>
      <c r="D2363" s="120">
        <v>4</v>
      </c>
      <c r="E2363" s="120">
        <v>899999059</v>
      </c>
      <c r="F2363" s="120" t="s">
        <v>4808</v>
      </c>
      <c r="G2363" s="120" t="s">
        <v>3909</v>
      </c>
      <c r="H2363" s="121">
        <v>711216</v>
      </c>
      <c r="I2363" s="121" t="s">
        <v>48</v>
      </c>
      <c r="J2363" s="14">
        <v>27216</v>
      </c>
      <c r="K2363" s="33">
        <f t="shared" si="432"/>
        <v>5.7058398062832163</v>
      </c>
      <c r="L2363" s="33">
        <v>27216</v>
      </c>
      <c r="M2363" s="33">
        <v>0</v>
      </c>
      <c r="N2363" s="33">
        <v>0</v>
      </c>
      <c r="O2363" s="33">
        <v>0</v>
      </c>
      <c r="P2363" s="33">
        <f t="shared" si="433"/>
        <v>27216</v>
      </c>
      <c r="Q2363" s="33">
        <f t="shared" si="434"/>
        <v>5.7058398062832163</v>
      </c>
      <c r="R2363" s="33">
        <f t="shared" si="435"/>
        <v>27216</v>
      </c>
      <c r="S2363" s="33"/>
      <c r="T2363" s="120" t="str">
        <f t="shared" si="436"/>
        <v>COP</v>
      </c>
      <c r="U2363" s="33">
        <v>0</v>
      </c>
      <c r="V2363" s="33">
        <v>0</v>
      </c>
      <c r="W2363" s="33">
        <v>0</v>
      </c>
      <c r="X2363" s="33">
        <f t="shared" si="437"/>
        <v>27216</v>
      </c>
      <c r="Y2363" s="33">
        <f t="shared" si="438"/>
        <v>5.7058398062832163</v>
      </c>
      <c r="Z2363" s="33">
        <f t="shared" si="439"/>
        <v>27216</v>
      </c>
      <c r="AA2363" s="34">
        <f t="shared" si="440"/>
        <v>3.9244065168871372E-08</v>
      </c>
      <c r="AB2363" s="33" t="s">
        <v>73</v>
      </c>
      <c r="AC2363" s="122">
        <v>44942</v>
      </c>
      <c r="AD2363" s="33">
        <v>0</v>
      </c>
      <c r="AE2363" s="123">
        <f t="shared" si="430"/>
        <v>44942</v>
      </c>
    </row>
    <row r="2364" spans="2:31" s="124" customFormat="1" ht="14.5" hidden="1">
      <c r="B2364" s="119" t="s">
        <v>2431</v>
      </c>
      <c r="C2364" s="120" t="str">
        <f t="shared" si="431"/>
        <v>(Proveedores estratégicos)</v>
      </c>
      <c r="D2364" s="120">
        <v>4</v>
      </c>
      <c r="E2364" s="120">
        <v>899999059</v>
      </c>
      <c r="F2364" s="120" t="s">
        <v>4808</v>
      </c>
      <c r="G2364" s="120" t="s">
        <v>3909</v>
      </c>
      <c r="H2364" s="121">
        <v>712643</v>
      </c>
      <c r="I2364" s="121" t="s">
        <v>48</v>
      </c>
      <c r="J2364" s="14">
        <v>3700810</v>
      </c>
      <c r="K2364" s="33">
        <f t="shared" si="432"/>
        <v>775.87555164208516</v>
      </c>
      <c r="L2364" s="33">
        <v>3700810</v>
      </c>
      <c r="M2364" s="33">
        <v>0</v>
      </c>
      <c r="N2364" s="33">
        <v>0</v>
      </c>
      <c r="O2364" s="33">
        <v>0</v>
      </c>
      <c r="P2364" s="33">
        <f t="shared" si="433"/>
        <v>3700810</v>
      </c>
      <c r="Q2364" s="33">
        <f t="shared" si="434"/>
        <v>775.87555164208516</v>
      </c>
      <c r="R2364" s="33">
        <f t="shared" si="435"/>
        <v>3700810</v>
      </c>
      <c r="S2364" s="33"/>
      <c r="T2364" s="120" t="str">
        <f t="shared" si="436"/>
        <v>COP</v>
      </c>
      <c r="U2364" s="33">
        <v>0</v>
      </c>
      <c r="V2364" s="33">
        <v>0</v>
      </c>
      <c r="W2364" s="33">
        <v>0</v>
      </c>
      <c r="X2364" s="33">
        <f t="shared" si="437"/>
        <v>3700810</v>
      </c>
      <c r="Y2364" s="33">
        <f t="shared" si="438"/>
        <v>775.87555164208516</v>
      </c>
      <c r="Z2364" s="33">
        <f t="shared" si="439"/>
        <v>3700810</v>
      </c>
      <c r="AA2364" s="34">
        <f t="shared" si="440"/>
        <v>5.3363767202237968E-06</v>
      </c>
      <c r="AB2364" s="33" t="s">
        <v>73</v>
      </c>
      <c r="AC2364" s="122">
        <v>44945</v>
      </c>
      <c r="AD2364" s="33">
        <v>0</v>
      </c>
      <c r="AE2364" s="123">
        <f t="shared" si="430"/>
        <v>44945</v>
      </c>
    </row>
    <row r="2365" spans="2:31" s="124" customFormat="1" ht="14.5" hidden="1">
      <c r="B2365" s="119" t="s">
        <v>2431</v>
      </c>
      <c r="C2365" s="120" t="str">
        <f t="shared" si="431"/>
        <v>(Proveedores estratégicos)</v>
      </c>
      <c r="D2365" s="120">
        <v>4</v>
      </c>
      <c r="E2365" s="120">
        <v>899999059</v>
      </c>
      <c r="F2365" s="120" t="s">
        <v>4808</v>
      </c>
      <c r="G2365" s="120" t="s">
        <v>3909</v>
      </c>
      <c r="H2365" s="121">
        <v>712088</v>
      </c>
      <c r="I2365" s="121" t="s">
        <v>62</v>
      </c>
      <c r="J2365" s="14">
        <v>17172</v>
      </c>
      <c r="K2365" s="33">
        <f t="shared" si="432"/>
        <v>17172</v>
      </c>
      <c r="L2365" s="33">
        <v>80754249</v>
      </c>
      <c r="M2365" s="33">
        <v>0</v>
      </c>
      <c r="N2365" s="33">
        <v>0</v>
      </c>
      <c r="O2365" s="33">
        <v>0</v>
      </c>
      <c r="P2365" s="33">
        <f t="shared" si="433"/>
        <v>17172</v>
      </c>
      <c r="Q2365" s="33">
        <f t="shared" si="434"/>
        <v>17172</v>
      </c>
      <c r="R2365" s="33">
        <f t="shared" si="435"/>
        <v>80754249</v>
      </c>
      <c r="S2365" s="33"/>
      <c r="T2365" s="120" t="str">
        <f t="shared" si="436"/>
        <v>USD</v>
      </c>
      <c r="U2365" s="33">
        <v>0</v>
      </c>
      <c r="V2365" s="33">
        <v>0</v>
      </c>
      <c r="W2365" s="33">
        <v>0</v>
      </c>
      <c r="X2365" s="33">
        <f t="shared" si="437"/>
        <v>17172</v>
      </c>
      <c r="Y2365" s="33">
        <f t="shared" si="438"/>
        <v>17172</v>
      </c>
      <c r="Z2365" s="33">
        <f t="shared" si="439"/>
        <v>80754249</v>
      </c>
      <c r="AA2365" s="34">
        <f t="shared" si="440"/>
        <v>0.00011644345276378843</v>
      </c>
      <c r="AB2365" s="33" t="s">
        <v>73</v>
      </c>
      <c r="AC2365" s="122">
        <v>44945</v>
      </c>
      <c r="AD2365" s="33">
        <v>0</v>
      </c>
      <c r="AE2365" s="123">
        <f t="shared" si="430"/>
        <v>44945</v>
      </c>
    </row>
    <row r="2366" spans="2:31" s="124" customFormat="1" ht="14.5" hidden="1">
      <c r="B2366" s="119" t="s">
        <v>2431</v>
      </c>
      <c r="C2366" s="120" t="str">
        <f t="shared" si="431"/>
        <v>(Proveedores estratégicos)</v>
      </c>
      <c r="D2366" s="120">
        <v>4</v>
      </c>
      <c r="E2366" s="120">
        <v>899999059</v>
      </c>
      <c r="F2366" s="120" t="s">
        <v>4808</v>
      </c>
      <c r="G2366" s="120" t="s">
        <v>3909</v>
      </c>
      <c r="H2366" s="121">
        <v>712782</v>
      </c>
      <c r="I2366" s="121" t="s">
        <v>62</v>
      </c>
      <c r="J2366" s="14">
        <v>1684.8</v>
      </c>
      <c r="K2366" s="33">
        <f t="shared" si="432"/>
        <v>1684.8</v>
      </c>
      <c r="L2366" s="33">
        <v>7923058</v>
      </c>
      <c r="M2366" s="33">
        <v>0</v>
      </c>
      <c r="N2366" s="33">
        <v>0</v>
      </c>
      <c r="O2366" s="33">
        <v>0</v>
      </c>
      <c r="P2366" s="33">
        <f t="shared" si="433"/>
        <v>1684.8</v>
      </c>
      <c r="Q2366" s="33">
        <f t="shared" si="434"/>
        <v>1684.8</v>
      </c>
      <c r="R2366" s="33">
        <f t="shared" si="435"/>
        <v>7923058</v>
      </c>
      <c r="S2366" s="33"/>
      <c r="T2366" s="120" t="str">
        <f t="shared" si="436"/>
        <v>USD</v>
      </c>
      <c r="U2366" s="33">
        <v>0</v>
      </c>
      <c r="V2366" s="33">
        <v>0</v>
      </c>
      <c r="W2366" s="33">
        <v>0</v>
      </c>
      <c r="X2366" s="33">
        <f t="shared" si="437"/>
        <v>1684.8</v>
      </c>
      <c r="Y2366" s="33">
        <f t="shared" si="438"/>
        <v>1684.8</v>
      </c>
      <c r="Z2366" s="33">
        <f t="shared" si="439"/>
        <v>7923058</v>
      </c>
      <c r="AA2366" s="34">
        <f t="shared" si="440"/>
        <v>1.1424640082625943E-05</v>
      </c>
      <c r="AB2366" s="33" t="s">
        <v>73</v>
      </c>
      <c r="AC2366" s="122">
        <v>44945</v>
      </c>
      <c r="AD2366" s="33">
        <v>0</v>
      </c>
      <c r="AE2366" s="123">
        <f t="shared" si="430"/>
        <v>44945</v>
      </c>
    </row>
    <row r="2367" spans="2:31" s="124" customFormat="1" ht="14.5" hidden="1">
      <c r="B2367" s="119" t="s">
        <v>2431</v>
      </c>
      <c r="C2367" s="120" t="str">
        <f t="shared" si="431"/>
        <v>(Proveedores estratégicos)</v>
      </c>
      <c r="D2367" s="120">
        <v>4</v>
      </c>
      <c r="E2367" s="120">
        <v>899999059</v>
      </c>
      <c r="F2367" s="120" t="s">
        <v>4808</v>
      </c>
      <c r="G2367" s="120" t="s">
        <v>3909</v>
      </c>
      <c r="H2367" s="121">
        <v>712680</v>
      </c>
      <c r="I2367" s="121" t="s">
        <v>48</v>
      </c>
      <c r="J2367" s="14">
        <v>12226230</v>
      </c>
      <c r="K2367" s="33">
        <f t="shared" si="432"/>
        <v>2563.2315481618916</v>
      </c>
      <c r="L2367" s="33">
        <v>12226230</v>
      </c>
      <c r="M2367" s="33">
        <v>0</v>
      </c>
      <c r="N2367" s="33">
        <v>0</v>
      </c>
      <c r="O2367" s="33">
        <v>0</v>
      </c>
      <c r="P2367" s="33">
        <f t="shared" si="433"/>
        <v>12226230</v>
      </c>
      <c r="Q2367" s="33">
        <f t="shared" si="434"/>
        <v>2563.2315481618916</v>
      </c>
      <c r="R2367" s="33">
        <f t="shared" si="435"/>
        <v>12226230</v>
      </c>
      <c r="S2367" s="33"/>
      <c r="T2367" s="120" t="str">
        <f t="shared" si="436"/>
        <v>COP</v>
      </c>
      <c r="U2367" s="33">
        <v>0</v>
      </c>
      <c r="V2367" s="33">
        <v>0</v>
      </c>
      <c r="W2367" s="33">
        <v>0</v>
      </c>
      <c r="X2367" s="33">
        <f t="shared" si="437"/>
        <v>12226230</v>
      </c>
      <c r="Y2367" s="33">
        <f t="shared" si="438"/>
        <v>2563.2315481618916</v>
      </c>
      <c r="Z2367" s="33">
        <f t="shared" si="439"/>
        <v>12226230</v>
      </c>
      <c r="AA2367" s="34">
        <f t="shared" si="440"/>
        <v>1.7629591669959222E-05</v>
      </c>
      <c r="AB2367" s="33" t="s">
        <v>73</v>
      </c>
      <c r="AC2367" s="122">
        <v>44945</v>
      </c>
      <c r="AD2367" s="33">
        <v>0</v>
      </c>
      <c r="AE2367" s="123">
        <f t="shared" si="430"/>
        <v>44945</v>
      </c>
    </row>
    <row r="2368" spans="2:31" s="124" customFormat="1" ht="14.5" hidden="1">
      <c r="B2368" s="119" t="s">
        <v>2431</v>
      </c>
      <c r="C2368" s="120" t="str">
        <f t="shared" si="431"/>
        <v>(Proveedores estratégicos)</v>
      </c>
      <c r="D2368" s="120">
        <v>4</v>
      </c>
      <c r="E2368" s="120">
        <v>899999059</v>
      </c>
      <c r="F2368" s="120" t="s">
        <v>4808</v>
      </c>
      <c r="G2368" s="120" t="s">
        <v>3909</v>
      </c>
      <c r="H2368" s="121">
        <v>711784</v>
      </c>
      <c r="I2368" s="121" t="s">
        <v>48</v>
      </c>
      <c r="J2368" s="14">
        <v>383587800</v>
      </c>
      <c r="K2368" s="33">
        <f t="shared" si="432"/>
        <v>80419.258467247389</v>
      </c>
      <c r="L2368" s="33">
        <v>383587800</v>
      </c>
      <c r="M2368" s="33">
        <v>0</v>
      </c>
      <c r="N2368" s="33">
        <v>0</v>
      </c>
      <c r="O2368" s="33">
        <v>0</v>
      </c>
      <c r="P2368" s="33">
        <f t="shared" si="433"/>
        <v>383587800</v>
      </c>
      <c r="Q2368" s="33">
        <f t="shared" si="434"/>
        <v>80419.258467247389</v>
      </c>
      <c r="R2368" s="33">
        <f t="shared" si="435"/>
        <v>383587800</v>
      </c>
      <c r="S2368" s="33"/>
      <c r="T2368" s="120" t="str">
        <f t="shared" si="436"/>
        <v>COP</v>
      </c>
      <c r="U2368" s="33">
        <v>0</v>
      </c>
      <c r="V2368" s="33">
        <v>0</v>
      </c>
      <c r="W2368" s="33">
        <v>0</v>
      </c>
      <c r="X2368" s="33">
        <f t="shared" si="437"/>
        <v>383587800</v>
      </c>
      <c r="Y2368" s="33">
        <f t="shared" si="438"/>
        <v>80419.258467247389</v>
      </c>
      <c r="Z2368" s="33">
        <f t="shared" si="439"/>
        <v>383587800</v>
      </c>
      <c r="AA2368" s="34">
        <f t="shared" si="440"/>
        <v>0.00055311377943797753</v>
      </c>
      <c r="AB2368" s="33" t="s">
        <v>73</v>
      </c>
      <c r="AC2368" s="122">
        <v>44945</v>
      </c>
      <c r="AD2368" s="33">
        <v>0</v>
      </c>
      <c r="AE2368" s="123">
        <f t="shared" si="430"/>
        <v>44945</v>
      </c>
    </row>
    <row r="2369" spans="2:31" s="124" customFormat="1" ht="14.5" hidden="1">
      <c r="B2369" s="119" t="s">
        <v>2431</v>
      </c>
      <c r="C2369" s="120" t="str">
        <f t="shared" si="431"/>
        <v>(Proveedores estratégicos)</v>
      </c>
      <c r="D2369" s="120">
        <v>4</v>
      </c>
      <c r="E2369" s="120">
        <v>899999059</v>
      </c>
      <c r="F2369" s="120" t="s">
        <v>4808</v>
      </c>
      <c r="G2369" s="120" t="s">
        <v>3909</v>
      </c>
      <c r="H2369" s="121">
        <v>712569</v>
      </c>
      <c r="I2369" s="121" t="s">
        <v>62</v>
      </c>
      <c r="J2369" s="14">
        <v>76032</v>
      </c>
      <c r="K2369" s="33">
        <f t="shared" si="432"/>
        <v>76032</v>
      </c>
      <c r="L2369" s="33">
        <v>357553405</v>
      </c>
      <c r="M2369" s="33">
        <v>0</v>
      </c>
      <c r="N2369" s="33">
        <v>0</v>
      </c>
      <c r="O2369" s="33">
        <v>0</v>
      </c>
      <c r="P2369" s="33">
        <f t="shared" si="433"/>
        <v>76032</v>
      </c>
      <c r="Q2369" s="33">
        <f t="shared" si="434"/>
        <v>76032</v>
      </c>
      <c r="R2369" s="33">
        <f t="shared" si="435"/>
        <v>357553405</v>
      </c>
      <c r="S2369" s="33"/>
      <c r="T2369" s="120" t="str">
        <f t="shared" si="436"/>
        <v>USD</v>
      </c>
      <c r="U2369" s="33">
        <v>0</v>
      </c>
      <c r="V2369" s="33">
        <v>0</v>
      </c>
      <c r="W2369" s="33">
        <v>0</v>
      </c>
      <c r="X2369" s="33">
        <f t="shared" si="437"/>
        <v>76032</v>
      </c>
      <c r="Y2369" s="33">
        <f t="shared" si="438"/>
        <v>76032</v>
      </c>
      <c r="Z2369" s="33">
        <f t="shared" si="439"/>
        <v>357553405</v>
      </c>
      <c r="AA2369" s="34">
        <f t="shared" si="440"/>
        <v>0.00051557352760037687</v>
      </c>
      <c r="AB2369" s="33" t="s">
        <v>73</v>
      </c>
      <c r="AC2369" s="122">
        <v>44945</v>
      </c>
      <c r="AD2369" s="33">
        <v>0</v>
      </c>
      <c r="AE2369" s="123">
        <f t="shared" si="430"/>
        <v>44945</v>
      </c>
    </row>
    <row r="2370" spans="2:31" s="124" customFormat="1" ht="14.5" hidden="1">
      <c r="B2370" s="119" t="s">
        <v>2431</v>
      </c>
      <c r="C2370" s="120" t="str">
        <f t="shared" si="431"/>
        <v>(Proveedores estratégicos)</v>
      </c>
      <c r="D2370" s="120">
        <v>4</v>
      </c>
      <c r="E2370" s="120">
        <v>899999059</v>
      </c>
      <c r="F2370" s="120" t="s">
        <v>4808</v>
      </c>
      <c r="G2370" s="120" t="s">
        <v>3909</v>
      </c>
      <c r="H2370" s="121">
        <v>712139</v>
      </c>
      <c r="I2370" s="121" t="s">
        <v>48</v>
      </c>
      <c r="J2370" s="14">
        <v>584201000</v>
      </c>
      <c r="K2370" s="33">
        <f t="shared" si="432"/>
        <v>122477.85569776826</v>
      </c>
      <c r="L2370" s="33">
        <v>584201000</v>
      </c>
      <c r="M2370" s="33">
        <v>0</v>
      </c>
      <c r="N2370" s="33">
        <v>0</v>
      </c>
      <c r="O2370" s="33">
        <v>0</v>
      </c>
      <c r="P2370" s="33">
        <f t="shared" si="433"/>
        <v>584201000</v>
      </c>
      <c r="Q2370" s="33">
        <f t="shared" si="434"/>
        <v>122477.85569776826</v>
      </c>
      <c r="R2370" s="33">
        <f t="shared" si="435"/>
        <v>584201000</v>
      </c>
      <c r="S2370" s="33"/>
      <c r="T2370" s="120" t="str">
        <f t="shared" si="436"/>
        <v>COP</v>
      </c>
      <c r="U2370" s="33">
        <v>0</v>
      </c>
      <c r="V2370" s="33">
        <v>0</v>
      </c>
      <c r="W2370" s="33">
        <v>0</v>
      </c>
      <c r="X2370" s="33">
        <f t="shared" si="437"/>
        <v>584201000</v>
      </c>
      <c r="Y2370" s="33">
        <f t="shared" si="438"/>
        <v>122477.85569776826</v>
      </c>
      <c r="Z2370" s="33">
        <f t="shared" si="439"/>
        <v>584201000</v>
      </c>
      <c r="AA2370" s="34">
        <f t="shared" si="440"/>
        <v>0.00084238764387565483</v>
      </c>
      <c r="AB2370" s="33" t="s">
        <v>73</v>
      </c>
      <c r="AC2370" s="122">
        <v>44945</v>
      </c>
      <c r="AD2370" s="33">
        <v>0</v>
      </c>
      <c r="AE2370" s="123">
        <f t="shared" si="430"/>
        <v>44945</v>
      </c>
    </row>
    <row r="2371" spans="2:31" s="124" customFormat="1" ht="14.5" hidden="1">
      <c r="B2371" s="119" t="s">
        <v>2431</v>
      </c>
      <c r="C2371" s="120" t="str">
        <f t="shared" si="431"/>
        <v>(Proveedores estratégicos)</v>
      </c>
      <c r="D2371" s="120">
        <v>4</v>
      </c>
      <c r="E2371" s="120">
        <v>899999059</v>
      </c>
      <c r="F2371" s="120" t="s">
        <v>4808</v>
      </c>
      <c r="G2371" s="120" t="s">
        <v>3909</v>
      </c>
      <c r="H2371" s="121">
        <v>712876</v>
      </c>
      <c r="I2371" s="121" t="s">
        <v>48</v>
      </c>
      <c r="J2371" s="14">
        <v>6756120</v>
      </c>
      <c r="K2371" s="33">
        <f t="shared" si="432"/>
        <v>1416.4219000597502</v>
      </c>
      <c r="L2371" s="33">
        <v>6756120</v>
      </c>
      <c r="M2371" s="33">
        <v>0</v>
      </c>
      <c r="N2371" s="33">
        <v>0</v>
      </c>
      <c r="O2371" s="33">
        <v>0</v>
      </c>
      <c r="P2371" s="33">
        <f t="shared" si="433"/>
        <v>6756120</v>
      </c>
      <c r="Q2371" s="33">
        <f t="shared" si="434"/>
        <v>1416.4219000597502</v>
      </c>
      <c r="R2371" s="33">
        <f t="shared" si="435"/>
        <v>6756120</v>
      </c>
      <c r="S2371" s="33"/>
      <c r="T2371" s="120" t="str">
        <f t="shared" si="436"/>
        <v>COP</v>
      </c>
      <c r="U2371" s="33">
        <v>0</v>
      </c>
      <c r="V2371" s="33">
        <v>0</v>
      </c>
      <c r="W2371" s="33">
        <v>0</v>
      </c>
      <c r="X2371" s="33">
        <f t="shared" si="437"/>
        <v>6756120</v>
      </c>
      <c r="Y2371" s="33">
        <f t="shared" si="438"/>
        <v>1416.4219000597502</v>
      </c>
      <c r="Z2371" s="33">
        <f t="shared" si="439"/>
        <v>6756120</v>
      </c>
      <c r="AA2371" s="34">
        <f t="shared" si="440"/>
        <v>9.7419758071985319E-06</v>
      </c>
      <c r="AB2371" s="33" t="s">
        <v>73</v>
      </c>
      <c r="AC2371" s="122">
        <v>44945</v>
      </c>
      <c r="AD2371" s="33">
        <v>0</v>
      </c>
      <c r="AE2371" s="123">
        <f t="shared" si="430"/>
        <v>44945</v>
      </c>
    </row>
    <row r="2372" spans="2:31" s="124" customFormat="1" ht="14.5" hidden="1">
      <c r="B2372" s="119" t="s">
        <v>2431</v>
      </c>
      <c r="C2372" s="120" t="str">
        <f t="shared" si="431"/>
        <v>(Proveedores estratégicos)</v>
      </c>
      <c r="D2372" s="120">
        <v>4</v>
      </c>
      <c r="E2372" s="120">
        <v>899999059</v>
      </c>
      <c r="F2372" s="120" t="s">
        <v>4808</v>
      </c>
      <c r="G2372" s="120" t="s">
        <v>3909</v>
      </c>
      <c r="H2372" s="121">
        <v>712910</v>
      </c>
      <c r="I2372" s="121" t="s">
        <v>48</v>
      </c>
      <c r="J2372" s="14">
        <v>5576400</v>
      </c>
      <c r="K2372" s="33">
        <f t="shared" si="432"/>
        <v>1169.0933677159658</v>
      </c>
      <c r="L2372" s="33">
        <v>5576400</v>
      </c>
      <c r="M2372" s="33">
        <v>0</v>
      </c>
      <c r="N2372" s="33">
        <v>0</v>
      </c>
      <c r="O2372" s="33">
        <v>0</v>
      </c>
      <c r="P2372" s="33">
        <f t="shared" si="433"/>
        <v>5576400</v>
      </c>
      <c r="Q2372" s="33">
        <f t="shared" si="434"/>
        <v>1169.0933677159658</v>
      </c>
      <c r="R2372" s="33">
        <f t="shared" si="435"/>
        <v>5576400</v>
      </c>
      <c r="S2372" s="33"/>
      <c r="T2372" s="120" t="str">
        <f t="shared" si="436"/>
        <v>COP</v>
      </c>
      <c r="U2372" s="33">
        <v>0</v>
      </c>
      <c r="V2372" s="33">
        <v>0</v>
      </c>
      <c r="W2372" s="33">
        <v>0</v>
      </c>
      <c r="X2372" s="33">
        <f t="shared" si="437"/>
        <v>5576400</v>
      </c>
      <c r="Y2372" s="33">
        <f t="shared" si="438"/>
        <v>1169.0933677159658</v>
      </c>
      <c r="Z2372" s="33">
        <f t="shared" si="439"/>
        <v>5576400</v>
      </c>
      <c r="AA2372" s="34">
        <f t="shared" si="440"/>
        <v>8.0408805484896491E-06</v>
      </c>
      <c r="AB2372" s="33" t="s">
        <v>73</v>
      </c>
      <c r="AC2372" s="122">
        <v>44945</v>
      </c>
      <c r="AD2372" s="33">
        <v>0</v>
      </c>
      <c r="AE2372" s="123">
        <f t="shared" si="430"/>
        <v>44945</v>
      </c>
    </row>
    <row r="2373" spans="2:31" s="124" customFormat="1" ht="14.5" hidden="1">
      <c r="B2373" s="119" t="s">
        <v>2431</v>
      </c>
      <c r="C2373" s="120" t="str">
        <f t="shared" si="431"/>
        <v>(Proveedores estratégicos)</v>
      </c>
      <c r="D2373" s="120">
        <v>4</v>
      </c>
      <c r="E2373" s="120">
        <v>899999059</v>
      </c>
      <c r="F2373" s="120" t="s">
        <v>4808</v>
      </c>
      <c r="G2373" s="120" t="s">
        <v>3909</v>
      </c>
      <c r="H2373" s="121">
        <v>57693</v>
      </c>
      <c r="I2373" s="121" t="s">
        <v>48</v>
      </c>
      <c r="J2373" s="14">
        <v>-2136000</v>
      </c>
      <c r="K2373" s="33">
        <f t="shared" si="432"/>
        <v>-447.81282430265099</v>
      </c>
      <c r="L2373" s="33">
        <v>-2136000</v>
      </c>
      <c r="M2373" s="33">
        <v>0</v>
      </c>
      <c r="N2373" s="33">
        <v>0</v>
      </c>
      <c r="O2373" s="33">
        <v>0</v>
      </c>
      <c r="P2373" s="33">
        <f t="shared" si="433"/>
        <v>-2136000</v>
      </c>
      <c r="Q2373" s="33">
        <f t="shared" si="434"/>
        <v>-447.81282430265099</v>
      </c>
      <c r="R2373" s="33">
        <f t="shared" si="435"/>
        <v>-2136000</v>
      </c>
      <c r="S2373" s="33"/>
      <c r="T2373" s="120" t="str">
        <f t="shared" si="436"/>
        <v>COP</v>
      </c>
      <c r="U2373" s="33">
        <v>0</v>
      </c>
      <c r="V2373" s="33">
        <v>0</v>
      </c>
      <c r="W2373" s="33">
        <v>0</v>
      </c>
      <c r="X2373" s="33">
        <f t="shared" si="437"/>
        <v>-2136000</v>
      </c>
      <c r="Y2373" s="33">
        <f t="shared" si="438"/>
        <v>-447.81282430265099</v>
      </c>
      <c r="Z2373" s="33">
        <f t="shared" si="439"/>
        <v>-2136000</v>
      </c>
      <c r="AA2373" s="34">
        <f t="shared" si="440"/>
        <v>-3.0800015873276473E-06</v>
      </c>
      <c r="AB2373" s="33" t="s">
        <v>73</v>
      </c>
      <c r="AC2373" s="122">
        <v>44950</v>
      </c>
      <c r="AD2373" s="33">
        <v>0</v>
      </c>
      <c r="AE2373" s="123">
        <f t="shared" si="430"/>
        <v>44950</v>
      </c>
    </row>
    <row r="2374" spans="2:31" s="124" customFormat="1" ht="14.5" hidden="1">
      <c r="B2374" s="119" t="s">
        <v>2431</v>
      </c>
      <c r="C2374" s="120" t="str">
        <f t="shared" si="431"/>
        <v>(Proveedores estratégicos)</v>
      </c>
      <c r="D2374" s="120">
        <v>4</v>
      </c>
      <c r="E2374" s="120">
        <v>899999059</v>
      </c>
      <c r="F2374" s="120" t="s">
        <v>4808</v>
      </c>
      <c r="G2374" s="120" t="s">
        <v>3909</v>
      </c>
      <c r="H2374" s="121">
        <v>57546</v>
      </c>
      <c r="I2374" s="121" t="s">
        <v>48</v>
      </c>
      <c r="J2374" s="14">
        <v>-326600</v>
      </c>
      <c r="K2374" s="33">
        <f t="shared" si="432"/>
        <v>-68.471754876987745</v>
      </c>
      <c r="L2374" s="33">
        <v>-326600</v>
      </c>
      <c r="M2374" s="33">
        <v>0</v>
      </c>
      <c r="N2374" s="33">
        <v>0</v>
      </c>
      <c r="O2374" s="33">
        <v>0</v>
      </c>
      <c r="P2374" s="33">
        <f t="shared" si="433"/>
        <v>-326600</v>
      </c>
      <c r="Q2374" s="33">
        <f t="shared" si="434"/>
        <v>-68.471754876987745</v>
      </c>
      <c r="R2374" s="33">
        <f t="shared" si="435"/>
        <v>-326600</v>
      </c>
      <c r="S2374" s="33"/>
      <c r="T2374" s="120" t="str">
        <f t="shared" si="436"/>
        <v>COP</v>
      </c>
      <c r="U2374" s="33">
        <v>0</v>
      </c>
      <c r="V2374" s="33">
        <v>0</v>
      </c>
      <c r="W2374" s="33">
        <v>0</v>
      </c>
      <c r="X2374" s="33">
        <f t="shared" si="437"/>
        <v>-326600</v>
      </c>
      <c r="Y2374" s="33">
        <f t="shared" si="438"/>
        <v>-68.471754876987745</v>
      </c>
      <c r="Z2374" s="33">
        <f t="shared" si="439"/>
        <v>-326600</v>
      </c>
      <c r="AA2374" s="34">
        <f t="shared" si="440"/>
        <v>-4.7094031761292584E-07</v>
      </c>
      <c r="AB2374" s="33" t="s">
        <v>73</v>
      </c>
      <c r="AC2374" s="122">
        <v>44951</v>
      </c>
      <c r="AD2374" s="33">
        <v>0</v>
      </c>
      <c r="AE2374" s="123">
        <f t="shared" si="430"/>
        <v>44951</v>
      </c>
    </row>
    <row r="2375" spans="2:31" s="124" customFormat="1" ht="14.5" hidden="1">
      <c r="B2375" s="119" t="s">
        <v>2431</v>
      </c>
      <c r="C2375" s="120" t="str">
        <f t="shared" si="431"/>
        <v>(Proveedores estratégicos)</v>
      </c>
      <c r="D2375" s="120">
        <v>4</v>
      </c>
      <c r="E2375" s="120">
        <v>899999059</v>
      </c>
      <c r="F2375" s="120" t="s">
        <v>4808</v>
      </c>
      <c r="G2375" s="120" t="s">
        <v>3909</v>
      </c>
      <c r="H2375" s="121">
        <v>57743</v>
      </c>
      <c r="I2375" s="121" t="s">
        <v>48</v>
      </c>
      <c r="J2375" s="14">
        <v>-705600</v>
      </c>
      <c r="K2375" s="33">
        <f t="shared" si="432"/>
        <v>-147.92918016289821</v>
      </c>
      <c r="L2375" s="33">
        <v>-705600</v>
      </c>
      <c r="M2375" s="33">
        <v>0</v>
      </c>
      <c r="N2375" s="33">
        <v>0</v>
      </c>
      <c r="O2375" s="33">
        <v>0</v>
      </c>
      <c r="P2375" s="33">
        <f t="shared" si="433"/>
        <v>-705600</v>
      </c>
      <c r="Q2375" s="33">
        <f t="shared" si="434"/>
        <v>-147.92918016289821</v>
      </c>
      <c r="R2375" s="33">
        <f t="shared" si="435"/>
        <v>-705600</v>
      </c>
      <c r="S2375" s="33"/>
      <c r="T2375" s="120" t="str">
        <f t="shared" si="436"/>
        <v>COP</v>
      </c>
      <c r="U2375" s="33">
        <v>0</v>
      </c>
      <c r="V2375" s="33">
        <v>0</v>
      </c>
      <c r="W2375" s="33">
        <v>0</v>
      </c>
      <c r="X2375" s="33">
        <f t="shared" si="437"/>
        <v>-705600</v>
      </c>
      <c r="Y2375" s="33">
        <f t="shared" si="438"/>
        <v>-147.92918016289821</v>
      </c>
      <c r="Z2375" s="33">
        <f t="shared" si="439"/>
        <v>-705600</v>
      </c>
      <c r="AA2375" s="34">
        <f t="shared" si="440"/>
        <v>-1.0174387266003688E-06</v>
      </c>
      <c r="AB2375" s="33" t="s">
        <v>73</v>
      </c>
      <c r="AC2375" s="122">
        <v>44953</v>
      </c>
      <c r="AD2375" s="33">
        <v>0</v>
      </c>
      <c r="AE2375" s="123">
        <f t="shared" si="430"/>
        <v>44953</v>
      </c>
    </row>
    <row r="2376" spans="2:31" s="124" customFormat="1" ht="14.5" hidden="1">
      <c r="B2376" s="119" t="s">
        <v>2431</v>
      </c>
      <c r="C2376" s="120" t="str">
        <f t="shared" si="431"/>
        <v>(Proveedores estratégicos)</v>
      </c>
      <c r="D2376" s="120">
        <v>4</v>
      </c>
      <c r="E2376" s="120">
        <v>899999059</v>
      </c>
      <c r="F2376" s="120" t="s">
        <v>4808</v>
      </c>
      <c r="G2376" s="120" t="s">
        <v>3909</v>
      </c>
      <c r="H2376" s="121">
        <v>57750</v>
      </c>
      <c r="I2376" s="121" t="s">
        <v>48</v>
      </c>
      <c r="J2376" s="14">
        <v>-705600</v>
      </c>
      <c r="K2376" s="33">
        <f t="shared" si="432"/>
        <v>-147.92918016289821</v>
      </c>
      <c r="L2376" s="33">
        <v>-705600</v>
      </c>
      <c r="M2376" s="33">
        <v>0</v>
      </c>
      <c r="N2376" s="33">
        <v>0</v>
      </c>
      <c r="O2376" s="33">
        <v>0</v>
      </c>
      <c r="P2376" s="33">
        <f t="shared" si="433"/>
        <v>-705600</v>
      </c>
      <c r="Q2376" s="33">
        <f t="shared" si="434"/>
        <v>-147.92918016289821</v>
      </c>
      <c r="R2376" s="33">
        <f t="shared" si="435"/>
        <v>-705600</v>
      </c>
      <c r="S2376" s="33"/>
      <c r="T2376" s="120" t="str">
        <f t="shared" si="436"/>
        <v>COP</v>
      </c>
      <c r="U2376" s="33">
        <v>0</v>
      </c>
      <c r="V2376" s="33">
        <v>0</v>
      </c>
      <c r="W2376" s="33">
        <v>0</v>
      </c>
      <c r="X2376" s="33">
        <f t="shared" si="437"/>
        <v>-705600</v>
      </c>
      <c r="Y2376" s="33">
        <f t="shared" si="438"/>
        <v>-147.92918016289821</v>
      </c>
      <c r="Z2376" s="33">
        <f t="shared" si="439"/>
        <v>-705600</v>
      </c>
      <c r="AA2376" s="34">
        <f t="shared" si="440"/>
        <v>-1.0174387266003688E-06</v>
      </c>
      <c r="AB2376" s="33" t="s">
        <v>73</v>
      </c>
      <c r="AC2376" s="122">
        <v>44953</v>
      </c>
      <c r="AD2376" s="33">
        <v>0</v>
      </c>
      <c r="AE2376" s="123">
        <f t="shared" si="430"/>
        <v>44953</v>
      </c>
    </row>
    <row r="2377" spans="2:31" s="124" customFormat="1" ht="14.5" hidden="1">
      <c r="B2377" s="119" t="s">
        <v>2431</v>
      </c>
      <c r="C2377" s="120" t="str">
        <f t="shared" si="431"/>
        <v>(Proveedores estratégicos)</v>
      </c>
      <c r="D2377" s="120">
        <v>4</v>
      </c>
      <c r="E2377" s="120">
        <v>899999059</v>
      </c>
      <c r="F2377" s="120" t="s">
        <v>4808</v>
      </c>
      <c r="G2377" s="120" t="s">
        <v>3909</v>
      </c>
      <c r="H2377" s="121">
        <v>714543</v>
      </c>
      <c r="I2377" s="121" t="s">
        <v>48</v>
      </c>
      <c r="J2377" s="14">
        <v>51046404</v>
      </c>
      <c r="K2377" s="33">
        <f t="shared" si="432"/>
        <v>10701.888738639578</v>
      </c>
      <c r="L2377" s="33">
        <v>51046404</v>
      </c>
      <c r="M2377" s="33">
        <v>0</v>
      </c>
      <c r="N2377" s="33">
        <v>0</v>
      </c>
      <c r="O2377" s="33">
        <v>0</v>
      </c>
      <c r="P2377" s="33">
        <f t="shared" si="433"/>
        <v>51046404</v>
      </c>
      <c r="Q2377" s="33">
        <f t="shared" si="434"/>
        <v>10701.888738639578</v>
      </c>
      <c r="R2377" s="33">
        <f t="shared" si="435"/>
        <v>51046404</v>
      </c>
      <c r="S2377" s="33"/>
      <c r="T2377" s="120" t="str">
        <f t="shared" si="436"/>
        <v>COP</v>
      </c>
      <c r="U2377" s="33">
        <v>0</v>
      </c>
      <c r="V2377" s="33">
        <v>0</v>
      </c>
      <c r="W2377" s="33">
        <v>0</v>
      </c>
      <c r="X2377" s="33">
        <f t="shared" si="437"/>
        <v>51046404</v>
      </c>
      <c r="Y2377" s="33">
        <f t="shared" si="438"/>
        <v>10701.888738639578</v>
      </c>
      <c r="Z2377" s="33">
        <f t="shared" si="439"/>
        <v>51046404</v>
      </c>
      <c r="AA2377" s="34">
        <f t="shared" si="440"/>
        <v>7.3606275911689302E-05</v>
      </c>
      <c r="AB2377" s="33" t="s">
        <v>73</v>
      </c>
      <c r="AC2377" s="122">
        <v>44958</v>
      </c>
      <c r="AD2377" s="33">
        <v>0</v>
      </c>
      <c r="AE2377" s="123">
        <f t="shared" si="430"/>
        <v>44958</v>
      </c>
    </row>
    <row r="2378" spans="2:31" s="124" customFormat="1" ht="14.5" hidden="1">
      <c r="B2378" s="119" t="s">
        <v>2431</v>
      </c>
      <c r="C2378" s="120" t="str">
        <f t="shared" si="431"/>
        <v>(Proveedores estratégicos)</v>
      </c>
      <c r="D2378" s="120">
        <v>4</v>
      </c>
      <c r="E2378" s="120">
        <v>899999059</v>
      </c>
      <c r="F2378" s="120" t="s">
        <v>4808</v>
      </c>
      <c r="G2378" s="120" t="s">
        <v>3909</v>
      </c>
      <c r="H2378" s="121">
        <v>714389</v>
      </c>
      <c r="I2378" s="121" t="s">
        <v>48</v>
      </c>
      <c r="J2378" s="14">
        <v>13127406</v>
      </c>
      <c r="K2378" s="33">
        <f t="shared" si="432"/>
        <v>2752.1632755747032</v>
      </c>
      <c r="L2378" s="33">
        <v>13127406</v>
      </c>
      <c r="M2378" s="33">
        <v>0</v>
      </c>
      <c r="N2378" s="33">
        <v>0</v>
      </c>
      <c r="O2378" s="33">
        <v>0</v>
      </c>
      <c r="P2378" s="33">
        <f t="shared" si="433"/>
        <v>13127406</v>
      </c>
      <c r="Q2378" s="33">
        <f t="shared" si="434"/>
        <v>2752.1632755747032</v>
      </c>
      <c r="R2378" s="33">
        <f t="shared" si="435"/>
        <v>13127406</v>
      </c>
      <c r="S2378" s="33"/>
      <c r="T2378" s="120" t="str">
        <f t="shared" si="436"/>
        <v>COP</v>
      </c>
      <c r="U2378" s="33">
        <v>0</v>
      </c>
      <c r="V2378" s="33">
        <v>0</v>
      </c>
      <c r="W2378" s="33">
        <v>0</v>
      </c>
      <c r="X2378" s="33">
        <f t="shared" si="437"/>
        <v>13127406</v>
      </c>
      <c r="Y2378" s="33">
        <f t="shared" si="438"/>
        <v>2752.1632755747032</v>
      </c>
      <c r="Z2378" s="33">
        <f t="shared" si="439"/>
        <v>13127406</v>
      </c>
      <c r="AA2378" s="34">
        <f t="shared" si="440"/>
        <v>1.8929040878976817E-05</v>
      </c>
      <c r="AB2378" s="33" t="s">
        <v>73</v>
      </c>
      <c r="AC2378" s="122">
        <v>44963</v>
      </c>
      <c r="AD2378" s="33">
        <v>0</v>
      </c>
      <c r="AE2378" s="123">
        <f t="shared" si="430"/>
        <v>44963</v>
      </c>
    </row>
    <row r="2379" spans="2:31" s="124" customFormat="1" ht="14.5" hidden="1">
      <c r="B2379" s="119" t="s">
        <v>2431</v>
      </c>
      <c r="C2379" s="120" t="str">
        <f t="shared" si="431"/>
        <v>(Proveedores estratégicos)</v>
      </c>
      <c r="D2379" s="120">
        <v>4</v>
      </c>
      <c r="E2379" s="120">
        <v>899999059</v>
      </c>
      <c r="F2379" s="120" t="s">
        <v>4808</v>
      </c>
      <c r="G2379" s="120" t="s">
        <v>3909</v>
      </c>
      <c r="H2379" s="121">
        <v>715477</v>
      </c>
      <c r="I2379" s="121" t="s">
        <v>48</v>
      </c>
      <c r="J2379" s="14">
        <v>259709600</v>
      </c>
      <c r="K2379" s="33">
        <f t="shared" si="432"/>
        <v>54448.169229640342</v>
      </c>
      <c r="L2379" s="33">
        <v>259709600</v>
      </c>
      <c r="M2379" s="33">
        <v>0</v>
      </c>
      <c r="N2379" s="33">
        <v>0</v>
      </c>
      <c r="O2379" s="33">
        <v>0</v>
      </c>
      <c r="P2379" s="33">
        <f t="shared" si="433"/>
        <v>259709600</v>
      </c>
      <c r="Q2379" s="33">
        <f t="shared" si="434"/>
        <v>54448.169229640342</v>
      </c>
      <c r="R2379" s="33">
        <f t="shared" si="435"/>
        <v>259709600</v>
      </c>
      <c r="S2379" s="33"/>
      <c r="T2379" s="120" t="str">
        <f t="shared" si="436"/>
        <v>COP</v>
      </c>
      <c r="U2379" s="33">
        <v>0</v>
      </c>
      <c r="V2379" s="33">
        <v>0</v>
      </c>
      <c r="W2379" s="33">
        <v>0</v>
      </c>
      <c r="X2379" s="33">
        <f t="shared" si="437"/>
        <v>259709600</v>
      </c>
      <c r="Y2379" s="33">
        <f t="shared" si="438"/>
        <v>54448.169229640342</v>
      </c>
      <c r="Z2379" s="33">
        <f t="shared" si="439"/>
        <v>259709600</v>
      </c>
      <c r="AA2379" s="34">
        <f t="shared" si="440"/>
        <v>0.00037448781846639905</v>
      </c>
      <c r="AB2379" s="33" t="s">
        <v>73</v>
      </c>
      <c r="AC2379" s="122">
        <v>44964</v>
      </c>
      <c r="AD2379" s="33">
        <v>0</v>
      </c>
      <c r="AE2379" s="123">
        <f t="shared" si="430"/>
        <v>44964</v>
      </c>
    </row>
    <row r="2380" spans="2:31" s="124" customFormat="1" ht="14.5" hidden="1">
      <c r="B2380" s="119" t="s">
        <v>2431</v>
      </c>
      <c r="C2380" s="120" t="str">
        <f t="shared" si="431"/>
        <v>(Proveedores estratégicos)</v>
      </c>
      <c r="D2380" s="120">
        <v>4</v>
      </c>
      <c r="E2380" s="120">
        <v>899999059</v>
      </c>
      <c r="F2380" s="120" t="s">
        <v>4808</v>
      </c>
      <c r="G2380" s="120" t="s">
        <v>3909</v>
      </c>
      <c r="H2380" s="121">
        <v>716245</v>
      </c>
      <c r="I2380" s="121" t="s">
        <v>48</v>
      </c>
      <c r="J2380" s="14">
        <v>1369390</v>
      </c>
      <c r="K2380" s="33">
        <f t="shared" si="432"/>
        <v>287.09288552050901</v>
      </c>
      <c r="L2380" s="33">
        <v>1369390</v>
      </c>
      <c r="M2380" s="33">
        <v>0</v>
      </c>
      <c r="N2380" s="33">
        <v>0</v>
      </c>
      <c r="O2380" s="33">
        <v>0</v>
      </c>
      <c r="P2380" s="33">
        <f t="shared" si="433"/>
        <v>1369390</v>
      </c>
      <c r="Q2380" s="33">
        <f t="shared" si="434"/>
        <v>287.09288552050901</v>
      </c>
      <c r="R2380" s="33">
        <f t="shared" si="435"/>
        <v>1369390</v>
      </c>
      <c r="S2380" s="33"/>
      <c r="T2380" s="120" t="str">
        <f t="shared" si="436"/>
        <v>COP</v>
      </c>
      <c r="U2380" s="33">
        <v>0</v>
      </c>
      <c r="V2380" s="33">
        <v>0</v>
      </c>
      <c r="W2380" s="33">
        <v>0</v>
      </c>
      <c r="X2380" s="33">
        <f t="shared" si="437"/>
        <v>1369390</v>
      </c>
      <c r="Y2380" s="33">
        <f t="shared" si="438"/>
        <v>287.09288552050901</v>
      </c>
      <c r="Z2380" s="33">
        <f t="shared" si="439"/>
        <v>1369390</v>
      </c>
      <c r="AA2380" s="34">
        <f t="shared" si="440"/>
        <v>1.9745895944150782E-06</v>
      </c>
      <c r="AB2380" s="33" t="s">
        <v>73</v>
      </c>
      <c r="AC2380" s="122">
        <v>44964</v>
      </c>
      <c r="AD2380" s="33">
        <v>0</v>
      </c>
      <c r="AE2380" s="123">
        <f t="shared" si="430"/>
        <v>44964</v>
      </c>
    </row>
    <row r="2381" spans="2:31" s="124" customFormat="1" ht="14.5" hidden="1">
      <c r="B2381" s="119" t="s">
        <v>2431</v>
      </c>
      <c r="C2381" s="120" t="str">
        <f t="shared" si="431"/>
        <v>(Proveedores estratégicos)</v>
      </c>
      <c r="D2381" s="120">
        <v>4</v>
      </c>
      <c r="E2381" s="120">
        <v>899999059</v>
      </c>
      <c r="F2381" s="120" t="s">
        <v>4808</v>
      </c>
      <c r="G2381" s="120" t="s">
        <v>3909</v>
      </c>
      <c r="H2381" s="121">
        <v>716281</v>
      </c>
      <c r="I2381" s="121" t="s">
        <v>48</v>
      </c>
      <c r="J2381" s="14">
        <v>150565000</v>
      </c>
      <c r="K2381" s="33">
        <f t="shared" si="432"/>
        <v>31565.982158768093</v>
      </c>
      <c r="L2381" s="33">
        <v>150565000</v>
      </c>
      <c r="M2381" s="33">
        <v>0</v>
      </c>
      <c r="N2381" s="33">
        <v>0</v>
      </c>
      <c r="O2381" s="33">
        <v>0</v>
      </c>
      <c r="P2381" s="33">
        <f t="shared" si="433"/>
        <v>150565000</v>
      </c>
      <c r="Q2381" s="33">
        <f t="shared" si="434"/>
        <v>31565.982158768093</v>
      </c>
      <c r="R2381" s="33">
        <f t="shared" si="435"/>
        <v>150565000</v>
      </c>
      <c r="S2381" s="33"/>
      <c r="T2381" s="120" t="str">
        <f t="shared" si="436"/>
        <v>COP</v>
      </c>
      <c r="U2381" s="33">
        <v>0</v>
      </c>
      <c r="V2381" s="33">
        <v>0</v>
      </c>
      <c r="W2381" s="33">
        <v>0</v>
      </c>
      <c r="X2381" s="33">
        <f t="shared" si="437"/>
        <v>150565000</v>
      </c>
      <c r="Y2381" s="33">
        <f t="shared" si="438"/>
        <v>31565.982158768093</v>
      </c>
      <c r="Z2381" s="33">
        <f t="shared" si="439"/>
        <v>150565000</v>
      </c>
      <c r="AA2381" s="34">
        <f t="shared" si="440"/>
        <v>0.00021710694709549963</v>
      </c>
      <c r="AB2381" s="33" t="s">
        <v>73</v>
      </c>
      <c r="AC2381" s="122">
        <v>44964</v>
      </c>
      <c r="AD2381" s="33">
        <v>0</v>
      </c>
      <c r="AE2381" s="123">
        <f t="shared" si="430"/>
        <v>44964</v>
      </c>
    </row>
    <row r="2382" spans="2:31" s="124" customFormat="1" ht="14.5" hidden="1">
      <c r="B2382" s="119" t="s">
        <v>2431</v>
      </c>
      <c r="C2382" s="120" t="str">
        <f t="shared" si="431"/>
        <v>(Proveedores estratégicos)</v>
      </c>
      <c r="D2382" s="120">
        <v>4</v>
      </c>
      <c r="E2382" s="120">
        <v>899999059</v>
      </c>
      <c r="F2382" s="120" t="s">
        <v>4808</v>
      </c>
      <c r="G2382" s="120" t="s">
        <v>3909</v>
      </c>
      <c r="H2382" s="121">
        <v>715804</v>
      </c>
      <c r="I2382" s="121" t="s">
        <v>48</v>
      </c>
      <c r="J2382" s="14">
        <v>392444000</v>
      </c>
      <c r="K2382" s="33">
        <f t="shared" si="432"/>
        <v>82275.962556474522</v>
      </c>
      <c r="L2382" s="33">
        <v>392444000</v>
      </c>
      <c r="M2382" s="33">
        <v>0</v>
      </c>
      <c r="N2382" s="33">
        <v>0</v>
      </c>
      <c r="O2382" s="33">
        <v>0</v>
      </c>
      <c r="P2382" s="33">
        <f t="shared" si="433"/>
        <v>392444000</v>
      </c>
      <c r="Q2382" s="33">
        <f t="shared" si="434"/>
        <v>82275.962556474522</v>
      </c>
      <c r="R2382" s="33">
        <f t="shared" si="435"/>
        <v>392444000</v>
      </c>
      <c r="S2382" s="33"/>
      <c r="T2382" s="120" t="str">
        <f t="shared" si="436"/>
        <v>COP</v>
      </c>
      <c r="U2382" s="33">
        <v>0</v>
      </c>
      <c r="V2382" s="33">
        <v>0</v>
      </c>
      <c r="W2382" s="33">
        <v>0</v>
      </c>
      <c r="X2382" s="33">
        <f t="shared" si="437"/>
        <v>392444000</v>
      </c>
      <c r="Y2382" s="33">
        <f t="shared" si="438"/>
        <v>82275.962556474522</v>
      </c>
      <c r="Z2382" s="33">
        <f t="shared" si="439"/>
        <v>392444000</v>
      </c>
      <c r="AA2382" s="34">
        <f t="shared" si="440"/>
        <v>0.00056588396204925622</v>
      </c>
      <c r="AB2382" s="33" t="s">
        <v>73</v>
      </c>
      <c r="AC2382" s="122">
        <v>44964</v>
      </c>
      <c r="AD2382" s="33">
        <v>0</v>
      </c>
      <c r="AE2382" s="123">
        <f t="shared" si="430"/>
        <v>44964</v>
      </c>
    </row>
    <row r="2383" spans="2:31" s="124" customFormat="1" ht="14.5" hidden="1">
      <c r="B2383" s="119" t="s">
        <v>2431</v>
      </c>
      <c r="C2383" s="120" t="str">
        <f t="shared" si="431"/>
        <v>(Proveedores estratégicos)</v>
      </c>
      <c r="D2383" s="120">
        <v>4</v>
      </c>
      <c r="E2383" s="120">
        <v>899999059</v>
      </c>
      <c r="F2383" s="120" t="s">
        <v>4808</v>
      </c>
      <c r="G2383" s="120" t="s">
        <v>3909</v>
      </c>
      <c r="H2383" s="121">
        <v>716488</v>
      </c>
      <c r="I2383" s="121" t="s">
        <v>48</v>
      </c>
      <c r="J2383" s="14">
        <v>4182000</v>
      </c>
      <c r="K2383" s="33">
        <f t="shared" si="432"/>
        <v>876.75713072738131</v>
      </c>
      <c r="L2383" s="33">
        <v>4182000</v>
      </c>
      <c r="M2383" s="33">
        <v>0</v>
      </c>
      <c r="N2383" s="33">
        <v>0</v>
      </c>
      <c r="O2383" s="33">
        <v>0</v>
      </c>
      <c r="P2383" s="33">
        <f t="shared" si="433"/>
        <v>4182000</v>
      </c>
      <c r="Q2383" s="33">
        <f t="shared" si="434"/>
        <v>876.75713072738131</v>
      </c>
      <c r="R2383" s="33">
        <f t="shared" si="435"/>
        <v>4182000</v>
      </c>
      <c r="S2383" s="33"/>
      <c r="T2383" s="120" t="str">
        <f t="shared" si="436"/>
        <v>COP</v>
      </c>
      <c r="U2383" s="33">
        <v>0</v>
      </c>
      <c r="V2383" s="33">
        <v>0</v>
      </c>
      <c r="W2383" s="33">
        <v>0</v>
      </c>
      <c r="X2383" s="33">
        <f t="shared" si="437"/>
        <v>4182000</v>
      </c>
      <c r="Y2383" s="33">
        <f t="shared" si="438"/>
        <v>876.75713072738131</v>
      </c>
      <c r="Z2383" s="33">
        <f t="shared" si="439"/>
        <v>4182000</v>
      </c>
      <c r="AA2383" s="34">
        <f t="shared" si="440"/>
        <v>6.0302278268746354E-06</v>
      </c>
      <c r="AB2383" s="33" t="s">
        <v>73</v>
      </c>
      <c r="AC2383" s="122">
        <v>44964</v>
      </c>
      <c r="AD2383" s="33">
        <v>0</v>
      </c>
      <c r="AE2383" s="123">
        <f t="shared" si="430"/>
        <v>44964</v>
      </c>
    </row>
    <row r="2384" spans="2:31" s="124" customFormat="1" ht="14.5" hidden="1">
      <c r="B2384" s="119" t="s">
        <v>2431</v>
      </c>
      <c r="C2384" s="120" t="str">
        <f t="shared" si="431"/>
        <v>(Proveedores estratégicos)</v>
      </c>
      <c r="D2384" s="120">
        <v>4</v>
      </c>
      <c r="E2384" s="120">
        <v>899999059</v>
      </c>
      <c r="F2384" s="120" t="s">
        <v>4808</v>
      </c>
      <c r="G2384" s="120" t="s">
        <v>3909</v>
      </c>
      <c r="H2384" s="121">
        <v>715752</v>
      </c>
      <c r="I2384" s="121" t="s">
        <v>62</v>
      </c>
      <c r="J2384" s="14">
        <v>12084</v>
      </c>
      <c r="K2384" s="33">
        <f t="shared" si="432"/>
        <v>12084</v>
      </c>
      <c r="L2384" s="33">
        <v>57716205</v>
      </c>
      <c r="M2384" s="33">
        <v>0</v>
      </c>
      <c r="N2384" s="33">
        <v>0</v>
      </c>
      <c r="O2384" s="33">
        <v>0</v>
      </c>
      <c r="P2384" s="33">
        <f t="shared" si="433"/>
        <v>12084</v>
      </c>
      <c r="Q2384" s="33">
        <f t="shared" si="434"/>
        <v>12084</v>
      </c>
      <c r="R2384" s="33">
        <f t="shared" si="435"/>
        <v>57716205</v>
      </c>
      <c r="S2384" s="33"/>
      <c r="T2384" s="120" t="str">
        <f t="shared" si="436"/>
        <v>USD</v>
      </c>
      <c r="U2384" s="33">
        <v>0</v>
      </c>
      <c r="V2384" s="33">
        <v>0</v>
      </c>
      <c r="W2384" s="33">
        <v>0</v>
      </c>
      <c r="X2384" s="33">
        <f t="shared" si="437"/>
        <v>12084</v>
      </c>
      <c r="Y2384" s="33">
        <f t="shared" si="438"/>
        <v>12084</v>
      </c>
      <c r="Z2384" s="33">
        <f t="shared" si="439"/>
        <v>57716205</v>
      </c>
      <c r="AA2384" s="34">
        <f t="shared" si="440"/>
        <v>8.3223784182831408E-05</v>
      </c>
      <c r="AB2384" s="33" t="s">
        <v>73</v>
      </c>
      <c r="AC2384" s="122">
        <v>44964</v>
      </c>
      <c r="AD2384" s="33">
        <v>0</v>
      </c>
      <c r="AE2384" s="123">
        <f t="shared" si="430"/>
        <v>44964</v>
      </c>
    </row>
    <row r="2385" spans="2:31" s="124" customFormat="1" ht="14.5" hidden="1">
      <c r="B2385" s="119" t="s">
        <v>2431</v>
      </c>
      <c r="C2385" s="120" t="str">
        <f t="shared" si="431"/>
        <v>(Proveedores estratégicos)</v>
      </c>
      <c r="D2385" s="120">
        <v>4</v>
      </c>
      <c r="E2385" s="120">
        <v>899999059</v>
      </c>
      <c r="F2385" s="120" t="s">
        <v>4808</v>
      </c>
      <c r="G2385" s="120" t="s">
        <v>3909</v>
      </c>
      <c r="H2385" s="121">
        <v>716186</v>
      </c>
      <c r="I2385" s="121" t="s">
        <v>62</v>
      </c>
      <c r="J2385" s="14">
        <v>47520</v>
      </c>
      <c r="K2385" s="33">
        <f t="shared" si="432"/>
        <v>47520</v>
      </c>
      <c r="L2385" s="33">
        <v>226967400</v>
      </c>
      <c r="M2385" s="33">
        <v>0</v>
      </c>
      <c r="N2385" s="33">
        <v>0</v>
      </c>
      <c r="O2385" s="33">
        <v>0</v>
      </c>
      <c r="P2385" s="33">
        <f t="shared" si="433"/>
        <v>47520</v>
      </c>
      <c r="Q2385" s="33">
        <f t="shared" si="434"/>
        <v>47520</v>
      </c>
      <c r="R2385" s="33">
        <f t="shared" si="435"/>
        <v>226967400</v>
      </c>
      <c r="S2385" s="33"/>
      <c r="T2385" s="120" t="str">
        <f t="shared" si="436"/>
        <v>USD</v>
      </c>
      <c r="U2385" s="33">
        <v>0</v>
      </c>
      <c r="V2385" s="33">
        <v>0</v>
      </c>
      <c r="W2385" s="33">
        <v>0</v>
      </c>
      <c r="X2385" s="33">
        <f t="shared" si="437"/>
        <v>47520</v>
      </c>
      <c r="Y2385" s="33">
        <f t="shared" si="438"/>
        <v>47520</v>
      </c>
      <c r="Z2385" s="33">
        <f t="shared" si="439"/>
        <v>226967400</v>
      </c>
      <c r="AA2385" s="34">
        <f t="shared" si="440"/>
        <v>0.00032727525855413343</v>
      </c>
      <c r="AB2385" s="33" t="s">
        <v>73</v>
      </c>
      <c r="AC2385" s="122">
        <v>44964</v>
      </c>
      <c r="AD2385" s="33">
        <v>0</v>
      </c>
      <c r="AE2385" s="123">
        <f t="shared" si="430"/>
        <v>44964</v>
      </c>
    </row>
    <row r="2386" spans="2:31" s="124" customFormat="1" ht="14.5" hidden="1">
      <c r="B2386" s="119" t="s">
        <v>2431</v>
      </c>
      <c r="C2386" s="120" t="str">
        <f t="shared" si="431"/>
        <v>(Proveedores estratégicos)</v>
      </c>
      <c r="D2386" s="120">
        <v>4</v>
      </c>
      <c r="E2386" s="120">
        <v>899999059</v>
      </c>
      <c r="F2386" s="120" t="s">
        <v>4808</v>
      </c>
      <c r="G2386" s="120" t="s">
        <v>3909</v>
      </c>
      <c r="H2386" s="121">
        <v>716379</v>
      </c>
      <c r="I2386" s="121" t="s">
        <v>62</v>
      </c>
      <c r="J2386" s="14">
        <v>1015.2</v>
      </c>
      <c r="K2386" s="33">
        <f t="shared" si="432"/>
        <v>1015.2</v>
      </c>
      <c r="L2386" s="33">
        <v>4848849</v>
      </c>
      <c r="M2386" s="33">
        <v>0</v>
      </c>
      <c r="N2386" s="33">
        <v>0</v>
      </c>
      <c r="O2386" s="33">
        <v>0</v>
      </c>
      <c r="P2386" s="33">
        <f t="shared" si="433"/>
        <v>1015.2</v>
      </c>
      <c r="Q2386" s="33">
        <f t="shared" si="434"/>
        <v>1015.2</v>
      </c>
      <c r="R2386" s="33">
        <f t="shared" si="435"/>
        <v>4848849</v>
      </c>
      <c r="S2386" s="33"/>
      <c r="T2386" s="120" t="str">
        <f t="shared" si="436"/>
        <v>USD</v>
      </c>
      <c r="U2386" s="33">
        <v>0</v>
      </c>
      <c r="V2386" s="33">
        <v>0</v>
      </c>
      <c r="W2386" s="33">
        <v>0</v>
      </c>
      <c r="X2386" s="33">
        <f t="shared" si="437"/>
        <v>1015.2</v>
      </c>
      <c r="Y2386" s="33">
        <f t="shared" si="438"/>
        <v>1015.2</v>
      </c>
      <c r="Z2386" s="33">
        <f t="shared" si="439"/>
        <v>4848849</v>
      </c>
      <c r="AA2386" s="34">
        <f t="shared" si="440"/>
        <v>6.9917896145655778E-06</v>
      </c>
      <c r="AB2386" s="33" t="s">
        <v>73</v>
      </c>
      <c r="AC2386" s="122">
        <v>44964</v>
      </c>
      <c r="AD2386" s="33">
        <v>0</v>
      </c>
      <c r="AE2386" s="123">
        <f t="shared" si="430"/>
        <v>44964</v>
      </c>
    </row>
    <row r="2387" spans="2:31" s="124" customFormat="1" ht="14.5" hidden="1">
      <c r="B2387" s="119" t="s">
        <v>2431</v>
      </c>
      <c r="C2387" s="120" t="str">
        <f t="shared" si="431"/>
        <v>(Proveedores estratégicos)</v>
      </c>
      <c r="D2387" s="120">
        <v>4</v>
      </c>
      <c r="E2387" s="120">
        <v>899999059</v>
      </c>
      <c r="F2387" s="120" t="s">
        <v>4808</v>
      </c>
      <c r="G2387" s="120" t="s">
        <v>3909</v>
      </c>
      <c r="H2387" s="121">
        <v>717475</v>
      </c>
      <c r="I2387" s="121" t="s">
        <v>48</v>
      </c>
      <c r="J2387" s="14">
        <v>5653300</v>
      </c>
      <c r="K2387" s="33">
        <f t="shared" si="432"/>
        <v>1185.2154679916559</v>
      </c>
      <c r="L2387" s="33">
        <v>5653300</v>
      </c>
      <c r="M2387" s="33">
        <v>0</v>
      </c>
      <c r="N2387" s="33">
        <v>0</v>
      </c>
      <c r="O2387" s="33">
        <v>0</v>
      </c>
      <c r="P2387" s="33">
        <f t="shared" si="433"/>
        <v>5653300</v>
      </c>
      <c r="Q2387" s="33">
        <f t="shared" si="434"/>
        <v>1185.2154679916559</v>
      </c>
      <c r="R2387" s="33">
        <f t="shared" si="435"/>
        <v>5653300</v>
      </c>
      <c r="S2387" s="33"/>
      <c r="T2387" s="120" t="str">
        <f t="shared" si="436"/>
        <v>COP</v>
      </c>
      <c r="U2387" s="33">
        <v>0</v>
      </c>
      <c r="V2387" s="33">
        <v>0</v>
      </c>
      <c r="W2387" s="33">
        <v>0</v>
      </c>
      <c r="X2387" s="33">
        <f t="shared" si="437"/>
        <v>5653300</v>
      </c>
      <c r="Y2387" s="33">
        <f t="shared" si="438"/>
        <v>1185.2154679916559</v>
      </c>
      <c r="Z2387" s="33">
        <f t="shared" si="439"/>
        <v>5653300</v>
      </c>
      <c r="AA2387" s="34">
        <f t="shared" si="440"/>
        <v>8.1517663734266796E-06</v>
      </c>
      <c r="AB2387" s="33" t="s">
        <v>73</v>
      </c>
      <c r="AC2387" s="122">
        <v>44965</v>
      </c>
      <c r="AD2387" s="33">
        <v>0</v>
      </c>
      <c r="AE2387" s="123">
        <f t="shared" si="430"/>
        <v>44965</v>
      </c>
    </row>
    <row r="2388" spans="2:31" s="124" customFormat="1" ht="14.5" hidden="1">
      <c r="B2388" s="119" t="s">
        <v>2431</v>
      </c>
      <c r="C2388" s="120" t="str">
        <f t="shared" si="431"/>
        <v>(Proveedores estratégicos)</v>
      </c>
      <c r="D2388" s="120">
        <v>4</v>
      </c>
      <c r="E2388" s="120">
        <v>899999059</v>
      </c>
      <c r="F2388" s="120" t="s">
        <v>4808</v>
      </c>
      <c r="G2388" s="120" t="s">
        <v>3909</v>
      </c>
      <c r="H2388" s="121">
        <v>716719</v>
      </c>
      <c r="I2388" s="121" t="s">
        <v>48</v>
      </c>
      <c r="J2388" s="14">
        <v>199974000</v>
      </c>
      <c r="K2388" s="33">
        <f t="shared" si="432"/>
        <v>41924.588823547907</v>
      </c>
      <c r="L2388" s="33">
        <v>199974000</v>
      </c>
      <c r="M2388" s="33">
        <v>0</v>
      </c>
      <c r="N2388" s="33">
        <v>0</v>
      </c>
      <c r="O2388" s="33">
        <v>0</v>
      </c>
      <c r="P2388" s="33">
        <f t="shared" si="433"/>
        <v>199974000</v>
      </c>
      <c r="Q2388" s="33">
        <f t="shared" si="434"/>
        <v>41924.588823547907</v>
      </c>
      <c r="R2388" s="33">
        <f t="shared" si="435"/>
        <v>199974000</v>
      </c>
      <c r="S2388" s="33"/>
      <c r="T2388" s="120" t="str">
        <f t="shared" si="436"/>
        <v>COP</v>
      </c>
      <c r="U2388" s="33">
        <v>0</v>
      </c>
      <c r="V2388" s="33">
        <v>0</v>
      </c>
      <c r="W2388" s="33">
        <v>0</v>
      </c>
      <c r="X2388" s="33">
        <f t="shared" si="437"/>
        <v>199974000</v>
      </c>
      <c r="Y2388" s="33">
        <f t="shared" si="438"/>
        <v>41924.588823547907</v>
      </c>
      <c r="Z2388" s="33">
        <f t="shared" si="439"/>
        <v>199974000</v>
      </c>
      <c r="AA2388" s="34">
        <f t="shared" si="440"/>
        <v>0.00028835217107877291</v>
      </c>
      <c r="AB2388" s="33" t="s">
        <v>73</v>
      </c>
      <c r="AC2388" s="122">
        <v>44965</v>
      </c>
      <c r="AD2388" s="33">
        <v>0</v>
      </c>
      <c r="AE2388" s="123">
        <f t="shared" si="430"/>
        <v>44965</v>
      </c>
    </row>
    <row r="2389" spans="2:31" s="124" customFormat="1" ht="14.5" hidden="1">
      <c r="B2389" s="119" t="s">
        <v>2431</v>
      </c>
      <c r="C2389" s="120" t="str">
        <f t="shared" si="431"/>
        <v>(Proveedores estratégicos)</v>
      </c>
      <c r="D2389" s="120">
        <v>4</v>
      </c>
      <c r="E2389" s="120">
        <v>899999059</v>
      </c>
      <c r="F2389" s="120" t="s">
        <v>4808</v>
      </c>
      <c r="G2389" s="120" t="s">
        <v>3909</v>
      </c>
      <c r="H2389" s="121">
        <v>717686</v>
      </c>
      <c r="I2389" s="121" t="s">
        <v>48</v>
      </c>
      <c r="J2389" s="14">
        <v>1394000</v>
      </c>
      <c r="K2389" s="33">
        <f t="shared" si="432"/>
        <v>292.25237690912712</v>
      </c>
      <c r="L2389" s="33">
        <v>1394000</v>
      </c>
      <c r="M2389" s="33">
        <v>0</v>
      </c>
      <c r="N2389" s="33">
        <v>0</v>
      </c>
      <c r="O2389" s="33">
        <v>0</v>
      </c>
      <c r="P2389" s="33">
        <f t="shared" si="433"/>
        <v>1394000</v>
      </c>
      <c r="Q2389" s="33">
        <f t="shared" si="434"/>
        <v>292.25237690912712</v>
      </c>
      <c r="R2389" s="33">
        <f t="shared" si="435"/>
        <v>1394000</v>
      </c>
      <c r="S2389" s="33"/>
      <c r="T2389" s="120" t="str">
        <f t="shared" si="436"/>
        <v>COP</v>
      </c>
      <c r="U2389" s="33">
        <v>0</v>
      </c>
      <c r="V2389" s="33">
        <v>0</v>
      </c>
      <c r="W2389" s="33">
        <v>0</v>
      </c>
      <c r="X2389" s="33">
        <f t="shared" si="437"/>
        <v>1394000</v>
      </c>
      <c r="Y2389" s="33">
        <f t="shared" si="438"/>
        <v>292.25237690912712</v>
      </c>
      <c r="Z2389" s="33">
        <f t="shared" si="439"/>
        <v>1394000</v>
      </c>
      <c r="AA2389" s="34">
        <f t="shared" si="440"/>
        <v>2.0100759422915451E-06</v>
      </c>
      <c r="AB2389" s="33" t="s">
        <v>73</v>
      </c>
      <c r="AC2389" s="122">
        <v>44965</v>
      </c>
      <c r="AD2389" s="33">
        <v>0</v>
      </c>
      <c r="AE2389" s="123">
        <f t="shared" si="430"/>
        <v>44965</v>
      </c>
    </row>
    <row r="2390" spans="2:31" s="124" customFormat="1" ht="14.5" hidden="1">
      <c r="B2390" s="119" t="s">
        <v>2431</v>
      </c>
      <c r="C2390" s="120" t="str">
        <f t="shared" si="431"/>
        <v>(Proveedores estratégicos)</v>
      </c>
      <c r="D2390" s="120">
        <v>4</v>
      </c>
      <c r="E2390" s="120">
        <v>899999059</v>
      </c>
      <c r="F2390" s="120" t="s">
        <v>4808</v>
      </c>
      <c r="G2390" s="120" t="s">
        <v>3909</v>
      </c>
      <c r="H2390" s="121">
        <v>717441</v>
      </c>
      <c r="I2390" s="121" t="s">
        <v>48</v>
      </c>
      <c r="J2390" s="14">
        <v>1069650</v>
      </c>
      <c r="K2390" s="33">
        <f t="shared" si="432"/>
        <v>224.25233497908738</v>
      </c>
      <c r="L2390" s="33">
        <v>1069650</v>
      </c>
      <c r="M2390" s="33">
        <v>0</v>
      </c>
      <c r="N2390" s="33">
        <v>0</v>
      </c>
      <c r="O2390" s="33">
        <v>0</v>
      </c>
      <c r="P2390" s="33">
        <f t="shared" si="433"/>
        <v>1069650</v>
      </c>
      <c r="Q2390" s="33">
        <f t="shared" si="434"/>
        <v>224.25233497908738</v>
      </c>
      <c r="R2390" s="33">
        <f t="shared" si="435"/>
        <v>1069650</v>
      </c>
      <c r="S2390" s="33"/>
      <c r="T2390" s="120" t="str">
        <f t="shared" si="436"/>
        <v>COP</v>
      </c>
      <c r="U2390" s="33">
        <v>0</v>
      </c>
      <c r="V2390" s="33">
        <v>0</v>
      </c>
      <c r="W2390" s="33">
        <v>0</v>
      </c>
      <c r="X2390" s="33">
        <f t="shared" si="437"/>
        <v>1069650</v>
      </c>
      <c r="Y2390" s="33">
        <f t="shared" si="438"/>
        <v>224.25233497908738</v>
      </c>
      <c r="Z2390" s="33">
        <f t="shared" si="439"/>
        <v>1069650</v>
      </c>
      <c r="AA2390" s="34">
        <f t="shared" si="440"/>
        <v>1.5423800083731357E-06</v>
      </c>
      <c r="AB2390" s="33" t="s">
        <v>73</v>
      </c>
      <c r="AC2390" s="122">
        <v>44965</v>
      </c>
      <c r="AD2390" s="33">
        <v>0</v>
      </c>
      <c r="AE2390" s="123">
        <f t="shared" si="430"/>
        <v>44965</v>
      </c>
    </row>
    <row r="2391" spans="2:31" s="124" customFormat="1" ht="14.5" hidden="1">
      <c r="B2391" s="119" t="s">
        <v>2431</v>
      </c>
      <c r="C2391" s="120" t="str">
        <f t="shared" si="431"/>
        <v>(Proveedores estratégicos)</v>
      </c>
      <c r="D2391" s="120">
        <v>4</v>
      </c>
      <c r="E2391" s="120">
        <v>899999059</v>
      </c>
      <c r="F2391" s="120" t="s">
        <v>4808</v>
      </c>
      <c r="G2391" s="120" t="s">
        <v>3909</v>
      </c>
      <c r="H2391" s="121">
        <v>717654</v>
      </c>
      <c r="I2391" s="121" t="s">
        <v>48</v>
      </c>
      <c r="J2391" s="14">
        <v>200000</v>
      </c>
      <c r="K2391" s="33">
        <f t="shared" si="432"/>
        <v>41.930039728712643</v>
      </c>
      <c r="L2391" s="33">
        <v>200000</v>
      </c>
      <c r="M2391" s="33">
        <v>0</v>
      </c>
      <c r="N2391" s="33">
        <v>0</v>
      </c>
      <c r="O2391" s="33">
        <v>0</v>
      </c>
      <c r="P2391" s="33">
        <f t="shared" si="433"/>
        <v>200000</v>
      </c>
      <c r="Q2391" s="33">
        <f t="shared" si="434"/>
        <v>41.930039728712643</v>
      </c>
      <c r="R2391" s="33">
        <f t="shared" si="435"/>
        <v>200000</v>
      </c>
      <c r="S2391" s="33"/>
      <c r="T2391" s="120" t="str">
        <f t="shared" si="436"/>
        <v>COP</v>
      </c>
      <c r="U2391" s="33">
        <v>0</v>
      </c>
      <c r="V2391" s="33">
        <v>0</v>
      </c>
      <c r="W2391" s="33">
        <v>0</v>
      </c>
      <c r="X2391" s="33">
        <f t="shared" si="437"/>
        <v>200000</v>
      </c>
      <c r="Y2391" s="33">
        <f t="shared" si="438"/>
        <v>41.930039728712643</v>
      </c>
      <c r="Z2391" s="33">
        <f t="shared" si="439"/>
        <v>200000</v>
      </c>
      <c r="AA2391" s="34">
        <f t="shared" si="440"/>
        <v>2.8838966173479843E-07</v>
      </c>
      <c r="AB2391" s="33" t="s">
        <v>73</v>
      </c>
      <c r="AC2391" s="122">
        <v>44965</v>
      </c>
      <c r="AD2391" s="33">
        <v>0</v>
      </c>
      <c r="AE2391" s="123">
        <f t="shared" si="430"/>
        <v>44965</v>
      </c>
    </row>
    <row r="2392" spans="2:31" s="124" customFormat="1" ht="14.5" hidden="1">
      <c r="B2392" s="119" t="s">
        <v>2431</v>
      </c>
      <c r="C2392" s="120" t="str">
        <f t="shared" si="431"/>
        <v>(Proveedores estratégicos)</v>
      </c>
      <c r="D2392" s="120">
        <v>4</v>
      </c>
      <c r="E2392" s="120">
        <v>899999059</v>
      </c>
      <c r="F2392" s="120" t="s">
        <v>4808</v>
      </c>
      <c r="G2392" s="120" t="s">
        <v>3909</v>
      </c>
      <c r="H2392" s="121">
        <v>717572</v>
      </c>
      <c r="I2392" s="121" t="s">
        <v>62</v>
      </c>
      <c r="J2392" s="14">
        <v>806.75</v>
      </c>
      <c r="K2392" s="33">
        <f t="shared" si="432"/>
        <v>806.75</v>
      </c>
      <c r="L2392" s="33">
        <v>3853030</v>
      </c>
      <c r="M2392" s="33">
        <v>0</v>
      </c>
      <c r="N2392" s="33">
        <v>0</v>
      </c>
      <c r="O2392" s="33">
        <v>0</v>
      </c>
      <c r="P2392" s="33">
        <f t="shared" si="433"/>
        <v>806.75</v>
      </c>
      <c r="Q2392" s="33">
        <f t="shared" si="434"/>
        <v>806.75</v>
      </c>
      <c r="R2392" s="33">
        <f t="shared" si="435"/>
        <v>3853030</v>
      </c>
      <c r="S2392" s="33"/>
      <c r="T2392" s="120" t="str">
        <f t="shared" si="436"/>
        <v>USD</v>
      </c>
      <c r="U2392" s="33">
        <v>0</v>
      </c>
      <c r="V2392" s="33">
        <v>0</v>
      </c>
      <c r="W2392" s="33">
        <v>0</v>
      </c>
      <c r="X2392" s="33">
        <f t="shared" si="437"/>
        <v>806.75</v>
      </c>
      <c r="Y2392" s="33">
        <f t="shared" si="438"/>
        <v>806.75</v>
      </c>
      <c r="Z2392" s="33">
        <f t="shared" si="439"/>
        <v>3853030</v>
      </c>
      <c r="AA2392" s="34">
        <f t="shared" si="440"/>
        <v>5.5558700917701516E-06</v>
      </c>
      <c r="AB2392" s="33" t="s">
        <v>73</v>
      </c>
      <c r="AC2392" s="122">
        <v>44965</v>
      </c>
      <c r="AD2392" s="33">
        <v>0</v>
      </c>
      <c r="AE2392" s="123">
        <f t="shared" si="430"/>
        <v>44965</v>
      </c>
    </row>
    <row r="2393" spans="2:31" s="124" customFormat="1" ht="14.5" hidden="1">
      <c r="B2393" s="119" t="s">
        <v>2431</v>
      </c>
      <c r="C2393" s="120" t="str">
        <f t="shared" si="431"/>
        <v>(Proveedores estratégicos)</v>
      </c>
      <c r="D2393" s="120">
        <v>4</v>
      </c>
      <c r="E2393" s="120">
        <v>899999059</v>
      </c>
      <c r="F2393" s="120" t="s">
        <v>4808</v>
      </c>
      <c r="G2393" s="120" t="s">
        <v>3909</v>
      </c>
      <c r="H2393" s="121">
        <v>716985</v>
      </c>
      <c r="I2393" s="121" t="s">
        <v>62</v>
      </c>
      <c r="J2393" s="14">
        <v>9967</v>
      </c>
      <c r="K2393" s="33">
        <f t="shared" si="432"/>
        <v>9967</v>
      </c>
      <c r="L2393" s="33">
        <v>47602292</v>
      </c>
      <c r="M2393" s="33">
        <v>0</v>
      </c>
      <c r="N2393" s="33">
        <v>0</v>
      </c>
      <c r="O2393" s="33">
        <v>0</v>
      </c>
      <c r="P2393" s="33">
        <f t="shared" si="433"/>
        <v>9967</v>
      </c>
      <c r="Q2393" s="33">
        <f t="shared" si="434"/>
        <v>9967</v>
      </c>
      <c r="R2393" s="33">
        <f t="shared" si="435"/>
        <v>47602292</v>
      </c>
      <c r="S2393" s="33"/>
      <c r="T2393" s="120" t="str">
        <f t="shared" si="436"/>
        <v>USD</v>
      </c>
      <c r="U2393" s="33">
        <v>0</v>
      </c>
      <c r="V2393" s="33">
        <v>0</v>
      </c>
      <c r="W2393" s="33">
        <v>0</v>
      </c>
      <c r="X2393" s="33">
        <f t="shared" si="437"/>
        <v>9967</v>
      </c>
      <c r="Y2393" s="33">
        <f t="shared" si="438"/>
        <v>9967</v>
      </c>
      <c r="Z2393" s="33">
        <f t="shared" si="439"/>
        <v>47602292</v>
      </c>
      <c r="AA2393" s="34">
        <f t="shared" si="440"/>
        <v>6.8640044438405504E-05</v>
      </c>
      <c r="AB2393" s="33" t="s">
        <v>73</v>
      </c>
      <c r="AC2393" s="122">
        <v>44965</v>
      </c>
      <c r="AD2393" s="33">
        <v>0</v>
      </c>
      <c r="AE2393" s="123">
        <f t="shared" si="430"/>
        <v>44965</v>
      </c>
    </row>
    <row r="2394" spans="2:31" s="124" customFormat="1" ht="14.5" hidden="1">
      <c r="B2394" s="119" t="s">
        <v>2431</v>
      </c>
      <c r="C2394" s="120" t="str">
        <f t="shared" si="431"/>
        <v>(Proveedores estratégicos)</v>
      </c>
      <c r="D2394" s="120">
        <v>4</v>
      </c>
      <c r="E2394" s="120">
        <v>899999059</v>
      </c>
      <c r="F2394" s="120" t="s">
        <v>4808</v>
      </c>
      <c r="G2394" s="120" t="s">
        <v>3909</v>
      </c>
      <c r="H2394" s="121">
        <v>717387</v>
      </c>
      <c r="I2394" s="121" t="s">
        <v>62</v>
      </c>
      <c r="J2394" s="14">
        <v>36419</v>
      </c>
      <c r="K2394" s="33">
        <f t="shared" si="432"/>
        <v>36419</v>
      </c>
      <c r="L2394" s="33">
        <v>173936780</v>
      </c>
      <c r="M2394" s="33">
        <v>0</v>
      </c>
      <c r="N2394" s="33">
        <v>0</v>
      </c>
      <c r="O2394" s="33">
        <v>0</v>
      </c>
      <c r="P2394" s="33">
        <f t="shared" si="433"/>
        <v>36419</v>
      </c>
      <c r="Q2394" s="33">
        <f t="shared" si="434"/>
        <v>36419</v>
      </c>
      <c r="R2394" s="33">
        <f t="shared" si="435"/>
        <v>173936780</v>
      </c>
      <c r="S2394" s="33"/>
      <c r="T2394" s="120" t="str">
        <f t="shared" si="436"/>
        <v>USD</v>
      </c>
      <c r="U2394" s="33">
        <v>0</v>
      </c>
      <c r="V2394" s="33">
        <v>0</v>
      </c>
      <c r="W2394" s="33">
        <v>0</v>
      </c>
      <c r="X2394" s="33">
        <f t="shared" si="437"/>
        <v>36419</v>
      </c>
      <c r="Y2394" s="33">
        <f t="shared" si="438"/>
        <v>36419</v>
      </c>
      <c r="Z2394" s="33">
        <f t="shared" si="439"/>
        <v>173936780</v>
      </c>
      <c r="AA2394" s="34">
        <f t="shared" si="440"/>
        <v>0.00025080784573720024</v>
      </c>
      <c r="AB2394" s="33" t="s">
        <v>73</v>
      </c>
      <c r="AC2394" s="122">
        <v>44965</v>
      </c>
      <c r="AD2394" s="33">
        <v>0</v>
      </c>
      <c r="AE2394" s="123">
        <f t="shared" si="430"/>
        <v>44965</v>
      </c>
    </row>
    <row r="2395" spans="2:31" s="124" customFormat="1" ht="14.5" hidden="1">
      <c r="B2395" s="119" t="s">
        <v>2431</v>
      </c>
      <c r="C2395" s="120" t="str">
        <f t="shared" si="431"/>
        <v>(Proveedores estratégicos)</v>
      </c>
      <c r="D2395" s="120">
        <v>4</v>
      </c>
      <c r="E2395" s="120">
        <v>899999059</v>
      </c>
      <c r="F2395" s="120" t="s">
        <v>4808</v>
      </c>
      <c r="G2395" s="120" t="s">
        <v>3909</v>
      </c>
      <c r="H2395" s="121">
        <v>717029</v>
      </c>
      <c r="I2395" s="121" t="s">
        <v>48</v>
      </c>
      <c r="J2395" s="14">
        <v>298646000</v>
      </c>
      <c r="K2395" s="33">
        <f t="shared" si="432"/>
        <v>62611.193224105577</v>
      </c>
      <c r="L2395" s="33">
        <v>298646000</v>
      </c>
      <c r="M2395" s="33">
        <v>0</v>
      </c>
      <c r="N2395" s="33">
        <v>0</v>
      </c>
      <c r="O2395" s="33">
        <v>0</v>
      </c>
      <c r="P2395" s="33">
        <f t="shared" si="433"/>
        <v>298646000</v>
      </c>
      <c r="Q2395" s="33">
        <f t="shared" si="434"/>
        <v>62611.193224105577</v>
      </c>
      <c r="R2395" s="33">
        <f t="shared" si="435"/>
        <v>298646000</v>
      </c>
      <c r="S2395" s="33"/>
      <c r="T2395" s="120" t="str">
        <f t="shared" si="436"/>
        <v>COP</v>
      </c>
      <c r="U2395" s="33">
        <v>0</v>
      </c>
      <c r="V2395" s="33">
        <v>0</v>
      </c>
      <c r="W2395" s="33">
        <v>0</v>
      </c>
      <c r="X2395" s="33">
        <f t="shared" si="437"/>
        <v>298646000</v>
      </c>
      <c r="Y2395" s="33">
        <f t="shared" si="438"/>
        <v>62611.193224105577</v>
      </c>
      <c r="Z2395" s="33">
        <f t="shared" si="439"/>
        <v>298646000</v>
      </c>
      <c r="AA2395" s="34">
        <f t="shared" si="440"/>
        <v>0.00043063209459225305</v>
      </c>
      <c r="AB2395" s="33" t="s">
        <v>73</v>
      </c>
      <c r="AC2395" s="122">
        <v>44965</v>
      </c>
      <c r="AD2395" s="33">
        <v>0</v>
      </c>
      <c r="AE2395" s="123">
        <f t="shared" si="430"/>
        <v>44965</v>
      </c>
    </row>
    <row r="2396" spans="2:31" ht="14.5" hidden="1">
      <c r="B2396" s="29" t="s">
        <v>768</v>
      </c>
      <c r="C2396" s="30" t="str">
        <f t="shared" si="431"/>
        <v>(Acreedores quirografarios)</v>
      </c>
      <c r="D2396" s="30">
        <v>5</v>
      </c>
      <c r="E2396" s="30" t="s">
        <v>5105</v>
      </c>
      <c r="F2396" s="30" t="s">
        <v>5106</v>
      </c>
      <c r="G2396" s="30" t="s">
        <v>4780</v>
      </c>
      <c r="H2396" s="31" t="s">
        <v>2432</v>
      </c>
      <c r="I2396" s="31" t="s">
        <v>48</v>
      </c>
      <c r="J2396" s="32">
        <v>238407</v>
      </c>
      <c r="K2396" s="33">
        <f t="shared" si="432"/>
        <v>46.525152782582261</v>
      </c>
      <c r="L2396" s="33">
        <v>221918</v>
      </c>
      <c r="M2396" s="33">
        <v>0</v>
      </c>
      <c r="N2396" s="33">
        <v>0</v>
      </c>
      <c r="O2396" s="33">
        <v>0</v>
      </c>
      <c r="P2396" s="33">
        <f t="shared" si="433"/>
        <v>238407</v>
      </c>
      <c r="Q2396" s="33">
        <f t="shared" si="434"/>
        <v>46.525152782582261</v>
      </c>
      <c r="R2396" s="33">
        <f t="shared" si="435"/>
        <v>221918</v>
      </c>
      <c r="S2396" s="33"/>
      <c r="T2396" s="30" t="str">
        <f t="shared" si="436"/>
        <v>COP</v>
      </c>
      <c r="U2396" s="33">
        <v>0</v>
      </c>
      <c r="V2396" s="33">
        <v>0</v>
      </c>
      <c r="W2396" s="33">
        <v>0</v>
      </c>
      <c r="X2396" s="33">
        <f t="shared" si="437"/>
        <v>238407</v>
      </c>
      <c r="Y2396" s="33">
        <f t="shared" si="438"/>
        <v>46.525152782582261</v>
      </c>
      <c r="Z2396" s="33">
        <f t="shared" si="439"/>
        <v>221918</v>
      </c>
      <c r="AA2396" s="34">
        <f t="shared" si="440"/>
        <v>5.4719228024865141E-06</v>
      </c>
      <c r="AB2396" s="33" t="s">
        <v>4982</v>
      </c>
      <c r="AC2396" s="35">
        <v>44747</v>
      </c>
      <c r="AD2396" s="33">
        <v>45</v>
      </c>
      <c r="AE2396" s="36">
        <f t="shared" si="430"/>
        <v>44792</v>
      </c>
    </row>
    <row r="2397" spans="2:31" ht="14.5" hidden="1">
      <c r="B2397" s="29" t="s">
        <v>768</v>
      </c>
      <c r="C2397" s="30" t="str">
        <f t="shared" si="431"/>
        <v>(Acreedores quirografarios)</v>
      </c>
      <c r="D2397" s="30">
        <v>5</v>
      </c>
      <c r="E2397" s="30" t="s">
        <v>5105</v>
      </c>
      <c r="F2397" s="30" t="s">
        <v>5106</v>
      </c>
      <c r="G2397" s="30" t="s">
        <v>4780</v>
      </c>
      <c r="H2397" s="31" t="s">
        <v>2433</v>
      </c>
      <c r="I2397" s="31" t="s">
        <v>48</v>
      </c>
      <c r="J2397" s="32">
        <v>37704350</v>
      </c>
      <c r="K2397" s="33">
        <f t="shared" si="432"/>
        <v>7591.2003522123332</v>
      </c>
      <c r="L2397" s="33">
        <v>36208887</v>
      </c>
      <c r="M2397" s="33">
        <v>0</v>
      </c>
      <c r="N2397" s="33">
        <v>0</v>
      </c>
      <c r="O2397" s="33">
        <v>0</v>
      </c>
      <c r="P2397" s="33">
        <f t="shared" si="433"/>
        <v>37704350</v>
      </c>
      <c r="Q2397" s="33">
        <f t="shared" si="434"/>
        <v>7591.2003522123332</v>
      </c>
      <c r="R2397" s="33">
        <f t="shared" si="435"/>
        <v>36208887</v>
      </c>
      <c r="S2397" s="33"/>
      <c r="T2397" s="30" t="str">
        <f t="shared" si="436"/>
        <v>COP</v>
      </c>
      <c r="U2397" s="33">
        <v>0</v>
      </c>
      <c r="V2397" s="33">
        <v>0</v>
      </c>
      <c r="W2397" s="33">
        <v>0</v>
      </c>
      <c r="X2397" s="33">
        <f t="shared" si="437"/>
        <v>37704350</v>
      </c>
      <c r="Y2397" s="33">
        <f t="shared" si="438"/>
        <v>7591.2003522123332</v>
      </c>
      <c r="Z2397" s="33">
        <f t="shared" si="439"/>
        <v>36208887</v>
      </c>
      <c r="AA2397" s="34">
        <f t="shared" si="440"/>
        <v>0.00089281732183940686</v>
      </c>
      <c r="AB2397" s="33" t="s">
        <v>4982</v>
      </c>
      <c r="AC2397" s="35">
        <v>44929</v>
      </c>
      <c r="AD2397" s="33">
        <v>45</v>
      </c>
      <c r="AE2397" s="36">
        <f t="shared" si="430"/>
        <v>44974</v>
      </c>
    </row>
    <row r="2398" spans="2:31" ht="14.5" hidden="1">
      <c r="B2398" s="29" t="s">
        <v>768</v>
      </c>
      <c r="C2398" s="30" t="str">
        <f t="shared" si="431"/>
        <v>(Acreedores quirografarios)</v>
      </c>
      <c r="D2398" s="30">
        <v>5</v>
      </c>
      <c r="E2398" s="30" t="s">
        <v>5105</v>
      </c>
      <c r="F2398" s="30" t="s">
        <v>5106</v>
      </c>
      <c r="G2398" s="30" t="s">
        <v>4780</v>
      </c>
      <c r="H2398" s="31" t="s">
        <v>2434</v>
      </c>
      <c r="I2398" s="31" t="s">
        <v>48</v>
      </c>
      <c r="J2398" s="32">
        <v>3875241</v>
      </c>
      <c r="K2398" s="33">
        <f t="shared" si="432"/>
        <v>764.31648793987222</v>
      </c>
      <c r="L2398" s="33">
        <v>3645675</v>
      </c>
      <c r="M2398" s="33">
        <v>0</v>
      </c>
      <c r="N2398" s="33">
        <v>0</v>
      </c>
      <c r="O2398" s="33">
        <v>0</v>
      </c>
      <c r="P2398" s="33">
        <f t="shared" si="433"/>
        <v>3875241</v>
      </c>
      <c r="Q2398" s="33">
        <f t="shared" si="434"/>
        <v>764.31648793987222</v>
      </c>
      <c r="R2398" s="33">
        <f t="shared" si="435"/>
        <v>3645675</v>
      </c>
      <c r="S2398" s="33"/>
      <c r="T2398" s="30" t="str">
        <f t="shared" si="436"/>
        <v>COP</v>
      </c>
      <c r="U2398" s="33">
        <v>0</v>
      </c>
      <c r="V2398" s="33">
        <v>0</v>
      </c>
      <c r="W2398" s="33">
        <v>0</v>
      </c>
      <c r="X2398" s="33">
        <f t="shared" si="437"/>
        <v>3875241</v>
      </c>
      <c r="Y2398" s="33">
        <f t="shared" si="438"/>
        <v>764.31648793987222</v>
      </c>
      <c r="Z2398" s="33">
        <f t="shared" si="439"/>
        <v>3645675</v>
      </c>
      <c r="AA2398" s="34">
        <f t="shared" si="440"/>
        <v>8.9892898110811306E-05</v>
      </c>
      <c r="AB2398" s="33" t="s">
        <v>4982</v>
      </c>
      <c r="AC2398" s="35">
        <v>44929</v>
      </c>
      <c r="AD2398" s="33">
        <v>45</v>
      </c>
      <c r="AE2398" s="36">
        <f t="shared" si="430"/>
        <v>44974</v>
      </c>
    </row>
    <row r="2399" spans="2:31" ht="14.5" hidden="1">
      <c r="B2399" s="29" t="s">
        <v>768</v>
      </c>
      <c r="C2399" s="30" t="str">
        <f t="shared" si="431"/>
        <v>(Acreedores quirografarios)</v>
      </c>
      <c r="D2399" s="30">
        <v>5</v>
      </c>
      <c r="E2399" s="30" t="s">
        <v>5105</v>
      </c>
      <c r="F2399" s="30" t="s">
        <v>5106</v>
      </c>
      <c r="G2399" s="30" t="s">
        <v>4780</v>
      </c>
      <c r="H2399" s="31" t="s">
        <v>2435</v>
      </c>
      <c r="I2399" s="31" t="s">
        <v>48</v>
      </c>
      <c r="J2399" s="32">
        <v>4632061</v>
      </c>
      <c r="K2399" s="33">
        <f t="shared" si="432"/>
        <v>903.95064834323921</v>
      </c>
      <c r="L2399" s="33">
        <v>4311709</v>
      </c>
      <c r="M2399" s="33">
        <v>0</v>
      </c>
      <c r="N2399" s="33">
        <v>0</v>
      </c>
      <c r="O2399" s="33">
        <v>0</v>
      </c>
      <c r="P2399" s="33">
        <f t="shared" si="433"/>
        <v>4632061</v>
      </c>
      <c r="Q2399" s="33">
        <f t="shared" si="434"/>
        <v>903.95064834323921</v>
      </c>
      <c r="R2399" s="33">
        <f t="shared" si="435"/>
        <v>4311709</v>
      </c>
      <c r="S2399" s="33"/>
      <c r="T2399" s="30" t="str">
        <f t="shared" si="436"/>
        <v>COP</v>
      </c>
      <c r="U2399" s="33">
        <v>0</v>
      </c>
      <c r="V2399" s="33">
        <v>0</v>
      </c>
      <c r="W2399" s="33">
        <v>0</v>
      </c>
      <c r="X2399" s="33">
        <f t="shared" si="437"/>
        <v>4632061</v>
      </c>
      <c r="Y2399" s="33">
        <f t="shared" si="438"/>
        <v>903.95064834323921</v>
      </c>
      <c r="Z2399" s="33">
        <f t="shared" si="439"/>
        <v>4311709</v>
      </c>
      <c r="AA2399" s="34">
        <f t="shared" si="440"/>
        <v>0.00010631557059267984</v>
      </c>
      <c r="AB2399" s="33" t="s">
        <v>4982</v>
      </c>
      <c r="AC2399" s="35">
        <v>44929</v>
      </c>
      <c r="AD2399" s="33">
        <v>45</v>
      </c>
      <c r="AE2399" s="36">
        <f t="shared" si="441" ref="AE2399:AE2462">+AD2399+AC2399</f>
        <v>44974</v>
      </c>
    </row>
    <row r="2400" spans="2:31" ht="14.5" hidden="1">
      <c r="B2400" s="29" t="s">
        <v>768</v>
      </c>
      <c r="C2400" s="30" t="str">
        <f t="shared" si="431"/>
        <v>(Acreedores quirografarios)</v>
      </c>
      <c r="D2400" s="30">
        <v>5</v>
      </c>
      <c r="E2400" s="30" t="s">
        <v>5105</v>
      </c>
      <c r="F2400" s="30" t="s">
        <v>5106</v>
      </c>
      <c r="G2400" s="30" t="s">
        <v>4780</v>
      </c>
      <c r="H2400" s="31" t="s">
        <v>2436</v>
      </c>
      <c r="I2400" s="31" t="s">
        <v>48</v>
      </c>
      <c r="J2400" s="32">
        <v>20249397</v>
      </c>
      <c r="K2400" s="33">
        <f t="shared" si="432"/>
        <v>3951.6871599735837</v>
      </c>
      <c r="L2400" s="33">
        <v>18848955</v>
      </c>
      <c r="M2400" s="33">
        <v>0</v>
      </c>
      <c r="N2400" s="33">
        <v>0</v>
      </c>
      <c r="O2400" s="33">
        <v>0</v>
      </c>
      <c r="P2400" s="33">
        <f t="shared" si="433"/>
        <v>20249397</v>
      </c>
      <c r="Q2400" s="33">
        <f t="shared" si="434"/>
        <v>3951.6871599735837</v>
      </c>
      <c r="R2400" s="33">
        <f t="shared" si="435"/>
        <v>18848955</v>
      </c>
      <c r="S2400" s="33"/>
      <c r="T2400" s="30" t="str">
        <f t="shared" si="436"/>
        <v>COP</v>
      </c>
      <c r="U2400" s="33">
        <v>0</v>
      </c>
      <c r="V2400" s="33">
        <v>0</v>
      </c>
      <c r="W2400" s="33">
        <v>0</v>
      </c>
      <c r="X2400" s="33">
        <f t="shared" si="437"/>
        <v>20249397</v>
      </c>
      <c r="Y2400" s="33">
        <f t="shared" si="438"/>
        <v>3951.6871599735837</v>
      </c>
      <c r="Z2400" s="33">
        <f t="shared" si="439"/>
        <v>18848955</v>
      </c>
      <c r="AA2400" s="34">
        <f t="shared" si="440"/>
        <v>0.00046476638518525845</v>
      </c>
      <c r="AB2400" s="33" t="s">
        <v>4982</v>
      </c>
      <c r="AC2400" s="35">
        <v>44929</v>
      </c>
      <c r="AD2400" s="33">
        <v>45</v>
      </c>
      <c r="AE2400" s="36">
        <f t="shared" si="441"/>
        <v>44974</v>
      </c>
    </row>
    <row r="2401" spans="2:31" ht="14.5" hidden="1">
      <c r="B2401" s="29" t="s">
        <v>768</v>
      </c>
      <c r="C2401" s="30" t="str">
        <f t="shared" si="431"/>
        <v>(Acreedores quirografarios)</v>
      </c>
      <c r="D2401" s="30">
        <v>5</v>
      </c>
      <c r="E2401" s="30" t="s">
        <v>5105</v>
      </c>
      <c r="F2401" s="30" t="s">
        <v>5106</v>
      </c>
      <c r="G2401" s="30" t="s">
        <v>4780</v>
      </c>
      <c r="H2401" s="31" t="s">
        <v>2437</v>
      </c>
      <c r="I2401" s="31" t="s">
        <v>48</v>
      </c>
      <c r="J2401" s="32">
        <v>238407</v>
      </c>
      <c r="K2401" s="33">
        <f t="shared" si="432"/>
        <v>46.525152782582261</v>
      </c>
      <c r="L2401" s="33">
        <v>221918</v>
      </c>
      <c r="M2401" s="33">
        <v>0</v>
      </c>
      <c r="N2401" s="33">
        <v>0</v>
      </c>
      <c r="O2401" s="33">
        <v>0</v>
      </c>
      <c r="P2401" s="33">
        <f t="shared" si="433"/>
        <v>238407</v>
      </c>
      <c r="Q2401" s="33">
        <f t="shared" si="434"/>
        <v>46.525152782582261</v>
      </c>
      <c r="R2401" s="33">
        <f t="shared" si="435"/>
        <v>221918</v>
      </c>
      <c r="S2401" s="33"/>
      <c r="T2401" s="30" t="str">
        <f t="shared" si="436"/>
        <v>COP</v>
      </c>
      <c r="U2401" s="33">
        <v>0</v>
      </c>
      <c r="V2401" s="33">
        <v>0</v>
      </c>
      <c r="W2401" s="33">
        <v>0</v>
      </c>
      <c r="X2401" s="33">
        <f t="shared" si="437"/>
        <v>238407</v>
      </c>
      <c r="Y2401" s="33">
        <f t="shared" si="438"/>
        <v>46.525152782582261</v>
      </c>
      <c r="Z2401" s="33">
        <f t="shared" si="439"/>
        <v>221918</v>
      </c>
      <c r="AA2401" s="34">
        <f t="shared" si="440"/>
        <v>5.4719228024865141E-06</v>
      </c>
      <c r="AB2401" s="33" t="s">
        <v>4982</v>
      </c>
      <c r="AC2401" s="35">
        <v>44929</v>
      </c>
      <c r="AD2401" s="33">
        <v>45</v>
      </c>
      <c r="AE2401" s="36">
        <f t="shared" si="441"/>
        <v>44974</v>
      </c>
    </row>
    <row r="2402" spans="2:31" ht="14.5" hidden="1">
      <c r="B2402" s="29" t="s">
        <v>768</v>
      </c>
      <c r="C2402" s="30" t="str">
        <f t="shared" si="431"/>
        <v>(Acreedores quirografarios)</v>
      </c>
      <c r="D2402" s="30">
        <v>5</v>
      </c>
      <c r="E2402" s="30" t="s">
        <v>5105</v>
      </c>
      <c r="F2402" s="30" t="s">
        <v>5106</v>
      </c>
      <c r="G2402" s="30" t="s">
        <v>4780</v>
      </c>
      <c r="H2402" s="31" t="s">
        <v>2438</v>
      </c>
      <c r="I2402" s="31" t="s">
        <v>48</v>
      </c>
      <c r="J2402" s="32">
        <v>18092760</v>
      </c>
      <c r="K2402" s="33">
        <f t="shared" si="432"/>
        <v>3530.817740599809</v>
      </c>
      <c r="L2402" s="33">
        <v>16841471</v>
      </c>
      <c r="M2402" s="33">
        <v>0</v>
      </c>
      <c r="N2402" s="33">
        <v>0</v>
      </c>
      <c r="O2402" s="33">
        <v>0</v>
      </c>
      <c r="P2402" s="33">
        <f t="shared" si="433"/>
        <v>18092760</v>
      </c>
      <c r="Q2402" s="33">
        <f t="shared" si="434"/>
        <v>3530.817740599809</v>
      </c>
      <c r="R2402" s="33">
        <f t="shared" si="435"/>
        <v>16841471</v>
      </c>
      <c r="S2402" s="33"/>
      <c r="T2402" s="30" t="str">
        <f t="shared" si="436"/>
        <v>COP</v>
      </c>
      <c r="U2402" s="33">
        <v>0</v>
      </c>
      <c r="V2402" s="33">
        <v>0</v>
      </c>
      <c r="W2402" s="33">
        <v>0</v>
      </c>
      <c r="X2402" s="33">
        <f t="shared" si="437"/>
        <v>18092760</v>
      </c>
      <c r="Y2402" s="33">
        <f t="shared" si="438"/>
        <v>3530.817740599809</v>
      </c>
      <c r="Z2402" s="33">
        <f t="shared" si="439"/>
        <v>16841471</v>
      </c>
      <c r="AA2402" s="34">
        <f t="shared" si="440"/>
        <v>0.00041526703193213416</v>
      </c>
      <c r="AB2402" s="33" t="s">
        <v>4982</v>
      </c>
      <c r="AC2402" s="35">
        <v>44929</v>
      </c>
      <c r="AD2402" s="33">
        <v>45</v>
      </c>
      <c r="AE2402" s="36">
        <f t="shared" si="441"/>
        <v>44974</v>
      </c>
    </row>
    <row r="2403" spans="2:31" ht="14.5" hidden="1">
      <c r="B2403" s="29" t="s">
        <v>768</v>
      </c>
      <c r="C2403" s="30" t="str">
        <f t="shared" si="431"/>
        <v>(Acreedores quirografarios)</v>
      </c>
      <c r="D2403" s="30">
        <v>5</v>
      </c>
      <c r="E2403" s="30" t="s">
        <v>5105</v>
      </c>
      <c r="F2403" s="30" t="s">
        <v>5106</v>
      </c>
      <c r="G2403" s="30" t="s">
        <v>4780</v>
      </c>
      <c r="H2403" s="31" t="s">
        <v>2439</v>
      </c>
      <c r="I2403" s="31" t="s">
        <v>48</v>
      </c>
      <c r="J2403" s="32">
        <v>61152</v>
      </c>
      <c r="K2403" s="33">
        <f t="shared" si="432"/>
        <v>12.725557407465642</v>
      </c>
      <c r="L2403" s="33">
        <v>60699</v>
      </c>
      <c r="M2403" s="33">
        <v>0</v>
      </c>
      <c r="N2403" s="33">
        <v>0</v>
      </c>
      <c r="O2403" s="33">
        <v>0</v>
      </c>
      <c r="P2403" s="33">
        <f t="shared" si="433"/>
        <v>61152</v>
      </c>
      <c r="Q2403" s="33">
        <f t="shared" si="434"/>
        <v>12.725557407465642</v>
      </c>
      <c r="R2403" s="33">
        <f t="shared" si="435"/>
        <v>60699</v>
      </c>
      <c r="S2403" s="33"/>
      <c r="T2403" s="30" t="str">
        <f t="shared" si="436"/>
        <v>COP</v>
      </c>
      <c r="U2403" s="33">
        <v>0</v>
      </c>
      <c r="V2403" s="33">
        <v>0</v>
      </c>
      <c r="W2403" s="33">
        <v>0</v>
      </c>
      <c r="X2403" s="33">
        <f t="shared" si="437"/>
        <v>61152</v>
      </c>
      <c r="Y2403" s="33">
        <f t="shared" si="438"/>
        <v>12.725557407465642</v>
      </c>
      <c r="Z2403" s="33">
        <f t="shared" si="439"/>
        <v>60699</v>
      </c>
      <c r="AA2403" s="34">
        <f t="shared" si="440"/>
        <v>1.4966800448279495E-06</v>
      </c>
      <c r="AB2403" s="33" t="s">
        <v>4982</v>
      </c>
      <c r="AC2403" s="35">
        <v>44929</v>
      </c>
      <c r="AD2403" s="33">
        <v>45</v>
      </c>
      <c r="AE2403" s="36">
        <f t="shared" si="441"/>
        <v>44974</v>
      </c>
    </row>
    <row r="2404" spans="2:31" ht="14.5" hidden="1">
      <c r="B2404" s="29" t="s">
        <v>768</v>
      </c>
      <c r="C2404" s="30" t="str">
        <f t="shared" si="431"/>
        <v>(Acreedores quirografarios)</v>
      </c>
      <c r="D2404" s="30">
        <v>5</v>
      </c>
      <c r="E2404" s="30" t="s">
        <v>5105</v>
      </c>
      <c r="F2404" s="30" t="s">
        <v>5106</v>
      </c>
      <c r="G2404" s="30" t="s">
        <v>4780</v>
      </c>
      <c r="H2404" s="31" t="s">
        <v>2440</v>
      </c>
      <c r="I2404" s="31" t="s">
        <v>48</v>
      </c>
      <c r="J2404" s="32">
        <v>622590</v>
      </c>
      <c r="K2404" s="33">
        <f t="shared" si="432"/>
        <v>129.75670094447415</v>
      </c>
      <c r="L2404" s="33">
        <v>618920</v>
      </c>
      <c r="M2404" s="33">
        <v>0</v>
      </c>
      <c r="N2404" s="33">
        <v>0</v>
      </c>
      <c r="O2404" s="33">
        <v>0</v>
      </c>
      <c r="P2404" s="33">
        <f t="shared" si="433"/>
        <v>622590</v>
      </c>
      <c r="Q2404" s="33">
        <f t="shared" si="434"/>
        <v>129.75670094447415</v>
      </c>
      <c r="R2404" s="33">
        <f t="shared" si="435"/>
        <v>618920</v>
      </c>
      <c r="S2404" s="33"/>
      <c r="T2404" s="30" t="str">
        <f t="shared" si="436"/>
        <v>COP</v>
      </c>
      <c r="U2404" s="33">
        <v>0</v>
      </c>
      <c r="V2404" s="33">
        <v>0</v>
      </c>
      <c r="W2404" s="33">
        <v>0</v>
      </c>
      <c r="X2404" s="33">
        <f t="shared" si="437"/>
        <v>622590</v>
      </c>
      <c r="Y2404" s="33">
        <f t="shared" si="438"/>
        <v>129.75670094447415</v>
      </c>
      <c r="Z2404" s="33">
        <f t="shared" si="439"/>
        <v>618920</v>
      </c>
      <c r="AA2404" s="34">
        <f t="shared" si="440"/>
        <v>1.5260963332920056E-05</v>
      </c>
      <c r="AB2404" s="33" t="s">
        <v>4982</v>
      </c>
      <c r="AC2404" s="35">
        <v>44929</v>
      </c>
      <c r="AD2404" s="33">
        <v>45</v>
      </c>
      <c r="AE2404" s="36">
        <f t="shared" si="441"/>
        <v>44974</v>
      </c>
    </row>
    <row r="2405" spans="2:31" ht="14.5" hidden="1">
      <c r="B2405" s="29" t="s">
        <v>768</v>
      </c>
      <c r="C2405" s="30" t="str">
        <f t="shared" si="431"/>
        <v>(Acreedores quirografarios)</v>
      </c>
      <c r="D2405" s="30">
        <v>5</v>
      </c>
      <c r="E2405" s="30" t="s">
        <v>5105</v>
      </c>
      <c r="F2405" s="30" t="s">
        <v>5106</v>
      </c>
      <c r="G2405" s="30" t="s">
        <v>4780</v>
      </c>
      <c r="H2405" s="31" t="s">
        <v>2441</v>
      </c>
      <c r="I2405" s="31" t="s">
        <v>48</v>
      </c>
      <c r="J2405" s="32">
        <v>963149</v>
      </c>
      <c r="K2405" s="33">
        <f t="shared" si="432"/>
        <v>193.43543298007273</v>
      </c>
      <c r="L2405" s="33">
        <v>922658</v>
      </c>
      <c r="M2405" s="33">
        <v>0</v>
      </c>
      <c r="N2405" s="33">
        <v>0</v>
      </c>
      <c r="O2405" s="33">
        <v>0</v>
      </c>
      <c r="P2405" s="33">
        <f t="shared" si="433"/>
        <v>963149</v>
      </c>
      <c r="Q2405" s="33">
        <f t="shared" si="434"/>
        <v>193.43543298007273</v>
      </c>
      <c r="R2405" s="33">
        <f t="shared" si="435"/>
        <v>922658</v>
      </c>
      <c r="S2405" s="33"/>
      <c r="T2405" s="30" t="str">
        <f t="shared" si="436"/>
        <v>COP</v>
      </c>
      <c r="U2405" s="33">
        <v>0</v>
      </c>
      <c r="V2405" s="33">
        <v>0</v>
      </c>
      <c r="W2405" s="33">
        <v>0</v>
      </c>
      <c r="X2405" s="33">
        <f t="shared" si="437"/>
        <v>963149</v>
      </c>
      <c r="Y2405" s="33">
        <f t="shared" si="438"/>
        <v>193.43543298007273</v>
      </c>
      <c r="Z2405" s="33">
        <f t="shared" si="439"/>
        <v>922658</v>
      </c>
      <c r="AA2405" s="34">
        <f t="shared" si="440"/>
        <v>2.2750355307350471E-05</v>
      </c>
      <c r="AB2405" s="33" t="s">
        <v>4982</v>
      </c>
      <c r="AC2405" s="35">
        <v>44929</v>
      </c>
      <c r="AD2405" s="33">
        <v>45</v>
      </c>
      <c r="AE2405" s="36">
        <f t="shared" si="441"/>
        <v>44974</v>
      </c>
    </row>
    <row r="2406" spans="2:31" ht="14.5" hidden="1">
      <c r="B2406" s="29" t="s">
        <v>768</v>
      </c>
      <c r="C2406" s="30" t="str">
        <f t="shared" si="431"/>
        <v>(Acreedores quirografarios)</v>
      </c>
      <c r="D2406" s="30">
        <v>5</v>
      </c>
      <c r="E2406" s="30" t="s">
        <v>5105</v>
      </c>
      <c r="F2406" s="30" t="s">
        <v>5106</v>
      </c>
      <c r="G2406" s="30" t="s">
        <v>4780</v>
      </c>
      <c r="H2406" s="31" t="s">
        <v>2442</v>
      </c>
      <c r="I2406" s="31" t="s">
        <v>48</v>
      </c>
      <c r="J2406" s="32">
        <v>697138</v>
      </c>
      <c r="K2406" s="33">
        <f t="shared" si="432"/>
        <v>136.04704550457561</v>
      </c>
      <c r="L2406" s="33">
        <v>648924</v>
      </c>
      <c r="M2406" s="33">
        <v>0</v>
      </c>
      <c r="N2406" s="33">
        <v>0</v>
      </c>
      <c r="O2406" s="33">
        <v>0</v>
      </c>
      <c r="P2406" s="33">
        <f t="shared" si="433"/>
        <v>697138</v>
      </c>
      <c r="Q2406" s="33">
        <f t="shared" si="434"/>
        <v>136.04704550457561</v>
      </c>
      <c r="R2406" s="33">
        <f t="shared" si="435"/>
        <v>648924</v>
      </c>
      <c r="S2406" s="33"/>
      <c r="T2406" s="30" t="str">
        <f t="shared" si="436"/>
        <v>COP</v>
      </c>
      <c r="U2406" s="33">
        <v>0</v>
      </c>
      <c r="V2406" s="33">
        <v>0</v>
      </c>
      <c r="W2406" s="33">
        <v>0</v>
      </c>
      <c r="X2406" s="33">
        <f t="shared" si="437"/>
        <v>697138</v>
      </c>
      <c r="Y2406" s="33">
        <f t="shared" si="438"/>
        <v>136.04704550457561</v>
      </c>
      <c r="Z2406" s="33">
        <f t="shared" si="439"/>
        <v>648924</v>
      </c>
      <c r="AA2406" s="34">
        <f t="shared" si="440"/>
        <v>1.6000784220661499E-05</v>
      </c>
      <c r="AB2406" s="33" t="s">
        <v>4982</v>
      </c>
      <c r="AC2406" s="35">
        <v>44929</v>
      </c>
      <c r="AD2406" s="33">
        <v>45</v>
      </c>
      <c r="AE2406" s="36">
        <f t="shared" si="441"/>
        <v>44974</v>
      </c>
    </row>
    <row r="2407" spans="2:31" ht="14.5" hidden="1">
      <c r="B2407" s="29" t="s">
        <v>768</v>
      </c>
      <c r="C2407" s="30" t="str">
        <f t="shared" si="431"/>
        <v>(Acreedores quirografarios)</v>
      </c>
      <c r="D2407" s="30">
        <v>5</v>
      </c>
      <c r="E2407" s="30" t="s">
        <v>5105</v>
      </c>
      <c r="F2407" s="30" t="s">
        <v>5106</v>
      </c>
      <c r="G2407" s="30" t="s">
        <v>4780</v>
      </c>
      <c r="H2407" s="31" t="s">
        <v>2443</v>
      </c>
      <c r="I2407" s="31" t="s">
        <v>48</v>
      </c>
      <c r="J2407" s="32">
        <v>78507</v>
      </c>
      <c r="K2407" s="33">
        <f t="shared" si="432"/>
        <v>15.954170466576516</v>
      </c>
      <c r="L2407" s="33">
        <v>76099</v>
      </c>
      <c r="M2407" s="33">
        <v>0</v>
      </c>
      <c r="N2407" s="33">
        <v>0</v>
      </c>
      <c r="O2407" s="33">
        <v>0</v>
      </c>
      <c r="P2407" s="33">
        <f t="shared" si="433"/>
        <v>78507</v>
      </c>
      <c r="Q2407" s="33">
        <f t="shared" si="434"/>
        <v>15.954170466576516</v>
      </c>
      <c r="R2407" s="33">
        <f t="shared" si="435"/>
        <v>76099</v>
      </c>
      <c r="S2407" s="33"/>
      <c r="T2407" s="30" t="str">
        <f t="shared" si="436"/>
        <v>COP</v>
      </c>
      <c r="U2407" s="33">
        <v>0</v>
      </c>
      <c r="V2407" s="33">
        <v>0</v>
      </c>
      <c r="W2407" s="33">
        <v>0</v>
      </c>
      <c r="X2407" s="33">
        <f t="shared" si="437"/>
        <v>78507</v>
      </c>
      <c r="Y2407" s="33">
        <f t="shared" si="438"/>
        <v>15.954170466576516</v>
      </c>
      <c r="Z2407" s="33">
        <f t="shared" si="439"/>
        <v>76099</v>
      </c>
      <c r="AA2407" s="34">
        <f t="shared" si="440"/>
        <v>1.8764041373228905E-06</v>
      </c>
      <c r="AB2407" s="33" t="s">
        <v>4982</v>
      </c>
      <c r="AC2407" s="35">
        <v>44929</v>
      </c>
      <c r="AD2407" s="33">
        <v>45</v>
      </c>
      <c r="AE2407" s="36">
        <f t="shared" si="441"/>
        <v>44974</v>
      </c>
    </row>
    <row r="2408" spans="2:31" ht="14.5" hidden="1">
      <c r="B2408" s="29" t="s">
        <v>768</v>
      </c>
      <c r="C2408" s="30" t="str">
        <f t="shared" si="431"/>
        <v>(Acreedores quirografarios)</v>
      </c>
      <c r="D2408" s="30">
        <v>5</v>
      </c>
      <c r="E2408" s="30" t="s">
        <v>5105</v>
      </c>
      <c r="F2408" s="30" t="s">
        <v>5106</v>
      </c>
      <c r="G2408" s="30" t="s">
        <v>4780</v>
      </c>
      <c r="H2408" s="31" t="s">
        <v>2444</v>
      </c>
      <c r="I2408" s="31" t="s">
        <v>48</v>
      </c>
      <c r="J2408" s="32">
        <v>579809</v>
      </c>
      <c r="K2408" s="33">
        <f t="shared" si="432"/>
        <v>120.65662442215164</v>
      </c>
      <c r="L2408" s="33">
        <v>575514</v>
      </c>
      <c r="M2408" s="33">
        <v>0</v>
      </c>
      <c r="N2408" s="33">
        <v>0</v>
      </c>
      <c r="O2408" s="33">
        <v>0</v>
      </c>
      <c r="P2408" s="33">
        <f t="shared" si="433"/>
        <v>579809</v>
      </c>
      <c r="Q2408" s="33">
        <f t="shared" si="434"/>
        <v>120.65662442215164</v>
      </c>
      <c r="R2408" s="33">
        <f t="shared" si="435"/>
        <v>575514</v>
      </c>
      <c r="S2408" s="33"/>
      <c r="T2408" s="30" t="str">
        <f t="shared" si="436"/>
        <v>COP</v>
      </c>
      <c r="U2408" s="33">
        <v>0</v>
      </c>
      <c r="V2408" s="33">
        <v>0</v>
      </c>
      <c r="W2408" s="33">
        <v>0</v>
      </c>
      <c r="X2408" s="33">
        <f t="shared" si="437"/>
        <v>579809</v>
      </c>
      <c r="Y2408" s="33">
        <f t="shared" si="438"/>
        <v>120.65662442215164</v>
      </c>
      <c r="Z2408" s="33">
        <f t="shared" si="439"/>
        <v>575514</v>
      </c>
      <c r="AA2408" s="34">
        <f t="shared" si="440"/>
        <v>1.4190683855073602E-05</v>
      </c>
      <c r="AB2408" s="33" t="s">
        <v>4982</v>
      </c>
      <c r="AC2408" s="35">
        <v>44929</v>
      </c>
      <c r="AD2408" s="33">
        <v>45</v>
      </c>
      <c r="AE2408" s="36">
        <f t="shared" si="441"/>
        <v>44974</v>
      </c>
    </row>
    <row r="2409" spans="2:31" ht="14.5" hidden="1">
      <c r="B2409" s="29" t="s">
        <v>768</v>
      </c>
      <c r="C2409" s="30" t="str">
        <f t="shared" si="431"/>
        <v>(Acreedores quirografarios)</v>
      </c>
      <c r="D2409" s="30">
        <v>5</v>
      </c>
      <c r="E2409" s="30" t="s">
        <v>5105</v>
      </c>
      <c r="F2409" s="30" t="s">
        <v>5106</v>
      </c>
      <c r="G2409" s="30" t="s">
        <v>4780</v>
      </c>
      <c r="H2409" s="31" t="s">
        <v>2445</v>
      </c>
      <c r="I2409" s="31" t="s">
        <v>48</v>
      </c>
      <c r="J2409" s="32">
        <v>757851</v>
      </c>
      <c r="K2409" s="33">
        <f t="shared" si="432"/>
        <v>157.70663647703805</v>
      </c>
      <c r="L2409" s="33">
        <v>752237</v>
      </c>
      <c r="M2409" s="33">
        <v>0</v>
      </c>
      <c r="N2409" s="33">
        <v>0</v>
      </c>
      <c r="O2409" s="33">
        <v>0</v>
      </c>
      <c r="P2409" s="33">
        <f t="shared" si="433"/>
        <v>757851</v>
      </c>
      <c r="Q2409" s="33">
        <f t="shared" si="434"/>
        <v>157.70663647703805</v>
      </c>
      <c r="R2409" s="33">
        <f t="shared" si="435"/>
        <v>752237</v>
      </c>
      <c r="S2409" s="33"/>
      <c r="T2409" s="30" t="str">
        <f t="shared" si="436"/>
        <v>COP</v>
      </c>
      <c r="U2409" s="33">
        <v>0</v>
      </c>
      <c r="V2409" s="33">
        <v>0</v>
      </c>
      <c r="W2409" s="33">
        <v>0</v>
      </c>
      <c r="X2409" s="33">
        <f t="shared" si="437"/>
        <v>757851</v>
      </c>
      <c r="Y2409" s="33">
        <f t="shared" si="438"/>
        <v>157.70663647703805</v>
      </c>
      <c r="Z2409" s="33">
        <f t="shared" si="439"/>
        <v>752237</v>
      </c>
      <c r="AA2409" s="34">
        <f t="shared" si="440"/>
        <v>1.854821507572188E-05</v>
      </c>
      <c r="AB2409" s="33" t="s">
        <v>4982</v>
      </c>
      <c r="AC2409" s="35">
        <v>44943</v>
      </c>
      <c r="AD2409" s="33">
        <v>45</v>
      </c>
      <c r="AE2409" s="36">
        <f t="shared" si="441"/>
        <v>44988</v>
      </c>
    </row>
    <row r="2410" spans="2:31" ht="14.5" hidden="1">
      <c r="B2410" s="29" t="s">
        <v>768</v>
      </c>
      <c r="C2410" s="30" t="str">
        <f t="shared" si="431"/>
        <v>(Acreedores quirografarios)</v>
      </c>
      <c r="D2410" s="30">
        <v>5</v>
      </c>
      <c r="E2410" s="30" t="s">
        <v>5105</v>
      </c>
      <c r="F2410" s="30" t="s">
        <v>5106</v>
      </c>
      <c r="G2410" s="30" t="s">
        <v>4780</v>
      </c>
      <c r="H2410" s="31" t="s">
        <v>2446</v>
      </c>
      <c r="I2410" s="31" t="s">
        <v>48</v>
      </c>
      <c r="J2410" s="32">
        <v>34091934</v>
      </c>
      <c r="K2410" s="33">
        <f t="shared" si="432"/>
        <v>6863.7196138243335</v>
      </c>
      <c r="L2410" s="33">
        <v>32738913</v>
      </c>
      <c r="M2410" s="33">
        <v>0</v>
      </c>
      <c r="N2410" s="33">
        <v>0</v>
      </c>
      <c r="O2410" s="33">
        <v>0</v>
      </c>
      <c r="P2410" s="33">
        <f t="shared" si="433"/>
        <v>34091934</v>
      </c>
      <c r="Q2410" s="33">
        <f t="shared" si="434"/>
        <v>6863.7196138243335</v>
      </c>
      <c r="R2410" s="33">
        <f t="shared" si="435"/>
        <v>32738913</v>
      </c>
      <c r="S2410" s="33"/>
      <c r="T2410" s="30" t="str">
        <f t="shared" si="436"/>
        <v>COP</v>
      </c>
      <c r="U2410" s="33">
        <v>0</v>
      </c>
      <c r="V2410" s="33">
        <v>0</v>
      </c>
      <c r="W2410" s="33">
        <v>0</v>
      </c>
      <c r="X2410" s="33">
        <f t="shared" si="437"/>
        <v>34091934</v>
      </c>
      <c r="Y2410" s="33">
        <f t="shared" si="438"/>
        <v>6863.7196138243335</v>
      </c>
      <c r="Z2410" s="33">
        <f t="shared" si="439"/>
        <v>32738913</v>
      </c>
      <c r="AA2410" s="34">
        <f t="shared" si="440"/>
        <v>0.00080725675507765102</v>
      </c>
      <c r="AB2410" s="33" t="s">
        <v>4982</v>
      </c>
      <c r="AC2410" s="35">
        <v>44949</v>
      </c>
      <c r="AD2410" s="33">
        <v>45</v>
      </c>
      <c r="AE2410" s="36">
        <f t="shared" si="441"/>
        <v>44994</v>
      </c>
    </row>
    <row r="2411" spans="2:31" ht="14.5" hidden="1">
      <c r="B2411" s="29" t="s">
        <v>768</v>
      </c>
      <c r="C2411" s="30" t="str">
        <f t="shared" si="431"/>
        <v>(Acreedores quirografarios)</v>
      </c>
      <c r="D2411" s="30">
        <v>5</v>
      </c>
      <c r="E2411" s="30" t="s">
        <v>5105</v>
      </c>
      <c r="F2411" s="30" t="s">
        <v>5106</v>
      </c>
      <c r="G2411" s="30" t="s">
        <v>4780</v>
      </c>
      <c r="H2411" s="31" t="s">
        <v>2447</v>
      </c>
      <c r="I2411" s="31" t="s">
        <v>48</v>
      </c>
      <c r="J2411" s="32">
        <v>260462</v>
      </c>
      <c r="K2411" s="33">
        <f t="shared" si="432"/>
        <v>52.98866840676331</v>
      </c>
      <c r="L2411" s="33">
        <v>252748</v>
      </c>
      <c r="M2411" s="33">
        <v>0</v>
      </c>
      <c r="N2411" s="33">
        <v>0</v>
      </c>
      <c r="O2411" s="33">
        <v>0</v>
      </c>
      <c r="P2411" s="33">
        <f t="shared" si="433"/>
        <v>260462</v>
      </c>
      <c r="Q2411" s="33">
        <f t="shared" si="434"/>
        <v>52.98866840676331</v>
      </c>
      <c r="R2411" s="33">
        <f t="shared" si="435"/>
        <v>252748</v>
      </c>
      <c r="S2411" s="33"/>
      <c r="T2411" s="30" t="str">
        <f t="shared" si="436"/>
        <v>COP</v>
      </c>
      <c r="U2411" s="33">
        <v>0</v>
      </c>
      <c r="V2411" s="33">
        <v>0</v>
      </c>
      <c r="W2411" s="33">
        <v>0</v>
      </c>
      <c r="X2411" s="33">
        <f t="shared" si="437"/>
        <v>260462</v>
      </c>
      <c r="Y2411" s="33">
        <f t="shared" si="438"/>
        <v>52.98866840676331</v>
      </c>
      <c r="Z2411" s="33">
        <f t="shared" si="439"/>
        <v>252748</v>
      </c>
      <c r="AA2411" s="34">
        <f t="shared" si="440"/>
        <v>6.2321107097345027E-06</v>
      </c>
      <c r="AB2411" s="33" t="s">
        <v>4982</v>
      </c>
      <c r="AC2411" s="35">
        <v>44949</v>
      </c>
      <c r="AD2411" s="33">
        <v>45</v>
      </c>
      <c r="AE2411" s="36">
        <f t="shared" si="441"/>
        <v>44994</v>
      </c>
    </row>
    <row r="2412" spans="2:31" ht="14.5" hidden="1">
      <c r="B2412" s="29" t="s">
        <v>768</v>
      </c>
      <c r="C2412" s="30" t="str">
        <f t="shared" si="431"/>
        <v>(Acreedores quirografarios)</v>
      </c>
      <c r="D2412" s="30">
        <v>5</v>
      </c>
      <c r="E2412" s="30" t="s">
        <v>5105</v>
      </c>
      <c r="F2412" s="30" t="s">
        <v>5106</v>
      </c>
      <c r="G2412" s="30" t="s">
        <v>4780</v>
      </c>
      <c r="H2412" s="31" t="s">
        <v>2448</v>
      </c>
      <c r="I2412" s="31" t="s">
        <v>48</v>
      </c>
      <c r="J2412" s="32">
        <v>21647734</v>
      </c>
      <c r="K2412" s="33">
        <f t="shared" si="432"/>
        <v>4224.5739383838063</v>
      </c>
      <c r="L2412" s="33">
        <v>20150584</v>
      </c>
      <c r="M2412" s="33">
        <v>0</v>
      </c>
      <c r="N2412" s="33">
        <v>0</v>
      </c>
      <c r="O2412" s="33">
        <v>0</v>
      </c>
      <c r="P2412" s="33">
        <f t="shared" si="433"/>
        <v>21647734</v>
      </c>
      <c r="Q2412" s="33">
        <f t="shared" si="434"/>
        <v>4224.5739383838063</v>
      </c>
      <c r="R2412" s="33">
        <f t="shared" si="435"/>
        <v>20150584</v>
      </c>
      <c r="S2412" s="33"/>
      <c r="T2412" s="30" t="str">
        <f t="shared" si="436"/>
        <v>COP</v>
      </c>
      <c r="U2412" s="33">
        <v>0</v>
      </c>
      <c r="V2412" s="33">
        <v>0</v>
      </c>
      <c r="W2412" s="33">
        <v>0</v>
      </c>
      <c r="X2412" s="33">
        <f t="shared" si="437"/>
        <v>21647734</v>
      </c>
      <c r="Y2412" s="33">
        <f t="shared" si="438"/>
        <v>4224.5739383838063</v>
      </c>
      <c r="Z2412" s="33">
        <f t="shared" si="439"/>
        <v>20150584</v>
      </c>
      <c r="AA2412" s="34">
        <f t="shared" si="440"/>
        <v>0.00049686118328851156</v>
      </c>
      <c r="AB2412" s="33" t="s">
        <v>4982</v>
      </c>
      <c r="AC2412" s="35">
        <v>44949</v>
      </c>
      <c r="AD2412" s="33">
        <v>45</v>
      </c>
      <c r="AE2412" s="36">
        <f t="shared" si="441"/>
        <v>44994</v>
      </c>
    </row>
    <row r="2413" spans="2:31" ht="14.5" hidden="1">
      <c r="B2413" s="29" t="s">
        <v>768</v>
      </c>
      <c r="C2413" s="30" t="str">
        <f t="shared" si="431"/>
        <v>(Acreedores quirografarios)</v>
      </c>
      <c r="D2413" s="30">
        <v>5</v>
      </c>
      <c r="E2413" s="30" t="s">
        <v>5105</v>
      </c>
      <c r="F2413" s="30" t="s">
        <v>5106</v>
      </c>
      <c r="G2413" s="30" t="s">
        <v>4780</v>
      </c>
      <c r="H2413" s="31" t="s">
        <v>2449</v>
      </c>
      <c r="I2413" s="31" t="s">
        <v>48</v>
      </c>
      <c r="J2413" s="32">
        <v>4056735</v>
      </c>
      <c r="K2413" s="33">
        <f t="shared" si="432"/>
        <v>800.14423933666671</v>
      </c>
      <c r="L2413" s="33">
        <v>3816568</v>
      </c>
      <c r="M2413" s="33">
        <v>0</v>
      </c>
      <c r="N2413" s="33">
        <v>0</v>
      </c>
      <c r="O2413" s="33">
        <v>0</v>
      </c>
      <c r="P2413" s="33">
        <f t="shared" si="433"/>
        <v>4056735</v>
      </c>
      <c r="Q2413" s="33">
        <f t="shared" si="434"/>
        <v>800.14423933666671</v>
      </c>
      <c r="R2413" s="33">
        <f t="shared" si="435"/>
        <v>3816568</v>
      </c>
      <c r="S2413" s="33"/>
      <c r="T2413" s="30" t="str">
        <f t="shared" si="436"/>
        <v>COP</v>
      </c>
      <c r="U2413" s="33">
        <v>0</v>
      </c>
      <c r="V2413" s="33">
        <v>0</v>
      </c>
      <c r="W2413" s="33">
        <v>0</v>
      </c>
      <c r="X2413" s="33">
        <f t="shared" si="437"/>
        <v>4056735</v>
      </c>
      <c r="Y2413" s="33">
        <f t="shared" si="438"/>
        <v>800.14423933666671</v>
      </c>
      <c r="Z2413" s="33">
        <f t="shared" si="439"/>
        <v>3816568</v>
      </c>
      <c r="AA2413" s="34">
        <f t="shared" si="440"/>
        <v>9.4106676639300779E-05</v>
      </c>
      <c r="AB2413" s="33" t="s">
        <v>4982</v>
      </c>
      <c r="AC2413" s="35">
        <v>44949</v>
      </c>
      <c r="AD2413" s="33">
        <v>45</v>
      </c>
      <c r="AE2413" s="36">
        <f t="shared" si="441"/>
        <v>44994</v>
      </c>
    </row>
    <row r="2414" spans="2:31" ht="14.5" hidden="1">
      <c r="B2414" s="29" t="s">
        <v>768</v>
      </c>
      <c r="C2414" s="30" t="str">
        <f t="shared" si="431"/>
        <v>(Acreedores quirografarios)</v>
      </c>
      <c r="D2414" s="30">
        <v>5</v>
      </c>
      <c r="E2414" s="30" t="s">
        <v>5105</v>
      </c>
      <c r="F2414" s="30" t="s">
        <v>5106</v>
      </c>
      <c r="G2414" s="30" t="s">
        <v>4780</v>
      </c>
      <c r="H2414" s="31" t="s">
        <v>2450</v>
      </c>
      <c r="I2414" s="31" t="s">
        <v>48</v>
      </c>
      <c r="J2414" s="32">
        <v>298681</v>
      </c>
      <c r="K2414" s="33">
        <f t="shared" si="432"/>
        <v>58.287996477876661</v>
      </c>
      <c r="L2414" s="33">
        <v>278025</v>
      </c>
      <c r="M2414" s="33">
        <v>0</v>
      </c>
      <c r="N2414" s="33">
        <v>0</v>
      </c>
      <c r="O2414" s="33">
        <v>0</v>
      </c>
      <c r="P2414" s="33">
        <f t="shared" si="433"/>
        <v>298681</v>
      </c>
      <c r="Q2414" s="33">
        <f t="shared" si="434"/>
        <v>58.287996477876661</v>
      </c>
      <c r="R2414" s="33">
        <f t="shared" si="435"/>
        <v>278025</v>
      </c>
      <c r="S2414" s="33"/>
      <c r="T2414" s="30" t="str">
        <f t="shared" si="436"/>
        <v>COP</v>
      </c>
      <c r="U2414" s="33">
        <v>0</v>
      </c>
      <c r="V2414" s="33">
        <v>0</v>
      </c>
      <c r="W2414" s="33">
        <v>0</v>
      </c>
      <c r="X2414" s="33">
        <f t="shared" si="437"/>
        <v>298681</v>
      </c>
      <c r="Y2414" s="33">
        <f t="shared" si="438"/>
        <v>58.287996477876661</v>
      </c>
      <c r="Z2414" s="33">
        <f t="shared" si="439"/>
        <v>278025</v>
      </c>
      <c r="AA2414" s="34">
        <f t="shared" si="440"/>
        <v>6.8553760270068813E-06</v>
      </c>
      <c r="AB2414" s="33" t="s">
        <v>4982</v>
      </c>
      <c r="AC2414" s="35">
        <v>44949</v>
      </c>
      <c r="AD2414" s="33">
        <v>45</v>
      </c>
      <c r="AE2414" s="36">
        <f t="shared" si="441"/>
        <v>44994</v>
      </c>
    </row>
    <row r="2415" spans="2:31" ht="14.5" hidden="1">
      <c r="B2415" s="29" t="s">
        <v>768</v>
      </c>
      <c r="C2415" s="30" t="str">
        <f t="shared" si="431"/>
        <v>(Acreedores quirografarios)</v>
      </c>
      <c r="D2415" s="30">
        <v>5</v>
      </c>
      <c r="E2415" s="30" t="s">
        <v>5105</v>
      </c>
      <c r="F2415" s="30" t="s">
        <v>5106</v>
      </c>
      <c r="G2415" s="30" t="s">
        <v>4780</v>
      </c>
      <c r="H2415" s="31" t="s">
        <v>2451</v>
      </c>
      <c r="I2415" s="31" t="s">
        <v>48</v>
      </c>
      <c r="J2415" s="32">
        <v>19186322</v>
      </c>
      <c r="K2415" s="33">
        <f t="shared" si="432"/>
        <v>3744.2273866054484</v>
      </c>
      <c r="L2415" s="33">
        <v>17859403</v>
      </c>
      <c r="M2415" s="33">
        <v>0</v>
      </c>
      <c r="N2415" s="33">
        <v>0</v>
      </c>
      <c r="O2415" s="33">
        <v>0</v>
      </c>
      <c r="P2415" s="33">
        <f t="shared" si="433"/>
        <v>19186322</v>
      </c>
      <c r="Q2415" s="33">
        <f t="shared" si="434"/>
        <v>3744.2273866054484</v>
      </c>
      <c r="R2415" s="33">
        <f t="shared" si="435"/>
        <v>17859403</v>
      </c>
      <c r="S2415" s="33"/>
      <c r="T2415" s="30" t="str">
        <f t="shared" si="436"/>
        <v>COP</v>
      </c>
      <c r="U2415" s="33">
        <v>0</v>
      </c>
      <c r="V2415" s="33">
        <v>0</v>
      </c>
      <c r="W2415" s="33">
        <v>0</v>
      </c>
      <c r="X2415" s="33">
        <f t="shared" si="437"/>
        <v>19186322</v>
      </c>
      <c r="Y2415" s="33">
        <f t="shared" si="438"/>
        <v>3744.2273866054484</v>
      </c>
      <c r="Z2415" s="33">
        <f t="shared" si="439"/>
        <v>17859403</v>
      </c>
      <c r="AA2415" s="34">
        <f t="shared" si="440"/>
        <v>0.00044036659718678096</v>
      </c>
      <c r="AB2415" s="33" t="s">
        <v>4982</v>
      </c>
      <c r="AC2415" s="35">
        <v>44949</v>
      </c>
      <c r="AD2415" s="33">
        <v>45</v>
      </c>
      <c r="AE2415" s="36">
        <f t="shared" si="441"/>
        <v>44994</v>
      </c>
    </row>
    <row r="2416" spans="2:31" ht="14.5" hidden="1">
      <c r="B2416" s="29" t="s">
        <v>768</v>
      </c>
      <c r="C2416" s="30" t="str">
        <f t="shared" si="431"/>
        <v>(Acreedores quirografarios)</v>
      </c>
      <c r="D2416" s="30">
        <v>5</v>
      </c>
      <c r="E2416" s="30" t="s">
        <v>5105</v>
      </c>
      <c r="F2416" s="30" t="s">
        <v>5106</v>
      </c>
      <c r="G2416" s="30" t="s">
        <v>4780</v>
      </c>
      <c r="H2416" s="31" t="s">
        <v>2452</v>
      </c>
      <c r="I2416" s="31" t="s">
        <v>48</v>
      </c>
      <c r="J2416" s="32">
        <v>5292148</v>
      </c>
      <c r="K2416" s="33">
        <f t="shared" si="432"/>
        <v>1032.7672777969956</v>
      </c>
      <c r="L2416" s="33">
        <v>4926145</v>
      </c>
      <c r="M2416" s="33">
        <v>0</v>
      </c>
      <c r="N2416" s="33">
        <v>0</v>
      </c>
      <c r="O2416" s="33">
        <v>0</v>
      </c>
      <c r="P2416" s="33">
        <f t="shared" si="433"/>
        <v>5292148</v>
      </c>
      <c r="Q2416" s="33">
        <f t="shared" si="434"/>
        <v>1032.7672777969956</v>
      </c>
      <c r="R2416" s="33">
        <f t="shared" si="435"/>
        <v>4926145</v>
      </c>
      <c r="S2416" s="33"/>
      <c r="T2416" s="30" t="str">
        <f t="shared" si="436"/>
        <v>COP</v>
      </c>
      <c r="U2416" s="33">
        <v>0</v>
      </c>
      <c r="V2416" s="33">
        <v>0</v>
      </c>
      <c r="W2416" s="33">
        <v>0</v>
      </c>
      <c r="X2416" s="33">
        <f t="shared" si="437"/>
        <v>5292148</v>
      </c>
      <c r="Y2416" s="33">
        <f t="shared" si="438"/>
        <v>1032.7672777969956</v>
      </c>
      <c r="Z2416" s="33">
        <f t="shared" si="439"/>
        <v>4926145</v>
      </c>
      <c r="AA2416" s="34">
        <f t="shared" si="440"/>
        <v>0.00012146597010542149</v>
      </c>
      <c r="AB2416" s="33" t="s">
        <v>4982</v>
      </c>
      <c r="AC2416" s="35">
        <v>44959</v>
      </c>
      <c r="AD2416" s="33">
        <v>45</v>
      </c>
      <c r="AE2416" s="36">
        <f t="shared" si="441"/>
        <v>45004</v>
      </c>
    </row>
    <row r="2417" spans="2:31" ht="14.5" hidden="1">
      <c r="B2417" s="29" t="s">
        <v>768</v>
      </c>
      <c r="C2417" s="30" t="str">
        <f t="shared" si="431"/>
        <v>(Acreedores quirografarios)</v>
      </c>
      <c r="D2417" s="30">
        <v>5</v>
      </c>
      <c r="E2417" s="30" t="s">
        <v>5105</v>
      </c>
      <c r="F2417" s="30" t="s">
        <v>5106</v>
      </c>
      <c r="G2417" s="30" t="s">
        <v>4780</v>
      </c>
      <c r="H2417" s="31" t="s">
        <v>2453</v>
      </c>
      <c r="I2417" s="31" t="s">
        <v>48</v>
      </c>
      <c r="J2417" s="32">
        <v>393228</v>
      </c>
      <c r="K2417" s="33">
        <f t="shared" si="432"/>
        <v>78.785496399257838</v>
      </c>
      <c r="L2417" s="33">
        <v>375795</v>
      </c>
      <c r="M2417" s="33">
        <v>0</v>
      </c>
      <c r="N2417" s="33">
        <v>0</v>
      </c>
      <c r="O2417" s="33">
        <v>0</v>
      </c>
      <c r="P2417" s="33">
        <f t="shared" si="433"/>
        <v>393228</v>
      </c>
      <c r="Q2417" s="33">
        <f t="shared" si="434"/>
        <v>78.785496399257838</v>
      </c>
      <c r="R2417" s="33">
        <f t="shared" si="435"/>
        <v>375795</v>
      </c>
      <c r="S2417" s="33"/>
      <c r="T2417" s="30" t="str">
        <f t="shared" si="436"/>
        <v>COP</v>
      </c>
      <c r="U2417" s="33">
        <v>0</v>
      </c>
      <c r="V2417" s="33">
        <v>0</v>
      </c>
      <c r="W2417" s="33">
        <v>0</v>
      </c>
      <c r="X2417" s="33">
        <f t="shared" si="437"/>
        <v>393228</v>
      </c>
      <c r="Y2417" s="33">
        <f t="shared" si="438"/>
        <v>78.785496399257838</v>
      </c>
      <c r="Z2417" s="33">
        <f t="shared" si="439"/>
        <v>375795</v>
      </c>
      <c r="AA2417" s="34">
        <f t="shared" si="440"/>
        <v>9.2661308661776855E-06</v>
      </c>
      <c r="AB2417" s="33" t="s">
        <v>4982</v>
      </c>
      <c r="AC2417" s="35">
        <v>44959</v>
      </c>
      <c r="AD2417" s="33">
        <v>45</v>
      </c>
      <c r="AE2417" s="36">
        <f t="shared" si="441"/>
        <v>45004</v>
      </c>
    </row>
    <row r="2418" spans="2:31" ht="14.5" hidden="1">
      <c r="B2418" s="29" t="s">
        <v>768</v>
      </c>
      <c r="C2418" s="30" t="str">
        <f t="shared" si="431"/>
        <v>(Acreedores quirografarios)</v>
      </c>
      <c r="D2418" s="30">
        <v>5</v>
      </c>
      <c r="E2418" s="30" t="s">
        <v>5105</v>
      </c>
      <c r="F2418" s="30" t="s">
        <v>5106</v>
      </c>
      <c r="G2418" s="30" t="s">
        <v>4780</v>
      </c>
      <c r="H2418" s="31" t="s">
        <v>2454</v>
      </c>
      <c r="I2418" s="31" t="s">
        <v>48</v>
      </c>
      <c r="J2418" s="32">
        <v>21516355</v>
      </c>
      <c r="K2418" s="33">
        <f t="shared" si="432"/>
        <v>4198.9353962912874</v>
      </c>
      <c r="L2418" s="33">
        <v>20028292</v>
      </c>
      <c r="M2418" s="33">
        <v>0</v>
      </c>
      <c r="N2418" s="33">
        <v>0</v>
      </c>
      <c r="O2418" s="33">
        <v>0</v>
      </c>
      <c r="P2418" s="33">
        <f t="shared" si="433"/>
        <v>21516355</v>
      </c>
      <c r="Q2418" s="33">
        <f t="shared" si="434"/>
        <v>4198.9353962912874</v>
      </c>
      <c r="R2418" s="33">
        <f t="shared" si="435"/>
        <v>20028292</v>
      </c>
      <c r="S2418" s="33"/>
      <c r="T2418" s="30" t="str">
        <f t="shared" si="436"/>
        <v>COP</v>
      </c>
      <c r="U2418" s="33">
        <v>0</v>
      </c>
      <c r="V2418" s="33">
        <v>0</v>
      </c>
      <c r="W2418" s="33">
        <v>0</v>
      </c>
      <c r="X2418" s="33">
        <f t="shared" si="437"/>
        <v>21516355</v>
      </c>
      <c r="Y2418" s="33">
        <f t="shared" si="438"/>
        <v>4198.9353962912874</v>
      </c>
      <c r="Z2418" s="33">
        <f t="shared" si="439"/>
        <v>20028292</v>
      </c>
      <c r="AA2418" s="34">
        <f t="shared" si="440"/>
        <v>0.00049384577947556409</v>
      </c>
      <c r="AB2418" s="33" t="s">
        <v>4982</v>
      </c>
      <c r="AC2418" s="35">
        <v>44959</v>
      </c>
      <c r="AD2418" s="33">
        <v>45</v>
      </c>
      <c r="AE2418" s="36">
        <f t="shared" si="441"/>
        <v>45004</v>
      </c>
    </row>
    <row r="2419" spans="2:31" ht="14.5" hidden="1">
      <c r="B2419" s="29" t="s">
        <v>768</v>
      </c>
      <c r="C2419" s="30" t="str">
        <f t="shared" si="431"/>
        <v>(Acreedores quirografarios)</v>
      </c>
      <c r="D2419" s="30">
        <v>5</v>
      </c>
      <c r="E2419" s="30" t="s">
        <v>5105</v>
      </c>
      <c r="F2419" s="30" t="s">
        <v>5106</v>
      </c>
      <c r="G2419" s="30" t="s">
        <v>4780</v>
      </c>
      <c r="H2419" s="31" t="s">
        <v>2455</v>
      </c>
      <c r="I2419" s="31" t="s">
        <v>48</v>
      </c>
      <c r="J2419" s="32">
        <v>199121</v>
      </c>
      <c r="K2419" s="33">
        <f t="shared" si="432"/>
        <v>40.26185309810581</v>
      </c>
      <c r="L2419" s="33">
        <v>192043</v>
      </c>
      <c r="M2419" s="33">
        <v>0</v>
      </c>
      <c r="N2419" s="33">
        <v>0</v>
      </c>
      <c r="O2419" s="33">
        <v>0</v>
      </c>
      <c r="P2419" s="33">
        <f t="shared" si="433"/>
        <v>199121</v>
      </c>
      <c r="Q2419" s="33">
        <f t="shared" si="434"/>
        <v>40.26185309810581</v>
      </c>
      <c r="R2419" s="33">
        <f t="shared" si="435"/>
        <v>192043</v>
      </c>
      <c r="S2419" s="33"/>
      <c r="T2419" s="30" t="str">
        <f t="shared" si="436"/>
        <v>COP</v>
      </c>
      <c r="U2419" s="33">
        <v>0</v>
      </c>
      <c r="V2419" s="33">
        <v>0</v>
      </c>
      <c r="W2419" s="33">
        <v>0</v>
      </c>
      <c r="X2419" s="33">
        <f t="shared" si="437"/>
        <v>199121</v>
      </c>
      <c r="Y2419" s="33">
        <f t="shared" si="438"/>
        <v>40.26185309810581</v>
      </c>
      <c r="Z2419" s="33">
        <f t="shared" si="439"/>
        <v>192043</v>
      </c>
      <c r="AA2419" s="34">
        <f t="shared" si="440"/>
        <v>4.7352827204549323E-06</v>
      </c>
      <c r="AB2419" s="33" t="s">
        <v>4982</v>
      </c>
      <c r="AC2419" s="35">
        <v>44959</v>
      </c>
      <c r="AD2419" s="33">
        <v>45</v>
      </c>
      <c r="AE2419" s="36">
        <f t="shared" si="441"/>
        <v>45004</v>
      </c>
    </row>
    <row r="2420" spans="2:31" ht="14.5" hidden="1">
      <c r="B2420" s="29" t="s">
        <v>768</v>
      </c>
      <c r="C2420" s="30" t="str">
        <f t="shared" si="431"/>
        <v>(Acreedores quirografarios)</v>
      </c>
      <c r="D2420" s="30">
        <v>5</v>
      </c>
      <c r="E2420" s="30" t="s">
        <v>5105</v>
      </c>
      <c r="F2420" s="30" t="s">
        <v>5106</v>
      </c>
      <c r="G2420" s="30" t="s">
        <v>4780</v>
      </c>
      <c r="H2420" s="31" t="s">
        <v>2456</v>
      </c>
      <c r="I2420" s="31" t="s">
        <v>48</v>
      </c>
      <c r="J2420" s="32">
        <v>18908969</v>
      </c>
      <c r="K2420" s="33">
        <f t="shared" si="432"/>
        <v>3690.1015755212425</v>
      </c>
      <c r="L2420" s="33">
        <v>17601231</v>
      </c>
      <c r="M2420" s="33">
        <v>0</v>
      </c>
      <c r="N2420" s="33">
        <v>0</v>
      </c>
      <c r="O2420" s="33">
        <v>0</v>
      </c>
      <c r="P2420" s="33">
        <f t="shared" si="433"/>
        <v>18908969</v>
      </c>
      <c r="Q2420" s="33">
        <f t="shared" si="434"/>
        <v>3690.1015755212425</v>
      </c>
      <c r="R2420" s="33">
        <f t="shared" si="435"/>
        <v>17601231</v>
      </c>
      <c r="S2420" s="33"/>
      <c r="T2420" s="30" t="str">
        <f t="shared" si="436"/>
        <v>COP</v>
      </c>
      <c r="U2420" s="33">
        <v>0</v>
      </c>
      <c r="V2420" s="33">
        <v>0</v>
      </c>
      <c r="W2420" s="33">
        <v>0</v>
      </c>
      <c r="X2420" s="33">
        <f t="shared" si="437"/>
        <v>18908969</v>
      </c>
      <c r="Y2420" s="33">
        <f t="shared" si="438"/>
        <v>3690.1015755212425</v>
      </c>
      <c r="Z2420" s="33">
        <f t="shared" si="439"/>
        <v>17601231</v>
      </c>
      <c r="AA2420" s="34">
        <f t="shared" si="440"/>
        <v>0.00043400074469278067</v>
      </c>
      <c r="AB2420" s="33" t="s">
        <v>4982</v>
      </c>
      <c r="AC2420" s="35">
        <v>44959</v>
      </c>
      <c r="AD2420" s="33">
        <v>45</v>
      </c>
      <c r="AE2420" s="36">
        <f t="shared" si="441"/>
        <v>45004</v>
      </c>
    </row>
    <row r="2421" spans="2:31" ht="14.5" hidden="1">
      <c r="B2421" s="29" t="s">
        <v>768</v>
      </c>
      <c r="C2421" s="30" t="str">
        <f t="shared" si="442" ref="C2421:C2484">+IF(D2421=1,$A$4,IF(D2421=2,$A$5,IF(D2421=3,$A$6,IF(D2421=4,$A$7,IF(D2421=5,$A$8,IF(D2421=6,$A$9,))))))</f>
        <v>(Acreedores quirografarios)</v>
      </c>
      <c r="D2421" s="30">
        <v>5</v>
      </c>
      <c r="E2421" s="30" t="s">
        <v>5105</v>
      </c>
      <c r="F2421" s="30" t="s">
        <v>5106</v>
      </c>
      <c r="G2421" s="30" t="s">
        <v>4780</v>
      </c>
      <c r="H2421" s="31" t="s">
        <v>2457</v>
      </c>
      <c r="I2421" s="31" t="s">
        <v>48</v>
      </c>
      <c r="J2421" s="32">
        <v>4141880</v>
      </c>
      <c r="K2421" s="33">
        <f t="shared" si="443" ref="K2421:K2484">+IF(I2421="USD",J2421,L2421/$L$3)</f>
        <v>816.76279128274473</v>
      </c>
      <c r="L2421" s="33">
        <v>3895836</v>
      </c>
      <c r="M2421" s="33">
        <v>0</v>
      </c>
      <c r="N2421" s="33">
        <v>0</v>
      </c>
      <c r="O2421" s="33">
        <v>0</v>
      </c>
      <c r="P2421" s="33">
        <f t="shared" si="444" ref="P2421:P2484">+J2421+M2421</f>
        <v>4141880</v>
      </c>
      <c r="Q2421" s="33">
        <f t="shared" si="445" ref="Q2421:Q2484">+K2421+N2421</f>
        <v>816.76279128274473</v>
      </c>
      <c r="R2421" s="33">
        <f t="shared" si="446" ref="R2421:R2484">+L2421+O2421</f>
        <v>3895836</v>
      </c>
      <c r="S2421" s="33"/>
      <c r="T2421" s="30" t="str">
        <f t="shared" si="447" ref="T2421:T2484">+I2421</f>
        <v>COP</v>
      </c>
      <c r="U2421" s="33">
        <v>0</v>
      </c>
      <c r="V2421" s="33">
        <v>0</v>
      </c>
      <c r="W2421" s="33">
        <v>0</v>
      </c>
      <c r="X2421" s="33">
        <f t="shared" si="448" ref="X2421:X2484">+P2421+U2421</f>
        <v>4141880</v>
      </c>
      <c r="Y2421" s="33">
        <f t="shared" si="449" ref="Y2421:Y2484">+Q2421+V2421</f>
        <v>816.76279128274473</v>
      </c>
      <c r="Z2421" s="33">
        <f t="shared" si="450" ref="Z2421:Z2484">+R2421+W2421</f>
        <v>3895836</v>
      </c>
      <c r="AA2421" s="34">
        <f t="shared" si="451" ref="AA2421:AA2484">+IF(D2421=1,Z2421/$C$4,IF(D2421=2,Z2421/$C$5,IF(D2421=3,Z2421/$C$6,IF(D2421=4,Z2421/$C$7,IF(D2421=5,Z2421/$C$8,IF(D2421=6,Z2421/$C$9))))))</f>
        <v>9.6061220104488374E-05</v>
      </c>
      <c r="AB2421" s="33" t="s">
        <v>4982</v>
      </c>
      <c r="AC2421" s="35">
        <v>44959</v>
      </c>
      <c r="AD2421" s="33">
        <v>45</v>
      </c>
      <c r="AE2421" s="36">
        <f t="shared" si="441"/>
        <v>45004</v>
      </c>
    </row>
    <row r="2422" spans="2:31" ht="14.5" hidden="1">
      <c r="B2422" s="29" t="s">
        <v>768</v>
      </c>
      <c r="C2422" s="30" t="str">
        <f t="shared" si="442"/>
        <v>(Acreedores quirografarios)</v>
      </c>
      <c r="D2422" s="30">
        <v>5</v>
      </c>
      <c r="E2422" s="30" t="s">
        <v>5105</v>
      </c>
      <c r="F2422" s="30" t="s">
        <v>5106</v>
      </c>
      <c r="G2422" s="30" t="s">
        <v>4780</v>
      </c>
      <c r="H2422" s="31" t="s">
        <v>2458</v>
      </c>
      <c r="I2422" s="31" t="s">
        <v>48</v>
      </c>
      <c r="J2422" s="32">
        <v>23344232</v>
      </c>
      <c r="K2422" s="33">
        <f t="shared" si="443"/>
        <v>4699.5349958594079</v>
      </c>
      <c r="L2422" s="33">
        <v>22416077</v>
      </c>
      <c r="M2422" s="33">
        <v>0</v>
      </c>
      <c r="N2422" s="33">
        <v>0</v>
      </c>
      <c r="O2422" s="33">
        <v>0</v>
      </c>
      <c r="P2422" s="33">
        <f t="shared" si="444"/>
        <v>23344232</v>
      </c>
      <c r="Q2422" s="33">
        <f t="shared" si="445"/>
        <v>4699.5349958594079</v>
      </c>
      <c r="R2422" s="33">
        <f t="shared" si="446"/>
        <v>22416077</v>
      </c>
      <c r="S2422" s="33"/>
      <c r="T2422" s="30" t="str">
        <f t="shared" si="447"/>
        <v>COP</v>
      </c>
      <c r="U2422" s="33">
        <v>0</v>
      </c>
      <c r="V2422" s="33">
        <v>0</v>
      </c>
      <c r="W2422" s="33">
        <v>0</v>
      </c>
      <c r="X2422" s="33">
        <f t="shared" si="448"/>
        <v>23344232</v>
      </c>
      <c r="Y2422" s="33">
        <f t="shared" si="449"/>
        <v>4699.5349958594079</v>
      </c>
      <c r="Z2422" s="33">
        <f t="shared" si="450"/>
        <v>22416077</v>
      </c>
      <c r="AA2422" s="34">
        <f t="shared" si="451"/>
        <v>0.00055272236987803376</v>
      </c>
      <c r="AB2422" s="33" t="s">
        <v>4982</v>
      </c>
      <c r="AC2422" s="35">
        <v>44959</v>
      </c>
      <c r="AD2422" s="33">
        <v>45</v>
      </c>
      <c r="AE2422" s="36">
        <f t="shared" si="441"/>
        <v>45004</v>
      </c>
    </row>
    <row r="2423" spans="2:31" ht="14.5" hidden="1">
      <c r="B2423" s="29" t="s">
        <v>768</v>
      </c>
      <c r="C2423" s="30" t="str">
        <f t="shared" si="442"/>
        <v>(Acreedores quirografarios)</v>
      </c>
      <c r="D2423" s="30">
        <v>5</v>
      </c>
      <c r="E2423" s="30" t="s">
        <v>5105</v>
      </c>
      <c r="F2423" s="30" t="s">
        <v>5106</v>
      </c>
      <c r="G2423" s="30" t="s">
        <v>4780</v>
      </c>
      <c r="H2423" s="31" t="s">
        <v>2459</v>
      </c>
      <c r="I2423" s="31" t="s">
        <v>48</v>
      </c>
      <c r="J2423" s="32">
        <v>272380</v>
      </c>
      <c r="K2423" s="33">
        <f t="shared" si="443"/>
        <v>53.1551306644863</v>
      </c>
      <c r="L2423" s="33">
        <v>253542</v>
      </c>
      <c r="M2423" s="33">
        <v>0</v>
      </c>
      <c r="N2423" s="33">
        <v>0</v>
      </c>
      <c r="O2423" s="33">
        <v>0</v>
      </c>
      <c r="P2423" s="33">
        <f t="shared" si="444"/>
        <v>272380</v>
      </c>
      <c r="Q2423" s="33">
        <f t="shared" si="445"/>
        <v>53.1551306644863</v>
      </c>
      <c r="R2423" s="33">
        <f t="shared" si="446"/>
        <v>253542</v>
      </c>
      <c r="S2423" s="33"/>
      <c r="T2423" s="30" t="str">
        <f t="shared" si="447"/>
        <v>COP</v>
      </c>
      <c r="U2423" s="33">
        <v>0</v>
      </c>
      <c r="V2423" s="33">
        <v>0</v>
      </c>
      <c r="W2423" s="33">
        <v>0</v>
      </c>
      <c r="X2423" s="33">
        <f t="shared" si="448"/>
        <v>272380</v>
      </c>
      <c r="Y2423" s="33">
        <f t="shared" si="449"/>
        <v>53.1551306644863</v>
      </c>
      <c r="Z2423" s="33">
        <f t="shared" si="450"/>
        <v>253542</v>
      </c>
      <c r="AA2423" s="34">
        <f t="shared" si="451"/>
        <v>6.2516886921657354E-06</v>
      </c>
      <c r="AB2423" s="33" t="s">
        <v>4982</v>
      </c>
      <c r="AC2423" s="35">
        <v>44959</v>
      </c>
      <c r="AD2423" s="33">
        <v>45</v>
      </c>
      <c r="AE2423" s="36">
        <f t="shared" si="441"/>
        <v>45004</v>
      </c>
    </row>
    <row r="2424" spans="2:31" ht="14.5" hidden="1">
      <c r="B2424" s="29" t="s">
        <v>768</v>
      </c>
      <c r="C2424" s="30" t="str">
        <f t="shared" si="442"/>
        <v>(Acreedores quirografarios)</v>
      </c>
      <c r="D2424" s="30">
        <v>5</v>
      </c>
      <c r="E2424" s="30" t="s">
        <v>5105</v>
      </c>
      <c r="F2424" s="30" t="s">
        <v>5106</v>
      </c>
      <c r="G2424" s="30" t="s">
        <v>4780</v>
      </c>
      <c r="H2424" s="31" t="s">
        <v>2460</v>
      </c>
      <c r="I2424" s="31" t="s">
        <v>48</v>
      </c>
      <c r="J2424" s="32">
        <v>1026915</v>
      </c>
      <c r="K2424" s="33">
        <f t="shared" si="443"/>
        <v>213.69812467897313</v>
      </c>
      <c r="L2424" s="33">
        <v>1019308</v>
      </c>
      <c r="M2424" s="33">
        <v>0</v>
      </c>
      <c r="N2424" s="33">
        <v>0</v>
      </c>
      <c r="O2424" s="33">
        <v>0</v>
      </c>
      <c r="P2424" s="33">
        <f t="shared" si="444"/>
        <v>1026915</v>
      </c>
      <c r="Q2424" s="33">
        <f t="shared" si="445"/>
        <v>213.69812467897313</v>
      </c>
      <c r="R2424" s="33">
        <f t="shared" si="446"/>
        <v>1019308</v>
      </c>
      <c r="S2424" s="33"/>
      <c r="T2424" s="30" t="str">
        <f t="shared" si="447"/>
        <v>COP</v>
      </c>
      <c r="U2424" s="33">
        <v>0</v>
      </c>
      <c r="V2424" s="33">
        <v>0</v>
      </c>
      <c r="W2424" s="33">
        <v>0</v>
      </c>
      <c r="X2424" s="33">
        <f t="shared" si="448"/>
        <v>1026915</v>
      </c>
      <c r="Y2424" s="33">
        <f t="shared" si="449"/>
        <v>213.69812467897313</v>
      </c>
      <c r="Z2424" s="33">
        <f t="shared" si="450"/>
        <v>1019308</v>
      </c>
      <c r="AA2424" s="34">
        <f t="shared" si="451"/>
        <v>2.513349384888528E-05</v>
      </c>
      <c r="AB2424" s="33" t="s">
        <v>4982</v>
      </c>
      <c r="AC2424" s="35">
        <v>44960</v>
      </c>
      <c r="AD2424" s="33">
        <v>45</v>
      </c>
      <c r="AE2424" s="36">
        <f t="shared" si="441"/>
        <v>45005</v>
      </c>
    </row>
    <row r="2425" spans="2:31" ht="14.5" hidden="1">
      <c r="B2425" s="29" t="s">
        <v>1018</v>
      </c>
      <c r="C2425" s="30" t="str">
        <f t="shared" si="442"/>
        <v>(Proveedores estratégicos)</v>
      </c>
      <c r="D2425" s="30">
        <v>4</v>
      </c>
      <c r="E2425" s="30" t="s">
        <v>5137</v>
      </c>
      <c r="F2425" s="30" t="s">
        <v>5138</v>
      </c>
      <c r="G2425" s="30" t="s">
        <v>4780</v>
      </c>
      <c r="H2425" s="31" t="s">
        <v>2461</v>
      </c>
      <c r="I2425" s="31" t="s">
        <v>48</v>
      </c>
      <c r="J2425" s="32">
        <v>26173336</v>
      </c>
      <c r="K2425" s="33">
        <f t="shared" si="443"/>
        <v>5321.2444835791475</v>
      </c>
      <c r="L2425" s="33">
        <v>25381538</v>
      </c>
      <c r="M2425" s="33">
        <v>0</v>
      </c>
      <c r="N2425" s="33">
        <v>0</v>
      </c>
      <c r="O2425" s="33">
        <v>0</v>
      </c>
      <c r="P2425" s="33">
        <f t="shared" si="444"/>
        <v>26173336</v>
      </c>
      <c r="Q2425" s="33">
        <f t="shared" si="445"/>
        <v>5321.2444835791475</v>
      </c>
      <c r="R2425" s="33">
        <f t="shared" si="446"/>
        <v>25381538</v>
      </c>
      <c r="S2425" s="33"/>
      <c r="T2425" s="30" t="str">
        <f t="shared" si="447"/>
        <v>COP</v>
      </c>
      <c r="U2425" s="33">
        <v>0</v>
      </c>
      <c r="V2425" s="33">
        <v>0</v>
      </c>
      <c r="W2425" s="33">
        <v>0</v>
      </c>
      <c r="X2425" s="33">
        <f t="shared" si="448"/>
        <v>26173336</v>
      </c>
      <c r="Y2425" s="33">
        <f t="shared" si="449"/>
        <v>5321.2444835791475</v>
      </c>
      <c r="Z2425" s="33">
        <f t="shared" si="450"/>
        <v>25381538</v>
      </c>
      <c r="AA2425" s="34">
        <f t="shared" si="451"/>
        <v>3.659886579064466E-05</v>
      </c>
      <c r="AB2425" s="33" t="s">
        <v>631</v>
      </c>
      <c r="AC2425" s="35">
        <v>44896</v>
      </c>
      <c r="AD2425" s="33">
        <v>75</v>
      </c>
      <c r="AE2425" s="36">
        <f t="shared" si="441"/>
        <v>44971</v>
      </c>
    </row>
    <row r="2426" spans="2:31" ht="14.5" hidden="1">
      <c r="B2426" s="29" t="s">
        <v>1018</v>
      </c>
      <c r="C2426" s="30" t="str">
        <f t="shared" si="442"/>
        <v>(Proveedores estratégicos)</v>
      </c>
      <c r="D2426" s="30">
        <v>4</v>
      </c>
      <c r="E2426" s="30" t="s">
        <v>5137</v>
      </c>
      <c r="F2426" s="30" t="s">
        <v>5138</v>
      </c>
      <c r="G2426" s="30" t="s">
        <v>4780</v>
      </c>
      <c r="H2426" s="31" t="s">
        <v>2462</v>
      </c>
      <c r="I2426" s="31" t="s">
        <v>48</v>
      </c>
      <c r="J2426" s="32">
        <v>33606346</v>
      </c>
      <c r="K2426" s="33">
        <f t="shared" si="443"/>
        <v>6819.6450622136963</v>
      </c>
      <c r="L2426" s="33">
        <v>32528684</v>
      </c>
      <c r="M2426" s="33">
        <v>0</v>
      </c>
      <c r="N2426" s="33">
        <v>0</v>
      </c>
      <c r="O2426" s="33">
        <v>0</v>
      </c>
      <c r="P2426" s="33">
        <f t="shared" si="444"/>
        <v>33606346</v>
      </c>
      <c r="Q2426" s="33">
        <f t="shared" si="445"/>
        <v>6819.6450622136963</v>
      </c>
      <c r="R2426" s="33">
        <f t="shared" si="446"/>
        <v>32528684</v>
      </c>
      <c r="S2426" s="33"/>
      <c r="T2426" s="30" t="str">
        <f t="shared" si="447"/>
        <v>COP</v>
      </c>
      <c r="U2426" s="33">
        <v>0</v>
      </c>
      <c r="V2426" s="33">
        <v>0</v>
      </c>
      <c r="W2426" s="33">
        <v>0</v>
      </c>
      <c r="X2426" s="33">
        <f t="shared" si="448"/>
        <v>33606346</v>
      </c>
      <c r="Y2426" s="33">
        <f t="shared" si="449"/>
        <v>6819.6450622136963</v>
      </c>
      <c r="Z2426" s="33">
        <f t="shared" si="450"/>
        <v>32528684</v>
      </c>
      <c r="AA2426" s="34">
        <f t="shared" si="451"/>
        <v>4.6904680877190746E-05</v>
      </c>
      <c r="AB2426" s="33" t="s">
        <v>631</v>
      </c>
      <c r="AC2426" s="35">
        <v>44896</v>
      </c>
      <c r="AD2426" s="33">
        <v>75</v>
      </c>
      <c r="AE2426" s="36">
        <f t="shared" si="441"/>
        <v>44971</v>
      </c>
    </row>
    <row r="2427" spans="2:31" ht="14.5" hidden="1">
      <c r="B2427" s="29" t="s">
        <v>1018</v>
      </c>
      <c r="C2427" s="30" t="str">
        <f t="shared" si="442"/>
        <v>(Proveedores estratégicos)</v>
      </c>
      <c r="D2427" s="30">
        <v>4</v>
      </c>
      <c r="E2427" s="30" t="s">
        <v>5137</v>
      </c>
      <c r="F2427" s="30" t="s">
        <v>5138</v>
      </c>
      <c r="G2427" s="30" t="s">
        <v>4780</v>
      </c>
      <c r="H2427" s="31" t="s">
        <v>2463</v>
      </c>
      <c r="I2427" s="31" t="s">
        <v>48</v>
      </c>
      <c r="J2427" s="32">
        <v>20724441</v>
      </c>
      <c r="K2427" s="33">
        <f t="shared" si="443"/>
        <v>4205.5548916632597</v>
      </c>
      <c r="L2427" s="33">
        <v>20059866</v>
      </c>
      <c r="M2427" s="33">
        <v>0</v>
      </c>
      <c r="N2427" s="33">
        <v>0</v>
      </c>
      <c r="O2427" s="33">
        <v>0</v>
      </c>
      <c r="P2427" s="33">
        <f t="shared" si="444"/>
        <v>20724441</v>
      </c>
      <c r="Q2427" s="33">
        <f t="shared" si="445"/>
        <v>4205.5548916632597</v>
      </c>
      <c r="R2427" s="33">
        <f t="shared" si="446"/>
        <v>20059866</v>
      </c>
      <c r="S2427" s="33"/>
      <c r="T2427" s="30" t="str">
        <f t="shared" si="447"/>
        <v>COP</v>
      </c>
      <c r="U2427" s="33">
        <v>0</v>
      </c>
      <c r="V2427" s="33">
        <v>0</v>
      </c>
      <c r="W2427" s="33">
        <v>0</v>
      </c>
      <c r="X2427" s="33">
        <f t="shared" si="448"/>
        <v>20724441</v>
      </c>
      <c r="Y2427" s="33">
        <f t="shared" si="449"/>
        <v>4205.5548916632597</v>
      </c>
      <c r="Z2427" s="33">
        <f t="shared" si="450"/>
        <v>20059866</v>
      </c>
      <c r="AA2427" s="34">
        <f t="shared" si="451"/>
        <v>2.8925289850926919E-05</v>
      </c>
      <c r="AB2427" s="33" t="s">
        <v>631</v>
      </c>
      <c r="AC2427" s="35">
        <v>44896</v>
      </c>
      <c r="AD2427" s="33">
        <v>75</v>
      </c>
      <c r="AE2427" s="36">
        <f t="shared" si="441"/>
        <v>44971</v>
      </c>
    </row>
    <row r="2428" spans="2:31" ht="14.5" hidden="1">
      <c r="B2428" s="29" t="s">
        <v>1018</v>
      </c>
      <c r="C2428" s="30" t="str">
        <f t="shared" si="442"/>
        <v>(Proveedores estratégicos)</v>
      </c>
      <c r="D2428" s="30">
        <v>4</v>
      </c>
      <c r="E2428" s="30" t="s">
        <v>5137</v>
      </c>
      <c r="F2428" s="30" t="s">
        <v>5138</v>
      </c>
      <c r="G2428" s="30" t="s">
        <v>4780</v>
      </c>
      <c r="H2428" s="31" t="s">
        <v>2464</v>
      </c>
      <c r="I2428" s="31" t="s">
        <v>48</v>
      </c>
      <c r="J2428" s="32">
        <v>2282422</v>
      </c>
      <c r="K2428" s="33">
        <f t="shared" si="443"/>
        <v>464.03429877249806</v>
      </c>
      <c r="L2428" s="33">
        <v>2213374</v>
      </c>
      <c r="M2428" s="33">
        <v>0</v>
      </c>
      <c r="N2428" s="33">
        <v>0</v>
      </c>
      <c r="O2428" s="33">
        <v>0</v>
      </c>
      <c r="P2428" s="33">
        <f t="shared" si="444"/>
        <v>2282422</v>
      </c>
      <c r="Q2428" s="33">
        <f t="shared" si="445"/>
        <v>464.03429877249806</v>
      </c>
      <c r="R2428" s="33">
        <f t="shared" si="446"/>
        <v>2213374</v>
      </c>
      <c r="S2428" s="33"/>
      <c r="T2428" s="30" t="str">
        <f t="shared" si="447"/>
        <v>COP</v>
      </c>
      <c r="U2428" s="33">
        <v>0</v>
      </c>
      <c r="V2428" s="33">
        <v>0</v>
      </c>
      <c r="W2428" s="33">
        <v>0</v>
      </c>
      <c r="X2428" s="33">
        <f t="shared" si="448"/>
        <v>2282422</v>
      </c>
      <c r="Y2428" s="33">
        <f t="shared" si="449"/>
        <v>464.03429877249806</v>
      </c>
      <c r="Z2428" s="33">
        <f t="shared" si="450"/>
        <v>2213374</v>
      </c>
      <c r="AA2428" s="34">
        <f t="shared" si="451"/>
        <v>3.1915708957629887E-06</v>
      </c>
      <c r="AB2428" s="33" t="s">
        <v>631</v>
      </c>
      <c r="AC2428" s="35">
        <v>44896</v>
      </c>
      <c r="AD2428" s="33">
        <v>75</v>
      </c>
      <c r="AE2428" s="36">
        <f t="shared" si="441"/>
        <v>44971</v>
      </c>
    </row>
    <row r="2429" spans="2:31" ht="14.5" hidden="1">
      <c r="B2429" s="29" t="s">
        <v>1018</v>
      </c>
      <c r="C2429" s="30" t="str">
        <f t="shared" si="442"/>
        <v>(Proveedores estratégicos)</v>
      </c>
      <c r="D2429" s="30">
        <v>4</v>
      </c>
      <c r="E2429" s="30" t="s">
        <v>5137</v>
      </c>
      <c r="F2429" s="30" t="s">
        <v>5138</v>
      </c>
      <c r="G2429" s="30" t="s">
        <v>4780</v>
      </c>
      <c r="H2429" s="31" t="s">
        <v>2465</v>
      </c>
      <c r="I2429" s="31" t="s">
        <v>48</v>
      </c>
      <c r="J2429" s="32">
        <v>231128186</v>
      </c>
      <c r="K2429" s="33">
        <f t="shared" si="443"/>
        <v>46902.218308751842</v>
      </c>
      <c r="L2429" s="33">
        <v>223716546</v>
      </c>
      <c r="M2429" s="33">
        <v>0</v>
      </c>
      <c r="N2429" s="33">
        <v>0</v>
      </c>
      <c r="O2429" s="33">
        <v>0</v>
      </c>
      <c r="P2429" s="33">
        <f t="shared" si="444"/>
        <v>231128186</v>
      </c>
      <c r="Q2429" s="33">
        <f t="shared" si="445"/>
        <v>46902.218308751842</v>
      </c>
      <c r="R2429" s="33">
        <f t="shared" si="446"/>
        <v>223716546</v>
      </c>
      <c r="S2429" s="33"/>
      <c r="T2429" s="30" t="str">
        <f t="shared" si="447"/>
        <v>COP</v>
      </c>
      <c r="U2429" s="33">
        <v>0</v>
      </c>
      <c r="V2429" s="33">
        <v>0</v>
      </c>
      <c r="W2429" s="33">
        <v>0</v>
      </c>
      <c r="X2429" s="33">
        <f t="shared" si="448"/>
        <v>231128186</v>
      </c>
      <c r="Y2429" s="33">
        <f t="shared" si="449"/>
        <v>46902.218308751842</v>
      </c>
      <c r="Z2429" s="33">
        <f t="shared" si="450"/>
        <v>223716546</v>
      </c>
      <c r="AA2429" s="34">
        <f t="shared" si="451"/>
        <v>0.00032258769512708734</v>
      </c>
      <c r="AB2429" s="33" t="s">
        <v>631</v>
      </c>
      <c r="AC2429" s="35">
        <v>44896</v>
      </c>
      <c r="AD2429" s="33">
        <v>75</v>
      </c>
      <c r="AE2429" s="36">
        <f t="shared" si="441"/>
        <v>44971</v>
      </c>
    </row>
    <row r="2430" spans="2:31" ht="14.5" hidden="1">
      <c r="B2430" s="29" t="s">
        <v>1018</v>
      </c>
      <c r="C2430" s="30" t="str">
        <f t="shared" si="442"/>
        <v>(Proveedores estratégicos)</v>
      </c>
      <c r="D2430" s="30">
        <v>4</v>
      </c>
      <c r="E2430" s="30" t="s">
        <v>5137</v>
      </c>
      <c r="F2430" s="30" t="s">
        <v>5138</v>
      </c>
      <c r="G2430" s="30" t="s">
        <v>4780</v>
      </c>
      <c r="H2430" s="31" t="s">
        <v>2466</v>
      </c>
      <c r="I2430" s="31" t="s">
        <v>48</v>
      </c>
      <c r="J2430" s="32">
        <v>94328983</v>
      </c>
      <c r="K2430" s="33">
        <f t="shared" si="443"/>
        <v>19141.925846724738</v>
      </c>
      <c r="L2430" s="33">
        <v>91304115</v>
      </c>
      <c r="M2430" s="33">
        <v>0</v>
      </c>
      <c r="N2430" s="33">
        <v>0</v>
      </c>
      <c r="O2430" s="33">
        <v>0</v>
      </c>
      <c r="P2430" s="33">
        <f t="shared" si="444"/>
        <v>94328983</v>
      </c>
      <c r="Q2430" s="33">
        <f t="shared" si="445"/>
        <v>19141.925846724738</v>
      </c>
      <c r="R2430" s="33">
        <f t="shared" si="446"/>
        <v>91304115</v>
      </c>
      <c r="S2430" s="33"/>
      <c r="T2430" s="30" t="str">
        <f t="shared" si="447"/>
        <v>COP</v>
      </c>
      <c r="U2430" s="33">
        <v>0</v>
      </c>
      <c r="V2430" s="33">
        <v>0</v>
      </c>
      <c r="W2430" s="33">
        <v>0</v>
      </c>
      <c r="X2430" s="33">
        <f t="shared" si="448"/>
        <v>94328983</v>
      </c>
      <c r="Y2430" s="33">
        <f t="shared" si="449"/>
        <v>19141.925846724738</v>
      </c>
      <c r="Z2430" s="33">
        <f t="shared" si="450"/>
        <v>91304115</v>
      </c>
      <c r="AA2430" s="34">
        <f t="shared" si="451"/>
        <v>0.00013165581419922567</v>
      </c>
      <c r="AB2430" s="33" t="s">
        <v>631</v>
      </c>
      <c r="AC2430" s="35">
        <v>44896</v>
      </c>
      <c r="AD2430" s="33">
        <v>75</v>
      </c>
      <c r="AE2430" s="36">
        <f t="shared" si="441"/>
        <v>44971</v>
      </c>
    </row>
    <row r="2431" spans="2:31" ht="14.5" hidden="1">
      <c r="B2431" s="29" t="s">
        <v>1018</v>
      </c>
      <c r="C2431" s="30" t="str">
        <f t="shared" si="442"/>
        <v>(Proveedores estratégicos)</v>
      </c>
      <c r="D2431" s="30">
        <v>4</v>
      </c>
      <c r="E2431" s="30" t="s">
        <v>5137</v>
      </c>
      <c r="F2431" s="30" t="s">
        <v>5138</v>
      </c>
      <c r="G2431" s="30" t="s">
        <v>4780</v>
      </c>
      <c r="H2431" s="31" t="s">
        <v>2467</v>
      </c>
      <c r="I2431" s="31" t="s">
        <v>48</v>
      </c>
      <c r="J2431" s="32">
        <v>4027496</v>
      </c>
      <c r="K2431" s="33">
        <f t="shared" si="443"/>
        <v>817.28901328133998</v>
      </c>
      <c r="L2431" s="33">
        <v>3898346</v>
      </c>
      <c r="M2431" s="33">
        <v>0</v>
      </c>
      <c r="N2431" s="33">
        <v>0</v>
      </c>
      <c r="O2431" s="33">
        <v>0</v>
      </c>
      <c r="P2431" s="33">
        <f t="shared" si="444"/>
        <v>4027496</v>
      </c>
      <c r="Q2431" s="33">
        <f t="shared" si="445"/>
        <v>817.28901328133998</v>
      </c>
      <c r="R2431" s="33">
        <f t="shared" si="446"/>
        <v>3898346</v>
      </c>
      <c r="S2431" s="33"/>
      <c r="T2431" s="30" t="str">
        <f t="shared" si="447"/>
        <v>COP</v>
      </c>
      <c r="U2431" s="33">
        <v>0</v>
      </c>
      <c r="V2431" s="33">
        <v>0</v>
      </c>
      <c r="W2431" s="33">
        <v>0</v>
      </c>
      <c r="X2431" s="33">
        <f t="shared" si="448"/>
        <v>4027496</v>
      </c>
      <c r="Y2431" s="33">
        <f t="shared" si="449"/>
        <v>817.28901328133998</v>
      </c>
      <c r="Z2431" s="33">
        <f t="shared" si="450"/>
        <v>3898346</v>
      </c>
      <c r="AA2431" s="34">
        <f t="shared" si="451"/>
        <v>5.6212134213260229E-06</v>
      </c>
      <c r="AB2431" s="33" t="s">
        <v>631</v>
      </c>
      <c r="AC2431" s="35">
        <v>44896</v>
      </c>
      <c r="AD2431" s="33">
        <v>75</v>
      </c>
      <c r="AE2431" s="36">
        <f t="shared" si="441"/>
        <v>44971</v>
      </c>
    </row>
    <row r="2432" spans="2:31" ht="14.5" hidden="1">
      <c r="B2432" s="29" t="s">
        <v>1018</v>
      </c>
      <c r="C2432" s="30" t="str">
        <f t="shared" si="442"/>
        <v>(Proveedores estratégicos)</v>
      </c>
      <c r="D2432" s="30">
        <v>4</v>
      </c>
      <c r="E2432" s="30" t="s">
        <v>5137</v>
      </c>
      <c r="F2432" s="30" t="s">
        <v>5138</v>
      </c>
      <c r="G2432" s="30" t="s">
        <v>4780</v>
      </c>
      <c r="H2432" s="31" t="s">
        <v>2468</v>
      </c>
      <c r="I2432" s="31" t="s">
        <v>48</v>
      </c>
      <c r="J2432" s="32">
        <v>178971334</v>
      </c>
      <c r="K2432" s="33">
        <f t="shared" si="443"/>
        <v>36622.754384309774</v>
      </c>
      <c r="L2432" s="33">
        <v>174685045</v>
      </c>
      <c r="M2432" s="33">
        <v>0</v>
      </c>
      <c r="N2432" s="33">
        <v>0</v>
      </c>
      <c r="O2432" s="33">
        <v>0</v>
      </c>
      <c r="P2432" s="33">
        <f t="shared" si="444"/>
        <v>178971334</v>
      </c>
      <c r="Q2432" s="33">
        <f t="shared" si="445"/>
        <v>36622.754384309774</v>
      </c>
      <c r="R2432" s="33">
        <f t="shared" si="446"/>
        <v>174685045</v>
      </c>
      <c r="S2432" s="33"/>
      <c r="T2432" s="30" t="str">
        <f t="shared" si="447"/>
        <v>COP</v>
      </c>
      <c r="U2432" s="33">
        <v>0</v>
      </c>
      <c r="V2432" s="33">
        <v>0</v>
      </c>
      <c r="W2432" s="33">
        <v>0</v>
      </c>
      <c r="X2432" s="33">
        <f t="shared" si="448"/>
        <v>178971334</v>
      </c>
      <c r="Y2432" s="33">
        <f t="shared" si="449"/>
        <v>36622.754384309774</v>
      </c>
      <c r="Z2432" s="33">
        <f t="shared" si="450"/>
        <v>174685045</v>
      </c>
      <c r="AA2432" s="34">
        <f t="shared" si="451"/>
        <v>0.00025188680518839019</v>
      </c>
      <c r="AB2432" s="33" t="s">
        <v>631</v>
      </c>
      <c r="AC2432" s="35">
        <v>44896</v>
      </c>
      <c r="AD2432" s="33">
        <v>75</v>
      </c>
      <c r="AE2432" s="36">
        <f t="shared" si="441"/>
        <v>44971</v>
      </c>
    </row>
    <row r="2433" spans="2:31" ht="14.5" hidden="1">
      <c r="B2433" s="29" t="s">
        <v>1018</v>
      </c>
      <c r="C2433" s="30" t="str">
        <f t="shared" si="442"/>
        <v>(Proveedores estratégicos)</v>
      </c>
      <c r="D2433" s="30">
        <v>4</v>
      </c>
      <c r="E2433" s="30" t="s">
        <v>5137</v>
      </c>
      <c r="F2433" s="30" t="s">
        <v>5138</v>
      </c>
      <c r="G2433" s="30" t="s">
        <v>4780</v>
      </c>
      <c r="H2433" s="31" t="s">
        <v>2469</v>
      </c>
      <c r="I2433" s="31" t="s">
        <v>48</v>
      </c>
      <c r="J2433" s="32">
        <v>22668375</v>
      </c>
      <c r="K2433" s="33">
        <f t="shared" si="443"/>
        <v>4600.0320764803919</v>
      </c>
      <c r="L2433" s="33">
        <v>21941463</v>
      </c>
      <c r="M2433" s="33">
        <v>0</v>
      </c>
      <c r="N2433" s="33">
        <v>0</v>
      </c>
      <c r="O2433" s="33">
        <v>0</v>
      </c>
      <c r="P2433" s="33">
        <f t="shared" si="444"/>
        <v>22668375</v>
      </c>
      <c r="Q2433" s="33">
        <f t="shared" si="445"/>
        <v>4600.0320764803919</v>
      </c>
      <c r="R2433" s="33">
        <f t="shared" si="446"/>
        <v>21941463</v>
      </c>
      <c r="S2433" s="33"/>
      <c r="T2433" s="30" t="str">
        <f t="shared" si="447"/>
        <v>COP</v>
      </c>
      <c r="U2433" s="33">
        <v>0</v>
      </c>
      <c r="V2433" s="33">
        <v>0</v>
      </c>
      <c r="W2433" s="33">
        <v>0</v>
      </c>
      <c r="X2433" s="33">
        <f t="shared" si="448"/>
        <v>22668375</v>
      </c>
      <c r="Y2433" s="33">
        <f t="shared" si="449"/>
        <v>4600.0320764803919</v>
      </c>
      <c r="Z2433" s="33">
        <f t="shared" si="450"/>
        <v>21941463</v>
      </c>
      <c r="AA2433" s="34">
        <f t="shared" si="451"/>
        <v>3.1638455462682975E-05</v>
      </c>
      <c r="AB2433" s="33" t="s">
        <v>631</v>
      </c>
      <c r="AC2433" s="35">
        <v>44896</v>
      </c>
      <c r="AD2433" s="33">
        <v>75</v>
      </c>
      <c r="AE2433" s="36">
        <f t="shared" si="441"/>
        <v>44971</v>
      </c>
    </row>
    <row r="2434" spans="2:31" ht="14.5" hidden="1">
      <c r="B2434" s="29" t="s">
        <v>1018</v>
      </c>
      <c r="C2434" s="30" t="str">
        <f t="shared" si="442"/>
        <v>(Proveedores estratégicos)</v>
      </c>
      <c r="D2434" s="30">
        <v>4</v>
      </c>
      <c r="E2434" s="30" t="s">
        <v>5137</v>
      </c>
      <c r="F2434" s="30" t="s">
        <v>5138</v>
      </c>
      <c r="G2434" s="30" t="s">
        <v>4780</v>
      </c>
      <c r="H2434" s="31" t="s">
        <v>2470</v>
      </c>
      <c r="I2434" s="31" t="s">
        <v>48</v>
      </c>
      <c r="J2434" s="32">
        <v>862750</v>
      </c>
      <c r="K2434" s="33">
        <f t="shared" si="443"/>
        <v>175.4036290449385</v>
      </c>
      <c r="L2434" s="33">
        <v>836649</v>
      </c>
      <c r="M2434" s="33">
        <v>0</v>
      </c>
      <c r="N2434" s="33">
        <v>0</v>
      </c>
      <c r="O2434" s="33">
        <v>0</v>
      </c>
      <c r="P2434" s="33">
        <f t="shared" si="444"/>
        <v>862750</v>
      </c>
      <c r="Q2434" s="33">
        <f t="shared" si="445"/>
        <v>175.4036290449385</v>
      </c>
      <c r="R2434" s="33">
        <f t="shared" si="446"/>
        <v>836649</v>
      </c>
      <c r="S2434" s="33"/>
      <c r="T2434" s="30" t="str">
        <f t="shared" si="447"/>
        <v>COP</v>
      </c>
      <c r="U2434" s="33">
        <v>0</v>
      </c>
      <c r="V2434" s="33">
        <v>0</v>
      </c>
      <c r="W2434" s="33">
        <v>0</v>
      </c>
      <c r="X2434" s="33">
        <f t="shared" si="448"/>
        <v>862750</v>
      </c>
      <c r="Y2434" s="33">
        <f t="shared" si="449"/>
        <v>175.4036290449385</v>
      </c>
      <c r="Z2434" s="33">
        <f t="shared" si="450"/>
        <v>836649</v>
      </c>
      <c r="AA2434" s="34">
        <f t="shared" si="451"/>
        <v>1.2064046105037868E-06</v>
      </c>
      <c r="AB2434" s="33" t="s">
        <v>631</v>
      </c>
      <c r="AC2434" s="35">
        <v>44896</v>
      </c>
      <c r="AD2434" s="33">
        <v>75</v>
      </c>
      <c r="AE2434" s="36">
        <f t="shared" si="441"/>
        <v>44971</v>
      </c>
    </row>
    <row r="2435" spans="2:31" ht="14.5" hidden="1">
      <c r="B2435" s="29" t="s">
        <v>1018</v>
      </c>
      <c r="C2435" s="30" t="str">
        <f t="shared" si="442"/>
        <v>(Proveedores estratégicos)</v>
      </c>
      <c r="D2435" s="30">
        <v>4</v>
      </c>
      <c r="E2435" s="30" t="s">
        <v>5137</v>
      </c>
      <c r="F2435" s="30" t="s">
        <v>5138</v>
      </c>
      <c r="G2435" s="30" t="s">
        <v>4780</v>
      </c>
      <c r="H2435" s="31" t="s">
        <v>2471</v>
      </c>
      <c r="I2435" s="31" t="s">
        <v>48</v>
      </c>
      <c r="J2435" s="32">
        <v>6520014</v>
      </c>
      <c r="K2435" s="33">
        <f t="shared" si="443"/>
        <v>1325.5701961277607</v>
      </c>
      <c r="L2435" s="33">
        <v>6322771</v>
      </c>
      <c r="M2435" s="33">
        <v>0</v>
      </c>
      <c r="N2435" s="33">
        <v>0</v>
      </c>
      <c r="O2435" s="33">
        <v>0</v>
      </c>
      <c r="P2435" s="33">
        <f t="shared" si="444"/>
        <v>6520014</v>
      </c>
      <c r="Q2435" s="33">
        <f t="shared" si="445"/>
        <v>1325.5701961277607</v>
      </c>
      <c r="R2435" s="33">
        <f t="shared" si="446"/>
        <v>6322771</v>
      </c>
      <c r="S2435" s="33"/>
      <c r="T2435" s="30" t="str">
        <f t="shared" si="447"/>
        <v>COP</v>
      </c>
      <c r="U2435" s="33">
        <v>0</v>
      </c>
      <c r="V2435" s="33">
        <v>0</v>
      </c>
      <c r="W2435" s="33">
        <v>0</v>
      </c>
      <c r="X2435" s="33">
        <f t="shared" si="448"/>
        <v>6520014</v>
      </c>
      <c r="Y2435" s="33">
        <f t="shared" si="449"/>
        <v>1325.5701961277607</v>
      </c>
      <c r="Z2435" s="33">
        <f t="shared" si="450"/>
        <v>6322771</v>
      </c>
      <c r="AA2435" s="34">
        <f t="shared" si="451"/>
        <v>9.1171089495829667E-06</v>
      </c>
      <c r="AB2435" s="33" t="s">
        <v>631</v>
      </c>
      <c r="AC2435" s="35">
        <v>44896</v>
      </c>
      <c r="AD2435" s="33">
        <v>75</v>
      </c>
      <c r="AE2435" s="36">
        <f t="shared" si="441"/>
        <v>44971</v>
      </c>
    </row>
    <row r="2436" spans="2:31" ht="14.5" hidden="1">
      <c r="B2436" s="29" t="s">
        <v>1018</v>
      </c>
      <c r="C2436" s="30" t="str">
        <f t="shared" si="442"/>
        <v>(Proveedores estratégicos)</v>
      </c>
      <c r="D2436" s="30">
        <v>4</v>
      </c>
      <c r="E2436" s="30" t="s">
        <v>5137</v>
      </c>
      <c r="F2436" s="30" t="s">
        <v>5138</v>
      </c>
      <c r="G2436" s="30" t="s">
        <v>4780</v>
      </c>
      <c r="H2436" s="31" t="s">
        <v>2472</v>
      </c>
      <c r="I2436" s="31" t="s">
        <v>48</v>
      </c>
      <c r="J2436" s="32">
        <v>6981592</v>
      </c>
      <c r="K2436" s="33">
        <f t="shared" si="443"/>
        <v>1428.637378533916</v>
      </c>
      <c r="L2436" s="33">
        <v>6814386</v>
      </c>
      <c r="M2436" s="33">
        <v>0</v>
      </c>
      <c r="N2436" s="33">
        <v>0</v>
      </c>
      <c r="O2436" s="33">
        <v>0</v>
      </c>
      <c r="P2436" s="33">
        <f t="shared" si="444"/>
        <v>6981592</v>
      </c>
      <c r="Q2436" s="33">
        <f t="shared" si="445"/>
        <v>1428.637378533916</v>
      </c>
      <c r="R2436" s="33">
        <f t="shared" si="446"/>
        <v>6814386</v>
      </c>
      <c r="S2436" s="33"/>
      <c r="T2436" s="30" t="str">
        <f t="shared" si="447"/>
        <v>COP</v>
      </c>
      <c r="U2436" s="33">
        <v>0</v>
      </c>
      <c r="V2436" s="33">
        <v>0</v>
      </c>
      <c r="W2436" s="33">
        <v>0</v>
      </c>
      <c r="X2436" s="33">
        <f t="shared" si="448"/>
        <v>6981592</v>
      </c>
      <c r="Y2436" s="33">
        <f t="shared" si="449"/>
        <v>1428.637378533916</v>
      </c>
      <c r="Z2436" s="33">
        <f t="shared" si="450"/>
        <v>6814386</v>
      </c>
      <c r="AA2436" s="34">
        <f t="shared" si="451"/>
        <v>9.82599236735173E-06</v>
      </c>
      <c r="AB2436" s="33" t="s">
        <v>631</v>
      </c>
      <c r="AC2436" s="35">
        <v>44896</v>
      </c>
      <c r="AD2436" s="33">
        <v>75</v>
      </c>
      <c r="AE2436" s="36">
        <f t="shared" si="441"/>
        <v>44971</v>
      </c>
    </row>
    <row r="2437" spans="2:31" ht="14.5" hidden="1">
      <c r="B2437" s="29" t="s">
        <v>1018</v>
      </c>
      <c r="C2437" s="30" t="str">
        <f t="shared" si="442"/>
        <v>(Proveedores estratégicos)</v>
      </c>
      <c r="D2437" s="30">
        <v>4</v>
      </c>
      <c r="E2437" s="30" t="s">
        <v>5137</v>
      </c>
      <c r="F2437" s="30" t="s">
        <v>5138</v>
      </c>
      <c r="G2437" s="30" t="s">
        <v>4780</v>
      </c>
      <c r="H2437" s="31" t="s">
        <v>2473</v>
      </c>
      <c r="I2437" s="31" t="s">
        <v>48</v>
      </c>
      <c r="J2437" s="32">
        <v>38950572</v>
      </c>
      <c r="K2437" s="33">
        <f t="shared" si="443"/>
        <v>7904.13430191725</v>
      </c>
      <c r="L2437" s="33">
        <v>37701535</v>
      </c>
      <c r="M2437" s="33">
        <v>0</v>
      </c>
      <c r="N2437" s="33">
        <v>0</v>
      </c>
      <c r="O2437" s="33">
        <v>0</v>
      </c>
      <c r="P2437" s="33">
        <f t="shared" si="444"/>
        <v>38950572</v>
      </c>
      <c r="Q2437" s="33">
        <f t="shared" si="445"/>
        <v>7904.13430191725</v>
      </c>
      <c r="R2437" s="33">
        <f t="shared" si="446"/>
        <v>37701535</v>
      </c>
      <c r="S2437" s="33"/>
      <c r="T2437" s="30" t="str">
        <f t="shared" si="447"/>
        <v>COP</v>
      </c>
      <c r="U2437" s="33">
        <v>0</v>
      </c>
      <c r="V2437" s="33">
        <v>0</v>
      </c>
      <c r="W2437" s="33">
        <v>0</v>
      </c>
      <c r="X2437" s="33">
        <f t="shared" si="448"/>
        <v>38950572</v>
      </c>
      <c r="Y2437" s="33">
        <f t="shared" si="449"/>
        <v>7904.13430191725</v>
      </c>
      <c r="Z2437" s="33">
        <f t="shared" si="450"/>
        <v>37701535</v>
      </c>
      <c r="AA2437" s="34">
        <f t="shared" si="451"/>
        <v>5.4363664627663317E-05</v>
      </c>
      <c r="AB2437" s="33" t="s">
        <v>631</v>
      </c>
      <c r="AC2437" s="35">
        <v>44896</v>
      </c>
      <c r="AD2437" s="33">
        <v>75</v>
      </c>
      <c r="AE2437" s="36">
        <f t="shared" si="441"/>
        <v>44971</v>
      </c>
    </row>
    <row r="2438" spans="2:31" ht="14.5" hidden="1">
      <c r="B2438" s="29" t="s">
        <v>1018</v>
      </c>
      <c r="C2438" s="30" t="str">
        <f t="shared" si="442"/>
        <v>(Proveedores estratégicos)</v>
      </c>
      <c r="D2438" s="30">
        <v>4</v>
      </c>
      <c r="E2438" s="30" t="s">
        <v>5137</v>
      </c>
      <c r="F2438" s="30" t="s">
        <v>5138</v>
      </c>
      <c r="G2438" s="30" t="s">
        <v>4780</v>
      </c>
      <c r="H2438" s="31" t="s">
        <v>2474</v>
      </c>
      <c r="I2438" s="31" t="s">
        <v>48</v>
      </c>
      <c r="J2438" s="32">
        <v>11323963</v>
      </c>
      <c r="K2438" s="33">
        <f t="shared" si="443"/>
        <v>2297.9412350493199</v>
      </c>
      <c r="L2438" s="33">
        <v>10960835</v>
      </c>
      <c r="M2438" s="33">
        <v>0</v>
      </c>
      <c r="N2438" s="33">
        <v>0</v>
      </c>
      <c r="O2438" s="33">
        <v>0</v>
      </c>
      <c r="P2438" s="33">
        <f t="shared" si="444"/>
        <v>11323963</v>
      </c>
      <c r="Q2438" s="33">
        <f t="shared" si="445"/>
        <v>2297.9412350493199</v>
      </c>
      <c r="R2438" s="33">
        <f t="shared" si="446"/>
        <v>10960835</v>
      </c>
      <c r="S2438" s="38"/>
      <c r="T2438" s="30" t="str">
        <f t="shared" si="447"/>
        <v>COP</v>
      </c>
      <c r="U2438" s="33">
        <v>0</v>
      </c>
      <c r="V2438" s="33">
        <v>0</v>
      </c>
      <c r="W2438" s="33">
        <v>0</v>
      </c>
      <c r="X2438" s="33">
        <f t="shared" si="448"/>
        <v>11323963</v>
      </c>
      <c r="Y2438" s="33">
        <f t="shared" si="449"/>
        <v>2297.9412350493199</v>
      </c>
      <c r="Z2438" s="33">
        <f t="shared" si="450"/>
        <v>10960835</v>
      </c>
      <c r="AA2438" s="34">
        <f t="shared" si="451"/>
        <v>1.5804957489904698E-05</v>
      </c>
      <c r="AB2438" s="33" t="s">
        <v>631</v>
      </c>
      <c r="AC2438" s="35">
        <v>44896</v>
      </c>
      <c r="AD2438" s="33">
        <v>75</v>
      </c>
      <c r="AE2438" s="36">
        <f t="shared" si="441"/>
        <v>44971</v>
      </c>
    </row>
    <row r="2439" spans="2:31" ht="14.5" hidden="1">
      <c r="B2439" s="29" t="s">
        <v>1018</v>
      </c>
      <c r="C2439" s="30" t="str">
        <f t="shared" si="442"/>
        <v>(Proveedores estratégicos)</v>
      </c>
      <c r="D2439" s="30">
        <v>4</v>
      </c>
      <c r="E2439" s="30" t="s">
        <v>5137</v>
      </c>
      <c r="F2439" s="30" t="s">
        <v>5138</v>
      </c>
      <c r="G2439" s="30" t="s">
        <v>4780</v>
      </c>
      <c r="H2439" s="31" t="s">
        <v>2475</v>
      </c>
      <c r="I2439" s="31" t="s">
        <v>48</v>
      </c>
      <c r="J2439" s="32">
        <v>3085115</v>
      </c>
      <c r="K2439" s="33">
        <f t="shared" si="443"/>
        <v>627.2281098986341</v>
      </c>
      <c r="L2439" s="33">
        <v>2991784</v>
      </c>
      <c r="M2439" s="33">
        <v>0</v>
      </c>
      <c r="N2439" s="33">
        <v>0</v>
      </c>
      <c r="O2439" s="33">
        <v>0</v>
      </c>
      <c r="P2439" s="33">
        <f t="shared" si="444"/>
        <v>3085115</v>
      </c>
      <c r="Q2439" s="33">
        <f t="shared" si="445"/>
        <v>627.2281098986341</v>
      </c>
      <c r="R2439" s="33">
        <f t="shared" si="446"/>
        <v>2991784</v>
      </c>
      <c r="S2439" s="33"/>
      <c r="T2439" s="30" t="str">
        <f t="shared" si="447"/>
        <v>COP</v>
      </c>
      <c r="U2439" s="33">
        <v>0</v>
      </c>
      <c r="V2439" s="33">
        <v>0</v>
      </c>
      <c r="W2439" s="33">
        <v>0</v>
      </c>
      <c r="X2439" s="33">
        <f t="shared" si="448"/>
        <v>3085115</v>
      </c>
      <c r="Y2439" s="33">
        <f t="shared" si="449"/>
        <v>627.2281098986341</v>
      </c>
      <c r="Z2439" s="33">
        <f t="shared" si="450"/>
        <v>2991784</v>
      </c>
      <c r="AA2439" s="34">
        <f t="shared" si="451"/>
        <v>4.3139978787179111E-06</v>
      </c>
      <c r="AB2439" s="33" t="s">
        <v>631</v>
      </c>
      <c r="AC2439" s="35">
        <v>44896</v>
      </c>
      <c r="AD2439" s="33">
        <v>75</v>
      </c>
      <c r="AE2439" s="36">
        <f t="shared" si="441"/>
        <v>44971</v>
      </c>
    </row>
    <row r="2440" spans="2:31" ht="14.5" hidden="1">
      <c r="B2440" s="29" t="s">
        <v>1018</v>
      </c>
      <c r="C2440" s="30" t="str">
        <f t="shared" si="442"/>
        <v>(Proveedores estratégicos)</v>
      </c>
      <c r="D2440" s="30">
        <v>4</v>
      </c>
      <c r="E2440" s="30" t="s">
        <v>5137</v>
      </c>
      <c r="F2440" s="30" t="s">
        <v>5138</v>
      </c>
      <c r="G2440" s="30" t="s">
        <v>4780</v>
      </c>
      <c r="H2440" s="31" t="s">
        <v>2476</v>
      </c>
      <c r="I2440" s="31" t="s">
        <v>48</v>
      </c>
      <c r="J2440" s="32">
        <v>13318630</v>
      </c>
      <c r="K2440" s="33">
        <f t="shared" si="443"/>
        <v>2702.7137121712422</v>
      </c>
      <c r="L2440" s="33">
        <v>12891539</v>
      </c>
      <c r="M2440" s="33">
        <v>0</v>
      </c>
      <c r="N2440" s="33">
        <v>0</v>
      </c>
      <c r="O2440" s="33">
        <v>0</v>
      </c>
      <c r="P2440" s="33">
        <f t="shared" si="444"/>
        <v>13318630</v>
      </c>
      <c r="Q2440" s="33">
        <f t="shared" si="445"/>
        <v>2702.7137121712422</v>
      </c>
      <c r="R2440" s="33">
        <f t="shared" si="446"/>
        <v>12891539</v>
      </c>
      <c r="S2440" s="33"/>
      <c r="T2440" s="30" t="str">
        <f t="shared" si="447"/>
        <v>COP</v>
      </c>
      <c r="U2440" s="33">
        <v>0</v>
      </c>
      <c r="V2440" s="33">
        <v>0</v>
      </c>
      <c r="W2440" s="33">
        <v>0</v>
      </c>
      <c r="X2440" s="33">
        <f t="shared" si="448"/>
        <v>13318630</v>
      </c>
      <c r="Y2440" s="33">
        <f t="shared" si="449"/>
        <v>2702.7137121712422</v>
      </c>
      <c r="Z2440" s="33">
        <f t="shared" si="450"/>
        <v>12891539</v>
      </c>
      <c r="AA2440" s="34">
        <f t="shared" si="451"/>
        <v>1.8588932857254807E-05</v>
      </c>
      <c r="AB2440" s="33" t="s">
        <v>631</v>
      </c>
      <c r="AC2440" s="35">
        <v>44896</v>
      </c>
      <c r="AD2440" s="33">
        <v>75</v>
      </c>
      <c r="AE2440" s="36">
        <f t="shared" si="441"/>
        <v>44971</v>
      </c>
    </row>
    <row r="2441" spans="2:31" ht="14.5" hidden="1">
      <c r="B2441" s="29" t="s">
        <v>1018</v>
      </c>
      <c r="C2441" s="30" t="str">
        <f t="shared" si="442"/>
        <v>(Proveedores estratégicos)</v>
      </c>
      <c r="D2441" s="30">
        <v>4</v>
      </c>
      <c r="E2441" s="30" t="s">
        <v>5137</v>
      </c>
      <c r="F2441" s="30" t="s">
        <v>5138</v>
      </c>
      <c r="G2441" s="30" t="s">
        <v>4780</v>
      </c>
      <c r="H2441" s="31" t="s">
        <v>2477</v>
      </c>
      <c r="I2441" s="31" t="s">
        <v>48</v>
      </c>
      <c r="J2441" s="32">
        <v>357928618</v>
      </c>
      <c r="K2441" s="33">
        <f t="shared" si="443"/>
        <v>73242.634464396149</v>
      </c>
      <c r="L2441" s="33">
        <v>349356380</v>
      </c>
      <c r="M2441" s="33">
        <v>0</v>
      </c>
      <c r="N2441" s="33">
        <v>0</v>
      </c>
      <c r="O2441" s="33">
        <v>0</v>
      </c>
      <c r="P2441" s="33">
        <f t="shared" si="444"/>
        <v>357928618</v>
      </c>
      <c r="Q2441" s="33">
        <f t="shared" si="445"/>
        <v>73242.634464396149</v>
      </c>
      <c r="R2441" s="33">
        <f t="shared" si="446"/>
        <v>349356380</v>
      </c>
      <c r="S2441" s="33"/>
      <c r="T2441" s="30" t="str">
        <f t="shared" si="447"/>
        <v>COP</v>
      </c>
      <c r="U2441" s="33">
        <v>0</v>
      </c>
      <c r="V2441" s="33">
        <v>0</v>
      </c>
      <c r="W2441" s="33">
        <v>0</v>
      </c>
      <c r="X2441" s="33">
        <f t="shared" si="448"/>
        <v>357928618</v>
      </c>
      <c r="Y2441" s="33">
        <f t="shared" si="449"/>
        <v>73242.634464396149</v>
      </c>
      <c r="Z2441" s="33">
        <f t="shared" si="450"/>
        <v>349356380</v>
      </c>
      <c r="AA2441" s="34">
        <f t="shared" si="451"/>
        <v>0.00050375384126546854</v>
      </c>
      <c r="AB2441" s="33" t="s">
        <v>631</v>
      </c>
      <c r="AC2441" s="35">
        <v>44896</v>
      </c>
      <c r="AD2441" s="33">
        <v>75</v>
      </c>
      <c r="AE2441" s="36">
        <f t="shared" si="441"/>
        <v>44971</v>
      </c>
    </row>
    <row r="2442" spans="2:31" ht="14.5" hidden="1">
      <c r="B2442" s="29" t="s">
        <v>1018</v>
      </c>
      <c r="C2442" s="30" t="str">
        <f t="shared" si="442"/>
        <v>(Proveedores estratégicos)</v>
      </c>
      <c r="D2442" s="30">
        <v>4</v>
      </c>
      <c r="E2442" s="30" t="s">
        <v>5137</v>
      </c>
      <c r="F2442" s="30" t="s">
        <v>5138</v>
      </c>
      <c r="G2442" s="30" t="s">
        <v>4780</v>
      </c>
      <c r="H2442" s="31" t="s">
        <v>2478</v>
      </c>
      <c r="I2442" s="31" t="s">
        <v>48</v>
      </c>
      <c r="J2442" s="32">
        <v>73137032</v>
      </c>
      <c r="K2442" s="33">
        <f t="shared" si="443"/>
        <v>14869.331739991823</v>
      </c>
      <c r="L2442" s="33">
        <v>70924482</v>
      </c>
      <c r="M2442" s="33">
        <v>0</v>
      </c>
      <c r="N2442" s="33">
        <v>0</v>
      </c>
      <c r="O2442" s="33">
        <v>0</v>
      </c>
      <c r="P2442" s="33">
        <f t="shared" si="444"/>
        <v>73137032</v>
      </c>
      <c r="Q2442" s="33">
        <f t="shared" si="445"/>
        <v>14869.331739991823</v>
      </c>
      <c r="R2442" s="33">
        <f t="shared" si="446"/>
        <v>70924482</v>
      </c>
      <c r="S2442" s="33"/>
      <c r="T2442" s="30" t="str">
        <f t="shared" si="447"/>
        <v>COP</v>
      </c>
      <c r="U2442" s="33">
        <v>0</v>
      </c>
      <c r="V2442" s="33">
        <v>0</v>
      </c>
      <c r="W2442" s="33">
        <v>0</v>
      </c>
      <c r="X2442" s="33">
        <f t="shared" si="448"/>
        <v>73137032</v>
      </c>
      <c r="Y2442" s="33">
        <f t="shared" si="449"/>
        <v>14869.331739991823</v>
      </c>
      <c r="Z2442" s="33">
        <f t="shared" si="450"/>
        <v>70924482</v>
      </c>
      <c r="AA2442" s="34">
        <f t="shared" si="451"/>
        <v>0.00010226943686347901</v>
      </c>
      <c r="AB2442" s="33" t="s">
        <v>631</v>
      </c>
      <c r="AC2442" s="35">
        <v>44896</v>
      </c>
      <c r="AD2442" s="33">
        <v>75</v>
      </c>
      <c r="AE2442" s="36">
        <f t="shared" si="441"/>
        <v>44971</v>
      </c>
    </row>
    <row r="2443" spans="2:31" ht="14.5" hidden="1">
      <c r="B2443" s="29" t="s">
        <v>1018</v>
      </c>
      <c r="C2443" s="30" t="str">
        <f t="shared" si="442"/>
        <v>(Proveedores estratégicos)</v>
      </c>
      <c r="D2443" s="30">
        <v>4</v>
      </c>
      <c r="E2443" s="30" t="s">
        <v>5137</v>
      </c>
      <c r="F2443" s="30" t="s">
        <v>5138</v>
      </c>
      <c r="G2443" s="30" t="s">
        <v>4780</v>
      </c>
      <c r="H2443" s="31" t="s">
        <v>2479</v>
      </c>
      <c r="I2443" s="31" t="s">
        <v>48</v>
      </c>
      <c r="J2443" s="32">
        <v>214082416</v>
      </c>
      <c r="K2443" s="33">
        <f t="shared" si="443"/>
        <v>43443.166137299915</v>
      </c>
      <c r="L2443" s="33">
        <v>207217386</v>
      </c>
      <c r="M2443" s="33">
        <v>0</v>
      </c>
      <c r="N2443" s="33">
        <v>0</v>
      </c>
      <c r="O2443" s="33">
        <v>0</v>
      </c>
      <c r="P2443" s="33">
        <f t="shared" si="444"/>
        <v>214082416</v>
      </c>
      <c r="Q2443" s="33">
        <f t="shared" si="445"/>
        <v>43443.166137299915</v>
      </c>
      <c r="R2443" s="33">
        <f t="shared" si="446"/>
        <v>207217386</v>
      </c>
      <c r="S2443" s="33"/>
      <c r="T2443" s="30" t="str">
        <f t="shared" si="447"/>
        <v>COP</v>
      </c>
      <c r="U2443" s="33">
        <v>0</v>
      </c>
      <c r="V2443" s="33">
        <v>0</v>
      </c>
      <c r="W2443" s="33">
        <v>0</v>
      </c>
      <c r="X2443" s="33">
        <f t="shared" si="448"/>
        <v>214082416</v>
      </c>
      <c r="Y2443" s="33">
        <f t="shared" si="449"/>
        <v>43443.166137299915</v>
      </c>
      <c r="Z2443" s="33">
        <f t="shared" si="450"/>
        <v>207217386</v>
      </c>
      <c r="AA2443" s="34">
        <f t="shared" si="451"/>
        <v>0.00029879675927054579</v>
      </c>
      <c r="AB2443" s="33" t="s">
        <v>631</v>
      </c>
      <c r="AC2443" s="35">
        <v>44911</v>
      </c>
      <c r="AD2443" s="33">
        <v>75</v>
      </c>
      <c r="AE2443" s="36">
        <f t="shared" si="441"/>
        <v>44986</v>
      </c>
    </row>
    <row r="2444" spans="2:31" ht="14.5" hidden="1">
      <c r="B2444" s="29" t="s">
        <v>1018</v>
      </c>
      <c r="C2444" s="30" t="str">
        <f t="shared" si="442"/>
        <v>(Proveedores estratégicos)</v>
      </c>
      <c r="D2444" s="30">
        <v>4</v>
      </c>
      <c r="E2444" s="30" t="s">
        <v>5137</v>
      </c>
      <c r="F2444" s="30" t="s">
        <v>5138</v>
      </c>
      <c r="G2444" s="30" t="s">
        <v>4780</v>
      </c>
      <c r="H2444" s="31" t="s">
        <v>2480</v>
      </c>
      <c r="I2444" s="31" t="s">
        <v>48</v>
      </c>
      <c r="J2444" s="32">
        <v>9951362</v>
      </c>
      <c r="K2444" s="33">
        <f t="shared" si="443"/>
        <v>2019.4027065840644</v>
      </c>
      <c r="L2444" s="33">
        <v>9632248</v>
      </c>
      <c r="M2444" s="33">
        <v>0</v>
      </c>
      <c r="N2444" s="33">
        <v>0</v>
      </c>
      <c r="O2444" s="33">
        <v>0</v>
      </c>
      <c r="P2444" s="33">
        <f t="shared" si="444"/>
        <v>9951362</v>
      </c>
      <c r="Q2444" s="33">
        <f t="shared" si="445"/>
        <v>2019.4027065840644</v>
      </c>
      <c r="R2444" s="33">
        <f t="shared" si="446"/>
        <v>9632248</v>
      </c>
      <c r="S2444" s="33"/>
      <c r="T2444" s="30" t="str">
        <f t="shared" si="447"/>
        <v>COP</v>
      </c>
      <c r="U2444" s="33">
        <v>0</v>
      </c>
      <c r="V2444" s="33">
        <v>0</v>
      </c>
      <c r="W2444" s="33">
        <v>0</v>
      </c>
      <c r="X2444" s="33">
        <f t="shared" si="448"/>
        <v>9951362</v>
      </c>
      <c r="Y2444" s="33">
        <f t="shared" si="449"/>
        <v>2019.4027065840644</v>
      </c>
      <c r="Z2444" s="33">
        <f t="shared" si="450"/>
        <v>9632248</v>
      </c>
      <c r="AA2444" s="34">
        <f t="shared" si="451"/>
        <v>1.3889203712328443E-05</v>
      </c>
      <c r="AB2444" s="33" t="s">
        <v>631</v>
      </c>
      <c r="AC2444" s="35">
        <v>44911</v>
      </c>
      <c r="AD2444" s="33">
        <v>75</v>
      </c>
      <c r="AE2444" s="36">
        <f t="shared" si="441"/>
        <v>44986</v>
      </c>
    </row>
    <row r="2445" spans="2:31" ht="14.5" hidden="1">
      <c r="B2445" s="29" t="s">
        <v>1018</v>
      </c>
      <c r="C2445" s="30" t="str">
        <f t="shared" si="442"/>
        <v>(Proveedores estratégicos)</v>
      </c>
      <c r="D2445" s="30">
        <v>4</v>
      </c>
      <c r="E2445" s="30" t="s">
        <v>5137</v>
      </c>
      <c r="F2445" s="30" t="s">
        <v>5138</v>
      </c>
      <c r="G2445" s="30" t="s">
        <v>4780</v>
      </c>
      <c r="H2445" s="31" t="s">
        <v>2481</v>
      </c>
      <c r="I2445" s="31" t="s">
        <v>48</v>
      </c>
      <c r="J2445" s="32">
        <v>31578377</v>
      </c>
      <c r="K2445" s="33">
        <f t="shared" si="443"/>
        <v>6408.1147205886973</v>
      </c>
      <c r="L2445" s="33">
        <v>30565746</v>
      </c>
      <c r="M2445" s="33">
        <v>0</v>
      </c>
      <c r="N2445" s="33">
        <v>0</v>
      </c>
      <c r="O2445" s="33">
        <v>0</v>
      </c>
      <c r="P2445" s="33">
        <f t="shared" si="444"/>
        <v>31578377</v>
      </c>
      <c r="Q2445" s="33">
        <f t="shared" si="445"/>
        <v>6408.1147205886973</v>
      </c>
      <c r="R2445" s="33">
        <f t="shared" si="446"/>
        <v>30565746</v>
      </c>
      <c r="S2445" s="33"/>
      <c r="T2445" s="30" t="str">
        <f t="shared" si="447"/>
        <v>COP</v>
      </c>
      <c r="U2445" s="33">
        <v>0</v>
      </c>
      <c r="V2445" s="33">
        <v>0</v>
      </c>
      <c r="W2445" s="33">
        <v>0</v>
      </c>
      <c r="X2445" s="33">
        <f t="shared" si="448"/>
        <v>31578377</v>
      </c>
      <c r="Y2445" s="33">
        <f t="shared" si="449"/>
        <v>6408.1147205886973</v>
      </c>
      <c r="Z2445" s="33">
        <f t="shared" si="450"/>
        <v>30565746</v>
      </c>
      <c r="AA2445" s="34">
        <f t="shared" si="451"/>
        <v>4.4074225748058842E-05</v>
      </c>
      <c r="AB2445" s="33" t="s">
        <v>631</v>
      </c>
      <c r="AC2445" s="35">
        <v>44911</v>
      </c>
      <c r="AD2445" s="33">
        <v>75</v>
      </c>
      <c r="AE2445" s="36">
        <f t="shared" si="441"/>
        <v>44986</v>
      </c>
    </row>
    <row r="2446" spans="2:31" ht="14.5" hidden="1">
      <c r="B2446" s="29" t="s">
        <v>1018</v>
      </c>
      <c r="C2446" s="30" t="str">
        <f t="shared" si="442"/>
        <v>(Proveedores estratégicos)</v>
      </c>
      <c r="D2446" s="30">
        <v>4</v>
      </c>
      <c r="E2446" s="30" t="s">
        <v>5137</v>
      </c>
      <c r="F2446" s="30" t="s">
        <v>5138</v>
      </c>
      <c r="G2446" s="30" t="s">
        <v>4780</v>
      </c>
      <c r="H2446" s="31" t="s">
        <v>2482</v>
      </c>
      <c r="I2446" s="31" t="s">
        <v>48</v>
      </c>
      <c r="J2446" s="32">
        <v>348980504</v>
      </c>
      <c r="K2446" s="33">
        <f t="shared" si="443"/>
        <v>71411.589043680608</v>
      </c>
      <c r="L2446" s="33">
        <v>340622568</v>
      </c>
      <c r="M2446" s="33">
        <v>0</v>
      </c>
      <c r="N2446" s="33">
        <v>0</v>
      </c>
      <c r="O2446" s="33">
        <v>0</v>
      </c>
      <c r="P2446" s="33">
        <f t="shared" si="444"/>
        <v>348980504</v>
      </c>
      <c r="Q2446" s="33">
        <f t="shared" si="445"/>
        <v>71411.589043680608</v>
      </c>
      <c r="R2446" s="33">
        <f t="shared" si="446"/>
        <v>340622568</v>
      </c>
      <c r="S2446" s="33"/>
      <c r="T2446" s="30" t="str">
        <f t="shared" si="447"/>
        <v>COP</v>
      </c>
      <c r="U2446" s="33">
        <v>0</v>
      </c>
      <c r="V2446" s="33">
        <v>0</v>
      </c>
      <c r="W2446" s="33">
        <v>0</v>
      </c>
      <c r="X2446" s="33">
        <f t="shared" si="448"/>
        <v>348980504</v>
      </c>
      <c r="Y2446" s="33">
        <f t="shared" si="449"/>
        <v>71411.589043680608</v>
      </c>
      <c r="Z2446" s="33">
        <f t="shared" si="450"/>
        <v>340622568</v>
      </c>
      <c r="AA2446" s="34">
        <f t="shared" si="451"/>
        <v>0.00049116013582379192</v>
      </c>
      <c r="AB2446" s="33" t="s">
        <v>631</v>
      </c>
      <c r="AC2446" s="35">
        <v>44911</v>
      </c>
      <c r="AD2446" s="33">
        <v>75</v>
      </c>
      <c r="AE2446" s="36">
        <f t="shared" si="441"/>
        <v>44986</v>
      </c>
    </row>
    <row r="2447" spans="2:31" ht="14.5" hidden="1">
      <c r="B2447" s="29" t="s">
        <v>1018</v>
      </c>
      <c r="C2447" s="30" t="str">
        <f t="shared" si="442"/>
        <v>(Proveedores estratégicos)</v>
      </c>
      <c r="D2447" s="30">
        <v>4</v>
      </c>
      <c r="E2447" s="30" t="s">
        <v>5137</v>
      </c>
      <c r="F2447" s="30" t="s">
        <v>5138</v>
      </c>
      <c r="G2447" s="30" t="s">
        <v>4780</v>
      </c>
      <c r="H2447" s="31" t="s">
        <v>2483</v>
      </c>
      <c r="I2447" s="31" t="s">
        <v>48</v>
      </c>
      <c r="J2447" s="32">
        <v>71000535</v>
      </c>
      <c r="K2447" s="33">
        <f t="shared" si="443"/>
        <v>14434.965460129772</v>
      </c>
      <c r="L2447" s="33">
        <v>68852620</v>
      </c>
      <c r="M2447" s="33">
        <v>0</v>
      </c>
      <c r="N2447" s="33">
        <v>0</v>
      </c>
      <c r="O2447" s="33">
        <v>0</v>
      </c>
      <c r="P2447" s="33">
        <f t="shared" si="444"/>
        <v>71000535</v>
      </c>
      <c r="Q2447" s="33">
        <f t="shared" si="445"/>
        <v>14434.965460129772</v>
      </c>
      <c r="R2447" s="33">
        <f t="shared" si="446"/>
        <v>68852620</v>
      </c>
      <c r="S2447" s="33"/>
      <c r="T2447" s="30" t="str">
        <f t="shared" si="447"/>
        <v>COP</v>
      </c>
      <c r="U2447" s="33">
        <v>0</v>
      </c>
      <c r="V2447" s="33">
        <v>0</v>
      </c>
      <c r="W2447" s="33">
        <v>0</v>
      </c>
      <c r="X2447" s="33">
        <f t="shared" si="448"/>
        <v>71000535</v>
      </c>
      <c r="Y2447" s="33">
        <f t="shared" si="449"/>
        <v>14434.965460129772</v>
      </c>
      <c r="Z2447" s="33">
        <f t="shared" si="450"/>
        <v>68852620</v>
      </c>
      <c r="AA2447" s="34">
        <f t="shared" si="451"/>
        <v>9.9281918956773091E-05</v>
      </c>
      <c r="AB2447" s="33" t="s">
        <v>631</v>
      </c>
      <c r="AC2447" s="35">
        <v>44911</v>
      </c>
      <c r="AD2447" s="33">
        <v>75</v>
      </c>
      <c r="AE2447" s="36">
        <f t="shared" si="441"/>
        <v>44986</v>
      </c>
    </row>
    <row r="2448" spans="2:31" ht="14.5" hidden="1">
      <c r="B2448" s="29" t="s">
        <v>1018</v>
      </c>
      <c r="C2448" s="30" t="str">
        <f t="shared" si="442"/>
        <v>(Proveedores estratégicos)</v>
      </c>
      <c r="D2448" s="30">
        <v>4</v>
      </c>
      <c r="E2448" s="30" t="s">
        <v>5137</v>
      </c>
      <c r="F2448" s="30" t="s">
        <v>5138</v>
      </c>
      <c r="G2448" s="30" t="s">
        <v>4780</v>
      </c>
      <c r="H2448" s="31" t="s">
        <v>2484</v>
      </c>
      <c r="I2448" s="31" t="s">
        <v>48</v>
      </c>
      <c r="J2448" s="32">
        <v>169484431</v>
      </c>
      <c r="K2448" s="33">
        <f t="shared" si="443"/>
        <v>34681.457488180968</v>
      </c>
      <c r="L2448" s="33">
        <v>165425350</v>
      </c>
      <c r="M2448" s="33">
        <v>0</v>
      </c>
      <c r="N2448" s="33">
        <v>0</v>
      </c>
      <c r="O2448" s="33">
        <v>0</v>
      </c>
      <c r="P2448" s="33">
        <f t="shared" si="444"/>
        <v>169484431</v>
      </c>
      <c r="Q2448" s="33">
        <f t="shared" si="445"/>
        <v>34681.457488180968</v>
      </c>
      <c r="R2448" s="33">
        <f t="shared" si="446"/>
        <v>165425350</v>
      </c>
      <c r="S2448" s="33"/>
      <c r="T2448" s="30" t="str">
        <f t="shared" si="447"/>
        <v>COP</v>
      </c>
      <c r="U2448" s="33">
        <v>0</v>
      </c>
      <c r="V2448" s="33">
        <v>0</v>
      </c>
      <c r="W2448" s="33">
        <v>0</v>
      </c>
      <c r="X2448" s="33">
        <f t="shared" si="448"/>
        <v>169484431</v>
      </c>
      <c r="Y2448" s="33">
        <f t="shared" si="449"/>
        <v>34681.457488180968</v>
      </c>
      <c r="Z2448" s="33">
        <f t="shared" si="450"/>
        <v>165425350</v>
      </c>
      <c r="AA2448" s="34">
        <f t="shared" si="451"/>
        <v>0.00023853480364430319</v>
      </c>
      <c r="AB2448" s="33" t="s">
        <v>631</v>
      </c>
      <c r="AC2448" s="35">
        <v>44911</v>
      </c>
      <c r="AD2448" s="33">
        <v>75</v>
      </c>
      <c r="AE2448" s="36">
        <f t="shared" si="441"/>
        <v>44986</v>
      </c>
    </row>
    <row r="2449" spans="2:31" ht="14.5" hidden="1">
      <c r="B2449" s="29" t="s">
        <v>1018</v>
      </c>
      <c r="C2449" s="30" t="str">
        <f t="shared" si="442"/>
        <v>(Proveedores estratégicos)</v>
      </c>
      <c r="D2449" s="30">
        <v>4</v>
      </c>
      <c r="E2449" s="30" t="s">
        <v>5137</v>
      </c>
      <c r="F2449" s="30" t="s">
        <v>5138</v>
      </c>
      <c r="G2449" s="30" t="s">
        <v>4780</v>
      </c>
      <c r="H2449" s="31" t="s">
        <v>2485</v>
      </c>
      <c r="I2449" s="31" t="s">
        <v>48</v>
      </c>
      <c r="J2449" s="32">
        <v>25388136</v>
      </c>
      <c r="K2449" s="33">
        <f t="shared" si="443"/>
        <v>5161.6071784228016</v>
      </c>
      <c r="L2449" s="33">
        <v>24620092</v>
      </c>
      <c r="M2449" s="33">
        <v>0</v>
      </c>
      <c r="N2449" s="33">
        <v>0</v>
      </c>
      <c r="O2449" s="33">
        <v>0</v>
      </c>
      <c r="P2449" s="33">
        <f t="shared" si="444"/>
        <v>25388136</v>
      </c>
      <c r="Q2449" s="33">
        <f t="shared" si="445"/>
        <v>5161.6071784228016</v>
      </c>
      <c r="R2449" s="33">
        <f t="shared" si="446"/>
        <v>24620092</v>
      </c>
      <c r="S2449" s="33"/>
      <c r="T2449" s="30" t="str">
        <f t="shared" si="447"/>
        <v>COP</v>
      </c>
      <c r="U2449" s="33">
        <v>0</v>
      </c>
      <c r="V2449" s="33">
        <v>0</v>
      </c>
      <c r="W2449" s="33">
        <v>0</v>
      </c>
      <c r="X2449" s="33">
        <f t="shared" si="448"/>
        <v>25388136</v>
      </c>
      <c r="Y2449" s="33">
        <f t="shared" si="449"/>
        <v>5161.6071784228016</v>
      </c>
      <c r="Z2449" s="33">
        <f t="shared" si="450"/>
        <v>24620092</v>
      </c>
      <c r="AA2449" s="34">
        <f t="shared" si="451"/>
        <v>3.5500900018798085E-05</v>
      </c>
      <c r="AB2449" s="33" t="s">
        <v>631</v>
      </c>
      <c r="AC2449" s="35">
        <v>44911</v>
      </c>
      <c r="AD2449" s="33">
        <v>75</v>
      </c>
      <c r="AE2449" s="36">
        <f t="shared" si="441"/>
        <v>44986</v>
      </c>
    </row>
    <row r="2450" spans="2:31" ht="14.5" hidden="1">
      <c r="B2450" s="29" t="s">
        <v>1018</v>
      </c>
      <c r="C2450" s="30" t="str">
        <f t="shared" si="442"/>
        <v>(Proveedores estratégicos)</v>
      </c>
      <c r="D2450" s="30">
        <v>4</v>
      </c>
      <c r="E2450" s="30" t="s">
        <v>5137</v>
      </c>
      <c r="F2450" s="30" t="s">
        <v>5138</v>
      </c>
      <c r="G2450" s="30" t="s">
        <v>4780</v>
      </c>
      <c r="H2450" s="31" t="s">
        <v>2486</v>
      </c>
      <c r="I2450" s="31" t="s">
        <v>48</v>
      </c>
      <c r="J2450" s="32">
        <v>7878090</v>
      </c>
      <c r="K2450" s="33">
        <f t="shared" si="443"/>
        <v>1598.6796230489426</v>
      </c>
      <c r="L2450" s="33">
        <v>7625462</v>
      </c>
      <c r="M2450" s="33">
        <v>0</v>
      </c>
      <c r="N2450" s="33">
        <v>0</v>
      </c>
      <c r="O2450" s="33">
        <v>0</v>
      </c>
      <c r="P2450" s="33">
        <f t="shared" si="444"/>
        <v>7878090</v>
      </c>
      <c r="Q2450" s="33">
        <f t="shared" si="445"/>
        <v>1598.6796230489426</v>
      </c>
      <c r="R2450" s="33">
        <f t="shared" si="446"/>
        <v>7625462</v>
      </c>
      <c r="S2450" s="33"/>
      <c r="T2450" s="30" t="str">
        <f t="shared" si="447"/>
        <v>COP</v>
      </c>
      <c r="U2450" s="33">
        <v>0</v>
      </c>
      <c r="V2450" s="33">
        <v>0</v>
      </c>
      <c r="W2450" s="33">
        <v>0</v>
      </c>
      <c r="X2450" s="33">
        <f t="shared" si="448"/>
        <v>7878090</v>
      </c>
      <c r="Y2450" s="33">
        <f t="shared" si="449"/>
        <v>1598.6796230489426</v>
      </c>
      <c r="Z2450" s="33">
        <f t="shared" si="450"/>
        <v>7625462</v>
      </c>
      <c r="AA2450" s="34">
        <f t="shared" si="451"/>
        <v>1.0995522033757797E-05</v>
      </c>
      <c r="AB2450" s="33" t="s">
        <v>631</v>
      </c>
      <c r="AC2450" s="35">
        <v>44911</v>
      </c>
      <c r="AD2450" s="33">
        <v>75</v>
      </c>
      <c r="AE2450" s="36">
        <f t="shared" si="441"/>
        <v>44986</v>
      </c>
    </row>
    <row r="2451" spans="2:31" ht="14.5" hidden="1">
      <c r="B2451" s="29" t="s">
        <v>1018</v>
      </c>
      <c r="C2451" s="30" t="str">
        <f t="shared" si="442"/>
        <v>(Proveedores estratégicos)</v>
      </c>
      <c r="D2451" s="30">
        <v>4</v>
      </c>
      <c r="E2451" s="30" t="s">
        <v>5137</v>
      </c>
      <c r="F2451" s="30" t="s">
        <v>5138</v>
      </c>
      <c r="G2451" s="30" t="s">
        <v>4780</v>
      </c>
      <c r="H2451" s="31" t="s">
        <v>2487</v>
      </c>
      <c r="I2451" s="31" t="s">
        <v>48</v>
      </c>
      <c r="J2451" s="32">
        <v>37662951</v>
      </c>
      <c r="K2451" s="33">
        <f t="shared" si="443"/>
        <v>7642.8407601916197</v>
      </c>
      <c r="L2451" s="33">
        <v>36455204</v>
      </c>
      <c r="M2451" s="33">
        <v>0</v>
      </c>
      <c r="N2451" s="33">
        <v>0</v>
      </c>
      <c r="O2451" s="33">
        <v>0</v>
      </c>
      <c r="P2451" s="33">
        <f t="shared" si="444"/>
        <v>37662951</v>
      </c>
      <c r="Q2451" s="33">
        <f t="shared" si="445"/>
        <v>7642.8407601916197</v>
      </c>
      <c r="R2451" s="33">
        <f t="shared" si="446"/>
        <v>36455204</v>
      </c>
      <c r="S2451" s="33"/>
      <c r="T2451" s="30" t="str">
        <f t="shared" si="447"/>
        <v>COP</v>
      </c>
      <c r="U2451" s="33">
        <v>0</v>
      </c>
      <c r="V2451" s="33">
        <v>0</v>
      </c>
      <c r="W2451" s="33">
        <v>0</v>
      </c>
      <c r="X2451" s="33">
        <f t="shared" si="448"/>
        <v>37662951</v>
      </c>
      <c r="Y2451" s="33">
        <f t="shared" si="449"/>
        <v>7642.8407601916197</v>
      </c>
      <c r="Z2451" s="33">
        <f t="shared" si="450"/>
        <v>36455204</v>
      </c>
      <c r="AA2451" s="34">
        <f t="shared" si="451"/>
        <v>5.2566519750165356E-05</v>
      </c>
      <c r="AB2451" s="33" t="s">
        <v>631</v>
      </c>
      <c r="AC2451" s="35">
        <v>44911</v>
      </c>
      <c r="AD2451" s="33">
        <v>75</v>
      </c>
      <c r="AE2451" s="36">
        <f t="shared" si="441"/>
        <v>44986</v>
      </c>
    </row>
    <row r="2452" spans="2:31" ht="14.5" hidden="1">
      <c r="B2452" s="29" t="s">
        <v>1018</v>
      </c>
      <c r="C2452" s="30" t="str">
        <f t="shared" si="442"/>
        <v>(Proveedores estratégicos)</v>
      </c>
      <c r="D2452" s="30">
        <v>4</v>
      </c>
      <c r="E2452" s="30" t="s">
        <v>5137</v>
      </c>
      <c r="F2452" s="30" t="s">
        <v>5138</v>
      </c>
      <c r="G2452" s="30" t="s">
        <v>4780</v>
      </c>
      <c r="H2452" s="31" t="s">
        <v>2488</v>
      </c>
      <c r="I2452" s="31" t="s">
        <v>48</v>
      </c>
      <c r="J2452" s="32">
        <v>11720408</v>
      </c>
      <c r="K2452" s="33">
        <f t="shared" si="443"/>
        <v>2382.8508234011551</v>
      </c>
      <c r="L2452" s="33">
        <v>11365841</v>
      </c>
      <c r="M2452" s="33">
        <v>0</v>
      </c>
      <c r="N2452" s="33">
        <v>0</v>
      </c>
      <c r="O2452" s="33">
        <v>0</v>
      </c>
      <c r="P2452" s="33">
        <f t="shared" si="444"/>
        <v>11720408</v>
      </c>
      <c r="Q2452" s="33">
        <f t="shared" si="445"/>
        <v>2382.8508234011551</v>
      </c>
      <c r="R2452" s="33">
        <f t="shared" si="446"/>
        <v>11365841</v>
      </c>
      <c r="S2452" s="33"/>
      <c r="T2452" s="30" t="str">
        <f t="shared" si="447"/>
        <v>COP</v>
      </c>
      <c r="U2452" s="33">
        <v>0</v>
      </c>
      <c r="V2452" s="33">
        <v>0</v>
      </c>
      <c r="W2452" s="33">
        <v>0</v>
      </c>
      <c r="X2452" s="33">
        <f t="shared" si="448"/>
        <v>11720408</v>
      </c>
      <c r="Y2452" s="33">
        <f t="shared" si="449"/>
        <v>2382.8508234011551</v>
      </c>
      <c r="Z2452" s="33">
        <f t="shared" si="450"/>
        <v>11365841</v>
      </c>
      <c r="AA2452" s="34">
        <f t="shared" si="451"/>
        <v>1.6388955206607516E-05</v>
      </c>
      <c r="AB2452" s="33" t="s">
        <v>631</v>
      </c>
      <c r="AC2452" s="35">
        <v>44911</v>
      </c>
      <c r="AD2452" s="33">
        <v>75</v>
      </c>
      <c r="AE2452" s="36">
        <f t="shared" si="441"/>
        <v>44986</v>
      </c>
    </row>
    <row r="2453" spans="2:31" ht="14.5" hidden="1">
      <c r="B2453" s="29" t="s">
        <v>1018</v>
      </c>
      <c r="C2453" s="30" t="str">
        <f t="shared" si="442"/>
        <v>(Proveedores estratégicos)</v>
      </c>
      <c r="D2453" s="30">
        <v>4</v>
      </c>
      <c r="E2453" s="30" t="s">
        <v>5137</v>
      </c>
      <c r="F2453" s="30" t="s">
        <v>5138</v>
      </c>
      <c r="G2453" s="30" t="s">
        <v>4780</v>
      </c>
      <c r="H2453" s="31" t="s">
        <v>2489</v>
      </c>
      <c r="I2453" s="31" t="s">
        <v>48</v>
      </c>
      <c r="J2453" s="32">
        <v>1574084</v>
      </c>
      <c r="K2453" s="33">
        <f t="shared" si="443"/>
        <v>320.02369047244667</v>
      </c>
      <c r="L2453" s="33">
        <v>1526465</v>
      </c>
      <c r="M2453" s="33">
        <v>0</v>
      </c>
      <c r="N2453" s="33">
        <v>0</v>
      </c>
      <c r="O2453" s="33">
        <v>0</v>
      </c>
      <c r="P2453" s="33">
        <f t="shared" si="444"/>
        <v>1574084</v>
      </c>
      <c r="Q2453" s="33">
        <f t="shared" si="445"/>
        <v>320.02369047244667</v>
      </c>
      <c r="R2453" s="33">
        <f t="shared" si="446"/>
        <v>1526465</v>
      </c>
      <c r="S2453" s="33"/>
      <c r="T2453" s="30" t="str">
        <f t="shared" si="447"/>
        <v>COP</v>
      </c>
      <c r="U2453" s="33">
        <v>0</v>
      </c>
      <c r="V2453" s="33">
        <v>0</v>
      </c>
      <c r="W2453" s="33">
        <v>0</v>
      </c>
      <c r="X2453" s="33">
        <f t="shared" si="448"/>
        <v>1574084</v>
      </c>
      <c r="Y2453" s="33">
        <f t="shared" si="449"/>
        <v>320.02369047244667</v>
      </c>
      <c r="Z2453" s="33">
        <f t="shared" si="450"/>
        <v>1526465</v>
      </c>
      <c r="AA2453" s="34">
        <f t="shared" si="451"/>
        <v>2.2010836250000455E-06</v>
      </c>
      <c r="AB2453" s="33" t="s">
        <v>631</v>
      </c>
      <c r="AC2453" s="35">
        <v>44911</v>
      </c>
      <c r="AD2453" s="33">
        <v>75</v>
      </c>
      <c r="AE2453" s="36">
        <f t="shared" si="441"/>
        <v>44986</v>
      </c>
    </row>
    <row r="2454" spans="2:31" ht="14.5" hidden="1">
      <c r="B2454" s="29" t="s">
        <v>1018</v>
      </c>
      <c r="C2454" s="30" t="str">
        <f t="shared" si="442"/>
        <v>(Proveedores estratégicos)</v>
      </c>
      <c r="D2454" s="30">
        <v>4</v>
      </c>
      <c r="E2454" s="30" t="s">
        <v>5137</v>
      </c>
      <c r="F2454" s="30" t="s">
        <v>5138</v>
      </c>
      <c r="G2454" s="30" t="s">
        <v>4780</v>
      </c>
      <c r="H2454" s="31" t="s">
        <v>2490</v>
      </c>
      <c r="I2454" s="31" t="s">
        <v>48</v>
      </c>
      <c r="J2454" s="32">
        <v>20843384</v>
      </c>
      <c r="K2454" s="33">
        <f t="shared" si="443"/>
        <v>4229.6912900824973</v>
      </c>
      <c r="L2454" s="33">
        <v>20174993</v>
      </c>
      <c r="M2454" s="33">
        <v>0</v>
      </c>
      <c r="N2454" s="33">
        <v>0</v>
      </c>
      <c r="O2454" s="33">
        <v>0</v>
      </c>
      <c r="P2454" s="33">
        <f t="shared" si="444"/>
        <v>20843384</v>
      </c>
      <c r="Q2454" s="33">
        <f t="shared" si="445"/>
        <v>4229.6912900824973</v>
      </c>
      <c r="R2454" s="33">
        <f t="shared" si="446"/>
        <v>20174993</v>
      </c>
      <c r="S2454" s="33"/>
      <c r="T2454" s="30" t="str">
        <f t="shared" si="447"/>
        <v>COP</v>
      </c>
      <c r="U2454" s="33">
        <v>0</v>
      </c>
      <c r="V2454" s="33">
        <v>0</v>
      </c>
      <c r="W2454" s="33">
        <v>0</v>
      </c>
      <c r="X2454" s="33">
        <f t="shared" si="448"/>
        <v>20843384</v>
      </c>
      <c r="Y2454" s="33">
        <f t="shared" si="449"/>
        <v>4229.6912900824973</v>
      </c>
      <c r="Z2454" s="33">
        <f t="shared" si="450"/>
        <v>20174993</v>
      </c>
      <c r="AA2454" s="34">
        <f t="shared" si="451"/>
        <v>2.9091297033859629E-05</v>
      </c>
      <c r="AB2454" s="33" t="s">
        <v>631</v>
      </c>
      <c r="AC2454" s="35">
        <v>44911</v>
      </c>
      <c r="AD2454" s="33">
        <v>75</v>
      </c>
      <c r="AE2454" s="36">
        <f t="shared" si="441"/>
        <v>44986</v>
      </c>
    </row>
    <row r="2455" spans="2:31" ht="14.5" hidden="1">
      <c r="B2455" s="29" t="s">
        <v>1018</v>
      </c>
      <c r="C2455" s="30" t="str">
        <f t="shared" si="442"/>
        <v>(Proveedores estratégicos)</v>
      </c>
      <c r="D2455" s="30">
        <v>4</v>
      </c>
      <c r="E2455" s="30" t="s">
        <v>5137</v>
      </c>
      <c r="F2455" s="30" t="s">
        <v>5138</v>
      </c>
      <c r="G2455" s="30" t="s">
        <v>4780</v>
      </c>
      <c r="H2455" s="31" t="s">
        <v>2491</v>
      </c>
      <c r="I2455" s="31" t="s">
        <v>48</v>
      </c>
      <c r="J2455" s="32">
        <v>12715270</v>
      </c>
      <c r="K2455" s="33">
        <f t="shared" si="443"/>
        <v>2580.2754803610173</v>
      </c>
      <c r="L2455" s="33">
        <v>12307527</v>
      </c>
      <c r="M2455" s="33">
        <v>0</v>
      </c>
      <c r="N2455" s="33">
        <v>0</v>
      </c>
      <c r="O2455" s="33">
        <v>0</v>
      </c>
      <c r="P2455" s="33">
        <f t="shared" si="444"/>
        <v>12715270</v>
      </c>
      <c r="Q2455" s="33">
        <f t="shared" si="445"/>
        <v>2580.2754803610173</v>
      </c>
      <c r="R2455" s="33">
        <f t="shared" si="446"/>
        <v>12307527</v>
      </c>
      <c r="S2455" s="33"/>
      <c r="T2455" s="30" t="str">
        <f t="shared" si="447"/>
        <v>COP</v>
      </c>
      <c r="U2455" s="33">
        <v>0</v>
      </c>
      <c r="V2455" s="33">
        <v>0</v>
      </c>
      <c r="W2455" s="33">
        <v>0</v>
      </c>
      <c r="X2455" s="33">
        <f t="shared" si="448"/>
        <v>12715270</v>
      </c>
      <c r="Y2455" s="33">
        <f t="shared" si="449"/>
        <v>2580.2754803610173</v>
      </c>
      <c r="Z2455" s="33">
        <f t="shared" si="450"/>
        <v>12307527</v>
      </c>
      <c r="AA2455" s="34">
        <f t="shared" si="451"/>
        <v>1.7746817741609493E-05</v>
      </c>
      <c r="AB2455" s="33" t="s">
        <v>631</v>
      </c>
      <c r="AC2455" s="35">
        <v>44911</v>
      </c>
      <c r="AD2455" s="33">
        <v>75</v>
      </c>
      <c r="AE2455" s="36">
        <f t="shared" si="441"/>
        <v>44986</v>
      </c>
    </row>
    <row r="2456" spans="2:31" ht="14.5" hidden="1">
      <c r="B2456" s="29" t="s">
        <v>1018</v>
      </c>
      <c r="C2456" s="30" t="str">
        <f t="shared" si="442"/>
        <v>(Proveedores estratégicos)</v>
      </c>
      <c r="D2456" s="30">
        <v>4</v>
      </c>
      <c r="E2456" s="30" t="s">
        <v>5137</v>
      </c>
      <c r="F2456" s="30" t="s">
        <v>5138</v>
      </c>
      <c r="G2456" s="30" t="s">
        <v>4780</v>
      </c>
      <c r="H2456" s="31" t="s">
        <v>2492</v>
      </c>
      <c r="I2456" s="31" t="s">
        <v>48</v>
      </c>
      <c r="J2456" s="32">
        <v>13740165</v>
      </c>
      <c r="K2456" s="33">
        <f t="shared" si="443"/>
        <v>2788.2545572711929</v>
      </c>
      <c r="L2456" s="33">
        <v>13299556</v>
      </c>
      <c r="M2456" s="33">
        <v>0</v>
      </c>
      <c r="N2456" s="33">
        <v>0</v>
      </c>
      <c r="O2456" s="33">
        <v>0</v>
      </c>
      <c r="P2456" s="33">
        <f t="shared" si="444"/>
        <v>13740165</v>
      </c>
      <c r="Q2456" s="33">
        <f t="shared" si="445"/>
        <v>2788.2545572711929</v>
      </c>
      <c r="R2456" s="33">
        <f t="shared" si="446"/>
        <v>13299556</v>
      </c>
      <c r="S2456" s="33"/>
      <c r="T2456" s="30" t="str">
        <f t="shared" si="447"/>
        <v>COP</v>
      </c>
      <c r="U2456" s="33">
        <v>0</v>
      </c>
      <c r="V2456" s="33">
        <v>0</v>
      </c>
      <c r="W2456" s="33">
        <v>0</v>
      </c>
      <c r="X2456" s="33">
        <f t="shared" si="448"/>
        <v>13740165</v>
      </c>
      <c r="Y2456" s="33">
        <f t="shared" si="449"/>
        <v>2788.2545572711929</v>
      </c>
      <c r="Z2456" s="33">
        <f t="shared" si="450"/>
        <v>13299556</v>
      </c>
      <c r="AA2456" s="34">
        <f t="shared" si="451"/>
        <v>1.9177272280315044E-05</v>
      </c>
      <c r="AB2456" s="33" t="s">
        <v>631</v>
      </c>
      <c r="AC2456" s="35">
        <v>44911</v>
      </c>
      <c r="AD2456" s="33">
        <v>75</v>
      </c>
      <c r="AE2456" s="36">
        <f t="shared" si="441"/>
        <v>44986</v>
      </c>
    </row>
    <row r="2457" spans="2:31" ht="14.5" hidden="1">
      <c r="B2457" s="29" t="s">
        <v>1018</v>
      </c>
      <c r="C2457" s="30" t="str">
        <f t="shared" si="442"/>
        <v>(Proveedores estratégicos)</v>
      </c>
      <c r="D2457" s="30">
        <v>4</v>
      </c>
      <c r="E2457" s="30" t="s">
        <v>5137</v>
      </c>
      <c r="F2457" s="30" t="s">
        <v>5138</v>
      </c>
      <c r="G2457" s="30" t="s">
        <v>4780</v>
      </c>
      <c r="H2457" s="31" t="s">
        <v>2493</v>
      </c>
      <c r="I2457" s="31" t="s">
        <v>48</v>
      </c>
      <c r="J2457" s="32">
        <v>21750536</v>
      </c>
      <c r="K2457" s="33">
        <f t="shared" si="443"/>
        <v>4413.7775821042587</v>
      </c>
      <c r="L2457" s="33">
        <v>21053057</v>
      </c>
      <c r="M2457" s="33">
        <v>0</v>
      </c>
      <c r="N2457" s="33">
        <v>0</v>
      </c>
      <c r="O2457" s="33">
        <v>0</v>
      </c>
      <c r="P2457" s="33">
        <f t="shared" si="444"/>
        <v>21750536</v>
      </c>
      <c r="Q2457" s="33">
        <f t="shared" si="445"/>
        <v>4413.7775821042587</v>
      </c>
      <c r="R2457" s="33">
        <f t="shared" si="446"/>
        <v>21053057</v>
      </c>
      <c r="S2457" s="33"/>
      <c r="T2457" s="30" t="str">
        <f t="shared" si="447"/>
        <v>COP</v>
      </c>
      <c r="U2457" s="33">
        <v>0</v>
      </c>
      <c r="V2457" s="33">
        <v>0</v>
      </c>
      <c r="W2457" s="33">
        <v>0</v>
      </c>
      <c r="X2457" s="33">
        <f t="shared" si="448"/>
        <v>21750536</v>
      </c>
      <c r="Y2457" s="33">
        <f t="shared" si="449"/>
        <v>4413.7775821042587</v>
      </c>
      <c r="Z2457" s="33">
        <f t="shared" si="450"/>
        <v>21053057</v>
      </c>
      <c r="AA2457" s="34">
        <f t="shared" si="451"/>
        <v>3.0357419933567152E-05</v>
      </c>
      <c r="AB2457" s="33" t="s">
        <v>631</v>
      </c>
      <c r="AC2457" s="35">
        <v>44911</v>
      </c>
      <c r="AD2457" s="33">
        <v>75</v>
      </c>
      <c r="AE2457" s="36">
        <f t="shared" si="441"/>
        <v>44986</v>
      </c>
    </row>
    <row r="2458" spans="2:31" ht="14.5" hidden="1">
      <c r="B2458" s="29" t="s">
        <v>1018</v>
      </c>
      <c r="C2458" s="30" t="str">
        <f t="shared" si="442"/>
        <v>(Proveedores estratégicos)</v>
      </c>
      <c r="D2458" s="30">
        <v>4</v>
      </c>
      <c r="E2458" s="30" t="s">
        <v>5137</v>
      </c>
      <c r="F2458" s="30" t="s">
        <v>5138</v>
      </c>
      <c r="G2458" s="30" t="s">
        <v>4780</v>
      </c>
      <c r="H2458" s="31" t="s">
        <v>2494</v>
      </c>
      <c r="I2458" s="31" t="s">
        <v>48</v>
      </c>
      <c r="J2458" s="32">
        <v>25142255</v>
      </c>
      <c r="K2458" s="33">
        <f t="shared" si="443"/>
        <v>5102.0495403419391</v>
      </c>
      <c r="L2458" s="33">
        <v>24336011</v>
      </c>
      <c r="M2458" s="33">
        <v>0</v>
      </c>
      <c r="N2458" s="33">
        <v>0</v>
      </c>
      <c r="O2458" s="33">
        <v>0</v>
      </c>
      <c r="P2458" s="33">
        <f t="shared" si="444"/>
        <v>25142255</v>
      </c>
      <c r="Q2458" s="33">
        <f t="shared" si="445"/>
        <v>5102.0495403419391</v>
      </c>
      <c r="R2458" s="33">
        <f t="shared" si="446"/>
        <v>24336011</v>
      </c>
      <c r="S2458" s="33"/>
      <c r="T2458" s="30" t="str">
        <f t="shared" si="447"/>
        <v>COP</v>
      </c>
      <c r="U2458" s="33">
        <v>0</v>
      </c>
      <c r="V2458" s="33">
        <v>0</v>
      </c>
      <c r="W2458" s="33">
        <v>0</v>
      </c>
      <c r="X2458" s="33">
        <f t="shared" si="448"/>
        <v>25142255</v>
      </c>
      <c r="Y2458" s="33">
        <f t="shared" si="449"/>
        <v>5102.0495403419391</v>
      </c>
      <c r="Z2458" s="33">
        <f t="shared" si="450"/>
        <v>24336011</v>
      </c>
      <c r="AA2458" s="34">
        <f t="shared" si="451"/>
        <v>3.509126990132167E-05</v>
      </c>
      <c r="AB2458" s="33" t="s">
        <v>631</v>
      </c>
      <c r="AC2458" s="35">
        <v>44911</v>
      </c>
      <c r="AD2458" s="33">
        <v>75</v>
      </c>
      <c r="AE2458" s="36">
        <f t="shared" si="441"/>
        <v>44986</v>
      </c>
    </row>
    <row r="2459" spans="2:31" ht="14.5" hidden="1">
      <c r="B2459" s="29" t="s">
        <v>1018</v>
      </c>
      <c r="C2459" s="30" t="str">
        <f t="shared" si="442"/>
        <v>(Proveedores estratégicos)</v>
      </c>
      <c r="D2459" s="30">
        <v>4</v>
      </c>
      <c r="E2459" s="30" t="s">
        <v>5137</v>
      </c>
      <c r="F2459" s="30" t="s">
        <v>5138</v>
      </c>
      <c r="G2459" s="30" t="s">
        <v>4780</v>
      </c>
      <c r="H2459" s="31" t="s">
        <v>2495</v>
      </c>
      <c r="I2459" s="31" t="s">
        <v>48</v>
      </c>
      <c r="J2459" s="32">
        <v>8195302</v>
      </c>
      <c r="K2459" s="33">
        <f t="shared" si="443"/>
        <v>1666.1691667452853</v>
      </c>
      <c r="L2459" s="33">
        <v>7947377</v>
      </c>
      <c r="M2459" s="33">
        <v>0</v>
      </c>
      <c r="N2459" s="33">
        <v>0</v>
      </c>
      <c r="O2459" s="33">
        <v>0</v>
      </c>
      <c r="P2459" s="33">
        <f t="shared" si="444"/>
        <v>8195302</v>
      </c>
      <c r="Q2459" s="33">
        <f t="shared" si="445"/>
        <v>1666.1691667452853</v>
      </c>
      <c r="R2459" s="33">
        <f t="shared" si="446"/>
        <v>7947377</v>
      </c>
      <c r="S2459" s="33"/>
      <c r="T2459" s="30" t="str">
        <f t="shared" si="447"/>
        <v>COP</v>
      </c>
      <c r="U2459" s="33">
        <v>0</v>
      </c>
      <c r="V2459" s="33">
        <v>0</v>
      </c>
      <c r="W2459" s="33">
        <v>0</v>
      </c>
      <c r="X2459" s="33">
        <f t="shared" si="448"/>
        <v>8195302</v>
      </c>
      <c r="Y2459" s="33">
        <f t="shared" si="449"/>
        <v>1666.1691667452853</v>
      </c>
      <c r="Z2459" s="33">
        <f t="shared" si="450"/>
        <v>7947377</v>
      </c>
      <c r="AA2459" s="34">
        <f t="shared" si="451"/>
        <v>1.1459706823544586E-05</v>
      </c>
      <c r="AB2459" s="33" t="s">
        <v>631</v>
      </c>
      <c r="AC2459" s="35">
        <v>44911</v>
      </c>
      <c r="AD2459" s="33">
        <v>75</v>
      </c>
      <c r="AE2459" s="36">
        <f t="shared" si="441"/>
        <v>44986</v>
      </c>
    </row>
    <row r="2460" spans="2:31" ht="14.5" hidden="1">
      <c r="B2460" s="29" t="s">
        <v>1018</v>
      </c>
      <c r="C2460" s="30" t="str">
        <f t="shared" si="442"/>
        <v>(Proveedores estratégicos)</v>
      </c>
      <c r="D2460" s="30">
        <v>4</v>
      </c>
      <c r="E2460" s="30" t="s">
        <v>5137</v>
      </c>
      <c r="F2460" s="30" t="s">
        <v>5138</v>
      </c>
      <c r="G2460" s="30" t="s">
        <v>4780</v>
      </c>
      <c r="H2460" s="31" t="s">
        <v>2496</v>
      </c>
      <c r="I2460" s="31" t="s">
        <v>48</v>
      </c>
      <c r="J2460" s="32">
        <v>18069014</v>
      </c>
      <c r="K2460" s="33">
        <f t="shared" si="443"/>
        <v>3697.4472991813159</v>
      </c>
      <c r="L2460" s="33">
        <v>17636269</v>
      </c>
      <c r="M2460" s="33">
        <v>0</v>
      </c>
      <c r="N2460" s="33">
        <v>0</v>
      </c>
      <c r="O2460" s="33">
        <v>0</v>
      </c>
      <c r="P2460" s="33">
        <f t="shared" si="444"/>
        <v>18069014</v>
      </c>
      <c r="Q2460" s="33">
        <f t="shared" si="445"/>
        <v>3697.4472991813159</v>
      </c>
      <c r="R2460" s="33">
        <f t="shared" si="446"/>
        <v>17636269</v>
      </c>
      <c r="S2460" s="33"/>
      <c r="T2460" s="30" t="str">
        <f t="shared" si="447"/>
        <v>COP</v>
      </c>
      <c r="U2460" s="33">
        <v>0</v>
      </c>
      <c r="V2460" s="33">
        <v>0</v>
      </c>
      <c r="W2460" s="33">
        <v>0</v>
      </c>
      <c r="X2460" s="33">
        <f t="shared" si="448"/>
        <v>18069014</v>
      </c>
      <c r="Y2460" s="33">
        <f t="shared" si="449"/>
        <v>3697.4472991813159</v>
      </c>
      <c r="Z2460" s="33">
        <f t="shared" si="450"/>
        <v>17636269</v>
      </c>
      <c r="AA2460" s="34">
        <f t="shared" si="451"/>
        <v>2.5430588255869558E-05</v>
      </c>
      <c r="AB2460" s="33" t="s">
        <v>631</v>
      </c>
      <c r="AC2460" s="35">
        <v>44911</v>
      </c>
      <c r="AD2460" s="33">
        <v>75</v>
      </c>
      <c r="AE2460" s="36">
        <f t="shared" si="441"/>
        <v>44986</v>
      </c>
    </row>
    <row r="2461" spans="2:31" ht="14.5" hidden="1">
      <c r="B2461" s="29" t="s">
        <v>1018</v>
      </c>
      <c r="C2461" s="30" t="str">
        <f t="shared" si="442"/>
        <v>(Proveedores estratégicos)</v>
      </c>
      <c r="D2461" s="30">
        <v>4</v>
      </c>
      <c r="E2461" s="30" t="s">
        <v>5137</v>
      </c>
      <c r="F2461" s="30" t="s">
        <v>5138</v>
      </c>
      <c r="G2461" s="30" t="s">
        <v>4780</v>
      </c>
      <c r="H2461" s="31" t="s">
        <v>2497</v>
      </c>
      <c r="I2461" s="31" t="s">
        <v>48</v>
      </c>
      <c r="J2461" s="32">
        <v>87882810</v>
      </c>
      <c r="K2461" s="33">
        <f t="shared" si="443"/>
        <v>17833.821189345577</v>
      </c>
      <c r="L2461" s="33">
        <v>85064652</v>
      </c>
      <c r="M2461" s="33">
        <v>0</v>
      </c>
      <c r="N2461" s="33">
        <v>0</v>
      </c>
      <c r="O2461" s="33">
        <v>0</v>
      </c>
      <c r="P2461" s="33">
        <f t="shared" si="444"/>
        <v>87882810</v>
      </c>
      <c r="Q2461" s="33">
        <f t="shared" si="445"/>
        <v>17833.821189345577</v>
      </c>
      <c r="R2461" s="33">
        <f t="shared" si="446"/>
        <v>85064652</v>
      </c>
      <c r="S2461" s="33"/>
      <c r="T2461" s="30" t="str">
        <f t="shared" si="447"/>
        <v>COP</v>
      </c>
      <c r="U2461" s="33">
        <v>0</v>
      </c>
      <c r="V2461" s="33">
        <v>0</v>
      </c>
      <c r="W2461" s="33">
        <v>0</v>
      </c>
      <c r="X2461" s="33">
        <f t="shared" si="448"/>
        <v>87882810</v>
      </c>
      <c r="Y2461" s="33">
        <f t="shared" si="449"/>
        <v>17833.821189345577</v>
      </c>
      <c r="Z2461" s="33">
        <f t="shared" si="450"/>
        <v>85064652</v>
      </c>
      <c r="AA2461" s="34">
        <f t="shared" si="451"/>
        <v>0.00012265883107934173</v>
      </c>
      <c r="AB2461" s="33" t="s">
        <v>631</v>
      </c>
      <c r="AC2461" s="35">
        <v>44911</v>
      </c>
      <c r="AD2461" s="33">
        <v>75</v>
      </c>
      <c r="AE2461" s="36">
        <f t="shared" si="441"/>
        <v>44986</v>
      </c>
    </row>
    <row r="2462" spans="2:31" ht="14.5" hidden="1">
      <c r="B2462" s="29" t="s">
        <v>1018</v>
      </c>
      <c r="C2462" s="30" t="str">
        <f t="shared" si="442"/>
        <v>(Proveedores estratégicos)</v>
      </c>
      <c r="D2462" s="30">
        <v>4</v>
      </c>
      <c r="E2462" s="30" t="s">
        <v>5137</v>
      </c>
      <c r="F2462" s="30" t="s">
        <v>5138</v>
      </c>
      <c r="G2462" s="30" t="s">
        <v>4780</v>
      </c>
      <c r="H2462" s="31" t="s">
        <v>2498</v>
      </c>
      <c r="I2462" s="31" t="s">
        <v>48</v>
      </c>
      <c r="J2462" s="32">
        <v>944451</v>
      </c>
      <c r="K2462" s="33">
        <f t="shared" si="443"/>
        <v>192.01442393366665</v>
      </c>
      <c r="L2462" s="33">
        <v>915880</v>
      </c>
      <c r="M2462" s="33">
        <v>0</v>
      </c>
      <c r="N2462" s="33">
        <v>0</v>
      </c>
      <c r="O2462" s="33">
        <v>0</v>
      </c>
      <c r="P2462" s="33">
        <f t="shared" si="444"/>
        <v>944451</v>
      </c>
      <c r="Q2462" s="33">
        <f t="shared" si="445"/>
        <v>192.01442393366665</v>
      </c>
      <c r="R2462" s="33">
        <f t="shared" si="446"/>
        <v>915880</v>
      </c>
      <c r="S2462" s="33"/>
      <c r="T2462" s="30" t="str">
        <f t="shared" si="447"/>
        <v>COP</v>
      </c>
      <c r="U2462" s="33">
        <v>0</v>
      </c>
      <c r="V2462" s="33">
        <v>0</v>
      </c>
      <c r="W2462" s="33">
        <v>0</v>
      </c>
      <c r="X2462" s="33">
        <f t="shared" si="448"/>
        <v>944451</v>
      </c>
      <c r="Y2462" s="33">
        <f t="shared" si="449"/>
        <v>192.01442393366665</v>
      </c>
      <c r="Z2462" s="33">
        <f t="shared" si="450"/>
        <v>915880</v>
      </c>
      <c r="AA2462" s="34">
        <f t="shared" si="451"/>
        <v>1.3206516169483359E-06</v>
      </c>
      <c r="AB2462" s="33" t="s">
        <v>631</v>
      </c>
      <c r="AC2462" s="35">
        <v>44922</v>
      </c>
      <c r="AD2462" s="33">
        <v>75</v>
      </c>
      <c r="AE2462" s="36">
        <f t="shared" si="441"/>
        <v>44997</v>
      </c>
    </row>
    <row r="2463" spans="2:31" ht="14.5" hidden="1">
      <c r="B2463" s="29" t="s">
        <v>1018</v>
      </c>
      <c r="C2463" s="30" t="str">
        <f t="shared" si="442"/>
        <v>(Proveedores estratégicos)</v>
      </c>
      <c r="D2463" s="30">
        <v>4</v>
      </c>
      <c r="E2463" s="30" t="s">
        <v>5137</v>
      </c>
      <c r="F2463" s="30" t="s">
        <v>5138</v>
      </c>
      <c r="G2463" s="30" t="s">
        <v>4780</v>
      </c>
      <c r="H2463" s="31" t="s">
        <v>2499</v>
      </c>
      <c r="I2463" s="31" t="s">
        <v>48</v>
      </c>
      <c r="J2463" s="32">
        <v>20415202</v>
      </c>
      <c r="K2463" s="33">
        <f t="shared" si="443"/>
        <v>4150.5705630156081</v>
      </c>
      <c r="L2463" s="33">
        <v>19797599</v>
      </c>
      <c r="M2463" s="33">
        <v>0</v>
      </c>
      <c r="N2463" s="33">
        <v>0</v>
      </c>
      <c r="O2463" s="33">
        <v>0</v>
      </c>
      <c r="P2463" s="33">
        <f t="shared" si="444"/>
        <v>20415202</v>
      </c>
      <c r="Q2463" s="33">
        <f t="shared" si="445"/>
        <v>4150.5705630156081</v>
      </c>
      <c r="R2463" s="33">
        <f t="shared" si="446"/>
        <v>19797599</v>
      </c>
      <c r="S2463" s="33"/>
      <c r="T2463" s="30" t="str">
        <f t="shared" si="447"/>
        <v>COP</v>
      </c>
      <c r="U2463" s="33">
        <v>0</v>
      </c>
      <c r="V2463" s="33">
        <v>0</v>
      </c>
      <c r="W2463" s="33">
        <v>0</v>
      </c>
      <c r="X2463" s="33">
        <f t="shared" si="448"/>
        <v>20415202</v>
      </c>
      <c r="Y2463" s="33">
        <f t="shared" si="449"/>
        <v>4150.5705630156081</v>
      </c>
      <c r="Z2463" s="33">
        <f t="shared" si="450"/>
        <v>19797599</v>
      </c>
      <c r="AA2463" s="34">
        <f t="shared" si="451"/>
        <v>2.8547114393855919E-05</v>
      </c>
      <c r="AB2463" s="33" t="s">
        <v>631</v>
      </c>
      <c r="AC2463" s="35">
        <v>44922</v>
      </c>
      <c r="AD2463" s="33">
        <v>75</v>
      </c>
      <c r="AE2463" s="36">
        <f t="shared" si="452" ref="AE2463:AE2526">+AD2463+AC2463</f>
        <v>44997</v>
      </c>
    </row>
    <row r="2464" spans="2:31" ht="14.5" hidden="1">
      <c r="B2464" s="29" t="s">
        <v>1018</v>
      </c>
      <c r="C2464" s="30" t="str">
        <f t="shared" si="442"/>
        <v>(Proveedores estratégicos)</v>
      </c>
      <c r="D2464" s="30">
        <v>4</v>
      </c>
      <c r="E2464" s="30" t="s">
        <v>5137</v>
      </c>
      <c r="F2464" s="30" t="s">
        <v>5138</v>
      </c>
      <c r="G2464" s="30" t="s">
        <v>4780</v>
      </c>
      <c r="H2464" s="31" t="s">
        <v>2500</v>
      </c>
      <c r="I2464" s="31" t="s">
        <v>48</v>
      </c>
      <c r="J2464" s="32">
        <v>24263203</v>
      </c>
      <c r="K2464" s="33">
        <f t="shared" si="443"/>
        <v>4923.6663626738782</v>
      </c>
      <c r="L2464" s="33">
        <v>23485150</v>
      </c>
      <c r="M2464" s="33">
        <v>0</v>
      </c>
      <c r="N2464" s="33">
        <v>0</v>
      </c>
      <c r="O2464" s="33">
        <v>0</v>
      </c>
      <c r="P2464" s="33">
        <f t="shared" si="444"/>
        <v>24263203</v>
      </c>
      <c r="Q2464" s="33">
        <f t="shared" si="445"/>
        <v>4923.6663626738782</v>
      </c>
      <c r="R2464" s="33">
        <f t="shared" si="446"/>
        <v>23485150</v>
      </c>
      <c r="S2464" s="33"/>
      <c r="T2464" s="30" t="str">
        <f t="shared" si="447"/>
        <v>COP</v>
      </c>
      <c r="U2464" s="33">
        <v>0</v>
      </c>
      <c r="V2464" s="33">
        <v>0</v>
      </c>
      <c r="W2464" s="33">
        <v>0</v>
      </c>
      <c r="X2464" s="33">
        <f t="shared" si="448"/>
        <v>24263203</v>
      </c>
      <c r="Y2464" s="33">
        <f t="shared" si="449"/>
        <v>4923.6663626738782</v>
      </c>
      <c r="Z2464" s="33">
        <f t="shared" si="450"/>
        <v>23485150</v>
      </c>
      <c r="AA2464" s="34">
        <f t="shared" si="451"/>
        <v>3.3864372321455004E-05</v>
      </c>
      <c r="AB2464" s="33" t="s">
        <v>631</v>
      </c>
      <c r="AC2464" s="35">
        <v>44922</v>
      </c>
      <c r="AD2464" s="33">
        <v>75</v>
      </c>
      <c r="AE2464" s="36">
        <f t="shared" si="452"/>
        <v>44997</v>
      </c>
    </row>
    <row r="2465" spans="2:31" ht="14.5" hidden="1">
      <c r="B2465" s="29" t="s">
        <v>1018</v>
      </c>
      <c r="C2465" s="30" t="str">
        <f t="shared" si="442"/>
        <v>(Proveedores estratégicos)</v>
      </c>
      <c r="D2465" s="30">
        <v>4</v>
      </c>
      <c r="E2465" s="30" t="s">
        <v>5137</v>
      </c>
      <c r="F2465" s="30" t="s">
        <v>5138</v>
      </c>
      <c r="G2465" s="30" t="s">
        <v>4780</v>
      </c>
      <c r="H2465" s="31" t="s">
        <v>2501</v>
      </c>
      <c r="I2465" s="31" t="s">
        <v>48</v>
      </c>
      <c r="J2465" s="32">
        <v>264662925</v>
      </c>
      <c r="K2465" s="33">
        <f t="shared" si="443"/>
        <v>54157.753598121533</v>
      </c>
      <c r="L2465" s="33">
        <v>258324361</v>
      </c>
      <c r="M2465" s="33">
        <v>0</v>
      </c>
      <c r="N2465" s="33">
        <v>0</v>
      </c>
      <c r="O2465" s="33">
        <v>0</v>
      </c>
      <c r="P2465" s="33">
        <f t="shared" si="444"/>
        <v>264662925</v>
      </c>
      <c r="Q2465" s="33">
        <f t="shared" si="445"/>
        <v>54157.753598121533</v>
      </c>
      <c r="R2465" s="33">
        <f t="shared" si="446"/>
        <v>258324361</v>
      </c>
      <c r="S2465" s="33"/>
      <c r="T2465" s="30" t="str">
        <f t="shared" si="447"/>
        <v>COP</v>
      </c>
      <c r="U2465" s="33">
        <v>0</v>
      </c>
      <c r="V2465" s="33">
        <v>0</v>
      </c>
      <c r="W2465" s="33">
        <v>0</v>
      </c>
      <c r="X2465" s="33">
        <f t="shared" si="448"/>
        <v>264662925</v>
      </c>
      <c r="Y2465" s="33">
        <f t="shared" si="449"/>
        <v>54157.753598121533</v>
      </c>
      <c r="Z2465" s="33">
        <f t="shared" si="450"/>
        <v>258324361</v>
      </c>
      <c r="AA2465" s="34">
        <f t="shared" si="451"/>
        <v>0.00037249037543323979</v>
      </c>
      <c r="AB2465" s="33" t="s">
        <v>631</v>
      </c>
      <c r="AC2465" s="35">
        <v>44922</v>
      </c>
      <c r="AD2465" s="33">
        <v>75</v>
      </c>
      <c r="AE2465" s="36">
        <f t="shared" si="452"/>
        <v>44997</v>
      </c>
    </row>
    <row r="2466" spans="2:31" ht="14.5" hidden="1">
      <c r="B2466" s="29" t="s">
        <v>1018</v>
      </c>
      <c r="C2466" s="30" t="str">
        <f t="shared" si="442"/>
        <v>(Proveedores estratégicos)</v>
      </c>
      <c r="D2466" s="30">
        <v>4</v>
      </c>
      <c r="E2466" s="30" t="s">
        <v>5137</v>
      </c>
      <c r="F2466" s="30" t="s">
        <v>5138</v>
      </c>
      <c r="G2466" s="30" t="s">
        <v>4780</v>
      </c>
      <c r="H2466" s="31" t="s">
        <v>2502</v>
      </c>
      <c r="I2466" s="31" t="s">
        <v>48</v>
      </c>
      <c r="J2466" s="32">
        <v>35409610</v>
      </c>
      <c r="K2466" s="33">
        <f t="shared" si="443"/>
        <v>7185.57648563372</v>
      </c>
      <c r="L2466" s="33">
        <v>34274122</v>
      </c>
      <c r="M2466" s="33">
        <v>0</v>
      </c>
      <c r="N2466" s="33">
        <v>0</v>
      </c>
      <c r="O2466" s="33">
        <v>0</v>
      </c>
      <c r="P2466" s="33">
        <f t="shared" si="444"/>
        <v>35409610</v>
      </c>
      <c r="Q2466" s="33">
        <f t="shared" si="445"/>
        <v>7185.57648563372</v>
      </c>
      <c r="R2466" s="33">
        <f t="shared" si="446"/>
        <v>34274122</v>
      </c>
      <c r="S2466" s="33"/>
      <c r="T2466" s="30" t="str">
        <f t="shared" si="447"/>
        <v>COP</v>
      </c>
      <c r="U2466" s="33">
        <v>0</v>
      </c>
      <c r="V2466" s="33">
        <v>0</v>
      </c>
      <c r="W2466" s="33">
        <v>0</v>
      </c>
      <c r="X2466" s="33">
        <f t="shared" si="448"/>
        <v>35409610</v>
      </c>
      <c r="Y2466" s="33">
        <f t="shared" si="449"/>
        <v>7185.57648563372</v>
      </c>
      <c r="Z2466" s="33">
        <f t="shared" si="450"/>
        <v>34274122</v>
      </c>
      <c r="AA2466" s="34">
        <f t="shared" si="451"/>
        <v>4.9421512249186062E-05</v>
      </c>
      <c r="AB2466" s="33" t="s">
        <v>631</v>
      </c>
      <c r="AC2466" s="35">
        <v>44922</v>
      </c>
      <c r="AD2466" s="33">
        <v>75</v>
      </c>
      <c r="AE2466" s="36">
        <f t="shared" si="452"/>
        <v>44997</v>
      </c>
    </row>
    <row r="2467" spans="2:31" ht="14.5" hidden="1">
      <c r="B2467" s="29" t="s">
        <v>1018</v>
      </c>
      <c r="C2467" s="30" t="str">
        <f t="shared" si="442"/>
        <v>(Proveedores estratégicos)</v>
      </c>
      <c r="D2467" s="30">
        <v>4</v>
      </c>
      <c r="E2467" s="30" t="s">
        <v>5137</v>
      </c>
      <c r="F2467" s="30" t="s">
        <v>5138</v>
      </c>
      <c r="G2467" s="30" t="s">
        <v>4780</v>
      </c>
      <c r="H2467" s="31" t="s">
        <v>2503</v>
      </c>
      <c r="I2467" s="31" t="s">
        <v>48</v>
      </c>
      <c r="J2467" s="32">
        <v>4743301</v>
      </c>
      <c r="K2467" s="33">
        <f t="shared" si="443"/>
        <v>964.35024162185391</v>
      </c>
      <c r="L2467" s="33">
        <v>4599806</v>
      </c>
      <c r="M2467" s="33">
        <v>0</v>
      </c>
      <c r="N2467" s="33">
        <v>0</v>
      </c>
      <c r="O2467" s="33">
        <v>0</v>
      </c>
      <c r="P2467" s="33">
        <f t="shared" si="444"/>
        <v>4743301</v>
      </c>
      <c r="Q2467" s="33">
        <f t="shared" si="445"/>
        <v>964.35024162185391</v>
      </c>
      <c r="R2467" s="33">
        <f t="shared" si="446"/>
        <v>4599806</v>
      </c>
      <c r="S2467" s="33"/>
      <c r="T2467" s="30" t="str">
        <f t="shared" si="447"/>
        <v>COP</v>
      </c>
      <c r="U2467" s="33">
        <v>0</v>
      </c>
      <c r="V2467" s="33">
        <v>0</v>
      </c>
      <c r="W2467" s="33">
        <v>0</v>
      </c>
      <c r="X2467" s="33">
        <f t="shared" si="448"/>
        <v>4743301</v>
      </c>
      <c r="Y2467" s="33">
        <f t="shared" si="449"/>
        <v>964.35024162185391</v>
      </c>
      <c r="Z2467" s="33">
        <f t="shared" si="450"/>
        <v>4599806</v>
      </c>
      <c r="AA2467" s="34">
        <f t="shared" si="451"/>
        <v>6.6326824819284814E-06</v>
      </c>
      <c r="AB2467" s="33" t="s">
        <v>631</v>
      </c>
      <c r="AC2467" s="35">
        <v>44922</v>
      </c>
      <c r="AD2467" s="33">
        <v>75</v>
      </c>
      <c r="AE2467" s="36">
        <f t="shared" si="452"/>
        <v>44997</v>
      </c>
    </row>
    <row r="2468" spans="2:31" ht="14.5" hidden="1">
      <c r="B2468" s="29" t="s">
        <v>1018</v>
      </c>
      <c r="C2468" s="30" t="str">
        <f t="shared" si="442"/>
        <v>(Proveedores estratégicos)</v>
      </c>
      <c r="D2468" s="30">
        <v>4</v>
      </c>
      <c r="E2468" s="30" t="s">
        <v>5137</v>
      </c>
      <c r="F2468" s="30" t="s">
        <v>5138</v>
      </c>
      <c r="G2468" s="30" t="s">
        <v>4780</v>
      </c>
      <c r="H2468" s="31" t="s">
        <v>2504</v>
      </c>
      <c r="I2468" s="31" t="s">
        <v>48</v>
      </c>
      <c r="J2468" s="32">
        <v>19884685</v>
      </c>
      <c r="K2468" s="33">
        <f t="shared" si="443"/>
        <v>4035.1453400002092</v>
      </c>
      <c r="L2468" s="33">
        <v>19247038</v>
      </c>
      <c r="M2468" s="33">
        <v>0</v>
      </c>
      <c r="N2468" s="33">
        <v>0</v>
      </c>
      <c r="O2468" s="33">
        <v>0</v>
      </c>
      <c r="P2468" s="33">
        <f t="shared" si="444"/>
        <v>19884685</v>
      </c>
      <c r="Q2468" s="33">
        <f t="shared" si="445"/>
        <v>4035.1453400002092</v>
      </c>
      <c r="R2468" s="33">
        <f t="shared" si="446"/>
        <v>19247038</v>
      </c>
      <c r="S2468" s="33"/>
      <c r="T2468" s="30" t="str">
        <f t="shared" si="447"/>
        <v>COP</v>
      </c>
      <c r="U2468" s="33">
        <v>0</v>
      </c>
      <c r="V2468" s="33">
        <v>0</v>
      </c>
      <c r="W2468" s="33">
        <v>0</v>
      </c>
      <c r="X2468" s="33">
        <f t="shared" si="448"/>
        <v>19884685</v>
      </c>
      <c r="Y2468" s="33">
        <f t="shared" si="449"/>
        <v>4035.1453400002092</v>
      </c>
      <c r="Z2468" s="33">
        <f t="shared" si="450"/>
        <v>19247038</v>
      </c>
      <c r="AA2468" s="34">
        <f t="shared" si="451"/>
        <v>2.7753233891084055E-05</v>
      </c>
      <c r="AB2468" s="33" t="s">
        <v>631</v>
      </c>
      <c r="AC2468" s="35">
        <v>44922</v>
      </c>
      <c r="AD2468" s="33">
        <v>75</v>
      </c>
      <c r="AE2468" s="36">
        <f t="shared" si="452"/>
        <v>44997</v>
      </c>
    </row>
    <row r="2469" spans="2:31" ht="14.5" hidden="1">
      <c r="B2469" s="29" t="s">
        <v>1018</v>
      </c>
      <c r="C2469" s="30" t="str">
        <f t="shared" si="442"/>
        <v>(Proveedores estratégicos)</v>
      </c>
      <c r="D2469" s="30">
        <v>4</v>
      </c>
      <c r="E2469" s="30" t="s">
        <v>5137</v>
      </c>
      <c r="F2469" s="30" t="s">
        <v>5138</v>
      </c>
      <c r="G2469" s="30" t="s">
        <v>4780</v>
      </c>
      <c r="H2469" s="31" t="s">
        <v>2505</v>
      </c>
      <c r="I2469" s="31" t="s">
        <v>48</v>
      </c>
      <c r="J2469" s="32">
        <v>128703218</v>
      </c>
      <c r="K2469" s="33">
        <f t="shared" si="443"/>
        <v>26336.431963269282</v>
      </c>
      <c r="L2469" s="33">
        <v>125620830</v>
      </c>
      <c r="M2469" s="33">
        <v>0</v>
      </c>
      <c r="N2469" s="33">
        <v>0</v>
      </c>
      <c r="O2469" s="33">
        <v>0</v>
      </c>
      <c r="P2469" s="33">
        <f t="shared" si="444"/>
        <v>128703218</v>
      </c>
      <c r="Q2469" s="33">
        <f t="shared" si="445"/>
        <v>26336.431963269282</v>
      </c>
      <c r="R2469" s="33">
        <f t="shared" si="446"/>
        <v>125620830</v>
      </c>
      <c r="S2469" s="33"/>
      <c r="T2469" s="30" t="str">
        <f t="shared" si="447"/>
        <v>COP</v>
      </c>
      <c r="U2469" s="33">
        <v>0</v>
      </c>
      <c r="V2469" s="33">
        <v>0</v>
      </c>
      <c r="W2469" s="33">
        <v>0</v>
      </c>
      <c r="X2469" s="33">
        <f t="shared" si="448"/>
        <v>128703218</v>
      </c>
      <c r="Y2469" s="33">
        <f t="shared" si="449"/>
        <v>26336.431963269282</v>
      </c>
      <c r="Z2469" s="33">
        <f t="shared" si="450"/>
        <v>125620830</v>
      </c>
      <c r="AA2469" s="34">
        <f t="shared" si="451"/>
        <v>0.00018113874335272308</v>
      </c>
      <c r="AB2469" s="33" t="s">
        <v>631</v>
      </c>
      <c r="AC2469" s="35">
        <v>44922</v>
      </c>
      <c r="AD2469" s="33">
        <v>75</v>
      </c>
      <c r="AE2469" s="36">
        <f t="shared" si="452"/>
        <v>44997</v>
      </c>
    </row>
    <row r="2470" spans="2:31" ht="14.5" hidden="1">
      <c r="B2470" s="29" t="s">
        <v>1018</v>
      </c>
      <c r="C2470" s="30" t="str">
        <f t="shared" si="442"/>
        <v>(Proveedores estratégicos)</v>
      </c>
      <c r="D2470" s="30">
        <v>4</v>
      </c>
      <c r="E2470" s="30" t="s">
        <v>5137</v>
      </c>
      <c r="F2470" s="30" t="s">
        <v>5138</v>
      </c>
      <c r="G2470" s="30" t="s">
        <v>4780</v>
      </c>
      <c r="H2470" s="31" t="s">
        <v>2506</v>
      </c>
      <c r="I2470" s="31" t="s">
        <v>48</v>
      </c>
      <c r="J2470" s="32">
        <v>56283161</v>
      </c>
      <c r="K2470" s="33">
        <f t="shared" si="443"/>
        <v>11442.807845110432</v>
      </c>
      <c r="L2470" s="33">
        <v>54580477</v>
      </c>
      <c r="M2470" s="33">
        <v>0</v>
      </c>
      <c r="N2470" s="33">
        <v>0</v>
      </c>
      <c r="O2470" s="33">
        <v>0</v>
      </c>
      <c r="P2470" s="33">
        <f t="shared" si="444"/>
        <v>56283161</v>
      </c>
      <c r="Q2470" s="33">
        <f t="shared" si="445"/>
        <v>11442.807845110432</v>
      </c>
      <c r="R2470" s="33">
        <f t="shared" si="446"/>
        <v>54580477</v>
      </c>
      <c r="S2470" s="33"/>
      <c r="T2470" s="30" t="str">
        <f t="shared" si="447"/>
        <v>COP</v>
      </c>
      <c r="U2470" s="33">
        <v>0</v>
      </c>
      <c r="V2470" s="33">
        <v>0</v>
      </c>
      <c r="W2470" s="33">
        <v>0</v>
      </c>
      <c r="X2470" s="33">
        <f t="shared" si="448"/>
        <v>56283161</v>
      </c>
      <c r="Y2470" s="33">
        <f t="shared" si="449"/>
        <v>11442.807845110432</v>
      </c>
      <c r="Z2470" s="33">
        <f t="shared" si="450"/>
        <v>54580477</v>
      </c>
      <c r="AA2470" s="34">
        <f t="shared" si="451"/>
        <v>7.8702226496769724E-05</v>
      </c>
      <c r="AB2470" s="33" t="s">
        <v>631</v>
      </c>
      <c r="AC2470" s="35">
        <v>44922</v>
      </c>
      <c r="AD2470" s="33">
        <v>75</v>
      </c>
      <c r="AE2470" s="36">
        <f t="shared" si="452"/>
        <v>44997</v>
      </c>
    </row>
    <row r="2471" spans="2:31" ht="14.5" hidden="1">
      <c r="B2471" s="29" t="s">
        <v>1018</v>
      </c>
      <c r="C2471" s="30" t="str">
        <f t="shared" si="442"/>
        <v>(Proveedores estratégicos)</v>
      </c>
      <c r="D2471" s="30">
        <v>4</v>
      </c>
      <c r="E2471" s="30" t="s">
        <v>5137</v>
      </c>
      <c r="F2471" s="30" t="s">
        <v>5138</v>
      </c>
      <c r="G2471" s="30" t="s">
        <v>4780</v>
      </c>
      <c r="H2471" s="31" t="s">
        <v>2507</v>
      </c>
      <c r="I2471" s="31" t="s">
        <v>48</v>
      </c>
      <c r="J2471" s="32">
        <v>67469933</v>
      </c>
      <c r="K2471" s="33">
        <f t="shared" si="443"/>
        <v>13691.49113703785</v>
      </c>
      <c r="L2471" s="33">
        <v>65306359</v>
      </c>
      <c r="M2471" s="33">
        <v>0</v>
      </c>
      <c r="N2471" s="33">
        <v>0</v>
      </c>
      <c r="O2471" s="33">
        <v>0</v>
      </c>
      <c r="P2471" s="33">
        <f t="shared" si="444"/>
        <v>67469933</v>
      </c>
      <c r="Q2471" s="33">
        <f t="shared" si="445"/>
        <v>13691.49113703785</v>
      </c>
      <c r="R2471" s="33">
        <f t="shared" si="446"/>
        <v>65306359</v>
      </c>
      <c r="S2471" s="33"/>
      <c r="T2471" s="30" t="str">
        <f t="shared" si="447"/>
        <v>COP</v>
      </c>
      <c r="U2471" s="33">
        <v>0</v>
      </c>
      <c r="V2471" s="33">
        <v>0</v>
      </c>
      <c r="W2471" s="33">
        <v>0</v>
      </c>
      <c r="X2471" s="33">
        <f t="shared" si="448"/>
        <v>67469933</v>
      </c>
      <c r="Y2471" s="33">
        <f t="shared" si="449"/>
        <v>13691.49113703785</v>
      </c>
      <c r="Z2471" s="33">
        <f t="shared" si="450"/>
        <v>65306359</v>
      </c>
      <c r="AA2471" s="34">
        <f t="shared" si="451"/>
        <v>9.4168393905706539E-05</v>
      </c>
      <c r="AB2471" s="33" t="s">
        <v>631</v>
      </c>
      <c r="AC2471" s="35">
        <v>44922</v>
      </c>
      <c r="AD2471" s="33">
        <v>75</v>
      </c>
      <c r="AE2471" s="36">
        <f t="shared" si="452"/>
        <v>44997</v>
      </c>
    </row>
    <row r="2472" spans="2:31" ht="14.5" hidden="1">
      <c r="B2472" s="29" t="s">
        <v>1018</v>
      </c>
      <c r="C2472" s="30" t="str">
        <f t="shared" si="442"/>
        <v>(Proveedores estratégicos)</v>
      </c>
      <c r="D2472" s="30">
        <v>4</v>
      </c>
      <c r="E2472" s="30" t="s">
        <v>5137</v>
      </c>
      <c r="F2472" s="30" t="s">
        <v>5138</v>
      </c>
      <c r="G2472" s="30" t="s">
        <v>4780</v>
      </c>
      <c r="H2472" s="31" t="s">
        <v>2508</v>
      </c>
      <c r="I2472" s="31" t="s">
        <v>48</v>
      </c>
      <c r="J2472" s="32">
        <v>2310502</v>
      </c>
      <c r="K2472" s="33">
        <f t="shared" si="443"/>
        <v>469.74328333176095</v>
      </c>
      <c r="L2472" s="33">
        <v>2240605</v>
      </c>
      <c r="M2472" s="33">
        <v>0</v>
      </c>
      <c r="N2472" s="33">
        <v>0</v>
      </c>
      <c r="O2472" s="33">
        <v>0</v>
      </c>
      <c r="P2472" s="33">
        <f t="shared" si="444"/>
        <v>2310502</v>
      </c>
      <c r="Q2472" s="33">
        <f t="shared" si="445"/>
        <v>469.74328333176095</v>
      </c>
      <c r="R2472" s="33">
        <f t="shared" si="446"/>
        <v>2240605</v>
      </c>
      <c r="S2472" s="33"/>
      <c r="T2472" s="30" t="str">
        <f t="shared" si="447"/>
        <v>COP</v>
      </c>
      <c r="U2472" s="33">
        <v>0</v>
      </c>
      <c r="V2472" s="33">
        <v>0</v>
      </c>
      <c r="W2472" s="33">
        <v>0</v>
      </c>
      <c r="X2472" s="33">
        <f t="shared" si="448"/>
        <v>2310502</v>
      </c>
      <c r="Y2472" s="33">
        <f t="shared" si="449"/>
        <v>469.74328333176095</v>
      </c>
      <c r="Z2472" s="33">
        <f t="shared" si="450"/>
        <v>2240605</v>
      </c>
      <c r="AA2472" s="34">
        <f t="shared" si="451"/>
        <v>3.2308365901564902E-06</v>
      </c>
      <c r="AB2472" s="33" t="s">
        <v>631</v>
      </c>
      <c r="AC2472" s="35">
        <v>44922</v>
      </c>
      <c r="AD2472" s="33">
        <v>75</v>
      </c>
      <c r="AE2472" s="36">
        <f t="shared" si="452"/>
        <v>44997</v>
      </c>
    </row>
    <row r="2473" spans="2:31" ht="14.5" hidden="1">
      <c r="B2473" s="29" t="s">
        <v>1018</v>
      </c>
      <c r="C2473" s="30" t="str">
        <f t="shared" si="442"/>
        <v>(Proveedores estratégicos)</v>
      </c>
      <c r="D2473" s="30">
        <v>4</v>
      </c>
      <c r="E2473" s="30" t="s">
        <v>5137</v>
      </c>
      <c r="F2473" s="30" t="s">
        <v>5138</v>
      </c>
      <c r="G2473" s="30" t="s">
        <v>4780</v>
      </c>
      <c r="H2473" s="31" t="s">
        <v>2509</v>
      </c>
      <c r="I2473" s="31" t="s">
        <v>48</v>
      </c>
      <c r="J2473" s="32">
        <v>26491924</v>
      </c>
      <c r="K2473" s="33">
        <f t="shared" si="443"/>
        <v>5375.9346729981025</v>
      </c>
      <c r="L2473" s="33">
        <v>25642402</v>
      </c>
      <c r="M2473" s="33">
        <v>0</v>
      </c>
      <c r="N2473" s="33">
        <v>0</v>
      </c>
      <c r="O2473" s="33">
        <v>0</v>
      </c>
      <c r="P2473" s="33">
        <f t="shared" si="444"/>
        <v>26491924</v>
      </c>
      <c r="Q2473" s="33">
        <f t="shared" si="445"/>
        <v>5375.9346729981025</v>
      </c>
      <c r="R2473" s="33">
        <f t="shared" si="446"/>
        <v>25642402</v>
      </c>
      <c r="S2473" s="33"/>
      <c r="T2473" s="30" t="str">
        <f t="shared" si="447"/>
        <v>COP</v>
      </c>
      <c r="U2473" s="33">
        <v>0</v>
      </c>
      <c r="V2473" s="33">
        <v>0</v>
      </c>
      <c r="W2473" s="33">
        <v>0</v>
      </c>
      <c r="X2473" s="33">
        <f t="shared" si="448"/>
        <v>26491924</v>
      </c>
      <c r="Y2473" s="33">
        <f t="shared" si="449"/>
        <v>5375.9346729981025</v>
      </c>
      <c r="Z2473" s="33">
        <f t="shared" si="450"/>
        <v>25642402</v>
      </c>
      <c r="AA2473" s="34">
        <f t="shared" si="451"/>
        <v>3.6975018194238594E-05</v>
      </c>
      <c r="AB2473" s="33" t="s">
        <v>631</v>
      </c>
      <c r="AC2473" s="35">
        <v>44922</v>
      </c>
      <c r="AD2473" s="33">
        <v>75</v>
      </c>
      <c r="AE2473" s="36">
        <f t="shared" si="452"/>
        <v>44997</v>
      </c>
    </row>
    <row r="2474" spans="2:31" ht="14.5" hidden="1">
      <c r="B2474" s="29" t="s">
        <v>1018</v>
      </c>
      <c r="C2474" s="30" t="str">
        <f t="shared" si="442"/>
        <v>(Proveedores estratégicos)</v>
      </c>
      <c r="D2474" s="30">
        <v>4</v>
      </c>
      <c r="E2474" s="30" t="s">
        <v>5137</v>
      </c>
      <c r="F2474" s="30" t="s">
        <v>5138</v>
      </c>
      <c r="G2474" s="30" t="s">
        <v>4780</v>
      </c>
      <c r="H2474" s="31" t="s">
        <v>2510</v>
      </c>
      <c r="I2474" s="31" t="s">
        <v>48</v>
      </c>
      <c r="J2474" s="32">
        <v>7463522</v>
      </c>
      <c r="K2474" s="33">
        <f t="shared" si="443"/>
        <v>1514.5522395882469</v>
      </c>
      <c r="L2474" s="33">
        <v>7224187</v>
      </c>
      <c r="M2474" s="33">
        <v>0</v>
      </c>
      <c r="N2474" s="33">
        <v>0</v>
      </c>
      <c r="O2474" s="33">
        <v>0</v>
      </c>
      <c r="P2474" s="33">
        <f t="shared" si="444"/>
        <v>7463522</v>
      </c>
      <c r="Q2474" s="33">
        <f t="shared" si="445"/>
        <v>1514.5522395882469</v>
      </c>
      <c r="R2474" s="33">
        <f t="shared" si="446"/>
        <v>7224187</v>
      </c>
      <c r="S2474" s="33"/>
      <c r="T2474" s="30" t="str">
        <f t="shared" si="447"/>
        <v>COP</v>
      </c>
      <c r="U2474" s="33">
        <v>0</v>
      </c>
      <c r="V2474" s="33">
        <v>0</v>
      </c>
      <c r="W2474" s="33">
        <v>0</v>
      </c>
      <c r="X2474" s="33">
        <f t="shared" si="448"/>
        <v>7463522</v>
      </c>
      <c r="Y2474" s="33">
        <f t="shared" si="449"/>
        <v>1514.5522395882469</v>
      </c>
      <c r="Z2474" s="33">
        <f t="shared" si="450"/>
        <v>7224187</v>
      </c>
      <c r="AA2474" s="34">
        <f t="shared" si="451"/>
        <v>1.0416904226194641E-05</v>
      </c>
      <c r="AB2474" s="33" t="s">
        <v>631</v>
      </c>
      <c r="AC2474" s="35">
        <v>44922</v>
      </c>
      <c r="AD2474" s="33">
        <v>75</v>
      </c>
      <c r="AE2474" s="36">
        <f t="shared" si="452"/>
        <v>44997</v>
      </c>
    </row>
    <row r="2475" spans="2:31" ht="14.5" hidden="1">
      <c r="B2475" s="29" t="s">
        <v>1018</v>
      </c>
      <c r="C2475" s="30" t="str">
        <f t="shared" si="442"/>
        <v>(Proveedores estratégicos)</v>
      </c>
      <c r="D2475" s="30">
        <v>4</v>
      </c>
      <c r="E2475" s="30" t="s">
        <v>5137</v>
      </c>
      <c r="F2475" s="30" t="s">
        <v>5138</v>
      </c>
      <c r="G2475" s="30" t="s">
        <v>4780</v>
      </c>
      <c r="H2475" s="31" t="s">
        <v>2511</v>
      </c>
      <c r="I2475" s="31" t="s">
        <v>48</v>
      </c>
      <c r="J2475" s="32">
        <v>163981324</v>
      </c>
      <c r="K2475" s="33">
        <f t="shared" si="443"/>
        <v>33276.286885331821</v>
      </c>
      <c r="L2475" s="33">
        <v>158722897</v>
      </c>
      <c r="M2475" s="33">
        <v>0</v>
      </c>
      <c r="N2475" s="33">
        <v>0</v>
      </c>
      <c r="O2475" s="33">
        <v>0</v>
      </c>
      <c r="P2475" s="33">
        <f t="shared" si="444"/>
        <v>163981324</v>
      </c>
      <c r="Q2475" s="33">
        <f t="shared" si="445"/>
        <v>33276.286885331821</v>
      </c>
      <c r="R2475" s="33">
        <f t="shared" si="446"/>
        <v>158722897</v>
      </c>
      <c r="S2475" s="33"/>
      <c r="T2475" s="30" t="str">
        <f t="shared" si="447"/>
        <v>COP</v>
      </c>
      <c r="U2475" s="33">
        <v>0</v>
      </c>
      <c r="V2475" s="33">
        <v>0</v>
      </c>
      <c r="W2475" s="33">
        <v>0</v>
      </c>
      <c r="X2475" s="33">
        <f t="shared" si="448"/>
        <v>163981324</v>
      </c>
      <c r="Y2475" s="33">
        <f t="shared" si="449"/>
        <v>33276.286885331821</v>
      </c>
      <c r="Z2475" s="33">
        <f t="shared" si="450"/>
        <v>158722897</v>
      </c>
      <c r="AA2475" s="34">
        <f t="shared" si="451"/>
        <v>0.00022887021287698627</v>
      </c>
      <c r="AB2475" s="33" t="s">
        <v>631</v>
      </c>
      <c r="AC2475" s="35">
        <v>44922</v>
      </c>
      <c r="AD2475" s="33">
        <v>75</v>
      </c>
      <c r="AE2475" s="36">
        <f t="shared" si="452"/>
        <v>44997</v>
      </c>
    </row>
    <row r="2476" spans="2:31" ht="14.5" hidden="1">
      <c r="B2476" s="29" t="s">
        <v>1018</v>
      </c>
      <c r="C2476" s="30" t="str">
        <f t="shared" si="442"/>
        <v>(Proveedores estratégicos)</v>
      </c>
      <c r="D2476" s="30">
        <v>4</v>
      </c>
      <c r="E2476" s="30" t="s">
        <v>5137</v>
      </c>
      <c r="F2476" s="30" t="s">
        <v>5138</v>
      </c>
      <c r="G2476" s="30" t="s">
        <v>4780</v>
      </c>
      <c r="H2476" s="31" t="s">
        <v>2512</v>
      </c>
      <c r="I2476" s="31" t="s">
        <v>48</v>
      </c>
      <c r="J2476" s="32">
        <v>4867918</v>
      </c>
      <c r="K2476" s="33">
        <f t="shared" si="443"/>
        <v>1020.5599756805768</v>
      </c>
      <c r="L2476" s="33">
        <v>4867918</v>
      </c>
      <c r="M2476" s="33">
        <v>0</v>
      </c>
      <c r="N2476" s="33">
        <v>0</v>
      </c>
      <c r="O2476" s="33">
        <v>0</v>
      </c>
      <c r="P2476" s="33">
        <f t="shared" si="444"/>
        <v>4867918</v>
      </c>
      <c r="Q2476" s="33">
        <f t="shared" si="445"/>
        <v>1020.5599756805768</v>
      </c>
      <c r="R2476" s="33">
        <f t="shared" si="446"/>
        <v>4867918</v>
      </c>
      <c r="S2476" s="33"/>
      <c r="T2476" s="30" t="str">
        <f t="shared" si="447"/>
        <v>COP</v>
      </c>
      <c r="U2476" s="33">
        <v>0</v>
      </c>
      <c r="V2476" s="33">
        <v>0</v>
      </c>
      <c r="W2476" s="33">
        <v>0</v>
      </c>
      <c r="X2476" s="33">
        <f t="shared" si="448"/>
        <v>4867918</v>
      </c>
      <c r="Y2476" s="33">
        <f t="shared" si="449"/>
        <v>1020.5599756805768</v>
      </c>
      <c r="Z2476" s="33">
        <f t="shared" si="450"/>
        <v>4867918</v>
      </c>
      <c r="AA2476" s="34">
        <f t="shared" si="451"/>
        <v>7.0192861268636828E-06</v>
      </c>
      <c r="AB2476" s="33" t="s">
        <v>631</v>
      </c>
      <c r="AC2476" s="35">
        <v>44928</v>
      </c>
      <c r="AD2476" s="33">
        <v>75</v>
      </c>
      <c r="AE2476" s="36">
        <f t="shared" si="452"/>
        <v>45003</v>
      </c>
    </row>
    <row r="2477" spans="2:31" ht="14.5" hidden="1">
      <c r="B2477" s="29" t="s">
        <v>1018</v>
      </c>
      <c r="C2477" s="30" t="str">
        <f t="shared" si="442"/>
        <v>(Proveedores estratégicos)</v>
      </c>
      <c r="D2477" s="30">
        <v>4</v>
      </c>
      <c r="E2477" s="30" t="s">
        <v>5137</v>
      </c>
      <c r="F2477" s="30" t="s">
        <v>5138</v>
      </c>
      <c r="G2477" s="30" t="s">
        <v>4780</v>
      </c>
      <c r="H2477" s="31" t="s">
        <v>2513</v>
      </c>
      <c r="I2477" s="31" t="s">
        <v>48</v>
      </c>
      <c r="J2477" s="32">
        <v>550930</v>
      </c>
      <c r="K2477" s="33">
        <f t="shared" si="443"/>
        <v>115.50258393869828</v>
      </c>
      <c r="L2477" s="33">
        <v>550930</v>
      </c>
      <c r="M2477" s="33">
        <v>0</v>
      </c>
      <c r="N2477" s="33">
        <v>0</v>
      </c>
      <c r="O2477" s="33">
        <v>0</v>
      </c>
      <c r="P2477" s="33">
        <f t="shared" si="444"/>
        <v>550930</v>
      </c>
      <c r="Q2477" s="33">
        <f t="shared" si="445"/>
        <v>115.50258393869828</v>
      </c>
      <c r="R2477" s="33">
        <f t="shared" si="446"/>
        <v>550930</v>
      </c>
      <c r="S2477" s="33"/>
      <c r="T2477" s="30" t="str">
        <f t="shared" si="447"/>
        <v>COP</v>
      </c>
      <c r="U2477" s="33">
        <v>0</v>
      </c>
      <c r="V2477" s="33">
        <v>0</v>
      </c>
      <c r="W2477" s="33">
        <v>0</v>
      </c>
      <c r="X2477" s="33">
        <f t="shared" si="448"/>
        <v>550930</v>
      </c>
      <c r="Y2477" s="33">
        <f t="shared" si="449"/>
        <v>115.50258393869828</v>
      </c>
      <c r="Z2477" s="33">
        <f t="shared" si="450"/>
        <v>550930</v>
      </c>
      <c r="AA2477" s="34">
        <f t="shared" si="451"/>
        <v>7.9441258169776252E-07</v>
      </c>
      <c r="AB2477" s="33" t="s">
        <v>631</v>
      </c>
      <c r="AC2477" s="35">
        <v>44928</v>
      </c>
      <c r="AD2477" s="33">
        <v>75</v>
      </c>
      <c r="AE2477" s="36">
        <f t="shared" si="452"/>
        <v>45003</v>
      </c>
    </row>
    <row r="2478" spans="2:31" ht="14.5" hidden="1">
      <c r="B2478" s="29" t="s">
        <v>1018</v>
      </c>
      <c r="C2478" s="30" t="str">
        <f t="shared" si="442"/>
        <v>(Proveedores estratégicos)</v>
      </c>
      <c r="D2478" s="30">
        <v>4</v>
      </c>
      <c r="E2478" s="30" t="s">
        <v>5137</v>
      </c>
      <c r="F2478" s="30" t="s">
        <v>5138</v>
      </c>
      <c r="G2478" s="30" t="s">
        <v>4780</v>
      </c>
      <c r="H2478" s="31" t="s">
        <v>2514</v>
      </c>
      <c r="I2478" s="31" t="s">
        <v>48</v>
      </c>
      <c r="J2478" s="32">
        <v>9160668</v>
      </c>
      <c r="K2478" s="33">
        <f t="shared" si="443"/>
        <v>1920.5358659077328</v>
      </c>
      <c r="L2478" s="33">
        <v>9160668</v>
      </c>
      <c r="M2478" s="33">
        <v>0</v>
      </c>
      <c r="N2478" s="33">
        <v>0</v>
      </c>
      <c r="O2478" s="33">
        <v>0</v>
      </c>
      <c r="P2478" s="33">
        <f t="shared" si="444"/>
        <v>9160668</v>
      </c>
      <c r="Q2478" s="33">
        <f t="shared" si="445"/>
        <v>1920.5358659077328</v>
      </c>
      <c r="R2478" s="33">
        <f t="shared" si="446"/>
        <v>9160668</v>
      </c>
      <c r="S2478" s="33"/>
      <c r="T2478" s="30" t="str">
        <f t="shared" si="447"/>
        <v>COP</v>
      </c>
      <c r="U2478" s="33">
        <v>0</v>
      </c>
      <c r="V2478" s="33">
        <v>0</v>
      </c>
      <c r="W2478" s="33">
        <v>0</v>
      </c>
      <c r="X2478" s="33">
        <f t="shared" si="448"/>
        <v>9160668</v>
      </c>
      <c r="Y2478" s="33">
        <f t="shared" si="449"/>
        <v>1920.5358659077328</v>
      </c>
      <c r="Z2478" s="33">
        <f t="shared" si="450"/>
        <v>9160668</v>
      </c>
      <c r="AA2478" s="34">
        <f t="shared" si="451"/>
        <v>1.3209209728923962E-05</v>
      </c>
      <c r="AB2478" s="33" t="s">
        <v>631</v>
      </c>
      <c r="AC2478" s="35">
        <v>44928</v>
      </c>
      <c r="AD2478" s="33">
        <v>75</v>
      </c>
      <c r="AE2478" s="36">
        <f t="shared" si="452"/>
        <v>45003</v>
      </c>
    </row>
    <row r="2479" spans="2:31" ht="14.5" hidden="1">
      <c r="B2479" s="29" t="s">
        <v>1018</v>
      </c>
      <c r="C2479" s="30" t="str">
        <f t="shared" si="442"/>
        <v>(Proveedores estratégicos)</v>
      </c>
      <c r="D2479" s="30">
        <v>4</v>
      </c>
      <c r="E2479" s="30" t="s">
        <v>5137</v>
      </c>
      <c r="F2479" s="30" t="s">
        <v>5138</v>
      </c>
      <c r="G2479" s="30" t="s">
        <v>4780</v>
      </c>
      <c r="H2479" s="31" t="s">
        <v>2515</v>
      </c>
      <c r="I2479" s="31" t="s">
        <v>48</v>
      </c>
      <c r="J2479" s="32">
        <v>4032018</v>
      </c>
      <c r="K2479" s="33">
        <f t="shared" si="443"/>
        <v>845.31337463442242</v>
      </c>
      <c r="L2479" s="33">
        <v>4032018</v>
      </c>
      <c r="M2479" s="33">
        <v>0</v>
      </c>
      <c r="N2479" s="33">
        <v>0</v>
      </c>
      <c r="O2479" s="33">
        <v>0</v>
      </c>
      <c r="P2479" s="33">
        <f t="shared" si="444"/>
        <v>4032018</v>
      </c>
      <c r="Q2479" s="33">
        <f t="shared" si="445"/>
        <v>845.31337463442242</v>
      </c>
      <c r="R2479" s="33">
        <f t="shared" si="446"/>
        <v>4032018</v>
      </c>
      <c r="S2479" s="33"/>
      <c r="T2479" s="30" t="str">
        <f t="shared" si="447"/>
        <v>COP</v>
      </c>
      <c r="U2479" s="33">
        <v>0</v>
      </c>
      <c r="V2479" s="33">
        <v>0</v>
      </c>
      <c r="W2479" s="33">
        <v>0</v>
      </c>
      <c r="X2479" s="33">
        <f t="shared" si="448"/>
        <v>4032018</v>
      </c>
      <c r="Y2479" s="33">
        <f t="shared" si="449"/>
        <v>845.31337463442242</v>
      </c>
      <c r="Z2479" s="33">
        <f t="shared" si="450"/>
        <v>4032018</v>
      </c>
      <c r="AA2479" s="34">
        <f t="shared" si="451"/>
        <v>5.8139615356430925E-06</v>
      </c>
      <c r="AB2479" s="33" t="s">
        <v>631</v>
      </c>
      <c r="AC2479" s="35">
        <v>44928</v>
      </c>
      <c r="AD2479" s="33">
        <v>75</v>
      </c>
      <c r="AE2479" s="36">
        <f t="shared" si="452"/>
        <v>45003</v>
      </c>
    </row>
    <row r="2480" spans="2:31" ht="14.5" hidden="1">
      <c r="B2480" s="29" t="s">
        <v>1018</v>
      </c>
      <c r="C2480" s="30" t="str">
        <f t="shared" si="442"/>
        <v>(Proveedores estratégicos)</v>
      </c>
      <c r="D2480" s="30">
        <v>4</v>
      </c>
      <c r="E2480" s="30" t="s">
        <v>5137</v>
      </c>
      <c r="F2480" s="30" t="s">
        <v>5138</v>
      </c>
      <c r="G2480" s="30" t="s">
        <v>4780</v>
      </c>
      <c r="H2480" s="31" t="s">
        <v>2516</v>
      </c>
      <c r="I2480" s="31" t="s">
        <v>48</v>
      </c>
      <c r="J2480" s="32">
        <v>10936547</v>
      </c>
      <c r="K2480" s="33">
        <f t="shared" si="443"/>
        <v>2292.8492510246651</v>
      </c>
      <c r="L2480" s="33">
        <v>10936547</v>
      </c>
      <c r="M2480" s="33">
        <v>0</v>
      </c>
      <c r="N2480" s="33">
        <v>0</v>
      </c>
      <c r="O2480" s="33">
        <v>0</v>
      </c>
      <c r="P2480" s="33">
        <f t="shared" si="444"/>
        <v>10936547</v>
      </c>
      <c r="Q2480" s="33">
        <f t="shared" si="445"/>
        <v>2292.8492510246651</v>
      </c>
      <c r="R2480" s="33">
        <f t="shared" si="446"/>
        <v>10936547</v>
      </c>
      <c r="S2480" s="33"/>
      <c r="T2480" s="30" t="str">
        <f t="shared" si="447"/>
        <v>COP</v>
      </c>
      <c r="U2480" s="33">
        <v>0</v>
      </c>
      <c r="V2480" s="33">
        <v>0</v>
      </c>
      <c r="W2480" s="33">
        <v>0</v>
      </c>
      <c r="X2480" s="33">
        <f t="shared" si="448"/>
        <v>10936547</v>
      </c>
      <c r="Y2480" s="33">
        <f t="shared" si="449"/>
        <v>2292.8492510246651</v>
      </c>
      <c r="Z2480" s="33">
        <f t="shared" si="450"/>
        <v>10936547</v>
      </c>
      <c r="AA2480" s="34">
        <f t="shared" si="451"/>
        <v>1.5769935449383622E-05</v>
      </c>
      <c r="AB2480" s="33" t="s">
        <v>631</v>
      </c>
      <c r="AC2480" s="35">
        <v>44928</v>
      </c>
      <c r="AD2480" s="33">
        <v>75</v>
      </c>
      <c r="AE2480" s="36">
        <f t="shared" si="452"/>
        <v>45003</v>
      </c>
    </row>
    <row r="2481" spans="2:31" ht="14.5" hidden="1">
      <c r="B2481" s="29" t="s">
        <v>1018</v>
      </c>
      <c r="C2481" s="30" t="str">
        <f t="shared" si="442"/>
        <v>(Proveedores estratégicos)</v>
      </c>
      <c r="D2481" s="30">
        <v>4</v>
      </c>
      <c r="E2481" s="30" t="s">
        <v>5137</v>
      </c>
      <c r="F2481" s="30" t="s">
        <v>5138</v>
      </c>
      <c r="G2481" s="30" t="s">
        <v>4780</v>
      </c>
      <c r="H2481" s="31" t="s">
        <v>2517</v>
      </c>
      <c r="I2481" s="31" t="s">
        <v>48</v>
      </c>
      <c r="J2481" s="32">
        <v>3540962</v>
      </c>
      <c r="K2481" s="33">
        <f t="shared" si="443"/>
        <v>742.36338668930887</v>
      </c>
      <c r="L2481" s="33">
        <v>3540962</v>
      </c>
      <c r="M2481" s="33">
        <v>0</v>
      </c>
      <c r="N2481" s="33">
        <v>0</v>
      </c>
      <c r="O2481" s="33">
        <v>0</v>
      </c>
      <c r="P2481" s="33">
        <f t="shared" si="444"/>
        <v>3540962</v>
      </c>
      <c r="Q2481" s="33">
        <f t="shared" si="445"/>
        <v>742.36338668930887</v>
      </c>
      <c r="R2481" s="33">
        <f t="shared" si="446"/>
        <v>3540962</v>
      </c>
      <c r="S2481" s="33"/>
      <c r="T2481" s="30" t="str">
        <f t="shared" si="447"/>
        <v>COP</v>
      </c>
      <c r="U2481" s="33">
        <v>0</v>
      </c>
      <c r="V2481" s="33">
        <v>0</v>
      </c>
      <c r="W2481" s="33">
        <v>0</v>
      </c>
      <c r="X2481" s="33">
        <f t="shared" si="448"/>
        <v>3540962</v>
      </c>
      <c r="Y2481" s="33">
        <f t="shared" si="449"/>
        <v>742.36338668930887</v>
      </c>
      <c r="Z2481" s="33">
        <f t="shared" si="450"/>
        <v>3540962</v>
      </c>
      <c r="AA2481" s="34">
        <f t="shared" si="451"/>
        <v>5.1058841669788762E-06</v>
      </c>
      <c r="AB2481" s="33" t="s">
        <v>631</v>
      </c>
      <c r="AC2481" s="35">
        <v>44928</v>
      </c>
      <c r="AD2481" s="33">
        <v>75</v>
      </c>
      <c r="AE2481" s="36">
        <f t="shared" si="452"/>
        <v>45003</v>
      </c>
    </row>
    <row r="2482" spans="2:31" ht="14.5" hidden="1">
      <c r="B2482" s="29" t="s">
        <v>1018</v>
      </c>
      <c r="C2482" s="30" t="str">
        <f t="shared" si="442"/>
        <v>(Proveedores estratégicos)</v>
      </c>
      <c r="D2482" s="30">
        <v>4</v>
      </c>
      <c r="E2482" s="30" t="s">
        <v>5137</v>
      </c>
      <c r="F2482" s="30" t="s">
        <v>5138</v>
      </c>
      <c r="G2482" s="30" t="s">
        <v>4780</v>
      </c>
      <c r="H2482" s="31" t="s">
        <v>2518</v>
      </c>
      <c r="I2482" s="31" t="s">
        <v>48</v>
      </c>
      <c r="J2482" s="32">
        <v>30726753</v>
      </c>
      <c r="K2482" s="33">
        <f t="shared" si="443"/>
        <v>6441.8698701217018</v>
      </c>
      <c r="L2482" s="33">
        <v>30726753</v>
      </c>
      <c r="M2482" s="33">
        <v>0</v>
      </c>
      <c r="N2482" s="33">
        <v>0</v>
      </c>
      <c r="O2482" s="33">
        <v>0</v>
      </c>
      <c r="P2482" s="33">
        <f t="shared" si="444"/>
        <v>30726753</v>
      </c>
      <c r="Q2482" s="33">
        <f t="shared" si="445"/>
        <v>6441.8698701217018</v>
      </c>
      <c r="R2482" s="33">
        <f t="shared" si="446"/>
        <v>30726753</v>
      </c>
      <c r="S2482" s="33"/>
      <c r="T2482" s="30" t="str">
        <f t="shared" si="447"/>
        <v>COP</v>
      </c>
      <c r="U2482" s="33">
        <v>0</v>
      </c>
      <c r="V2482" s="33">
        <v>0</v>
      </c>
      <c r="W2482" s="33">
        <v>0</v>
      </c>
      <c r="X2482" s="33">
        <f t="shared" si="448"/>
        <v>30726753</v>
      </c>
      <c r="Y2482" s="33">
        <f t="shared" si="449"/>
        <v>6441.8698701217018</v>
      </c>
      <c r="Z2482" s="33">
        <f t="shared" si="450"/>
        <v>30726753</v>
      </c>
      <c r="AA2482" s="34">
        <f t="shared" si="451"/>
        <v>4.4306389519393512E-05</v>
      </c>
      <c r="AB2482" s="33" t="s">
        <v>631</v>
      </c>
      <c r="AC2482" s="35">
        <v>44928</v>
      </c>
      <c r="AD2482" s="33">
        <v>75</v>
      </c>
      <c r="AE2482" s="36">
        <f t="shared" si="452"/>
        <v>45003</v>
      </c>
    </row>
    <row r="2483" spans="2:31" ht="14.5" hidden="1">
      <c r="B2483" s="29" t="s">
        <v>1018</v>
      </c>
      <c r="C2483" s="30" t="str">
        <f t="shared" si="442"/>
        <v>(Proveedores estratégicos)</v>
      </c>
      <c r="D2483" s="30">
        <v>4</v>
      </c>
      <c r="E2483" s="30" t="s">
        <v>5137</v>
      </c>
      <c r="F2483" s="30" t="s">
        <v>5138</v>
      </c>
      <c r="G2483" s="30" t="s">
        <v>4780</v>
      </c>
      <c r="H2483" s="31" t="s">
        <v>2519</v>
      </c>
      <c r="I2483" s="31" t="s">
        <v>48</v>
      </c>
      <c r="J2483" s="32">
        <v>120865486</v>
      </c>
      <c r="K2483" s="33">
        <f t="shared" si="443"/>
        <v>25339.473149050806</v>
      </c>
      <c r="L2483" s="33">
        <v>120865486</v>
      </c>
      <c r="M2483" s="33">
        <v>0</v>
      </c>
      <c r="N2483" s="33">
        <v>0</v>
      </c>
      <c r="O2483" s="33">
        <v>0</v>
      </c>
      <c r="P2483" s="33">
        <f t="shared" si="444"/>
        <v>120865486</v>
      </c>
      <c r="Q2483" s="33">
        <f t="shared" si="445"/>
        <v>25339.473149050806</v>
      </c>
      <c r="R2483" s="33">
        <f t="shared" si="446"/>
        <v>120865486</v>
      </c>
      <c r="S2483" s="33"/>
      <c r="T2483" s="30" t="str">
        <f t="shared" si="447"/>
        <v>COP</v>
      </c>
      <c r="U2483" s="33">
        <v>0</v>
      </c>
      <c r="V2483" s="33">
        <v>0</v>
      </c>
      <c r="W2483" s="33">
        <v>0</v>
      </c>
      <c r="X2483" s="33">
        <f t="shared" si="448"/>
        <v>120865486</v>
      </c>
      <c r="Y2483" s="33">
        <f t="shared" si="449"/>
        <v>25339.473149050806</v>
      </c>
      <c r="Z2483" s="33">
        <f t="shared" si="450"/>
        <v>120865486</v>
      </c>
      <c r="AA2483" s="34">
        <f t="shared" si="451"/>
        <v>0.00017428178311476009</v>
      </c>
      <c r="AB2483" s="33" t="s">
        <v>631</v>
      </c>
      <c r="AC2483" s="35">
        <v>44928</v>
      </c>
      <c r="AD2483" s="33">
        <v>75</v>
      </c>
      <c r="AE2483" s="36">
        <f t="shared" si="452"/>
        <v>45003</v>
      </c>
    </row>
    <row r="2484" spans="2:31" ht="14.5" hidden="1">
      <c r="B2484" s="29" t="s">
        <v>1018</v>
      </c>
      <c r="C2484" s="30" t="str">
        <f t="shared" si="442"/>
        <v>(Proveedores estratégicos)</v>
      </c>
      <c r="D2484" s="30">
        <v>4</v>
      </c>
      <c r="E2484" s="30" t="s">
        <v>5137</v>
      </c>
      <c r="F2484" s="30" t="s">
        <v>5138</v>
      </c>
      <c r="G2484" s="30" t="s">
        <v>4780</v>
      </c>
      <c r="H2484" s="31" t="s">
        <v>2520</v>
      </c>
      <c r="I2484" s="31" t="s">
        <v>48</v>
      </c>
      <c r="J2484" s="32">
        <v>59797673</v>
      </c>
      <c r="K2484" s="33">
        <f t="shared" si="443"/>
        <v>12536.594022872836</v>
      </c>
      <c r="L2484" s="33">
        <v>59797673</v>
      </c>
      <c r="M2484" s="33">
        <v>0</v>
      </c>
      <c r="N2484" s="33">
        <v>0</v>
      </c>
      <c r="O2484" s="33">
        <v>0</v>
      </c>
      <c r="P2484" s="33">
        <f t="shared" si="444"/>
        <v>59797673</v>
      </c>
      <c r="Q2484" s="33">
        <f t="shared" si="445"/>
        <v>12536.594022872836</v>
      </c>
      <c r="R2484" s="33">
        <f t="shared" si="446"/>
        <v>59797673</v>
      </c>
      <c r="S2484" s="33"/>
      <c r="T2484" s="30" t="str">
        <f t="shared" si="447"/>
        <v>COP</v>
      </c>
      <c r="U2484" s="33">
        <v>0</v>
      </c>
      <c r="V2484" s="33">
        <v>0</v>
      </c>
      <c r="W2484" s="33">
        <v>0</v>
      </c>
      <c r="X2484" s="33">
        <f t="shared" si="448"/>
        <v>59797673</v>
      </c>
      <c r="Y2484" s="33">
        <f t="shared" si="449"/>
        <v>12536.594022872836</v>
      </c>
      <c r="Z2484" s="33">
        <f t="shared" si="450"/>
        <v>59797673</v>
      </c>
      <c r="AA2484" s="34">
        <f t="shared" si="451"/>
        <v>8.6225153444990447E-05</v>
      </c>
      <c r="AB2484" s="33" t="s">
        <v>631</v>
      </c>
      <c r="AC2484" s="35">
        <v>44928</v>
      </c>
      <c r="AD2484" s="33">
        <v>75</v>
      </c>
      <c r="AE2484" s="36">
        <f t="shared" si="452"/>
        <v>45003</v>
      </c>
    </row>
    <row r="2485" spans="2:31" ht="14.5" hidden="1">
      <c r="B2485" s="29" t="s">
        <v>1018</v>
      </c>
      <c r="C2485" s="30" t="str">
        <f t="shared" si="453" ref="C2485:C2548">+IF(D2485=1,$A$4,IF(D2485=2,$A$5,IF(D2485=3,$A$6,IF(D2485=4,$A$7,IF(D2485=5,$A$8,IF(D2485=6,$A$9,))))))</f>
        <v>(Proveedores estratégicos)</v>
      </c>
      <c r="D2485" s="30">
        <v>4</v>
      </c>
      <c r="E2485" s="30" t="s">
        <v>5137</v>
      </c>
      <c r="F2485" s="30" t="s">
        <v>5138</v>
      </c>
      <c r="G2485" s="30" t="s">
        <v>4780</v>
      </c>
      <c r="H2485" s="31" t="s">
        <v>2521</v>
      </c>
      <c r="I2485" s="31" t="s">
        <v>48</v>
      </c>
      <c r="J2485" s="32">
        <v>5112177</v>
      </c>
      <c r="K2485" s="33">
        <f t="shared" si="454" ref="K2485:K2548">+IF(I2485="USD",J2485,L2485/$L$3)</f>
        <v>1071.768923551055</v>
      </c>
      <c r="L2485" s="33">
        <v>5112177</v>
      </c>
      <c r="M2485" s="33">
        <v>0</v>
      </c>
      <c r="N2485" s="33">
        <v>0</v>
      </c>
      <c r="O2485" s="33">
        <v>0</v>
      </c>
      <c r="P2485" s="33">
        <f t="shared" si="455" ref="P2485:P2548">+J2485+M2485</f>
        <v>5112177</v>
      </c>
      <c r="Q2485" s="33">
        <f t="shared" si="456" ref="Q2485:Q2548">+K2485+N2485</f>
        <v>1071.768923551055</v>
      </c>
      <c r="R2485" s="33">
        <f t="shared" si="457" ref="R2485:R2548">+L2485+O2485</f>
        <v>5112177</v>
      </c>
      <c r="S2485" s="33"/>
      <c r="T2485" s="30" t="str">
        <f t="shared" si="458" ref="T2485:T2548">+I2485</f>
        <v>COP</v>
      </c>
      <c r="U2485" s="33">
        <v>0</v>
      </c>
      <c r="V2485" s="33">
        <v>0</v>
      </c>
      <c r="W2485" s="33">
        <v>0</v>
      </c>
      <c r="X2485" s="33">
        <f t="shared" si="459" ref="X2485:X2548">+P2485+U2485</f>
        <v>5112177</v>
      </c>
      <c r="Y2485" s="33">
        <f t="shared" si="460" ref="Y2485:Y2548">+Q2485+V2485</f>
        <v>1071.768923551055</v>
      </c>
      <c r="Z2485" s="33">
        <f t="shared" si="461" ref="Z2485:Z2548">+R2485+W2485</f>
        <v>5112177</v>
      </c>
      <c r="AA2485" s="34">
        <f t="shared" si="462" ref="AA2485:AA2548">+IF(D2485=1,Z2485/$C$4,IF(D2485=2,Z2485/$C$5,IF(D2485=3,Z2485/$C$6,IF(D2485=4,Z2485/$C$7,IF(D2485=5,Z2485/$C$8,IF(D2485=6,Z2485/$C$9))))))</f>
        <v>7.3714949787920832E-06</v>
      </c>
      <c r="AB2485" s="33" t="s">
        <v>631</v>
      </c>
      <c r="AC2485" s="35">
        <v>44928</v>
      </c>
      <c r="AD2485" s="33">
        <v>75</v>
      </c>
      <c r="AE2485" s="36">
        <f t="shared" si="452"/>
        <v>45003</v>
      </c>
    </row>
    <row r="2486" spans="2:31" ht="14.5" hidden="1">
      <c r="B2486" s="29" t="s">
        <v>1018</v>
      </c>
      <c r="C2486" s="30" t="str">
        <f t="shared" si="453"/>
        <v>(Proveedores estratégicos)</v>
      </c>
      <c r="D2486" s="30">
        <v>4</v>
      </c>
      <c r="E2486" s="30" t="s">
        <v>5137</v>
      </c>
      <c r="F2486" s="30" t="s">
        <v>5138</v>
      </c>
      <c r="G2486" s="30" t="s">
        <v>4780</v>
      </c>
      <c r="H2486" s="31" t="s">
        <v>2522</v>
      </c>
      <c r="I2486" s="31" t="s">
        <v>48</v>
      </c>
      <c r="J2486" s="32">
        <v>981750</v>
      </c>
      <c r="K2486" s="33">
        <f t="shared" si="454"/>
        <v>205.82408251831816</v>
      </c>
      <c r="L2486" s="33">
        <v>981750</v>
      </c>
      <c r="M2486" s="33">
        <v>0</v>
      </c>
      <c r="N2486" s="33">
        <v>0</v>
      </c>
      <c r="O2486" s="33">
        <v>0</v>
      </c>
      <c r="P2486" s="33">
        <f t="shared" si="455"/>
        <v>981750</v>
      </c>
      <c r="Q2486" s="33">
        <f t="shared" si="456"/>
        <v>205.82408251831816</v>
      </c>
      <c r="R2486" s="33">
        <f t="shared" si="457"/>
        <v>981750</v>
      </c>
      <c r="S2486" s="33"/>
      <c r="T2486" s="30" t="str">
        <f t="shared" si="458"/>
        <v>COP</v>
      </c>
      <c r="U2486" s="33">
        <v>0</v>
      </c>
      <c r="V2486" s="33">
        <v>0</v>
      </c>
      <c r="W2486" s="33">
        <v>0</v>
      </c>
      <c r="X2486" s="33">
        <f t="shared" si="459"/>
        <v>981750</v>
      </c>
      <c r="Y2486" s="33">
        <f t="shared" si="460"/>
        <v>205.82408251831816</v>
      </c>
      <c r="Z2486" s="33">
        <f t="shared" si="461"/>
        <v>981750</v>
      </c>
      <c r="AA2486" s="34">
        <f t="shared" si="462"/>
        <v>1.4156327520406917E-06</v>
      </c>
      <c r="AB2486" s="33" t="s">
        <v>631</v>
      </c>
      <c r="AC2486" s="35">
        <v>44928</v>
      </c>
      <c r="AD2486" s="33">
        <v>75</v>
      </c>
      <c r="AE2486" s="36">
        <f t="shared" si="452"/>
        <v>45003</v>
      </c>
    </row>
    <row r="2487" spans="2:31" ht="14.5" hidden="1">
      <c r="B2487" s="29" t="s">
        <v>1018</v>
      </c>
      <c r="C2487" s="30" t="str">
        <f t="shared" si="453"/>
        <v>(Proveedores estratégicos)</v>
      </c>
      <c r="D2487" s="30">
        <v>4</v>
      </c>
      <c r="E2487" s="30" t="s">
        <v>5137</v>
      </c>
      <c r="F2487" s="30" t="s">
        <v>5138</v>
      </c>
      <c r="G2487" s="30" t="s">
        <v>4780</v>
      </c>
      <c r="H2487" s="31" t="s">
        <v>2523</v>
      </c>
      <c r="I2487" s="31" t="s">
        <v>48</v>
      </c>
      <c r="J2487" s="32">
        <v>7215176</v>
      </c>
      <c r="K2487" s="33">
        <f t="shared" si="454"/>
        <v>1512.6630816482698</v>
      </c>
      <c r="L2487" s="33">
        <v>7215176</v>
      </c>
      <c r="M2487" s="33">
        <v>0</v>
      </c>
      <c r="N2487" s="33">
        <v>0</v>
      </c>
      <c r="O2487" s="33">
        <v>0</v>
      </c>
      <c r="P2487" s="33">
        <f t="shared" si="455"/>
        <v>7215176</v>
      </c>
      <c r="Q2487" s="33">
        <f t="shared" si="456"/>
        <v>1512.6630816482698</v>
      </c>
      <c r="R2487" s="33">
        <f t="shared" si="457"/>
        <v>7215176</v>
      </c>
      <c r="S2487" s="33"/>
      <c r="T2487" s="30" t="str">
        <f t="shared" si="458"/>
        <v>COP</v>
      </c>
      <c r="U2487" s="33">
        <v>0</v>
      </c>
      <c r="V2487" s="33">
        <v>0</v>
      </c>
      <c r="W2487" s="33">
        <v>0</v>
      </c>
      <c r="X2487" s="33">
        <f t="shared" si="459"/>
        <v>7215176</v>
      </c>
      <c r="Y2487" s="33">
        <f t="shared" si="460"/>
        <v>1512.6630816482698</v>
      </c>
      <c r="Z2487" s="33">
        <f t="shared" si="461"/>
        <v>7215176</v>
      </c>
      <c r="AA2487" s="34">
        <f t="shared" si="462"/>
        <v>1.040391082998518E-05</v>
      </c>
      <c r="AB2487" s="33" t="s">
        <v>631</v>
      </c>
      <c r="AC2487" s="35">
        <v>44928</v>
      </c>
      <c r="AD2487" s="33">
        <v>75</v>
      </c>
      <c r="AE2487" s="36">
        <f t="shared" si="452"/>
        <v>45003</v>
      </c>
    </row>
    <row r="2488" spans="2:31" ht="14.5" hidden="1">
      <c r="B2488" s="29" t="s">
        <v>1018</v>
      </c>
      <c r="C2488" s="30" t="str">
        <f t="shared" si="453"/>
        <v>(Proveedores estratégicos)</v>
      </c>
      <c r="D2488" s="30">
        <v>4</v>
      </c>
      <c r="E2488" s="30" t="s">
        <v>5137</v>
      </c>
      <c r="F2488" s="30" t="s">
        <v>5138</v>
      </c>
      <c r="G2488" s="30" t="s">
        <v>4780</v>
      </c>
      <c r="H2488" s="31" t="s">
        <v>2524</v>
      </c>
      <c r="I2488" s="31" t="s">
        <v>48</v>
      </c>
      <c r="J2488" s="32">
        <v>74503996</v>
      </c>
      <c r="K2488" s="33">
        <f t="shared" si="454"/>
        <v>15619.777561139237</v>
      </c>
      <c r="L2488" s="33">
        <v>74503996</v>
      </c>
      <c r="M2488" s="33">
        <v>0</v>
      </c>
      <c r="N2488" s="33">
        <v>0</v>
      </c>
      <c r="O2488" s="33">
        <v>0</v>
      </c>
      <c r="P2488" s="33">
        <f t="shared" si="455"/>
        <v>74503996</v>
      </c>
      <c r="Q2488" s="33">
        <f t="shared" si="456"/>
        <v>15619.777561139237</v>
      </c>
      <c r="R2488" s="33">
        <f t="shared" si="457"/>
        <v>74503996</v>
      </c>
      <c r="S2488" s="33"/>
      <c r="T2488" s="30" t="str">
        <f t="shared" si="458"/>
        <v>COP</v>
      </c>
      <c r="U2488" s="33">
        <v>0</v>
      </c>
      <c r="V2488" s="33">
        <v>0</v>
      </c>
      <c r="W2488" s="33">
        <v>0</v>
      </c>
      <c r="X2488" s="33">
        <f t="shared" si="459"/>
        <v>74503996</v>
      </c>
      <c r="Y2488" s="33">
        <f t="shared" si="460"/>
        <v>15619.777561139237</v>
      </c>
      <c r="Z2488" s="33">
        <f t="shared" si="461"/>
        <v>74503996</v>
      </c>
      <c r="AA2488" s="34">
        <f t="shared" si="462"/>
        <v>0.00010743091102165387</v>
      </c>
      <c r="AB2488" s="33" t="s">
        <v>631</v>
      </c>
      <c r="AC2488" s="35">
        <v>44928</v>
      </c>
      <c r="AD2488" s="33">
        <v>75</v>
      </c>
      <c r="AE2488" s="36">
        <f t="shared" si="452"/>
        <v>45003</v>
      </c>
    </row>
    <row r="2489" spans="2:31" ht="14.5" hidden="1">
      <c r="B2489" s="29" t="s">
        <v>1018</v>
      </c>
      <c r="C2489" s="30" t="str">
        <f t="shared" si="453"/>
        <v>(Proveedores estratégicos)</v>
      </c>
      <c r="D2489" s="30">
        <v>4</v>
      </c>
      <c r="E2489" s="30" t="s">
        <v>5137</v>
      </c>
      <c r="F2489" s="30" t="s">
        <v>5138</v>
      </c>
      <c r="G2489" s="30" t="s">
        <v>4780</v>
      </c>
      <c r="H2489" s="31" t="s">
        <v>2525</v>
      </c>
      <c r="I2489" s="31" t="s">
        <v>48</v>
      </c>
      <c r="J2489" s="32">
        <v>8002814</v>
      </c>
      <c r="K2489" s="33">
        <f t="shared" si="454"/>
        <v>1677.7915448074887</v>
      </c>
      <c r="L2489" s="33">
        <v>8002814</v>
      </c>
      <c r="M2489" s="33">
        <v>0</v>
      </c>
      <c r="N2489" s="33">
        <v>0</v>
      </c>
      <c r="O2489" s="33">
        <v>0</v>
      </c>
      <c r="P2489" s="33">
        <f t="shared" si="455"/>
        <v>8002814</v>
      </c>
      <c r="Q2489" s="33">
        <f t="shared" si="456"/>
        <v>1677.7915448074887</v>
      </c>
      <c r="R2489" s="33">
        <f t="shared" si="457"/>
        <v>8002814</v>
      </c>
      <c r="S2489" s="33"/>
      <c r="T2489" s="30" t="str">
        <f t="shared" si="458"/>
        <v>COP</v>
      </c>
      <c r="U2489" s="33">
        <v>0</v>
      </c>
      <c r="V2489" s="33">
        <v>0</v>
      </c>
      <c r="W2489" s="33">
        <v>0</v>
      </c>
      <c r="X2489" s="33">
        <f t="shared" si="459"/>
        <v>8002814</v>
      </c>
      <c r="Y2489" s="33">
        <f t="shared" si="460"/>
        <v>1677.7915448074887</v>
      </c>
      <c r="Z2489" s="33">
        <f t="shared" si="461"/>
        <v>8002814</v>
      </c>
      <c r="AA2489" s="34">
        <f t="shared" si="462"/>
        <v>1.1539644111932545E-05</v>
      </c>
      <c r="AB2489" s="33" t="s">
        <v>631</v>
      </c>
      <c r="AC2489" s="35">
        <v>44928</v>
      </c>
      <c r="AD2489" s="33">
        <v>75</v>
      </c>
      <c r="AE2489" s="36">
        <f t="shared" si="452"/>
        <v>45003</v>
      </c>
    </row>
    <row r="2490" spans="2:31" ht="14.5" hidden="1">
      <c r="B2490" s="29" t="s">
        <v>1018</v>
      </c>
      <c r="C2490" s="30" t="str">
        <f t="shared" si="453"/>
        <v>(Proveedores estratégicos)</v>
      </c>
      <c r="D2490" s="30">
        <v>4</v>
      </c>
      <c r="E2490" s="30" t="s">
        <v>5137</v>
      </c>
      <c r="F2490" s="30" t="s">
        <v>5138</v>
      </c>
      <c r="G2490" s="30" t="s">
        <v>4780</v>
      </c>
      <c r="H2490" s="31" t="s">
        <v>2526</v>
      </c>
      <c r="I2490" s="31" t="s">
        <v>48</v>
      </c>
      <c r="J2490" s="32">
        <v>9040040</v>
      </c>
      <c r="K2490" s="33">
        <f t="shared" si="454"/>
        <v>1895.246181745757</v>
      </c>
      <c r="L2490" s="33">
        <v>9040040</v>
      </c>
      <c r="M2490" s="33">
        <v>0</v>
      </c>
      <c r="N2490" s="33">
        <v>0</v>
      </c>
      <c r="O2490" s="33">
        <v>0</v>
      </c>
      <c r="P2490" s="33">
        <f t="shared" si="455"/>
        <v>9040040</v>
      </c>
      <c r="Q2490" s="33">
        <f t="shared" si="456"/>
        <v>1895.246181745757</v>
      </c>
      <c r="R2490" s="33">
        <f t="shared" si="457"/>
        <v>9040040</v>
      </c>
      <c r="S2490" s="33"/>
      <c r="T2490" s="30" t="str">
        <f t="shared" si="458"/>
        <v>COP</v>
      </c>
      <c r="U2490" s="33">
        <v>0</v>
      </c>
      <c r="V2490" s="33">
        <v>0</v>
      </c>
      <c r="W2490" s="33">
        <v>0</v>
      </c>
      <c r="X2490" s="33">
        <f t="shared" si="459"/>
        <v>9040040</v>
      </c>
      <c r="Y2490" s="33">
        <f t="shared" si="460"/>
        <v>1895.246181745757</v>
      </c>
      <c r="Z2490" s="33">
        <f t="shared" si="461"/>
        <v>9040040</v>
      </c>
      <c r="AA2490" s="34">
        <f t="shared" si="462"/>
        <v>1.3035270388345236E-05</v>
      </c>
      <c r="AB2490" s="33" t="s">
        <v>631</v>
      </c>
      <c r="AC2490" s="35">
        <v>44928</v>
      </c>
      <c r="AD2490" s="33">
        <v>75</v>
      </c>
      <c r="AE2490" s="36">
        <f t="shared" si="452"/>
        <v>45003</v>
      </c>
    </row>
    <row r="2491" spans="2:31" ht="14.5" hidden="1">
      <c r="B2491" s="29" t="s">
        <v>1018</v>
      </c>
      <c r="C2491" s="30" t="str">
        <f t="shared" si="453"/>
        <v>(Proveedores estratégicos)</v>
      </c>
      <c r="D2491" s="30">
        <v>4</v>
      </c>
      <c r="E2491" s="30" t="s">
        <v>5137</v>
      </c>
      <c r="F2491" s="30" t="s">
        <v>5138</v>
      </c>
      <c r="G2491" s="30" t="s">
        <v>4780</v>
      </c>
      <c r="H2491" s="31" t="s">
        <v>2527</v>
      </c>
      <c r="I2491" s="31" t="s">
        <v>48</v>
      </c>
      <c r="J2491" s="32">
        <v>2205070</v>
      </c>
      <c r="K2491" s="33">
        <f t="shared" si="454"/>
        <v>462.2933635229619</v>
      </c>
      <c r="L2491" s="33">
        <v>2205070</v>
      </c>
      <c r="M2491" s="33">
        <v>0</v>
      </c>
      <c r="N2491" s="33">
        <v>0</v>
      </c>
      <c r="O2491" s="33">
        <v>0</v>
      </c>
      <c r="P2491" s="33">
        <f t="shared" si="455"/>
        <v>2205070</v>
      </c>
      <c r="Q2491" s="33">
        <f t="shared" si="456"/>
        <v>462.2933635229619</v>
      </c>
      <c r="R2491" s="33">
        <f t="shared" si="457"/>
        <v>2205070</v>
      </c>
      <c r="S2491" s="33"/>
      <c r="T2491" s="30" t="str">
        <f t="shared" si="458"/>
        <v>COP</v>
      </c>
      <c r="U2491" s="33">
        <v>0</v>
      </c>
      <c r="V2491" s="33">
        <v>0</v>
      </c>
      <c r="W2491" s="33">
        <v>0</v>
      </c>
      <c r="X2491" s="33">
        <f t="shared" si="459"/>
        <v>2205070</v>
      </c>
      <c r="Y2491" s="33">
        <f t="shared" si="460"/>
        <v>462.2933635229619</v>
      </c>
      <c r="Z2491" s="33">
        <f t="shared" si="461"/>
        <v>2205070</v>
      </c>
      <c r="AA2491" s="34">
        <f t="shared" si="462"/>
        <v>3.17959695700776E-06</v>
      </c>
      <c r="AB2491" s="33" t="s">
        <v>631</v>
      </c>
      <c r="AC2491" s="35">
        <v>44928</v>
      </c>
      <c r="AD2491" s="33">
        <v>75</v>
      </c>
      <c r="AE2491" s="36">
        <f t="shared" si="452"/>
        <v>45003</v>
      </c>
    </row>
    <row r="2492" spans="2:31" ht="14.5" hidden="1">
      <c r="B2492" s="29" t="s">
        <v>1018</v>
      </c>
      <c r="C2492" s="30" t="str">
        <f t="shared" si="453"/>
        <v>(Proveedores estratégicos)</v>
      </c>
      <c r="D2492" s="30">
        <v>4</v>
      </c>
      <c r="E2492" s="30" t="s">
        <v>5137</v>
      </c>
      <c r="F2492" s="30" t="s">
        <v>5138</v>
      </c>
      <c r="G2492" s="30" t="s">
        <v>4780</v>
      </c>
      <c r="H2492" s="31" t="s">
        <v>2528</v>
      </c>
      <c r="I2492" s="31" t="s">
        <v>48</v>
      </c>
      <c r="J2492" s="32">
        <v>25597201</v>
      </c>
      <c r="K2492" s="33">
        <f t="shared" si="454"/>
        <v>5366.4582743692145</v>
      </c>
      <c r="L2492" s="33">
        <v>25597201</v>
      </c>
      <c r="M2492" s="33">
        <v>0</v>
      </c>
      <c r="N2492" s="33">
        <v>0</v>
      </c>
      <c r="O2492" s="33">
        <v>0</v>
      </c>
      <c r="P2492" s="33">
        <f t="shared" si="455"/>
        <v>25597201</v>
      </c>
      <c r="Q2492" s="33">
        <f t="shared" si="456"/>
        <v>5366.4582743692145</v>
      </c>
      <c r="R2492" s="33">
        <f t="shared" si="457"/>
        <v>25597201</v>
      </c>
      <c r="S2492" s="33"/>
      <c r="T2492" s="30" t="str">
        <f t="shared" si="458"/>
        <v>COP</v>
      </c>
      <c r="U2492" s="33">
        <v>0</v>
      </c>
      <c r="V2492" s="33">
        <v>0</v>
      </c>
      <c r="W2492" s="33">
        <v>0</v>
      </c>
      <c r="X2492" s="33">
        <f t="shared" si="459"/>
        <v>25597201</v>
      </c>
      <c r="Y2492" s="33">
        <f t="shared" si="460"/>
        <v>5366.4582743692145</v>
      </c>
      <c r="Z2492" s="33">
        <f t="shared" si="461"/>
        <v>25597201</v>
      </c>
      <c r="AA2492" s="34">
        <f t="shared" si="462"/>
        <v>3.6909840688738224E-05</v>
      </c>
      <c r="AB2492" s="33" t="s">
        <v>631</v>
      </c>
      <c r="AC2492" s="35">
        <v>44928</v>
      </c>
      <c r="AD2492" s="33">
        <v>75</v>
      </c>
      <c r="AE2492" s="36">
        <f t="shared" si="452"/>
        <v>45003</v>
      </c>
    </row>
    <row r="2493" spans="2:31" ht="14.5" hidden="1">
      <c r="B2493" s="29" t="s">
        <v>1018</v>
      </c>
      <c r="C2493" s="30" t="str">
        <f t="shared" si="453"/>
        <v>(Proveedores estratégicos)</v>
      </c>
      <c r="D2493" s="30">
        <v>4</v>
      </c>
      <c r="E2493" s="30" t="s">
        <v>5137</v>
      </c>
      <c r="F2493" s="30" t="s">
        <v>5138</v>
      </c>
      <c r="G2493" s="30" t="s">
        <v>4780</v>
      </c>
      <c r="H2493" s="31" t="s">
        <v>2529</v>
      </c>
      <c r="I2493" s="31" t="s">
        <v>48</v>
      </c>
      <c r="J2493" s="32">
        <v>6399793</v>
      </c>
      <c r="K2493" s="33">
        <f t="shared" si="454"/>
        <v>1341.7178737276852</v>
      </c>
      <c r="L2493" s="33">
        <v>6399793</v>
      </c>
      <c r="M2493" s="33">
        <v>0</v>
      </c>
      <c r="N2493" s="33">
        <v>0</v>
      </c>
      <c r="O2493" s="33">
        <v>0</v>
      </c>
      <c r="P2493" s="33">
        <f t="shared" si="455"/>
        <v>6399793</v>
      </c>
      <c r="Q2493" s="33">
        <f t="shared" si="456"/>
        <v>1341.7178737276852</v>
      </c>
      <c r="R2493" s="33">
        <f t="shared" si="457"/>
        <v>6399793</v>
      </c>
      <c r="S2493" s="33"/>
      <c r="T2493" s="30" t="str">
        <f t="shared" si="458"/>
        <v>COP</v>
      </c>
      <c r="U2493" s="33">
        <v>0</v>
      </c>
      <c r="V2493" s="33">
        <v>0</v>
      </c>
      <c r="W2493" s="33">
        <v>0</v>
      </c>
      <c r="X2493" s="33">
        <f t="shared" si="459"/>
        <v>6399793</v>
      </c>
      <c r="Y2493" s="33">
        <f t="shared" si="460"/>
        <v>1341.7178737276852</v>
      </c>
      <c r="Z2493" s="33">
        <f t="shared" si="461"/>
        <v>6399793</v>
      </c>
      <c r="AA2493" s="34">
        <f t="shared" si="462"/>
        <v>9.2281706922136547E-06</v>
      </c>
      <c r="AB2493" s="33" t="s">
        <v>631</v>
      </c>
      <c r="AC2493" s="35">
        <v>44928</v>
      </c>
      <c r="AD2493" s="33">
        <v>75</v>
      </c>
      <c r="AE2493" s="36">
        <f t="shared" si="452"/>
        <v>45003</v>
      </c>
    </row>
    <row r="2494" spans="2:31" ht="14.5" hidden="1">
      <c r="B2494" s="29" t="s">
        <v>1018</v>
      </c>
      <c r="C2494" s="30" t="str">
        <f t="shared" si="453"/>
        <v>(Proveedores estratégicos)</v>
      </c>
      <c r="D2494" s="30">
        <v>4</v>
      </c>
      <c r="E2494" s="30" t="s">
        <v>5137</v>
      </c>
      <c r="F2494" s="30" t="s">
        <v>5138</v>
      </c>
      <c r="G2494" s="30" t="s">
        <v>4780</v>
      </c>
      <c r="H2494" s="31" t="s">
        <v>2530</v>
      </c>
      <c r="I2494" s="31" t="s">
        <v>48</v>
      </c>
      <c r="J2494" s="32">
        <v>805409</v>
      </c>
      <c r="K2494" s="33">
        <f t="shared" si="454"/>
        <v>168.85415683931359</v>
      </c>
      <c r="L2494" s="33">
        <v>805409</v>
      </c>
      <c r="M2494" s="33">
        <v>0</v>
      </c>
      <c r="N2494" s="33">
        <v>0</v>
      </c>
      <c r="O2494" s="33">
        <v>0</v>
      </c>
      <c r="P2494" s="33">
        <f t="shared" si="455"/>
        <v>805409</v>
      </c>
      <c r="Q2494" s="33">
        <f t="shared" si="456"/>
        <v>168.85415683931359</v>
      </c>
      <c r="R2494" s="33">
        <f t="shared" si="457"/>
        <v>805409</v>
      </c>
      <c r="S2494" s="33"/>
      <c r="T2494" s="30" t="str">
        <f t="shared" si="458"/>
        <v>COP</v>
      </c>
      <c r="U2494" s="33">
        <v>0</v>
      </c>
      <c r="V2494" s="33">
        <v>0</v>
      </c>
      <c r="W2494" s="33">
        <v>0</v>
      </c>
      <c r="X2494" s="33">
        <f t="shared" si="459"/>
        <v>805409</v>
      </c>
      <c r="Y2494" s="33">
        <f t="shared" si="460"/>
        <v>168.85415683931359</v>
      </c>
      <c r="Z2494" s="33">
        <f t="shared" si="461"/>
        <v>805409</v>
      </c>
      <c r="AA2494" s="34">
        <f t="shared" si="462"/>
        <v>1.1613581453408112E-06</v>
      </c>
      <c r="AB2494" s="33" t="s">
        <v>631</v>
      </c>
      <c r="AC2494" s="35">
        <v>44931</v>
      </c>
      <c r="AD2494" s="33">
        <v>75</v>
      </c>
      <c r="AE2494" s="36">
        <f t="shared" si="452"/>
        <v>45006</v>
      </c>
    </row>
    <row r="2495" spans="2:31" ht="14.5" hidden="1">
      <c r="B2495" s="29" t="s">
        <v>1018</v>
      </c>
      <c r="C2495" s="30" t="str">
        <f t="shared" si="453"/>
        <v>(Proveedores estratégicos)</v>
      </c>
      <c r="D2495" s="30">
        <v>4</v>
      </c>
      <c r="E2495" s="30" t="s">
        <v>5137</v>
      </c>
      <c r="F2495" s="30" t="s">
        <v>5138</v>
      </c>
      <c r="G2495" s="30" t="s">
        <v>4780</v>
      </c>
      <c r="H2495" s="31" t="s">
        <v>2531</v>
      </c>
      <c r="I2495" s="31" t="s">
        <v>48</v>
      </c>
      <c r="J2495" s="32">
        <v>9388537</v>
      </c>
      <c r="K2495" s="33">
        <f t="shared" si="454"/>
        <v>1968.308647022443</v>
      </c>
      <c r="L2495" s="33">
        <v>9388537</v>
      </c>
      <c r="M2495" s="33">
        <v>0</v>
      </c>
      <c r="N2495" s="33">
        <v>0</v>
      </c>
      <c r="O2495" s="33">
        <v>0</v>
      </c>
      <c r="P2495" s="33">
        <f t="shared" si="455"/>
        <v>9388537</v>
      </c>
      <c r="Q2495" s="33">
        <f t="shared" si="456"/>
        <v>1968.308647022443</v>
      </c>
      <c r="R2495" s="33">
        <f t="shared" si="457"/>
        <v>9388537</v>
      </c>
      <c r="S2495" s="33"/>
      <c r="T2495" s="30" t="str">
        <f t="shared" si="458"/>
        <v>COP</v>
      </c>
      <c r="U2495" s="33">
        <v>0</v>
      </c>
      <c r="V2495" s="33">
        <v>0</v>
      </c>
      <c r="W2495" s="33">
        <v>0</v>
      </c>
      <c r="X2495" s="33">
        <f t="shared" si="459"/>
        <v>9388537</v>
      </c>
      <c r="Y2495" s="33">
        <f t="shared" si="460"/>
        <v>1968.308647022443</v>
      </c>
      <c r="Z2495" s="33">
        <f t="shared" si="461"/>
        <v>9388537</v>
      </c>
      <c r="AA2495" s="34">
        <f t="shared" si="462"/>
        <v>1.3537785048073196E-05</v>
      </c>
      <c r="AB2495" s="33" t="s">
        <v>631</v>
      </c>
      <c r="AC2495" s="35">
        <v>44942</v>
      </c>
      <c r="AD2495" s="33">
        <v>75</v>
      </c>
      <c r="AE2495" s="36">
        <f t="shared" si="452"/>
        <v>45017</v>
      </c>
    </row>
    <row r="2496" spans="2:31" ht="14.5" hidden="1">
      <c r="B2496" s="29" t="s">
        <v>1018</v>
      </c>
      <c r="C2496" s="30" t="str">
        <f t="shared" si="453"/>
        <v>(Proveedores estratégicos)</v>
      </c>
      <c r="D2496" s="30">
        <v>4</v>
      </c>
      <c r="E2496" s="30" t="s">
        <v>5137</v>
      </c>
      <c r="F2496" s="30" t="s">
        <v>5138</v>
      </c>
      <c r="G2496" s="30" t="s">
        <v>4780</v>
      </c>
      <c r="H2496" s="31" t="s">
        <v>2532</v>
      </c>
      <c r="I2496" s="31" t="s">
        <v>48</v>
      </c>
      <c r="J2496" s="32">
        <v>1668030</v>
      </c>
      <c r="K2496" s="33">
        <f t="shared" si="454"/>
        <v>349.70282084342273</v>
      </c>
      <c r="L2496" s="33">
        <v>1668030</v>
      </c>
      <c r="M2496" s="33">
        <v>0</v>
      </c>
      <c r="N2496" s="33">
        <v>0</v>
      </c>
      <c r="O2496" s="33">
        <v>0</v>
      </c>
      <c r="P2496" s="33">
        <f t="shared" si="455"/>
        <v>1668030</v>
      </c>
      <c r="Q2496" s="33">
        <f t="shared" si="456"/>
        <v>349.70282084342273</v>
      </c>
      <c r="R2496" s="33">
        <f t="shared" si="457"/>
        <v>1668030</v>
      </c>
      <c r="S2496" s="33"/>
      <c r="T2496" s="30" t="str">
        <f t="shared" si="458"/>
        <v>COP</v>
      </c>
      <c r="U2496" s="33">
        <v>0</v>
      </c>
      <c r="V2496" s="33">
        <v>0</v>
      </c>
      <c r="W2496" s="33">
        <v>0</v>
      </c>
      <c r="X2496" s="33">
        <f t="shared" si="459"/>
        <v>1668030</v>
      </c>
      <c r="Y2496" s="33">
        <f t="shared" si="460"/>
        <v>349.70282084342273</v>
      </c>
      <c r="Z2496" s="33">
        <f t="shared" si="461"/>
        <v>1668030</v>
      </c>
      <c r="AA2496" s="34">
        <f t="shared" si="462"/>
        <v>2.405213037317479E-06</v>
      </c>
      <c r="AB2496" s="33" t="s">
        <v>631</v>
      </c>
      <c r="AC2496" s="35">
        <v>44942</v>
      </c>
      <c r="AD2496" s="33">
        <v>75</v>
      </c>
      <c r="AE2496" s="36">
        <f t="shared" si="452"/>
        <v>45017</v>
      </c>
    </row>
    <row r="2497" spans="2:31" ht="14.5" hidden="1">
      <c r="B2497" s="29" t="s">
        <v>1018</v>
      </c>
      <c r="C2497" s="30" t="str">
        <f t="shared" si="453"/>
        <v>(Proveedores estratégicos)</v>
      </c>
      <c r="D2497" s="30">
        <v>4</v>
      </c>
      <c r="E2497" s="30" t="s">
        <v>5137</v>
      </c>
      <c r="F2497" s="30" t="s">
        <v>5138</v>
      </c>
      <c r="G2497" s="30" t="s">
        <v>4780</v>
      </c>
      <c r="H2497" s="31" t="s">
        <v>2533</v>
      </c>
      <c r="I2497" s="31" t="s">
        <v>48</v>
      </c>
      <c r="J2497" s="32">
        <v>198861745</v>
      </c>
      <c r="K2497" s="33">
        <f t="shared" si="454"/>
        <v>41691.40434185561</v>
      </c>
      <c r="L2497" s="33">
        <v>198861745</v>
      </c>
      <c r="M2497" s="33">
        <v>0</v>
      </c>
      <c r="N2497" s="33">
        <v>0</v>
      </c>
      <c r="O2497" s="33">
        <v>0</v>
      </c>
      <c r="P2497" s="33">
        <f t="shared" si="455"/>
        <v>198861745</v>
      </c>
      <c r="Q2497" s="33">
        <f t="shared" si="456"/>
        <v>41691.40434185561</v>
      </c>
      <c r="R2497" s="33">
        <f t="shared" si="457"/>
        <v>198861745</v>
      </c>
      <c r="S2497" s="38"/>
      <c r="T2497" s="30" t="str">
        <f t="shared" si="458"/>
        <v>COP</v>
      </c>
      <c r="U2497" s="33">
        <v>0</v>
      </c>
      <c r="V2497" s="33">
        <v>0</v>
      </c>
      <c r="W2497" s="33">
        <v>0</v>
      </c>
      <c r="X2497" s="33">
        <f t="shared" si="459"/>
        <v>198861745</v>
      </c>
      <c r="Y2497" s="33">
        <f t="shared" si="460"/>
        <v>41691.40434185561</v>
      </c>
      <c r="Z2497" s="33">
        <f t="shared" si="461"/>
        <v>198861745</v>
      </c>
      <c r="AA2497" s="34">
        <f t="shared" si="462"/>
        <v>0.00028674835686270874</v>
      </c>
      <c r="AB2497" s="33" t="s">
        <v>631</v>
      </c>
      <c r="AC2497" s="35">
        <v>44942</v>
      </c>
      <c r="AD2497" s="33">
        <v>75</v>
      </c>
      <c r="AE2497" s="36">
        <f t="shared" si="452"/>
        <v>45017</v>
      </c>
    </row>
    <row r="2498" spans="2:31" ht="14.5" hidden="1">
      <c r="B2498" s="29" t="s">
        <v>1018</v>
      </c>
      <c r="C2498" s="30" t="str">
        <f t="shared" si="453"/>
        <v>(Proveedores estratégicos)</v>
      </c>
      <c r="D2498" s="30">
        <v>4</v>
      </c>
      <c r="E2498" s="30" t="s">
        <v>5137</v>
      </c>
      <c r="F2498" s="30" t="s">
        <v>5138</v>
      </c>
      <c r="G2498" s="30" t="s">
        <v>4780</v>
      </c>
      <c r="H2498" s="31" t="s">
        <v>2534</v>
      </c>
      <c r="I2498" s="31" t="s">
        <v>48</v>
      </c>
      <c r="J2498" s="32">
        <v>249288981</v>
      </c>
      <c r="K2498" s="33">
        <f t="shared" si="454"/>
        <v>52263.484386301454</v>
      </c>
      <c r="L2498" s="33">
        <v>249288981</v>
      </c>
      <c r="M2498" s="33">
        <v>0</v>
      </c>
      <c r="N2498" s="33">
        <v>0</v>
      </c>
      <c r="O2498" s="33">
        <v>0</v>
      </c>
      <c r="P2498" s="33">
        <f t="shared" si="455"/>
        <v>249288981</v>
      </c>
      <c r="Q2498" s="33">
        <f t="shared" si="456"/>
        <v>52263.484386301454</v>
      </c>
      <c r="R2498" s="33">
        <f t="shared" si="457"/>
        <v>249288981</v>
      </c>
      <c r="S2498" s="33"/>
      <c r="T2498" s="30" t="str">
        <f t="shared" si="458"/>
        <v>COP</v>
      </c>
      <c r="U2498" s="33">
        <v>0</v>
      </c>
      <c r="V2498" s="33">
        <v>0</v>
      </c>
      <c r="W2498" s="33">
        <v>0</v>
      </c>
      <c r="X2498" s="33">
        <f t="shared" si="459"/>
        <v>249288981</v>
      </c>
      <c r="Y2498" s="33">
        <f t="shared" si="460"/>
        <v>52263.484386301454</v>
      </c>
      <c r="Z2498" s="33">
        <f t="shared" si="461"/>
        <v>249288981</v>
      </c>
      <c r="AA2498" s="34">
        <f t="shared" si="462"/>
        <v>0.00035946182452401297</v>
      </c>
      <c r="AB2498" s="33" t="s">
        <v>631</v>
      </c>
      <c r="AC2498" s="35">
        <v>44942</v>
      </c>
      <c r="AD2498" s="33">
        <v>75</v>
      </c>
      <c r="AE2498" s="36">
        <f t="shared" si="452"/>
        <v>45017</v>
      </c>
    </row>
    <row r="2499" spans="2:31" ht="14.5" hidden="1">
      <c r="B2499" s="29" t="s">
        <v>1018</v>
      </c>
      <c r="C2499" s="30" t="str">
        <f t="shared" si="453"/>
        <v>(Proveedores estratégicos)</v>
      </c>
      <c r="D2499" s="30">
        <v>4</v>
      </c>
      <c r="E2499" s="30" t="s">
        <v>5137</v>
      </c>
      <c r="F2499" s="30" t="s">
        <v>5138</v>
      </c>
      <c r="G2499" s="30" t="s">
        <v>4780</v>
      </c>
      <c r="H2499" s="31" t="s">
        <v>2535</v>
      </c>
      <c r="I2499" s="31" t="s">
        <v>48</v>
      </c>
      <c r="J2499" s="32">
        <v>37171856</v>
      </c>
      <c r="K2499" s="33">
        <f t="shared" si="454"/>
        <v>7793.0869943499265</v>
      </c>
      <c r="L2499" s="33">
        <v>37171856</v>
      </c>
      <c r="M2499" s="33">
        <v>0</v>
      </c>
      <c r="N2499" s="33">
        <v>0</v>
      </c>
      <c r="O2499" s="33">
        <v>0</v>
      </c>
      <c r="P2499" s="33">
        <f t="shared" si="455"/>
        <v>37171856</v>
      </c>
      <c r="Q2499" s="33">
        <f t="shared" si="456"/>
        <v>7793.0869943499265</v>
      </c>
      <c r="R2499" s="33">
        <f t="shared" si="457"/>
        <v>37171856</v>
      </c>
      <c r="S2499" s="33"/>
      <c r="T2499" s="30" t="str">
        <f t="shared" si="458"/>
        <v>COP</v>
      </c>
      <c r="U2499" s="33">
        <v>0</v>
      </c>
      <c r="V2499" s="33">
        <v>0</v>
      </c>
      <c r="W2499" s="33">
        <v>0</v>
      </c>
      <c r="X2499" s="33">
        <f t="shared" si="459"/>
        <v>37171856</v>
      </c>
      <c r="Y2499" s="33">
        <f t="shared" si="460"/>
        <v>7793.0869943499265</v>
      </c>
      <c r="Z2499" s="33">
        <f t="shared" si="461"/>
        <v>37171856</v>
      </c>
      <c r="AA2499" s="34">
        <f t="shared" si="462"/>
        <v>5.3599894889473186E-05</v>
      </c>
      <c r="AB2499" s="33" t="s">
        <v>631</v>
      </c>
      <c r="AC2499" s="35">
        <v>44942</v>
      </c>
      <c r="AD2499" s="33">
        <v>75</v>
      </c>
      <c r="AE2499" s="36">
        <f t="shared" si="452"/>
        <v>45017</v>
      </c>
    </row>
    <row r="2500" spans="2:31" ht="14.5" hidden="1">
      <c r="B2500" s="29" t="s">
        <v>1018</v>
      </c>
      <c r="C2500" s="30" t="str">
        <f t="shared" si="453"/>
        <v>(Proveedores estratégicos)</v>
      </c>
      <c r="D2500" s="30">
        <v>4</v>
      </c>
      <c r="E2500" s="30" t="s">
        <v>5137</v>
      </c>
      <c r="F2500" s="30" t="s">
        <v>5138</v>
      </c>
      <c r="G2500" s="30" t="s">
        <v>4780</v>
      </c>
      <c r="H2500" s="31" t="s">
        <v>2536</v>
      </c>
      <c r="I2500" s="31" t="s">
        <v>48</v>
      </c>
      <c r="J2500" s="32">
        <v>20699860</v>
      </c>
      <c r="K2500" s="33">
        <f t="shared" si="454"/>
        <v>4339.729760893948</v>
      </c>
      <c r="L2500" s="33">
        <v>20699860</v>
      </c>
      <c r="M2500" s="33">
        <v>0</v>
      </c>
      <c r="N2500" s="33">
        <v>0</v>
      </c>
      <c r="O2500" s="33">
        <v>0</v>
      </c>
      <c r="P2500" s="33">
        <f t="shared" si="455"/>
        <v>20699860</v>
      </c>
      <c r="Q2500" s="33">
        <f t="shared" si="456"/>
        <v>4339.729760893948</v>
      </c>
      <c r="R2500" s="33">
        <f t="shared" si="457"/>
        <v>20699860</v>
      </c>
      <c r="S2500" s="33"/>
      <c r="T2500" s="30" t="str">
        <f t="shared" si="458"/>
        <v>COP</v>
      </c>
      <c r="U2500" s="33">
        <v>0</v>
      </c>
      <c r="V2500" s="33">
        <v>0</v>
      </c>
      <c r="W2500" s="33">
        <v>0</v>
      </c>
      <c r="X2500" s="33">
        <f t="shared" si="459"/>
        <v>20699860</v>
      </c>
      <c r="Y2500" s="33">
        <f t="shared" si="460"/>
        <v>4339.729760893948</v>
      </c>
      <c r="Z2500" s="33">
        <f t="shared" si="461"/>
        <v>20699860</v>
      </c>
      <c r="AA2500" s="34">
        <f t="shared" si="462"/>
        <v>2.9848128116788421E-05</v>
      </c>
      <c r="AB2500" s="33" t="s">
        <v>631</v>
      </c>
      <c r="AC2500" s="35">
        <v>44942</v>
      </c>
      <c r="AD2500" s="33">
        <v>75</v>
      </c>
      <c r="AE2500" s="36">
        <f t="shared" si="452"/>
        <v>45017</v>
      </c>
    </row>
    <row r="2501" spans="2:31" ht="14.5" hidden="1">
      <c r="B2501" s="29" t="s">
        <v>1018</v>
      </c>
      <c r="C2501" s="30" t="str">
        <f t="shared" si="453"/>
        <v>(Proveedores estratégicos)</v>
      </c>
      <c r="D2501" s="30">
        <v>4</v>
      </c>
      <c r="E2501" s="30" t="s">
        <v>5137</v>
      </c>
      <c r="F2501" s="30" t="s">
        <v>5138</v>
      </c>
      <c r="G2501" s="30" t="s">
        <v>4780</v>
      </c>
      <c r="H2501" s="31" t="s">
        <v>2537</v>
      </c>
      <c r="I2501" s="31" t="s">
        <v>48</v>
      </c>
      <c r="J2501" s="32">
        <v>43146676</v>
      </c>
      <c r="K2501" s="33">
        <f t="shared" si="454"/>
        <v>9045.7091942094612</v>
      </c>
      <c r="L2501" s="33">
        <v>43146676</v>
      </c>
      <c r="M2501" s="33">
        <v>0</v>
      </c>
      <c r="N2501" s="33">
        <v>0</v>
      </c>
      <c r="O2501" s="33">
        <v>0</v>
      </c>
      <c r="P2501" s="33">
        <f t="shared" si="455"/>
        <v>43146676</v>
      </c>
      <c r="Q2501" s="33">
        <f t="shared" si="456"/>
        <v>9045.7091942094612</v>
      </c>
      <c r="R2501" s="33">
        <f t="shared" si="457"/>
        <v>43146676</v>
      </c>
      <c r="S2501" s="33"/>
      <c r="T2501" s="30" t="str">
        <f t="shared" si="458"/>
        <v>COP</v>
      </c>
      <c r="U2501" s="33">
        <v>0</v>
      </c>
      <c r="V2501" s="33">
        <v>0</v>
      </c>
      <c r="W2501" s="33">
        <v>0</v>
      </c>
      <c r="X2501" s="33">
        <f t="shared" si="459"/>
        <v>43146676</v>
      </c>
      <c r="Y2501" s="33">
        <f t="shared" si="460"/>
        <v>9045.7091942094612</v>
      </c>
      <c r="Z2501" s="33">
        <f t="shared" si="461"/>
        <v>43146676</v>
      </c>
      <c r="AA2501" s="34">
        <f t="shared" si="462"/>
        <v>6.2215276483104735E-05</v>
      </c>
      <c r="AB2501" s="33" t="s">
        <v>631</v>
      </c>
      <c r="AC2501" s="35">
        <v>44942</v>
      </c>
      <c r="AD2501" s="33">
        <v>75</v>
      </c>
      <c r="AE2501" s="36">
        <f t="shared" si="452"/>
        <v>45017</v>
      </c>
    </row>
    <row r="2502" spans="2:31" ht="14.5" hidden="1">
      <c r="B2502" s="29" t="s">
        <v>1018</v>
      </c>
      <c r="C2502" s="30" t="str">
        <f t="shared" si="453"/>
        <v>(Proveedores estratégicos)</v>
      </c>
      <c r="D2502" s="30">
        <v>4</v>
      </c>
      <c r="E2502" s="30" t="s">
        <v>5137</v>
      </c>
      <c r="F2502" s="30" t="s">
        <v>5138</v>
      </c>
      <c r="G2502" s="30" t="s">
        <v>4780</v>
      </c>
      <c r="H2502" s="31" t="s">
        <v>2538</v>
      </c>
      <c r="I2502" s="31" t="s">
        <v>48</v>
      </c>
      <c r="J2502" s="32">
        <v>10937873</v>
      </c>
      <c r="K2502" s="33">
        <f t="shared" si="454"/>
        <v>2293.1272471880666</v>
      </c>
      <c r="L2502" s="33">
        <v>10937873</v>
      </c>
      <c r="M2502" s="33">
        <v>0</v>
      </c>
      <c r="N2502" s="33">
        <v>0</v>
      </c>
      <c r="O2502" s="33">
        <v>0</v>
      </c>
      <c r="P2502" s="33">
        <f t="shared" si="455"/>
        <v>10937873</v>
      </c>
      <c r="Q2502" s="33">
        <f t="shared" si="456"/>
        <v>2293.1272471880666</v>
      </c>
      <c r="R2502" s="33">
        <f t="shared" si="457"/>
        <v>10937873</v>
      </c>
      <c r="S2502" s="33"/>
      <c r="T2502" s="30" t="str">
        <f t="shared" si="458"/>
        <v>COP</v>
      </c>
      <c r="U2502" s="33">
        <v>0</v>
      </c>
      <c r="V2502" s="33">
        <v>0</v>
      </c>
      <c r="W2502" s="33">
        <v>0</v>
      </c>
      <c r="X2502" s="33">
        <f t="shared" si="459"/>
        <v>10937873</v>
      </c>
      <c r="Y2502" s="33">
        <f t="shared" si="460"/>
        <v>2293.1272471880666</v>
      </c>
      <c r="Z2502" s="33">
        <f t="shared" si="461"/>
        <v>10937873</v>
      </c>
      <c r="AA2502" s="34">
        <f t="shared" si="462"/>
        <v>1.5771847472840926E-05</v>
      </c>
      <c r="AB2502" s="33" t="s">
        <v>631</v>
      </c>
      <c r="AC2502" s="35">
        <v>44942</v>
      </c>
      <c r="AD2502" s="33">
        <v>75</v>
      </c>
      <c r="AE2502" s="36">
        <f t="shared" si="452"/>
        <v>45017</v>
      </c>
    </row>
    <row r="2503" spans="2:31" ht="14.5" hidden="1">
      <c r="B2503" s="29" t="s">
        <v>1018</v>
      </c>
      <c r="C2503" s="30" t="str">
        <f t="shared" si="453"/>
        <v>(Proveedores estratégicos)</v>
      </c>
      <c r="D2503" s="30">
        <v>4</v>
      </c>
      <c r="E2503" s="30" t="s">
        <v>5137</v>
      </c>
      <c r="F2503" s="30" t="s">
        <v>5138</v>
      </c>
      <c r="G2503" s="30" t="s">
        <v>4780</v>
      </c>
      <c r="H2503" s="31" t="s">
        <v>2539</v>
      </c>
      <c r="I2503" s="31" t="s">
        <v>48</v>
      </c>
      <c r="J2503" s="32">
        <v>80625569</v>
      </c>
      <c r="K2503" s="33">
        <f t="shared" si="454"/>
        <v>16903.16655660031</v>
      </c>
      <c r="L2503" s="33">
        <v>80625569</v>
      </c>
      <c r="M2503" s="33">
        <v>0</v>
      </c>
      <c r="N2503" s="33">
        <v>0</v>
      </c>
      <c r="O2503" s="33">
        <v>0</v>
      </c>
      <c r="P2503" s="33">
        <f t="shared" si="455"/>
        <v>80625569</v>
      </c>
      <c r="Q2503" s="33">
        <f t="shared" si="456"/>
        <v>16903.16655660031</v>
      </c>
      <c r="R2503" s="33">
        <f t="shared" si="457"/>
        <v>80625569</v>
      </c>
      <c r="S2503" s="33"/>
      <c r="T2503" s="30" t="str">
        <f t="shared" si="458"/>
        <v>COP</v>
      </c>
      <c r="U2503" s="33">
        <v>0</v>
      </c>
      <c r="V2503" s="33">
        <v>0</v>
      </c>
      <c r="W2503" s="33">
        <v>0</v>
      </c>
      <c r="X2503" s="33">
        <f t="shared" si="459"/>
        <v>80625569</v>
      </c>
      <c r="Y2503" s="33">
        <f t="shared" si="460"/>
        <v>16903.16655660031</v>
      </c>
      <c r="Z2503" s="33">
        <f t="shared" si="461"/>
        <v>80625569</v>
      </c>
      <c r="AA2503" s="34">
        <f t="shared" si="462"/>
        <v>0.00011625790285542825</v>
      </c>
      <c r="AB2503" s="33" t="s">
        <v>631</v>
      </c>
      <c r="AC2503" s="35">
        <v>44942</v>
      </c>
      <c r="AD2503" s="33">
        <v>75</v>
      </c>
      <c r="AE2503" s="36">
        <f t="shared" si="452"/>
        <v>45017</v>
      </c>
    </row>
    <row r="2504" spans="2:31" ht="14.5" hidden="1">
      <c r="B2504" s="29" t="s">
        <v>1018</v>
      </c>
      <c r="C2504" s="30" t="str">
        <f t="shared" si="453"/>
        <v>(Proveedores estratégicos)</v>
      </c>
      <c r="D2504" s="30">
        <v>4</v>
      </c>
      <c r="E2504" s="30" t="s">
        <v>5137</v>
      </c>
      <c r="F2504" s="30" t="s">
        <v>5138</v>
      </c>
      <c r="G2504" s="30" t="s">
        <v>4780</v>
      </c>
      <c r="H2504" s="31" t="s">
        <v>2540</v>
      </c>
      <c r="I2504" s="31" t="s">
        <v>48</v>
      </c>
      <c r="J2504" s="32">
        <v>32694918</v>
      </c>
      <c r="K2504" s="33">
        <f t="shared" si="454"/>
        <v>6854.4960533350104</v>
      </c>
      <c r="L2504" s="33">
        <v>32694918</v>
      </c>
      <c r="M2504" s="33">
        <v>0</v>
      </c>
      <c r="N2504" s="33">
        <v>0</v>
      </c>
      <c r="O2504" s="33">
        <v>0</v>
      </c>
      <c r="P2504" s="33">
        <f t="shared" si="455"/>
        <v>32694918</v>
      </c>
      <c r="Q2504" s="33">
        <f t="shared" si="456"/>
        <v>6854.4960533350104</v>
      </c>
      <c r="R2504" s="33">
        <f t="shared" si="457"/>
        <v>32694918</v>
      </c>
      <c r="S2504" s="33"/>
      <c r="T2504" s="30" t="str">
        <f t="shared" si="458"/>
        <v>COP</v>
      </c>
      <c r="U2504" s="33">
        <v>0</v>
      </c>
      <c r="V2504" s="33">
        <v>0</v>
      </c>
      <c r="W2504" s="33">
        <v>0</v>
      </c>
      <c r="X2504" s="33">
        <f t="shared" si="459"/>
        <v>32694918</v>
      </c>
      <c r="Y2504" s="33">
        <f t="shared" si="460"/>
        <v>6854.4960533350104</v>
      </c>
      <c r="Z2504" s="33">
        <f t="shared" si="461"/>
        <v>32694918</v>
      </c>
      <c r="AA2504" s="34">
        <f t="shared" si="462"/>
        <v>4.7144381712334865E-05</v>
      </c>
      <c r="AB2504" s="33" t="s">
        <v>631</v>
      </c>
      <c r="AC2504" s="35">
        <v>44942</v>
      </c>
      <c r="AD2504" s="33">
        <v>75</v>
      </c>
      <c r="AE2504" s="36">
        <f t="shared" si="452"/>
        <v>45017</v>
      </c>
    </row>
    <row r="2505" spans="2:31" ht="14.5" hidden="1">
      <c r="B2505" s="29" t="s">
        <v>1018</v>
      </c>
      <c r="C2505" s="30" t="str">
        <f t="shared" si="453"/>
        <v>(Proveedores estratégicos)</v>
      </c>
      <c r="D2505" s="30">
        <v>4</v>
      </c>
      <c r="E2505" s="30" t="s">
        <v>5137</v>
      </c>
      <c r="F2505" s="30" t="s">
        <v>5138</v>
      </c>
      <c r="G2505" s="30" t="s">
        <v>4780</v>
      </c>
      <c r="H2505" s="31" t="s">
        <v>2541</v>
      </c>
      <c r="I2505" s="31" t="s">
        <v>48</v>
      </c>
      <c r="J2505" s="32">
        <v>23878181</v>
      </c>
      <c r="K2505" s="33">
        <f t="shared" si="454"/>
        <v>5006.0653898969567</v>
      </c>
      <c r="L2505" s="33">
        <v>23878181</v>
      </c>
      <c r="M2505" s="33">
        <v>0</v>
      </c>
      <c r="N2505" s="33">
        <v>0</v>
      </c>
      <c r="O2505" s="33">
        <v>0</v>
      </c>
      <c r="P2505" s="33">
        <f t="shared" si="455"/>
        <v>23878181</v>
      </c>
      <c r="Q2505" s="33">
        <f t="shared" si="456"/>
        <v>5006.0653898969567</v>
      </c>
      <c r="R2505" s="33">
        <f t="shared" si="457"/>
        <v>23878181</v>
      </c>
      <c r="S2505" s="33"/>
      <c r="T2505" s="30" t="str">
        <f t="shared" si="458"/>
        <v>COP</v>
      </c>
      <c r="U2505" s="33">
        <v>0</v>
      </c>
      <c r="V2505" s="33">
        <v>0</v>
      </c>
      <c r="W2505" s="33">
        <v>0</v>
      </c>
      <c r="X2505" s="33">
        <f t="shared" si="459"/>
        <v>23878181</v>
      </c>
      <c r="Y2505" s="33">
        <f t="shared" si="460"/>
        <v>5006.0653898969567</v>
      </c>
      <c r="Z2505" s="33">
        <f t="shared" si="461"/>
        <v>23878181</v>
      </c>
      <c r="AA2505" s="34">
        <f t="shared" si="462"/>
        <v>3.4431102707161457E-05</v>
      </c>
      <c r="AB2505" s="33" t="s">
        <v>631</v>
      </c>
      <c r="AC2505" s="35">
        <v>44942</v>
      </c>
      <c r="AD2505" s="33">
        <v>75</v>
      </c>
      <c r="AE2505" s="36">
        <f t="shared" si="452"/>
        <v>45017</v>
      </c>
    </row>
    <row r="2506" spans="2:31" ht="14.5" hidden="1">
      <c r="B2506" s="29" t="s">
        <v>1018</v>
      </c>
      <c r="C2506" s="30" t="str">
        <f t="shared" si="453"/>
        <v>(Proveedores estratégicos)</v>
      </c>
      <c r="D2506" s="30">
        <v>4</v>
      </c>
      <c r="E2506" s="30" t="s">
        <v>5137</v>
      </c>
      <c r="F2506" s="30" t="s">
        <v>5138</v>
      </c>
      <c r="G2506" s="30" t="s">
        <v>4780</v>
      </c>
      <c r="H2506" s="31" t="s">
        <v>2542</v>
      </c>
      <c r="I2506" s="31" t="s">
        <v>48</v>
      </c>
      <c r="J2506" s="32">
        <v>9025139</v>
      </c>
      <c r="K2506" s="33">
        <f t="shared" si="454"/>
        <v>1892.1221841357694</v>
      </c>
      <c r="L2506" s="33">
        <v>9025139</v>
      </c>
      <c r="M2506" s="33">
        <v>0</v>
      </c>
      <c r="N2506" s="33">
        <v>0</v>
      </c>
      <c r="O2506" s="33">
        <v>0</v>
      </c>
      <c r="P2506" s="33">
        <f t="shared" si="455"/>
        <v>9025139</v>
      </c>
      <c r="Q2506" s="33">
        <f t="shared" si="456"/>
        <v>1892.1221841357694</v>
      </c>
      <c r="R2506" s="33">
        <f t="shared" si="457"/>
        <v>9025139</v>
      </c>
      <c r="S2506" s="33"/>
      <c r="T2506" s="30" t="str">
        <f t="shared" si="458"/>
        <v>COP</v>
      </c>
      <c r="U2506" s="33">
        <v>0</v>
      </c>
      <c r="V2506" s="33">
        <v>0</v>
      </c>
      <c r="W2506" s="33">
        <v>0</v>
      </c>
      <c r="X2506" s="33">
        <f t="shared" si="459"/>
        <v>9025139</v>
      </c>
      <c r="Y2506" s="33">
        <f t="shared" si="460"/>
        <v>1892.1221841357694</v>
      </c>
      <c r="Z2506" s="33">
        <f t="shared" si="461"/>
        <v>9025139</v>
      </c>
      <c r="AA2506" s="34">
        <f t="shared" si="462"/>
        <v>1.3013783916597685E-05</v>
      </c>
      <c r="AB2506" s="33" t="s">
        <v>631</v>
      </c>
      <c r="AC2506" s="35">
        <v>44942</v>
      </c>
      <c r="AD2506" s="33">
        <v>75</v>
      </c>
      <c r="AE2506" s="36">
        <f t="shared" si="452"/>
        <v>45017</v>
      </c>
    </row>
    <row r="2507" spans="2:31" ht="14.5" hidden="1">
      <c r="B2507" s="29" t="s">
        <v>1018</v>
      </c>
      <c r="C2507" s="30" t="str">
        <f t="shared" si="453"/>
        <v>(Proveedores estratégicos)</v>
      </c>
      <c r="D2507" s="30">
        <v>4</v>
      </c>
      <c r="E2507" s="30" t="s">
        <v>5137</v>
      </c>
      <c r="F2507" s="30" t="s">
        <v>5138</v>
      </c>
      <c r="G2507" s="30" t="s">
        <v>4780</v>
      </c>
      <c r="H2507" s="31" t="s">
        <v>2543</v>
      </c>
      <c r="I2507" s="31" t="s">
        <v>48</v>
      </c>
      <c r="J2507" s="32">
        <v>408061745</v>
      </c>
      <c r="K2507" s="33">
        <f t="shared" si="454"/>
        <v>85550.225898089033</v>
      </c>
      <c r="L2507" s="33">
        <v>408061745</v>
      </c>
      <c r="M2507" s="33">
        <v>0</v>
      </c>
      <c r="N2507" s="33">
        <v>0</v>
      </c>
      <c r="O2507" s="33">
        <v>0</v>
      </c>
      <c r="P2507" s="33">
        <f t="shared" si="455"/>
        <v>408061745</v>
      </c>
      <c r="Q2507" s="33">
        <f t="shared" si="456"/>
        <v>85550.225898089033</v>
      </c>
      <c r="R2507" s="33">
        <f t="shared" si="457"/>
        <v>408061745</v>
      </c>
      <c r="S2507" s="33"/>
      <c r="T2507" s="30" t="str">
        <f t="shared" si="458"/>
        <v>COP</v>
      </c>
      <c r="U2507" s="33">
        <v>0</v>
      </c>
      <c r="V2507" s="33">
        <v>0</v>
      </c>
      <c r="W2507" s="33">
        <v>0</v>
      </c>
      <c r="X2507" s="33">
        <f t="shared" si="459"/>
        <v>408061745</v>
      </c>
      <c r="Y2507" s="33">
        <f t="shared" si="460"/>
        <v>85550.225898089033</v>
      </c>
      <c r="Z2507" s="33">
        <f t="shared" si="461"/>
        <v>408061745</v>
      </c>
      <c r="AA2507" s="34">
        <f t="shared" si="462"/>
        <v>0.0005884039430373079</v>
      </c>
      <c r="AB2507" s="33" t="s">
        <v>631</v>
      </c>
      <c r="AC2507" s="35">
        <v>44942</v>
      </c>
      <c r="AD2507" s="33">
        <v>75</v>
      </c>
      <c r="AE2507" s="36">
        <f t="shared" si="452"/>
        <v>45017</v>
      </c>
    </row>
    <row r="2508" spans="2:31" ht="14.5" hidden="1">
      <c r="B2508" s="29" t="s">
        <v>1018</v>
      </c>
      <c r="C2508" s="30" t="str">
        <f t="shared" si="453"/>
        <v>(Proveedores estratégicos)</v>
      </c>
      <c r="D2508" s="30">
        <v>4</v>
      </c>
      <c r="E2508" s="30" t="s">
        <v>5137</v>
      </c>
      <c r="F2508" s="30" t="s">
        <v>5138</v>
      </c>
      <c r="G2508" s="30" t="s">
        <v>4780</v>
      </c>
      <c r="H2508" s="31" t="s">
        <v>2544</v>
      </c>
      <c r="I2508" s="31" t="s">
        <v>48</v>
      </c>
      <c r="J2508" s="32">
        <v>102894232</v>
      </c>
      <c r="K2508" s="33">
        <f t="shared" si="454"/>
        <v>21571.796178076878</v>
      </c>
      <c r="L2508" s="33">
        <v>102894232</v>
      </c>
      <c r="M2508" s="33">
        <v>0</v>
      </c>
      <c r="N2508" s="33">
        <v>0</v>
      </c>
      <c r="O2508" s="33">
        <v>0</v>
      </c>
      <c r="P2508" s="33">
        <f t="shared" si="455"/>
        <v>102894232</v>
      </c>
      <c r="Q2508" s="33">
        <f t="shared" si="456"/>
        <v>21571.796178076878</v>
      </c>
      <c r="R2508" s="33">
        <f t="shared" si="457"/>
        <v>102894232</v>
      </c>
      <c r="S2508" s="33"/>
      <c r="T2508" s="30" t="str">
        <f t="shared" si="458"/>
        <v>COP</v>
      </c>
      <c r="U2508" s="33">
        <v>0</v>
      </c>
      <c r="V2508" s="33">
        <v>0</v>
      </c>
      <c r="W2508" s="33">
        <v>0</v>
      </c>
      <c r="X2508" s="33">
        <f t="shared" si="459"/>
        <v>102894232</v>
      </c>
      <c r="Y2508" s="33">
        <f t="shared" si="460"/>
        <v>21571.796178076878</v>
      </c>
      <c r="Z2508" s="33">
        <f t="shared" si="461"/>
        <v>102894232</v>
      </c>
      <c r="AA2508" s="34">
        <f t="shared" si="462"/>
        <v>0.00014836816380470937</v>
      </c>
      <c r="AB2508" s="33" t="s">
        <v>631</v>
      </c>
      <c r="AC2508" s="35">
        <v>44942</v>
      </c>
      <c r="AD2508" s="33">
        <v>75</v>
      </c>
      <c r="AE2508" s="36">
        <f t="shared" si="452"/>
        <v>45017</v>
      </c>
    </row>
    <row r="2509" spans="2:31" ht="14.5" hidden="1">
      <c r="B2509" s="29" t="s">
        <v>1018</v>
      </c>
      <c r="C2509" s="30" t="str">
        <f t="shared" si="453"/>
        <v>(Proveedores estratégicos)</v>
      </c>
      <c r="D2509" s="30">
        <v>4</v>
      </c>
      <c r="E2509" s="30" t="s">
        <v>5137</v>
      </c>
      <c r="F2509" s="30" t="s">
        <v>5138</v>
      </c>
      <c r="G2509" s="30" t="s">
        <v>4780</v>
      </c>
      <c r="H2509" s="31" t="s">
        <v>2545</v>
      </c>
      <c r="I2509" s="31" t="s">
        <v>48</v>
      </c>
      <c r="J2509" s="32">
        <v>9139889</v>
      </c>
      <c r="K2509" s="33">
        <f t="shared" si="454"/>
        <v>1916.1795444301183</v>
      </c>
      <c r="L2509" s="33">
        <v>9139889</v>
      </c>
      <c r="M2509" s="33">
        <v>0</v>
      </c>
      <c r="N2509" s="33">
        <v>0</v>
      </c>
      <c r="O2509" s="33">
        <v>0</v>
      </c>
      <c r="P2509" s="33">
        <f t="shared" si="455"/>
        <v>9139889</v>
      </c>
      <c r="Q2509" s="33">
        <f t="shared" si="456"/>
        <v>1916.1795444301183</v>
      </c>
      <c r="R2509" s="33">
        <f t="shared" si="457"/>
        <v>9139889</v>
      </c>
      <c r="S2509" s="33"/>
      <c r="T2509" s="30" t="str">
        <f t="shared" si="458"/>
        <v>COP</v>
      </c>
      <c r="U2509" s="33">
        <v>0</v>
      </c>
      <c r="V2509" s="33">
        <v>0</v>
      </c>
      <c r="W2509" s="33">
        <v>0</v>
      </c>
      <c r="X2509" s="33">
        <f t="shared" si="459"/>
        <v>9139889</v>
      </c>
      <c r="Y2509" s="33">
        <f t="shared" si="460"/>
        <v>1916.1795444301183</v>
      </c>
      <c r="Z2509" s="33">
        <f t="shared" si="461"/>
        <v>9139889</v>
      </c>
      <c r="AA2509" s="34">
        <f t="shared" si="462"/>
        <v>1.3179247485018026E-05</v>
      </c>
      <c r="AB2509" s="33" t="s">
        <v>631</v>
      </c>
      <c r="AC2509" s="35">
        <v>44942</v>
      </c>
      <c r="AD2509" s="33">
        <v>75</v>
      </c>
      <c r="AE2509" s="36">
        <f t="shared" si="452"/>
        <v>45017</v>
      </c>
    </row>
    <row r="2510" spans="2:31" ht="14.5" hidden="1">
      <c r="B2510" s="29" t="s">
        <v>1018</v>
      </c>
      <c r="C2510" s="30" t="str">
        <f t="shared" si="453"/>
        <v>(Proveedores estratégicos)</v>
      </c>
      <c r="D2510" s="30">
        <v>4</v>
      </c>
      <c r="E2510" s="30" t="s">
        <v>5137</v>
      </c>
      <c r="F2510" s="30" t="s">
        <v>5138</v>
      </c>
      <c r="G2510" s="30" t="s">
        <v>4780</v>
      </c>
      <c r="H2510" s="31" t="s">
        <v>2546</v>
      </c>
      <c r="I2510" s="31" t="s">
        <v>48</v>
      </c>
      <c r="J2510" s="32">
        <v>17954363</v>
      </c>
      <c r="K2510" s="33">
        <f t="shared" si="454"/>
        <v>3764.1357694686412</v>
      </c>
      <c r="L2510" s="33">
        <v>17954363</v>
      </c>
      <c r="M2510" s="33">
        <v>0</v>
      </c>
      <c r="N2510" s="33">
        <v>0</v>
      </c>
      <c r="O2510" s="33">
        <v>0</v>
      </c>
      <c r="P2510" s="33">
        <f t="shared" si="455"/>
        <v>17954363</v>
      </c>
      <c r="Q2510" s="33">
        <f t="shared" si="456"/>
        <v>3764.1357694686412</v>
      </c>
      <c r="R2510" s="33">
        <f t="shared" si="457"/>
        <v>17954363</v>
      </c>
      <c r="S2510" s="33"/>
      <c r="T2510" s="30" t="str">
        <f t="shared" si="458"/>
        <v>COP</v>
      </c>
      <c r="U2510" s="33">
        <v>0</v>
      </c>
      <c r="V2510" s="33">
        <v>0</v>
      </c>
      <c r="W2510" s="33">
        <v>0</v>
      </c>
      <c r="X2510" s="33">
        <f t="shared" si="459"/>
        <v>17954363</v>
      </c>
      <c r="Y2510" s="33">
        <f t="shared" si="460"/>
        <v>3764.1357694686412</v>
      </c>
      <c r="Z2510" s="33">
        <f t="shared" si="461"/>
        <v>17954363</v>
      </c>
      <c r="AA2510" s="34">
        <f t="shared" si="462"/>
        <v>2.5889263361168904E-05</v>
      </c>
      <c r="AB2510" s="33" t="s">
        <v>631</v>
      </c>
      <c r="AC2510" s="35">
        <v>44942</v>
      </c>
      <c r="AD2510" s="33">
        <v>75</v>
      </c>
      <c r="AE2510" s="36">
        <f t="shared" si="452"/>
        <v>45017</v>
      </c>
    </row>
    <row r="2511" spans="2:31" ht="14.5" hidden="1">
      <c r="B2511" s="29" t="s">
        <v>1018</v>
      </c>
      <c r="C2511" s="30" t="str">
        <f t="shared" si="453"/>
        <v>(Proveedores estratégicos)</v>
      </c>
      <c r="D2511" s="30">
        <v>4</v>
      </c>
      <c r="E2511" s="30" t="s">
        <v>5137</v>
      </c>
      <c r="F2511" s="30" t="s">
        <v>5138</v>
      </c>
      <c r="G2511" s="30" t="s">
        <v>4780</v>
      </c>
      <c r="H2511" s="31" t="s">
        <v>2547</v>
      </c>
      <c r="I2511" s="31" t="s">
        <v>48</v>
      </c>
      <c r="J2511" s="32">
        <v>14566614</v>
      </c>
      <c r="K2511" s="33">
        <f t="shared" si="454"/>
        <v>3053.8935186641088</v>
      </c>
      <c r="L2511" s="33">
        <v>14566614</v>
      </c>
      <c r="M2511" s="33">
        <v>0</v>
      </c>
      <c r="N2511" s="33">
        <v>0</v>
      </c>
      <c r="O2511" s="33">
        <v>0</v>
      </c>
      <c r="P2511" s="33">
        <f t="shared" si="455"/>
        <v>14566614</v>
      </c>
      <c r="Q2511" s="33">
        <f t="shared" si="456"/>
        <v>3053.8935186641088</v>
      </c>
      <c r="R2511" s="33">
        <f t="shared" si="457"/>
        <v>14566614</v>
      </c>
      <c r="S2511" s="33"/>
      <c r="T2511" s="30" t="str">
        <f t="shared" si="458"/>
        <v>COP</v>
      </c>
      <c r="U2511" s="33">
        <v>0</v>
      </c>
      <c r="V2511" s="33">
        <v>0</v>
      </c>
      <c r="W2511" s="33">
        <v>0</v>
      </c>
      <c r="X2511" s="33">
        <f t="shared" si="459"/>
        <v>14566614</v>
      </c>
      <c r="Y2511" s="33">
        <f t="shared" si="460"/>
        <v>3053.8935186641088</v>
      </c>
      <c r="Z2511" s="33">
        <f t="shared" si="461"/>
        <v>14566614</v>
      </c>
      <c r="AA2511" s="34">
        <f t="shared" si="462"/>
        <v>2.1004304420406896E-05</v>
      </c>
      <c r="AB2511" s="33" t="s">
        <v>631</v>
      </c>
      <c r="AC2511" s="35">
        <v>44942</v>
      </c>
      <c r="AD2511" s="33">
        <v>75</v>
      </c>
      <c r="AE2511" s="36">
        <f t="shared" si="452"/>
        <v>45017</v>
      </c>
    </row>
    <row r="2512" spans="2:31" ht="14.5" hidden="1">
      <c r="B2512" s="29" t="s">
        <v>1018</v>
      </c>
      <c r="C2512" s="30" t="str">
        <f t="shared" si="453"/>
        <v>(Proveedores estratégicos)</v>
      </c>
      <c r="D2512" s="30">
        <v>4</v>
      </c>
      <c r="E2512" s="30" t="s">
        <v>5137</v>
      </c>
      <c r="F2512" s="30" t="s">
        <v>5138</v>
      </c>
      <c r="G2512" s="30" t="s">
        <v>4780</v>
      </c>
      <c r="H2512" s="31" t="s">
        <v>2548</v>
      </c>
      <c r="I2512" s="31" t="s">
        <v>48</v>
      </c>
      <c r="J2512" s="32">
        <v>24885040</v>
      </c>
      <c r="K2512" s="33">
        <f t="shared" si="454"/>
        <v>5217.1535792530158</v>
      </c>
      <c r="L2512" s="33">
        <v>24885040</v>
      </c>
      <c r="M2512" s="33">
        <v>0</v>
      </c>
      <c r="N2512" s="33">
        <v>0</v>
      </c>
      <c r="O2512" s="33">
        <v>0</v>
      </c>
      <c r="P2512" s="33">
        <f t="shared" si="455"/>
        <v>24885040</v>
      </c>
      <c r="Q2512" s="33">
        <f t="shared" si="456"/>
        <v>5217.1535792530158</v>
      </c>
      <c r="R2512" s="33">
        <f t="shared" si="457"/>
        <v>24885040</v>
      </c>
      <c r="S2512" s="33"/>
      <c r="T2512" s="30" t="str">
        <f t="shared" si="458"/>
        <v>COP</v>
      </c>
      <c r="U2512" s="33">
        <v>0</v>
      </c>
      <c r="V2512" s="33">
        <v>0</v>
      </c>
      <c r="W2512" s="33">
        <v>0</v>
      </c>
      <c r="X2512" s="33">
        <f t="shared" si="459"/>
        <v>24885040</v>
      </c>
      <c r="Y2512" s="33">
        <f t="shared" si="460"/>
        <v>5217.1535792530158</v>
      </c>
      <c r="Z2512" s="33">
        <f t="shared" si="461"/>
        <v>24885040</v>
      </c>
      <c r="AA2512" s="34">
        <f t="shared" si="462"/>
        <v>3.5882941339284638E-05</v>
      </c>
      <c r="AB2512" s="33" t="s">
        <v>631</v>
      </c>
      <c r="AC2512" s="35">
        <v>44942</v>
      </c>
      <c r="AD2512" s="33">
        <v>75</v>
      </c>
      <c r="AE2512" s="36">
        <f t="shared" si="452"/>
        <v>45017</v>
      </c>
    </row>
    <row r="2513" spans="2:31" ht="14.5" hidden="1">
      <c r="B2513" s="29" t="s">
        <v>1018</v>
      </c>
      <c r="C2513" s="30" t="str">
        <f t="shared" si="453"/>
        <v>(Proveedores estratégicos)</v>
      </c>
      <c r="D2513" s="30">
        <v>4</v>
      </c>
      <c r="E2513" s="30" t="s">
        <v>5137</v>
      </c>
      <c r="F2513" s="30" t="s">
        <v>5138</v>
      </c>
      <c r="G2513" s="30" t="s">
        <v>4780</v>
      </c>
      <c r="H2513" s="31" t="s">
        <v>2549</v>
      </c>
      <c r="I2513" s="31" t="s">
        <v>48</v>
      </c>
      <c r="J2513" s="32">
        <v>29384508</v>
      </c>
      <c r="K2513" s="33">
        <f t="shared" si="454"/>
        <v>6160.4679392433718</v>
      </c>
      <c r="L2513" s="33">
        <v>29384508</v>
      </c>
      <c r="M2513" s="33">
        <v>0</v>
      </c>
      <c r="N2513" s="33">
        <v>0</v>
      </c>
      <c r="O2513" s="33">
        <v>0</v>
      </c>
      <c r="P2513" s="33">
        <f t="shared" si="455"/>
        <v>29384508</v>
      </c>
      <c r="Q2513" s="33">
        <f t="shared" si="456"/>
        <v>6160.4679392433718</v>
      </c>
      <c r="R2513" s="33">
        <f t="shared" si="457"/>
        <v>29384508</v>
      </c>
      <c r="S2513" s="33"/>
      <c r="T2513" s="30" t="str">
        <f t="shared" si="458"/>
        <v>COP</v>
      </c>
      <c r="U2513" s="33">
        <v>0</v>
      </c>
      <c r="V2513" s="33">
        <v>0</v>
      </c>
      <c r="W2513" s="33">
        <v>0</v>
      </c>
      <c r="X2513" s="33">
        <f t="shared" si="459"/>
        <v>29384508</v>
      </c>
      <c r="Y2513" s="33">
        <f t="shared" si="460"/>
        <v>6160.4679392433718</v>
      </c>
      <c r="Z2513" s="33">
        <f t="shared" si="461"/>
        <v>29384508</v>
      </c>
      <c r="AA2513" s="34">
        <f t="shared" si="462"/>
        <v>4.237094161181739E-05</v>
      </c>
      <c r="AB2513" s="33" t="s">
        <v>631</v>
      </c>
      <c r="AC2513" s="35">
        <v>44942</v>
      </c>
      <c r="AD2513" s="33">
        <v>75</v>
      </c>
      <c r="AE2513" s="36">
        <f t="shared" si="452"/>
        <v>45017</v>
      </c>
    </row>
    <row r="2514" spans="2:31" ht="14.5" hidden="1">
      <c r="B2514" s="29" t="s">
        <v>1018</v>
      </c>
      <c r="C2514" s="30" t="str">
        <f t="shared" si="453"/>
        <v>(Proveedores estratégicos)</v>
      </c>
      <c r="D2514" s="30">
        <v>4</v>
      </c>
      <c r="E2514" s="30" t="s">
        <v>5137</v>
      </c>
      <c r="F2514" s="30" t="s">
        <v>5138</v>
      </c>
      <c r="G2514" s="30" t="s">
        <v>4780</v>
      </c>
      <c r="H2514" s="31" t="s">
        <v>2550</v>
      </c>
      <c r="I2514" s="31" t="s">
        <v>48</v>
      </c>
      <c r="J2514" s="32">
        <v>44621770</v>
      </c>
      <c r="K2514" s="33">
        <f t="shared" si="454"/>
        <v>9354.9629443273898</v>
      </c>
      <c r="L2514" s="33">
        <v>44621770</v>
      </c>
      <c r="M2514" s="33">
        <v>0</v>
      </c>
      <c r="N2514" s="33">
        <v>0</v>
      </c>
      <c r="O2514" s="33">
        <v>0</v>
      </c>
      <c r="P2514" s="33">
        <f t="shared" si="455"/>
        <v>44621770</v>
      </c>
      <c r="Q2514" s="33">
        <f t="shared" si="456"/>
        <v>9354.9629443273898</v>
      </c>
      <c r="R2514" s="33">
        <f t="shared" si="457"/>
        <v>44621770</v>
      </c>
      <c r="S2514" s="33"/>
      <c r="T2514" s="30" t="str">
        <f t="shared" si="458"/>
        <v>COP</v>
      </c>
      <c r="U2514" s="33">
        <v>0</v>
      </c>
      <c r="V2514" s="33">
        <v>0</v>
      </c>
      <c r="W2514" s="33">
        <v>0</v>
      </c>
      <c r="X2514" s="33">
        <f t="shared" si="459"/>
        <v>44621770</v>
      </c>
      <c r="Y2514" s="33">
        <f t="shared" si="460"/>
        <v>9354.9629443273898</v>
      </c>
      <c r="Z2514" s="33">
        <f t="shared" si="461"/>
        <v>44621770</v>
      </c>
      <c r="AA2514" s="34">
        <f t="shared" si="462"/>
        <v>6.4342285781539887E-05</v>
      </c>
      <c r="AB2514" s="33" t="s">
        <v>631</v>
      </c>
      <c r="AC2514" s="35">
        <v>44958</v>
      </c>
      <c r="AD2514" s="33">
        <v>75</v>
      </c>
      <c r="AE2514" s="36">
        <f t="shared" si="452"/>
        <v>45033</v>
      </c>
    </row>
    <row r="2515" spans="2:31" ht="14.5" hidden="1">
      <c r="B2515" s="29" t="s">
        <v>1018</v>
      </c>
      <c r="C2515" s="30" t="str">
        <f t="shared" si="453"/>
        <v>(Proveedores estratégicos)</v>
      </c>
      <c r="D2515" s="30">
        <v>4</v>
      </c>
      <c r="E2515" s="30" t="s">
        <v>5137</v>
      </c>
      <c r="F2515" s="30" t="s">
        <v>5138</v>
      </c>
      <c r="G2515" s="30" t="s">
        <v>4780</v>
      </c>
      <c r="H2515" s="31" t="s">
        <v>2551</v>
      </c>
      <c r="I2515" s="31" t="s">
        <v>48</v>
      </c>
      <c r="J2515" s="32">
        <v>26692087</v>
      </c>
      <c r="K2515" s="33">
        <f t="shared" si="454"/>
        <v>5596.0013417612709</v>
      </c>
      <c r="L2515" s="33">
        <v>26692087</v>
      </c>
      <c r="M2515" s="33">
        <v>0</v>
      </c>
      <c r="N2515" s="33">
        <v>0</v>
      </c>
      <c r="O2515" s="33">
        <v>0</v>
      </c>
      <c r="P2515" s="33">
        <f t="shared" si="455"/>
        <v>26692087</v>
      </c>
      <c r="Q2515" s="33">
        <f t="shared" si="456"/>
        <v>5596.0013417612709</v>
      </c>
      <c r="R2515" s="33">
        <f t="shared" si="457"/>
        <v>26692087</v>
      </c>
      <c r="S2515" s="33"/>
      <c r="T2515" s="30" t="str">
        <f t="shared" si="458"/>
        <v>COP</v>
      </c>
      <c r="U2515" s="33">
        <v>0</v>
      </c>
      <c r="V2515" s="33">
        <v>0</v>
      </c>
      <c r="W2515" s="33">
        <v>0</v>
      </c>
      <c r="X2515" s="33">
        <f t="shared" si="459"/>
        <v>26692087</v>
      </c>
      <c r="Y2515" s="33">
        <f t="shared" si="460"/>
        <v>5596.0013417612709</v>
      </c>
      <c r="Z2515" s="33">
        <f t="shared" si="461"/>
        <v>26692087</v>
      </c>
      <c r="AA2515" s="34">
        <f t="shared" si="462"/>
        <v>3.8488609704629051E-05</v>
      </c>
      <c r="AB2515" s="33" t="s">
        <v>631</v>
      </c>
      <c r="AC2515" s="35">
        <v>44958</v>
      </c>
      <c r="AD2515" s="33">
        <v>75</v>
      </c>
      <c r="AE2515" s="36">
        <f t="shared" si="452"/>
        <v>45033</v>
      </c>
    </row>
    <row r="2516" spans="2:31" ht="14.5" hidden="1">
      <c r="B2516" s="29" t="s">
        <v>1018</v>
      </c>
      <c r="C2516" s="30" t="str">
        <f t="shared" si="453"/>
        <v>(Proveedores estratégicos)</v>
      </c>
      <c r="D2516" s="30">
        <v>4</v>
      </c>
      <c r="E2516" s="30" t="s">
        <v>5137</v>
      </c>
      <c r="F2516" s="30" t="s">
        <v>5138</v>
      </c>
      <c r="G2516" s="30" t="s">
        <v>4780</v>
      </c>
      <c r="H2516" s="31" t="s">
        <v>2552</v>
      </c>
      <c r="I2516" s="31" t="s">
        <v>48</v>
      </c>
      <c r="J2516" s="32">
        <v>3696735</v>
      </c>
      <c r="K2516" s="33">
        <f t="shared" si="454"/>
        <v>775.02122708261265</v>
      </c>
      <c r="L2516" s="33">
        <v>3696735</v>
      </c>
      <c r="M2516" s="33">
        <v>0</v>
      </c>
      <c r="N2516" s="33">
        <v>0</v>
      </c>
      <c r="O2516" s="33">
        <v>0</v>
      </c>
      <c r="P2516" s="33">
        <f t="shared" si="455"/>
        <v>3696735</v>
      </c>
      <c r="Q2516" s="33">
        <f t="shared" si="456"/>
        <v>775.02122708261265</v>
      </c>
      <c r="R2516" s="33">
        <f t="shared" si="457"/>
        <v>3696735</v>
      </c>
      <c r="S2516" s="33"/>
      <c r="T2516" s="30" t="str">
        <f t="shared" si="458"/>
        <v>COP</v>
      </c>
      <c r="U2516" s="33">
        <v>0</v>
      </c>
      <c r="V2516" s="33">
        <v>0</v>
      </c>
      <c r="W2516" s="33">
        <v>0</v>
      </c>
      <c r="X2516" s="33">
        <f t="shared" si="459"/>
        <v>3696735</v>
      </c>
      <c r="Y2516" s="33">
        <f t="shared" si="460"/>
        <v>775.02122708261265</v>
      </c>
      <c r="Z2516" s="33">
        <f t="shared" si="461"/>
        <v>3696735</v>
      </c>
      <c r="AA2516" s="34">
        <f t="shared" si="462"/>
        <v>5.3305007808659505E-06</v>
      </c>
      <c r="AB2516" s="33" t="s">
        <v>631</v>
      </c>
      <c r="AC2516" s="35">
        <v>44958</v>
      </c>
      <c r="AD2516" s="33">
        <v>75</v>
      </c>
      <c r="AE2516" s="36">
        <f t="shared" si="452"/>
        <v>45033</v>
      </c>
    </row>
    <row r="2517" spans="2:31" ht="14.5" hidden="1">
      <c r="B2517" s="29" t="s">
        <v>1018</v>
      </c>
      <c r="C2517" s="30" t="str">
        <f t="shared" si="453"/>
        <v>(Proveedores estratégicos)</v>
      </c>
      <c r="D2517" s="30">
        <v>4</v>
      </c>
      <c r="E2517" s="30" t="s">
        <v>5137</v>
      </c>
      <c r="F2517" s="30" t="s">
        <v>5138</v>
      </c>
      <c r="G2517" s="30" t="s">
        <v>4780</v>
      </c>
      <c r="H2517" s="31" t="s">
        <v>2553</v>
      </c>
      <c r="I2517" s="31" t="s">
        <v>48</v>
      </c>
      <c r="J2517" s="32">
        <v>254749606</v>
      </c>
      <c r="K2517" s="33">
        <f t="shared" si="454"/>
        <v>53408.305502269461</v>
      </c>
      <c r="L2517" s="33">
        <v>254749606</v>
      </c>
      <c r="M2517" s="33">
        <v>0</v>
      </c>
      <c r="N2517" s="33">
        <v>0</v>
      </c>
      <c r="O2517" s="33">
        <v>0</v>
      </c>
      <c r="P2517" s="33">
        <f t="shared" si="455"/>
        <v>254749606</v>
      </c>
      <c r="Q2517" s="33">
        <f t="shared" si="456"/>
        <v>53408.305502269461</v>
      </c>
      <c r="R2517" s="33">
        <f t="shared" si="457"/>
        <v>254749606</v>
      </c>
      <c r="S2517" s="33"/>
      <c r="T2517" s="30" t="str">
        <f t="shared" si="458"/>
        <v>COP</v>
      </c>
      <c r="U2517" s="33">
        <v>0</v>
      </c>
      <c r="V2517" s="33">
        <v>0</v>
      </c>
      <c r="W2517" s="33">
        <v>0</v>
      </c>
      <c r="X2517" s="33">
        <f t="shared" si="459"/>
        <v>254749606</v>
      </c>
      <c r="Y2517" s="33">
        <f t="shared" si="460"/>
        <v>53408.305502269461</v>
      </c>
      <c r="Z2517" s="33">
        <f t="shared" si="461"/>
        <v>254749606</v>
      </c>
      <c r="AA2517" s="34">
        <f t="shared" si="462"/>
        <v>0.00036733576350706589</v>
      </c>
      <c r="AB2517" s="33" t="s">
        <v>631</v>
      </c>
      <c r="AC2517" s="35">
        <v>44958</v>
      </c>
      <c r="AD2517" s="33">
        <v>75</v>
      </c>
      <c r="AE2517" s="36">
        <f t="shared" si="452"/>
        <v>45033</v>
      </c>
    </row>
    <row r="2518" spans="2:31" ht="14.5" hidden="1">
      <c r="B2518" s="29" t="s">
        <v>1018</v>
      </c>
      <c r="C2518" s="30" t="str">
        <f t="shared" si="453"/>
        <v>(Proveedores estratégicos)</v>
      </c>
      <c r="D2518" s="30">
        <v>4</v>
      </c>
      <c r="E2518" s="30" t="s">
        <v>5137</v>
      </c>
      <c r="F2518" s="30" t="s">
        <v>5138</v>
      </c>
      <c r="G2518" s="30" t="s">
        <v>4780</v>
      </c>
      <c r="H2518" s="31" t="s">
        <v>2554</v>
      </c>
      <c r="I2518" s="31" t="s">
        <v>48</v>
      </c>
      <c r="J2518" s="32">
        <v>412697744</v>
      </c>
      <c r="K2518" s="33">
        <f t="shared" si="454"/>
        <v>86522.164009350396</v>
      </c>
      <c r="L2518" s="33">
        <v>412697744</v>
      </c>
      <c r="M2518" s="33">
        <v>0</v>
      </c>
      <c r="N2518" s="33">
        <v>0</v>
      </c>
      <c r="O2518" s="33">
        <v>0</v>
      </c>
      <c r="P2518" s="33">
        <f t="shared" si="455"/>
        <v>412697744</v>
      </c>
      <c r="Q2518" s="33">
        <f t="shared" si="456"/>
        <v>86522.164009350396</v>
      </c>
      <c r="R2518" s="33">
        <f t="shared" si="457"/>
        <v>412697744</v>
      </c>
      <c r="S2518" s="33"/>
      <c r="T2518" s="30" t="str">
        <f t="shared" si="458"/>
        <v>COP</v>
      </c>
      <c r="U2518" s="33">
        <v>0</v>
      </c>
      <c r="V2518" s="33">
        <v>0</v>
      </c>
      <c r="W2518" s="33">
        <v>0</v>
      </c>
      <c r="X2518" s="33">
        <f t="shared" si="459"/>
        <v>412697744</v>
      </c>
      <c r="Y2518" s="33">
        <f t="shared" si="460"/>
        <v>86522.164009350396</v>
      </c>
      <c r="Z2518" s="33">
        <f t="shared" si="461"/>
        <v>412697744</v>
      </c>
      <c r="AA2518" s="34">
        <f t="shared" si="462"/>
        <v>0.00059508881395437224</v>
      </c>
      <c r="AB2518" s="33" t="s">
        <v>631</v>
      </c>
      <c r="AC2518" s="35">
        <v>44958</v>
      </c>
      <c r="AD2518" s="33">
        <v>75</v>
      </c>
      <c r="AE2518" s="36">
        <f t="shared" si="452"/>
        <v>45033</v>
      </c>
    </row>
    <row r="2519" spans="2:31" ht="14.5" hidden="1">
      <c r="B2519" s="29" t="s">
        <v>1018</v>
      </c>
      <c r="C2519" s="30" t="str">
        <f t="shared" si="453"/>
        <v>(Proveedores estratégicos)</v>
      </c>
      <c r="D2519" s="30">
        <v>4</v>
      </c>
      <c r="E2519" s="30" t="s">
        <v>5137</v>
      </c>
      <c r="F2519" s="30" t="s">
        <v>5138</v>
      </c>
      <c r="G2519" s="30" t="s">
        <v>4780</v>
      </c>
      <c r="H2519" s="31" t="s">
        <v>2555</v>
      </c>
      <c r="I2519" s="31" t="s">
        <v>48</v>
      </c>
      <c r="J2519" s="32">
        <v>104863500</v>
      </c>
      <c r="K2519" s="33">
        <f t="shared" si="454"/>
        <v>21984.653605459291</v>
      </c>
      <c r="L2519" s="33">
        <v>104863500</v>
      </c>
      <c r="M2519" s="33">
        <v>0</v>
      </c>
      <c r="N2519" s="33">
        <v>0</v>
      </c>
      <c r="O2519" s="33">
        <v>0</v>
      </c>
      <c r="P2519" s="33">
        <f t="shared" si="455"/>
        <v>104863500</v>
      </c>
      <c r="Q2519" s="33">
        <f t="shared" si="456"/>
        <v>21984.653605459291</v>
      </c>
      <c r="R2519" s="33">
        <f t="shared" si="457"/>
        <v>104863500</v>
      </c>
      <c r="S2519" s="33"/>
      <c r="T2519" s="30" t="str">
        <f t="shared" si="458"/>
        <v>COP</v>
      </c>
      <c r="U2519" s="33">
        <v>0</v>
      </c>
      <c r="V2519" s="33">
        <v>0</v>
      </c>
      <c r="W2519" s="33">
        <v>0</v>
      </c>
      <c r="X2519" s="33">
        <f t="shared" si="459"/>
        <v>104863500</v>
      </c>
      <c r="Y2519" s="33">
        <f t="shared" si="460"/>
        <v>21984.653605459291</v>
      </c>
      <c r="Z2519" s="33">
        <f t="shared" si="461"/>
        <v>104863500</v>
      </c>
      <c r="AA2519" s="34">
        <f t="shared" si="462"/>
        <v>0.00015120774646663519</v>
      </c>
      <c r="AB2519" s="33" t="s">
        <v>631</v>
      </c>
      <c r="AC2519" s="35">
        <v>44958</v>
      </c>
      <c r="AD2519" s="33">
        <v>75</v>
      </c>
      <c r="AE2519" s="36">
        <f t="shared" si="452"/>
        <v>45033</v>
      </c>
    </row>
    <row r="2520" spans="2:31" ht="14.5" hidden="1">
      <c r="B2520" s="29" t="s">
        <v>1018</v>
      </c>
      <c r="C2520" s="30" t="str">
        <f t="shared" si="453"/>
        <v>(Proveedores estratégicos)</v>
      </c>
      <c r="D2520" s="30">
        <v>4</v>
      </c>
      <c r="E2520" s="30" t="s">
        <v>5137</v>
      </c>
      <c r="F2520" s="30" t="s">
        <v>5138</v>
      </c>
      <c r="G2520" s="30" t="s">
        <v>4780</v>
      </c>
      <c r="H2520" s="31" t="s">
        <v>2556</v>
      </c>
      <c r="I2520" s="31" t="s">
        <v>48</v>
      </c>
      <c r="J2520" s="32">
        <v>624750</v>
      </c>
      <c r="K2520" s="33">
        <f t="shared" si="454"/>
        <v>130.9789616025661</v>
      </c>
      <c r="L2520" s="33">
        <v>624750</v>
      </c>
      <c r="M2520" s="33">
        <v>0</v>
      </c>
      <c r="N2520" s="33">
        <v>0</v>
      </c>
      <c r="O2520" s="33">
        <v>0</v>
      </c>
      <c r="P2520" s="33">
        <f t="shared" si="455"/>
        <v>624750</v>
      </c>
      <c r="Q2520" s="33">
        <f t="shared" si="456"/>
        <v>130.9789616025661</v>
      </c>
      <c r="R2520" s="33">
        <f t="shared" si="457"/>
        <v>624750</v>
      </c>
      <c r="S2520" s="33"/>
      <c r="T2520" s="30" t="str">
        <f t="shared" si="458"/>
        <v>COP</v>
      </c>
      <c r="U2520" s="33">
        <v>0</v>
      </c>
      <c r="V2520" s="33">
        <v>0</v>
      </c>
      <c r="W2520" s="33">
        <v>0</v>
      </c>
      <c r="X2520" s="33">
        <f t="shared" si="459"/>
        <v>624750</v>
      </c>
      <c r="Y2520" s="33">
        <f t="shared" si="460"/>
        <v>130.9789616025661</v>
      </c>
      <c r="Z2520" s="33">
        <f t="shared" si="461"/>
        <v>624750</v>
      </c>
      <c r="AA2520" s="34">
        <f t="shared" si="462"/>
        <v>9.008572058440766E-07</v>
      </c>
      <c r="AB2520" s="33" t="s">
        <v>631</v>
      </c>
      <c r="AC2520" s="35">
        <v>44958</v>
      </c>
      <c r="AD2520" s="33">
        <v>75</v>
      </c>
      <c r="AE2520" s="36">
        <f t="shared" si="452"/>
        <v>45033</v>
      </c>
    </row>
    <row r="2521" spans="2:31" ht="14.5" hidden="1">
      <c r="B2521" s="29" t="s">
        <v>1018</v>
      </c>
      <c r="C2521" s="30" t="str">
        <f t="shared" si="453"/>
        <v>(Proveedores estratégicos)</v>
      </c>
      <c r="D2521" s="30">
        <v>4</v>
      </c>
      <c r="E2521" s="30" t="s">
        <v>5137</v>
      </c>
      <c r="F2521" s="30" t="s">
        <v>5138</v>
      </c>
      <c r="G2521" s="30" t="s">
        <v>4780</v>
      </c>
      <c r="H2521" s="31" t="s">
        <v>2557</v>
      </c>
      <c r="I2521" s="31" t="s">
        <v>48</v>
      </c>
      <c r="J2521" s="32">
        <v>37337802</v>
      </c>
      <c r="K2521" s="33">
        <f t="shared" si="454"/>
        <v>7827.8776062140314</v>
      </c>
      <c r="L2521" s="33">
        <v>37337802</v>
      </c>
      <c r="M2521" s="33">
        <v>0</v>
      </c>
      <c r="N2521" s="33">
        <v>0</v>
      </c>
      <c r="O2521" s="33">
        <v>0</v>
      </c>
      <c r="P2521" s="33">
        <f t="shared" si="455"/>
        <v>37337802</v>
      </c>
      <c r="Q2521" s="33">
        <f t="shared" si="456"/>
        <v>7827.8776062140314</v>
      </c>
      <c r="R2521" s="33">
        <f t="shared" si="457"/>
        <v>37337802</v>
      </c>
      <c r="S2521" s="33"/>
      <c r="T2521" s="30" t="str">
        <f t="shared" si="458"/>
        <v>COP</v>
      </c>
      <c r="U2521" s="33">
        <v>0</v>
      </c>
      <c r="V2521" s="33">
        <v>0</v>
      </c>
      <c r="W2521" s="33">
        <v>0</v>
      </c>
      <c r="X2521" s="33">
        <f t="shared" si="459"/>
        <v>37337802</v>
      </c>
      <c r="Y2521" s="33">
        <f t="shared" si="460"/>
        <v>7827.8776062140314</v>
      </c>
      <c r="Z2521" s="33">
        <f t="shared" si="461"/>
        <v>37337802</v>
      </c>
      <c r="AA2521" s="34">
        <f t="shared" si="462"/>
        <v>5.3839180443504401E-05</v>
      </c>
      <c r="AB2521" s="33" t="s">
        <v>631</v>
      </c>
      <c r="AC2521" s="35">
        <v>44958</v>
      </c>
      <c r="AD2521" s="33">
        <v>75</v>
      </c>
      <c r="AE2521" s="36">
        <f t="shared" si="452"/>
        <v>45033</v>
      </c>
    </row>
    <row r="2522" spans="2:31" ht="14.5" hidden="1">
      <c r="B2522" s="29" t="s">
        <v>1018</v>
      </c>
      <c r="C2522" s="30" t="str">
        <f t="shared" si="453"/>
        <v>(Proveedores estratégicos)</v>
      </c>
      <c r="D2522" s="30">
        <v>4</v>
      </c>
      <c r="E2522" s="30" t="s">
        <v>5137</v>
      </c>
      <c r="F2522" s="30" t="s">
        <v>5138</v>
      </c>
      <c r="G2522" s="30" t="s">
        <v>4780</v>
      </c>
      <c r="H2522" s="31" t="s">
        <v>2558</v>
      </c>
      <c r="I2522" s="31" t="s">
        <v>48</v>
      </c>
      <c r="J2522" s="32">
        <v>13216122</v>
      </c>
      <c r="K2522" s="33">
        <f t="shared" si="454"/>
        <v>2770.7626025975655</v>
      </c>
      <c r="L2522" s="33">
        <v>13216122</v>
      </c>
      <c r="M2522" s="33">
        <v>0</v>
      </c>
      <c r="N2522" s="33">
        <v>0</v>
      </c>
      <c r="O2522" s="33">
        <v>0</v>
      </c>
      <c r="P2522" s="33">
        <f t="shared" si="455"/>
        <v>13216122</v>
      </c>
      <c r="Q2522" s="33">
        <f t="shared" si="456"/>
        <v>2770.7626025975655</v>
      </c>
      <c r="R2522" s="33">
        <f t="shared" si="457"/>
        <v>13216122</v>
      </c>
      <c r="S2522" s="33"/>
      <c r="T2522" s="30" t="str">
        <f t="shared" si="458"/>
        <v>COP</v>
      </c>
      <c r="U2522" s="33">
        <v>0</v>
      </c>
      <c r="V2522" s="33">
        <v>0</v>
      </c>
      <c r="W2522" s="33">
        <v>0</v>
      </c>
      <c r="X2522" s="33">
        <f t="shared" si="459"/>
        <v>13216122</v>
      </c>
      <c r="Y2522" s="33">
        <f t="shared" si="460"/>
        <v>2770.7626025975655</v>
      </c>
      <c r="Z2522" s="33">
        <f t="shared" si="461"/>
        <v>13216122</v>
      </c>
      <c r="AA2522" s="34">
        <f t="shared" si="462"/>
        <v>1.9056964765129139E-05</v>
      </c>
      <c r="AB2522" s="33" t="s">
        <v>631</v>
      </c>
      <c r="AC2522" s="35">
        <v>44958</v>
      </c>
      <c r="AD2522" s="33">
        <v>75</v>
      </c>
      <c r="AE2522" s="36">
        <f t="shared" si="452"/>
        <v>45033</v>
      </c>
    </row>
    <row r="2523" spans="2:31" ht="14.5" hidden="1">
      <c r="B2523" s="29" t="s">
        <v>1018</v>
      </c>
      <c r="C2523" s="30" t="str">
        <f t="shared" si="453"/>
        <v>(Proveedores estratégicos)</v>
      </c>
      <c r="D2523" s="30">
        <v>4</v>
      </c>
      <c r="E2523" s="30" t="s">
        <v>5137</v>
      </c>
      <c r="F2523" s="30" t="s">
        <v>5138</v>
      </c>
      <c r="G2523" s="30" t="s">
        <v>4780</v>
      </c>
      <c r="H2523" s="31" t="s">
        <v>2559</v>
      </c>
      <c r="I2523" s="31" t="s">
        <v>48</v>
      </c>
      <c r="J2523" s="32">
        <v>191115528</v>
      </c>
      <c r="K2523" s="33">
        <f t="shared" si="454"/>
        <v>40067.408409069467</v>
      </c>
      <c r="L2523" s="33">
        <v>191115528</v>
      </c>
      <c r="M2523" s="33">
        <v>0</v>
      </c>
      <c r="N2523" s="33">
        <v>0</v>
      </c>
      <c r="O2523" s="33">
        <v>0</v>
      </c>
      <c r="P2523" s="33">
        <f t="shared" si="455"/>
        <v>191115528</v>
      </c>
      <c r="Q2523" s="33">
        <f t="shared" si="456"/>
        <v>40067.408409069467</v>
      </c>
      <c r="R2523" s="33">
        <f t="shared" si="457"/>
        <v>191115528</v>
      </c>
      <c r="S2523" s="33"/>
      <c r="T2523" s="30" t="str">
        <f t="shared" si="458"/>
        <v>COP</v>
      </c>
      <c r="U2523" s="33">
        <v>0</v>
      </c>
      <c r="V2523" s="33">
        <v>0</v>
      </c>
      <c r="W2523" s="33">
        <v>0</v>
      </c>
      <c r="X2523" s="33">
        <f t="shared" si="459"/>
        <v>191115528</v>
      </c>
      <c r="Y2523" s="33">
        <f t="shared" si="460"/>
        <v>40067.408409069467</v>
      </c>
      <c r="Z2523" s="33">
        <f t="shared" si="461"/>
        <v>191115528</v>
      </c>
      <c r="AA2523" s="34">
        <f t="shared" si="462"/>
        <v>0.00027557871236093701</v>
      </c>
      <c r="AB2523" s="33" t="s">
        <v>631</v>
      </c>
      <c r="AC2523" s="35">
        <v>44958</v>
      </c>
      <c r="AD2523" s="33">
        <v>75</v>
      </c>
      <c r="AE2523" s="36">
        <f t="shared" si="452"/>
        <v>45033</v>
      </c>
    </row>
    <row r="2524" spans="2:31" ht="14.5" hidden="1">
      <c r="B2524" s="29" t="s">
        <v>1018</v>
      </c>
      <c r="C2524" s="30" t="str">
        <f t="shared" si="453"/>
        <v>(Proveedores estratégicos)</v>
      </c>
      <c r="D2524" s="30">
        <v>4</v>
      </c>
      <c r="E2524" s="30" t="s">
        <v>5137</v>
      </c>
      <c r="F2524" s="30" t="s">
        <v>5138</v>
      </c>
      <c r="G2524" s="30" t="s">
        <v>4780</v>
      </c>
      <c r="H2524" s="31" t="s">
        <v>2560</v>
      </c>
      <c r="I2524" s="31" t="s">
        <v>48</v>
      </c>
      <c r="J2524" s="32">
        <v>7331670</v>
      </c>
      <c r="K2524" s="33">
        <f t="shared" si="454"/>
        <v>1537.0860718890531</v>
      </c>
      <c r="L2524" s="33">
        <v>7331670</v>
      </c>
      <c r="M2524" s="33">
        <v>0</v>
      </c>
      <c r="N2524" s="33">
        <v>0</v>
      </c>
      <c r="O2524" s="33">
        <v>0</v>
      </c>
      <c r="P2524" s="33">
        <f t="shared" si="455"/>
        <v>7331670</v>
      </c>
      <c r="Q2524" s="33">
        <f t="shared" si="456"/>
        <v>1537.0860718890531</v>
      </c>
      <c r="R2524" s="33">
        <f t="shared" si="457"/>
        <v>7331670</v>
      </c>
      <c r="S2524" s="33"/>
      <c r="T2524" s="30" t="str">
        <f t="shared" si="458"/>
        <v>COP</v>
      </c>
      <c r="U2524" s="33">
        <v>0</v>
      </c>
      <c r="V2524" s="33">
        <v>0</v>
      </c>
      <c r="W2524" s="33">
        <v>0</v>
      </c>
      <c r="X2524" s="33">
        <f t="shared" si="459"/>
        <v>7331670</v>
      </c>
      <c r="Y2524" s="33">
        <f t="shared" si="460"/>
        <v>1537.0860718890531</v>
      </c>
      <c r="Z2524" s="33">
        <f t="shared" si="461"/>
        <v>7331670</v>
      </c>
      <c r="AA2524" s="34">
        <f t="shared" si="462"/>
        <v>1.0571889156255848E-05</v>
      </c>
      <c r="AB2524" s="33" t="s">
        <v>631</v>
      </c>
      <c r="AC2524" s="35">
        <v>44958</v>
      </c>
      <c r="AD2524" s="33">
        <v>75</v>
      </c>
      <c r="AE2524" s="36">
        <f t="shared" si="452"/>
        <v>45033</v>
      </c>
    </row>
    <row r="2525" spans="2:31" ht="14.5" hidden="1">
      <c r="B2525" s="29" t="s">
        <v>1018</v>
      </c>
      <c r="C2525" s="30" t="str">
        <f t="shared" si="453"/>
        <v>(Proveedores estratégicos)</v>
      </c>
      <c r="D2525" s="30">
        <v>4</v>
      </c>
      <c r="E2525" s="30" t="s">
        <v>5137</v>
      </c>
      <c r="F2525" s="30" t="s">
        <v>5138</v>
      </c>
      <c r="G2525" s="30" t="s">
        <v>4780</v>
      </c>
      <c r="H2525" s="31" t="s">
        <v>2561</v>
      </c>
      <c r="I2525" s="31" t="s">
        <v>48</v>
      </c>
      <c r="J2525" s="32">
        <v>1938522</v>
      </c>
      <c r="K2525" s="33">
        <f t="shared" si="454"/>
        <v>406.41152237491741</v>
      </c>
      <c r="L2525" s="33">
        <v>1938522</v>
      </c>
      <c r="M2525" s="33">
        <v>0</v>
      </c>
      <c r="N2525" s="33">
        <v>0</v>
      </c>
      <c r="O2525" s="33">
        <v>0</v>
      </c>
      <c r="P2525" s="33">
        <f t="shared" si="455"/>
        <v>1938522</v>
      </c>
      <c r="Q2525" s="33">
        <f t="shared" si="456"/>
        <v>406.41152237491741</v>
      </c>
      <c r="R2525" s="33">
        <f t="shared" si="457"/>
        <v>1938522</v>
      </c>
      <c r="S2525" s="33"/>
      <c r="T2525" s="30" t="str">
        <f t="shared" si="458"/>
        <v>COP</v>
      </c>
      <c r="U2525" s="33">
        <v>0</v>
      </c>
      <c r="V2525" s="33">
        <v>0</v>
      </c>
      <c r="W2525" s="33">
        <v>0</v>
      </c>
      <c r="X2525" s="33">
        <f t="shared" si="459"/>
        <v>1938522</v>
      </c>
      <c r="Y2525" s="33">
        <f t="shared" si="460"/>
        <v>406.41152237491741</v>
      </c>
      <c r="Z2525" s="33">
        <f t="shared" si="461"/>
        <v>1938522</v>
      </c>
      <c r="AA2525" s="34">
        <f t="shared" si="462"/>
        <v>2.7952485192273244E-06</v>
      </c>
      <c r="AB2525" s="33" t="s">
        <v>631</v>
      </c>
      <c r="AC2525" s="35">
        <v>44958</v>
      </c>
      <c r="AD2525" s="33">
        <v>75</v>
      </c>
      <c r="AE2525" s="36">
        <f t="shared" si="452"/>
        <v>45033</v>
      </c>
    </row>
    <row r="2526" spans="2:31" ht="14.5" hidden="1">
      <c r="B2526" s="29" t="s">
        <v>1018</v>
      </c>
      <c r="C2526" s="30" t="str">
        <f t="shared" si="453"/>
        <v>(Proveedores estratégicos)</v>
      </c>
      <c r="D2526" s="30">
        <v>4</v>
      </c>
      <c r="E2526" s="30" t="s">
        <v>5137</v>
      </c>
      <c r="F2526" s="30" t="s">
        <v>5138</v>
      </c>
      <c r="G2526" s="30" t="s">
        <v>4780</v>
      </c>
      <c r="H2526" s="31" t="s">
        <v>2562</v>
      </c>
      <c r="I2526" s="31" t="s">
        <v>48</v>
      </c>
      <c r="J2526" s="32">
        <v>7469162</v>
      </c>
      <c r="K2526" s="33">
        <f t="shared" si="454"/>
        <v>1565.9112970009537</v>
      </c>
      <c r="L2526" s="33">
        <v>7469162</v>
      </c>
      <c r="M2526" s="33">
        <v>0</v>
      </c>
      <c r="N2526" s="33">
        <v>0</v>
      </c>
      <c r="O2526" s="33">
        <v>0</v>
      </c>
      <c r="P2526" s="33">
        <f t="shared" si="455"/>
        <v>7469162</v>
      </c>
      <c r="Q2526" s="33">
        <f t="shared" si="456"/>
        <v>1565.9112970009537</v>
      </c>
      <c r="R2526" s="33">
        <f t="shared" si="457"/>
        <v>7469162</v>
      </c>
      <c r="S2526" s="33"/>
      <c r="T2526" s="30" t="str">
        <f t="shared" si="458"/>
        <v>COP</v>
      </c>
      <c r="U2526" s="33">
        <v>0</v>
      </c>
      <c r="V2526" s="33">
        <v>0</v>
      </c>
      <c r="W2526" s="33">
        <v>0</v>
      </c>
      <c r="X2526" s="33">
        <f t="shared" si="459"/>
        <v>7469162</v>
      </c>
      <c r="Y2526" s="33">
        <f t="shared" si="460"/>
        <v>1565.9112970009537</v>
      </c>
      <c r="Z2526" s="33">
        <f t="shared" si="461"/>
        <v>7469162</v>
      </c>
      <c r="AA2526" s="34">
        <f t="shared" si="462"/>
        <v>1.0770145513112053E-05</v>
      </c>
      <c r="AB2526" s="33" t="s">
        <v>631</v>
      </c>
      <c r="AC2526" s="35">
        <v>44958</v>
      </c>
      <c r="AD2526" s="33">
        <v>75</v>
      </c>
      <c r="AE2526" s="36">
        <f t="shared" si="452"/>
        <v>45033</v>
      </c>
    </row>
    <row r="2527" spans="2:31" ht="14.5" hidden="1">
      <c r="B2527" s="29" t="s">
        <v>1018</v>
      </c>
      <c r="C2527" s="30" t="str">
        <f t="shared" si="453"/>
        <v>(Proveedores estratégicos)</v>
      </c>
      <c r="D2527" s="30">
        <v>4</v>
      </c>
      <c r="E2527" s="30" t="s">
        <v>5137</v>
      </c>
      <c r="F2527" s="30" t="s">
        <v>5138</v>
      </c>
      <c r="G2527" s="30" t="s">
        <v>4780</v>
      </c>
      <c r="H2527" s="31" t="s">
        <v>2563</v>
      </c>
      <c r="I2527" s="31" t="s">
        <v>48</v>
      </c>
      <c r="J2527" s="32">
        <v>30284034</v>
      </c>
      <c r="K2527" s="33">
        <f t="shared" si="454"/>
        <v>6349.0537438284218</v>
      </c>
      <c r="L2527" s="33">
        <v>30284034</v>
      </c>
      <c r="M2527" s="33">
        <v>0</v>
      </c>
      <c r="N2527" s="33">
        <v>0</v>
      </c>
      <c r="O2527" s="33">
        <v>0</v>
      </c>
      <c r="P2527" s="33">
        <f t="shared" si="455"/>
        <v>30284034</v>
      </c>
      <c r="Q2527" s="33">
        <f t="shared" si="456"/>
        <v>6349.0537438284218</v>
      </c>
      <c r="R2527" s="33">
        <f t="shared" si="457"/>
        <v>30284034</v>
      </c>
      <c r="S2527" s="33"/>
      <c r="T2527" s="30" t="str">
        <f t="shared" si="458"/>
        <v>COP</v>
      </c>
      <c r="U2527" s="33">
        <v>0</v>
      </c>
      <c r="V2527" s="33">
        <v>0</v>
      </c>
      <c r="W2527" s="33">
        <v>0</v>
      </c>
      <c r="X2527" s="33">
        <f t="shared" si="459"/>
        <v>30284034</v>
      </c>
      <c r="Y2527" s="33">
        <f t="shared" si="460"/>
        <v>6349.0537438284218</v>
      </c>
      <c r="Z2527" s="33">
        <f t="shared" si="461"/>
        <v>30284034</v>
      </c>
      <c r="AA2527" s="34">
        <f t="shared" si="462"/>
        <v>4.366801160612567E-05</v>
      </c>
      <c r="AB2527" s="33" t="s">
        <v>631</v>
      </c>
      <c r="AC2527" s="35">
        <v>44958</v>
      </c>
      <c r="AD2527" s="33">
        <v>75</v>
      </c>
      <c r="AE2527" s="36">
        <f t="shared" si="463" ref="AE2527:AE2590">+AD2527+AC2527</f>
        <v>45033</v>
      </c>
    </row>
    <row r="2528" spans="2:31" ht="14.5" hidden="1">
      <c r="B2528" s="29" t="s">
        <v>1018</v>
      </c>
      <c r="C2528" s="30" t="str">
        <f t="shared" si="453"/>
        <v>(Proveedores estratégicos)</v>
      </c>
      <c r="D2528" s="30">
        <v>4</v>
      </c>
      <c r="E2528" s="30" t="s">
        <v>5137</v>
      </c>
      <c r="F2528" s="30" t="s">
        <v>5138</v>
      </c>
      <c r="G2528" s="30" t="s">
        <v>4780</v>
      </c>
      <c r="H2528" s="31" t="s">
        <v>2564</v>
      </c>
      <c r="I2528" s="31" t="s">
        <v>48</v>
      </c>
      <c r="J2528" s="32">
        <v>9304295</v>
      </c>
      <c r="K2528" s="33">
        <f t="shared" si="454"/>
        <v>1950.6472949883118</v>
      </c>
      <c r="L2528" s="33">
        <v>9304295</v>
      </c>
      <c r="M2528" s="33">
        <v>0</v>
      </c>
      <c r="N2528" s="33">
        <v>0</v>
      </c>
      <c r="O2528" s="33">
        <v>0</v>
      </c>
      <c r="P2528" s="33">
        <f t="shared" si="455"/>
        <v>9304295</v>
      </c>
      <c r="Q2528" s="33">
        <f t="shared" si="456"/>
        <v>1950.6472949883118</v>
      </c>
      <c r="R2528" s="33">
        <f t="shared" si="457"/>
        <v>9304295</v>
      </c>
      <c r="S2528" s="33"/>
      <c r="T2528" s="30" t="str">
        <f t="shared" si="458"/>
        <v>COP</v>
      </c>
      <c r="U2528" s="33">
        <v>0</v>
      </c>
      <c r="V2528" s="33">
        <v>0</v>
      </c>
      <c r="W2528" s="33">
        <v>0</v>
      </c>
      <c r="X2528" s="33">
        <f t="shared" si="459"/>
        <v>9304295</v>
      </c>
      <c r="Y2528" s="33">
        <f t="shared" si="460"/>
        <v>1950.6472949883118</v>
      </c>
      <c r="Z2528" s="33">
        <f t="shared" si="461"/>
        <v>9304295</v>
      </c>
      <c r="AA2528" s="34">
        <f t="shared" si="462"/>
        <v>1.3416312438653881E-05</v>
      </c>
      <c r="AB2528" s="33" t="s">
        <v>631</v>
      </c>
      <c r="AC2528" s="35">
        <v>44958</v>
      </c>
      <c r="AD2528" s="33">
        <v>75</v>
      </c>
      <c r="AE2528" s="36">
        <f t="shared" si="463"/>
        <v>45033</v>
      </c>
    </row>
    <row r="2529" spans="2:31" ht="14.5" hidden="1">
      <c r="B2529" s="29" t="s">
        <v>1018</v>
      </c>
      <c r="C2529" s="30" t="str">
        <f t="shared" si="453"/>
        <v>(Proveedores estratégicos)</v>
      </c>
      <c r="D2529" s="30">
        <v>4</v>
      </c>
      <c r="E2529" s="30" t="s">
        <v>5137</v>
      </c>
      <c r="F2529" s="30" t="s">
        <v>5138</v>
      </c>
      <c r="G2529" s="30" t="s">
        <v>4780</v>
      </c>
      <c r="H2529" s="31" t="s">
        <v>2565</v>
      </c>
      <c r="I2529" s="31" t="s">
        <v>48</v>
      </c>
      <c r="J2529" s="32">
        <v>26222890</v>
      </c>
      <c r="K2529" s="33">
        <f t="shared" si="454"/>
        <v>5497.6340975083067</v>
      </c>
      <c r="L2529" s="33">
        <v>26222890</v>
      </c>
      <c r="M2529" s="33">
        <v>0</v>
      </c>
      <c r="N2529" s="33">
        <v>0</v>
      </c>
      <c r="O2529" s="33">
        <v>0</v>
      </c>
      <c r="P2529" s="33">
        <f t="shared" si="455"/>
        <v>26222890</v>
      </c>
      <c r="Q2529" s="33">
        <f t="shared" si="456"/>
        <v>5497.6340975083067</v>
      </c>
      <c r="R2529" s="33">
        <f t="shared" si="457"/>
        <v>26222890</v>
      </c>
      <c r="S2529" s="33"/>
      <c r="T2529" s="30" t="str">
        <f t="shared" si="458"/>
        <v>COP</v>
      </c>
      <c r="U2529" s="33">
        <v>0</v>
      </c>
      <c r="V2529" s="33">
        <v>0</v>
      </c>
      <c r="W2529" s="33">
        <v>0</v>
      </c>
      <c r="X2529" s="33">
        <f t="shared" si="459"/>
        <v>26222890</v>
      </c>
      <c r="Y2529" s="33">
        <f t="shared" si="460"/>
        <v>5497.6340975083067</v>
      </c>
      <c r="Z2529" s="33">
        <f t="shared" si="461"/>
        <v>26222890</v>
      </c>
      <c r="AA2529" s="34">
        <f t="shared" si="462"/>
        <v>3.7812051884044143E-05</v>
      </c>
      <c r="AB2529" s="33" t="s">
        <v>631</v>
      </c>
      <c r="AC2529" s="35">
        <v>44958</v>
      </c>
      <c r="AD2529" s="33">
        <v>75</v>
      </c>
      <c r="AE2529" s="36">
        <f t="shared" si="463"/>
        <v>45033</v>
      </c>
    </row>
    <row r="2530" spans="2:31" ht="14.5" hidden="1">
      <c r="B2530" s="29" t="s">
        <v>1018</v>
      </c>
      <c r="C2530" s="30" t="str">
        <f t="shared" si="453"/>
        <v>(Proveedores estratégicos)</v>
      </c>
      <c r="D2530" s="30">
        <v>4</v>
      </c>
      <c r="E2530" s="30" t="s">
        <v>5137</v>
      </c>
      <c r="F2530" s="30" t="s">
        <v>5138</v>
      </c>
      <c r="G2530" s="30" t="s">
        <v>4780</v>
      </c>
      <c r="H2530" s="31" t="s">
        <v>2566</v>
      </c>
      <c r="I2530" s="31" t="s">
        <v>48</v>
      </c>
      <c r="J2530" s="32">
        <v>83170893</v>
      </c>
      <c r="K2530" s="33">
        <f t="shared" si="454"/>
        <v>17436.794238812541</v>
      </c>
      <c r="L2530" s="33">
        <v>83170893</v>
      </c>
      <c r="M2530" s="33">
        <v>0</v>
      </c>
      <c r="N2530" s="33">
        <v>0</v>
      </c>
      <c r="O2530" s="33">
        <v>0</v>
      </c>
      <c r="P2530" s="33">
        <f t="shared" si="455"/>
        <v>83170893</v>
      </c>
      <c r="Q2530" s="33">
        <f t="shared" si="456"/>
        <v>17436.794238812541</v>
      </c>
      <c r="R2530" s="33">
        <f t="shared" si="457"/>
        <v>83170893</v>
      </c>
      <c r="S2530" s="33"/>
      <c r="T2530" s="30" t="str">
        <f t="shared" si="458"/>
        <v>COP</v>
      </c>
      <c r="U2530" s="33">
        <v>0</v>
      </c>
      <c r="V2530" s="33">
        <v>0</v>
      </c>
      <c r="W2530" s="33">
        <v>0</v>
      </c>
      <c r="X2530" s="33">
        <f t="shared" si="459"/>
        <v>83170893</v>
      </c>
      <c r="Y2530" s="33">
        <f t="shared" si="460"/>
        <v>17436.794238812541</v>
      </c>
      <c r="Z2530" s="33">
        <f t="shared" si="461"/>
        <v>83170893</v>
      </c>
      <c r="AA2530" s="34">
        <f t="shared" si="462"/>
        <v>0.00011992812849225557</v>
      </c>
      <c r="AB2530" s="33" t="s">
        <v>631</v>
      </c>
      <c r="AC2530" s="35">
        <v>44958</v>
      </c>
      <c r="AD2530" s="33">
        <v>75</v>
      </c>
      <c r="AE2530" s="36">
        <f t="shared" si="463"/>
        <v>45033</v>
      </c>
    </row>
    <row r="2531" spans="2:31" ht="14.5" hidden="1">
      <c r="B2531" s="29" t="s">
        <v>1018</v>
      </c>
      <c r="C2531" s="30" t="str">
        <f t="shared" si="453"/>
        <v>(Proveedores estratégicos)</v>
      </c>
      <c r="D2531" s="30">
        <v>4</v>
      </c>
      <c r="E2531" s="30" t="s">
        <v>5137</v>
      </c>
      <c r="F2531" s="30" t="s">
        <v>5138</v>
      </c>
      <c r="G2531" s="30" t="s">
        <v>4780</v>
      </c>
      <c r="H2531" s="31" t="s">
        <v>2567</v>
      </c>
      <c r="I2531" s="31" t="s">
        <v>48</v>
      </c>
      <c r="J2531" s="32">
        <v>34733537</v>
      </c>
      <c r="K2531" s="33">
        <f t="shared" si="454"/>
        <v>7281.8929316435524</v>
      </c>
      <c r="L2531" s="33">
        <v>34733537</v>
      </c>
      <c r="M2531" s="33">
        <v>0</v>
      </c>
      <c r="N2531" s="33">
        <v>0</v>
      </c>
      <c r="O2531" s="33">
        <v>0</v>
      </c>
      <c r="P2531" s="33">
        <f t="shared" si="455"/>
        <v>34733537</v>
      </c>
      <c r="Q2531" s="33">
        <f t="shared" si="456"/>
        <v>7281.8929316435524</v>
      </c>
      <c r="R2531" s="33">
        <f t="shared" si="457"/>
        <v>34733537</v>
      </c>
      <c r="S2531" s="33"/>
      <c r="T2531" s="30" t="str">
        <f t="shared" si="458"/>
        <v>COP</v>
      </c>
      <c r="U2531" s="33">
        <v>0</v>
      </c>
      <c r="V2531" s="33">
        <v>0</v>
      </c>
      <c r="W2531" s="33">
        <v>0</v>
      </c>
      <c r="X2531" s="33">
        <f t="shared" si="459"/>
        <v>34733537</v>
      </c>
      <c r="Y2531" s="33">
        <f t="shared" si="460"/>
        <v>7281.8929316435524</v>
      </c>
      <c r="Z2531" s="33">
        <f t="shared" si="461"/>
        <v>34733537</v>
      </c>
      <c r="AA2531" s="34">
        <f t="shared" si="462"/>
        <v>5.0083964931415527E-05</v>
      </c>
      <c r="AB2531" s="33" t="s">
        <v>631</v>
      </c>
      <c r="AC2531" s="35">
        <v>44958</v>
      </c>
      <c r="AD2531" s="33">
        <v>75</v>
      </c>
      <c r="AE2531" s="36">
        <f t="shared" si="463"/>
        <v>45033</v>
      </c>
    </row>
    <row r="2532" spans="2:31" ht="14.5" hidden="1">
      <c r="B2532" s="29" t="s">
        <v>2568</v>
      </c>
      <c r="C2532" s="30" t="str">
        <f t="shared" si="453"/>
        <v>(Proveedores estratégicos)</v>
      </c>
      <c r="D2532" s="30">
        <v>4</v>
      </c>
      <c r="E2532" s="30" t="s">
        <v>5309</v>
      </c>
      <c r="F2532" s="30" t="s">
        <v>5310</v>
      </c>
      <c r="G2532" s="30" t="s">
        <v>4912</v>
      </c>
      <c r="H2532" s="31" t="s">
        <v>2569</v>
      </c>
      <c r="I2532" s="31" t="s">
        <v>48</v>
      </c>
      <c r="J2532" s="32">
        <v>285694875</v>
      </c>
      <c r="K2532" s="33">
        <f t="shared" si="454"/>
        <v>25231.396165497867</v>
      </c>
      <c r="L2532" s="33">
        <v>120349975</v>
      </c>
      <c r="M2532" s="33">
        <v>0</v>
      </c>
      <c r="N2532" s="33">
        <v>0</v>
      </c>
      <c r="O2532" s="33">
        <v>0</v>
      </c>
      <c r="P2532" s="33">
        <f t="shared" si="455"/>
        <v>285694875</v>
      </c>
      <c r="Q2532" s="33">
        <f t="shared" si="456"/>
        <v>25231.396165497867</v>
      </c>
      <c r="R2532" s="33">
        <f t="shared" si="457"/>
        <v>120349975</v>
      </c>
      <c r="S2532" s="33"/>
      <c r="T2532" s="30" t="str">
        <f t="shared" si="458"/>
        <v>COP</v>
      </c>
      <c r="U2532" s="33">
        <v>0</v>
      </c>
      <c r="V2532" s="33">
        <v>0</v>
      </c>
      <c r="W2532" s="33">
        <v>0</v>
      </c>
      <c r="X2532" s="33">
        <f t="shared" si="459"/>
        <v>285694875</v>
      </c>
      <c r="Y2532" s="33">
        <f t="shared" si="460"/>
        <v>25231.396165497867</v>
      </c>
      <c r="Z2532" s="33">
        <f t="shared" si="461"/>
        <v>120349975</v>
      </c>
      <c r="AA2532" s="34">
        <f t="shared" si="462"/>
        <v>0.00017353844290020725</v>
      </c>
      <c r="AB2532" s="33" t="s">
        <v>676</v>
      </c>
      <c r="AC2532" s="35">
        <v>44832</v>
      </c>
      <c r="AD2532" s="33">
        <v>60</v>
      </c>
      <c r="AE2532" s="36">
        <f t="shared" si="463"/>
        <v>44892</v>
      </c>
    </row>
    <row r="2533" spans="2:31" ht="14.5" hidden="1">
      <c r="B2533" s="29" t="s">
        <v>2568</v>
      </c>
      <c r="C2533" s="30" t="str">
        <f t="shared" si="453"/>
        <v>(Proveedores estratégicos)</v>
      </c>
      <c r="D2533" s="30">
        <v>4</v>
      </c>
      <c r="E2533" s="30" t="s">
        <v>5309</v>
      </c>
      <c r="F2533" s="30" t="s">
        <v>5310</v>
      </c>
      <c r="G2533" s="30" t="s">
        <v>4912</v>
      </c>
      <c r="H2533" s="31" t="s">
        <v>2570</v>
      </c>
      <c r="I2533" s="31" t="s">
        <v>48</v>
      </c>
      <c r="J2533" s="32">
        <v>10842985</v>
      </c>
      <c r="K2533" s="33">
        <f t="shared" si="454"/>
        <v>2273.233959139176</v>
      </c>
      <c r="L2533" s="33">
        <v>10842985</v>
      </c>
      <c r="M2533" s="33">
        <v>0</v>
      </c>
      <c r="N2533" s="33">
        <v>0</v>
      </c>
      <c r="O2533" s="33">
        <v>0</v>
      </c>
      <c r="P2533" s="33">
        <f t="shared" si="455"/>
        <v>10842985</v>
      </c>
      <c r="Q2533" s="33">
        <f t="shared" si="456"/>
        <v>2273.233959139176</v>
      </c>
      <c r="R2533" s="33">
        <f t="shared" si="457"/>
        <v>10842985</v>
      </c>
      <c r="S2533" s="33"/>
      <c r="T2533" s="30" t="str">
        <f t="shared" si="458"/>
        <v>COP</v>
      </c>
      <c r="U2533" s="33">
        <v>0</v>
      </c>
      <c r="V2533" s="33">
        <v>0</v>
      </c>
      <c r="W2533" s="33">
        <v>0</v>
      </c>
      <c r="X2533" s="33">
        <f t="shared" si="459"/>
        <v>10842985</v>
      </c>
      <c r="Y2533" s="33">
        <f t="shared" si="460"/>
        <v>2273.233959139176</v>
      </c>
      <c r="Z2533" s="33">
        <f t="shared" si="461"/>
        <v>10842985</v>
      </c>
      <c r="AA2533" s="34">
        <f t="shared" si="462"/>
        <v>1.5635023881727466E-05</v>
      </c>
      <c r="AB2533" s="33" t="s">
        <v>676</v>
      </c>
      <c r="AC2533" s="35">
        <v>44861</v>
      </c>
      <c r="AD2533" s="33">
        <v>60</v>
      </c>
      <c r="AE2533" s="36">
        <f t="shared" si="463"/>
        <v>44921</v>
      </c>
    </row>
    <row r="2534" spans="2:31" ht="14.5" hidden="1">
      <c r="B2534" s="29" t="s">
        <v>2568</v>
      </c>
      <c r="C2534" s="30" t="str">
        <f t="shared" si="453"/>
        <v>(Proveedores estratégicos)</v>
      </c>
      <c r="D2534" s="30">
        <v>4</v>
      </c>
      <c r="E2534" s="30" t="s">
        <v>5309</v>
      </c>
      <c r="F2534" s="30" t="s">
        <v>5310</v>
      </c>
      <c r="G2534" s="30" t="s">
        <v>4912</v>
      </c>
      <c r="H2534" s="31" t="s">
        <v>2571</v>
      </c>
      <c r="I2534" s="31" t="s">
        <v>48</v>
      </c>
      <c r="J2534" s="32">
        <v>10485861</v>
      </c>
      <c r="K2534" s="33">
        <f t="shared" si="454"/>
        <v>2198.3628415987923</v>
      </c>
      <c r="L2534" s="33">
        <v>10485861</v>
      </c>
      <c r="M2534" s="33">
        <v>0</v>
      </c>
      <c r="N2534" s="33">
        <v>0</v>
      </c>
      <c r="O2534" s="33">
        <v>0</v>
      </c>
      <c r="P2534" s="33">
        <f t="shared" si="455"/>
        <v>10485861</v>
      </c>
      <c r="Q2534" s="33">
        <f t="shared" si="456"/>
        <v>2198.3628415987923</v>
      </c>
      <c r="R2534" s="33">
        <f t="shared" si="457"/>
        <v>10485861</v>
      </c>
      <c r="S2534" s="33"/>
      <c r="T2534" s="30" t="str">
        <f t="shared" si="458"/>
        <v>COP</v>
      </c>
      <c r="U2534" s="33">
        <v>0</v>
      </c>
      <c r="V2534" s="33">
        <v>0</v>
      </c>
      <c r="W2534" s="33">
        <v>0</v>
      </c>
      <c r="X2534" s="33">
        <f t="shared" si="459"/>
        <v>10485861</v>
      </c>
      <c r="Y2534" s="33">
        <f t="shared" si="460"/>
        <v>2198.3628415987923</v>
      </c>
      <c r="Z2534" s="33">
        <f t="shared" si="461"/>
        <v>10485861</v>
      </c>
      <c r="AA2534" s="34">
        <f t="shared" si="462"/>
        <v>1.5120069533940576E-05</v>
      </c>
      <c r="AB2534" s="33" t="s">
        <v>676</v>
      </c>
      <c r="AC2534" s="35">
        <v>44861</v>
      </c>
      <c r="AD2534" s="33">
        <v>60</v>
      </c>
      <c r="AE2534" s="36">
        <f t="shared" si="463"/>
        <v>44921</v>
      </c>
    </row>
    <row r="2535" spans="2:31" ht="14.5" hidden="1">
      <c r="B2535" s="29" t="s">
        <v>2568</v>
      </c>
      <c r="C2535" s="30" t="str">
        <f t="shared" si="453"/>
        <v>(Proveedores estratégicos)</v>
      </c>
      <c r="D2535" s="30">
        <v>4</v>
      </c>
      <c r="E2535" s="30" t="s">
        <v>5309</v>
      </c>
      <c r="F2535" s="30" t="s">
        <v>5310</v>
      </c>
      <c r="G2535" s="30" t="s">
        <v>4912</v>
      </c>
      <c r="H2535" s="31" t="s">
        <v>2572</v>
      </c>
      <c r="I2535" s="31" t="s">
        <v>48</v>
      </c>
      <c r="J2535" s="32">
        <v>7286611</v>
      </c>
      <c r="K2535" s="33">
        <f t="shared" si="454"/>
        <v>1527.6394435883726</v>
      </c>
      <c r="L2535" s="33">
        <v>7286611</v>
      </c>
      <c r="M2535" s="33">
        <v>0</v>
      </c>
      <c r="N2535" s="33">
        <v>0</v>
      </c>
      <c r="O2535" s="33">
        <v>0</v>
      </c>
      <c r="P2535" s="33">
        <f t="shared" si="455"/>
        <v>7286611</v>
      </c>
      <c r="Q2535" s="33">
        <f t="shared" si="456"/>
        <v>1527.6394435883726</v>
      </c>
      <c r="R2535" s="33">
        <f t="shared" si="457"/>
        <v>7286611</v>
      </c>
      <c r="S2535" s="33"/>
      <c r="T2535" s="30" t="str">
        <f t="shared" si="458"/>
        <v>COP</v>
      </c>
      <c r="U2535" s="33">
        <v>0</v>
      </c>
      <c r="V2535" s="33">
        <v>0</v>
      </c>
      <c r="W2535" s="33">
        <v>0</v>
      </c>
      <c r="X2535" s="33">
        <f t="shared" si="459"/>
        <v>7286611</v>
      </c>
      <c r="Y2535" s="33">
        <f t="shared" si="460"/>
        <v>1527.6394435883726</v>
      </c>
      <c r="Z2535" s="33">
        <f t="shared" si="461"/>
        <v>7286611</v>
      </c>
      <c r="AA2535" s="34">
        <f t="shared" si="462"/>
        <v>1.0506916407415307E-05</v>
      </c>
      <c r="AB2535" s="33" t="s">
        <v>676</v>
      </c>
      <c r="AC2535" s="35">
        <v>44861</v>
      </c>
      <c r="AD2535" s="33">
        <v>60</v>
      </c>
      <c r="AE2535" s="36">
        <f t="shared" si="463"/>
        <v>44921</v>
      </c>
    </row>
    <row r="2536" spans="2:31" ht="14.5" hidden="1">
      <c r="B2536" s="29" t="s">
        <v>2568</v>
      </c>
      <c r="C2536" s="30" t="str">
        <f t="shared" si="453"/>
        <v>(Proveedores estratégicos)</v>
      </c>
      <c r="D2536" s="30">
        <v>4</v>
      </c>
      <c r="E2536" s="30" t="s">
        <v>5309</v>
      </c>
      <c r="F2536" s="30" t="s">
        <v>5310</v>
      </c>
      <c r="G2536" s="30" t="s">
        <v>4912</v>
      </c>
      <c r="H2536" s="31" t="s">
        <v>2573</v>
      </c>
      <c r="I2536" s="31" t="s">
        <v>48</v>
      </c>
      <c r="J2536" s="32">
        <v>4623704</v>
      </c>
      <c r="K2536" s="33">
        <f t="shared" si="454"/>
        <v>969.36046206903768</v>
      </c>
      <c r="L2536" s="33">
        <v>4623704</v>
      </c>
      <c r="M2536" s="33">
        <v>0</v>
      </c>
      <c r="N2536" s="33">
        <v>0</v>
      </c>
      <c r="O2536" s="33">
        <v>0</v>
      </c>
      <c r="P2536" s="33">
        <f t="shared" si="455"/>
        <v>4623704</v>
      </c>
      <c r="Q2536" s="33">
        <f t="shared" si="456"/>
        <v>969.36046206903768</v>
      </c>
      <c r="R2536" s="33">
        <f t="shared" si="457"/>
        <v>4623704</v>
      </c>
      <c r="S2536" s="33"/>
      <c r="T2536" s="30" t="str">
        <f t="shared" si="458"/>
        <v>COP</v>
      </c>
      <c r="U2536" s="33">
        <v>0</v>
      </c>
      <c r="V2536" s="33">
        <v>0</v>
      </c>
      <c r="W2536" s="33">
        <v>0</v>
      </c>
      <c r="X2536" s="33">
        <f t="shared" si="459"/>
        <v>4623704</v>
      </c>
      <c r="Y2536" s="33">
        <f t="shared" si="460"/>
        <v>969.36046206903768</v>
      </c>
      <c r="Z2536" s="33">
        <f t="shared" si="461"/>
        <v>4623704</v>
      </c>
      <c r="AA2536" s="34">
        <f t="shared" si="462"/>
        <v>6.667142162609172E-06</v>
      </c>
      <c r="AB2536" s="33" t="s">
        <v>676</v>
      </c>
      <c r="AC2536" s="35">
        <v>44861</v>
      </c>
      <c r="AD2536" s="33">
        <v>60</v>
      </c>
      <c r="AE2536" s="36">
        <f t="shared" si="463"/>
        <v>44921</v>
      </c>
    </row>
    <row r="2537" spans="2:31" ht="14.5" hidden="1">
      <c r="B2537" s="29" t="s">
        <v>2568</v>
      </c>
      <c r="C2537" s="30" t="str">
        <f t="shared" si="453"/>
        <v>(Proveedores estratégicos)</v>
      </c>
      <c r="D2537" s="30">
        <v>4</v>
      </c>
      <c r="E2537" s="30" t="s">
        <v>5309</v>
      </c>
      <c r="F2537" s="30" t="s">
        <v>5310</v>
      </c>
      <c r="G2537" s="30" t="s">
        <v>4912</v>
      </c>
      <c r="H2537" s="31" t="s">
        <v>2574</v>
      </c>
      <c r="I2537" s="31" t="s">
        <v>48</v>
      </c>
      <c r="J2537" s="32">
        <v>7814402</v>
      </c>
      <c r="K2537" s="33">
        <f t="shared" si="454"/>
        <v>1638.2909315806576</v>
      </c>
      <c r="L2537" s="33">
        <v>7814402</v>
      </c>
      <c r="M2537" s="33">
        <v>0</v>
      </c>
      <c r="N2537" s="33">
        <v>0</v>
      </c>
      <c r="O2537" s="33">
        <v>0</v>
      </c>
      <c r="P2537" s="33">
        <f t="shared" si="455"/>
        <v>7814402</v>
      </c>
      <c r="Q2537" s="33">
        <f t="shared" si="456"/>
        <v>1638.2909315806576</v>
      </c>
      <c r="R2537" s="33">
        <f t="shared" si="457"/>
        <v>7814402</v>
      </c>
      <c r="S2537" s="33"/>
      <c r="T2537" s="30" t="str">
        <f t="shared" si="458"/>
        <v>COP</v>
      </c>
      <c r="U2537" s="33">
        <v>0</v>
      </c>
      <c r="V2537" s="33">
        <v>0</v>
      </c>
      <c r="W2537" s="33">
        <v>0</v>
      </c>
      <c r="X2537" s="33">
        <f t="shared" si="459"/>
        <v>7814402</v>
      </c>
      <c r="Y2537" s="33">
        <f t="shared" si="460"/>
        <v>1638.2909315806576</v>
      </c>
      <c r="Z2537" s="33">
        <f t="shared" si="461"/>
        <v>7814402</v>
      </c>
      <c r="AA2537" s="34">
        <f t="shared" si="462"/>
        <v>1.1267963747198661E-05</v>
      </c>
      <c r="AB2537" s="33" t="s">
        <v>676</v>
      </c>
      <c r="AC2537" s="35">
        <v>44861</v>
      </c>
      <c r="AD2537" s="33">
        <v>60</v>
      </c>
      <c r="AE2537" s="36">
        <f t="shared" si="463"/>
        <v>44921</v>
      </c>
    </row>
    <row r="2538" spans="2:31" ht="14.5" hidden="1">
      <c r="B2538" s="29" t="s">
        <v>2568</v>
      </c>
      <c r="C2538" s="30" t="str">
        <f t="shared" si="453"/>
        <v>(Proveedores estratégicos)</v>
      </c>
      <c r="D2538" s="30">
        <v>4</v>
      </c>
      <c r="E2538" s="30" t="s">
        <v>5309</v>
      </c>
      <c r="F2538" s="30" t="s">
        <v>5310</v>
      </c>
      <c r="G2538" s="30" t="s">
        <v>4912</v>
      </c>
      <c r="H2538" s="31" t="s">
        <v>2575</v>
      </c>
      <c r="I2538" s="31" t="s">
        <v>48</v>
      </c>
      <c r="J2538" s="32">
        <v>3801232</v>
      </c>
      <c r="K2538" s="33">
        <f t="shared" si="454"/>
        <v>796.92904389026899</v>
      </c>
      <c r="L2538" s="33">
        <v>3801232</v>
      </c>
      <c r="M2538" s="33">
        <v>0</v>
      </c>
      <c r="N2538" s="33">
        <v>0</v>
      </c>
      <c r="O2538" s="33">
        <v>0</v>
      </c>
      <c r="P2538" s="33">
        <f t="shared" si="455"/>
        <v>3801232</v>
      </c>
      <c r="Q2538" s="33">
        <f t="shared" si="456"/>
        <v>796.92904389026899</v>
      </c>
      <c r="R2538" s="33">
        <f t="shared" si="457"/>
        <v>3801232</v>
      </c>
      <c r="S2538" s="33"/>
      <c r="T2538" s="30" t="str">
        <f t="shared" si="458"/>
        <v>COP</v>
      </c>
      <c r="U2538" s="33">
        <v>0</v>
      </c>
      <c r="V2538" s="33">
        <v>0</v>
      </c>
      <c r="W2538" s="33">
        <v>0</v>
      </c>
      <c r="X2538" s="33">
        <f t="shared" si="459"/>
        <v>3801232</v>
      </c>
      <c r="Y2538" s="33">
        <f t="shared" si="460"/>
        <v>796.92904389026899</v>
      </c>
      <c r="Z2538" s="33">
        <f t="shared" si="461"/>
        <v>3801232</v>
      </c>
      <c r="AA2538" s="34">
        <f t="shared" si="462"/>
        <v>5.4811800532774563E-06</v>
      </c>
      <c r="AB2538" s="33" t="s">
        <v>676</v>
      </c>
      <c r="AC2538" s="35">
        <v>44861</v>
      </c>
      <c r="AD2538" s="33">
        <v>60</v>
      </c>
      <c r="AE2538" s="36">
        <f t="shared" si="463"/>
        <v>44921</v>
      </c>
    </row>
    <row r="2539" spans="2:31" ht="14.5" hidden="1">
      <c r="B2539" s="29" t="s">
        <v>2568</v>
      </c>
      <c r="C2539" s="30" t="str">
        <f t="shared" si="453"/>
        <v>(Proveedores estratégicos)</v>
      </c>
      <c r="D2539" s="30">
        <v>4</v>
      </c>
      <c r="E2539" s="30" t="s">
        <v>5309</v>
      </c>
      <c r="F2539" s="30" t="s">
        <v>5310</v>
      </c>
      <c r="G2539" s="30" t="s">
        <v>4912</v>
      </c>
      <c r="H2539" s="31" t="s">
        <v>2576</v>
      </c>
      <c r="I2539" s="31" t="s">
        <v>48</v>
      </c>
      <c r="J2539" s="32">
        <v>2302879</v>
      </c>
      <c r="K2539" s="33">
        <f t="shared" si="454"/>
        <v>482.79903980209019</v>
      </c>
      <c r="L2539" s="33">
        <v>2302879</v>
      </c>
      <c r="M2539" s="33">
        <v>0</v>
      </c>
      <c r="N2539" s="33">
        <v>0</v>
      </c>
      <c r="O2539" s="33">
        <v>0</v>
      </c>
      <c r="P2539" s="33">
        <f t="shared" si="455"/>
        <v>2302879</v>
      </c>
      <c r="Q2539" s="33">
        <f t="shared" si="456"/>
        <v>482.79903980209019</v>
      </c>
      <c r="R2539" s="33">
        <f t="shared" si="457"/>
        <v>2302879</v>
      </c>
      <c r="S2539" s="33"/>
      <c r="T2539" s="30" t="str">
        <f t="shared" si="458"/>
        <v>COP</v>
      </c>
      <c r="U2539" s="33">
        <v>0</v>
      </c>
      <c r="V2539" s="33">
        <v>0</v>
      </c>
      <c r="W2539" s="33">
        <v>0</v>
      </c>
      <c r="X2539" s="33">
        <f t="shared" si="459"/>
        <v>2302879</v>
      </c>
      <c r="Y2539" s="33">
        <f t="shared" si="460"/>
        <v>482.79903980209019</v>
      </c>
      <c r="Z2539" s="33">
        <f t="shared" si="461"/>
        <v>2302879</v>
      </c>
      <c r="AA2539" s="34">
        <f t="shared" si="462"/>
        <v>3.3206324791308545E-06</v>
      </c>
      <c r="AB2539" s="33" t="s">
        <v>676</v>
      </c>
      <c r="AC2539" s="35">
        <v>44861</v>
      </c>
      <c r="AD2539" s="33">
        <v>60</v>
      </c>
      <c r="AE2539" s="36">
        <f t="shared" si="463"/>
        <v>44921</v>
      </c>
    </row>
    <row r="2540" spans="2:31" ht="14.5" hidden="1">
      <c r="B2540" s="29" t="s">
        <v>2568</v>
      </c>
      <c r="C2540" s="30" t="str">
        <f t="shared" si="453"/>
        <v>(Proveedores estratégicos)</v>
      </c>
      <c r="D2540" s="30">
        <v>4</v>
      </c>
      <c r="E2540" s="30" t="s">
        <v>5309</v>
      </c>
      <c r="F2540" s="30" t="s">
        <v>5310</v>
      </c>
      <c r="G2540" s="30" t="s">
        <v>4912</v>
      </c>
      <c r="H2540" s="31" t="s">
        <v>2577</v>
      </c>
      <c r="I2540" s="31" t="s">
        <v>48</v>
      </c>
      <c r="J2540" s="32">
        <v>7275116</v>
      </c>
      <c r="K2540" s="33">
        <f t="shared" si="454"/>
        <v>1525.2295145549649</v>
      </c>
      <c r="L2540" s="33">
        <v>7275116</v>
      </c>
      <c r="M2540" s="33">
        <v>0</v>
      </c>
      <c r="N2540" s="33">
        <v>0</v>
      </c>
      <c r="O2540" s="33">
        <v>0</v>
      </c>
      <c r="P2540" s="33">
        <f t="shared" si="455"/>
        <v>7275116</v>
      </c>
      <c r="Q2540" s="33">
        <f t="shared" si="456"/>
        <v>1525.2295145549649</v>
      </c>
      <c r="R2540" s="33">
        <f t="shared" si="457"/>
        <v>7275116</v>
      </c>
      <c r="S2540" s="33"/>
      <c r="T2540" s="30" t="str">
        <f t="shared" si="458"/>
        <v>COP</v>
      </c>
      <c r="U2540" s="33">
        <v>0</v>
      </c>
      <c r="V2540" s="33">
        <v>0</v>
      </c>
      <c r="W2540" s="33">
        <v>0</v>
      </c>
      <c r="X2540" s="33">
        <f t="shared" si="459"/>
        <v>7275116</v>
      </c>
      <c r="Y2540" s="33">
        <f t="shared" si="460"/>
        <v>1525.2295145549649</v>
      </c>
      <c r="Z2540" s="33">
        <f t="shared" si="461"/>
        <v>7275116</v>
      </c>
      <c r="AA2540" s="34">
        <f t="shared" si="462"/>
        <v>1.04903412116071E-05</v>
      </c>
      <c r="AB2540" s="33" t="s">
        <v>676</v>
      </c>
      <c r="AC2540" s="35">
        <v>44861</v>
      </c>
      <c r="AD2540" s="33">
        <v>60</v>
      </c>
      <c r="AE2540" s="36">
        <f t="shared" si="463"/>
        <v>44921</v>
      </c>
    </row>
    <row r="2541" spans="2:31" ht="14.5" hidden="1">
      <c r="B2541" s="29" t="s">
        <v>2568</v>
      </c>
      <c r="C2541" s="30" t="str">
        <f t="shared" si="453"/>
        <v>(Proveedores estratégicos)</v>
      </c>
      <c r="D2541" s="30">
        <v>4</v>
      </c>
      <c r="E2541" s="30" t="s">
        <v>5309</v>
      </c>
      <c r="F2541" s="30" t="s">
        <v>5310</v>
      </c>
      <c r="G2541" s="30" t="s">
        <v>4912</v>
      </c>
      <c r="H2541" s="31" t="s">
        <v>2578</v>
      </c>
      <c r="I2541" s="31" t="s">
        <v>48</v>
      </c>
      <c r="J2541" s="32">
        <v>22206458</v>
      </c>
      <c r="K2541" s="33">
        <f t="shared" si="454"/>
        <v>4655.5883308699431</v>
      </c>
      <c r="L2541" s="33">
        <v>22206458</v>
      </c>
      <c r="M2541" s="33">
        <v>0</v>
      </c>
      <c r="N2541" s="33">
        <v>0</v>
      </c>
      <c r="O2541" s="33">
        <v>0</v>
      </c>
      <c r="P2541" s="33">
        <f t="shared" si="455"/>
        <v>22206458</v>
      </c>
      <c r="Q2541" s="33">
        <f t="shared" si="456"/>
        <v>4655.5883308699431</v>
      </c>
      <c r="R2541" s="33">
        <f t="shared" si="457"/>
        <v>22206458</v>
      </c>
      <c r="S2541" s="33"/>
      <c r="T2541" s="30" t="str">
        <f t="shared" si="458"/>
        <v>COP</v>
      </c>
      <c r="U2541" s="33">
        <v>0</v>
      </c>
      <c r="V2541" s="33">
        <v>0</v>
      </c>
      <c r="W2541" s="33">
        <v>0</v>
      </c>
      <c r="X2541" s="33">
        <f t="shared" si="459"/>
        <v>22206458</v>
      </c>
      <c r="Y2541" s="33">
        <f t="shared" si="460"/>
        <v>4655.5883308699431</v>
      </c>
      <c r="Z2541" s="33">
        <f t="shared" si="461"/>
        <v>22206458</v>
      </c>
      <c r="AA2541" s="34">
        <f t="shared" si="462"/>
        <v>3.2020564554740042E-05</v>
      </c>
      <c r="AB2541" s="33" t="s">
        <v>676</v>
      </c>
      <c r="AC2541" s="35">
        <v>44861</v>
      </c>
      <c r="AD2541" s="33">
        <v>60</v>
      </c>
      <c r="AE2541" s="36">
        <f t="shared" si="463"/>
        <v>44921</v>
      </c>
    </row>
    <row r="2542" spans="2:31" ht="14.5" hidden="1">
      <c r="B2542" s="29" t="s">
        <v>2568</v>
      </c>
      <c r="C2542" s="30" t="str">
        <f t="shared" si="453"/>
        <v>(Proveedores estratégicos)</v>
      </c>
      <c r="D2542" s="30">
        <v>4</v>
      </c>
      <c r="E2542" s="30" t="s">
        <v>5309</v>
      </c>
      <c r="F2542" s="30" t="s">
        <v>5310</v>
      </c>
      <c r="G2542" s="30" t="s">
        <v>4912</v>
      </c>
      <c r="H2542" s="31" t="s">
        <v>2579</v>
      </c>
      <c r="I2542" s="31" t="s">
        <v>48</v>
      </c>
      <c r="J2542" s="32">
        <v>19258599</v>
      </c>
      <c r="K2542" s="33">
        <f t="shared" si="454"/>
        <v>4037.5691059467276</v>
      </c>
      <c r="L2542" s="33">
        <v>19258599</v>
      </c>
      <c r="M2542" s="33">
        <v>0</v>
      </c>
      <c r="N2542" s="33">
        <v>0</v>
      </c>
      <c r="O2542" s="33">
        <v>0</v>
      </c>
      <c r="P2542" s="33">
        <f t="shared" si="455"/>
        <v>19258599</v>
      </c>
      <c r="Q2542" s="33">
        <f t="shared" si="456"/>
        <v>4037.5691059467276</v>
      </c>
      <c r="R2542" s="33">
        <f t="shared" si="457"/>
        <v>19258599</v>
      </c>
      <c r="S2542" s="33"/>
      <c r="T2542" s="30" t="str">
        <f t="shared" si="458"/>
        <v>COP</v>
      </c>
      <c r="U2542" s="33">
        <v>0</v>
      </c>
      <c r="V2542" s="33">
        <v>0</v>
      </c>
      <c r="W2542" s="33">
        <v>0</v>
      </c>
      <c r="X2542" s="33">
        <f t="shared" si="459"/>
        <v>19258599</v>
      </c>
      <c r="Y2542" s="33">
        <f t="shared" si="460"/>
        <v>4037.5691059467276</v>
      </c>
      <c r="Z2542" s="33">
        <f t="shared" si="461"/>
        <v>19258599</v>
      </c>
      <c r="AA2542" s="34">
        <f t="shared" si="462"/>
        <v>2.7769904255480635E-05</v>
      </c>
      <c r="AB2542" s="33" t="s">
        <v>676</v>
      </c>
      <c r="AC2542" s="35">
        <v>44861</v>
      </c>
      <c r="AD2542" s="33">
        <v>60</v>
      </c>
      <c r="AE2542" s="36">
        <f t="shared" si="463"/>
        <v>44921</v>
      </c>
    </row>
    <row r="2543" spans="2:31" ht="14.5" hidden="1">
      <c r="B2543" s="29" t="s">
        <v>2568</v>
      </c>
      <c r="C2543" s="30" t="str">
        <f t="shared" si="453"/>
        <v>(Proveedores estratégicos)</v>
      </c>
      <c r="D2543" s="30">
        <v>4</v>
      </c>
      <c r="E2543" s="30" t="s">
        <v>5309</v>
      </c>
      <c r="F2543" s="30" t="s">
        <v>5310</v>
      </c>
      <c r="G2543" s="30" t="s">
        <v>4912</v>
      </c>
      <c r="H2543" s="31" t="s">
        <v>2580</v>
      </c>
      <c r="I2543" s="31" t="s">
        <v>48</v>
      </c>
      <c r="J2543" s="32">
        <v>5260098</v>
      </c>
      <c r="K2543" s="33">
        <f t="shared" si="454"/>
        <v>1102.7805905846094</v>
      </c>
      <c r="L2543" s="33">
        <v>5260098</v>
      </c>
      <c r="M2543" s="33">
        <v>0</v>
      </c>
      <c r="N2543" s="33">
        <v>0</v>
      </c>
      <c r="O2543" s="33">
        <v>0</v>
      </c>
      <c r="P2543" s="33">
        <f t="shared" si="455"/>
        <v>5260098</v>
      </c>
      <c r="Q2543" s="33">
        <f t="shared" si="456"/>
        <v>1102.7805905846094</v>
      </c>
      <c r="R2543" s="33">
        <f t="shared" si="457"/>
        <v>5260098</v>
      </c>
      <c r="S2543" s="33"/>
      <c r="T2543" s="30" t="str">
        <f t="shared" si="458"/>
        <v>COP</v>
      </c>
      <c r="U2543" s="33">
        <v>0</v>
      </c>
      <c r="V2543" s="33">
        <v>0</v>
      </c>
      <c r="W2543" s="33">
        <v>0</v>
      </c>
      <c r="X2543" s="33">
        <f t="shared" si="459"/>
        <v>5260098</v>
      </c>
      <c r="Y2543" s="33">
        <f t="shared" si="460"/>
        <v>1102.7805905846094</v>
      </c>
      <c r="Z2543" s="33">
        <f t="shared" si="461"/>
        <v>5260098</v>
      </c>
      <c r="AA2543" s="34">
        <f t="shared" si="462"/>
        <v>7.5847894145594489E-06</v>
      </c>
      <c r="AB2543" s="33" t="s">
        <v>676</v>
      </c>
      <c r="AC2543" s="35">
        <v>44861</v>
      </c>
      <c r="AD2543" s="33">
        <v>60</v>
      </c>
      <c r="AE2543" s="36">
        <f t="shared" si="463"/>
        <v>44921</v>
      </c>
    </row>
    <row r="2544" spans="2:31" ht="14.5" hidden="1">
      <c r="B2544" s="29" t="s">
        <v>2568</v>
      </c>
      <c r="C2544" s="30" t="str">
        <f t="shared" si="453"/>
        <v>(Proveedores estratégicos)</v>
      </c>
      <c r="D2544" s="30">
        <v>4</v>
      </c>
      <c r="E2544" s="30" t="s">
        <v>5309</v>
      </c>
      <c r="F2544" s="30" t="s">
        <v>5310</v>
      </c>
      <c r="G2544" s="30" t="s">
        <v>4912</v>
      </c>
      <c r="H2544" s="31" t="s">
        <v>2581</v>
      </c>
      <c r="I2544" s="31" t="s">
        <v>48</v>
      </c>
      <c r="J2544" s="32">
        <v>299611517</v>
      </c>
      <c r="K2544" s="33">
        <f t="shared" si="454"/>
        <v>62813.614054949314</v>
      </c>
      <c r="L2544" s="33">
        <v>299611517</v>
      </c>
      <c r="M2544" s="33">
        <v>0</v>
      </c>
      <c r="N2544" s="33">
        <v>0</v>
      </c>
      <c r="O2544" s="33">
        <v>0</v>
      </c>
      <c r="P2544" s="33">
        <f t="shared" si="455"/>
        <v>299611517</v>
      </c>
      <c r="Q2544" s="33">
        <f t="shared" si="456"/>
        <v>62813.614054949314</v>
      </c>
      <c r="R2544" s="33">
        <f t="shared" si="457"/>
        <v>299611517</v>
      </c>
      <c r="S2544" s="33"/>
      <c r="T2544" s="30" t="str">
        <f t="shared" si="458"/>
        <v>COP</v>
      </c>
      <c r="U2544" s="33">
        <v>0</v>
      </c>
      <c r="V2544" s="33">
        <v>0</v>
      </c>
      <c r="W2544" s="33">
        <v>0</v>
      </c>
      <c r="X2544" s="33">
        <f t="shared" si="459"/>
        <v>299611517</v>
      </c>
      <c r="Y2544" s="33">
        <f t="shared" si="460"/>
        <v>62813.614054949314</v>
      </c>
      <c r="Z2544" s="33">
        <f t="shared" si="461"/>
        <v>299611517</v>
      </c>
      <c r="AA2544" s="34">
        <f t="shared" si="462"/>
        <v>0.00043202432019739907</v>
      </c>
      <c r="AB2544" s="33" t="s">
        <v>676</v>
      </c>
      <c r="AC2544" s="35">
        <v>44861</v>
      </c>
      <c r="AD2544" s="33">
        <v>60</v>
      </c>
      <c r="AE2544" s="36">
        <f t="shared" si="463"/>
        <v>44921</v>
      </c>
    </row>
    <row r="2545" spans="2:31" ht="14.5" hidden="1">
      <c r="B2545" s="29" t="s">
        <v>2568</v>
      </c>
      <c r="C2545" s="30" t="str">
        <f t="shared" si="453"/>
        <v>(Proveedores estratégicos)</v>
      </c>
      <c r="D2545" s="30">
        <v>4</v>
      </c>
      <c r="E2545" s="30" t="s">
        <v>5309</v>
      </c>
      <c r="F2545" s="30" t="s">
        <v>5310</v>
      </c>
      <c r="G2545" s="30" t="s">
        <v>4912</v>
      </c>
      <c r="H2545" s="31" t="s">
        <v>2582</v>
      </c>
      <c r="I2545" s="31" t="s">
        <v>48</v>
      </c>
      <c r="J2545" s="32">
        <v>12143572</v>
      </c>
      <c r="K2545" s="33">
        <f t="shared" si="454"/>
        <v>2545.902282042412</v>
      </c>
      <c r="L2545" s="33">
        <v>12143572</v>
      </c>
      <c r="M2545" s="33">
        <v>0</v>
      </c>
      <c r="N2545" s="33">
        <v>0</v>
      </c>
      <c r="O2545" s="33">
        <v>0</v>
      </c>
      <c r="P2545" s="33">
        <f t="shared" si="455"/>
        <v>12143572</v>
      </c>
      <c r="Q2545" s="33">
        <f t="shared" si="456"/>
        <v>2545.902282042412</v>
      </c>
      <c r="R2545" s="33">
        <f t="shared" si="457"/>
        <v>12143572</v>
      </c>
      <c r="S2545" s="33"/>
      <c r="T2545" s="30" t="str">
        <f t="shared" si="458"/>
        <v>COP</v>
      </c>
      <c r="U2545" s="33">
        <v>0</v>
      </c>
      <c r="V2545" s="33">
        <v>0</v>
      </c>
      <c r="W2545" s="33">
        <v>0</v>
      </c>
      <c r="X2545" s="33">
        <f t="shared" si="459"/>
        <v>12143572</v>
      </c>
      <c r="Y2545" s="33">
        <f t="shared" si="460"/>
        <v>2545.902282042412</v>
      </c>
      <c r="Z2545" s="33">
        <f t="shared" si="461"/>
        <v>12143572</v>
      </c>
      <c r="AA2545" s="34">
        <f t="shared" si="462"/>
        <v>1.7510403106660848E-05</v>
      </c>
      <c r="AB2545" s="33" t="s">
        <v>676</v>
      </c>
      <c r="AC2545" s="35">
        <v>44861</v>
      </c>
      <c r="AD2545" s="33">
        <v>60</v>
      </c>
      <c r="AE2545" s="36">
        <f t="shared" si="463"/>
        <v>44921</v>
      </c>
    </row>
    <row r="2546" spans="2:31" ht="14.5" hidden="1">
      <c r="B2546" s="29" t="s">
        <v>2568</v>
      </c>
      <c r="C2546" s="30" t="str">
        <f t="shared" si="453"/>
        <v>(Proveedores estratégicos)</v>
      </c>
      <c r="D2546" s="30">
        <v>4</v>
      </c>
      <c r="E2546" s="30" t="s">
        <v>5309</v>
      </c>
      <c r="F2546" s="30" t="s">
        <v>5310</v>
      </c>
      <c r="G2546" s="30" t="s">
        <v>4912</v>
      </c>
      <c r="H2546" s="31" t="s">
        <v>2583</v>
      </c>
      <c r="I2546" s="31" t="s">
        <v>48</v>
      </c>
      <c r="J2546" s="32">
        <v>4667991</v>
      </c>
      <c r="K2546" s="33">
        <f t="shared" si="454"/>
        <v>978.64524041636525</v>
      </c>
      <c r="L2546" s="33">
        <v>4667991</v>
      </c>
      <c r="M2546" s="33">
        <v>0</v>
      </c>
      <c r="N2546" s="33">
        <v>0</v>
      </c>
      <c r="O2546" s="33">
        <v>0</v>
      </c>
      <c r="P2546" s="33">
        <f t="shared" si="455"/>
        <v>4667991</v>
      </c>
      <c r="Q2546" s="33">
        <f t="shared" si="456"/>
        <v>978.64524041636525</v>
      </c>
      <c r="R2546" s="33">
        <f t="shared" si="457"/>
        <v>4667991</v>
      </c>
      <c r="S2546" s="33"/>
      <c r="T2546" s="30" t="str">
        <f t="shared" si="458"/>
        <v>COP</v>
      </c>
      <c r="U2546" s="33">
        <v>0</v>
      </c>
      <c r="V2546" s="33">
        <v>0</v>
      </c>
      <c r="W2546" s="33">
        <v>0</v>
      </c>
      <c r="X2546" s="33">
        <f t="shared" si="459"/>
        <v>4667991</v>
      </c>
      <c r="Y2546" s="33">
        <f t="shared" si="460"/>
        <v>978.64524041636525</v>
      </c>
      <c r="Z2546" s="33">
        <f t="shared" si="461"/>
        <v>4667991</v>
      </c>
      <c r="AA2546" s="34">
        <f t="shared" si="462"/>
        <v>6.7310017273554172E-06</v>
      </c>
      <c r="AB2546" s="33" t="s">
        <v>676</v>
      </c>
      <c r="AC2546" s="35">
        <v>44861</v>
      </c>
      <c r="AD2546" s="33">
        <v>60</v>
      </c>
      <c r="AE2546" s="36">
        <f t="shared" si="463"/>
        <v>44921</v>
      </c>
    </row>
    <row r="2547" spans="2:31" ht="14.5" hidden="1">
      <c r="B2547" s="29" t="s">
        <v>2568</v>
      </c>
      <c r="C2547" s="30" t="str">
        <f t="shared" si="453"/>
        <v>(Proveedores estratégicos)</v>
      </c>
      <c r="D2547" s="30">
        <v>4</v>
      </c>
      <c r="E2547" s="30" t="s">
        <v>5309</v>
      </c>
      <c r="F2547" s="30" t="s">
        <v>5310</v>
      </c>
      <c r="G2547" s="30" t="s">
        <v>4912</v>
      </c>
      <c r="H2547" s="31" t="s">
        <v>2584</v>
      </c>
      <c r="I2547" s="31" t="s">
        <v>48</v>
      </c>
      <c r="J2547" s="32">
        <v>138571660</v>
      </c>
      <c r="K2547" s="33">
        <f t="shared" si="454"/>
        <v>29051.5760453683</v>
      </c>
      <c r="L2547" s="33">
        <v>138571660</v>
      </c>
      <c r="M2547" s="33">
        <v>0</v>
      </c>
      <c r="N2547" s="33">
        <v>0</v>
      </c>
      <c r="O2547" s="33">
        <v>0</v>
      </c>
      <c r="P2547" s="33">
        <f t="shared" si="455"/>
        <v>138571660</v>
      </c>
      <c r="Q2547" s="33">
        <f t="shared" si="456"/>
        <v>29051.5760453683</v>
      </c>
      <c r="R2547" s="33">
        <f t="shared" si="457"/>
        <v>138571660</v>
      </c>
      <c r="S2547" s="33"/>
      <c r="T2547" s="30" t="str">
        <f t="shared" si="458"/>
        <v>COP</v>
      </c>
      <c r="U2547" s="33">
        <v>0</v>
      </c>
      <c r="V2547" s="33">
        <v>0</v>
      </c>
      <c r="W2547" s="33">
        <v>0</v>
      </c>
      <c r="X2547" s="33">
        <f t="shared" si="459"/>
        <v>138571660</v>
      </c>
      <c r="Y2547" s="33">
        <f t="shared" si="460"/>
        <v>29051.5760453683</v>
      </c>
      <c r="Z2547" s="33">
        <f t="shared" si="461"/>
        <v>138571660</v>
      </c>
      <c r="AA2547" s="34">
        <f t="shared" si="462"/>
        <v>0.00019981317076714749</v>
      </c>
      <c r="AB2547" s="33" t="s">
        <v>676</v>
      </c>
      <c r="AC2547" s="35">
        <v>44861</v>
      </c>
      <c r="AD2547" s="33">
        <v>60</v>
      </c>
      <c r="AE2547" s="36">
        <f t="shared" si="463"/>
        <v>44921</v>
      </c>
    </row>
    <row r="2548" spans="2:31" ht="14.5" hidden="1">
      <c r="B2548" s="29" t="s">
        <v>2568</v>
      </c>
      <c r="C2548" s="30" t="str">
        <f t="shared" si="453"/>
        <v>(Proveedores estratégicos)</v>
      </c>
      <c r="D2548" s="30">
        <v>4</v>
      </c>
      <c r="E2548" s="30" t="s">
        <v>5309</v>
      </c>
      <c r="F2548" s="30" t="s">
        <v>5310</v>
      </c>
      <c r="G2548" s="30" t="s">
        <v>4912</v>
      </c>
      <c r="H2548" s="31" t="s">
        <v>2585</v>
      </c>
      <c r="I2548" s="31" t="s">
        <v>48</v>
      </c>
      <c r="J2548" s="32">
        <v>19400878</v>
      </c>
      <c r="K2548" s="33">
        <f t="shared" si="454"/>
        <v>4067.3979265595349</v>
      </c>
      <c r="L2548" s="33">
        <v>19400878</v>
      </c>
      <c r="M2548" s="33">
        <v>0</v>
      </c>
      <c r="N2548" s="33">
        <v>0</v>
      </c>
      <c r="O2548" s="33">
        <v>0</v>
      </c>
      <c r="P2548" s="33">
        <f t="shared" si="455"/>
        <v>19400878</v>
      </c>
      <c r="Q2548" s="33">
        <f t="shared" si="456"/>
        <v>4067.3979265595349</v>
      </c>
      <c r="R2548" s="33">
        <f t="shared" si="457"/>
        <v>19400878</v>
      </c>
      <c r="S2548" s="33"/>
      <c r="T2548" s="30" t="str">
        <f t="shared" si="458"/>
        <v>COP</v>
      </c>
      <c r="U2548" s="33">
        <v>0</v>
      </c>
      <c r="V2548" s="33">
        <v>0</v>
      </c>
      <c r="W2548" s="33">
        <v>0</v>
      </c>
      <c r="X2548" s="33">
        <f t="shared" si="459"/>
        <v>19400878</v>
      </c>
      <c r="Y2548" s="33">
        <f t="shared" si="460"/>
        <v>4067.3979265595349</v>
      </c>
      <c r="Z2548" s="33">
        <f t="shared" si="461"/>
        <v>19400878</v>
      </c>
      <c r="AA2548" s="34">
        <f t="shared" si="462"/>
        <v>2.7975063218890462E-05</v>
      </c>
      <c r="AB2548" s="33" t="s">
        <v>676</v>
      </c>
      <c r="AC2548" s="35">
        <v>44861</v>
      </c>
      <c r="AD2548" s="33">
        <v>60</v>
      </c>
      <c r="AE2548" s="36">
        <f t="shared" si="463"/>
        <v>44921</v>
      </c>
    </row>
    <row r="2549" spans="2:31" ht="14.5" hidden="1">
      <c r="B2549" s="29" t="s">
        <v>2568</v>
      </c>
      <c r="C2549" s="30" t="str">
        <f t="shared" si="464" ref="C2549:C2612">+IF(D2549=1,$A$4,IF(D2549=2,$A$5,IF(D2549=3,$A$6,IF(D2549=4,$A$7,IF(D2549=5,$A$8,IF(D2549=6,$A$9,))))))</f>
        <v>(Proveedores estratégicos)</v>
      </c>
      <c r="D2549" s="30">
        <v>4</v>
      </c>
      <c r="E2549" s="30" t="s">
        <v>5309</v>
      </c>
      <c r="F2549" s="30" t="s">
        <v>5310</v>
      </c>
      <c r="G2549" s="30" t="s">
        <v>4912</v>
      </c>
      <c r="H2549" s="31" t="s">
        <v>2586</v>
      </c>
      <c r="I2549" s="31" t="s">
        <v>48</v>
      </c>
      <c r="J2549" s="32">
        <v>7485899</v>
      </c>
      <c r="K2549" s="33">
        <f t="shared" si="465" ref="K2549:K2612">+IF(I2549="USD",J2549,L2549/$L$3)</f>
        <v>1569.4202123756511</v>
      </c>
      <c r="L2549" s="33">
        <v>7485899</v>
      </c>
      <c r="M2549" s="33">
        <v>0</v>
      </c>
      <c r="N2549" s="33">
        <v>0</v>
      </c>
      <c r="O2549" s="33">
        <v>0</v>
      </c>
      <c r="P2549" s="33">
        <f t="shared" si="466" ref="P2549:P2612">+J2549+M2549</f>
        <v>7485899</v>
      </c>
      <c r="Q2549" s="33">
        <f t="shared" si="467" ref="Q2549:Q2612">+K2549+N2549</f>
        <v>1569.4202123756511</v>
      </c>
      <c r="R2549" s="33">
        <f t="shared" si="468" ref="R2549:R2612">+L2549+O2549</f>
        <v>7485899</v>
      </c>
      <c r="S2549" s="33"/>
      <c r="T2549" s="30" t="str">
        <f t="shared" si="469" ref="T2549:T2612">+I2549</f>
        <v>COP</v>
      </c>
      <c r="U2549" s="33">
        <v>0</v>
      </c>
      <c r="V2549" s="33">
        <v>0</v>
      </c>
      <c r="W2549" s="33">
        <v>0</v>
      </c>
      <c r="X2549" s="33">
        <f t="shared" si="470" ref="X2549:X2612">+P2549+U2549</f>
        <v>7485899</v>
      </c>
      <c r="Y2549" s="33">
        <f t="shared" si="471" ref="Y2549:Y2612">+Q2549+V2549</f>
        <v>1569.4202123756511</v>
      </c>
      <c r="Z2549" s="33">
        <f t="shared" si="472" ref="Z2549:Z2612">+R2549+W2549</f>
        <v>7485899</v>
      </c>
      <c r="AA2549" s="34">
        <f t="shared" si="473" ref="AA2549:AA2612">+IF(D2549=1,Z2549/$C$4,IF(D2549=2,Z2549/$C$5,IF(D2549=3,Z2549/$C$6,IF(D2549=4,Z2549/$C$7,IF(D2549=5,Z2549/$C$8,IF(D2549=6,Z2549/$C$9))))))</f>
        <v>1.0794279401954329E-05</v>
      </c>
      <c r="AB2549" s="33" t="s">
        <v>676</v>
      </c>
      <c r="AC2549" s="35">
        <v>44861</v>
      </c>
      <c r="AD2549" s="33">
        <v>60</v>
      </c>
      <c r="AE2549" s="36">
        <f t="shared" si="463"/>
        <v>44921</v>
      </c>
    </row>
    <row r="2550" spans="2:31" ht="14.5" hidden="1">
      <c r="B2550" s="29" t="s">
        <v>2568</v>
      </c>
      <c r="C2550" s="30" t="str">
        <f t="shared" si="464"/>
        <v>(Proveedores estratégicos)</v>
      </c>
      <c r="D2550" s="30">
        <v>4</v>
      </c>
      <c r="E2550" s="30" t="s">
        <v>5309</v>
      </c>
      <c r="F2550" s="30" t="s">
        <v>5310</v>
      </c>
      <c r="G2550" s="30" t="s">
        <v>4912</v>
      </c>
      <c r="H2550" s="31" t="s">
        <v>2587</v>
      </c>
      <c r="I2550" s="31" t="s">
        <v>48</v>
      </c>
      <c r="J2550" s="32">
        <v>7375184</v>
      </c>
      <c r="K2550" s="33">
        <f t="shared" si="465"/>
        <v>1546.2087906328291</v>
      </c>
      <c r="L2550" s="33">
        <v>7375184</v>
      </c>
      <c r="M2550" s="33">
        <v>0</v>
      </c>
      <c r="N2550" s="33">
        <v>0</v>
      </c>
      <c r="O2550" s="33">
        <v>0</v>
      </c>
      <c r="P2550" s="33">
        <f t="shared" si="466"/>
        <v>7375184</v>
      </c>
      <c r="Q2550" s="33">
        <f t="shared" si="467"/>
        <v>1546.2087906328291</v>
      </c>
      <c r="R2550" s="33">
        <f t="shared" si="468"/>
        <v>7375184</v>
      </c>
      <c r="S2550" s="33"/>
      <c r="T2550" s="30" t="str">
        <f t="shared" si="469"/>
        <v>COP</v>
      </c>
      <c r="U2550" s="33">
        <v>0</v>
      </c>
      <c r="V2550" s="33">
        <v>0</v>
      </c>
      <c r="W2550" s="33">
        <v>0</v>
      </c>
      <c r="X2550" s="33">
        <f t="shared" si="470"/>
        <v>7375184</v>
      </c>
      <c r="Y2550" s="33">
        <f t="shared" si="471"/>
        <v>1546.2087906328291</v>
      </c>
      <c r="Z2550" s="33">
        <f t="shared" si="472"/>
        <v>7375184</v>
      </c>
      <c r="AA2550" s="34">
        <f t="shared" si="473"/>
        <v>1.0634634094959488E-05</v>
      </c>
      <c r="AB2550" s="33" t="s">
        <v>676</v>
      </c>
      <c r="AC2550" s="35">
        <v>44861</v>
      </c>
      <c r="AD2550" s="33">
        <v>60</v>
      </c>
      <c r="AE2550" s="36">
        <f t="shared" si="463"/>
        <v>44921</v>
      </c>
    </row>
    <row r="2551" spans="2:31" ht="14.5" hidden="1">
      <c r="B2551" s="29" t="s">
        <v>2568</v>
      </c>
      <c r="C2551" s="30" t="str">
        <f t="shared" si="464"/>
        <v>(Proveedores estratégicos)</v>
      </c>
      <c r="D2551" s="30">
        <v>4</v>
      </c>
      <c r="E2551" s="30" t="s">
        <v>5309</v>
      </c>
      <c r="F2551" s="30" t="s">
        <v>5310</v>
      </c>
      <c r="G2551" s="30" t="s">
        <v>4912</v>
      </c>
      <c r="H2551" s="31" t="s">
        <v>2588</v>
      </c>
      <c r="I2551" s="31" t="s">
        <v>48</v>
      </c>
      <c r="J2551" s="32">
        <v>5060810</v>
      </c>
      <c r="K2551" s="33">
        <f t="shared" si="465"/>
        <v>1060.9998217973312</v>
      </c>
      <c r="L2551" s="33">
        <v>5060810</v>
      </c>
      <c r="M2551" s="33">
        <v>0</v>
      </c>
      <c r="N2551" s="33">
        <v>0</v>
      </c>
      <c r="O2551" s="33">
        <v>0</v>
      </c>
      <c r="P2551" s="33">
        <f t="shared" si="466"/>
        <v>5060810</v>
      </c>
      <c r="Q2551" s="33">
        <f t="shared" si="467"/>
        <v>1060.9998217973312</v>
      </c>
      <c r="R2551" s="33">
        <f t="shared" si="468"/>
        <v>5060810</v>
      </c>
      <c r="S2551" s="33"/>
      <c r="T2551" s="30" t="str">
        <f t="shared" si="469"/>
        <v>COP</v>
      </c>
      <c r="U2551" s="33">
        <v>0</v>
      </c>
      <c r="V2551" s="33">
        <v>0</v>
      </c>
      <c r="W2551" s="33">
        <v>0</v>
      </c>
      <c r="X2551" s="33">
        <f t="shared" si="470"/>
        <v>5060810</v>
      </c>
      <c r="Y2551" s="33">
        <f t="shared" si="471"/>
        <v>1060.9998217973312</v>
      </c>
      <c r="Z2551" s="33">
        <f t="shared" si="472"/>
        <v>5060810</v>
      </c>
      <c r="AA2551" s="34">
        <f t="shared" si="473"/>
        <v>7.2974264200204265E-06</v>
      </c>
      <c r="AB2551" s="33" t="s">
        <v>676</v>
      </c>
      <c r="AC2551" s="35">
        <v>44865</v>
      </c>
      <c r="AD2551" s="33">
        <v>60</v>
      </c>
      <c r="AE2551" s="36">
        <f t="shared" si="463"/>
        <v>44925</v>
      </c>
    </row>
    <row r="2552" spans="2:31" ht="14.5" hidden="1">
      <c r="B2552" s="29" t="s">
        <v>2568</v>
      </c>
      <c r="C2552" s="30" t="str">
        <f t="shared" si="464"/>
        <v>(Proveedores estratégicos)</v>
      </c>
      <c r="D2552" s="30">
        <v>4</v>
      </c>
      <c r="E2552" s="30" t="s">
        <v>5309</v>
      </c>
      <c r="F2552" s="30" t="s">
        <v>5310</v>
      </c>
      <c r="G2552" s="30" t="s">
        <v>4912</v>
      </c>
      <c r="H2552" s="31" t="s">
        <v>2589</v>
      </c>
      <c r="I2552" s="31" t="s">
        <v>48</v>
      </c>
      <c r="J2552" s="32">
        <v>7840165</v>
      </c>
      <c r="K2552" s="33">
        <f t="shared" si="465"/>
        <v>1643.6921496483117</v>
      </c>
      <c r="L2552" s="33">
        <v>7840165</v>
      </c>
      <c r="M2552" s="33">
        <v>0</v>
      </c>
      <c r="N2552" s="33">
        <v>0</v>
      </c>
      <c r="O2552" s="33">
        <v>0</v>
      </c>
      <c r="P2552" s="33">
        <f t="shared" si="466"/>
        <v>7840165</v>
      </c>
      <c r="Q2552" s="33">
        <f t="shared" si="467"/>
        <v>1643.6921496483117</v>
      </c>
      <c r="R2552" s="33">
        <f t="shared" si="468"/>
        <v>7840165</v>
      </c>
      <c r="S2552" s="33"/>
      <c r="T2552" s="30" t="str">
        <f t="shared" si="469"/>
        <v>COP</v>
      </c>
      <c r="U2552" s="33">
        <v>0</v>
      </c>
      <c r="V2552" s="33">
        <v>0</v>
      </c>
      <c r="W2552" s="33">
        <v>0</v>
      </c>
      <c r="X2552" s="33">
        <f t="shared" si="470"/>
        <v>7840165</v>
      </c>
      <c r="Y2552" s="33">
        <f t="shared" si="471"/>
        <v>1643.6921496483117</v>
      </c>
      <c r="Z2552" s="33">
        <f t="shared" si="472"/>
        <v>7840165</v>
      </c>
      <c r="AA2552" s="34">
        <f t="shared" si="473"/>
        <v>1.1305112661475029E-05</v>
      </c>
      <c r="AB2552" s="33" t="s">
        <v>676</v>
      </c>
      <c r="AC2552" s="35">
        <v>44890</v>
      </c>
      <c r="AD2552" s="33">
        <v>60</v>
      </c>
      <c r="AE2552" s="36">
        <f t="shared" si="463"/>
        <v>44950</v>
      </c>
    </row>
    <row r="2553" spans="2:31" ht="14.5" hidden="1">
      <c r="B2553" s="29" t="s">
        <v>2568</v>
      </c>
      <c r="C2553" s="30" t="str">
        <f t="shared" si="464"/>
        <v>(Proveedores estratégicos)</v>
      </c>
      <c r="D2553" s="30">
        <v>4</v>
      </c>
      <c r="E2553" s="30" t="s">
        <v>5309</v>
      </c>
      <c r="F2553" s="30" t="s">
        <v>5310</v>
      </c>
      <c r="G2553" s="30" t="s">
        <v>4912</v>
      </c>
      <c r="H2553" s="31" t="s">
        <v>2590</v>
      </c>
      <c r="I2553" s="31" t="s">
        <v>48</v>
      </c>
      <c r="J2553" s="32">
        <v>18964125</v>
      </c>
      <c r="K2553" s="33">
        <f t="shared" si="465"/>
        <v>3975.832573351363</v>
      </c>
      <c r="L2553" s="33">
        <v>18964125</v>
      </c>
      <c r="M2553" s="33">
        <v>0</v>
      </c>
      <c r="N2553" s="33">
        <v>0</v>
      </c>
      <c r="O2553" s="33">
        <v>0</v>
      </c>
      <c r="P2553" s="33">
        <f t="shared" si="466"/>
        <v>18964125</v>
      </c>
      <c r="Q2553" s="33">
        <f t="shared" si="467"/>
        <v>3975.832573351363</v>
      </c>
      <c r="R2553" s="33">
        <f t="shared" si="468"/>
        <v>18964125</v>
      </c>
      <c r="S2553" s="33"/>
      <c r="T2553" s="30" t="str">
        <f t="shared" si="469"/>
        <v>COP</v>
      </c>
      <c r="U2553" s="33">
        <v>0</v>
      </c>
      <c r="V2553" s="33">
        <v>0</v>
      </c>
      <c r="W2553" s="33">
        <v>0</v>
      </c>
      <c r="X2553" s="33">
        <f t="shared" si="470"/>
        <v>18964125</v>
      </c>
      <c r="Y2553" s="33">
        <f t="shared" si="471"/>
        <v>3975.832573351363</v>
      </c>
      <c r="Z2553" s="33">
        <f t="shared" si="472"/>
        <v>18964125</v>
      </c>
      <c r="AA2553" s="34">
        <f t="shared" si="473"/>
        <v>2.734528796923217E-05</v>
      </c>
      <c r="AB2553" s="33" t="s">
        <v>676</v>
      </c>
      <c r="AC2553" s="35">
        <v>44890</v>
      </c>
      <c r="AD2553" s="33">
        <v>60</v>
      </c>
      <c r="AE2553" s="36">
        <f t="shared" si="463"/>
        <v>44950</v>
      </c>
    </row>
    <row r="2554" spans="2:31" ht="14.5" hidden="1">
      <c r="B2554" s="29" t="s">
        <v>2568</v>
      </c>
      <c r="C2554" s="30" t="str">
        <f t="shared" si="464"/>
        <v>(Proveedores estratégicos)</v>
      </c>
      <c r="D2554" s="30">
        <v>4</v>
      </c>
      <c r="E2554" s="30" t="s">
        <v>5309</v>
      </c>
      <c r="F2554" s="30" t="s">
        <v>5310</v>
      </c>
      <c r="G2554" s="30" t="s">
        <v>4912</v>
      </c>
      <c r="H2554" s="31" t="s">
        <v>2591</v>
      </c>
      <c r="I2554" s="31" t="s">
        <v>48</v>
      </c>
      <c r="J2554" s="32">
        <v>5105077</v>
      </c>
      <c r="K2554" s="33">
        <f t="shared" si="465"/>
        <v>1070.2804071406856</v>
      </c>
      <c r="L2554" s="33">
        <v>5105077</v>
      </c>
      <c r="M2554" s="33">
        <v>0</v>
      </c>
      <c r="N2554" s="33">
        <v>0</v>
      </c>
      <c r="O2554" s="33">
        <v>0</v>
      </c>
      <c r="P2554" s="33">
        <f t="shared" si="466"/>
        <v>5105077</v>
      </c>
      <c r="Q2554" s="33">
        <f t="shared" si="467"/>
        <v>1070.2804071406856</v>
      </c>
      <c r="R2554" s="33">
        <f t="shared" si="468"/>
        <v>5105077</v>
      </c>
      <c r="S2554" s="33"/>
      <c r="T2554" s="30" t="str">
        <f t="shared" si="469"/>
        <v>COP</v>
      </c>
      <c r="U2554" s="33">
        <v>0</v>
      </c>
      <c r="V2554" s="33">
        <v>0</v>
      </c>
      <c r="W2554" s="33">
        <v>0</v>
      </c>
      <c r="X2554" s="33">
        <f t="shared" si="470"/>
        <v>5105077</v>
      </c>
      <c r="Y2554" s="33">
        <f t="shared" si="471"/>
        <v>1070.2804071406856</v>
      </c>
      <c r="Z2554" s="33">
        <f t="shared" si="472"/>
        <v>5105077</v>
      </c>
      <c r="AA2554" s="34">
        <f t="shared" si="473"/>
        <v>7.3612571458004978E-06</v>
      </c>
      <c r="AB2554" s="33" t="s">
        <v>676</v>
      </c>
      <c r="AC2554" s="35">
        <v>44890</v>
      </c>
      <c r="AD2554" s="33">
        <v>60</v>
      </c>
      <c r="AE2554" s="36">
        <f t="shared" si="463"/>
        <v>44950</v>
      </c>
    </row>
    <row r="2555" spans="2:31" ht="14.5" hidden="1">
      <c r="B2555" s="29" t="s">
        <v>2568</v>
      </c>
      <c r="C2555" s="30" t="str">
        <f t="shared" si="464"/>
        <v>(Proveedores estratégicos)</v>
      </c>
      <c r="D2555" s="30">
        <v>4</v>
      </c>
      <c r="E2555" s="30" t="s">
        <v>5309</v>
      </c>
      <c r="F2555" s="30" t="s">
        <v>5310</v>
      </c>
      <c r="G2555" s="30" t="s">
        <v>4912</v>
      </c>
      <c r="H2555" s="31" t="s">
        <v>2592</v>
      </c>
      <c r="I2555" s="31" t="s">
        <v>48</v>
      </c>
      <c r="J2555" s="32">
        <v>331971979</v>
      </c>
      <c r="K2555" s="33">
        <f t="shared" si="465"/>
        <v>69597.991341446788</v>
      </c>
      <c r="L2555" s="33">
        <v>331971979</v>
      </c>
      <c r="M2555" s="33">
        <v>0</v>
      </c>
      <c r="N2555" s="33">
        <v>0</v>
      </c>
      <c r="O2555" s="33">
        <v>0</v>
      </c>
      <c r="P2555" s="33">
        <f t="shared" si="466"/>
        <v>331971979</v>
      </c>
      <c r="Q2555" s="33">
        <f t="shared" si="467"/>
        <v>69597.991341446788</v>
      </c>
      <c r="R2555" s="33">
        <f t="shared" si="468"/>
        <v>331971979</v>
      </c>
      <c r="S2555" s="33"/>
      <c r="T2555" s="30" t="str">
        <f t="shared" si="469"/>
        <v>COP</v>
      </c>
      <c r="U2555" s="33">
        <v>0</v>
      </c>
      <c r="V2555" s="33">
        <v>0</v>
      </c>
      <c r="W2555" s="33">
        <v>0</v>
      </c>
      <c r="X2555" s="33">
        <f t="shared" si="470"/>
        <v>331971979</v>
      </c>
      <c r="Y2555" s="33">
        <f t="shared" si="471"/>
        <v>69597.991341446788</v>
      </c>
      <c r="Z2555" s="33">
        <f t="shared" si="472"/>
        <v>331971979</v>
      </c>
      <c r="AA2555" s="34">
        <f t="shared" si="473"/>
        <v>0.00047868643364620806</v>
      </c>
      <c r="AB2555" s="33" t="s">
        <v>676</v>
      </c>
      <c r="AC2555" s="35">
        <v>44890</v>
      </c>
      <c r="AD2555" s="33">
        <v>60</v>
      </c>
      <c r="AE2555" s="36">
        <f t="shared" si="463"/>
        <v>44950</v>
      </c>
    </row>
    <row r="2556" spans="2:31" ht="14.5" hidden="1">
      <c r="B2556" s="29" t="s">
        <v>2568</v>
      </c>
      <c r="C2556" s="30" t="str">
        <f t="shared" si="464"/>
        <v>(Proveedores estratégicos)</v>
      </c>
      <c r="D2556" s="30">
        <v>4</v>
      </c>
      <c r="E2556" s="30" t="s">
        <v>5309</v>
      </c>
      <c r="F2556" s="30" t="s">
        <v>5310</v>
      </c>
      <c r="G2556" s="30" t="s">
        <v>4912</v>
      </c>
      <c r="H2556" s="31" t="s">
        <v>2593</v>
      </c>
      <c r="I2556" s="31" t="s">
        <v>48</v>
      </c>
      <c r="J2556" s="32">
        <v>20025077</v>
      </c>
      <c r="K2556" s="33">
        <f t="shared" si="465"/>
        <v>4198.2613709026482</v>
      </c>
      <c r="L2556" s="33">
        <v>20025077</v>
      </c>
      <c r="M2556" s="33">
        <v>0</v>
      </c>
      <c r="N2556" s="33">
        <v>0</v>
      </c>
      <c r="O2556" s="33">
        <v>0</v>
      </c>
      <c r="P2556" s="33">
        <f t="shared" si="466"/>
        <v>20025077</v>
      </c>
      <c r="Q2556" s="33">
        <f t="shared" si="467"/>
        <v>4198.2613709026482</v>
      </c>
      <c r="R2556" s="33">
        <f t="shared" si="468"/>
        <v>20025077</v>
      </c>
      <c r="S2556" s="33"/>
      <c r="T2556" s="30" t="str">
        <f t="shared" si="469"/>
        <v>COP</v>
      </c>
      <c r="U2556" s="33">
        <v>0</v>
      </c>
      <c r="V2556" s="33">
        <v>0</v>
      </c>
      <c r="W2556" s="33">
        <v>0</v>
      </c>
      <c r="X2556" s="33">
        <f t="shared" si="470"/>
        <v>20025077</v>
      </c>
      <c r="Y2556" s="33">
        <f t="shared" si="471"/>
        <v>4198.2613709026482</v>
      </c>
      <c r="Z2556" s="33">
        <f t="shared" si="472"/>
        <v>20025077</v>
      </c>
      <c r="AA2556" s="34">
        <f t="shared" si="473"/>
        <v>2.8875125911216461E-05</v>
      </c>
      <c r="AB2556" s="33" t="s">
        <v>676</v>
      </c>
      <c r="AC2556" s="35">
        <v>44890</v>
      </c>
      <c r="AD2556" s="33">
        <v>60</v>
      </c>
      <c r="AE2556" s="36">
        <f t="shared" si="463"/>
        <v>44950</v>
      </c>
    </row>
    <row r="2557" spans="2:31" ht="14.5" hidden="1">
      <c r="B2557" s="29" t="s">
        <v>2568</v>
      </c>
      <c r="C2557" s="30" t="str">
        <f t="shared" si="464"/>
        <v>(Proveedores estratégicos)</v>
      </c>
      <c r="D2557" s="30">
        <v>4</v>
      </c>
      <c r="E2557" s="30" t="s">
        <v>5309</v>
      </c>
      <c r="F2557" s="30" t="s">
        <v>5310</v>
      </c>
      <c r="G2557" s="30" t="s">
        <v>4912</v>
      </c>
      <c r="H2557" s="31" t="s">
        <v>2594</v>
      </c>
      <c r="I2557" s="31" t="s">
        <v>48</v>
      </c>
      <c r="J2557" s="32">
        <v>2258554</v>
      </c>
      <c r="K2557" s="33">
        <f t="shared" si="465"/>
        <v>473.50629474721421</v>
      </c>
      <c r="L2557" s="33">
        <v>2258554</v>
      </c>
      <c r="M2557" s="33">
        <v>0</v>
      </c>
      <c r="N2557" s="33">
        <v>0</v>
      </c>
      <c r="O2557" s="33">
        <v>0</v>
      </c>
      <c r="P2557" s="33">
        <f t="shared" si="466"/>
        <v>2258554</v>
      </c>
      <c r="Q2557" s="33">
        <f t="shared" si="467"/>
        <v>473.50629474721421</v>
      </c>
      <c r="R2557" s="33">
        <f t="shared" si="468"/>
        <v>2258554</v>
      </c>
      <c r="S2557" s="33"/>
      <c r="T2557" s="30" t="str">
        <f t="shared" si="469"/>
        <v>COP</v>
      </c>
      <c r="U2557" s="33">
        <v>0</v>
      </c>
      <c r="V2557" s="33">
        <v>0</v>
      </c>
      <c r="W2557" s="33">
        <v>0</v>
      </c>
      <c r="X2557" s="33">
        <f t="shared" si="470"/>
        <v>2258554</v>
      </c>
      <c r="Y2557" s="33">
        <f t="shared" si="471"/>
        <v>473.50629474721421</v>
      </c>
      <c r="Z2557" s="33">
        <f t="shared" si="472"/>
        <v>2258554</v>
      </c>
      <c r="AA2557" s="34">
        <f t="shared" si="473"/>
        <v>3.2567181203488795E-06</v>
      </c>
      <c r="AB2557" s="33" t="s">
        <v>676</v>
      </c>
      <c r="AC2557" s="35">
        <v>44890</v>
      </c>
      <c r="AD2557" s="33">
        <v>60</v>
      </c>
      <c r="AE2557" s="36">
        <f t="shared" si="463"/>
        <v>44950</v>
      </c>
    </row>
    <row r="2558" spans="2:31" ht="14.5" hidden="1">
      <c r="B2558" s="29" t="s">
        <v>2568</v>
      </c>
      <c r="C2558" s="30" t="str">
        <f t="shared" si="464"/>
        <v>(Proveedores estratégicos)</v>
      </c>
      <c r="D2558" s="30">
        <v>4</v>
      </c>
      <c r="E2558" s="30" t="s">
        <v>5309</v>
      </c>
      <c r="F2558" s="30" t="s">
        <v>5310</v>
      </c>
      <c r="G2558" s="30" t="s">
        <v>4912</v>
      </c>
      <c r="H2558" s="31" t="s">
        <v>2595</v>
      </c>
      <c r="I2558" s="31" t="s">
        <v>48</v>
      </c>
      <c r="J2558" s="32">
        <v>11056980</v>
      </c>
      <c r="K2558" s="33">
        <f t="shared" si="465"/>
        <v>2318.0980533979055</v>
      </c>
      <c r="L2558" s="33">
        <v>11056980</v>
      </c>
      <c r="M2558" s="33">
        <v>0</v>
      </c>
      <c r="N2558" s="33">
        <v>0</v>
      </c>
      <c r="O2558" s="33">
        <v>0</v>
      </c>
      <c r="P2558" s="33">
        <f t="shared" si="466"/>
        <v>11056980</v>
      </c>
      <c r="Q2558" s="33">
        <f t="shared" si="467"/>
        <v>2318.0980533979055</v>
      </c>
      <c r="R2558" s="33">
        <f t="shared" si="468"/>
        <v>11056980</v>
      </c>
      <c r="S2558" s="33"/>
      <c r="T2558" s="30" t="str">
        <f t="shared" si="469"/>
        <v>COP</v>
      </c>
      <c r="U2558" s="33">
        <v>0</v>
      </c>
      <c r="V2558" s="33">
        <v>0</v>
      </c>
      <c r="W2558" s="33">
        <v>0</v>
      </c>
      <c r="X2558" s="33">
        <f t="shared" si="470"/>
        <v>11056980</v>
      </c>
      <c r="Y2558" s="33">
        <f t="shared" si="471"/>
        <v>2318.0980533979055</v>
      </c>
      <c r="Z2558" s="33">
        <f t="shared" si="472"/>
        <v>11056980</v>
      </c>
      <c r="AA2558" s="34">
        <f t="shared" si="473"/>
        <v>1.5943593610042156E-05</v>
      </c>
      <c r="AB2558" s="33" t="s">
        <v>676</v>
      </c>
      <c r="AC2558" s="35">
        <v>44890</v>
      </c>
      <c r="AD2558" s="33">
        <v>60</v>
      </c>
      <c r="AE2558" s="36">
        <f t="shared" si="463"/>
        <v>44950</v>
      </c>
    </row>
    <row r="2559" spans="2:31" ht="14.5" hidden="1">
      <c r="B2559" s="29" t="s">
        <v>2568</v>
      </c>
      <c r="C2559" s="30" t="str">
        <f t="shared" si="464"/>
        <v>(Proveedores estratégicos)</v>
      </c>
      <c r="D2559" s="30">
        <v>4</v>
      </c>
      <c r="E2559" s="30" t="s">
        <v>5309</v>
      </c>
      <c r="F2559" s="30" t="s">
        <v>5310</v>
      </c>
      <c r="G2559" s="30" t="s">
        <v>4912</v>
      </c>
      <c r="H2559" s="31" t="s">
        <v>2596</v>
      </c>
      <c r="I2559" s="31" t="s">
        <v>48</v>
      </c>
      <c r="J2559" s="32">
        <v>4645843</v>
      </c>
      <c r="K2559" s="33">
        <f t="shared" si="465"/>
        <v>974.0019078168076</v>
      </c>
      <c r="L2559" s="33">
        <v>4645843</v>
      </c>
      <c r="M2559" s="33">
        <v>0</v>
      </c>
      <c r="N2559" s="33">
        <v>0</v>
      </c>
      <c r="O2559" s="33">
        <v>0</v>
      </c>
      <c r="P2559" s="33">
        <f t="shared" si="466"/>
        <v>4645843</v>
      </c>
      <c r="Q2559" s="33">
        <f t="shared" si="467"/>
        <v>974.0019078168076</v>
      </c>
      <c r="R2559" s="33">
        <f t="shared" si="468"/>
        <v>4645843</v>
      </c>
      <c r="S2559" s="33"/>
      <c r="T2559" s="30" t="str">
        <f t="shared" si="469"/>
        <v>COP</v>
      </c>
      <c r="U2559" s="33">
        <v>0</v>
      </c>
      <c r="V2559" s="33">
        <v>0</v>
      </c>
      <c r="W2559" s="33">
        <v>0</v>
      </c>
      <c r="X2559" s="33">
        <f t="shared" si="470"/>
        <v>4645843</v>
      </c>
      <c r="Y2559" s="33">
        <f t="shared" si="471"/>
        <v>974.0019078168076</v>
      </c>
      <c r="Z2559" s="33">
        <f t="shared" si="472"/>
        <v>4645843</v>
      </c>
      <c r="AA2559" s="34">
        <f t="shared" si="473"/>
        <v>6.6990654562149058E-06</v>
      </c>
      <c r="AB2559" s="33" t="s">
        <v>676</v>
      </c>
      <c r="AC2559" s="35">
        <v>44890</v>
      </c>
      <c r="AD2559" s="33">
        <v>60</v>
      </c>
      <c r="AE2559" s="36">
        <f t="shared" si="463"/>
        <v>44950</v>
      </c>
    </row>
    <row r="2560" spans="2:31" ht="14.5" hidden="1">
      <c r="B2560" s="29" t="s">
        <v>2568</v>
      </c>
      <c r="C2560" s="30" t="str">
        <f t="shared" si="464"/>
        <v>(Proveedores estratégicos)</v>
      </c>
      <c r="D2560" s="30">
        <v>4</v>
      </c>
      <c r="E2560" s="30" t="s">
        <v>5309</v>
      </c>
      <c r="F2560" s="30" t="s">
        <v>5310</v>
      </c>
      <c r="G2560" s="30" t="s">
        <v>4912</v>
      </c>
      <c r="H2560" s="31" t="s">
        <v>2597</v>
      </c>
      <c r="I2560" s="31" t="s">
        <v>48</v>
      </c>
      <c r="J2560" s="32">
        <v>7463739</v>
      </c>
      <c r="K2560" s="33">
        <f t="shared" si="465"/>
        <v>1564.7743639737098</v>
      </c>
      <c r="L2560" s="33">
        <v>7463739</v>
      </c>
      <c r="M2560" s="33">
        <v>0</v>
      </c>
      <c r="N2560" s="33">
        <v>0</v>
      </c>
      <c r="O2560" s="33">
        <v>0</v>
      </c>
      <c r="P2560" s="33">
        <f t="shared" si="466"/>
        <v>7463739</v>
      </c>
      <c r="Q2560" s="33">
        <f t="shared" si="467"/>
        <v>1564.7743639737098</v>
      </c>
      <c r="R2560" s="33">
        <f t="shared" si="468"/>
        <v>7463739</v>
      </c>
      <c r="S2560" s="33"/>
      <c r="T2560" s="30" t="str">
        <f t="shared" si="469"/>
        <v>COP</v>
      </c>
      <c r="U2560" s="33">
        <v>0</v>
      </c>
      <c r="V2560" s="33">
        <v>0</v>
      </c>
      <c r="W2560" s="33">
        <v>0</v>
      </c>
      <c r="X2560" s="33">
        <f t="shared" si="470"/>
        <v>7463739</v>
      </c>
      <c r="Y2560" s="33">
        <f t="shared" si="471"/>
        <v>1564.7743639737098</v>
      </c>
      <c r="Z2560" s="33">
        <f t="shared" si="472"/>
        <v>7463739</v>
      </c>
      <c r="AA2560" s="34">
        <f t="shared" si="473"/>
        <v>1.0762325827434113E-05</v>
      </c>
      <c r="AB2560" s="33" t="s">
        <v>676</v>
      </c>
      <c r="AC2560" s="35">
        <v>44890</v>
      </c>
      <c r="AD2560" s="33">
        <v>60</v>
      </c>
      <c r="AE2560" s="36">
        <f t="shared" si="463"/>
        <v>44950</v>
      </c>
    </row>
    <row r="2561" spans="2:31" ht="14.5" hidden="1">
      <c r="B2561" s="29" t="s">
        <v>2568</v>
      </c>
      <c r="C2561" s="30" t="str">
        <f t="shared" si="464"/>
        <v>(Proveedores estratégicos)</v>
      </c>
      <c r="D2561" s="30">
        <v>4</v>
      </c>
      <c r="E2561" s="30" t="s">
        <v>5309</v>
      </c>
      <c r="F2561" s="30" t="s">
        <v>5310</v>
      </c>
      <c r="G2561" s="30" t="s">
        <v>4912</v>
      </c>
      <c r="H2561" s="31" t="s">
        <v>2598</v>
      </c>
      <c r="I2561" s="31" t="s">
        <v>48</v>
      </c>
      <c r="J2561" s="32">
        <v>6952114</v>
      </c>
      <c r="K2561" s="33">
        <f t="shared" si="465"/>
        <v>1457.5120810926967</v>
      </c>
      <c r="L2561" s="33">
        <v>6952114</v>
      </c>
      <c r="M2561" s="33">
        <v>0</v>
      </c>
      <c r="N2561" s="33">
        <v>0</v>
      </c>
      <c r="O2561" s="33">
        <v>0</v>
      </c>
      <c r="P2561" s="33">
        <f t="shared" si="466"/>
        <v>6952114</v>
      </c>
      <c r="Q2561" s="33">
        <f t="shared" si="467"/>
        <v>1457.5120810926967</v>
      </c>
      <c r="R2561" s="33">
        <f t="shared" si="468"/>
        <v>6952114</v>
      </c>
      <c r="S2561" s="33"/>
      <c r="T2561" s="30" t="str">
        <f t="shared" si="469"/>
        <v>COP</v>
      </c>
      <c r="U2561" s="33">
        <v>0</v>
      </c>
      <c r="V2561" s="33">
        <v>0</v>
      </c>
      <c r="W2561" s="33">
        <v>0</v>
      </c>
      <c r="X2561" s="33">
        <f t="shared" si="470"/>
        <v>6952114</v>
      </c>
      <c r="Y2561" s="33">
        <f t="shared" si="471"/>
        <v>1457.5120810926967</v>
      </c>
      <c r="Z2561" s="33">
        <f t="shared" si="472"/>
        <v>6952114</v>
      </c>
      <c r="AA2561" s="34">
        <f t="shared" si="473"/>
        <v>1.0024589024008782E-05</v>
      </c>
      <c r="AB2561" s="33" t="s">
        <v>676</v>
      </c>
      <c r="AC2561" s="35">
        <v>44890</v>
      </c>
      <c r="AD2561" s="33">
        <v>60</v>
      </c>
      <c r="AE2561" s="36">
        <f t="shared" si="463"/>
        <v>44950</v>
      </c>
    </row>
    <row r="2562" spans="2:31" ht="14.5" hidden="1">
      <c r="B2562" s="29" t="s">
        <v>2568</v>
      </c>
      <c r="C2562" s="30" t="str">
        <f t="shared" si="464"/>
        <v>(Proveedores estratégicos)</v>
      </c>
      <c r="D2562" s="30">
        <v>4</v>
      </c>
      <c r="E2562" s="30" t="s">
        <v>5309</v>
      </c>
      <c r="F2562" s="30" t="s">
        <v>5310</v>
      </c>
      <c r="G2562" s="30" t="s">
        <v>4912</v>
      </c>
      <c r="H2562" s="31" t="s">
        <v>2599</v>
      </c>
      <c r="I2562" s="31" t="s">
        <v>48</v>
      </c>
      <c r="J2562" s="32">
        <v>7009349</v>
      </c>
      <c r="K2562" s="33">
        <f t="shared" si="465"/>
        <v>1469.511410212061</v>
      </c>
      <c r="L2562" s="33">
        <v>7009349</v>
      </c>
      <c r="M2562" s="33">
        <v>0</v>
      </c>
      <c r="N2562" s="33">
        <v>0</v>
      </c>
      <c r="O2562" s="33">
        <v>0</v>
      </c>
      <c r="P2562" s="33">
        <f t="shared" si="466"/>
        <v>7009349</v>
      </c>
      <c r="Q2562" s="33">
        <f t="shared" si="467"/>
        <v>1469.511410212061</v>
      </c>
      <c r="R2562" s="33">
        <f t="shared" si="468"/>
        <v>7009349</v>
      </c>
      <c r="S2562" s="33"/>
      <c r="T2562" s="30" t="str">
        <f t="shared" si="469"/>
        <v>COP</v>
      </c>
      <c r="U2562" s="33">
        <v>0</v>
      </c>
      <c r="V2562" s="33">
        <v>0</v>
      </c>
      <c r="W2562" s="33">
        <v>0</v>
      </c>
      <c r="X2562" s="33">
        <f t="shared" si="470"/>
        <v>7009349</v>
      </c>
      <c r="Y2562" s="33">
        <f t="shared" si="471"/>
        <v>1469.511410212061</v>
      </c>
      <c r="Z2562" s="33">
        <f t="shared" si="472"/>
        <v>7009349</v>
      </c>
      <c r="AA2562" s="34">
        <f t="shared" si="473"/>
        <v>1.0107118935455738E-05</v>
      </c>
      <c r="AB2562" s="33" t="s">
        <v>676</v>
      </c>
      <c r="AC2562" s="35">
        <v>44890</v>
      </c>
      <c r="AD2562" s="33">
        <v>60</v>
      </c>
      <c r="AE2562" s="36">
        <f t="shared" si="463"/>
        <v>44950</v>
      </c>
    </row>
    <row r="2563" spans="2:31" ht="14.5" hidden="1">
      <c r="B2563" s="29" t="s">
        <v>2568</v>
      </c>
      <c r="C2563" s="30" t="str">
        <f t="shared" si="464"/>
        <v>(Proveedores estratégicos)</v>
      </c>
      <c r="D2563" s="30">
        <v>4</v>
      </c>
      <c r="E2563" s="30" t="s">
        <v>5309</v>
      </c>
      <c r="F2563" s="30" t="s">
        <v>5310</v>
      </c>
      <c r="G2563" s="30" t="s">
        <v>4912</v>
      </c>
      <c r="H2563" s="31" t="s">
        <v>2600</v>
      </c>
      <c r="I2563" s="31" t="s">
        <v>48</v>
      </c>
      <c r="J2563" s="32">
        <v>16790336</v>
      </c>
      <c r="K2563" s="33">
        <f t="shared" si="465"/>
        <v>3520.0972776921703</v>
      </c>
      <c r="L2563" s="33">
        <v>16790336</v>
      </c>
      <c r="M2563" s="33">
        <v>0</v>
      </c>
      <c r="N2563" s="33">
        <v>0</v>
      </c>
      <c r="O2563" s="33">
        <v>0</v>
      </c>
      <c r="P2563" s="33">
        <f t="shared" si="466"/>
        <v>16790336</v>
      </c>
      <c r="Q2563" s="33">
        <f t="shared" si="467"/>
        <v>3520.0972776921703</v>
      </c>
      <c r="R2563" s="33">
        <f t="shared" si="468"/>
        <v>16790336</v>
      </c>
      <c r="S2563" s="33"/>
      <c r="T2563" s="30" t="str">
        <f t="shared" si="469"/>
        <v>COP</v>
      </c>
      <c r="U2563" s="33">
        <v>0</v>
      </c>
      <c r="V2563" s="33">
        <v>0</v>
      </c>
      <c r="W2563" s="33">
        <v>0</v>
      </c>
      <c r="X2563" s="33">
        <f t="shared" si="470"/>
        <v>16790336</v>
      </c>
      <c r="Y2563" s="33">
        <f t="shared" si="471"/>
        <v>3520.0972776921703</v>
      </c>
      <c r="Z2563" s="33">
        <f t="shared" si="472"/>
        <v>16790336</v>
      </c>
      <c r="AA2563" s="34">
        <f t="shared" si="473"/>
        <v>2.4210796597268042E-05</v>
      </c>
      <c r="AB2563" s="33" t="s">
        <v>676</v>
      </c>
      <c r="AC2563" s="35">
        <v>44890</v>
      </c>
      <c r="AD2563" s="33">
        <v>60</v>
      </c>
      <c r="AE2563" s="36">
        <f t="shared" si="463"/>
        <v>44950</v>
      </c>
    </row>
    <row r="2564" spans="2:31" ht="14.5" hidden="1">
      <c r="B2564" s="29" t="s">
        <v>2568</v>
      </c>
      <c r="C2564" s="30" t="str">
        <f t="shared" si="464"/>
        <v>(Proveedores estratégicos)</v>
      </c>
      <c r="D2564" s="30">
        <v>4</v>
      </c>
      <c r="E2564" s="30" t="s">
        <v>5309</v>
      </c>
      <c r="F2564" s="30" t="s">
        <v>5310</v>
      </c>
      <c r="G2564" s="30" t="s">
        <v>4912</v>
      </c>
      <c r="H2564" s="31" t="s">
        <v>2601</v>
      </c>
      <c r="I2564" s="31" t="s">
        <v>48</v>
      </c>
      <c r="J2564" s="32">
        <v>3670840</v>
      </c>
      <c r="K2564" s="33">
        <f t="shared" si="465"/>
        <v>769.59233518873748</v>
      </c>
      <c r="L2564" s="33">
        <v>3670840</v>
      </c>
      <c r="M2564" s="33">
        <v>0</v>
      </c>
      <c r="N2564" s="33">
        <v>0</v>
      </c>
      <c r="O2564" s="33">
        <v>0</v>
      </c>
      <c r="P2564" s="33">
        <f t="shared" si="466"/>
        <v>3670840</v>
      </c>
      <c r="Q2564" s="33">
        <f t="shared" si="467"/>
        <v>769.59233518873748</v>
      </c>
      <c r="R2564" s="33">
        <f t="shared" si="468"/>
        <v>3670840</v>
      </c>
      <c r="S2564" s="33"/>
      <c r="T2564" s="30" t="str">
        <f t="shared" si="469"/>
        <v>COP</v>
      </c>
      <c r="U2564" s="33">
        <v>0</v>
      </c>
      <c r="V2564" s="33">
        <v>0</v>
      </c>
      <c r="W2564" s="33">
        <v>0</v>
      </c>
      <c r="X2564" s="33">
        <f t="shared" si="470"/>
        <v>3670840</v>
      </c>
      <c r="Y2564" s="33">
        <f t="shared" si="471"/>
        <v>769.59233518873748</v>
      </c>
      <c r="Z2564" s="33">
        <f t="shared" si="472"/>
        <v>3670840</v>
      </c>
      <c r="AA2564" s="34">
        <f t="shared" si="473"/>
        <v>5.2931615294128372E-06</v>
      </c>
      <c r="AB2564" s="33" t="s">
        <v>676</v>
      </c>
      <c r="AC2564" s="35">
        <v>44890</v>
      </c>
      <c r="AD2564" s="33">
        <v>60</v>
      </c>
      <c r="AE2564" s="36">
        <f t="shared" si="463"/>
        <v>44950</v>
      </c>
    </row>
    <row r="2565" spans="2:31" ht="14.5" hidden="1">
      <c r="B2565" s="29" t="s">
        <v>2568</v>
      </c>
      <c r="C2565" s="30" t="str">
        <f t="shared" si="464"/>
        <v>(Proveedores estratégicos)</v>
      </c>
      <c r="D2565" s="30">
        <v>4</v>
      </c>
      <c r="E2565" s="30" t="s">
        <v>5309</v>
      </c>
      <c r="F2565" s="30" t="s">
        <v>5310</v>
      </c>
      <c r="G2565" s="30" t="s">
        <v>4912</v>
      </c>
      <c r="H2565" s="31" t="s">
        <v>2602</v>
      </c>
      <c r="I2565" s="31" t="s">
        <v>48</v>
      </c>
      <c r="J2565" s="32">
        <v>7065171</v>
      </c>
      <c r="K2565" s="33">
        <f t="shared" si="465"/>
        <v>1481.2145036007421</v>
      </c>
      <c r="L2565" s="33">
        <v>7065171</v>
      </c>
      <c r="M2565" s="33">
        <v>0</v>
      </c>
      <c r="N2565" s="33">
        <v>0</v>
      </c>
      <c r="O2565" s="33">
        <v>0</v>
      </c>
      <c r="P2565" s="33">
        <f t="shared" si="466"/>
        <v>7065171</v>
      </c>
      <c r="Q2565" s="33">
        <f t="shared" si="467"/>
        <v>1481.2145036007421</v>
      </c>
      <c r="R2565" s="33">
        <f t="shared" si="468"/>
        <v>7065171</v>
      </c>
      <c r="S2565" s="33"/>
      <c r="T2565" s="30" t="str">
        <f t="shared" si="469"/>
        <v>COP</v>
      </c>
      <c r="U2565" s="33">
        <v>0</v>
      </c>
      <c r="V2565" s="33">
        <v>0</v>
      </c>
      <c r="W2565" s="33">
        <v>0</v>
      </c>
      <c r="X2565" s="33">
        <f t="shared" si="470"/>
        <v>7065171</v>
      </c>
      <c r="Y2565" s="33">
        <f t="shared" si="471"/>
        <v>1481.2145036007421</v>
      </c>
      <c r="Z2565" s="33">
        <f t="shared" si="472"/>
        <v>7065171</v>
      </c>
      <c r="AA2565" s="34">
        <f t="shared" si="473"/>
        <v>1.0187611373942538E-05</v>
      </c>
      <c r="AB2565" s="33" t="s">
        <v>676</v>
      </c>
      <c r="AC2565" s="35">
        <v>44890</v>
      </c>
      <c r="AD2565" s="33">
        <v>60</v>
      </c>
      <c r="AE2565" s="36">
        <f t="shared" si="463"/>
        <v>44950</v>
      </c>
    </row>
    <row r="2566" spans="2:31" ht="14.5" hidden="1">
      <c r="B2566" s="29" t="s">
        <v>2568</v>
      </c>
      <c r="C2566" s="30" t="str">
        <f t="shared" si="464"/>
        <v>(Proveedores estratégicos)</v>
      </c>
      <c r="D2566" s="30">
        <v>4</v>
      </c>
      <c r="E2566" s="30" t="s">
        <v>5309</v>
      </c>
      <c r="F2566" s="30" t="s">
        <v>5310</v>
      </c>
      <c r="G2566" s="30" t="s">
        <v>4912</v>
      </c>
      <c r="H2566" s="31" t="s">
        <v>2603</v>
      </c>
      <c r="I2566" s="31" t="s">
        <v>48</v>
      </c>
      <c r="J2566" s="32">
        <v>5105077</v>
      </c>
      <c r="K2566" s="33">
        <f t="shared" si="465"/>
        <v>1070.2804071406856</v>
      </c>
      <c r="L2566" s="33">
        <v>5105077</v>
      </c>
      <c r="M2566" s="33">
        <v>0</v>
      </c>
      <c r="N2566" s="33">
        <v>0</v>
      </c>
      <c r="O2566" s="33">
        <v>0</v>
      </c>
      <c r="P2566" s="33">
        <f t="shared" si="466"/>
        <v>5105077</v>
      </c>
      <c r="Q2566" s="33">
        <f t="shared" si="467"/>
        <v>1070.2804071406856</v>
      </c>
      <c r="R2566" s="33">
        <f t="shared" si="468"/>
        <v>5105077</v>
      </c>
      <c r="S2566" s="33"/>
      <c r="T2566" s="30" t="str">
        <f t="shared" si="469"/>
        <v>COP</v>
      </c>
      <c r="U2566" s="33">
        <v>0</v>
      </c>
      <c r="V2566" s="33">
        <v>0</v>
      </c>
      <c r="W2566" s="33">
        <v>0</v>
      </c>
      <c r="X2566" s="33">
        <f t="shared" si="470"/>
        <v>5105077</v>
      </c>
      <c r="Y2566" s="33">
        <f t="shared" si="471"/>
        <v>1070.2804071406856</v>
      </c>
      <c r="Z2566" s="33">
        <f t="shared" si="472"/>
        <v>5105077</v>
      </c>
      <c r="AA2566" s="34">
        <f t="shared" si="473"/>
        <v>7.3612571458004978E-06</v>
      </c>
      <c r="AB2566" s="33" t="s">
        <v>676</v>
      </c>
      <c r="AC2566" s="35">
        <v>44890</v>
      </c>
      <c r="AD2566" s="33">
        <v>60</v>
      </c>
      <c r="AE2566" s="36">
        <f t="shared" si="463"/>
        <v>44950</v>
      </c>
    </row>
    <row r="2567" spans="2:31" ht="14.5" hidden="1">
      <c r="B2567" s="29" t="s">
        <v>2568</v>
      </c>
      <c r="C2567" s="30" t="str">
        <f t="shared" si="464"/>
        <v>(Proveedores estratégicos)</v>
      </c>
      <c r="D2567" s="30">
        <v>4</v>
      </c>
      <c r="E2567" s="30" t="s">
        <v>5309</v>
      </c>
      <c r="F2567" s="30" t="s">
        <v>5310</v>
      </c>
      <c r="G2567" s="30" t="s">
        <v>4912</v>
      </c>
      <c r="H2567" s="31" t="s">
        <v>2604</v>
      </c>
      <c r="I2567" s="31" t="s">
        <v>48</v>
      </c>
      <c r="J2567" s="32">
        <v>123339048</v>
      </c>
      <c r="K2567" s="33">
        <f t="shared" si="465"/>
        <v>25858.055913707976</v>
      </c>
      <c r="L2567" s="33">
        <v>123339048</v>
      </c>
      <c r="M2567" s="33">
        <v>0</v>
      </c>
      <c r="N2567" s="33">
        <v>0</v>
      </c>
      <c r="O2567" s="33">
        <v>0</v>
      </c>
      <c r="P2567" s="33">
        <f t="shared" si="466"/>
        <v>123339048</v>
      </c>
      <c r="Q2567" s="33">
        <f t="shared" si="467"/>
        <v>25858.055913707976</v>
      </c>
      <c r="R2567" s="33">
        <f t="shared" si="468"/>
        <v>123339048</v>
      </c>
      <c r="S2567" s="33"/>
      <c r="T2567" s="30" t="str">
        <f t="shared" si="469"/>
        <v>COP</v>
      </c>
      <c r="U2567" s="33">
        <v>0</v>
      </c>
      <c r="V2567" s="33">
        <v>0</v>
      </c>
      <c r="W2567" s="33">
        <v>0</v>
      </c>
      <c r="X2567" s="33">
        <f t="shared" si="470"/>
        <v>123339048</v>
      </c>
      <c r="Y2567" s="33">
        <f t="shared" si="471"/>
        <v>25858.055913707976</v>
      </c>
      <c r="Z2567" s="33">
        <f t="shared" si="472"/>
        <v>123339048</v>
      </c>
      <c r="AA2567" s="34">
        <f t="shared" si="473"/>
        <v>0.00017784853165706034</v>
      </c>
      <c r="AB2567" s="33" t="s">
        <v>676</v>
      </c>
      <c r="AC2567" s="35">
        <v>44890</v>
      </c>
      <c r="AD2567" s="33">
        <v>60</v>
      </c>
      <c r="AE2567" s="36">
        <f t="shared" si="463"/>
        <v>44950</v>
      </c>
    </row>
    <row r="2568" spans="2:31" ht="14.5" hidden="1">
      <c r="B2568" s="29" t="s">
        <v>2568</v>
      </c>
      <c r="C2568" s="30" t="str">
        <f t="shared" si="464"/>
        <v>(Proveedores estratégicos)</v>
      </c>
      <c r="D2568" s="30">
        <v>4</v>
      </c>
      <c r="E2568" s="30" t="s">
        <v>5309</v>
      </c>
      <c r="F2568" s="30" t="s">
        <v>5310</v>
      </c>
      <c r="G2568" s="30" t="s">
        <v>4912</v>
      </c>
      <c r="H2568" s="31" t="s">
        <v>2605</v>
      </c>
      <c r="I2568" s="31" t="s">
        <v>48</v>
      </c>
      <c r="J2568" s="32">
        <v>10572665</v>
      </c>
      <c r="K2568" s="33">
        <f t="shared" si="465"/>
        <v>2216.5613174418481</v>
      </c>
      <c r="L2568" s="33">
        <v>10572665</v>
      </c>
      <c r="M2568" s="33">
        <v>0</v>
      </c>
      <c r="N2568" s="33">
        <v>0</v>
      </c>
      <c r="O2568" s="33">
        <v>0</v>
      </c>
      <c r="P2568" s="33">
        <f t="shared" si="466"/>
        <v>10572665</v>
      </c>
      <c r="Q2568" s="33">
        <f t="shared" si="467"/>
        <v>2216.5613174418481</v>
      </c>
      <c r="R2568" s="33">
        <f t="shared" si="468"/>
        <v>10572665</v>
      </c>
      <c r="S2568" s="33"/>
      <c r="T2568" s="30" t="str">
        <f t="shared" si="469"/>
        <v>COP</v>
      </c>
      <c r="U2568" s="33">
        <v>0</v>
      </c>
      <c r="V2568" s="33">
        <v>0</v>
      </c>
      <c r="W2568" s="33">
        <v>0</v>
      </c>
      <c r="X2568" s="33">
        <f t="shared" si="470"/>
        <v>10572665</v>
      </c>
      <c r="Y2568" s="33">
        <f t="shared" si="471"/>
        <v>2216.5613174418481</v>
      </c>
      <c r="Z2568" s="33">
        <f t="shared" si="472"/>
        <v>10572665</v>
      </c>
      <c r="AA2568" s="34">
        <f t="shared" si="473"/>
        <v>1.5245236414926714E-05</v>
      </c>
      <c r="AB2568" s="33" t="s">
        <v>676</v>
      </c>
      <c r="AC2568" s="35">
        <v>44890</v>
      </c>
      <c r="AD2568" s="33">
        <v>60</v>
      </c>
      <c r="AE2568" s="36">
        <f t="shared" si="463"/>
        <v>44950</v>
      </c>
    </row>
    <row r="2569" spans="2:31" ht="14.5" hidden="1">
      <c r="B2569" s="29" t="s">
        <v>2568</v>
      </c>
      <c r="C2569" s="30" t="str">
        <f t="shared" si="464"/>
        <v>(Proveedores estratégicos)</v>
      </c>
      <c r="D2569" s="30">
        <v>4</v>
      </c>
      <c r="E2569" s="30" t="s">
        <v>5309</v>
      </c>
      <c r="F2569" s="30" t="s">
        <v>5310</v>
      </c>
      <c r="G2569" s="30" t="s">
        <v>4912</v>
      </c>
      <c r="H2569" s="31" t="s">
        <v>2606</v>
      </c>
      <c r="I2569" s="31" t="s">
        <v>48</v>
      </c>
      <c r="J2569" s="32">
        <v>10042896</v>
      </c>
      <c r="K2569" s="33">
        <f t="shared" si="465"/>
        <v>2105.4951413566464</v>
      </c>
      <c r="L2569" s="33">
        <v>10042896</v>
      </c>
      <c r="M2569" s="33">
        <v>0</v>
      </c>
      <c r="N2569" s="33">
        <v>0</v>
      </c>
      <c r="O2569" s="33">
        <v>0</v>
      </c>
      <c r="P2569" s="33">
        <f t="shared" si="466"/>
        <v>10042896</v>
      </c>
      <c r="Q2569" s="33">
        <f t="shared" si="467"/>
        <v>2105.4951413566464</v>
      </c>
      <c r="R2569" s="33">
        <f t="shared" si="468"/>
        <v>10042896</v>
      </c>
      <c r="S2569" s="33"/>
      <c r="T2569" s="30" t="str">
        <f t="shared" si="469"/>
        <v>COP</v>
      </c>
      <c r="U2569" s="33">
        <v>0</v>
      </c>
      <c r="V2569" s="33">
        <v>0</v>
      </c>
      <c r="W2569" s="33">
        <v>0</v>
      </c>
      <c r="X2569" s="33">
        <f t="shared" si="470"/>
        <v>10042896</v>
      </c>
      <c r="Y2569" s="33">
        <f t="shared" si="471"/>
        <v>2105.4951413566464</v>
      </c>
      <c r="Z2569" s="33">
        <f t="shared" si="472"/>
        <v>10042896</v>
      </c>
      <c r="AA2569" s="34">
        <f t="shared" si="473"/>
        <v>1.4481336901388801E-05</v>
      </c>
      <c r="AB2569" s="33" t="s">
        <v>676</v>
      </c>
      <c r="AC2569" s="35">
        <v>44890</v>
      </c>
      <c r="AD2569" s="33">
        <v>60</v>
      </c>
      <c r="AE2569" s="36">
        <f t="shared" si="463"/>
        <v>44950</v>
      </c>
    </row>
    <row r="2570" spans="2:31" ht="14.5" hidden="1">
      <c r="B2570" s="29" t="s">
        <v>2568</v>
      </c>
      <c r="C2570" s="30" t="str">
        <f t="shared" si="464"/>
        <v>(Proveedores estratégicos)</v>
      </c>
      <c r="D2570" s="30">
        <v>4</v>
      </c>
      <c r="E2570" s="30" t="s">
        <v>5309</v>
      </c>
      <c r="F2570" s="30" t="s">
        <v>5310</v>
      </c>
      <c r="G2570" s="30" t="s">
        <v>4912</v>
      </c>
      <c r="H2570" s="31" t="s">
        <v>2607</v>
      </c>
      <c r="I2570" s="31" t="s">
        <v>48</v>
      </c>
      <c r="J2570" s="32">
        <v>4601557</v>
      </c>
      <c r="K2570" s="33">
        <f t="shared" si="465"/>
        <v>964.71733911967874</v>
      </c>
      <c r="L2570" s="33">
        <v>4601557</v>
      </c>
      <c r="M2570" s="33">
        <v>0</v>
      </c>
      <c r="N2570" s="33">
        <v>0</v>
      </c>
      <c r="O2570" s="33">
        <v>0</v>
      </c>
      <c r="P2570" s="33">
        <f t="shared" si="466"/>
        <v>4601557</v>
      </c>
      <c r="Q2570" s="33">
        <f t="shared" si="467"/>
        <v>964.71733911967874</v>
      </c>
      <c r="R2570" s="33">
        <f t="shared" si="468"/>
        <v>4601557</v>
      </c>
      <c r="S2570" s="33"/>
      <c r="T2570" s="30" t="str">
        <f t="shared" si="469"/>
        <v>COP</v>
      </c>
      <c r="U2570" s="33">
        <v>0</v>
      </c>
      <c r="V2570" s="33">
        <v>0</v>
      </c>
      <c r="W2570" s="33">
        <v>0</v>
      </c>
      <c r="X2570" s="33">
        <f t="shared" si="470"/>
        <v>4601557</v>
      </c>
      <c r="Y2570" s="33">
        <f t="shared" si="471"/>
        <v>964.71733911967874</v>
      </c>
      <c r="Z2570" s="33">
        <f t="shared" si="472"/>
        <v>4601557</v>
      </c>
      <c r="AA2570" s="34">
        <f t="shared" si="473"/>
        <v>6.6352073334169696E-06</v>
      </c>
      <c r="AB2570" s="33" t="s">
        <v>676</v>
      </c>
      <c r="AC2570" s="35">
        <v>44890</v>
      </c>
      <c r="AD2570" s="33">
        <v>60</v>
      </c>
      <c r="AE2570" s="36">
        <f t="shared" si="463"/>
        <v>44950</v>
      </c>
    </row>
    <row r="2571" spans="2:31" ht="14.5" hidden="1">
      <c r="B2571" s="29" t="s">
        <v>2568</v>
      </c>
      <c r="C2571" s="30" t="str">
        <f t="shared" si="464"/>
        <v>(Proveedores estratégicos)</v>
      </c>
      <c r="D2571" s="30">
        <v>4</v>
      </c>
      <c r="E2571" s="30" t="s">
        <v>5309</v>
      </c>
      <c r="F2571" s="30" t="s">
        <v>5310</v>
      </c>
      <c r="G2571" s="30" t="s">
        <v>4912</v>
      </c>
      <c r="H2571" s="31" t="s">
        <v>2608</v>
      </c>
      <c r="I2571" s="31" t="s">
        <v>48</v>
      </c>
      <c r="J2571" s="32">
        <v>11056626</v>
      </c>
      <c r="K2571" s="33">
        <f t="shared" si="465"/>
        <v>2318.0238372275858</v>
      </c>
      <c r="L2571" s="33">
        <v>11056626</v>
      </c>
      <c r="M2571" s="33">
        <v>0</v>
      </c>
      <c r="N2571" s="33">
        <v>0</v>
      </c>
      <c r="O2571" s="33">
        <v>0</v>
      </c>
      <c r="P2571" s="33">
        <f t="shared" si="466"/>
        <v>11056626</v>
      </c>
      <c r="Q2571" s="33">
        <f t="shared" si="467"/>
        <v>2318.0238372275858</v>
      </c>
      <c r="R2571" s="33">
        <f t="shared" si="468"/>
        <v>11056626</v>
      </c>
      <c r="S2571" s="33"/>
      <c r="T2571" s="30" t="str">
        <f t="shared" si="469"/>
        <v>COP</v>
      </c>
      <c r="U2571" s="33">
        <v>0</v>
      </c>
      <c r="V2571" s="33">
        <v>0</v>
      </c>
      <c r="W2571" s="33">
        <v>0</v>
      </c>
      <c r="X2571" s="33">
        <f t="shared" si="470"/>
        <v>11056626</v>
      </c>
      <c r="Y2571" s="33">
        <f t="shared" si="471"/>
        <v>2318.0238372275858</v>
      </c>
      <c r="Z2571" s="33">
        <f t="shared" si="472"/>
        <v>11056626</v>
      </c>
      <c r="AA2571" s="34">
        <f t="shared" si="473"/>
        <v>1.5943083160340887E-05</v>
      </c>
      <c r="AB2571" s="33" t="s">
        <v>676</v>
      </c>
      <c r="AC2571" s="35">
        <v>44922</v>
      </c>
      <c r="AD2571" s="33">
        <v>60</v>
      </c>
      <c r="AE2571" s="36">
        <f t="shared" si="463"/>
        <v>44982</v>
      </c>
    </row>
    <row r="2572" spans="2:31" ht="14.5" hidden="1">
      <c r="B2572" s="29" t="s">
        <v>2568</v>
      </c>
      <c r="C2572" s="30" t="str">
        <f t="shared" si="464"/>
        <v>(Proveedores estratégicos)</v>
      </c>
      <c r="D2572" s="30">
        <v>4</v>
      </c>
      <c r="E2572" s="30" t="s">
        <v>5309</v>
      </c>
      <c r="F2572" s="30" t="s">
        <v>5310</v>
      </c>
      <c r="G2572" s="30" t="s">
        <v>4912</v>
      </c>
      <c r="H2572" s="31" t="s">
        <v>2609</v>
      </c>
      <c r="I2572" s="31" t="s">
        <v>48</v>
      </c>
      <c r="J2572" s="32">
        <v>18400156</v>
      </c>
      <c r="K2572" s="33">
        <f t="shared" si="465"/>
        <v>3857.5963604725512</v>
      </c>
      <c r="L2572" s="33">
        <v>18400156</v>
      </c>
      <c r="M2572" s="33">
        <v>0</v>
      </c>
      <c r="N2572" s="33">
        <v>0</v>
      </c>
      <c r="O2572" s="33">
        <v>0</v>
      </c>
      <c r="P2572" s="33">
        <f t="shared" si="466"/>
        <v>18400156</v>
      </c>
      <c r="Q2572" s="33">
        <f t="shared" si="467"/>
        <v>3857.5963604725512</v>
      </c>
      <c r="R2572" s="33">
        <f t="shared" si="468"/>
        <v>18400156</v>
      </c>
      <c r="S2572" s="33"/>
      <c r="T2572" s="30" t="str">
        <f t="shared" si="469"/>
        <v>COP</v>
      </c>
      <c r="U2572" s="33">
        <v>0</v>
      </c>
      <c r="V2572" s="33">
        <v>0</v>
      </c>
      <c r="W2572" s="33">
        <v>0</v>
      </c>
      <c r="X2572" s="33">
        <f t="shared" si="470"/>
        <v>18400156</v>
      </c>
      <c r="Y2572" s="33">
        <f t="shared" si="471"/>
        <v>3857.5963604725512</v>
      </c>
      <c r="Z2572" s="33">
        <f t="shared" si="472"/>
        <v>18400156</v>
      </c>
      <c r="AA2572" s="34">
        <f t="shared" si="473"/>
        <v>2.6532073823537608E-05</v>
      </c>
      <c r="AB2572" s="33" t="s">
        <v>676</v>
      </c>
      <c r="AC2572" s="35">
        <v>44922</v>
      </c>
      <c r="AD2572" s="33">
        <v>60</v>
      </c>
      <c r="AE2572" s="36">
        <f t="shared" si="463"/>
        <v>44982</v>
      </c>
    </row>
    <row r="2573" spans="2:31" ht="14.5" hidden="1">
      <c r="B2573" s="29" t="s">
        <v>2568</v>
      </c>
      <c r="C2573" s="30" t="str">
        <f t="shared" si="464"/>
        <v>(Proveedores estratégicos)</v>
      </c>
      <c r="D2573" s="30">
        <v>4</v>
      </c>
      <c r="E2573" s="30" t="s">
        <v>5309</v>
      </c>
      <c r="F2573" s="30" t="s">
        <v>5310</v>
      </c>
      <c r="G2573" s="30" t="s">
        <v>4912</v>
      </c>
      <c r="H2573" s="31" t="s">
        <v>2610</v>
      </c>
      <c r="I2573" s="31" t="s">
        <v>48</v>
      </c>
      <c r="J2573" s="32">
        <v>5000077</v>
      </c>
      <c r="K2573" s="33">
        <f t="shared" si="465"/>
        <v>1048.2671362831115</v>
      </c>
      <c r="L2573" s="33">
        <v>5000077</v>
      </c>
      <c r="M2573" s="33">
        <v>0</v>
      </c>
      <c r="N2573" s="33">
        <v>0</v>
      </c>
      <c r="O2573" s="33">
        <v>0</v>
      </c>
      <c r="P2573" s="33">
        <f t="shared" si="466"/>
        <v>5000077</v>
      </c>
      <c r="Q2573" s="33">
        <f t="shared" si="467"/>
        <v>1048.2671362831115</v>
      </c>
      <c r="R2573" s="33">
        <f t="shared" si="468"/>
        <v>5000077</v>
      </c>
      <c r="S2573" s="33"/>
      <c r="T2573" s="30" t="str">
        <f t="shared" si="469"/>
        <v>COP</v>
      </c>
      <c r="U2573" s="33">
        <v>0</v>
      </c>
      <c r="V2573" s="33">
        <v>0</v>
      </c>
      <c r="W2573" s="33">
        <v>0</v>
      </c>
      <c r="X2573" s="33">
        <f t="shared" si="470"/>
        <v>5000077</v>
      </c>
      <c r="Y2573" s="33">
        <f t="shared" si="471"/>
        <v>1048.2671362831115</v>
      </c>
      <c r="Z2573" s="33">
        <f t="shared" si="472"/>
        <v>5000077</v>
      </c>
      <c r="AA2573" s="34">
        <f t="shared" si="473"/>
        <v>7.2098525733897283E-06</v>
      </c>
      <c r="AB2573" s="33" t="s">
        <v>676</v>
      </c>
      <c r="AC2573" s="35">
        <v>44922</v>
      </c>
      <c r="AD2573" s="33">
        <v>60</v>
      </c>
      <c r="AE2573" s="36">
        <f t="shared" si="463"/>
        <v>44982</v>
      </c>
    </row>
    <row r="2574" spans="2:31" ht="14.5" hidden="1">
      <c r="B2574" s="29" t="s">
        <v>2568</v>
      </c>
      <c r="C2574" s="30" t="str">
        <f t="shared" si="464"/>
        <v>(Proveedores estratégicos)</v>
      </c>
      <c r="D2574" s="30">
        <v>4</v>
      </c>
      <c r="E2574" s="30" t="s">
        <v>5309</v>
      </c>
      <c r="F2574" s="30" t="s">
        <v>5310</v>
      </c>
      <c r="G2574" s="30" t="s">
        <v>4912</v>
      </c>
      <c r="H2574" s="31" t="s">
        <v>2611</v>
      </c>
      <c r="I2574" s="31" t="s">
        <v>48</v>
      </c>
      <c r="J2574" s="32">
        <v>352910342</v>
      </c>
      <c r="K2574" s="33">
        <f t="shared" si="465"/>
        <v>73987.723303667823</v>
      </c>
      <c r="L2574" s="33">
        <v>352910342</v>
      </c>
      <c r="M2574" s="33">
        <v>0</v>
      </c>
      <c r="N2574" s="33">
        <v>0</v>
      </c>
      <c r="O2574" s="33">
        <v>0</v>
      </c>
      <c r="P2574" s="33">
        <f t="shared" si="466"/>
        <v>352910342</v>
      </c>
      <c r="Q2574" s="33">
        <f t="shared" si="467"/>
        <v>73987.723303667823</v>
      </c>
      <c r="R2574" s="33">
        <f t="shared" si="468"/>
        <v>352910342</v>
      </c>
      <c r="S2574" s="33"/>
      <c r="T2574" s="30" t="str">
        <f t="shared" si="469"/>
        <v>COP</v>
      </c>
      <c r="U2574" s="33">
        <v>0</v>
      </c>
      <c r="V2574" s="33">
        <v>0</v>
      </c>
      <c r="W2574" s="33">
        <v>0</v>
      </c>
      <c r="X2574" s="33">
        <f t="shared" si="470"/>
        <v>352910342</v>
      </c>
      <c r="Y2574" s="33">
        <f t="shared" si="471"/>
        <v>73987.723303667823</v>
      </c>
      <c r="Z2574" s="33">
        <f t="shared" si="472"/>
        <v>352910342</v>
      </c>
      <c r="AA2574" s="34">
        <f t="shared" si="473"/>
        <v>0.00050887847076046017</v>
      </c>
      <c r="AB2574" s="33" t="s">
        <v>676</v>
      </c>
      <c r="AC2574" s="35">
        <v>44922</v>
      </c>
      <c r="AD2574" s="33">
        <v>60</v>
      </c>
      <c r="AE2574" s="36">
        <f t="shared" si="463"/>
        <v>44982</v>
      </c>
    </row>
    <row r="2575" spans="2:31" ht="14.5" hidden="1">
      <c r="B2575" s="29" t="s">
        <v>2568</v>
      </c>
      <c r="C2575" s="30" t="str">
        <f t="shared" si="464"/>
        <v>(Proveedores estratégicos)</v>
      </c>
      <c r="D2575" s="30">
        <v>4</v>
      </c>
      <c r="E2575" s="30" t="s">
        <v>5309</v>
      </c>
      <c r="F2575" s="30" t="s">
        <v>5310</v>
      </c>
      <c r="G2575" s="30" t="s">
        <v>4912</v>
      </c>
      <c r="H2575" s="31" t="s">
        <v>2612</v>
      </c>
      <c r="I2575" s="31" t="s">
        <v>48</v>
      </c>
      <c r="J2575" s="32">
        <v>6996317</v>
      </c>
      <c r="K2575" s="33">
        <f t="shared" si="465"/>
        <v>1466.7792488233381</v>
      </c>
      <c r="L2575" s="33">
        <v>6996317</v>
      </c>
      <c r="M2575" s="33">
        <v>0</v>
      </c>
      <c r="N2575" s="33">
        <v>0</v>
      </c>
      <c r="O2575" s="33">
        <v>0</v>
      </c>
      <c r="P2575" s="33">
        <f t="shared" si="466"/>
        <v>6996317</v>
      </c>
      <c r="Q2575" s="33">
        <f t="shared" si="467"/>
        <v>1466.7792488233381</v>
      </c>
      <c r="R2575" s="33">
        <f t="shared" si="468"/>
        <v>6996317</v>
      </c>
      <c r="S2575" s="33"/>
      <c r="T2575" s="30" t="str">
        <f t="shared" si="469"/>
        <v>COP</v>
      </c>
      <c r="U2575" s="33">
        <v>0</v>
      </c>
      <c r="V2575" s="33">
        <v>0</v>
      </c>
      <c r="W2575" s="33">
        <v>0</v>
      </c>
      <c r="X2575" s="33">
        <f t="shared" si="470"/>
        <v>6996317</v>
      </c>
      <c r="Y2575" s="33">
        <f t="shared" si="471"/>
        <v>1466.7792488233381</v>
      </c>
      <c r="Z2575" s="33">
        <f t="shared" si="472"/>
        <v>6996317</v>
      </c>
      <c r="AA2575" s="34">
        <f t="shared" si="473"/>
        <v>1.0088327465097099E-05</v>
      </c>
      <c r="AB2575" s="33" t="s">
        <v>676</v>
      </c>
      <c r="AC2575" s="35">
        <v>44922</v>
      </c>
      <c r="AD2575" s="33">
        <v>60</v>
      </c>
      <c r="AE2575" s="36">
        <f t="shared" si="463"/>
        <v>44982</v>
      </c>
    </row>
    <row r="2576" spans="2:31" ht="14.5" hidden="1">
      <c r="B2576" s="29" t="s">
        <v>2568</v>
      </c>
      <c r="C2576" s="30" t="str">
        <f t="shared" si="464"/>
        <v>(Proveedores estratégicos)</v>
      </c>
      <c r="D2576" s="30">
        <v>4</v>
      </c>
      <c r="E2576" s="30" t="s">
        <v>5309</v>
      </c>
      <c r="F2576" s="30" t="s">
        <v>5310</v>
      </c>
      <c r="G2576" s="30" t="s">
        <v>4912</v>
      </c>
      <c r="H2576" s="31" t="s">
        <v>2613</v>
      </c>
      <c r="I2576" s="31" t="s">
        <v>48</v>
      </c>
      <c r="J2576" s="32">
        <v>10739938</v>
      </c>
      <c r="K2576" s="33">
        <f t="shared" si="465"/>
        <v>2251.630135119553</v>
      </c>
      <c r="L2576" s="33">
        <v>10739938</v>
      </c>
      <c r="M2576" s="33">
        <v>0</v>
      </c>
      <c r="N2576" s="33">
        <v>0</v>
      </c>
      <c r="O2576" s="33">
        <v>0</v>
      </c>
      <c r="P2576" s="33">
        <f t="shared" si="466"/>
        <v>10739938</v>
      </c>
      <c r="Q2576" s="33">
        <f t="shared" si="467"/>
        <v>2251.630135119553</v>
      </c>
      <c r="R2576" s="33">
        <f t="shared" si="468"/>
        <v>10739938</v>
      </c>
      <c r="S2576" s="33"/>
      <c r="T2576" s="30" t="str">
        <f t="shared" si="469"/>
        <v>COP</v>
      </c>
      <c r="U2576" s="33">
        <v>0</v>
      </c>
      <c r="V2576" s="33">
        <v>0</v>
      </c>
      <c r="W2576" s="33">
        <v>0</v>
      </c>
      <c r="X2576" s="33">
        <f t="shared" si="470"/>
        <v>10739938</v>
      </c>
      <c r="Y2576" s="33">
        <f t="shared" si="471"/>
        <v>2251.630135119553</v>
      </c>
      <c r="Z2576" s="33">
        <f t="shared" si="472"/>
        <v>10739938</v>
      </c>
      <c r="AA2576" s="34">
        <f t="shared" si="473"/>
        <v>1.5486435434363537E-05</v>
      </c>
      <c r="AB2576" s="33" t="s">
        <v>676</v>
      </c>
      <c r="AC2576" s="35">
        <v>44922</v>
      </c>
      <c r="AD2576" s="33">
        <v>60</v>
      </c>
      <c r="AE2576" s="36">
        <f t="shared" si="463"/>
        <v>44982</v>
      </c>
    </row>
    <row r="2577" spans="2:31" ht="14.5" hidden="1">
      <c r="B2577" s="29" t="s">
        <v>2568</v>
      </c>
      <c r="C2577" s="30" t="str">
        <f t="shared" si="464"/>
        <v>(Proveedores estratégicos)</v>
      </c>
      <c r="D2577" s="30">
        <v>4</v>
      </c>
      <c r="E2577" s="30" t="s">
        <v>5309</v>
      </c>
      <c r="F2577" s="30" t="s">
        <v>5310</v>
      </c>
      <c r="G2577" s="30" t="s">
        <v>4912</v>
      </c>
      <c r="H2577" s="31" t="s">
        <v>2614</v>
      </c>
      <c r="I2577" s="31" t="s">
        <v>48</v>
      </c>
      <c r="J2577" s="32">
        <v>2324814</v>
      </c>
      <c r="K2577" s="33">
        <f t="shared" si="465"/>
        <v>487.39771690933674</v>
      </c>
      <c r="L2577" s="33">
        <v>2324814</v>
      </c>
      <c r="M2577" s="33">
        <v>0</v>
      </c>
      <c r="N2577" s="33">
        <v>0</v>
      </c>
      <c r="O2577" s="33">
        <v>0</v>
      </c>
      <c r="P2577" s="33">
        <f t="shared" si="466"/>
        <v>2324814</v>
      </c>
      <c r="Q2577" s="33">
        <f t="shared" si="467"/>
        <v>487.39771690933674</v>
      </c>
      <c r="R2577" s="33">
        <f t="shared" si="468"/>
        <v>2324814</v>
      </c>
      <c r="S2577" s="33"/>
      <c r="T2577" s="30" t="str">
        <f t="shared" si="469"/>
        <v>COP</v>
      </c>
      <c r="U2577" s="33">
        <v>0</v>
      </c>
      <c r="V2577" s="33">
        <v>0</v>
      </c>
      <c r="W2577" s="33">
        <v>0</v>
      </c>
      <c r="X2577" s="33">
        <f t="shared" si="470"/>
        <v>2324814</v>
      </c>
      <c r="Y2577" s="33">
        <f t="shared" si="471"/>
        <v>487.39771690933674</v>
      </c>
      <c r="Z2577" s="33">
        <f t="shared" si="472"/>
        <v>2324814</v>
      </c>
      <c r="AA2577" s="34">
        <f t="shared" si="473"/>
        <v>3.3522616152816184E-06</v>
      </c>
      <c r="AB2577" s="33" t="s">
        <v>676</v>
      </c>
      <c r="AC2577" s="35">
        <v>44922</v>
      </c>
      <c r="AD2577" s="33">
        <v>60</v>
      </c>
      <c r="AE2577" s="36">
        <f t="shared" si="463"/>
        <v>44982</v>
      </c>
    </row>
    <row r="2578" spans="2:31" ht="14.5" hidden="1">
      <c r="B2578" s="29" t="s">
        <v>2568</v>
      </c>
      <c r="C2578" s="30" t="str">
        <f t="shared" si="464"/>
        <v>(Proveedores estratégicos)</v>
      </c>
      <c r="D2578" s="30">
        <v>4</v>
      </c>
      <c r="E2578" s="30" t="s">
        <v>5309</v>
      </c>
      <c r="F2578" s="30" t="s">
        <v>5310</v>
      </c>
      <c r="G2578" s="30" t="s">
        <v>4912</v>
      </c>
      <c r="H2578" s="31" t="s">
        <v>2615</v>
      </c>
      <c r="I2578" s="31" t="s">
        <v>48</v>
      </c>
      <c r="J2578" s="32">
        <v>5304263</v>
      </c>
      <c r="K2578" s="33">
        <f t="shared" si="465"/>
        <v>1112.0397916077025</v>
      </c>
      <c r="L2578" s="33">
        <v>5304263</v>
      </c>
      <c r="M2578" s="33">
        <v>0</v>
      </c>
      <c r="N2578" s="33">
        <v>0</v>
      </c>
      <c r="O2578" s="33">
        <v>0</v>
      </c>
      <c r="P2578" s="33">
        <f t="shared" si="466"/>
        <v>5304263</v>
      </c>
      <c r="Q2578" s="33">
        <f t="shared" si="467"/>
        <v>1112.0397916077025</v>
      </c>
      <c r="R2578" s="33">
        <f t="shared" si="468"/>
        <v>5304263</v>
      </c>
      <c r="S2578" s="33"/>
      <c r="T2578" s="30" t="str">
        <f t="shared" si="469"/>
        <v>COP</v>
      </c>
      <c r="U2578" s="33">
        <v>0</v>
      </c>
      <c r="V2578" s="33">
        <v>0</v>
      </c>
      <c r="W2578" s="33">
        <v>0</v>
      </c>
      <c r="X2578" s="33">
        <f t="shared" si="470"/>
        <v>5304263</v>
      </c>
      <c r="Y2578" s="33">
        <f t="shared" si="471"/>
        <v>1112.0397916077025</v>
      </c>
      <c r="Z2578" s="33">
        <f t="shared" si="472"/>
        <v>5304263</v>
      </c>
      <c r="AA2578" s="34">
        <f t="shared" si="473"/>
        <v>7.6484730616120356E-06</v>
      </c>
      <c r="AB2578" s="33" t="s">
        <v>676</v>
      </c>
      <c r="AC2578" s="35">
        <v>44922</v>
      </c>
      <c r="AD2578" s="33">
        <v>60</v>
      </c>
      <c r="AE2578" s="36">
        <f t="shared" si="463"/>
        <v>44982</v>
      </c>
    </row>
    <row r="2579" spans="2:31" ht="14.5" hidden="1">
      <c r="B2579" s="29" t="s">
        <v>2568</v>
      </c>
      <c r="C2579" s="30" t="str">
        <f t="shared" si="464"/>
        <v>(Proveedores estratégicos)</v>
      </c>
      <c r="D2579" s="30">
        <v>4</v>
      </c>
      <c r="E2579" s="30" t="s">
        <v>5309</v>
      </c>
      <c r="F2579" s="30" t="s">
        <v>5310</v>
      </c>
      <c r="G2579" s="30" t="s">
        <v>4912</v>
      </c>
      <c r="H2579" s="31" t="s">
        <v>2616</v>
      </c>
      <c r="I2579" s="31" t="s">
        <v>48</v>
      </c>
      <c r="J2579" s="32">
        <v>126463379</v>
      </c>
      <c r="K2579" s="33">
        <f t="shared" si="465"/>
        <v>26513.07252848622</v>
      </c>
      <c r="L2579" s="33">
        <v>126463379</v>
      </c>
      <c r="M2579" s="33">
        <v>0</v>
      </c>
      <c r="N2579" s="33">
        <v>0</v>
      </c>
      <c r="O2579" s="33">
        <v>0</v>
      </c>
      <c r="P2579" s="33">
        <f t="shared" si="466"/>
        <v>126463379</v>
      </c>
      <c r="Q2579" s="33">
        <f t="shared" si="467"/>
        <v>26513.07252848622</v>
      </c>
      <c r="R2579" s="33">
        <f t="shared" si="468"/>
        <v>126463379</v>
      </c>
      <c r="S2579" s="33"/>
      <c r="T2579" s="30" t="str">
        <f t="shared" si="469"/>
        <v>COP</v>
      </c>
      <c r="U2579" s="33">
        <v>0</v>
      </c>
      <c r="V2579" s="33">
        <v>0</v>
      </c>
      <c r="W2579" s="33">
        <v>0</v>
      </c>
      <c r="X2579" s="33">
        <f t="shared" si="470"/>
        <v>126463379</v>
      </c>
      <c r="Y2579" s="33">
        <f t="shared" si="471"/>
        <v>26513.07252848622</v>
      </c>
      <c r="Z2579" s="33">
        <f t="shared" si="472"/>
        <v>126463379</v>
      </c>
      <c r="AA2579" s="34">
        <f t="shared" si="473"/>
        <v>0.00018235365545824804</v>
      </c>
      <c r="AB2579" s="33" t="s">
        <v>676</v>
      </c>
      <c r="AC2579" s="35">
        <v>44922</v>
      </c>
      <c r="AD2579" s="33">
        <v>60</v>
      </c>
      <c r="AE2579" s="36">
        <f t="shared" si="463"/>
        <v>44982</v>
      </c>
    </row>
    <row r="2580" spans="2:31" ht="14.5" hidden="1">
      <c r="B2580" s="29" t="s">
        <v>2568</v>
      </c>
      <c r="C2580" s="30" t="str">
        <f t="shared" si="464"/>
        <v>(Proveedores estratégicos)</v>
      </c>
      <c r="D2580" s="30">
        <v>4</v>
      </c>
      <c r="E2580" s="30" t="s">
        <v>5309</v>
      </c>
      <c r="F2580" s="30" t="s">
        <v>5310</v>
      </c>
      <c r="G2580" s="30" t="s">
        <v>4912</v>
      </c>
      <c r="H2580" s="31" t="s">
        <v>2617</v>
      </c>
      <c r="I2580" s="31" t="s">
        <v>48</v>
      </c>
      <c r="J2580" s="32">
        <v>7375100</v>
      </c>
      <c r="K2580" s="33">
        <f t="shared" si="465"/>
        <v>1546.1911800161429</v>
      </c>
      <c r="L2580" s="33">
        <v>7375100</v>
      </c>
      <c r="M2580" s="33">
        <v>0</v>
      </c>
      <c r="N2580" s="33">
        <v>0</v>
      </c>
      <c r="O2580" s="33">
        <v>0</v>
      </c>
      <c r="P2580" s="33">
        <f t="shared" si="466"/>
        <v>7375100</v>
      </c>
      <c r="Q2580" s="33">
        <f t="shared" si="467"/>
        <v>1546.1911800161429</v>
      </c>
      <c r="R2580" s="33">
        <f t="shared" si="468"/>
        <v>7375100</v>
      </c>
      <c r="S2580" s="33"/>
      <c r="T2580" s="30" t="str">
        <f t="shared" si="469"/>
        <v>COP</v>
      </c>
      <c r="U2580" s="33">
        <v>0</v>
      </c>
      <c r="V2580" s="33">
        <v>0</v>
      </c>
      <c r="W2580" s="33">
        <v>0</v>
      </c>
      <c r="X2580" s="33">
        <f t="shared" si="470"/>
        <v>7375100</v>
      </c>
      <c r="Y2580" s="33">
        <f t="shared" si="471"/>
        <v>1546.1911800161429</v>
      </c>
      <c r="Z2580" s="33">
        <f t="shared" si="472"/>
        <v>7375100</v>
      </c>
      <c r="AA2580" s="34">
        <f t="shared" si="473"/>
        <v>1.063451297130156E-05</v>
      </c>
      <c r="AB2580" s="33" t="s">
        <v>676</v>
      </c>
      <c r="AC2580" s="35">
        <v>44922</v>
      </c>
      <c r="AD2580" s="33">
        <v>60</v>
      </c>
      <c r="AE2580" s="36">
        <f t="shared" si="463"/>
        <v>44982</v>
      </c>
    </row>
    <row r="2581" spans="2:31" ht="14.5" hidden="1">
      <c r="B2581" s="29" t="s">
        <v>2568</v>
      </c>
      <c r="C2581" s="30" t="str">
        <f t="shared" si="464"/>
        <v>(Proveedores estratégicos)</v>
      </c>
      <c r="D2581" s="30">
        <v>4</v>
      </c>
      <c r="E2581" s="30" t="s">
        <v>5309</v>
      </c>
      <c r="F2581" s="30" t="s">
        <v>5310</v>
      </c>
      <c r="G2581" s="30" t="s">
        <v>4912</v>
      </c>
      <c r="H2581" s="31" t="s">
        <v>2618</v>
      </c>
      <c r="I2581" s="31" t="s">
        <v>48</v>
      </c>
      <c r="J2581" s="32">
        <v>16956571</v>
      </c>
      <c r="K2581" s="33">
        <f t="shared" si="465"/>
        <v>3554.9484784636829</v>
      </c>
      <c r="L2581" s="33">
        <v>16956571</v>
      </c>
      <c r="M2581" s="33">
        <v>0</v>
      </c>
      <c r="N2581" s="33">
        <v>0</v>
      </c>
      <c r="O2581" s="33">
        <v>0</v>
      </c>
      <c r="P2581" s="33">
        <f t="shared" si="466"/>
        <v>16956571</v>
      </c>
      <c r="Q2581" s="33">
        <f t="shared" si="467"/>
        <v>3554.9484784636829</v>
      </c>
      <c r="R2581" s="33">
        <f t="shared" si="468"/>
        <v>16956571</v>
      </c>
      <c r="S2581" s="33"/>
      <c r="T2581" s="30" t="str">
        <f t="shared" si="469"/>
        <v>COP</v>
      </c>
      <c r="U2581" s="33">
        <v>0</v>
      </c>
      <c r="V2581" s="33">
        <v>0</v>
      </c>
      <c r="W2581" s="33">
        <v>0</v>
      </c>
      <c r="X2581" s="33">
        <f t="shared" si="470"/>
        <v>16956571</v>
      </c>
      <c r="Y2581" s="33">
        <f t="shared" si="471"/>
        <v>3554.9484784636829</v>
      </c>
      <c r="Z2581" s="33">
        <f t="shared" si="472"/>
        <v>16956571</v>
      </c>
      <c r="AA2581" s="34">
        <f t="shared" si="473"/>
        <v>2.4450498874360463E-05</v>
      </c>
      <c r="AB2581" s="33" t="s">
        <v>676</v>
      </c>
      <c r="AC2581" s="35">
        <v>44922</v>
      </c>
      <c r="AD2581" s="33">
        <v>60</v>
      </c>
      <c r="AE2581" s="36">
        <f t="shared" si="463"/>
        <v>44982</v>
      </c>
    </row>
    <row r="2582" spans="2:31" ht="14.5" hidden="1">
      <c r="B2582" s="29" t="s">
        <v>2568</v>
      </c>
      <c r="C2582" s="30" t="str">
        <f t="shared" si="464"/>
        <v>(Proveedores estratégicos)</v>
      </c>
      <c r="D2582" s="30">
        <v>4</v>
      </c>
      <c r="E2582" s="30" t="s">
        <v>5309</v>
      </c>
      <c r="F2582" s="30" t="s">
        <v>5310</v>
      </c>
      <c r="G2582" s="30" t="s">
        <v>4912</v>
      </c>
      <c r="H2582" s="31" t="s">
        <v>2619</v>
      </c>
      <c r="I2582" s="31" t="s">
        <v>48</v>
      </c>
      <c r="J2582" s="32">
        <v>4690102</v>
      </c>
      <c r="K2582" s="33">
        <f t="shared" si="465"/>
        <v>983.28081595857304</v>
      </c>
      <c r="L2582" s="33">
        <v>4690102</v>
      </c>
      <c r="M2582" s="33">
        <v>0</v>
      </c>
      <c r="N2582" s="33">
        <v>0</v>
      </c>
      <c r="O2582" s="33">
        <v>0</v>
      </c>
      <c r="P2582" s="33">
        <f t="shared" si="466"/>
        <v>4690102</v>
      </c>
      <c r="Q2582" s="33">
        <f t="shared" si="467"/>
        <v>983.28081595857304</v>
      </c>
      <c r="R2582" s="33">
        <f t="shared" si="468"/>
        <v>4690102</v>
      </c>
      <c r="S2582" s="33"/>
      <c r="T2582" s="30" t="str">
        <f t="shared" si="469"/>
        <v>COP</v>
      </c>
      <c r="U2582" s="33">
        <v>0</v>
      </c>
      <c r="V2582" s="33">
        <v>0</v>
      </c>
      <c r="W2582" s="33">
        <v>0</v>
      </c>
      <c r="X2582" s="33">
        <f t="shared" si="470"/>
        <v>4690102</v>
      </c>
      <c r="Y2582" s="33">
        <f t="shared" si="471"/>
        <v>983.28081595857304</v>
      </c>
      <c r="Z2582" s="33">
        <f t="shared" si="472"/>
        <v>4690102</v>
      </c>
      <c r="AA2582" s="34">
        <f t="shared" si="473"/>
        <v>6.7628846464085076E-06</v>
      </c>
      <c r="AB2582" s="33" t="s">
        <v>676</v>
      </c>
      <c r="AC2582" s="35">
        <v>44922</v>
      </c>
      <c r="AD2582" s="33">
        <v>60</v>
      </c>
      <c r="AE2582" s="36">
        <f t="shared" si="463"/>
        <v>44982</v>
      </c>
    </row>
    <row r="2583" spans="2:31" ht="14.5" hidden="1">
      <c r="B2583" s="29" t="s">
        <v>2568</v>
      </c>
      <c r="C2583" s="30" t="str">
        <f t="shared" si="464"/>
        <v>(Proveedores estratégicos)</v>
      </c>
      <c r="D2583" s="30">
        <v>4</v>
      </c>
      <c r="E2583" s="30" t="s">
        <v>5309</v>
      </c>
      <c r="F2583" s="30" t="s">
        <v>5310</v>
      </c>
      <c r="G2583" s="30" t="s">
        <v>4912</v>
      </c>
      <c r="H2583" s="31" t="s">
        <v>2620</v>
      </c>
      <c r="I2583" s="31" t="s">
        <v>48</v>
      </c>
      <c r="J2583" s="32">
        <v>8704640</v>
      </c>
      <c r="K2583" s="33">
        <f t="shared" si="465"/>
        <v>1824.9295051207059</v>
      </c>
      <c r="L2583" s="33">
        <v>8704640</v>
      </c>
      <c r="M2583" s="33">
        <v>0</v>
      </c>
      <c r="N2583" s="33">
        <v>0</v>
      </c>
      <c r="O2583" s="33">
        <v>0</v>
      </c>
      <c r="P2583" s="33">
        <f t="shared" si="466"/>
        <v>8704640</v>
      </c>
      <c r="Q2583" s="33">
        <f t="shared" si="467"/>
        <v>1824.9295051207059</v>
      </c>
      <c r="R2583" s="33">
        <f t="shared" si="468"/>
        <v>8704640</v>
      </c>
      <c r="S2583" s="33"/>
      <c r="T2583" s="30" t="str">
        <f t="shared" si="469"/>
        <v>COP</v>
      </c>
      <c r="U2583" s="33">
        <v>0</v>
      </c>
      <c r="V2583" s="33">
        <v>0</v>
      </c>
      <c r="W2583" s="33">
        <v>0</v>
      </c>
      <c r="X2583" s="33">
        <f t="shared" si="470"/>
        <v>8704640</v>
      </c>
      <c r="Y2583" s="33">
        <f t="shared" si="471"/>
        <v>1824.9295051207059</v>
      </c>
      <c r="Z2583" s="33">
        <f t="shared" si="472"/>
        <v>8704640</v>
      </c>
      <c r="AA2583" s="34">
        <f t="shared" si="473"/>
        <v>1.255164092561598E-05</v>
      </c>
      <c r="AB2583" s="33" t="s">
        <v>676</v>
      </c>
      <c r="AC2583" s="35">
        <v>44922</v>
      </c>
      <c r="AD2583" s="33">
        <v>60</v>
      </c>
      <c r="AE2583" s="36">
        <f t="shared" si="463"/>
        <v>44982</v>
      </c>
    </row>
    <row r="2584" spans="2:31" ht="14.5" hidden="1">
      <c r="B2584" s="29" t="s">
        <v>2568</v>
      </c>
      <c r="C2584" s="30" t="str">
        <f t="shared" si="464"/>
        <v>(Proveedores estratégicos)</v>
      </c>
      <c r="D2584" s="30">
        <v>4</v>
      </c>
      <c r="E2584" s="30" t="s">
        <v>5309</v>
      </c>
      <c r="F2584" s="30" t="s">
        <v>5310</v>
      </c>
      <c r="G2584" s="30" t="s">
        <v>4912</v>
      </c>
      <c r="H2584" s="31" t="s">
        <v>2621</v>
      </c>
      <c r="I2584" s="31" t="s">
        <v>48</v>
      </c>
      <c r="J2584" s="32">
        <v>4950006</v>
      </c>
      <c r="K2584" s="33">
        <f t="shared" si="465"/>
        <v>1037.7697411868296</v>
      </c>
      <c r="L2584" s="33">
        <v>4950006</v>
      </c>
      <c r="M2584" s="33">
        <v>0</v>
      </c>
      <c r="N2584" s="33">
        <v>0</v>
      </c>
      <c r="O2584" s="33">
        <v>0</v>
      </c>
      <c r="P2584" s="33">
        <f t="shared" si="466"/>
        <v>4950006</v>
      </c>
      <c r="Q2584" s="33">
        <f t="shared" si="467"/>
        <v>1037.7697411868296</v>
      </c>
      <c r="R2584" s="33">
        <f t="shared" si="468"/>
        <v>4950006</v>
      </c>
      <c r="S2584" s="33"/>
      <c r="T2584" s="30" t="str">
        <f t="shared" si="469"/>
        <v>COP</v>
      </c>
      <c r="U2584" s="33">
        <v>0</v>
      </c>
      <c r="V2584" s="33">
        <v>0</v>
      </c>
      <c r="W2584" s="33">
        <v>0</v>
      </c>
      <c r="X2584" s="33">
        <f t="shared" si="470"/>
        <v>4950006</v>
      </c>
      <c r="Y2584" s="33">
        <f t="shared" si="471"/>
        <v>1037.7697411868296</v>
      </c>
      <c r="Z2584" s="33">
        <f t="shared" si="472"/>
        <v>4950006</v>
      </c>
      <c r="AA2584" s="34">
        <f t="shared" si="473"/>
        <v>7.1376527796261134E-06</v>
      </c>
      <c r="AB2584" s="33" t="s">
        <v>676</v>
      </c>
      <c r="AC2584" s="35">
        <v>44922</v>
      </c>
      <c r="AD2584" s="33">
        <v>60</v>
      </c>
      <c r="AE2584" s="36">
        <f t="shared" si="463"/>
        <v>44982</v>
      </c>
    </row>
    <row r="2585" spans="2:31" ht="14.5" hidden="1">
      <c r="B2585" s="29" t="s">
        <v>2568</v>
      </c>
      <c r="C2585" s="30" t="str">
        <f t="shared" si="464"/>
        <v>(Proveedores estratégicos)</v>
      </c>
      <c r="D2585" s="30">
        <v>4</v>
      </c>
      <c r="E2585" s="30" t="s">
        <v>5309</v>
      </c>
      <c r="F2585" s="30" t="s">
        <v>5310</v>
      </c>
      <c r="G2585" s="30" t="s">
        <v>4912</v>
      </c>
      <c r="H2585" s="31" t="s">
        <v>2622</v>
      </c>
      <c r="I2585" s="31" t="s">
        <v>48</v>
      </c>
      <c r="J2585" s="32">
        <v>3714249</v>
      </c>
      <c r="K2585" s="33">
        <f t="shared" si="465"/>
        <v>778.69304066165591</v>
      </c>
      <c r="L2585" s="33">
        <v>3714249</v>
      </c>
      <c r="M2585" s="33">
        <v>0</v>
      </c>
      <c r="N2585" s="33">
        <v>0</v>
      </c>
      <c r="O2585" s="33">
        <v>0</v>
      </c>
      <c r="P2585" s="33">
        <f t="shared" si="466"/>
        <v>3714249</v>
      </c>
      <c r="Q2585" s="33">
        <f t="shared" si="467"/>
        <v>778.69304066165591</v>
      </c>
      <c r="R2585" s="33">
        <f t="shared" si="468"/>
        <v>3714249</v>
      </c>
      <c r="S2585" s="33"/>
      <c r="T2585" s="30" t="str">
        <f t="shared" si="469"/>
        <v>COP</v>
      </c>
      <c r="U2585" s="33">
        <v>0</v>
      </c>
      <c r="V2585" s="33">
        <v>0</v>
      </c>
      <c r="W2585" s="33">
        <v>0</v>
      </c>
      <c r="X2585" s="33">
        <f t="shared" si="470"/>
        <v>3714249</v>
      </c>
      <c r="Y2585" s="33">
        <f t="shared" si="471"/>
        <v>778.69304066165591</v>
      </c>
      <c r="Z2585" s="33">
        <f t="shared" si="472"/>
        <v>3714249</v>
      </c>
      <c r="AA2585" s="34">
        <f t="shared" si="473"/>
        <v>5.3557550635440668E-06</v>
      </c>
      <c r="AB2585" s="33" t="s">
        <v>676</v>
      </c>
      <c r="AC2585" s="35">
        <v>44922</v>
      </c>
      <c r="AD2585" s="33">
        <v>60</v>
      </c>
      <c r="AE2585" s="36">
        <f t="shared" si="463"/>
        <v>44982</v>
      </c>
    </row>
    <row r="2586" spans="2:31" ht="14.5" hidden="1">
      <c r="B2586" s="29" t="s">
        <v>2568</v>
      </c>
      <c r="C2586" s="30" t="str">
        <f t="shared" si="464"/>
        <v>(Proveedores estratégicos)</v>
      </c>
      <c r="D2586" s="30">
        <v>4</v>
      </c>
      <c r="E2586" s="30" t="s">
        <v>5309</v>
      </c>
      <c r="F2586" s="30" t="s">
        <v>5310</v>
      </c>
      <c r="G2586" s="30" t="s">
        <v>4912</v>
      </c>
      <c r="H2586" s="31" t="s">
        <v>2623</v>
      </c>
      <c r="I2586" s="31" t="s">
        <v>48</v>
      </c>
      <c r="J2586" s="32">
        <v>7141974</v>
      </c>
      <c r="K2586" s="33">
        <f t="shared" si="465"/>
        <v>1497.3162678071637</v>
      </c>
      <c r="L2586" s="33">
        <v>7141974</v>
      </c>
      <c r="M2586" s="33">
        <v>0</v>
      </c>
      <c r="N2586" s="33">
        <v>0</v>
      </c>
      <c r="O2586" s="33">
        <v>0</v>
      </c>
      <c r="P2586" s="33">
        <f t="shared" si="466"/>
        <v>7141974</v>
      </c>
      <c r="Q2586" s="33">
        <f t="shared" si="467"/>
        <v>1497.3162678071637</v>
      </c>
      <c r="R2586" s="33">
        <f t="shared" si="468"/>
        <v>7141974</v>
      </c>
      <c r="S2586" s="33"/>
      <c r="T2586" s="30" t="str">
        <f t="shared" si="469"/>
        <v>COP</v>
      </c>
      <c r="U2586" s="33">
        <v>0</v>
      </c>
      <c r="V2586" s="33">
        <v>0</v>
      </c>
      <c r="W2586" s="33">
        <v>0</v>
      </c>
      <c r="X2586" s="33">
        <f t="shared" si="470"/>
        <v>7141974</v>
      </c>
      <c r="Y2586" s="33">
        <f t="shared" si="471"/>
        <v>1497.3162678071637</v>
      </c>
      <c r="Z2586" s="33">
        <f t="shared" si="472"/>
        <v>7141974</v>
      </c>
      <c r="AA2586" s="34">
        <f t="shared" si="473"/>
        <v>1.0298357329893626E-05</v>
      </c>
      <c r="AB2586" s="33" t="s">
        <v>676</v>
      </c>
      <c r="AC2586" s="35">
        <v>44922</v>
      </c>
      <c r="AD2586" s="33">
        <v>60</v>
      </c>
      <c r="AE2586" s="36">
        <f t="shared" si="463"/>
        <v>44982</v>
      </c>
    </row>
    <row r="2587" spans="2:31" ht="14.5" hidden="1">
      <c r="B2587" s="29" t="s">
        <v>2568</v>
      </c>
      <c r="C2587" s="30" t="str">
        <f t="shared" si="464"/>
        <v>(Proveedores estratégicos)</v>
      </c>
      <c r="D2587" s="30">
        <v>4</v>
      </c>
      <c r="E2587" s="30" t="s">
        <v>5309</v>
      </c>
      <c r="F2587" s="30" t="s">
        <v>5310</v>
      </c>
      <c r="G2587" s="30" t="s">
        <v>4912</v>
      </c>
      <c r="H2587" s="31" t="s">
        <v>2624</v>
      </c>
      <c r="I2587" s="31" t="s">
        <v>48</v>
      </c>
      <c r="J2587" s="32">
        <v>4623679</v>
      </c>
      <c r="K2587" s="33">
        <f t="shared" si="465"/>
        <v>969.35522081407169</v>
      </c>
      <c r="L2587" s="33">
        <v>4623679</v>
      </c>
      <c r="M2587" s="33">
        <v>0</v>
      </c>
      <c r="N2587" s="33">
        <v>0</v>
      </c>
      <c r="O2587" s="33">
        <v>0</v>
      </c>
      <c r="P2587" s="33">
        <f t="shared" si="466"/>
        <v>4623679</v>
      </c>
      <c r="Q2587" s="33">
        <f t="shared" si="467"/>
        <v>969.35522081407169</v>
      </c>
      <c r="R2587" s="33">
        <f t="shared" si="468"/>
        <v>4623679</v>
      </c>
      <c r="S2587" s="33"/>
      <c r="T2587" s="30" t="str">
        <f t="shared" si="469"/>
        <v>COP</v>
      </c>
      <c r="U2587" s="33">
        <v>0</v>
      </c>
      <c r="V2587" s="33">
        <v>0</v>
      </c>
      <c r="W2587" s="33">
        <v>0</v>
      </c>
      <c r="X2587" s="33">
        <f t="shared" si="470"/>
        <v>4623679</v>
      </c>
      <c r="Y2587" s="33">
        <f t="shared" si="471"/>
        <v>969.35522081407169</v>
      </c>
      <c r="Z2587" s="33">
        <f t="shared" si="472"/>
        <v>4623679</v>
      </c>
      <c r="AA2587" s="34">
        <f t="shared" si="473"/>
        <v>6.6671061139014554E-06</v>
      </c>
      <c r="AB2587" s="33" t="s">
        <v>676</v>
      </c>
      <c r="AC2587" s="35">
        <v>44922</v>
      </c>
      <c r="AD2587" s="33">
        <v>60</v>
      </c>
      <c r="AE2587" s="36">
        <f t="shared" si="463"/>
        <v>44982</v>
      </c>
    </row>
    <row r="2588" spans="2:31" ht="14.5" hidden="1">
      <c r="B2588" s="29" t="s">
        <v>2568</v>
      </c>
      <c r="C2588" s="30" t="str">
        <f t="shared" si="464"/>
        <v>(Proveedores estratégicos)</v>
      </c>
      <c r="D2588" s="30">
        <v>4</v>
      </c>
      <c r="E2588" s="30" t="s">
        <v>5309</v>
      </c>
      <c r="F2588" s="30" t="s">
        <v>5310</v>
      </c>
      <c r="G2588" s="30" t="s">
        <v>4912</v>
      </c>
      <c r="H2588" s="31" t="s">
        <v>2625</v>
      </c>
      <c r="I2588" s="31" t="s">
        <v>48</v>
      </c>
      <c r="J2588" s="32">
        <v>20605439</v>
      </c>
      <c r="K2588" s="33">
        <f t="shared" si="465"/>
        <v>4319.9343794878241</v>
      </c>
      <c r="L2588" s="33">
        <v>20605439</v>
      </c>
      <c r="M2588" s="33">
        <v>0</v>
      </c>
      <c r="N2588" s="33">
        <v>0</v>
      </c>
      <c r="O2588" s="33">
        <v>0</v>
      </c>
      <c r="P2588" s="33">
        <f t="shared" si="466"/>
        <v>20605439</v>
      </c>
      <c r="Q2588" s="33">
        <f t="shared" si="467"/>
        <v>4319.9343794878241</v>
      </c>
      <c r="R2588" s="33">
        <f t="shared" si="468"/>
        <v>20605439</v>
      </c>
      <c r="S2588" s="33"/>
      <c r="T2588" s="30" t="str">
        <f t="shared" si="469"/>
        <v>COP</v>
      </c>
      <c r="U2588" s="33">
        <v>0</v>
      </c>
      <c r="V2588" s="33">
        <v>0</v>
      </c>
      <c r="W2588" s="33">
        <v>0</v>
      </c>
      <c r="X2588" s="33">
        <f t="shared" si="470"/>
        <v>20605439</v>
      </c>
      <c r="Y2588" s="33">
        <f t="shared" si="471"/>
        <v>4319.9343794878241</v>
      </c>
      <c r="Z2588" s="33">
        <f t="shared" si="472"/>
        <v>20605439</v>
      </c>
      <c r="AA2588" s="34">
        <f t="shared" si="473"/>
        <v>2.9711977915535117E-05</v>
      </c>
      <c r="AB2588" s="33" t="s">
        <v>676</v>
      </c>
      <c r="AC2588" s="35">
        <v>44922</v>
      </c>
      <c r="AD2588" s="33">
        <v>60</v>
      </c>
      <c r="AE2588" s="36">
        <f t="shared" si="463"/>
        <v>44982</v>
      </c>
    </row>
    <row r="2589" spans="2:31" ht="14.5" hidden="1">
      <c r="B2589" s="29" t="s">
        <v>2568</v>
      </c>
      <c r="C2589" s="30" t="str">
        <f t="shared" si="464"/>
        <v>(Proveedores estratégicos)</v>
      </c>
      <c r="D2589" s="30">
        <v>4</v>
      </c>
      <c r="E2589" s="30" t="s">
        <v>5309</v>
      </c>
      <c r="F2589" s="30" t="s">
        <v>5310</v>
      </c>
      <c r="G2589" s="30" t="s">
        <v>4912</v>
      </c>
      <c r="H2589" s="31" t="s">
        <v>2626</v>
      </c>
      <c r="I2589" s="31" t="s">
        <v>48</v>
      </c>
      <c r="J2589" s="32">
        <v>10440994</v>
      </c>
      <c r="K2589" s="33">
        <f t="shared" si="465"/>
        <v>2188.9564661362515</v>
      </c>
      <c r="L2589" s="33">
        <v>10440994</v>
      </c>
      <c r="M2589" s="33">
        <v>0</v>
      </c>
      <c r="N2589" s="33">
        <v>0</v>
      </c>
      <c r="O2589" s="33">
        <v>0</v>
      </c>
      <c r="P2589" s="33">
        <f t="shared" si="466"/>
        <v>10440994</v>
      </c>
      <c r="Q2589" s="33">
        <f t="shared" si="467"/>
        <v>2188.9564661362515</v>
      </c>
      <c r="R2589" s="33">
        <f t="shared" si="468"/>
        <v>10440994</v>
      </c>
      <c r="S2589" s="33"/>
      <c r="T2589" s="30" t="str">
        <f t="shared" si="469"/>
        <v>COP</v>
      </c>
      <c r="U2589" s="33">
        <v>0</v>
      </c>
      <c r="V2589" s="33">
        <v>0</v>
      </c>
      <c r="W2589" s="33">
        <v>0</v>
      </c>
      <c r="X2589" s="33">
        <f t="shared" si="470"/>
        <v>10440994</v>
      </c>
      <c r="Y2589" s="33">
        <f t="shared" si="471"/>
        <v>2188.9564661362515</v>
      </c>
      <c r="Z2589" s="33">
        <f t="shared" si="472"/>
        <v>10440994</v>
      </c>
      <c r="AA2589" s="34">
        <f t="shared" si="473"/>
        <v>1.50553736391753E-05</v>
      </c>
      <c r="AB2589" s="33" t="s">
        <v>676</v>
      </c>
      <c r="AC2589" s="35">
        <v>44922</v>
      </c>
      <c r="AD2589" s="33">
        <v>60</v>
      </c>
      <c r="AE2589" s="36">
        <f t="shared" si="463"/>
        <v>44982</v>
      </c>
    </row>
    <row r="2590" spans="2:31" ht="14.5" hidden="1">
      <c r="B2590" s="29" t="s">
        <v>2568</v>
      </c>
      <c r="C2590" s="30" t="str">
        <f t="shared" si="464"/>
        <v>(Proveedores estratégicos)</v>
      </c>
      <c r="D2590" s="30">
        <v>4</v>
      </c>
      <c r="E2590" s="30" t="s">
        <v>5309</v>
      </c>
      <c r="F2590" s="30" t="s">
        <v>5310</v>
      </c>
      <c r="G2590" s="30" t="s">
        <v>4912</v>
      </c>
      <c r="H2590" s="31" t="s">
        <v>2627</v>
      </c>
      <c r="I2590" s="31" t="s">
        <v>48</v>
      </c>
      <c r="J2590" s="32">
        <v>12187918</v>
      </c>
      <c r="K2590" s="33">
        <f t="shared" si="465"/>
        <v>2555.1994297514593</v>
      </c>
      <c r="L2590" s="33">
        <v>12187918</v>
      </c>
      <c r="M2590" s="33">
        <v>0</v>
      </c>
      <c r="N2590" s="33">
        <v>0</v>
      </c>
      <c r="O2590" s="33">
        <v>0</v>
      </c>
      <c r="P2590" s="33">
        <f t="shared" si="466"/>
        <v>12187918</v>
      </c>
      <c r="Q2590" s="33">
        <f t="shared" si="467"/>
        <v>2555.1994297514593</v>
      </c>
      <c r="R2590" s="33">
        <f t="shared" si="468"/>
        <v>12187918</v>
      </c>
      <c r="S2590" s="33"/>
      <c r="T2590" s="30" t="str">
        <f t="shared" si="469"/>
        <v>COP</v>
      </c>
      <c r="U2590" s="33">
        <v>0</v>
      </c>
      <c r="V2590" s="33">
        <v>0</v>
      </c>
      <c r="W2590" s="33">
        <v>0</v>
      </c>
      <c r="X2590" s="33">
        <f t="shared" si="470"/>
        <v>12187918</v>
      </c>
      <c r="Y2590" s="33">
        <f t="shared" si="471"/>
        <v>2555.1994297514593</v>
      </c>
      <c r="Z2590" s="33">
        <f t="shared" si="472"/>
        <v>12187918</v>
      </c>
      <c r="AA2590" s="34">
        <f t="shared" si="473"/>
        <v>1.7574347746357305E-05</v>
      </c>
      <c r="AB2590" s="33" t="s">
        <v>676</v>
      </c>
      <c r="AC2590" s="35">
        <v>44952</v>
      </c>
      <c r="AD2590" s="33">
        <v>60</v>
      </c>
      <c r="AE2590" s="36">
        <f t="shared" si="463"/>
        <v>45012</v>
      </c>
    </row>
    <row r="2591" spans="2:31" ht="14.5" hidden="1">
      <c r="B2591" s="29" t="s">
        <v>2568</v>
      </c>
      <c r="C2591" s="30" t="str">
        <f t="shared" si="464"/>
        <v>(Proveedores estratégicos)</v>
      </c>
      <c r="D2591" s="30">
        <v>4</v>
      </c>
      <c r="E2591" s="30" t="s">
        <v>5309</v>
      </c>
      <c r="F2591" s="30" t="s">
        <v>5310</v>
      </c>
      <c r="G2591" s="30" t="s">
        <v>4912</v>
      </c>
      <c r="H2591" s="31" t="s">
        <v>2628</v>
      </c>
      <c r="I2591" s="31" t="s">
        <v>48</v>
      </c>
      <c r="J2591" s="32">
        <v>5767585</v>
      </c>
      <c r="K2591" s="33">
        <f t="shared" si="465"/>
        <v>1209.1753409436355</v>
      </c>
      <c r="L2591" s="33">
        <v>5767585</v>
      </c>
      <c r="M2591" s="33">
        <v>0</v>
      </c>
      <c r="N2591" s="33">
        <v>0</v>
      </c>
      <c r="O2591" s="33">
        <v>0</v>
      </c>
      <c r="P2591" s="33">
        <f t="shared" si="466"/>
        <v>5767585</v>
      </c>
      <c r="Q2591" s="33">
        <f t="shared" si="467"/>
        <v>1209.1753409436355</v>
      </c>
      <c r="R2591" s="33">
        <f t="shared" si="468"/>
        <v>5767585</v>
      </c>
      <c r="S2591" s="33"/>
      <c r="T2591" s="30" t="str">
        <f t="shared" si="469"/>
        <v>COP</v>
      </c>
      <c r="U2591" s="33">
        <v>0</v>
      </c>
      <c r="V2591" s="33">
        <v>0</v>
      </c>
      <c r="W2591" s="33">
        <v>0</v>
      </c>
      <c r="X2591" s="33">
        <f t="shared" si="470"/>
        <v>5767585</v>
      </c>
      <c r="Y2591" s="33">
        <f t="shared" si="471"/>
        <v>1209.1753409436355</v>
      </c>
      <c r="Z2591" s="33">
        <f t="shared" si="472"/>
        <v>5767585</v>
      </c>
      <c r="AA2591" s="34">
        <f t="shared" si="473"/>
        <v>8.3165594358834872E-06</v>
      </c>
      <c r="AB2591" s="33" t="s">
        <v>676</v>
      </c>
      <c r="AC2591" s="35">
        <v>44952</v>
      </c>
      <c r="AD2591" s="33">
        <v>60</v>
      </c>
      <c r="AE2591" s="36">
        <f t="shared" si="474" ref="AE2591:AE2654">+AD2591+AC2591</f>
        <v>45012</v>
      </c>
    </row>
    <row r="2592" spans="2:31" ht="14.5" hidden="1">
      <c r="B2592" s="29" t="s">
        <v>2568</v>
      </c>
      <c r="C2592" s="30" t="str">
        <f t="shared" si="464"/>
        <v>(Proveedores estratégicos)</v>
      </c>
      <c r="D2592" s="30">
        <v>4</v>
      </c>
      <c r="E2592" s="30" t="s">
        <v>5309</v>
      </c>
      <c r="F2592" s="30" t="s">
        <v>5310</v>
      </c>
      <c r="G2592" s="30" t="s">
        <v>4912</v>
      </c>
      <c r="H2592" s="31" t="s">
        <v>2629</v>
      </c>
      <c r="I2592" s="31" t="s">
        <v>48</v>
      </c>
      <c r="J2592" s="32">
        <v>2491090</v>
      </c>
      <c r="K2592" s="33">
        <f t="shared" si="465"/>
        <v>522.25751333899382</v>
      </c>
      <c r="L2592" s="33">
        <v>2491090</v>
      </c>
      <c r="M2592" s="33">
        <v>0</v>
      </c>
      <c r="N2592" s="33">
        <v>0</v>
      </c>
      <c r="O2592" s="33">
        <v>0</v>
      </c>
      <c r="P2592" s="33">
        <f t="shared" si="466"/>
        <v>2491090</v>
      </c>
      <c r="Q2592" s="33">
        <f t="shared" si="467"/>
        <v>522.25751333899382</v>
      </c>
      <c r="R2592" s="33">
        <f t="shared" si="468"/>
        <v>2491090</v>
      </c>
      <c r="S2592" s="33"/>
      <c r="T2592" s="30" t="str">
        <f t="shared" si="469"/>
        <v>COP</v>
      </c>
      <c r="U2592" s="33">
        <v>0</v>
      </c>
      <c r="V2592" s="33">
        <v>0</v>
      </c>
      <c r="W2592" s="33">
        <v>0</v>
      </c>
      <c r="X2592" s="33">
        <f t="shared" si="470"/>
        <v>2491090</v>
      </c>
      <c r="Y2592" s="33">
        <f t="shared" si="471"/>
        <v>522.25751333899382</v>
      </c>
      <c r="Z2592" s="33">
        <f t="shared" si="472"/>
        <v>2491090</v>
      </c>
      <c r="AA2592" s="34">
        <f t="shared" si="473"/>
        <v>3.5920230122546949E-06</v>
      </c>
      <c r="AB2592" s="33" t="s">
        <v>676</v>
      </c>
      <c r="AC2592" s="35">
        <v>44952</v>
      </c>
      <c r="AD2592" s="33">
        <v>60</v>
      </c>
      <c r="AE2592" s="36">
        <f t="shared" si="474"/>
        <v>45012</v>
      </c>
    </row>
    <row r="2593" spans="2:31" ht="14.5" hidden="1">
      <c r="B2593" s="29" t="s">
        <v>2568</v>
      </c>
      <c r="C2593" s="30" t="str">
        <f t="shared" si="464"/>
        <v>(Proveedores estratégicos)</v>
      </c>
      <c r="D2593" s="30">
        <v>4</v>
      </c>
      <c r="E2593" s="30" t="s">
        <v>5309</v>
      </c>
      <c r="F2593" s="30" t="s">
        <v>5310</v>
      </c>
      <c r="G2593" s="30" t="s">
        <v>4912</v>
      </c>
      <c r="H2593" s="31" t="s">
        <v>2630</v>
      </c>
      <c r="I2593" s="31" t="s">
        <v>48</v>
      </c>
      <c r="J2593" s="32">
        <v>5389120</v>
      </c>
      <c r="K2593" s="33">
        <f t="shared" si="465"/>
        <v>1129.8300785139993</v>
      </c>
      <c r="L2593" s="33">
        <v>5389120</v>
      </c>
      <c r="M2593" s="33">
        <v>0</v>
      </c>
      <c r="N2593" s="33">
        <v>0</v>
      </c>
      <c r="O2593" s="33">
        <v>0</v>
      </c>
      <c r="P2593" s="33">
        <f t="shared" si="466"/>
        <v>5389120</v>
      </c>
      <c r="Q2593" s="33">
        <f t="shared" si="467"/>
        <v>1129.8300785139993</v>
      </c>
      <c r="R2593" s="33">
        <f t="shared" si="468"/>
        <v>5389120</v>
      </c>
      <c r="S2593" s="33"/>
      <c r="T2593" s="30" t="str">
        <f t="shared" si="469"/>
        <v>COP</v>
      </c>
      <c r="U2593" s="33">
        <v>0</v>
      </c>
      <c r="V2593" s="33">
        <v>0</v>
      </c>
      <c r="W2593" s="33">
        <v>0</v>
      </c>
      <c r="X2593" s="33">
        <f t="shared" si="470"/>
        <v>5389120</v>
      </c>
      <c r="Y2593" s="33">
        <f t="shared" si="471"/>
        <v>1129.8300785139993</v>
      </c>
      <c r="Z2593" s="33">
        <f t="shared" si="472"/>
        <v>5389120</v>
      </c>
      <c r="AA2593" s="34">
        <f t="shared" si="473"/>
        <v>7.7708324692411852E-06</v>
      </c>
      <c r="AB2593" s="33" t="s">
        <v>676</v>
      </c>
      <c r="AC2593" s="35">
        <v>44952</v>
      </c>
      <c r="AD2593" s="33">
        <v>60</v>
      </c>
      <c r="AE2593" s="36">
        <f t="shared" si="474"/>
        <v>45012</v>
      </c>
    </row>
    <row r="2594" spans="2:31" ht="14.5" hidden="1">
      <c r="B2594" s="29" t="s">
        <v>2568</v>
      </c>
      <c r="C2594" s="30" t="str">
        <f t="shared" si="464"/>
        <v>(Proveedores estratégicos)</v>
      </c>
      <c r="D2594" s="30">
        <v>4</v>
      </c>
      <c r="E2594" s="30" t="s">
        <v>5309</v>
      </c>
      <c r="F2594" s="30" t="s">
        <v>5310</v>
      </c>
      <c r="G2594" s="30" t="s">
        <v>4912</v>
      </c>
      <c r="H2594" s="31" t="s">
        <v>2631</v>
      </c>
      <c r="I2594" s="31" t="s">
        <v>48</v>
      </c>
      <c r="J2594" s="32">
        <v>23398572</v>
      </c>
      <c r="K2594" s="33">
        <f t="shared" si="465"/>
        <v>4905.515267775716</v>
      </c>
      <c r="L2594" s="33">
        <v>23398572</v>
      </c>
      <c r="M2594" s="33">
        <v>0</v>
      </c>
      <c r="N2594" s="33">
        <v>0</v>
      </c>
      <c r="O2594" s="33">
        <v>0</v>
      </c>
      <c r="P2594" s="33">
        <f t="shared" si="466"/>
        <v>23398572</v>
      </c>
      <c r="Q2594" s="33">
        <f t="shared" si="467"/>
        <v>4905.515267775716</v>
      </c>
      <c r="R2594" s="33">
        <f t="shared" si="468"/>
        <v>23398572</v>
      </c>
      <c r="S2594" s="33"/>
      <c r="T2594" s="30" t="str">
        <f t="shared" si="469"/>
        <v>COP</v>
      </c>
      <c r="U2594" s="33">
        <v>0</v>
      </c>
      <c r="V2594" s="33">
        <v>0</v>
      </c>
      <c r="W2594" s="33">
        <v>0</v>
      </c>
      <c r="X2594" s="33">
        <f t="shared" si="470"/>
        <v>23398572</v>
      </c>
      <c r="Y2594" s="33">
        <f t="shared" si="471"/>
        <v>4905.515267775716</v>
      </c>
      <c r="Z2594" s="33">
        <f t="shared" si="472"/>
        <v>23398572</v>
      </c>
      <c r="AA2594" s="34">
        <f t="shared" si="473"/>
        <v>3.3739531320786626E-05</v>
      </c>
      <c r="AB2594" s="33" t="s">
        <v>676</v>
      </c>
      <c r="AC2594" s="35">
        <v>44952</v>
      </c>
      <c r="AD2594" s="33">
        <v>60</v>
      </c>
      <c r="AE2594" s="36">
        <f t="shared" si="474"/>
        <v>45012</v>
      </c>
    </row>
    <row r="2595" spans="2:31" ht="14.5" hidden="1">
      <c r="B2595" s="29" t="s">
        <v>2568</v>
      </c>
      <c r="C2595" s="30" t="str">
        <f t="shared" si="464"/>
        <v>(Proveedores estratégicos)</v>
      </c>
      <c r="D2595" s="30">
        <v>4</v>
      </c>
      <c r="E2595" s="30" t="s">
        <v>5309</v>
      </c>
      <c r="F2595" s="30" t="s">
        <v>5310</v>
      </c>
      <c r="G2595" s="30" t="s">
        <v>4912</v>
      </c>
      <c r="H2595" s="31" t="s">
        <v>2632</v>
      </c>
      <c r="I2595" s="31" t="s">
        <v>48</v>
      </c>
      <c r="J2595" s="32">
        <v>6229847</v>
      </c>
      <c r="K2595" s="33">
        <f t="shared" si="465"/>
        <v>1306.0886610690063</v>
      </c>
      <c r="L2595" s="33">
        <v>6229847</v>
      </c>
      <c r="M2595" s="33">
        <v>0</v>
      </c>
      <c r="N2595" s="33">
        <v>0</v>
      </c>
      <c r="O2595" s="33">
        <v>0</v>
      </c>
      <c r="P2595" s="33">
        <f t="shared" si="466"/>
        <v>6229847</v>
      </c>
      <c r="Q2595" s="33">
        <f t="shared" si="467"/>
        <v>1306.0886610690063</v>
      </c>
      <c r="R2595" s="33">
        <f t="shared" si="468"/>
        <v>6229847</v>
      </c>
      <c r="S2595" s="33"/>
      <c r="T2595" s="30" t="str">
        <f t="shared" si="469"/>
        <v>COP</v>
      </c>
      <c r="U2595" s="33">
        <v>0</v>
      </c>
      <c r="V2595" s="33">
        <v>0</v>
      </c>
      <c r="W2595" s="33">
        <v>0</v>
      </c>
      <c r="X2595" s="33">
        <f t="shared" si="470"/>
        <v>6229847</v>
      </c>
      <c r="Y2595" s="33">
        <f t="shared" si="471"/>
        <v>1306.0886610690063</v>
      </c>
      <c r="Z2595" s="33">
        <f t="shared" si="472"/>
        <v>6229847</v>
      </c>
      <c r="AA2595" s="34">
        <f t="shared" si="473"/>
        <v>8.9831173449477441E-06</v>
      </c>
      <c r="AB2595" s="33" t="s">
        <v>676</v>
      </c>
      <c r="AC2595" s="35">
        <v>44952</v>
      </c>
      <c r="AD2595" s="33">
        <v>60</v>
      </c>
      <c r="AE2595" s="36">
        <f t="shared" si="474"/>
        <v>45012</v>
      </c>
    </row>
    <row r="2596" spans="2:31" ht="14.5" hidden="1">
      <c r="B2596" s="29" t="s">
        <v>2568</v>
      </c>
      <c r="C2596" s="30" t="str">
        <f t="shared" si="464"/>
        <v>(Proveedores estratégicos)</v>
      </c>
      <c r="D2596" s="30">
        <v>4</v>
      </c>
      <c r="E2596" s="30" t="s">
        <v>5309</v>
      </c>
      <c r="F2596" s="30" t="s">
        <v>5310</v>
      </c>
      <c r="G2596" s="30" t="s">
        <v>4912</v>
      </c>
      <c r="H2596" s="31" t="s">
        <v>2633</v>
      </c>
      <c r="I2596" s="31" t="s">
        <v>48</v>
      </c>
      <c r="J2596" s="32">
        <v>5722976</v>
      </c>
      <c r="K2596" s="33">
        <f t="shared" si="465"/>
        <v>1199.8230552323448</v>
      </c>
      <c r="L2596" s="33">
        <v>5722976</v>
      </c>
      <c r="M2596" s="33">
        <v>0</v>
      </c>
      <c r="N2596" s="33">
        <v>0</v>
      </c>
      <c r="O2596" s="33">
        <v>0</v>
      </c>
      <c r="P2596" s="33">
        <f t="shared" si="466"/>
        <v>5722976</v>
      </c>
      <c r="Q2596" s="33">
        <f t="shared" si="467"/>
        <v>1199.8230552323448</v>
      </c>
      <c r="R2596" s="33">
        <f t="shared" si="468"/>
        <v>5722976</v>
      </c>
      <c r="S2596" s="33"/>
      <c r="T2596" s="30" t="str">
        <f t="shared" si="469"/>
        <v>COP</v>
      </c>
      <c r="U2596" s="33">
        <v>0</v>
      </c>
      <c r="V2596" s="33">
        <v>0</v>
      </c>
      <c r="W2596" s="33">
        <v>0</v>
      </c>
      <c r="X2596" s="33">
        <f t="shared" si="470"/>
        <v>5722976</v>
      </c>
      <c r="Y2596" s="33">
        <f t="shared" si="471"/>
        <v>1199.8230552323448</v>
      </c>
      <c r="Z2596" s="33">
        <f t="shared" si="472"/>
        <v>5722976</v>
      </c>
      <c r="AA2596" s="34">
        <f t="shared" si="473"/>
        <v>8.2522355637818494E-06</v>
      </c>
      <c r="AB2596" s="33" t="s">
        <v>676</v>
      </c>
      <c r="AC2596" s="35">
        <v>44952</v>
      </c>
      <c r="AD2596" s="33">
        <v>60</v>
      </c>
      <c r="AE2596" s="36">
        <f t="shared" si="474"/>
        <v>45012</v>
      </c>
    </row>
    <row r="2597" spans="2:31" ht="14.5" hidden="1">
      <c r="B2597" s="29" t="s">
        <v>2568</v>
      </c>
      <c r="C2597" s="30" t="str">
        <f t="shared" si="464"/>
        <v>(Proveedores estratégicos)</v>
      </c>
      <c r="D2597" s="30">
        <v>4</v>
      </c>
      <c r="E2597" s="30" t="s">
        <v>5309</v>
      </c>
      <c r="F2597" s="30" t="s">
        <v>5310</v>
      </c>
      <c r="G2597" s="30" t="s">
        <v>4912</v>
      </c>
      <c r="H2597" s="31" t="s">
        <v>2634</v>
      </c>
      <c r="I2597" s="31" t="s">
        <v>48</v>
      </c>
      <c r="J2597" s="32">
        <v>139799222</v>
      </c>
      <c r="K2597" s="33">
        <f t="shared" si="465"/>
        <v>29308.934662515592</v>
      </c>
      <c r="L2597" s="33">
        <v>139799222</v>
      </c>
      <c r="M2597" s="33">
        <v>0</v>
      </c>
      <c r="N2597" s="33">
        <v>0</v>
      </c>
      <c r="O2597" s="33">
        <v>0</v>
      </c>
      <c r="P2597" s="33">
        <f t="shared" si="466"/>
        <v>139799222</v>
      </c>
      <c r="Q2597" s="33">
        <f t="shared" si="467"/>
        <v>29308.934662515592</v>
      </c>
      <c r="R2597" s="33">
        <f t="shared" si="468"/>
        <v>139799222</v>
      </c>
      <c r="S2597" s="33"/>
      <c r="T2597" s="30" t="str">
        <f t="shared" si="469"/>
        <v>COP</v>
      </c>
      <c r="U2597" s="33">
        <v>0</v>
      </c>
      <c r="V2597" s="33">
        <v>0</v>
      </c>
      <c r="W2597" s="33">
        <v>0</v>
      </c>
      <c r="X2597" s="33">
        <f t="shared" si="470"/>
        <v>139799222</v>
      </c>
      <c r="Y2597" s="33">
        <f t="shared" si="471"/>
        <v>29308.934662515592</v>
      </c>
      <c r="Z2597" s="33">
        <f t="shared" si="472"/>
        <v>139799222</v>
      </c>
      <c r="AA2597" s="34">
        <f t="shared" si="473"/>
        <v>0.00020158325171683994</v>
      </c>
      <c r="AB2597" s="33" t="s">
        <v>676</v>
      </c>
      <c r="AC2597" s="35">
        <v>44952</v>
      </c>
      <c r="AD2597" s="33">
        <v>60</v>
      </c>
      <c r="AE2597" s="36">
        <f t="shared" si="474"/>
        <v>45012</v>
      </c>
    </row>
    <row r="2598" spans="2:31" ht="14.5" hidden="1">
      <c r="B2598" s="29" t="s">
        <v>2568</v>
      </c>
      <c r="C2598" s="30" t="str">
        <f t="shared" si="464"/>
        <v>(Proveedores estratégicos)</v>
      </c>
      <c r="D2598" s="30">
        <v>4</v>
      </c>
      <c r="E2598" s="30" t="s">
        <v>5309</v>
      </c>
      <c r="F2598" s="30" t="s">
        <v>5310</v>
      </c>
      <c r="G2598" s="30" t="s">
        <v>4912</v>
      </c>
      <c r="H2598" s="31" t="s">
        <v>2635</v>
      </c>
      <c r="I2598" s="31" t="s">
        <v>48</v>
      </c>
      <c r="J2598" s="32">
        <v>8207310</v>
      </c>
      <c r="K2598" s="33">
        <f t="shared" si="465"/>
        <v>1720.6641718293026</v>
      </c>
      <c r="L2598" s="33">
        <v>8207310</v>
      </c>
      <c r="M2598" s="33">
        <v>0</v>
      </c>
      <c r="N2598" s="33">
        <v>0</v>
      </c>
      <c r="O2598" s="33">
        <v>0</v>
      </c>
      <c r="P2598" s="33">
        <f t="shared" si="466"/>
        <v>8207310</v>
      </c>
      <c r="Q2598" s="33">
        <f t="shared" si="467"/>
        <v>1720.6641718293026</v>
      </c>
      <c r="R2598" s="33">
        <f t="shared" si="468"/>
        <v>8207310</v>
      </c>
      <c r="S2598" s="33"/>
      <c r="T2598" s="30" t="str">
        <f t="shared" si="469"/>
        <v>COP</v>
      </c>
      <c r="U2598" s="33">
        <v>0</v>
      </c>
      <c r="V2598" s="33">
        <v>0</v>
      </c>
      <c r="W2598" s="33">
        <v>0</v>
      </c>
      <c r="X2598" s="33">
        <f t="shared" si="470"/>
        <v>8207310</v>
      </c>
      <c r="Y2598" s="33">
        <f t="shared" si="471"/>
        <v>1720.6641718293026</v>
      </c>
      <c r="Z2598" s="33">
        <f t="shared" si="472"/>
        <v>8207310</v>
      </c>
      <c r="AA2598" s="34">
        <f t="shared" si="473"/>
        <v>1.1834516773263142E-05</v>
      </c>
      <c r="AB2598" s="33" t="s">
        <v>676</v>
      </c>
      <c r="AC2598" s="35">
        <v>44952</v>
      </c>
      <c r="AD2598" s="33">
        <v>60</v>
      </c>
      <c r="AE2598" s="36">
        <f t="shared" si="474"/>
        <v>45012</v>
      </c>
    </row>
    <row r="2599" spans="2:31" ht="14.5" hidden="1">
      <c r="B2599" s="29" t="s">
        <v>2568</v>
      </c>
      <c r="C2599" s="30" t="str">
        <f t="shared" si="464"/>
        <v>(Proveedores estratégicos)</v>
      </c>
      <c r="D2599" s="30">
        <v>4</v>
      </c>
      <c r="E2599" s="30" t="s">
        <v>5309</v>
      </c>
      <c r="F2599" s="30" t="s">
        <v>5310</v>
      </c>
      <c r="G2599" s="30" t="s">
        <v>4912</v>
      </c>
      <c r="H2599" s="31" t="s">
        <v>2636</v>
      </c>
      <c r="I2599" s="31" t="s">
        <v>48</v>
      </c>
      <c r="J2599" s="32">
        <v>7415089</v>
      </c>
      <c r="K2599" s="33">
        <f t="shared" si="465"/>
        <v>1554.5748818097004</v>
      </c>
      <c r="L2599" s="33">
        <v>7415089</v>
      </c>
      <c r="M2599" s="33">
        <v>0</v>
      </c>
      <c r="N2599" s="33">
        <v>0</v>
      </c>
      <c r="O2599" s="33">
        <v>0</v>
      </c>
      <c r="P2599" s="33">
        <f t="shared" si="466"/>
        <v>7415089</v>
      </c>
      <c r="Q2599" s="33">
        <f t="shared" si="467"/>
        <v>1554.5748818097004</v>
      </c>
      <c r="R2599" s="33">
        <f t="shared" si="468"/>
        <v>7415089</v>
      </c>
      <c r="S2599" s="33"/>
      <c r="T2599" s="30" t="str">
        <f t="shared" si="469"/>
        <v>COP</v>
      </c>
      <c r="U2599" s="33">
        <v>0</v>
      </c>
      <c r="V2599" s="33">
        <v>0</v>
      </c>
      <c r="W2599" s="33">
        <v>0</v>
      </c>
      <c r="X2599" s="33">
        <f t="shared" si="470"/>
        <v>7415089</v>
      </c>
      <c r="Y2599" s="33">
        <f t="shared" si="471"/>
        <v>1554.5748818097004</v>
      </c>
      <c r="Z2599" s="33">
        <f t="shared" si="472"/>
        <v>7415089</v>
      </c>
      <c r="AA2599" s="34">
        <f t="shared" si="473"/>
        <v>1.0692175042217124E-05</v>
      </c>
      <c r="AB2599" s="33" t="s">
        <v>676</v>
      </c>
      <c r="AC2599" s="35">
        <v>44952</v>
      </c>
      <c r="AD2599" s="33">
        <v>60</v>
      </c>
      <c r="AE2599" s="36">
        <f t="shared" si="474"/>
        <v>45012</v>
      </c>
    </row>
    <row r="2600" spans="2:31" ht="14.5" hidden="1">
      <c r="B2600" s="29" t="s">
        <v>2568</v>
      </c>
      <c r="C2600" s="30" t="str">
        <f t="shared" si="464"/>
        <v>(Proveedores estratégicos)</v>
      </c>
      <c r="D2600" s="30">
        <v>4</v>
      </c>
      <c r="E2600" s="30" t="s">
        <v>5309</v>
      </c>
      <c r="F2600" s="30" t="s">
        <v>5310</v>
      </c>
      <c r="G2600" s="30" t="s">
        <v>4912</v>
      </c>
      <c r="H2600" s="31" t="s">
        <v>2637</v>
      </c>
      <c r="I2600" s="31" t="s">
        <v>48</v>
      </c>
      <c r="J2600" s="32">
        <v>4283254</v>
      </c>
      <c r="K2600" s="33">
        <f t="shared" si="465"/>
        <v>897.98505194083668</v>
      </c>
      <c r="L2600" s="33">
        <v>4283254</v>
      </c>
      <c r="M2600" s="33">
        <v>0</v>
      </c>
      <c r="N2600" s="33">
        <v>0</v>
      </c>
      <c r="O2600" s="33">
        <v>0</v>
      </c>
      <c r="P2600" s="33">
        <f t="shared" si="466"/>
        <v>4283254</v>
      </c>
      <c r="Q2600" s="33">
        <f t="shared" si="467"/>
        <v>897.98505194083668</v>
      </c>
      <c r="R2600" s="33">
        <f t="shared" si="468"/>
        <v>4283254</v>
      </c>
      <c r="S2600" s="33"/>
      <c r="T2600" s="30" t="str">
        <f t="shared" si="469"/>
        <v>COP</v>
      </c>
      <c r="U2600" s="33">
        <v>0</v>
      </c>
      <c r="V2600" s="33">
        <v>0</v>
      </c>
      <c r="W2600" s="33">
        <v>0</v>
      </c>
      <c r="X2600" s="33">
        <f t="shared" si="470"/>
        <v>4283254</v>
      </c>
      <c r="Y2600" s="33">
        <f t="shared" si="471"/>
        <v>897.98505194083668</v>
      </c>
      <c r="Z2600" s="33">
        <f t="shared" si="472"/>
        <v>4283254</v>
      </c>
      <c r="AA2600" s="34">
        <f t="shared" si="473"/>
        <v>6.1762308609211119E-06</v>
      </c>
      <c r="AB2600" s="33" t="s">
        <v>676</v>
      </c>
      <c r="AC2600" s="35">
        <v>44952</v>
      </c>
      <c r="AD2600" s="33">
        <v>60</v>
      </c>
      <c r="AE2600" s="36">
        <f t="shared" si="474"/>
        <v>45012</v>
      </c>
    </row>
    <row r="2601" spans="2:31" ht="14.5" hidden="1">
      <c r="B2601" s="29" t="s">
        <v>2568</v>
      </c>
      <c r="C2601" s="30" t="str">
        <f t="shared" si="464"/>
        <v>(Proveedores estratégicos)</v>
      </c>
      <c r="D2601" s="30">
        <v>4</v>
      </c>
      <c r="E2601" s="30" t="s">
        <v>5309</v>
      </c>
      <c r="F2601" s="30" t="s">
        <v>5310</v>
      </c>
      <c r="G2601" s="30" t="s">
        <v>4912</v>
      </c>
      <c r="H2601" s="31" t="s">
        <v>2638</v>
      </c>
      <c r="I2601" s="31" t="s">
        <v>48</v>
      </c>
      <c r="J2601" s="32">
        <v>8244013</v>
      </c>
      <c r="K2601" s="33">
        <f t="shared" si="465"/>
        <v>1728.3589630701174</v>
      </c>
      <c r="L2601" s="33">
        <v>8244013</v>
      </c>
      <c r="M2601" s="33">
        <v>0</v>
      </c>
      <c r="N2601" s="33">
        <v>0</v>
      </c>
      <c r="O2601" s="33">
        <v>0</v>
      </c>
      <c r="P2601" s="33">
        <f t="shared" si="466"/>
        <v>8244013</v>
      </c>
      <c r="Q2601" s="33">
        <f t="shared" si="467"/>
        <v>1728.3589630701174</v>
      </c>
      <c r="R2601" s="33">
        <f t="shared" si="468"/>
        <v>8244013</v>
      </c>
      <c r="S2601" s="33"/>
      <c r="T2601" s="30" t="str">
        <f t="shared" si="469"/>
        <v>COP</v>
      </c>
      <c r="U2601" s="33">
        <v>0</v>
      </c>
      <c r="V2601" s="33">
        <v>0</v>
      </c>
      <c r="W2601" s="33">
        <v>0</v>
      </c>
      <c r="X2601" s="33">
        <f t="shared" si="470"/>
        <v>8244013</v>
      </c>
      <c r="Y2601" s="33">
        <f t="shared" si="471"/>
        <v>1728.3589630701174</v>
      </c>
      <c r="Z2601" s="33">
        <f t="shared" si="472"/>
        <v>8244013</v>
      </c>
      <c r="AA2601" s="34">
        <f t="shared" si="473"/>
        <v>1.1887440602036404E-05</v>
      </c>
      <c r="AB2601" s="33" t="s">
        <v>676</v>
      </c>
      <c r="AC2601" s="35">
        <v>44952</v>
      </c>
      <c r="AD2601" s="33">
        <v>60</v>
      </c>
      <c r="AE2601" s="36">
        <f t="shared" si="474"/>
        <v>45012</v>
      </c>
    </row>
    <row r="2602" spans="2:31" ht="14.5" hidden="1">
      <c r="B2602" s="29" t="s">
        <v>2568</v>
      </c>
      <c r="C2602" s="30" t="str">
        <f t="shared" si="464"/>
        <v>(Proveedores estratégicos)</v>
      </c>
      <c r="D2602" s="30">
        <v>4</v>
      </c>
      <c r="E2602" s="30" t="s">
        <v>5309</v>
      </c>
      <c r="F2602" s="30" t="s">
        <v>5310</v>
      </c>
      <c r="G2602" s="30" t="s">
        <v>4912</v>
      </c>
      <c r="H2602" s="31" t="s">
        <v>2639</v>
      </c>
      <c r="I2602" s="31" t="s">
        <v>48</v>
      </c>
      <c r="J2602" s="32">
        <v>12144706</v>
      </c>
      <c r="K2602" s="33">
        <f t="shared" si="465"/>
        <v>2546.1400253676738</v>
      </c>
      <c r="L2602" s="33">
        <v>12144706</v>
      </c>
      <c r="M2602" s="33">
        <v>0</v>
      </c>
      <c r="N2602" s="33">
        <v>0</v>
      </c>
      <c r="O2602" s="33">
        <v>0</v>
      </c>
      <c r="P2602" s="33">
        <f t="shared" si="466"/>
        <v>12144706</v>
      </c>
      <c r="Q2602" s="33">
        <f t="shared" si="467"/>
        <v>2546.1400253676738</v>
      </c>
      <c r="R2602" s="33">
        <f t="shared" si="468"/>
        <v>12144706</v>
      </c>
      <c r="S2602" s="33"/>
      <c r="T2602" s="30" t="str">
        <f t="shared" si="469"/>
        <v>COP</v>
      </c>
      <c r="U2602" s="33">
        <v>0</v>
      </c>
      <c r="V2602" s="33">
        <v>0</v>
      </c>
      <c r="W2602" s="33">
        <v>0</v>
      </c>
      <c r="X2602" s="33">
        <f t="shared" si="470"/>
        <v>12144706</v>
      </c>
      <c r="Y2602" s="33">
        <f t="shared" si="471"/>
        <v>2546.1400253676738</v>
      </c>
      <c r="Z2602" s="33">
        <f t="shared" si="472"/>
        <v>12144706</v>
      </c>
      <c r="AA2602" s="34">
        <f t="shared" si="473"/>
        <v>1.7512038276042886E-05</v>
      </c>
      <c r="AB2602" s="33" t="s">
        <v>676</v>
      </c>
      <c r="AC2602" s="35">
        <v>44952</v>
      </c>
      <c r="AD2602" s="33">
        <v>60</v>
      </c>
      <c r="AE2602" s="36">
        <f t="shared" si="474"/>
        <v>45012</v>
      </c>
    </row>
    <row r="2603" spans="2:31" ht="14.5" hidden="1">
      <c r="B2603" s="29" t="s">
        <v>2568</v>
      </c>
      <c r="C2603" s="30" t="str">
        <f t="shared" si="464"/>
        <v>(Proveedores estratégicos)</v>
      </c>
      <c r="D2603" s="30">
        <v>4</v>
      </c>
      <c r="E2603" s="30" t="s">
        <v>5309</v>
      </c>
      <c r="F2603" s="30" t="s">
        <v>5310</v>
      </c>
      <c r="G2603" s="30" t="s">
        <v>4912</v>
      </c>
      <c r="H2603" s="31" t="s">
        <v>2640</v>
      </c>
      <c r="I2603" s="31" t="s">
        <v>48</v>
      </c>
      <c r="J2603" s="32">
        <v>19216804</v>
      </c>
      <c r="K2603" s="33">
        <f t="shared" si="465"/>
        <v>4028.8067758944198</v>
      </c>
      <c r="L2603" s="33">
        <v>19216804</v>
      </c>
      <c r="M2603" s="33">
        <v>0</v>
      </c>
      <c r="N2603" s="33">
        <v>0</v>
      </c>
      <c r="O2603" s="33">
        <v>0</v>
      </c>
      <c r="P2603" s="33">
        <f t="shared" si="466"/>
        <v>19216804</v>
      </c>
      <c r="Q2603" s="33">
        <f t="shared" si="467"/>
        <v>4028.8067758944198</v>
      </c>
      <c r="R2603" s="33">
        <f t="shared" si="468"/>
        <v>19216804</v>
      </c>
      <c r="S2603" s="33"/>
      <c r="T2603" s="30" t="str">
        <f t="shared" si="469"/>
        <v>COP</v>
      </c>
      <c r="U2603" s="33">
        <v>0</v>
      </c>
      <c r="V2603" s="33">
        <v>0</v>
      </c>
      <c r="W2603" s="33">
        <v>0</v>
      </c>
      <c r="X2603" s="33">
        <f t="shared" si="470"/>
        <v>19216804</v>
      </c>
      <c r="Y2603" s="33">
        <f t="shared" si="471"/>
        <v>4028.8067758944198</v>
      </c>
      <c r="Z2603" s="33">
        <f t="shared" si="472"/>
        <v>19216804</v>
      </c>
      <c r="AA2603" s="34">
        <f t="shared" si="473"/>
        <v>2.7709638025919608E-05</v>
      </c>
      <c r="AB2603" s="33" t="s">
        <v>676</v>
      </c>
      <c r="AC2603" s="35">
        <v>44952</v>
      </c>
      <c r="AD2603" s="33">
        <v>60</v>
      </c>
      <c r="AE2603" s="36">
        <f t="shared" si="474"/>
        <v>45012</v>
      </c>
    </row>
    <row r="2604" spans="2:31" ht="14.5" hidden="1">
      <c r="B2604" s="29" t="s">
        <v>2568</v>
      </c>
      <c r="C2604" s="30" t="str">
        <f t="shared" si="464"/>
        <v>(Proveedores estratégicos)</v>
      </c>
      <c r="D2604" s="30">
        <v>4</v>
      </c>
      <c r="E2604" s="30" t="s">
        <v>5309</v>
      </c>
      <c r="F2604" s="30" t="s">
        <v>5310</v>
      </c>
      <c r="G2604" s="30" t="s">
        <v>4912</v>
      </c>
      <c r="H2604" s="31" t="s">
        <v>2641</v>
      </c>
      <c r="I2604" s="31" t="s">
        <v>48</v>
      </c>
      <c r="J2604" s="32">
        <v>21289543</v>
      </c>
      <c r="K2604" s="33">
        <f t="shared" si="465"/>
        <v>4463.3569189806803</v>
      </c>
      <c r="L2604" s="33">
        <v>21289543</v>
      </c>
      <c r="M2604" s="33">
        <v>0</v>
      </c>
      <c r="N2604" s="33">
        <v>0</v>
      </c>
      <c r="O2604" s="33">
        <v>0</v>
      </c>
      <c r="P2604" s="33">
        <f t="shared" si="466"/>
        <v>21289543</v>
      </c>
      <c r="Q2604" s="33">
        <f t="shared" si="467"/>
        <v>4463.3569189806803</v>
      </c>
      <c r="R2604" s="33">
        <f t="shared" si="468"/>
        <v>21289543</v>
      </c>
      <c r="S2604" s="33"/>
      <c r="T2604" s="30" t="str">
        <f t="shared" si="469"/>
        <v>COP</v>
      </c>
      <c r="U2604" s="33">
        <v>0</v>
      </c>
      <c r="V2604" s="33">
        <v>0</v>
      </c>
      <c r="W2604" s="33">
        <v>0</v>
      </c>
      <c r="X2604" s="33">
        <f t="shared" si="470"/>
        <v>21289543</v>
      </c>
      <c r="Y2604" s="33">
        <f t="shared" si="471"/>
        <v>4463.3569189806803</v>
      </c>
      <c r="Z2604" s="33">
        <f t="shared" si="472"/>
        <v>21289543</v>
      </c>
      <c r="AA2604" s="34">
        <f t="shared" si="473"/>
        <v>3.069842052129223E-05</v>
      </c>
      <c r="AB2604" s="33" t="s">
        <v>676</v>
      </c>
      <c r="AC2604" s="35">
        <v>44952</v>
      </c>
      <c r="AD2604" s="33">
        <v>60</v>
      </c>
      <c r="AE2604" s="36">
        <f t="shared" si="474"/>
        <v>45012</v>
      </c>
    </row>
    <row r="2605" spans="2:31" ht="14.5" hidden="1">
      <c r="B2605" s="29" t="s">
        <v>2568</v>
      </c>
      <c r="C2605" s="30" t="str">
        <f t="shared" si="464"/>
        <v>(Proveedores estratégicos)</v>
      </c>
      <c r="D2605" s="30">
        <v>4</v>
      </c>
      <c r="E2605" s="30" t="s">
        <v>5309</v>
      </c>
      <c r="F2605" s="30" t="s">
        <v>5310</v>
      </c>
      <c r="G2605" s="30" t="s">
        <v>4912</v>
      </c>
      <c r="H2605" s="31" t="s">
        <v>2642</v>
      </c>
      <c r="I2605" s="31" t="s">
        <v>48</v>
      </c>
      <c r="J2605" s="32">
        <v>8400932</v>
      </c>
      <c r="K2605" s="33">
        <f t="shared" si="465"/>
        <v>1761.2570625910666</v>
      </c>
      <c r="L2605" s="33">
        <v>8400932</v>
      </c>
      <c r="M2605" s="33">
        <v>0</v>
      </c>
      <c r="N2605" s="33">
        <v>0</v>
      </c>
      <c r="O2605" s="33">
        <v>0</v>
      </c>
      <c r="P2605" s="33">
        <f t="shared" si="466"/>
        <v>8400932</v>
      </c>
      <c r="Q2605" s="33">
        <f t="shared" si="467"/>
        <v>1761.2570625910666</v>
      </c>
      <c r="R2605" s="33">
        <f t="shared" si="468"/>
        <v>8400932</v>
      </c>
      <c r="S2605" s="33"/>
      <c r="T2605" s="30" t="str">
        <f t="shared" si="469"/>
        <v>COP</v>
      </c>
      <c r="U2605" s="33">
        <v>0</v>
      </c>
      <c r="V2605" s="33">
        <v>0</v>
      </c>
      <c r="W2605" s="33">
        <v>0</v>
      </c>
      <c r="X2605" s="33">
        <f t="shared" si="470"/>
        <v>8400932</v>
      </c>
      <c r="Y2605" s="33">
        <f t="shared" si="471"/>
        <v>1761.2570625910666</v>
      </c>
      <c r="Z2605" s="33">
        <f t="shared" si="472"/>
        <v>8400932</v>
      </c>
      <c r="AA2605" s="34">
        <f t="shared" si="473"/>
        <v>1.2113709688685218E-05</v>
      </c>
      <c r="AB2605" s="33" t="s">
        <v>676</v>
      </c>
      <c r="AC2605" s="35">
        <v>44952</v>
      </c>
      <c r="AD2605" s="33">
        <v>60</v>
      </c>
      <c r="AE2605" s="36">
        <f t="shared" si="474"/>
        <v>45012</v>
      </c>
    </row>
    <row r="2606" spans="2:31" ht="14.5" hidden="1">
      <c r="B2606" s="29" t="s">
        <v>2568</v>
      </c>
      <c r="C2606" s="30" t="str">
        <f t="shared" si="464"/>
        <v>(Proveedores estratégicos)</v>
      </c>
      <c r="D2606" s="30">
        <v>4</v>
      </c>
      <c r="E2606" s="30" t="s">
        <v>5309</v>
      </c>
      <c r="F2606" s="30" t="s">
        <v>5310</v>
      </c>
      <c r="G2606" s="30" t="s">
        <v>4912</v>
      </c>
      <c r="H2606" s="31" t="s">
        <v>2643</v>
      </c>
      <c r="I2606" s="31" t="s">
        <v>48</v>
      </c>
      <c r="J2606" s="32">
        <v>395720046</v>
      </c>
      <c r="K2606" s="33">
        <f t="shared" si="465"/>
        <v>82962.786251139973</v>
      </c>
      <c r="L2606" s="33">
        <v>395720046</v>
      </c>
      <c r="M2606" s="33">
        <v>0</v>
      </c>
      <c r="N2606" s="33">
        <v>0</v>
      </c>
      <c r="O2606" s="33">
        <v>0</v>
      </c>
      <c r="P2606" s="33">
        <f t="shared" si="466"/>
        <v>395720046</v>
      </c>
      <c r="Q2606" s="33">
        <f t="shared" si="467"/>
        <v>82962.786251139973</v>
      </c>
      <c r="R2606" s="33">
        <f t="shared" si="468"/>
        <v>395720046</v>
      </c>
      <c r="S2606" s="33"/>
      <c r="T2606" s="30" t="str">
        <f t="shared" si="469"/>
        <v>COP</v>
      </c>
      <c r="U2606" s="33">
        <v>0</v>
      </c>
      <c r="V2606" s="33">
        <v>0</v>
      </c>
      <c r="W2606" s="33">
        <v>0</v>
      </c>
      <c r="X2606" s="33">
        <f t="shared" si="470"/>
        <v>395720046</v>
      </c>
      <c r="Y2606" s="33">
        <f t="shared" si="471"/>
        <v>82962.786251139973</v>
      </c>
      <c r="Z2606" s="33">
        <f t="shared" si="472"/>
        <v>395720046</v>
      </c>
      <c r="AA2606" s="34">
        <f t="shared" si="473"/>
        <v>0.00057060785103809437</v>
      </c>
      <c r="AB2606" s="33" t="s">
        <v>676</v>
      </c>
      <c r="AC2606" s="35">
        <v>44952</v>
      </c>
      <c r="AD2606" s="33">
        <v>60</v>
      </c>
      <c r="AE2606" s="36">
        <f t="shared" si="474"/>
        <v>45012</v>
      </c>
    </row>
    <row r="2607" spans="2:31" ht="14.5" hidden="1">
      <c r="B2607" s="29" t="s">
        <v>2568</v>
      </c>
      <c r="C2607" s="30" t="str">
        <f t="shared" si="464"/>
        <v>(Proveedores estratégicos)</v>
      </c>
      <c r="D2607" s="30">
        <v>4</v>
      </c>
      <c r="E2607" s="30" t="s">
        <v>5309</v>
      </c>
      <c r="F2607" s="30" t="s">
        <v>5310</v>
      </c>
      <c r="G2607" s="30" t="s">
        <v>4912</v>
      </c>
      <c r="H2607" s="31" t="s">
        <v>2644</v>
      </c>
      <c r="I2607" s="31" t="s">
        <v>48</v>
      </c>
      <c r="J2607" s="32">
        <v>9994507</v>
      </c>
      <c r="K2607" s="33">
        <f t="shared" si="465"/>
        <v>2095.3503778944828</v>
      </c>
      <c r="L2607" s="33">
        <v>9994507</v>
      </c>
      <c r="M2607" s="33">
        <v>0</v>
      </c>
      <c r="N2607" s="33">
        <v>0</v>
      </c>
      <c r="O2607" s="33">
        <v>0</v>
      </c>
      <c r="P2607" s="33">
        <f t="shared" si="466"/>
        <v>9994507</v>
      </c>
      <c r="Q2607" s="33">
        <f t="shared" si="467"/>
        <v>2095.3503778944828</v>
      </c>
      <c r="R2607" s="33">
        <f t="shared" si="468"/>
        <v>9994507</v>
      </c>
      <c r="S2607" s="33"/>
      <c r="T2607" s="30" t="str">
        <f t="shared" si="469"/>
        <v>COP</v>
      </c>
      <c r="U2607" s="33">
        <v>0</v>
      </c>
      <c r="V2607" s="33">
        <v>0</v>
      </c>
      <c r="W2607" s="33">
        <v>0</v>
      </c>
      <c r="X2607" s="33">
        <f t="shared" si="470"/>
        <v>9994507</v>
      </c>
      <c r="Y2607" s="33">
        <f t="shared" si="471"/>
        <v>2095.3503778944828</v>
      </c>
      <c r="Z2607" s="33">
        <f t="shared" si="472"/>
        <v>9994507</v>
      </c>
      <c r="AA2607" s="34">
        <f t="shared" si="473"/>
        <v>1.4411562464680375E-05</v>
      </c>
      <c r="AB2607" s="33" t="s">
        <v>676</v>
      </c>
      <c r="AC2607" s="35">
        <v>44952</v>
      </c>
      <c r="AD2607" s="33">
        <v>60</v>
      </c>
      <c r="AE2607" s="36">
        <f t="shared" si="474"/>
        <v>45012</v>
      </c>
    </row>
    <row r="2608" spans="2:31" ht="14.5" hidden="1">
      <c r="B2608" s="29" t="s">
        <v>2568</v>
      </c>
      <c r="C2608" s="30" t="str">
        <f t="shared" si="464"/>
        <v>(Proveedores estratégicos)</v>
      </c>
      <c r="D2608" s="30">
        <v>4</v>
      </c>
      <c r="E2608" s="30" t="s">
        <v>5309</v>
      </c>
      <c r="F2608" s="30" t="s">
        <v>5310</v>
      </c>
      <c r="G2608" s="30" t="s">
        <v>4912</v>
      </c>
      <c r="H2608" s="31" t="s">
        <v>2645</v>
      </c>
      <c r="I2608" s="31" t="s">
        <v>48</v>
      </c>
      <c r="J2608" s="32">
        <v>5440482</v>
      </c>
      <c r="K2608" s="33">
        <f t="shared" si="465"/>
        <v>1140.59813201673</v>
      </c>
      <c r="L2608" s="33">
        <v>5440482</v>
      </c>
      <c r="M2608" s="33">
        <v>0</v>
      </c>
      <c r="N2608" s="33">
        <v>0</v>
      </c>
      <c r="O2608" s="33">
        <v>0</v>
      </c>
      <c r="P2608" s="33">
        <f t="shared" si="466"/>
        <v>5440482</v>
      </c>
      <c r="Q2608" s="33">
        <f t="shared" si="467"/>
        <v>1140.59813201673</v>
      </c>
      <c r="R2608" s="33">
        <f t="shared" si="468"/>
        <v>5440482</v>
      </c>
      <c r="S2608" s="33"/>
      <c r="T2608" s="30" t="str">
        <f t="shared" si="469"/>
        <v>COP</v>
      </c>
      <c r="U2608" s="33">
        <v>0</v>
      </c>
      <c r="V2608" s="33">
        <v>0</v>
      </c>
      <c r="W2608" s="33">
        <v>0</v>
      </c>
      <c r="X2608" s="33">
        <f t="shared" si="470"/>
        <v>5440482</v>
      </c>
      <c r="Y2608" s="33">
        <f t="shared" si="471"/>
        <v>1140.59813201673</v>
      </c>
      <c r="Z2608" s="33">
        <f t="shared" si="472"/>
        <v>5440482</v>
      </c>
      <c r="AA2608" s="34">
        <f t="shared" si="473"/>
        <v>7.8448938182712973E-06</v>
      </c>
      <c r="AB2608" s="33" t="s">
        <v>676</v>
      </c>
      <c r="AC2608" s="35">
        <v>44952</v>
      </c>
      <c r="AD2608" s="33">
        <v>60</v>
      </c>
      <c r="AE2608" s="36">
        <f t="shared" si="474"/>
        <v>45012</v>
      </c>
    </row>
    <row r="2609" spans="2:31" ht="14.5" hidden="1">
      <c r="B2609" s="29" t="s">
        <v>2646</v>
      </c>
      <c r="C2609" s="30" t="str">
        <f t="shared" si="464"/>
        <v>(Acreedores quirografarios)</v>
      </c>
      <c r="D2609" s="30">
        <v>5</v>
      </c>
      <c r="E2609" s="30" t="s">
        <v>5311</v>
      </c>
      <c r="F2609" s="30" t="s">
        <v>5312</v>
      </c>
      <c r="G2609" s="30" t="s">
        <v>4912</v>
      </c>
      <c r="H2609" s="31" t="s">
        <v>2647</v>
      </c>
      <c r="I2609" s="31" t="s">
        <v>48</v>
      </c>
      <c r="J2609" s="32">
        <v>1529849</v>
      </c>
      <c r="K2609" s="33">
        <f t="shared" si="465"/>
        <v>307.34865876285414</v>
      </c>
      <c r="L2609" s="33">
        <v>1466007</v>
      </c>
      <c r="M2609" s="33">
        <v>0</v>
      </c>
      <c r="N2609" s="33">
        <v>0</v>
      </c>
      <c r="O2609" s="33">
        <v>0</v>
      </c>
      <c r="P2609" s="33">
        <f t="shared" si="466"/>
        <v>1529849</v>
      </c>
      <c r="Q2609" s="33">
        <f t="shared" si="467"/>
        <v>307.34865876285414</v>
      </c>
      <c r="R2609" s="33">
        <f t="shared" si="468"/>
        <v>1466007</v>
      </c>
      <c r="S2609" s="33"/>
      <c r="T2609" s="30" t="str">
        <f t="shared" si="469"/>
        <v>COP</v>
      </c>
      <c r="U2609" s="33">
        <v>0</v>
      </c>
      <c r="V2609" s="33">
        <v>0</v>
      </c>
      <c r="W2609" s="33">
        <v>0</v>
      </c>
      <c r="X2609" s="33">
        <f t="shared" si="470"/>
        <v>1529849</v>
      </c>
      <c r="Y2609" s="33">
        <f t="shared" si="471"/>
        <v>307.34865876285414</v>
      </c>
      <c r="Z2609" s="33">
        <f t="shared" si="472"/>
        <v>1466007</v>
      </c>
      <c r="AA2609" s="34">
        <f t="shared" si="473"/>
        <v>3.6147933614690323E-05</v>
      </c>
      <c r="AB2609" s="33" t="s">
        <v>631</v>
      </c>
      <c r="AC2609" s="35">
        <v>44943</v>
      </c>
      <c r="AD2609" s="33">
        <v>60</v>
      </c>
      <c r="AE2609" s="36">
        <f t="shared" si="474"/>
        <v>45003</v>
      </c>
    </row>
    <row r="2610" spans="2:31" ht="14.5" hidden="1">
      <c r="B2610" s="29" t="s">
        <v>2648</v>
      </c>
      <c r="C2610" s="30" t="str">
        <f t="shared" si="464"/>
        <v>(Proveedores estratégicos)</v>
      </c>
      <c r="D2610" s="30">
        <v>4</v>
      </c>
      <c r="E2610" s="30" t="s">
        <v>5313</v>
      </c>
      <c r="F2610" s="30" t="s">
        <v>5314</v>
      </c>
      <c r="G2610" s="30" t="s">
        <v>4912</v>
      </c>
      <c r="H2610" s="31" t="s">
        <v>2649</v>
      </c>
      <c r="I2610" s="31" t="s">
        <v>62</v>
      </c>
      <c r="J2610" s="32">
        <v>5023.5500000000002</v>
      </c>
      <c r="K2610" s="33">
        <f t="shared" si="465"/>
        <v>5023.5500000000002</v>
      </c>
      <c r="L2610" s="33">
        <v>1686</v>
      </c>
      <c r="M2610" s="33">
        <v>0</v>
      </c>
      <c r="N2610" s="33">
        <v>0</v>
      </c>
      <c r="O2610" s="33">
        <v>0</v>
      </c>
      <c r="P2610" s="33">
        <f t="shared" si="466"/>
        <v>5023.5500000000002</v>
      </c>
      <c r="Q2610" s="33">
        <f t="shared" si="467"/>
        <v>5023.5500000000002</v>
      </c>
      <c r="R2610" s="33">
        <f t="shared" si="468"/>
        <v>1686</v>
      </c>
      <c r="S2610" s="33"/>
      <c r="T2610" s="30" t="str">
        <f t="shared" si="469"/>
        <v>USD</v>
      </c>
      <c r="U2610" s="33">
        <v>0</v>
      </c>
      <c r="V2610" s="33">
        <v>0</v>
      </c>
      <c r="W2610" s="33">
        <v>0</v>
      </c>
      <c r="X2610" s="33">
        <f t="shared" si="470"/>
        <v>5023.5500000000002</v>
      </c>
      <c r="Y2610" s="33">
        <f t="shared" si="471"/>
        <v>5023.5500000000002</v>
      </c>
      <c r="Z2610" s="33">
        <f t="shared" si="472"/>
        <v>1686</v>
      </c>
      <c r="AA2610" s="34">
        <f t="shared" si="473"/>
        <v>2.4311248484243509E-09</v>
      </c>
      <c r="AB2610" s="33" t="s">
        <v>953</v>
      </c>
      <c r="AC2610" s="35">
        <v>43986</v>
      </c>
      <c r="AD2610" s="33">
        <v>30</v>
      </c>
      <c r="AE2610" s="36">
        <f t="shared" si="474"/>
        <v>44016</v>
      </c>
    </row>
    <row r="2611" spans="2:31" ht="14.5" hidden="1">
      <c r="B2611" s="29" t="s">
        <v>2650</v>
      </c>
      <c r="C2611" s="30" t="str">
        <f t="shared" si="464"/>
        <v>(Acreedores quirografarios)</v>
      </c>
      <c r="D2611" s="30">
        <v>5</v>
      </c>
      <c r="E2611" s="30" t="s">
        <v>5315</v>
      </c>
      <c r="F2611" s="30" t="s">
        <v>5316</v>
      </c>
      <c r="G2611" s="30" t="s">
        <v>4912</v>
      </c>
      <c r="H2611" s="31" t="s">
        <v>2651</v>
      </c>
      <c r="I2611" s="31" t="s">
        <v>48</v>
      </c>
      <c r="J2611" s="32">
        <v>5486000</v>
      </c>
      <c r="K2611" s="33">
        <f t="shared" si="465"/>
        <v>1023.625480885143</v>
      </c>
      <c r="L2611" s="33">
        <v>4882540</v>
      </c>
      <c r="M2611" s="33">
        <v>0</v>
      </c>
      <c r="N2611" s="33">
        <v>0</v>
      </c>
      <c r="O2611" s="33">
        <v>0</v>
      </c>
      <c r="P2611" s="33">
        <f t="shared" si="466"/>
        <v>5486000</v>
      </c>
      <c r="Q2611" s="33">
        <f t="shared" si="467"/>
        <v>1023.625480885143</v>
      </c>
      <c r="R2611" s="33">
        <f t="shared" si="468"/>
        <v>4882540</v>
      </c>
      <c r="S2611" s="33"/>
      <c r="T2611" s="30" t="str">
        <f t="shared" si="469"/>
        <v>COP</v>
      </c>
      <c r="U2611" s="33">
        <v>0</v>
      </c>
      <c r="V2611" s="33">
        <v>0</v>
      </c>
      <c r="W2611" s="33">
        <v>0</v>
      </c>
      <c r="X2611" s="33">
        <f t="shared" si="470"/>
        <v>5486000</v>
      </c>
      <c r="Y2611" s="33">
        <f t="shared" si="471"/>
        <v>1023.625480885143</v>
      </c>
      <c r="Z2611" s="33">
        <f t="shared" si="472"/>
        <v>4882540</v>
      </c>
      <c r="AA2611" s="34">
        <f t="shared" si="473"/>
        <v>0.00012039078380326294</v>
      </c>
      <c r="AB2611" s="33" t="s">
        <v>4957</v>
      </c>
      <c r="AC2611" s="35">
        <v>44909</v>
      </c>
      <c r="AD2611" s="33">
        <v>60</v>
      </c>
      <c r="AE2611" s="36">
        <f t="shared" si="474"/>
        <v>44969</v>
      </c>
    </row>
    <row r="2612" spans="2:31" ht="14.5" hidden="1">
      <c r="B2612" s="29" t="s">
        <v>2650</v>
      </c>
      <c r="C2612" s="30" t="str">
        <f t="shared" si="464"/>
        <v>(Acreedores quirografarios)</v>
      </c>
      <c r="D2612" s="30">
        <v>5</v>
      </c>
      <c r="E2612" s="30" t="s">
        <v>5315</v>
      </c>
      <c r="F2612" s="30" t="s">
        <v>5316</v>
      </c>
      <c r="G2612" s="30" t="s">
        <v>4912</v>
      </c>
      <c r="H2612" s="31" t="s">
        <v>2652</v>
      </c>
      <c r="I2612" s="31" t="s">
        <v>48</v>
      </c>
      <c r="J2612" s="32">
        <v>1843000</v>
      </c>
      <c r="K2612" s="33">
        <f t="shared" si="465"/>
        <v>343.88293132907739</v>
      </c>
      <c r="L2612" s="33">
        <v>1640270</v>
      </c>
      <c r="M2612" s="33">
        <v>0</v>
      </c>
      <c r="N2612" s="33">
        <v>0</v>
      </c>
      <c r="O2612" s="33">
        <v>0</v>
      </c>
      <c r="P2612" s="33">
        <f t="shared" si="466"/>
        <v>1843000</v>
      </c>
      <c r="Q2612" s="33">
        <f t="shared" si="467"/>
        <v>343.88293132907739</v>
      </c>
      <c r="R2612" s="33">
        <f t="shared" si="468"/>
        <v>1640270</v>
      </c>
      <c r="S2612" s="33"/>
      <c r="T2612" s="30" t="str">
        <f t="shared" si="469"/>
        <v>COP</v>
      </c>
      <c r="U2612" s="33">
        <v>0</v>
      </c>
      <c r="V2612" s="33">
        <v>0</v>
      </c>
      <c r="W2612" s="33">
        <v>0</v>
      </c>
      <c r="X2612" s="33">
        <f t="shared" si="470"/>
        <v>1843000</v>
      </c>
      <c r="Y2612" s="33">
        <f t="shared" si="471"/>
        <v>343.88293132907739</v>
      </c>
      <c r="Z2612" s="33">
        <f t="shared" si="472"/>
        <v>1640270</v>
      </c>
      <c r="AA2612" s="34">
        <f t="shared" si="473"/>
        <v>4.0444807610173819E-05</v>
      </c>
      <c r="AB2612" s="33" t="s">
        <v>4957</v>
      </c>
      <c r="AC2612" s="35">
        <v>44909</v>
      </c>
      <c r="AD2612" s="33">
        <v>60</v>
      </c>
      <c r="AE2612" s="36">
        <f t="shared" si="474"/>
        <v>44969</v>
      </c>
    </row>
    <row r="2613" spans="2:31" ht="14.5" hidden="1">
      <c r="B2613" s="29" t="s">
        <v>2650</v>
      </c>
      <c r="C2613" s="30" t="str">
        <f t="shared" si="475" ref="C2613:C2676">+IF(D2613=1,$A$4,IF(D2613=2,$A$5,IF(D2613=3,$A$6,IF(D2613=4,$A$7,IF(D2613=5,$A$8,IF(D2613=6,$A$9,))))))</f>
        <v>(Acreedores quirografarios)</v>
      </c>
      <c r="D2613" s="30">
        <v>5</v>
      </c>
      <c r="E2613" s="30" t="s">
        <v>5315</v>
      </c>
      <c r="F2613" s="30" t="s">
        <v>5316</v>
      </c>
      <c r="G2613" s="30" t="s">
        <v>4912</v>
      </c>
      <c r="H2613" s="31" t="s">
        <v>2653</v>
      </c>
      <c r="I2613" s="31" t="s">
        <v>48</v>
      </c>
      <c r="J2613" s="32">
        <v>8428000</v>
      </c>
      <c r="K2613" s="33">
        <f t="shared" si="476" ref="K2613:K2676">+IF(I2613="USD",J2613,L2613/$L$3)</f>
        <v>1572.569368009476</v>
      </c>
      <c r="L2613" s="33">
        <v>7500920</v>
      </c>
      <c r="M2613" s="33">
        <v>0</v>
      </c>
      <c r="N2613" s="33">
        <v>0</v>
      </c>
      <c r="O2613" s="33">
        <v>0</v>
      </c>
      <c r="P2613" s="33">
        <f t="shared" si="477" ref="P2613:P2676">+J2613+M2613</f>
        <v>8428000</v>
      </c>
      <c r="Q2613" s="33">
        <f t="shared" si="478" ref="Q2613:Q2676">+K2613+N2613</f>
        <v>1572.569368009476</v>
      </c>
      <c r="R2613" s="33">
        <f t="shared" si="479" ref="R2613:R2676">+L2613+O2613</f>
        <v>7500920</v>
      </c>
      <c r="S2613" s="33"/>
      <c r="T2613" s="30" t="str">
        <f t="shared" si="480" ref="T2613:T2676">+I2613</f>
        <v>COP</v>
      </c>
      <c r="U2613" s="33">
        <v>0</v>
      </c>
      <c r="V2613" s="33">
        <v>0</v>
      </c>
      <c r="W2613" s="33">
        <v>0</v>
      </c>
      <c r="X2613" s="33">
        <f t="shared" si="481" ref="X2613:X2676">+P2613+U2613</f>
        <v>8428000</v>
      </c>
      <c r="Y2613" s="33">
        <f t="shared" si="482" ref="Y2613:Y2676">+Q2613+V2613</f>
        <v>1572.569368009476</v>
      </c>
      <c r="Z2613" s="33">
        <f t="shared" si="483" ref="Z2613:Z2676">+R2613+W2613</f>
        <v>7500920</v>
      </c>
      <c r="AA2613" s="34">
        <f t="shared" si="484" ref="AA2613:AA2676">+IF(D2613=1,Z2613/$C$4,IF(D2613=2,Z2613/$C$5,IF(D2613=3,Z2613/$C$6,IF(D2613=4,Z2613/$C$7,IF(D2613=5,Z2613/$C$8,IF(D2613=6,Z2613/$C$9))))))</f>
        <v>0.00018495324934267226</v>
      </c>
      <c r="AB2613" s="33" t="s">
        <v>4957</v>
      </c>
      <c r="AC2613" s="35">
        <v>44909</v>
      </c>
      <c r="AD2613" s="33">
        <v>60</v>
      </c>
      <c r="AE2613" s="36">
        <f t="shared" si="474"/>
        <v>44969</v>
      </c>
    </row>
    <row r="2614" spans="2:31" ht="14.5" hidden="1">
      <c r="B2614" s="29" t="s">
        <v>2650</v>
      </c>
      <c r="C2614" s="30" t="str">
        <f t="shared" si="475"/>
        <v>(Acreedores quirografarios)</v>
      </c>
      <c r="D2614" s="30">
        <v>5</v>
      </c>
      <c r="E2614" s="30" t="s">
        <v>5315</v>
      </c>
      <c r="F2614" s="30" t="s">
        <v>5316</v>
      </c>
      <c r="G2614" s="30" t="s">
        <v>4912</v>
      </c>
      <c r="H2614" s="31" t="s">
        <v>2654</v>
      </c>
      <c r="I2614" s="31" t="s">
        <v>48</v>
      </c>
      <c r="J2614" s="32">
        <v>1548000</v>
      </c>
      <c r="K2614" s="33">
        <f t="shared" si="476"/>
        <v>288.83927167520989</v>
      </c>
      <c r="L2614" s="33">
        <v>1377720</v>
      </c>
      <c r="M2614" s="33">
        <v>0</v>
      </c>
      <c r="N2614" s="33">
        <v>0</v>
      </c>
      <c r="O2614" s="33">
        <v>0</v>
      </c>
      <c r="P2614" s="33">
        <f t="shared" si="477"/>
        <v>1548000</v>
      </c>
      <c r="Q2614" s="33">
        <f t="shared" si="478"/>
        <v>288.83927167520989</v>
      </c>
      <c r="R2614" s="33">
        <f t="shared" si="479"/>
        <v>1377720</v>
      </c>
      <c r="S2614" s="33"/>
      <c r="T2614" s="30" t="str">
        <f t="shared" si="480"/>
        <v>COP</v>
      </c>
      <c r="U2614" s="33">
        <v>0</v>
      </c>
      <c r="V2614" s="33">
        <v>0</v>
      </c>
      <c r="W2614" s="33">
        <v>0</v>
      </c>
      <c r="X2614" s="33">
        <f t="shared" si="481"/>
        <v>1548000</v>
      </c>
      <c r="Y2614" s="33">
        <f t="shared" si="482"/>
        <v>288.83927167520989</v>
      </c>
      <c r="Z2614" s="33">
        <f t="shared" si="483"/>
        <v>1377720</v>
      </c>
      <c r="AA2614" s="34">
        <f t="shared" si="484"/>
        <v>3.3971004981307153E-05</v>
      </c>
      <c r="AB2614" s="33" t="s">
        <v>4957</v>
      </c>
      <c r="AC2614" s="35">
        <v>44909</v>
      </c>
      <c r="AD2614" s="33">
        <v>60</v>
      </c>
      <c r="AE2614" s="36">
        <f t="shared" si="474"/>
        <v>44969</v>
      </c>
    </row>
    <row r="2615" spans="2:31" ht="14.5" hidden="1">
      <c r="B2615" s="29" t="s">
        <v>2650</v>
      </c>
      <c r="C2615" s="30" t="str">
        <f t="shared" si="475"/>
        <v>(Acreedores quirografarios)</v>
      </c>
      <c r="D2615" s="30">
        <v>5</v>
      </c>
      <c r="E2615" s="30" t="s">
        <v>5315</v>
      </c>
      <c r="F2615" s="30" t="s">
        <v>5316</v>
      </c>
      <c r="G2615" s="30" t="s">
        <v>4912</v>
      </c>
      <c r="H2615" s="31" t="s">
        <v>2655</v>
      </c>
      <c r="I2615" s="31" t="s">
        <v>48</v>
      </c>
      <c r="J2615" s="32">
        <v>18030000</v>
      </c>
      <c r="K2615" s="33">
        <f t="shared" si="476"/>
        <v>3364.1938425736657</v>
      </c>
      <c r="L2615" s="33">
        <v>16046700</v>
      </c>
      <c r="M2615" s="33">
        <v>0</v>
      </c>
      <c r="N2615" s="33">
        <v>0</v>
      </c>
      <c r="O2615" s="33">
        <v>0</v>
      </c>
      <c r="P2615" s="33">
        <f t="shared" si="477"/>
        <v>18030000</v>
      </c>
      <c r="Q2615" s="33">
        <f t="shared" si="478"/>
        <v>3364.1938425736657</v>
      </c>
      <c r="R2615" s="33">
        <f t="shared" si="479"/>
        <v>16046700</v>
      </c>
      <c r="S2615" s="33"/>
      <c r="T2615" s="30" t="str">
        <f t="shared" si="480"/>
        <v>COP</v>
      </c>
      <c r="U2615" s="33">
        <v>0</v>
      </c>
      <c r="V2615" s="33">
        <v>0</v>
      </c>
      <c r="W2615" s="33">
        <v>0</v>
      </c>
      <c r="X2615" s="33">
        <f t="shared" si="481"/>
        <v>18030000</v>
      </c>
      <c r="Y2615" s="33">
        <f t="shared" si="482"/>
        <v>3364.1938425736657</v>
      </c>
      <c r="Z2615" s="33">
        <f t="shared" si="483"/>
        <v>16046700</v>
      </c>
      <c r="AA2615" s="34">
        <f t="shared" si="484"/>
        <v>0.00039567003863886813</v>
      </c>
      <c r="AB2615" s="33" t="s">
        <v>4957</v>
      </c>
      <c r="AC2615" s="35">
        <v>44909</v>
      </c>
      <c r="AD2615" s="33">
        <v>60</v>
      </c>
      <c r="AE2615" s="36">
        <f t="shared" si="474"/>
        <v>44969</v>
      </c>
    </row>
    <row r="2616" spans="2:31" ht="14.5" hidden="1">
      <c r="B2616" s="29" t="s">
        <v>2650</v>
      </c>
      <c r="C2616" s="30" t="str">
        <f t="shared" si="475"/>
        <v>(Acreedores quirografarios)</v>
      </c>
      <c r="D2616" s="30">
        <v>5</v>
      </c>
      <c r="E2616" s="30" t="s">
        <v>5315</v>
      </c>
      <c r="F2616" s="30" t="s">
        <v>5316</v>
      </c>
      <c r="G2616" s="30" t="s">
        <v>4912</v>
      </c>
      <c r="H2616" s="31" t="s">
        <v>2656</v>
      </c>
      <c r="I2616" s="31" t="s">
        <v>48</v>
      </c>
      <c r="J2616" s="32">
        <v>1341000</v>
      </c>
      <c r="K2616" s="33">
        <f t="shared" si="476"/>
        <v>250.21541557910624</v>
      </c>
      <c r="L2616" s="33">
        <v>1193490</v>
      </c>
      <c r="M2616" s="33">
        <v>0</v>
      </c>
      <c r="N2616" s="33">
        <v>0</v>
      </c>
      <c r="O2616" s="33">
        <v>0</v>
      </c>
      <c r="P2616" s="33">
        <f t="shared" si="477"/>
        <v>1341000</v>
      </c>
      <c r="Q2616" s="33">
        <f t="shared" si="478"/>
        <v>250.21541557910624</v>
      </c>
      <c r="R2616" s="33">
        <f t="shared" si="479"/>
        <v>1193490</v>
      </c>
      <c r="S2616" s="33"/>
      <c r="T2616" s="30" t="str">
        <f t="shared" si="480"/>
        <v>COP</v>
      </c>
      <c r="U2616" s="33">
        <v>0</v>
      </c>
      <c r="V2616" s="33">
        <v>0</v>
      </c>
      <c r="W2616" s="33">
        <v>0</v>
      </c>
      <c r="X2616" s="33">
        <f t="shared" si="481"/>
        <v>1341000</v>
      </c>
      <c r="Y2616" s="33">
        <f t="shared" si="482"/>
        <v>250.21541557910624</v>
      </c>
      <c r="Z2616" s="33">
        <f t="shared" si="483"/>
        <v>1193490</v>
      </c>
      <c r="AA2616" s="34">
        <f t="shared" si="484"/>
        <v>2.9428370594271891E-05</v>
      </c>
      <c r="AB2616" s="33" t="s">
        <v>4957</v>
      </c>
      <c r="AC2616" s="35">
        <v>44909</v>
      </c>
      <c r="AD2616" s="33">
        <v>60</v>
      </c>
      <c r="AE2616" s="36">
        <f t="shared" si="474"/>
        <v>44969</v>
      </c>
    </row>
    <row r="2617" spans="2:31" ht="14.5" hidden="1">
      <c r="B2617" s="29" t="s">
        <v>2650</v>
      </c>
      <c r="C2617" s="30" t="str">
        <f t="shared" si="475"/>
        <v>(Acreedores quirografarios)</v>
      </c>
      <c r="D2617" s="30">
        <v>5</v>
      </c>
      <c r="E2617" s="30" t="s">
        <v>5315</v>
      </c>
      <c r="F2617" s="30" t="s">
        <v>5316</v>
      </c>
      <c r="G2617" s="30" t="s">
        <v>4912</v>
      </c>
      <c r="H2617" s="31" t="s">
        <v>2657</v>
      </c>
      <c r="I2617" s="31" t="s">
        <v>48</v>
      </c>
      <c r="J2617" s="32">
        <v>1032000</v>
      </c>
      <c r="K2617" s="33">
        <f t="shared" si="476"/>
        <v>192.55951445013991</v>
      </c>
      <c r="L2617" s="33">
        <v>918480</v>
      </c>
      <c r="M2617" s="33">
        <v>0</v>
      </c>
      <c r="N2617" s="33">
        <v>0</v>
      </c>
      <c r="O2617" s="33">
        <v>0</v>
      </c>
      <c r="P2617" s="33">
        <f t="shared" si="477"/>
        <v>1032000</v>
      </c>
      <c r="Q2617" s="33">
        <f t="shared" si="478"/>
        <v>192.55951445013991</v>
      </c>
      <c r="R2617" s="33">
        <f t="shared" si="479"/>
        <v>918480</v>
      </c>
      <c r="S2617" s="33"/>
      <c r="T2617" s="30" t="str">
        <f t="shared" si="480"/>
        <v>COP</v>
      </c>
      <c r="U2617" s="33">
        <v>0</v>
      </c>
      <c r="V2617" s="33">
        <v>0</v>
      </c>
      <c r="W2617" s="33">
        <v>0</v>
      </c>
      <c r="X2617" s="33">
        <f t="shared" si="481"/>
        <v>1032000</v>
      </c>
      <c r="Y2617" s="33">
        <f t="shared" si="482"/>
        <v>192.55951445013991</v>
      </c>
      <c r="Z2617" s="33">
        <f t="shared" si="483"/>
        <v>918480</v>
      </c>
      <c r="AA2617" s="34">
        <f t="shared" si="484"/>
        <v>2.2647336654204766E-05</v>
      </c>
      <c r="AB2617" s="33" t="s">
        <v>4957</v>
      </c>
      <c r="AC2617" s="35">
        <v>44950</v>
      </c>
      <c r="AD2617" s="33">
        <v>60</v>
      </c>
      <c r="AE2617" s="36">
        <f t="shared" si="474"/>
        <v>45010</v>
      </c>
    </row>
    <row r="2618" spans="2:31" ht="14.5" hidden="1">
      <c r="B2618" s="29" t="s">
        <v>2650</v>
      </c>
      <c r="C2618" s="30" t="str">
        <f t="shared" si="475"/>
        <v>(Acreedores quirografarios)</v>
      </c>
      <c r="D2618" s="30">
        <v>5</v>
      </c>
      <c r="E2618" s="30" t="s">
        <v>5315</v>
      </c>
      <c r="F2618" s="30" t="s">
        <v>5316</v>
      </c>
      <c r="G2618" s="30" t="s">
        <v>4912</v>
      </c>
      <c r="H2618" s="31" t="s">
        <v>2658</v>
      </c>
      <c r="I2618" s="31" t="s">
        <v>48</v>
      </c>
      <c r="J2618" s="32">
        <v>1047000</v>
      </c>
      <c r="K2618" s="33">
        <f t="shared" si="476"/>
        <v>195.35834460203151</v>
      </c>
      <c r="L2618" s="33">
        <v>931830</v>
      </c>
      <c r="M2618" s="33">
        <v>0</v>
      </c>
      <c r="N2618" s="33">
        <v>0</v>
      </c>
      <c r="O2618" s="33">
        <v>0</v>
      </c>
      <c r="P2618" s="33">
        <f t="shared" si="477"/>
        <v>1047000</v>
      </c>
      <c r="Q2618" s="33">
        <f t="shared" si="478"/>
        <v>195.35834460203151</v>
      </c>
      <c r="R2618" s="33">
        <f t="shared" si="479"/>
        <v>931830</v>
      </c>
      <c r="S2618" s="33"/>
      <c r="T2618" s="30" t="str">
        <f t="shared" si="480"/>
        <v>COP</v>
      </c>
      <c r="U2618" s="33">
        <v>0</v>
      </c>
      <c r="V2618" s="33">
        <v>0</v>
      </c>
      <c r="W2618" s="33">
        <v>0</v>
      </c>
      <c r="X2618" s="33">
        <f t="shared" si="481"/>
        <v>1047000</v>
      </c>
      <c r="Y2618" s="33">
        <f t="shared" si="482"/>
        <v>195.35834460203151</v>
      </c>
      <c r="Z2618" s="33">
        <f t="shared" si="483"/>
        <v>931830</v>
      </c>
      <c r="AA2618" s="34">
        <f t="shared" si="484"/>
        <v>2.2976513059062393E-05</v>
      </c>
      <c r="AB2618" s="33" t="s">
        <v>4957</v>
      </c>
      <c r="AC2618" s="35">
        <v>44950</v>
      </c>
      <c r="AD2618" s="33">
        <v>60</v>
      </c>
      <c r="AE2618" s="36">
        <f t="shared" si="474"/>
        <v>45010</v>
      </c>
    </row>
    <row r="2619" spans="2:31" ht="14.5" hidden="1">
      <c r="B2619" s="29" t="s">
        <v>2650</v>
      </c>
      <c r="C2619" s="30" t="str">
        <f t="shared" si="475"/>
        <v>(Acreedores quirografarios)</v>
      </c>
      <c r="D2619" s="30">
        <v>5</v>
      </c>
      <c r="E2619" s="30" t="s">
        <v>5315</v>
      </c>
      <c r="F2619" s="30" t="s">
        <v>5316</v>
      </c>
      <c r="G2619" s="30" t="s">
        <v>4912</v>
      </c>
      <c r="H2619" s="31" t="s">
        <v>2659</v>
      </c>
      <c r="I2619" s="31" t="s">
        <v>48</v>
      </c>
      <c r="J2619" s="32">
        <v>5529000</v>
      </c>
      <c r="K2619" s="33">
        <f t="shared" si="476"/>
        <v>1031.6487939872322</v>
      </c>
      <c r="L2619" s="33">
        <v>4920810</v>
      </c>
      <c r="M2619" s="33">
        <v>0</v>
      </c>
      <c r="N2619" s="33">
        <v>0</v>
      </c>
      <c r="O2619" s="33">
        <v>0</v>
      </c>
      <c r="P2619" s="33">
        <f t="shared" si="477"/>
        <v>5529000</v>
      </c>
      <c r="Q2619" s="33">
        <f t="shared" si="478"/>
        <v>1031.6487939872322</v>
      </c>
      <c r="R2619" s="33">
        <f t="shared" si="479"/>
        <v>4920810</v>
      </c>
      <c r="S2619" s="33"/>
      <c r="T2619" s="30" t="str">
        <f t="shared" si="480"/>
        <v>COP</v>
      </c>
      <c r="U2619" s="33">
        <v>0</v>
      </c>
      <c r="V2619" s="33">
        <v>0</v>
      </c>
      <c r="W2619" s="33">
        <v>0</v>
      </c>
      <c r="X2619" s="33">
        <f t="shared" si="481"/>
        <v>5529000</v>
      </c>
      <c r="Y2619" s="33">
        <f t="shared" si="482"/>
        <v>1031.6487939872322</v>
      </c>
      <c r="Z2619" s="33">
        <f t="shared" si="483"/>
        <v>4920810</v>
      </c>
      <c r="AA2619" s="34">
        <f t="shared" si="484"/>
        <v>0.00012133442283052146</v>
      </c>
      <c r="AB2619" s="33" t="s">
        <v>4957</v>
      </c>
      <c r="AC2619" s="35">
        <v>44950</v>
      </c>
      <c r="AD2619" s="33">
        <v>60</v>
      </c>
      <c r="AE2619" s="36">
        <f t="shared" si="474"/>
        <v>45010</v>
      </c>
    </row>
    <row r="2620" spans="2:31" ht="14.5" hidden="1">
      <c r="B2620" s="29" t="s">
        <v>2650</v>
      </c>
      <c r="C2620" s="30" t="str">
        <f t="shared" si="475"/>
        <v>(Acreedores quirografarios)</v>
      </c>
      <c r="D2620" s="30">
        <v>5</v>
      </c>
      <c r="E2620" s="30" t="s">
        <v>5315</v>
      </c>
      <c r="F2620" s="30" t="s">
        <v>5316</v>
      </c>
      <c r="G2620" s="30" t="s">
        <v>4912</v>
      </c>
      <c r="H2620" s="31" t="s">
        <v>2660</v>
      </c>
      <c r="I2620" s="31" t="s">
        <v>48</v>
      </c>
      <c r="J2620" s="32">
        <v>516000</v>
      </c>
      <c r="K2620" s="33">
        <f t="shared" si="476"/>
        <v>96.279757225069957</v>
      </c>
      <c r="L2620" s="33">
        <v>459240</v>
      </c>
      <c r="M2620" s="33">
        <v>0</v>
      </c>
      <c r="N2620" s="33">
        <v>0</v>
      </c>
      <c r="O2620" s="33">
        <v>0</v>
      </c>
      <c r="P2620" s="33">
        <f t="shared" si="477"/>
        <v>516000</v>
      </c>
      <c r="Q2620" s="33">
        <f t="shared" si="478"/>
        <v>96.279757225069957</v>
      </c>
      <c r="R2620" s="33">
        <f t="shared" si="479"/>
        <v>459240</v>
      </c>
      <c r="S2620" s="33"/>
      <c r="T2620" s="30" t="str">
        <f t="shared" si="480"/>
        <v>COP</v>
      </c>
      <c r="U2620" s="33">
        <v>0</v>
      </c>
      <c r="V2620" s="33">
        <v>0</v>
      </c>
      <c r="W2620" s="33">
        <v>0</v>
      </c>
      <c r="X2620" s="33">
        <f t="shared" si="481"/>
        <v>516000</v>
      </c>
      <c r="Y2620" s="33">
        <f t="shared" si="482"/>
        <v>96.279757225069957</v>
      </c>
      <c r="Z2620" s="33">
        <f t="shared" si="483"/>
        <v>459240</v>
      </c>
      <c r="AA2620" s="34">
        <f t="shared" si="484"/>
        <v>1.1323668327102383E-05</v>
      </c>
      <c r="AB2620" s="33" t="s">
        <v>4957</v>
      </c>
      <c r="AC2620" s="35">
        <v>44950</v>
      </c>
      <c r="AD2620" s="33">
        <v>60</v>
      </c>
      <c r="AE2620" s="36">
        <f t="shared" si="474"/>
        <v>45010</v>
      </c>
    </row>
    <row r="2621" spans="2:31" ht="14.5" hidden="1">
      <c r="B2621" s="29" t="s">
        <v>2661</v>
      </c>
      <c r="C2621" s="30" t="str">
        <f t="shared" si="475"/>
        <v>(Acreedores quirografarios)</v>
      </c>
      <c r="D2621" s="30">
        <v>5</v>
      </c>
      <c r="E2621" s="30" t="s">
        <v>5317</v>
      </c>
      <c r="F2621" s="30" t="s">
        <v>5318</v>
      </c>
      <c r="G2621" s="30" t="s">
        <v>4912</v>
      </c>
      <c r="H2621" s="31" t="s">
        <v>2662</v>
      </c>
      <c r="I2621" s="31" t="s">
        <v>48</v>
      </c>
      <c r="J2621" s="32">
        <v>1140000</v>
      </c>
      <c r="K2621" s="33">
        <f t="shared" si="476"/>
        <v>212.71109154375921</v>
      </c>
      <c r="L2621" s="33">
        <v>1014600</v>
      </c>
      <c r="M2621" s="33">
        <v>0</v>
      </c>
      <c r="N2621" s="33">
        <v>0</v>
      </c>
      <c r="O2621" s="33">
        <v>0</v>
      </c>
      <c r="P2621" s="33">
        <f t="shared" si="477"/>
        <v>1140000</v>
      </c>
      <c r="Q2621" s="33">
        <f t="shared" si="478"/>
        <v>212.71109154375921</v>
      </c>
      <c r="R2621" s="33">
        <f t="shared" si="479"/>
        <v>1014600</v>
      </c>
      <c r="S2621" s="33"/>
      <c r="T2621" s="30" t="str">
        <f t="shared" si="480"/>
        <v>COP</v>
      </c>
      <c r="U2621" s="33">
        <v>0</v>
      </c>
      <c r="V2621" s="33">
        <v>0</v>
      </c>
      <c r="W2621" s="33">
        <v>0</v>
      </c>
      <c r="X2621" s="33">
        <f t="shared" si="481"/>
        <v>1140000</v>
      </c>
      <c r="Y2621" s="33">
        <f t="shared" si="482"/>
        <v>212.71109154375921</v>
      </c>
      <c r="Z2621" s="33">
        <f t="shared" si="483"/>
        <v>1014600</v>
      </c>
      <c r="AA2621" s="34">
        <f t="shared" si="484"/>
        <v>2.5017406769179684E-05</v>
      </c>
      <c r="AB2621" s="33" t="s">
        <v>4957</v>
      </c>
      <c r="AC2621" s="35">
        <v>44914</v>
      </c>
      <c r="AD2621" s="33">
        <v>60</v>
      </c>
      <c r="AE2621" s="36">
        <f t="shared" si="474"/>
        <v>44974</v>
      </c>
    </row>
    <row r="2622" spans="2:31" ht="14.5" hidden="1">
      <c r="B2622" s="29" t="s">
        <v>2661</v>
      </c>
      <c r="C2622" s="30" t="str">
        <f t="shared" si="475"/>
        <v>(Acreedores quirografarios)</v>
      </c>
      <c r="D2622" s="30">
        <v>5</v>
      </c>
      <c r="E2622" s="30" t="s">
        <v>5317</v>
      </c>
      <c r="F2622" s="30" t="s">
        <v>5318</v>
      </c>
      <c r="G2622" s="30" t="s">
        <v>4912</v>
      </c>
      <c r="H2622" s="31" t="s">
        <v>2663</v>
      </c>
      <c r="I2622" s="31" t="s">
        <v>48</v>
      </c>
      <c r="J2622" s="32">
        <v>1140000</v>
      </c>
      <c r="K2622" s="33">
        <f t="shared" si="476"/>
        <v>212.71109154375921</v>
      </c>
      <c r="L2622" s="33">
        <v>1014600</v>
      </c>
      <c r="M2622" s="33">
        <v>0</v>
      </c>
      <c r="N2622" s="33">
        <v>0</v>
      </c>
      <c r="O2622" s="33">
        <v>0</v>
      </c>
      <c r="P2622" s="33">
        <f t="shared" si="477"/>
        <v>1140000</v>
      </c>
      <c r="Q2622" s="33">
        <f t="shared" si="478"/>
        <v>212.71109154375921</v>
      </c>
      <c r="R2622" s="33">
        <f t="shared" si="479"/>
        <v>1014600</v>
      </c>
      <c r="S2622" s="33"/>
      <c r="T2622" s="30" t="str">
        <f t="shared" si="480"/>
        <v>COP</v>
      </c>
      <c r="U2622" s="33">
        <v>0</v>
      </c>
      <c r="V2622" s="33">
        <v>0</v>
      </c>
      <c r="W2622" s="33">
        <v>0</v>
      </c>
      <c r="X2622" s="33">
        <f t="shared" si="481"/>
        <v>1140000</v>
      </c>
      <c r="Y2622" s="33">
        <f t="shared" si="482"/>
        <v>212.71109154375921</v>
      </c>
      <c r="Z2622" s="33">
        <f t="shared" si="483"/>
        <v>1014600</v>
      </c>
      <c r="AA2622" s="34">
        <f t="shared" si="484"/>
        <v>2.5017406769179684E-05</v>
      </c>
      <c r="AB2622" s="33" t="s">
        <v>4957</v>
      </c>
      <c r="AC2622" s="35">
        <v>44914</v>
      </c>
      <c r="AD2622" s="33">
        <v>60</v>
      </c>
      <c r="AE2622" s="36">
        <f t="shared" si="474"/>
        <v>44974</v>
      </c>
    </row>
    <row r="2623" spans="2:31" ht="14.5" hidden="1">
      <c r="B2623" s="29" t="s">
        <v>2661</v>
      </c>
      <c r="C2623" s="30" t="str">
        <f t="shared" si="475"/>
        <v>(Acreedores quirografarios)</v>
      </c>
      <c r="D2623" s="30">
        <v>5</v>
      </c>
      <c r="E2623" s="30" t="s">
        <v>5317</v>
      </c>
      <c r="F2623" s="30" t="s">
        <v>5318</v>
      </c>
      <c r="G2623" s="30" t="s">
        <v>4912</v>
      </c>
      <c r="H2623" s="31" t="s">
        <v>2664</v>
      </c>
      <c r="I2623" s="31" t="s">
        <v>48</v>
      </c>
      <c r="J2623" s="32">
        <v>6934016</v>
      </c>
      <c r="K2623" s="33">
        <f t="shared" si="476"/>
        <v>1293.8088199838569</v>
      </c>
      <c r="L2623" s="33">
        <v>6171274</v>
      </c>
      <c r="M2623" s="33">
        <v>0</v>
      </c>
      <c r="N2623" s="33">
        <v>0</v>
      </c>
      <c r="O2623" s="33">
        <v>0</v>
      </c>
      <c r="P2623" s="33">
        <f t="shared" si="477"/>
        <v>6934016</v>
      </c>
      <c r="Q2623" s="33">
        <f t="shared" si="478"/>
        <v>1293.8088199838569</v>
      </c>
      <c r="R2623" s="33">
        <f t="shared" si="479"/>
        <v>6171274</v>
      </c>
      <c r="S2623" s="33"/>
      <c r="T2623" s="30" t="str">
        <f t="shared" si="480"/>
        <v>COP</v>
      </c>
      <c r="U2623" s="33">
        <v>0</v>
      </c>
      <c r="V2623" s="33">
        <v>0</v>
      </c>
      <c r="W2623" s="33">
        <v>0</v>
      </c>
      <c r="X2623" s="33">
        <f t="shared" si="481"/>
        <v>6934016</v>
      </c>
      <c r="Y2623" s="33">
        <f t="shared" si="482"/>
        <v>1293.8088199838569</v>
      </c>
      <c r="Z2623" s="33">
        <f t="shared" si="483"/>
        <v>6171274</v>
      </c>
      <c r="AA2623" s="34">
        <f t="shared" si="484"/>
        <v>0.00015216762462257302</v>
      </c>
      <c r="AB2623" s="33" t="s">
        <v>4957</v>
      </c>
      <c r="AC2623" s="35">
        <v>44914</v>
      </c>
      <c r="AD2623" s="33">
        <v>60</v>
      </c>
      <c r="AE2623" s="36">
        <f t="shared" si="474"/>
        <v>44974</v>
      </c>
    </row>
    <row r="2624" spans="2:31" ht="14.5" hidden="1">
      <c r="B2624" s="29" t="s">
        <v>2661</v>
      </c>
      <c r="C2624" s="30" t="str">
        <f t="shared" si="475"/>
        <v>(Acreedores quirografarios)</v>
      </c>
      <c r="D2624" s="30">
        <v>5</v>
      </c>
      <c r="E2624" s="30" t="s">
        <v>5317</v>
      </c>
      <c r="F2624" s="30" t="s">
        <v>5318</v>
      </c>
      <c r="G2624" s="30" t="s">
        <v>4912</v>
      </c>
      <c r="H2624" s="31" t="s">
        <v>2665</v>
      </c>
      <c r="I2624" s="31" t="s">
        <v>48</v>
      </c>
      <c r="J2624" s="32">
        <v>1140000</v>
      </c>
      <c r="K2624" s="33">
        <f t="shared" si="476"/>
        <v>212.71109154375921</v>
      </c>
      <c r="L2624" s="33">
        <v>1014600</v>
      </c>
      <c r="M2624" s="33">
        <v>0</v>
      </c>
      <c r="N2624" s="33">
        <v>0</v>
      </c>
      <c r="O2624" s="33">
        <v>0</v>
      </c>
      <c r="P2624" s="33">
        <f t="shared" si="477"/>
        <v>1140000</v>
      </c>
      <c r="Q2624" s="33">
        <f t="shared" si="478"/>
        <v>212.71109154375921</v>
      </c>
      <c r="R2624" s="33">
        <f t="shared" si="479"/>
        <v>1014600</v>
      </c>
      <c r="S2624" s="33"/>
      <c r="T2624" s="30" t="str">
        <f t="shared" si="480"/>
        <v>COP</v>
      </c>
      <c r="U2624" s="33">
        <v>0</v>
      </c>
      <c r="V2624" s="33">
        <v>0</v>
      </c>
      <c r="W2624" s="33">
        <v>0</v>
      </c>
      <c r="X2624" s="33">
        <f t="shared" si="481"/>
        <v>1140000</v>
      </c>
      <c r="Y2624" s="33">
        <f t="shared" si="482"/>
        <v>212.71109154375921</v>
      </c>
      <c r="Z2624" s="33">
        <f t="shared" si="483"/>
        <v>1014600</v>
      </c>
      <c r="AA2624" s="34">
        <f t="shared" si="484"/>
        <v>2.5017406769179684E-05</v>
      </c>
      <c r="AB2624" s="33" t="s">
        <v>4957</v>
      </c>
      <c r="AC2624" s="35">
        <v>44950</v>
      </c>
      <c r="AD2624" s="33">
        <v>60</v>
      </c>
      <c r="AE2624" s="36">
        <f t="shared" si="474"/>
        <v>45010</v>
      </c>
    </row>
    <row r="2625" spans="2:31" ht="14.5" hidden="1">
      <c r="B2625" s="29" t="s">
        <v>2666</v>
      </c>
      <c r="C2625" s="30" t="str">
        <f t="shared" si="475"/>
        <v>(Acreedores quirografarios)</v>
      </c>
      <c r="D2625" s="30">
        <v>5</v>
      </c>
      <c r="E2625" s="30" t="s">
        <v>5319</v>
      </c>
      <c r="F2625" s="30" t="s">
        <v>5320</v>
      </c>
      <c r="G2625" s="30" t="s">
        <v>4918</v>
      </c>
      <c r="H2625" s="31" t="s">
        <v>2667</v>
      </c>
      <c r="I2625" s="31" t="s">
        <v>48</v>
      </c>
      <c r="J2625" s="32">
        <v>29155000</v>
      </c>
      <c r="K2625" s="33">
        <f t="shared" si="476"/>
        <v>5400.9560049058146</v>
      </c>
      <c r="L2625" s="33">
        <v>25761750</v>
      </c>
      <c r="M2625" s="33">
        <v>0</v>
      </c>
      <c r="N2625" s="33">
        <v>0</v>
      </c>
      <c r="O2625" s="33">
        <v>0</v>
      </c>
      <c r="P2625" s="33">
        <f t="shared" si="477"/>
        <v>29155000</v>
      </c>
      <c r="Q2625" s="33">
        <f t="shared" si="478"/>
        <v>5400.9560049058146</v>
      </c>
      <c r="R2625" s="33">
        <f t="shared" si="479"/>
        <v>25761750</v>
      </c>
      <c r="S2625" s="33"/>
      <c r="T2625" s="30" t="str">
        <f t="shared" si="480"/>
        <v>COP</v>
      </c>
      <c r="U2625" s="33">
        <v>0</v>
      </c>
      <c r="V2625" s="33">
        <v>0</v>
      </c>
      <c r="W2625" s="33">
        <v>0</v>
      </c>
      <c r="X2625" s="33">
        <f t="shared" si="481"/>
        <v>29155000</v>
      </c>
      <c r="Y2625" s="33">
        <f t="shared" si="482"/>
        <v>5400.9560049058146</v>
      </c>
      <c r="Z2625" s="33">
        <f t="shared" si="483"/>
        <v>25761750</v>
      </c>
      <c r="AA2625" s="34">
        <f t="shared" si="484"/>
        <v>0.00063521799609295756</v>
      </c>
      <c r="AB2625" s="33" t="s">
        <v>4957</v>
      </c>
      <c r="AC2625" s="35">
        <v>44914</v>
      </c>
      <c r="AD2625" s="33">
        <v>60</v>
      </c>
      <c r="AE2625" s="36">
        <f t="shared" si="474"/>
        <v>44974</v>
      </c>
    </row>
    <row r="2626" spans="2:31" ht="14.5" hidden="1">
      <c r="B2626" s="29" t="s">
        <v>2666</v>
      </c>
      <c r="C2626" s="30" t="str">
        <f t="shared" si="475"/>
        <v>(Acreedores quirografarios)</v>
      </c>
      <c r="D2626" s="30">
        <v>5</v>
      </c>
      <c r="E2626" s="30" t="s">
        <v>5319</v>
      </c>
      <c r="F2626" s="30" t="s">
        <v>5320</v>
      </c>
      <c r="G2626" s="30" t="s">
        <v>4918</v>
      </c>
      <c r="H2626" s="31" t="s">
        <v>2668</v>
      </c>
      <c r="I2626" s="31" t="s">
        <v>48</v>
      </c>
      <c r="J2626" s="32">
        <v>29155000</v>
      </c>
      <c r="K2626" s="33">
        <f t="shared" si="476"/>
        <v>5400.9560049058146</v>
      </c>
      <c r="L2626" s="33">
        <v>25761750</v>
      </c>
      <c r="M2626" s="33">
        <v>0</v>
      </c>
      <c r="N2626" s="33">
        <v>0</v>
      </c>
      <c r="O2626" s="33">
        <v>0</v>
      </c>
      <c r="P2626" s="33">
        <f t="shared" si="477"/>
        <v>29155000</v>
      </c>
      <c r="Q2626" s="33">
        <f t="shared" si="478"/>
        <v>5400.9560049058146</v>
      </c>
      <c r="R2626" s="33">
        <f t="shared" si="479"/>
        <v>25761750</v>
      </c>
      <c r="S2626" s="33"/>
      <c r="T2626" s="30" t="str">
        <f t="shared" si="480"/>
        <v>COP</v>
      </c>
      <c r="U2626" s="33">
        <v>0</v>
      </c>
      <c r="V2626" s="33">
        <v>0</v>
      </c>
      <c r="W2626" s="33">
        <v>0</v>
      </c>
      <c r="X2626" s="33">
        <f t="shared" si="481"/>
        <v>29155000</v>
      </c>
      <c r="Y2626" s="33">
        <f t="shared" si="482"/>
        <v>5400.9560049058146</v>
      </c>
      <c r="Z2626" s="33">
        <f t="shared" si="483"/>
        <v>25761750</v>
      </c>
      <c r="AA2626" s="34">
        <f t="shared" si="484"/>
        <v>0.00063521799609295756</v>
      </c>
      <c r="AB2626" s="33" t="s">
        <v>4957</v>
      </c>
      <c r="AC2626" s="35">
        <v>44945</v>
      </c>
      <c r="AD2626" s="33">
        <v>60</v>
      </c>
      <c r="AE2626" s="36">
        <f t="shared" si="474"/>
        <v>45005</v>
      </c>
    </row>
    <row r="2627" spans="2:31" ht="14.5" hidden="1">
      <c r="B2627" s="29" t="s">
        <v>2669</v>
      </c>
      <c r="C2627" s="30" t="str">
        <f t="shared" si="475"/>
        <v>(Acreedores quirografarios)</v>
      </c>
      <c r="D2627" s="30">
        <v>5</v>
      </c>
      <c r="E2627" s="30" t="s">
        <v>2670</v>
      </c>
      <c r="F2627" s="30" t="s">
        <v>5321</v>
      </c>
      <c r="G2627" s="30" t="s">
        <v>5322</v>
      </c>
      <c r="H2627" s="31">
        <v>1659665</v>
      </c>
      <c r="I2627" s="31" t="s">
        <v>62</v>
      </c>
      <c r="J2627" s="32">
        <v>4800</v>
      </c>
      <c r="K2627" s="33">
        <f t="shared" si="476"/>
        <v>4800</v>
      </c>
      <c r="L2627" s="33">
        <v>22137024</v>
      </c>
      <c r="M2627" s="33">
        <v>0</v>
      </c>
      <c r="N2627" s="33">
        <v>0</v>
      </c>
      <c r="O2627" s="33">
        <v>0</v>
      </c>
      <c r="P2627" s="33">
        <f t="shared" si="477"/>
        <v>4800</v>
      </c>
      <c r="Q2627" s="33">
        <f t="shared" si="478"/>
        <v>4800</v>
      </c>
      <c r="R2627" s="33">
        <f t="shared" si="479"/>
        <v>22137024</v>
      </c>
      <c r="S2627" s="33"/>
      <c r="T2627" s="30" t="str">
        <f t="shared" si="480"/>
        <v>USD</v>
      </c>
      <c r="U2627" s="33">
        <v>0</v>
      </c>
      <c r="V2627" s="33">
        <v>0</v>
      </c>
      <c r="W2627" s="33">
        <v>0</v>
      </c>
      <c r="X2627" s="33">
        <f t="shared" si="481"/>
        <v>4800</v>
      </c>
      <c r="Y2627" s="33">
        <f t="shared" si="482"/>
        <v>4800</v>
      </c>
      <c r="Z2627" s="33">
        <f t="shared" si="483"/>
        <v>22137024</v>
      </c>
      <c r="AA2627" s="34">
        <f t="shared" si="484"/>
        <v>0.00054584164603498238</v>
      </c>
      <c r="AB2627" s="33" t="s">
        <v>2762</v>
      </c>
      <c r="AC2627" s="35">
        <v>44846</v>
      </c>
      <c r="AD2627" s="33">
        <v>60</v>
      </c>
      <c r="AE2627" s="36">
        <f t="shared" si="474"/>
        <v>44906</v>
      </c>
    </row>
    <row r="2628" spans="2:31" ht="14.5" hidden="1">
      <c r="B2628" s="29" t="s">
        <v>2669</v>
      </c>
      <c r="C2628" s="30" t="str">
        <f t="shared" si="475"/>
        <v>(Acreedores quirografarios)</v>
      </c>
      <c r="D2628" s="30">
        <v>5</v>
      </c>
      <c r="E2628" s="30" t="s">
        <v>2670</v>
      </c>
      <c r="F2628" s="30" t="s">
        <v>5321</v>
      </c>
      <c r="G2628" s="30" t="s">
        <v>5322</v>
      </c>
      <c r="H2628" s="31">
        <v>1663154</v>
      </c>
      <c r="I2628" s="31" t="s">
        <v>62</v>
      </c>
      <c r="J2628" s="32">
        <v>3087.8000000000002</v>
      </c>
      <c r="K2628" s="33">
        <f t="shared" si="476"/>
        <v>3087.8000000000002</v>
      </c>
      <c r="L2628" s="33">
        <v>14881405</v>
      </c>
      <c r="M2628" s="33">
        <v>0</v>
      </c>
      <c r="N2628" s="33">
        <v>0</v>
      </c>
      <c r="O2628" s="33">
        <v>0</v>
      </c>
      <c r="P2628" s="33">
        <f t="shared" si="477"/>
        <v>3087.8000000000002</v>
      </c>
      <c r="Q2628" s="33">
        <f t="shared" si="478"/>
        <v>3087.8000000000002</v>
      </c>
      <c r="R2628" s="33">
        <f t="shared" si="479"/>
        <v>14881405</v>
      </c>
      <c r="S2628" s="33"/>
      <c r="T2628" s="30" t="str">
        <f t="shared" si="480"/>
        <v>USD</v>
      </c>
      <c r="U2628" s="33">
        <v>0</v>
      </c>
      <c r="V2628" s="33">
        <v>0</v>
      </c>
      <c r="W2628" s="33">
        <v>0</v>
      </c>
      <c r="X2628" s="33">
        <f t="shared" si="481"/>
        <v>3087.8000000000002</v>
      </c>
      <c r="Y2628" s="33">
        <f t="shared" si="482"/>
        <v>3087.8000000000002</v>
      </c>
      <c r="Z2628" s="33">
        <f t="shared" si="483"/>
        <v>14881405</v>
      </c>
      <c r="AA2628" s="34">
        <f t="shared" si="484"/>
        <v>0.00036693688368017385</v>
      </c>
      <c r="AB2628" s="33" t="s">
        <v>2762</v>
      </c>
      <c r="AC2628" s="35">
        <v>44865</v>
      </c>
      <c r="AD2628" s="33">
        <v>60</v>
      </c>
      <c r="AE2628" s="36">
        <f t="shared" si="474"/>
        <v>44925</v>
      </c>
    </row>
    <row r="2629" spans="2:31" ht="14.5" hidden="1">
      <c r="B2629" s="29" t="s">
        <v>2669</v>
      </c>
      <c r="C2629" s="30" t="str">
        <f t="shared" si="475"/>
        <v>(Acreedores quirografarios)</v>
      </c>
      <c r="D2629" s="30">
        <v>5</v>
      </c>
      <c r="E2629" s="30" t="s">
        <v>2670</v>
      </c>
      <c r="F2629" s="30" t="s">
        <v>5321</v>
      </c>
      <c r="G2629" s="30" t="s">
        <v>5322</v>
      </c>
      <c r="H2629" s="31">
        <v>166158</v>
      </c>
      <c r="I2629" s="31" t="s">
        <v>62</v>
      </c>
      <c r="J2629" s="32">
        <v>3943.9000000000001</v>
      </c>
      <c r="K2629" s="33">
        <f t="shared" si="476"/>
        <v>3943.9000000000001</v>
      </c>
      <c r="L2629" s="33">
        <v>19007311</v>
      </c>
      <c r="M2629" s="33">
        <v>0</v>
      </c>
      <c r="N2629" s="33">
        <v>0</v>
      </c>
      <c r="O2629" s="33">
        <v>0</v>
      </c>
      <c r="P2629" s="33">
        <f t="shared" si="477"/>
        <v>3943.9000000000001</v>
      </c>
      <c r="Q2629" s="33">
        <f t="shared" si="478"/>
        <v>3943.9000000000001</v>
      </c>
      <c r="R2629" s="33">
        <f t="shared" si="479"/>
        <v>19007311</v>
      </c>
      <c r="S2629" s="33"/>
      <c r="T2629" s="30" t="str">
        <f t="shared" si="480"/>
        <v>USD</v>
      </c>
      <c r="U2629" s="33">
        <v>0</v>
      </c>
      <c r="V2629" s="33">
        <v>0</v>
      </c>
      <c r="W2629" s="33">
        <v>0</v>
      </c>
      <c r="X2629" s="33">
        <f t="shared" si="481"/>
        <v>3943.9000000000001</v>
      </c>
      <c r="Y2629" s="33">
        <f t="shared" si="482"/>
        <v>3943.9000000000001</v>
      </c>
      <c r="Z2629" s="33">
        <f t="shared" si="483"/>
        <v>19007311</v>
      </c>
      <c r="AA2629" s="34">
        <f t="shared" si="484"/>
        <v>0.00046867103378208503</v>
      </c>
      <c r="AB2629" s="33" t="s">
        <v>2762</v>
      </c>
      <c r="AC2629" s="35">
        <v>44865</v>
      </c>
      <c r="AD2629" s="33">
        <v>60</v>
      </c>
      <c r="AE2629" s="36">
        <f t="shared" si="474"/>
        <v>44925</v>
      </c>
    </row>
    <row r="2630" spans="2:31" ht="14.5" hidden="1">
      <c r="B2630" s="29" t="s">
        <v>2669</v>
      </c>
      <c r="C2630" s="30" t="str">
        <f t="shared" si="475"/>
        <v>(Acreedores quirografarios)</v>
      </c>
      <c r="D2630" s="30">
        <v>5</v>
      </c>
      <c r="E2630" s="30" t="s">
        <v>2670</v>
      </c>
      <c r="F2630" s="30" t="s">
        <v>5321</v>
      </c>
      <c r="G2630" s="30" t="s">
        <v>5322</v>
      </c>
      <c r="H2630" s="31">
        <v>166160</v>
      </c>
      <c r="I2630" s="31" t="s">
        <v>62</v>
      </c>
      <c r="J2630" s="32">
        <v>3943.8000000000002</v>
      </c>
      <c r="K2630" s="33">
        <f t="shared" si="476"/>
        <v>3943.8000000000002</v>
      </c>
      <c r="L2630" s="33">
        <v>19006829</v>
      </c>
      <c r="M2630" s="33">
        <v>0</v>
      </c>
      <c r="N2630" s="33">
        <v>0</v>
      </c>
      <c r="O2630" s="33">
        <v>0</v>
      </c>
      <c r="P2630" s="33">
        <f t="shared" si="477"/>
        <v>3943.8000000000002</v>
      </c>
      <c r="Q2630" s="33">
        <f t="shared" si="478"/>
        <v>3943.8000000000002</v>
      </c>
      <c r="R2630" s="33">
        <f t="shared" si="479"/>
        <v>19006829</v>
      </c>
      <c r="S2630" s="33"/>
      <c r="T2630" s="30" t="str">
        <f t="shared" si="480"/>
        <v>USD</v>
      </c>
      <c r="U2630" s="33">
        <v>0</v>
      </c>
      <c r="V2630" s="33">
        <v>0</v>
      </c>
      <c r="W2630" s="33">
        <v>0</v>
      </c>
      <c r="X2630" s="33">
        <f t="shared" si="481"/>
        <v>3943.8000000000002</v>
      </c>
      <c r="Y2630" s="33">
        <f t="shared" si="482"/>
        <v>3943.8000000000002</v>
      </c>
      <c r="Z2630" s="33">
        <f t="shared" si="483"/>
        <v>19006829</v>
      </c>
      <c r="AA2630" s="34">
        <f t="shared" si="484"/>
        <v>0.0004686591489111381</v>
      </c>
      <c r="AB2630" s="33" t="s">
        <v>2762</v>
      </c>
      <c r="AC2630" s="35">
        <v>44865</v>
      </c>
      <c r="AD2630" s="33">
        <v>60</v>
      </c>
      <c r="AE2630" s="36">
        <f t="shared" si="474"/>
        <v>44925</v>
      </c>
    </row>
    <row r="2631" spans="2:31" ht="14.5" hidden="1">
      <c r="B2631" s="29" t="s">
        <v>2669</v>
      </c>
      <c r="C2631" s="30" t="str">
        <f t="shared" si="475"/>
        <v>(Acreedores quirografarios)</v>
      </c>
      <c r="D2631" s="30">
        <v>5</v>
      </c>
      <c r="E2631" s="30" t="s">
        <v>2670</v>
      </c>
      <c r="F2631" s="30" t="s">
        <v>5321</v>
      </c>
      <c r="G2631" s="30" t="s">
        <v>5322</v>
      </c>
      <c r="H2631" s="31">
        <v>1663153</v>
      </c>
      <c r="I2631" s="31" t="s">
        <v>62</v>
      </c>
      <c r="J2631" s="32">
        <v>3943.8000000000002</v>
      </c>
      <c r="K2631" s="33">
        <f t="shared" si="476"/>
        <v>3943.8000000000002</v>
      </c>
      <c r="L2631" s="33">
        <v>19006829</v>
      </c>
      <c r="M2631" s="33">
        <v>0</v>
      </c>
      <c r="N2631" s="33">
        <v>0</v>
      </c>
      <c r="O2631" s="33">
        <v>0</v>
      </c>
      <c r="P2631" s="33">
        <f t="shared" si="477"/>
        <v>3943.8000000000002</v>
      </c>
      <c r="Q2631" s="33">
        <f t="shared" si="478"/>
        <v>3943.8000000000002</v>
      </c>
      <c r="R2631" s="33">
        <f t="shared" si="479"/>
        <v>19006829</v>
      </c>
      <c r="S2631" s="33"/>
      <c r="T2631" s="30" t="str">
        <f t="shared" si="480"/>
        <v>USD</v>
      </c>
      <c r="U2631" s="33">
        <v>0</v>
      </c>
      <c r="V2631" s="33">
        <v>0</v>
      </c>
      <c r="W2631" s="33">
        <v>0</v>
      </c>
      <c r="X2631" s="33">
        <f t="shared" si="481"/>
        <v>3943.8000000000002</v>
      </c>
      <c r="Y2631" s="33">
        <f t="shared" si="482"/>
        <v>3943.8000000000002</v>
      </c>
      <c r="Z2631" s="33">
        <f t="shared" si="483"/>
        <v>19006829</v>
      </c>
      <c r="AA2631" s="34">
        <f t="shared" si="484"/>
        <v>0.0004686591489111381</v>
      </c>
      <c r="AB2631" s="33" t="s">
        <v>2762</v>
      </c>
      <c r="AC2631" s="35">
        <v>44865</v>
      </c>
      <c r="AD2631" s="33">
        <v>60</v>
      </c>
      <c r="AE2631" s="36">
        <f t="shared" si="474"/>
        <v>44925</v>
      </c>
    </row>
    <row r="2632" spans="2:31" ht="14.5" hidden="1">
      <c r="B2632" s="29" t="s">
        <v>2669</v>
      </c>
      <c r="C2632" s="30" t="str">
        <f t="shared" si="475"/>
        <v>(Acreedores quirografarios)</v>
      </c>
      <c r="D2632" s="30">
        <v>5</v>
      </c>
      <c r="E2632" s="30" t="s">
        <v>2670</v>
      </c>
      <c r="F2632" s="30" t="s">
        <v>5321</v>
      </c>
      <c r="G2632" s="30" t="s">
        <v>5322</v>
      </c>
      <c r="H2632" s="31">
        <v>1667030</v>
      </c>
      <c r="I2632" s="31" t="s">
        <v>62</v>
      </c>
      <c r="J2632" s="32">
        <v>5225.8000000000002</v>
      </c>
      <c r="K2632" s="33">
        <f t="shared" si="476"/>
        <v>5225.8000000000002</v>
      </c>
      <c r="L2632" s="33">
        <v>25725046</v>
      </c>
      <c r="M2632" s="33">
        <v>0</v>
      </c>
      <c r="N2632" s="33">
        <v>0</v>
      </c>
      <c r="O2632" s="33">
        <v>0</v>
      </c>
      <c r="P2632" s="33">
        <f t="shared" si="477"/>
        <v>5225.8000000000002</v>
      </c>
      <c r="Q2632" s="33">
        <f t="shared" si="478"/>
        <v>5225.8000000000002</v>
      </c>
      <c r="R2632" s="33">
        <f t="shared" si="479"/>
        <v>25725046</v>
      </c>
      <c r="S2632" s="33"/>
      <c r="T2632" s="30" t="str">
        <f t="shared" si="480"/>
        <v>USD</v>
      </c>
      <c r="U2632" s="33">
        <v>0</v>
      </c>
      <c r="V2632" s="33">
        <v>0</v>
      </c>
      <c r="W2632" s="33">
        <v>0</v>
      </c>
      <c r="X2632" s="33">
        <f t="shared" si="481"/>
        <v>5225.8000000000002</v>
      </c>
      <c r="Y2632" s="33">
        <f t="shared" si="482"/>
        <v>5225.8000000000002</v>
      </c>
      <c r="Z2632" s="33">
        <f t="shared" si="483"/>
        <v>25725046</v>
      </c>
      <c r="AA2632" s="34">
        <f t="shared" si="484"/>
        <v>0.00063431297056757222</v>
      </c>
      <c r="AB2632" s="33" t="s">
        <v>2762</v>
      </c>
      <c r="AC2632" s="35">
        <v>44882</v>
      </c>
      <c r="AD2632" s="33">
        <v>60</v>
      </c>
      <c r="AE2632" s="36">
        <f t="shared" si="474"/>
        <v>44942</v>
      </c>
    </row>
    <row r="2633" spans="2:31" ht="14.5" hidden="1">
      <c r="B2633" s="29" t="s">
        <v>2669</v>
      </c>
      <c r="C2633" s="30" t="str">
        <f t="shared" si="475"/>
        <v>(Acreedores quirografarios)</v>
      </c>
      <c r="D2633" s="30">
        <v>5</v>
      </c>
      <c r="E2633" s="30" t="s">
        <v>2670</v>
      </c>
      <c r="F2633" s="30" t="s">
        <v>5321</v>
      </c>
      <c r="G2633" s="30" t="s">
        <v>5322</v>
      </c>
      <c r="H2633" s="31">
        <v>1668295</v>
      </c>
      <c r="I2633" s="31" t="s">
        <v>62</v>
      </c>
      <c r="J2633" s="32">
        <v>3943.8000000000002</v>
      </c>
      <c r="K2633" s="33">
        <f t="shared" si="476"/>
        <v>3943.8000000000002</v>
      </c>
      <c r="L2633" s="33">
        <v>19381174</v>
      </c>
      <c r="M2633" s="33">
        <v>0</v>
      </c>
      <c r="N2633" s="33">
        <v>0</v>
      </c>
      <c r="O2633" s="33">
        <v>0</v>
      </c>
      <c r="P2633" s="33">
        <f t="shared" si="477"/>
        <v>3943.8000000000002</v>
      </c>
      <c r="Q2633" s="33">
        <f t="shared" si="478"/>
        <v>3943.8000000000002</v>
      </c>
      <c r="R2633" s="33">
        <f t="shared" si="479"/>
        <v>19381174</v>
      </c>
      <c r="S2633" s="33"/>
      <c r="T2633" s="30" t="str">
        <f t="shared" si="480"/>
        <v>USD</v>
      </c>
      <c r="U2633" s="33">
        <v>0</v>
      </c>
      <c r="V2633" s="33">
        <v>0</v>
      </c>
      <c r="W2633" s="33">
        <v>0</v>
      </c>
      <c r="X2633" s="33">
        <f t="shared" si="481"/>
        <v>3943.8000000000002</v>
      </c>
      <c r="Y2633" s="33">
        <f t="shared" si="482"/>
        <v>3943.8000000000002</v>
      </c>
      <c r="Z2633" s="33">
        <f t="shared" si="483"/>
        <v>19381174</v>
      </c>
      <c r="AA2633" s="34">
        <f t="shared" si="484"/>
        <v>0.00047788952653484064</v>
      </c>
      <c r="AB2633" s="33" t="s">
        <v>2762</v>
      </c>
      <c r="AC2633" s="35">
        <v>44888</v>
      </c>
      <c r="AD2633" s="33">
        <v>60</v>
      </c>
      <c r="AE2633" s="36">
        <f t="shared" si="474"/>
        <v>44948</v>
      </c>
    </row>
    <row r="2634" spans="2:31" ht="14.5" hidden="1">
      <c r="B2634" s="29" t="s">
        <v>2669</v>
      </c>
      <c r="C2634" s="30" t="str">
        <f t="shared" si="475"/>
        <v>(Acreedores quirografarios)</v>
      </c>
      <c r="D2634" s="30">
        <v>5</v>
      </c>
      <c r="E2634" s="30" t="s">
        <v>2670</v>
      </c>
      <c r="F2634" s="30" t="s">
        <v>5321</v>
      </c>
      <c r="G2634" s="30" t="s">
        <v>5322</v>
      </c>
      <c r="H2634" s="31">
        <v>1668291</v>
      </c>
      <c r="I2634" s="31" t="s">
        <v>62</v>
      </c>
      <c r="J2634" s="32">
        <v>3943.8000000000002</v>
      </c>
      <c r="K2634" s="33">
        <f t="shared" si="476"/>
        <v>3943.8000000000002</v>
      </c>
      <c r="L2634" s="33">
        <v>19381174</v>
      </c>
      <c r="M2634" s="33">
        <v>0</v>
      </c>
      <c r="N2634" s="33">
        <v>0</v>
      </c>
      <c r="O2634" s="33">
        <v>0</v>
      </c>
      <c r="P2634" s="33">
        <f t="shared" si="477"/>
        <v>3943.8000000000002</v>
      </c>
      <c r="Q2634" s="33">
        <f t="shared" si="478"/>
        <v>3943.8000000000002</v>
      </c>
      <c r="R2634" s="33">
        <f t="shared" si="479"/>
        <v>19381174</v>
      </c>
      <c r="S2634" s="33"/>
      <c r="T2634" s="30" t="str">
        <f t="shared" si="480"/>
        <v>USD</v>
      </c>
      <c r="U2634" s="33">
        <v>0</v>
      </c>
      <c r="V2634" s="33">
        <v>0</v>
      </c>
      <c r="W2634" s="33">
        <v>0</v>
      </c>
      <c r="X2634" s="33">
        <f t="shared" si="481"/>
        <v>3943.8000000000002</v>
      </c>
      <c r="Y2634" s="33">
        <f t="shared" si="482"/>
        <v>3943.8000000000002</v>
      </c>
      <c r="Z2634" s="33">
        <f t="shared" si="483"/>
        <v>19381174</v>
      </c>
      <c r="AA2634" s="34">
        <f t="shared" si="484"/>
        <v>0.00047788952653484064</v>
      </c>
      <c r="AB2634" s="33" t="s">
        <v>2762</v>
      </c>
      <c r="AC2634" s="35">
        <v>44888</v>
      </c>
      <c r="AD2634" s="33">
        <v>60</v>
      </c>
      <c r="AE2634" s="36">
        <f t="shared" si="474"/>
        <v>44948</v>
      </c>
    </row>
    <row r="2635" spans="2:31" ht="14.5" hidden="1">
      <c r="B2635" s="29" t="s">
        <v>2669</v>
      </c>
      <c r="C2635" s="30" t="str">
        <f t="shared" si="475"/>
        <v>(Acreedores quirografarios)</v>
      </c>
      <c r="D2635" s="30">
        <v>5</v>
      </c>
      <c r="E2635" s="30" t="s">
        <v>2670</v>
      </c>
      <c r="F2635" s="30" t="s">
        <v>5321</v>
      </c>
      <c r="G2635" s="30" t="s">
        <v>5322</v>
      </c>
      <c r="H2635" s="31">
        <v>1668289</v>
      </c>
      <c r="I2635" s="31" t="s">
        <v>62</v>
      </c>
      <c r="J2635" s="32">
        <v>3943.8000000000002</v>
      </c>
      <c r="K2635" s="33">
        <f t="shared" si="476"/>
        <v>3943.8000000000002</v>
      </c>
      <c r="L2635" s="33">
        <v>19381174</v>
      </c>
      <c r="M2635" s="33">
        <v>0</v>
      </c>
      <c r="N2635" s="33">
        <v>0</v>
      </c>
      <c r="O2635" s="33">
        <v>0</v>
      </c>
      <c r="P2635" s="33">
        <f t="shared" si="477"/>
        <v>3943.8000000000002</v>
      </c>
      <c r="Q2635" s="33">
        <f t="shared" si="478"/>
        <v>3943.8000000000002</v>
      </c>
      <c r="R2635" s="33">
        <f t="shared" si="479"/>
        <v>19381174</v>
      </c>
      <c r="S2635" s="33"/>
      <c r="T2635" s="30" t="str">
        <f t="shared" si="480"/>
        <v>USD</v>
      </c>
      <c r="U2635" s="33">
        <v>0</v>
      </c>
      <c r="V2635" s="33">
        <v>0</v>
      </c>
      <c r="W2635" s="33">
        <v>0</v>
      </c>
      <c r="X2635" s="33">
        <f t="shared" si="481"/>
        <v>3943.8000000000002</v>
      </c>
      <c r="Y2635" s="33">
        <f t="shared" si="482"/>
        <v>3943.8000000000002</v>
      </c>
      <c r="Z2635" s="33">
        <f t="shared" si="483"/>
        <v>19381174</v>
      </c>
      <c r="AA2635" s="34">
        <f t="shared" si="484"/>
        <v>0.00047788952653484064</v>
      </c>
      <c r="AB2635" s="33" t="s">
        <v>2762</v>
      </c>
      <c r="AC2635" s="35">
        <v>44888</v>
      </c>
      <c r="AD2635" s="33">
        <v>60</v>
      </c>
      <c r="AE2635" s="36">
        <f t="shared" si="474"/>
        <v>44948</v>
      </c>
    </row>
    <row r="2636" spans="2:31" ht="14.5" hidden="1">
      <c r="B2636" s="29" t="s">
        <v>2669</v>
      </c>
      <c r="C2636" s="30" t="str">
        <f t="shared" si="475"/>
        <v>(Acreedores quirografarios)</v>
      </c>
      <c r="D2636" s="30">
        <v>5</v>
      </c>
      <c r="E2636" s="30" t="s">
        <v>2670</v>
      </c>
      <c r="F2636" s="30" t="s">
        <v>5321</v>
      </c>
      <c r="G2636" s="30" t="s">
        <v>5322</v>
      </c>
      <c r="H2636" s="31">
        <v>1668297</v>
      </c>
      <c r="I2636" s="31" t="s">
        <v>62</v>
      </c>
      <c r="J2636" s="32">
        <v>3943.8000000000002</v>
      </c>
      <c r="K2636" s="33">
        <f t="shared" si="476"/>
        <v>3943.8000000000002</v>
      </c>
      <c r="L2636" s="33">
        <v>19381174</v>
      </c>
      <c r="M2636" s="33">
        <v>0</v>
      </c>
      <c r="N2636" s="33">
        <v>0</v>
      </c>
      <c r="O2636" s="33">
        <v>0</v>
      </c>
      <c r="P2636" s="33">
        <f t="shared" si="477"/>
        <v>3943.8000000000002</v>
      </c>
      <c r="Q2636" s="33">
        <f t="shared" si="478"/>
        <v>3943.8000000000002</v>
      </c>
      <c r="R2636" s="33">
        <f t="shared" si="479"/>
        <v>19381174</v>
      </c>
      <c r="S2636" s="33"/>
      <c r="T2636" s="30" t="str">
        <f t="shared" si="480"/>
        <v>USD</v>
      </c>
      <c r="U2636" s="33">
        <v>0</v>
      </c>
      <c r="V2636" s="33">
        <v>0</v>
      </c>
      <c r="W2636" s="33">
        <v>0</v>
      </c>
      <c r="X2636" s="33">
        <f t="shared" si="481"/>
        <v>3943.8000000000002</v>
      </c>
      <c r="Y2636" s="33">
        <f t="shared" si="482"/>
        <v>3943.8000000000002</v>
      </c>
      <c r="Z2636" s="33">
        <f t="shared" si="483"/>
        <v>19381174</v>
      </c>
      <c r="AA2636" s="34">
        <f t="shared" si="484"/>
        <v>0.00047788952653484064</v>
      </c>
      <c r="AB2636" s="33" t="s">
        <v>2762</v>
      </c>
      <c r="AC2636" s="35">
        <v>44888</v>
      </c>
      <c r="AD2636" s="33">
        <v>60</v>
      </c>
      <c r="AE2636" s="36">
        <f t="shared" si="474"/>
        <v>44948</v>
      </c>
    </row>
    <row r="2637" spans="2:31" ht="14.5" hidden="1">
      <c r="B2637" s="29" t="s">
        <v>2669</v>
      </c>
      <c r="C2637" s="30" t="str">
        <f t="shared" si="475"/>
        <v>(Acreedores quirografarios)</v>
      </c>
      <c r="D2637" s="30">
        <v>5</v>
      </c>
      <c r="E2637" s="30" t="s">
        <v>2670</v>
      </c>
      <c r="F2637" s="30" t="s">
        <v>5321</v>
      </c>
      <c r="G2637" s="30" t="s">
        <v>5322</v>
      </c>
      <c r="H2637" s="31">
        <v>1668294</v>
      </c>
      <c r="I2637" s="31" t="s">
        <v>62</v>
      </c>
      <c r="J2637" s="32">
        <v>3943.8000000000002</v>
      </c>
      <c r="K2637" s="33">
        <f t="shared" si="476"/>
        <v>3943.8000000000002</v>
      </c>
      <c r="L2637" s="33">
        <v>19381174</v>
      </c>
      <c r="M2637" s="33">
        <v>0</v>
      </c>
      <c r="N2637" s="33">
        <v>0</v>
      </c>
      <c r="O2637" s="33">
        <v>0</v>
      </c>
      <c r="P2637" s="33">
        <f t="shared" si="477"/>
        <v>3943.8000000000002</v>
      </c>
      <c r="Q2637" s="33">
        <f t="shared" si="478"/>
        <v>3943.8000000000002</v>
      </c>
      <c r="R2637" s="33">
        <f t="shared" si="479"/>
        <v>19381174</v>
      </c>
      <c r="S2637" s="33"/>
      <c r="T2637" s="30" t="str">
        <f t="shared" si="480"/>
        <v>USD</v>
      </c>
      <c r="U2637" s="33">
        <v>0</v>
      </c>
      <c r="V2637" s="33">
        <v>0</v>
      </c>
      <c r="W2637" s="33">
        <v>0</v>
      </c>
      <c r="X2637" s="33">
        <f t="shared" si="481"/>
        <v>3943.8000000000002</v>
      </c>
      <c r="Y2637" s="33">
        <f t="shared" si="482"/>
        <v>3943.8000000000002</v>
      </c>
      <c r="Z2637" s="33">
        <f t="shared" si="483"/>
        <v>19381174</v>
      </c>
      <c r="AA2637" s="34">
        <f t="shared" si="484"/>
        <v>0.00047788952653484064</v>
      </c>
      <c r="AB2637" s="33" t="s">
        <v>2762</v>
      </c>
      <c r="AC2637" s="35">
        <v>44888</v>
      </c>
      <c r="AD2637" s="33">
        <v>60</v>
      </c>
      <c r="AE2637" s="36">
        <f t="shared" si="474"/>
        <v>44948</v>
      </c>
    </row>
    <row r="2638" spans="2:31" ht="14.5" hidden="1">
      <c r="B2638" s="29" t="s">
        <v>2669</v>
      </c>
      <c r="C2638" s="30" t="str">
        <f t="shared" si="475"/>
        <v>(Acreedores quirografarios)</v>
      </c>
      <c r="D2638" s="30">
        <v>5</v>
      </c>
      <c r="E2638" s="30" t="s">
        <v>2670</v>
      </c>
      <c r="F2638" s="30" t="s">
        <v>5321</v>
      </c>
      <c r="G2638" s="30" t="s">
        <v>5322</v>
      </c>
      <c r="H2638" s="31">
        <v>1669797</v>
      </c>
      <c r="I2638" s="31" t="s">
        <v>62</v>
      </c>
      <c r="J2638" s="32">
        <v>30011.799999999999</v>
      </c>
      <c r="K2638" s="33">
        <f t="shared" si="476"/>
        <v>30011.799999999999</v>
      </c>
      <c r="L2638" s="33">
        <v>144342052</v>
      </c>
      <c r="M2638" s="33">
        <v>0</v>
      </c>
      <c r="N2638" s="33">
        <v>0</v>
      </c>
      <c r="O2638" s="33">
        <v>0</v>
      </c>
      <c r="P2638" s="33">
        <f t="shared" si="477"/>
        <v>30011.799999999999</v>
      </c>
      <c r="Q2638" s="33">
        <f t="shared" si="478"/>
        <v>30011.799999999999</v>
      </c>
      <c r="R2638" s="33">
        <f t="shared" si="479"/>
        <v>144342052</v>
      </c>
      <c r="S2638" s="33"/>
      <c r="T2638" s="30" t="str">
        <f t="shared" si="480"/>
        <v>USD</v>
      </c>
      <c r="U2638" s="33">
        <v>0</v>
      </c>
      <c r="V2638" s="33">
        <v>0</v>
      </c>
      <c r="W2638" s="33">
        <v>0</v>
      </c>
      <c r="X2638" s="33">
        <f t="shared" si="481"/>
        <v>30011.799999999999</v>
      </c>
      <c r="Y2638" s="33">
        <f t="shared" si="482"/>
        <v>30011.799999999999</v>
      </c>
      <c r="Z2638" s="33">
        <f t="shared" si="483"/>
        <v>144342052</v>
      </c>
      <c r="AA2638" s="34">
        <f t="shared" si="484"/>
        <v>0.0035591009548414016</v>
      </c>
      <c r="AB2638" s="33" t="s">
        <v>2762</v>
      </c>
      <c r="AC2638" s="35">
        <v>44895</v>
      </c>
      <c r="AD2638" s="33">
        <v>60</v>
      </c>
      <c r="AE2638" s="36">
        <f t="shared" si="474"/>
        <v>44955</v>
      </c>
    </row>
    <row r="2639" spans="2:31" ht="14.5" hidden="1">
      <c r="B2639" s="29" t="s">
        <v>2669</v>
      </c>
      <c r="C2639" s="30" t="str">
        <f t="shared" si="475"/>
        <v>(Acreedores quirografarios)</v>
      </c>
      <c r="D2639" s="30">
        <v>5</v>
      </c>
      <c r="E2639" s="30" t="s">
        <v>2670</v>
      </c>
      <c r="F2639" s="30" t="s">
        <v>5321</v>
      </c>
      <c r="G2639" s="30" t="s">
        <v>5322</v>
      </c>
      <c r="H2639" s="31">
        <v>1669802</v>
      </c>
      <c r="I2639" s="31" t="s">
        <v>62</v>
      </c>
      <c r="J2639" s="32">
        <v>30011.799999999999</v>
      </c>
      <c r="K2639" s="33">
        <f t="shared" si="476"/>
        <v>30011.799999999999</v>
      </c>
      <c r="L2639" s="33">
        <v>144342052</v>
      </c>
      <c r="M2639" s="33">
        <v>0</v>
      </c>
      <c r="N2639" s="33">
        <v>0</v>
      </c>
      <c r="O2639" s="33">
        <v>0</v>
      </c>
      <c r="P2639" s="33">
        <f t="shared" si="477"/>
        <v>30011.799999999999</v>
      </c>
      <c r="Q2639" s="33">
        <f t="shared" si="478"/>
        <v>30011.799999999999</v>
      </c>
      <c r="R2639" s="33">
        <f t="shared" si="479"/>
        <v>144342052</v>
      </c>
      <c r="S2639" s="33"/>
      <c r="T2639" s="30" t="str">
        <f t="shared" si="480"/>
        <v>USD</v>
      </c>
      <c r="U2639" s="33">
        <v>0</v>
      </c>
      <c r="V2639" s="33">
        <v>0</v>
      </c>
      <c r="W2639" s="33">
        <v>0</v>
      </c>
      <c r="X2639" s="33">
        <f t="shared" si="481"/>
        <v>30011.799999999999</v>
      </c>
      <c r="Y2639" s="33">
        <f t="shared" si="482"/>
        <v>30011.799999999999</v>
      </c>
      <c r="Z2639" s="33">
        <f t="shared" si="483"/>
        <v>144342052</v>
      </c>
      <c r="AA2639" s="34">
        <f t="shared" si="484"/>
        <v>0.0035591009548414016</v>
      </c>
      <c r="AB2639" s="33" t="s">
        <v>2762</v>
      </c>
      <c r="AC2639" s="35">
        <v>44895</v>
      </c>
      <c r="AD2639" s="33">
        <v>60</v>
      </c>
      <c r="AE2639" s="36">
        <f t="shared" si="474"/>
        <v>44955</v>
      </c>
    </row>
    <row r="2640" spans="2:31" ht="14.5" hidden="1">
      <c r="B2640" s="29" t="s">
        <v>2669</v>
      </c>
      <c r="C2640" s="30" t="str">
        <f t="shared" si="475"/>
        <v>(Acreedores quirografarios)</v>
      </c>
      <c r="D2640" s="30">
        <v>5</v>
      </c>
      <c r="E2640" s="30" t="s">
        <v>2670</v>
      </c>
      <c r="F2640" s="30" t="s">
        <v>5321</v>
      </c>
      <c r="G2640" s="30" t="s">
        <v>5322</v>
      </c>
      <c r="H2640" s="31">
        <v>1671086</v>
      </c>
      <c r="I2640" s="31" t="s">
        <v>62</v>
      </c>
      <c r="J2640" s="32">
        <v>29001</v>
      </c>
      <c r="K2640" s="33">
        <f t="shared" si="476"/>
        <v>29001</v>
      </c>
      <c r="L2640" s="33">
        <v>138253277</v>
      </c>
      <c r="M2640" s="33">
        <v>0</v>
      </c>
      <c r="N2640" s="33">
        <v>0</v>
      </c>
      <c r="O2640" s="33">
        <v>0</v>
      </c>
      <c r="P2640" s="33">
        <f t="shared" si="477"/>
        <v>29001</v>
      </c>
      <c r="Q2640" s="33">
        <f t="shared" si="478"/>
        <v>29001</v>
      </c>
      <c r="R2640" s="33">
        <f t="shared" si="479"/>
        <v>138253277</v>
      </c>
      <c r="S2640" s="33"/>
      <c r="T2640" s="30" t="str">
        <f t="shared" si="480"/>
        <v>USD</v>
      </c>
      <c r="U2640" s="33">
        <v>0</v>
      </c>
      <c r="V2640" s="33">
        <v>0</v>
      </c>
      <c r="W2640" s="33">
        <v>0</v>
      </c>
      <c r="X2640" s="33">
        <f t="shared" si="481"/>
        <v>29001</v>
      </c>
      <c r="Y2640" s="33">
        <f t="shared" si="482"/>
        <v>29001</v>
      </c>
      <c r="Z2640" s="33">
        <f t="shared" si="483"/>
        <v>138253277</v>
      </c>
      <c r="AA2640" s="34">
        <f t="shared" si="484"/>
        <v>0.003408967541771214</v>
      </c>
      <c r="AB2640" s="33" t="s">
        <v>2762</v>
      </c>
      <c r="AC2640" s="35">
        <v>44900</v>
      </c>
      <c r="AD2640" s="33">
        <v>60</v>
      </c>
      <c r="AE2640" s="36">
        <f t="shared" si="474"/>
        <v>44960</v>
      </c>
    </row>
    <row r="2641" spans="2:31" ht="14.5" hidden="1">
      <c r="B2641" s="29" t="s">
        <v>2669</v>
      </c>
      <c r="C2641" s="30" t="str">
        <f t="shared" si="475"/>
        <v>(Acreedores quirografarios)</v>
      </c>
      <c r="D2641" s="30">
        <v>5</v>
      </c>
      <c r="E2641" s="30" t="s">
        <v>2670</v>
      </c>
      <c r="F2641" s="30" t="s">
        <v>5321</v>
      </c>
      <c r="G2641" s="30" t="s">
        <v>5322</v>
      </c>
      <c r="H2641" s="31">
        <v>1659664</v>
      </c>
      <c r="I2641" s="31" t="s">
        <v>62</v>
      </c>
      <c r="J2641" s="32">
        <v>-4800</v>
      </c>
      <c r="K2641" s="33">
        <f t="shared" si="476"/>
        <v>-4800</v>
      </c>
      <c r="L2641" s="33">
        <v>-23116752</v>
      </c>
      <c r="M2641" s="33">
        <v>0</v>
      </c>
      <c r="N2641" s="33">
        <v>0</v>
      </c>
      <c r="O2641" s="33">
        <v>0</v>
      </c>
      <c r="P2641" s="33">
        <f t="shared" si="477"/>
        <v>-4800</v>
      </c>
      <c r="Q2641" s="33">
        <f t="shared" si="478"/>
        <v>-4800</v>
      </c>
      <c r="R2641" s="33">
        <f t="shared" si="479"/>
        <v>-23116752</v>
      </c>
      <c r="S2641" s="33"/>
      <c r="T2641" s="30" t="str">
        <f t="shared" si="480"/>
        <v>USD</v>
      </c>
      <c r="U2641" s="33">
        <v>0</v>
      </c>
      <c r="V2641" s="33">
        <v>0</v>
      </c>
      <c r="W2641" s="33">
        <v>0</v>
      </c>
      <c r="X2641" s="33">
        <f t="shared" si="481"/>
        <v>-4800</v>
      </c>
      <c r="Y2641" s="33">
        <f t="shared" si="482"/>
        <v>-4800</v>
      </c>
      <c r="Z2641" s="33">
        <f t="shared" si="483"/>
        <v>-23116752</v>
      </c>
      <c r="AA2641" s="34">
        <f t="shared" si="484"/>
        <v>-0.0005699991996513385</v>
      </c>
      <c r="AB2641" s="33" t="s">
        <v>2762</v>
      </c>
      <c r="AC2641" s="35">
        <v>44905</v>
      </c>
      <c r="AD2641" s="33">
        <v>60</v>
      </c>
      <c r="AE2641" s="36">
        <f t="shared" si="474"/>
        <v>44965</v>
      </c>
    </row>
    <row r="2642" spans="2:31" ht="14.5" hidden="1">
      <c r="B2642" s="29" t="s">
        <v>2669</v>
      </c>
      <c r="C2642" s="30" t="str">
        <f t="shared" si="475"/>
        <v>(Acreedores quirografarios)</v>
      </c>
      <c r="D2642" s="30">
        <v>5</v>
      </c>
      <c r="E2642" s="30" t="s">
        <v>2670</v>
      </c>
      <c r="F2642" s="30" t="s">
        <v>5321</v>
      </c>
      <c r="G2642" s="30" t="s">
        <v>5322</v>
      </c>
      <c r="H2642" s="31">
        <v>1659658</v>
      </c>
      <c r="I2642" s="31" t="s">
        <v>62</v>
      </c>
      <c r="J2642" s="32">
        <v>-1000</v>
      </c>
      <c r="K2642" s="33">
        <f t="shared" si="476"/>
        <v>-1000</v>
      </c>
      <c r="L2642" s="33">
        <v>-4815990</v>
      </c>
      <c r="M2642" s="33">
        <v>0</v>
      </c>
      <c r="N2642" s="33">
        <v>0</v>
      </c>
      <c r="O2642" s="33">
        <v>0</v>
      </c>
      <c r="P2642" s="33">
        <f t="shared" si="477"/>
        <v>-1000</v>
      </c>
      <c r="Q2642" s="33">
        <f t="shared" si="478"/>
        <v>-1000</v>
      </c>
      <c r="R2642" s="33">
        <f t="shared" si="479"/>
        <v>-4815990</v>
      </c>
      <c r="S2642" s="33"/>
      <c r="T2642" s="30" t="str">
        <f t="shared" si="480"/>
        <v>USD</v>
      </c>
      <c r="U2642" s="33">
        <v>0</v>
      </c>
      <c r="V2642" s="33">
        <v>0</v>
      </c>
      <c r="W2642" s="33">
        <v>0</v>
      </c>
      <c r="X2642" s="33">
        <f t="shared" si="481"/>
        <v>-1000</v>
      </c>
      <c r="Y2642" s="33">
        <f t="shared" si="482"/>
        <v>-1000</v>
      </c>
      <c r="Z2642" s="33">
        <f t="shared" si="483"/>
        <v>-4815990</v>
      </c>
      <c r="AA2642" s="34">
        <f t="shared" si="484"/>
        <v>-0.00011874983326069551</v>
      </c>
      <c r="AB2642" s="33" t="s">
        <v>2762</v>
      </c>
      <c r="AC2642" s="35">
        <v>44905</v>
      </c>
      <c r="AD2642" s="33">
        <v>60</v>
      </c>
      <c r="AE2642" s="36">
        <f t="shared" si="474"/>
        <v>44965</v>
      </c>
    </row>
    <row r="2643" spans="2:31" ht="14.5" hidden="1">
      <c r="B2643" s="29" t="s">
        <v>2671</v>
      </c>
      <c r="C2643" s="30" t="str">
        <f t="shared" si="475"/>
        <v>(Acreedores quirografarios)</v>
      </c>
      <c r="D2643" s="30">
        <v>5</v>
      </c>
      <c r="E2643" s="30">
        <v>650932238</v>
      </c>
      <c r="F2643" s="30" t="s">
        <v>5323</v>
      </c>
      <c r="G2643" s="30" t="s">
        <v>5143</v>
      </c>
      <c r="H2643" s="31" t="s">
        <v>2672</v>
      </c>
      <c r="I2643" s="31" t="s">
        <v>62</v>
      </c>
      <c r="J2643" s="32">
        <v>2525.1599999999999</v>
      </c>
      <c r="K2643" s="33">
        <f t="shared" si="476"/>
        <v>2525.1599999999999</v>
      </c>
      <c r="L2643" s="33">
        <v>12064133</v>
      </c>
      <c r="M2643" s="33">
        <v>0</v>
      </c>
      <c r="N2643" s="33">
        <v>0</v>
      </c>
      <c r="O2643" s="33">
        <v>0</v>
      </c>
      <c r="P2643" s="33">
        <f t="shared" si="477"/>
        <v>2525.1599999999999</v>
      </c>
      <c r="Q2643" s="33">
        <f t="shared" si="478"/>
        <v>2525.1599999999999</v>
      </c>
      <c r="R2643" s="33">
        <f t="shared" si="479"/>
        <v>12064133</v>
      </c>
      <c r="S2643" s="33"/>
      <c r="T2643" s="30" t="str">
        <f t="shared" si="480"/>
        <v>USD</v>
      </c>
      <c r="U2643" s="33">
        <v>0</v>
      </c>
      <c r="V2643" s="33">
        <v>0</v>
      </c>
      <c r="W2643" s="33">
        <v>0</v>
      </c>
      <c r="X2643" s="33">
        <f t="shared" si="481"/>
        <v>2525.1599999999999</v>
      </c>
      <c r="Y2643" s="33">
        <f t="shared" si="482"/>
        <v>2525.1599999999999</v>
      </c>
      <c r="Z2643" s="33">
        <f t="shared" si="483"/>
        <v>12064133</v>
      </c>
      <c r="AA2643" s="34">
        <f t="shared" si="484"/>
        <v>0.00029747025682878375</v>
      </c>
      <c r="AB2643" s="33" t="s">
        <v>2762</v>
      </c>
      <c r="AC2643" s="35">
        <v>44904</v>
      </c>
      <c r="AD2643" s="33">
        <v>60</v>
      </c>
      <c r="AE2643" s="36">
        <f t="shared" si="474"/>
        <v>44964</v>
      </c>
    </row>
    <row r="2644" spans="2:31" ht="14.5" hidden="1">
      <c r="B2644" s="29" t="s">
        <v>2671</v>
      </c>
      <c r="C2644" s="30" t="str">
        <f t="shared" si="475"/>
        <v>(Acreedores quirografarios)</v>
      </c>
      <c r="D2644" s="30">
        <v>5</v>
      </c>
      <c r="E2644" s="30">
        <v>650932238</v>
      </c>
      <c r="F2644" s="30" t="s">
        <v>5323</v>
      </c>
      <c r="G2644" s="30" t="s">
        <v>5143</v>
      </c>
      <c r="H2644" s="31" t="s">
        <v>2673</v>
      </c>
      <c r="I2644" s="31" t="s">
        <v>62</v>
      </c>
      <c r="J2644" s="32">
        <v>12255.5</v>
      </c>
      <c r="K2644" s="33">
        <f t="shared" si="476"/>
        <v>12255.5</v>
      </c>
      <c r="L2644" s="33">
        <v>59022365</v>
      </c>
      <c r="M2644" s="33">
        <v>0</v>
      </c>
      <c r="N2644" s="33">
        <v>0</v>
      </c>
      <c r="O2644" s="33">
        <v>0</v>
      </c>
      <c r="P2644" s="33">
        <f t="shared" si="477"/>
        <v>12255.5</v>
      </c>
      <c r="Q2644" s="33">
        <f t="shared" si="478"/>
        <v>12255.5</v>
      </c>
      <c r="R2644" s="33">
        <f t="shared" si="479"/>
        <v>59022365</v>
      </c>
      <c r="S2644" s="33"/>
      <c r="T2644" s="30" t="str">
        <f t="shared" si="480"/>
        <v>USD</v>
      </c>
      <c r="U2644" s="33">
        <v>0</v>
      </c>
      <c r="V2644" s="33">
        <v>0</v>
      </c>
      <c r="W2644" s="33">
        <v>0</v>
      </c>
      <c r="X2644" s="33">
        <f t="shared" si="481"/>
        <v>12255.5</v>
      </c>
      <c r="Y2644" s="33">
        <f t="shared" si="482"/>
        <v>12255.5</v>
      </c>
      <c r="Z2644" s="33">
        <f t="shared" si="483"/>
        <v>59022365</v>
      </c>
      <c r="AA2644" s="34">
        <f t="shared" si="484"/>
        <v>0.0014553385705539071</v>
      </c>
      <c r="AB2644" s="33" t="s">
        <v>2762</v>
      </c>
      <c r="AC2644" s="35">
        <v>44907</v>
      </c>
      <c r="AD2644" s="33">
        <v>60</v>
      </c>
      <c r="AE2644" s="36">
        <f t="shared" si="474"/>
        <v>44967</v>
      </c>
    </row>
    <row r="2645" spans="2:31" ht="14.5" hidden="1">
      <c r="B2645" s="29" t="s">
        <v>2671</v>
      </c>
      <c r="C2645" s="30" t="str">
        <f t="shared" si="475"/>
        <v>(Acreedores quirografarios)</v>
      </c>
      <c r="D2645" s="30">
        <v>5</v>
      </c>
      <c r="E2645" s="30">
        <v>650932238</v>
      </c>
      <c r="F2645" s="30" t="s">
        <v>5323</v>
      </c>
      <c r="G2645" s="30" t="s">
        <v>5143</v>
      </c>
      <c r="H2645" s="31" t="s">
        <v>2674</v>
      </c>
      <c r="I2645" s="31" t="s">
        <v>62</v>
      </c>
      <c r="J2645" s="32">
        <v>2525.1599999999999</v>
      </c>
      <c r="K2645" s="33">
        <f t="shared" si="476"/>
        <v>2525.1599999999999</v>
      </c>
      <c r="L2645" s="33">
        <v>12213702</v>
      </c>
      <c r="M2645" s="33">
        <v>0</v>
      </c>
      <c r="N2645" s="33">
        <v>0</v>
      </c>
      <c r="O2645" s="33">
        <v>0</v>
      </c>
      <c r="P2645" s="33">
        <f t="shared" si="477"/>
        <v>2525.1599999999999</v>
      </c>
      <c r="Q2645" s="33">
        <f t="shared" si="478"/>
        <v>2525.1599999999999</v>
      </c>
      <c r="R2645" s="33">
        <f t="shared" si="479"/>
        <v>12213702</v>
      </c>
      <c r="S2645" s="33"/>
      <c r="T2645" s="30" t="str">
        <f t="shared" si="480"/>
        <v>USD</v>
      </c>
      <c r="U2645" s="33">
        <v>0</v>
      </c>
      <c r="V2645" s="33">
        <v>0</v>
      </c>
      <c r="W2645" s="33">
        <v>0</v>
      </c>
      <c r="X2645" s="33">
        <f t="shared" si="481"/>
        <v>2525.1599999999999</v>
      </c>
      <c r="Y2645" s="33">
        <f t="shared" si="482"/>
        <v>2525.1599999999999</v>
      </c>
      <c r="Z2645" s="33">
        <f t="shared" si="483"/>
        <v>12213702</v>
      </c>
      <c r="AA2645" s="34">
        <f t="shared" si="484"/>
        <v>0.00030115824077621076</v>
      </c>
      <c r="AB2645" s="33" t="s">
        <v>2762</v>
      </c>
      <c r="AC2645" s="35">
        <v>44935</v>
      </c>
      <c r="AD2645" s="33">
        <v>60</v>
      </c>
      <c r="AE2645" s="36">
        <f t="shared" si="474"/>
        <v>44995</v>
      </c>
    </row>
    <row r="2646" spans="2:31" ht="14.5" hidden="1">
      <c r="B2646" s="29" t="s">
        <v>2671</v>
      </c>
      <c r="C2646" s="30" t="str">
        <f t="shared" si="475"/>
        <v>(Acreedores quirografarios)</v>
      </c>
      <c r="D2646" s="30">
        <v>5</v>
      </c>
      <c r="E2646" s="30">
        <v>650932238</v>
      </c>
      <c r="F2646" s="30" t="s">
        <v>5323</v>
      </c>
      <c r="G2646" s="30" t="s">
        <v>5143</v>
      </c>
      <c r="H2646" s="31" t="s">
        <v>2675</v>
      </c>
      <c r="I2646" s="31" t="s">
        <v>62</v>
      </c>
      <c r="J2646" s="32">
        <v>1500</v>
      </c>
      <c r="K2646" s="33">
        <f t="shared" si="476"/>
        <v>1500</v>
      </c>
      <c r="L2646" s="33">
        <v>6808365</v>
      </c>
      <c r="M2646" s="33">
        <v>0</v>
      </c>
      <c r="N2646" s="33">
        <v>0</v>
      </c>
      <c r="O2646" s="33">
        <v>0</v>
      </c>
      <c r="P2646" s="33">
        <f t="shared" si="477"/>
        <v>1500</v>
      </c>
      <c r="Q2646" s="33">
        <f t="shared" si="478"/>
        <v>1500</v>
      </c>
      <c r="R2646" s="33">
        <f t="shared" si="479"/>
        <v>6808365</v>
      </c>
      <c r="S2646" s="33"/>
      <c r="T2646" s="30" t="str">
        <f t="shared" si="480"/>
        <v>USD</v>
      </c>
      <c r="U2646" s="33">
        <v>0</v>
      </c>
      <c r="V2646" s="33">
        <v>0</v>
      </c>
      <c r="W2646" s="33">
        <v>0</v>
      </c>
      <c r="X2646" s="33">
        <f t="shared" si="481"/>
        <v>1500</v>
      </c>
      <c r="Y2646" s="33">
        <f t="shared" si="482"/>
        <v>1500</v>
      </c>
      <c r="Z2646" s="33">
        <f t="shared" si="483"/>
        <v>6808365</v>
      </c>
      <c r="AA2646" s="34">
        <f t="shared" si="484"/>
        <v>0.00016787663772722849</v>
      </c>
      <c r="AB2646" s="33" t="s">
        <v>2762</v>
      </c>
      <c r="AC2646" s="35">
        <v>44952</v>
      </c>
      <c r="AD2646" s="33">
        <v>60</v>
      </c>
      <c r="AE2646" s="36">
        <f t="shared" si="474"/>
        <v>45012</v>
      </c>
    </row>
    <row r="2647" spans="2:31" ht="14.5" hidden="1">
      <c r="B2647" s="29" t="s">
        <v>2671</v>
      </c>
      <c r="C2647" s="30" t="str">
        <f t="shared" si="475"/>
        <v>(Acreedores quirografarios)</v>
      </c>
      <c r="D2647" s="30">
        <v>5</v>
      </c>
      <c r="E2647" s="30">
        <v>650932238</v>
      </c>
      <c r="F2647" s="30" t="s">
        <v>5323</v>
      </c>
      <c r="G2647" s="30" t="s">
        <v>5143</v>
      </c>
      <c r="H2647" s="31" t="s">
        <v>2676</v>
      </c>
      <c r="I2647" s="31" t="s">
        <v>62</v>
      </c>
      <c r="J2647" s="32">
        <v>2525.1599999999999</v>
      </c>
      <c r="K2647" s="33">
        <f t="shared" si="476"/>
        <v>2525.1599999999999</v>
      </c>
      <c r="L2647" s="33">
        <v>12044634</v>
      </c>
      <c r="M2647" s="33">
        <v>0</v>
      </c>
      <c r="N2647" s="33">
        <v>0</v>
      </c>
      <c r="O2647" s="33">
        <v>0</v>
      </c>
      <c r="P2647" s="33">
        <f t="shared" si="477"/>
        <v>2525.1599999999999</v>
      </c>
      <c r="Q2647" s="33">
        <f t="shared" si="478"/>
        <v>2525.1599999999999</v>
      </c>
      <c r="R2647" s="33">
        <f t="shared" si="479"/>
        <v>12044634</v>
      </c>
      <c r="S2647" s="38"/>
      <c r="T2647" s="30" t="str">
        <f t="shared" si="480"/>
        <v>USD</v>
      </c>
      <c r="U2647" s="33">
        <v>0</v>
      </c>
      <c r="V2647" s="33">
        <v>0</v>
      </c>
      <c r="W2647" s="33">
        <v>0</v>
      </c>
      <c r="X2647" s="33">
        <f t="shared" si="481"/>
        <v>2525.1599999999999</v>
      </c>
      <c r="Y2647" s="33">
        <f t="shared" si="482"/>
        <v>2525.1599999999999</v>
      </c>
      <c r="Z2647" s="33">
        <f t="shared" si="483"/>
        <v>12044634</v>
      </c>
      <c r="AA2647" s="34">
        <f t="shared" si="484"/>
        <v>0.00029698946201842281</v>
      </c>
      <c r="AB2647" s="33" t="s">
        <v>2762</v>
      </c>
      <c r="AC2647" s="35">
        <v>44966</v>
      </c>
      <c r="AD2647" s="33">
        <v>60</v>
      </c>
      <c r="AE2647" s="36">
        <f t="shared" si="474"/>
        <v>45026</v>
      </c>
    </row>
    <row r="2648" spans="2:31" ht="14.5" hidden="1">
      <c r="B2648" s="29" t="s">
        <v>2677</v>
      </c>
      <c r="C2648" s="30" t="str">
        <f t="shared" si="475"/>
        <v>(Acreedores quirografarios)</v>
      </c>
      <c r="D2648" s="30">
        <v>5</v>
      </c>
      <c r="E2648" s="30" t="s">
        <v>2683</v>
      </c>
      <c r="F2648" s="30" t="s">
        <v>5324</v>
      </c>
      <c r="G2648" s="30" t="s">
        <v>5143</v>
      </c>
      <c r="H2648" s="31" t="s">
        <v>2678</v>
      </c>
      <c r="I2648" s="31" t="s">
        <v>62</v>
      </c>
      <c r="J2648" s="32">
        <v>15683.6</v>
      </c>
      <c r="K2648" s="33">
        <f t="shared" si="476"/>
        <v>15683.6</v>
      </c>
      <c r="L2648" s="33">
        <v>63502394</v>
      </c>
      <c r="M2648" s="33">
        <v>0</v>
      </c>
      <c r="N2648" s="33">
        <v>0</v>
      </c>
      <c r="O2648" s="33">
        <v>0</v>
      </c>
      <c r="P2648" s="33">
        <f t="shared" si="477"/>
        <v>15683.6</v>
      </c>
      <c r="Q2648" s="33">
        <f t="shared" si="478"/>
        <v>15683.6</v>
      </c>
      <c r="R2648" s="33">
        <f t="shared" si="479"/>
        <v>63502394</v>
      </c>
      <c r="S2648" s="33"/>
      <c r="T2648" s="30" t="str">
        <f t="shared" si="480"/>
        <v>USD</v>
      </c>
      <c r="U2648" s="33">
        <v>0</v>
      </c>
      <c r="V2648" s="33">
        <v>0</v>
      </c>
      <c r="W2648" s="33">
        <v>0</v>
      </c>
      <c r="X2648" s="33">
        <f t="shared" si="481"/>
        <v>15683.6</v>
      </c>
      <c r="Y2648" s="33">
        <f t="shared" si="482"/>
        <v>15683.6</v>
      </c>
      <c r="Z2648" s="33">
        <f t="shared" si="483"/>
        <v>63502394</v>
      </c>
      <c r="AA2648" s="34">
        <f t="shared" si="484"/>
        <v>0.0015658044761627393</v>
      </c>
      <c r="AB2648" s="33" t="s">
        <v>1728</v>
      </c>
      <c r="AC2648" s="35">
        <v>44873</v>
      </c>
      <c r="AD2648" s="33">
        <v>60</v>
      </c>
      <c r="AE2648" s="36">
        <f t="shared" si="474"/>
        <v>44933</v>
      </c>
    </row>
    <row r="2649" spans="2:31" ht="14.5" hidden="1">
      <c r="B2649" s="29" t="s">
        <v>2677</v>
      </c>
      <c r="C2649" s="30" t="str">
        <f t="shared" si="475"/>
        <v>(Acreedores quirografarios)</v>
      </c>
      <c r="D2649" s="30">
        <v>5</v>
      </c>
      <c r="E2649" s="30" t="s">
        <v>2683</v>
      </c>
      <c r="F2649" s="30" t="s">
        <v>5324</v>
      </c>
      <c r="G2649" s="30" t="s">
        <v>5143</v>
      </c>
      <c r="H2649" s="31" t="s">
        <v>2679</v>
      </c>
      <c r="I2649" s="31" t="s">
        <v>62</v>
      </c>
      <c r="J2649" s="32">
        <v>15683.6</v>
      </c>
      <c r="K2649" s="33">
        <f t="shared" si="476"/>
        <v>15683.6</v>
      </c>
      <c r="L2649" s="33">
        <v>60679723</v>
      </c>
      <c r="M2649" s="33">
        <v>0</v>
      </c>
      <c r="N2649" s="33">
        <v>0</v>
      </c>
      <c r="O2649" s="33">
        <v>0</v>
      </c>
      <c r="P2649" s="33">
        <f t="shared" si="477"/>
        <v>15683.6</v>
      </c>
      <c r="Q2649" s="33">
        <f t="shared" si="478"/>
        <v>15683.6</v>
      </c>
      <c r="R2649" s="33">
        <f t="shared" si="479"/>
        <v>60679723</v>
      </c>
      <c r="S2649" s="33"/>
      <c r="T2649" s="30" t="str">
        <f t="shared" si="480"/>
        <v>USD</v>
      </c>
      <c r="U2649" s="33">
        <v>0</v>
      </c>
      <c r="V2649" s="33">
        <v>0</v>
      </c>
      <c r="W2649" s="33">
        <v>0</v>
      </c>
      <c r="X2649" s="33">
        <f t="shared" si="481"/>
        <v>15683.6</v>
      </c>
      <c r="Y2649" s="33">
        <f t="shared" si="482"/>
        <v>15683.6</v>
      </c>
      <c r="Z2649" s="33">
        <f t="shared" si="483"/>
        <v>60679723</v>
      </c>
      <c r="AA2649" s="34">
        <f t="shared" si="484"/>
        <v>0.0014962047239622986</v>
      </c>
      <c r="AB2649" s="33" t="s">
        <v>1728</v>
      </c>
      <c r="AC2649" s="35">
        <v>44908</v>
      </c>
      <c r="AD2649" s="33">
        <v>60</v>
      </c>
      <c r="AE2649" s="36">
        <f t="shared" si="474"/>
        <v>44968</v>
      </c>
    </row>
    <row r="2650" spans="2:31" ht="14.5" hidden="1">
      <c r="B2650" s="29" t="s">
        <v>2677</v>
      </c>
      <c r="C2650" s="30" t="str">
        <f t="shared" si="475"/>
        <v>(Acreedores quirografarios)</v>
      </c>
      <c r="D2650" s="30">
        <v>5</v>
      </c>
      <c r="E2650" s="30" t="s">
        <v>2683</v>
      </c>
      <c r="F2650" s="30" t="s">
        <v>5324</v>
      </c>
      <c r="G2650" s="30" t="s">
        <v>5143</v>
      </c>
      <c r="H2650" s="31" t="s">
        <v>2680</v>
      </c>
      <c r="I2650" s="31" t="s">
        <v>62</v>
      </c>
      <c r="J2650" s="32">
        <v>15683.6</v>
      </c>
      <c r="K2650" s="33">
        <f t="shared" si="476"/>
        <v>15683.6</v>
      </c>
      <c r="L2650" s="33">
        <v>61299790</v>
      </c>
      <c r="M2650" s="33">
        <v>0</v>
      </c>
      <c r="N2650" s="33">
        <v>0</v>
      </c>
      <c r="O2650" s="33">
        <v>0</v>
      </c>
      <c r="P2650" s="33">
        <f t="shared" si="477"/>
        <v>15683.6</v>
      </c>
      <c r="Q2650" s="33">
        <f t="shared" si="478"/>
        <v>15683.6</v>
      </c>
      <c r="R2650" s="33">
        <f t="shared" si="479"/>
        <v>61299790</v>
      </c>
      <c r="S2650" s="33"/>
      <c r="T2650" s="30" t="str">
        <f t="shared" si="480"/>
        <v>USD</v>
      </c>
      <c r="U2650" s="33">
        <v>0</v>
      </c>
      <c r="V2650" s="33">
        <v>0</v>
      </c>
      <c r="W2650" s="33">
        <v>0</v>
      </c>
      <c r="X2650" s="33">
        <f t="shared" si="481"/>
        <v>15683.6</v>
      </c>
      <c r="Y2650" s="33">
        <f t="shared" si="482"/>
        <v>15683.6</v>
      </c>
      <c r="Z2650" s="33">
        <f t="shared" si="483"/>
        <v>61299790</v>
      </c>
      <c r="AA2650" s="34">
        <f t="shared" si="484"/>
        <v>0.001511493969342887</v>
      </c>
      <c r="AB2650" s="33" t="s">
        <v>1728</v>
      </c>
      <c r="AC2650" s="35">
        <v>44936</v>
      </c>
      <c r="AD2650" s="33">
        <v>60</v>
      </c>
      <c r="AE2650" s="36">
        <f t="shared" si="474"/>
        <v>44996</v>
      </c>
    </row>
    <row r="2651" spans="2:31" ht="14.5" hidden="1">
      <c r="B2651" s="29" t="s">
        <v>2677</v>
      </c>
      <c r="C2651" s="30" t="str">
        <f t="shared" si="475"/>
        <v>(Acreedores quirografarios)</v>
      </c>
      <c r="D2651" s="30">
        <v>5</v>
      </c>
      <c r="E2651" s="30" t="s">
        <v>2683</v>
      </c>
      <c r="F2651" s="30" t="s">
        <v>5324</v>
      </c>
      <c r="G2651" s="30" t="s">
        <v>5143</v>
      </c>
      <c r="H2651" s="31" t="s">
        <v>2681</v>
      </c>
      <c r="I2651" s="31" t="s">
        <v>62</v>
      </c>
      <c r="J2651" s="32">
        <v>15683.6</v>
      </c>
      <c r="K2651" s="33">
        <f t="shared" si="476"/>
        <v>15683.6</v>
      </c>
      <c r="L2651" s="33">
        <v>59923774</v>
      </c>
      <c r="M2651" s="33">
        <v>0</v>
      </c>
      <c r="N2651" s="33">
        <v>0</v>
      </c>
      <c r="O2651" s="33">
        <v>0</v>
      </c>
      <c r="P2651" s="33">
        <f t="shared" si="477"/>
        <v>15683.6</v>
      </c>
      <c r="Q2651" s="33">
        <f t="shared" si="478"/>
        <v>15683.6</v>
      </c>
      <c r="R2651" s="33">
        <f t="shared" si="479"/>
        <v>59923774</v>
      </c>
      <c r="S2651" s="33"/>
      <c r="T2651" s="30" t="str">
        <f t="shared" si="480"/>
        <v>USD</v>
      </c>
      <c r="U2651" s="33">
        <v>0</v>
      </c>
      <c r="V2651" s="33">
        <v>0</v>
      </c>
      <c r="W2651" s="33">
        <v>0</v>
      </c>
      <c r="X2651" s="33">
        <f t="shared" si="481"/>
        <v>15683.6</v>
      </c>
      <c r="Y2651" s="33">
        <f t="shared" si="482"/>
        <v>15683.6</v>
      </c>
      <c r="Z2651" s="33">
        <f t="shared" si="483"/>
        <v>59923774</v>
      </c>
      <c r="AA2651" s="34">
        <f t="shared" si="484"/>
        <v>0.0014775649805858402</v>
      </c>
      <c r="AB2651" s="33" t="s">
        <v>1728</v>
      </c>
      <c r="AC2651" s="35">
        <v>44965</v>
      </c>
      <c r="AD2651" s="33">
        <v>60</v>
      </c>
      <c r="AE2651" s="36">
        <f t="shared" si="474"/>
        <v>45025</v>
      </c>
    </row>
    <row r="2652" spans="2:31" ht="14.5" hidden="1">
      <c r="B2652" s="29" t="s">
        <v>2682</v>
      </c>
      <c r="C2652" s="30" t="str">
        <f t="shared" si="475"/>
        <v>(Acreedores quirografarios)</v>
      </c>
      <c r="D2652" s="30">
        <v>5</v>
      </c>
      <c r="E2652" s="30" t="s">
        <v>2683</v>
      </c>
      <c r="F2652" s="30" t="s">
        <v>5325</v>
      </c>
      <c r="G2652" s="30" t="s">
        <v>5326</v>
      </c>
      <c r="H2652" s="31" t="s">
        <v>2684</v>
      </c>
      <c r="I2652" s="31" t="s">
        <v>62</v>
      </c>
      <c r="J2652" s="32">
        <v>1350</v>
      </c>
      <c r="K2652" s="33">
        <f t="shared" si="476"/>
        <v>1350</v>
      </c>
      <c r="L2652" s="33">
        <v>5835013</v>
      </c>
      <c r="M2652" s="33">
        <v>0</v>
      </c>
      <c r="N2652" s="33">
        <v>0</v>
      </c>
      <c r="O2652" s="33">
        <v>0</v>
      </c>
      <c r="P2652" s="33">
        <f t="shared" si="477"/>
        <v>1350</v>
      </c>
      <c r="Q2652" s="33">
        <f t="shared" si="478"/>
        <v>1350</v>
      </c>
      <c r="R2652" s="33">
        <f t="shared" si="479"/>
        <v>5835013</v>
      </c>
      <c r="S2652" s="33"/>
      <c r="T2652" s="30" t="str">
        <f t="shared" si="480"/>
        <v>USD</v>
      </c>
      <c r="U2652" s="33">
        <v>0</v>
      </c>
      <c r="V2652" s="33">
        <v>0</v>
      </c>
      <c r="W2652" s="33">
        <v>0</v>
      </c>
      <c r="X2652" s="33">
        <f t="shared" si="481"/>
        <v>1350</v>
      </c>
      <c r="Y2652" s="33">
        <f t="shared" si="482"/>
        <v>1350</v>
      </c>
      <c r="Z2652" s="33">
        <f t="shared" si="483"/>
        <v>5835013</v>
      </c>
      <c r="AA2652" s="34">
        <f t="shared" si="484"/>
        <v>0.00014387629974812877</v>
      </c>
      <c r="AB2652" s="33" t="s">
        <v>1728</v>
      </c>
      <c r="AC2652" s="35">
        <v>44914</v>
      </c>
      <c r="AD2652" s="33">
        <v>60</v>
      </c>
      <c r="AE2652" s="36">
        <f t="shared" si="474"/>
        <v>44974</v>
      </c>
    </row>
    <row r="2653" spans="2:31" ht="14.5" hidden="1">
      <c r="B2653" s="29" t="s">
        <v>2682</v>
      </c>
      <c r="C2653" s="30" t="str">
        <f t="shared" si="475"/>
        <v>(Acreedores quirografarios)</v>
      </c>
      <c r="D2653" s="30">
        <v>5</v>
      </c>
      <c r="E2653" s="30" t="s">
        <v>2683</v>
      </c>
      <c r="F2653" s="30" t="s">
        <v>5325</v>
      </c>
      <c r="G2653" s="30" t="s">
        <v>5326</v>
      </c>
      <c r="H2653" s="31" t="s">
        <v>2685</v>
      </c>
      <c r="I2653" s="31" t="s">
        <v>62</v>
      </c>
      <c r="J2653" s="32">
        <v>1350</v>
      </c>
      <c r="K2653" s="33">
        <f t="shared" si="476"/>
        <v>1350</v>
      </c>
      <c r="L2653" s="33">
        <v>5523317</v>
      </c>
      <c r="M2653" s="33">
        <v>0</v>
      </c>
      <c r="N2653" s="33">
        <v>0</v>
      </c>
      <c r="O2653" s="33">
        <v>0</v>
      </c>
      <c r="P2653" s="33">
        <f t="shared" si="477"/>
        <v>1350</v>
      </c>
      <c r="Q2653" s="33">
        <f t="shared" si="478"/>
        <v>1350</v>
      </c>
      <c r="R2653" s="33">
        <f t="shared" si="479"/>
        <v>5523317</v>
      </c>
      <c r="S2653" s="33"/>
      <c r="T2653" s="30" t="str">
        <f t="shared" si="480"/>
        <v>USD</v>
      </c>
      <c r="U2653" s="33">
        <v>0</v>
      </c>
      <c r="V2653" s="33">
        <v>0</v>
      </c>
      <c r="W2653" s="33">
        <v>0</v>
      </c>
      <c r="X2653" s="33">
        <f t="shared" si="481"/>
        <v>1350</v>
      </c>
      <c r="Y2653" s="33">
        <f t="shared" si="482"/>
        <v>1350</v>
      </c>
      <c r="Z2653" s="33">
        <f t="shared" si="483"/>
        <v>5523317</v>
      </c>
      <c r="AA2653" s="34">
        <f t="shared" si="484"/>
        <v>0.00013619068411603117</v>
      </c>
      <c r="AB2653" s="33" t="s">
        <v>1728</v>
      </c>
      <c r="AC2653" s="35">
        <v>44951</v>
      </c>
      <c r="AD2653" s="33">
        <v>60</v>
      </c>
      <c r="AE2653" s="36">
        <f t="shared" si="474"/>
        <v>45011</v>
      </c>
    </row>
    <row r="2654" spans="2:31" ht="14.5" hidden="1">
      <c r="B2654" s="29" t="s">
        <v>2682</v>
      </c>
      <c r="C2654" s="30" t="str">
        <f t="shared" si="475"/>
        <v>(Acreedores quirografarios)</v>
      </c>
      <c r="D2654" s="30">
        <v>5</v>
      </c>
      <c r="E2654" s="30" t="s">
        <v>2683</v>
      </c>
      <c r="F2654" s="30" t="s">
        <v>5325</v>
      </c>
      <c r="G2654" s="30" t="s">
        <v>5326</v>
      </c>
      <c r="H2654" s="31" t="s">
        <v>2686</v>
      </c>
      <c r="I2654" s="31" t="s">
        <v>62</v>
      </c>
      <c r="J2654" s="32">
        <v>4569.4499999999998</v>
      </c>
      <c r="K2654" s="33">
        <f t="shared" si="476"/>
        <v>4569.4499999999998</v>
      </c>
      <c r="L2654" s="33">
        <v>19049945</v>
      </c>
      <c r="M2654" s="33">
        <v>0</v>
      </c>
      <c r="N2654" s="33">
        <v>0</v>
      </c>
      <c r="O2654" s="33">
        <v>0</v>
      </c>
      <c r="P2654" s="33">
        <f t="shared" si="477"/>
        <v>4569.4499999999998</v>
      </c>
      <c r="Q2654" s="33">
        <f t="shared" si="478"/>
        <v>4569.4499999999998</v>
      </c>
      <c r="R2654" s="33">
        <f t="shared" si="479"/>
        <v>19049945</v>
      </c>
      <c r="S2654" s="33"/>
      <c r="T2654" s="30" t="str">
        <f t="shared" si="480"/>
        <v>USD</v>
      </c>
      <c r="U2654" s="33">
        <v>0</v>
      </c>
      <c r="V2654" s="33">
        <v>0</v>
      </c>
      <c r="W2654" s="33">
        <v>0</v>
      </c>
      <c r="X2654" s="33">
        <f t="shared" si="481"/>
        <v>4569.4499999999998</v>
      </c>
      <c r="Y2654" s="33">
        <f t="shared" si="482"/>
        <v>4569.4499999999998</v>
      </c>
      <c r="Z2654" s="33">
        <f t="shared" si="483"/>
        <v>19049945</v>
      </c>
      <c r="AA2654" s="34">
        <f t="shared" si="484"/>
        <v>0.00046972227774048952</v>
      </c>
      <c r="AB2654" s="33" t="s">
        <v>1728</v>
      </c>
      <c r="AC2654" s="35">
        <v>44957</v>
      </c>
      <c r="AD2654" s="33">
        <v>60</v>
      </c>
      <c r="AE2654" s="36">
        <f t="shared" si="474"/>
        <v>45017</v>
      </c>
    </row>
    <row r="2655" spans="2:31" ht="14.5" hidden="1">
      <c r="B2655" s="29" t="s">
        <v>2687</v>
      </c>
      <c r="C2655" s="30" t="str">
        <f t="shared" si="475"/>
        <v>(Acreedores quirografarios)</v>
      </c>
      <c r="D2655" s="30">
        <v>5</v>
      </c>
      <c r="E2655" s="30" t="s">
        <v>5327</v>
      </c>
      <c r="F2655" s="30" t="s">
        <v>5328</v>
      </c>
      <c r="G2655" s="30" t="s">
        <v>5329</v>
      </c>
      <c r="H2655" s="31">
        <v>453389</v>
      </c>
      <c r="I2655" s="31" t="s">
        <v>62</v>
      </c>
      <c r="J2655" s="32">
        <v>4727.7700000000004</v>
      </c>
      <c r="K2655" s="33">
        <f t="shared" si="476"/>
        <v>4727.7700000000004</v>
      </c>
      <c r="L2655" s="33">
        <v>22767002</v>
      </c>
      <c r="M2655" s="33">
        <v>0</v>
      </c>
      <c r="N2655" s="33">
        <v>0</v>
      </c>
      <c r="O2655" s="33">
        <v>0</v>
      </c>
      <c r="P2655" s="33">
        <f t="shared" si="477"/>
        <v>4727.7700000000004</v>
      </c>
      <c r="Q2655" s="33">
        <f t="shared" si="478"/>
        <v>4727.7700000000004</v>
      </c>
      <c r="R2655" s="33">
        <f t="shared" si="479"/>
        <v>22767002</v>
      </c>
      <c r="S2655" s="33"/>
      <c r="T2655" s="30" t="str">
        <f t="shared" si="480"/>
        <v>USD</v>
      </c>
      <c r="U2655" s="33">
        <v>0</v>
      </c>
      <c r="V2655" s="33">
        <v>0</v>
      </c>
      <c r="W2655" s="33">
        <v>0</v>
      </c>
      <c r="X2655" s="33">
        <f t="shared" si="481"/>
        <v>4727.7700000000004</v>
      </c>
      <c r="Y2655" s="33">
        <f t="shared" si="482"/>
        <v>4727.7700000000004</v>
      </c>
      <c r="Z2655" s="33">
        <f t="shared" si="483"/>
        <v>22767002</v>
      </c>
      <c r="AA2655" s="34">
        <f t="shared" si="484"/>
        <v>0.00056137527099224072</v>
      </c>
      <c r="AB2655" s="33" t="s">
        <v>252</v>
      </c>
      <c r="AC2655" s="35">
        <v>44804</v>
      </c>
      <c r="AD2655" s="33">
        <v>60</v>
      </c>
      <c r="AE2655" s="36">
        <f t="shared" si="485" ref="AE2655:AE2718">+AD2655+AC2655</f>
        <v>44864</v>
      </c>
    </row>
    <row r="2656" spans="2:31" ht="14.5" hidden="1">
      <c r="B2656" s="29" t="s">
        <v>2687</v>
      </c>
      <c r="C2656" s="30" t="str">
        <f t="shared" si="475"/>
        <v>(Acreedores quirografarios)</v>
      </c>
      <c r="D2656" s="30">
        <v>5</v>
      </c>
      <c r="E2656" s="30" t="s">
        <v>5327</v>
      </c>
      <c r="F2656" s="30" t="s">
        <v>5328</v>
      </c>
      <c r="G2656" s="30" t="s">
        <v>5329</v>
      </c>
      <c r="H2656" s="31">
        <v>453390</v>
      </c>
      <c r="I2656" s="31" t="s">
        <v>62</v>
      </c>
      <c r="J2656" s="32">
        <v>4016.8899999999999</v>
      </c>
      <c r="K2656" s="33">
        <f t="shared" si="476"/>
        <v>4016.8899999999999</v>
      </c>
      <c r="L2656" s="33">
        <v>19343695</v>
      </c>
      <c r="M2656" s="33">
        <v>0</v>
      </c>
      <c r="N2656" s="33">
        <v>0</v>
      </c>
      <c r="O2656" s="33">
        <v>0</v>
      </c>
      <c r="P2656" s="33">
        <f t="shared" si="477"/>
        <v>4016.8899999999999</v>
      </c>
      <c r="Q2656" s="33">
        <f t="shared" si="478"/>
        <v>4016.8899999999999</v>
      </c>
      <c r="R2656" s="33">
        <f t="shared" si="479"/>
        <v>19343695</v>
      </c>
      <c r="S2656" s="33"/>
      <c r="T2656" s="30" t="str">
        <f t="shared" si="480"/>
        <v>USD</v>
      </c>
      <c r="U2656" s="33">
        <v>0</v>
      </c>
      <c r="V2656" s="33">
        <v>0</v>
      </c>
      <c r="W2656" s="33">
        <v>0</v>
      </c>
      <c r="X2656" s="33">
        <f t="shared" si="481"/>
        <v>4016.8899999999999</v>
      </c>
      <c r="Y2656" s="33">
        <f t="shared" si="482"/>
        <v>4016.8899999999999</v>
      </c>
      <c r="Z2656" s="33">
        <f t="shared" si="483"/>
        <v>19343695</v>
      </c>
      <c r="AA2656" s="34">
        <f t="shared" si="484"/>
        <v>0.00047696539151778752</v>
      </c>
      <c r="AB2656" s="33" t="s">
        <v>252</v>
      </c>
      <c r="AC2656" s="35">
        <v>44822</v>
      </c>
      <c r="AD2656" s="33">
        <v>60</v>
      </c>
      <c r="AE2656" s="36">
        <f t="shared" si="485"/>
        <v>44882</v>
      </c>
    </row>
    <row r="2657" spans="2:31" ht="14.5" hidden="1">
      <c r="B2657" s="29" t="s">
        <v>2687</v>
      </c>
      <c r="C2657" s="30" t="str">
        <f t="shared" si="475"/>
        <v>(Acreedores quirografarios)</v>
      </c>
      <c r="D2657" s="30">
        <v>5</v>
      </c>
      <c r="E2657" s="30" t="s">
        <v>5327</v>
      </c>
      <c r="F2657" s="30" t="s">
        <v>5328</v>
      </c>
      <c r="G2657" s="30" t="s">
        <v>5329</v>
      </c>
      <c r="H2657" s="31">
        <v>464045</v>
      </c>
      <c r="I2657" s="31" t="s">
        <v>62</v>
      </c>
      <c r="J2657" s="32">
        <v>6859.0600000000004</v>
      </c>
      <c r="K2657" s="33">
        <f t="shared" si="476"/>
        <v>6859.0600000000004</v>
      </c>
      <c r="L2657" s="33">
        <v>33030421</v>
      </c>
      <c r="M2657" s="33">
        <v>0</v>
      </c>
      <c r="N2657" s="33">
        <v>0</v>
      </c>
      <c r="O2657" s="33">
        <v>0</v>
      </c>
      <c r="P2657" s="33">
        <f t="shared" si="477"/>
        <v>6859.0600000000004</v>
      </c>
      <c r="Q2657" s="33">
        <f t="shared" si="478"/>
        <v>6859.0600000000004</v>
      </c>
      <c r="R2657" s="33">
        <f t="shared" si="479"/>
        <v>33030421</v>
      </c>
      <c r="S2657" s="33"/>
      <c r="T2657" s="30" t="str">
        <f t="shared" si="480"/>
        <v>USD</v>
      </c>
      <c r="U2657" s="33">
        <v>0</v>
      </c>
      <c r="V2657" s="33">
        <v>0</v>
      </c>
      <c r="W2657" s="33">
        <v>0</v>
      </c>
      <c r="X2657" s="33">
        <f t="shared" si="481"/>
        <v>6859.0600000000004</v>
      </c>
      <c r="Y2657" s="33">
        <f t="shared" si="482"/>
        <v>6859.0600000000004</v>
      </c>
      <c r="Z2657" s="33">
        <f t="shared" si="483"/>
        <v>33030421</v>
      </c>
      <c r="AA2657" s="34">
        <f t="shared" si="484"/>
        <v>0.00081444458694485979</v>
      </c>
      <c r="AB2657" s="33" t="s">
        <v>252</v>
      </c>
      <c r="AC2657" s="35">
        <v>44847</v>
      </c>
      <c r="AD2657" s="33">
        <v>60</v>
      </c>
      <c r="AE2657" s="36">
        <f t="shared" si="485"/>
        <v>44907</v>
      </c>
    </row>
    <row r="2658" spans="2:31" ht="14.5" hidden="1">
      <c r="B2658" s="29" t="s">
        <v>2687</v>
      </c>
      <c r="C2658" s="30" t="str">
        <f t="shared" si="475"/>
        <v>(Acreedores quirografarios)</v>
      </c>
      <c r="D2658" s="30">
        <v>5</v>
      </c>
      <c r="E2658" s="30" t="s">
        <v>5327</v>
      </c>
      <c r="F2658" s="30" t="s">
        <v>5328</v>
      </c>
      <c r="G2658" s="30" t="s">
        <v>5329</v>
      </c>
      <c r="H2658" s="31">
        <v>477898</v>
      </c>
      <c r="I2658" s="31" t="s">
        <v>62</v>
      </c>
      <c r="J2658" s="32">
        <v>3469.5900000000001</v>
      </c>
      <c r="K2658" s="33">
        <f t="shared" si="476"/>
        <v>3469.5900000000001</v>
      </c>
      <c r="L2658" s="33">
        <v>16708123</v>
      </c>
      <c r="M2658" s="33">
        <v>0</v>
      </c>
      <c r="N2658" s="33">
        <v>0</v>
      </c>
      <c r="O2658" s="33">
        <v>0</v>
      </c>
      <c r="P2658" s="33">
        <f t="shared" si="477"/>
        <v>3469.5900000000001</v>
      </c>
      <c r="Q2658" s="33">
        <f t="shared" si="478"/>
        <v>3469.5900000000001</v>
      </c>
      <c r="R2658" s="33">
        <f t="shared" si="479"/>
        <v>16708123</v>
      </c>
      <c r="S2658" s="33"/>
      <c r="T2658" s="30" t="str">
        <f t="shared" si="480"/>
        <v>USD</v>
      </c>
      <c r="U2658" s="33">
        <v>0</v>
      </c>
      <c r="V2658" s="33">
        <v>0</v>
      </c>
      <c r="W2658" s="33">
        <v>0</v>
      </c>
      <c r="X2658" s="33">
        <f t="shared" si="481"/>
        <v>3469.5900000000001</v>
      </c>
      <c r="Y2658" s="33">
        <f t="shared" si="482"/>
        <v>3469.5900000000001</v>
      </c>
      <c r="Z2658" s="33">
        <f t="shared" si="483"/>
        <v>16708123</v>
      </c>
      <c r="AA2658" s="34">
        <f t="shared" si="484"/>
        <v>0.00041197901580966562</v>
      </c>
      <c r="AB2658" s="33" t="s">
        <v>252</v>
      </c>
      <c r="AC2658" s="35">
        <v>44895</v>
      </c>
      <c r="AD2658" s="33">
        <v>60</v>
      </c>
      <c r="AE2658" s="36">
        <f t="shared" si="485"/>
        <v>44955</v>
      </c>
    </row>
    <row r="2659" spans="2:31" ht="14.5" hidden="1">
      <c r="B2659" s="29" t="s">
        <v>2687</v>
      </c>
      <c r="C2659" s="30" t="str">
        <f t="shared" si="475"/>
        <v>(Acreedores quirografarios)</v>
      </c>
      <c r="D2659" s="30">
        <v>5</v>
      </c>
      <c r="E2659" s="30" t="s">
        <v>5327</v>
      </c>
      <c r="F2659" s="30" t="s">
        <v>5328</v>
      </c>
      <c r="G2659" s="30" t="s">
        <v>5329</v>
      </c>
      <c r="H2659" s="31">
        <v>488464</v>
      </c>
      <c r="I2659" s="31" t="s">
        <v>62</v>
      </c>
      <c r="J2659" s="32">
        <v>18870.419999999998</v>
      </c>
      <c r="K2659" s="33">
        <f t="shared" si="476"/>
        <v>18870.419999999998</v>
      </c>
      <c r="L2659" s="33">
        <v>90770494</v>
      </c>
      <c r="M2659" s="33">
        <v>0</v>
      </c>
      <c r="N2659" s="33">
        <v>0</v>
      </c>
      <c r="O2659" s="33">
        <v>0</v>
      </c>
      <c r="P2659" s="33">
        <f t="shared" si="477"/>
        <v>18870.419999999998</v>
      </c>
      <c r="Q2659" s="33">
        <f t="shared" si="478"/>
        <v>18870.419999999998</v>
      </c>
      <c r="R2659" s="33">
        <f t="shared" si="479"/>
        <v>90770494</v>
      </c>
      <c r="S2659" s="33"/>
      <c r="T2659" s="30" t="str">
        <f t="shared" si="480"/>
        <v>USD</v>
      </c>
      <c r="U2659" s="33">
        <v>0</v>
      </c>
      <c r="V2659" s="33">
        <v>0</v>
      </c>
      <c r="W2659" s="33">
        <v>0</v>
      </c>
      <c r="X2659" s="33">
        <f t="shared" si="481"/>
        <v>18870.419999999998</v>
      </c>
      <c r="Y2659" s="33">
        <f t="shared" si="482"/>
        <v>18870.419999999998</v>
      </c>
      <c r="Z2659" s="33">
        <f t="shared" si="483"/>
        <v>90770494</v>
      </c>
      <c r="AA2659" s="34">
        <f t="shared" si="484"/>
        <v>0.0022381651597056808</v>
      </c>
      <c r="AB2659" s="33" t="s">
        <v>252</v>
      </c>
      <c r="AC2659" s="35">
        <v>44926</v>
      </c>
      <c r="AD2659" s="33">
        <v>60</v>
      </c>
      <c r="AE2659" s="36">
        <f t="shared" si="485"/>
        <v>44986</v>
      </c>
    </row>
    <row r="2660" spans="2:31" ht="14.5" hidden="1">
      <c r="B2660" s="29" t="s">
        <v>2687</v>
      </c>
      <c r="C2660" s="30" t="str">
        <f t="shared" si="475"/>
        <v>(Acreedores quirografarios)</v>
      </c>
      <c r="D2660" s="30">
        <v>5</v>
      </c>
      <c r="E2660" s="30" t="s">
        <v>5327</v>
      </c>
      <c r="F2660" s="30" t="s">
        <v>5328</v>
      </c>
      <c r="G2660" s="30" t="s">
        <v>5329</v>
      </c>
      <c r="H2660" s="31">
        <v>495704</v>
      </c>
      <c r="I2660" s="31" t="s">
        <v>62</v>
      </c>
      <c r="J2660" s="32">
        <v>4341.9300000000003</v>
      </c>
      <c r="K2660" s="33">
        <f t="shared" si="476"/>
        <v>4341.9300000000003</v>
      </c>
      <c r="L2660" s="33">
        <v>20380976</v>
      </c>
      <c r="M2660" s="33">
        <v>0</v>
      </c>
      <c r="N2660" s="33">
        <v>0</v>
      </c>
      <c r="O2660" s="33">
        <v>0</v>
      </c>
      <c r="P2660" s="33">
        <f t="shared" si="477"/>
        <v>4341.9300000000003</v>
      </c>
      <c r="Q2660" s="33">
        <f t="shared" si="478"/>
        <v>4341.9300000000003</v>
      </c>
      <c r="R2660" s="33">
        <f t="shared" si="479"/>
        <v>20380976</v>
      </c>
      <c r="S2660" s="33"/>
      <c r="T2660" s="30" t="str">
        <f t="shared" si="480"/>
        <v>USD</v>
      </c>
      <c r="U2660" s="33">
        <v>0</v>
      </c>
      <c r="V2660" s="33">
        <v>0</v>
      </c>
      <c r="W2660" s="33">
        <v>0</v>
      </c>
      <c r="X2660" s="33">
        <f t="shared" si="481"/>
        <v>4341.9300000000003</v>
      </c>
      <c r="Y2660" s="33">
        <f t="shared" si="482"/>
        <v>4341.9300000000003</v>
      </c>
      <c r="Z2660" s="33">
        <f t="shared" si="483"/>
        <v>20380976</v>
      </c>
      <c r="AA2660" s="34">
        <f t="shared" si="484"/>
        <v>0.00050254205297150471</v>
      </c>
      <c r="AB2660" s="33" t="s">
        <v>252</v>
      </c>
      <c r="AC2660" s="35">
        <v>44943</v>
      </c>
      <c r="AD2660" s="33">
        <v>60</v>
      </c>
      <c r="AE2660" s="36">
        <f t="shared" si="485"/>
        <v>45003</v>
      </c>
    </row>
    <row r="2661" spans="2:31" ht="14.5" hidden="1">
      <c r="B2661" s="29" t="s">
        <v>2688</v>
      </c>
      <c r="C2661" s="30" t="str">
        <f t="shared" si="475"/>
        <v>(Acreedores quirografarios)</v>
      </c>
      <c r="D2661" s="30">
        <v>5</v>
      </c>
      <c r="E2661" s="30" t="s">
        <v>2689</v>
      </c>
      <c r="F2661" s="30" t="s">
        <v>5330</v>
      </c>
      <c r="G2661" s="30" t="s">
        <v>5331</v>
      </c>
      <c r="H2661" s="31" t="s">
        <v>2690</v>
      </c>
      <c r="I2661" s="31" t="s">
        <v>62</v>
      </c>
      <c r="J2661" s="32">
        <v>2948</v>
      </c>
      <c r="K2661" s="33">
        <f t="shared" si="476"/>
        <v>2948</v>
      </c>
      <c r="L2661" s="33">
        <v>12984879</v>
      </c>
      <c r="M2661" s="33">
        <v>0</v>
      </c>
      <c r="N2661" s="33">
        <v>0</v>
      </c>
      <c r="O2661" s="33">
        <v>0</v>
      </c>
      <c r="P2661" s="33">
        <f t="shared" si="477"/>
        <v>2948</v>
      </c>
      <c r="Q2661" s="33">
        <f t="shared" si="478"/>
        <v>2948</v>
      </c>
      <c r="R2661" s="33">
        <f t="shared" si="479"/>
        <v>12984879</v>
      </c>
      <c r="S2661" s="33"/>
      <c r="T2661" s="30" t="str">
        <f t="shared" si="480"/>
        <v>USD</v>
      </c>
      <c r="U2661" s="33">
        <v>0</v>
      </c>
      <c r="V2661" s="33">
        <v>0</v>
      </c>
      <c r="W2661" s="33">
        <v>0</v>
      </c>
      <c r="X2661" s="33">
        <f t="shared" si="481"/>
        <v>2948</v>
      </c>
      <c r="Y2661" s="33">
        <f t="shared" si="482"/>
        <v>2948</v>
      </c>
      <c r="Z2661" s="33">
        <f t="shared" si="483"/>
        <v>12984879</v>
      </c>
      <c r="AA2661" s="34">
        <f t="shared" si="484"/>
        <v>0.00032017346717088421</v>
      </c>
      <c r="AB2661" s="33" t="s">
        <v>2762</v>
      </c>
      <c r="AC2661" s="35">
        <v>44820</v>
      </c>
      <c r="AD2661" s="33">
        <v>60</v>
      </c>
      <c r="AE2661" s="36">
        <f t="shared" si="485"/>
        <v>44880</v>
      </c>
    </row>
    <row r="2662" spans="2:31" ht="14.5" hidden="1">
      <c r="B2662" s="29" t="s">
        <v>2688</v>
      </c>
      <c r="C2662" s="30" t="str">
        <f t="shared" si="475"/>
        <v>(Acreedores quirografarios)</v>
      </c>
      <c r="D2662" s="30">
        <v>5</v>
      </c>
      <c r="E2662" s="30" t="s">
        <v>2689</v>
      </c>
      <c r="F2662" s="30" t="s">
        <v>5330</v>
      </c>
      <c r="G2662" s="30" t="s">
        <v>5331</v>
      </c>
      <c r="H2662" s="31" t="s">
        <v>2691</v>
      </c>
      <c r="I2662" s="31" t="s">
        <v>62</v>
      </c>
      <c r="J2662" s="32">
        <v>669.20000000000005</v>
      </c>
      <c r="K2662" s="33">
        <f t="shared" si="476"/>
        <v>669.20000000000005</v>
      </c>
      <c r="L2662" s="33">
        <v>3174712</v>
      </c>
      <c r="M2662" s="33">
        <v>0</v>
      </c>
      <c r="N2662" s="33">
        <v>0</v>
      </c>
      <c r="O2662" s="33">
        <v>0</v>
      </c>
      <c r="P2662" s="33">
        <f t="shared" si="477"/>
        <v>669.20000000000005</v>
      </c>
      <c r="Q2662" s="33">
        <f t="shared" si="478"/>
        <v>669.20000000000005</v>
      </c>
      <c r="R2662" s="33">
        <f t="shared" si="479"/>
        <v>3174712</v>
      </c>
      <c r="S2662" s="33"/>
      <c r="T2662" s="30" t="str">
        <f t="shared" si="480"/>
        <v>USD</v>
      </c>
      <c r="U2662" s="33">
        <v>0</v>
      </c>
      <c r="V2662" s="33">
        <v>0</v>
      </c>
      <c r="W2662" s="33">
        <v>0</v>
      </c>
      <c r="X2662" s="33">
        <f t="shared" si="481"/>
        <v>669.20000000000005</v>
      </c>
      <c r="Y2662" s="33">
        <f t="shared" si="482"/>
        <v>669.20000000000005</v>
      </c>
      <c r="Z2662" s="33">
        <f t="shared" si="483"/>
        <v>3174712</v>
      </c>
      <c r="AA2662" s="34">
        <f t="shared" si="484"/>
        <v>7.8280170982649293E-05</v>
      </c>
      <c r="AB2662" s="33" t="s">
        <v>2762</v>
      </c>
      <c r="AC2662" s="35">
        <v>44853</v>
      </c>
      <c r="AD2662" s="33">
        <v>60</v>
      </c>
      <c r="AE2662" s="36">
        <f t="shared" si="485"/>
        <v>44913</v>
      </c>
    </row>
    <row r="2663" spans="2:31" ht="14.5" hidden="1">
      <c r="B2663" s="29" t="s">
        <v>2688</v>
      </c>
      <c r="C2663" s="30" t="str">
        <f t="shared" si="475"/>
        <v>(Acreedores quirografarios)</v>
      </c>
      <c r="D2663" s="30">
        <v>5</v>
      </c>
      <c r="E2663" s="30" t="s">
        <v>2689</v>
      </c>
      <c r="F2663" s="30" t="s">
        <v>5330</v>
      </c>
      <c r="G2663" s="30" t="s">
        <v>5331</v>
      </c>
      <c r="H2663" s="31" t="s">
        <v>2692</v>
      </c>
      <c r="I2663" s="31" t="s">
        <v>62</v>
      </c>
      <c r="J2663" s="32">
        <v>222.53</v>
      </c>
      <c r="K2663" s="33">
        <f t="shared" si="476"/>
        <v>222.53</v>
      </c>
      <c r="L2663" s="33">
        <v>1116175</v>
      </c>
      <c r="M2663" s="33">
        <v>0</v>
      </c>
      <c r="N2663" s="33">
        <v>0</v>
      </c>
      <c r="O2663" s="33">
        <v>0</v>
      </c>
      <c r="P2663" s="33">
        <f t="shared" si="477"/>
        <v>222.53</v>
      </c>
      <c r="Q2663" s="33">
        <f t="shared" si="478"/>
        <v>222.53</v>
      </c>
      <c r="R2663" s="33">
        <f t="shared" si="479"/>
        <v>1116175</v>
      </c>
      <c r="S2663" s="33"/>
      <c r="T2663" s="30" t="str">
        <f t="shared" si="480"/>
        <v>USD</v>
      </c>
      <c r="U2663" s="33">
        <v>0</v>
      </c>
      <c r="V2663" s="33">
        <v>0</v>
      </c>
      <c r="W2663" s="33">
        <v>0</v>
      </c>
      <c r="X2663" s="33">
        <f t="shared" si="481"/>
        <v>222.53</v>
      </c>
      <c r="Y2663" s="33">
        <f t="shared" si="482"/>
        <v>222.53</v>
      </c>
      <c r="Z2663" s="33">
        <f t="shared" si="483"/>
        <v>1116175</v>
      </c>
      <c r="AA2663" s="34">
        <f t="shared" si="484"/>
        <v>2.7521983048087062E-05</v>
      </c>
      <c r="AB2663" s="33" t="s">
        <v>2762</v>
      </c>
      <c r="AC2663" s="35">
        <v>44868</v>
      </c>
      <c r="AD2663" s="33">
        <v>60</v>
      </c>
      <c r="AE2663" s="36">
        <f t="shared" si="485"/>
        <v>44928</v>
      </c>
    </row>
    <row r="2664" spans="2:31" ht="14.5" hidden="1">
      <c r="B2664" s="29" t="s">
        <v>2688</v>
      </c>
      <c r="C2664" s="30" t="str">
        <f t="shared" si="475"/>
        <v>(Acreedores quirografarios)</v>
      </c>
      <c r="D2664" s="30">
        <v>5</v>
      </c>
      <c r="E2664" s="30" t="s">
        <v>2689</v>
      </c>
      <c r="F2664" s="30" t="s">
        <v>5330</v>
      </c>
      <c r="G2664" s="30" t="s">
        <v>5331</v>
      </c>
      <c r="H2664" s="31" t="s">
        <v>2693</v>
      </c>
      <c r="I2664" s="31" t="s">
        <v>62</v>
      </c>
      <c r="J2664" s="32">
        <v>1046.0999999999999</v>
      </c>
      <c r="K2664" s="33">
        <f t="shared" si="476"/>
        <v>1046.0999999999999</v>
      </c>
      <c r="L2664" s="33">
        <v>5038007</v>
      </c>
      <c r="M2664" s="33">
        <v>0</v>
      </c>
      <c r="N2664" s="33">
        <v>0</v>
      </c>
      <c r="O2664" s="33">
        <v>0</v>
      </c>
      <c r="P2664" s="33">
        <f t="shared" si="477"/>
        <v>1046.0999999999999</v>
      </c>
      <c r="Q2664" s="33">
        <f t="shared" si="478"/>
        <v>1046.0999999999999</v>
      </c>
      <c r="R2664" s="33">
        <f t="shared" si="479"/>
        <v>5038007</v>
      </c>
      <c r="S2664" s="33"/>
      <c r="T2664" s="30" t="str">
        <f t="shared" si="480"/>
        <v>USD</v>
      </c>
      <c r="U2664" s="33">
        <v>0</v>
      </c>
      <c r="V2664" s="33">
        <v>0</v>
      </c>
      <c r="W2664" s="33">
        <v>0</v>
      </c>
      <c r="X2664" s="33">
        <f t="shared" si="481"/>
        <v>1046.0999999999999</v>
      </c>
      <c r="Y2664" s="33">
        <f t="shared" si="482"/>
        <v>1046.0999999999999</v>
      </c>
      <c r="Z2664" s="33">
        <f t="shared" si="483"/>
        <v>5038007</v>
      </c>
      <c r="AA2664" s="34">
        <f t="shared" si="484"/>
        <v>0.00012422419714663377</v>
      </c>
      <c r="AB2664" s="33" t="s">
        <v>2762</v>
      </c>
      <c r="AC2664" s="35">
        <v>44907</v>
      </c>
      <c r="AD2664" s="33">
        <v>60</v>
      </c>
      <c r="AE2664" s="36">
        <f t="shared" si="485"/>
        <v>44967</v>
      </c>
    </row>
    <row r="2665" spans="2:31" ht="14.5" hidden="1">
      <c r="B2665" s="29" t="s">
        <v>2688</v>
      </c>
      <c r="C2665" s="30" t="str">
        <f t="shared" si="475"/>
        <v>(Acreedores quirografarios)</v>
      </c>
      <c r="D2665" s="30">
        <v>5</v>
      </c>
      <c r="E2665" s="30" t="s">
        <v>2689</v>
      </c>
      <c r="F2665" s="30" t="s">
        <v>5330</v>
      </c>
      <c r="G2665" s="30" t="s">
        <v>5331</v>
      </c>
      <c r="H2665" s="31" t="s">
        <v>2694</v>
      </c>
      <c r="I2665" s="31" t="s">
        <v>62</v>
      </c>
      <c r="J2665" s="32">
        <v>1126.77</v>
      </c>
      <c r="K2665" s="33">
        <f t="shared" si="476"/>
        <v>1126.77</v>
      </c>
      <c r="L2665" s="33">
        <v>5398997</v>
      </c>
      <c r="M2665" s="33">
        <v>0</v>
      </c>
      <c r="N2665" s="33">
        <v>0</v>
      </c>
      <c r="O2665" s="33">
        <v>0</v>
      </c>
      <c r="P2665" s="33">
        <f t="shared" si="477"/>
        <v>1126.77</v>
      </c>
      <c r="Q2665" s="33">
        <f t="shared" si="478"/>
        <v>1126.77</v>
      </c>
      <c r="R2665" s="33">
        <f t="shared" si="479"/>
        <v>5398997</v>
      </c>
      <c r="S2665" s="33"/>
      <c r="T2665" s="30" t="str">
        <f t="shared" si="480"/>
        <v>USD</v>
      </c>
      <c r="U2665" s="33">
        <v>0</v>
      </c>
      <c r="V2665" s="33">
        <v>0</v>
      </c>
      <c r="W2665" s="33">
        <v>0</v>
      </c>
      <c r="X2665" s="33">
        <f t="shared" si="481"/>
        <v>1126.77</v>
      </c>
      <c r="Y2665" s="33">
        <f t="shared" si="482"/>
        <v>1126.77</v>
      </c>
      <c r="Z2665" s="33">
        <f t="shared" si="483"/>
        <v>5398997</v>
      </c>
      <c r="AA2665" s="34">
        <f t="shared" si="484"/>
        <v>0.00013312527507843564</v>
      </c>
      <c r="AB2665" s="33" t="s">
        <v>2762</v>
      </c>
      <c r="AC2665" s="35">
        <v>44909</v>
      </c>
      <c r="AD2665" s="33">
        <v>60</v>
      </c>
      <c r="AE2665" s="36">
        <f t="shared" si="485"/>
        <v>44969</v>
      </c>
    </row>
    <row r="2666" spans="2:31" ht="14.5" hidden="1">
      <c r="B2666" s="29" t="s">
        <v>2688</v>
      </c>
      <c r="C2666" s="30" t="str">
        <f t="shared" si="475"/>
        <v>(Acreedores quirografarios)</v>
      </c>
      <c r="D2666" s="30">
        <v>5</v>
      </c>
      <c r="E2666" s="30" t="s">
        <v>2689</v>
      </c>
      <c r="F2666" s="30" t="s">
        <v>5330</v>
      </c>
      <c r="G2666" s="30" t="s">
        <v>5331</v>
      </c>
      <c r="H2666" s="31" t="s">
        <v>2695</v>
      </c>
      <c r="I2666" s="31" t="s">
        <v>62</v>
      </c>
      <c r="J2666" s="32">
        <v>1324.3599999999999</v>
      </c>
      <c r="K2666" s="33">
        <f t="shared" si="476"/>
        <v>1324.3599999999999</v>
      </c>
      <c r="L2666" s="33">
        <v>6284141</v>
      </c>
      <c r="M2666" s="33">
        <v>0</v>
      </c>
      <c r="N2666" s="33">
        <v>0</v>
      </c>
      <c r="O2666" s="33">
        <v>0</v>
      </c>
      <c r="P2666" s="33">
        <f t="shared" si="477"/>
        <v>1324.3599999999999</v>
      </c>
      <c r="Q2666" s="33">
        <f t="shared" si="478"/>
        <v>1324.3599999999999</v>
      </c>
      <c r="R2666" s="33">
        <f t="shared" si="479"/>
        <v>6284141</v>
      </c>
      <c r="S2666" s="33"/>
      <c r="T2666" s="30" t="str">
        <f t="shared" si="480"/>
        <v>USD</v>
      </c>
      <c r="U2666" s="33">
        <v>0</v>
      </c>
      <c r="V2666" s="33">
        <v>0</v>
      </c>
      <c r="W2666" s="33">
        <v>0</v>
      </c>
      <c r="X2666" s="33">
        <f t="shared" si="481"/>
        <v>1324.3599999999999</v>
      </c>
      <c r="Y2666" s="33">
        <f t="shared" si="482"/>
        <v>1324.3599999999999</v>
      </c>
      <c r="Z2666" s="33">
        <f t="shared" si="483"/>
        <v>6284141</v>
      </c>
      <c r="AA2666" s="34">
        <f t="shared" si="484"/>
        <v>0.00015495063235943188</v>
      </c>
      <c r="AB2666" s="33" t="s">
        <v>2762</v>
      </c>
      <c r="AC2666" s="35">
        <v>44923</v>
      </c>
      <c r="AD2666" s="33">
        <v>60</v>
      </c>
      <c r="AE2666" s="36">
        <f t="shared" si="485"/>
        <v>44983</v>
      </c>
    </row>
    <row r="2667" spans="2:31" ht="14.5" hidden="1">
      <c r="B2667" s="29" t="s">
        <v>2688</v>
      </c>
      <c r="C2667" s="30" t="str">
        <f t="shared" si="475"/>
        <v>(Acreedores quirografarios)</v>
      </c>
      <c r="D2667" s="30">
        <v>5</v>
      </c>
      <c r="E2667" s="30" t="s">
        <v>2689</v>
      </c>
      <c r="F2667" s="30" t="s">
        <v>5330</v>
      </c>
      <c r="G2667" s="30" t="s">
        <v>5331</v>
      </c>
      <c r="H2667" s="31" t="s">
        <v>2696</v>
      </c>
      <c r="I2667" s="31" t="s">
        <v>62</v>
      </c>
      <c r="J2667" s="32">
        <v>1164.45</v>
      </c>
      <c r="K2667" s="33">
        <f t="shared" si="476"/>
        <v>1164.45</v>
      </c>
      <c r="L2667" s="33">
        <v>5525362</v>
      </c>
      <c r="M2667" s="33">
        <v>0</v>
      </c>
      <c r="N2667" s="33">
        <v>0</v>
      </c>
      <c r="O2667" s="33">
        <v>0</v>
      </c>
      <c r="P2667" s="33">
        <f t="shared" si="477"/>
        <v>1164.45</v>
      </c>
      <c r="Q2667" s="33">
        <f t="shared" si="478"/>
        <v>1164.45</v>
      </c>
      <c r="R2667" s="33">
        <f t="shared" si="479"/>
        <v>5525362</v>
      </c>
      <c r="S2667" s="33"/>
      <c r="T2667" s="30" t="str">
        <f t="shared" si="480"/>
        <v>USD</v>
      </c>
      <c r="U2667" s="33">
        <v>0</v>
      </c>
      <c r="V2667" s="33">
        <v>0</v>
      </c>
      <c r="W2667" s="33">
        <v>0</v>
      </c>
      <c r="X2667" s="33">
        <f t="shared" si="481"/>
        <v>1164.45</v>
      </c>
      <c r="Y2667" s="33">
        <f t="shared" si="482"/>
        <v>1164.45</v>
      </c>
      <c r="Z2667" s="33">
        <f t="shared" si="483"/>
        <v>5525362</v>
      </c>
      <c r="AA2667" s="34">
        <f t="shared" si="484"/>
        <v>0.00013624110851662545</v>
      </c>
      <c r="AB2667" s="33" t="s">
        <v>2762</v>
      </c>
      <c r="AC2667" s="35">
        <v>44924</v>
      </c>
      <c r="AD2667" s="33">
        <v>60</v>
      </c>
      <c r="AE2667" s="36">
        <f t="shared" si="485"/>
        <v>44984</v>
      </c>
    </row>
    <row r="2668" spans="2:31" ht="14.5" hidden="1">
      <c r="B2668" s="29" t="s">
        <v>2688</v>
      </c>
      <c r="C2668" s="30" t="str">
        <f t="shared" si="475"/>
        <v>(Acreedores quirografarios)</v>
      </c>
      <c r="D2668" s="30">
        <v>5</v>
      </c>
      <c r="E2668" s="30" t="s">
        <v>2689</v>
      </c>
      <c r="F2668" s="30" t="s">
        <v>5330</v>
      </c>
      <c r="G2668" s="30" t="s">
        <v>5331</v>
      </c>
      <c r="H2668" s="31" t="s">
        <v>2697</v>
      </c>
      <c r="I2668" s="31" t="s">
        <v>62</v>
      </c>
      <c r="J2668" s="32">
        <v>387.16000000000003</v>
      </c>
      <c r="K2668" s="33">
        <f t="shared" si="476"/>
        <v>387.16000000000003</v>
      </c>
      <c r="L2668" s="33">
        <v>1862317</v>
      </c>
      <c r="M2668" s="33">
        <v>0</v>
      </c>
      <c r="N2668" s="33">
        <v>0</v>
      </c>
      <c r="O2668" s="33">
        <v>0</v>
      </c>
      <c r="P2668" s="33">
        <f t="shared" si="477"/>
        <v>387.16000000000003</v>
      </c>
      <c r="Q2668" s="33">
        <f t="shared" si="478"/>
        <v>387.16000000000003</v>
      </c>
      <c r="R2668" s="33">
        <f t="shared" si="479"/>
        <v>1862317</v>
      </c>
      <c r="S2668" s="33"/>
      <c r="T2668" s="30" t="str">
        <f t="shared" si="480"/>
        <v>USD</v>
      </c>
      <c r="U2668" s="33">
        <v>0</v>
      </c>
      <c r="V2668" s="33">
        <v>0</v>
      </c>
      <c r="W2668" s="33">
        <v>0</v>
      </c>
      <c r="X2668" s="33">
        <f t="shared" si="481"/>
        <v>387.16000000000003</v>
      </c>
      <c r="Y2668" s="33">
        <f t="shared" si="482"/>
        <v>387.16000000000003</v>
      </c>
      <c r="Z2668" s="33">
        <f t="shared" si="483"/>
        <v>1862317</v>
      </c>
      <c r="AA2668" s="34">
        <f t="shared" si="484"/>
        <v>4.5919911218370194E-05</v>
      </c>
      <c r="AB2668" s="33" t="s">
        <v>2762</v>
      </c>
      <c r="AC2668" s="35">
        <v>44929</v>
      </c>
      <c r="AD2668" s="33">
        <v>60</v>
      </c>
      <c r="AE2668" s="36">
        <f t="shared" si="485"/>
        <v>44989</v>
      </c>
    </row>
    <row r="2669" spans="2:31" ht="14.5" hidden="1">
      <c r="B2669" s="29" t="s">
        <v>2688</v>
      </c>
      <c r="C2669" s="30" t="str">
        <f t="shared" si="475"/>
        <v>(Acreedores quirografarios)</v>
      </c>
      <c r="D2669" s="30">
        <v>5</v>
      </c>
      <c r="E2669" s="30" t="s">
        <v>2689</v>
      </c>
      <c r="F2669" s="30" t="s">
        <v>5330</v>
      </c>
      <c r="G2669" s="30" t="s">
        <v>5331</v>
      </c>
      <c r="H2669" s="31" t="s">
        <v>2698</v>
      </c>
      <c r="I2669" s="31" t="s">
        <v>62</v>
      </c>
      <c r="J2669" s="32">
        <v>791.39999999999998</v>
      </c>
      <c r="K2669" s="33">
        <f t="shared" si="476"/>
        <v>791.39999999999998</v>
      </c>
      <c r="L2669" s="33">
        <v>3866511</v>
      </c>
      <c r="M2669" s="33">
        <v>0</v>
      </c>
      <c r="N2669" s="33">
        <v>0</v>
      </c>
      <c r="O2669" s="33">
        <v>0</v>
      </c>
      <c r="P2669" s="33">
        <f t="shared" si="477"/>
        <v>791.39999999999998</v>
      </c>
      <c r="Q2669" s="33">
        <f t="shared" si="478"/>
        <v>791.39999999999998</v>
      </c>
      <c r="R2669" s="33">
        <f t="shared" si="479"/>
        <v>3866511</v>
      </c>
      <c r="S2669" s="33"/>
      <c r="T2669" s="30" t="str">
        <f t="shared" si="480"/>
        <v>USD</v>
      </c>
      <c r="U2669" s="33">
        <v>0</v>
      </c>
      <c r="V2669" s="33">
        <v>0</v>
      </c>
      <c r="W2669" s="33">
        <v>0</v>
      </c>
      <c r="X2669" s="33">
        <f t="shared" si="481"/>
        <v>791.39999999999998</v>
      </c>
      <c r="Y2669" s="33">
        <f t="shared" si="482"/>
        <v>791.39999999999998</v>
      </c>
      <c r="Z2669" s="33">
        <f t="shared" si="483"/>
        <v>3866511</v>
      </c>
      <c r="AA2669" s="34">
        <f t="shared" si="484"/>
        <v>9.5338141597188755E-05</v>
      </c>
      <c r="AB2669" s="33" t="s">
        <v>2762</v>
      </c>
      <c r="AC2669" s="35">
        <v>44935</v>
      </c>
      <c r="AD2669" s="33">
        <v>60</v>
      </c>
      <c r="AE2669" s="36">
        <f t="shared" si="485"/>
        <v>44995</v>
      </c>
    </row>
    <row r="2670" spans="2:31" ht="14.5" hidden="1">
      <c r="B2670" s="29" t="s">
        <v>2688</v>
      </c>
      <c r="C2670" s="30" t="str">
        <f t="shared" si="475"/>
        <v>(Acreedores quirografarios)</v>
      </c>
      <c r="D2670" s="30">
        <v>5</v>
      </c>
      <c r="E2670" s="30" t="s">
        <v>2689</v>
      </c>
      <c r="F2670" s="30" t="s">
        <v>5330</v>
      </c>
      <c r="G2670" s="30" t="s">
        <v>5331</v>
      </c>
      <c r="H2670" s="31" t="s">
        <v>2699</v>
      </c>
      <c r="I2670" s="31" t="s">
        <v>62</v>
      </c>
      <c r="J2670" s="32">
        <v>113.28</v>
      </c>
      <c r="K2670" s="33">
        <f t="shared" si="476"/>
        <v>113.28</v>
      </c>
      <c r="L2670" s="33">
        <v>544633</v>
      </c>
      <c r="M2670" s="33">
        <v>0</v>
      </c>
      <c r="N2670" s="33">
        <v>0</v>
      </c>
      <c r="O2670" s="33">
        <v>0</v>
      </c>
      <c r="P2670" s="33">
        <f t="shared" si="477"/>
        <v>113.28</v>
      </c>
      <c r="Q2670" s="33">
        <f t="shared" si="478"/>
        <v>113.28</v>
      </c>
      <c r="R2670" s="33">
        <f t="shared" si="479"/>
        <v>544633</v>
      </c>
      <c r="S2670" s="33"/>
      <c r="T2670" s="30" t="str">
        <f t="shared" si="480"/>
        <v>USD</v>
      </c>
      <c r="U2670" s="33">
        <v>0</v>
      </c>
      <c r="V2670" s="33">
        <v>0</v>
      </c>
      <c r="W2670" s="33">
        <v>0</v>
      </c>
      <c r="X2670" s="33">
        <f t="shared" si="481"/>
        <v>113.28</v>
      </c>
      <c r="Y2670" s="33">
        <f t="shared" si="482"/>
        <v>113.28</v>
      </c>
      <c r="Z2670" s="33">
        <f t="shared" si="483"/>
        <v>544633</v>
      </c>
      <c r="AA2670" s="34">
        <f t="shared" si="484"/>
        <v>1.342923841998683E-05</v>
      </c>
      <c r="AB2670" s="33" t="s">
        <v>2762</v>
      </c>
      <c r="AC2670" s="35">
        <v>44937</v>
      </c>
      <c r="AD2670" s="33">
        <v>60</v>
      </c>
      <c r="AE2670" s="36">
        <f t="shared" si="485"/>
        <v>44997</v>
      </c>
    </row>
    <row r="2671" spans="2:31" ht="14.5" hidden="1">
      <c r="B2671" s="29" t="s">
        <v>2688</v>
      </c>
      <c r="C2671" s="30" t="str">
        <f t="shared" si="475"/>
        <v>(Acreedores quirografarios)</v>
      </c>
      <c r="D2671" s="30">
        <v>5</v>
      </c>
      <c r="E2671" s="30" t="s">
        <v>2689</v>
      </c>
      <c r="F2671" s="30" t="s">
        <v>5330</v>
      </c>
      <c r="G2671" s="30" t="s">
        <v>5331</v>
      </c>
      <c r="H2671" s="31" t="s">
        <v>2700</v>
      </c>
      <c r="I2671" s="31" t="s">
        <v>62</v>
      </c>
      <c r="J2671" s="32">
        <v>253.55000000000001</v>
      </c>
      <c r="K2671" s="33">
        <f t="shared" si="476"/>
        <v>253.55000000000001</v>
      </c>
      <c r="L2671" s="33">
        <v>1219030</v>
      </c>
      <c r="M2671" s="33">
        <v>0</v>
      </c>
      <c r="N2671" s="33">
        <v>0</v>
      </c>
      <c r="O2671" s="33">
        <v>0</v>
      </c>
      <c r="P2671" s="33">
        <f t="shared" si="477"/>
        <v>253.55000000000001</v>
      </c>
      <c r="Q2671" s="33">
        <f t="shared" si="478"/>
        <v>253.55000000000001</v>
      </c>
      <c r="R2671" s="33">
        <f t="shared" si="479"/>
        <v>1219030</v>
      </c>
      <c r="S2671" s="33"/>
      <c r="T2671" s="30" t="str">
        <f t="shared" si="480"/>
        <v>USD</v>
      </c>
      <c r="U2671" s="33">
        <v>0</v>
      </c>
      <c r="V2671" s="33">
        <v>0</v>
      </c>
      <c r="W2671" s="33">
        <v>0</v>
      </c>
      <c r="X2671" s="33">
        <f t="shared" si="481"/>
        <v>253.55000000000001</v>
      </c>
      <c r="Y2671" s="33">
        <f t="shared" si="482"/>
        <v>253.55000000000001</v>
      </c>
      <c r="Z2671" s="33">
        <f t="shared" si="483"/>
        <v>1219030</v>
      </c>
      <c r="AA2671" s="34">
        <f t="shared" si="484"/>
        <v>3.0058120810007007E-05</v>
      </c>
      <c r="AB2671" s="33" t="s">
        <v>2762</v>
      </c>
      <c r="AC2671" s="35">
        <v>44937</v>
      </c>
      <c r="AD2671" s="33">
        <v>60</v>
      </c>
      <c r="AE2671" s="36">
        <f t="shared" si="485"/>
        <v>44997</v>
      </c>
    </row>
    <row r="2672" spans="2:31" ht="14.5" hidden="1">
      <c r="B2672" s="29" t="s">
        <v>2688</v>
      </c>
      <c r="C2672" s="30" t="str">
        <f t="shared" si="475"/>
        <v>(Acreedores quirografarios)</v>
      </c>
      <c r="D2672" s="30">
        <v>5</v>
      </c>
      <c r="E2672" s="30" t="s">
        <v>2689</v>
      </c>
      <c r="F2672" s="30" t="s">
        <v>5330</v>
      </c>
      <c r="G2672" s="30" t="s">
        <v>5331</v>
      </c>
      <c r="H2672" s="31" t="s">
        <v>2701</v>
      </c>
      <c r="I2672" s="31" t="s">
        <v>62</v>
      </c>
      <c r="J2672" s="32">
        <v>268.89999999999998</v>
      </c>
      <c r="K2672" s="33">
        <f t="shared" si="476"/>
        <v>268.89999999999998</v>
      </c>
      <c r="L2672" s="33">
        <v>1276882</v>
      </c>
      <c r="M2672" s="33">
        <v>0</v>
      </c>
      <c r="N2672" s="33">
        <v>0</v>
      </c>
      <c r="O2672" s="33">
        <v>0</v>
      </c>
      <c r="P2672" s="33">
        <f t="shared" si="477"/>
        <v>268.89999999999998</v>
      </c>
      <c r="Q2672" s="33">
        <f t="shared" si="478"/>
        <v>268.89999999999998</v>
      </c>
      <c r="R2672" s="33">
        <f t="shared" si="479"/>
        <v>1276882</v>
      </c>
      <c r="S2672" s="33"/>
      <c r="T2672" s="30" t="str">
        <f t="shared" si="480"/>
        <v>USD</v>
      </c>
      <c r="U2672" s="33">
        <v>0</v>
      </c>
      <c r="V2672" s="33">
        <v>0</v>
      </c>
      <c r="W2672" s="33">
        <v>0</v>
      </c>
      <c r="X2672" s="33">
        <f t="shared" si="481"/>
        <v>268.89999999999998</v>
      </c>
      <c r="Y2672" s="33">
        <f t="shared" si="482"/>
        <v>268.89999999999998</v>
      </c>
      <c r="Z2672" s="33">
        <f t="shared" si="483"/>
        <v>1276882</v>
      </c>
      <c r="AA2672" s="34">
        <f t="shared" si="484"/>
        <v>3.14846012125406E-05</v>
      </c>
      <c r="AB2672" s="33" t="s">
        <v>2762</v>
      </c>
      <c r="AC2672" s="35">
        <v>44938</v>
      </c>
      <c r="AD2672" s="33">
        <v>60</v>
      </c>
      <c r="AE2672" s="36">
        <f t="shared" si="485"/>
        <v>44998</v>
      </c>
    </row>
    <row r="2673" spans="2:31" ht="14.5" hidden="1">
      <c r="B2673" s="29" t="s">
        <v>2688</v>
      </c>
      <c r="C2673" s="30" t="str">
        <f t="shared" si="475"/>
        <v>(Acreedores quirografarios)</v>
      </c>
      <c r="D2673" s="30">
        <v>5</v>
      </c>
      <c r="E2673" s="30" t="s">
        <v>2689</v>
      </c>
      <c r="F2673" s="30" t="s">
        <v>5330</v>
      </c>
      <c r="G2673" s="30" t="s">
        <v>5331</v>
      </c>
      <c r="H2673" s="31" t="s">
        <v>2702</v>
      </c>
      <c r="I2673" s="31" t="s">
        <v>62</v>
      </c>
      <c r="J2673" s="32">
        <v>3211.7600000000002</v>
      </c>
      <c r="K2673" s="33">
        <f t="shared" si="476"/>
        <v>3211.7600000000002</v>
      </c>
      <c r="L2673" s="33">
        <v>15075969</v>
      </c>
      <c r="M2673" s="33">
        <v>0</v>
      </c>
      <c r="N2673" s="33">
        <v>0</v>
      </c>
      <c r="O2673" s="33">
        <v>0</v>
      </c>
      <c r="P2673" s="33">
        <f t="shared" si="477"/>
        <v>3211.7600000000002</v>
      </c>
      <c r="Q2673" s="33">
        <f t="shared" si="478"/>
        <v>3211.7600000000002</v>
      </c>
      <c r="R2673" s="33">
        <f t="shared" si="479"/>
        <v>15075969</v>
      </c>
      <c r="S2673" s="33"/>
      <c r="T2673" s="30" t="str">
        <f t="shared" si="480"/>
        <v>USD</v>
      </c>
      <c r="U2673" s="33">
        <v>0</v>
      </c>
      <c r="V2673" s="33">
        <v>0</v>
      </c>
      <c r="W2673" s="33">
        <v>0</v>
      </c>
      <c r="X2673" s="33">
        <f t="shared" si="481"/>
        <v>3211.7600000000002</v>
      </c>
      <c r="Y2673" s="33">
        <f t="shared" si="482"/>
        <v>3211.7600000000002</v>
      </c>
      <c r="Z2673" s="33">
        <f t="shared" si="483"/>
        <v>15075969</v>
      </c>
      <c r="AA2673" s="34">
        <f t="shared" si="484"/>
        <v>0.00037173432772771836</v>
      </c>
      <c r="AB2673" s="33" t="s">
        <v>2762</v>
      </c>
      <c r="AC2673" s="35">
        <v>44942</v>
      </c>
      <c r="AD2673" s="33">
        <v>60</v>
      </c>
      <c r="AE2673" s="36">
        <f t="shared" si="485"/>
        <v>45002</v>
      </c>
    </row>
    <row r="2674" spans="2:31" ht="14.5" hidden="1">
      <c r="B2674" s="29" t="s">
        <v>2688</v>
      </c>
      <c r="C2674" s="30" t="str">
        <f t="shared" si="475"/>
        <v>(Acreedores quirografarios)</v>
      </c>
      <c r="D2674" s="30">
        <v>5</v>
      </c>
      <c r="E2674" s="30" t="s">
        <v>2689</v>
      </c>
      <c r="F2674" s="30" t="s">
        <v>5330</v>
      </c>
      <c r="G2674" s="30" t="s">
        <v>5331</v>
      </c>
      <c r="H2674" s="31" t="s">
        <v>2703</v>
      </c>
      <c r="I2674" s="31" t="s">
        <v>62</v>
      </c>
      <c r="J2674" s="32">
        <v>265.44</v>
      </c>
      <c r="K2674" s="33">
        <f t="shared" si="476"/>
        <v>265.44</v>
      </c>
      <c r="L2674" s="33">
        <v>1245973</v>
      </c>
      <c r="M2674" s="33">
        <v>0</v>
      </c>
      <c r="N2674" s="33">
        <v>0</v>
      </c>
      <c r="O2674" s="33">
        <v>0</v>
      </c>
      <c r="P2674" s="33">
        <f t="shared" si="477"/>
        <v>265.44</v>
      </c>
      <c r="Q2674" s="33">
        <f t="shared" si="478"/>
        <v>265.44</v>
      </c>
      <c r="R2674" s="33">
        <f t="shared" si="479"/>
        <v>1245973</v>
      </c>
      <c r="S2674" s="33"/>
      <c r="T2674" s="30" t="str">
        <f t="shared" si="480"/>
        <v>USD</v>
      </c>
      <c r="U2674" s="33">
        <v>0</v>
      </c>
      <c r="V2674" s="33">
        <v>0</v>
      </c>
      <c r="W2674" s="33">
        <v>0</v>
      </c>
      <c r="X2674" s="33">
        <f t="shared" si="481"/>
        <v>265.44</v>
      </c>
      <c r="Y2674" s="33">
        <f t="shared" si="482"/>
        <v>265.44</v>
      </c>
      <c r="Z2674" s="33">
        <f t="shared" si="483"/>
        <v>1245973</v>
      </c>
      <c r="AA2674" s="34">
        <f t="shared" si="484"/>
        <v>3.0722465370012926E-05</v>
      </c>
      <c r="AB2674" s="33" t="s">
        <v>2762</v>
      </c>
      <c r="AC2674" s="35">
        <v>44942</v>
      </c>
      <c r="AD2674" s="33">
        <v>60</v>
      </c>
      <c r="AE2674" s="36">
        <f t="shared" si="485"/>
        <v>45002</v>
      </c>
    </row>
    <row r="2675" spans="2:31" ht="14.5" hidden="1">
      <c r="B2675" s="29" t="s">
        <v>2688</v>
      </c>
      <c r="C2675" s="30" t="str">
        <f t="shared" si="475"/>
        <v>(Acreedores quirografarios)</v>
      </c>
      <c r="D2675" s="30">
        <v>5</v>
      </c>
      <c r="E2675" s="30" t="s">
        <v>2689</v>
      </c>
      <c r="F2675" s="30" t="s">
        <v>5330</v>
      </c>
      <c r="G2675" s="30" t="s">
        <v>5331</v>
      </c>
      <c r="H2675" s="31" t="s">
        <v>2704</v>
      </c>
      <c r="I2675" s="31" t="s">
        <v>62</v>
      </c>
      <c r="J2675" s="32">
        <v>4008.96</v>
      </c>
      <c r="K2675" s="33">
        <f t="shared" si="476"/>
        <v>4008.96</v>
      </c>
      <c r="L2675" s="33">
        <v>18818018</v>
      </c>
      <c r="M2675" s="33">
        <v>0</v>
      </c>
      <c r="N2675" s="33">
        <v>0</v>
      </c>
      <c r="O2675" s="33">
        <v>0</v>
      </c>
      <c r="P2675" s="33">
        <f t="shared" si="477"/>
        <v>4008.96</v>
      </c>
      <c r="Q2675" s="33">
        <f t="shared" si="478"/>
        <v>4008.96</v>
      </c>
      <c r="R2675" s="33">
        <f t="shared" si="479"/>
        <v>18818018</v>
      </c>
      <c r="S2675" s="33"/>
      <c r="T2675" s="30" t="str">
        <f t="shared" si="480"/>
        <v>USD</v>
      </c>
      <c r="U2675" s="33">
        <v>0</v>
      </c>
      <c r="V2675" s="33">
        <v>0</v>
      </c>
      <c r="W2675" s="33">
        <v>0</v>
      </c>
      <c r="X2675" s="33">
        <f t="shared" si="481"/>
        <v>4008.96</v>
      </c>
      <c r="Y2675" s="33">
        <f t="shared" si="482"/>
        <v>4008.96</v>
      </c>
      <c r="Z2675" s="33">
        <f t="shared" si="483"/>
        <v>18818018</v>
      </c>
      <c r="AA2675" s="34">
        <f t="shared" si="484"/>
        <v>0.00046400355893528992</v>
      </c>
      <c r="AB2675" s="33" t="s">
        <v>2762</v>
      </c>
      <c r="AC2675" s="35">
        <v>44943</v>
      </c>
      <c r="AD2675" s="33">
        <v>60</v>
      </c>
      <c r="AE2675" s="36">
        <f t="shared" si="485"/>
        <v>45003</v>
      </c>
    </row>
    <row r="2676" spans="2:31" ht="14.5" hidden="1">
      <c r="B2676" s="29" t="s">
        <v>2688</v>
      </c>
      <c r="C2676" s="30" t="str">
        <f t="shared" si="475"/>
        <v>(Acreedores quirografarios)</v>
      </c>
      <c r="D2676" s="30">
        <v>5</v>
      </c>
      <c r="E2676" s="30" t="s">
        <v>2689</v>
      </c>
      <c r="F2676" s="30" t="s">
        <v>5330</v>
      </c>
      <c r="G2676" s="30" t="s">
        <v>5331</v>
      </c>
      <c r="H2676" s="31" t="s">
        <v>2705</v>
      </c>
      <c r="I2676" s="31" t="s">
        <v>62</v>
      </c>
      <c r="J2676" s="32">
        <v>131.96000000000001</v>
      </c>
      <c r="K2676" s="33">
        <f t="shared" si="476"/>
        <v>131.96000000000001</v>
      </c>
      <c r="L2676" s="33">
        <v>619419</v>
      </c>
      <c r="M2676" s="33">
        <v>0</v>
      </c>
      <c r="N2676" s="33">
        <v>0</v>
      </c>
      <c r="O2676" s="33">
        <v>0</v>
      </c>
      <c r="P2676" s="33">
        <f t="shared" si="477"/>
        <v>131.96000000000001</v>
      </c>
      <c r="Q2676" s="33">
        <f t="shared" si="478"/>
        <v>131.96000000000001</v>
      </c>
      <c r="R2676" s="33">
        <f t="shared" si="479"/>
        <v>619419</v>
      </c>
      <c r="S2676" s="33"/>
      <c r="T2676" s="30" t="str">
        <f t="shared" si="480"/>
        <v>USD</v>
      </c>
      <c r="U2676" s="33">
        <v>0</v>
      </c>
      <c r="V2676" s="33">
        <v>0</v>
      </c>
      <c r="W2676" s="33">
        <v>0</v>
      </c>
      <c r="X2676" s="33">
        <f t="shared" si="481"/>
        <v>131.96000000000001</v>
      </c>
      <c r="Y2676" s="33">
        <f t="shared" si="482"/>
        <v>131.96000000000001</v>
      </c>
      <c r="Z2676" s="33">
        <f t="shared" si="483"/>
        <v>619419</v>
      </c>
      <c r="AA2676" s="34">
        <f t="shared" si="484"/>
        <v>1.5273267379813237E-05</v>
      </c>
      <c r="AB2676" s="33" t="s">
        <v>2762</v>
      </c>
      <c r="AC2676" s="35">
        <v>44943</v>
      </c>
      <c r="AD2676" s="33">
        <v>60</v>
      </c>
      <c r="AE2676" s="36">
        <f t="shared" si="485"/>
        <v>45003</v>
      </c>
    </row>
    <row r="2677" spans="2:31" ht="14.5" hidden="1">
      <c r="B2677" s="29" t="s">
        <v>2688</v>
      </c>
      <c r="C2677" s="30" t="str">
        <f t="shared" si="486" ref="C2677:C2740">+IF(D2677=1,$A$4,IF(D2677=2,$A$5,IF(D2677=3,$A$6,IF(D2677=4,$A$7,IF(D2677=5,$A$8,IF(D2677=6,$A$9,))))))</f>
        <v>(Acreedores quirografarios)</v>
      </c>
      <c r="D2677" s="30">
        <v>5</v>
      </c>
      <c r="E2677" s="30" t="s">
        <v>2689</v>
      </c>
      <c r="F2677" s="30" t="s">
        <v>5330</v>
      </c>
      <c r="G2677" s="30" t="s">
        <v>5331</v>
      </c>
      <c r="H2677" s="31" t="s">
        <v>2706</v>
      </c>
      <c r="I2677" s="31" t="s">
        <v>62</v>
      </c>
      <c r="J2677" s="32">
        <v>3581.5999999999999</v>
      </c>
      <c r="K2677" s="33">
        <f t="shared" si="487" ref="K2677:K2740">+IF(I2677="USD",J2677,L2677/$L$3)</f>
        <v>3581.5999999999999</v>
      </c>
      <c r="L2677" s="33">
        <v>16299933</v>
      </c>
      <c r="M2677" s="33">
        <v>0</v>
      </c>
      <c r="N2677" s="33">
        <v>0</v>
      </c>
      <c r="O2677" s="33">
        <v>0</v>
      </c>
      <c r="P2677" s="33">
        <f t="shared" si="488" ref="P2677:P2740">+J2677+M2677</f>
        <v>3581.5999999999999</v>
      </c>
      <c r="Q2677" s="33">
        <f t="shared" si="489" ref="Q2677:Q2740">+K2677+N2677</f>
        <v>3581.5999999999999</v>
      </c>
      <c r="R2677" s="33">
        <f t="shared" si="490" ref="R2677:R2740">+L2677+O2677</f>
        <v>16299933</v>
      </c>
      <c r="S2677" s="33"/>
      <c r="T2677" s="30" t="str">
        <f t="shared" si="491" ref="T2677:T2740">+I2677</f>
        <v>USD</v>
      </c>
      <c r="U2677" s="33">
        <v>0</v>
      </c>
      <c r="V2677" s="33">
        <v>0</v>
      </c>
      <c r="W2677" s="33">
        <v>0</v>
      </c>
      <c r="X2677" s="33">
        <f t="shared" si="492" ref="X2677:X2740">+P2677+U2677</f>
        <v>3581.5999999999999</v>
      </c>
      <c r="Y2677" s="33">
        <f t="shared" si="493" ref="Y2677:Y2740">+Q2677+V2677</f>
        <v>3581.5999999999999</v>
      </c>
      <c r="Z2677" s="33">
        <f t="shared" si="494" ref="Z2677:Z2740">+R2677+W2677</f>
        <v>16299933</v>
      </c>
      <c r="AA2677" s="34">
        <f t="shared" si="495" ref="AA2677:AA2740">+IF(D2677=1,Z2677/$C$4,IF(D2677=2,Z2677/$C$5,IF(D2677=3,Z2677/$C$6,IF(D2677=4,Z2677/$C$7,IF(D2677=5,Z2677/$C$8,IF(D2677=6,Z2677/$C$9))))))</f>
        <v>0.00040191410819177538</v>
      </c>
      <c r="AB2677" s="33" t="s">
        <v>2762</v>
      </c>
      <c r="AC2677" s="35">
        <v>44950</v>
      </c>
      <c r="AD2677" s="33">
        <v>60</v>
      </c>
      <c r="AE2677" s="36">
        <f t="shared" si="485"/>
        <v>45010</v>
      </c>
    </row>
    <row r="2678" spans="2:31" ht="14.5" hidden="1">
      <c r="B2678" s="29" t="s">
        <v>2688</v>
      </c>
      <c r="C2678" s="30" t="str">
        <f t="shared" si="486"/>
        <v>(Acreedores quirografarios)</v>
      </c>
      <c r="D2678" s="30">
        <v>5</v>
      </c>
      <c r="E2678" s="30" t="s">
        <v>2689</v>
      </c>
      <c r="F2678" s="30" t="s">
        <v>5330</v>
      </c>
      <c r="G2678" s="30" t="s">
        <v>5331</v>
      </c>
      <c r="H2678" s="31" t="s">
        <v>2707</v>
      </c>
      <c r="I2678" s="31" t="s">
        <v>62</v>
      </c>
      <c r="J2678" s="32">
        <v>64.219999999999999</v>
      </c>
      <c r="K2678" s="33">
        <f t="shared" si="487"/>
        <v>64.219999999999999</v>
      </c>
      <c r="L2678" s="33">
        <v>291940</v>
      </c>
      <c r="M2678" s="33">
        <v>0</v>
      </c>
      <c r="N2678" s="33">
        <v>0</v>
      </c>
      <c r="O2678" s="33">
        <v>0</v>
      </c>
      <c r="P2678" s="33">
        <f t="shared" si="488"/>
        <v>64.219999999999999</v>
      </c>
      <c r="Q2678" s="33">
        <f t="shared" si="489"/>
        <v>64.219999999999999</v>
      </c>
      <c r="R2678" s="33">
        <f t="shared" si="490"/>
        <v>291940</v>
      </c>
      <c r="S2678" s="33"/>
      <c r="T2678" s="30" t="str">
        <f t="shared" si="491"/>
        <v>USD</v>
      </c>
      <c r="U2678" s="33">
        <v>0</v>
      </c>
      <c r="V2678" s="33">
        <v>0</v>
      </c>
      <c r="W2678" s="33">
        <v>0</v>
      </c>
      <c r="X2678" s="33">
        <f t="shared" si="492"/>
        <v>64.219999999999999</v>
      </c>
      <c r="Y2678" s="33">
        <f t="shared" si="493"/>
        <v>64.219999999999999</v>
      </c>
      <c r="Z2678" s="33">
        <f t="shared" si="494"/>
        <v>291940</v>
      </c>
      <c r="AA2678" s="34">
        <f t="shared" si="495"/>
        <v>7.1984838677255242E-06</v>
      </c>
      <c r="AB2678" s="33" t="s">
        <v>2762</v>
      </c>
      <c r="AC2678" s="35">
        <v>44951</v>
      </c>
      <c r="AD2678" s="33">
        <v>60</v>
      </c>
      <c r="AE2678" s="36">
        <f t="shared" si="485"/>
        <v>45011</v>
      </c>
    </row>
    <row r="2679" spans="2:31" ht="14.5" hidden="1">
      <c r="B2679" s="29" t="s">
        <v>2688</v>
      </c>
      <c r="C2679" s="30" t="str">
        <f t="shared" si="486"/>
        <v>(Acreedores quirografarios)</v>
      </c>
      <c r="D2679" s="30">
        <v>5</v>
      </c>
      <c r="E2679" s="30" t="s">
        <v>2689</v>
      </c>
      <c r="F2679" s="30" t="s">
        <v>5330</v>
      </c>
      <c r="G2679" s="30" t="s">
        <v>5331</v>
      </c>
      <c r="H2679" s="31" t="s">
        <v>2708</v>
      </c>
      <c r="I2679" s="31" t="s">
        <v>62</v>
      </c>
      <c r="J2679" s="32">
        <v>409.64999999999998</v>
      </c>
      <c r="K2679" s="33">
        <f t="shared" si="487"/>
        <v>409.64999999999998</v>
      </c>
      <c r="L2679" s="33">
        <v>1862244</v>
      </c>
      <c r="M2679" s="33">
        <v>0</v>
      </c>
      <c r="N2679" s="33">
        <v>0</v>
      </c>
      <c r="O2679" s="33">
        <v>0</v>
      </c>
      <c r="P2679" s="33">
        <f t="shared" si="488"/>
        <v>409.64999999999998</v>
      </c>
      <c r="Q2679" s="33">
        <f t="shared" si="489"/>
        <v>409.64999999999998</v>
      </c>
      <c r="R2679" s="33">
        <f t="shared" si="490"/>
        <v>1862244</v>
      </c>
      <c r="S2679" s="33"/>
      <c r="T2679" s="30" t="str">
        <f t="shared" si="491"/>
        <v>USD</v>
      </c>
      <c r="U2679" s="33">
        <v>0</v>
      </c>
      <c r="V2679" s="33">
        <v>0</v>
      </c>
      <c r="W2679" s="33">
        <v>0</v>
      </c>
      <c r="X2679" s="33">
        <f t="shared" si="492"/>
        <v>409.64999999999998</v>
      </c>
      <c r="Y2679" s="33">
        <f t="shared" si="493"/>
        <v>409.64999999999998</v>
      </c>
      <c r="Z2679" s="33">
        <f t="shared" si="494"/>
        <v>1862244</v>
      </c>
      <c r="AA2679" s="34">
        <f t="shared" si="495"/>
        <v>4.5918111227542133E-05</v>
      </c>
      <c r="AB2679" s="33" t="s">
        <v>2762</v>
      </c>
      <c r="AC2679" s="35">
        <v>44951</v>
      </c>
      <c r="AD2679" s="33">
        <v>60</v>
      </c>
      <c r="AE2679" s="36">
        <f t="shared" si="485"/>
        <v>45011</v>
      </c>
    </row>
    <row r="2680" spans="2:31" ht="14.5" hidden="1">
      <c r="B2680" s="29" t="s">
        <v>2688</v>
      </c>
      <c r="C2680" s="30" t="str">
        <f t="shared" si="486"/>
        <v>(Acreedores quirografarios)</v>
      </c>
      <c r="D2680" s="30">
        <v>5</v>
      </c>
      <c r="E2680" s="30" t="s">
        <v>2689</v>
      </c>
      <c r="F2680" s="30" t="s">
        <v>5330</v>
      </c>
      <c r="G2680" s="30" t="s">
        <v>5331</v>
      </c>
      <c r="H2680" s="31" t="s">
        <v>2709</v>
      </c>
      <c r="I2680" s="31" t="s">
        <v>62</v>
      </c>
      <c r="J2680" s="32">
        <v>265.44</v>
      </c>
      <c r="K2680" s="33">
        <f t="shared" si="487"/>
        <v>265.44</v>
      </c>
      <c r="L2680" s="33">
        <v>1229571</v>
      </c>
      <c r="M2680" s="33">
        <v>0</v>
      </c>
      <c r="N2680" s="33">
        <v>0</v>
      </c>
      <c r="O2680" s="33">
        <v>0</v>
      </c>
      <c r="P2680" s="33">
        <f t="shared" si="488"/>
        <v>265.44</v>
      </c>
      <c r="Q2680" s="33">
        <f t="shared" si="489"/>
        <v>265.44</v>
      </c>
      <c r="R2680" s="33">
        <f t="shared" si="490"/>
        <v>1229571</v>
      </c>
      <c r="S2680" s="33"/>
      <c r="T2680" s="30" t="str">
        <f t="shared" si="491"/>
        <v>USD</v>
      </c>
      <c r="U2680" s="33">
        <v>0</v>
      </c>
      <c r="V2680" s="33">
        <v>0</v>
      </c>
      <c r="W2680" s="33">
        <v>0</v>
      </c>
      <c r="X2680" s="33">
        <f t="shared" si="492"/>
        <v>265.44</v>
      </c>
      <c r="Y2680" s="33">
        <f t="shared" si="493"/>
        <v>265.44</v>
      </c>
      <c r="Z2680" s="33">
        <f t="shared" si="494"/>
        <v>1229571</v>
      </c>
      <c r="AA2680" s="34">
        <f t="shared" si="495"/>
        <v>3.0318034554097214E-05</v>
      </c>
      <c r="AB2680" s="33" t="s">
        <v>2762</v>
      </c>
      <c r="AC2680" s="35">
        <v>44957</v>
      </c>
      <c r="AD2680" s="33">
        <v>60</v>
      </c>
      <c r="AE2680" s="36">
        <f t="shared" si="485"/>
        <v>45017</v>
      </c>
    </row>
    <row r="2681" spans="2:31" ht="14.5" hidden="1">
      <c r="B2681" s="29" t="s">
        <v>2688</v>
      </c>
      <c r="C2681" s="30" t="str">
        <f t="shared" si="486"/>
        <v>(Acreedores quirografarios)</v>
      </c>
      <c r="D2681" s="30">
        <v>5</v>
      </c>
      <c r="E2681" s="30" t="s">
        <v>2689</v>
      </c>
      <c r="F2681" s="30" t="s">
        <v>5330</v>
      </c>
      <c r="G2681" s="30" t="s">
        <v>5331</v>
      </c>
      <c r="H2681" s="31" t="s">
        <v>2710</v>
      </c>
      <c r="I2681" s="31" t="s">
        <v>62</v>
      </c>
      <c r="J2681" s="32">
        <v>221</v>
      </c>
      <c r="K2681" s="33">
        <f t="shared" si="487"/>
        <v>221</v>
      </c>
      <c r="L2681" s="33">
        <v>1023716</v>
      </c>
      <c r="M2681" s="33">
        <v>0</v>
      </c>
      <c r="N2681" s="33">
        <v>0</v>
      </c>
      <c r="O2681" s="33">
        <v>0</v>
      </c>
      <c r="P2681" s="33">
        <f t="shared" si="488"/>
        <v>221</v>
      </c>
      <c r="Q2681" s="33">
        <f t="shared" si="489"/>
        <v>221</v>
      </c>
      <c r="R2681" s="33">
        <f t="shared" si="490"/>
        <v>1023716</v>
      </c>
      <c r="S2681" s="33"/>
      <c r="T2681" s="30" t="str">
        <f t="shared" si="491"/>
        <v>USD</v>
      </c>
      <c r="U2681" s="33">
        <v>0</v>
      </c>
      <c r="V2681" s="33">
        <v>0</v>
      </c>
      <c r="W2681" s="33">
        <v>0</v>
      </c>
      <c r="X2681" s="33">
        <f t="shared" si="492"/>
        <v>221</v>
      </c>
      <c r="Y2681" s="33">
        <f t="shared" si="493"/>
        <v>221</v>
      </c>
      <c r="Z2681" s="33">
        <f t="shared" si="494"/>
        <v>1023716</v>
      </c>
      <c r="AA2681" s="34">
        <f t="shared" si="495"/>
        <v>2.5242183706009806E-05</v>
      </c>
      <c r="AB2681" s="33" t="s">
        <v>2762</v>
      </c>
      <c r="AC2681" s="35">
        <v>44957</v>
      </c>
      <c r="AD2681" s="33">
        <v>60</v>
      </c>
      <c r="AE2681" s="36">
        <f t="shared" si="485"/>
        <v>45017</v>
      </c>
    </row>
    <row r="2682" spans="2:31" ht="14.5" hidden="1">
      <c r="B2682" s="29" t="s">
        <v>2711</v>
      </c>
      <c r="C2682" s="30" t="str">
        <f t="shared" si="486"/>
        <v>(Acreedores quirografarios)</v>
      </c>
      <c r="D2682" s="30">
        <v>5</v>
      </c>
      <c r="E2682" s="30" t="s">
        <v>5332</v>
      </c>
      <c r="F2682" s="30" t="s">
        <v>5333</v>
      </c>
      <c r="G2682" s="30" t="s">
        <v>5334</v>
      </c>
      <c r="H2682" s="31">
        <v>124</v>
      </c>
      <c r="I2682" s="31" t="s">
        <v>62</v>
      </c>
      <c r="J2682" s="32">
        <v>262.5</v>
      </c>
      <c r="K2682" s="33">
        <f t="shared" si="487"/>
        <v>262.5</v>
      </c>
      <c r="L2682" s="33">
        <v>1034040</v>
      </c>
      <c r="M2682" s="33">
        <v>0</v>
      </c>
      <c r="N2682" s="33">
        <v>0</v>
      </c>
      <c r="O2682" s="33">
        <v>0</v>
      </c>
      <c r="P2682" s="33">
        <f t="shared" si="488"/>
        <v>262.5</v>
      </c>
      <c r="Q2682" s="33">
        <f t="shared" si="489"/>
        <v>262.5</v>
      </c>
      <c r="R2682" s="33">
        <f t="shared" si="490"/>
        <v>1034040</v>
      </c>
      <c r="S2682" s="33"/>
      <c r="T2682" s="30" t="str">
        <f t="shared" si="491"/>
        <v>USD</v>
      </c>
      <c r="U2682" s="33">
        <v>0</v>
      </c>
      <c r="V2682" s="33">
        <v>0</v>
      </c>
      <c r="W2682" s="33">
        <v>0</v>
      </c>
      <c r="X2682" s="33">
        <f t="shared" si="492"/>
        <v>262.5</v>
      </c>
      <c r="Y2682" s="33">
        <f t="shared" si="493"/>
        <v>262.5</v>
      </c>
      <c r="Z2682" s="33">
        <f t="shared" si="494"/>
        <v>1034040</v>
      </c>
      <c r="AA2682" s="34">
        <f t="shared" si="495"/>
        <v>2.5496746792433039E-05</v>
      </c>
      <c r="AB2682" s="33" t="s">
        <v>953</v>
      </c>
      <c r="AC2682" s="35">
        <v>44931</v>
      </c>
      <c r="AD2682" s="33">
        <v>60</v>
      </c>
      <c r="AE2682" s="36">
        <f t="shared" si="485"/>
        <v>44991</v>
      </c>
    </row>
    <row r="2683" spans="2:31" ht="14.5" hidden="1">
      <c r="B2683" s="29" t="s">
        <v>2712</v>
      </c>
      <c r="C2683" s="30" t="str">
        <f t="shared" si="486"/>
        <v>(Acreedores quirografarios)</v>
      </c>
      <c r="D2683" s="30">
        <v>5</v>
      </c>
      <c r="E2683" s="30" t="s">
        <v>5335</v>
      </c>
      <c r="F2683" s="30" t="s">
        <v>5336</v>
      </c>
      <c r="G2683" s="30" t="s">
        <v>5337</v>
      </c>
      <c r="H2683" s="31">
        <v>74209465</v>
      </c>
      <c r="I2683" s="31" t="s">
        <v>62</v>
      </c>
      <c r="J2683" s="32">
        <v>40</v>
      </c>
      <c r="K2683" s="33">
        <f t="shared" si="487"/>
        <v>40</v>
      </c>
      <c r="L2683" s="33">
        <v>199583</v>
      </c>
      <c r="M2683" s="33">
        <v>0</v>
      </c>
      <c r="N2683" s="33">
        <v>0</v>
      </c>
      <c r="O2683" s="33">
        <v>0</v>
      </c>
      <c r="P2683" s="33">
        <f t="shared" si="488"/>
        <v>40</v>
      </c>
      <c r="Q2683" s="33">
        <f t="shared" si="489"/>
        <v>40</v>
      </c>
      <c r="R2683" s="33">
        <f t="shared" si="490"/>
        <v>199583</v>
      </c>
      <c r="S2683" s="33"/>
      <c r="T2683" s="30" t="str">
        <f t="shared" si="491"/>
        <v>USD</v>
      </c>
      <c r="U2683" s="33">
        <v>0</v>
      </c>
      <c r="V2683" s="33">
        <v>0</v>
      </c>
      <c r="W2683" s="33">
        <v>0</v>
      </c>
      <c r="X2683" s="33">
        <f t="shared" si="492"/>
        <v>40</v>
      </c>
      <c r="Y2683" s="33">
        <f t="shared" si="493"/>
        <v>40</v>
      </c>
      <c r="Z2683" s="33">
        <f t="shared" si="494"/>
        <v>199583</v>
      </c>
      <c r="AA2683" s="34">
        <f t="shared" si="495"/>
        <v>4.921199581325832E-06</v>
      </c>
      <c r="AB2683" s="33" t="s">
        <v>4957</v>
      </c>
      <c r="AC2683" s="35">
        <v>44932</v>
      </c>
      <c r="AD2683" s="33">
        <v>30</v>
      </c>
      <c r="AE2683" s="36">
        <f t="shared" si="485"/>
        <v>44962</v>
      </c>
    </row>
    <row r="2684" spans="2:31" ht="14.5" hidden="1">
      <c r="B2684" s="29" t="s">
        <v>2713</v>
      </c>
      <c r="C2684" s="30" t="str">
        <f t="shared" si="486"/>
        <v>(Acreedores quirografarios)</v>
      </c>
      <c r="D2684" s="30">
        <v>5</v>
      </c>
      <c r="E2684" s="30">
        <v>752416720</v>
      </c>
      <c r="F2684" s="30" t="s">
        <v>5338</v>
      </c>
      <c r="G2684" s="30" t="s">
        <v>4531</v>
      </c>
      <c r="H2684" s="31">
        <v>74147185</v>
      </c>
      <c r="I2684" s="31" t="s">
        <v>62</v>
      </c>
      <c r="J2684" s="32">
        <v>1066.5</v>
      </c>
      <c r="K2684" s="33">
        <f t="shared" si="487"/>
        <v>1066.5</v>
      </c>
      <c r="L2684" s="33">
        <v>5120330</v>
      </c>
      <c r="M2684" s="33">
        <v>0</v>
      </c>
      <c r="N2684" s="33">
        <v>0</v>
      </c>
      <c r="O2684" s="33">
        <v>0</v>
      </c>
      <c r="P2684" s="33">
        <f t="shared" si="488"/>
        <v>1066.5</v>
      </c>
      <c r="Q2684" s="33">
        <f t="shared" si="489"/>
        <v>1066.5</v>
      </c>
      <c r="R2684" s="33">
        <f t="shared" si="490"/>
        <v>5120330</v>
      </c>
      <c r="S2684" s="33"/>
      <c r="T2684" s="30" t="str">
        <f t="shared" si="491"/>
        <v>USD</v>
      </c>
      <c r="U2684" s="33">
        <v>0</v>
      </c>
      <c r="V2684" s="33">
        <v>0</v>
      </c>
      <c r="W2684" s="33">
        <v>0</v>
      </c>
      <c r="X2684" s="33">
        <f t="shared" si="492"/>
        <v>1066.5</v>
      </c>
      <c r="Y2684" s="33">
        <f t="shared" si="493"/>
        <v>1066.5</v>
      </c>
      <c r="Z2684" s="33">
        <f t="shared" si="494"/>
        <v>5120330</v>
      </c>
      <c r="AA2684" s="34">
        <f t="shared" si="495"/>
        <v>0.00012625406899510527</v>
      </c>
      <c r="AB2684" s="33" t="s">
        <v>2762</v>
      </c>
      <c r="AC2684" s="35">
        <v>44881</v>
      </c>
      <c r="AD2684" s="33">
        <v>60</v>
      </c>
      <c r="AE2684" s="36">
        <f t="shared" si="485"/>
        <v>44941</v>
      </c>
    </row>
    <row r="2685" spans="2:31" ht="14.5" hidden="1">
      <c r="B2685" s="29" t="s">
        <v>2714</v>
      </c>
      <c r="C2685" s="30" t="str">
        <f t="shared" si="486"/>
        <v>(Acreedores quirografarios)</v>
      </c>
      <c r="D2685" s="30">
        <v>5</v>
      </c>
      <c r="E2685" s="30">
        <v>131595913</v>
      </c>
      <c r="F2685" s="30" t="s">
        <v>5339</v>
      </c>
      <c r="G2685" s="30" t="s">
        <v>5337</v>
      </c>
      <c r="H2685" s="31">
        <v>1510215264</v>
      </c>
      <c r="I2685" s="31" t="s">
        <v>62</v>
      </c>
      <c r="J2685" s="32">
        <v>9798.1200000000008</v>
      </c>
      <c r="K2685" s="33">
        <f t="shared" si="487"/>
        <v>9798.1200000000008</v>
      </c>
      <c r="L2685" s="33">
        <v>13056514</v>
      </c>
      <c r="M2685" s="33">
        <v>0</v>
      </c>
      <c r="N2685" s="33">
        <v>0</v>
      </c>
      <c r="O2685" s="33">
        <v>0</v>
      </c>
      <c r="P2685" s="33">
        <f t="shared" si="488"/>
        <v>9798.1200000000008</v>
      </c>
      <c r="Q2685" s="33">
        <f t="shared" si="489"/>
        <v>9798.1200000000008</v>
      </c>
      <c r="R2685" s="33">
        <f t="shared" si="490"/>
        <v>13056514</v>
      </c>
      <c r="S2685" s="33"/>
      <c r="T2685" s="30" t="str">
        <f t="shared" si="491"/>
        <v>USD</v>
      </c>
      <c r="U2685" s="33">
        <v>0</v>
      </c>
      <c r="V2685" s="33">
        <v>0</v>
      </c>
      <c r="W2685" s="33">
        <v>0</v>
      </c>
      <c r="X2685" s="33">
        <f t="shared" si="492"/>
        <v>9798.1200000000008</v>
      </c>
      <c r="Y2685" s="33">
        <f t="shared" si="493"/>
        <v>9798.1200000000008</v>
      </c>
      <c r="Z2685" s="33">
        <f t="shared" si="494"/>
        <v>13056514</v>
      </c>
      <c r="AA2685" s="34">
        <f t="shared" si="495"/>
        <v>0.00032193980063620077</v>
      </c>
      <c r="AB2685" s="33" t="s">
        <v>2762</v>
      </c>
      <c r="AC2685" s="35">
        <v>43865</v>
      </c>
      <c r="AD2685" s="33">
        <v>60</v>
      </c>
      <c r="AE2685" s="36">
        <f t="shared" si="485"/>
        <v>43925</v>
      </c>
    </row>
    <row r="2686" spans="2:31" ht="14.5" hidden="1">
      <c r="B2686" s="29" t="s">
        <v>2714</v>
      </c>
      <c r="C2686" s="30" t="str">
        <f t="shared" si="486"/>
        <v>(Acreedores quirografarios)</v>
      </c>
      <c r="D2686" s="30">
        <v>5</v>
      </c>
      <c r="E2686" s="30">
        <v>131595913</v>
      </c>
      <c r="F2686" s="30" t="s">
        <v>5339</v>
      </c>
      <c r="G2686" s="30" t="s">
        <v>5337</v>
      </c>
      <c r="H2686" s="31">
        <v>1510209869</v>
      </c>
      <c r="I2686" s="31" t="s">
        <v>62</v>
      </c>
      <c r="J2686" s="32">
        <v>1551.3900000000001</v>
      </c>
      <c r="K2686" s="33">
        <f t="shared" si="487"/>
        <v>1551.3900000000001</v>
      </c>
      <c r="L2686" s="33">
        <v>5226431</v>
      </c>
      <c r="M2686" s="33">
        <v>0</v>
      </c>
      <c r="N2686" s="33">
        <v>0</v>
      </c>
      <c r="O2686" s="33">
        <v>0</v>
      </c>
      <c r="P2686" s="33">
        <f t="shared" si="488"/>
        <v>1551.3900000000001</v>
      </c>
      <c r="Q2686" s="33">
        <f t="shared" si="489"/>
        <v>1551.3900000000001</v>
      </c>
      <c r="R2686" s="33">
        <f t="shared" si="490"/>
        <v>5226431</v>
      </c>
      <c r="S2686" s="33"/>
      <c r="T2686" s="30" t="str">
        <f t="shared" si="491"/>
        <v>USD</v>
      </c>
      <c r="U2686" s="33">
        <v>0</v>
      </c>
      <c r="V2686" s="33">
        <v>0</v>
      </c>
      <c r="W2686" s="33">
        <v>0</v>
      </c>
      <c r="X2686" s="33">
        <f t="shared" si="492"/>
        <v>1551.3900000000001</v>
      </c>
      <c r="Y2686" s="33">
        <f t="shared" si="493"/>
        <v>1551.3900000000001</v>
      </c>
      <c r="Z2686" s="33">
        <f t="shared" si="494"/>
        <v>5226431</v>
      </c>
      <c r="AA2686" s="34">
        <f t="shared" si="495"/>
        <v>0.00012887024470535239</v>
      </c>
      <c r="AB2686" s="33" t="s">
        <v>2762</v>
      </c>
      <c r="AC2686" s="35">
        <v>43866</v>
      </c>
      <c r="AD2686" s="33">
        <v>60</v>
      </c>
      <c r="AE2686" s="36">
        <f t="shared" si="485"/>
        <v>43926</v>
      </c>
    </row>
    <row r="2687" spans="2:31" ht="14.5" hidden="1">
      <c r="B2687" s="29" t="s">
        <v>2714</v>
      </c>
      <c r="C2687" s="30" t="str">
        <f t="shared" si="486"/>
        <v>(Acreedores quirografarios)</v>
      </c>
      <c r="D2687" s="30">
        <v>5</v>
      </c>
      <c r="E2687" s="30">
        <v>131595913</v>
      </c>
      <c r="F2687" s="30" t="s">
        <v>5339</v>
      </c>
      <c r="G2687" s="30" t="s">
        <v>5337</v>
      </c>
      <c r="H2687" s="31">
        <v>1510219329</v>
      </c>
      <c r="I2687" s="31" t="s">
        <v>62</v>
      </c>
      <c r="J2687" s="32">
        <v>2380.75</v>
      </c>
      <c r="K2687" s="33">
        <f t="shared" si="487"/>
        <v>2380.75</v>
      </c>
      <c r="L2687" s="33">
        <v>8942764</v>
      </c>
      <c r="M2687" s="33">
        <v>0</v>
      </c>
      <c r="N2687" s="33">
        <v>0</v>
      </c>
      <c r="O2687" s="33">
        <v>0</v>
      </c>
      <c r="P2687" s="33">
        <f t="shared" si="488"/>
        <v>2380.75</v>
      </c>
      <c r="Q2687" s="33">
        <f t="shared" si="489"/>
        <v>2380.75</v>
      </c>
      <c r="R2687" s="33">
        <f t="shared" si="490"/>
        <v>8942764</v>
      </c>
      <c r="S2687" s="38"/>
      <c r="T2687" s="30" t="str">
        <f t="shared" si="491"/>
        <v>USD</v>
      </c>
      <c r="U2687" s="33">
        <v>0</v>
      </c>
      <c r="V2687" s="33">
        <v>0</v>
      </c>
      <c r="W2687" s="33">
        <v>0</v>
      </c>
      <c r="X2687" s="33">
        <f t="shared" si="492"/>
        <v>2380.75</v>
      </c>
      <c r="Y2687" s="33">
        <f t="shared" si="493"/>
        <v>2380.75</v>
      </c>
      <c r="Z2687" s="33">
        <f t="shared" si="494"/>
        <v>8942764</v>
      </c>
      <c r="AA2687" s="34">
        <f t="shared" si="495"/>
        <v>0.00022050538599327458</v>
      </c>
      <c r="AB2687" s="33" t="s">
        <v>2762</v>
      </c>
      <c r="AC2687" s="35">
        <v>43868</v>
      </c>
      <c r="AD2687" s="33">
        <v>60</v>
      </c>
      <c r="AE2687" s="36">
        <f t="shared" si="485"/>
        <v>43928</v>
      </c>
    </row>
    <row r="2688" spans="2:31" ht="14.5" hidden="1">
      <c r="B2688" s="29" t="s">
        <v>2714</v>
      </c>
      <c r="C2688" s="30" t="str">
        <f t="shared" si="486"/>
        <v>(Acreedores quirografarios)</v>
      </c>
      <c r="D2688" s="30">
        <v>5</v>
      </c>
      <c r="E2688" s="30">
        <v>131595913</v>
      </c>
      <c r="F2688" s="30" t="s">
        <v>5339</v>
      </c>
      <c r="G2688" s="30" t="s">
        <v>5337</v>
      </c>
      <c r="H2688" s="31">
        <v>1510219291</v>
      </c>
      <c r="I2688" s="31" t="s">
        <v>62</v>
      </c>
      <c r="J2688" s="32">
        <v>766.30999999999995</v>
      </c>
      <c r="K2688" s="33">
        <f t="shared" si="487"/>
        <v>766.30999999999995</v>
      </c>
      <c r="L2688" s="33">
        <v>2588925</v>
      </c>
      <c r="M2688" s="33">
        <v>0</v>
      </c>
      <c r="N2688" s="33">
        <v>0</v>
      </c>
      <c r="O2688" s="33">
        <v>0</v>
      </c>
      <c r="P2688" s="33">
        <f t="shared" si="488"/>
        <v>766.30999999999995</v>
      </c>
      <c r="Q2688" s="33">
        <f t="shared" si="489"/>
        <v>766.30999999999995</v>
      </c>
      <c r="R2688" s="33">
        <f t="shared" si="490"/>
        <v>2588925</v>
      </c>
      <c r="S2688" s="38"/>
      <c r="T2688" s="30" t="str">
        <f t="shared" si="491"/>
        <v>USD</v>
      </c>
      <c r="U2688" s="33">
        <v>0</v>
      </c>
      <c r="V2688" s="33">
        <v>0</v>
      </c>
      <c r="W2688" s="33">
        <v>0</v>
      </c>
      <c r="X2688" s="33">
        <f t="shared" si="492"/>
        <v>766.30999999999995</v>
      </c>
      <c r="Y2688" s="33">
        <f t="shared" si="493"/>
        <v>766.30999999999995</v>
      </c>
      <c r="Z2688" s="33">
        <f t="shared" si="494"/>
        <v>2588925</v>
      </c>
      <c r="AA2688" s="34">
        <f t="shared" si="495"/>
        <v>6.3836181568991237E-05</v>
      </c>
      <c r="AB2688" s="33" t="s">
        <v>2762</v>
      </c>
      <c r="AC2688" s="35">
        <v>43868</v>
      </c>
      <c r="AD2688" s="33">
        <v>60</v>
      </c>
      <c r="AE2688" s="36">
        <f t="shared" si="485"/>
        <v>43928</v>
      </c>
    </row>
    <row r="2689" spans="2:31" ht="14.5" hidden="1">
      <c r="B2689" s="29" t="s">
        <v>2714</v>
      </c>
      <c r="C2689" s="30" t="str">
        <f t="shared" si="486"/>
        <v>(Acreedores quirografarios)</v>
      </c>
      <c r="D2689" s="30">
        <v>5</v>
      </c>
      <c r="E2689" s="30">
        <v>131595913</v>
      </c>
      <c r="F2689" s="30" t="s">
        <v>5339</v>
      </c>
      <c r="G2689" s="30" t="s">
        <v>5337</v>
      </c>
      <c r="H2689" s="31">
        <v>1510205387</v>
      </c>
      <c r="I2689" s="31" t="s">
        <v>62</v>
      </c>
      <c r="J2689" s="32">
        <v>24932.57</v>
      </c>
      <c r="K2689" s="33">
        <f t="shared" si="487"/>
        <v>24932.57</v>
      </c>
      <c r="L2689" s="33">
        <v>84978925</v>
      </c>
      <c r="M2689" s="33">
        <v>0</v>
      </c>
      <c r="N2689" s="33">
        <v>0</v>
      </c>
      <c r="O2689" s="33">
        <v>0</v>
      </c>
      <c r="P2689" s="33">
        <f t="shared" si="488"/>
        <v>24932.57</v>
      </c>
      <c r="Q2689" s="33">
        <f t="shared" si="489"/>
        <v>24932.57</v>
      </c>
      <c r="R2689" s="33">
        <f t="shared" si="490"/>
        <v>84978925</v>
      </c>
      <c r="S2689" s="33"/>
      <c r="T2689" s="30" t="str">
        <f t="shared" si="491"/>
        <v>USD</v>
      </c>
      <c r="U2689" s="33">
        <v>0</v>
      </c>
      <c r="V2689" s="33">
        <v>0</v>
      </c>
      <c r="W2689" s="33">
        <v>0</v>
      </c>
      <c r="X2689" s="33">
        <f t="shared" si="492"/>
        <v>24932.57</v>
      </c>
      <c r="Y2689" s="33">
        <f t="shared" si="493"/>
        <v>24932.57</v>
      </c>
      <c r="Z2689" s="33">
        <f t="shared" si="494"/>
        <v>84978925</v>
      </c>
      <c r="AA2689" s="34">
        <f t="shared" si="495"/>
        <v>0.0020953600764169254</v>
      </c>
      <c r="AB2689" s="33" t="s">
        <v>2762</v>
      </c>
      <c r="AC2689" s="35">
        <v>43870</v>
      </c>
      <c r="AD2689" s="33">
        <v>60</v>
      </c>
      <c r="AE2689" s="36">
        <f t="shared" si="485"/>
        <v>43930</v>
      </c>
    </row>
    <row r="2690" spans="2:31" ht="14.5" hidden="1">
      <c r="B2690" s="29" t="s">
        <v>2714</v>
      </c>
      <c r="C2690" s="30" t="str">
        <f t="shared" si="486"/>
        <v>(Acreedores quirografarios)</v>
      </c>
      <c r="D2690" s="30">
        <v>5</v>
      </c>
      <c r="E2690" s="30">
        <v>131595913</v>
      </c>
      <c r="F2690" s="30" t="s">
        <v>5339</v>
      </c>
      <c r="G2690" s="30" t="s">
        <v>5337</v>
      </c>
      <c r="H2690" s="31">
        <v>1510205112</v>
      </c>
      <c r="I2690" s="31" t="s">
        <v>62</v>
      </c>
      <c r="J2690" s="32">
        <v>2712.5500000000002</v>
      </c>
      <c r="K2690" s="33">
        <f t="shared" si="487"/>
        <v>2712.5500000000002</v>
      </c>
      <c r="L2690" s="33">
        <v>9333776</v>
      </c>
      <c r="M2690" s="33">
        <v>0</v>
      </c>
      <c r="N2690" s="33">
        <v>0</v>
      </c>
      <c r="O2690" s="33">
        <v>0</v>
      </c>
      <c r="P2690" s="33">
        <f t="shared" si="488"/>
        <v>2712.5500000000002</v>
      </c>
      <c r="Q2690" s="33">
        <f t="shared" si="489"/>
        <v>2712.5500000000002</v>
      </c>
      <c r="R2690" s="33">
        <f t="shared" si="490"/>
        <v>9333776</v>
      </c>
      <c r="S2690" s="33"/>
      <c r="T2690" s="30" t="str">
        <f t="shared" si="491"/>
        <v>USD</v>
      </c>
      <c r="U2690" s="33">
        <v>0</v>
      </c>
      <c r="V2690" s="33">
        <v>0</v>
      </c>
      <c r="W2690" s="33">
        <v>0</v>
      </c>
      <c r="X2690" s="33">
        <f t="shared" si="492"/>
        <v>2712.5500000000002</v>
      </c>
      <c r="Y2690" s="33">
        <f t="shared" si="493"/>
        <v>2712.5500000000002</v>
      </c>
      <c r="Z2690" s="33">
        <f t="shared" si="494"/>
        <v>9333776</v>
      </c>
      <c r="AA2690" s="34">
        <f t="shared" si="495"/>
        <v>0.00023014672864617275</v>
      </c>
      <c r="AB2690" s="33" t="s">
        <v>2762</v>
      </c>
      <c r="AC2690" s="35">
        <v>43872</v>
      </c>
      <c r="AD2690" s="33">
        <v>60</v>
      </c>
      <c r="AE2690" s="36">
        <f t="shared" si="485"/>
        <v>43932</v>
      </c>
    </row>
    <row r="2691" spans="2:31" ht="14.5" hidden="1">
      <c r="B2691" s="29" t="s">
        <v>2714</v>
      </c>
      <c r="C2691" s="30" t="str">
        <f t="shared" si="486"/>
        <v>(Acreedores quirografarios)</v>
      </c>
      <c r="D2691" s="30">
        <v>5</v>
      </c>
      <c r="E2691" s="30">
        <v>131595913</v>
      </c>
      <c r="F2691" s="30" t="s">
        <v>5339</v>
      </c>
      <c r="G2691" s="30" t="s">
        <v>5337</v>
      </c>
      <c r="H2691" s="31">
        <v>1510213168</v>
      </c>
      <c r="I2691" s="31" t="s">
        <v>62</v>
      </c>
      <c r="J2691" s="32">
        <v>10510.389999999999</v>
      </c>
      <c r="K2691" s="33">
        <f t="shared" si="487"/>
        <v>10510.389999999999</v>
      </c>
      <c r="L2691" s="33">
        <v>35680672</v>
      </c>
      <c r="M2691" s="33">
        <v>0</v>
      </c>
      <c r="N2691" s="33">
        <v>0</v>
      </c>
      <c r="O2691" s="33">
        <v>0</v>
      </c>
      <c r="P2691" s="33">
        <f t="shared" si="488"/>
        <v>10510.389999999999</v>
      </c>
      <c r="Q2691" s="33">
        <f t="shared" si="489"/>
        <v>10510.389999999999</v>
      </c>
      <c r="R2691" s="33">
        <f t="shared" si="490"/>
        <v>35680672</v>
      </c>
      <c r="S2691" s="33"/>
      <c r="T2691" s="30" t="str">
        <f t="shared" si="491"/>
        <v>USD</v>
      </c>
      <c r="U2691" s="33">
        <v>0</v>
      </c>
      <c r="V2691" s="33">
        <v>0</v>
      </c>
      <c r="W2691" s="33">
        <v>0</v>
      </c>
      <c r="X2691" s="33">
        <f t="shared" si="492"/>
        <v>10510.389999999999</v>
      </c>
      <c r="Y2691" s="33">
        <f t="shared" si="493"/>
        <v>10510.389999999999</v>
      </c>
      <c r="Z2691" s="33">
        <f t="shared" si="494"/>
        <v>35680672</v>
      </c>
      <c r="AA2691" s="34">
        <f t="shared" si="495"/>
        <v>0.00087979290875387348</v>
      </c>
      <c r="AB2691" s="33" t="s">
        <v>2762</v>
      </c>
      <c r="AC2691" s="35">
        <v>43874</v>
      </c>
      <c r="AD2691" s="33">
        <v>60</v>
      </c>
      <c r="AE2691" s="36">
        <f t="shared" si="485"/>
        <v>43934</v>
      </c>
    </row>
    <row r="2692" spans="2:31" ht="14.5" hidden="1">
      <c r="B2692" s="29" t="s">
        <v>2714</v>
      </c>
      <c r="C2692" s="30" t="str">
        <f t="shared" si="486"/>
        <v>(Acreedores quirografarios)</v>
      </c>
      <c r="D2692" s="30">
        <v>5</v>
      </c>
      <c r="E2692" s="30">
        <v>131595913</v>
      </c>
      <c r="F2692" s="30" t="s">
        <v>5339</v>
      </c>
      <c r="G2692" s="30" t="s">
        <v>5337</v>
      </c>
      <c r="H2692" s="31">
        <v>1510205107</v>
      </c>
      <c r="I2692" s="31" t="s">
        <v>62</v>
      </c>
      <c r="J2692" s="32">
        <v>2712.5500000000002</v>
      </c>
      <c r="K2692" s="33">
        <f t="shared" si="487"/>
        <v>2712.5500000000002</v>
      </c>
      <c r="L2692" s="33">
        <v>9182280</v>
      </c>
      <c r="M2692" s="33">
        <v>0</v>
      </c>
      <c r="N2692" s="33">
        <v>0</v>
      </c>
      <c r="O2692" s="33">
        <v>0</v>
      </c>
      <c r="P2692" s="33">
        <f t="shared" si="488"/>
        <v>2712.5500000000002</v>
      </c>
      <c r="Q2692" s="33">
        <f t="shared" si="489"/>
        <v>2712.5500000000002</v>
      </c>
      <c r="R2692" s="33">
        <f t="shared" si="490"/>
        <v>9182280</v>
      </c>
      <c r="S2692" s="33"/>
      <c r="T2692" s="30" t="str">
        <f t="shared" si="491"/>
        <v>USD</v>
      </c>
      <c r="U2692" s="33">
        <v>0</v>
      </c>
      <c r="V2692" s="33">
        <v>0</v>
      </c>
      <c r="W2692" s="33">
        <v>0</v>
      </c>
      <c r="X2692" s="33">
        <f t="shared" si="492"/>
        <v>2712.5500000000002</v>
      </c>
      <c r="Y2692" s="33">
        <f t="shared" si="493"/>
        <v>2712.5500000000002</v>
      </c>
      <c r="Z2692" s="33">
        <f t="shared" si="494"/>
        <v>9182280</v>
      </c>
      <c r="AA2692" s="34">
        <f t="shared" si="495"/>
        <v>0.00022641122987236668</v>
      </c>
      <c r="AB2692" s="33" t="s">
        <v>2762</v>
      </c>
      <c r="AC2692" s="35">
        <v>43875</v>
      </c>
      <c r="AD2692" s="33">
        <v>60</v>
      </c>
      <c r="AE2692" s="36">
        <f t="shared" si="485"/>
        <v>43935</v>
      </c>
    </row>
    <row r="2693" spans="2:31" ht="14.5" hidden="1">
      <c r="B2693" s="29" t="s">
        <v>2714</v>
      </c>
      <c r="C2693" s="30" t="str">
        <f t="shared" si="486"/>
        <v>(Acreedores quirografarios)</v>
      </c>
      <c r="D2693" s="30">
        <v>5</v>
      </c>
      <c r="E2693" s="30">
        <v>131595913</v>
      </c>
      <c r="F2693" s="30" t="s">
        <v>5339</v>
      </c>
      <c r="G2693" s="30" t="s">
        <v>5337</v>
      </c>
      <c r="H2693" s="31">
        <v>1510205349</v>
      </c>
      <c r="I2693" s="31" t="s">
        <v>62</v>
      </c>
      <c r="J2693" s="32">
        <v>3413.98</v>
      </c>
      <c r="K2693" s="33">
        <f t="shared" si="487"/>
        <v>3413.98</v>
      </c>
      <c r="L2693" s="33">
        <v>11533414</v>
      </c>
      <c r="M2693" s="33">
        <v>0</v>
      </c>
      <c r="N2693" s="33">
        <v>0</v>
      </c>
      <c r="O2693" s="33">
        <v>0</v>
      </c>
      <c r="P2693" s="33">
        <f t="shared" si="488"/>
        <v>3413.98</v>
      </c>
      <c r="Q2693" s="33">
        <f t="shared" si="489"/>
        <v>3413.98</v>
      </c>
      <c r="R2693" s="33">
        <f t="shared" si="490"/>
        <v>11533414</v>
      </c>
      <c r="S2693" s="33"/>
      <c r="T2693" s="30" t="str">
        <f t="shared" si="491"/>
        <v>USD</v>
      </c>
      <c r="U2693" s="33">
        <v>0</v>
      </c>
      <c r="V2693" s="33">
        <v>0</v>
      </c>
      <c r="W2693" s="33">
        <v>0</v>
      </c>
      <c r="X2693" s="33">
        <f t="shared" si="492"/>
        <v>3413.98</v>
      </c>
      <c r="Y2693" s="33">
        <f t="shared" si="493"/>
        <v>3413.98</v>
      </c>
      <c r="Z2693" s="33">
        <f t="shared" si="494"/>
        <v>11533414</v>
      </c>
      <c r="AA2693" s="34">
        <f t="shared" si="495"/>
        <v>0.00028438410159210695</v>
      </c>
      <c r="AB2693" s="33" t="s">
        <v>2762</v>
      </c>
      <c r="AC2693" s="35">
        <v>43878</v>
      </c>
      <c r="AD2693" s="33">
        <v>60</v>
      </c>
      <c r="AE2693" s="36">
        <f t="shared" si="485"/>
        <v>43938</v>
      </c>
    </row>
    <row r="2694" spans="2:31" ht="14.5" hidden="1">
      <c r="B2694" s="29" t="s">
        <v>2714</v>
      </c>
      <c r="C2694" s="30" t="str">
        <f t="shared" si="486"/>
        <v>(Acreedores quirografarios)</v>
      </c>
      <c r="D2694" s="30">
        <v>5</v>
      </c>
      <c r="E2694" s="30">
        <v>131595913</v>
      </c>
      <c r="F2694" s="30" t="s">
        <v>5339</v>
      </c>
      <c r="G2694" s="30" t="s">
        <v>5337</v>
      </c>
      <c r="H2694" s="31">
        <v>1520097693</v>
      </c>
      <c r="I2694" s="31" t="s">
        <v>62</v>
      </c>
      <c r="J2694" s="32">
        <v>63904</v>
      </c>
      <c r="K2694" s="33">
        <f t="shared" si="487"/>
        <v>63904</v>
      </c>
      <c r="L2694" s="33">
        <v>214708493</v>
      </c>
      <c r="M2694" s="33">
        <v>0</v>
      </c>
      <c r="N2694" s="33">
        <v>0</v>
      </c>
      <c r="O2694" s="33">
        <v>0</v>
      </c>
      <c r="P2694" s="33">
        <f t="shared" si="488"/>
        <v>63904</v>
      </c>
      <c r="Q2694" s="33">
        <f t="shared" si="489"/>
        <v>63904</v>
      </c>
      <c r="R2694" s="33">
        <f t="shared" si="490"/>
        <v>214708493</v>
      </c>
      <c r="S2694" s="33"/>
      <c r="T2694" s="30" t="str">
        <f t="shared" si="491"/>
        <v>USD</v>
      </c>
      <c r="U2694" s="33">
        <v>0</v>
      </c>
      <c r="V2694" s="33">
        <v>0</v>
      </c>
      <c r="W2694" s="33">
        <v>0</v>
      </c>
      <c r="X2694" s="33">
        <f t="shared" si="492"/>
        <v>63904</v>
      </c>
      <c r="Y2694" s="33">
        <f t="shared" si="493"/>
        <v>63904</v>
      </c>
      <c r="Z2694" s="33">
        <f t="shared" si="494"/>
        <v>214708493</v>
      </c>
      <c r="AA2694" s="34">
        <f t="shared" si="495"/>
        <v>0.005294155042557233</v>
      </c>
      <c r="AB2694" s="33" t="s">
        <v>2762</v>
      </c>
      <c r="AC2694" s="35">
        <v>43890</v>
      </c>
      <c r="AD2694" s="33">
        <v>60</v>
      </c>
      <c r="AE2694" s="36">
        <f t="shared" si="485"/>
        <v>43950</v>
      </c>
    </row>
    <row r="2695" spans="2:31" ht="14.5" hidden="1">
      <c r="B2695" s="29" t="s">
        <v>2714</v>
      </c>
      <c r="C2695" s="30" t="str">
        <f t="shared" si="486"/>
        <v>(Acreedores quirografarios)</v>
      </c>
      <c r="D2695" s="30">
        <v>5</v>
      </c>
      <c r="E2695" s="30">
        <v>131595913</v>
      </c>
      <c r="F2695" s="30" t="s">
        <v>5339</v>
      </c>
      <c r="G2695" s="30" t="s">
        <v>5337</v>
      </c>
      <c r="H2695" s="31">
        <v>1520097984</v>
      </c>
      <c r="I2695" s="31" t="s">
        <v>62</v>
      </c>
      <c r="J2695" s="32">
        <v>12270.24</v>
      </c>
      <c r="K2695" s="33">
        <f t="shared" si="487"/>
        <v>12270.24</v>
      </c>
      <c r="L2695" s="33">
        <v>41226289</v>
      </c>
      <c r="M2695" s="33">
        <v>0</v>
      </c>
      <c r="N2695" s="33">
        <v>0</v>
      </c>
      <c r="O2695" s="33">
        <v>0</v>
      </c>
      <c r="P2695" s="33">
        <f t="shared" si="488"/>
        <v>12270.24</v>
      </c>
      <c r="Q2695" s="33">
        <f t="shared" si="489"/>
        <v>12270.24</v>
      </c>
      <c r="R2695" s="33">
        <f t="shared" si="490"/>
        <v>41226289</v>
      </c>
      <c r="S2695" s="33"/>
      <c r="T2695" s="30" t="str">
        <f t="shared" si="491"/>
        <v>USD</v>
      </c>
      <c r="U2695" s="33">
        <v>0</v>
      </c>
      <c r="V2695" s="33">
        <v>0</v>
      </c>
      <c r="W2695" s="33">
        <v>0</v>
      </c>
      <c r="X2695" s="33">
        <f t="shared" si="492"/>
        <v>12270.24</v>
      </c>
      <c r="Y2695" s="33">
        <f t="shared" si="493"/>
        <v>12270.24</v>
      </c>
      <c r="Z2695" s="33">
        <f t="shared" si="494"/>
        <v>41226289</v>
      </c>
      <c r="AA2695" s="34">
        <f t="shared" si="495"/>
        <v>0.0010165334530817642</v>
      </c>
      <c r="AB2695" s="33" t="s">
        <v>2762</v>
      </c>
      <c r="AC2695" s="35">
        <v>43891</v>
      </c>
      <c r="AD2695" s="33">
        <v>60</v>
      </c>
      <c r="AE2695" s="36">
        <f t="shared" si="485"/>
        <v>43951</v>
      </c>
    </row>
    <row r="2696" spans="2:31" ht="14.5" hidden="1">
      <c r="B2696" s="29" t="s">
        <v>2714</v>
      </c>
      <c r="C2696" s="30" t="str">
        <f t="shared" si="486"/>
        <v>(Acreedores quirografarios)</v>
      </c>
      <c r="D2696" s="30">
        <v>5</v>
      </c>
      <c r="E2696" s="30">
        <v>131595913</v>
      </c>
      <c r="F2696" s="30" t="s">
        <v>5339</v>
      </c>
      <c r="G2696" s="30" t="s">
        <v>5337</v>
      </c>
      <c r="H2696" s="31">
        <v>1520097985</v>
      </c>
      <c r="I2696" s="31" t="s">
        <v>62</v>
      </c>
      <c r="J2696" s="32">
        <v>6135.1199999999999</v>
      </c>
      <c r="K2696" s="33">
        <f t="shared" si="487"/>
        <v>6135.1199999999999</v>
      </c>
      <c r="L2696" s="33">
        <v>20613144</v>
      </c>
      <c r="M2696" s="33">
        <v>0</v>
      </c>
      <c r="N2696" s="33">
        <v>0</v>
      </c>
      <c r="O2696" s="33">
        <v>0</v>
      </c>
      <c r="P2696" s="33">
        <f t="shared" si="488"/>
        <v>6135.1199999999999</v>
      </c>
      <c r="Q2696" s="33">
        <f t="shared" si="489"/>
        <v>6135.1199999999999</v>
      </c>
      <c r="R2696" s="33">
        <f t="shared" si="490"/>
        <v>20613144</v>
      </c>
      <c r="S2696" s="33"/>
      <c r="T2696" s="30" t="str">
        <f t="shared" si="491"/>
        <v>USD</v>
      </c>
      <c r="U2696" s="33">
        <v>0</v>
      </c>
      <c r="V2696" s="33">
        <v>0</v>
      </c>
      <c r="W2696" s="33">
        <v>0</v>
      </c>
      <c r="X2696" s="33">
        <f t="shared" si="492"/>
        <v>6135.1199999999999</v>
      </c>
      <c r="Y2696" s="33">
        <f t="shared" si="493"/>
        <v>6135.1199999999999</v>
      </c>
      <c r="Z2696" s="33">
        <f t="shared" si="494"/>
        <v>20613144</v>
      </c>
      <c r="AA2696" s="34">
        <f t="shared" si="495"/>
        <v>0.00050826671421217774</v>
      </c>
      <c r="AB2696" s="33" t="s">
        <v>2762</v>
      </c>
      <c r="AC2696" s="35">
        <v>43891</v>
      </c>
      <c r="AD2696" s="33">
        <v>60</v>
      </c>
      <c r="AE2696" s="36">
        <f t="shared" si="485"/>
        <v>43951</v>
      </c>
    </row>
    <row r="2697" spans="2:31" ht="14.5" hidden="1">
      <c r="B2697" s="29" t="s">
        <v>2714</v>
      </c>
      <c r="C2697" s="30" t="str">
        <f t="shared" si="486"/>
        <v>(Acreedores quirografarios)</v>
      </c>
      <c r="D2697" s="30">
        <v>5</v>
      </c>
      <c r="E2697" s="30">
        <v>131595913</v>
      </c>
      <c r="F2697" s="30" t="s">
        <v>5339</v>
      </c>
      <c r="G2697" s="30" t="s">
        <v>5337</v>
      </c>
      <c r="H2697" s="31">
        <v>1520097983</v>
      </c>
      <c r="I2697" s="31" t="s">
        <v>62</v>
      </c>
      <c r="J2697" s="32">
        <v>130922.64</v>
      </c>
      <c r="K2697" s="33">
        <f t="shared" si="487"/>
        <v>130922.64</v>
      </c>
      <c r="L2697" s="33">
        <v>439881741</v>
      </c>
      <c r="M2697" s="33">
        <v>0</v>
      </c>
      <c r="N2697" s="33">
        <v>0</v>
      </c>
      <c r="O2697" s="33">
        <v>0</v>
      </c>
      <c r="P2697" s="33">
        <f t="shared" si="488"/>
        <v>130922.64</v>
      </c>
      <c r="Q2697" s="33">
        <f t="shared" si="489"/>
        <v>130922.64</v>
      </c>
      <c r="R2697" s="33">
        <f t="shared" si="490"/>
        <v>439881741</v>
      </c>
      <c r="S2697" s="33"/>
      <c r="T2697" s="30" t="str">
        <f t="shared" si="491"/>
        <v>USD</v>
      </c>
      <c r="U2697" s="33">
        <v>0</v>
      </c>
      <c r="V2697" s="33">
        <v>0</v>
      </c>
      <c r="W2697" s="33">
        <v>0</v>
      </c>
      <c r="X2697" s="33">
        <f t="shared" si="492"/>
        <v>130922.64</v>
      </c>
      <c r="Y2697" s="33">
        <f t="shared" si="493"/>
        <v>130922.64</v>
      </c>
      <c r="Z2697" s="33">
        <f t="shared" si="494"/>
        <v>439881741</v>
      </c>
      <c r="AA2697" s="34">
        <f t="shared" si="495"/>
        <v>0.010846343825085694</v>
      </c>
      <c r="AB2697" s="33" t="s">
        <v>2762</v>
      </c>
      <c r="AC2697" s="35">
        <v>43891</v>
      </c>
      <c r="AD2697" s="33">
        <v>60</v>
      </c>
      <c r="AE2697" s="36">
        <f t="shared" si="485"/>
        <v>43951</v>
      </c>
    </row>
    <row r="2698" spans="2:31" ht="14.5" hidden="1">
      <c r="B2698" s="29" t="s">
        <v>2714</v>
      </c>
      <c r="C2698" s="30" t="str">
        <f t="shared" si="486"/>
        <v>(Acreedores quirografarios)</v>
      </c>
      <c r="D2698" s="30">
        <v>5</v>
      </c>
      <c r="E2698" s="30">
        <v>131595913</v>
      </c>
      <c r="F2698" s="30" t="s">
        <v>5339</v>
      </c>
      <c r="G2698" s="30" t="s">
        <v>5337</v>
      </c>
      <c r="H2698" s="31">
        <v>1510204539</v>
      </c>
      <c r="I2698" s="31" t="s">
        <v>62</v>
      </c>
      <c r="J2698" s="32">
        <v>19913.82</v>
      </c>
      <c r="K2698" s="33">
        <f t="shared" si="487"/>
        <v>19913.82</v>
      </c>
      <c r="L2698" s="33">
        <v>70492135</v>
      </c>
      <c r="M2698" s="33">
        <v>0</v>
      </c>
      <c r="N2698" s="33">
        <v>0</v>
      </c>
      <c r="O2698" s="33">
        <v>0</v>
      </c>
      <c r="P2698" s="33">
        <f t="shared" si="488"/>
        <v>19913.82</v>
      </c>
      <c r="Q2698" s="33">
        <f t="shared" si="489"/>
        <v>19913.82</v>
      </c>
      <c r="R2698" s="33">
        <f t="shared" si="490"/>
        <v>70492135</v>
      </c>
      <c r="S2698" s="33"/>
      <c r="T2698" s="30" t="str">
        <f t="shared" si="491"/>
        <v>USD</v>
      </c>
      <c r="U2698" s="33">
        <v>0</v>
      </c>
      <c r="V2698" s="33">
        <v>0</v>
      </c>
      <c r="W2698" s="33">
        <v>0</v>
      </c>
      <c r="X2698" s="33">
        <f t="shared" si="492"/>
        <v>19913.82</v>
      </c>
      <c r="Y2698" s="33">
        <f t="shared" si="493"/>
        <v>19913.82</v>
      </c>
      <c r="Z2698" s="33">
        <f t="shared" si="494"/>
        <v>70492135</v>
      </c>
      <c r="AA2698" s="34">
        <f t="shared" si="495"/>
        <v>0.0017381533760328486</v>
      </c>
      <c r="AB2698" s="33" t="s">
        <v>2762</v>
      </c>
      <c r="AC2698" s="35">
        <v>43892</v>
      </c>
      <c r="AD2698" s="33">
        <v>60</v>
      </c>
      <c r="AE2698" s="36">
        <f t="shared" si="485"/>
        <v>43952</v>
      </c>
    </row>
    <row r="2699" spans="2:31" ht="14.5" hidden="1">
      <c r="B2699" s="29" t="s">
        <v>2714</v>
      </c>
      <c r="C2699" s="30" t="str">
        <f t="shared" si="486"/>
        <v>(Acreedores quirografarios)</v>
      </c>
      <c r="D2699" s="30">
        <v>5</v>
      </c>
      <c r="E2699" s="30">
        <v>131595913</v>
      </c>
      <c r="F2699" s="30" t="s">
        <v>5339</v>
      </c>
      <c r="G2699" s="30" t="s">
        <v>5337</v>
      </c>
      <c r="H2699" s="31">
        <v>1510218922</v>
      </c>
      <c r="I2699" s="31" t="s">
        <v>62</v>
      </c>
      <c r="J2699" s="32">
        <v>4277</v>
      </c>
      <c r="K2699" s="33">
        <f t="shared" si="487"/>
        <v>4277</v>
      </c>
      <c r="L2699" s="33">
        <v>15021551</v>
      </c>
      <c r="M2699" s="33">
        <v>0</v>
      </c>
      <c r="N2699" s="33">
        <v>0</v>
      </c>
      <c r="O2699" s="33">
        <v>0</v>
      </c>
      <c r="P2699" s="33">
        <f t="shared" si="488"/>
        <v>4277</v>
      </c>
      <c r="Q2699" s="33">
        <f t="shared" si="489"/>
        <v>4277</v>
      </c>
      <c r="R2699" s="33">
        <f t="shared" si="490"/>
        <v>15021551</v>
      </c>
      <c r="S2699" s="33"/>
      <c r="T2699" s="30" t="str">
        <f t="shared" si="491"/>
        <v>USD</v>
      </c>
      <c r="U2699" s="33">
        <v>0</v>
      </c>
      <c r="V2699" s="33">
        <v>0</v>
      </c>
      <c r="W2699" s="33">
        <v>0</v>
      </c>
      <c r="X2699" s="33">
        <f t="shared" si="492"/>
        <v>4277</v>
      </c>
      <c r="Y2699" s="33">
        <f t="shared" si="493"/>
        <v>4277</v>
      </c>
      <c r="Z2699" s="33">
        <f t="shared" si="494"/>
        <v>15021551</v>
      </c>
      <c r="AA2699" s="34">
        <f t="shared" si="495"/>
        <v>0.00037039252086632944</v>
      </c>
      <c r="AB2699" s="33" t="s">
        <v>2762</v>
      </c>
      <c r="AC2699" s="35">
        <v>43893</v>
      </c>
      <c r="AD2699" s="33">
        <v>60</v>
      </c>
      <c r="AE2699" s="36">
        <f t="shared" si="485"/>
        <v>43953</v>
      </c>
    </row>
    <row r="2700" spans="2:31" ht="14.5" hidden="1">
      <c r="B2700" s="29" t="s">
        <v>2714</v>
      </c>
      <c r="C2700" s="30" t="str">
        <f t="shared" si="486"/>
        <v>(Acreedores quirografarios)</v>
      </c>
      <c r="D2700" s="30">
        <v>5</v>
      </c>
      <c r="E2700" s="30">
        <v>131595913</v>
      </c>
      <c r="F2700" s="30" t="s">
        <v>5339</v>
      </c>
      <c r="G2700" s="30" t="s">
        <v>5337</v>
      </c>
      <c r="H2700" s="31">
        <v>1510213167</v>
      </c>
      <c r="I2700" s="31" t="s">
        <v>62</v>
      </c>
      <c r="J2700" s="32">
        <v>17146.66</v>
      </c>
      <c r="K2700" s="33">
        <f t="shared" si="487"/>
        <v>17146.66</v>
      </c>
      <c r="L2700" s="33">
        <v>59300866</v>
      </c>
      <c r="M2700" s="33">
        <v>0</v>
      </c>
      <c r="N2700" s="33">
        <v>0</v>
      </c>
      <c r="O2700" s="33">
        <v>0</v>
      </c>
      <c r="P2700" s="33">
        <f t="shared" si="488"/>
        <v>17146.66</v>
      </c>
      <c r="Q2700" s="33">
        <f t="shared" si="489"/>
        <v>17146.66</v>
      </c>
      <c r="R2700" s="33">
        <f t="shared" si="490"/>
        <v>59300866</v>
      </c>
      <c r="S2700" s="33"/>
      <c r="T2700" s="30" t="str">
        <f t="shared" si="491"/>
        <v>USD</v>
      </c>
      <c r="U2700" s="33">
        <v>0</v>
      </c>
      <c r="V2700" s="33">
        <v>0</v>
      </c>
      <c r="W2700" s="33">
        <v>0</v>
      </c>
      <c r="X2700" s="33">
        <f t="shared" si="492"/>
        <v>17146.66</v>
      </c>
      <c r="Y2700" s="33">
        <f t="shared" si="493"/>
        <v>17146.66</v>
      </c>
      <c r="Z2700" s="33">
        <f t="shared" si="494"/>
        <v>59300866</v>
      </c>
      <c r="AA2700" s="34">
        <f t="shared" si="495"/>
        <v>0.0014622056835074092</v>
      </c>
      <c r="AB2700" s="33" t="s">
        <v>2762</v>
      </c>
      <c r="AC2700" s="35">
        <v>43895</v>
      </c>
      <c r="AD2700" s="33">
        <v>60</v>
      </c>
      <c r="AE2700" s="36">
        <f t="shared" si="485"/>
        <v>43955</v>
      </c>
    </row>
    <row r="2701" spans="2:31" ht="14.5" hidden="1">
      <c r="B2701" s="29" t="s">
        <v>2714</v>
      </c>
      <c r="C2701" s="30" t="str">
        <f t="shared" si="486"/>
        <v>(Acreedores quirografarios)</v>
      </c>
      <c r="D2701" s="30">
        <v>5</v>
      </c>
      <c r="E2701" s="30">
        <v>131595913</v>
      </c>
      <c r="F2701" s="30" t="s">
        <v>5339</v>
      </c>
      <c r="G2701" s="30" t="s">
        <v>5337</v>
      </c>
      <c r="H2701" s="31" t="s">
        <v>2715</v>
      </c>
      <c r="I2701" s="31" t="s">
        <v>62</v>
      </c>
      <c r="J2701" s="32">
        <v>1768.4400000000001</v>
      </c>
      <c r="K2701" s="33">
        <f t="shared" si="487"/>
        <v>1768.4400000000001</v>
      </c>
      <c r="L2701" s="33">
        <v>6116061</v>
      </c>
      <c r="M2701" s="33">
        <v>0</v>
      </c>
      <c r="N2701" s="33">
        <v>0</v>
      </c>
      <c r="O2701" s="33">
        <v>0</v>
      </c>
      <c r="P2701" s="33">
        <f t="shared" si="488"/>
        <v>1768.4400000000001</v>
      </c>
      <c r="Q2701" s="33">
        <f t="shared" si="489"/>
        <v>1768.4400000000001</v>
      </c>
      <c r="R2701" s="33">
        <f t="shared" si="490"/>
        <v>6116061</v>
      </c>
      <c r="S2701" s="33"/>
      <c r="T2701" s="30" t="str">
        <f t="shared" si="491"/>
        <v>USD</v>
      </c>
      <c r="U2701" s="33">
        <v>0</v>
      </c>
      <c r="V2701" s="33">
        <v>0</v>
      </c>
      <c r="W2701" s="33">
        <v>0</v>
      </c>
      <c r="X2701" s="33">
        <f t="shared" si="492"/>
        <v>1768.4400000000001</v>
      </c>
      <c r="Y2701" s="33">
        <f t="shared" si="493"/>
        <v>1768.4400000000001</v>
      </c>
      <c r="Z2701" s="33">
        <f t="shared" si="494"/>
        <v>6116061</v>
      </c>
      <c r="AA2701" s="34">
        <f t="shared" si="495"/>
        <v>0.00015080621512134423</v>
      </c>
      <c r="AB2701" s="33" t="s">
        <v>2762</v>
      </c>
      <c r="AC2701" s="35">
        <v>43895</v>
      </c>
      <c r="AD2701" s="33">
        <v>60</v>
      </c>
      <c r="AE2701" s="36">
        <f t="shared" si="485"/>
        <v>43955</v>
      </c>
    </row>
    <row r="2702" spans="2:31" ht="14.5" hidden="1">
      <c r="B2702" s="29" t="s">
        <v>2714</v>
      </c>
      <c r="C2702" s="30" t="str">
        <f t="shared" si="486"/>
        <v>(Acreedores quirografarios)</v>
      </c>
      <c r="D2702" s="30">
        <v>5</v>
      </c>
      <c r="E2702" s="30">
        <v>131595913</v>
      </c>
      <c r="F2702" s="30" t="s">
        <v>5339</v>
      </c>
      <c r="G2702" s="30" t="s">
        <v>5337</v>
      </c>
      <c r="H2702" s="31" t="s">
        <v>2716</v>
      </c>
      <c r="I2702" s="31" t="s">
        <v>62</v>
      </c>
      <c r="J2702" s="32">
        <v>5589.6400000000003</v>
      </c>
      <c r="K2702" s="33">
        <f t="shared" si="487"/>
        <v>5589.6400000000003</v>
      </c>
      <c r="L2702" s="33">
        <v>22917133</v>
      </c>
      <c r="M2702" s="33">
        <v>0</v>
      </c>
      <c r="N2702" s="33">
        <v>0</v>
      </c>
      <c r="O2702" s="33">
        <v>0</v>
      </c>
      <c r="P2702" s="33">
        <f t="shared" si="488"/>
        <v>5589.6400000000003</v>
      </c>
      <c r="Q2702" s="33">
        <f t="shared" si="489"/>
        <v>5589.6400000000003</v>
      </c>
      <c r="R2702" s="33">
        <f t="shared" si="490"/>
        <v>22917133</v>
      </c>
      <c r="S2702" s="33"/>
      <c r="T2702" s="30" t="str">
        <f t="shared" si="491"/>
        <v>USD</v>
      </c>
      <c r="U2702" s="33">
        <v>0</v>
      </c>
      <c r="V2702" s="33">
        <v>0</v>
      </c>
      <c r="W2702" s="33">
        <v>0</v>
      </c>
      <c r="X2702" s="33">
        <f t="shared" si="492"/>
        <v>5589.6400000000003</v>
      </c>
      <c r="Y2702" s="33">
        <f t="shared" si="493"/>
        <v>5589.6400000000003</v>
      </c>
      <c r="Z2702" s="33">
        <f t="shared" si="494"/>
        <v>22917133</v>
      </c>
      <c r="AA2702" s="34">
        <f t="shared" si="495"/>
        <v>0.0005650771124033029</v>
      </c>
      <c r="AB2702" s="33" t="s">
        <v>2762</v>
      </c>
      <c r="AC2702" s="35">
        <v>43907</v>
      </c>
      <c r="AD2702" s="33">
        <v>60</v>
      </c>
      <c r="AE2702" s="36">
        <f t="shared" si="485"/>
        <v>43967</v>
      </c>
    </row>
    <row r="2703" spans="2:31" ht="14.5" hidden="1">
      <c r="B2703" s="29" t="s">
        <v>2714</v>
      </c>
      <c r="C2703" s="30" t="str">
        <f t="shared" si="486"/>
        <v>(Acreedores quirografarios)</v>
      </c>
      <c r="D2703" s="30">
        <v>5</v>
      </c>
      <c r="E2703" s="30">
        <v>131595913</v>
      </c>
      <c r="F2703" s="30" t="s">
        <v>5339</v>
      </c>
      <c r="G2703" s="30" t="s">
        <v>5337</v>
      </c>
      <c r="H2703" s="31" t="s">
        <v>2717</v>
      </c>
      <c r="I2703" s="31" t="s">
        <v>62</v>
      </c>
      <c r="J2703" s="32">
        <v>4409.0900000000001</v>
      </c>
      <c r="K2703" s="33">
        <f t="shared" si="487"/>
        <v>4409.0900000000001</v>
      </c>
      <c r="L2703" s="33">
        <v>18076960</v>
      </c>
      <c r="M2703" s="33">
        <v>0</v>
      </c>
      <c r="N2703" s="33">
        <v>0</v>
      </c>
      <c r="O2703" s="33">
        <v>0</v>
      </c>
      <c r="P2703" s="33">
        <f t="shared" si="488"/>
        <v>4409.0900000000001</v>
      </c>
      <c r="Q2703" s="33">
        <f t="shared" si="489"/>
        <v>4409.0900000000001</v>
      </c>
      <c r="R2703" s="33">
        <f t="shared" si="490"/>
        <v>18076960</v>
      </c>
      <c r="S2703" s="33"/>
      <c r="T2703" s="30" t="str">
        <f t="shared" si="491"/>
        <v>USD</v>
      </c>
      <c r="U2703" s="33">
        <v>0</v>
      </c>
      <c r="V2703" s="33">
        <v>0</v>
      </c>
      <c r="W2703" s="33">
        <v>0</v>
      </c>
      <c r="X2703" s="33">
        <f t="shared" si="492"/>
        <v>4409.0900000000001</v>
      </c>
      <c r="Y2703" s="33">
        <f t="shared" si="493"/>
        <v>4409.0900000000001</v>
      </c>
      <c r="Z2703" s="33">
        <f t="shared" si="494"/>
        <v>18076960</v>
      </c>
      <c r="AA2703" s="34">
        <f t="shared" si="495"/>
        <v>0.00044573098903034729</v>
      </c>
      <c r="AB2703" s="33" t="s">
        <v>2762</v>
      </c>
      <c r="AC2703" s="35">
        <v>43907</v>
      </c>
      <c r="AD2703" s="33">
        <v>60</v>
      </c>
      <c r="AE2703" s="36">
        <f t="shared" si="485"/>
        <v>43967</v>
      </c>
    </row>
    <row r="2704" spans="2:31" ht="14.5" hidden="1">
      <c r="B2704" s="29" t="s">
        <v>2714</v>
      </c>
      <c r="C2704" s="30" t="str">
        <f t="shared" si="486"/>
        <v>(Acreedores quirografarios)</v>
      </c>
      <c r="D2704" s="30">
        <v>5</v>
      </c>
      <c r="E2704" s="30">
        <v>131595913</v>
      </c>
      <c r="F2704" s="30" t="s">
        <v>5339</v>
      </c>
      <c r="G2704" s="30" t="s">
        <v>5337</v>
      </c>
      <c r="H2704" s="31" t="s">
        <v>2718</v>
      </c>
      <c r="I2704" s="31" t="s">
        <v>62</v>
      </c>
      <c r="J2704" s="32">
        <v>2045.4100000000001</v>
      </c>
      <c r="K2704" s="33">
        <f t="shared" si="487"/>
        <v>2045.4100000000001</v>
      </c>
      <c r="L2704" s="33">
        <v>8345191</v>
      </c>
      <c r="M2704" s="33">
        <v>0</v>
      </c>
      <c r="N2704" s="33">
        <v>0</v>
      </c>
      <c r="O2704" s="33">
        <v>0</v>
      </c>
      <c r="P2704" s="33">
        <f t="shared" si="488"/>
        <v>2045.4100000000001</v>
      </c>
      <c r="Q2704" s="33">
        <f t="shared" si="489"/>
        <v>2045.4100000000001</v>
      </c>
      <c r="R2704" s="33">
        <f t="shared" si="490"/>
        <v>8345191</v>
      </c>
      <c r="S2704" s="33"/>
      <c r="T2704" s="30" t="str">
        <f t="shared" si="491"/>
        <v>USD</v>
      </c>
      <c r="U2704" s="33">
        <v>0</v>
      </c>
      <c r="V2704" s="33">
        <v>0</v>
      </c>
      <c r="W2704" s="33">
        <v>0</v>
      </c>
      <c r="X2704" s="33">
        <f t="shared" si="492"/>
        <v>2045.4100000000001</v>
      </c>
      <c r="Y2704" s="33">
        <f t="shared" si="493"/>
        <v>2045.4100000000001</v>
      </c>
      <c r="Z2704" s="33">
        <f t="shared" si="494"/>
        <v>8345191</v>
      </c>
      <c r="AA2704" s="34">
        <f t="shared" si="495"/>
        <v>0.00020577078436181487</v>
      </c>
      <c r="AB2704" s="33" t="s">
        <v>2762</v>
      </c>
      <c r="AC2704" s="35">
        <v>43914</v>
      </c>
      <c r="AD2704" s="33">
        <v>60</v>
      </c>
      <c r="AE2704" s="36">
        <f t="shared" si="485"/>
        <v>43974</v>
      </c>
    </row>
    <row r="2705" spans="2:31" ht="14.5" hidden="1">
      <c r="B2705" s="29" t="s">
        <v>2714</v>
      </c>
      <c r="C2705" s="30" t="str">
        <f t="shared" si="486"/>
        <v>(Acreedores quirografarios)</v>
      </c>
      <c r="D2705" s="30">
        <v>5</v>
      </c>
      <c r="E2705" s="30">
        <v>131595913</v>
      </c>
      <c r="F2705" s="30" t="s">
        <v>5339</v>
      </c>
      <c r="G2705" s="30" t="s">
        <v>5337</v>
      </c>
      <c r="H2705" s="31">
        <v>1510222568</v>
      </c>
      <c r="I2705" s="31" t="s">
        <v>62</v>
      </c>
      <c r="J2705" s="32">
        <v>2342.9699999999998</v>
      </c>
      <c r="K2705" s="33">
        <f t="shared" si="487"/>
        <v>2342.9699999999998</v>
      </c>
      <c r="L2705" s="33">
        <v>8800851</v>
      </c>
      <c r="M2705" s="33">
        <v>0</v>
      </c>
      <c r="N2705" s="33">
        <v>0</v>
      </c>
      <c r="O2705" s="33">
        <v>0</v>
      </c>
      <c r="P2705" s="33">
        <f t="shared" si="488"/>
        <v>2342.9699999999998</v>
      </c>
      <c r="Q2705" s="33">
        <f t="shared" si="489"/>
        <v>2342.9699999999998</v>
      </c>
      <c r="R2705" s="33">
        <f t="shared" si="490"/>
        <v>8800851</v>
      </c>
      <c r="S2705" s="33"/>
      <c r="T2705" s="30" t="str">
        <f t="shared" si="491"/>
        <v>USD</v>
      </c>
      <c r="U2705" s="33">
        <v>0</v>
      </c>
      <c r="V2705" s="33">
        <v>0</v>
      </c>
      <c r="W2705" s="33">
        <v>0</v>
      </c>
      <c r="X2705" s="33">
        <f t="shared" si="492"/>
        <v>2342.9699999999998</v>
      </c>
      <c r="Y2705" s="33">
        <f t="shared" si="493"/>
        <v>2342.9699999999998</v>
      </c>
      <c r="Z2705" s="33">
        <f t="shared" si="494"/>
        <v>8800851</v>
      </c>
      <c r="AA2705" s="34">
        <f t="shared" si="495"/>
        <v>0.00021700617916611649</v>
      </c>
      <c r="AB2705" s="33" t="s">
        <v>2762</v>
      </c>
      <c r="AC2705" s="35">
        <v>43920</v>
      </c>
      <c r="AD2705" s="33">
        <v>60</v>
      </c>
      <c r="AE2705" s="36">
        <f t="shared" si="485"/>
        <v>43980</v>
      </c>
    </row>
    <row r="2706" spans="2:31" ht="14.5" hidden="1">
      <c r="B2706" s="29" t="s">
        <v>2714</v>
      </c>
      <c r="C2706" s="30" t="str">
        <f t="shared" si="486"/>
        <v>(Acreedores quirografarios)</v>
      </c>
      <c r="D2706" s="30">
        <v>5</v>
      </c>
      <c r="E2706" s="30">
        <v>131595913</v>
      </c>
      <c r="F2706" s="30" t="s">
        <v>5339</v>
      </c>
      <c r="G2706" s="30" t="s">
        <v>5337</v>
      </c>
      <c r="H2706" s="31">
        <v>1510222553</v>
      </c>
      <c r="I2706" s="31" t="s">
        <v>62</v>
      </c>
      <c r="J2706" s="32">
        <v>17363.400000000001</v>
      </c>
      <c r="K2706" s="33">
        <f t="shared" si="487"/>
        <v>17363.400000000001</v>
      </c>
      <c r="L2706" s="33">
        <v>65221792</v>
      </c>
      <c r="M2706" s="33">
        <v>0</v>
      </c>
      <c r="N2706" s="33">
        <v>0</v>
      </c>
      <c r="O2706" s="33">
        <v>0</v>
      </c>
      <c r="P2706" s="33">
        <f t="shared" si="488"/>
        <v>17363.400000000001</v>
      </c>
      <c r="Q2706" s="33">
        <f t="shared" si="489"/>
        <v>17363.400000000001</v>
      </c>
      <c r="R2706" s="33">
        <f t="shared" si="490"/>
        <v>65221792</v>
      </c>
      <c r="S2706" s="33"/>
      <c r="T2706" s="30" t="str">
        <f t="shared" si="491"/>
        <v>USD</v>
      </c>
      <c r="U2706" s="33">
        <v>0</v>
      </c>
      <c r="V2706" s="33">
        <v>0</v>
      </c>
      <c r="W2706" s="33">
        <v>0</v>
      </c>
      <c r="X2706" s="33">
        <f t="shared" si="492"/>
        <v>17363.400000000001</v>
      </c>
      <c r="Y2706" s="33">
        <f t="shared" si="493"/>
        <v>17363.400000000001</v>
      </c>
      <c r="Z2706" s="33">
        <f t="shared" si="494"/>
        <v>65221792</v>
      </c>
      <c r="AA2706" s="34">
        <f t="shared" si="495"/>
        <v>0.0016082003752008963</v>
      </c>
      <c r="AB2706" s="33" t="s">
        <v>2762</v>
      </c>
      <c r="AC2706" s="35">
        <v>43920</v>
      </c>
      <c r="AD2706" s="33">
        <v>60</v>
      </c>
      <c r="AE2706" s="36">
        <f t="shared" si="485"/>
        <v>43980</v>
      </c>
    </row>
    <row r="2707" spans="2:31" ht="14.5" hidden="1">
      <c r="B2707" s="29" t="s">
        <v>2714</v>
      </c>
      <c r="C2707" s="30" t="str">
        <f t="shared" si="486"/>
        <v>(Acreedores quirografarios)</v>
      </c>
      <c r="D2707" s="30">
        <v>5</v>
      </c>
      <c r="E2707" s="30">
        <v>131595913</v>
      </c>
      <c r="F2707" s="30" t="s">
        <v>5339</v>
      </c>
      <c r="G2707" s="30" t="s">
        <v>5337</v>
      </c>
      <c r="H2707" s="31">
        <v>1510222732</v>
      </c>
      <c r="I2707" s="31" t="s">
        <v>62</v>
      </c>
      <c r="J2707" s="32">
        <v>4090.8200000000002</v>
      </c>
      <c r="K2707" s="33">
        <f t="shared" si="487"/>
        <v>4090.8200000000002</v>
      </c>
      <c r="L2707" s="33">
        <v>15366265</v>
      </c>
      <c r="M2707" s="33">
        <v>0</v>
      </c>
      <c r="N2707" s="33">
        <v>0</v>
      </c>
      <c r="O2707" s="33">
        <v>0</v>
      </c>
      <c r="P2707" s="33">
        <f t="shared" si="488"/>
        <v>4090.8200000000002</v>
      </c>
      <c r="Q2707" s="33">
        <f t="shared" si="489"/>
        <v>4090.8200000000002</v>
      </c>
      <c r="R2707" s="33">
        <f t="shared" si="490"/>
        <v>15366265</v>
      </c>
      <c r="S2707" s="33"/>
      <c r="T2707" s="30" t="str">
        <f t="shared" si="491"/>
        <v>USD</v>
      </c>
      <c r="U2707" s="33">
        <v>0</v>
      </c>
      <c r="V2707" s="33">
        <v>0</v>
      </c>
      <c r="W2707" s="33">
        <v>0</v>
      </c>
      <c r="X2707" s="33">
        <f t="shared" si="492"/>
        <v>4090.8200000000002</v>
      </c>
      <c r="Y2707" s="33">
        <f t="shared" si="493"/>
        <v>4090.8200000000002</v>
      </c>
      <c r="Z2707" s="33">
        <f t="shared" si="494"/>
        <v>15366265</v>
      </c>
      <c r="AA2707" s="34">
        <f t="shared" si="495"/>
        <v>0.00037889227481569963</v>
      </c>
      <c r="AB2707" s="33" t="s">
        <v>2762</v>
      </c>
      <c r="AC2707" s="35">
        <v>43921</v>
      </c>
      <c r="AD2707" s="33">
        <v>60</v>
      </c>
      <c r="AE2707" s="36">
        <f t="shared" si="485"/>
        <v>43981</v>
      </c>
    </row>
    <row r="2708" spans="2:31" ht="14.5" hidden="1">
      <c r="B2708" s="29" t="s">
        <v>2714</v>
      </c>
      <c r="C2708" s="30" t="str">
        <f t="shared" si="486"/>
        <v>(Acreedores quirografarios)</v>
      </c>
      <c r="D2708" s="30">
        <v>5</v>
      </c>
      <c r="E2708" s="30">
        <v>131595913</v>
      </c>
      <c r="F2708" s="30" t="s">
        <v>5339</v>
      </c>
      <c r="G2708" s="30" t="s">
        <v>5337</v>
      </c>
      <c r="H2708" s="31">
        <v>1510222681</v>
      </c>
      <c r="I2708" s="31" t="s">
        <v>62</v>
      </c>
      <c r="J2708" s="32">
        <v>2177.8499999999999</v>
      </c>
      <c r="K2708" s="33">
        <f t="shared" si="487"/>
        <v>2177.8499999999999</v>
      </c>
      <c r="L2708" s="33">
        <v>8180614</v>
      </c>
      <c r="M2708" s="33">
        <v>0</v>
      </c>
      <c r="N2708" s="33">
        <v>0</v>
      </c>
      <c r="O2708" s="33">
        <v>0</v>
      </c>
      <c r="P2708" s="33">
        <f t="shared" si="488"/>
        <v>2177.8499999999999</v>
      </c>
      <c r="Q2708" s="33">
        <f t="shared" si="489"/>
        <v>2177.8499999999999</v>
      </c>
      <c r="R2708" s="33">
        <f t="shared" si="490"/>
        <v>8180614</v>
      </c>
      <c r="S2708" s="33"/>
      <c r="T2708" s="30" t="str">
        <f t="shared" si="491"/>
        <v>USD</v>
      </c>
      <c r="U2708" s="33">
        <v>0</v>
      </c>
      <c r="V2708" s="33">
        <v>0</v>
      </c>
      <c r="W2708" s="33">
        <v>0</v>
      </c>
      <c r="X2708" s="33">
        <f t="shared" si="492"/>
        <v>2177.8499999999999</v>
      </c>
      <c r="Y2708" s="33">
        <f t="shared" si="493"/>
        <v>2177.8499999999999</v>
      </c>
      <c r="Z2708" s="33">
        <f t="shared" si="494"/>
        <v>8180614</v>
      </c>
      <c r="AA2708" s="34">
        <f t="shared" si="495"/>
        <v>0.00020171274202606553</v>
      </c>
      <c r="AB2708" s="33" t="s">
        <v>2762</v>
      </c>
      <c r="AC2708" s="35">
        <v>43921</v>
      </c>
      <c r="AD2708" s="33">
        <v>60</v>
      </c>
      <c r="AE2708" s="36">
        <f t="shared" si="485"/>
        <v>43981</v>
      </c>
    </row>
    <row r="2709" spans="2:31" ht="14.5" hidden="1">
      <c r="B2709" s="29" t="s">
        <v>2714</v>
      </c>
      <c r="C2709" s="30" t="str">
        <f t="shared" si="486"/>
        <v>(Acreedores quirografarios)</v>
      </c>
      <c r="D2709" s="30">
        <v>5</v>
      </c>
      <c r="E2709" s="30">
        <v>131595913</v>
      </c>
      <c r="F2709" s="30" t="s">
        <v>5339</v>
      </c>
      <c r="G2709" s="30" t="s">
        <v>5337</v>
      </c>
      <c r="H2709" s="31" t="s">
        <v>2719</v>
      </c>
      <c r="I2709" s="31" t="s">
        <v>62</v>
      </c>
      <c r="J2709" s="32">
        <v>2648.5900000000001</v>
      </c>
      <c r="K2709" s="33">
        <f t="shared" si="487"/>
        <v>2648.5900000000001</v>
      </c>
      <c r="L2709" s="33">
        <v>9599523</v>
      </c>
      <c r="M2709" s="33">
        <v>0</v>
      </c>
      <c r="N2709" s="33">
        <v>0</v>
      </c>
      <c r="O2709" s="33">
        <v>0</v>
      </c>
      <c r="P2709" s="33">
        <f t="shared" si="488"/>
        <v>2648.5900000000001</v>
      </c>
      <c r="Q2709" s="33">
        <f t="shared" si="489"/>
        <v>2648.5900000000001</v>
      </c>
      <c r="R2709" s="33">
        <f t="shared" si="490"/>
        <v>9599523</v>
      </c>
      <c r="S2709" s="33"/>
      <c r="T2709" s="30" t="str">
        <f t="shared" si="491"/>
        <v>USD</v>
      </c>
      <c r="U2709" s="33">
        <v>0</v>
      </c>
      <c r="V2709" s="33">
        <v>0</v>
      </c>
      <c r="W2709" s="33">
        <v>0</v>
      </c>
      <c r="X2709" s="33">
        <f t="shared" si="492"/>
        <v>2648.5900000000001</v>
      </c>
      <c r="Y2709" s="33">
        <f t="shared" si="493"/>
        <v>2648.5900000000001</v>
      </c>
      <c r="Z2709" s="33">
        <f t="shared" si="494"/>
        <v>9599523</v>
      </c>
      <c r="AA2709" s="34">
        <f t="shared" si="495"/>
        <v>0.00023669936101034504</v>
      </c>
      <c r="AB2709" s="33" t="s">
        <v>2762</v>
      </c>
      <c r="AC2709" s="35">
        <v>43921</v>
      </c>
      <c r="AD2709" s="33">
        <v>60</v>
      </c>
      <c r="AE2709" s="36">
        <f t="shared" si="485"/>
        <v>43981</v>
      </c>
    </row>
    <row r="2710" spans="2:31" ht="14.5" hidden="1">
      <c r="B2710" s="29" t="s">
        <v>2714</v>
      </c>
      <c r="C2710" s="30" t="str">
        <f t="shared" si="486"/>
        <v>(Acreedores quirografarios)</v>
      </c>
      <c r="D2710" s="30">
        <v>5</v>
      </c>
      <c r="E2710" s="30">
        <v>131595913</v>
      </c>
      <c r="F2710" s="30" t="s">
        <v>5339</v>
      </c>
      <c r="G2710" s="30" t="s">
        <v>5337</v>
      </c>
      <c r="H2710" s="31">
        <v>1510222614</v>
      </c>
      <c r="I2710" s="31" t="s">
        <v>62</v>
      </c>
      <c r="J2710" s="32">
        <v>11721.690000000001</v>
      </c>
      <c r="K2710" s="33">
        <f t="shared" si="487"/>
        <v>11721.690000000001</v>
      </c>
      <c r="L2710" s="33">
        <v>44029950</v>
      </c>
      <c r="M2710" s="33">
        <v>0</v>
      </c>
      <c r="N2710" s="33">
        <v>0</v>
      </c>
      <c r="O2710" s="33">
        <v>0</v>
      </c>
      <c r="P2710" s="33">
        <f t="shared" si="488"/>
        <v>11721.690000000001</v>
      </c>
      <c r="Q2710" s="33">
        <f t="shared" si="489"/>
        <v>11721.690000000001</v>
      </c>
      <c r="R2710" s="33">
        <f t="shared" si="490"/>
        <v>44029950</v>
      </c>
      <c r="S2710" s="33"/>
      <c r="T2710" s="30" t="str">
        <f t="shared" si="491"/>
        <v>USD</v>
      </c>
      <c r="U2710" s="33">
        <v>0</v>
      </c>
      <c r="V2710" s="33">
        <v>0</v>
      </c>
      <c r="W2710" s="33">
        <v>0</v>
      </c>
      <c r="X2710" s="33">
        <f t="shared" si="492"/>
        <v>11721.690000000001</v>
      </c>
      <c r="Y2710" s="33">
        <f t="shared" si="493"/>
        <v>11721.690000000001</v>
      </c>
      <c r="Z2710" s="33">
        <f t="shared" si="494"/>
        <v>44029950</v>
      </c>
      <c r="AA2710" s="34">
        <f t="shared" si="495"/>
        <v>0.0010856644679446512</v>
      </c>
      <c r="AB2710" s="33" t="s">
        <v>2762</v>
      </c>
      <c r="AC2710" s="35">
        <v>43921</v>
      </c>
      <c r="AD2710" s="33">
        <v>60</v>
      </c>
      <c r="AE2710" s="36">
        <f t="shared" si="485"/>
        <v>43981</v>
      </c>
    </row>
    <row r="2711" spans="2:31" ht="14.5" hidden="1">
      <c r="B2711" s="29" t="s">
        <v>2714</v>
      </c>
      <c r="C2711" s="30" t="str">
        <f t="shared" si="486"/>
        <v>(Acreedores quirografarios)</v>
      </c>
      <c r="D2711" s="30">
        <v>5</v>
      </c>
      <c r="E2711" s="30">
        <v>131595913</v>
      </c>
      <c r="F2711" s="30" t="s">
        <v>5339</v>
      </c>
      <c r="G2711" s="30" t="s">
        <v>5337</v>
      </c>
      <c r="H2711" s="31">
        <v>1520098254</v>
      </c>
      <c r="I2711" s="31" t="s">
        <v>62</v>
      </c>
      <c r="J2711" s="32">
        <v>63904</v>
      </c>
      <c r="K2711" s="33">
        <f t="shared" si="487"/>
        <v>63904</v>
      </c>
      <c r="L2711" s="33">
        <v>240041317</v>
      </c>
      <c r="M2711" s="33">
        <v>0</v>
      </c>
      <c r="N2711" s="33">
        <v>0</v>
      </c>
      <c r="O2711" s="33">
        <v>0</v>
      </c>
      <c r="P2711" s="33">
        <f t="shared" si="488"/>
        <v>63904</v>
      </c>
      <c r="Q2711" s="33">
        <f t="shared" si="489"/>
        <v>63904</v>
      </c>
      <c r="R2711" s="33">
        <f t="shared" si="490"/>
        <v>240041317</v>
      </c>
      <c r="S2711" s="39"/>
      <c r="T2711" s="30" t="str">
        <f t="shared" si="491"/>
        <v>USD</v>
      </c>
      <c r="U2711" s="33">
        <v>0</v>
      </c>
      <c r="V2711" s="33">
        <v>0</v>
      </c>
      <c r="W2711" s="33">
        <v>0</v>
      </c>
      <c r="X2711" s="33">
        <f t="shared" si="492"/>
        <v>63904</v>
      </c>
      <c r="Y2711" s="33">
        <f t="shared" si="493"/>
        <v>63904</v>
      </c>
      <c r="Z2711" s="33">
        <f t="shared" si="494"/>
        <v>240041317</v>
      </c>
      <c r="AA2711" s="34">
        <f t="shared" si="495"/>
        <v>0.0059187968350074968</v>
      </c>
      <c r="AB2711" s="33" t="s">
        <v>2762</v>
      </c>
      <c r="AC2711" s="35">
        <v>43921</v>
      </c>
      <c r="AD2711" s="33">
        <v>60</v>
      </c>
      <c r="AE2711" s="36">
        <f t="shared" si="485"/>
        <v>43981</v>
      </c>
    </row>
    <row r="2712" spans="2:31" ht="14.5" hidden="1">
      <c r="B2712" s="29" t="s">
        <v>2714</v>
      </c>
      <c r="C2712" s="30" t="str">
        <f t="shared" si="486"/>
        <v>(Acreedores quirografarios)</v>
      </c>
      <c r="D2712" s="30">
        <v>5</v>
      </c>
      <c r="E2712" s="30">
        <v>131595913</v>
      </c>
      <c r="F2712" s="30" t="s">
        <v>5339</v>
      </c>
      <c r="G2712" s="30" t="s">
        <v>5337</v>
      </c>
      <c r="H2712" s="31">
        <v>1520098564</v>
      </c>
      <c r="I2712" s="31" t="s">
        <v>62</v>
      </c>
      <c r="J2712" s="32">
        <v>130922.64</v>
      </c>
      <c r="K2712" s="33">
        <f t="shared" si="487"/>
        <v>130922.64</v>
      </c>
      <c r="L2712" s="33">
        <v>491782094</v>
      </c>
      <c r="M2712" s="33">
        <v>0</v>
      </c>
      <c r="N2712" s="33">
        <v>0</v>
      </c>
      <c r="O2712" s="33">
        <v>0</v>
      </c>
      <c r="P2712" s="33">
        <f t="shared" si="488"/>
        <v>130922.64</v>
      </c>
      <c r="Q2712" s="33">
        <f t="shared" si="489"/>
        <v>130922.64</v>
      </c>
      <c r="R2712" s="33">
        <f t="shared" si="490"/>
        <v>491782094</v>
      </c>
      <c r="S2712" s="39"/>
      <c r="T2712" s="30" t="str">
        <f t="shared" si="491"/>
        <v>USD</v>
      </c>
      <c r="U2712" s="33">
        <v>0</v>
      </c>
      <c r="V2712" s="33">
        <v>0</v>
      </c>
      <c r="W2712" s="33">
        <v>0</v>
      </c>
      <c r="X2712" s="33">
        <f t="shared" si="492"/>
        <v>130922.64</v>
      </c>
      <c r="Y2712" s="33">
        <f t="shared" si="493"/>
        <v>130922.64</v>
      </c>
      <c r="Z2712" s="33">
        <f t="shared" si="494"/>
        <v>491782094</v>
      </c>
      <c r="AA2712" s="34">
        <f t="shared" si="495"/>
        <v>0.012126072035676089</v>
      </c>
      <c r="AB2712" s="33" t="s">
        <v>2762</v>
      </c>
      <c r="AC2712" s="35">
        <v>43922</v>
      </c>
      <c r="AD2712" s="33">
        <v>60</v>
      </c>
      <c r="AE2712" s="36">
        <f t="shared" si="485"/>
        <v>43982</v>
      </c>
    </row>
    <row r="2713" spans="2:31" ht="14.5" hidden="1">
      <c r="B2713" s="29" t="s">
        <v>2714</v>
      </c>
      <c r="C2713" s="30" t="str">
        <f t="shared" si="486"/>
        <v>(Acreedores quirografarios)</v>
      </c>
      <c r="D2713" s="30">
        <v>5</v>
      </c>
      <c r="E2713" s="30">
        <v>131595913</v>
      </c>
      <c r="F2713" s="30" t="s">
        <v>5339</v>
      </c>
      <c r="G2713" s="30" t="s">
        <v>5337</v>
      </c>
      <c r="H2713" s="31">
        <v>1520098562</v>
      </c>
      <c r="I2713" s="31" t="s">
        <v>62</v>
      </c>
      <c r="J2713" s="32">
        <v>12270.24</v>
      </c>
      <c r="K2713" s="33">
        <f t="shared" si="487"/>
        <v>12270.24</v>
      </c>
      <c r="L2713" s="33">
        <v>46090457</v>
      </c>
      <c r="M2713" s="33">
        <v>0</v>
      </c>
      <c r="N2713" s="33">
        <v>0</v>
      </c>
      <c r="O2713" s="33">
        <v>0</v>
      </c>
      <c r="P2713" s="33">
        <f t="shared" si="488"/>
        <v>12270.24</v>
      </c>
      <c r="Q2713" s="33">
        <f t="shared" si="489"/>
        <v>12270.24</v>
      </c>
      <c r="R2713" s="33">
        <f t="shared" si="490"/>
        <v>46090457</v>
      </c>
      <c r="S2713" s="39"/>
      <c r="T2713" s="30" t="str">
        <f t="shared" si="491"/>
        <v>USD</v>
      </c>
      <c r="U2713" s="33">
        <v>0</v>
      </c>
      <c r="V2713" s="33">
        <v>0</v>
      </c>
      <c r="W2713" s="33">
        <v>0</v>
      </c>
      <c r="X2713" s="33">
        <f t="shared" si="492"/>
        <v>12270.24</v>
      </c>
      <c r="Y2713" s="33">
        <f t="shared" si="493"/>
        <v>12270.24</v>
      </c>
      <c r="Z2713" s="33">
        <f t="shared" si="494"/>
        <v>46090457</v>
      </c>
      <c r="AA2713" s="34">
        <f t="shared" si="495"/>
        <v>0.0011364712309741623</v>
      </c>
      <c r="AB2713" s="33" t="s">
        <v>2762</v>
      </c>
      <c r="AC2713" s="35">
        <v>43922</v>
      </c>
      <c r="AD2713" s="33">
        <v>60</v>
      </c>
      <c r="AE2713" s="36">
        <f t="shared" si="485"/>
        <v>43982</v>
      </c>
    </row>
    <row r="2714" spans="2:31" ht="14.5" hidden="1">
      <c r="B2714" s="29" t="s">
        <v>2714</v>
      </c>
      <c r="C2714" s="30" t="str">
        <f t="shared" si="486"/>
        <v>(Acreedores quirografarios)</v>
      </c>
      <c r="D2714" s="30">
        <v>5</v>
      </c>
      <c r="E2714" s="30">
        <v>131595913</v>
      </c>
      <c r="F2714" s="30" t="s">
        <v>5339</v>
      </c>
      <c r="G2714" s="30" t="s">
        <v>5337</v>
      </c>
      <c r="H2714" s="31">
        <v>1520098561</v>
      </c>
      <c r="I2714" s="31" t="s">
        <v>62</v>
      </c>
      <c r="J2714" s="32">
        <v>6135.1199999999999</v>
      </c>
      <c r="K2714" s="33">
        <f t="shared" si="487"/>
        <v>6135.1199999999999</v>
      </c>
      <c r="L2714" s="33">
        <v>23045229</v>
      </c>
      <c r="M2714" s="33">
        <v>0</v>
      </c>
      <c r="N2714" s="33">
        <v>0</v>
      </c>
      <c r="O2714" s="33">
        <v>0</v>
      </c>
      <c r="P2714" s="33">
        <f t="shared" si="488"/>
        <v>6135.1199999999999</v>
      </c>
      <c r="Q2714" s="33">
        <f t="shared" si="489"/>
        <v>6135.1199999999999</v>
      </c>
      <c r="R2714" s="33">
        <f t="shared" si="490"/>
        <v>23045229</v>
      </c>
      <c r="S2714" s="40"/>
      <c r="T2714" s="30" t="str">
        <f t="shared" si="491"/>
        <v>USD</v>
      </c>
      <c r="U2714" s="33">
        <v>0</v>
      </c>
      <c r="V2714" s="33">
        <v>0</v>
      </c>
      <c r="W2714" s="33">
        <v>0</v>
      </c>
      <c r="X2714" s="33">
        <f t="shared" si="492"/>
        <v>6135.1199999999999</v>
      </c>
      <c r="Y2714" s="33">
        <f t="shared" si="493"/>
        <v>6135.1199999999999</v>
      </c>
      <c r="Z2714" s="33">
        <f t="shared" si="494"/>
        <v>23045229</v>
      </c>
      <c r="AA2714" s="34">
        <f t="shared" si="495"/>
        <v>0.00056823562781578552</v>
      </c>
      <c r="AB2714" s="33" t="s">
        <v>2762</v>
      </c>
      <c r="AC2714" s="35">
        <v>43922</v>
      </c>
      <c r="AD2714" s="33">
        <v>60</v>
      </c>
      <c r="AE2714" s="36">
        <f t="shared" si="485"/>
        <v>43982</v>
      </c>
    </row>
    <row r="2715" spans="2:31" ht="14.5" hidden="1">
      <c r="B2715" s="29" t="s">
        <v>2714</v>
      </c>
      <c r="C2715" s="30" t="str">
        <f t="shared" si="486"/>
        <v>(Acreedores quirografarios)</v>
      </c>
      <c r="D2715" s="30">
        <v>5</v>
      </c>
      <c r="E2715" s="30">
        <v>131595913</v>
      </c>
      <c r="F2715" s="30" t="s">
        <v>5339</v>
      </c>
      <c r="G2715" s="30" t="s">
        <v>5337</v>
      </c>
      <c r="H2715" s="31">
        <v>1510223647</v>
      </c>
      <c r="I2715" s="31" t="s">
        <v>62</v>
      </c>
      <c r="J2715" s="32">
        <v>512</v>
      </c>
      <c r="K2715" s="33">
        <f t="shared" si="487"/>
        <v>512</v>
      </c>
      <c r="L2715" s="33">
        <v>1911337</v>
      </c>
      <c r="M2715" s="33">
        <v>0</v>
      </c>
      <c r="N2715" s="33">
        <v>0</v>
      </c>
      <c r="O2715" s="33">
        <v>0</v>
      </c>
      <c r="P2715" s="33">
        <f t="shared" si="488"/>
        <v>512</v>
      </c>
      <c r="Q2715" s="33">
        <f t="shared" si="489"/>
        <v>512</v>
      </c>
      <c r="R2715" s="33">
        <f t="shared" si="490"/>
        <v>1911337</v>
      </c>
      <c r="S2715" s="39"/>
      <c r="T2715" s="30" t="str">
        <f t="shared" si="491"/>
        <v>USD</v>
      </c>
      <c r="U2715" s="33">
        <v>0</v>
      </c>
      <c r="V2715" s="33">
        <v>0</v>
      </c>
      <c r="W2715" s="33">
        <v>0</v>
      </c>
      <c r="X2715" s="33">
        <f t="shared" si="492"/>
        <v>512</v>
      </c>
      <c r="Y2715" s="33">
        <f t="shared" si="493"/>
        <v>512</v>
      </c>
      <c r="Z2715" s="33">
        <f t="shared" si="494"/>
        <v>1911337</v>
      </c>
      <c r="AA2715" s="34">
        <f t="shared" si="495"/>
        <v>4.7128617388117077E-05</v>
      </c>
      <c r="AB2715" s="33" t="s">
        <v>2762</v>
      </c>
      <c r="AC2715" s="35">
        <v>43936</v>
      </c>
      <c r="AD2715" s="33">
        <v>60</v>
      </c>
      <c r="AE2715" s="36">
        <f t="shared" si="485"/>
        <v>43996</v>
      </c>
    </row>
    <row r="2716" spans="2:31" ht="14.5" hidden="1">
      <c r="B2716" s="29" t="s">
        <v>2714</v>
      </c>
      <c r="C2716" s="30" t="str">
        <f t="shared" si="486"/>
        <v>(Acreedores quirografarios)</v>
      </c>
      <c r="D2716" s="30">
        <v>5</v>
      </c>
      <c r="E2716" s="30">
        <v>131595913</v>
      </c>
      <c r="F2716" s="30" t="s">
        <v>5339</v>
      </c>
      <c r="G2716" s="30" t="s">
        <v>5337</v>
      </c>
      <c r="H2716" s="31">
        <v>1510223638</v>
      </c>
      <c r="I2716" s="31" t="s">
        <v>62</v>
      </c>
      <c r="J2716" s="32">
        <v>4857</v>
      </c>
      <c r="K2716" s="33">
        <f t="shared" si="487"/>
        <v>4857</v>
      </c>
      <c r="L2716" s="33">
        <v>18739326</v>
      </c>
      <c r="M2716" s="33">
        <v>0</v>
      </c>
      <c r="N2716" s="33">
        <v>0</v>
      </c>
      <c r="O2716" s="33">
        <v>0</v>
      </c>
      <c r="P2716" s="33">
        <f t="shared" si="488"/>
        <v>4857</v>
      </c>
      <c r="Q2716" s="33">
        <f t="shared" si="489"/>
        <v>4857</v>
      </c>
      <c r="R2716" s="33">
        <f t="shared" si="490"/>
        <v>18739326</v>
      </c>
      <c r="S2716" s="39"/>
      <c r="T2716" s="30" t="str">
        <f t="shared" si="491"/>
        <v>USD</v>
      </c>
      <c r="U2716" s="33">
        <v>0</v>
      </c>
      <c r="V2716" s="33">
        <v>0</v>
      </c>
      <c r="W2716" s="33">
        <v>0</v>
      </c>
      <c r="X2716" s="33">
        <f t="shared" si="492"/>
        <v>4857</v>
      </c>
      <c r="Y2716" s="33">
        <f t="shared" si="493"/>
        <v>4857</v>
      </c>
      <c r="Z2716" s="33">
        <f t="shared" si="494"/>
        <v>18739326</v>
      </c>
      <c r="AA2716" s="34">
        <f t="shared" si="495"/>
        <v>0.00046206321813745794</v>
      </c>
      <c r="AB2716" s="33" t="s">
        <v>2762</v>
      </c>
      <c r="AC2716" s="35">
        <v>43936</v>
      </c>
      <c r="AD2716" s="33">
        <v>60</v>
      </c>
      <c r="AE2716" s="36">
        <f t="shared" si="485"/>
        <v>43996</v>
      </c>
    </row>
    <row r="2717" spans="2:31" ht="14.5" hidden="1">
      <c r="B2717" s="29" t="s">
        <v>2714</v>
      </c>
      <c r="C2717" s="30" t="str">
        <f t="shared" si="486"/>
        <v>(Acreedores quirografarios)</v>
      </c>
      <c r="D2717" s="30">
        <v>5</v>
      </c>
      <c r="E2717" s="30">
        <v>131595913</v>
      </c>
      <c r="F2717" s="30" t="s">
        <v>5339</v>
      </c>
      <c r="G2717" s="30" t="s">
        <v>5337</v>
      </c>
      <c r="H2717" s="31">
        <v>1510223617</v>
      </c>
      <c r="I2717" s="31" t="s">
        <v>62</v>
      </c>
      <c r="J2717" s="32">
        <v>9871</v>
      </c>
      <c r="K2717" s="33">
        <f t="shared" si="487"/>
        <v>9871</v>
      </c>
      <c r="L2717" s="33">
        <v>38084391</v>
      </c>
      <c r="M2717" s="33">
        <v>0</v>
      </c>
      <c r="N2717" s="33">
        <v>0</v>
      </c>
      <c r="O2717" s="33">
        <v>0</v>
      </c>
      <c r="P2717" s="33">
        <f t="shared" si="488"/>
        <v>9871</v>
      </c>
      <c r="Q2717" s="33">
        <f t="shared" si="489"/>
        <v>9871</v>
      </c>
      <c r="R2717" s="33">
        <f t="shared" si="490"/>
        <v>38084391</v>
      </c>
      <c r="S2717" s="39"/>
      <c r="T2717" s="30" t="str">
        <f t="shared" si="491"/>
        <v>USD</v>
      </c>
      <c r="U2717" s="33">
        <v>0</v>
      </c>
      <c r="V2717" s="33">
        <v>0</v>
      </c>
      <c r="W2717" s="33">
        <v>0</v>
      </c>
      <c r="X2717" s="33">
        <f t="shared" si="492"/>
        <v>9871</v>
      </c>
      <c r="Y2717" s="33">
        <f t="shared" si="493"/>
        <v>9871</v>
      </c>
      <c r="Z2717" s="33">
        <f t="shared" si="494"/>
        <v>38084391</v>
      </c>
      <c r="AA2717" s="34">
        <f t="shared" si="495"/>
        <v>0.00093906239030503238</v>
      </c>
      <c r="AB2717" s="33" t="s">
        <v>2762</v>
      </c>
      <c r="AC2717" s="35">
        <v>43936</v>
      </c>
      <c r="AD2717" s="33">
        <v>60</v>
      </c>
      <c r="AE2717" s="36">
        <f t="shared" si="485"/>
        <v>43996</v>
      </c>
    </row>
    <row r="2718" spans="2:31" ht="14.5" hidden="1">
      <c r="B2718" s="29" t="s">
        <v>2714</v>
      </c>
      <c r="C2718" s="30" t="str">
        <f t="shared" si="486"/>
        <v>(Acreedores quirografarios)</v>
      </c>
      <c r="D2718" s="30">
        <v>5</v>
      </c>
      <c r="E2718" s="30">
        <v>131595913</v>
      </c>
      <c r="F2718" s="30" t="s">
        <v>5339</v>
      </c>
      <c r="G2718" s="30" t="s">
        <v>5337</v>
      </c>
      <c r="H2718" s="31">
        <v>1510223631</v>
      </c>
      <c r="I2718" s="31" t="s">
        <v>62</v>
      </c>
      <c r="J2718" s="32">
        <v>4857</v>
      </c>
      <c r="K2718" s="33">
        <f t="shared" si="487"/>
        <v>4857</v>
      </c>
      <c r="L2718" s="33">
        <v>18739326</v>
      </c>
      <c r="M2718" s="33">
        <v>0</v>
      </c>
      <c r="N2718" s="33">
        <v>0</v>
      </c>
      <c r="O2718" s="33">
        <v>0</v>
      </c>
      <c r="P2718" s="33">
        <f t="shared" si="488"/>
        <v>4857</v>
      </c>
      <c r="Q2718" s="33">
        <f t="shared" si="489"/>
        <v>4857</v>
      </c>
      <c r="R2718" s="33">
        <f t="shared" si="490"/>
        <v>18739326</v>
      </c>
      <c r="S2718" s="39"/>
      <c r="T2718" s="30" t="str">
        <f t="shared" si="491"/>
        <v>USD</v>
      </c>
      <c r="U2718" s="33">
        <v>0</v>
      </c>
      <c r="V2718" s="33">
        <v>0</v>
      </c>
      <c r="W2718" s="33">
        <v>0</v>
      </c>
      <c r="X2718" s="33">
        <f t="shared" si="492"/>
        <v>4857</v>
      </c>
      <c r="Y2718" s="33">
        <f t="shared" si="493"/>
        <v>4857</v>
      </c>
      <c r="Z2718" s="33">
        <f t="shared" si="494"/>
        <v>18739326</v>
      </c>
      <c r="AA2718" s="34">
        <f t="shared" si="495"/>
        <v>0.00046206321813745794</v>
      </c>
      <c r="AB2718" s="33" t="s">
        <v>2762</v>
      </c>
      <c r="AC2718" s="35">
        <v>43936</v>
      </c>
      <c r="AD2718" s="33">
        <v>60</v>
      </c>
      <c r="AE2718" s="36">
        <f t="shared" si="485"/>
        <v>43996</v>
      </c>
    </row>
    <row r="2719" spans="2:31" ht="14.5" hidden="1">
      <c r="B2719" s="29" t="s">
        <v>2714</v>
      </c>
      <c r="C2719" s="30" t="str">
        <f t="shared" si="486"/>
        <v>(Acreedores quirografarios)</v>
      </c>
      <c r="D2719" s="30">
        <v>5</v>
      </c>
      <c r="E2719" s="30">
        <v>131595913</v>
      </c>
      <c r="F2719" s="30" t="s">
        <v>5339</v>
      </c>
      <c r="G2719" s="30" t="s">
        <v>5337</v>
      </c>
      <c r="H2719" s="31">
        <v>1510223615</v>
      </c>
      <c r="I2719" s="31" t="s">
        <v>62</v>
      </c>
      <c r="J2719" s="32">
        <v>535</v>
      </c>
      <c r="K2719" s="33">
        <f t="shared" si="487"/>
        <v>535</v>
      </c>
      <c r="L2719" s="33">
        <v>2064142</v>
      </c>
      <c r="M2719" s="33">
        <v>0</v>
      </c>
      <c r="N2719" s="33">
        <v>0</v>
      </c>
      <c r="O2719" s="33">
        <v>0</v>
      </c>
      <c r="P2719" s="33">
        <f t="shared" si="488"/>
        <v>535</v>
      </c>
      <c r="Q2719" s="33">
        <f t="shared" si="489"/>
        <v>535</v>
      </c>
      <c r="R2719" s="33">
        <f t="shared" si="490"/>
        <v>2064142</v>
      </c>
      <c r="S2719" s="39"/>
      <c r="T2719" s="30" t="str">
        <f t="shared" si="491"/>
        <v>USD</v>
      </c>
      <c r="U2719" s="33">
        <v>0</v>
      </c>
      <c r="V2719" s="33">
        <v>0</v>
      </c>
      <c r="W2719" s="33">
        <v>0</v>
      </c>
      <c r="X2719" s="33">
        <f t="shared" si="492"/>
        <v>535</v>
      </c>
      <c r="Y2719" s="33">
        <f t="shared" si="493"/>
        <v>535</v>
      </c>
      <c r="Z2719" s="33">
        <f t="shared" si="494"/>
        <v>2064142</v>
      </c>
      <c r="AA2719" s="34">
        <f t="shared" si="495"/>
        <v>5.0896392709785225E-05</v>
      </c>
      <c r="AB2719" s="33" t="s">
        <v>2762</v>
      </c>
      <c r="AC2719" s="35">
        <v>43936</v>
      </c>
      <c r="AD2719" s="33">
        <v>60</v>
      </c>
      <c r="AE2719" s="36">
        <f t="shared" si="496" ref="AE2719:AE2782">+AD2719+AC2719</f>
        <v>43996</v>
      </c>
    </row>
    <row r="2720" spans="2:31" ht="14.5" hidden="1">
      <c r="B2720" s="29" t="s">
        <v>2714</v>
      </c>
      <c r="C2720" s="30" t="str">
        <f t="shared" si="486"/>
        <v>(Acreedores quirografarios)</v>
      </c>
      <c r="D2720" s="30">
        <v>5</v>
      </c>
      <c r="E2720" s="30">
        <v>131595913</v>
      </c>
      <c r="F2720" s="30" t="s">
        <v>5339</v>
      </c>
      <c r="G2720" s="30" t="s">
        <v>5337</v>
      </c>
      <c r="H2720" s="31">
        <v>1510223611</v>
      </c>
      <c r="I2720" s="31" t="s">
        <v>62</v>
      </c>
      <c r="J2720" s="32">
        <v>1140.6400000000001</v>
      </c>
      <c r="K2720" s="33">
        <f t="shared" si="487"/>
        <v>1140.6400000000001</v>
      </c>
      <c r="L2720" s="33">
        <v>4400829</v>
      </c>
      <c r="M2720" s="33">
        <v>0</v>
      </c>
      <c r="N2720" s="33">
        <v>0</v>
      </c>
      <c r="O2720" s="33">
        <v>0</v>
      </c>
      <c r="P2720" s="33">
        <f t="shared" si="488"/>
        <v>1140.6400000000001</v>
      </c>
      <c r="Q2720" s="33">
        <f t="shared" si="489"/>
        <v>1140.6400000000001</v>
      </c>
      <c r="R2720" s="33">
        <f t="shared" si="490"/>
        <v>4400829</v>
      </c>
      <c r="S2720" s="39"/>
      <c r="T2720" s="30" t="str">
        <f t="shared" si="491"/>
        <v>USD</v>
      </c>
      <c r="U2720" s="33">
        <v>0</v>
      </c>
      <c r="V2720" s="33">
        <v>0</v>
      </c>
      <c r="W2720" s="33">
        <v>0</v>
      </c>
      <c r="X2720" s="33">
        <f t="shared" si="492"/>
        <v>1140.6400000000001</v>
      </c>
      <c r="Y2720" s="33">
        <f t="shared" si="493"/>
        <v>1140.6400000000001</v>
      </c>
      <c r="Z2720" s="33">
        <f t="shared" si="494"/>
        <v>4400829</v>
      </c>
      <c r="AA2720" s="34">
        <f t="shared" si="495"/>
        <v>0.00010851303884742979</v>
      </c>
      <c r="AB2720" s="33" t="s">
        <v>2762</v>
      </c>
      <c r="AC2720" s="35">
        <v>43936</v>
      </c>
      <c r="AD2720" s="33">
        <v>60</v>
      </c>
      <c r="AE2720" s="36">
        <f t="shared" si="496"/>
        <v>43996</v>
      </c>
    </row>
    <row r="2721" spans="2:31" ht="14.5" hidden="1">
      <c r="B2721" s="29" t="s">
        <v>2714</v>
      </c>
      <c r="C2721" s="30" t="str">
        <f t="shared" si="486"/>
        <v>(Acreedores quirografarios)</v>
      </c>
      <c r="D2721" s="30">
        <v>5</v>
      </c>
      <c r="E2721" s="30">
        <v>131595913</v>
      </c>
      <c r="F2721" s="30" t="s">
        <v>5339</v>
      </c>
      <c r="G2721" s="30" t="s">
        <v>5337</v>
      </c>
      <c r="H2721" s="31">
        <v>1510223641</v>
      </c>
      <c r="I2721" s="31" t="s">
        <v>62</v>
      </c>
      <c r="J2721" s="32">
        <v>4857</v>
      </c>
      <c r="K2721" s="33">
        <f t="shared" si="487"/>
        <v>4857</v>
      </c>
      <c r="L2721" s="33">
        <v>18739326</v>
      </c>
      <c r="M2721" s="33">
        <v>0</v>
      </c>
      <c r="N2721" s="33">
        <v>0</v>
      </c>
      <c r="O2721" s="33">
        <v>0</v>
      </c>
      <c r="P2721" s="33">
        <f t="shared" si="488"/>
        <v>4857</v>
      </c>
      <c r="Q2721" s="33">
        <f t="shared" si="489"/>
        <v>4857</v>
      </c>
      <c r="R2721" s="33">
        <f t="shared" si="490"/>
        <v>18739326</v>
      </c>
      <c r="S2721" s="39"/>
      <c r="T2721" s="30" t="str">
        <f t="shared" si="491"/>
        <v>USD</v>
      </c>
      <c r="U2721" s="33">
        <v>0</v>
      </c>
      <c r="V2721" s="33">
        <v>0</v>
      </c>
      <c r="W2721" s="33">
        <v>0</v>
      </c>
      <c r="X2721" s="33">
        <f t="shared" si="492"/>
        <v>4857</v>
      </c>
      <c r="Y2721" s="33">
        <f t="shared" si="493"/>
        <v>4857</v>
      </c>
      <c r="Z2721" s="33">
        <f t="shared" si="494"/>
        <v>18739326</v>
      </c>
      <c r="AA2721" s="34">
        <f t="shared" si="495"/>
        <v>0.00046206321813745794</v>
      </c>
      <c r="AB2721" s="33" t="s">
        <v>2762</v>
      </c>
      <c r="AC2721" s="35">
        <v>43936</v>
      </c>
      <c r="AD2721" s="33">
        <v>60</v>
      </c>
      <c r="AE2721" s="36">
        <f t="shared" si="496"/>
        <v>43996</v>
      </c>
    </row>
    <row r="2722" spans="2:31" ht="14.5" hidden="1">
      <c r="B2722" s="29" t="s">
        <v>2714</v>
      </c>
      <c r="C2722" s="30" t="str">
        <f t="shared" si="486"/>
        <v>(Acreedores quirografarios)</v>
      </c>
      <c r="D2722" s="30">
        <v>5</v>
      </c>
      <c r="E2722" s="30">
        <v>131595913</v>
      </c>
      <c r="F2722" s="30" t="s">
        <v>5339</v>
      </c>
      <c r="G2722" s="30" t="s">
        <v>5337</v>
      </c>
      <c r="H2722" s="31">
        <v>1510223635</v>
      </c>
      <c r="I2722" s="31" t="s">
        <v>62</v>
      </c>
      <c r="J2722" s="32">
        <v>4857</v>
      </c>
      <c r="K2722" s="33">
        <f t="shared" si="487"/>
        <v>4857</v>
      </c>
      <c r="L2722" s="33">
        <v>18739326</v>
      </c>
      <c r="M2722" s="33">
        <v>0</v>
      </c>
      <c r="N2722" s="33">
        <v>0</v>
      </c>
      <c r="O2722" s="33">
        <v>0</v>
      </c>
      <c r="P2722" s="33">
        <f t="shared" si="488"/>
        <v>4857</v>
      </c>
      <c r="Q2722" s="33">
        <f t="shared" si="489"/>
        <v>4857</v>
      </c>
      <c r="R2722" s="33">
        <f t="shared" si="490"/>
        <v>18739326</v>
      </c>
      <c r="S2722" s="39"/>
      <c r="T2722" s="30" t="str">
        <f t="shared" si="491"/>
        <v>USD</v>
      </c>
      <c r="U2722" s="33">
        <v>0</v>
      </c>
      <c r="V2722" s="33">
        <v>0</v>
      </c>
      <c r="W2722" s="33">
        <v>0</v>
      </c>
      <c r="X2722" s="33">
        <f t="shared" si="492"/>
        <v>4857</v>
      </c>
      <c r="Y2722" s="33">
        <f t="shared" si="493"/>
        <v>4857</v>
      </c>
      <c r="Z2722" s="33">
        <f t="shared" si="494"/>
        <v>18739326</v>
      </c>
      <c r="AA2722" s="34">
        <f t="shared" si="495"/>
        <v>0.00046206321813745794</v>
      </c>
      <c r="AB2722" s="33" t="s">
        <v>2762</v>
      </c>
      <c r="AC2722" s="35">
        <v>43936</v>
      </c>
      <c r="AD2722" s="33">
        <v>60</v>
      </c>
      <c r="AE2722" s="36">
        <f t="shared" si="496"/>
        <v>43996</v>
      </c>
    </row>
    <row r="2723" spans="2:31" ht="14.5" hidden="1">
      <c r="B2723" s="29" t="s">
        <v>2714</v>
      </c>
      <c r="C2723" s="30" t="str">
        <f t="shared" si="486"/>
        <v>(Acreedores quirografarios)</v>
      </c>
      <c r="D2723" s="30">
        <v>5</v>
      </c>
      <c r="E2723" s="30">
        <v>131595913</v>
      </c>
      <c r="F2723" s="30" t="s">
        <v>5339</v>
      </c>
      <c r="G2723" s="30" t="s">
        <v>5337</v>
      </c>
      <c r="H2723" s="31">
        <v>1510223649</v>
      </c>
      <c r="I2723" s="31" t="s">
        <v>62</v>
      </c>
      <c r="J2723" s="32">
        <v>47035</v>
      </c>
      <c r="K2723" s="33">
        <f t="shared" si="487"/>
        <v>47035</v>
      </c>
      <c r="L2723" s="33">
        <v>181470907</v>
      </c>
      <c r="M2723" s="33">
        <v>0</v>
      </c>
      <c r="N2723" s="33">
        <v>0</v>
      </c>
      <c r="O2723" s="33">
        <v>0</v>
      </c>
      <c r="P2723" s="33">
        <f t="shared" si="488"/>
        <v>47035</v>
      </c>
      <c r="Q2723" s="33">
        <f t="shared" si="489"/>
        <v>47035</v>
      </c>
      <c r="R2723" s="33">
        <f t="shared" si="490"/>
        <v>181470907</v>
      </c>
      <c r="S2723" s="39"/>
      <c r="T2723" s="30" t="str">
        <f t="shared" si="491"/>
        <v>USD</v>
      </c>
      <c r="U2723" s="33">
        <v>0</v>
      </c>
      <c r="V2723" s="33">
        <v>0</v>
      </c>
      <c r="W2723" s="33">
        <v>0</v>
      </c>
      <c r="X2723" s="33">
        <f t="shared" si="492"/>
        <v>47035</v>
      </c>
      <c r="Y2723" s="33">
        <f t="shared" si="493"/>
        <v>47035</v>
      </c>
      <c r="Z2723" s="33">
        <f t="shared" si="494"/>
        <v>181470907</v>
      </c>
      <c r="AA2723" s="34">
        <f t="shared" si="495"/>
        <v>0.004474602303559015</v>
      </c>
      <c r="AB2723" s="33" t="s">
        <v>2762</v>
      </c>
      <c r="AC2723" s="35">
        <v>43936</v>
      </c>
      <c r="AD2723" s="33">
        <v>60</v>
      </c>
      <c r="AE2723" s="36">
        <f t="shared" si="496"/>
        <v>43996</v>
      </c>
    </row>
    <row r="2724" spans="2:31" ht="14.5" hidden="1">
      <c r="B2724" s="29" t="s">
        <v>2714</v>
      </c>
      <c r="C2724" s="30" t="str">
        <f t="shared" si="486"/>
        <v>(Acreedores quirografarios)</v>
      </c>
      <c r="D2724" s="30">
        <v>5</v>
      </c>
      <c r="E2724" s="30">
        <v>131595913</v>
      </c>
      <c r="F2724" s="30" t="s">
        <v>5339</v>
      </c>
      <c r="G2724" s="30" t="s">
        <v>5337</v>
      </c>
      <c r="H2724" s="31">
        <v>1510223614</v>
      </c>
      <c r="I2724" s="31" t="s">
        <v>62</v>
      </c>
      <c r="J2724" s="32">
        <v>8084.0900000000001</v>
      </c>
      <c r="K2724" s="33">
        <f t="shared" si="487"/>
        <v>8084.0900000000001</v>
      </c>
      <c r="L2724" s="33">
        <v>31190117</v>
      </c>
      <c r="M2724" s="33">
        <v>0</v>
      </c>
      <c r="N2724" s="33">
        <v>0</v>
      </c>
      <c r="O2724" s="33">
        <v>0</v>
      </c>
      <c r="P2724" s="33">
        <f t="shared" si="488"/>
        <v>8084.0900000000001</v>
      </c>
      <c r="Q2724" s="33">
        <f t="shared" si="489"/>
        <v>8084.0900000000001</v>
      </c>
      <c r="R2724" s="33">
        <f t="shared" si="490"/>
        <v>31190117</v>
      </c>
      <c r="S2724" s="40"/>
      <c r="T2724" s="30" t="str">
        <f t="shared" si="491"/>
        <v>USD</v>
      </c>
      <c r="U2724" s="33">
        <v>0</v>
      </c>
      <c r="V2724" s="33">
        <v>0</v>
      </c>
      <c r="W2724" s="33">
        <v>0</v>
      </c>
      <c r="X2724" s="33">
        <f t="shared" si="492"/>
        <v>8084.0900000000001</v>
      </c>
      <c r="Y2724" s="33">
        <f t="shared" si="493"/>
        <v>8084.0900000000001</v>
      </c>
      <c r="Z2724" s="33">
        <f t="shared" si="494"/>
        <v>31190117</v>
      </c>
      <c r="AA2724" s="34">
        <f t="shared" si="495"/>
        <v>0.00076906745926207999</v>
      </c>
      <c r="AB2724" s="33" t="s">
        <v>2762</v>
      </c>
      <c r="AC2724" s="35">
        <v>43936</v>
      </c>
      <c r="AD2724" s="33">
        <v>60</v>
      </c>
      <c r="AE2724" s="36">
        <f t="shared" si="496"/>
        <v>43996</v>
      </c>
    </row>
    <row r="2725" spans="2:31" ht="14.5" hidden="1">
      <c r="B2725" s="29" t="s">
        <v>2714</v>
      </c>
      <c r="C2725" s="30" t="str">
        <f t="shared" si="486"/>
        <v>(Acreedores quirografarios)</v>
      </c>
      <c r="D2725" s="30">
        <v>5</v>
      </c>
      <c r="E2725" s="30">
        <v>131595913</v>
      </c>
      <c r="F2725" s="30" t="s">
        <v>5339</v>
      </c>
      <c r="G2725" s="30" t="s">
        <v>5337</v>
      </c>
      <c r="H2725" s="31">
        <v>1510223650</v>
      </c>
      <c r="I2725" s="31" t="s">
        <v>62</v>
      </c>
      <c r="J2725" s="32">
        <v>1641</v>
      </c>
      <c r="K2725" s="33">
        <f t="shared" si="487"/>
        <v>1641</v>
      </c>
      <c r="L2725" s="33">
        <v>6331323</v>
      </c>
      <c r="M2725" s="33">
        <v>0</v>
      </c>
      <c r="N2725" s="33">
        <v>0</v>
      </c>
      <c r="O2725" s="33">
        <v>0</v>
      </c>
      <c r="P2725" s="33">
        <f t="shared" si="488"/>
        <v>1641</v>
      </c>
      <c r="Q2725" s="33">
        <f t="shared" si="489"/>
        <v>1641</v>
      </c>
      <c r="R2725" s="33">
        <f t="shared" si="490"/>
        <v>6331323</v>
      </c>
      <c r="S2725" s="39"/>
      <c r="T2725" s="30" t="str">
        <f t="shared" si="491"/>
        <v>USD</v>
      </c>
      <c r="U2725" s="33">
        <v>0</v>
      </c>
      <c r="V2725" s="33">
        <v>0</v>
      </c>
      <c r="W2725" s="33">
        <v>0</v>
      </c>
      <c r="X2725" s="33">
        <f t="shared" si="492"/>
        <v>1641</v>
      </c>
      <c r="Y2725" s="33">
        <f t="shared" si="493"/>
        <v>1641</v>
      </c>
      <c r="Z2725" s="33">
        <f t="shared" si="494"/>
        <v>6331323</v>
      </c>
      <c r="AA2725" s="34">
        <f t="shared" si="495"/>
        <v>0.00015611401821216542</v>
      </c>
      <c r="AB2725" s="33" t="s">
        <v>2762</v>
      </c>
      <c r="AC2725" s="35">
        <v>43936</v>
      </c>
      <c r="AD2725" s="33">
        <v>60</v>
      </c>
      <c r="AE2725" s="36">
        <f t="shared" si="496"/>
        <v>43996</v>
      </c>
    </row>
    <row r="2726" spans="2:31" ht="14.5" hidden="1">
      <c r="B2726" s="29" t="s">
        <v>2714</v>
      </c>
      <c r="C2726" s="30" t="str">
        <f t="shared" si="486"/>
        <v>(Acreedores quirografarios)</v>
      </c>
      <c r="D2726" s="30">
        <v>5</v>
      </c>
      <c r="E2726" s="30">
        <v>131595913</v>
      </c>
      <c r="F2726" s="30" t="s">
        <v>5339</v>
      </c>
      <c r="G2726" s="30" t="s">
        <v>5337</v>
      </c>
      <c r="H2726" s="31">
        <v>1510223612</v>
      </c>
      <c r="I2726" s="31" t="s">
        <v>62</v>
      </c>
      <c r="J2726" s="32">
        <v>1965</v>
      </c>
      <c r="K2726" s="33">
        <f t="shared" si="487"/>
        <v>1965</v>
      </c>
      <c r="L2726" s="33">
        <v>7581383</v>
      </c>
      <c r="M2726" s="33">
        <v>0</v>
      </c>
      <c r="N2726" s="33">
        <v>0</v>
      </c>
      <c r="O2726" s="33">
        <v>0</v>
      </c>
      <c r="P2726" s="33">
        <f t="shared" si="488"/>
        <v>1965</v>
      </c>
      <c r="Q2726" s="33">
        <f t="shared" si="489"/>
        <v>1965</v>
      </c>
      <c r="R2726" s="33">
        <f t="shared" si="490"/>
        <v>7581383</v>
      </c>
      <c r="S2726" s="39"/>
      <c r="T2726" s="30" t="str">
        <f t="shared" si="491"/>
        <v>USD</v>
      </c>
      <c r="U2726" s="33">
        <v>0</v>
      </c>
      <c r="V2726" s="33">
        <v>0</v>
      </c>
      <c r="W2726" s="33">
        <v>0</v>
      </c>
      <c r="X2726" s="33">
        <f t="shared" si="492"/>
        <v>1965</v>
      </c>
      <c r="Y2726" s="33">
        <f t="shared" si="493"/>
        <v>1965</v>
      </c>
      <c r="Z2726" s="33">
        <f t="shared" si="494"/>
        <v>7581383</v>
      </c>
      <c r="AA2726" s="34">
        <f t="shared" si="495"/>
        <v>0.00018693725841114112</v>
      </c>
      <c r="AB2726" s="33" t="s">
        <v>2762</v>
      </c>
      <c r="AC2726" s="35">
        <v>43936</v>
      </c>
      <c r="AD2726" s="33">
        <v>60</v>
      </c>
      <c r="AE2726" s="36">
        <f t="shared" si="496"/>
        <v>43996</v>
      </c>
    </row>
    <row r="2727" spans="2:31" ht="14.5" hidden="1">
      <c r="B2727" s="29" t="s">
        <v>2714</v>
      </c>
      <c r="C2727" s="30" t="str">
        <f t="shared" si="486"/>
        <v>(Acreedores quirografarios)</v>
      </c>
      <c r="D2727" s="30">
        <v>5</v>
      </c>
      <c r="E2727" s="30">
        <v>131595913</v>
      </c>
      <c r="F2727" s="30" t="s">
        <v>5339</v>
      </c>
      <c r="G2727" s="30" t="s">
        <v>5337</v>
      </c>
      <c r="H2727" s="31">
        <v>1510223616</v>
      </c>
      <c r="I2727" s="31" t="s">
        <v>62</v>
      </c>
      <c r="J2727" s="32">
        <v>4277</v>
      </c>
      <c r="K2727" s="33">
        <f t="shared" si="487"/>
        <v>4277</v>
      </c>
      <c r="L2727" s="33">
        <v>16501564</v>
      </c>
      <c r="M2727" s="33">
        <v>0</v>
      </c>
      <c r="N2727" s="33">
        <v>0</v>
      </c>
      <c r="O2727" s="33">
        <v>0</v>
      </c>
      <c r="P2727" s="33">
        <f t="shared" si="488"/>
        <v>4277</v>
      </c>
      <c r="Q2727" s="33">
        <f t="shared" si="489"/>
        <v>4277</v>
      </c>
      <c r="R2727" s="33">
        <f t="shared" si="490"/>
        <v>16501564</v>
      </c>
      <c r="S2727" s="39"/>
      <c r="T2727" s="30" t="str">
        <f t="shared" si="491"/>
        <v>USD</v>
      </c>
      <c r="U2727" s="33">
        <v>0</v>
      </c>
      <c r="V2727" s="33">
        <v>0</v>
      </c>
      <c r="W2727" s="33">
        <v>0</v>
      </c>
      <c r="X2727" s="33">
        <f t="shared" si="492"/>
        <v>4277</v>
      </c>
      <c r="Y2727" s="33">
        <f t="shared" si="493"/>
        <v>4277</v>
      </c>
      <c r="Z2727" s="33">
        <f t="shared" si="494"/>
        <v>16501564</v>
      </c>
      <c r="AA2727" s="34">
        <f t="shared" si="495"/>
        <v>0.00040688580614592134</v>
      </c>
      <c r="AB2727" s="33" t="s">
        <v>2762</v>
      </c>
      <c r="AC2727" s="35">
        <v>43936</v>
      </c>
      <c r="AD2727" s="33">
        <v>60</v>
      </c>
      <c r="AE2727" s="36">
        <f t="shared" si="496"/>
        <v>43996</v>
      </c>
    </row>
    <row r="2728" spans="2:31" ht="14.5" hidden="1">
      <c r="B2728" s="29" t="s">
        <v>2714</v>
      </c>
      <c r="C2728" s="30" t="str">
        <f t="shared" si="486"/>
        <v>(Acreedores quirografarios)</v>
      </c>
      <c r="D2728" s="30">
        <v>5</v>
      </c>
      <c r="E2728" s="30">
        <v>131595913</v>
      </c>
      <c r="F2728" s="30" t="s">
        <v>5339</v>
      </c>
      <c r="G2728" s="30" t="s">
        <v>5337</v>
      </c>
      <c r="H2728" s="31">
        <v>1510223652</v>
      </c>
      <c r="I2728" s="31" t="s">
        <v>62</v>
      </c>
      <c r="J2728" s="32">
        <v>4758.5299999999997</v>
      </c>
      <c r="K2728" s="33">
        <f t="shared" si="487"/>
        <v>4758.5299999999997</v>
      </c>
      <c r="L2728" s="33">
        <v>18359408</v>
      </c>
      <c r="M2728" s="33">
        <v>0</v>
      </c>
      <c r="N2728" s="33">
        <v>0</v>
      </c>
      <c r="O2728" s="33">
        <v>0</v>
      </c>
      <c r="P2728" s="33">
        <f t="shared" si="488"/>
        <v>4758.5299999999997</v>
      </c>
      <c r="Q2728" s="33">
        <f t="shared" si="489"/>
        <v>4758.5299999999997</v>
      </c>
      <c r="R2728" s="33">
        <f t="shared" si="490"/>
        <v>18359408</v>
      </c>
      <c r="S2728" s="39"/>
      <c r="T2728" s="30" t="str">
        <f t="shared" si="491"/>
        <v>USD</v>
      </c>
      <c r="U2728" s="33">
        <v>0</v>
      </c>
      <c r="V2728" s="33">
        <v>0</v>
      </c>
      <c r="W2728" s="33">
        <v>0</v>
      </c>
      <c r="X2728" s="33">
        <f t="shared" si="492"/>
        <v>4758.5299999999997</v>
      </c>
      <c r="Y2728" s="33">
        <f t="shared" si="493"/>
        <v>4758.5299999999997</v>
      </c>
      <c r="Z2728" s="33">
        <f t="shared" si="494"/>
        <v>18359408</v>
      </c>
      <c r="AA2728" s="34">
        <f t="shared" si="495"/>
        <v>0.00045269542477560778</v>
      </c>
      <c r="AB2728" s="33" t="s">
        <v>2762</v>
      </c>
      <c r="AC2728" s="35">
        <v>43936</v>
      </c>
      <c r="AD2728" s="33">
        <v>60</v>
      </c>
      <c r="AE2728" s="36">
        <f t="shared" si="496"/>
        <v>43996</v>
      </c>
    </row>
    <row r="2729" spans="2:31" ht="14.5" hidden="1">
      <c r="B2729" s="29" t="s">
        <v>2714</v>
      </c>
      <c r="C2729" s="30" t="str">
        <f t="shared" si="486"/>
        <v>(Acreedores quirografarios)</v>
      </c>
      <c r="D2729" s="30">
        <v>5</v>
      </c>
      <c r="E2729" s="30">
        <v>131595913</v>
      </c>
      <c r="F2729" s="30" t="s">
        <v>5339</v>
      </c>
      <c r="G2729" s="30" t="s">
        <v>5337</v>
      </c>
      <c r="H2729" s="31">
        <v>1510223613</v>
      </c>
      <c r="I2729" s="31" t="s">
        <v>62</v>
      </c>
      <c r="J2729" s="32">
        <v>25521.389999999999</v>
      </c>
      <c r="K2729" s="33">
        <f t="shared" si="487"/>
        <v>25521.389999999999</v>
      </c>
      <c r="L2729" s="33">
        <v>98466882</v>
      </c>
      <c r="M2729" s="33">
        <v>0</v>
      </c>
      <c r="N2729" s="33">
        <v>0</v>
      </c>
      <c r="O2729" s="33">
        <v>0</v>
      </c>
      <c r="P2729" s="33">
        <f t="shared" si="488"/>
        <v>25521.389999999999</v>
      </c>
      <c r="Q2729" s="33">
        <f t="shared" si="489"/>
        <v>25521.389999999999</v>
      </c>
      <c r="R2729" s="33">
        <f t="shared" si="490"/>
        <v>98466882</v>
      </c>
      <c r="S2729" s="39"/>
      <c r="T2729" s="30" t="str">
        <f t="shared" si="491"/>
        <v>USD</v>
      </c>
      <c r="U2729" s="33">
        <v>0</v>
      </c>
      <c r="V2729" s="33">
        <v>0</v>
      </c>
      <c r="W2729" s="33">
        <v>0</v>
      </c>
      <c r="X2729" s="33">
        <f t="shared" si="492"/>
        <v>25521.389999999999</v>
      </c>
      <c r="Y2729" s="33">
        <f t="shared" si="493"/>
        <v>25521.389999999999</v>
      </c>
      <c r="Z2729" s="33">
        <f t="shared" si="494"/>
        <v>98466882</v>
      </c>
      <c r="AA2729" s="34">
        <f t="shared" si="495"/>
        <v>0.0024279381433932753</v>
      </c>
      <c r="AB2729" s="33" t="s">
        <v>2762</v>
      </c>
      <c r="AC2729" s="35">
        <v>43936</v>
      </c>
      <c r="AD2729" s="33">
        <v>60</v>
      </c>
      <c r="AE2729" s="36">
        <f t="shared" si="496"/>
        <v>43996</v>
      </c>
    </row>
    <row r="2730" spans="2:31" ht="14.5" hidden="1">
      <c r="B2730" s="29" t="s">
        <v>2714</v>
      </c>
      <c r="C2730" s="30" t="str">
        <f t="shared" si="486"/>
        <v>(Acreedores quirografarios)</v>
      </c>
      <c r="D2730" s="30">
        <v>5</v>
      </c>
      <c r="E2730" s="30">
        <v>131595913</v>
      </c>
      <c r="F2730" s="30" t="s">
        <v>5339</v>
      </c>
      <c r="G2730" s="30" t="s">
        <v>5337</v>
      </c>
      <c r="H2730" s="31">
        <v>1510223637</v>
      </c>
      <c r="I2730" s="31" t="s">
        <v>62</v>
      </c>
      <c r="J2730" s="32">
        <v>4857</v>
      </c>
      <c r="K2730" s="33">
        <f t="shared" si="487"/>
        <v>4857</v>
      </c>
      <c r="L2730" s="33">
        <v>18739326</v>
      </c>
      <c r="M2730" s="33">
        <v>0</v>
      </c>
      <c r="N2730" s="33">
        <v>0</v>
      </c>
      <c r="O2730" s="33">
        <v>0</v>
      </c>
      <c r="P2730" s="33">
        <f t="shared" si="488"/>
        <v>4857</v>
      </c>
      <c r="Q2730" s="33">
        <f t="shared" si="489"/>
        <v>4857</v>
      </c>
      <c r="R2730" s="33">
        <f t="shared" si="490"/>
        <v>18739326</v>
      </c>
      <c r="S2730" s="39"/>
      <c r="T2730" s="30" t="str">
        <f t="shared" si="491"/>
        <v>USD</v>
      </c>
      <c r="U2730" s="33">
        <v>0</v>
      </c>
      <c r="V2730" s="33">
        <v>0</v>
      </c>
      <c r="W2730" s="33">
        <v>0</v>
      </c>
      <c r="X2730" s="33">
        <f t="shared" si="492"/>
        <v>4857</v>
      </c>
      <c r="Y2730" s="33">
        <f t="shared" si="493"/>
        <v>4857</v>
      </c>
      <c r="Z2730" s="33">
        <f t="shared" si="494"/>
        <v>18739326</v>
      </c>
      <c r="AA2730" s="34">
        <f t="shared" si="495"/>
        <v>0.00046206321813745794</v>
      </c>
      <c r="AB2730" s="33" t="s">
        <v>2762</v>
      </c>
      <c r="AC2730" s="35">
        <v>43936</v>
      </c>
      <c r="AD2730" s="33">
        <v>60</v>
      </c>
      <c r="AE2730" s="36">
        <f t="shared" si="496"/>
        <v>43996</v>
      </c>
    </row>
    <row r="2731" spans="2:31" ht="14.5" hidden="1">
      <c r="B2731" s="29" t="s">
        <v>2714</v>
      </c>
      <c r="C2731" s="30" t="str">
        <f t="shared" si="486"/>
        <v>(Acreedores quirografarios)</v>
      </c>
      <c r="D2731" s="30">
        <v>5</v>
      </c>
      <c r="E2731" s="30">
        <v>131595913</v>
      </c>
      <c r="F2731" s="30" t="s">
        <v>5339</v>
      </c>
      <c r="G2731" s="30" t="s">
        <v>5337</v>
      </c>
      <c r="H2731" s="31">
        <v>1510223632</v>
      </c>
      <c r="I2731" s="31" t="s">
        <v>62</v>
      </c>
      <c r="J2731" s="32">
        <v>4857</v>
      </c>
      <c r="K2731" s="33">
        <f t="shared" si="487"/>
        <v>4857</v>
      </c>
      <c r="L2731" s="33">
        <v>18739326</v>
      </c>
      <c r="M2731" s="33">
        <v>0</v>
      </c>
      <c r="N2731" s="33">
        <v>0</v>
      </c>
      <c r="O2731" s="33">
        <v>0</v>
      </c>
      <c r="P2731" s="33">
        <f t="shared" si="488"/>
        <v>4857</v>
      </c>
      <c r="Q2731" s="33">
        <f t="shared" si="489"/>
        <v>4857</v>
      </c>
      <c r="R2731" s="33">
        <f t="shared" si="490"/>
        <v>18739326</v>
      </c>
      <c r="S2731" s="39"/>
      <c r="T2731" s="30" t="str">
        <f t="shared" si="491"/>
        <v>USD</v>
      </c>
      <c r="U2731" s="33">
        <v>0</v>
      </c>
      <c r="V2731" s="33">
        <v>0</v>
      </c>
      <c r="W2731" s="33">
        <v>0</v>
      </c>
      <c r="X2731" s="33">
        <f t="shared" si="492"/>
        <v>4857</v>
      </c>
      <c r="Y2731" s="33">
        <f t="shared" si="493"/>
        <v>4857</v>
      </c>
      <c r="Z2731" s="33">
        <f t="shared" si="494"/>
        <v>18739326</v>
      </c>
      <c r="AA2731" s="34">
        <f t="shared" si="495"/>
        <v>0.00046206321813745794</v>
      </c>
      <c r="AB2731" s="33" t="s">
        <v>2762</v>
      </c>
      <c r="AC2731" s="35">
        <v>43936</v>
      </c>
      <c r="AD2731" s="33">
        <v>60</v>
      </c>
      <c r="AE2731" s="36">
        <f t="shared" si="496"/>
        <v>43996</v>
      </c>
    </row>
    <row r="2732" spans="2:31" ht="14.5" hidden="1">
      <c r="B2732" s="29" t="s">
        <v>2714</v>
      </c>
      <c r="C2732" s="30" t="str">
        <f t="shared" si="486"/>
        <v>(Acreedores quirografarios)</v>
      </c>
      <c r="D2732" s="30">
        <v>5</v>
      </c>
      <c r="E2732" s="30">
        <v>131595913</v>
      </c>
      <c r="F2732" s="30" t="s">
        <v>5339</v>
      </c>
      <c r="G2732" s="30" t="s">
        <v>5337</v>
      </c>
      <c r="H2732" s="31">
        <v>1510223644</v>
      </c>
      <c r="I2732" s="31" t="s">
        <v>62</v>
      </c>
      <c r="J2732" s="32">
        <v>4857</v>
      </c>
      <c r="K2732" s="33">
        <f t="shared" si="487"/>
        <v>4857</v>
      </c>
      <c r="L2732" s="33">
        <v>18739326</v>
      </c>
      <c r="M2732" s="33">
        <v>0</v>
      </c>
      <c r="N2732" s="33">
        <v>0</v>
      </c>
      <c r="O2732" s="33">
        <v>0</v>
      </c>
      <c r="P2732" s="33">
        <f t="shared" si="488"/>
        <v>4857</v>
      </c>
      <c r="Q2732" s="33">
        <f t="shared" si="489"/>
        <v>4857</v>
      </c>
      <c r="R2732" s="33">
        <f t="shared" si="490"/>
        <v>18739326</v>
      </c>
      <c r="S2732" s="39"/>
      <c r="T2732" s="30" t="str">
        <f t="shared" si="491"/>
        <v>USD</v>
      </c>
      <c r="U2732" s="33">
        <v>0</v>
      </c>
      <c r="V2732" s="33">
        <v>0</v>
      </c>
      <c r="W2732" s="33">
        <v>0</v>
      </c>
      <c r="X2732" s="33">
        <f t="shared" si="492"/>
        <v>4857</v>
      </c>
      <c r="Y2732" s="33">
        <f t="shared" si="493"/>
        <v>4857</v>
      </c>
      <c r="Z2732" s="33">
        <f t="shared" si="494"/>
        <v>18739326</v>
      </c>
      <c r="AA2732" s="34">
        <f t="shared" si="495"/>
        <v>0.00046206321813745794</v>
      </c>
      <c r="AB2732" s="33" t="s">
        <v>2762</v>
      </c>
      <c r="AC2732" s="35">
        <v>43936</v>
      </c>
      <c r="AD2732" s="33">
        <v>60</v>
      </c>
      <c r="AE2732" s="36">
        <f t="shared" si="496"/>
        <v>43996</v>
      </c>
    </row>
    <row r="2733" spans="2:31" ht="14.5" hidden="1">
      <c r="B2733" s="29" t="s">
        <v>2714</v>
      </c>
      <c r="C2733" s="30" t="str">
        <f t="shared" si="486"/>
        <v>(Acreedores quirografarios)</v>
      </c>
      <c r="D2733" s="30">
        <v>5</v>
      </c>
      <c r="E2733" s="30">
        <v>131595913</v>
      </c>
      <c r="F2733" s="30" t="s">
        <v>5339</v>
      </c>
      <c r="G2733" s="30" t="s">
        <v>5337</v>
      </c>
      <c r="H2733" s="31">
        <v>1510223626</v>
      </c>
      <c r="I2733" s="31" t="s">
        <v>62</v>
      </c>
      <c r="J2733" s="32">
        <v>339.38999999999999</v>
      </c>
      <c r="K2733" s="33">
        <f t="shared" si="487"/>
        <v>339.38999999999999</v>
      </c>
      <c r="L2733" s="33">
        <v>1309438</v>
      </c>
      <c r="M2733" s="33">
        <v>0</v>
      </c>
      <c r="N2733" s="33">
        <v>0</v>
      </c>
      <c r="O2733" s="33">
        <v>0</v>
      </c>
      <c r="P2733" s="33">
        <f t="shared" si="488"/>
        <v>339.38999999999999</v>
      </c>
      <c r="Q2733" s="33">
        <f t="shared" si="489"/>
        <v>339.38999999999999</v>
      </c>
      <c r="R2733" s="33">
        <f t="shared" si="490"/>
        <v>1309438</v>
      </c>
      <c r="S2733" s="39"/>
      <c r="T2733" s="30" t="str">
        <f t="shared" si="491"/>
        <v>USD</v>
      </c>
      <c r="U2733" s="33">
        <v>0</v>
      </c>
      <c r="V2733" s="33">
        <v>0</v>
      </c>
      <c r="W2733" s="33">
        <v>0</v>
      </c>
      <c r="X2733" s="33">
        <f t="shared" si="492"/>
        <v>339.38999999999999</v>
      </c>
      <c r="Y2733" s="33">
        <f t="shared" si="493"/>
        <v>339.38999999999999</v>
      </c>
      <c r="Z2733" s="33">
        <f t="shared" si="494"/>
        <v>1309438</v>
      </c>
      <c r="AA2733" s="34">
        <f t="shared" si="495"/>
        <v>3.2287347807038349E-05</v>
      </c>
      <c r="AB2733" s="33" t="s">
        <v>2762</v>
      </c>
      <c r="AC2733" s="35">
        <v>43936</v>
      </c>
      <c r="AD2733" s="33">
        <v>60</v>
      </c>
      <c r="AE2733" s="36">
        <f t="shared" si="496"/>
        <v>43996</v>
      </c>
    </row>
    <row r="2734" spans="2:31" ht="14.5" hidden="1">
      <c r="B2734" s="29" t="s">
        <v>2714</v>
      </c>
      <c r="C2734" s="30" t="str">
        <f t="shared" si="486"/>
        <v>(Acreedores quirografarios)</v>
      </c>
      <c r="D2734" s="30">
        <v>5</v>
      </c>
      <c r="E2734" s="30">
        <v>131595913</v>
      </c>
      <c r="F2734" s="30" t="s">
        <v>5339</v>
      </c>
      <c r="G2734" s="30" t="s">
        <v>5337</v>
      </c>
      <c r="H2734" s="31">
        <v>1510223658</v>
      </c>
      <c r="I2734" s="31" t="s">
        <v>62</v>
      </c>
      <c r="J2734" s="32">
        <v>4170</v>
      </c>
      <c r="K2734" s="33">
        <f t="shared" si="487"/>
        <v>4170</v>
      </c>
      <c r="L2734" s="33">
        <v>16349861</v>
      </c>
      <c r="M2734" s="33">
        <v>0</v>
      </c>
      <c r="N2734" s="33">
        <v>0</v>
      </c>
      <c r="O2734" s="33">
        <v>0</v>
      </c>
      <c r="P2734" s="33">
        <f t="shared" si="488"/>
        <v>4170</v>
      </c>
      <c r="Q2734" s="33">
        <f t="shared" si="489"/>
        <v>4170</v>
      </c>
      <c r="R2734" s="33">
        <f t="shared" si="490"/>
        <v>16349861</v>
      </c>
      <c r="S2734" s="40"/>
      <c r="T2734" s="30" t="str">
        <f t="shared" si="491"/>
        <v>USD</v>
      </c>
      <c r="U2734" s="33">
        <v>0</v>
      </c>
      <c r="V2734" s="33">
        <v>0</v>
      </c>
      <c r="W2734" s="33">
        <v>0</v>
      </c>
      <c r="X2734" s="33">
        <f t="shared" si="492"/>
        <v>4170</v>
      </c>
      <c r="Y2734" s="33">
        <f t="shared" si="493"/>
        <v>4170</v>
      </c>
      <c r="Z2734" s="33">
        <f t="shared" si="494"/>
        <v>16349861</v>
      </c>
      <c r="AA2734" s="34">
        <f t="shared" si="495"/>
        <v>0.00040314520328853433</v>
      </c>
      <c r="AB2734" s="33" t="s">
        <v>2762</v>
      </c>
      <c r="AC2734" s="35">
        <v>43937</v>
      </c>
      <c r="AD2734" s="33">
        <v>60</v>
      </c>
      <c r="AE2734" s="36">
        <f t="shared" si="496"/>
        <v>43997</v>
      </c>
    </row>
    <row r="2735" spans="2:31" ht="14.5" hidden="1">
      <c r="B2735" s="29" t="s">
        <v>2714</v>
      </c>
      <c r="C2735" s="30" t="str">
        <f t="shared" si="486"/>
        <v>(Acreedores quirografarios)</v>
      </c>
      <c r="D2735" s="30">
        <v>5</v>
      </c>
      <c r="E2735" s="30">
        <v>131595913</v>
      </c>
      <c r="F2735" s="30" t="s">
        <v>5339</v>
      </c>
      <c r="G2735" s="30" t="s">
        <v>5337</v>
      </c>
      <c r="H2735" s="31">
        <v>1510223670</v>
      </c>
      <c r="I2735" s="31" t="s">
        <v>62</v>
      </c>
      <c r="J2735" s="32">
        <v>2486.25</v>
      </c>
      <c r="K2735" s="33">
        <f t="shared" si="487"/>
        <v>2486.25</v>
      </c>
      <c r="L2735" s="33">
        <v>9748164</v>
      </c>
      <c r="M2735" s="33">
        <v>0</v>
      </c>
      <c r="N2735" s="33">
        <v>0</v>
      </c>
      <c r="O2735" s="33">
        <v>0</v>
      </c>
      <c r="P2735" s="33">
        <f t="shared" si="488"/>
        <v>2486.25</v>
      </c>
      <c r="Q2735" s="33">
        <f t="shared" si="489"/>
        <v>2486.25</v>
      </c>
      <c r="R2735" s="33">
        <f t="shared" si="490"/>
        <v>9748164</v>
      </c>
      <c r="S2735" s="39"/>
      <c r="T2735" s="30" t="str">
        <f t="shared" si="491"/>
        <v>USD</v>
      </c>
      <c r="U2735" s="33">
        <v>0</v>
      </c>
      <c r="V2735" s="33">
        <v>0</v>
      </c>
      <c r="W2735" s="33">
        <v>0</v>
      </c>
      <c r="X2735" s="33">
        <f t="shared" si="492"/>
        <v>2486.25</v>
      </c>
      <c r="Y2735" s="33">
        <f t="shared" si="493"/>
        <v>2486.25</v>
      </c>
      <c r="Z2735" s="33">
        <f t="shared" si="494"/>
        <v>9748164</v>
      </c>
      <c r="AA2735" s="34">
        <f t="shared" si="495"/>
        <v>0.00024036446288258791</v>
      </c>
      <c r="AB2735" s="33" t="s">
        <v>2762</v>
      </c>
      <c r="AC2735" s="35">
        <v>43937</v>
      </c>
      <c r="AD2735" s="33">
        <v>60</v>
      </c>
      <c r="AE2735" s="36">
        <f t="shared" si="496"/>
        <v>43997</v>
      </c>
    </row>
    <row r="2736" spans="2:31" ht="14.5" hidden="1">
      <c r="B2736" s="29" t="s">
        <v>2714</v>
      </c>
      <c r="C2736" s="30" t="str">
        <f t="shared" si="486"/>
        <v>(Acreedores quirografarios)</v>
      </c>
      <c r="D2736" s="30">
        <v>5</v>
      </c>
      <c r="E2736" s="30">
        <v>131595913</v>
      </c>
      <c r="F2736" s="30" t="s">
        <v>5339</v>
      </c>
      <c r="G2736" s="30" t="s">
        <v>5337</v>
      </c>
      <c r="H2736" s="31">
        <v>1510224192</v>
      </c>
      <c r="I2736" s="31" t="s">
        <v>62</v>
      </c>
      <c r="J2736" s="32">
        <v>1282.5</v>
      </c>
      <c r="K2736" s="33">
        <f t="shared" si="487"/>
        <v>1282.5</v>
      </c>
      <c r="L2736" s="33">
        <v>5043713</v>
      </c>
      <c r="M2736" s="33">
        <v>0</v>
      </c>
      <c r="N2736" s="33">
        <v>0</v>
      </c>
      <c r="O2736" s="33">
        <v>0</v>
      </c>
      <c r="P2736" s="33">
        <f t="shared" si="488"/>
        <v>1282.5</v>
      </c>
      <c r="Q2736" s="33">
        <f t="shared" si="489"/>
        <v>1282.5</v>
      </c>
      <c r="R2736" s="33">
        <f t="shared" si="490"/>
        <v>5043713</v>
      </c>
      <c r="S2736" s="39"/>
      <c r="T2736" s="30" t="str">
        <f t="shared" si="491"/>
        <v>USD</v>
      </c>
      <c r="U2736" s="33">
        <v>0</v>
      </c>
      <c r="V2736" s="33">
        <v>0</v>
      </c>
      <c r="W2736" s="33">
        <v>0</v>
      </c>
      <c r="X2736" s="33">
        <f t="shared" si="492"/>
        <v>1282.5</v>
      </c>
      <c r="Y2736" s="33">
        <f t="shared" si="493"/>
        <v>1282.5</v>
      </c>
      <c r="Z2736" s="33">
        <f t="shared" si="494"/>
        <v>5043713</v>
      </c>
      <c r="AA2736" s="34">
        <f t="shared" si="495"/>
        <v>0.00012436489232012574</v>
      </c>
      <c r="AB2736" s="33" t="s">
        <v>2762</v>
      </c>
      <c r="AC2736" s="35">
        <v>43949</v>
      </c>
      <c r="AD2736" s="33">
        <v>60</v>
      </c>
      <c r="AE2736" s="36">
        <f t="shared" si="496"/>
        <v>44009</v>
      </c>
    </row>
    <row r="2737" spans="2:31" ht="14.5" hidden="1">
      <c r="B2737" s="29" t="s">
        <v>2714</v>
      </c>
      <c r="C2737" s="30" t="str">
        <f t="shared" si="486"/>
        <v>(Acreedores quirografarios)</v>
      </c>
      <c r="D2737" s="30">
        <v>5</v>
      </c>
      <c r="E2737" s="30">
        <v>131595913</v>
      </c>
      <c r="F2737" s="30" t="s">
        <v>5339</v>
      </c>
      <c r="G2737" s="30" t="s">
        <v>5337</v>
      </c>
      <c r="H2737" s="31">
        <v>1510224200</v>
      </c>
      <c r="I2737" s="31" t="s">
        <v>62</v>
      </c>
      <c r="J2737" s="32">
        <v>710</v>
      </c>
      <c r="K2737" s="33">
        <f t="shared" si="487"/>
        <v>710</v>
      </c>
      <c r="L2737" s="33">
        <v>2792231</v>
      </c>
      <c r="M2737" s="33">
        <v>0</v>
      </c>
      <c r="N2737" s="33">
        <v>0</v>
      </c>
      <c r="O2737" s="33">
        <v>0</v>
      </c>
      <c r="P2737" s="33">
        <f t="shared" si="488"/>
        <v>710</v>
      </c>
      <c r="Q2737" s="33">
        <f t="shared" si="489"/>
        <v>710</v>
      </c>
      <c r="R2737" s="33">
        <f t="shared" si="490"/>
        <v>2792231</v>
      </c>
      <c r="S2737" s="39"/>
      <c r="T2737" s="30" t="str">
        <f t="shared" si="491"/>
        <v>USD</v>
      </c>
      <c r="U2737" s="33">
        <v>0</v>
      </c>
      <c r="V2737" s="33">
        <v>0</v>
      </c>
      <c r="W2737" s="33">
        <v>0</v>
      </c>
      <c r="X2737" s="33">
        <f t="shared" si="492"/>
        <v>710</v>
      </c>
      <c r="Y2737" s="33">
        <f t="shared" si="493"/>
        <v>710</v>
      </c>
      <c r="Z2737" s="33">
        <f t="shared" si="494"/>
        <v>2792231</v>
      </c>
      <c r="AA2737" s="34">
        <f t="shared" si="495"/>
        <v>6.8849180682548151E-05</v>
      </c>
      <c r="AB2737" s="33" t="s">
        <v>2762</v>
      </c>
      <c r="AC2737" s="35">
        <v>43949</v>
      </c>
      <c r="AD2737" s="33">
        <v>60</v>
      </c>
      <c r="AE2737" s="36">
        <f t="shared" si="496"/>
        <v>44009</v>
      </c>
    </row>
    <row r="2738" spans="2:31" ht="14.5" hidden="1">
      <c r="B2738" s="29" t="s">
        <v>2714</v>
      </c>
      <c r="C2738" s="30" t="str">
        <f t="shared" si="486"/>
        <v>(Acreedores quirografarios)</v>
      </c>
      <c r="D2738" s="30">
        <v>5</v>
      </c>
      <c r="E2738" s="30">
        <v>131595913</v>
      </c>
      <c r="F2738" s="30" t="s">
        <v>5339</v>
      </c>
      <c r="G2738" s="30" t="s">
        <v>5337</v>
      </c>
      <c r="H2738" s="31">
        <v>1510224204</v>
      </c>
      <c r="I2738" s="31" t="s">
        <v>62</v>
      </c>
      <c r="J2738" s="32">
        <v>12258.99</v>
      </c>
      <c r="K2738" s="33">
        <f t="shared" si="487"/>
        <v>12258.99</v>
      </c>
      <c r="L2738" s="33">
        <v>48211175</v>
      </c>
      <c r="M2738" s="33">
        <v>0</v>
      </c>
      <c r="N2738" s="33">
        <v>0</v>
      </c>
      <c r="O2738" s="33">
        <v>0</v>
      </c>
      <c r="P2738" s="33">
        <f t="shared" si="488"/>
        <v>12258.99</v>
      </c>
      <c r="Q2738" s="33">
        <f t="shared" si="489"/>
        <v>12258.99</v>
      </c>
      <c r="R2738" s="33">
        <f t="shared" si="490"/>
        <v>48211175</v>
      </c>
      <c r="S2738" s="39"/>
      <c r="T2738" s="30" t="str">
        <f t="shared" si="491"/>
        <v>USD</v>
      </c>
      <c r="U2738" s="33">
        <v>0</v>
      </c>
      <c r="V2738" s="33">
        <v>0</v>
      </c>
      <c r="W2738" s="33">
        <v>0</v>
      </c>
      <c r="X2738" s="33">
        <f t="shared" si="492"/>
        <v>12258.99</v>
      </c>
      <c r="Y2738" s="33">
        <f t="shared" si="493"/>
        <v>12258.99</v>
      </c>
      <c r="Z2738" s="33">
        <f t="shared" si="494"/>
        <v>48211175</v>
      </c>
      <c r="AA2738" s="34">
        <f t="shared" si="495"/>
        <v>0.001188762641233103</v>
      </c>
      <c r="AB2738" s="33" t="s">
        <v>2762</v>
      </c>
      <c r="AC2738" s="35">
        <v>43949</v>
      </c>
      <c r="AD2738" s="33">
        <v>60</v>
      </c>
      <c r="AE2738" s="36">
        <f t="shared" si="496"/>
        <v>44009</v>
      </c>
    </row>
    <row r="2739" spans="2:31" ht="14.5" hidden="1">
      <c r="B2739" s="29" t="s">
        <v>2714</v>
      </c>
      <c r="C2739" s="30" t="str">
        <f t="shared" si="486"/>
        <v>(Acreedores quirografarios)</v>
      </c>
      <c r="D2739" s="30">
        <v>5</v>
      </c>
      <c r="E2739" s="30">
        <v>131595913</v>
      </c>
      <c r="F2739" s="30" t="s">
        <v>5339</v>
      </c>
      <c r="G2739" s="30" t="s">
        <v>5337</v>
      </c>
      <c r="H2739" s="31">
        <v>1510224205</v>
      </c>
      <c r="I2739" s="31" t="s">
        <v>62</v>
      </c>
      <c r="J2739" s="32">
        <v>3196.6900000000001</v>
      </c>
      <c r="K2739" s="33">
        <f t="shared" si="487"/>
        <v>3196.6900000000001</v>
      </c>
      <c r="L2739" s="33">
        <v>12571687</v>
      </c>
      <c r="M2739" s="33">
        <v>0</v>
      </c>
      <c r="N2739" s="33">
        <v>0</v>
      </c>
      <c r="O2739" s="33">
        <v>0</v>
      </c>
      <c r="P2739" s="33">
        <f t="shared" si="488"/>
        <v>3196.6900000000001</v>
      </c>
      <c r="Q2739" s="33">
        <f t="shared" si="489"/>
        <v>3196.6900000000001</v>
      </c>
      <c r="R2739" s="33">
        <f t="shared" si="490"/>
        <v>12571687</v>
      </c>
      <c r="S2739" s="39"/>
      <c r="T2739" s="30" t="str">
        <f t="shared" si="491"/>
        <v>USD</v>
      </c>
      <c r="U2739" s="33">
        <v>0</v>
      </c>
      <c r="V2739" s="33">
        <v>0</v>
      </c>
      <c r="W2739" s="33">
        <v>0</v>
      </c>
      <c r="X2739" s="33">
        <f t="shared" si="492"/>
        <v>3196.6900000000001</v>
      </c>
      <c r="Y2739" s="33">
        <f t="shared" si="493"/>
        <v>3196.6900000000001</v>
      </c>
      <c r="Z2739" s="33">
        <f t="shared" si="494"/>
        <v>12571687</v>
      </c>
      <c r="AA2739" s="34">
        <f t="shared" si="495"/>
        <v>0.0003099852231951589</v>
      </c>
      <c r="AB2739" s="33" t="s">
        <v>2762</v>
      </c>
      <c r="AC2739" s="35">
        <v>43949</v>
      </c>
      <c r="AD2739" s="33">
        <v>60</v>
      </c>
      <c r="AE2739" s="36">
        <f t="shared" si="496"/>
        <v>44009</v>
      </c>
    </row>
    <row r="2740" spans="2:31" ht="14.5" hidden="1">
      <c r="B2740" s="29" t="s">
        <v>2714</v>
      </c>
      <c r="C2740" s="30" t="str">
        <f t="shared" si="486"/>
        <v>(Acreedores quirografarios)</v>
      </c>
      <c r="D2740" s="30">
        <v>5</v>
      </c>
      <c r="E2740" s="30">
        <v>131595913</v>
      </c>
      <c r="F2740" s="30" t="s">
        <v>5339</v>
      </c>
      <c r="G2740" s="30" t="s">
        <v>5337</v>
      </c>
      <c r="H2740" s="31">
        <v>1510224196</v>
      </c>
      <c r="I2740" s="31" t="s">
        <v>62</v>
      </c>
      <c r="J2740" s="32">
        <v>1706.8800000000001</v>
      </c>
      <c r="K2740" s="33">
        <f t="shared" si="487"/>
        <v>1706.8800000000001</v>
      </c>
      <c r="L2740" s="33">
        <v>6712681</v>
      </c>
      <c r="M2740" s="33">
        <v>0</v>
      </c>
      <c r="N2740" s="33">
        <v>0</v>
      </c>
      <c r="O2740" s="33">
        <v>0</v>
      </c>
      <c r="P2740" s="33">
        <f t="shared" si="488"/>
        <v>1706.8800000000001</v>
      </c>
      <c r="Q2740" s="33">
        <f t="shared" si="489"/>
        <v>1706.8800000000001</v>
      </c>
      <c r="R2740" s="33">
        <f t="shared" si="490"/>
        <v>6712681</v>
      </c>
      <c r="S2740" s="39"/>
      <c r="T2740" s="30" t="str">
        <f t="shared" si="491"/>
        <v>USD</v>
      </c>
      <c r="U2740" s="33">
        <v>0</v>
      </c>
      <c r="V2740" s="33">
        <v>0</v>
      </c>
      <c r="W2740" s="33">
        <v>0</v>
      </c>
      <c r="X2740" s="33">
        <f t="shared" si="492"/>
        <v>1706.8800000000001</v>
      </c>
      <c r="Y2740" s="33">
        <f t="shared" si="493"/>
        <v>1706.8800000000001</v>
      </c>
      <c r="Z2740" s="33">
        <f t="shared" si="494"/>
        <v>6712681</v>
      </c>
      <c r="AA2740" s="34">
        <f t="shared" si="495"/>
        <v>0.00016551731824240474</v>
      </c>
      <c r="AB2740" s="33" t="s">
        <v>2762</v>
      </c>
      <c r="AC2740" s="35">
        <v>43949</v>
      </c>
      <c r="AD2740" s="33">
        <v>60</v>
      </c>
      <c r="AE2740" s="36">
        <f t="shared" si="496"/>
        <v>44009</v>
      </c>
    </row>
    <row r="2741" spans="2:31" ht="14.5" hidden="1">
      <c r="B2741" s="29" t="s">
        <v>2714</v>
      </c>
      <c r="C2741" s="30" t="str">
        <f t="shared" si="497" ref="C2741:C2804">+IF(D2741=1,$A$4,IF(D2741=2,$A$5,IF(D2741=3,$A$6,IF(D2741=4,$A$7,IF(D2741=5,$A$8,IF(D2741=6,$A$9,))))))</f>
        <v>(Acreedores quirografarios)</v>
      </c>
      <c r="D2741" s="30">
        <v>5</v>
      </c>
      <c r="E2741" s="30">
        <v>131595913</v>
      </c>
      <c r="F2741" s="30" t="s">
        <v>5339</v>
      </c>
      <c r="G2741" s="30" t="s">
        <v>5337</v>
      </c>
      <c r="H2741" s="31">
        <v>1510224201</v>
      </c>
      <c r="I2741" s="31" t="s">
        <v>62</v>
      </c>
      <c r="J2741" s="32">
        <v>5226.9499999999998</v>
      </c>
      <c r="K2741" s="33">
        <f t="shared" si="498" ref="K2741:K2804">+IF(I2741="USD",J2741,L2741/$L$3)</f>
        <v>5226.9499999999998</v>
      </c>
      <c r="L2741" s="33">
        <v>20556131</v>
      </c>
      <c r="M2741" s="33">
        <v>0</v>
      </c>
      <c r="N2741" s="33">
        <v>0</v>
      </c>
      <c r="O2741" s="33">
        <v>0</v>
      </c>
      <c r="P2741" s="33">
        <f t="shared" si="499" ref="P2741:P2804">+J2741+M2741</f>
        <v>5226.9499999999998</v>
      </c>
      <c r="Q2741" s="33">
        <f t="shared" si="500" ref="Q2741:Q2804">+K2741+N2741</f>
        <v>5226.9499999999998</v>
      </c>
      <c r="R2741" s="33">
        <f t="shared" si="501" ref="R2741:R2804">+L2741+O2741</f>
        <v>20556131</v>
      </c>
      <c r="S2741" s="39"/>
      <c r="T2741" s="30" t="str">
        <f t="shared" si="502" ref="T2741:T2804">+I2741</f>
        <v>USD</v>
      </c>
      <c r="U2741" s="33">
        <v>0</v>
      </c>
      <c r="V2741" s="33">
        <v>0</v>
      </c>
      <c r="W2741" s="33">
        <v>0</v>
      </c>
      <c r="X2741" s="33">
        <f t="shared" si="503" ref="X2741:X2804">+P2741+U2741</f>
        <v>5226.9499999999998</v>
      </c>
      <c r="Y2741" s="33">
        <f t="shared" si="504" ref="Y2741:Y2804">+Q2741+V2741</f>
        <v>5226.9499999999998</v>
      </c>
      <c r="Z2741" s="33">
        <f t="shared" si="505" ref="Z2741:Z2804">+R2741+W2741</f>
        <v>20556131</v>
      </c>
      <c r="AA2741" s="34">
        <f t="shared" si="506" ref="AA2741:AA2804">+IF(D2741=1,Z2741/$C$4,IF(D2741=2,Z2741/$C$5,IF(D2741=3,Z2741/$C$6,IF(D2741=4,Z2741/$C$7,IF(D2741=5,Z2741/$C$8,IF(D2741=6,Z2741/$C$9))))))</f>
        <v>0.00050686092137546262</v>
      </c>
      <c r="AB2741" s="33" t="s">
        <v>2762</v>
      </c>
      <c r="AC2741" s="35">
        <v>43949</v>
      </c>
      <c r="AD2741" s="33">
        <v>60</v>
      </c>
      <c r="AE2741" s="36">
        <f t="shared" si="496"/>
        <v>44009</v>
      </c>
    </row>
    <row r="2742" spans="2:31" ht="14.5" hidden="1">
      <c r="B2742" s="29" t="s">
        <v>2714</v>
      </c>
      <c r="C2742" s="30" t="str">
        <f t="shared" si="497"/>
        <v>(Acreedores quirografarios)</v>
      </c>
      <c r="D2742" s="30">
        <v>5</v>
      </c>
      <c r="E2742" s="30">
        <v>131595913</v>
      </c>
      <c r="F2742" s="30" t="s">
        <v>5339</v>
      </c>
      <c r="G2742" s="30" t="s">
        <v>5337</v>
      </c>
      <c r="H2742" s="31">
        <v>1510224203</v>
      </c>
      <c r="I2742" s="31" t="s">
        <v>62</v>
      </c>
      <c r="J2742" s="32">
        <v>5627.1300000000001</v>
      </c>
      <c r="K2742" s="33">
        <f t="shared" si="498"/>
        <v>5627.1300000000001</v>
      </c>
      <c r="L2742" s="33">
        <v>22129927</v>
      </c>
      <c r="M2742" s="33">
        <v>0</v>
      </c>
      <c r="N2742" s="33">
        <v>0</v>
      </c>
      <c r="O2742" s="33">
        <v>0</v>
      </c>
      <c r="P2742" s="33">
        <f t="shared" si="499"/>
        <v>5627.1300000000001</v>
      </c>
      <c r="Q2742" s="33">
        <f t="shared" si="500"/>
        <v>5627.1300000000001</v>
      </c>
      <c r="R2742" s="33">
        <f t="shared" si="501"/>
        <v>22129927</v>
      </c>
      <c r="S2742" s="39"/>
      <c r="T2742" s="30" t="str">
        <f t="shared" si="502"/>
        <v>USD</v>
      </c>
      <c r="U2742" s="33">
        <v>0</v>
      </c>
      <c r="V2742" s="33">
        <v>0</v>
      </c>
      <c r="W2742" s="33">
        <v>0</v>
      </c>
      <c r="X2742" s="33">
        <f t="shared" si="503"/>
        <v>5627.1300000000001</v>
      </c>
      <c r="Y2742" s="33">
        <f t="shared" si="504"/>
        <v>5627.1300000000001</v>
      </c>
      <c r="Z2742" s="33">
        <f t="shared" si="505"/>
        <v>22129927</v>
      </c>
      <c r="AA2742" s="34">
        <f t="shared" si="506"/>
        <v>0.00054566665240612282</v>
      </c>
      <c r="AB2742" s="33" t="s">
        <v>2762</v>
      </c>
      <c r="AC2742" s="35">
        <v>43949</v>
      </c>
      <c r="AD2742" s="33">
        <v>60</v>
      </c>
      <c r="AE2742" s="36">
        <f t="shared" si="496"/>
        <v>44009</v>
      </c>
    </row>
    <row r="2743" spans="2:31" ht="14.5" hidden="1">
      <c r="B2743" s="29" t="s">
        <v>2714</v>
      </c>
      <c r="C2743" s="30" t="str">
        <f t="shared" si="497"/>
        <v>(Acreedores quirografarios)</v>
      </c>
      <c r="D2743" s="30">
        <v>5</v>
      </c>
      <c r="E2743" s="30">
        <v>131595913</v>
      </c>
      <c r="F2743" s="30" t="s">
        <v>5339</v>
      </c>
      <c r="G2743" s="30" t="s">
        <v>5337</v>
      </c>
      <c r="H2743" s="31">
        <v>1510224195</v>
      </c>
      <c r="I2743" s="31" t="s">
        <v>62</v>
      </c>
      <c r="J2743" s="32">
        <v>2120.7399999999998</v>
      </c>
      <c r="K2743" s="33">
        <f t="shared" si="498"/>
        <v>2120.7399999999998</v>
      </c>
      <c r="L2743" s="33">
        <v>8340277</v>
      </c>
      <c r="M2743" s="33">
        <v>0</v>
      </c>
      <c r="N2743" s="33">
        <v>0</v>
      </c>
      <c r="O2743" s="33">
        <v>0</v>
      </c>
      <c r="P2743" s="33">
        <f t="shared" si="499"/>
        <v>2120.7399999999998</v>
      </c>
      <c r="Q2743" s="33">
        <f t="shared" si="500"/>
        <v>2120.7399999999998</v>
      </c>
      <c r="R2743" s="33">
        <f t="shared" si="501"/>
        <v>8340277</v>
      </c>
      <c r="S2743" s="39"/>
      <c r="T2743" s="30" t="str">
        <f t="shared" si="502"/>
        <v>USD</v>
      </c>
      <c r="U2743" s="33">
        <v>0</v>
      </c>
      <c r="V2743" s="33">
        <v>0</v>
      </c>
      <c r="W2743" s="33">
        <v>0</v>
      </c>
      <c r="X2743" s="33">
        <f t="shared" si="503"/>
        <v>2120.7399999999998</v>
      </c>
      <c r="Y2743" s="33">
        <f t="shared" si="504"/>
        <v>2120.7399999999998</v>
      </c>
      <c r="Z2743" s="33">
        <f t="shared" si="505"/>
        <v>8340277</v>
      </c>
      <c r="AA2743" s="34">
        <f t="shared" si="506"/>
        <v>0.00020564961785593695</v>
      </c>
      <c r="AB2743" s="33" t="s">
        <v>2762</v>
      </c>
      <c r="AC2743" s="35">
        <v>43949</v>
      </c>
      <c r="AD2743" s="33">
        <v>60</v>
      </c>
      <c r="AE2743" s="36">
        <f t="shared" si="496"/>
        <v>44009</v>
      </c>
    </row>
    <row r="2744" spans="2:31" ht="14.5" hidden="1">
      <c r="B2744" s="29" t="s">
        <v>2714</v>
      </c>
      <c r="C2744" s="30" t="str">
        <f t="shared" si="497"/>
        <v>(Acreedores quirografarios)</v>
      </c>
      <c r="D2744" s="30">
        <v>5</v>
      </c>
      <c r="E2744" s="30">
        <v>131595913</v>
      </c>
      <c r="F2744" s="30" t="s">
        <v>5339</v>
      </c>
      <c r="G2744" s="30" t="s">
        <v>5337</v>
      </c>
      <c r="H2744" s="31">
        <v>1510224194</v>
      </c>
      <c r="I2744" s="31" t="s">
        <v>62</v>
      </c>
      <c r="J2744" s="32">
        <v>13191.15</v>
      </c>
      <c r="K2744" s="33">
        <f t="shared" si="498"/>
        <v>13191.15</v>
      </c>
      <c r="L2744" s="33">
        <v>51877099</v>
      </c>
      <c r="M2744" s="33">
        <v>0</v>
      </c>
      <c r="N2744" s="33">
        <v>0</v>
      </c>
      <c r="O2744" s="33">
        <v>0</v>
      </c>
      <c r="P2744" s="33">
        <f t="shared" si="499"/>
        <v>13191.15</v>
      </c>
      <c r="Q2744" s="33">
        <f t="shared" si="500"/>
        <v>13191.15</v>
      </c>
      <c r="R2744" s="33">
        <f t="shared" si="501"/>
        <v>51877099</v>
      </c>
      <c r="S2744" s="40"/>
      <c r="T2744" s="30" t="str">
        <f t="shared" si="502"/>
        <v>USD</v>
      </c>
      <c r="U2744" s="33">
        <v>0</v>
      </c>
      <c r="V2744" s="33">
        <v>0</v>
      </c>
      <c r="W2744" s="33">
        <v>0</v>
      </c>
      <c r="X2744" s="33">
        <f t="shared" si="503"/>
        <v>13191.15</v>
      </c>
      <c r="Y2744" s="33">
        <f t="shared" si="504"/>
        <v>13191.15</v>
      </c>
      <c r="Z2744" s="33">
        <f t="shared" si="505"/>
        <v>51877099</v>
      </c>
      <c r="AA2744" s="34">
        <f t="shared" si="506"/>
        <v>0.0012791548272107279</v>
      </c>
      <c r="AB2744" s="33" t="s">
        <v>2762</v>
      </c>
      <c r="AC2744" s="35">
        <v>43949</v>
      </c>
      <c r="AD2744" s="33">
        <v>60</v>
      </c>
      <c r="AE2744" s="36">
        <f t="shared" si="496"/>
        <v>44009</v>
      </c>
    </row>
    <row r="2745" spans="2:31" ht="14.5" hidden="1">
      <c r="B2745" s="29" t="s">
        <v>2714</v>
      </c>
      <c r="C2745" s="30" t="str">
        <f t="shared" si="497"/>
        <v>(Acreedores quirografarios)</v>
      </c>
      <c r="D2745" s="30">
        <v>5</v>
      </c>
      <c r="E2745" s="30">
        <v>131595913</v>
      </c>
      <c r="F2745" s="30" t="s">
        <v>5339</v>
      </c>
      <c r="G2745" s="30" t="s">
        <v>5337</v>
      </c>
      <c r="H2745" s="31">
        <v>1510224202</v>
      </c>
      <c r="I2745" s="31" t="s">
        <v>62</v>
      </c>
      <c r="J2745" s="32">
        <v>2060.8299999999999</v>
      </c>
      <c r="K2745" s="33">
        <f t="shared" si="498"/>
        <v>2060.8299999999999</v>
      </c>
      <c r="L2745" s="33">
        <v>8104667</v>
      </c>
      <c r="M2745" s="33">
        <v>0</v>
      </c>
      <c r="N2745" s="33">
        <v>0</v>
      </c>
      <c r="O2745" s="33">
        <v>0</v>
      </c>
      <c r="P2745" s="33">
        <f t="shared" si="499"/>
        <v>2060.8299999999999</v>
      </c>
      <c r="Q2745" s="33">
        <f t="shared" si="500"/>
        <v>2060.8299999999999</v>
      </c>
      <c r="R2745" s="33">
        <f t="shared" si="501"/>
        <v>8104667</v>
      </c>
      <c r="S2745" s="39"/>
      <c r="T2745" s="30" t="str">
        <f t="shared" si="502"/>
        <v>USD</v>
      </c>
      <c r="U2745" s="33">
        <v>0</v>
      </c>
      <c r="V2745" s="33">
        <v>0</v>
      </c>
      <c r="W2745" s="33">
        <v>0</v>
      </c>
      <c r="X2745" s="33">
        <f t="shared" si="503"/>
        <v>2060.8299999999999</v>
      </c>
      <c r="Y2745" s="33">
        <f t="shared" si="504"/>
        <v>2060.8299999999999</v>
      </c>
      <c r="Z2745" s="33">
        <f t="shared" si="505"/>
        <v>8104667</v>
      </c>
      <c r="AA2745" s="34">
        <f t="shared" si="506"/>
        <v>0.00019984008581485038</v>
      </c>
      <c r="AB2745" s="33" t="s">
        <v>2762</v>
      </c>
      <c r="AC2745" s="35">
        <v>43949</v>
      </c>
      <c r="AD2745" s="33">
        <v>60</v>
      </c>
      <c r="AE2745" s="36">
        <f t="shared" si="496"/>
        <v>44009</v>
      </c>
    </row>
    <row r="2746" spans="2:31" ht="14.5" hidden="1">
      <c r="B2746" s="29" t="s">
        <v>2714</v>
      </c>
      <c r="C2746" s="30" t="str">
        <f t="shared" si="497"/>
        <v>(Acreedores quirografarios)</v>
      </c>
      <c r="D2746" s="30">
        <v>5</v>
      </c>
      <c r="E2746" s="30">
        <v>131595913</v>
      </c>
      <c r="F2746" s="30" t="s">
        <v>5339</v>
      </c>
      <c r="G2746" s="30" t="s">
        <v>5337</v>
      </c>
      <c r="H2746" s="31">
        <v>1510224197</v>
      </c>
      <c r="I2746" s="31" t="s">
        <v>62</v>
      </c>
      <c r="J2746" s="32">
        <v>22007.689999999999</v>
      </c>
      <c r="K2746" s="33">
        <f t="shared" si="498"/>
        <v>22007.689999999999</v>
      </c>
      <c r="L2746" s="33">
        <v>86550083</v>
      </c>
      <c r="M2746" s="33">
        <v>0</v>
      </c>
      <c r="N2746" s="33">
        <v>0</v>
      </c>
      <c r="O2746" s="33">
        <v>0</v>
      </c>
      <c r="P2746" s="33">
        <f t="shared" si="499"/>
        <v>22007.689999999999</v>
      </c>
      <c r="Q2746" s="33">
        <f t="shared" si="500"/>
        <v>22007.689999999999</v>
      </c>
      <c r="R2746" s="33">
        <f t="shared" si="501"/>
        <v>86550083</v>
      </c>
      <c r="S2746" s="39"/>
      <c r="T2746" s="30" t="str">
        <f t="shared" si="502"/>
        <v>USD</v>
      </c>
      <c r="U2746" s="33">
        <v>0</v>
      </c>
      <c r="V2746" s="33">
        <v>0</v>
      </c>
      <c r="W2746" s="33">
        <v>0</v>
      </c>
      <c r="X2746" s="33">
        <f t="shared" si="503"/>
        <v>22007.689999999999</v>
      </c>
      <c r="Y2746" s="33">
        <f t="shared" si="504"/>
        <v>22007.689999999999</v>
      </c>
      <c r="Z2746" s="33">
        <f t="shared" si="505"/>
        <v>86550083</v>
      </c>
      <c r="AA2746" s="34">
        <f t="shared" si="506"/>
        <v>0.0021341007612036898</v>
      </c>
      <c r="AB2746" s="33" t="s">
        <v>2762</v>
      </c>
      <c r="AC2746" s="35">
        <v>43949</v>
      </c>
      <c r="AD2746" s="33">
        <v>60</v>
      </c>
      <c r="AE2746" s="36">
        <f t="shared" si="496"/>
        <v>44009</v>
      </c>
    </row>
    <row r="2747" spans="2:31" ht="14.5" hidden="1">
      <c r="B2747" s="29" t="s">
        <v>2714</v>
      </c>
      <c r="C2747" s="30" t="str">
        <f t="shared" si="497"/>
        <v>(Acreedores quirografarios)</v>
      </c>
      <c r="D2747" s="30">
        <v>5</v>
      </c>
      <c r="E2747" s="30">
        <v>131595913</v>
      </c>
      <c r="F2747" s="30" t="s">
        <v>5339</v>
      </c>
      <c r="G2747" s="30" t="s">
        <v>5337</v>
      </c>
      <c r="H2747" s="31">
        <v>1510224198</v>
      </c>
      <c r="I2747" s="31" t="s">
        <v>62</v>
      </c>
      <c r="J2747" s="32">
        <v>4142.9700000000003</v>
      </c>
      <c r="K2747" s="33">
        <f t="shared" si="498"/>
        <v>4142.9700000000003</v>
      </c>
      <c r="L2747" s="33">
        <v>16293141</v>
      </c>
      <c r="M2747" s="33">
        <v>0</v>
      </c>
      <c r="N2747" s="33">
        <v>0</v>
      </c>
      <c r="O2747" s="33">
        <v>0</v>
      </c>
      <c r="P2747" s="33">
        <f t="shared" si="499"/>
        <v>4142.9700000000003</v>
      </c>
      <c r="Q2747" s="33">
        <f t="shared" si="500"/>
        <v>4142.9700000000003</v>
      </c>
      <c r="R2747" s="33">
        <f t="shared" si="501"/>
        <v>16293141</v>
      </c>
      <c r="S2747" s="39"/>
      <c r="T2747" s="30" t="str">
        <f t="shared" si="502"/>
        <v>USD</v>
      </c>
      <c r="U2747" s="33">
        <v>0</v>
      </c>
      <c r="V2747" s="33">
        <v>0</v>
      </c>
      <c r="W2747" s="33">
        <v>0</v>
      </c>
      <c r="X2747" s="33">
        <f t="shared" si="503"/>
        <v>4142.9700000000003</v>
      </c>
      <c r="Y2747" s="33">
        <f t="shared" si="504"/>
        <v>4142.9700000000003</v>
      </c>
      <c r="Z2747" s="33">
        <f t="shared" si="505"/>
        <v>16293141</v>
      </c>
      <c r="AA2747" s="34">
        <f t="shared" si="506"/>
        <v>0.00040174663507253994</v>
      </c>
      <c r="AB2747" s="33" t="s">
        <v>2762</v>
      </c>
      <c r="AC2747" s="35">
        <v>43949</v>
      </c>
      <c r="AD2747" s="33">
        <v>60</v>
      </c>
      <c r="AE2747" s="36">
        <f t="shared" si="496"/>
        <v>44009</v>
      </c>
    </row>
    <row r="2748" spans="2:31" ht="14.5" hidden="1">
      <c r="B2748" s="29" t="s">
        <v>2714</v>
      </c>
      <c r="C2748" s="30" t="str">
        <f t="shared" si="497"/>
        <v>(Acreedores quirografarios)</v>
      </c>
      <c r="D2748" s="30">
        <v>5</v>
      </c>
      <c r="E2748" s="30">
        <v>131595913</v>
      </c>
      <c r="F2748" s="30" t="s">
        <v>5339</v>
      </c>
      <c r="G2748" s="30" t="s">
        <v>5337</v>
      </c>
      <c r="H2748" s="31">
        <v>1510224206</v>
      </c>
      <c r="I2748" s="31" t="s">
        <v>62</v>
      </c>
      <c r="J2748" s="32">
        <v>484.43000000000001</v>
      </c>
      <c r="K2748" s="33">
        <f t="shared" si="498"/>
        <v>484.43000000000001</v>
      </c>
      <c r="L2748" s="33">
        <v>1905128</v>
      </c>
      <c r="M2748" s="33">
        <v>0</v>
      </c>
      <c r="N2748" s="33">
        <v>0</v>
      </c>
      <c r="O2748" s="33">
        <v>0</v>
      </c>
      <c r="P2748" s="33">
        <f t="shared" si="499"/>
        <v>484.43000000000001</v>
      </c>
      <c r="Q2748" s="33">
        <f t="shared" si="500"/>
        <v>484.43000000000001</v>
      </c>
      <c r="R2748" s="33">
        <f t="shared" si="501"/>
        <v>1905128</v>
      </c>
      <c r="S2748" s="39"/>
      <c r="T2748" s="30" t="str">
        <f t="shared" si="502"/>
        <v>USD</v>
      </c>
      <c r="U2748" s="33">
        <v>0</v>
      </c>
      <c r="V2748" s="33">
        <v>0</v>
      </c>
      <c r="W2748" s="33">
        <v>0</v>
      </c>
      <c r="X2748" s="33">
        <f t="shared" si="503"/>
        <v>484.43000000000001</v>
      </c>
      <c r="Y2748" s="33">
        <f t="shared" si="504"/>
        <v>484.43000000000001</v>
      </c>
      <c r="Z2748" s="33">
        <f t="shared" si="505"/>
        <v>1905128</v>
      </c>
      <c r="AA2748" s="34">
        <f t="shared" si="506"/>
        <v>4.6975519538097531E-05</v>
      </c>
      <c r="AB2748" s="33" t="s">
        <v>2762</v>
      </c>
      <c r="AC2748" s="35">
        <v>43949</v>
      </c>
      <c r="AD2748" s="33">
        <v>60</v>
      </c>
      <c r="AE2748" s="36">
        <f t="shared" si="496"/>
        <v>44009</v>
      </c>
    </row>
    <row r="2749" spans="2:31" ht="14.5" hidden="1">
      <c r="B2749" s="29" t="s">
        <v>2714</v>
      </c>
      <c r="C2749" s="30" t="str">
        <f t="shared" si="497"/>
        <v>(Acreedores quirografarios)</v>
      </c>
      <c r="D2749" s="30">
        <v>5</v>
      </c>
      <c r="E2749" s="30">
        <v>131595913</v>
      </c>
      <c r="F2749" s="30" t="s">
        <v>5339</v>
      </c>
      <c r="G2749" s="30" t="s">
        <v>5337</v>
      </c>
      <c r="H2749" s="31">
        <v>1510224199</v>
      </c>
      <c r="I2749" s="31" t="s">
        <v>62</v>
      </c>
      <c r="J2749" s="32">
        <v>11550</v>
      </c>
      <c r="K2749" s="33">
        <f t="shared" si="498"/>
        <v>11550</v>
      </c>
      <c r="L2749" s="33">
        <v>45422916</v>
      </c>
      <c r="M2749" s="33">
        <v>0</v>
      </c>
      <c r="N2749" s="33">
        <v>0</v>
      </c>
      <c r="O2749" s="33">
        <v>0</v>
      </c>
      <c r="P2749" s="33">
        <f t="shared" si="499"/>
        <v>11550</v>
      </c>
      <c r="Q2749" s="33">
        <f t="shared" si="500"/>
        <v>11550</v>
      </c>
      <c r="R2749" s="33">
        <f t="shared" si="501"/>
        <v>45422916</v>
      </c>
      <c r="S2749" s="39"/>
      <c r="T2749" s="30" t="str">
        <f t="shared" si="502"/>
        <v>USD</v>
      </c>
      <c r="U2749" s="33">
        <v>0</v>
      </c>
      <c r="V2749" s="33">
        <v>0</v>
      </c>
      <c r="W2749" s="33">
        <v>0</v>
      </c>
      <c r="X2749" s="33">
        <f t="shared" si="503"/>
        <v>11550</v>
      </c>
      <c r="Y2749" s="33">
        <f t="shared" si="504"/>
        <v>11550</v>
      </c>
      <c r="Z2749" s="33">
        <f t="shared" si="505"/>
        <v>45422916</v>
      </c>
      <c r="AA2749" s="34">
        <f t="shared" si="506"/>
        <v>0.0011200113997775283</v>
      </c>
      <c r="AB2749" s="33" t="s">
        <v>2762</v>
      </c>
      <c r="AC2749" s="35">
        <v>43949</v>
      </c>
      <c r="AD2749" s="33">
        <v>60</v>
      </c>
      <c r="AE2749" s="36">
        <f t="shared" si="496"/>
        <v>44009</v>
      </c>
    </row>
    <row r="2750" spans="2:31" ht="14.5" hidden="1">
      <c r="B2750" s="29" t="s">
        <v>2714</v>
      </c>
      <c r="C2750" s="30" t="str">
        <f t="shared" si="497"/>
        <v>(Acreedores quirografarios)</v>
      </c>
      <c r="D2750" s="30">
        <v>5</v>
      </c>
      <c r="E2750" s="30">
        <v>131595913</v>
      </c>
      <c r="F2750" s="30" t="s">
        <v>5339</v>
      </c>
      <c r="G2750" s="30" t="s">
        <v>5337</v>
      </c>
      <c r="H2750" s="31">
        <v>1520098901</v>
      </c>
      <c r="I2750" s="31" t="s">
        <v>62</v>
      </c>
      <c r="J2750" s="32">
        <v>63904</v>
      </c>
      <c r="K2750" s="33">
        <f t="shared" si="498"/>
        <v>63904</v>
      </c>
      <c r="L2750" s="33">
        <v>251316539</v>
      </c>
      <c r="M2750" s="33">
        <v>0</v>
      </c>
      <c r="N2750" s="33">
        <v>0</v>
      </c>
      <c r="O2750" s="33">
        <v>0</v>
      </c>
      <c r="P2750" s="33">
        <f t="shared" si="499"/>
        <v>63904</v>
      </c>
      <c r="Q2750" s="33">
        <f t="shared" si="500"/>
        <v>63904</v>
      </c>
      <c r="R2750" s="33">
        <f t="shared" si="501"/>
        <v>251316539</v>
      </c>
      <c r="S2750" s="39"/>
      <c r="T2750" s="30" t="str">
        <f t="shared" si="502"/>
        <v>USD</v>
      </c>
      <c r="U2750" s="33">
        <v>0</v>
      </c>
      <c r="V2750" s="33">
        <v>0</v>
      </c>
      <c r="W2750" s="33">
        <v>0</v>
      </c>
      <c r="X2750" s="33">
        <f t="shared" si="503"/>
        <v>63904</v>
      </c>
      <c r="Y2750" s="33">
        <f t="shared" si="504"/>
        <v>63904</v>
      </c>
      <c r="Z2750" s="33">
        <f t="shared" si="505"/>
        <v>251316539</v>
      </c>
      <c r="AA2750" s="34">
        <f t="shared" si="506"/>
        <v>0.0061968145909574316</v>
      </c>
      <c r="AB2750" s="33" t="s">
        <v>2762</v>
      </c>
      <c r="AC2750" s="35">
        <v>43951</v>
      </c>
      <c r="AD2750" s="33">
        <v>60</v>
      </c>
      <c r="AE2750" s="36">
        <f t="shared" si="496"/>
        <v>44011</v>
      </c>
    </row>
    <row r="2751" spans="2:31" ht="14.5" hidden="1">
      <c r="B2751" s="29" t="s">
        <v>2714</v>
      </c>
      <c r="C2751" s="30" t="str">
        <f t="shared" si="497"/>
        <v>(Acreedores quirografarios)</v>
      </c>
      <c r="D2751" s="30">
        <v>5</v>
      </c>
      <c r="E2751" s="30">
        <v>131595913</v>
      </c>
      <c r="F2751" s="30" t="s">
        <v>5339</v>
      </c>
      <c r="G2751" s="30" t="s">
        <v>5337</v>
      </c>
      <c r="H2751" s="31">
        <v>1510224311</v>
      </c>
      <c r="I2751" s="31" t="s">
        <v>62</v>
      </c>
      <c r="J2751" s="32">
        <v>739.47000000000003</v>
      </c>
      <c r="K2751" s="33">
        <f t="shared" si="498"/>
        <v>739.47000000000003</v>
      </c>
      <c r="L2751" s="33">
        <v>2908128</v>
      </c>
      <c r="M2751" s="33">
        <v>0</v>
      </c>
      <c r="N2751" s="33">
        <v>0</v>
      </c>
      <c r="O2751" s="33">
        <v>0</v>
      </c>
      <c r="P2751" s="33">
        <f t="shared" si="499"/>
        <v>739.47000000000003</v>
      </c>
      <c r="Q2751" s="33">
        <f t="shared" si="500"/>
        <v>739.47000000000003</v>
      </c>
      <c r="R2751" s="33">
        <f t="shared" si="501"/>
        <v>2908128</v>
      </c>
      <c r="S2751" s="39"/>
      <c r="T2751" s="30" t="str">
        <f t="shared" si="502"/>
        <v>USD</v>
      </c>
      <c r="U2751" s="33">
        <v>0</v>
      </c>
      <c r="V2751" s="33">
        <v>0</v>
      </c>
      <c r="W2751" s="33">
        <v>0</v>
      </c>
      <c r="X2751" s="33">
        <f t="shared" si="503"/>
        <v>739.47000000000003</v>
      </c>
      <c r="Y2751" s="33">
        <f t="shared" si="504"/>
        <v>739.47000000000003</v>
      </c>
      <c r="Z2751" s="33">
        <f t="shared" si="505"/>
        <v>2908128</v>
      </c>
      <c r="AA2751" s="34">
        <f t="shared" si="506"/>
        <v>7.1706900367475828E-05</v>
      </c>
      <c r="AB2751" s="33" t="s">
        <v>2762</v>
      </c>
      <c r="AC2751" s="35">
        <v>43951</v>
      </c>
      <c r="AD2751" s="33">
        <v>60</v>
      </c>
      <c r="AE2751" s="36">
        <f t="shared" si="496"/>
        <v>44011</v>
      </c>
    </row>
    <row r="2752" spans="2:31" ht="14.5" hidden="1">
      <c r="B2752" s="29" t="s">
        <v>2714</v>
      </c>
      <c r="C2752" s="30" t="str">
        <f t="shared" si="497"/>
        <v>(Acreedores quirografarios)</v>
      </c>
      <c r="D2752" s="30">
        <v>5</v>
      </c>
      <c r="E2752" s="30">
        <v>131595913</v>
      </c>
      <c r="F2752" s="30" t="s">
        <v>5339</v>
      </c>
      <c r="G2752" s="30" t="s">
        <v>5337</v>
      </c>
      <c r="H2752" s="31">
        <v>1510224307</v>
      </c>
      <c r="I2752" s="31" t="s">
        <v>62</v>
      </c>
      <c r="J2752" s="32">
        <v>47035</v>
      </c>
      <c r="K2752" s="33">
        <f t="shared" si="498"/>
        <v>47035</v>
      </c>
      <c r="L2752" s="33">
        <v>184975485</v>
      </c>
      <c r="M2752" s="33">
        <v>0</v>
      </c>
      <c r="N2752" s="33">
        <v>0</v>
      </c>
      <c r="O2752" s="33">
        <v>0</v>
      </c>
      <c r="P2752" s="33">
        <f t="shared" si="499"/>
        <v>47035</v>
      </c>
      <c r="Q2752" s="33">
        <f t="shared" si="500"/>
        <v>47035</v>
      </c>
      <c r="R2752" s="33">
        <f t="shared" si="501"/>
        <v>184975485</v>
      </c>
      <c r="S2752" s="39"/>
      <c r="T2752" s="30" t="str">
        <f t="shared" si="502"/>
        <v>USD</v>
      </c>
      <c r="U2752" s="33">
        <v>0</v>
      </c>
      <c r="V2752" s="33">
        <v>0</v>
      </c>
      <c r="W2752" s="33">
        <v>0</v>
      </c>
      <c r="X2752" s="33">
        <f t="shared" si="503"/>
        <v>47035</v>
      </c>
      <c r="Y2752" s="33">
        <f t="shared" si="504"/>
        <v>47035</v>
      </c>
      <c r="Z2752" s="33">
        <f t="shared" si="505"/>
        <v>184975485</v>
      </c>
      <c r="AA2752" s="34">
        <f t="shared" si="506"/>
        <v>0.0045610161152880892</v>
      </c>
      <c r="AB2752" s="33" t="s">
        <v>2762</v>
      </c>
      <c r="AC2752" s="35">
        <v>43951</v>
      </c>
      <c r="AD2752" s="33">
        <v>60</v>
      </c>
      <c r="AE2752" s="36">
        <f t="shared" si="496"/>
        <v>44011</v>
      </c>
    </row>
    <row r="2753" spans="2:31" ht="14.5" hidden="1">
      <c r="B2753" s="29" t="s">
        <v>2714</v>
      </c>
      <c r="C2753" s="30" t="str">
        <f t="shared" si="497"/>
        <v>(Acreedores quirografarios)</v>
      </c>
      <c r="D2753" s="30">
        <v>5</v>
      </c>
      <c r="E2753" s="30">
        <v>131595913</v>
      </c>
      <c r="F2753" s="30" t="s">
        <v>5339</v>
      </c>
      <c r="G2753" s="30" t="s">
        <v>5337</v>
      </c>
      <c r="H2753" s="31">
        <v>1510224308</v>
      </c>
      <c r="I2753" s="31" t="s">
        <v>62</v>
      </c>
      <c r="J2753" s="32">
        <v>36669.720000000001</v>
      </c>
      <c r="K2753" s="33">
        <f t="shared" si="498"/>
        <v>36669.720000000001</v>
      </c>
      <c r="L2753" s="33">
        <v>144211741</v>
      </c>
      <c r="M2753" s="33">
        <v>0</v>
      </c>
      <c r="N2753" s="33">
        <v>0</v>
      </c>
      <c r="O2753" s="33">
        <v>0</v>
      </c>
      <c r="P2753" s="33">
        <f t="shared" si="499"/>
        <v>36669.720000000001</v>
      </c>
      <c r="Q2753" s="33">
        <f t="shared" si="500"/>
        <v>36669.720000000001</v>
      </c>
      <c r="R2753" s="33">
        <f t="shared" si="501"/>
        <v>144211741</v>
      </c>
      <c r="S2753" s="39"/>
      <c r="T2753" s="30" t="str">
        <f t="shared" si="502"/>
        <v>USD</v>
      </c>
      <c r="U2753" s="33">
        <v>0</v>
      </c>
      <c r="V2753" s="33">
        <v>0</v>
      </c>
      <c r="W2753" s="33">
        <v>0</v>
      </c>
      <c r="X2753" s="33">
        <f t="shared" si="503"/>
        <v>36669.720000000001</v>
      </c>
      <c r="Y2753" s="33">
        <f t="shared" si="504"/>
        <v>36669.720000000001</v>
      </c>
      <c r="Z2753" s="33">
        <f t="shared" si="505"/>
        <v>144211741</v>
      </c>
      <c r="AA2753" s="34">
        <f t="shared" si="506"/>
        <v>0.0035558878232688621</v>
      </c>
      <c r="AB2753" s="33" t="s">
        <v>2762</v>
      </c>
      <c r="AC2753" s="35">
        <v>43951</v>
      </c>
      <c r="AD2753" s="33">
        <v>60</v>
      </c>
      <c r="AE2753" s="36">
        <f t="shared" si="496"/>
        <v>44011</v>
      </c>
    </row>
    <row r="2754" spans="2:31" ht="14.5" hidden="1">
      <c r="B2754" s="29" t="s">
        <v>2714</v>
      </c>
      <c r="C2754" s="30" t="str">
        <f t="shared" si="497"/>
        <v>(Acreedores quirografarios)</v>
      </c>
      <c r="D2754" s="30">
        <v>5</v>
      </c>
      <c r="E2754" s="30">
        <v>131595913</v>
      </c>
      <c r="F2754" s="30" t="s">
        <v>5339</v>
      </c>
      <c r="G2754" s="30" t="s">
        <v>5337</v>
      </c>
      <c r="H2754" s="31">
        <v>1510224306</v>
      </c>
      <c r="I2754" s="31" t="s">
        <v>62</v>
      </c>
      <c r="J2754" s="32">
        <v>14926</v>
      </c>
      <c r="K2754" s="33">
        <f t="shared" si="498"/>
        <v>14926</v>
      </c>
      <c r="L2754" s="33">
        <v>58699779</v>
      </c>
      <c r="M2754" s="33">
        <v>0</v>
      </c>
      <c r="N2754" s="33">
        <v>0</v>
      </c>
      <c r="O2754" s="33">
        <v>0</v>
      </c>
      <c r="P2754" s="33">
        <f t="shared" si="499"/>
        <v>14926</v>
      </c>
      <c r="Q2754" s="33">
        <f t="shared" si="500"/>
        <v>14926</v>
      </c>
      <c r="R2754" s="33">
        <f t="shared" si="501"/>
        <v>58699779</v>
      </c>
      <c r="S2754" s="40"/>
      <c r="T2754" s="30" t="str">
        <f t="shared" si="502"/>
        <v>USD</v>
      </c>
      <c r="U2754" s="33">
        <v>0</v>
      </c>
      <c r="V2754" s="33">
        <v>0</v>
      </c>
      <c r="W2754" s="33">
        <v>0</v>
      </c>
      <c r="X2754" s="33">
        <f t="shared" si="503"/>
        <v>14926</v>
      </c>
      <c r="Y2754" s="33">
        <f t="shared" si="504"/>
        <v>14926</v>
      </c>
      <c r="Z2754" s="33">
        <f t="shared" si="505"/>
        <v>58699779</v>
      </c>
      <c r="AA2754" s="34">
        <f t="shared" si="506"/>
        <v>0.0014473844357421166</v>
      </c>
      <c r="AB2754" s="33" t="s">
        <v>2762</v>
      </c>
      <c r="AC2754" s="35">
        <v>43951</v>
      </c>
      <c r="AD2754" s="33">
        <v>60</v>
      </c>
      <c r="AE2754" s="36">
        <f t="shared" si="496"/>
        <v>44011</v>
      </c>
    </row>
    <row r="2755" spans="2:31" ht="14.5" hidden="1">
      <c r="B2755" s="29" t="s">
        <v>2714</v>
      </c>
      <c r="C2755" s="30" t="str">
        <f t="shared" si="497"/>
        <v>(Acreedores quirografarios)</v>
      </c>
      <c r="D2755" s="30">
        <v>5</v>
      </c>
      <c r="E2755" s="30">
        <v>131595913</v>
      </c>
      <c r="F2755" s="30" t="s">
        <v>5339</v>
      </c>
      <c r="G2755" s="30" t="s">
        <v>5337</v>
      </c>
      <c r="H2755" s="31">
        <v>1510224193</v>
      </c>
      <c r="I2755" s="31" t="s">
        <v>62</v>
      </c>
      <c r="J2755" s="32">
        <v>12547.889999999999</v>
      </c>
      <c r="K2755" s="33">
        <f t="shared" si="498"/>
        <v>12547.889999999999</v>
      </c>
      <c r="L2755" s="33">
        <v>49536435</v>
      </c>
      <c r="M2755" s="33">
        <v>0</v>
      </c>
      <c r="N2755" s="33">
        <v>0</v>
      </c>
      <c r="O2755" s="33">
        <v>0</v>
      </c>
      <c r="P2755" s="33">
        <f t="shared" si="499"/>
        <v>12547.889999999999</v>
      </c>
      <c r="Q2755" s="33">
        <f t="shared" si="500"/>
        <v>12547.889999999999</v>
      </c>
      <c r="R2755" s="33">
        <f t="shared" si="501"/>
        <v>49536435</v>
      </c>
      <c r="S2755" s="33"/>
      <c r="T2755" s="30" t="str">
        <f t="shared" si="502"/>
        <v>USD</v>
      </c>
      <c r="U2755" s="33">
        <v>0</v>
      </c>
      <c r="V2755" s="33">
        <v>0</v>
      </c>
      <c r="W2755" s="33">
        <v>0</v>
      </c>
      <c r="X2755" s="33">
        <f t="shared" si="503"/>
        <v>12547.889999999999</v>
      </c>
      <c r="Y2755" s="33">
        <f t="shared" si="504"/>
        <v>12547.889999999999</v>
      </c>
      <c r="Z2755" s="33">
        <f t="shared" si="505"/>
        <v>49536435</v>
      </c>
      <c r="AA2755" s="34">
        <f t="shared" si="506"/>
        <v>0.0012214401185590669</v>
      </c>
      <c r="AB2755" s="33" t="s">
        <v>2762</v>
      </c>
      <c r="AC2755" s="35">
        <v>43966</v>
      </c>
      <c r="AD2755" s="33">
        <v>60</v>
      </c>
      <c r="AE2755" s="36">
        <f t="shared" si="496"/>
        <v>44026</v>
      </c>
    </row>
    <row r="2756" spans="2:31" ht="14.5" hidden="1">
      <c r="B2756" s="29" t="s">
        <v>2714</v>
      </c>
      <c r="C2756" s="30" t="str">
        <f t="shared" si="497"/>
        <v>(Acreedores quirografarios)</v>
      </c>
      <c r="D2756" s="30">
        <v>5</v>
      </c>
      <c r="E2756" s="30">
        <v>131595913</v>
      </c>
      <c r="F2756" s="30" t="s">
        <v>5339</v>
      </c>
      <c r="G2756" s="30" t="s">
        <v>5337</v>
      </c>
      <c r="H2756" s="31">
        <v>1520099493</v>
      </c>
      <c r="I2756" s="31" t="s">
        <v>62</v>
      </c>
      <c r="J2756" s="32">
        <v>63904</v>
      </c>
      <c r="K2756" s="33">
        <f t="shared" si="498"/>
        <v>63904</v>
      </c>
      <c r="L2756" s="33">
        <v>237647473</v>
      </c>
      <c r="M2756" s="33">
        <v>0</v>
      </c>
      <c r="N2756" s="33">
        <v>0</v>
      </c>
      <c r="O2756" s="33">
        <v>0</v>
      </c>
      <c r="P2756" s="33">
        <f t="shared" si="499"/>
        <v>63904</v>
      </c>
      <c r="Q2756" s="33">
        <f t="shared" si="500"/>
        <v>63904</v>
      </c>
      <c r="R2756" s="33">
        <f t="shared" si="501"/>
        <v>237647473</v>
      </c>
      <c r="S2756" s="33"/>
      <c r="T2756" s="30" t="str">
        <f t="shared" si="502"/>
        <v>USD</v>
      </c>
      <c r="U2756" s="33">
        <v>0</v>
      </c>
      <c r="V2756" s="33">
        <v>0</v>
      </c>
      <c r="W2756" s="33">
        <v>0</v>
      </c>
      <c r="X2756" s="33">
        <f t="shared" si="503"/>
        <v>63904</v>
      </c>
      <c r="Y2756" s="33">
        <f t="shared" si="504"/>
        <v>63904</v>
      </c>
      <c r="Z2756" s="33">
        <f t="shared" si="505"/>
        <v>237647473</v>
      </c>
      <c r="AA2756" s="34">
        <f t="shared" si="506"/>
        <v>0.0058597708453662981</v>
      </c>
      <c r="AB2756" s="33" t="s">
        <v>2762</v>
      </c>
      <c r="AC2756" s="35">
        <v>43982</v>
      </c>
      <c r="AD2756" s="33">
        <v>60</v>
      </c>
      <c r="AE2756" s="36">
        <f t="shared" si="496"/>
        <v>44042</v>
      </c>
    </row>
    <row r="2757" spans="2:31" ht="14.5" hidden="1">
      <c r="B2757" s="29" t="s">
        <v>2714</v>
      </c>
      <c r="C2757" s="30" t="str">
        <f t="shared" si="497"/>
        <v>(Acreedores quirografarios)</v>
      </c>
      <c r="D2757" s="30">
        <v>5</v>
      </c>
      <c r="E2757" s="30">
        <v>131595913</v>
      </c>
      <c r="F2757" s="30" t="s">
        <v>5339</v>
      </c>
      <c r="G2757" s="30" t="s">
        <v>5337</v>
      </c>
      <c r="H2757" s="31">
        <v>1510225149</v>
      </c>
      <c r="I2757" s="31" t="s">
        <v>62</v>
      </c>
      <c r="J2757" s="32">
        <v>794</v>
      </c>
      <c r="K2757" s="33">
        <f t="shared" si="498"/>
        <v>794</v>
      </c>
      <c r="L2757" s="33">
        <v>2950782</v>
      </c>
      <c r="M2757" s="33">
        <v>0</v>
      </c>
      <c r="N2757" s="33">
        <v>0</v>
      </c>
      <c r="O2757" s="33">
        <v>0</v>
      </c>
      <c r="P2757" s="33">
        <f t="shared" si="499"/>
        <v>794</v>
      </c>
      <c r="Q2757" s="33">
        <f t="shared" si="500"/>
        <v>794</v>
      </c>
      <c r="R2757" s="33">
        <f t="shared" si="501"/>
        <v>2950782</v>
      </c>
      <c r="S2757" s="33"/>
      <c r="T2757" s="30" t="str">
        <f t="shared" si="502"/>
        <v>USD</v>
      </c>
      <c r="U2757" s="33">
        <v>0</v>
      </c>
      <c r="V2757" s="33">
        <v>0</v>
      </c>
      <c r="W2757" s="33">
        <v>0</v>
      </c>
      <c r="X2757" s="33">
        <f t="shared" si="503"/>
        <v>794</v>
      </c>
      <c r="Y2757" s="33">
        <f t="shared" si="504"/>
        <v>794</v>
      </c>
      <c r="Z2757" s="33">
        <f t="shared" si="505"/>
        <v>2950782</v>
      </c>
      <c r="AA2757" s="34">
        <f t="shared" si="506"/>
        <v>7.2758637474052397E-05</v>
      </c>
      <c r="AB2757" s="33" t="s">
        <v>2762</v>
      </c>
      <c r="AC2757" s="35">
        <v>43984</v>
      </c>
      <c r="AD2757" s="33">
        <v>60</v>
      </c>
      <c r="AE2757" s="36">
        <f t="shared" si="496"/>
        <v>44044</v>
      </c>
    </row>
    <row r="2758" spans="2:31" ht="14.5" hidden="1">
      <c r="B2758" s="29" t="s">
        <v>2714</v>
      </c>
      <c r="C2758" s="30" t="str">
        <f t="shared" si="497"/>
        <v>(Acreedores quirografarios)</v>
      </c>
      <c r="D2758" s="30">
        <v>5</v>
      </c>
      <c r="E2758" s="30">
        <v>131595913</v>
      </c>
      <c r="F2758" s="30" t="s">
        <v>5339</v>
      </c>
      <c r="G2758" s="30" t="s">
        <v>5337</v>
      </c>
      <c r="H2758" s="31">
        <v>1510225819</v>
      </c>
      <c r="I2758" s="31" t="s">
        <v>62</v>
      </c>
      <c r="J2758" s="32">
        <v>4692.6000000000004</v>
      </c>
      <c r="K2758" s="33">
        <f t="shared" si="498"/>
        <v>4692.6000000000004</v>
      </c>
      <c r="L2758" s="33">
        <v>17559146</v>
      </c>
      <c r="M2758" s="33">
        <v>0</v>
      </c>
      <c r="N2758" s="33">
        <v>0</v>
      </c>
      <c r="O2758" s="33">
        <v>0</v>
      </c>
      <c r="P2758" s="33">
        <f t="shared" si="499"/>
        <v>4692.6000000000004</v>
      </c>
      <c r="Q2758" s="33">
        <f t="shared" si="500"/>
        <v>4692.6000000000004</v>
      </c>
      <c r="R2758" s="33">
        <f t="shared" si="501"/>
        <v>17559146</v>
      </c>
      <c r="S2758" s="33"/>
      <c r="T2758" s="30" t="str">
        <f t="shared" si="502"/>
        <v>USD</v>
      </c>
      <c r="U2758" s="33">
        <v>0</v>
      </c>
      <c r="V2758" s="33">
        <v>0</v>
      </c>
      <c r="W2758" s="33">
        <v>0</v>
      </c>
      <c r="X2758" s="33">
        <f t="shared" si="503"/>
        <v>4692.6000000000004</v>
      </c>
      <c r="Y2758" s="33">
        <f t="shared" si="504"/>
        <v>4692.6000000000004</v>
      </c>
      <c r="Z2758" s="33">
        <f t="shared" si="505"/>
        <v>17559146</v>
      </c>
      <c r="AA2758" s="34">
        <f t="shared" si="506"/>
        <v>0.00043296303765169954</v>
      </c>
      <c r="AB2758" s="33" t="s">
        <v>2762</v>
      </c>
      <c r="AC2758" s="35">
        <v>43999</v>
      </c>
      <c r="AD2758" s="33">
        <v>60</v>
      </c>
      <c r="AE2758" s="36">
        <f t="shared" si="496"/>
        <v>44059</v>
      </c>
    </row>
    <row r="2759" spans="2:31" ht="14.5" hidden="1">
      <c r="B2759" s="29" t="s">
        <v>2714</v>
      </c>
      <c r="C2759" s="30" t="str">
        <f t="shared" si="497"/>
        <v>(Acreedores quirografarios)</v>
      </c>
      <c r="D2759" s="30">
        <v>5</v>
      </c>
      <c r="E2759" s="30">
        <v>131595913</v>
      </c>
      <c r="F2759" s="30" t="s">
        <v>5339</v>
      </c>
      <c r="G2759" s="30" t="s">
        <v>5337</v>
      </c>
      <c r="H2759" s="31">
        <v>1510226256</v>
      </c>
      <c r="I2759" s="31" t="s">
        <v>62</v>
      </c>
      <c r="J2759" s="32">
        <v>9095</v>
      </c>
      <c r="K2759" s="33">
        <f t="shared" si="498"/>
        <v>9095</v>
      </c>
      <c r="L2759" s="33">
        <v>34187286</v>
      </c>
      <c r="M2759" s="33">
        <v>0</v>
      </c>
      <c r="N2759" s="33">
        <v>0</v>
      </c>
      <c r="O2759" s="33">
        <v>0</v>
      </c>
      <c r="P2759" s="33">
        <f t="shared" si="499"/>
        <v>9095</v>
      </c>
      <c r="Q2759" s="33">
        <f t="shared" si="500"/>
        <v>9095</v>
      </c>
      <c r="R2759" s="33">
        <f t="shared" si="501"/>
        <v>34187286</v>
      </c>
      <c r="S2759" s="33"/>
      <c r="T2759" s="30" t="str">
        <f t="shared" si="502"/>
        <v>USD</v>
      </c>
      <c r="U2759" s="33">
        <v>0</v>
      </c>
      <c r="V2759" s="33">
        <v>0</v>
      </c>
      <c r="W2759" s="33">
        <v>0</v>
      </c>
      <c r="X2759" s="33">
        <f t="shared" si="503"/>
        <v>9095</v>
      </c>
      <c r="Y2759" s="33">
        <f t="shared" si="504"/>
        <v>9095</v>
      </c>
      <c r="Z2759" s="33">
        <f t="shared" si="505"/>
        <v>34187286</v>
      </c>
      <c r="AA2759" s="34">
        <f t="shared" si="506"/>
        <v>0.00084296987994902602</v>
      </c>
      <c r="AB2759" s="33" t="s">
        <v>2762</v>
      </c>
      <c r="AC2759" s="35">
        <v>44012</v>
      </c>
      <c r="AD2759" s="33">
        <v>60</v>
      </c>
      <c r="AE2759" s="36">
        <f t="shared" si="496"/>
        <v>44072</v>
      </c>
    </row>
    <row r="2760" spans="2:31" ht="14.5" hidden="1">
      <c r="B2760" s="29" t="s">
        <v>2714</v>
      </c>
      <c r="C2760" s="30" t="str">
        <f t="shared" si="497"/>
        <v>(Acreedores quirografarios)</v>
      </c>
      <c r="D2760" s="30">
        <v>5</v>
      </c>
      <c r="E2760" s="30">
        <v>131595913</v>
      </c>
      <c r="F2760" s="30" t="s">
        <v>5339</v>
      </c>
      <c r="G2760" s="30" t="s">
        <v>5337</v>
      </c>
      <c r="H2760" s="31">
        <v>1520100276</v>
      </c>
      <c r="I2760" s="31" t="s">
        <v>62</v>
      </c>
      <c r="J2760" s="32">
        <v>63904</v>
      </c>
      <c r="K2760" s="33">
        <f t="shared" si="498"/>
        <v>63904</v>
      </c>
      <c r="L2760" s="33">
        <v>240041317</v>
      </c>
      <c r="M2760" s="33">
        <v>0</v>
      </c>
      <c r="N2760" s="33">
        <v>0</v>
      </c>
      <c r="O2760" s="33">
        <v>0</v>
      </c>
      <c r="P2760" s="33">
        <f t="shared" si="499"/>
        <v>63904</v>
      </c>
      <c r="Q2760" s="33">
        <f t="shared" si="500"/>
        <v>63904</v>
      </c>
      <c r="R2760" s="33">
        <f t="shared" si="501"/>
        <v>240041317</v>
      </c>
      <c r="S2760" s="33"/>
      <c r="T2760" s="30" t="str">
        <f t="shared" si="502"/>
        <v>USD</v>
      </c>
      <c r="U2760" s="33">
        <v>0</v>
      </c>
      <c r="V2760" s="33">
        <v>0</v>
      </c>
      <c r="W2760" s="33">
        <v>0</v>
      </c>
      <c r="X2760" s="33">
        <f t="shared" si="503"/>
        <v>63904</v>
      </c>
      <c r="Y2760" s="33">
        <f t="shared" si="504"/>
        <v>63904</v>
      </c>
      <c r="Z2760" s="33">
        <f t="shared" si="505"/>
        <v>240041317</v>
      </c>
      <c r="AA2760" s="34">
        <f t="shared" si="506"/>
        <v>0.0059187968350074968</v>
      </c>
      <c r="AB2760" s="33" t="s">
        <v>2762</v>
      </c>
      <c r="AC2760" s="35">
        <v>44012</v>
      </c>
      <c r="AD2760" s="33">
        <v>60</v>
      </c>
      <c r="AE2760" s="36">
        <f t="shared" si="496"/>
        <v>44072</v>
      </c>
    </row>
    <row r="2761" spans="2:31" ht="14.5" hidden="1">
      <c r="B2761" s="29" t="s">
        <v>2714</v>
      </c>
      <c r="C2761" s="30" t="str">
        <f t="shared" si="497"/>
        <v>(Acreedores quirografarios)</v>
      </c>
      <c r="D2761" s="30">
        <v>5</v>
      </c>
      <c r="E2761" s="30">
        <v>131595913</v>
      </c>
      <c r="F2761" s="30" t="s">
        <v>5339</v>
      </c>
      <c r="G2761" s="30" t="s">
        <v>5337</v>
      </c>
      <c r="H2761" s="31">
        <v>1510226176</v>
      </c>
      <c r="I2761" s="31" t="s">
        <v>62</v>
      </c>
      <c r="J2761" s="32">
        <v>1042.55</v>
      </c>
      <c r="K2761" s="33">
        <f t="shared" si="498"/>
        <v>1042.55</v>
      </c>
      <c r="L2761" s="33">
        <v>3815921</v>
      </c>
      <c r="M2761" s="33">
        <v>0</v>
      </c>
      <c r="N2761" s="33">
        <v>0</v>
      </c>
      <c r="O2761" s="33">
        <v>0</v>
      </c>
      <c r="P2761" s="33">
        <f t="shared" si="499"/>
        <v>1042.55</v>
      </c>
      <c r="Q2761" s="33">
        <f t="shared" si="500"/>
        <v>1042.55</v>
      </c>
      <c r="R2761" s="33">
        <f t="shared" si="501"/>
        <v>3815921</v>
      </c>
      <c r="S2761" s="33"/>
      <c r="T2761" s="30" t="str">
        <f t="shared" si="502"/>
        <v>USD</v>
      </c>
      <c r="U2761" s="33">
        <v>0</v>
      </c>
      <c r="V2761" s="33">
        <v>0</v>
      </c>
      <c r="W2761" s="33">
        <v>0</v>
      </c>
      <c r="X2761" s="33">
        <f t="shared" si="503"/>
        <v>1042.55</v>
      </c>
      <c r="Y2761" s="33">
        <f t="shared" si="504"/>
        <v>1042.55</v>
      </c>
      <c r="Z2761" s="33">
        <f t="shared" si="505"/>
        <v>3815921</v>
      </c>
      <c r="AA2761" s="34">
        <f t="shared" si="506"/>
        <v>9.409072329593427E-05</v>
      </c>
      <c r="AB2761" s="33" t="s">
        <v>2762</v>
      </c>
      <c r="AC2761" s="35">
        <v>44015</v>
      </c>
      <c r="AD2761" s="33">
        <v>60</v>
      </c>
      <c r="AE2761" s="36">
        <f t="shared" si="496"/>
        <v>44075</v>
      </c>
    </row>
    <row r="2762" spans="2:31" ht="14.5" hidden="1">
      <c r="B2762" s="29" t="s">
        <v>2714</v>
      </c>
      <c r="C2762" s="30" t="str">
        <f t="shared" si="497"/>
        <v>(Acreedores quirografarios)</v>
      </c>
      <c r="D2762" s="30">
        <v>5</v>
      </c>
      <c r="E2762" s="30">
        <v>131595913</v>
      </c>
      <c r="F2762" s="30" t="s">
        <v>5339</v>
      </c>
      <c r="G2762" s="30" t="s">
        <v>5337</v>
      </c>
      <c r="H2762" s="31">
        <v>1510226630</v>
      </c>
      <c r="I2762" s="31" t="s">
        <v>62</v>
      </c>
      <c r="J2762" s="32">
        <v>10453</v>
      </c>
      <c r="K2762" s="33">
        <f t="shared" si="498"/>
        <v>10453</v>
      </c>
      <c r="L2762" s="33">
        <v>38030314</v>
      </c>
      <c r="M2762" s="33">
        <v>0</v>
      </c>
      <c r="N2762" s="33">
        <v>0</v>
      </c>
      <c r="O2762" s="33">
        <v>0</v>
      </c>
      <c r="P2762" s="33">
        <f t="shared" si="499"/>
        <v>10453</v>
      </c>
      <c r="Q2762" s="33">
        <f t="shared" si="500"/>
        <v>10453</v>
      </c>
      <c r="R2762" s="33">
        <f t="shared" si="501"/>
        <v>38030314</v>
      </c>
      <c r="S2762" s="33"/>
      <c r="T2762" s="30" t="str">
        <f t="shared" si="502"/>
        <v>USD</v>
      </c>
      <c r="U2762" s="33">
        <v>0</v>
      </c>
      <c r="V2762" s="33">
        <v>0</v>
      </c>
      <c r="W2762" s="33">
        <v>0</v>
      </c>
      <c r="X2762" s="33">
        <f t="shared" si="503"/>
        <v>10453</v>
      </c>
      <c r="Y2762" s="33">
        <f t="shared" si="504"/>
        <v>10453</v>
      </c>
      <c r="Z2762" s="33">
        <f t="shared" si="505"/>
        <v>38030314</v>
      </c>
      <c r="AA2762" s="34">
        <f t="shared" si="506"/>
        <v>0.00093772899161997719</v>
      </c>
      <c r="AB2762" s="33" t="s">
        <v>2762</v>
      </c>
      <c r="AC2762" s="35">
        <v>44027</v>
      </c>
      <c r="AD2762" s="33">
        <v>60</v>
      </c>
      <c r="AE2762" s="36">
        <f t="shared" si="496"/>
        <v>44087</v>
      </c>
    </row>
    <row r="2763" spans="2:31" ht="14.5" hidden="1">
      <c r="B2763" s="29" t="s">
        <v>2714</v>
      </c>
      <c r="C2763" s="30" t="str">
        <f t="shared" si="497"/>
        <v>(Acreedores quirografarios)</v>
      </c>
      <c r="D2763" s="30">
        <v>5</v>
      </c>
      <c r="E2763" s="30">
        <v>131595913</v>
      </c>
      <c r="F2763" s="30" t="s">
        <v>5339</v>
      </c>
      <c r="G2763" s="30" t="s">
        <v>5337</v>
      </c>
      <c r="H2763" s="31">
        <v>1510226631</v>
      </c>
      <c r="I2763" s="31" t="s">
        <v>62</v>
      </c>
      <c r="J2763" s="32">
        <v>2589.9400000000001</v>
      </c>
      <c r="K2763" s="33">
        <f t="shared" si="498"/>
        <v>2589.9400000000001</v>
      </c>
      <c r="L2763" s="33">
        <v>9422772</v>
      </c>
      <c r="M2763" s="33">
        <v>0</v>
      </c>
      <c r="N2763" s="33">
        <v>0</v>
      </c>
      <c r="O2763" s="33">
        <v>0</v>
      </c>
      <c r="P2763" s="33">
        <f t="shared" si="499"/>
        <v>2589.9400000000001</v>
      </c>
      <c r="Q2763" s="33">
        <f t="shared" si="500"/>
        <v>2589.9400000000001</v>
      </c>
      <c r="R2763" s="33">
        <f t="shared" si="501"/>
        <v>9422772</v>
      </c>
      <c r="S2763" s="33"/>
      <c r="T2763" s="30" t="str">
        <f t="shared" si="502"/>
        <v>USD</v>
      </c>
      <c r="U2763" s="33">
        <v>0</v>
      </c>
      <c r="V2763" s="33">
        <v>0</v>
      </c>
      <c r="W2763" s="33">
        <v>0</v>
      </c>
      <c r="X2763" s="33">
        <f t="shared" si="503"/>
        <v>2589.9400000000001</v>
      </c>
      <c r="Y2763" s="33">
        <f t="shared" si="504"/>
        <v>2589.9400000000001</v>
      </c>
      <c r="Z2763" s="33">
        <f t="shared" si="505"/>
        <v>9422772</v>
      </c>
      <c r="AA2763" s="34">
        <f t="shared" si="506"/>
        <v>0.00023234113938225585</v>
      </c>
      <c r="AB2763" s="33" t="s">
        <v>2762</v>
      </c>
      <c r="AC2763" s="35">
        <v>44027</v>
      </c>
      <c r="AD2763" s="33">
        <v>60</v>
      </c>
      <c r="AE2763" s="36">
        <f t="shared" si="496"/>
        <v>44087</v>
      </c>
    </row>
    <row r="2764" spans="2:31" ht="14.5" hidden="1">
      <c r="B2764" s="29" t="s">
        <v>2714</v>
      </c>
      <c r="C2764" s="30" t="str">
        <f t="shared" si="497"/>
        <v>(Acreedores quirografarios)</v>
      </c>
      <c r="D2764" s="30">
        <v>5</v>
      </c>
      <c r="E2764" s="30">
        <v>131595913</v>
      </c>
      <c r="F2764" s="30" t="s">
        <v>5339</v>
      </c>
      <c r="G2764" s="30" t="s">
        <v>5337</v>
      </c>
      <c r="H2764" s="31">
        <v>1510186267</v>
      </c>
      <c r="I2764" s="31" t="s">
        <v>62</v>
      </c>
      <c r="J2764" s="32">
        <v>3918</v>
      </c>
      <c r="K2764" s="33">
        <f t="shared" si="498"/>
        <v>3918</v>
      </c>
      <c r="L2764" s="33">
        <v>14626207</v>
      </c>
      <c r="M2764" s="33">
        <v>0</v>
      </c>
      <c r="N2764" s="33">
        <v>0</v>
      </c>
      <c r="O2764" s="33">
        <v>0</v>
      </c>
      <c r="P2764" s="33">
        <f t="shared" si="499"/>
        <v>3918</v>
      </c>
      <c r="Q2764" s="33">
        <f t="shared" si="500"/>
        <v>3918</v>
      </c>
      <c r="R2764" s="33">
        <f t="shared" si="501"/>
        <v>14626207</v>
      </c>
      <c r="S2764" s="33"/>
      <c r="T2764" s="30" t="str">
        <f t="shared" si="502"/>
        <v>USD</v>
      </c>
      <c r="U2764" s="33">
        <v>0</v>
      </c>
      <c r="V2764" s="33">
        <v>0</v>
      </c>
      <c r="W2764" s="33">
        <v>0</v>
      </c>
      <c r="X2764" s="33">
        <f t="shared" si="503"/>
        <v>3918</v>
      </c>
      <c r="Y2764" s="33">
        <f t="shared" si="504"/>
        <v>3918</v>
      </c>
      <c r="Z2764" s="33">
        <f t="shared" si="505"/>
        <v>14626207</v>
      </c>
      <c r="AA2764" s="34">
        <f t="shared" si="506"/>
        <v>0.00036064436231936063</v>
      </c>
      <c r="AB2764" s="33" t="s">
        <v>2762</v>
      </c>
      <c r="AC2764" s="35">
        <v>44032</v>
      </c>
      <c r="AD2764" s="33">
        <v>60</v>
      </c>
      <c r="AE2764" s="36">
        <f t="shared" si="496"/>
        <v>44092</v>
      </c>
    </row>
    <row r="2765" spans="2:31" ht="14.5" hidden="1">
      <c r="B2765" s="29" t="s">
        <v>2714</v>
      </c>
      <c r="C2765" s="30" t="str">
        <f t="shared" si="497"/>
        <v>(Acreedores quirografarios)</v>
      </c>
      <c r="D2765" s="30">
        <v>5</v>
      </c>
      <c r="E2765" s="30">
        <v>131595913</v>
      </c>
      <c r="F2765" s="30" t="s">
        <v>5339</v>
      </c>
      <c r="G2765" s="30" t="s">
        <v>5337</v>
      </c>
      <c r="H2765" s="31">
        <v>1510186268</v>
      </c>
      <c r="I2765" s="31" t="s">
        <v>62</v>
      </c>
      <c r="J2765" s="32">
        <v>300</v>
      </c>
      <c r="K2765" s="33">
        <f t="shared" si="498"/>
        <v>300</v>
      </c>
      <c r="L2765" s="33">
        <v>1119924</v>
      </c>
      <c r="M2765" s="33">
        <v>0</v>
      </c>
      <c r="N2765" s="33">
        <v>0</v>
      </c>
      <c r="O2765" s="33">
        <v>0</v>
      </c>
      <c r="P2765" s="33">
        <f t="shared" si="499"/>
        <v>300</v>
      </c>
      <c r="Q2765" s="33">
        <f t="shared" si="500"/>
        <v>300</v>
      </c>
      <c r="R2765" s="33">
        <f t="shared" si="501"/>
        <v>1119924</v>
      </c>
      <c r="S2765" s="33"/>
      <c r="T2765" s="30" t="str">
        <f t="shared" si="502"/>
        <v>USD</v>
      </c>
      <c r="U2765" s="33">
        <v>0</v>
      </c>
      <c r="V2765" s="33">
        <v>0</v>
      </c>
      <c r="W2765" s="33">
        <v>0</v>
      </c>
      <c r="X2765" s="33">
        <f t="shared" si="503"/>
        <v>300</v>
      </c>
      <c r="Y2765" s="33">
        <f t="shared" si="504"/>
        <v>300</v>
      </c>
      <c r="Z2765" s="33">
        <f t="shared" si="505"/>
        <v>1119924</v>
      </c>
      <c r="AA2765" s="34">
        <f t="shared" si="506"/>
        <v>2.7614423672941836E-05</v>
      </c>
      <c r="AB2765" s="33" t="s">
        <v>2762</v>
      </c>
      <c r="AC2765" s="35">
        <v>44032</v>
      </c>
      <c r="AD2765" s="33">
        <v>60</v>
      </c>
      <c r="AE2765" s="36">
        <f t="shared" si="496"/>
        <v>44092</v>
      </c>
    </row>
    <row r="2766" spans="2:31" ht="14.5" hidden="1">
      <c r="B2766" s="29" t="s">
        <v>2714</v>
      </c>
      <c r="C2766" s="30" t="str">
        <f t="shared" si="497"/>
        <v>(Acreedores quirografarios)</v>
      </c>
      <c r="D2766" s="30">
        <v>5</v>
      </c>
      <c r="E2766" s="30">
        <v>131595913</v>
      </c>
      <c r="F2766" s="30" t="s">
        <v>5339</v>
      </c>
      <c r="G2766" s="30" t="s">
        <v>5337</v>
      </c>
      <c r="H2766" s="31">
        <v>1520100754</v>
      </c>
      <c r="I2766" s="31" t="s">
        <v>62</v>
      </c>
      <c r="J2766" s="32">
        <v>63904</v>
      </c>
      <c r="K2766" s="33">
        <f t="shared" si="498"/>
        <v>63904</v>
      </c>
      <c r="L2766" s="33">
        <v>238968369</v>
      </c>
      <c r="M2766" s="33">
        <v>0</v>
      </c>
      <c r="N2766" s="33">
        <v>0</v>
      </c>
      <c r="O2766" s="33">
        <v>0</v>
      </c>
      <c r="P2766" s="33">
        <f t="shared" si="499"/>
        <v>63904</v>
      </c>
      <c r="Q2766" s="33">
        <f t="shared" si="500"/>
        <v>63904</v>
      </c>
      <c r="R2766" s="33">
        <f t="shared" si="501"/>
        <v>238968369</v>
      </c>
      <c r="S2766" s="33"/>
      <c r="T2766" s="30" t="str">
        <f t="shared" si="502"/>
        <v>USD</v>
      </c>
      <c r="U2766" s="33">
        <v>0</v>
      </c>
      <c r="V2766" s="33">
        <v>0</v>
      </c>
      <c r="W2766" s="33">
        <v>0</v>
      </c>
      <c r="X2766" s="33">
        <f t="shared" si="503"/>
        <v>63904</v>
      </c>
      <c r="Y2766" s="33">
        <f t="shared" si="504"/>
        <v>63904</v>
      </c>
      <c r="Z2766" s="33">
        <f t="shared" si="505"/>
        <v>238968369</v>
      </c>
      <c r="AA2766" s="34">
        <f t="shared" si="506"/>
        <v>0.0058923407177611164</v>
      </c>
      <c r="AB2766" s="33" t="s">
        <v>2762</v>
      </c>
      <c r="AC2766" s="35">
        <v>44043</v>
      </c>
      <c r="AD2766" s="33">
        <v>60</v>
      </c>
      <c r="AE2766" s="36">
        <f t="shared" si="496"/>
        <v>44103</v>
      </c>
    </row>
    <row r="2767" spans="2:31" ht="14.5" hidden="1">
      <c r="B2767" s="29" t="s">
        <v>2714</v>
      </c>
      <c r="C2767" s="30" t="str">
        <f t="shared" si="497"/>
        <v>(Acreedores quirografarios)</v>
      </c>
      <c r="D2767" s="30">
        <v>5</v>
      </c>
      <c r="E2767" s="30">
        <v>131595913</v>
      </c>
      <c r="F2767" s="30" t="s">
        <v>5339</v>
      </c>
      <c r="G2767" s="30" t="s">
        <v>5337</v>
      </c>
      <c r="H2767" s="31">
        <v>1510187171</v>
      </c>
      <c r="I2767" s="31" t="s">
        <v>62</v>
      </c>
      <c r="J2767" s="32">
        <v>1580</v>
      </c>
      <c r="K2767" s="33">
        <f t="shared" si="498"/>
        <v>1580</v>
      </c>
      <c r="L2767" s="33">
        <v>5966001</v>
      </c>
      <c r="M2767" s="33">
        <v>0</v>
      </c>
      <c r="N2767" s="33">
        <v>0</v>
      </c>
      <c r="O2767" s="33">
        <v>0</v>
      </c>
      <c r="P2767" s="33">
        <f t="shared" si="499"/>
        <v>1580</v>
      </c>
      <c r="Q2767" s="33">
        <f t="shared" si="500"/>
        <v>1580</v>
      </c>
      <c r="R2767" s="33">
        <f t="shared" si="501"/>
        <v>5966001</v>
      </c>
      <c r="S2767" s="33"/>
      <c r="T2767" s="30" t="str">
        <f t="shared" si="502"/>
        <v>USD</v>
      </c>
      <c r="U2767" s="33">
        <v>0</v>
      </c>
      <c r="V2767" s="33">
        <v>0</v>
      </c>
      <c r="W2767" s="33">
        <v>0</v>
      </c>
      <c r="X2767" s="33">
        <f t="shared" si="503"/>
        <v>1580</v>
      </c>
      <c r="Y2767" s="33">
        <f t="shared" si="504"/>
        <v>1580</v>
      </c>
      <c r="Z2767" s="33">
        <f t="shared" si="505"/>
        <v>5966001</v>
      </c>
      <c r="AA2767" s="34">
        <f t="shared" si="506"/>
        <v>0.00014710612438629289</v>
      </c>
      <c r="AB2767" s="33" t="s">
        <v>2762</v>
      </c>
      <c r="AC2767" s="35">
        <v>44049</v>
      </c>
      <c r="AD2767" s="33">
        <v>60</v>
      </c>
      <c r="AE2767" s="36">
        <f t="shared" si="496"/>
        <v>44109</v>
      </c>
    </row>
    <row r="2768" spans="2:31" ht="14.5" hidden="1">
      <c r="B2768" s="29" t="s">
        <v>2714</v>
      </c>
      <c r="C2768" s="30" t="str">
        <f t="shared" si="497"/>
        <v>(Acreedores quirografarios)</v>
      </c>
      <c r="D2768" s="30">
        <v>5</v>
      </c>
      <c r="E2768" s="30">
        <v>131595913</v>
      </c>
      <c r="F2768" s="30" t="s">
        <v>5339</v>
      </c>
      <c r="G2768" s="30" t="s">
        <v>5337</v>
      </c>
      <c r="H2768" s="31">
        <v>1510186137</v>
      </c>
      <c r="I2768" s="31" t="s">
        <v>62</v>
      </c>
      <c r="J2768" s="32">
        <v>1534</v>
      </c>
      <c r="K2768" s="33">
        <f t="shared" si="498"/>
        <v>1534</v>
      </c>
      <c r="L2768" s="33">
        <v>5804886</v>
      </c>
      <c r="M2768" s="33">
        <v>0</v>
      </c>
      <c r="N2768" s="33">
        <v>0</v>
      </c>
      <c r="O2768" s="33">
        <v>0</v>
      </c>
      <c r="P2768" s="33">
        <f t="shared" si="499"/>
        <v>1534</v>
      </c>
      <c r="Q2768" s="33">
        <f t="shared" si="500"/>
        <v>1534</v>
      </c>
      <c r="R2768" s="33">
        <f t="shared" si="501"/>
        <v>5804886</v>
      </c>
      <c r="S2768" s="33"/>
      <c r="T2768" s="30" t="str">
        <f t="shared" si="502"/>
        <v>USD</v>
      </c>
      <c r="U2768" s="33">
        <v>0</v>
      </c>
      <c r="V2768" s="33">
        <v>0</v>
      </c>
      <c r="W2768" s="33">
        <v>0</v>
      </c>
      <c r="X2768" s="33">
        <f t="shared" si="503"/>
        <v>1534</v>
      </c>
      <c r="Y2768" s="33">
        <f t="shared" si="504"/>
        <v>1534</v>
      </c>
      <c r="Z2768" s="33">
        <f t="shared" si="505"/>
        <v>5804886</v>
      </c>
      <c r="AA2768" s="34">
        <f t="shared" si="506"/>
        <v>0.00014313344599912908</v>
      </c>
      <c r="AB2768" s="33" t="s">
        <v>2762</v>
      </c>
      <c r="AC2768" s="35">
        <v>44062</v>
      </c>
      <c r="AD2768" s="33">
        <v>60</v>
      </c>
      <c r="AE2768" s="36">
        <f t="shared" si="496"/>
        <v>44122</v>
      </c>
    </row>
    <row r="2769" spans="2:31" ht="14.5" hidden="1">
      <c r="B2769" s="29" t="s">
        <v>2714</v>
      </c>
      <c r="C2769" s="30" t="str">
        <f t="shared" si="497"/>
        <v>(Acreedores quirografarios)</v>
      </c>
      <c r="D2769" s="30">
        <v>5</v>
      </c>
      <c r="E2769" s="30">
        <v>131595913</v>
      </c>
      <c r="F2769" s="30" t="s">
        <v>5339</v>
      </c>
      <c r="G2769" s="30" t="s">
        <v>5337</v>
      </c>
      <c r="H2769" s="31">
        <v>1510227745</v>
      </c>
      <c r="I2769" s="31" t="s">
        <v>62</v>
      </c>
      <c r="J2769" s="32">
        <v>465.56999999999999</v>
      </c>
      <c r="K2769" s="33">
        <f t="shared" si="498"/>
        <v>465.56999999999999</v>
      </c>
      <c r="L2769" s="33">
        <v>1743751</v>
      </c>
      <c r="M2769" s="33">
        <v>0</v>
      </c>
      <c r="N2769" s="33">
        <v>0</v>
      </c>
      <c r="O2769" s="33">
        <v>0</v>
      </c>
      <c r="P2769" s="33">
        <f t="shared" si="499"/>
        <v>465.56999999999999</v>
      </c>
      <c r="Q2769" s="33">
        <f t="shared" si="500"/>
        <v>465.56999999999999</v>
      </c>
      <c r="R2769" s="33">
        <f t="shared" si="501"/>
        <v>1743751</v>
      </c>
      <c r="S2769" s="33"/>
      <c r="T2769" s="30" t="str">
        <f t="shared" si="502"/>
        <v>USD</v>
      </c>
      <c r="U2769" s="33">
        <v>0</v>
      </c>
      <c r="V2769" s="33">
        <v>0</v>
      </c>
      <c r="W2769" s="33">
        <v>0</v>
      </c>
      <c r="X2769" s="33">
        <f t="shared" si="503"/>
        <v>465.56999999999999</v>
      </c>
      <c r="Y2769" s="33">
        <f t="shared" si="504"/>
        <v>465.56999999999999</v>
      </c>
      <c r="Z2769" s="33">
        <f t="shared" si="505"/>
        <v>1743751</v>
      </c>
      <c r="AA2769" s="34">
        <f t="shared" si="506"/>
        <v>4.2996380909879599E-05</v>
      </c>
      <c r="AB2769" s="33" t="s">
        <v>2762</v>
      </c>
      <c r="AC2769" s="35">
        <v>44070</v>
      </c>
      <c r="AD2769" s="33">
        <v>60</v>
      </c>
      <c r="AE2769" s="36">
        <f t="shared" si="496"/>
        <v>44130</v>
      </c>
    </row>
    <row r="2770" spans="2:31" ht="14.5" hidden="1">
      <c r="B2770" s="29" t="s">
        <v>2714</v>
      </c>
      <c r="C2770" s="30" t="str">
        <f t="shared" si="497"/>
        <v>(Acreedores quirografarios)</v>
      </c>
      <c r="D2770" s="30">
        <v>5</v>
      </c>
      <c r="E2770" s="30">
        <v>131595913</v>
      </c>
      <c r="F2770" s="30" t="s">
        <v>5339</v>
      </c>
      <c r="G2770" s="30" t="s">
        <v>5337</v>
      </c>
      <c r="H2770" s="31">
        <v>1510227748</v>
      </c>
      <c r="I2770" s="31" t="s">
        <v>62</v>
      </c>
      <c r="J2770" s="32">
        <v>546.39999999999998</v>
      </c>
      <c r="K2770" s="33">
        <f t="shared" si="498"/>
        <v>546.39999999999998</v>
      </c>
      <c r="L2770" s="33">
        <v>2046492</v>
      </c>
      <c r="M2770" s="33">
        <v>0</v>
      </c>
      <c r="N2770" s="33">
        <v>0</v>
      </c>
      <c r="O2770" s="33">
        <v>0</v>
      </c>
      <c r="P2770" s="33">
        <f t="shared" si="499"/>
        <v>546.39999999999998</v>
      </c>
      <c r="Q2770" s="33">
        <f t="shared" si="500"/>
        <v>546.39999999999998</v>
      </c>
      <c r="R2770" s="33">
        <f t="shared" si="501"/>
        <v>2046492</v>
      </c>
      <c r="S2770" s="33"/>
      <c r="T2770" s="30" t="str">
        <f t="shared" si="502"/>
        <v>USD</v>
      </c>
      <c r="U2770" s="33">
        <v>0</v>
      </c>
      <c r="V2770" s="33">
        <v>0</v>
      </c>
      <c r="W2770" s="33">
        <v>0</v>
      </c>
      <c r="X2770" s="33">
        <f t="shared" si="503"/>
        <v>546.39999999999998</v>
      </c>
      <c r="Y2770" s="33">
        <f t="shared" si="504"/>
        <v>546.39999999999998</v>
      </c>
      <c r="Z2770" s="33">
        <f t="shared" si="505"/>
        <v>2046492</v>
      </c>
      <c r="AA2770" s="34">
        <f t="shared" si="506"/>
        <v>5.046118944793226E-05</v>
      </c>
      <c r="AB2770" s="33" t="s">
        <v>2762</v>
      </c>
      <c r="AC2770" s="35">
        <v>44070</v>
      </c>
      <c r="AD2770" s="33">
        <v>60</v>
      </c>
      <c r="AE2770" s="36">
        <f t="shared" si="496"/>
        <v>44130</v>
      </c>
    </row>
    <row r="2771" spans="2:31" ht="14.5" hidden="1">
      <c r="B2771" s="29" t="s">
        <v>2714</v>
      </c>
      <c r="C2771" s="30" t="str">
        <f t="shared" si="497"/>
        <v>(Acreedores quirografarios)</v>
      </c>
      <c r="D2771" s="30">
        <v>5</v>
      </c>
      <c r="E2771" s="30">
        <v>131595913</v>
      </c>
      <c r="F2771" s="30" t="s">
        <v>5339</v>
      </c>
      <c r="G2771" s="30" t="s">
        <v>5337</v>
      </c>
      <c r="H2771" s="31">
        <v>1510227751</v>
      </c>
      <c r="I2771" s="31" t="s">
        <v>62</v>
      </c>
      <c r="J2771" s="32">
        <v>760.51999999999998</v>
      </c>
      <c r="K2771" s="33">
        <f t="shared" si="498"/>
        <v>760.51999999999998</v>
      </c>
      <c r="L2771" s="33">
        <v>2848459</v>
      </c>
      <c r="M2771" s="33">
        <v>0</v>
      </c>
      <c r="N2771" s="33">
        <v>0</v>
      </c>
      <c r="O2771" s="33">
        <v>0</v>
      </c>
      <c r="P2771" s="33">
        <f t="shared" si="499"/>
        <v>760.51999999999998</v>
      </c>
      <c r="Q2771" s="33">
        <f t="shared" si="500"/>
        <v>760.51999999999998</v>
      </c>
      <c r="R2771" s="33">
        <f t="shared" si="501"/>
        <v>2848459</v>
      </c>
      <c r="S2771" s="33"/>
      <c r="T2771" s="30" t="str">
        <f t="shared" si="502"/>
        <v>USD</v>
      </c>
      <c r="U2771" s="33">
        <v>0</v>
      </c>
      <c r="V2771" s="33">
        <v>0</v>
      </c>
      <c r="W2771" s="33">
        <v>0</v>
      </c>
      <c r="X2771" s="33">
        <f t="shared" si="503"/>
        <v>760.51999999999998</v>
      </c>
      <c r="Y2771" s="33">
        <f t="shared" si="504"/>
        <v>760.51999999999998</v>
      </c>
      <c r="Z2771" s="33">
        <f t="shared" si="505"/>
        <v>2848459</v>
      </c>
      <c r="AA2771" s="34">
        <f t="shared" si="506"/>
        <v>7.0235617453509553E-05</v>
      </c>
      <c r="AB2771" s="33" t="s">
        <v>2762</v>
      </c>
      <c r="AC2771" s="35">
        <v>44071</v>
      </c>
      <c r="AD2771" s="33">
        <v>60</v>
      </c>
      <c r="AE2771" s="36">
        <f t="shared" si="496"/>
        <v>44131</v>
      </c>
    </row>
    <row r="2772" spans="2:31" ht="14.5" hidden="1">
      <c r="B2772" s="29" t="s">
        <v>2714</v>
      </c>
      <c r="C2772" s="30" t="str">
        <f t="shared" si="497"/>
        <v>(Acreedores quirografarios)</v>
      </c>
      <c r="D2772" s="30">
        <v>5</v>
      </c>
      <c r="E2772" s="30">
        <v>131595913</v>
      </c>
      <c r="F2772" s="30" t="s">
        <v>5339</v>
      </c>
      <c r="G2772" s="30" t="s">
        <v>5337</v>
      </c>
      <c r="H2772" s="31">
        <v>1520101294</v>
      </c>
      <c r="I2772" s="31" t="s">
        <v>62</v>
      </c>
      <c r="J2772" s="32">
        <v>63904</v>
      </c>
      <c r="K2772" s="33">
        <f t="shared" si="498"/>
        <v>63904</v>
      </c>
      <c r="L2772" s="33">
        <v>240303324</v>
      </c>
      <c r="M2772" s="33">
        <v>0</v>
      </c>
      <c r="N2772" s="33">
        <v>0</v>
      </c>
      <c r="O2772" s="33">
        <v>0</v>
      </c>
      <c r="P2772" s="33">
        <f t="shared" si="499"/>
        <v>63904</v>
      </c>
      <c r="Q2772" s="33">
        <f t="shared" si="500"/>
        <v>63904</v>
      </c>
      <c r="R2772" s="33">
        <f t="shared" si="501"/>
        <v>240303324</v>
      </c>
      <c r="S2772" s="33"/>
      <c r="T2772" s="30" t="str">
        <f t="shared" si="502"/>
        <v>USD</v>
      </c>
      <c r="U2772" s="33">
        <v>0</v>
      </c>
      <c r="V2772" s="33">
        <v>0</v>
      </c>
      <c r="W2772" s="33">
        <v>0</v>
      </c>
      <c r="X2772" s="33">
        <f t="shared" si="503"/>
        <v>63904</v>
      </c>
      <c r="Y2772" s="33">
        <f t="shared" si="504"/>
        <v>63904</v>
      </c>
      <c r="Z2772" s="33">
        <f t="shared" si="505"/>
        <v>240303324</v>
      </c>
      <c r="AA2772" s="34">
        <f t="shared" si="506"/>
        <v>0.0059252572486634915</v>
      </c>
      <c r="AB2772" s="33" t="s">
        <v>2762</v>
      </c>
      <c r="AC2772" s="35">
        <v>44074</v>
      </c>
      <c r="AD2772" s="33">
        <v>60</v>
      </c>
      <c r="AE2772" s="36">
        <f t="shared" si="496"/>
        <v>44134</v>
      </c>
    </row>
    <row r="2773" spans="2:31" ht="14.5" hidden="1">
      <c r="B2773" s="29" t="s">
        <v>2714</v>
      </c>
      <c r="C2773" s="30" t="str">
        <f t="shared" si="497"/>
        <v>(Acreedores quirografarios)</v>
      </c>
      <c r="D2773" s="30">
        <v>5</v>
      </c>
      <c r="E2773" s="30">
        <v>131595913</v>
      </c>
      <c r="F2773" s="30" t="s">
        <v>5339</v>
      </c>
      <c r="G2773" s="30" t="s">
        <v>5337</v>
      </c>
      <c r="H2773" s="31">
        <v>1510228147</v>
      </c>
      <c r="I2773" s="31" t="s">
        <v>62</v>
      </c>
      <c r="J2773" s="32">
        <v>4162.9399999999996</v>
      </c>
      <c r="K2773" s="33">
        <f t="shared" si="498"/>
        <v>4162.9399999999996</v>
      </c>
      <c r="L2773" s="33">
        <v>15440344</v>
      </c>
      <c r="M2773" s="33">
        <v>0</v>
      </c>
      <c r="N2773" s="33">
        <v>0</v>
      </c>
      <c r="O2773" s="33">
        <v>0</v>
      </c>
      <c r="P2773" s="33">
        <f t="shared" si="499"/>
        <v>4162.9399999999996</v>
      </c>
      <c r="Q2773" s="33">
        <f t="shared" si="500"/>
        <v>4162.9399999999996</v>
      </c>
      <c r="R2773" s="33">
        <f t="shared" si="501"/>
        <v>15440344</v>
      </c>
      <c r="S2773" s="33"/>
      <c r="T2773" s="30" t="str">
        <f t="shared" si="502"/>
        <v>USD</v>
      </c>
      <c r="U2773" s="33">
        <v>0</v>
      </c>
      <c r="V2773" s="33">
        <v>0</v>
      </c>
      <c r="W2773" s="33">
        <v>0</v>
      </c>
      <c r="X2773" s="33">
        <f t="shared" si="503"/>
        <v>4162.9399999999996</v>
      </c>
      <c r="Y2773" s="33">
        <f t="shared" si="504"/>
        <v>4162.9399999999996</v>
      </c>
      <c r="Z2773" s="33">
        <f t="shared" si="505"/>
        <v>15440344</v>
      </c>
      <c r="AA2773" s="34">
        <f t="shared" si="506"/>
        <v>0.00038071887098764333</v>
      </c>
      <c r="AB2773" s="33" t="s">
        <v>2762</v>
      </c>
      <c r="AC2773" s="35">
        <v>44088</v>
      </c>
      <c r="AD2773" s="33">
        <v>60</v>
      </c>
      <c r="AE2773" s="36">
        <f t="shared" si="496"/>
        <v>44148</v>
      </c>
    </row>
    <row r="2774" spans="2:31" ht="14.5" hidden="1">
      <c r="B2774" s="29" t="s">
        <v>2714</v>
      </c>
      <c r="C2774" s="30" t="str">
        <f t="shared" si="497"/>
        <v>(Acreedores quirografarios)</v>
      </c>
      <c r="D2774" s="30">
        <v>5</v>
      </c>
      <c r="E2774" s="30">
        <v>131595913</v>
      </c>
      <c r="F2774" s="30" t="s">
        <v>5339</v>
      </c>
      <c r="G2774" s="30" t="s">
        <v>5337</v>
      </c>
      <c r="H2774" s="31">
        <v>1510228148</v>
      </c>
      <c r="I2774" s="31" t="s">
        <v>62</v>
      </c>
      <c r="J2774" s="32">
        <v>3390.79</v>
      </c>
      <c r="K2774" s="33">
        <f t="shared" si="498"/>
        <v>3390.79</v>
      </c>
      <c r="L2774" s="33">
        <v>12576440</v>
      </c>
      <c r="M2774" s="33">
        <v>0</v>
      </c>
      <c r="N2774" s="33">
        <v>0</v>
      </c>
      <c r="O2774" s="33">
        <v>0</v>
      </c>
      <c r="P2774" s="33">
        <f t="shared" si="499"/>
        <v>3390.79</v>
      </c>
      <c r="Q2774" s="33">
        <f t="shared" si="500"/>
        <v>3390.79</v>
      </c>
      <c r="R2774" s="33">
        <f t="shared" si="501"/>
        <v>12576440</v>
      </c>
      <c r="S2774" s="33"/>
      <c r="T2774" s="30" t="str">
        <f t="shared" si="502"/>
        <v>USD</v>
      </c>
      <c r="U2774" s="33">
        <v>0</v>
      </c>
      <c r="V2774" s="33">
        <v>0</v>
      </c>
      <c r="W2774" s="33">
        <v>0</v>
      </c>
      <c r="X2774" s="33">
        <f t="shared" si="503"/>
        <v>3390.79</v>
      </c>
      <c r="Y2774" s="33">
        <f t="shared" si="504"/>
        <v>3390.79</v>
      </c>
      <c r="Z2774" s="33">
        <f t="shared" si="505"/>
        <v>12576440</v>
      </c>
      <c r="AA2774" s="34">
        <f t="shared" si="506"/>
        <v>0.00031010241985825166</v>
      </c>
      <c r="AB2774" s="33" t="s">
        <v>2762</v>
      </c>
      <c r="AC2774" s="35">
        <v>44088</v>
      </c>
      <c r="AD2774" s="33">
        <v>60</v>
      </c>
      <c r="AE2774" s="36">
        <f t="shared" si="496"/>
        <v>44148</v>
      </c>
    </row>
    <row r="2775" spans="2:31" ht="14.5" hidden="1">
      <c r="B2775" s="29" t="s">
        <v>2714</v>
      </c>
      <c r="C2775" s="30" t="str">
        <f t="shared" si="497"/>
        <v>(Acreedores quirografarios)</v>
      </c>
      <c r="D2775" s="30">
        <v>5</v>
      </c>
      <c r="E2775" s="30">
        <v>131595913</v>
      </c>
      <c r="F2775" s="30" t="s">
        <v>5339</v>
      </c>
      <c r="G2775" s="30" t="s">
        <v>5337</v>
      </c>
      <c r="H2775" s="31">
        <v>1520101765</v>
      </c>
      <c r="I2775" s="31" t="s">
        <v>62</v>
      </c>
      <c r="J2775" s="32">
        <v>-12780.799999999999</v>
      </c>
      <c r="K2775" s="33">
        <f t="shared" si="498"/>
        <v>-12780.799999999999</v>
      </c>
      <c r="L2775" s="33">
        <v>-46322604</v>
      </c>
      <c r="M2775" s="33">
        <v>0</v>
      </c>
      <c r="N2775" s="33">
        <v>0</v>
      </c>
      <c r="O2775" s="33">
        <v>0</v>
      </c>
      <c r="P2775" s="33">
        <f t="shared" si="499"/>
        <v>-12780.799999999999</v>
      </c>
      <c r="Q2775" s="33">
        <f t="shared" si="500"/>
        <v>-12780.799999999999</v>
      </c>
      <c r="R2775" s="33">
        <f t="shared" si="501"/>
        <v>-46322604</v>
      </c>
      <c r="S2775" s="33"/>
      <c r="T2775" s="30" t="str">
        <f t="shared" si="502"/>
        <v>USD</v>
      </c>
      <c r="U2775" s="33">
        <v>0</v>
      </c>
      <c r="V2775" s="33">
        <v>0</v>
      </c>
      <c r="W2775" s="33">
        <v>0</v>
      </c>
      <c r="X2775" s="33">
        <f t="shared" si="503"/>
        <v>-12780.799999999999</v>
      </c>
      <c r="Y2775" s="33">
        <f t="shared" si="504"/>
        <v>-12780.799999999999</v>
      </c>
      <c r="Z2775" s="33">
        <f t="shared" si="505"/>
        <v>-46322604</v>
      </c>
      <c r="AA2775" s="34">
        <f t="shared" si="506"/>
        <v>-0.0011421953744092548</v>
      </c>
      <c r="AB2775" s="33" t="s">
        <v>2762</v>
      </c>
      <c r="AC2775" s="35">
        <v>44095</v>
      </c>
      <c r="AD2775" s="33">
        <v>60</v>
      </c>
      <c r="AE2775" s="36">
        <f t="shared" si="496"/>
        <v>44155</v>
      </c>
    </row>
    <row r="2776" spans="2:31" ht="14.5" hidden="1">
      <c r="B2776" s="29" t="s">
        <v>2714</v>
      </c>
      <c r="C2776" s="30" t="str">
        <f t="shared" si="497"/>
        <v>(Acreedores quirografarios)</v>
      </c>
      <c r="D2776" s="30">
        <v>5</v>
      </c>
      <c r="E2776" s="30">
        <v>131595913</v>
      </c>
      <c r="F2776" s="30" t="s">
        <v>5339</v>
      </c>
      <c r="G2776" s="30" t="s">
        <v>5337</v>
      </c>
      <c r="H2776" s="31">
        <v>1520101768</v>
      </c>
      <c r="I2776" s="31" t="s">
        <v>62</v>
      </c>
      <c r="J2776" s="32">
        <v>-12780.799999999999</v>
      </c>
      <c r="K2776" s="33">
        <f t="shared" si="498"/>
        <v>-12780.799999999999</v>
      </c>
      <c r="L2776" s="33">
        <v>-46322604</v>
      </c>
      <c r="M2776" s="33">
        <v>0</v>
      </c>
      <c r="N2776" s="33">
        <v>0</v>
      </c>
      <c r="O2776" s="33">
        <v>0</v>
      </c>
      <c r="P2776" s="33">
        <f t="shared" si="499"/>
        <v>-12780.799999999999</v>
      </c>
      <c r="Q2776" s="33">
        <f t="shared" si="500"/>
        <v>-12780.799999999999</v>
      </c>
      <c r="R2776" s="33">
        <f t="shared" si="501"/>
        <v>-46322604</v>
      </c>
      <c r="S2776" s="33"/>
      <c r="T2776" s="30" t="str">
        <f t="shared" si="502"/>
        <v>USD</v>
      </c>
      <c r="U2776" s="33">
        <v>0</v>
      </c>
      <c r="V2776" s="33">
        <v>0</v>
      </c>
      <c r="W2776" s="33">
        <v>0</v>
      </c>
      <c r="X2776" s="33">
        <f t="shared" si="503"/>
        <v>-12780.799999999999</v>
      </c>
      <c r="Y2776" s="33">
        <f t="shared" si="504"/>
        <v>-12780.799999999999</v>
      </c>
      <c r="Z2776" s="33">
        <f t="shared" si="505"/>
        <v>-46322604</v>
      </c>
      <c r="AA2776" s="34">
        <f t="shared" si="506"/>
        <v>-0.0011421953744092548</v>
      </c>
      <c r="AB2776" s="33" t="s">
        <v>2762</v>
      </c>
      <c r="AC2776" s="35">
        <v>44095</v>
      </c>
      <c r="AD2776" s="33">
        <v>60</v>
      </c>
      <c r="AE2776" s="36">
        <f t="shared" si="496"/>
        <v>44155</v>
      </c>
    </row>
    <row r="2777" spans="2:31" ht="14.5" hidden="1">
      <c r="B2777" s="29" t="s">
        <v>2714</v>
      </c>
      <c r="C2777" s="30" t="str">
        <f t="shared" si="497"/>
        <v>(Acreedores quirografarios)</v>
      </c>
      <c r="D2777" s="30">
        <v>5</v>
      </c>
      <c r="E2777" s="30">
        <v>131595913</v>
      </c>
      <c r="F2777" s="30" t="s">
        <v>5339</v>
      </c>
      <c r="G2777" s="30" t="s">
        <v>5337</v>
      </c>
      <c r="H2777" s="31">
        <v>1520101761</v>
      </c>
      <c r="I2777" s="31" t="s">
        <v>62</v>
      </c>
      <c r="J2777" s="32">
        <v>-12780.799999999999</v>
      </c>
      <c r="K2777" s="33">
        <f t="shared" si="498"/>
        <v>-12780.799999999999</v>
      </c>
      <c r="L2777" s="33">
        <v>-46322604</v>
      </c>
      <c r="M2777" s="33">
        <v>0</v>
      </c>
      <c r="N2777" s="33">
        <v>0</v>
      </c>
      <c r="O2777" s="33">
        <v>0</v>
      </c>
      <c r="P2777" s="33">
        <f t="shared" si="499"/>
        <v>-12780.799999999999</v>
      </c>
      <c r="Q2777" s="33">
        <f t="shared" si="500"/>
        <v>-12780.799999999999</v>
      </c>
      <c r="R2777" s="33">
        <f t="shared" si="501"/>
        <v>-46322604</v>
      </c>
      <c r="S2777" s="33"/>
      <c r="T2777" s="30" t="str">
        <f t="shared" si="502"/>
        <v>USD</v>
      </c>
      <c r="U2777" s="33">
        <v>0</v>
      </c>
      <c r="V2777" s="33">
        <v>0</v>
      </c>
      <c r="W2777" s="33">
        <v>0</v>
      </c>
      <c r="X2777" s="33">
        <f t="shared" si="503"/>
        <v>-12780.799999999999</v>
      </c>
      <c r="Y2777" s="33">
        <f t="shared" si="504"/>
        <v>-12780.799999999999</v>
      </c>
      <c r="Z2777" s="33">
        <f t="shared" si="505"/>
        <v>-46322604</v>
      </c>
      <c r="AA2777" s="34">
        <f t="shared" si="506"/>
        <v>-0.0011421953744092548</v>
      </c>
      <c r="AB2777" s="33" t="s">
        <v>2762</v>
      </c>
      <c r="AC2777" s="35">
        <v>44095</v>
      </c>
      <c r="AD2777" s="33">
        <v>60</v>
      </c>
      <c r="AE2777" s="36">
        <f t="shared" si="496"/>
        <v>44155</v>
      </c>
    </row>
    <row r="2778" spans="2:31" ht="14.5" hidden="1">
      <c r="B2778" s="29" t="s">
        <v>2714</v>
      </c>
      <c r="C2778" s="30" t="str">
        <f t="shared" si="497"/>
        <v>(Acreedores quirografarios)</v>
      </c>
      <c r="D2778" s="30">
        <v>5</v>
      </c>
      <c r="E2778" s="30">
        <v>131595913</v>
      </c>
      <c r="F2778" s="30" t="s">
        <v>5339</v>
      </c>
      <c r="G2778" s="30" t="s">
        <v>5337</v>
      </c>
      <c r="H2778" s="31">
        <v>1510228322</v>
      </c>
      <c r="I2778" s="31" t="s">
        <v>62</v>
      </c>
      <c r="J2778" s="32">
        <v>1909.5899999999999</v>
      </c>
      <c r="K2778" s="33">
        <f t="shared" si="498"/>
        <v>1909.5899999999999</v>
      </c>
      <c r="L2778" s="33">
        <v>7113929</v>
      </c>
      <c r="M2778" s="33">
        <v>0</v>
      </c>
      <c r="N2778" s="33">
        <v>0</v>
      </c>
      <c r="O2778" s="33">
        <v>0</v>
      </c>
      <c r="P2778" s="33">
        <f t="shared" si="499"/>
        <v>1909.5899999999999</v>
      </c>
      <c r="Q2778" s="33">
        <f t="shared" si="500"/>
        <v>1909.5899999999999</v>
      </c>
      <c r="R2778" s="33">
        <f t="shared" si="501"/>
        <v>7113929</v>
      </c>
      <c r="S2778" s="33"/>
      <c r="T2778" s="30" t="str">
        <f t="shared" si="502"/>
        <v>USD</v>
      </c>
      <c r="U2778" s="33">
        <v>0</v>
      </c>
      <c r="V2778" s="33">
        <v>0</v>
      </c>
      <c r="W2778" s="33">
        <v>0</v>
      </c>
      <c r="X2778" s="33">
        <f t="shared" si="503"/>
        <v>1909.5899999999999</v>
      </c>
      <c r="Y2778" s="33">
        <f t="shared" si="504"/>
        <v>1909.5899999999999</v>
      </c>
      <c r="Z2778" s="33">
        <f t="shared" si="505"/>
        <v>7113929</v>
      </c>
      <c r="AA2778" s="34">
        <f t="shared" si="506"/>
        <v>0.00017541105412976902</v>
      </c>
      <c r="AB2778" s="33" t="s">
        <v>2762</v>
      </c>
      <c r="AC2778" s="35">
        <v>44095</v>
      </c>
      <c r="AD2778" s="33">
        <v>60</v>
      </c>
      <c r="AE2778" s="36">
        <f t="shared" si="496"/>
        <v>44155</v>
      </c>
    </row>
    <row r="2779" spans="2:31" ht="14.5" hidden="1">
      <c r="B2779" s="29" t="s">
        <v>2714</v>
      </c>
      <c r="C2779" s="30" t="str">
        <f t="shared" si="497"/>
        <v>(Acreedores quirografarios)</v>
      </c>
      <c r="D2779" s="30">
        <v>5</v>
      </c>
      <c r="E2779" s="30">
        <v>131595913</v>
      </c>
      <c r="F2779" s="30" t="s">
        <v>5339</v>
      </c>
      <c r="G2779" s="30" t="s">
        <v>5337</v>
      </c>
      <c r="H2779" s="31">
        <v>1520101762</v>
      </c>
      <c r="I2779" s="31" t="s">
        <v>62</v>
      </c>
      <c r="J2779" s="32">
        <v>-12780.799999999999</v>
      </c>
      <c r="K2779" s="33">
        <f t="shared" si="498"/>
        <v>-12780.799999999999</v>
      </c>
      <c r="L2779" s="33">
        <v>-46322604</v>
      </c>
      <c r="M2779" s="33">
        <v>0</v>
      </c>
      <c r="N2779" s="33">
        <v>0</v>
      </c>
      <c r="O2779" s="33">
        <v>0</v>
      </c>
      <c r="P2779" s="33">
        <f t="shared" si="499"/>
        <v>-12780.799999999999</v>
      </c>
      <c r="Q2779" s="33">
        <f t="shared" si="500"/>
        <v>-12780.799999999999</v>
      </c>
      <c r="R2779" s="33">
        <f t="shared" si="501"/>
        <v>-46322604</v>
      </c>
      <c r="S2779" s="33"/>
      <c r="T2779" s="30" t="str">
        <f t="shared" si="502"/>
        <v>USD</v>
      </c>
      <c r="U2779" s="33">
        <v>0</v>
      </c>
      <c r="V2779" s="33">
        <v>0</v>
      </c>
      <c r="W2779" s="33">
        <v>0</v>
      </c>
      <c r="X2779" s="33">
        <f t="shared" si="503"/>
        <v>-12780.799999999999</v>
      </c>
      <c r="Y2779" s="33">
        <f t="shared" si="504"/>
        <v>-12780.799999999999</v>
      </c>
      <c r="Z2779" s="33">
        <f t="shared" si="505"/>
        <v>-46322604</v>
      </c>
      <c r="AA2779" s="34">
        <f t="shared" si="506"/>
        <v>-0.0011421953744092548</v>
      </c>
      <c r="AB2779" s="33" t="s">
        <v>2762</v>
      </c>
      <c r="AC2779" s="35">
        <v>44095</v>
      </c>
      <c r="AD2779" s="33">
        <v>60</v>
      </c>
      <c r="AE2779" s="36">
        <f t="shared" si="496"/>
        <v>44155</v>
      </c>
    </row>
    <row r="2780" spans="2:31" ht="14.5" hidden="1">
      <c r="B2780" s="29" t="s">
        <v>2714</v>
      </c>
      <c r="C2780" s="30" t="str">
        <f t="shared" si="497"/>
        <v>(Acreedores quirografarios)</v>
      </c>
      <c r="D2780" s="30">
        <v>5</v>
      </c>
      <c r="E2780" s="30">
        <v>131595913</v>
      </c>
      <c r="F2780" s="30" t="s">
        <v>5339</v>
      </c>
      <c r="G2780" s="30" t="s">
        <v>5337</v>
      </c>
      <c r="H2780" s="31">
        <v>1520101770</v>
      </c>
      <c r="I2780" s="31" t="s">
        <v>62</v>
      </c>
      <c r="J2780" s="32">
        <v>-12780.799999999999</v>
      </c>
      <c r="K2780" s="33">
        <f t="shared" si="498"/>
        <v>-12780.799999999999</v>
      </c>
      <c r="L2780" s="33">
        <v>-46322604</v>
      </c>
      <c r="M2780" s="33">
        <v>0</v>
      </c>
      <c r="N2780" s="33">
        <v>0</v>
      </c>
      <c r="O2780" s="33">
        <v>0</v>
      </c>
      <c r="P2780" s="33">
        <f t="shared" si="499"/>
        <v>-12780.799999999999</v>
      </c>
      <c r="Q2780" s="33">
        <f t="shared" si="500"/>
        <v>-12780.799999999999</v>
      </c>
      <c r="R2780" s="33">
        <f t="shared" si="501"/>
        <v>-46322604</v>
      </c>
      <c r="S2780" s="33"/>
      <c r="T2780" s="30" t="str">
        <f t="shared" si="502"/>
        <v>USD</v>
      </c>
      <c r="U2780" s="33">
        <v>0</v>
      </c>
      <c r="V2780" s="33">
        <v>0</v>
      </c>
      <c r="W2780" s="33">
        <v>0</v>
      </c>
      <c r="X2780" s="33">
        <f t="shared" si="503"/>
        <v>-12780.799999999999</v>
      </c>
      <c r="Y2780" s="33">
        <f t="shared" si="504"/>
        <v>-12780.799999999999</v>
      </c>
      <c r="Z2780" s="33">
        <f t="shared" si="505"/>
        <v>-46322604</v>
      </c>
      <c r="AA2780" s="34">
        <f t="shared" si="506"/>
        <v>-0.0011421953744092548</v>
      </c>
      <c r="AB2780" s="33" t="s">
        <v>2762</v>
      </c>
      <c r="AC2780" s="35">
        <v>44095</v>
      </c>
      <c r="AD2780" s="33">
        <v>60</v>
      </c>
      <c r="AE2780" s="36">
        <f t="shared" si="496"/>
        <v>44155</v>
      </c>
    </row>
    <row r="2781" spans="2:31" ht="14.5" hidden="1">
      <c r="B2781" s="29" t="s">
        <v>2714</v>
      </c>
      <c r="C2781" s="30" t="str">
        <f t="shared" si="497"/>
        <v>(Acreedores quirografarios)</v>
      </c>
      <c r="D2781" s="30">
        <v>5</v>
      </c>
      <c r="E2781" s="30">
        <v>131595913</v>
      </c>
      <c r="F2781" s="30" t="s">
        <v>5339</v>
      </c>
      <c r="G2781" s="30" t="s">
        <v>5337</v>
      </c>
      <c r="H2781" s="31">
        <v>1520101769</v>
      </c>
      <c r="I2781" s="31" t="s">
        <v>62</v>
      </c>
      <c r="J2781" s="32">
        <v>-12780.799999999999</v>
      </c>
      <c r="K2781" s="33">
        <f t="shared" si="498"/>
        <v>-12780.799999999999</v>
      </c>
      <c r="L2781" s="33">
        <v>-46322604</v>
      </c>
      <c r="M2781" s="33">
        <v>0</v>
      </c>
      <c r="N2781" s="33">
        <v>0</v>
      </c>
      <c r="O2781" s="33">
        <v>0</v>
      </c>
      <c r="P2781" s="33">
        <f t="shared" si="499"/>
        <v>-12780.799999999999</v>
      </c>
      <c r="Q2781" s="33">
        <f t="shared" si="500"/>
        <v>-12780.799999999999</v>
      </c>
      <c r="R2781" s="33">
        <f t="shared" si="501"/>
        <v>-46322604</v>
      </c>
      <c r="S2781" s="33"/>
      <c r="T2781" s="30" t="str">
        <f t="shared" si="502"/>
        <v>USD</v>
      </c>
      <c r="U2781" s="33">
        <v>0</v>
      </c>
      <c r="V2781" s="33">
        <v>0</v>
      </c>
      <c r="W2781" s="33">
        <v>0</v>
      </c>
      <c r="X2781" s="33">
        <f t="shared" si="503"/>
        <v>-12780.799999999999</v>
      </c>
      <c r="Y2781" s="33">
        <f t="shared" si="504"/>
        <v>-12780.799999999999</v>
      </c>
      <c r="Z2781" s="33">
        <f t="shared" si="505"/>
        <v>-46322604</v>
      </c>
      <c r="AA2781" s="34">
        <f t="shared" si="506"/>
        <v>-0.0011421953744092548</v>
      </c>
      <c r="AB2781" s="33" t="s">
        <v>2762</v>
      </c>
      <c r="AC2781" s="35">
        <v>44095</v>
      </c>
      <c r="AD2781" s="33">
        <v>60</v>
      </c>
      <c r="AE2781" s="36">
        <f t="shared" si="496"/>
        <v>44155</v>
      </c>
    </row>
    <row r="2782" spans="2:31" ht="14.5" hidden="1">
      <c r="B2782" s="29" t="s">
        <v>2714</v>
      </c>
      <c r="C2782" s="30" t="str">
        <f t="shared" si="497"/>
        <v>(Acreedores quirografarios)</v>
      </c>
      <c r="D2782" s="30">
        <v>5</v>
      </c>
      <c r="E2782" s="30">
        <v>131595913</v>
      </c>
      <c r="F2782" s="30" t="s">
        <v>5339</v>
      </c>
      <c r="G2782" s="30" t="s">
        <v>5337</v>
      </c>
      <c r="H2782" s="31">
        <v>1520101766</v>
      </c>
      <c r="I2782" s="31" t="s">
        <v>62</v>
      </c>
      <c r="J2782" s="32">
        <v>-12780.799999999999</v>
      </c>
      <c r="K2782" s="33">
        <f t="shared" si="498"/>
        <v>-12780.799999999999</v>
      </c>
      <c r="L2782" s="33">
        <v>-46322604</v>
      </c>
      <c r="M2782" s="33">
        <v>0</v>
      </c>
      <c r="N2782" s="33">
        <v>0</v>
      </c>
      <c r="O2782" s="33">
        <v>0</v>
      </c>
      <c r="P2782" s="33">
        <f t="shared" si="499"/>
        <v>-12780.799999999999</v>
      </c>
      <c r="Q2782" s="33">
        <f t="shared" si="500"/>
        <v>-12780.799999999999</v>
      </c>
      <c r="R2782" s="33">
        <f t="shared" si="501"/>
        <v>-46322604</v>
      </c>
      <c r="S2782" s="33"/>
      <c r="T2782" s="30" t="str">
        <f t="shared" si="502"/>
        <v>USD</v>
      </c>
      <c r="U2782" s="33">
        <v>0</v>
      </c>
      <c r="V2782" s="33">
        <v>0</v>
      </c>
      <c r="W2782" s="33">
        <v>0</v>
      </c>
      <c r="X2782" s="33">
        <f t="shared" si="503"/>
        <v>-12780.799999999999</v>
      </c>
      <c r="Y2782" s="33">
        <f t="shared" si="504"/>
        <v>-12780.799999999999</v>
      </c>
      <c r="Z2782" s="33">
        <f t="shared" si="505"/>
        <v>-46322604</v>
      </c>
      <c r="AA2782" s="34">
        <f t="shared" si="506"/>
        <v>-0.0011421953744092548</v>
      </c>
      <c r="AB2782" s="33" t="s">
        <v>2762</v>
      </c>
      <c r="AC2782" s="35">
        <v>44095</v>
      </c>
      <c r="AD2782" s="33">
        <v>60</v>
      </c>
      <c r="AE2782" s="36">
        <f t="shared" si="496"/>
        <v>44155</v>
      </c>
    </row>
    <row r="2783" spans="2:31" ht="14.5" hidden="1">
      <c r="B2783" s="29" t="s">
        <v>2714</v>
      </c>
      <c r="C2783" s="30" t="str">
        <f t="shared" si="497"/>
        <v>(Acreedores quirografarios)</v>
      </c>
      <c r="D2783" s="30">
        <v>5</v>
      </c>
      <c r="E2783" s="30">
        <v>131595913</v>
      </c>
      <c r="F2783" s="30" t="s">
        <v>5339</v>
      </c>
      <c r="G2783" s="30" t="s">
        <v>5337</v>
      </c>
      <c r="H2783" s="31">
        <v>1520101764</v>
      </c>
      <c r="I2783" s="31" t="s">
        <v>62</v>
      </c>
      <c r="J2783" s="32">
        <v>-12780.799999999999</v>
      </c>
      <c r="K2783" s="33">
        <f t="shared" si="498"/>
        <v>-12780.799999999999</v>
      </c>
      <c r="L2783" s="33">
        <v>-46322604</v>
      </c>
      <c r="M2783" s="33">
        <v>0</v>
      </c>
      <c r="N2783" s="33">
        <v>0</v>
      </c>
      <c r="O2783" s="33">
        <v>0</v>
      </c>
      <c r="P2783" s="33">
        <f t="shared" si="499"/>
        <v>-12780.799999999999</v>
      </c>
      <c r="Q2783" s="33">
        <f t="shared" si="500"/>
        <v>-12780.799999999999</v>
      </c>
      <c r="R2783" s="33">
        <f t="shared" si="501"/>
        <v>-46322604</v>
      </c>
      <c r="S2783" s="33"/>
      <c r="T2783" s="30" t="str">
        <f t="shared" si="502"/>
        <v>USD</v>
      </c>
      <c r="U2783" s="33">
        <v>0</v>
      </c>
      <c r="V2783" s="33">
        <v>0</v>
      </c>
      <c r="W2783" s="33">
        <v>0</v>
      </c>
      <c r="X2783" s="33">
        <f t="shared" si="503"/>
        <v>-12780.799999999999</v>
      </c>
      <c r="Y2783" s="33">
        <f t="shared" si="504"/>
        <v>-12780.799999999999</v>
      </c>
      <c r="Z2783" s="33">
        <f t="shared" si="505"/>
        <v>-46322604</v>
      </c>
      <c r="AA2783" s="34">
        <f t="shared" si="506"/>
        <v>-0.0011421953744092548</v>
      </c>
      <c r="AB2783" s="33" t="s">
        <v>2762</v>
      </c>
      <c r="AC2783" s="35">
        <v>44095</v>
      </c>
      <c r="AD2783" s="33">
        <v>60</v>
      </c>
      <c r="AE2783" s="36">
        <f t="shared" si="507" ref="AE2783:AE2846">+AD2783+AC2783</f>
        <v>44155</v>
      </c>
    </row>
    <row r="2784" spans="2:31" ht="14.5" hidden="1">
      <c r="B2784" s="29" t="s">
        <v>2714</v>
      </c>
      <c r="C2784" s="30" t="str">
        <f t="shared" si="497"/>
        <v>(Acreedores quirografarios)</v>
      </c>
      <c r="D2784" s="30">
        <v>5</v>
      </c>
      <c r="E2784" s="30">
        <v>131595913</v>
      </c>
      <c r="F2784" s="30" t="s">
        <v>5339</v>
      </c>
      <c r="G2784" s="30" t="s">
        <v>5337</v>
      </c>
      <c r="H2784" s="31">
        <v>1520101767</v>
      </c>
      <c r="I2784" s="31" t="s">
        <v>62</v>
      </c>
      <c r="J2784" s="32">
        <v>-12780.799999999999</v>
      </c>
      <c r="K2784" s="33">
        <f t="shared" si="498"/>
        <v>-12780.799999999999</v>
      </c>
      <c r="L2784" s="33">
        <v>-46322604</v>
      </c>
      <c r="M2784" s="33">
        <v>0</v>
      </c>
      <c r="N2784" s="33">
        <v>0</v>
      </c>
      <c r="O2784" s="33">
        <v>0</v>
      </c>
      <c r="P2784" s="33">
        <f t="shared" si="499"/>
        <v>-12780.799999999999</v>
      </c>
      <c r="Q2784" s="33">
        <f t="shared" si="500"/>
        <v>-12780.799999999999</v>
      </c>
      <c r="R2784" s="33">
        <f t="shared" si="501"/>
        <v>-46322604</v>
      </c>
      <c r="S2784" s="33"/>
      <c r="T2784" s="30" t="str">
        <f t="shared" si="502"/>
        <v>USD</v>
      </c>
      <c r="U2784" s="33">
        <v>0</v>
      </c>
      <c r="V2784" s="33">
        <v>0</v>
      </c>
      <c r="W2784" s="33">
        <v>0</v>
      </c>
      <c r="X2784" s="33">
        <f t="shared" si="503"/>
        <v>-12780.799999999999</v>
      </c>
      <c r="Y2784" s="33">
        <f t="shared" si="504"/>
        <v>-12780.799999999999</v>
      </c>
      <c r="Z2784" s="33">
        <f t="shared" si="505"/>
        <v>-46322604</v>
      </c>
      <c r="AA2784" s="34">
        <f t="shared" si="506"/>
        <v>-0.0011421953744092548</v>
      </c>
      <c r="AB2784" s="33" t="s">
        <v>2762</v>
      </c>
      <c r="AC2784" s="35">
        <v>44095</v>
      </c>
      <c r="AD2784" s="33">
        <v>60</v>
      </c>
      <c r="AE2784" s="36">
        <f t="shared" si="507"/>
        <v>44155</v>
      </c>
    </row>
    <row r="2785" spans="2:31" ht="14.5" hidden="1">
      <c r="B2785" s="29" t="s">
        <v>2714</v>
      </c>
      <c r="C2785" s="30" t="str">
        <f t="shared" si="497"/>
        <v>(Acreedores quirografarios)</v>
      </c>
      <c r="D2785" s="30">
        <v>5</v>
      </c>
      <c r="E2785" s="30">
        <v>131595913</v>
      </c>
      <c r="F2785" s="30" t="s">
        <v>5339</v>
      </c>
      <c r="G2785" s="30" t="s">
        <v>5337</v>
      </c>
      <c r="H2785" s="31">
        <v>1520101763</v>
      </c>
      <c r="I2785" s="31" t="s">
        <v>62</v>
      </c>
      <c r="J2785" s="32">
        <v>-12780.799999999999</v>
      </c>
      <c r="K2785" s="33">
        <f t="shared" si="498"/>
        <v>-12780.799999999999</v>
      </c>
      <c r="L2785" s="33">
        <v>-46322604</v>
      </c>
      <c r="M2785" s="33">
        <v>0</v>
      </c>
      <c r="N2785" s="33">
        <v>0</v>
      </c>
      <c r="O2785" s="33">
        <v>0</v>
      </c>
      <c r="P2785" s="33">
        <f t="shared" si="499"/>
        <v>-12780.799999999999</v>
      </c>
      <c r="Q2785" s="33">
        <f t="shared" si="500"/>
        <v>-12780.799999999999</v>
      </c>
      <c r="R2785" s="33">
        <f t="shared" si="501"/>
        <v>-46322604</v>
      </c>
      <c r="S2785" s="33"/>
      <c r="T2785" s="30" t="str">
        <f t="shared" si="502"/>
        <v>USD</v>
      </c>
      <c r="U2785" s="33">
        <v>0</v>
      </c>
      <c r="V2785" s="33">
        <v>0</v>
      </c>
      <c r="W2785" s="33">
        <v>0</v>
      </c>
      <c r="X2785" s="33">
        <f t="shared" si="503"/>
        <v>-12780.799999999999</v>
      </c>
      <c r="Y2785" s="33">
        <f t="shared" si="504"/>
        <v>-12780.799999999999</v>
      </c>
      <c r="Z2785" s="33">
        <f t="shared" si="505"/>
        <v>-46322604</v>
      </c>
      <c r="AA2785" s="34">
        <f t="shared" si="506"/>
        <v>-0.0011421953744092548</v>
      </c>
      <c r="AB2785" s="33" t="s">
        <v>2762</v>
      </c>
      <c r="AC2785" s="35">
        <v>44095</v>
      </c>
      <c r="AD2785" s="33">
        <v>60</v>
      </c>
      <c r="AE2785" s="36">
        <f t="shared" si="507"/>
        <v>44155</v>
      </c>
    </row>
    <row r="2786" spans="2:31" ht="14.5" hidden="1">
      <c r="B2786" s="29" t="s">
        <v>2714</v>
      </c>
      <c r="C2786" s="30" t="str">
        <f t="shared" si="497"/>
        <v>(Acreedores quirografarios)</v>
      </c>
      <c r="D2786" s="30">
        <v>5</v>
      </c>
      <c r="E2786" s="30">
        <v>131595913</v>
      </c>
      <c r="F2786" s="30" t="s">
        <v>5339</v>
      </c>
      <c r="G2786" s="30" t="s">
        <v>5337</v>
      </c>
      <c r="H2786" s="31">
        <v>1510228521</v>
      </c>
      <c r="I2786" s="31" t="s">
        <v>62</v>
      </c>
      <c r="J2786" s="32">
        <v>3998.4699999999998</v>
      </c>
      <c r="K2786" s="33">
        <f t="shared" si="498"/>
        <v>3998.4699999999998</v>
      </c>
      <c r="L2786" s="33">
        <v>15465322</v>
      </c>
      <c r="M2786" s="33">
        <v>0</v>
      </c>
      <c r="N2786" s="33">
        <v>0</v>
      </c>
      <c r="O2786" s="33">
        <v>0</v>
      </c>
      <c r="P2786" s="33">
        <f t="shared" si="499"/>
        <v>3998.4699999999998</v>
      </c>
      <c r="Q2786" s="33">
        <f t="shared" si="500"/>
        <v>3998.4699999999998</v>
      </c>
      <c r="R2786" s="33">
        <f t="shared" si="501"/>
        <v>15465322</v>
      </c>
      <c r="S2786" s="33"/>
      <c r="T2786" s="30" t="str">
        <f t="shared" si="502"/>
        <v>USD</v>
      </c>
      <c r="U2786" s="33">
        <v>0</v>
      </c>
      <c r="V2786" s="33">
        <v>0</v>
      </c>
      <c r="W2786" s="33">
        <v>0</v>
      </c>
      <c r="X2786" s="33">
        <f t="shared" si="503"/>
        <v>3998.4699999999998</v>
      </c>
      <c r="Y2786" s="33">
        <f t="shared" si="504"/>
        <v>3998.4699999999998</v>
      </c>
      <c r="Z2786" s="33">
        <f t="shared" si="505"/>
        <v>15465322</v>
      </c>
      <c r="AA2786" s="34">
        <f t="shared" si="506"/>
        <v>0.00038133476373974326</v>
      </c>
      <c r="AB2786" s="33" t="s">
        <v>2762</v>
      </c>
      <c r="AC2786" s="35">
        <v>44102</v>
      </c>
      <c r="AD2786" s="33">
        <v>60</v>
      </c>
      <c r="AE2786" s="36">
        <f t="shared" si="507"/>
        <v>44162</v>
      </c>
    </row>
    <row r="2787" spans="2:31" ht="14.5" hidden="1">
      <c r="B2787" s="29" t="s">
        <v>2714</v>
      </c>
      <c r="C2787" s="30" t="str">
        <f t="shared" si="497"/>
        <v>(Acreedores quirografarios)</v>
      </c>
      <c r="D2787" s="30">
        <v>5</v>
      </c>
      <c r="E2787" s="30">
        <v>131595913</v>
      </c>
      <c r="F2787" s="30" t="s">
        <v>5339</v>
      </c>
      <c r="G2787" s="30" t="s">
        <v>5337</v>
      </c>
      <c r="H2787" s="31">
        <v>1520101948</v>
      </c>
      <c r="I2787" s="31" t="s">
        <v>62</v>
      </c>
      <c r="J2787" s="32">
        <v>51123.199999999997</v>
      </c>
      <c r="K2787" s="33">
        <f t="shared" si="498"/>
        <v>51123.199999999997</v>
      </c>
      <c r="L2787" s="33">
        <v>197615196</v>
      </c>
      <c r="M2787" s="33">
        <v>0</v>
      </c>
      <c r="N2787" s="33">
        <v>0</v>
      </c>
      <c r="O2787" s="33">
        <v>0</v>
      </c>
      <c r="P2787" s="33">
        <f t="shared" si="499"/>
        <v>51123.199999999997</v>
      </c>
      <c r="Q2787" s="33">
        <f t="shared" si="500"/>
        <v>51123.199999999997</v>
      </c>
      <c r="R2787" s="33">
        <f t="shared" si="501"/>
        <v>197615196</v>
      </c>
      <c r="S2787" s="33"/>
      <c r="T2787" s="30" t="str">
        <f t="shared" si="502"/>
        <v>USD</v>
      </c>
      <c r="U2787" s="33">
        <v>0</v>
      </c>
      <c r="V2787" s="33">
        <v>0</v>
      </c>
      <c r="W2787" s="33">
        <v>0</v>
      </c>
      <c r="X2787" s="33">
        <f t="shared" si="503"/>
        <v>51123.199999999997</v>
      </c>
      <c r="Y2787" s="33">
        <f t="shared" si="504"/>
        <v>51123.199999999997</v>
      </c>
      <c r="Z2787" s="33">
        <f t="shared" si="505"/>
        <v>197615196</v>
      </c>
      <c r="AA2787" s="34">
        <f t="shared" si="506"/>
        <v>0.004872678634046097</v>
      </c>
      <c r="AB2787" s="33" t="s">
        <v>2762</v>
      </c>
      <c r="AC2787" s="35">
        <v>44104</v>
      </c>
      <c r="AD2787" s="33">
        <v>60</v>
      </c>
      <c r="AE2787" s="36">
        <f t="shared" si="507"/>
        <v>44164</v>
      </c>
    </row>
    <row r="2788" spans="2:31" ht="14.5" hidden="1">
      <c r="B2788" s="29" t="s">
        <v>2714</v>
      </c>
      <c r="C2788" s="30" t="str">
        <f t="shared" si="497"/>
        <v>(Acreedores quirografarios)</v>
      </c>
      <c r="D2788" s="30">
        <v>5</v>
      </c>
      <c r="E2788" s="30">
        <v>131595913</v>
      </c>
      <c r="F2788" s="30" t="s">
        <v>5339</v>
      </c>
      <c r="G2788" s="30" t="s">
        <v>5337</v>
      </c>
      <c r="H2788" s="31">
        <v>1520102419</v>
      </c>
      <c r="I2788" s="31" t="s">
        <v>62</v>
      </c>
      <c r="J2788" s="32">
        <v>51123.199999999997</v>
      </c>
      <c r="K2788" s="33">
        <f t="shared" si="498"/>
        <v>51123.199999999997</v>
      </c>
      <c r="L2788" s="33">
        <v>197261935</v>
      </c>
      <c r="M2788" s="33">
        <v>0</v>
      </c>
      <c r="N2788" s="33">
        <v>0</v>
      </c>
      <c r="O2788" s="33">
        <v>0</v>
      </c>
      <c r="P2788" s="33">
        <f t="shared" si="499"/>
        <v>51123.199999999997</v>
      </c>
      <c r="Q2788" s="33">
        <f t="shared" si="500"/>
        <v>51123.199999999997</v>
      </c>
      <c r="R2788" s="33">
        <f t="shared" si="501"/>
        <v>197261935</v>
      </c>
      <c r="S2788" s="33"/>
      <c r="T2788" s="30" t="str">
        <f t="shared" si="502"/>
        <v>USD</v>
      </c>
      <c r="U2788" s="33">
        <v>0</v>
      </c>
      <c r="V2788" s="33">
        <v>0</v>
      </c>
      <c r="W2788" s="33">
        <v>0</v>
      </c>
      <c r="X2788" s="33">
        <f t="shared" si="503"/>
        <v>51123.199999999997</v>
      </c>
      <c r="Y2788" s="33">
        <f t="shared" si="504"/>
        <v>51123.199999999997</v>
      </c>
      <c r="Z2788" s="33">
        <f t="shared" si="505"/>
        <v>197261935</v>
      </c>
      <c r="AA2788" s="34">
        <f t="shared" si="506"/>
        <v>0.0048639681332253923</v>
      </c>
      <c r="AB2788" s="33" t="s">
        <v>2762</v>
      </c>
      <c r="AC2788" s="35">
        <v>44135</v>
      </c>
      <c r="AD2788" s="33">
        <v>60</v>
      </c>
      <c r="AE2788" s="36">
        <f t="shared" si="507"/>
        <v>44195</v>
      </c>
    </row>
    <row r="2789" spans="2:31" ht="14.5" hidden="1">
      <c r="B2789" s="29" t="s">
        <v>2714</v>
      </c>
      <c r="C2789" s="30" t="str">
        <f t="shared" si="497"/>
        <v>(Acreedores quirografarios)</v>
      </c>
      <c r="D2789" s="30">
        <v>5</v>
      </c>
      <c r="E2789" s="30">
        <v>131595913</v>
      </c>
      <c r="F2789" s="30" t="s">
        <v>5339</v>
      </c>
      <c r="G2789" s="30" t="s">
        <v>5337</v>
      </c>
      <c r="H2789" s="31">
        <v>1520102854</v>
      </c>
      <c r="I2789" s="31" t="s">
        <v>62</v>
      </c>
      <c r="J2789" s="32">
        <v>51123</v>
      </c>
      <c r="K2789" s="33">
        <f t="shared" si="498"/>
        <v>51123</v>
      </c>
      <c r="L2789" s="33">
        <v>184627647</v>
      </c>
      <c r="M2789" s="33">
        <v>0</v>
      </c>
      <c r="N2789" s="33">
        <v>0</v>
      </c>
      <c r="O2789" s="33">
        <v>0</v>
      </c>
      <c r="P2789" s="33">
        <f t="shared" si="499"/>
        <v>51123</v>
      </c>
      <c r="Q2789" s="33">
        <f t="shared" si="500"/>
        <v>51123</v>
      </c>
      <c r="R2789" s="33">
        <f t="shared" si="501"/>
        <v>184627647</v>
      </c>
      <c r="S2789" s="33"/>
      <c r="T2789" s="30" t="str">
        <f t="shared" si="502"/>
        <v>USD</v>
      </c>
      <c r="U2789" s="33">
        <v>0</v>
      </c>
      <c r="V2789" s="33">
        <v>0</v>
      </c>
      <c r="W2789" s="33">
        <v>0</v>
      </c>
      <c r="X2789" s="33">
        <f t="shared" si="503"/>
        <v>51123</v>
      </c>
      <c r="Y2789" s="33">
        <f t="shared" si="504"/>
        <v>51123</v>
      </c>
      <c r="Z2789" s="33">
        <f t="shared" si="505"/>
        <v>184627647</v>
      </c>
      <c r="AA2789" s="34">
        <f t="shared" si="506"/>
        <v>0.0045524393315942409</v>
      </c>
      <c r="AB2789" s="33" t="s">
        <v>2762</v>
      </c>
      <c r="AC2789" s="35">
        <v>44165</v>
      </c>
      <c r="AD2789" s="33">
        <v>60</v>
      </c>
      <c r="AE2789" s="36">
        <f t="shared" si="507"/>
        <v>44225</v>
      </c>
    </row>
    <row r="2790" spans="2:31" ht="14.5" hidden="1">
      <c r="B2790" s="29" t="s">
        <v>2714</v>
      </c>
      <c r="C2790" s="30" t="str">
        <f t="shared" si="497"/>
        <v>(Acreedores quirografarios)</v>
      </c>
      <c r="D2790" s="30">
        <v>5</v>
      </c>
      <c r="E2790" s="30">
        <v>131595913</v>
      </c>
      <c r="F2790" s="30" t="s">
        <v>5339</v>
      </c>
      <c r="G2790" s="30" t="s">
        <v>5337</v>
      </c>
      <c r="H2790" s="31">
        <v>1510233314</v>
      </c>
      <c r="I2790" s="31" t="s">
        <v>62</v>
      </c>
      <c r="J2790" s="32">
        <v>28553.689999999999</v>
      </c>
      <c r="K2790" s="33">
        <f t="shared" si="498"/>
        <v>28553.689999999999</v>
      </c>
      <c r="L2790" s="33">
        <v>99258052</v>
      </c>
      <c r="M2790" s="33">
        <v>0</v>
      </c>
      <c r="N2790" s="33">
        <v>0</v>
      </c>
      <c r="O2790" s="33">
        <v>0</v>
      </c>
      <c r="P2790" s="33">
        <f t="shared" si="499"/>
        <v>28553.689999999999</v>
      </c>
      <c r="Q2790" s="33">
        <f t="shared" si="500"/>
        <v>28553.689999999999</v>
      </c>
      <c r="R2790" s="33">
        <f t="shared" si="501"/>
        <v>99258052</v>
      </c>
      <c r="S2790" s="33"/>
      <c r="T2790" s="30" t="str">
        <f t="shared" si="502"/>
        <v>USD</v>
      </c>
      <c r="U2790" s="33">
        <v>0</v>
      </c>
      <c r="V2790" s="33">
        <v>0</v>
      </c>
      <c r="W2790" s="33">
        <v>0</v>
      </c>
      <c r="X2790" s="33">
        <f t="shared" si="503"/>
        <v>28553.689999999999</v>
      </c>
      <c r="Y2790" s="33">
        <f t="shared" si="504"/>
        <v>28553.689999999999</v>
      </c>
      <c r="Z2790" s="33">
        <f t="shared" si="505"/>
        <v>99258052</v>
      </c>
      <c r="AA2790" s="34">
        <f t="shared" si="506"/>
        <v>0.0024474463453581599</v>
      </c>
      <c r="AB2790" s="33" t="s">
        <v>2762</v>
      </c>
      <c r="AC2790" s="35">
        <v>44217</v>
      </c>
      <c r="AD2790" s="33">
        <v>60</v>
      </c>
      <c r="AE2790" s="36">
        <f t="shared" si="507"/>
        <v>44277</v>
      </c>
    </row>
    <row r="2791" spans="2:31" ht="14.5" hidden="1">
      <c r="B2791" s="29" t="s">
        <v>2714</v>
      </c>
      <c r="C2791" s="30" t="str">
        <f t="shared" si="497"/>
        <v>(Acreedores quirografarios)</v>
      </c>
      <c r="D2791" s="30">
        <v>5</v>
      </c>
      <c r="E2791" s="30">
        <v>131595913</v>
      </c>
      <c r="F2791" s="30" t="s">
        <v>5339</v>
      </c>
      <c r="G2791" s="30" t="s">
        <v>5337</v>
      </c>
      <c r="H2791" s="31">
        <v>1510234484</v>
      </c>
      <c r="I2791" s="31" t="s">
        <v>62</v>
      </c>
      <c r="J2791" s="32">
        <v>-80</v>
      </c>
      <c r="K2791" s="33">
        <f t="shared" si="498"/>
        <v>-80</v>
      </c>
      <c r="L2791" s="33">
        <v>-281455</v>
      </c>
      <c r="M2791" s="33">
        <v>0</v>
      </c>
      <c r="N2791" s="33">
        <v>0</v>
      </c>
      <c r="O2791" s="33">
        <v>0</v>
      </c>
      <c r="P2791" s="33">
        <f t="shared" si="499"/>
        <v>-80</v>
      </c>
      <c r="Q2791" s="33">
        <f t="shared" si="500"/>
        <v>-80</v>
      </c>
      <c r="R2791" s="33">
        <f t="shared" si="501"/>
        <v>-281455</v>
      </c>
      <c r="S2791" s="33"/>
      <c r="T2791" s="30" t="str">
        <f t="shared" si="502"/>
        <v>USD</v>
      </c>
      <c r="U2791" s="33">
        <v>0</v>
      </c>
      <c r="V2791" s="33">
        <v>0</v>
      </c>
      <c r="W2791" s="33">
        <v>0</v>
      </c>
      <c r="X2791" s="33">
        <f t="shared" si="503"/>
        <v>-80</v>
      </c>
      <c r="Y2791" s="33">
        <f t="shared" si="504"/>
        <v>-80</v>
      </c>
      <c r="Z2791" s="33">
        <f t="shared" si="505"/>
        <v>-281455</v>
      </c>
      <c r="AA2791" s="34">
        <f t="shared" si="506"/>
        <v>-6.939950938517118E-06</v>
      </c>
      <c r="AB2791" s="33" t="s">
        <v>2762</v>
      </c>
      <c r="AC2791" s="35">
        <v>44244</v>
      </c>
      <c r="AD2791" s="33">
        <v>60</v>
      </c>
      <c r="AE2791" s="36">
        <f t="shared" si="507"/>
        <v>44304</v>
      </c>
    </row>
    <row r="2792" spans="2:31" ht="14.5" hidden="1">
      <c r="B2792" s="29" t="s">
        <v>2714</v>
      </c>
      <c r="C2792" s="30" t="str">
        <f t="shared" si="497"/>
        <v>(Acreedores quirografarios)</v>
      </c>
      <c r="D2792" s="30">
        <v>5</v>
      </c>
      <c r="E2792" s="30">
        <v>131595913</v>
      </c>
      <c r="F2792" s="30" t="s">
        <v>5339</v>
      </c>
      <c r="G2792" s="30" t="s">
        <v>5337</v>
      </c>
      <c r="H2792" s="31">
        <v>1510234980</v>
      </c>
      <c r="I2792" s="31" t="s">
        <v>62</v>
      </c>
      <c r="J2792" s="32">
        <v>1175.6700000000001</v>
      </c>
      <c r="K2792" s="33">
        <f t="shared" si="498"/>
        <v>1175.6700000000001</v>
      </c>
      <c r="L2792" s="33">
        <v>4261087</v>
      </c>
      <c r="M2792" s="33">
        <v>0</v>
      </c>
      <c r="N2792" s="33">
        <v>0</v>
      </c>
      <c r="O2792" s="33">
        <v>0</v>
      </c>
      <c r="P2792" s="33">
        <f t="shared" si="499"/>
        <v>1175.6700000000001</v>
      </c>
      <c r="Q2792" s="33">
        <f t="shared" si="500"/>
        <v>1175.6700000000001</v>
      </c>
      <c r="R2792" s="33">
        <f t="shared" si="501"/>
        <v>4261087</v>
      </c>
      <c r="S2792" s="33"/>
      <c r="T2792" s="30" t="str">
        <f t="shared" si="502"/>
        <v>USD</v>
      </c>
      <c r="U2792" s="33">
        <v>0</v>
      </c>
      <c r="V2792" s="33">
        <v>0</v>
      </c>
      <c r="W2792" s="33">
        <v>0</v>
      </c>
      <c r="X2792" s="33">
        <f t="shared" si="503"/>
        <v>1175.6700000000001</v>
      </c>
      <c r="Y2792" s="33">
        <f t="shared" si="504"/>
        <v>1175.6700000000001</v>
      </c>
      <c r="Z2792" s="33">
        <f t="shared" si="505"/>
        <v>4261087</v>
      </c>
      <c r="AA2792" s="34">
        <f t="shared" si="506"/>
        <v>0.00010506736325435004</v>
      </c>
      <c r="AB2792" s="33" t="s">
        <v>2762</v>
      </c>
      <c r="AC2792" s="35">
        <v>44256</v>
      </c>
      <c r="AD2792" s="33">
        <v>60</v>
      </c>
      <c r="AE2792" s="36">
        <f t="shared" si="507"/>
        <v>44316</v>
      </c>
    </row>
    <row r="2793" spans="2:31" ht="14.5" hidden="1">
      <c r="B2793" s="29" t="s">
        <v>2714</v>
      </c>
      <c r="C2793" s="30" t="str">
        <f t="shared" si="497"/>
        <v>(Acreedores quirografarios)</v>
      </c>
      <c r="D2793" s="30">
        <v>5</v>
      </c>
      <c r="E2793" s="30">
        <v>131595913</v>
      </c>
      <c r="F2793" s="30" t="s">
        <v>5339</v>
      </c>
      <c r="G2793" s="30" t="s">
        <v>5337</v>
      </c>
      <c r="H2793" s="31">
        <v>1510234981</v>
      </c>
      <c r="I2793" s="31" t="s">
        <v>62</v>
      </c>
      <c r="J2793" s="32">
        <v>267.5</v>
      </c>
      <c r="K2793" s="33">
        <f t="shared" si="498"/>
        <v>267.5</v>
      </c>
      <c r="L2793" s="33">
        <v>969524</v>
      </c>
      <c r="M2793" s="33">
        <v>0</v>
      </c>
      <c r="N2793" s="33">
        <v>0</v>
      </c>
      <c r="O2793" s="33">
        <v>0</v>
      </c>
      <c r="P2793" s="33">
        <f t="shared" si="499"/>
        <v>267.5</v>
      </c>
      <c r="Q2793" s="33">
        <f t="shared" si="500"/>
        <v>267.5</v>
      </c>
      <c r="R2793" s="33">
        <f t="shared" si="501"/>
        <v>969524</v>
      </c>
      <c r="S2793" s="33"/>
      <c r="T2793" s="30" t="str">
        <f t="shared" si="502"/>
        <v>USD</v>
      </c>
      <c r="U2793" s="33">
        <v>0</v>
      </c>
      <c r="V2793" s="33">
        <v>0</v>
      </c>
      <c r="W2793" s="33">
        <v>0</v>
      </c>
      <c r="X2793" s="33">
        <f t="shared" si="503"/>
        <v>267.5</v>
      </c>
      <c r="Y2793" s="33">
        <f t="shared" si="504"/>
        <v>267.5</v>
      </c>
      <c r="Z2793" s="33">
        <f t="shared" si="505"/>
        <v>969524</v>
      </c>
      <c r="AA2793" s="34">
        <f t="shared" si="506"/>
        <v>2.3905949418965272E-05</v>
      </c>
      <c r="AB2793" s="33" t="s">
        <v>2762</v>
      </c>
      <c r="AC2793" s="35">
        <v>44256</v>
      </c>
      <c r="AD2793" s="33">
        <v>60</v>
      </c>
      <c r="AE2793" s="36">
        <f t="shared" si="507"/>
        <v>44316</v>
      </c>
    </row>
    <row r="2794" spans="2:31" ht="14.5" hidden="1">
      <c r="B2794" s="29" t="s">
        <v>2714</v>
      </c>
      <c r="C2794" s="30" t="str">
        <f t="shared" si="497"/>
        <v>(Acreedores quirografarios)</v>
      </c>
      <c r="D2794" s="30">
        <v>5</v>
      </c>
      <c r="E2794" s="30">
        <v>131595913</v>
      </c>
      <c r="F2794" s="30" t="s">
        <v>5339</v>
      </c>
      <c r="G2794" s="30" t="s">
        <v>5337</v>
      </c>
      <c r="H2794" s="31">
        <v>1510235431</v>
      </c>
      <c r="I2794" s="31" t="s">
        <v>62</v>
      </c>
      <c r="J2794" s="32">
        <v>4586.5500000000002</v>
      </c>
      <c r="K2794" s="33">
        <f t="shared" si="498"/>
        <v>4586.5500000000002</v>
      </c>
      <c r="L2794" s="33">
        <v>16695959</v>
      </c>
      <c r="M2794" s="33">
        <v>0</v>
      </c>
      <c r="N2794" s="33">
        <v>0</v>
      </c>
      <c r="O2794" s="33">
        <v>0</v>
      </c>
      <c r="P2794" s="33">
        <f t="shared" si="499"/>
        <v>4586.5500000000002</v>
      </c>
      <c r="Q2794" s="33">
        <f t="shared" si="500"/>
        <v>4586.5500000000002</v>
      </c>
      <c r="R2794" s="33">
        <f t="shared" si="501"/>
        <v>16695959</v>
      </c>
      <c r="S2794" s="33"/>
      <c r="T2794" s="30" t="str">
        <f t="shared" si="502"/>
        <v>USD</v>
      </c>
      <c r="U2794" s="33">
        <v>0</v>
      </c>
      <c r="V2794" s="33">
        <v>0</v>
      </c>
      <c r="W2794" s="33">
        <v>0</v>
      </c>
      <c r="X2794" s="33">
        <f t="shared" si="503"/>
        <v>4586.5500000000002</v>
      </c>
      <c r="Y2794" s="33">
        <f t="shared" si="504"/>
        <v>4586.5500000000002</v>
      </c>
      <c r="Z2794" s="33">
        <f t="shared" si="505"/>
        <v>16695959</v>
      </c>
      <c r="AA2794" s="34">
        <f t="shared" si="506"/>
        <v>0.00041167908309141187</v>
      </c>
      <c r="AB2794" s="33" t="s">
        <v>2762</v>
      </c>
      <c r="AC2794" s="35">
        <v>44263</v>
      </c>
      <c r="AD2794" s="33">
        <v>60</v>
      </c>
      <c r="AE2794" s="36">
        <f t="shared" si="507"/>
        <v>44323</v>
      </c>
    </row>
    <row r="2795" spans="2:31" ht="14.5" hidden="1">
      <c r="B2795" s="29" t="s">
        <v>2714</v>
      </c>
      <c r="C2795" s="30" t="str">
        <f t="shared" si="497"/>
        <v>(Acreedores quirografarios)</v>
      </c>
      <c r="D2795" s="30">
        <v>5</v>
      </c>
      <c r="E2795" s="30">
        <v>131595913</v>
      </c>
      <c r="F2795" s="30" t="s">
        <v>5339</v>
      </c>
      <c r="G2795" s="30" t="s">
        <v>5337</v>
      </c>
      <c r="H2795" s="31">
        <v>1510235432</v>
      </c>
      <c r="I2795" s="31" t="s">
        <v>62</v>
      </c>
      <c r="J2795" s="32">
        <v>708.13</v>
      </c>
      <c r="K2795" s="33">
        <f t="shared" si="498"/>
        <v>708.13</v>
      </c>
      <c r="L2795" s="33">
        <v>2577735</v>
      </c>
      <c r="M2795" s="33">
        <v>0</v>
      </c>
      <c r="N2795" s="33">
        <v>0</v>
      </c>
      <c r="O2795" s="33">
        <v>0</v>
      </c>
      <c r="P2795" s="33">
        <f t="shared" si="499"/>
        <v>708.13</v>
      </c>
      <c r="Q2795" s="33">
        <f t="shared" si="500"/>
        <v>708.13</v>
      </c>
      <c r="R2795" s="33">
        <f t="shared" si="501"/>
        <v>2577735</v>
      </c>
      <c r="S2795" s="33"/>
      <c r="T2795" s="30" t="str">
        <f t="shared" si="502"/>
        <v>USD</v>
      </c>
      <c r="U2795" s="33">
        <v>0</v>
      </c>
      <c r="V2795" s="33">
        <v>0</v>
      </c>
      <c r="W2795" s="33">
        <v>0</v>
      </c>
      <c r="X2795" s="33">
        <f t="shared" si="503"/>
        <v>708.13</v>
      </c>
      <c r="Y2795" s="33">
        <f t="shared" si="504"/>
        <v>708.13</v>
      </c>
      <c r="Z2795" s="33">
        <f t="shared" si="505"/>
        <v>2577735</v>
      </c>
      <c r="AA2795" s="34">
        <f t="shared" si="506"/>
        <v>6.3560265166717314E-05</v>
      </c>
      <c r="AB2795" s="33" t="s">
        <v>2762</v>
      </c>
      <c r="AC2795" s="35">
        <v>44263</v>
      </c>
      <c r="AD2795" s="33">
        <v>60</v>
      </c>
      <c r="AE2795" s="36">
        <f t="shared" si="507"/>
        <v>44323</v>
      </c>
    </row>
    <row r="2796" spans="2:31" ht="14.5" hidden="1">
      <c r="B2796" s="29" t="s">
        <v>2714</v>
      </c>
      <c r="C2796" s="30" t="str">
        <f t="shared" si="497"/>
        <v>(Acreedores quirografarios)</v>
      </c>
      <c r="D2796" s="30">
        <v>5</v>
      </c>
      <c r="E2796" s="30">
        <v>131595913</v>
      </c>
      <c r="F2796" s="30" t="s">
        <v>5339</v>
      </c>
      <c r="G2796" s="30" t="s">
        <v>5337</v>
      </c>
      <c r="H2796" s="31">
        <v>1510235433</v>
      </c>
      <c r="I2796" s="31" t="s">
        <v>62</v>
      </c>
      <c r="J2796" s="32">
        <v>1195</v>
      </c>
      <c r="K2796" s="33">
        <f t="shared" si="498"/>
        <v>1195</v>
      </c>
      <c r="L2796" s="33">
        <v>4350039</v>
      </c>
      <c r="M2796" s="33">
        <v>0</v>
      </c>
      <c r="N2796" s="33">
        <v>0</v>
      </c>
      <c r="O2796" s="33">
        <v>0</v>
      </c>
      <c r="P2796" s="33">
        <f t="shared" si="499"/>
        <v>1195</v>
      </c>
      <c r="Q2796" s="33">
        <f t="shared" si="500"/>
        <v>1195</v>
      </c>
      <c r="R2796" s="33">
        <f t="shared" si="501"/>
        <v>4350039</v>
      </c>
      <c r="S2796" s="33"/>
      <c r="T2796" s="30" t="str">
        <f t="shared" si="502"/>
        <v>USD</v>
      </c>
      <c r="U2796" s="33">
        <v>0</v>
      </c>
      <c r="V2796" s="33">
        <v>0</v>
      </c>
      <c r="W2796" s="33">
        <v>0</v>
      </c>
      <c r="X2796" s="33">
        <f t="shared" si="503"/>
        <v>1195</v>
      </c>
      <c r="Y2796" s="33">
        <f t="shared" si="504"/>
        <v>1195</v>
      </c>
      <c r="Z2796" s="33">
        <f t="shared" si="505"/>
        <v>4350039</v>
      </c>
      <c r="AA2796" s="34">
        <f t="shared" si="506"/>
        <v>0.00010726068906445458</v>
      </c>
      <c r="AB2796" s="33" t="s">
        <v>2762</v>
      </c>
      <c r="AC2796" s="35">
        <v>44263</v>
      </c>
      <c r="AD2796" s="33">
        <v>60</v>
      </c>
      <c r="AE2796" s="36">
        <f t="shared" si="507"/>
        <v>44323</v>
      </c>
    </row>
    <row r="2797" spans="2:31" ht="14.5" hidden="1">
      <c r="B2797" s="29" t="s">
        <v>2714</v>
      </c>
      <c r="C2797" s="30" t="str">
        <f t="shared" si="497"/>
        <v>(Acreedores quirografarios)</v>
      </c>
      <c r="D2797" s="30">
        <v>5</v>
      </c>
      <c r="E2797" s="30">
        <v>131595913</v>
      </c>
      <c r="F2797" s="30" t="s">
        <v>5339</v>
      </c>
      <c r="G2797" s="30" t="s">
        <v>5337</v>
      </c>
      <c r="H2797" s="31">
        <v>1510235472</v>
      </c>
      <c r="I2797" s="31" t="s">
        <v>62</v>
      </c>
      <c r="J2797" s="32">
        <v>662.5</v>
      </c>
      <c r="K2797" s="33">
        <f t="shared" si="498"/>
        <v>662.5</v>
      </c>
      <c r="L2797" s="33">
        <v>2400642</v>
      </c>
      <c r="M2797" s="33">
        <v>0</v>
      </c>
      <c r="N2797" s="33">
        <v>0</v>
      </c>
      <c r="O2797" s="33">
        <v>0</v>
      </c>
      <c r="P2797" s="33">
        <f t="shared" si="499"/>
        <v>662.5</v>
      </c>
      <c r="Q2797" s="33">
        <f t="shared" si="500"/>
        <v>662.5</v>
      </c>
      <c r="R2797" s="33">
        <f t="shared" si="501"/>
        <v>2400642</v>
      </c>
      <c r="S2797" s="33"/>
      <c r="T2797" s="30" t="str">
        <f t="shared" si="502"/>
        <v>USD</v>
      </c>
      <c r="U2797" s="33">
        <v>0</v>
      </c>
      <c r="V2797" s="33">
        <v>0</v>
      </c>
      <c r="W2797" s="33">
        <v>0</v>
      </c>
      <c r="X2797" s="33">
        <f t="shared" si="503"/>
        <v>662.5</v>
      </c>
      <c r="Y2797" s="33">
        <f t="shared" si="504"/>
        <v>662.5</v>
      </c>
      <c r="Z2797" s="33">
        <f t="shared" si="505"/>
        <v>2400642</v>
      </c>
      <c r="AA2797" s="34">
        <f t="shared" si="506"/>
        <v>5.9193610704885724E-05</v>
      </c>
      <c r="AB2797" s="33" t="s">
        <v>2762</v>
      </c>
      <c r="AC2797" s="35">
        <v>44264</v>
      </c>
      <c r="AD2797" s="33">
        <v>60</v>
      </c>
      <c r="AE2797" s="36">
        <f t="shared" si="507"/>
        <v>44324</v>
      </c>
    </row>
    <row r="2798" spans="2:31" ht="14.5" hidden="1">
      <c r="B2798" s="29" t="s">
        <v>2714</v>
      </c>
      <c r="C2798" s="30" t="str">
        <f t="shared" si="497"/>
        <v>(Acreedores quirografarios)</v>
      </c>
      <c r="D2798" s="30">
        <v>5</v>
      </c>
      <c r="E2798" s="30">
        <v>131595913</v>
      </c>
      <c r="F2798" s="30" t="s">
        <v>5339</v>
      </c>
      <c r="G2798" s="30" t="s">
        <v>5337</v>
      </c>
      <c r="H2798" s="31">
        <v>1520105305</v>
      </c>
      <c r="I2798" s="31" t="s">
        <v>62</v>
      </c>
      <c r="J2798" s="32">
        <v>72038.399999999994</v>
      </c>
      <c r="K2798" s="33">
        <f t="shared" si="498"/>
        <v>72038.399999999994</v>
      </c>
      <c r="L2798" s="33">
        <v>278635887</v>
      </c>
      <c r="M2798" s="33">
        <v>0</v>
      </c>
      <c r="N2798" s="33">
        <v>0</v>
      </c>
      <c r="O2798" s="33">
        <v>0</v>
      </c>
      <c r="P2798" s="33">
        <f t="shared" si="499"/>
        <v>72038.399999999994</v>
      </c>
      <c r="Q2798" s="33">
        <f t="shared" si="500"/>
        <v>72038.399999999994</v>
      </c>
      <c r="R2798" s="33">
        <f t="shared" si="501"/>
        <v>278635887</v>
      </c>
      <c r="S2798" s="33"/>
      <c r="T2798" s="30" t="str">
        <f t="shared" si="502"/>
        <v>USD</v>
      </c>
      <c r="U2798" s="33">
        <v>0</v>
      </c>
      <c r="V2798" s="33">
        <v>0</v>
      </c>
      <c r="W2798" s="33">
        <v>0</v>
      </c>
      <c r="X2798" s="33">
        <f t="shared" si="503"/>
        <v>72038.399999999994</v>
      </c>
      <c r="Y2798" s="33">
        <f t="shared" si="504"/>
        <v>72038.399999999994</v>
      </c>
      <c r="Z2798" s="33">
        <f t="shared" si="505"/>
        <v>278635887</v>
      </c>
      <c r="AA2798" s="34">
        <f t="shared" si="506"/>
        <v>0.0068704389173764886</v>
      </c>
      <c r="AB2798" s="33" t="s">
        <v>2762</v>
      </c>
      <c r="AC2798" s="35">
        <v>44279</v>
      </c>
      <c r="AD2798" s="33">
        <v>60</v>
      </c>
      <c r="AE2798" s="36">
        <f t="shared" si="507"/>
        <v>44339</v>
      </c>
    </row>
    <row r="2799" spans="2:31" ht="14.5" hidden="1">
      <c r="B2799" s="29" t="s">
        <v>2714</v>
      </c>
      <c r="C2799" s="30" t="str">
        <f t="shared" si="497"/>
        <v>(Acreedores quirografarios)</v>
      </c>
      <c r="D2799" s="30">
        <v>5</v>
      </c>
      <c r="E2799" s="30">
        <v>131595913</v>
      </c>
      <c r="F2799" s="30" t="s">
        <v>5339</v>
      </c>
      <c r="G2799" s="30" t="s">
        <v>5337</v>
      </c>
      <c r="H2799" s="31">
        <v>1510236528</v>
      </c>
      <c r="I2799" s="31" t="s">
        <v>62</v>
      </c>
      <c r="J2799" s="32">
        <v>431.82999999999998</v>
      </c>
      <c r="K2799" s="33">
        <f t="shared" si="498"/>
        <v>431.82999999999998</v>
      </c>
      <c r="L2799" s="33">
        <v>1600297</v>
      </c>
      <c r="M2799" s="33">
        <v>0</v>
      </c>
      <c r="N2799" s="33">
        <v>0</v>
      </c>
      <c r="O2799" s="33">
        <v>0</v>
      </c>
      <c r="P2799" s="33">
        <f t="shared" si="499"/>
        <v>431.82999999999998</v>
      </c>
      <c r="Q2799" s="33">
        <f t="shared" si="500"/>
        <v>431.82999999999998</v>
      </c>
      <c r="R2799" s="33">
        <f t="shared" si="501"/>
        <v>1600297</v>
      </c>
      <c r="S2799" s="33"/>
      <c r="T2799" s="30" t="str">
        <f t="shared" si="502"/>
        <v>USD</v>
      </c>
      <c r="U2799" s="33">
        <v>0</v>
      </c>
      <c r="V2799" s="33">
        <v>0</v>
      </c>
      <c r="W2799" s="33">
        <v>0</v>
      </c>
      <c r="X2799" s="33">
        <f t="shared" si="503"/>
        <v>431.82999999999998</v>
      </c>
      <c r="Y2799" s="33">
        <f t="shared" si="504"/>
        <v>431.82999999999998</v>
      </c>
      <c r="Z2799" s="33">
        <f t="shared" si="505"/>
        <v>1600297</v>
      </c>
      <c r="AA2799" s="34">
        <f t="shared" si="506"/>
        <v>3.9459177016063418E-05</v>
      </c>
      <c r="AB2799" s="33" t="s">
        <v>2762</v>
      </c>
      <c r="AC2799" s="35">
        <v>44285</v>
      </c>
      <c r="AD2799" s="33">
        <v>60</v>
      </c>
      <c r="AE2799" s="36">
        <f t="shared" si="507"/>
        <v>44345</v>
      </c>
    </row>
    <row r="2800" spans="2:31" ht="14.5" hidden="1">
      <c r="B2800" s="29" t="s">
        <v>2714</v>
      </c>
      <c r="C2800" s="30" t="str">
        <f t="shared" si="497"/>
        <v>(Acreedores quirografarios)</v>
      </c>
      <c r="D2800" s="30">
        <v>5</v>
      </c>
      <c r="E2800" s="30">
        <v>131595913</v>
      </c>
      <c r="F2800" s="30" t="s">
        <v>5339</v>
      </c>
      <c r="G2800" s="30" t="s">
        <v>5337</v>
      </c>
      <c r="H2800" s="31">
        <v>1530036628</v>
      </c>
      <c r="I2800" s="31" t="s">
        <v>62</v>
      </c>
      <c r="J2800" s="32">
        <v>36375.160000000003</v>
      </c>
      <c r="K2800" s="33">
        <f t="shared" si="498"/>
        <v>36375.160000000003</v>
      </c>
      <c r="L2800" s="33">
        <v>133810391</v>
      </c>
      <c r="M2800" s="33">
        <v>0</v>
      </c>
      <c r="N2800" s="33">
        <v>0</v>
      </c>
      <c r="O2800" s="33">
        <v>0</v>
      </c>
      <c r="P2800" s="33">
        <f t="shared" si="499"/>
        <v>36375.160000000003</v>
      </c>
      <c r="Q2800" s="33">
        <f t="shared" si="500"/>
        <v>36375.160000000003</v>
      </c>
      <c r="R2800" s="33">
        <f t="shared" si="501"/>
        <v>133810391</v>
      </c>
      <c r="S2800" s="33"/>
      <c r="T2800" s="30" t="str">
        <f t="shared" si="502"/>
        <v>USD</v>
      </c>
      <c r="U2800" s="33">
        <v>0</v>
      </c>
      <c r="V2800" s="33">
        <v>0</v>
      </c>
      <c r="W2800" s="33">
        <v>0</v>
      </c>
      <c r="X2800" s="33">
        <f t="shared" si="503"/>
        <v>36375.160000000003</v>
      </c>
      <c r="Y2800" s="33">
        <f t="shared" si="504"/>
        <v>36375.160000000003</v>
      </c>
      <c r="Z2800" s="33">
        <f t="shared" si="505"/>
        <v>133810391</v>
      </c>
      <c r="AA2800" s="34">
        <f t="shared" si="506"/>
        <v>0.0032994174862901442</v>
      </c>
      <c r="AB2800" s="33" t="s">
        <v>2762</v>
      </c>
      <c r="AC2800" s="35">
        <v>44287</v>
      </c>
      <c r="AD2800" s="33">
        <v>60</v>
      </c>
      <c r="AE2800" s="36">
        <f t="shared" si="507"/>
        <v>44347</v>
      </c>
    </row>
    <row r="2801" spans="2:31" ht="14.5" hidden="1">
      <c r="B2801" s="29" t="s">
        <v>2714</v>
      </c>
      <c r="C2801" s="30" t="str">
        <f t="shared" si="497"/>
        <v>(Acreedores quirografarios)</v>
      </c>
      <c r="D2801" s="30">
        <v>5</v>
      </c>
      <c r="E2801" s="30">
        <v>131595913</v>
      </c>
      <c r="F2801" s="30" t="s">
        <v>5339</v>
      </c>
      <c r="G2801" s="30" t="s">
        <v>5337</v>
      </c>
      <c r="H2801" s="31" t="s">
        <v>2720</v>
      </c>
      <c r="I2801" s="31" t="s">
        <v>62</v>
      </c>
      <c r="J2801" s="32">
        <v>108671.23</v>
      </c>
      <c r="K2801" s="33">
        <f t="shared" si="498"/>
        <v>108671.23</v>
      </c>
      <c r="L2801" s="33">
        <v>420327277</v>
      </c>
      <c r="M2801" s="33">
        <v>0</v>
      </c>
      <c r="N2801" s="33">
        <v>0</v>
      </c>
      <c r="O2801" s="33">
        <v>0</v>
      </c>
      <c r="P2801" s="33">
        <f t="shared" si="499"/>
        <v>108671.23</v>
      </c>
      <c r="Q2801" s="33">
        <f t="shared" si="500"/>
        <v>108671.23</v>
      </c>
      <c r="R2801" s="33">
        <f t="shared" si="501"/>
        <v>420327277</v>
      </c>
      <c r="S2801" s="33"/>
      <c r="T2801" s="30" t="str">
        <f t="shared" si="502"/>
        <v>USD</v>
      </c>
      <c r="U2801" s="33">
        <v>0</v>
      </c>
      <c r="V2801" s="33">
        <v>0</v>
      </c>
      <c r="W2801" s="33">
        <v>0</v>
      </c>
      <c r="X2801" s="33">
        <f t="shared" si="503"/>
        <v>108671.23</v>
      </c>
      <c r="Y2801" s="33">
        <f t="shared" si="504"/>
        <v>108671.23</v>
      </c>
      <c r="Z2801" s="33">
        <f t="shared" si="505"/>
        <v>420327277</v>
      </c>
      <c r="AA2801" s="34">
        <f t="shared" si="506"/>
        <v>0.01036418141621394</v>
      </c>
      <c r="AB2801" s="33" t="s">
        <v>2762</v>
      </c>
      <c r="AC2801" s="35">
        <v>44298</v>
      </c>
      <c r="AD2801" s="33">
        <v>60</v>
      </c>
      <c r="AE2801" s="36">
        <f t="shared" si="507"/>
        <v>44358</v>
      </c>
    </row>
    <row r="2802" spans="2:31" ht="14.5" hidden="1">
      <c r="B2802" s="29" t="s">
        <v>2721</v>
      </c>
      <c r="C2802" s="30" t="str">
        <f t="shared" si="497"/>
        <v>(Acreedores quirografarios)</v>
      </c>
      <c r="D2802" s="30">
        <v>5</v>
      </c>
      <c r="E2802" s="30" t="s">
        <v>5340</v>
      </c>
      <c r="F2802" s="30" t="s">
        <v>5341</v>
      </c>
      <c r="G2802" s="30" t="s">
        <v>2846</v>
      </c>
      <c r="H2802" s="31">
        <v>10010249116</v>
      </c>
      <c r="I2802" s="31" t="s">
        <v>62</v>
      </c>
      <c r="J2802" s="32">
        <v>50000</v>
      </c>
      <c r="K2802" s="33">
        <f t="shared" si="498"/>
        <v>50000</v>
      </c>
      <c r="L2802" s="33">
        <v>221138500</v>
      </c>
      <c r="M2802" s="33">
        <v>0</v>
      </c>
      <c r="N2802" s="33">
        <v>0</v>
      </c>
      <c r="O2802" s="33">
        <v>0</v>
      </c>
      <c r="P2802" s="33">
        <f t="shared" si="499"/>
        <v>50000</v>
      </c>
      <c r="Q2802" s="33">
        <f t="shared" si="500"/>
        <v>50000</v>
      </c>
      <c r="R2802" s="33">
        <f t="shared" si="501"/>
        <v>221138500</v>
      </c>
      <c r="S2802" s="33"/>
      <c r="T2802" s="30" t="str">
        <f t="shared" si="502"/>
        <v>USD</v>
      </c>
      <c r="U2802" s="33">
        <v>0</v>
      </c>
      <c r="V2802" s="33">
        <v>0</v>
      </c>
      <c r="W2802" s="33">
        <v>0</v>
      </c>
      <c r="X2802" s="33">
        <f t="shared" si="503"/>
        <v>50000</v>
      </c>
      <c r="Y2802" s="33">
        <f t="shared" si="504"/>
        <v>50000</v>
      </c>
      <c r="Z2802" s="33">
        <f t="shared" si="505"/>
        <v>221138500</v>
      </c>
      <c r="AA2802" s="34">
        <f t="shared" si="506"/>
        <v>0.0054527023524800333</v>
      </c>
      <c r="AB2802" s="33" t="s">
        <v>953</v>
      </c>
      <c r="AC2802" s="35">
        <v>44805</v>
      </c>
      <c r="AD2802" s="33">
        <v>60</v>
      </c>
      <c r="AE2802" s="36">
        <f t="shared" si="507"/>
        <v>44865</v>
      </c>
    </row>
    <row r="2803" spans="2:31" ht="14.5" hidden="1">
      <c r="B2803" s="29" t="s">
        <v>2722</v>
      </c>
      <c r="C2803" s="30" t="str">
        <f t="shared" si="497"/>
        <v>(Acreedores quirografarios)</v>
      </c>
      <c r="D2803" s="30">
        <v>5</v>
      </c>
      <c r="E2803" s="30" t="s">
        <v>5342</v>
      </c>
      <c r="F2803" s="30" t="s">
        <v>5343</v>
      </c>
      <c r="G2803" s="30" t="s">
        <v>5331</v>
      </c>
      <c r="H2803" s="31" t="s">
        <v>2723</v>
      </c>
      <c r="I2803" s="31" t="s">
        <v>62</v>
      </c>
      <c r="J2803" s="32">
        <v>650</v>
      </c>
      <c r="K2803" s="33">
        <f t="shared" si="498"/>
        <v>650</v>
      </c>
      <c r="L2803" s="33">
        <v>1956895</v>
      </c>
      <c r="M2803" s="33">
        <v>0</v>
      </c>
      <c r="N2803" s="33">
        <v>0</v>
      </c>
      <c r="O2803" s="33">
        <v>0</v>
      </c>
      <c r="P2803" s="33">
        <f t="shared" si="499"/>
        <v>650</v>
      </c>
      <c r="Q2803" s="33">
        <f t="shared" si="500"/>
        <v>650</v>
      </c>
      <c r="R2803" s="33">
        <f t="shared" si="501"/>
        <v>1956895</v>
      </c>
      <c r="S2803" s="33"/>
      <c r="T2803" s="30" t="str">
        <f t="shared" si="502"/>
        <v>USD</v>
      </c>
      <c r="U2803" s="33">
        <v>0</v>
      </c>
      <c r="V2803" s="33">
        <v>0</v>
      </c>
      <c r="W2803" s="33">
        <v>0</v>
      </c>
      <c r="X2803" s="33">
        <f t="shared" si="503"/>
        <v>650</v>
      </c>
      <c r="Y2803" s="33">
        <f t="shared" si="504"/>
        <v>650</v>
      </c>
      <c r="Z2803" s="33">
        <f t="shared" si="505"/>
        <v>1956895</v>
      </c>
      <c r="AA2803" s="34">
        <f t="shared" si="506"/>
        <v>4.8251959609278415E-05</v>
      </c>
      <c r="AB2803" s="33" t="s">
        <v>762</v>
      </c>
      <c r="AC2803" s="35">
        <v>44616</v>
      </c>
      <c r="AD2803" s="33">
        <v>60</v>
      </c>
      <c r="AE2803" s="36">
        <f t="shared" si="507"/>
        <v>44676</v>
      </c>
    </row>
    <row r="2804" spans="2:31" ht="14.5" hidden="1">
      <c r="B2804" s="29" t="s">
        <v>2722</v>
      </c>
      <c r="C2804" s="30" t="str">
        <f t="shared" si="497"/>
        <v>(Acreedores quirografarios)</v>
      </c>
      <c r="D2804" s="30">
        <v>5</v>
      </c>
      <c r="E2804" s="30" t="s">
        <v>5342</v>
      </c>
      <c r="F2804" s="30" t="s">
        <v>5343</v>
      </c>
      <c r="G2804" s="30" t="s">
        <v>5331</v>
      </c>
      <c r="H2804" s="31" t="s">
        <v>2724</v>
      </c>
      <c r="I2804" s="31" t="s">
        <v>62</v>
      </c>
      <c r="J2804" s="32">
        <v>550</v>
      </c>
      <c r="K2804" s="33">
        <f t="shared" si="498"/>
        <v>550</v>
      </c>
      <c r="L2804" s="33">
        <v>2609772</v>
      </c>
      <c r="M2804" s="33">
        <v>0</v>
      </c>
      <c r="N2804" s="33">
        <v>0</v>
      </c>
      <c r="O2804" s="33">
        <v>0</v>
      </c>
      <c r="P2804" s="33">
        <f t="shared" si="499"/>
        <v>550</v>
      </c>
      <c r="Q2804" s="33">
        <f t="shared" si="500"/>
        <v>550</v>
      </c>
      <c r="R2804" s="33">
        <f t="shared" si="501"/>
        <v>2609772</v>
      </c>
      <c r="S2804" s="33"/>
      <c r="T2804" s="30" t="str">
        <f t="shared" si="502"/>
        <v>USD</v>
      </c>
      <c r="U2804" s="33">
        <v>0</v>
      </c>
      <c r="V2804" s="33">
        <v>0</v>
      </c>
      <c r="W2804" s="33">
        <v>0</v>
      </c>
      <c r="X2804" s="33">
        <f t="shared" si="503"/>
        <v>550</v>
      </c>
      <c r="Y2804" s="33">
        <f t="shared" si="504"/>
        <v>550</v>
      </c>
      <c r="Z2804" s="33">
        <f t="shared" si="505"/>
        <v>2609772</v>
      </c>
      <c r="AA2804" s="34">
        <f t="shared" si="506"/>
        <v>6.435021456614982E-05</v>
      </c>
      <c r="AB2804" s="33" t="s">
        <v>762</v>
      </c>
      <c r="AC2804" s="35">
        <v>44925</v>
      </c>
      <c r="AD2804" s="33">
        <v>60</v>
      </c>
      <c r="AE2804" s="36">
        <f t="shared" si="507"/>
        <v>44985</v>
      </c>
    </row>
    <row r="2805" spans="2:31" ht="14.5" hidden="1">
      <c r="B2805" s="29" t="s">
        <v>2722</v>
      </c>
      <c r="C2805" s="30" t="str">
        <f t="shared" si="508" ref="C2805:C2868">+IF(D2805=1,$A$4,IF(D2805=2,$A$5,IF(D2805=3,$A$6,IF(D2805=4,$A$7,IF(D2805=5,$A$8,IF(D2805=6,$A$9,))))))</f>
        <v>(Acreedores quirografarios)</v>
      </c>
      <c r="D2805" s="30">
        <v>5</v>
      </c>
      <c r="E2805" s="30" t="s">
        <v>5342</v>
      </c>
      <c r="F2805" s="30" t="s">
        <v>5343</v>
      </c>
      <c r="G2805" s="30" t="s">
        <v>5331</v>
      </c>
      <c r="H2805" s="31" t="s">
        <v>2725</v>
      </c>
      <c r="I2805" s="31" t="s">
        <v>62</v>
      </c>
      <c r="J2805" s="32">
        <v>550</v>
      </c>
      <c r="K2805" s="33">
        <f t="shared" si="509" ref="K2805:K2868">+IF(I2805="USD",J2805,L2805/$L$3)</f>
        <v>550</v>
      </c>
      <c r="L2805" s="33">
        <v>2556785</v>
      </c>
      <c r="M2805" s="33">
        <v>0</v>
      </c>
      <c r="N2805" s="33">
        <v>0</v>
      </c>
      <c r="O2805" s="33">
        <v>0</v>
      </c>
      <c r="P2805" s="33">
        <f t="shared" si="510" ref="P2805:P2868">+J2805+M2805</f>
        <v>550</v>
      </c>
      <c r="Q2805" s="33">
        <f t="shared" si="511" ref="Q2805:Q2868">+K2805+N2805</f>
        <v>550</v>
      </c>
      <c r="R2805" s="33">
        <f t="shared" si="512" ref="R2805:R2868">+L2805+O2805</f>
        <v>2556785</v>
      </c>
      <c r="S2805" s="33"/>
      <c r="T2805" s="30" t="str">
        <f t="shared" si="513" ref="T2805:T2868">+I2805</f>
        <v>USD</v>
      </c>
      <c r="U2805" s="33">
        <v>0</v>
      </c>
      <c r="V2805" s="33">
        <v>0</v>
      </c>
      <c r="W2805" s="33">
        <v>0</v>
      </c>
      <c r="X2805" s="33">
        <f t="shared" si="514" ref="X2805:X2868">+P2805+U2805</f>
        <v>550</v>
      </c>
      <c r="Y2805" s="33">
        <f t="shared" si="515" ref="Y2805:Y2868">+Q2805+V2805</f>
        <v>550</v>
      </c>
      <c r="Z2805" s="33">
        <f t="shared" si="516" ref="Z2805:Z2868">+R2805+W2805</f>
        <v>2556785</v>
      </c>
      <c r="AA2805" s="34">
        <f t="shared" si="517" ref="AA2805:AA2868">+IF(D2805=1,Z2805/$C$4,IF(D2805=2,Z2805/$C$5,IF(D2805=3,Z2805/$C$6,IF(D2805=4,Z2805/$C$7,IF(D2805=5,Z2805/$C$8,IF(D2805=6,Z2805/$C$9))))))</f>
        <v>6.3043692456472573E-05</v>
      </c>
      <c r="AB2805" s="33" t="s">
        <v>762</v>
      </c>
      <c r="AC2805" s="35">
        <v>44958</v>
      </c>
      <c r="AD2805" s="33">
        <v>60</v>
      </c>
      <c r="AE2805" s="36">
        <f t="shared" si="507"/>
        <v>45018</v>
      </c>
    </row>
    <row r="2806" spans="2:31" ht="14.5" hidden="1">
      <c r="B2806" s="29" t="s">
        <v>2722</v>
      </c>
      <c r="C2806" s="30" t="str">
        <f t="shared" si="508"/>
        <v>(Acreedores quirografarios)</v>
      </c>
      <c r="D2806" s="30">
        <v>5</v>
      </c>
      <c r="E2806" s="30" t="s">
        <v>5342</v>
      </c>
      <c r="F2806" s="30" t="s">
        <v>5343</v>
      </c>
      <c r="G2806" s="30" t="s">
        <v>5331</v>
      </c>
      <c r="H2806" s="31" t="s">
        <v>2726</v>
      </c>
      <c r="I2806" s="31" t="s">
        <v>62</v>
      </c>
      <c r="J2806" s="32">
        <v>790</v>
      </c>
      <c r="K2806" s="33">
        <f t="shared" si="509"/>
        <v>790</v>
      </c>
      <c r="L2806" s="33">
        <v>3672473</v>
      </c>
      <c r="M2806" s="33">
        <v>0</v>
      </c>
      <c r="N2806" s="33">
        <v>0</v>
      </c>
      <c r="O2806" s="33">
        <v>0</v>
      </c>
      <c r="P2806" s="33">
        <f t="shared" si="510"/>
        <v>790</v>
      </c>
      <c r="Q2806" s="33">
        <f t="shared" si="511"/>
        <v>790</v>
      </c>
      <c r="R2806" s="33">
        <f t="shared" si="512"/>
        <v>3672473</v>
      </c>
      <c r="S2806" s="33"/>
      <c r="T2806" s="30" t="str">
        <f t="shared" si="513"/>
        <v>USD</v>
      </c>
      <c r="U2806" s="33">
        <v>0</v>
      </c>
      <c r="V2806" s="33">
        <v>0</v>
      </c>
      <c r="W2806" s="33">
        <v>0</v>
      </c>
      <c r="X2806" s="33">
        <f t="shared" si="514"/>
        <v>790</v>
      </c>
      <c r="Y2806" s="33">
        <f t="shared" si="515"/>
        <v>790</v>
      </c>
      <c r="Z2806" s="33">
        <f t="shared" si="516"/>
        <v>3672473</v>
      </c>
      <c r="AA2806" s="34">
        <f t="shared" si="517"/>
        <v>9.05536673465697E-05</v>
      </c>
      <c r="AB2806" s="33" t="s">
        <v>762</v>
      </c>
      <c r="AC2806" s="35">
        <v>44958</v>
      </c>
      <c r="AD2806" s="33">
        <v>60</v>
      </c>
      <c r="AE2806" s="36">
        <f t="shared" si="507"/>
        <v>45018</v>
      </c>
    </row>
    <row r="2807" spans="2:31" ht="14.5" hidden="1">
      <c r="B2807" s="29" t="s">
        <v>2722</v>
      </c>
      <c r="C2807" s="30" t="str">
        <f t="shared" si="508"/>
        <v>(Acreedores quirografarios)</v>
      </c>
      <c r="D2807" s="30">
        <v>5</v>
      </c>
      <c r="E2807" s="30" t="s">
        <v>5342</v>
      </c>
      <c r="F2807" s="30" t="s">
        <v>5343</v>
      </c>
      <c r="G2807" s="30" t="s">
        <v>5331</v>
      </c>
      <c r="H2807" s="31" t="s">
        <v>2727</v>
      </c>
      <c r="I2807" s="31" t="s">
        <v>62</v>
      </c>
      <c r="J2807" s="32">
        <v>2160</v>
      </c>
      <c r="K2807" s="33">
        <f t="shared" si="509"/>
        <v>2160</v>
      </c>
      <c r="L2807" s="33">
        <v>10041192</v>
      </c>
      <c r="M2807" s="33">
        <v>0</v>
      </c>
      <c r="N2807" s="33">
        <v>0</v>
      </c>
      <c r="O2807" s="33">
        <v>0</v>
      </c>
      <c r="P2807" s="33">
        <f t="shared" si="510"/>
        <v>2160</v>
      </c>
      <c r="Q2807" s="33">
        <f t="shared" si="511"/>
        <v>2160</v>
      </c>
      <c r="R2807" s="33">
        <f t="shared" si="512"/>
        <v>10041192</v>
      </c>
      <c r="S2807" s="33"/>
      <c r="T2807" s="30" t="str">
        <f t="shared" si="513"/>
        <v>USD</v>
      </c>
      <c r="U2807" s="33">
        <v>0</v>
      </c>
      <c r="V2807" s="33">
        <v>0</v>
      </c>
      <c r="W2807" s="33">
        <v>0</v>
      </c>
      <c r="X2807" s="33">
        <f t="shared" si="514"/>
        <v>2160</v>
      </c>
      <c r="Y2807" s="33">
        <f t="shared" si="515"/>
        <v>2160</v>
      </c>
      <c r="Z2807" s="33">
        <f t="shared" si="516"/>
        <v>10041192</v>
      </c>
      <c r="AA2807" s="34">
        <f t="shared" si="517"/>
        <v>0.0002475897740108741</v>
      </c>
      <c r="AB2807" s="33" t="s">
        <v>762</v>
      </c>
      <c r="AC2807" s="35">
        <v>44958</v>
      </c>
      <c r="AD2807" s="33">
        <v>60</v>
      </c>
      <c r="AE2807" s="36">
        <f t="shared" si="507"/>
        <v>45018</v>
      </c>
    </row>
    <row r="2808" spans="2:31" ht="14.5" hidden="1">
      <c r="B2808" s="29" t="s">
        <v>2722</v>
      </c>
      <c r="C2808" s="30" t="str">
        <f t="shared" si="508"/>
        <v>(Acreedores quirografarios)</v>
      </c>
      <c r="D2808" s="30">
        <v>5</v>
      </c>
      <c r="E2808" s="30" t="s">
        <v>5342</v>
      </c>
      <c r="F2808" s="30" t="s">
        <v>5343</v>
      </c>
      <c r="G2808" s="30" t="s">
        <v>5331</v>
      </c>
      <c r="H2808" s="31" t="s">
        <v>2728</v>
      </c>
      <c r="I2808" s="31" t="s">
        <v>62</v>
      </c>
      <c r="J2808" s="32">
        <v>790</v>
      </c>
      <c r="K2808" s="33">
        <f t="shared" si="509"/>
        <v>790</v>
      </c>
      <c r="L2808" s="33">
        <v>3672473</v>
      </c>
      <c r="M2808" s="33">
        <v>0</v>
      </c>
      <c r="N2808" s="33">
        <v>0</v>
      </c>
      <c r="O2808" s="33">
        <v>0</v>
      </c>
      <c r="P2808" s="33">
        <f t="shared" si="510"/>
        <v>790</v>
      </c>
      <c r="Q2808" s="33">
        <f t="shared" si="511"/>
        <v>790</v>
      </c>
      <c r="R2808" s="33">
        <f t="shared" si="512"/>
        <v>3672473</v>
      </c>
      <c r="S2808" s="33"/>
      <c r="T2808" s="30" t="str">
        <f t="shared" si="513"/>
        <v>USD</v>
      </c>
      <c r="U2808" s="33">
        <v>0</v>
      </c>
      <c r="V2808" s="33">
        <v>0</v>
      </c>
      <c r="W2808" s="33">
        <v>0</v>
      </c>
      <c r="X2808" s="33">
        <f t="shared" si="514"/>
        <v>790</v>
      </c>
      <c r="Y2808" s="33">
        <f t="shared" si="515"/>
        <v>790</v>
      </c>
      <c r="Z2808" s="33">
        <f t="shared" si="516"/>
        <v>3672473</v>
      </c>
      <c r="AA2808" s="34">
        <f t="shared" si="517"/>
        <v>9.05536673465697E-05</v>
      </c>
      <c r="AB2808" s="33" t="s">
        <v>762</v>
      </c>
      <c r="AC2808" s="35">
        <v>44958</v>
      </c>
      <c r="AD2808" s="33">
        <v>60</v>
      </c>
      <c r="AE2808" s="36">
        <f t="shared" si="507"/>
        <v>45018</v>
      </c>
    </row>
    <row r="2809" spans="2:31" ht="14.5" hidden="1">
      <c r="B2809" s="29" t="s">
        <v>2722</v>
      </c>
      <c r="C2809" s="30" t="str">
        <f t="shared" si="508"/>
        <v>(Acreedores quirografarios)</v>
      </c>
      <c r="D2809" s="30">
        <v>5</v>
      </c>
      <c r="E2809" s="30" t="s">
        <v>5342</v>
      </c>
      <c r="F2809" s="30" t="s">
        <v>5343</v>
      </c>
      <c r="G2809" s="30" t="s">
        <v>5331</v>
      </c>
      <c r="H2809" s="31" t="s">
        <v>2729</v>
      </c>
      <c r="I2809" s="31" t="s">
        <v>62</v>
      </c>
      <c r="J2809" s="32">
        <v>790</v>
      </c>
      <c r="K2809" s="33">
        <f t="shared" si="509"/>
        <v>790</v>
      </c>
      <c r="L2809" s="33">
        <v>3672473</v>
      </c>
      <c r="M2809" s="33">
        <v>0</v>
      </c>
      <c r="N2809" s="33">
        <v>0</v>
      </c>
      <c r="O2809" s="33">
        <v>0</v>
      </c>
      <c r="P2809" s="33">
        <f t="shared" si="510"/>
        <v>790</v>
      </c>
      <c r="Q2809" s="33">
        <f t="shared" si="511"/>
        <v>790</v>
      </c>
      <c r="R2809" s="33">
        <f t="shared" si="512"/>
        <v>3672473</v>
      </c>
      <c r="S2809" s="33"/>
      <c r="T2809" s="30" t="str">
        <f t="shared" si="513"/>
        <v>USD</v>
      </c>
      <c r="U2809" s="33">
        <v>0</v>
      </c>
      <c r="V2809" s="33">
        <v>0</v>
      </c>
      <c r="W2809" s="33">
        <v>0</v>
      </c>
      <c r="X2809" s="33">
        <f t="shared" si="514"/>
        <v>790</v>
      </c>
      <c r="Y2809" s="33">
        <f t="shared" si="515"/>
        <v>790</v>
      </c>
      <c r="Z2809" s="33">
        <f t="shared" si="516"/>
        <v>3672473</v>
      </c>
      <c r="AA2809" s="34">
        <f t="shared" si="517"/>
        <v>9.05536673465697E-05</v>
      </c>
      <c r="AB2809" s="33" t="s">
        <v>762</v>
      </c>
      <c r="AC2809" s="35">
        <v>44958</v>
      </c>
      <c r="AD2809" s="33">
        <v>60</v>
      </c>
      <c r="AE2809" s="36">
        <f t="shared" si="507"/>
        <v>45018</v>
      </c>
    </row>
    <row r="2810" spans="2:31" ht="14.5" hidden="1">
      <c r="B2810" s="29" t="s">
        <v>2722</v>
      </c>
      <c r="C2810" s="30" t="str">
        <f t="shared" si="508"/>
        <v>(Acreedores quirografarios)</v>
      </c>
      <c r="D2810" s="30">
        <v>5</v>
      </c>
      <c r="E2810" s="30" t="s">
        <v>5342</v>
      </c>
      <c r="F2810" s="30" t="s">
        <v>5343</v>
      </c>
      <c r="G2810" s="30" t="s">
        <v>5331</v>
      </c>
      <c r="H2810" s="31" t="s">
        <v>2730</v>
      </c>
      <c r="I2810" s="31" t="s">
        <v>62</v>
      </c>
      <c r="J2810" s="32">
        <v>956.70000000000005</v>
      </c>
      <c r="K2810" s="33">
        <f t="shared" si="509"/>
        <v>956.70000000000005</v>
      </c>
      <c r="L2810" s="33">
        <v>4447411</v>
      </c>
      <c r="M2810" s="33">
        <v>0</v>
      </c>
      <c r="N2810" s="33">
        <v>0</v>
      </c>
      <c r="O2810" s="33">
        <v>0</v>
      </c>
      <c r="P2810" s="33">
        <f t="shared" si="510"/>
        <v>956.70000000000005</v>
      </c>
      <c r="Q2810" s="33">
        <f t="shared" si="511"/>
        <v>956.70000000000005</v>
      </c>
      <c r="R2810" s="33">
        <f t="shared" si="512"/>
        <v>4447411</v>
      </c>
      <c r="S2810" s="33"/>
      <c r="T2810" s="30" t="str">
        <f t="shared" si="513"/>
        <v>USD</v>
      </c>
      <c r="U2810" s="33">
        <v>0</v>
      </c>
      <c r="V2810" s="33">
        <v>0</v>
      </c>
      <c r="W2810" s="33">
        <v>0</v>
      </c>
      <c r="X2810" s="33">
        <f t="shared" si="514"/>
        <v>956.70000000000005</v>
      </c>
      <c r="Y2810" s="33">
        <f t="shared" si="515"/>
        <v>956.70000000000005</v>
      </c>
      <c r="Z2810" s="33">
        <f t="shared" si="516"/>
        <v>4447411</v>
      </c>
      <c r="AA2810" s="34">
        <f t="shared" si="517"/>
        <v>0.00010966163025500118</v>
      </c>
      <c r="AB2810" s="33" t="s">
        <v>762</v>
      </c>
      <c r="AC2810" s="35">
        <v>44958</v>
      </c>
      <c r="AD2810" s="33">
        <v>60</v>
      </c>
      <c r="AE2810" s="36">
        <f t="shared" si="507"/>
        <v>45018</v>
      </c>
    </row>
    <row r="2811" spans="2:31" ht="14.5" hidden="1">
      <c r="B2811" s="29" t="s">
        <v>2731</v>
      </c>
      <c r="C2811" s="30" t="str">
        <f t="shared" si="508"/>
        <v>(Acreedores quirografarios)</v>
      </c>
      <c r="D2811" s="30">
        <v>5</v>
      </c>
      <c r="E2811" s="30" t="s">
        <v>5344</v>
      </c>
      <c r="F2811" s="30" t="s">
        <v>5345</v>
      </c>
      <c r="G2811" s="30" t="s">
        <v>5346</v>
      </c>
      <c r="H2811" s="31" t="s">
        <v>2732</v>
      </c>
      <c r="I2811" s="31" t="s">
        <v>62</v>
      </c>
      <c r="J2811" s="32">
        <v>350</v>
      </c>
      <c r="K2811" s="33">
        <f t="shared" si="509"/>
        <v>350</v>
      </c>
      <c r="L2811" s="33">
        <v>1683570</v>
      </c>
      <c r="M2811" s="33">
        <v>0</v>
      </c>
      <c r="N2811" s="33">
        <v>0</v>
      </c>
      <c r="O2811" s="33">
        <v>0</v>
      </c>
      <c r="P2811" s="33">
        <f t="shared" si="510"/>
        <v>350</v>
      </c>
      <c r="Q2811" s="33">
        <f t="shared" si="511"/>
        <v>350</v>
      </c>
      <c r="R2811" s="33">
        <f t="shared" si="512"/>
        <v>1683570</v>
      </c>
      <c r="S2811" s="33"/>
      <c r="T2811" s="30" t="str">
        <f t="shared" si="513"/>
        <v>USD</v>
      </c>
      <c r="U2811" s="33">
        <v>0</v>
      </c>
      <c r="V2811" s="33">
        <v>0</v>
      </c>
      <c r="W2811" s="33">
        <v>0</v>
      </c>
      <c r="X2811" s="33">
        <f t="shared" si="514"/>
        <v>350</v>
      </c>
      <c r="Y2811" s="33">
        <f t="shared" si="515"/>
        <v>350</v>
      </c>
      <c r="Z2811" s="33">
        <f t="shared" si="516"/>
        <v>1683570</v>
      </c>
      <c r="AA2811" s="34">
        <f t="shared" si="517"/>
        <v>4.1512473402708302E-05</v>
      </c>
      <c r="AB2811" s="33" t="s">
        <v>762</v>
      </c>
      <c r="AC2811" s="35">
        <v>44929</v>
      </c>
      <c r="AD2811" s="33">
        <v>60</v>
      </c>
      <c r="AE2811" s="36">
        <f t="shared" si="507"/>
        <v>44989</v>
      </c>
    </row>
    <row r="2812" spans="2:31" ht="14.5" hidden="1">
      <c r="B2812" s="29" t="s">
        <v>2733</v>
      </c>
      <c r="C2812" s="30" t="str">
        <f t="shared" si="508"/>
        <v>(Proveedores estratégicos)</v>
      </c>
      <c r="D2812" s="30">
        <v>4</v>
      </c>
      <c r="E2812" s="30" t="s">
        <v>5347</v>
      </c>
      <c r="F2812" s="30" t="s">
        <v>5348</v>
      </c>
      <c r="G2812" s="30" t="s">
        <v>5326</v>
      </c>
      <c r="H2812" s="31">
        <v>582627</v>
      </c>
      <c r="I2812" s="31" t="s">
        <v>62</v>
      </c>
      <c r="J2812" s="32">
        <v>175523.07999999999</v>
      </c>
      <c r="K2812" s="33">
        <f t="shared" si="509"/>
        <v>175523.07999999999</v>
      </c>
      <c r="L2812" s="33">
        <v>813058011</v>
      </c>
      <c r="M2812" s="33">
        <v>0</v>
      </c>
      <c r="N2812" s="33">
        <v>0</v>
      </c>
      <c r="O2812" s="33">
        <v>0</v>
      </c>
      <c r="P2812" s="33">
        <f t="shared" si="510"/>
        <v>175523.07999999999</v>
      </c>
      <c r="Q2812" s="33">
        <f t="shared" si="511"/>
        <v>175523.07999999999</v>
      </c>
      <c r="R2812" s="33">
        <f t="shared" si="512"/>
        <v>813058011</v>
      </c>
      <c r="S2812" s="33"/>
      <c r="T2812" s="30" t="str">
        <f t="shared" si="513"/>
        <v>USD</v>
      </c>
      <c r="U2812" s="33">
        <v>0</v>
      </c>
      <c r="V2812" s="33">
        <v>0</v>
      </c>
      <c r="W2812" s="33">
        <v>0</v>
      </c>
      <c r="X2812" s="33">
        <f t="shared" si="514"/>
        <v>175523.07999999999</v>
      </c>
      <c r="Y2812" s="33">
        <f t="shared" si="515"/>
        <v>175523.07999999999</v>
      </c>
      <c r="Z2812" s="33">
        <f t="shared" si="516"/>
        <v>813058011</v>
      </c>
      <c r="AA2812" s="34">
        <f t="shared" si="517"/>
        <v>0.00117238762381529</v>
      </c>
      <c r="AB2812" s="33" t="s">
        <v>953</v>
      </c>
      <c r="AC2812" s="35">
        <v>44957</v>
      </c>
      <c r="AD2812" s="33">
        <v>30</v>
      </c>
      <c r="AE2812" s="36">
        <f t="shared" si="507"/>
        <v>44987</v>
      </c>
    </row>
    <row r="2813" spans="2:31" ht="14.5" hidden="1">
      <c r="B2813" s="29" t="s">
        <v>2734</v>
      </c>
      <c r="C2813" s="30" t="str">
        <f t="shared" si="508"/>
        <v>(Proveedores estratégicos)</v>
      </c>
      <c r="D2813" s="30">
        <v>4</v>
      </c>
      <c r="E2813" s="30" t="s">
        <v>2735</v>
      </c>
      <c r="F2813" s="30" t="s">
        <v>5349</v>
      </c>
      <c r="G2813" s="30" t="s">
        <v>2846</v>
      </c>
      <c r="H2813" s="31" t="s">
        <v>2736</v>
      </c>
      <c r="I2813" s="31" t="s">
        <v>62</v>
      </c>
      <c r="J2813" s="32">
        <v>11869.620000000001</v>
      </c>
      <c r="K2813" s="33">
        <f t="shared" si="509"/>
        <v>11869.620000000001</v>
      </c>
      <c r="L2813" s="33">
        <v>54975807</v>
      </c>
      <c r="M2813" s="33">
        <v>0</v>
      </c>
      <c r="N2813" s="33">
        <v>0</v>
      </c>
      <c r="O2813" s="33">
        <v>0</v>
      </c>
      <c r="P2813" s="33">
        <f t="shared" si="510"/>
        <v>11869.620000000001</v>
      </c>
      <c r="Q2813" s="33">
        <f t="shared" si="511"/>
        <v>11869.620000000001</v>
      </c>
      <c r="R2813" s="33">
        <f t="shared" si="512"/>
        <v>54975807</v>
      </c>
      <c r="S2813" s="33"/>
      <c r="T2813" s="30" t="str">
        <f t="shared" si="513"/>
        <v>USD</v>
      </c>
      <c r="U2813" s="33">
        <v>0</v>
      </c>
      <c r="V2813" s="33">
        <v>0</v>
      </c>
      <c r="W2813" s="33">
        <v>0</v>
      </c>
      <c r="X2813" s="33">
        <f t="shared" si="514"/>
        <v>11869.620000000001</v>
      </c>
      <c r="Y2813" s="33">
        <f t="shared" si="515"/>
        <v>11869.620000000001</v>
      </c>
      <c r="Z2813" s="33">
        <f t="shared" si="516"/>
        <v>54975807</v>
      </c>
      <c r="AA2813" s="34">
        <f t="shared" si="517"/>
        <v>7.9272271921637818E-05</v>
      </c>
      <c r="AB2813" s="33" t="s">
        <v>953</v>
      </c>
      <c r="AC2813" s="35">
        <v>44949</v>
      </c>
      <c r="AD2813" s="33">
        <v>30</v>
      </c>
      <c r="AE2813" s="36">
        <f t="shared" si="507"/>
        <v>44979</v>
      </c>
    </row>
    <row r="2814" spans="2:31" ht="14.5" hidden="1">
      <c r="B2814" s="29" t="s">
        <v>2734</v>
      </c>
      <c r="C2814" s="30" t="str">
        <f t="shared" si="508"/>
        <v>(Proveedores estratégicos)</v>
      </c>
      <c r="D2814" s="30">
        <v>4</v>
      </c>
      <c r="E2814" s="30" t="s">
        <v>2735</v>
      </c>
      <c r="F2814" s="30" t="s">
        <v>5349</v>
      </c>
      <c r="G2814" s="30" t="s">
        <v>2846</v>
      </c>
      <c r="H2814" s="31" t="s">
        <v>2737</v>
      </c>
      <c r="I2814" s="31" t="s">
        <v>62</v>
      </c>
      <c r="J2814" s="32">
        <v>18824.43</v>
      </c>
      <c r="K2814" s="33">
        <f t="shared" si="509"/>
        <v>18824.43</v>
      </c>
      <c r="L2814" s="33">
        <v>85574729</v>
      </c>
      <c r="M2814" s="33">
        <v>0</v>
      </c>
      <c r="N2814" s="33">
        <v>0</v>
      </c>
      <c r="O2814" s="33">
        <v>0</v>
      </c>
      <c r="P2814" s="33">
        <f t="shared" si="510"/>
        <v>18824.43</v>
      </c>
      <c r="Q2814" s="33">
        <f t="shared" si="511"/>
        <v>18824.43</v>
      </c>
      <c r="R2814" s="33">
        <f t="shared" si="512"/>
        <v>85574729</v>
      </c>
      <c r="S2814" s="33"/>
      <c r="T2814" s="30" t="str">
        <f t="shared" si="513"/>
        <v>USD</v>
      </c>
      <c r="U2814" s="33">
        <v>0</v>
      </c>
      <c r="V2814" s="33">
        <v>0</v>
      </c>
      <c r="W2814" s="33">
        <v>0</v>
      </c>
      <c r="X2814" s="33">
        <f t="shared" si="514"/>
        <v>18824.43</v>
      </c>
      <c r="Y2814" s="33">
        <f t="shared" si="515"/>
        <v>18824.43</v>
      </c>
      <c r="Z2814" s="33">
        <f t="shared" si="516"/>
        <v>85574729</v>
      </c>
      <c r="AA2814" s="34">
        <f t="shared" si="517"/>
        <v>0.00012339433574678522</v>
      </c>
      <c r="AB2814" s="33" t="s">
        <v>953</v>
      </c>
      <c r="AC2814" s="35">
        <v>44951</v>
      </c>
      <c r="AD2814" s="33">
        <v>30</v>
      </c>
      <c r="AE2814" s="36">
        <f t="shared" si="507"/>
        <v>44981</v>
      </c>
    </row>
    <row r="2815" spans="2:31" ht="14.5" hidden="1">
      <c r="B2815" s="29" t="s">
        <v>2734</v>
      </c>
      <c r="C2815" s="30" t="str">
        <f t="shared" si="508"/>
        <v>(Proveedores estratégicos)</v>
      </c>
      <c r="D2815" s="30">
        <v>4</v>
      </c>
      <c r="E2815" s="30" t="s">
        <v>2735</v>
      </c>
      <c r="F2815" s="30" t="s">
        <v>5349</v>
      </c>
      <c r="G2815" s="30" t="s">
        <v>2846</v>
      </c>
      <c r="H2815" s="31" t="s">
        <v>2738</v>
      </c>
      <c r="I2815" s="31" t="s">
        <v>62</v>
      </c>
      <c r="J2815" s="32">
        <v>328</v>
      </c>
      <c r="K2815" s="33">
        <f t="shared" si="509"/>
        <v>328</v>
      </c>
      <c r="L2815" s="33">
        <v>1491068</v>
      </c>
      <c r="M2815" s="33">
        <v>0</v>
      </c>
      <c r="N2815" s="33">
        <v>0</v>
      </c>
      <c r="O2815" s="33">
        <v>0</v>
      </c>
      <c r="P2815" s="33">
        <f t="shared" si="510"/>
        <v>328</v>
      </c>
      <c r="Q2815" s="33">
        <f t="shared" si="511"/>
        <v>328</v>
      </c>
      <c r="R2815" s="33">
        <f t="shared" si="512"/>
        <v>1491068</v>
      </c>
      <c r="S2815" s="33"/>
      <c r="T2815" s="30" t="str">
        <f t="shared" si="513"/>
        <v>USD</v>
      </c>
      <c r="U2815" s="33">
        <v>0</v>
      </c>
      <c r="V2815" s="33">
        <v>0</v>
      </c>
      <c r="W2815" s="33">
        <v>0</v>
      </c>
      <c r="X2815" s="33">
        <f t="shared" si="514"/>
        <v>328</v>
      </c>
      <c r="Y2815" s="33">
        <f t="shared" si="515"/>
        <v>328</v>
      </c>
      <c r="Z2815" s="33">
        <f t="shared" si="516"/>
        <v>1491068</v>
      </c>
      <c r="AA2815" s="34">
        <f t="shared" si="517"/>
        <v>2.1500429807179123E-06</v>
      </c>
      <c r="AB2815" s="33" t="s">
        <v>953</v>
      </c>
      <c r="AC2815" s="35">
        <v>44951</v>
      </c>
      <c r="AD2815" s="33">
        <v>30</v>
      </c>
      <c r="AE2815" s="36">
        <f t="shared" si="507"/>
        <v>44981</v>
      </c>
    </row>
    <row r="2816" spans="2:31" ht="14.5" hidden="1">
      <c r="B2816" s="29" t="s">
        <v>2739</v>
      </c>
      <c r="C2816" s="30" t="str">
        <f t="shared" si="508"/>
        <v>(Acreedores quirografarios)</v>
      </c>
      <c r="D2816" s="30">
        <v>5</v>
      </c>
      <c r="E2816" s="30" t="s">
        <v>5350</v>
      </c>
      <c r="F2816" s="30" t="s">
        <v>5351</v>
      </c>
      <c r="G2816" s="30" t="s">
        <v>5352</v>
      </c>
      <c r="H2816" s="31">
        <v>3108</v>
      </c>
      <c r="I2816" s="31" t="s">
        <v>62</v>
      </c>
      <c r="J2816" s="32">
        <v>1333.3299999999999</v>
      </c>
      <c r="K2816" s="33">
        <f t="shared" si="509"/>
        <v>1333.3299999999999</v>
      </c>
      <c r="L2816" s="33">
        <v>5774829</v>
      </c>
      <c r="M2816" s="33">
        <v>0</v>
      </c>
      <c r="N2816" s="33">
        <v>0</v>
      </c>
      <c r="O2816" s="33">
        <v>0</v>
      </c>
      <c r="P2816" s="33">
        <f t="shared" si="510"/>
        <v>1333.3299999999999</v>
      </c>
      <c r="Q2816" s="33">
        <f t="shared" si="511"/>
        <v>1333.3299999999999</v>
      </c>
      <c r="R2816" s="33">
        <f t="shared" si="512"/>
        <v>5774829</v>
      </c>
      <c r="S2816" s="33"/>
      <c r="T2816" s="30" t="str">
        <f t="shared" si="513"/>
        <v>USD</v>
      </c>
      <c r="U2816" s="33">
        <v>0</v>
      </c>
      <c r="V2816" s="33">
        <v>0</v>
      </c>
      <c r="W2816" s="33">
        <v>0</v>
      </c>
      <c r="X2816" s="33">
        <f t="shared" si="514"/>
        <v>1333.3299999999999</v>
      </c>
      <c r="Y2816" s="33">
        <f t="shared" si="515"/>
        <v>1333.3299999999999</v>
      </c>
      <c r="Z2816" s="33">
        <f t="shared" si="516"/>
        <v>5774829</v>
      </c>
      <c r="AA2816" s="34">
        <f t="shared" si="517"/>
        <v>0.00014239231826873166</v>
      </c>
      <c r="AB2816" s="33" t="s">
        <v>5026</v>
      </c>
      <c r="AC2816" s="35">
        <v>44901</v>
      </c>
      <c r="AD2816" s="33">
        <v>60</v>
      </c>
      <c r="AE2816" s="36">
        <f t="shared" si="507"/>
        <v>44961</v>
      </c>
    </row>
    <row r="2817" spans="2:31" ht="14.5" hidden="1">
      <c r="B2817" s="29" t="s">
        <v>2739</v>
      </c>
      <c r="C2817" s="30" t="str">
        <f t="shared" si="508"/>
        <v>(Acreedores quirografarios)</v>
      </c>
      <c r="D2817" s="30">
        <v>5</v>
      </c>
      <c r="E2817" s="30" t="s">
        <v>5350</v>
      </c>
      <c r="F2817" s="30" t="s">
        <v>5351</v>
      </c>
      <c r="G2817" s="30" t="s">
        <v>5352</v>
      </c>
      <c r="H2817" s="31">
        <v>3132</v>
      </c>
      <c r="I2817" s="31" t="s">
        <v>62</v>
      </c>
      <c r="J2817" s="32">
        <v>1333.3299999999999</v>
      </c>
      <c r="K2817" s="33">
        <f t="shared" si="509"/>
        <v>1333.3299999999999</v>
      </c>
      <c r="L2817" s="33">
        <v>5769406</v>
      </c>
      <c r="M2817" s="33">
        <v>0</v>
      </c>
      <c r="N2817" s="33">
        <v>0</v>
      </c>
      <c r="O2817" s="33">
        <v>0</v>
      </c>
      <c r="P2817" s="33">
        <f t="shared" si="510"/>
        <v>1333.3299999999999</v>
      </c>
      <c r="Q2817" s="33">
        <f t="shared" si="511"/>
        <v>1333.3299999999999</v>
      </c>
      <c r="R2817" s="33">
        <f t="shared" si="512"/>
        <v>5769406</v>
      </c>
      <c r="S2817" s="33"/>
      <c r="T2817" s="30" t="str">
        <f t="shared" si="513"/>
        <v>USD</v>
      </c>
      <c r="U2817" s="33">
        <v>0</v>
      </c>
      <c r="V2817" s="33">
        <v>0</v>
      </c>
      <c r="W2817" s="33">
        <v>0</v>
      </c>
      <c r="X2817" s="33">
        <f t="shared" si="514"/>
        <v>1333.3299999999999</v>
      </c>
      <c r="Y2817" s="33">
        <f t="shared" si="515"/>
        <v>1333.3299999999999</v>
      </c>
      <c r="Z2817" s="33">
        <f t="shared" si="516"/>
        <v>5769406</v>
      </c>
      <c r="AA2817" s="34">
        <f t="shared" si="517"/>
        <v>0.00014225860114187451</v>
      </c>
      <c r="AB2817" s="33" t="s">
        <v>5026</v>
      </c>
      <c r="AC2817" s="35">
        <v>44937</v>
      </c>
      <c r="AD2817" s="33">
        <v>60</v>
      </c>
      <c r="AE2817" s="36">
        <f t="shared" si="507"/>
        <v>44997</v>
      </c>
    </row>
    <row r="2818" spans="2:31" ht="14.5" hidden="1">
      <c r="B2818" s="29" t="s">
        <v>2739</v>
      </c>
      <c r="C2818" s="30" t="str">
        <f t="shared" si="508"/>
        <v>(Acreedores quirografarios)</v>
      </c>
      <c r="D2818" s="30">
        <v>5</v>
      </c>
      <c r="E2818" s="30" t="s">
        <v>5350</v>
      </c>
      <c r="F2818" s="30" t="s">
        <v>5351</v>
      </c>
      <c r="G2818" s="30" t="s">
        <v>5352</v>
      </c>
      <c r="H2818" s="31">
        <v>3147</v>
      </c>
      <c r="I2818" s="31" t="s">
        <v>62</v>
      </c>
      <c r="J2818" s="32">
        <v>1200</v>
      </c>
      <c r="K2818" s="33">
        <f t="shared" si="509"/>
        <v>1200</v>
      </c>
      <c r="L2818" s="33">
        <v>5558640</v>
      </c>
      <c r="M2818" s="33">
        <v>0</v>
      </c>
      <c r="N2818" s="33">
        <v>0</v>
      </c>
      <c r="O2818" s="33">
        <v>0</v>
      </c>
      <c r="P2818" s="33">
        <f t="shared" si="510"/>
        <v>1200</v>
      </c>
      <c r="Q2818" s="33">
        <f t="shared" si="511"/>
        <v>1200</v>
      </c>
      <c r="R2818" s="33">
        <f t="shared" si="512"/>
        <v>5558640</v>
      </c>
      <c r="S2818" s="33"/>
      <c r="T2818" s="30" t="str">
        <f t="shared" si="513"/>
        <v>USD</v>
      </c>
      <c r="U2818" s="33">
        <v>0</v>
      </c>
      <c r="V2818" s="33">
        <v>0</v>
      </c>
      <c r="W2818" s="33">
        <v>0</v>
      </c>
      <c r="X2818" s="33">
        <f t="shared" si="514"/>
        <v>1200</v>
      </c>
      <c r="Y2818" s="33">
        <f t="shared" si="515"/>
        <v>1200</v>
      </c>
      <c r="Z2818" s="33">
        <f t="shared" si="516"/>
        <v>5558640</v>
      </c>
      <c r="AA2818" s="34">
        <f t="shared" si="517"/>
        <v>0.000137061657760135</v>
      </c>
      <c r="AB2818" s="33" t="s">
        <v>5026</v>
      </c>
      <c r="AC2818" s="35">
        <v>44957</v>
      </c>
      <c r="AD2818" s="33">
        <v>60</v>
      </c>
      <c r="AE2818" s="36">
        <f t="shared" si="507"/>
        <v>45017</v>
      </c>
    </row>
    <row r="2819" spans="2:31" ht="14.5" hidden="1">
      <c r="B2819" s="29" t="s">
        <v>2740</v>
      </c>
      <c r="C2819" s="30" t="str">
        <f t="shared" si="508"/>
        <v>(Proveedores estratégicos)</v>
      </c>
      <c r="D2819" s="30">
        <v>4</v>
      </c>
      <c r="E2819" s="30" t="s">
        <v>5353</v>
      </c>
      <c r="F2819" s="30" t="s">
        <v>5354</v>
      </c>
      <c r="G2819" s="30" t="s">
        <v>5355</v>
      </c>
      <c r="H2819" s="31">
        <v>1501383</v>
      </c>
      <c r="I2819" s="31" t="s">
        <v>62</v>
      </c>
      <c r="J2819" s="32">
        <v>9017.8500000000004</v>
      </c>
      <c r="K2819" s="33">
        <f t="shared" si="509"/>
        <v>9017.8500000000004</v>
      </c>
      <c r="L2819" s="33">
        <v>41017691</v>
      </c>
      <c r="M2819" s="33">
        <v>0</v>
      </c>
      <c r="N2819" s="33">
        <v>0</v>
      </c>
      <c r="O2819" s="33">
        <v>0</v>
      </c>
      <c r="P2819" s="33">
        <f t="shared" si="510"/>
        <v>9017.8500000000004</v>
      </c>
      <c r="Q2819" s="33">
        <f t="shared" si="511"/>
        <v>9017.8500000000004</v>
      </c>
      <c r="R2819" s="33">
        <f t="shared" si="512"/>
        <v>41017691</v>
      </c>
      <c r="S2819" s="38"/>
      <c r="T2819" s="30" t="str">
        <f t="shared" si="513"/>
        <v>USD</v>
      </c>
      <c r="U2819" s="33">
        <v>0</v>
      </c>
      <c r="V2819" s="33">
        <v>0</v>
      </c>
      <c r="W2819" s="33">
        <v>0</v>
      </c>
      <c r="X2819" s="33">
        <f t="shared" si="514"/>
        <v>9017.8500000000004</v>
      </c>
      <c r="Y2819" s="33">
        <f t="shared" si="515"/>
        <v>9017.8500000000004</v>
      </c>
      <c r="Z2819" s="33">
        <f t="shared" si="516"/>
        <v>41017691</v>
      </c>
      <c r="AA2819" s="34">
        <f t="shared" si="517"/>
        <v>5.9145390163162429E-05</v>
      </c>
      <c r="AB2819" s="33" t="s">
        <v>4987</v>
      </c>
      <c r="AC2819" s="35">
        <v>44956</v>
      </c>
      <c r="AD2819" s="33">
        <v>7</v>
      </c>
      <c r="AE2819" s="36">
        <f t="shared" si="507"/>
        <v>44963</v>
      </c>
    </row>
    <row r="2820" spans="2:31" ht="14.5" hidden="1">
      <c r="B2820" s="29" t="s">
        <v>2740</v>
      </c>
      <c r="C2820" s="30" t="str">
        <f t="shared" si="508"/>
        <v>(Proveedores estratégicos)</v>
      </c>
      <c r="D2820" s="30">
        <v>4</v>
      </c>
      <c r="E2820" s="30" t="s">
        <v>5353</v>
      </c>
      <c r="F2820" s="30" t="s">
        <v>5354</v>
      </c>
      <c r="G2820" s="30" t="s">
        <v>5355</v>
      </c>
      <c r="H2820" s="31">
        <v>1503400</v>
      </c>
      <c r="I2820" s="31" t="s">
        <v>62</v>
      </c>
      <c r="J2820" s="32">
        <v>8859.5100000000002</v>
      </c>
      <c r="K2820" s="33">
        <f t="shared" si="509"/>
        <v>8859.5100000000002</v>
      </c>
      <c r="L2820" s="33">
        <v>41185204</v>
      </c>
      <c r="M2820" s="33">
        <v>0</v>
      </c>
      <c r="N2820" s="33">
        <v>0</v>
      </c>
      <c r="O2820" s="33">
        <v>0</v>
      </c>
      <c r="P2820" s="33">
        <f t="shared" si="510"/>
        <v>8859.5100000000002</v>
      </c>
      <c r="Q2820" s="33">
        <f t="shared" si="511"/>
        <v>8859.5100000000002</v>
      </c>
      <c r="R2820" s="33">
        <f t="shared" si="512"/>
        <v>41185204</v>
      </c>
      <c r="S2820" s="33"/>
      <c r="T2820" s="30" t="str">
        <f t="shared" si="513"/>
        <v>USD</v>
      </c>
      <c r="U2820" s="33">
        <v>0</v>
      </c>
      <c r="V2820" s="33">
        <v>0</v>
      </c>
      <c r="W2820" s="33">
        <v>0</v>
      </c>
      <c r="X2820" s="33">
        <f t="shared" si="514"/>
        <v>8859.5100000000002</v>
      </c>
      <c r="Y2820" s="33">
        <f t="shared" si="515"/>
        <v>8859.5100000000002</v>
      </c>
      <c r="Z2820" s="33">
        <f t="shared" si="516"/>
        <v>41185204</v>
      </c>
      <c r="AA2820" s="34">
        <f t="shared" si="517"/>
        <v>5.9386935250193334E-05</v>
      </c>
      <c r="AB2820" s="33" t="s">
        <v>4987</v>
      </c>
      <c r="AC2820" s="35">
        <v>44958</v>
      </c>
      <c r="AD2820" s="33">
        <v>7</v>
      </c>
      <c r="AE2820" s="36">
        <f t="shared" si="507"/>
        <v>44965</v>
      </c>
    </row>
    <row r="2821" spans="2:31" ht="14.5" hidden="1">
      <c r="B2821" s="29" t="s">
        <v>2740</v>
      </c>
      <c r="C2821" s="30" t="str">
        <f t="shared" si="508"/>
        <v>(Proveedores estratégicos)</v>
      </c>
      <c r="D2821" s="30">
        <v>4</v>
      </c>
      <c r="E2821" s="30" t="s">
        <v>5353</v>
      </c>
      <c r="F2821" s="30" t="s">
        <v>5354</v>
      </c>
      <c r="G2821" s="30" t="s">
        <v>5355</v>
      </c>
      <c r="H2821" s="31">
        <v>1502883</v>
      </c>
      <c r="I2821" s="31" t="s">
        <v>62</v>
      </c>
      <c r="J2821" s="32">
        <v>8251.0799999999999</v>
      </c>
      <c r="K2821" s="33">
        <f t="shared" si="509"/>
        <v>8251.0799999999999</v>
      </c>
      <c r="L2821" s="33">
        <v>38356796</v>
      </c>
      <c r="M2821" s="33">
        <v>0</v>
      </c>
      <c r="N2821" s="33">
        <v>0</v>
      </c>
      <c r="O2821" s="33">
        <v>0</v>
      </c>
      <c r="P2821" s="33">
        <f t="shared" si="510"/>
        <v>8251.0799999999999</v>
      </c>
      <c r="Q2821" s="33">
        <f t="shared" si="511"/>
        <v>8251.0799999999999</v>
      </c>
      <c r="R2821" s="33">
        <f t="shared" si="512"/>
        <v>38356796</v>
      </c>
      <c r="S2821" s="33"/>
      <c r="T2821" s="30" t="str">
        <f t="shared" si="513"/>
        <v>USD</v>
      </c>
      <c r="U2821" s="33">
        <v>0</v>
      </c>
      <c r="V2821" s="33">
        <v>0</v>
      </c>
      <c r="W2821" s="33">
        <v>0</v>
      </c>
      <c r="X2821" s="33">
        <f t="shared" si="514"/>
        <v>8251.0799999999999</v>
      </c>
      <c r="Y2821" s="33">
        <f t="shared" si="515"/>
        <v>8251.0799999999999</v>
      </c>
      <c r="Z2821" s="33">
        <f t="shared" si="516"/>
        <v>38356796</v>
      </c>
      <c r="AA2821" s="34">
        <f t="shared" si="517"/>
        <v>5.5308517118353346E-05</v>
      </c>
      <c r="AB2821" s="33" t="s">
        <v>4987</v>
      </c>
      <c r="AC2821" s="35">
        <v>44958</v>
      </c>
      <c r="AD2821" s="33">
        <v>7</v>
      </c>
      <c r="AE2821" s="36">
        <f t="shared" si="507"/>
        <v>44965</v>
      </c>
    </row>
    <row r="2822" spans="2:31" ht="14.5" hidden="1">
      <c r="B2822" s="29" t="s">
        <v>2740</v>
      </c>
      <c r="C2822" s="30" t="str">
        <f t="shared" si="508"/>
        <v>(Proveedores estratégicos)</v>
      </c>
      <c r="D2822" s="30">
        <v>4</v>
      </c>
      <c r="E2822" s="30" t="s">
        <v>5353</v>
      </c>
      <c r="F2822" s="30" t="s">
        <v>5354</v>
      </c>
      <c r="G2822" s="30" t="s">
        <v>5355</v>
      </c>
      <c r="H2822" s="31">
        <v>1502888</v>
      </c>
      <c r="I2822" s="31" t="s">
        <v>62</v>
      </c>
      <c r="J2822" s="32">
        <v>8726.1599999999999</v>
      </c>
      <c r="K2822" s="33">
        <f t="shared" si="509"/>
        <v>8726.1599999999999</v>
      </c>
      <c r="L2822" s="33">
        <v>40565300</v>
      </c>
      <c r="M2822" s="33">
        <v>0</v>
      </c>
      <c r="N2822" s="33">
        <v>0</v>
      </c>
      <c r="O2822" s="33">
        <v>0</v>
      </c>
      <c r="P2822" s="33">
        <f t="shared" si="510"/>
        <v>8726.1599999999999</v>
      </c>
      <c r="Q2822" s="33">
        <f t="shared" si="511"/>
        <v>8726.1599999999999</v>
      </c>
      <c r="R2822" s="33">
        <f t="shared" si="512"/>
        <v>40565300</v>
      </c>
      <c r="S2822" s="33"/>
      <c r="T2822" s="30" t="str">
        <f t="shared" si="513"/>
        <v>USD</v>
      </c>
      <c r="U2822" s="33">
        <v>0</v>
      </c>
      <c r="V2822" s="33">
        <v>0</v>
      </c>
      <c r="W2822" s="33">
        <v>0</v>
      </c>
      <c r="X2822" s="33">
        <f t="shared" si="514"/>
        <v>8726.1599999999999</v>
      </c>
      <c r="Y2822" s="33">
        <f t="shared" si="515"/>
        <v>8726.1599999999999</v>
      </c>
      <c r="Z2822" s="33">
        <f t="shared" si="516"/>
        <v>40565300</v>
      </c>
      <c r="AA2822" s="34">
        <f t="shared" si="517"/>
        <v>5.8493065725853095E-05</v>
      </c>
      <c r="AB2822" s="33" t="s">
        <v>4987</v>
      </c>
      <c r="AC2822" s="35">
        <v>44958</v>
      </c>
      <c r="AD2822" s="33">
        <v>7</v>
      </c>
      <c r="AE2822" s="36">
        <f t="shared" si="507"/>
        <v>44965</v>
      </c>
    </row>
    <row r="2823" spans="2:31" ht="14.5" hidden="1">
      <c r="B2823" s="29" t="s">
        <v>2740</v>
      </c>
      <c r="C2823" s="30" t="str">
        <f t="shared" si="508"/>
        <v>(Proveedores estratégicos)</v>
      </c>
      <c r="D2823" s="30">
        <v>4</v>
      </c>
      <c r="E2823" s="30" t="s">
        <v>5353</v>
      </c>
      <c r="F2823" s="30" t="s">
        <v>5354</v>
      </c>
      <c r="G2823" s="30" t="s">
        <v>5355</v>
      </c>
      <c r="H2823" s="31">
        <v>1504664</v>
      </c>
      <c r="I2823" s="31" t="s">
        <v>62</v>
      </c>
      <c r="J2823" s="32">
        <v>8281.3500000000004</v>
      </c>
      <c r="K2823" s="33">
        <f t="shared" si="509"/>
        <v>8281.3500000000004</v>
      </c>
      <c r="L2823" s="33">
        <v>38497512</v>
      </c>
      <c r="M2823" s="33">
        <v>0</v>
      </c>
      <c r="N2823" s="33">
        <v>0</v>
      </c>
      <c r="O2823" s="33">
        <v>0</v>
      </c>
      <c r="P2823" s="33">
        <f t="shared" si="510"/>
        <v>8281.3500000000004</v>
      </c>
      <c r="Q2823" s="33">
        <f t="shared" si="511"/>
        <v>8281.3500000000004</v>
      </c>
      <c r="R2823" s="33">
        <f t="shared" si="512"/>
        <v>38497512</v>
      </c>
      <c r="S2823" s="33"/>
      <c r="T2823" s="30" t="str">
        <f t="shared" si="513"/>
        <v>USD</v>
      </c>
      <c r="U2823" s="33">
        <v>0</v>
      </c>
      <c r="V2823" s="33">
        <v>0</v>
      </c>
      <c r="W2823" s="33">
        <v>0</v>
      </c>
      <c r="X2823" s="33">
        <f t="shared" si="514"/>
        <v>8281.3500000000004</v>
      </c>
      <c r="Y2823" s="33">
        <f t="shared" si="515"/>
        <v>8281.3500000000004</v>
      </c>
      <c r="Z2823" s="33">
        <f t="shared" si="516"/>
        <v>38497512</v>
      </c>
      <c r="AA2823" s="34">
        <f t="shared" si="517"/>
        <v>5.5511422316556716E-05</v>
      </c>
      <c r="AB2823" s="33" t="s">
        <v>4987</v>
      </c>
      <c r="AC2823" s="35">
        <v>44959</v>
      </c>
      <c r="AD2823" s="33">
        <v>7</v>
      </c>
      <c r="AE2823" s="36">
        <f t="shared" si="507"/>
        <v>44966</v>
      </c>
    </row>
    <row r="2824" spans="2:31" ht="14.5" hidden="1">
      <c r="B2824" s="29" t="s">
        <v>2740</v>
      </c>
      <c r="C2824" s="30" t="str">
        <f t="shared" si="508"/>
        <v>(Proveedores estratégicos)</v>
      </c>
      <c r="D2824" s="30">
        <v>4</v>
      </c>
      <c r="E2824" s="30" t="s">
        <v>5353</v>
      </c>
      <c r="F2824" s="30" t="s">
        <v>5354</v>
      </c>
      <c r="G2824" s="30" t="s">
        <v>5355</v>
      </c>
      <c r="H2824" s="31">
        <v>1504661</v>
      </c>
      <c r="I2824" s="31" t="s">
        <v>62</v>
      </c>
      <c r="J2824" s="32">
        <v>8942.8500000000004</v>
      </c>
      <c r="K2824" s="33">
        <f t="shared" si="509"/>
        <v>8942.8500000000004</v>
      </c>
      <c r="L2824" s="33">
        <v>41572627</v>
      </c>
      <c r="M2824" s="33">
        <v>0</v>
      </c>
      <c r="N2824" s="33">
        <v>0</v>
      </c>
      <c r="O2824" s="33">
        <v>0</v>
      </c>
      <c r="P2824" s="33">
        <f t="shared" si="510"/>
        <v>8942.8500000000004</v>
      </c>
      <c r="Q2824" s="33">
        <f t="shared" si="511"/>
        <v>8942.8500000000004</v>
      </c>
      <c r="R2824" s="33">
        <f t="shared" si="512"/>
        <v>41572627</v>
      </c>
      <c r="S2824" s="33"/>
      <c r="T2824" s="30" t="str">
        <f t="shared" si="513"/>
        <v>USD</v>
      </c>
      <c r="U2824" s="33">
        <v>0</v>
      </c>
      <c r="V2824" s="33">
        <v>0</v>
      </c>
      <c r="W2824" s="33">
        <v>0</v>
      </c>
      <c r="X2824" s="33">
        <f t="shared" si="514"/>
        <v>8942.8500000000004</v>
      </c>
      <c r="Y2824" s="33">
        <f t="shared" si="515"/>
        <v>8942.8500000000004</v>
      </c>
      <c r="Z2824" s="33">
        <f t="shared" si="516"/>
        <v>41572627</v>
      </c>
      <c r="AA2824" s="34">
        <f t="shared" si="517"/>
        <v>5.9945579189784739E-05</v>
      </c>
      <c r="AB2824" s="33" t="s">
        <v>4987</v>
      </c>
      <c r="AC2824" s="35">
        <v>44959</v>
      </c>
      <c r="AD2824" s="33">
        <v>7</v>
      </c>
      <c r="AE2824" s="36">
        <f t="shared" si="507"/>
        <v>44966</v>
      </c>
    </row>
    <row r="2825" spans="2:31" ht="14.5" hidden="1">
      <c r="B2825" s="29" t="s">
        <v>2740</v>
      </c>
      <c r="C2825" s="30" t="str">
        <f t="shared" si="508"/>
        <v>(Proveedores estratégicos)</v>
      </c>
      <c r="D2825" s="30">
        <v>4</v>
      </c>
      <c r="E2825" s="30" t="s">
        <v>5353</v>
      </c>
      <c r="F2825" s="30" t="s">
        <v>5354</v>
      </c>
      <c r="G2825" s="30" t="s">
        <v>5355</v>
      </c>
      <c r="H2825" s="31">
        <v>1505100</v>
      </c>
      <c r="I2825" s="31" t="s">
        <v>62</v>
      </c>
      <c r="J2825" s="32">
        <v>26181.82</v>
      </c>
      <c r="K2825" s="33">
        <f t="shared" si="509"/>
        <v>26181.82</v>
      </c>
      <c r="L2825" s="33">
        <v>120028983</v>
      </c>
      <c r="M2825" s="33">
        <v>0</v>
      </c>
      <c r="N2825" s="33">
        <v>0</v>
      </c>
      <c r="O2825" s="33">
        <v>0</v>
      </c>
      <c r="P2825" s="33">
        <f t="shared" si="510"/>
        <v>26181.82</v>
      </c>
      <c r="Q2825" s="33">
        <f t="shared" si="511"/>
        <v>26181.82</v>
      </c>
      <c r="R2825" s="33">
        <f t="shared" si="512"/>
        <v>120028983</v>
      </c>
      <c r="S2825" s="38"/>
      <c r="T2825" s="30" t="str">
        <f t="shared" si="513"/>
        <v>USD</v>
      </c>
      <c r="U2825" s="33">
        <v>0</v>
      </c>
      <c r="V2825" s="33">
        <v>0</v>
      </c>
      <c r="W2825" s="33">
        <v>0</v>
      </c>
      <c r="X2825" s="33">
        <f t="shared" si="514"/>
        <v>26181.82</v>
      </c>
      <c r="Y2825" s="33">
        <f t="shared" si="515"/>
        <v>26181.82</v>
      </c>
      <c r="Z2825" s="33">
        <f t="shared" si="516"/>
        <v>120028983</v>
      </c>
      <c r="AA2825" s="34">
        <f t="shared" si="517"/>
        <v>0.00017307558902870934</v>
      </c>
      <c r="AB2825" s="33" t="s">
        <v>4987</v>
      </c>
      <c r="AC2825" s="35">
        <v>44960</v>
      </c>
      <c r="AD2825" s="33">
        <v>7</v>
      </c>
      <c r="AE2825" s="36">
        <f t="shared" si="507"/>
        <v>44967</v>
      </c>
    </row>
    <row r="2826" spans="2:31" ht="14.5" hidden="1">
      <c r="B2826" s="29" t="s">
        <v>2740</v>
      </c>
      <c r="C2826" s="30" t="str">
        <f t="shared" si="508"/>
        <v>(Proveedores estratégicos)</v>
      </c>
      <c r="D2826" s="30">
        <v>4</v>
      </c>
      <c r="E2826" s="30" t="s">
        <v>5353</v>
      </c>
      <c r="F2826" s="30" t="s">
        <v>5354</v>
      </c>
      <c r="G2826" s="30" t="s">
        <v>5355</v>
      </c>
      <c r="H2826" s="31">
        <v>1507008</v>
      </c>
      <c r="I2826" s="31" t="s">
        <v>62</v>
      </c>
      <c r="J2826" s="32">
        <v>8362.3700000000008</v>
      </c>
      <c r="K2826" s="33">
        <f t="shared" si="509"/>
        <v>8362.3700000000008</v>
      </c>
      <c r="L2826" s="33">
        <v>39050094</v>
      </c>
      <c r="M2826" s="33">
        <v>0</v>
      </c>
      <c r="N2826" s="33">
        <v>0</v>
      </c>
      <c r="O2826" s="33">
        <v>0</v>
      </c>
      <c r="P2826" s="33">
        <f t="shared" si="510"/>
        <v>8362.3700000000008</v>
      </c>
      <c r="Q2826" s="33">
        <f t="shared" si="511"/>
        <v>8362.3700000000008</v>
      </c>
      <c r="R2826" s="33">
        <f t="shared" si="512"/>
        <v>39050094</v>
      </c>
      <c r="S2826" s="33"/>
      <c r="T2826" s="30" t="str">
        <f t="shared" si="513"/>
        <v>USD</v>
      </c>
      <c r="U2826" s="33">
        <v>0</v>
      </c>
      <c r="V2826" s="33">
        <v>0</v>
      </c>
      <c r="W2826" s="33">
        <v>0</v>
      </c>
      <c r="X2826" s="33">
        <f t="shared" si="514"/>
        <v>8362.3700000000008</v>
      </c>
      <c r="Y2826" s="33">
        <f t="shared" si="515"/>
        <v>8362.3700000000008</v>
      </c>
      <c r="Z2826" s="33">
        <f t="shared" si="516"/>
        <v>39050094</v>
      </c>
      <c r="AA2826" s="34">
        <f t="shared" si="517"/>
        <v>5.6308216996860405E-05</v>
      </c>
      <c r="AB2826" s="33" t="s">
        <v>4987</v>
      </c>
      <c r="AC2826" s="35">
        <v>44963</v>
      </c>
      <c r="AD2826" s="33">
        <v>7</v>
      </c>
      <c r="AE2826" s="36">
        <f t="shared" si="507"/>
        <v>44970</v>
      </c>
    </row>
    <row r="2827" spans="2:31" ht="14.5" hidden="1">
      <c r="B2827" s="29" t="s">
        <v>2740</v>
      </c>
      <c r="C2827" s="30" t="str">
        <f t="shared" si="508"/>
        <v>(Proveedores estratégicos)</v>
      </c>
      <c r="D2827" s="30">
        <v>4</v>
      </c>
      <c r="E2827" s="30" t="s">
        <v>5353</v>
      </c>
      <c r="F2827" s="30" t="s">
        <v>5354</v>
      </c>
      <c r="G2827" s="30" t="s">
        <v>5355</v>
      </c>
      <c r="H2827" s="31">
        <v>1507010</v>
      </c>
      <c r="I2827" s="31" t="s">
        <v>62</v>
      </c>
      <c r="J2827" s="32">
        <v>9867.7000000000007</v>
      </c>
      <c r="K2827" s="33">
        <f t="shared" si="509"/>
        <v>9867.7000000000007</v>
      </c>
      <c r="L2827" s="33">
        <v>46079593</v>
      </c>
      <c r="M2827" s="33">
        <v>0</v>
      </c>
      <c r="N2827" s="33">
        <v>0</v>
      </c>
      <c r="O2827" s="33">
        <v>0</v>
      </c>
      <c r="P2827" s="33">
        <f t="shared" si="510"/>
        <v>9867.7000000000007</v>
      </c>
      <c r="Q2827" s="33">
        <f t="shared" si="511"/>
        <v>9867.7000000000007</v>
      </c>
      <c r="R2827" s="33">
        <f t="shared" si="512"/>
        <v>46079593</v>
      </c>
      <c r="S2827" s="33"/>
      <c r="T2827" s="30" t="str">
        <f t="shared" si="513"/>
        <v>USD</v>
      </c>
      <c r="U2827" s="33">
        <v>0</v>
      </c>
      <c r="V2827" s="33">
        <v>0</v>
      </c>
      <c r="W2827" s="33">
        <v>0</v>
      </c>
      <c r="X2827" s="33">
        <f t="shared" si="514"/>
        <v>9867.7000000000007</v>
      </c>
      <c r="Y2827" s="33">
        <f t="shared" si="515"/>
        <v>9867.7000000000007</v>
      </c>
      <c r="Z2827" s="33">
        <f t="shared" si="516"/>
        <v>46079593</v>
      </c>
      <c r="AA2827" s="34">
        <f t="shared" si="517"/>
        <v>6.6444391190735922E-05</v>
      </c>
      <c r="AB2827" s="33" t="s">
        <v>4987</v>
      </c>
      <c r="AC2827" s="35">
        <v>44963</v>
      </c>
      <c r="AD2827" s="33">
        <v>7</v>
      </c>
      <c r="AE2827" s="36">
        <f t="shared" si="507"/>
        <v>44970</v>
      </c>
    </row>
    <row r="2828" spans="2:31" ht="14.5" hidden="1">
      <c r="B2828" s="29" t="s">
        <v>2740</v>
      </c>
      <c r="C2828" s="30" t="str">
        <f t="shared" si="508"/>
        <v>(Proveedores estratégicos)</v>
      </c>
      <c r="D2828" s="30">
        <v>4</v>
      </c>
      <c r="E2828" s="30" t="s">
        <v>5353</v>
      </c>
      <c r="F2828" s="30" t="s">
        <v>5354</v>
      </c>
      <c r="G2828" s="30" t="s">
        <v>5355</v>
      </c>
      <c r="H2828" s="31">
        <v>1508018</v>
      </c>
      <c r="I2828" s="31" t="s">
        <v>62</v>
      </c>
      <c r="J2828" s="32">
        <v>10238.700000000001</v>
      </c>
      <c r="K2828" s="33">
        <f t="shared" si="509"/>
        <v>10238.700000000001</v>
      </c>
      <c r="L2828" s="33">
        <v>48902591</v>
      </c>
      <c r="M2828" s="33">
        <v>0</v>
      </c>
      <c r="N2828" s="33">
        <v>0</v>
      </c>
      <c r="O2828" s="33">
        <v>0</v>
      </c>
      <c r="P2828" s="33">
        <f t="shared" si="510"/>
        <v>10238.700000000001</v>
      </c>
      <c r="Q2828" s="33">
        <f t="shared" si="511"/>
        <v>10238.700000000001</v>
      </c>
      <c r="R2828" s="33">
        <f t="shared" si="512"/>
        <v>48902591</v>
      </c>
      <c r="S2828" s="33"/>
      <c r="T2828" s="30" t="str">
        <f t="shared" si="513"/>
        <v>USD</v>
      </c>
      <c r="U2828" s="33">
        <v>0</v>
      </c>
      <c r="V2828" s="33">
        <v>0</v>
      </c>
      <c r="W2828" s="33">
        <v>0</v>
      </c>
      <c r="X2828" s="33">
        <f t="shared" si="514"/>
        <v>10238.700000000001</v>
      </c>
      <c r="Y2828" s="33">
        <f t="shared" si="515"/>
        <v>10238.700000000001</v>
      </c>
      <c r="Z2828" s="33">
        <f t="shared" si="516"/>
        <v>48902591</v>
      </c>
      <c r="AA2828" s="34">
        <f t="shared" si="517"/>
        <v>7.0515008382225996E-05</v>
      </c>
      <c r="AB2828" s="33" t="s">
        <v>4987</v>
      </c>
      <c r="AC2828" s="35">
        <v>44964</v>
      </c>
      <c r="AD2828" s="33">
        <v>7</v>
      </c>
      <c r="AE2828" s="36">
        <f t="shared" si="507"/>
        <v>44971</v>
      </c>
    </row>
    <row r="2829" spans="2:31" ht="14.5" hidden="1">
      <c r="B2829" s="29" t="s">
        <v>2740</v>
      </c>
      <c r="C2829" s="30" t="str">
        <f t="shared" si="508"/>
        <v>(Proveedores estratégicos)</v>
      </c>
      <c r="D2829" s="30">
        <v>4</v>
      </c>
      <c r="E2829" s="30" t="s">
        <v>5353</v>
      </c>
      <c r="F2829" s="30" t="s">
        <v>5354</v>
      </c>
      <c r="G2829" s="30" t="s">
        <v>5355</v>
      </c>
      <c r="H2829" s="31">
        <v>1509493</v>
      </c>
      <c r="I2829" s="31" t="s">
        <v>62</v>
      </c>
      <c r="J2829" s="32">
        <v>8921</v>
      </c>
      <c r="K2829" s="33">
        <f t="shared" si="509"/>
        <v>8921</v>
      </c>
      <c r="L2829" s="33">
        <v>42606607</v>
      </c>
      <c r="M2829" s="33">
        <v>0</v>
      </c>
      <c r="N2829" s="33">
        <v>0</v>
      </c>
      <c r="O2829" s="33">
        <v>0</v>
      </c>
      <c r="P2829" s="33">
        <f t="shared" si="510"/>
        <v>8921</v>
      </c>
      <c r="Q2829" s="33">
        <f t="shared" si="511"/>
        <v>8921</v>
      </c>
      <c r="R2829" s="33">
        <f t="shared" si="512"/>
        <v>42606607</v>
      </c>
      <c r="S2829" s="33"/>
      <c r="T2829" s="30" t="str">
        <f t="shared" si="513"/>
        <v>USD</v>
      </c>
      <c r="U2829" s="33">
        <v>0</v>
      </c>
      <c r="V2829" s="33">
        <v>0</v>
      </c>
      <c r="W2829" s="33">
        <v>0</v>
      </c>
      <c r="X2829" s="33">
        <f t="shared" si="514"/>
        <v>8921</v>
      </c>
      <c r="Y2829" s="33">
        <f t="shared" si="515"/>
        <v>8921</v>
      </c>
      <c r="Z2829" s="33">
        <f t="shared" si="516"/>
        <v>42606607</v>
      </c>
      <c r="AA2829" s="34">
        <f t="shared" si="517"/>
        <v>6.1436524901987475E-05</v>
      </c>
      <c r="AB2829" s="33" t="s">
        <v>4987</v>
      </c>
      <c r="AC2829" s="35">
        <v>44965</v>
      </c>
      <c r="AD2829" s="33">
        <v>7</v>
      </c>
      <c r="AE2829" s="36">
        <f t="shared" si="507"/>
        <v>44972</v>
      </c>
    </row>
    <row r="2830" spans="2:31" ht="14.5" hidden="1">
      <c r="B2830" s="29" t="s">
        <v>2740</v>
      </c>
      <c r="C2830" s="30" t="str">
        <f t="shared" si="508"/>
        <v>(Proveedores estratégicos)</v>
      </c>
      <c r="D2830" s="30">
        <v>4</v>
      </c>
      <c r="E2830" s="30" t="s">
        <v>5353</v>
      </c>
      <c r="F2830" s="30" t="s">
        <v>5354</v>
      </c>
      <c r="G2830" s="30" t="s">
        <v>5355</v>
      </c>
      <c r="H2830" s="31">
        <v>1509492</v>
      </c>
      <c r="I2830" s="31" t="s">
        <v>62</v>
      </c>
      <c r="J2830" s="32">
        <v>459.37</v>
      </c>
      <c r="K2830" s="33">
        <f t="shared" si="509"/>
        <v>459.37</v>
      </c>
      <c r="L2830" s="33">
        <v>2193947</v>
      </c>
      <c r="M2830" s="33">
        <v>0</v>
      </c>
      <c r="N2830" s="33">
        <v>0</v>
      </c>
      <c r="O2830" s="33">
        <v>0</v>
      </c>
      <c r="P2830" s="33">
        <f t="shared" si="510"/>
        <v>459.37</v>
      </c>
      <c r="Q2830" s="33">
        <f t="shared" si="511"/>
        <v>459.37</v>
      </c>
      <c r="R2830" s="33">
        <f t="shared" si="512"/>
        <v>2193947</v>
      </c>
      <c r="S2830" s="33"/>
      <c r="T2830" s="30" t="str">
        <f t="shared" si="513"/>
        <v>USD</v>
      </c>
      <c r="U2830" s="33">
        <v>0</v>
      </c>
      <c r="V2830" s="33">
        <v>0</v>
      </c>
      <c r="W2830" s="33">
        <v>0</v>
      </c>
      <c r="X2830" s="33">
        <f t="shared" si="514"/>
        <v>459.37</v>
      </c>
      <c r="Y2830" s="33">
        <f t="shared" si="515"/>
        <v>459.37</v>
      </c>
      <c r="Z2830" s="33">
        <f t="shared" si="516"/>
        <v>2193947</v>
      </c>
      <c r="AA2830" s="34">
        <f t="shared" si="517"/>
        <v>3.163558165970379E-06</v>
      </c>
      <c r="AB2830" s="33" t="s">
        <v>4987</v>
      </c>
      <c r="AC2830" s="35">
        <v>44965</v>
      </c>
      <c r="AD2830" s="33">
        <v>7</v>
      </c>
      <c r="AE2830" s="36">
        <f t="shared" si="507"/>
        <v>44972</v>
      </c>
    </row>
    <row r="2831" spans="2:31" ht="14.5" hidden="1">
      <c r="B2831" s="29" t="s">
        <v>2740</v>
      </c>
      <c r="C2831" s="30" t="str">
        <f t="shared" si="508"/>
        <v>(Proveedores estratégicos)</v>
      </c>
      <c r="D2831" s="30">
        <v>4</v>
      </c>
      <c r="E2831" s="30" t="s">
        <v>5353</v>
      </c>
      <c r="F2831" s="30" t="s">
        <v>5354</v>
      </c>
      <c r="G2831" s="30" t="s">
        <v>5355</v>
      </c>
      <c r="H2831" s="31">
        <v>1509491</v>
      </c>
      <c r="I2831" s="31" t="s">
        <v>62</v>
      </c>
      <c r="J2831" s="32">
        <v>9040.4099999999999</v>
      </c>
      <c r="K2831" s="33">
        <f t="shared" si="509"/>
        <v>9040.4099999999999</v>
      </c>
      <c r="L2831" s="33">
        <v>43176908</v>
      </c>
      <c r="M2831" s="33">
        <v>0</v>
      </c>
      <c r="N2831" s="33">
        <v>0</v>
      </c>
      <c r="O2831" s="33">
        <v>0</v>
      </c>
      <c r="P2831" s="33">
        <f t="shared" si="510"/>
        <v>9040.4099999999999</v>
      </c>
      <c r="Q2831" s="33">
        <f t="shared" si="511"/>
        <v>9040.4099999999999</v>
      </c>
      <c r="R2831" s="33">
        <f t="shared" si="512"/>
        <v>43176908</v>
      </c>
      <c r="S2831" s="33"/>
      <c r="T2831" s="30" t="str">
        <f t="shared" si="513"/>
        <v>USD</v>
      </c>
      <c r="U2831" s="33">
        <v>0</v>
      </c>
      <c r="V2831" s="33">
        <v>0</v>
      </c>
      <c r="W2831" s="33">
        <v>0</v>
      </c>
      <c r="X2831" s="33">
        <f t="shared" si="514"/>
        <v>9040.4099999999999</v>
      </c>
      <c r="Y2831" s="33">
        <f t="shared" si="515"/>
        <v>9040.4099999999999</v>
      </c>
      <c r="Z2831" s="33">
        <f t="shared" si="516"/>
        <v>43176908</v>
      </c>
      <c r="AA2831" s="34">
        <f t="shared" si="517"/>
        <v>6.2258869464372555E-05</v>
      </c>
      <c r="AB2831" s="33" t="s">
        <v>4987</v>
      </c>
      <c r="AC2831" s="35">
        <v>44965</v>
      </c>
      <c r="AD2831" s="33">
        <v>7</v>
      </c>
      <c r="AE2831" s="36">
        <f t="shared" si="507"/>
        <v>44972</v>
      </c>
    </row>
    <row r="2832" spans="2:31" ht="14.5" hidden="1">
      <c r="B2832" s="29" t="s">
        <v>2741</v>
      </c>
      <c r="C2832" s="30" t="str">
        <f t="shared" si="508"/>
        <v>(Proveedores estratégicos)</v>
      </c>
      <c r="D2832" s="30">
        <v>4</v>
      </c>
      <c r="E2832" s="30" t="s">
        <v>5356</v>
      </c>
      <c r="F2832" s="30" t="s">
        <v>5357</v>
      </c>
      <c r="G2832" s="30" t="s">
        <v>5358</v>
      </c>
      <c r="H2832" s="31">
        <v>46037</v>
      </c>
      <c r="I2832" s="31" t="s">
        <v>62</v>
      </c>
      <c r="J2832" s="32">
        <v>108049.10000000001</v>
      </c>
      <c r="K2832" s="33">
        <f t="shared" si="509"/>
        <v>108049.10000000001</v>
      </c>
      <c r="L2832" s="33">
        <v>504561204</v>
      </c>
      <c r="M2832" s="33">
        <v>0</v>
      </c>
      <c r="N2832" s="33">
        <v>0</v>
      </c>
      <c r="O2832" s="33">
        <v>0</v>
      </c>
      <c r="P2832" s="33">
        <f t="shared" si="510"/>
        <v>108049.10000000001</v>
      </c>
      <c r="Q2832" s="33">
        <f t="shared" si="511"/>
        <v>108049.10000000001</v>
      </c>
      <c r="R2832" s="33">
        <f t="shared" si="512"/>
        <v>504561204</v>
      </c>
      <c r="S2832" s="33"/>
      <c r="T2832" s="30" t="str">
        <f t="shared" si="513"/>
        <v>USD</v>
      </c>
      <c r="U2832" s="33">
        <v>0</v>
      </c>
      <c r="V2832" s="33">
        <v>0</v>
      </c>
      <c r="W2832" s="33">
        <v>0</v>
      </c>
      <c r="X2832" s="33">
        <f t="shared" si="514"/>
        <v>108049.10000000001</v>
      </c>
      <c r="Y2832" s="33">
        <f t="shared" si="515"/>
        <v>108049.10000000001</v>
      </c>
      <c r="Z2832" s="33">
        <f t="shared" si="516"/>
        <v>504561204</v>
      </c>
      <c r="AA2832" s="34">
        <f t="shared" si="517"/>
        <v>0.00072755117473031312</v>
      </c>
      <c r="AB2832" s="33" t="s">
        <v>3117</v>
      </c>
      <c r="AC2832" s="35">
        <v>44963</v>
      </c>
      <c r="AD2832" s="33">
        <v>25</v>
      </c>
      <c r="AE2832" s="36">
        <f t="shared" si="507"/>
        <v>44988</v>
      </c>
    </row>
    <row r="2833" spans="2:31" ht="14.5" hidden="1">
      <c r="B2833" s="29" t="s">
        <v>2742</v>
      </c>
      <c r="C2833" s="30" t="str">
        <f t="shared" si="508"/>
        <v>(Acreedores quirografarios)</v>
      </c>
      <c r="D2833" s="30">
        <v>5</v>
      </c>
      <c r="E2833" s="30" t="s">
        <v>5359</v>
      </c>
      <c r="F2833" s="30" t="s">
        <v>5360</v>
      </c>
      <c r="G2833" s="30" t="s">
        <v>5361</v>
      </c>
      <c r="H2833" s="31" t="s">
        <v>2743</v>
      </c>
      <c r="I2833" s="31" t="s">
        <v>62</v>
      </c>
      <c r="J2833" s="32">
        <v>2100</v>
      </c>
      <c r="K2833" s="33">
        <f t="shared" si="509"/>
        <v>2100</v>
      </c>
      <c r="L2833" s="33">
        <v>10134243</v>
      </c>
      <c r="M2833" s="33">
        <v>0</v>
      </c>
      <c r="N2833" s="33">
        <v>0</v>
      </c>
      <c r="O2833" s="33">
        <v>0</v>
      </c>
      <c r="P2833" s="33">
        <f t="shared" si="510"/>
        <v>2100</v>
      </c>
      <c r="Q2833" s="33">
        <f t="shared" si="511"/>
        <v>2100</v>
      </c>
      <c r="R2833" s="33">
        <f t="shared" si="512"/>
        <v>10134243</v>
      </c>
      <c r="S2833" s="33"/>
      <c r="T2833" s="30" t="str">
        <f t="shared" si="513"/>
        <v>USD</v>
      </c>
      <c r="U2833" s="33">
        <v>0</v>
      </c>
      <c r="V2833" s="33">
        <v>0</v>
      </c>
      <c r="W2833" s="33">
        <v>0</v>
      </c>
      <c r="X2833" s="33">
        <f t="shared" si="514"/>
        <v>2100</v>
      </c>
      <c r="Y2833" s="33">
        <f t="shared" si="515"/>
        <v>2100</v>
      </c>
      <c r="Z2833" s="33">
        <f t="shared" si="516"/>
        <v>10134243</v>
      </c>
      <c r="AA2833" s="34">
        <f t="shared" si="517"/>
        <v>0.00024988417053884468</v>
      </c>
      <c r="AB2833" s="33" t="s">
        <v>953</v>
      </c>
      <c r="AC2833" s="35">
        <v>44903</v>
      </c>
      <c r="AD2833" s="33">
        <v>60</v>
      </c>
      <c r="AE2833" s="36">
        <f t="shared" si="507"/>
        <v>44963</v>
      </c>
    </row>
    <row r="2834" spans="2:31" ht="14.5" hidden="1">
      <c r="B2834" s="29" t="s">
        <v>2742</v>
      </c>
      <c r="C2834" s="30" t="str">
        <f t="shared" si="508"/>
        <v>(Acreedores quirografarios)</v>
      </c>
      <c r="D2834" s="30">
        <v>5</v>
      </c>
      <c r="E2834" s="30" t="s">
        <v>5359</v>
      </c>
      <c r="F2834" s="30" t="s">
        <v>5360</v>
      </c>
      <c r="G2834" s="30" t="s">
        <v>5361</v>
      </c>
      <c r="H2834" s="31" t="s">
        <v>2744</v>
      </c>
      <c r="I2834" s="31" t="s">
        <v>62</v>
      </c>
      <c r="J2834" s="32">
        <v>2100</v>
      </c>
      <c r="K2834" s="33">
        <f t="shared" si="509"/>
        <v>2100</v>
      </c>
      <c r="L2834" s="33">
        <v>10340400</v>
      </c>
      <c r="M2834" s="33">
        <v>0</v>
      </c>
      <c r="N2834" s="33">
        <v>0</v>
      </c>
      <c r="O2834" s="33">
        <v>0</v>
      </c>
      <c r="P2834" s="33">
        <f t="shared" si="510"/>
        <v>2100</v>
      </c>
      <c r="Q2834" s="33">
        <f t="shared" si="511"/>
        <v>2100</v>
      </c>
      <c r="R2834" s="33">
        <f t="shared" si="512"/>
        <v>10340400</v>
      </c>
      <c r="S2834" s="33"/>
      <c r="T2834" s="30" t="str">
        <f t="shared" si="513"/>
        <v>USD</v>
      </c>
      <c r="U2834" s="33">
        <v>0</v>
      </c>
      <c r="V2834" s="33">
        <v>0</v>
      </c>
      <c r="W2834" s="33">
        <v>0</v>
      </c>
      <c r="X2834" s="33">
        <f t="shared" si="514"/>
        <v>2100</v>
      </c>
      <c r="Y2834" s="33">
        <f t="shared" si="515"/>
        <v>2100</v>
      </c>
      <c r="Z2834" s="33">
        <f t="shared" si="516"/>
        <v>10340400</v>
      </c>
      <c r="AA2834" s="34">
        <f t="shared" si="517"/>
        <v>0.0002549674679243304</v>
      </c>
      <c r="AB2834" s="33" t="s">
        <v>953</v>
      </c>
      <c r="AC2834" s="35">
        <v>44931</v>
      </c>
      <c r="AD2834" s="33">
        <v>60</v>
      </c>
      <c r="AE2834" s="36">
        <f t="shared" si="507"/>
        <v>44991</v>
      </c>
    </row>
    <row r="2835" spans="2:31" ht="14.5" hidden="1">
      <c r="B2835" s="29" t="s">
        <v>2745</v>
      </c>
      <c r="C2835" s="30" t="str">
        <f t="shared" si="508"/>
        <v>(Proveedores estratégicos)</v>
      </c>
      <c r="D2835" s="30">
        <v>4</v>
      </c>
      <c r="E2835" s="30" t="s">
        <v>5362</v>
      </c>
      <c r="F2835" s="30" t="s">
        <v>5363</v>
      </c>
      <c r="G2835" s="30" t="s">
        <v>5364</v>
      </c>
      <c r="H2835" s="31" t="s">
        <v>2746</v>
      </c>
      <c r="I2835" s="31" t="s">
        <v>62</v>
      </c>
      <c r="J2835" s="32">
        <v>597</v>
      </c>
      <c r="K2835" s="33">
        <f t="shared" si="509"/>
        <v>597</v>
      </c>
      <c r="L2835" s="33">
        <v>2867081</v>
      </c>
      <c r="M2835" s="33">
        <v>0</v>
      </c>
      <c r="N2835" s="33">
        <v>0</v>
      </c>
      <c r="O2835" s="33">
        <v>0</v>
      </c>
      <c r="P2835" s="33">
        <f t="shared" si="510"/>
        <v>597</v>
      </c>
      <c r="Q2835" s="33">
        <f t="shared" si="511"/>
        <v>597</v>
      </c>
      <c r="R2835" s="33">
        <f t="shared" si="512"/>
        <v>2867081</v>
      </c>
      <c r="S2835" s="33"/>
      <c r="T2835" s="30" t="str">
        <f t="shared" si="513"/>
        <v>USD</v>
      </c>
      <c r="U2835" s="33">
        <v>0</v>
      </c>
      <c r="V2835" s="33">
        <v>0</v>
      </c>
      <c r="W2835" s="33">
        <v>0</v>
      </c>
      <c r="X2835" s="33">
        <f t="shared" si="514"/>
        <v>597</v>
      </c>
      <c r="Y2835" s="33">
        <f t="shared" si="515"/>
        <v>597</v>
      </c>
      <c r="Z2835" s="33">
        <f t="shared" si="516"/>
        <v>2867081</v>
      </c>
      <c r="AA2835" s="34">
        <f t="shared" si="517"/>
        <v>4.1341825987813378E-06</v>
      </c>
      <c r="AB2835" s="33" t="s">
        <v>626</v>
      </c>
      <c r="AC2835" s="35">
        <v>44914</v>
      </c>
      <c r="AD2835" s="33">
        <v>60</v>
      </c>
      <c r="AE2835" s="36">
        <f t="shared" si="507"/>
        <v>44974</v>
      </c>
    </row>
    <row r="2836" spans="2:31" ht="14.5" hidden="1">
      <c r="B2836" s="29" t="s">
        <v>2745</v>
      </c>
      <c r="C2836" s="30" t="str">
        <f t="shared" si="508"/>
        <v>(Proveedores estratégicos)</v>
      </c>
      <c r="D2836" s="30">
        <v>4</v>
      </c>
      <c r="E2836" s="30" t="s">
        <v>5362</v>
      </c>
      <c r="F2836" s="30" t="s">
        <v>5363</v>
      </c>
      <c r="G2836" s="30" t="s">
        <v>5364</v>
      </c>
      <c r="H2836" s="31" t="s">
        <v>2747</v>
      </c>
      <c r="I2836" s="31" t="s">
        <v>62</v>
      </c>
      <c r="J2836" s="32">
        <v>4387</v>
      </c>
      <c r="K2836" s="33">
        <f t="shared" si="509"/>
        <v>4387</v>
      </c>
      <c r="L2836" s="33">
        <v>21068480</v>
      </c>
      <c r="M2836" s="33">
        <v>0</v>
      </c>
      <c r="N2836" s="33">
        <v>0</v>
      </c>
      <c r="O2836" s="33">
        <v>0</v>
      </c>
      <c r="P2836" s="33">
        <f t="shared" si="510"/>
        <v>4387</v>
      </c>
      <c r="Q2836" s="33">
        <f t="shared" si="511"/>
        <v>4387</v>
      </c>
      <c r="R2836" s="33">
        <f t="shared" si="512"/>
        <v>21068480</v>
      </c>
      <c r="S2836" s="33"/>
      <c r="T2836" s="30" t="str">
        <f t="shared" si="513"/>
        <v>USD</v>
      </c>
      <c r="U2836" s="33">
        <v>0</v>
      </c>
      <c r="V2836" s="33">
        <v>0</v>
      </c>
      <c r="W2836" s="33">
        <v>0</v>
      </c>
      <c r="X2836" s="33">
        <f t="shared" si="514"/>
        <v>4387</v>
      </c>
      <c r="Y2836" s="33">
        <f t="shared" si="515"/>
        <v>4387</v>
      </c>
      <c r="Z2836" s="33">
        <f t="shared" si="516"/>
        <v>21068480</v>
      </c>
      <c r="AA2836" s="34">
        <f t="shared" si="517"/>
        <v>3.037965910233183E-05</v>
      </c>
      <c r="AB2836" s="33" t="s">
        <v>626</v>
      </c>
      <c r="AC2836" s="35">
        <v>44914</v>
      </c>
      <c r="AD2836" s="33">
        <v>60</v>
      </c>
      <c r="AE2836" s="36">
        <f t="shared" si="507"/>
        <v>44974</v>
      </c>
    </row>
    <row r="2837" spans="2:31" ht="14.5" hidden="1">
      <c r="B2837" s="29" t="s">
        <v>2745</v>
      </c>
      <c r="C2837" s="30" t="str">
        <f t="shared" si="508"/>
        <v>(Proveedores estratégicos)</v>
      </c>
      <c r="D2837" s="30">
        <v>4</v>
      </c>
      <c r="E2837" s="30" t="s">
        <v>5362</v>
      </c>
      <c r="F2837" s="30" t="s">
        <v>5363</v>
      </c>
      <c r="G2837" s="30" t="s">
        <v>5364</v>
      </c>
      <c r="H2837" s="31" t="s">
        <v>2748</v>
      </c>
      <c r="I2837" s="31" t="s">
        <v>62</v>
      </c>
      <c r="J2837" s="32">
        <v>5200</v>
      </c>
      <c r="K2837" s="33">
        <f t="shared" si="509"/>
        <v>5200</v>
      </c>
      <c r="L2837" s="33">
        <v>25013040</v>
      </c>
      <c r="M2837" s="33">
        <v>0</v>
      </c>
      <c r="N2837" s="33">
        <v>0</v>
      </c>
      <c r="O2837" s="33">
        <v>0</v>
      </c>
      <c r="P2837" s="33">
        <f t="shared" si="510"/>
        <v>5200</v>
      </c>
      <c r="Q2837" s="33">
        <f t="shared" si="511"/>
        <v>5200</v>
      </c>
      <c r="R2837" s="33">
        <f t="shared" si="512"/>
        <v>25013040</v>
      </c>
      <c r="S2837" s="33"/>
      <c r="T2837" s="30" t="str">
        <f t="shared" si="513"/>
        <v>USD</v>
      </c>
      <c r="U2837" s="33">
        <v>0</v>
      </c>
      <c r="V2837" s="33">
        <v>0</v>
      </c>
      <c r="W2837" s="33">
        <v>0</v>
      </c>
      <c r="X2837" s="33">
        <f t="shared" si="514"/>
        <v>5200</v>
      </c>
      <c r="Y2837" s="33">
        <f t="shared" si="515"/>
        <v>5200</v>
      </c>
      <c r="Z2837" s="33">
        <f t="shared" si="516"/>
        <v>25013040</v>
      </c>
      <c r="AA2837" s="34">
        <f t="shared" si="517"/>
        <v>3.6067510722794912E-05</v>
      </c>
      <c r="AB2837" s="33" t="s">
        <v>626</v>
      </c>
      <c r="AC2837" s="35">
        <v>44928</v>
      </c>
      <c r="AD2837" s="33">
        <v>60</v>
      </c>
      <c r="AE2837" s="36">
        <f t="shared" si="507"/>
        <v>44988</v>
      </c>
    </row>
    <row r="2838" spans="2:31" ht="14.5" hidden="1">
      <c r="B2838" s="29" t="s">
        <v>2745</v>
      </c>
      <c r="C2838" s="30" t="str">
        <f t="shared" si="508"/>
        <v>(Proveedores estratégicos)</v>
      </c>
      <c r="D2838" s="30">
        <v>4</v>
      </c>
      <c r="E2838" s="30" t="s">
        <v>5362</v>
      </c>
      <c r="F2838" s="30" t="s">
        <v>5363</v>
      </c>
      <c r="G2838" s="30" t="s">
        <v>5364</v>
      </c>
      <c r="H2838" s="31" t="s">
        <v>2749</v>
      </c>
      <c r="I2838" s="31" t="s">
        <v>62</v>
      </c>
      <c r="J2838" s="32">
        <v>5200</v>
      </c>
      <c r="K2838" s="33">
        <f t="shared" si="509"/>
        <v>5200</v>
      </c>
      <c r="L2838" s="33">
        <v>23652200</v>
      </c>
      <c r="M2838" s="33">
        <v>0</v>
      </c>
      <c r="N2838" s="33">
        <v>0</v>
      </c>
      <c r="O2838" s="33">
        <v>0</v>
      </c>
      <c r="P2838" s="33">
        <f t="shared" si="510"/>
        <v>5200</v>
      </c>
      <c r="Q2838" s="33">
        <f t="shared" si="511"/>
        <v>5200</v>
      </c>
      <c r="R2838" s="33">
        <f t="shared" si="512"/>
        <v>23652200</v>
      </c>
      <c r="S2838" s="33"/>
      <c r="T2838" s="30" t="str">
        <f t="shared" si="513"/>
        <v>USD</v>
      </c>
      <c r="U2838" s="33">
        <v>0</v>
      </c>
      <c r="V2838" s="33">
        <v>0</v>
      </c>
      <c r="W2838" s="33">
        <v>0</v>
      </c>
      <c r="X2838" s="33">
        <f t="shared" si="514"/>
        <v>5200</v>
      </c>
      <c r="Y2838" s="33">
        <f t="shared" si="515"/>
        <v>5200</v>
      </c>
      <c r="Z2838" s="33">
        <f t="shared" si="516"/>
        <v>23652200</v>
      </c>
      <c r="AA2838" s="34">
        <f t="shared" si="517"/>
        <v>3.4105249786418999E-05</v>
      </c>
      <c r="AB2838" s="33" t="s">
        <v>626</v>
      </c>
      <c r="AC2838" s="35">
        <v>44956</v>
      </c>
      <c r="AD2838" s="33">
        <v>60</v>
      </c>
      <c r="AE2838" s="36">
        <f t="shared" si="507"/>
        <v>45016</v>
      </c>
    </row>
    <row r="2839" spans="2:31" ht="14.5" hidden="1">
      <c r="B2839" s="29" t="s">
        <v>2750</v>
      </c>
      <c r="C2839" s="30" t="str">
        <f t="shared" si="508"/>
        <v>(Proveedores estratégicos)</v>
      </c>
      <c r="D2839" s="30">
        <v>4</v>
      </c>
      <c r="E2839" s="30" t="s">
        <v>5365</v>
      </c>
      <c r="F2839" s="30" t="s">
        <v>5366</v>
      </c>
      <c r="G2839" s="30" t="s">
        <v>5367</v>
      </c>
      <c r="H2839" s="31" t="s">
        <v>2751</v>
      </c>
      <c r="I2839" s="31" t="s">
        <v>62</v>
      </c>
      <c r="J2839" s="32">
        <v>5200</v>
      </c>
      <c r="K2839" s="33">
        <f t="shared" si="509"/>
        <v>5200</v>
      </c>
      <c r="L2839" s="33">
        <v>24847056</v>
      </c>
      <c r="M2839" s="33">
        <v>0</v>
      </c>
      <c r="N2839" s="33">
        <v>0</v>
      </c>
      <c r="O2839" s="33">
        <v>0</v>
      </c>
      <c r="P2839" s="33">
        <f t="shared" si="510"/>
        <v>5200</v>
      </c>
      <c r="Q2839" s="33">
        <f t="shared" si="511"/>
        <v>5200</v>
      </c>
      <c r="R2839" s="33">
        <f t="shared" si="512"/>
        <v>24847056</v>
      </c>
      <c r="S2839" s="38"/>
      <c r="T2839" s="30" t="str">
        <f t="shared" si="513"/>
        <v>USD</v>
      </c>
      <c r="U2839" s="33">
        <v>0</v>
      </c>
      <c r="V2839" s="33">
        <v>0</v>
      </c>
      <c r="W2839" s="33">
        <v>0</v>
      </c>
      <c r="X2839" s="33">
        <f t="shared" si="514"/>
        <v>5200</v>
      </c>
      <c r="Y2839" s="33">
        <f t="shared" si="515"/>
        <v>5200</v>
      </c>
      <c r="Z2839" s="33">
        <f t="shared" si="516"/>
        <v>24847056</v>
      </c>
      <c r="AA2839" s="34">
        <f t="shared" si="517"/>
        <v>3.5828170374727967E-05</v>
      </c>
      <c r="AB2839" s="33" t="s">
        <v>626</v>
      </c>
      <c r="AC2839" s="35">
        <v>44910</v>
      </c>
      <c r="AD2839" s="33">
        <v>60</v>
      </c>
      <c r="AE2839" s="36">
        <f t="shared" si="507"/>
        <v>44970</v>
      </c>
    </row>
    <row r="2840" spans="2:31" ht="14.5" hidden="1">
      <c r="B2840" s="29" t="s">
        <v>2750</v>
      </c>
      <c r="C2840" s="30" t="str">
        <f t="shared" si="508"/>
        <v>(Proveedores estratégicos)</v>
      </c>
      <c r="D2840" s="30">
        <v>4</v>
      </c>
      <c r="E2840" s="30" t="s">
        <v>5365</v>
      </c>
      <c r="F2840" s="30" t="s">
        <v>5366</v>
      </c>
      <c r="G2840" s="30" t="s">
        <v>5367</v>
      </c>
      <c r="H2840" s="31" t="s">
        <v>2752</v>
      </c>
      <c r="I2840" s="31" t="s">
        <v>62</v>
      </c>
      <c r="J2840" s="32">
        <v>269.81</v>
      </c>
      <c r="K2840" s="33">
        <f t="shared" si="509"/>
        <v>269.81</v>
      </c>
      <c r="L2840" s="33">
        <v>1289228</v>
      </c>
      <c r="M2840" s="33">
        <v>0</v>
      </c>
      <c r="N2840" s="33">
        <v>0</v>
      </c>
      <c r="O2840" s="33">
        <v>0</v>
      </c>
      <c r="P2840" s="33">
        <f t="shared" si="510"/>
        <v>269.81</v>
      </c>
      <c r="Q2840" s="33">
        <f t="shared" si="511"/>
        <v>269.81</v>
      </c>
      <c r="R2840" s="33">
        <f t="shared" si="512"/>
        <v>1289228</v>
      </c>
      <c r="S2840" s="33"/>
      <c r="T2840" s="30" t="str">
        <f t="shared" si="513"/>
        <v>USD</v>
      </c>
      <c r="U2840" s="33">
        <v>0</v>
      </c>
      <c r="V2840" s="33">
        <v>0</v>
      </c>
      <c r="W2840" s="33">
        <v>0</v>
      </c>
      <c r="X2840" s="33">
        <f t="shared" si="514"/>
        <v>269.81</v>
      </c>
      <c r="Y2840" s="33">
        <f t="shared" si="515"/>
        <v>269.81</v>
      </c>
      <c r="Z2840" s="33">
        <f t="shared" si="516"/>
        <v>1289228</v>
      </c>
      <c r="AA2840" s="34">
        <f t="shared" si="517"/>
        <v>1.8590001340951535E-06</v>
      </c>
      <c r="AB2840" s="33" t="s">
        <v>626</v>
      </c>
      <c r="AC2840" s="35">
        <v>44910</v>
      </c>
      <c r="AD2840" s="33">
        <v>60</v>
      </c>
      <c r="AE2840" s="36">
        <f t="shared" si="507"/>
        <v>44970</v>
      </c>
    </row>
    <row r="2841" spans="2:31" ht="14.5" hidden="1">
      <c r="B2841" s="29" t="s">
        <v>2750</v>
      </c>
      <c r="C2841" s="30" t="str">
        <f t="shared" si="508"/>
        <v>(Proveedores estratégicos)</v>
      </c>
      <c r="D2841" s="30">
        <v>4</v>
      </c>
      <c r="E2841" s="30" t="s">
        <v>5365</v>
      </c>
      <c r="F2841" s="30" t="s">
        <v>5366</v>
      </c>
      <c r="G2841" s="30" t="s">
        <v>5367</v>
      </c>
      <c r="H2841" s="31" t="s">
        <v>2753</v>
      </c>
      <c r="I2841" s="31" t="s">
        <v>62</v>
      </c>
      <c r="J2841" s="32">
        <v>5200</v>
      </c>
      <c r="K2841" s="33">
        <f t="shared" si="509"/>
        <v>5200</v>
      </c>
      <c r="L2841" s="33">
        <v>23665304</v>
      </c>
      <c r="M2841" s="33">
        <v>0</v>
      </c>
      <c r="N2841" s="33">
        <v>0</v>
      </c>
      <c r="O2841" s="33">
        <v>0</v>
      </c>
      <c r="P2841" s="33">
        <f t="shared" si="510"/>
        <v>5200</v>
      </c>
      <c r="Q2841" s="33">
        <f t="shared" si="511"/>
        <v>5200</v>
      </c>
      <c r="R2841" s="33">
        <f t="shared" si="512"/>
        <v>23665304</v>
      </c>
      <c r="S2841" s="33"/>
      <c r="T2841" s="30" t="str">
        <f t="shared" si="513"/>
        <v>USD</v>
      </c>
      <c r="U2841" s="33">
        <v>0</v>
      </c>
      <c r="V2841" s="33">
        <v>0</v>
      </c>
      <c r="W2841" s="33">
        <v>0</v>
      </c>
      <c r="X2841" s="33">
        <f t="shared" si="514"/>
        <v>5200</v>
      </c>
      <c r="Y2841" s="33">
        <f t="shared" si="515"/>
        <v>5200</v>
      </c>
      <c r="Z2841" s="33">
        <f t="shared" si="516"/>
        <v>23665304</v>
      </c>
      <c r="AA2841" s="34">
        <f t="shared" si="517"/>
        <v>3.4124145077055858E-05</v>
      </c>
      <c r="AB2841" s="33" t="s">
        <v>626</v>
      </c>
      <c r="AC2841" s="35">
        <v>44950</v>
      </c>
      <c r="AD2841" s="33">
        <v>60</v>
      </c>
      <c r="AE2841" s="36">
        <f t="shared" si="507"/>
        <v>45010</v>
      </c>
    </row>
    <row r="2842" spans="2:31" ht="14.5" hidden="1">
      <c r="B2842" s="29" t="s">
        <v>2754</v>
      </c>
      <c r="C2842" s="30" t="str">
        <f t="shared" si="508"/>
        <v>(Acreedores quirografarios)</v>
      </c>
      <c r="D2842" s="30">
        <v>5</v>
      </c>
      <c r="E2842" s="30" t="s">
        <v>5368</v>
      </c>
      <c r="F2842" s="30" t="s">
        <v>5369</v>
      </c>
      <c r="G2842" s="30" t="s">
        <v>5364</v>
      </c>
      <c r="H2842" s="31">
        <v>226</v>
      </c>
      <c r="I2842" s="31" t="s">
        <v>62</v>
      </c>
      <c r="J2842" s="32">
        <v>800</v>
      </c>
      <c r="K2842" s="33">
        <f t="shared" si="509"/>
        <v>800</v>
      </c>
      <c r="L2842" s="33">
        <v>3852792</v>
      </c>
      <c r="M2842" s="33">
        <v>0</v>
      </c>
      <c r="N2842" s="33">
        <v>0</v>
      </c>
      <c r="O2842" s="33">
        <v>0</v>
      </c>
      <c r="P2842" s="33">
        <f t="shared" si="510"/>
        <v>800</v>
      </c>
      <c r="Q2842" s="33">
        <f t="shared" si="511"/>
        <v>800</v>
      </c>
      <c r="R2842" s="33">
        <f t="shared" si="512"/>
        <v>3852792</v>
      </c>
      <c r="S2842" s="33"/>
      <c r="T2842" s="30" t="str">
        <f t="shared" si="513"/>
        <v>USD</v>
      </c>
      <c r="U2842" s="33">
        <v>0</v>
      </c>
      <c r="V2842" s="33">
        <v>0</v>
      </c>
      <c r="W2842" s="33">
        <v>0</v>
      </c>
      <c r="X2842" s="33">
        <f t="shared" si="514"/>
        <v>800</v>
      </c>
      <c r="Y2842" s="33">
        <f t="shared" si="515"/>
        <v>800</v>
      </c>
      <c r="Z2842" s="33">
        <f t="shared" si="516"/>
        <v>3852792</v>
      </c>
      <c r="AA2842" s="34">
        <f t="shared" si="517"/>
        <v>9.4999866608556403E-05</v>
      </c>
      <c r="AB2842" s="33" t="s">
        <v>5057</v>
      </c>
      <c r="AC2842" s="35">
        <v>44907</v>
      </c>
      <c r="AD2842" s="33">
        <v>60</v>
      </c>
      <c r="AE2842" s="36">
        <f t="shared" si="507"/>
        <v>44967</v>
      </c>
    </row>
    <row r="2843" spans="2:31" ht="14.5" hidden="1">
      <c r="B2843" s="29" t="s">
        <v>2754</v>
      </c>
      <c r="C2843" s="30" t="str">
        <f t="shared" si="508"/>
        <v>(Acreedores quirografarios)</v>
      </c>
      <c r="D2843" s="30">
        <v>5</v>
      </c>
      <c r="E2843" s="30" t="s">
        <v>5368</v>
      </c>
      <c r="F2843" s="30" t="s">
        <v>5369</v>
      </c>
      <c r="G2843" s="30" t="s">
        <v>5364</v>
      </c>
      <c r="H2843" s="31">
        <v>227</v>
      </c>
      <c r="I2843" s="31" t="s">
        <v>62</v>
      </c>
      <c r="J2843" s="32">
        <v>800</v>
      </c>
      <c r="K2843" s="33">
        <f t="shared" si="509"/>
        <v>800</v>
      </c>
      <c r="L2843" s="33">
        <v>3908528</v>
      </c>
      <c r="M2843" s="33">
        <v>0</v>
      </c>
      <c r="N2843" s="33">
        <v>0</v>
      </c>
      <c r="O2843" s="33">
        <v>0</v>
      </c>
      <c r="P2843" s="33">
        <f t="shared" si="510"/>
        <v>800</v>
      </c>
      <c r="Q2843" s="33">
        <f t="shared" si="511"/>
        <v>800</v>
      </c>
      <c r="R2843" s="33">
        <f t="shared" si="512"/>
        <v>3908528</v>
      </c>
      <c r="S2843" s="33"/>
      <c r="T2843" s="30" t="str">
        <f t="shared" si="513"/>
        <v>USD</v>
      </c>
      <c r="U2843" s="33">
        <v>0</v>
      </c>
      <c r="V2843" s="33">
        <v>0</v>
      </c>
      <c r="W2843" s="33">
        <v>0</v>
      </c>
      <c r="X2843" s="33">
        <f t="shared" si="514"/>
        <v>800</v>
      </c>
      <c r="Y2843" s="33">
        <f t="shared" si="515"/>
        <v>800</v>
      </c>
      <c r="Z2843" s="33">
        <f t="shared" si="516"/>
        <v>3908528</v>
      </c>
      <c r="AA2843" s="34">
        <f t="shared" si="517"/>
        <v>9.6374171934484847E-05</v>
      </c>
      <c r="AB2843" s="33" t="s">
        <v>5057</v>
      </c>
      <c r="AC2843" s="35">
        <v>44935</v>
      </c>
      <c r="AD2843" s="33">
        <v>60</v>
      </c>
      <c r="AE2843" s="36">
        <f t="shared" si="507"/>
        <v>44995</v>
      </c>
    </row>
    <row r="2844" spans="2:31" ht="14.5" hidden="1">
      <c r="B2844" s="29" t="s">
        <v>2754</v>
      </c>
      <c r="C2844" s="30" t="str">
        <f t="shared" si="508"/>
        <v>(Acreedores quirografarios)</v>
      </c>
      <c r="D2844" s="30">
        <v>5</v>
      </c>
      <c r="E2844" s="30" t="s">
        <v>5368</v>
      </c>
      <c r="F2844" s="30" t="s">
        <v>5369</v>
      </c>
      <c r="G2844" s="30" t="s">
        <v>5364</v>
      </c>
      <c r="H2844" s="31">
        <v>228</v>
      </c>
      <c r="I2844" s="31" t="s">
        <v>62</v>
      </c>
      <c r="J2844" s="32">
        <v>1100</v>
      </c>
      <c r="K2844" s="33">
        <f t="shared" si="509"/>
        <v>1100</v>
      </c>
      <c r="L2844" s="33">
        <v>5253875</v>
      </c>
      <c r="M2844" s="33">
        <v>0</v>
      </c>
      <c r="N2844" s="33">
        <v>0</v>
      </c>
      <c r="O2844" s="33">
        <v>0</v>
      </c>
      <c r="P2844" s="33">
        <f t="shared" si="510"/>
        <v>1100</v>
      </c>
      <c r="Q2844" s="33">
        <f t="shared" si="511"/>
        <v>1100</v>
      </c>
      <c r="R2844" s="33">
        <f t="shared" si="512"/>
        <v>5253875</v>
      </c>
      <c r="S2844" s="33"/>
      <c r="T2844" s="30" t="str">
        <f t="shared" si="513"/>
        <v>USD</v>
      </c>
      <c r="U2844" s="33">
        <v>0</v>
      </c>
      <c r="V2844" s="33">
        <v>0</v>
      </c>
      <c r="W2844" s="33">
        <v>0</v>
      </c>
      <c r="X2844" s="33">
        <f t="shared" si="514"/>
        <v>1100</v>
      </c>
      <c r="Y2844" s="33">
        <f t="shared" si="515"/>
        <v>1100</v>
      </c>
      <c r="Z2844" s="33">
        <f t="shared" si="516"/>
        <v>5253875</v>
      </c>
      <c r="AA2844" s="34">
        <f t="shared" si="517"/>
        <v>0.00012954694262706871</v>
      </c>
      <c r="AB2844" s="33" t="s">
        <v>5057</v>
      </c>
      <c r="AC2844" s="35">
        <v>44964</v>
      </c>
      <c r="AD2844" s="33">
        <v>60</v>
      </c>
      <c r="AE2844" s="36">
        <f t="shared" si="507"/>
        <v>45024</v>
      </c>
    </row>
    <row r="2845" spans="2:31" ht="14.5" hidden="1">
      <c r="B2845" s="29" t="s">
        <v>2754</v>
      </c>
      <c r="C2845" s="30" t="str">
        <f t="shared" si="508"/>
        <v>(Acreedores quirografarios)</v>
      </c>
      <c r="D2845" s="30">
        <v>5</v>
      </c>
      <c r="E2845" s="30" t="s">
        <v>5368</v>
      </c>
      <c r="F2845" s="30" t="s">
        <v>5369</v>
      </c>
      <c r="G2845" s="30" t="s">
        <v>5364</v>
      </c>
      <c r="H2845" s="31">
        <v>229</v>
      </c>
      <c r="I2845" s="31" t="s">
        <v>62</v>
      </c>
      <c r="J2845" s="32">
        <v>800</v>
      </c>
      <c r="K2845" s="33">
        <f t="shared" si="509"/>
        <v>800</v>
      </c>
      <c r="L2845" s="33">
        <v>3821000</v>
      </c>
      <c r="M2845" s="33">
        <v>0</v>
      </c>
      <c r="N2845" s="33">
        <v>0</v>
      </c>
      <c r="O2845" s="33">
        <v>0</v>
      </c>
      <c r="P2845" s="33">
        <f t="shared" si="510"/>
        <v>800</v>
      </c>
      <c r="Q2845" s="33">
        <f t="shared" si="511"/>
        <v>800</v>
      </c>
      <c r="R2845" s="33">
        <f t="shared" si="512"/>
        <v>3821000</v>
      </c>
      <c r="S2845" s="33"/>
      <c r="T2845" s="30" t="str">
        <f t="shared" si="513"/>
        <v>USD</v>
      </c>
      <c r="U2845" s="33">
        <v>0</v>
      </c>
      <c r="V2845" s="33">
        <v>0</v>
      </c>
      <c r="W2845" s="33">
        <v>0</v>
      </c>
      <c r="X2845" s="33">
        <f t="shared" si="514"/>
        <v>800</v>
      </c>
      <c r="Y2845" s="33">
        <f t="shared" si="515"/>
        <v>800</v>
      </c>
      <c r="Z2845" s="33">
        <f t="shared" si="516"/>
        <v>3821000</v>
      </c>
      <c r="AA2845" s="34">
        <f t="shared" si="517"/>
        <v>9.4215958274231795E-05</v>
      </c>
      <c r="AB2845" s="33" t="s">
        <v>5057</v>
      </c>
      <c r="AC2845" s="35">
        <v>44964</v>
      </c>
      <c r="AD2845" s="33">
        <v>60</v>
      </c>
      <c r="AE2845" s="36">
        <f t="shared" si="507"/>
        <v>45024</v>
      </c>
    </row>
    <row r="2846" spans="2:31" ht="14.5" hidden="1">
      <c r="B2846" s="29" t="s">
        <v>2755</v>
      </c>
      <c r="C2846" s="30" t="str">
        <f t="shared" si="508"/>
        <v>(Acreedores quirografarios)</v>
      </c>
      <c r="D2846" s="30">
        <v>5</v>
      </c>
      <c r="E2846" s="30" t="s">
        <v>5370</v>
      </c>
      <c r="F2846" s="30" t="s">
        <v>5371</v>
      </c>
      <c r="G2846" s="30" t="s">
        <v>5143</v>
      </c>
      <c r="H2846" s="31">
        <v>20230103</v>
      </c>
      <c r="I2846" s="31" t="s">
        <v>62</v>
      </c>
      <c r="J2846" s="32">
        <v>2265</v>
      </c>
      <c r="K2846" s="33">
        <f t="shared" si="509"/>
        <v>2265</v>
      </c>
      <c r="L2846" s="33">
        <v>10895103</v>
      </c>
      <c r="M2846" s="33">
        <v>0</v>
      </c>
      <c r="N2846" s="33">
        <v>0</v>
      </c>
      <c r="O2846" s="33">
        <v>0</v>
      </c>
      <c r="P2846" s="33">
        <f t="shared" si="510"/>
        <v>2265</v>
      </c>
      <c r="Q2846" s="33">
        <f t="shared" si="511"/>
        <v>2265</v>
      </c>
      <c r="R2846" s="33">
        <f t="shared" si="512"/>
        <v>10895103</v>
      </c>
      <c r="S2846" s="33"/>
      <c r="T2846" s="30" t="str">
        <f t="shared" si="513"/>
        <v>USD</v>
      </c>
      <c r="U2846" s="33">
        <v>0</v>
      </c>
      <c r="V2846" s="33">
        <v>0</v>
      </c>
      <c r="W2846" s="33">
        <v>0</v>
      </c>
      <c r="X2846" s="33">
        <f t="shared" si="514"/>
        <v>2265</v>
      </c>
      <c r="Y2846" s="33">
        <f t="shared" si="515"/>
        <v>2265</v>
      </c>
      <c r="Z2846" s="33">
        <f t="shared" si="516"/>
        <v>10895103</v>
      </c>
      <c r="AA2846" s="34">
        <f t="shared" si="517"/>
        <v>0.00026864500644895511</v>
      </c>
      <c r="AB2846" s="33" t="s">
        <v>1728</v>
      </c>
      <c r="AC2846" s="35">
        <v>44927</v>
      </c>
      <c r="AD2846" s="33">
        <v>60</v>
      </c>
      <c r="AE2846" s="36">
        <f t="shared" si="507"/>
        <v>44987</v>
      </c>
    </row>
    <row r="2847" spans="2:31" ht="14.5" hidden="1">
      <c r="B2847" s="29" t="s">
        <v>2755</v>
      </c>
      <c r="C2847" s="30" t="str">
        <f t="shared" si="508"/>
        <v>(Acreedores quirografarios)</v>
      </c>
      <c r="D2847" s="30">
        <v>5</v>
      </c>
      <c r="E2847" s="30" t="s">
        <v>5370</v>
      </c>
      <c r="F2847" s="30" t="s">
        <v>5371</v>
      </c>
      <c r="G2847" s="30" t="s">
        <v>5143</v>
      </c>
      <c r="H2847" s="31">
        <v>202302004</v>
      </c>
      <c r="I2847" s="31" t="s">
        <v>62</v>
      </c>
      <c r="J2847" s="32">
        <v>4365</v>
      </c>
      <c r="K2847" s="33">
        <f t="shared" si="509"/>
        <v>4365</v>
      </c>
      <c r="L2847" s="33">
        <v>20291576</v>
      </c>
      <c r="M2847" s="33">
        <v>0</v>
      </c>
      <c r="N2847" s="33">
        <v>0</v>
      </c>
      <c r="O2847" s="33">
        <v>0</v>
      </c>
      <c r="P2847" s="33">
        <f t="shared" si="510"/>
        <v>4365</v>
      </c>
      <c r="Q2847" s="33">
        <f t="shared" si="511"/>
        <v>4365</v>
      </c>
      <c r="R2847" s="33">
        <f t="shared" si="512"/>
        <v>20291576</v>
      </c>
      <c r="S2847" s="33"/>
      <c r="T2847" s="30" t="str">
        <f t="shared" si="513"/>
        <v>USD</v>
      </c>
      <c r="U2847" s="33">
        <v>0</v>
      </c>
      <c r="V2847" s="33">
        <v>0</v>
      </c>
      <c r="W2847" s="33">
        <v>0</v>
      </c>
      <c r="X2847" s="33">
        <f t="shared" si="514"/>
        <v>4365</v>
      </c>
      <c r="Y2847" s="33">
        <f t="shared" si="515"/>
        <v>4365</v>
      </c>
      <c r="Z2847" s="33">
        <f t="shared" si="516"/>
        <v>20291576</v>
      </c>
      <c r="AA2847" s="34">
        <f t="shared" si="517"/>
        <v>0.00050033768064234577</v>
      </c>
      <c r="AB2847" s="33" t="s">
        <v>1728</v>
      </c>
      <c r="AC2847" s="35">
        <v>44958</v>
      </c>
      <c r="AD2847" s="33">
        <v>60</v>
      </c>
      <c r="AE2847" s="36">
        <f t="shared" si="518" ref="AE2847:AE2910">+AD2847+AC2847</f>
        <v>45018</v>
      </c>
    </row>
    <row r="2848" spans="2:31" ht="14.5" hidden="1">
      <c r="B2848" s="29" t="s">
        <v>2756</v>
      </c>
      <c r="C2848" s="30" t="str">
        <f t="shared" si="508"/>
        <v>(Acreedores quirografarios)</v>
      </c>
      <c r="D2848" s="30">
        <v>5</v>
      </c>
      <c r="E2848" s="30" t="s">
        <v>5372</v>
      </c>
      <c r="F2848" s="30" t="s">
        <v>5373</v>
      </c>
      <c r="G2848" s="30" t="s">
        <v>4531</v>
      </c>
      <c r="H2848" s="31">
        <v>42348</v>
      </c>
      <c r="I2848" s="31" t="s">
        <v>62</v>
      </c>
      <c r="J2848" s="32">
        <v>12000</v>
      </c>
      <c r="K2848" s="33">
        <f t="shared" si="509"/>
        <v>12000</v>
      </c>
      <c r="L2848" s="33">
        <v>53073240</v>
      </c>
      <c r="M2848" s="33">
        <v>0</v>
      </c>
      <c r="N2848" s="33">
        <v>0</v>
      </c>
      <c r="O2848" s="33">
        <v>0</v>
      </c>
      <c r="P2848" s="33">
        <f t="shared" si="510"/>
        <v>12000</v>
      </c>
      <c r="Q2848" s="33">
        <f t="shared" si="511"/>
        <v>12000</v>
      </c>
      <c r="R2848" s="33">
        <f t="shared" si="512"/>
        <v>53073240</v>
      </c>
      <c r="S2848" s="33"/>
      <c r="T2848" s="30" t="str">
        <f t="shared" si="513"/>
        <v>USD</v>
      </c>
      <c r="U2848" s="33">
        <v>0</v>
      </c>
      <c r="V2848" s="33">
        <v>0</v>
      </c>
      <c r="W2848" s="33">
        <v>0</v>
      </c>
      <c r="X2848" s="33">
        <f t="shared" si="514"/>
        <v>12000</v>
      </c>
      <c r="Y2848" s="33">
        <f t="shared" si="515"/>
        <v>12000</v>
      </c>
      <c r="Z2848" s="33">
        <f t="shared" si="516"/>
        <v>53073240</v>
      </c>
      <c r="AA2848" s="34">
        <f t="shared" si="517"/>
        <v>0.001308648564595208</v>
      </c>
      <c r="AB2848" s="33" t="s">
        <v>762</v>
      </c>
      <c r="AC2848" s="35">
        <v>44805</v>
      </c>
      <c r="AD2848" s="33">
        <v>60</v>
      </c>
      <c r="AE2848" s="36">
        <f t="shared" si="518"/>
        <v>44865</v>
      </c>
    </row>
    <row r="2849" spans="2:31" ht="14.5" hidden="1">
      <c r="B2849" s="29" t="s">
        <v>2756</v>
      </c>
      <c r="C2849" s="30" t="str">
        <f t="shared" si="508"/>
        <v>(Acreedores quirografarios)</v>
      </c>
      <c r="D2849" s="30">
        <v>5</v>
      </c>
      <c r="E2849" s="30" t="s">
        <v>5372</v>
      </c>
      <c r="F2849" s="30" t="s">
        <v>5373</v>
      </c>
      <c r="G2849" s="30" t="s">
        <v>4531</v>
      </c>
      <c r="H2849" s="31">
        <v>42232</v>
      </c>
      <c r="I2849" s="31" t="s">
        <v>62</v>
      </c>
      <c r="J2849" s="32">
        <v>9800</v>
      </c>
      <c r="K2849" s="33">
        <f t="shared" si="509"/>
        <v>9800</v>
      </c>
      <c r="L2849" s="33">
        <v>44987292</v>
      </c>
      <c r="M2849" s="33">
        <v>0</v>
      </c>
      <c r="N2849" s="33">
        <v>0</v>
      </c>
      <c r="O2849" s="33">
        <v>0</v>
      </c>
      <c r="P2849" s="33">
        <f t="shared" si="510"/>
        <v>9800</v>
      </c>
      <c r="Q2849" s="33">
        <f t="shared" si="511"/>
        <v>9800</v>
      </c>
      <c r="R2849" s="33">
        <f t="shared" si="512"/>
        <v>44987292</v>
      </c>
      <c r="S2849" s="33"/>
      <c r="T2849" s="30" t="str">
        <f t="shared" si="513"/>
        <v>USD</v>
      </c>
      <c r="U2849" s="33">
        <v>0</v>
      </c>
      <c r="V2849" s="33">
        <v>0</v>
      </c>
      <c r="W2849" s="33">
        <v>0</v>
      </c>
      <c r="X2849" s="33">
        <f t="shared" si="514"/>
        <v>9800</v>
      </c>
      <c r="Y2849" s="33">
        <f t="shared" si="515"/>
        <v>9800</v>
      </c>
      <c r="Z2849" s="33">
        <f t="shared" si="516"/>
        <v>44987292</v>
      </c>
      <c r="AA2849" s="34">
        <f t="shared" si="517"/>
        <v>0.0011092700408120077</v>
      </c>
      <c r="AB2849" s="33" t="s">
        <v>762</v>
      </c>
      <c r="AC2849" s="35">
        <v>44837</v>
      </c>
      <c r="AD2849" s="33">
        <v>60</v>
      </c>
      <c r="AE2849" s="36">
        <f t="shared" si="518"/>
        <v>44897</v>
      </c>
    </row>
    <row r="2850" spans="2:31" ht="14.5" hidden="1">
      <c r="B2850" s="29" t="s">
        <v>2756</v>
      </c>
      <c r="C2850" s="30" t="str">
        <f t="shared" si="508"/>
        <v>(Acreedores quirografarios)</v>
      </c>
      <c r="D2850" s="30">
        <v>5</v>
      </c>
      <c r="E2850" s="30" t="s">
        <v>5372</v>
      </c>
      <c r="F2850" s="30" t="s">
        <v>5373</v>
      </c>
      <c r="G2850" s="30" t="s">
        <v>4531</v>
      </c>
      <c r="H2850" s="31" t="s">
        <v>2757</v>
      </c>
      <c r="I2850" s="31" t="s">
        <v>62</v>
      </c>
      <c r="J2850" s="32">
        <v>4200</v>
      </c>
      <c r="K2850" s="33">
        <f t="shared" si="509"/>
        <v>4200</v>
      </c>
      <c r="L2850" s="33">
        <v>18835908</v>
      </c>
      <c r="M2850" s="33">
        <v>0</v>
      </c>
      <c r="N2850" s="33">
        <v>0</v>
      </c>
      <c r="O2850" s="33">
        <v>0</v>
      </c>
      <c r="P2850" s="33">
        <f t="shared" si="510"/>
        <v>4200</v>
      </c>
      <c r="Q2850" s="33">
        <f t="shared" si="511"/>
        <v>4200</v>
      </c>
      <c r="R2850" s="33">
        <f t="shared" si="512"/>
        <v>18835908</v>
      </c>
      <c r="S2850" s="33"/>
      <c r="T2850" s="30" t="str">
        <f t="shared" si="513"/>
        <v>USD</v>
      </c>
      <c r="U2850" s="33">
        <v>0</v>
      </c>
      <c r="V2850" s="33">
        <v>0</v>
      </c>
      <c r="W2850" s="33">
        <v>0</v>
      </c>
      <c r="X2850" s="33">
        <f t="shared" si="514"/>
        <v>4200</v>
      </c>
      <c r="Y2850" s="33">
        <f t="shared" si="515"/>
        <v>4200</v>
      </c>
      <c r="Z2850" s="33">
        <f t="shared" si="516"/>
        <v>18835908</v>
      </c>
      <c r="AA2850" s="34">
        <f t="shared" si="517"/>
        <v>0.00046444467997520771</v>
      </c>
      <c r="AB2850" s="33" t="s">
        <v>762</v>
      </c>
      <c r="AC2850" s="35">
        <v>44839</v>
      </c>
      <c r="AD2850" s="33">
        <v>60</v>
      </c>
      <c r="AE2850" s="36">
        <f t="shared" si="518"/>
        <v>44899</v>
      </c>
    </row>
    <row r="2851" spans="2:31" ht="14.5" hidden="1">
      <c r="B2851" s="29" t="s">
        <v>2756</v>
      </c>
      <c r="C2851" s="30" t="str">
        <f t="shared" si="508"/>
        <v>(Acreedores quirografarios)</v>
      </c>
      <c r="D2851" s="30">
        <v>5</v>
      </c>
      <c r="E2851" s="30" t="s">
        <v>5372</v>
      </c>
      <c r="F2851" s="30" t="s">
        <v>5373</v>
      </c>
      <c r="G2851" s="30" t="s">
        <v>4531</v>
      </c>
      <c r="H2851" s="31" t="s">
        <v>2758</v>
      </c>
      <c r="I2851" s="31" t="s">
        <v>62</v>
      </c>
      <c r="J2851" s="32">
        <v>12000</v>
      </c>
      <c r="K2851" s="33">
        <f t="shared" si="509"/>
        <v>12000</v>
      </c>
      <c r="L2851" s="33">
        <v>55342560</v>
      </c>
      <c r="M2851" s="33">
        <v>0</v>
      </c>
      <c r="N2851" s="33">
        <v>0</v>
      </c>
      <c r="O2851" s="33">
        <v>0</v>
      </c>
      <c r="P2851" s="33">
        <f t="shared" si="510"/>
        <v>12000</v>
      </c>
      <c r="Q2851" s="33">
        <f t="shared" si="511"/>
        <v>12000</v>
      </c>
      <c r="R2851" s="33">
        <f t="shared" si="512"/>
        <v>55342560</v>
      </c>
      <c r="S2851" s="33"/>
      <c r="T2851" s="30" t="str">
        <f t="shared" si="513"/>
        <v>USD</v>
      </c>
      <c r="U2851" s="33">
        <v>0</v>
      </c>
      <c r="V2851" s="33">
        <v>0</v>
      </c>
      <c r="W2851" s="33">
        <v>0</v>
      </c>
      <c r="X2851" s="33">
        <f t="shared" si="514"/>
        <v>12000</v>
      </c>
      <c r="Y2851" s="33">
        <f t="shared" si="515"/>
        <v>12000</v>
      </c>
      <c r="Z2851" s="33">
        <f t="shared" si="516"/>
        <v>55342560</v>
      </c>
      <c r="AA2851" s="34">
        <f t="shared" si="517"/>
        <v>0.001364604115087456</v>
      </c>
      <c r="AB2851" s="33" t="s">
        <v>762</v>
      </c>
      <c r="AC2851" s="35">
        <v>44846</v>
      </c>
      <c r="AD2851" s="33">
        <v>60</v>
      </c>
      <c r="AE2851" s="36">
        <f t="shared" si="518"/>
        <v>44906</v>
      </c>
    </row>
    <row r="2852" spans="2:31" ht="14.5" hidden="1">
      <c r="B2852" s="29" t="s">
        <v>2756</v>
      </c>
      <c r="C2852" s="30" t="str">
        <f t="shared" si="508"/>
        <v>(Acreedores quirografarios)</v>
      </c>
      <c r="D2852" s="30">
        <v>5</v>
      </c>
      <c r="E2852" s="30" t="s">
        <v>5372</v>
      </c>
      <c r="F2852" s="30" t="s">
        <v>5373</v>
      </c>
      <c r="G2852" s="30" t="s">
        <v>4531</v>
      </c>
      <c r="H2852" s="31">
        <v>43211</v>
      </c>
      <c r="I2852" s="31" t="s">
        <v>62</v>
      </c>
      <c r="J2852" s="32">
        <v>12000</v>
      </c>
      <c r="K2852" s="33">
        <f t="shared" si="509"/>
        <v>12000</v>
      </c>
      <c r="L2852" s="33">
        <v>57722400</v>
      </c>
      <c r="M2852" s="33">
        <v>0</v>
      </c>
      <c r="N2852" s="33">
        <v>0</v>
      </c>
      <c r="O2852" s="33">
        <v>0</v>
      </c>
      <c r="P2852" s="33">
        <f t="shared" si="510"/>
        <v>12000</v>
      </c>
      <c r="Q2852" s="33">
        <f t="shared" si="511"/>
        <v>12000</v>
      </c>
      <c r="R2852" s="33">
        <f t="shared" si="512"/>
        <v>57722400</v>
      </c>
      <c r="S2852" s="33"/>
      <c r="T2852" s="30" t="str">
        <f t="shared" si="513"/>
        <v>USD</v>
      </c>
      <c r="U2852" s="33">
        <v>0</v>
      </c>
      <c r="V2852" s="33">
        <v>0</v>
      </c>
      <c r="W2852" s="33">
        <v>0</v>
      </c>
      <c r="X2852" s="33">
        <f t="shared" si="514"/>
        <v>12000</v>
      </c>
      <c r="Y2852" s="33">
        <f t="shared" si="515"/>
        <v>12000</v>
      </c>
      <c r="Z2852" s="33">
        <f t="shared" si="516"/>
        <v>57722400</v>
      </c>
      <c r="AA2852" s="34">
        <f t="shared" si="517"/>
        <v>0.0014232848023785702</v>
      </c>
      <c r="AB2852" s="33" t="s">
        <v>762</v>
      </c>
      <c r="AC2852" s="35">
        <v>44928</v>
      </c>
      <c r="AD2852" s="33">
        <v>60</v>
      </c>
      <c r="AE2852" s="36">
        <f t="shared" si="518"/>
        <v>44988</v>
      </c>
    </row>
    <row r="2853" spans="2:31" ht="14.5" hidden="1">
      <c r="B2853" s="29" t="s">
        <v>2756</v>
      </c>
      <c r="C2853" s="30" t="str">
        <f t="shared" si="508"/>
        <v>(Acreedores quirografarios)</v>
      </c>
      <c r="D2853" s="30">
        <v>5</v>
      </c>
      <c r="E2853" s="30" t="s">
        <v>5372</v>
      </c>
      <c r="F2853" s="30" t="s">
        <v>5373</v>
      </c>
      <c r="G2853" s="30" t="s">
        <v>4531</v>
      </c>
      <c r="H2853" s="31">
        <v>43400</v>
      </c>
      <c r="I2853" s="31" t="s">
        <v>62</v>
      </c>
      <c r="J2853" s="32">
        <v>12000</v>
      </c>
      <c r="K2853" s="33">
        <f t="shared" si="509"/>
        <v>12000</v>
      </c>
      <c r="L2853" s="33">
        <v>56327880</v>
      </c>
      <c r="M2853" s="33">
        <v>0</v>
      </c>
      <c r="N2853" s="33">
        <v>0</v>
      </c>
      <c r="O2853" s="33">
        <v>0</v>
      </c>
      <c r="P2853" s="33">
        <f t="shared" si="510"/>
        <v>12000</v>
      </c>
      <c r="Q2853" s="33">
        <f t="shared" si="511"/>
        <v>12000</v>
      </c>
      <c r="R2853" s="33">
        <f t="shared" si="512"/>
        <v>56327880</v>
      </c>
      <c r="S2853" s="33"/>
      <c r="T2853" s="30" t="str">
        <f t="shared" si="513"/>
        <v>USD</v>
      </c>
      <c r="U2853" s="33">
        <v>0</v>
      </c>
      <c r="V2853" s="33">
        <v>0</v>
      </c>
      <c r="W2853" s="33">
        <v>0</v>
      </c>
      <c r="X2853" s="33">
        <f t="shared" si="514"/>
        <v>12000</v>
      </c>
      <c r="Y2853" s="33">
        <f t="shared" si="515"/>
        <v>12000</v>
      </c>
      <c r="Z2853" s="33">
        <f t="shared" si="516"/>
        <v>56327880</v>
      </c>
      <c r="AA2853" s="34">
        <f t="shared" si="517"/>
        <v>0.0013888995529327231</v>
      </c>
      <c r="AB2853" s="33" t="s">
        <v>762</v>
      </c>
      <c r="AC2853" s="35">
        <v>44942</v>
      </c>
      <c r="AD2853" s="33">
        <v>60</v>
      </c>
      <c r="AE2853" s="36">
        <f t="shared" si="518"/>
        <v>45002</v>
      </c>
    </row>
    <row r="2854" spans="2:31" ht="14.5" hidden="1">
      <c r="B2854" s="29" t="s">
        <v>2756</v>
      </c>
      <c r="C2854" s="30" t="str">
        <f t="shared" si="508"/>
        <v>(Acreedores quirografarios)</v>
      </c>
      <c r="D2854" s="30">
        <v>5</v>
      </c>
      <c r="E2854" s="30" t="s">
        <v>5372</v>
      </c>
      <c r="F2854" s="30" t="s">
        <v>5373</v>
      </c>
      <c r="G2854" s="30" t="s">
        <v>4531</v>
      </c>
      <c r="H2854" s="31">
        <v>43423</v>
      </c>
      <c r="I2854" s="31" t="s">
        <v>62</v>
      </c>
      <c r="J2854" s="32">
        <v>9800</v>
      </c>
      <c r="K2854" s="33">
        <f t="shared" si="509"/>
        <v>9800</v>
      </c>
      <c r="L2854" s="33">
        <v>45972682</v>
      </c>
      <c r="M2854" s="33">
        <v>0</v>
      </c>
      <c r="N2854" s="33">
        <v>0</v>
      </c>
      <c r="O2854" s="33">
        <v>0</v>
      </c>
      <c r="P2854" s="33">
        <f t="shared" si="510"/>
        <v>9800</v>
      </c>
      <c r="Q2854" s="33">
        <f t="shared" si="511"/>
        <v>9800</v>
      </c>
      <c r="R2854" s="33">
        <f t="shared" si="512"/>
        <v>45972682</v>
      </c>
      <c r="S2854" s="33"/>
      <c r="T2854" s="30" t="str">
        <f t="shared" si="513"/>
        <v>USD</v>
      </c>
      <c r="U2854" s="33">
        <v>0</v>
      </c>
      <c r="V2854" s="33">
        <v>0</v>
      </c>
      <c r="W2854" s="33">
        <v>0</v>
      </c>
      <c r="X2854" s="33">
        <f t="shared" si="514"/>
        <v>9800</v>
      </c>
      <c r="Y2854" s="33">
        <f t="shared" si="515"/>
        <v>9800</v>
      </c>
      <c r="Z2854" s="33">
        <f t="shared" si="516"/>
        <v>45972682</v>
      </c>
      <c r="AA2854" s="34">
        <f t="shared" si="517"/>
        <v>0.0011335672046758772</v>
      </c>
      <c r="AB2854" s="33" t="s">
        <v>762</v>
      </c>
      <c r="AC2854" s="35">
        <v>44944</v>
      </c>
      <c r="AD2854" s="33">
        <v>60</v>
      </c>
      <c r="AE2854" s="36">
        <f t="shared" si="518"/>
        <v>45004</v>
      </c>
    </row>
    <row r="2855" spans="2:31" ht="14.5" hidden="1">
      <c r="B2855" s="29" t="s">
        <v>2759</v>
      </c>
      <c r="C2855" s="30" t="str">
        <f t="shared" si="508"/>
        <v>(Proveedores estratégicos)</v>
      </c>
      <c r="D2855" s="30">
        <v>4</v>
      </c>
      <c r="E2855" s="30" t="s">
        <v>5374</v>
      </c>
      <c r="F2855" s="30" t="s">
        <v>5375</v>
      </c>
      <c r="G2855" s="30" t="s">
        <v>5376</v>
      </c>
      <c r="H2855" s="31">
        <v>202301</v>
      </c>
      <c r="I2855" s="31" t="s">
        <v>62</v>
      </c>
      <c r="J2855" s="32">
        <v>6000</v>
      </c>
      <c r="K2855" s="33">
        <f t="shared" si="509"/>
        <v>6000</v>
      </c>
      <c r="L2855" s="33">
        <v>28861200</v>
      </c>
      <c r="M2855" s="33">
        <v>0</v>
      </c>
      <c r="N2855" s="33">
        <v>0</v>
      </c>
      <c r="O2855" s="33">
        <v>0</v>
      </c>
      <c r="P2855" s="33">
        <f t="shared" si="510"/>
        <v>6000</v>
      </c>
      <c r="Q2855" s="33">
        <f t="shared" si="511"/>
        <v>6000</v>
      </c>
      <c r="R2855" s="33">
        <f t="shared" si="512"/>
        <v>28861200</v>
      </c>
      <c r="S2855" s="33"/>
      <c r="T2855" s="30" t="str">
        <f t="shared" si="513"/>
        <v>USD</v>
      </c>
      <c r="U2855" s="33">
        <v>0</v>
      </c>
      <c r="V2855" s="33">
        <v>0</v>
      </c>
      <c r="W2855" s="33">
        <v>0</v>
      </c>
      <c r="X2855" s="33">
        <f t="shared" si="514"/>
        <v>6000</v>
      </c>
      <c r="Y2855" s="33">
        <f t="shared" si="515"/>
        <v>6000</v>
      </c>
      <c r="Z2855" s="33">
        <f t="shared" si="516"/>
        <v>28861200</v>
      </c>
      <c r="AA2855" s="34">
        <f t="shared" si="517"/>
        <v>4.1616358526301823E-05</v>
      </c>
      <c r="AB2855" s="33" t="s">
        <v>626</v>
      </c>
      <c r="AC2855" s="35">
        <v>44929</v>
      </c>
      <c r="AD2855" s="33">
        <v>60</v>
      </c>
      <c r="AE2855" s="36">
        <f t="shared" si="518"/>
        <v>44989</v>
      </c>
    </row>
    <row r="2856" spans="2:31" ht="14.5" hidden="1">
      <c r="B2856" s="29" t="s">
        <v>2759</v>
      </c>
      <c r="C2856" s="30" t="str">
        <f t="shared" si="508"/>
        <v>(Proveedores estratégicos)</v>
      </c>
      <c r="D2856" s="30">
        <v>4</v>
      </c>
      <c r="E2856" s="30" t="s">
        <v>5374</v>
      </c>
      <c r="F2856" s="30" t="s">
        <v>5375</v>
      </c>
      <c r="G2856" s="30" t="s">
        <v>5376</v>
      </c>
      <c r="H2856" s="31">
        <v>202302</v>
      </c>
      <c r="I2856" s="31" t="s">
        <v>62</v>
      </c>
      <c r="J2856" s="32">
        <v>6000</v>
      </c>
      <c r="K2856" s="33">
        <f t="shared" si="509"/>
        <v>6000</v>
      </c>
      <c r="L2856" s="33">
        <v>27892200</v>
      </c>
      <c r="M2856" s="33">
        <v>0</v>
      </c>
      <c r="N2856" s="33">
        <v>0</v>
      </c>
      <c r="O2856" s="33">
        <v>0</v>
      </c>
      <c r="P2856" s="33">
        <f t="shared" si="510"/>
        <v>6000</v>
      </c>
      <c r="Q2856" s="33">
        <f t="shared" si="511"/>
        <v>6000</v>
      </c>
      <c r="R2856" s="33">
        <f t="shared" si="512"/>
        <v>27892200</v>
      </c>
      <c r="S2856" s="33"/>
      <c r="T2856" s="30" t="str">
        <f t="shared" si="513"/>
        <v>USD</v>
      </c>
      <c r="U2856" s="33">
        <v>0</v>
      </c>
      <c r="V2856" s="33">
        <v>0</v>
      </c>
      <c r="W2856" s="33">
        <v>0</v>
      </c>
      <c r="X2856" s="33">
        <f t="shared" si="514"/>
        <v>6000</v>
      </c>
      <c r="Y2856" s="33">
        <f t="shared" si="515"/>
        <v>6000</v>
      </c>
      <c r="Z2856" s="33">
        <f t="shared" si="516"/>
        <v>27892200</v>
      </c>
      <c r="AA2856" s="34">
        <f t="shared" si="517"/>
        <v>4.0219110615196726E-05</v>
      </c>
      <c r="AB2856" s="33" t="s">
        <v>626</v>
      </c>
      <c r="AC2856" s="35">
        <v>44958</v>
      </c>
      <c r="AD2856" s="33">
        <v>60</v>
      </c>
      <c r="AE2856" s="36">
        <f t="shared" si="518"/>
        <v>45018</v>
      </c>
    </row>
    <row r="2857" spans="1:31" ht="14.5" hidden="1">
      <c r="A2857" s="1" t="s">
        <v>68</v>
      </c>
      <c r="B2857" s="29" t="s">
        <v>2760</v>
      </c>
      <c r="C2857" s="30" t="str">
        <f t="shared" si="508"/>
        <v>(Acreedores quirografarios)</v>
      </c>
      <c r="D2857" s="30">
        <v>5</v>
      </c>
      <c r="E2857" s="30">
        <v>61209796</v>
      </c>
      <c r="F2857" s="30" t="s">
        <v>5377</v>
      </c>
      <c r="G2857" s="30" t="s">
        <v>2846</v>
      </c>
      <c r="H2857" s="31" t="s">
        <v>2761</v>
      </c>
      <c r="I2857" s="31" t="s">
        <v>62</v>
      </c>
      <c r="J2857" s="32">
        <v>1472.5599999999999</v>
      </c>
      <c r="K2857" s="33">
        <f t="shared" si="509"/>
        <v>1472.5599999999999</v>
      </c>
      <c r="L2857" s="33">
        <v>6845490</v>
      </c>
      <c r="M2857" s="33">
        <v>0</v>
      </c>
      <c r="N2857" s="33">
        <v>0</v>
      </c>
      <c r="O2857" s="33">
        <v>0</v>
      </c>
      <c r="P2857" s="33">
        <f t="shared" si="510"/>
        <v>1472.5599999999999</v>
      </c>
      <c r="Q2857" s="33">
        <f t="shared" si="511"/>
        <v>1472.5599999999999</v>
      </c>
      <c r="R2857" s="33">
        <f t="shared" si="512"/>
        <v>6845490</v>
      </c>
      <c r="S2857" s="33"/>
      <c r="T2857" s="30" t="str">
        <f t="shared" si="513"/>
        <v>USD</v>
      </c>
      <c r="U2857" s="33">
        <v>0</v>
      </c>
      <c r="V2857" s="33">
        <v>0</v>
      </c>
      <c r="W2857" s="33">
        <v>0</v>
      </c>
      <c r="X2857" s="33">
        <f t="shared" si="514"/>
        <v>1472.5599999999999</v>
      </c>
      <c r="Y2857" s="33">
        <f t="shared" si="515"/>
        <v>1472.5599999999999</v>
      </c>
      <c r="Z2857" s="33">
        <f t="shared" si="516"/>
        <v>6845490</v>
      </c>
      <c r="AA2857" s="34">
        <f t="shared" si="517"/>
        <v>0.00016879204402163594</v>
      </c>
      <c r="AB2857" s="33" t="s">
        <v>2762</v>
      </c>
      <c r="AC2857" s="35">
        <v>44959</v>
      </c>
      <c r="AD2857" s="33">
        <v>60</v>
      </c>
      <c r="AE2857" s="36">
        <f t="shared" si="518"/>
        <v>45019</v>
      </c>
    </row>
    <row r="2858" spans="1:31" ht="14.5" hidden="1">
      <c r="A2858" s="1" t="s">
        <v>68</v>
      </c>
      <c r="B2858" s="29" t="s">
        <v>2760</v>
      </c>
      <c r="C2858" s="30" t="str">
        <f t="shared" si="508"/>
        <v>(Acreedores quirografarios)</v>
      </c>
      <c r="D2858" s="30">
        <v>5</v>
      </c>
      <c r="E2858" s="30">
        <v>61209796</v>
      </c>
      <c r="F2858" s="30" t="s">
        <v>5377</v>
      </c>
      <c r="G2858" s="30" t="s">
        <v>2846</v>
      </c>
      <c r="H2858" s="31" t="s">
        <v>2763</v>
      </c>
      <c r="I2858" s="31" t="s">
        <v>62</v>
      </c>
      <c r="J2858" s="32">
        <v>6280.46</v>
      </c>
      <c r="K2858" s="33">
        <f t="shared" si="509"/>
        <v>6280.46</v>
      </c>
      <c r="L2858" s="33">
        <v>29328115</v>
      </c>
      <c r="M2858" s="33">
        <v>0</v>
      </c>
      <c r="N2858" s="33">
        <v>0</v>
      </c>
      <c r="O2858" s="33">
        <v>0</v>
      </c>
      <c r="P2858" s="33">
        <f t="shared" si="510"/>
        <v>6280.46</v>
      </c>
      <c r="Q2858" s="33">
        <f t="shared" si="511"/>
        <v>6280.46</v>
      </c>
      <c r="R2858" s="33">
        <f t="shared" si="512"/>
        <v>29328115</v>
      </c>
      <c r="S2858" s="33"/>
      <c r="T2858" s="30" t="str">
        <f t="shared" si="513"/>
        <v>USD</v>
      </c>
      <c r="U2858" s="33">
        <v>0</v>
      </c>
      <c r="V2858" s="33">
        <v>0</v>
      </c>
      <c r="W2858" s="33">
        <v>0</v>
      </c>
      <c r="X2858" s="33">
        <f t="shared" si="514"/>
        <v>6280.46</v>
      </c>
      <c r="Y2858" s="33">
        <f t="shared" si="515"/>
        <v>6280.46</v>
      </c>
      <c r="Z2858" s="33">
        <f t="shared" si="516"/>
        <v>29328115</v>
      </c>
      <c r="AA2858" s="34">
        <f t="shared" si="517"/>
        <v>0.00072315531512741988</v>
      </c>
      <c r="AB2858" s="33" t="s">
        <v>2762</v>
      </c>
      <c r="AC2858" s="35">
        <v>44963</v>
      </c>
      <c r="AD2858" s="33">
        <v>60</v>
      </c>
      <c r="AE2858" s="36">
        <f t="shared" si="518"/>
        <v>45023</v>
      </c>
    </row>
    <row r="2859" spans="2:31" ht="14.5" hidden="1">
      <c r="B2859" s="29" t="s">
        <v>2764</v>
      </c>
      <c r="C2859" s="30" t="str">
        <f t="shared" si="508"/>
        <v>(Acreedores quirografarios)</v>
      </c>
      <c r="D2859" s="30">
        <v>5</v>
      </c>
      <c r="E2859" s="30" t="s">
        <v>5378</v>
      </c>
      <c r="F2859" s="30" t="s">
        <v>5379</v>
      </c>
      <c r="G2859" s="30" t="s">
        <v>5352</v>
      </c>
      <c r="H2859" s="31">
        <v>3107</v>
      </c>
      <c r="I2859" s="31" t="s">
        <v>62</v>
      </c>
      <c r="J2859" s="32">
        <v>185.18000000000001</v>
      </c>
      <c r="K2859" s="33">
        <f t="shared" si="509"/>
        <v>185.18000000000001</v>
      </c>
      <c r="L2859" s="33">
        <v>802040</v>
      </c>
      <c r="M2859" s="33">
        <v>0</v>
      </c>
      <c r="N2859" s="33">
        <v>0</v>
      </c>
      <c r="O2859" s="33">
        <v>0</v>
      </c>
      <c r="P2859" s="33">
        <f t="shared" si="510"/>
        <v>185.18000000000001</v>
      </c>
      <c r="Q2859" s="33">
        <f t="shared" si="511"/>
        <v>185.18000000000001</v>
      </c>
      <c r="R2859" s="33">
        <f t="shared" si="512"/>
        <v>802040</v>
      </c>
      <c r="S2859" s="33"/>
      <c r="T2859" s="30" t="str">
        <f t="shared" si="513"/>
        <v>USD</v>
      </c>
      <c r="U2859" s="33">
        <v>0</v>
      </c>
      <c r="V2859" s="33">
        <v>0</v>
      </c>
      <c r="W2859" s="33">
        <v>0</v>
      </c>
      <c r="X2859" s="33">
        <f t="shared" si="514"/>
        <v>185.18000000000001</v>
      </c>
      <c r="Y2859" s="33">
        <f t="shared" si="515"/>
        <v>185.18000000000001</v>
      </c>
      <c r="Z2859" s="33">
        <f t="shared" si="516"/>
        <v>802040</v>
      </c>
      <c r="AA2859" s="34">
        <f t="shared" si="517"/>
        <v>1.9776227996405357E-05</v>
      </c>
      <c r="AB2859" s="33" t="s">
        <v>5026</v>
      </c>
      <c r="AC2859" s="35">
        <v>44901</v>
      </c>
      <c r="AD2859" s="33">
        <v>60</v>
      </c>
      <c r="AE2859" s="36">
        <f t="shared" si="518"/>
        <v>44961</v>
      </c>
    </row>
    <row r="2860" spans="2:31" ht="14.5" hidden="1">
      <c r="B2860" s="29" t="s">
        <v>2764</v>
      </c>
      <c r="C2860" s="30" t="str">
        <f t="shared" si="508"/>
        <v>(Acreedores quirografarios)</v>
      </c>
      <c r="D2860" s="30">
        <v>5</v>
      </c>
      <c r="E2860" s="30" t="s">
        <v>5378</v>
      </c>
      <c r="F2860" s="30" t="s">
        <v>5379</v>
      </c>
      <c r="G2860" s="30" t="s">
        <v>5352</v>
      </c>
      <c r="H2860" s="31">
        <v>3131</v>
      </c>
      <c r="I2860" s="31" t="s">
        <v>62</v>
      </c>
      <c r="J2860" s="32">
        <v>1180.55</v>
      </c>
      <c r="K2860" s="33">
        <f t="shared" si="509"/>
        <v>1180.55</v>
      </c>
      <c r="L2860" s="33">
        <v>5108316</v>
      </c>
      <c r="M2860" s="33">
        <v>0</v>
      </c>
      <c r="N2860" s="33">
        <v>0</v>
      </c>
      <c r="O2860" s="33">
        <v>0</v>
      </c>
      <c r="P2860" s="33">
        <f t="shared" si="510"/>
        <v>1180.55</v>
      </c>
      <c r="Q2860" s="33">
        <f t="shared" si="511"/>
        <v>1180.55</v>
      </c>
      <c r="R2860" s="33">
        <f t="shared" si="512"/>
        <v>5108316</v>
      </c>
      <c r="S2860" s="33"/>
      <c r="T2860" s="30" t="str">
        <f t="shared" si="513"/>
        <v>USD</v>
      </c>
      <c r="U2860" s="33">
        <v>0</v>
      </c>
      <c r="V2860" s="33">
        <v>0</v>
      </c>
      <c r="W2860" s="33">
        <v>0</v>
      </c>
      <c r="X2860" s="33">
        <f t="shared" si="514"/>
        <v>1180.55</v>
      </c>
      <c r="Y2860" s="33">
        <f t="shared" si="515"/>
        <v>1180.55</v>
      </c>
      <c r="Z2860" s="33">
        <f t="shared" si="516"/>
        <v>5108316</v>
      </c>
      <c r="AA2860" s="34">
        <f t="shared" si="517"/>
        <v>0.00012595783488814202</v>
      </c>
      <c r="AB2860" s="33" t="s">
        <v>5026</v>
      </c>
      <c r="AC2860" s="35">
        <v>44937</v>
      </c>
      <c r="AD2860" s="33">
        <v>60</v>
      </c>
      <c r="AE2860" s="36">
        <f t="shared" si="518"/>
        <v>44997</v>
      </c>
    </row>
    <row r="2861" spans="1:31" ht="14.5" hidden="1">
      <c r="A2861" s="1" t="s">
        <v>68</v>
      </c>
      <c r="B2861" s="29" t="s">
        <v>2765</v>
      </c>
      <c r="C2861" s="30" t="str">
        <f t="shared" si="508"/>
        <v>(Acreedores quirografarios)</v>
      </c>
      <c r="D2861" s="30">
        <v>5</v>
      </c>
      <c r="E2861" s="30" t="s">
        <v>5380</v>
      </c>
      <c r="F2861" s="30" t="s">
        <v>5381</v>
      </c>
      <c r="G2861" s="30" t="s">
        <v>2846</v>
      </c>
      <c r="H2861" s="31" t="s">
        <v>2766</v>
      </c>
      <c r="I2861" s="31" t="s">
        <v>62</v>
      </c>
      <c r="J2861" s="32">
        <v>9531.4799999999996</v>
      </c>
      <c r="K2861" s="33">
        <f t="shared" si="509"/>
        <v>9531.4799999999996</v>
      </c>
      <c r="L2861" s="33">
        <v>44308991</v>
      </c>
      <c r="M2861" s="33">
        <v>0</v>
      </c>
      <c r="N2861" s="33">
        <v>0</v>
      </c>
      <c r="O2861" s="33">
        <v>0</v>
      </c>
      <c r="P2861" s="33">
        <f t="shared" si="510"/>
        <v>9531.4799999999996</v>
      </c>
      <c r="Q2861" s="33">
        <f t="shared" si="511"/>
        <v>9531.4799999999996</v>
      </c>
      <c r="R2861" s="33">
        <f t="shared" si="512"/>
        <v>44308991</v>
      </c>
      <c r="S2861" s="33"/>
      <c r="T2861" s="30" t="str">
        <f t="shared" si="513"/>
        <v>USD</v>
      </c>
      <c r="U2861" s="33">
        <v>0</v>
      </c>
      <c r="V2861" s="33">
        <v>0</v>
      </c>
      <c r="W2861" s="33">
        <v>0</v>
      </c>
      <c r="X2861" s="33">
        <f t="shared" si="514"/>
        <v>9531.4799999999996</v>
      </c>
      <c r="Y2861" s="33">
        <f t="shared" si="515"/>
        <v>9531.4799999999996</v>
      </c>
      <c r="Z2861" s="33">
        <f t="shared" si="516"/>
        <v>44308991</v>
      </c>
      <c r="AA2861" s="34">
        <f t="shared" si="517"/>
        <v>0.0010925448958987991</v>
      </c>
      <c r="AB2861" s="33" t="s">
        <v>2762</v>
      </c>
      <c r="AC2861" s="35">
        <v>44958</v>
      </c>
      <c r="AD2861" s="33">
        <v>60</v>
      </c>
      <c r="AE2861" s="36">
        <f t="shared" si="518"/>
        <v>45018</v>
      </c>
    </row>
    <row r="2862" spans="2:31" ht="14.5" hidden="1">
      <c r="B2862" s="29" t="s">
        <v>2767</v>
      </c>
      <c r="C2862" s="30" t="str">
        <f t="shared" si="508"/>
        <v>(Proveedores estratégicos)</v>
      </c>
      <c r="D2862" s="30">
        <v>4</v>
      </c>
      <c r="E2862" s="30" t="s">
        <v>5382</v>
      </c>
      <c r="F2862" s="30" t="s">
        <v>5383</v>
      </c>
      <c r="G2862" s="30" t="s">
        <v>5364</v>
      </c>
      <c r="H2862" s="31">
        <v>12012022</v>
      </c>
      <c r="I2862" s="31" t="s">
        <v>62</v>
      </c>
      <c r="J2862" s="32">
        <v>2256</v>
      </c>
      <c r="K2862" s="33">
        <f t="shared" si="509"/>
        <v>2256</v>
      </c>
      <c r="L2862" s="33">
        <v>10863971</v>
      </c>
      <c r="M2862" s="33">
        <v>0</v>
      </c>
      <c r="N2862" s="33">
        <v>0</v>
      </c>
      <c r="O2862" s="33">
        <v>0</v>
      </c>
      <c r="P2862" s="33">
        <f t="shared" si="510"/>
        <v>2256</v>
      </c>
      <c r="Q2862" s="33">
        <f t="shared" si="511"/>
        <v>2256</v>
      </c>
      <c r="R2862" s="33">
        <f t="shared" si="512"/>
        <v>10863971</v>
      </c>
      <c r="S2862" s="33"/>
      <c r="T2862" s="30" t="str">
        <f t="shared" si="513"/>
        <v>USD</v>
      </c>
      <c r="U2862" s="33">
        <v>0</v>
      </c>
      <c r="V2862" s="33">
        <v>0</v>
      </c>
      <c r="W2862" s="33">
        <v>0</v>
      </c>
      <c r="X2862" s="33">
        <f t="shared" si="514"/>
        <v>2256</v>
      </c>
      <c r="Y2862" s="33">
        <f t="shared" si="515"/>
        <v>2256</v>
      </c>
      <c r="Z2862" s="33">
        <f t="shared" si="516"/>
        <v>10863971</v>
      </c>
      <c r="AA2862" s="34">
        <f t="shared" si="517"/>
        <v>1.5665284608933301E-05</v>
      </c>
      <c r="AB2862" s="33" t="s">
        <v>762</v>
      </c>
      <c r="AC2862" s="35">
        <v>44896</v>
      </c>
      <c r="AD2862" s="33">
        <v>60</v>
      </c>
      <c r="AE2862" s="36">
        <f t="shared" si="518"/>
        <v>44956</v>
      </c>
    </row>
    <row r="2863" spans="2:31" ht="14.5" hidden="1">
      <c r="B2863" s="29" t="s">
        <v>2767</v>
      </c>
      <c r="C2863" s="30" t="str">
        <f t="shared" si="508"/>
        <v>(Proveedores estratégicos)</v>
      </c>
      <c r="D2863" s="30">
        <v>4</v>
      </c>
      <c r="E2863" s="30" t="s">
        <v>5382</v>
      </c>
      <c r="F2863" s="30" t="s">
        <v>5383</v>
      </c>
      <c r="G2863" s="30" t="s">
        <v>5364</v>
      </c>
      <c r="H2863" s="31">
        <v>12162022</v>
      </c>
      <c r="I2863" s="31" t="s">
        <v>62</v>
      </c>
      <c r="J2863" s="32">
        <v>2406</v>
      </c>
      <c r="K2863" s="33">
        <f t="shared" si="509"/>
        <v>2406</v>
      </c>
      <c r="L2863" s="33">
        <v>11541630</v>
      </c>
      <c r="M2863" s="33">
        <v>0</v>
      </c>
      <c r="N2863" s="33">
        <v>0</v>
      </c>
      <c r="O2863" s="33">
        <v>0</v>
      </c>
      <c r="P2863" s="33">
        <f t="shared" si="510"/>
        <v>2406</v>
      </c>
      <c r="Q2863" s="33">
        <f t="shared" si="511"/>
        <v>2406</v>
      </c>
      <c r="R2863" s="33">
        <f t="shared" si="512"/>
        <v>11541630</v>
      </c>
      <c r="S2863" s="33"/>
      <c r="T2863" s="30" t="str">
        <f t="shared" si="513"/>
        <v>USD</v>
      </c>
      <c r="U2863" s="33">
        <v>0</v>
      </c>
      <c r="V2863" s="33">
        <v>0</v>
      </c>
      <c r="W2863" s="33">
        <v>0</v>
      </c>
      <c r="X2863" s="33">
        <f t="shared" si="514"/>
        <v>2406</v>
      </c>
      <c r="Y2863" s="33">
        <f t="shared" si="515"/>
        <v>2406</v>
      </c>
      <c r="Z2863" s="33">
        <f t="shared" si="516"/>
        <v>11541630</v>
      </c>
      <c r="AA2863" s="34">
        <f t="shared" si="517"/>
        <v>1.6642433857841008E-05</v>
      </c>
      <c r="AB2863" s="33" t="s">
        <v>762</v>
      </c>
      <c r="AC2863" s="35">
        <v>44911</v>
      </c>
      <c r="AD2863" s="33">
        <v>60</v>
      </c>
      <c r="AE2863" s="36">
        <f t="shared" si="518"/>
        <v>44971</v>
      </c>
    </row>
    <row r="2864" spans="2:31" ht="14.5" hidden="1">
      <c r="B2864" s="29" t="s">
        <v>2767</v>
      </c>
      <c r="C2864" s="30" t="str">
        <f t="shared" si="508"/>
        <v>(Proveedores estratégicos)</v>
      </c>
      <c r="D2864" s="30">
        <v>4</v>
      </c>
      <c r="E2864" s="30" t="s">
        <v>5382</v>
      </c>
      <c r="F2864" s="30" t="s">
        <v>5383</v>
      </c>
      <c r="G2864" s="30" t="s">
        <v>5364</v>
      </c>
      <c r="H2864" s="31">
        <v>1022023</v>
      </c>
      <c r="I2864" s="31" t="s">
        <v>62</v>
      </c>
      <c r="J2864" s="32">
        <v>2556</v>
      </c>
      <c r="K2864" s="33">
        <f t="shared" si="509"/>
        <v>2556</v>
      </c>
      <c r="L2864" s="33">
        <v>12294871</v>
      </c>
      <c r="M2864" s="33">
        <v>0</v>
      </c>
      <c r="N2864" s="33">
        <v>0</v>
      </c>
      <c r="O2864" s="33">
        <v>0</v>
      </c>
      <c r="P2864" s="33">
        <f t="shared" si="510"/>
        <v>2556</v>
      </c>
      <c r="Q2864" s="33">
        <f t="shared" si="511"/>
        <v>2556</v>
      </c>
      <c r="R2864" s="33">
        <f t="shared" si="512"/>
        <v>12294871</v>
      </c>
      <c r="S2864" s="33"/>
      <c r="T2864" s="30" t="str">
        <f t="shared" si="513"/>
        <v>USD</v>
      </c>
      <c r="U2864" s="33">
        <v>0</v>
      </c>
      <c r="V2864" s="33">
        <v>0</v>
      </c>
      <c r="W2864" s="33">
        <v>0</v>
      </c>
      <c r="X2864" s="33">
        <f t="shared" si="514"/>
        <v>2556</v>
      </c>
      <c r="Y2864" s="33">
        <f t="shared" si="515"/>
        <v>2556</v>
      </c>
      <c r="Z2864" s="33">
        <f t="shared" si="516"/>
        <v>12294871</v>
      </c>
      <c r="AA2864" s="34">
        <f t="shared" si="517"/>
        <v>1.7728568443814914E-05</v>
      </c>
      <c r="AB2864" s="33" t="s">
        <v>762</v>
      </c>
      <c r="AC2864" s="35">
        <v>44928</v>
      </c>
      <c r="AD2864" s="33">
        <v>60</v>
      </c>
      <c r="AE2864" s="36">
        <f t="shared" si="518"/>
        <v>44988</v>
      </c>
    </row>
    <row r="2865" spans="2:31" ht="14.5" hidden="1">
      <c r="B2865" s="29" t="s">
        <v>2767</v>
      </c>
      <c r="C2865" s="30" t="str">
        <f t="shared" si="508"/>
        <v>(Proveedores estratégicos)</v>
      </c>
      <c r="D2865" s="30">
        <v>4</v>
      </c>
      <c r="E2865" s="30" t="s">
        <v>5382</v>
      </c>
      <c r="F2865" s="30" t="s">
        <v>5383</v>
      </c>
      <c r="G2865" s="30" t="s">
        <v>5364</v>
      </c>
      <c r="H2865" s="31">
        <v>1162023</v>
      </c>
      <c r="I2865" s="31" t="s">
        <v>62</v>
      </c>
      <c r="J2865" s="32">
        <v>3014</v>
      </c>
      <c r="K2865" s="33">
        <f t="shared" si="509"/>
        <v>3014</v>
      </c>
      <c r="L2865" s="33">
        <v>14147686</v>
      </c>
      <c r="M2865" s="33">
        <v>0</v>
      </c>
      <c r="N2865" s="33">
        <v>0</v>
      </c>
      <c r="O2865" s="33">
        <v>0</v>
      </c>
      <c r="P2865" s="33">
        <f t="shared" si="510"/>
        <v>3014</v>
      </c>
      <c r="Q2865" s="33">
        <f t="shared" si="511"/>
        <v>3014</v>
      </c>
      <c r="R2865" s="33">
        <f t="shared" si="512"/>
        <v>14147686</v>
      </c>
      <c r="S2865" s="33"/>
      <c r="T2865" s="30" t="str">
        <f t="shared" si="513"/>
        <v>USD</v>
      </c>
      <c r="U2865" s="33">
        <v>0</v>
      </c>
      <c r="V2865" s="33">
        <v>0</v>
      </c>
      <c r="W2865" s="33">
        <v>0</v>
      </c>
      <c r="X2865" s="33">
        <f t="shared" si="514"/>
        <v>3014</v>
      </c>
      <c r="Y2865" s="33">
        <f t="shared" si="515"/>
        <v>3014</v>
      </c>
      <c r="Z2865" s="33">
        <f t="shared" si="516"/>
        <v>14147686</v>
      </c>
      <c r="AA2865" s="34">
        <f t="shared" si="517"/>
        <v>2.0400231899350716E-05</v>
      </c>
      <c r="AB2865" s="33" t="s">
        <v>762</v>
      </c>
      <c r="AC2865" s="35">
        <v>44942</v>
      </c>
      <c r="AD2865" s="33">
        <v>60</v>
      </c>
      <c r="AE2865" s="36">
        <f t="shared" si="518"/>
        <v>45002</v>
      </c>
    </row>
    <row r="2866" spans="2:31" ht="14.5" hidden="1">
      <c r="B2866" s="29" t="s">
        <v>2767</v>
      </c>
      <c r="C2866" s="30" t="str">
        <f t="shared" si="508"/>
        <v>(Proveedores estratégicos)</v>
      </c>
      <c r="D2866" s="30">
        <v>4</v>
      </c>
      <c r="E2866" s="30" t="s">
        <v>5382</v>
      </c>
      <c r="F2866" s="30" t="s">
        <v>5383</v>
      </c>
      <c r="G2866" s="30" t="s">
        <v>5364</v>
      </c>
      <c r="H2866" s="31">
        <v>2012023</v>
      </c>
      <c r="I2866" s="31" t="s">
        <v>62</v>
      </c>
      <c r="J2866" s="32">
        <v>2970</v>
      </c>
      <c r="K2866" s="33">
        <f t="shared" si="509"/>
        <v>2970</v>
      </c>
      <c r="L2866" s="33">
        <v>13806639</v>
      </c>
      <c r="M2866" s="33">
        <v>0</v>
      </c>
      <c r="N2866" s="33">
        <v>0</v>
      </c>
      <c r="O2866" s="33">
        <v>0</v>
      </c>
      <c r="P2866" s="33">
        <f t="shared" si="510"/>
        <v>2970</v>
      </c>
      <c r="Q2866" s="33">
        <f t="shared" si="511"/>
        <v>2970</v>
      </c>
      <c r="R2866" s="33">
        <f t="shared" si="512"/>
        <v>13806639</v>
      </c>
      <c r="S2866" s="33"/>
      <c r="T2866" s="30" t="str">
        <f t="shared" si="513"/>
        <v>USD</v>
      </c>
      <c r="U2866" s="33">
        <v>0</v>
      </c>
      <c r="V2866" s="33">
        <v>0</v>
      </c>
      <c r="W2866" s="33">
        <v>0</v>
      </c>
      <c r="X2866" s="33">
        <f t="shared" si="514"/>
        <v>2970</v>
      </c>
      <c r="Y2866" s="33">
        <f t="shared" si="515"/>
        <v>2970</v>
      </c>
      <c r="Z2866" s="33">
        <f t="shared" si="516"/>
        <v>13806639</v>
      </c>
      <c r="AA2866" s="34">
        <f t="shared" si="517"/>
        <v>1.9908459754522379E-05</v>
      </c>
      <c r="AB2866" s="33" t="s">
        <v>762</v>
      </c>
      <c r="AC2866" s="35">
        <v>44958</v>
      </c>
      <c r="AD2866" s="33">
        <v>60</v>
      </c>
      <c r="AE2866" s="36">
        <f t="shared" si="518"/>
        <v>45018</v>
      </c>
    </row>
    <row r="2867" spans="2:31" ht="14.5" hidden="1">
      <c r="B2867" s="29" t="s">
        <v>2768</v>
      </c>
      <c r="C2867" s="30" t="str">
        <f t="shared" si="508"/>
        <v>(Acreedores quirografarios)</v>
      </c>
      <c r="D2867" s="30">
        <v>5</v>
      </c>
      <c r="E2867" s="30" t="s">
        <v>5384</v>
      </c>
      <c r="F2867" s="30" t="s">
        <v>5385</v>
      </c>
      <c r="G2867" s="30" t="s">
        <v>5386</v>
      </c>
      <c r="H2867" s="31">
        <v>1260154</v>
      </c>
      <c r="I2867" s="31" t="s">
        <v>62</v>
      </c>
      <c r="J2867" s="32">
        <v>11421.75</v>
      </c>
      <c r="K2867" s="33">
        <f t="shared" si="509"/>
        <v>11421.75</v>
      </c>
      <c r="L2867" s="33">
        <v>54933021</v>
      </c>
      <c r="M2867" s="33">
        <v>0</v>
      </c>
      <c r="N2867" s="33">
        <v>0</v>
      </c>
      <c r="O2867" s="33">
        <v>0</v>
      </c>
      <c r="P2867" s="33">
        <f t="shared" si="510"/>
        <v>11421.75</v>
      </c>
      <c r="Q2867" s="33">
        <f t="shared" si="511"/>
        <v>11421.75</v>
      </c>
      <c r="R2867" s="33">
        <f t="shared" si="512"/>
        <v>54933021</v>
      </c>
      <c r="S2867" s="33"/>
      <c r="T2867" s="30" t="str">
        <f t="shared" si="513"/>
        <v>USD</v>
      </c>
      <c r="U2867" s="33">
        <v>0</v>
      </c>
      <c r="V2867" s="33">
        <v>0</v>
      </c>
      <c r="W2867" s="33">
        <v>0</v>
      </c>
      <c r="X2867" s="33">
        <f t="shared" si="514"/>
        <v>11421.75</v>
      </c>
      <c r="Y2867" s="33">
        <f t="shared" si="515"/>
        <v>11421.75</v>
      </c>
      <c r="Z2867" s="33">
        <f t="shared" si="516"/>
        <v>54933021</v>
      </c>
      <c r="AA2867" s="34">
        <f t="shared" si="517"/>
        <v>0.0013545059446253595</v>
      </c>
      <c r="AB2867" s="33" t="s">
        <v>626</v>
      </c>
      <c r="AC2867" s="35">
        <v>44895</v>
      </c>
      <c r="AD2867" s="33">
        <v>45</v>
      </c>
      <c r="AE2867" s="36">
        <f t="shared" si="518"/>
        <v>44940</v>
      </c>
    </row>
    <row r="2868" spans="2:31" ht="14.5" hidden="1">
      <c r="B2868" s="29" t="s">
        <v>2768</v>
      </c>
      <c r="C2868" s="30" t="str">
        <f t="shared" si="508"/>
        <v>(Acreedores quirografarios)</v>
      </c>
      <c r="D2868" s="30">
        <v>5</v>
      </c>
      <c r="E2868" s="30" t="s">
        <v>5384</v>
      </c>
      <c r="F2868" s="30" t="s">
        <v>5385</v>
      </c>
      <c r="G2868" s="30" t="s">
        <v>5386</v>
      </c>
      <c r="H2868" s="31">
        <v>1260156</v>
      </c>
      <c r="I2868" s="31" t="s">
        <v>62</v>
      </c>
      <c r="J2868" s="32">
        <v>1831.0999999999999</v>
      </c>
      <c r="K2868" s="33">
        <f t="shared" si="509"/>
        <v>1831.0999999999999</v>
      </c>
      <c r="L2868" s="33">
        <v>8806694</v>
      </c>
      <c r="M2868" s="33">
        <v>0</v>
      </c>
      <c r="N2868" s="33">
        <v>0</v>
      </c>
      <c r="O2868" s="33">
        <v>0</v>
      </c>
      <c r="P2868" s="33">
        <f t="shared" si="510"/>
        <v>1831.0999999999999</v>
      </c>
      <c r="Q2868" s="33">
        <f t="shared" si="511"/>
        <v>1831.0999999999999</v>
      </c>
      <c r="R2868" s="33">
        <f t="shared" si="512"/>
        <v>8806694</v>
      </c>
      <c r="S2868" s="33"/>
      <c r="T2868" s="30" t="str">
        <f t="shared" si="513"/>
        <v>USD</v>
      </c>
      <c r="U2868" s="33">
        <v>0</v>
      </c>
      <c r="V2868" s="33">
        <v>0</v>
      </c>
      <c r="W2868" s="33">
        <v>0</v>
      </c>
      <c r="X2868" s="33">
        <f t="shared" si="514"/>
        <v>1831.0999999999999</v>
      </c>
      <c r="Y2868" s="33">
        <f t="shared" si="515"/>
        <v>1831.0999999999999</v>
      </c>
      <c r="Z2868" s="33">
        <f t="shared" si="516"/>
        <v>8806694</v>
      </c>
      <c r="AA2868" s="34">
        <f t="shared" si="517"/>
        <v>0.00021715025240458713</v>
      </c>
      <c r="AB2868" s="33" t="s">
        <v>626</v>
      </c>
      <c r="AC2868" s="35">
        <v>44895</v>
      </c>
      <c r="AD2868" s="33">
        <v>45</v>
      </c>
      <c r="AE2868" s="36">
        <f t="shared" si="518"/>
        <v>44940</v>
      </c>
    </row>
    <row r="2869" spans="2:31" ht="14.5" hidden="1">
      <c r="B2869" s="29" t="s">
        <v>2768</v>
      </c>
      <c r="C2869" s="30" t="str">
        <f t="shared" si="519" ref="C2869:C2932">+IF(D2869=1,$A$4,IF(D2869=2,$A$5,IF(D2869=3,$A$6,IF(D2869=4,$A$7,IF(D2869=5,$A$8,IF(D2869=6,$A$9,))))))</f>
        <v>(Acreedores quirografarios)</v>
      </c>
      <c r="D2869" s="30">
        <v>5</v>
      </c>
      <c r="E2869" s="30" t="s">
        <v>5384</v>
      </c>
      <c r="F2869" s="30" t="s">
        <v>5385</v>
      </c>
      <c r="G2869" s="30" t="s">
        <v>5386</v>
      </c>
      <c r="H2869" s="31">
        <v>1260166</v>
      </c>
      <c r="I2869" s="31" t="s">
        <v>62</v>
      </c>
      <c r="J2869" s="32">
        <v>49747.309999999998</v>
      </c>
      <c r="K2869" s="33">
        <f t="shared" si="520" ref="K2869:K2932">+IF(I2869="USD",J2869,L2869/$L$3)</f>
        <v>49747.309999999998</v>
      </c>
      <c r="L2869" s="33">
        <v>239294511</v>
      </c>
      <c r="M2869" s="33">
        <v>0</v>
      </c>
      <c r="N2869" s="33">
        <v>0</v>
      </c>
      <c r="O2869" s="33">
        <v>0</v>
      </c>
      <c r="P2869" s="33">
        <f t="shared" si="521" ref="P2869:P2932">+J2869+M2869</f>
        <v>49747.309999999998</v>
      </c>
      <c r="Q2869" s="33">
        <f t="shared" si="522" ref="Q2869:Q2932">+K2869+N2869</f>
        <v>49747.309999999998</v>
      </c>
      <c r="R2869" s="33">
        <f t="shared" si="523" ref="R2869:R2932">+L2869+O2869</f>
        <v>239294511</v>
      </c>
      <c r="S2869" s="33"/>
      <c r="T2869" s="30" t="str">
        <f t="shared" si="524" ref="T2869:T2932">+I2869</f>
        <v>USD</v>
      </c>
      <c r="U2869" s="33">
        <v>0</v>
      </c>
      <c r="V2869" s="33">
        <v>0</v>
      </c>
      <c r="W2869" s="33">
        <v>0</v>
      </c>
      <c r="X2869" s="33">
        <f t="shared" si="525" ref="X2869:X2932">+P2869+U2869</f>
        <v>49747.309999999998</v>
      </c>
      <c r="Y2869" s="33">
        <f t="shared" si="526" ref="Y2869:Y2932">+Q2869+V2869</f>
        <v>49747.309999999998</v>
      </c>
      <c r="Z2869" s="33">
        <f t="shared" si="527" ref="Z2869:Z2932">+R2869+W2869</f>
        <v>239294511</v>
      </c>
      <c r="AA2869" s="34">
        <f t="shared" si="528" ref="AA2869:AA2932">+IF(D2869=1,Z2869/$C$4,IF(D2869=2,Z2869/$C$5,IF(D2869=3,Z2869/$C$6,IF(D2869=4,Z2869/$C$7,IF(D2869=5,Z2869/$C$8,IF(D2869=6,Z2869/$C$9))))))</f>
        <v>0.0059003825343179007</v>
      </c>
      <c r="AB2869" s="33" t="s">
        <v>626</v>
      </c>
      <c r="AC2869" s="35">
        <v>44927</v>
      </c>
      <c r="AD2869" s="33">
        <v>45</v>
      </c>
      <c r="AE2869" s="36">
        <f t="shared" si="518"/>
        <v>44972</v>
      </c>
    </row>
    <row r="2870" spans="2:31" ht="14.5" hidden="1">
      <c r="B2870" s="29" t="s">
        <v>2768</v>
      </c>
      <c r="C2870" s="30" t="str">
        <f t="shared" si="519"/>
        <v>(Acreedores quirografarios)</v>
      </c>
      <c r="D2870" s="30">
        <v>5</v>
      </c>
      <c r="E2870" s="30" t="s">
        <v>5384</v>
      </c>
      <c r="F2870" s="30" t="s">
        <v>5385</v>
      </c>
      <c r="G2870" s="30" t="s">
        <v>5386</v>
      </c>
      <c r="H2870" s="31">
        <v>1270009</v>
      </c>
      <c r="I2870" s="31" t="s">
        <v>62</v>
      </c>
      <c r="J2870" s="32">
        <v>17438.380000000001</v>
      </c>
      <c r="K2870" s="33">
        <f t="shared" si="520"/>
        <v>17438.380000000001</v>
      </c>
      <c r="L2870" s="33">
        <v>80778064</v>
      </c>
      <c r="M2870" s="33">
        <v>0</v>
      </c>
      <c r="N2870" s="33">
        <v>0</v>
      </c>
      <c r="O2870" s="33">
        <v>0</v>
      </c>
      <c r="P2870" s="33">
        <f t="shared" si="521"/>
        <v>17438.380000000001</v>
      </c>
      <c r="Q2870" s="33">
        <f t="shared" si="522"/>
        <v>17438.380000000001</v>
      </c>
      <c r="R2870" s="33">
        <f t="shared" si="523"/>
        <v>80778064</v>
      </c>
      <c r="S2870" s="33"/>
      <c r="T2870" s="30" t="str">
        <f t="shared" si="524"/>
        <v>USD</v>
      </c>
      <c r="U2870" s="33">
        <v>0</v>
      </c>
      <c r="V2870" s="33">
        <v>0</v>
      </c>
      <c r="W2870" s="33">
        <v>0</v>
      </c>
      <c r="X2870" s="33">
        <f t="shared" si="525"/>
        <v>17438.380000000001</v>
      </c>
      <c r="Y2870" s="33">
        <f t="shared" si="526"/>
        <v>17438.380000000001</v>
      </c>
      <c r="Z2870" s="33">
        <f t="shared" si="527"/>
        <v>80778064</v>
      </c>
      <c r="AA2870" s="34">
        <f t="shared" si="528"/>
        <v>0.0019917777302531341</v>
      </c>
      <c r="AB2870" s="33" t="s">
        <v>626</v>
      </c>
      <c r="AC2870" s="35">
        <v>44957</v>
      </c>
      <c r="AD2870" s="33">
        <v>45</v>
      </c>
      <c r="AE2870" s="36">
        <f t="shared" si="518"/>
        <v>45002</v>
      </c>
    </row>
    <row r="2871" spans="2:31" ht="14.5" hidden="1">
      <c r="B2871" s="29" t="s">
        <v>2769</v>
      </c>
      <c r="C2871" s="30" t="str">
        <f t="shared" si="519"/>
        <v>(Acreedores quirografarios)</v>
      </c>
      <c r="D2871" s="30">
        <v>5</v>
      </c>
      <c r="E2871" s="30">
        <v>464003573</v>
      </c>
      <c r="F2871" s="30" t="s">
        <v>5387</v>
      </c>
      <c r="G2871" s="30" t="s">
        <v>4604</v>
      </c>
      <c r="H2871" s="31">
        <v>2620</v>
      </c>
      <c r="I2871" s="31" t="s">
        <v>62</v>
      </c>
      <c r="J2871" s="32">
        <v>31094.43</v>
      </c>
      <c r="K2871" s="33">
        <f t="shared" si="520"/>
        <v>31094.43</v>
      </c>
      <c r="L2871" s="33">
        <v>149738026</v>
      </c>
      <c r="M2871" s="33">
        <v>0</v>
      </c>
      <c r="N2871" s="33">
        <v>0</v>
      </c>
      <c r="O2871" s="33">
        <v>0</v>
      </c>
      <c r="P2871" s="33">
        <f t="shared" si="521"/>
        <v>31094.43</v>
      </c>
      <c r="Q2871" s="33">
        <f t="shared" si="522"/>
        <v>31094.43</v>
      </c>
      <c r="R2871" s="33">
        <f t="shared" si="523"/>
        <v>149738026</v>
      </c>
      <c r="S2871" s="33"/>
      <c r="T2871" s="30" t="str">
        <f t="shared" si="524"/>
        <v>USD</v>
      </c>
      <c r="U2871" s="33">
        <v>0</v>
      </c>
      <c r="V2871" s="33">
        <v>0</v>
      </c>
      <c r="W2871" s="33">
        <v>0</v>
      </c>
      <c r="X2871" s="33">
        <f t="shared" si="525"/>
        <v>31094.43</v>
      </c>
      <c r="Y2871" s="33">
        <f t="shared" si="526"/>
        <v>31094.43</v>
      </c>
      <c r="Z2871" s="33">
        <f t="shared" si="527"/>
        <v>149738026</v>
      </c>
      <c r="AA2871" s="34">
        <f t="shared" si="528"/>
        <v>0.0036921516905736285</v>
      </c>
      <c r="AB2871" s="33" t="s">
        <v>953</v>
      </c>
      <c r="AC2871" s="35">
        <v>44896</v>
      </c>
      <c r="AD2871" s="33">
        <v>60</v>
      </c>
      <c r="AE2871" s="36">
        <f t="shared" si="518"/>
        <v>44956</v>
      </c>
    </row>
    <row r="2872" spans="2:31" ht="14.5" hidden="1">
      <c r="B2872" s="29" t="s">
        <v>2769</v>
      </c>
      <c r="C2872" s="30" t="str">
        <f t="shared" si="519"/>
        <v>(Acreedores quirografarios)</v>
      </c>
      <c r="D2872" s="30">
        <v>5</v>
      </c>
      <c r="E2872" s="30">
        <v>464003573</v>
      </c>
      <c r="F2872" s="30" t="s">
        <v>5387</v>
      </c>
      <c r="G2872" s="30" t="s">
        <v>4604</v>
      </c>
      <c r="H2872" s="31">
        <v>2640</v>
      </c>
      <c r="I2872" s="31" t="s">
        <v>62</v>
      </c>
      <c r="J2872" s="32">
        <v>32037.130000000001</v>
      </c>
      <c r="K2872" s="33">
        <f t="shared" si="520"/>
        <v>32037.130000000001</v>
      </c>
      <c r="L2872" s="33">
        <v>154105003</v>
      </c>
      <c r="M2872" s="33">
        <v>0</v>
      </c>
      <c r="N2872" s="33">
        <v>0</v>
      </c>
      <c r="O2872" s="33">
        <v>0</v>
      </c>
      <c r="P2872" s="33">
        <f t="shared" si="521"/>
        <v>32037.130000000001</v>
      </c>
      <c r="Q2872" s="33">
        <f t="shared" si="522"/>
        <v>32037.130000000001</v>
      </c>
      <c r="R2872" s="33">
        <f t="shared" si="523"/>
        <v>154105003</v>
      </c>
      <c r="S2872" s="33"/>
      <c r="T2872" s="30" t="str">
        <f t="shared" si="524"/>
        <v>USD</v>
      </c>
      <c r="U2872" s="33">
        <v>0</v>
      </c>
      <c r="V2872" s="33">
        <v>0</v>
      </c>
      <c r="W2872" s="33">
        <v>0</v>
      </c>
      <c r="X2872" s="33">
        <f t="shared" si="525"/>
        <v>32037.130000000001</v>
      </c>
      <c r="Y2872" s="33">
        <f t="shared" si="526"/>
        <v>32037.130000000001</v>
      </c>
      <c r="Z2872" s="33">
        <f t="shared" si="527"/>
        <v>154105003</v>
      </c>
      <c r="AA2872" s="34">
        <f t="shared" si="528"/>
        <v>0.0037998300268250102</v>
      </c>
      <c r="AB2872" s="33" t="s">
        <v>953</v>
      </c>
      <c r="AC2872" s="35">
        <v>44927</v>
      </c>
      <c r="AD2872" s="33">
        <v>60</v>
      </c>
      <c r="AE2872" s="36">
        <f t="shared" si="518"/>
        <v>44987</v>
      </c>
    </row>
    <row r="2873" spans="2:31" ht="14.5" hidden="1">
      <c r="B2873" s="29" t="s">
        <v>2769</v>
      </c>
      <c r="C2873" s="30" t="str">
        <f t="shared" si="519"/>
        <v>(Acreedores quirografarios)</v>
      </c>
      <c r="D2873" s="30">
        <v>5</v>
      </c>
      <c r="E2873" s="30">
        <v>464003573</v>
      </c>
      <c r="F2873" s="30" t="s">
        <v>5387</v>
      </c>
      <c r="G2873" s="30" t="s">
        <v>4604</v>
      </c>
      <c r="H2873" s="31">
        <v>2660</v>
      </c>
      <c r="I2873" s="31" t="s">
        <v>62</v>
      </c>
      <c r="J2873" s="32">
        <v>29231.029999999999</v>
      </c>
      <c r="K2873" s="33">
        <f t="shared" si="520"/>
        <v>29231.029999999999</v>
      </c>
      <c r="L2873" s="33">
        <v>135886289</v>
      </c>
      <c r="M2873" s="33">
        <v>0</v>
      </c>
      <c r="N2873" s="33">
        <v>0</v>
      </c>
      <c r="O2873" s="33">
        <v>0</v>
      </c>
      <c r="P2873" s="33">
        <f t="shared" si="521"/>
        <v>29231.029999999999</v>
      </c>
      <c r="Q2873" s="33">
        <f t="shared" si="522"/>
        <v>29231.029999999999</v>
      </c>
      <c r="R2873" s="33">
        <f t="shared" si="523"/>
        <v>135886289</v>
      </c>
      <c r="S2873" s="33"/>
      <c r="T2873" s="30" t="str">
        <f t="shared" si="524"/>
        <v>USD</v>
      </c>
      <c r="U2873" s="33">
        <v>0</v>
      </c>
      <c r="V2873" s="33">
        <v>0</v>
      </c>
      <c r="W2873" s="33">
        <v>0</v>
      </c>
      <c r="X2873" s="33">
        <f t="shared" si="525"/>
        <v>29231.029999999999</v>
      </c>
      <c r="Y2873" s="33">
        <f t="shared" si="526"/>
        <v>29231.029999999999</v>
      </c>
      <c r="Z2873" s="33">
        <f t="shared" si="527"/>
        <v>135886289</v>
      </c>
      <c r="AA2873" s="34">
        <f t="shared" si="528"/>
        <v>0.0033506037514954728</v>
      </c>
      <c r="AB2873" s="33" t="s">
        <v>953</v>
      </c>
      <c r="AC2873" s="35">
        <v>44958</v>
      </c>
      <c r="AD2873" s="33">
        <v>60</v>
      </c>
      <c r="AE2873" s="36">
        <f t="shared" si="518"/>
        <v>45018</v>
      </c>
    </row>
    <row r="2874" spans="2:31" ht="14.5" hidden="1">
      <c r="B2874" s="29" t="s">
        <v>2770</v>
      </c>
      <c r="C2874" s="30" t="str">
        <f t="shared" si="519"/>
        <v>(Acreedores quirografarios)</v>
      </c>
      <c r="D2874" s="30">
        <v>5</v>
      </c>
      <c r="E2874" s="30" t="s">
        <v>5388</v>
      </c>
      <c r="F2874" s="30" t="s">
        <v>5389</v>
      </c>
      <c r="G2874" s="30" t="s">
        <v>5143</v>
      </c>
      <c r="H2874" s="31">
        <v>50008795</v>
      </c>
      <c r="I2874" s="31" t="s">
        <v>62</v>
      </c>
      <c r="J2874" s="32">
        <v>813.60000000000002</v>
      </c>
      <c r="K2874" s="33">
        <f t="shared" si="520"/>
        <v>813.60000000000002</v>
      </c>
      <c r="L2874" s="33">
        <v>3939663</v>
      </c>
      <c r="M2874" s="33">
        <v>0</v>
      </c>
      <c r="N2874" s="33">
        <v>0</v>
      </c>
      <c r="O2874" s="33">
        <v>0</v>
      </c>
      <c r="P2874" s="33">
        <f t="shared" si="521"/>
        <v>813.60000000000002</v>
      </c>
      <c r="Q2874" s="33">
        <f t="shared" si="522"/>
        <v>813.60000000000002</v>
      </c>
      <c r="R2874" s="33">
        <f t="shared" si="523"/>
        <v>3939663</v>
      </c>
      <c r="S2874" s="38"/>
      <c r="T2874" s="30" t="str">
        <f t="shared" si="524"/>
        <v>USD</v>
      </c>
      <c r="U2874" s="33">
        <v>0</v>
      </c>
      <c r="V2874" s="33">
        <v>0</v>
      </c>
      <c r="W2874" s="33">
        <v>0</v>
      </c>
      <c r="X2874" s="33">
        <f t="shared" si="525"/>
        <v>813.60000000000002</v>
      </c>
      <c r="Y2874" s="33">
        <f t="shared" si="526"/>
        <v>813.60000000000002</v>
      </c>
      <c r="Z2874" s="33">
        <f t="shared" si="527"/>
        <v>3939663</v>
      </c>
      <c r="AA2874" s="34">
        <f t="shared" si="528"/>
        <v>9.7141880351356928E-05</v>
      </c>
      <c r="AB2874" s="33" t="s">
        <v>252</v>
      </c>
      <c r="AC2874" s="35">
        <v>44930</v>
      </c>
      <c r="AD2874" s="33">
        <v>45</v>
      </c>
      <c r="AE2874" s="36">
        <f t="shared" si="518"/>
        <v>44975</v>
      </c>
    </row>
    <row r="2875" spans="2:31" ht="14.5" hidden="1">
      <c r="B2875" s="29" t="s">
        <v>2770</v>
      </c>
      <c r="C2875" s="30" t="str">
        <f t="shared" si="519"/>
        <v>(Acreedores quirografarios)</v>
      </c>
      <c r="D2875" s="30">
        <v>5</v>
      </c>
      <c r="E2875" s="30" t="s">
        <v>5388</v>
      </c>
      <c r="F2875" s="30" t="s">
        <v>5389</v>
      </c>
      <c r="G2875" s="30" t="s">
        <v>5143</v>
      </c>
      <c r="H2875" s="31">
        <v>50009022</v>
      </c>
      <c r="I2875" s="31" t="s">
        <v>62</v>
      </c>
      <c r="J2875" s="32">
        <v>1762.8</v>
      </c>
      <c r="K2875" s="33">
        <f t="shared" si="520"/>
        <v>1762.8</v>
      </c>
      <c r="L2875" s="33">
        <v>8194728</v>
      </c>
      <c r="M2875" s="33">
        <v>0</v>
      </c>
      <c r="N2875" s="33">
        <v>0</v>
      </c>
      <c r="O2875" s="33">
        <v>0</v>
      </c>
      <c r="P2875" s="33">
        <f t="shared" si="521"/>
        <v>1762.8</v>
      </c>
      <c r="Q2875" s="33">
        <f t="shared" si="522"/>
        <v>1762.8</v>
      </c>
      <c r="R2875" s="33">
        <f t="shared" si="523"/>
        <v>8194728</v>
      </c>
      <c r="S2875" s="33"/>
      <c r="T2875" s="30" t="str">
        <f t="shared" si="524"/>
        <v>USD</v>
      </c>
      <c r="U2875" s="33">
        <v>0</v>
      </c>
      <c r="V2875" s="33">
        <v>0</v>
      </c>
      <c r="W2875" s="33">
        <v>0</v>
      </c>
      <c r="X2875" s="33">
        <f t="shared" si="525"/>
        <v>1762.8</v>
      </c>
      <c r="Y2875" s="33">
        <f t="shared" si="526"/>
        <v>1762.8</v>
      </c>
      <c r="Z2875" s="33">
        <f t="shared" si="527"/>
        <v>8194728</v>
      </c>
      <c r="AA2875" s="34">
        <f t="shared" si="528"/>
        <v>0.00020206075669109628</v>
      </c>
      <c r="AB2875" s="33" t="s">
        <v>252</v>
      </c>
      <c r="AC2875" s="35">
        <v>44959</v>
      </c>
      <c r="AD2875" s="33">
        <v>45</v>
      </c>
      <c r="AE2875" s="36">
        <f t="shared" si="518"/>
        <v>45004</v>
      </c>
    </row>
    <row r="2876" spans="2:31" ht="14.5" hidden="1">
      <c r="B2876" s="29" t="s">
        <v>2771</v>
      </c>
      <c r="C2876" s="30" t="str">
        <f t="shared" si="519"/>
        <v>(Proveedores estratégicos)</v>
      </c>
      <c r="D2876" s="30">
        <v>4</v>
      </c>
      <c r="E2876" s="30" t="s">
        <v>2772</v>
      </c>
      <c r="F2876" s="30" t="s">
        <v>5390</v>
      </c>
      <c r="G2876" s="30" t="s">
        <v>5391</v>
      </c>
      <c r="H2876" s="31">
        <v>348</v>
      </c>
      <c r="I2876" s="31" t="s">
        <v>62</v>
      </c>
      <c r="J2876" s="32">
        <v>14502.91</v>
      </c>
      <c r="K2876" s="33">
        <f t="shared" si="520"/>
        <v>14502.91</v>
      </c>
      <c r="L2876" s="33">
        <v>69298965</v>
      </c>
      <c r="M2876" s="33">
        <v>0</v>
      </c>
      <c r="N2876" s="33">
        <v>0</v>
      </c>
      <c r="O2876" s="33">
        <v>0</v>
      </c>
      <c r="P2876" s="33">
        <f t="shared" si="521"/>
        <v>14502.91</v>
      </c>
      <c r="Q2876" s="33">
        <f t="shared" si="522"/>
        <v>14502.91</v>
      </c>
      <c r="R2876" s="33">
        <f t="shared" si="523"/>
        <v>69298965</v>
      </c>
      <c r="S2876" s="33"/>
      <c r="T2876" s="30" t="str">
        <f t="shared" si="524"/>
        <v>USD</v>
      </c>
      <c r="U2876" s="33">
        <v>0</v>
      </c>
      <c r="V2876" s="33">
        <v>0</v>
      </c>
      <c r="W2876" s="33">
        <v>0</v>
      </c>
      <c r="X2876" s="33">
        <f t="shared" si="525"/>
        <v>14502.91</v>
      </c>
      <c r="Y2876" s="33">
        <f t="shared" si="526"/>
        <v>14502.91</v>
      </c>
      <c r="Z2876" s="33">
        <f t="shared" si="527"/>
        <v>69298965</v>
      </c>
      <c r="AA2876" s="34">
        <f t="shared" si="528"/>
        <v>9.9925525374608174E-05</v>
      </c>
      <c r="AB2876" s="33" t="s">
        <v>676</v>
      </c>
      <c r="AC2876" s="35">
        <v>44910</v>
      </c>
      <c r="AD2876" s="33">
        <v>60</v>
      </c>
      <c r="AE2876" s="36">
        <f t="shared" si="518"/>
        <v>44970</v>
      </c>
    </row>
    <row r="2877" spans="2:31" ht="14.5" hidden="1">
      <c r="B2877" s="29" t="s">
        <v>2771</v>
      </c>
      <c r="C2877" s="30" t="str">
        <f t="shared" si="519"/>
        <v>(Proveedores estratégicos)</v>
      </c>
      <c r="D2877" s="30">
        <v>4</v>
      </c>
      <c r="E2877" s="30" t="s">
        <v>2772</v>
      </c>
      <c r="F2877" s="30" t="s">
        <v>5390</v>
      </c>
      <c r="G2877" s="30" t="s">
        <v>5391</v>
      </c>
      <c r="H2877" s="31">
        <v>367</v>
      </c>
      <c r="I2877" s="31" t="s">
        <v>62</v>
      </c>
      <c r="J2877" s="32">
        <v>35251.099999999999</v>
      </c>
      <c r="K2877" s="33">
        <f t="shared" si="520"/>
        <v>35251.099999999999</v>
      </c>
      <c r="L2877" s="33">
        <v>167816739</v>
      </c>
      <c r="M2877" s="33">
        <v>0</v>
      </c>
      <c r="N2877" s="33">
        <v>0</v>
      </c>
      <c r="O2877" s="33">
        <v>0</v>
      </c>
      <c r="P2877" s="33">
        <f t="shared" si="521"/>
        <v>35251.099999999999</v>
      </c>
      <c r="Q2877" s="33">
        <f t="shared" si="522"/>
        <v>35251.099999999999</v>
      </c>
      <c r="R2877" s="33">
        <f t="shared" si="523"/>
        <v>167816739</v>
      </c>
      <c r="S2877" s="33"/>
      <c r="T2877" s="30" t="str">
        <f t="shared" si="524"/>
        <v>USD</v>
      </c>
      <c r="U2877" s="33">
        <v>0</v>
      </c>
      <c r="V2877" s="33">
        <v>0</v>
      </c>
      <c r="W2877" s="33">
        <v>0</v>
      </c>
      <c r="X2877" s="33">
        <f t="shared" si="525"/>
        <v>35251.099999999999</v>
      </c>
      <c r="Y2877" s="33">
        <f t="shared" si="526"/>
        <v>35251.099999999999</v>
      </c>
      <c r="Z2877" s="33">
        <f t="shared" si="527"/>
        <v>167816739</v>
      </c>
      <c r="AA2877" s="34">
        <f t="shared" si="528"/>
        <v>0.00024198306296823477</v>
      </c>
      <c r="AB2877" s="33" t="s">
        <v>676</v>
      </c>
      <c r="AC2877" s="35">
        <v>44918</v>
      </c>
      <c r="AD2877" s="33">
        <v>60</v>
      </c>
      <c r="AE2877" s="36">
        <f t="shared" si="518"/>
        <v>44978</v>
      </c>
    </row>
    <row r="2878" spans="2:31" ht="14.5" hidden="1">
      <c r="B2878" s="29" t="s">
        <v>2771</v>
      </c>
      <c r="C2878" s="30" t="str">
        <f t="shared" si="519"/>
        <v>(Proveedores estratégicos)</v>
      </c>
      <c r="D2878" s="30">
        <v>4</v>
      </c>
      <c r="E2878" s="30" t="s">
        <v>2772</v>
      </c>
      <c r="F2878" s="30" t="s">
        <v>5390</v>
      </c>
      <c r="G2878" s="30" t="s">
        <v>5391</v>
      </c>
      <c r="H2878" s="31">
        <v>376</v>
      </c>
      <c r="I2878" s="31" t="s">
        <v>62</v>
      </c>
      <c r="J2878" s="32">
        <v>21516.889999999999</v>
      </c>
      <c r="K2878" s="33">
        <f t="shared" si="520"/>
        <v>21516.889999999999</v>
      </c>
      <c r="L2878" s="33">
        <v>99670538</v>
      </c>
      <c r="M2878" s="33">
        <v>0</v>
      </c>
      <c r="N2878" s="33">
        <v>0</v>
      </c>
      <c r="O2878" s="33">
        <v>0</v>
      </c>
      <c r="P2878" s="33">
        <f t="shared" si="521"/>
        <v>21516.889999999999</v>
      </c>
      <c r="Q2878" s="33">
        <f t="shared" si="522"/>
        <v>21516.889999999999</v>
      </c>
      <c r="R2878" s="33">
        <f t="shared" si="523"/>
        <v>99670538</v>
      </c>
      <c r="S2878" s="33"/>
      <c r="T2878" s="30" t="str">
        <f t="shared" si="524"/>
        <v>USD</v>
      </c>
      <c r="U2878" s="33">
        <v>0</v>
      </c>
      <c r="V2878" s="33">
        <v>0</v>
      </c>
      <c r="W2878" s="33">
        <v>0</v>
      </c>
      <c r="X2878" s="33">
        <f t="shared" si="525"/>
        <v>21516.889999999999</v>
      </c>
      <c r="Y2878" s="33">
        <f t="shared" si="526"/>
        <v>21516.889999999999</v>
      </c>
      <c r="Z2878" s="33">
        <f t="shared" si="527"/>
        <v>99670538</v>
      </c>
      <c r="AA2878" s="34">
        <f t="shared" si="528"/>
        <v>0.00014371976369372685</v>
      </c>
      <c r="AB2878" s="33" t="s">
        <v>676</v>
      </c>
      <c r="AC2878" s="35">
        <v>44957</v>
      </c>
      <c r="AD2878" s="33">
        <v>60</v>
      </c>
      <c r="AE2878" s="36">
        <f t="shared" si="518"/>
        <v>45017</v>
      </c>
    </row>
    <row r="2879" spans="2:31" ht="14.5" hidden="1">
      <c r="B2879" s="29" t="s">
        <v>2773</v>
      </c>
      <c r="C2879" s="30" t="str">
        <f t="shared" si="519"/>
        <v>(Acreedores quirografarios)</v>
      </c>
      <c r="D2879" s="30">
        <v>5</v>
      </c>
      <c r="E2879" s="30" t="s">
        <v>5392</v>
      </c>
      <c r="F2879" s="30" t="s">
        <v>5393</v>
      </c>
      <c r="G2879" s="30" t="s">
        <v>5394</v>
      </c>
      <c r="H2879" s="31" t="s">
        <v>2774</v>
      </c>
      <c r="I2879" s="31" t="s">
        <v>62</v>
      </c>
      <c r="J2879" s="32">
        <v>1153.29</v>
      </c>
      <c r="K2879" s="33">
        <f t="shared" si="520"/>
        <v>1153.29</v>
      </c>
      <c r="L2879" s="33">
        <v>5472407</v>
      </c>
      <c r="M2879" s="33">
        <v>0</v>
      </c>
      <c r="N2879" s="33">
        <v>0</v>
      </c>
      <c r="O2879" s="33">
        <v>0</v>
      </c>
      <c r="P2879" s="33">
        <f t="shared" si="521"/>
        <v>1153.29</v>
      </c>
      <c r="Q2879" s="33">
        <f t="shared" si="522"/>
        <v>1153.29</v>
      </c>
      <c r="R2879" s="33">
        <f t="shared" si="523"/>
        <v>5472407</v>
      </c>
      <c r="S2879" s="33"/>
      <c r="T2879" s="30" t="str">
        <f t="shared" si="524"/>
        <v>USD</v>
      </c>
      <c r="U2879" s="33">
        <v>0</v>
      </c>
      <c r="V2879" s="33">
        <v>0</v>
      </c>
      <c r="W2879" s="33">
        <v>0</v>
      </c>
      <c r="X2879" s="33">
        <f t="shared" si="525"/>
        <v>1153.29</v>
      </c>
      <c r="Y2879" s="33">
        <f t="shared" si="526"/>
        <v>1153.29</v>
      </c>
      <c r="Z2879" s="33">
        <f t="shared" si="527"/>
        <v>5472407</v>
      </c>
      <c r="AA2879" s="34">
        <f t="shared" si="528"/>
        <v>0.00013493537544402353</v>
      </c>
      <c r="AB2879" s="33" t="s">
        <v>953</v>
      </c>
      <c r="AC2879" s="35">
        <v>44926</v>
      </c>
      <c r="AD2879" s="33">
        <v>60</v>
      </c>
      <c r="AE2879" s="36">
        <f t="shared" si="518"/>
        <v>44986</v>
      </c>
    </row>
    <row r="2880" spans="2:31" ht="14.5" hidden="1">
      <c r="B2880" s="29" t="s">
        <v>2773</v>
      </c>
      <c r="C2880" s="30" t="str">
        <f t="shared" si="519"/>
        <v>(Acreedores quirografarios)</v>
      </c>
      <c r="D2880" s="30">
        <v>5</v>
      </c>
      <c r="E2880" s="30" t="s">
        <v>5392</v>
      </c>
      <c r="F2880" s="30" t="s">
        <v>5393</v>
      </c>
      <c r="G2880" s="30" t="s">
        <v>5394</v>
      </c>
      <c r="H2880" s="31" t="s">
        <v>2775</v>
      </c>
      <c r="I2880" s="31" t="s">
        <v>62</v>
      </c>
      <c r="J2880" s="32">
        <v>1495.1300000000001</v>
      </c>
      <c r="K2880" s="33">
        <f t="shared" si="520"/>
        <v>1495.1300000000001</v>
      </c>
      <c r="L2880" s="33">
        <v>6925741</v>
      </c>
      <c r="M2880" s="33">
        <v>0</v>
      </c>
      <c r="N2880" s="33">
        <v>0</v>
      </c>
      <c r="O2880" s="33">
        <v>0</v>
      </c>
      <c r="P2880" s="33">
        <f t="shared" si="521"/>
        <v>1495.1300000000001</v>
      </c>
      <c r="Q2880" s="33">
        <f t="shared" si="522"/>
        <v>1495.1300000000001</v>
      </c>
      <c r="R2880" s="33">
        <f t="shared" si="523"/>
        <v>6925741</v>
      </c>
      <c r="S2880" s="33"/>
      <c r="T2880" s="30" t="str">
        <f t="shared" si="524"/>
        <v>USD</v>
      </c>
      <c r="U2880" s="33">
        <v>0</v>
      </c>
      <c r="V2880" s="33">
        <v>0</v>
      </c>
      <c r="W2880" s="33">
        <v>0</v>
      </c>
      <c r="X2880" s="33">
        <f t="shared" si="525"/>
        <v>1495.1300000000001</v>
      </c>
      <c r="Y2880" s="33">
        <f t="shared" si="526"/>
        <v>1495.1300000000001</v>
      </c>
      <c r="Z2880" s="33">
        <f t="shared" si="527"/>
        <v>6925741</v>
      </c>
      <c r="AA2880" s="34">
        <f t="shared" si="528"/>
        <v>0.00017077082571948085</v>
      </c>
      <c r="AB2880" s="33" t="s">
        <v>953</v>
      </c>
      <c r="AC2880" s="35">
        <v>44957</v>
      </c>
      <c r="AD2880" s="33">
        <v>60</v>
      </c>
      <c r="AE2880" s="36">
        <f t="shared" si="518"/>
        <v>45017</v>
      </c>
    </row>
    <row r="2881" spans="2:31" ht="14.5" hidden="1">
      <c r="B2881" s="29" t="s">
        <v>2776</v>
      </c>
      <c r="C2881" s="30" t="str">
        <f t="shared" si="519"/>
        <v>(Acreedores quirografarios)</v>
      </c>
      <c r="D2881" s="30">
        <v>5</v>
      </c>
      <c r="E2881" s="30" t="s">
        <v>5395</v>
      </c>
      <c r="F2881" s="30" t="s">
        <v>5396</v>
      </c>
      <c r="G2881" s="30" t="s">
        <v>2846</v>
      </c>
      <c r="H2881" s="31" t="s">
        <v>2777</v>
      </c>
      <c r="I2881" s="31" t="s">
        <v>62</v>
      </c>
      <c r="J2881" s="32">
        <v>50389</v>
      </c>
      <c r="K2881" s="33">
        <f t="shared" si="520"/>
        <v>50389</v>
      </c>
      <c r="L2881" s="33">
        <v>242346399</v>
      </c>
      <c r="M2881" s="33">
        <v>0</v>
      </c>
      <c r="N2881" s="33">
        <v>0</v>
      </c>
      <c r="O2881" s="33">
        <v>0</v>
      </c>
      <c r="P2881" s="33">
        <f t="shared" si="521"/>
        <v>50389</v>
      </c>
      <c r="Q2881" s="33">
        <f t="shared" si="522"/>
        <v>50389</v>
      </c>
      <c r="R2881" s="33">
        <f t="shared" si="523"/>
        <v>242346399</v>
      </c>
      <c r="S2881" s="33"/>
      <c r="T2881" s="30" t="str">
        <f t="shared" si="524"/>
        <v>USD</v>
      </c>
      <c r="U2881" s="33">
        <v>0</v>
      </c>
      <c r="V2881" s="33">
        <v>0</v>
      </c>
      <c r="W2881" s="33">
        <v>0</v>
      </c>
      <c r="X2881" s="33">
        <f t="shared" si="525"/>
        <v>50389</v>
      </c>
      <c r="Y2881" s="33">
        <f t="shared" si="526"/>
        <v>50389</v>
      </c>
      <c r="Z2881" s="33">
        <f t="shared" si="527"/>
        <v>242346399</v>
      </c>
      <c r="AA2881" s="34">
        <f t="shared" si="528"/>
        <v>0.0059756341837462253</v>
      </c>
      <c r="AB2881" s="33" t="s">
        <v>1651</v>
      </c>
      <c r="AC2881" s="35">
        <v>44895</v>
      </c>
      <c r="AD2881" s="33">
        <v>60</v>
      </c>
      <c r="AE2881" s="36">
        <f t="shared" si="518"/>
        <v>44955</v>
      </c>
    </row>
    <row r="2882" spans="2:31" ht="14.5" hidden="1">
      <c r="B2882" s="29" t="s">
        <v>2776</v>
      </c>
      <c r="C2882" s="30" t="str">
        <f t="shared" si="519"/>
        <v>(Acreedores quirografarios)</v>
      </c>
      <c r="D2882" s="30">
        <v>5</v>
      </c>
      <c r="E2882" s="30" t="s">
        <v>5395</v>
      </c>
      <c r="F2882" s="30" t="s">
        <v>5396</v>
      </c>
      <c r="G2882" s="30" t="s">
        <v>2846</v>
      </c>
      <c r="H2882" s="31" t="s">
        <v>2778</v>
      </c>
      <c r="I2882" s="31" t="s">
        <v>62</v>
      </c>
      <c r="J2882" s="32">
        <v>30240</v>
      </c>
      <c r="K2882" s="33">
        <f t="shared" si="520"/>
        <v>30240</v>
      </c>
      <c r="L2882" s="33">
        <v>140077728</v>
      </c>
      <c r="M2882" s="33">
        <v>0</v>
      </c>
      <c r="N2882" s="33">
        <v>0</v>
      </c>
      <c r="O2882" s="33">
        <v>0</v>
      </c>
      <c r="P2882" s="33">
        <f t="shared" si="521"/>
        <v>30240</v>
      </c>
      <c r="Q2882" s="33">
        <f t="shared" si="522"/>
        <v>30240</v>
      </c>
      <c r="R2882" s="33">
        <f t="shared" si="523"/>
        <v>140077728</v>
      </c>
      <c r="S2882" s="33"/>
      <c r="T2882" s="30" t="str">
        <f t="shared" si="524"/>
        <v>USD</v>
      </c>
      <c r="U2882" s="33">
        <v>0</v>
      </c>
      <c r="V2882" s="33">
        <v>0</v>
      </c>
      <c r="W2882" s="33">
        <v>0</v>
      </c>
      <c r="X2882" s="33">
        <f t="shared" si="525"/>
        <v>30240</v>
      </c>
      <c r="Y2882" s="33">
        <f t="shared" si="526"/>
        <v>30240</v>
      </c>
      <c r="Z2882" s="33">
        <f t="shared" si="527"/>
        <v>140077728</v>
      </c>
      <c r="AA2882" s="34">
        <f t="shared" si="528"/>
        <v>0.0034539537755554016</v>
      </c>
      <c r="AB2882" s="33" t="s">
        <v>1651</v>
      </c>
      <c r="AC2882" s="35">
        <v>44957</v>
      </c>
      <c r="AD2882" s="33">
        <v>60</v>
      </c>
      <c r="AE2882" s="36">
        <f t="shared" si="518"/>
        <v>45017</v>
      </c>
    </row>
    <row r="2883" spans="2:31" ht="14.5" hidden="1">
      <c r="B2883" s="29" t="s">
        <v>2779</v>
      </c>
      <c r="C2883" s="30" t="str">
        <f t="shared" si="519"/>
        <v>(Acreedores quirografarios)</v>
      </c>
      <c r="D2883" s="30">
        <v>5</v>
      </c>
      <c r="E2883" s="30" t="s">
        <v>2780</v>
      </c>
      <c r="F2883" s="30" t="s">
        <v>5397</v>
      </c>
      <c r="G2883" s="30" t="s">
        <v>5331</v>
      </c>
      <c r="H2883" s="31">
        <v>55890</v>
      </c>
      <c r="I2883" s="31" t="s">
        <v>62</v>
      </c>
      <c r="J2883" s="32">
        <v>2456</v>
      </c>
      <c r="K2883" s="33">
        <f t="shared" si="520"/>
        <v>2456</v>
      </c>
      <c r="L2883" s="33">
        <v>11813851</v>
      </c>
      <c r="M2883" s="33">
        <v>0</v>
      </c>
      <c r="N2883" s="33">
        <v>0</v>
      </c>
      <c r="O2883" s="33">
        <v>0</v>
      </c>
      <c r="P2883" s="33">
        <f t="shared" si="521"/>
        <v>2456</v>
      </c>
      <c r="Q2883" s="33">
        <f t="shared" si="522"/>
        <v>2456</v>
      </c>
      <c r="R2883" s="33">
        <f t="shared" si="523"/>
        <v>11813851</v>
      </c>
      <c r="S2883" s="33"/>
      <c r="T2883" s="30" t="str">
        <f t="shared" si="524"/>
        <v>USD</v>
      </c>
      <c r="U2883" s="33">
        <v>0</v>
      </c>
      <c r="V2883" s="33">
        <v>0</v>
      </c>
      <c r="W2883" s="33">
        <v>0</v>
      </c>
      <c r="X2883" s="33">
        <f t="shared" si="525"/>
        <v>2456</v>
      </c>
      <c r="Y2883" s="33">
        <f t="shared" si="526"/>
        <v>2456</v>
      </c>
      <c r="Z2883" s="33">
        <f t="shared" si="527"/>
        <v>11813851</v>
      </c>
      <c r="AA2883" s="34">
        <f t="shared" si="528"/>
        <v>0.00029129895128866568</v>
      </c>
      <c r="AB2883" s="33" t="s">
        <v>953</v>
      </c>
      <c r="AC2883" s="35">
        <v>44926</v>
      </c>
      <c r="AD2883" s="33">
        <v>60</v>
      </c>
      <c r="AE2883" s="36">
        <f t="shared" si="518"/>
        <v>44986</v>
      </c>
    </row>
    <row r="2884" spans="2:31" ht="14.5" hidden="1">
      <c r="B2884" s="29" t="s">
        <v>2781</v>
      </c>
      <c r="C2884" s="30" t="str">
        <f t="shared" si="519"/>
        <v>(Acreedores quirografarios)</v>
      </c>
      <c r="D2884" s="30">
        <v>5</v>
      </c>
      <c r="E2884" s="30" t="s">
        <v>5398</v>
      </c>
      <c r="F2884" s="30" t="s">
        <v>5399</v>
      </c>
      <c r="G2884" s="30" t="s">
        <v>5400</v>
      </c>
      <c r="H2884" s="31">
        <v>5229</v>
      </c>
      <c r="I2884" s="31" t="s">
        <v>62</v>
      </c>
      <c r="J2884" s="32">
        <v>15120</v>
      </c>
      <c r="K2884" s="33">
        <f t="shared" si="520"/>
        <v>15120</v>
      </c>
      <c r="L2884" s="33">
        <v>72811721</v>
      </c>
      <c r="M2884" s="33">
        <v>0</v>
      </c>
      <c r="N2884" s="33">
        <v>0</v>
      </c>
      <c r="O2884" s="33">
        <v>0</v>
      </c>
      <c r="P2884" s="33">
        <f t="shared" si="521"/>
        <v>15120</v>
      </c>
      <c r="Q2884" s="33">
        <f t="shared" si="522"/>
        <v>15120</v>
      </c>
      <c r="R2884" s="33">
        <f t="shared" si="523"/>
        <v>72811721</v>
      </c>
      <c r="S2884" s="33"/>
      <c r="T2884" s="30" t="str">
        <f t="shared" si="524"/>
        <v>USD</v>
      </c>
      <c r="U2884" s="33">
        <v>0</v>
      </c>
      <c r="V2884" s="33">
        <v>0</v>
      </c>
      <c r="W2884" s="33">
        <v>0</v>
      </c>
      <c r="X2884" s="33">
        <f t="shared" si="525"/>
        <v>15120</v>
      </c>
      <c r="Y2884" s="33">
        <f t="shared" si="526"/>
        <v>15120</v>
      </c>
      <c r="Z2884" s="33">
        <f t="shared" si="527"/>
        <v>72811721</v>
      </c>
      <c r="AA2884" s="34">
        <f t="shared" si="528"/>
        <v>0.0017953483558259635</v>
      </c>
      <c r="AB2884" s="33" t="s">
        <v>1651</v>
      </c>
      <c r="AC2884" s="35">
        <v>44896</v>
      </c>
      <c r="AD2884" s="33">
        <v>60</v>
      </c>
      <c r="AE2884" s="36">
        <f t="shared" si="518"/>
        <v>44956</v>
      </c>
    </row>
    <row r="2885" spans="2:31" ht="14.5" hidden="1">
      <c r="B2885" s="29" t="s">
        <v>2782</v>
      </c>
      <c r="C2885" s="30" t="str">
        <f t="shared" si="519"/>
        <v>(Proveedores estratégicos)</v>
      </c>
      <c r="D2885" s="30">
        <v>4</v>
      </c>
      <c r="E2885" s="30">
        <v>911996083</v>
      </c>
      <c r="F2885" s="30" t="s">
        <v>5401</v>
      </c>
      <c r="G2885" s="30" t="s">
        <v>4531</v>
      </c>
      <c r="H2885" s="31">
        <v>1006688</v>
      </c>
      <c r="I2885" s="31" t="s">
        <v>62</v>
      </c>
      <c r="J2885" s="32">
        <v>115222.07000000001</v>
      </c>
      <c r="K2885" s="33">
        <f t="shared" si="520"/>
        <v>115222.07000000001</v>
      </c>
      <c r="L2885" s="33">
        <v>572531553</v>
      </c>
      <c r="M2885" s="33">
        <v>0</v>
      </c>
      <c r="N2885" s="33">
        <v>0</v>
      </c>
      <c r="O2885" s="33">
        <v>0</v>
      </c>
      <c r="P2885" s="33">
        <f t="shared" si="521"/>
        <v>115222.07000000001</v>
      </c>
      <c r="Q2885" s="33">
        <f t="shared" si="522"/>
        <v>115222.07000000001</v>
      </c>
      <c r="R2885" s="33">
        <f t="shared" si="523"/>
        <v>572531553</v>
      </c>
      <c r="S2885" s="33"/>
      <c r="T2885" s="30" t="str">
        <f t="shared" si="524"/>
        <v>USD</v>
      </c>
      <c r="U2885" s="33">
        <v>0</v>
      </c>
      <c r="V2885" s="33">
        <v>0</v>
      </c>
      <c r="W2885" s="33">
        <v>0</v>
      </c>
      <c r="X2885" s="33">
        <f t="shared" si="525"/>
        <v>115222.07000000001</v>
      </c>
      <c r="Y2885" s="33">
        <f t="shared" si="526"/>
        <v>115222.07000000001</v>
      </c>
      <c r="Z2885" s="33">
        <f t="shared" si="527"/>
        <v>572531553</v>
      </c>
      <c r="AA2885" s="34">
        <f t="shared" si="528"/>
        <v>0.00082556090451084408</v>
      </c>
      <c r="AB2885" s="33" t="s">
        <v>626</v>
      </c>
      <c r="AC2885" s="35">
        <v>44859</v>
      </c>
      <c r="AD2885" s="33">
        <v>60</v>
      </c>
      <c r="AE2885" s="36">
        <f t="shared" si="518"/>
        <v>44919</v>
      </c>
    </row>
    <row r="2886" spans="2:31" ht="14.5" hidden="1">
      <c r="B2886" s="29" t="s">
        <v>2782</v>
      </c>
      <c r="C2886" s="30" t="str">
        <f t="shared" si="519"/>
        <v>(Proveedores estratégicos)</v>
      </c>
      <c r="D2886" s="30">
        <v>4</v>
      </c>
      <c r="E2886" s="30">
        <v>911996083</v>
      </c>
      <c r="F2886" s="30" t="s">
        <v>5401</v>
      </c>
      <c r="G2886" s="30" t="s">
        <v>4531</v>
      </c>
      <c r="H2886" s="31">
        <v>1006908</v>
      </c>
      <c r="I2886" s="31" t="s">
        <v>62</v>
      </c>
      <c r="J2886" s="32">
        <v>96654.899999999994</v>
      </c>
      <c r="K2886" s="33">
        <f t="shared" si="520"/>
        <v>96654.899999999994</v>
      </c>
      <c r="L2886" s="33">
        <v>447724828</v>
      </c>
      <c r="M2886" s="33">
        <v>0</v>
      </c>
      <c r="N2886" s="33">
        <v>0</v>
      </c>
      <c r="O2886" s="33">
        <v>0</v>
      </c>
      <c r="P2886" s="33">
        <f t="shared" si="521"/>
        <v>96654.899999999994</v>
      </c>
      <c r="Q2886" s="33">
        <f t="shared" si="522"/>
        <v>96654.899999999994</v>
      </c>
      <c r="R2886" s="33">
        <f t="shared" si="523"/>
        <v>447724828</v>
      </c>
      <c r="S2886" s="33"/>
      <c r="T2886" s="30" t="str">
        <f t="shared" si="524"/>
        <v>USD</v>
      </c>
      <c r="U2886" s="33">
        <v>0</v>
      </c>
      <c r="V2886" s="33">
        <v>0</v>
      </c>
      <c r="W2886" s="33">
        <v>0</v>
      </c>
      <c r="X2886" s="33">
        <f t="shared" si="525"/>
        <v>96654.899999999994</v>
      </c>
      <c r="Y2886" s="33">
        <f t="shared" si="526"/>
        <v>96654.899999999994</v>
      </c>
      <c r="Z2886" s="33">
        <f t="shared" si="527"/>
        <v>447724828</v>
      </c>
      <c r="AA2886" s="34">
        <f t="shared" si="528"/>
        <v>0.00064559605848595405</v>
      </c>
      <c r="AB2886" s="33" t="s">
        <v>626</v>
      </c>
      <c r="AC2886" s="35">
        <v>44957</v>
      </c>
      <c r="AD2886" s="33">
        <v>60</v>
      </c>
      <c r="AE2886" s="36">
        <f t="shared" si="518"/>
        <v>45017</v>
      </c>
    </row>
    <row r="2887" spans="2:31" ht="14.5" hidden="1">
      <c r="B2887" s="29" t="s">
        <v>2783</v>
      </c>
      <c r="C2887" s="30" t="str">
        <f t="shared" si="519"/>
        <v>(Acreedores quirografarios)</v>
      </c>
      <c r="D2887" s="30">
        <v>5</v>
      </c>
      <c r="E2887" s="30" t="s">
        <v>2784</v>
      </c>
      <c r="F2887" s="30" t="s">
        <v>5402</v>
      </c>
      <c r="G2887" s="30" t="s">
        <v>5403</v>
      </c>
      <c r="H2887" s="31">
        <v>2017213</v>
      </c>
      <c r="I2887" s="31" t="s">
        <v>62</v>
      </c>
      <c r="J2887" s="32">
        <v>106668</v>
      </c>
      <c r="K2887" s="33">
        <f t="shared" si="520"/>
        <v>106668</v>
      </c>
      <c r="L2887" s="33">
        <v>222720013</v>
      </c>
      <c r="M2887" s="33">
        <v>0</v>
      </c>
      <c r="N2887" s="33">
        <v>0</v>
      </c>
      <c r="O2887" s="33">
        <v>0</v>
      </c>
      <c r="P2887" s="33">
        <f t="shared" si="521"/>
        <v>106668</v>
      </c>
      <c r="Q2887" s="33">
        <f t="shared" si="522"/>
        <v>106668</v>
      </c>
      <c r="R2887" s="33">
        <f t="shared" si="523"/>
        <v>222720013</v>
      </c>
      <c r="S2887" s="33"/>
      <c r="T2887" s="30" t="str">
        <f t="shared" si="524"/>
        <v>USD</v>
      </c>
      <c r="U2887" s="33">
        <v>0</v>
      </c>
      <c r="V2887" s="33">
        <v>0</v>
      </c>
      <c r="W2887" s="33">
        <v>0</v>
      </c>
      <c r="X2887" s="33">
        <f t="shared" si="525"/>
        <v>106668</v>
      </c>
      <c r="Y2887" s="33">
        <f t="shared" si="526"/>
        <v>106668</v>
      </c>
      <c r="Z2887" s="33">
        <f t="shared" si="527"/>
        <v>222720013</v>
      </c>
      <c r="AA2887" s="34">
        <f t="shared" si="528"/>
        <v>0.0054916983647328868</v>
      </c>
      <c r="AB2887" s="33" t="s">
        <v>953</v>
      </c>
      <c r="AC2887" s="35">
        <v>43982</v>
      </c>
      <c r="AD2887" s="33">
        <v>30</v>
      </c>
      <c r="AE2887" s="36">
        <f t="shared" si="518"/>
        <v>44012</v>
      </c>
    </row>
    <row r="2888" spans="2:31" ht="14.5" hidden="1">
      <c r="B2888" s="29" t="s">
        <v>2783</v>
      </c>
      <c r="C2888" s="30" t="str">
        <f t="shared" si="519"/>
        <v>(Acreedores quirografarios)</v>
      </c>
      <c r="D2888" s="30">
        <v>5</v>
      </c>
      <c r="E2888" s="30" t="s">
        <v>2784</v>
      </c>
      <c r="F2888" s="30" t="s">
        <v>5402</v>
      </c>
      <c r="G2888" s="30" t="s">
        <v>5403</v>
      </c>
      <c r="H2888" s="31">
        <v>2017322</v>
      </c>
      <c r="I2888" s="31" t="s">
        <v>62</v>
      </c>
      <c r="J2888" s="32">
        <v>8539.2000000000007</v>
      </c>
      <c r="K2888" s="33">
        <f t="shared" si="520"/>
        <v>8539.2000000000007</v>
      </c>
      <c r="L2888" s="33">
        <v>25559533</v>
      </c>
      <c r="M2888" s="33">
        <v>0</v>
      </c>
      <c r="N2888" s="33">
        <v>0</v>
      </c>
      <c r="O2888" s="33">
        <v>0</v>
      </c>
      <c r="P2888" s="33">
        <f t="shared" si="521"/>
        <v>8539.2000000000007</v>
      </c>
      <c r="Q2888" s="33">
        <f t="shared" si="522"/>
        <v>8539.2000000000007</v>
      </c>
      <c r="R2888" s="33">
        <f t="shared" si="523"/>
        <v>25559533</v>
      </c>
      <c r="S2888" s="33"/>
      <c r="T2888" s="30" t="str">
        <f t="shared" si="524"/>
        <v>USD</v>
      </c>
      <c r="U2888" s="33">
        <v>0</v>
      </c>
      <c r="V2888" s="33">
        <v>0</v>
      </c>
      <c r="W2888" s="33">
        <v>0</v>
      </c>
      <c r="X2888" s="33">
        <f t="shared" si="525"/>
        <v>8539.2000000000007</v>
      </c>
      <c r="Y2888" s="33">
        <f t="shared" si="526"/>
        <v>8539.2000000000007</v>
      </c>
      <c r="Z2888" s="33">
        <f t="shared" si="527"/>
        <v>25559533</v>
      </c>
      <c r="AA2888" s="34">
        <f t="shared" si="528"/>
        <v>0.00063023184889736991</v>
      </c>
      <c r="AB2888" s="33" t="s">
        <v>953</v>
      </c>
      <c r="AC2888" s="35">
        <v>43983</v>
      </c>
      <c r="AD2888" s="33">
        <v>30</v>
      </c>
      <c r="AE2888" s="36">
        <f t="shared" si="518"/>
        <v>44013</v>
      </c>
    </row>
    <row r="2889" spans="2:31" ht="14.5" hidden="1">
      <c r="B2889" s="29" t="s">
        <v>2783</v>
      </c>
      <c r="C2889" s="30" t="str">
        <f t="shared" si="519"/>
        <v>(Acreedores quirografarios)</v>
      </c>
      <c r="D2889" s="30">
        <v>5</v>
      </c>
      <c r="E2889" s="30" t="s">
        <v>2784</v>
      </c>
      <c r="F2889" s="30" t="s">
        <v>5402</v>
      </c>
      <c r="G2889" s="30" t="s">
        <v>5403</v>
      </c>
      <c r="H2889" s="31">
        <v>2017350</v>
      </c>
      <c r="I2889" s="31" t="s">
        <v>62</v>
      </c>
      <c r="J2889" s="32">
        <v>10808.4</v>
      </c>
      <c r="K2889" s="33">
        <f t="shared" si="520"/>
        <v>10808.4</v>
      </c>
      <c r="L2889" s="33">
        <v>32351702</v>
      </c>
      <c r="M2889" s="33">
        <v>0</v>
      </c>
      <c r="N2889" s="33">
        <v>0</v>
      </c>
      <c r="O2889" s="33">
        <v>0</v>
      </c>
      <c r="P2889" s="33">
        <f t="shared" si="521"/>
        <v>10808.4</v>
      </c>
      <c r="Q2889" s="33">
        <f t="shared" si="522"/>
        <v>10808.4</v>
      </c>
      <c r="R2889" s="33">
        <f t="shared" si="523"/>
        <v>32351702</v>
      </c>
      <c r="S2889" s="33"/>
      <c r="T2889" s="30" t="str">
        <f t="shared" si="524"/>
        <v>USD</v>
      </c>
      <c r="U2889" s="33">
        <v>0</v>
      </c>
      <c r="V2889" s="33">
        <v>0</v>
      </c>
      <c r="W2889" s="33">
        <v>0</v>
      </c>
      <c r="X2889" s="33">
        <f t="shared" si="525"/>
        <v>10808.4</v>
      </c>
      <c r="Y2889" s="33">
        <f t="shared" si="526"/>
        <v>10808.4</v>
      </c>
      <c r="Z2889" s="33">
        <f t="shared" si="527"/>
        <v>32351702</v>
      </c>
      <c r="AA2889" s="34">
        <f t="shared" si="528"/>
        <v>0.00079770913523485507</v>
      </c>
      <c r="AB2889" s="33" t="s">
        <v>953</v>
      </c>
      <c r="AC2889" s="35">
        <v>44023</v>
      </c>
      <c r="AD2889" s="33">
        <v>30</v>
      </c>
      <c r="AE2889" s="36">
        <f t="shared" si="518"/>
        <v>44053</v>
      </c>
    </row>
    <row r="2890" spans="2:31" ht="14.5" hidden="1">
      <c r="B2890" s="29" t="s">
        <v>2783</v>
      </c>
      <c r="C2890" s="30" t="str">
        <f t="shared" si="519"/>
        <v>(Acreedores quirografarios)</v>
      </c>
      <c r="D2890" s="30">
        <v>5</v>
      </c>
      <c r="E2890" s="30" t="s">
        <v>2784</v>
      </c>
      <c r="F2890" s="30" t="s">
        <v>5402</v>
      </c>
      <c r="G2890" s="30" t="s">
        <v>5403</v>
      </c>
      <c r="H2890" s="31">
        <v>2017320</v>
      </c>
      <c r="I2890" s="31" t="s">
        <v>62</v>
      </c>
      <c r="J2890" s="32">
        <v>16084.799999999999</v>
      </c>
      <c r="K2890" s="33">
        <f t="shared" si="520"/>
        <v>16084.799999999999</v>
      </c>
      <c r="L2890" s="33">
        <v>48145023</v>
      </c>
      <c r="M2890" s="33">
        <v>0</v>
      </c>
      <c r="N2890" s="33">
        <v>0</v>
      </c>
      <c r="O2890" s="33">
        <v>0</v>
      </c>
      <c r="P2890" s="33">
        <f t="shared" si="521"/>
        <v>16084.799999999999</v>
      </c>
      <c r="Q2890" s="33">
        <f t="shared" si="522"/>
        <v>16084.799999999999</v>
      </c>
      <c r="R2890" s="33">
        <f t="shared" si="523"/>
        <v>48145023</v>
      </c>
      <c r="S2890" s="33"/>
      <c r="T2890" s="30" t="str">
        <f t="shared" si="524"/>
        <v>USD</v>
      </c>
      <c r="U2890" s="33">
        <v>0</v>
      </c>
      <c r="V2890" s="33">
        <v>0</v>
      </c>
      <c r="W2890" s="33">
        <v>0</v>
      </c>
      <c r="X2890" s="33">
        <f t="shared" si="525"/>
        <v>16084.799999999999</v>
      </c>
      <c r="Y2890" s="33">
        <f t="shared" si="526"/>
        <v>16084.799999999999</v>
      </c>
      <c r="Z2890" s="33">
        <f t="shared" si="527"/>
        <v>48145023</v>
      </c>
      <c r="AA2890" s="34">
        <f t="shared" si="528"/>
        <v>0.0011871315043391598</v>
      </c>
      <c r="AB2890" s="33" t="s">
        <v>953</v>
      </c>
      <c r="AC2890" s="35">
        <v>44043</v>
      </c>
      <c r="AD2890" s="33">
        <v>30</v>
      </c>
      <c r="AE2890" s="36">
        <f t="shared" si="518"/>
        <v>44073</v>
      </c>
    </row>
    <row r="2891" spans="2:31" ht="14.5" hidden="1">
      <c r="B2891" s="29" t="s">
        <v>2783</v>
      </c>
      <c r="C2891" s="30" t="str">
        <f t="shared" si="519"/>
        <v>(Acreedores quirografarios)</v>
      </c>
      <c r="D2891" s="30">
        <v>5</v>
      </c>
      <c r="E2891" s="30" t="s">
        <v>2784</v>
      </c>
      <c r="F2891" s="30" t="s">
        <v>5402</v>
      </c>
      <c r="G2891" s="30" t="s">
        <v>5403</v>
      </c>
      <c r="H2891" s="31">
        <v>2017405</v>
      </c>
      <c r="I2891" s="31" t="s">
        <v>62</v>
      </c>
      <c r="J2891" s="32">
        <v>7257.6000000000004</v>
      </c>
      <c r="K2891" s="33">
        <f t="shared" si="520"/>
        <v>7257.6000000000004</v>
      </c>
      <c r="L2891" s="33">
        <v>21723448</v>
      </c>
      <c r="M2891" s="33">
        <v>0</v>
      </c>
      <c r="N2891" s="33">
        <v>0</v>
      </c>
      <c r="O2891" s="33">
        <v>0</v>
      </c>
      <c r="P2891" s="33">
        <f t="shared" si="521"/>
        <v>7257.6000000000004</v>
      </c>
      <c r="Q2891" s="33">
        <f t="shared" si="522"/>
        <v>7257.6000000000004</v>
      </c>
      <c r="R2891" s="33">
        <f t="shared" si="523"/>
        <v>21723448</v>
      </c>
      <c r="S2891" s="33"/>
      <c r="T2891" s="30" t="str">
        <f t="shared" si="524"/>
        <v>USD</v>
      </c>
      <c r="U2891" s="33">
        <v>0</v>
      </c>
      <c r="V2891" s="33">
        <v>0</v>
      </c>
      <c r="W2891" s="33">
        <v>0</v>
      </c>
      <c r="X2891" s="33">
        <f t="shared" si="525"/>
        <v>7257.6000000000004</v>
      </c>
      <c r="Y2891" s="33">
        <f t="shared" si="526"/>
        <v>7257.6000000000004</v>
      </c>
      <c r="Z2891" s="33">
        <f t="shared" si="527"/>
        <v>21723448</v>
      </c>
      <c r="AA2891" s="34">
        <f t="shared" si="528"/>
        <v>0.00053564393361435329</v>
      </c>
      <c r="AB2891" s="33" t="s">
        <v>953</v>
      </c>
      <c r="AC2891" s="35">
        <v>44044</v>
      </c>
      <c r="AD2891" s="33">
        <v>30</v>
      </c>
      <c r="AE2891" s="36">
        <f t="shared" si="518"/>
        <v>44074</v>
      </c>
    </row>
    <row r="2892" spans="2:31" ht="14.5" hidden="1">
      <c r="B2892" s="29" t="s">
        <v>2783</v>
      </c>
      <c r="C2892" s="30" t="str">
        <f t="shared" si="519"/>
        <v>(Acreedores quirografarios)</v>
      </c>
      <c r="D2892" s="30">
        <v>5</v>
      </c>
      <c r="E2892" s="30" t="s">
        <v>2784</v>
      </c>
      <c r="F2892" s="30" t="s">
        <v>5402</v>
      </c>
      <c r="G2892" s="30" t="s">
        <v>5403</v>
      </c>
      <c r="H2892" s="31">
        <v>2017347</v>
      </c>
      <c r="I2892" s="31" t="s">
        <v>62</v>
      </c>
      <c r="J2892" s="32">
        <v>7171.1999999999998</v>
      </c>
      <c r="K2892" s="33">
        <f t="shared" si="520"/>
        <v>7171.1999999999998</v>
      </c>
      <c r="L2892" s="33">
        <v>17136669</v>
      </c>
      <c r="M2892" s="33">
        <v>0</v>
      </c>
      <c r="N2892" s="33">
        <v>0</v>
      </c>
      <c r="O2892" s="33">
        <v>0</v>
      </c>
      <c r="P2892" s="33">
        <f t="shared" si="521"/>
        <v>7171.1999999999998</v>
      </c>
      <c r="Q2892" s="33">
        <f t="shared" si="522"/>
        <v>7171.1999999999998</v>
      </c>
      <c r="R2892" s="33">
        <f t="shared" si="523"/>
        <v>17136669</v>
      </c>
      <c r="S2892" s="33"/>
      <c r="T2892" s="30" t="str">
        <f t="shared" si="524"/>
        <v>USD</v>
      </c>
      <c r="U2892" s="33">
        <v>0</v>
      </c>
      <c r="V2892" s="33">
        <v>0</v>
      </c>
      <c r="W2892" s="33">
        <v>0</v>
      </c>
      <c r="X2892" s="33">
        <f t="shared" si="525"/>
        <v>7171.1999999999998</v>
      </c>
      <c r="Y2892" s="33">
        <f t="shared" si="526"/>
        <v>7171.1999999999998</v>
      </c>
      <c r="Z2892" s="33">
        <f t="shared" si="527"/>
        <v>17136669</v>
      </c>
      <c r="AA2892" s="34">
        <f t="shared" si="528"/>
        <v>0.00042254584963709015</v>
      </c>
      <c r="AB2892" s="33" t="s">
        <v>953</v>
      </c>
      <c r="AC2892" s="35">
        <v>44073</v>
      </c>
      <c r="AD2892" s="33">
        <v>30</v>
      </c>
      <c r="AE2892" s="36">
        <f t="shared" si="518"/>
        <v>44103</v>
      </c>
    </row>
    <row r="2893" spans="2:31" ht="14.5" hidden="1">
      <c r="B2893" s="29" t="s">
        <v>2785</v>
      </c>
      <c r="C2893" s="30" t="str">
        <f t="shared" si="519"/>
        <v>(Acreedores quirografarios)</v>
      </c>
      <c r="D2893" s="30">
        <v>5</v>
      </c>
      <c r="E2893" s="30" t="s">
        <v>5404</v>
      </c>
      <c r="F2893" s="30" t="s">
        <v>5405</v>
      </c>
      <c r="G2893" s="30" t="s">
        <v>4531</v>
      </c>
      <c r="H2893" s="31">
        <v>2998</v>
      </c>
      <c r="I2893" s="31" t="s">
        <v>62</v>
      </c>
      <c r="J2893" s="32">
        <v>1980</v>
      </c>
      <c r="K2893" s="33">
        <f t="shared" si="520"/>
        <v>1980</v>
      </c>
      <c r="L2893" s="33">
        <v>7207101</v>
      </c>
      <c r="M2893" s="33">
        <v>0</v>
      </c>
      <c r="N2893" s="33">
        <v>0</v>
      </c>
      <c r="O2893" s="33">
        <v>0</v>
      </c>
      <c r="P2893" s="33">
        <f t="shared" si="521"/>
        <v>1980</v>
      </c>
      <c r="Q2893" s="33">
        <f t="shared" si="522"/>
        <v>1980</v>
      </c>
      <c r="R2893" s="33">
        <f t="shared" si="523"/>
        <v>7207101</v>
      </c>
      <c r="S2893" s="33"/>
      <c r="T2893" s="30" t="str">
        <f t="shared" si="524"/>
        <v>USD</v>
      </c>
      <c r="U2893" s="33">
        <v>0</v>
      </c>
      <c r="V2893" s="33">
        <v>0</v>
      </c>
      <c r="W2893" s="33">
        <v>0</v>
      </c>
      <c r="X2893" s="33">
        <f t="shared" si="525"/>
        <v>1980</v>
      </c>
      <c r="Y2893" s="33">
        <f t="shared" si="526"/>
        <v>1980</v>
      </c>
      <c r="Z2893" s="33">
        <f t="shared" si="527"/>
        <v>7207101</v>
      </c>
      <c r="AA2893" s="34">
        <f t="shared" si="528"/>
        <v>0.00017770843420418064</v>
      </c>
      <c r="AB2893" s="33" t="s">
        <v>2762</v>
      </c>
      <c r="AC2893" s="35">
        <v>44152</v>
      </c>
      <c r="AD2893" s="33">
        <v>60</v>
      </c>
      <c r="AE2893" s="36">
        <f t="shared" si="518"/>
        <v>44212</v>
      </c>
    </row>
    <row r="2894" spans="2:31" ht="14.5" hidden="1">
      <c r="B2894" s="29" t="s">
        <v>2785</v>
      </c>
      <c r="C2894" s="30" t="str">
        <f t="shared" si="519"/>
        <v>(Acreedores quirografarios)</v>
      </c>
      <c r="D2894" s="30">
        <v>5</v>
      </c>
      <c r="E2894" s="30" t="s">
        <v>5404</v>
      </c>
      <c r="F2894" s="30" t="s">
        <v>5405</v>
      </c>
      <c r="G2894" s="30" t="s">
        <v>4531</v>
      </c>
      <c r="H2894" s="31">
        <v>3001</v>
      </c>
      <c r="I2894" s="31" t="s">
        <v>62</v>
      </c>
      <c r="J2894" s="32">
        <v>236.44</v>
      </c>
      <c r="K2894" s="33">
        <f t="shared" si="520"/>
        <v>236.44</v>
      </c>
      <c r="L2894" s="33">
        <v>859504</v>
      </c>
      <c r="M2894" s="33">
        <v>0</v>
      </c>
      <c r="N2894" s="33">
        <v>0</v>
      </c>
      <c r="O2894" s="33">
        <v>0</v>
      </c>
      <c r="P2894" s="33">
        <f t="shared" si="521"/>
        <v>236.44</v>
      </c>
      <c r="Q2894" s="33">
        <f t="shared" si="522"/>
        <v>236.44</v>
      </c>
      <c r="R2894" s="33">
        <f t="shared" si="523"/>
        <v>859504</v>
      </c>
      <c r="S2894" s="33"/>
      <c r="T2894" s="30" t="str">
        <f t="shared" si="524"/>
        <v>USD</v>
      </c>
      <c r="U2894" s="33">
        <v>0</v>
      </c>
      <c r="V2894" s="33">
        <v>0</v>
      </c>
      <c r="W2894" s="33">
        <v>0</v>
      </c>
      <c r="X2894" s="33">
        <f t="shared" si="525"/>
        <v>236.44</v>
      </c>
      <c r="Y2894" s="33">
        <f t="shared" si="526"/>
        <v>236.44</v>
      </c>
      <c r="Z2894" s="33">
        <f t="shared" si="527"/>
        <v>859504</v>
      </c>
      <c r="AA2894" s="34">
        <f t="shared" si="528"/>
        <v>2.1193141324400765E-05</v>
      </c>
      <c r="AB2894" s="33" t="s">
        <v>2762</v>
      </c>
      <c r="AC2894" s="35">
        <v>44153</v>
      </c>
      <c r="AD2894" s="33">
        <v>60</v>
      </c>
      <c r="AE2894" s="36">
        <f t="shared" si="518"/>
        <v>44213</v>
      </c>
    </row>
    <row r="2895" spans="2:31" ht="14.5" hidden="1">
      <c r="B2895" s="29" t="s">
        <v>2785</v>
      </c>
      <c r="C2895" s="30" t="str">
        <f t="shared" si="519"/>
        <v>(Acreedores quirografarios)</v>
      </c>
      <c r="D2895" s="30">
        <v>5</v>
      </c>
      <c r="E2895" s="30" t="s">
        <v>5404</v>
      </c>
      <c r="F2895" s="30" t="s">
        <v>5405</v>
      </c>
      <c r="G2895" s="30" t="s">
        <v>4531</v>
      </c>
      <c r="H2895" s="31">
        <v>3383</v>
      </c>
      <c r="I2895" s="31" t="s">
        <v>62</v>
      </c>
      <c r="J2895" s="32">
        <v>474.89999999999998</v>
      </c>
      <c r="K2895" s="33">
        <f t="shared" si="520"/>
        <v>474.89999999999998</v>
      </c>
      <c r="L2895" s="33">
        <v>1721997</v>
      </c>
      <c r="M2895" s="33">
        <v>0</v>
      </c>
      <c r="N2895" s="33">
        <v>0</v>
      </c>
      <c r="O2895" s="33">
        <v>0</v>
      </c>
      <c r="P2895" s="33">
        <f t="shared" si="521"/>
        <v>474.89999999999998</v>
      </c>
      <c r="Q2895" s="33">
        <f t="shared" si="522"/>
        <v>474.89999999999998</v>
      </c>
      <c r="R2895" s="33">
        <f t="shared" si="523"/>
        <v>1721997</v>
      </c>
      <c r="S2895" s="33"/>
      <c r="T2895" s="30" t="str">
        <f t="shared" si="524"/>
        <v>USD</v>
      </c>
      <c r="U2895" s="33">
        <v>0</v>
      </c>
      <c r="V2895" s="33">
        <v>0</v>
      </c>
      <c r="W2895" s="33">
        <v>0</v>
      </c>
      <c r="X2895" s="33">
        <f t="shared" si="525"/>
        <v>474.89999999999998</v>
      </c>
      <c r="Y2895" s="33">
        <f t="shared" si="526"/>
        <v>474.89999999999998</v>
      </c>
      <c r="Z2895" s="33">
        <f t="shared" si="527"/>
        <v>1721997</v>
      </c>
      <c r="AA2895" s="34">
        <f t="shared" si="528"/>
        <v>4.2459983643117589E-05</v>
      </c>
      <c r="AB2895" s="33" t="s">
        <v>2762</v>
      </c>
      <c r="AC2895" s="35">
        <v>44361</v>
      </c>
      <c r="AD2895" s="33">
        <v>60</v>
      </c>
      <c r="AE2895" s="36">
        <f t="shared" si="518"/>
        <v>44421</v>
      </c>
    </row>
    <row r="2896" spans="2:31" ht="14.5" hidden="1">
      <c r="B2896" s="29" t="s">
        <v>2785</v>
      </c>
      <c r="C2896" s="30" t="str">
        <f t="shared" si="519"/>
        <v>(Acreedores quirografarios)</v>
      </c>
      <c r="D2896" s="30">
        <v>5</v>
      </c>
      <c r="E2896" s="30" t="s">
        <v>5404</v>
      </c>
      <c r="F2896" s="30" t="s">
        <v>5405</v>
      </c>
      <c r="G2896" s="30" t="s">
        <v>4531</v>
      </c>
      <c r="H2896" s="31">
        <v>3492</v>
      </c>
      <c r="I2896" s="31" t="s">
        <v>62</v>
      </c>
      <c r="J2896" s="32">
        <v>170.53</v>
      </c>
      <c r="K2896" s="33">
        <f t="shared" si="520"/>
        <v>170.53</v>
      </c>
      <c r="L2896" s="33">
        <v>659416</v>
      </c>
      <c r="M2896" s="33">
        <v>0</v>
      </c>
      <c r="N2896" s="33">
        <v>0</v>
      </c>
      <c r="O2896" s="33">
        <v>0</v>
      </c>
      <c r="P2896" s="33">
        <f t="shared" si="521"/>
        <v>170.53</v>
      </c>
      <c r="Q2896" s="33">
        <f t="shared" si="522"/>
        <v>170.53</v>
      </c>
      <c r="R2896" s="33">
        <f t="shared" si="523"/>
        <v>659416</v>
      </c>
      <c r="S2896" s="33"/>
      <c r="T2896" s="30" t="str">
        <f t="shared" si="524"/>
        <v>USD</v>
      </c>
      <c r="U2896" s="33">
        <v>0</v>
      </c>
      <c r="V2896" s="33">
        <v>0</v>
      </c>
      <c r="W2896" s="33">
        <v>0</v>
      </c>
      <c r="X2896" s="33">
        <f t="shared" si="525"/>
        <v>170.53</v>
      </c>
      <c r="Y2896" s="33">
        <f t="shared" si="526"/>
        <v>170.53</v>
      </c>
      <c r="Z2896" s="33">
        <f t="shared" si="527"/>
        <v>659416</v>
      </c>
      <c r="AA2896" s="34">
        <f t="shared" si="528"/>
        <v>1.6259489751730132E-05</v>
      </c>
      <c r="AB2896" s="33" t="s">
        <v>2762</v>
      </c>
      <c r="AC2896" s="35">
        <v>44400</v>
      </c>
      <c r="AD2896" s="33">
        <v>60</v>
      </c>
      <c r="AE2896" s="36">
        <f t="shared" si="518"/>
        <v>44460</v>
      </c>
    </row>
    <row r="2897" spans="2:31" ht="14.5" hidden="1">
      <c r="B2897" s="29" t="s">
        <v>2785</v>
      </c>
      <c r="C2897" s="30" t="str">
        <f t="shared" si="519"/>
        <v>(Acreedores quirografarios)</v>
      </c>
      <c r="D2897" s="30">
        <v>5</v>
      </c>
      <c r="E2897" s="30" t="s">
        <v>5404</v>
      </c>
      <c r="F2897" s="30" t="s">
        <v>5405</v>
      </c>
      <c r="G2897" s="30" t="s">
        <v>4531</v>
      </c>
      <c r="H2897" s="31">
        <v>3500</v>
      </c>
      <c r="I2897" s="31" t="s">
        <v>62</v>
      </c>
      <c r="J2897" s="32">
        <v>548</v>
      </c>
      <c r="K2897" s="33">
        <f t="shared" si="520"/>
        <v>548</v>
      </c>
      <c r="L2897" s="33">
        <v>2147333</v>
      </c>
      <c r="M2897" s="33">
        <v>0</v>
      </c>
      <c r="N2897" s="33">
        <v>0</v>
      </c>
      <c r="O2897" s="33">
        <v>0</v>
      </c>
      <c r="P2897" s="33">
        <f t="shared" si="521"/>
        <v>548</v>
      </c>
      <c r="Q2897" s="33">
        <f t="shared" si="522"/>
        <v>548</v>
      </c>
      <c r="R2897" s="33">
        <f t="shared" si="523"/>
        <v>2147333</v>
      </c>
      <c r="S2897" s="33"/>
      <c r="T2897" s="30" t="str">
        <f t="shared" si="524"/>
        <v>USD</v>
      </c>
      <c r="U2897" s="33">
        <v>0</v>
      </c>
      <c r="V2897" s="33">
        <v>0</v>
      </c>
      <c r="W2897" s="33">
        <v>0</v>
      </c>
      <c r="X2897" s="33">
        <f t="shared" si="525"/>
        <v>548</v>
      </c>
      <c r="Y2897" s="33">
        <f t="shared" si="526"/>
        <v>548</v>
      </c>
      <c r="Z2897" s="33">
        <f t="shared" si="527"/>
        <v>2147333</v>
      </c>
      <c r="AA2897" s="34">
        <f t="shared" si="528"/>
        <v>5.2947667188924618E-05</v>
      </c>
      <c r="AB2897" s="33" t="s">
        <v>2762</v>
      </c>
      <c r="AC2897" s="35">
        <v>44405</v>
      </c>
      <c r="AD2897" s="33">
        <v>60</v>
      </c>
      <c r="AE2897" s="36">
        <f t="shared" si="518"/>
        <v>44465</v>
      </c>
    </row>
    <row r="2898" spans="2:31" ht="14.5" hidden="1">
      <c r="B2898" s="29" t="s">
        <v>2785</v>
      </c>
      <c r="C2898" s="30" t="str">
        <f t="shared" si="519"/>
        <v>(Acreedores quirografarios)</v>
      </c>
      <c r="D2898" s="30">
        <v>5</v>
      </c>
      <c r="E2898" s="30" t="s">
        <v>5404</v>
      </c>
      <c r="F2898" s="30" t="s">
        <v>5405</v>
      </c>
      <c r="G2898" s="30" t="s">
        <v>4531</v>
      </c>
      <c r="H2898" s="31">
        <v>4292</v>
      </c>
      <c r="I2898" s="31" t="s">
        <v>62</v>
      </c>
      <c r="J2898" s="32">
        <v>348.56</v>
      </c>
      <c r="K2898" s="33">
        <f t="shared" si="520"/>
        <v>348.56</v>
      </c>
      <c r="L2898" s="33">
        <v>1388931</v>
      </c>
      <c r="M2898" s="33">
        <v>0</v>
      </c>
      <c r="N2898" s="33">
        <v>0</v>
      </c>
      <c r="O2898" s="33">
        <v>0</v>
      </c>
      <c r="P2898" s="33">
        <f t="shared" si="521"/>
        <v>348.56</v>
      </c>
      <c r="Q2898" s="33">
        <f t="shared" si="522"/>
        <v>348.56</v>
      </c>
      <c r="R2898" s="33">
        <f t="shared" si="523"/>
        <v>1388931</v>
      </c>
      <c r="S2898" s="33"/>
      <c r="T2898" s="30" t="str">
        <f t="shared" si="524"/>
        <v>USD</v>
      </c>
      <c r="U2898" s="33">
        <v>0</v>
      </c>
      <c r="V2898" s="33">
        <v>0</v>
      </c>
      <c r="W2898" s="33">
        <v>0</v>
      </c>
      <c r="X2898" s="33">
        <f t="shared" si="525"/>
        <v>348.56</v>
      </c>
      <c r="Y2898" s="33">
        <f t="shared" si="526"/>
        <v>348.56</v>
      </c>
      <c r="Z2898" s="33">
        <f t="shared" si="527"/>
        <v>1388931</v>
      </c>
      <c r="AA2898" s="34">
        <f t="shared" si="528"/>
        <v>3.4247439189161749E-05</v>
      </c>
      <c r="AB2898" s="33" t="s">
        <v>2762</v>
      </c>
      <c r="AC2898" s="35">
        <v>44680</v>
      </c>
      <c r="AD2898" s="33">
        <v>60</v>
      </c>
      <c r="AE2898" s="36">
        <f t="shared" si="518"/>
        <v>44740</v>
      </c>
    </row>
    <row r="2899" spans="2:31" ht="14.5" hidden="1">
      <c r="B2899" s="29" t="s">
        <v>2785</v>
      </c>
      <c r="C2899" s="30" t="str">
        <f t="shared" si="519"/>
        <v>(Acreedores quirografarios)</v>
      </c>
      <c r="D2899" s="30">
        <v>5</v>
      </c>
      <c r="E2899" s="30" t="s">
        <v>5404</v>
      </c>
      <c r="F2899" s="30" t="s">
        <v>5405</v>
      </c>
      <c r="G2899" s="30" t="s">
        <v>4531</v>
      </c>
      <c r="H2899" s="31">
        <v>4331</v>
      </c>
      <c r="I2899" s="31" t="s">
        <v>62</v>
      </c>
      <c r="J2899" s="32">
        <v>87.709999999999994</v>
      </c>
      <c r="K2899" s="33">
        <f t="shared" si="520"/>
        <v>87.709999999999994</v>
      </c>
      <c r="L2899" s="33">
        <v>360535</v>
      </c>
      <c r="M2899" s="33">
        <v>0</v>
      </c>
      <c r="N2899" s="33">
        <v>0</v>
      </c>
      <c r="O2899" s="33">
        <v>0</v>
      </c>
      <c r="P2899" s="33">
        <f t="shared" si="521"/>
        <v>87.709999999999994</v>
      </c>
      <c r="Q2899" s="33">
        <f t="shared" si="522"/>
        <v>87.709999999999994</v>
      </c>
      <c r="R2899" s="33">
        <f t="shared" si="523"/>
        <v>360535</v>
      </c>
      <c r="S2899" s="33"/>
      <c r="T2899" s="30" t="str">
        <f t="shared" si="524"/>
        <v>USD</v>
      </c>
      <c r="U2899" s="33">
        <v>0</v>
      </c>
      <c r="V2899" s="33">
        <v>0</v>
      </c>
      <c r="W2899" s="33">
        <v>0</v>
      </c>
      <c r="X2899" s="33">
        <f t="shared" si="525"/>
        <v>87.709999999999994</v>
      </c>
      <c r="Y2899" s="33">
        <f t="shared" si="526"/>
        <v>87.709999999999994</v>
      </c>
      <c r="Z2899" s="33">
        <f t="shared" si="527"/>
        <v>360535</v>
      </c>
      <c r="AA2899" s="34">
        <f t="shared" si="528"/>
        <v>8.8898588108872438E-06</v>
      </c>
      <c r="AB2899" s="33" t="s">
        <v>2762</v>
      </c>
      <c r="AC2899" s="35">
        <v>44697</v>
      </c>
      <c r="AD2899" s="33">
        <v>60</v>
      </c>
      <c r="AE2899" s="36">
        <f t="shared" si="518"/>
        <v>44757</v>
      </c>
    </row>
    <row r="2900" spans="2:31" ht="14.5" hidden="1">
      <c r="B2900" s="29" t="s">
        <v>2785</v>
      </c>
      <c r="C2900" s="30" t="str">
        <f t="shared" si="519"/>
        <v>(Acreedores quirografarios)</v>
      </c>
      <c r="D2900" s="30">
        <v>5</v>
      </c>
      <c r="E2900" s="30" t="s">
        <v>5404</v>
      </c>
      <c r="F2900" s="30" t="s">
        <v>5405</v>
      </c>
      <c r="G2900" s="30" t="s">
        <v>4531</v>
      </c>
      <c r="H2900" s="31">
        <v>4374</v>
      </c>
      <c r="I2900" s="31" t="s">
        <v>62</v>
      </c>
      <c r="J2900" s="32">
        <v>180</v>
      </c>
      <c r="K2900" s="33">
        <f t="shared" si="520"/>
        <v>180</v>
      </c>
      <c r="L2900" s="33">
        <v>704252</v>
      </c>
      <c r="M2900" s="33">
        <v>0</v>
      </c>
      <c r="N2900" s="33">
        <v>0</v>
      </c>
      <c r="O2900" s="33">
        <v>0</v>
      </c>
      <c r="P2900" s="33">
        <f t="shared" si="521"/>
        <v>180</v>
      </c>
      <c r="Q2900" s="33">
        <f t="shared" si="522"/>
        <v>180</v>
      </c>
      <c r="R2900" s="33">
        <f t="shared" si="523"/>
        <v>704252</v>
      </c>
      <c r="S2900" s="33"/>
      <c r="T2900" s="30" t="str">
        <f t="shared" si="524"/>
        <v>USD</v>
      </c>
      <c r="U2900" s="33">
        <v>0</v>
      </c>
      <c r="V2900" s="33">
        <v>0</v>
      </c>
      <c r="W2900" s="33">
        <v>0</v>
      </c>
      <c r="X2900" s="33">
        <f t="shared" si="525"/>
        <v>180</v>
      </c>
      <c r="Y2900" s="33">
        <f t="shared" si="526"/>
        <v>180</v>
      </c>
      <c r="Z2900" s="33">
        <f t="shared" si="527"/>
        <v>704252</v>
      </c>
      <c r="AA2900" s="34">
        <f t="shared" si="528"/>
        <v>1.7365029323879686E-05</v>
      </c>
      <c r="AB2900" s="33" t="s">
        <v>2762</v>
      </c>
      <c r="AC2900" s="35">
        <v>44725</v>
      </c>
      <c r="AD2900" s="33">
        <v>60</v>
      </c>
      <c r="AE2900" s="36">
        <f t="shared" si="518"/>
        <v>44785</v>
      </c>
    </row>
    <row r="2901" spans="2:31" ht="14.5" hidden="1">
      <c r="B2901" s="29" t="s">
        <v>2785</v>
      </c>
      <c r="C2901" s="30" t="str">
        <f t="shared" si="519"/>
        <v>(Acreedores quirografarios)</v>
      </c>
      <c r="D2901" s="30">
        <v>5</v>
      </c>
      <c r="E2901" s="30" t="s">
        <v>5404</v>
      </c>
      <c r="F2901" s="30" t="s">
        <v>5405</v>
      </c>
      <c r="G2901" s="30" t="s">
        <v>4531</v>
      </c>
      <c r="H2901" s="31" t="s">
        <v>2786</v>
      </c>
      <c r="I2901" s="31" t="s">
        <v>62</v>
      </c>
      <c r="J2901" s="32">
        <v>150</v>
      </c>
      <c r="K2901" s="33">
        <f t="shared" si="520"/>
        <v>150</v>
      </c>
      <c r="L2901" s="33">
        <v>721530</v>
      </c>
      <c r="M2901" s="33">
        <v>0</v>
      </c>
      <c r="N2901" s="33">
        <v>0</v>
      </c>
      <c r="O2901" s="33">
        <v>0</v>
      </c>
      <c r="P2901" s="33">
        <f t="shared" si="521"/>
        <v>150</v>
      </c>
      <c r="Q2901" s="33">
        <f t="shared" si="522"/>
        <v>150</v>
      </c>
      <c r="R2901" s="33">
        <f t="shared" si="523"/>
        <v>721530</v>
      </c>
      <c r="S2901" s="33"/>
      <c r="T2901" s="30" t="str">
        <f t="shared" si="524"/>
        <v>USD</v>
      </c>
      <c r="U2901" s="33">
        <v>0</v>
      </c>
      <c r="V2901" s="33">
        <v>0</v>
      </c>
      <c r="W2901" s="33">
        <v>0</v>
      </c>
      <c r="X2901" s="33">
        <f t="shared" si="525"/>
        <v>150</v>
      </c>
      <c r="Y2901" s="33">
        <f t="shared" si="526"/>
        <v>150</v>
      </c>
      <c r="Z2901" s="33">
        <f t="shared" si="527"/>
        <v>721530</v>
      </c>
      <c r="AA2901" s="34">
        <f t="shared" si="528"/>
        <v>1.7791060029732127E-05</v>
      </c>
      <c r="AB2901" s="33" t="s">
        <v>2762</v>
      </c>
      <c r="AC2901" s="35">
        <v>44781</v>
      </c>
      <c r="AD2901" s="33">
        <v>60</v>
      </c>
      <c r="AE2901" s="36">
        <f t="shared" si="518"/>
        <v>44841</v>
      </c>
    </row>
    <row r="2902" spans="2:31" ht="14.5" hidden="1">
      <c r="B2902" s="29" t="s">
        <v>2785</v>
      </c>
      <c r="C2902" s="30" t="str">
        <f t="shared" si="519"/>
        <v>(Acreedores quirografarios)</v>
      </c>
      <c r="D2902" s="30">
        <v>5</v>
      </c>
      <c r="E2902" s="30" t="s">
        <v>5404</v>
      </c>
      <c r="F2902" s="30" t="s">
        <v>5405</v>
      </c>
      <c r="G2902" s="30" t="s">
        <v>4531</v>
      </c>
      <c r="H2902" s="31" t="s">
        <v>2787</v>
      </c>
      <c r="I2902" s="31" t="s">
        <v>62</v>
      </c>
      <c r="J2902" s="32">
        <v>370</v>
      </c>
      <c r="K2902" s="33">
        <f t="shared" si="520"/>
        <v>370</v>
      </c>
      <c r="L2902" s="33">
        <v>1779774</v>
      </c>
      <c r="M2902" s="33">
        <v>0</v>
      </c>
      <c r="N2902" s="33">
        <v>0</v>
      </c>
      <c r="O2902" s="33">
        <v>0</v>
      </c>
      <c r="P2902" s="33">
        <f t="shared" si="521"/>
        <v>370</v>
      </c>
      <c r="Q2902" s="33">
        <f t="shared" si="522"/>
        <v>370</v>
      </c>
      <c r="R2902" s="33">
        <f t="shared" si="523"/>
        <v>1779774</v>
      </c>
      <c r="S2902" s="33"/>
      <c r="T2902" s="30" t="str">
        <f t="shared" si="524"/>
        <v>USD</v>
      </c>
      <c r="U2902" s="33">
        <v>0</v>
      </c>
      <c r="V2902" s="33">
        <v>0</v>
      </c>
      <c r="W2902" s="33">
        <v>0</v>
      </c>
      <c r="X2902" s="33">
        <f t="shared" si="525"/>
        <v>370</v>
      </c>
      <c r="Y2902" s="33">
        <f t="shared" si="526"/>
        <v>370</v>
      </c>
      <c r="Z2902" s="33">
        <f t="shared" si="527"/>
        <v>1779774</v>
      </c>
      <c r="AA2902" s="34">
        <f t="shared" si="528"/>
        <v>4.3884614740005918E-05</v>
      </c>
      <c r="AB2902" s="33" t="s">
        <v>2762</v>
      </c>
      <c r="AC2902" s="35">
        <v>44788</v>
      </c>
      <c r="AD2902" s="33">
        <v>60</v>
      </c>
      <c r="AE2902" s="36">
        <f t="shared" si="518"/>
        <v>44848</v>
      </c>
    </row>
    <row r="2903" spans="2:31" ht="14.5" hidden="1">
      <c r="B2903" s="29" t="s">
        <v>2785</v>
      </c>
      <c r="C2903" s="30" t="str">
        <f t="shared" si="519"/>
        <v>(Acreedores quirografarios)</v>
      </c>
      <c r="D2903" s="30">
        <v>5</v>
      </c>
      <c r="E2903" s="30" t="s">
        <v>5404</v>
      </c>
      <c r="F2903" s="30" t="s">
        <v>5405</v>
      </c>
      <c r="G2903" s="30" t="s">
        <v>4531</v>
      </c>
      <c r="H2903" s="31">
        <v>4634</v>
      </c>
      <c r="I2903" s="31" t="s">
        <v>62</v>
      </c>
      <c r="J2903" s="32">
        <v>1109.4000000000001</v>
      </c>
      <c r="K2903" s="33">
        <f t="shared" si="520"/>
        <v>1109.4000000000001</v>
      </c>
      <c r="L2903" s="33">
        <v>5336436</v>
      </c>
      <c r="M2903" s="33">
        <v>0</v>
      </c>
      <c r="N2903" s="33">
        <v>0</v>
      </c>
      <c r="O2903" s="33">
        <v>0</v>
      </c>
      <c r="P2903" s="33">
        <f t="shared" si="521"/>
        <v>1109.4000000000001</v>
      </c>
      <c r="Q2903" s="33">
        <f t="shared" si="522"/>
        <v>1109.4000000000001</v>
      </c>
      <c r="R2903" s="33">
        <f t="shared" si="523"/>
        <v>5336436</v>
      </c>
      <c r="S2903" s="33"/>
      <c r="T2903" s="30" t="str">
        <f t="shared" si="524"/>
        <v>USD</v>
      </c>
      <c r="U2903" s="33">
        <v>0</v>
      </c>
      <c r="V2903" s="33">
        <v>0</v>
      </c>
      <c r="W2903" s="33">
        <v>0</v>
      </c>
      <c r="X2903" s="33">
        <f t="shared" si="525"/>
        <v>1109.4000000000001</v>
      </c>
      <c r="Y2903" s="33">
        <f t="shared" si="526"/>
        <v>1109.4000000000001</v>
      </c>
      <c r="Z2903" s="33">
        <f t="shared" si="527"/>
        <v>5336436</v>
      </c>
      <c r="AA2903" s="34">
        <f t="shared" si="528"/>
        <v>0.00013158268293878784</v>
      </c>
      <c r="AB2903" s="33" t="s">
        <v>2762</v>
      </c>
      <c r="AC2903" s="35">
        <v>44833</v>
      </c>
      <c r="AD2903" s="33">
        <v>60</v>
      </c>
      <c r="AE2903" s="36">
        <f t="shared" si="518"/>
        <v>44893</v>
      </c>
    </row>
    <row r="2904" spans="2:31" ht="14.5" hidden="1">
      <c r="B2904" s="29" t="s">
        <v>2785</v>
      </c>
      <c r="C2904" s="30" t="str">
        <f t="shared" si="519"/>
        <v>(Acreedores quirografarios)</v>
      </c>
      <c r="D2904" s="30">
        <v>5</v>
      </c>
      <c r="E2904" s="30" t="s">
        <v>5404</v>
      </c>
      <c r="F2904" s="30" t="s">
        <v>5405</v>
      </c>
      <c r="G2904" s="30" t="s">
        <v>4531</v>
      </c>
      <c r="H2904" s="31">
        <v>4854</v>
      </c>
      <c r="I2904" s="31" t="s">
        <v>62</v>
      </c>
      <c r="J2904" s="32">
        <v>320</v>
      </c>
      <c r="K2904" s="33">
        <f t="shared" si="520"/>
        <v>320</v>
      </c>
      <c r="L2904" s="33">
        <v>1533302</v>
      </c>
      <c r="M2904" s="33">
        <v>0</v>
      </c>
      <c r="N2904" s="33">
        <v>0</v>
      </c>
      <c r="O2904" s="33">
        <v>0</v>
      </c>
      <c r="P2904" s="33">
        <f t="shared" si="521"/>
        <v>320</v>
      </c>
      <c r="Q2904" s="33">
        <f t="shared" si="522"/>
        <v>320</v>
      </c>
      <c r="R2904" s="33">
        <f t="shared" si="523"/>
        <v>1533302</v>
      </c>
      <c r="S2904" s="33"/>
      <c r="T2904" s="30" t="str">
        <f t="shared" si="524"/>
        <v>USD</v>
      </c>
      <c r="U2904" s="33">
        <v>0</v>
      </c>
      <c r="V2904" s="33">
        <v>0</v>
      </c>
      <c r="W2904" s="33">
        <v>0</v>
      </c>
      <c r="X2904" s="33">
        <f t="shared" si="525"/>
        <v>320</v>
      </c>
      <c r="Y2904" s="33">
        <f t="shared" si="526"/>
        <v>320</v>
      </c>
      <c r="Z2904" s="33">
        <f t="shared" si="527"/>
        <v>1533302</v>
      </c>
      <c r="AA2904" s="34">
        <f t="shared" si="528"/>
        <v>3.7807253926667405E-05</v>
      </c>
      <c r="AB2904" s="33" t="s">
        <v>2762</v>
      </c>
      <c r="AC2904" s="35">
        <v>44909</v>
      </c>
      <c r="AD2904" s="33">
        <v>60</v>
      </c>
      <c r="AE2904" s="36">
        <f t="shared" si="518"/>
        <v>44969</v>
      </c>
    </row>
    <row r="2905" spans="2:31" ht="14.5" hidden="1">
      <c r="B2905" s="29" t="s">
        <v>2785</v>
      </c>
      <c r="C2905" s="30" t="str">
        <f t="shared" si="519"/>
        <v>(Acreedores quirografarios)</v>
      </c>
      <c r="D2905" s="30">
        <v>5</v>
      </c>
      <c r="E2905" s="30" t="s">
        <v>5404</v>
      </c>
      <c r="F2905" s="30" t="s">
        <v>5405</v>
      </c>
      <c r="G2905" s="30" t="s">
        <v>4531</v>
      </c>
      <c r="H2905" s="31">
        <v>4866</v>
      </c>
      <c r="I2905" s="31" t="s">
        <v>62</v>
      </c>
      <c r="J2905" s="32">
        <v>430</v>
      </c>
      <c r="K2905" s="33">
        <f t="shared" si="520"/>
        <v>430</v>
      </c>
      <c r="L2905" s="33">
        <v>2065066</v>
      </c>
      <c r="M2905" s="33">
        <v>0</v>
      </c>
      <c r="N2905" s="33">
        <v>0</v>
      </c>
      <c r="O2905" s="33">
        <v>0</v>
      </c>
      <c r="P2905" s="33">
        <f t="shared" si="521"/>
        <v>430</v>
      </c>
      <c r="Q2905" s="33">
        <f t="shared" si="522"/>
        <v>430</v>
      </c>
      <c r="R2905" s="33">
        <f t="shared" si="523"/>
        <v>2065066</v>
      </c>
      <c r="S2905" s="33"/>
      <c r="T2905" s="30" t="str">
        <f t="shared" si="524"/>
        <v>USD</v>
      </c>
      <c r="U2905" s="33">
        <v>0</v>
      </c>
      <c r="V2905" s="33">
        <v>0</v>
      </c>
      <c r="W2905" s="33">
        <v>0</v>
      </c>
      <c r="X2905" s="33">
        <f t="shared" si="525"/>
        <v>430</v>
      </c>
      <c r="Y2905" s="33">
        <f t="shared" si="526"/>
        <v>430</v>
      </c>
      <c r="Z2905" s="33">
        <f t="shared" si="527"/>
        <v>2065066</v>
      </c>
      <c r="AA2905" s="34">
        <f t="shared" si="528"/>
        <v>5.0919176155334926E-05</v>
      </c>
      <c r="AB2905" s="33" t="s">
        <v>2762</v>
      </c>
      <c r="AC2905" s="35">
        <v>44914</v>
      </c>
      <c r="AD2905" s="33">
        <v>60</v>
      </c>
      <c r="AE2905" s="36">
        <f t="shared" si="518"/>
        <v>44974</v>
      </c>
    </row>
    <row r="2906" spans="2:31" ht="14.5" hidden="1">
      <c r="B2906" s="29" t="s">
        <v>2785</v>
      </c>
      <c r="C2906" s="30" t="str">
        <f t="shared" si="519"/>
        <v>(Acreedores quirografarios)</v>
      </c>
      <c r="D2906" s="30">
        <v>5</v>
      </c>
      <c r="E2906" s="30" t="s">
        <v>5404</v>
      </c>
      <c r="F2906" s="30" t="s">
        <v>5405</v>
      </c>
      <c r="G2906" s="30" t="s">
        <v>4531</v>
      </c>
      <c r="H2906" s="31">
        <v>4908</v>
      </c>
      <c r="I2906" s="31" t="s">
        <v>62</v>
      </c>
      <c r="J2906" s="32">
        <v>7025</v>
      </c>
      <c r="K2906" s="33">
        <f t="shared" si="520"/>
        <v>7025</v>
      </c>
      <c r="L2906" s="33">
        <v>33791655</v>
      </c>
      <c r="M2906" s="33">
        <v>0</v>
      </c>
      <c r="N2906" s="33">
        <v>0</v>
      </c>
      <c r="O2906" s="33">
        <v>0</v>
      </c>
      <c r="P2906" s="33">
        <f t="shared" si="521"/>
        <v>7025</v>
      </c>
      <c r="Q2906" s="33">
        <f t="shared" si="522"/>
        <v>7025</v>
      </c>
      <c r="R2906" s="33">
        <f t="shared" si="523"/>
        <v>33791655</v>
      </c>
      <c r="S2906" s="33"/>
      <c r="T2906" s="30" t="str">
        <f t="shared" si="524"/>
        <v>USD</v>
      </c>
      <c r="U2906" s="33">
        <v>0</v>
      </c>
      <c r="V2906" s="33">
        <v>0</v>
      </c>
      <c r="W2906" s="33">
        <v>0</v>
      </c>
      <c r="X2906" s="33">
        <f t="shared" si="525"/>
        <v>7025</v>
      </c>
      <c r="Y2906" s="33">
        <f t="shared" si="526"/>
        <v>7025</v>
      </c>
      <c r="Z2906" s="33">
        <f t="shared" si="527"/>
        <v>33791655</v>
      </c>
      <c r="AA2906" s="34">
        <f t="shared" si="528"/>
        <v>0.00083321464472578804</v>
      </c>
      <c r="AB2906" s="33" t="s">
        <v>2762</v>
      </c>
      <c r="AC2906" s="35">
        <v>44929</v>
      </c>
      <c r="AD2906" s="33">
        <v>60</v>
      </c>
      <c r="AE2906" s="36">
        <f t="shared" si="518"/>
        <v>44989</v>
      </c>
    </row>
    <row r="2907" spans="2:31" ht="14.5" hidden="1">
      <c r="B2907" s="29" t="s">
        <v>2785</v>
      </c>
      <c r="C2907" s="30" t="str">
        <f t="shared" si="519"/>
        <v>(Acreedores quirografarios)</v>
      </c>
      <c r="D2907" s="30">
        <v>5</v>
      </c>
      <c r="E2907" s="30" t="s">
        <v>5404</v>
      </c>
      <c r="F2907" s="30" t="s">
        <v>5405</v>
      </c>
      <c r="G2907" s="30" t="s">
        <v>4531</v>
      </c>
      <c r="H2907" s="31">
        <v>4909</v>
      </c>
      <c r="I2907" s="31" t="s">
        <v>62</v>
      </c>
      <c r="J2907" s="32">
        <v>782</v>
      </c>
      <c r="K2907" s="33">
        <f t="shared" si="520"/>
        <v>782</v>
      </c>
      <c r="L2907" s="33">
        <v>3761576</v>
      </c>
      <c r="M2907" s="33">
        <v>0</v>
      </c>
      <c r="N2907" s="33">
        <v>0</v>
      </c>
      <c r="O2907" s="33">
        <v>0</v>
      </c>
      <c r="P2907" s="33">
        <f t="shared" si="521"/>
        <v>782</v>
      </c>
      <c r="Q2907" s="33">
        <f t="shared" si="522"/>
        <v>782</v>
      </c>
      <c r="R2907" s="33">
        <f t="shared" si="523"/>
        <v>3761576</v>
      </c>
      <c r="S2907" s="33"/>
      <c r="T2907" s="30" t="str">
        <f t="shared" si="524"/>
        <v>USD</v>
      </c>
      <c r="U2907" s="33">
        <v>0</v>
      </c>
      <c r="V2907" s="33">
        <v>0</v>
      </c>
      <c r="W2907" s="33">
        <v>0</v>
      </c>
      <c r="X2907" s="33">
        <f t="shared" si="525"/>
        <v>782</v>
      </c>
      <c r="Y2907" s="33">
        <f t="shared" si="526"/>
        <v>782</v>
      </c>
      <c r="Z2907" s="33">
        <f t="shared" si="527"/>
        <v>3761576</v>
      </c>
      <c r="AA2907" s="34">
        <f t="shared" si="528"/>
        <v>9.275071642537339E-05</v>
      </c>
      <c r="AB2907" s="33" t="s">
        <v>2762</v>
      </c>
      <c r="AC2907" s="35">
        <v>44929</v>
      </c>
      <c r="AD2907" s="33">
        <v>60</v>
      </c>
      <c r="AE2907" s="36">
        <f t="shared" si="518"/>
        <v>44989</v>
      </c>
    </row>
    <row r="2908" spans="2:31" ht="14.5" hidden="1">
      <c r="B2908" s="29" t="s">
        <v>2785</v>
      </c>
      <c r="C2908" s="30" t="str">
        <f t="shared" si="519"/>
        <v>(Acreedores quirografarios)</v>
      </c>
      <c r="D2908" s="30">
        <v>5</v>
      </c>
      <c r="E2908" s="30" t="s">
        <v>5404</v>
      </c>
      <c r="F2908" s="30" t="s">
        <v>5405</v>
      </c>
      <c r="G2908" s="30" t="s">
        <v>4531</v>
      </c>
      <c r="H2908" s="31">
        <v>4911</v>
      </c>
      <c r="I2908" s="31" t="s">
        <v>62</v>
      </c>
      <c r="J2908" s="32">
        <v>3501</v>
      </c>
      <c r="K2908" s="33">
        <f t="shared" si="520"/>
        <v>3501</v>
      </c>
      <c r="L2908" s="33">
        <v>16952752</v>
      </c>
      <c r="M2908" s="33">
        <v>0</v>
      </c>
      <c r="N2908" s="33">
        <v>0</v>
      </c>
      <c r="O2908" s="33">
        <v>0</v>
      </c>
      <c r="P2908" s="33">
        <f t="shared" si="521"/>
        <v>3501</v>
      </c>
      <c r="Q2908" s="33">
        <f t="shared" si="522"/>
        <v>3501</v>
      </c>
      <c r="R2908" s="33">
        <f t="shared" si="523"/>
        <v>16952752</v>
      </c>
      <c r="S2908" s="33"/>
      <c r="T2908" s="30" t="str">
        <f t="shared" si="524"/>
        <v>USD</v>
      </c>
      <c r="U2908" s="33">
        <v>0</v>
      </c>
      <c r="V2908" s="33">
        <v>0</v>
      </c>
      <c r="W2908" s="33">
        <v>0</v>
      </c>
      <c r="X2908" s="33">
        <f t="shared" si="525"/>
        <v>3501</v>
      </c>
      <c r="Y2908" s="33">
        <f t="shared" si="526"/>
        <v>3501</v>
      </c>
      <c r="Z2908" s="33">
        <f t="shared" si="527"/>
        <v>16952752</v>
      </c>
      <c r="AA2908" s="34">
        <f t="shared" si="528"/>
        <v>0.00041801093301894776</v>
      </c>
      <c r="AB2908" s="33" t="s">
        <v>2762</v>
      </c>
      <c r="AC2908" s="35">
        <v>44930</v>
      </c>
      <c r="AD2908" s="33">
        <v>60</v>
      </c>
      <c r="AE2908" s="36">
        <f t="shared" si="518"/>
        <v>44990</v>
      </c>
    </row>
    <row r="2909" spans="2:31" ht="14.5" hidden="1">
      <c r="B2909" s="29" t="s">
        <v>2785</v>
      </c>
      <c r="C2909" s="30" t="str">
        <f t="shared" si="519"/>
        <v>(Acreedores quirografarios)</v>
      </c>
      <c r="D2909" s="30">
        <v>5</v>
      </c>
      <c r="E2909" s="30" t="s">
        <v>5404</v>
      </c>
      <c r="F2909" s="30" t="s">
        <v>5405</v>
      </c>
      <c r="G2909" s="30" t="s">
        <v>4531</v>
      </c>
      <c r="H2909" s="31">
        <v>4895</v>
      </c>
      <c r="I2909" s="31" t="s">
        <v>62</v>
      </c>
      <c r="J2909" s="32">
        <v>260</v>
      </c>
      <c r="K2909" s="33">
        <f t="shared" si="520"/>
        <v>260</v>
      </c>
      <c r="L2909" s="33">
        <v>1258988</v>
      </c>
      <c r="M2909" s="33">
        <v>0</v>
      </c>
      <c r="N2909" s="33">
        <v>0</v>
      </c>
      <c r="O2909" s="33">
        <v>0</v>
      </c>
      <c r="P2909" s="33">
        <f t="shared" si="521"/>
        <v>260</v>
      </c>
      <c r="Q2909" s="33">
        <f t="shared" si="522"/>
        <v>260</v>
      </c>
      <c r="R2909" s="33">
        <f t="shared" si="523"/>
        <v>1258988</v>
      </c>
      <c r="S2909" s="33"/>
      <c r="T2909" s="30" t="str">
        <f t="shared" si="524"/>
        <v>USD</v>
      </c>
      <c r="U2909" s="33">
        <v>0</v>
      </c>
      <c r="V2909" s="33">
        <v>0</v>
      </c>
      <c r="W2909" s="33">
        <v>0</v>
      </c>
      <c r="X2909" s="33">
        <f t="shared" si="525"/>
        <v>260</v>
      </c>
      <c r="Y2909" s="33">
        <f t="shared" si="526"/>
        <v>260</v>
      </c>
      <c r="Z2909" s="33">
        <f t="shared" si="527"/>
        <v>1258988</v>
      </c>
      <c r="AA2909" s="34">
        <f t="shared" si="528"/>
        <v>3.104338154298836E-05</v>
      </c>
      <c r="AB2909" s="33" t="s">
        <v>2762</v>
      </c>
      <c r="AC2909" s="35">
        <v>44930</v>
      </c>
      <c r="AD2909" s="33">
        <v>60</v>
      </c>
      <c r="AE2909" s="36">
        <f t="shared" si="518"/>
        <v>44990</v>
      </c>
    </row>
    <row r="2910" spans="2:31" ht="14.5" hidden="1">
      <c r="B2910" s="29" t="s">
        <v>2785</v>
      </c>
      <c r="C2910" s="30" t="str">
        <f t="shared" si="519"/>
        <v>(Acreedores quirografarios)</v>
      </c>
      <c r="D2910" s="30">
        <v>5</v>
      </c>
      <c r="E2910" s="30" t="s">
        <v>5404</v>
      </c>
      <c r="F2910" s="30" t="s">
        <v>5405</v>
      </c>
      <c r="G2910" s="30" t="s">
        <v>4531</v>
      </c>
      <c r="H2910" s="31">
        <v>4675</v>
      </c>
      <c r="I2910" s="31" t="s">
        <v>62</v>
      </c>
      <c r="J2910" s="32">
        <v>210</v>
      </c>
      <c r="K2910" s="33">
        <f t="shared" si="520"/>
        <v>210</v>
      </c>
      <c r="L2910" s="33">
        <v>1016875</v>
      </c>
      <c r="M2910" s="33">
        <v>0</v>
      </c>
      <c r="N2910" s="33">
        <v>0</v>
      </c>
      <c r="O2910" s="33">
        <v>0</v>
      </c>
      <c r="P2910" s="33">
        <f t="shared" si="521"/>
        <v>210</v>
      </c>
      <c r="Q2910" s="33">
        <f t="shared" si="522"/>
        <v>210</v>
      </c>
      <c r="R2910" s="33">
        <f t="shared" si="523"/>
        <v>1016875</v>
      </c>
      <c r="S2910" s="33"/>
      <c r="T2910" s="30" t="str">
        <f t="shared" si="524"/>
        <v>USD</v>
      </c>
      <c r="U2910" s="33">
        <v>0</v>
      </c>
      <c r="V2910" s="33">
        <v>0</v>
      </c>
      <c r="W2910" s="33">
        <v>0</v>
      </c>
      <c r="X2910" s="33">
        <f t="shared" si="525"/>
        <v>210</v>
      </c>
      <c r="Y2910" s="33">
        <f t="shared" si="526"/>
        <v>210</v>
      </c>
      <c r="Z2910" s="33">
        <f t="shared" si="527"/>
        <v>1016875</v>
      </c>
      <c r="AA2910" s="34">
        <f t="shared" si="528"/>
        <v>2.5073502373752799E-05</v>
      </c>
      <c r="AB2910" s="33" t="s">
        <v>2762</v>
      </c>
      <c r="AC2910" s="35">
        <v>44930</v>
      </c>
      <c r="AD2910" s="33">
        <v>60</v>
      </c>
      <c r="AE2910" s="36">
        <f t="shared" si="518"/>
        <v>44990</v>
      </c>
    </row>
    <row r="2911" spans="2:31" ht="14.5" hidden="1">
      <c r="B2911" s="29" t="s">
        <v>2785</v>
      </c>
      <c r="C2911" s="30" t="str">
        <f t="shared" si="519"/>
        <v>(Acreedores quirografarios)</v>
      </c>
      <c r="D2911" s="30">
        <v>5</v>
      </c>
      <c r="E2911" s="30" t="s">
        <v>5404</v>
      </c>
      <c r="F2911" s="30" t="s">
        <v>5405</v>
      </c>
      <c r="G2911" s="30" t="s">
        <v>4531</v>
      </c>
      <c r="H2911" s="31">
        <v>4892</v>
      </c>
      <c r="I2911" s="31" t="s">
        <v>62</v>
      </c>
      <c r="J2911" s="32">
        <v>1014</v>
      </c>
      <c r="K2911" s="33">
        <f t="shared" si="520"/>
        <v>1014</v>
      </c>
      <c r="L2911" s="33">
        <v>4992936</v>
      </c>
      <c r="M2911" s="33">
        <v>0</v>
      </c>
      <c r="N2911" s="33">
        <v>0</v>
      </c>
      <c r="O2911" s="33">
        <v>0</v>
      </c>
      <c r="P2911" s="33">
        <f t="shared" si="521"/>
        <v>1014</v>
      </c>
      <c r="Q2911" s="33">
        <f t="shared" si="522"/>
        <v>1014</v>
      </c>
      <c r="R2911" s="33">
        <f t="shared" si="523"/>
        <v>4992936</v>
      </c>
      <c r="S2911" s="33"/>
      <c r="T2911" s="30" t="str">
        <f t="shared" si="524"/>
        <v>USD</v>
      </c>
      <c r="U2911" s="33">
        <v>0</v>
      </c>
      <c r="V2911" s="33">
        <v>0</v>
      </c>
      <c r="W2911" s="33">
        <v>0</v>
      </c>
      <c r="X2911" s="33">
        <f t="shared" si="525"/>
        <v>1014</v>
      </c>
      <c r="Y2911" s="33">
        <f t="shared" si="526"/>
        <v>1014</v>
      </c>
      <c r="Z2911" s="33">
        <f t="shared" si="527"/>
        <v>4992936</v>
      </c>
      <c r="AA2911" s="34">
        <f t="shared" si="528"/>
        <v>0.00012311286308346237</v>
      </c>
      <c r="AB2911" s="33" t="s">
        <v>2762</v>
      </c>
      <c r="AC2911" s="35">
        <v>44931</v>
      </c>
      <c r="AD2911" s="33">
        <v>60</v>
      </c>
      <c r="AE2911" s="36">
        <f t="shared" si="529" ref="AE2911:AE2974">+AD2911+AC2911</f>
        <v>44991</v>
      </c>
    </row>
    <row r="2912" spans="2:31" ht="14.5" hidden="1">
      <c r="B2912" s="29" t="s">
        <v>2785</v>
      </c>
      <c r="C2912" s="30" t="str">
        <f t="shared" si="519"/>
        <v>(Acreedores quirografarios)</v>
      </c>
      <c r="D2912" s="30">
        <v>5</v>
      </c>
      <c r="E2912" s="30" t="s">
        <v>5404</v>
      </c>
      <c r="F2912" s="30" t="s">
        <v>5405</v>
      </c>
      <c r="G2912" s="30" t="s">
        <v>4531</v>
      </c>
      <c r="H2912" s="31">
        <v>4916</v>
      </c>
      <c r="I2912" s="31" t="s">
        <v>62</v>
      </c>
      <c r="J2912" s="32">
        <v>325</v>
      </c>
      <c r="K2912" s="33">
        <f t="shared" si="520"/>
        <v>325</v>
      </c>
      <c r="L2912" s="33">
        <v>1510828</v>
      </c>
      <c r="M2912" s="33">
        <v>0</v>
      </c>
      <c r="N2912" s="33">
        <v>0</v>
      </c>
      <c r="O2912" s="33">
        <v>0</v>
      </c>
      <c r="P2912" s="33">
        <f t="shared" si="521"/>
        <v>325</v>
      </c>
      <c r="Q2912" s="33">
        <f t="shared" si="522"/>
        <v>325</v>
      </c>
      <c r="R2912" s="33">
        <f t="shared" si="523"/>
        <v>1510828</v>
      </c>
      <c r="S2912" s="33"/>
      <c r="T2912" s="30" t="str">
        <f t="shared" si="524"/>
        <v>USD</v>
      </c>
      <c r="U2912" s="33">
        <v>0</v>
      </c>
      <c r="V2912" s="33">
        <v>0</v>
      </c>
      <c r="W2912" s="33">
        <v>0</v>
      </c>
      <c r="X2912" s="33">
        <f t="shared" si="525"/>
        <v>325</v>
      </c>
      <c r="Y2912" s="33">
        <f t="shared" si="526"/>
        <v>325</v>
      </c>
      <c r="Z2912" s="33">
        <f t="shared" si="527"/>
        <v>1510828</v>
      </c>
      <c r="AA2912" s="34">
        <f t="shared" si="528"/>
        <v>3.7253103325710825E-05</v>
      </c>
      <c r="AB2912" s="33" t="s">
        <v>2762</v>
      </c>
      <c r="AC2912" s="35">
        <v>44932</v>
      </c>
      <c r="AD2912" s="33">
        <v>60</v>
      </c>
      <c r="AE2912" s="36">
        <f t="shared" si="529"/>
        <v>44992</v>
      </c>
    </row>
    <row r="2913" spans="2:31" ht="14.5" hidden="1">
      <c r="B2913" s="29" t="s">
        <v>2785</v>
      </c>
      <c r="C2913" s="30" t="str">
        <f t="shared" si="519"/>
        <v>(Acreedores quirografarios)</v>
      </c>
      <c r="D2913" s="30">
        <v>5</v>
      </c>
      <c r="E2913" s="30" t="s">
        <v>5404</v>
      </c>
      <c r="F2913" s="30" t="s">
        <v>5405</v>
      </c>
      <c r="G2913" s="30" t="s">
        <v>4531</v>
      </c>
      <c r="H2913" s="31">
        <v>4927</v>
      </c>
      <c r="I2913" s="31" t="s">
        <v>62</v>
      </c>
      <c r="J2913" s="32">
        <v>605</v>
      </c>
      <c r="K2913" s="33">
        <f t="shared" si="520"/>
        <v>605</v>
      </c>
      <c r="L2913" s="33">
        <v>2812464</v>
      </c>
      <c r="M2913" s="33">
        <v>0</v>
      </c>
      <c r="N2913" s="33">
        <v>0</v>
      </c>
      <c r="O2913" s="33">
        <v>0</v>
      </c>
      <c r="P2913" s="33">
        <f t="shared" si="521"/>
        <v>605</v>
      </c>
      <c r="Q2913" s="33">
        <f t="shared" si="522"/>
        <v>605</v>
      </c>
      <c r="R2913" s="33">
        <f t="shared" si="523"/>
        <v>2812464</v>
      </c>
      <c r="S2913" s="33"/>
      <c r="T2913" s="30" t="str">
        <f t="shared" si="524"/>
        <v>USD</v>
      </c>
      <c r="U2913" s="33">
        <v>0</v>
      </c>
      <c r="V2913" s="33">
        <v>0</v>
      </c>
      <c r="W2913" s="33">
        <v>0</v>
      </c>
      <c r="X2913" s="33">
        <f t="shared" si="525"/>
        <v>605</v>
      </c>
      <c r="Y2913" s="33">
        <f t="shared" si="526"/>
        <v>605</v>
      </c>
      <c r="Z2913" s="33">
        <f t="shared" si="527"/>
        <v>2812464</v>
      </c>
      <c r="AA2913" s="34">
        <f t="shared" si="528"/>
        <v>6.9348074030824142E-05</v>
      </c>
      <c r="AB2913" s="33" t="s">
        <v>2762</v>
      </c>
      <c r="AC2913" s="35">
        <v>44936</v>
      </c>
      <c r="AD2913" s="33">
        <v>60</v>
      </c>
      <c r="AE2913" s="36">
        <f t="shared" si="529"/>
        <v>44996</v>
      </c>
    </row>
    <row r="2914" spans="2:31" ht="14.5" hidden="1">
      <c r="B2914" s="29" t="s">
        <v>2788</v>
      </c>
      <c r="C2914" s="30" t="str">
        <f t="shared" si="519"/>
        <v>(Acreedores quirografarios)</v>
      </c>
      <c r="D2914" s="30">
        <v>5</v>
      </c>
      <c r="E2914" s="30" t="s">
        <v>5406</v>
      </c>
      <c r="F2914" s="30" t="s">
        <v>5407</v>
      </c>
      <c r="G2914" s="30" t="s">
        <v>3909</v>
      </c>
      <c r="H2914" s="31" t="s">
        <v>2789</v>
      </c>
      <c r="I2914" s="31" t="s">
        <v>48</v>
      </c>
      <c r="J2914" s="32">
        <v>2484006</v>
      </c>
      <c r="K2914" s="33">
        <f t="shared" si="520"/>
        <v>492.52806692034335</v>
      </c>
      <c r="L2914" s="33">
        <v>2349285</v>
      </c>
      <c r="M2914" s="33">
        <v>0</v>
      </c>
      <c r="N2914" s="33">
        <v>0</v>
      </c>
      <c r="O2914" s="33">
        <v>0</v>
      </c>
      <c r="P2914" s="33">
        <f t="shared" si="521"/>
        <v>2484006</v>
      </c>
      <c r="Q2914" s="33">
        <f t="shared" si="522"/>
        <v>492.52806692034335</v>
      </c>
      <c r="R2914" s="33">
        <f t="shared" si="523"/>
        <v>2349285</v>
      </c>
      <c r="S2914" s="33"/>
      <c r="T2914" s="30" t="str">
        <f t="shared" si="524"/>
        <v>COP</v>
      </c>
      <c r="U2914" s="33">
        <v>0</v>
      </c>
      <c r="V2914" s="33">
        <v>0</v>
      </c>
      <c r="W2914" s="33">
        <v>0</v>
      </c>
      <c r="X2914" s="33">
        <f t="shared" si="525"/>
        <v>2484006</v>
      </c>
      <c r="Y2914" s="33">
        <f t="shared" si="526"/>
        <v>492.52806692034335</v>
      </c>
      <c r="Z2914" s="33">
        <f t="shared" si="527"/>
        <v>2349285</v>
      </c>
      <c r="AA2914" s="34">
        <f t="shared" si="528"/>
        <v>5.79272801712323E-05</v>
      </c>
      <c r="AB2914" s="33" t="s">
        <v>2762</v>
      </c>
      <c r="AC2914" s="35">
        <v>44937</v>
      </c>
      <c r="AD2914" s="33">
        <v>60</v>
      </c>
      <c r="AE2914" s="36">
        <f t="shared" si="529"/>
        <v>44997</v>
      </c>
    </row>
    <row r="2915" spans="2:31" ht="14.5" hidden="1">
      <c r="B2915" s="29" t="s">
        <v>2790</v>
      </c>
      <c r="C2915" s="30" t="str">
        <f t="shared" si="519"/>
        <v>(Acreedores quirografarios)</v>
      </c>
      <c r="D2915" s="30">
        <v>5</v>
      </c>
      <c r="E2915" s="30">
        <v>463275622</v>
      </c>
      <c r="F2915" s="30" t="s">
        <v>5408</v>
      </c>
      <c r="G2915" s="30" t="s">
        <v>4531</v>
      </c>
      <c r="H2915" s="31" t="s">
        <v>2791</v>
      </c>
      <c r="I2915" s="31" t="s">
        <v>62</v>
      </c>
      <c r="J2915" s="32">
        <v>300.44999999999999</v>
      </c>
      <c r="K2915" s="33">
        <f t="shared" si="520"/>
        <v>300.44999999999999</v>
      </c>
      <c r="L2915" s="33">
        <v>1449921</v>
      </c>
      <c r="M2915" s="33">
        <v>0</v>
      </c>
      <c r="N2915" s="33">
        <v>0</v>
      </c>
      <c r="O2915" s="33">
        <v>0</v>
      </c>
      <c r="P2915" s="33">
        <f t="shared" si="521"/>
        <v>300.44999999999999</v>
      </c>
      <c r="Q2915" s="33">
        <f t="shared" si="522"/>
        <v>300.44999999999999</v>
      </c>
      <c r="R2915" s="33">
        <f t="shared" si="523"/>
        <v>1449921</v>
      </c>
      <c r="S2915" s="33"/>
      <c r="T2915" s="30" t="str">
        <f t="shared" si="524"/>
        <v>USD</v>
      </c>
      <c r="U2915" s="33">
        <v>0</v>
      </c>
      <c r="V2915" s="33">
        <v>0</v>
      </c>
      <c r="W2915" s="33">
        <v>0</v>
      </c>
      <c r="X2915" s="33">
        <f t="shared" si="525"/>
        <v>300.44999999999999</v>
      </c>
      <c r="Y2915" s="33">
        <f t="shared" si="526"/>
        <v>300.44999999999999</v>
      </c>
      <c r="Z2915" s="33">
        <f t="shared" si="527"/>
        <v>1449921</v>
      </c>
      <c r="AA2915" s="34">
        <f t="shared" si="528"/>
        <v>3.5751294539893333E-05</v>
      </c>
      <c r="AB2915" s="33" t="s">
        <v>2762</v>
      </c>
      <c r="AC2915" s="35">
        <v>44903</v>
      </c>
      <c r="AD2915" s="33">
        <v>60</v>
      </c>
      <c r="AE2915" s="36">
        <f t="shared" si="529"/>
        <v>44963</v>
      </c>
    </row>
    <row r="2916" spans="2:31" ht="14.5" hidden="1">
      <c r="B2916" s="29" t="s">
        <v>2790</v>
      </c>
      <c r="C2916" s="30" t="str">
        <f t="shared" si="519"/>
        <v>(Acreedores quirografarios)</v>
      </c>
      <c r="D2916" s="30">
        <v>5</v>
      </c>
      <c r="E2916" s="30">
        <v>463275622</v>
      </c>
      <c r="F2916" s="30" t="s">
        <v>5408</v>
      </c>
      <c r="G2916" s="30" t="s">
        <v>4531</v>
      </c>
      <c r="H2916" s="31" t="s">
        <v>2792</v>
      </c>
      <c r="I2916" s="31" t="s">
        <v>62</v>
      </c>
      <c r="J2916" s="32">
        <v>311.89999999999998</v>
      </c>
      <c r="K2916" s="33">
        <f t="shared" si="520"/>
        <v>311.89999999999998</v>
      </c>
      <c r="L2916" s="33">
        <v>1490346</v>
      </c>
      <c r="M2916" s="33">
        <v>0</v>
      </c>
      <c r="N2916" s="33">
        <v>0</v>
      </c>
      <c r="O2916" s="33">
        <v>0</v>
      </c>
      <c r="P2916" s="33">
        <f t="shared" si="521"/>
        <v>311.89999999999998</v>
      </c>
      <c r="Q2916" s="33">
        <f t="shared" si="522"/>
        <v>311.89999999999998</v>
      </c>
      <c r="R2916" s="33">
        <f t="shared" si="523"/>
        <v>1490346</v>
      </c>
      <c r="S2916" s="33"/>
      <c r="T2916" s="30" t="str">
        <f t="shared" si="524"/>
        <v>USD</v>
      </c>
      <c r="U2916" s="33">
        <v>0</v>
      </c>
      <c r="V2916" s="33">
        <v>0</v>
      </c>
      <c r="W2916" s="33">
        <v>0</v>
      </c>
      <c r="X2916" s="33">
        <f t="shared" si="525"/>
        <v>311.89999999999998</v>
      </c>
      <c r="Y2916" s="33">
        <f t="shared" si="526"/>
        <v>311.89999999999998</v>
      </c>
      <c r="Z2916" s="33">
        <f t="shared" si="527"/>
        <v>1490346</v>
      </c>
      <c r="AA2916" s="34">
        <f t="shared" si="528"/>
        <v>3.6748070282692556E-05</v>
      </c>
      <c r="AB2916" s="33" t="s">
        <v>2762</v>
      </c>
      <c r="AC2916" s="35">
        <v>44910</v>
      </c>
      <c r="AD2916" s="33">
        <v>60</v>
      </c>
      <c r="AE2916" s="36">
        <f t="shared" si="529"/>
        <v>44970</v>
      </c>
    </row>
    <row r="2917" spans="2:31" ht="14.5" hidden="1">
      <c r="B2917" s="29" t="s">
        <v>2790</v>
      </c>
      <c r="C2917" s="30" t="str">
        <f t="shared" si="519"/>
        <v>(Acreedores quirografarios)</v>
      </c>
      <c r="D2917" s="30">
        <v>5</v>
      </c>
      <c r="E2917" s="30">
        <v>463275622</v>
      </c>
      <c r="F2917" s="30" t="s">
        <v>5408</v>
      </c>
      <c r="G2917" s="30" t="s">
        <v>4531</v>
      </c>
      <c r="H2917" s="31" t="s">
        <v>2793</v>
      </c>
      <c r="I2917" s="31" t="s">
        <v>62</v>
      </c>
      <c r="J2917" s="32">
        <v>840</v>
      </c>
      <c r="K2917" s="33">
        <f t="shared" si="520"/>
        <v>840</v>
      </c>
      <c r="L2917" s="33">
        <v>4003373</v>
      </c>
      <c r="M2917" s="33">
        <v>0</v>
      </c>
      <c r="N2917" s="33">
        <v>0</v>
      </c>
      <c r="O2917" s="33">
        <v>0</v>
      </c>
      <c r="P2917" s="33">
        <f t="shared" si="521"/>
        <v>840</v>
      </c>
      <c r="Q2917" s="33">
        <f t="shared" si="522"/>
        <v>840</v>
      </c>
      <c r="R2917" s="33">
        <f t="shared" si="523"/>
        <v>4003373</v>
      </c>
      <c r="S2917" s="33"/>
      <c r="T2917" s="30" t="str">
        <f t="shared" si="524"/>
        <v>USD</v>
      </c>
      <c r="U2917" s="33">
        <v>0</v>
      </c>
      <c r="V2917" s="33">
        <v>0</v>
      </c>
      <c r="W2917" s="33">
        <v>0</v>
      </c>
      <c r="X2917" s="33">
        <f t="shared" si="525"/>
        <v>840</v>
      </c>
      <c r="Y2917" s="33">
        <f t="shared" si="526"/>
        <v>840</v>
      </c>
      <c r="Z2917" s="33">
        <f t="shared" si="527"/>
        <v>4003373</v>
      </c>
      <c r="AA2917" s="34">
        <f t="shared" si="528"/>
        <v>9.8712803853490228E-05</v>
      </c>
      <c r="AB2917" s="33" t="s">
        <v>2762</v>
      </c>
      <c r="AC2917" s="35">
        <v>44924</v>
      </c>
      <c r="AD2917" s="33">
        <v>60</v>
      </c>
      <c r="AE2917" s="36">
        <f t="shared" si="529"/>
        <v>44984</v>
      </c>
    </row>
    <row r="2918" spans="2:31" ht="14.5" hidden="1">
      <c r="B2918" s="29" t="s">
        <v>2790</v>
      </c>
      <c r="C2918" s="30" t="str">
        <f t="shared" si="519"/>
        <v>(Acreedores quirografarios)</v>
      </c>
      <c r="D2918" s="30">
        <v>5</v>
      </c>
      <c r="E2918" s="30">
        <v>463275622</v>
      </c>
      <c r="F2918" s="30" t="s">
        <v>5408</v>
      </c>
      <c r="G2918" s="30" t="s">
        <v>4531</v>
      </c>
      <c r="H2918" s="31" t="s">
        <v>2794</v>
      </c>
      <c r="I2918" s="31" t="s">
        <v>62</v>
      </c>
      <c r="J2918" s="32">
        <v>680</v>
      </c>
      <c r="K2918" s="33">
        <f t="shared" si="520"/>
        <v>680</v>
      </c>
      <c r="L2918" s="33">
        <v>3292737</v>
      </c>
      <c r="M2918" s="33">
        <v>0</v>
      </c>
      <c r="N2918" s="33">
        <v>0</v>
      </c>
      <c r="O2918" s="33">
        <v>0</v>
      </c>
      <c r="P2918" s="33">
        <f t="shared" si="521"/>
        <v>680</v>
      </c>
      <c r="Q2918" s="33">
        <f t="shared" si="522"/>
        <v>680</v>
      </c>
      <c r="R2918" s="33">
        <f t="shared" si="523"/>
        <v>3292737</v>
      </c>
      <c r="S2918" s="33"/>
      <c r="T2918" s="30" t="str">
        <f t="shared" si="524"/>
        <v>USD</v>
      </c>
      <c r="U2918" s="33">
        <v>0</v>
      </c>
      <c r="V2918" s="33">
        <v>0</v>
      </c>
      <c r="W2918" s="33">
        <v>0</v>
      </c>
      <c r="X2918" s="33">
        <f t="shared" si="525"/>
        <v>680</v>
      </c>
      <c r="Y2918" s="33">
        <f t="shared" si="526"/>
        <v>680</v>
      </c>
      <c r="Z2918" s="33">
        <f t="shared" si="527"/>
        <v>3292737</v>
      </c>
      <c r="AA2918" s="34">
        <f t="shared" si="528"/>
        <v>8.1190361633085362E-05</v>
      </c>
      <c r="AB2918" s="33" t="s">
        <v>2762</v>
      </c>
      <c r="AC2918" s="35">
        <v>44930</v>
      </c>
      <c r="AD2918" s="33">
        <v>60</v>
      </c>
      <c r="AE2918" s="36">
        <f t="shared" si="529"/>
        <v>44990</v>
      </c>
    </row>
    <row r="2919" spans="2:31" ht="14.5" hidden="1">
      <c r="B2919" s="29" t="s">
        <v>2790</v>
      </c>
      <c r="C2919" s="30" t="str">
        <f t="shared" si="519"/>
        <v>(Acreedores quirografarios)</v>
      </c>
      <c r="D2919" s="30">
        <v>5</v>
      </c>
      <c r="E2919" s="30">
        <v>463275622</v>
      </c>
      <c r="F2919" s="30" t="s">
        <v>5408</v>
      </c>
      <c r="G2919" s="30" t="s">
        <v>4531</v>
      </c>
      <c r="H2919" s="31" t="s">
        <v>2795</v>
      </c>
      <c r="I2919" s="31" t="s">
        <v>62</v>
      </c>
      <c r="J2919" s="32">
        <v>255.5</v>
      </c>
      <c r="K2919" s="33">
        <f t="shared" si="520"/>
        <v>255.5</v>
      </c>
      <c r="L2919" s="33">
        <v>1237197</v>
      </c>
      <c r="M2919" s="33">
        <v>0</v>
      </c>
      <c r="N2919" s="33">
        <v>0</v>
      </c>
      <c r="O2919" s="33">
        <v>0</v>
      </c>
      <c r="P2919" s="33">
        <f t="shared" si="521"/>
        <v>255.5</v>
      </c>
      <c r="Q2919" s="33">
        <f t="shared" si="522"/>
        <v>255.5</v>
      </c>
      <c r="R2919" s="33">
        <f t="shared" si="523"/>
        <v>1237197</v>
      </c>
      <c r="S2919" s="33"/>
      <c r="T2919" s="30" t="str">
        <f t="shared" si="524"/>
        <v>USD</v>
      </c>
      <c r="U2919" s="33">
        <v>0</v>
      </c>
      <c r="V2919" s="33">
        <v>0</v>
      </c>
      <c r="W2919" s="33">
        <v>0</v>
      </c>
      <c r="X2919" s="33">
        <f t="shared" si="525"/>
        <v>255.5</v>
      </c>
      <c r="Y2919" s="33">
        <f t="shared" si="526"/>
        <v>255.5</v>
      </c>
      <c r="Z2919" s="33">
        <f t="shared" si="527"/>
        <v>1237197</v>
      </c>
      <c r="AA2919" s="34">
        <f t="shared" si="528"/>
        <v>3.0506071952108021E-05</v>
      </c>
      <c r="AB2919" s="33" t="s">
        <v>2762</v>
      </c>
      <c r="AC2919" s="35">
        <v>44930</v>
      </c>
      <c r="AD2919" s="33">
        <v>60</v>
      </c>
      <c r="AE2919" s="36">
        <f t="shared" si="529"/>
        <v>44990</v>
      </c>
    </row>
    <row r="2920" spans="2:31" ht="14.5" hidden="1">
      <c r="B2920" s="29" t="s">
        <v>2790</v>
      </c>
      <c r="C2920" s="30" t="str">
        <f t="shared" si="519"/>
        <v>(Acreedores quirografarios)</v>
      </c>
      <c r="D2920" s="30">
        <v>5</v>
      </c>
      <c r="E2920" s="30">
        <v>463275622</v>
      </c>
      <c r="F2920" s="30" t="s">
        <v>5408</v>
      </c>
      <c r="G2920" s="30" t="s">
        <v>4531</v>
      </c>
      <c r="H2920" s="31" t="s">
        <v>2796</v>
      </c>
      <c r="I2920" s="31" t="s">
        <v>62</v>
      </c>
      <c r="J2920" s="32">
        <v>212.09999999999999</v>
      </c>
      <c r="K2920" s="33">
        <f t="shared" si="520"/>
        <v>212.09999999999999</v>
      </c>
      <c r="L2920" s="33">
        <v>1027043</v>
      </c>
      <c r="M2920" s="33">
        <v>0</v>
      </c>
      <c r="N2920" s="33">
        <v>0</v>
      </c>
      <c r="O2920" s="33">
        <v>0</v>
      </c>
      <c r="P2920" s="33">
        <f t="shared" si="521"/>
        <v>212.09999999999999</v>
      </c>
      <c r="Q2920" s="33">
        <f t="shared" si="522"/>
        <v>212.09999999999999</v>
      </c>
      <c r="R2920" s="33">
        <f t="shared" si="523"/>
        <v>1027043</v>
      </c>
      <c r="S2920" s="33"/>
      <c r="T2920" s="30" t="str">
        <f t="shared" si="524"/>
        <v>USD</v>
      </c>
      <c r="U2920" s="33">
        <v>0</v>
      </c>
      <c r="V2920" s="33">
        <v>0</v>
      </c>
      <c r="W2920" s="33">
        <v>0</v>
      </c>
      <c r="X2920" s="33">
        <f t="shared" si="525"/>
        <v>212.09999999999999</v>
      </c>
      <c r="Y2920" s="33">
        <f t="shared" si="526"/>
        <v>212.09999999999999</v>
      </c>
      <c r="Z2920" s="33">
        <f t="shared" si="527"/>
        <v>1027043</v>
      </c>
      <c r="AA2920" s="34">
        <f t="shared" si="528"/>
        <v>2.5324218904433876E-05</v>
      </c>
      <c r="AB2920" s="33" t="s">
        <v>2762</v>
      </c>
      <c r="AC2920" s="35">
        <v>44930</v>
      </c>
      <c r="AD2920" s="33">
        <v>60</v>
      </c>
      <c r="AE2920" s="36">
        <f t="shared" si="529"/>
        <v>44990</v>
      </c>
    </row>
    <row r="2921" spans="2:31" ht="14.5" hidden="1">
      <c r="B2921" s="29" t="s">
        <v>2790</v>
      </c>
      <c r="C2921" s="30" t="str">
        <f t="shared" si="519"/>
        <v>(Acreedores quirografarios)</v>
      </c>
      <c r="D2921" s="30">
        <v>5</v>
      </c>
      <c r="E2921" s="30">
        <v>463275622</v>
      </c>
      <c r="F2921" s="30" t="s">
        <v>5408</v>
      </c>
      <c r="G2921" s="30" t="s">
        <v>4531</v>
      </c>
      <c r="H2921" s="31" t="s">
        <v>2797</v>
      </c>
      <c r="I2921" s="31" t="s">
        <v>62</v>
      </c>
      <c r="J2921" s="32">
        <v>385.5</v>
      </c>
      <c r="K2921" s="33">
        <f t="shared" si="520"/>
        <v>385.5</v>
      </c>
      <c r="L2921" s="33">
        <v>1898202</v>
      </c>
      <c r="M2921" s="33">
        <v>0</v>
      </c>
      <c r="N2921" s="33">
        <v>0</v>
      </c>
      <c r="O2921" s="33">
        <v>0</v>
      </c>
      <c r="P2921" s="33">
        <f t="shared" si="521"/>
        <v>385.5</v>
      </c>
      <c r="Q2921" s="33">
        <f t="shared" si="522"/>
        <v>385.5</v>
      </c>
      <c r="R2921" s="33">
        <f t="shared" si="523"/>
        <v>1898202</v>
      </c>
      <c r="S2921" s="33"/>
      <c r="T2921" s="30" t="str">
        <f t="shared" si="524"/>
        <v>USD</v>
      </c>
      <c r="U2921" s="33">
        <v>0</v>
      </c>
      <c r="V2921" s="33">
        <v>0</v>
      </c>
      <c r="W2921" s="33">
        <v>0</v>
      </c>
      <c r="X2921" s="33">
        <f t="shared" si="525"/>
        <v>385.5</v>
      </c>
      <c r="Y2921" s="33">
        <f t="shared" si="526"/>
        <v>385.5</v>
      </c>
      <c r="Z2921" s="33">
        <f t="shared" si="527"/>
        <v>1898202</v>
      </c>
      <c r="AA2921" s="34">
        <f t="shared" si="528"/>
        <v>4.680474232610922E-05</v>
      </c>
      <c r="AB2921" s="33" t="s">
        <v>2762</v>
      </c>
      <c r="AC2921" s="35">
        <v>44931</v>
      </c>
      <c r="AD2921" s="33">
        <v>60</v>
      </c>
      <c r="AE2921" s="36">
        <f t="shared" si="529"/>
        <v>44991</v>
      </c>
    </row>
    <row r="2922" spans="2:31" ht="14.5" hidden="1">
      <c r="B2922" s="29" t="s">
        <v>2790</v>
      </c>
      <c r="C2922" s="30" t="str">
        <f t="shared" si="519"/>
        <v>(Acreedores quirografarios)</v>
      </c>
      <c r="D2922" s="30">
        <v>5</v>
      </c>
      <c r="E2922" s="30">
        <v>463275622</v>
      </c>
      <c r="F2922" s="30" t="s">
        <v>5408</v>
      </c>
      <c r="G2922" s="30" t="s">
        <v>4531</v>
      </c>
      <c r="H2922" s="31" t="s">
        <v>2798</v>
      </c>
      <c r="I2922" s="31" t="s">
        <v>62</v>
      </c>
      <c r="J2922" s="32">
        <v>1560</v>
      </c>
      <c r="K2922" s="33">
        <f t="shared" si="520"/>
        <v>1560</v>
      </c>
      <c r="L2922" s="33">
        <v>7783745</v>
      </c>
      <c r="M2922" s="33">
        <v>0</v>
      </c>
      <c r="N2922" s="33">
        <v>0</v>
      </c>
      <c r="O2922" s="33">
        <v>0</v>
      </c>
      <c r="P2922" s="33">
        <f t="shared" si="521"/>
        <v>1560</v>
      </c>
      <c r="Q2922" s="33">
        <f t="shared" si="522"/>
        <v>1560</v>
      </c>
      <c r="R2922" s="33">
        <f t="shared" si="523"/>
        <v>7783745</v>
      </c>
      <c r="S2922" s="33"/>
      <c r="T2922" s="30" t="str">
        <f t="shared" si="524"/>
        <v>USD</v>
      </c>
      <c r="U2922" s="33">
        <v>0</v>
      </c>
      <c r="V2922" s="33">
        <v>0</v>
      </c>
      <c r="W2922" s="33">
        <v>0</v>
      </c>
      <c r="X2922" s="33">
        <f t="shared" si="525"/>
        <v>1560</v>
      </c>
      <c r="Y2922" s="33">
        <f t="shared" si="526"/>
        <v>1560</v>
      </c>
      <c r="Z2922" s="33">
        <f t="shared" si="527"/>
        <v>7783745</v>
      </c>
      <c r="AA2922" s="34">
        <f t="shared" si="528"/>
        <v>0.00019192698093097626</v>
      </c>
      <c r="AB2922" s="33" t="s">
        <v>2762</v>
      </c>
      <c r="AC2922" s="35">
        <v>44932</v>
      </c>
      <c r="AD2922" s="33">
        <v>60</v>
      </c>
      <c r="AE2922" s="36">
        <f t="shared" si="529"/>
        <v>44992</v>
      </c>
    </row>
    <row r="2923" spans="2:31" ht="14.5" hidden="1">
      <c r="B2923" s="29" t="s">
        <v>2790</v>
      </c>
      <c r="C2923" s="30" t="str">
        <f t="shared" si="519"/>
        <v>(Acreedores quirografarios)</v>
      </c>
      <c r="D2923" s="30">
        <v>5</v>
      </c>
      <c r="E2923" s="30">
        <v>463275622</v>
      </c>
      <c r="F2923" s="30" t="s">
        <v>5408</v>
      </c>
      <c r="G2923" s="30" t="s">
        <v>4531</v>
      </c>
      <c r="H2923" s="31" t="s">
        <v>2799</v>
      </c>
      <c r="I2923" s="31" t="s">
        <v>62</v>
      </c>
      <c r="J2923" s="32">
        <v>384.69999999999999</v>
      </c>
      <c r="K2923" s="33">
        <f t="shared" si="520"/>
        <v>384.69999999999999</v>
      </c>
      <c r="L2923" s="33">
        <v>1879513</v>
      </c>
      <c r="M2923" s="33">
        <v>0</v>
      </c>
      <c r="N2923" s="33">
        <v>0</v>
      </c>
      <c r="O2923" s="33">
        <v>0</v>
      </c>
      <c r="P2923" s="33">
        <f t="shared" si="521"/>
        <v>384.69999999999999</v>
      </c>
      <c r="Q2923" s="33">
        <f t="shared" si="522"/>
        <v>384.69999999999999</v>
      </c>
      <c r="R2923" s="33">
        <f t="shared" si="523"/>
        <v>1879513</v>
      </c>
      <c r="S2923" s="33"/>
      <c r="T2923" s="30" t="str">
        <f t="shared" si="524"/>
        <v>USD</v>
      </c>
      <c r="U2923" s="33">
        <v>0</v>
      </c>
      <c r="V2923" s="33">
        <v>0</v>
      </c>
      <c r="W2923" s="33">
        <v>0</v>
      </c>
      <c r="X2923" s="33">
        <f t="shared" si="525"/>
        <v>384.69999999999999</v>
      </c>
      <c r="Y2923" s="33">
        <f t="shared" si="526"/>
        <v>384.69999999999999</v>
      </c>
      <c r="Z2923" s="33">
        <f t="shared" si="527"/>
        <v>1879513</v>
      </c>
      <c r="AA2923" s="34">
        <f t="shared" si="528"/>
        <v>4.6343920016717147E-05</v>
      </c>
      <c r="AB2923" s="33" t="s">
        <v>2762</v>
      </c>
      <c r="AC2923" s="35">
        <v>44936</v>
      </c>
      <c r="AD2923" s="33">
        <v>60</v>
      </c>
      <c r="AE2923" s="36">
        <f t="shared" si="529"/>
        <v>44996</v>
      </c>
    </row>
    <row r="2924" spans="2:31" ht="14.5" hidden="1">
      <c r="B2924" s="29" t="s">
        <v>2790</v>
      </c>
      <c r="C2924" s="30" t="str">
        <f t="shared" si="519"/>
        <v>(Acreedores quirografarios)</v>
      </c>
      <c r="D2924" s="30">
        <v>5</v>
      </c>
      <c r="E2924" s="30">
        <v>463275622</v>
      </c>
      <c r="F2924" s="30" t="s">
        <v>5408</v>
      </c>
      <c r="G2924" s="30" t="s">
        <v>4531</v>
      </c>
      <c r="H2924" s="31" t="s">
        <v>2800</v>
      </c>
      <c r="I2924" s="31" t="s">
        <v>62</v>
      </c>
      <c r="J2924" s="32">
        <v>2560</v>
      </c>
      <c r="K2924" s="33">
        <f t="shared" si="520"/>
        <v>2560</v>
      </c>
      <c r="L2924" s="33">
        <v>11637606</v>
      </c>
      <c r="M2924" s="33">
        <v>0</v>
      </c>
      <c r="N2924" s="33">
        <v>0</v>
      </c>
      <c r="O2924" s="33">
        <v>0</v>
      </c>
      <c r="P2924" s="33">
        <f t="shared" si="521"/>
        <v>2560</v>
      </c>
      <c r="Q2924" s="33">
        <f t="shared" si="522"/>
        <v>2560</v>
      </c>
      <c r="R2924" s="33">
        <f t="shared" si="523"/>
        <v>11637606</v>
      </c>
      <c r="S2924" s="33"/>
      <c r="T2924" s="30" t="str">
        <f t="shared" si="524"/>
        <v>USD</v>
      </c>
      <c r="U2924" s="33">
        <v>0</v>
      </c>
      <c r="V2924" s="33">
        <v>0</v>
      </c>
      <c r="W2924" s="33">
        <v>0</v>
      </c>
      <c r="X2924" s="33">
        <f t="shared" si="525"/>
        <v>2560</v>
      </c>
      <c r="Y2924" s="33">
        <f t="shared" si="526"/>
        <v>2560</v>
      </c>
      <c r="Z2924" s="33">
        <f t="shared" si="527"/>
        <v>11637606</v>
      </c>
      <c r="AA2924" s="34">
        <f t="shared" si="528"/>
        <v>0.00028695320630932986</v>
      </c>
      <c r="AB2924" s="33" t="s">
        <v>2762</v>
      </c>
      <c r="AC2924" s="35">
        <v>44951</v>
      </c>
      <c r="AD2924" s="33">
        <v>60</v>
      </c>
      <c r="AE2924" s="36">
        <f t="shared" si="529"/>
        <v>45011</v>
      </c>
    </row>
    <row r="2925" spans="2:31" ht="14.5" hidden="1">
      <c r="B2925" s="29" t="s">
        <v>2801</v>
      </c>
      <c r="C2925" s="30" t="str">
        <f t="shared" si="519"/>
        <v>(Acreedores quirografarios)</v>
      </c>
      <c r="D2925" s="30">
        <v>5</v>
      </c>
      <c r="E2925" s="30" t="s">
        <v>5409</v>
      </c>
      <c r="F2925" s="30" t="s">
        <v>5410</v>
      </c>
      <c r="G2925" s="30" t="s">
        <v>5411</v>
      </c>
      <c r="H2925" s="31" t="s">
        <v>2802</v>
      </c>
      <c r="I2925" s="31" t="s">
        <v>62</v>
      </c>
      <c r="J2925" s="32">
        <v>3374.5900000000001</v>
      </c>
      <c r="K2925" s="33">
        <f t="shared" si="520"/>
        <v>3374.5900000000001</v>
      </c>
      <c r="L2925" s="33">
        <v>15806073</v>
      </c>
      <c r="M2925" s="33">
        <v>0</v>
      </c>
      <c r="N2925" s="33">
        <v>0</v>
      </c>
      <c r="O2925" s="33">
        <v>0</v>
      </c>
      <c r="P2925" s="33">
        <f t="shared" si="521"/>
        <v>3374.5900000000001</v>
      </c>
      <c r="Q2925" s="33">
        <f t="shared" si="522"/>
        <v>3374.5900000000001</v>
      </c>
      <c r="R2925" s="33">
        <f t="shared" si="523"/>
        <v>15806073</v>
      </c>
      <c r="S2925" s="33"/>
      <c r="T2925" s="30" t="str">
        <f t="shared" si="524"/>
        <v>USD</v>
      </c>
      <c r="U2925" s="33">
        <v>0</v>
      </c>
      <c r="V2925" s="33">
        <v>0</v>
      </c>
      <c r="W2925" s="33">
        <v>0</v>
      </c>
      <c r="X2925" s="33">
        <f t="shared" si="525"/>
        <v>3374.5900000000001</v>
      </c>
      <c r="Y2925" s="33">
        <f t="shared" si="526"/>
        <v>3374.5900000000001</v>
      </c>
      <c r="Z2925" s="33">
        <f t="shared" si="527"/>
        <v>15806073</v>
      </c>
      <c r="AA2925" s="34">
        <f t="shared" si="528"/>
        <v>0.00038973680037881749</v>
      </c>
      <c r="AB2925" s="33" t="s">
        <v>4919</v>
      </c>
      <c r="AC2925" s="35">
        <v>44946</v>
      </c>
      <c r="AD2925" s="33">
        <v>30</v>
      </c>
      <c r="AE2925" s="36">
        <f t="shared" si="529"/>
        <v>44976</v>
      </c>
    </row>
    <row r="2926" spans="2:31" ht="14.5" hidden="1">
      <c r="B2926" s="29" t="s">
        <v>2801</v>
      </c>
      <c r="C2926" s="30" t="str">
        <f t="shared" si="519"/>
        <v>(Acreedores quirografarios)</v>
      </c>
      <c r="D2926" s="30">
        <v>5</v>
      </c>
      <c r="E2926" s="30" t="s">
        <v>5409</v>
      </c>
      <c r="F2926" s="30" t="s">
        <v>5410</v>
      </c>
      <c r="G2926" s="30" t="s">
        <v>5411</v>
      </c>
      <c r="H2926" s="31" t="s">
        <v>2803</v>
      </c>
      <c r="I2926" s="31" t="s">
        <v>62</v>
      </c>
      <c r="J2926" s="32">
        <v>3655.6199999999999</v>
      </c>
      <c r="K2926" s="33">
        <f t="shared" si="520"/>
        <v>3655.6199999999999</v>
      </c>
      <c r="L2926" s="33">
        <v>16933563</v>
      </c>
      <c r="M2926" s="33">
        <v>0</v>
      </c>
      <c r="N2926" s="33">
        <v>0</v>
      </c>
      <c r="O2926" s="33">
        <v>0</v>
      </c>
      <c r="P2926" s="33">
        <f t="shared" si="521"/>
        <v>3655.6199999999999</v>
      </c>
      <c r="Q2926" s="33">
        <f t="shared" si="522"/>
        <v>3655.6199999999999</v>
      </c>
      <c r="R2926" s="33">
        <f t="shared" si="523"/>
        <v>16933563</v>
      </c>
      <c r="S2926" s="33"/>
      <c r="T2926" s="30" t="str">
        <f t="shared" si="524"/>
        <v>USD</v>
      </c>
      <c r="U2926" s="33">
        <v>0</v>
      </c>
      <c r="V2926" s="33">
        <v>0</v>
      </c>
      <c r="W2926" s="33">
        <v>0</v>
      </c>
      <c r="X2926" s="33">
        <f t="shared" si="525"/>
        <v>3655.6199999999999</v>
      </c>
      <c r="Y2926" s="33">
        <f t="shared" si="526"/>
        <v>3655.6199999999999</v>
      </c>
      <c r="Z2926" s="33">
        <f t="shared" si="527"/>
        <v>16933563</v>
      </c>
      <c r="AA2926" s="34">
        <f t="shared" si="528"/>
        <v>0.00041753778200525395</v>
      </c>
      <c r="AB2926" s="33" t="s">
        <v>4919</v>
      </c>
      <c r="AC2926" s="35">
        <v>44957</v>
      </c>
      <c r="AD2926" s="33">
        <v>30</v>
      </c>
      <c r="AE2926" s="36">
        <f t="shared" si="529"/>
        <v>44987</v>
      </c>
    </row>
    <row r="2927" spans="2:31" ht="14.5" hidden="1">
      <c r="B2927" s="29" t="s">
        <v>2801</v>
      </c>
      <c r="C2927" s="30" t="str">
        <f t="shared" si="519"/>
        <v>(Acreedores quirografarios)</v>
      </c>
      <c r="D2927" s="30">
        <v>5</v>
      </c>
      <c r="E2927" s="30" t="s">
        <v>5409</v>
      </c>
      <c r="F2927" s="30" t="s">
        <v>5410</v>
      </c>
      <c r="G2927" s="30" t="s">
        <v>5411</v>
      </c>
      <c r="H2927" s="31" t="s">
        <v>2804</v>
      </c>
      <c r="I2927" s="31" t="s">
        <v>62</v>
      </c>
      <c r="J2927" s="32">
        <v>72</v>
      </c>
      <c r="K2927" s="33">
        <f t="shared" si="520"/>
        <v>72</v>
      </c>
      <c r="L2927" s="33">
        <v>330080</v>
      </c>
      <c r="M2927" s="33">
        <v>0</v>
      </c>
      <c r="N2927" s="33">
        <v>0</v>
      </c>
      <c r="O2927" s="33">
        <v>0</v>
      </c>
      <c r="P2927" s="33">
        <f t="shared" si="521"/>
        <v>72</v>
      </c>
      <c r="Q2927" s="33">
        <f t="shared" si="522"/>
        <v>72</v>
      </c>
      <c r="R2927" s="33">
        <f t="shared" si="523"/>
        <v>330080</v>
      </c>
      <c r="S2927" s="33"/>
      <c r="T2927" s="30" t="str">
        <f t="shared" si="524"/>
        <v>USD</v>
      </c>
      <c r="U2927" s="33">
        <v>0</v>
      </c>
      <c r="V2927" s="33">
        <v>0</v>
      </c>
      <c r="W2927" s="33">
        <v>0</v>
      </c>
      <c r="X2927" s="33">
        <f t="shared" si="525"/>
        <v>72</v>
      </c>
      <c r="Y2927" s="33">
        <f t="shared" si="526"/>
        <v>72</v>
      </c>
      <c r="Z2927" s="33">
        <f t="shared" si="527"/>
        <v>330080</v>
      </c>
      <c r="AA2927" s="34">
        <f t="shared" si="528"/>
        <v>8.1389174318655918E-06</v>
      </c>
      <c r="AB2927" s="33" t="s">
        <v>4919</v>
      </c>
      <c r="AC2927" s="35">
        <v>44960</v>
      </c>
      <c r="AD2927" s="33">
        <v>30</v>
      </c>
      <c r="AE2927" s="36">
        <f t="shared" si="529"/>
        <v>44990</v>
      </c>
    </row>
    <row r="2928" spans="2:31" ht="14.5" hidden="1">
      <c r="B2928" s="29" t="s">
        <v>2805</v>
      </c>
      <c r="C2928" s="30" t="str">
        <f t="shared" si="519"/>
        <v>(Proveedores estratégicos)</v>
      </c>
      <c r="D2928" s="30">
        <v>4</v>
      </c>
      <c r="E2928" s="30" t="s">
        <v>5412</v>
      </c>
      <c r="F2928" s="30" t="s">
        <v>5413</v>
      </c>
      <c r="G2928" s="30" t="s">
        <v>5414</v>
      </c>
      <c r="H2928" s="31">
        <v>202302416</v>
      </c>
      <c r="I2928" s="31" t="s">
        <v>62</v>
      </c>
      <c r="J2928" s="32">
        <v>75</v>
      </c>
      <c r="K2928" s="33">
        <f t="shared" si="520"/>
        <v>75</v>
      </c>
      <c r="L2928" s="33">
        <v>347415</v>
      </c>
      <c r="M2928" s="33">
        <v>0</v>
      </c>
      <c r="N2928" s="33">
        <v>0</v>
      </c>
      <c r="O2928" s="33">
        <v>0</v>
      </c>
      <c r="P2928" s="33">
        <f t="shared" si="521"/>
        <v>75</v>
      </c>
      <c r="Q2928" s="33">
        <f t="shared" si="522"/>
        <v>75</v>
      </c>
      <c r="R2928" s="33">
        <f t="shared" si="523"/>
        <v>347415</v>
      </c>
      <c r="S2928" s="33"/>
      <c r="T2928" s="30" t="str">
        <f t="shared" si="524"/>
        <v>USD</v>
      </c>
      <c r="U2928" s="33">
        <v>0</v>
      </c>
      <c r="V2928" s="33">
        <v>0</v>
      </c>
      <c r="W2928" s="33">
        <v>0</v>
      </c>
      <c r="X2928" s="33">
        <f t="shared" si="525"/>
        <v>75</v>
      </c>
      <c r="Y2928" s="33">
        <f t="shared" si="526"/>
        <v>75</v>
      </c>
      <c r="Z2928" s="33">
        <f t="shared" si="527"/>
        <v>347415</v>
      </c>
      <c r="AA2928" s="34">
        <f t="shared" si="528"/>
        <v>5.0095447165797494E-07</v>
      </c>
      <c r="AB2928" s="33" t="s">
        <v>626</v>
      </c>
      <c r="AC2928" s="35">
        <v>44957</v>
      </c>
      <c r="AD2928" s="33">
        <v>30</v>
      </c>
      <c r="AE2928" s="36">
        <f t="shared" si="529"/>
        <v>44987</v>
      </c>
    </row>
    <row r="2929" spans="2:31" ht="14.5" hidden="1">
      <c r="B2929" s="29" t="s">
        <v>2805</v>
      </c>
      <c r="C2929" s="30" t="str">
        <f t="shared" si="519"/>
        <v>(Proveedores estratégicos)</v>
      </c>
      <c r="D2929" s="30">
        <v>4</v>
      </c>
      <c r="E2929" s="30" t="s">
        <v>5412</v>
      </c>
      <c r="F2929" s="30" t="s">
        <v>5413</v>
      </c>
      <c r="G2929" s="30" t="s">
        <v>5414</v>
      </c>
      <c r="H2929" s="31">
        <v>202302419</v>
      </c>
      <c r="I2929" s="31" t="s">
        <v>62</v>
      </c>
      <c r="J2929" s="32">
        <v>75</v>
      </c>
      <c r="K2929" s="33">
        <f t="shared" si="520"/>
        <v>75</v>
      </c>
      <c r="L2929" s="33">
        <v>347415</v>
      </c>
      <c r="M2929" s="33">
        <v>0</v>
      </c>
      <c r="N2929" s="33">
        <v>0</v>
      </c>
      <c r="O2929" s="33">
        <v>0</v>
      </c>
      <c r="P2929" s="33">
        <f t="shared" si="521"/>
        <v>75</v>
      </c>
      <c r="Q2929" s="33">
        <f t="shared" si="522"/>
        <v>75</v>
      </c>
      <c r="R2929" s="33">
        <f t="shared" si="523"/>
        <v>347415</v>
      </c>
      <c r="S2929" s="33"/>
      <c r="T2929" s="30" t="str">
        <f t="shared" si="524"/>
        <v>USD</v>
      </c>
      <c r="U2929" s="33">
        <v>0</v>
      </c>
      <c r="V2929" s="33">
        <v>0</v>
      </c>
      <c r="W2929" s="33">
        <v>0</v>
      </c>
      <c r="X2929" s="33">
        <f t="shared" si="525"/>
        <v>75</v>
      </c>
      <c r="Y2929" s="33">
        <f t="shared" si="526"/>
        <v>75</v>
      </c>
      <c r="Z2929" s="33">
        <f t="shared" si="527"/>
        <v>347415</v>
      </c>
      <c r="AA2929" s="34">
        <f t="shared" si="528"/>
        <v>5.0095447165797494E-07</v>
      </c>
      <c r="AB2929" s="33" t="s">
        <v>626</v>
      </c>
      <c r="AC2929" s="35">
        <v>44957</v>
      </c>
      <c r="AD2929" s="33">
        <v>30</v>
      </c>
      <c r="AE2929" s="36">
        <f t="shared" si="529"/>
        <v>44987</v>
      </c>
    </row>
    <row r="2930" spans="2:31" ht="14.5" hidden="1">
      <c r="B2930" s="29" t="s">
        <v>2805</v>
      </c>
      <c r="C2930" s="30" t="str">
        <f t="shared" si="519"/>
        <v>(Proveedores estratégicos)</v>
      </c>
      <c r="D2930" s="30">
        <v>4</v>
      </c>
      <c r="E2930" s="30" t="s">
        <v>5412</v>
      </c>
      <c r="F2930" s="30" t="s">
        <v>5413</v>
      </c>
      <c r="G2930" s="30" t="s">
        <v>5414</v>
      </c>
      <c r="H2930" s="31">
        <v>202302418</v>
      </c>
      <c r="I2930" s="31" t="s">
        <v>62</v>
      </c>
      <c r="J2930" s="32">
        <v>75</v>
      </c>
      <c r="K2930" s="33">
        <f t="shared" si="520"/>
        <v>75</v>
      </c>
      <c r="L2930" s="33">
        <v>347415</v>
      </c>
      <c r="M2930" s="33">
        <v>0</v>
      </c>
      <c r="N2930" s="33">
        <v>0</v>
      </c>
      <c r="O2930" s="33">
        <v>0</v>
      </c>
      <c r="P2930" s="33">
        <f t="shared" si="521"/>
        <v>75</v>
      </c>
      <c r="Q2930" s="33">
        <f t="shared" si="522"/>
        <v>75</v>
      </c>
      <c r="R2930" s="33">
        <f t="shared" si="523"/>
        <v>347415</v>
      </c>
      <c r="S2930" s="33"/>
      <c r="T2930" s="30" t="str">
        <f t="shared" si="524"/>
        <v>USD</v>
      </c>
      <c r="U2930" s="33">
        <v>0</v>
      </c>
      <c r="V2930" s="33">
        <v>0</v>
      </c>
      <c r="W2930" s="33">
        <v>0</v>
      </c>
      <c r="X2930" s="33">
        <f t="shared" si="525"/>
        <v>75</v>
      </c>
      <c r="Y2930" s="33">
        <f t="shared" si="526"/>
        <v>75</v>
      </c>
      <c r="Z2930" s="33">
        <f t="shared" si="527"/>
        <v>347415</v>
      </c>
      <c r="AA2930" s="34">
        <f t="shared" si="528"/>
        <v>5.0095447165797494E-07</v>
      </c>
      <c r="AB2930" s="33" t="s">
        <v>626</v>
      </c>
      <c r="AC2930" s="35">
        <v>44957</v>
      </c>
      <c r="AD2930" s="33">
        <v>30</v>
      </c>
      <c r="AE2930" s="36">
        <f t="shared" si="529"/>
        <v>44987</v>
      </c>
    </row>
    <row r="2931" spans="2:31" ht="14.5" hidden="1">
      <c r="B2931" s="29" t="s">
        <v>2805</v>
      </c>
      <c r="C2931" s="30" t="str">
        <f t="shared" si="519"/>
        <v>(Proveedores estratégicos)</v>
      </c>
      <c r="D2931" s="30">
        <v>4</v>
      </c>
      <c r="E2931" s="30" t="s">
        <v>5412</v>
      </c>
      <c r="F2931" s="30" t="s">
        <v>5413</v>
      </c>
      <c r="G2931" s="30" t="s">
        <v>5414</v>
      </c>
      <c r="H2931" s="31">
        <v>202302414</v>
      </c>
      <c r="I2931" s="31" t="s">
        <v>62</v>
      </c>
      <c r="J2931" s="32">
        <v>75</v>
      </c>
      <c r="K2931" s="33">
        <f t="shared" si="520"/>
        <v>75</v>
      </c>
      <c r="L2931" s="33">
        <v>347415</v>
      </c>
      <c r="M2931" s="33">
        <v>0</v>
      </c>
      <c r="N2931" s="33">
        <v>0</v>
      </c>
      <c r="O2931" s="33">
        <v>0</v>
      </c>
      <c r="P2931" s="33">
        <f t="shared" si="521"/>
        <v>75</v>
      </c>
      <c r="Q2931" s="33">
        <f t="shared" si="522"/>
        <v>75</v>
      </c>
      <c r="R2931" s="33">
        <f t="shared" si="523"/>
        <v>347415</v>
      </c>
      <c r="S2931" s="33"/>
      <c r="T2931" s="30" t="str">
        <f t="shared" si="524"/>
        <v>USD</v>
      </c>
      <c r="U2931" s="33">
        <v>0</v>
      </c>
      <c r="V2931" s="33">
        <v>0</v>
      </c>
      <c r="W2931" s="33">
        <v>0</v>
      </c>
      <c r="X2931" s="33">
        <f t="shared" si="525"/>
        <v>75</v>
      </c>
      <c r="Y2931" s="33">
        <f t="shared" si="526"/>
        <v>75</v>
      </c>
      <c r="Z2931" s="33">
        <f t="shared" si="527"/>
        <v>347415</v>
      </c>
      <c r="AA2931" s="34">
        <f t="shared" si="528"/>
        <v>5.0095447165797494E-07</v>
      </c>
      <c r="AB2931" s="33" t="s">
        <v>626</v>
      </c>
      <c r="AC2931" s="35">
        <v>44957</v>
      </c>
      <c r="AD2931" s="33">
        <v>30</v>
      </c>
      <c r="AE2931" s="36">
        <f t="shared" si="529"/>
        <v>44987</v>
      </c>
    </row>
    <row r="2932" spans="2:31" ht="14.5" hidden="1">
      <c r="B2932" s="29" t="s">
        <v>2805</v>
      </c>
      <c r="C2932" s="30" t="str">
        <f t="shared" si="519"/>
        <v>(Proveedores estratégicos)</v>
      </c>
      <c r="D2932" s="30">
        <v>4</v>
      </c>
      <c r="E2932" s="30" t="s">
        <v>5412</v>
      </c>
      <c r="F2932" s="30" t="s">
        <v>5413</v>
      </c>
      <c r="G2932" s="30" t="s">
        <v>5414</v>
      </c>
      <c r="H2932" s="31">
        <v>202302411</v>
      </c>
      <c r="I2932" s="31" t="s">
        <v>62</v>
      </c>
      <c r="J2932" s="32">
        <v>1459.8800000000001</v>
      </c>
      <c r="K2932" s="33">
        <f t="shared" si="520"/>
        <v>1459.8800000000001</v>
      </c>
      <c r="L2932" s="33">
        <v>6762456</v>
      </c>
      <c r="M2932" s="33">
        <v>0</v>
      </c>
      <c r="N2932" s="33">
        <v>0</v>
      </c>
      <c r="O2932" s="33">
        <v>0</v>
      </c>
      <c r="P2932" s="33">
        <f t="shared" si="521"/>
        <v>1459.8800000000001</v>
      </c>
      <c r="Q2932" s="33">
        <f t="shared" si="522"/>
        <v>1459.8800000000001</v>
      </c>
      <c r="R2932" s="33">
        <f t="shared" si="523"/>
        <v>6762456</v>
      </c>
      <c r="S2932" s="33"/>
      <c r="T2932" s="30" t="str">
        <f t="shared" si="524"/>
        <v>USD</v>
      </c>
      <c r="U2932" s="33">
        <v>0</v>
      </c>
      <c r="V2932" s="33">
        <v>0</v>
      </c>
      <c r="W2932" s="33">
        <v>0</v>
      </c>
      <c r="X2932" s="33">
        <f t="shared" si="525"/>
        <v>1459.8800000000001</v>
      </c>
      <c r="Y2932" s="33">
        <f t="shared" si="526"/>
        <v>1459.8800000000001</v>
      </c>
      <c r="Z2932" s="33">
        <f t="shared" si="527"/>
        <v>6762456</v>
      </c>
      <c r="AA2932" s="34">
        <f t="shared" si="528"/>
        <v>9.7511119916822906E-06</v>
      </c>
      <c r="AB2932" s="33" t="s">
        <v>626</v>
      </c>
      <c r="AC2932" s="35">
        <v>44957</v>
      </c>
      <c r="AD2932" s="33">
        <v>30</v>
      </c>
      <c r="AE2932" s="36">
        <f t="shared" si="529"/>
        <v>44987</v>
      </c>
    </row>
    <row r="2933" spans="2:31" ht="14.5" hidden="1">
      <c r="B2933" s="29" t="s">
        <v>2805</v>
      </c>
      <c r="C2933" s="30" t="str">
        <f t="shared" si="530" ref="C2933:C2996">+IF(D2933=1,$A$4,IF(D2933=2,$A$5,IF(D2933=3,$A$6,IF(D2933=4,$A$7,IF(D2933=5,$A$8,IF(D2933=6,$A$9,))))))</f>
        <v>(Proveedores estratégicos)</v>
      </c>
      <c r="D2933" s="30">
        <v>4</v>
      </c>
      <c r="E2933" s="30" t="s">
        <v>5412</v>
      </c>
      <c r="F2933" s="30" t="s">
        <v>5413</v>
      </c>
      <c r="G2933" s="30" t="s">
        <v>5414</v>
      </c>
      <c r="H2933" s="31">
        <v>202302417</v>
      </c>
      <c r="I2933" s="31" t="s">
        <v>62</v>
      </c>
      <c r="J2933" s="32">
        <v>75</v>
      </c>
      <c r="K2933" s="33">
        <f t="shared" si="531" ref="K2933:K2996">+IF(I2933="USD",J2933,L2933/$L$3)</f>
        <v>75</v>
      </c>
      <c r="L2933" s="33">
        <v>347415</v>
      </c>
      <c r="M2933" s="33">
        <v>0</v>
      </c>
      <c r="N2933" s="33">
        <v>0</v>
      </c>
      <c r="O2933" s="33">
        <v>0</v>
      </c>
      <c r="P2933" s="33">
        <f t="shared" si="532" ref="P2933:P2996">+J2933+M2933</f>
        <v>75</v>
      </c>
      <c r="Q2933" s="33">
        <f t="shared" si="533" ref="Q2933:Q2996">+K2933+N2933</f>
        <v>75</v>
      </c>
      <c r="R2933" s="33">
        <f t="shared" si="534" ref="R2933:R2996">+L2933+O2933</f>
        <v>347415</v>
      </c>
      <c r="S2933" s="33"/>
      <c r="T2933" s="30" t="str">
        <f t="shared" si="535" ref="T2933:T2996">+I2933</f>
        <v>USD</v>
      </c>
      <c r="U2933" s="33">
        <v>0</v>
      </c>
      <c r="V2933" s="33">
        <v>0</v>
      </c>
      <c r="W2933" s="33">
        <v>0</v>
      </c>
      <c r="X2933" s="33">
        <f t="shared" si="536" ref="X2933:X2996">+P2933+U2933</f>
        <v>75</v>
      </c>
      <c r="Y2933" s="33">
        <f t="shared" si="537" ref="Y2933:Y2996">+Q2933+V2933</f>
        <v>75</v>
      </c>
      <c r="Z2933" s="33">
        <f t="shared" si="538" ref="Z2933:Z2996">+R2933+W2933</f>
        <v>347415</v>
      </c>
      <c r="AA2933" s="34">
        <f t="shared" si="539" ref="AA2933:AA2996">+IF(D2933=1,Z2933/$C$4,IF(D2933=2,Z2933/$C$5,IF(D2933=3,Z2933/$C$6,IF(D2933=4,Z2933/$C$7,IF(D2933=5,Z2933/$C$8,IF(D2933=6,Z2933/$C$9))))))</f>
        <v>5.0095447165797494E-07</v>
      </c>
      <c r="AB2933" s="33" t="s">
        <v>626</v>
      </c>
      <c r="AC2933" s="35">
        <v>44957</v>
      </c>
      <c r="AD2933" s="33">
        <v>30</v>
      </c>
      <c r="AE2933" s="36">
        <f t="shared" si="529"/>
        <v>44987</v>
      </c>
    </row>
    <row r="2934" spans="2:31" ht="14.5" hidden="1">
      <c r="B2934" s="29" t="s">
        <v>2805</v>
      </c>
      <c r="C2934" s="30" t="str">
        <f t="shared" si="530"/>
        <v>(Proveedores estratégicos)</v>
      </c>
      <c r="D2934" s="30">
        <v>4</v>
      </c>
      <c r="E2934" s="30" t="s">
        <v>5412</v>
      </c>
      <c r="F2934" s="30" t="s">
        <v>5413</v>
      </c>
      <c r="G2934" s="30" t="s">
        <v>5414</v>
      </c>
      <c r="H2934" s="31">
        <v>202302415</v>
      </c>
      <c r="I2934" s="31" t="s">
        <v>62</v>
      </c>
      <c r="J2934" s="32">
        <v>75</v>
      </c>
      <c r="K2934" s="33">
        <f t="shared" si="531"/>
        <v>75</v>
      </c>
      <c r="L2934" s="33">
        <v>347415</v>
      </c>
      <c r="M2934" s="33">
        <v>0</v>
      </c>
      <c r="N2934" s="33">
        <v>0</v>
      </c>
      <c r="O2934" s="33">
        <v>0</v>
      </c>
      <c r="P2934" s="33">
        <f t="shared" si="532"/>
        <v>75</v>
      </c>
      <c r="Q2934" s="33">
        <f t="shared" si="533"/>
        <v>75</v>
      </c>
      <c r="R2934" s="33">
        <f t="shared" si="534"/>
        <v>347415</v>
      </c>
      <c r="S2934" s="33"/>
      <c r="T2934" s="30" t="str">
        <f t="shared" si="535"/>
        <v>USD</v>
      </c>
      <c r="U2934" s="33">
        <v>0</v>
      </c>
      <c r="V2934" s="33">
        <v>0</v>
      </c>
      <c r="W2934" s="33">
        <v>0</v>
      </c>
      <c r="X2934" s="33">
        <f t="shared" si="536"/>
        <v>75</v>
      </c>
      <c r="Y2934" s="33">
        <f t="shared" si="537"/>
        <v>75</v>
      </c>
      <c r="Z2934" s="33">
        <f t="shared" si="538"/>
        <v>347415</v>
      </c>
      <c r="AA2934" s="34">
        <f t="shared" si="539"/>
        <v>5.0095447165797494E-07</v>
      </c>
      <c r="AB2934" s="33" t="s">
        <v>626</v>
      </c>
      <c r="AC2934" s="35">
        <v>44957</v>
      </c>
      <c r="AD2934" s="33">
        <v>30</v>
      </c>
      <c r="AE2934" s="36">
        <f t="shared" si="529"/>
        <v>44987</v>
      </c>
    </row>
    <row r="2935" spans="2:31" ht="14.5" hidden="1">
      <c r="B2935" s="29" t="s">
        <v>2805</v>
      </c>
      <c r="C2935" s="30" t="str">
        <f t="shared" si="530"/>
        <v>(Proveedores estratégicos)</v>
      </c>
      <c r="D2935" s="30">
        <v>4</v>
      </c>
      <c r="E2935" s="30" t="s">
        <v>5412</v>
      </c>
      <c r="F2935" s="30" t="s">
        <v>5413</v>
      </c>
      <c r="G2935" s="30" t="s">
        <v>5414</v>
      </c>
      <c r="H2935" s="31">
        <v>202302413</v>
      </c>
      <c r="I2935" s="31" t="s">
        <v>62</v>
      </c>
      <c r="J2935" s="32">
        <v>6788.8599999999997</v>
      </c>
      <c r="K2935" s="33">
        <f t="shared" si="531"/>
        <v>6788.8599999999997</v>
      </c>
      <c r="L2935" s="33">
        <v>31447357</v>
      </c>
      <c r="M2935" s="33">
        <v>0</v>
      </c>
      <c r="N2935" s="33">
        <v>0</v>
      </c>
      <c r="O2935" s="33">
        <v>0</v>
      </c>
      <c r="P2935" s="33">
        <f t="shared" si="532"/>
        <v>6788.8599999999997</v>
      </c>
      <c r="Q2935" s="33">
        <f t="shared" si="533"/>
        <v>6788.8599999999997</v>
      </c>
      <c r="R2935" s="33">
        <f t="shared" si="534"/>
        <v>31447357</v>
      </c>
      <c r="S2935" s="33"/>
      <c r="T2935" s="30" t="str">
        <f t="shared" si="535"/>
        <v>USD</v>
      </c>
      <c r="U2935" s="33">
        <v>0</v>
      </c>
      <c r="V2935" s="33">
        <v>0</v>
      </c>
      <c r="W2935" s="33">
        <v>0</v>
      </c>
      <c r="X2935" s="33">
        <f t="shared" si="536"/>
        <v>6788.8599999999997</v>
      </c>
      <c r="Y2935" s="33">
        <f t="shared" si="537"/>
        <v>6788.8599999999997</v>
      </c>
      <c r="Z2935" s="33">
        <f t="shared" si="538"/>
        <v>31447357</v>
      </c>
      <c r="AA2935" s="34">
        <f t="shared" si="539"/>
        <v>4.534546323841723E-05</v>
      </c>
      <c r="AB2935" s="33" t="s">
        <v>626</v>
      </c>
      <c r="AC2935" s="35">
        <v>44957</v>
      </c>
      <c r="AD2935" s="33">
        <v>30</v>
      </c>
      <c r="AE2935" s="36">
        <f t="shared" si="529"/>
        <v>44987</v>
      </c>
    </row>
    <row r="2936" spans="2:31" ht="14.5" hidden="1">
      <c r="B2936" s="29" t="s">
        <v>2805</v>
      </c>
      <c r="C2936" s="30" t="str">
        <f t="shared" si="530"/>
        <v>(Proveedores estratégicos)</v>
      </c>
      <c r="D2936" s="30">
        <v>4</v>
      </c>
      <c r="E2936" s="30" t="s">
        <v>5412</v>
      </c>
      <c r="F2936" s="30" t="s">
        <v>5413</v>
      </c>
      <c r="G2936" s="30" t="s">
        <v>5414</v>
      </c>
      <c r="H2936" s="31">
        <v>202302412</v>
      </c>
      <c r="I2936" s="31" t="s">
        <v>62</v>
      </c>
      <c r="J2936" s="32">
        <v>75</v>
      </c>
      <c r="K2936" s="33">
        <f t="shared" si="531"/>
        <v>75</v>
      </c>
      <c r="L2936" s="33">
        <v>347415</v>
      </c>
      <c r="M2936" s="33">
        <v>0</v>
      </c>
      <c r="N2936" s="33">
        <v>0</v>
      </c>
      <c r="O2936" s="33">
        <v>0</v>
      </c>
      <c r="P2936" s="33">
        <f t="shared" si="532"/>
        <v>75</v>
      </c>
      <c r="Q2936" s="33">
        <f t="shared" si="533"/>
        <v>75</v>
      </c>
      <c r="R2936" s="33">
        <f t="shared" si="534"/>
        <v>347415</v>
      </c>
      <c r="S2936" s="33"/>
      <c r="T2936" s="30" t="str">
        <f t="shared" si="535"/>
        <v>USD</v>
      </c>
      <c r="U2936" s="33">
        <v>0</v>
      </c>
      <c r="V2936" s="33">
        <v>0</v>
      </c>
      <c r="W2936" s="33">
        <v>0</v>
      </c>
      <c r="X2936" s="33">
        <f t="shared" si="536"/>
        <v>75</v>
      </c>
      <c r="Y2936" s="33">
        <f t="shared" si="537"/>
        <v>75</v>
      </c>
      <c r="Z2936" s="33">
        <f t="shared" si="538"/>
        <v>347415</v>
      </c>
      <c r="AA2936" s="34">
        <f t="shared" si="539"/>
        <v>5.0095447165797494E-07</v>
      </c>
      <c r="AB2936" s="33" t="s">
        <v>626</v>
      </c>
      <c r="AC2936" s="35">
        <v>44957</v>
      </c>
      <c r="AD2936" s="33">
        <v>30</v>
      </c>
      <c r="AE2936" s="36">
        <f t="shared" si="529"/>
        <v>44987</v>
      </c>
    </row>
    <row r="2937" spans="2:31" ht="14.5" hidden="1">
      <c r="B2937" s="29" t="s">
        <v>2805</v>
      </c>
      <c r="C2937" s="30" t="str">
        <f t="shared" si="530"/>
        <v>(Proveedores estratégicos)</v>
      </c>
      <c r="D2937" s="30">
        <v>4</v>
      </c>
      <c r="E2937" s="30" t="s">
        <v>5412</v>
      </c>
      <c r="F2937" s="30" t="s">
        <v>5413</v>
      </c>
      <c r="G2937" s="30" t="s">
        <v>5414</v>
      </c>
      <c r="H2937" s="31">
        <v>202302420</v>
      </c>
      <c r="I2937" s="31" t="s">
        <v>62</v>
      </c>
      <c r="J2937" s="32">
        <v>75</v>
      </c>
      <c r="K2937" s="33">
        <f t="shared" si="531"/>
        <v>75</v>
      </c>
      <c r="L2937" s="33">
        <v>347415</v>
      </c>
      <c r="M2937" s="33">
        <v>0</v>
      </c>
      <c r="N2937" s="33">
        <v>0</v>
      </c>
      <c r="O2937" s="33">
        <v>0</v>
      </c>
      <c r="P2937" s="33">
        <f t="shared" si="532"/>
        <v>75</v>
      </c>
      <c r="Q2937" s="33">
        <f t="shared" si="533"/>
        <v>75</v>
      </c>
      <c r="R2937" s="33">
        <f t="shared" si="534"/>
        <v>347415</v>
      </c>
      <c r="S2937" s="33"/>
      <c r="T2937" s="30" t="str">
        <f t="shared" si="535"/>
        <v>USD</v>
      </c>
      <c r="U2937" s="33">
        <v>0</v>
      </c>
      <c r="V2937" s="33">
        <v>0</v>
      </c>
      <c r="W2937" s="33">
        <v>0</v>
      </c>
      <c r="X2937" s="33">
        <f t="shared" si="536"/>
        <v>75</v>
      </c>
      <c r="Y2937" s="33">
        <f t="shared" si="537"/>
        <v>75</v>
      </c>
      <c r="Z2937" s="33">
        <f t="shared" si="538"/>
        <v>347415</v>
      </c>
      <c r="AA2937" s="34">
        <f t="shared" si="539"/>
        <v>5.0095447165797494E-07</v>
      </c>
      <c r="AB2937" s="33" t="s">
        <v>626</v>
      </c>
      <c r="AC2937" s="35">
        <v>44957</v>
      </c>
      <c r="AD2937" s="33">
        <v>30</v>
      </c>
      <c r="AE2937" s="36">
        <f t="shared" si="529"/>
        <v>44987</v>
      </c>
    </row>
    <row r="2938" spans="2:31" ht="14.5" hidden="1">
      <c r="B2938" s="29" t="s">
        <v>2806</v>
      </c>
      <c r="C2938" s="30" t="str">
        <f t="shared" si="530"/>
        <v>(Acreedores quirografarios)</v>
      </c>
      <c r="D2938" s="30">
        <v>5</v>
      </c>
      <c r="E2938" s="30" t="s">
        <v>5415</v>
      </c>
      <c r="F2938" s="30" t="s">
        <v>5416</v>
      </c>
      <c r="G2938" s="30" t="s">
        <v>2846</v>
      </c>
      <c r="H2938" s="31" t="s">
        <v>2807</v>
      </c>
      <c r="I2938" s="31" t="s">
        <v>62</v>
      </c>
      <c r="J2938" s="32">
        <v>2525.2600000000002</v>
      </c>
      <c r="K2938" s="33">
        <f t="shared" si="531"/>
        <v>2525.2600000000002</v>
      </c>
      <c r="L2938" s="33">
        <v>11904135</v>
      </c>
      <c r="M2938" s="33">
        <v>0</v>
      </c>
      <c r="N2938" s="33">
        <v>0</v>
      </c>
      <c r="O2938" s="33">
        <v>0</v>
      </c>
      <c r="P2938" s="33">
        <f t="shared" si="532"/>
        <v>2525.2600000000002</v>
      </c>
      <c r="Q2938" s="33">
        <f t="shared" si="533"/>
        <v>2525.2600000000002</v>
      </c>
      <c r="R2938" s="33">
        <f t="shared" si="534"/>
        <v>11904135</v>
      </c>
      <c r="S2938" s="33"/>
      <c r="T2938" s="30" t="str">
        <f t="shared" si="535"/>
        <v>USD</v>
      </c>
      <c r="U2938" s="33">
        <v>0</v>
      </c>
      <c r="V2938" s="33">
        <v>0</v>
      </c>
      <c r="W2938" s="33">
        <v>0</v>
      </c>
      <c r="X2938" s="33">
        <f t="shared" si="536"/>
        <v>2525.2600000000002</v>
      </c>
      <c r="Y2938" s="33">
        <f t="shared" si="537"/>
        <v>2525.2600000000002</v>
      </c>
      <c r="Z2938" s="33">
        <f t="shared" si="538"/>
        <v>11904135</v>
      </c>
      <c r="AA2938" s="34">
        <f t="shared" si="539"/>
        <v>0.00029352512076703016</v>
      </c>
      <c r="AB2938" s="33" t="s">
        <v>2762</v>
      </c>
      <c r="AC2938" s="35">
        <v>44917</v>
      </c>
      <c r="AD2938" s="33">
        <v>60</v>
      </c>
      <c r="AE2938" s="36">
        <f t="shared" si="529"/>
        <v>44977</v>
      </c>
    </row>
    <row r="2939" spans="2:31" ht="14.5" hidden="1">
      <c r="B2939" s="29" t="s">
        <v>2806</v>
      </c>
      <c r="C2939" s="30" t="str">
        <f t="shared" si="530"/>
        <v>(Acreedores quirografarios)</v>
      </c>
      <c r="D2939" s="30">
        <v>5</v>
      </c>
      <c r="E2939" s="30" t="s">
        <v>5415</v>
      </c>
      <c r="F2939" s="30" t="s">
        <v>5416</v>
      </c>
      <c r="G2939" s="30" t="s">
        <v>2846</v>
      </c>
      <c r="H2939" s="31" t="s">
        <v>2808</v>
      </c>
      <c r="I2939" s="31" t="s">
        <v>62</v>
      </c>
      <c r="J2939" s="32">
        <v>2525.2600000000002</v>
      </c>
      <c r="K2939" s="33">
        <f t="shared" si="531"/>
        <v>2525.2600000000002</v>
      </c>
      <c r="L2939" s="33">
        <v>11579134</v>
      </c>
      <c r="M2939" s="33">
        <v>0</v>
      </c>
      <c r="N2939" s="33">
        <v>0</v>
      </c>
      <c r="O2939" s="33">
        <v>0</v>
      </c>
      <c r="P2939" s="33">
        <f t="shared" si="532"/>
        <v>2525.2600000000002</v>
      </c>
      <c r="Q2939" s="33">
        <f t="shared" si="533"/>
        <v>2525.2600000000002</v>
      </c>
      <c r="R2939" s="33">
        <f t="shared" si="534"/>
        <v>11579134</v>
      </c>
      <c r="S2939" s="33"/>
      <c r="T2939" s="30" t="str">
        <f t="shared" si="535"/>
        <v>USD</v>
      </c>
      <c r="U2939" s="33">
        <v>0</v>
      </c>
      <c r="V2939" s="33">
        <v>0</v>
      </c>
      <c r="W2939" s="33">
        <v>0</v>
      </c>
      <c r="X2939" s="33">
        <f t="shared" si="536"/>
        <v>2525.2600000000002</v>
      </c>
      <c r="Y2939" s="33">
        <f t="shared" si="537"/>
        <v>2525.2600000000002</v>
      </c>
      <c r="Z2939" s="33">
        <f t="shared" si="538"/>
        <v>11579134</v>
      </c>
      <c r="AA2939" s="34">
        <f t="shared" si="539"/>
        <v>0.00028551143831346209</v>
      </c>
      <c r="AB2939" s="33" t="s">
        <v>2762</v>
      </c>
      <c r="AC2939" s="35">
        <v>44949</v>
      </c>
      <c r="AD2939" s="33">
        <v>60</v>
      </c>
      <c r="AE2939" s="36">
        <f t="shared" si="529"/>
        <v>45009</v>
      </c>
    </row>
    <row r="2940" spans="2:31" ht="14.5" hidden="1">
      <c r="B2940" s="29" t="s">
        <v>2809</v>
      </c>
      <c r="C2940" s="30" t="str">
        <f t="shared" si="530"/>
        <v>(Proveedores estratégicos)</v>
      </c>
      <c r="D2940" s="30">
        <v>4</v>
      </c>
      <c r="E2940" s="30" t="s">
        <v>5417</v>
      </c>
      <c r="F2940" s="30" t="s">
        <v>5418</v>
      </c>
      <c r="G2940" s="30" t="s">
        <v>5419</v>
      </c>
      <c r="H2940" s="31">
        <v>2000003860</v>
      </c>
      <c r="I2940" s="31" t="s">
        <v>62</v>
      </c>
      <c r="J2940" s="32">
        <v>7365.3800000000001</v>
      </c>
      <c r="K2940" s="33">
        <f t="shared" si="531"/>
        <v>7365.3800000000001</v>
      </c>
      <c r="L2940" s="33">
        <v>33482576</v>
      </c>
      <c r="M2940" s="33">
        <v>0</v>
      </c>
      <c r="N2940" s="33">
        <v>0</v>
      </c>
      <c r="O2940" s="33">
        <v>0</v>
      </c>
      <c r="P2940" s="33">
        <f t="shared" si="532"/>
        <v>7365.3800000000001</v>
      </c>
      <c r="Q2940" s="33">
        <f t="shared" si="533"/>
        <v>7365.3800000000001</v>
      </c>
      <c r="R2940" s="33">
        <f t="shared" si="534"/>
        <v>33482576</v>
      </c>
      <c r="S2940" s="33"/>
      <c r="T2940" s="30" t="str">
        <f t="shared" si="535"/>
        <v>USD</v>
      </c>
      <c r="U2940" s="33">
        <v>0</v>
      </c>
      <c r="V2940" s="33">
        <v>0</v>
      </c>
      <c r="W2940" s="33">
        <v>0</v>
      </c>
      <c r="X2940" s="33">
        <f t="shared" si="536"/>
        <v>7365.3800000000001</v>
      </c>
      <c r="Y2940" s="33">
        <f t="shared" si="537"/>
        <v>7365.3800000000001</v>
      </c>
      <c r="Z2940" s="33">
        <f t="shared" si="538"/>
        <v>33482576</v>
      </c>
      <c r="AA2940" s="34">
        <f t="shared" si="539"/>
        <v>4.8280143833248404E-05</v>
      </c>
      <c r="AB2940" s="33" t="s">
        <v>73</v>
      </c>
      <c r="AC2940" s="35">
        <v>44951</v>
      </c>
      <c r="AD2940" s="33">
        <v>15</v>
      </c>
      <c r="AE2940" s="36">
        <f t="shared" si="529"/>
        <v>44966</v>
      </c>
    </row>
    <row r="2941" spans="2:31" ht="14.5" hidden="1">
      <c r="B2941" s="29" t="s">
        <v>2810</v>
      </c>
      <c r="C2941" s="30" t="str">
        <f t="shared" si="530"/>
        <v>(Acreedores quirografarios)</v>
      </c>
      <c r="D2941" s="30">
        <v>5</v>
      </c>
      <c r="E2941" s="30">
        <v>262165088</v>
      </c>
      <c r="F2941" s="30" t="s">
        <v>2811</v>
      </c>
      <c r="G2941" s="30" t="s">
        <v>5143</v>
      </c>
      <c r="H2941" s="31" t="s">
        <v>2812</v>
      </c>
      <c r="I2941" s="31" t="s">
        <v>62</v>
      </c>
      <c r="J2941" s="32">
        <v>7450</v>
      </c>
      <c r="K2941" s="33">
        <f t="shared" si="531"/>
        <v>7450</v>
      </c>
      <c r="L2941" s="33">
        <v>35506104</v>
      </c>
      <c r="M2941" s="33">
        <v>0</v>
      </c>
      <c r="N2941" s="33">
        <v>0</v>
      </c>
      <c r="O2941" s="33">
        <v>0</v>
      </c>
      <c r="P2941" s="33">
        <f t="shared" si="532"/>
        <v>7450</v>
      </c>
      <c r="Q2941" s="33">
        <f t="shared" si="533"/>
        <v>7450</v>
      </c>
      <c r="R2941" s="33">
        <f t="shared" si="534"/>
        <v>35506104</v>
      </c>
      <c r="S2941" s="33"/>
      <c r="T2941" s="30" t="str">
        <f t="shared" si="535"/>
        <v>USD</v>
      </c>
      <c r="U2941" s="33">
        <v>0</v>
      </c>
      <c r="V2941" s="33">
        <v>0</v>
      </c>
      <c r="W2941" s="33">
        <v>0</v>
      </c>
      <c r="X2941" s="33">
        <f t="shared" si="536"/>
        <v>7450</v>
      </c>
      <c r="Y2941" s="33">
        <f t="shared" si="537"/>
        <v>7450</v>
      </c>
      <c r="Z2941" s="33">
        <f t="shared" si="538"/>
        <v>35506104</v>
      </c>
      <c r="AA2941" s="34">
        <f t="shared" si="539"/>
        <v>0.00087548851424876586</v>
      </c>
      <c r="AB2941" s="33" t="s">
        <v>2762</v>
      </c>
      <c r="AC2941" s="35">
        <v>44924</v>
      </c>
      <c r="AD2941" s="33">
        <v>60</v>
      </c>
      <c r="AE2941" s="36">
        <f t="shared" si="529"/>
        <v>44984</v>
      </c>
    </row>
    <row r="2942" spans="2:31" ht="14.5" hidden="1">
      <c r="B2942" s="29" t="s">
        <v>2810</v>
      </c>
      <c r="C2942" s="30" t="str">
        <f t="shared" si="530"/>
        <v>(Acreedores quirografarios)</v>
      </c>
      <c r="D2942" s="30">
        <v>5</v>
      </c>
      <c r="E2942" s="30">
        <v>262165088</v>
      </c>
      <c r="F2942" s="30" t="s">
        <v>2811</v>
      </c>
      <c r="G2942" s="30" t="s">
        <v>5143</v>
      </c>
      <c r="H2942" s="31" t="s">
        <v>2813</v>
      </c>
      <c r="I2942" s="31" t="s">
        <v>62</v>
      </c>
      <c r="J2942" s="32">
        <v>7450</v>
      </c>
      <c r="K2942" s="33">
        <f t="shared" si="531"/>
        <v>7450</v>
      </c>
      <c r="L2942" s="33">
        <v>35506104</v>
      </c>
      <c r="M2942" s="33">
        <v>0</v>
      </c>
      <c r="N2942" s="33">
        <v>0</v>
      </c>
      <c r="O2942" s="33">
        <v>0</v>
      </c>
      <c r="P2942" s="33">
        <f t="shared" si="532"/>
        <v>7450</v>
      </c>
      <c r="Q2942" s="33">
        <f t="shared" si="533"/>
        <v>7450</v>
      </c>
      <c r="R2942" s="33">
        <f t="shared" si="534"/>
        <v>35506104</v>
      </c>
      <c r="S2942" s="33"/>
      <c r="T2942" s="30" t="str">
        <f t="shared" si="535"/>
        <v>USD</v>
      </c>
      <c r="U2942" s="33">
        <v>0</v>
      </c>
      <c r="V2942" s="33">
        <v>0</v>
      </c>
      <c r="W2942" s="33">
        <v>0</v>
      </c>
      <c r="X2942" s="33">
        <f t="shared" si="536"/>
        <v>7450</v>
      </c>
      <c r="Y2942" s="33">
        <f t="shared" si="537"/>
        <v>7450</v>
      </c>
      <c r="Z2942" s="33">
        <f t="shared" si="538"/>
        <v>35506104</v>
      </c>
      <c r="AA2942" s="34">
        <f t="shared" si="539"/>
        <v>0.00087548851424876586</v>
      </c>
      <c r="AB2942" s="33" t="s">
        <v>2762</v>
      </c>
      <c r="AC2942" s="35">
        <v>44924</v>
      </c>
      <c r="AD2942" s="33">
        <v>60</v>
      </c>
      <c r="AE2942" s="36">
        <f t="shared" si="529"/>
        <v>44984</v>
      </c>
    </row>
    <row r="2943" spans="2:31" ht="14.5" hidden="1">
      <c r="B2943" s="29" t="s">
        <v>2814</v>
      </c>
      <c r="C2943" s="30" t="str">
        <f t="shared" si="530"/>
        <v>(Acreedores quirografarios)</v>
      </c>
      <c r="D2943" s="30">
        <v>5</v>
      </c>
      <c r="E2943" s="30" t="s">
        <v>5420</v>
      </c>
      <c r="F2943" s="30" t="s">
        <v>5421</v>
      </c>
      <c r="G2943" s="30" t="s">
        <v>5400</v>
      </c>
      <c r="H2943" s="31" t="s">
        <v>2815</v>
      </c>
      <c r="I2943" s="31" t="s">
        <v>62</v>
      </c>
      <c r="J2943" s="32">
        <v>2000</v>
      </c>
      <c r="K2943" s="33">
        <f t="shared" si="531"/>
        <v>2000</v>
      </c>
      <c r="L2943" s="33">
        <v>9594040</v>
      </c>
      <c r="M2943" s="33">
        <v>0</v>
      </c>
      <c r="N2943" s="33">
        <v>0</v>
      </c>
      <c r="O2943" s="33">
        <v>0</v>
      </c>
      <c r="P2943" s="33">
        <f t="shared" si="532"/>
        <v>2000</v>
      </c>
      <c r="Q2943" s="33">
        <f t="shared" si="533"/>
        <v>2000</v>
      </c>
      <c r="R2943" s="33">
        <f t="shared" si="534"/>
        <v>9594040</v>
      </c>
      <c r="S2943" s="33"/>
      <c r="T2943" s="30" t="str">
        <f t="shared" si="535"/>
        <v>USD</v>
      </c>
      <c r="U2943" s="33">
        <v>0</v>
      </c>
      <c r="V2943" s="33">
        <v>0</v>
      </c>
      <c r="W2943" s="33">
        <v>0</v>
      </c>
      <c r="X2943" s="33">
        <f t="shared" si="536"/>
        <v>2000</v>
      </c>
      <c r="Y2943" s="33">
        <f t="shared" si="537"/>
        <v>2000</v>
      </c>
      <c r="Z2943" s="33">
        <f t="shared" si="538"/>
        <v>9594040</v>
      </c>
      <c r="AA2943" s="34">
        <f t="shared" si="539"/>
        <v>0.00023656416443897167</v>
      </c>
      <c r="AB2943" s="33" t="s">
        <v>2762</v>
      </c>
      <c r="AC2943" s="35">
        <v>44911</v>
      </c>
      <c r="AD2943" s="33">
        <v>60</v>
      </c>
      <c r="AE2943" s="36">
        <f t="shared" si="529"/>
        <v>44971</v>
      </c>
    </row>
    <row r="2944" spans="2:31" ht="14.5" hidden="1">
      <c r="B2944" s="29" t="s">
        <v>2814</v>
      </c>
      <c r="C2944" s="30" t="str">
        <f t="shared" si="530"/>
        <v>(Acreedores quirografarios)</v>
      </c>
      <c r="D2944" s="30">
        <v>5</v>
      </c>
      <c r="E2944" s="30" t="s">
        <v>5420</v>
      </c>
      <c r="F2944" s="30" t="s">
        <v>5421</v>
      </c>
      <c r="G2944" s="30" t="s">
        <v>5400</v>
      </c>
      <c r="H2944" s="31" t="s">
        <v>2816</v>
      </c>
      <c r="I2944" s="31" t="s">
        <v>62</v>
      </c>
      <c r="J2944" s="32">
        <v>500</v>
      </c>
      <c r="K2944" s="33">
        <f t="shared" si="531"/>
        <v>500</v>
      </c>
      <c r="L2944" s="33">
        <v>2384645</v>
      </c>
      <c r="M2944" s="33">
        <v>0</v>
      </c>
      <c r="N2944" s="33">
        <v>0</v>
      </c>
      <c r="O2944" s="33">
        <v>0</v>
      </c>
      <c r="P2944" s="33">
        <f t="shared" si="532"/>
        <v>500</v>
      </c>
      <c r="Q2944" s="33">
        <f t="shared" si="533"/>
        <v>500</v>
      </c>
      <c r="R2944" s="33">
        <f t="shared" si="534"/>
        <v>2384645</v>
      </c>
      <c r="S2944" s="33"/>
      <c r="T2944" s="30" t="str">
        <f t="shared" si="535"/>
        <v>USD</v>
      </c>
      <c r="U2944" s="33">
        <v>0</v>
      </c>
      <c r="V2944" s="33">
        <v>0</v>
      </c>
      <c r="W2944" s="33">
        <v>0</v>
      </c>
      <c r="X2944" s="33">
        <f t="shared" si="536"/>
        <v>500</v>
      </c>
      <c r="Y2944" s="33">
        <f t="shared" si="537"/>
        <v>500</v>
      </c>
      <c r="Z2944" s="33">
        <f t="shared" si="538"/>
        <v>2384645</v>
      </c>
      <c r="AA2944" s="34">
        <f t="shared" si="539"/>
        <v>5.8799166139454452E-05</v>
      </c>
      <c r="AB2944" s="33" t="s">
        <v>2762</v>
      </c>
      <c r="AC2944" s="35">
        <v>44916</v>
      </c>
      <c r="AD2944" s="33">
        <v>60</v>
      </c>
      <c r="AE2944" s="36">
        <f t="shared" si="529"/>
        <v>44976</v>
      </c>
    </row>
    <row r="2945" spans="2:31" ht="14.5" hidden="1">
      <c r="B2945" s="29" t="s">
        <v>2817</v>
      </c>
      <c r="C2945" s="30" t="str">
        <f t="shared" si="530"/>
        <v>(Acreedores quirografarios)</v>
      </c>
      <c r="D2945" s="30">
        <v>5</v>
      </c>
      <c r="E2945" s="30" t="s">
        <v>2818</v>
      </c>
      <c r="F2945" s="30" t="s">
        <v>5422</v>
      </c>
      <c r="G2945" s="30" t="s">
        <v>4531</v>
      </c>
      <c r="H2945" s="31" t="s">
        <v>2819</v>
      </c>
      <c r="I2945" s="31" t="s">
        <v>62</v>
      </c>
      <c r="J2945" s="32">
        <v>412.5</v>
      </c>
      <c r="K2945" s="33">
        <f t="shared" si="531"/>
        <v>412.5</v>
      </c>
      <c r="L2945" s="33">
        <v>1983923</v>
      </c>
      <c r="M2945" s="33">
        <v>0</v>
      </c>
      <c r="N2945" s="33">
        <v>0</v>
      </c>
      <c r="O2945" s="33">
        <v>0</v>
      </c>
      <c r="P2945" s="33">
        <f t="shared" si="532"/>
        <v>412.5</v>
      </c>
      <c r="Q2945" s="33">
        <f t="shared" si="533"/>
        <v>412.5</v>
      </c>
      <c r="R2945" s="33">
        <f t="shared" si="534"/>
        <v>1983923</v>
      </c>
      <c r="S2945" s="33"/>
      <c r="T2945" s="30" t="str">
        <f t="shared" si="535"/>
        <v>USD</v>
      </c>
      <c r="U2945" s="33">
        <v>0</v>
      </c>
      <c r="V2945" s="33">
        <v>0</v>
      </c>
      <c r="W2945" s="33">
        <v>0</v>
      </c>
      <c r="X2945" s="33">
        <f t="shared" si="536"/>
        <v>412.5</v>
      </c>
      <c r="Y2945" s="33">
        <f t="shared" si="537"/>
        <v>412.5</v>
      </c>
      <c r="Z2945" s="33">
        <f t="shared" si="538"/>
        <v>1983923</v>
      </c>
      <c r="AA2945" s="34">
        <f t="shared" si="539"/>
        <v>4.8918400049015637E-05</v>
      </c>
      <c r="AB2945" s="33" t="s">
        <v>2762</v>
      </c>
      <c r="AC2945" s="35">
        <v>44895</v>
      </c>
      <c r="AD2945" s="33">
        <v>60</v>
      </c>
      <c r="AE2945" s="36">
        <f t="shared" si="529"/>
        <v>44955</v>
      </c>
    </row>
    <row r="2946" spans="2:31" ht="14.5" hidden="1">
      <c r="B2946" s="29" t="s">
        <v>2817</v>
      </c>
      <c r="C2946" s="30" t="str">
        <f t="shared" si="530"/>
        <v>(Acreedores quirografarios)</v>
      </c>
      <c r="D2946" s="30">
        <v>5</v>
      </c>
      <c r="E2946" s="30" t="s">
        <v>2818</v>
      </c>
      <c r="F2946" s="30" t="s">
        <v>5422</v>
      </c>
      <c r="G2946" s="30" t="s">
        <v>4531</v>
      </c>
      <c r="H2946" s="31" t="s">
        <v>2820</v>
      </c>
      <c r="I2946" s="31" t="s">
        <v>62</v>
      </c>
      <c r="J2946" s="32">
        <v>270</v>
      </c>
      <c r="K2946" s="33">
        <f t="shared" si="531"/>
        <v>270</v>
      </c>
      <c r="L2946" s="33">
        <v>1296670</v>
      </c>
      <c r="M2946" s="33">
        <v>0</v>
      </c>
      <c r="N2946" s="33">
        <v>0</v>
      </c>
      <c r="O2946" s="33">
        <v>0</v>
      </c>
      <c r="P2946" s="33">
        <f t="shared" si="532"/>
        <v>270</v>
      </c>
      <c r="Q2946" s="33">
        <f t="shared" si="533"/>
        <v>270</v>
      </c>
      <c r="R2946" s="33">
        <f t="shared" si="534"/>
        <v>1296670</v>
      </c>
      <c r="S2946" s="33"/>
      <c r="T2946" s="30" t="str">
        <f t="shared" si="535"/>
        <v>USD</v>
      </c>
      <c r="U2946" s="33">
        <v>0</v>
      </c>
      <c r="V2946" s="33">
        <v>0</v>
      </c>
      <c r="W2946" s="33">
        <v>0</v>
      </c>
      <c r="X2946" s="33">
        <f t="shared" si="536"/>
        <v>270</v>
      </c>
      <c r="Y2946" s="33">
        <f t="shared" si="537"/>
        <v>270</v>
      </c>
      <c r="Z2946" s="33">
        <f t="shared" si="538"/>
        <v>1296670</v>
      </c>
      <c r="AA2946" s="34">
        <f t="shared" si="539"/>
        <v>3.1972522013987996E-05</v>
      </c>
      <c r="AB2946" s="33" t="s">
        <v>2762</v>
      </c>
      <c r="AC2946" s="35">
        <v>44914</v>
      </c>
      <c r="AD2946" s="33">
        <v>60</v>
      </c>
      <c r="AE2946" s="36">
        <f t="shared" si="529"/>
        <v>44974</v>
      </c>
    </row>
    <row r="2947" spans="2:31" ht="14.5" hidden="1">
      <c r="B2947" s="29" t="s">
        <v>2817</v>
      </c>
      <c r="C2947" s="30" t="str">
        <f t="shared" si="530"/>
        <v>(Acreedores quirografarios)</v>
      </c>
      <c r="D2947" s="30">
        <v>5</v>
      </c>
      <c r="E2947" s="30" t="s">
        <v>2818</v>
      </c>
      <c r="F2947" s="30" t="s">
        <v>5422</v>
      </c>
      <c r="G2947" s="30" t="s">
        <v>4531</v>
      </c>
      <c r="H2947" s="31" t="s">
        <v>2821</v>
      </c>
      <c r="I2947" s="31" t="s">
        <v>62</v>
      </c>
      <c r="J2947" s="32">
        <v>540</v>
      </c>
      <c r="K2947" s="33">
        <f t="shared" si="531"/>
        <v>540</v>
      </c>
      <c r="L2947" s="33">
        <v>2593339</v>
      </c>
      <c r="M2947" s="33">
        <v>0</v>
      </c>
      <c r="N2947" s="33">
        <v>0</v>
      </c>
      <c r="O2947" s="33">
        <v>0</v>
      </c>
      <c r="P2947" s="33">
        <f t="shared" si="532"/>
        <v>540</v>
      </c>
      <c r="Q2947" s="33">
        <f t="shared" si="533"/>
        <v>540</v>
      </c>
      <c r="R2947" s="33">
        <f t="shared" si="534"/>
        <v>2593339</v>
      </c>
      <c r="S2947" s="33"/>
      <c r="T2947" s="30" t="str">
        <f t="shared" si="535"/>
        <v>USD</v>
      </c>
      <c r="U2947" s="33">
        <v>0</v>
      </c>
      <c r="V2947" s="33">
        <v>0</v>
      </c>
      <c r="W2947" s="33">
        <v>0</v>
      </c>
      <c r="X2947" s="33">
        <f t="shared" si="536"/>
        <v>540</v>
      </c>
      <c r="Y2947" s="33">
        <f t="shared" si="537"/>
        <v>540</v>
      </c>
      <c r="Z2947" s="33">
        <f t="shared" si="538"/>
        <v>2593339</v>
      </c>
      <c r="AA2947" s="34">
        <f t="shared" si="539"/>
        <v>6.3945019370567391E-05</v>
      </c>
      <c r="AB2947" s="33" t="s">
        <v>2762</v>
      </c>
      <c r="AC2947" s="35">
        <v>44914</v>
      </c>
      <c r="AD2947" s="33">
        <v>60</v>
      </c>
      <c r="AE2947" s="36">
        <f t="shared" si="529"/>
        <v>44974</v>
      </c>
    </row>
    <row r="2948" spans="2:31" ht="14.5" hidden="1">
      <c r="B2948" s="29" t="s">
        <v>2817</v>
      </c>
      <c r="C2948" s="30" t="str">
        <f t="shared" si="530"/>
        <v>(Acreedores quirografarios)</v>
      </c>
      <c r="D2948" s="30">
        <v>5</v>
      </c>
      <c r="E2948" s="30" t="s">
        <v>2818</v>
      </c>
      <c r="F2948" s="30" t="s">
        <v>5422</v>
      </c>
      <c r="G2948" s="30" t="s">
        <v>4531</v>
      </c>
      <c r="H2948" s="31" t="s">
        <v>2822</v>
      </c>
      <c r="I2948" s="31" t="s">
        <v>62</v>
      </c>
      <c r="J2948" s="32">
        <v>250</v>
      </c>
      <c r="K2948" s="33">
        <f t="shared" si="531"/>
        <v>250</v>
      </c>
      <c r="L2948" s="33">
        <v>1202550</v>
      </c>
      <c r="M2948" s="33">
        <v>0</v>
      </c>
      <c r="N2948" s="33">
        <v>0</v>
      </c>
      <c r="O2948" s="33">
        <v>0</v>
      </c>
      <c r="P2948" s="33">
        <f t="shared" si="532"/>
        <v>250</v>
      </c>
      <c r="Q2948" s="33">
        <f t="shared" si="533"/>
        <v>250</v>
      </c>
      <c r="R2948" s="33">
        <f t="shared" si="534"/>
        <v>1202550</v>
      </c>
      <c r="S2948" s="33"/>
      <c r="T2948" s="30" t="str">
        <f t="shared" si="535"/>
        <v>USD</v>
      </c>
      <c r="U2948" s="33">
        <v>0</v>
      </c>
      <c r="V2948" s="33">
        <v>0</v>
      </c>
      <c r="W2948" s="33">
        <v>0</v>
      </c>
      <c r="X2948" s="33">
        <f t="shared" si="536"/>
        <v>250</v>
      </c>
      <c r="Y2948" s="33">
        <f t="shared" si="537"/>
        <v>250</v>
      </c>
      <c r="Z2948" s="33">
        <f t="shared" si="538"/>
        <v>1202550</v>
      </c>
      <c r="AA2948" s="34">
        <f t="shared" si="539"/>
        <v>2.9651766716220215E-05</v>
      </c>
      <c r="AB2948" s="33" t="s">
        <v>2762</v>
      </c>
      <c r="AC2948" s="35">
        <v>44929</v>
      </c>
      <c r="AD2948" s="33">
        <v>60</v>
      </c>
      <c r="AE2948" s="36">
        <f t="shared" si="529"/>
        <v>44989</v>
      </c>
    </row>
    <row r="2949" spans="2:31" ht="14.5" hidden="1">
      <c r="B2949" s="29" t="s">
        <v>2817</v>
      </c>
      <c r="C2949" s="30" t="str">
        <f t="shared" si="530"/>
        <v>(Acreedores quirografarios)</v>
      </c>
      <c r="D2949" s="30">
        <v>5</v>
      </c>
      <c r="E2949" s="30" t="s">
        <v>2818</v>
      </c>
      <c r="F2949" s="30" t="s">
        <v>5422</v>
      </c>
      <c r="G2949" s="30" t="s">
        <v>4531</v>
      </c>
      <c r="H2949" s="31" t="s">
        <v>2823</v>
      </c>
      <c r="I2949" s="31" t="s">
        <v>62</v>
      </c>
      <c r="J2949" s="32">
        <v>587.5</v>
      </c>
      <c r="K2949" s="33">
        <f t="shared" si="531"/>
        <v>587.5</v>
      </c>
      <c r="L2949" s="33">
        <v>2892850</v>
      </c>
      <c r="M2949" s="33">
        <v>0</v>
      </c>
      <c r="N2949" s="33">
        <v>0</v>
      </c>
      <c r="O2949" s="33">
        <v>0</v>
      </c>
      <c r="P2949" s="33">
        <f t="shared" si="532"/>
        <v>587.5</v>
      </c>
      <c r="Q2949" s="33">
        <f t="shared" si="533"/>
        <v>587.5</v>
      </c>
      <c r="R2949" s="33">
        <f t="shared" si="534"/>
        <v>2892850</v>
      </c>
      <c r="S2949" s="33"/>
      <c r="T2949" s="30" t="str">
        <f t="shared" si="535"/>
        <v>USD</v>
      </c>
      <c r="U2949" s="33">
        <v>0</v>
      </c>
      <c r="V2949" s="33">
        <v>0</v>
      </c>
      <c r="W2949" s="33">
        <v>0</v>
      </c>
      <c r="X2949" s="33">
        <f t="shared" si="536"/>
        <v>587.5</v>
      </c>
      <c r="Y2949" s="33">
        <f t="shared" si="537"/>
        <v>587.5</v>
      </c>
      <c r="Z2949" s="33">
        <f t="shared" si="538"/>
        <v>2892850</v>
      </c>
      <c r="AA2949" s="34">
        <f t="shared" si="539"/>
        <v>7.1330184478830523E-05</v>
      </c>
      <c r="AB2949" s="33" t="s">
        <v>2762</v>
      </c>
      <c r="AC2949" s="35">
        <v>44931</v>
      </c>
      <c r="AD2949" s="33">
        <v>60</v>
      </c>
      <c r="AE2949" s="36">
        <f t="shared" si="529"/>
        <v>44991</v>
      </c>
    </row>
    <row r="2950" spans="2:31" ht="14.5" hidden="1">
      <c r="B2950" s="29" t="s">
        <v>2817</v>
      </c>
      <c r="C2950" s="30" t="str">
        <f t="shared" si="530"/>
        <v>(Acreedores quirografarios)</v>
      </c>
      <c r="D2950" s="30">
        <v>5</v>
      </c>
      <c r="E2950" s="30" t="s">
        <v>2818</v>
      </c>
      <c r="F2950" s="30" t="s">
        <v>5422</v>
      </c>
      <c r="G2950" s="30" t="s">
        <v>4531</v>
      </c>
      <c r="H2950" s="31" t="s">
        <v>2824</v>
      </c>
      <c r="I2950" s="31" t="s">
        <v>62</v>
      </c>
      <c r="J2950" s="32">
        <v>485</v>
      </c>
      <c r="K2950" s="33">
        <f t="shared" si="531"/>
        <v>485</v>
      </c>
      <c r="L2950" s="33">
        <v>2254620</v>
      </c>
      <c r="M2950" s="33">
        <v>0</v>
      </c>
      <c r="N2950" s="33">
        <v>0</v>
      </c>
      <c r="O2950" s="33">
        <v>0</v>
      </c>
      <c r="P2950" s="33">
        <f t="shared" si="532"/>
        <v>485</v>
      </c>
      <c r="Q2950" s="33">
        <f t="shared" si="533"/>
        <v>485</v>
      </c>
      <c r="R2950" s="33">
        <f t="shared" si="534"/>
        <v>2254620</v>
      </c>
      <c r="S2950" s="33"/>
      <c r="T2950" s="30" t="str">
        <f t="shared" si="535"/>
        <v>USD</v>
      </c>
      <c r="U2950" s="33">
        <v>0</v>
      </c>
      <c r="V2950" s="33">
        <v>0</v>
      </c>
      <c r="W2950" s="33">
        <v>0</v>
      </c>
      <c r="X2950" s="33">
        <f t="shared" si="536"/>
        <v>485</v>
      </c>
      <c r="Y2950" s="33">
        <f t="shared" si="537"/>
        <v>485</v>
      </c>
      <c r="Z2950" s="33">
        <f t="shared" si="538"/>
        <v>2254620</v>
      </c>
      <c r="AA2950" s="34">
        <f t="shared" si="539"/>
        <v>5.5593086585775579E-05</v>
      </c>
      <c r="AB2950" s="33" t="s">
        <v>2762</v>
      </c>
      <c r="AC2950" s="35">
        <v>44957</v>
      </c>
      <c r="AD2950" s="33">
        <v>60</v>
      </c>
      <c r="AE2950" s="36">
        <f t="shared" si="529"/>
        <v>45017</v>
      </c>
    </row>
    <row r="2951" spans="2:31" ht="14.5" hidden="1">
      <c r="B2951" s="29" t="s">
        <v>2825</v>
      </c>
      <c r="C2951" s="30" t="str">
        <f t="shared" si="530"/>
        <v>(Acreedores quirografarios)</v>
      </c>
      <c r="D2951" s="30">
        <v>5</v>
      </c>
      <c r="E2951" s="30" t="s">
        <v>5423</v>
      </c>
      <c r="F2951" s="30" t="s">
        <v>5424</v>
      </c>
      <c r="G2951" s="30" t="s">
        <v>2846</v>
      </c>
      <c r="H2951" s="31">
        <v>30124222</v>
      </c>
      <c r="I2951" s="31" t="s">
        <v>62</v>
      </c>
      <c r="J2951" s="32">
        <v>6250</v>
      </c>
      <c r="K2951" s="33">
        <f t="shared" si="531"/>
        <v>6250</v>
      </c>
      <c r="L2951" s="33">
        <v>23895300</v>
      </c>
      <c r="M2951" s="33">
        <v>0</v>
      </c>
      <c r="N2951" s="33">
        <v>0</v>
      </c>
      <c r="O2951" s="33">
        <v>0</v>
      </c>
      <c r="P2951" s="33">
        <f t="shared" si="532"/>
        <v>6250</v>
      </c>
      <c r="Q2951" s="33">
        <f t="shared" si="533"/>
        <v>6250</v>
      </c>
      <c r="R2951" s="33">
        <f t="shared" si="534"/>
        <v>23895300</v>
      </c>
      <c r="S2951" s="33"/>
      <c r="T2951" s="30" t="str">
        <f t="shared" si="535"/>
        <v>USD</v>
      </c>
      <c r="U2951" s="33">
        <v>0</v>
      </c>
      <c r="V2951" s="33">
        <v>0</v>
      </c>
      <c r="W2951" s="33">
        <v>0</v>
      </c>
      <c r="X2951" s="33">
        <f t="shared" si="536"/>
        <v>6250</v>
      </c>
      <c r="Y2951" s="33">
        <f t="shared" si="537"/>
        <v>6250</v>
      </c>
      <c r="Z2951" s="33">
        <f t="shared" si="538"/>
        <v>23895300</v>
      </c>
      <c r="AA2951" s="34">
        <f t="shared" si="539"/>
        <v>0.00058919617580482876</v>
      </c>
      <c r="AB2951" s="33" t="s">
        <v>953</v>
      </c>
      <c r="AC2951" s="35">
        <v>44897</v>
      </c>
      <c r="AD2951" s="33">
        <v>30</v>
      </c>
      <c r="AE2951" s="36">
        <f t="shared" si="529"/>
        <v>44927</v>
      </c>
    </row>
    <row r="2952" spans="2:31" ht="14.5" hidden="1">
      <c r="B2952" s="29" t="s">
        <v>2826</v>
      </c>
      <c r="C2952" s="30" t="str">
        <f t="shared" si="530"/>
        <v>(Proveedores estratégicos)</v>
      </c>
      <c r="D2952" s="30">
        <v>4</v>
      </c>
      <c r="E2952" s="30" t="s">
        <v>5425</v>
      </c>
      <c r="F2952" s="30" t="s">
        <v>5426</v>
      </c>
      <c r="G2952" s="30" t="s">
        <v>5427</v>
      </c>
      <c r="H2952" s="31" t="s">
        <v>2827</v>
      </c>
      <c r="I2952" s="31" t="s">
        <v>62</v>
      </c>
      <c r="J2952" s="32">
        <v>70000</v>
      </c>
      <c r="K2952" s="33">
        <f t="shared" si="531"/>
        <v>70000</v>
      </c>
      <c r="L2952" s="33">
        <v>318395000</v>
      </c>
      <c r="M2952" s="33">
        <v>0</v>
      </c>
      <c r="N2952" s="33">
        <v>0</v>
      </c>
      <c r="O2952" s="33">
        <v>0</v>
      </c>
      <c r="P2952" s="33">
        <f t="shared" si="532"/>
        <v>70000</v>
      </c>
      <c r="Q2952" s="33">
        <f t="shared" si="533"/>
        <v>70000</v>
      </c>
      <c r="R2952" s="33">
        <f t="shared" si="534"/>
        <v>318395000</v>
      </c>
      <c r="S2952" s="33"/>
      <c r="T2952" s="30" t="str">
        <f t="shared" si="535"/>
        <v>USD</v>
      </c>
      <c r="U2952" s="33">
        <v>0</v>
      </c>
      <c r="V2952" s="33">
        <v>0</v>
      </c>
      <c r="W2952" s="33">
        <v>0</v>
      </c>
      <c r="X2952" s="33">
        <f t="shared" si="536"/>
        <v>70000</v>
      </c>
      <c r="Y2952" s="33">
        <f t="shared" si="537"/>
        <v>70000</v>
      </c>
      <c r="Z2952" s="33">
        <f t="shared" si="538"/>
        <v>318395000</v>
      </c>
      <c r="AA2952" s="34">
        <f t="shared" si="539"/>
        <v>0.00045910913174025572</v>
      </c>
      <c r="AB2952" s="33" t="s">
        <v>953</v>
      </c>
      <c r="AC2952" s="35">
        <v>44956</v>
      </c>
      <c r="AD2952" s="33">
        <v>30</v>
      </c>
      <c r="AE2952" s="36">
        <f t="shared" si="529"/>
        <v>44986</v>
      </c>
    </row>
    <row r="2953" spans="2:31" ht="14.5" hidden="1">
      <c r="B2953" s="29" t="s">
        <v>2828</v>
      </c>
      <c r="C2953" s="30" t="str">
        <f t="shared" si="530"/>
        <v>(Acreedores quirografarios)</v>
      </c>
      <c r="D2953" s="30">
        <v>5</v>
      </c>
      <c r="E2953" s="30" t="s">
        <v>5428</v>
      </c>
      <c r="F2953" s="30" t="s">
        <v>5429</v>
      </c>
      <c r="G2953" s="30" t="s">
        <v>4531</v>
      </c>
      <c r="H2953" s="31">
        <v>12395</v>
      </c>
      <c r="I2953" s="31" t="s">
        <v>62</v>
      </c>
      <c r="J2953" s="32">
        <v>11000</v>
      </c>
      <c r="K2953" s="33">
        <f t="shared" si="531"/>
        <v>11000</v>
      </c>
      <c r="L2953" s="33">
        <v>55145200</v>
      </c>
      <c r="M2953" s="33">
        <v>0</v>
      </c>
      <c r="N2953" s="33">
        <v>0</v>
      </c>
      <c r="O2953" s="33">
        <v>0</v>
      </c>
      <c r="P2953" s="33">
        <f t="shared" si="532"/>
        <v>11000</v>
      </c>
      <c r="Q2953" s="33">
        <f t="shared" si="533"/>
        <v>11000</v>
      </c>
      <c r="R2953" s="33">
        <f t="shared" si="534"/>
        <v>55145200</v>
      </c>
      <c r="S2953" s="33"/>
      <c r="T2953" s="30" t="str">
        <f t="shared" si="535"/>
        <v>USD</v>
      </c>
      <c r="U2953" s="33">
        <v>0</v>
      </c>
      <c r="V2953" s="33">
        <v>0</v>
      </c>
      <c r="W2953" s="33">
        <v>0</v>
      </c>
      <c r="X2953" s="33">
        <f t="shared" si="536"/>
        <v>11000</v>
      </c>
      <c r="Y2953" s="33">
        <f t="shared" si="537"/>
        <v>11000</v>
      </c>
      <c r="Z2953" s="33">
        <f t="shared" si="538"/>
        <v>55145200</v>
      </c>
      <c r="AA2953" s="34">
        <f t="shared" si="539"/>
        <v>0.0013597377289254558</v>
      </c>
      <c r="AB2953" s="33" t="s">
        <v>2762</v>
      </c>
      <c r="AC2953" s="35">
        <v>44874</v>
      </c>
      <c r="AD2953" s="33">
        <v>60</v>
      </c>
      <c r="AE2953" s="36">
        <f t="shared" si="529"/>
        <v>44934</v>
      </c>
    </row>
    <row r="2954" spans="2:31" ht="14.5" hidden="1">
      <c r="B2954" s="29" t="s">
        <v>2828</v>
      </c>
      <c r="C2954" s="30" t="str">
        <f t="shared" si="530"/>
        <v>(Acreedores quirografarios)</v>
      </c>
      <c r="D2954" s="30">
        <v>5</v>
      </c>
      <c r="E2954" s="30" t="s">
        <v>5428</v>
      </c>
      <c r="F2954" s="30" t="s">
        <v>5429</v>
      </c>
      <c r="G2954" s="30" t="s">
        <v>4531</v>
      </c>
      <c r="H2954" s="31">
        <v>12397</v>
      </c>
      <c r="I2954" s="31" t="s">
        <v>62</v>
      </c>
      <c r="J2954" s="32">
        <v>19664.299999999999</v>
      </c>
      <c r="K2954" s="33">
        <f t="shared" si="531"/>
        <v>19664.299999999999</v>
      </c>
      <c r="L2954" s="33">
        <v>96637056</v>
      </c>
      <c r="M2954" s="33">
        <v>0</v>
      </c>
      <c r="N2954" s="33">
        <v>0</v>
      </c>
      <c r="O2954" s="33">
        <v>0</v>
      </c>
      <c r="P2954" s="33">
        <f t="shared" si="532"/>
        <v>19664.299999999999</v>
      </c>
      <c r="Q2954" s="33">
        <f t="shared" si="533"/>
        <v>19664.299999999999</v>
      </c>
      <c r="R2954" s="33">
        <f t="shared" si="534"/>
        <v>96637056</v>
      </c>
      <c r="S2954" s="33"/>
      <c r="T2954" s="30" t="str">
        <f t="shared" si="535"/>
        <v>USD</v>
      </c>
      <c r="U2954" s="33">
        <v>0</v>
      </c>
      <c r="V2954" s="33">
        <v>0</v>
      </c>
      <c r="W2954" s="33">
        <v>0</v>
      </c>
      <c r="X2954" s="33">
        <f t="shared" si="536"/>
        <v>19664.299999999999</v>
      </c>
      <c r="Y2954" s="33">
        <f t="shared" si="537"/>
        <v>19664.299999999999</v>
      </c>
      <c r="Z2954" s="33">
        <f t="shared" si="538"/>
        <v>96637056</v>
      </c>
      <c r="AA2954" s="34">
        <f t="shared" si="539"/>
        <v>0.0023828193760378437</v>
      </c>
      <c r="AB2954" s="33" t="s">
        <v>2762</v>
      </c>
      <c r="AC2954" s="35">
        <v>44888</v>
      </c>
      <c r="AD2954" s="33">
        <v>60</v>
      </c>
      <c r="AE2954" s="36">
        <f t="shared" si="529"/>
        <v>44948</v>
      </c>
    </row>
    <row r="2955" spans="2:31" ht="14.5" hidden="1">
      <c r="B2955" s="29" t="s">
        <v>2828</v>
      </c>
      <c r="C2955" s="30" t="str">
        <f t="shared" si="530"/>
        <v>(Acreedores quirografarios)</v>
      </c>
      <c r="D2955" s="30">
        <v>5</v>
      </c>
      <c r="E2955" s="30" t="s">
        <v>5428</v>
      </c>
      <c r="F2955" s="30" t="s">
        <v>5429</v>
      </c>
      <c r="G2955" s="30" t="s">
        <v>4531</v>
      </c>
      <c r="H2955" s="31">
        <v>12459</v>
      </c>
      <c r="I2955" s="31" t="s">
        <v>62</v>
      </c>
      <c r="J2955" s="32">
        <v>12500</v>
      </c>
      <c r="K2955" s="33">
        <f t="shared" si="531"/>
        <v>12500</v>
      </c>
      <c r="L2955" s="33">
        <v>60322875</v>
      </c>
      <c r="M2955" s="33">
        <v>0</v>
      </c>
      <c r="N2955" s="33">
        <v>0</v>
      </c>
      <c r="O2955" s="33">
        <v>0</v>
      </c>
      <c r="P2955" s="33">
        <f t="shared" si="532"/>
        <v>12500</v>
      </c>
      <c r="Q2955" s="33">
        <f t="shared" si="533"/>
        <v>12500</v>
      </c>
      <c r="R2955" s="33">
        <f t="shared" si="534"/>
        <v>60322875</v>
      </c>
      <c r="S2955" s="33"/>
      <c r="T2955" s="30" t="str">
        <f t="shared" si="535"/>
        <v>USD</v>
      </c>
      <c r="U2955" s="33">
        <v>0</v>
      </c>
      <c r="V2955" s="33">
        <v>0</v>
      </c>
      <c r="W2955" s="33">
        <v>0</v>
      </c>
      <c r="X2955" s="33">
        <f t="shared" si="536"/>
        <v>12500</v>
      </c>
      <c r="Y2955" s="33">
        <f t="shared" si="537"/>
        <v>12500</v>
      </c>
      <c r="Z2955" s="33">
        <f t="shared" si="538"/>
        <v>60322875</v>
      </c>
      <c r="AA2955" s="34">
        <f t="shared" si="539"/>
        <v>0.0014874057770169328</v>
      </c>
      <c r="AB2955" s="33" t="s">
        <v>2762</v>
      </c>
      <c r="AC2955" s="35">
        <v>44904</v>
      </c>
      <c r="AD2955" s="33">
        <v>60</v>
      </c>
      <c r="AE2955" s="36">
        <f t="shared" si="529"/>
        <v>44964</v>
      </c>
    </row>
    <row r="2956" spans="2:31" ht="14.5" hidden="1">
      <c r="B2956" s="29" t="s">
        <v>2828</v>
      </c>
      <c r="C2956" s="30" t="str">
        <f t="shared" si="530"/>
        <v>(Acreedores quirografarios)</v>
      </c>
      <c r="D2956" s="30">
        <v>5</v>
      </c>
      <c r="E2956" s="30" t="s">
        <v>5428</v>
      </c>
      <c r="F2956" s="30" t="s">
        <v>5429</v>
      </c>
      <c r="G2956" s="30" t="s">
        <v>4531</v>
      </c>
      <c r="H2956" s="31">
        <v>12476</v>
      </c>
      <c r="I2956" s="31" t="s">
        <v>62</v>
      </c>
      <c r="J2956" s="32">
        <v>1850</v>
      </c>
      <c r="K2956" s="33">
        <f t="shared" si="531"/>
        <v>1850</v>
      </c>
      <c r="L2956" s="33">
        <v>8947044</v>
      </c>
      <c r="M2956" s="33">
        <v>0</v>
      </c>
      <c r="N2956" s="33">
        <v>0</v>
      </c>
      <c r="O2956" s="33">
        <v>0</v>
      </c>
      <c r="P2956" s="33">
        <f t="shared" si="532"/>
        <v>1850</v>
      </c>
      <c r="Q2956" s="33">
        <f t="shared" si="533"/>
        <v>1850</v>
      </c>
      <c r="R2956" s="33">
        <f t="shared" si="534"/>
        <v>8947044</v>
      </c>
      <c r="S2956" s="33"/>
      <c r="T2956" s="30" t="str">
        <f t="shared" si="535"/>
        <v>USD</v>
      </c>
      <c r="U2956" s="33">
        <v>0</v>
      </c>
      <c r="V2956" s="33">
        <v>0</v>
      </c>
      <c r="W2956" s="33">
        <v>0</v>
      </c>
      <c r="X2956" s="33">
        <f t="shared" si="536"/>
        <v>1850</v>
      </c>
      <c r="Y2956" s="33">
        <f t="shared" si="537"/>
        <v>1850</v>
      </c>
      <c r="Z2956" s="33">
        <f t="shared" si="538"/>
        <v>8947044</v>
      </c>
      <c r="AA2956" s="34">
        <f t="shared" si="539"/>
        <v>0.00022061091970209784</v>
      </c>
      <c r="AB2956" s="33" t="s">
        <v>2762</v>
      </c>
      <c r="AC2956" s="35">
        <v>44908</v>
      </c>
      <c r="AD2956" s="33">
        <v>60</v>
      </c>
      <c r="AE2956" s="36">
        <f t="shared" si="529"/>
        <v>44968</v>
      </c>
    </row>
    <row r="2957" spans="2:31" ht="14.5" hidden="1">
      <c r="B2957" s="29" t="s">
        <v>2828</v>
      </c>
      <c r="C2957" s="30" t="str">
        <f t="shared" si="530"/>
        <v>(Acreedores quirografarios)</v>
      </c>
      <c r="D2957" s="30">
        <v>5</v>
      </c>
      <c r="E2957" s="30" t="s">
        <v>5428</v>
      </c>
      <c r="F2957" s="30" t="s">
        <v>5429</v>
      </c>
      <c r="G2957" s="30" t="s">
        <v>4531</v>
      </c>
      <c r="H2957" s="31">
        <v>12496</v>
      </c>
      <c r="I2957" s="31" t="s">
        <v>62</v>
      </c>
      <c r="J2957" s="32">
        <v>12000</v>
      </c>
      <c r="K2957" s="33">
        <f t="shared" si="531"/>
        <v>12000</v>
      </c>
      <c r="L2957" s="33">
        <v>57564240</v>
      </c>
      <c r="M2957" s="33">
        <v>0</v>
      </c>
      <c r="N2957" s="33">
        <v>0</v>
      </c>
      <c r="O2957" s="33">
        <v>0</v>
      </c>
      <c r="P2957" s="33">
        <f t="shared" si="532"/>
        <v>12000</v>
      </c>
      <c r="Q2957" s="33">
        <f t="shared" si="533"/>
        <v>12000</v>
      </c>
      <c r="R2957" s="33">
        <f t="shared" si="534"/>
        <v>57564240</v>
      </c>
      <c r="S2957" s="33"/>
      <c r="T2957" s="30" t="str">
        <f t="shared" si="535"/>
        <v>USD</v>
      </c>
      <c r="U2957" s="33">
        <v>0</v>
      </c>
      <c r="V2957" s="33">
        <v>0</v>
      </c>
      <c r="W2957" s="33">
        <v>0</v>
      </c>
      <c r="X2957" s="33">
        <f t="shared" si="536"/>
        <v>12000</v>
      </c>
      <c r="Y2957" s="33">
        <f t="shared" si="537"/>
        <v>12000</v>
      </c>
      <c r="Z2957" s="33">
        <f t="shared" si="538"/>
        <v>57564240</v>
      </c>
      <c r="AA2957" s="34">
        <f t="shared" si="539"/>
        <v>0.0014193849866338301</v>
      </c>
      <c r="AB2957" s="33" t="s">
        <v>2762</v>
      </c>
      <c r="AC2957" s="35">
        <v>44911</v>
      </c>
      <c r="AD2957" s="33">
        <v>60</v>
      </c>
      <c r="AE2957" s="36">
        <f t="shared" si="529"/>
        <v>44971</v>
      </c>
    </row>
    <row r="2958" spans="2:31" ht="14.5" hidden="1">
      <c r="B2958" s="29" t="s">
        <v>2828</v>
      </c>
      <c r="C2958" s="30" t="str">
        <f t="shared" si="530"/>
        <v>(Acreedores quirografarios)</v>
      </c>
      <c r="D2958" s="30">
        <v>5</v>
      </c>
      <c r="E2958" s="30" t="s">
        <v>5428</v>
      </c>
      <c r="F2958" s="30" t="s">
        <v>5429</v>
      </c>
      <c r="G2958" s="30" t="s">
        <v>4531</v>
      </c>
      <c r="H2958" s="31">
        <v>12495</v>
      </c>
      <c r="I2958" s="31" t="s">
        <v>62</v>
      </c>
      <c r="J2958" s="32">
        <v>2468</v>
      </c>
      <c r="K2958" s="33">
        <f t="shared" si="531"/>
        <v>2468</v>
      </c>
      <c r="L2958" s="33">
        <v>11839045</v>
      </c>
      <c r="M2958" s="33">
        <v>0</v>
      </c>
      <c r="N2958" s="33">
        <v>0</v>
      </c>
      <c r="O2958" s="33">
        <v>0</v>
      </c>
      <c r="P2958" s="33">
        <f t="shared" si="532"/>
        <v>2468</v>
      </c>
      <c r="Q2958" s="33">
        <f t="shared" si="533"/>
        <v>2468</v>
      </c>
      <c r="R2958" s="33">
        <f t="shared" si="534"/>
        <v>11839045</v>
      </c>
      <c r="S2958" s="33"/>
      <c r="T2958" s="30" t="str">
        <f t="shared" si="535"/>
        <v>USD</v>
      </c>
      <c r="U2958" s="33">
        <v>0</v>
      </c>
      <c r="V2958" s="33">
        <v>0</v>
      </c>
      <c r="W2958" s="33">
        <v>0</v>
      </c>
      <c r="X2958" s="33">
        <f t="shared" si="536"/>
        <v>2468</v>
      </c>
      <c r="Y2958" s="33">
        <f t="shared" si="537"/>
        <v>2468</v>
      </c>
      <c r="Z2958" s="33">
        <f t="shared" si="538"/>
        <v>11839045</v>
      </c>
      <c r="AA2958" s="34">
        <f t="shared" si="539"/>
        <v>0.00029192017004102394</v>
      </c>
      <c r="AB2958" s="33" t="s">
        <v>2762</v>
      </c>
      <c r="AC2958" s="35">
        <v>44911</v>
      </c>
      <c r="AD2958" s="33">
        <v>60</v>
      </c>
      <c r="AE2958" s="36">
        <f t="shared" si="529"/>
        <v>44971</v>
      </c>
    </row>
    <row r="2959" spans="2:31" ht="14.5" hidden="1">
      <c r="B2959" s="29" t="s">
        <v>2828</v>
      </c>
      <c r="C2959" s="30" t="str">
        <f t="shared" si="530"/>
        <v>(Acreedores quirografarios)</v>
      </c>
      <c r="D2959" s="30">
        <v>5</v>
      </c>
      <c r="E2959" s="30" t="s">
        <v>5428</v>
      </c>
      <c r="F2959" s="30" t="s">
        <v>5429</v>
      </c>
      <c r="G2959" s="30" t="s">
        <v>4531</v>
      </c>
      <c r="H2959" s="31">
        <v>12512</v>
      </c>
      <c r="I2959" s="31" t="s">
        <v>62</v>
      </c>
      <c r="J2959" s="32">
        <v>9000</v>
      </c>
      <c r="K2959" s="33">
        <f t="shared" si="531"/>
        <v>9000</v>
      </c>
      <c r="L2959" s="33">
        <v>43031520</v>
      </c>
      <c r="M2959" s="33">
        <v>0</v>
      </c>
      <c r="N2959" s="33">
        <v>0</v>
      </c>
      <c r="O2959" s="33">
        <v>0</v>
      </c>
      <c r="P2959" s="33">
        <f t="shared" si="532"/>
        <v>9000</v>
      </c>
      <c r="Q2959" s="33">
        <f t="shared" si="533"/>
        <v>9000</v>
      </c>
      <c r="R2959" s="33">
        <f t="shared" si="534"/>
        <v>43031520</v>
      </c>
      <c r="S2959" s="33"/>
      <c r="T2959" s="30" t="str">
        <f t="shared" si="535"/>
        <v>USD</v>
      </c>
      <c r="U2959" s="33">
        <v>0</v>
      </c>
      <c r="V2959" s="33">
        <v>0</v>
      </c>
      <c r="W2959" s="33">
        <v>0</v>
      </c>
      <c r="X2959" s="33">
        <f t="shared" si="536"/>
        <v>9000</v>
      </c>
      <c r="Y2959" s="33">
        <f t="shared" si="537"/>
        <v>9000</v>
      </c>
      <c r="Z2959" s="33">
        <f t="shared" si="538"/>
        <v>43031520</v>
      </c>
      <c r="AA2959" s="34">
        <f t="shared" si="539"/>
        <v>0.0010610457714725911</v>
      </c>
      <c r="AB2959" s="33" t="s">
        <v>2762</v>
      </c>
      <c r="AC2959" s="35">
        <v>44915</v>
      </c>
      <c r="AD2959" s="33">
        <v>60</v>
      </c>
      <c r="AE2959" s="36">
        <f t="shared" si="529"/>
        <v>44975</v>
      </c>
    </row>
    <row r="2960" spans="2:31" ht="14.5" hidden="1">
      <c r="B2960" s="29" t="s">
        <v>2828</v>
      </c>
      <c r="C2960" s="30" t="str">
        <f t="shared" si="530"/>
        <v>(Acreedores quirografarios)</v>
      </c>
      <c r="D2960" s="30">
        <v>5</v>
      </c>
      <c r="E2960" s="30" t="s">
        <v>5428</v>
      </c>
      <c r="F2960" s="30" t="s">
        <v>5429</v>
      </c>
      <c r="G2960" s="30" t="s">
        <v>4531</v>
      </c>
      <c r="H2960" s="31">
        <v>12514</v>
      </c>
      <c r="I2960" s="31" t="s">
        <v>62</v>
      </c>
      <c r="J2960" s="32">
        <v>9000</v>
      </c>
      <c r="K2960" s="33">
        <f t="shared" si="531"/>
        <v>9000</v>
      </c>
      <c r="L2960" s="33">
        <v>42854760</v>
      </c>
      <c r="M2960" s="33">
        <v>0</v>
      </c>
      <c r="N2960" s="33">
        <v>0</v>
      </c>
      <c r="O2960" s="33">
        <v>0</v>
      </c>
      <c r="P2960" s="33">
        <f t="shared" si="532"/>
        <v>9000</v>
      </c>
      <c r="Q2960" s="33">
        <f t="shared" si="533"/>
        <v>9000</v>
      </c>
      <c r="R2960" s="33">
        <f t="shared" si="534"/>
        <v>42854760</v>
      </c>
      <c r="S2960" s="33"/>
      <c r="T2960" s="30" t="str">
        <f t="shared" si="535"/>
        <v>USD</v>
      </c>
      <c r="U2960" s="33">
        <v>0</v>
      </c>
      <c r="V2960" s="33">
        <v>0</v>
      </c>
      <c r="W2960" s="33">
        <v>0</v>
      </c>
      <c r="X2960" s="33">
        <f t="shared" si="536"/>
        <v>9000</v>
      </c>
      <c r="Y2960" s="33">
        <f t="shared" si="537"/>
        <v>9000</v>
      </c>
      <c r="Z2960" s="33">
        <f t="shared" si="538"/>
        <v>42854760</v>
      </c>
      <c r="AA2960" s="34">
        <f t="shared" si="539"/>
        <v>0.0010566873279278246</v>
      </c>
      <c r="AB2960" s="33" t="s">
        <v>2762</v>
      </c>
      <c r="AC2960" s="35">
        <v>44917</v>
      </c>
      <c r="AD2960" s="33">
        <v>60</v>
      </c>
      <c r="AE2960" s="36">
        <f t="shared" si="529"/>
        <v>44977</v>
      </c>
    </row>
    <row r="2961" spans="2:31" ht="14.5" hidden="1">
      <c r="B2961" s="29" t="s">
        <v>2829</v>
      </c>
      <c r="C2961" s="30" t="str">
        <f t="shared" si="530"/>
        <v>(Acreedores quirografarios)</v>
      </c>
      <c r="D2961" s="30">
        <v>5</v>
      </c>
      <c r="E2961" s="30" t="s">
        <v>5430</v>
      </c>
      <c r="F2961" s="30" t="s">
        <v>5431</v>
      </c>
      <c r="G2961" s="30" t="s">
        <v>5432</v>
      </c>
      <c r="H2961" s="31" t="s">
        <v>2830</v>
      </c>
      <c r="I2961" s="31" t="s">
        <v>62</v>
      </c>
      <c r="J2961" s="32">
        <v>381</v>
      </c>
      <c r="K2961" s="33">
        <f t="shared" si="531"/>
        <v>381</v>
      </c>
      <c r="L2961" s="33">
        <v>1832686</v>
      </c>
      <c r="M2961" s="33">
        <v>0</v>
      </c>
      <c r="N2961" s="33">
        <v>0</v>
      </c>
      <c r="O2961" s="33">
        <v>0</v>
      </c>
      <c r="P2961" s="33">
        <f t="shared" si="532"/>
        <v>381</v>
      </c>
      <c r="Q2961" s="33">
        <f t="shared" si="533"/>
        <v>381</v>
      </c>
      <c r="R2961" s="33">
        <f t="shared" si="534"/>
        <v>1832686</v>
      </c>
      <c r="S2961" s="33"/>
      <c r="T2961" s="30" t="str">
        <f t="shared" si="535"/>
        <v>USD</v>
      </c>
      <c r="U2961" s="33">
        <v>0</v>
      </c>
      <c r="V2961" s="33">
        <v>0</v>
      </c>
      <c r="W2961" s="33">
        <v>0</v>
      </c>
      <c r="X2961" s="33">
        <f t="shared" si="536"/>
        <v>381</v>
      </c>
      <c r="Y2961" s="33">
        <f t="shared" si="537"/>
        <v>381</v>
      </c>
      <c r="Z2961" s="33">
        <f t="shared" si="538"/>
        <v>1832686</v>
      </c>
      <c r="AA2961" s="34">
        <f t="shared" si="539"/>
        <v>4.5189287544037887E-05</v>
      </c>
      <c r="AB2961" s="33" t="s">
        <v>2762</v>
      </c>
      <c r="AC2961" s="35">
        <v>44929</v>
      </c>
      <c r="AD2961" s="33">
        <v>60</v>
      </c>
      <c r="AE2961" s="36">
        <f t="shared" si="529"/>
        <v>44989</v>
      </c>
    </row>
    <row r="2962" spans="2:31" ht="14.5" hidden="1">
      <c r="B2962" s="29" t="s">
        <v>2829</v>
      </c>
      <c r="C2962" s="30" t="str">
        <f t="shared" si="530"/>
        <v>(Acreedores quirografarios)</v>
      </c>
      <c r="D2962" s="30">
        <v>5</v>
      </c>
      <c r="E2962" s="30" t="s">
        <v>5430</v>
      </c>
      <c r="F2962" s="30" t="s">
        <v>5431</v>
      </c>
      <c r="G2962" s="30" t="s">
        <v>5432</v>
      </c>
      <c r="H2962" s="31" t="s">
        <v>2831</v>
      </c>
      <c r="I2962" s="31" t="s">
        <v>62</v>
      </c>
      <c r="J2962" s="32">
        <v>381</v>
      </c>
      <c r="K2962" s="33">
        <f t="shared" si="531"/>
        <v>381</v>
      </c>
      <c r="L2962" s="33">
        <v>1771155</v>
      </c>
      <c r="M2962" s="33">
        <v>0</v>
      </c>
      <c r="N2962" s="33">
        <v>0</v>
      </c>
      <c r="O2962" s="33">
        <v>0</v>
      </c>
      <c r="P2962" s="33">
        <f t="shared" si="532"/>
        <v>381</v>
      </c>
      <c r="Q2962" s="33">
        <f t="shared" si="533"/>
        <v>381</v>
      </c>
      <c r="R2962" s="33">
        <f t="shared" si="534"/>
        <v>1771155</v>
      </c>
      <c r="S2962" s="33"/>
      <c r="T2962" s="30" t="str">
        <f t="shared" si="535"/>
        <v>USD</v>
      </c>
      <c r="U2962" s="33">
        <v>0</v>
      </c>
      <c r="V2962" s="33">
        <v>0</v>
      </c>
      <c r="W2962" s="33">
        <v>0</v>
      </c>
      <c r="X2962" s="33">
        <f t="shared" si="536"/>
        <v>381</v>
      </c>
      <c r="Y2962" s="33">
        <f t="shared" si="537"/>
        <v>381</v>
      </c>
      <c r="Z2962" s="33">
        <f t="shared" si="538"/>
        <v>1771155</v>
      </c>
      <c r="AA2962" s="34">
        <f t="shared" si="539"/>
        <v>4.3672092535251764E-05</v>
      </c>
      <c r="AB2962" s="33" t="s">
        <v>2762</v>
      </c>
      <c r="AC2962" s="35">
        <v>44959</v>
      </c>
      <c r="AD2962" s="33">
        <v>60</v>
      </c>
      <c r="AE2962" s="36">
        <f t="shared" si="529"/>
        <v>45019</v>
      </c>
    </row>
    <row r="2963" spans="1:31" ht="14.5" hidden="1">
      <c r="A2963" s="1" t="s">
        <v>68</v>
      </c>
      <c r="B2963" s="29" t="s">
        <v>2832</v>
      </c>
      <c r="C2963" s="30" t="str">
        <f t="shared" si="530"/>
        <v>(Acreedores quirografarios)</v>
      </c>
      <c r="D2963" s="30">
        <v>5</v>
      </c>
      <c r="E2963" s="30" t="s">
        <v>5433</v>
      </c>
      <c r="F2963" s="30" t="s">
        <v>5434</v>
      </c>
      <c r="G2963" s="30" t="s">
        <v>5435</v>
      </c>
      <c r="H2963" s="31" t="s">
        <v>2833</v>
      </c>
      <c r="I2963" s="31" t="s">
        <v>62</v>
      </c>
      <c r="J2963" s="32">
        <v>160000</v>
      </c>
      <c r="K2963" s="33">
        <f t="shared" si="531"/>
        <v>160000</v>
      </c>
      <c r="L2963" s="33">
        <v>763176000</v>
      </c>
      <c r="M2963" s="33">
        <v>0</v>
      </c>
      <c r="N2963" s="33">
        <v>0</v>
      </c>
      <c r="O2963" s="33">
        <v>0</v>
      </c>
      <c r="P2963" s="33">
        <f t="shared" si="532"/>
        <v>160000</v>
      </c>
      <c r="Q2963" s="33">
        <f t="shared" si="533"/>
        <v>160000</v>
      </c>
      <c r="R2963" s="33">
        <f t="shared" si="534"/>
        <v>763176000</v>
      </c>
      <c r="S2963" s="33"/>
      <c r="T2963" s="30" t="str">
        <f t="shared" si="535"/>
        <v>USD</v>
      </c>
      <c r="U2963" s="33">
        <v>0</v>
      </c>
      <c r="V2963" s="33">
        <v>0</v>
      </c>
      <c r="W2963" s="33">
        <v>0</v>
      </c>
      <c r="X2963" s="33">
        <f t="shared" si="536"/>
        <v>160000</v>
      </c>
      <c r="Y2963" s="33">
        <f t="shared" si="537"/>
        <v>160000</v>
      </c>
      <c r="Z2963" s="33">
        <f t="shared" si="538"/>
        <v>763176000</v>
      </c>
      <c r="AA2963" s="34">
        <f t="shared" si="539"/>
        <v>0.018817942468436304</v>
      </c>
      <c r="AB2963" s="33" t="s">
        <v>2762</v>
      </c>
      <c r="AC2963" s="35">
        <v>44966</v>
      </c>
      <c r="AD2963" s="33">
        <v>60</v>
      </c>
      <c r="AE2963" s="36">
        <f t="shared" si="529"/>
        <v>45026</v>
      </c>
    </row>
    <row r="2964" spans="2:31" ht="14.5" hidden="1">
      <c r="B2964" s="29" t="s">
        <v>2834</v>
      </c>
      <c r="C2964" s="30" t="str">
        <f t="shared" si="530"/>
        <v>(Acreedores quirografarios)</v>
      </c>
      <c r="D2964" s="30">
        <v>5</v>
      </c>
      <c r="E2964" s="30" t="s">
        <v>5436</v>
      </c>
      <c r="F2964" s="30" t="s">
        <v>5437</v>
      </c>
      <c r="G2964" s="30" t="s">
        <v>5438</v>
      </c>
      <c r="H2964" s="31">
        <v>186022003</v>
      </c>
      <c r="I2964" s="31" t="s">
        <v>62</v>
      </c>
      <c r="J2964" s="32">
        <v>57108.519999999997</v>
      </c>
      <c r="K2964" s="33">
        <f t="shared" si="531"/>
        <v>57108.519999999997</v>
      </c>
      <c r="L2964" s="33">
        <v>268066822</v>
      </c>
      <c r="M2964" s="33">
        <v>0</v>
      </c>
      <c r="N2964" s="33">
        <v>0</v>
      </c>
      <c r="O2964" s="33">
        <v>0</v>
      </c>
      <c r="P2964" s="33">
        <f t="shared" si="532"/>
        <v>57108.519999999997</v>
      </c>
      <c r="Q2964" s="33">
        <f t="shared" si="533"/>
        <v>57108.519999999997</v>
      </c>
      <c r="R2964" s="33">
        <f t="shared" si="534"/>
        <v>268066822</v>
      </c>
      <c r="S2964" s="33"/>
      <c r="T2964" s="30" t="str">
        <f t="shared" si="535"/>
        <v>USD</v>
      </c>
      <c r="U2964" s="33">
        <v>0</v>
      </c>
      <c r="V2964" s="33">
        <v>0</v>
      </c>
      <c r="W2964" s="33">
        <v>0</v>
      </c>
      <c r="X2964" s="33">
        <f t="shared" si="536"/>
        <v>57108.519999999997</v>
      </c>
      <c r="Y2964" s="33">
        <f t="shared" si="537"/>
        <v>57108.519999999997</v>
      </c>
      <c r="Z2964" s="33">
        <f t="shared" si="538"/>
        <v>268066822</v>
      </c>
      <c r="AA2964" s="34">
        <f t="shared" si="539"/>
        <v>0.0066098331631138235</v>
      </c>
      <c r="AB2964" s="33" t="s">
        <v>762</v>
      </c>
      <c r="AC2964" s="35">
        <v>44942</v>
      </c>
      <c r="AD2964" s="33">
        <v>60</v>
      </c>
      <c r="AE2964" s="36">
        <f t="shared" si="529"/>
        <v>45002</v>
      </c>
    </row>
    <row r="2965" spans="2:31" ht="14.5" hidden="1">
      <c r="B2965" s="29" t="s">
        <v>2835</v>
      </c>
      <c r="C2965" s="30" t="str">
        <f t="shared" si="530"/>
        <v>(Acreedores quirografarios)</v>
      </c>
      <c r="D2965" s="30">
        <v>5</v>
      </c>
      <c r="E2965" s="30" t="s">
        <v>5439</v>
      </c>
      <c r="F2965" s="30" t="s">
        <v>5440</v>
      </c>
      <c r="G2965" s="30" t="s">
        <v>5143</v>
      </c>
      <c r="H2965" s="31">
        <v>42538</v>
      </c>
      <c r="I2965" s="31" t="s">
        <v>62</v>
      </c>
      <c r="J2965" s="32">
        <v>1263.8</v>
      </c>
      <c r="K2965" s="33">
        <f t="shared" si="531"/>
        <v>1263.8</v>
      </c>
      <c r="L2965" s="33">
        <v>6038790</v>
      </c>
      <c r="M2965" s="33">
        <v>0</v>
      </c>
      <c r="N2965" s="33">
        <v>0</v>
      </c>
      <c r="O2965" s="33">
        <v>0</v>
      </c>
      <c r="P2965" s="33">
        <f t="shared" si="532"/>
        <v>1263.8</v>
      </c>
      <c r="Q2965" s="33">
        <f t="shared" si="533"/>
        <v>1263.8</v>
      </c>
      <c r="R2965" s="33">
        <f t="shared" si="534"/>
        <v>6038790</v>
      </c>
      <c r="S2965" s="33"/>
      <c r="T2965" s="30" t="str">
        <f t="shared" si="535"/>
        <v>USD</v>
      </c>
      <c r="U2965" s="33">
        <v>0</v>
      </c>
      <c r="V2965" s="33">
        <v>0</v>
      </c>
      <c r="W2965" s="33">
        <v>0</v>
      </c>
      <c r="X2965" s="33">
        <f t="shared" si="536"/>
        <v>1263.8</v>
      </c>
      <c r="Y2965" s="33">
        <f t="shared" si="537"/>
        <v>1263.8</v>
      </c>
      <c r="Z2965" s="33">
        <f t="shared" si="538"/>
        <v>6038790</v>
      </c>
      <c r="AA2965" s="34">
        <f t="shared" si="539"/>
        <v>0.00014890091250113798</v>
      </c>
      <c r="AB2965" s="33" t="s">
        <v>762</v>
      </c>
      <c r="AC2965" s="35">
        <v>44910</v>
      </c>
      <c r="AD2965" s="33">
        <v>60</v>
      </c>
      <c r="AE2965" s="36">
        <f t="shared" si="529"/>
        <v>44970</v>
      </c>
    </row>
    <row r="2966" spans="2:31" ht="14.5" hidden="1">
      <c r="B2966" s="29" t="s">
        <v>2835</v>
      </c>
      <c r="C2966" s="30" t="str">
        <f t="shared" si="530"/>
        <v>(Acreedores quirografarios)</v>
      </c>
      <c r="D2966" s="30">
        <v>5</v>
      </c>
      <c r="E2966" s="30" t="s">
        <v>5439</v>
      </c>
      <c r="F2966" s="30" t="s">
        <v>5440</v>
      </c>
      <c r="G2966" s="30" t="s">
        <v>5143</v>
      </c>
      <c r="H2966" s="31">
        <v>42584</v>
      </c>
      <c r="I2966" s="31" t="s">
        <v>62</v>
      </c>
      <c r="J2966" s="32">
        <v>1919.4000000000001</v>
      </c>
      <c r="K2966" s="33">
        <f t="shared" si="531"/>
        <v>1919.4000000000001</v>
      </c>
      <c r="L2966" s="33">
        <v>9232698</v>
      </c>
      <c r="M2966" s="33">
        <v>0</v>
      </c>
      <c r="N2966" s="33">
        <v>0</v>
      </c>
      <c r="O2966" s="33">
        <v>0</v>
      </c>
      <c r="P2966" s="33">
        <f t="shared" si="532"/>
        <v>1919.4000000000001</v>
      </c>
      <c r="Q2966" s="33">
        <f t="shared" si="533"/>
        <v>1919.4000000000001</v>
      </c>
      <c r="R2966" s="33">
        <f t="shared" si="534"/>
        <v>9232698</v>
      </c>
      <c r="S2966" s="33"/>
      <c r="T2966" s="30" t="str">
        <f t="shared" si="535"/>
        <v>USD</v>
      </c>
      <c r="U2966" s="33">
        <v>0</v>
      </c>
      <c r="V2966" s="33">
        <v>0</v>
      </c>
      <c r="W2966" s="33">
        <v>0</v>
      </c>
      <c r="X2966" s="33">
        <f t="shared" si="536"/>
        <v>1919.4000000000001</v>
      </c>
      <c r="Y2966" s="33">
        <f t="shared" si="537"/>
        <v>1919.4000000000001</v>
      </c>
      <c r="Z2966" s="33">
        <f t="shared" si="538"/>
        <v>9232698</v>
      </c>
      <c r="AA2966" s="34">
        <f t="shared" si="539"/>
        <v>0.00022765440709934134</v>
      </c>
      <c r="AB2966" s="33" t="s">
        <v>762</v>
      </c>
      <c r="AC2966" s="35">
        <v>44927</v>
      </c>
      <c r="AD2966" s="33">
        <v>60</v>
      </c>
      <c r="AE2966" s="36">
        <f t="shared" si="529"/>
        <v>44987</v>
      </c>
    </row>
    <row r="2967" spans="2:31" ht="14.5" hidden="1">
      <c r="B2967" s="29" t="s">
        <v>2835</v>
      </c>
      <c r="C2967" s="30" t="str">
        <f t="shared" si="530"/>
        <v>(Acreedores quirografarios)</v>
      </c>
      <c r="D2967" s="30">
        <v>5</v>
      </c>
      <c r="E2967" s="30" t="s">
        <v>5439</v>
      </c>
      <c r="F2967" s="30" t="s">
        <v>5440</v>
      </c>
      <c r="G2967" s="30" t="s">
        <v>5143</v>
      </c>
      <c r="H2967" s="31">
        <v>42631</v>
      </c>
      <c r="I2967" s="31" t="s">
        <v>62</v>
      </c>
      <c r="J2967" s="32">
        <v>2154.8000000000002</v>
      </c>
      <c r="K2967" s="33">
        <f t="shared" si="531"/>
        <v>2154.8000000000002</v>
      </c>
      <c r="L2967" s="33">
        <v>10114610</v>
      </c>
      <c r="M2967" s="33">
        <v>0</v>
      </c>
      <c r="N2967" s="33">
        <v>0</v>
      </c>
      <c r="O2967" s="33">
        <v>0</v>
      </c>
      <c r="P2967" s="33">
        <f t="shared" si="532"/>
        <v>2154.8000000000002</v>
      </c>
      <c r="Q2967" s="33">
        <f t="shared" si="533"/>
        <v>2154.8000000000002</v>
      </c>
      <c r="R2967" s="33">
        <f t="shared" si="534"/>
        <v>10114610</v>
      </c>
      <c r="S2967" s="33"/>
      <c r="T2967" s="30" t="str">
        <f t="shared" si="535"/>
        <v>USD</v>
      </c>
      <c r="U2967" s="33">
        <v>0</v>
      </c>
      <c r="V2967" s="33">
        <v>0</v>
      </c>
      <c r="W2967" s="33">
        <v>0</v>
      </c>
      <c r="X2967" s="33">
        <f t="shared" si="536"/>
        <v>2154.8000000000002</v>
      </c>
      <c r="Y2967" s="33">
        <f t="shared" si="537"/>
        <v>2154.8000000000002</v>
      </c>
      <c r="Z2967" s="33">
        <f t="shared" si="538"/>
        <v>10114610</v>
      </c>
      <c r="AA2967" s="34">
        <f t="shared" si="539"/>
        <v>0.00024940007163573087</v>
      </c>
      <c r="AB2967" s="33" t="s">
        <v>762</v>
      </c>
      <c r="AC2967" s="35">
        <v>44941</v>
      </c>
      <c r="AD2967" s="33">
        <v>60</v>
      </c>
      <c r="AE2967" s="36">
        <f t="shared" si="529"/>
        <v>45001</v>
      </c>
    </row>
    <row r="2968" spans="2:31" ht="14.5" hidden="1">
      <c r="B2968" s="29" t="s">
        <v>2835</v>
      </c>
      <c r="C2968" s="30" t="str">
        <f t="shared" si="530"/>
        <v>(Acreedores quirografarios)</v>
      </c>
      <c r="D2968" s="30">
        <v>5</v>
      </c>
      <c r="E2968" s="30" t="s">
        <v>5439</v>
      </c>
      <c r="F2968" s="30" t="s">
        <v>5440</v>
      </c>
      <c r="G2968" s="30" t="s">
        <v>5143</v>
      </c>
      <c r="H2968" s="31">
        <v>42697</v>
      </c>
      <c r="I2968" s="31" t="s">
        <v>62</v>
      </c>
      <c r="J2968" s="32">
        <v>735.79999999999995</v>
      </c>
      <c r="K2968" s="33">
        <f t="shared" si="531"/>
        <v>735.79999999999995</v>
      </c>
      <c r="L2968" s="33">
        <v>3408373</v>
      </c>
      <c r="M2968" s="33">
        <v>0</v>
      </c>
      <c r="N2968" s="33">
        <v>0</v>
      </c>
      <c r="O2968" s="33">
        <v>0</v>
      </c>
      <c r="P2968" s="33">
        <f t="shared" si="532"/>
        <v>735.79999999999995</v>
      </c>
      <c r="Q2968" s="33">
        <f t="shared" si="533"/>
        <v>735.79999999999995</v>
      </c>
      <c r="R2968" s="33">
        <f t="shared" si="534"/>
        <v>3408373</v>
      </c>
      <c r="S2968" s="33"/>
      <c r="T2968" s="30" t="str">
        <f t="shared" si="535"/>
        <v>USD</v>
      </c>
      <c r="U2968" s="33">
        <v>0</v>
      </c>
      <c r="V2968" s="33">
        <v>0</v>
      </c>
      <c r="W2968" s="33">
        <v>0</v>
      </c>
      <c r="X2968" s="33">
        <f t="shared" si="536"/>
        <v>735.79999999999995</v>
      </c>
      <c r="Y2968" s="33">
        <f t="shared" si="537"/>
        <v>735.79999999999995</v>
      </c>
      <c r="Z2968" s="33">
        <f t="shared" si="538"/>
        <v>3408373</v>
      </c>
      <c r="AA2968" s="34">
        <f t="shared" si="539"/>
        <v>8.4041645734367497E-05</v>
      </c>
      <c r="AB2968" s="33" t="s">
        <v>762</v>
      </c>
      <c r="AC2968" s="35">
        <v>44957</v>
      </c>
      <c r="AD2968" s="33">
        <v>60</v>
      </c>
      <c r="AE2968" s="36">
        <f t="shared" si="529"/>
        <v>45017</v>
      </c>
    </row>
    <row r="2969" spans="2:31" ht="14.5" hidden="1">
      <c r="B2969" s="29" t="s">
        <v>2836</v>
      </c>
      <c r="C2969" s="30" t="str">
        <f t="shared" si="530"/>
        <v>(Proveedores estratégicos)</v>
      </c>
      <c r="D2969" s="30">
        <v>4</v>
      </c>
      <c r="E2969" s="30" t="s">
        <v>5441</v>
      </c>
      <c r="F2969" s="30" t="s">
        <v>5442</v>
      </c>
      <c r="G2969" s="30" t="s">
        <v>5443</v>
      </c>
      <c r="H2969" s="31" t="s">
        <v>2837</v>
      </c>
      <c r="I2969" s="31" t="s">
        <v>62</v>
      </c>
      <c r="J2969" s="32">
        <v>6186.0699999999997</v>
      </c>
      <c r="K2969" s="33">
        <f t="shared" si="531"/>
        <v>6186.0699999999997</v>
      </c>
      <c r="L2969" s="33">
        <v>30460209</v>
      </c>
      <c r="M2969" s="33">
        <v>0</v>
      </c>
      <c r="N2969" s="33">
        <v>0</v>
      </c>
      <c r="O2969" s="33">
        <v>0</v>
      </c>
      <c r="P2969" s="33">
        <f t="shared" si="532"/>
        <v>6186.0699999999997</v>
      </c>
      <c r="Q2969" s="33">
        <f t="shared" si="533"/>
        <v>6186.0699999999997</v>
      </c>
      <c r="R2969" s="33">
        <f t="shared" si="534"/>
        <v>30460209</v>
      </c>
      <c r="S2969" s="33"/>
      <c r="T2969" s="30" t="str">
        <f t="shared" si="535"/>
        <v>USD</v>
      </c>
      <c r="U2969" s="33">
        <v>0</v>
      </c>
      <c r="V2969" s="33">
        <v>0</v>
      </c>
      <c r="W2969" s="33">
        <v>0</v>
      </c>
      <c r="X2969" s="33">
        <f t="shared" si="536"/>
        <v>6186.0699999999997</v>
      </c>
      <c r="Y2969" s="33">
        <f t="shared" si="537"/>
        <v>6186.0699999999997</v>
      </c>
      <c r="Z2969" s="33">
        <f t="shared" si="538"/>
        <v>30460209</v>
      </c>
      <c r="AA2969" s="34">
        <f t="shared" si="539"/>
        <v>4.3922046849406316E-05</v>
      </c>
      <c r="AB2969" s="33" t="s">
        <v>626</v>
      </c>
      <c r="AC2969" s="35">
        <v>44931</v>
      </c>
      <c r="AD2969" s="33">
        <v>30</v>
      </c>
      <c r="AE2969" s="36">
        <f t="shared" si="529"/>
        <v>44961</v>
      </c>
    </row>
    <row r="2970" spans="2:31" ht="14.5" hidden="1">
      <c r="B2970" s="29" t="s">
        <v>2836</v>
      </c>
      <c r="C2970" s="30" t="str">
        <f t="shared" si="530"/>
        <v>(Proveedores estratégicos)</v>
      </c>
      <c r="D2970" s="30">
        <v>4</v>
      </c>
      <c r="E2970" s="30" t="s">
        <v>5441</v>
      </c>
      <c r="F2970" s="30" t="s">
        <v>5442</v>
      </c>
      <c r="G2970" s="30" t="s">
        <v>5443</v>
      </c>
      <c r="H2970" s="31" t="s">
        <v>2838</v>
      </c>
      <c r="I2970" s="31" t="s">
        <v>62</v>
      </c>
      <c r="J2970" s="32">
        <v>13048</v>
      </c>
      <c r="K2970" s="33">
        <f t="shared" si="531"/>
        <v>13048</v>
      </c>
      <c r="L2970" s="33">
        <v>63748092</v>
      </c>
      <c r="M2970" s="33">
        <v>0</v>
      </c>
      <c r="N2970" s="33">
        <v>0</v>
      </c>
      <c r="O2970" s="33">
        <v>0</v>
      </c>
      <c r="P2970" s="33">
        <f t="shared" si="532"/>
        <v>13048</v>
      </c>
      <c r="Q2970" s="33">
        <f t="shared" si="533"/>
        <v>13048</v>
      </c>
      <c r="R2970" s="33">
        <f t="shared" si="534"/>
        <v>63748092</v>
      </c>
      <c r="S2970" s="33"/>
      <c r="T2970" s="30" t="str">
        <f t="shared" si="535"/>
        <v>USD</v>
      </c>
      <c r="U2970" s="33">
        <v>0</v>
      </c>
      <c r="V2970" s="33">
        <v>0</v>
      </c>
      <c r="W2970" s="33">
        <v>0</v>
      </c>
      <c r="X2970" s="33">
        <f t="shared" si="536"/>
        <v>13048</v>
      </c>
      <c r="Y2970" s="33">
        <f t="shared" si="537"/>
        <v>13048</v>
      </c>
      <c r="Z2970" s="33">
        <f t="shared" si="538"/>
        <v>63748092</v>
      </c>
      <c r="AA2970" s="34">
        <f t="shared" si="539"/>
        <v>9.1921453440594049E-05</v>
      </c>
      <c r="AB2970" s="33" t="s">
        <v>626</v>
      </c>
      <c r="AC2970" s="35">
        <v>44936</v>
      </c>
      <c r="AD2970" s="33">
        <v>30</v>
      </c>
      <c r="AE2970" s="36">
        <f t="shared" si="529"/>
        <v>44966</v>
      </c>
    </row>
    <row r="2971" spans="2:31" ht="14.5" hidden="1">
      <c r="B2971" s="29" t="s">
        <v>2836</v>
      </c>
      <c r="C2971" s="30" t="str">
        <f t="shared" si="530"/>
        <v>(Proveedores estratégicos)</v>
      </c>
      <c r="D2971" s="30">
        <v>4</v>
      </c>
      <c r="E2971" s="30" t="s">
        <v>5441</v>
      </c>
      <c r="F2971" s="30" t="s">
        <v>5442</v>
      </c>
      <c r="G2971" s="30" t="s">
        <v>5443</v>
      </c>
      <c r="H2971" s="31" t="s">
        <v>2839</v>
      </c>
      <c r="I2971" s="31" t="s">
        <v>62</v>
      </c>
      <c r="J2971" s="32">
        <v>6135</v>
      </c>
      <c r="K2971" s="33">
        <f t="shared" si="531"/>
        <v>6135</v>
      </c>
      <c r="L2971" s="33">
        <v>28418547</v>
      </c>
      <c r="M2971" s="33">
        <v>0</v>
      </c>
      <c r="N2971" s="33">
        <v>0</v>
      </c>
      <c r="O2971" s="33">
        <v>0</v>
      </c>
      <c r="P2971" s="33">
        <f t="shared" si="532"/>
        <v>6135</v>
      </c>
      <c r="Q2971" s="33">
        <f t="shared" si="533"/>
        <v>6135</v>
      </c>
      <c r="R2971" s="33">
        <f t="shared" si="534"/>
        <v>28418547</v>
      </c>
      <c r="S2971" s="33"/>
      <c r="T2971" s="30" t="str">
        <f t="shared" si="535"/>
        <v>USD</v>
      </c>
      <c r="U2971" s="33">
        <v>0</v>
      </c>
      <c r="V2971" s="33">
        <v>0</v>
      </c>
      <c r="W2971" s="33">
        <v>0</v>
      </c>
      <c r="X2971" s="33">
        <f t="shared" si="536"/>
        <v>6135</v>
      </c>
      <c r="Y2971" s="33">
        <f t="shared" si="537"/>
        <v>6135</v>
      </c>
      <c r="Z2971" s="33">
        <f t="shared" si="538"/>
        <v>28418547</v>
      </c>
      <c r="AA2971" s="34">
        <f t="shared" si="539"/>
        <v>4.0978075781622351E-05</v>
      </c>
      <c r="AB2971" s="33" t="s">
        <v>626</v>
      </c>
      <c r="AC2971" s="35">
        <v>44957</v>
      </c>
      <c r="AD2971" s="33">
        <v>30</v>
      </c>
      <c r="AE2971" s="36">
        <f t="shared" si="529"/>
        <v>44987</v>
      </c>
    </row>
    <row r="2972" spans="2:31" ht="14.5" hidden="1">
      <c r="B2972" s="29" t="s">
        <v>2836</v>
      </c>
      <c r="C2972" s="30" t="str">
        <f t="shared" si="530"/>
        <v>(Proveedores estratégicos)</v>
      </c>
      <c r="D2972" s="30">
        <v>4</v>
      </c>
      <c r="E2972" s="30" t="s">
        <v>5441</v>
      </c>
      <c r="F2972" s="30" t="s">
        <v>5442</v>
      </c>
      <c r="G2972" s="30" t="s">
        <v>5443</v>
      </c>
      <c r="H2972" s="31" t="s">
        <v>2840</v>
      </c>
      <c r="I2972" s="31" t="s">
        <v>62</v>
      </c>
      <c r="J2972" s="32">
        <v>12894</v>
      </c>
      <c r="K2972" s="33">
        <f t="shared" si="531"/>
        <v>12894</v>
      </c>
      <c r="L2972" s="33">
        <v>61584968</v>
      </c>
      <c r="M2972" s="33">
        <v>0</v>
      </c>
      <c r="N2972" s="33">
        <v>0</v>
      </c>
      <c r="O2972" s="33">
        <v>0</v>
      </c>
      <c r="P2972" s="33">
        <f t="shared" si="532"/>
        <v>12894</v>
      </c>
      <c r="Q2972" s="33">
        <f t="shared" si="533"/>
        <v>12894</v>
      </c>
      <c r="R2972" s="33">
        <f t="shared" si="534"/>
        <v>61584968</v>
      </c>
      <c r="S2972" s="33"/>
      <c r="T2972" s="30" t="str">
        <f t="shared" si="535"/>
        <v>USD</v>
      </c>
      <c r="U2972" s="33">
        <v>0</v>
      </c>
      <c r="V2972" s="33">
        <v>0</v>
      </c>
      <c r="W2972" s="33">
        <v>0</v>
      </c>
      <c r="X2972" s="33">
        <f t="shared" si="536"/>
        <v>12894</v>
      </c>
      <c r="Y2972" s="33">
        <f t="shared" si="537"/>
        <v>12894</v>
      </c>
      <c r="Z2972" s="33">
        <f t="shared" si="538"/>
        <v>61584968</v>
      </c>
      <c r="AA2972" s="34">
        <f t="shared" si="539"/>
        <v>8.8802340447341929E-05</v>
      </c>
      <c r="AB2972" s="33" t="s">
        <v>626</v>
      </c>
      <c r="AC2972" s="35">
        <v>44964</v>
      </c>
      <c r="AD2972" s="33">
        <v>30</v>
      </c>
      <c r="AE2972" s="36">
        <f t="shared" si="529"/>
        <v>44994</v>
      </c>
    </row>
    <row r="2973" spans="2:31" ht="14.5" hidden="1">
      <c r="B2973" s="29" t="s">
        <v>2841</v>
      </c>
      <c r="C2973" s="30" t="str">
        <f t="shared" si="530"/>
        <v>(Acreedores quirografarios)</v>
      </c>
      <c r="D2973" s="30">
        <v>5</v>
      </c>
      <c r="E2973" s="30" t="s">
        <v>5444</v>
      </c>
      <c r="F2973" s="30" t="s">
        <v>5445</v>
      </c>
      <c r="G2973" s="30" t="s">
        <v>5150</v>
      </c>
      <c r="H2973" s="31" t="s">
        <v>2842</v>
      </c>
      <c r="I2973" s="31" t="s">
        <v>62</v>
      </c>
      <c r="J2973" s="32">
        <v>-5298.3199999999997</v>
      </c>
      <c r="K2973" s="33">
        <f t="shared" si="531"/>
        <v>-5298.3199999999997</v>
      </c>
      <c r="L2973" s="33">
        <v>-26608322</v>
      </c>
      <c r="M2973" s="33">
        <v>0</v>
      </c>
      <c r="N2973" s="33">
        <v>0</v>
      </c>
      <c r="O2973" s="33">
        <v>0</v>
      </c>
      <c r="P2973" s="33">
        <f t="shared" si="532"/>
        <v>-5298.3199999999997</v>
      </c>
      <c r="Q2973" s="33">
        <f t="shared" si="533"/>
        <v>-5298.3199999999997</v>
      </c>
      <c r="R2973" s="33">
        <f t="shared" si="534"/>
        <v>-26608322</v>
      </c>
      <c r="S2973" s="33"/>
      <c r="T2973" s="30" t="str">
        <f t="shared" si="535"/>
        <v>USD</v>
      </c>
      <c r="U2973" s="33">
        <v>0</v>
      </c>
      <c r="V2973" s="33">
        <v>0</v>
      </c>
      <c r="W2973" s="33">
        <v>0</v>
      </c>
      <c r="X2973" s="33">
        <f t="shared" si="536"/>
        <v>-5298.3199999999997</v>
      </c>
      <c r="Y2973" s="33">
        <f t="shared" si="537"/>
        <v>-5298.3199999999997</v>
      </c>
      <c r="Z2973" s="33">
        <f t="shared" si="538"/>
        <v>-26608322</v>
      </c>
      <c r="AA2973" s="34">
        <f t="shared" si="539"/>
        <v>-0.00065609226780929692</v>
      </c>
      <c r="AB2973" s="33" t="s">
        <v>762</v>
      </c>
      <c r="AC2973" s="35">
        <v>44883</v>
      </c>
      <c r="AD2973" s="33">
        <v>30</v>
      </c>
      <c r="AE2973" s="36">
        <f t="shared" si="529"/>
        <v>44913</v>
      </c>
    </row>
    <row r="2974" spans="2:31" ht="14.5" hidden="1">
      <c r="B2974" s="29" t="s">
        <v>2843</v>
      </c>
      <c r="C2974" s="30" t="str">
        <f t="shared" si="530"/>
        <v>(Acreedores quirografarios)</v>
      </c>
      <c r="D2974" s="30">
        <v>5</v>
      </c>
      <c r="E2974" s="30" t="s">
        <v>5446</v>
      </c>
      <c r="F2974" s="30" t="s">
        <v>5447</v>
      </c>
      <c r="G2974" s="30" t="s">
        <v>5364</v>
      </c>
      <c r="H2974" s="44">
        <v>12023</v>
      </c>
      <c r="I2974" s="31" t="s">
        <v>62</v>
      </c>
      <c r="J2974" s="32">
        <v>1500</v>
      </c>
      <c r="K2974" s="33">
        <f t="shared" si="531"/>
        <v>1500</v>
      </c>
      <c r="L2974" s="33">
        <v>7215300</v>
      </c>
      <c r="M2974" s="33">
        <v>0</v>
      </c>
      <c r="N2974" s="33">
        <v>0</v>
      </c>
      <c r="O2974" s="33">
        <v>0</v>
      </c>
      <c r="P2974" s="33">
        <f t="shared" si="532"/>
        <v>1500</v>
      </c>
      <c r="Q2974" s="33">
        <f t="shared" si="533"/>
        <v>1500</v>
      </c>
      <c r="R2974" s="33">
        <f t="shared" si="534"/>
        <v>7215300</v>
      </c>
      <c r="S2974" s="33"/>
      <c r="T2974" s="30" t="str">
        <f t="shared" si="535"/>
        <v>USD</v>
      </c>
      <c r="U2974" s="33">
        <v>0</v>
      </c>
      <c r="V2974" s="33">
        <v>0</v>
      </c>
      <c r="W2974" s="33">
        <v>0</v>
      </c>
      <c r="X2974" s="33">
        <f t="shared" si="536"/>
        <v>1500</v>
      </c>
      <c r="Y2974" s="33">
        <f t="shared" si="537"/>
        <v>1500</v>
      </c>
      <c r="Z2974" s="33">
        <f t="shared" si="538"/>
        <v>7215300</v>
      </c>
      <c r="AA2974" s="34">
        <f t="shared" si="539"/>
        <v>0.00017791060029732127</v>
      </c>
      <c r="AB2974" s="33" t="s">
        <v>5448</v>
      </c>
      <c r="AC2974" s="35">
        <v>44928</v>
      </c>
      <c r="AD2974" s="33">
        <v>60</v>
      </c>
      <c r="AE2974" s="36">
        <f t="shared" si="529"/>
        <v>44988</v>
      </c>
    </row>
    <row r="2975" spans="2:31" ht="14.5" hidden="1">
      <c r="B2975" s="29" t="s">
        <v>2843</v>
      </c>
      <c r="C2975" s="30" t="str">
        <f t="shared" si="530"/>
        <v>(Acreedores quirografarios)</v>
      </c>
      <c r="D2975" s="30">
        <v>5</v>
      </c>
      <c r="E2975" s="30" t="s">
        <v>5446</v>
      </c>
      <c r="F2975" s="30" t="s">
        <v>5447</v>
      </c>
      <c r="G2975" s="30" t="s">
        <v>5364</v>
      </c>
      <c r="H2975" s="44">
        <v>22023</v>
      </c>
      <c r="I2975" s="31" t="s">
        <v>62</v>
      </c>
      <c r="J2975" s="32">
        <v>1500</v>
      </c>
      <c r="K2975" s="33">
        <f t="shared" si="531"/>
        <v>1500</v>
      </c>
      <c r="L2975" s="33">
        <v>6876660</v>
      </c>
      <c r="M2975" s="33">
        <v>0</v>
      </c>
      <c r="N2975" s="33">
        <v>0</v>
      </c>
      <c r="O2975" s="33">
        <v>0</v>
      </c>
      <c r="P2975" s="33">
        <f t="shared" si="532"/>
        <v>1500</v>
      </c>
      <c r="Q2975" s="33">
        <f t="shared" si="533"/>
        <v>1500</v>
      </c>
      <c r="R2975" s="33">
        <f t="shared" si="534"/>
        <v>6876660</v>
      </c>
      <c r="S2975" s="33"/>
      <c r="T2975" s="30" t="str">
        <f t="shared" si="535"/>
        <v>USD</v>
      </c>
      <c r="U2975" s="33">
        <v>0</v>
      </c>
      <c r="V2975" s="33">
        <v>0</v>
      </c>
      <c r="W2975" s="33">
        <v>0</v>
      </c>
      <c r="X2975" s="33">
        <f t="shared" si="536"/>
        <v>1500</v>
      </c>
      <c r="Y2975" s="33">
        <f t="shared" si="537"/>
        <v>1500</v>
      </c>
      <c r="Z2975" s="33">
        <f t="shared" si="538"/>
        <v>6876660</v>
      </c>
      <c r="AA2975" s="34">
        <f t="shared" si="539"/>
        <v>0.00016956061544780914</v>
      </c>
      <c r="AB2975" s="33" t="s">
        <v>5448</v>
      </c>
      <c r="AC2975" s="35">
        <v>44960</v>
      </c>
      <c r="AD2975" s="33">
        <v>60</v>
      </c>
      <c r="AE2975" s="36">
        <f t="shared" si="540" ref="AE2975:AE3032">+AD2975+AC2975</f>
        <v>45020</v>
      </c>
    </row>
    <row r="2976" spans="2:31" ht="14.5" hidden="1">
      <c r="B2976" s="29" t="s">
        <v>2844</v>
      </c>
      <c r="C2976" s="30" t="str">
        <f t="shared" si="530"/>
        <v>(Acreedores quirografarios)</v>
      </c>
      <c r="D2976" s="30">
        <v>5</v>
      </c>
      <c r="E2976" s="30">
        <v>19415950</v>
      </c>
      <c r="F2976" s="30" t="s">
        <v>2845</v>
      </c>
      <c r="G2976" s="30" t="s">
        <v>2846</v>
      </c>
      <c r="H2976" s="31">
        <v>213021764</v>
      </c>
      <c r="I2976" s="31" t="s">
        <v>62</v>
      </c>
      <c r="J2976" s="32">
        <v>532.78999999999996</v>
      </c>
      <c r="K2976" s="33">
        <f t="shared" si="531"/>
        <v>532.78999999999996</v>
      </c>
      <c r="L2976" s="33">
        <v>2567153</v>
      </c>
      <c r="M2976" s="33">
        <v>0</v>
      </c>
      <c r="N2976" s="33">
        <v>0</v>
      </c>
      <c r="O2976" s="33">
        <v>0</v>
      </c>
      <c r="P2976" s="33">
        <f t="shared" si="532"/>
        <v>532.78999999999996</v>
      </c>
      <c r="Q2976" s="33">
        <f t="shared" si="533"/>
        <v>532.78999999999996</v>
      </c>
      <c r="R2976" s="33">
        <f t="shared" si="534"/>
        <v>2567153</v>
      </c>
      <c r="S2976" s="33"/>
      <c r="T2976" s="30" t="str">
        <f t="shared" si="535"/>
        <v>USD</v>
      </c>
      <c r="U2976" s="33">
        <v>0</v>
      </c>
      <c r="V2976" s="33">
        <v>0</v>
      </c>
      <c r="W2976" s="33">
        <v>0</v>
      </c>
      <c r="X2976" s="33">
        <f t="shared" si="536"/>
        <v>532.78999999999996</v>
      </c>
      <c r="Y2976" s="33">
        <f t="shared" si="537"/>
        <v>532.78999999999996</v>
      </c>
      <c r="Z2976" s="33">
        <f t="shared" si="538"/>
        <v>2567153</v>
      </c>
      <c r="AA2976" s="34">
        <f t="shared" si="539"/>
        <v>6.3299340468874371E-05</v>
      </c>
      <c r="AB2976" s="33" t="s">
        <v>2762</v>
      </c>
      <c r="AC2976" s="35">
        <v>44902</v>
      </c>
      <c r="AD2976" s="33">
        <v>60</v>
      </c>
      <c r="AE2976" s="36">
        <f t="shared" si="540"/>
        <v>44962</v>
      </c>
    </row>
    <row r="2977" spans="2:31" ht="14.5" hidden="1">
      <c r="B2977" s="29" t="s">
        <v>2844</v>
      </c>
      <c r="C2977" s="30" t="str">
        <f t="shared" si="530"/>
        <v>(Acreedores quirografarios)</v>
      </c>
      <c r="D2977" s="30">
        <v>5</v>
      </c>
      <c r="E2977" s="30">
        <v>19415950</v>
      </c>
      <c r="F2977" s="30" t="s">
        <v>2845</v>
      </c>
      <c r="G2977" s="30" t="s">
        <v>2846</v>
      </c>
      <c r="H2977" s="31">
        <v>213027805</v>
      </c>
      <c r="I2977" s="31" t="s">
        <v>62</v>
      </c>
      <c r="J2977" s="32">
        <v>1300.8199999999999</v>
      </c>
      <c r="K2977" s="33">
        <f t="shared" si="531"/>
        <v>1300.8199999999999</v>
      </c>
      <c r="L2977" s="33">
        <v>6240060</v>
      </c>
      <c r="M2977" s="33">
        <v>0</v>
      </c>
      <c r="N2977" s="33">
        <v>0</v>
      </c>
      <c r="O2977" s="33">
        <v>0</v>
      </c>
      <c r="P2977" s="33">
        <f t="shared" si="532"/>
        <v>1300.8199999999999</v>
      </c>
      <c r="Q2977" s="33">
        <f t="shared" si="533"/>
        <v>1300.8199999999999</v>
      </c>
      <c r="R2977" s="33">
        <f t="shared" si="534"/>
        <v>6240060</v>
      </c>
      <c r="S2977" s="33"/>
      <c r="T2977" s="30" t="str">
        <f t="shared" si="535"/>
        <v>USD</v>
      </c>
      <c r="U2977" s="33">
        <v>0</v>
      </c>
      <c r="V2977" s="33">
        <v>0</v>
      </c>
      <c r="W2977" s="33">
        <v>0</v>
      </c>
      <c r="X2977" s="33">
        <f t="shared" si="536"/>
        <v>1300.8199999999999</v>
      </c>
      <c r="Y2977" s="33">
        <f t="shared" si="537"/>
        <v>1300.8199999999999</v>
      </c>
      <c r="Z2977" s="33">
        <f t="shared" si="538"/>
        <v>6240060</v>
      </c>
      <c r="AA2977" s="34">
        <f t="shared" si="539"/>
        <v>0.00015386370913077801</v>
      </c>
      <c r="AB2977" s="33" t="s">
        <v>2762</v>
      </c>
      <c r="AC2977" s="35">
        <v>44911</v>
      </c>
      <c r="AD2977" s="33">
        <v>60</v>
      </c>
      <c r="AE2977" s="36">
        <f t="shared" si="540"/>
        <v>44971</v>
      </c>
    </row>
    <row r="2978" spans="2:31" ht="14.5" hidden="1">
      <c r="B2978" s="29" t="s">
        <v>2844</v>
      </c>
      <c r="C2978" s="30" t="str">
        <f t="shared" si="530"/>
        <v>(Acreedores quirografarios)</v>
      </c>
      <c r="D2978" s="30">
        <v>5</v>
      </c>
      <c r="E2978" s="30">
        <v>19415950</v>
      </c>
      <c r="F2978" s="30" t="s">
        <v>2845</v>
      </c>
      <c r="G2978" s="30" t="s">
        <v>2846</v>
      </c>
      <c r="H2978" s="31">
        <v>213044703</v>
      </c>
      <c r="I2978" s="31" t="s">
        <v>62</v>
      </c>
      <c r="J2978" s="32">
        <v>1207.71</v>
      </c>
      <c r="K2978" s="33">
        <f t="shared" si="531"/>
        <v>1207.71</v>
      </c>
      <c r="L2978" s="33">
        <v>5593678</v>
      </c>
      <c r="M2978" s="33">
        <v>0</v>
      </c>
      <c r="N2978" s="33">
        <v>0</v>
      </c>
      <c r="O2978" s="33">
        <v>0</v>
      </c>
      <c r="P2978" s="33">
        <f t="shared" si="532"/>
        <v>1207.71</v>
      </c>
      <c r="Q2978" s="33">
        <f t="shared" si="533"/>
        <v>1207.71</v>
      </c>
      <c r="R2978" s="33">
        <f t="shared" si="534"/>
        <v>5593678</v>
      </c>
      <c r="S2978" s="33"/>
      <c r="T2978" s="30" t="str">
        <f t="shared" si="535"/>
        <v>USD</v>
      </c>
      <c r="U2978" s="33">
        <v>0</v>
      </c>
      <c r="V2978" s="33">
        <v>0</v>
      </c>
      <c r="W2978" s="33">
        <v>0</v>
      </c>
      <c r="X2978" s="33">
        <f t="shared" si="536"/>
        <v>1207.71</v>
      </c>
      <c r="Y2978" s="33">
        <f t="shared" si="537"/>
        <v>1207.71</v>
      </c>
      <c r="Z2978" s="33">
        <f t="shared" si="538"/>
        <v>5593678</v>
      </c>
      <c r="AA2978" s="34">
        <f t="shared" si="539"/>
        <v>0.0001379256040427868</v>
      </c>
      <c r="AB2978" s="33" t="s">
        <v>2762</v>
      </c>
      <c r="AC2978" s="35">
        <v>44949</v>
      </c>
      <c r="AD2978" s="33">
        <v>60</v>
      </c>
      <c r="AE2978" s="36">
        <f t="shared" si="540"/>
        <v>45009</v>
      </c>
    </row>
    <row r="2979" spans="2:31" ht="14.5" hidden="1">
      <c r="B2979" s="29" t="s">
        <v>2847</v>
      </c>
      <c r="C2979" s="30" t="str">
        <f t="shared" si="530"/>
        <v>(Acreedores quirografarios)</v>
      </c>
      <c r="D2979" s="30">
        <v>5</v>
      </c>
      <c r="E2979" s="30" t="s">
        <v>5449</v>
      </c>
      <c r="F2979" s="30" t="s">
        <v>5450</v>
      </c>
      <c r="G2979" s="30" t="s">
        <v>5451</v>
      </c>
      <c r="H2979" s="31" t="s">
        <v>2848</v>
      </c>
      <c r="I2979" s="31" t="s">
        <v>62</v>
      </c>
      <c r="J2979" s="32">
        <v>7490</v>
      </c>
      <c r="K2979" s="33">
        <f t="shared" si="531"/>
        <v>7490</v>
      </c>
      <c r="L2979" s="33">
        <v>28432280</v>
      </c>
      <c r="M2979" s="33">
        <v>0</v>
      </c>
      <c r="N2979" s="33">
        <v>0</v>
      </c>
      <c r="O2979" s="33">
        <v>0</v>
      </c>
      <c r="P2979" s="33">
        <f t="shared" si="532"/>
        <v>7490</v>
      </c>
      <c r="Q2979" s="33">
        <f t="shared" si="533"/>
        <v>7490</v>
      </c>
      <c r="R2979" s="33">
        <f t="shared" si="534"/>
        <v>28432280</v>
      </c>
      <c r="S2979" s="33"/>
      <c r="T2979" s="30" t="str">
        <f t="shared" si="535"/>
        <v>USD</v>
      </c>
      <c r="U2979" s="33">
        <v>0</v>
      </c>
      <c r="V2979" s="33">
        <v>0</v>
      </c>
      <c r="W2979" s="33">
        <v>0</v>
      </c>
      <c r="X2979" s="33">
        <f t="shared" si="536"/>
        <v>7490</v>
      </c>
      <c r="Y2979" s="33">
        <f t="shared" si="537"/>
        <v>7490</v>
      </c>
      <c r="Z2979" s="33">
        <f t="shared" si="538"/>
        <v>28432280</v>
      </c>
      <c r="AA2979" s="34">
        <f t="shared" si="539"/>
        <v>0.00070106634549104286</v>
      </c>
      <c r="AB2979" s="33" t="s">
        <v>1728</v>
      </c>
      <c r="AC2979" s="35">
        <v>44921</v>
      </c>
      <c r="AD2979" s="33">
        <v>60</v>
      </c>
      <c r="AE2979" s="36">
        <f t="shared" si="540"/>
        <v>44981</v>
      </c>
    </row>
    <row r="2980" spans="2:31" ht="14.5" hidden="1">
      <c r="B2980" s="29" t="s">
        <v>2849</v>
      </c>
      <c r="C2980" s="30" t="str">
        <f t="shared" si="530"/>
        <v>(Acreedores quirografarios)</v>
      </c>
      <c r="D2980" s="30">
        <v>5</v>
      </c>
      <c r="E2980" s="30" t="s">
        <v>5452</v>
      </c>
      <c r="F2980" s="30" t="s">
        <v>5453</v>
      </c>
      <c r="G2980" s="30" t="s">
        <v>4531</v>
      </c>
      <c r="H2980" s="31" t="s">
        <v>2850</v>
      </c>
      <c r="I2980" s="31" t="s">
        <v>62</v>
      </c>
      <c r="J2980" s="32">
        <v>1957.8800000000001</v>
      </c>
      <c r="K2980" s="33">
        <f t="shared" si="531"/>
        <v>1957.8800000000001</v>
      </c>
      <c r="L2980" s="33">
        <v>9078357</v>
      </c>
      <c r="M2980" s="33">
        <v>0</v>
      </c>
      <c r="N2980" s="33">
        <v>0</v>
      </c>
      <c r="O2980" s="33">
        <v>0</v>
      </c>
      <c r="P2980" s="33">
        <f t="shared" si="532"/>
        <v>1957.8800000000001</v>
      </c>
      <c r="Q2980" s="33">
        <f t="shared" si="533"/>
        <v>1957.8800000000001</v>
      </c>
      <c r="R2980" s="33">
        <f t="shared" si="534"/>
        <v>9078357</v>
      </c>
      <c r="S2980" s="33"/>
      <c r="T2980" s="30" t="str">
        <f t="shared" si="535"/>
        <v>USD</v>
      </c>
      <c r="U2980" s="33">
        <v>0</v>
      </c>
      <c r="V2980" s="33">
        <v>0</v>
      </c>
      <c r="W2980" s="33">
        <v>0</v>
      </c>
      <c r="X2980" s="33">
        <f t="shared" si="536"/>
        <v>1957.8800000000001</v>
      </c>
      <c r="Y2980" s="33">
        <f t="shared" si="537"/>
        <v>1957.8800000000001</v>
      </c>
      <c r="Z2980" s="33">
        <f t="shared" si="538"/>
        <v>9078357</v>
      </c>
      <c r="AA2980" s="34">
        <f t="shared" si="539"/>
        <v>0.00022384875799805811</v>
      </c>
      <c r="AB2980" s="33" t="s">
        <v>2762</v>
      </c>
      <c r="AC2980" s="35">
        <v>44851</v>
      </c>
      <c r="AD2980" s="33">
        <v>60</v>
      </c>
      <c r="AE2980" s="36">
        <f t="shared" si="540"/>
        <v>44911</v>
      </c>
    </row>
    <row r="2981" spans="2:31" ht="14.5" hidden="1">
      <c r="B2981" s="29" t="s">
        <v>2851</v>
      </c>
      <c r="C2981" s="30" t="str">
        <f t="shared" si="530"/>
        <v>(Acreedores quirografarios)</v>
      </c>
      <c r="D2981" s="30">
        <v>5</v>
      </c>
      <c r="E2981" s="30">
        <v>770558353</v>
      </c>
      <c r="F2981" s="30" t="s">
        <v>5454</v>
      </c>
      <c r="G2981" s="30" t="s">
        <v>5443</v>
      </c>
      <c r="H2981" s="31" t="s">
        <v>2852</v>
      </c>
      <c r="I2981" s="31" t="s">
        <v>62</v>
      </c>
      <c r="J2981" s="32">
        <v>23266.669999999998</v>
      </c>
      <c r="K2981" s="33">
        <f t="shared" si="531"/>
        <v>23266.669999999998</v>
      </c>
      <c r="L2981" s="33">
        <v>84615109</v>
      </c>
      <c r="M2981" s="33">
        <v>0</v>
      </c>
      <c r="N2981" s="33">
        <v>0</v>
      </c>
      <c r="O2981" s="33">
        <v>0</v>
      </c>
      <c r="P2981" s="33">
        <f t="shared" si="532"/>
        <v>23266.669999999998</v>
      </c>
      <c r="Q2981" s="33">
        <f t="shared" si="533"/>
        <v>23266.669999999998</v>
      </c>
      <c r="R2981" s="33">
        <f t="shared" si="534"/>
        <v>84615109</v>
      </c>
      <c r="S2981" s="33"/>
      <c r="T2981" s="30" t="str">
        <f t="shared" si="535"/>
        <v>USD</v>
      </c>
      <c r="U2981" s="33">
        <v>0</v>
      </c>
      <c r="V2981" s="33">
        <v>0</v>
      </c>
      <c r="W2981" s="33">
        <v>0</v>
      </c>
      <c r="X2981" s="33">
        <f t="shared" si="536"/>
        <v>23266.669999999998</v>
      </c>
      <c r="Y2981" s="33">
        <f t="shared" si="537"/>
        <v>23266.669999999998</v>
      </c>
      <c r="Z2981" s="33">
        <f t="shared" si="538"/>
        <v>84615109</v>
      </c>
      <c r="AA2981" s="34">
        <f t="shared" si="539"/>
        <v>0.0020863893166484099</v>
      </c>
      <c r="AB2981" s="33" t="s">
        <v>4499</v>
      </c>
      <c r="AC2981" s="35">
        <v>44951</v>
      </c>
      <c r="AD2981" s="33">
        <v>60</v>
      </c>
      <c r="AE2981" s="36">
        <f t="shared" si="540"/>
        <v>45011</v>
      </c>
    </row>
    <row r="2982" spans="2:31" ht="14.5" hidden="1">
      <c r="B2982" s="29" t="s">
        <v>2851</v>
      </c>
      <c r="C2982" s="30" t="str">
        <f t="shared" si="530"/>
        <v>(Acreedores quirografarios)</v>
      </c>
      <c r="D2982" s="30">
        <v>5</v>
      </c>
      <c r="E2982" s="30">
        <v>770558353</v>
      </c>
      <c r="F2982" s="30" t="s">
        <v>5454</v>
      </c>
      <c r="G2982" s="30" t="s">
        <v>5443</v>
      </c>
      <c r="H2982" s="31" t="s">
        <v>2853</v>
      </c>
      <c r="I2982" s="31" t="s">
        <v>62</v>
      </c>
      <c r="J2982" s="32">
        <v>23266.66</v>
      </c>
      <c r="K2982" s="33">
        <f t="shared" si="531"/>
        <v>23266.66</v>
      </c>
      <c r="L2982" s="33">
        <v>84484221</v>
      </c>
      <c r="M2982" s="33">
        <v>0</v>
      </c>
      <c r="N2982" s="33">
        <v>0</v>
      </c>
      <c r="O2982" s="33">
        <v>0</v>
      </c>
      <c r="P2982" s="33">
        <f t="shared" si="532"/>
        <v>23266.66</v>
      </c>
      <c r="Q2982" s="33">
        <f t="shared" si="533"/>
        <v>23266.66</v>
      </c>
      <c r="R2982" s="33">
        <f t="shared" si="534"/>
        <v>84484221</v>
      </c>
      <c r="S2982" s="33"/>
      <c r="T2982" s="30" t="str">
        <f t="shared" si="535"/>
        <v>USD</v>
      </c>
      <c r="U2982" s="33">
        <v>0</v>
      </c>
      <c r="V2982" s="33">
        <v>0</v>
      </c>
      <c r="W2982" s="33">
        <v>0</v>
      </c>
      <c r="X2982" s="33">
        <f t="shared" si="536"/>
        <v>23266.66</v>
      </c>
      <c r="Y2982" s="33">
        <f t="shared" si="537"/>
        <v>23266.66</v>
      </c>
      <c r="Z2982" s="33">
        <f t="shared" si="538"/>
        <v>84484221</v>
      </c>
      <c r="AA2982" s="34">
        <f t="shared" si="539"/>
        <v>0.0020831619577511063</v>
      </c>
      <c r="AB2982" s="33" t="s">
        <v>4499</v>
      </c>
      <c r="AC2982" s="35">
        <v>44952</v>
      </c>
      <c r="AD2982" s="33">
        <v>60</v>
      </c>
      <c r="AE2982" s="36">
        <f t="shared" si="540"/>
        <v>45012</v>
      </c>
    </row>
    <row r="2983" spans="2:31" ht="14.5" hidden="1">
      <c r="B2983" s="29" t="s">
        <v>2854</v>
      </c>
      <c r="C2983" s="30" t="str">
        <f t="shared" si="530"/>
        <v>(Acreedores quirografarios)</v>
      </c>
      <c r="D2983" s="30">
        <v>5</v>
      </c>
      <c r="E2983" s="30" t="s">
        <v>5455</v>
      </c>
      <c r="F2983" s="30" t="s">
        <v>5456</v>
      </c>
      <c r="G2983" s="30" t="s">
        <v>5457</v>
      </c>
      <c r="H2983" s="31">
        <v>49230</v>
      </c>
      <c r="I2983" s="31" t="s">
        <v>62</v>
      </c>
      <c r="J2983" s="32">
        <v>1000</v>
      </c>
      <c r="K2983" s="33">
        <f t="shared" si="531"/>
        <v>1000</v>
      </c>
      <c r="L2983" s="33">
        <v>4825830</v>
      </c>
      <c r="M2983" s="33">
        <v>0</v>
      </c>
      <c r="N2983" s="33">
        <v>0</v>
      </c>
      <c r="O2983" s="33">
        <v>0</v>
      </c>
      <c r="P2983" s="33">
        <f t="shared" si="532"/>
        <v>1000</v>
      </c>
      <c r="Q2983" s="33">
        <f t="shared" si="533"/>
        <v>1000</v>
      </c>
      <c r="R2983" s="33">
        <f t="shared" si="534"/>
        <v>4825830</v>
      </c>
      <c r="S2983" s="33"/>
      <c r="T2983" s="30" t="str">
        <f t="shared" si="535"/>
        <v>USD</v>
      </c>
      <c r="U2983" s="33">
        <v>0</v>
      </c>
      <c r="V2983" s="33">
        <v>0</v>
      </c>
      <c r="W2983" s="33">
        <v>0</v>
      </c>
      <c r="X2983" s="33">
        <f t="shared" si="536"/>
        <v>1000</v>
      </c>
      <c r="Y2983" s="33">
        <f t="shared" si="537"/>
        <v>1000</v>
      </c>
      <c r="Z2983" s="33">
        <f t="shared" si="538"/>
        <v>4825830</v>
      </c>
      <c r="AA2983" s="34">
        <f t="shared" si="539"/>
        <v>0.00011899246216135461</v>
      </c>
      <c r="AB2983" s="33" t="s">
        <v>953</v>
      </c>
      <c r="AC2983" s="35">
        <v>44904</v>
      </c>
      <c r="AD2983" s="33">
        <v>60</v>
      </c>
      <c r="AE2983" s="36">
        <f t="shared" si="540"/>
        <v>44964</v>
      </c>
    </row>
    <row r="2984" spans="2:31" ht="14.5" hidden="1">
      <c r="B2984" s="29" t="s">
        <v>2854</v>
      </c>
      <c r="C2984" s="30" t="str">
        <f t="shared" si="530"/>
        <v>(Acreedores quirografarios)</v>
      </c>
      <c r="D2984" s="30">
        <v>5</v>
      </c>
      <c r="E2984" s="30" t="s">
        <v>5455</v>
      </c>
      <c r="F2984" s="30" t="s">
        <v>5456</v>
      </c>
      <c r="G2984" s="30" t="s">
        <v>5457</v>
      </c>
      <c r="H2984" s="31">
        <v>49878</v>
      </c>
      <c r="I2984" s="31" t="s">
        <v>62</v>
      </c>
      <c r="J2984" s="32">
        <v>1000</v>
      </c>
      <c r="K2984" s="33">
        <f t="shared" si="531"/>
        <v>1000</v>
      </c>
      <c r="L2984" s="33">
        <v>4648700</v>
      </c>
      <c r="M2984" s="33">
        <v>0</v>
      </c>
      <c r="N2984" s="33">
        <v>0</v>
      </c>
      <c r="O2984" s="33">
        <v>0</v>
      </c>
      <c r="P2984" s="33">
        <f t="shared" si="532"/>
        <v>1000</v>
      </c>
      <c r="Q2984" s="33">
        <f t="shared" si="533"/>
        <v>1000</v>
      </c>
      <c r="R2984" s="33">
        <f t="shared" si="534"/>
        <v>4648700</v>
      </c>
      <c r="S2984" s="33"/>
      <c r="T2984" s="30" t="str">
        <f t="shared" si="535"/>
        <v>USD</v>
      </c>
      <c r="U2984" s="33">
        <v>0</v>
      </c>
      <c r="V2984" s="33">
        <v>0</v>
      </c>
      <c r="W2984" s="33">
        <v>0</v>
      </c>
      <c r="X2984" s="33">
        <f t="shared" si="536"/>
        <v>1000</v>
      </c>
      <c r="Y2984" s="33">
        <f t="shared" si="537"/>
        <v>1000</v>
      </c>
      <c r="Z2984" s="33">
        <f t="shared" si="538"/>
        <v>4648700</v>
      </c>
      <c r="AA2984" s="34">
        <f t="shared" si="539"/>
        <v>0.00011462489537540468</v>
      </c>
      <c r="AB2984" s="33" t="s">
        <v>953</v>
      </c>
      <c r="AC2984" s="35">
        <v>44958</v>
      </c>
      <c r="AD2984" s="33">
        <v>60</v>
      </c>
      <c r="AE2984" s="36">
        <f t="shared" si="540"/>
        <v>45018</v>
      </c>
    </row>
    <row r="2985" spans="2:31" ht="14.5" hidden="1">
      <c r="B2985" s="29" t="s">
        <v>2855</v>
      </c>
      <c r="C2985" s="30" t="str">
        <f t="shared" si="530"/>
        <v>(Acreedores quirografarios)</v>
      </c>
      <c r="D2985" s="30">
        <v>5</v>
      </c>
      <c r="E2985" s="30" t="s">
        <v>5458</v>
      </c>
      <c r="F2985" s="30" t="s">
        <v>5459</v>
      </c>
      <c r="G2985" s="30" t="s">
        <v>5364</v>
      </c>
      <c r="H2985" s="31">
        <v>20364</v>
      </c>
      <c r="I2985" s="31" t="s">
        <v>62</v>
      </c>
      <c r="J2985" s="32">
        <v>12500</v>
      </c>
      <c r="K2985" s="33">
        <f t="shared" si="531"/>
        <v>12500</v>
      </c>
      <c r="L2985" s="33">
        <v>60528250</v>
      </c>
      <c r="M2985" s="33">
        <v>0</v>
      </c>
      <c r="N2985" s="33">
        <v>0</v>
      </c>
      <c r="O2985" s="33">
        <v>0</v>
      </c>
      <c r="P2985" s="33">
        <f t="shared" si="532"/>
        <v>12500</v>
      </c>
      <c r="Q2985" s="33">
        <f t="shared" si="533"/>
        <v>12500</v>
      </c>
      <c r="R2985" s="33">
        <f t="shared" si="534"/>
        <v>60528250</v>
      </c>
      <c r="S2985" s="37"/>
      <c r="T2985" s="30" t="str">
        <f t="shared" si="535"/>
        <v>USD</v>
      </c>
      <c r="U2985" s="33">
        <v>0</v>
      </c>
      <c r="V2985" s="33">
        <v>0</v>
      </c>
      <c r="W2985" s="33">
        <v>0</v>
      </c>
      <c r="X2985" s="33">
        <f t="shared" si="536"/>
        <v>12500</v>
      </c>
      <c r="Y2985" s="33">
        <f t="shared" si="537"/>
        <v>12500</v>
      </c>
      <c r="Z2985" s="33">
        <f t="shared" si="538"/>
        <v>60528250</v>
      </c>
      <c r="AA2985" s="34">
        <f t="shared" si="539"/>
        <v>0.0014924697923088903</v>
      </c>
      <c r="AB2985" s="33" t="s">
        <v>5448</v>
      </c>
      <c r="AC2985" s="35">
        <v>44930</v>
      </c>
      <c r="AD2985" s="33">
        <v>30</v>
      </c>
      <c r="AE2985" s="36">
        <f t="shared" si="540"/>
        <v>44960</v>
      </c>
    </row>
    <row r="2986" spans="2:31" ht="14.5" hidden="1">
      <c r="B2986" s="29" t="s">
        <v>2855</v>
      </c>
      <c r="C2986" s="30" t="str">
        <f t="shared" si="530"/>
        <v>(Acreedores quirografarios)</v>
      </c>
      <c r="D2986" s="30">
        <v>5</v>
      </c>
      <c r="E2986" s="30" t="s">
        <v>5458</v>
      </c>
      <c r="F2986" s="30" t="s">
        <v>5459</v>
      </c>
      <c r="G2986" s="30" t="s">
        <v>5364</v>
      </c>
      <c r="H2986" s="31">
        <v>20496</v>
      </c>
      <c r="I2986" s="31" t="s">
        <v>62</v>
      </c>
      <c r="J2986" s="32">
        <v>43.240000000000002</v>
      </c>
      <c r="K2986" s="33">
        <f t="shared" si="531"/>
        <v>43.240000000000002</v>
      </c>
      <c r="L2986" s="33">
        <v>206525</v>
      </c>
      <c r="M2986" s="33">
        <v>0</v>
      </c>
      <c r="N2986" s="33">
        <v>0</v>
      </c>
      <c r="O2986" s="33">
        <v>0</v>
      </c>
      <c r="P2986" s="33">
        <f t="shared" si="532"/>
        <v>43.240000000000002</v>
      </c>
      <c r="Q2986" s="33">
        <f t="shared" si="533"/>
        <v>43.240000000000002</v>
      </c>
      <c r="R2986" s="33">
        <f t="shared" si="534"/>
        <v>206525</v>
      </c>
      <c r="S2986" s="37"/>
      <c r="T2986" s="30" t="str">
        <f t="shared" si="535"/>
        <v>USD</v>
      </c>
      <c r="U2986" s="33">
        <v>0</v>
      </c>
      <c r="V2986" s="33">
        <v>0</v>
      </c>
      <c r="W2986" s="33">
        <v>0</v>
      </c>
      <c r="X2986" s="33">
        <f t="shared" si="536"/>
        <v>43.240000000000002</v>
      </c>
      <c r="Y2986" s="33">
        <f t="shared" si="537"/>
        <v>43.240000000000002</v>
      </c>
      <c r="Z2986" s="33">
        <f t="shared" si="538"/>
        <v>206525</v>
      </c>
      <c r="AA2986" s="34">
        <f t="shared" si="539"/>
        <v>5.0923713118517979E-06</v>
      </c>
      <c r="AB2986" s="33" t="s">
        <v>5448</v>
      </c>
      <c r="AC2986" s="35">
        <v>44964</v>
      </c>
      <c r="AD2986" s="33">
        <v>30</v>
      </c>
      <c r="AE2986" s="36">
        <f t="shared" si="540"/>
        <v>44994</v>
      </c>
    </row>
    <row r="2987" spans="2:31" ht="14.5" hidden="1">
      <c r="B2987" s="29" t="s">
        <v>2855</v>
      </c>
      <c r="C2987" s="30" t="str">
        <f t="shared" si="530"/>
        <v>(Acreedores quirografarios)</v>
      </c>
      <c r="D2987" s="30">
        <v>5</v>
      </c>
      <c r="E2987" s="30" t="s">
        <v>5458</v>
      </c>
      <c r="F2987" s="30" t="s">
        <v>5459</v>
      </c>
      <c r="G2987" s="30" t="s">
        <v>5364</v>
      </c>
      <c r="H2987" s="31">
        <v>20495</v>
      </c>
      <c r="I2987" s="31" t="s">
        <v>62</v>
      </c>
      <c r="J2987" s="32">
        <v>12500</v>
      </c>
      <c r="K2987" s="33">
        <f t="shared" si="531"/>
        <v>12500</v>
      </c>
      <c r="L2987" s="33">
        <v>59703125</v>
      </c>
      <c r="M2987" s="33">
        <v>0</v>
      </c>
      <c r="N2987" s="33">
        <v>0</v>
      </c>
      <c r="O2987" s="33">
        <v>0</v>
      </c>
      <c r="P2987" s="33">
        <f t="shared" si="532"/>
        <v>12500</v>
      </c>
      <c r="Q2987" s="33">
        <f t="shared" si="533"/>
        <v>12500</v>
      </c>
      <c r="R2987" s="33">
        <f t="shared" si="534"/>
        <v>59703125</v>
      </c>
      <c r="S2987" s="33"/>
      <c r="T2987" s="30" t="str">
        <f t="shared" si="535"/>
        <v>USD</v>
      </c>
      <c r="U2987" s="33">
        <v>0</v>
      </c>
      <c r="V2987" s="33">
        <v>0</v>
      </c>
      <c r="W2987" s="33">
        <v>0</v>
      </c>
      <c r="X2987" s="33">
        <f t="shared" si="536"/>
        <v>12500</v>
      </c>
      <c r="Y2987" s="33">
        <f t="shared" si="537"/>
        <v>12500</v>
      </c>
      <c r="Z2987" s="33">
        <f t="shared" si="538"/>
        <v>59703125</v>
      </c>
      <c r="AA2987" s="34">
        <f t="shared" si="539"/>
        <v>0.0014721243480348718</v>
      </c>
      <c r="AB2987" s="33" t="s">
        <v>5448</v>
      </c>
      <c r="AC2987" s="35">
        <v>44964</v>
      </c>
      <c r="AD2987" s="33">
        <v>30</v>
      </c>
      <c r="AE2987" s="36">
        <f t="shared" si="540"/>
        <v>44994</v>
      </c>
    </row>
    <row r="2988" spans="2:31" ht="14.5" hidden="1">
      <c r="B2988" s="29" t="s">
        <v>2856</v>
      </c>
      <c r="C2988" s="30" t="str">
        <f t="shared" si="530"/>
        <v>(Acreedores quirografarios)</v>
      </c>
      <c r="D2988" s="30">
        <v>5</v>
      </c>
      <c r="E2988" s="30">
        <v>461625078</v>
      </c>
      <c r="F2988" s="30" t="s">
        <v>5460</v>
      </c>
      <c r="G2988" s="30" t="s">
        <v>4531</v>
      </c>
      <c r="H2988" s="31">
        <v>10941</v>
      </c>
      <c r="I2988" s="31" t="s">
        <v>62</v>
      </c>
      <c r="J2988" s="32">
        <v>2450</v>
      </c>
      <c r="K2988" s="33">
        <f t="shared" si="531"/>
        <v>2450</v>
      </c>
      <c r="L2988" s="33">
        <v>11823284</v>
      </c>
      <c r="M2988" s="33">
        <v>0</v>
      </c>
      <c r="N2988" s="33">
        <v>0</v>
      </c>
      <c r="O2988" s="33">
        <v>0</v>
      </c>
      <c r="P2988" s="33">
        <f t="shared" si="532"/>
        <v>2450</v>
      </c>
      <c r="Q2988" s="33">
        <f t="shared" si="533"/>
        <v>2450</v>
      </c>
      <c r="R2988" s="33">
        <f t="shared" si="534"/>
        <v>11823284</v>
      </c>
      <c r="S2988" s="33"/>
      <c r="T2988" s="30" t="str">
        <f t="shared" si="535"/>
        <v>USD</v>
      </c>
      <c r="U2988" s="33">
        <v>0</v>
      </c>
      <c r="V2988" s="33">
        <v>0</v>
      </c>
      <c r="W2988" s="33">
        <v>0</v>
      </c>
      <c r="X2988" s="33">
        <f t="shared" si="536"/>
        <v>2450</v>
      </c>
      <c r="Y2988" s="33">
        <f t="shared" si="537"/>
        <v>2450</v>
      </c>
      <c r="Z2988" s="33">
        <f t="shared" si="538"/>
        <v>11823284</v>
      </c>
      <c r="AA2988" s="34">
        <f t="shared" si="539"/>
        <v>0.00029153154462402311</v>
      </c>
      <c r="AB2988" s="33" t="s">
        <v>2762</v>
      </c>
      <c r="AC2988" s="35">
        <v>44904</v>
      </c>
      <c r="AD2988" s="33">
        <v>60</v>
      </c>
      <c r="AE2988" s="36">
        <f t="shared" si="540"/>
        <v>44964</v>
      </c>
    </row>
    <row r="2989" spans="2:31" ht="14.5" hidden="1">
      <c r="B2989" s="29" t="s">
        <v>2856</v>
      </c>
      <c r="C2989" s="30" t="str">
        <f t="shared" si="530"/>
        <v>(Acreedores quirografarios)</v>
      </c>
      <c r="D2989" s="30">
        <v>5</v>
      </c>
      <c r="E2989" s="30">
        <v>461625078</v>
      </c>
      <c r="F2989" s="30" t="s">
        <v>5460</v>
      </c>
      <c r="G2989" s="30" t="s">
        <v>4531</v>
      </c>
      <c r="H2989" s="31">
        <v>10940</v>
      </c>
      <c r="I2989" s="31" t="s">
        <v>62</v>
      </c>
      <c r="J2989" s="32">
        <v>2450</v>
      </c>
      <c r="K2989" s="33">
        <f t="shared" si="531"/>
        <v>2450</v>
      </c>
      <c r="L2989" s="33">
        <v>11823284</v>
      </c>
      <c r="M2989" s="33">
        <v>0</v>
      </c>
      <c r="N2989" s="33">
        <v>0</v>
      </c>
      <c r="O2989" s="33">
        <v>0</v>
      </c>
      <c r="P2989" s="33">
        <f t="shared" si="532"/>
        <v>2450</v>
      </c>
      <c r="Q2989" s="33">
        <f t="shared" si="533"/>
        <v>2450</v>
      </c>
      <c r="R2989" s="33">
        <f t="shared" si="534"/>
        <v>11823284</v>
      </c>
      <c r="S2989" s="33"/>
      <c r="T2989" s="30" t="str">
        <f t="shared" si="535"/>
        <v>USD</v>
      </c>
      <c r="U2989" s="33">
        <v>0</v>
      </c>
      <c r="V2989" s="33">
        <v>0</v>
      </c>
      <c r="W2989" s="33">
        <v>0</v>
      </c>
      <c r="X2989" s="33">
        <f t="shared" si="536"/>
        <v>2450</v>
      </c>
      <c r="Y2989" s="33">
        <f t="shared" si="537"/>
        <v>2450</v>
      </c>
      <c r="Z2989" s="33">
        <f t="shared" si="538"/>
        <v>11823284</v>
      </c>
      <c r="AA2989" s="34">
        <f t="shared" si="539"/>
        <v>0.00029153154462402311</v>
      </c>
      <c r="AB2989" s="33" t="s">
        <v>2762</v>
      </c>
      <c r="AC2989" s="35">
        <v>44904</v>
      </c>
      <c r="AD2989" s="33">
        <v>60</v>
      </c>
      <c r="AE2989" s="36">
        <f t="shared" si="540"/>
        <v>44964</v>
      </c>
    </row>
    <row r="2990" spans="2:31" ht="14.5" hidden="1">
      <c r="B2990" s="29" t="s">
        <v>2856</v>
      </c>
      <c r="C2990" s="30" t="str">
        <f t="shared" si="530"/>
        <v>(Acreedores quirografarios)</v>
      </c>
      <c r="D2990" s="30">
        <v>5</v>
      </c>
      <c r="E2990" s="30">
        <v>461625078</v>
      </c>
      <c r="F2990" s="30" t="s">
        <v>5460</v>
      </c>
      <c r="G2990" s="30" t="s">
        <v>4531</v>
      </c>
      <c r="H2990" s="31">
        <v>10942</v>
      </c>
      <c r="I2990" s="31" t="s">
        <v>62</v>
      </c>
      <c r="J2990" s="32">
        <v>2450</v>
      </c>
      <c r="K2990" s="33">
        <f t="shared" si="531"/>
        <v>2450</v>
      </c>
      <c r="L2990" s="33">
        <v>11823284</v>
      </c>
      <c r="M2990" s="33">
        <v>0</v>
      </c>
      <c r="N2990" s="33">
        <v>0</v>
      </c>
      <c r="O2990" s="33">
        <v>0</v>
      </c>
      <c r="P2990" s="33">
        <f t="shared" si="532"/>
        <v>2450</v>
      </c>
      <c r="Q2990" s="33">
        <f t="shared" si="533"/>
        <v>2450</v>
      </c>
      <c r="R2990" s="33">
        <f t="shared" si="534"/>
        <v>11823284</v>
      </c>
      <c r="S2990" s="33"/>
      <c r="T2990" s="30" t="str">
        <f t="shared" si="535"/>
        <v>USD</v>
      </c>
      <c r="U2990" s="33">
        <v>0</v>
      </c>
      <c r="V2990" s="33">
        <v>0</v>
      </c>
      <c r="W2990" s="33">
        <v>0</v>
      </c>
      <c r="X2990" s="33">
        <f t="shared" si="536"/>
        <v>2450</v>
      </c>
      <c r="Y2990" s="33">
        <f t="shared" si="537"/>
        <v>2450</v>
      </c>
      <c r="Z2990" s="33">
        <f t="shared" si="538"/>
        <v>11823284</v>
      </c>
      <c r="AA2990" s="34">
        <f t="shared" si="539"/>
        <v>0.00029153154462402311</v>
      </c>
      <c r="AB2990" s="33" t="s">
        <v>2762</v>
      </c>
      <c r="AC2990" s="35">
        <v>44904</v>
      </c>
      <c r="AD2990" s="33">
        <v>60</v>
      </c>
      <c r="AE2990" s="36">
        <f t="shared" si="540"/>
        <v>44964</v>
      </c>
    </row>
    <row r="2991" spans="2:31" ht="14.5" hidden="1">
      <c r="B2991" s="29" t="s">
        <v>2856</v>
      </c>
      <c r="C2991" s="30" t="str">
        <f t="shared" si="530"/>
        <v>(Acreedores quirografarios)</v>
      </c>
      <c r="D2991" s="30">
        <v>5</v>
      </c>
      <c r="E2991" s="30">
        <v>461625078</v>
      </c>
      <c r="F2991" s="30" t="s">
        <v>5460</v>
      </c>
      <c r="G2991" s="30" t="s">
        <v>4531</v>
      </c>
      <c r="H2991" s="31">
        <v>10939</v>
      </c>
      <c r="I2991" s="31" t="s">
        <v>62</v>
      </c>
      <c r="J2991" s="32">
        <v>2450</v>
      </c>
      <c r="K2991" s="33">
        <f t="shared" si="531"/>
        <v>2450</v>
      </c>
      <c r="L2991" s="33">
        <v>11823284</v>
      </c>
      <c r="M2991" s="33">
        <v>0</v>
      </c>
      <c r="N2991" s="33">
        <v>0</v>
      </c>
      <c r="O2991" s="33">
        <v>0</v>
      </c>
      <c r="P2991" s="33">
        <f t="shared" si="532"/>
        <v>2450</v>
      </c>
      <c r="Q2991" s="33">
        <f t="shared" si="533"/>
        <v>2450</v>
      </c>
      <c r="R2991" s="33">
        <f t="shared" si="534"/>
        <v>11823284</v>
      </c>
      <c r="S2991" s="33"/>
      <c r="T2991" s="30" t="str">
        <f t="shared" si="535"/>
        <v>USD</v>
      </c>
      <c r="U2991" s="33">
        <v>0</v>
      </c>
      <c r="V2991" s="33">
        <v>0</v>
      </c>
      <c r="W2991" s="33">
        <v>0</v>
      </c>
      <c r="X2991" s="33">
        <f t="shared" si="536"/>
        <v>2450</v>
      </c>
      <c r="Y2991" s="33">
        <f t="shared" si="537"/>
        <v>2450</v>
      </c>
      <c r="Z2991" s="33">
        <f t="shared" si="538"/>
        <v>11823284</v>
      </c>
      <c r="AA2991" s="34">
        <f t="shared" si="539"/>
        <v>0.00029153154462402311</v>
      </c>
      <c r="AB2991" s="33" t="s">
        <v>2762</v>
      </c>
      <c r="AC2991" s="35">
        <v>44904</v>
      </c>
      <c r="AD2991" s="33">
        <v>60</v>
      </c>
      <c r="AE2991" s="36">
        <f t="shared" si="540"/>
        <v>44964</v>
      </c>
    </row>
    <row r="2992" spans="2:31" ht="14.5" hidden="1">
      <c r="B2992" s="29" t="s">
        <v>2856</v>
      </c>
      <c r="C2992" s="30" t="str">
        <f t="shared" si="530"/>
        <v>(Acreedores quirografarios)</v>
      </c>
      <c r="D2992" s="30">
        <v>5</v>
      </c>
      <c r="E2992" s="30">
        <v>461625078</v>
      </c>
      <c r="F2992" s="30" t="s">
        <v>5460</v>
      </c>
      <c r="G2992" s="30" t="s">
        <v>4531</v>
      </c>
      <c r="H2992" s="31">
        <v>10960</v>
      </c>
      <c r="I2992" s="31" t="s">
        <v>62</v>
      </c>
      <c r="J2992" s="32">
        <v>3200</v>
      </c>
      <c r="K2992" s="33">
        <f t="shared" si="531"/>
        <v>3200</v>
      </c>
      <c r="L2992" s="33">
        <v>15261728</v>
      </c>
      <c r="M2992" s="33">
        <v>0</v>
      </c>
      <c r="N2992" s="33">
        <v>0</v>
      </c>
      <c r="O2992" s="33">
        <v>0</v>
      </c>
      <c r="P2992" s="33">
        <f t="shared" si="532"/>
        <v>3200</v>
      </c>
      <c r="Q2992" s="33">
        <f t="shared" si="533"/>
        <v>3200</v>
      </c>
      <c r="R2992" s="33">
        <f t="shared" si="534"/>
        <v>15261728</v>
      </c>
      <c r="S2992" s="33"/>
      <c r="T2992" s="30" t="str">
        <f t="shared" si="535"/>
        <v>USD</v>
      </c>
      <c r="U2992" s="33">
        <v>0</v>
      </c>
      <c r="V2992" s="33">
        <v>0</v>
      </c>
      <c r="W2992" s="33">
        <v>0</v>
      </c>
      <c r="X2992" s="33">
        <f t="shared" si="536"/>
        <v>3200</v>
      </c>
      <c r="Y2992" s="33">
        <f t="shared" si="537"/>
        <v>3200</v>
      </c>
      <c r="Z2992" s="33">
        <f t="shared" si="538"/>
        <v>15261728</v>
      </c>
      <c r="AA2992" s="34">
        <f t="shared" si="539"/>
        <v>0.00037631466329250847</v>
      </c>
      <c r="AB2992" s="33" t="s">
        <v>2762</v>
      </c>
      <c r="AC2992" s="35">
        <v>44916</v>
      </c>
      <c r="AD2992" s="33">
        <v>60</v>
      </c>
      <c r="AE2992" s="36">
        <f t="shared" si="540"/>
        <v>44976</v>
      </c>
    </row>
    <row r="2993" spans="2:31" ht="14.5" hidden="1">
      <c r="B2993" s="29" t="s">
        <v>2856</v>
      </c>
      <c r="C2993" s="30" t="str">
        <f t="shared" si="530"/>
        <v>(Acreedores quirografarios)</v>
      </c>
      <c r="D2993" s="30">
        <v>5</v>
      </c>
      <c r="E2993" s="30">
        <v>461625078</v>
      </c>
      <c r="F2993" s="30" t="s">
        <v>5460</v>
      </c>
      <c r="G2993" s="30" t="s">
        <v>4531</v>
      </c>
      <c r="H2993" s="31">
        <v>10955</v>
      </c>
      <c r="I2993" s="31" t="s">
        <v>62</v>
      </c>
      <c r="J2993" s="32">
        <v>3200</v>
      </c>
      <c r="K2993" s="33">
        <f t="shared" si="531"/>
        <v>3200</v>
      </c>
      <c r="L2993" s="33">
        <v>15261728</v>
      </c>
      <c r="M2993" s="33">
        <v>0</v>
      </c>
      <c r="N2993" s="33">
        <v>0</v>
      </c>
      <c r="O2993" s="33">
        <v>0</v>
      </c>
      <c r="P2993" s="33">
        <f t="shared" si="532"/>
        <v>3200</v>
      </c>
      <c r="Q2993" s="33">
        <f t="shared" si="533"/>
        <v>3200</v>
      </c>
      <c r="R2993" s="33">
        <f t="shared" si="534"/>
        <v>15261728</v>
      </c>
      <c r="S2993" s="33"/>
      <c r="T2993" s="30" t="str">
        <f t="shared" si="535"/>
        <v>USD</v>
      </c>
      <c r="U2993" s="33">
        <v>0</v>
      </c>
      <c r="V2993" s="33">
        <v>0</v>
      </c>
      <c r="W2993" s="33">
        <v>0</v>
      </c>
      <c r="X2993" s="33">
        <f t="shared" si="536"/>
        <v>3200</v>
      </c>
      <c r="Y2993" s="33">
        <f t="shared" si="537"/>
        <v>3200</v>
      </c>
      <c r="Z2993" s="33">
        <f t="shared" si="538"/>
        <v>15261728</v>
      </c>
      <c r="AA2993" s="34">
        <f t="shared" si="539"/>
        <v>0.00037631466329250847</v>
      </c>
      <c r="AB2993" s="33" t="s">
        <v>2762</v>
      </c>
      <c r="AC2993" s="35">
        <v>44916</v>
      </c>
      <c r="AD2993" s="33">
        <v>60</v>
      </c>
      <c r="AE2993" s="36">
        <f t="shared" si="540"/>
        <v>44976</v>
      </c>
    </row>
    <row r="2994" spans="2:31" ht="14.5" hidden="1">
      <c r="B2994" s="29" t="s">
        <v>2856</v>
      </c>
      <c r="C2994" s="30" t="str">
        <f t="shared" si="530"/>
        <v>(Acreedores quirografarios)</v>
      </c>
      <c r="D2994" s="30">
        <v>5</v>
      </c>
      <c r="E2994" s="30">
        <v>461625078</v>
      </c>
      <c r="F2994" s="30" t="s">
        <v>5460</v>
      </c>
      <c r="G2994" s="30" t="s">
        <v>4531</v>
      </c>
      <c r="H2994" s="31">
        <v>10958</v>
      </c>
      <c r="I2994" s="31" t="s">
        <v>62</v>
      </c>
      <c r="J2994" s="32">
        <v>3200</v>
      </c>
      <c r="K2994" s="33">
        <f t="shared" si="531"/>
        <v>3200</v>
      </c>
      <c r="L2994" s="33">
        <v>15261728</v>
      </c>
      <c r="M2994" s="33">
        <v>0</v>
      </c>
      <c r="N2994" s="33">
        <v>0</v>
      </c>
      <c r="O2994" s="33">
        <v>0</v>
      </c>
      <c r="P2994" s="33">
        <f t="shared" si="532"/>
        <v>3200</v>
      </c>
      <c r="Q2994" s="33">
        <f t="shared" si="533"/>
        <v>3200</v>
      </c>
      <c r="R2994" s="33">
        <f t="shared" si="534"/>
        <v>15261728</v>
      </c>
      <c r="S2994" s="33"/>
      <c r="T2994" s="30" t="str">
        <f t="shared" si="535"/>
        <v>USD</v>
      </c>
      <c r="U2994" s="33">
        <v>0</v>
      </c>
      <c r="V2994" s="33">
        <v>0</v>
      </c>
      <c r="W2994" s="33">
        <v>0</v>
      </c>
      <c r="X2994" s="33">
        <f t="shared" si="536"/>
        <v>3200</v>
      </c>
      <c r="Y2994" s="33">
        <f t="shared" si="537"/>
        <v>3200</v>
      </c>
      <c r="Z2994" s="33">
        <f t="shared" si="538"/>
        <v>15261728</v>
      </c>
      <c r="AA2994" s="34">
        <f t="shared" si="539"/>
        <v>0.00037631466329250847</v>
      </c>
      <c r="AB2994" s="33" t="s">
        <v>2762</v>
      </c>
      <c r="AC2994" s="35">
        <v>44916</v>
      </c>
      <c r="AD2994" s="33">
        <v>60</v>
      </c>
      <c r="AE2994" s="36">
        <f t="shared" si="540"/>
        <v>44976</v>
      </c>
    </row>
    <row r="2995" spans="2:31" ht="14.5" hidden="1">
      <c r="B2995" s="29" t="s">
        <v>2856</v>
      </c>
      <c r="C2995" s="30" t="str">
        <f t="shared" si="530"/>
        <v>(Acreedores quirografarios)</v>
      </c>
      <c r="D2995" s="30">
        <v>5</v>
      </c>
      <c r="E2995" s="30">
        <v>461625078</v>
      </c>
      <c r="F2995" s="30" t="s">
        <v>5460</v>
      </c>
      <c r="G2995" s="30" t="s">
        <v>4531</v>
      </c>
      <c r="H2995" s="31">
        <v>10961</v>
      </c>
      <c r="I2995" s="31" t="s">
        <v>62</v>
      </c>
      <c r="J2995" s="32">
        <v>2450</v>
      </c>
      <c r="K2995" s="33">
        <f t="shared" si="531"/>
        <v>2450</v>
      </c>
      <c r="L2995" s="33">
        <v>11684761</v>
      </c>
      <c r="M2995" s="33">
        <v>0</v>
      </c>
      <c r="N2995" s="33">
        <v>0</v>
      </c>
      <c r="O2995" s="33">
        <v>0</v>
      </c>
      <c r="P2995" s="33">
        <f t="shared" si="532"/>
        <v>2450</v>
      </c>
      <c r="Q2995" s="33">
        <f t="shared" si="533"/>
        <v>2450</v>
      </c>
      <c r="R2995" s="33">
        <f t="shared" si="534"/>
        <v>11684761</v>
      </c>
      <c r="S2995" s="33"/>
      <c r="T2995" s="30" t="str">
        <f t="shared" si="535"/>
        <v>USD</v>
      </c>
      <c r="U2995" s="33">
        <v>0</v>
      </c>
      <c r="V2995" s="33">
        <v>0</v>
      </c>
      <c r="W2995" s="33">
        <v>0</v>
      </c>
      <c r="X2995" s="33">
        <f t="shared" si="536"/>
        <v>2450</v>
      </c>
      <c r="Y2995" s="33">
        <f t="shared" si="537"/>
        <v>2450</v>
      </c>
      <c r="Z2995" s="33">
        <f t="shared" si="538"/>
        <v>11684761</v>
      </c>
      <c r="AA2995" s="34">
        <f t="shared" si="539"/>
        <v>0.0002881159264120311</v>
      </c>
      <c r="AB2995" s="33" t="s">
        <v>2762</v>
      </c>
      <c r="AC2995" s="35">
        <v>44916</v>
      </c>
      <c r="AD2995" s="33">
        <v>60</v>
      </c>
      <c r="AE2995" s="36">
        <f t="shared" si="540"/>
        <v>44976</v>
      </c>
    </row>
    <row r="2996" spans="2:31" ht="14.5" hidden="1">
      <c r="B2996" s="29" t="s">
        <v>2856</v>
      </c>
      <c r="C2996" s="30" t="str">
        <f t="shared" si="530"/>
        <v>(Acreedores quirografarios)</v>
      </c>
      <c r="D2996" s="30">
        <v>5</v>
      </c>
      <c r="E2996" s="30">
        <v>461625078</v>
      </c>
      <c r="F2996" s="30" t="s">
        <v>5460</v>
      </c>
      <c r="G2996" s="30" t="s">
        <v>4531</v>
      </c>
      <c r="H2996" s="31">
        <v>10952</v>
      </c>
      <c r="I2996" s="31" t="s">
        <v>62</v>
      </c>
      <c r="J2996" s="32">
        <v>3200</v>
      </c>
      <c r="K2996" s="33">
        <f t="shared" si="531"/>
        <v>3200</v>
      </c>
      <c r="L2996" s="33">
        <v>15261728</v>
      </c>
      <c r="M2996" s="33">
        <v>0</v>
      </c>
      <c r="N2996" s="33">
        <v>0</v>
      </c>
      <c r="O2996" s="33">
        <v>0</v>
      </c>
      <c r="P2996" s="33">
        <f t="shared" si="532"/>
        <v>3200</v>
      </c>
      <c r="Q2996" s="33">
        <f t="shared" si="533"/>
        <v>3200</v>
      </c>
      <c r="R2996" s="33">
        <f t="shared" si="534"/>
        <v>15261728</v>
      </c>
      <c r="S2996" s="33"/>
      <c r="T2996" s="30" t="str">
        <f t="shared" si="535"/>
        <v>USD</v>
      </c>
      <c r="U2996" s="33">
        <v>0</v>
      </c>
      <c r="V2996" s="33">
        <v>0</v>
      </c>
      <c r="W2996" s="33">
        <v>0</v>
      </c>
      <c r="X2996" s="33">
        <f t="shared" si="536"/>
        <v>3200</v>
      </c>
      <c r="Y2996" s="33">
        <f t="shared" si="537"/>
        <v>3200</v>
      </c>
      <c r="Z2996" s="33">
        <f t="shared" si="538"/>
        <v>15261728</v>
      </c>
      <c r="AA2996" s="34">
        <f t="shared" si="539"/>
        <v>0.00037631466329250847</v>
      </c>
      <c r="AB2996" s="33" t="s">
        <v>2762</v>
      </c>
      <c r="AC2996" s="35">
        <v>44916</v>
      </c>
      <c r="AD2996" s="33">
        <v>60</v>
      </c>
      <c r="AE2996" s="36">
        <f t="shared" si="540"/>
        <v>44976</v>
      </c>
    </row>
    <row r="2997" spans="2:31" ht="14.5" hidden="1">
      <c r="B2997" s="29" t="s">
        <v>2856</v>
      </c>
      <c r="C2997" s="30" t="str">
        <f t="shared" si="541" ref="C2997:C3060">+IF(D2997=1,$A$4,IF(D2997=2,$A$5,IF(D2997=3,$A$6,IF(D2997=4,$A$7,IF(D2997=5,$A$8,IF(D2997=6,$A$9,))))))</f>
        <v>(Acreedores quirografarios)</v>
      </c>
      <c r="D2997" s="30">
        <v>5</v>
      </c>
      <c r="E2997" s="30">
        <v>461625078</v>
      </c>
      <c r="F2997" s="30" t="s">
        <v>5460</v>
      </c>
      <c r="G2997" s="30" t="s">
        <v>4531</v>
      </c>
      <c r="H2997" s="31">
        <v>10957</v>
      </c>
      <c r="I2997" s="31" t="s">
        <v>62</v>
      </c>
      <c r="J2997" s="32">
        <v>2450</v>
      </c>
      <c r="K2997" s="33">
        <f t="shared" si="542" ref="K2997:K3060">+IF(I2997="USD",J2997,L2997/$L$3)</f>
        <v>2450</v>
      </c>
      <c r="L2997" s="33">
        <v>11684761</v>
      </c>
      <c r="M2997" s="33">
        <v>0</v>
      </c>
      <c r="N2997" s="33">
        <v>0</v>
      </c>
      <c r="O2997" s="33">
        <v>0</v>
      </c>
      <c r="P2997" s="33">
        <f t="shared" si="543" ref="P2997:P3060">+J2997+M2997</f>
        <v>2450</v>
      </c>
      <c r="Q2997" s="33">
        <f t="shared" si="544" ref="Q2997:Q3060">+K2997+N2997</f>
        <v>2450</v>
      </c>
      <c r="R2997" s="33">
        <f t="shared" si="545" ref="R2997:R3060">+L2997+O2997</f>
        <v>11684761</v>
      </c>
      <c r="S2997" s="33"/>
      <c r="T2997" s="30" t="str">
        <f t="shared" si="546" ref="T2997:T3060">+I2997</f>
        <v>USD</v>
      </c>
      <c r="U2997" s="33">
        <v>0</v>
      </c>
      <c r="V2997" s="33">
        <v>0</v>
      </c>
      <c r="W2997" s="33">
        <v>0</v>
      </c>
      <c r="X2997" s="33">
        <f t="shared" si="547" ref="X2997:X3060">+P2997+U2997</f>
        <v>2450</v>
      </c>
      <c r="Y2997" s="33">
        <f t="shared" si="548" ref="Y2997:Y3060">+Q2997+V2997</f>
        <v>2450</v>
      </c>
      <c r="Z2997" s="33">
        <f t="shared" si="549" ref="Z2997:Z3060">+R2997+W2997</f>
        <v>11684761</v>
      </c>
      <c r="AA2997" s="34">
        <f t="shared" si="550" ref="AA2997:AA3060">+IF(D2997=1,Z2997/$C$4,IF(D2997=2,Z2997/$C$5,IF(D2997=3,Z2997/$C$6,IF(D2997=4,Z2997/$C$7,IF(D2997=5,Z2997/$C$8,IF(D2997=6,Z2997/$C$9))))))</f>
        <v>0.0002881159264120311</v>
      </c>
      <c r="AB2997" s="33" t="s">
        <v>2762</v>
      </c>
      <c r="AC2997" s="35">
        <v>44916</v>
      </c>
      <c r="AD2997" s="33">
        <v>60</v>
      </c>
      <c r="AE2997" s="36">
        <f t="shared" si="540"/>
        <v>44976</v>
      </c>
    </row>
    <row r="2998" spans="2:31" ht="14.5" hidden="1">
      <c r="B2998" s="29" t="s">
        <v>2856</v>
      </c>
      <c r="C2998" s="30" t="str">
        <f t="shared" si="541"/>
        <v>(Acreedores quirografarios)</v>
      </c>
      <c r="D2998" s="30">
        <v>5</v>
      </c>
      <c r="E2998" s="30">
        <v>461625078</v>
      </c>
      <c r="F2998" s="30" t="s">
        <v>5460</v>
      </c>
      <c r="G2998" s="30" t="s">
        <v>4531</v>
      </c>
      <c r="H2998" s="31">
        <v>10954</v>
      </c>
      <c r="I2998" s="31" t="s">
        <v>62</v>
      </c>
      <c r="J2998" s="32">
        <v>2450</v>
      </c>
      <c r="K2998" s="33">
        <f t="shared" si="542"/>
        <v>2450</v>
      </c>
      <c r="L2998" s="33">
        <v>11684761</v>
      </c>
      <c r="M2998" s="33">
        <v>0</v>
      </c>
      <c r="N2998" s="33">
        <v>0</v>
      </c>
      <c r="O2998" s="33">
        <v>0</v>
      </c>
      <c r="P2998" s="33">
        <f t="shared" si="543"/>
        <v>2450</v>
      </c>
      <c r="Q2998" s="33">
        <f t="shared" si="544"/>
        <v>2450</v>
      </c>
      <c r="R2998" s="33">
        <f t="shared" si="545"/>
        <v>11684761</v>
      </c>
      <c r="S2998" s="33"/>
      <c r="T2998" s="30" t="str">
        <f t="shared" si="546"/>
        <v>USD</v>
      </c>
      <c r="U2998" s="33">
        <v>0</v>
      </c>
      <c r="V2998" s="33">
        <v>0</v>
      </c>
      <c r="W2998" s="33">
        <v>0</v>
      </c>
      <c r="X2998" s="33">
        <f t="shared" si="547"/>
        <v>2450</v>
      </c>
      <c r="Y2998" s="33">
        <f t="shared" si="548"/>
        <v>2450</v>
      </c>
      <c r="Z2998" s="33">
        <f t="shared" si="549"/>
        <v>11684761</v>
      </c>
      <c r="AA2998" s="34">
        <f t="shared" si="550"/>
        <v>0.0002881159264120311</v>
      </c>
      <c r="AB2998" s="33" t="s">
        <v>2762</v>
      </c>
      <c r="AC2998" s="35">
        <v>44916</v>
      </c>
      <c r="AD2998" s="33">
        <v>60</v>
      </c>
      <c r="AE2998" s="36">
        <f t="shared" si="540"/>
        <v>44976</v>
      </c>
    </row>
    <row r="2999" spans="2:31" ht="14.5" hidden="1">
      <c r="B2999" s="29" t="s">
        <v>2856</v>
      </c>
      <c r="C2999" s="30" t="str">
        <f t="shared" si="541"/>
        <v>(Acreedores quirografarios)</v>
      </c>
      <c r="D2999" s="30">
        <v>5</v>
      </c>
      <c r="E2999" s="30">
        <v>461625078</v>
      </c>
      <c r="F2999" s="30" t="s">
        <v>5460</v>
      </c>
      <c r="G2999" s="30" t="s">
        <v>4531</v>
      </c>
      <c r="H2999" s="31">
        <v>10951</v>
      </c>
      <c r="I2999" s="31" t="s">
        <v>62</v>
      </c>
      <c r="J2999" s="32">
        <v>2450</v>
      </c>
      <c r="K2999" s="33">
        <f t="shared" si="542"/>
        <v>2450</v>
      </c>
      <c r="L2999" s="33">
        <v>11684761</v>
      </c>
      <c r="M2999" s="33">
        <v>0</v>
      </c>
      <c r="N2999" s="33">
        <v>0</v>
      </c>
      <c r="O2999" s="33">
        <v>0</v>
      </c>
      <c r="P2999" s="33">
        <f t="shared" si="543"/>
        <v>2450</v>
      </c>
      <c r="Q2999" s="33">
        <f t="shared" si="544"/>
        <v>2450</v>
      </c>
      <c r="R2999" s="33">
        <f t="shared" si="545"/>
        <v>11684761</v>
      </c>
      <c r="S2999" s="33"/>
      <c r="T2999" s="30" t="str">
        <f t="shared" si="546"/>
        <v>USD</v>
      </c>
      <c r="U2999" s="33">
        <v>0</v>
      </c>
      <c r="V2999" s="33">
        <v>0</v>
      </c>
      <c r="W2999" s="33">
        <v>0</v>
      </c>
      <c r="X2999" s="33">
        <f t="shared" si="547"/>
        <v>2450</v>
      </c>
      <c r="Y2999" s="33">
        <f t="shared" si="548"/>
        <v>2450</v>
      </c>
      <c r="Z2999" s="33">
        <f t="shared" si="549"/>
        <v>11684761</v>
      </c>
      <c r="AA2999" s="34">
        <f t="shared" si="550"/>
        <v>0.0002881159264120311</v>
      </c>
      <c r="AB2999" s="33" t="s">
        <v>2762</v>
      </c>
      <c r="AC2999" s="35">
        <v>44916</v>
      </c>
      <c r="AD2999" s="33">
        <v>60</v>
      </c>
      <c r="AE2999" s="36">
        <f t="shared" si="540"/>
        <v>44976</v>
      </c>
    </row>
    <row r="3000" spans="2:31" ht="14.5" hidden="1">
      <c r="B3000" s="29" t="s">
        <v>2856</v>
      </c>
      <c r="C3000" s="30" t="str">
        <f t="shared" si="541"/>
        <v>(Acreedores quirografarios)</v>
      </c>
      <c r="D3000" s="30">
        <v>5</v>
      </c>
      <c r="E3000" s="30">
        <v>461625078</v>
      </c>
      <c r="F3000" s="30" t="s">
        <v>5460</v>
      </c>
      <c r="G3000" s="30" t="s">
        <v>4531</v>
      </c>
      <c r="H3000" s="31">
        <v>10953</v>
      </c>
      <c r="I3000" s="31" t="s">
        <v>62</v>
      </c>
      <c r="J3000" s="32">
        <v>3200</v>
      </c>
      <c r="K3000" s="33">
        <f t="shared" si="542"/>
        <v>3200</v>
      </c>
      <c r="L3000" s="33">
        <v>15261728</v>
      </c>
      <c r="M3000" s="33">
        <v>0</v>
      </c>
      <c r="N3000" s="33">
        <v>0</v>
      </c>
      <c r="O3000" s="33">
        <v>0</v>
      </c>
      <c r="P3000" s="33">
        <f t="shared" si="543"/>
        <v>3200</v>
      </c>
      <c r="Q3000" s="33">
        <f t="shared" si="544"/>
        <v>3200</v>
      </c>
      <c r="R3000" s="33">
        <f t="shared" si="545"/>
        <v>15261728</v>
      </c>
      <c r="S3000" s="33"/>
      <c r="T3000" s="30" t="str">
        <f t="shared" si="546"/>
        <v>USD</v>
      </c>
      <c r="U3000" s="33">
        <v>0</v>
      </c>
      <c r="V3000" s="33">
        <v>0</v>
      </c>
      <c r="W3000" s="33">
        <v>0</v>
      </c>
      <c r="X3000" s="33">
        <f t="shared" si="547"/>
        <v>3200</v>
      </c>
      <c r="Y3000" s="33">
        <f t="shared" si="548"/>
        <v>3200</v>
      </c>
      <c r="Z3000" s="33">
        <f t="shared" si="549"/>
        <v>15261728</v>
      </c>
      <c r="AA3000" s="34">
        <f t="shared" si="550"/>
        <v>0.00037631466329250847</v>
      </c>
      <c r="AB3000" s="33" t="s">
        <v>2762</v>
      </c>
      <c r="AC3000" s="35">
        <v>44916</v>
      </c>
      <c r="AD3000" s="33">
        <v>60</v>
      </c>
      <c r="AE3000" s="36">
        <f t="shared" si="540"/>
        <v>44976</v>
      </c>
    </row>
    <row r="3001" spans="2:31" ht="14.5" hidden="1">
      <c r="B3001" s="29" t="s">
        <v>2856</v>
      </c>
      <c r="C3001" s="30" t="str">
        <f t="shared" si="541"/>
        <v>(Acreedores quirografarios)</v>
      </c>
      <c r="D3001" s="30">
        <v>5</v>
      </c>
      <c r="E3001" s="30">
        <v>461625078</v>
      </c>
      <c r="F3001" s="30" t="s">
        <v>5460</v>
      </c>
      <c r="G3001" s="30" t="s">
        <v>4531</v>
      </c>
      <c r="H3001" s="31">
        <v>10956</v>
      </c>
      <c r="I3001" s="31" t="s">
        <v>62</v>
      </c>
      <c r="J3001" s="32">
        <v>3200</v>
      </c>
      <c r="K3001" s="33">
        <f t="shared" si="542"/>
        <v>3200</v>
      </c>
      <c r="L3001" s="33">
        <v>15261728</v>
      </c>
      <c r="M3001" s="33">
        <v>0</v>
      </c>
      <c r="N3001" s="33">
        <v>0</v>
      </c>
      <c r="O3001" s="33">
        <v>0</v>
      </c>
      <c r="P3001" s="33">
        <f t="shared" si="543"/>
        <v>3200</v>
      </c>
      <c r="Q3001" s="33">
        <f t="shared" si="544"/>
        <v>3200</v>
      </c>
      <c r="R3001" s="33">
        <f t="shared" si="545"/>
        <v>15261728</v>
      </c>
      <c r="S3001" s="33"/>
      <c r="T3001" s="30" t="str">
        <f t="shared" si="546"/>
        <v>USD</v>
      </c>
      <c r="U3001" s="33">
        <v>0</v>
      </c>
      <c r="V3001" s="33">
        <v>0</v>
      </c>
      <c r="W3001" s="33">
        <v>0</v>
      </c>
      <c r="X3001" s="33">
        <f t="shared" si="547"/>
        <v>3200</v>
      </c>
      <c r="Y3001" s="33">
        <f t="shared" si="548"/>
        <v>3200</v>
      </c>
      <c r="Z3001" s="33">
        <f t="shared" si="549"/>
        <v>15261728</v>
      </c>
      <c r="AA3001" s="34">
        <f t="shared" si="550"/>
        <v>0.00037631466329250847</v>
      </c>
      <c r="AB3001" s="33" t="s">
        <v>2762</v>
      </c>
      <c r="AC3001" s="35">
        <v>44916</v>
      </c>
      <c r="AD3001" s="33">
        <v>60</v>
      </c>
      <c r="AE3001" s="36">
        <f t="shared" si="540"/>
        <v>44976</v>
      </c>
    </row>
    <row r="3002" spans="2:31" ht="14.5" hidden="1">
      <c r="B3002" s="29" t="s">
        <v>2856</v>
      </c>
      <c r="C3002" s="30" t="str">
        <f t="shared" si="541"/>
        <v>(Acreedores quirografarios)</v>
      </c>
      <c r="D3002" s="30">
        <v>5</v>
      </c>
      <c r="E3002" s="30">
        <v>461625078</v>
      </c>
      <c r="F3002" s="30" t="s">
        <v>5460</v>
      </c>
      <c r="G3002" s="30" t="s">
        <v>4531</v>
      </c>
      <c r="H3002" s="31">
        <v>10959</v>
      </c>
      <c r="I3002" s="31" t="s">
        <v>62</v>
      </c>
      <c r="J3002" s="32">
        <v>2450</v>
      </c>
      <c r="K3002" s="33">
        <f t="shared" si="542"/>
        <v>2450</v>
      </c>
      <c r="L3002" s="33">
        <v>11684761</v>
      </c>
      <c r="M3002" s="33">
        <v>0</v>
      </c>
      <c r="N3002" s="33">
        <v>0</v>
      </c>
      <c r="O3002" s="33">
        <v>0</v>
      </c>
      <c r="P3002" s="33">
        <f t="shared" si="543"/>
        <v>2450</v>
      </c>
      <c r="Q3002" s="33">
        <f t="shared" si="544"/>
        <v>2450</v>
      </c>
      <c r="R3002" s="33">
        <f t="shared" si="545"/>
        <v>11684761</v>
      </c>
      <c r="S3002" s="33"/>
      <c r="T3002" s="30" t="str">
        <f t="shared" si="546"/>
        <v>USD</v>
      </c>
      <c r="U3002" s="33">
        <v>0</v>
      </c>
      <c r="V3002" s="33">
        <v>0</v>
      </c>
      <c r="W3002" s="33">
        <v>0</v>
      </c>
      <c r="X3002" s="33">
        <f t="shared" si="547"/>
        <v>2450</v>
      </c>
      <c r="Y3002" s="33">
        <f t="shared" si="548"/>
        <v>2450</v>
      </c>
      <c r="Z3002" s="33">
        <f t="shared" si="549"/>
        <v>11684761</v>
      </c>
      <c r="AA3002" s="34">
        <f t="shared" si="550"/>
        <v>0.0002881159264120311</v>
      </c>
      <c r="AB3002" s="33" t="s">
        <v>2762</v>
      </c>
      <c r="AC3002" s="35">
        <v>44916</v>
      </c>
      <c r="AD3002" s="33">
        <v>60</v>
      </c>
      <c r="AE3002" s="36">
        <f t="shared" si="540"/>
        <v>44976</v>
      </c>
    </row>
    <row r="3003" spans="2:31" ht="14.5" hidden="1">
      <c r="B3003" s="29" t="s">
        <v>2856</v>
      </c>
      <c r="C3003" s="30" t="str">
        <f t="shared" si="541"/>
        <v>(Acreedores quirografarios)</v>
      </c>
      <c r="D3003" s="30">
        <v>5</v>
      </c>
      <c r="E3003" s="30">
        <v>461625078</v>
      </c>
      <c r="F3003" s="30" t="s">
        <v>5460</v>
      </c>
      <c r="G3003" s="30" t="s">
        <v>4531</v>
      </c>
      <c r="H3003" s="31">
        <v>11001</v>
      </c>
      <c r="I3003" s="31" t="s">
        <v>62</v>
      </c>
      <c r="J3003" s="32">
        <v>2900</v>
      </c>
      <c r="K3003" s="33">
        <f t="shared" si="542"/>
        <v>2900</v>
      </c>
      <c r="L3003" s="33">
        <v>13481230</v>
      </c>
      <c r="M3003" s="33">
        <v>0</v>
      </c>
      <c r="N3003" s="33">
        <v>0</v>
      </c>
      <c r="O3003" s="33">
        <v>0</v>
      </c>
      <c r="P3003" s="33">
        <f t="shared" si="543"/>
        <v>2900</v>
      </c>
      <c r="Q3003" s="33">
        <f t="shared" si="544"/>
        <v>2900</v>
      </c>
      <c r="R3003" s="33">
        <f t="shared" si="545"/>
        <v>13481230</v>
      </c>
      <c r="S3003" s="33"/>
      <c r="T3003" s="30" t="str">
        <f t="shared" si="546"/>
        <v>USD</v>
      </c>
      <c r="U3003" s="33">
        <v>0</v>
      </c>
      <c r="V3003" s="33">
        <v>0</v>
      </c>
      <c r="W3003" s="33">
        <v>0</v>
      </c>
      <c r="X3003" s="33">
        <f t="shared" si="547"/>
        <v>2900</v>
      </c>
      <c r="Y3003" s="33">
        <f t="shared" si="548"/>
        <v>2900</v>
      </c>
      <c r="Z3003" s="33">
        <f t="shared" si="549"/>
        <v>13481230</v>
      </c>
      <c r="AA3003" s="34">
        <f t="shared" si="550"/>
        <v>0.00033241219658867359</v>
      </c>
      <c r="AB3003" s="33" t="s">
        <v>2762</v>
      </c>
      <c r="AC3003" s="35">
        <v>44953</v>
      </c>
      <c r="AD3003" s="33">
        <v>60</v>
      </c>
      <c r="AE3003" s="36">
        <f t="shared" si="540"/>
        <v>45013</v>
      </c>
    </row>
    <row r="3004" spans="2:31" ht="14.5" hidden="1">
      <c r="B3004" s="29" t="s">
        <v>2857</v>
      </c>
      <c r="C3004" s="30" t="str">
        <f t="shared" si="541"/>
        <v>(Proveedores estratégicos)</v>
      </c>
      <c r="D3004" s="30">
        <v>4</v>
      </c>
      <c r="E3004" s="30" t="s">
        <v>5461</v>
      </c>
      <c r="F3004" s="30" t="s">
        <v>5462</v>
      </c>
      <c r="G3004" s="30" t="s">
        <v>5463</v>
      </c>
      <c r="H3004" s="31" t="s">
        <v>2858</v>
      </c>
      <c r="I3004" s="31" t="s">
        <v>62</v>
      </c>
      <c r="J3004" s="32">
        <v>117749.82000000001</v>
      </c>
      <c r="K3004" s="33">
        <f t="shared" si="542"/>
        <v>117749.82000000001</v>
      </c>
      <c r="L3004" s="33">
        <v>122201037</v>
      </c>
      <c r="M3004" s="33">
        <v>0</v>
      </c>
      <c r="N3004" s="33">
        <v>0</v>
      </c>
      <c r="O3004" s="33">
        <v>0</v>
      </c>
      <c r="P3004" s="33">
        <f t="shared" si="543"/>
        <v>117749.82000000001</v>
      </c>
      <c r="Q3004" s="33">
        <f t="shared" si="544"/>
        <v>117749.82000000001</v>
      </c>
      <c r="R3004" s="33">
        <f t="shared" si="545"/>
        <v>122201037</v>
      </c>
      <c r="S3004" s="33"/>
      <c r="T3004" s="30" t="str">
        <f t="shared" si="546"/>
        <v>USD</v>
      </c>
      <c r="U3004" s="33">
        <v>0</v>
      </c>
      <c r="V3004" s="33">
        <v>0</v>
      </c>
      <c r="W3004" s="33">
        <v>0</v>
      </c>
      <c r="X3004" s="33">
        <f t="shared" si="547"/>
        <v>117749.82000000001</v>
      </c>
      <c r="Y3004" s="33">
        <f t="shared" si="548"/>
        <v>117749.82000000001</v>
      </c>
      <c r="Z3004" s="33">
        <f t="shared" si="549"/>
        <v>122201037</v>
      </c>
      <c r="AA3004" s="34">
        <f t="shared" si="550"/>
        <v>0.00017620757862035793</v>
      </c>
      <c r="AB3004" s="33" t="s">
        <v>953</v>
      </c>
      <c r="AC3004" s="35">
        <v>44743</v>
      </c>
      <c r="AD3004" s="33">
        <v>30</v>
      </c>
      <c r="AE3004" s="36">
        <f t="shared" si="540"/>
        <v>44773</v>
      </c>
    </row>
    <row r="3005" spans="2:31" ht="14.5" hidden="1">
      <c r="B3005" s="29" t="s">
        <v>2857</v>
      </c>
      <c r="C3005" s="30" t="str">
        <f t="shared" si="541"/>
        <v>(Proveedores estratégicos)</v>
      </c>
      <c r="D3005" s="30">
        <v>4</v>
      </c>
      <c r="E3005" s="30" t="s">
        <v>5461</v>
      </c>
      <c r="F3005" s="30" t="s">
        <v>5462</v>
      </c>
      <c r="G3005" s="30" t="s">
        <v>5463</v>
      </c>
      <c r="H3005" s="31" t="s">
        <v>2859</v>
      </c>
      <c r="I3005" s="31" t="s">
        <v>62</v>
      </c>
      <c r="J3005" s="32">
        <v>8135.1000000000004</v>
      </c>
      <c r="K3005" s="33">
        <f t="shared" si="542"/>
        <v>8135.1000000000004</v>
      </c>
      <c r="L3005" s="33">
        <v>33770508</v>
      </c>
      <c r="M3005" s="33">
        <v>0</v>
      </c>
      <c r="N3005" s="33">
        <v>0</v>
      </c>
      <c r="O3005" s="33">
        <v>0</v>
      </c>
      <c r="P3005" s="33">
        <f t="shared" si="543"/>
        <v>8135.1000000000004</v>
      </c>
      <c r="Q3005" s="33">
        <f t="shared" si="544"/>
        <v>8135.1000000000004</v>
      </c>
      <c r="R3005" s="33">
        <f t="shared" si="545"/>
        <v>33770508</v>
      </c>
      <c r="S3005" s="33"/>
      <c r="T3005" s="30" t="str">
        <f t="shared" si="546"/>
        <v>USD</v>
      </c>
      <c r="U3005" s="33">
        <v>0</v>
      </c>
      <c r="V3005" s="33">
        <v>0</v>
      </c>
      <c r="W3005" s="33">
        <v>0</v>
      </c>
      <c r="X3005" s="33">
        <f t="shared" si="547"/>
        <v>8135.1000000000004</v>
      </c>
      <c r="Y3005" s="33">
        <f t="shared" si="548"/>
        <v>8135.1000000000004</v>
      </c>
      <c r="Z3005" s="33">
        <f t="shared" si="549"/>
        <v>33770508</v>
      </c>
      <c r="AA3005" s="34">
        <f t="shared" si="550"/>
        <v>4.869532689366152E-05</v>
      </c>
      <c r="AB3005" s="33" t="s">
        <v>953</v>
      </c>
      <c r="AC3005" s="35">
        <v>44743</v>
      </c>
      <c r="AD3005" s="33">
        <v>30</v>
      </c>
      <c r="AE3005" s="36">
        <f t="shared" si="540"/>
        <v>44773</v>
      </c>
    </row>
    <row r="3006" spans="2:31" ht="14.5" hidden="1">
      <c r="B3006" s="29" t="s">
        <v>2857</v>
      </c>
      <c r="C3006" s="30" t="str">
        <f t="shared" si="541"/>
        <v>(Proveedores estratégicos)</v>
      </c>
      <c r="D3006" s="30">
        <v>4</v>
      </c>
      <c r="E3006" s="30" t="s">
        <v>5461</v>
      </c>
      <c r="F3006" s="30" t="s">
        <v>5462</v>
      </c>
      <c r="G3006" s="30" t="s">
        <v>5463</v>
      </c>
      <c r="H3006" s="31" t="s">
        <v>2860</v>
      </c>
      <c r="I3006" s="31" t="s">
        <v>62</v>
      </c>
      <c r="J3006" s="32">
        <v>11903.129999999999</v>
      </c>
      <c r="K3006" s="33">
        <f t="shared" si="542"/>
        <v>11903.129999999999</v>
      </c>
      <c r="L3006" s="33">
        <v>49322782</v>
      </c>
      <c r="M3006" s="33">
        <v>0</v>
      </c>
      <c r="N3006" s="33">
        <v>0</v>
      </c>
      <c r="O3006" s="33">
        <v>0</v>
      </c>
      <c r="P3006" s="33">
        <f t="shared" si="543"/>
        <v>11903.129999999999</v>
      </c>
      <c r="Q3006" s="33">
        <f t="shared" si="544"/>
        <v>11903.129999999999</v>
      </c>
      <c r="R3006" s="33">
        <f t="shared" si="545"/>
        <v>49322782</v>
      </c>
      <c r="S3006" s="33"/>
      <c r="T3006" s="30" t="str">
        <f t="shared" si="546"/>
        <v>USD</v>
      </c>
      <c r="U3006" s="33">
        <v>0</v>
      </c>
      <c r="V3006" s="33">
        <v>0</v>
      </c>
      <c r="W3006" s="33">
        <v>0</v>
      </c>
      <c r="X3006" s="33">
        <f t="shared" si="547"/>
        <v>11903.129999999999</v>
      </c>
      <c r="Y3006" s="33">
        <f t="shared" si="548"/>
        <v>11903.129999999999</v>
      </c>
      <c r="Z3006" s="33">
        <f t="shared" si="549"/>
        <v>49322782</v>
      </c>
      <c r="AA3006" s="34">
        <f t="shared" si="550"/>
        <v>7.1120902083996026E-05</v>
      </c>
      <c r="AB3006" s="33" t="s">
        <v>953</v>
      </c>
      <c r="AC3006" s="35">
        <v>44756</v>
      </c>
      <c r="AD3006" s="33">
        <v>30</v>
      </c>
      <c r="AE3006" s="36">
        <f t="shared" si="540"/>
        <v>44786</v>
      </c>
    </row>
    <row r="3007" spans="2:31" ht="14.5" hidden="1">
      <c r="B3007" s="29" t="s">
        <v>2857</v>
      </c>
      <c r="C3007" s="30" t="str">
        <f t="shared" si="541"/>
        <v>(Proveedores estratégicos)</v>
      </c>
      <c r="D3007" s="30">
        <v>4</v>
      </c>
      <c r="E3007" s="30" t="s">
        <v>5461</v>
      </c>
      <c r="F3007" s="30" t="s">
        <v>5462</v>
      </c>
      <c r="G3007" s="30" t="s">
        <v>5463</v>
      </c>
      <c r="H3007" s="31">
        <v>82400638</v>
      </c>
      <c r="I3007" s="31" t="s">
        <v>62</v>
      </c>
      <c r="J3007" s="32">
        <v>129524.8</v>
      </c>
      <c r="K3007" s="33">
        <f t="shared" si="542"/>
        <v>129524.8</v>
      </c>
      <c r="L3007" s="33">
        <v>567034847</v>
      </c>
      <c r="M3007" s="33">
        <v>0</v>
      </c>
      <c r="N3007" s="33">
        <v>0</v>
      </c>
      <c r="O3007" s="33">
        <v>0</v>
      </c>
      <c r="P3007" s="33">
        <f t="shared" si="543"/>
        <v>129524.8</v>
      </c>
      <c r="Q3007" s="33">
        <f t="shared" si="544"/>
        <v>129524.8</v>
      </c>
      <c r="R3007" s="33">
        <f t="shared" si="545"/>
        <v>567034847</v>
      </c>
      <c r="S3007" s="33"/>
      <c r="T3007" s="30" t="str">
        <f t="shared" si="546"/>
        <v>USD</v>
      </c>
      <c r="U3007" s="33">
        <v>0</v>
      </c>
      <c r="V3007" s="33">
        <v>0</v>
      </c>
      <c r="W3007" s="33">
        <v>0</v>
      </c>
      <c r="X3007" s="33">
        <f t="shared" si="547"/>
        <v>129524.8</v>
      </c>
      <c r="Y3007" s="33">
        <f t="shared" si="548"/>
        <v>129524.8</v>
      </c>
      <c r="Z3007" s="33">
        <f t="shared" si="549"/>
        <v>567034847</v>
      </c>
      <c r="AA3007" s="34">
        <f t="shared" si="550"/>
        <v>0.00081763493859086586</v>
      </c>
      <c r="AB3007" s="33" t="s">
        <v>953</v>
      </c>
      <c r="AC3007" s="35">
        <v>44896</v>
      </c>
      <c r="AD3007" s="33">
        <v>30</v>
      </c>
      <c r="AE3007" s="36">
        <f t="shared" si="540"/>
        <v>44926</v>
      </c>
    </row>
    <row r="3008" spans="2:31" ht="14.5" hidden="1">
      <c r="B3008" s="29" t="s">
        <v>2857</v>
      </c>
      <c r="C3008" s="30" t="str">
        <f t="shared" si="541"/>
        <v>(Proveedores estratégicos)</v>
      </c>
      <c r="D3008" s="30">
        <v>4</v>
      </c>
      <c r="E3008" s="30" t="s">
        <v>5461</v>
      </c>
      <c r="F3008" s="30" t="s">
        <v>5462</v>
      </c>
      <c r="G3008" s="30" t="s">
        <v>5463</v>
      </c>
      <c r="H3008" s="31">
        <v>82400637</v>
      </c>
      <c r="I3008" s="31" t="s">
        <v>62</v>
      </c>
      <c r="J3008" s="32">
        <v>30909.290000000001</v>
      </c>
      <c r="K3008" s="33">
        <f t="shared" si="542"/>
        <v>30909.290000000001</v>
      </c>
      <c r="L3008" s="33">
        <v>135314973</v>
      </c>
      <c r="M3008" s="33">
        <v>0</v>
      </c>
      <c r="N3008" s="33">
        <v>0</v>
      </c>
      <c r="O3008" s="33">
        <v>0</v>
      </c>
      <c r="P3008" s="33">
        <f t="shared" si="543"/>
        <v>30909.290000000001</v>
      </c>
      <c r="Q3008" s="33">
        <f t="shared" si="544"/>
        <v>30909.290000000001</v>
      </c>
      <c r="R3008" s="33">
        <f t="shared" si="545"/>
        <v>135314973</v>
      </c>
      <c r="S3008" s="33"/>
      <c r="T3008" s="30" t="str">
        <f t="shared" si="546"/>
        <v>USD</v>
      </c>
      <c r="U3008" s="33">
        <v>0</v>
      </c>
      <c r="V3008" s="33">
        <v>0</v>
      </c>
      <c r="W3008" s="33">
        <v>0</v>
      </c>
      <c r="X3008" s="33">
        <f t="shared" si="547"/>
        <v>30909.290000000001</v>
      </c>
      <c r="Y3008" s="33">
        <f t="shared" si="548"/>
        <v>30909.290000000001</v>
      </c>
      <c r="Z3008" s="33">
        <f t="shared" si="549"/>
        <v>135314973</v>
      </c>
      <c r="AA3008" s="34">
        <f t="shared" si="550"/>
        <v>0.00019511719645561691</v>
      </c>
      <c r="AB3008" s="33" t="s">
        <v>953</v>
      </c>
      <c r="AC3008" s="35">
        <v>44896</v>
      </c>
      <c r="AD3008" s="33">
        <v>30</v>
      </c>
      <c r="AE3008" s="36">
        <f t="shared" si="540"/>
        <v>44926</v>
      </c>
    </row>
    <row r="3009" spans="2:31" ht="14.5" hidden="1">
      <c r="B3009" s="29" t="s">
        <v>2857</v>
      </c>
      <c r="C3009" s="30" t="str">
        <f t="shared" si="541"/>
        <v>(Proveedores estratégicos)</v>
      </c>
      <c r="D3009" s="30">
        <v>4</v>
      </c>
      <c r="E3009" s="30" t="s">
        <v>5461</v>
      </c>
      <c r="F3009" s="30" t="s">
        <v>5462</v>
      </c>
      <c r="G3009" s="30" t="s">
        <v>5463</v>
      </c>
      <c r="H3009" s="31">
        <v>82400643</v>
      </c>
      <c r="I3009" s="31" t="s">
        <v>62</v>
      </c>
      <c r="J3009" s="32">
        <v>13746.65</v>
      </c>
      <c r="K3009" s="33">
        <f t="shared" si="542"/>
        <v>13746.65</v>
      </c>
      <c r="L3009" s="33">
        <v>60180211</v>
      </c>
      <c r="M3009" s="33">
        <v>0</v>
      </c>
      <c r="N3009" s="33">
        <v>0</v>
      </c>
      <c r="O3009" s="33">
        <v>0</v>
      </c>
      <c r="P3009" s="33">
        <f t="shared" si="543"/>
        <v>13746.65</v>
      </c>
      <c r="Q3009" s="33">
        <f t="shared" si="544"/>
        <v>13746.65</v>
      </c>
      <c r="R3009" s="33">
        <f t="shared" si="545"/>
        <v>60180211</v>
      </c>
      <c r="S3009" s="33"/>
      <c r="T3009" s="30" t="str">
        <f t="shared" si="546"/>
        <v>USD</v>
      </c>
      <c r="U3009" s="33">
        <v>0</v>
      </c>
      <c r="V3009" s="33">
        <v>0</v>
      </c>
      <c r="W3009" s="33">
        <v>0</v>
      </c>
      <c r="X3009" s="33">
        <f t="shared" si="547"/>
        <v>13746.65</v>
      </c>
      <c r="Y3009" s="33">
        <f t="shared" si="548"/>
        <v>13746.65</v>
      </c>
      <c r="Z3009" s="33">
        <f t="shared" si="549"/>
        <v>60180211</v>
      </c>
      <c r="AA3009" s="34">
        <f t="shared" si="550"/>
        <v>8.6776753467093971E-05</v>
      </c>
      <c r="AB3009" s="33" t="s">
        <v>953</v>
      </c>
      <c r="AC3009" s="35">
        <v>44896</v>
      </c>
      <c r="AD3009" s="33">
        <v>30</v>
      </c>
      <c r="AE3009" s="36">
        <f t="shared" si="540"/>
        <v>44926</v>
      </c>
    </row>
    <row r="3010" spans="2:31" ht="14.5" hidden="1">
      <c r="B3010" s="29" t="s">
        <v>2857</v>
      </c>
      <c r="C3010" s="30" t="str">
        <f t="shared" si="541"/>
        <v>(Proveedores estratégicos)</v>
      </c>
      <c r="D3010" s="30">
        <v>4</v>
      </c>
      <c r="E3010" s="30" t="s">
        <v>5461</v>
      </c>
      <c r="F3010" s="30" t="s">
        <v>5462</v>
      </c>
      <c r="G3010" s="30" t="s">
        <v>5463</v>
      </c>
      <c r="H3010" s="31">
        <v>82400636</v>
      </c>
      <c r="I3010" s="31" t="s">
        <v>62</v>
      </c>
      <c r="J3010" s="32">
        <v>8948.6100000000006</v>
      </c>
      <c r="K3010" s="33">
        <f t="shared" si="542"/>
        <v>8948.6100000000006</v>
      </c>
      <c r="L3010" s="33">
        <v>39175306</v>
      </c>
      <c r="M3010" s="33">
        <v>0</v>
      </c>
      <c r="N3010" s="33">
        <v>0</v>
      </c>
      <c r="O3010" s="33">
        <v>0</v>
      </c>
      <c r="P3010" s="33">
        <f t="shared" si="543"/>
        <v>8948.6100000000006</v>
      </c>
      <c r="Q3010" s="33">
        <f t="shared" si="544"/>
        <v>8948.6100000000006</v>
      </c>
      <c r="R3010" s="33">
        <f t="shared" si="545"/>
        <v>39175306</v>
      </c>
      <c r="S3010" s="33"/>
      <c r="T3010" s="30" t="str">
        <f t="shared" si="546"/>
        <v>USD</v>
      </c>
      <c r="U3010" s="33">
        <v>0</v>
      </c>
      <c r="V3010" s="33">
        <v>0</v>
      </c>
      <c r="W3010" s="33">
        <v>0</v>
      </c>
      <c r="X3010" s="33">
        <f t="shared" si="547"/>
        <v>8948.6100000000006</v>
      </c>
      <c r="Y3010" s="33">
        <f t="shared" si="548"/>
        <v>8948.6100000000006</v>
      </c>
      <c r="Z3010" s="33">
        <f t="shared" si="549"/>
        <v>39175306</v>
      </c>
      <c r="AA3010" s="34">
        <f t="shared" si="550"/>
        <v>5.6488766228486095E-05</v>
      </c>
      <c r="AB3010" s="33" t="s">
        <v>953</v>
      </c>
      <c r="AC3010" s="35">
        <v>44896</v>
      </c>
      <c r="AD3010" s="33">
        <v>30</v>
      </c>
      <c r="AE3010" s="36">
        <f t="shared" si="540"/>
        <v>44926</v>
      </c>
    </row>
    <row r="3011" spans="2:31" ht="14.5" hidden="1">
      <c r="B3011" s="29" t="s">
        <v>2857</v>
      </c>
      <c r="C3011" s="30" t="str">
        <f t="shared" si="541"/>
        <v>(Proveedores estratégicos)</v>
      </c>
      <c r="D3011" s="30">
        <v>4</v>
      </c>
      <c r="E3011" s="30" t="s">
        <v>5461</v>
      </c>
      <c r="F3011" s="30" t="s">
        <v>5462</v>
      </c>
      <c r="G3011" s="30" t="s">
        <v>5463</v>
      </c>
      <c r="H3011" s="31">
        <v>82401017</v>
      </c>
      <c r="I3011" s="31" t="s">
        <v>62</v>
      </c>
      <c r="J3011" s="32">
        <v>30909.290000000001</v>
      </c>
      <c r="K3011" s="33">
        <f t="shared" si="542"/>
        <v>30909.290000000001</v>
      </c>
      <c r="L3011" s="33">
        <v>127880727</v>
      </c>
      <c r="M3011" s="33">
        <v>0</v>
      </c>
      <c r="N3011" s="33">
        <v>0</v>
      </c>
      <c r="O3011" s="33">
        <v>0</v>
      </c>
      <c r="P3011" s="33">
        <f t="shared" si="543"/>
        <v>30909.290000000001</v>
      </c>
      <c r="Q3011" s="33">
        <f t="shared" si="544"/>
        <v>30909.290000000001</v>
      </c>
      <c r="R3011" s="33">
        <f t="shared" si="545"/>
        <v>127880727</v>
      </c>
      <c r="S3011" s="33"/>
      <c r="T3011" s="30" t="str">
        <f t="shared" si="546"/>
        <v>USD</v>
      </c>
      <c r="U3011" s="33">
        <v>0</v>
      </c>
      <c r="V3011" s="33">
        <v>0</v>
      </c>
      <c r="W3011" s="33">
        <v>0</v>
      </c>
      <c r="X3011" s="33">
        <f t="shared" si="547"/>
        <v>30909.290000000001</v>
      </c>
      <c r="Y3011" s="33">
        <f t="shared" si="548"/>
        <v>30909.290000000001</v>
      </c>
      <c r="Z3011" s="33">
        <f t="shared" si="549"/>
        <v>127880727</v>
      </c>
      <c r="AA3011" s="34">
        <f t="shared" si="550"/>
        <v>0.00018439739800965051</v>
      </c>
      <c r="AB3011" s="33" t="s">
        <v>953</v>
      </c>
      <c r="AC3011" s="35">
        <v>44950</v>
      </c>
      <c r="AD3011" s="33">
        <v>30</v>
      </c>
      <c r="AE3011" s="36">
        <f t="shared" si="540"/>
        <v>44980</v>
      </c>
    </row>
    <row r="3012" spans="2:31" ht="14.5" hidden="1">
      <c r="B3012" s="29" t="s">
        <v>2857</v>
      </c>
      <c r="C3012" s="30" t="str">
        <f t="shared" si="541"/>
        <v>(Proveedores estratégicos)</v>
      </c>
      <c r="D3012" s="30">
        <v>4</v>
      </c>
      <c r="E3012" s="30" t="s">
        <v>5461</v>
      </c>
      <c r="F3012" s="30" t="s">
        <v>5462</v>
      </c>
      <c r="G3012" s="30" t="s">
        <v>5463</v>
      </c>
      <c r="H3012" s="31">
        <v>82401016</v>
      </c>
      <c r="I3012" s="31" t="s">
        <v>62</v>
      </c>
      <c r="J3012" s="32">
        <v>8948.6100000000006</v>
      </c>
      <c r="K3012" s="33">
        <f t="shared" si="542"/>
        <v>8948.6100000000006</v>
      </c>
      <c r="L3012" s="33">
        <v>37023003</v>
      </c>
      <c r="M3012" s="33">
        <v>0</v>
      </c>
      <c r="N3012" s="33">
        <v>0</v>
      </c>
      <c r="O3012" s="33">
        <v>0</v>
      </c>
      <c r="P3012" s="33">
        <f t="shared" si="543"/>
        <v>8948.6100000000006</v>
      </c>
      <c r="Q3012" s="33">
        <f t="shared" si="544"/>
        <v>8948.6100000000006</v>
      </c>
      <c r="R3012" s="33">
        <f t="shared" si="545"/>
        <v>37023003</v>
      </c>
      <c r="S3012" s="33"/>
      <c r="T3012" s="30" t="str">
        <f t="shared" si="546"/>
        <v>USD</v>
      </c>
      <c r="U3012" s="33">
        <v>0</v>
      </c>
      <c r="V3012" s="33">
        <v>0</v>
      </c>
      <c r="W3012" s="33">
        <v>0</v>
      </c>
      <c r="X3012" s="33">
        <f t="shared" si="547"/>
        <v>8948.6100000000006</v>
      </c>
      <c r="Y3012" s="33">
        <f t="shared" si="548"/>
        <v>8948.6100000000006</v>
      </c>
      <c r="Z3012" s="33">
        <f t="shared" si="549"/>
        <v>37023003</v>
      </c>
      <c r="AA3012" s="34">
        <f t="shared" si="550"/>
        <v>5.3385256557882135E-05</v>
      </c>
      <c r="AB3012" s="33" t="s">
        <v>953</v>
      </c>
      <c r="AC3012" s="35">
        <v>44950</v>
      </c>
      <c r="AD3012" s="33">
        <v>30</v>
      </c>
      <c r="AE3012" s="36">
        <f t="shared" si="540"/>
        <v>44980</v>
      </c>
    </row>
    <row r="3013" spans="2:31" ht="14.5" hidden="1">
      <c r="B3013" s="29" t="s">
        <v>2857</v>
      </c>
      <c r="C3013" s="30" t="str">
        <f t="shared" si="541"/>
        <v>(Proveedores estratégicos)</v>
      </c>
      <c r="D3013" s="30">
        <v>4</v>
      </c>
      <c r="E3013" s="30" t="s">
        <v>5461</v>
      </c>
      <c r="F3013" s="30" t="s">
        <v>5462</v>
      </c>
      <c r="G3013" s="30" t="s">
        <v>5463</v>
      </c>
      <c r="H3013" s="31">
        <v>82401015</v>
      </c>
      <c r="I3013" s="31" t="s">
        <v>62</v>
      </c>
      <c r="J3013" s="32">
        <v>13746.65</v>
      </c>
      <c r="K3013" s="33">
        <f t="shared" si="542"/>
        <v>13746.65</v>
      </c>
      <c r="L3013" s="33">
        <v>56873892</v>
      </c>
      <c r="M3013" s="33">
        <v>0</v>
      </c>
      <c r="N3013" s="33">
        <v>0</v>
      </c>
      <c r="O3013" s="33">
        <v>0</v>
      </c>
      <c r="P3013" s="33">
        <f t="shared" si="543"/>
        <v>13746.65</v>
      </c>
      <c r="Q3013" s="33">
        <f t="shared" si="544"/>
        <v>13746.65</v>
      </c>
      <c r="R3013" s="33">
        <f t="shared" si="545"/>
        <v>56873892</v>
      </c>
      <c r="S3013" s="33"/>
      <c r="T3013" s="30" t="str">
        <f t="shared" si="546"/>
        <v>USD</v>
      </c>
      <c r="U3013" s="33">
        <v>0</v>
      </c>
      <c r="V3013" s="33">
        <v>0</v>
      </c>
      <c r="W3013" s="33">
        <v>0</v>
      </c>
      <c r="X3013" s="33">
        <f t="shared" si="547"/>
        <v>13746.65</v>
      </c>
      <c r="Y3013" s="33">
        <f t="shared" si="548"/>
        <v>13746.65</v>
      </c>
      <c r="Z3013" s="33">
        <f t="shared" si="549"/>
        <v>56873892</v>
      </c>
      <c r="AA3013" s="34">
        <f t="shared" si="550"/>
        <v>8.2009212377107295E-05</v>
      </c>
      <c r="AB3013" s="33" t="s">
        <v>953</v>
      </c>
      <c r="AC3013" s="35">
        <v>44950</v>
      </c>
      <c r="AD3013" s="33">
        <v>30</v>
      </c>
      <c r="AE3013" s="36">
        <f t="shared" si="540"/>
        <v>44980</v>
      </c>
    </row>
    <row r="3014" spans="2:31" ht="14.5" hidden="1">
      <c r="B3014" s="29" t="s">
        <v>2857</v>
      </c>
      <c r="C3014" s="30" t="str">
        <f t="shared" si="541"/>
        <v>(Proveedores estratégicos)</v>
      </c>
      <c r="D3014" s="30">
        <v>4</v>
      </c>
      <c r="E3014" s="30" t="s">
        <v>5461</v>
      </c>
      <c r="F3014" s="30" t="s">
        <v>5462</v>
      </c>
      <c r="G3014" s="30" t="s">
        <v>5463</v>
      </c>
      <c r="H3014" s="31">
        <v>82401018</v>
      </c>
      <c r="I3014" s="31" t="s">
        <v>62</v>
      </c>
      <c r="J3014" s="32">
        <v>129524.8</v>
      </c>
      <c r="K3014" s="33">
        <f t="shared" si="542"/>
        <v>129524.8</v>
      </c>
      <c r="L3014" s="33">
        <v>535881777</v>
      </c>
      <c r="M3014" s="33">
        <v>0</v>
      </c>
      <c r="N3014" s="33">
        <v>0</v>
      </c>
      <c r="O3014" s="33">
        <v>0</v>
      </c>
      <c r="P3014" s="33">
        <f t="shared" si="543"/>
        <v>129524.8</v>
      </c>
      <c r="Q3014" s="33">
        <f t="shared" si="544"/>
        <v>129524.8</v>
      </c>
      <c r="R3014" s="33">
        <f t="shared" si="545"/>
        <v>535881777</v>
      </c>
      <c r="S3014" s="33"/>
      <c r="T3014" s="30" t="str">
        <f t="shared" si="546"/>
        <v>USD</v>
      </c>
      <c r="U3014" s="33">
        <v>0</v>
      </c>
      <c r="V3014" s="33">
        <v>0</v>
      </c>
      <c r="W3014" s="33">
        <v>0</v>
      </c>
      <c r="X3014" s="33">
        <f t="shared" si="547"/>
        <v>129524.8</v>
      </c>
      <c r="Y3014" s="33">
        <f t="shared" si="548"/>
        <v>129524.8</v>
      </c>
      <c r="Z3014" s="33">
        <f t="shared" si="549"/>
        <v>535881777</v>
      </c>
      <c r="AA3014" s="34">
        <f t="shared" si="550"/>
        <v>0.00077271382199436338</v>
      </c>
      <c r="AB3014" s="33" t="s">
        <v>953</v>
      </c>
      <c r="AC3014" s="35">
        <v>44950</v>
      </c>
      <c r="AD3014" s="33">
        <v>30</v>
      </c>
      <c r="AE3014" s="36">
        <f t="shared" si="540"/>
        <v>44980</v>
      </c>
    </row>
    <row r="3015" spans="2:31" ht="14.5" hidden="1">
      <c r="B3015" s="29" t="s">
        <v>2861</v>
      </c>
      <c r="C3015" s="30" t="str">
        <f t="shared" si="541"/>
        <v>(Proveedores estratégicos)</v>
      </c>
      <c r="D3015" s="30">
        <v>4</v>
      </c>
      <c r="E3015" s="30" t="s">
        <v>5464</v>
      </c>
      <c r="F3015" s="30" t="s">
        <v>5465</v>
      </c>
      <c r="G3015" s="30" t="s">
        <v>2846</v>
      </c>
      <c r="H3015" s="31">
        <v>1100006642</v>
      </c>
      <c r="I3015" s="31" t="s">
        <v>62</v>
      </c>
      <c r="J3015" s="32">
        <v>244226.48999999999</v>
      </c>
      <c r="K3015" s="33">
        <f t="shared" si="542"/>
        <v>244226.48999999999</v>
      </c>
      <c r="L3015" s="33">
        <v>133128596</v>
      </c>
      <c r="M3015" s="33">
        <v>0</v>
      </c>
      <c r="N3015" s="33">
        <v>0</v>
      </c>
      <c r="O3015" s="33">
        <v>0</v>
      </c>
      <c r="P3015" s="33">
        <f t="shared" si="543"/>
        <v>244226.48999999999</v>
      </c>
      <c r="Q3015" s="33">
        <f t="shared" si="544"/>
        <v>244226.48999999999</v>
      </c>
      <c r="R3015" s="33">
        <f t="shared" si="545"/>
        <v>133128596</v>
      </c>
      <c r="S3015" s="33"/>
      <c r="T3015" s="30" t="str">
        <f t="shared" si="546"/>
        <v>USD</v>
      </c>
      <c r="U3015" s="33">
        <v>0</v>
      </c>
      <c r="V3015" s="33">
        <v>0</v>
      </c>
      <c r="W3015" s="33">
        <v>0</v>
      </c>
      <c r="X3015" s="33">
        <f t="shared" si="547"/>
        <v>244226.48999999999</v>
      </c>
      <c r="Y3015" s="33">
        <f t="shared" si="548"/>
        <v>244226.48999999999</v>
      </c>
      <c r="Z3015" s="33">
        <f t="shared" si="549"/>
        <v>133128596</v>
      </c>
      <c r="AA3015" s="34">
        <f t="shared" si="550"/>
        <v>0.0001919645538383432</v>
      </c>
      <c r="AB3015" s="33" t="s">
        <v>953</v>
      </c>
      <c r="AC3015" s="35">
        <v>44817</v>
      </c>
      <c r="AD3015" s="33">
        <v>30</v>
      </c>
      <c r="AE3015" s="36">
        <f t="shared" si="540"/>
        <v>44847</v>
      </c>
    </row>
    <row r="3016" spans="2:31" ht="14.5" hidden="1">
      <c r="B3016" s="29" t="s">
        <v>2861</v>
      </c>
      <c r="C3016" s="30" t="str">
        <f t="shared" si="541"/>
        <v>(Proveedores estratégicos)</v>
      </c>
      <c r="D3016" s="30">
        <v>4</v>
      </c>
      <c r="E3016" s="30" t="s">
        <v>5464</v>
      </c>
      <c r="F3016" s="30" t="s">
        <v>5465</v>
      </c>
      <c r="G3016" s="30" t="s">
        <v>2846</v>
      </c>
      <c r="H3016" s="31">
        <v>1100006662</v>
      </c>
      <c r="I3016" s="31" t="s">
        <v>62</v>
      </c>
      <c r="J3016" s="32">
        <v>14110.540000000001</v>
      </c>
      <c r="K3016" s="33">
        <f t="shared" si="542"/>
        <v>14110.540000000001</v>
      </c>
      <c r="L3016" s="33">
        <v>25755383</v>
      </c>
      <c r="M3016" s="33">
        <v>0</v>
      </c>
      <c r="N3016" s="33">
        <v>0</v>
      </c>
      <c r="O3016" s="33">
        <v>0</v>
      </c>
      <c r="P3016" s="33">
        <f t="shared" si="543"/>
        <v>14110.540000000001</v>
      </c>
      <c r="Q3016" s="33">
        <f t="shared" si="544"/>
        <v>14110.540000000001</v>
      </c>
      <c r="R3016" s="33">
        <f t="shared" si="545"/>
        <v>25755383</v>
      </c>
      <c r="S3016" s="33"/>
      <c r="T3016" s="30" t="str">
        <f t="shared" si="546"/>
        <v>USD</v>
      </c>
      <c r="U3016" s="33">
        <v>0</v>
      </c>
      <c r="V3016" s="33">
        <v>0</v>
      </c>
      <c r="W3016" s="33">
        <v>0</v>
      </c>
      <c r="X3016" s="33">
        <f t="shared" si="547"/>
        <v>14110.540000000001</v>
      </c>
      <c r="Y3016" s="33">
        <f t="shared" si="548"/>
        <v>14110.540000000001</v>
      </c>
      <c r="Z3016" s="33">
        <f t="shared" si="549"/>
        <v>25755383</v>
      </c>
      <c r="AA3016" s="34">
        <f t="shared" si="550"/>
        <v>3.7137930956100892E-05</v>
      </c>
      <c r="AB3016" s="33" t="s">
        <v>953</v>
      </c>
      <c r="AC3016" s="35">
        <v>44818</v>
      </c>
      <c r="AD3016" s="33">
        <v>30</v>
      </c>
      <c r="AE3016" s="36">
        <f t="shared" si="540"/>
        <v>44848</v>
      </c>
    </row>
    <row r="3017" spans="2:31" ht="14.5" hidden="1">
      <c r="B3017" s="29" t="s">
        <v>2861</v>
      </c>
      <c r="C3017" s="30" t="str">
        <f t="shared" si="541"/>
        <v>(Proveedores estratégicos)</v>
      </c>
      <c r="D3017" s="30">
        <v>4</v>
      </c>
      <c r="E3017" s="30" t="s">
        <v>5464</v>
      </c>
      <c r="F3017" s="30" t="s">
        <v>5465</v>
      </c>
      <c r="G3017" s="30" t="s">
        <v>2846</v>
      </c>
      <c r="H3017" s="31">
        <v>1100006683</v>
      </c>
      <c r="I3017" s="31" t="s">
        <v>62</v>
      </c>
      <c r="J3017" s="32">
        <v>2905.4099999999999</v>
      </c>
      <c r="K3017" s="33">
        <f t="shared" si="542"/>
        <v>2905.4099999999999</v>
      </c>
      <c r="L3017" s="33">
        <v>12797285</v>
      </c>
      <c r="M3017" s="33">
        <v>0</v>
      </c>
      <c r="N3017" s="33">
        <v>0</v>
      </c>
      <c r="O3017" s="33">
        <v>0</v>
      </c>
      <c r="P3017" s="33">
        <f t="shared" si="543"/>
        <v>2905.4099999999999</v>
      </c>
      <c r="Q3017" s="33">
        <f t="shared" si="544"/>
        <v>2905.4099999999999</v>
      </c>
      <c r="R3017" s="33">
        <f t="shared" si="545"/>
        <v>12797285</v>
      </c>
      <c r="S3017" s="33"/>
      <c r="T3017" s="30" t="str">
        <f t="shared" si="546"/>
        <v>USD</v>
      </c>
      <c r="U3017" s="33">
        <v>0</v>
      </c>
      <c r="V3017" s="33">
        <v>0</v>
      </c>
      <c r="W3017" s="33">
        <v>0</v>
      </c>
      <c r="X3017" s="33">
        <f t="shared" si="547"/>
        <v>2905.4099999999999</v>
      </c>
      <c r="Y3017" s="33">
        <f t="shared" si="548"/>
        <v>2905.4099999999999</v>
      </c>
      <c r="Z3017" s="33">
        <f t="shared" si="549"/>
        <v>12797285</v>
      </c>
      <c r="AA3017" s="34">
        <f t="shared" si="550"/>
        <v>1.8453023461369048E-05</v>
      </c>
      <c r="AB3017" s="33" t="s">
        <v>953</v>
      </c>
      <c r="AC3017" s="35">
        <v>44820</v>
      </c>
      <c r="AD3017" s="33">
        <v>30</v>
      </c>
      <c r="AE3017" s="36">
        <f t="shared" si="540"/>
        <v>44850</v>
      </c>
    </row>
    <row r="3018" spans="2:31" ht="14.5" hidden="1">
      <c r="B3018" s="29" t="s">
        <v>2861</v>
      </c>
      <c r="C3018" s="30" t="str">
        <f t="shared" si="541"/>
        <v>(Proveedores estratégicos)</v>
      </c>
      <c r="D3018" s="30">
        <v>4</v>
      </c>
      <c r="E3018" s="30" t="s">
        <v>5464</v>
      </c>
      <c r="F3018" s="30" t="s">
        <v>5465</v>
      </c>
      <c r="G3018" s="30" t="s">
        <v>2846</v>
      </c>
      <c r="H3018" s="31">
        <v>1100006769</v>
      </c>
      <c r="I3018" s="31" t="s">
        <v>62</v>
      </c>
      <c r="J3018" s="32">
        <v>312.13999999999999</v>
      </c>
      <c r="K3018" s="33">
        <f t="shared" si="542"/>
        <v>312.13999999999999</v>
      </c>
      <c r="L3018" s="33">
        <v>1444462</v>
      </c>
      <c r="M3018" s="33">
        <v>0</v>
      </c>
      <c r="N3018" s="33">
        <v>0</v>
      </c>
      <c r="O3018" s="33">
        <v>0</v>
      </c>
      <c r="P3018" s="33">
        <f t="shared" si="543"/>
        <v>312.13999999999999</v>
      </c>
      <c r="Q3018" s="33">
        <f t="shared" si="544"/>
        <v>312.13999999999999</v>
      </c>
      <c r="R3018" s="33">
        <f t="shared" si="545"/>
        <v>1444462</v>
      </c>
      <c r="S3018" s="33"/>
      <c r="T3018" s="30" t="str">
        <f t="shared" si="546"/>
        <v>USD</v>
      </c>
      <c r="U3018" s="33">
        <v>0</v>
      </c>
      <c r="V3018" s="33">
        <v>0</v>
      </c>
      <c r="W3018" s="33">
        <v>0</v>
      </c>
      <c r="X3018" s="33">
        <f t="shared" si="547"/>
        <v>312.13999999999999</v>
      </c>
      <c r="Y3018" s="33">
        <f t="shared" si="548"/>
        <v>312.13999999999999</v>
      </c>
      <c r="Z3018" s="33">
        <f t="shared" si="549"/>
        <v>1444462</v>
      </c>
      <c r="AA3018" s="34">
        <f t="shared" si="550"/>
        <v>2.0828395378438519E-06</v>
      </c>
      <c r="AB3018" s="33" t="s">
        <v>953</v>
      </c>
      <c r="AC3018" s="35">
        <v>44841</v>
      </c>
      <c r="AD3018" s="33">
        <v>30</v>
      </c>
      <c r="AE3018" s="36">
        <f t="shared" si="540"/>
        <v>44871</v>
      </c>
    </row>
    <row r="3019" spans="2:31" ht="14.5" hidden="1">
      <c r="B3019" s="29" t="s">
        <v>2861</v>
      </c>
      <c r="C3019" s="30" t="str">
        <f t="shared" si="541"/>
        <v>(Proveedores estratégicos)</v>
      </c>
      <c r="D3019" s="30">
        <v>4</v>
      </c>
      <c r="E3019" s="30" t="s">
        <v>5464</v>
      </c>
      <c r="F3019" s="30" t="s">
        <v>5465</v>
      </c>
      <c r="G3019" s="30" t="s">
        <v>2846</v>
      </c>
      <c r="H3019" s="31">
        <v>1100006770</v>
      </c>
      <c r="I3019" s="31" t="s">
        <v>62</v>
      </c>
      <c r="J3019" s="32">
        <v>9292.3299999999999</v>
      </c>
      <c r="K3019" s="33">
        <f t="shared" si="542"/>
        <v>9292.3299999999999</v>
      </c>
      <c r="L3019" s="33">
        <v>35834397</v>
      </c>
      <c r="M3019" s="33">
        <v>0</v>
      </c>
      <c r="N3019" s="33">
        <v>0</v>
      </c>
      <c r="O3019" s="33">
        <v>0</v>
      </c>
      <c r="P3019" s="33">
        <f t="shared" si="543"/>
        <v>9292.3299999999999</v>
      </c>
      <c r="Q3019" s="33">
        <f t="shared" si="544"/>
        <v>9292.3299999999999</v>
      </c>
      <c r="R3019" s="33">
        <f t="shared" si="545"/>
        <v>35834397</v>
      </c>
      <c r="S3019" s="33"/>
      <c r="T3019" s="30" t="str">
        <f t="shared" si="546"/>
        <v>USD</v>
      </c>
      <c r="U3019" s="33">
        <v>0</v>
      </c>
      <c r="V3019" s="33">
        <v>0</v>
      </c>
      <c r="W3019" s="33">
        <v>0</v>
      </c>
      <c r="X3019" s="33">
        <f t="shared" si="547"/>
        <v>9292.3299999999999</v>
      </c>
      <c r="Y3019" s="33">
        <f t="shared" si="548"/>
        <v>9292.3299999999999</v>
      </c>
      <c r="Z3019" s="33">
        <f t="shared" si="549"/>
        <v>35834397</v>
      </c>
      <c r="AA3019" s="34">
        <f t="shared" si="550"/>
        <v>5.1671348146502377E-05</v>
      </c>
      <c r="AB3019" s="33" t="s">
        <v>953</v>
      </c>
      <c r="AC3019" s="35">
        <v>44841</v>
      </c>
      <c r="AD3019" s="33">
        <v>30</v>
      </c>
      <c r="AE3019" s="36">
        <f t="shared" si="540"/>
        <v>44871</v>
      </c>
    </row>
    <row r="3020" spans="2:31" ht="14.5" hidden="1">
      <c r="B3020" s="29" t="s">
        <v>2861</v>
      </c>
      <c r="C3020" s="30" t="str">
        <f t="shared" si="541"/>
        <v>(Proveedores estratégicos)</v>
      </c>
      <c r="D3020" s="30">
        <v>4</v>
      </c>
      <c r="E3020" s="30" t="s">
        <v>5464</v>
      </c>
      <c r="F3020" s="30" t="s">
        <v>5465</v>
      </c>
      <c r="G3020" s="30" t="s">
        <v>2846</v>
      </c>
      <c r="H3020" s="31">
        <v>1100006822</v>
      </c>
      <c r="I3020" s="31" t="s">
        <v>62</v>
      </c>
      <c r="J3020" s="32">
        <v>234797.23000000001</v>
      </c>
      <c r="K3020" s="33">
        <f t="shared" si="542"/>
        <v>234797.23000000001</v>
      </c>
      <c r="L3020" s="33">
        <v>626595683</v>
      </c>
      <c r="M3020" s="33">
        <v>0</v>
      </c>
      <c r="N3020" s="33">
        <v>0</v>
      </c>
      <c r="O3020" s="33">
        <v>0</v>
      </c>
      <c r="P3020" s="33">
        <f t="shared" si="543"/>
        <v>234797.23000000001</v>
      </c>
      <c r="Q3020" s="33">
        <f t="shared" si="544"/>
        <v>234797.23000000001</v>
      </c>
      <c r="R3020" s="33">
        <f t="shared" si="545"/>
        <v>626595683</v>
      </c>
      <c r="S3020" s="33"/>
      <c r="T3020" s="30" t="str">
        <f t="shared" si="546"/>
        <v>USD</v>
      </c>
      <c r="U3020" s="33">
        <v>0</v>
      </c>
      <c r="V3020" s="33">
        <v>0</v>
      </c>
      <c r="W3020" s="33">
        <v>0</v>
      </c>
      <c r="X3020" s="33">
        <f t="shared" si="547"/>
        <v>234797.23000000001</v>
      </c>
      <c r="Y3020" s="33">
        <f t="shared" si="548"/>
        <v>234797.23000000001</v>
      </c>
      <c r="Z3020" s="33">
        <f t="shared" si="549"/>
        <v>626595683</v>
      </c>
      <c r="AA3020" s="34">
        <f t="shared" si="550"/>
        <v>0.00090351858532427491</v>
      </c>
      <c r="AB3020" s="33" t="s">
        <v>953</v>
      </c>
      <c r="AC3020" s="35">
        <v>44848</v>
      </c>
      <c r="AD3020" s="33">
        <v>30</v>
      </c>
      <c r="AE3020" s="36">
        <f t="shared" si="540"/>
        <v>44878</v>
      </c>
    </row>
    <row r="3021" spans="2:31" ht="14.5" hidden="1">
      <c r="B3021" s="29" t="s">
        <v>2861</v>
      </c>
      <c r="C3021" s="30" t="str">
        <f t="shared" si="541"/>
        <v>(Proveedores estratégicos)</v>
      </c>
      <c r="D3021" s="30">
        <v>4</v>
      </c>
      <c r="E3021" s="30" t="s">
        <v>5464</v>
      </c>
      <c r="F3021" s="30" t="s">
        <v>5465</v>
      </c>
      <c r="G3021" s="30" t="s">
        <v>2846</v>
      </c>
      <c r="H3021" s="31">
        <v>1100007310</v>
      </c>
      <c r="I3021" s="31" t="s">
        <v>62</v>
      </c>
      <c r="J3021" s="32">
        <v>31410</v>
      </c>
      <c r="K3021" s="33">
        <f t="shared" si="542"/>
        <v>31410</v>
      </c>
      <c r="L3021" s="33">
        <v>127882151</v>
      </c>
      <c r="M3021" s="33">
        <v>0</v>
      </c>
      <c r="N3021" s="33">
        <v>0</v>
      </c>
      <c r="O3021" s="33">
        <v>0</v>
      </c>
      <c r="P3021" s="33">
        <f t="shared" si="543"/>
        <v>31410</v>
      </c>
      <c r="Q3021" s="33">
        <f t="shared" si="544"/>
        <v>31410</v>
      </c>
      <c r="R3021" s="33">
        <f t="shared" si="545"/>
        <v>127882151</v>
      </c>
      <c r="S3021" s="33"/>
      <c r="T3021" s="30" t="str">
        <f t="shared" si="546"/>
        <v>USD</v>
      </c>
      <c r="U3021" s="33">
        <v>0</v>
      </c>
      <c r="V3021" s="33">
        <v>0</v>
      </c>
      <c r="W3021" s="33">
        <v>0</v>
      </c>
      <c r="X3021" s="33">
        <f t="shared" si="547"/>
        <v>31410</v>
      </c>
      <c r="Y3021" s="33">
        <f t="shared" si="548"/>
        <v>31410</v>
      </c>
      <c r="Z3021" s="33">
        <f t="shared" si="549"/>
        <v>127882151</v>
      </c>
      <c r="AA3021" s="34">
        <f t="shared" si="550"/>
        <v>0.00018439945134404208</v>
      </c>
      <c r="AB3021" s="33" t="s">
        <v>953</v>
      </c>
      <c r="AC3021" s="35">
        <v>44936</v>
      </c>
      <c r="AD3021" s="33">
        <v>30</v>
      </c>
      <c r="AE3021" s="36">
        <f t="shared" si="540"/>
        <v>44966</v>
      </c>
    </row>
    <row r="3022" spans="2:31" ht="14.5" hidden="1">
      <c r="B3022" s="29" t="s">
        <v>2861</v>
      </c>
      <c r="C3022" s="30" t="str">
        <f t="shared" si="541"/>
        <v>(Proveedores estratégicos)</v>
      </c>
      <c r="D3022" s="30">
        <v>4</v>
      </c>
      <c r="E3022" s="30" t="s">
        <v>5464</v>
      </c>
      <c r="F3022" s="30" t="s">
        <v>5465</v>
      </c>
      <c r="G3022" s="30" t="s">
        <v>2846</v>
      </c>
      <c r="H3022" s="31">
        <v>1100007326</v>
      </c>
      <c r="I3022" s="31" t="s">
        <v>62</v>
      </c>
      <c r="J3022" s="32">
        <v>219113.73000000001</v>
      </c>
      <c r="K3022" s="33">
        <f t="shared" si="542"/>
        <v>219113.73000000001</v>
      </c>
      <c r="L3022" s="33">
        <v>1040470311</v>
      </c>
      <c r="M3022" s="33">
        <v>0</v>
      </c>
      <c r="N3022" s="33">
        <v>0</v>
      </c>
      <c r="O3022" s="33">
        <v>0</v>
      </c>
      <c r="P3022" s="33">
        <f t="shared" si="543"/>
        <v>219113.73000000001</v>
      </c>
      <c r="Q3022" s="33">
        <f t="shared" si="544"/>
        <v>219113.73000000001</v>
      </c>
      <c r="R3022" s="33">
        <f t="shared" si="545"/>
        <v>1040470311</v>
      </c>
      <c r="S3022" s="33"/>
      <c r="T3022" s="30" t="str">
        <f t="shared" si="546"/>
        <v>USD</v>
      </c>
      <c r="U3022" s="33">
        <v>0</v>
      </c>
      <c r="V3022" s="33">
        <v>0</v>
      </c>
      <c r="W3022" s="33">
        <v>0</v>
      </c>
      <c r="X3022" s="33">
        <f t="shared" si="547"/>
        <v>219113.73000000001</v>
      </c>
      <c r="Y3022" s="33">
        <f t="shared" si="548"/>
        <v>219113.73000000001</v>
      </c>
      <c r="Z3022" s="33">
        <f t="shared" si="549"/>
        <v>1040470311</v>
      </c>
      <c r="AA3022" s="34">
        <f t="shared" si="550"/>
        <v>0.0015003044051719527</v>
      </c>
      <c r="AB3022" s="33" t="s">
        <v>953</v>
      </c>
      <c r="AC3022" s="35">
        <v>44938</v>
      </c>
      <c r="AD3022" s="33">
        <v>30</v>
      </c>
      <c r="AE3022" s="36">
        <f t="shared" si="540"/>
        <v>44968</v>
      </c>
    </row>
    <row r="3023" spans="2:31" ht="14.5" hidden="1">
      <c r="B3023" s="29" t="s">
        <v>2861</v>
      </c>
      <c r="C3023" s="30" t="str">
        <f t="shared" si="541"/>
        <v>(Proveedores estratégicos)</v>
      </c>
      <c r="D3023" s="30">
        <v>4</v>
      </c>
      <c r="E3023" s="30" t="s">
        <v>5464</v>
      </c>
      <c r="F3023" s="30" t="s">
        <v>5465</v>
      </c>
      <c r="G3023" s="30" t="s">
        <v>2846</v>
      </c>
      <c r="H3023" s="31">
        <v>1100007353</v>
      </c>
      <c r="I3023" s="31" t="s">
        <v>62</v>
      </c>
      <c r="J3023" s="32">
        <v>91.040000000000006</v>
      </c>
      <c r="K3023" s="33">
        <f t="shared" si="542"/>
        <v>91.040000000000006</v>
      </c>
      <c r="L3023" s="33">
        <v>427341</v>
      </c>
      <c r="M3023" s="33">
        <v>0</v>
      </c>
      <c r="N3023" s="33">
        <v>0</v>
      </c>
      <c r="O3023" s="33">
        <v>0</v>
      </c>
      <c r="P3023" s="33">
        <f t="shared" si="543"/>
        <v>91.040000000000006</v>
      </c>
      <c r="Q3023" s="33">
        <f t="shared" si="544"/>
        <v>91.040000000000006</v>
      </c>
      <c r="R3023" s="33">
        <f t="shared" si="545"/>
        <v>427341</v>
      </c>
      <c r="S3023" s="33"/>
      <c r="T3023" s="30" t="str">
        <f t="shared" si="546"/>
        <v>USD</v>
      </c>
      <c r="U3023" s="33">
        <v>0</v>
      </c>
      <c r="V3023" s="33">
        <v>0</v>
      </c>
      <c r="W3023" s="33">
        <v>0</v>
      </c>
      <c r="X3023" s="33">
        <f t="shared" si="547"/>
        <v>91.040000000000006</v>
      </c>
      <c r="Y3023" s="33">
        <f t="shared" si="548"/>
        <v>91.040000000000006</v>
      </c>
      <c r="Z3023" s="33">
        <f t="shared" si="549"/>
        <v>427341</v>
      </c>
      <c r="AA3023" s="34">
        <f t="shared" si="550"/>
        <v>6.1620363217705251E-07</v>
      </c>
      <c r="AB3023" s="33" t="s">
        <v>953</v>
      </c>
      <c r="AC3023" s="35">
        <v>44943</v>
      </c>
      <c r="AD3023" s="33">
        <v>30</v>
      </c>
      <c r="AE3023" s="36">
        <f t="shared" si="540"/>
        <v>44973</v>
      </c>
    </row>
    <row r="3024" spans="2:31" ht="14.5" hidden="1">
      <c r="B3024" s="29" t="s">
        <v>2861</v>
      </c>
      <c r="C3024" s="30" t="str">
        <f t="shared" si="541"/>
        <v>(Proveedores estratégicos)</v>
      </c>
      <c r="D3024" s="30">
        <v>4</v>
      </c>
      <c r="E3024" s="30" t="s">
        <v>5464</v>
      </c>
      <c r="F3024" s="30" t="s">
        <v>5465</v>
      </c>
      <c r="G3024" s="30" t="s">
        <v>2846</v>
      </c>
      <c r="H3024" s="31">
        <v>1100007415</v>
      </c>
      <c r="I3024" s="31" t="s">
        <v>62</v>
      </c>
      <c r="J3024" s="32">
        <v>2391.1300000000001</v>
      </c>
      <c r="K3024" s="33">
        <f t="shared" si="542"/>
        <v>2391.1300000000001</v>
      </c>
      <c r="L3024" s="33">
        <v>9044269</v>
      </c>
      <c r="M3024" s="33">
        <v>0</v>
      </c>
      <c r="N3024" s="33">
        <v>0</v>
      </c>
      <c r="O3024" s="33">
        <v>0</v>
      </c>
      <c r="P3024" s="33">
        <f t="shared" si="543"/>
        <v>2391.1300000000001</v>
      </c>
      <c r="Q3024" s="33">
        <f t="shared" si="544"/>
        <v>2391.1300000000001</v>
      </c>
      <c r="R3024" s="33">
        <f t="shared" si="545"/>
        <v>9044269</v>
      </c>
      <c r="S3024" s="33"/>
      <c r="T3024" s="30" t="str">
        <f t="shared" si="546"/>
        <v>USD</v>
      </c>
      <c r="U3024" s="33">
        <v>0</v>
      </c>
      <c r="V3024" s="33">
        <v>0</v>
      </c>
      <c r="W3024" s="33">
        <v>0</v>
      </c>
      <c r="X3024" s="33">
        <f t="shared" si="547"/>
        <v>2391.1300000000001</v>
      </c>
      <c r="Y3024" s="33">
        <f t="shared" si="548"/>
        <v>2391.1300000000001</v>
      </c>
      <c r="Z3024" s="33">
        <f t="shared" si="549"/>
        <v>9044269</v>
      </c>
      <c r="AA3024" s="34">
        <f t="shared" si="550"/>
        <v>1.3041368387742617E-05</v>
      </c>
      <c r="AB3024" s="33" t="s">
        <v>953</v>
      </c>
      <c r="AC3024" s="35">
        <v>44952</v>
      </c>
      <c r="AD3024" s="33">
        <v>30</v>
      </c>
      <c r="AE3024" s="36">
        <f t="shared" si="540"/>
        <v>44982</v>
      </c>
    </row>
    <row r="3025" spans="2:31" ht="14.5" hidden="1">
      <c r="B3025" s="29" t="s">
        <v>2861</v>
      </c>
      <c r="C3025" s="30" t="str">
        <f t="shared" si="541"/>
        <v>(Proveedores estratégicos)</v>
      </c>
      <c r="D3025" s="30">
        <v>4</v>
      </c>
      <c r="E3025" s="30" t="s">
        <v>5464</v>
      </c>
      <c r="F3025" s="30" t="s">
        <v>5465</v>
      </c>
      <c r="G3025" s="30" t="s">
        <v>2846</v>
      </c>
      <c r="H3025" s="31">
        <v>1100007496</v>
      </c>
      <c r="I3025" s="31" t="s">
        <v>62</v>
      </c>
      <c r="J3025" s="32">
        <v>211342.51000000001</v>
      </c>
      <c r="K3025" s="33">
        <f t="shared" si="542"/>
        <v>211342.51000000001</v>
      </c>
      <c r="L3025" s="33">
        <v>1008072071</v>
      </c>
      <c r="M3025" s="33">
        <v>0</v>
      </c>
      <c r="N3025" s="33">
        <v>0</v>
      </c>
      <c r="O3025" s="33">
        <v>0</v>
      </c>
      <c r="P3025" s="33">
        <f t="shared" si="543"/>
        <v>211342.51000000001</v>
      </c>
      <c r="Q3025" s="33">
        <f t="shared" si="544"/>
        <v>211342.51000000001</v>
      </c>
      <c r="R3025" s="33">
        <f t="shared" si="545"/>
        <v>1008072071</v>
      </c>
      <c r="S3025" s="33"/>
      <c r="T3025" s="30" t="str">
        <f t="shared" si="546"/>
        <v>USD</v>
      </c>
      <c r="U3025" s="33">
        <v>0</v>
      </c>
      <c r="V3025" s="33">
        <v>0</v>
      </c>
      <c r="W3025" s="33">
        <v>0</v>
      </c>
      <c r="X3025" s="33">
        <f t="shared" si="547"/>
        <v>211342.51000000001</v>
      </c>
      <c r="Y3025" s="33">
        <f t="shared" si="548"/>
        <v>211342.51000000001</v>
      </c>
      <c r="Z3025" s="33">
        <f t="shared" si="549"/>
        <v>1008072071</v>
      </c>
      <c r="AA3025" s="34">
        <f t="shared" si="550"/>
        <v>0.0014535878177999386</v>
      </c>
      <c r="AB3025" s="33" t="s">
        <v>953</v>
      </c>
      <c r="AC3025" s="35">
        <v>44966</v>
      </c>
      <c r="AD3025" s="33">
        <v>30</v>
      </c>
      <c r="AE3025" s="36">
        <f t="shared" si="540"/>
        <v>44996</v>
      </c>
    </row>
    <row r="3026" spans="1:31" ht="14.5" hidden="1">
      <c r="A3026" s="1" t="s">
        <v>68</v>
      </c>
      <c r="B3026" s="29" t="s">
        <v>2862</v>
      </c>
      <c r="C3026" s="30" t="str">
        <f t="shared" si="541"/>
        <v>(Acreedores quirografarios)</v>
      </c>
      <c r="D3026" s="30">
        <v>5</v>
      </c>
      <c r="E3026" s="30" t="s">
        <v>5466</v>
      </c>
      <c r="F3026" s="30" t="s">
        <v>5467</v>
      </c>
      <c r="G3026" s="30" t="s">
        <v>2846</v>
      </c>
      <c r="H3026" s="31" t="s">
        <v>2863</v>
      </c>
      <c r="I3026" s="31" t="s">
        <v>62</v>
      </c>
      <c r="J3026" s="32">
        <v>372.30000000000001</v>
      </c>
      <c r="K3026" s="33">
        <f t="shared" si="542"/>
        <v>372.30000000000001</v>
      </c>
      <c r="L3026" s="33">
        <v>1767881</v>
      </c>
      <c r="M3026" s="33">
        <v>0</v>
      </c>
      <c r="N3026" s="33">
        <v>0</v>
      </c>
      <c r="O3026" s="33">
        <v>0</v>
      </c>
      <c r="P3026" s="33">
        <f t="shared" si="543"/>
        <v>372.30000000000001</v>
      </c>
      <c r="Q3026" s="33">
        <f t="shared" si="544"/>
        <v>372.30000000000001</v>
      </c>
      <c r="R3026" s="33">
        <f t="shared" si="545"/>
        <v>1767881</v>
      </c>
      <c r="S3026" s="33"/>
      <c r="T3026" s="30" t="str">
        <f t="shared" si="546"/>
        <v>USD</v>
      </c>
      <c r="U3026" s="33">
        <v>0</v>
      </c>
      <c r="V3026" s="33">
        <v>0</v>
      </c>
      <c r="W3026" s="33">
        <v>0</v>
      </c>
      <c r="X3026" s="33">
        <f t="shared" si="547"/>
        <v>372.30000000000001</v>
      </c>
      <c r="Y3026" s="33">
        <f t="shared" si="548"/>
        <v>372.30000000000001</v>
      </c>
      <c r="Z3026" s="33">
        <f t="shared" si="549"/>
        <v>1767881</v>
      </c>
      <c r="AA3026" s="34">
        <f t="shared" si="550"/>
        <v>4.3591364179483685E-05</v>
      </c>
      <c r="AB3026" s="33" t="s">
        <v>2762</v>
      </c>
      <c r="AC3026" s="35">
        <v>44938</v>
      </c>
      <c r="AD3026" s="33">
        <v>60</v>
      </c>
      <c r="AE3026" s="36">
        <f t="shared" si="540"/>
        <v>44998</v>
      </c>
    </row>
    <row r="3027" spans="1:31" ht="14.5" hidden="1">
      <c r="A3027" s="1" t="s">
        <v>68</v>
      </c>
      <c r="B3027" s="29" t="s">
        <v>2862</v>
      </c>
      <c r="C3027" s="30" t="str">
        <f t="shared" si="541"/>
        <v>(Acreedores quirografarios)</v>
      </c>
      <c r="D3027" s="30">
        <v>5</v>
      </c>
      <c r="E3027" s="30" t="s">
        <v>5466</v>
      </c>
      <c r="F3027" s="30" t="s">
        <v>5467</v>
      </c>
      <c r="G3027" s="30" t="s">
        <v>2846</v>
      </c>
      <c r="H3027" s="31" t="s">
        <v>2864</v>
      </c>
      <c r="I3027" s="31" t="s">
        <v>62</v>
      </c>
      <c r="J3027" s="32">
        <v>1836.4200000000001</v>
      </c>
      <c r="K3027" s="33">
        <f t="shared" si="542"/>
        <v>1836.4200000000001</v>
      </c>
      <c r="L3027" s="33">
        <v>8348255</v>
      </c>
      <c r="M3027" s="33">
        <v>0</v>
      </c>
      <c r="N3027" s="33">
        <v>0</v>
      </c>
      <c r="O3027" s="33">
        <v>0</v>
      </c>
      <c r="P3027" s="33">
        <f t="shared" si="543"/>
        <v>1836.4200000000001</v>
      </c>
      <c r="Q3027" s="33">
        <f t="shared" si="544"/>
        <v>1836.4200000000001</v>
      </c>
      <c r="R3027" s="33">
        <f t="shared" si="545"/>
        <v>8348255</v>
      </c>
      <c r="S3027" s="33"/>
      <c r="T3027" s="30" t="str">
        <f t="shared" si="546"/>
        <v>USD</v>
      </c>
      <c r="U3027" s="33">
        <v>0</v>
      </c>
      <c r="V3027" s="33">
        <v>0</v>
      </c>
      <c r="W3027" s="33">
        <v>0</v>
      </c>
      <c r="X3027" s="33">
        <f t="shared" si="547"/>
        <v>1836.4200000000001</v>
      </c>
      <c r="Y3027" s="33">
        <f t="shared" si="548"/>
        <v>1836.4200000000001</v>
      </c>
      <c r="Z3027" s="33">
        <f t="shared" si="549"/>
        <v>8348255</v>
      </c>
      <c r="AA3027" s="34">
        <f t="shared" si="550"/>
        <v>0.00020584633466177622</v>
      </c>
      <c r="AB3027" s="33" t="s">
        <v>2762</v>
      </c>
      <c r="AC3027" s="35">
        <v>44951</v>
      </c>
      <c r="AD3027" s="33">
        <v>60</v>
      </c>
      <c r="AE3027" s="36">
        <f t="shared" si="540"/>
        <v>45011</v>
      </c>
    </row>
    <row r="3028" spans="2:31" ht="14.5" hidden="1">
      <c r="B3028" s="29" t="s">
        <v>2865</v>
      </c>
      <c r="C3028" s="30" t="str">
        <f t="shared" si="541"/>
        <v>(Acreedores quirografarios)</v>
      </c>
      <c r="D3028" s="30">
        <v>5</v>
      </c>
      <c r="E3028" s="30" t="s">
        <v>5468</v>
      </c>
      <c r="F3028" s="30" t="s">
        <v>5469</v>
      </c>
      <c r="G3028" s="30" t="s">
        <v>4531</v>
      </c>
      <c r="H3028" s="31" t="s">
        <v>2866</v>
      </c>
      <c r="I3028" s="31" t="s">
        <v>62</v>
      </c>
      <c r="J3028" s="32">
        <v>1705.24</v>
      </c>
      <c r="K3028" s="33">
        <f t="shared" si="542"/>
        <v>1705.24</v>
      </c>
      <c r="L3028" s="33">
        <v>7617358</v>
      </c>
      <c r="M3028" s="33">
        <v>0</v>
      </c>
      <c r="N3028" s="33">
        <v>0</v>
      </c>
      <c r="O3028" s="33">
        <v>0</v>
      </c>
      <c r="P3028" s="33">
        <f t="shared" si="543"/>
        <v>1705.24</v>
      </c>
      <c r="Q3028" s="33">
        <f t="shared" si="544"/>
        <v>1705.24</v>
      </c>
      <c r="R3028" s="33">
        <f t="shared" si="545"/>
        <v>7617358</v>
      </c>
      <c r="S3028" s="33"/>
      <c r="T3028" s="30" t="str">
        <f t="shared" si="546"/>
        <v>USD</v>
      </c>
      <c r="U3028" s="33">
        <v>0</v>
      </c>
      <c r="V3028" s="33">
        <v>0</v>
      </c>
      <c r="W3028" s="33">
        <v>0</v>
      </c>
      <c r="X3028" s="33">
        <f t="shared" si="547"/>
        <v>1705.24</v>
      </c>
      <c r="Y3028" s="33">
        <f t="shared" si="548"/>
        <v>1705.24</v>
      </c>
      <c r="Z3028" s="33">
        <f t="shared" si="549"/>
        <v>7617358</v>
      </c>
      <c r="AA3028" s="34">
        <f t="shared" si="550"/>
        <v>0.00018782430868565447</v>
      </c>
      <c r="AB3028" s="33" t="s">
        <v>2762</v>
      </c>
      <c r="AC3028" s="35">
        <v>44806</v>
      </c>
      <c r="AD3028" s="33">
        <v>60</v>
      </c>
      <c r="AE3028" s="36">
        <f t="shared" si="540"/>
        <v>44866</v>
      </c>
    </row>
    <row r="3029" spans="2:31" ht="14.5" hidden="1">
      <c r="B3029" s="29" t="s">
        <v>2867</v>
      </c>
      <c r="C3029" s="30" t="str">
        <f t="shared" si="541"/>
        <v>(Acreedores quirografarios)</v>
      </c>
      <c r="D3029" s="30">
        <v>5</v>
      </c>
      <c r="E3029" s="30" t="s">
        <v>5470</v>
      </c>
      <c r="F3029" s="30" t="s">
        <v>5471</v>
      </c>
      <c r="G3029" s="30" t="s">
        <v>5400</v>
      </c>
      <c r="H3029" s="31" t="s">
        <v>2868</v>
      </c>
      <c r="I3029" s="31" t="s">
        <v>62</v>
      </c>
      <c r="J3029" s="32">
        <v>3000</v>
      </c>
      <c r="K3029" s="33">
        <f t="shared" si="542"/>
        <v>3000</v>
      </c>
      <c r="L3029" s="33">
        <v>14430600</v>
      </c>
      <c r="M3029" s="33">
        <v>0</v>
      </c>
      <c r="N3029" s="33">
        <v>0</v>
      </c>
      <c r="O3029" s="33">
        <v>0</v>
      </c>
      <c r="P3029" s="33">
        <f t="shared" si="543"/>
        <v>3000</v>
      </c>
      <c r="Q3029" s="33">
        <f t="shared" si="544"/>
        <v>3000</v>
      </c>
      <c r="R3029" s="33">
        <f t="shared" si="545"/>
        <v>14430600</v>
      </c>
      <c r="S3029" s="33"/>
      <c r="T3029" s="30" t="str">
        <f t="shared" si="546"/>
        <v>USD</v>
      </c>
      <c r="U3029" s="33">
        <v>0</v>
      </c>
      <c r="V3029" s="33">
        <v>0</v>
      </c>
      <c r="W3029" s="33">
        <v>0</v>
      </c>
      <c r="X3029" s="33">
        <f t="shared" si="547"/>
        <v>3000</v>
      </c>
      <c r="Y3029" s="33">
        <f t="shared" si="548"/>
        <v>3000</v>
      </c>
      <c r="Z3029" s="33">
        <f t="shared" si="549"/>
        <v>14430600</v>
      </c>
      <c r="AA3029" s="34">
        <f t="shared" si="550"/>
        <v>0.00035582120059464255</v>
      </c>
      <c r="AB3029" s="33" t="s">
        <v>1728</v>
      </c>
      <c r="AC3029" s="35">
        <v>44929</v>
      </c>
      <c r="AD3029" s="33">
        <v>60</v>
      </c>
      <c r="AE3029" s="36">
        <f t="shared" si="540"/>
        <v>44989</v>
      </c>
    </row>
    <row r="3030" spans="2:31" ht="14.5" hidden="1">
      <c r="B3030" s="29" t="s">
        <v>2867</v>
      </c>
      <c r="C3030" s="30" t="str">
        <f t="shared" si="541"/>
        <v>(Acreedores quirografarios)</v>
      </c>
      <c r="D3030" s="30">
        <v>5</v>
      </c>
      <c r="E3030" s="30" t="s">
        <v>5470</v>
      </c>
      <c r="F3030" s="30" t="s">
        <v>5471</v>
      </c>
      <c r="G3030" s="30" t="s">
        <v>5400</v>
      </c>
      <c r="H3030" s="31" t="s">
        <v>2869</v>
      </c>
      <c r="I3030" s="31" t="s">
        <v>62</v>
      </c>
      <c r="J3030" s="32">
        <v>3000</v>
      </c>
      <c r="K3030" s="33">
        <f t="shared" si="542"/>
        <v>3000</v>
      </c>
      <c r="L3030" s="33">
        <v>13946100</v>
      </c>
      <c r="M3030" s="33">
        <v>0</v>
      </c>
      <c r="N3030" s="33">
        <v>0</v>
      </c>
      <c r="O3030" s="33">
        <v>0</v>
      </c>
      <c r="P3030" s="33">
        <f t="shared" si="543"/>
        <v>3000</v>
      </c>
      <c r="Q3030" s="33">
        <f t="shared" si="544"/>
        <v>3000</v>
      </c>
      <c r="R3030" s="33">
        <f t="shared" si="545"/>
        <v>13946100</v>
      </c>
      <c r="S3030" s="33"/>
      <c r="T3030" s="30" t="str">
        <f t="shared" si="546"/>
        <v>USD</v>
      </c>
      <c r="U3030" s="33">
        <v>0</v>
      </c>
      <c r="V3030" s="33">
        <v>0</v>
      </c>
      <c r="W3030" s="33">
        <v>0</v>
      </c>
      <c r="X3030" s="33">
        <f t="shared" si="547"/>
        <v>3000</v>
      </c>
      <c r="Y3030" s="33">
        <f t="shared" si="548"/>
        <v>3000</v>
      </c>
      <c r="Z3030" s="33">
        <f t="shared" si="549"/>
        <v>13946100</v>
      </c>
      <c r="AA3030" s="34">
        <f t="shared" si="550"/>
        <v>0.00034387468612621404</v>
      </c>
      <c r="AB3030" s="33" t="s">
        <v>1728</v>
      </c>
      <c r="AC3030" s="35">
        <v>44958</v>
      </c>
      <c r="AD3030" s="33">
        <v>60</v>
      </c>
      <c r="AE3030" s="36">
        <f t="shared" si="540"/>
        <v>45018</v>
      </c>
    </row>
    <row r="3031" spans="2:31" ht="14.5" hidden="1">
      <c r="B3031" s="29" t="s">
        <v>2870</v>
      </c>
      <c r="C3031" s="30" t="str">
        <f t="shared" si="541"/>
        <v>(Acreedores quirografarios)</v>
      </c>
      <c r="D3031" s="30">
        <v>5</v>
      </c>
      <c r="E3031" s="30" t="s">
        <v>5472</v>
      </c>
      <c r="F3031" s="30" t="s">
        <v>5473</v>
      </c>
      <c r="G3031" s="30" t="s">
        <v>5474</v>
      </c>
      <c r="H3031" s="31">
        <v>948205</v>
      </c>
      <c r="I3031" s="31" t="s">
        <v>62</v>
      </c>
      <c r="J3031" s="32">
        <v>32896</v>
      </c>
      <c r="K3031" s="33">
        <f t="shared" si="542"/>
        <v>32896</v>
      </c>
      <c r="L3031" s="33">
        <v>144714767</v>
      </c>
      <c r="M3031" s="33">
        <v>0</v>
      </c>
      <c r="N3031" s="33">
        <v>0</v>
      </c>
      <c r="O3031" s="33">
        <v>0</v>
      </c>
      <c r="P3031" s="33">
        <f t="shared" si="543"/>
        <v>32896</v>
      </c>
      <c r="Q3031" s="33">
        <f t="shared" si="544"/>
        <v>32896</v>
      </c>
      <c r="R3031" s="33">
        <f t="shared" si="545"/>
        <v>144714767</v>
      </c>
      <c r="S3031" s="33"/>
      <c r="T3031" s="30" t="str">
        <f t="shared" si="546"/>
        <v>USD</v>
      </c>
      <c r="U3031" s="33">
        <v>0</v>
      </c>
      <c r="V3031" s="33">
        <v>0</v>
      </c>
      <c r="W3031" s="33">
        <v>0</v>
      </c>
      <c r="X3031" s="33">
        <f t="shared" si="547"/>
        <v>32896</v>
      </c>
      <c r="Y3031" s="33">
        <f t="shared" si="548"/>
        <v>32896</v>
      </c>
      <c r="Z3031" s="33">
        <f t="shared" si="549"/>
        <v>144714767</v>
      </c>
      <c r="AA3031" s="34">
        <f t="shared" si="550"/>
        <v>0.0035682911408890803</v>
      </c>
      <c r="AB3031" s="33" t="s">
        <v>2762</v>
      </c>
      <c r="AC3031" s="35">
        <v>44796</v>
      </c>
      <c r="AD3031" s="33">
        <v>60</v>
      </c>
      <c r="AE3031" s="36">
        <f t="shared" si="540"/>
        <v>44856</v>
      </c>
    </row>
    <row r="3032" spans="2:31" ht="14.5" hidden="1">
      <c r="B3032" s="29" t="s">
        <v>2871</v>
      </c>
      <c r="C3032" s="30" t="str">
        <f t="shared" si="541"/>
        <v>(Acreedores quirografarios)</v>
      </c>
      <c r="D3032" s="30">
        <v>5</v>
      </c>
      <c r="E3032" s="30" t="s">
        <v>5475</v>
      </c>
      <c r="F3032" s="30" t="s">
        <v>5476</v>
      </c>
      <c r="G3032" s="30" t="s">
        <v>5477</v>
      </c>
      <c r="H3032" s="31" t="s">
        <v>2872</v>
      </c>
      <c r="I3032" s="31" t="s">
        <v>62</v>
      </c>
      <c r="J3032" s="32">
        <v>251.19999999999999</v>
      </c>
      <c r="K3032" s="33">
        <f t="shared" si="542"/>
        <v>251.19999999999999</v>
      </c>
      <c r="L3032" s="33">
        <v>1227278</v>
      </c>
      <c r="M3032" s="33">
        <v>0</v>
      </c>
      <c r="N3032" s="33">
        <v>0</v>
      </c>
      <c r="O3032" s="33">
        <v>0</v>
      </c>
      <c r="P3032" s="33">
        <f t="shared" si="543"/>
        <v>251.19999999999999</v>
      </c>
      <c r="Q3032" s="33">
        <f t="shared" si="544"/>
        <v>251.19999999999999</v>
      </c>
      <c r="R3032" s="33">
        <f t="shared" si="545"/>
        <v>1227278</v>
      </c>
      <c r="S3032" s="33"/>
      <c r="T3032" s="30" t="str">
        <f t="shared" si="546"/>
        <v>USD</v>
      </c>
      <c r="U3032" s="33">
        <v>0</v>
      </c>
      <c r="V3032" s="33">
        <v>0</v>
      </c>
      <c r="W3032" s="33">
        <v>0</v>
      </c>
      <c r="X3032" s="33">
        <f t="shared" si="547"/>
        <v>251.19999999999999</v>
      </c>
      <c r="Y3032" s="33">
        <f t="shared" si="548"/>
        <v>251.19999999999999</v>
      </c>
      <c r="Z3032" s="33">
        <f t="shared" si="549"/>
        <v>1227278</v>
      </c>
      <c r="AA3032" s="34">
        <f t="shared" si="550"/>
        <v>3.0261495116169232E-05</v>
      </c>
      <c r="AB3032" s="33" t="s">
        <v>2762</v>
      </c>
      <c r="AC3032" s="35">
        <v>44935</v>
      </c>
      <c r="AD3032" s="33">
        <v>60</v>
      </c>
      <c r="AE3032" s="36">
        <f t="shared" si="540"/>
        <v>44995</v>
      </c>
    </row>
    <row r="3033" spans="2:31" ht="14.5" hidden="1">
      <c r="B3033" s="29" t="s">
        <v>2873</v>
      </c>
      <c r="C3033" s="30" t="str">
        <f t="shared" si="541"/>
        <v>(Acreedores quirografarios)</v>
      </c>
      <c r="D3033" s="30">
        <v>5</v>
      </c>
      <c r="E3033" s="30" t="s">
        <v>5478</v>
      </c>
      <c r="F3033" s="30" t="s">
        <v>5479</v>
      </c>
      <c r="G3033" s="30" t="s">
        <v>5480</v>
      </c>
      <c r="H3033" s="31">
        <v>1120142737</v>
      </c>
      <c r="I3033" s="31" t="s">
        <v>62</v>
      </c>
      <c r="J3033" s="32">
        <v>5154</v>
      </c>
      <c r="K3033" s="33">
        <f t="shared" si="542"/>
        <v>5154</v>
      </c>
      <c r="L3033" s="33">
        <v>22862319</v>
      </c>
      <c r="M3033" s="33">
        <v>0</v>
      </c>
      <c r="N3033" s="33">
        <v>0</v>
      </c>
      <c r="O3033" s="33">
        <v>0</v>
      </c>
      <c r="P3033" s="33">
        <f t="shared" si="543"/>
        <v>5154</v>
      </c>
      <c r="Q3033" s="33">
        <f t="shared" si="544"/>
        <v>5154</v>
      </c>
      <c r="R3033" s="33">
        <f t="shared" si="545"/>
        <v>22862319</v>
      </c>
      <c r="S3033" s="33"/>
      <c r="T3033" s="30" t="str">
        <f t="shared" si="546"/>
        <v>USD</v>
      </c>
      <c r="U3033" s="33">
        <v>0</v>
      </c>
      <c r="V3033" s="33">
        <v>0</v>
      </c>
      <c r="W3033" s="33">
        <v>0</v>
      </c>
      <c r="X3033" s="33">
        <f t="shared" si="547"/>
        <v>5154</v>
      </c>
      <c r="Y3033" s="33">
        <f t="shared" si="548"/>
        <v>5154</v>
      </c>
      <c r="Z3033" s="33">
        <f t="shared" si="549"/>
        <v>22862319</v>
      </c>
      <c r="AA3033" s="34">
        <f t="shared" si="550"/>
        <v>0.00056372554120810692</v>
      </c>
      <c r="AB3033" s="33" t="s">
        <v>2762</v>
      </c>
      <c r="AC3033" s="35">
        <v>44822</v>
      </c>
      <c r="AD3033" s="33" t="s">
        <v>4909</v>
      </c>
      <c r="AE3033" s="36">
        <f t="shared" si="551" ref="AE3033:AE3043">+AC3033</f>
        <v>44822</v>
      </c>
    </row>
    <row r="3034" spans="2:31" ht="14.5" hidden="1">
      <c r="B3034" s="29" t="s">
        <v>2873</v>
      </c>
      <c r="C3034" s="30" t="str">
        <f t="shared" si="541"/>
        <v>(Acreedores quirografarios)</v>
      </c>
      <c r="D3034" s="30">
        <v>5</v>
      </c>
      <c r="E3034" s="30" t="s">
        <v>5478</v>
      </c>
      <c r="F3034" s="30" t="s">
        <v>5479</v>
      </c>
      <c r="G3034" s="30" t="s">
        <v>5480</v>
      </c>
      <c r="H3034" s="31">
        <v>1120144583</v>
      </c>
      <c r="I3034" s="31" t="s">
        <v>62</v>
      </c>
      <c r="J3034" s="32">
        <v>3144</v>
      </c>
      <c r="K3034" s="33">
        <f t="shared" si="542"/>
        <v>3144</v>
      </c>
      <c r="L3034" s="33">
        <v>15140215</v>
      </c>
      <c r="M3034" s="33">
        <v>0</v>
      </c>
      <c r="N3034" s="33">
        <v>0</v>
      </c>
      <c r="O3034" s="33">
        <v>0</v>
      </c>
      <c r="P3034" s="33">
        <f t="shared" si="543"/>
        <v>3144</v>
      </c>
      <c r="Q3034" s="33">
        <f t="shared" si="544"/>
        <v>3144</v>
      </c>
      <c r="R3034" s="33">
        <f t="shared" si="545"/>
        <v>15140215</v>
      </c>
      <c r="S3034" s="33"/>
      <c r="T3034" s="30" t="str">
        <f t="shared" si="546"/>
        <v>USD</v>
      </c>
      <c r="U3034" s="33">
        <v>0</v>
      </c>
      <c r="V3034" s="33">
        <v>0</v>
      </c>
      <c r="W3034" s="33">
        <v>0</v>
      </c>
      <c r="X3034" s="33">
        <f t="shared" si="547"/>
        <v>3144</v>
      </c>
      <c r="Y3034" s="33">
        <f t="shared" si="548"/>
        <v>3144</v>
      </c>
      <c r="Z3034" s="33">
        <f t="shared" si="549"/>
        <v>15140215</v>
      </c>
      <c r="AA3034" s="34">
        <f t="shared" si="550"/>
        <v>0.00037331846760086317</v>
      </c>
      <c r="AB3034" s="33" t="s">
        <v>2762</v>
      </c>
      <c r="AC3034" s="35">
        <v>44868</v>
      </c>
      <c r="AD3034" s="33" t="s">
        <v>4909</v>
      </c>
      <c r="AE3034" s="36">
        <f t="shared" si="551"/>
        <v>44868</v>
      </c>
    </row>
    <row r="3035" spans="2:31" ht="14.5" hidden="1">
      <c r="B3035" s="29" t="s">
        <v>2873</v>
      </c>
      <c r="C3035" s="30" t="str">
        <f t="shared" si="541"/>
        <v>(Acreedores quirografarios)</v>
      </c>
      <c r="D3035" s="30">
        <v>5</v>
      </c>
      <c r="E3035" s="30" t="s">
        <v>5478</v>
      </c>
      <c r="F3035" s="30" t="s">
        <v>5479</v>
      </c>
      <c r="G3035" s="30" t="s">
        <v>5480</v>
      </c>
      <c r="H3035" s="31">
        <v>92338899</v>
      </c>
      <c r="I3035" s="31" t="s">
        <v>62</v>
      </c>
      <c r="J3035" s="32">
        <v>4818</v>
      </c>
      <c r="K3035" s="33">
        <f t="shared" si="542"/>
        <v>4818</v>
      </c>
      <c r="L3035" s="33">
        <v>23539110</v>
      </c>
      <c r="M3035" s="33">
        <v>0</v>
      </c>
      <c r="N3035" s="33">
        <v>0</v>
      </c>
      <c r="O3035" s="33">
        <v>0</v>
      </c>
      <c r="P3035" s="33">
        <f t="shared" si="543"/>
        <v>4818</v>
      </c>
      <c r="Q3035" s="33">
        <f t="shared" si="544"/>
        <v>4818</v>
      </c>
      <c r="R3035" s="33">
        <f t="shared" si="545"/>
        <v>23539110</v>
      </c>
      <c r="S3035" s="33"/>
      <c r="T3035" s="30" t="str">
        <f t="shared" si="546"/>
        <v>USD</v>
      </c>
      <c r="U3035" s="33">
        <v>0</v>
      </c>
      <c r="V3035" s="33">
        <v>0</v>
      </c>
      <c r="W3035" s="33">
        <v>0</v>
      </c>
      <c r="X3035" s="33">
        <f t="shared" si="547"/>
        <v>4818</v>
      </c>
      <c r="Y3035" s="33">
        <f t="shared" si="548"/>
        <v>4818</v>
      </c>
      <c r="Z3035" s="33">
        <f t="shared" si="549"/>
        <v>23539110</v>
      </c>
      <c r="AA3035" s="34">
        <f t="shared" si="550"/>
        <v>0.00058041345343432405</v>
      </c>
      <c r="AB3035" s="33" t="s">
        <v>2762</v>
      </c>
      <c r="AC3035" s="35">
        <v>44936</v>
      </c>
      <c r="AD3035" s="33" t="s">
        <v>4909</v>
      </c>
      <c r="AE3035" s="36">
        <f t="shared" si="551"/>
        <v>44936</v>
      </c>
    </row>
    <row r="3036" spans="2:31" ht="14.5" hidden="1">
      <c r="B3036" s="29" t="s">
        <v>2873</v>
      </c>
      <c r="C3036" s="30" t="str">
        <f t="shared" si="541"/>
        <v>(Acreedores quirografarios)</v>
      </c>
      <c r="D3036" s="30">
        <v>5</v>
      </c>
      <c r="E3036" s="30" t="s">
        <v>5478</v>
      </c>
      <c r="F3036" s="30" t="s">
        <v>5479</v>
      </c>
      <c r="G3036" s="30" t="s">
        <v>5480</v>
      </c>
      <c r="H3036" s="31">
        <v>92336992</v>
      </c>
      <c r="I3036" s="31" t="s">
        <v>62</v>
      </c>
      <c r="J3036" s="32">
        <v>4818</v>
      </c>
      <c r="K3036" s="33">
        <f t="shared" si="542"/>
        <v>4818</v>
      </c>
      <c r="L3036" s="33">
        <v>23539110</v>
      </c>
      <c r="M3036" s="33">
        <v>0</v>
      </c>
      <c r="N3036" s="33">
        <v>0</v>
      </c>
      <c r="O3036" s="33">
        <v>0</v>
      </c>
      <c r="P3036" s="33">
        <f t="shared" si="543"/>
        <v>4818</v>
      </c>
      <c r="Q3036" s="33">
        <f t="shared" si="544"/>
        <v>4818</v>
      </c>
      <c r="R3036" s="33">
        <f t="shared" si="545"/>
        <v>23539110</v>
      </c>
      <c r="S3036" s="33"/>
      <c r="T3036" s="30" t="str">
        <f t="shared" si="546"/>
        <v>USD</v>
      </c>
      <c r="U3036" s="33">
        <v>0</v>
      </c>
      <c r="V3036" s="33">
        <v>0</v>
      </c>
      <c r="W3036" s="33">
        <v>0</v>
      </c>
      <c r="X3036" s="33">
        <f t="shared" si="547"/>
        <v>4818</v>
      </c>
      <c r="Y3036" s="33">
        <f t="shared" si="548"/>
        <v>4818</v>
      </c>
      <c r="Z3036" s="33">
        <f t="shared" si="549"/>
        <v>23539110</v>
      </c>
      <c r="AA3036" s="34">
        <f t="shared" si="550"/>
        <v>0.00058041345343432405</v>
      </c>
      <c r="AB3036" s="33" t="s">
        <v>2762</v>
      </c>
      <c r="AC3036" s="35">
        <v>44936</v>
      </c>
      <c r="AD3036" s="33" t="s">
        <v>4909</v>
      </c>
      <c r="AE3036" s="36">
        <f t="shared" si="551"/>
        <v>44936</v>
      </c>
    </row>
    <row r="3037" spans="2:31" ht="14.5" hidden="1">
      <c r="B3037" s="29" t="s">
        <v>2873</v>
      </c>
      <c r="C3037" s="30" t="str">
        <f t="shared" si="541"/>
        <v>(Acreedores quirografarios)</v>
      </c>
      <c r="D3037" s="30">
        <v>5</v>
      </c>
      <c r="E3037" s="30" t="s">
        <v>5478</v>
      </c>
      <c r="F3037" s="30" t="s">
        <v>5479</v>
      </c>
      <c r="G3037" s="30" t="s">
        <v>5480</v>
      </c>
      <c r="H3037" s="31">
        <v>92343994</v>
      </c>
      <c r="I3037" s="31" t="s">
        <v>62</v>
      </c>
      <c r="J3037" s="32">
        <v>3900</v>
      </c>
      <c r="K3037" s="33">
        <f t="shared" si="542"/>
        <v>3900</v>
      </c>
      <c r="L3037" s="33">
        <v>19054074</v>
      </c>
      <c r="M3037" s="33">
        <v>0</v>
      </c>
      <c r="N3037" s="33">
        <v>0</v>
      </c>
      <c r="O3037" s="33">
        <v>0</v>
      </c>
      <c r="P3037" s="33">
        <f t="shared" si="543"/>
        <v>3900</v>
      </c>
      <c r="Q3037" s="33">
        <f t="shared" si="544"/>
        <v>3900</v>
      </c>
      <c r="R3037" s="33">
        <f t="shared" si="545"/>
        <v>19054074</v>
      </c>
      <c r="S3037" s="33"/>
      <c r="T3037" s="30" t="str">
        <f t="shared" si="546"/>
        <v>USD</v>
      </c>
      <c r="U3037" s="33">
        <v>0</v>
      </c>
      <c r="V3037" s="33">
        <v>0</v>
      </c>
      <c r="W3037" s="33">
        <v>0</v>
      </c>
      <c r="X3037" s="33">
        <f t="shared" si="547"/>
        <v>3900</v>
      </c>
      <c r="Y3037" s="33">
        <f t="shared" si="548"/>
        <v>3900</v>
      </c>
      <c r="Z3037" s="33">
        <f t="shared" si="549"/>
        <v>19054074</v>
      </c>
      <c r="AA3037" s="34">
        <f t="shared" si="550"/>
        <v>0.00046982408818061367</v>
      </c>
      <c r="AB3037" s="33" t="s">
        <v>2762</v>
      </c>
      <c r="AC3037" s="35">
        <v>44936</v>
      </c>
      <c r="AD3037" s="33" t="s">
        <v>4909</v>
      </c>
      <c r="AE3037" s="36">
        <f t="shared" si="551"/>
        <v>44936</v>
      </c>
    </row>
    <row r="3038" spans="2:31" ht="14.5" hidden="1">
      <c r="B3038" s="29" t="s">
        <v>2873</v>
      </c>
      <c r="C3038" s="30" t="str">
        <f t="shared" si="541"/>
        <v>(Acreedores quirografarios)</v>
      </c>
      <c r="D3038" s="30">
        <v>5</v>
      </c>
      <c r="E3038" s="30" t="s">
        <v>5478</v>
      </c>
      <c r="F3038" s="30" t="s">
        <v>5479</v>
      </c>
      <c r="G3038" s="30" t="s">
        <v>5480</v>
      </c>
      <c r="H3038" s="31">
        <v>92347192</v>
      </c>
      <c r="I3038" s="31" t="s">
        <v>62</v>
      </c>
      <c r="J3038" s="32">
        <v>5148</v>
      </c>
      <c r="K3038" s="33">
        <f t="shared" si="542"/>
        <v>5148</v>
      </c>
      <c r="L3038" s="33">
        <v>24750812</v>
      </c>
      <c r="M3038" s="33">
        <v>0</v>
      </c>
      <c r="N3038" s="33">
        <v>0</v>
      </c>
      <c r="O3038" s="33">
        <v>0</v>
      </c>
      <c r="P3038" s="33">
        <f t="shared" si="543"/>
        <v>5148</v>
      </c>
      <c r="Q3038" s="33">
        <f t="shared" si="544"/>
        <v>5148</v>
      </c>
      <c r="R3038" s="33">
        <f t="shared" si="545"/>
        <v>24750812</v>
      </c>
      <c r="S3038" s="33"/>
      <c r="T3038" s="30" t="str">
        <f t="shared" si="546"/>
        <v>USD</v>
      </c>
      <c r="U3038" s="33">
        <v>0</v>
      </c>
      <c r="V3038" s="33">
        <v>0</v>
      </c>
      <c r="W3038" s="33">
        <v>0</v>
      </c>
      <c r="X3038" s="33">
        <f t="shared" si="547"/>
        <v>5148</v>
      </c>
      <c r="Y3038" s="33">
        <f t="shared" si="548"/>
        <v>5148</v>
      </c>
      <c r="Z3038" s="33">
        <f t="shared" si="549"/>
        <v>24750812</v>
      </c>
      <c r="AA3038" s="34">
        <f t="shared" si="550"/>
        <v>0.00061029088475408411</v>
      </c>
      <c r="AB3038" s="33" t="s">
        <v>2762</v>
      </c>
      <c r="AC3038" s="35">
        <v>44937</v>
      </c>
      <c r="AD3038" s="33" t="s">
        <v>4909</v>
      </c>
      <c r="AE3038" s="36">
        <f t="shared" si="551"/>
        <v>44937</v>
      </c>
    </row>
    <row r="3039" spans="2:31" ht="14.5" hidden="1">
      <c r="B3039" s="29" t="s">
        <v>2873</v>
      </c>
      <c r="C3039" s="30" t="str">
        <f t="shared" si="541"/>
        <v>(Acreedores quirografarios)</v>
      </c>
      <c r="D3039" s="30">
        <v>5</v>
      </c>
      <c r="E3039" s="30" t="s">
        <v>5478</v>
      </c>
      <c r="F3039" s="30" t="s">
        <v>5479</v>
      </c>
      <c r="G3039" s="30" t="s">
        <v>5480</v>
      </c>
      <c r="H3039" s="31">
        <v>92347195</v>
      </c>
      <c r="I3039" s="31" t="s">
        <v>62</v>
      </c>
      <c r="J3039" s="32">
        <v>6924</v>
      </c>
      <c r="K3039" s="33">
        <f t="shared" si="542"/>
        <v>6924</v>
      </c>
      <c r="L3039" s="33">
        <v>33289553</v>
      </c>
      <c r="M3039" s="33">
        <v>0</v>
      </c>
      <c r="N3039" s="33">
        <v>0</v>
      </c>
      <c r="O3039" s="33">
        <v>0</v>
      </c>
      <c r="P3039" s="33">
        <f t="shared" si="543"/>
        <v>6924</v>
      </c>
      <c r="Q3039" s="33">
        <f t="shared" si="544"/>
        <v>6924</v>
      </c>
      <c r="R3039" s="33">
        <f t="shared" si="545"/>
        <v>33289553</v>
      </c>
      <c r="S3039" s="33"/>
      <c r="T3039" s="30" t="str">
        <f t="shared" si="546"/>
        <v>USD</v>
      </c>
      <c r="U3039" s="33">
        <v>0</v>
      </c>
      <c r="V3039" s="33">
        <v>0</v>
      </c>
      <c r="W3039" s="33">
        <v>0</v>
      </c>
      <c r="X3039" s="33">
        <f t="shared" si="547"/>
        <v>6924</v>
      </c>
      <c r="Y3039" s="33">
        <f t="shared" si="548"/>
        <v>6924</v>
      </c>
      <c r="Z3039" s="33">
        <f t="shared" si="549"/>
        <v>33289553</v>
      </c>
      <c r="AA3039" s="34">
        <f t="shared" si="550"/>
        <v>0.00082083411055111947</v>
      </c>
      <c r="AB3039" s="33" t="s">
        <v>2762</v>
      </c>
      <c r="AC3039" s="35">
        <v>44937</v>
      </c>
      <c r="AD3039" s="33" t="s">
        <v>4909</v>
      </c>
      <c r="AE3039" s="36">
        <f t="shared" si="551"/>
        <v>44937</v>
      </c>
    </row>
    <row r="3040" spans="2:31" ht="14.5" hidden="1">
      <c r="B3040" s="29" t="s">
        <v>2873</v>
      </c>
      <c r="C3040" s="30" t="str">
        <f t="shared" si="541"/>
        <v>(Acreedores quirografarios)</v>
      </c>
      <c r="D3040" s="30">
        <v>5</v>
      </c>
      <c r="E3040" s="30" t="s">
        <v>5478</v>
      </c>
      <c r="F3040" s="30" t="s">
        <v>5479</v>
      </c>
      <c r="G3040" s="30" t="s">
        <v>5480</v>
      </c>
      <c r="H3040" s="31">
        <v>92347559</v>
      </c>
      <c r="I3040" s="31" t="s">
        <v>62</v>
      </c>
      <c r="J3040" s="32">
        <v>1179</v>
      </c>
      <c r="K3040" s="33">
        <f t="shared" si="542"/>
        <v>1179</v>
      </c>
      <c r="L3040" s="33">
        <v>5531915</v>
      </c>
      <c r="M3040" s="33">
        <v>0</v>
      </c>
      <c r="N3040" s="33">
        <v>0</v>
      </c>
      <c r="O3040" s="33">
        <v>0</v>
      </c>
      <c r="P3040" s="33">
        <f t="shared" si="543"/>
        <v>1179</v>
      </c>
      <c r="Q3040" s="33">
        <f t="shared" si="544"/>
        <v>1179</v>
      </c>
      <c r="R3040" s="33">
        <f t="shared" si="545"/>
        <v>5531915</v>
      </c>
      <c r="S3040" s="33"/>
      <c r="T3040" s="30" t="str">
        <f t="shared" si="546"/>
        <v>USD</v>
      </c>
      <c r="U3040" s="33">
        <v>0</v>
      </c>
      <c r="V3040" s="33">
        <v>0</v>
      </c>
      <c r="W3040" s="33">
        <v>0</v>
      </c>
      <c r="X3040" s="33">
        <f t="shared" si="547"/>
        <v>1179</v>
      </c>
      <c r="Y3040" s="33">
        <f t="shared" si="548"/>
        <v>1179</v>
      </c>
      <c r="Z3040" s="33">
        <f t="shared" si="549"/>
        <v>5531915</v>
      </c>
      <c r="AA3040" s="34">
        <f t="shared" si="550"/>
        <v>0.00013640268851520463</v>
      </c>
      <c r="AB3040" s="33" t="s">
        <v>2762</v>
      </c>
      <c r="AC3040" s="35">
        <v>44939</v>
      </c>
      <c r="AD3040" s="33" t="s">
        <v>4909</v>
      </c>
      <c r="AE3040" s="36">
        <f t="shared" si="551"/>
        <v>44939</v>
      </c>
    </row>
    <row r="3041" spans="2:31" ht="14.5" hidden="1">
      <c r="B3041" s="29" t="s">
        <v>2873</v>
      </c>
      <c r="C3041" s="30" t="str">
        <f t="shared" si="541"/>
        <v>(Acreedores quirografarios)</v>
      </c>
      <c r="D3041" s="30">
        <v>5</v>
      </c>
      <c r="E3041" s="30" t="s">
        <v>5478</v>
      </c>
      <c r="F3041" s="30" t="s">
        <v>5479</v>
      </c>
      <c r="G3041" s="30" t="s">
        <v>5480</v>
      </c>
      <c r="H3041" s="31">
        <v>92347620</v>
      </c>
      <c r="I3041" s="31" t="s">
        <v>62</v>
      </c>
      <c r="J3041" s="32">
        <v>2664</v>
      </c>
      <c r="K3041" s="33">
        <f t="shared" si="542"/>
        <v>2664</v>
      </c>
      <c r="L3041" s="33">
        <v>12504789</v>
      </c>
      <c r="M3041" s="33">
        <v>0</v>
      </c>
      <c r="N3041" s="33">
        <v>0</v>
      </c>
      <c r="O3041" s="33">
        <v>0</v>
      </c>
      <c r="P3041" s="33">
        <f t="shared" si="543"/>
        <v>2664</v>
      </c>
      <c r="Q3041" s="33">
        <f t="shared" si="544"/>
        <v>2664</v>
      </c>
      <c r="R3041" s="33">
        <f t="shared" si="545"/>
        <v>12504789</v>
      </c>
      <c r="S3041" s="33"/>
      <c r="T3041" s="30" t="str">
        <f t="shared" si="546"/>
        <v>USD</v>
      </c>
      <c r="U3041" s="33">
        <v>0</v>
      </c>
      <c r="V3041" s="33">
        <v>0</v>
      </c>
      <c r="W3041" s="33">
        <v>0</v>
      </c>
      <c r="X3041" s="33">
        <f t="shared" si="547"/>
        <v>2664</v>
      </c>
      <c r="Y3041" s="33">
        <f t="shared" si="548"/>
        <v>2664</v>
      </c>
      <c r="Z3041" s="33">
        <f t="shared" si="549"/>
        <v>12504789</v>
      </c>
      <c r="AA3041" s="34">
        <f t="shared" si="550"/>
        <v>0.00030833569187439742</v>
      </c>
      <c r="AB3041" s="33" t="s">
        <v>2762</v>
      </c>
      <c r="AC3041" s="35">
        <v>44942</v>
      </c>
      <c r="AD3041" s="33" t="s">
        <v>4909</v>
      </c>
      <c r="AE3041" s="36">
        <f t="shared" si="551"/>
        <v>44942</v>
      </c>
    </row>
    <row r="3042" spans="2:31" ht="14.5" hidden="1">
      <c r="B3042" s="29" t="s">
        <v>2873</v>
      </c>
      <c r="C3042" s="30" t="str">
        <f t="shared" si="541"/>
        <v>(Acreedores quirografarios)</v>
      </c>
      <c r="D3042" s="30">
        <v>5</v>
      </c>
      <c r="E3042" s="30" t="s">
        <v>5478</v>
      </c>
      <c r="F3042" s="30" t="s">
        <v>5479</v>
      </c>
      <c r="G3042" s="30" t="s">
        <v>5480</v>
      </c>
      <c r="H3042" s="31">
        <v>92347615</v>
      </c>
      <c r="I3042" s="31" t="s">
        <v>62</v>
      </c>
      <c r="J3042" s="32">
        <v>5148</v>
      </c>
      <c r="K3042" s="33">
        <f t="shared" si="542"/>
        <v>5148</v>
      </c>
      <c r="L3042" s="33">
        <v>24164661</v>
      </c>
      <c r="M3042" s="33">
        <v>0</v>
      </c>
      <c r="N3042" s="33">
        <v>0</v>
      </c>
      <c r="O3042" s="33">
        <v>0</v>
      </c>
      <c r="P3042" s="33">
        <f t="shared" si="543"/>
        <v>5148</v>
      </c>
      <c r="Q3042" s="33">
        <f t="shared" si="544"/>
        <v>5148</v>
      </c>
      <c r="R3042" s="33">
        <f t="shared" si="545"/>
        <v>24164661</v>
      </c>
      <c r="S3042" s="33"/>
      <c r="T3042" s="30" t="str">
        <f t="shared" si="546"/>
        <v>USD</v>
      </c>
      <c r="U3042" s="33">
        <v>0</v>
      </c>
      <c r="V3042" s="33">
        <v>0</v>
      </c>
      <c r="W3042" s="33">
        <v>0</v>
      </c>
      <c r="X3042" s="33">
        <f t="shared" si="547"/>
        <v>5148</v>
      </c>
      <c r="Y3042" s="33">
        <f t="shared" si="548"/>
        <v>5148</v>
      </c>
      <c r="Z3042" s="33">
        <f t="shared" si="549"/>
        <v>24164661</v>
      </c>
      <c r="AA3042" s="34">
        <f t="shared" si="550"/>
        <v>0.00059583792004369433</v>
      </c>
      <c r="AB3042" s="33" t="s">
        <v>2762</v>
      </c>
      <c r="AC3042" s="35">
        <v>44942</v>
      </c>
      <c r="AD3042" s="33" t="s">
        <v>4909</v>
      </c>
      <c r="AE3042" s="36">
        <f t="shared" si="551"/>
        <v>44942</v>
      </c>
    </row>
    <row r="3043" spans="2:31" ht="14.5" hidden="1">
      <c r="B3043" s="29" t="s">
        <v>2873</v>
      </c>
      <c r="C3043" s="30" t="str">
        <f t="shared" si="541"/>
        <v>(Acreedores quirografarios)</v>
      </c>
      <c r="D3043" s="30">
        <v>5</v>
      </c>
      <c r="E3043" s="30" t="s">
        <v>5478</v>
      </c>
      <c r="F3043" s="30" t="s">
        <v>5479</v>
      </c>
      <c r="G3043" s="30" t="s">
        <v>5480</v>
      </c>
      <c r="H3043" s="31">
        <v>92348048</v>
      </c>
      <c r="I3043" s="31" t="s">
        <v>62</v>
      </c>
      <c r="J3043" s="32">
        <v>2664</v>
      </c>
      <c r="K3043" s="33">
        <f t="shared" si="542"/>
        <v>2664</v>
      </c>
      <c r="L3043" s="33">
        <v>12477776</v>
      </c>
      <c r="M3043" s="33">
        <v>0</v>
      </c>
      <c r="N3043" s="33">
        <v>0</v>
      </c>
      <c r="O3043" s="33">
        <v>0</v>
      </c>
      <c r="P3043" s="33">
        <f t="shared" si="543"/>
        <v>2664</v>
      </c>
      <c r="Q3043" s="33">
        <f t="shared" si="544"/>
        <v>2664</v>
      </c>
      <c r="R3043" s="33">
        <f t="shared" si="545"/>
        <v>12477776</v>
      </c>
      <c r="S3043" s="33"/>
      <c r="T3043" s="30" t="str">
        <f t="shared" si="546"/>
        <v>USD</v>
      </c>
      <c r="U3043" s="33">
        <v>0</v>
      </c>
      <c r="V3043" s="33">
        <v>0</v>
      </c>
      <c r="W3043" s="33">
        <v>0</v>
      </c>
      <c r="X3043" s="33">
        <f t="shared" si="547"/>
        <v>2664</v>
      </c>
      <c r="Y3043" s="33">
        <f t="shared" si="548"/>
        <v>2664</v>
      </c>
      <c r="Z3043" s="33">
        <f t="shared" si="549"/>
        <v>12477776</v>
      </c>
      <c r="AA3043" s="34">
        <f t="shared" si="550"/>
        <v>0.00030766962129578928</v>
      </c>
      <c r="AB3043" s="33" t="s">
        <v>2762</v>
      </c>
      <c r="AC3043" s="35">
        <v>44946</v>
      </c>
      <c r="AD3043" s="33" t="s">
        <v>4909</v>
      </c>
      <c r="AE3043" s="36">
        <f t="shared" si="551"/>
        <v>44946</v>
      </c>
    </row>
    <row r="3044" spans="2:31" ht="14.5" hidden="1">
      <c r="B3044" s="29" t="s">
        <v>2874</v>
      </c>
      <c r="C3044" s="30" t="str">
        <f t="shared" si="541"/>
        <v>(Acreedores quirografarios)</v>
      </c>
      <c r="D3044" s="30">
        <v>5</v>
      </c>
      <c r="E3044" s="30" t="s">
        <v>5481</v>
      </c>
      <c r="F3044" s="30" t="s">
        <v>5482</v>
      </c>
      <c r="G3044" s="30" t="s">
        <v>5435</v>
      </c>
      <c r="H3044" s="31" t="s">
        <v>2875</v>
      </c>
      <c r="I3044" s="31" t="s">
        <v>62</v>
      </c>
      <c r="J3044" s="32">
        <v>2000</v>
      </c>
      <c r="K3044" s="33">
        <f t="shared" si="542"/>
        <v>2000</v>
      </c>
      <c r="L3044" s="33">
        <v>9848000</v>
      </c>
      <c r="M3044" s="33">
        <v>0</v>
      </c>
      <c r="N3044" s="33">
        <v>0</v>
      </c>
      <c r="O3044" s="33">
        <v>0</v>
      </c>
      <c r="P3044" s="33">
        <f t="shared" si="543"/>
        <v>2000</v>
      </c>
      <c r="Q3044" s="33">
        <f t="shared" si="544"/>
        <v>2000</v>
      </c>
      <c r="R3044" s="33">
        <f t="shared" si="545"/>
        <v>9848000</v>
      </c>
      <c r="S3044" s="33"/>
      <c r="T3044" s="30" t="str">
        <f t="shared" si="546"/>
        <v>USD</v>
      </c>
      <c r="U3044" s="33">
        <v>0</v>
      </c>
      <c r="V3044" s="33">
        <v>0</v>
      </c>
      <c r="W3044" s="33">
        <v>0</v>
      </c>
      <c r="X3044" s="33">
        <f t="shared" si="547"/>
        <v>2000</v>
      </c>
      <c r="Y3044" s="33">
        <f t="shared" si="548"/>
        <v>2000</v>
      </c>
      <c r="Z3044" s="33">
        <f t="shared" si="549"/>
        <v>9848000</v>
      </c>
      <c r="AA3044" s="34">
        <f t="shared" si="550"/>
        <v>0.00024282615992793368</v>
      </c>
      <c r="AB3044" s="33" t="s">
        <v>1728</v>
      </c>
      <c r="AC3044" s="35">
        <v>44931</v>
      </c>
      <c r="AD3044" s="33">
        <v>60</v>
      </c>
      <c r="AE3044" s="36">
        <f t="shared" si="552" ref="AE3044:AE3098">+AD3044+AC3044</f>
        <v>44991</v>
      </c>
    </row>
    <row r="3045" spans="2:31" ht="14.5" hidden="1">
      <c r="B3045" s="29" t="s">
        <v>2874</v>
      </c>
      <c r="C3045" s="30" t="str">
        <f t="shared" si="541"/>
        <v>(Acreedores quirografarios)</v>
      </c>
      <c r="D3045" s="30">
        <v>5</v>
      </c>
      <c r="E3045" s="30" t="s">
        <v>5481</v>
      </c>
      <c r="F3045" s="30" t="s">
        <v>5482</v>
      </c>
      <c r="G3045" s="30" t="s">
        <v>5435</v>
      </c>
      <c r="H3045" s="31" t="s">
        <v>2876</v>
      </c>
      <c r="I3045" s="31" t="s">
        <v>62</v>
      </c>
      <c r="J3045" s="32">
        <v>2000</v>
      </c>
      <c r="K3045" s="33">
        <f t="shared" si="542"/>
        <v>2000</v>
      </c>
      <c r="L3045" s="33">
        <v>9848000</v>
      </c>
      <c r="M3045" s="33">
        <v>0</v>
      </c>
      <c r="N3045" s="33">
        <v>0</v>
      </c>
      <c r="O3045" s="33">
        <v>0</v>
      </c>
      <c r="P3045" s="33">
        <f t="shared" si="543"/>
        <v>2000</v>
      </c>
      <c r="Q3045" s="33">
        <f t="shared" si="544"/>
        <v>2000</v>
      </c>
      <c r="R3045" s="33">
        <f t="shared" si="545"/>
        <v>9848000</v>
      </c>
      <c r="S3045" s="33"/>
      <c r="T3045" s="30" t="str">
        <f t="shared" si="546"/>
        <v>USD</v>
      </c>
      <c r="U3045" s="33">
        <v>0</v>
      </c>
      <c r="V3045" s="33">
        <v>0</v>
      </c>
      <c r="W3045" s="33">
        <v>0</v>
      </c>
      <c r="X3045" s="33">
        <f t="shared" si="547"/>
        <v>2000</v>
      </c>
      <c r="Y3045" s="33">
        <f t="shared" si="548"/>
        <v>2000</v>
      </c>
      <c r="Z3045" s="33">
        <f t="shared" si="549"/>
        <v>9848000</v>
      </c>
      <c r="AA3045" s="34">
        <f t="shared" si="550"/>
        <v>0.00024282615992793368</v>
      </c>
      <c r="AB3045" s="33" t="s">
        <v>1728</v>
      </c>
      <c r="AC3045" s="35">
        <v>44931</v>
      </c>
      <c r="AD3045" s="33">
        <v>60</v>
      </c>
      <c r="AE3045" s="36">
        <f t="shared" si="552"/>
        <v>44991</v>
      </c>
    </row>
    <row r="3046" spans="2:31" ht="14.5" hidden="1">
      <c r="B3046" s="29" t="s">
        <v>2874</v>
      </c>
      <c r="C3046" s="30" t="str">
        <f t="shared" si="541"/>
        <v>(Acreedores quirografarios)</v>
      </c>
      <c r="D3046" s="30">
        <v>5</v>
      </c>
      <c r="E3046" s="30" t="s">
        <v>5481</v>
      </c>
      <c r="F3046" s="30" t="s">
        <v>5482</v>
      </c>
      <c r="G3046" s="30" t="s">
        <v>5435</v>
      </c>
      <c r="H3046" s="31" t="s">
        <v>2877</v>
      </c>
      <c r="I3046" s="31" t="s">
        <v>62</v>
      </c>
      <c r="J3046" s="32">
        <v>2000</v>
      </c>
      <c r="K3046" s="33">
        <f t="shared" si="542"/>
        <v>2000</v>
      </c>
      <c r="L3046" s="33">
        <v>9848000</v>
      </c>
      <c r="M3046" s="33">
        <v>0</v>
      </c>
      <c r="N3046" s="33">
        <v>0</v>
      </c>
      <c r="O3046" s="33">
        <v>0</v>
      </c>
      <c r="P3046" s="33">
        <f t="shared" si="543"/>
        <v>2000</v>
      </c>
      <c r="Q3046" s="33">
        <f t="shared" si="544"/>
        <v>2000</v>
      </c>
      <c r="R3046" s="33">
        <f t="shared" si="545"/>
        <v>9848000</v>
      </c>
      <c r="S3046" s="33"/>
      <c r="T3046" s="30" t="str">
        <f t="shared" si="546"/>
        <v>USD</v>
      </c>
      <c r="U3046" s="33">
        <v>0</v>
      </c>
      <c r="V3046" s="33">
        <v>0</v>
      </c>
      <c r="W3046" s="33">
        <v>0</v>
      </c>
      <c r="X3046" s="33">
        <f t="shared" si="547"/>
        <v>2000</v>
      </c>
      <c r="Y3046" s="33">
        <f t="shared" si="548"/>
        <v>2000</v>
      </c>
      <c r="Z3046" s="33">
        <f t="shared" si="549"/>
        <v>9848000</v>
      </c>
      <c r="AA3046" s="34">
        <f t="shared" si="550"/>
        <v>0.00024282615992793368</v>
      </c>
      <c r="AB3046" s="33" t="s">
        <v>1728</v>
      </c>
      <c r="AC3046" s="35">
        <v>44931</v>
      </c>
      <c r="AD3046" s="33">
        <v>60</v>
      </c>
      <c r="AE3046" s="36">
        <f t="shared" si="552"/>
        <v>44991</v>
      </c>
    </row>
    <row r="3047" spans="2:31" ht="14.5" hidden="1">
      <c r="B3047" s="29" t="s">
        <v>2874</v>
      </c>
      <c r="C3047" s="30" t="str">
        <f t="shared" si="541"/>
        <v>(Acreedores quirografarios)</v>
      </c>
      <c r="D3047" s="30">
        <v>5</v>
      </c>
      <c r="E3047" s="30" t="s">
        <v>5481</v>
      </c>
      <c r="F3047" s="30" t="s">
        <v>5482</v>
      </c>
      <c r="G3047" s="30" t="s">
        <v>5435</v>
      </c>
      <c r="H3047" s="31" t="s">
        <v>2878</v>
      </c>
      <c r="I3047" s="31" t="s">
        <v>62</v>
      </c>
      <c r="J3047" s="32">
        <v>2000</v>
      </c>
      <c r="K3047" s="33">
        <f t="shared" si="542"/>
        <v>2000</v>
      </c>
      <c r="L3047" s="33">
        <v>9848000</v>
      </c>
      <c r="M3047" s="33">
        <v>0</v>
      </c>
      <c r="N3047" s="33">
        <v>0</v>
      </c>
      <c r="O3047" s="33">
        <v>0</v>
      </c>
      <c r="P3047" s="33">
        <f t="shared" si="543"/>
        <v>2000</v>
      </c>
      <c r="Q3047" s="33">
        <f t="shared" si="544"/>
        <v>2000</v>
      </c>
      <c r="R3047" s="33">
        <f t="shared" si="545"/>
        <v>9848000</v>
      </c>
      <c r="S3047" s="33"/>
      <c r="T3047" s="30" t="str">
        <f t="shared" si="546"/>
        <v>USD</v>
      </c>
      <c r="U3047" s="33">
        <v>0</v>
      </c>
      <c r="V3047" s="33">
        <v>0</v>
      </c>
      <c r="W3047" s="33">
        <v>0</v>
      </c>
      <c r="X3047" s="33">
        <f t="shared" si="547"/>
        <v>2000</v>
      </c>
      <c r="Y3047" s="33">
        <f t="shared" si="548"/>
        <v>2000</v>
      </c>
      <c r="Z3047" s="33">
        <f t="shared" si="549"/>
        <v>9848000</v>
      </c>
      <c r="AA3047" s="34">
        <f t="shared" si="550"/>
        <v>0.00024282615992793368</v>
      </c>
      <c r="AB3047" s="33" t="s">
        <v>1728</v>
      </c>
      <c r="AC3047" s="35">
        <v>44931</v>
      </c>
      <c r="AD3047" s="33">
        <v>60</v>
      </c>
      <c r="AE3047" s="36">
        <f t="shared" si="552"/>
        <v>44991</v>
      </c>
    </row>
    <row r="3048" spans="2:31" ht="14.5" hidden="1">
      <c r="B3048" s="29" t="s">
        <v>2874</v>
      </c>
      <c r="C3048" s="30" t="str">
        <f t="shared" si="541"/>
        <v>(Acreedores quirografarios)</v>
      </c>
      <c r="D3048" s="30">
        <v>5</v>
      </c>
      <c r="E3048" s="30" t="s">
        <v>5481</v>
      </c>
      <c r="F3048" s="30" t="s">
        <v>5482</v>
      </c>
      <c r="G3048" s="30" t="s">
        <v>5435</v>
      </c>
      <c r="H3048" s="31" t="s">
        <v>2879</v>
      </c>
      <c r="I3048" s="31" t="s">
        <v>62</v>
      </c>
      <c r="J3048" s="32">
        <v>2000</v>
      </c>
      <c r="K3048" s="33">
        <f t="shared" si="542"/>
        <v>2000</v>
      </c>
      <c r="L3048" s="33">
        <v>9264400</v>
      </c>
      <c r="M3048" s="33">
        <v>0</v>
      </c>
      <c r="N3048" s="33">
        <v>0</v>
      </c>
      <c r="O3048" s="33">
        <v>0</v>
      </c>
      <c r="P3048" s="33">
        <f t="shared" si="543"/>
        <v>2000</v>
      </c>
      <c r="Q3048" s="33">
        <f t="shared" si="544"/>
        <v>2000</v>
      </c>
      <c r="R3048" s="33">
        <f t="shared" si="545"/>
        <v>9264400</v>
      </c>
      <c r="S3048" s="33"/>
      <c r="T3048" s="30" t="str">
        <f t="shared" si="546"/>
        <v>USD</v>
      </c>
      <c r="U3048" s="33">
        <v>0</v>
      </c>
      <c r="V3048" s="33">
        <v>0</v>
      </c>
      <c r="W3048" s="33">
        <v>0</v>
      </c>
      <c r="X3048" s="33">
        <f t="shared" si="547"/>
        <v>2000</v>
      </c>
      <c r="Y3048" s="33">
        <f t="shared" si="548"/>
        <v>2000</v>
      </c>
      <c r="Z3048" s="33">
        <f t="shared" si="549"/>
        <v>9264400</v>
      </c>
      <c r="AA3048" s="34">
        <f t="shared" si="550"/>
        <v>0.00022843609626689164</v>
      </c>
      <c r="AB3048" s="33" t="s">
        <v>1728</v>
      </c>
      <c r="AC3048" s="35">
        <v>44957</v>
      </c>
      <c r="AD3048" s="33">
        <v>60</v>
      </c>
      <c r="AE3048" s="36">
        <f t="shared" si="552"/>
        <v>45017</v>
      </c>
    </row>
    <row r="3049" spans="2:31" ht="14.5" hidden="1">
      <c r="B3049" s="29" t="s">
        <v>2880</v>
      </c>
      <c r="C3049" s="30" t="str">
        <f t="shared" si="541"/>
        <v>(Proveedores estratégicos)</v>
      </c>
      <c r="D3049" s="30">
        <v>4</v>
      </c>
      <c r="E3049" s="30" t="s">
        <v>5483</v>
      </c>
      <c r="F3049" s="30" t="s">
        <v>5484</v>
      </c>
      <c r="G3049" s="30" t="s">
        <v>5337</v>
      </c>
      <c r="H3049" s="31">
        <v>1707119</v>
      </c>
      <c r="I3049" s="31" t="s">
        <v>62</v>
      </c>
      <c r="J3049" s="32">
        <v>8663.5900000000001</v>
      </c>
      <c r="K3049" s="33">
        <f t="shared" si="542"/>
        <v>8663.5900000000001</v>
      </c>
      <c r="L3049" s="33">
        <v>42659517</v>
      </c>
      <c r="M3049" s="33">
        <v>0</v>
      </c>
      <c r="N3049" s="33">
        <v>0</v>
      </c>
      <c r="O3049" s="33">
        <v>0</v>
      </c>
      <c r="P3049" s="33">
        <f t="shared" si="543"/>
        <v>8663.5900000000001</v>
      </c>
      <c r="Q3049" s="33">
        <f t="shared" si="544"/>
        <v>8663.5900000000001</v>
      </c>
      <c r="R3049" s="33">
        <f t="shared" si="545"/>
        <v>42659517</v>
      </c>
      <c r="S3049" s="33"/>
      <c r="T3049" s="30" t="str">
        <f t="shared" si="546"/>
        <v>USD</v>
      </c>
      <c r="U3049" s="33">
        <v>0</v>
      </c>
      <c r="V3049" s="33">
        <v>0</v>
      </c>
      <c r="W3049" s="33">
        <v>0</v>
      </c>
      <c r="X3049" s="33">
        <f t="shared" si="547"/>
        <v>8663.5900000000001</v>
      </c>
      <c r="Y3049" s="33">
        <f t="shared" si="548"/>
        <v>8663.5900000000001</v>
      </c>
      <c r="Z3049" s="33">
        <f t="shared" si="549"/>
        <v>42659517</v>
      </c>
      <c r="AA3049" s="34">
        <f t="shared" si="550"/>
        <v>6.151281838699942E-05</v>
      </c>
      <c r="AB3049" s="33" t="s">
        <v>3015</v>
      </c>
      <c r="AC3049" s="35">
        <v>44931</v>
      </c>
      <c r="AD3049" s="33">
        <v>30</v>
      </c>
      <c r="AE3049" s="36">
        <f t="shared" si="552"/>
        <v>44961</v>
      </c>
    </row>
    <row r="3050" spans="2:31" ht="14.5" hidden="1">
      <c r="B3050" s="29" t="s">
        <v>2881</v>
      </c>
      <c r="C3050" s="30" t="str">
        <f t="shared" si="541"/>
        <v>(Acreedores quirografarios)</v>
      </c>
      <c r="D3050" s="30">
        <v>5</v>
      </c>
      <c r="E3050" s="30" t="s">
        <v>5485</v>
      </c>
      <c r="F3050" s="30" t="s">
        <v>5486</v>
      </c>
      <c r="G3050" s="30" t="s">
        <v>2846</v>
      </c>
      <c r="H3050" s="31" t="s">
        <v>2882</v>
      </c>
      <c r="I3050" s="31" t="s">
        <v>62</v>
      </c>
      <c r="J3050" s="32">
        <v>7000</v>
      </c>
      <c r="K3050" s="33">
        <f t="shared" si="542"/>
        <v>7000</v>
      </c>
      <c r="L3050" s="33">
        <v>32421480</v>
      </c>
      <c r="M3050" s="33">
        <v>0</v>
      </c>
      <c r="N3050" s="33">
        <v>0</v>
      </c>
      <c r="O3050" s="33">
        <v>0</v>
      </c>
      <c r="P3050" s="33">
        <f t="shared" si="543"/>
        <v>7000</v>
      </c>
      <c r="Q3050" s="33">
        <f t="shared" si="544"/>
        <v>7000</v>
      </c>
      <c r="R3050" s="33">
        <f t="shared" si="545"/>
        <v>32421480</v>
      </c>
      <c r="S3050" s="33"/>
      <c r="T3050" s="30" t="str">
        <f t="shared" si="546"/>
        <v>USD</v>
      </c>
      <c r="U3050" s="33">
        <v>0</v>
      </c>
      <c r="V3050" s="33">
        <v>0</v>
      </c>
      <c r="W3050" s="33">
        <v>0</v>
      </c>
      <c r="X3050" s="33">
        <f t="shared" si="547"/>
        <v>7000</v>
      </c>
      <c r="Y3050" s="33">
        <f t="shared" si="548"/>
        <v>7000</v>
      </c>
      <c r="Z3050" s="33">
        <f t="shared" si="549"/>
        <v>32421480</v>
      </c>
      <c r="AA3050" s="34">
        <f t="shared" si="550"/>
        <v>0.00079942967989239482</v>
      </c>
      <c r="AB3050" s="33" t="s">
        <v>2762</v>
      </c>
      <c r="AC3050" s="35">
        <v>44949</v>
      </c>
      <c r="AD3050" s="33">
        <v>60</v>
      </c>
      <c r="AE3050" s="36">
        <f t="shared" si="552"/>
        <v>45009</v>
      </c>
    </row>
    <row r="3051" spans="2:31" ht="14.5" hidden="1">
      <c r="B3051" s="29" t="s">
        <v>2881</v>
      </c>
      <c r="C3051" s="30" t="str">
        <f t="shared" si="541"/>
        <v>(Acreedores quirografarios)</v>
      </c>
      <c r="D3051" s="30">
        <v>5</v>
      </c>
      <c r="E3051" s="30" t="s">
        <v>5485</v>
      </c>
      <c r="F3051" s="30" t="s">
        <v>5486</v>
      </c>
      <c r="G3051" s="30" t="s">
        <v>2846</v>
      </c>
      <c r="H3051" s="31" t="s">
        <v>2883</v>
      </c>
      <c r="I3051" s="31" t="s">
        <v>62</v>
      </c>
      <c r="J3051" s="32">
        <v>7000</v>
      </c>
      <c r="K3051" s="33">
        <f t="shared" si="542"/>
        <v>7000</v>
      </c>
      <c r="L3051" s="33">
        <v>32421480</v>
      </c>
      <c r="M3051" s="33">
        <v>0</v>
      </c>
      <c r="N3051" s="33">
        <v>0</v>
      </c>
      <c r="O3051" s="33">
        <v>0</v>
      </c>
      <c r="P3051" s="33">
        <f t="shared" si="543"/>
        <v>7000</v>
      </c>
      <c r="Q3051" s="33">
        <f t="shared" si="544"/>
        <v>7000</v>
      </c>
      <c r="R3051" s="33">
        <f t="shared" si="545"/>
        <v>32421480</v>
      </c>
      <c r="S3051" s="33"/>
      <c r="T3051" s="30" t="str">
        <f t="shared" si="546"/>
        <v>USD</v>
      </c>
      <c r="U3051" s="33">
        <v>0</v>
      </c>
      <c r="V3051" s="33">
        <v>0</v>
      </c>
      <c r="W3051" s="33">
        <v>0</v>
      </c>
      <c r="X3051" s="33">
        <f t="shared" si="547"/>
        <v>7000</v>
      </c>
      <c r="Y3051" s="33">
        <f t="shared" si="548"/>
        <v>7000</v>
      </c>
      <c r="Z3051" s="33">
        <f t="shared" si="549"/>
        <v>32421480</v>
      </c>
      <c r="AA3051" s="34">
        <f t="shared" si="550"/>
        <v>0.00079942967989239482</v>
      </c>
      <c r="AB3051" s="33" t="s">
        <v>2762</v>
      </c>
      <c r="AC3051" s="35">
        <v>44949</v>
      </c>
      <c r="AD3051" s="33">
        <v>60</v>
      </c>
      <c r="AE3051" s="36">
        <f t="shared" si="552"/>
        <v>45009</v>
      </c>
    </row>
    <row r="3052" spans="2:31" ht="14.5" hidden="1">
      <c r="B3052" s="29" t="s">
        <v>2884</v>
      </c>
      <c r="C3052" s="30" t="str">
        <f t="shared" si="541"/>
        <v>(Proveedores estratégicos)</v>
      </c>
      <c r="D3052" s="30">
        <v>4</v>
      </c>
      <c r="E3052" s="30" t="s">
        <v>5487</v>
      </c>
      <c r="F3052" s="30" t="s">
        <v>5488</v>
      </c>
      <c r="G3052" s="30" t="s">
        <v>5489</v>
      </c>
      <c r="H3052" s="31" t="s">
        <v>2885</v>
      </c>
      <c r="I3052" s="31" t="s">
        <v>62</v>
      </c>
      <c r="J3052" s="32">
        <v>-43305.989999999998</v>
      </c>
      <c r="K3052" s="33">
        <f t="shared" si="542"/>
        <v>-43305.989999999998</v>
      </c>
      <c r="L3052" s="33">
        <v>-203653780</v>
      </c>
      <c r="M3052" s="33">
        <v>0</v>
      </c>
      <c r="N3052" s="33">
        <v>0</v>
      </c>
      <c r="O3052" s="33">
        <v>0</v>
      </c>
      <c r="P3052" s="33">
        <f t="shared" si="543"/>
        <v>-43305.989999999998</v>
      </c>
      <c r="Q3052" s="33">
        <f t="shared" si="544"/>
        <v>-43305.989999999998</v>
      </c>
      <c r="R3052" s="33">
        <f t="shared" si="545"/>
        <v>-203653780</v>
      </c>
      <c r="S3052" s="33"/>
      <c r="T3052" s="30" t="str">
        <f t="shared" si="546"/>
        <v>USD</v>
      </c>
      <c r="U3052" s="33">
        <v>0</v>
      </c>
      <c r="V3052" s="33">
        <v>0</v>
      </c>
      <c r="W3052" s="33">
        <v>0</v>
      </c>
      <c r="X3052" s="33">
        <f t="shared" si="547"/>
        <v>-43305.989999999998</v>
      </c>
      <c r="Y3052" s="33">
        <f t="shared" si="548"/>
        <v>-43305.989999999998</v>
      </c>
      <c r="Z3052" s="33">
        <f t="shared" si="549"/>
        <v>-203653780</v>
      </c>
      <c r="AA3052" s="34">
        <f t="shared" si="550"/>
        <v>-0.00029365822362606528</v>
      </c>
      <c r="AB3052" s="33" t="s">
        <v>953</v>
      </c>
      <c r="AC3052" s="35">
        <v>44945</v>
      </c>
      <c r="AD3052" s="33">
        <v>30</v>
      </c>
      <c r="AE3052" s="36">
        <f t="shared" si="552"/>
        <v>44975</v>
      </c>
    </row>
    <row r="3053" spans="2:31" ht="14.5" hidden="1">
      <c r="B3053" s="29" t="s">
        <v>2884</v>
      </c>
      <c r="C3053" s="30" t="str">
        <f t="shared" si="541"/>
        <v>(Proveedores estratégicos)</v>
      </c>
      <c r="D3053" s="30">
        <v>4</v>
      </c>
      <c r="E3053" s="30" t="s">
        <v>5487</v>
      </c>
      <c r="F3053" s="30" t="s">
        <v>5488</v>
      </c>
      <c r="G3053" s="30" t="s">
        <v>5489</v>
      </c>
      <c r="H3053" s="31" t="s">
        <v>2886</v>
      </c>
      <c r="I3053" s="31" t="s">
        <v>62</v>
      </c>
      <c r="J3053" s="32">
        <v>21653</v>
      </c>
      <c r="K3053" s="33">
        <f t="shared" si="542"/>
        <v>21653</v>
      </c>
      <c r="L3053" s="33">
        <v>101826914</v>
      </c>
      <c r="M3053" s="33">
        <v>0</v>
      </c>
      <c r="N3053" s="33">
        <v>0</v>
      </c>
      <c r="O3053" s="33">
        <v>0</v>
      </c>
      <c r="P3053" s="33">
        <f t="shared" si="543"/>
        <v>21653</v>
      </c>
      <c r="Q3053" s="33">
        <f t="shared" si="544"/>
        <v>21653</v>
      </c>
      <c r="R3053" s="33">
        <f t="shared" si="545"/>
        <v>101826914</v>
      </c>
      <c r="S3053" s="33"/>
      <c r="T3053" s="30" t="str">
        <f t="shared" si="546"/>
        <v>USD</v>
      </c>
      <c r="U3053" s="33">
        <v>0</v>
      </c>
      <c r="V3053" s="33">
        <v>0</v>
      </c>
      <c r="W3053" s="33">
        <v>0</v>
      </c>
      <c r="X3053" s="33">
        <f t="shared" si="547"/>
        <v>21653</v>
      </c>
      <c r="Y3053" s="33">
        <f t="shared" si="548"/>
        <v>21653</v>
      </c>
      <c r="Z3053" s="33">
        <f t="shared" si="549"/>
        <v>101826914</v>
      </c>
      <c r="AA3053" s="34">
        <f t="shared" si="550"/>
        <v>0.00014682914641979205</v>
      </c>
      <c r="AB3053" s="33" t="s">
        <v>953</v>
      </c>
      <c r="AC3053" s="35">
        <v>44945</v>
      </c>
      <c r="AD3053" s="33">
        <v>30</v>
      </c>
      <c r="AE3053" s="36">
        <f t="shared" si="552"/>
        <v>44975</v>
      </c>
    </row>
    <row r="3054" spans="2:31" ht="14.5" hidden="1">
      <c r="B3054" s="29" t="s">
        <v>2887</v>
      </c>
      <c r="C3054" s="30" t="str">
        <f t="shared" si="541"/>
        <v>(Acreedores quirografarios)</v>
      </c>
      <c r="D3054" s="30">
        <v>5</v>
      </c>
      <c r="E3054" s="30" t="s">
        <v>5490</v>
      </c>
      <c r="F3054" s="30" t="s">
        <v>5491</v>
      </c>
      <c r="G3054" s="30" t="s">
        <v>4604</v>
      </c>
      <c r="H3054" s="31" t="s">
        <v>2888</v>
      </c>
      <c r="I3054" s="31" t="s">
        <v>62</v>
      </c>
      <c r="J3054" s="32">
        <v>21950</v>
      </c>
      <c r="K3054" s="33">
        <f t="shared" si="542"/>
        <v>21950</v>
      </c>
      <c r="L3054" s="33">
        <v>84394590</v>
      </c>
      <c r="M3054" s="33">
        <v>0</v>
      </c>
      <c r="N3054" s="33">
        <v>0</v>
      </c>
      <c r="O3054" s="33">
        <v>0</v>
      </c>
      <c r="P3054" s="33">
        <f t="shared" si="543"/>
        <v>21950</v>
      </c>
      <c r="Q3054" s="33">
        <f t="shared" si="544"/>
        <v>21950</v>
      </c>
      <c r="R3054" s="33">
        <f t="shared" si="545"/>
        <v>84394590</v>
      </c>
      <c r="S3054" s="33"/>
      <c r="T3054" s="30" t="str">
        <f t="shared" si="546"/>
        <v>USD</v>
      </c>
      <c r="U3054" s="33">
        <v>0</v>
      </c>
      <c r="V3054" s="33">
        <v>0</v>
      </c>
      <c r="W3054" s="33">
        <v>0</v>
      </c>
      <c r="X3054" s="33">
        <f t="shared" si="547"/>
        <v>21950</v>
      </c>
      <c r="Y3054" s="33">
        <f t="shared" si="548"/>
        <v>21950</v>
      </c>
      <c r="Z3054" s="33">
        <f t="shared" si="549"/>
        <v>84394590</v>
      </c>
      <c r="AA3054" s="34">
        <f t="shared" si="550"/>
        <v>0.0020809518895605599</v>
      </c>
      <c r="AB3054" s="33" t="s">
        <v>953</v>
      </c>
      <c r="AC3054" s="35">
        <v>44876</v>
      </c>
      <c r="AD3054" s="33">
        <v>45</v>
      </c>
      <c r="AE3054" s="36">
        <f t="shared" si="552"/>
        <v>44921</v>
      </c>
    </row>
    <row r="3055" spans="2:31" ht="14.5" hidden="1">
      <c r="B3055" s="29" t="s">
        <v>2887</v>
      </c>
      <c r="C3055" s="30" t="str">
        <f t="shared" si="541"/>
        <v>(Acreedores quirografarios)</v>
      </c>
      <c r="D3055" s="30">
        <v>5</v>
      </c>
      <c r="E3055" s="30" t="s">
        <v>5490</v>
      </c>
      <c r="F3055" s="30" t="s">
        <v>5491</v>
      </c>
      <c r="G3055" s="30" t="s">
        <v>4604</v>
      </c>
      <c r="H3055" s="31" t="s">
        <v>2889</v>
      </c>
      <c r="I3055" s="31" t="s">
        <v>62</v>
      </c>
      <c r="J3055" s="32">
        <v>21950</v>
      </c>
      <c r="K3055" s="33">
        <f t="shared" si="542"/>
        <v>21950</v>
      </c>
      <c r="L3055" s="33">
        <v>83906597</v>
      </c>
      <c r="M3055" s="33">
        <v>0</v>
      </c>
      <c r="N3055" s="33">
        <v>0</v>
      </c>
      <c r="O3055" s="33">
        <v>0</v>
      </c>
      <c r="P3055" s="33">
        <f t="shared" si="543"/>
        <v>21950</v>
      </c>
      <c r="Q3055" s="33">
        <f t="shared" si="544"/>
        <v>21950</v>
      </c>
      <c r="R3055" s="33">
        <f t="shared" si="545"/>
        <v>83906597</v>
      </c>
      <c r="S3055" s="33"/>
      <c r="T3055" s="30" t="str">
        <f t="shared" si="546"/>
        <v>USD</v>
      </c>
      <c r="U3055" s="33">
        <v>0</v>
      </c>
      <c r="V3055" s="33">
        <v>0</v>
      </c>
      <c r="W3055" s="33">
        <v>0</v>
      </c>
      <c r="X3055" s="33">
        <f t="shared" si="547"/>
        <v>21950</v>
      </c>
      <c r="Y3055" s="33">
        <f t="shared" si="548"/>
        <v>21950</v>
      </c>
      <c r="Z3055" s="33">
        <f t="shared" si="549"/>
        <v>83906597</v>
      </c>
      <c r="AA3055" s="34">
        <f t="shared" si="550"/>
        <v>0.0020689192467638791</v>
      </c>
      <c r="AB3055" s="33" t="s">
        <v>953</v>
      </c>
      <c r="AC3055" s="35">
        <v>44910</v>
      </c>
      <c r="AD3055" s="33">
        <v>45</v>
      </c>
      <c r="AE3055" s="36">
        <f t="shared" si="552"/>
        <v>44955</v>
      </c>
    </row>
    <row r="3056" spans="2:31" ht="14.5" hidden="1">
      <c r="B3056" s="29" t="s">
        <v>2887</v>
      </c>
      <c r="C3056" s="30" t="str">
        <f t="shared" si="541"/>
        <v>(Acreedores quirografarios)</v>
      </c>
      <c r="D3056" s="30">
        <v>5</v>
      </c>
      <c r="E3056" s="30" t="s">
        <v>5490</v>
      </c>
      <c r="F3056" s="30" t="s">
        <v>5491</v>
      </c>
      <c r="G3056" s="30" t="s">
        <v>4604</v>
      </c>
      <c r="H3056" s="31" t="s">
        <v>2890</v>
      </c>
      <c r="I3056" s="31" t="s">
        <v>62</v>
      </c>
      <c r="J3056" s="32">
        <v>21950</v>
      </c>
      <c r="K3056" s="33">
        <f t="shared" si="542"/>
        <v>21950</v>
      </c>
      <c r="L3056" s="33">
        <v>81631172</v>
      </c>
      <c r="M3056" s="33">
        <v>0</v>
      </c>
      <c r="N3056" s="33">
        <v>0</v>
      </c>
      <c r="O3056" s="33">
        <v>0</v>
      </c>
      <c r="P3056" s="33">
        <f t="shared" si="543"/>
        <v>21950</v>
      </c>
      <c r="Q3056" s="33">
        <f t="shared" si="544"/>
        <v>21950</v>
      </c>
      <c r="R3056" s="33">
        <f t="shared" si="545"/>
        <v>81631172</v>
      </c>
      <c r="S3056" s="33"/>
      <c r="T3056" s="30" t="str">
        <f t="shared" si="546"/>
        <v>USD</v>
      </c>
      <c r="U3056" s="33">
        <v>0</v>
      </c>
      <c r="V3056" s="33">
        <v>0</v>
      </c>
      <c r="W3056" s="33">
        <v>0</v>
      </c>
      <c r="X3056" s="33">
        <f t="shared" si="547"/>
        <v>21950</v>
      </c>
      <c r="Y3056" s="33">
        <f t="shared" si="548"/>
        <v>21950</v>
      </c>
      <c r="Z3056" s="33">
        <f t="shared" si="549"/>
        <v>81631172</v>
      </c>
      <c r="AA3056" s="34">
        <f t="shared" si="550"/>
        <v>0.0020128131627921062</v>
      </c>
      <c r="AB3056" s="33" t="s">
        <v>953</v>
      </c>
      <c r="AC3056" s="35">
        <v>44949</v>
      </c>
      <c r="AD3056" s="33">
        <v>45</v>
      </c>
      <c r="AE3056" s="36">
        <f t="shared" si="552"/>
        <v>44994</v>
      </c>
    </row>
    <row r="3057" spans="2:31" ht="14.5" hidden="1">
      <c r="B3057" s="29" t="s">
        <v>2891</v>
      </c>
      <c r="C3057" s="30" t="str">
        <f t="shared" si="541"/>
        <v>(Acreedores quirografarios)</v>
      </c>
      <c r="D3057" s="30">
        <v>5</v>
      </c>
      <c r="E3057" s="30" t="s">
        <v>5492</v>
      </c>
      <c r="F3057" s="30" t="s">
        <v>5493</v>
      </c>
      <c r="G3057" s="30" t="s">
        <v>5443</v>
      </c>
      <c r="H3057" s="31">
        <v>1842749</v>
      </c>
      <c r="I3057" s="31" t="s">
        <v>62</v>
      </c>
      <c r="J3057" s="32">
        <v>466346.97999999998</v>
      </c>
      <c r="K3057" s="33">
        <f t="shared" si="542"/>
        <v>466346.97999999998</v>
      </c>
      <c r="L3057" s="33">
        <v>153068494</v>
      </c>
      <c r="M3057" s="33">
        <v>0</v>
      </c>
      <c r="N3057" s="33">
        <v>0</v>
      </c>
      <c r="O3057" s="33">
        <v>0</v>
      </c>
      <c r="P3057" s="33">
        <f t="shared" si="543"/>
        <v>466346.97999999998</v>
      </c>
      <c r="Q3057" s="33">
        <f t="shared" si="544"/>
        <v>466346.97999999998</v>
      </c>
      <c r="R3057" s="33">
        <f t="shared" si="545"/>
        <v>153068494</v>
      </c>
      <c r="S3057" s="33"/>
      <c r="T3057" s="30" t="str">
        <f t="shared" si="546"/>
        <v>USD</v>
      </c>
      <c r="U3057" s="33">
        <v>0</v>
      </c>
      <c r="V3057" s="33">
        <v>0</v>
      </c>
      <c r="W3057" s="33">
        <v>0</v>
      </c>
      <c r="X3057" s="33">
        <f t="shared" si="547"/>
        <v>466346.97999999998</v>
      </c>
      <c r="Y3057" s="33">
        <f t="shared" si="548"/>
        <v>466346.97999999998</v>
      </c>
      <c r="Z3057" s="33">
        <f t="shared" si="549"/>
        <v>153068494</v>
      </c>
      <c r="AA3057" s="34">
        <f t="shared" si="550"/>
        <v>0.0037742724008907351</v>
      </c>
      <c r="AB3057" s="33" t="s">
        <v>5026</v>
      </c>
      <c r="AC3057" s="35">
        <v>44252</v>
      </c>
      <c r="AD3057" s="33">
        <v>60</v>
      </c>
      <c r="AE3057" s="36">
        <f t="shared" si="552"/>
        <v>44312</v>
      </c>
    </row>
    <row r="3058" spans="2:31" ht="14.5" hidden="1">
      <c r="B3058" s="29" t="s">
        <v>2891</v>
      </c>
      <c r="C3058" s="30" t="str">
        <f t="shared" si="541"/>
        <v>(Acreedores quirografarios)</v>
      </c>
      <c r="D3058" s="30">
        <v>5</v>
      </c>
      <c r="E3058" s="30" t="s">
        <v>5492</v>
      </c>
      <c r="F3058" s="30" t="s">
        <v>5493</v>
      </c>
      <c r="G3058" s="30" t="s">
        <v>5443</v>
      </c>
      <c r="H3058" s="31">
        <v>1853024</v>
      </c>
      <c r="I3058" s="31" t="s">
        <v>62</v>
      </c>
      <c r="J3058" s="32">
        <v>266713.75</v>
      </c>
      <c r="K3058" s="33">
        <f t="shared" si="542"/>
        <v>266713.75</v>
      </c>
      <c r="L3058" s="33">
        <v>884822873</v>
      </c>
      <c r="M3058" s="33">
        <v>0</v>
      </c>
      <c r="N3058" s="33">
        <v>0</v>
      </c>
      <c r="O3058" s="33">
        <v>0</v>
      </c>
      <c r="P3058" s="33">
        <f t="shared" si="543"/>
        <v>266713.75</v>
      </c>
      <c r="Q3058" s="33">
        <f t="shared" si="544"/>
        <v>266713.75</v>
      </c>
      <c r="R3058" s="33">
        <f t="shared" si="545"/>
        <v>884822873</v>
      </c>
      <c r="S3058" s="33"/>
      <c r="T3058" s="30" t="str">
        <f t="shared" si="546"/>
        <v>USD</v>
      </c>
      <c r="U3058" s="33">
        <v>0</v>
      </c>
      <c r="V3058" s="33">
        <v>0</v>
      </c>
      <c r="W3058" s="33">
        <v>0</v>
      </c>
      <c r="X3058" s="33">
        <f t="shared" si="547"/>
        <v>266713.75</v>
      </c>
      <c r="Y3058" s="33">
        <f t="shared" si="548"/>
        <v>266713.75</v>
      </c>
      <c r="Z3058" s="33">
        <f t="shared" si="549"/>
        <v>884822873</v>
      </c>
      <c r="AA3058" s="34">
        <f t="shared" si="550"/>
        <v>0.021817439121343599</v>
      </c>
      <c r="AB3058" s="33" t="s">
        <v>5026</v>
      </c>
      <c r="AC3058" s="35">
        <v>44342</v>
      </c>
      <c r="AD3058" s="33">
        <v>60</v>
      </c>
      <c r="AE3058" s="36">
        <f t="shared" si="552"/>
        <v>44402</v>
      </c>
    </row>
    <row r="3059" spans="2:31" ht="14.5" hidden="1">
      <c r="B3059" s="29" t="s">
        <v>2892</v>
      </c>
      <c r="C3059" s="30" t="str">
        <f t="shared" si="541"/>
        <v>(Proveedores estratégicos)</v>
      </c>
      <c r="D3059" s="30">
        <v>4</v>
      </c>
      <c r="E3059" s="30" t="s">
        <v>5494</v>
      </c>
      <c r="F3059" s="30" t="s">
        <v>4710</v>
      </c>
      <c r="G3059" s="30" t="s">
        <v>5495</v>
      </c>
      <c r="H3059" s="31" t="s">
        <v>2893</v>
      </c>
      <c r="I3059" s="31" t="s">
        <v>62</v>
      </c>
      <c r="J3059" s="14">
        <v>134838.39000000001</v>
      </c>
      <c r="K3059" s="33">
        <f t="shared" si="542"/>
        <v>134838.39000000001</v>
      </c>
      <c r="L3059" s="33">
        <v>643986802</v>
      </c>
      <c r="M3059" s="33">
        <v>0</v>
      </c>
      <c r="N3059" s="33">
        <v>0</v>
      </c>
      <c r="O3059" s="33">
        <v>0</v>
      </c>
      <c r="P3059" s="33">
        <f t="shared" si="543"/>
        <v>134838.39000000001</v>
      </c>
      <c r="Q3059" s="33">
        <f t="shared" si="544"/>
        <v>134838.39000000001</v>
      </c>
      <c r="R3059" s="33">
        <f t="shared" si="545"/>
        <v>643986802</v>
      </c>
      <c r="S3059" s="33"/>
      <c r="T3059" s="30" t="str">
        <f t="shared" si="546"/>
        <v>USD</v>
      </c>
      <c r="U3059" s="33">
        <v>0</v>
      </c>
      <c r="V3059" s="33">
        <v>0</v>
      </c>
      <c r="W3059" s="33">
        <v>0</v>
      </c>
      <c r="X3059" s="33">
        <f t="shared" si="547"/>
        <v>134838.39000000001</v>
      </c>
      <c r="Y3059" s="33">
        <f t="shared" si="548"/>
        <v>134838.39000000001</v>
      </c>
      <c r="Z3059" s="33">
        <f t="shared" si="549"/>
        <v>643986802</v>
      </c>
      <c r="AA3059" s="34">
        <f t="shared" si="550"/>
        <v>0.00092859567995227303</v>
      </c>
      <c r="AB3059" s="33" t="s">
        <v>4533</v>
      </c>
      <c r="AC3059" s="35">
        <v>44965</v>
      </c>
      <c r="AD3059" s="33">
        <v>30</v>
      </c>
      <c r="AE3059" s="36">
        <f t="shared" si="552"/>
        <v>44995</v>
      </c>
    </row>
    <row r="3060" spans="2:31" ht="14.5" hidden="1">
      <c r="B3060" s="29" t="s">
        <v>2894</v>
      </c>
      <c r="C3060" s="30" t="str">
        <f t="shared" si="541"/>
        <v>(Acreedores quirografarios)</v>
      </c>
      <c r="D3060" s="30">
        <v>5</v>
      </c>
      <c r="E3060" s="30" t="s">
        <v>5496</v>
      </c>
      <c r="F3060" s="30" t="s">
        <v>5497</v>
      </c>
      <c r="G3060" s="30" t="s">
        <v>5443</v>
      </c>
      <c r="H3060" s="31">
        <v>60755488</v>
      </c>
      <c r="I3060" s="31" t="s">
        <v>62</v>
      </c>
      <c r="J3060" s="32">
        <v>605.49000000000001</v>
      </c>
      <c r="K3060" s="33">
        <f t="shared" si="542"/>
        <v>605.49000000000001</v>
      </c>
      <c r="L3060" s="33">
        <v>2842164</v>
      </c>
      <c r="M3060" s="33">
        <v>0</v>
      </c>
      <c r="N3060" s="33">
        <v>0</v>
      </c>
      <c r="O3060" s="33">
        <v>0</v>
      </c>
      <c r="P3060" s="33">
        <f t="shared" si="543"/>
        <v>605.49000000000001</v>
      </c>
      <c r="Q3060" s="33">
        <f t="shared" si="544"/>
        <v>605.49000000000001</v>
      </c>
      <c r="R3060" s="33">
        <f t="shared" si="545"/>
        <v>2842164</v>
      </c>
      <c r="S3060" s="38"/>
      <c r="T3060" s="30" t="str">
        <f t="shared" si="546"/>
        <v>USD</v>
      </c>
      <c r="U3060" s="33">
        <v>0</v>
      </c>
      <c r="V3060" s="33">
        <v>0</v>
      </c>
      <c r="W3060" s="33">
        <v>0</v>
      </c>
      <c r="X3060" s="33">
        <f t="shared" si="547"/>
        <v>605.49000000000001</v>
      </c>
      <c r="Y3060" s="33">
        <f t="shared" si="548"/>
        <v>605.49000000000001</v>
      </c>
      <c r="Z3060" s="33">
        <f t="shared" si="549"/>
        <v>2842164</v>
      </c>
      <c r="AA3060" s="34">
        <f t="shared" si="550"/>
        <v>7.0080399066350095E-05</v>
      </c>
      <c r="AB3060" s="33" t="s">
        <v>4928</v>
      </c>
      <c r="AC3060" s="35">
        <v>44940</v>
      </c>
      <c r="AD3060" s="33">
        <v>60</v>
      </c>
      <c r="AE3060" s="36">
        <f t="shared" si="552"/>
        <v>45000</v>
      </c>
    </row>
    <row r="3061" spans="2:31" ht="14.5" hidden="1">
      <c r="B3061" s="29" t="s">
        <v>2894</v>
      </c>
      <c r="C3061" s="30" t="str">
        <f t="shared" si="553" ref="C3061:C3115">+IF(D3061=1,$A$4,IF(D3061=2,$A$5,IF(D3061=3,$A$6,IF(D3061=4,$A$7,IF(D3061=5,$A$8,IF(D3061=6,$A$9,))))))</f>
        <v>(Acreedores quirografarios)</v>
      </c>
      <c r="D3061" s="30">
        <v>5</v>
      </c>
      <c r="E3061" s="30" t="s">
        <v>5496</v>
      </c>
      <c r="F3061" s="30" t="s">
        <v>5497</v>
      </c>
      <c r="G3061" s="30" t="s">
        <v>5443</v>
      </c>
      <c r="H3061" s="31">
        <v>60757382</v>
      </c>
      <c r="I3061" s="31" t="s">
        <v>62</v>
      </c>
      <c r="J3061" s="32">
        <v>1012.22</v>
      </c>
      <c r="K3061" s="33">
        <f t="shared" si="554" ref="K3061:K3115">+IF(I3061="USD",J3061,L3061/$L$3)</f>
        <v>1012.22</v>
      </c>
      <c r="L3061" s="33">
        <v>4640462</v>
      </c>
      <c r="M3061" s="33">
        <v>0</v>
      </c>
      <c r="N3061" s="33">
        <v>0</v>
      </c>
      <c r="O3061" s="33">
        <v>0</v>
      </c>
      <c r="P3061" s="33">
        <f t="shared" si="555" ref="P3061:P3115">+J3061+M3061</f>
        <v>1012.22</v>
      </c>
      <c r="Q3061" s="33">
        <f t="shared" si="556" ref="Q3061:Q3115">+K3061+N3061</f>
        <v>1012.22</v>
      </c>
      <c r="R3061" s="33">
        <f t="shared" si="557" ref="R3061:R3115">+L3061+O3061</f>
        <v>4640462</v>
      </c>
      <c r="S3061" s="33"/>
      <c r="T3061" s="30" t="str">
        <f t="shared" si="558" ref="T3061:T3115">+I3061</f>
        <v>USD</v>
      </c>
      <c r="U3061" s="33">
        <v>0</v>
      </c>
      <c r="V3061" s="33">
        <v>0</v>
      </c>
      <c r="W3061" s="33">
        <v>0</v>
      </c>
      <c r="X3061" s="33">
        <f t="shared" si="559" ref="X3061:X3115">+P3061+U3061</f>
        <v>1012.22</v>
      </c>
      <c r="Y3061" s="33">
        <f t="shared" si="560" ref="Y3061:Y3115">+Q3061+V3061</f>
        <v>1012.22</v>
      </c>
      <c r="Z3061" s="33">
        <f t="shared" si="561" ref="Z3061:Z3115">+R3061+W3061</f>
        <v>4640462</v>
      </c>
      <c r="AA3061" s="34">
        <f t="shared" si="562" ref="AA3061:AA3115">+IF(D3061=1,Z3061/$C$4,IF(D3061=2,Z3061/$C$5,IF(D3061=3,Z3061/$C$6,IF(D3061=4,Z3061/$C$7,IF(D3061=5,Z3061/$C$8,IF(D3061=6,Z3061/$C$9))))))</f>
        <v>0.0001144217676433285</v>
      </c>
      <c r="AB3061" s="33" t="s">
        <v>4928</v>
      </c>
      <c r="AC3061" s="35">
        <v>44960</v>
      </c>
      <c r="AD3061" s="33">
        <v>60</v>
      </c>
      <c r="AE3061" s="36">
        <f t="shared" si="552"/>
        <v>45020</v>
      </c>
    </row>
    <row r="3062" spans="2:31" ht="14.5" hidden="1">
      <c r="B3062" s="29" t="s">
        <v>2895</v>
      </c>
      <c r="C3062" s="30" t="str">
        <f t="shared" si="553"/>
        <v>(Acreedores quirografarios)</v>
      </c>
      <c r="D3062" s="30">
        <v>5</v>
      </c>
      <c r="E3062" s="30" t="s">
        <v>5498</v>
      </c>
      <c r="F3062" s="30" t="s">
        <v>5499</v>
      </c>
      <c r="G3062" s="30" t="s">
        <v>5400</v>
      </c>
      <c r="H3062" s="31" t="s">
        <v>2896</v>
      </c>
      <c r="I3062" s="31" t="s">
        <v>62</v>
      </c>
      <c r="J3062" s="32">
        <v>2049.2600000000002</v>
      </c>
      <c r="K3062" s="33">
        <f t="shared" si="554"/>
        <v>2049.2600000000002</v>
      </c>
      <c r="L3062" s="33">
        <v>8189417</v>
      </c>
      <c r="M3062" s="33">
        <v>0</v>
      </c>
      <c r="N3062" s="33">
        <v>0</v>
      </c>
      <c r="O3062" s="33">
        <v>0</v>
      </c>
      <c r="P3062" s="33">
        <f t="shared" si="555"/>
        <v>2049.2600000000002</v>
      </c>
      <c r="Q3062" s="33">
        <f t="shared" si="556"/>
        <v>2049.2600000000002</v>
      </c>
      <c r="R3062" s="33">
        <f t="shared" si="557"/>
        <v>8189417</v>
      </c>
      <c r="S3062" s="33"/>
      <c r="T3062" s="30" t="str">
        <f t="shared" si="558"/>
        <v>USD</v>
      </c>
      <c r="U3062" s="33">
        <v>0</v>
      </c>
      <c r="V3062" s="33">
        <v>0</v>
      </c>
      <c r="W3062" s="33">
        <v>0</v>
      </c>
      <c r="X3062" s="33">
        <f t="shared" si="559"/>
        <v>2049.2600000000002</v>
      </c>
      <c r="Y3062" s="33">
        <f t="shared" si="560"/>
        <v>2049.2600000000002</v>
      </c>
      <c r="Z3062" s="33">
        <f t="shared" si="561"/>
        <v>8189417</v>
      </c>
      <c r="AA3062" s="34">
        <f t="shared" si="562"/>
        <v>0.00020192980119400274</v>
      </c>
      <c r="AB3062" s="33" t="s">
        <v>2762</v>
      </c>
      <c r="AC3062" s="35">
        <v>44552</v>
      </c>
      <c r="AD3062" s="33">
        <v>60</v>
      </c>
      <c r="AE3062" s="36">
        <f t="shared" si="552"/>
        <v>44612</v>
      </c>
    </row>
    <row r="3063" spans="2:31" ht="14.5" hidden="1">
      <c r="B3063" s="29" t="s">
        <v>2895</v>
      </c>
      <c r="C3063" s="30" t="str">
        <f t="shared" si="553"/>
        <v>(Acreedores quirografarios)</v>
      </c>
      <c r="D3063" s="30">
        <v>5</v>
      </c>
      <c r="E3063" s="30" t="s">
        <v>5498</v>
      </c>
      <c r="F3063" s="30" t="s">
        <v>5499</v>
      </c>
      <c r="G3063" s="30" t="s">
        <v>5400</v>
      </c>
      <c r="H3063" s="31" t="s">
        <v>2897</v>
      </c>
      <c r="I3063" s="31" t="s">
        <v>62</v>
      </c>
      <c r="J3063" s="32">
        <v>6458</v>
      </c>
      <c r="K3063" s="33">
        <f t="shared" si="554"/>
        <v>6458</v>
      </c>
      <c r="L3063" s="33">
        <v>30877506</v>
      </c>
      <c r="M3063" s="33">
        <v>0</v>
      </c>
      <c r="N3063" s="33">
        <v>0</v>
      </c>
      <c r="O3063" s="33">
        <v>0</v>
      </c>
      <c r="P3063" s="33">
        <f t="shared" si="555"/>
        <v>6458</v>
      </c>
      <c r="Q3063" s="33">
        <f t="shared" si="556"/>
        <v>6458</v>
      </c>
      <c r="R3063" s="33">
        <f t="shared" si="557"/>
        <v>30877506</v>
      </c>
      <c r="S3063" s="33"/>
      <c r="T3063" s="30" t="str">
        <f t="shared" si="558"/>
        <v>USD</v>
      </c>
      <c r="U3063" s="33">
        <v>0</v>
      </c>
      <c r="V3063" s="33">
        <v>0</v>
      </c>
      <c r="W3063" s="33">
        <v>0</v>
      </c>
      <c r="X3063" s="33">
        <f t="shared" si="559"/>
        <v>6458</v>
      </c>
      <c r="Y3063" s="33">
        <f t="shared" si="560"/>
        <v>6458</v>
      </c>
      <c r="Z3063" s="33">
        <f t="shared" si="561"/>
        <v>30877506</v>
      </c>
      <c r="AA3063" s="34">
        <f t="shared" si="562"/>
        <v>0.00076135928210111013</v>
      </c>
      <c r="AB3063" s="33" t="s">
        <v>2762</v>
      </c>
      <c r="AC3063" s="35">
        <v>44915</v>
      </c>
      <c r="AD3063" s="33">
        <v>60</v>
      </c>
      <c r="AE3063" s="36">
        <f t="shared" si="552"/>
        <v>44975</v>
      </c>
    </row>
    <row r="3064" spans="2:31" ht="14.5" hidden="1">
      <c r="B3064" s="29" t="s">
        <v>2895</v>
      </c>
      <c r="C3064" s="30" t="str">
        <f t="shared" si="553"/>
        <v>(Acreedores quirografarios)</v>
      </c>
      <c r="D3064" s="30">
        <v>5</v>
      </c>
      <c r="E3064" s="30" t="s">
        <v>5498</v>
      </c>
      <c r="F3064" s="30" t="s">
        <v>5499</v>
      </c>
      <c r="G3064" s="30" t="s">
        <v>5400</v>
      </c>
      <c r="H3064" s="31" t="s">
        <v>2898</v>
      </c>
      <c r="I3064" s="31" t="s">
        <v>62</v>
      </c>
      <c r="J3064" s="32">
        <v>3030</v>
      </c>
      <c r="K3064" s="33">
        <f t="shared" si="554"/>
        <v>3030</v>
      </c>
      <c r="L3064" s="33">
        <v>14427769</v>
      </c>
      <c r="M3064" s="33">
        <v>0</v>
      </c>
      <c r="N3064" s="33">
        <v>0</v>
      </c>
      <c r="O3064" s="33">
        <v>0</v>
      </c>
      <c r="P3064" s="33">
        <f t="shared" si="555"/>
        <v>3030</v>
      </c>
      <c r="Q3064" s="33">
        <f t="shared" si="556"/>
        <v>3030</v>
      </c>
      <c r="R3064" s="33">
        <f t="shared" si="557"/>
        <v>14427769</v>
      </c>
      <c r="S3064" s="33"/>
      <c r="T3064" s="30" t="str">
        <f t="shared" si="558"/>
        <v>USD</v>
      </c>
      <c r="U3064" s="33">
        <v>0</v>
      </c>
      <c r="V3064" s="33">
        <v>0</v>
      </c>
      <c r="W3064" s="33">
        <v>0</v>
      </c>
      <c r="X3064" s="33">
        <f t="shared" si="559"/>
        <v>3030</v>
      </c>
      <c r="Y3064" s="33">
        <f t="shared" si="560"/>
        <v>3030</v>
      </c>
      <c r="Z3064" s="33">
        <f t="shared" si="561"/>
        <v>14427769</v>
      </c>
      <c r="AA3064" s="34">
        <f t="shared" si="562"/>
        <v>0.00035575139547088587</v>
      </c>
      <c r="AB3064" s="33" t="s">
        <v>2762</v>
      </c>
      <c r="AC3064" s="35">
        <v>44917</v>
      </c>
      <c r="AD3064" s="33">
        <v>60</v>
      </c>
      <c r="AE3064" s="36">
        <f t="shared" si="552"/>
        <v>44977</v>
      </c>
    </row>
    <row r="3065" spans="2:31" ht="14.5" hidden="1">
      <c r="B3065" s="29" t="s">
        <v>2895</v>
      </c>
      <c r="C3065" s="30" t="str">
        <f t="shared" si="553"/>
        <v>(Acreedores quirografarios)</v>
      </c>
      <c r="D3065" s="30">
        <v>5</v>
      </c>
      <c r="E3065" s="30" t="s">
        <v>5498</v>
      </c>
      <c r="F3065" s="30" t="s">
        <v>5499</v>
      </c>
      <c r="G3065" s="30" t="s">
        <v>5400</v>
      </c>
      <c r="H3065" s="31" t="s">
        <v>2899</v>
      </c>
      <c r="I3065" s="31" t="s">
        <v>62</v>
      </c>
      <c r="J3065" s="32">
        <v>2525.25</v>
      </c>
      <c r="K3065" s="33">
        <f t="shared" si="554"/>
        <v>2525.25</v>
      </c>
      <c r="L3065" s="33">
        <v>12025496</v>
      </c>
      <c r="M3065" s="33">
        <v>0</v>
      </c>
      <c r="N3065" s="33">
        <v>0</v>
      </c>
      <c r="O3065" s="33">
        <v>0</v>
      </c>
      <c r="P3065" s="33">
        <f t="shared" si="555"/>
        <v>2525.25</v>
      </c>
      <c r="Q3065" s="33">
        <f t="shared" si="556"/>
        <v>2525.25</v>
      </c>
      <c r="R3065" s="33">
        <f t="shared" si="557"/>
        <v>12025496</v>
      </c>
      <c r="S3065" s="33"/>
      <c r="T3065" s="30" t="str">
        <f t="shared" si="558"/>
        <v>USD</v>
      </c>
      <c r="U3065" s="33">
        <v>0</v>
      </c>
      <c r="V3065" s="33">
        <v>0</v>
      </c>
      <c r="W3065" s="33">
        <v>0</v>
      </c>
      <c r="X3065" s="33">
        <f t="shared" si="559"/>
        <v>2525.25</v>
      </c>
      <c r="Y3065" s="33">
        <f t="shared" si="560"/>
        <v>2525.25</v>
      </c>
      <c r="Z3065" s="33">
        <f t="shared" si="561"/>
        <v>12025496</v>
      </c>
      <c r="AA3065" s="34">
        <f t="shared" si="562"/>
        <v>0.0002965175685325677</v>
      </c>
      <c r="AB3065" s="33" t="s">
        <v>2762</v>
      </c>
      <c r="AC3065" s="35">
        <v>44928</v>
      </c>
      <c r="AD3065" s="33">
        <v>60</v>
      </c>
      <c r="AE3065" s="36">
        <f t="shared" si="552"/>
        <v>44988</v>
      </c>
    </row>
    <row r="3066" spans="2:31" ht="14.5" hidden="1">
      <c r="B3066" s="29" t="s">
        <v>2895</v>
      </c>
      <c r="C3066" s="30" t="str">
        <f t="shared" si="553"/>
        <v>(Acreedores quirografarios)</v>
      </c>
      <c r="D3066" s="30">
        <v>5</v>
      </c>
      <c r="E3066" s="30" t="s">
        <v>5498</v>
      </c>
      <c r="F3066" s="30" t="s">
        <v>5499</v>
      </c>
      <c r="G3066" s="30" t="s">
        <v>5400</v>
      </c>
      <c r="H3066" s="31" t="s">
        <v>2900</v>
      </c>
      <c r="I3066" s="31" t="s">
        <v>62</v>
      </c>
      <c r="J3066" s="32">
        <v>6000</v>
      </c>
      <c r="K3066" s="33">
        <f t="shared" si="554"/>
        <v>6000</v>
      </c>
      <c r="L3066" s="33">
        <v>28861200</v>
      </c>
      <c r="M3066" s="33">
        <v>0</v>
      </c>
      <c r="N3066" s="33">
        <v>0</v>
      </c>
      <c r="O3066" s="33">
        <v>0</v>
      </c>
      <c r="P3066" s="33">
        <f t="shared" si="555"/>
        <v>6000</v>
      </c>
      <c r="Q3066" s="33">
        <f t="shared" si="556"/>
        <v>6000</v>
      </c>
      <c r="R3066" s="33">
        <f t="shared" si="557"/>
        <v>28861200</v>
      </c>
      <c r="S3066" s="38"/>
      <c r="T3066" s="30" t="str">
        <f t="shared" si="558"/>
        <v>USD</v>
      </c>
      <c r="U3066" s="33">
        <v>0</v>
      </c>
      <c r="V3066" s="33">
        <v>0</v>
      </c>
      <c r="W3066" s="33">
        <v>0</v>
      </c>
      <c r="X3066" s="33">
        <f t="shared" si="559"/>
        <v>6000</v>
      </c>
      <c r="Y3066" s="33">
        <f t="shared" si="560"/>
        <v>6000</v>
      </c>
      <c r="Z3066" s="33">
        <f t="shared" si="561"/>
        <v>28861200</v>
      </c>
      <c r="AA3066" s="34">
        <f t="shared" si="562"/>
        <v>0.0007116424011892851</v>
      </c>
      <c r="AB3066" s="33" t="s">
        <v>2762</v>
      </c>
      <c r="AC3066" s="35">
        <v>44928</v>
      </c>
      <c r="AD3066" s="33">
        <v>60</v>
      </c>
      <c r="AE3066" s="36">
        <f t="shared" si="552"/>
        <v>44988</v>
      </c>
    </row>
    <row r="3067" spans="2:31" ht="14.5" hidden="1">
      <c r="B3067" s="29" t="s">
        <v>2895</v>
      </c>
      <c r="C3067" s="30" t="str">
        <f t="shared" si="553"/>
        <v>(Acreedores quirografarios)</v>
      </c>
      <c r="D3067" s="30">
        <v>5</v>
      </c>
      <c r="E3067" s="30" t="s">
        <v>5498</v>
      </c>
      <c r="F3067" s="30" t="s">
        <v>5499</v>
      </c>
      <c r="G3067" s="30" t="s">
        <v>5400</v>
      </c>
      <c r="H3067" s="31" t="s">
        <v>2901</v>
      </c>
      <c r="I3067" s="31" t="s">
        <v>62</v>
      </c>
      <c r="J3067" s="32">
        <v>3030</v>
      </c>
      <c r="K3067" s="33">
        <f t="shared" si="554"/>
        <v>3030</v>
      </c>
      <c r="L3067" s="33">
        <v>14429157</v>
      </c>
      <c r="M3067" s="33">
        <v>0</v>
      </c>
      <c r="N3067" s="33">
        <v>0</v>
      </c>
      <c r="O3067" s="33">
        <v>0</v>
      </c>
      <c r="P3067" s="33">
        <f t="shared" si="555"/>
        <v>3030</v>
      </c>
      <c r="Q3067" s="33">
        <f t="shared" si="556"/>
        <v>3030</v>
      </c>
      <c r="R3067" s="33">
        <f t="shared" si="557"/>
        <v>14429157</v>
      </c>
      <c r="S3067" s="33"/>
      <c r="T3067" s="30" t="str">
        <f t="shared" si="558"/>
        <v>USD</v>
      </c>
      <c r="U3067" s="33">
        <v>0</v>
      </c>
      <c r="V3067" s="33">
        <v>0</v>
      </c>
      <c r="W3067" s="33">
        <v>0</v>
      </c>
      <c r="X3067" s="33">
        <f t="shared" si="559"/>
        <v>3030</v>
      </c>
      <c r="Y3067" s="33">
        <f t="shared" si="560"/>
        <v>3030</v>
      </c>
      <c r="Z3067" s="33">
        <f t="shared" si="561"/>
        <v>14429157</v>
      </c>
      <c r="AA3067" s="34">
        <f t="shared" si="562"/>
        <v>0.00035578561995402763</v>
      </c>
      <c r="AB3067" s="33" t="s">
        <v>2762</v>
      </c>
      <c r="AC3067" s="35">
        <v>44928</v>
      </c>
      <c r="AD3067" s="33">
        <v>60</v>
      </c>
      <c r="AE3067" s="36">
        <f t="shared" si="552"/>
        <v>44988</v>
      </c>
    </row>
    <row r="3068" spans="2:31" ht="14.5" hidden="1">
      <c r="B3068" s="29" t="s">
        <v>2895</v>
      </c>
      <c r="C3068" s="30" t="str">
        <f t="shared" si="553"/>
        <v>(Acreedores quirografarios)</v>
      </c>
      <c r="D3068" s="30">
        <v>5</v>
      </c>
      <c r="E3068" s="30" t="s">
        <v>5498</v>
      </c>
      <c r="F3068" s="30" t="s">
        <v>5499</v>
      </c>
      <c r="G3068" s="30" t="s">
        <v>5400</v>
      </c>
      <c r="H3068" s="31" t="s">
        <v>2902</v>
      </c>
      <c r="I3068" s="31" t="s">
        <v>62</v>
      </c>
      <c r="J3068" s="32">
        <v>2525.25</v>
      </c>
      <c r="K3068" s="33">
        <f t="shared" si="554"/>
        <v>2525.25</v>
      </c>
      <c r="L3068" s="33">
        <v>12025488</v>
      </c>
      <c r="M3068" s="33">
        <v>0</v>
      </c>
      <c r="N3068" s="33">
        <v>0</v>
      </c>
      <c r="O3068" s="33">
        <v>0</v>
      </c>
      <c r="P3068" s="33">
        <f t="shared" si="555"/>
        <v>2525.25</v>
      </c>
      <c r="Q3068" s="33">
        <f t="shared" si="556"/>
        <v>2525.25</v>
      </c>
      <c r="R3068" s="33">
        <f t="shared" si="557"/>
        <v>12025488</v>
      </c>
      <c r="S3068" s="33"/>
      <c r="T3068" s="30" t="str">
        <f t="shared" si="558"/>
        <v>USD</v>
      </c>
      <c r="U3068" s="33">
        <v>0</v>
      </c>
      <c r="V3068" s="33">
        <v>0</v>
      </c>
      <c r="W3068" s="33">
        <v>0</v>
      </c>
      <c r="X3068" s="33">
        <f t="shared" si="559"/>
        <v>2525.25</v>
      </c>
      <c r="Y3068" s="33">
        <f t="shared" si="560"/>
        <v>2525.25</v>
      </c>
      <c r="Z3068" s="33">
        <f t="shared" si="561"/>
        <v>12025488</v>
      </c>
      <c r="AA3068" s="34">
        <f t="shared" si="562"/>
        <v>0.00029651737127329888</v>
      </c>
      <c r="AB3068" s="33" t="s">
        <v>2762</v>
      </c>
      <c r="AC3068" s="35">
        <v>44928</v>
      </c>
      <c r="AD3068" s="33">
        <v>60</v>
      </c>
      <c r="AE3068" s="36">
        <f t="shared" si="552"/>
        <v>44988</v>
      </c>
    </row>
    <row r="3069" spans="2:31" ht="14.5" hidden="1">
      <c r="B3069" s="29" t="s">
        <v>2895</v>
      </c>
      <c r="C3069" s="30" t="str">
        <f t="shared" si="553"/>
        <v>(Acreedores quirografarios)</v>
      </c>
      <c r="D3069" s="30">
        <v>5</v>
      </c>
      <c r="E3069" s="30" t="s">
        <v>5498</v>
      </c>
      <c r="F3069" s="30" t="s">
        <v>5499</v>
      </c>
      <c r="G3069" s="30" t="s">
        <v>5400</v>
      </c>
      <c r="H3069" s="31" t="s">
        <v>2903</v>
      </c>
      <c r="I3069" s="31" t="s">
        <v>62</v>
      </c>
      <c r="J3069" s="32">
        <v>2525.25</v>
      </c>
      <c r="K3069" s="33">
        <f t="shared" si="554"/>
        <v>2525.25</v>
      </c>
      <c r="L3069" s="33">
        <v>12025488</v>
      </c>
      <c r="M3069" s="33">
        <v>0</v>
      </c>
      <c r="N3069" s="33">
        <v>0</v>
      </c>
      <c r="O3069" s="33">
        <v>0</v>
      </c>
      <c r="P3069" s="33">
        <f t="shared" si="555"/>
        <v>2525.25</v>
      </c>
      <c r="Q3069" s="33">
        <f t="shared" si="556"/>
        <v>2525.25</v>
      </c>
      <c r="R3069" s="33">
        <f t="shared" si="557"/>
        <v>12025488</v>
      </c>
      <c r="S3069" s="33"/>
      <c r="T3069" s="30" t="str">
        <f t="shared" si="558"/>
        <v>USD</v>
      </c>
      <c r="U3069" s="33">
        <v>0</v>
      </c>
      <c r="V3069" s="33">
        <v>0</v>
      </c>
      <c r="W3069" s="33">
        <v>0</v>
      </c>
      <c r="X3069" s="33">
        <f t="shared" si="559"/>
        <v>2525.25</v>
      </c>
      <c r="Y3069" s="33">
        <f t="shared" si="560"/>
        <v>2525.25</v>
      </c>
      <c r="Z3069" s="33">
        <f t="shared" si="561"/>
        <v>12025488</v>
      </c>
      <c r="AA3069" s="34">
        <f t="shared" si="562"/>
        <v>0.00029651737127329888</v>
      </c>
      <c r="AB3069" s="33" t="s">
        <v>2762</v>
      </c>
      <c r="AC3069" s="35">
        <v>44928</v>
      </c>
      <c r="AD3069" s="33">
        <v>60</v>
      </c>
      <c r="AE3069" s="36">
        <f t="shared" si="552"/>
        <v>44988</v>
      </c>
    </row>
    <row r="3070" spans="2:31" ht="14.5" hidden="1">
      <c r="B3070" s="29" t="s">
        <v>2895</v>
      </c>
      <c r="C3070" s="30" t="str">
        <f t="shared" si="553"/>
        <v>(Acreedores quirografarios)</v>
      </c>
      <c r="D3070" s="30">
        <v>5</v>
      </c>
      <c r="E3070" s="30" t="s">
        <v>5498</v>
      </c>
      <c r="F3070" s="30" t="s">
        <v>5499</v>
      </c>
      <c r="G3070" s="30" t="s">
        <v>5400</v>
      </c>
      <c r="H3070" s="31" t="s">
        <v>2904</v>
      </c>
      <c r="I3070" s="31" t="s">
        <v>62</v>
      </c>
      <c r="J3070" s="32">
        <v>15000</v>
      </c>
      <c r="K3070" s="33">
        <f t="shared" si="554"/>
        <v>15000</v>
      </c>
      <c r="L3070" s="33">
        <v>72153000</v>
      </c>
      <c r="M3070" s="33">
        <v>0</v>
      </c>
      <c r="N3070" s="33">
        <v>0</v>
      </c>
      <c r="O3070" s="33">
        <v>0</v>
      </c>
      <c r="P3070" s="33">
        <f t="shared" si="555"/>
        <v>15000</v>
      </c>
      <c r="Q3070" s="33">
        <f t="shared" si="556"/>
        <v>15000</v>
      </c>
      <c r="R3070" s="33">
        <f t="shared" si="557"/>
        <v>72153000</v>
      </c>
      <c r="S3070" s="33"/>
      <c r="T3070" s="30" t="str">
        <f t="shared" si="558"/>
        <v>USD</v>
      </c>
      <c r="U3070" s="33">
        <v>0</v>
      </c>
      <c r="V3070" s="33">
        <v>0</v>
      </c>
      <c r="W3070" s="33">
        <v>0</v>
      </c>
      <c r="X3070" s="33">
        <f t="shared" si="559"/>
        <v>15000</v>
      </c>
      <c r="Y3070" s="33">
        <f t="shared" si="560"/>
        <v>15000</v>
      </c>
      <c r="Z3070" s="33">
        <f t="shared" si="561"/>
        <v>72153000</v>
      </c>
      <c r="AA3070" s="34">
        <f t="shared" si="562"/>
        <v>0.0017791060029732127</v>
      </c>
      <c r="AB3070" s="33" t="s">
        <v>2762</v>
      </c>
      <c r="AC3070" s="35">
        <v>44928</v>
      </c>
      <c r="AD3070" s="33">
        <v>60</v>
      </c>
      <c r="AE3070" s="36">
        <f t="shared" si="552"/>
        <v>44988</v>
      </c>
    </row>
    <row r="3071" spans="2:31" ht="14.5" hidden="1">
      <c r="B3071" s="29" t="s">
        <v>2895</v>
      </c>
      <c r="C3071" s="30" t="str">
        <f t="shared" si="553"/>
        <v>(Acreedores quirografarios)</v>
      </c>
      <c r="D3071" s="30">
        <v>5</v>
      </c>
      <c r="E3071" s="30" t="s">
        <v>5498</v>
      </c>
      <c r="F3071" s="30" t="s">
        <v>5499</v>
      </c>
      <c r="G3071" s="30" t="s">
        <v>5400</v>
      </c>
      <c r="H3071" s="31" t="s">
        <v>2905</v>
      </c>
      <c r="I3071" s="31" t="s">
        <v>62</v>
      </c>
      <c r="J3071" s="32">
        <v>3030</v>
      </c>
      <c r="K3071" s="33">
        <f t="shared" si="554"/>
        <v>3030</v>
      </c>
      <c r="L3071" s="33">
        <v>14429157</v>
      </c>
      <c r="M3071" s="33">
        <v>0</v>
      </c>
      <c r="N3071" s="33">
        <v>0</v>
      </c>
      <c r="O3071" s="33">
        <v>0</v>
      </c>
      <c r="P3071" s="33">
        <f t="shared" si="555"/>
        <v>3030</v>
      </c>
      <c r="Q3071" s="33">
        <f t="shared" si="556"/>
        <v>3030</v>
      </c>
      <c r="R3071" s="33">
        <f t="shared" si="557"/>
        <v>14429157</v>
      </c>
      <c r="S3071" s="33"/>
      <c r="T3071" s="30" t="str">
        <f t="shared" si="558"/>
        <v>USD</v>
      </c>
      <c r="U3071" s="33">
        <v>0</v>
      </c>
      <c r="V3071" s="33">
        <v>0</v>
      </c>
      <c r="W3071" s="33">
        <v>0</v>
      </c>
      <c r="X3071" s="33">
        <f t="shared" si="559"/>
        <v>3030</v>
      </c>
      <c r="Y3071" s="33">
        <f t="shared" si="560"/>
        <v>3030</v>
      </c>
      <c r="Z3071" s="33">
        <f t="shared" si="561"/>
        <v>14429157</v>
      </c>
      <c r="AA3071" s="34">
        <f t="shared" si="562"/>
        <v>0.00035578561995402763</v>
      </c>
      <c r="AB3071" s="33" t="s">
        <v>2762</v>
      </c>
      <c r="AC3071" s="35">
        <v>44928</v>
      </c>
      <c r="AD3071" s="33">
        <v>60</v>
      </c>
      <c r="AE3071" s="36">
        <f t="shared" si="552"/>
        <v>44988</v>
      </c>
    </row>
    <row r="3072" spans="2:31" ht="14.5" hidden="1">
      <c r="B3072" s="29" t="s">
        <v>2895</v>
      </c>
      <c r="C3072" s="30" t="str">
        <f t="shared" si="553"/>
        <v>(Acreedores quirografarios)</v>
      </c>
      <c r="D3072" s="30">
        <v>5</v>
      </c>
      <c r="E3072" s="30" t="s">
        <v>5498</v>
      </c>
      <c r="F3072" s="30" t="s">
        <v>5499</v>
      </c>
      <c r="G3072" s="30" t="s">
        <v>5400</v>
      </c>
      <c r="H3072" s="31" t="s">
        <v>2906</v>
      </c>
      <c r="I3072" s="31" t="s">
        <v>62</v>
      </c>
      <c r="J3072" s="32">
        <v>2525.25</v>
      </c>
      <c r="K3072" s="33">
        <f t="shared" si="554"/>
        <v>2525.25</v>
      </c>
      <c r="L3072" s="33">
        <v>12025488</v>
      </c>
      <c r="M3072" s="33">
        <v>0</v>
      </c>
      <c r="N3072" s="33">
        <v>0</v>
      </c>
      <c r="O3072" s="33">
        <v>0</v>
      </c>
      <c r="P3072" s="33">
        <f t="shared" si="555"/>
        <v>2525.25</v>
      </c>
      <c r="Q3072" s="33">
        <f t="shared" si="556"/>
        <v>2525.25</v>
      </c>
      <c r="R3072" s="33">
        <f t="shared" si="557"/>
        <v>12025488</v>
      </c>
      <c r="S3072" s="33"/>
      <c r="T3072" s="30" t="str">
        <f t="shared" si="558"/>
        <v>USD</v>
      </c>
      <c r="U3072" s="33">
        <v>0</v>
      </c>
      <c r="V3072" s="33">
        <v>0</v>
      </c>
      <c r="W3072" s="33">
        <v>0</v>
      </c>
      <c r="X3072" s="33">
        <f t="shared" si="559"/>
        <v>2525.25</v>
      </c>
      <c r="Y3072" s="33">
        <f t="shared" si="560"/>
        <v>2525.25</v>
      </c>
      <c r="Z3072" s="33">
        <f t="shared" si="561"/>
        <v>12025488</v>
      </c>
      <c r="AA3072" s="34">
        <f t="shared" si="562"/>
        <v>0.00029651737127329888</v>
      </c>
      <c r="AB3072" s="33" t="s">
        <v>2762</v>
      </c>
      <c r="AC3072" s="35">
        <v>44928</v>
      </c>
      <c r="AD3072" s="33">
        <v>60</v>
      </c>
      <c r="AE3072" s="36">
        <f t="shared" si="552"/>
        <v>44988</v>
      </c>
    </row>
    <row r="3073" spans="2:31" ht="14.5" hidden="1">
      <c r="B3073" s="29" t="s">
        <v>2895</v>
      </c>
      <c r="C3073" s="30" t="str">
        <f t="shared" si="553"/>
        <v>(Acreedores quirografarios)</v>
      </c>
      <c r="D3073" s="30">
        <v>5</v>
      </c>
      <c r="E3073" s="30" t="s">
        <v>5498</v>
      </c>
      <c r="F3073" s="30" t="s">
        <v>5499</v>
      </c>
      <c r="G3073" s="30" t="s">
        <v>5400</v>
      </c>
      <c r="H3073" s="31" t="s">
        <v>2907</v>
      </c>
      <c r="I3073" s="31" t="s">
        <v>62</v>
      </c>
      <c r="J3073" s="32">
        <v>2525</v>
      </c>
      <c r="K3073" s="33">
        <f t="shared" si="554"/>
        <v>2525</v>
      </c>
      <c r="L3073" s="33">
        <v>12024297</v>
      </c>
      <c r="M3073" s="33">
        <v>0</v>
      </c>
      <c r="N3073" s="33">
        <v>0</v>
      </c>
      <c r="O3073" s="33">
        <v>0</v>
      </c>
      <c r="P3073" s="33">
        <f t="shared" si="555"/>
        <v>2525</v>
      </c>
      <c r="Q3073" s="33">
        <f t="shared" si="556"/>
        <v>2525</v>
      </c>
      <c r="R3073" s="33">
        <f t="shared" si="557"/>
        <v>12024297</v>
      </c>
      <c r="S3073" s="33"/>
      <c r="T3073" s="30" t="str">
        <f t="shared" si="558"/>
        <v>USD</v>
      </c>
      <c r="U3073" s="33">
        <v>0</v>
      </c>
      <c r="V3073" s="33">
        <v>0</v>
      </c>
      <c r="W3073" s="33">
        <v>0</v>
      </c>
      <c r="X3073" s="33">
        <f t="shared" si="559"/>
        <v>2525</v>
      </c>
      <c r="Y3073" s="33">
        <f t="shared" si="560"/>
        <v>2525</v>
      </c>
      <c r="Z3073" s="33">
        <f t="shared" si="561"/>
        <v>12024297</v>
      </c>
      <c r="AA3073" s="34">
        <f t="shared" si="562"/>
        <v>0.00029648800429965202</v>
      </c>
      <c r="AB3073" s="33" t="s">
        <v>2762</v>
      </c>
      <c r="AC3073" s="35">
        <v>44928</v>
      </c>
      <c r="AD3073" s="33">
        <v>60</v>
      </c>
      <c r="AE3073" s="36">
        <f t="shared" si="552"/>
        <v>44988</v>
      </c>
    </row>
    <row r="3074" spans="2:31" ht="14.5" hidden="1">
      <c r="B3074" s="29" t="s">
        <v>2895</v>
      </c>
      <c r="C3074" s="30" t="str">
        <f t="shared" si="553"/>
        <v>(Acreedores quirografarios)</v>
      </c>
      <c r="D3074" s="30">
        <v>5</v>
      </c>
      <c r="E3074" s="30" t="s">
        <v>5498</v>
      </c>
      <c r="F3074" s="30" t="s">
        <v>5499</v>
      </c>
      <c r="G3074" s="30" t="s">
        <v>5400</v>
      </c>
      <c r="H3074" s="31" t="s">
        <v>2908</v>
      </c>
      <c r="I3074" s="31" t="s">
        <v>62</v>
      </c>
      <c r="J3074" s="32">
        <v>6000</v>
      </c>
      <c r="K3074" s="33">
        <f t="shared" si="554"/>
        <v>6000</v>
      </c>
      <c r="L3074" s="33">
        <v>28861200</v>
      </c>
      <c r="M3074" s="33">
        <v>0</v>
      </c>
      <c r="N3074" s="33">
        <v>0</v>
      </c>
      <c r="O3074" s="33">
        <v>0</v>
      </c>
      <c r="P3074" s="33">
        <f t="shared" si="555"/>
        <v>6000</v>
      </c>
      <c r="Q3074" s="33">
        <f t="shared" si="556"/>
        <v>6000</v>
      </c>
      <c r="R3074" s="33">
        <f t="shared" si="557"/>
        <v>28861200</v>
      </c>
      <c r="S3074" s="33"/>
      <c r="T3074" s="30" t="str">
        <f t="shared" si="558"/>
        <v>USD</v>
      </c>
      <c r="U3074" s="33">
        <v>0</v>
      </c>
      <c r="V3074" s="33">
        <v>0</v>
      </c>
      <c r="W3074" s="33">
        <v>0</v>
      </c>
      <c r="X3074" s="33">
        <f t="shared" si="559"/>
        <v>6000</v>
      </c>
      <c r="Y3074" s="33">
        <f t="shared" si="560"/>
        <v>6000</v>
      </c>
      <c r="Z3074" s="33">
        <f t="shared" si="561"/>
        <v>28861200</v>
      </c>
      <c r="AA3074" s="34">
        <f t="shared" si="562"/>
        <v>0.0007116424011892851</v>
      </c>
      <c r="AB3074" s="33" t="s">
        <v>2762</v>
      </c>
      <c r="AC3074" s="35">
        <v>44928</v>
      </c>
      <c r="AD3074" s="33">
        <v>60</v>
      </c>
      <c r="AE3074" s="36">
        <f t="shared" si="552"/>
        <v>44988</v>
      </c>
    </row>
    <row r="3075" spans="2:31" ht="14.5" hidden="1">
      <c r="B3075" s="29" t="s">
        <v>2895</v>
      </c>
      <c r="C3075" s="30" t="str">
        <f t="shared" si="553"/>
        <v>(Acreedores quirografarios)</v>
      </c>
      <c r="D3075" s="30">
        <v>5</v>
      </c>
      <c r="E3075" s="30" t="s">
        <v>5498</v>
      </c>
      <c r="F3075" s="30" t="s">
        <v>5499</v>
      </c>
      <c r="G3075" s="30" t="s">
        <v>5400</v>
      </c>
      <c r="H3075" s="31" t="s">
        <v>2909</v>
      </c>
      <c r="I3075" s="31" t="s">
        <v>62</v>
      </c>
      <c r="J3075" s="32">
        <v>2525.25</v>
      </c>
      <c r="K3075" s="33">
        <f t="shared" si="554"/>
        <v>2525.25</v>
      </c>
      <c r="L3075" s="33">
        <v>12025488</v>
      </c>
      <c r="M3075" s="33">
        <v>0</v>
      </c>
      <c r="N3075" s="33">
        <v>0</v>
      </c>
      <c r="O3075" s="33">
        <v>0</v>
      </c>
      <c r="P3075" s="33">
        <f t="shared" si="555"/>
        <v>2525.25</v>
      </c>
      <c r="Q3075" s="33">
        <f t="shared" si="556"/>
        <v>2525.25</v>
      </c>
      <c r="R3075" s="33">
        <f t="shared" si="557"/>
        <v>12025488</v>
      </c>
      <c r="S3075" s="33"/>
      <c r="T3075" s="30" t="str">
        <f t="shared" si="558"/>
        <v>USD</v>
      </c>
      <c r="U3075" s="33">
        <v>0</v>
      </c>
      <c r="V3075" s="33">
        <v>0</v>
      </c>
      <c r="W3075" s="33">
        <v>0</v>
      </c>
      <c r="X3075" s="33">
        <f t="shared" si="559"/>
        <v>2525.25</v>
      </c>
      <c r="Y3075" s="33">
        <f t="shared" si="560"/>
        <v>2525.25</v>
      </c>
      <c r="Z3075" s="33">
        <f t="shared" si="561"/>
        <v>12025488</v>
      </c>
      <c r="AA3075" s="34">
        <f t="shared" si="562"/>
        <v>0.00029651737127329888</v>
      </c>
      <c r="AB3075" s="33" t="s">
        <v>2762</v>
      </c>
      <c r="AC3075" s="35">
        <v>44928</v>
      </c>
      <c r="AD3075" s="33">
        <v>60</v>
      </c>
      <c r="AE3075" s="36">
        <f t="shared" si="552"/>
        <v>44988</v>
      </c>
    </row>
    <row r="3076" spans="2:31" ht="14.5" hidden="1">
      <c r="B3076" s="29" t="s">
        <v>2895</v>
      </c>
      <c r="C3076" s="30" t="str">
        <f t="shared" si="553"/>
        <v>(Acreedores quirografarios)</v>
      </c>
      <c r="D3076" s="30">
        <v>5</v>
      </c>
      <c r="E3076" s="30" t="s">
        <v>5498</v>
      </c>
      <c r="F3076" s="30" t="s">
        <v>5499</v>
      </c>
      <c r="G3076" s="30" t="s">
        <v>5400</v>
      </c>
      <c r="H3076" s="31" t="s">
        <v>2910</v>
      </c>
      <c r="I3076" s="31" t="s">
        <v>62</v>
      </c>
      <c r="J3076" s="32">
        <v>6000</v>
      </c>
      <c r="K3076" s="33">
        <f t="shared" si="554"/>
        <v>6000</v>
      </c>
      <c r="L3076" s="33">
        <v>28861200</v>
      </c>
      <c r="M3076" s="33">
        <v>0</v>
      </c>
      <c r="N3076" s="33">
        <v>0</v>
      </c>
      <c r="O3076" s="33">
        <v>0</v>
      </c>
      <c r="P3076" s="33">
        <f t="shared" si="555"/>
        <v>6000</v>
      </c>
      <c r="Q3076" s="33">
        <f t="shared" si="556"/>
        <v>6000</v>
      </c>
      <c r="R3076" s="33">
        <f t="shared" si="557"/>
        <v>28861200</v>
      </c>
      <c r="S3076" s="33"/>
      <c r="T3076" s="30" t="str">
        <f t="shared" si="558"/>
        <v>USD</v>
      </c>
      <c r="U3076" s="33">
        <v>0</v>
      </c>
      <c r="V3076" s="33">
        <v>0</v>
      </c>
      <c r="W3076" s="33">
        <v>0</v>
      </c>
      <c r="X3076" s="33">
        <f t="shared" si="559"/>
        <v>6000</v>
      </c>
      <c r="Y3076" s="33">
        <f t="shared" si="560"/>
        <v>6000</v>
      </c>
      <c r="Z3076" s="33">
        <f t="shared" si="561"/>
        <v>28861200</v>
      </c>
      <c r="AA3076" s="34">
        <f t="shared" si="562"/>
        <v>0.0007116424011892851</v>
      </c>
      <c r="AB3076" s="33" t="s">
        <v>2762</v>
      </c>
      <c r="AC3076" s="35">
        <v>44928</v>
      </c>
      <c r="AD3076" s="33">
        <v>60</v>
      </c>
      <c r="AE3076" s="36">
        <f t="shared" si="552"/>
        <v>44988</v>
      </c>
    </row>
    <row r="3077" spans="2:31" ht="14.5" hidden="1">
      <c r="B3077" s="29" t="s">
        <v>2895</v>
      </c>
      <c r="C3077" s="30" t="str">
        <f t="shared" si="553"/>
        <v>(Acreedores quirografarios)</v>
      </c>
      <c r="D3077" s="30">
        <v>5</v>
      </c>
      <c r="E3077" s="30" t="s">
        <v>5498</v>
      </c>
      <c r="F3077" s="30" t="s">
        <v>5499</v>
      </c>
      <c r="G3077" s="30" t="s">
        <v>5400</v>
      </c>
      <c r="H3077" s="31" t="s">
        <v>2911</v>
      </c>
      <c r="I3077" s="31" t="s">
        <v>62</v>
      </c>
      <c r="J3077" s="32">
        <v>5988.7600000000002</v>
      </c>
      <c r="K3077" s="33">
        <f t="shared" si="554"/>
        <v>5988.7600000000002</v>
      </c>
      <c r="L3077" s="33">
        <v>28437866</v>
      </c>
      <c r="M3077" s="33">
        <v>0</v>
      </c>
      <c r="N3077" s="33">
        <v>0</v>
      </c>
      <c r="O3077" s="33">
        <v>0</v>
      </c>
      <c r="P3077" s="33">
        <f t="shared" si="555"/>
        <v>5988.7600000000002</v>
      </c>
      <c r="Q3077" s="33">
        <f t="shared" si="556"/>
        <v>5988.7600000000002</v>
      </c>
      <c r="R3077" s="33">
        <f t="shared" si="557"/>
        <v>28437866</v>
      </c>
      <c r="S3077" s="33"/>
      <c r="T3077" s="30" t="str">
        <f t="shared" si="558"/>
        <v>USD</v>
      </c>
      <c r="U3077" s="33">
        <v>0</v>
      </c>
      <c r="V3077" s="33">
        <v>0</v>
      </c>
      <c r="W3077" s="33">
        <v>0</v>
      </c>
      <c r="X3077" s="33">
        <f t="shared" si="559"/>
        <v>5988.7600000000002</v>
      </c>
      <c r="Y3077" s="33">
        <f t="shared" si="560"/>
        <v>5988.7600000000002</v>
      </c>
      <c r="Z3077" s="33">
        <f t="shared" si="561"/>
        <v>28437866</v>
      </c>
      <c r="AA3077" s="34">
        <f t="shared" si="562"/>
        <v>0.00070120408177550247</v>
      </c>
      <c r="AB3077" s="33" t="s">
        <v>2762</v>
      </c>
      <c r="AC3077" s="35">
        <v>44938</v>
      </c>
      <c r="AD3077" s="33">
        <v>60</v>
      </c>
      <c r="AE3077" s="36">
        <f t="shared" si="552"/>
        <v>44998</v>
      </c>
    </row>
    <row r="3078" spans="2:31" ht="14.5" hidden="1">
      <c r="B3078" s="29" t="s">
        <v>2895</v>
      </c>
      <c r="C3078" s="30" t="str">
        <f t="shared" si="553"/>
        <v>(Acreedores quirografarios)</v>
      </c>
      <c r="D3078" s="30">
        <v>5</v>
      </c>
      <c r="E3078" s="30" t="s">
        <v>5498</v>
      </c>
      <c r="F3078" s="30" t="s">
        <v>5499</v>
      </c>
      <c r="G3078" s="30" t="s">
        <v>5400</v>
      </c>
      <c r="H3078" s="31" t="s">
        <v>2912</v>
      </c>
      <c r="I3078" s="31" t="s">
        <v>62</v>
      </c>
      <c r="J3078" s="32">
        <v>3030</v>
      </c>
      <c r="K3078" s="33">
        <f t="shared" si="554"/>
        <v>3030</v>
      </c>
      <c r="L3078" s="33">
        <v>13893530</v>
      </c>
      <c r="M3078" s="33">
        <v>0</v>
      </c>
      <c r="N3078" s="33">
        <v>0</v>
      </c>
      <c r="O3078" s="33">
        <v>0</v>
      </c>
      <c r="P3078" s="33">
        <f t="shared" si="555"/>
        <v>3030</v>
      </c>
      <c r="Q3078" s="33">
        <f t="shared" si="556"/>
        <v>3030</v>
      </c>
      <c r="R3078" s="33">
        <f t="shared" si="557"/>
        <v>13893530</v>
      </c>
      <c r="S3078" s="33"/>
      <c r="T3078" s="30" t="str">
        <f t="shared" si="558"/>
        <v>USD</v>
      </c>
      <c r="U3078" s="33">
        <v>0</v>
      </c>
      <c r="V3078" s="33">
        <v>0</v>
      </c>
      <c r="W3078" s="33">
        <v>0</v>
      </c>
      <c r="X3078" s="33">
        <f t="shared" si="559"/>
        <v>3030</v>
      </c>
      <c r="Y3078" s="33">
        <f t="shared" si="560"/>
        <v>3030</v>
      </c>
      <c r="Z3078" s="33">
        <f t="shared" si="561"/>
        <v>13893530</v>
      </c>
      <c r="AA3078" s="34">
        <f t="shared" si="562"/>
        <v>0.0003425784461559245</v>
      </c>
      <c r="AB3078" s="33" t="s">
        <v>2762</v>
      </c>
      <c r="AC3078" s="35">
        <v>44949</v>
      </c>
      <c r="AD3078" s="33">
        <v>60</v>
      </c>
      <c r="AE3078" s="36">
        <f t="shared" si="552"/>
        <v>45009</v>
      </c>
    </row>
    <row r="3079" spans="2:31" ht="14.5" hidden="1">
      <c r="B3079" s="29" t="s">
        <v>2913</v>
      </c>
      <c r="C3079" s="30" t="str">
        <f t="shared" si="553"/>
        <v>(Acreedores quirografarios)</v>
      </c>
      <c r="D3079" s="30">
        <v>5</v>
      </c>
      <c r="E3079" s="30" t="s">
        <v>5500</v>
      </c>
      <c r="F3079" s="30" t="s">
        <v>5501</v>
      </c>
      <c r="G3079" s="30" t="s">
        <v>4831</v>
      </c>
      <c r="H3079" s="31">
        <v>707291000151</v>
      </c>
      <c r="I3079" s="31" t="s">
        <v>62</v>
      </c>
      <c r="J3079" s="32">
        <v>5713.8000000000002</v>
      </c>
      <c r="K3079" s="33">
        <f t="shared" si="554"/>
        <v>5713.8000000000002</v>
      </c>
      <c r="L3079" s="33">
        <v>28272682</v>
      </c>
      <c r="M3079" s="33">
        <v>0</v>
      </c>
      <c r="N3079" s="33">
        <v>0</v>
      </c>
      <c r="O3079" s="33">
        <v>0</v>
      </c>
      <c r="P3079" s="33">
        <f t="shared" si="555"/>
        <v>5713.8000000000002</v>
      </c>
      <c r="Q3079" s="33">
        <f t="shared" si="556"/>
        <v>5713.8000000000002</v>
      </c>
      <c r="R3079" s="33">
        <f t="shared" si="557"/>
        <v>28272682</v>
      </c>
      <c r="S3079" s="33"/>
      <c r="T3079" s="30" t="str">
        <f t="shared" si="558"/>
        <v>USD</v>
      </c>
      <c r="U3079" s="33">
        <v>0</v>
      </c>
      <c r="V3079" s="33">
        <v>0</v>
      </c>
      <c r="W3079" s="33">
        <v>0</v>
      </c>
      <c r="X3079" s="33">
        <f t="shared" si="559"/>
        <v>5713.8000000000002</v>
      </c>
      <c r="Y3079" s="33">
        <f t="shared" si="560"/>
        <v>5713.8000000000002</v>
      </c>
      <c r="Z3079" s="33">
        <f t="shared" si="561"/>
        <v>28272682</v>
      </c>
      <c r="AA3079" s="34">
        <f t="shared" si="562"/>
        <v>0.00069713107239273073</v>
      </c>
      <c r="AB3079" s="33" t="s">
        <v>762</v>
      </c>
      <c r="AC3079" s="35">
        <v>44860</v>
      </c>
      <c r="AD3079" s="33">
        <v>60</v>
      </c>
      <c r="AE3079" s="36">
        <f t="shared" si="552"/>
        <v>44920</v>
      </c>
    </row>
    <row r="3080" spans="2:31" ht="14.5" hidden="1">
      <c r="B3080" s="29" t="s">
        <v>2913</v>
      </c>
      <c r="C3080" s="30" t="str">
        <f t="shared" si="553"/>
        <v>(Acreedores quirografarios)</v>
      </c>
      <c r="D3080" s="30">
        <v>5</v>
      </c>
      <c r="E3080" s="30" t="s">
        <v>5500</v>
      </c>
      <c r="F3080" s="30" t="s">
        <v>5501</v>
      </c>
      <c r="G3080" s="30" t="s">
        <v>4831</v>
      </c>
      <c r="H3080" s="31">
        <v>707291000154</v>
      </c>
      <c r="I3080" s="31" t="s">
        <v>62</v>
      </c>
      <c r="J3080" s="32">
        <v>5713.8000000000002</v>
      </c>
      <c r="K3080" s="33">
        <f t="shared" si="554"/>
        <v>5713.8000000000002</v>
      </c>
      <c r="L3080" s="33">
        <v>27302136</v>
      </c>
      <c r="M3080" s="33">
        <v>0</v>
      </c>
      <c r="N3080" s="33">
        <v>0</v>
      </c>
      <c r="O3080" s="33">
        <v>0</v>
      </c>
      <c r="P3080" s="33">
        <f t="shared" si="555"/>
        <v>5713.8000000000002</v>
      </c>
      <c r="Q3080" s="33">
        <f t="shared" si="556"/>
        <v>5713.8000000000002</v>
      </c>
      <c r="R3080" s="33">
        <f t="shared" si="557"/>
        <v>27302136</v>
      </c>
      <c r="S3080" s="33"/>
      <c r="T3080" s="30" t="str">
        <f t="shared" si="558"/>
        <v>USD</v>
      </c>
      <c r="U3080" s="33">
        <v>0</v>
      </c>
      <c r="V3080" s="33">
        <v>0</v>
      </c>
      <c r="W3080" s="33">
        <v>0</v>
      </c>
      <c r="X3080" s="33">
        <f t="shared" si="559"/>
        <v>5713.8000000000002</v>
      </c>
      <c r="Y3080" s="33">
        <f t="shared" si="560"/>
        <v>5713.8000000000002</v>
      </c>
      <c r="Z3080" s="33">
        <f t="shared" si="561"/>
        <v>27302136</v>
      </c>
      <c r="AA3080" s="34">
        <f t="shared" si="562"/>
        <v>0.00067319992310217259</v>
      </c>
      <c r="AB3080" s="33" t="s">
        <v>762</v>
      </c>
      <c r="AC3080" s="35">
        <v>44910</v>
      </c>
      <c r="AD3080" s="33">
        <v>60</v>
      </c>
      <c r="AE3080" s="36">
        <f t="shared" si="552"/>
        <v>44970</v>
      </c>
    </row>
    <row r="3081" spans="2:31" ht="14.5" hidden="1">
      <c r="B3081" s="29" t="s">
        <v>2913</v>
      </c>
      <c r="C3081" s="30" t="str">
        <f t="shared" si="553"/>
        <v>(Acreedores quirografarios)</v>
      </c>
      <c r="D3081" s="30">
        <v>5</v>
      </c>
      <c r="E3081" s="30" t="s">
        <v>5500</v>
      </c>
      <c r="F3081" s="30" t="s">
        <v>5501</v>
      </c>
      <c r="G3081" s="30" t="s">
        <v>4831</v>
      </c>
      <c r="H3081" s="31">
        <v>707291000155</v>
      </c>
      <c r="I3081" s="31" t="s">
        <v>62</v>
      </c>
      <c r="J3081" s="32">
        <v>107</v>
      </c>
      <c r="K3081" s="33">
        <f t="shared" si="554"/>
        <v>107</v>
      </c>
      <c r="L3081" s="33">
        <v>511276</v>
      </c>
      <c r="M3081" s="33">
        <v>0</v>
      </c>
      <c r="N3081" s="33">
        <v>0</v>
      </c>
      <c r="O3081" s="33">
        <v>0</v>
      </c>
      <c r="P3081" s="33">
        <f t="shared" si="555"/>
        <v>107</v>
      </c>
      <c r="Q3081" s="33">
        <f t="shared" si="556"/>
        <v>107</v>
      </c>
      <c r="R3081" s="33">
        <f t="shared" si="557"/>
        <v>511276</v>
      </c>
      <c r="S3081" s="33"/>
      <c r="T3081" s="30" t="str">
        <f t="shared" si="558"/>
        <v>USD</v>
      </c>
      <c r="U3081" s="33">
        <v>0</v>
      </c>
      <c r="V3081" s="33">
        <v>0</v>
      </c>
      <c r="W3081" s="33">
        <v>0</v>
      </c>
      <c r="X3081" s="33">
        <f t="shared" si="559"/>
        <v>107</v>
      </c>
      <c r="Y3081" s="33">
        <f t="shared" si="560"/>
        <v>107</v>
      </c>
      <c r="Z3081" s="33">
        <f t="shared" si="561"/>
        <v>511276</v>
      </c>
      <c r="AA3081" s="34">
        <f t="shared" si="562"/>
        <v>1.2606741241197627E-05</v>
      </c>
      <c r="AB3081" s="33" t="s">
        <v>762</v>
      </c>
      <c r="AC3081" s="35">
        <v>44910</v>
      </c>
      <c r="AD3081" s="33">
        <v>60</v>
      </c>
      <c r="AE3081" s="36">
        <f t="shared" si="552"/>
        <v>44970</v>
      </c>
    </row>
    <row r="3082" spans="2:31" ht="14.5" hidden="1">
      <c r="B3082" s="29" t="s">
        <v>2913</v>
      </c>
      <c r="C3082" s="30" t="str">
        <f t="shared" si="553"/>
        <v>(Acreedores quirografarios)</v>
      </c>
      <c r="D3082" s="30">
        <v>5</v>
      </c>
      <c r="E3082" s="30" t="s">
        <v>5500</v>
      </c>
      <c r="F3082" s="30" t="s">
        <v>5501</v>
      </c>
      <c r="G3082" s="30" t="s">
        <v>4831</v>
      </c>
      <c r="H3082" s="31">
        <v>707291000157</v>
      </c>
      <c r="I3082" s="31" t="s">
        <v>62</v>
      </c>
      <c r="J3082" s="32">
        <v>107</v>
      </c>
      <c r="K3082" s="33">
        <f t="shared" si="554"/>
        <v>107</v>
      </c>
      <c r="L3082" s="33">
        <v>513865</v>
      </c>
      <c r="M3082" s="33">
        <v>0</v>
      </c>
      <c r="N3082" s="33">
        <v>0</v>
      </c>
      <c r="O3082" s="33">
        <v>0</v>
      </c>
      <c r="P3082" s="33">
        <f t="shared" si="555"/>
        <v>107</v>
      </c>
      <c r="Q3082" s="33">
        <f t="shared" si="556"/>
        <v>107</v>
      </c>
      <c r="R3082" s="33">
        <f t="shared" si="557"/>
        <v>513865</v>
      </c>
      <c r="S3082" s="33"/>
      <c r="T3082" s="30" t="str">
        <f t="shared" si="558"/>
        <v>USD</v>
      </c>
      <c r="U3082" s="33">
        <v>0</v>
      </c>
      <c r="V3082" s="33">
        <v>0</v>
      </c>
      <c r="W3082" s="33">
        <v>0</v>
      </c>
      <c r="X3082" s="33">
        <f t="shared" si="559"/>
        <v>107</v>
      </c>
      <c r="Y3082" s="33">
        <f t="shared" si="560"/>
        <v>107</v>
      </c>
      <c r="Z3082" s="33">
        <f t="shared" si="561"/>
        <v>513865</v>
      </c>
      <c r="AA3082" s="34">
        <f t="shared" si="562"/>
        <v>1.2670579272072263E-05</v>
      </c>
      <c r="AB3082" s="33" t="s">
        <v>762</v>
      </c>
      <c r="AC3082" s="35">
        <v>44914</v>
      </c>
      <c r="AD3082" s="33">
        <v>60</v>
      </c>
      <c r="AE3082" s="36">
        <f t="shared" si="552"/>
        <v>44974</v>
      </c>
    </row>
    <row r="3083" spans="2:31" ht="14.5" hidden="1">
      <c r="B3083" s="29" t="s">
        <v>2913</v>
      </c>
      <c r="C3083" s="30" t="str">
        <f t="shared" si="553"/>
        <v>(Acreedores quirografarios)</v>
      </c>
      <c r="D3083" s="30">
        <v>5</v>
      </c>
      <c r="E3083" s="30" t="s">
        <v>5500</v>
      </c>
      <c r="F3083" s="30" t="s">
        <v>5501</v>
      </c>
      <c r="G3083" s="30" t="s">
        <v>4831</v>
      </c>
      <c r="H3083" s="31">
        <v>707291000156</v>
      </c>
      <c r="I3083" s="31" t="s">
        <v>62</v>
      </c>
      <c r="J3083" s="32">
        <v>5713.8000000000002</v>
      </c>
      <c r="K3083" s="33">
        <f t="shared" si="554"/>
        <v>5713.8000000000002</v>
      </c>
      <c r="L3083" s="33">
        <v>27440410</v>
      </c>
      <c r="M3083" s="33">
        <v>0</v>
      </c>
      <c r="N3083" s="33">
        <v>0</v>
      </c>
      <c r="O3083" s="33">
        <v>0</v>
      </c>
      <c r="P3083" s="33">
        <f t="shared" si="555"/>
        <v>5713.8000000000002</v>
      </c>
      <c r="Q3083" s="33">
        <f t="shared" si="556"/>
        <v>5713.8000000000002</v>
      </c>
      <c r="R3083" s="33">
        <f t="shared" si="557"/>
        <v>27440410</v>
      </c>
      <c r="S3083" s="33"/>
      <c r="T3083" s="30" t="str">
        <f t="shared" si="558"/>
        <v>USD</v>
      </c>
      <c r="U3083" s="33">
        <v>0</v>
      </c>
      <c r="V3083" s="33">
        <v>0</v>
      </c>
      <c r="W3083" s="33">
        <v>0</v>
      </c>
      <c r="X3083" s="33">
        <f t="shared" si="559"/>
        <v>5713.8000000000002</v>
      </c>
      <c r="Y3083" s="33">
        <f t="shared" si="560"/>
        <v>5713.8000000000002</v>
      </c>
      <c r="Z3083" s="33">
        <f t="shared" si="561"/>
        <v>27440410</v>
      </c>
      <c r="AA3083" s="34">
        <f t="shared" si="562"/>
        <v>0.00067660940161942229</v>
      </c>
      <c r="AB3083" s="33" t="s">
        <v>762</v>
      </c>
      <c r="AC3083" s="35">
        <v>44914</v>
      </c>
      <c r="AD3083" s="33">
        <v>60</v>
      </c>
      <c r="AE3083" s="36">
        <f t="shared" si="552"/>
        <v>44974</v>
      </c>
    </row>
    <row r="3084" spans="2:31" ht="14.5" hidden="1">
      <c r="B3084" s="29" t="s">
        <v>2913</v>
      </c>
      <c r="C3084" s="30" t="str">
        <f t="shared" si="553"/>
        <v>(Acreedores quirografarios)</v>
      </c>
      <c r="D3084" s="30">
        <v>5</v>
      </c>
      <c r="E3084" s="30" t="s">
        <v>5500</v>
      </c>
      <c r="F3084" s="30" t="s">
        <v>5501</v>
      </c>
      <c r="G3084" s="30" t="s">
        <v>4831</v>
      </c>
      <c r="H3084" s="31">
        <v>707291000162</v>
      </c>
      <c r="I3084" s="31" t="s">
        <v>62</v>
      </c>
      <c r="J3084" s="32">
        <v>107</v>
      </c>
      <c r="K3084" s="33">
        <f t="shared" si="554"/>
        <v>107</v>
      </c>
      <c r="L3084" s="33">
        <v>502257</v>
      </c>
      <c r="M3084" s="33">
        <v>0</v>
      </c>
      <c r="N3084" s="33">
        <v>0</v>
      </c>
      <c r="O3084" s="33">
        <v>0</v>
      </c>
      <c r="P3084" s="33">
        <f t="shared" si="555"/>
        <v>107</v>
      </c>
      <c r="Q3084" s="33">
        <f t="shared" si="556"/>
        <v>107</v>
      </c>
      <c r="R3084" s="33">
        <f t="shared" si="557"/>
        <v>502257</v>
      </c>
      <c r="S3084" s="33"/>
      <c r="T3084" s="30" t="str">
        <f t="shared" si="558"/>
        <v>USD</v>
      </c>
      <c r="U3084" s="33">
        <v>0</v>
      </c>
      <c r="V3084" s="33">
        <v>0</v>
      </c>
      <c r="W3084" s="33">
        <v>0</v>
      </c>
      <c r="X3084" s="33">
        <f t="shared" si="559"/>
        <v>107</v>
      </c>
      <c r="Y3084" s="33">
        <f t="shared" si="560"/>
        <v>107</v>
      </c>
      <c r="Z3084" s="33">
        <f t="shared" si="561"/>
        <v>502257</v>
      </c>
      <c r="AA3084" s="34">
        <f t="shared" si="562"/>
        <v>1.238435607300205E-05</v>
      </c>
      <c r="AB3084" s="33" t="s">
        <v>762</v>
      </c>
      <c r="AC3084" s="35">
        <v>44942</v>
      </c>
      <c r="AD3084" s="33">
        <v>60</v>
      </c>
      <c r="AE3084" s="36">
        <f t="shared" si="552"/>
        <v>45002</v>
      </c>
    </row>
    <row r="3085" spans="2:31" ht="14.5" hidden="1">
      <c r="B3085" s="29" t="s">
        <v>2913</v>
      </c>
      <c r="C3085" s="30" t="str">
        <f t="shared" si="553"/>
        <v>(Acreedores quirografarios)</v>
      </c>
      <c r="D3085" s="30">
        <v>5</v>
      </c>
      <c r="E3085" s="30" t="s">
        <v>5500</v>
      </c>
      <c r="F3085" s="30" t="s">
        <v>5501</v>
      </c>
      <c r="G3085" s="30" t="s">
        <v>4831</v>
      </c>
      <c r="H3085" s="31">
        <v>707291000161</v>
      </c>
      <c r="I3085" s="31" t="s">
        <v>62</v>
      </c>
      <c r="J3085" s="32">
        <v>6856.5600000000004</v>
      </c>
      <c r="K3085" s="33">
        <f t="shared" si="554"/>
        <v>6856.5600000000004</v>
      </c>
      <c r="L3085" s="33">
        <v>32184624</v>
      </c>
      <c r="M3085" s="33">
        <v>0</v>
      </c>
      <c r="N3085" s="33">
        <v>0</v>
      </c>
      <c r="O3085" s="33">
        <v>0</v>
      </c>
      <c r="P3085" s="33">
        <f t="shared" si="555"/>
        <v>6856.5600000000004</v>
      </c>
      <c r="Q3085" s="33">
        <f t="shared" si="556"/>
        <v>6856.5600000000004</v>
      </c>
      <c r="R3085" s="33">
        <f t="shared" si="557"/>
        <v>32184624</v>
      </c>
      <c r="S3085" s="33"/>
      <c r="T3085" s="30" t="str">
        <f t="shared" si="558"/>
        <v>USD</v>
      </c>
      <c r="U3085" s="33">
        <v>0</v>
      </c>
      <c r="V3085" s="33">
        <v>0</v>
      </c>
      <c r="W3085" s="33">
        <v>0</v>
      </c>
      <c r="X3085" s="33">
        <f t="shared" si="559"/>
        <v>6856.5600000000004</v>
      </c>
      <c r="Y3085" s="33">
        <f t="shared" si="560"/>
        <v>6856.5600000000004</v>
      </c>
      <c r="Z3085" s="33">
        <f t="shared" si="561"/>
        <v>32184624</v>
      </c>
      <c r="AA3085" s="34">
        <f t="shared" si="562"/>
        <v>0.0007935894247201882</v>
      </c>
      <c r="AB3085" s="33" t="s">
        <v>762</v>
      </c>
      <c r="AC3085" s="35">
        <v>44942</v>
      </c>
      <c r="AD3085" s="33">
        <v>60</v>
      </c>
      <c r="AE3085" s="36">
        <f t="shared" si="552"/>
        <v>45002</v>
      </c>
    </row>
    <row r="3086" spans="2:31" ht="14.5" hidden="1">
      <c r="B3086" s="29" t="s">
        <v>1854</v>
      </c>
      <c r="C3086" s="30" t="str">
        <f t="shared" si="553"/>
        <v>(Proveedores estratégicos)</v>
      </c>
      <c r="D3086" s="30">
        <v>4</v>
      </c>
      <c r="E3086" s="30" t="s">
        <v>5272</v>
      </c>
      <c r="F3086" s="30" t="s">
        <v>5273</v>
      </c>
      <c r="G3086" s="30" t="s">
        <v>4770</v>
      </c>
      <c r="H3086" s="31" t="s">
        <v>2914</v>
      </c>
      <c r="I3086" s="31" t="s">
        <v>48</v>
      </c>
      <c r="J3086" s="32">
        <v>894434</v>
      </c>
      <c r="K3086" s="33">
        <f t="shared" si="554"/>
        <v>187.51826577355681</v>
      </c>
      <c r="L3086" s="33">
        <v>894434</v>
      </c>
      <c r="M3086" s="33">
        <v>0</v>
      </c>
      <c r="N3086" s="33">
        <v>0</v>
      </c>
      <c r="O3086" s="33">
        <v>0</v>
      </c>
      <c r="P3086" s="33">
        <f t="shared" si="555"/>
        <v>894434</v>
      </c>
      <c r="Q3086" s="33">
        <f t="shared" si="556"/>
        <v>187.51826577355681</v>
      </c>
      <c r="R3086" s="33">
        <f t="shared" si="557"/>
        <v>894434</v>
      </c>
      <c r="S3086" s="33"/>
      <c r="T3086" s="30" t="str">
        <f t="shared" si="558"/>
        <v>COP</v>
      </c>
      <c r="U3086" s="33">
        <v>0</v>
      </c>
      <c r="V3086" s="33">
        <v>0</v>
      </c>
      <c r="W3086" s="33">
        <v>0</v>
      </c>
      <c r="X3086" s="33">
        <f t="shared" si="559"/>
        <v>894434</v>
      </c>
      <c r="Y3086" s="33">
        <f t="shared" si="560"/>
        <v>187.51826577355681</v>
      </c>
      <c r="Z3086" s="33">
        <f t="shared" si="561"/>
        <v>894434</v>
      </c>
      <c r="AA3086" s="34">
        <f t="shared" si="562"/>
        <v>1.2897275935205136E-06</v>
      </c>
      <c r="AB3086" s="33" t="s">
        <v>4987</v>
      </c>
      <c r="AC3086" s="35">
        <v>44953</v>
      </c>
      <c r="AD3086" s="33">
        <v>14</v>
      </c>
      <c r="AE3086" s="36">
        <f t="shared" si="552"/>
        <v>44967</v>
      </c>
    </row>
    <row r="3087" spans="2:31" ht="14.5" hidden="1">
      <c r="B3087" s="29" t="s">
        <v>1854</v>
      </c>
      <c r="C3087" s="30" t="str">
        <f t="shared" si="553"/>
        <v>(Proveedores estratégicos)</v>
      </c>
      <c r="D3087" s="30">
        <v>4</v>
      </c>
      <c r="E3087" s="30" t="s">
        <v>5272</v>
      </c>
      <c r="F3087" s="30" t="s">
        <v>5273</v>
      </c>
      <c r="G3087" s="30" t="s">
        <v>4770</v>
      </c>
      <c r="H3087" s="31" t="s">
        <v>2915</v>
      </c>
      <c r="I3087" s="31" t="s">
        <v>48</v>
      </c>
      <c r="J3087" s="32">
        <v>354591</v>
      </c>
      <c r="K3087" s="33">
        <f t="shared" si="554"/>
        <v>74.34007358721972</v>
      </c>
      <c r="L3087" s="33">
        <v>354591</v>
      </c>
      <c r="M3087" s="33">
        <v>0</v>
      </c>
      <c r="N3087" s="33">
        <v>0</v>
      </c>
      <c r="O3087" s="33">
        <v>0</v>
      </c>
      <c r="P3087" s="33">
        <f t="shared" si="555"/>
        <v>354591</v>
      </c>
      <c r="Q3087" s="33">
        <f t="shared" si="556"/>
        <v>74.34007358721972</v>
      </c>
      <c r="R3087" s="33">
        <f t="shared" si="557"/>
        <v>354591</v>
      </c>
      <c r="S3087" s="33"/>
      <c r="T3087" s="30" t="str">
        <f t="shared" si="558"/>
        <v>COP</v>
      </c>
      <c r="U3087" s="33">
        <v>0</v>
      </c>
      <c r="V3087" s="33">
        <v>0</v>
      </c>
      <c r="W3087" s="33">
        <v>0</v>
      </c>
      <c r="X3087" s="33">
        <f t="shared" si="559"/>
        <v>354591</v>
      </c>
      <c r="Y3087" s="33">
        <f t="shared" si="560"/>
        <v>74.34007358721972</v>
      </c>
      <c r="Z3087" s="33">
        <f t="shared" si="561"/>
        <v>354591</v>
      </c>
      <c r="AA3087" s="34">
        <f t="shared" si="562"/>
        <v>5.113018927210195E-07</v>
      </c>
      <c r="AB3087" s="33" t="s">
        <v>4987</v>
      </c>
      <c r="AC3087" s="35">
        <v>44953</v>
      </c>
      <c r="AD3087" s="33">
        <v>14</v>
      </c>
      <c r="AE3087" s="36">
        <f t="shared" si="552"/>
        <v>44967</v>
      </c>
    </row>
    <row r="3088" spans="2:31" ht="14.5" hidden="1">
      <c r="B3088" s="29" t="s">
        <v>1854</v>
      </c>
      <c r="C3088" s="30" t="str">
        <f t="shared" si="553"/>
        <v>(Proveedores estratégicos)</v>
      </c>
      <c r="D3088" s="30">
        <v>4</v>
      </c>
      <c r="E3088" s="30" t="s">
        <v>5272</v>
      </c>
      <c r="F3088" s="30" t="s">
        <v>5273</v>
      </c>
      <c r="G3088" s="30" t="s">
        <v>4770</v>
      </c>
      <c r="H3088" s="31" t="s">
        <v>2916</v>
      </c>
      <c r="I3088" s="31" t="s">
        <v>48</v>
      </c>
      <c r="J3088" s="32">
        <v>663174</v>
      </c>
      <c r="K3088" s="33">
        <f t="shared" si="554"/>
        <v>139.03456083524637</v>
      </c>
      <c r="L3088" s="33">
        <v>663174</v>
      </c>
      <c r="M3088" s="33">
        <v>0</v>
      </c>
      <c r="N3088" s="33">
        <v>0</v>
      </c>
      <c r="O3088" s="33">
        <v>0</v>
      </c>
      <c r="P3088" s="33">
        <f t="shared" si="555"/>
        <v>663174</v>
      </c>
      <c r="Q3088" s="33">
        <f t="shared" si="556"/>
        <v>139.03456083524637</v>
      </c>
      <c r="R3088" s="33">
        <f t="shared" si="557"/>
        <v>663174</v>
      </c>
      <c r="S3088" s="33"/>
      <c r="T3088" s="30" t="str">
        <f t="shared" si="558"/>
        <v>COP</v>
      </c>
      <c r="U3088" s="33">
        <v>0</v>
      </c>
      <c r="V3088" s="33">
        <v>0</v>
      </c>
      <c r="W3088" s="33">
        <v>0</v>
      </c>
      <c r="X3088" s="33">
        <f t="shared" si="559"/>
        <v>663174</v>
      </c>
      <c r="Y3088" s="33">
        <f t="shared" si="560"/>
        <v>139.03456083524637</v>
      </c>
      <c r="Z3088" s="33">
        <f t="shared" si="561"/>
        <v>663174</v>
      </c>
      <c r="AA3088" s="34">
        <f t="shared" si="562"/>
        <v>9.5626262765656606E-07</v>
      </c>
      <c r="AB3088" s="33" t="s">
        <v>4987</v>
      </c>
      <c r="AC3088" s="35">
        <v>44953</v>
      </c>
      <c r="AD3088" s="33">
        <v>14</v>
      </c>
      <c r="AE3088" s="36">
        <f t="shared" si="552"/>
        <v>44967</v>
      </c>
    </row>
    <row r="3089" spans="2:31" ht="14.5" hidden="1">
      <c r="B3089" s="29" t="s">
        <v>1854</v>
      </c>
      <c r="C3089" s="30" t="str">
        <f t="shared" si="553"/>
        <v>(Proveedores estratégicos)</v>
      </c>
      <c r="D3089" s="30">
        <v>4</v>
      </c>
      <c r="E3089" s="30" t="s">
        <v>5272</v>
      </c>
      <c r="F3089" s="30" t="s">
        <v>5273</v>
      </c>
      <c r="G3089" s="30" t="s">
        <v>4770</v>
      </c>
      <c r="H3089" s="31" t="s">
        <v>2917</v>
      </c>
      <c r="I3089" s="31" t="s">
        <v>48</v>
      </c>
      <c r="J3089" s="32">
        <v>481509</v>
      </c>
      <c r="K3089" s="33">
        <f t="shared" si="554"/>
        <v>100.94845749866347</v>
      </c>
      <c r="L3089" s="33">
        <v>481509</v>
      </c>
      <c r="M3089" s="33">
        <v>0</v>
      </c>
      <c r="N3089" s="33">
        <v>0</v>
      </c>
      <c r="O3089" s="33">
        <v>0</v>
      </c>
      <c r="P3089" s="33">
        <f t="shared" si="555"/>
        <v>481509</v>
      </c>
      <c r="Q3089" s="33">
        <f t="shared" si="556"/>
        <v>100.94845749866347</v>
      </c>
      <c r="R3089" s="33">
        <f t="shared" si="557"/>
        <v>481509</v>
      </c>
      <c r="S3089" s="33"/>
      <c r="T3089" s="30" t="str">
        <f t="shared" si="558"/>
        <v>COP</v>
      </c>
      <c r="U3089" s="33">
        <v>0</v>
      </c>
      <c r="V3089" s="33">
        <v>0</v>
      </c>
      <c r="W3089" s="33">
        <v>0</v>
      </c>
      <c r="X3089" s="33">
        <f t="shared" si="559"/>
        <v>481509</v>
      </c>
      <c r="Y3089" s="33">
        <f t="shared" si="560"/>
        <v>100.94845749866347</v>
      </c>
      <c r="Z3089" s="33">
        <f t="shared" si="561"/>
        <v>481509</v>
      </c>
      <c r="AA3089" s="34">
        <f t="shared" si="562"/>
        <v>6.9431108816130531E-07</v>
      </c>
      <c r="AB3089" s="33" t="s">
        <v>4987</v>
      </c>
      <c r="AC3089" s="35">
        <v>44953</v>
      </c>
      <c r="AD3089" s="33">
        <v>14</v>
      </c>
      <c r="AE3089" s="36">
        <f t="shared" si="552"/>
        <v>44967</v>
      </c>
    </row>
    <row r="3090" spans="2:31" ht="14.5" hidden="1">
      <c r="B3090" s="29" t="s">
        <v>1854</v>
      </c>
      <c r="C3090" s="30" t="str">
        <f t="shared" si="553"/>
        <v>(Proveedores estratégicos)</v>
      </c>
      <c r="D3090" s="30">
        <v>4</v>
      </c>
      <c r="E3090" s="30" t="s">
        <v>5272</v>
      </c>
      <c r="F3090" s="30" t="s">
        <v>5273</v>
      </c>
      <c r="G3090" s="30" t="s">
        <v>4770</v>
      </c>
      <c r="H3090" s="31" t="s">
        <v>2918</v>
      </c>
      <c r="I3090" s="31" t="s">
        <v>48</v>
      </c>
      <c r="J3090" s="32">
        <v>423128</v>
      </c>
      <c r="K3090" s="33">
        <f t="shared" si="554"/>
        <v>88.70886925165361</v>
      </c>
      <c r="L3090" s="33">
        <v>423128</v>
      </c>
      <c r="M3090" s="33">
        <v>0</v>
      </c>
      <c r="N3090" s="33">
        <v>0</v>
      </c>
      <c r="O3090" s="33">
        <v>0</v>
      </c>
      <c r="P3090" s="33">
        <f t="shared" si="555"/>
        <v>423128</v>
      </c>
      <c r="Q3090" s="33">
        <f t="shared" si="556"/>
        <v>88.70886925165361</v>
      </c>
      <c r="R3090" s="33">
        <f t="shared" si="557"/>
        <v>423128</v>
      </c>
      <c r="S3090" s="33"/>
      <c r="T3090" s="30" t="str">
        <f t="shared" si="558"/>
        <v>COP</v>
      </c>
      <c r="U3090" s="33">
        <v>0</v>
      </c>
      <c r="V3090" s="33">
        <v>0</v>
      </c>
      <c r="W3090" s="33">
        <v>0</v>
      </c>
      <c r="X3090" s="33">
        <f t="shared" si="559"/>
        <v>423128</v>
      </c>
      <c r="Y3090" s="33">
        <f t="shared" si="560"/>
        <v>88.70886925165361</v>
      </c>
      <c r="Z3090" s="33">
        <f t="shared" si="561"/>
        <v>423128</v>
      </c>
      <c r="AA3090" s="34">
        <f t="shared" si="562"/>
        <v>6.1012870395260897E-07</v>
      </c>
      <c r="AB3090" s="33" t="s">
        <v>4987</v>
      </c>
      <c r="AC3090" s="35">
        <v>44953</v>
      </c>
      <c r="AD3090" s="33">
        <v>14</v>
      </c>
      <c r="AE3090" s="36">
        <f t="shared" si="552"/>
        <v>44967</v>
      </c>
    </row>
    <row r="3091" spans="2:31" ht="14.5" hidden="1">
      <c r="B3091" s="29" t="s">
        <v>1854</v>
      </c>
      <c r="C3091" s="30" t="str">
        <f t="shared" si="553"/>
        <v>(Proveedores estratégicos)</v>
      </c>
      <c r="D3091" s="30">
        <v>4</v>
      </c>
      <c r="E3091" s="30" t="s">
        <v>5272</v>
      </c>
      <c r="F3091" s="30" t="s">
        <v>5273</v>
      </c>
      <c r="G3091" s="30" t="s">
        <v>4770</v>
      </c>
      <c r="H3091" s="31" t="s">
        <v>2919</v>
      </c>
      <c r="I3091" s="31" t="s">
        <v>48</v>
      </c>
      <c r="J3091" s="32">
        <v>351448</v>
      </c>
      <c r="K3091" s="33">
        <f t="shared" si="554"/>
        <v>73.681143012882998</v>
      </c>
      <c r="L3091" s="33">
        <v>351448</v>
      </c>
      <c r="M3091" s="33">
        <v>0</v>
      </c>
      <c r="N3091" s="33">
        <v>0</v>
      </c>
      <c r="O3091" s="33">
        <v>0</v>
      </c>
      <c r="P3091" s="33">
        <f t="shared" si="555"/>
        <v>351448</v>
      </c>
      <c r="Q3091" s="33">
        <f t="shared" si="556"/>
        <v>73.681143012882998</v>
      </c>
      <c r="R3091" s="33">
        <f t="shared" si="557"/>
        <v>351448</v>
      </c>
      <c r="S3091" s="33"/>
      <c r="T3091" s="30" t="str">
        <f t="shared" si="558"/>
        <v>COP</v>
      </c>
      <c r="U3091" s="33">
        <v>0</v>
      </c>
      <c r="V3091" s="33">
        <v>0</v>
      </c>
      <c r="W3091" s="33">
        <v>0</v>
      </c>
      <c r="X3091" s="33">
        <f t="shared" si="559"/>
        <v>351448</v>
      </c>
      <c r="Y3091" s="33">
        <f t="shared" si="560"/>
        <v>73.681143012882998</v>
      </c>
      <c r="Z3091" s="33">
        <f t="shared" si="561"/>
        <v>351448</v>
      </c>
      <c r="AA3091" s="34">
        <f t="shared" si="562"/>
        <v>5.0676984918685723E-07</v>
      </c>
      <c r="AB3091" s="33" t="s">
        <v>4987</v>
      </c>
      <c r="AC3091" s="35">
        <v>44953</v>
      </c>
      <c r="AD3091" s="33">
        <v>14</v>
      </c>
      <c r="AE3091" s="36">
        <f t="shared" si="552"/>
        <v>44967</v>
      </c>
    </row>
    <row r="3092" spans="2:31" ht="14.5" hidden="1">
      <c r="B3092" s="29" t="s">
        <v>1854</v>
      </c>
      <c r="C3092" s="30" t="str">
        <f t="shared" si="553"/>
        <v>(Proveedores estratégicos)</v>
      </c>
      <c r="D3092" s="30">
        <v>4</v>
      </c>
      <c r="E3092" s="30" t="s">
        <v>5272</v>
      </c>
      <c r="F3092" s="30" t="s">
        <v>5273</v>
      </c>
      <c r="G3092" s="30" t="s">
        <v>4770</v>
      </c>
      <c r="H3092" s="31" t="s">
        <v>2920</v>
      </c>
      <c r="I3092" s="31" t="s">
        <v>48</v>
      </c>
      <c r="J3092" s="32">
        <v>80195648</v>
      </c>
      <c r="K3092" s="33">
        <f t="shared" si="554"/>
        <v>16813.033533549271</v>
      </c>
      <c r="L3092" s="33">
        <v>80195648</v>
      </c>
      <c r="M3092" s="33">
        <v>0</v>
      </c>
      <c r="N3092" s="33">
        <v>0</v>
      </c>
      <c r="O3092" s="33">
        <v>0</v>
      </c>
      <c r="P3092" s="33">
        <f t="shared" si="555"/>
        <v>80195648</v>
      </c>
      <c r="Q3092" s="33">
        <f t="shared" si="556"/>
        <v>16813.033533549271</v>
      </c>
      <c r="R3092" s="33">
        <f t="shared" si="557"/>
        <v>80195648</v>
      </c>
      <c r="S3092" s="33"/>
      <c r="T3092" s="30" t="str">
        <f t="shared" si="558"/>
        <v>COP</v>
      </c>
      <c r="U3092" s="33">
        <v>0</v>
      </c>
      <c r="V3092" s="33">
        <v>0</v>
      </c>
      <c r="W3092" s="33">
        <v>0</v>
      </c>
      <c r="X3092" s="33">
        <f t="shared" si="559"/>
        <v>80195648</v>
      </c>
      <c r="Y3092" s="33">
        <f t="shared" si="560"/>
        <v>16813.033533549271</v>
      </c>
      <c r="Z3092" s="33">
        <f t="shared" si="561"/>
        <v>80195648</v>
      </c>
      <c r="AA3092" s="34">
        <f t="shared" si="562"/>
        <v>0.00011563797899661482</v>
      </c>
      <c r="AB3092" s="33" t="s">
        <v>4987</v>
      </c>
      <c r="AC3092" s="35">
        <v>44953</v>
      </c>
      <c r="AD3092" s="33">
        <v>14</v>
      </c>
      <c r="AE3092" s="36">
        <f t="shared" si="552"/>
        <v>44967</v>
      </c>
    </row>
    <row r="3093" spans="2:31" ht="14.5" hidden="1">
      <c r="B3093" s="29" t="s">
        <v>1854</v>
      </c>
      <c r="C3093" s="30" t="str">
        <f t="shared" si="553"/>
        <v>(Proveedores estratégicos)</v>
      </c>
      <c r="D3093" s="30">
        <v>4</v>
      </c>
      <c r="E3093" s="30" t="s">
        <v>5272</v>
      </c>
      <c r="F3093" s="30" t="s">
        <v>5273</v>
      </c>
      <c r="G3093" s="30" t="s">
        <v>4770</v>
      </c>
      <c r="H3093" s="31" t="s">
        <v>2921</v>
      </c>
      <c r="I3093" s="31" t="s">
        <v>48</v>
      </c>
      <c r="J3093" s="32">
        <v>79456583</v>
      </c>
      <c r="K3093" s="33">
        <f t="shared" si="554"/>
        <v>16658.088409488766</v>
      </c>
      <c r="L3093" s="33">
        <v>79456583</v>
      </c>
      <c r="M3093" s="33">
        <v>0</v>
      </c>
      <c r="N3093" s="33">
        <v>0</v>
      </c>
      <c r="O3093" s="33">
        <v>0</v>
      </c>
      <c r="P3093" s="33">
        <f t="shared" si="555"/>
        <v>79456583</v>
      </c>
      <c r="Q3093" s="33">
        <f t="shared" si="556"/>
        <v>16658.088409488766</v>
      </c>
      <c r="R3093" s="33">
        <f t="shared" si="557"/>
        <v>79456583</v>
      </c>
      <c r="S3093" s="33"/>
      <c r="T3093" s="30" t="str">
        <f t="shared" si="558"/>
        <v>COP</v>
      </c>
      <c r="U3093" s="33">
        <v>0</v>
      </c>
      <c r="V3093" s="33">
        <v>0</v>
      </c>
      <c r="W3093" s="33">
        <v>0</v>
      </c>
      <c r="X3093" s="33">
        <f t="shared" si="559"/>
        <v>79456583</v>
      </c>
      <c r="Y3093" s="33">
        <f t="shared" si="560"/>
        <v>16658.088409488766</v>
      </c>
      <c r="Z3093" s="33">
        <f t="shared" si="561"/>
        <v>79456583</v>
      </c>
      <c r="AA3093" s="34">
        <f t="shared" si="562"/>
        <v>0.00011457228546986468</v>
      </c>
      <c r="AB3093" s="33" t="s">
        <v>4987</v>
      </c>
      <c r="AC3093" s="35">
        <v>44956</v>
      </c>
      <c r="AD3093" s="33">
        <v>14</v>
      </c>
      <c r="AE3093" s="36">
        <f t="shared" si="552"/>
        <v>44970</v>
      </c>
    </row>
    <row r="3094" spans="2:31" ht="14.5" hidden="1">
      <c r="B3094" s="29" t="s">
        <v>1854</v>
      </c>
      <c r="C3094" s="30" t="str">
        <f t="shared" si="553"/>
        <v>(Proveedores estratégicos)</v>
      </c>
      <c r="D3094" s="30">
        <v>4</v>
      </c>
      <c r="E3094" s="30" t="s">
        <v>5272</v>
      </c>
      <c r="F3094" s="30" t="s">
        <v>5273</v>
      </c>
      <c r="G3094" s="30" t="s">
        <v>4770</v>
      </c>
      <c r="H3094" s="31" t="s">
        <v>2922</v>
      </c>
      <c r="I3094" s="31" t="s">
        <v>48</v>
      </c>
      <c r="J3094" s="32">
        <v>57262930</v>
      </c>
      <c r="K3094" s="33">
        <f t="shared" si="554"/>
        <v>12005.184649412455</v>
      </c>
      <c r="L3094" s="33">
        <v>57262930</v>
      </c>
      <c r="M3094" s="33">
        <v>0</v>
      </c>
      <c r="N3094" s="33">
        <v>0</v>
      </c>
      <c r="O3094" s="33">
        <v>0</v>
      </c>
      <c r="P3094" s="33">
        <f t="shared" si="555"/>
        <v>57262930</v>
      </c>
      <c r="Q3094" s="33">
        <f t="shared" si="556"/>
        <v>12005.184649412455</v>
      </c>
      <c r="R3094" s="33">
        <f t="shared" si="557"/>
        <v>57262930</v>
      </c>
      <c r="S3094" s="33"/>
      <c r="T3094" s="30" t="str">
        <f t="shared" si="558"/>
        <v>COP</v>
      </c>
      <c r="U3094" s="33">
        <v>0</v>
      </c>
      <c r="V3094" s="33">
        <v>0</v>
      </c>
      <c r="W3094" s="33">
        <v>0</v>
      </c>
      <c r="X3094" s="33">
        <f t="shared" si="559"/>
        <v>57262930</v>
      </c>
      <c r="Y3094" s="33">
        <f t="shared" si="560"/>
        <v>12005.184649412455</v>
      </c>
      <c r="Z3094" s="33">
        <f t="shared" si="561"/>
        <v>57262930</v>
      </c>
      <c r="AA3094" s="34">
        <f t="shared" si="562"/>
        <v>8.257018506321721E-05</v>
      </c>
      <c r="AB3094" s="33" t="s">
        <v>4987</v>
      </c>
      <c r="AC3094" s="35">
        <v>44956</v>
      </c>
      <c r="AD3094" s="33">
        <v>14</v>
      </c>
      <c r="AE3094" s="36">
        <f t="shared" si="552"/>
        <v>44970</v>
      </c>
    </row>
    <row r="3095" spans="2:31" ht="14.5" hidden="1">
      <c r="B3095" s="29" t="s">
        <v>1854</v>
      </c>
      <c r="C3095" s="30" t="str">
        <f t="shared" si="553"/>
        <v>(Proveedores estratégicos)</v>
      </c>
      <c r="D3095" s="30">
        <v>4</v>
      </c>
      <c r="E3095" s="30" t="s">
        <v>5272</v>
      </c>
      <c r="F3095" s="30" t="s">
        <v>5273</v>
      </c>
      <c r="G3095" s="30" t="s">
        <v>4770</v>
      </c>
      <c r="H3095" s="31" t="s">
        <v>2923</v>
      </c>
      <c r="I3095" s="31" t="s">
        <v>48</v>
      </c>
      <c r="J3095" s="32">
        <v>83712828</v>
      </c>
      <c r="K3095" s="33">
        <f t="shared" si="554"/>
        <v>17550.41101921444</v>
      </c>
      <c r="L3095" s="33">
        <v>83712828</v>
      </c>
      <c r="M3095" s="33">
        <v>0</v>
      </c>
      <c r="N3095" s="33">
        <v>0</v>
      </c>
      <c r="O3095" s="33">
        <v>0</v>
      </c>
      <c r="P3095" s="33">
        <f t="shared" si="555"/>
        <v>83712828</v>
      </c>
      <c r="Q3095" s="33">
        <f t="shared" si="556"/>
        <v>17550.41101921444</v>
      </c>
      <c r="R3095" s="33">
        <f t="shared" si="557"/>
        <v>83712828</v>
      </c>
      <c r="S3095" s="33"/>
      <c r="T3095" s="30" t="str">
        <f t="shared" si="558"/>
        <v>COP</v>
      </c>
      <c r="U3095" s="33">
        <v>0</v>
      </c>
      <c r="V3095" s="33">
        <v>0</v>
      </c>
      <c r="W3095" s="33">
        <v>0</v>
      </c>
      <c r="X3095" s="33">
        <f t="shared" si="559"/>
        <v>83712828</v>
      </c>
      <c r="Y3095" s="33">
        <f t="shared" si="560"/>
        <v>17550.41101921444</v>
      </c>
      <c r="Z3095" s="33">
        <f t="shared" si="561"/>
        <v>83712828</v>
      </c>
      <c r="AA3095" s="34">
        <f t="shared" si="562"/>
        <v>0.00012070957074891681</v>
      </c>
      <c r="AB3095" s="33" t="s">
        <v>4987</v>
      </c>
      <c r="AC3095" s="35">
        <v>44956</v>
      </c>
      <c r="AD3095" s="33">
        <v>14</v>
      </c>
      <c r="AE3095" s="36">
        <f t="shared" si="552"/>
        <v>44970</v>
      </c>
    </row>
    <row r="3096" spans="2:31" ht="14.5" hidden="1">
      <c r="B3096" s="29" t="s">
        <v>1854</v>
      </c>
      <c r="C3096" s="30" t="str">
        <f t="shared" si="553"/>
        <v>(Proveedores estratégicos)</v>
      </c>
      <c r="D3096" s="30">
        <v>4</v>
      </c>
      <c r="E3096" s="30" t="s">
        <v>5272</v>
      </c>
      <c r="F3096" s="30" t="s">
        <v>5273</v>
      </c>
      <c r="G3096" s="30" t="s">
        <v>4770</v>
      </c>
      <c r="H3096" s="31" t="s">
        <v>2924</v>
      </c>
      <c r="I3096" s="31" t="s">
        <v>48</v>
      </c>
      <c r="J3096" s="32">
        <v>81429922</v>
      </c>
      <c r="K3096" s="33">
        <f t="shared" si="554"/>
        <v>17071.799322829858</v>
      </c>
      <c r="L3096" s="33">
        <v>81429922</v>
      </c>
      <c r="M3096" s="33">
        <v>0</v>
      </c>
      <c r="N3096" s="33">
        <v>0</v>
      </c>
      <c r="O3096" s="33">
        <v>0</v>
      </c>
      <c r="P3096" s="33">
        <f t="shared" si="555"/>
        <v>81429922</v>
      </c>
      <c r="Q3096" s="33">
        <f t="shared" si="556"/>
        <v>17071.799322829858</v>
      </c>
      <c r="R3096" s="33">
        <f t="shared" si="557"/>
        <v>81429922</v>
      </c>
      <c r="S3096" s="33"/>
      <c r="T3096" s="30" t="str">
        <f t="shared" si="558"/>
        <v>COP</v>
      </c>
      <c r="U3096" s="33">
        <v>0</v>
      </c>
      <c r="V3096" s="33">
        <v>0</v>
      </c>
      <c r="W3096" s="33">
        <v>0</v>
      </c>
      <c r="X3096" s="33">
        <f t="shared" si="559"/>
        <v>81429922</v>
      </c>
      <c r="Y3096" s="33">
        <f t="shared" si="560"/>
        <v>17071.799322829858</v>
      </c>
      <c r="Z3096" s="33">
        <f t="shared" si="561"/>
        <v>81429922</v>
      </c>
      <c r="AA3096" s="34">
        <f t="shared" si="562"/>
        <v>0.0001174177383033551</v>
      </c>
      <c r="AB3096" s="33" t="s">
        <v>4987</v>
      </c>
      <c r="AC3096" s="35">
        <v>44956</v>
      </c>
      <c r="AD3096" s="33">
        <v>14</v>
      </c>
      <c r="AE3096" s="36">
        <f t="shared" si="552"/>
        <v>44970</v>
      </c>
    </row>
    <row r="3097" spans="2:31" ht="14.5" hidden="1">
      <c r="B3097" s="29" t="s">
        <v>1854</v>
      </c>
      <c r="C3097" s="30" t="str">
        <f t="shared" si="553"/>
        <v>(Proveedores estratégicos)</v>
      </c>
      <c r="D3097" s="30">
        <v>4</v>
      </c>
      <c r="E3097" s="30" t="s">
        <v>5272</v>
      </c>
      <c r="F3097" s="30" t="s">
        <v>5273</v>
      </c>
      <c r="G3097" s="30" t="s">
        <v>4770</v>
      </c>
      <c r="H3097" s="31" t="s">
        <v>2925</v>
      </c>
      <c r="I3097" s="31" t="s">
        <v>48</v>
      </c>
      <c r="J3097" s="32">
        <v>81354454</v>
      </c>
      <c r="K3097" s="33">
        <f t="shared" si="554"/>
        <v>17055.977441638624</v>
      </c>
      <c r="L3097" s="33">
        <v>81354454</v>
      </c>
      <c r="M3097" s="33">
        <v>0</v>
      </c>
      <c r="N3097" s="33">
        <v>0</v>
      </c>
      <c r="O3097" s="33">
        <v>0</v>
      </c>
      <c r="P3097" s="33">
        <f t="shared" si="555"/>
        <v>81354454</v>
      </c>
      <c r="Q3097" s="33">
        <f t="shared" si="556"/>
        <v>17055.977441638624</v>
      </c>
      <c r="R3097" s="33">
        <f t="shared" si="557"/>
        <v>81354454</v>
      </c>
      <c r="S3097" s="33"/>
      <c r="T3097" s="30" t="str">
        <f t="shared" si="558"/>
        <v>COP</v>
      </c>
      <c r="U3097" s="33">
        <v>0</v>
      </c>
      <c r="V3097" s="33">
        <v>0</v>
      </c>
      <c r="W3097" s="33">
        <v>0</v>
      </c>
      <c r="X3097" s="33">
        <f t="shared" si="559"/>
        <v>81354454</v>
      </c>
      <c r="Y3097" s="33">
        <f t="shared" si="560"/>
        <v>17055.977441638624</v>
      </c>
      <c r="Z3097" s="33">
        <f t="shared" si="561"/>
        <v>81354454</v>
      </c>
      <c r="AA3097" s="34">
        <f t="shared" si="562"/>
        <v>0.00011730891734839609</v>
      </c>
      <c r="AB3097" s="33" t="s">
        <v>4987</v>
      </c>
      <c r="AC3097" s="35">
        <v>44957</v>
      </c>
      <c r="AD3097" s="33">
        <v>14</v>
      </c>
      <c r="AE3097" s="36">
        <f t="shared" si="552"/>
        <v>44971</v>
      </c>
    </row>
    <row r="3098" spans="2:31" ht="14.5" hidden="1">
      <c r="B3098" s="29" t="s">
        <v>1854</v>
      </c>
      <c r="C3098" s="30" t="str">
        <f t="shared" si="553"/>
        <v>(Proveedores estratégicos)</v>
      </c>
      <c r="D3098" s="30">
        <v>4</v>
      </c>
      <c r="E3098" s="30" t="s">
        <v>5272</v>
      </c>
      <c r="F3098" s="30" t="s">
        <v>5273</v>
      </c>
      <c r="G3098" s="30" t="s">
        <v>4770</v>
      </c>
      <c r="H3098" s="31" t="s">
        <v>2926</v>
      </c>
      <c r="I3098" s="31" t="s">
        <v>48</v>
      </c>
      <c r="J3098" s="32">
        <v>82834951</v>
      </c>
      <c r="K3098" s="33">
        <f t="shared" si="554"/>
        <v>17366.363931779822</v>
      </c>
      <c r="L3098" s="33">
        <v>82834951</v>
      </c>
      <c r="M3098" s="33">
        <v>0</v>
      </c>
      <c r="N3098" s="33">
        <v>0</v>
      </c>
      <c r="O3098" s="33">
        <v>0</v>
      </c>
      <c r="P3098" s="33">
        <f t="shared" si="555"/>
        <v>82834951</v>
      </c>
      <c r="Q3098" s="33">
        <f t="shared" si="556"/>
        <v>17366.363931779822</v>
      </c>
      <c r="R3098" s="33">
        <f t="shared" si="557"/>
        <v>82834951</v>
      </c>
      <c r="S3098" s="33"/>
      <c r="T3098" s="30" t="str">
        <f t="shared" si="558"/>
        <v>COP</v>
      </c>
      <c r="U3098" s="33">
        <v>0</v>
      </c>
      <c r="V3098" s="33">
        <v>0</v>
      </c>
      <c r="W3098" s="33">
        <v>0</v>
      </c>
      <c r="X3098" s="33">
        <f t="shared" si="559"/>
        <v>82834951</v>
      </c>
      <c r="Y3098" s="33">
        <f t="shared" si="560"/>
        <v>17366.363931779822</v>
      </c>
      <c r="Z3098" s="33">
        <f t="shared" si="561"/>
        <v>82834951</v>
      </c>
      <c r="AA3098" s="34">
        <f t="shared" si="562"/>
        <v>0.00011944371749354301</v>
      </c>
      <c r="AB3098" s="33" t="s">
        <v>4987</v>
      </c>
      <c r="AC3098" s="35">
        <v>44958</v>
      </c>
      <c r="AD3098" s="33">
        <v>14</v>
      </c>
      <c r="AE3098" s="36">
        <f t="shared" si="552"/>
        <v>44972</v>
      </c>
    </row>
    <row r="3099" spans="2:31" ht="14.5" hidden="1">
      <c r="B3099" s="29" t="s">
        <v>1854</v>
      </c>
      <c r="C3099" s="30" t="str">
        <f t="shared" si="553"/>
        <v>(Proveedores estratégicos)</v>
      </c>
      <c r="D3099" s="30">
        <v>4</v>
      </c>
      <c r="E3099" s="30" t="s">
        <v>5272</v>
      </c>
      <c r="F3099" s="30" t="s">
        <v>5273</v>
      </c>
      <c r="G3099" s="30" t="s">
        <v>4770</v>
      </c>
      <c r="H3099" s="31" t="s">
        <v>2927</v>
      </c>
      <c r="I3099" s="31" t="s">
        <v>48</v>
      </c>
      <c r="J3099" s="32">
        <v>64521157</v>
      </c>
      <c r="K3099" s="33">
        <f t="shared" si="554"/>
        <v>13526.873381762529</v>
      </c>
      <c r="L3099" s="33">
        <v>64521157</v>
      </c>
      <c r="M3099" s="33">
        <v>0</v>
      </c>
      <c r="N3099" s="33">
        <v>0</v>
      </c>
      <c r="O3099" s="33">
        <v>0</v>
      </c>
      <c r="P3099" s="33">
        <f t="shared" si="555"/>
        <v>64521157</v>
      </c>
      <c r="Q3099" s="33">
        <f t="shared" si="556"/>
        <v>13526.873381762529</v>
      </c>
      <c r="R3099" s="33">
        <f t="shared" si="557"/>
        <v>64521157</v>
      </c>
      <c r="S3099" s="33"/>
      <c r="T3099" s="30" t="str">
        <f t="shared" si="558"/>
        <v>COP</v>
      </c>
      <c r="U3099" s="33">
        <v>0</v>
      </c>
      <c r="V3099" s="33">
        <v>0</v>
      </c>
      <c r="W3099" s="33">
        <v>0</v>
      </c>
      <c r="X3099" s="33">
        <f t="shared" si="559"/>
        <v>64521157</v>
      </c>
      <c r="Y3099" s="33">
        <f t="shared" si="560"/>
        <v>13526.873381762529</v>
      </c>
      <c r="Z3099" s="33">
        <f t="shared" si="561"/>
        <v>64521157</v>
      </c>
      <c r="AA3099" s="34">
        <f t="shared" si="562"/>
        <v>9.3036173209839112E-05</v>
      </c>
      <c r="AB3099" s="33" t="s">
        <v>4987</v>
      </c>
      <c r="AC3099" s="35">
        <v>44958</v>
      </c>
      <c r="AD3099" s="33">
        <v>14</v>
      </c>
      <c r="AE3099" s="36">
        <f t="shared" si="563" ref="AE3099:AE3162">+AD3099+AC3099</f>
        <v>44972</v>
      </c>
    </row>
    <row r="3100" spans="2:31" ht="14.5" hidden="1">
      <c r="B3100" s="29" t="s">
        <v>1854</v>
      </c>
      <c r="C3100" s="30" t="str">
        <f t="shared" si="553"/>
        <v>(Proveedores estratégicos)</v>
      </c>
      <c r="D3100" s="30">
        <v>4</v>
      </c>
      <c r="E3100" s="30" t="s">
        <v>5272</v>
      </c>
      <c r="F3100" s="30" t="s">
        <v>5273</v>
      </c>
      <c r="G3100" s="30" t="s">
        <v>4770</v>
      </c>
      <c r="H3100" s="31" t="s">
        <v>2928</v>
      </c>
      <c r="I3100" s="31" t="s">
        <v>48</v>
      </c>
      <c r="J3100" s="32">
        <v>83108853</v>
      </c>
      <c r="K3100" s="33">
        <f t="shared" si="554"/>
        <v>17406.363722129627</v>
      </c>
      <c r="L3100" s="33">
        <v>83025744</v>
      </c>
      <c r="M3100" s="33">
        <v>0</v>
      </c>
      <c r="N3100" s="33">
        <v>0</v>
      </c>
      <c r="O3100" s="33">
        <v>0</v>
      </c>
      <c r="P3100" s="33">
        <f t="shared" si="555"/>
        <v>83108853</v>
      </c>
      <c r="Q3100" s="33">
        <f t="shared" si="556"/>
        <v>17406.363722129627</v>
      </c>
      <c r="R3100" s="33">
        <f t="shared" si="557"/>
        <v>83025744</v>
      </c>
      <c r="S3100" s="33"/>
      <c r="T3100" s="30" t="str">
        <f t="shared" si="558"/>
        <v>COP</v>
      </c>
      <c r="U3100" s="33">
        <v>0</v>
      </c>
      <c r="V3100" s="33">
        <v>0</v>
      </c>
      <c r="W3100" s="33">
        <v>0</v>
      </c>
      <c r="X3100" s="33">
        <f t="shared" si="559"/>
        <v>83108853</v>
      </c>
      <c r="Y3100" s="33">
        <f t="shared" si="560"/>
        <v>17406.363722129627</v>
      </c>
      <c r="Z3100" s="33">
        <f t="shared" si="561"/>
        <v>83025744</v>
      </c>
      <c r="AA3100" s="34">
        <f t="shared" si="562"/>
        <v>0.00011971883113719986</v>
      </c>
      <c r="AB3100" s="33" t="s">
        <v>4987</v>
      </c>
      <c r="AC3100" s="35">
        <v>44959</v>
      </c>
      <c r="AD3100" s="33">
        <v>14</v>
      </c>
      <c r="AE3100" s="36">
        <f t="shared" si="563"/>
        <v>44973</v>
      </c>
    </row>
    <row r="3101" spans="2:31" ht="14.5" hidden="1">
      <c r="B3101" s="29" t="s">
        <v>1854</v>
      </c>
      <c r="C3101" s="30" t="str">
        <f t="shared" si="553"/>
        <v>(Proveedores estratégicos)</v>
      </c>
      <c r="D3101" s="30">
        <v>4</v>
      </c>
      <c r="E3101" s="30" t="s">
        <v>5272</v>
      </c>
      <c r="F3101" s="30" t="s">
        <v>5273</v>
      </c>
      <c r="G3101" s="30" t="s">
        <v>4770</v>
      </c>
      <c r="H3101" s="31" t="s">
        <v>2929</v>
      </c>
      <c r="I3101" s="31" t="s">
        <v>48</v>
      </c>
      <c r="J3101" s="32">
        <v>80327375</v>
      </c>
      <c r="K3101" s="33">
        <f t="shared" si="554"/>
        <v>16823.809553759551</v>
      </c>
      <c r="L3101" s="33">
        <v>80247048</v>
      </c>
      <c r="M3101" s="33">
        <v>0</v>
      </c>
      <c r="N3101" s="33">
        <v>0</v>
      </c>
      <c r="O3101" s="33">
        <v>0</v>
      </c>
      <c r="P3101" s="33">
        <f t="shared" si="555"/>
        <v>80327375</v>
      </c>
      <c r="Q3101" s="33">
        <f t="shared" si="556"/>
        <v>16823.809553759551</v>
      </c>
      <c r="R3101" s="33">
        <f t="shared" si="557"/>
        <v>80247048</v>
      </c>
      <c r="S3101" s="33"/>
      <c r="T3101" s="30" t="str">
        <f t="shared" si="558"/>
        <v>COP</v>
      </c>
      <c r="U3101" s="33">
        <v>0</v>
      </c>
      <c r="V3101" s="33">
        <v>0</v>
      </c>
      <c r="W3101" s="33">
        <v>0</v>
      </c>
      <c r="X3101" s="33">
        <f t="shared" si="559"/>
        <v>80327375</v>
      </c>
      <c r="Y3101" s="33">
        <f t="shared" si="560"/>
        <v>16823.809553759551</v>
      </c>
      <c r="Z3101" s="33">
        <f t="shared" si="561"/>
        <v>80247048</v>
      </c>
      <c r="AA3101" s="34">
        <f t="shared" si="562"/>
        <v>0.00011571209513968066</v>
      </c>
      <c r="AB3101" s="33" t="s">
        <v>4987</v>
      </c>
      <c r="AC3101" s="35">
        <v>44960</v>
      </c>
      <c r="AD3101" s="33">
        <v>14</v>
      </c>
      <c r="AE3101" s="36">
        <f t="shared" si="563"/>
        <v>44974</v>
      </c>
    </row>
    <row r="3102" spans="2:31" ht="14.5" hidden="1">
      <c r="B3102" s="29" t="s">
        <v>1854</v>
      </c>
      <c r="C3102" s="30" t="str">
        <f t="shared" si="553"/>
        <v>(Proveedores estratégicos)</v>
      </c>
      <c r="D3102" s="30">
        <v>4</v>
      </c>
      <c r="E3102" s="30" t="s">
        <v>5272</v>
      </c>
      <c r="F3102" s="30" t="s">
        <v>5273</v>
      </c>
      <c r="G3102" s="30" t="s">
        <v>4770</v>
      </c>
      <c r="H3102" s="31" t="s">
        <v>2930</v>
      </c>
      <c r="I3102" s="31" t="s">
        <v>48</v>
      </c>
      <c r="J3102" s="32">
        <v>77926461</v>
      </c>
      <c r="K3102" s="33">
        <f t="shared" si="554"/>
        <v>16320.960826860382</v>
      </c>
      <c r="L3102" s="33">
        <v>77848535</v>
      </c>
      <c r="M3102" s="33">
        <v>0</v>
      </c>
      <c r="N3102" s="33">
        <v>0</v>
      </c>
      <c r="O3102" s="33">
        <v>0</v>
      </c>
      <c r="P3102" s="33">
        <f t="shared" si="555"/>
        <v>77926461</v>
      </c>
      <c r="Q3102" s="33">
        <f t="shared" si="556"/>
        <v>16320.960826860382</v>
      </c>
      <c r="R3102" s="33">
        <f t="shared" si="557"/>
        <v>77848535</v>
      </c>
      <c r="S3102" s="33"/>
      <c r="T3102" s="30" t="str">
        <f t="shared" si="558"/>
        <v>COP</v>
      </c>
      <c r="U3102" s="33">
        <v>0</v>
      </c>
      <c r="V3102" s="33">
        <v>0</v>
      </c>
      <c r="W3102" s="33">
        <v>0</v>
      </c>
      <c r="X3102" s="33">
        <f t="shared" si="559"/>
        <v>77926461</v>
      </c>
      <c r="Y3102" s="33">
        <f t="shared" si="560"/>
        <v>16320.960826860382</v>
      </c>
      <c r="Z3102" s="33">
        <f t="shared" si="561"/>
        <v>77848535</v>
      </c>
      <c r="AA3102" s="34">
        <f t="shared" si="562"/>
        <v>0.00011225356337599809</v>
      </c>
      <c r="AB3102" s="33" t="s">
        <v>4987</v>
      </c>
      <c r="AC3102" s="35">
        <v>44963</v>
      </c>
      <c r="AD3102" s="33">
        <v>14</v>
      </c>
      <c r="AE3102" s="36">
        <f t="shared" si="563"/>
        <v>44977</v>
      </c>
    </row>
    <row r="3103" spans="2:31" ht="14.5" hidden="1">
      <c r="B3103" s="29" t="s">
        <v>1854</v>
      </c>
      <c r="C3103" s="30" t="str">
        <f t="shared" si="553"/>
        <v>(Proveedores estratégicos)</v>
      </c>
      <c r="D3103" s="30">
        <v>4</v>
      </c>
      <c r="E3103" s="30" t="s">
        <v>5272</v>
      </c>
      <c r="F3103" s="30" t="s">
        <v>5273</v>
      </c>
      <c r="G3103" s="30" t="s">
        <v>4770</v>
      </c>
      <c r="H3103" s="31" t="s">
        <v>2931</v>
      </c>
      <c r="I3103" s="31" t="s">
        <v>48</v>
      </c>
      <c r="J3103" s="32">
        <v>72075002</v>
      </c>
      <c r="K3103" s="33">
        <f t="shared" si="554"/>
        <v>15095.427948467979</v>
      </c>
      <c r="L3103" s="33">
        <v>72002927</v>
      </c>
      <c r="M3103" s="33">
        <v>0</v>
      </c>
      <c r="N3103" s="33">
        <v>0</v>
      </c>
      <c r="O3103" s="33">
        <v>0</v>
      </c>
      <c r="P3103" s="33">
        <f t="shared" si="555"/>
        <v>72075002</v>
      </c>
      <c r="Q3103" s="33">
        <f t="shared" si="556"/>
        <v>15095.427948467979</v>
      </c>
      <c r="R3103" s="33">
        <f t="shared" si="557"/>
        <v>72002927</v>
      </c>
      <c r="S3103" s="33"/>
      <c r="T3103" s="30" t="str">
        <f t="shared" si="558"/>
        <v>COP</v>
      </c>
      <c r="U3103" s="33">
        <v>0</v>
      </c>
      <c r="V3103" s="33">
        <v>0</v>
      </c>
      <c r="W3103" s="33">
        <v>0</v>
      </c>
      <c r="X3103" s="33">
        <f t="shared" si="559"/>
        <v>72075002</v>
      </c>
      <c r="Y3103" s="33">
        <f t="shared" si="560"/>
        <v>15095.427948467979</v>
      </c>
      <c r="Z3103" s="33">
        <f t="shared" si="561"/>
        <v>72002927</v>
      </c>
      <c r="AA3103" s="34">
        <f t="shared" si="562"/>
        <v>0.00010382449880722693</v>
      </c>
      <c r="AB3103" s="33" t="s">
        <v>4987</v>
      </c>
      <c r="AC3103" s="35">
        <v>44963</v>
      </c>
      <c r="AD3103" s="33">
        <v>14</v>
      </c>
      <c r="AE3103" s="36">
        <f t="shared" si="563"/>
        <v>44977</v>
      </c>
    </row>
    <row r="3104" spans="2:31" ht="14.5" hidden="1">
      <c r="B3104" s="29" t="s">
        <v>1854</v>
      </c>
      <c r="C3104" s="30" t="str">
        <f t="shared" si="553"/>
        <v>(Proveedores estratégicos)</v>
      </c>
      <c r="D3104" s="30">
        <v>4</v>
      </c>
      <c r="E3104" s="30" t="s">
        <v>5272</v>
      </c>
      <c r="F3104" s="30" t="s">
        <v>5273</v>
      </c>
      <c r="G3104" s="30" t="s">
        <v>4770</v>
      </c>
      <c r="H3104" s="31" t="s">
        <v>2932</v>
      </c>
      <c r="I3104" s="31" t="s">
        <v>48</v>
      </c>
      <c r="J3104" s="32">
        <v>66066644</v>
      </c>
      <c r="K3104" s="33">
        <f t="shared" si="554"/>
        <v>13837.034078639788</v>
      </c>
      <c r="L3104" s="33">
        <v>66000577</v>
      </c>
      <c r="M3104" s="33">
        <v>0</v>
      </c>
      <c r="N3104" s="33">
        <v>0</v>
      </c>
      <c r="O3104" s="33">
        <v>0</v>
      </c>
      <c r="P3104" s="33">
        <f t="shared" si="555"/>
        <v>66066644</v>
      </c>
      <c r="Q3104" s="33">
        <f t="shared" si="556"/>
        <v>13837.034078639788</v>
      </c>
      <c r="R3104" s="33">
        <f t="shared" si="557"/>
        <v>66000577</v>
      </c>
      <c r="S3104" s="33"/>
      <c r="T3104" s="30" t="str">
        <f t="shared" si="558"/>
        <v>COP</v>
      </c>
      <c r="U3104" s="33">
        <v>0</v>
      </c>
      <c r="V3104" s="33">
        <v>0</v>
      </c>
      <c r="W3104" s="33">
        <v>0</v>
      </c>
      <c r="X3104" s="33">
        <f t="shared" si="559"/>
        <v>66066644</v>
      </c>
      <c r="Y3104" s="33">
        <f t="shared" si="560"/>
        <v>13837.034078639788</v>
      </c>
      <c r="Z3104" s="33">
        <f t="shared" si="561"/>
        <v>66000577</v>
      </c>
      <c r="AA3104" s="34">
        <f t="shared" si="562"/>
        <v>9.516942037665758E-05</v>
      </c>
      <c r="AB3104" s="33" t="s">
        <v>4987</v>
      </c>
      <c r="AC3104" s="35">
        <v>44963</v>
      </c>
      <c r="AD3104" s="33">
        <v>14</v>
      </c>
      <c r="AE3104" s="36">
        <f t="shared" si="563"/>
        <v>44977</v>
      </c>
    </row>
    <row r="3105" spans="2:31" ht="14.5" hidden="1">
      <c r="B3105" s="29" t="s">
        <v>1854</v>
      </c>
      <c r="C3105" s="30" t="str">
        <f t="shared" si="553"/>
        <v>(Proveedores estratégicos)</v>
      </c>
      <c r="D3105" s="30">
        <v>4</v>
      </c>
      <c r="E3105" s="30" t="s">
        <v>5272</v>
      </c>
      <c r="F3105" s="30" t="s">
        <v>5273</v>
      </c>
      <c r="G3105" s="30" t="s">
        <v>4770</v>
      </c>
      <c r="H3105" s="31" t="s">
        <v>2933</v>
      </c>
      <c r="I3105" s="31" t="s">
        <v>48</v>
      </c>
      <c r="J3105" s="32">
        <v>77532627</v>
      </c>
      <c r="K3105" s="33">
        <f t="shared" si="554"/>
        <v>16238.47584305586</v>
      </c>
      <c r="L3105" s="33">
        <v>77455094</v>
      </c>
      <c r="M3105" s="33">
        <v>0</v>
      </c>
      <c r="N3105" s="33">
        <v>0</v>
      </c>
      <c r="O3105" s="33">
        <v>0</v>
      </c>
      <c r="P3105" s="33">
        <f t="shared" si="555"/>
        <v>77532627</v>
      </c>
      <c r="Q3105" s="33">
        <f t="shared" si="556"/>
        <v>16238.47584305586</v>
      </c>
      <c r="R3105" s="33">
        <f t="shared" si="557"/>
        <v>77455094</v>
      </c>
      <c r="S3105" s="33"/>
      <c r="T3105" s="30" t="str">
        <f t="shared" si="558"/>
        <v>COP</v>
      </c>
      <c r="U3105" s="33">
        <v>0</v>
      </c>
      <c r="V3105" s="33">
        <v>0</v>
      </c>
      <c r="W3105" s="33">
        <v>0</v>
      </c>
      <c r="X3105" s="33">
        <f t="shared" si="559"/>
        <v>77532627</v>
      </c>
      <c r="Y3105" s="33">
        <f t="shared" si="560"/>
        <v>16238.47584305586</v>
      </c>
      <c r="Z3105" s="33">
        <f t="shared" si="561"/>
        <v>77455094</v>
      </c>
      <c r="AA3105" s="34">
        <f t="shared" si="562"/>
        <v>0.00011168624179148508</v>
      </c>
      <c r="AB3105" s="33" t="s">
        <v>4987</v>
      </c>
      <c r="AC3105" s="35">
        <v>44963</v>
      </c>
      <c r="AD3105" s="33">
        <v>14</v>
      </c>
      <c r="AE3105" s="36">
        <f t="shared" si="563"/>
        <v>44977</v>
      </c>
    </row>
    <row r="3106" spans="2:31" ht="14.5" hidden="1">
      <c r="B3106" s="29" t="s">
        <v>1854</v>
      </c>
      <c r="C3106" s="30" t="str">
        <f t="shared" si="553"/>
        <v>(Proveedores estratégicos)</v>
      </c>
      <c r="D3106" s="30">
        <v>4</v>
      </c>
      <c r="E3106" s="30" t="s">
        <v>5272</v>
      </c>
      <c r="F3106" s="30" t="s">
        <v>5273</v>
      </c>
      <c r="G3106" s="30" t="s">
        <v>4770</v>
      </c>
      <c r="H3106" s="31" t="s">
        <v>2934</v>
      </c>
      <c r="I3106" s="31" t="s">
        <v>48</v>
      </c>
      <c r="J3106" s="32">
        <v>76349505</v>
      </c>
      <c r="K3106" s="33">
        <f t="shared" si="554"/>
        <v>15990.682096921286</v>
      </c>
      <c r="L3106" s="33">
        <v>76273155</v>
      </c>
      <c r="M3106" s="33">
        <v>0</v>
      </c>
      <c r="N3106" s="33">
        <v>0</v>
      </c>
      <c r="O3106" s="33">
        <v>0</v>
      </c>
      <c r="P3106" s="33">
        <f t="shared" si="555"/>
        <v>76349505</v>
      </c>
      <c r="Q3106" s="33">
        <f t="shared" si="556"/>
        <v>15990.682096921286</v>
      </c>
      <c r="R3106" s="33">
        <f t="shared" si="557"/>
        <v>76273155</v>
      </c>
      <c r="S3106" s="33"/>
      <c r="T3106" s="30" t="str">
        <f t="shared" si="558"/>
        <v>COP</v>
      </c>
      <c r="U3106" s="33">
        <v>0</v>
      </c>
      <c r="V3106" s="33">
        <v>0</v>
      </c>
      <c r="W3106" s="33">
        <v>0</v>
      </c>
      <c r="X3106" s="33">
        <f t="shared" si="559"/>
        <v>76349505</v>
      </c>
      <c r="Y3106" s="33">
        <f t="shared" si="560"/>
        <v>15990.682096921286</v>
      </c>
      <c r="Z3106" s="33">
        <f t="shared" si="561"/>
        <v>76273155</v>
      </c>
      <c r="AA3106" s="34">
        <f t="shared" si="562"/>
        <v>0.00010998194684947925</v>
      </c>
      <c r="AB3106" s="33" t="s">
        <v>4987</v>
      </c>
      <c r="AC3106" s="35">
        <v>44964</v>
      </c>
      <c r="AD3106" s="33">
        <v>14</v>
      </c>
      <c r="AE3106" s="36">
        <f t="shared" si="563"/>
        <v>44978</v>
      </c>
    </row>
    <row r="3107" spans="2:31" ht="14.5" hidden="1">
      <c r="B3107" s="29" t="s">
        <v>1854</v>
      </c>
      <c r="C3107" s="30" t="str">
        <f t="shared" si="553"/>
        <v>(Proveedores estratégicos)</v>
      </c>
      <c r="D3107" s="30">
        <v>4</v>
      </c>
      <c r="E3107" s="30" t="s">
        <v>5272</v>
      </c>
      <c r="F3107" s="30" t="s">
        <v>5273</v>
      </c>
      <c r="G3107" s="30" t="s">
        <v>4770</v>
      </c>
      <c r="H3107" s="31" t="s">
        <v>2935</v>
      </c>
      <c r="I3107" s="31" t="s">
        <v>48</v>
      </c>
      <c r="J3107" s="32">
        <v>78165380</v>
      </c>
      <c r="K3107" s="33">
        <f t="shared" si="554"/>
        <v>16371.000136272627</v>
      </c>
      <c r="L3107" s="33">
        <v>78087215</v>
      </c>
      <c r="M3107" s="33">
        <v>0</v>
      </c>
      <c r="N3107" s="33">
        <v>0</v>
      </c>
      <c r="O3107" s="33">
        <v>0</v>
      </c>
      <c r="P3107" s="33">
        <f t="shared" si="555"/>
        <v>78165380</v>
      </c>
      <c r="Q3107" s="33">
        <f t="shared" si="556"/>
        <v>16371.000136272627</v>
      </c>
      <c r="R3107" s="33">
        <f t="shared" si="557"/>
        <v>78087215</v>
      </c>
      <c r="S3107" s="38"/>
      <c r="T3107" s="30" t="str">
        <f t="shared" si="558"/>
        <v>COP</v>
      </c>
      <c r="U3107" s="33">
        <v>0</v>
      </c>
      <c r="V3107" s="33">
        <v>0</v>
      </c>
      <c r="W3107" s="33">
        <v>0</v>
      </c>
      <c r="X3107" s="33">
        <f t="shared" si="559"/>
        <v>78165380</v>
      </c>
      <c r="Y3107" s="33">
        <f t="shared" si="560"/>
        <v>16371.000136272627</v>
      </c>
      <c r="Z3107" s="33">
        <f t="shared" si="561"/>
        <v>78087215</v>
      </c>
      <c r="AA3107" s="34">
        <f t="shared" si="562"/>
        <v>0.00011259772759831239</v>
      </c>
      <c r="AB3107" s="33" t="s">
        <v>4987</v>
      </c>
      <c r="AC3107" s="35">
        <v>44965</v>
      </c>
      <c r="AD3107" s="33">
        <v>14</v>
      </c>
      <c r="AE3107" s="36">
        <f t="shared" si="563"/>
        <v>44979</v>
      </c>
    </row>
    <row r="3108" spans="2:31" ht="14.5" hidden="1">
      <c r="B3108" s="29" t="s">
        <v>1854</v>
      </c>
      <c r="C3108" s="30" t="str">
        <f t="shared" si="553"/>
        <v>(Proveedores estratégicos)</v>
      </c>
      <c r="D3108" s="30">
        <v>4</v>
      </c>
      <c r="E3108" s="30" t="s">
        <v>5272</v>
      </c>
      <c r="F3108" s="30" t="s">
        <v>5273</v>
      </c>
      <c r="G3108" s="30" t="s">
        <v>4770</v>
      </c>
      <c r="H3108" s="31" t="s">
        <v>2936</v>
      </c>
      <c r="I3108" s="31" t="s">
        <v>48</v>
      </c>
      <c r="J3108" s="32">
        <v>72203424</v>
      </c>
      <c r="K3108" s="33">
        <f t="shared" si="554"/>
        <v>15122.324811052757</v>
      </c>
      <c r="L3108" s="33">
        <v>72131221</v>
      </c>
      <c r="M3108" s="33">
        <v>0</v>
      </c>
      <c r="N3108" s="33">
        <v>0</v>
      </c>
      <c r="O3108" s="33">
        <v>0</v>
      </c>
      <c r="P3108" s="33">
        <f t="shared" si="555"/>
        <v>72203424</v>
      </c>
      <c r="Q3108" s="33">
        <f t="shared" si="556"/>
        <v>15122.324811052757</v>
      </c>
      <c r="R3108" s="33">
        <f t="shared" si="557"/>
        <v>72131221</v>
      </c>
      <c r="S3108" s="33"/>
      <c r="T3108" s="30" t="str">
        <f t="shared" si="558"/>
        <v>COP</v>
      </c>
      <c r="U3108" s="33">
        <v>0</v>
      </c>
      <c r="V3108" s="33">
        <v>0</v>
      </c>
      <c r="W3108" s="33">
        <v>0</v>
      </c>
      <c r="X3108" s="33">
        <f t="shared" si="559"/>
        <v>72203424</v>
      </c>
      <c r="Y3108" s="33">
        <f t="shared" si="560"/>
        <v>15122.324811052757</v>
      </c>
      <c r="Z3108" s="33">
        <f t="shared" si="561"/>
        <v>72131221</v>
      </c>
      <c r="AA3108" s="34">
        <f t="shared" si="562"/>
        <v>0.00010400949212353994</v>
      </c>
      <c r="AB3108" s="33" t="s">
        <v>4987</v>
      </c>
      <c r="AC3108" s="35">
        <v>44965</v>
      </c>
      <c r="AD3108" s="33">
        <v>14</v>
      </c>
      <c r="AE3108" s="36">
        <f t="shared" si="563"/>
        <v>44979</v>
      </c>
    </row>
    <row r="3109" spans="2:31" ht="14.5" hidden="1">
      <c r="B3109" s="29" t="s">
        <v>1854</v>
      </c>
      <c r="C3109" s="30" t="str">
        <f t="shared" si="553"/>
        <v>(Proveedores estratégicos)</v>
      </c>
      <c r="D3109" s="30">
        <v>4</v>
      </c>
      <c r="E3109" s="30" t="s">
        <v>5272</v>
      </c>
      <c r="F3109" s="30" t="s">
        <v>5273</v>
      </c>
      <c r="G3109" s="30" t="s">
        <v>4770</v>
      </c>
      <c r="H3109" s="31" t="s">
        <v>2937</v>
      </c>
      <c r="I3109" s="31" t="s">
        <v>48</v>
      </c>
      <c r="J3109" s="32">
        <v>67857424</v>
      </c>
      <c r="K3109" s="33">
        <f t="shared" si="554"/>
        <v>14212.096187511137</v>
      </c>
      <c r="L3109" s="33">
        <v>67789567</v>
      </c>
      <c r="M3109" s="33">
        <v>0</v>
      </c>
      <c r="N3109" s="33">
        <v>0</v>
      </c>
      <c r="O3109" s="33">
        <v>0</v>
      </c>
      <c r="P3109" s="33">
        <f t="shared" si="555"/>
        <v>67857424</v>
      </c>
      <c r="Q3109" s="33">
        <f t="shared" si="556"/>
        <v>14212.096187511137</v>
      </c>
      <c r="R3109" s="33">
        <f t="shared" si="557"/>
        <v>67789567</v>
      </c>
      <c r="S3109" s="33"/>
      <c r="T3109" s="30" t="str">
        <f t="shared" si="558"/>
        <v>COP</v>
      </c>
      <c r="U3109" s="33">
        <v>0</v>
      </c>
      <c r="V3109" s="33">
        <v>0</v>
      </c>
      <c r="W3109" s="33">
        <v>0</v>
      </c>
      <c r="X3109" s="33">
        <f t="shared" si="559"/>
        <v>67857424</v>
      </c>
      <c r="Y3109" s="33">
        <f t="shared" si="560"/>
        <v>14212.096187511137</v>
      </c>
      <c r="Z3109" s="33">
        <f t="shared" si="561"/>
        <v>67789567</v>
      </c>
      <c r="AA3109" s="34">
        <f t="shared" si="562"/>
        <v>9.7749051481392271E-05</v>
      </c>
      <c r="AB3109" s="33" t="s">
        <v>4987</v>
      </c>
      <c r="AC3109" s="35">
        <v>44966</v>
      </c>
      <c r="AD3109" s="33">
        <v>14</v>
      </c>
      <c r="AE3109" s="36">
        <f t="shared" si="563"/>
        <v>44980</v>
      </c>
    </row>
    <row r="3110" spans="2:31" ht="14.5" hidden="1">
      <c r="B3110" s="29" t="s">
        <v>2938</v>
      </c>
      <c r="C3110" s="30" t="str">
        <f t="shared" si="553"/>
        <v>(Acreedores quirografarios)</v>
      </c>
      <c r="D3110" s="30">
        <v>5</v>
      </c>
      <c r="E3110" s="30" t="s">
        <v>5502</v>
      </c>
      <c r="F3110" s="30" t="s">
        <v>5503</v>
      </c>
      <c r="G3110" s="30" t="s">
        <v>2846</v>
      </c>
      <c r="H3110" s="31">
        <v>200006404</v>
      </c>
      <c r="I3110" s="31" t="s">
        <v>62</v>
      </c>
      <c r="J3110" s="32">
        <v>19000</v>
      </c>
      <c r="K3110" s="33">
        <f t="shared" si="554"/>
        <v>19000</v>
      </c>
      <c r="L3110" s="33">
        <v>91616480</v>
      </c>
      <c r="M3110" s="33">
        <v>0</v>
      </c>
      <c r="N3110" s="33">
        <v>0</v>
      </c>
      <c r="O3110" s="33">
        <v>0</v>
      </c>
      <c r="P3110" s="33">
        <f t="shared" si="555"/>
        <v>19000</v>
      </c>
      <c r="Q3110" s="33">
        <f t="shared" si="556"/>
        <v>19000</v>
      </c>
      <c r="R3110" s="33">
        <f t="shared" si="557"/>
        <v>91616480</v>
      </c>
      <c r="S3110" s="33"/>
      <c r="T3110" s="30" t="str">
        <f t="shared" si="558"/>
        <v>USD</v>
      </c>
      <c r="U3110" s="33">
        <v>0</v>
      </c>
      <c r="V3110" s="33">
        <v>0</v>
      </c>
      <c r="W3110" s="33">
        <v>0</v>
      </c>
      <c r="X3110" s="33">
        <f t="shared" si="559"/>
        <v>19000</v>
      </c>
      <c r="Y3110" s="33">
        <f t="shared" si="560"/>
        <v>19000</v>
      </c>
      <c r="Z3110" s="33">
        <f t="shared" si="561"/>
        <v>91616480</v>
      </c>
      <c r="AA3110" s="34">
        <f t="shared" si="562"/>
        <v>0.0022590249821805787</v>
      </c>
      <c r="AB3110" s="33" t="s">
        <v>2762</v>
      </c>
      <c r="AC3110" s="35">
        <v>44862</v>
      </c>
      <c r="AD3110" s="33">
        <v>60</v>
      </c>
      <c r="AE3110" s="36">
        <f t="shared" si="563"/>
        <v>44922</v>
      </c>
    </row>
    <row r="3111" spans="2:31" ht="14.5" hidden="1">
      <c r="B3111" s="29" t="s">
        <v>2938</v>
      </c>
      <c r="C3111" s="30" t="str">
        <f t="shared" si="553"/>
        <v>(Acreedores quirografarios)</v>
      </c>
      <c r="D3111" s="30">
        <v>5</v>
      </c>
      <c r="E3111" s="30" t="s">
        <v>5502</v>
      </c>
      <c r="F3111" s="30" t="s">
        <v>5503</v>
      </c>
      <c r="G3111" s="30" t="s">
        <v>2846</v>
      </c>
      <c r="H3111" s="31">
        <v>20000701</v>
      </c>
      <c r="I3111" s="31" t="s">
        <v>62</v>
      </c>
      <c r="J3111" s="32">
        <v>7780</v>
      </c>
      <c r="K3111" s="33">
        <f t="shared" si="554"/>
        <v>7780</v>
      </c>
      <c r="L3111" s="33">
        <v>37175018</v>
      </c>
      <c r="M3111" s="33">
        <v>0</v>
      </c>
      <c r="N3111" s="33">
        <v>0</v>
      </c>
      <c r="O3111" s="33">
        <v>0</v>
      </c>
      <c r="P3111" s="33">
        <f t="shared" si="555"/>
        <v>7780</v>
      </c>
      <c r="Q3111" s="33">
        <f t="shared" si="556"/>
        <v>7780</v>
      </c>
      <c r="R3111" s="33">
        <f t="shared" si="557"/>
        <v>37175018</v>
      </c>
      <c r="S3111" s="33"/>
      <c r="T3111" s="30" t="str">
        <f t="shared" si="558"/>
        <v>USD</v>
      </c>
      <c r="U3111" s="33">
        <v>0</v>
      </c>
      <c r="V3111" s="33">
        <v>0</v>
      </c>
      <c r="W3111" s="33">
        <v>0</v>
      </c>
      <c r="X3111" s="33">
        <f t="shared" si="559"/>
        <v>7780</v>
      </c>
      <c r="Y3111" s="33">
        <f t="shared" si="560"/>
        <v>7780</v>
      </c>
      <c r="Z3111" s="33">
        <f t="shared" si="561"/>
        <v>37175018</v>
      </c>
      <c r="AA3111" s="34">
        <f t="shared" si="562"/>
        <v>0.00091663960867098028</v>
      </c>
      <c r="AB3111" s="33" t="s">
        <v>2762</v>
      </c>
      <c r="AC3111" s="35">
        <v>44910</v>
      </c>
      <c r="AD3111" s="33">
        <v>60</v>
      </c>
      <c r="AE3111" s="36">
        <f t="shared" si="563"/>
        <v>44970</v>
      </c>
    </row>
    <row r="3112" spans="2:31" ht="14.5" hidden="1">
      <c r="B3112" s="29" t="s">
        <v>2938</v>
      </c>
      <c r="C3112" s="30" t="str">
        <f t="shared" si="553"/>
        <v>(Acreedores quirografarios)</v>
      </c>
      <c r="D3112" s="30">
        <v>5</v>
      </c>
      <c r="E3112" s="30" t="s">
        <v>5502</v>
      </c>
      <c r="F3112" s="30" t="s">
        <v>5503</v>
      </c>
      <c r="G3112" s="30" t="s">
        <v>2846</v>
      </c>
      <c r="H3112" s="31">
        <v>200006692</v>
      </c>
      <c r="I3112" s="31" t="s">
        <v>62</v>
      </c>
      <c r="J3112" s="32">
        <v>26000</v>
      </c>
      <c r="K3112" s="33">
        <f t="shared" si="554"/>
        <v>26000</v>
      </c>
      <c r="L3112" s="33">
        <v>121780100</v>
      </c>
      <c r="M3112" s="33">
        <v>0</v>
      </c>
      <c r="N3112" s="33">
        <v>0</v>
      </c>
      <c r="O3112" s="33">
        <v>0</v>
      </c>
      <c r="P3112" s="33">
        <f t="shared" si="555"/>
        <v>26000</v>
      </c>
      <c r="Q3112" s="33">
        <f t="shared" si="556"/>
        <v>26000</v>
      </c>
      <c r="R3112" s="33">
        <f t="shared" si="557"/>
        <v>121780100</v>
      </c>
      <c r="S3112" s="33"/>
      <c r="T3112" s="30" t="str">
        <f t="shared" si="558"/>
        <v>USD</v>
      </c>
      <c r="U3112" s="33">
        <v>0</v>
      </c>
      <c r="V3112" s="33">
        <v>0</v>
      </c>
      <c r="W3112" s="33">
        <v>0</v>
      </c>
      <c r="X3112" s="33">
        <f t="shared" si="559"/>
        <v>26000</v>
      </c>
      <c r="Y3112" s="33">
        <f t="shared" si="560"/>
        <v>26000</v>
      </c>
      <c r="Z3112" s="33">
        <f t="shared" si="561"/>
        <v>121780100</v>
      </c>
      <c r="AA3112" s="34">
        <f t="shared" si="562"/>
        <v>0.0030027816854833224</v>
      </c>
      <c r="AB3112" s="33" t="s">
        <v>2762</v>
      </c>
      <c r="AC3112" s="35">
        <v>44946</v>
      </c>
      <c r="AD3112" s="33">
        <v>60</v>
      </c>
      <c r="AE3112" s="36">
        <f t="shared" si="563"/>
        <v>45006</v>
      </c>
    </row>
    <row r="3113" spans="2:31" ht="14.5" hidden="1">
      <c r="B3113" s="29" t="s">
        <v>2938</v>
      </c>
      <c r="C3113" s="30" t="str">
        <f t="shared" si="553"/>
        <v>(Acreedores quirografarios)</v>
      </c>
      <c r="D3113" s="30">
        <v>5</v>
      </c>
      <c r="E3113" s="30" t="s">
        <v>5502</v>
      </c>
      <c r="F3113" s="30" t="s">
        <v>5503</v>
      </c>
      <c r="G3113" s="30" t="s">
        <v>2846</v>
      </c>
      <c r="H3113" s="31">
        <v>200007485</v>
      </c>
      <c r="I3113" s="31" t="s">
        <v>62</v>
      </c>
      <c r="J3113" s="32">
        <v>3570</v>
      </c>
      <c r="K3113" s="33">
        <f t="shared" si="554"/>
        <v>3570</v>
      </c>
      <c r="L3113" s="33">
        <v>16721345</v>
      </c>
      <c r="M3113" s="33">
        <v>0</v>
      </c>
      <c r="N3113" s="33">
        <v>0</v>
      </c>
      <c r="O3113" s="33">
        <v>0</v>
      </c>
      <c r="P3113" s="33">
        <f t="shared" si="555"/>
        <v>3570</v>
      </c>
      <c r="Q3113" s="33">
        <f t="shared" si="556"/>
        <v>3570</v>
      </c>
      <c r="R3113" s="33">
        <f t="shared" si="557"/>
        <v>16721345</v>
      </c>
      <c r="S3113" s="33"/>
      <c r="T3113" s="30" t="str">
        <f t="shared" si="558"/>
        <v>USD</v>
      </c>
      <c r="U3113" s="33">
        <v>0</v>
      </c>
      <c r="V3113" s="33">
        <v>0</v>
      </c>
      <c r="W3113" s="33">
        <v>0</v>
      </c>
      <c r="X3113" s="33">
        <f t="shared" si="559"/>
        <v>3570</v>
      </c>
      <c r="Y3113" s="33">
        <f t="shared" si="560"/>
        <v>3570</v>
      </c>
      <c r="Z3113" s="33">
        <f t="shared" si="561"/>
        <v>16721345</v>
      </c>
      <c r="AA3113" s="34">
        <f t="shared" si="562"/>
        <v>0.00041230503606622202</v>
      </c>
      <c r="AB3113" s="33" t="s">
        <v>2762</v>
      </c>
      <c r="AC3113" s="35">
        <v>44946</v>
      </c>
      <c r="AD3113" s="33">
        <v>60</v>
      </c>
      <c r="AE3113" s="36">
        <f t="shared" si="563"/>
        <v>45006</v>
      </c>
    </row>
    <row r="3114" spans="2:31" ht="14.5" hidden="1">
      <c r="B3114" s="29" t="s">
        <v>2939</v>
      </c>
      <c r="C3114" s="30" t="str">
        <f t="shared" si="553"/>
        <v>(Proveedores estratégicos)</v>
      </c>
      <c r="D3114" s="30">
        <v>4</v>
      </c>
      <c r="E3114" s="30" t="s">
        <v>2940</v>
      </c>
      <c r="F3114" s="30" t="s">
        <v>5504</v>
      </c>
      <c r="G3114" s="30" t="s">
        <v>4531</v>
      </c>
      <c r="H3114" s="31">
        <v>725444</v>
      </c>
      <c r="I3114" s="31" t="s">
        <v>62</v>
      </c>
      <c r="J3114" s="32">
        <v>644.70000000000005</v>
      </c>
      <c r="K3114" s="33">
        <f t="shared" si="554"/>
        <v>644.70000000000005</v>
      </c>
      <c r="L3114" s="33">
        <v>3104611</v>
      </c>
      <c r="M3114" s="33">
        <v>0</v>
      </c>
      <c r="N3114" s="33">
        <v>0</v>
      </c>
      <c r="O3114" s="33">
        <v>0</v>
      </c>
      <c r="P3114" s="33">
        <f t="shared" si="555"/>
        <v>644.70000000000005</v>
      </c>
      <c r="Q3114" s="33">
        <f t="shared" si="556"/>
        <v>644.70000000000005</v>
      </c>
      <c r="R3114" s="33">
        <f t="shared" si="557"/>
        <v>3104611</v>
      </c>
      <c r="S3114" s="33"/>
      <c r="T3114" s="30" t="str">
        <f t="shared" si="558"/>
        <v>USD</v>
      </c>
      <c r="U3114" s="33">
        <v>0</v>
      </c>
      <c r="V3114" s="33">
        <v>0</v>
      </c>
      <c r="W3114" s="33">
        <v>0</v>
      </c>
      <c r="X3114" s="33">
        <f t="shared" si="559"/>
        <v>644.70000000000005</v>
      </c>
      <c r="Y3114" s="33">
        <f t="shared" si="560"/>
        <v>644.70000000000005</v>
      </c>
      <c r="Z3114" s="33">
        <f t="shared" si="561"/>
        <v>3104611</v>
      </c>
      <c r="AA3114" s="34">
        <f t="shared" si="562"/>
        <v>4.4766885805406716E-06</v>
      </c>
      <c r="AB3114" s="33" t="s">
        <v>631</v>
      </c>
      <c r="AC3114" s="35">
        <v>44895</v>
      </c>
      <c r="AD3114" s="33">
        <v>60</v>
      </c>
      <c r="AE3114" s="36">
        <f t="shared" si="563"/>
        <v>44955</v>
      </c>
    </row>
    <row r="3115" spans="2:31" ht="14.5" hidden="1">
      <c r="B3115" s="29" t="s">
        <v>2939</v>
      </c>
      <c r="C3115" s="30" t="str">
        <f t="shared" si="553"/>
        <v>(Proveedores estratégicos)</v>
      </c>
      <c r="D3115" s="30">
        <v>4</v>
      </c>
      <c r="E3115" s="30" t="s">
        <v>2940</v>
      </c>
      <c r="F3115" s="30" t="s">
        <v>5504</v>
      </c>
      <c r="G3115" s="30" t="s">
        <v>4531</v>
      </c>
      <c r="H3115" s="31">
        <v>729250</v>
      </c>
      <c r="I3115" s="31" t="s">
        <v>62</v>
      </c>
      <c r="J3115" s="32">
        <v>2280.4499999999998</v>
      </c>
      <c r="K3115" s="33">
        <f t="shared" si="554"/>
        <v>2280.4499999999998</v>
      </c>
      <c r="L3115" s="33">
        <v>10969421</v>
      </c>
      <c r="M3115" s="33">
        <v>0</v>
      </c>
      <c r="N3115" s="33">
        <v>0</v>
      </c>
      <c r="O3115" s="33">
        <v>0</v>
      </c>
      <c r="P3115" s="33">
        <f t="shared" si="555"/>
        <v>2280.4499999999998</v>
      </c>
      <c r="Q3115" s="33">
        <f t="shared" si="556"/>
        <v>2280.4499999999998</v>
      </c>
      <c r="R3115" s="33">
        <f t="shared" si="557"/>
        <v>10969421</v>
      </c>
      <c r="S3115" s="33"/>
      <c r="T3115" s="30" t="str">
        <f t="shared" si="558"/>
        <v>USD</v>
      </c>
      <c r="U3115" s="33">
        <v>0</v>
      </c>
      <c r="V3115" s="33">
        <v>0</v>
      </c>
      <c r="W3115" s="33">
        <v>0</v>
      </c>
      <c r="X3115" s="33">
        <f t="shared" si="559"/>
        <v>2280.4499999999998</v>
      </c>
      <c r="Y3115" s="33">
        <f t="shared" si="560"/>
        <v>2280.4499999999998</v>
      </c>
      <c r="Z3115" s="33">
        <f t="shared" si="561"/>
        <v>10969421</v>
      </c>
      <c r="AA3115" s="34">
        <f t="shared" si="562"/>
        <v>1.5817338058082973E-05</v>
      </c>
      <c r="AB3115" s="33" t="s">
        <v>631</v>
      </c>
      <c r="AC3115" s="35">
        <v>44926</v>
      </c>
      <c r="AD3115" s="33">
        <v>60</v>
      </c>
      <c r="AE3115" s="36">
        <f t="shared" si="563"/>
        <v>44986</v>
      </c>
    </row>
    <row r="3116" spans="2:31" ht="14.5" hidden="1">
      <c r="B3116" s="29" t="s">
        <v>2939</v>
      </c>
      <c r="C3116" s="30" t="str">
        <f t="shared" si="564" ref="C3116:C3179">+IF(D3116=1,$A$4,IF(D3116=2,$A$5,IF(D3116=3,$A$6,IF(D3116=4,$A$7,IF(D3116=5,$A$8,IF(D3116=6,$A$9,))))))</f>
        <v>(Proveedores estratégicos)</v>
      </c>
      <c r="D3116" s="30">
        <v>4</v>
      </c>
      <c r="E3116" s="30" t="s">
        <v>2940</v>
      </c>
      <c r="F3116" s="30" t="s">
        <v>5504</v>
      </c>
      <c r="G3116" s="30" t="s">
        <v>4531</v>
      </c>
      <c r="H3116" s="31">
        <v>728387</v>
      </c>
      <c r="I3116" s="31" t="s">
        <v>62</v>
      </c>
      <c r="J3116" s="32">
        <v>30082.330000000002</v>
      </c>
      <c r="K3116" s="33">
        <f t="shared" si="565" ref="K3116:K3179">+IF(I3116="USD",J3116,L3116/$L$3)</f>
        <v>30082.330000000002</v>
      </c>
      <c r="L3116" s="33">
        <v>144702024</v>
      </c>
      <c r="M3116" s="33">
        <v>0</v>
      </c>
      <c r="N3116" s="33">
        <v>0</v>
      </c>
      <c r="O3116" s="33">
        <v>0</v>
      </c>
      <c r="P3116" s="33">
        <f t="shared" si="566" ref="P3116:P3179">+J3116+M3116</f>
        <v>30082.330000000002</v>
      </c>
      <c r="Q3116" s="33">
        <f t="shared" si="567" ref="Q3116:Q3179">+K3116+N3116</f>
        <v>30082.330000000002</v>
      </c>
      <c r="R3116" s="33">
        <f t="shared" si="568" ref="R3116:R3179">+L3116+O3116</f>
        <v>144702024</v>
      </c>
      <c r="S3116" s="33"/>
      <c r="T3116" s="30" t="str">
        <f t="shared" si="569" ref="T3116:T3179">+I3116</f>
        <v>USD</v>
      </c>
      <c r="U3116" s="33">
        <v>0</v>
      </c>
      <c r="V3116" s="33">
        <v>0</v>
      </c>
      <c r="W3116" s="33">
        <v>0</v>
      </c>
      <c r="X3116" s="33">
        <f t="shared" si="570" ref="X3116:X3179">+P3116+U3116</f>
        <v>30082.330000000002</v>
      </c>
      <c r="Y3116" s="33">
        <f t="shared" si="571" ref="Y3116:Y3179">+Q3116+V3116</f>
        <v>30082.330000000002</v>
      </c>
      <c r="Z3116" s="33">
        <f t="shared" si="572" ref="Z3116:Z3179">+R3116+W3116</f>
        <v>144702024</v>
      </c>
      <c r="AA3116" s="34">
        <f t="shared" si="573" ref="AA3116:AA3179">+IF(D3116=1,Z3116/$C$4,IF(D3116=2,Z3116/$C$5,IF(D3116=3,Z3116/$C$6,IF(D3116=4,Z3116/$C$7,IF(D3116=5,Z3116/$C$8,IF(D3116=6,Z3116/$C$9))))))</f>
        <v>0.00020865283876850342</v>
      </c>
      <c r="AB3116" s="33" t="s">
        <v>631</v>
      </c>
      <c r="AC3116" s="35">
        <v>44927</v>
      </c>
      <c r="AD3116" s="33">
        <v>60</v>
      </c>
      <c r="AE3116" s="36">
        <f t="shared" si="563"/>
        <v>44987</v>
      </c>
    </row>
    <row r="3117" spans="2:31" ht="14.5" hidden="1">
      <c r="B3117" s="29" t="s">
        <v>2939</v>
      </c>
      <c r="C3117" s="30" t="str">
        <f t="shared" si="564"/>
        <v>(Proveedores estratégicos)</v>
      </c>
      <c r="D3117" s="30">
        <v>4</v>
      </c>
      <c r="E3117" s="30" t="s">
        <v>2940</v>
      </c>
      <c r="F3117" s="30" t="s">
        <v>5504</v>
      </c>
      <c r="G3117" s="30" t="s">
        <v>4531</v>
      </c>
      <c r="H3117" s="31">
        <v>728417</v>
      </c>
      <c r="I3117" s="31" t="s">
        <v>62</v>
      </c>
      <c r="J3117" s="32">
        <v>2025.1700000000001</v>
      </c>
      <c r="K3117" s="33">
        <f t="shared" si="565"/>
        <v>2025.1700000000001</v>
      </c>
      <c r="L3117" s="33">
        <v>9741473</v>
      </c>
      <c r="M3117" s="33">
        <v>0</v>
      </c>
      <c r="N3117" s="33">
        <v>0</v>
      </c>
      <c r="O3117" s="33">
        <v>0</v>
      </c>
      <c r="P3117" s="33">
        <f t="shared" si="566"/>
        <v>2025.1700000000001</v>
      </c>
      <c r="Q3117" s="33">
        <f t="shared" si="567"/>
        <v>2025.1700000000001</v>
      </c>
      <c r="R3117" s="33">
        <f t="shared" si="568"/>
        <v>9741473</v>
      </c>
      <c r="S3117" s="33"/>
      <c r="T3117" s="30" t="str">
        <f t="shared" si="569"/>
        <v>USD</v>
      </c>
      <c r="U3117" s="33">
        <v>0</v>
      </c>
      <c r="V3117" s="33">
        <v>0</v>
      </c>
      <c r="W3117" s="33">
        <v>0</v>
      </c>
      <c r="X3117" s="33">
        <f t="shared" si="570"/>
        <v>2025.1700000000001</v>
      </c>
      <c r="Y3117" s="33">
        <f t="shared" si="571"/>
        <v>2025.1700000000001</v>
      </c>
      <c r="Z3117" s="33">
        <f t="shared" si="572"/>
        <v>9741473</v>
      </c>
      <c r="AA3117" s="34">
        <f t="shared" si="573"/>
        <v>1.404670051634336E-05</v>
      </c>
      <c r="AB3117" s="33" t="s">
        <v>631</v>
      </c>
      <c r="AC3117" s="35">
        <v>44927</v>
      </c>
      <c r="AD3117" s="33">
        <v>60</v>
      </c>
      <c r="AE3117" s="36">
        <f t="shared" si="563"/>
        <v>44987</v>
      </c>
    </row>
    <row r="3118" spans="2:31" ht="14.5" hidden="1">
      <c r="B3118" s="29" t="s">
        <v>2939</v>
      </c>
      <c r="C3118" s="30" t="str">
        <f t="shared" si="564"/>
        <v>(Proveedores estratégicos)</v>
      </c>
      <c r="D3118" s="30">
        <v>4</v>
      </c>
      <c r="E3118" s="30" t="s">
        <v>2940</v>
      </c>
      <c r="F3118" s="30" t="s">
        <v>5504</v>
      </c>
      <c r="G3118" s="30" t="s">
        <v>4531</v>
      </c>
      <c r="H3118" s="31">
        <v>727269</v>
      </c>
      <c r="I3118" s="31" t="s">
        <v>62</v>
      </c>
      <c r="J3118" s="32">
        <v>17724.110000000001</v>
      </c>
      <c r="K3118" s="33">
        <f t="shared" si="565"/>
        <v>17724.110000000001</v>
      </c>
      <c r="L3118" s="33">
        <v>85256514</v>
      </c>
      <c r="M3118" s="33">
        <v>0</v>
      </c>
      <c r="N3118" s="33">
        <v>0</v>
      </c>
      <c r="O3118" s="33">
        <v>0</v>
      </c>
      <c r="P3118" s="33">
        <f t="shared" si="566"/>
        <v>17724.110000000001</v>
      </c>
      <c r="Q3118" s="33">
        <f t="shared" si="567"/>
        <v>17724.110000000001</v>
      </c>
      <c r="R3118" s="33">
        <f t="shared" si="568"/>
        <v>85256514</v>
      </c>
      <c r="S3118" s="33"/>
      <c r="T3118" s="30" t="str">
        <f t="shared" si="569"/>
        <v>USD</v>
      </c>
      <c r="U3118" s="33">
        <v>0</v>
      </c>
      <c r="V3118" s="33">
        <v>0</v>
      </c>
      <c r="W3118" s="33">
        <v>0</v>
      </c>
      <c r="X3118" s="33">
        <f t="shared" si="570"/>
        <v>17724.110000000001</v>
      </c>
      <c r="Y3118" s="33">
        <f t="shared" si="571"/>
        <v>17724.110000000001</v>
      </c>
      <c r="Z3118" s="33">
        <f t="shared" si="572"/>
        <v>85256514</v>
      </c>
      <c r="AA3118" s="34">
        <f t="shared" si="573"/>
        <v>0.00012293548616574052</v>
      </c>
      <c r="AB3118" s="33" t="s">
        <v>631</v>
      </c>
      <c r="AC3118" s="35">
        <v>44929</v>
      </c>
      <c r="AD3118" s="33">
        <v>60</v>
      </c>
      <c r="AE3118" s="36">
        <f t="shared" si="563"/>
        <v>44989</v>
      </c>
    </row>
    <row r="3119" spans="2:31" ht="14.5" hidden="1">
      <c r="B3119" s="29" t="s">
        <v>2939</v>
      </c>
      <c r="C3119" s="30" t="str">
        <f t="shared" si="564"/>
        <v>(Proveedores estratégicos)</v>
      </c>
      <c r="D3119" s="30">
        <v>4</v>
      </c>
      <c r="E3119" s="30" t="s">
        <v>2940</v>
      </c>
      <c r="F3119" s="30" t="s">
        <v>5504</v>
      </c>
      <c r="G3119" s="30" t="s">
        <v>4531</v>
      </c>
      <c r="H3119" s="31">
        <v>727238</v>
      </c>
      <c r="I3119" s="31" t="s">
        <v>62</v>
      </c>
      <c r="J3119" s="32">
        <v>3356.29</v>
      </c>
      <c r="K3119" s="33">
        <f t="shared" si="565"/>
        <v>3356.29</v>
      </c>
      <c r="L3119" s="33">
        <v>15925730</v>
      </c>
      <c r="M3119" s="33">
        <v>0</v>
      </c>
      <c r="N3119" s="33">
        <v>0</v>
      </c>
      <c r="O3119" s="33">
        <v>0</v>
      </c>
      <c r="P3119" s="33">
        <f t="shared" si="566"/>
        <v>3356.29</v>
      </c>
      <c r="Q3119" s="33">
        <f t="shared" si="567"/>
        <v>3356.29</v>
      </c>
      <c r="R3119" s="33">
        <f t="shared" si="568"/>
        <v>15925730</v>
      </c>
      <c r="S3119" s="33"/>
      <c r="T3119" s="30" t="str">
        <f t="shared" si="569"/>
        <v>USD</v>
      </c>
      <c r="U3119" s="33">
        <v>0</v>
      </c>
      <c r="V3119" s="33">
        <v>0</v>
      </c>
      <c r="W3119" s="33">
        <v>0</v>
      </c>
      <c r="X3119" s="33">
        <f t="shared" si="570"/>
        <v>3356.29</v>
      </c>
      <c r="Y3119" s="33">
        <f t="shared" si="571"/>
        <v>3356.29</v>
      </c>
      <c r="Z3119" s="33">
        <f t="shared" si="572"/>
        <v>15925730</v>
      </c>
      <c r="AA3119" s="34">
        <f t="shared" si="573"/>
        <v>2.2964079437898658E-05</v>
      </c>
      <c r="AB3119" s="33" t="s">
        <v>631</v>
      </c>
      <c r="AC3119" s="35">
        <v>44929</v>
      </c>
      <c r="AD3119" s="33">
        <v>60</v>
      </c>
      <c r="AE3119" s="36">
        <f t="shared" si="563"/>
        <v>44989</v>
      </c>
    </row>
    <row r="3120" spans="2:31" ht="14.5" hidden="1">
      <c r="B3120" s="29" t="s">
        <v>2939</v>
      </c>
      <c r="C3120" s="30" t="str">
        <f t="shared" si="564"/>
        <v>(Proveedores estratégicos)</v>
      </c>
      <c r="D3120" s="30">
        <v>4</v>
      </c>
      <c r="E3120" s="30" t="s">
        <v>2940</v>
      </c>
      <c r="F3120" s="30" t="s">
        <v>5504</v>
      </c>
      <c r="G3120" s="30" t="s">
        <v>4531</v>
      </c>
      <c r="H3120" s="31">
        <v>727236</v>
      </c>
      <c r="I3120" s="31" t="s">
        <v>62</v>
      </c>
      <c r="J3120" s="32">
        <v>13877.879999999999</v>
      </c>
      <c r="K3120" s="33">
        <f t="shared" si="565"/>
        <v>13877.879999999999</v>
      </c>
      <c r="L3120" s="33">
        <v>66755378</v>
      </c>
      <c r="M3120" s="33">
        <v>0</v>
      </c>
      <c r="N3120" s="33">
        <v>0</v>
      </c>
      <c r="O3120" s="33">
        <v>0</v>
      </c>
      <c r="P3120" s="33">
        <f t="shared" si="566"/>
        <v>13877.879999999999</v>
      </c>
      <c r="Q3120" s="33">
        <f t="shared" si="567"/>
        <v>13877.879999999999</v>
      </c>
      <c r="R3120" s="33">
        <f t="shared" si="568"/>
        <v>66755378</v>
      </c>
      <c r="S3120" s="33"/>
      <c r="T3120" s="30" t="str">
        <f t="shared" si="569"/>
        <v>USD</v>
      </c>
      <c r="U3120" s="33">
        <v>0</v>
      </c>
      <c r="V3120" s="33">
        <v>0</v>
      </c>
      <c r="W3120" s="33">
        <v>0</v>
      </c>
      <c r="X3120" s="33">
        <f t="shared" si="570"/>
        <v>13877.879999999999</v>
      </c>
      <c r="Y3120" s="33">
        <f t="shared" si="571"/>
        <v>13877.879999999999</v>
      </c>
      <c r="Z3120" s="33">
        <f t="shared" si="572"/>
        <v>66755378</v>
      </c>
      <c r="AA3120" s="34">
        <f t="shared" si="573"/>
        <v>9.6257804401993024E-05</v>
      </c>
      <c r="AB3120" s="33" t="s">
        <v>631</v>
      </c>
      <c r="AC3120" s="35">
        <v>44929</v>
      </c>
      <c r="AD3120" s="33">
        <v>60</v>
      </c>
      <c r="AE3120" s="36">
        <f t="shared" si="563"/>
        <v>44989</v>
      </c>
    </row>
    <row r="3121" spans="2:31" ht="14.5" hidden="1">
      <c r="B3121" s="29" t="s">
        <v>2939</v>
      </c>
      <c r="C3121" s="30" t="str">
        <f t="shared" si="564"/>
        <v>(Proveedores estratégicos)</v>
      </c>
      <c r="D3121" s="30">
        <v>4</v>
      </c>
      <c r="E3121" s="30" t="s">
        <v>2940</v>
      </c>
      <c r="F3121" s="30" t="s">
        <v>5504</v>
      </c>
      <c r="G3121" s="30" t="s">
        <v>4531</v>
      </c>
      <c r="H3121" s="31">
        <v>727231</v>
      </c>
      <c r="I3121" s="31" t="s">
        <v>62</v>
      </c>
      <c r="J3121" s="32">
        <v>429.80000000000001</v>
      </c>
      <c r="K3121" s="33">
        <f t="shared" si="565"/>
        <v>429.80000000000001</v>
      </c>
      <c r="L3121" s="33">
        <v>2067424</v>
      </c>
      <c r="M3121" s="33">
        <v>0</v>
      </c>
      <c r="N3121" s="33">
        <v>0</v>
      </c>
      <c r="O3121" s="33">
        <v>0</v>
      </c>
      <c r="P3121" s="33">
        <f t="shared" si="566"/>
        <v>429.80000000000001</v>
      </c>
      <c r="Q3121" s="33">
        <f t="shared" si="567"/>
        <v>429.80000000000001</v>
      </c>
      <c r="R3121" s="33">
        <f t="shared" si="568"/>
        <v>2067424</v>
      </c>
      <c r="S3121" s="33"/>
      <c r="T3121" s="30" t="str">
        <f t="shared" si="569"/>
        <v>USD</v>
      </c>
      <c r="U3121" s="33">
        <v>0</v>
      </c>
      <c r="V3121" s="33">
        <v>0</v>
      </c>
      <c r="W3121" s="33">
        <v>0</v>
      </c>
      <c r="X3121" s="33">
        <f t="shared" si="570"/>
        <v>429.80000000000001</v>
      </c>
      <c r="Y3121" s="33">
        <f t="shared" si="571"/>
        <v>429.80000000000001</v>
      </c>
      <c r="Z3121" s="33">
        <f t="shared" si="572"/>
        <v>2067424</v>
      </c>
      <c r="AA3121" s="34">
        <f t="shared" si="573"/>
        <v>2.9811185401120193E-06</v>
      </c>
      <c r="AB3121" s="33" t="s">
        <v>631</v>
      </c>
      <c r="AC3121" s="35">
        <v>44929</v>
      </c>
      <c r="AD3121" s="33">
        <v>60</v>
      </c>
      <c r="AE3121" s="36">
        <f t="shared" si="563"/>
        <v>44989</v>
      </c>
    </row>
    <row r="3122" spans="2:31" ht="14.5" hidden="1">
      <c r="B3122" s="29" t="s">
        <v>2939</v>
      </c>
      <c r="C3122" s="30" t="str">
        <f t="shared" si="564"/>
        <v>(Proveedores estratégicos)</v>
      </c>
      <c r="D3122" s="30">
        <v>4</v>
      </c>
      <c r="E3122" s="30" t="s">
        <v>2940</v>
      </c>
      <c r="F3122" s="30" t="s">
        <v>5504</v>
      </c>
      <c r="G3122" s="30" t="s">
        <v>4531</v>
      </c>
      <c r="H3122" s="31">
        <v>727235</v>
      </c>
      <c r="I3122" s="31" t="s">
        <v>62</v>
      </c>
      <c r="J3122" s="32">
        <v>270.16000000000003</v>
      </c>
      <c r="K3122" s="33">
        <f t="shared" si="565"/>
        <v>270.16000000000003</v>
      </c>
      <c r="L3122" s="33">
        <v>1299524</v>
      </c>
      <c r="M3122" s="33">
        <v>0</v>
      </c>
      <c r="N3122" s="33">
        <v>0</v>
      </c>
      <c r="O3122" s="33">
        <v>0</v>
      </c>
      <c r="P3122" s="33">
        <f t="shared" si="566"/>
        <v>270.16000000000003</v>
      </c>
      <c r="Q3122" s="33">
        <f t="shared" si="567"/>
        <v>270.16000000000003</v>
      </c>
      <c r="R3122" s="33">
        <f t="shared" si="568"/>
        <v>1299524</v>
      </c>
      <c r="S3122" s="33"/>
      <c r="T3122" s="30" t="str">
        <f t="shared" si="569"/>
        <v>USD</v>
      </c>
      <c r="U3122" s="33">
        <v>0</v>
      </c>
      <c r="V3122" s="33">
        <v>0</v>
      </c>
      <c r="W3122" s="33">
        <v>0</v>
      </c>
      <c r="X3122" s="33">
        <f t="shared" si="570"/>
        <v>270.16000000000003</v>
      </c>
      <c r="Y3122" s="33">
        <f t="shared" si="571"/>
        <v>270.16000000000003</v>
      </c>
      <c r="Z3122" s="33">
        <f t="shared" si="572"/>
        <v>1299524</v>
      </c>
      <c r="AA3122" s="34">
        <f t="shared" si="573"/>
        <v>1.8738464338812609E-06</v>
      </c>
      <c r="AB3122" s="33" t="s">
        <v>631</v>
      </c>
      <c r="AC3122" s="35">
        <v>44929</v>
      </c>
      <c r="AD3122" s="33">
        <v>60</v>
      </c>
      <c r="AE3122" s="36">
        <f t="shared" si="563"/>
        <v>44989</v>
      </c>
    </row>
    <row r="3123" spans="2:31" ht="14.5" hidden="1">
      <c r="B3123" s="29" t="s">
        <v>2939</v>
      </c>
      <c r="C3123" s="30" t="str">
        <f t="shared" si="564"/>
        <v>(Proveedores estratégicos)</v>
      </c>
      <c r="D3123" s="30">
        <v>4</v>
      </c>
      <c r="E3123" s="30" t="s">
        <v>2940</v>
      </c>
      <c r="F3123" s="30" t="s">
        <v>5504</v>
      </c>
      <c r="G3123" s="30" t="s">
        <v>4531</v>
      </c>
      <c r="H3123" s="31">
        <v>727263</v>
      </c>
      <c r="I3123" s="31" t="s">
        <v>62</v>
      </c>
      <c r="J3123" s="32">
        <v>1227.9400000000001</v>
      </c>
      <c r="K3123" s="33">
        <f t="shared" si="565"/>
        <v>1227.9400000000001</v>
      </c>
      <c r="L3123" s="33">
        <v>2717041</v>
      </c>
      <c r="M3123" s="33">
        <v>0</v>
      </c>
      <c r="N3123" s="33">
        <v>0</v>
      </c>
      <c r="O3123" s="33">
        <v>0</v>
      </c>
      <c r="P3123" s="33">
        <f t="shared" si="566"/>
        <v>1227.9400000000001</v>
      </c>
      <c r="Q3123" s="33">
        <f t="shared" si="567"/>
        <v>1227.9400000000001</v>
      </c>
      <c r="R3123" s="33">
        <f t="shared" si="568"/>
        <v>2717041</v>
      </c>
      <c r="S3123" s="33"/>
      <c r="T3123" s="30" t="str">
        <f t="shared" si="569"/>
        <v>USD</v>
      </c>
      <c r="U3123" s="33">
        <v>0</v>
      </c>
      <c r="V3123" s="33">
        <v>0</v>
      </c>
      <c r="W3123" s="33">
        <v>0</v>
      </c>
      <c r="X3123" s="33">
        <f t="shared" si="570"/>
        <v>1227.9400000000001</v>
      </c>
      <c r="Y3123" s="33">
        <f t="shared" si="571"/>
        <v>1227.9400000000001</v>
      </c>
      <c r="Z3123" s="33">
        <f t="shared" si="572"/>
        <v>2717041</v>
      </c>
      <c r="AA3123" s="34">
        <f t="shared" si="573"/>
        <v>3.917832674547892E-06</v>
      </c>
      <c r="AB3123" s="33" t="s">
        <v>631</v>
      </c>
      <c r="AC3123" s="35">
        <v>44929</v>
      </c>
      <c r="AD3123" s="33">
        <v>60</v>
      </c>
      <c r="AE3123" s="36">
        <f t="shared" si="563"/>
        <v>44989</v>
      </c>
    </row>
    <row r="3124" spans="2:31" ht="14.5" hidden="1">
      <c r="B3124" s="29" t="s">
        <v>2939</v>
      </c>
      <c r="C3124" s="30" t="str">
        <f t="shared" si="564"/>
        <v>(Proveedores estratégicos)</v>
      </c>
      <c r="D3124" s="30">
        <v>4</v>
      </c>
      <c r="E3124" s="30" t="s">
        <v>2940</v>
      </c>
      <c r="F3124" s="30" t="s">
        <v>5504</v>
      </c>
      <c r="G3124" s="30" t="s">
        <v>4531</v>
      </c>
      <c r="H3124" s="31" t="s">
        <v>2941</v>
      </c>
      <c r="I3124" s="31" t="s">
        <v>62</v>
      </c>
      <c r="J3124" s="32">
        <v>-202.16</v>
      </c>
      <c r="K3124" s="33">
        <f t="shared" si="565"/>
        <v>-202.16</v>
      </c>
      <c r="L3124" s="33">
        <v>-839209</v>
      </c>
      <c r="M3124" s="33">
        <v>0</v>
      </c>
      <c r="N3124" s="33">
        <v>0</v>
      </c>
      <c r="O3124" s="33">
        <v>0</v>
      </c>
      <c r="P3124" s="33">
        <f t="shared" si="566"/>
        <v>-202.16</v>
      </c>
      <c r="Q3124" s="33">
        <f t="shared" si="567"/>
        <v>-202.16</v>
      </c>
      <c r="R3124" s="33">
        <f t="shared" si="568"/>
        <v>-839209</v>
      </c>
      <c r="S3124" s="33"/>
      <c r="T3124" s="30" t="str">
        <f t="shared" si="569"/>
        <v>USD</v>
      </c>
      <c r="U3124" s="33">
        <v>0</v>
      </c>
      <c r="V3124" s="33">
        <v>0</v>
      </c>
      <c r="W3124" s="33">
        <v>0</v>
      </c>
      <c r="X3124" s="33">
        <f t="shared" si="570"/>
        <v>-202.16</v>
      </c>
      <c r="Y3124" s="33">
        <f t="shared" si="571"/>
        <v>-202.16</v>
      </c>
      <c r="Z3124" s="33">
        <f t="shared" si="572"/>
        <v>-839209</v>
      </c>
      <c r="AA3124" s="34">
        <f t="shared" si="573"/>
        <v>-1.2100959981739922E-06</v>
      </c>
      <c r="AB3124" s="33" t="s">
        <v>631</v>
      </c>
      <c r="AC3124" s="35">
        <v>44931</v>
      </c>
      <c r="AD3124" s="33">
        <v>60</v>
      </c>
      <c r="AE3124" s="36">
        <f t="shared" si="563"/>
        <v>44991</v>
      </c>
    </row>
    <row r="3125" spans="2:31" ht="14.5" hidden="1">
      <c r="B3125" s="29" t="s">
        <v>2939</v>
      </c>
      <c r="C3125" s="30" t="str">
        <f t="shared" si="564"/>
        <v>(Proveedores estratégicos)</v>
      </c>
      <c r="D3125" s="30">
        <v>4</v>
      </c>
      <c r="E3125" s="30" t="s">
        <v>2940</v>
      </c>
      <c r="F3125" s="30" t="s">
        <v>5504</v>
      </c>
      <c r="G3125" s="30" t="s">
        <v>4531</v>
      </c>
      <c r="H3125" s="31">
        <v>730210</v>
      </c>
      <c r="I3125" s="31" t="s">
        <v>62</v>
      </c>
      <c r="J3125" s="32">
        <v>1446.55</v>
      </c>
      <c r="K3125" s="33">
        <f t="shared" si="565"/>
        <v>1446.55</v>
      </c>
      <c r="L3125" s="33">
        <v>6724577</v>
      </c>
      <c r="M3125" s="33">
        <v>0</v>
      </c>
      <c r="N3125" s="33">
        <v>0</v>
      </c>
      <c r="O3125" s="33">
        <v>0</v>
      </c>
      <c r="P3125" s="33">
        <f t="shared" si="566"/>
        <v>1446.55</v>
      </c>
      <c r="Q3125" s="33">
        <f t="shared" si="567"/>
        <v>1446.55</v>
      </c>
      <c r="R3125" s="33">
        <f t="shared" si="568"/>
        <v>6724577</v>
      </c>
      <c r="S3125" s="33"/>
      <c r="T3125" s="30" t="str">
        <f t="shared" si="569"/>
        <v>USD</v>
      </c>
      <c r="U3125" s="33">
        <v>0</v>
      </c>
      <c r="V3125" s="33">
        <v>0</v>
      </c>
      <c r="W3125" s="33">
        <v>0</v>
      </c>
      <c r="X3125" s="33">
        <f t="shared" si="570"/>
        <v>1446.55</v>
      </c>
      <c r="Y3125" s="33">
        <f t="shared" si="571"/>
        <v>1446.55</v>
      </c>
      <c r="Z3125" s="33">
        <f t="shared" si="572"/>
        <v>6724577</v>
      </c>
      <c r="AA3125" s="34">
        <f t="shared" si="573"/>
        <v>9.6964924316980284E-06</v>
      </c>
      <c r="AB3125" s="33" t="s">
        <v>631</v>
      </c>
      <c r="AC3125" s="35">
        <v>44947</v>
      </c>
      <c r="AD3125" s="33">
        <v>60</v>
      </c>
      <c r="AE3125" s="36">
        <f t="shared" si="563"/>
        <v>45007</v>
      </c>
    </row>
    <row r="3126" spans="2:31" ht="14.5" hidden="1">
      <c r="B3126" s="29" t="s">
        <v>2939</v>
      </c>
      <c r="C3126" s="30" t="str">
        <f t="shared" si="564"/>
        <v>(Proveedores estratégicos)</v>
      </c>
      <c r="D3126" s="30">
        <v>4</v>
      </c>
      <c r="E3126" s="30" t="s">
        <v>2940</v>
      </c>
      <c r="F3126" s="30" t="s">
        <v>5504</v>
      </c>
      <c r="G3126" s="30" t="s">
        <v>4531</v>
      </c>
      <c r="H3126" s="31">
        <v>729581</v>
      </c>
      <c r="I3126" s="31" t="s">
        <v>62</v>
      </c>
      <c r="J3126" s="32">
        <v>521.89999999999998</v>
      </c>
      <c r="K3126" s="33">
        <f t="shared" si="565"/>
        <v>521.89999999999998</v>
      </c>
      <c r="L3126" s="33">
        <v>2426157</v>
      </c>
      <c r="M3126" s="33">
        <v>0</v>
      </c>
      <c r="N3126" s="33">
        <v>0</v>
      </c>
      <c r="O3126" s="33">
        <v>0</v>
      </c>
      <c r="P3126" s="33">
        <f t="shared" si="566"/>
        <v>521.89999999999998</v>
      </c>
      <c r="Q3126" s="33">
        <f t="shared" si="567"/>
        <v>521.89999999999998</v>
      </c>
      <c r="R3126" s="33">
        <f t="shared" si="568"/>
        <v>2426157</v>
      </c>
      <c r="S3126" s="33"/>
      <c r="T3126" s="30" t="str">
        <f t="shared" si="569"/>
        <v>USD</v>
      </c>
      <c r="U3126" s="33">
        <v>0</v>
      </c>
      <c r="V3126" s="33">
        <v>0</v>
      </c>
      <c r="W3126" s="33">
        <v>0</v>
      </c>
      <c r="X3126" s="33">
        <f t="shared" si="570"/>
        <v>521.89999999999998</v>
      </c>
      <c r="Y3126" s="33">
        <f t="shared" si="571"/>
        <v>521.89999999999998</v>
      </c>
      <c r="Z3126" s="33">
        <f t="shared" si="572"/>
        <v>2426157</v>
      </c>
      <c r="AA3126" s="34">
        <f t="shared" si="573"/>
        <v>3.4983929827275666E-06</v>
      </c>
      <c r="AB3126" s="33" t="s">
        <v>631</v>
      </c>
      <c r="AC3126" s="35">
        <v>44947</v>
      </c>
      <c r="AD3126" s="33">
        <v>60</v>
      </c>
      <c r="AE3126" s="36">
        <f t="shared" si="563"/>
        <v>45007</v>
      </c>
    </row>
    <row r="3127" spans="2:31" ht="14.5" hidden="1">
      <c r="B3127" s="29" t="s">
        <v>2939</v>
      </c>
      <c r="C3127" s="30" t="str">
        <f t="shared" si="564"/>
        <v>(Proveedores estratégicos)</v>
      </c>
      <c r="D3127" s="30">
        <v>4</v>
      </c>
      <c r="E3127" s="30" t="s">
        <v>2940</v>
      </c>
      <c r="F3127" s="30" t="s">
        <v>5504</v>
      </c>
      <c r="G3127" s="30" t="s">
        <v>4531</v>
      </c>
      <c r="H3127" s="31">
        <v>729579</v>
      </c>
      <c r="I3127" s="31" t="s">
        <v>62</v>
      </c>
      <c r="J3127" s="32">
        <v>57603.050000000003</v>
      </c>
      <c r="K3127" s="33">
        <f t="shared" si="565"/>
        <v>57603.050000000003</v>
      </c>
      <c r="L3127" s="33">
        <v>267779299</v>
      </c>
      <c r="M3127" s="33">
        <v>0</v>
      </c>
      <c r="N3127" s="33">
        <v>0</v>
      </c>
      <c r="O3127" s="33">
        <v>0</v>
      </c>
      <c r="P3127" s="33">
        <f t="shared" si="566"/>
        <v>57603.050000000003</v>
      </c>
      <c r="Q3127" s="33">
        <f t="shared" si="567"/>
        <v>57603.050000000003</v>
      </c>
      <c r="R3127" s="33">
        <f t="shared" si="568"/>
        <v>267779299</v>
      </c>
      <c r="S3127" s="33"/>
      <c r="T3127" s="30" t="str">
        <f t="shared" si="569"/>
        <v>USD</v>
      </c>
      <c r="U3127" s="33">
        <v>0</v>
      </c>
      <c r="V3127" s="33">
        <v>0</v>
      </c>
      <c r="W3127" s="33">
        <v>0</v>
      </c>
      <c r="X3127" s="33">
        <f t="shared" si="570"/>
        <v>57603.050000000003</v>
      </c>
      <c r="Y3127" s="33">
        <f t="shared" si="571"/>
        <v>57603.050000000003</v>
      </c>
      <c r="Z3127" s="33">
        <f t="shared" si="572"/>
        <v>267779299</v>
      </c>
      <c r="AA3127" s="34">
        <f t="shared" si="573"/>
        <v>0.00038612390729095725</v>
      </c>
      <c r="AB3127" s="33" t="s">
        <v>631</v>
      </c>
      <c r="AC3127" s="35">
        <v>44947</v>
      </c>
      <c r="AD3127" s="33">
        <v>60</v>
      </c>
      <c r="AE3127" s="36">
        <f t="shared" si="563"/>
        <v>45007</v>
      </c>
    </row>
    <row r="3128" spans="2:31" ht="14.5" hidden="1">
      <c r="B3128" s="29" t="s">
        <v>2939</v>
      </c>
      <c r="C3128" s="30" t="str">
        <f t="shared" si="564"/>
        <v>(Proveedores estratégicos)</v>
      </c>
      <c r="D3128" s="30">
        <v>4</v>
      </c>
      <c r="E3128" s="30" t="s">
        <v>2940</v>
      </c>
      <c r="F3128" s="30" t="s">
        <v>5504</v>
      </c>
      <c r="G3128" s="30" t="s">
        <v>4531</v>
      </c>
      <c r="H3128" s="31">
        <v>730479</v>
      </c>
      <c r="I3128" s="31" t="s">
        <v>62</v>
      </c>
      <c r="J3128" s="32">
        <v>1768.24</v>
      </c>
      <c r="K3128" s="33">
        <f t="shared" si="565"/>
        <v>1768.24</v>
      </c>
      <c r="L3128" s="33">
        <v>8220017</v>
      </c>
      <c r="M3128" s="33">
        <v>0</v>
      </c>
      <c r="N3128" s="33">
        <v>0</v>
      </c>
      <c r="O3128" s="33">
        <v>0</v>
      </c>
      <c r="P3128" s="33">
        <f t="shared" si="566"/>
        <v>1768.24</v>
      </c>
      <c r="Q3128" s="33">
        <f t="shared" si="567"/>
        <v>1768.24</v>
      </c>
      <c r="R3128" s="33">
        <f t="shared" si="568"/>
        <v>8220017</v>
      </c>
      <c r="S3128" s="33"/>
      <c r="T3128" s="30" t="str">
        <f t="shared" si="569"/>
        <v>USD</v>
      </c>
      <c r="U3128" s="33">
        <v>0</v>
      </c>
      <c r="V3128" s="33">
        <v>0</v>
      </c>
      <c r="W3128" s="33">
        <v>0</v>
      </c>
      <c r="X3128" s="33">
        <f t="shared" si="570"/>
        <v>1768.24</v>
      </c>
      <c r="Y3128" s="33">
        <f t="shared" si="571"/>
        <v>1768.24</v>
      </c>
      <c r="Z3128" s="33">
        <f t="shared" si="572"/>
        <v>8220017</v>
      </c>
      <c r="AA3128" s="34">
        <f t="shared" si="573"/>
        <v>1.1852839610421462E-05</v>
      </c>
      <c r="AB3128" s="33" t="s">
        <v>631</v>
      </c>
      <c r="AC3128" s="35">
        <v>44947</v>
      </c>
      <c r="AD3128" s="33">
        <v>60</v>
      </c>
      <c r="AE3128" s="36">
        <f t="shared" si="563"/>
        <v>45007</v>
      </c>
    </row>
    <row r="3129" spans="2:31" ht="14.5" hidden="1">
      <c r="B3129" s="29" t="s">
        <v>2939</v>
      </c>
      <c r="C3129" s="30" t="str">
        <f t="shared" si="564"/>
        <v>(Proveedores estratégicos)</v>
      </c>
      <c r="D3129" s="30">
        <v>4</v>
      </c>
      <c r="E3129" s="30" t="s">
        <v>2940</v>
      </c>
      <c r="F3129" s="30" t="s">
        <v>5504</v>
      </c>
      <c r="G3129" s="30" t="s">
        <v>4531</v>
      </c>
      <c r="H3129" s="31">
        <v>729584</v>
      </c>
      <c r="I3129" s="31" t="s">
        <v>62</v>
      </c>
      <c r="J3129" s="32">
        <v>2468.27</v>
      </c>
      <c r="K3129" s="33">
        <f t="shared" si="565"/>
        <v>2468.27</v>
      </c>
      <c r="L3129" s="33">
        <v>11474247</v>
      </c>
      <c r="M3129" s="33">
        <v>0</v>
      </c>
      <c r="N3129" s="33">
        <v>0</v>
      </c>
      <c r="O3129" s="33">
        <v>0</v>
      </c>
      <c r="P3129" s="33">
        <f t="shared" si="566"/>
        <v>2468.27</v>
      </c>
      <c r="Q3129" s="33">
        <f t="shared" si="567"/>
        <v>2468.27</v>
      </c>
      <c r="R3129" s="33">
        <f t="shared" si="568"/>
        <v>11474247</v>
      </c>
      <c r="S3129" s="33"/>
      <c r="T3129" s="30" t="str">
        <f t="shared" si="569"/>
        <v>USD</v>
      </c>
      <c r="U3129" s="33">
        <v>0</v>
      </c>
      <c r="V3129" s="33">
        <v>0</v>
      </c>
      <c r="W3129" s="33">
        <v>0</v>
      </c>
      <c r="X3129" s="33">
        <f t="shared" si="570"/>
        <v>2468.27</v>
      </c>
      <c r="Y3129" s="33">
        <f t="shared" si="571"/>
        <v>2468.27</v>
      </c>
      <c r="Z3129" s="33">
        <f t="shared" si="572"/>
        <v>11474247</v>
      </c>
      <c r="AA3129" s="34">
        <f t="shared" si="573"/>
        <v>1.6545271054957628E-05</v>
      </c>
      <c r="AB3129" s="33" t="s">
        <v>631</v>
      </c>
      <c r="AC3129" s="35">
        <v>44947</v>
      </c>
      <c r="AD3129" s="33">
        <v>60</v>
      </c>
      <c r="AE3129" s="36">
        <f t="shared" si="563"/>
        <v>45007</v>
      </c>
    </row>
    <row r="3130" spans="2:31" ht="14.5" hidden="1">
      <c r="B3130" s="29" t="s">
        <v>2939</v>
      </c>
      <c r="C3130" s="30" t="str">
        <f t="shared" si="564"/>
        <v>(Proveedores estratégicos)</v>
      </c>
      <c r="D3130" s="30">
        <v>4</v>
      </c>
      <c r="E3130" s="30" t="s">
        <v>2940</v>
      </c>
      <c r="F3130" s="30" t="s">
        <v>5504</v>
      </c>
      <c r="G3130" s="30" t="s">
        <v>4531</v>
      </c>
      <c r="H3130" s="31">
        <v>730485</v>
      </c>
      <c r="I3130" s="31" t="s">
        <v>62</v>
      </c>
      <c r="J3130" s="32">
        <v>3840.48</v>
      </c>
      <c r="K3130" s="33">
        <f t="shared" si="565"/>
        <v>3840.48</v>
      </c>
      <c r="L3130" s="33">
        <v>17853239</v>
      </c>
      <c r="M3130" s="33">
        <v>0</v>
      </c>
      <c r="N3130" s="33">
        <v>0</v>
      </c>
      <c r="O3130" s="33">
        <v>0</v>
      </c>
      <c r="P3130" s="33">
        <f t="shared" si="566"/>
        <v>3840.48</v>
      </c>
      <c r="Q3130" s="33">
        <f t="shared" si="567"/>
        <v>3840.48</v>
      </c>
      <c r="R3130" s="33">
        <f t="shared" si="568"/>
        <v>17853239</v>
      </c>
      <c r="S3130" s="33"/>
      <c r="T3130" s="30" t="str">
        <f t="shared" si="569"/>
        <v>USD</v>
      </c>
      <c r="U3130" s="33">
        <v>0</v>
      </c>
      <c r="V3130" s="33">
        <v>0</v>
      </c>
      <c r="W3130" s="33">
        <v>0</v>
      </c>
      <c r="X3130" s="33">
        <f t="shared" si="570"/>
        <v>3840.48</v>
      </c>
      <c r="Y3130" s="33">
        <f t="shared" si="571"/>
        <v>3840.48</v>
      </c>
      <c r="Z3130" s="33">
        <f t="shared" si="572"/>
        <v>17853239</v>
      </c>
      <c r="AA3130" s="34">
        <f t="shared" si="573"/>
        <v>2.5743447780402554E-05</v>
      </c>
      <c r="AB3130" s="33" t="s">
        <v>631</v>
      </c>
      <c r="AC3130" s="35">
        <v>44947</v>
      </c>
      <c r="AD3130" s="33">
        <v>60</v>
      </c>
      <c r="AE3130" s="36">
        <f t="shared" si="563"/>
        <v>45007</v>
      </c>
    </row>
    <row r="3131" spans="2:31" ht="14.5" hidden="1">
      <c r="B3131" s="29" t="s">
        <v>2939</v>
      </c>
      <c r="C3131" s="30" t="str">
        <f t="shared" si="564"/>
        <v>(Proveedores estratégicos)</v>
      </c>
      <c r="D3131" s="30">
        <v>4</v>
      </c>
      <c r="E3131" s="30" t="s">
        <v>2940</v>
      </c>
      <c r="F3131" s="30" t="s">
        <v>5504</v>
      </c>
      <c r="G3131" s="30" t="s">
        <v>4531</v>
      </c>
      <c r="H3131" s="31">
        <v>730208</v>
      </c>
      <c r="I3131" s="31" t="s">
        <v>62</v>
      </c>
      <c r="J3131" s="32">
        <v>21487.380000000001</v>
      </c>
      <c r="K3131" s="33">
        <f t="shared" si="565"/>
        <v>21487.380000000001</v>
      </c>
      <c r="L3131" s="33">
        <v>99888383</v>
      </c>
      <c r="M3131" s="33">
        <v>0</v>
      </c>
      <c r="N3131" s="33">
        <v>0</v>
      </c>
      <c r="O3131" s="33">
        <v>0</v>
      </c>
      <c r="P3131" s="33">
        <f t="shared" si="566"/>
        <v>21487.380000000001</v>
      </c>
      <c r="Q3131" s="33">
        <f t="shared" si="567"/>
        <v>21487.380000000001</v>
      </c>
      <c r="R3131" s="33">
        <f t="shared" si="568"/>
        <v>99888383</v>
      </c>
      <c r="S3131" s="33"/>
      <c r="T3131" s="30" t="str">
        <f t="shared" si="569"/>
        <v>USD</v>
      </c>
      <c r="U3131" s="33">
        <v>0</v>
      </c>
      <c r="V3131" s="33">
        <v>0</v>
      </c>
      <c r="W3131" s="33">
        <v>0</v>
      </c>
      <c r="X3131" s="33">
        <f t="shared" si="570"/>
        <v>21487.380000000001</v>
      </c>
      <c r="Y3131" s="33">
        <f t="shared" si="571"/>
        <v>21487.380000000001</v>
      </c>
      <c r="Z3131" s="33">
        <f t="shared" si="572"/>
        <v>99888383</v>
      </c>
      <c r="AA3131" s="34">
        <f t="shared" si="573"/>
        <v>0.00014403388492302994</v>
      </c>
      <c r="AB3131" s="33" t="s">
        <v>631</v>
      </c>
      <c r="AC3131" s="35">
        <v>44947</v>
      </c>
      <c r="AD3131" s="33">
        <v>60</v>
      </c>
      <c r="AE3131" s="36">
        <f t="shared" si="563"/>
        <v>45007</v>
      </c>
    </row>
    <row r="3132" spans="2:31" ht="14.5" hidden="1">
      <c r="B3132" s="29" t="s">
        <v>2939</v>
      </c>
      <c r="C3132" s="30" t="str">
        <f t="shared" si="564"/>
        <v>(Proveedores estratégicos)</v>
      </c>
      <c r="D3132" s="30">
        <v>4</v>
      </c>
      <c r="E3132" s="30" t="s">
        <v>2940</v>
      </c>
      <c r="F3132" s="30" t="s">
        <v>5504</v>
      </c>
      <c r="G3132" s="30" t="s">
        <v>4531</v>
      </c>
      <c r="H3132" s="31">
        <v>730484</v>
      </c>
      <c r="I3132" s="31" t="s">
        <v>62</v>
      </c>
      <c r="J3132" s="32">
        <v>1778.8199999999999</v>
      </c>
      <c r="K3132" s="33">
        <f t="shared" si="565"/>
        <v>1778.8199999999999</v>
      </c>
      <c r="L3132" s="33">
        <v>8269201</v>
      </c>
      <c r="M3132" s="33">
        <v>0</v>
      </c>
      <c r="N3132" s="33">
        <v>0</v>
      </c>
      <c r="O3132" s="33">
        <v>0</v>
      </c>
      <c r="P3132" s="33">
        <f t="shared" si="566"/>
        <v>1778.8199999999999</v>
      </c>
      <c r="Q3132" s="33">
        <f t="shared" si="567"/>
        <v>1778.8199999999999</v>
      </c>
      <c r="R3132" s="33">
        <f t="shared" si="568"/>
        <v>8269201</v>
      </c>
      <c r="S3132" s="33"/>
      <c r="T3132" s="30" t="str">
        <f t="shared" si="569"/>
        <v>USD</v>
      </c>
      <c r="U3132" s="33">
        <v>0</v>
      </c>
      <c r="V3132" s="33">
        <v>0</v>
      </c>
      <c r="W3132" s="33">
        <v>0</v>
      </c>
      <c r="X3132" s="33">
        <f t="shared" si="570"/>
        <v>1778.8199999999999</v>
      </c>
      <c r="Y3132" s="33">
        <f t="shared" si="571"/>
        <v>1778.8199999999999</v>
      </c>
      <c r="Z3132" s="33">
        <f t="shared" si="572"/>
        <v>8269201</v>
      </c>
      <c r="AA3132" s="34">
        <f t="shared" si="573"/>
        <v>1.1923760396035284E-05</v>
      </c>
      <c r="AB3132" s="33" t="s">
        <v>631</v>
      </c>
      <c r="AC3132" s="35">
        <v>44947</v>
      </c>
      <c r="AD3132" s="33">
        <v>60</v>
      </c>
      <c r="AE3132" s="36">
        <f t="shared" si="563"/>
        <v>45007</v>
      </c>
    </row>
    <row r="3133" spans="2:31" ht="14.5" hidden="1">
      <c r="B3133" s="29" t="s">
        <v>2939</v>
      </c>
      <c r="C3133" s="30" t="str">
        <f t="shared" si="564"/>
        <v>(Proveedores estratégicos)</v>
      </c>
      <c r="D3133" s="30">
        <v>4</v>
      </c>
      <c r="E3133" s="30" t="s">
        <v>2940</v>
      </c>
      <c r="F3133" s="30" t="s">
        <v>5504</v>
      </c>
      <c r="G3133" s="30" t="s">
        <v>4531</v>
      </c>
      <c r="H3133" s="31">
        <v>730178</v>
      </c>
      <c r="I3133" s="31" t="s">
        <v>62</v>
      </c>
      <c r="J3133" s="32">
        <v>214.90000000000001</v>
      </c>
      <c r="K3133" s="33">
        <f t="shared" si="565"/>
        <v>214.90000000000001</v>
      </c>
      <c r="L3133" s="33">
        <v>999006</v>
      </c>
      <c r="M3133" s="33">
        <v>0</v>
      </c>
      <c r="N3133" s="33">
        <v>0</v>
      </c>
      <c r="O3133" s="33">
        <v>0</v>
      </c>
      <c r="P3133" s="33">
        <f t="shared" si="566"/>
        <v>214.90000000000001</v>
      </c>
      <c r="Q3133" s="33">
        <f t="shared" si="567"/>
        <v>214.90000000000001</v>
      </c>
      <c r="R3133" s="33">
        <f t="shared" si="568"/>
        <v>999006</v>
      </c>
      <c r="S3133" s="33"/>
      <c r="T3133" s="30" t="str">
        <f t="shared" si="569"/>
        <v>USD</v>
      </c>
      <c r="U3133" s="33">
        <v>0</v>
      </c>
      <c r="V3133" s="33">
        <v>0</v>
      </c>
      <c r="W3133" s="33">
        <v>0</v>
      </c>
      <c r="X3133" s="33">
        <f t="shared" si="570"/>
        <v>214.90000000000001</v>
      </c>
      <c r="Y3133" s="33">
        <f t="shared" si="571"/>
        <v>214.90000000000001</v>
      </c>
      <c r="Z3133" s="33">
        <f t="shared" si="572"/>
        <v>999006</v>
      </c>
      <c r="AA3133" s="34">
        <f t="shared" si="573"/>
        <v>1.4405150120551703E-06</v>
      </c>
      <c r="AB3133" s="33" t="s">
        <v>631</v>
      </c>
      <c r="AC3133" s="35">
        <v>44957</v>
      </c>
      <c r="AD3133" s="33">
        <v>60</v>
      </c>
      <c r="AE3133" s="36">
        <f t="shared" si="563"/>
        <v>45017</v>
      </c>
    </row>
    <row r="3134" spans="2:31" ht="14.5" hidden="1">
      <c r="B3134" s="29" t="s">
        <v>2939</v>
      </c>
      <c r="C3134" s="30" t="str">
        <f t="shared" si="564"/>
        <v>(Proveedores estratégicos)</v>
      </c>
      <c r="D3134" s="30">
        <v>4</v>
      </c>
      <c r="E3134" s="30" t="s">
        <v>2940</v>
      </c>
      <c r="F3134" s="30" t="s">
        <v>5504</v>
      </c>
      <c r="G3134" s="30" t="s">
        <v>4531</v>
      </c>
      <c r="H3134" s="31">
        <v>730805</v>
      </c>
      <c r="I3134" s="31" t="s">
        <v>62</v>
      </c>
      <c r="J3134" s="32">
        <v>5474.4700000000003</v>
      </c>
      <c r="K3134" s="33">
        <f t="shared" si="565"/>
        <v>5474.4700000000003</v>
      </c>
      <c r="L3134" s="33">
        <v>25449169</v>
      </c>
      <c r="M3134" s="33">
        <v>0</v>
      </c>
      <c r="N3134" s="33">
        <v>0</v>
      </c>
      <c r="O3134" s="33">
        <v>0</v>
      </c>
      <c r="P3134" s="33">
        <f t="shared" si="566"/>
        <v>5474.4700000000003</v>
      </c>
      <c r="Q3134" s="33">
        <f t="shared" si="567"/>
        <v>5474.4700000000003</v>
      </c>
      <c r="R3134" s="33">
        <f t="shared" si="568"/>
        <v>25449169</v>
      </c>
      <c r="S3134" s="33"/>
      <c r="T3134" s="30" t="str">
        <f t="shared" si="569"/>
        <v>USD</v>
      </c>
      <c r="U3134" s="33">
        <v>0</v>
      </c>
      <c r="V3134" s="33">
        <v>0</v>
      </c>
      <c r="W3134" s="33">
        <v>0</v>
      </c>
      <c r="X3134" s="33">
        <f t="shared" si="570"/>
        <v>5474.4700000000003</v>
      </c>
      <c r="Y3134" s="33">
        <f t="shared" si="571"/>
        <v>5474.4700000000003</v>
      </c>
      <c r="Z3134" s="33">
        <f t="shared" si="572"/>
        <v>25449169</v>
      </c>
      <c r="AA3134" s="34">
        <f t="shared" si="573"/>
        <v>3.6696386196708594E-05</v>
      </c>
      <c r="AB3134" s="33" t="s">
        <v>631</v>
      </c>
      <c r="AC3134" s="35">
        <v>44957</v>
      </c>
      <c r="AD3134" s="33">
        <v>60</v>
      </c>
      <c r="AE3134" s="36">
        <f t="shared" si="563"/>
        <v>45017</v>
      </c>
    </row>
    <row r="3135" spans="2:31" ht="14.5" hidden="1">
      <c r="B3135" s="29" t="s">
        <v>2939</v>
      </c>
      <c r="C3135" s="30" t="str">
        <f t="shared" si="564"/>
        <v>(Proveedores estratégicos)</v>
      </c>
      <c r="D3135" s="30">
        <v>4</v>
      </c>
      <c r="E3135" s="30" t="s">
        <v>2940</v>
      </c>
      <c r="F3135" s="30" t="s">
        <v>5504</v>
      </c>
      <c r="G3135" s="30" t="s">
        <v>4531</v>
      </c>
      <c r="H3135" s="31">
        <v>731052</v>
      </c>
      <c r="I3135" s="31" t="s">
        <v>62</v>
      </c>
      <c r="J3135" s="32">
        <v>963.95000000000005</v>
      </c>
      <c r="K3135" s="33">
        <f t="shared" si="565"/>
        <v>963.95000000000005</v>
      </c>
      <c r="L3135" s="33">
        <v>4481114</v>
      </c>
      <c r="M3135" s="33">
        <v>0</v>
      </c>
      <c r="N3135" s="33">
        <v>0</v>
      </c>
      <c r="O3135" s="33">
        <v>0</v>
      </c>
      <c r="P3135" s="33">
        <f t="shared" si="566"/>
        <v>963.95000000000005</v>
      </c>
      <c r="Q3135" s="33">
        <f t="shared" si="567"/>
        <v>963.95000000000005</v>
      </c>
      <c r="R3135" s="33">
        <f t="shared" si="568"/>
        <v>4481114</v>
      </c>
      <c r="S3135" s="33"/>
      <c r="T3135" s="30" t="str">
        <f t="shared" si="569"/>
        <v>USD</v>
      </c>
      <c r="U3135" s="33">
        <v>0</v>
      </c>
      <c r="V3135" s="33">
        <v>0</v>
      </c>
      <c r="W3135" s="33">
        <v>0</v>
      </c>
      <c r="X3135" s="33">
        <f t="shared" si="570"/>
        <v>963.95000000000005</v>
      </c>
      <c r="Y3135" s="33">
        <f t="shared" si="571"/>
        <v>963.95000000000005</v>
      </c>
      <c r="Z3135" s="33">
        <f t="shared" si="572"/>
        <v>4481114</v>
      </c>
      <c r="AA3135" s="34">
        <f t="shared" si="573"/>
        <v>6.4615347532753476E-06</v>
      </c>
      <c r="AB3135" s="33" t="s">
        <v>631</v>
      </c>
      <c r="AC3135" s="35">
        <v>44957</v>
      </c>
      <c r="AD3135" s="33">
        <v>60</v>
      </c>
      <c r="AE3135" s="36">
        <f t="shared" si="563"/>
        <v>45017</v>
      </c>
    </row>
    <row r="3136" spans="2:31" ht="14.5" hidden="1">
      <c r="B3136" s="29" t="s">
        <v>2939</v>
      </c>
      <c r="C3136" s="30" t="str">
        <f t="shared" si="564"/>
        <v>(Proveedores estratégicos)</v>
      </c>
      <c r="D3136" s="30">
        <v>4</v>
      </c>
      <c r="E3136" s="30" t="s">
        <v>2940</v>
      </c>
      <c r="F3136" s="30" t="s">
        <v>5504</v>
      </c>
      <c r="G3136" s="30" t="s">
        <v>4531</v>
      </c>
      <c r="H3136" s="31">
        <v>731231</v>
      </c>
      <c r="I3136" s="31" t="s">
        <v>62</v>
      </c>
      <c r="J3136" s="32">
        <v>1589.24</v>
      </c>
      <c r="K3136" s="33">
        <f t="shared" si="565"/>
        <v>1589.24</v>
      </c>
      <c r="L3136" s="33">
        <v>7387900</v>
      </c>
      <c r="M3136" s="33">
        <v>0</v>
      </c>
      <c r="N3136" s="33">
        <v>0</v>
      </c>
      <c r="O3136" s="33">
        <v>0</v>
      </c>
      <c r="P3136" s="33">
        <f t="shared" si="566"/>
        <v>1589.24</v>
      </c>
      <c r="Q3136" s="33">
        <f t="shared" si="567"/>
        <v>1589.24</v>
      </c>
      <c r="R3136" s="33">
        <f t="shared" si="568"/>
        <v>7387900</v>
      </c>
      <c r="S3136" s="33"/>
      <c r="T3136" s="30" t="str">
        <f t="shared" si="569"/>
        <v>USD</v>
      </c>
      <c r="U3136" s="33">
        <v>0</v>
      </c>
      <c r="V3136" s="33">
        <v>0</v>
      </c>
      <c r="W3136" s="33">
        <v>0</v>
      </c>
      <c r="X3136" s="33">
        <f t="shared" si="570"/>
        <v>1589.24</v>
      </c>
      <c r="Y3136" s="33">
        <f t="shared" si="571"/>
        <v>1589.24</v>
      </c>
      <c r="Z3136" s="33">
        <f t="shared" si="572"/>
        <v>7387900</v>
      </c>
      <c r="AA3136" s="34">
        <f t="shared" si="573"/>
        <v>1.0652969909652587E-05</v>
      </c>
      <c r="AB3136" s="33" t="s">
        <v>631</v>
      </c>
      <c r="AC3136" s="35">
        <v>44957</v>
      </c>
      <c r="AD3136" s="33">
        <v>60</v>
      </c>
      <c r="AE3136" s="36">
        <f t="shared" si="563"/>
        <v>45017</v>
      </c>
    </row>
    <row r="3137" spans="2:31" ht="14.5" hidden="1">
      <c r="B3137" s="29" t="s">
        <v>2939</v>
      </c>
      <c r="C3137" s="30" t="str">
        <f t="shared" si="564"/>
        <v>(Proveedores estratégicos)</v>
      </c>
      <c r="D3137" s="30">
        <v>4</v>
      </c>
      <c r="E3137" s="30" t="s">
        <v>2940</v>
      </c>
      <c r="F3137" s="30" t="s">
        <v>5504</v>
      </c>
      <c r="G3137" s="30" t="s">
        <v>4531</v>
      </c>
      <c r="H3137" s="31">
        <v>731056</v>
      </c>
      <c r="I3137" s="31" t="s">
        <v>62</v>
      </c>
      <c r="J3137" s="32">
        <v>1580.24</v>
      </c>
      <c r="K3137" s="33">
        <f t="shared" si="565"/>
        <v>1580.24</v>
      </c>
      <c r="L3137" s="33">
        <v>7346062</v>
      </c>
      <c r="M3137" s="33">
        <v>0</v>
      </c>
      <c r="N3137" s="33">
        <v>0</v>
      </c>
      <c r="O3137" s="33">
        <v>0</v>
      </c>
      <c r="P3137" s="33">
        <f t="shared" si="566"/>
        <v>1580.24</v>
      </c>
      <c r="Q3137" s="33">
        <f t="shared" si="567"/>
        <v>1580.24</v>
      </c>
      <c r="R3137" s="33">
        <f t="shared" si="568"/>
        <v>7346062</v>
      </c>
      <c r="S3137" s="33"/>
      <c r="T3137" s="30" t="str">
        <f t="shared" si="569"/>
        <v>USD</v>
      </c>
      <c r="U3137" s="33">
        <v>0</v>
      </c>
      <c r="V3137" s="33">
        <v>0</v>
      </c>
      <c r="W3137" s="33">
        <v>0</v>
      </c>
      <c r="X3137" s="33">
        <f t="shared" si="570"/>
        <v>1580.24</v>
      </c>
      <c r="Y3137" s="33">
        <f t="shared" si="571"/>
        <v>1580.24</v>
      </c>
      <c r="Z3137" s="33">
        <f t="shared" si="572"/>
        <v>7346062</v>
      </c>
      <c r="AA3137" s="34">
        <f t="shared" si="573"/>
        <v>1.0592641676314285E-05</v>
      </c>
      <c r="AB3137" s="33" t="s">
        <v>631</v>
      </c>
      <c r="AC3137" s="35">
        <v>44957</v>
      </c>
      <c r="AD3137" s="33">
        <v>60</v>
      </c>
      <c r="AE3137" s="36">
        <f t="shared" si="563"/>
        <v>45017</v>
      </c>
    </row>
    <row r="3138" spans="2:31" ht="14.5" hidden="1">
      <c r="B3138" s="29" t="s">
        <v>2939</v>
      </c>
      <c r="C3138" s="30" t="str">
        <f t="shared" si="564"/>
        <v>(Proveedores estratégicos)</v>
      </c>
      <c r="D3138" s="30">
        <v>4</v>
      </c>
      <c r="E3138" s="30" t="s">
        <v>2940</v>
      </c>
      <c r="F3138" s="30" t="s">
        <v>5504</v>
      </c>
      <c r="G3138" s="30" t="s">
        <v>4531</v>
      </c>
      <c r="H3138" s="31">
        <v>730176</v>
      </c>
      <c r="I3138" s="31" t="s">
        <v>62</v>
      </c>
      <c r="J3138" s="32">
        <v>20572.509999999998</v>
      </c>
      <c r="K3138" s="33">
        <f t="shared" si="565"/>
        <v>20572.509999999998</v>
      </c>
      <c r="L3138" s="33">
        <v>95635427</v>
      </c>
      <c r="M3138" s="33">
        <v>0</v>
      </c>
      <c r="N3138" s="33">
        <v>0</v>
      </c>
      <c r="O3138" s="33">
        <v>0</v>
      </c>
      <c r="P3138" s="33">
        <f t="shared" si="566"/>
        <v>20572.509999999998</v>
      </c>
      <c r="Q3138" s="33">
        <f t="shared" si="567"/>
        <v>20572.509999999998</v>
      </c>
      <c r="R3138" s="33">
        <f t="shared" si="568"/>
        <v>95635427</v>
      </c>
      <c r="S3138" s="33"/>
      <c r="T3138" s="30" t="str">
        <f t="shared" si="569"/>
        <v>USD</v>
      </c>
      <c r="U3138" s="33">
        <v>0</v>
      </c>
      <c r="V3138" s="33">
        <v>0</v>
      </c>
      <c r="W3138" s="33">
        <v>0</v>
      </c>
      <c r="X3138" s="33">
        <f t="shared" si="570"/>
        <v>20572.509999999998</v>
      </c>
      <c r="Y3138" s="33">
        <f t="shared" si="571"/>
        <v>20572.509999999998</v>
      </c>
      <c r="Z3138" s="33">
        <f t="shared" si="572"/>
        <v>95635427</v>
      </c>
      <c r="AA3138" s="34">
        <f t="shared" si="573"/>
        <v>0.00013790134221196504</v>
      </c>
      <c r="AB3138" s="33" t="s">
        <v>631</v>
      </c>
      <c r="AC3138" s="35">
        <v>44957</v>
      </c>
      <c r="AD3138" s="33">
        <v>60</v>
      </c>
      <c r="AE3138" s="36">
        <f t="shared" si="563"/>
        <v>45017</v>
      </c>
    </row>
    <row r="3139" spans="2:31" ht="14.5" hidden="1">
      <c r="B3139" s="29" t="s">
        <v>2939</v>
      </c>
      <c r="C3139" s="30" t="str">
        <f t="shared" si="564"/>
        <v>(Proveedores estratégicos)</v>
      </c>
      <c r="D3139" s="30">
        <v>4</v>
      </c>
      <c r="E3139" s="30" t="s">
        <v>2940</v>
      </c>
      <c r="F3139" s="30" t="s">
        <v>5504</v>
      </c>
      <c r="G3139" s="30" t="s">
        <v>4531</v>
      </c>
      <c r="H3139" s="31">
        <v>731057</v>
      </c>
      <c r="I3139" s="31" t="s">
        <v>62</v>
      </c>
      <c r="J3139" s="32">
        <v>1371.5999999999999</v>
      </c>
      <c r="K3139" s="33">
        <f t="shared" si="565"/>
        <v>1371.5999999999999</v>
      </c>
      <c r="L3139" s="33">
        <v>6376157</v>
      </c>
      <c r="M3139" s="33">
        <v>0</v>
      </c>
      <c r="N3139" s="33">
        <v>0</v>
      </c>
      <c r="O3139" s="33">
        <v>0</v>
      </c>
      <c r="P3139" s="33">
        <f t="shared" si="566"/>
        <v>1371.5999999999999</v>
      </c>
      <c r="Q3139" s="33">
        <f t="shared" si="567"/>
        <v>1371.5999999999999</v>
      </c>
      <c r="R3139" s="33">
        <f t="shared" si="568"/>
        <v>6376157</v>
      </c>
      <c r="S3139" s="33"/>
      <c r="T3139" s="30" t="str">
        <f t="shared" si="569"/>
        <v>USD</v>
      </c>
      <c r="U3139" s="33">
        <v>0</v>
      </c>
      <c r="V3139" s="33">
        <v>0</v>
      </c>
      <c r="W3139" s="33">
        <v>0</v>
      </c>
      <c r="X3139" s="33">
        <f t="shared" si="570"/>
        <v>1371.5999999999999</v>
      </c>
      <c r="Y3139" s="33">
        <f t="shared" si="571"/>
        <v>1371.5999999999999</v>
      </c>
      <c r="Z3139" s="33">
        <f t="shared" si="572"/>
        <v>6376157</v>
      </c>
      <c r="AA3139" s="34">
        <f t="shared" si="573"/>
        <v>9.1940888019898352E-06</v>
      </c>
      <c r="AB3139" s="33" t="s">
        <v>631</v>
      </c>
      <c r="AC3139" s="35">
        <v>44957</v>
      </c>
      <c r="AD3139" s="33">
        <v>60</v>
      </c>
      <c r="AE3139" s="36">
        <f t="shared" si="563"/>
        <v>45017</v>
      </c>
    </row>
    <row r="3140" spans="2:31" ht="14.5" hidden="1">
      <c r="B3140" s="29" t="s">
        <v>2939</v>
      </c>
      <c r="C3140" s="30" t="str">
        <f t="shared" si="564"/>
        <v>(Proveedores estratégicos)</v>
      </c>
      <c r="D3140" s="30">
        <v>4</v>
      </c>
      <c r="E3140" s="30" t="s">
        <v>2940</v>
      </c>
      <c r="F3140" s="30" t="s">
        <v>5504</v>
      </c>
      <c r="G3140" s="30" t="s">
        <v>4531</v>
      </c>
      <c r="H3140" s="31">
        <v>730181</v>
      </c>
      <c r="I3140" s="31" t="s">
        <v>62</v>
      </c>
      <c r="J3140" s="32">
        <v>270.16000000000003</v>
      </c>
      <c r="K3140" s="33">
        <f t="shared" si="565"/>
        <v>270.16000000000003</v>
      </c>
      <c r="L3140" s="33">
        <v>1255893</v>
      </c>
      <c r="M3140" s="33">
        <v>0</v>
      </c>
      <c r="N3140" s="33">
        <v>0</v>
      </c>
      <c r="O3140" s="33">
        <v>0</v>
      </c>
      <c r="P3140" s="33">
        <f t="shared" si="566"/>
        <v>270.16000000000003</v>
      </c>
      <c r="Q3140" s="33">
        <f t="shared" si="567"/>
        <v>270.16000000000003</v>
      </c>
      <c r="R3140" s="33">
        <f t="shared" si="568"/>
        <v>1255893</v>
      </c>
      <c r="S3140" s="33"/>
      <c r="T3140" s="30" t="str">
        <f t="shared" si="569"/>
        <v>USD</v>
      </c>
      <c r="U3140" s="33">
        <v>0</v>
      </c>
      <c r="V3140" s="33">
        <v>0</v>
      </c>
      <c r="W3140" s="33">
        <v>0</v>
      </c>
      <c r="X3140" s="33">
        <f t="shared" si="570"/>
        <v>270.16000000000003</v>
      </c>
      <c r="Y3140" s="33">
        <f t="shared" si="571"/>
        <v>270.16000000000003</v>
      </c>
      <c r="Z3140" s="33">
        <f t="shared" si="572"/>
        <v>1255893</v>
      </c>
      <c r="AA3140" s="34">
        <f t="shared" si="573"/>
        <v>1.8109327872255059E-06</v>
      </c>
      <c r="AB3140" s="33" t="s">
        <v>631</v>
      </c>
      <c r="AC3140" s="35">
        <v>44957</v>
      </c>
      <c r="AD3140" s="33">
        <v>60</v>
      </c>
      <c r="AE3140" s="36">
        <f t="shared" si="563"/>
        <v>45017</v>
      </c>
    </row>
    <row r="3141" spans="2:31" ht="14.5" hidden="1">
      <c r="B3141" s="29" t="s">
        <v>2942</v>
      </c>
      <c r="C3141" s="30" t="str">
        <f t="shared" si="564"/>
        <v>(Proveedores estratégicos)</v>
      </c>
      <c r="D3141" s="30">
        <v>4</v>
      </c>
      <c r="E3141" s="30" t="s">
        <v>5505</v>
      </c>
      <c r="F3141" s="30" t="s">
        <v>5506</v>
      </c>
      <c r="G3141" s="30" t="s">
        <v>5507</v>
      </c>
      <c r="H3141" s="31" t="s">
        <v>2943</v>
      </c>
      <c r="I3141" s="31" t="s">
        <v>62</v>
      </c>
      <c r="J3141" s="32">
        <v>-1500</v>
      </c>
      <c r="K3141" s="33">
        <f t="shared" si="565"/>
        <v>-1500</v>
      </c>
      <c r="L3141" s="33">
        <v>-6191205</v>
      </c>
      <c r="M3141" s="33">
        <v>0</v>
      </c>
      <c r="N3141" s="33">
        <v>0</v>
      </c>
      <c r="O3141" s="33">
        <v>0</v>
      </c>
      <c r="P3141" s="33">
        <f t="shared" si="566"/>
        <v>-1500</v>
      </c>
      <c r="Q3141" s="33">
        <f t="shared" si="567"/>
        <v>-1500</v>
      </c>
      <c r="R3141" s="33">
        <f t="shared" si="568"/>
        <v>-6191205</v>
      </c>
      <c r="S3141" s="33"/>
      <c r="T3141" s="30" t="str">
        <f t="shared" si="569"/>
        <v>USD</v>
      </c>
      <c r="U3141" s="33">
        <v>0</v>
      </c>
      <c r="V3141" s="33">
        <v>0</v>
      </c>
      <c r="W3141" s="33">
        <v>0</v>
      </c>
      <c r="X3141" s="33">
        <f t="shared" si="570"/>
        <v>-1500</v>
      </c>
      <c r="Y3141" s="33">
        <f t="shared" si="571"/>
        <v>-1500</v>
      </c>
      <c r="Z3141" s="33">
        <f t="shared" si="572"/>
        <v>-6191205</v>
      </c>
      <c r="AA3141" s="34">
        <f t="shared" si="573"/>
        <v>-8.9273975784039633E-06</v>
      </c>
      <c r="AB3141" s="33" t="s">
        <v>953</v>
      </c>
      <c r="AC3141" s="35">
        <v>44742</v>
      </c>
      <c r="AD3141" s="33">
        <v>60</v>
      </c>
      <c r="AE3141" s="36">
        <f t="shared" si="563"/>
        <v>44802</v>
      </c>
    </row>
    <row r="3142" spans="2:31" ht="14.5" hidden="1">
      <c r="B3142" s="29" t="s">
        <v>2942</v>
      </c>
      <c r="C3142" s="30" t="str">
        <f t="shared" si="564"/>
        <v>(Proveedores estratégicos)</v>
      </c>
      <c r="D3142" s="30">
        <v>4</v>
      </c>
      <c r="E3142" s="30" t="s">
        <v>5505</v>
      </c>
      <c r="F3142" s="30" t="s">
        <v>5506</v>
      </c>
      <c r="G3142" s="30" t="s">
        <v>5507</v>
      </c>
      <c r="H3142" s="31" t="s">
        <v>2944</v>
      </c>
      <c r="I3142" s="31" t="s">
        <v>62</v>
      </c>
      <c r="J3142" s="32">
        <v>1217.54</v>
      </c>
      <c r="K3142" s="33">
        <f t="shared" si="565"/>
        <v>1217.54</v>
      </c>
      <c r="L3142" s="33">
        <v>5054264</v>
      </c>
      <c r="M3142" s="33">
        <v>0</v>
      </c>
      <c r="N3142" s="33">
        <v>0</v>
      </c>
      <c r="O3142" s="33">
        <v>0</v>
      </c>
      <c r="P3142" s="33">
        <f t="shared" si="566"/>
        <v>1217.54</v>
      </c>
      <c r="Q3142" s="33">
        <f t="shared" si="567"/>
        <v>1217.54</v>
      </c>
      <c r="R3142" s="33">
        <f t="shared" si="568"/>
        <v>5054264</v>
      </c>
      <c r="S3142" s="33"/>
      <c r="T3142" s="30" t="str">
        <f t="shared" si="569"/>
        <v>USD</v>
      </c>
      <c r="U3142" s="33">
        <v>0</v>
      </c>
      <c r="V3142" s="33">
        <v>0</v>
      </c>
      <c r="W3142" s="33">
        <v>0</v>
      </c>
      <c r="X3142" s="33">
        <f t="shared" si="570"/>
        <v>1217.54</v>
      </c>
      <c r="Y3142" s="33">
        <f t="shared" si="571"/>
        <v>1217.54</v>
      </c>
      <c r="Z3142" s="33">
        <f t="shared" si="572"/>
        <v>5054264</v>
      </c>
      <c r="AA3142" s="34">
        <f t="shared" si="573"/>
        <v>7.2879874263918462E-06</v>
      </c>
      <c r="AB3142" s="33" t="s">
        <v>953</v>
      </c>
      <c r="AC3142" s="35">
        <v>44743</v>
      </c>
      <c r="AD3142" s="33">
        <v>60</v>
      </c>
      <c r="AE3142" s="36">
        <f t="shared" si="563"/>
        <v>44803</v>
      </c>
    </row>
    <row r="3143" spans="2:31" ht="14.5" hidden="1">
      <c r="B3143" s="29" t="s">
        <v>2942</v>
      </c>
      <c r="C3143" s="30" t="str">
        <f t="shared" si="564"/>
        <v>(Proveedores estratégicos)</v>
      </c>
      <c r="D3143" s="30">
        <v>4</v>
      </c>
      <c r="E3143" s="30" t="s">
        <v>5505</v>
      </c>
      <c r="F3143" s="30" t="s">
        <v>5506</v>
      </c>
      <c r="G3143" s="30" t="s">
        <v>5507</v>
      </c>
      <c r="H3143" s="31" t="s">
        <v>2945</v>
      </c>
      <c r="I3143" s="31" t="s">
        <v>62</v>
      </c>
      <c r="J3143" s="32">
        <v>6245.5100000000002</v>
      </c>
      <c r="K3143" s="33">
        <f t="shared" si="565"/>
        <v>6245.5100000000002</v>
      </c>
      <c r="L3143" s="33">
        <v>30595130</v>
      </c>
      <c r="M3143" s="33">
        <v>0</v>
      </c>
      <c r="N3143" s="33">
        <v>0</v>
      </c>
      <c r="O3143" s="33">
        <v>0</v>
      </c>
      <c r="P3143" s="33">
        <f t="shared" si="566"/>
        <v>6245.5100000000002</v>
      </c>
      <c r="Q3143" s="33">
        <f t="shared" si="567"/>
        <v>6245.5100000000002</v>
      </c>
      <c r="R3143" s="33">
        <f t="shared" si="568"/>
        <v>30595130</v>
      </c>
      <c r="S3143" s="38"/>
      <c r="T3143" s="30" t="str">
        <f t="shared" si="569"/>
        <v>USD</v>
      </c>
      <c r="U3143" s="33">
        <v>0</v>
      </c>
      <c r="V3143" s="33">
        <v>0</v>
      </c>
      <c r="W3143" s="33">
        <v>0</v>
      </c>
      <c r="X3143" s="33">
        <f t="shared" si="570"/>
        <v>6245.5100000000002</v>
      </c>
      <c r="Y3143" s="33">
        <f t="shared" si="571"/>
        <v>6245.5100000000002</v>
      </c>
      <c r="Z3143" s="33">
        <f t="shared" si="572"/>
        <v>30595130</v>
      </c>
      <c r="AA3143" s="34">
        <f t="shared" si="573"/>
        <v>4.4116595957160915E-05</v>
      </c>
      <c r="AB3143" s="33" t="s">
        <v>953</v>
      </c>
      <c r="AC3143" s="35">
        <v>44835</v>
      </c>
      <c r="AD3143" s="33">
        <v>60</v>
      </c>
      <c r="AE3143" s="36">
        <f t="shared" si="563"/>
        <v>44895</v>
      </c>
    </row>
    <row r="3144" spans="2:31" ht="14.5" hidden="1">
      <c r="B3144" s="29" t="s">
        <v>2942</v>
      </c>
      <c r="C3144" s="30" t="str">
        <f t="shared" si="564"/>
        <v>(Proveedores estratégicos)</v>
      </c>
      <c r="D3144" s="30">
        <v>4</v>
      </c>
      <c r="E3144" s="30" t="s">
        <v>5505</v>
      </c>
      <c r="F3144" s="30" t="s">
        <v>5506</v>
      </c>
      <c r="G3144" s="30" t="s">
        <v>5507</v>
      </c>
      <c r="H3144" s="31" t="s">
        <v>2946</v>
      </c>
      <c r="I3144" s="31" t="s">
        <v>62</v>
      </c>
      <c r="J3144" s="32">
        <v>3549.8600000000001</v>
      </c>
      <c r="K3144" s="33">
        <f t="shared" si="565"/>
        <v>3549.8600000000001</v>
      </c>
      <c r="L3144" s="33">
        <v>16295774</v>
      </c>
      <c r="M3144" s="33">
        <v>0</v>
      </c>
      <c r="N3144" s="33">
        <v>0</v>
      </c>
      <c r="O3144" s="33">
        <v>0</v>
      </c>
      <c r="P3144" s="33">
        <f t="shared" si="566"/>
        <v>3549.8600000000001</v>
      </c>
      <c r="Q3144" s="33">
        <f t="shared" si="567"/>
        <v>3549.8600000000001</v>
      </c>
      <c r="R3144" s="33">
        <f t="shared" si="568"/>
        <v>16295774</v>
      </c>
      <c r="S3144" s="33"/>
      <c r="T3144" s="30" t="str">
        <f t="shared" si="569"/>
        <v>USD</v>
      </c>
      <c r="U3144" s="33">
        <v>0</v>
      </c>
      <c r="V3144" s="33">
        <v>0</v>
      </c>
      <c r="W3144" s="33">
        <v>0</v>
      </c>
      <c r="X3144" s="33">
        <f t="shared" si="570"/>
        <v>3549.8600000000001</v>
      </c>
      <c r="Y3144" s="33">
        <f t="shared" si="571"/>
        <v>3549.8600000000001</v>
      </c>
      <c r="Z3144" s="33">
        <f t="shared" si="572"/>
        <v>16295774</v>
      </c>
      <c r="AA3144" s="34">
        <f t="shared" si="573"/>
        <v>2.3497663757833614E-05</v>
      </c>
      <c r="AB3144" s="33" t="s">
        <v>953</v>
      </c>
      <c r="AC3144" s="35">
        <v>44835</v>
      </c>
      <c r="AD3144" s="33">
        <v>60</v>
      </c>
      <c r="AE3144" s="36">
        <f t="shared" si="563"/>
        <v>44895</v>
      </c>
    </row>
    <row r="3145" spans="2:31" ht="14.5" hidden="1">
      <c r="B3145" s="29" t="s">
        <v>2942</v>
      </c>
      <c r="C3145" s="30" t="str">
        <f t="shared" si="564"/>
        <v>(Proveedores estratégicos)</v>
      </c>
      <c r="D3145" s="30">
        <v>4</v>
      </c>
      <c r="E3145" s="30" t="s">
        <v>5505</v>
      </c>
      <c r="F3145" s="30" t="s">
        <v>5506</v>
      </c>
      <c r="G3145" s="30" t="s">
        <v>5507</v>
      </c>
      <c r="H3145" s="31" t="s">
        <v>2947</v>
      </c>
      <c r="I3145" s="31" t="s">
        <v>62</v>
      </c>
      <c r="J3145" s="32">
        <v>39998.400000000001</v>
      </c>
      <c r="K3145" s="33">
        <f t="shared" si="565"/>
        <v>39998.400000000001</v>
      </c>
      <c r="L3145" s="33">
        <v>183614255</v>
      </c>
      <c r="M3145" s="33">
        <v>0</v>
      </c>
      <c r="N3145" s="33">
        <v>0</v>
      </c>
      <c r="O3145" s="33">
        <v>0</v>
      </c>
      <c r="P3145" s="33">
        <f t="shared" si="566"/>
        <v>39998.400000000001</v>
      </c>
      <c r="Q3145" s="33">
        <f t="shared" si="567"/>
        <v>39998.400000000001</v>
      </c>
      <c r="R3145" s="33">
        <f t="shared" si="568"/>
        <v>183614255</v>
      </c>
      <c r="S3145" s="33"/>
      <c r="T3145" s="30" t="str">
        <f t="shared" si="569"/>
        <v>USD</v>
      </c>
      <c r="U3145" s="33">
        <v>0</v>
      </c>
      <c r="V3145" s="33">
        <v>0</v>
      </c>
      <c r="W3145" s="33">
        <v>0</v>
      </c>
      <c r="X3145" s="33">
        <f t="shared" si="570"/>
        <v>39998.400000000001</v>
      </c>
      <c r="Y3145" s="33">
        <f t="shared" si="571"/>
        <v>39998.400000000001</v>
      </c>
      <c r="Z3145" s="33">
        <f t="shared" si="572"/>
        <v>183614255</v>
      </c>
      <c r="AA3145" s="34">
        <f t="shared" si="573"/>
        <v>0.00026476226444568511</v>
      </c>
      <c r="AB3145" s="33" t="s">
        <v>953</v>
      </c>
      <c r="AC3145" s="35">
        <v>44835</v>
      </c>
      <c r="AD3145" s="33">
        <v>60</v>
      </c>
      <c r="AE3145" s="36">
        <f t="shared" si="563"/>
        <v>44895</v>
      </c>
    </row>
    <row r="3146" spans="2:31" ht="14.5" hidden="1">
      <c r="B3146" s="29" t="s">
        <v>2942</v>
      </c>
      <c r="C3146" s="30" t="str">
        <f t="shared" si="564"/>
        <v>(Proveedores estratégicos)</v>
      </c>
      <c r="D3146" s="30">
        <v>4</v>
      </c>
      <c r="E3146" s="30" t="s">
        <v>5505</v>
      </c>
      <c r="F3146" s="30" t="s">
        <v>5506</v>
      </c>
      <c r="G3146" s="30" t="s">
        <v>5507</v>
      </c>
      <c r="H3146" s="31" t="s">
        <v>2948</v>
      </c>
      <c r="I3146" s="31" t="s">
        <v>62</v>
      </c>
      <c r="J3146" s="32">
        <v>9167</v>
      </c>
      <c r="K3146" s="33">
        <f t="shared" si="565"/>
        <v>9167</v>
      </c>
      <c r="L3146" s="33">
        <v>42421301</v>
      </c>
      <c r="M3146" s="33">
        <v>0</v>
      </c>
      <c r="N3146" s="33">
        <v>0</v>
      </c>
      <c r="O3146" s="33">
        <v>0</v>
      </c>
      <c r="P3146" s="33">
        <f t="shared" si="566"/>
        <v>9167</v>
      </c>
      <c r="Q3146" s="33">
        <f t="shared" si="567"/>
        <v>9167</v>
      </c>
      <c r="R3146" s="33">
        <f t="shared" si="568"/>
        <v>42421301</v>
      </c>
      <c r="S3146" s="33"/>
      <c r="T3146" s="30" t="str">
        <f t="shared" si="569"/>
        <v>USD</v>
      </c>
      <c r="U3146" s="33">
        <v>0</v>
      </c>
      <c r="V3146" s="33">
        <v>0</v>
      </c>
      <c r="W3146" s="33">
        <v>0</v>
      </c>
      <c r="X3146" s="33">
        <f t="shared" si="570"/>
        <v>9167</v>
      </c>
      <c r="Y3146" s="33">
        <f t="shared" si="571"/>
        <v>9167</v>
      </c>
      <c r="Z3146" s="33">
        <f t="shared" si="572"/>
        <v>42421301</v>
      </c>
      <c r="AA3146" s="34">
        <f t="shared" si="573"/>
        <v>6.1169323228700326E-05</v>
      </c>
      <c r="AB3146" s="33" t="s">
        <v>953</v>
      </c>
      <c r="AC3146" s="35">
        <v>44841</v>
      </c>
      <c r="AD3146" s="33">
        <v>60</v>
      </c>
      <c r="AE3146" s="36">
        <f t="shared" si="563"/>
        <v>44901</v>
      </c>
    </row>
    <row r="3147" spans="2:31" ht="14.5" hidden="1">
      <c r="B3147" s="29" t="s">
        <v>2942</v>
      </c>
      <c r="C3147" s="30" t="str">
        <f t="shared" si="564"/>
        <v>(Proveedores estratégicos)</v>
      </c>
      <c r="D3147" s="30">
        <v>4</v>
      </c>
      <c r="E3147" s="30" t="s">
        <v>5505</v>
      </c>
      <c r="F3147" s="30" t="s">
        <v>5506</v>
      </c>
      <c r="G3147" s="30" t="s">
        <v>5507</v>
      </c>
      <c r="H3147" s="31" t="s">
        <v>2949</v>
      </c>
      <c r="I3147" s="31" t="s">
        <v>62</v>
      </c>
      <c r="J3147" s="32">
        <v>18284.529999999999</v>
      </c>
      <c r="K3147" s="33">
        <f t="shared" si="565"/>
        <v>18284.529999999999</v>
      </c>
      <c r="L3147" s="33">
        <v>84205563</v>
      </c>
      <c r="M3147" s="33">
        <v>0</v>
      </c>
      <c r="N3147" s="33">
        <v>0</v>
      </c>
      <c r="O3147" s="33">
        <v>0</v>
      </c>
      <c r="P3147" s="33">
        <f t="shared" si="566"/>
        <v>18284.529999999999</v>
      </c>
      <c r="Q3147" s="33">
        <f t="shared" si="567"/>
        <v>18284.529999999999</v>
      </c>
      <c r="R3147" s="33">
        <f t="shared" si="568"/>
        <v>84205563</v>
      </c>
      <c r="S3147" s="33"/>
      <c r="T3147" s="30" t="str">
        <f t="shared" si="569"/>
        <v>USD</v>
      </c>
      <c r="U3147" s="33">
        <v>0</v>
      </c>
      <c r="V3147" s="33">
        <v>0</v>
      </c>
      <c r="W3147" s="33">
        <v>0</v>
      </c>
      <c r="X3147" s="33">
        <f t="shared" si="570"/>
        <v>18284.529999999999</v>
      </c>
      <c r="Y3147" s="33">
        <f t="shared" si="571"/>
        <v>18284.529999999999</v>
      </c>
      <c r="Z3147" s="33">
        <f t="shared" si="572"/>
        <v>84205563</v>
      </c>
      <c r="AA3147" s="34">
        <f t="shared" si="573"/>
        <v>0.00012142006914879129</v>
      </c>
      <c r="AB3147" s="33" t="s">
        <v>953</v>
      </c>
      <c r="AC3147" s="35">
        <v>44844</v>
      </c>
      <c r="AD3147" s="33">
        <v>60</v>
      </c>
      <c r="AE3147" s="36">
        <f t="shared" si="563"/>
        <v>44904</v>
      </c>
    </row>
    <row r="3148" spans="2:31" ht="14.5" hidden="1">
      <c r="B3148" s="29" t="s">
        <v>2942</v>
      </c>
      <c r="C3148" s="30" t="str">
        <f t="shared" si="564"/>
        <v>(Proveedores estratégicos)</v>
      </c>
      <c r="D3148" s="30">
        <v>4</v>
      </c>
      <c r="E3148" s="30" t="s">
        <v>5505</v>
      </c>
      <c r="F3148" s="30" t="s">
        <v>5506</v>
      </c>
      <c r="G3148" s="30" t="s">
        <v>5507</v>
      </c>
      <c r="H3148" s="31" t="s">
        <v>2950</v>
      </c>
      <c r="I3148" s="31" t="s">
        <v>62</v>
      </c>
      <c r="J3148" s="32">
        <v>9167</v>
      </c>
      <c r="K3148" s="33">
        <f t="shared" si="565"/>
        <v>9167</v>
      </c>
      <c r="L3148" s="33">
        <v>46366869</v>
      </c>
      <c r="M3148" s="33">
        <v>0</v>
      </c>
      <c r="N3148" s="33">
        <v>0</v>
      </c>
      <c r="O3148" s="33">
        <v>0</v>
      </c>
      <c r="P3148" s="33">
        <f t="shared" si="566"/>
        <v>9167</v>
      </c>
      <c r="Q3148" s="33">
        <f t="shared" si="567"/>
        <v>9167</v>
      </c>
      <c r="R3148" s="33">
        <f t="shared" si="568"/>
        <v>46366869</v>
      </c>
      <c r="S3148" s="33"/>
      <c r="T3148" s="30" t="str">
        <f t="shared" si="569"/>
        <v>USD</v>
      </c>
      <c r="U3148" s="33">
        <v>0</v>
      </c>
      <c r="V3148" s="33">
        <v>0</v>
      </c>
      <c r="W3148" s="33">
        <v>0</v>
      </c>
      <c r="X3148" s="33">
        <f t="shared" si="570"/>
        <v>9167</v>
      </c>
      <c r="Y3148" s="33">
        <f t="shared" si="571"/>
        <v>9167</v>
      </c>
      <c r="Z3148" s="33">
        <f t="shared" si="572"/>
        <v>46366869</v>
      </c>
      <c r="AA3148" s="34">
        <f t="shared" si="573"/>
        <v>6.6858628333058559E-05</v>
      </c>
      <c r="AB3148" s="33" t="s">
        <v>953</v>
      </c>
      <c r="AC3148" s="35">
        <v>44869</v>
      </c>
      <c r="AD3148" s="33">
        <v>60</v>
      </c>
      <c r="AE3148" s="36">
        <f t="shared" si="563"/>
        <v>44929</v>
      </c>
    </row>
    <row r="3149" spans="2:31" ht="14.5" hidden="1">
      <c r="B3149" s="29" t="s">
        <v>2942</v>
      </c>
      <c r="C3149" s="30" t="str">
        <f t="shared" si="564"/>
        <v>(Proveedores estratégicos)</v>
      </c>
      <c r="D3149" s="30">
        <v>4</v>
      </c>
      <c r="E3149" s="30" t="s">
        <v>5505</v>
      </c>
      <c r="F3149" s="30" t="s">
        <v>5506</v>
      </c>
      <c r="G3149" s="30" t="s">
        <v>5507</v>
      </c>
      <c r="H3149" s="31" t="s">
        <v>2951</v>
      </c>
      <c r="I3149" s="31" t="s">
        <v>62</v>
      </c>
      <c r="J3149" s="32">
        <v>9167</v>
      </c>
      <c r="K3149" s="33">
        <f t="shared" si="565"/>
        <v>9167</v>
      </c>
      <c r="L3149" s="33">
        <v>44144514</v>
      </c>
      <c r="M3149" s="33">
        <v>0</v>
      </c>
      <c r="N3149" s="33">
        <v>0</v>
      </c>
      <c r="O3149" s="33">
        <v>0</v>
      </c>
      <c r="P3149" s="33">
        <f t="shared" si="566"/>
        <v>9167</v>
      </c>
      <c r="Q3149" s="33">
        <f t="shared" si="567"/>
        <v>9167</v>
      </c>
      <c r="R3149" s="33">
        <f t="shared" si="568"/>
        <v>44144514</v>
      </c>
      <c r="S3149" s="33"/>
      <c r="T3149" s="30" t="str">
        <f t="shared" si="569"/>
        <v>USD</v>
      </c>
      <c r="U3149" s="33">
        <v>0</v>
      </c>
      <c r="V3149" s="33">
        <v>0</v>
      </c>
      <c r="W3149" s="33">
        <v>0</v>
      </c>
      <c r="X3149" s="33">
        <f t="shared" si="570"/>
        <v>9167</v>
      </c>
      <c r="Y3149" s="33">
        <f t="shared" si="571"/>
        <v>9167</v>
      </c>
      <c r="Z3149" s="33">
        <f t="shared" si="572"/>
        <v>44144514</v>
      </c>
      <c r="AA3149" s="34">
        <f t="shared" si="573"/>
        <v>6.365410729953537E-05</v>
      </c>
      <c r="AB3149" s="33" t="s">
        <v>953</v>
      </c>
      <c r="AC3149" s="35">
        <v>44896</v>
      </c>
      <c r="AD3149" s="33">
        <v>60</v>
      </c>
      <c r="AE3149" s="36">
        <f t="shared" si="563"/>
        <v>44956</v>
      </c>
    </row>
    <row r="3150" spans="2:31" ht="14.5" hidden="1">
      <c r="B3150" s="29" t="s">
        <v>2942</v>
      </c>
      <c r="C3150" s="30" t="str">
        <f t="shared" si="564"/>
        <v>(Proveedores estratégicos)</v>
      </c>
      <c r="D3150" s="30">
        <v>4</v>
      </c>
      <c r="E3150" s="30" t="s">
        <v>5505</v>
      </c>
      <c r="F3150" s="30" t="s">
        <v>5506</v>
      </c>
      <c r="G3150" s="30" t="s">
        <v>5507</v>
      </c>
      <c r="H3150" s="31" t="s">
        <v>2952</v>
      </c>
      <c r="I3150" s="31" t="s">
        <v>62</v>
      </c>
      <c r="J3150" s="32">
        <v>16041.860000000001</v>
      </c>
      <c r="K3150" s="33">
        <f t="shared" si="565"/>
        <v>16041.860000000001</v>
      </c>
      <c r="L3150" s="33">
        <v>77251021</v>
      </c>
      <c r="M3150" s="33">
        <v>0</v>
      </c>
      <c r="N3150" s="33">
        <v>0</v>
      </c>
      <c r="O3150" s="33">
        <v>0</v>
      </c>
      <c r="P3150" s="33">
        <f t="shared" si="566"/>
        <v>16041.860000000001</v>
      </c>
      <c r="Q3150" s="33">
        <f t="shared" si="567"/>
        <v>16041.860000000001</v>
      </c>
      <c r="R3150" s="33">
        <f t="shared" si="568"/>
        <v>77251021</v>
      </c>
      <c r="S3150" s="33"/>
      <c r="T3150" s="30" t="str">
        <f t="shared" si="569"/>
        <v>USD</v>
      </c>
      <c r="U3150" s="33">
        <v>0</v>
      </c>
      <c r="V3150" s="33">
        <v>0</v>
      </c>
      <c r="W3150" s="33">
        <v>0</v>
      </c>
      <c r="X3150" s="33">
        <f t="shared" si="570"/>
        <v>16041.860000000001</v>
      </c>
      <c r="Y3150" s="33">
        <f t="shared" si="571"/>
        <v>16041.860000000001</v>
      </c>
      <c r="Z3150" s="33">
        <f t="shared" si="572"/>
        <v>77251021</v>
      </c>
      <c r="AA3150" s="34">
        <f t="shared" si="573"/>
        <v>0.00011139197907428905</v>
      </c>
      <c r="AB3150" s="33" t="s">
        <v>953</v>
      </c>
      <c r="AC3150" s="35">
        <v>44896</v>
      </c>
      <c r="AD3150" s="33">
        <v>60</v>
      </c>
      <c r="AE3150" s="36">
        <f t="shared" si="563"/>
        <v>44956</v>
      </c>
    </row>
    <row r="3151" spans="2:31" ht="14.5" hidden="1">
      <c r="B3151" s="29" t="s">
        <v>2942</v>
      </c>
      <c r="C3151" s="30" t="str">
        <f t="shared" si="564"/>
        <v>(Proveedores estratégicos)</v>
      </c>
      <c r="D3151" s="30">
        <v>4</v>
      </c>
      <c r="E3151" s="30" t="s">
        <v>5505</v>
      </c>
      <c r="F3151" s="30" t="s">
        <v>5506</v>
      </c>
      <c r="G3151" s="30" t="s">
        <v>5507</v>
      </c>
      <c r="H3151" s="31" t="s">
        <v>2953</v>
      </c>
      <c r="I3151" s="31" t="s">
        <v>62</v>
      </c>
      <c r="J3151" s="32">
        <v>2062.3800000000001</v>
      </c>
      <c r="K3151" s="33">
        <f t="shared" si="565"/>
        <v>2062.3800000000001</v>
      </c>
      <c r="L3151" s="33">
        <v>9931577</v>
      </c>
      <c r="M3151" s="33">
        <v>0</v>
      </c>
      <c r="N3151" s="33">
        <v>0</v>
      </c>
      <c r="O3151" s="33">
        <v>0</v>
      </c>
      <c r="P3151" s="33">
        <f t="shared" si="566"/>
        <v>2062.3800000000001</v>
      </c>
      <c r="Q3151" s="33">
        <f t="shared" si="567"/>
        <v>2062.3800000000001</v>
      </c>
      <c r="R3151" s="33">
        <f t="shared" si="568"/>
        <v>9931577</v>
      </c>
      <c r="S3151" s="38"/>
      <c r="T3151" s="30" t="str">
        <f t="shared" si="569"/>
        <v>USD</v>
      </c>
      <c r="U3151" s="33">
        <v>0</v>
      </c>
      <c r="V3151" s="33">
        <v>0</v>
      </c>
      <c r="W3151" s="33">
        <v>0</v>
      </c>
      <c r="X3151" s="33">
        <f t="shared" si="570"/>
        <v>2062.3800000000001</v>
      </c>
      <c r="Y3151" s="33">
        <f t="shared" si="571"/>
        <v>2062.3800000000001</v>
      </c>
      <c r="Z3151" s="33">
        <f t="shared" si="572"/>
        <v>9931577</v>
      </c>
      <c r="AA3151" s="34">
        <f t="shared" si="573"/>
        <v>1.4320820657615521E-05</v>
      </c>
      <c r="AB3151" s="33" t="s">
        <v>953</v>
      </c>
      <c r="AC3151" s="35">
        <v>44896</v>
      </c>
      <c r="AD3151" s="33">
        <v>60</v>
      </c>
      <c r="AE3151" s="36">
        <f t="shared" si="563"/>
        <v>44956</v>
      </c>
    </row>
    <row r="3152" spans="2:31" ht="14.5" hidden="1">
      <c r="B3152" s="29" t="s">
        <v>2942</v>
      </c>
      <c r="C3152" s="30" t="str">
        <f t="shared" si="564"/>
        <v>(Proveedores estratégicos)</v>
      </c>
      <c r="D3152" s="30">
        <v>4</v>
      </c>
      <c r="E3152" s="30" t="s">
        <v>5505</v>
      </c>
      <c r="F3152" s="30" t="s">
        <v>5506</v>
      </c>
      <c r="G3152" s="30" t="s">
        <v>5507</v>
      </c>
      <c r="H3152" s="31" t="s">
        <v>2954</v>
      </c>
      <c r="I3152" s="31" t="s">
        <v>62</v>
      </c>
      <c r="J3152" s="32">
        <v>9166.6299999999992</v>
      </c>
      <c r="K3152" s="33">
        <f t="shared" si="565"/>
        <v>9166.6299999999992</v>
      </c>
      <c r="L3152" s="33">
        <v>43972507</v>
      </c>
      <c r="M3152" s="33">
        <v>0</v>
      </c>
      <c r="N3152" s="33">
        <v>0</v>
      </c>
      <c r="O3152" s="33">
        <v>0</v>
      </c>
      <c r="P3152" s="33">
        <f t="shared" si="566"/>
        <v>9166.6299999999992</v>
      </c>
      <c r="Q3152" s="33">
        <f t="shared" si="567"/>
        <v>9166.6299999999992</v>
      </c>
      <c r="R3152" s="33">
        <f t="shared" si="568"/>
        <v>43972507</v>
      </c>
      <c r="S3152" s="33"/>
      <c r="T3152" s="30" t="str">
        <f t="shared" si="569"/>
        <v>USD</v>
      </c>
      <c r="U3152" s="33">
        <v>0</v>
      </c>
      <c r="V3152" s="33">
        <v>0</v>
      </c>
      <c r="W3152" s="33">
        <v>0</v>
      </c>
      <c r="X3152" s="33">
        <f t="shared" si="570"/>
        <v>9166.6299999999992</v>
      </c>
      <c r="Y3152" s="33">
        <f t="shared" si="571"/>
        <v>9166.6299999999992</v>
      </c>
      <c r="Z3152" s="33">
        <f t="shared" si="572"/>
        <v>43972507</v>
      </c>
      <c r="AA3152" s="34">
        <f t="shared" si="573"/>
        <v>6.3406082096805275E-05</v>
      </c>
      <c r="AB3152" s="33" t="s">
        <v>953</v>
      </c>
      <c r="AC3152" s="35">
        <v>44911</v>
      </c>
      <c r="AD3152" s="33">
        <v>60</v>
      </c>
      <c r="AE3152" s="36">
        <f t="shared" si="563"/>
        <v>44971</v>
      </c>
    </row>
    <row r="3153" spans="2:31" ht="14.5" hidden="1">
      <c r="B3153" s="29" t="s">
        <v>2942</v>
      </c>
      <c r="C3153" s="30" t="str">
        <f t="shared" si="564"/>
        <v>(Proveedores estratégicos)</v>
      </c>
      <c r="D3153" s="30">
        <v>4</v>
      </c>
      <c r="E3153" s="30" t="s">
        <v>5505</v>
      </c>
      <c r="F3153" s="30" t="s">
        <v>5506</v>
      </c>
      <c r="G3153" s="30" t="s">
        <v>5507</v>
      </c>
      <c r="H3153" s="31" t="s">
        <v>2955</v>
      </c>
      <c r="I3153" s="31" t="s">
        <v>62</v>
      </c>
      <c r="J3153" s="32">
        <v>11672.030000000001</v>
      </c>
      <c r="K3153" s="33">
        <f t="shared" si="565"/>
        <v>11672.030000000001</v>
      </c>
      <c r="L3153" s="33">
        <v>55990961</v>
      </c>
      <c r="M3153" s="33">
        <v>0</v>
      </c>
      <c r="N3153" s="33">
        <v>0</v>
      </c>
      <c r="O3153" s="33">
        <v>0</v>
      </c>
      <c r="P3153" s="33">
        <f t="shared" si="566"/>
        <v>11672.030000000001</v>
      </c>
      <c r="Q3153" s="33">
        <f t="shared" si="567"/>
        <v>11672.030000000001</v>
      </c>
      <c r="R3153" s="33">
        <f t="shared" si="568"/>
        <v>55990961</v>
      </c>
      <c r="S3153" s="33"/>
      <c r="T3153" s="30" t="str">
        <f t="shared" si="569"/>
        <v>USD</v>
      </c>
      <c r="U3153" s="33">
        <v>0</v>
      </c>
      <c r="V3153" s="33">
        <v>0</v>
      </c>
      <c r="W3153" s="33">
        <v>0</v>
      </c>
      <c r="X3153" s="33">
        <f t="shared" si="570"/>
        <v>11672.030000000001</v>
      </c>
      <c r="Y3153" s="33">
        <f t="shared" si="571"/>
        <v>11672.030000000001</v>
      </c>
      <c r="Z3153" s="33">
        <f t="shared" si="572"/>
        <v>55990961</v>
      </c>
      <c r="AA3153" s="34">
        <f t="shared" si="573"/>
        <v>8.0736071514981458E-05</v>
      </c>
      <c r="AB3153" s="33" t="s">
        <v>953</v>
      </c>
      <c r="AC3153" s="35">
        <v>44911</v>
      </c>
      <c r="AD3153" s="33">
        <v>60</v>
      </c>
      <c r="AE3153" s="36">
        <f t="shared" si="563"/>
        <v>44971</v>
      </c>
    </row>
    <row r="3154" spans="2:31" ht="14.5" hidden="1">
      <c r="B3154" s="29" t="s">
        <v>2942</v>
      </c>
      <c r="C3154" s="30" t="str">
        <f t="shared" si="564"/>
        <v>(Proveedores estratégicos)</v>
      </c>
      <c r="D3154" s="30">
        <v>4</v>
      </c>
      <c r="E3154" s="30" t="s">
        <v>5505</v>
      </c>
      <c r="F3154" s="30" t="s">
        <v>5506</v>
      </c>
      <c r="G3154" s="30" t="s">
        <v>5507</v>
      </c>
      <c r="H3154" s="31" t="s">
        <v>2956</v>
      </c>
      <c r="I3154" s="31" t="s">
        <v>62</v>
      </c>
      <c r="J3154" s="32">
        <v>12592.5</v>
      </c>
      <c r="K3154" s="33">
        <f t="shared" si="565"/>
        <v>12592.5</v>
      </c>
      <c r="L3154" s="33">
        <v>62005470</v>
      </c>
      <c r="M3154" s="33">
        <v>0</v>
      </c>
      <c r="N3154" s="33">
        <v>0</v>
      </c>
      <c r="O3154" s="33">
        <v>0</v>
      </c>
      <c r="P3154" s="33">
        <f t="shared" si="566"/>
        <v>12592.5</v>
      </c>
      <c r="Q3154" s="33">
        <f t="shared" si="567"/>
        <v>12592.5</v>
      </c>
      <c r="R3154" s="33">
        <f t="shared" si="568"/>
        <v>62005470</v>
      </c>
      <c r="S3154" s="33"/>
      <c r="T3154" s="30" t="str">
        <f t="shared" si="569"/>
        <v>USD</v>
      </c>
      <c r="U3154" s="33">
        <v>0</v>
      </c>
      <c r="V3154" s="33">
        <v>0</v>
      </c>
      <c r="W3154" s="33">
        <v>0</v>
      </c>
      <c r="X3154" s="33">
        <f t="shared" si="570"/>
        <v>12592.5</v>
      </c>
      <c r="Y3154" s="33">
        <f t="shared" si="571"/>
        <v>12592.5</v>
      </c>
      <c r="Z3154" s="33">
        <f t="shared" si="572"/>
        <v>62005470</v>
      </c>
      <c r="AA3154" s="34">
        <f t="shared" si="573"/>
        <v>8.9408682595035964E-05</v>
      </c>
      <c r="AB3154" s="33" t="s">
        <v>953</v>
      </c>
      <c r="AC3154" s="35">
        <v>44931</v>
      </c>
      <c r="AD3154" s="33">
        <v>60</v>
      </c>
      <c r="AE3154" s="36">
        <f t="shared" si="563"/>
        <v>44991</v>
      </c>
    </row>
    <row r="3155" spans="2:31" ht="14.5" hidden="1">
      <c r="B3155" s="29" t="s">
        <v>2942</v>
      </c>
      <c r="C3155" s="30" t="str">
        <f t="shared" si="564"/>
        <v>(Proveedores estratégicos)</v>
      </c>
      <c r="D3155" s="30">
        <v>4</v>
      </c>
      <c r="E3155" s="30" t="s">
        <v>5505</v>
      </c>
      <c r="F3155" s="30" t="s">
        <v>5506</v>
      </c>
      <c r="G3155" s="30" t="s">
        <v>5507</v>
      </c>
      <c r="H3155" s="31" t="s">
        <v>2957</v>
      </c>
      <c r="I3155" s="31" t="s">
        <v>62</v>
      </c>
      <c r="J3155" s="32">
        <v>9167</v>
      </c>
      <c r="K3155" s="33">
        <f t="shared" si="565"/>
        <v>9167</v>
      </c>
      <c r="L3155" s="33">
        <v>41696100</v>
      </c>
      <c r="M3155" s="33">
        <v>0</v>
      </c>
      <c r="N3155" s="33">
        <v>0</v>
      </c>
      <c r="O3155" s="33">
        <v>0</v>
      </c>
      <c r="P3155" s="33">
        <f t="shared" si="566"/>
        <v>9167</v>
      </c>
      <c r="Q3155" s="33">
        <f t="shared" si="567"/>
        <v>9167</v>
      </c>
      <c r="R3155" s="33">
        <f t="shared" si="568"/>
        <v>41696100</v>
      </c>
      <c r="S3155" s="33"/>
      <c r="T3155" s="30" t="str">
        <f t="shared" si="569"/>
        <v>USD</v>
      </c>
      <c r="U3155" s="33">
        <v>0</v>
      </c>
      <c r="V3155" s="33">
        <v>0</v>
      </c>
      <c r="W3155" s="33">
        <v>0</v>
      </c>
      <c r="X3155" s="33">
        <f t="shared" si="570"/>
        <v>9167</v>
      </c>
      <c r="Y3155" s="33">
        <f t="shared" si="571"/>
        <v>9167</v>
      </c>
      <c r="Z3155" s="33">
        <f t="shared" si="572"/>
        <v>41696100</v>
      </c>
      <c r="AA3155" s="34">
        <f t="shared" si="573"/>
        <v>6.0123620873301644E-05</v>
      </c>
      <c r="AB3155" s="33" t="s">
        <v>953</v>
      </c>
      <c r="AC3155" s="35">
        <v>44956</v>
      </c>
      <c r="AD3155" s="33">
        <v>60</v>
      </c>
      <c r="AE3155" s="36">
        <f t="shared" si="563"/>
        <v>45016</v>
      </c>
    </row>
    <row r="3156" spans="2:31" ht="14.5" hidden="1">
      <c r="B3156" s="29" t="s">
        <v>2942</v>
      </c>
      <c r="C3156" s="30" t="str">
        <f t="shared" si="564"/>
        <v>(Proveedores estratégicos)</v>
      </c>
      <c r="D3156" s="30">
        <v>4</v>
      </c>
      <c r="E3156" s="30" t="s">
        <v>5505</v>
      </c>
      <c r="F3156" s="30" t="s">
        <v>5506</v>
      </c>
      <c r="G3156" s="30" t="s">
        <v>5507</v>
      </c>
      <c r="H3156" s="31" t="s">
        <v>2958</v>
      </c>
      <c r="I3156" s="31" t="s">
        <v>62</v>
      </c>
      <c r="J3156" s="32">
        <v>28721.25</v>
      </c>
      <c r="K3156" s="33">
        <f t="shared" si="565"/>
        <v>28721.25</v>
      </c>
      <c r="L3156" s="33">
        <v>130638606</v>
      </c>
      <c r="M3156" s="33">
        <v>0</v>
      </c>
      <c r="N3156" s="33">
        <v>0</v>
      </c>
      <c r="O3156" s="33">
        <v>0</v>
      </c>
      <c r="P3156" s="33">
        <f t="shared" si="566"/>
        <v>28721.25</v>
      </c>
      <c r="Q3156" s="33">
        <f t="shared" si="567"/>
        <v>28721.25</v>
      </c>
      <c r="R3156" s="33">
        <f t="shared" si="568"/>
        <v>130638606</v>
      </c>
      <c r="S3156" s="33"/>
      <c r="T3156" s="30" t="str">
        <f t="shared" si="569"/>
        <v>USD</v>
      </c>
      <c r="U3156" s="33">
        <v>0</v>
      </c>
      <c r="V3156" s="33">
        <v>0</v>
      </c>
      <c r="W3156" s="33">
        <v>0</v>
      </c>
      <c r="X3156" s="33">
        <f t="shared" si="570"/>
        <v>28721.25</v>
      </c>
      <c r="Y3156" s="33">
        <f t="shared" si="571"/>
        <v>28721.25</v>
      </c>
      <c r="Z3156" s="33">
        <f t="shared" si="572"/>
        <v>130638606</v>
      </c>
      <c r="AA3156" s="34">
        <f t="shared" si="573"/>
        <v>0.00018837411696922803</v>
      </c>
      <c r="AB3156" s="33" t="s">
        <v>953</v>
      </c>
      <c r="AC3156" s="35">
        <v>44956</v>
      </c>
      <c r="AD3156" s="33">
        <v>60</v>
      </c>
      <c r="AE3156" s="36">
        <f t="shared" si="563"/>
        <v>45016</v>
      </c>
    </row>
    <row r="3157" spans="2:31" ht="14.5" hidden="1">
      <c r="B3157" s="29" t="s">
        <v>2959</v>
      </c>
      <c r="C3157" s="30" t="str">
        <f t="shared" si="564"/>
        <v>(Proveedores estratégicos)</v>
      </c>
      <c r="D3157" s="30">
        <v>4</v>
      </c>
      <c r="E3157" s="30" t="s">
        <v>2960</v>
      </c>
      <c r="F3157" s="30" t="s">
        <v>5508</v>
      </c>
      <c r="G3157" s="30" t="s">
        <v>5509</v>
      </c>
      <c r="H3157" s="31" t="s">
        <v>2961</v>
      </c>
      <c r="I3157" s="31" t="s">
        <v>62</v>
      </c>
      <c r="J3157" s="32">
        <v>843.62</v>
      </c>
      <c r="K3157" s="33">
        <f t="shared" si="565"/>
        <v>843.62</v>
      </c>
      <c r="L3157" s="33">
        <v>4031711</v>
      </c>
      <c r="M3157" s="33">
        <v>0</v>
      </c>
      <c r="N3157" s="33">
        <v>0</v>
      </c>
      <c r="O3157" s="33">
        <v>0</v>
      </c>
      <c r="P3157" s="33">
        <f t="shared" si="566"/>
        <v>843.62</v>
      </c>
      <c r="Q3157" s="33">
        <f t="shared" si="567"/>
        <v>843.62</v>
      </c>
      <c r="R3157" s="33">
        <f t="shared" si="568"/>
        <v>4031711</v>
      </c>
      <c r="S3157" s="33"/>
      <c r="T3157" s="30" t="str">
        <f t="shared" si="569"/>
        <v>USD</v>
      </c>
      <c r="U3157" s="33">
        <v>0</v>
      </c>
      <c r="V3157" s="33">
        <v>0</v>
      </c>
      <c r="W3157" s="33">
        <v>0</v>
      </c>
      <c r="X3157" s="33">
        <f t="shared" si="570"/>
        <v>843.62</v>
      </c>
      <c r="Y3157" s="33">
        <f t="shared" si="571"/>
        <v>843.62</v>
      </c>
      <c r="Z3157" s="33">
        <f t="shared" si="572"/>
        <v>4031711</v>
      </c>
      <c r="AA3157" s="34">
        <f t="shared" si="573"/>
        <v>5.8135188575123292E-06</v>
      </c>
      <c r="AB3157" s="33" t="s">
        <v>4928</v>
      </c>
      <c r="AC3157" s="35">
        <v>44897</v>
      </c>
      <c r="AD3157" s="33">
        <v>30</v>
      </c>
      <c r="AE3157" s="36">
        <f t="shared" si="563"/>
        <v>44927</v>
      </c>
    </row>
    <row r="3158" spans="2:31" ht="14.5" hidden="1">
      <c r="B3158" s="29" t="s">
        <v>2959</v>
      </c>
      <c r="C3158" s="30" t="str">
        <f t="shared" si="564"/>
        <v>(Proveedores estratégicos)</v>
      </c>
      <c r="D3158" s="30">
        <v>4</v>
      </c>
      <c r="E3158" s="30" t="s">
        <v>2960</v>
      </c>
      <c r="F3158" s="30" t="s">
        <v>5508</v>
      </c>
      <c r="G3158" s="30" t="s">
        <v>5509</v>
      </c>
      <c r="H3158" s="31" t="s">
        <v>2962</v>
      </c>
      <c r="I3158" s="31" t="s">
        <v>62</v>
      </c>
      <c r="J3158" s="32">
        <v>613.5</v>
      </c>
      <c r="K3158" s="33">
        <f t="shared" si="565"/>
        <v>613.5</v>
      </c>
      <c r="L3158" s="33">
        <v>2931953</v>
      </c>
      <c r="M3158" s="33">
        <v>0</v>
      </c>
      <c r="N3158" s="33">
        <v>0</v>
      </c>
      <c r="O3158" s="33">
        <v>0</v>
      </c>
      <c r="P3158" s="33">
        <f t="shared" si="566"/>
        <v>613.5</v>
      </c>
      <c r="Q3158" s="33">
        <f t="shared" si="567"/>
        <v>613.5</v>
      </c>
      <c r="R3158" s="33">
        <f t="shared" si="568"/>
        <v>2931953</v>
      </c>
      <c r="S3158" s="38"/>
      <c r="T3158" s="30" t="str">
        <f t="shared" si="569"/>
        <v>USD</v>
      </c>
      <c r="U3158" s="33">
        <v>0</v>
      </c>
      <c r="V3158" s="33">
        <v>0</v>
      </c>
      <c r="W3158" s="33">
        <v>0</v>
      </c>
      <c r="X3158" s="33">
        <f t="shared" si="570"/>
        <v>613.5</v>
      </c>
      <c r="Y3158" s="33">
        <f t="shared" si="571"/>
        <v>613.5</v>
      </c>
      <c r="Z3158" s="33">
        <f t="shared" si="572"/>
        <v>2931953</v>
      </c>
      <c r="AA3158" s="34">
        <f t="shared" si="573"/>
        <v>4.227724669461637E-06</v>
      </c>
      <c r="AB3158" s="33" t="s">
        <v>4928</v>
      </c>
      <c r="AC3158" s="35">
        <v>44897</v>
      </c>
      <c r="AD3158" s="33">
        <v>30</v>
      </c>
      <c r="AE3158" s="36">
        <f t="shared" si="563"/>
        <v>44927</v>
      </c>
    </row>
    <row r="3159" spans="2:31" ht="14.5" hidden="1">
      <c r="B3159" s="29" t="s">
        <v>2959</v>
      </c>
      <c r="C3159" s="30" t="str">
        <f t="shared" si="564"/>
        <v>(Proveedores estratégicos)</v>
      </c>
      <c r="D3159" s="30">
        <v>4</v>
      </c>
      <c r="E3159" s="30" t="s">
        <v>2960</v>
      </c>
      <c r="F3159" s="30" t="s">
        <v>5508</v>
      </c>
      <c r="G3159" s="30" t="s">
        <v>5509</v>
      </c>
      <c r="H3159" s="31" t="s">
        <v>2963</v>
      </c>
      <c r="I3159" s="31" t="s">
        <v>62</v>
      </c>
      <c r="J3159" s="32">
        <v>468.70999999999998</v>
      </c>
      <c r="K3159" s="33">
        <f t="shared" si="565"/>
        <v>468.70999999999998</v>
      </c>
      <c r="L3159" s="33">
        <v>2239993</v>
      </c>
      <c r="M3159" s="33">
        <v>0</v>
      </c>
      <c r="N3159" s="33">
        <v>0</v>
      </c>
      <c r="O3159" s="33">
        <v>0</v>
      </c>
      <c r="P3159" s="33">
        <f t="shared" si="566"/>
        <v>468.70999999999998</v>
      </c>
      <c r="Q3159" s="33">
        <f t="shared" si="567"/>
        <v>468.70999999999998</v>
      </c>
      <c r="R3159" s="33">
        <f t="shared" si="568"/>
        <v>2239993</v>
      </c>
      <c r="S3159" s="33"/>
      <c r="T3159" s="30" t="str">
        <f t="shared" si="569"/>
        <v>USD</v>
      </c>
      <c r="U3159" s="33">
        <v>0</v>
      </c>
      <c r="V3159" s="33">
        <v>0</v>
      </c>
      <c r="W3159" s="33">
        <v>0</v>
      </c>
      <c r="X3159" s="33">
        <f t="shared" si="570"/>
        <v>468.70999999999998</v>
      </c>
      <c r="Y3159" s="33">
        <f t="shared" si="571"/>
        <v>468.70999999999998</v>
      </c>
      <c r="Z3159" s="33">
        <f t="shared" si="572"/>
        <v>2239993</v>
      </c>
      <c r="AA3159" s="34">
        <f t="shared" si="573"/>
        <v>3.2299541177915818E-06</v>
      </c>
      <c r="AB3159" s="33" t="s">
        <v>4928</v>
      </c>
      <c r="AC3159" s="35">
        <v>44897</v>
      </c>
      <c r="AD3159" s="33">
        <v>30</v>
      </c>
      <c r="AE3159" s="36">
        <f t="shared" si="563"/>
        <v>44927</v>
      </c>
    </row>
    <row r="3160" spans="2:31" ht="14.5" hidden="1">
      <c r="B3160" s="29" t="s">
        <v>2959</v>
      </c>
      <c r="C3160" s="30" t="str">
        <f t="shared" si="564"/>
        <v>(Proveedores estratégicos)</v>
      </c>
      <c r="D3160" s="30">
        <v>4</v>
      </c>
      <c r="E3160" s="30" t="s">
        <v>2960</v>
      </c>
      <c r="F3160" s="30" t="s">
        <v>5508</v>
      </c>
      <c r="G3160" s="30" t="s">
        <v>5509</v>
      </c>
      <c r="H3160" s="31" t="s">
        <v>2964</v>
      </c>
      <c r="I3160" s="31" t="s">
        <v>62</v>
      </c>
      <c r="J3160" s="32">
        <v>250</v>
      </c>
      <c r="K3160" s="33">
        <f t="shared" si="565"/>
        <v>250</v>
      </c>
      <c r="L3160" s="33">
        <v>1194765</v>
      </c>
      <c r="M3160" s="33">
        <v>0</v>
      </c>
      <c r="N3160" s="33">
        <v>0</v>
      </c>
      <c r="O3160" s="33">
        <v>0</v>
      </c>
      <c r="P3160" s="33">
        <f t="shared" si="566"/>
        <v>250</v>
      </c>
      <c r="Q3160" s="33">
        <f t="shared" si="567"/>
        <v>250</v>
      </c>
      <c r="R3160" s="33">
        <f t="shared" si="568"/>
        <v>1194765</v>
      </c>
      <c r="S3160" s="33"/>
      <c r="T3160" s="30" t="str">
        <f t="shared" si="569"/>
        <v>USD</v>
      </c>
      <c r="U3160" s="33">
        <v>0</v>
      </c>
      <c r="V3160" s="33">
        <v>0</v>
      </c>
      <c r="W3160" s="33">
        <v>0</v>
      </c>
      <c r="X3160" s="33">
        <f t="shared" si="570"/>
        <v>250</v>
      </c>
      <c r="Y3160" s="33">
        <f t="shared" si="571"/>
        <v>250</v>
      </c>
      <c r="Z3160" s="33">
        <f t="shared" si="572"/>
        <v>1194765</v>
      </c>
      <c r="AA3160" s="34">
        <f t="shared" si="573"/>
        <v>1.7227893710128822E-06</v>
      </c>
      <c r="AB3160" s="33" t="s">
        <v>4928</v>
      </c>
      <c r="AC3160" s="35">
        <v>44897</v>
      </c>
      <c r="AD3160" s="33">
        <v>30</v>
      </c>
      <c r="AE3160" s="36">
        <f t="shared" si="563"/>
        <v>44927</v>
      </c>
    </row>
    <row r="3161" spans="2:31" ht="14.5" hidden="1">
      <c r="B3161" s="29" t="s">
        <v>2959</v>
      </c>
      <c r="C3161" s="30" t="str">
        <f t="shared" si="564"/>
        <v>(Proveedores estratégicos)</v>
      </c>
      <c r="D3161" s="30">
        <v>4</v>
      </c>
      <c r="E3161" s="30" t="s">
        <v>2960</v>
      </c>
      <c r="F3161" s="30" t="s">
        <v>5508</v>
      </c>
      <c r="G3161" s="30" t="s">
        <v>5509</v>
      </c>
      <c r="H3161" s="31" t="s">
        <v>2965</v>
      </c>
      <c r="I3161" s="31" t="s">
        <v>62</v>
      </c>
      <c r="J3161" s="32">
        <v>468.70999999999998</v>
      </c>
      <c r="K3161" s="33">
        <f t="shared" si="565"/>
        <v>468.70999999999998</v>
      </c>
      <c r="L3161" s="33">
        <v>2239993</v>
      </c>
      <c r="M3161" s="33">
        <v>0</v>
      </c>
      <c r="N3161" s="33">
        <v>0</v>
      </c>
      <c r="O3161" s="33">
        <v>0</v>
      </c>
      <c r="P3161" s="33">
        <f t="shared" si="566"/>
        <v>468.70999999999998</v>
      </c>
      <c r="Q3161" s="33">
        <f t="shared" si="567"/>
        <v>468.70999999999998</v>
      </c>
      <c r="R3161" s="33">
        <f t="shared" si="568"/>
        <v>2239993</v>
      </c>
      <c r="S3161" s="33"/>
      <c r="T3161" s="30" t="str">
        <f t="shared" si="569"/>
        <v>USD</v>
      </c>
      <c r="U3161" s="33">
        <v>0</v>
      </c>
      <c r="V3161" s="33">
        <v>0</v>
      </c>
      <c r="W3161" s="33">
        <v>0</v>
      </c>
      <c r="X3161" s="33">
        <f t="shared" si="570"/>
        <v>468.70999999999998</v>
      </c>
      <c r="Y3161" s="33">
        <f t="shared" si="571"/>
        <v>468.70999999999998</v>
      </c>
      <c r="Z3161" s="33">
        <f t="shared" si="572"/>
        <v>2239993</v>
      </c>
      <c r="AA3161" s="34">
        <f t="shared" si="573"/>
        <v>3.2299541177915818E-06</v>
      </c>
      <c r="AB3161" s="33" t="s">
        <v>4928</v>
      </c>
      <c r="AC3161" s="35">
        <v>44897</v>
      </c>
      <c r="AD3161" s="33">
        <v>30</v>
      </c>
      <c r="AE3161" s="36">
        <f t="shared" si="563"/>
        <v>44927</v>
      </c>
    </row>
    <row r="3162" spans="2:31" ht="14.5" hidden="1">
      <c r="B3162" s="29" t="s">
        <v>2959</v>
      </c>
      <c r="C3162" s="30" t="str">
        <f t="shared" si="564"/>
        <v>(Proveedores estratégicos)</v>
      </c>
      <c r="D3162" s="30">
        <v>4</v>
      </c>
      <c r="E3162" s="30" t="s">
        <v>2960</v>
      </c>
      <c r="F3162" s="30" t="s">
        <v>5508</v>
      </c>
      <c r="G3162" s="30" t="s">
        <v>5509</v>
      </c>
      <c r="H3162" s="31" t="s">
        <v>2966</v>
      </c>
      <c r="I3162" s="31" t="s">
        <v>62</v>
      </c>
      <c r="J3162" s="32">
        <v>563.11000000000001</v>
      </c>
      <c r="K3162" s="33">
        <f t="shared" si="565"/>
        <v>563.11000000000001</v>
      </c>
      <c r="L3162" s="33">
        <v>2717473</v>
      </c>
      <c r="M3162" s="33">
        <v>0</v>
      </c>
      <c r="N3162" s="33">
        <v>0</v>
      </c>
      <c r="O3162" s="33">
        <v>0</v>
      </c>
      <c r="P3162" s="33">
        <f t="shared" si="566"/>
        <v>563.11000000000001</v>
      </c>
      <c r="Q3162" s="33">
        <f t="shared" si="567"/>
        <v>563.11000000000001</v>
      </c>
      <c r="R3162" s="33">
        <f t="shared" si="568"/>
        <v>2717473</v>
      </c>
      <c r="S3162" s="33"/>
      <c r="T3162" s="30" t="str">
        <f t="shared" si="569"/>
        <v>USD</v>
      </c>
      <c r="U3162" s="33">
        <v>0</v>
      </c>
      <c r="V3162" s="33">
        <v>0</v>
      </c>
      <c r="W3162" s="33">
        <v>0</v>
      </c>
      <c r="X3162" s="33">
        <f t="shared" si="570"/>
        <v>563.11000000000001</v>
      </c>
      <c r="Y3162" s="33">
        <f t="shared" si="571"/>
        <v>563.11000000000001</v>
      </c>
      <c r="Z3162" s="33">
        <f t="shared" si="572"/>
        <v>2717473</v>
      </c>
      <c r="AA3162" s="34">
        <f t="shared" si="573"/>
        <v>3.9184555962172395E-06</v>
      </c>
      <c r="AB3162" s="33" t="s">
        <v>4928</v>
      </c>
      <c r="AC3162" s="35">
        <v>44903</v>
      </c>
      <c r="AD3162" s="33">
        <v>30</v>
      </c>
      <c r="AE3162" s="36">
        <f t="shared" si="563"/>
        <v>44933</v>
      </c>
    </row>
    <row r="3163" spans="2:31" ht="14.5" hidden="1">
      <c r="B3163" s="29" t="s">
        <v>2959</v>
      </c>
      <c r="C3163" s="30" t="str">
        <f t="shared" si="564"/>
        <v>(Proveedores estratégicos)</v>
      </c>
      <c r="D3163" s="30">
        <v>4</v>
      </c>
      <c r="E3163" s="30" t="s">
        <v>2960</v>
      </c>
      <c r="F3163" s="30" t="s">
        <v>5508</v>
      </c>
      <c r="G3163" s="30" t="s">
        <v>5509</v>
      </c>
      <c r="H3163" s="31" t="s">
        <v>2967</v>
      </c>
      <c r="I3163" s="31" t="s">
        <v>62</v>
      </c>
      <c r="J3163" s="32">
        <v>3032.2199999999998</v>
      </c>
      <c r="K3163" s="33">
        <f t="shared" si="565"/>
        <v>3032.2199999999998</v>
      </c>
      <c r="L3163" s="33">
        <v>14632978</v>
      </c>
      <c r="M3163" s="33">
        <v>0</v>
      </c>
      <c r="N3163" s="33">
        <v>0</v>
      </c>
      <c r="O3163" s="33">
        <v>0</v>
      </c>
      <c r="P3163" s="33">
        <f t="shared" si="566"/>
        <v>3032.2199999999998</v>
      </c>
      <c r="Q3163" s="33">
        <f t="shared" si="567"/>
        <v>3032.2199999999998</v>
      </c>
      <c r="R3163" s="33">
        <f t="shared" si="568"/>
        <v>14632978</v>
      </c>
      <c r="S3163" s="33"/>
      <c r="T3163" s="30" t="str">
        <f t="shared" si="569"/>
        <v>USD</v>
      </c>
      <c r="U3163" s="33">
        <v>0</v>
      </c>
      <c r="V3163" s="33">
        <v>0</v>
      </c>
      <c r="W3163" s="33">
        <v>0</v>
      </c>
      <c r="X3163" s="33">
        <f t="shared" si="570"/>
        <v>3032.2199999999998</v>
      </c>
      <c r="Y3163" s="33">
        <f t="shared" si="571"/>
        <v>3032.2199999999998</v>
      </c>
      <c r="Z3163" s="33">
        <f t="shared" si="572"/>
        <v>14632978</v>
      </c>
      <c r="AA3163" s="34">
        <f t="shared" si="573"/>
        <v>2.1099997877963737E-05</v>
      </c>
      <c r="AB3163" s="33" t="s">
        <v>4928</v>
      </c>
      <c r="AC3163" s="35">
        <v>44904</v>
      </c>
      <c r="AD3163" s="33">
        <v>30</v>
      </c>
      <c r="AE3163" s="36">
        <f t="shared" si="574" ref="AE3163:AE3226">+AD3163+AC3163</f>
        <v>44934</v>
      </c>
    </row>
    <row r="3164" spans="2:31" ht="14.5" hidden="1">
      <c r="B3164" s="29" t="s">
        <v>2959</v>
      </c>
      <c r="C3164" s="30" t="str">
        <f t="shared" si="564"/>
        <v>(Proveedores estratégicos)</v>
      </c>
      <c r="D3164" s="30">
        <v>4</v>
      </c>
      <c r="E3164" s="30" t="s">
        <v>2960</v>
      </c>
      <c r="F3164" s="30" t="s">
        <v>5508</v>
      </c>
      <c r="G3164" s="30" t="s">
        <v>5509</v>
      </c>
      <c r="H3164" s="31" t="s">
        <v>2968</v>
      </c>
      <c r="I3164" s="31" t="s">
        <v>62</v>
      </c>
      <c r="J3164" s="32">
        <v>569.05999999999995</v>
      </c>
      <c r="K3164" s="33">
        <f t="shared" si="565"/>
        <v>569.05999999999995</v>
      </c>
      <c r="L3164" s="33">
        <v>2746187</v>
      </c>
      <c r="M3164" s="33">
        <v>0</v>
      </c>
      <c r="N3164" s="33">
        <v>0</v>
      </c>
      <c r="O3164" s="33">
        <v>0</v>
      </c>
      <c r="P3164" s="33">
        <f t="shared" si="566"/>
        <v>569.05999999999995</v>
      </c>
      <c r="Q3164" s="33">
        <f t="shared" si="567"/>
        <v>569.05999999999995</v>
      </c>
      <c r="R3164" s="33">
        <f t="shared" si="568"/>
        <v>2746187</v>
      </c>
      <c r="S3164" s="33"/>
      <c r="T3164" s="30" t="str">
        <f t="shared" si="569"/>
        <v>USD</v>
      </c>
      <c r="U3164" s="33">
        <v>0</v>
      </c>
      <c r="V3164" s="33">
        <v>0</v>
      </c>
      <c r="W3164" s="33">
        <v>0</v>
      </c>
      <c r="X3164" s="33">
        <f t="shared" si="570"/>
        <v>569.05999999999995</v>
      </c>
      <c r="Y3164" s="33">
        <f t="shared" si="571"/>
        <v>569.05999999999995</v>
      </c>
      <c r="Z3164" s="33">
        <f t="shared" si="572"/>
        <v>2746187</v>
      </c>
      <c r="AA3164" s="34">
        <f t="shared" si="573"/>
        <v>3.9598596999525042E-06</v>
      </c>
      <c r="AB3164" s="33" t="s">
        <v>4928</v>
      </c>
      <c r="AC3164" s="35">
        <v>44904</v>
      </c>
      <c r="AD3164" s="33">
        <v>30</v>
      </c>
      <c r="AE3164" s="36">
        <f t="shared" si="574"/>
        <v>44934</v>
      </c>
    </row>
    <row r="3165" spans="2:31" ht="14.5" hidden="1">
      <c r="B3165" s="29" t="s">
        <v>2959</v>
      </c>
      <c r="C3165" s="30" t="str">
        <f t="shared" si="564"/>
        <v>(Proveedores estratégicos)</v>
      </c>
      <c r="D3165" s="30">
        <v>4</v>
      </c>
      <c r="E3165" s="30" t="s">
        <v>2960</v>
      </c>
      <c r="F3165" s="30" t="s">
        <v>5508</v>
      </c>
      <c r="G3165" s="30" t="s">
        <v>5509</v>
      </c>
      <c r="H3165" s="31" t="s">
        <v>2969</v>
      </c>
      <c r="I3165" s="31" t="s">
        <v>62</v>
      </c>
      <c r="J3165" s="32">
        <v>468.70999999999998</v>
      </c>
      <c r="K3165" s="33">
        <f t="shared" si="565"/>
        <v>468.70999999999998</v>
      </c>
      <c r="L3165" s="33">
        <v>2261915</v>
      </c>
      <c r="M3165" s="33">
        <v>0</v>
      </c>
      <c r="N3165" s="33">
        <v>0</v>
      </c>
      <c r="O3165" s="33">
        <v>0</v>
      </c>
      <c r="P3165" s="33">
        <f t="shared" si="566"/>
        <v>468.70999999999998</v>
      </c>
      <c r="Q3165" s="33">
        <f t="shared" si="567"/>
        <v>468.70999999999998</v>
      </c>
      <c r="R3165" s="33">
        <f t="shared" si="568"/>
        <v>2261915</v>
      </c>
      <c r="S3165" s="33"/>
      <c r="T3165" s="30" t="str">
        <f t="shared" si="569"/>
        <v>USD</v>
      </c>
      <c r="U3165" s="33">
        <v>0</v>
      </c>
      <c r="V3165" s="33">
        <v>0</v>
      </c>
      <c r="W3165" s="33">
        <v>0</v>
      </c>
      <c r="X3165" s="33">
        <f t="shared" si="570"/>
        <v>468.70999999999998</v>
      </c>
      <c r="Y3165" s="33">
        <f t="shared" si="571"/>
        <v>468.70999999999998</v>
      </c>
      <c r="Z3165" s="33">
        <f t="shared" si="572"/>
        <v>2261915</v>
      </c>
      <c r="AA3165" s="34">
        <f t="shared" si="573"/>
        <v>3.2615645086143329E-06</v>
      </c>
      <c r="AB3165" s="33" t="s">
        <v>4928</v>
      </c>
      <c r="AC3165" s="35">
        <v>44904</v>
      </c>
      <c r="AD3165" s="33">
        <v>30</v>
      </c>
      <c r="AE3165" s="36">
        <f t="shared" si="574"/>
        <v>44934</v>
      </c>
    </row>
    <row r="3166" spans="2:31" ht="14.5" hidden="1">
      <c r="B3166" s="29" t="s">
        <v>2959</v>
      </c>
      <c r="C3166" s="30" t="str">
        <f t="shared" si="564"/>
        <v>(Proveedores estratégicos)</v>
      </c>
      <c r="D3166" s="30">
        <v>4</v>
      </c>
      <c r="E3166" s="30" t="s">
        <v>2960</v>
      </c>
      <c r="F3166" s="30" t="s">
        <v>5508</v>
      </c>
      <c r="G3166" s="30" t="s">
        <v>5509</v>
      </c>
      <c r="H3166" s="31" t="s">
        <v>2970</v>
      </c>
      <c r="I3166" s="31" t="s">
        <v>62</v>
      </c>
      <c r="J3166" s="32">
        <v>4361.5600000000004</v>
      </c>
      <c r="K3166" s="33">
        <f t="shared" si="565"/>
        <v>4361.5600000000004</v>
      </c>
      <c r="L3166" s="33">
        <v>21048147</v>
      </c>
      <c r="M3166" s="33">
        <v>0</v>
      </c>
      <c r="N3166" s="33">
        <v>0</v>
      </c>
      <c r="O3166" s="33">
        <v>0</v>
      </c>
      <c r="P3166" s="33">
        <f t="shared" si="566"/>
        <v>4361.5600000000004</v>
      </c>
      <c r="Q3166" s="33">
        <f t="shared" si="567"/>
        <v>4361.5600000000004</v>
      </c>
      <c r="R3166" s="33">
        <f t="shared" si="568"/>
        <v>21048147</v>
      </c>
      <c r="S3166" s="33"/>
      <c r="T3166" s="30" t="str">
        <f t="shared" si="569"/>
        <v>USD</v>
      </c>
      <c r="U3166" s="33">
        <v>0</v>
      </c>
      <c r="V3166" s="33">
        <v>0</v>
      </c>
      <c r="W3166" s="33">
        <v>0</v>
      </c>
      <c r="X3166" s="33">
        <f t="shared" si="570"/>
        <v>4361.5600000000004</v>
      </c>
      <c r="Y3166" s="33">
        <f t="shared" si="571"/>
        <v>4361.5600000000004</v>
      </c>
      <c r="Z3166" s="33">
        <f t="shared" si="572"/>
        <v>21048147</v>
      </c>
      <c r="AA3166" s="34">
        <f t="shared" si="573"/>
        <v>3.0350339967371562E-05</v>
      </c>
      <c r="AB3166" s="33" t="s">
        <v>4928</v>
      </c>
      <c r="AC3166" s="35">
        <v>44904</v>
      </c>
      <c r="AD3166" s="33">
        <v>30</v>
      </c>
      <c r="AE3166" s="36">
        <f t="shared" si="574"/>
        <v>44934</v>
      </c>
    </row>
    <row r="3167" spans="2:31" ht="14.5" hidden="1">
      <c r="B3167" s="29" t="s">
        <v>2959</v>
      </c>
      <c r="C3167" s="30" t="str">
        <f t="shared" si="564"/>
        <v>(Proveedores estratégicos)</v>
      </c>
      <c r="D3167" s="30">
        <v>4</v>
      </c>
      <c r="E3167" s="30" t="s">
        <v>2960</v>
      </c>
      <c r="F3167" s="30" t="s">
        <v>5508</v>
      </c>
      <c r="G3167" s="30" t="s">
        <v>5509</v>
      </c>
      <c r="H3167" s="31" t="s">
        <v>2971</v>
      </c>
      <c r="I3167" s="31" t="s">
        <v>62</v>
      </c>
      <c r="J3167" s="32">
        <v>532.5</v>
      </c>
      <c r="K3167" s="33">
        <f t="shared" si="565"/>
        <v>532.5</v>
      </c>
      <c r="L3167" s="33">
        <v>2554413</v>
      </c>
      <c r="M3167" s="33">
        <v>0</v>
      </c>
      <c r="N3167" s="33">
        <v>0</v>
      </c>
      <c r="O3167" s="33">
        <v>0</v>
      </c>
      <c r="P3167" s="33">
        <f t="shared" si="566"/>
        <v>532.5</v>
      </c>
      <c r="Q3167" s="33">
        <f t="shared" si="567"/>
        <v>532.5</v>
      </c>
      <c r="R3167" s="33">
        <f t="shared" si="568"/>
        <v>2554413</v>
      </c>
      <c r="S3167" s="33"/>
      <c r="T3167" s="30" t="str">
        <f t="shared" si="569"/>
        <v>USD</v>
      </c>
      <c r="U3167" s="33">
        <v>0</v>
      </c>
      <c r="V3167" s="33">
        <v>0</v>
      </c>
      <c r="W3167" s="33">
        <v>0</v>
      </c>
      <c r="X3167" s="33">
        <f t="shared" si="570"/>
        <v>532.5</v>
      </c>
      <c r="Y3167" s="33">
        <f t="shared" si="571"/>
        <v>532.5</v>
      </c>
      <c r="Z3167" s="33">
        <f t="shared" si="572"/>
        <v>2554413</v>
      </c>
      <c r="AA3167" s="34">
        <f t="shared" si="573"/>
        <v>3.6833315050048584E-06</v>
      </c>
      <c r="AB3167" s="33" t="s">
        <v>4928</v>
      </c>
      <c r="AC3167" s="35">
        <v>44911</v>
      </c>
      <c r="AD3167" s="33">
        <v>30</v>
      </c>
      <c r="AE3167" s="36">
        <f t="shared" si="574"/>
        <v>44941</v>
      </c>
    </row>
    <row r="3168" spans="2:31" ht="14.5" hidden="1">
      <c r="B3168" s="29" t="s">
        <v>2959</v>
      </c>
      <c r="C3168" s="30" t="str">
        <f t="shared" si="564"/>
        <v>(Proveedores estratégicos)</v>
      </c>
      <c r="D3168" s="30">
        <v>4</v>
      </c>
      <c r="E3168" s="30" t="s">
        <v>2960</v>
      </c>
      <c r="F3168" s="30" t="s">
        <v>5508</v>
      </c>
      <c r="G3168" s="30" t="s">
        <v>5509</v>
      </c>
      <c r="H3168" s="31" t="s">
        <v>2972</v>
      </c>
      <c r="I3168" s="31" t="s">
        <v>62</v>
      </c>
      <c r="J3168" s="32">
        <v>316.45999999999998</v>
      </c>
      <c r="K3168" s="33">
        <f t="shared" si="565"/>
        <v>316.45999999999998</v>
      </c>
      <c r="L3168" s="33">
        <v>1518065</v>
      </c>
      <c r="M3168" s="33">
        <v>0</v>
      </c>
      <c r="N3168" s="33">
        <v>0</v>
      </c>
      <c r="O3168" s="33">
        <v>0</v>
      </c>
      <c r="P3168" s="33">
        <f t="shared" si="566"/>
        <v>316.45999999999998</v>
      </c>
      <c r="Q3168" s="33">
        <f t="shared" si="567"/>
        <v>316.45999999999998</v>
      </c>
      <c r="R3168" s="33">
        <f t="shared" si="568"/>
        <v>1518065</v>
      </c>
      <c r="S3168" s="33"/>
      <c r="T3168" s="30" t="str">
        <f t="shared" si="569"/>
        <v>USD</v>
      </c>
      <c r="U3168" s="33">
        <v>0</v>
      </c>
      <c r="V3168" s="33">
        <v>0</v>
      </c>
      <c r="W3168" s="33">
        <v>0</v>
      </c>
      <c r="X3168" s="33">
        <f t="shared" si="570"/>
        <v>316.45999999999998</v>
      </c>
      <c r="Y3168" s="33">
        <f t="shared" si="571"/>
        <v>316.45999999999998</v>
      </c>
      <c r="Z3168" s="33">
        <f t="shared" si="572"/>
        <v>1518065</v>
      </c>
      <c r="AA3168" s="34">
        <f t="shared" si="573"/>
        <v>2.188971259207184E-06</v>
      </c>
      <c r="AB3168" s="33" t="s">
        <v>4928</v>
      </c>
      <c r="AC3168" s="35">
        <v>44911</v>
      </c>
      <c r="AD3168" s="33">
        <v>30</v>
      </c>
      <c r="AE3168" s="36">
        <f t="shared" si="574"/>
        <v>44941</v>
      </c>
    </row>
    <row r="3169" spans="2:31" ht="14.5" hidden="1">
      <c r="B3169" s="29" t="s">
        <v>2959</v>
      </c>
      <c r="C3169" s="30" t="str">
        <f t="shared" si="564"/>
        <v>(Proveedores estratégicos)</v>
      </c>
      <c r="D3169" s="30">
        <v>4</v>
      </c>
      <c r="E3169" s="30" t="s">
        <v>2960</v>
      </c>
      <c r="F3169" s="30" t="s">
        <v>5508</v>
      </c>
      <c r="G3169" s="30" t="s">
        <v>5509</v>
      </c>
      <c r="H3169" s="31" t="s">
        <v>2973</v>
      </c>
      <c r="I3169" s="31" t="s">
        <v>62</v>
      </c>
      <c r="J3169" s="32">
        <v>1700.98</v>
      </c>
      <c r="K3169" s="33">
        <f t="shared" si="565"/>
        <v>1700.98</v>
      </c>
      <c r="L3169" s="33">
        <v>8159635</v>
      </c>
      <c r="M3169" s="33">
        <v>0</v>
      </c>
      <c r="N3169" s="33">
        <v>0</v>
      </c>
      <c r="O3169" s="33">
        <v>0</v>
      </c>
      <c r="P3169" s="33">
        <f t="shared" si="566"/>
        <v>1700.98</v>
      </c>
      <c r="Q3169" s="33">
        <f t="shared" si="567"/>
        <v>1700.98</v>
      </c>
      <c r="R3169" s="33">
        <f t="shared" si="568"/>
        <v>8159635</v>
      </c>
      <c r="S3169" s="33"/>
      <c r="T3169" s="30" t="str">
        <f t="shared" si="569"/>
        <v>USD</v>
      </c>
      <c r="U3169" s="33">
        <v>0</v>
      </c>
      <c r="V3169" s="33">
        <v>0</v>
      </c>
      <c r="W3169" s="33">
        <v>0</v>
      </c>
      <c r="X3169" s="33">
        <f t="shared" si="570"/>
        <v>1700.98</v>
      </c>
      <c r="Y3169" s="33">
        <f t="shared" si="571"/>
        <v>1700.98</v>
      </c>
      <c r="Z3169" s="33">
        <f t="shared" si="572"/>
        <v>8159635</v>
      </c>
      <c r="AA3169" s="34">
        <f t="shared" si="573"/>
        <v>1.1765771887647111E-05</v>
      </c>
      <c r="AB3169" s="33" t="s">
        <v>4928</v>
      </c>
      <c r="AC3169" s="35">
        <v>44911</v>
      </c>
      <c r="AD3169" s="33">
        <v>30</v>
      </c>
      <c r="AE3169" s="36">
        <f t="shared" si="574"/>
        <v>44941</v>
      </c>
    </row>
    <row r="3170" spans="2:31" ht="14.5" hidden="1">
      <c r="B3170" s="29" t="s">
        <v>2959</v>
      </c>
      <c r="C3170" s="30" t="str">
        <f t="shared" si="564"/>
        <v>(Proveedores estratégicos)</v>
      </c>
      <c r="D3170" s="30">
        <v>4</v>
      </c>
      <c r="E3170" s="30" t="s">
        <v>2960</v>
      </c>
      <c r="F3170" s="30" t="s">
        <v>5508</v>
      </c>
      <c r="G3170" s="30" t="s">
        <v>5509</v>
      </c>
      <c r="H3170" s="31" t="s">
        <v>2974</v>
      </c>
      <c r="I3170" s="31" t="s">
        <v>62</v>
      </c>
      <c r="J3170" s="32">
        <v>458.93000000000001</v>
      </c>
      <c r="K3170" s="33">
        <f t="shared" si="565"/>
        <v>458.93000000000001</v>
      </c>
      <c r="L3170" s="33">
        <v>2201496</v>
      </c>
      <c r="M3170" s="33">
        <v>0</v>
      </c>
      <c r="N3170" s="33">
        <v>0</v>
      </c>
      <c r="O3170" s="33">
        <v>0</v>
      </c>
      <c r="P3170" s="33">
        <f t="shared" si="566"/>
        <v>458.93000000000001</v>
      </c>
      <c r="Q3170" s="33">
        <f t="shared" si="567"/>
        <v>458.93000000000001</v>
      </c>
      <c r="R3170" s="33">
        <f t="shared" si="568"/>
        <v>2201496</v>
      </c>
      <c r="S3170" s="38"/>
      <c r="T3170" s="30" t="str">
        <f t="shared" si="569"/>
        <v>USD</v>
      </c>
      <c r="U3170" s="33">
        <v>0</v>
      </c>
      <c r="V3170" s="33">
        <v>0</v>
      </c>
      <c r="W3170" s="33">
        <v>0</v>
      </c>
      <c r="X3170" s="33">
        <f t="shared" si="570"/>
        <v>458.93000000000001</v>
      </c>
      <c r="Y3170" s="33">
        <f t="shared" si="571"/>
        <v>458.93000000000001</v>
      </c>
      <c r="Z3170" s="33">
        <f t="shared" si="572"/>
        <v>2201496</v>
      </c>
      <c r="AA3170" s="34">
        <f t="shared" si="573"/>
        <v>3.1744434337525591E-06</v>
      </c>
      <c r="AB3170" s="33" t="s">
        <v>4928</v>
      </c>
      <c r="AC3170" s="35">
        <v>44911</v>
      </c>
      <c r="AD3170" s="33">
        <v>30</v>
      </c>
      <c r="AE3170" s="36">
        <f t="shared" si="574"/>
        <v>44941</v>
      </c>
    </row>
    <row r="3171" spans="2:31" ht="14.5" hidden="1">
      <c r="B3171" s="29" t="s">
        <v>2959</v>
      </c>
      <c r="C3171" s="30" t="str">
        <f t="shared" si="564"/>
        <v>(Proveedores estratégicos)</v>
      </c>
      <c r="D3171" s="30">
        <v>4</v>
      </c>
      <c r="E3171" s="30" t="s">
        <v>2960</v>
      </c>
      <c r="F3171" s="30" t="s">
        <v>5508</v>
      </c>
      <c r="G3171" s="30" t="s">
        <v>5509</v>
      </c>
      <c r="H3171" s="31" t="s">
        <v>2975</v>
      </c>
      <c r="I3171" s="31" t="s">
        <v>62</v>
      </c>
      <c r="J3171" s="32">
        <v>6409.6999999999998</v>
      </c>
      <c r="K3171" s="33">
        <f t="shared" si="565"/>
        <v>6409.6999999999998</v>
      </c>
      <c r="L3171" s="33">
        <v>30514082</v>
      </c>
      <c r="M3171" s="33">
        <v>0</v>
      </c>
      <c r="N3171" s="33">
        <v>0</v>
      </c>
      <c r="O3171" s="33">
        <v>0</v>
      </c>
      <c r="P3171" s="33">
        <f t="shared" si="566"/>
        <v>6409.6999999999998</v>
      </c>
      <c r="Q3171" s="33">
        <f t="shared" si="567"/>
        <v>6409.6999999999998</v>
      </c>
      <c r="R3171" s="33">
        <f t="shared" si="568"/>
        <v>30514082</v>
      </c>
      <c r="S3171" s="33"/>
      <c r="T3171" s="30" t="str">
        <f t="shared" si="569"/>
        <v>USD</v>
      </c>
      <c r="U3171" s="33">
        <v>0</v>
      </c>
      <c r="V3171" s="33">
        <v>0</v>
      </c>
      <c r="W3171" s="33">
        <v>0</v>
      </c>
      <c r="X3171" s="33">
        <f t="shared" si="570"/>
        <v>6409.6999999999998</v>
      </c>
      <c r="Y3171" s="33">
        <f t="shared" si="571"/>
        <v>6409.6999999999998</v>
      </c>
      <c r="Z3171" s="33">
        <f t="shared" si="572"/>
        <v>30514082</v>
      </c>
      <c r="AA3171" s="34">
        <f t="shared" si="573"/>
        <v>4.3999728930639505E-05</v>
      </c>
      <c r="AB3171" s="33" t="s">
        <v>4928</v>
      </c>
      <c r="AC3171" s="35">
        <v>44918</v>
      </c>
      <c r="AD3171" s="33">
        <v>30</v>
      </c>
      <c r="AE3171" s="36">
        <f t="shared" si="574"/>
        <v>44948</v>
      </c>
    </row>
    <row r="3172" spans="2:31" ht="14.5" hidden="1">
      <c r="B3172" s="29" t="s">
        <v>2959</v>
      </c>
      <c r="C3172" s="30" t="str">
        <f t="shared" si="564"/>
        <v>(Proveedores estratégicos)</v>
      </c>
      <c r="D3172" s="30">
        <v>4</v>
      </c>
      <c r="E3172" s="30" t="s">
        <v>2960</v>
      </c>
      <c r="F3172" s="30" t="s">
        <v>5508</v>
      </c>
      <c r="G3172" s="30" t="s">
        <v>5509</v>
      </c>
      <c r="H3172" s="31" t="s">
        <v>2976</v>
      </c>
      <c r="I3172" s="31" t="s">
        <v>62</v>
      </c>
      <c r="J3172" s="32">
        <v>1987.7</v>
      </c>
      <c r="K3172" s="33">
        <f t="shared" si="565"/>
        <v>1987.7</v>
      </c>
      <c r="L3172" s="33">
        <v>9462664</v>
      </c>
      <c r="M3172" s="33">
        <v>0</v>
      </c>
      <c r="N3172" s="33">
        <v>0</v>
      </c>
      <c r="O3172" s="33">
        <v>0</v>
      </c>
      <c r="P3172" s="33">
        <f t="shared" si="566"/>
        <v>1987.7</v>
      </c>
      <c r="Q3172" s="33">
        <f t="shared" si="567"/>
        <v>1987.7</v>
      </c>
      <c r="R3172" s="33">
        <f t="shared" si="568"/>
        <v>9462664</v>
      </c>
      <c r="S3172" s="33"/>
      <c r="T3172" s="30" t="str">
        <f t="shared" si="569"/>
        <v>USD</v>
      </c>
      <c r="U3172" s="33">
        <v>0</v>
      </c>
      <c r="V3172" s="33">
        <v>0</v>
      </c>
      <c r="W3172" s="33">
        <v>0</v>
      </c>
      <c r="X3172" s="33">
        <f t="shared" si="570"/>
        <v>1987.7</v>
      </c>
      <c r="Y3172" s="33">
        <f t="shared" si="571"/>
        <v>1987.7</v>
      </c>
      <c r="Z3172" s="33">
        <f t="shared" si="572"/>
        <v>9462664</v>
      </c>
      <c r="AA3172" s="34">
        <f t="shared" si="573"/>
        <v>1.3644672350350273E-05</v>
      </c>
      <c r="AB3172" s="33" t="s">
        <v>4928</v>
      </c>
      <c r="AC3172" s="35">
        <v>44918</v>
      </c>
      <c r="AD3172" s="33">
        <v>30</v>
      </c>
      <c r="AE3172" s="36">
        <f t="shared" si="574"/>
        <v>44948</v>
      </c>
    </row>
    <row r="3173" spans="2:31" ht="14.5" hidden="1">
      <c r="B3173" s="29" t="s">
        <v>2959</v>
      </c>
      <c r="C3173" s="30" t="str">
        <f t="shared" si="564"/>
        <v>(Proveedores estratégicos)</v>
      </c>
      <c r="D3173" s="30">
        <v>4</v>
      </c>
      <c r="E3173" s="30" t="s">
        <v>2960</v>
      </c>
      <c r="F3173" s="30" t="s">
        <v>5508</v>
      </c>
      <c r="G3173" s="30" t="s">
        <v>5509</v>
      </c>
      <c r="H3173" s="31" t="s">
        <v>2977</v>
      </c>
      <c r="I3173" s="31" t="s">
        <v>62</v>
      </c>
      <c r="J3173" s="32">
        <v>853.67999999999995</v>
      </c>
      <c r="K3173" s="33">
        <f t="shared" si="565"/>
        <v>853.67999999999995</v>
      </c>
      <c r="L3173" s="33">
        <v>4064038</v>
      </c>
      <c r="M3173" s="33">
        <v>0</v>
      </c>
      <c r="N3173" s="33">
        <v>0</v>
      </c>
      <c r="O3173" s="33">
        <v>0</v>
      </c>
      <c r="P3173" s="33">
        <f t="shared" si="566"/>
        <v>853.67999999999995</v>
      </c>
      <c r="Q3173" s="33">
        <f t="shared" si="567"/>
        <v>853.67999999999995</v>
      </c>
      <c r="R3173" s="33">
        <f t="shared" si="568"/>
        <v>4064038</v>
      </c>
      <c r="S3173" s="33"/>
      <c r="T3173" s="30" t="str">
        <f t="shared" si="569"/>
        <v>USD</v>
      </c>
      <c r="U3173" s="33">
        <v>0</v>
      </c>
      <c r="V3173" s="33">
        <v>0</v>
      </c>
      <c r="W3173" s="33">
        <v>0</v>
      </c>
      <c r="X3173" s="33">
        <f t="shared" si="570"/>
        <v>853.67999999999995</v>
      </c>
      <c r="Y3173" s="33">
        <f t="shared" si="571"/>
        <v>853.67999999999995</v>
      </c>
      <c r="Z3173" s="33">
        <f t="shared" si="572"/>
        <v>4064038</v>
      </c>
      <c r="AA3173" s="34">
        <f t="shared" si="573"/>
        <v>5.860132720486834E-06</v>
      </c>
      <c r="AB3173" s="33" t="s">
        <v>4928</v>
      </c>
      <c r="AC3173" s="35">
        <v>44918</v>
      </c>
      <c r="AD3173" s="33">
        <v>30</v>
      </c>
      <c r="AE3173" s="36">
        <f t="shared" si="574"/>
        <v>44948</v>
      </c>
    </row>
    <row r="3174" spans="2:31" ht="14.5" hidden="1">
      <c r="B3174" s="29" t="s">
        <v>2959</v>
      </c>
      <c r="C3174" s="30" t="str">
        <f t="shared" si="564"/>
        <v>(Proveedores estratégicos)</v>
      </c>
      <c r="D3174" s="30">
        <v>4</v>
      </c>
      <c r="E3174" s="30" t="s">
        <v>2960</v>
      </c>
      <c r="F3174" s="30" t="s">
        <v>5508</v>
      </c>
      <c r="G3174" s="30" t="s">
        <v>5509</v>
      </c>
      <c r="H3174" s="31" t="s">
        <v>2978</v>
      </c>
      <c r="I3174" s="31" t="s">
        <v>62</v>
      </c>
      <c r="J3174" s="32">
        <v>492.64999999999998</v>
      </c>
      <c r="K3174" s="33">
        <f t="shared" si="565"/>
        <v>492.64999999999998</v>
      </c>
      <c r="L3174" s="33">
        <v>2337644</v>
      </c>
      <c r="M3174" s="33">
        <v>0</v>
      </c>
      <c r="N3174" s="33">
        <v>0</v>
      </c>
      <c r="O3174" s="33">
        <v>0</v>
      </c>
      <c r="P3174" s="33">
        <f t="shared" si="566"/>
        <v>492.64999999999998</v>
      </c>
      <c r="Q3174" s="33">
        <f t="shared" si="567"/>
        <v>492.64999999999998</v>
      </c>
      <c r="R3174" s="33">
        <f t="shared" si="568"/>
        <v>2337644</v>
      </c>
      <c r="S3174" s="33"/>
      <c r="T3174" s="30" t="str">
        <f t="shared" si="569"/>
        <v>USD</v>
      </c>
      <c r="U3174" s="33">
        <v>0</v>
      </c>
      <c r="V3174" s="33">
        <v>0</v>
      </c>
      <c r="W3174" s="33">
        <v>0</v>
      </c>
      <c r="X3174" s="33">
        <f t="shared" si="570"/>
        <v>492.64999999999998</v>
      </c>
      <c r="Y3174" s="33">
        <f t="shared" si="571"/>
        <v>492.64999999999998</v>
      </c>
      <c r="Z3174" s="33">
        <f t="shared" si="572"/>
        <v>2337644</v>
      </c>
      <c r="AA3174" s="34">
        <f t="shared" si="573"/>
        <v>3.3707618120819055E-06</v>
      </c>
      <c r="AB3174" s="33" t="s">
        <v>4928</v>
      </c>
      <c r="AC3174" s="35">
        <v>44922</v>
      </c>
      <c r="AD3174" s="33">
        <v>30</v>
      </c>
      <c r="AE3174" s="36">
        <f t="shared" si="574"/>
        <v>44952</v>
      </c>
    </row>
    <row r="3175" spans="2:31" ht="14.5" hidden="1">
      <c r="B3175" s="29" t="s">
        <v>2959</v>
      </c>
      <c r="C3175" s="30" t="str">
        <f t="shared" si="564"/>
        <v>(Proveedores estratégicos)</v>
      </c>
      <c r="D3175" s="30">
        <v>4</v>
      </c>
      <c r="E3175" s="30" t="s">
        <v>2960</v>
      </c>
      <c r="F3175" s="30" t="s">
        <v>5508</v>
      </c>
      <c r="G3175" s="30" t="s">
        <v>5509</v>
      </c>
      <c r="H3175" s="31" t="s">
        <v>2979</v>
      </c>
      <c r="I3175" s="31" t="s">
        <v>62</v>
      </c>
      <c r="J3175" s="32">
        <v>437.58999999999997</v>
      </c>
      <c r="K3175" s="33">
        <f t="shared" si="565"/>
        <v>437.58999999999997</v>
      </c>
      <c r="L3175" s="33">
        <v>2183390</v>
      </c>
      <c r="M3175" s="33">
        <v>0</v>
      </c>
      <c r="N3175" s="33">
        <v>0</v>
      </c>
      <c r="O3175" s="33">
        <v>0</v>
      </c>
      <c r="P3175" s="33">
        <f t="shared" si="566"/>
        <v>437.58999999999997</v>
      </c>
      <c r="Q3175" s="33">
        <f t="shared" si="567"/>
        <v>437.58999999999997</v>
      </c>
      <c r="R3175" s="33">
        <f t="shared" si="568"/>
        <v>2183390</v>
      </c>
      <c r="S3175" s="33"/>
      <c r="T3175" s="30" t="str">
        <f t="shared" si="569"/>
        <v>USD</v>
      </c>
      <c r="U3175" s="33">
        <v>0</v>
      </c>
      <c r="V3175" s="33">
        <v>0</v>
      </c>
      <c r="W3175" s="33">
        <v>0</v>
      </c>
      <c r="X3175" s="33">
        <f t="shared" si="570"/>
        <v>437.58999999999997</v>
      </c>
      <c r="Y3175" s="33">
        <f t="shared" si="571"/>
        <v>437.58999999999997</v>
      </c>
      <c r="Z3175" s="33">
        <f t="shared" si="572"/>
        <v>2183390</v>
      </c>
      <c r="AA3175" s="34">
        <f t="shared" si="573"/>
        <v>3.1483355176757078E-06</v>
      </c>
      <c r="AB3175" s="33" t="s">
        <v>4928</v>
      </c>
      <c r="AC3175" s="35">
        <v>44932</v>
      </c>
      <c r="AD3175" s="33">
        <v>30</v>
      </c>
      <c r="AE3175" s="36">
        <f t="shared" si="574"/>
        <v>44962</v>
      </c>
    </row>
    <row r="3176" spans="2:31" ht="14.5" hidden="1">
      <c r="B3176" s="29" t="s">
        <v>2959</v>
      </c>
      <c r="C3176" s="30" t="str">
        <f t="shared" si="564"/>
        <v>(Proveedores estratégicos)</v>
      </c>
      <c r="D3176" s="30">
        <v>4</v>
      </c>
      <c r="E3176" s="30" t="s">
        <v>2960</v>
      </c>
      <c r="F3176" s="30" t="s">
        <v>5508</v>
      </c>
      <c r="G3176" s="30" t="s">
        <v>5509</v>
      </c>
      <c r="H3176" s="31" t="s">
        <v>2980</v>
      </c>
      <c r="I3176" s="31" t="s">
        <v>62</v>
      </c>
      <c r="J3176" s="32">
        <v>6378.29</v>
      </c>
      <c r="K3176" s="33">
        <f t="shared" si="565"/>
        <v>6378.29</v>
      </c>
      <c r="L3176" s="33">
        <v>31824988</v>
      </c>
      <c r="M3176" s="33">
        <v>0</v>
      </c>
      <c r="N3176" s="33">
        <v>0</v>
      </c>
      <c r="O3176" s="33">
        <v>0</v>
      </c>
      <c r="P3176" s="33">
        <f t="shared" si="566"/>
        <v>6378.29</v>
      </c>
      <c r="Q3176" s="33">
        <f t="shared" si="567"/>
        <v>6378.29</v>
      </c>
      <c r="R3176" s="33">
        <f t="shared" si="568"/>
        <v>31824988</v>
      </c>
      <c r="S3176" s="33"/>
      <c r="T3176" s="30" t="str">
        <f t="shared" si="569"/>
        <v>USD</v>
      </c>
      <c r="U3176" s="33">
        <v>0</v>
      </c>
      <c r="V3176" s="33">
        <v>0</v>
      </c>
      <c r="W3176" s="33">
        <v>0</v>
      </c>
      <c r="X3176" s="33">
        <f t="shared" si="570"/>
        <v>6378.29</v>
      </c>
      <c r="Y3176" s="33">
        <f t="shared" si="571"/>
        <v>6378.29</v>
      </c>
      <c r="Z3176" s="33">
        <f t="shared" si="572"/>
        <v>31824988</v>
      </c>
      <c r="AA3176" s="34">
        <f t="shared" si="573"/>
        <v>4.5889987620170094E-05</v>
      </c>
      <c r="AB3176" s="33" t="s">
        <v>4928</v>
      </c>
      <c r="AC3176" s="35">
        <v>44932</v>
      </c>
      <c r="AD3176" s="33">
        <v>30</v>
      </c>
      <c r="AE3176" s="36">
        <f t="shared" si="574"/>
        <v>44962</v>
      </c>
    </row>
    <row r="3177" spans="2:31" ht="14.5" hidden="1">
      <c r="B3177" s="29" t="s">
        <v>2959</v>
      </c>
      <c r="C3177" s="30" t="str">
        <f t="shared" si="564"/>
        <v>(Proveedores estratégicos)</v>
      </c>
      <c r="D3177" s="30">
        <v>4</v>
      </c>
      <c r="E3177" s="30" t="s">
        <v>2960</v>
      </c>
      <c r="F3177" s="30" t="s">
        <v>5508</v>
      </c>
      <c r="G3177" s="30" t="s">
        <v>5509</v>
      </c>
      <c r="H3177" s="31" t="s">
        <v>2981</v>
      </c>
      <c r="I3177" s="31" t="s">
        <v>62</v>
      </c>
      <c r="J3177" s="32">
        <v>67.870000000000005</v>
      </c>
      <c r="K3177" s="33">
        <f t="shared" si="565"/>
        <v>67.870000000000005</v>
      </c>
      <c r="L3177" s="33">
        <v>338643</v>
      </c>
      <c r="M3177" s="33">
        <v>0</v>
      </c>
      <c r="N3177" s="33">
        <v>0</v>
      </c>
      <c r="O3177" s="33">
        <v>0</v>
      </c>
      <c r="P3177" s="33">
        <f t="shared" si="566"/>
        <v>67.870000000000005</v>
      </c>
      <c r="Q3177" s="33">
        <f t="shared" si="567"/>
        <v>67.870000000000005</v>
      </c>
      <c r="R3177" s="33">
        <f t="shared" si="568"/>
        <v>338643</v>
      </c>
      <c r="S3177" s="33"/>
      <c r="T3177" s="30" t="str">
        <f t="shared" si="569"/>
        <v>USD</v>
      </c>
      <c r="U3177" s="33">
        <v>0</v>
      </c>
      <c r="V3177" s="33">
        <v>0</v>
      </c>
      <c r="W3177" s="33">
        <v>0</v>
      </c>
      <c r="X3177" s="33">
        <f t="shared" si="570"/>
        <v>67.870000000000005</v>
      </c>
      <c r="Y3177" s="33">
        <f t="shared" si="571"/>
        <v>67.870000000000005</v>
      </c>
      <c r="Z3177" s="33">
        <f t="shared" si="572"/>
        <v>338643</v>
      </c>
      <c r="AA3177" s="34">
        <f t="shared" si="573"/>
        <v>4.8830570109428671E-07</v>
      </c>
      <c r="AB3177" s="33" t="s">
        <v>4928</v>
      </c>
      <c r="AC3177" s="35">
        <v>44932</v>
      </c>
      <c r="AD3177" s="33">
        <v>30</v>
      </c>
      <c r="AE3177" s="36">
        <f t="shared" si="574"/>
        <v>44962</v>
      </c>
    </row>
    <row r="3178" spans="2:31" ht="14.5" hidden="1">
      <c r="B3178" s="29" t="s">
        <v>2959</v>
      </c>
      <c r="C3178" s="30" t="str">
        <f t="shared" si="564"/>
        <v>(Proveedores estratégicos)</v>
      </c>
      <c r="D3178" s="30">
        <v>4</v>
      </c>
      <c r="E3178" s="30" t="s">
        <v>2960</v>
      </c>
      <c r="F3178" s="30" t="s">
        <v>5508</v>
      </c>
      <c r="G3178" s="30" t="s">
        <v>5509</v>
      </c>
      <c r="H3178" s="31" t="s">
        <v>2982</v>
      </c>
      <c r="I3178" s="31" t="s">
        <v>62</v>
      </c>
      <c r="J3178" s="32">
        <v>367.95999999999998</v>
      </c>
      <c r="K3178" s="33">
        <f t="shared" si="565"/>
        <v>367.95999999999998</v>
      </c>
      <c r="L3178" s="33">
        <v>1835966</v>
      </c>
      <c r="M3178" s="33">
        <v>0</v>
      </c>
      <c r="N3178" s="33">
        <v>0</v>
      </c>
      <c r="O3178" s="33">
        <v>0</v>
      </c>
      <c r="P3178" s="33">
        <f t="shared" si="566"/>
        <v>367.95999999999998</v>
      </c>
      <c r="Q3178" s="33">
        <f t="shared" si="567"/>
        <v>367.95999999999998</v>
      </c>
      <c r="R3178" s="33">
        <f t="shared" si="568"/>
        <v>1835966</v>
      </c>
      <c r="S3178" s="33"/>
      <c r="T3178" s="30" t="str">
        <f t="shared" si="569"/>
        <v>USD</v>
      </c>
      <c r="U3178" s="33">
        <v>0</v>
      </c>
      <c r="V3178" s="33">
        <v>0</v>
      </c>
      <c r="W3178" s="33">
        <v>0</v>
      </c>
      <c r="X3178" s="33">
        <f t="shared" si="570"/>
        <v>367.95999999999998</v>
      </c>
      <c r="Y3178" s="33">
        <f t="shared" si="571"/>
        <v>367.95999999999998</v>
      </c>
      <c r="Z3178" s="33">
        <f t="shared" si="572"/>
        <v>1835966</v>
      </c>
      <c r="AA3178" s="34">
        <f t="shared" si="573"/>
        <v>2.6473680684829545E-06</v>
      </c>
      <c r="AB3178" s="33" t="s">
        <v>4928</v>
      </c>
      <c r="AC3178" s="35">
        <v>44932</v>
      </c>
      <c r="AD3178" s="33">
        <v>30</v>
      </c>
      <c r="AE3178" s="36">
        <f t="shared" si="574"/>
        <v>44962</v>
      </c>
    </row>
    <row r="3179" spans="2:31" ht="14.5" hidden="1">
      <c r="B3179" s="29" t="s">
        <v>2959</v>
      </c>
      <c r="C3179" s="30" t="str">
        <f t="shared" si="564"/>
        <v>(Proveedores estratégicos)</v>
      </c>
      <c r="D3179" s="30">
        <v>4</v>
      </c>
      <c r="E3179" s="30" t="s">
        <v>2960</v>
      </c>
      <c r="F3179" s="30" t="s">
        <v>5508</v>
      </c>
      <c r="G3179" s="30" t="s">
        <v>5509</v>
      </c>
      <c r="H3179" s="31" t="s">
        <v>2983</v>
      </c>
      <c r="I3179" s="31" t="s">
        <v>62</v>
      </c>
      <c r="J3179" s="32">
        <v>316.45999999999998</v>
      </c>
      <c r="K3179" s="33">
        <f t="shared" si="565"/>
        <v>316.45999999999998</v>
      </c>
      <c r="L3179" s="33">
        <v>1579002</v>
      </c>
      <c r="M3179" s="33">
        <v>0</v>
      </c>
      <c r="N3179" s="33">
        <v>0</v>
      </c>
      <c r="O3179" s="33">
        <v>0</v>
      </c>
      <c r="P3179" s="33">
        <f t="shared" si="566"/>
        <v>316.45999999999998</v>
      </c>
      <c r="Q3179" s="33">
        <f t="shared" si="567"/>
        <v>316.45999999999998</v>
      </c>
      <c r="R3179" s="33">
        <f t="shared" si="568"/>
        <v>1579002</v>
      </c>
      <c r="S3179" s="33"/>
      <c r="T3179" s="30" t="str">
        <f t="shared" si="569"/>
        <v>USD</v>
      </c>
      <c r="U3179" s="33">
        <v>0</v>
      </c>
      <c r="V3179" s="33">
        <v>0</v>
      </c>
      <c r="W3179" s="33">
        <v>0</v>
      </c>
      <c r="X3179" s="33">
        <f t="shared" si="570"/>
        <v>316.45999999999998</v>
      </c>
      <c r="Y3179" s="33">
        <f t="shared" si="571"/>
        <v>316.45999999999998</v>
      </c>
      <c r="Z3179" s="33">
        <f t="shared" si="572"/>
        <v>1579002</v>
      </c>
      <c r="AA3179" s="34">
        <f t="shared" si="573"/>
        <v>2.2768392632928508E-06</v>
      </c>
      <c r="AB3179" s="33" t="s">
        <v>4928</v>
      </c>
      <c r="AC3179" s="35">
        <v>44932</v>
      </c>
      <c r="AD3179" s="33">
        <v>30</v>
      </c>
      <c r="AE3179" s="36">
        <f t="shared" si="574"/>
        <v>44962</v>
      </c>
    </row>
    <row r="3180" spans="2:31" ht="14.5" hidden="1">
      <c r="B3180" s="29" t="s">
        <v>2959</v>
      </c>
      <c r="C3180" s="30" t="str">
        <f t="shared" si="575" ref="C3180:C3243">+IF(D3180=1,$A$4,IF(D3180=2,$A$5,IF(D3180=3,$A$6,IF(D3180=4,$A$7,IF(D3180=5,$A$8,IF(D3180=6,$A$9,))))))</f>
        <v>(Proveedores estratégicos)</v>
      </c>
      <c r="D3180" s="30">
        <v>4</v>
      </c>
      <c r="E3180" s="30" t="s">
        <v>2960</v>
      </c>
      <c r="F3180" s="30" t="s">
        <v>5508</v>
      </c>
      <c r="G3180" s="30" t="s">
        <v>5509</v>
      </c>
      <c r="H3180" s="31" t="s">
        <v>2984</v>
      </c>
      <c r="I3180" s="31" t="s">
        <v>62</v>
      </c>
      <c r="J3180" s="32">
        <v>420.39999999999998</v>
      </c>
      <c r="K3180" s="33">
        <f t="shared" si="576" ref="K3180:K3243">+IF(I3180="USD",J3180,L3180/$L$3)</f>
        <v>420.39999999999998</v>
      </c>
      <c r="L3180" s="33">
        <v>2097619</v>
      </c>
      <c r="M3180" s="33">
        <v>0</v>
      </c>
      <c r="N3180" s="33">
        <v>0</v>
      </c>
      <c r="O3180" s="33">
        <v>0</v>
      </c>
      <c r="P3180" s="33">
        <f t="shared" si="577" ref="P3180:P3243">+J3180+M3180</f>
        <v>420.39999999999998</v>
      </c>
      <c r="Q3180" s="33">
        <f t="shared" si="578" ref="Q3180:Q3243">+K3180+N3180</f>
        <v>420.39999999999998</v>
      </c>
      <c r="R3180" s="33">
        <f t="shared" si="579" ref="R3180:R3243">+L3180+O3180</f>
        <v>2097619</v>
      </c>
      <c r="S3180" s="33"/>
      <c r="T3180" s="30" t="str">
        <f t="shared" si="580" ref="T3180:T3243">+I3180</f>
        <v>USD</v>
      </c>
      <c r="U3180" s="33">
        <v>0</v>
      </c>
      <c r="V3180" s="33">
        <v>0</v>
      </c>
      <c r="W3180" s="33">
        <v>0</v>
      </c>
      <c r="X3180" s="33">
        <f t="shared" si="581" ref="X3180:X3243">+P3180+U3180</f>
        <v>420.39999999999998</v>
      </c>
      <c r="Y3180" s="33">
        <f t="shared" si="582" ref="Y3180:Y3243">+Q3180+V3180</f>
        <v>420.39999999999998</v>
      </c>
      <c r="Z3180" s="33">
        <f t="shared" si="583" ref="Z3180:Z3243">+R3180+W3180</f>
        <v>2097619</v>
      </c>
      <c r="AA3180" s="34">
        <f t="shared" si="584" ref="AA3180:AA3243">+IF(D3180=1,Z3180/$C$4,IF(D3180=2,Z3180/$C$5,IF(D3180=3,Z3180/$C$6,IF(D3180=4,Z3180/$C$7,IF(D3180=5,Z3180/$C$8,IF(D3180=6,Z3180/$C$9))))))</f>
        <v>3.0246581692924307E-06</v>
      </c>
      <c r="AB3180" s="33" t="s">
        <v>4928</v>
      </c>
      <c r="AC3180" s="35">
        <v>44932</v>
      </c>
      <c r="AD3180" s="33">
        <v>30</v>
      </c>
      <c r="AE3180" s="36">
        <f t="shared" si="574"/>
        <v>44962</v>
      </c>
    </row>
    <row r="3181" spans="2:31" ht="14.5" hidden="1">
      <c r="B3181" s="29" t="s">
        <v>2959</v>
      </c>
      <c r="C3181" s="30" t="str">
        <f t="shared" si="575"/>
        <v>(Proveedores estratégicos)</v>
      </c>
      <c r="D3181" s="30">
        <v>4</v>
      </c>
      <c r="E3181" s="30" t="s">
        <v>2960</v>
      </c>
      <c r="F3181" s="30" t="s">
        <v>5508</v>
      </c>
      <c r="G3181" s="30" t="s">
        <v>5509</v>
      </c>
      <c r="H3181" s="31" t="s">
        <v>2985</v>
      </c>
      <c r="I3181" s="31" t="s">
        <v>62</v>
      </c>
      <c r="J3181" s="32">
        <v>299.38999999999999</v>
      </c>
      <c r="K3181" s="33">
        <f t="shared" si="576"/>
        <v>299.38999999999999</v>
      </c>
      <c r="L3181" s="33">
        <v>1493830</v>
      </c>
      <c r="M3181" s="33">
        <v>0</v>
      </c>
      <c r="N3181" s="33">
        <v>0</v>
      </c>
      <c r="O3181" s="33">
        <v>0</v>
      </c>
      <c r="P3181" s="33">
        <f t="shared" si="577"/>
        <v>299.38999999999999</v>
      </c>
      <c r="Q3181" s="33">
        <f t="shared" si="578"/>
        <v>299.38999999999999</v>
      </c>
      <c r="R3181" s="33">
        <f t="shared" si="579"/>
        <v>1493830</v>
      </c>
      <c r="S3181" s="38"/>
      <c r="T3181" s="30" t="str">
        <f t="shared" si="580"/>
        <v>USD</v>
      </c>
      <c r="U3181" s="33">
        <v>0</v>
      </c>
      <c r="V3181" s="33">
        <v>0</v>
      </c>
      <c r="W3181" s="33">
        <v>0</v>
      </c>
      <c r="X3181" s="33">
        <f t="shared" si="581"/>
        <v>299.38999999999999</v>
      </c>
      <c r="Y3181" s="33">
        <f t="shared" si="582"/>
        <v>299.38999999999999</v>
      </c>
      <c r="Z3181" s="33">
        <f t="shared" si="583"/>
        <v>1493830</v>
      </c>
      <c r="AA3181" s="34">
        <f t="shared" si="584"/>
        <v>2.1540256419464697E-06</v>
      </c>
      <c r="AB3181" s="33" t="s">
        <v>4928</v>
      </c>
      <c r="AC3181" s="35">
        <v>44932</v>
      </c>
      <c r="AD3181" s="33">
        <v>30</v>
      </c>
      <c r="AE3181" s="36">
        <f t="shared" si="574"/>
        <v>44962</v>
      </c>
    </row>
    <row r="3182" spans="2:31" ht="14.5" hidden="1">
      <c r="B3182" s="29" t="s">
        <v>2959</v>
      </c>
      <c r="C3182" s="30" t="str">
        <f t="shared" si="575"/>
        <v>(Proveedores estratégicos)</v>
      </c>
      <c r="D3182" s="30">
        <v>4</v>
      </c>
      <c r="E3182" s="30" t="s">
        <v>2960</v>
      </c>
      <c r="F3182" s="30" t="s">
        <v>5508</v>
      </c>
      <c r="G3182" s="30" t="s">
        <v>5509</v>
      </c>
      <c r="H3182" s="31" t="s">
        <v>2986</v>
      </c>
      <c r="I3182" s="31" t="s">
        <v>62</v>
      </c>
      <c r="J3182" s="32">
        <v>751.91999999999996</v>
      </c>
      <c r="K3182" s="33">
        <f t="shared" si="576"/>
        <v>751.91999999999996</v>
      </c>
      <c r="L3182" s="33">
        <v>3751765</v>
      </c>
      <c r="M3182" s="33">
        <v>0</v>
      </c>
      <c r="N3182" s="33">
        <v>0</v>
      </c>
      <c r="O3182" s="33">
        <v>0</v>
      </c>
      <c r="P3182" s="33">
        <f t="shared" si="577"/>
        <v>751.91999999999996</v>
      </c>
      <c r="Q3182" s="33">
        <f t="shared" si="578"/>
        <v>751.91999999999996</v>
      </c>
      <c r="R3182" s="33">
        <f t="shared" si="579"/>
        <v>3751765</v>
      </c>
      <c r="S3182" s="33"/>
      <c r="T3182" s="30" t="str">
        <f t="shared" si="580"/>
        <v>USD</v>
      </c>
      <c r="U3182" s="33">
        <v>0</v>
      </c>
      <c r="V3182" s="33">
        <v>0</v>
      </c>
      <c r="W3182" s="33">
        <v>0</v>
      </c>
      <c r="X3182" s="33">
        <f t="shared" si="581"/>
        <v>751.91999999999996</v>
      </c>
      <c r="Y3182" s="33">
        <f t="shared" si="582"/>
        <v>751.91999999999996</v>
      </c>
      <c r="Z3182" s="33">
        <f t="shared" si="583"/>
        <v>3751765</v>
      </c>
      <c r="AA3182" s="34">
        <f t="shared" si="584"/>
        <v>5.4098511962922798E-06</v>
      </c>
      <c r="AB3182" s="33" t="s">
        <v>4928</v>
      </c>
      <c r="AC3182" s="35">
        <v>44932</v>
      </c>
      <c r="AD3182" s="33">
        <v>30</v>
      </c>
      <c r="AE3182" s="36">
        <f t="shared" si="574"/>
        <v>44962</v>
      </c>
    </row>
    <row r="3183" spans="2:31" ht="14.5" hidden="1">
      <c r="B3183" s="29" t="s">
        <v>2959</v>
      </c>
      <c r="C3183" s="30" t="str">
        <f t="shared" si="575"/>
        <v>(Proveedores estratégicos)</v>
      </c>
      <c r="D3183" s="30">
        <v>4</v>
      </c>
      <c r="E3183" s="30" t="s">
        <v>2960</v>
      </c>
      <c r="F3183" s="30" t="s">
        <v>5508</v>
      </c>
      <c r="G3183" s="30" t="s">
        <v>5509</v>
      </c>
      <c r="H3183" s="31" t="s">
        <v>2987</v>
      </c>
      <c r="I3183" s="31" t="s">
        <v>62</v>
      </c>
      <c r="J3183" s="32">
        <v>622.05999999999995</v>
      </c>
      <c r="K3183" s="33">
        <f t="shared" si="576"/>
        <v>622.05999999999995</v>
      </c>
      <c r="L3183" s="33">
        <v>2918730</v>
      </c>
      <c r="M3183" s="33">
        <v>0</v>
      </c>
      <c r="N3183" s="33">
        <v>0</v>
      </c>
      <c r="O3183" s="33">
        <v>0</v>
      </c>
      <c r="P3183" s="33">
        <f t="shared" si="577"/>
        <v>622.05999999999995</v>
      </c>
      <c r="Q3183" s="33">
        <f t="shared" si="578"/>
        <v>622.05999999999995</v>
      </c>
      <c r="R3183" s="33">
        <f t="shared" si="579"/>
        <v>2918730</v>
      </c>
      <c r="S3183" s="33"/>
      <c r="T3183" s="30" t="str">
        <f t="shared" si="580"/>
        <v>USD</v>
      </c>
      <c r="U3183" s="33">
        <v>0</v>
      </c>
      <c r="V3183" s="33">
        <v>0</v>
      </c>
      <c r="W3183" s="33">
        <v>0</v>
      </c>
      <c r="X3183" s="33">
        <f t="shared" si="581"/>
        <v>622.05999999999995</v>
      </c>
      <c r="Y3183" s="33">
        <f t="shared" si="582"/>
        <v>622.05999999999995</v>
      </c>
      <c r="Z3183" s="33">
        <f t="shared" si="583"/>
        <v>2918730</v>
      </c>
      <c r="AA3183" s="34">
        <f t="shared" si="584"/>
        <v>4.2086577869760412E-06</v>
      </c>
      <c r="AB3183" s="33" t="s">
        <v>4928</v>
      </c>
      <c r="AC3183" s="35">
        <v>44939</v>
      </c>
      <c r="AD3183" s="33">
        <v>30</v>
      </c>
      <c r="AE3183" s="36">
        <f t="shared" si="574"/>
        <v>44969</v>
      </c>
    </row>
    <row r="3184" spans="2:31" ht="14.5" hidden="1">
      <c r="B3184" s="29" t="s">
        <v>2959</v>
      </c>
      <c r="C3184" s="30" t="str">
        <f t="shared" si="575"/>
        <v>(Proveedores estratégicos)</v>
      </c>
      <c r="D3184" s="30">
        <v>4</v>
      </c>
      <c r="E3184" s="30" t="s">
        <v>2960</v>
      </c>
      <c r="F3184" s="30" t="s">
        <v>5508</v>
      </c>
      <c r="G3184" s="30" t="s">
        <v>5509</v>
      </c>
      <c r="H3184" s="31" t="s">
        <v>2988</v>
      </c>
      <c r="I3184" s="31" t="s">
        <v>62</v>
      </c>
      <c r="J3184" s="32">
        <v>55</v>
      </c>
      <c r="K3184" s="33">
        <f t="shared" si="576"/>
        <v>55</v>
      </c>
      <c r="L3184" s="33">
        <v>258062</v>
      </c>
      <c r="M3184" s="33">
        <v>0</v>
      </c>
      <c r="N3184" s="33">
        <v>0</v>
      </c>
      <c r="O3184" s="33">
        <v>0</v>
      </c>
      <c r="P3184" s="33">
        <f t="shared" si="577"/>
        <v>55</v>
      </c>
      <c r="Q3184" s="33">
        <f t="shared" si="578"/>
        <v>55</v>
      </c>
      <c r="R3184" s="33">
        <f t="shared" si="579"/>
        <v>258062</v>
      </c>
      <c r="S3184" s="33"/>
      <c r="T3184" s="30" t="str">
        <f t="shared" si="580"/>
        <v>USD</v>
      </c>
      <c r="U3184" s="33">
        <v>0</v>
      </c>
      <c r="V3184" s="33">
        <v>0</v>
      </c>
      <c r="W3184" s="33">
        <v>0</v>
      </c>
      <c r="X3184" s="33">
        <f t="shared" si="581"/>
        <v>55</v>
      </c>
      <c r="Y3184" s="33">
        <f t="shared" si="582"/>
        <v>55</v>
      </c>
      <c r="Z3184" s="33">
        <f t="shared" si="583"/>
        <v>258062</v>
      </c>
      <c r="AA3184" s="34">
        <f t="shared" si="584"/>
        <v>3.7211206443302774E-07</v>
      </c>
      <c r="AB3184" s="33" t="s">
        <v>4928</v>
      </c>
      <c r="AC3184" s="35">
        <v>44939</v>
      </c>
      <c r="AD3184" s="33">
        <v>30</v>
      </c>
      <c r="AE3184" s="36">
        <f t="shared" si="574"/>
        <v>44969</v>
      </c>
    </row>
    <row r="3185" spans="2:31" ht="14.5" hidden="1">
      <c r="B3185" s="29" t="s">
        <v>2959</v>
      </c>
      <c r="C3185" s="30" t="str">
        <f t="shared" si="575"/>
        <v>(Proveedores estratégicos)</v>
      </c>
      <c r="D3185" s="30">
        <v>4</v>
      </c>
      <c r="E3185" s="30" t="s">
        <v>2960</v>
      </c>
      <c r="F3185" s="30" t="s">
        <v>5508</v>
      </c>
      <c r="G3185" s="30" t="s">
        <v>5509</v>
      </c>
      <c r="H3185" s="31" t="s">
        <v>2989</v>
      </c>
      <c r="I3185" s="31" t="s">
        <v>62</v>
      </c>
      <c r="J3185" s="32">
        <v>12782.42</v>
      </c>
      <c r="K3185" s="33">
        <f t="shared" si="576"/>
        <v>12782.42</v>
      </c>
      <c r="L3185" s="33">
        <v>59975626</v>
      </c>
      <c r="M3185" s="33">
        <v>0</v>
      </c>
      <c r="N3185" s="33">
        <v>0</v>
      </c>
      <c r="O3185" s="33">
        <v>0</v>
      </c>
      <c r="P3185" s="33">
        <f t="shared" si="577"/>
        <v>12782.42</v>
      </c>
      <c r="Q3185" s="33">
        <f t="shared" si="578"/>
        <v>12782.42</v>
      </c>
      <c r="R3185" s="33">
        <f t="shared" si="579"/>
        <v>59975626</v>
      </c>
      <c r="S3185" s="33"/>
      <c r="T3185" s="30" t="str">
        <f t="shared" si="580"/>
        <v>USD</v>
      </c>
      <c r="U3185" s="33">
        <v>0</v>
      </c>
      <c r="V3185" s="33">
        <v>0</v>
      </c>
      <c r="W3185" s="33">
        <v>0</v>
      </c>
      <c r="X3185" s="33">
        <f t="shared" si="581"/>
        <v>12782.42</v>
      </c>
      <c r="Y3185" s="33">
        <f t="shared" si="582"/>
        <v>12782.42</v>
      </c>
      <c r="Z3185" s="33">
        <f t="shared" si="583"/>
        <v>59975626</v>
      </c>
      <c r="AA3185" s="34">
        <f t="shared" si="584"/>
        <v>8.6481752472363906E-05</v>
      </c>
      <c r="AB3185" s="33" t="s">
        <v>4928</v>
      </c>
      <c r="AC3185" s="35">
        <v>44939</v>
      </c>
      <c r="AD3185" s="33">
        <v>30</v>
      </c>
      <c r="AE3185" s="36">
        <f t="shared" si="574"/>
        <v>44969</v>
      </c>
    </row>
    <row r="3186" spans="2:31" ht="14.5" hidden="1">
      <c r="B3186" s="29" t="s">
        <v>2959</v>
      </c>
      <c r="C3186" s="30" t="str">
        <f t="shared" si="575"/>
        <v>(Proveedores estratégicos)</v>
      </c>
      <c r="D3186" s="30">
        <v>4</v>
      </c>
      <c r="E3186" s="30" t="s">
        <v>2960</v>
      </c>
      <c r="F3186" s="30" t="s">
        <v>5508</v>
      </c>
      <c r="G3186" s="30" t="s">
        <v>5509</v>
      </c>
      <c r="H3186" s="31" t="s">
        <v>2990</v>
      </c>
      <c r="I3186" s="31" t="s">
        <v>62</v>
      </c>
      <c r="J3186" s="32">
        <v>55</v>
      </c>
      <c r="K3186" s="33">
        <f t="shared" si="576"/>
        <v>55</v>
      </c>
      <c r="L3186" s="33">
        <v>258062</v>
      </c>
      <c r="M3186" s="33">
        <v>0</v>
      </c>
      <c r="N3186" s="33">
        <v>0</v>
      </c>
      <c r="O3186" s="33">
        <v>0</v>
      </c>
      <c r="P3186" s="33">
        <f t="shared" si="577"/>
        <v>55</v>
      </c>
      <c r="Q3186" s="33">
        <f t="shared" si="578"/>
        <v>55</v>
      </c>
      <c r="R3186" s="33">
        <f t="shared" si="579"/>
        <v>258062</v>
      </c>
      <c r="S3186" s="33"/>
      <c r="T3186" s="30" t="str">
        <f t="shared" si="580"/>
        <v>USD</v>
      </c>
      <c r="U3186" s="33">
        <v>0</v>
      </c>
      <c r="V3186" s="33">
        <v>0</v>
      </c>
      <c r="W3186" s="33">
        <v>0</v>
      </c>
      <c r="X3186" s="33">
        <f t="shared" si="581"/>
        <v>55</v>
      </c>
      <c r="Y3186" s="33">
        <f t="shared" si="582"/>
        <v>55</v>
      </c>
      <c r="Z3186" s="33">
        <f t="shared" si="583"/>
        <v>258062</v>
      </c>
      <c r="AA3186" s="34">
        <f t="shared" si="584"/>
        <v>3.7211206443302774E-07</v>
      </c>
      <c r="AB3186" s="33" t="s">
        <v>4928</v>
      </c>
      <c r="AC3186" s="35">
        <v>44939</v>
      </c>
      <c r="AD3186" s="33">
        <v>30</v>
      </c>
      <c r="AE3186" s="36">
        <f t="shared" si="574"/>
        <v>44969</v>
      </c>
    </row>
    <row r="3187" spans="2:31" ht="14.5" hidden="1">
      <c r="B3187" s="29" t="s">
        <v>2959</v>
      </c>
      <c r="C3187" s="30" t="str">
        <f t="shared" si="575"/>
        <v>(Proveedores estratégicos)</v>
      </c>
      <c r="D3187" s="30">
        <v>4</v>
      </c>
      <c r="E3187" s="30" t="s">
        <v>2960</v>
      </c>
      <c r="F3187" s="30" t="s">
        <v>5508</v>
      </c>
      <c r="G3187" s="30" t="s">
        <v>5509</v>
      </c>
      <c r="H3187" s="31" t="s">
        <v>2991</v>
      </c>
      <c r="I3187" s="31" t="s">
        <v>62</v>
      </c>
      <c r="J3187" s="32">
        <v>484.67000000000002</v>
      </c>
      <c r="K3187" s="33">
        <f t="shared" si="576"/>
        <v>484.67000000000002</v>
      </c>
      <c r="L3187" s="33">
        <v>2274091</v>
      </c>
      <c r="M3187" s="33">
        <v>0</v>
      </c>
      <c r="N3187" s="33">
        <v>0</v>
      </c>
      <c r="O3187" s="33">
        <v>0</v>
      </c>
      <c r="P3187" s="33">
        <f t="shared" si="577"/>
        <v>484.67000000000002</v>
      </c>
      <c r="Q3187" s="33">
        <f t="shared" si="578"/>
        <v>484.67000000000002</v>
      </c>
      <c r="R3187" s="33">
        <f t="shared" si="579"/>
        <v>2274091</v>
      </c>
      <c r="S3187" s="33"/>
      <c r="T3187" s="30" t="str">
        <f t="shared" si="580"/>
        <v>USD</v>
      </c>
      <c r="U3187" s="33">
        <v>0</v>
      </c>
      <c r="V3187" s="33">
        <v>0</v>
      </c>
      <c r="W3187" s="33">
        <v>0</v>
      </c>
      <c r="X3187" s="33">
        <f t="shared" si="581"/>
        <v>484.67000000000002</v>
      </c>
      <c r="Y3187" s="33">
        <f t="shared" si="582"/>
        <v>484.67000000000002</v>
      </c>
      <c r="Z3187" s="33">
        <f t="shared" si="583"/>
        <v>2274091</v>
      </c>
      <c r="AA3187" s="34">
        <f t="shared" si="584"/>
        <v>3.2791216712207474E-06</v>
      </c>
      <c r="AB3187" s="33" t="s">
        <v>4928</v>
      </c>
      <c r="AC3187" s="35">
        <v>44939</v>
      </c>
      <c r="AD3187" s="33">
        <v>30</v>
      </c>
      <c r="AE3187" s="36">
        <f t="shared" si="574"/>
        <v>44969</v>
      </c>
    </row>
    <row r="3188" spans="2:31" ht="14.5" hidden="1">
      <c r="B3188" s="29" t="s">
        <v>2959</v>
      </c>
      <c r="C3188" s="30" t="str">
        <f t="shared" si="575"/>
        <v>(Proveedores estratégicos)</v>
      </c>
      <c r="D3188" s="30">
        <v>4</v>
      </c>
      <c r="E3188" s="30" t="s">
        <v>2960</v>
      </c>
      <c r="F3188" s="30" t="s">
        <v>5508</v>
      </c>
      <c r="G3188" s="30" t="s">
        <v>5509</v>
      </c>
      <c r="H3188" s="31" t="s">
        <v>2992</v>
      </c>
      <c r="I3188" s="31" t="s">
        <v>62</v>
      </c>
      <c r="J3188" s="32">
        <v>7415.6099999999997</v>
      </c>
      <c r="K3188" s="33">
        <f t="shared" si="576"/>
        <v>7415.6099999999997</v>
      </c>
      <c r="L3188" s="33">
        <v>34733605</v>
      </c>
      <c r="M3188" s="33">
        <v>0</v>
      </c>
      <c r="N3188" s="33">
        <v>0</v>
      </c>
      <c r="O3188" s="33">
        <v>0</v>
      </c>
      <c r="P3188" s="33">
        <f t="shared" si="577"/>
        <v>7415.6099999999997</v>
      </c>
      <c r="Q3188" s="33">
        <f t="shared" si="578"/>
        <v>7415.6099999999997</v>
      </c>
      <c r="R3188" s="33">
        <f t="shared" si="579"/>
        <v>34733605</v>
      </c>
      <c r="S3188" s="33"/>
      <c r="T3188" s="30" t="str">
        <f t="shared" si="580"/>
        <v>USD</v>
      </c>
      <c r="U3188" s="33">
        <v>0</v>
      </c>
      <c r="V3188" s="33">
        <v>0</v>
      </c>
      <c r="W3188" s="33">
        <v>0</v>
      </c>
      <c r="X3188" s="33">
        <f t="shared" si="581"/>
        <v>7415.6099999999997</v>
      </c>
      <c r="Y3188" s="33">
        <f t="shared" si="582"/>
        <v>7415.6099999999997</v>
      </c>
      <c r="Z3188" s="33">
        <f t="shared" si="583"/>
        <v>34733605</v>
      </c>
      <c r="AA3188" s="34">
        <f t="shared" si="584"/>
        <v>5.0084062983900515E-05</v>
      </c>
      <c r="AB3188" s="33" t="s">
        <v>4928</v>
      </c>
      <c r="AC3188" s="35">
        <v>44946</v>
      </c>
      <c r="AD3188" s="33">
        <v>30</v>
      </c>
      <c r="AE3188" s="36">
        <f t="shared" si="574"/>
        <v>44976</v>
      </c>
    </row>
    <row r="3189" spans="2:31" ht="14.5" hidden="1">
      <c r="B3189" s="29" t="s">
        <v>2959</v>
      </c>
      <c r="C3189" s="30" t="str">
        <f t="shared" si="575"/>
        <v>(Proveedores estratégicos)</v>
      </c>
      <c r="D3189" s="30">
        <v>4</v>
      </c>
      <c r="E3189" s="30" t="s">
        <v>2960</v>
      </c>
      <c r="F3189" s="30" t="s">
        <v>5508</v>
      </c>
      <c r="G3189" s="30" t="s">
        <v>5509</v>
      </c>
      <c r="H3189" s="31" t="s">
        <v>2993</v>
      </c>
      <c r="I3189" s="31" t="s">
        <v>62</v>
      </c>
      <c r="J3189" s="32">
        <v>858.25</v>
      </c>
      <c r="K3189" s="33">
        <f t="shared" si="576"/>
        <v>858.25</v>
      </c>
      <c r="L3189" s="33">
        <v>4019914</v>
      </c>
      <c r="M3189" s="33">
        <v>0</v>
      </c>
      <c r="N3189" s="33">
        <v>0</v>
      </c>
      <c r="O3189" s="33">
        <v>0</v>
      </c>
      <c r="P3189" s="33">
        <f t="shared" si="577"/>
        <v>858.25</v>
      </c>
      <c r="Q3189" s="33">
        <f t="shared" si="578"/>
        <v>858.25</v>
      </c>
      <c r="R3189" s="33">
        <f t="shared" si="579"/>
        <v>4019914</v>
      </c>
      <c r="S3189" s="38"/>
      <c r="T3189" s="30" t="str">
        <f t="shared" si="580"/>
        <v>USD</v>
      </c>
      <c r="U3189" s="33">
        <v>0</v>
      </c>
      <c r="V3189" s="33">
        <v>0</v>
      </c>
      <c r="W3189" s="33">
        <v>0</v>
      </c>
      <c r="X3189" s="33">
        <f t="shared" si="581"/>
        <v>858.25</v>
      </c>
      <c r="Y3189" s="33">
        <f t="shared" si="582"/>
        <v>858.25</v>
      </c>
      <c r="Z3189" s="33">
        <f t="shared" si="583"/>
        <v>4019914</v>
      </c>
      <c r="AA3189" s="34">
        <f t="shared" si="584"/>
        <v>5.7965081933149022E-06</v>
      </c>
      <c r="AB3189" s="33" t="s">
        <v>4928</v>
      </c>
      <c r="AC3189" s="35">
        <v>44946</v>
      </c>
      <c r="AD3189" s="33">
        <v>30</v>
      </c>
      <c r="AE3189" s="36">
        <f t="shared" si="574"/>
        <v>44976</v>
      </c>
    </row>
    <row r="3190" spans="2:31" ht="14.5" hidden="1">
      <c r="B3190" s="29" t="s">
        <v>2959</v>
      </c>
      <c r="C3190" s="30" t="str">
        <f t="shared" si="575"/>
        <v>(Proveedores estratégicos)</v>
      </c>
      <c r="D3190" s="30">
        <v>4</v>
      </c>
      <c r="E3190" s="30" t="s">
        <v>2960</v>
      </c>
      <c r="F3190" s="30" t="s">
        <v>5508</v>
      </c>
      <c r="G3190" s="30" t="s">
        <v>5509</v>
      </c>
      <c r="H3190" s="31" t="s">
        <v>2994</v>
      </c>
      <c r="I3190" s="31" t="s">
        <v>62</v>
      </c>
      <c r="J3190" s="32">
        <v>26.829999999999998</v>
      </c>
      <c r="K3190" s="33">
        <f t="shared" si="576"/>
        <v>26.829999999999998</v>
      </c>
      <c r="L3190" s="33">
        <v>125668</v>
      </c>
      <c r="M3190" s="33">
        <v>0</v>
      </c>
      <c r="N3190" s="33">
        <v>0</v>
      </c>
      <c r="O3190" s="33">
        <v>0</v>
      </c>
      <c r="P3190" s="33">
        <f t="shared" si="577"/>
        <v>26.829999999999998</v>
      </c>
      <c r="Q3190" s="33">
        <f t="shared" si="578"/>
        <v>26.829999999999998</v>
      </c>
      <c r="R3190" s="33">
        <f t="shared" si="579"/>
        <v>125668</v>
      </c>
      <c r="S3190" s="33"/>
      <c r="T3190" s="30" t="str">
        <f t="shared" si="580"/>
        <v>USD</v>
      </c>
      <c r="U3190" s="33">
        <v>0</v>
      </c>
      <c r="V3190" s="33">
        <v>0</v>
      </c>
      <c r="W3190" s="33">
        <v>0</v>
      </c>
      <c r="X3190" s="33">
        <f t="shared" si="581"/>
        <v>26.829999999999998</v>
      </c>
      <c r="Y3190" s="33">
        <f t="shared" si="582"/>
        <v>26.829999999999998</v>
      </c>
      <c r="Z3190" s="33">
        <f t="shared" si="583"/>
        <v>125668</v>
      </c>
      <c r="AA3190" s="34">
        <f t="shared" si="584"/>
        <v>1.8120676005444325E-07</v>
      </c>
      <c r="AB3190" s="33" t="s">
        <v>4928</v>
      </c>
      <c r="AC3190" s="35">
        <v>44946</v>
      </c>
      <c r="AD3190" s="33">
        <v>30</v>
      </c>
      <c r="AE3190" s="36">
        <f t="shared" si="574"/>
        <v>44976</v>
      </c>
    </row>
    <row r="3191" spans="2:31" ht="14.5" hidden="1">
      <c r="B3191" s="29" t="s">
        <v>2959</v>
      </c>
      <c r="C3191" s="30" t="str">
        <f t="shared" si="575"/>
        <v>(Proveedores estratégicos)</v>
      </c>
      <c r="D3191" s="30">
        <v>4</v>
      </c>
      <c r="E3191" s="30" t="s">
        <v>2960</v>
      </c>
      <c r="F3191" s="30" t="s">
        <v>5508</v>
      </c>
      <c r="G3191" s="30" t="s">
        <v>5509</v>
      </c>
      <c r="H3191" s="31" t="s">
        <v>2995</v>
      </c>
      <c r="I3191" s="31" t="s">
        <v>62</v>
      </c>
      <c r="J3191" s="32">
        <v>20</v>
      </c>
      <c r="K3191" s="33">
        <f t="shared" si="576"/>
        <v>20</v>
      </c>
      <c r="L3191" s="33">
        <v>93677</v>
      </c>
      <c r="M3191" s="33">
        <v>0</v>
      </c>
      <c r="N3191" s="33">
        <v>0</v>
      </c>
      <c r="O3191" s="33">
        <v>0</v>
      </c>
      <c r="P3191" s="33">
        <f t="shared" si="577"/>
        <v>20</v>
      </c>
      <c r="Q3191" s="33">
        <f t="shared" si="578"/>
        <v>20</v>
      </c>
      <c r="R3191" s="33">
        <f t="shared" si="579"/>
        <v>93677</v>
      </c>
      <c r="S3191" s="33"/>
      <c r="T3191" s="30" t="str">
        <f t="shared" si="580"/>
        <v>USD</v>
      </c>
      <c r="U3191" s="33">
        <v>0</v>
      </c>
      <c r="V3191" s="33">
        <v>0</v>
      </c>
      <c r="W3191" s="33">
        <v>0</v>
      </c>
      <c r="X3191" s="33">
        <f t="shared" si="581"/>
        <v>20</v>
      </c>
      <c r="Y3191" s="33">
        <f t="shared" si="582"/>
        <v>20</v>
      </c>
      <c r="Z3191" s="33">
        <f t="shared" si="583"/>
        <v>93677</v>
      </c>
      <c r="AA3191" s="34">
        <f t="shared" si="584"/>
        <v>1.3507739171165355E-07</v>
      </c>
      <c r="AB3191" s="33" t="s">
        <v>4928</v>
      </c>
      <c r="AC3191" s="35">
        <v>44946</v>
      </c>
      <c r="AD3191" s="33">
        <v>30</v>
      </c>
      <c r="AE3191" s="36">
        <f t="shared" si="574"/>
        <v>44976</v>
      </c>
    </row>
    <row r="3192" spans="2:31" ht="14.5" hidden="1">
      <c r="B3192" s="29" t="s">
        <v>2959</v>
      </c>
      <c r="C3192" s="30" t="str">
        <f t="shared" si="575"/>
        <v>(Proveedores estratégicos)</v>
      </c>
      <c r="D3192" s="30">
        <v>4</v>
      </c>
      <c r="E3192" s="30" t="s">
        <v>2960</v>
      </c>
      <c r="F3192" s="30" t="s">
        <v>5508</v>
      </c>
      <c r="G3192" s="30" t="s">
        <v>5509</v>
      </c>
      <c r="H3192" s="31" t="s">
        <v>2996</v>
      </c>
      <c r="I3192" s="31" t="s">
        <v>62</v>
      </c>
      <c r="J3192" s="32">
        <v>387.62</v>
      </c>
      <c r="K3192" s="33">
        <f t="shared" si="576"/>
        <v>387.62</v>
      </c>
      <c r="L3192" s="33">
        <v>1815554</v>
      </c>
      <c r="M3192" s="33">
        <v>0</v>
      </c>
      <c r="N3192" s="33">
        <v>0</v>
      </c>
      <c r="O3192" s="33">
        <v>0</v>
      </c>
      <c r="P3192" s="33">
        <f t="shared" si="577"/>
        <v>387.62</v>
      </c>
      <c r="Q3192" s="33">
        <f t="shared" si="578"/>
        <v>387.62</v>
      </c>
      <c r="R3192" s="33">
        <f t="shared" si="579"/>
        <v>1815554</v>
      </c>
      <c r="S3192" s="33"/>
      <c r="T3192" s="30" t="str">
        <f t="shared" si="580"/>
        <v>USD</v>
      </c>
      <c r="U3192" s="33">
        <v>0</v>
      </c>
      <c r="V3192" s="33">
        <v>0</v>
      </c>
      <c r="W3192" s="33">
        <v>0</v>
      </c>
      <c r="X3192" s="33">
        <f t="shared" si="581"/>
        <v>387.62</v>
      </c>
      <c r="Y3192" s="33">
        <f t="shared" si="582"/>
        <v>387.62</v>
      </c>
      <c r="Z3192" s="33">
        <f t="shared" si="583"/>
        <v>1815554</v>
      </c>
      <c r="AA3192" s="34">
        <f t="shared" si="584"/>
        <v>2.6179350196063011E-06</v>
      </c>
      <c r="AB3192" s="33" t="s">
        <v>4928</v>
      </c>
      <c r="AC3192" s="35">
        <v>44946</v>
      </c>
      <c r="AD3192" s="33">
        <v>30</v>
      </c>
      <c r="AE3192" s="36">
        <f t="shared" si="574"/>
        <v>44976</v>
      </c>
    </row>
    <row r="3193" spans="2:31" ht="14.5" hidden="1">
      <c r="B3193" s="29" t="s">
        <v>2959</v>
      </c>
      <c r="C3193" s="30" t="str">
        <f t="shared" si="575"/>
        <v>(Proveedores estratégicos)</v>
      </c>
      <c r="D3193" s="30">
        <v>4</v>
      </c>
      <c r="E3193" s="30" t="s">
        <v>2960</v>
      </c>
      <c r="F3193" s="30" t="s">
        <v>5508</v>
      </c>
      <c r="G3193" s="30" t="s">
        <v>5509</v>
      </c>
      <c r="H3193" s="31" t="s">
        <v>2997</v>
      </c>
      <c r="I3193" s="31" t="s">
        <v>62</v>
      </c>
      <c r="J3193" s="32">
        <v>554.10000000000002</v>
      </c>
      <c r="K3193" s="33">
        <f t="shared" si="576"/>
        <v>554.10000000000002</v>
      </c>
      <c r="L3193" s="33">
        <v>2595321</v>
      </c>
      <c r="M3193" s="33">
        <v>0</v>
      </c>
      <c r="N3193" s="33">
        <v>0</v>
      </c>
      <c r="O3193" s="33">
        <v>0</v>
      </c>
      <c r="P3193" s="33">
        <f t="shared" si="577"/>
        <v>554.10000000000002</v>
      </c>
      <c r="Q3193" s="33">
        <f t="shared" si="578"/>
        <v>554.10000000000002</v>
      </c>
      <c r="R3193" s="33">
        <f t="shared" si="579"/>
        <v>2595321</v>
      </c>
      <c r="S3193" s="33"/>
      <c r="T3193" s="30" t="str">
        <f t="shared" si="580"/>
        <v>USD</v>
      </c>
      <c r="U3193" s="33">
        <v>0</v>
      </c>
      <c r="V3193" s="33">
        <v>0</v>
      </c>
      <c r="W3193" s="33">
        <v>0</v>
      </c>
      <c r="X3193" s="33">
        <f t="shared" si="581"/>
        <v>554.10000000000002</v>
      </c>
      <c r="Y3193" s="33">
        <f t="shared" si="582"/>
        <v>554.10000000000002</v>
      </c>
      <c r="Z3193" s="33">
        <f t="shared" si="583"/>
        <v>2595321</v>
      </c>
      <c r="AA3193" s="34">
        <f t="shared" si="584"/>
        <v>3.742318726416094E-06</v>
      </c>
      <c r="AB3193" s="33" t="s">
        <v>4928</v>
      </c>
      <c r="AC3193" s="35">
        <v>44946</v>
      </c>
      <c r="AD3193" s="33">
        <v>30</v>
      </c>
      <c r="AE3193" s="36">
        <f t="shared" si="574"/>
        <v>44976</v>
      </c>
    </row>
    <row r="3194" spans="2:31" ht="14.5" hidden="1">
      <c r="B3194" s="29" t="s">
        <v>2959</v>
      </c>
      <c r="C3194" s="30" t="str">
        <f t="shared" si="575"/>
        <v>(Proveedores estratégicos)</v>
      </c>
      <c r="D3194" s="30">
        <v>4</v>
      </c>
      <c r="E3194" s="30" t="s">
        <v>2960</v>
      </c>
      <c r="F3194" s="30" t="s">
        <v>5508</v>
      </c>
      <c r="G3194" s="30" t="s">
        <v>5509</v>
      </c>
      <c r="H3194" s="31" t="s">
        <v>2998</v>
      </c>
      <c r="I3194" s="31" t="s">
        <v>62</v>
      </c>
      <c r="J3194" s="32">
        <v>478.85000000000002</v>
      </c>
      <c r="K3194" s="33">
        <f t="shared" si="576"/>
        <v>478.85000000000002</v>
      </c>
      <c r="L3194" s="33">
        <v>2242862</v>
      </c>
      <c r="M3194" s="33">
        <v>0</v>
      </c>
      <c r="N3194" s="33">
        <v>0</v>
      </c>
      <c r="O3194" s="33">
        <v>0</v>
      </c>
      <c r="P3194" s="33">
        <f t="shared" si="577"/>
        <v>478.85000000000002</v>
      </c>
      <c r="Q3194" s="33">
        <f t="shared" si="578"/>
        <v>478.85000000000002</v>
      </c>
      <c r="R3194" s="33">
        <f t="shared" si="579"/>
        <v>2242862</v>
      </c>
      <c r="S3194" s="33"/>
      <c r="T3194" s="30" t="str">
        <f t="shared" si="580"/>
        <v>USD</v>
      </c>
      <c r="U3194" s="33">
        <v>0</v>
      </c>
      <c r="V3194" s="33">
        <v>0</v>
      </c>
      <c r="W3194" s="33">
        <v>0</v>
      </c>
      <c r="X3194" s="33">
        <f t="shared" si="581"/>
        <v>478.85000000000002</v>
      </c>
      <c r="Y3194" s="33">
        <f t="shared" si="582"/>
        <v>478.85000000000002</v>
      </c>
      <c r="Z3194" s="33">
        <f t="shared" si="583"/>
        <v>2242862</v>
      </c>
      <c r="AA3194" s="34">
        <f t="shared" si="584"/>
        <v>3.2340910674891674E-06</v>
      </c>
      <c r="AB3194" s="33" t="s">
        <v>4928</v>
      </c>
      <c r="AC3194" s="35">
        <v>44946</v>
      </c>
      <c r="AD3194" s="33">
        <v>30</v>
      </c>
      <c r="AE3194" s="36">
        <f t="shared" si="574"/>
        <v>44976</v>
      </c>
    </row>
    <row r="3195" spans="2:31" ht="14.5" hidden="1">
      <c r="B3195" s="29" t="s">
        <v>2959</v>
      </c>
      <c r="C3195" s="30" t="str">
        <f t="shared" si="575"/>
        <v>(Proveedores estratégicos)</v>
      </c>
      <c r="D3195" s="30">
        <v>4</v>
      </c>
      <c r="E3195" s="30" t="s">
        <v>2960</v>
      </c>
      <c r="F3195" s="30" t="s">
        <v>5508</v>
      </c>
      <c r="G3195" s="30" t="s">
        <v>5509</v>
      </c>
      <c r="H3195" s="31" t="s">
        <v>2999</v>
      </c>
      <c r="I3195" s="31" t="s">
        <v>62</v>
      </c>
      <c r="J3195" s="32">
        <v>451.99000000000001</v>
      </c>
      <c r="K3195" s="33">
        <f t="shared" si="576"/>
        <v>451.99000000000001</v>
      </c>
      <c r="L3195" s="33">
        <v>2101166</v>
      </c>
      <c r="M3195" s="33">
        <v>0</v>
      </c>
      <c r="N3195" s="33">
        <v>0</v>
      </c>
      <c r="O3195" s="33">
        <v>0</v>
      </c>
      <c r="P3195" s="33">
        <f t="shared" si="577"/>
        <v>451.99000000000001</v>
      </c>
      <c r="Q3195" s="33">
        <f t="shared" si="578"/>
        <v>451.99000000000001</v>
      </c>
      <c r="R3195" s="33">
        <f t="shared" si="579"/>
        <v>2101166</v>
      </c>
      <c r="S3195" s="33"/>
      <c r="T3195" s="30" t="str">
        <f t="shared" si="580"/>
        <v>USD</v>
      </c>
      <c r="U3195" s="33">
        <v>0</v>
      </c>
      <c r="V3195" s="33">
        <v>0</v>
      </c>
      <c r="W3195" s="33">
        <v>0</v>
      </c>
      <c r="X3195" s="33">
        <f t="shared" si="581"/>
        <v>451.99000000000001</v>
      </c>
      <c r="Y3195" s="33">
        <f t="shared" si="582"/>
        <v>451.99000000000001</v>
      </c>
      <c r="Z3195" s="33">
        <f t="shared" si="583"/>
        <v>2101166</v>
      </c>
      <c r="AA3195" s="34">
        <f t="shared" si="584"/>
        <v>3.0297727599432976E-06</v>
      </c>
      <c r="AB3195" s="33" t="s">
        <v>4928</v>
      </c>
      <c r="AC3195" s="35">
        <v>44958</v>
      </c>
      <c r="AD3195" s="33">
        <v>30</v>
      </c>
      <c r="AE3195" s="36">
        <f t="shared" si="574"/>
        <v>44988</v>
      </c>
    </row>
    <row r="3196" spans="2:31" ht="14.5" hidden="1">
      <c r="B3196" s="29" t="s">
        <v>2959</v>
      </c>
      <c r="C3196" s="30" t="str">
        <f t="shared" si="575"/>
        <v>(Proveedores estratégicos)</v>
      </c>
      <c r="D3196" s="30">
        <v>4</v>
      </c>
      <c r="E3196" s="30" t="s">
        <v>2960</v>
      </c>
      <c r="F3196" s="30" t="s">
        <v>5508</v>
      </c>
      <c r="G3196" s="30" t="s">
        <v>5509</v>
      </c>
      <c r="H3196" s="31" t="s">
        <v>3000</v>
      </c>
      <c r="I3196" s="31" t="s">
        <v>62</v>
      </c>
      <c r="J3196" s="32">
        <v>521.17999999999995</v>
      </c>
      <c r="K3196" s="33">
        <f t="shared" si="576"/>
        <v>521.17999999999995</v>
      </c>
      <c r="L3196" s="33">
        <v>2422809</v>
      </c>
      <c r="M3196" s="33">
        <v>0</v>
      </c>
      <c r="N3196" s="33">
        <v>0</v>
      </c>
      <c r="O3196" s="33">
        <v>0</v>
      </c>
      <c r="P3196" s="33">
        <f t="shared" si="577"/>
        <v>521.17999999999995</v>
      </c>
      <c r="Q3196" s="33">
        <f t="shared" si="578"/>
        <v>521.17999999999995</v>
      </c>
      <c r="R3196" s="33">
        <f t="shared" si="579"/>
        <v>2422809</v>
      </c>
      <c r="S3196" s="33"/>
      <c r="T3196" s="30" t="str">
        <f t="shared" si="580"/>
        <v>USD</v>
      </c>
      <c r="U3196" s="33">
        <v>0</v>
      </c>
      <c r="V3196" s="33">
        <v>0</v>
      </c>
      <c r="W3196" s="33">
        <v>0</v>
      </c>
      <c r="X3196" s="33">
        <f t="shared" si="581"/>
        <v>521.17999999999995</v>
      </c>
      <c r="Y3196" s="33">
        <f t="shared" si="582"/>
        <v>521.17999999999995</v>
      </c>
      <c r="Z3196" s="33">
        <f t="shared" si="583"/>
        <v>2422809</v>
      </c>
      <c r="AA3196" s="34">
        <f t="shared" si="584"/>
        <v>3.4935653397901264E-06</v>
      </c>
      <c r="AB3196" s="33" t="s">
        <v>4928</v>
      </c>
      <c r="AC3196" s="35">
        <v>44958</v>
      </c>
      <c r="AD3196" s="33">
        <v>30</v>
      </c>
      <c r="AE3196" s="36">
        <f t="shared" si="574"/>
        <v>44988</v>
      </c>
    </row>
    <row r="3197" spans="2:31" ht="14.5" hidden="1">
      <c r="B3197" s="29" t="s">
        <v>2959</v>
      </c>
      <c r="C3197" s="30" t="str">
        <f t="shared" si="575"/>
        <v>(Proveedores estratégicos)</v>
      </c>
      <c r="D3197" s="30">
        <v>4</v>
      </c>
      <c r="E3197" s="30" t="s">
        <v>2960</v>
      </c>
      <c r="F3197" s="30" t="s">
        <v>5508</v>
      </c>
      <c r="G3197" s="30" t="s">
        <v>5509</v>
      </c>
      <c r="H3197" s="31" t="s">
        <v>3001</v>
      </c>
      <c r="I3197" s="31" t="s">
        <v>62</v>
      </c>
      <c r="J3197" s="32">
        <v>494.45999999999998</v>
      </c>
      <c r="K3197" s="33">
        <f t="shared" si="576"/>
        <v>494.45999999999998</v>
      </c>
      <c r="L3197" s="33">
        <v>2298596</v>
      </c>
      <c r="M3197" s="33">
        <v>0</v>
      </c>
      <c r="N3197" s="33">
        <v>0</v>
      </c>
      <c r="O3197" s="33">
        <v>0</v>
      </c>
      <c r="P3197" s="33">
        <f t="shared" si="577"/>
        <v>494.45999999999998</v>
      </c>
      <c r="Q3197" s="33">
        <f t="shared" si="578"/>
        <v>494.45999999999998</v>
      </c>
      <c r="R3197" s="33">
        <f t="shared" si="579"/>
        <v>2298596</v>
      </c>
      <c r="S3197" s="38"/>
      <c r="T3197" s="30" t="str">
        <f t="shared" si="580"/>
        <v>USD</v>
      </c>
      <c r="U3197" s="33">
        <v>0</v>
      </c>
      <c r="V3197" s="33">
        <v>0</v>
      </c>
      <c r="W3197" s="33">
        <v>0</v>
      </c>
      <c r="X3197" s="33">
        <f t="shared" si="581"/>
        <v>494.45999999999998</v>
      </c>
      <c r="Y3197" s="33">
        <f t="shared" si="582"/>
        <v>494.45999999999998</v>
      </c>
      <c r="Z3197" s="33">
        <f t="shared" si="583"/>
        <v>2298596</v>
      </c>
      <c r="AA3197" s="34">
        <f t="shared" si="584"/>
        <v>3.3144566145248036E-06</v>
      </c>
      <c r="AB3197" s="33" t="s">
        <v>4928</v>
      </c>
      <c r="AC3197" s="35">
        <v>44958</v>
      </c>
      <c r="AD3197" s="33">
        <v>30</v>
      </c>
      <c r="AE3197" s="36">
        <f t="shared" si="574"/>
        <v>44988</v>
      </c>
    </row>
    <row r="3198" spans="2:31" ht="14.5" hidden="1">
      <c r="B3198" s="29" t="s">
        <v>2959</v>
      </c>
      <c r="C3198" s="30" t="str">
        <f t="shared" si="575"/>
        <v>(Proveedores estratégicos)</v>
      </c>
      <c r="D3198" s="30">
        <v>4</v>
      </c>
      <c r="E3198" s="30" t="s">
        <v>2960</v>
      </c>
      <c r="F3198" s="30" t="s">
        <v>5508</v>
      </c>
      <c r="G3198" s="30" t="s">
        <v>5509</v>
      </c>
      <c r="H3198" s="31" t="s">
        <v>3002</v>
      </c>
      <c r="I3198" s="31" t="s">
        <v>62</v>
      </c>
      <c r="J3198" s="32">
        <v>494.45999999999998</v>
      </c>
      <c r="K3198" s="33">
        <f t="shared" si="576"/>
        <v>494.45999999999998</v>
      </c>
      <c r="L3198" s="33">
        <v>2298596</v>
      </c>
      <c r="M3198" s="33">
        <v>0</v>
      </c>
      <c r="N3198" s="33">
        <v>0</v>
      </c>
      <c r="O3198" s="33">
        <v>0</v>
      </c>
      <c r="P3198" s="33">
        <f t="shared" si="577"/>
        <v>494.45999999999998</v>
      </c>
      <c r="Q3198" s="33">
        <f t="shared" si="578"/>
        <v>494.45999999999998</v>
      </c>
      <c r="R3198" s="33">
        <f t="shared" si="579"/>
        <v>2298596</v>
      </c>
      <c r="S3198" s="33"/>
      <c r="T3198" s="30" t="str">
        <f t="shared" si="580"/>
        <v>USD</v>
      </c>
      <c r="U3198" s="33">
        <v>0</v>
      </c>
      <c r="V3198" s="33">
        <v>0</v>
      </c>
      <c r="W3198" s="33">
        <v>0</v>
      </c>
      <c r="X3198" s="33">
        <f t="shared" si="581"/>
        <v>494.45999999999998</v>
      </c>
      <c r="Y3198" s="33">
        <f t="shared" si="582"/>
        <v>494.45999999999998</v>
      </c>
      <c r="Z3198" s="33">
        <f t="shared" si="583"/>
        <v>2298596</v>
      </c>
      <c r="AA3198" s="34">
        <f t="shared" si="584"/>
        <v>3.3144566145248036E-06</v>
      </c>
      <c r="AB3198" s="33" t="s">
        <v>4928</v>
      </c>
      <c r="AC3198" s="35">
        <v>44958</v>
      </c>
      <c r="AD3198" s="33">
        <v>30</v>
      </c>
      <c r="AE3198" s="36">
        <f t="shared" si="574"/>
        <v>44988</v>
      </c>
    </row>
    <row r="3199" spans="2:31" ht="14.5" hidden="1">
      <c r="B3199" s="29" t="s">
        <v>2959</v>
      </c>
      <c r="C3199" s="30" t="str">
        <f t="shared" si="575"/>
        <v>(Proveedores estratégicos)</v>
      </c>
      <c r="D3199" s="30">
        <v>4</v>
      </c>
      <c r="E3199" s="30" t="s">
        <v>2960</v>
      </c>
      <c r="F3199" s="30" t="s">
        <v>5508</v>
      </c>
      <c r="G3199" s="30" t="s">
        <v>5509</v>
      </c>
      <c r="H3199" s="31" t="s">
        <v>3003</v>
      </c>
      <c r="I3199" s="31" t="s">
        <v>62</v>
      </c>
      <c r="J3199" s="32">
        <v>836.09000000000003</v>
      </c>
      <c r="K3199" s="33">
        <f t="shared" si="576"/>
        <v>836.09000000000003</v>
      </c>
      <c r="L3199" s="33">
        <v>3886732</v>
      </c>
      <c r="M3199" s="33">
        <v>0</v>
      </c>
      <c r="N3199" s="33">
        <v>0</v>
      </c>
      <c r="O3199" s="33">
        <v>0</v>
      </c>
      <c r="P3199" s="33">
        <f t="shared" si="577"/>
        <v>836.09000000000003</v>
      </c>
      <c r="Q3199" s="33">
        <f t="shared" si="578"/>
        <v>836.09000000000003</v>
      </c>
      <c r="R3199" s="33">
        <f t="shared" si="579"/>
        <v>3886732</v>
      </c>
      <c r="S3199" s="33"/>
      <c r="T3199" s="30" t="str">
        <f t="shared" si="580"/>
        <v>USD</v>
      </c>
      <c r="U3199" s="33">
        <v>0</v>
      </c>
      <c r="V3199" s="33">
        <v>0</v>
      </c>
      <c r="W3199" s="33">
        <v>0</v>
      </c>
      <c r="X3199" s="33">
        <f t="shared" si="581"/>
        <v>836.09000000000003</v>
      </c>
      <c r="Y3199" s="33">
        <f t="shared" si="582"/>
        <v>836.09000000000003</v>
      </c>
      <c r="Z3199" s="33">
        <f t="shared" si="583"/>
        <v>3886732</v>
      </c>
      <c r="AA3199" s="34">
        <f t="shared" si="584"/>
        <v>5.604466633669083E-06</v>
      </c>
      <c r="AB3199" s="33" t="s">
        <v>4928</v>
      </c>
      <c r="AC3199" s="35">
        <v>44958</v>
      </c>
      <c r="AD3199" s="33">
        <v>30</v>
      </c>
      <c r="AE3199" s="36">
        <f t="shared" si="574"/>
        <v>44988</v>
      </c>
    </row>
    <row r="3200" spans="2:31" ht="14.5" hidden="1">
      <c r="B3200" s="29" t="s">
        <v>2959</v>
      </c>
      <c r="C3200" s="30" t="str">
        <f t="shared" si="575"/>
        <v>(Proveedores estratégicos)</v>
      </c>
      <c r="D3200" s="30">
        <v>4</v>
      </c>
      <c r="E3200" s="30" t="s">
        <v>2960</v>
      </c>
      <c r="F3200" s="30" t="s">
        <v>5508</v>
      </c>
      <c r="G3200" s="30" t="s">
        <v>5509</v>
      </c>
      <c r="H3200" s="31" t="s">
        <v>3004</v>
      </c>
      <c r="I3200" s="31" t="s">
        <v>62</v>
      </c>
      <c r="J3200" s="32">
        <v>1251.5599999999999</v>
      </c>
      <c r="K3200" s="33">
        <f t="shared" si="576"/>
        <v>1251.5599999999999</v>
      </c>
      <c r="L3200" s="33">
        <v>5818127</v>
      </c>
      <c r="M3200" s="33">
        <v>0</v>
      </c>
      <c r="N3200" s="33">
        <v>0</v>
      </c>
      <c r="O3200" s="33">
        <v>0</v>
      </c>
      <c r="P3200" s="33">
        <f t="shared" si="577"/>
        <v>1251.5599999999999</v>
      </c>
      <c r="Q3200" s="33">
        <f t="shared" si="578"/>
        <v>1251.5599999999999</v>
      </c>
      <c r="R3200" s="33">
        <f t="shared" si="579"/>
        <v>5818127</v>
      </c>
      <c r="S3200" s="33"/>
      <c r="T3200" s="30" t="str">
        <f t="shared" si="580"/>
        <v>USD</v>
      </c>
      <c r="U3200" s="33">
        <v>0</v>
      </c>
      <c r="V3200" s="33">
        <v>0</v>
      </c>
      <c r="W3200" s="33">
        <v>0</v>
      </c>
      <c r="X3200" s="33">
        <f t="shared" si="581"/>
        <v>1251.5599999999999</v>
      </c>
      <c r="Y3200" s="33">
        <f t="shared" si="582"/>
        <v>1251.5599999999999</v>
      </c>
      <c r="Z3200" s="33">
        <f t="shared" si="583"/>
        <v>5818127</v>
      </c>
      <c r="AA3200" s="34">
        <f t="shared" si="584"/>
        <v>8.3894383873004876E-06</v>
      </c>
      <c r="AB3200" s="33" t="s">
        <v>4928</v>
      </c>
      <c r="AC3200" s="35">
        <v>44958</v>
      </c>
      <c r="AD3200" s="33">
        <v>30</v>
      </c>
      <c r="AE3200" s="36">
        <f t="shared" si="574"/>
        <v>44988</v>
      </c>
    </row>
    <row r="3201" spans="2:31" ht="14.5" hidden="1">
      <c r="B3201" s="29" t="s">
        <v>2959</v>
      </c>
      <c r="C3201" s="30" t="str">
        <f t="shared" si="575"/>
        <v>(Proveedores estratégicos)</v>
      </c>
      <c r="D3201" s="30">
        <v>4</v>
      </c>
      <c r="E3201" s="30" t="s">
        <v>2960</v>
      </c>
      <c r="F3201" s="30" t="s">
        <v>5508</v>
      </c>
      <c r="G3201" s="30" t="s">
        <v>5509</v>
      </c>
      <c r="H3201" s="31" t="s">
        <v>3005</v>
      </c>
      <c r="I3201" s="31" t="s">
        <v>62</v>
      </c>
      <c r="J3201" s="32">
        <v>8590.8700000000008</v>
      </c>
      <c r="K3201" s="33">
        <f t="shared" si="576"/>
        <v>8590.8700000000008</v>
      </c>
      <c r="L3201" s="33">
        <v>39936377</v>
      </c>
      <c r="M3201" s="33">
        <v>0</v>
      </c>
      <c r="N3201" s="33">
        <v>0</v>
      </c>
      <c r="O3201" s="33">
        <v>0</v>
      </c>
      <c r="P3201" s="33">
        <f t="shared" si="577"/>
        <v>8590.8700000000008</v>
      </c>
      <c r="Q3201" s="33">
        <f t="shared" si="578"/>
        <v>8590.8700000000008</v>
      </c>
      <c r="R3201" s="33">
        <f t="shared" si="579"/>
        <v>39936377</v>
      </c>
      <c r="S3201" s="33"/>
      <c r="T3201" s="30" t="str">
        <f t="shared" si="580"/>
        <v>USD</v>
      </c>
      <c r="U3201" s="33">
        <v>0</v>
      </c>
      <c r="V3201" s="33">
        <v>0</v>
      </c>
      <c r="W3201" s="33">
        <v>0</v>
      </c>
      <c r="X3201" s="33">
        <f t="shared" si="581"/>
        <v>8590.8700000000008</v>
      </c>
      <c r="Y3201" s="33">
        <f t="shared" si="582"/>
        <v>8590.8700000000008</v>
      </c>
      <c r="Z3201" s="33">
        <f t="shared" si="583"/>
        <v>39936377</v>
      </c>
      <c r="AA3201" s="34">
        <f t="shared" si="584"/>
        <v>5.7586191269716923E-05</v>
      </c>
      <c r="AB3201" s="33" t="s">
        <v>4928</v>
      </c>
      <c r="AC3201" s="35">
        <v>44958</v>
      </c>
      <c r="AD3201" s="33">
        <v>30</v>
      </c>
      <c r="AE3201" s="36">
        <f t="shared" si="574"/>
        <v>44988</v>
      </c>
    </row>
    <row r="3202" spans="2:31" ht="14.5" hidden="1">
      <c r="B3202" s="29" t="s">
        <v>2959</v>
      </c>
      <c r="C3202" s="30" t="str">
        <f t="shared" si="575"/>
        <v>(Proveedores estratégicos)</v>
      </c>
      <c r="D3202" s="30">
        <v>4</v>
      </c>
      <c r="E3202" s="30" t="s">
        <v>2960</v>
      </c>
      <c r="F3202" s="30" t="s">
        <v>5508</v>
      </c>
      <c r="G3202" s="30" t="s">
        <v>5509</v>
      </c>
      <c r="H3202" s="31" t="s">
        <v>3006</v>
      </c>
      <c r="I3202" s="31" t="s">
        <v>62</v>
      </c>
      <c r="J3202" s="32">
        <v>389.66000000000003</v>
      </c>
      <c r="K3202" s="33">
        <f t="shared" si="576"/>
        <v>389.66000000000003</v>
      </c>
      <c r="L3202" s="33">
        <v>1811412</v>
      </c>
      <c r="M3202" s="33">
        <v>0</v>
      </c>
      <c r="N3202" s="33">
        <v>0</v>
      </c>
      <c r="O3202" s="33">
        <v>0</v>
      </c>
      <c r="P3202" s="33">
        <f t="shared" si="577"/>
        <v>389.66000000000003</v>
      </c>
      <c r="Q3202" s="33">
        <f t="shared" si="578"/>
        <v>389.66000000000003</v>
      </c>
      <c r="R3202" s="33">
        <f t="shared" si="579"/>
        <v>1811412</v>
      </c>
      <c r="S3202" s="38"/>
      <c r="T3202" s="30" t="str">
        <f t="shared" si="580"/>
        <v>USD</v>
      </c>
      <c r="U3202" s="33">
        <v>0</v>
      </c>
      <c r="V3202" s="33">
        <v>0</v>
      </c>
      <c r="W3202" s="33">
        <v>0</v>
      </c>
      <c r="X3202" s="33">
        <f t="shared" si="581"/>
        <v>389.66000000000003</v>
      </c>
      <c r="Y3202" s="33">
        <f t="shared" si="582"/>
        <v>389.66000000000003</v>
      </c>
      <c r="Z3202" s="33">
        <f t="shared" si="583"/>
        <v>1811412</v>
      </c>
      <c r="AA3202" s="34">
        <f t="shared" si="584"/>
        <v>2.6119624697117735E-06</v>
      </c>
      <c r="AB3202" s="33" t="s">
        <v>4928</v>
      </c>
      <c r="AC3202" s="35">
        <v>44958</v>
      </c>
      <c r="AD3202" s="33">
        <v>30</v>
      </c>
      <c r="AE3202" s="36">
        <f t="shared" si="574"/>
        <v>44988</v>
      </c>
    </row>
    <row r="3203" spans="2:31" ht="14.5" hidden="1">
      <c r="B3203" s="29" t="s">
        <v>2959</v>
      </c>
      <c r="C3203" s="30" t="str">
        <f t="shared" si="575"/>
        <v>(Proveedores estratégicos)</v>
      </c>
      <c r="D3203" s="30">
        <v>4</v>
      </c>
      <c r="E3203" s="30" t="s">
        <v>2960</v>
      </c>
      <c r="F3203" s="30" t="s">
        <v>5508</v>
      </c>
      <c r="G3203" s="30" t="s">
        <v>5509</v>
      </c>
      <c r="H3203" s="31" t="s">
        <v>3007</v>
      </c>
      <c r="I3203" s="31" t="s">
        <v>62</v>
      </c>
      <c r="J3203" s="32">
        <v>705.11000000000001</v>
      </c>
      <c r="K3203" s="33">
        <f t="shared" si="576"/>
        <v>705.11000000000001</v>
      </c>
      <c r="L3203" s="33">
        <v>3277845</v>
      </c>
      <c r="M3203" s="33">
        <v>0</v>
      </c>
      <c r="N3203" s="33">
        <v>0</v>
      </c>
      <c r="O3203" s="33">
        <v>0</v>
      </c>
      <c r="P3203" s="33">
        <f t="shared" si="577"/>
        <v>705.11000000000001</v>
      </c>
      <c r="Q3203" s="33">
        <f t="shared" si="578"/>
        <v>705.11000000000001</v>
      </c>
      <c r="R3203" s="33">
        <f t="shared" si="579"/>
        <v>3277845</v>
      </c>
      <c r="S3203" s="33"/>
      <c r="T3203" s="30" t="str">
        <f t="shared" si="580"/>
        <v>USD</v>
      </c>
      <c r="U3203" s="33">
        <v>0</v>
      </c>
      <c r="V3203" s="33">
        <v>0</v>
      </c>
      <c r="W3203" s="33">
        <v>0</v>
      </c>
      <c r="X3203" s="33">
        <f t="shared" si="581"/>
        <v>705.11000000000001</v>
      </c>
      <c r="Y3203" s="33">
        <f t="shared" si="582"/>
        <v>705.11000000000001</v>
      </c>
      <c r="Z3203" s="33">
        <f t="shared" si="583"/>
        <v>3277845</v>
      </c>
      <c r="AA3203" s="34">
        <f t="shared" si="584"/>
        <v>4.7264830538455022E-06</v>
      </c>
      <c r="AB3203" s="33" t="s">
        <v>4928</v>
      </c>
      <c r="AC3203" s="35">
        <v>44959</v>
      </c>
      <c r="AD3203" s="33">
        <v>30</v>
      </c>
      <c r="AE3203" s="36">
        <f t="shared" si="574"/>
        <v>44989</v>
      </c>
    </row>
    <row r="3204" spans="2:31" ht="14.5" hidden="1">
      <c r="B3204" s="29" t="s">
        <v>2959</v>
      </c>
      <c r="C3204" s="30" t="str">
        <f t="shared" si="575"/>
        <v>(Proveedores estratégicos)</v>
      </c>
      <c r="D3204" s="30">
        <v>4</v>
      </c>
      <c r="E3204" s="30" t="s">
        <v>2960</v>
      </c>
      <c r="F3204" s="30" t="s">
        <v>5508</v>
      </c>
      <c r="G3204" s="30" t="s">
        <v>5509</v>
      </c>
      <c r="H3204" s="31" t="s">
        <v>3008</v>
      </c>
      <c r="I3204" s="31" t="s">
        <v>62</v>
      </c>
      <c r="J3204" s="32">
        <v>473.47000000000003</v>
      </c>
      <c r="K3204" s="33">
        <f t="shared" si="576"/>
        <v>473.47000000000003</v>
      </c>
      <c r="L3204" s="33">
        <v>2170595</v>
      </c>
      <c r="M3204" s="33">
        <v>0</v>
      </c>
      <c r="N3204" s="33">
        <v>0</v>
      </c>
      <c r="O3204" s="33">
        <v>0</v>
      </c>
      <c r="P3204" s="33">
        <f t="shared" si="577"/>
        <v>473.47000000000003</v>
      </c>
      <c r="Q3204" s="33">
        <f t="shared" si="578"/>
        <v>473.47000000000003</v>
      </c>
      <c r="R3204" s="33">
        <f t="shared" si="579"/>
        <v>2170595</v>
      </c>
      <c r="S3204" s="33"/>
      <c r="T3204" s="30" t="str">
        <f t="shared" si="580"/>
        <v>USD</v>
      </c>
      <c r="U3204" s="33">
        <v>0</v>
      </c>
      <c r="V3204" s="33">
        <v>0</v>
      </c>
      <c r="W3204" s="33">
        <v>0</v>
      </c>
      <c r="X3204" s="33">
        <f t="shared" si="581"/>
        <v>473.47000000000003</v>
      </c>
      <c r="Y3204" s="33">
        <f t="shared" si="582"/>
        <v>473.47000000000003</v>
      </c>
      <c r="Z3204" s="33">
        <f t="shared" si="583"/>
        <v>2170595</v>
      </c>
      <c r="AA3204" s="34">
        <f t="shared" si="584"/>
        <v>3.1298857890662239E-06</v>
      </c>
      <c r="AB3204" s="33" t="s">
        <v>4928</v>
      </c>
      <c r="AC3204" s="35">
        <v>44960</v>
      </c>
      <c r="AD3204" s="33">
        <v>30</v>
      </c>
      <c r="AE3204" s="36">
        <f t="shared" si="574"/>
        <v>44990</v>
      </c>
    </row>
    <row r="3205" spans="2:31" ht="14.5" hidden="1">
      <c r="B3205" s="29" t="s">
        <v>2959</v>
      </c>
      <c r="C3205" s="30" t="str">
        <f t="shared" si="575"/>
        <v>(Proveedores estratégicos)</v>
      </c>
      <c r="D3205" s="30">
        <v>4</v>
      </c>
      <c r="E3205" s="30" t="s">
        <v>2960</v>
      </c>
      <c r="F3205" s="30" t="s">
        <v>5508</v>
      </c>
      <c r="G3205" s="30" t="s">
        <v>5509</v>
      </c>
      <c r="H3205" s="31" t="s">
        <v>3009</v>
      </c>
      <c r="I3205" s="31" t="s">
        <v>62</v>
      </c>
      <c r="J3205" s="32">
        <v>54.549999999999997</v>
      </c>
      <c r="K3205" s="33">
        <f t="shared" si="576"/>
        <v>54.549999999999997</v>
      </c>
      <c r="L3205" s="33">
        <v>250081</v>
      </c>
      <c r="M3205" s="33">
        <v>0</v>
      </c>
      <c r="N3205" s="33">
        <v>0</v>
      </c>
      <c r="O3205" s="33">
        <v>0</v>
      </c>
      <c r="P3205" s="33">
        <f t="shared" si="577"/>
        <v>54.549999999999997</v>
      </c>
      <c r="Q3205" s="33">
        <f t="shared" si="578"/>
        <v>54.549999999999997</v>
      </c>
      <c r="R3205" s="33">
        <f t="shared" si="579"/>
        <v>250081</v>
      </c>
      <c r="S3205" s="33"/>
      <c r="T3205" s="30" t="str">
        <f t="shared" si="580"/>
        <v>USD</v>
      </c>
      <c r="U3205" s="33">
        <v>0</v>
      </c>
      <c r="V3205" s="33">
        <v>0</v>
      </c>
      <c r="W3205" s="33">
        <v>0</v>
      </c>
      <c r="X3205" s="33">
        <f t="shared" si="581"/>
        <v>54.549999999999997</v>
      </c>
      <c r="Y3205" s="33">
        <f t="shared" si="582"/>
        <v>54.549999999999997</v>
      </c>
      <c r="Z3205" s="33">
        <f t="shared" si="583"/>
        <v>250081</v>
      </c>
      <c r="AA3205" s="34">
        <f t="shared" si="584"/>
        <v>3.606038749815006E-07</v>
      </c>
      <c r="AB3205" s="33" t="s">
        <v>4928</v>
      </c>
      <c r="AC3205" s="35">
        <v>44960</v>
      </c>
      <c r="AD3205" s="33">
        <v>30</v>
      </c>
      <c r="AE3205" s="36">
        <f t="shared" si="574"/>
        <v>44990</v>
      </c>
    </row>
    <row r="3206" spans="2:31" ht="14.5" hidden="1">
      <c r="B3206" s="29" t="s">
        <v>2959</v>
      </c>
      <c r="C3206" s="30" t="str">
        <f t="shared" si="575"/>
        <v>(Proveedores estratégicos)</v>
      </c>
      <c r="D3206" s="30">
        <v>4</v>
      </c>
      <c r="E3206" s="30" t="s">
        <v>2960</v>
      </c>
      <c r="F3206" s="30" t="s">
        <v>5508</v>
      </c>
      <c r="G3206" s="30" t="s">
        <v>5509</v>
      </c>
      <c r="H3206" s="31" t="s">
        <v>3010</v>
      </c>
      <c r="I3206" s="31" t="s">
        <v>62</v>
      </c>
      <c r="J3206" s="32">
        <v>5126.7600000000002</v>
      </c>
      <c r="K3206" s="33">
        <f t="shared" si="576"/>
        <v>5126.7600000000002</v>
      </c>
      <c r="L3206" s="33">
        <v>23503324</v>
      </c>
      <c r="M3206" s="33">
        <v>0</v>
      </c>
      <c r="N3206" s="33">
        <v>0</v>
      </c>
      <c r="O3206" s="33">
        <v>0</v>
      </c>
      <c r="P3206" s="33">
        <f t="shared" si="577"/>
        <v>5126.7600000000002</v>
      </c>
      <c r="Q3206" s="33">
        <f t="shared" si="578"/>
        <v>5126.7600000000002</v>
      </c>
      <c r="R3206" s="33">
        <f t="shared" si="579"/>
        <v>23503324</v>
      </c>
      <c r="S3206" s="33"/>
      <c r="T3206" s="30" t="str">
        <f t="shared" si="580"/>
        <v>USD</v>
      </c>
      <c r="U3206" s="33">
        <v>0</v>
      </c>
      <c r="V3206" s="33">
        <v>0</v>
      </c>
      <c r="W3206" s="33">
        <v>0</v>
      </c>
      <c r="X3206" s="33">
        <f t="shared" si="581"/>
        <v>5126.7600000000002</v>
      </c>
      <c r="Y3206" s="33">
        <f t="shared" si="582"/>
        <v>5126.7600000000002</v>
      </c>
      <c r="Z3206" s="33">
        <f t="shared" si="583"/>
        <v>23503324</v>
      </c>
      <c r="AA3206" s="34">
        <f t="shared" si="584"/>
        <v>3.3890578290016848E-05</v>
      </c>
      <c r="AB3206" s="33" t="s">
        <v>4928</v>
      </c>
      <c r="AC3206" s="35">
        <v>44960</v>
      </c>
      <c r="AD3206" s="33">
        <v>30</v>
      </c>
      <c r="AE3206" s="36">
        <f t="shared" si="574"/>
        <v>44990</v>
      </c>
    </row>
    <row r="3207" spans="1:31" ht="14.5" hidden="1">
      <c r="A3207" s="1" t="s">
        <v>68</v>
      </c>
      <c r="B3207" s="29" t="s">
        <v>3011</v>
      </c>
      <c r="C3207" s="30" t="str">
        <f t="shared" si="575"/>
        <v>(Acreedores quirografarios)</v>
      </c>
      <c r="D3207" s="30">
        <v>5</v>
      </c>
      <c r="E3207" s="30" t="s">
        <v>5510</v>
      </c>
      <c r="F3207" s="30" t="s">
        <v>3012</v>
      </c>
      <c r="G3207" s="30" t="s">
        <v>3013</v>
      </c>
      <c r="H3207" s="31" t="s">
        <v>3014</v>
      </c>
      <c r="I3207" s="31" t="s">
        <v>62</v>
      </c>
      <c r="J3207" s="32">
        <v>3800</v>
      </c>
      <c r="K3207" s="33">
        <f t="shared" si="576"/>
        <v>3800</v>
      </c>
      <c r="L3207" s="33">
        <v>17665060</v>
      </c>
      <c r="M3207" s="33">
        <v>0</v>
      </c>
      <c r="N3207" s="33">
        <v>0</v>
      </c>
      <c r="O3207" s="33">
        <v>0</v>
      </c>
      <c r="P3207" s="33">
        <f t="shared" si="577"/>
        <v>3800</v>
      </c>
      <c r="Q3207" s="33">
        <f t="shared" si="578"/>
        <v>3800</v>
      </c>
      <c r="R3207" s="33">
        <f t="shared" si="579"/>
        <v>17665060</v>
      </c>
      <c r="S3207" s="33"/>
      <c r="T3207" s="30" t="str">
        <f t="shared" si="580"/>
        <v>USD</v>
      </c>
      <c r="U3207" s="33">
        <v>0</v>
      </c>
      <c r="V3207" s="33">
        <v>0</v>
      </c>
      <c r="W3207" s="33">
        <v>0</v>
      </c>
      <c r="X3207" s="33">
        <f t="shared" si="581"/>
        <v>3800</v>
      </c>
      <c r="Y3207" s="33">
        <f t="shared" si="582"/>
        <v>3800</v>
      </c>
      <c r="Z3207" s="33">
        <f t="shared" si="583"/>
        <v>17665060</v>
      </c>
      <c r="AA3207" s="34">
        <f t="shared" si="584"/>
        <v>0.00043557460242653779</v>
      </c>
      <c r="AB3207" s="33" t="s">
        <v>3015</v>
      </c>
      <c r="AC3207" s="35">
        <v>44958</v>
      </c>
      <c r="AD3207" s="33">
        <v>60</v>
      </c>
      <c r="AE3207" s="36">
        <f t="shared" si="574"/>
        <v>45018</v>
      </c>
    </row>
    <row r="3208" spans="2:31" ht="14.5" hidden="1">
      <c r="B3208" s="29" t="s">
        <v>3016</v>
      </c>
      <c r="C3208" s="30" t="str">
        <f t="shared" si="575"/>
        <v>(Acreedores quirografarios)</v>
      </c>
      <c r="D3208" s="30">
        <v>5</v>
      </c>
      <c r="E3208" s="30" t="s">
        <v>5511</v>
      </c>
      <c r="F3208" s="30" t="s">
        <v>5512</v>
      </c>
      <c r="G3208" s="30" t="s">
        <v>2846</v>
      </c>
      <c r="H3208" s="31">
        <v>2022000086924</v>
      </c>
      <c r="I3208" s="31" t="s">
        <v>62</v>
      </c>
      <c r="J3208" s="32">
        <v>438.19999999999999</v>
      </c>
      <c r="K3208" s="33">
        <f t="shared" si="576"/>
        <v>438.19999999999999</v>
      </c>
      <c r="L3208" s="33">
        <v>1645892</v>
      </c>
      <c r="M3208" s="33">
        <v>0</v>
      </c>
      <c r="N3208" s="33">
        <v>0</v>
      </c>
      <c r="O3208" s="33">
        <v>0</v>
      </c>
      <c r="P3208" s="33">
        <f t="shared" si="577"/>
        <v>438.19999999999999</v>
      </c>
      <c r="Q3208" s="33">
        <f t="shared" si="578"/>
        <v>438.19999999999999</v>
      </c>
      <c r="R3208" s="33">
        <f t="shared" si="579"/>
        <v>1645892</v>
      </c>
      <c r="S3208" s="33"/>
      <c r="T3208" s="30" t="str">
        <f t="shared" si="580"/>
        <v>USD</v>
      </c>
      <c r="U3208" s="33">
        <v>0</v>
      </c>
      <c r="V3208" s="33">
        <v>0</v>
      </c>
      <c r="W3208" s="33">
        <v>0</v>
      </c>
      <c r="X3208" s="33">
        <f t="shared" si="581"/>
        <v>438.19999999999999</v>
      </c>
      <c r="Y3208" s="33">
        <f t="shared" si="582"/>
        <v>438.19999999999999</v>
      </c>
      <c r="Z3208" s="33">
        <f t="shared" si="583"/>
        <v>1645892</v>
      </c>
      <c r="AA3208" s="34">
        <f t="shared" si="584"/>
        <v>4.0583431561343079E-05</v>
      </c>
      <c r="AB3208" s="33" t="s">
        <v>2762</v>
      </c>
      <c r="AC3208" s="35">
        <v>44652</v>
      </c>
      <c r="AD3208" s="33">
        <v>60</v>
      </c>
      <c r="AE3208" s="36">
        <f t="shared" si="574"/>
        <v>44712</v>
      </c>
    </row>
    <row r="3209" spans="2:31" ht="14.5" hidden="1">
      <c r="B3209" s="29" t="s">
        <v>3016</v>
      </c>
      <c r="C3209" s="30" t="str">
        <f t="shared" si="575"/>
        <v>(Acreedores quirografarios)</v>
      </c>
      <c r="D3209" s="30">
        <v>5</v>
      </c>
      <c r="E3209" s="30" t="s">
        <v>5511</v>
      </c>
      <c r="F3209" s="30" t="s">
        <v>5512</v>
      </c>
      <c r="G3209" s="30" t="s">
        <v>2846</v>
      </c>
      <c r="H3209" s="31">
        <v>2022000081411</v>
      </c>
      <c r="I3209" s="31" t="s">
        <v>62</v>
      </c>
      <c r="J3209" s="32">
        <v>32</v>
      </c>
      <c r="K3209" s="33">
        <f t="shared" si="576"/>
        <v>32</v>
      </c>
      <c r="L3209" s="33">
        <v>141284</v>
      </c>
      <c r="M3209" s="33">
        <v>0</v>
      </c>
      <c r="N3209" s="33">
        <v>0</v>
      </c>
      <c r="O3209" s="33">
        <v>0</v>
      </c>
      <c r="P3209" s="33">
        <f t="shared" si="577"/>
        <v>32</v>
      </c>
      <c r="Q3209" s="33">
        <f t="shared" si="578"/>
        <v>32</v>
      </c>
      <c r="R3209" s="33">
        <f t="shared" si="579"/>
        <v>141284</v>
      </c>
      <c r="S3209" s="33"/>
      <c r="T3209" s="30" t="str">
        <f t="shared" si="580"/>
        <v>USD</v>
      </c>
      <c r="U3209" s="33">
        <v>0</v>
      </c>
      <c r="V3209" s="33">
        <v>0</v>
      </c>
      <c r="W3209" s="33">
        <v>0</v>
      </c>
      <c r="X3209" s="33">
        <f t="shared" si="581"/>
        <v>32</v>
      </c>
      <c r="Y3209" s="33">
        <f t="shared" si="582"/>
        <v>32</v>
      </c>
      <c r="Z3209" s="33">
        <f t="shared" si="583"/>
        <v>141284</v>
      </c>
      <c r="AA3209" s="34">
        <f t="shared" si="584"/>
        <v>3.4836973171464445E-06</v>
      </c>
      <c r="AB3209" s="33" t="s">
        <v>2762</v>
      </c>
      <c r="AC3209" s="35">
        <v>44824</v>
      </c>
      <c r="AD3209" s="33">
        <v>60</v>
      </c>
      <c r="AE3209" s="36">
        <f t="shared" si="574"/>
        <v>44884</v>
      </c>
    </row>
    <row r="3210" spans="2:31" ht="14.5" hidden="1">
      <c r="B3210" s="29" t="s">
        <v>3016</v>
      </c>
      <c r="C3210" s="30" t="str">
        <f t="shared" si="575"/>
        <v>(Acreedores quirografarios)</v>
      </c>
      <c r="D3210" s="30">
        <v>5</v>
      </c>
      <c r="E3210" s="30" t="s">
        <v>5511</v>
      </c>
      <c r="F3210" s="30" t="s">
        <v>5512</v>
      </c>
      <c r="G3210" s="30" t="s">
        <v>2846</v>
      </c>
      <c r="H3210" s="31">
        <v>2022000085207</v>
      </c>
      <c r="I3210" s="31" t="s">
        <v>62</v>
      </c>
      <c r="J3210" s="32">
        <v>138</v>
      </c>
      <c r="K3210" s="33">
        <f t="shared" si="576"/>
        <v>138</v>
      </c>
      <c r="L3210" s="33">
        <v>619198</v>
      </c>
      <c r="M3210" s="33">
        <v>0</v>
      </c>
      <c r="N3210" s="33">
        <v>0</v>
      </c>
      <c r="O3210" s="33">
        <v>0</v>
      </c>
      <c r="P3210" s="33">
        <f t="shared" si="577"/>
        <v>138</v>
      </c>
      <c r="Q3210" s="33">
        <f t="shared" si="578"/>
        <v>138</v>
      </c>
      <c r="R3210" s="33">
        <f t="shared" si="579"/>
        <v>619198</v>
      </c>
      <c r="S3210" s="33"/>
      <c r="T3210" s="30" t="str">
        <f t="shared" si="580"/>
        <v>USD</v>
      </c>
      <c r="U3210" s="33">
        <v>0</v>
      </c>
      <c r="V3210" s="33">
        <v>0</v>
      </c>
      <c r="W3210" s="33">
        <v>0</v>
      </c>
      <c r="X3210" s="33">
        <f t="shared" si="581"/>
        <v>138</v>
      </c>
      <c r="Y3210" s="33">
        <f t="shared" si="582"/>
        <v>138</v>
      </c>
      <c r="Z3210" s="33">
        <f t="shared" si="583"/>
        <v>619198</v>
      </c>
      <c r="AA3210" s="34">
        <f t="shared" si="584"/>
        <v>1.526781809251185E-05</v>
      </c>
      <c r="AB3210" s="33" t="s">
        <v>2762</v>
      </c>
      <c r="AC3210" s="35">
        <v>44833</v>
      </c>
      <c r="AD3210" s="33">
        <v>60</v>
      </c>
      <c r="AE3210" s="36">
        <f t="shared" si="574"/>
        <v>44893</v>
      </c>
    </row>
    <row r="3211" spans="2:31" ht="14.5" hidden="1">
      <c r="B3211" s="29" t="s">
        <v>3016</v>
      </c>
      <c r="C3211" s="30" t="str">
        <f t="shared" si="575"/>
        <v>(Acreedores quirografarios)</v>
      </c>
      <c r="D3211" s="30">
        <v>5</v>
      </c>
      <c r="E3211" s="30" t="s">
        <v>5511</v>
      </c>
      <c r="F3211" s="30" t="s">
        <v>5512</v>
      </c>
      <c r="G3211" s="30" t="s">
        <v>2846</v>
      </c>
      <c r="H3211" s="31">
        <v>2022000085008</v>
      </c>
      <c r="I3211" s="31" t="s">
        <v>62</v>
      </c>
      <c r="J3211" s="32">
        <v>1133.7</v>
      </c>
      <c r="K3211" s="33">
        <f t="shared" si="576"/>
        <v>1133.7</v>
      </c>
      <c r="L3211" s="33">
        <v>5086844</v>
      </c>
      <c r="M3211" s="33">
        <v>0</v>
      </c>
      <c r="N3211" s="33">
        <v>0</v>
      </c>
      <c r="O3211" s="33">
        <v>0</v>
      </c>
      <c r="P3211" s="33">
        <f t="shared" si="577"/>
        <v>1133.7</v>
      </c>
      <c r="Q3211" s="33">
        <f t="shared" si="578"/>
        <v>1133.7</v>
      </c>
      <c r="R3211" s="33">
        <f t="shared" si="579"/>
        <v>5086844</v>
      </c>
      <c r="S3211" s="33"/>
      <c r="T3211" s="30" t="str">
        <f t="shared" si="580"/>
        <v>USD</v>
      </c>
      <c r="U3211" s="33">
        <v>0</v>
      </c>
      <c r="V3211" s="33">
        <v>0</v>
      </c>
      <c r="W3211" s="33">
        <v>0</v>
      </c>
      <c r="X3211" s="33">
        <f t="shared" si="581"/>
        <v>1133.7</v>
      </c>
      <c r="Y3211" s="33">
        <f t="shared" si="582"/>
        <v>1133.7</v>
      </c>
      <c r="Z3211" s="33">
        <f t="shared" si="583"/>
        <v>5086844</v>
      </c>
      <c r="AA3211" s="34">
        <f t="shared" si="584"/>
        <v>0.00012542839101060621</v>
      </c>
      <c r="AB3211" s="33" t="s">
        <v>2762</v>
      </c>
      <c r="AC3211" s="35">
        <v>44833</v>
      </c>
      <c r="AD3211" s="33">
        <v>60</v>
      </c>
      <c r="AE3211" s="36">
        <f t="shared" si="574"/>
        <v>44893</v>
      </c>
    </row>
    <row r="3212" spans="2:31" ht="14.5" hidden="1">
      <c r="B3212" s="29" t="s">
        <v>3016</v>
      </c>
      <c r="C3212" s="30" t="str">
        <f t="shared" si="575"/>
        <v>(Acreedores quirografarios)</v>
      </c>
      <c r="D3212" s="30">
        <v>5</v>
      </c>
      <c r="E3212" s="30" t="s">
        <v>5511</v>
      </c>
      <c r="F3212" s="30" t="s">
        <v>5512</v>
      </c>
      <c r="G3212" s="30" t="s">
        <v>2846</v>
      </c>
      <c r="H3212" s="31">
        <v>2022000092218</v>
      </c>
      <c r="I3212" s="31" t="s">
        <v>62</v>
      </c>
      <c r="J3212" s="32">
        <v>131.46000000000001</v>
      </c>
      <c r="K3212" s="33">
        <f t="shared" si="576"/>
        <v>131.46000000000001</v>
      </c>
      <c r="L3212" s="33">
        <v>609558</v>
      </c>
      <c r="M3212" s="33">
        <v>0</v>
      </c>
      <c r="N3212" s="33">
        <v>0</v>
      </c>
      <c r="O3212" s="33">
        <v>0</v>
      </c>
      <c r="P3212" s="33">
        <f t="shared" si="577"/>
        <v>131.46000000000001</v>
      </c>
      <c r="Q3212" s="33">
        <f t="shared" si="578"/>
        <v>131.46000000000001</v>
      </c>
      <c r="R3212" s="33">
        <f t="shared" si="579"/>
        <v>609558</v>
      </c>
      <c r="S3212" s="33"/>
      <c r="T3212" s="30" t="str">
        <f t="shared" si="580"/>
        <v>USD</v>
      </c>
      <c r="U3212" s="33">
        <v>0</v>
      </c>
      <c r="V3212" s="33">
        <v>0</v>
      </c>
      <c r="W3212" s="33">
        <v>0</v>
      </c>
      <c r="X3212" s="33">
        <f t="shared" si="581"/>
        <v>131.46000000000001</v>
      </c>
      <c r="Y3212" s="33">
        <f t="shared" si="582"/>
        <v>131.46000000000001</v>
      </c>
      <c r="Z3212" s="33">
        <f t="shared" si="583"/>
        <v>609558</v>
      </c>
      <c r="AA3212" s="34">
        <f t="shared" si="584"/>
        <v>1.5030120673573458E-05</v>
      </c>
      <c r="AB3212" s="33" t="s">
        <v>2762</v>
      </c>
      <c r="AC3212" s="35">
        <v>44852</v>
      </c>
      <c r="AD3212" s="33">
        <v>60</v>
      </c>
      <c r="AE3212" s="36">
        <f t="shared" si="574"/>
        <v>44912</v>
      </c>
    </row>
    <row r="3213" spans="2:31" ht="14.5" hidden="1">
      <c r="B3213" s="29" t="s">
        <v>3016</v>
      </c>
      <c r="C3213" s="30" t="str">
        <f t="shared" si="575"/>
        <v>(Acreedores quirografarios)</v>
      </c>
      <c r="D3213" s="30">
        <v>5</v>
      </c>
      <c r="E3213" s="30" t="s">
        <v>5511</v>
      </c>
      <c r="F3213" s="30" t="s">
        <v>5512</v>
      </c>
      <c r="G3213" s="30" t="s">
        <v>2846</v>
      </c>
      <c r="H3213" s="31">
        <v>2022000109840</v>
      </c>
      <c r="I3213" s="31" t="s">
        <v>62</v>
      </c>
      <c r="J3213" s="32">
        <v>84</v>
      </c>
      <c r="K3213" s="33">
        <f t="shared" si="576"/>
        <v>84</v>
      </c>
      <c r="L3213" s="33">
        <v>404239</v>
      </c>
      <c r="M3213" s="33">
        <v>0</v>
      </c>
      <c r="N3213" s="33">
        <v>0</v>
      </c>
      <c r="O3213" s="33">
        <v>0</v>
      </c>
      <c r="P3213" s="33">
        <f t="shared" si="577"/>
        <v>84</v>
      </c>
      <c r="Q3213" s="33">
        <f t="shared" si="578"/>
        <v>84</v>
      </c>
      <c r="R3213" s="33">
        <f t="shared" si="579"/>
        <v>404239</v>
      </c>
      <c r="S3213" s="33"/>
      <c r="T3213" s="30" t="str">
        <f t="shared" si="580"/>
        <v>USD</v>
      </c>
      <c r="U3213" s="33">
        <v>0</v>
      </c>
      <c r="V3213" s="33">
        <v>0</v>
      </c>
      <c r="W3213" s="33">
        <v>0</v>
      </c>
      <c r="X3213" s="33">
        <f t="shared" si="581"/>
        <v>84</v>
      </c>
      <c r="Y3213" s="33">
        <f t="shared" si="582"/>
        <v>84</v>
      </c>
      <c r="Z3213" s="33">
        <f t="shared" si="583"/>
        <v>404239</v>
      </c>
      <c r="AA3213" s="34">
        <f t="shared" si="584"/>
        <v>9.9674861964975617E-06</v>
      </c>
      <c r="AB3213" s="33" t="s">
        <v>2762</v>
      </c>
      <c r="AC3213" s="35">
        <v>44901</v>
      </c>
      <c r="AD3213" s="33">
        <v>60</v>
      </c>
      <c r="AE3213" s="36">
        <f t="shared" si="574"/>
        <v>44961</v>
      </c>
    </row>
    <row r="3214" spans="2:31" ht="14.5" hidden="1">
      <c r="B3214" s="29" t="s">
        <v>3016</v>
      </c>
      <c r="C3214" s="30" t="str">
        <f t="shared" si="575"/>
        <v>(Acreedores quirografarios)</v>
      </c>
      <c r="D3214" s="30">
        <v>5</v>
      </c>
      <c r="E3214" s="30" t="s">
        <v>5511</v>
      </c>
      <c r="F3214" s="30" t="s">
        <v>5512</v>
      </c>
      <c r="G3214" s="30" t="s">
        <v>2846</v>
      </c>
      <c r="H3214" s="31">
        <v>2022000111220</v>
      </c>
      <c r="I3214" s="31" t="s">
        <v>62</v>
      </c>
      <c r="J3214" s="32">
        <v>70</v>
      </c>
      <c r="K3214" s="33">
        <f t="shared" si="576"/>
        <v>70</v>
      </c>
      <c r="L3214" s="33">
        <v>337808</v>
      </c>
      <c r="M3214" s="33">
        <v>0</v>
      </c>
      <c r="N3214" s="33">
        <v>0</v>
      </c>
      <c r="O3214" s="33">
        <v>0</v>
      </c>
      <c r="P3214" s="33">
        <f t="shared" si="577"/>
        <v>70</v>
      </c>
      <c r="Q3214" s="33">
        <f t="shared" si="578"/>
        <v>70</v>
      </c>
      <c r="R3214" s="33">
        <f t="shared" si="579"/>
        <v>337808</v>
      </c>
      <c r="S3214" s="33"/>
      <c r="T3214" s="30" t="str">
        <f t="shared" si="580"/>
        <v>USD</v>
      </c>
      <c r="U3214" s="33">
        <v>0</v>
      </c>
      <c r="V3214" s="33">
        <v>0</v>
      </c>
      <c r="W3214" s="33">
        <v>0</v>
      </c>
      <c r="X3214" s="33">
        <f t="shared" si="581"/>
        <v>70</v>
      </c>
      <c r="Y3214" s="33">
        <f t="shared" si="582"/>
        <v>70</v>
      </c>
      <c r="Z3214" s="33">
        <f t="shared" si="583"/>
        <v>337808</v>
      </c>
      <c r="AA3214" s="34">
        <f t="shared" si="584"/>
        <v>8.3294698855539633E-06</v>
      </c>
      <c r="AB3214" s="33" t="s">
        <v>2762</v>
      </c>
      <c r="AC3214" s="35">
        <v>44904</v>
      </c>
      <c r="AD3214" s="33">
        <v>60</v>
      </c>
      <c r="AE3214" s="36">
        <f t="shared" si="574"/>
        <v>44964</v>
      </c>
    </row>
    <row r="3215" spans="2:31" ht="14.5" hidden="1">
      <c r="B3215" s="29" t="s">
        <v>3016</v>
      </c>
      <c r="C3215" s="30" t="str">
        <f t="shared" si="575"/>
        <v>(Acreedores quirografarios)</v>
      </c>
      <c r="D3215" s="30">
        <v>5</v>
      </c>
      <c r="E3215" s="30" t="s">
        <v>5511</v>
      </c>
      <c r="F3215" s="30" t="s">
        <v>5512</v>
      </c>
      <c r="G3215" s="30" t="s">
        <v>2846</v>
      </c>
      <c r="H3215" s="31">
        <v>2022000112031</v>
      </c>
      <c r="I3215" s="31" t="s">
        <v>62</v>
      </c>
      <c r="J3215" s="32">
        <v>85</v>
      </c>
      <c r="K3215" s="33">
        <f t="shared" si="576"/>
        <v>85</v>
      </c>
      <c r="L3215" s="33">
        <v>409359</v>
      </c>
      <c r="M3215" s="33">
        <v>0</v>
      </c>
      <c r="N3215" s="33">
        <v>0</v>
      </c>
      <c r="O3215" s="33">
        <v>0</v>
      </c>
      <c r="P3215" s="33">
        <f t="shared" si="577"/>
        <v>85</v>
      </c>
      <c r="Q3215" s="33">
        <f t="shared" si="578"/>
        <v>85</v>
      </c>
      <c r="R3215" s="33">
        <f t="shared" si="579"/>
        <v>409359</v>
      </c>
      <c r="S3215" s="33"/>
      <c r="T3215" s="30" t="str">
        <f t="shared" si="580"/>
        <v>USD</v>
      </c>
      <c r="U3215" s="33">
        <v>0</v>
      </c>
      <c r="V3215" s="33">
        <v>0</v>
      </c>
      <c r="W3215" s="33">
        <v>0</v>
      </c>
      <c r="X3215" s="33">
        <f t="shared" si="581"/>
        <v>85</v>
      </c>
      <c r="Y3215" s="33">
        <f t="shared" si="582"/>
        <v>85</v>
      </c>
      <c r="Z3215" s="33">
        <f t="shared" si="583"/>
        <v>409359</v>
      </c>
      <c r="AA3215" s="34">
        <f t="shared" si="584"/>
        <v>1.0093732128547828E-05</v>
      </c>
      <c r="AB3215" s="33" t="s">
        <v>2762</v>
      </c>
      <c r="AC3215" s="35">
        <v>44907</v>
      </c>
      <c r="AD3215" s="33">
        <v>60</v>
      </c>
      <c r="AE3215" s="36">
        <f t="shared" si="574"/>
        <v>44967</v>
      </c>
    </row>
    <row r="3216" spans="2:31" ht="14.5" hidden="1">
      <c r="B3216" s="29" t="s">
        <v>3016</v>
      </c>
      <c r="C3216" s="30" t="str">
        <f t="shared" si="575"/>
        <v>(Acreedores quirografarios)</v>
      </c>
      <c r="D3216" s="30">
        <v>5</v>
      </c>
      <c r="E3216" s="30" t="s">
        <v>5511</v>
      </c>
      <c r="F3216" s="30" t="s">
        <v>5512</v>
      </c>
      <c r="G3216" s="30" t="s">
        <v>2846</v>
      </c>
      <c r="H3216" s="31">
        <v>2022000113180</v>
      </c>
      <c r="I3216" s="31" t="s">
        <v>62</v>
      </c>
      <c r="J3216" s="32">
        <v>1658.1500000000001</v>
      </c>
      <c r="K3216" s="33">
        <f t="shared" si="576"/>
        <v>1658.1500000000001</v>
      </c>
      <c r="L3216" s="33">
        <v>7945142</v>
      </c>
      <c r="M3216" s="33">
        <v>0</v>
      </c>
      <c r="N3216" s="33">
        <v>0</v>
      </c>
      <c r="O3216" s="33">
        <v>0</v>
      </c>
      <c r="P3216" s="33">
        <f t="shared" si="577"/>
        <v>1658.1500000000001</v>
      </c>
      <c r="Q3216" s="33">
        <f t="shared" si="578"/>
        <v>1658.1500000000001</v>
      </c>
      <c r="R3216" s="33">
        <f t="shared" si="579"/>
        <v>7945142</v>
      </c>
      <c r="S3216" s="33"/>
      <c r="T3216" s="30" t="str">
        <f t="shared" si="580"/>
        <v>USD</v>
      </c>
      <c r="U3216" s="33">
        <v>0</v>
      </c>
      <c r="V3216" s="33">
        <v>0</v>
      </c>
      <c r="W3216" s="33">
        <v>0</v>
      </c>
      <c r="X3216" s="33">
        <f t="shared" si="581"/>
        <v>1658.1500000000001</v>
      </c>
      <c r="Y3216" s="33">
        <f t="shared" si="582"/>
        <v>1658.1500000000001</v>
      </c>
      <c r="Z3216" s="33">
        <f t="shared" si="583"/>
        <v>7945142</v>
      </c>
      <c r="AA3216" s="34">
        <f t="shared" si="584"/>
        <v>0.00019590661270736627</v>
      </c>
      <c r="AB3216" s="33" t="s">
        <v>2762</v>
      </c>
      <c r="AC3216" s="35">
        <v>44909</v>
      </c>
      <c r="AD3216" s="33">
        <v>60</v>
      </c>
      <c r="AE3216" s="36">
        <f t="shared" si="574"/>
        <v>44969</v>
      </c>
    </row>
    <row r="3217" spans="2:31" ht="14.5" hidden="1">
      <c r="B3217" s="29" t="s">
        <v>3016</v>
      </c>
      <c r="C3217" s="30" t="str">
        <f t="shared" si="575"/>
        <v>(Acreedores quirografarios)</v>
      </c>
      <c r="D3217" s="30">
        <v>5</v>
      </c>
      <c r="E3217" s="30" t="s">
        <v>5511</v>
      </c>
      <c r="F3217" s="30" t="s">
        <v>5512</v>
      </c>
      <c r="G3217" s="30" t="s">
        <v>2846</v>
      </c>
      <c r="H3217" s="31">
        <v>2022000113458</v>
      </c>
      <c r="I3217" s="31" t="s">
        <v>62</v>
      </c>
      <c r="J3217" s="32">
        <v>3316.3000000000002</v>
      </c>
      <c r="K3217" s="33">
        <f t="shared" si="576"/>
        <v>3316.3000000000002</v>
      </c>
      <c r="L3217" s="33">
        <v>15846210</v>
      </c>
      <c r="M3217" s="33">
        <v>0</v>
      </c>
      <c r="N3217" s="33">
        <v>0</v>
      </c>
      <c r="O3217" s="33">
        <v>0</v>
      </c>
      <c r="P3217" s="33">
        <f t="shared" si="577"/>
        <v>3316.3000000000002</v>
      </c>
      <c r="Q3217" s="33">
        <f t="shared" si="578"/>
        <v>3316.3000000000002</v>
      </c>
      <c r="R3217" s="33">
        <f t="shared" si="579"/>
        <v>15846210</v>
      </c>
      <c r="S3217" s="33"/>
      <c r="T3217" s="30" t="str">
        <f t="shared" si="580"/>
        <v>USD</v>
      </c>
      <c r="U3217" s="33">
        <v>0</v>
      </c>
      <c r="V3217" s="33">
        <v>0</v>
      </c>
      <c r="W3217" s="33">
        <v>0</v>
      </c>
      <c r="X3217" s="33">
        <f t="shared" si="581"/>
        <v>3316.3000000000002</v>
      </c>
      <c r="Y3217" s="33">
        <f t="shared" si="582"/>
        <v>3316.3000000000002</v>
      </c>
      <c r="Z3217" s="33">
        <f t="shared" si="583"/>
        <v>15846210</v>
      </c>
      <c r="AA3217" s="34">
        <f t="shared" si="584"/>
        <v>0.00039072647478793888</v>
      </c>
      <c r="AB3217" s="33" t="s">
        <v>2762</v>
      </c>
      <c r="AC3217" s="35">
        <v>44910</v>
      </c>
      <c r="AD3217" s="33">
        <v>60</v>
      </c>
      <c r="AE3217" s="36">
        <f t="shared" si="574"/>
        <v>44970</v>
      </c>
    </row>
    <row r="3218" spans="2:31" ht="14.5" hidden="1">
      <c r="B3218" s="29" t="s">
        <v>3016</v>
      </c>
      <c r="C3218" s="30" t="str">
        <f t="shared" si="575"/>
        <v>(Acreedores quirografarios)</v>
      </c>
      <c r="D3218" s="30">
        <v>5</v>
      </c>
      <c r="E3218" s="30" t="s">
        <v>5511</v>
      </c>
      <c r="F3218" s="30" t="s">
        <v>5512</v>
      </c>
      <c r="G3218" s="30" t="s">
        <v>2846</v>
      </c>
      <c r="H3218" s="31">
        <v>2022000114075</v>
      </c>
      <c r="I3218" s="31" t="s">
        <v>62</v>
      </c>
      <c r="J3218" s="32">
        <v>942</v>
      </c>
      <c r="K3218" s="33">
        <f t="shared" si="576"/>
        <v>942</v>
      </c>
      <c r="L3218" s="33">
        <v>4518793</v>
      </c>
      <c r="M3218" s="33">
        <v>0</v>
      </c>
      <c r="N3218" s="33">
        <v>0</v>
      </c>
      <c r="O3218" s="33">
        <v>0</v>
      </c>
      <c r="P3218" s="33">
        <f t="shared" si="577"/>
        <v>942</v>
      </c>
      <c r="Q3218" s="33">
        <f t="shared" si="578"/>
        <v>942</v>
      </c>
      <c r="R3218" s="33">
        <f t="shared" si="579"/>
        <v>4518793</v>
      </c>
      <c r="S3218" s="33"/>
      <c r="T3218" s="30" t="str">
        <f t="shared" si="580"/>
        <v>USD</v>
      </c>
      <c r="U3218" s="33">
        <v>0</v>
      </c>
      <c r="V3218" s="33">
        <v>0</v>
      </c>
      <c r="W3218" s="33">
        <v>0</v>
      </c>
      <c r="X3218" s="33">
        <f t="shared" si="581"/>
        <v>942</v>
      </c>
      <c r="Y3218" s="33">
        <f t="shared" si="582"/>
        <v>942</v>
      </c>
      <c r="Z3218" s="33">
        <f t="shared" si="583"/>
        <v>4518793</v>
      </c>
      <c r="AA3218" s="34">
        <f t="shared" si="584"/>
        <v>0.00011142172539594103</v>
      </c>
      <c r="AB3218" s="33" t="s">
        <v>2762</v>
      </c>
      <c r="AC3218" s="35">
        <v>44911</v>
      </c>
      <c r="AD3218" s="33">
        <v>60</v>
      </c>
      <c r="AE3218" s="36">
        <f t="shared" si="574"/>
        <v>44971</v>
      </c>
    </row>
    <row r="3219" spans="2:31" ht="14.5" hidden="1">
      <c r="B3219" s="29" t="s">
        <v>3016</v>
      </c>
      <c r="C3219" s="30" t="str">
        <f t="shared" si="575"/>
        <v>(Acreedores quirografarios)</v>
      </c>
      <c r="D3219" s="30">
        <v>5</v>
      </c>
      <c r="E3219" s="30" t="s">
        <v>5511</v>
      </c>
      <c r="F3219" s="30" t="s">
        <v>5512</v>
      </c>
      <c r="G3219" s="30" t="s">
        <v>2846</v>
      </c>
      <c r="H3219" s="31">
        <v>2022000114000</v>
      </c>
      <c r="I3219" s="31" t="s">
        <v>62</v>
      </c>
      <c r="J3219" s="32">
        <v>5900</v>
      </c>
      <c r="K3219" s="33">
        <f t="shared" si="576"/>
        <v>5900</v>
      </c>
      <c r="L3219" s="33">
        <v>28302418</v>
      </c>
      <c r="M3219" s="33">
        <v>0</v>
      </c>
      <c r="N3219" s="33">
        <v>0</v>
      </c>
      <c r="O3219" s="33">
        <v>0</v>
      </c>
      <c r="P3219" s="33">
        <f t="shared" si="577"/>
        <v>5900</v>
      </c>
      <c r="Q3219" s="33">
        <f t="shared" si="578"/>
        <v>5900</v>
      </c>
      <c r="R3219" s="33">
        <f t="shared" si="579"/>
        <v>28302418</v>
      </c>
      <c r="S3219" s="33"/>
      <c r="T3219" s="30" t="str">
        <f t="shared" si="580"/>
        <v>USD</v>
      </c>
      <c r="U3219" s="33">
        <v>0</v>
      </c>
      <c r="V3219" s="33">
        <v>0</v>
      </c>
      <c r="W3219" s="33">
        <v>0</v>
      </c>
      <c r="X3219" s="33">
        <f t="shared" si="581"/>
        <v>5900</v>
      </c>
      <c r="Y3219" s="33">
        <f t="shared" si="582"/>
        <v>5900</v>
      </c>
      <c r="Z3219" s="33">
        <f t="shared" si="583"/>
        <v>28302418</v>
      </c>
      <c r="AA3219" s="34">
        <f t="shared" si="584"/>
        <v>0.00069786428509496638</v>
      </c>
      <c r="AB3219" s="33" t="s">
        <v>2762</v>
      </c>
      <c r="AC3219" s="35">
        <v>44911</v>
      </c>
      <c r="AD3219" s="33">
        <v>60</v>
      </c>
      <c r="AE3219" s="36">
        <f t="shared" si="574"/>
        <v>44971</v>
      </c>
    </row>
    <row r="3220" spans="2:31" ht="14.5" hidden="1">
      <c r="B3220" s="29" t="s">
        <v>3016</v>
      </c>
      <c r="C3220" s="30" t="str">
        <f t="shared" si="575"/>
        <v>(Acreedores quirografarios)</v>
      </c>
      <c r="D3220" s="30">
        <v>5</v>
      </c>
      <c r="E3220" s="30" t="s">
        <v>5511</v>
      </c>
      <c r="F3220" s="30" t="s">
        <v>5512</v>
      </c>
      <c r="G3220" s="30" t="s">
        <v>2846</v>
      </c>
      <c r="H3220" s="31">
        <v>2022000113999</v>
      </c>
      <c r="I3220" s="31" t="s">
        <v>62</v>
      </c>
      <c r="J3220" s="32">
        <v>1620.2</v>
      </c>
      <c r="K3220" s="33">
        <f t="shared" si="576"/>
        <v>1620.2</v>
      </c>
      <c r="L3220" s="33">
        <v>7772132</v>
      </c>
      <c r="M3220" s="33">
        <v>0</v>
      </c>
      <c r="N3220" s="33">
        <v>0</v>
      </c>
      <c r="O3220" s="33">
        <v>0</v>
      </c>
      <c r="P3220" s="33">
        <f t="shared" si="577"/>
        <v>1620.2</v>
      </c>
      <c r="Q3220" s="33">
        <f t="shared" si="578"/>
        <v>1620.2</v>
      </c>
      <c r="R3220" s="33">
        <f t="shared" si="579"/>
        <v>7772132</v>
      </c>
      <c r="S3220" s="33"/>
      <c r="T3220" s="30" t="str">
        <f t="shared" si="580"/>
        <v>USD</v>
      </c>
      <c r="U3220" s="33">
        <v>0</v>
      </c>
      <c r="V3220" s="33">
        <v>0</v>
      </c>
      <c r="W3220" s="33">
        <v>0</v>
      </c>
      <c r="X3220" s="33">
        <f t="shared" si="581"/>
        <v>1620.2</v>
      </c>
      <c r="Y3220" s="33">
        <f t="shared" si="582"/>
        <v>1620.2</v>
      </c>
      <c r="Z3220" s="33">
        <f t="shared" si="583"/>
        <v>7772132</v>
      </c>
      <c r="AA3220" s="34">
        <f t="shared" si="584"/>
        <v>0.00019164063444486302</v>
      </c>
      <c r="AB3220" s="33" t="s">
        <v>2762</v>
      </c>
      <c r="AC3220" s="35">
        <v>44911</v>
      </c>
      <c r="AD3220" s="33">
        <v>60</v>
      </c>
      <c r="AE3220" s="36">
        <f t="shared" si="574"/>
        <v>44971</v>
      </c>
    </row>
    <row r="3221" spans="2:31" ht="14.5" hidden="1">
      <c r="B3221" s="29" t="s">
        <v>3016</v>
      </c>
      <c r="C3221" s="30" t="str">
        <f t="shared" si="575"/>
        <v>(Acreedores quirografarios)</v>
      </c>
      <c r="D3221" s="30">
        <v>5</v>
      </c>
      <c r="E3221" s="30" t="s">
        <v>5511</v>
      </c>
      <c r="F3221" s="30" t="s">
        <v>5512</v>
      </c>
      <c r="G3221" s="30" t="s">
        <v>2846</v>
      </c>
      <c r="H3221" s="31">
        <v>2022000115132</v>
      </c>
      <c r="I3221" s="31" t="s">
        <v>62</v>
      </c>
      <c r="J3221" s="32">
        <v>710.10000000000002</v>
      </c>
      <c r="K3221" s="33">
        <f t="shared" si="576"/>
        <v>710.10000000000002</v>
      </c>
      <c r="L3221" s="33">
        <v>3395187</v>
      </c>
      <c r="M3221" s="33">
        <v>0</v>
      </c>
      <c r="N3221" s="33">
        <v>0</v>
      </c>
      <c r="O3221" s="33">
        <v>0</v>
      </c>
      <c r="P3221" s="33">
        <f t="shared" si="577"/>
        <v>710.10000000000002</v>
      </c>
      <c r="Q3221" s="33">
        <f t="shared" si="578"/>
        <v>710.10000000000002</v>
      </c>
      <c r="R3221" s="33">
        <f t="shared" si="579"/>
        <v>3395187</v>
      </c>
      <c r="S3221" s="33"/>
      <c r="T3221" s="30" t="str">
        <f t="shared" si="580"/>
        <v>USD</v>
      </c>
      <c r="U3221" s="33">
        <v>0</v>
      </c>
      <c r="V3221" s="33">
        <v>0</v>
      </c>
      <c r="W3221" s="33">
        <v>0</v>
      </c>
      <c r="X3221" s="33">
        <f t="shared" si="581"/>
        <v>710.10000000000002</v>
      </c>
      <c r="Y3221" s="33">
        <f t="shared" si="582"/>
        <v>710.10000000000002</v>
      </c>
      <c r="Z3221" s="33">
        <f t="shared" si="583"/>
        <v>3395187</v>
      </c>
      <c r="AA3221" s="34">
        <f t="shared" si="584"/>
        <v>8.3716513144520863E-05</v>
      </c>
      <c r="AB3221" s="33" t="s">
        <v>2762</v>
      </c>
      <c r="AC3221" s="35">
        <v>44915</v>
      </c>
      <c r="AD3221" s="33">
        <v>60</v>
      </c>
      <c r="AE3221" s="36">
        <f t="shared" si="574"/>
        <v>44975</v>
      </c>
    </row>
    <row r="3222" spans="2:31" ht="14.5" hidden="1">
      <c r="B3222" s="29" t="s">
        <v>3016</v>
      </c>
      <c r="C3222" s="30" t="str">
        <f t="shared" si="575"/>
        <v>(Acreedores quirografarios)</v>
      </c>
      <c r="D3222" s="30">
        <v>5</v>
      </c>
      <c r="E3222" s="30" t="s">
        <v>5511</v>
      </c>
      <c r="F3222" s="30" t="s">
        <v>5512</v>
      </c>
      <c r="G3222" s="30" t="s">
        <v>2846</v>
      </c>
      <c r="H3222" s="31">
        <v>2022000114623</v>
      </c>
      <c r="I3222" s="31" t="s">
        <v>62</v>
      </c>
      <c r="J3222" s="32">
        <v>204.55000000000001</v>
      </c>
      <c r="K3222" s="33">
        <f t="shared" si="576"/>
        <v>204.55000000000001</v>
      </c>
      <c r="L3222" s="33">
        <v>978011</v>
      </c>
      <c r="M3222" s="33">
        <v>0</v>
      </c>
      <c r="N3222" s="33">
        <v>0</v>
      </c>
      <c r="O3222" s="33">
        <v>0</v>
      </c>
      <c r="P3222" s="33">
        <f t="shared" si="577"/>
        <v>204.55000000000001</v>
      </c>
      <c r="Q3222" s="33">
        <f t="shared" si="578"/>
        <v>204.55000000000001</v>
      </c>
      <c r="R3222" s="33">
        <f t="shared" si="579"/>
        <v>978011</v>
      </c>
      <c r="S3222" s="33"/>
      <c r="T3222" s="30" t="str">
        <f t="shared" si="580"/>
        <v>USD</v>
      </c>
      <c r="U3222" s="33">
        <v>0</v>
      </c>
      <c r="V3222" s="33">
        <v>0</v>
      </c>
      <c r="W3222" s="33">
        <v>0</v>
      </c>
      <c r="X3222" s="33">
        <f t="shared" si="581"/>
        <v>204.55000000000001</v>
      </c>
      <c r="Y3222" s="33">
        <f t="shared" si="582"/>
        <v>204.55000000000001</v>
      </c>
      <c r="Z3222" s="33">
        <f t="shared" si="583"/>
        <v>978011</v>
      </c>
      <c r="AA3222" s="34">
        <f t="shared" si="584"/>
        <v>2.4115216845783749E-05</v>
      </c>
      <c r="AB3222" s="33" t="s">
        <v>2762</v>
      </c>
      <c r="AC3222" s="35">
        <v>44915</v>
      </c>
      <c r="AD3222" s="33">
        <v>60</v>
      </c>
      <c r="AE3222" s="36">
        <f t="shared" si="574"/>
        <v>44975</v>
      </c>
    </row>
    <row r="3223" spans="2:31" ht="14.5" hidden="1">
      <c r="B3223" s="29" t="s">
        <v>3016</v>
      </c>
      <c r="C3223" s="30" t="str">
        <f t="shared" si="575"/>
        <v>(Acreedores quirografarios)</v>
      </c>
      <c r="D3223" s="30">
        <v>5</v>
      </c>
      <c r="E3223" s="30" t="s">
        <v>5511</v>
      </c>
      <c r="F3223" s="30" t="s">
        <v>5512</v>
      </c>
      <c r="G3223" s="30" t="s">
        <v>2846</v>
      </c>
      <c r="H3223" s="31">
        <v>2022000114869</v>
      </c>
      <c r="I3223" s="31" t="s">
        <v>62</v>
      </c>
      <c r="J3223" s="32">
        <v>3429</v>
      </c>
      <c r="K3223" s="33">
        <f t="shared" si="576"/>
        <v>3429</v>
      </c>
      <c r="L3223" s="33">
        <v>16395009</v>
      </c>
      <c r="M3223" s="33">
        <v>0</v>
      </c>
      <c r="N3223" s="33">
        <v>0</v>
      </c>
      <c r="O3223" s="33">
        <v>0</v>
      </c>
      <c r="P3223" s="33">
        <f t="shared" si="577"/>
        <v>3429</v>
      </c>
      <c r="Q3223" s="33">
        <f t="shared" si="578"/>
        <v>3429</v>
      </c>
      <c r="R3223" s="33">
        <f t="shared" si="579"/>
        <v>16395009</v>
      </c>
      <c r="S3223" s="33"/>
      <c r="T3223" s="30" t="str">
        <f t="shared" si="580"/>
        <v>USD</v>
      </c>
      <c r="U3223" s="33">
        <v>0</v>
      </c>
      <c r="V3223" s="33">
        <v>0</v>
      </c>
      <c r="W3223" s="33">
        <v>0</v>
      </c>
      <c r="X3223" s="33">
        <f t="shared" si="581"/>
        <v>3429</v>
      </c>
      <c r="Y3223" s="33">
        <f t="shared" si="582"/>
        <v>3429</v>
      </c>
      <c r="Z3223" s="33">
        <f t="shared" si="583"/>
        <v>16395009</v>
      </c>
      <c r="AA3223" s="34">
        <f t="shared" si="584"/>
        <v>0.0004042584359721682</v>
      </c>
      <c r="AB3223" s="33" t="s">
        <v>2762</v>
      </c>
      <c r="AC3223" s="35">
        <v>44915</v>
      </c>
      <c r="AD3223" s="33">
        <v>60</v>
      </c>
      <c r="AE3223" s="36">
        <f t="shared" si="574"/>
        <v>44975</v>
      </c>
    </row>
    <row r="3224" spans="2:31" ht="14.5" hidden="1">
      <c r="B3224" s="29" t="s">
        <v>3016</v>
      </c>
      <c r="C3224" s="30" t="str">
        <f t="shared" si="575"/>
        <v>(Acreedores quirografarios)</v>
      </c>
      <c r="D3224" s="30">
        <v>5</v>
      </c>
      <c r="E3224" s="30" t="s">
        <v>5511</v>
      </c>
      <c r="F3224" s="30" t="s">
        <v>5512</v>
      </c>
      <c r="G3224" s="30" t="s">
        <v>2846</v>
      </c>
      <c r="H3224" s="31">
        <v>2023000118969</v>
      </c>
      <c r="I3224" s="31" t="s">
        <v>62</v>
      </c>
      <c r="J3224" s="32">
        <v>471.55000000000001</v>
      </c>
      <c r="K3224" s="33">
        <f t="shared" si="576"/>
        <v>471.55000000000001</v>
      </c>
      <c r="L3224" s="33">
        <v>2321912</v>
      </c>
      <c r="M3224" s="33">
        <v>0</v>
      </c>
      <c r="N3224" s="33">
        <v>0</v>
      </c>
      <c r="O3224" s="33">
        <v>0</v>
      </c>
      <c r="P3224" s="33">
        <f t="shared" si="577"/>
        <v>471.55000000000001</v>
      </c>
      <c r="Q3224" s="33">
        <f t="shared" si="578"/>
        <v>471.55000000000001</v>
      </c>
      <c r="R3224" s="33">
        <f t="shared" si="579"/>
        <v>2321912</v>
      </c>
      <c r="S3224" s="33"/>
      <c r="T3224" s="30" t="str">
        <f t="shared" si="580"/>
        <v>USD</v>
      </c>
      <c r="U3224" s="33">
        <v>0</v>
      </c>
      <c r="V3224" s="33">
        <v>0</v>
      </c>
      <c r="W3224" s="33">
        <v>0</v>
      </c>
      <c r="X3224" s="33">
        <f t="shared" si="581"/>
        <v>471.55000000000001</v>
      </c>
      <c r="Y3224" s="33">
        <f t="shared" si="582"/>
        <v>471.55000000000001</v>
      </c>
      <c r="Z3224" s="33">
        <f t="shared" si="583"/>
        <v>2321912</v>
      </c>
      <c r="AA3224" s="34">
        <f t="shared" si="584"/>
        <v>5.7252332925526848E-05</v>
      </c>
      <c r="AB3224" s="33" t="s">
        <v>2762</v>
      </c>
      <c r="AC3224" s="35">
        <v>44931</v>
      </c>
      <c r="AD3224" s="33">
        <v>60</v>
      </c>
      <c r="AE3224" s="36">
        <f t="shared" si="574"/>
        <v>44991</v>
      </c>
    </row>
    <row r="3225" spans="2:31" ht="14.5" hidden="1">
      <c r="B3225" s="29" t="s">
        <v>3016</v>
      </c>
      <c r="C3225" s="30" t="str">
        <f t="shared" si="575"/>
        <v>(Acreedores quirografarios)</v>
      </c>
      <c r="D3225" s="30">
        <v>5</v>
      </c>
      <c r="E3225" s="30" t="s">
        <v>5511</v>
      </c>
      <c r="F3225" s="30" t="s">
        <v>5512</v>
      </c>
      <c r="G3225" s="30" t="s">
        <v>2846</v>
      </c>
      <c r="H3225" s="31">
        <v>2023000118970</v>
      </c>
      <c r="I3225" s="31" t="s">
        <v>62</v>
      </c>
      <c r="J3225" s="32">
        <v>1886.2</v>
      </c>
      <c r="K3225" s="33">
        <f t="shared" si="576"/>
        <v>1886.2</v>
      </c>
      <c r="L3225" s="33">
        <v>9287649</v>
      </c>
      <c r="M3225" s="33">
        <v>0</v>
      </c>
      <c r="N3225" s="33">
        <v>0</v>
      </c>
      <c r="O3225" s="33">
        <v>0</v>
      </c>
      <c r="P3225" s="33">
        <f t="shared" si="577"/>
        <v>1886.2</v>
      </c>
      <c r="Q3225" s="33">
        <f t="shared" si="578"/>
        <v>1886.2</v>
      </c>
      <c r="R3225" s="33">
        <f t="shared" si="579"/>
        <v>9287649</v>
      </c>
      <c r="S3225" s="33"/>
      <c r="T3225" s="30" t="str">
        <f t="shared" si="580"/>
        <v>USD</v>
      </c>
      <c r="U3225" s="33">
        <v>0</v>
      </c>
      <c r="V3225" s="33">
        <v>0</v>
      </c>
      <c r="W3225" s="33">
        <v>0</v>
      </c>
      <c r="X3225" s="33">
        <f t="shared" si="581"/>
        <v>1886.2</v>
      </c>
      <c r="Y3225" s="33">
        <f t="shared" si="582"/>
        <v>1886.2</v>
      </c>
      <c r="Z3225" s="33">
        <f t="shared" si="583"/>
        <v>9287649</v>
      </c>
      <c r="AA3225" s="34">
        <f t="shared" si="584"/>
        <v>0.000229009356359516</v>
      </c>
      <c r="AB3225" s="33" t="s">
        <v>2762</v>
      </c>
      <c r="AC3225" s="35">
        <v>44931</v>
      </c>
      <c r="AD3225" s="33">
        <v>60</v>
      </c>
      <c r="AE3225" s="36">
        <f t="shared" si="574"/>
        <v>44991</v>
      </c>
    </row>
    <row r="3226" spans="2:31" ht="14.5" hidden="1">
      <c r="B3226" s="29" t="s">
        <v>3016</v>
      </c>
      <c r="C3226" s="30" t="str">
        <f t="shared" si="575"/>
        <v>(Acreedores quirografarios)</v>
      </c>
      <c r="D3226" s="30">
        <v>5</v>
      </c>
      <c r="E3226" s="30" t="s">
        <v>5511</v>
      </c>
      <c r="F3226" s="30" t="s">
        <v>5512</v>
      </c>
      <c r="G3226" s="30" t="s">
        <v>2846</v>
      </c>
      <c r="H3226" s="31">
        <v>2023000119870</v>
      </c>
      <c r="I3226" s="31" t="s">
        <v>62</v>
      </c>
      <c r="J3226" s="32">
        <v>22.600000000000001</v>
      </c>
      <c r="K3226" s="33">
        <f t="shared" si="576"/>
        <v>22.600000000000001</v>
      </c>
      <c r="L3226" s="33">
        <v>110416</v>
      </c>
      <c r="M3226" s="33">
        <v>0</v>
      </c>
      <c r="N3226" s="33">
        <v>0</v>
      </c>
      <c r="O3226" s="33">
        <v>0</v>
      </c>
      <c r="P3226" s="33">
        <f t="shared" si="577"/>
        <v>22.600000000000001</v>
      </c>
      <c r="Q3226" s="33">
        <f t="shared" si="578"/>
        <v>22.600000000000001</v>
      </c>
      <c r="R3226" s="33">
        <f t="shared" si="579"/>
        <v>110416</v>
      </c>
      <c r="S3226" s="33"/>
      <c r="T3226" s="30" t="str">
        <f t="shared" si="580"/>
        <v>USD</v>
      </c>
      <c r="U3226" s="33">
        <v>0</v>
      </c>
      <c r="V3226" s="33">
        <v>0</v>
      </c>
      <c r="W3226" s="33">
        <v>0</v>
      </c>
      <c r="X3226" s="33">
        <f t="shared" si="581"/>
        <v>22.600000000000001</v>
      </c>
      <c r="Y3226" s="33">
        <f t="shared" si="582"/>
        <v>22.600000000000001</v>
      </c>
      <c r="Z3226" s="33">
        <f t="shared" si="583"/>
        <v>110416</v>
      </c>
      <c r="AA3226" s="34">
        <f t="shared" si="584"/>
        <v>2.7225724283715196E-06</v>
      </c>
      <c r="AB3226" s="33" t="s">
        <v>2762</v>
      </c>
      <c r="AC3226" s="35">
        <v>44935</v>
      </c>
      <c r="AD3226" s="33">
        <v>60</v>
      </c>
      <c r="AE3226" s="36">
        <f t="shared" si="574"/>
        <v>44995</v>
      </c>
    </row>
    <row r="3227" spans="2:31" ht="14.5" hidden="1">
      <c r="B3227" s="29" t="s">
        <v>3016</v>
      </c>
      <c r="C3227" s="30" t="str">
        <f t="shared" si="575"/>
        <v>(Acreedores quirografarios)</v>
      </c>
      <c r="D3227" s="30">
        <v>5</v>
      </c>
      <c r="E3227" s="30" t="s">
        <v>5511</v>
      </c>
      <c r="F3227" s="30" t="s">
        <v>5512</v>
      </c>
      <c r="G3227" s="30" t="s">
        <v>2846</v>
      </c>
      <c r="H3227" s="31">
        <v>2023000119868</v>
      </c>
      <c r="I3227" s="31" t="s">
        <v>62</v>
      </c>
      <c r="J3227" s="32">
        <v>1188.5</v>
      </c>
      <c r="K3227" s="33">
        <f t="shared" si="576"/>
        <v>1188.5</v>
      </c>
      <c r="L3227" s="33">
        <v>5806607</v>
      </c>
      <c r="M3227" s="33">
        <v>0</v>
      </c>
      <c r="N3227" s="33">
        <v>0</v>
      </c>
      <c r="O3227" s="33">
        <v>0</v>
      </c>
      <c r="P3227" s="33">
        <f t="shared" si="577"/>
        <v>1188.5</v>
      </c>
      <c r="Q3227" s="33">
        <f t="shared" si="578"/>
        <v>1188.5</v>
      </c>
      <c r="R3227" s="33">
        <f t="shared" si="579"/>
        <v>5806607</v>
      </c>
      <c r="S3227" s="33"/>
      <c r="T3227" s="30" t="str">
        <f t="shared" si="580"/>
        <v>USD</v>
      </c>
      <c r="U3227" s="33">
        <v>0</v>
      </c>
      <c r="V3227" s="33">
        <v>0</v>
      </c>
      <c r="W3227" s="33">
        <v>0</v>
      </c>
      <c r="X3227" s="33">
        <f t="shared" si="581"/>
        <v>1188.5</v>
      </c>
      <c r="Y3227" s="33">
        <f t="shared" si="582"/>
        <v>1188.5</v>
      </c>
      <c r="Z3227" s="33">
        <f t="shared" si="583"/>
        <v>5806607</v>
      </c>
      <c r="AA3227" s="34">
        <f t="shared" si="584"/>
        <v>0.00014317588139933584</v>
      </c>
      <c r="AB3227" s="33" t="s">
        <v>2762</v>
      </c>
      <c r="AC3227" s="35">
        <v>44935</v>
      </c>
      <c r="AD3227" s="33">
        <v>60</v>
      </c>
      <c r="AE3227" s="36">
        <f t="shared" si="585" ref="AE3227:AE3291">+AD3227+AC3227</f>
        <v>44995</v>
      </c>
    </row>
    <row r="3228" spans="2:31" ht="14.5" hidden="1">
      <c r="B3228" s="29" t="s">
        <v>3016</v>
      </c>
      <c r="C3228" s="30" t="str">
        <f t="shared" si="575"/>
        <v>(Acreedores quirografarios)</v>
      </c>
      <c r="D3228" s="30">
        <v>5</v>
      </c>
      <c r="E3228" s="30" t="s">
        <v>5511</v>
      </c>
      <c r="F3228" s="30" t="s">
        <v>5512</v>
      </c>
      <c r="G3228" s="30" t="s">
        <v>2846</v>
      </c>
      <c r="H3228" s="31">
        <v>2023000120350</v>
      </c>
      <c r="I3228" s="31" t="s">
        <v>62</v>
      </c>
      <c r="J3228" s="32">
        <v>1564.5</v>
      </c>
      <c r="K3228" s="33">
        <f t="shared" si="576"/>
        <v>1564.5</v>
      </c>
      <c r="L3228" s="33">
        <v>7643615</v>
      </c>
      <c r="M3228" s="33">
        <v>0</v>
      </c>
      <c r="N3228" s="33">
        <v>0</v>
      </c>
      <c r="O3228" s="33">
        <v>0</v>
      </c>
      <c r="P3228" s="33">
        <f t="shared" si="577"/>
        <v>1564.5</v>
      </c>
      <c r="Q3228" s="33">
        <f t="shared" si="578"/>
        <v>1564.5</v>
      </c>
      <c r="R3228" s="33">
        <f t="shared" si="579"/>
        <v>7643615</v>
      </c>
      <c r="S3228" s="33"/>
      <c r="T3228" s="30" t="str">
        <f t="shared" si="580"/>
        <v>USD</v>
      </c>
      <c r="U3228" s="33">
        <v>0</v>
      </c>
      <c r="V3228" s="33">
        <v>0</v>
      </c>
      <c r="W3228" s="33">
        <v>0</v>
      </c>
      <c r="X3228" s="33">
        <f t="shared" si="581"/>
        <v>1564.5</v>
      </c>
      <c r="Y3228" s="33">
        <f t="shared" si="582"/>
        <v>1564.5</v>
      </c>
      <c r="Z3228" s="33">
        <f t="shared" si="583"/>
        <v>7643615</v>
      </c>
      <c r="AA3228" s="34">
        <f t="shared" si="584"/>
        <v>0.00018847173826335833</v>
      </c>
      <c r="AB3228" s="33" t="s">
        <v>2762</v>
      </c>
      <c r="AC3228" s="35">
        <v>44936</v>
      </c>
      <c r="AD3228" s="33">
        <v>60</v>
      </c>
      <c r="AE3228" s="36">
        <f t="shared" si="585"/>
        <v>44996</v>
      </c>
    </row>
    <row r="3229" spans="2:31" ht="14.5" hidden="1">
      <c r="B3229" s="29" t="s">
        <v>3016</v>
      </c>
      <c r="C3229" s="30" t="str">
        <f t="shared" si="575"/>
        <v>(Acreedores quirografarios)</v>
      </c>
      <c r="D3229" s="30">
        <v>5</v>
      </c>
      <c r="E3229" s="30" t="s">
        <v>5511</v>
      </c>
      <c r="F3229" s="30" t="s">
        <v>5512</v>
      </c>
      <c r="G3229" s="30" t="s">
        <v>2846</v>
      </c>
      <c r="H3229" s="31">
        <v>2023000120487</v>
      </c>
      <c r="I3229" s="31" t="s">
        <v>62</v>
      </c>
      <c r="J3229" s="32">
        <v>48.600000000000001</v>
      </c>
      <c r="K3229" s="33">
        <f t="shared" si="576"/>
        <v>48.600000000000001</v>
      </c>
      <c r="L3229" s="33">
        <v>237443</v>
      </c>
      <c r="M3229" s="33">
        <v>0</v>
      </c>
      <c r="N3229" s="33">
        <v>0</v>
      </c>
      <c r="O3229" s="33">
        <v>0</v>
      </c>
      <c r="P3229" s="33">
        <f t="shared" si="577"/>
        <v>48.600000000000001</v>
      </c>
      <c r="Q3229" s="33">
        <f t="shared" si="578"/>
        <v>48.600000000000001</v>
      </c>
      <c r="R3229" s="33">
        <f t="shared" si="579"/>
        <v>237443</v>
      </c>
      <c r="S3229" s="33"/>
      <c r="T3229" s="30" t="str">
        <f t="shared" si="580"/>
        <v>USD</v>
      </c>
      <c r="U3229" s="33">
        <v>0</v>
      </c>
      <c r="V3229" s="33">
        <v>0</v>
      </c>
      <c r="W3229" s="33">
        <v>0</v>
      </c>
      <c r="X3229" s="33">
        <f t="shared" si="581"/>
        <v>48.600000000000001</v>
      </c>
      <c r="Y3229" s="33">
        <f t="shared" si="582"/>
        <v>48.600000000000001</v>
      </c>
      <c r="Z3229" s="33">
        <f t="shared" si="583"/>
        <v>237443</v>
      </c>
      <c r="AA3229" s="34">
        <f t="shared" si="584"/>
        <v>5.8547290710569013E-06</v>
      </c>
      <c r="AB3229" s="33" t="s">
        <v>2762</v>
      </c>
      <c r="AC3229" s="35">
        <v>44936</v>
      </c>
      <c r="AD3229" s="33">
        <v>60</v>
      </c>
      <c r="AE3229" s="36">
        <f t="shared" si="585"/>
        <v>44996</v>
      </c>
    </row>
    <row r="3230" spans="2:31" ht="14.5" hidden="1">
      <c r="B3230" s="29" t="s">
        <v>3016</v>
      </c>
      <c r="C3230" s="30" t="str">
        <f t="shared" si="575"/>
        <v>(Acreedores quirografarios)</v>
      </c>
      <c r="D3230" s="30">
        <v>5</v>
      </c>
      <c r="E3230" s="30" t="s">
        <v>5511</v>
      </c>
      <c r="F3230" s="30" t="s">
        <v>5512</v>
      </c>
      <c r="G3230" s="30" t="s">
        <v>2846</v>
      </c>
      <c r="H3230" s="31">
        <v>2023000121366</v>
      </c>
      <c r="I3230" s="31" t="s">
        <v>62</v>
      </c>
      <c r="J3230" s="32">
        <v>45</v>
      </c>
      <c r="K3230" s="33">
        <f t="shared" si="576"/>
        <v>45</v>
      </c>
      <c r="L3230" s="33">
        <v>216353</v>
      </c>
      <c r="M3230" s="33">
        <v>0</v>
      </c>
      <c r="N3230" s="33">
        <v>0</v>
      </c>
      <c r="O3230" s="33">
        <v>0</v>
      </c>
      <c r="P3230" s="33">
        <f t="shared" si="577"/>
        <v>45</v>
      </c>
      <c r="Q3230" s="33">
        <f t="shared" si="578"/>
        <v>45</v>
      </c>
      <c r="R3230" s="33">
        <f t="shared" si="579"/>
        <v>216353</v>
      </c>
      <c r="S3230" s="38"/>
      <c r="T3230" s="30" t="str">
        <f t="shared" si="580"/>
        <v>USD</v>
      </c>
      <c r="U3230" s="33">
        <v>0</v>
      </c>
      <c r="V3230" s="33">
        <v>0</v>
      </c>
      <c r="W3230" s="33">
        <v>0</v>
      </c>
      <c r="X3230" s="33">
        <f t="shared" si="581"/>
        <v>45</v>
      </c>
      <c r="Y3230" s="33">
        <f t="shared" si="582"/>
        <v>45</v>
      </c>
      <c r="Z3230" s="33">
        <f t="shared" si="583"/>
        <v>216353</v>
      </c>
      <c r="AA3230" s="34">
        <f t="shared" si="584"/>
        <v>5.3347043236076602E-06</v>
      </c>
      <c r="AB3230" s="33" t="s">
        <v>2762</v>
      </c>
      <c r="AC3230" s="35">
        <v>44937</v>
      </c>
      <c r="AD3230" s="33">
        <v>60</v>
      </c>
      <c r="AE3230" s="36">
        <f t="shared" si="585"/>
        <v>44997</v>
      </c>
    </row>
    <row r="3231" spans="2:31" ht="14.5" hidden="1">
      <c r="B3231" s="29" t="s">
        <v>3016</v>
      </c>
      <c r="C3231" s="30" t="str">
        <f t="shared" si="575"/>
        <v>(Acreedores quirografarios)</v>
      </c>
      <c r="D3231" s="30">
        <v>5</v>
      </c>
      <c r="E3231" s="30" t="s">
        <v>5511</v>
      </c>
      <c r="F3231" s="30" t="s">
        <v>5512</v>
      </c>
      <c r="G3231" s="30" t="s">
        <v>2846</v>
      </c>
      <c r="H3231" s="31">
        <v>2023000120946</v>
      </c>
      <c r="I3231" s="31" t="s">
        <v>62</v>
      </c>
      <c r="J3231" s="32">
        <v>244.94999999999999</v>
      </c>
      <c r="K3231" s="33">
        <f t="shared" si="576"/>
        <v>244.94999999999999</v>
      </c>
      <c r="L3231" s="33">
        <v>1177683</v>
      </c>
      <c r="M3231" s="33">
        <v>0</v>
      </c>
      <c r="N3231" s="33">
        <v>0</v>
      </c>
      <c r="O3231" s="33">
        <v>0</v>
      </c>
      <c r="P3231" s="33">
        <f t="shared" si="577"/>
        <v>244.94999999999999</v>
      </c>
      <c r="Q3231" s="33">
        <f t="shared" si="578"/>
        <v>244.94999999999999</v>
      </c>
      <c r="R3231" s="33">
        <f t="shared" si="579"/>
        <v>1177683</v>
      </c>
      <c r="S3231" s="38"/>
      <c r="T3231" s="30" t="str">
        <f t="shared" si="580"/>
        <v>USD</v>
      </c>
      <c r="U3231" s="33">
        <v>0</v>
      </c>
      <c r="V3231" s="33">
        <v>0</v>
      </c>
      <c r="W3231" s="33">
        <v>0</v>
      </c>
      <c r="X3231" s="33">
        <f t="shared" si="581"/>
        <v>244.94999999999999</v>
      </c>
      <c r="Y3231" s="33">
        <f t="shared" si="582"/>
        <v>244.94999999999999</v>
      </c>
      <c r="Z3231" s="33">
        <f t="shared" si="583"/>
        <v>1177683</v>
      </c>
      <c r="AA3231" s="34">
        <f t="shared" si="584"/>
        <v>2.9038610936475297E-05</v>
      </c>
      <c r="AB3231" s="33" t="s">
        <v>2762</v>
      </c>
      <c r="AC3231" s="35">
        <v>44937</v>
      </c>
      <c r="AD3231" s="33">
        <v>60</v>
      </c>
      <c r="AE3231" s="36">
        <f t="shared" si="585"/>
        <v>44997</v>
      </c>
    </row>
    <row r="3232" spans="2:31" ht="14.5" hidden="1">
      <c r="B3232" s="29" t="s">
        <v>3016</v>
      </c>
      <c r="C3232" s="30" t="str">
        <f t="shared" si="575"/>
        <v>(Acreedores quirografarios)</v>
      </c>
      <c r="D3232" s="30">
        <v>5</v>
      </c>
      <c r="E3232" s="30" t="s">
        <v>5511</v>
      </c>
      <c r="F3232" s="30" t="s">
        <v>5512</v>
      </c>
      <c r="G3232" s="30" t="s">
        <v>2846</v>
      </c>
      <c r="H3232" s="31">
        <v>2023000121651</v>
      </c>
      <c r="I3232" s="31" t="s">
        <v>62</v>
      </c>
      <c r="J3232" s="32">
        <v>1565.2</v>
      </c>
      <c r="K3232" s="33">
        <f t="shared" si="576"/>
        <v>1565.2</v>
      </c>
      <c r="L3232" s="33">
        <v>7432415</v>
      </c>
      <c r="M3232" s="33">
        <v>0</v>
      </c>
      <c r="N3232" s="33">
        <v>0</v>
      </c>
      <c r="O3232" s="33">
        <v>0</v>
      </c>
      <c r="P3232" s="33">
        <f t="shared" si="577"/>
        <v>1565.2</v>
      </c>
      <c r="Q3232" s="33">
        <f t="shared" si="578"/>
        <v>1565.2</v>
      </c>
      <c r="R3232" s="33">
        <f t="shared" si="579"/>
        <v>7432415</v>
      </c>
      <c r="S3232" s="33"/>
      <c r="T3232" s="30" t="str">
        <f t="shared" si="580"/>
        <v>USD</v>
      </c>
      <c r="U3232" s="33">
        <v>0</v>
      </c>
      <c r="V3232" s="33">
        <v>0</v>
      </c>
      <c r="W3232" s="33">
        <v>0</v>
      </c>
      <c r="X3232" s="33">
        <f t="shared" si="581"/>
        <v>1565.2</v>
      </c>
      <c r="Y3232" s="33">
        <f t="shared" si="582"/>
        <v>1565.2</v>
      </c>
      <c r="Z3232" s="33">
        <f t="shared" si="583"/>
        <v>7432415</v>
      </c>
      <c r="AA3232" s="34">
        <f t="shared" si="584"/>
        <v>0.00018326409356628486</v>
      </c>
      <c r="AB3232" s="33" t="s">
        <v>2762</v>
      </c>
      <c r="AC3232" s="35">
        <v>44938</v>
      </c>
      <c r="AD3232" s="33">
        <v>60</v>
      </c>
      <c r="AE3232" s="36">
        <f t="shared" si="585"/>
        <v>44998</v>
      </c>
    </row>
    <row r="3233" spans="2:31" ht="14.5" hidden="1">
      <c r="B3233" s="29" t="s">
        <v>3016</v>
      </c>
      <c r="C3233" s="30" t="str">
        <f t="shared" si="575"/>
        <v>(Acreedores quirografarios)</v>
      </c>
      <c r="D3233" s="30">
        <v>5</v>
      </c>
      <c r="E3233" s="30" t="s">
        <v>5511</v>
      </c>
      <c r="F3233" s="30" t="s">
        <v>5512</v>
      </c>
      <c r="G3233" s="30" t="s">
        <v>2846</v>
      </c>
      <c r="H3233" s="31">
        <v>2023000122697</v>
      </c>
      <c r="I3233" s="31" t="s">
        <v>62</v>
      </c>
      <c r="J3233" s="32">
        <v>204.55000000000001</v>
      </c>
      <c r="K3233" s="33">
        <f t="shared" si="576"/>
        <v>204.55000000000001</v>
      </c>
      <c r="L3233" s="33">
        <v>960156</v>
      </c>
      <c r="M3233" s="33">
        <v>0</v>
      </c>
      <c r="N3233" s="33">
        <v>0</v>
      </c>
      <c r="O3233" s="33">
        <v>0</v>
      </c>
      <c r="P3233" s="33">
        <f t="shared" si="577"/>
        <v>204.55000000000001</v>
      </c>
      <c r="Q3233" s="33">
        <f t="shared" si="578"/>
        <v>204.55000000000001</v>
      </c>
      <c r="R3233" s="33">
        <f t="shared" si="579"/>
        <v>960156</v>
      </c>
      <c r="S3233" s="33"/>
      <c r="T3233" s="30" t="str">
        <f t="shared" si="580"/>
        <v>USD</v>
      </c>
      <c r="U3233" s="33">
        <v>0</v>
      </c>
      <c r="V3233" s="33">
        <v>0</v>
      </c>
      <c r="W3233" s="33">
        <v>0</v>
      </c>
      <c r="X3233" s="33">
        <f t="shared" si="581"/>
        <v>204.55000000000001</v>
      </c>
      <c r="Y3233" s="33">
        <f t="shared" si="582"/>
        <v>204.55000000000001</v>
      </c>
      <c r="Z3233" s="33">
        <f t="shared" si="583"/>
        <v>960156</v>
      </c>
      <c r="AA3233" s="34">
        <f t="shared" si="584"/>
        <v>2.3674958815167051E-05</v>
      </c>
      <c r="AB3233" s="33" t="s">
        <v>2762</v>
      </c>
      <c r="AC3233" s="35">
        <v>44942</v>
      </c>
      <c r="AD3233" s="33">
        <v>60</v>
      </c>
      <c r="AE3233" s="36">
        <f t="shared" si="585"/>
        <v>45002</v>
      </c>
    </row>
    <row r="3234" spans="2:31" ht="14.5" hidden="1">
      <c r="B3234" s="29" t="s">
        <v>3016</v>
      </c>
      <c r="C3234" s="30" t="str">
        <f t="shared" si="575"/>
        <v>(Acreedores quirografarios)</v>
      </c>
      <c r="D3234" s="30">
        <v>5</v>
      </c>
      <c r="E3234" s="30" t="s">
        <v>5511</v>
      </c>
      <c r="F3234" s="30" t="s">
        <v>5512</v>
      </c>
      <c r="G3234" s="30" t="s">
        <v>2846</v>
      </c>
      <c r="H3234" s="31">
        <v>2023000123017</v>
      </c>
      <c r="I3234" s="31" t="s">
        <v>62</v>
      </c>
      <c r="J3234" s="32">
        <v>1473.5999999999999</v>
      </c>
      <c r="K3234" s="33">
        <f t="shared" si="576"/>
        <v>1473.5999999999999</v>
      </c>
      <c r="L3234" s="33">
        <v>6917064</v>
      </c>
      <c r="M3234" s="33">
        <v>0</v>
      </c>
      <c r="N3234" s="33">
        <v>0</v>
      </c>
      <c r="O3234" s="33">
        <v>0</v>
      </c>
      <c r="P3234" s="33">
        <f t="shared" si="577"/>
        <v>1473.5999999999999</v>
      </c>
      <c r="Q3234" s="33">
        <f t="shared" si="578"/>
        <v>1473.5999999999999</v>
      </c>
      <c r="R3234" s="33">
        <f t="shared" si="579"/>
        <v>6917064</v>
      </c>
      <c r="S3234" s="33"/>
      <c r="T3234" s="30" t="str">
        <f t="shared" si="580"/>
        <v>USD</v>
      </c>
      <c r="U3234" s="33">
        <v>0</v>
      </c>
      <c r="V3234" s="33">
        <v>0</v>
      </c>
      <c r="W3234" s="33">
        <v>0</v>
      </c>
      <c r="X3234" s="33">
        <f t="shared" si="581"/>
        <v>1473.5999999999999</v>
      </c>
      <c r="Y3234" s="33">
        <f t="shared" si="582"/>
        <v>1473.5999999999999</v>
      </c>
      <c r="Z3234" s="33">
        <f t="shared" si="583"/>
        <v>6917064</v>
      </c>
      <c r="AA3234" s="34">
        <f t="shared" si="584"/>
        <v>0.0001705568733850277</v>
      </c>
      <c r="AB3234" s="33" t="s">
        <v>2762</v>
      </c>
      <c r="AC3234" s="35">
        <v>44942</v>
      </c>
      <c r="AD3234" s="33">
        <v>60</v>
      </c>
      <c r="AE3234" s="36">
        <f t="shared" si="585"/>
        <v>45002</v>
      </c>
    </row>
    <row r="3235" spans="2:31" ht="14.5" hidden="1">
      <c r="B3235" s="29" t="s">
        <v>3016</v>
      </c>
      <c r="C3235" s="30" t="str">
        <f t="shared" si="575"/>
        <v>(Acreedores quirografarios)</v>
      </c>
      <c r="D3235" s="30">
        <v>5</v>
      </c>
      <c r="E3235" s="30" t="s">
        <v>5511</v>
      </c>
      <c r="F3235" s="30" t="s">
        <v>5512</v>
      </c>
      <c r="G3235" s="30" t="s">
        <v>2846</v>
      </c>
      <c r="H3235" s="31">
        <v>2023000123328</v>
      </c>
      <c r="I3235" s="31" t="s">
        <v>62</v>
      </c>
      <c r="J3235" s="32">
        <v>1153.5999999999999</v>
      </c>
      <c r="K3235" s="33">
        <f t="shared" si="576"/>
        <v>1153.5999999999999</v>
      </c>
      <c r="L3235" s="33">
        <v>5414987</v>
      </c>
      <c r="M3235" s="33">
        <v>0</v>
      </c>
      <c r="N3235" s="33">
        <v>0</v>
      </c>
      <c r="O3235" s="33">
        <v>0</v>
      </c>
      <c r="P3235" s="33">
        <f t="shared" si="577"/>
        <v>1153.5999999999999</v>
      </c>
      <c r="Q3235" s="33">
        <f t="shared" si="578"/>
        <v>1153.5999999999999</v>
      </c>
      <c r="R3235" s="33">
        <f t="shared" si="579"/>
        <v>5414987</v>
      </c>
      <c r="S3235" s="33"/>
      <c r="T3235" s="30" t="str">
        <f t="shared" si="580"/>
        <v>USD</v>
      </c>
      <c r="U3235" s="33">
        <v>0</v>
      </c>
      <c r="V3235" s="33">
        <v>0</v>
      </c>
      <c r="W3235" s="33">
        <v>0</v>
      </c>
      <c r="X3235" s="33">
        <f t="shared" si="581"/>
        <v>1153.5999999999999</v>
      </c>
      <c r="Y3235" s="33">
        <f t="shared" si="582"/>
        <v>1153.5999999999999</v>
      </c>
      <c r="Z3235" s="33">
        <f t="shared" si="583"/>
        <v>5414987</v>
      </c>
      <c r="AA3235" s="34">
        <f t="shared" si="584"/>
        <v>0.00013351954704200668</v>
      </c>
      <c r="AB3235" s="33" t="s">
        <v>2762</v>
      </c>
      <c r="AC3235" s="35">
        <v>44943</v>
      </c>
      <c r="AD3235" s="33">
        <v>60</v>
      </c>
      <c r="AE3235" s="36">
        <f t="shared" si="585"/>
        <v>45003</v>
      </c>
    </row>
    <row r="3236" spans="2:31" ht="14.5" hidden="1">
      <c r="B3236" s="29" t="s">
        <v>3016</v>
      </c>
      <c r="C3236" s="30" t="str">
        <f t="shared" si="575"/>
        <v>(Acreedores quirografarios)</v>
      </c>
      <c r="D3236" s="30">
        <v>5</v>
      </c>
      <c r="E3236" s="30" t="s">
        <v>5511</v>
      </c>
      <c r="F3236" s="30" t="s">
        <v>5512</v>
      </c>
      <c r="G3236" s="30" t="s">
        <v>2846</v>
      </c>
      <c r="H3236" s="31">
        <v>2023000123136</v>
      </c>
      <c r="I3236" s="31" t="s">
        <v>62</v>
      </c>
      <c r="J3236" s="32">
        <v>88</v>
      </c>
      <c r="K3236" s="33">
        <f t="shared" si="576"/>
        <v>88</v>
      </c>
      <c r="L3236" s="33">
        <v>413071</v>
      </c>
      <c r="M3236" s="33">
        <v>0</v>
      </c>
      <c r="N3236" s="33">
        <v>0</v>
      </c>
      <c r="O3236" s="33">
        <v>0</v>
      </c>
      <c r="P3236" s="33">
        <f t="shared" si="577"/>
        <v>88</v>
      </c>
      <c r="Q3236" s="33">
        <f t="shared" si="578"/>
        <v>88</v>
      </c>
      <c r="R3236" s="33">
        <f t="shared" si="579"/>
        <v>413071</v>
      </c>
      <c r="S3236" s="38"/>
      <c r="T3236" s="30" t="str">
        <f t="shared" si="580"/>
        <v>USD</v>
      </c>
      <c r="U3236" s="33">
        <v>0</v>
      </c>
      <c r="V3236" s="33">
        <v>0</v>
      </c>
      <c r="W3236" s="33">
        <v>0</v>
      </c>
      <c r="X3236" s="33">
        <f t="shared" si="581"/>
        <v>88</v>
      </c>
      <c r="Y3236" s="33">
        <f t="shared" si="582"/>
        <v>88</v>
      </c>
      <c r="Z3236" s="33">
        <f t="shared" si="583"/>
        <v>413071</v>
      </c>
      <c r="AA3236" s="34">
        <f t="shared" si="584"/>
        <v>1.0185260429284271E-05</v>
      </c>
      <c r="AB3236" s="33" t="s">
        <v>2762</v>
      </c>
      <c r="AC3236" s="35">
        <v>44943</v>
      </c>
      <c r="AD3236" s="33">
        <v>60</v>
      </c>
      <c r="AE3236" s="36">
        <f t="shared" si="585"/>
        <v>45003</v>
      </c>
    </row>
    <row r="3237" spans="2:31" ht="14.5" hidden="1">
      <c r="B3237" s="29" t="s">
        <v>3016</v>
      </c>
      <c r="C3237" s="30" t="str">
        <f t="shared" si="575"/>
        <v>(Acreedores quirografarios)</v>
      </c>
      <c r="D3237" s="30">
        <v>5</v>
      </c>
      <c r="E3237" s="30" t="s">
        <v>5511</v>
      </c>
      <c r="F3237" s="30" t="s">
        <v>5512</v>
      </c>
      <c r="G3237" s="30" t="s">
        <v>2846</v>
      </c>
      <c r="H3237" s="31">
        <v>2023000124853</v>
      </c>
      <c r="I3237" s="31" t="s">
        <v>62</v>
      </c>
      <c r="J3237" s="32">
        <v>224</v>
      </c>
      <c r="K3237" s="33">
        <f t="shared" si="576"/>
        <v>224</v>
      </c>
      <c r="L3237" s="33">
        <v>1049182</v>
      </c>
      <c r="M3237" s="33">
        <v>0</v>
      </c>
      <c r="N3237" s="33">
        <v>0</v>
      </c>
      <c r="O3237" s="33">
        <v>0</v>
      </c>
      <c r="P3237" s="33">
        <f t="shared" si="577"/>
        <v>224</v>
      </c>
      <c r="Q3237" s="33">
        <f t="shared" si="578"/>
        <v>224</v>
      </c>
      <c r="R3237" s="33">
        <f t="shared" si="579"/>
        <v>1049182</v>
      </c>
      <c r="S3237" s="33"/>
      <c r="T3237" s="30" t="str">
        <f t="shared" si="580"/>
        <v>USD</v>
      </c>
      <c r="U3237" s="33">
        <v>0</v>
      </c>
      <c r="V3237" s="33">
        <v>0</v>
      </c>
      <c r="W3237" s="33">
        <v>0</v>
      </c>
      <c r="X3237" s="33">
        <f t="shared" si="581"/>
        <v>224</v>
      </c>
      <c r="Y3237" s="33">
        <f t="shared" si="582"/>
        <v>224</v>
      </c>
      <c r="Z3237" s="33">
        <f t="shared" si="583"/>
        <v>1049182</v>
      </c>
      <c r="AA3237" s="34">
        <f t="shared" si="584"/>
        <v>2.587010927350826E-05</v>
      </c>
      <c r="AB3237" s="33" t="s">
        <v>2762</v>
      </c>
      <c r="AC3237" s="35">
        <v>44946</v>
      </c>
      <c r="AD3237" s="33">
        <v>60</v>
      </c>
      <c r="AE3237" s="36">
        <f t="shared" si="585"/>
        <v>45006</v>
      </c>
    </row>
    <row r="3238" spans="2:31" ht="14.5" hidden="1">
      <c r="B3238" s="29" t="s">
        <v>3016</v>
      </c>
      <c r="C3238" s="30" t="str">
        <f t="shared" si="575"/>
        <v>(Acreedores quirografarios)</v>
      </c>
      <c r="D3238" s="30">
        <v>5</v>
      </c>
      <c r="E3238" s="30" t="s">
        <v>5511</v>
      </c>
      <c r="F3238" s="30" t="s">
        <v>5512</v>
      </c>
      <c r="G3238" s="30" t="s">
        <v>2846</v>
      </c>
      <c r="H3238" s="31">
        <v>2023000124860</v>
      </c>
      <c r="I3238" s="31" t="s">
        <v>62</v>
      </c>
      <c r="J3238" s="32">
        <v>2537.5</v>
      </c>
      <c r="K3238" s="33">
        <f t="shared" si="576"/>
        <v>2537.5</v>
      </c>
      <c r="L3238" s="33">
        <v>11885269</v>
      </c>
      <c r="M3238" s="33">
        <v>0</v>
      </c>
      <c r="N3238" s="33">
        <v>0</v>
      </c>
      <c r="O3238" s="33">
        <v>0</v>
      </c>
      <c r="P3238" s="33">
        <f t="shared" si="577"/>
        <v>2537.5</v>
      </c>
      <c r="Q3238" s="33">
        <f t="shared" si="578"/>
        <v>2537.5</v>
      </c>
      <c r="R3238" s="33">
        <f t="shared" si="579"/>
        <v>11885269</v>
      </c>
      <c r="S3238" s="33"/>
      <c r="T3238" s="30" t="str">
        <f t="shared" si="580"/>
        <v>USD</v>
      </c>
      <c r="U3238" s="33">
        <v>0</v>
      </c>
      <c r="V3238" s="33">
        <v>0</v>
      </c>
      <c r="W3238" s="33">
        <v>0</v>
      </c>
      <c r="X3238" s="33">
        <f t="shared" si="581"/>
        <v>2537.5</v>
      </c>
      <c r="Y3238" s="33">
        <f t="shared" si="582"/>
        <v>2537.5</v>
      </c>
      <c r="Z3238" s="33">
        <f t="shared" si="583"/>
        <v>11885269</v>
      </c>
      <c r="AA3238" s="34">
        <f t="shared" si="584"/>
        <v>0.00029305993409631524</v>
      </c>
      <c r="AB3238" s="33" t="s">
        <v>2762</v>
      </c>
      <c r="AC3238" s="35">
        <v>44946</v>
      </c>
      <c r="AD3238" s="33">
        <v>60</v>
      </c>
      <c r="AE3238" s="36">
        <f t="shared" si="585"/>
        <v>45006</v>
      </c>
    </row>
    <row r="3239" spans="2:31" ht="14.5" hidden="1">
      <c r="B3239" s="29" t="s">
        <v>3016</v>
      </c>
      <c r="C3239" s="30" t="str">
        <f t="shared" si="575"/>
        <v>(Acreedores quirografarios)</v>
      </c>
      <c r="D3239" s="30">
        <v>5</v>
      </c>
      <c r="E3239" s="30" t="s">
        <v>5511</v>
      </c>
      <c r="F3239" s="30" t="s">
        <v>5512</v>
      </c>
      <c r="G3239" s="30" t="s">
        <v>2846</v>
      </c>
      <c r="H3239" s="31">
        <v>2023000127014</v>
      </c>
      <c r="I3239" s="31" t="s">
        <v>62</v>
      </c>
      <c r="J3239" s="32">
        <v>56.5</v>
      </c>
      <c r="K3239" s="33">
        <f t="shared" si="576"/>
        <v>56.5</v>
      </c>
      <c r="L3239" s="33">
        <v>256448</v>
      </c>
      <c r="M3239" s="33">
        <v>0</v>
      </c>
      <c r="N3239" s="33">
        <v>0</v>
      </c>
      <c r="O3239" s="33">
        <v>0</v>
      </c>
      <c r="P3239" s="33">
        <f t="shared" si="577"/>
        <v>56.5</v>
      </c>
      <c r="Q3239" s="33">
        <f t="shared" si="578"/>
        <v>56.5</v>
      </c>
      <c r="R3239" s="33">
        <f t="shared" si="579"/>
        <v>256448</v>
      </c>
      <c r="S3239" s="33"/>
      <c r="T3239" s="30" t="str">
        <f t="shared" si="580"/>
        <v>USD</v>
      </c>
      <c r="U3239" s="33">
        <v>0</v>
      </c>
      <c r="V3239" s="33">
        <v>0</v>
      </c>
      <c r="W3239" s="33">
        <v>0</v>
      </c>
      <c r="X3239" s="33">
        <f t="shared" si="581"/>
        <v>56.5</v>
      </c>
      <c r="Y3239" s="33">
        <f t="shared" si="582"/>
        <v>56.5</v>
      </c>
      <c r="Z3239" s="33">
        <f t="shared" si="583"/>
        <v>256448</v>
      </c>
      <c r="AA3239" s="34">
        <f t="shared" si="584"/>
        <v>6.3233431215677028E-06</v>
      </c>
      <c r="AB3239" s="33" t="s">
        <v>2762</v>
      </c>
      <c r="AC3239" s="35">
        <v>44952</v>
      </c>
      <c r="AD3239" s="33">
        <v>60</v>
      </c>
      <c r="AE3239" s="36">
        <f t="shared" si="585"/>
        <v>45012</v>
      </c>
    </row>
    <row r="3240" spans="2:31" ht="14.5" hidden="1">
      <c r="B3240" s="29" t="s">
        <v>3016</v>
      </c>
      <c r="C3240" s="30" t="str">
        <f t="shared" si="575"/>
        <v>(Acreedores quirografarios)</v>
      </c>
      <c r="D3240" s="30">
        <v>5</v>
      </c>
      <c r="E3240" s="30" t="s">
        <v>5511</v>
      </c>
      <c r="F3240" s="30" t="s">
        <v>5512</v>
      </c>
      <c r="G3240" s="30" t="s">
        <v>2846</v>
      </c>
      <c r="H3240" s="31">
        <v>2023000127786</v>
      </c>
      <c r="I3240" s="31" t="s">
        <v>62</v>
      </c>
      <c r="J3240" s="32">
        <v>1236</v>
      </c>
      <c r="K3240" s="33">
        <f t="shared" si="576"/>
        <v>1236</v>
      </c>
      <c r="L3240" s="33">
        <v>5601243</v>
      </c>
      <c r="M3240" s="33">
        <v>0</v>
      </c>
      <c r="N3240" s="33">
        <v>0</v>
      </c>
      <c r="O3240" s="33">
        <v>0</v>
      </c>
      <c r="P3240" s="33">
        <f t="shared" si="577"/>
        <v>1236</v>
      </c>
      <c r="Q3240" s="33">
        <f t="shared" si="578"/>
        <v>1236</v>
      </c>
      <c r="R3240" s="33">
        <f t="shared" si="579"/>
        <v>5601243</v>
      </c>
      <c r="S3240" s="33"/>
      <c r="T3240" s="30" t="str">
        <f t="shared" si="580"/>
        <v>USD</v>
      </c>
      <c r="U3240" s="33">
        <v>0</v>
      </c>
      <c r="V3240" s="33">
        <v>0</v>
      </c>
      <c r="W3240" s="33">
        <v>0</v>
      </c>
      <c r="X3240" s="33">
        <f t="shared" si="581"/>
        <v>1236</v>
      </c>
      <c r="Y3240" s="33">
        <f t="shared" si="582"/>
        <v>1236</v>
      </c>
      <c r="Z3240" s="33">
        <f t="shared" si="583"/>
        <v>5601243</v>
      </c>
      <c r="AA3240" s="34">
        <f t="shared" si="584"/>
        <v>0.00013811213733887277</v>
      </c>
      <c r="AB3240" s="33" t="s">
        <v>2762</v>
      </c>
      <c r="AC3240" s="35">
        <v>44953</v>
      </c>
      <c r="AD3240" s="33">
        <v>60</v>
      </c>
      <c r="AE3240" s="36">
        <f t="shared" si="585"/>
        <v>45013</v>
      </c>
    </row>
    <row r="3241" spans="2:31" ht="14.5" hidden="1">
      <c r="B3241" s="29" t="s">
        <v>3016</v>
      </c>
      <c r="C3241" s="30" t="str">
        <f t="shared" si="575"/>
        <v>(Acreedores quirografarios)</v>
      </c>
      <c r="D3241" s="30">
        <v>5</v>
      </c>
      <c r="E3241" s="30" t="s">
        <v>5511</v>
      </c>
      <c r="F3241" s="30" t="s">
        <v>5512</v>
      </c>
      <c r="G3241" s="30" t="s">
        <v>2846</v>
      </c>
      <c r="H3241" s="31">
        <v>2023000128453</v>
      </c>
      <c r="I3241" s="31" t="s">
        <v>62</v>
      </c>
      <c r="J3241" s="32">
        <v>192.5</v>
      </c>
      <c r="K3241" s="33">
        <f t="shared" si="576"/>
        <v>192.5</v>
      </c>
      <c r="L3241" s="33">
        <v>891699</v>
      </c>
      <c r="M3241" s="33">
        <v>0</v>
      </c>
      <c r="N3241" s="33">
        <v>0</v>
      </c>
      <c r="O3241" s="33">
        <v>0</v>
      </c>
      <c r="P3241" s="33">
        <f t="shared" si="577"/>
        <v>192.5</v>
      </c>
      <c r="Q3241" s="33">
        <f t="shared" si="578"/>
        <v>192.5</v>
      </c>
      <c r="R3241" s="33">
        <f t="shared" si="579"/>
        <v>891699</v>
      </c>
      <c r="S3241" s="33"/>
      <c r="T3241" s="30" t="str">
        <f t="shared" si="580"/>
        <v>USD</v>
      </c>
      <c r="U3241" s="33">
        <v>0</v>
      </c>
      <c r="V3241" s="33">
        <v>0</v>
      </c>
      <c r="W3241" s="33">
        <v>0</v>
      </c>
      <c r="X3241" s="33">
        <f t="shared" si="581"/>
        <v>192.5</v>
      </c>
      <c r="Y3241" s="33">
        <f t="shared" si="582"/>
        <v>192.5</v>
      </c>
      <c r="Z3241" s="33">
        <f t="shared" si="583"/>
        <v>891699</v>
      </c>
      <c r="AA3241" s="34">
        <f t="shared" si="584"/>
        <v>2.1986986594392621E-05</v>
      </c>
      <c r="AB3241" s="33" t="s">
        <v>2762</v>
      </c>
      <c r="AC3241" s="35">
        <v>44957</v>
      </c>
      <c r="AD3241" s="33">
        <v>60</v>
      </c>
      <c r="AE3241" s="36">
        <f t="shared" si="585"/>
        <v>45017</v>
      </c>
    </row>
    <row r="3242" spans="2:31" ht="14.5" hidden="1">
      <c r="B3242" s="29" t="s">
        <v>3016</v>
      </c>
      <c r="C3242" s="30" t="str">
        <f t="shared" si="575"/>
        <v>(Acreedores quirografarios)</v>
      </c>
      <c r="D3242" s="30">
        <v>5</v>
      </c>
      <c r="E3242" s="30" t="s">
        <v>5511</v>
      </c>
      <c r="F3242" s="30" t="s">
        <v>5512</v>
      </c>
      <c r="G3242" s="30" t="s">
        <v>2846</v>
      </c>
      <c r="H3242" s="31">
        <v>2023000131401</v>
      </c>
      <c r="I3242" s="31" t="s">
        <v>62</v>
      </c>
      <c r="J3242" s="32">
        <v>19</v>
      </c>
      <c r="K3242" s="33">
        <f t="shared" si="576"/>
        <v>19</v>
      </c>
      <c r="L3242" s="33">
        <v>90749</v>
      </c>
      <c r="M3242" s="33">
        <v>0</v>
      </c>
      <c r="N3242" s="33">
        <v>0</v>
      </c>
      <c r="O3242" s="33">
        <v>0</v>
      </c>
      <c r="P3242" s="33">
        <f t="shared" si="577"/>
        <v>19</v>
      </c>
      <c r="Q3242" s="33">
        <f t="shared" si="578"/>
        <v>19</v>
      </c>
      <c r="R3242" s="33">
        <f t="shared" si="579"/>
        <v>90749</v>
      </c>
      <c r="S3242" s="33"/>
      <c r="T3242" s="30" t="str">
        <f t="shared" si="580"/>
        <v>USD</v>
      </c>
      <c r="U3242" s="33">
        <v>0</v>
      </c>
      <c r="V3242" s="33">
        <v>0</v>
      </c>
      <c r="W3242" s="33">
        <v>0</v>
      </c>
      <c r="X3242" s="33">
        <f t="shared" si="581"/>
        <v>19</v>
      </c>
      <c r="Y3242" s="33">
        <f t="shared" si="582"/>
        <v>19</v>
      </c>
      <c r="Z3242" s="33">
        <f t="shared" si="583"/>
        <v>90749</v>
      </c>
      <c r="AA3242" s="34">
        <f t="shared" si="584"/>
        <v>2.2376351733651559E-06</v>
      </c>
      <c r="AB3242" s="33" t="s">
        <v>2762</v>
      </c>
      <c r="AC3242" s="35">
        <v>44964</v>
      </c>
      <c r="AD3242" s="33">
        <v>60</v>
      </c>
      <c r="AE3242" s="36">
        <f t="shared" si="585"/>
        <v>45024</v>
      </c>
    </row>
    <row r="3243" spans="2:31" ht="14.5" hidden="1">
      <c r="B3243" s="29" t="s">
        <v>3017</v>
      </c>
      <c r="C3243" s="30" t="str">
        <f t="shared" si="575"/>
        <v>(Acreedores quirografarios)</v>
      </c>
      <c r="D3243" s="30">
        <v>5</v>
      </c>
      <c r="E3243" s="30" t="s">
        <v>5513</v>
      </c>
      <c r="F3243" s="30" t="s">
        <v>5514</v>
      </c>
      <c r="G3243" s="30" t="s">
        <v>4531</v>
      </c>
      <c r="H3243" s="31" t="s">
        <v>3018</v>
      </c>
      <c r="I3243" s="31" t="s">
        <v>62</v>
      </c>
      <c r="J3243" s="32">
        <v>15000</v>
      </c>
      <c r="K3243" s="33">
        <f t="shared" si="576"/>
        <v>15000</v>
      </c>
      <c r="L3243" s="33">
        <v>65697000</v>
      </c>
      <c r="M3243" s="33">
        <v>0</v>
      </c>
      <c r="N3243" s="33">
        <v>0</v>
      </c>
      <c r="O3243" s="33">
        <v>0</v>
      </c>
      <c r="P3243" s="33">
        <f t="shared" si="577"/>
        <v>15000</v>
      </c>
      <c r="Q3243" s="33">
        <f t="shared" si="578"/>
        <v>15000</v>
      </c>
      <c r="R3243" s="33">
        <f t="shared" si="579"/>
        <v>65697000</v>
      </c>
      <c r="S3243" s="33"/>
      <c r="T3243" s="30" t="str">
        <f t="shared" si="580"/>
        <v>USD</v>
      </c>
      <c r="U3243" s="33">
        <v>0</v>
      </c>
      <c r="V3243" s="33">
        <v>0</v>
      </c>
      <c r="W3243" s="33">
        <v>0</v>
      </c>
      <c r="X3243" s="33">
        <f t="shared" si="581"/>
        <v>15000</v>
      </c>
      <c r="Y3243" s="33">
        <f t="shared" si="582"/>
        <v>15000</v>
      </c>
      <c r="Z3243" s="33">
        <f t="shared" si="583"/>
        <v>65697000</v>
      </c>
      <c r="AA3243" s="34">
        <f t="shared" si="584"/>
        <v>0.0016199177730285804</v>
      </c>
      <c r="AB3243" s="33" t="s">
        <v>5026</v>
      </c>
      <c r="AC3243" s="35">
        <v>44827</v>
      </c>
      <c r="AD3243" s="33">
        <v>60</v>
      </c>
      <c r="AE3243" s="36">
        <f t="shared" si="585"/>
        <v>44887</v>
      </c>
    </row>
    <row r="3244" spans="2:31" ht="14.5" hidden="1">
      <c r="B3244" s="29" t="s">
        <v>3019</v>
      </c>
      <c r="C3244" s="30" t="str">
        <f t="shared" si="586" ref="C3244:C3308">+IF(D3244=1,$A$4,IF(D3244=2,$A$5,IF(D3244=3,$A$6,IF(D3244=4,$A$7,IF(D3244=5,$A$8,IF(D3244=6,$A$9,))))))</f>
        <v>(Acreedores quirografarios)</v>
      </c>
      <c r="D3244" s="30">
        <v>5</v>
      </c>
      <c r="E3244" s="30" t="s">
        <v>5515</v>
      </c>
      <c r="F3244" s="30" t="s">
        <v>5516</v>
      </c>
      <c r="G3244" s="30" t="s">
        <v>4531</v>
      </c>
      <c r="H3244" s="31" t="s">
        <v>3020</v>
      </c>
      <c r="I3244" s="31" t="s">
        <v>62</v>
      </c>
      <c r="J3244" s="32">
        <v>375</v>
      </c>
      <c r="K3244" s="33">
        <f t="shared" si="587" ref="K3244:K3308">+IF(I3244="USD",J3244,L3244/$L$3)</f>
        <v>375</v>
      </c>
      <c r="L3244" s="33">
        <v>1800930</v>
      </c>
      <c r="M3244" s="33">
        <v>0</v>
      </c>
      <c r="N3244" s="33">
        <v>0</v>
      </c>
      <c r="O3244" s="33">
        <v>0</v>
      </c>
      <c r="P3244" s="33">
        <f t="shared" si="588" ref="P3244:P3308">+J3244+M3244</f>
        <v>375</v>
      </c>
      <c r="Q3244" s="33">
        <f t="shared" si="589" ref="Q3244:Q3308">+K3244+N3244</f>
        <v>375</v>
      </c>
      <c r="R3244" s="33">
        <f t="shared" si="590" ref="R3244:R3308">+L3244+O3244</f>
        <v>1800930</v>
      </c>
      <c r="S3244" s="33"/>
      <c r="T3244" s="30" t="str">
        <f t="shared" si="591" ref="T3244:T3308">+I3244</f>
        <v>USD</v>
      </c>
      <c r="U3244" s="33">
        <v>0</v>
      </c>
      <c r="V3244" s="33">
        <v>0</v>
      </c>
      <c r="W3244" s="33">
        <v>0</v>
      </c>
      <c r="X3244" s="33">
        <f t="shared" si="592" ref="X3244:X3308">+P3244+U3244</f>
        <v>375</v>
      </c>
      <c r="Y3244" s="33">
        <f t="shared" si="593" ref="Y3244:Y3308">+Q3244+V3244</f>
        <v>375</v>
      </c>
      <c r="Z3244" s="33">
        <f t="shared" si="594" ref="Z3244:Z3308">+R3244+W3244</f>
        <v>1800930</v>
      </c>
      <c r="AA3244" s="34">
        <f t="shared" si="595" ref="AA3244:AA3308">+IF(D3244=1,Z3244/$C$4,IF(D3244=2,Z3244/$C$5,IF(D3244=3,Z3244/$C$6,IF(D3244=4,Z3244/$C$7,IF(D3244=5,Z3244/$C$8,IF(D3244=6,Z3244/$C$9))))))</f>
        <v>4.4406266876422994E-05</v>
      </c>
      <c r="AB3244" s="33" t="s">
        <v>2762</v>
      </c>
      <c r="AC3244" s="35">
        <v>44914</v>
      </c>
      <c r="AD3244" s="33">
        <v>60</v>
      </c>
      <c r="AE3244" s="36">
        <f t="shared" si="585"/>
        <v>44974</v>
      </c>
    </row>
    <row r="3245" spans="2:31" ht="14.5" hidden="1">
      <c r="B3245" s="29" t="s">
        <v>3019</v>
      </c>
      <c r="C3245" s="30" t="str">
        <f t="shared" si="586"/>
        <v>(Acreedores quirografarios)</v>
      </c>
      <c r="D3245" s="30">
        <v>5</v>
      </c>
      <c r="E3245" s="30" t="s">
        <v>5515</v>
      </c>
      <c r="F3245" s="30" t="s">
        <v>5516</v>
      </c>
      <c r="G3245" s="30" t="s">
        <v>4531</v>
      </c>
      <c r="H3245" s="31" t="s">
        <v>3021</v>
      </c>
      <c r="I3245" s="31" t="s">
        <v>62</v>
      </c>
      <c r="J3245" s="32">
        <v>1875.4000000000001</v>
      </c>
      <c r="K3245" s="33">
        <f t="shared" si="587"/>
        <v>1875.4000000000001</v>
      </c>
      <c r="L3245" s="33">
        <v>9021049</v>
      </c>
      <c r="M3245" s="33">
        <v>0</v>
      </c>
      <c r="N3245" s="33">
        <v>0</v>
      </c>
      <c r="O3245" s="33">
        <v>0</v>
      </c>
      <c r="P3245" s="33">
        <f t="shared" si="588"/>
        <v>1875.4000000000001</v>
      </c>
      <c r="Q3245" s="33">
        <f t="shared" si="589"/>
        <v>1875.4000000000001</v>
      </c>
      <c r="R3245" s="33">
        <f t="shared" si="590"/>
        <v>9021049</v>
      </c>
      <c r="S3245" s="33"/>
      <c r="T3245" s="30" t="str">
        <f t="shared" si="591"/>
        <v>USD</v>
      </c>
      <c r="U3245" s="33">
        <v>0</v>
      </c>
      <c r="V3245" s="33">
        <v>0</v>
      </c>
      <c r="W3245" s="33">
        <v>0</v>
      </c>
      <c r="X3245" s="33">
        <f t="shared" si="592"/>
        <v>1875.4000000000001</v>
      </c>
      <c r="Y3245" s="33">
        <f t="shared" si="593"/>
        <v>1875.4000000000001</v>
      </c>
      <c r="Z3245" s="33">
        <f t="shared" si="594"/>
        <v>9021049</v>
      </c>
      <c r="AA3245" s="34">
        <f t="shared" si="595"/>
        <v>0.00022243569122580486</v>
      </c>
      <c r="AB3245" s="33" t="s">
        <v>2762</v>
      </c>
      <c r="AC3245" s="35">
        <v>44927</v>
      </c>
      <c r="AD3245" s="33">
        <v>60</v>
      </c>
      <c r="AE3245" s="36">
        <f t="shared" si="585"/>
        <v>44987</v>
      </c>
    </row>
    <row r="3246" spans="2:31" ht="14.5" hidden="1">
      <c r="B3246" s="29" t="s">
        <v>3019</v>
      </c>
      <c r="C3246" s="30" t="str">
        <f t="shared" si="586"/>
        <v>(Acreedores quirografarios)</v>
      </c>
      <c r="D3246" s="30">
        <v>5</v>
      </c>
      <c r="E3246" s="30" t="s">
        <v>5515</v>
      </c>
      <c r="F3246" s="30" t="s">
        <v>5516</v>
      </c>
      <c r="G3246" s="30" t="s">
        <v>4531</v>
      </c>
      <c r="H3246" s="31" t="s">
        <v>3022</v>
      </c>
      <c r="I3246" s="31" t="s">
        <v>62</v>
      </c>
      <c r="J3246" s="32">
        <v>995</v>
      </c>
      <c r="K3246" s="33">
        <f t="shared" si="587"/>
        <v>995</v>
      </c>
      <c r="L3246" s="33">
        <v>4818049</v>
      </c>
      <c r="M3246" s="33">
        <v>0</v>
      </c>
      <c r="N3246" s="33">
        <v>0</v>
      </c>
      <c r="O3246" s="33">
        <v>0</v>
      </c>
      <c r="P3246" s="33">
        <f t="shared" si="588"/>
        <v>995</v>
      </c>
      <c r="Q3246" s="33">
        <f t="shared" si="589"/>
        <v>995</v>
      </c>
      <c r="R3246" s="33">
        <f t="shared" si="590"/>
        <v>4818049</v>
      </c>
      <c r="S3246" s="33"/>
      <c r="T3246" s="30" t="str">
        <f t="shared" si="591"/>
        <v>USD</v>
      </c>
      <c r="U3246" s="33">
        <v>0</v>
      </c>
      <c r="V3246" s="33">
        <v>0</v>
      </c>
      <c r="W3246" s="33">
        <v>0</v>
      </c>
      <c r="X3246" s="33">
        <f t="shared" si="592"/>
        <v>995</v>
      </c>
      <c r="Y3246" s="33">
        <f t="shared" si="593"/>
        <v>995</v>
      </c>
      <c r="Z3246" s="33">
        <f t="shared" si="594"/>
        <v>4818049</v>
      </c>
      <c r="AA3246" s="34">
        <f t="shared" si="595"/>
        <v>0.00011880060286501026</v>
      </c>
      <c r="AB3246" s="33" t="s">
        <v>2762</v>
      </c>
      <c r="AC3246" s="35">
        <v>44930</v>
      </c>
      <c r="AD3246" s="33">
        <v>60</v>
      </c>
      <c r="AE3246" s="36">
        <f t="shared" si="585"/>
        <v>44990</v>
      </c>
    </row>
    <row r="3247" spans="2:31" ht="14.5" hidden="1">
      <c r="B3247" s="29" t="s">
        <v>3019</v>
      </c>
      <c r="C3247" s="30" t="str">
        <f t="shared" si="586"/>
        <v>(Acreedores quirografarios)</v>
      </c>
      <c r="D3247" s="30">
        <v>5</v>
      </c>
      <c r="E3247" s="30" t="s">
        <v>5515</v>
      </c>
      <c r="F3247" s="30" t="s">
        <v>5516</v>
      </c>
      <c r="G3247" s="30" t="s">
        <v>4531</v>
      </c>
      <c r="H3247" s="31" t="s">
        <v>3023</v>
      </c>
      <c r="I3247" s="31" t="s">
        <v>62</v>
      </c>
      <c r="J3247" s="32">
        <v>1650</v>
      </c>
      <c r="K3247" s="33">
        <f t="shared" si="587"/>
        <v>1650</v>
      </c>
      <c r="L3247" s="33">
        <v>7745084</v>
      </c>
      <c r="M3247" s="33">
        <v>0</v>
      </c>
      <c r="N3247" s="33">
        <v>0</v>
      </c>
      <c r="O3247" s="33">
        <v>0</v>
      </c>
      <c r="P3247" s="33">
        <f t="shared" si="588"/>
        <v>1650</v>
      </c>
      <c r="Q3247" s="33">
        <f t="shared" si="589"/>
        <v>1650</v>
      </c>
      <c r="R3247" s="33">
        <f t="shared" si="590"/>
        <v>7745084</v>
      </c>
      <c r="S3247" s="33"/>
      <c r="T3247" s="30" t="str">
        <f t="shared" si="591"/>
        <v>USD</v>
      </c>
      <c r="U3247" s="33">
        <v>0</v>
      </c>
      <c r="V3247" s="33">
        <v>0</v>
      </c>
      <c r="W3247" s="33">
        <v>0</v>
      </c>
      <c r="X3247" s="33">
        <f t="shared" si="592"/>
        <v>1650</v>
      </c>
      <c r="Y3247" s="33">
        <f t="shared" si="593"/>
        <v>1650</v>
      </c>
      <c r="Z3247" s="33">
        <f t="shared" si="594"/>
        <v>7745084</v>
      </c>
      <c r="AA3247" s="34">
        <f t="shared" si="595"/>
        <v>0.00019097370085695373</v>
      </c>
      <c r="AB3247" s="33" t="s">
        <v>2762</v>
      </c>
      <c r="AC3247" s="35">
        <v>44943</v>
      </c>
      <c r="AD3247" s="33">
        <v>60</v>
      </c>
      <c r="AE3247" s="36">
        <f t="shared" si="585"/>
        <v>45003</v>
      </c>
    </row>
    <row r="3248" spans="2:31" ht="14.5" hidden="1">
      <c r="B3248" s="29" t="s">
        <v>3019</v>
      </c>
      <c r="C3248" s="30" t="str">
        <f t="shared" si="586"/>
        <v>(Acreedores quirografarios)</v>
      </c>
      <c r="D3248" s="30">
        <v>5</v>
      </c>
      <c r="E3248" s="30" t="s">
        <v>5515</v>
      </c>
      <c r="F3248" s="30" t="s">
        <v>5516</v>
      </c>
      <c r="G3248" s="30" t="s">
        <v>4531</v>
      </c>
      <c r="H3248" s="31" t="s">
        <v>3024</v>
      </c>
      <c r="I3248" s="31" t="s">
        <v>62</v>
      </c>
      <c r="J3248" s="32">
        <v>3900</v>
      </c>
      <c r="K3248" s="33">
        <f t="shared" si="587"/>
        <v>3900</v>
      </c>
      <c r="L3248" s="33">
        <v>17729166</v>
      </c>
      <c r="M3248" s="33">
        <v>0</v>
      </c>
      <c r="N3248" s="33">
        <v>0</v>
      </c>
      <c r="O3248" s="33">
        <v>0</v>
      </c>
      <c r="P3248" s="33">
        <f t="shared" si="588"/>
        <v>3900</v>
      </c>
      <c r="Q3248" s="33">
        <f t="shared" si="589"/>
        <v>3900</v>
      </c>
      <c r="R3248" s="33">
        <f t="shared" si="590"/>
        <v>17729166</v>
      </c>
      <c r="S3248" s="33"/>
      <c r="T3248" s="30" t="str">
        <f t="shared" si="591"/>
        <v>USD</v>
      </c>
      <c r="U3248" s="33">
        <v>0</v>
      </c>
      <c r="V3248" s="33">
        <v>0</v>
      </c>
      <c r="W3248" s="33">
        <v>0</v>
      </c>
      <c r="X3248" s="33">
        <f t="shared" si="592"/>
        <v>3900</v>
      </c>
      <c r="Y3248" s="33">
        <f t="shared" si="593"/>
        <v>3900</v>
      </c>
      <c r="Z3248" s="33">
        <f t="shared" si="594"/>
        <v>17729166</v>
      </c>
      <c r="AA3248" s="34">
        <f t="shared" si="595"/>
        <v>0.00043715529026247811</v>
      </c>
      <c r="AB3248" s="33" t="s">
        <v>2762</v>
      </c>
      <c r="AC3248" s="35">
        <v>44951</v>
      </c>
      <c r="AD3248" s="33">
        <v>60</v>
      </c>
      <c r="AE3248" s="36">
        <f t="shared" si="585"/>
        <v>45011</v>
      </c>
    </row>
    <row r="3249" spans="2:31" ht="14.5" hidden="1">
      <c r="B3249" s="29" t="s">
        <v>3025</v>
      </c>
      <c r="C3249" s="30" t="str">
        <f t="shared" si="586"/>
        <v>(Acreedores quirografarios)</v>
      </c>
      <c r="D3249" s="30">
        <v>5</v>
      </c>
      <c r="E3249" s="30" t="s">
        <v>5517</v>
      </c>
      <c r="F3249" s="30" t="s">
        <v>5518</v>
      </c>
      <c r="G3249" s="30" t="s">
        <v>4531</v>
      </c>
      <c r="H3249" s="31">
        <v>101044</v>
      </c>
      <c r="I3249" s="31" t="s">
        <v>62</v>
      </c>
      <c r="J3249" s="32">
        <v>1000</v>
      </c>
      <c r="K3249" s="33">
        <f t="shared" si="587"/>
        <v>1000</v>
      </c>
      <c r="L3249" s="33">
        <v>3912150</v>
      </c>
      <c r="M3249" s="33">
        <v>0</v>
      </c>
      <c r="N3249" s="33">
        <v>0</v>
      </c>
      <c r="O3249" s="33">
        <v>0</v>
      </c>
      <c r="P3249" s="33">
        <f t="shared" si="588"/>
        <v>1000</v>
      </c>
      <c r="Q3249" s="33">
        <f t="shared" si="589"/>
        <v>1000</v>
      </c>
      <c r="R3249" s="33">
        <f t="shared" si="590"/>
        <v>3912150</v>
      </c>
      <c r="S3249" s="33"/>
      <c r="T3249" s="30" t="str">
        <f t="shared" si="591"/>
        <v>USD</v>
      </c>
      <c r="U3249" s="33">
        <v>0</v>
      </c>
      <c r="V3249" s="33">
        <v>0</v>
      </c>
      <c r="W3249" s="33">
        <v>0</v>
      </c>
      <c r="X3249" s="33">
        <f t="shared" si="592"/>
        <v>1000</v>
      </c>
      <c r="Y3249" s="33">
        <f t="shared" si="593"/>
        <v>1000</v>
      </c>
      <c r="Z3249" s="33">
        <f t="shared" si="594"/>
        <v>3912150</v>
      </c>
      <c r="AA3249" s="34">
        <f t="shared" si="595"/>
        <v>9.6463481068446974E-05</v>
      </c>
      <c r="AB3249" s="33" t="s">
        <v>2762</v>
      </c>
      <c r="AC3249" s="35">
        <v>44729</v>
      </c>
      <c r="AD3249" s="33">
        <v>60</v>
      </c>
      <c r="AE3249" s="36">
        <f t="shared" si="585"/>
        <v>44789</v>
      </c>
    </row>
    <row r="3250" spans="2:31" ht="14.5" hidden="1">
      <c r="B3250" s="29" t="s">
        <v>3025</v>
      </c>
      <c r="C3250" s="30" t="str">
        <f t="shared" si="586"/>
        <v>(Acreedores quirografarios)</v>
      </c>
      <c r="D3250" s="30">
        <v>5</v>
      </c>
      <c r="E3250" s="30" t="s">
        <v>5517</v>
      </c>
      <c r="F3250" s="30" t="s">
        <v>5518</v>
      </c>
      <c r="G3250" s="30" t="s">
        <v>4531</v>
      </c>
      <c r="H3250" s="31">
        <v>101529</v>
      </c>
      <c r="I3250" s="31" t="s">
        <v>62</v>
      </c>
      <c r="J3250" s="32">
        <v>3456</v>
      </c>
      <c r="K3250" s="33">
        <f t="shared" si="587"/>
        <v>3456</v>
      </c>
      <c r="L3250" s="33">
        <v>16631551</v>
      </c>
      <c r="M3250" s="33">
        <v>0</v>
      </c>
      <c r="N3250" s="33">
        <v>0</v>
      </c>
      <c r="O3250" s="33">
        <v>0</v>
      </c>
      <c r="P3250" s="33">
        <f t="shared" si="588"/>
        <v>3456</v>
      </c>
      <c r="Q3250" s="33">
        <f t="shared" si="589"/>
        <v>3456</v>
      </c>
      <c r="R3250" s="33">
        <f t="shared" si="590"/>
        <v>16631551</v>
      </c>
      <c r="S3250" s="38"/>
      <c r="T3250" s="30" t="str">
        <f t="shared" si="591"/>
        <v>USD</v>
      </c>
      <c r="U3250" s="33">
        <v>0</v>
      </c>
      <c r="V3250" s="33">
        <v>0</v>
      </c>
      <c r="W3250" s="33">
        <v>0</v>
      </c>
      <c r="X3250" s="33">
        <f t="shared" si="592"/>
        <v>3456</v>
      </c>
      <c r="Y3250" s="33">
        <f t="shared" si="593"/>
        <v>3456</v>
      </c>
      <c r="Z3250" s="33">
        <f t="shared" si="594"/>
        <v>16631551</v>
      </c>
      <c r="AA3250" s="34">
        <f t="shared" si="595"/>
        <v>0.00041009094871807328</v>
      </c>
      <c r="AB3250" s="33" t="s">
        <v>2762</v>
      </c>
      <c r="AC3250" s="35">
        <v>44901</v>
      </c>
      <c r="AD3250" s="33">
        <v>60</v>
      </c>
      <c r="AE3250" s="36">
        <f t="shared" si="585"/>
        <v>44961</v>
      </c>
    </row>
    <row r="3251" spans="2:31" ht="14.5" hidden="1">
      <c r="B3251" s="29" t="s">
        <v>3025</v>
      </c>
      <c r="C3251" s="30" t="str">
        <f t="shared" si="586"/>
        <v>(Acreedores quirografarios)</v>
      </c>
      <c r="D3251" s="30">
        <v>5</v>
      </c>
      <c r="E3251" s="30" t="s">
        <v>5517</v>
      </c>
      <c r="F3251" s="30" t="s">
        <v>5518</v>
      </c>
      <c r="G3251" s="30" t="s">
        <v>4531</v>
      </c>
      <c r="H3251" s="31">
        <v>101594</v>
      </c>
      <c r="I3251" s="31" t="s">
        <v>62</v>
      </c>
      <c r="J3251" s="32">
        <v>810</v>
      </c>
      <c r="K3251" s="33">
        <f t="shared" si="587"/>
        <v>810</v>
      </c>
      <c r="L3251" s="33">
        <v>3922231</v>
      </c>
      <c r="M3251" s="33">
        <v>0</v>
      </c>
      <c r="N3251" s="33">
        <v>0</v>
      </c>
      <c r="O3251" s="33">
        <v>0</v>
      </c>
      <c r="P3251" s="33">
        <f t="shared" si="588"/>
        <v>810</v>
      </c>
      <c r="Q3251" s="33">
        <f t="shared" si="589"/>
        <v>810</v>
      </c>
      <c r="R3251" s="33">
        <f t="shared" si="590"/>
        <v>3922231</v>
      </c>
      <c r="S3251" s="33"/>
      <c r="T3251" s="30" t="str">
        <f t="shared" si="591"/>
        <v>USD</v>
      </c>
      <c r="U3251" s="33">
        <v>0</v>
      </c>
      <c r="V3251" s="33">
        <v>0</v>
      </c>
      <c r="W3251" s="33">
        <v>0</v>
      </c>
      <c r="X3251" s="33">
        <f t="shared" si="592"/>
        <v>810</v>
      </c>
      <c r="Y3251" s="33">
        <f t="shared" si="593"/>
        <v>810</v>
      </c>
      <c r="Z3251" s="33">
        <f t="shared" si="594"/>
        <v>3922231</v>
      </c>
      <c r="AA3251" s="34">
        <f t="shared" si="595"/>
        <v>9.6712052404579542E-05</v>
      </c>
      <c r="AB3251" s="33" t="s">
        <v>2762</v>
      </c>
      <c r="AC3251" s="35">
        <v>44930</v>
      </c>
      <c r="AD3251" s="33">
        <v>60</v>
      </c>
      <c r="AE3251" s="36">
        <f t="shared" si="585"/>
        <v>44990</v>
      </c>
    </row>
    <row r="3252" spans="2:31" ht="14.5" hidden="1">
      <c r="B3252" s="29" t="s">
        <v>3025</v>
      </c>
      <c r="C3252" s="30" t="str">
        <f t="shared" si="586"/>
        <v>(Acreedores quirografarios)</v>
      </c>
      <c r="D3252" s="30">
        <v>5</v>
      </c>
      <c r="E3252" s="30" t="s">
        <v>5517</v>
      </c>
      <c r="F3252" s="30" t="s">
        <v>5518</v>
      </c>
      <c r="G3252" s="30" t="s">
        <v>4531</v>
      </c>
      <c r="H3252" s="31">
        <v>100537</v>
      </c>
      <c r="I3252" s="31" t="s">
        <v>62</v>
      </c>
      <c r="J3252" s="32">
        <v>240</v>
      </c>
      <c r="K3252" s="33">
        <f t="shared" si="587"/>
        <v>240</v>
      </c>
      <c r="L3252" s="33">
        <v>1172558</v>
      </c>
      <c r="M3252" s="33">
        <v>0</v>
      </c>
      <c r="N3252" s="33">
        <v>0</v>
      </c>
      <c r="O3252" s="33">
        <v>0</v>
      </c>
      <c r="P3252" s="33">
        <f t="shared" si="588"/>
        <v>240</v>
      </c>
      <c r="Q3252" s="33">
        <f t="shared" si="589"/>
        <v>240</v>
      </c>
      <c r="R3252" s="33">
        <f t="shared" si="590"/>
        <v>1172558</v>
      </c>
      <c r="S3252" s="33"/>
      <c r="T3252" s="30" t="str">
        <f t="shared" si="591"/>
        <v>USD</v>
      </c>
      <c r="U3252" s="33">
        <v>0</v>
      </c>
      <c r="V3252" s="33">
        <v>0</v>
      </c>
      <c r="W3252" s="33">
        <v>0</v>
      </c>
      <c r="X3252" s="33">
        <f t="shared" si="592"/>
        <v>240</v>
      </c>
      <c r="Y3252" s="33">
        <f t="shared" si="593"/>
        <v>240</v>
      </c>
      <c r="Z3252" s="33">
        <f t="shared" si="594"/>
        <v>1172558</v>
      </c>
      <c r="AA3252" s="34">
        <f t="shared" si="595"/>
        <v>2.8912241717382015E-05</v>
      </c>
      <c r="AB3252" s="33" t="s">
        <v>2762</v>
      </c>
      <c r="AC3252" s="35">
        <v>44934</v>
      </c>
      <c r="AD3252" s="33">
        <v>60</v>
      </c>
      <c r="AE3252" s="36">
        <f t="shared" si="585"/>
        <v>44994</v>
      </c>
    </row>
    <row r="3253" spans="2:31" ht="14.5" hidden="1">
      <c r="B3253" s="29" t="s">
        <v>3025</v>
      </c>
      <c r="C3253" s="30" t="str">
        <f t="shared" si="586"/>
        <v>(Acreedores quirografarios)</v>
      </c>
      <c r="D3253" s="30">
        <v>5</v>
      </c>
      <c r="E3253" s="30" t="s">
        <v>5517</v>
      </c>
      <c r="F3253" s="30" t="s">
        <v>5518</v>
      </c>
      <c r="G3253" s="30" t="s">
        <v>4531</v>
      </c>
      <c r="H3253" s="31">
        <v>101614</v>
      </c>
      <c r="I3253" s="31" t="s">
        <v>62</v>
      </c>
      <c r="J3253" s="32">
        <v>1000</v>
      </c>
      <c r="K3253" s="33">
        <f t="shared" si="587"/>
        <v>1000</v>
      </c>
      <c r="L3253" s="33">
        <v>4748540</v>
      </c>
      <c r="M3253" s="33">
        <v>0</v>
      </c>
      <c r="N3253" s="33">
        <v>0</v>
      </c>
      <c r="O3253" s="33">
        <v>0</v>
      </c>
      <c r="P3253" s="33">
        <f t="shared" si="588"/>
        <v>1000</v>
      </c>
      <c r="Q3253" s="33">
        <f t="shared" si="589"/>
        <v>1000</v>
      </c>
      <c r="R3253" s="33">
        <f t="shared" si="590"/>
        <v>4748540</v>
      </c>
      <c r="S3253" s="33"/>
      <c r="T3253" s="30" t="str">
        <f t="shared" si="591"/>
        <v>USD</v>
      </c>
      <c r="U3253" s="33">
        <v>0</v>
      </c>
      <c r="V3253" s="33">
        <v>0</v>
      </c>
      <c r="W3253" s="33">
        <v>0</v>
      </c>
      <c r="X3253" s="33">
        <f t="shared" si="592"/>
        <v>1000</v>
      </c>
      <c r="Y3253" s="33">
        <f t="shared" si="593"/>
        <v>1000</v>
      </c>
      <c r="Z3253" s="33">
        <f t="shared" si="594"/>
        <v>4748540</v>
      </c>
      <c r="AA3253" s="34">
        <f t="shared" si="595"/>
        <v>0.00011708669105038488</v>
      </c>
      <c r="AB3253" s="33" t="s">
        <v>2762</v>
      </c>
      <c r="AC3253" s="35">
        <v>44938</v>
      </c>
      <c r="AD3253" s="33">
        <v>60</v>
      </c>
      <c r="AE3253" s="36">
        <f t="shared" si="585"/>
        <v>44998</v>
      </c>
    </row>
    <row r="3254" spans="2:31" ht="14.5" hidden="1">
      <c r="B3254" s="29" t="s">
        <v>3025</v>
      </c>
      <c r="C3254" s="30" t="str">
        <f t="shared" si="586"/>
        <v>(Acreedores quirografarios)</v>
      </c>
      <c r="D3254" s="30">
        <v>5</v>
      </c>
      <c r="E3254" s="30" t="s">
        <v>5517</v>
      </c>
      <c r="F3254" s="30" t="s">
        <v>5518</v>
      </c>
      <c r="G3254" s="30" t="s">
        <v>4531</v>
      </c>
      <c r="H3254" s="31">
        <v>101613</v>
      </c>
      <c r="I3254" s="31" t="s">
        <v>62</v>
      </c>
      <c r="J3254" s="32">
        <v>1000</v>
      </c>
      <c r="K3254" s="33">
        <f t="shared" si="587"/>
        <v>1000</v>
      </c>
      <c r="L3254" s="33">
        <v>4748540</v>
      </c>
      <c r="M3254" s="33">
        <v>0</v>
      </c>
      <c r="N3254" s="33">
        <v>0</v>
      </c>
      <c r="O3254" s="33">
        <v>0</v>
      </c>
      <c r="P3254" s="33">
        <f t="shared" si="588"/>
        <v>1000</v>
      </c>
      <c r="Q3254" s="33">
        <f t="shared" si="589"/>
        <v>1000</v>
      </c>
      <c r="R3254" s="33">
        <f t="shared" si="590"/>
        <v>4748540</v>
      </c>
      <c r="S3254" s="33"/>
      <c r="T3254" s="30" t="str">
        <f t="shared" si="591"/>
        <v>USD</v>
      </c>
      <c r="U3254" s="33">
        <v>0</v>
      </c>
      <c r="V3254" s="33">
        <v>0</v>
      </c>
      <c r="W3254" s="33">
        <v>0</v>
      </c>
      <c r="X3254" s="33">
        <f t="shared" si="592"/>
        <v>1000</v>
      </c>
      <c r="Y3254" s="33">
        <f t="shared" si="593"/>
        <v>1000</v>
      </c>
      <c r="Z3254" s="33">
        <f t="shared" si="594"/>
        <v>4748540</v>
      </c>
      <c r="AA3254" s="34">
        <f t="shared" si="595"/>
        <v>0.00011708669105038488</v>
      </c>
      <c r="AB3254" s="33" t="s">
        <v>2762</v>
      </c>
      <c r="AC3254" s="35">
        <v>44938</v>
      </c>
      <c r="AD3254" s="33">
        <v>60</v>
      </c>
      <c r="AE3254" s="36">
        <f t="shared" si="585"/>
        <v>44998</v>
      </c>
    </row>
    <row r="3255" spans="2:31" ht="14.5" hidden="1">
      <c r="B3255" s="29" t="s">
        <v>3025</v>
      </c>
      <c r="C3255" s="30" t="str">
        <f t="shared" si="586"/>
        <v>(Acreedores quirografarios)</v>
      </c>
      <c r="D3255" s="30">
        <v>5</v>
      </c>
      <c r="E3255" s="30" t="s">
        <v>5517</v>
      </c>
      <c r="F3255" s="30" t="s">
        <v>5518</v>
      </c>
      <c r="G3255" s="30" t="s">
        <v>4531</v>
      </c>
      <c r="H3255" s="31">
        <v>101612</v>
      </c>
      <c r="I3255" s="31" t="s">
        <v>62</v>
      </c>
      <c r="J3255" s="32">
        <v>1000</v>
      </c>
      <c r="K3255" s="33">
        <f t="shared" si="587"/>
        <v>1000</v>
      </c>
      <c r="L3255" s="33">
        <v>4748540</v>
      </c>
      <c r="M3255" s="33">
        <v>0</v>
      </c>
      <c r="N3255" s="33">
        <v>0</v>
      </c>
      <c r="O3255" s="33">
        <v>0</v>
      </c>
      <c r="P3255" s="33">
        <f t="shared" si="588"/>
        <v>1000</v>
      </c>
      <c r="Q3255" s="33">
        <f t="shared" si="589"/>
        <v>1000</v>
      </c>
      <c r="R3255" s="33">
        <f t="shared" si="590"/>
        <v>4748540</v>
      </c>
      <c r="S3255" s="33"/>
      <c r="T3255" s="30" t="str">
        <f t="shared" si="591"/>
        <v>USD</v>
      </c>
      <c r="U3255" s="33">
        <v>0</v>
      </c>
      <c r="V3255" s="33">
        <v>0</v>
      </c>
      <c r="W3255" s="33">
        <v>0</v>
      </c>
      <c r="X3255" s="33">
        <f t="shared" si="592"/>
        <v>1000</v>
      </c>
      <c r="Y3255" s="33">
        <f t="shared" si="593"/>
        <v>1000</v>
      </c>
      <c r="Z3255" s="33">
        <f t="shared" si="594"/>
        <v>4748540</v>
      </c>
      <c r="AA3255" s="34">
        <f t="shared" si="595"/>
        <v>0.00011708669105038488</v>
      </c>
      <c r="AB3255" s="33" t="s">
        <v>2762</v>
      </c>
      <c r="AC3255" s="35">
        <v>44938</v>
      </c>
      <c r="AD3255" s="33">
        <v>60</v>
      </c>
      <c r="AE3255" s="36">
        <f t="shared" si="585"/>
        <v>44998</v>
      </c>
    </row>
    <row r="3256" spans="2:31" ht="14.5" hidden="1">
      <c r="B3256" s="29" t="s">
        <v>3026</v>
      </c>
      <c r="C3256" s="30" t="str">
        <f t="shared" si="586"/>
        <v>(Proveedores estratégicos)</v>
      </c>
      <c r="D3256" s="30">
        <v>4</v>
      </c>
      <c r="E3256" s="30" t="s">
        <v>5519</v>
      </c>
      <c r="F3256" s="30" t="s">
        <v>5520</v>
      </c>
      <c r="G3256" s="30" t="s">
        <v>5521</v>
      </c>
      <c r="H3256" s="31" t="s">
        <v>3027</v>
      </c>
      <c r="I3256" s="31" t="s">
        <v>62</v>
      </c>
      <c r="J3256" s="32">
        <v>5000.0699999999997</v>
      </c>
      <c r="K3256" s="33">
        <f t="shared" si="587"/>
        <v>5000.0699999999997</v>
      </c>
      <c r="L3256" s="33">
        <v>19831628</v>
      </c>
      <c r="M3256" s="33">
        <v>0</v>
      </c>
      <c r="N3256" s="33">
        <v>0</v>
      </c>
      <c r="O3256" s="33">
        <v>0</v>
      </c>
      <c r="P3256" s="33">
        <f t="shared" si="588"/>
        <v>5000.0699999999997</v>
      </c>
      <c r="Q3256" s="33">
        <f t="shared" si="589"/>
        <v>5000.0699999999997</v>
      </c>
      <c r="R3256" s="33">
        <f t="shared" si="590"/>
        <v>19831628</v>
      </c>
      <c r="S3256" s="33"/>
      <c r="T3256" s="30" t="str">
        <f t="shared" si="591"/>
        <v>USD</v>
      </c>
      <c r="U3256" s="33">
        <v>0</v>
      </c>
      <c r="V3256" s="33">
        <v>0</v>
      </c>
      <c r="W3256" s="33">
        <v>0</v>
      </c>
      <c r="X3256" s="33">
        <f t="shared" si="592"/>
        <v>5000.0699999999997</v>
      </c>
      <c r="Y3256" s="33">
        <f t="shared" si="593"/>
        <v>5000.0699999999997</v>
      </c>
      <c r="Z3256" s="33">
        <f t="shared" si="594"/>
        <v>19831628</v>
      </c>
      <c r="AA3256" s="34">
        <f t="shared" si="595"/>
        <v>2.8596182452851786E-05</v>
      </c>
      <c r="AB3256" s="33" t="s">
        <v>626</v>
      </c>
      <c r="AC3256" s="35">
        <v>44593</v>
      </c>
      <c r="AD3256" s="33">
        <v>30</v>
      </c>
      <c r="AE3256" s="36">
        <f t="shared" si="585"/>
        <v>44623</v>
      </c>
    </row>
    <row r="3257" spans="2:31" ht="14.5" hidden="1">
      <c r="B3257" s="29" t="s">
        <v>3026</v>
      </c>
      <c r="C3257" s="30" t="str">
        <f t="shared" si="586"/>
        <v>(Proveedores estratégicos)</v>
      </c>
      <c r="D3257" s="30">
        <v>4</v>
      </c>
      <c r="E3257" s="30" t="s">
        <v>5519</v>
      </c>
      <c r="F3257" s="30" t="s">
        <v>5520</v>
      </c>
      <c r="G3257" s="30" t="s">
        <v>5521</v>
      </c>
      <c r="H3257" s="31" t="s">
        <v>3028</v>
      </c>
      <c r="I3257" s="31" t="s">
        <v>62</v>
      </c>
      <c r="J3257" s="32">
        <v>13518.6</v>
      </c>
      <c r="K3257" s="33">
        <f t="shared" si="587"/>
        <v>13518.6</v>
      </c>
      <c r="L3257" s="33">
        <v>53618418</v>
      </c>
      <c r="M3257" s="33">
        <v>0</v>
      </c>
      <c r="N3257" s="33">
        <v>0</v>
      </c>
      <c r="O3257" s="33">
        <v>0</v>
      </c>
      <c r="P3257" s="33">
        <f t="shared" si="588"/>
        <v>13518.6</v>
      </c>
      <c r="Q3257" s="33">
        <f t="shared" si="589"/>
        <v>13518.6</v>
      </c>
      <c r="R3257" s="33">
        <f t="shared" si="590"/>
        <v>53618418</v>
      </c>
      <c r="S3257" s="33"/>
      <c r="T3257" s="30" t="str">
        <f t="shared" si="591"/>
        <v>USD</v>
      </c>
      <c r="U3257" s="33">
        <v>0</v>
      </c>
      <c r="V3257" s="33">
        <v>0</v>
      </c>
      <c r="W3257" s="33">
        <v>0</v>
      </c>
      <c r="X3257" s="33">
        <f t="shared" si="592"/>
        <v>13518.6</v>
      </c>
      <c r="Y3257" s="33">
        <f t="shared" si="593"/>
        <v>13518.6</v>
      </c>
      <c r="Z3257" s="33">
        <f t="shared" si="594"/>
        <v>53618418</v>
      </c>
      <c r="AA3257" s="34">
        <f t="shared" si="595"/>
        <v>7.7314987148875133E-05</v>
      </c>
      <c r="AB3257" s="33" t="s">
        <v>626</v>
      </c>
      <c r="AC3257" s="35">
        <v>44657</v>
      </c>
      <c r="AD3257" s="33">
        <v>30</v>
      </c>
      <c r="AE3257" s="36">
        <f t="shared" si="585"/>
        <v>44687</v>
      </c>
    </row>
    <row r="3258" spans="2:31" ht="14.5" hidden="1">
      <c r="B3258" s="29" t="s">
        <v>3026</v>
      </c>
      <c r="C3258" s="30" t="str">
        <f t="shared" si="586"/>
        <v>(Proveedores estratégicos)</v>
      </c>
      <c r="D3258" s="30">
        <v>4</v>
      </c>
      <c r="E3258" s="30" t="s">
        <v>5519</v>
      </c>
      <c r="F3258" s="30" t="s">
        <v>5520</v>
      </c>
      <c r="G3258" s="30" t="s">
        <v>5521</v>
      </c>
      <c r="H3258" s="31" t="s">
        <v>3029</v>
      </c>
      <c r="I3258" s="31" t="s">
        <v>62</v>
      </c>
      <c r="J3258" s="32">
        <v>10895.129999999999</v>
      </c>
      <c r="K3258" s="33">
        <f t="shared" si="587"/>
        <v>10895.129999999999</v>
      </c>
      <c r="L3258" s="33">
        <v>43213027</v>
      </c>
      <c r="M3258" s="33">
        <v>0</v>
      </c>
      <c r="N3258" s="33">
        <v>0</v>
      </c>
      <c r="O3258" s="33">
        <v>0</v>
      </c>
      <c r="P3258" s="33">
        <f t="shared" si="588"/>
        <v>10895.129999999999</v>
      </c>
      <c r="Q3258" s="33">
        <f t="shared" si="589"/>
        <v>10895.129999999999</v>
      </c>
      <c r="R3258" s="33">
        <f t="shared" si="590"/>
        <v>43213027</v>
      </c>
      <c r="S3258" s="33"/>
      <c r="T3258" s="30" t="str">
        <f t="shared" si="591"/>
        <v>USD</v>
      </c>
      <c r="U3258" s="33">
        <v>0</v>
      </c>
      <c r="V3258" s="33">
        <v>0</v>
      </c>
      <c r="W3258" s="33">
        <v>0</v>
      </c>
      <c r="X3258" s="33">
        <f t="shared" si="592"/>
        <v>10895.129999999999</v>
      </c>
      <c r="Y3258" s="33">
        <f t="shared" si="593"/>
        <v>10895.129999999999</v>
      </c>
      <c r="Z3258" s="33">
        <f t="shared" si="594"/>
        <v>43213027</v>
      </c>
      <c r="AA3258" s="34">
        <f t="shared" si="595"/>
        <v>6.2310951195333563E-05</v>
      </c>
      <c r="AB3258" s="33" t="s">
        <v>626</v>
      </c>
      <c r="AC3258" s="35">
        <v>44657</v>
      </c>
      <c r="AD3258" s="33">
        <v>30</v>
      </c>
      <c r="AE3258" s="36">
        <f t="shared" si="585"/>
        <v>44687</v>
      </c>
    </row>
    <row r="3259" spans="2:31" ht="14.5" hidden="1">
      <c r="B3259" s="29" t="s">
        <v>3026</v>
      </c>
      <c r="C3259" s="30" t="str">
        <f t="shared" si="586"/>
        <v>(Proveedores estratégicos)</v>
      </c>
      <c r="D3259" s="30">
        <v>4</v>
      </c>
      <c r="E3259" s="30" t="s">
        <v>5519</v>
      </c>
      <c r="F3259" s="30" t="s">
        <v>5520</v>
      </c>
      <c r="G3259" s="30" t="s">
        <v>5521</v>
      </c>
      <c r="H3259" s="31" t="s">
        <v>3030</v>
      </c>
      <c r="I3259" s="31" t="s">
        <v>62</v>
      </c>
      <c r="J3259" s="32">
        <v>15989.5</v>
      </c>
      <c r="K3259" s="33">
        <f t="shared" si="587"/>
        <v>15989.5</v>
      </c>
      <c r="L3259" s="33">
        <v>60384667</v>
      </c>
      <c r="M3259" s="33">
        <v>0</v>
      </c>
      <c r="N3259" s="33">
        <v>0</v>
      </c>
      <c r="O3259" s="33">
        <v>0</v>
      </c>
      <c r="P3259" s="33">
        <f t="shared" si="588"/>
        <v>15989.5</v>
      </c>
      <c r="Q3259" s="33">
        <f t="shared" si="589"/>
        <v>15989.5</v>
      </c>
      <c r="R3259" s="33">
        <f t="shared" si="590"/>
        <v>60384667</v>
      </c>
      <c r="S3259" s="38"/>
      <c r="T3259" s="30" t="str">
        <f t="shared" si="591"/>
        <v>USD</v>
      </c>
      <c r="U3259" s="33">
        <v>0</v>
      </c>
      <c r="V3259" s="33">
        <v>0</v>
      </c>
      <c r="W3259" s="33">
        <v>0</v>
      </c>
      <c r="X3259" s="33">
        <f t="shared" si="592"/>
        <v>15989.5</v>
      </c>
      <c r="Y3259" s="33">
        <f t="shared" si="593"/>
        <v>15989.5</v>
      </c>
      <c r="Z3259" s="33">
        <f t="shared" si="594"/>
        <v>60384667</v>
      </c>
      <c r="AA3259" s="34">
        <f t="shared" si="595"/>
        <v>8.7071568450492224E-05</v>
      </c>
      <c r="AB3259" s="33" t="s">
        <v>626</v>
      </c>
      <c r="AC3259" s="35">
        <v>44713</v>
      </c>
      <c r="AD3259" s="33">
        <v>30</v>
      </c>
      <c r="AE3259" s="36">
        <f t="shared" si="585"/>
        <v>44743</v>
      </c>
    </row>
    <row r="3260" spans="2:31" ht="14.5" hidden="1">
      <c r="B3260" s="29" t="s">
        <v>3026</v>
      </c>
      <c r="C3260" s="30" t="str">
        <f t="shared" si="586"/>
        <v>(Proveedores estratégicos)</v>
      </c>
      <c r="D3260" s="30">
        <v>4</v>
      </c>
      <c r="E3260" s="30" t="s">
        <v>5519</v>
      </c>
      <c r="F3260" s="30" t="s">
        <v>5520</v>
      </c>
      <c r="G3260" s="30" t="s">
        <v>5521</v>
      </c>
      <c r="H3260" s="31" t="s">
        <v>3031</v>
      </c>
      <c r="I3260" s="31" t="s">
        <v>62</v>
      </c>
      <c r="J3260" s="32">
        <v>15467.299999999999</v>
      </c>
      <c r="K3260" s="33">
        <f t="shared" si="587"/>
        <v>15467.299999999999</v>
      </c>
      <c r="L3260" s="33">
        <v>64208010</v>
      </c>
      <c r="M3260" s="33">
        <v>0</v>
      </c>
      <c r="N3260" s="33">
        <v>0</v>
      </c>
      <c r="O3260" s="33">
        <v>0</v>
      </c>
      <c r="P3260" s="33">
        <f t="shared" si="588"/>
        <v>15467.299999999999</v>
      </c>
      <c r="Q3260" s="33">
        <f t="shared" si="589"/>
        <v>15467.299999999999</v>
      </c>
      <c r="R3260" s="33">
        <f t="shared" si="590"/>
        <v>64208010</v>
      </c>
      <c r="S3260" s="33"/>
      <c r="T3260" s="30" t="str">
        <f t="shared" si="591"/>
        <v>USD</v>
      </c>
      <c r="U3260" s="33">
        <v>0</v>
      </c>
      <c r="V3260" s="33">
        <v>0</v>
      </c>
      <c r="W3260" s="33">
        <v>0</v>
      </c>
      <c r="X3260" s="33">
        <f t="shared" si="592"/>
        <v>15467.299999999999</v>
      </c>
      <c r="Y3260" s="33">
        <f t="shared" si="593"/>
        <v>15467.299999999999</v>
      </c>
      <c r="Z3260" s="33">
        <f t="shared" si="594"/>
        <v>64208010</v>
      </c>
      <c r="AA3260" s="34">
        <f t="shared" si="595"/>
        <v>9.258463142282278E-05</v>
      </c>
      <c r="AB3260" s="33" t="s">
        <v>626</v>
      </c>
      <c r="AC3260" s="35">
        <v>44743</v>
      </c>
      <c r="AD3260" s="33">
        <v>30</v>
      </c>
      <c r="AE3260" s="36">
        <f t="shared" si="585"/>
        <v>44773</v>
      </c>
    </row>
    <row r="3261" spans="2:31" ht="14.5" hidden="1">
      <c r="B3261" s="29" t="s">
        <v>3026</v>
      </c>
      <c r="C3261" s="30" t="str">
        <f t="shared" si="586"/>
        <v>(Proveedores estratégicos)</v>
      </c>
      <c r="D3261" s="30">
        <v>4</v>
      </c>
      <c r="E3261" s="30" t="s">
        <v>5519</v>
      </c>
      <c r="F3261" s="30" t="s">
        <v>5520</v>
      </c>
      <c r="G3261" s="30" t="s">
        <v>5521</v>
      </c>
      <c r="H3261" s="31" t="s">
        <v>3032</v>
      </c>
      <c r="I3261" s="31" t="s">
        <v>62</v>
      </c>
      <c r="J3261" s="32">
        <v>370.30000000000001</v>
      </c>
      <c r="K3261" s="33">
        <f t="shared" si="587"/>
        <v>370.30000000000001</v>
      </c>
      <c r="L3261" s="33">
        <v>1592401</v>
      </c>
      <c r="M3261" s="33">
        <v>0</v>
      </c>
      <c r="N3261" s="33">
        <v>0</v>
      </c>
      <c r="O3261" s="33">
        <v>0</v>
      </c>
      <c r="P3261" s="33">
        <f t="shared" si="588"/>
        <v>370.30000000000001</v>
      </c>
      <c r="Q3261" s="33">
        <f t="shared" si="589"/>
        <v>370.30000000000001</v>
      </c>
      <c r="R3261" s="33">
        <f t="shared" si="590"/>
        <v>1592401</v>
      </c>
      <c r="S3261" s="33"/>
      <c r="T3261" s="30" t="str">
        <f t="shared" si="591"/>
        <v>USD</v>
      </c>
      <c r="U3261" s="33">
        <v>0</v>
      </c>
      <c r="V3261" s="33">
        <v>0</v>
      </c>
      <c r="W3261" s="33">
        <v>0</v>
      </c>
      <c r="X3261" s="33">
        <f t="shared" si="592"/>
        <v>370.30000000000001</v>
      </c>
      <c r="Y3261" s="33">
        <f t="shared" si="593"/>
        <v>370.30000000000001</v>
      </c>
      <c r="Z3261" s="33">
        <f t="shared" si="594"/>
        <v>1592401</v>
      </c>
      <c r="AA3261" s="34">
        <f t="shared" si="595"/>
        <v>2.2961599286807736E-06</v>
      </c>
      <c r="AB3261" s="33" t="s">
        <v>626</v>
      </c>
      <c r="AC3261" s="35">
        <v>44774</v>
      </c>
      <c r="AD3261" s="33">
        <v>30</v>
      </c>
      <c r="AE3261" s="36">
        <f t="shared" si="585"/>
        <v>44804</v>
      </c>
    </row>
    <row r="3262" spans="2:31" ht="14.5" hidden="1">
      <c r="B3262" s="29" t="s">
        <v>3026</v>
      </c>
      <c r="C3262" s="30" t="str">
        <f t="shared" si="586"/>
        <v>(Proveedores estratégicos)</v>
      </c>
      <c r="D3262" s="30">
        <v>4</v>
      </c>
      <c r="E3262" s="30" t="s">
        <v>5519</v>
      </c>
      <c r="F3262" s="30" t="s">
        <v>5520</v>
      </c>
      <c r="G3262" s="30" t="s">
        <v>5521</v>
      </c>
      <c r="H3262" s="31" t="s">
        <v>3033</v>
      </c>
      <c r="I3262" s="31" t="s">
        <v>62</v>
      </c>
      <c r="J3262" s="32">
        <v>14752.450000000001</v>
      </c>
      <c r="K3262" s="33">
        <f t="shared" si="587"/>
        <v>14752.450000000001</v>
      </c>
      <c r="L3262" s="33">
        <v>62638755</v>
      </c>
      <c r="M3262" s="33">
        <v>0</v>
      </c>
      <c r="N3262" s="33">
        <v>0</v>
      </c>
      <c r="O3262" s="33">
        <v>0</v>
      </c>
      <c r="P3262" s="33">
        <f t="shared" si="588"/>
        <v>14752.450000000001</v>
      </c>
      <c r="Q3262" s="33">
        <f t="shared" si="589"/>
        <v>14752.450000000001</v>
      </c>
      <c r="R3262" s="33">
        <f t="shared" si="590"/>
        <v>62638755</v>
      </c>
      <c r="S3262" s="33"/>
      <c r="T3262" s="30" t="str">
        <f t="shared" si="591"/>
        <v>USD</v>
      </c>
      <c r="U3262" s="33">
        <v>0</v>
      </c>
      <c r="V3262" s="33">
        <v>0</v>
      </c>
      <c r="W3262" s="33">
        <v>0</v>
      </c>
      <c r="X3262" s="33">
        <f t="shared" si="592"/>
        <v>14752.450000000001</v>
      </c>
      <c r="Y3262" s="33">
        <f t="shared" si="593"/>
        <v>14752.450000000001</v>
      </c>
      <c r="Z3262" s="33">
        <f t="shared" si="594"/>
        <v>62638755</v>
      </c>
      <c r="AA3262" s="34">
        <f t="shared" si="595"/>
        <v>9.0321846829694575E-05</v>
      </c>
      <c r="AB3262" s="33" t="s">
        <v>626</v>
      </c>
      <c r="AC3262" s="35">
        <v>44775</v>
      </c>
      <c r="AD3262" s="33">
        <v>30</v>
      </c>
      <c r="AE3262" s="36">
        <f t="shared" si="585"/>
        <v>44805</v>
      </c>
    </row>
    <row r="3263" spans="2:31" ht="14.5" hidden="1">
      <c r="B3263" s="29" t="s">
        <v>3026</v>
      </c>
      <c r="C3263" s="30" t="str">
        <f t="shared" si="586"/>
        <v>(Proveedores estratégicos)</v>
      </c>
      <c r="D3263" s="30">
        <v>4</v>
      </c>
      <c r="E3263" s="30" t="s">
        <v>5519</v>
      </c>
      <c r="F3263" s="30" t="s">
        <v>5520</v>
      </c>
      <c r="G3263" s="30" t="s">
        <v>5521</v>
      </c>
      <c r="H3263" s="31" t="s">
        <v>3034</v>
      </c>
      <c r="I3263" s="31" t="s">
        <v>62</v>
      </c>
      <c r="J3263" s="32">
        <v>5000</v>
      </c>
      <c r="K3263" s="33">
        <f t="shared" si="587"/>
        <v>5000</v>
      </c>
      <c r="L3263" s="33">
        <v>22952700</v>
      </c>
      <c r="M3263" s="33">
        <v>0</v>
      </c>
      <c r="N3263" s="33">
        <v>0</v>
      </c>
      <c r="O3263" s="33">
        <v>0</v>
      </c>
      <c r="P3263" s="33">
        <f t="shared" si="588"/>
        <v>5000</v>
      </c>
      <c r="Q3263" s="33">
        <f t="shared" si="589"/>
        <v>5000</v>
      </c>
      <c r="R3263" s="33">
        <f t="shared" si="590"/>
        <v>22952700</v>
      </c>
      <c r="S3263" s="33"/>
      <c r="T3263" s="30" t="str">
        <f t="shared" si="591"/>
        <v>USD</v>
      </c>
      <c r="U3263" s="33">
        <v>0</v>
      </c>
      <c r="V3263" s="33">
        <v>0</v>
      </c>
      <c r="W3263" s="33">
        <v>0</v>
      </c>
      <c r="X3263" s="33">
        <f t="shared" si="592"/>
        <v>5000</v>
      </c>
      <c r="Y3263" s="33">
        <f t="shared" si="593"/>
        <v>5000</v>
      </c>
      <c r="Z3263" s="33">
        <f t="shared" si="594"/>
        <v>22952700</v>
      </c>
      <c r="AA3263" s="34">
        <f t="shared" si="595"/>
        <v>3.3096606944501537E-05</v>
      </c>
      <c r="AB3263" s="33" t="s">
        <v>626</v>
      </c>
      <c r="AC3263" s="35">
        <v>44837</v>
      </c>
      <c r="AD3263" s="33">
        <v>30</v>
      </c>
      <c r="AE3263" s="36">
        <f t="shared" si="585"/>
        <v>44867</v>
      </c>
    </row>
    <row r="3264" spans="2:31" ht="14.5" hidden="1">
      <c r="B3264" s="29" t="s">
        <v>3026</v>
      </c>
      <c r="C3264" s="30" t="str">
        <f t="shared" si="586"/>
        <v>(Proveedores estratégicos)</v>
      </c>
      <c r="D3264" s="30">
        <v>4</v>
      </c>
      <c r="E3264" s="30" t="s">
        <v>5519</v>
      </c>
      <c r="F3264" s="30" t="s">
        <v>5520</v>
      </c>
      <c r="G3264" s="30" t="s">
        <v>5521</v>
      </c>
      <c r="H3264" s="31" t="s">
        <v>3035</v>
      </c>
      <c r="I3264" s="31" t="s">
        <v>62</v>
      </c>
      <c r="J3264" s="32">
        <v>5000</v>
      </c>
      <c r="K3264" s="33">
        <f t="shared" si="587"/>
        <v>5000</v>
      </c>
      <c r="L3264" s="33">
        <v>22952700</v>
      </c>
      <c r="M3264" s="33">
        <v>0</v>
      </c>
      <c r="N3264" s="33">
        <v>0</v>
      </c>
      <c r="O3264" s="33">
        <v>0</v>
      </c>
      <c r="P3264" s="33">
        <f t="shared" si="588"/>
        <v>5000</v>
      </c>
      <c r="Q3264" s="33">
        <f t="shared" si="589"/>
        <v>5000</v>
      </c>
      <c r="R3264" s="33">
        <f t="shared" si="590"/>
        <v>22952700</v>
      </c>
      <c r="S3264" s="33"/>
      <c r="T3264" s="30" t="str">
        <f t="shared" si="591"/>
        <v>USD</v>
      </c>
      <c r="U3264" s="33">
        <v>0</v>
      </c>
      <c r="V3264" s="33">
        <v>0</v>
      </c>
      <c r="W3264" s="33">
        <v>0</v>
      </c>
      <c r="X3264" s="33">
        <f t="shared" si="592"/>
        <v>5000</v>
      </c>
      <c r="Y3264" s="33">
        <f t="shared" si="593"/>
        <v>5000</v>
      </c>
      <c r="Z3264" s="33">
        <f t="shared" si="594"/>
        <v>22952700</v>
      </c>
      <c r="AA3264" s="34">
        <f t="shared" si="595"/>
        <v>3.3096606944501537E-05</v>
      </c>
      <c r="AB3264" s="33" t="s">
        <v>626</v>
      </c>
      <c r="AC3264" s="35">
        <v>44837</v>
      </c>
      <c r="AD3264" s="33">
        <v>30</v>
      </c>
      <c r="AE3264" s="36">
        <f t="shared" si="585"/>
        <v>44867</v>
      </c>
    </row>
    <row r="3265" spans="2:31" ht="14.5" hidden="1">
      <c r="B3265" s="29" t="s">
        <v>3026</v>
      </c>
      <c r="C3265" s="30" t="str">
        <f t="shared" si="586"/>
        <v>(Proveedores estratégicos)</v>
      </c>
      <c r="D3265" s="30">
        <v>4</v>
      </c>
      <c r="E3265" s="30" t="s">
        <v>5519</v>
      </c>
      <c r="F3265" s="30" t="s">
        <v>5520</v>
      </c>
      <c r="G3265" s="30" t="s">
        <v>5521</v>
      </c>
      <c r="H3265" s="31" t="s">
        <v>3036</v>
      </c>
      <c r="I3265" s="31" t="s">
        <v>62</v>
      </c>
      <c r="J3265" s="32">
        <v>13237.040000000001</v>
      </c>
      <c r="K3265" s="33">
        <f t="shared" si="587"/>
        <v>13237.040000000001</v>
      </c>
      <c r="L3265" s="33">
        <v>60171083</v>
      </c>
      <c r="M3265" s="33">
        <v>0</v>
      </c>
      <c r="N3265" s="33">
        <v>0</v>
      </c>
      <c r="O3265" s="33">
        <v>0</v>
      </c>
      <c r="P3265" s="33">
        <f t="shared" si="588"/>
        <v>13237.040000000001</v>
      </c>
      <c r="Q3265" s="33">
        <f t="shared" si="589"/>
        <v>13237.040000000001</v>
      </c>
      <c r="R3265" s="33">
        <f t="shared" si="590"/>
        <v>60171083</v>
      </c>
      <c r="S3265" s="33"/>
      <c r="T3265" s="30" t="str">
        <f t="shared" si="591"/>
        <v>USD</v>
      </c>
      <c r="U3265" s="33">
        <v>0</v>
      </c>
      <c r="V3265" s="33">
        <v>0</v>
      </c>
      <c r="W3265" s="33">
        <v>0</v>
      </c>
      <c r="X3265" s="33">
        <f t="shared" si="592"/>
        <v>13237.040000000001</v>
      </c>
      <c r="Y3265" s="33">
        <f t="shared" si="593"/>
        <v>13237.040000000001</v>
      </c>
      <c r="Z3265" s="33">
        <f t="shared" si="594"/>
        <v>60171083</v>
      </c>
      <c r="AA3265" s="34">
        <f t="shared" si="595"/>
        <v>8.6763591362932401E-05</v>
      </c>
      <c r="AB3265" s="33" t="s">
        <v>626</v>
      </c>
      <c r="AC3265" s="35">
        <v>44838</v>
      </c>
      <c r="AD3265" s="33">
        <v>30</v>
      </c>
      <c r="AE3265" s="36">
        <f t="shared" si="585"/>
        <v>44868</v>
      </c>
    </row>
    <row r="3266" spans="2:31" ht="14.5" hidden="1">
      <c r="B3266" s="29" t="s">
        <v>3026</v>
      </c>
      <c r="C3266" s="30" t="str">
        <f t="shared" si="586"/>
        <v>(Proveedores estratégicos)</v>
      </c>
      <c r="D3266" s="30">
        <v>4</v>
      </c>
      <c r="E3266" s="30" t="s">
        <v>5519</v>
      </c>
      <c r="F3266" s="30" t="s">
        <v>5520</v>
      </c>
      <c r="G3266" s="30" t="s">
        <v>5521</v>
      </c>
      <c r="H3266" s="31" t="s">
        <v>3037</v>
      </c>
      <c r="I3266" s="31" t="s">
        <v>62</v>
      </c>
      <c r="J3266" s="32">
        <v>5000</v>
      </c>
      <c r="K3266" s="33">
        <f t="shared" si="587"/>
        <v>5000</v>
      </c>
      <c r="L3266" s="33">
        <v>24493700</v>
      </c>
      <c r="M3266" s="33">
        <v>0</v>
      </c>
      <c r="N3266" s="33">
        <v>0</v>
      </c>
      <c r="O3266" s="33">
        <v>0</v>
      </c>
      <c r="P3266" s="33">
        <f t="shared" si="588"/>
        <v>5000</v>
      </c>
      <c r="Q3266" s="33">
        <f t="shared" si="589"/>
        <v>5000</v>
      </c>
      <c r="R3266" s="33">
        <f t="shared" si="590"/>
        <v>24493700</v>
      </c>
      <c r="S3266" s="33"/>
      <c r="T3266" s="30" t="str">
        <f t="shared" si="591"/>
        <v>USD</v>
      </c>
      <c r="U3266" s="33">
        <v>0</v>
      </c>
      <c r="V3266" s="33">
        <v>0</v>
      </c>
      <c r="W3266" s="33">
        <v>0</v>
      </c>
      <c r="X3266" s="33">
        <f t="shared" si="592"/>
        <v>5000</v>
      </c>
      <c r="Y3266" s="33">
        <f t="shared" si="593"/>
        <v>5000</v>
      </c>
      <c r="Z3266" s="33">
        <f t="shared" si="594"/>
        <v>24493700</v>
      </c>
      <c r="AA3266" s="34">
        <f t="shared" si="595"/>
        <v>3.5318649288168162E-05</v>
      </c>
      <c r="AB3266" s="33" t="s">
        <v>626</v>
      </c>
      <c r="AC3266" s="35">
        <v>44866</v>
      </c>
      <c r="AD3266" s="33">
        <v>30</v>
      </c>
      <c r="AE3266" s="36">
        <f t="shared" si="585"/>
        <v>44896</v>
      </c>
    </row>
    <row r="3267" spans="2:31" ht="14.5" hidden="1">
      <c r="B3267" s="29" t="s">
        <v>3026</v>
      </c>
      <c r="C3267" s="30" t="str">
        <f t="shared" si="586"/>
        <v>(Proveedores estratégicos)</v>
      </c>
      <c r="D3267" s="30">
        <v>4</v>
      </c>
      <c r="E3267" s="30" t="s">
        <v>5519</v>
      </c>
      <c r="F3267" s="30" t="s">
        <v>5520</v>
      </c>
      <c r="G3267" s="30" t="s">
        <v>5521</v>
      </c>
      <c r="H3267" s="31" t="s">
        <v>3038</v>
      </c>
      <c r="I3267" s="31" t="s">
        <v>62</v>
      </c>
      <c r="J3267" s="32">
        <v>5000</v>
      </c>
      <c r="K3267" s="33">
        <f t="shared" si="587"/>
        <v>5000</v>
      </c>
      <c r="L3267" s="33">
        <v>24493700</v>
      </c>
      <c r="M3267" s="33">
        <v>0</v>
      </c>
      <c r="N3267" s="33">
        <v>0</v>
      </c>
      <c r="O3267" s="33">
        <v>0</v>
      </c>
      <c r="P3267" s="33">
        <f t="shared" si="588"/>
        <v>5000</v>
      </c>
      <c r="Q3267" s="33">
        <f t="shared" si="589"/>
        <v>5000</v>
      </c>
      <c r="R3267" s="33">
        <f t="shared" si="590"/>
        <v>24493700</v>
      </c>
      <c r="S3267" s="38"/>
      <c r="T3267" s="30" t="str">
        <f t="shared" si="591"/>
        <v>USD</v>
      </c>
      <c r="U3267" s="33">
        <v>0</v>
      </c>
      <c r="V3267" s="33">
        <v>0</v>
      </c>
      <c r="W3267" s="33">
        <v>0</v>
      </c>
      <c r="X3267" s="33">
        <f t="shared" si="592"/>
        <v>5000</v>
      </c>
      <c r="Y3267" s="33">
        <f t="shared" si="593"/>
        <v>5000</v>
      </c>
      <c r="Z3267" s="33">
        <f t="shared" si="594"/>
        <v>24493700</v>
      </c>
      <c r="AA3267" s="34">
        <f t="shared" si="595"/>
        <v>3.5318649288168162E-05</v>
      </c>
      <c r="AB3267" s="33" t="s">
        <v>626</v>
      </c>
      <c r="AC3267" s="35">
        <v>44866</v>
      </c>
      <c r="AD3267" s="33">
        <v>30</v>
      </c>
      <c r="AE3267" s="36">
        <f t="shared" si="585"/>
        <v>44896</v>
      </c>
    </row>
    <row r="3268" spans="2:31" ht="14.5" hidden="1">
      <c r="B3268" s="29" t="s">
        <v>3026</v>
      </c>
      <c r="C3268" s="30" t="str">
        <f t="shared" si="586"/>
        <v>(Proveedores estratégicos)</v>
      </c>
      <c r="D3268" s="30">
        <v>4</v>
      </c>
      <c r="E3268" s="30" t="s">
        <v>5519</v>
      </c>
      <c r="F3268" s="30" t="s">
        <v>5520</v>
      </c>
      <c r="G3268" s="30" t="s">
        <v>5521</v>
      </c>
      <c r="H3268" s="31" t="s">
        <v>3039</v>
      </c>
      <c r="I3268" s="31" t="s">
        <v>62</v>
      </c>
      <c r="J3268" s="32">
        <v>13741.610000000001</v>
      </c>
      <c r="K3268" s="33">
        <f t="shared" si="587"/>
        <v>13741.610000000001</v>
      </c>
      <c r="L3268" s="33">
        <v>67316575</v>
      </c>
      <c r="M3268" s="33">
        <v>0</v>
      </c>
      <c r="N3268" s="33">
        <v>0</v>
      </c>
      <c r="O3268" s="33">
        <v>0</v>
      </c>
      <c r="P3268" s="33">
        <f t="shared" si="588"/>
        <v>13741.610000000001</v>
      </c>
      <c r="Q3268" s="33">
        <f t="shared" si="589"/>
        <v>13741.610000000001</v>
      </c>
      <c r="R3268" s="33">
        <f t="shared" si="590"/>
        <v>67316575</v>
      </c>
      <c r="S3268" s="33"/>
      <c r="T3268" s="30" t="str">
        <f t="shared" si="591"/>
        <v>USD</v>
      </c>
      <c r="U3268" s="33">
        <v>0</v>
      </c>
      <c r="V3268" s="33">
        <v>0</v>
      </c>
      <c r="W3268" s="33">
        <v>0</v>
      </c>
      <c r="X3268" s="33">
        <f t="shared" si="592"/>
        <v>13741.610000000001</v>
      </c>
      <c r="Y3268" s="33">
        <f t="shared" si="593"/>
        <v>13741.610000000001</v>
      </c>
      <c r="Z3268" s="33">
        <f t="shared" si="594"/>
        <v>67316575</v>
      </c>
      <c r="AA3268" s="34">
        <f t="shared" si="595"/>
        <v>9.706702146697594E-05</v>
      </c>
      <c r="AB3268" s="33" t="s">
        <v>626</v>
      </c>
      <c r="AC3268" s="35">
        <v>44866</v>
      </c>
      <c r="AD3268" s="33">
        <v>30</v>
      </c>
      <c r="AE3268" s="36">
        <f t="shared" si="585"/>
        <v>44896</v>
      </c>
    </row>
    <row r="3269" spans="2:31" ht="14.5" hidden="1">
      <c r="B3269" s="29" t="s">
        <v>3026</v>
      </c>
      <c r="C3269" s="30" t="str">
        <f t="shared" si="586"/>
        <v>(Proveedores estratégicos)</v>
      </c>
      <c r="D3269" s="30">
        <v>4</v>
      </c>
      <c r="E3269" s="30" t="s">
        <v>5519</v>
      </c>
      <c r="F3269" s="30" t="s">
        <v>5520</v>
      </c>
      <c r="G3269" s="30" t="s">
        <v>5521</v>
      </c>
      <c r="H3269" s="31" t="s">
        <v>3040</v>
      </c>
      <c r="I3269" s="31" t="s">
        <v>62</v>
      </c>
      <c r="J3269" s="32">
        <v>5000</v>
      </c>
      <c r="K3269" s="33">
        <f t="shared" si="587"/>
        <v>5000</v>
      </c>
      <c r="L3269" s="33">
        <v>24051000</v>
      </c>
      <c r="M3269" s="33">
        <v>0</v>
      </c>
      <c r="N3269" s="33">
        <v>0</v>
      </c>
      <c r="O3269" s="33">
        <v>0</v>
      </c>
      <c r="P3269" s="33">
        <f t="shared" si="588"/>
        <v>5000</v>
      </c>
      <c r="Q3269" s="33">
        <f t="shared" si="589"/>
        <v>5000</v>
      </c>
      <c r="R3269" s="33">
        <f t="shared" si="590"/>
        <v>24051000</v>
      </c>
      <c r="S3269" s="33"/>
      <c r="T3269" s="30" t="str">
        <f t="shared" si="591"/>
        <v>USD</v>
      </c>
      <c r="U3269" s="33">
        <v>0</v>
      </c>
      <c r="V3269" s="33">
        <v>0</v>
      </c>
      <c r="W3269" s="33">
        <v>0</v>
      </c>
      <c r="X3269" s="33">
        <f t="shared" si="592"/>
        <v>5000</v>
      </c>
      <c r="Y3269" s="33">
        <f t="shared" si="593"/>
        <v>5000</v>
      </c>
      <c r="Z3269" s="33">
        <f t="shared" si="594"/>
        <v>24051000</v>
      </c>
      <c r="AA3269" s="34">
        <f t="shared" si="595"/>
        <v>3.4680298771918183E-05</v>
      </c>
      <c r="AB3269" s="33" t="s">
        <v>626</v>
      </c>
      <c r="AC3269" s="35">
        <v>44927</v>
      </c>
      <c r="AD3269" s="33">
        <v>30</v>
      </c>
      <c r="AE3269" s="36">
        <f t="shared" si="585"/>
        <v>44957</v>
      </c>
    </row>
    <row r="3270" spans="2:31" ht="14.5" hidden="1">
      <c r="B3270" s="29" t="s">
        <v>3026</v>
      </c>
      <c r="C3270" s="30" t="str">
        <f t="shared" si="586"/>
        <v>(Proveedores estratégicos)</v>
      </c>
      <c r="D3270" s="30">
        <v>4</v>
      </c>
      <c r="E3270" s="30" t="s">
        <v>5519</v>
      </c>
      <c r="F3270" s="30" t="s">
        <v>5520</v>
      </c>
      <c r="G3270" s="30" t="s">
        <v>5521</v>
      </c>
      <c r="H3270" s="31" t="s">
        <v>3041</v>
      </c>
      <c r="I3270" s="31" t="s">
        <v>62</v>
      </c>
      <c r="J3270" s="32">
        <v>5000</v>
      </c>
      <c r="K3270" s="33">
        <f t="shared" si="587"/>
        <v>5000</v>
      </c>
      <c r="L3270" s="33">
        <v>24051000</v>
      </c>
      <c r="M3270" s="33">
        <v>0</v>
      </c>
      <c r="N3270" s="33">
        <v>0</v>
      </c>
      <c r="O3270" s="33">
        <v>0</v>
      </c>
      <c r="P3270" s="33">
        <f t="shared" si="588"/>
        <v>5000</v>
      </c>
      <c r="Q3270" s="33">
        <f t="shared" si="589"/>
        <v>5000</v>
      </c>
      <c r="R3270" s="33">
        <f t="shared" si="590"/>
        <v>24051000</v>
      </c>
      <c r="S3270" s="33"/>
      <c r="T3270" s="30" t="str">
        <f t="shared" si="591"/>
        <v>USD</v>
      </c>
      <c r="U3270" s="33">
        <v>0</v>
      </c>
      <c r="V3270" s="33">
        <v>0</v>
      </c>
      <c r="W3270" s="33">
        <v>0</v>
      </c>
      <c r="X3270" s="33">
        <f t="shared" si="592"/>
        <v>5000</v>
      </c>
      <c r="Y3270" s="33">
        <f t="shared" si="593"/>
        <v>5000</v>
      </c>
      <c r="Z3270" s="33">
        <f t="shared" si="594"/>
        <v>24051000</v>
      </c>
      <c r="AA3270" s="34">
        <f t="shared" si="595"/>
        <v>3.4680298771918183E-05</v>
      </c>
      <c r="AB3270" s="33" t="s">
        <v>626</v>
      </c>
      <c r="AC3270" s="35">
        <v>44927</v>
      </c>
      <c r="AD3270" s="33">
        <v>30</v>
      </c>
      <c r="AE3270" s="36">
        <f t="shared" si="585"/>
        <v>44957</v>
      </c>
    </row>
    <row r="3271" spans="2:31" ht="14.5" hidden="1">
      <c r="B3271" s="29" t="s">
        <v>3026</v>
      </c>
      <c r="C3271" s="30" t="str">
        <f t="shared" si="586"/>
        <v>(Proveedores estratégicos)</v>
      </c>
      <c r="D3271" s="30">
        <v>4</v>
      </c>
      <c r="E3271" s="30" t="s">
        <v>5519</v>
      </c>
      <c r="F3271" s="30" t="s">
        <v>5520</v>
      </c>
      <c r="G3271" s="30" t="s">
        <v>5521</v>
      </c>
      <c r="H3271" s="31" t="s">
        <v>3042</v>
      </c>
      <c r="I3271" s="31" t="s">
        <v>62</v>
      </c>
      <c r="J3271" s="32">
        <v>15507.57</v>
      </c>
      <c r="K3271" s="33">
        <f t="shared" si="587"/>
        <v>15507.57</v>
      </c>
      <c r="L3271" s="33">
        <v>74594513</v>
      </c>
      <c r="M3271" s="33">
        <v>0</v>
      </c>
      <c r="N3271" s="33">
        <v>0</v>
      </c>
      <c r="O3271" s="33">
        <v>0</v>
      </c>
      <c r="P3271" s="33">
        <f t="shared" si="588"/>
        <v>15507.57</v>
      </c>
      <c r="Q3271" s="33">
        <f t="shared" si="589"/>
        <v>15507.57</v>
      </c>
      <c r="R3271" s="33">
        <f t="shared" si="590"/>
        <v>74594513</v>
      </c>
      <c r="S3271" s="33"/>
      <c r="T3271" s="30" t="str">
        <f t="shared" si="591"/>
        <v>USD</v>
      </c>
      <c r="U3271" s="33">
        <v>0</v>
      </c>
      <c r="V3271" s="33">
        <v>0</v>
      </c>
      <c r="W3271" s="33">
        <v>0</v>
      </c>
      <c r="X3271" s="33">
        <f t="shared" si="592"/>
        <v>15507.57</v>
      </c>
      <c r="Y3271" s="33">
        <f t="shared" si="593"/>
        <v>15507.57</v>
      </c>
      <c r="Z3271" s="33">
        <f t="shared" si="594"/>
        <v>74594513</v>
      </c>
      <c r="AA3271" s="34">
        <f t="shared" si="595"/>
        <v>0.00010756143185671012</v>
      </c>
      <c r="AB3271" s="33" t="s">
        <v>626</v>
      </c>
      <c r="AC3271" s="35">
        <v>44927</v>
      </c>
      <c r="AD3271" s="33">
        <v>30</v>
      </c>
      <c r="AE3271" s="36">
        <f t="shared" si="585"/>
        <v>44957</v>
      </c>
    </row>
    <row r="3272" spans="2:31" ht="14.5" hidden="1">
      <c r="B3272" s="29" t="s">
        <v>3026</v>
      </c>
      <c r="C3272" s="30" t="str">
        <f t="shared" si="586"/>
        <v>(Proveedores estratégicos)</v>
      </c>
      <c r="D3272" s="30">
        <v>4</v>
      </c>
      <c r="E3272" s="30" t="s">
        <v>5519</v>
      </c>
      <c r="F3272" s="30" t="s">
        <v>5520</v>
      </c>
      <c r="G3272" s="30" t="s">
        <v>5521</v>
      </c>
      <c r="H3272" s="31" t="s">
        <v>3043</v>
      </c>
      <c r="I3272" s="31" t="s">
        <v>62</v>
      </c>
      <c r="J3272" s="32">
        <v>5000</v>
      </c>
      <c r="K3272" s="33">
        <f t="shared" si="587"/>
        <v>5000</v>
      </c>
      <c r="L3272" s="33">
        <v>23158200</v>
      </c>
      <c r="M3272" s="33">
        <v>0</v>
      </c>
      <c r="N3272" s="33">
        <v>0</v>
      </c>
      <c r="O3272" s="33">
        <v>0</v>
      </c>
      <c r="P3272" s="33">
        <f t="shared" si="588"/>
        <v>5000</v>
      </c>
      <c r="Q3272" s="33">
        <f t="shared" si="589"/>
        <v>5000</v>
      </c>
      <c r="R3272" s="33">
        <f t="shared" si="590"/>
        <v>23158200</v>
      </c>
      <c r="S3272" s="33"/>
      <c r="T3272" s="30" t="str">
        <f t="shared" si="591"/>
        <v>USD</v>
      </c>
      <c r="U3272" s="33">
        <v>0</v>
      </c>
      <c r="V3272" s="33">
        <v>0</v>
      </c>
      <c r="W3272" s="33">
        <v>0</v>
      </c>
      <c r="X3272" s="33">
        <f t="shared" si="592"/>
        <v>5000</v>
      </c>
      <c r="Y3272" s="33">
        <f t="shared" si="593"/>
        <v>5000</v>
      </c>
      <c r="Z3272" s="33">
        <f t="shared" si="594"/>
        <v>23158200</v>
      </c>
      <c r="AA3272" s="34">
        <f t="shared" si="595"/>
        <v>3.3392927321934046E-05</v>
      </c>
      <c r="AB3272" s="33" t="s">
        <v>626</v>
      </c>
      <c r="AC3272" s="35">
        <v>44949</v>
      </c>
      <c r="AD3272" s="33">
        <v>30</v>
      </c>
      <c r="AE3272" s="36">
        <f t="shared" si="585"/>
        <v>44979</v>
      </c>
    </row>
    <row r="3273" spans="2:31" ht="14.5" hidden="1">
      <c r="B3273" s="29" t="s">
        <v>3026</v>
      </c>
      <c r="C3273" s="30" t="str">
        <f t="shared" si="586"/>
        <v>(Proveedores estratégicos)</v>
      </c>
      <c r="D3273" s="30">
        <v>4</v>
      </c>
      <c r="E3273" s="30" t="s">
        <v>5519</v>
      </c>
      <c r="F3273" s="30" t="s">
        <v>5520</v>
      </c>
      <c r="G3273" s="30" t="s">
        <v>5521</v>
      </c>
      <c r="H3273" s="31" t="s">
        <v>3044</v>
      </c>
      <c r="I3273" s="31" t="s">
        <v>62</v>
      </c>
      <c r="J3273" s="32">
        <v>14318.4</v>
      </c>
      <c r="K3273" s="33">
        <f t="shared" si="587"/>
        <v>14318.4</v>
      </c>
      <c r="L3273" s="33">
        <v>66317674</v>
      </c>
      <c r="M3273" s="33">
        <v>0</v>
      </c>
      <c r="N3273" s="33">
        <v>0</v>
      </c>
      <c r="O3273" s="33">
        <v>0</v>
      </c>
      <c r="P3273" s="33">
        <f t="shared" si="588"/>
        <v>14318.4</v>
      </c>
      <c r="Q3273" s="33">
        <f t="shared" si="589"/>
        <v>14318.4</v>
      </c>
      <c r="R3273" s="33">
        <f t="shared" si="590"/>
        <v>66317674</v>
      </c>
      <c r="S3273" s="33"/>
      <c r="T3273" s="30" t="str">
        <f t="shared" si="591"/>
        <v>USD</v>
      </c>
      <c r="U3273" s="33">
        <v>0</v>
      </c>
      <c r="V3273" s="33">
        <v>0</v>
      </c>
      <c r="W3273" s="33">
        <v>0</v>
      </c>
      <c r="X3273" s="33">
        <f t="shared" si="592"/>
        <v>14318.4</v>
      </c>
      <c r="Y3273" s="33">
        <f t="shared" si="593"/>
        <v>14318.4</v>
      </c>
      <c r="Z3273" s="33">
        <f t="shared" si="594"/>
        <v>66317674</v>
      </c>
      <c r="AA3273" s="34">
        <f t="shared" si="595"/>
        <v>9.5626657859493181E-05</v>
      </c>
      <c r="AB3273" s="33" t="s">
        <v>626</v>
      </c>
      <c r="AC3273" s="35">
        <v>44949</v>
      </c>
      <c r="AD3273" s="33">
        <v>30</v>
      </c>
      <c r="AE3273" s="36">
        <f t="shared" si="585"/>
        <v>44979</v>
      </c>
    </row>
    <row r="3274" spans="2:31" ht="14.5" hidden="1">
      <c r="B3274" s="29" t="s">
        <v>3026</v>
      </c>
      <c r="C3274" s="30" t="str">
        <f t="shared" si="586"/>
        <v>(Proveedores estratégicos)</v>
      </c>
      <c r="D3274" s="30">
        <v>4</v>
      </c>
      <c r="E3274" s="30" t="s">
        <v>5519</v>
      </c>
      <c r="F3274" s="30" t="s">
        <v>5520</v>
      </c>
      <c r="G3274" s="30" t="s">
        <v>5521</v>
      </c>
      <c r="H3274" s="31" t="s">
        <v>3045</v>
      </c>
      <c r="I3274" s="31" t="s">
        <v>62</v>
      </c>
      <c r="J3274" s="32">
        <v>5000</v>
      </c>
      <c r="K3274" s="33">
        <f t="shared" si="587"/>
        <v>5000</v>
      </c>
      <c r="L3274" s="33">
        <v>23158200</v>
      </c>
      <c r="M3274" s="33">
        <v>0</v>
      </c>
      <c r="N3274" s="33">
        <v>0</v>
      </c>
      <c r="O3274" s="33">
        <v>0</v>
      </c>
      <c r="P3274" s="33">
        <f t="shared" si="588"/>
        <v>5000</v>
      </c>
      <c r="Q3274" s="33">
        <f t="shared" si="589"/>
        <v>5000</v>
      </c>
      <c r="R3274" s="33">
        <f t="shared" si="590"/>
        <v>23158200</v>
      </c>
      <c r="S3274" s="33"/>
      <c r="T3274" s="30" t="str">
        <f t="shared" si="591"/>
        <v>USD</v>
      </c>
      <c r="U3274" s="33">
        <v>0</v>
      </c>
      <c r="V3274" s="33">
        <v>0</v>
      </c>
      <c r="W3274" s="33">
        <v>0</v>
      </c>
      <c r="X3274" s="33">
        <f t="shared" si="592"/>
        <v>5000</v>
      </c>
      <c r="Y3274" s="33">
        <f t="shared" si="593"/>
        <v>5000</v>
      </c>
      <c r="Z3274" s="33">
        <f t="shared" si="594"/>
        <v>23158200</v>
      </c>
      <c r="AA3274" s="34">
        <f t="shared" si="595"/>
        <v>3.3392927321934046E-05</v>
      </c>
      <c r="AB3274" s="33" t="s">
        <v>626</v>
      </c>
      <c r="AC3274" s="35">
        <v>44949</v>
      </c>
      <c r="AD3274" s="33">
        <v>30</v>
      </c>
      <c r="AE3274" s="36">
        <f t="shared" si="585"/>
        <v>44979</v>
      </c>
    </row>
    <row r="3275" spans="2:31" ht="14.5" hidden="1">
      <c r="B3275" s="29" t="s">
        <v>3026</v>
      </c>
      <c r="C3275" s="30" t="str">
        <f t="shared" si="586"/>
        <v>(Proveedores estratégicos)</v>
      </c>
      <c r="D3275" s="30">
        <v>4</v>
      </c>
      <c r="E3275" s="30" t="s">
        <v>5519</v>
      </c>
      <c r="F3275" s="30" t="s">
        <v>5520</v>
      </c>
      <c r="G3275" s="30" t="s">
        <v>5521</v>
      </c>
      <c r="H3275" s="31" t="s">
        <v>3046</v>
      </c>
      <c r="I3275" s="31" t="s">
        <v>62</v>
      </c>
      <c r="J3275" s="32">
        <v>5000</v>
      </c>
      <c r="K3275" s="33">
        <f t="shared" si="587"/>
        <v>5000</v>
      </c>
      <c r="L3275" s="33">
        <v>23243500</v>
      </c>
      <c r="M3275" s="33">
        <v>0</v>
      </c>
      <c r="N3275" s="33">
        <v>0</v>
      </c>
      <c r="O3275" s="33">
        <v>0</v>
      </c>
      <c r="P3275" s="33">
        <f t="shared" si="588"/>
        <v>5000</v>
      </c>
      <c r="Q3275" s="33">
        <f t="shared" si="589"/>
        <v>5000</v>
      </c>
      <c r="R3275" s="33">
        <f t="shared" si="590"/>
        <v>23243500</v>
      </c>
      <c r="S3275" s="38"/>
      <c r="T3275" s="30" t="str">
        <f t="shared" si="591"/>
        <v>USD</v>
      </c>
      <c r="U3275" s="33">
        <v>0</v>
      </c>
      <c r="V3275" s="33">
        <v>0</v>
      </c>
      <c r="W3275" s="33">
        <v>0</v>
      </c>
      <c r="X3275" s="33">
        <f t="shared" si="592"/>
        <v>5000</v>
      </c>
      <c r="Y3275" s="33">
        <f t="shared" si="593"/>
        <v>5000</v>
      </c>
      <c r="Z3275" s="33">
        <f t="shared" si="594"/>
        <v>23243500</v>
      </c>
      <c r="AA3275" s="34">
        <f t="shared" si="595"/>
        <v>3.3515925512663937E-05</v>
      </c>
      <c r="AB3275" s="33" t="s">
        <v>626</v>
      </c>
      <c r="AC3275" s="35">
        <v>44958</v>
      </c>
      <c r="AD3275" s="33">
        <v>30</v>
      </c>
      <c r="AE3275" s="36">
        <f t="shared" si="585"/>
        <v>44988</v>
      </c>
    </row>
    <row r="3276" spans="2:31" ht="14.5" hidden="1">
      <c r="B3276" s="29" t="s">
        <v>3026</v>
      </c>
      <c r="C3276" s="30" t="str">
        <f t="shared" si="586"/>
        <v>(Proveedores estratégicos)</v>
      </c>
      <c r="D3276" s="30">
        <v>4</v>
      </c>
      <c r="E3276" s="30" t="s">
        <v>5519</v>
      </c>
      <c r="F3276" s="30" t="s">
        <v>5520</v>
      </c>
      <c r="G3276" s="30" t="s">
        <v>5521</v>
      </c>
      <c r="H3276" s="31" t="s">
        <v>3047</v>
      </c>
      <c r="I3276" s="31" t="s">
        <v>62</v>
      </c>
      <c r="J3276" s="32">
        <v>5000</v>
      </c>
      <c r="K3276" s="33">
        <f t="shared" si="587"/>
        <v>5000</v>
      </c>
      <c r="L3276" s="33">
        <v>23243500</v>
      </c>
      <c r="M3276" s="33">
        <v>0</v>
      </c>
      <c r="N3276" s="33">
        <v>0</v>
      </c>
      <c r="O3276" s="33">
        <v>0</v>
      </c>
      <c r="P3276" s="33">
        <f t="shared" si="588"/>
        <v>5000</v>
      </c>
      <c r="Q3276" s="33">
        <f t="shared" si="589"/>
        <v>5000</v>
      </c>
      <c r="R3276" s="33">
        <f t="shared" si="590"/>
        <v>23243500</v>
      </c>
      <c r="S3276" s="33"/>
      <c r="T3276" s="30" t="str">
        <f t="shared" si="591"/>
        <v>USD</v>
      </c>
      <c r="U3276" s="33">
        <v>0</v>
      </c>
      <c r="V3276" s="33">
        <v>0</v>
      </c>
      <c r="W3276" s="33">
        <v>0</v>
      </c>
      <c r="X3276" s="33">
        <f t="shared" si="592"/>
        <v>5000</v>
      </c>
      <c r="Y3276" s="33">
        <f t="shared" si="593"/>
        <v>5000</v>
      </c>
      <c r="Z3276" s="33">
        <f t="shared" si="594"/>
        <v>23243500</v>
      </c>
      <c r="AA3276" s="34">
        <f t="shared" si="595"/>
        <v>3.3515925512663937E-05</v>
      </c>
      <c r="AB3276" s="33" t="s">
        <v>626</v>
      </c>
      <c r="AC3276" s="35">
        <v>44958</v>
      </c>
      <c r="AD3276" s="33">
        <v>30</v>
      </c>
      <c r="AE3276" s="36">
        <f t="shared" si="585"/>
        <v>44988</v>
      </c>
    </row>
    <row r="3277" spans="2:31" ht="14.5" hidden="1">
      <c r="B3277" s="29" t="s">
        <v>3026</v>
      </c>
      <c r="C3277" s="30" t="str">
        <f t="shared" si="586"/>
        <v>(Proveedores estratégicos)</v>
      </c>
      <c r="D3277" s="30">
        <v>4</v>
      </c>
      <c r="E3277" s="30" t="s">
        <v>5519</v>
      </c>
      <c r="F3277" s="30" t="s">
        <v>5520</v>
      </c>
      <c r="G3277" s="30" t="s">
        <v>5521</v>
      </c>
      <c r="H3277" s="31" t="s">
        <v>3048</v>
      </c>
      <c r="I3277" s="31" t="s">
        <v>62</v>
      </c>
      <c r="J3277" s="32">
        <v>14244.23</v>
      </c>
      <c r="K3277" s="33">
        <f t="shared" si="587"/>
        <v>14244.23</v>
      </c>
      <c r="L3277" s="33">
        <v>66217152</v>
      </c>
      <c r="M3277" s="33">
        <v>0</v>
      </c>
      <c r="N3277" s="33">
        <v>0</v>
      </c>
      <c r="O3277" s="33">
        <v>0</v>
      </c>
      <c r="P3277" s="33">
        <f t="shared" si="588"/>
        <v>14244.23</v>
      </c>
      <c r="Q3277" s="33">
        <f t="shared" si="589"/>
        <v>14244.23</v>
      </c>
      <c r="R3277" s="33">
        <f t="shared" si="590"/>
        <v>66217152</v>
      </c>
      <c r="S3277" s="33"/>
      <c r="T3277" s="30" t="str">
        <f t="shared" si="591"/>
        <v>USD</v>
      </c>
      <c r="U3277" s="33">
        <v>0</v>
      </c>
      <c r="V3277" s="33">
        <v>0</v>
      </c>
      <c r="W3277" s="33">
        <v>0</v>
      </c>
      <c r="X3277" s="33">
        <f t="shared" si="592"/>
        <v>14244.23</v>
      </c>
      <c r="Y3277" s="33">
        <f t="shared" si="593"/>
        <v>14244.23</v>
      </c>
      <c r="Z3277" s="33">
        <f t="shared" si="594"/>
        <v>66217152</v>
      </c>
      <c r="AA3277" s="34">
        <f t="shared" si="595"/>
        <v>9.5481710331608654E-05</v>
      </c>
      <c r="AB3277" s="33" t="s">
        <v>626</v>
      </c>
      <c r="AC3277" s="35">
        <v>44958</v>
      </c>
      <c r="AD3277" s="33">
        <v>30</v>
      </c>
      <c r="AE3277" s="36">
        <f t="shared" si="585"/>
        <v>44988</v>
      </c>
    </row>
    <row r="3278" spans="2:31" ht="14.5" hidden="1">
      <c r="B3278" s="29" t="s">
        <v>3049</v>
      </c>
      <c r="C3278" s="30" t="str">
        <f t="shared" si="586"/>
        <v>(Acreedores quirografarios)</v>
      </c>
      <c r="D3278" s="30">
        <v>5</v>
      </c>
      <c r="E3278" s="30" t="s">
        <v>5522</v>
      </c>
      <c r="F3278" s="30" t="s">
        <v>5523</v>
      </c>
      <c r="G3278" s="30" t="s">
        <v>2846</v>
      </c>
      <c r="H3278" s="31">
        <v>684</v>
      </c>
      <c r="I3278" s="31" t="s">
        <v>62</v>
      </c>
      <c r="J3278" s="32">
        <v>19536</v>
      </c>
      <c r="K3278" s="33">
        <f t="shared" si="587"/>
        <v>19536</v>
      </c>
      <c r="L3278" s="33">
        <v>75261893</v>
      </c>
      <c r="M3278" s="33">
        <v>0</v>
      </c>
      <c r="N3278" s="33">
        <v>0</v>
      </c>
      <c r="O3278" s="33">
        <v>0</v>
      </c>
      <c r="P3278" s="33">
        <f t="shared" si="588"/>
        <v>19536</v>
      </c>
      <c r="Q3278" s="33">
        <f t="shared" si="589"/>
        <v>19536</v>
      </c>
      <c r="R3278" s="33">
        <f t="shared" si="590"/>
        <v>75261893</v>
      </c>
      <c r="S3278" s="33"/>
      <c r="T3278" s="30" t="str">
        <f t="shared" si="591"/>
        <v>USD</v>
      </c>
      <c r="U3278" s="33">
        <v>0</v>
      </c>
      <c r="V3278" s="33">
        <v>0</v>
      </c>
      <c r="W3278" s="33">
        <v>0</v>
      </c>
      <c r="X3278" s="33">
        <f t="shared" si="592"/>
        <v>19536</v>
      </c>
      <c r="Y3278" s="33">
        <f t="shared" si="593"/>
        <v>19536</v>
      </c>
      <c r="Z3278" s="33">
        <f t="shared" si="594"/>
        <v>75261893</v>
      </c>
      <c r="AA3278" s="34">
        <f t="shared" si="595"/>
        <v>0.001855763247978984</v>
      </c>
      <c r="AB3278" s="33" t="s">
        <v>2762</v>
      </c>
      <c r="AC3278" s="35">
        <v>44896</v>
      </c>
      <c r="AD3278" s="33">
        <v>60</v>
      </c>
      <c r="AE3278" s="36">
        <f t="shared" si="585"/>
        <v>44956</v>
      </c>
    </row>
    <row r="3279" spans="2:31" ht="14.5" hidden="1">
      <c r="B3279" s="29" t="s">
        <v>3050</v>
      </c>
      <c r="C3279" s="30" t="str">
        <f t="shared" si="586"/>
        <v>(Acreedores quirografarios)</v>
      </c>
      <c r="D3279" s="30">
        <v>5</v>
      </c>
      <c r="E3279" s="30" t="s">
        <v>5524</v>
      </c>
      <c r="F3279" s="30" t="s">
        <v>5525</v>
      </c>
      <c r="G3279" s="30" t="s">
        <v>5143</v>
      </c>
      <c r="H3279" s="31">
        <v>10893</v>
      </c>
      <c r="I3279" s="31" t="s">
        <v>62</v>
      </c>
      <c r="J3279" s="32">
        <v>1920</v>
      </c>
      <c r="K3279" s="33">
        <f t="shared" si="587"/>
        <v>1920</v>
      </c>
      <c r="L3279" s="33">
        <v>8842157</v>
      </c>
      <c r="M3279" s="33">
        <v>0</v>
      </c>
      <c r="N3279" s="33">
        <v>0</v>
      </c>
      <c r="O3279" s="33">
        <v>0</v>
      </c>
      <c r="P3279" s="33">
        <f t="shared" si="588"/>
        <v>1920</v>
      </c>
      <c r="Q3279" s="33">
        <f t="shared" si="589"/>
        <v>1920</v>
      </c>
      <c r="R3279" s="33">
        <f t="shared" si="590"/>
        <v>8842157</v>
      </c>
      <c r="S3279" s="33"/>
      <c r="T3279" s="30" t="str">
        <f t="shared" si="591"/>
        <v>USD</v>
      </c>
      <c r="U3279" s="33">
        <v>0</v>
      </c>
      <c r="V3279" s="33">
        <v>0</v>
      </c>
      <c r="W3279" s="33">
        <v>0</v>
      </c>
      <c r="X3279" s="33">
        <f t="shared" si="592"/>
        <v>1920</v>
      </c>
      <c r="Y3279" s="33">
        <f t="shared" si="593"/>
        <v>1920</v>
      </c>
      <c r="Z3279" s="33">
        <f t="shared" si="594"/>
        <v>8842157</v>
      </c>
      <c r="AA3279" s="34">
        <f t="shared" si="595"/>
        <v>0.00021802467808589544</v>
      </c>
      <c r="AB3279" s="33" t="s">
        <v>2762</v>
      </c>
      <c r="AC3279" s="35">
        <v>44844</v>
      </c>
      <c r="AD3279" s="33">
        <v>60</v>
      </c>
      <c r="AE3279" s="36">
        <f t="shared" si="585"/>
        <v>44904</v>
      </c>
    </row>
    <row r="3280" spans="2:31" ht="14.5" hidden="1">
      <c r="B3280" s="29" t="s">
        <v>3050</v>
      </c>
      <c r="C3280" s="30" t="str">
        <f t="shared" si="586"/>
        <v>(Acreedores quirografarios)</v>
      </c>
      <c r="D3280" s="30">
        <v>5</v>
      </c>
      <c r="E3280" s="30" t="s">
        <v>5524</v>
      </c>
      <c r="F3280" s="30" t="s">
        <v>5525</v>
      </c>
      <c r="G3280" s="30" t="s">
        <v>5143</v>
      </c>
      <c r="H3280" s="31">
        <v>11738</v>
      </c>
      <c r="I3280" s="31" t="s">
        <v>62</v>
      </c>
      <c r="J3280" s="32">
        <v>1090</v>
      </c>
      <c r="K3280" s="33">
        <f t="shared" si="587"/>
        <v>1090</v>
      </c>
      <c r="L3280" s="33">
        <v>4955075</v>
      </c>
      <c r="M3280" s="33">
        <v>0</v>
      </c>
      <c r="N3280" s="33">
        <v>0</v>
      </c>
      <c r="O3280" s="33">
        <v>0</v>
      </c>
      <c r="P3280" s="33">
        <f t="shared" si="588"/>
        <v>1090</v>
      </c>
      <c r="Q3280" s="33">
        <f t="shared" si="589"/>
        <v>1090</v>
      </c>
      <c r="R3280" s="33">
        <f t="shared" si="590"/>
        <v>4955075</v>
      </c>
      <c r="S3280" s="33"/>
      <c r="T3280" s="30" t="str">
        <f t="shared" si="591"/>
        <v>USD</v>
      </c>
      <c r="U3280" s="33">
        <v>0</v>
      </c>
      <c r="V3280" s="33">
        <v>0</v>
      </c>
      <c r="W3280" s="33">
        <v>0</v>
      </c>
      <c r="X3280" s="33">
        <f t="shared" si="592"/>
        <v>1090</v>
      </c>
      <c r="Y3280" s="33">
        <f t="shared" si="593"/>
        <v>1090</v>
      </c>
      <c r="Z3280" s="33">
        <f t="shared" si="594"/>
        <v>4955075</v>
      </c>
      <c r="AA3280" s="34">
        <f t="shared" si="595"/>
        <v>0.00012217930893632271</v>
      </c>
      <c r="AB3280" s="33" t="s">
        <v>2762</v>
      </c>
      <c r="AC3280" s="35">
        <v>44951</v>
      </c>
      <c r="AD3280" s="33">
        <v>60</v>
      </c>
      <c r="AE3280" s="36">
        <f t="shared" si="585"/>
        <v>45011</v>
      </c>
    </row>
    <row r="3281" spans="2:31" ht="14.5" hidden="1">
      <c r="B3281" s="29" t="s">
        <v>3051</v>
      </c>
      <c r="C3281" s="30" t="str">
        <f t="shared" si="586"/>
        <v>(Acreedores quirografarios)</v>
      </c>
      <c r="D3281" s="30">
        <v>5</v>
      </c>
      <c r="E3281" s="30" t="s">
        <v>5526</v>
      </c>
      <c r="F3281" s="30" t="s">
        <v>5527</v>
      </c>
      <c r="G3281" s="30" t="s">
        <v>5528</v>
      </c>
      <c r="H3281" s="31" t="s">
        <v>3052</v>
      </c>
      <c r="I3281" s="31" t="s">
        <v>62</v>
      </c>
      <c r="J3281" s="32">
        <v>395</v>
      </c>
      <c r="K3281" s="33">
        <f t="shared" si="587"/>
        <v>395</v>
      </c>
      <c r="L3281" s="33">
        <v>1819090</v>
      </c>
      <c r="M3281" s="33">
        <v>0</v>
      </c>
      <c r="N3281" s="33">
        <v>0</v>
      </c>
      <c r="O3281" s="33">
        <v>0</v>
      </c>
      <c r="P3281" s="33">
        <f t="shared" si="588"/>
        <v>395</v>
      </c>
      <c r="Q3281" s="33">
        <f t="shared" si="589"/>
        <v>395</v>
      </c>
      <c r="R3281" s="33">
        <f t="shared" si="590"/>
        <v>1819090</v>
      </c>
      <c r="S3281" s="33"/>
      <c r="T3281" s="30" t="str">
        <f t="shared" si="591"/>
        <v>USD</v>
      </c>
      <c r="U3281" s="33">
        <v>0</v>
      </c>
      <c r="V3281" s="33">
        <v>0</v>
      </c>
      <c r="W3281" s="33">
        <v>0</v>
      </c>
      <c r="X3281" s="33">
        <f t="shared" si="592"/>
        <v>395</v>
      </c>
      <c r="Y3281" s="33">
        <f t="shared" si="593"/>
        <v>395</v>
      </c>
      <c r="Z3281" s="33">
        <f t="shared" si="594"/>
        <v>1819090</v>
      </c>
      <c r="AA3281" s="34">
        <f t="shared" si="595"/>
        <v>4.4854045416663778E-05</v>
      </c>
      <c r="AB3281" s="33" t="s">
        <v>2762</v>
      </c>
      <c r="AC3281" s="35">
        <v>44845</v>
      </c>
      <c r="AD3281" s="33">
        <v>60</v>
      </c>
      <c r="AE3281" s="36">
        <f t="shared" si="585"/>
        <v>44905</v>
      </c>
    </row>
    <row r="3282" spans="2:31" ht="14.5" hidden="1">
      <c r="B3282" s="29" t="s">
        <v>3053</v>
      </c>
      <c r="C3282" s="30" t="str">
        <f t="shared" si="586"/>
        <v>(Proveedores estratégicos)</v>
      </c>
      <c r="D3282" s="30">
        <v>4</v>
      </c>
      <c r="E3282" s="30" t="s">
        <v>5529</v>
      </c>
      <c r="F3282" s="30" t="s">
        <v>5530</v>
      </c>
      <c r="G3282" s="30" t="s">
        <v>5531</v>
      </c>
      <c r="H3282" s="31" t="s">
        <v>3054</v>
      </c>
      <c r="I3282" s="31" t="s">
        <v>62</v>
      </c>
      <c r="J3282" s="14">
        <v>57.399999999999999</v>
      </c>
      <c r="K3282" s="33">
        <f t="shared" si="587"/>
        <v>57.399999999999999</v>
      </c>
      <c r="L3282" s="33">
        <v>276415</v>
      </c>
      <c r="M3282" s="33">
        <v>353149</v>
      </c>
      <c r="N3282" s="33">
        <v>0</v>
      </c>
      <c r="O3282" s="33">
        <v>0</v>
      </c>
      <c r="P3282" s="33">
        <f>+J3282+M3282</f>
        <v>353206.40000000002</v>
      </c>
      <c r="Q3282" s="33">
        <f>+K3282+N3282</f>
        <v>57.399999999999999</v>
      </c>
      <c r="R3282" s="33">
        <f t="shared" si="590"/>
        <v>276415</v>
      </c>
      <c r="S3282" s="33"/>
      <c r="T3282" s="30" t="str">
        <f t="shared" si="591"/>
        <v>USD</v>
      </c>
      <c r="U3282" s="33">
        <v>0</v>
      </c>
      <c r="V3282" s="33">
        <v>0</v>
      </c>
      <c r="W3282" s="33">
        <v>0</v>
      </c>
      <c r="X3282" s="33">
        <f t="shared" si="592"/>
        <v>353206.40000000002</v>
      </c>
      <c r="Y3282" s="33">
        <f t="shared" si="593"/>
        <v>57.399999999999999</v>
      </c>
      <c r="Z3282" s="33">
        <f t="shared" si="594"/>
        <v>276415</v>
      </c>
      <c r="AA3282" s="34">
        <f t="shared" si="595"/>
        <v>3.9857614174212155E-07</v>
      </c>
      <c r="AB3282" s="33" t="s">
        <v>4987</v>
      </c>
      <c r="AC3282" s="35">
        <v>44877</v>
      </c>
      <c r="AD3282" s="33">
        <v>15</v>
      </c>
      <c r="AE3282" s="36">
        <f t="shared" si="585"/>
        <v>44892</v>
      </c>
    </row>
    <row r="3283" spans="2:31" ht="14.5" hidden="1">
      <c r="B3283" s="29" t="s">
        <v>3053</v>
      </c>
      <c r="C3283" s="30" t="str">
        <f t="shared" si="596" ref="C3283">+IF(D3283=1,$A$4,IF(D3283=2,$A$5,IF(D3283=3,$A$6,IF(D3283=4,$A$7,IF(D3283=5,$A$8,IF(D3283=6,$A$9,))))))</f>
        <v>(Proveedores estratégicos)</v>
      </c>
      <c r="D3283" s="30">
        <v>4</v>
      </c>
      <c r="E3283" s="30" t="s">
        <v>5529</v>
      </c>
      <c r="F3283" s="30" t="s">
        <v>5530</v>
      </c>
      <c r="G3283" s="30" t="s">
        <v>5531</v>
      </c>
      <c r="H3283" s="31" t="s">
        <v>4893</v>
      </c>
      <c r="I3283" s="31" t="s">
        <v>62</v>
      </c>
      <c r="J3283" s="14">
        <v>0</v>
      </c>
      <c r="K3283" s="33">
        <v>0</v>
      </c>
      <c r="L3283" s="33">
        <v>0</v>
      </c>
      <c r="M3283" s="33">
        <v>353149</v>
      </c>
      <c r="N3283" s="33">
        <f>+M3283</f>
        <v>353149</v>
      </c>
      <c r="O3283" s="33">
        <f>+N3283*L3</f>
        <v>1684467757.6500001</v>
      </c>
      <c r="P3283" s="33">
        <f>+J3283+M3283</f>
        <v>353149</v>
      </c>
      <c r="Q3283" s="33">
        <f>+K3283+N3283</f>
        <v>353149</v>
      </c>
      <c r="R3283" s="33">
        <f t="shared" si="597" ref="R3283">+L3283+O3283</f>
        <v>1684467757.6500001</v>
      </c>
      <c r="S3283" s="33"/>
      <c r="T3283" s="30" t="str">
        <f t="shared" si="598" ref="T3283">+I3283</f>
        <v>USD</v>
      </c>
      <c r="U3283" s="33">
        <v>0</v>
      </c>
      <c r="V3283" s="33">
        <v>0</v>
      </c>
      <c r="W3283" s="33">
        <v>0</v>
      </c>
      <c r="X3283" s="33">
        <f t="shared" si="599" ref="X3283">+P3283+U3283</f>
        <v>353149</v>
      </c>
      <c r="Y3283" s="33">
        <f t="shared" si="600" ref="Y3283">+Q3283+V3283</f>
        <v>353149</v>
      </c>
      <c r="Z3283" s="33">
        <f t="shared" si="601" ref="Z3283">+R3283+W3283</f>
        <v>1684467757.6500001</v>
      </c>
      <c r="AA3283" s="34">
        <f t="shared" si="602" ref="AA3283">+IF(D3283=1,Z3283/$C$4,IF(D3283=2,Z3283/$C$5,IF(D3283=3,Z3283/$C$6,IF(D3283=4,Z3283/$C$7,IF(D3283=5,Z3283/$C$8,IF(D3283=6,Z3283/$C$9))))))</f>
        <v>0.0024289154341592899</v>
      </c>
      <c r="AB3283" s="33" t="s">
        <v>4987</v>
      </c>
      <c r="AC3283" s="35">
        <v>44966</v>
      </c>
      <c r="AD3283" s="33">
        <v>15</v>
      </c>
      <c r="AE3283" s="36">
        <f t="shared" si="603" ref="AE3283">+AD3283+AC3283</f>
        <v>44981</v>
      </c>
    </row>
    <row r="3284" spans="2:31" ht="14.5" hidden="1">
      <c r="B3284" s="29" t="s">
        <v>3053</v>
      </c>
      <c r="C3284" s="30" t="str">
        <f t="shared" si="586"/>
        <v>(Proveedores estratégicos)</v>
      </c>
      <c r="D3284" s="30">
        <v>4</v>
      </c>
      <c r="E3284" s="30" t="s">
        <v>5529</v>
      </c>
      <c r="F3284" s="30" t="s">
        <v>5530</v>
      </c>
      <c r="G3284" s="30" t="s">
        <v>5531</v>
      </c>
      <c r="H3284" s="31" t="s">
        <v>3055</v>
      </c>
      <c r="I3284" s="31" t="s">
        <v>62</v>
      </c>
      <c r="J3284" s="32">
        <v>38.75</v>
      </c>
      <c r="K3284" s="33">
        <f t="shared" si="587"/>
        <v>38.75</v>
      </c>
      <c r="L3284" s="33">
        <v>186604</v>
      </c>
      <c r="M3284" s="33">
        <v>0</v>
      </c>
      <c r="N3284" s="33">
        <v>0</v>
      </c>
      <c r="O3284" s="33">
        <v>0</v>
      </c>
      <c r="P3284" s="33">
        <f t="shared" si="588"/>
        <v>38.75</v>
      </c>
      <c r="Q3284" s="33">
        <f t="shared" si="589"/>
        <v>38.75</v>
      </c>
      <c r="R3284" s="33">
        <f t="shared" si="590"/>
        <v>186604</v>
      </c>
      <c r="S3284" s="33"/>
      <c r="T3284" s="30" t="str">
        <f t="shared" si="591"/>
        <v>USD</v>
      </c>
      <c r="U3284" s="33">
        <v>0</v>
      </c>
      <c r="V3284" s="33">
        <v>0</v>
      </c>
      <c r="W3284" s="33">
        <v>0</v>
      </c>
      <c r="X3284" s="33">
        <f t="shared" si="592"/>
        <v>38.75</v>
      </c>
      <c r="Y3284" s="33">
        <f t="shared" si="593"/>
        <v>38.75</v>
      </c>
      <c r="Z3284" s="33">
        <f t="shared" si="594"/>
        <v>186604</v>
      </c>
      <c r="AA3284" s="34">
        <f t="shared" si="595"/>
        <v>2.690733221918016E-07</v>
      </c>
      <c r="AB3284" s="33" t="s">
        <v>4987</v>
      </c>
      <c r="AC3284" s="35">
        <v>44877</v>
      </c>
      <c r="AD3284" s="33">
        <v>15</v>
      </c>
      <c r="AE3284" s="36">
        <f t="shared" si="585"/>
        <v>44892</v>
      </c>
    </row>
    <row r="3285" spans="2:31" ht="14.5" hidden="1">
      <c r="B3285" s="29" t="s">
        <v>3053</v>
      </c>
      <c r="C3285" s="30" t="str">
        <f t="shared" si="586"/>
        <v>(Proveedores estratégicos)</v>
      </c>
      <c r="D3285" s="30">
        <v>4</v>
      </c>
      <c r="E3285" s="30" t="s">
        <v>5529</v>
      </c>
      <c r="F3285" s="30" t="s">
        <v>5530</v>
      </c>
      <c r="G3285" s="30" t="s">
        <v>5531</v>
      </c>
      <c r="H3285" s="31" t="s">
        <v>3056</v>
      </c>
      <c r="I3285" s="31" t="s">
        <v>62</v>
      </c>
      <c r="J3285" s="32">
        <v>17.149999999999999</v>
      </c>
      <c r="K3285" s="33">
        <f t="shared" si="587"/>
        <v>17.149999999999999</v>
      </c>
      <c r="L3285" s="33">
        <v>82587</v>
      </c>
      <c r="M3285" s="33">
        <v>0</v>
      </c>
      <c r="N3285" s="33">
        <v>0</v>
      </c>
      <c r="O3285" s="33">
        <v>0</v>
      </c>
      <c r="P3285" s="33">
        <f t="shared" si="588"/>
        <v>17.149999999999999</v>
      </c>
      <c r="Q3285" s="33">
        <f t="shared" si="589"/>
        <v>17.149999999999999</v>
      </c>
      <c r="R3285" s="33">
        <f t="shared" si="590"/>
        <v>82587</v>
      </c>
      <c r="S3285" s="33"/>
      <c r="T3285" s="30" t="str">
        <f t="shared" si="591"/>
        <v>USD</v>
      </c>
      <c r="U3285" s="33">
        <v>0</v>
      </c>
      <c r="V3285" s="33">
        <v>0</v>
      </c>
      <c r="W3285" s="33">
        <v>0</v>
      </c>
      <c r="X3285" s="33">
        <f t="shared" si="592"/>
        <v>17.149999999999999</v>
      </c>
      <c r="Y3285" s="33">
        <f t="shared" si="593"/>
        <v>17.149999999999999</v>
      </c>
      <c r="Z3285" s="33">
        <f t="shared" si="594"/>
        <v>82587</v>
      </c>
      <c r="AA3285" s="34">
        <f t="shared" si="595"/>
        <v>1.1908618496845899E-07</v>
      </c>
      <c r="AB3285" s="33" t="s">
        <v>4987</v>
      </c>
      <c r="AC3285" s="35">
        <v>44882</v>
      </c>
      <c r="AD3285" s="33">
        <v>15</v>
      </c>
      <c r="AE3285" s="36">
        <f t="shared" si="585"/>
        <v>44897</v>
      </c>
    </row>
    <row r="3286" spans="2:31" ht="14.5" hidden="1">
      <c r="B3286" s="29" t="s">
        <v>3053</v>
      </c>
      <c r="C3286" s="30" t="str">
        <f t="shared" si="586"/>
        <v>(Proveedores estratégicos)</v>
      </c>
      <c r="D3286" s="30">
        <v>4</v>
      </c>
      <c r="E3286" s="30" t="s">
        <v>5529</v>
      </c>
      <c r="F3286" s="30" t="s">
        <v>5530</v>
      </c>
      <c r="G3286" s="30" t="s">
        <v>5531</v>
      </c>
      <c r="H3286" s="31" t="s">
        <v>3057</v>
      </c>
      <c r="I3286" s="31" t="s">
        <v>62</v>
      </c>
      <c r="J3286" s="32">
        <v>666.86000000000001</v>
      </c>
      <c r="K3286" s="33">
        <f t="shared" si="587"/>
        <v>666.86000000000001</v>
      </c>
      <c r="L3286" s="33">
        <v>3211324</v>
      </c>
      <c r="M3286" s="33">
        <v>0</v>
      </c>
      <c r="N3286" s="33">
        <v>0</v>
      </c>
      <c r="O3286" s="33">
        <v>0</v>
      </c>
      <c r="P3286" s="33">
        <f t="shared" si="588"/>
        <v>666.86000000000001</v>
      </c>
      <c r="Q3286" s="33">
        <f t="shared" si="589"/>
        <v>666.86000000000001</v>
      </c>
      <c r="R3286" s="33">
        <f t="shared" si="590"/>
        <v>3211324</v>
      </c>
      <c r="S3286" s="33"/>
      <c r="T3286" s="30" t="str">
        <f t="shared" si="591"/>
        <v>USD</v>
      </c>
      <c r="U3286" s="33">
        <v>0</v>
      </c>
      <c r="V3286" s="33">
        <v>0</v>
      </c>
      <c r="W3286" s="33">
        <v>0</v>
      </c>
      <c r="X3286" s="33">
        <f t="shared" si="592"/>
        <v>666.86000000000001</v>
      </c>
      <c r="Y3286" s="33">
        <f t="shared" si="593"/>
        <v>666.86000000000001</v>
      </c>
      <c r="Z3286" s="33">
        <f t="shared" si="594"/>
        <v>3211324</v>
      </c>
      <c r="AA3286" s="34">
        <f t="shared" si="595"/>
        <v>4.6305632104041994E-06</v>
      </c>
      <c r="AB3286" s="33" t="s">
        <v>4987</v>
      </c>
      <c r="AC3286" s="35">
        <v>44895</v>
      </c>
      <c r="AD3286" s="33">
        <v>15</v>
      </c>
      <c r="AE3286" s="36">
        <f t="shared" si="585"/>
        <v>44910</v>
      </c>
    </row>
    <row r="3287" spans="2:31" ht="14.5" hidden="1">
      <c r="B3287" s="29" t="s">
        <v>3053</v>
      </c>
      <c r="C3287" s="30" t="str">
        <f t="shared" si="586"/>
        <v>(Proveedores estratégicos)</v>
      </c>
      <c r="D3287" s="30">
        <v>4</v>
      </c>
      <c r="E3287" s="30" t="s">
        <v>5529</v>
      </c>
      <c r="F3287" s="30" t="s">
        <v>5530</v>
      </c>
      <c r="G3287" s="30" t="s">
        <v>5531</v>
      </c>
      <c r="H3287" s="31" t="s">
        <v>3058</v>
      </c>
      <c r="I3287" s="31" t="s">
        <v>62</v>
      </c>
      <c r="J3287" s="32">
        <v>16460.099999999999</v>
      </c>
      <c r="K3287" s="33">
        <f t="shared" si="587"/>
        <v>16460.099999999999</v>
      </c>
      <c r="L3287" s="33">
        <v>76518067</v>
      </c>
      <c r="M3287" s="33">
        <v>0</v>
      </c>
      <c r="N3287" s="33">
        <v>0</v>
      </c>
      <c r="O3287" s="33">
        <v>0</v>
      </c>
      <c r="P3287" s="33">
        <f t="shared" si="588"/>
        <v>16460.099999999999</v>
      </c>
      <c r="Q3287" s="33">
        <f t="shared" si="589"/>
        <v>16460.099999999999</v>
      </c>
      <c r="R3287" s="33">
        <f t="shared" si="590"/>
        <v>76518067</v>
      </c>
      <c r="S3287" s="33"/>
      <c r="T3287" s="30" t="str">
        <f t="shared" si="591"/>
        <v>USD</v>
      </c>
      <c r="U3287" s="33">
        <v>0</v>
      </c>
      <c r="V3287" s="33">
        <v>0</v>
      </c>
      <c r="W3287" s="33">
        <v>0</v>
      </c>
      <c r="X3287" s="33">
        <f t="shared" si="592"/>
        <v>16460.099999999999</v>
      </c>
      <c r="Y3287" s="33">
        <f t="shared" si="593"/>
        <v>16460.099999999999</v>
      </c>
      <c r="Z3287" s="33">
        <f t="shared" si="594"/>
        <v>76518067</v>
      </c>
      <c r="AA3287" s="34">
        <f t="shared" si="595"/>
        <v>0.00011033509729365322</v>
      </c>
      <c r="AB3287" s="33" t="s">
        <v>4987</v>
      </c>
      <c r="AC3287" s="35">
        <v>44945</v>
      </c>
      <c r="AD3287" s="33">
        <v>15</v>
      </c>
      <c r="AE3287" s="36">
        <f t="shared" si="585"/>
        <v>44960</v>
      </c>
    </row>
    <row r="3288" spans="2:31" ht="14.5" hidden="1">
      <c r="B3288" s="29" t="s">
        <v>3053</v>
      </c>
      <c r="C3288" s="30" t="str">
        <f t="shared" si="586"/>
        <v>(Proveedores estratégicos)</v>
      </c>
      <c r="D3288" s="30">
        <v>4</v>
      </c>
      <c r="E3288" s="30" t="s">
        <v>5529</v>
      </c>
      <c r="F3288" s="30" t="s">
        <v>5530</v>
      </c>
      <c r="G3288" s="30" t="s">
        <v>5531</v>
      </c>
      <c r="H3288" s="31" t="s">
        <v>3059</v>
      </c>
      <c r="I3288" s="31" t="s">
        <v>62</v>
      </c>
      <c r="J3288" s="32">
        <v>17497.400000000001</v>
      </c>
      <c r="K3288" s="33">
        <f t="shared" si="587"/>
        <v>17497.400000000001</v>
      </c>
      <c r="L3288" s="33">
        <v>81340163</v>
      </c>
      <c r="M3288" s="33">
        <v>0</v>
      </c>
      <c r="N3288" s="33">
        <v>0</v>
      </c>
      <c r="O3288" s="33">
        <v>0</v>
      </c>
      <c r="P3288" s="33">
        <f t="shared" si="588"/>
        <v>17497.400000000001</v>
      </c>
      <c r="Q3288" s="33">
        <f t="shared" si="589"/>
        <v>17497.400000000001</v>
      </c>
      <c r="R3288" s="33">
        <f t="shared" si="590"/>
        <v>81340163</v>
      </c>
      <c r="S3288" s="33"/>
      <c r="T3288" s="30" t="str">
        <f t="shared" si="591"/>
        <v>USD</v>
      </c>
      <c r="U3288" s="33">
        <v>0</v>
      </c>
      <c r="V3288" s="33">
        <v>0</v>
      </c>
      <c r="W3288" s="33">
        <v>0</v>
      </c>
      <c r="X3288" s="33">
        <f t="shared" si="592"/>
        <v>17497.400000000001</v>
      </c>
      <c r="Y3288" s="33">
        <f t="shared" si="593"/>
        <v>17497.400000000001</v>
      </c>
      <c r="Z3288" s="33">
        <f t="shared" si="594"/>
        <v>81340163</v>
      </c>
      <c r="AA3288" s="34">
        <f t="shared" si="595"/>
        <v>0.00011728831046511684</v>
      </c>
      <c r="AB3288" s="33" t="s">
        <v>4987</v>
      </c>
      <c r="AC3288" s="35">
        <v>44945</v>
      </c>
      <c r="AD3288" s="33">
        <v>15</v>
      </c>
      <c r="AE3288" s="36">
        <f t="shared" si="585"/>
        <v>44960</v>
      </c>
    </row>
    <row r="3289" spans="2:31" ht="14.5" hidden="1">
      <c r="B3289" s="29" t="s">
        <v>3053</v>
      </c>
      <c r="C3289" s="30" t="str">
        <f t="shared" si="586"/>
        <v>(Proveedores estratégicos)</v>
      </c>
      <c r="D3289" s="30">
        <v>4</v>
      </c>
      <c r="E3289" s="30" t="s">
        <v>5529</v>
      </c>
      <c r="F3289" s="30" t="s">
        <v>5530</v>
      </c>
      <c r="G3289" s="30" t="s">
        <v>5531</v>
      </c>
      <c r="H3289" s="31" t="s">
        <v>3060</v>
      </c>
      <c r="I3289" s="31" t="s">
        <v>62</v>
      </c>
      <c r="J3289" s="32">
        <v>9135.6000000000004</v>
      </c>
      <c r="K3289" s="33">
        <f t="shared" si="587"/>
        <v>9135.6000000000004</v>
      </c>
      <c r="L3289" s="33">
        <v>41529889</v>
      </c>
      <c r="M3289" s="33">
        <v>0</v>
      </c>
      <c r="N3289" s="33">
        <v>0</v>
      </c>
      <c r="O3289" s="33">
        <v>0</v>
      </c>
      <c r="P3289" s="33">
        <f t="shared" si="588"/>
        <v>9135.6000000000004</v>
      </c>
      <c r="Q3289" s="33">
        <f t="shared" si="589"/>
        <v>9135.6000000000004</v>
      </c>
      <c r="R3289" s="33">
        <f t="shared" si="590"/>
        <v>41529889</v>
      </c>
      <c r="S3289" s="33"/>
      <c r="T3289" s="30" t="str">
        <f t="shared" si="591"/>
        <v>USD</v>
      </c>
      <c r="U3289" s="33">
        <v>0</v>
      </c>
      <c r="V3289" s="33">
        <v>0</v>
      </c>
      <c r="W3289" s="33">
        <v>0</v>
      </c>
      <c r="X3289" s="33">
        <f t="shared" si="592"/>
        <v>9135.6000000000004</v>
      </c>
      <c r="Y3289" s="33">
        <f t="shared" si="593"/>
        <v>9135.6000000000004</v>
      </c>
      <c r="Z3289" s="33">
        <f t="shared" si="594"/>
        <v>41529889</v>
      </c>
      <c r="AA3289" s="34">
        <f t="shared" si="595"/>
        <v>5.9883953202968633E-05</v>
      </c>
      <c r="AB3289" s="33" t="s">
        <v>4987</v>
      </c>
      <c r="AC3289" s="35">
        <v>44951</v>
      </c>
      <c r="AD3289" s="33">
        <v>15</v>
      </c>
      <c r="AE3289" s="36">
        <f t="shared" si="585"/>
        <v>44966</v>
      </c>
    </row>
    <row r="3290" spans="2:31" ht="14.5" hidden="1">
      <c r="B3290" s="29" t="s">
        <v>3053</v>
      </c>
      <c r="C3290" s="30" t="str">
        <f t="shared" si="586"/>
        <v>(Proveedores estratégicos)</v>
      </c>
      <c r="D3290" s="30">
        <v>4</v>
      </c>
      <c r="E3290" s="30" t="s">
        <v>5529</v>
      </c>
      <c r="F3290" s="30" t="s">
        <v>5530</v>
      </c>
      <c r="G3290" s="30" t="s">
        <v>5531</v>
      </c>
      <c r="H3290" s="31" t="s">
        <v>3061</v>
      </c>
      <c r="I3290" s="31" t="s">
        <v>62</v>
      </c>
      <c r="J3290" s="32">
        <v>14092.030000000001</v>
      </c>
      <c r="K3290" s="33">
        <f t="shared" si="587"/>
        <v>14092.030000000001</v>
      </c>
      <c r="L3290" s="33">
        <v>63962456</v>
      </c>
      <c r="M3290" s="33">
        <v>0</v>
      </c>
      <c r="N3290" s="33">
        <v>0</v>
      </c>
      <c r="O3290" s="33">
        <v>0</v>
      </c>
      <c r="P3290" s="33">
        <f t="shared" si="588"/>
        <v>14092.030000000001</v>
      </c>
      <c r="Q3290" s="33">
        <f t="shared" si="589"/>
        <v>14092.030000000001</v>
      </c>
      <c r="R3290" s="33">
        <f t="shared" si="590"/>
        <v>63962456</v>
      </c>
      <c r="S3290" s="33"/>
      <c r="T3290" s="30" t="str">
        <f t="shared" si="591"/>
        <v>USD</v>
      </c>
      <c r="U3290" s="33">
        <v>0</v>
      </c>
      <c r="V3290" s="33">
        <v>0</v>
      </c>
      <c r="W3290" s="33">
        <v>0</v>
      </c>
      <c r="X3290" s="33">
        <f t="shared" si="592"/>
        <v>14092.030000000001</v>
      </c>
      <c r="Y3290" s="33">
        <f t="shared" si="593"/>
        <v>14092.030000000001</v>
      </c>
      <c r="Z3290" s="33">
        <f t="shared" si="594"/>
        <v>63962456</v>
      </c>
      <c r="AA3290" s="34">
        <f t="shared" si="595"/>
        <v>9.2230555247834638E-05</v>
      </c>
      <c r="AB3290" s="33" t="s">
        <v>4987</v>
      </c>
      <c r="AC3290" s="35">
        <v>44952</v>
      </c>
      <c r="AD3290" s="33">
        <v>15</v>
      </c>
      <c r="AE3290" s="36">
        <f t="shared" si="585"/>
        <v>44967</v>
      </c>
    </row>
    <row r="3291" spans="2:31" ht="14.5" hidden="1">
      <c r="B3291" s="29" t="s">
        <v>3053</v>
      </c>
      <c r="C3291" s="30" t="str">
        <f t="shared" si="586"/>
        <v>(Proveedores estratégicos)</v>
      </c>
      <c r="D3291" s="30">
        <v>4</v>
      </c>
      <c r="E3291" s="30" t="s">
        <v>5529</v>
      </c>
      <c r="F3291" s="30" t="s">
        <v>5530</v>
      </c>
      <c r="G3291" s="30" t="s">
        <v>5531</v>
      </c>
      <c r="H3291" s="31" t="s">
        <v>3062</v>
      </c>
      <c r="I3291" s="31" t="s">
        <v>62</v>
      </c>
      <c r="J3291" s="32">
        <v>13456.700000000001</v>
      </c>
      <c r="K3291" s="33">
        <f t="shared" si="587"/>
        <v>13456.700000000001</v>
      </c>
      <c r="L3291" s="33">
        <v>61078750</v>
      </c>
      <c r="M3291" s="33">
        <v>0</v>
      </c>
      <c r="N3291" s="33">
        <v>0</v>
      </c>
      <c r="O3291" s="33">
        <v>0</v>
      </c>
      <c r="P3291" s="33">
        <f t="shared" si="588"/>
        <v>13456.700000000001</v>
      </c>
      <c r="Q3291" s="33">
        <f t="shared" si="589"/>
        <v>13456.700000000001</v>
      </c>
      <c r="R3291" s="33">
        <f t="shared" si="590"/>
        <v>61078750</v>
      </c>
      <c r="S3291" s="33"/>
      <c r="T3291" s="30" t="str">
        <f t="shared" si="591"/>
        <v>USD</v>
      </c>
      <c r="U3291" s="33">
        <v>0</v>
      </c>
      <c r="V3291" s="33">
        <v>0</v>
      </c>
      <c r="W3291" s="33">
        <v>0</v>
      </c>
      <c r="X3291" s="33">
        <f t="shared" si="592"/>
        <v>13456.700000000001</v>
      </c>
      <c r="Y3291" s="33">
        <f t="shared" si="593"/>
        <v>13456.700000000001</v>
      </c>
      <c r="Z3291" s="33">
        <f t="shared" si="594"/>
        <v>61078750</v>
      </c>
      <c r="AA3291" s="34">
        <f t="shared" si="595"/>
        <v>8.8072400258421601E-05</v>
      </c>
      <c r="AB3291" s="33" t="s">
        <v>4987</v>
      </c>
      <c r="AC3291" s="35">
        <v>44952</v>
      </c>
      <c r="AD3291" s="33">
        <v>15</v>
      </c>
      <c r="AE3291" s="36">
        <f t="shared" si="585"/>
        <v>44967</v>
      </c>
    </row>
    <row r="3292" spans="2:31" ht="14.5" hidden="1">
      <c r="B3292" s="29" t="s">
        <v>3053</v>
      </c>
      <c r="C3292" s="30" t="str">
        <f t="shared" si="586"/>
        <v>(Proveedores estratégicos)</v>
      </c>
      <c r="D3292" s="30">
        <v>4</v>
      </c>
      <c r="E3292" s="30" t="s">
        <v>5529</v>
      </c>
      <c r="F3292" s="30" t="s">
        <v>5530</v>
      </c>
      <c r="G3292" s="30" t="s">
        <v>5531</v>
      </c>
      <c r="H3292" s="31" t="s">
        <v>3063</v>
      </c>
      <c r="I3292" s="31" t="s">
        <v>62</v>
      </c>
      <c r="J3292" s="32">
        <v>9920.3099999999995</v>
      </c>
      <c r="K3292" s="33">
        <f t="shared" si="587"/>
        <v>9920.3099999999995</v>
      </c>
      <c r="L3292" s="33">
        <v>45027394</v>
      </c>
      <c r="M3292" s="33">
        <v>0</v>
      </c>
      <c r="N3292" s="33">
        <v>0</v>
      </c>
      <c r="O3292" s="33">
        <v>0</v>
      </c>
      <c r="P3292" s="33">
        <f t="shared" si="588"/>
        <v>9920.3099999999995</v>
      </c>
      <c r="Q3292" s="33">
        <f t="shared" si="589"/>
        <v>9920.3099999999995</v>
      </c>
      <c r="R3292" s="33">
        <f t="shared" si="590"/>
        <v>45027394</v>
      </c>
      <c r="S3292" s="33"/>
      <c r="T3292" s="30" t="str">
        <f t="shared" si="591"/>
        <v>USD</v>
      </c>
      <c r="U3292" s="33">
        <v>0</v>
      </c>
      <c r="V3292" s="33">
        <v>0</v>
      </c>
      <c r="W3292" s="33">
        <v>0</v>
      </c>
      <c r="X3292" s="33">
        <f t="shared" si="592"/>
        <v>9920.3099999999995</v>
      </c>
      <c r="Y3292" s="33">
        <f t="shared" si="593"/>
        <v>9920.3099999999995</v>
      </c>
      <c r="Z3292" s="33">
        <f t="shared" si="594"/>
        <v>45027394</v>
      </c>
      <c r="AA3292" s="34">
        <f t="shared" si="595"/>
        <v>6.4927174622297467E-05</v>
      </c>
      <c r="AB3292" s="33" t="s">
        <v>4987</v>
      </c>
      <c r="AC3292" s="35">
        <v>44952</v>
      </c>
      <c r="AD3292" s="33">
        <v>15</v>
      </c>
      <c r="AE3292" s="36">
        <f t="shared" si="604" ref="AE3292:AE3347">+AD3292+AC3292</f>
        <v>44967</v>
      </c>
    </row>
    <row r="3293" spans="2:31" ht="14.5" hidden="1">
      <c r="B3293" s="29" t="s">
        <v>3053</v>
      </c>
      <c r="C3293" s="30" t="str">
        <f t="shared" si="586"/>
        <v>(Proveedores estratégicos)</v>
      </c>
      <c r="D3293" s="30">
        <v>4</v>
      </c>
      <c r="E3293" s="30" t="s">
        <v>5529</v>
      </c>
      <c r="F3293" s="30" t="s">
        <v>5530</v>
      </c>
      <c r="G3293" s="30" t="s">
        <v>5531</v>
      </c>
      <c r="H3293" s="31" t="s">
        <v>3064</v>
      </c>
      <c r="I3293" s="31" t="s">
        <v>62</v>
      </c>
      <c r="J3293" s="32">
        <v>10559.700000000001</v>
      </c>
      <c r="K3293" s="33">
        <f t="shared" si="587"/>
        <v>10559.700000000001</v>
      </c>
      <c r="L3293" s="33">
        <v>47853920</v>
      </c>
      <c r="M3293" s="33">
        <v>0</v>
      </c>
      <c r="N3293" s="33">
        <v>0</v>
      </c>
      <c r="O3293" s="33">
        <v>0</v>
      </c>
      <c r="P3293" s="33">
        <f t="shared" si="588"/>
        <v>10559.700000000001</v>
      </c>
      <c r="Q3293" s="33">
        <f t="shared" si="589"/>
        <v>10559.700000000001</v>
      </c>
      <c r="R3293" s="33">
        <f t="shared" si="590"/>
        <v>47853920</v>
      </c>
      <c r="S3293" s="33"/>
      <c r="T3293" s="30" t="str">
        <f t="shared" si="591"/>
        <v>USD</v>
      </c>
      <c r="U3293" s="33">
        <v>0</v>
      </c>
      <c r="V3293" s="33">
        <v>0</v>
      </c>
      <c r="W3293" s="33">
        <v>0</v>
      </c>
      <c r="X3293" s="33">
        <f t="shared" si="592"/>
        <v>10559.700000000001</v>
      </c>
      <c r="Y3293" s="33">
        <f t="shared" si="593"/>
        <v>10559.700000000001</v>
      </c>
      <c r="Z3293" s="33">
        <f t="shared" si="594"/>
        <v>47853920</v>
      </c>
      <c r="AA3293" s="34">
        <f t="shared" si="595"/>
        <v>6.9002879007420522E-05</v>
      </c>
      <c r="AB3293" s="33" t="s">
        <v>4987</v>
      </c>
      <c r="AC3293" s="35">
        <v>44953</v>
      </c>
      <c r="AD3293" s="33">
        <v>15</v>
      </c>
      <c r="AE3293" s="36">
        <f t="shared" si="604"/>
        <v>44968</v>
      </c>
    </row>
    <row r="3294" spans="2:31" ht="14.5" hidden="1">
      <c r="B3294" s="29" t="s">
        <v>3053</v>
      </c>
      <c r="C3294" s="30" t="str">
        <f t="shared" si="586"/>
        <v>(Proveedores estratégicos)</v>
      </c>
      <c r="D3294" s="30">
        <v>4</v>
      </c>
      <c r="E3294" s="30" t="s">
        <v>5529</v>
      </c>
      <c r="F3294" s="30" t="s">
        <v>5530</v>
      </c>
      <c r="G3294" s="30" t="s">
        <v>5531</v>
      </c>
      <c r="H3294" s="31" t="s">
        <v>3065</v>
      </c>
      <c r="I3294" s="31" t="s">
        <v>62</v>
      </c>
      <c r="J3294" s="32">
        <v>14281.809999999999</v>
      </c>
      <c r="K3294" s="33">
        <f t="shared" si="587"/>
        <v>14281.809999999999</v>
      </c>
      <c r="L3294" s="33">
        <v>64721592</v>
      </c>
      <c r="M3294" s="33">
        <v>0</v>
      </c>
      <c r="N3294" s="33">
        <v>0</v>
      </c>
      <c r="O3294" s="33">
        <v>0</v>
      </c>
      <c r="P3294" s="33">
        <f t="shared" si="588"/>
        <v>14281.809999999999</v>
      </c>
      <c r="Q3294" s="33">
        <f t="shared" si="589"/>
        <v>14281.809999999999</v>
      </c>
      <c r="R3294" s="33">
        <f t="shared" si="590"/>
        <v>64721592</v>
      </c>
      <c r="S3294" s="33"/>
      <c r="T3294" s="30" t="str">
        <f t="shared" si="591"/>
        <v>USD</v>
      </c>
      <c r="U3294" s="33">
        <v>0</v>
      </c>
      <c r="V3294" s="33">
        <v>0</v>
      </c>
      <c r="W3294" s="33">
        <v>0</v>
      </c>
      <c r="X3294" s="33">
        <f t="shared" si="592"/>
        <v>14281.809999999999</v>
      </c>
      <c r="Y3294" s="33">
        <f t="shared" si="593"/>
        <v>14281.809999999999</v>
      </c>
      <c r="Z3294" s="33">
        <f t="shared" si="594"/>
        <v>64721592</v>
      </c>
      <c r="AA3294" s="34">
        <f t="shared" si="595"/>
        <v>9.3325190119088175E-05</v>
      </c>
      <c r="AB3294" s="33" t="s">
        <v>4987</v>
      </c>
      <c r="AC3294" s="35">
        <v>44953</v>
      </c>
      <c r="AD3294" s="33">
        <v>15</v>
      </c>
      <c r="AE3294" s="36">
        <f t="shared" si="604"/>
        <v>44968</v>
      </c>
    </row>
    <row r="3295" spans="2:31" ht="14.5" hidden="1">
      <c r="B3295" s="29" t="s">
        <v>3053</v>
      </c>
      <c r="C3295" s="30" t="str">
        <f t="shared" si="586"/>
        <v>(Proveedores estratégicos)</v>
      </c>
      <c r="D3295" s="30">
        <v>4</v>
      </c>
      <c r="E3295" s="30" t="s">
        <v>5529</v>
      </c>
      <c r="F3295" s="30" t="s">
        <v>5530</v>
      </c>
      <c r="G3295" s="30" t="s">
        <v>5531</v>
      </c>
      <c r="H3295" s="31" t="s">
        <v>3066</v>
      </c>
      <c r="I3295" s="31" t="s">
        <v>62</v>
      </c>
      <c r="J3295" s="32">
        <v>12929.82</v>
      </c>
      <c r="K3295" s="33">
        <f t="shared" si="587"/>
        <v>12929.82</v>
      </c>
      <c r="L3295" s="33">
        <v>58811286</v>
      </c>
      <c r="M3295" s="33">
        <v>0</v>
      </c>
      <c r="N3295" s="33">
        <v>0</v>
      </c>
      <c r="O3295" s="33">
        <v>0</v>
      </c>
      <c r="P3295" s="33">
        <f t="shared" si="588"/>
        <v>12929.82</v>
      </c>
      <c r="Q3295" s="33">
        <f t="shared" si="589"/>
        <v>12929.82</v>
      </c>
      <c r="R3295" s="33">
        <f t="shared" si="590"/>
        <v>58811286</v>
      </c>
      <c r="S3295" s="33"/>
      <c r="T3295" s="30" t="str">
        <f t="shared" si="591"/>
        <v>USD</v>
      </c>
      <c r="U3295" s="33">
        <v>0</v>
      </c>
      <c r="V3295" s="33">
        <v>0</v>
      </c>
      <c r="W3295" s="33">
        <v>0</v>
      </c>
      <c r="X3295" s="33">
        <f t="shared" si="592"/>
        <v>12929.82</v>
      </c>
      <c r="Y3295" s="33">
        <f t="shared" si="593"/>
        <v>12929.82</v>
      </c>
      <c r="Z3295" s="33">
        <f t="shared" si="594"/>
        <v>58811286</v>
      </c>
      <c r="AA3295" s="34">
        <f t="shared" si="595"/>
        <v>8.4802834378642437E-05</v>
      </c>
      <c r="AB3295" s="33" t="s">
        <v>4987</v>
      </c>
      <c r="AC3295" s="35">
        <v>44956</v>
      </c>
      <c r="AD3295" s="33">
        <v>15</v>
      </c>
      <c r="AE3295" s="36">
        <f t="shared" si="604"/>
        <v>44971</v>
      </c>
    </row>
    <row r="3296" spans="2:31" ht="14.5" hidden="1">
      <c r="B3296" s="29" t="s">
        <v>3053</v>
      </c>
      <c r="C3296" s="30" t="str">
        <f t="shared" si="586"/>
        <v>(Proveedores estratégicos)</v>
      </c>
      <c r="D3296" s="30">
        <v>4</v>
      </c>
      <c r="E3296" s="30" t="s">
        <v>5529</v>
      </c>
      <c r="F3296" s="30" t="s">
        <v>5530</v>
      </c>
      <c r="G3296" s="30" t="s">
        <v>5531</v>
      </c>
      <c r="H3296" s="31" t="s">
        <v>3067</v>
      </c>
      <c r="I3296" s="31" t="s">
        <v>62</v>
      </c>
      <c r="J3296" s="32">
        <v>13212.68</v>
      </c>
      <c r="K3296" s="33">
        <f t="shared" si="587"/>
        <v>13212.68</v>
      </c>
      <c r="L3296" s="33">
        <v>60097875</v>
      </c>
      <c r="M3296" s="33">
        <v>0</v>
      </c>
      <c r="N3296" s="33">
        <v>0</v>
      </c>
      <c r="O3296" s="33">
        <v>0</v>
      </c>
      <c r="P3296" s="33">
        <f t="shared" si="588"/>
        <v>13212.68</v>
      </c>
      <c r="Q3296" s="33">
        <f t="shared" si="589"/>
        <v>13212.68</v>
      </c>
      <c r="R3296" s="33">
        <f t="shared" si="590"/>
        <v>60097875</v>
      </c>
      <c r="S3296" s="33"/>
      <c r="T3296" s="30" t="str">
        <f t="shared" si="591"/>
        <v>USD</v>
      </c>
      <c r="U3296" s="33">
        <v>0</v>
      </c>
      <c r="V3296" s="33">
        <v>0</v>
      </c>
      <c r="W3296" s="33">
        <v>0</v>
      </c>
      <c r="X3296" s="33">
        <f t="shared" si="592"/>
        <v>13212.68</v>
      </c>
      <c r="Y3296" s="33">
        <f t="shared" si="593"/>
        <v>13212.68</v>
      </c>
      <c r="Z3296" s="33">
        <f t="shared" si="594"/>
        <v>60097875</v>
      </c>
      <c r="AA3296" s="34">
        <f t="shared" si="595"/>
        <v>8.6658029211150991E-05</v>
      </c>
      <c r="AB3296" s="33" t="s">
        <v>4987</v>
      </c>
      <c r="AC3296" s="35">
        <v>44956</v>
      </c>
      <c r="AD3296" s="33">
        <v>15</v>
      </c>
      <c r="AE3296" s="36">
        <f t="shared" si="604"/>
        <v>44971</v>
      </c>
    </row>
    <row r="3297" spans="2:31" ht="14.5" hidden="1">
      <c r="B3297" s="29" t="s">
        <v>3053</v>
      </c>
      <c r="C3297" s="30" t="str">
        <f t="shared" si="586"/>
        <v>(Proveedores estratégicos)</v>
      </c>
      <c r="D3297" s="30">
        <v>4</v>
      </c>
      <c r="E3297" s="30" t="s">
        <v>5529</v>
      </c>
      <c r="F3297" s="30" t="s">
        <v>5530</v>
      </c>
      <c r="G3297" s="30" t="s">
        <v>5531</v>
      </c>
      <c r="H3297" s="31" t="s">
        <v>3068</v>
      </c>
      <c r="I3297" s="31" t="s">
        <v>62</v>
      </c>
      <c r="J3297" s="32">
        <v>12993.98</v>
      </c>
      <c r="K3297" s="33">
        <f t="shared" si="587"/>
        <v>12993.98</v>
      </c>
      <c r="L3297" s="33">
        <v>60405115</v>
      </c>
      <c r="M3297" s="33">
        <v>0</v>
      </c>
      <c r="N3297" s="33">
        <v>0</v>
      </c>
      <c r="O3297" s="33">
        <v>0</v>
      </c>
      <c r="P3297" s="33">
        <f t="shared" si="588"/>
        <v>12993.98</v>
      </c>
      <c r="Q3297" s="33">
        <f t="shared" si="589"/>
        <v>12993.98</v>
      </c>
      <c r="R3297" s="33">
        <f t="shared" si="590"/>
        <v>60405115</v>
      </c>
      <c r="S3297" s="33"/>
      <c r="T3297" s="30" t="str">
        <f t="shared" si="591"/>
        <v>USD</v>
      </c>
      <c r="U3297" s="33">
        <v>0</v>
      </c>
      <c r="V3297" s="33">
        <v>0</v>
      </c>
      <c r="W3297" s="33">
        <v>0</v>
      </c>
      <c r="X3297" s="33">
        <f t="shared" si="592"/>
        <v>12993.98</v>
      </c>
      <c r="Y3297" s="33">
        <f t="shared" si="593"/>
        <v>12993.98</v>
      </c>
      <c r="Z3297" s="33">
        <f t="shared" si="594"/>
        <v>60405115</v>
      </c>
      <c r="AA3297" s="34">
        <f t="shared" si="595"/>
        <v>8.7101053409507995E-05</v>
      </c>
      <c r="AB3297" s="33" t="s">
        <v>4987</v>
      </c>
      <c r="AC3297" s="35">
        <v>44957</v>
      </c>
      <c r="AD3297" s="33">
        <v>15</v>
      </c>
      <c r="AE3297" s="36">
        <f t="shared" si="604"/>
        <v>44972</v>
      </c>
    </row>
    <row r="3298" spans="2:31" ht="14.5" hidden="1">
      <c r="B3298" s="29" t="s">
        <v>3053</v>
      </c>
      <c r="C3298" s="30" t="str">
        <f t="shared" si="586"/>
        <v>(Proveedores estratégicos)</v>
      </c>
      <c r="D3298" s="30">
        <v>4</v>
      </c>
      <c r="E3298" s="30" t="s">
        <v>5529</v>
      </c>
      <c r="F3298" s="30" t="s">
        <v>5530</v>
      </c>
      <c r="G3298" s="30" t="s">
        <v>5531</v>
      </c>
      <c r="H3298" s="31" t="s">
        <v>3069</v>
      </c>
      <c r="I3298" s="31" t="s">
        <v>62</v>
      </c>
      <c r="J3298" s="32">
        <v>9944.0599999999995</v>
      </c>
      <c r="K3298" s="33">
        <f t="shared" si="587"/>
        <v>9944.0599999999995</v>
      </c>
      <c r="L3298" s="33">
        <v>46062875</v>
      </c>
      <c r="M3298" s="33">
        <v>0</v>
      </c>
      <c r="N3298" s="33">
        <v>0</v>
      </c>
      <c r="O3298" s="33">
        <v>0</v>
      </c>
      <c r="P3298" s="33">
        <f t="shared" si="588"/>
        <v>9944.0599999999995</v>
      </c>
      <c r="Q3298" s="33">
        <f t="shared" si="589"/>
        <v>9944.0599999999995</v>
      </c>
      <c r="R3298" s="33">
        <f t="shared" si="590"/>
        <v>46062875</v>
      </c>
      <c r="S3298" s="33"/>
      <c r="T3298" s="30" t="str">
        <f t="shared" si="591"/>
        <v>USD</v>
      </c>
      <c r="U3298" s="33">
        <v>0</v>
      </c>
      <c r="V3298" s="33">
        <v>0</v>
      </c>
      <c r="W3298" s="33">
        <v>0</v>
      </c>
      <c r="X3298" s="33">
        <f t="shared" si="592"/>
        <v>9944.0599999999995</v>
      </c>
      <c r="Y3298" s="33">
        <f t="shared" si="593"/>
        <v>9944.0599999999995</v>
      </c>
      <c r="Z3298" s="33">
        <f t="shared" si="594"/>
        <v>46062875</v>
      </c>
      <c r="AA3298" s="34">
        <f t="shared" si="595"/>
        <v>6.6420284698911518E-05</v>
      </c>
      <c r="AB3298" s="33" t="s">
        <v>4987</v>
      </c>
      <c r="AC3298" s="35">
        <v>44957</v>
      </c>
      <c r="AD3298" s="33">
        <v>15</v>
      </c>
      <c r="AE3298" s="36">
        <f t="shared" si="604"/>
        <v>44972</v>
      </c>
    </row>
    <row r="3299" spans="2:31" ht="14.5" hidden="1">
      <c r="B3299" s="29" t="s">
        <v>3053</v>
      </c>
      <c r="C3299" s="30" t="str">
        <f t="shared" si="586"/>
        <v>(Proveedores estratégicos)</v>
      </c>
      <c r="D3299" s="30">
        <v>4</v>
      </c>
      <c r="E3299" s="30" t="s">
        <v>5529</v>
      </c>
      <c r="F3299" s="30" t="s">
        <v>5530</v>
      </c>
      <c r="G3299" s="30" t="s">
        <v>5531</v>
      </c>
      <c r="H3299" s="31" t="s">
        <v>3070</v>
      </c>
      <c r="I3299" s="31" t="s">
        <v>62</v>
      </c>
      <c r="J3299" s="32">
        <v>1533.6900000000001</v>
      </c>
      <c r="K3299" s="33">
        <f t="shared" si="587"/>
        <v>1533.6900000000001</v>
      </c>
      <c r="L3299" s="33">
        <v>7104359</v>
      </c>
      <c r="M3299" s="33">
        <v>0</v>
      </c>
      <c r="N3299" s="33">
        <v>0</v>
      </c>
      <c r="O3299" s="33">
        <v>0</v>
      </c>
      <c r="P3299" s="33">
        <f t="shared" si="588"/>
        <v>1533.6900000000001</v>
      </c>
      <c r="Q3299" s="33">
        <f t="shared" si="589"/>
        <v>1533.6900000000001</v>
      </c>
      <c r="R3299" s="33">
        <f t="shared" si="590"/>
        <v>7104359</v>
      </c>
      <c r="S3299" s="33"/>
      <c r="T3299" s="30" t="str">
        <f t="shared" si="591"/>
        <v>USD</v>
      </c>
      <c r="U3299" s="33">
        <v>0</v>
      </c>
      <c r="V3299" s="33">
        <v>0</v>
      </c>
      <c r="W3299" s="33">
        <v>0</v>
      </c>
      <c r="X3299" s="33">
        <f t="shared" si="592"/>
        <v>1533.6900000000001</v>
      </c>
      <c r="Y3299" s="33">
        <f t="shared" si="593"/>
        <v>1533.6900000000001</v>
      </c>
      <c r="Z3299" s="33">
        <f t="shared" si="594"/>
        <v>7104359</v>
      </c>
      <c r="AA3299" s="34">
        <f t="shared" si="595"/>
        <v>1.0244118444262853E-05</v>
      </c>
      <c r="AB3299" s="33" t="s">
        <v>4987</v>
      </c>
      <c r="AC3299" s="35">
        <v>44957</v>
      </c>
      <c r="AD3299" s="33">
        <v>15</v>
      </c>
      <c r="AE3299" s="36">
        <f t="shared" si="604"/>
        <v>44972</v>
      </c>
    </row>
    <row r="3300" spans="2:31" ht="14.5" hidden="1">
      <c r="B3300" s="29" t="s">
        <v>3053</v>
      </c>
      <c r="C3300" s="30" t="str">
        <f t="shared" si="586"/>
        <v>(Proveedores estratégicos)</v>
      </c>
      <c r="D3300" s="30">
        <v>4</v>
      </c>
      <c r="E3300" s="30" t="s">
        <v>5529</v>
      </c>
      <c r="F3300" s="30" t="s">
        <v>5530</v>
      </c>
      <c r="G3300" s="30" t="s">
        <v>5531</v>
      </c>
      <c r="H3300" s="31" t="s">
        <v>3071</v>
      </c>
      <c r="I3300" s="31" t="s">
        <v>62</v>
      </c>
      <c r="J3300" s="32">
        <v>9849.4500000000007</v>
      </c>
      <c r="K3300" s="33">
        <f t="shared" si="587"/>
        <v>9849.4500000000007</v>
      </c>
      <c r="L3300" s="33">
        <v>45624622</v>
      </c>
      <c r="M3300" s="33">
        <v>0</v>
      </c>
      <c r="N3300" s="33">
        <v>0</v>
      </c>
      <c r="O3300" s="33">
        <v>0</v>
      </c>
      <c r="P3300" s="33">
        <f t="shared" si="588"/>
        <v>9849.4500000000007</v>
      </c>
      <c r="Q3300" s="33">
        <f t="shared" si="589"/>
        <v>9849.4500000000007</v>
      </c>
      <c r="R3300" s="33">
        <f t="shared" si="590"/>
        <v>45624622</v>
      </c>
      <c r="S3300" s="33"/>
      <c r="T3300" s="30" t="str">
        <f t="shared" si="591"/>
        <v>USD</v>
      </c>
      <c r="U3300" s="33">
        <v>0</v>
      </c>
      <c r="V3300" s="33">
        <v>0</v>
      </c>
      <c r="W3300" s="33">
        <v>0</v>
      </c>
      <c r="X3300" s="33">
        <f t="shared" si="592"/>
        <v>9849.4500000000007</v>
      </c>
      <c r="Y3300" s="33">
        <f t="shared" si="593"/>
        <v>9849.4500000000007</v>
      </c>
      <c r="Z3300" s="33">
        <f t="shared" si="594"/>
        <v>45624622</v>
      </c>
      <c r="AA3300" s="34">
        <f t="shared" si="595"/>
        <v>6.5788346526790214E-05</v>
      </c>
      <c r="AB3300" s="33" t="s">
        <v>4987</v>
      </c>
      <c r="AC3300" s="35">
        <v>44957</v>
      </c>
      <c r="AD3300" s="33">
        <v>15</v>
      </c>
      <c r="AE3300" s="36">
        <f t="shared" si="604"/>
        <v>44972</v>
      </c>
    </row>
    <row r="3301" spans="2:31" ht="14.5" hidden="1">
      <c r="B3301" s="29" t="s">
        <v>3053</v>
      </c>
      <c r="C3301" s="30" t="str">
        <f t="shared" si="586"/>
        <v>(Proveedores estratégicos)</v>
      </c>
      <c r="D3301" s="30">
        <v>4</v>
      </c>
      <c r="E3301" s="30" t="s">
        <v>5529</v>
      </c>
      <c r="F3301" s="30" t="s">
        <v>5530</v>
      </c>
      <c r="G3301" s="30" t="s">
        <v>5531</v>
      </c>
      <c r="H3301" s="31" t="s">
        <v>3072</v>
      </c>
      <c r="I3301" s="31" t="s">
        <v>62</v>
      </c>
      <c r="J3301" s="32">
        <v>12629.77</v>
      </c>
      <c r="K3301" s="33">
        <f t="shared" si="587"/>
        <v>12629.77</v>
      </c>
      <c r="L3301" s="33">
        <v>58503621</v>
      </c>
      <c r="M3301" s="33">
        <v>0</v>
      </c>
      <c r="N3301" s="33">
        <v>0</v>
      </c>
      <c r="O3301" s="33">
        <v>0</v>
      </c>
      <c r="P3301" s="33">
        <f t="shared" si="588"/>
        <v>12629.77</v>
      </c>
      <c r="Q3301" s="33">
        <f t="shared" si="589"/>
        <v>12629.77</v>
      </c>
      <c r="R3301" s="33">
        <f t="shared" si="590"/>
        <v>58503621</v>
      </c>
      <c r="S3301" s="33"/>
      <c r="T3301" s="30" t="str">
        <f t="shared" si="591"/>
        <v>USD</v>
      </c>
      <c r="U3301" s="33">
        <v>0</v>
      </c>
      <c r="V3301" s="33">
        <v>0</v>
      </c>
      <c r="W3301" s="33">
        <v>0</v>
      </c>
      <c r="X3301" s="33">
        <f t="shared" si="592"/>
        <v>12629.77</v>
      </c>
      <c r="Y3301" s="33">
        <f t="shared" si="593"/>
        <v>12629.77</v>
      </c>
      <c r="Z3301" s="33">
        <f t="shared" si="594"/>
        <v>58503621</v>
      </c>
      <c r="AA3301" s="34">
        <f t="shared" si="595"/>
        <v>8.4359197352254245E-05</v>
      </c>
      <c r="AB3301" s="33" t="s">
        <v>4987</v>
      </c>
      <c r="AC3301" s="35">
        <v>44957</v>
      </c>
      <c r="AD3301" s="33">
        <v>15</v>
      </c>
      <c r="AE3301" s="36">
        <f t="shared" si="604"/>
        <v>44972</v>
      </c>
    </row>
    <row r="3302" spans="2:31" ht="14.5" hidden="1">
      <c r="B3302" s="29" t="s">
        <v>3053</v>
      </c>
      <c r="C3302" s="30" t="str">
        <f t="shared" si="586"/>
        <v>(Proveedores estratégicos)</v>
      </c>
      <c r="D3302" s="30">
        <v>4</v>
      </c>
      <c r="E3302" s="30" t="s">
        <v>5529</v>
      </c>
      <c r="F3302" s="30" t="s">
        <v>5530</v>
      </c>
      <c r="G3302" s="30" t="s">
        <v>5531</v>
      </c>
      <c r="H3302" s="31" t="s">
        <v>3073</v>
      </c>
      <c r="I3302" s="31" t="s">
        <v>62</v>
      </c>
      <c r="J3302" s="32">
        <v>9939.6800000000003</v>
      </c>
      <c r="K3302" s="33">
        <f t="shared" si="587"/>
        <v>9939.6800000000003</v>
      </c>
      <c r="L3302" s="33">
        <v>46042586</v>
      </c>
      <c r="M3302" s="33">
        <v>0</v>
      </c>
      <c r="N3302" s="33">
        <v>0</v>
      </c>
      <c r="O3302" s="33">
        <v>0</v>
      </c>
      <c r="P3302" s="33">
        <f t="shared" si="588"/>
        <v>9939.6800000000003</v>
      </c>
      <c r="Q3302" s="33">
        <f t="shared" si="589"/>
        <v>9939.6800000000003</v>
      </c>
      <c r="R3302" s="33">
        <f t="shared" si="590"/>
        <v>46042586</v>
      </c>
      <c r="S3302" s="33"/>
      <c r="T3302" s="30" t="str">
        <f t="shared" si="591"/>
        <v>USD</v>
      </c>
      <c r="U3302" s="33">
        <v>0</v>
      </c>
      <c r="V3302" s="33">
        <v>0</v>
      </c>
      <c r="W3302" s="33">
        <v>0</v>
      </c>
      <c r="X3302" s="33">
        <f t="shared" si="592"/>
        <v>9939.6800000000003</v>
      </c>
      <c r="Y3302" s="33">
        <f t="shared" si="593"/>
        <v>9939.6800000000003</v>
      </c>
      <c r="Z3302" s="33">
        <f t="shared" si="594"/>
        <v>46042586</v>
      </c>
      <c r="AA3302" s="34">
        <f t="shared" si="595"/>
        <v>6.6391029009676831E-05</v>
      </c>
      <c r="AB3302" s="33" t="s">
        <v>4987</v>
      </c>
      <c r="AC3302" s="35">
        <v>44957</v>
      </c>
      <c r="AD3302" s="33">
        <v>15</v>
      </c>
      <c r="AE3302" s="36">
        <f t="shared" si="604"/>
        <v>44972</v>
      </c>
    </row>
    <row r="3303" spans="2:31" ht="14.5" hidden="1">
      <c r="B3303" s="29" t="s">
        <v>3053</v>
      </c>
      <c r="C3303" s="30" t="str">
        <f t="shared" si="586"/>
        <v>(Proveedores estratégicos)</v>
      </c>
      <c r="D3303" s="30">
        <v>4</v>
      </c>
      <c r="E3303" s="30" t="s">
        <v>5529</v>
      </c>
      <c r="F3303" s="30" t="s">
        <v>5530</v>
      </c>
      <c r="G3303" s="30" t="s">
        <v>5531</v>
      </c>
      <c r="H3303" s="31" t="s">
        <v>3074</v>
      </c>
      <c r="I3303" s="31" t="s">
        <v>62</v>
      </c>
      <c r="J3303" s="32">
        <v>9177.2199999999993</v>
      </c>
      <c r="K3303" s="33">
        <f t="shared" si="587"/>
        <v>9177.2199999999993</v>
      </c>
      <c r="L3303" s="33">
        <v>42510718</v>
      </c>
      <c r="M3303" s="33">
        <v>0</v>
      </c>
      <c r="N3303" s="33">
        <v>0</v>
      </c>
      <c r="O3303" s="33">
        <v>0</v>
      </c>
      <c r="P3303" s="33">
        <f t="shared" si="588"/>
        <v>9177.2199999999993</v>
      </c>
      <c r="Q3303" s="33">
        <f t="shared" si="589"/>
        <v>9177.2199999999993</v>
      </c>
      <c r="R3303" s="33">
        <f t="shared" si="590"/>
        <v>42510718</v>
      </c>
      <c r="S3303" s="33"/>
      <c r="T3303" s="30" t="str">
        <f t="shared" si="591"/>
        <v>USD</v>
      </c>
      <c r="U3303" s="33">
        <v>0</v>
      </c>
      <c r="V3303" s="33">
        <v>0</v>
      </c>
      <c r="W3303" s="33">
        <v>0</v>
      </c>
      <c r="X3303" s="33">
        <f t="shared" si="592"/>
        <v>9177.2199999999993</v>
      </c>
      <c r="Y3303" s="33">
        <f t="shared" si="593"/>
        <v>9177.2199999999993</v>
      </c>
      <c r="Z3303" s="33">
        <f t="shared" si="594"/>
        <v>42510718</v>
      </c>
      <c r="AA3303" s="34">
        <f t="shared" si="595"/>
        <v>6.1298257920617028E-05</v>
      </c>
      <c r="AB3303" s="33" t="s">
        <v>4987</v>
      </c>
      <c r="AC3303" s="35">
        <v>44957</v>
      </c>
      <c r="AD3303" s="33">
        <v>15</v>
      </c>
      <c r="AE3303" s="36">
        <f t="shared" si="604"/>
        <v>44972</v>
      </c>
    </row>
    <row r="3304" spans="2:31" ht="14.5" hidden="1">
      <c r="B3304" s="29" t="s">
        <v>3053</v>
      </c>
      <c r="C3304" s="30" t="str">
        <f t="shared" si="586"/>
        <v>(Proveedores estratégicos)</v>
      </c>
      <c r="D3304" s="30">
        <v>4</v>
      </c>
      <c r="E3304" s="30" t="s">
        <v>5529</v>
      </c>
      <c r="F3304" s="30" t="s">
        <v>5530</v>
      </c>
      <c r="G3304" s="30" t="s">
        <v>5531</v>
      </c>
      <c r="H3304" s="31" t="s">
        <v>3075</v>
      </c>
      <c r="I3304" s="31" t="s">
        <v>62</v>
      </c>
      <c r="J3304" s="32">
        <v>8360.5699999999997</v>
      </c>
      <c r="K3304" s="33">
        <f t="shared" si="587"/>
        <v>8360.5699999999997</v>
      </c>
      <c r="L3304" s="33">
        <v>38865782</v>
      </c>
      <c r="M3304" s="33">
        <v>0</v>
      </c>
      <c r="N3304" s="33">
        <v>0</v>
      </c>
      <c r="O3304" s="33">
        <v>0</v>
      </c>
      <c r="P3304" s="33">
        <f t="shared" si="588"/>
        <v>8360.5699999999997</v>
      </c>
      <c r="Q3304" s="33">
        <f t="shared" si="589"/>
        <v>8360.5699999999997</v>
      </c>
      <c r="R3304" s="33">
        <f t="shared" si="590"/>
        <v>38865782</v>
      </c>
      <c r="S3304" s="33"/>
      <c r="T3304" s="30" t="str">
        <f t="shared" si="591"/>
        <v>USD</v>
      </c>
      <c r="U3304" s="33">
        <v>0</v>
      </c>
      <c r="V3304" s="33">
        <v>0</v>
      </c>
      <c r="W3304" s="33">
        <v>0</v>
      </c>
      <c r="X3304" s="33">
        <f t="shared" si="592"/>
        <v>8360.5699999999997</v>
      </c>
      <c r="Y3304" s="33">
        <f t="shared" si="593"/>
        <v>8360.5699999999997</v>
      </c>
      <c r="Z3304" s="33">
        <f t="shared" si="594"/>
        <v>38865782</v>
      </c>
      <c r="AA3304" s="34">
        <f t="shared" si="595"/>
        <v>5.6042448620192085E-05</v>
      </c>
      <c r="AB3304" s="33" t="s">
        <v>4987</v>
      </c>
      <c r="AC3304" s="35">
        <v>44957</v>
      </c>
      <c r="AD3304" s="33">
        <v>15</v>
      </c>
      <c r="AE3304" s="36">
        <f t="shared" si="604"/>
        <v>44972</v>
      </c>
    </row>
    <row r="3305" spans="2:31" ht="14.5" hidden="1">
      <c r="B3305" s="29" t="s">
        <v>3053</v>
      </c>
      <c r="C3305" s="30" t="str">
        <f t="shared" si="586"/>
        <v>(Proveedores estratégicos)</v>
      </c>
      <c r="D3305" s="30">
        <v>4</v>
      </c>
      <c r="E3305" s="30" t="s">
        <v>5529</v>
      </c>
      <c r="F3305" s="30" t="s">
        <v>5530</v>
      </c>
      <c r="G3305" s="30" t="s">
        <v>5531</v>
      </c>
      <c r="H3305" s="31" t="s">
        <v>3076</v>
      </c>
      <c r="I3305" s="31" t="s">
        <v>62</v>
      </c>
      <c r="J3305" s="32">
        <v>8997.9599999999991</v>
      </c>
      <c r="K3305" s="33">
        <f t="shared" si="587"/>
        <v>8997.9599999999991</v>
      </c>
      <c r="L3305" s="33">
        <v>41250608</v>
      </c>
      <c r="M3305" s="33">
        <v>0</v>
      </c>
      <c r="N3305" s="33">
        <v>0</v>
      </c>
      <c r="O3305" s="33">
        <v>0</v>
      </c>
      <c r="P3305" s="33">
        <f t="shared" si="588"/>
        <v>8997.9599999999991</v>
      </c>
      <c r="Q3305" s="33">
        <f t="shared" si="589"/>
        <v>8997.9599999999991</v>
      </c>
      <c r="R3305" s="33">
        <f t="shared" si="590"/>
        <v>41250608</v>
      </c>
      <c r="S3305" s="33"/>
      <c r="T3305" s="30" t="str">
        <f t="shared" si="591"/>
        <v>USD</v>
      </c>
      <c r="U3305" s="33">
        <v>0</v>
      </c>
      <c r="V3305" s="33">
        <v>0</v>
      </c>
      <c r="W3305" s="33">
        <v>0</v>
      </c>
      <c r="X3305" s="33">
        <f t="shared" si="592"/>
        <v>8997.9599999999991</v>
      </c>
      <c r="Y3305" s="33">
        <f t="shared" si="593"/>
        <v>8997.9599999999991</v>
      </c>
      <c r="Z3305" s="33">
        <f t="shared" si="594"/>
        <v>41250608</v>
      </c>
      <c r="AA3305" s="34">
        <f t="shared" si="595"/>
        <v>5.9481244437373847E-05</v>
      </c>
      <c r="AB3305" s="33" t="s">
        <v>4987</v>
      </c>
      <c r="AC3305" s="35">
        <v>44960</v>
      </c>
      <c r="AD3305" s="33">
        <v>15</v>
      </c>
      <c r="AE3305" s="36">
        <f t="shared" si="604"/>
        <v>44975</v>
      </c>
    </row>
    <row r="3306" spans="2:31" ht="14.5" hidden="1">
      <c r="B3306" s="29" t="s">
        <v>3053</v>
      </c>
      <c r="C3306" s="30" t="str">
        <f t="shared" si="586"/>
        <v>(Proveedores estratégicos)</v>
      </c>
      <c r="D3306" s="30">
        <v>4</v>
      </c>
      <c r="E3306" s="30" t="s">
        <v>5529</v>
      </c>
      <c r="F3306" s="30" t="s">
        <v>5530</v>
      </c>
      <c r="G3306" s="30" t="s">
        <v>5531</v>
      </c>
      <c r="H3306" s="31" t="s">
        <v>3077</v>
      </c>
      <c r="I3306" s="31" t="s">
        <v>62</v>
      </c>
      <c r="J3306" s="32">
        <v>16048.26</v>
      </c>
      <c r="K3306" s="33">
        <f t="shared" si="587"/>
        <v>16048.26</v>
      </c>
      <c r="L3306" s="33">
        <v>73572285</v>
      </c>
      <c r="M3306" s="33">
        <v>0</v>
      </c>
      <c r="N3306" s="33">
        <v>0</v>
      </c>
      <c r="O3306" s="33">
        <v>0</v>
      </c>
      <c r="P3306" s="33">
        <f t="shared" si="588"/>
        <v>16048.26</v>
      </c>
      <c r="Q3306" s="33">
        <f t="shared" si="589"/>
        <v>16048.26</v>
      </c>
      <c r="R3306" s="33">
        <f t="shared" si="590"/>
        <v>73572285</v>
      </c>
      <c r="S3306" s="33"/>
      <c r="T3306" s="30" t="str">
        <f t="shared" si="591"/>
        <v>USD</v>
      </c>
      <c r="U3306" s="33">
        <v>0</v>
      </c>
      <c r="V3306" s="33">
        <v>0</v>
      </c>
      <c r="W3306" s="33">
        <v>0</v>
      </c>
      <c r="X3306" s="33">
        <f t="shared" si="592"/>
        <v>16048.26</v>
      </c>
      <c r="Y3306" s="33">
        <f t="shared" si="593"/>
        <v>16048.26</v>
      </c>
      <c r="Z3306" s="33">
        <f t="shared" si="594"/>
        <v>73572285</v>
      </c>
      <c r="AA3306" s="34">
        <f t="shared" si="595"/>
        <v>0.00010608743192103093</v>
      </c>
      <c r="AB3306" s="33" t="s">
        <v>4987</v>
      </c>
      <c r="AC3306" s="35">
        <v>44960</v>
      </c>
      <c r="AD3306" s="33">
        <v>15</v>
      </c>
      <c r="AE3306" s="36">
        <f t="shared" si="604"/>
        <v>44975</v>
      </c>
    </row>
    <row r="3307" spans="2:31" ht="14.5" hidden="1">
      <c r="B3307" s="29" t="s">
        <v>3053</v>
      </c>
      <c r="C3307" s="30" t="str">
        <f t="shared" si="586"/>
        <v>(Proveedores estratégicos)</v>
      </c>
      <c r="D3307" s="30">
        <v>4</v>
      </c>
      <c r="E3307" s="30" t="s">
        <v>5529</v>
      </c>
      <c r="F3307" s="30" t="s">
        <v>5530</v>
      </c>
      <c r="G3307" s="30" t="s">
        <v>5531</v>
      </c>
      <c r="H3307" s="31" t="s">
        <v>3078</v>
      </c>
      <c r="I3307" s="31" t="s">
        <v>62</v>
      </c>
      <c r="J3307" s="32">
        <v>3211.7800000000002</v>
      </c>
      <c r="K3307" s="33">
        <f t="shared" si="587"/>
        <v>3211.7800000000002</v>
      </c>
      <c r="L3307" s="33">
        <v>14998178</v>
      </c>
      <c r="M3307" s="33">
        <v>0</v>
      </c>
      <c r="N3307" s="33">
        <v>0</v>
      </c>
      <c r="O3307" s="33">
        <v>0</v>
      </c>
      <c r="P3307" s="33">
        <f t="shared" si="588"/>
        <v>3211.7800000000002</v>
      </c>
      <c r="Q3307" s="33">
        <f t="shared" si="589"/>
        <v>3211.7800000000002</v>
      </c>
      <c r="R3307" s="33">
        <f t="shared" si="590"/>
        <v>14998178</v>
      </c>
      <c r="S3307" s="33"/>
      <c r="T3307" s="30" t="str">
        <f t="shared" si="591"/>
        <v>USD</v>
      </c>
      <c r="U3307" s="33">
        <v>0</v>
      </c>
      <c r="V3307" s="33">
        <v>0</v>
      </c>
      <c r="W3307" s="33">
        <v>0</v>
      </c>
      <c r="X3307" s="33">
        <f t="shared" si="592"/>
        <v>3211.7800000000002</v>
      </c>
      <c r="Y3307" s="33">
        <f t="shared" si="593"/>
        <v>3211.7800000000002</v>
      </c>
      <c r="Z3307" s="33">
        <f t="shared" si="594"/>
        <v>14998178</v>
      </c>
      <c r="AA3307" s="34">
        <f t="shared" si="595"/>
        <v>2.1626597400291476E-05</v>
      </c>
      <c r="AB3307" s="33" t="s">
        <v>4987</v>
      </c>
      <c r="AC3307" s="35">
        <v>44963</v>
      </c>
      <c r="AD3307" s="33">
        <v>15</v>
      </c>
      <c r="AE3307" s="36">
        <f t="shared" si="604"/>
        <v>44978</v>
      </c>
    </row>
    <row r="3308" spans="2:31" ht="14.5" hidden="1">
      <c r="B3308" s="29" t="s">
        <v>3053</v>
      </c>
      <c r="C3308" s="30" t="str">
        <f t="shared" si="586"/>
        <v>(Proveedores estratégicos)</v>
      </c>
      <c r="D3308" s="30">
        <v>4</v>
      </c>
      <c r="E3308" s="30" t="s">
        <v>5529</v>
      </c>
      <c r="F3308" s="30" t="s">
        <v>5530</v>
      </c>
      <c r="G3308" s="30" t="s">
        <v>5531</v>
      </c>
      <c r="H3308" s="31" t="s">
        <v>3079</v>
      </c>
      <c r="I3308" s="31" t="s">
        <v>62</v>
      </c>
      <c r="J3308" s="32">
        <v>9540.7199999999993</v>
      </c>
      <c r="K3308" s="33">
        <f t="shared" si="587"/>
        <v>9540.7199999999993</v>
      </c>
      <c r="L3308" s="33">
        <v>44552682</v>
      </c>
      <c r="M3308" s="33">
        <v>0</v>
      </c>
      <c r="N3308" s="33">
        <v>0</v>
      </c>
      <c r="O3308" s="33">
        <v>0</v>
      </c>
      <c r="P3308" s="33">
        <f t="shared" si="588"/>
        <v>9540.7199999999993</v>
      </c>
      <c r="Q3308" s="33">
        <f t="shared" si="589"/>
        <v>9540.7199999999993</v>
      </c>
      <c r="R3308" s="33">
        <f t="shared" si="590"/>
        <v>44552682</v>
      </c>
      <c r="S3308" s="33"/>
      <c r="T3308" s="30" t="str">
        <f t="shared" si="591"/>
        <v>USD</v>
      </c>
      <c r="U3308" s="33">
        <v>0</v>
      </c>
      <c r="V3308" s="33">
        <v>0</v>
      </c>
      <c r="W3308" s="33">
        <v>0</v>
      </c>
      <c r="X3308" s="33">
        <f t="shared" si="592"/>
        <v>9540.7199999999993</v>
      </c>
      <c r="Y3308" s="33">
        <f t="shared" si="593"/>
        <v>9540.7199999999993</v>
      </c>
      <c r="Z3308" s="33">
        <f t="shared" si="594"/>
        <v>44552682</v>
      </c>
      <c r="AA3308" s="34">
        <f t="shared" si="595"/>
        <v>6.4242664456790207E-05</v>
      </c>
      <c r="AB3308" s="33" t="s">
        <v>4987</v>
      </c>
      <c r="AC3308" s="35">
        <v>44963</v>
      </c>
      <c r="AD3308" s="33">
        <v>15</v>
      </c>
      <c r="AE3308" s="36">
        <f t="shared" si="604"/>
        <v>44978</v>
      </c>
    </row>
    <row r="3309" spans="2:31" ht="14.5" hidden="1">
      <c r="B3309" s="29" t="s">
        <v>3053</v>
      </c>
      <c r="C3309" s="30" t="str">
        <f t="shared" si="605" ref="C3309:C3372">+IF(D3309=1,$A$4,IF(D3309=2,$A$5,IF(D3309=3,$A$6,IF(D3309=4,$A$7,IF(D3309=5,$A$8,IF(D3309=6,$A$9,))))))</f>
        <v>(Proveedores estratégicos)</v>
      </c>
      <c r="D3309" s="30">
        <v>4</v>
      </c>
      <c r="E3309" s="30" t="s">
        <v>5529</v>
      </c>
      <c r="F3309" s="30" t="s">
        <v>5530</v>
      </c>
      <c r="G3309" s="30" t="s">
        <v>5531</v>
      </c>
      <c r="H3309" s="31" t="s">
        <v>3080</v>
      </c>
      <c r="I3309" s="31" t="s">
        <v>62</v>
      </c>
      <c r="J3309" s="32">
        <v>3459.0900000000001</v>
      </c>
      <c r="K3309" s="33">
        <f t="shared" si="606" ref="K3309:K3372">+IF(I3309="USD",J3309,L3309/$L$3)</f>
        <v>3459.0900000000001</v>
      </c>
      <c r="L3309" s="33">
        <v>16153051</v>
      </c>
      <c r="M3309" s="33">
        <v>0</v>
      </c>
      <c r="N3309" s="33">
        <v>0</v>
      </c>
      <c r="O3309" s="33">
        <v>0</v>
      </c>
      <c r="P3309" s="33">
        <f t="shared" si="607" ref="P3309:P3372">+J3309+M3309</f>
        <v>3459.0900000000001</v>
      </c>
      <c r="Q3309" s="33">
        <f t="shared" si="608" ref="Q3309:Q3372">+K3309+N3309</f>
        <v>3459.0900000000001</v>
      </c>
      <c r="R3309" s="33">
        <f t="shared" si="609" ref="R3309:R3372">+L3309+O3309</f>
        <v>16153051</v>
      </c>
      <c r="S3309" s="33"/>
      <c r="T3309" s="30" t="str">
        <f t="shared" si="610" ref="T3309:T3372">+I3309</f>
        <v>USD</v>
      </c>
      <c r="U3309" s="33">
        <v>0</v>
      </c>
      <c r="V3309" s="33">
        <v>0</v>
      </c>
      <c r="W3309" s="33">
        <v>0</v>
      </c>
      <c r="X3309" s="33">
        <f t="shared" si="611" ref="X3309:X3372">+P3309+U3309</f>
        <v>3459.0900000000001</v>
      </c>
      <c r="Y3309" s="33">
        <f t="shared" si="612" ref="Y3309:Y3372">+Q3309+V3309</f>
        <v>3459.0900000000001</v>
      </c>
      <c r="Z3309" s="33">
        <f t="shared" si="613" ref="Z3309:Z3372">+R3309+W3309</f>
        <v>16153051</v>
      </c>
      <c r="AA3309" s="34">
        <f t="shared" si="614" ref="AA3309:AA3372">+IF(D3309=1,Z3309/$C$4,IF(D3309=2,Z3309/$C$5,IF(D3309=3,Z3309/$C$6,IF(D3309=4,Z3309/$C$7,IF(D3309=5,Z3309/$C$8,IF(D3309=6,Z3309/$C$9))))))</f>
        <v>2.3291864569374739E-05</v>
      </c>
      <c r="AB3309" s="33" t="s">
        <v>4987</v>
      </c>
      <c r="AC3309" s="35">
        <v>44963</v>
      </c>
      <c r="AD3309" s="33">
        <v>15</v>
      </c>
      <c r="AE3309" s="36">
        <f t="shared" si="604"/>
        <v>44978</v>
      </c>
    </row>
    <row r="3310" spans="2:31" ht="14.5" hidden="1">
      <c r="B3310" s="29" t="s">
        <v>3053</v>
      </c>
      <c r="C3310" s="30" t="str">
        <f t="shared" si="605"/>
        <v>(Proveedores estratégicos)</v>
      </c>
      <c r="D3310" s="30">
        <v>4</v>
      </c>
      <c r="E3310" s="30" t="s">
        <v>5529</v>
      </c>
      <c r="F3310" s="30" t="s">
        <v>5530</v>
      </c>
      <c r="G3310" s="30" t="s">
        <v>5531</v>
      </c>
      <c r="H3310" s="31" t="s">
        <v>3081</v>
      </c>
      <c r="I3310" s="31" t="s">
        <v>62</v>
      </c>
      <c r="J3310" s="32">
        <v>2727.79</v>
      </c>
      <c r="K3310" s="33">
        <f t="shared" si="606"/>
        <v>2727.79</v>
      </c>
      <c r="L3310" s="33">
        <v>12738070</v>
      </c>
      <c r="M3310" s="33">
        <v>0</v>
      </c>
      <c r="N3310" s="33">
        <v>0</v>
      </c>
      <c r="O3310" s="33">
        <v>0</v>
      </c>
      <c r="P3310" s="33">
        <f t="shared" si="607"/>
        <v>2727.79</v>
      </c>
      <c r="Q3310" s="33">
        <f t="shared" si="608"/>
        <v>2727.79</v>
      </c>
      <c r="R3310" s="33">
        <f t="shared" si="609"/>
        <v>12738070</v>
      </c>
      <c r="S3310" s="33"/>
      <c r="T3310" s="30" t="str">
        <f t="shared" si="610"/>
        <v>USD</v>
      </c>
      <c r="U3310" s="33">
        <v>0</v>
      </c>
      <c r="V3310" s="33">
        <v>0</v>
      </c>
      <c r="W3310" s="33">
        <v>0</v>
      </c>
      <c r="X3310" s="33">
        <f t="shared" si="611"/>
        <v>2727.79</v>
      </c>
      <c r="Y3310" s="33">
        <f t="shared" si="612"/>
        <v>2727.79</v>
      </c>
      <c r="Z3310" s="33">
        <f t="shared" si="613"/>
        <v>12738070</v>
      </c>
      <c r="AA3310" s="34">
        <f t="shared" si="614"/>
        <v>1.8367638492270918E-05</v>
      </c>
      <c r="AB3310" s="33" t="s">
        <v>4987</v>
      </c>
      <c r="AC3310" s="35">
        <v>44963</v>
      </c>
      <c r="AD3310" s="33">
        <v>15</v>
      </c>
      <c r="AE3310" s="36">
        <f t="shared" si="604"/>
        <v>44978</v>
      </c>
    </row>
    <row r="3311" spans="2:31" ht="14.5" hidden="1">
      <c r="B3311" s="29" t="s">
        <v>3053</v>
      </c>
      <c r="C3311" s="30" t="str">
        <f t="shared" si="605"/>
        <v>(Proveedores estratégicos)</v>
      </c>
      <c r="D3311" s="30">
        <v>4</v>
      </c>
      <c r="E3311" s="30" t="s">
        <v>5529</v>
      </c>
      <c r="F3311" s="30" t="s">
        <v>5530</v>
      </c>
      <c r="G3311" s="30" t="s">
        <v>5531</v>
      </c>
      <c r="H3311" s="31" t="s">
        <v>3082</v>
      </c>
      <c r="I3311" s="31" t="s">
        <v>62</v>
      </c>
      <c r="J3311" s="32">
        <v>14862.040000000001</v>
      </c>
      <c r="K3311" s="33">
        <f t="shared" si="606"/>
        <v>14862.040000000001</v>
      </c>
      <c r="L3311" s="33">
        <v>69401863</v>
      </c>
      <c r="M3311" s="33">
        <v>0</v>
      </c>
      <c r="N3311" s="33">
        <v>0</v>
      </c>
      <c r="O3311" s="33">
        <v>0</v>
      </c>
      <c r="P3311" s="33">
        <f t="shared" si="607"/>
        <v>14862.040000000001</v>
      </c>
      <c r="Q3311" s="33">
        <f t="shared" si="608"/>
        <v>14862.040000000001</v>
      </c>
      <c r="R3311" s="33">
        <f t="shared" si="609"/>
        <v>69401863</v>
      </c>
      <c r="S3311" s="33"/>
      <c r="T3311" s="30" t="str">
        <f t="shared" si="610"/>
        <v>USD</v>
      </c>
      <c r="U3311" s="33">
        <v>0</v>
      </c>
      <c r="V3311" s="33">
        <v>0</v>
      </c>
      <c r="W3311" s="33">
        <v>0</v>
      </c>
      <c r="X3311" s="33">
        <f t="shared" si="611"/>
        <v>14862.040000000001</v>
      </c>
      <c r="Y3311" s="33">
        <f t="shared" si="612"/>
        <v>14862.040000000001</v>
      </c>
      <c r="Z3311" s="33">
        <f t="shared" si="613"/>
        <v>69401863</v>
      </c>
      <c r="AA3311" s="34">
        <f t="shared" si="614"/>
        <v>0.00010007389897167411</v>
      </c>
      <c r="AB3311" s="33" t="s">
        <v>4987</v>
      </c>
      <c r="AC3311" s="35">
        <v>44963</v>
      </c>
      <c r="AD3311" s="33">
        <v>15</v>
      </c>
      <c r="AE3311" s="36">
        <f t="shared" si="604"/>
        <v>44978</v>
      </c>
    </row>
    <row r="3312" spans="2:31" ht="14.5" hidden="1">
      <c r="B3312" s="29" t="s">
        <v>3053</v>
      </c>
      <c r="C3312" s="30" t="str">
        <f t="shared" si="605"/>
        <v>(Proveedores estratégicos)</v>
      </c>
      <c r="D3312" s="30">
        <v>4</v>
      </c>
      <c r="E3312" s="30" t="s">
        <v>5529</v>
      </c>
      <c r="F3312" s="30" t="s">
        <v>5530</v>
      </c>
      <c r="G3312" s="30" t="s">
        <v>5531</v>
      </c>
      <c r="H3312" s="31" t="s">
        <v>3083</v>
      </c>
      <c r="I3312" s="31" t="s">
        <v>62</v>
      </c>
      <c r="J3312" s="32">
        <v>16852.77</v>
      </c>
      <c r="K3312" s="33">
        <f t="shared" si="606"/>
        <v>16852.77</v>
      </c>
      <c r="L3312" s="33">
        <v>80493043</v>
      </c>
      <c r="M3312" s="33">
        <v>0</v>
      </c>
      <c r="N3312" s="33">
        <v>0</v>
      </c>
      <c r="O3312" s="33">
        <v>0</v>
      </c>
      <c r="P3312" s="33">
        <f t="shared" si="607"/>
        <v>16852.77</v>
      </c>
      <c r="Q3312" s="33">
        <f t="shared" si="608"/>
        <v>16852.77</v>
      </c>
      <c r="R3312" s="33">
        <f t="shared" si="609"/>
        <v>80493043</v>
      </c>
      <c r="S3312" s="33"/>
      <c r="T3312" s="30" t="str">
        <f t="shared" si="610"/>
        <v>USD</v>
      </c>
      <c r="U3312" s="33">
        <v>0</v>
      </c>
      <c r="V3312" s="33">
        <v>0</v>
      </c>
      <c r="W3312" s="33">
        <v>0</v>
      </c>
      <c r="X3312" s="33">
        <f t="shared" si="611"/>
        <v>16852.77</v>
      </c>
      <c r="Y3312" s="33">
        <f t="shared" si="612"/>
        <v>16852.77</v>
      </c>
      <c r="Z3312" s="33">
        <f t="shared" si="613"/>
        <v>80493043</v>
      </c>
      <c r="AA3312" s="34">
        <f t="shared" si="614"/>
        <v>0.00011606680721387292</v>
      </c>
      <c r="AB3312" s="33" t="s">
        <v>4987</v>
      </c>
      <c r="AC3312" s="35">
        <v>44964</v>
      </c>
      <c r="AD3312" s="33">
        <v>15</v>
      </c>
      <c r="AE3312" s="36">
        <f t="shared" si="604"/>
        <v>44979</v>
      </c>
    </row>
    <row r="3313" spans="2:31" ht="14.5" hidden="1">
      <c r="B3313" s="29" t="s">
        <v>3053</v>
      </c>
      <c r="C3313" s="30" t="str">
        <f t="shared" si="605"/>
        <v>(Proveedores estratégicos)</v>
      </c>
      <c r="D3313" s="30">
        <v>4</v>
      </c>
      <c r="E3313" s="30" t="s">
        <v>5529</v>
      </c>
      <c r="F3313" s="30" t="s">
        <v>5530</v>
      </c>
      <c r="G3313" s="30" t="s">
        <v>5531</v>
      </c>
      <c r="H3313" s="31" t="s">
        <v>3084</v>
      </c>
      <c r="I3313" s="31" t="s">
        <v>62</v>
      </c>
      <c r="J3313" s="32">
        <v>15393.459999999999</v>
      </c>
      <c r="K3313" s="33">
        <f t="shared" si="606"/>
        <v>15393.459999999999</v>
      </c>
      <c r="L3313" s="33">
        <v>73523013</v>
      </c>
      <c r="M3313" s="33">
        <v>0</v>
      </c>
      <c r="N3313" s="33">
        <v>0</v>
      </c>
      <c r="O3313" s="33">
        <v>0</v>
      </c>
      <c r="P3313" s="33">
        <f t="shared" si="607"/>
        <v>15393.459999999999</v>
      </c>
      <c r="Q3313" s="33">
        <f t="shared" si="608"/>
        <v>15393.459999999999</v>
      </c>
      <c r="R3313" s="33">
        <f t="shared" si="609"/>
        <v>73523013</v>
      </c>
      <c r="S3313" s="33"/>
      <c r="T3313" s="30" t="str">
        <f t="shared" si="610"/>
        <v>USD</v>
      </c>
      <c r="U3313" s="33">
        <v>0</v>
      </c>
      <c r="V3313" s="33">
        <v>0</v>
      </c>
      <c r="W3313" s="33">
        <v>0</v>
      </c>
      <c r="X3313" s="33">
        <f t="shared" si="611"/>
        <v>15393.459999999999</v>
      </c>
      <c r="Y3313" s="33">
        <f t="shared" si="612"/>
        <v>15393.459999999999</v>
      </c>
      <c r="Z3313" s="33">
        <f t="shared" si="613"/>
        <v>73523013</v>
      </c>
      <c r="AA3313" s="34">
        <f t="shared" si="614"/>
        <v>0.00010601638424396593</v>
      </c>
      <c r="AB3313" s="33" t="s">
        <v>4987</v>
      </c>
      <c r="AC3313" s="35">
        <v>44964</v>
      </c>
      <c r="AD3313" s="33">
        <v>15</v>
      </c>
      <c r="AE3313" s="36">
        <f t="shared" si="604"/>
        <v>44979</v>
      </c>
    </row>
    <row r="3314" spans="2:31" ht="14.5" hidden="1">
      <c r="B3314" s="29" t="s">
        <v>3053</v>
      </c>
      <c r="C3314" s="30" t="str">
        <f t="shared" si="605"/>
        <v>(Proveedores estratégicos)</v>
      </c>
      <c r="D3314" s="30">
        <v>4</v>
      </c>
      <c r="E3314" s="30" t="s">
        <v>5529</v>
      </c>
      <c r="F3314" s="30" t="s">
        <v>5530</v>
      </c>
      <c r="G3314" s="30" t="s">
        <v>5531</v>
      </c>
      <c r="H3314" s="31" t="s">
        <v>3085</v>
      </c>
      <c r="I3314" s="31" t="s">
        <v>62</v>
      </c>
      <c r="J3314" s="32">
        <v>13917.74</v>
      </c>
      <c r="K3314" s="33">
        <f t="shared" si="606"/>
        <v>13917.74</v>
      </c>
      <c r="L3314" s="33">
        <v>66470987</v>
      </c>
      <c r="M3314" s="33">
        <v>0</v>
      </c>
      <c r="N3314" s="33">
        <v>0</v>
      </c>
      <c r="O3314" s="33">
        <v>0</v>
      </c>
      <c r="P3314" s="33">
        <f t="shared" si="607"/>
        <v>13917.74</v>
      </c>
      <c r="Q3314" s="33">
        <f t="shared" si="608"/>
        <v>13917.74</v>
      </c>
      <c r="R3314" s="33">
        <f t="shared" si="609"/>
        <v>66470987</v>
      </c>
      <c r="S3314" s="33"/>
      <c r="T3314" s="30" t="str">
        <f t="shared" si="610"/>
        <v>USD</v>
      </c>
      <c r="U3314" s="33">
        <v>0</v>
      </c>
      <c r="V3314" s="33">
        <v>0</v>
      </c>
      <c r="W3314" s="33">
        <v>0</v>
      </c>
      <c r="X3314" s="33">
        <f t="shared" si="611"/>
        <v>13917.74</v>
      </c>
      <c r="Y3314" s="33">
        <f t="shared" si="612"/>
        <v>13917.74</v>
      </c>
      <c r="Z3314" s="33">
        <f t="shared" si="613"/>
        <v>66470987</v>
      </c>
      <c r="AA3314" s="34">
        <f t="shared" si="614"/>
        <v>9.5847727280540918E-05</v>
      </c>
      <c r="AB3314" s="33" t="s">
        <v>4987</v>
      </c>
      <c r="AC3314" s="35">
        <v>44965</v>
      </c>
      <c r="AD3314" s="33">
        <v>15</v>
      </c>
      <c r="AE3314" s="36">
        <f t="shared" si="604"/>
        <v>44980</v>
      </c>
    </row>
    <row r="3315" spans="2:31" ht="14.5" hidden="1">
      <c r="B3315" s="29" t="s">
        <v>3053</v>
      </c>
      <c r="C3315" s="30" t="str">
        <f t="shared" si="605"/>
        <v>(Proveedores estratégicos)</v>
      </c>
      <c r="D3315" s="30">
        <v>4</v>
      </c>
      <c r="E3315" s="30" t="s">
        <v>5529</v>
      </c>
      <c r="F3315" s="30" t="s">
        <v>5530</v>
      </c>
      <c r="G3315" s="30" t="s">
        <v>5531</v>
      </c>
      <c r="H3315" s="31" t="s">
        <v>3086</v>
      </c>
      <c r="I3315" s="31" t="s">
        <v>62</v>
      </c>
      <c r="J3315" s="32">
        <v>13273.870000000001</v>
      </c>
      <c r="K3315" s="33">
        <f t="shared" si="606"/>
        <v>13273.870000000001</v>
      </c>
      <c r="L3315" s="33">
        <v>63395870</v>
      </c>
      <c r="M3315" s="33">
        <v>0</v>
      </c>
      <c r="N3315" s="33">
        <v>0</v>
      </c>
      <c r="O3315" s="33">
        <v>0</v>
      </c>
      <c r="P3315" s="33">
        <f t="shared" si="607"/>
        <v>13273.870000000001</v>
      </c>
      <c r="Q3315" s="33">
        <f t="shared" si="608"/>
        <v>13273.870000000001</v>
      </c>
      <c r="R3315" s="33">
        <f t="shared" si="609"/>
        <v>63395870</v>
      </c>
      <c r="S3315" s="33"/>
      <c r="T3315" s="30" t="str">
        <f t="shared" si="610"/>
        <v>USD</v>
      </c>
      <c r="U3315" s="33">
        <v>0</v>
      </c>
      <c r="V3315" s="33">
        <v>0</v>
      </c>
      <c r="W3315" s="33">
        <v>0</v>
      </c>
      <c r="X3315" s="33">
        <f t="shared" si="611"/>
        <v>13273.870000000001</v>
      </c>
      <c r="Y3315" s="33">
        <f t="shared" si="612"/>
        <v>13273.870000000001</v>
      </c>
      <c r="Z3315" s="33">
        <f t="shared" si="613"/>
        <v>63395870</v>
      </c>
      <c r="AA3315" s="34">
        <f t="shared" si="614"/>
        <v>9.1413567523416283E-05</v>
      </c>
      <c r="AB3315" s="33" t="s">
        <v>4987</v>
      </c>
      <c r="AC3315" s="35">
        <v>44965</v>
      </c>
      <c r="AD3315" s="33">
        <v>15</v>
      </c>
      <c r="AE3315" s="36">
        <f t="shared" si="604"/>
        <v>44980</v>
      </c>
    </row>
    <row r="3316" spans="2:31" ht="14.5" hidden="1">
      <c r="B3316" s="29" t="s">
        <v>3053</v>
      </c>
      <c r="C3316" s="30" t="str">
        <f t="shared" si="605"/>
        <v>(Proveedores estratégicos)</v>
      </c>
      <c r="D3316" s="30">
        <v>4</v>
      </c>
      <c r="E3316" s="30" t="s">
        <v>5529</v>
      </c>
      <c r="F3316" s="30" t="s">
        <v>5530</v>
      </c>
      <c r="G3316" s="30" t="s">
        <v>5531</v>
      </c>
      <c r="H3316" s="31" t="s">
        <v>3087</v>
      </c>
      <c r="I3316" s="31" t="s">
        <v>62</v>
      </c>
      <c r="J3316" s="32">
        <v>13088.07</v>
      </c>
      <c r="K3316" s="33">
        <f t="shared" si="606"/>
        <v>13088.07</v>
      </c>
      <c r="L3316" s="33">
        <v>62508491</v>
      </c>
      <c r="M3316" s="33">
        <v>0</v>
      </c>
      <c r="N3316" s="33">
        <v>0</v>
      </c>
      <c r="O3316" s="33">
        <v>0</v>
      </c>
      <c r="P3316" s="33">
        <f t="shared" si="607"/>
        <v>13088.07</v>
      </c>
      <c r="Q3316" s="33">
        <f t="shared" si="608"/>
        <v>13088.07</v>
      </c>
      <c r="R3316" s="33">
        <f t="shared" si="609"/>
        <v>62508491</v>
      </c>
      <c r="S3316" s="33"/>
      <c r="T3316" s="30" t="str">
        <f t="shared" si="610"/>
        <v>USD</v>
      </c>
      <c r="U3316" s="33">
        <v>0</v>
      </c>
      <c r="V3316" s="33">
        <v>0</v>
      </c>
      <c r="W3316" s="33">
        <v>0</v>
      </c>
      <c r="X3316" s="33">
        <f t="shared" si="611"/>
        <v>13088.07</v>
      </c>
      <c r="Y3316" s="33">
        <f t="shared" si="612"/>
        <v>13088.07</v>
      </c>
      <c r="Z3316" s="33">
        <f t="shared" si="613"/>
        <v>62508491</v>
      </c>
      <c r="AA3316" s="34">
        <f t="shared" si="614"/>
        <v>9.0134012875213456E-05</v>
      </c>
      <c r="AB3316" s="33" t="s">
        <v>4987</v>
      </c>
      <c r="AC3316" s="35">
        <v>44965</v>
      </c>
      <c r="AD3316" s="33">
        <v>15</v>
      </c>
      <c r="AE3316" s="36">
        <f t="shared" si="604"/>
        <v>44980</v>
      </c>
    </row>
    <row r="3317" spans="2:31" ht="14.5" hidden="1">
      <c r="B3317" s="29" t="s">
        <v>3053</v>
      </c>
      <c r="C3317" s="30" t="str">
        <f t="shared" si="605"/>
        <v>(Proveedores estratégicos)</v>
      </c>
      <c r="D3317" s="30">
        <v>4</v>
      </c>
      <c r="E3317" s="30" t="s">
        <v>5529</v>
      </c>
      <c r="F3317" s="30" t="s">
        <v>5530</v>
      </c>
      <c r="G3317" s="30" t="s">
        <v>5531</v>
      </c>
      <c r="H3317" s="31" t="s">
        <v>3088</v>
      </c>
      <c r="I3317" s="31" t="s">
        <v>62</v>
      </c>
      <c r="J3317" s="32">
        <v>14231.98</v>
      </c>
      <c r="K3317" s="33">
        <f t="shared" si="606"/>
        <v>14231.98</v>
      </c>
      <c r="L3317" s="33">
        <v>67971794</v>
      </c>
      <c r="M3317" s="33">
        <v>0</v>
      </c>
      <c r="N3317" s="33">
        <v>0</v>
      </c>
      <c r="O3317" s="33">
        <v>0</v>
      </c>
      <c r="P3317" s="33">
        <f t="shared" si="607"/>
        <v>14231.98</v>
      </c>
      <c r="Q3317" s="33">
        <f t="shared" si="608"/>
        <v>14231.98</v>
      </c>
      <c r="R3317" s="33">
        <f t="shared" si="609"/>
        <v>67971794</v>
      </c>
      <c r="S3317" s="33"/>
      <c r="T3317" s="30" t="str">
        <f t="shared" si="610"/>
        <v>USD</v>
      </c>
      <c r="U3317" s="33">
        <v>0</v>
      </c>
      <c r="V3317" s="33">
        <v>0</v>
      </c>
      <c r="W3317" s="33">
        <v>0</v>
      </c>
      <c r="X3317" s="33">
        <f t="shared" si="611"/>
        <v>14231.98</v>
      </c>
      <c r="Y3317" s="33">
        <f t="shared" si="612"/>
        <v>14231.98</v>
      </c>
      <c r="Z3317" s="33">
        <f t="shared" si="613"/>
        <v>67971794</v>
      </c>
      <c r="AA3317" s="34">
        <f t="shared" si="614"/>
        <v>9.8011813395837007E-05</v>
      </c>
      <c r="AB3317" s="33" t="s">
        <v>4987</v>
      </c>
      <c r="AC3317" s="35">
        <v>44965</v>
      </c>
      <c r="AD3317" s="33">
        <v>15</v>
      </c>
      <c r="AE3317" s="36">
        <f t="shared" si="604"/>
        <v>44980</v>
      </c>
    </row>
    <row r="3318" spans="2:31" ht="14.5" hidden="1">
      <c r="B3318" s="29" t="s">
        <v>3053</v>
      </c>
      <c r="C3318" s="30" t="str">
        <f t="shared" si="605"/>
        <v>(Proveedores estratégicos)</v>
      </c>
      <c r="D3318" s="30">
        <v>4</v>
      </c>
      <c r="E3318" s="30" t="s">
        <v>5529</v>
      </c>
      <c r="F3318" s="30" t="s">
        <v>5530</v>
      </c>
      <c r="G3318" s="30" t="s">
        <v>5531</v>
      </c>
      <c r="H3318" s="31" t="s">
        <v>3089</v>
      </c>
      <c r="I3318" s="31" t="s">
        <v>62</v>
      </c>
      <c r="J3318" s="32">
        <v>4091.6900000000001</v>
      </c>
      <c r="K3318" s="33">
        <f t="shared" si="606"/>
        <v>4091.6900000000001</v>
      </c>
      <c r="L3318" s="33">
        <v>19541871</v>
      </c>
      <c r="M3318" s="33">
        <v>0</v>
      </c>
      <c r="N3318" s="33">
        <v>0</v>
      </c>
      <c r="O3318" s="33">
        <v>0</v>
      </c>
      <c r="P3318" s="33">
        <f t="shared" si="607"/>
        <v>4091.6900000000001</v>
      </c>
      <c r="Q3318" s="33">
        <f t="shared" si="608"/>
        <v>4091.6900000000001</v>
      </c>
      <c r="R3318" s="33">
        <f t="shared" si="609"/>
        <v>19541871</v>
      </c>
      <c r="S3318" s="33"/>
      <c r="T3318" s="30" t="str">
        <f t="shared" si="610"/>
        <v>USD</v>
      </c>
      <c r="U3318" s="33">
        <v>0</v>
      </c>
      <c r="V3318" s="33">
        <v>0</v>
      </c>
      <c r="W3318" s="33">
        <v>0</v>
      </c>
      <c r="X3318" s="33">
        <f t="shared" si="611"/>
        <v>4091.6900000000001</v>
      </c>
      <c r="Y3318" s="33">
        <f t="shared" si="612"/>
        <v>4091.6900000000001</v>
      </c>
      <c r="Z3318" s="33">
        <f t="shared" si="613"/>
        <v>19541871</v>
      </c>
      <c r="AA3318" s="34">
        <f t="shared" si="614"/>
        <v>2.8178367836775335E-05</v>
      </c>
      <c r="AB3318" s="33" t="s">
        <v>4987</v>
      </c>
      <c r="AC3318" s="35">
        <v>44965</v>
      </c>
      <c r="AD3318" s="33">
        <v>15</v>
      </c>
      <c r="AE3318" s="36">
        <f t="shared" si="604"/>
        <v>44980</v>
      </c>
    </row>
    <row r="3319" spans="2:31" ht="14.5" hidden="1">
      <c r="B3319" s="29" t="s">
        <v>3053</v>
      </c>
      <c r="C3319" s="30" t="str">
        <f t="shared" si="605"/>
        <v>(Proveedores estratégicos)</v>
      </c>
      <c r="D3319" s="30">
        <v>4</v>
      </c>
      <c r="E3319" s="30" t="s">
        <v>5529</v>
      </c>
      <c r="F3319" s="30" t="s">
        <v>5530</v>
      </c>
      <c r="G3319" s="30" t="s">
        <v>5531</v>
      </c>
      <c r="H3319" s="31" t="s">
        <v>3090</v>
      </c>
      <c r="I3319" s="31" t="s">
        <v>62</v>
      </c>
      <c r="J3319" s="32">
        <v>12800.389999999999</v>
      </c>
      <c r="K3319" s="33">
        <f t="shared" si="606"/>
        <v>12800.389999999999</v>
      </c>
      <c r="L3319" s="33">
        <v>61055940</v>
      </c>
      <c r="M3319" s="33">
        <v>0</v>
      </c>
      <c r="N3319" s="33">
        <v>0</v>
      </c>
      <c r="O3319" s="33">
        <v>0</v>
      </c>
      <c r="P3319" s="33">
        <f t="shared" si="607"/>
        <v>12800.389999999999</v>
      </c>
      <c r="Q3319" s="33">
        <f t="shared" si="608"/>
        <v>12800.389999999999</v>
      </c>
      <c r="R3319" s="33">
        <f t="shared" si="609"/>
        <v>61055940</v>
      </c>
      <c r="S3319" s="33"/>
      <c r="T3319" s="30" t="str">
        <f t="shared" si="610"/>
        <v>USD</v>
      </c>
      <c r="U3319" s="33">
        <v>0</v>
      </c>
      <c r="V3319" s="33">
        <v>0</v>
      </c>
      <c r="W3319" s="33">
        <v>0</v>
      </c>
      <c r="X3319" s="33">
        <f t="shared" si="611"/>
        <v>12800.389999999999</v>
      </c>
      <c r="Y3319" s="33">
        <f t="shared" si="612"/>
        <v>12800.389999999999</v>
      </c>
      <c r="Z3319" s="33">
        <f t="shared" si="613"/>
        <v>61055940</v>
      </c>
      <c r="AA3319" s="34">
        <f t="shared" si="614"/>
        <v>8.8039509417500738E-05</v>
      </c>
      <c r="AB3319" s="33" t="s">
        <v>4987</v>
      </c>
      <c r="AC3319" s="35">
        <v>44966</v>
      </c>
      <c r="AD3319" s="33">
        <v>15</v>
      </c>
      <c r="AE3319" s="36">
        <f t="shared" si="604"/>
        <v>44981</v>
      </c>
    </row>
    <row r="3320" spans="2:31" ht="14.5" hidden="1">
      <c r="B3320" s="29" t="s">
        <v>3053</v>
      </c>
      <c r="C3320" s="30" t="str">
        <f t="shared" si="605"/>
        <v>(Proveedores estratégicos)</v>
      </c>
      <c r="D3320" s="30">
        <v>4</v>
      </c>
      <c r="E3320" s="30" t="s">
        <v>5529</v>
      </c>
      <c r="F3320" s="30" t="s">
        <v>5530</v>
      </c>
      <c r="G3320" s="30" t="s">
        <v>5531</v>
      </c>
      <c r="H3320" s="31" t="s">
        <v>3091</v>
      </c>
      <c r="I3320" s="31" t="s">
        <v>62</v>
      </c>
      <c r="J3320" s="32">
        <v>13369.77</v>
      </c>
      <c r="K3320" s="33">
        <f t="shared" si="606"/>
        <v>13369.77</v>
      </c>
      <c r="L3320" s="33">
        <v>63771797</v>
      </c>
      <c r="M3320" s="33">
        <v>0</v>
      </c>
      <c r="N3320" s="33">
        <v>0</v>
      </c>
      <c r="O3320" s="33">
        <v>0</v>
      </c>
      <c r="P3320" s="33">
        <f t="shared" si="607"/>
        <v>13369.77</v>
      </c>
      <c r="Q3320" s="33">
        <f t="shared" si="608"/>
        <v>13369.77</v>
      </c>
      <c r="R3320" s="33">
        <f t="shared" si="609"/>
        <v>63771797</v>
      </c>
      <c r="S3320" s="33"/>
      <c r="T3320" s="30" t="str">
        <f t="shared" si="610"/>
        <v>USD</v>
      </c>
      <c r="U3320" s="33">
        <v>0</v>
      </c>
      <c r="V3320" s="33">
        <v>0</v>
      </c>
      <c r="W3320" s="33">
        <v>0</v>
      </c>
      <c r="X3320" s="33">
        <f t="shared" si="611"/>
        <v>13369.77</v>
      </c>
      <c r="Y3320" s="33">
        <f t="shared" si="612"/>
        <v>13369.77</v>
      </c>
      <c r="Z3320" s="33">
        <f t="shared" si="613"/>
        <v>63771797</v>
      </c>
      <c r="AA3320" s="34">
        <f t="shared" si="614"/>
        <v>9.195563482525116E-05</v>
      </c>
      <c r="AB3320" s="33" t="s">
        <v>4987</v>
      </c>
      <c r="AC3320" s="35">
        <v>44966</v>
      </c>
      <c r="AD3320" s="33">
        <v>15</v>
      </c>
      <c r="AE3320" s="36">
        <f t="shared" si="604"/>
        <v>44981</v>
      </c>
    </row>
    <row r="3321" spans="2:31" ht="14.5" hidden="1">
      <c r="B3321" s="29" t="s">
        <v>3053</v>
      </c>
      <c r="C3321" s="30" t="str">
        <f t="shared" si="605"/>
        <v>(Proveedores estratégicos)</v>
      </c>
      <c r="D3321" s="30">
        <v>4</v>
      </c>
      <c r="E3321" s="30" t="s">
        <v>5529</v>
      </c>
      <c r="F3321" s="30" t="s">
        <v>5530</v>
      </c>
      <c r="G3321" s="30" t="s">
        <v>5531</v>
      </c>
      <c r="H3321" s="31" t="s">
        <v>3092</v>
      </c>
      <c r="I3321" s="31" t="s">
        <v>62</v>
      </c>
      <c r="J3321" s="32">
        <v>13829.549999999999</v>
      </c>
      <c r="K3321" s="33">
        <f t="shared" si="606"/>
        <v>13829.549999999999</v>
      </c>
      <c r="L3321" s="33">
        <v>65964879</v>
      </c>
      <c r="M3321" s="33">
        <v>0</v>
      </c>
      <c r="N3321" s="33">
        <v>0</v>
      </c>
      <c r="O3321" s="33">
        <v>0</v>
      </c>
      <c r="P3321" s="33">
        <f t="shared" si="607"/>
        <v>13829.549999999999</v>
      </c>
      <c r="Q3321" s="33">
        <f t="shared" si="608"/>
        <v>13829.549999999999</v>
      </c>
      <c r="R3321" s="33">
        <f t="shared" si="609"/>
        <v>65964879</v>
      </c>
      <c r="S3321" s="33"/>
      <c r="T3321" s="30" t="str">
        <f t="shared" si="610"/>
        <v>USD</v>
      </c>
      <c r="U3321" s="33">
        <v>0</v>
      </c>
      <c r="V3321" s="33">
        <v>0</v>
      </c>
      <c r="W3321" s="33">
        <v>0</v>
      </c>
      <c r="X3321" s="33">
        <f t="shared" si="611"/>
        <v>13829.549999999999</v>
      </c>
      <c r="Y3321" s="33">
        <f t="shared" si="612"/>
        <v>13829.549999999999</v>
      </c>
      <c r="Z3321" s="33">
        <f t="shared" si="613"/>
        <v>65964879</v>
      </c>
      <c r="AA3321" s="34">
        <f t="shared" si="614"/>
        <v>9.5117945705934547E-05</v>
      </c>
      <c r="AB3321" s="33" t="s">
        <v>4987</v>
      </c>
      <c r="AC3321" s="35">
        <v>44966</v>
      </c>
      <c r="AD3321" s="33">
        <v>15</v>
      </c>
      <c r="AE3321" s="36">
        <f t="shared" si="604"/>
        <v>44981</v>
      </c>
    </row>
    <row r="3322" spans="2:31" ht="14.5" hidden="1">
      <c r="B3322" s="29" t="s">
        <v>3053</v>
      </c>
      <c r="C3322" s="30" t="str">
        <f t="shared" si="605"/>
        <v>(Proveedores estratégicos)</v>
      </c>
      <c r="D3322" s="30">
        <v>4</v>
      </c>
      <c r="E3322" s="30" t="s">
        <v>5529</v>
      </c>
      <c r="F3322" s="30" t="s">
        <v>5530</v>
      </c>
      <c r="G3322" s="30" t="s">
        <v>5531</v>
      </c>
      <c r="H3322" s="31" t="s">
        <v>3093</v>
      </c>
      <c r="I3322" s="31" t="s">
        <v>62</v>
      </c>
      <c r="J3322" s="32">
        <v>13451.110000000001</v>
      </c>
      <c r="K3322" s="33">
        <f t="shared" si="606"/>
        <v>13451.110000000001</v>
      </c>
      <c r="L3322" s="33">
        <v>64159777</v>
      </c>
      <c r="M3322" s="33">
        <v>0</v>
      </c>
      <c r="N3322" s="33">
        <v>0</v>
      </c>
      <c r="O3322" s="33">
        <v>0</v>
      </c>
      <c r="P3322" s="33">
        <f t="shared" si="607"/>
        <v>13451.110000000001</v>
      </c>
      <c r="Q3322" s="33">
        <f t="shared" si="608"/>
        <v>13451.110000000001</v>
      </c>
      <c r="R3322" s="33">
        <f t="shared" si="609"/>
        <v>64159777</v>
      </c>
      <c r="S3322" s="33"/>
      <c r="T3322" s="30" t="str">
        <f t="shared" si="610"/>
        <v>USD</v>
      </c>
      <c r="U3322" s="33">
        <v>0</v>
      </c>
      <c r="V3322" s="33">
        <v>0</v>
      </c>
      <c r="W3322" s="33">
        <v>0</v>
      </c>
      <c r="X3322" s="33">
        <f t="shared" si="611"/>
        <v>13451.110000000001</v>
      </c>
      <c r="Y3322" s="33">
        <f t="shared" si="612"/>
        <v>13451.110000000001</v>
      </c>
      <c r="Z3322" s="33">
        <f t="shared" si="613"/>
        <v>64159777</v>
      </c>
      <c r="AA3322" s="34">
        <f t="shared" si="614"/>
        <v>9.2515081930050503E-05</v>
      </c>
      <c r="AB3322" s="33" t="s">
        <v>4987</v>
      </c>
      <c r="AC3322" s="35">
        <v>44966</v>
      </c>
      <c r="AD3322" s="33">
        <v>15</v>
      </c>
      <c r="AE3322" s="36">
        <f t="shared" si="604"/>
        <v>44981</v>
      </c>
    </row>
    <row r="3323" spans="2:31" ht="14.5" hidden="1">
      <c r="B3323" s="29" t="s">
        <v>3053</v>
      </c>
      <c r="C3323" s="30" t="str">
        <f t="shared" si="605"/>
        <v>(Proveedores estratégicos)</v>
      </c>
      <c r="D3323" s="30">
        <v>4</v>
      </c>
      <c r="E3323" s="30" t="s">
        <v>5529</v>
      </c>
      <c r="F3323" s="30" t="s">
        <v>5530</v>
      </c>
      <c r="G3323" s="30" t="s">
        <v>5531</v>
      </c>
      <c r="H3323" s="31" t="s">
        <v>3094</v>
      </c>
      <c r="I3323" s="31" t="s">
        <v>62</v>
      </c>
      <c r="J3323" s="32">
        <v>12983.620000000001</v>
      </c>
      <c r="K3323" s="33">
        <f t="shared" si="606"/>
        <v>12983.620000000001</v>
      </c>
      <c r="L3323" s="33">
        <v>61929920</v>
      </c>
      <c r="M3323" s="33">
        <v>0</v>
      </c>
      <c r="N3323" s="33">
        <v>0</v>
      </c>
      <c r="O3323" s="33">
        <v>0</v>
      </c>
      <c r="P3323" s="33">
        <f t="shared" si="607"/>
        <v>12983.620000000001</v>
      </c>
      <c r="Q3323" s="33">
        <f t="shared" si="608"/>
        <v>12983.620000000001</v>
      </c>
      <c r="R3323" s="33">
        <f t="shared" si="609"/>
        <v>61929920</v>
      </c>
      <c r="S3323" s="33"/>
      <c r="T3323" s="30" t="str">
        <f t="shared" si="610"/>
        <v>USD</v>
      </c>
      <c r="U3323" s="33">
        <v>0</v>
      </c>
      <c r="V3323" s="33">
        <v>0</v>
      </c>
      <c r="W3323" s="33">
        <v>0</v>
      </c>
      <c r="X3323" s="33">
        <f t="shared" si="611"/>
        <v>12983.620000000001</v>
      </c>
      <c r="Y3323" s="33">
        <f t="shared" si="612"/>
        <v>12983.620000000001</v>
      </c>
      <c r="Z3323" s="33">
        <f t="shared" si="613"/>
        <v>61929920</v>
      </c>
      <c r="AA3323" s="34">
        <f t="shared" si="614"/>
        <v>8.9299743400315644E-05</v>
      </c>
      <c r="AB3323" s="33" t="s">
        <v>4987</v>
      </c>
      <c r="AC3323" s="35">
        <v>44966</v>
      </c>
      <c r="AD3323" s="33">
        <v>15</v>
      </c>
      <c r="AE3323" s="36">
        <f t="shared" si="604"/>
        <v>44981</v>
      </c>
    </row>
    <row r="3324" spans="2:31" ht="14.5" hidden="1">
      <c r="B3324" s="29" t="s">
        <v>3053</v>
      </c>
      <c r="C3324" s="30" t="str">
        <f t="shared" si="605"/>
        <v>(Proveedores estratégicos)</v>
      </c>
      <c r="D3324" s="30">
        <v>4</v>
      </c>
      <c r="E3324" s="30" t="s">
        <v>5529</v>
      </c>
      <c r="F3324" s="30" t="s">
        <v>5530</v>
      </c>
      <c r="G3324" s="30" t="s">
        <v>5531</v>
      </c>
      <c r="H3324" s="31" t="s">
        <v>3095</v>
      </c>
      <c r="I3324" s="31" t="s">
        <v>62</v>
      </c>
      <c r="J3324" s="32">
        <v>1072.27</v>
      </c>
      <c r="K3324" s="33">
        <f t="shared" si="606"/>
        <v>1072.27</v>
      </c>
      <c r="L3324" s="33">
        <v>5114567</v>
      </c>
      <c r="M3324" s="33">
        <v>0</v>
      </c>
      <c r="N3324" s="33">
        <v>0</v>
      </c>
      <c r="O3324" s="33">
        <v>0</v>
      </c>
      <c r="P3324" s="33">
        <f t="shared" si="607"/>
        <v>1072.27</v>
      </c>
      <c r="Q3324" s="33">
        <f t="shared" si="608"/>
        <v>1072.27</v>
      </c>
      <c r="R3324" s="33">
        <f t="shared" si="609"/>
        <v>5114567</v>
      </c>
      <c r="S3324" s="33"/>
      <c r="T3324" s="30" t="str">
        <f t="shared" si="610"/>
        <v>USD</v>
      </c>
      <c r="U3324" s="33">
        <v>0</v>
      </c>
      <c r="V3324" s="33">
        <v>0</v>
      </c>
      <c r="W3324" s="33">
        <v>0</v>
      </c>
      <c r="X3324" s="33">
        <f t="shared" si="611"/>
        <v>1072.27</v>
      </c>
      <c r="Y3324" s="33">
        <f t="shared" si="612"/>
        <v>1072.27</v>
      </c>
      <c r="Z3324" s="33">
        <f t="shared" si="613"/>
        <v>5114567</v>
      </c>
      <c r="AA3324" s="34">
        <f t="shared" si="614"/>
        <v>7.3749412352498138E-06</v>
      </c>
      <c r="AB3324" s="33" t="s">
        <v>4987</v>
      </c>
      <c r="AC3324" s="35">
        <v>44966</v>
      </c>
      <c r="AD3324" s="33">
        <v>15</v>
      </c>
      <c r="AE3324" s="36">
        <f t="shared" si="604"/>
        <v>44981</v>
      </c>
    </row>
    <row r="3325" spans="2:31" ht="14.5" hidden="1">
      <c r="B3325" s="29" t="s">
        <v>3053</v>
      </c>
      <c r="C3325" s="30" t="str">
        <f t="shared" si="605"/>
        <v>(Proveedores estratégicos)</v>
      </c>
      <c r="D3325" s="30">
        <v>4</v>
      </c>
      <c r="E3325" s="30" t="s">
        <v>5529</v>
      </c>
      <c r="F3325" s="30" t="s">
        <v>5530</v>
      </c>
      <c r="G3325" s="30" t="s">
        <v>5531</v>
      </c>
      <c r="H3325" s="31" t="s">
        <v>3096</v>
      </c>
      <c r="I3325" s="31" t="s">
        <v>62</v>
      </c>
      <c r="J3325" s="32">
        <v>11816.6</v>
      </c>
      <c r="K3325" s="33">
        <f t="shared" si="606"/>
        <v>11816.6</v>
      </c>
      <c r="L3325" s="33">
        <v>56363410</v>
      </c>
      <c r="M3325" s="33">
        <v>0</v>
      </c>
      <c r="N3325" s="33">
        <v>0</v>
      </c>
      <c r="O3325" s="33">
        <v>0</v>
      </c>
      <c r="P3325" s="33">
        <f t="shared" si="607"/>
        <v>11816.6</v>
      </c>
      <c r="Q3325" s="33">
        <f t="shared" si="608"/>
        <v>11816.6</v>
      </c>
      <c r="R3325" s="33">
        <f t="shared" si="609"/>
        <v>56363410</v>
      </c>
      <c r="S3325" s="33"/>
      <c r="T3325" s="30" t="str">
        <f t="shared" si="610"/>
        <v>USD</v>
      </c>
      <c r="U3325" s="33">
        <v>0</v>
      </c>
      <c r="V3325" s="33">
        <v>0</v>
      </c>
      <c r="W3325" s="33">
        <v>0</v>
      </c>
      <c r="X3325" s="33">
        <f t="shared" si="611"/>
        <v>11816.6</v>
      </c>
      <c r="Y3325" s="33">
        <f t="shared" si="612"/>
        <v>11816.6</v>
      </c>
      <c r="Z3325" s="33">
        <f t="shared" si="613"/>
        <v>56363410</v>
      </c>
      <c r="AA3325" s="34">
        <f t="shared" si="614"/>
        <v>8.1273123720598781E-05</v>
      </c>
      <c r="AB3325" s="33" t="s">
        <v>4987</v>
      </c>
      <c r="AC3325" s="35">
        <v>44966</v>
      </c>
      <c r="AD3325" s="33">
        <v>15</v>
      </c>
      <c r="AE3325" s="36">
        <f t="shared" si="604"/>
        <v>44981</v>
      </c>
    </row>
    <row r="3326" spans="2:31" ht="14.5" hidden="1">
      <c r="B3326" s="29" t="s">
        <v>3053</v>
      </c>
      <c r="C3326" s="30" t="str">
        <f t="shared" si="605"/>
        <v>(Proveedores estratégicos)</v>
      </c>
      <c r="D3326" s="30">
        <v>4</v>
      </c>
      <c r="E3326" s="30" t="s">
        <v>5529</v>
      </c>
      <c r="F3326" s="30" t="s">
        <v>5530</v>
      </c>
      <c r="G3326" s="30" t="s">
        <v>5531</v>
      </c>
      <c r="H3326" s="31" t="s">
        <v>3097</v>
      </c>
      <c r="I3326" s="31" t="s">
        <v>62</v>
      </c>
      <c r="J3326" s="32">
        <v>13495.629999999999</v>
      </c>
      <c r="K3326" s="33">
        <f t="shared" si="606"/>
        <v>13495.629999999999</v>
      </c>
      <c r="L3326" s="33">
        <v>64372131</v>
      </c>
      <c r="M3326" s="33">
        <v>0</v>
      </c>
      <c r="N3326" s="33">
        <v>0</v>
      </c>
      <c r="O3326" s="33">
        <v>0</v>
      </c>
      <c r="P3326" s="33">
        <f t="shared" si="607"/>
        <v>13495.629999999999</v>
      </c>
      <c r="Q3326" s="33">
        <f t="shared" si="608"/>
        <v>13495.629999999999</v>
      </c>
      <c r="R3326" s="33">
        <f t="shared" si="609"/>
        <v>64372131</v>
      </c>
      <c r="S3326" s="33"/>
      <c r="T3326" s="30" t="str">
        <f t="shared" si="610"/>
        <v>USD</v>
      </c>
      <c r="U3326" s="33">
        <v>0</v>
      </c>
      <c r="V3326" s="33">
        <v>0</v>
      </c>
      <c r="W3326" s="33">
        <v>0</v>
      </c>
      <c r="X3326" s="33">
        <f t="shared" si="611"/>
        <v>13495.629999999999</v>
      </c>
      <c r="Y3326" s="33">
        <f t="shared" si="612"/>
        <v>13495.629999999999</v>
      </c>
      <c r="Z3326" s="33">
        <f t="shared" si="613"/>
        <v>64372131</v>
      </c>
      <c r="AA3326" s="34">
        <f t="shared" si="614"/>
        <v>9.2821285421190654E-05</v>
      </c>
      <c r="AB3326" s="33" t="s">
        <v>4987</v>
      </c>
      <c r="AC3326" s="35">
        <v>44966</v>
      </c>
      <c r="AD3326" s="33">
        <v>15</v>
      </c>
      <c r="AE3326" s="36">
        <f t="shared" si="604"/>
        <v>44981</v>
      </c>
    </row>
    <row r="3327" spans="2:31" ht="14.5" hidden="1">
      <c r="B3327" s="29" t="s">
        <v>3053</v>
      </c>
      <c r="C3327" s="30" t="str">
        <f t="shared" si="605"/>
        <v>(Proveedores estratégicos)</v>
      </c>
      <c r="D3327" s="30">
        <v>4</v>
      </c>
      <c r="E3327" s="30" t="s">
        <v>5529</v>
      </c>
      <c r="F3327" s="30" t="s">
        <v>5530</v>
      </c>
      <c r="G3327" s="30" t="s">
        <v>5531</v>
      </c>
      <c r="H3327" s="31" t="s">
        <v>3098</v>
      </c>
      <c r="I3327" s="31" t="s">
        <v>62</v>
      </c>
      <c r="J3327" s="32">
        <v>13205.379999999999</v>
      </c>
      <c r="K3327" s="33">
        <f t="shared" si="606"/>
        <v>13205.379999999999</v>
      </c>
      <c r="L3327" s="33">
        <v>62987682</v>
      </c>
      <c r="M3327" s="33">
        <v>0</v>
      </c>
      <c r="N3327" s="33">
        <v>0</v>
      </c>
      <c r="O3327" s="33">
        <v>0</v>
      </c>
      <c r="P3327" s="33">
        <f t="shared" si="607"/>
        <v>13205.379999999999</v>
      </c>
      <c r="Q3327" s="33">
        <f t="shared" si="608"/>
        <v>13205.379999999999</v>
      </c>
      <c r="R3327" s="33">
        <f t="shared" si="609"/>
        <v>62987682</v>
      </c>
      <c r="S3327" s="33"/>
      <c r="T3327" s="30" t="str">
        <f t="shared" si="610"/>
        <v>USD</v>
      </c>
      <c r="U3327" s="33">
        <v>0</v>
      </c>
      <c r="V3327" s="33">
        <v>0</v>
      </c>
      <c r="W3327" s="33">
        <v>0</v>
      </c>
      <c r="X3327" s="33">
        <f t="shared" si="611"/>
        <v>13205.379999999999</v>
      </c>
      <c r="Y3327" s="33">
        <f t="shared" si="612"/>
        <v>13205.379999999999</v>
      </c>
      <c r="Z3327" s="33">
        <f t="shared" si="613"/>
        <v>62987682</v>
      </c>
      <c r="AA3327" s="34">
        <f t="shared" si="614"/>
        <v>9.0824981527195265E-05</v>
      </c>
      <c r="AB3327" s="33" t="s">
        <v>4987</v>
      </c>
      <c r="AC3327" s="35">
        <v>44966</v>
      </c>
      <c r="AD3327" s="33">
        <v>15</v>
      </c>
      <c r="AE3327" s="36">
        <f t="shared" si="604"/>
        <v>44981</v>
      </c>
    </row>
    <row r="3328" spans="2:31" ht="14.5" hidden="1">
      <c r="B3328" s="29" t="s">
        <v>3053</v>
      </c>
      <c r="C3328" s="30" t="str">
        <f t="shared" si="605"/>
        <v>(Proveedores estratégicos)</v>
      </c>
      <c r="D3328" s="30">
        <v>4</v>
      </c>
      <c r="E3328" s="30" t="s">
        <v>5529</v>
      </c>
      <c r="F3328" s="30" t="s">
        <v>5530</v>
      </c>
      <c r="G3328" s="30" t="s">
        <v>5531</v>
      </c>
      <c r="H3328" s="31" t="s">
        <v>3099</v>
      </c>
      <c r="I3328" s="31" t="s">
        <v>62</v>
      </c>
      <c r="J3328" s="32">
        <v>13896.34</v>
      </c>
      <c r="K3328" s="33">
        <f t="shared" si="606"/>
        <v>13896.34</v>
      </c>
      <c r="L3328" s="33">
        <v>66283457</v>
      </c>
      <c r="M3328" s="33">
        <v>0</v>
      </c>
      <c r="N3328" s="33">
        <v>0</v>
      </c>
      <c r="O3328" s="33">
        <v>0</v>
      </c>
      <c r="P3328" s="33">
        <f t="shared" si="607"/>
        <v>13896.34</v>
      </c>
      <c r="Q3328" s="33">
        <f t="shared" si="608"/>
        <v>13896.34</v>
      </c>
      <c r="R3328" s="33">
        <f t="shared" si="609"/>
        <v>66283457</v>
      </c>
      <c r="S3328" s="33"/>
      <c r="T3328" s="30" t="str">
        <f t="shared" si="610"/>
        <v>USD</v>
      </c>
      <c r="U3328" s="33">
        <v>0</v>
      </c>
      <c r="V3328" s="33">
        <v>0</v>
      </c>
      <c r="W3328" s="33">
        <v>0</v>
      </c>
      <c r="X3328" s="33">
        <f t="shared" si="611"/>
        <v>13896.34</v>
      </c>
      <c r="Y3328" s="33">
        <f t="shared" si="612"/>
        <v>13896.34</v>
      </c>
      <c r="Z3328" s="33">
        <f t="shared" si="613"/>
        <v>66283457</v>
      </c>
      <c r="AA3328" s="34">
        <f t="shared" si="614"/>
        <v>9.5577318714215281E-05</v>
      </c>
      <c r="AB3328" s="33" t="s">
        <v>4987</v>
      </c>
      <c r="AC3328" s="35">
        <v>44966</v>
      </c>
      <c r="AD3328" s="33">
        <v>15</v>
      </c>
      <c r="AE3328" s="36">
        <f t="shared" si="604"/>
        <v>44981</v>
      </c>
    </row>
    <row r="3329" spans="2:31" ht="14.5" hidden="1">
      <c r="B3329" s="29" t="s">
        <v>3053</v>
      </c>
      <c r="C3329" s="30" t="str">
        <f t="shared" si="605"/>
        <v>(Proveedores estratégicos)</v>
      </c>
      <c r="D3329" s="30">
        <v>4</v>
      </c>
      <c r="E3329" s="30" t="s">
        <v>5529</v>
      </c>
      <c r="F3329" s="30" t="s">
        <v>5530</v>
      </c>
      <c r="G3329" s="30" t="s">
        <v>5531</v>
      </c>
      <c r="H3329" s="31" t="s">
        <v>3100</v>
      </c>
      <c r="I3329" s="31" t="s">
        <v>62</v>
      </c>
      <c r="J3329" s="32">
        <v>13511.040000000001</v>
      </c>
      <c r="K3329" s="33">
        <f t="shared" si="606"/>
        <v>13511.040000000001</v>
      </c>
      <c r="L3329" s="33">
        <v>64445634</v>
      </c>
      <c r="M3329" s="33">
        <v>0</v>
      </c>
      <c r="N3329" s="33">
        <v>0</v>
      </c>
      <c r="O3329" s="33">
        <v>0</v>
      </c>
      <c r="P3329" s="33">
        <f t="shared" si="607"/>
        <v>13511.040000000001</v>
      </c>
      <c r="Q3329" s="33">
        <f t="shared" si="608"/>
        <v>13511.040000000001</v>
      </c>
      <c r="R3329" s="33">
        <f t="shared" si="609"/>
        <v>64445634</v>
      </c>
      <c r="S3329" s="33"/>
      <c r="T3329" s="30" t="str">
        <f t="shared" si="610"/>
        <v>USD</v>
      </c>
      <c r="U3329" s="33">
        <v>0</v>
      </c>
      <c r="V3329" s="33">
        <v>0</v>
      </c>
      <c r="W3329" s="33">
        <v>0</v>
      </c>
      <c r="X3329" s="33">
        <f t="shared" si="611"/>
        <v>13511.040000000001</v>
      </c>
      <c r="Y3329" s="33">
        <f t="shared" si="612"/>
        <v>13511.040000000001</v>
      </c>
      <c r="Z3329" s="33">
        <f t="shared" si="613"/>
        <v>64445634</v>
      </c>
      <c r="AA3329" s="34">
        <f t="shared" si="614"/>
        <v>9.2927272947723125E-05</v>
      </c>
      <c r="AB3329" s="33" t="s">
        <v>4987</v>
      </c>
      <c r="AC3329" s="35">
        <v>44966</v>
      </c>
      <c r="AD3329" s="33">
        <v>15</v>
      </c>
      <c r="AE3329" s="36">
        <f t="shared" si="604"/>
        <v>44981</v>
      </c>
    </row>
    <row r="3330" spans="2:31" ht="14.5" hidden="1">
      <c r="B3330" s="29" t="s">
        <v>3053</v>
      </c>
      <c r="C3330" s="30" t="str">
        <f t="shared" si="605"/>
        <v>(Proveedores estratégicos)</v>
      </c>
      <c r="D3330" s="30">
        <v>4</v>
      </c>
      <c r="E3330" s="30" t="s">
        <v>5529</v>
      </c>
      <c r="F3330" s="30" t="s">
        <v>5530</v>
      </c>
      <c r="G3330" s="30" t="s">
        <v>5531</v>
      </c>
      <c r="H3330" s="31" t="s">
        <v>3101</v>
      </c>
      <c r="I3330" s="31" t="s">
        <v>62</v>
      </c>
      <c r="J3330" s="32">
        <v>12440.780000000001</v>
      </c>
      <c r="K3330" s="33">
        <f t="shared" si="606"/>
        <v>12440.780000000001</v>
      </c>
      <c r="L3330" s="33">
        <v>59340654</v>
      </c>
      <c r="M3330" s="33">
        <v>0</v>
      </c>
      <c r="N3330" s="33">
        <v>0</v>
      </c>
      <c r="O3330" s="33">
        <v>0</v>
      </c>
      <c r="P3330" s="33">
        <f t="shared" si="607"/>
        <v>12440.780000000001</v>
      </c>
      <c r="Q3330" s="33">
        <f t="shared" si="608"/>
        <v>12440.780000000001</v>
      </c>
      <c r="R3330" s="33">
        <f t="shared" si="609"/>
        <v>59340654</v>
      </c>
      <c r="S3330" s="33"/>
      <c r="T3330" s="30" t="str">
        <f t="shared" si="610"/>
        <v>USD</v>
      </c>
      <c r="U3330" s="33">
        <v>0</v>
      </c>
      <c r="V3330" s="33">
        <v>0</v>
      </c>
      <c r="W3330" s="33">
        <v>0</v>
      </c>
      <c r="X3330" s="33">
        <f t="shared" si="611"/>
        <v>12440.780000000001</v>
      </c>
      <c r="Y3330" s="33">
        <f t="shared" si="612"/>
        <v>12440.780000000001</v>
      </c>
      <c r="Z3330" s="33">
        <f t="shared" si="613"/>
        <v>59340654</v>
      </c>
      <c r="AA3330" s="34">
        <f t="shared" si="614"/>
        <v>8.5566155670908564E-05</v>
      </c>
      <c r="AB3330" s="33" t="s">
        <v>4987</v>
      </c>
      <c r="AC3330" s="35">
        <v>44966</v>
      </c>
      <c r="AD3330" s="33">
        <v>15</v>
      </c>
      <c r="AE3330" s="36">
        <f t="shared" si="604"/>
        <v>44981</v>
      </c>
    </row>
    <row r="3331" spans="2:31" ht="14.5" hidden="1">
      <c r="B3331" s="29" t="s">
        <v>3053</v>
      </c>
      <c r="C3331" s="30" t="str">
        <f t="shared" si="605"/>
        <v>(Proveedores estratégicos)</v>
      </c>
      <c r="D3331" s="30">
        <v>4</v>
      </c>
      <c r="E3331" s="30" t="s">
        <v>5529</v>
      </c>
      <c r="F3331" s="30" t="s">
        <v>5530</v>
      </c>
      <c r="G3331" s="30" t="s">
        <v>5531</v>
      </c>
      <c r="H3331" s="31" t="s">
        <v>3102</v>
      </c>
      <c r="I3331" s="31" t="s">
        <v>62</v>
      </c>
      <c r="J3331" s="32">
        <v>13529.02</v>
      </c>
      <c r="K3331" s="33">
        <f t="shared" si="606"/>
        <v>13529.02</v>
      </c>
      <c r="L3331" s="33">
        <v>64531396</v>
      </c>
      <c r="M3331" s="33">
        <v>0</v>
      </c>
      <c r="N3331" s="33">
        <v>0</v>
      </c>
      <c r="O3331" s="33">
        <v>0</v>
      </c>
      <c r="P3331" s="33">
        <f t="shared" si="607"/>
        <v>13529.02</v>
      </c>
      <c r="Q3331" s="33">
        <f t="shared" si="608"/>
        <v>13529.02</v>
      </c>
      <c r="R3331" s="33">
        <f t="shared" si="609"/>
        <v>64531396</v>
      </c>
      <c r="S3331" s="33"/>
      <c r="T3331" s="30" t="str">
        <f t="shared" si="610"/>
        <v>USD</v>
      </c>
      <c r="U3331" s="33">
        <v>0</v>
      </c>
      <c r="V3331" s="33">
        <v>0</v>
      </c>
      <c r="W3331" s="33">
        <v>0</v>
      </c>
      <c r="X3331" s="33">
        <f t="shared" si="611"/>
        <v>13529.02</v>
      </c>
      <c r="Y3331" s="33">
        <f t="shared" si="612"/>
        <v>13529.02</v>
      </c>
      <c r="Z3331" s="33">
        <f t="shared" si="613"/>
        <v>64531396</v>
      </c>
      <c r="AA3331" s="34">
        <f t="shared" si="614"/>
        <v>9.3050937318571621E-05</v>
      </c>
      <c r="AB3331" s="33" t="s">
        <v>4987</v>
      </c>
      <c r="AC3331" s="35">
        <v>44966</v>
      </c>
      <c r="AD3331" s="33">
        <v>15</v>
      </c>
      <c r="AE3331" s="36">
        <f t="shared" si="604"/>
        <v>44981</v>
      </c>
    </row>
    <row r="3332" spans="2:31" ht="14.5" hidden="1">
      <c r="B3332" s="29" t="s">
        <v>3053</v>
      </c>
      <c r="C3332" s="30" t="str">
        <f t="shared" si="605"/>
        <v>(Proveedores estratégicos)</v>
      </c>
      <c r="D3332" s="30">
        <v>4</v>
      </c>
      <c r="E3332" s="30" t="s">
        <v>5529</v>
      </c>
      <c r="F3332" s="30" t="s">
        <v>5530</v>
      </c>
      <c r="G3332" s="30" t="s">
        <v>5531</v>
      </c>
      <c r="H3332" s="31" t="s">
        <v>3103</v>
      </c>
      <c r="I3332" s="31" t="s">
        <v>62</v>
      </c>
      <c r="J3332" s="32">
        <v>13049.540000000001</v>
      </c>
      <c r="K3332" s="33">
        <f t="shared" si="606"/>
        <v>13049.540000000001</v>
      </c>
      <c r="L3332" s="33">
        <v>62244348</v>
      </c>
      <c r="M3332" s="33">
        <v>0</v>
      </c>
      <c r="N3332" s="33">
        <v>0</v>
      </c>
      <c r="O3332" s="33">
        <v>0</v>
      </c>
      <c r="P3332" s="33">
        <f t="shared" si="607"/>
        <v>13049.540000000001</v>
      </c>
      <c r="Q3332" s="33">
        <f t="shared" si="608"/>
        <v>13049.540000000001</v>
      </c>
      <c r="R3332" s="33">
        <f t="shared" si="609"/>
        <v>62244348</v>
      </c>
      <c r="S3332" s="33"/>
      <c r="T3332" s="30" t="str">
        <f t="shared" si="610"/>
        <v>USD</v>
      </c>
      <c r="U3332" s="33">
        <v>0</v>
      </c>
      <c r="V3332" s="33">
        <v>0</v>
      </c>
      <c r="W3332" s="33">
        <v>0</v>
      </c>
      <c r="X3332" s="33">
        <f t="shared" si="611"/>
        <v>13049.540000000001</v>
      </c>
      <c r="Y3332" s="33">
        <f t="shared" si="612"/>
        <v>13049.540000000001</v>
      </c>
      <c r="Z3332" s="33">
        <f t="shared" si="613"/>
        <v>62244348</v>
      </c>
      <c r="AA3332" s="34">
        <f t="shared" si="614"/>
        <v>8.9753132323115389E-05</v>
      </c>
      <c r="AB3332" s="33" t="s">
        <v>4987</v>
      </c>
      <c r="AC3332" s="35">
        <v>44966</v>
      </c>
      <c r="AD3332" s="33">
        <v>15</v>
      </c>
      <c r="AE3332" s="36">
        <f t="shared" si="604"/>
        <v>44981</v>
      </c>
    </row>
    <row r="3333" spans="2:31" ht="14.5" hidden="1">
      <c r="B3333" s="29" t="s">
        <v>3053</v>
      </c>
      <c r="C3333" s="30" t="str">
        <f t="shared" si="605"/>
        <v>(Proveedores estratégicos)</v>
      </c>
      <c r="D3333" s="30">
        <v>4</v>
      </c>
      <c r="E3333" s="30" t="s">
        <v>5529</v>
      </c>
      <c r="F3333" s="30" t="s">
        <v>5530</v>
      </c>
      <c r="G3333" s="30" t="s">
        <v>5531</v>
      </c>
      <c r="H3333" s="31" t="s">
        <v>3104</v>
      </c>
      <c r="I3333" s="31" t="s">
        <v>62</v>
      </c>
      <c r="J3333" s="32">
        <v>13079.51</v>
      </c>
      <c r="K3333" s="33">
        <f t="shared" si="606"/>
        <v>13079.51</v>
      </c>
      <c r="L3333" s="33">
        <v>62387301</v>
      </c>
      <c r="M3333" s="33">
        <v>0</v>
      </c>
      <c r="N3333" s="33">
        <v>0</v>
      </c>
      <c r="O3333" s="33">
        <v>0</v>
      </c>
      <c r="P3333" s="33">
        <f t="shared" si="607"/>
        <v>13079.51</v>
      </c>
      <c r="Q3333" s="33">
        <f t="shared" si="608"/>
        <v>13079.51</v>
      </c>
      <c r="R3333" s="33">
        <f t="shared" si="609"/>
        <v>62387301</v>
      </c>
      <c r="S3333" s="33"/>
      <c r="T3333" s="30" t="str">
        <f t="shared" si="610"/>
        <v>USD</v>
      </c>
      <c r="U3333" s="33">
        <v>0</v>
      </c>
      <c r="V3333" s="33">
        <v>0</v>
      </c>
      <c r="W3333" s="33">
        <v>0</v>
      </c>
      <c r="X3333" s="33">
        <f t="shared" si="611"/>
        <v>13079.51</v>
      </c>
      <c r="Y3333" s="33">
        <f t="shared" si="612"/>
        <v>13079.51</v>
      </c>
      <c r="Z3333" s="33">
        <f t="shared" si="613"/>
        <v>62387301</v>
      </c>
      <c r="AA3333" s="34">
        <f t="shared" si="614"/>
        <v>8.9959263159685257E-05</v>
      </c>
      <c r="AB3333" s="33" t="s">
        <v>4987</v>
      </c>
      <c r="AC3333" s="35">
        <v>44966</v>
      </c>
      <c r="AD3333" s="33">
        <v>15</v>
      </c>
      <c r="AE3333" s="36">
        <f t="shared" si="604"/>
        <v>44981</v>
      </c>
    </row>
    <row r="3334" spans="2:31" ht="14.5" hidden="1">
      <c r="B3334" s="29" t="s">
        <v>3053</v>
      </c>
      <c r="C3334" s="30" t="str">
        <f t="shared" si="605"/>
        <v>(Proveedores estratégicos)</v>
      </c>
      <c r="D3334" s="30">
        <v>4</v>
      </c>
      <c r="E3334" s="30" t="s">
        <v>5529</v>
      </c>
      <c r="F3334" s="30" t="s">
        <v>5530</v>
      </c>
      <c r="G3334" s="30" t="s">
        <v>5531</v>
      </c>
      <c r="H3334" s="31" t="s">
        <v>3105</v>
      </c>
      <c r="I3334" s="31" t="s">
        <v>62</v>
      </c>
      <c r="J3334" s="32">
        <v>13076.09</v>
      </c>
      <c r="K3334" s="33">
        <f t="shared" si="606"/>
        <v>13076.09</v>
      </c>
      <c r="L3334" s="33">
        <v>62370988</v>
      </c>
      <c r="M3334" s="33">
        <v>0</v>
      </c>
      <c r="N3334" s="33">
        <v>0</v>
      </c>
      <c r="O3334" s="33">
        <v>0</v>
      </c>
      <c r="P3334" s="33">
        <f t="shared" si="607"/>
        <v>13076.09</v>
      </c>
      <c r="Q3334" s="33">
        <f t="shared" si="608"/>
        <v>13076.09</v>
      </c>
      <c r="R3334" s="33">
        <f t="shared" si="609"/>
        <v>62370988</v>
      </c>
      <c r="S3334" s="33"/>
      <c r="T3334" s="30" t="str">
        <f t="shared" si="610"/>
        <v>USD</v>
      </c>
      <c r="U3334" s="33">
        <v>0</v>
      </c>
      <c r="V3334" s="33">
        <v>0</v>
      </c>
      <c r="W3334" s="33">
        <v>0</v>
      </c>
      <c r="X3334" s="33">
        <f t="shared" si="611"/>
        <v>13076.09</v>
      </c>
      <c r="Y3334" s="33">
        <f t="shared" si="612"/>
        <v>13076.09</v>
      </c>
      <c r="Z3334" s="33">
        <f t="shared" si="613"/>
        <v>62370988</v>
      </c>
      <c r="AA3334" s="34">
        <f t="shared" si="614"/>
        <v>8.9935740656925858E-05</v>
      </c>
      <c r="AB3334" s="33" t="s">
        <v>4987</v>
      </c>
      <c r="AC3334" s="35">
        <v>44966</v>
      </c>
      <c r="AD3334" s="33">
        <v>15</v>
      </c>
      <c r="AE3334" s="36">
        <f t="shared" si="604"/>
        <v>44981</v>
      </c>
    </row>
    <row r="3335" spans="2:31" ht="14.5" hidden="1">
      <c r="B3335" s="29" t="s">
        <v>3053</v>
      </c>
      <c r="C3335" s="30" t="str">
        <f t="shared" si="605"/>
        <v>(Proveedores estratégicos)</v>
      </c>
      <c r="D3335" s="30">
        <v>4</v>
      </c>
      <c r="E3335" s="30" t="s">
        <v>5529</v>
      </c>
      <c r="F3335" s="30" t="s">
        <v>5530</v>
      </c>
      <c r="G3335" s="30" t="s">
        <v>5531</v>
      </c>
      <c r="H3335" s="31" t="s">
        <v>3106</v>
      </c>
      <c r="I3335" s="31" t="s">
        <v>62</v>
      </c>
      <c r="J3335" s="32">
        <v>12756.719999999999</v>
      </c>
      <c r="K3335" s="33">
        <f t="shared" si="606"/>
        <v>12756.719999999999</v>
      </c>
      <c r="L3335" s="33">
        <v>60847641</v>
      </c>
      <c r="M3335" s="33">
        <v>0</v>
      </c>
      <c r="N3335" s="33">
        <v>0</v>
      </c>
      <c r="O3335" s="33">
        <v>0</v>
      </c>
      <c r="P3335" s="33">
        <f t="shared" si="607"/>
        <v>12756.719999999999</v>
      </c>
      <c r="Q3335" s="33">
        <f t="shared" si="608"/>
        <v>12756.719999999999</v>
      </c>
      <c r="R3335" s="33">
        <f t="shared" si="609"/>
        <v>60847641</v>
      </c>
      <c r="S3335" s="33"/>
      <c r="T3335" s="30" t="str">
        <f t="shared" si="610"/>
        <v>USD</v>
      </c>
      <c r="U3335" s="33">
        <v>0</v>
      </c>
      <c r="V3335" s="33">
        <v>0</v>
      </c>
      <c r="W3335" s="33">
        <v>0</v>
      </c>
      <c r="X3335" s="33">
        <f t="shared" si="611"/>
        <v>12756.719999999999</v>
      </c>
      <c r="Y3335" s="33">
        <f t="shared" si="612"/>
        <v>12756.719999999999</v>
      </c>
      <c r="Z3335" s="33">
        <f t="shared" si="613"/>
        <v>60847641</v>
      </c>
      <c r="AA3335" s="34">
        <f t="shared" si="614"/>
        <v>8.7739153026752262E-05</v>
      </c>
      <c r="AB3335" s="33" t="s">
        <v>4987</v>
      </c>
      <c r="AC3335" s="35">
        <v>44966</v>
      </c>
      <c r="AD3335" s="33">
        <v>15</v>
      </c>
      <c r="AE3335" s="36">
        <f t="shared" si="604"/>
        <v>44981</v>
      </c>
    </row>
    <row r="3336" spans="2:31" ht="14.5" hidden="1">
      <c r="B3336" s="29" t="s">
        <v>3053</v>
      </c>
      <c r="C3336" s="30" t="str">
        <f t="shared" si="605"/>
        <v>(Proveedores estratégicos)</v>
      </c>
      <c r="D3336" s="30">
        <v>4</v>
      </c>
      <c r="E3336" s="30" t="s">
        <v>5529</v>
      </c>
      <c r="F3336" s="30" t="s">
        <v>5530</v>
      </c>
      <c r="G3336" s="30" t="s">
        <v>5531</v>
      </c>
      <c r="H3336" s="31" t="s">
        <v>3107</v>
      </c>
      <c r="I3336" s="31" t="s">
        <v>62</v>
      </c>
      <c r="J3336" s="32">
        <v>14174.610000000001</v>
      </c>
      <c r="K3336" s="33">
        <f t="shared" si="606"/>
        <v>14174.610000000001</v>
      </c>
      <c r="L3336" s="33">
        <v>67610764</v>
      </c>
      <c r="M3336" s="33">
        <v>0</v>
      </c>
      <c r="N3336" s="33">
        <v>0</v>
      </c>
      <c r="O3336" s="33">
        <v>0</v>
      </c>
      <c r="P3336" s="33">
        <f t="shared" si="607"/>
        <v>14174.610000000001</v>
      </c>
      <c r="Q3336" s="33">
        <f t="shared" si="608"/>
        <v>14174.610000000001</v>
      </c>
      <c r="R3336" s="33">
        <f t="shared" si="609"/>
        <v>67610764</v>
      </c>
      <c r="S3336" s="33"/>
      <c r="T3336" s="30" t="str">
        <f t="shared" si="610"/>
        <v>USD</v>
      </c>
      <c r="U3336" s="33">
        <v>0</v>
      </c>
      <c r="V3336" s="33">
        <v>0</v>
      </c>
      <c r="W3336" s="33">
        <v>0</v>
      </c>
      <c r="X3336" s="33">
        <f t="shared" si="611"/>
        <v>14174.610000000001</v>
      </c>
      <c r="Y3336" s="33">
        <f t="shared" si="612"/>
        <v>14174.610000000001</v>
      </c>
      <c r="Z3336" s="33">
        <f t="shared" si="613"/>
        <v>67610764</v>
      </c>
      <c r="AA3336" s="34">
        <f t="shared" si="614"/>
        <v>9.7491226797956438E-05</v>
      </c>
      <c r="AB3336" s="33" t="s">
        <v>4987</v>
      </c>
      <c r="AC3336" s="35">
        <v>44966</v>
      </c>
      <c r="AD3336" s="33">
        <v>15</v>
      </c>
      <c r="AE3336" s="36">
        <f t="shared" si="604"/>
        <v>44981</v>
      </c>
    </row>
    <row r="3337" spans="2:31" ht="14.5" hidden="1">
      <c r="B3337" s="29" t="s">
        <v>3053</v>
      </c>
      <c r="C3337" s="30" t="str">
        <f t="shared" si="605"/>
        <v>(Proveedores estratégicos)</v>
      </c>
      <c r="D3337" s="30">
        <v>4</v>
      </c>
      <c r="E3337" s="30" t="s">
        <v>5529</v>
      </c>
      <c r="F3337" s="30" t="s">
        <v>5530</v>
      </c>
      <c r="G3337" s="30" t="s">
        <v>5531</v>
      </c>
      <c r="H3337" s="31" t="s">
        <v>3108</v>
      </c>
      <c r="I3337" s="31" t="s">
        <v>62</v>
      </c>
      <c r="J3337" s="32">
        <v>13381.76</v>
      </c>
      <c r="K3337" s="33">
        <f t="shared" si="606"/>
        <v>13381.76</v>
      </c>
      <c r="L3337" s="33">
        <v>63828988</v>
      </c>
      <c r="M3337" s="33">
        <v>0</v>
      </c>
      <c r="N3337" s="33">
        <v>0</v>
      </c>
      <c r="O3337" s="33">
        <v>0</v>
      </c>
      <c r="P3337" s="33">
        <f t="shared" si="607"/>
        <v>13381.76</v>
      </c>
      <c r="Q3337" s="33">
        <f t="shared" si="608"/>
        <v>13381.76</v>
      </c>
      <c r="R3337" s="33">
        <f t="shared" si="609"/>
        <v>63828988</v>
      </c>
      <c r="S3337" s="33"/>
      <c r="T3337" s="30" t="str">
        <f t="shared" si="610"/>
        <v>USD</v>
      </c>
      <c r="U3337" s="33">
        <v>0</v>
      </c>
      <c r="V3337" s="33">
        <v>0</v>
      </c>
      <c r="W3337" s="33">
        <v>0</v>
      </c>
      <c r="X3337" s="33">
        <f t="shared" si="611"/>
        <v>13381.76</v>
      </c>
      <c r="Y3337" s="33">
        <f t="shared" si="612"/>
        <v>13381.76</v>
      </c>
      <c r="Z3337" s="33">
        <f t="shared" si="613"/>
        <v>63828988</v>
      </c>
      <c r="AA3337" s="34">
        <f t="shared" si="614"/>
        <v>9.2038101290972546E-05</v>
      </c>
      <c r="AB3337" s="33" t="s">
        <v>4987</v>
      </c>
      <c r="AC3337" s="35">
        <v>44966</v>
      </c>
      <c r="AD3337" s="33">
        <v>15</v>
      </c>
      <c r="AE3337" s="36">
        <f t="shared" si="604"/>
        <v>44981</v>
      </c>
    </row>
    <row r="3338" spans="2:31" ht="14.5" hidden="1">
      <c r="B3338" s="29" t="s">
        <v>3053</v>
      </c>
      <c r="C3338" s="30" t="str">
        <f t="shared" si="605"/>
        <v>(Proveedores estratégicos)</v>
      </c>
      <c r="D3338" s="30">
        <v>4</v>
      </c>
      <c r="E3338" s="30" t="s">
        <v>5529</v>
      </c>
      <c r="F3338" s="30" t="s">
        <v>5530</v>
      </c>
      <c r="G3338" s="30" t="s">
        <v>5531</v>
      </c>
      <c r="H3338" s="31" t="s">
        <v>3109</v>
      </c>
      <c r="I3338" s="31" t="s">
        <v>62</v>
      </c>
      <c r="J3338" s="32">
        <v>13207.09</v>
      </c>
      <c r="K3338" s="33">
        <f t="shared" si="606"/>
        <v>13207.09</v>
      </c>
      <c r="L3338" s="33">
        <v>62995838</v>
      </c>
      <c r="M3338" s="33">
        <v>0</v>
      </c>
      <c r="N3338" s="33">
        <v>0</v>
      </c>
      <c r="O3338" s="33">
        <v>0</v>
      </c>
      <c r="P3338" s="33">
        <f t="shared" si="607"/>
        <v>13207.09</v>
      </c>
      <c r="Q3338" s="33">
        <f t="shared" si="608"/>
        <v>13207.09</v>
      </c>
      <c r="R3338" s="33">
        <f t="shared" si="609"/>
        <v>62995838</v>
      </c>
      <c r="S3338" s="33"/>
      <c r="T3338" s="30" t="str">
        <f t="shared" si="610"/>
        <v>USD</v>
      </c>
      <c r="U3338" s="33">
        <v>0</v>
      </c>
      <c r="V3338" s="33">
        <v>0</v>
      </c>
      <c r="W3338" s="33">
        <v>0</v>
      </c>
      <c r="X3338" s="33">
        <f t="shared" si="611"/>
        <v>13207.09</v>
      </c>
      <c r="Y3338" s="33">
        <f t="shared" si="612"/>
        <v>13207.09</v>
      </c>
      <c r="Z3338" s="33">
        <f t="shared" si="613"/>
        <v>62995838</v>
      </c>
      <c r="AA3338" s="34">
        <f t="shared" si="614"/>
        <v>9.0836742057600801E-05</v>
      </c>
      <c r="AB3338" s="33" t="s">
        <v>4987</v>
      </c>
      <c r="AC3338" s="35">
        <v>44966</v>
      </c>
      <c r="AD3338" s="33">
        <v>15</v>
      </c>
      <c r="AE3338" s="36">
        <f t="shared" si="604"/>
        <v>44981</v>
      </c>
    </row>
    <row r="3339" spans="2:31" ht="14.5" hidden="1">
      <c r="B3339" s="29" t="s">
        <v>3053</v>
      </c>
      <c r="C3339" s="30" t="str">
        <f t="shared" si="605"/>
        <v>(Proveedores estratégicos)</v>
      </c>
      <c r="D3339" s="30">
        <v>4</v>
      </c>
      <c r="E3339" s="30" t="s">
        <v>5529</v>
      </c>
      <c r="F3339" s="30" t="s">
        <v>5530</v>
      </c>
      <c r="G3339" s="30" t="s">
        <v>5531</v>
      </c>
      <c r="H3339" s="31" t="s">
        <v>3110</v>
      </c>
      <c r="I3339" s="31" t="s">
        <v>62</v>
      </c>
      <c r="J3339" s="32">
        <v>12703.629999999999</v>
      </c>
      <c r="K3339" s="33">
        <f t="shared" si="606"/>
        <v>12703.629999999999</v>
      </c>
      <c r="L3339" s="33">
        <v>60594410</v>
      </c>
      <c r="M3339" s="33">
        <v>0</v>
      </c>
      <c r="N3339" s="33">
        <v>0</v>
      </c>
      <c r="O3339" s="33">
        <v>0</v>
      </c>
      <c r="P3339" s="33">
        <f t="shared" si="607"/>
        <v>12703.629999999999</v>
      </c>
      <c r="Q3339" s="33">
        <f t="shared" si="608"/>
        <v>12703.629999999999</v>
      </c>
      <c r="R3339" s="33">
        <f t="shared" si="609"/>
        <v>60594410</v>
      </c>
      <c r="S3339" s="33"/>
      <c r="T3339" s="30" t="str">
        <f t="shared" si="610"/>
        <v>USD</v>
      </c>
      <c r="U3339" s="33">
        <v>0</v>
      </c>
      <c r="V3339" s="33">
        <v>0</v>
      </c>
      <c r="W3339" s="33">
        <v>0</v>
      </c>
      <c r="X3339" s="33">
        <f t="shared" si="611"/>
        <v>12703.629999999999</v>
      </c>
      <c r="Y3339" s="33">
        <f t="shared" si="612"/>
        <v>12703.629999999999</v>
      </c>
      <c r="Z3339" s="33">
        <f t="shared" si="613"/>
        <v>60594410</v>
      </c>
      <c r="AA3339" s="34">
        <f t="shared" si="614"/>
        <v>8.7374007014598436E-05</v>
      </c>
      <c r="AB3339" s="33" t="s">
        <v>4987</v>
      </c>
      <c r="AC3339" s="35">
        <v>44966</v>
      </c>
      <c r="AD3339" s="33">
        <v>15</v>
      </c>
      <c r="AE3339" s="36">
        <f t="shared" si="604"/>
        <v>44981</v>
      </c>
    </row>
    <row r="3340" spans="2:31" ht="14.5" hidden="1">
      <c r="B3340" s="29" t="s">
        <v>3053</v>
      </c>
      <c r="C3340" s="30" t="str">
        <f t="shared" si="605"/>
        <v>(Proveedores estratégicos)</v>
      </c>
      <c r="D3340" s="30">
        <v>4</v>
      </c>
      <c r="E3340" s="30" t="s">
        <v>5529</v>
      </c>
      <c r="F3340" s="30" t="s">
        <v>5530</v>
      </c>
      <c r="G3340" s="30" t="s">
        <v>5531</v>
      </c>
      <c r="H3340" s="31" t="s">
        <v>3111</v>
      </c>
      <c r="I3340" s="31" t="s">
        <v>62</v>
      </c>
      <c r="J3340" s="32">
        <v>13316.68</v>
      </c>
      <c r="K3340" s="33">
        <f t="shared" si="606"/>
        <v>13316.68</v>
      </c>
      <c r="L3340" s="33">
        <v>63518566</v>
      </c>
      <c r="M3340" s="33">
        <v>0</v>
      </c>
      <c r="N3340" s="33">
        <v>0</v>
      </c>
      <c r="O3340" s="33">
        <v>0</v>
      </c>
      <c r="P3340" s="33">
        <f t="shared" si="607"/>
        <v>13316.68</v>
      </c>
      <c r="Q3340" s="33">
        <f t="shared" si="608"/>
        <v>13316.68</v>
      </c>
      <c r="R3340" s="33">
        <f t="shared" si="609"/>
        <v>63518566</v>
      </c>
      <c r="S3340" s="33"/>
      <c r="T3340" s="30" t="str">
        <f t="shared" si="610"/>
        <v>USD</v>
      </c>
      <c r="U3340" s="33">
        <v>0</v>
      </c>
      <c r="V3340" s="33">
        <v>0</v>
      </c>
      <c r="W3340" s="33">
        <v>0</v>
      </c>
      <c r="X3340" s="33">
        <f t="shared" si="611"/>
        <v>13316.68</v>
      </c>
      <c r="Y3340" s="33">
        <f t="shared" si="612"/>
        <v>13316.68</v>
      </c>
      <c r="Z3340" s="33">
        <f t="shared" si="613"/>
        <v>63518566</v>
      </c>
      <c r="AA3340" s="34">
        <f t="shared" si="614"/>
        <v>9.1590488813097349E-05</v>
      </c>
      <c r="AB3340" s="33" t="s">
        <v>4987</v>
      </c>
      <c r="AC3340" s="35">
        <v>44966</v>
      </c>
      <c r="AD3340" s="33">
        <v>15</v>
      </c>
      <c r="AE3340" s="36">
        <f t="shared" si="604"/>
        <v>44981</v>
      </c>
    </row>
    <row r="3341" spans="2:31" ht="14.5" hidden="1">
      <c r="B3341" s="29" t="s">
        <v>3053</v>
      </c>
      <c r="C3341" s="30" t="str">
        <f t="shared" si="605"/>
        <v>(Proveedores estratégicos)</v>
      </c>
      <c r="D3341" s="30">
        <v>4</v>
      </c>
      <c r="E3341" s="30" t="s">
        <v>5529</v>
      </c>
      <c r="F3341" s="30" t="s">
        <v>5530</v>
      </c>
      <c r="G3341" s="30" t="s">
        <v>5531</v>
      </c>
      <c r="H3341" s="31" t="s">
        <v>3112</v>
      </c>
      <c r="I3341" s="31" t="s">
        <v>62</v>
      </c>
      <c r="J3341" s="32">
        <v>16111.52</v>
      </c>
      <c r="K3341" s="33">
        <f t="shared" si="606"/>
        <v>16111.52</v>
      </c>
      <c r="L3341" s="33">
        <v>76849534</v>
      </c>
      <c r="M3341" s="33">
        <v>0</v>
      </c>
      <c r="N3341" s="33">
        <v>0</v>
      </c>
      <c r="O3341" s="33">
        <v>0</v>
      </c>
      <c r="P3341" s="33">
        <f t="shared" si="607"/>
        <v>16111.52</v>
      </c>
      <c r="Q3341" s="33">
        <f t="shared" si="608"/>
        <v>16111.52</v>
      </c>
      <c r="R3341" s="33">
        <f t="shared" si="609"/>
        <v>76849534</v>
      </c>
      <c r="S3341" s="33"/>
      <c r="T3341" s="30" t="str">
        <f t="shared" si="610"/>
        <v>USD</v>
      </c>
      <c r="U3341" s="33">
        <v>0</v>
      </c>
      <c r="V3341" s="33">
        <v>0</v>
      </c>
      <c r="W3341" s="33">
        <v>0</v>
      </c>
      <c r="X3341" s="33">
        <f t="shared" si="611"/>
        <v>16111.52</v>
      </c>
      <c r="Y3341" s="33">
        <f t="shared" si="612"/>
        <v>16111.52</v>
      </c>
      <c r="Z3341" s="33">
        <f t="shared" si="613"/>
        <v>76849534</v>
      </c>
      <c r="AA3341" s="34">
        <f t="shared" si="614"/>
        <v>0.00011081305557368446</v>
      </c>
      <c r="AB3341" s="33" t="s">
        <v>4987</v>
      </c>
      <c r="AC3341" s="35">
        <v>44966</v>
      </c>
      <c r="AD3341" s="33">
        <v>15</v>
      </c>
      <c r="AE3341" s="36">
        <f t="shared" si="604"/>
        <v>44981</v>
      </c>
    </row>
    <row r="3342" spans="2:31" ht="14.5" hidden="1">
      <c r="B3342" s="29" t="s">
        <v>3053</v>
      </c>
      <c r="C3342" s="30" t="str">
        <f t="shared" si="605"/>
        <v>(Proveedores estratégicos)</v>
      </c>
      <c r="D3342" s="30">
        <v>4</v>
      </c>
      <c r="E3342" s="30" t="s">
        <v>5529</v>
      </c>
      <c r="F3342" s="30" t="s">
        <v>5530</v>
      </c>
      <c r="G3342" s="30" t="s">
        <v>5531</v>
      </c>
      <c r="H3342" s="31" t="s">
        <v>3113</v>
      </c>
      <c r="I3342" s="31" t="s">
        <v>62</v>
      </c>
      <c r="J3342" s="32">
        <v>16759.43</v>
      </c>
      <c r="K3342" s="33">
        <f t="shared" si="606"/>
        <v>16759.43</v>
      </c>
      <c r="L3342" s="33">
        <v>79939967</v>
      </c>
      <c r="M3342" s="33">
        <v>0</v>
      </c>
      <c r="N3342" s="33">
        <v>0</v>
      </c>
      <c r="O3342" s="33">
        <v>0</v>
      </c>
      <c r="P3342" s="33">
        <f t="shared" si="607"/>
        <v>16759.43</v>
      </c>
      <c r="Q3342" s="33">
        <f t="shared" si="608"/>
        <v>16759.43</v>
      </c>
      <c r="R3342" s="33">
        <f t="shared" si="609"/>
        <v>79939967</v>
      </c>
      <c r="S3342" s="33"/>
      <c r="T3342" s="30" t="str">
        <f t="shared" si="610"/>
        <v>USD</v>
      </c>
      <c r="U3342" s="33">
        <v>0</v>
      </c>
      <c r="V3342" s="33">
        <v>0</v>
      </c>
      <c r="W3342" s="33">
        <v>0</v>
      </c>
      <c r="X3342" s="33">
        <f t="shared" si="611"/>
        <v>16759.43</v>
      </c>
      <c r="Y3342" s="33">
        <f t="shared" si="612"/>
        <v>16759.43</v>
      </c>
      <c r="Z3342" s="33">
        <f t="shared" si="613"/>
        <v>79939967</v>
      </c>
      <c r="AA3342" s="34">
        <f t="shared" si="614"/>
        <v>0.00011526930021110474</v>
      </c>
      <c r="AB3342" s="33" t="s">
        <v>4987</v>
      </c>
      <c r="AC3342" s="35">
        <v>44966</v>
      </c>
      <c r="AD3342" s="33">
        <v>15</v>
      </c>
      <c r="AE3342" s="36">
        <f t="shared" si="604"/>
        <v>44981</v>
      </c>
    </row>
    <row r="3343" spans="2:31" ht="14.5" hidden="1">
      <c r="B3343" s="29" t="s">
        <v>3053</v>
      </c>
      <c r="C3343" s="30" t="str">
        <f t="shared" si="605"/>
        <v>(Proveedores estratégicos)</v>
      </c>
      <c r="D3343" s="30">
        <v>4</v>
      </c>
      <c r="E3343" s="30" t="s">
        <v>5529</v>
      </c>
      <c r="F3343" s="30" t="s">
        <v>5530</v>
      </c>
      <c r="G3343" s="30" t="s">
        <v>5531</v>
      </c>
      <c r="H3343" s="31" t="s">
        <v>3114</v>
      </c>
      <c r="I3343" s="31" t="s">
        <v>62</v>
      </c>
      <c r="J3343" s="32">
        <v>13283.290000000001</v>
      </c>
      <c r="K3343" s="33">
        <f t="shared" si="606"/>
        <v>13283.290000000001</v>
      </c>
      <c r="L3343" s="33">
        <v>63359301</v>
      </c>
      <c r="M3343" s="33">
        <v>0</v>
      </c>
      <c r="N3343" s="33">
        <v>0</v>
      </c>
      <c r="O3343" s="33">
        <v>0</v>
      </c>
      <c r="P3343" s="33">
        <f t="shared" si="607"/>
        <v>13283.290000000001</v>
      </c>
      <c r="Q3343" s="33">
        <f t="shared" si="608"/>
        <v>13283.290000000001</v>
      </c>
      <c r="R3343" s="33">
        <f t="shared" si="609"/>
        <v>63359301</v>
      </c>
      <c r="S3343" s="33"/>
      <c r="T3343" s="30" t="str">
        <f t="shared" si="610"/>
        <v>USD</v>
      </c>
      <c r="U3343" s="33">
        <v>0</v>
      </c>
      <c r="V3343" s="33">
        <v>0</v>
      </c>
      <c r="W3343" s="33">
        <v>0</v>
      </c>
      <c r="X3343" s="33">
        <f t="shared" si="611"/>
        <v>13283.290000000001</v>
      </c>
      <c r="Y3343" s="33">
        <f t="shared" si="612"/>
        <v>13283.290000000001</v>
      </c>
      <c r="Z3343" s="33">
        <f t="shared" si="613"/>
        <v>63359301</v>
      </c>
      <c r="AA3343" s="34">
        <f t="shared" si="614"/>
        <v>9.1360836915716382E-05</v>
      </c>
      <c r="AB3343" s="33" t="s">
        <v>4987</v>
      </c>
      <c r="AC3343" s="35">
        <v>44966</v>
      </c>
      <c r="AD3343" s="33">
        <v>15</v>
      </c>
      <c r="AE3343" s="36">
        <f t="shared" si="604"/>
        <v>44981</v>
      </c>
    </row>
    <row r="3344" spans="2:31" ht="14.5" hidden="1">
      <c r="B3344" s="29" t="s">
        <v>3115</v>
      </c>
      <c r="C3344" s="30" t="str">
        <f t="shared" si="605"/>
        <v>(Acreedores quirografarios)</v>
      </c>
      <c r="D3344" s="30">
        <v>5</v>
      </c>
      <c r="E3344" s="30" t="s">
        <v>5532</v>
      </c>
      <c r="F3344" s="30" t="s">
        <v>5533</v>
      </c>
      <c r="G3344" s="30" t="s">
        <v>5534</v>
      </c>
      <c r="H3344" s="31">
        <v>143373</v>
      </c>
      <c r="I3344" s="31" t="s">
        <v>62</v>
      </c>
      <c r="J3344" s="32">
        <v>858</v>
      </c>
      <c r="K3344" s="33">
        <f t="shared" si="606"/>
        <v>858</v>
      </c>
      <c r="L3344" s="33">
        <v>4099764</v>
      </c>
      <c r="M3344" s="33">
        <v>0</v>
      </c>
      <c r="N3344" s="33">
        <v>0</v>
      </c>
      <c r="O3344" s="33">
        <v>0</v>
      </c>
      <c r="P3344" s="33">
        <f t="shared" si="607"/>
        <v>858</v>
      </c>
      <c r="Q3344" s="33">
        <f t="shared" si="608"/>
        <v>858</v>
      </c>
      <c r="R3344" s="33">
        <f t="shared" si="609"/>
        <v>4099764</v>
      </c>
      <c r="S3344" s="38"/>
      <c r="T3344" s="30" t="str">
        <f t="shared" si="610"/>
        <v>USD</v>
      </c>
      <c r="U3344" s="33">
        <v>0</v>
      </c>
      <c r="V3344" s="33">
        <v>0</v>
      </c>
      <c r="W3344" s="33">
        <v>0</v>
      </c>
      <c r="X3344" s="33">
        <f t="shared" si="611"/>
        <v>858</v>
      </c>
      <c r="Y3344" s="33">
        <f t="shared" si="612"/>
        <v>858</v>
      </c>
      <c r="Z3344" s="33">
        <f t="shared" si="613"/>
        <v>4099764</v>
      </c>
      <c r="AA3344" s="34">
        <f t="shared" si="614"/>
        <v>0.00010108955612619671</v>
      </c>
      <c r="AB3344" s="33" t="s">
        <v>762</v>
      </c>
      <c r="AC3344" s="35">
        <v>44911</v>
      </c>
      <c r="AD3344" s="33">
        <v>60</v>
      </c>
      <c r="AE3344" s="36">
        <f t="shared" si="604"/>
        <v>44971</v>
      </c>
    </row>
    <row r="3345" spans="2:31" ht="14.5" hidden="1">
      <c r="B3345" s="29" t="s">
        <v>3115</v>
      </c>
      <c r="C3345" s="30" t="str">
        <f t="shared" si="605"/>
        <v>(Acreedores quirografarios)</v>
      </c>
      <c r="D3345" s="30">
        <v>5</v>
      </c>
      <c r="E3345" s="30" t="s">
        <v>5532</v>
      </c>
      <c r="F3345" s="30" t="s">
        <v>5533</v>
      </c>
      <c r="G3345" s="30" t="s">
        <v>5534</v>
      </c>
      <c r="H3345" s="31">
        <v>143616</v>
      </c>
      <c r="I3345" s="31" t="s">
        <v>62</v>
      </c>
      <c r="J3345" s="32">
        <v>1430</v>
      </c>
      <c r="K3345" s="33">
        <f t="shared" si="606"/>
        <v>1430</v>
      </c>
      <c r="L3345" s="33">
        <v>6681016</v>
      </c>
      <c r="M3345" s="33">
        <v>0</v>
      </c>
      <c r="N3345" s="33">
        <v>0</v>
      </c>
      <c r="O3345" s="33">
        <v>0</v>
      </c>
      <c r="P3345" s="33">
        <f t="shared" si="607"/>
        <v>1430</v>
      </c>
      <c r="Q3345" s="33">
        <f t="shared" si="608"/>
        <v>1430</v>
      </c>
      <c r="R3345" s="33">
        <f t="shared" si="609"/>
        <v>6681016</v>
      </c>
      <c r="S3345" s="33"/>
      <c r="T3345" s="30" t="str">
        <f t="shared" si="610"/>
        <v>USD</v>
      </c>
      <c r="U3345" s="33">
        <v>0</v>
      </c>
      <c r="V3345" s="33">
        <v>0</v>
      </c>
      <c r="W3345" s="33">
        <v>0</v>
      </c>
      <c r="X3345" s="33">
        <f t="shared" si="611"/>
        <v>1430</v>
      </c>
      <c r="Y3345" s="33">
        <f t="shared" si="612"/>
        <v>1430</v>
      </c>
      <c r="Z3345" s="33">
        <f t="shared" si="613"/>
        <v>6681016</v>
      </c>
      <c r="AA3345" s="34">
        <f t="shared" si="614"/>
        <v>0.00016473654139897276</v>
      </c>
      <c r="AB3345" s="33" t="s">
        <v>762</v>
      </c>
      <c r="AC3345" s="35">
        <v>44929</v>
      </c>
      <c r="AD3345" s="33">
        <v>60</v>
      </c>
      <c r="AE3345" s="36">
        <f t="shared" si="604"/>
        <v>44989</v>
      </c>
    </row>
    <row r="3346" spans="2:31" ht="14.5" hidden="1">
      <c r="B3346" s="29" t="s">
        <v>3115</v>
      </c>
      <c r="C3346" s="30" t="str">
        <f t="shared" si="605"/>
        <v>(Acreedores quirografarios)</v>
      </c>
      <c r="D3346" s="30">
        <v>5</v>
      </c>
      <c r="E3346" s="30" t="s">
        <v>5532</v>
      </c>
      <c r="F3346" s="30" t="s">
        <v>5533</v>
      </c>
      <c r="G3346" s="30" t="s">
        <v>5534</v>
      </c>
      <c r="H3346" s="31">
        <v>143842</v>
      </c>
      <c r="I3346" s="31" t="s">
        <v>62</v>
      </c>
      <c r="J3346" s="32">
        <v>1276</v>
      </c>
      <c r="K3346" s="33">
        <f t="shared" si="606"/>
        <v>1276</v>
      </c>
      <c r="L3346" s="33">
        <v>5989531</v>
      </c>
      <c r="M3346" s="33">
        <v>0</v>
      </c>
      <c r="N3346" s="33">
        <v>0</v>
      </c>
      <c r="O3346" s="33">
        <v>0</v>
      </c>
      <c r="P3346" s="33">
        <f t="shared" si="607"/>
        <v>1276</v>
      </c>
      <c r="Q3346" s="33">
        <f t="shared" si="608"/>
        <v>1276</v>
      </c>
      <c r="R3346" s="33">
        <f t="shared" si="609"/>
        <v>5989531</v>
      </c>
      <c r="S3346" s="33"/>
      <c r="T3346" s="30" t="str">
        <f t="shared" si="610"/>
        <v>USD</v>
      </c>
      <c r="U3346" s="33">
        <v>0</v>
      </c>
      <c r="V3346" s="33">
        <v>0</v>
      </c>
      <c r="W3346" s="33">
        <v>0</v>
      </c>
      <c r="X3346" s="33">
        <f t="shared" si="611"/>
        <v>1276</v>
      </c>
      <c r="Y3346" s="33">
        <f t="shared" si="612"/>
        <v>1276</v>
      </c>
      <c r="Z3346" s="33">
        <f t="shared" si="613"/>
        <v>5989531</v>
      </c>
      <c r="AA3346" s="34">
        <f t="shared" si="614"/>
        <v>0.00014768631321073484</v>
      </c>
      <c r="AB3346" s="33" t="s">
        <v>762</v>
      </c>
      <c r="AC3346" s="35">
        <v>44942</v>
      </c>
      <c r="AD3346" s="33">
        <v>60</v>
      </c>
      <c r="AE3346" s="36">
        <f t="shared" si="604"/>
        <v>45002</v>
      </c>
    </row>
    <row r="3347" spans="2:31" ht="14.5" hidden="1">
      <c r="B3347" s="29" t="s">
        <v>3115</v>
      </c>
      <c r="C3347" s="30" t="str">
        <f t="shared" si="605"/>
        <v>(Acreedores quirografarios)</v>
      </c>
      <c r="D3347" s="30">
        <v>5</v>
      </c>
      <c r="E3347" s="30" t="s">
        <v>5532</v>
      </c>
      <c r="F3347" s="30" t="s">
        <v>5533</v>
      </c>
      <c r="G3347" s="30" t="s">
        <v>5534</v>
      </c>
      <c r="H3347" s="31">
        <v>144099</v>
      </c>
      <c r="I3347" s="31" t="s">
        <v>62</v>
      </c>
      <c r="J3347" s="32">
        <v>836</v>
      </c>
      <c r="K3347" s="33">
        <f t="shared" si="606"/>
        <v>836</v>
      </c>
      <c r="L3347" s="33">
        <v>3886313</v>
      </c>
      <c r="M3347" s="33">
        <v>0</v>
      </c>
      <c r="N3347" s="33">
        <v>0</v>
      </c>
      <c r="O3347" s="33">
        <v>0</v>
      </c>
      <c r="P3347" s="33">
        <f t="shared" si="607"/>
        <v>836</v>
      </c>
      <c r="Q3347" s="33">
        <f t="shared" si="608"/>
        <v>836</v>
      </c>
      <c r="R3347" s="33">
        <f t="shared" si="609"/>
        <v>3886313</v>
      </c>
      <c r="S3347" s="33"/>
      <c r="T3347" s="30" t="str">
        <f t="shared" si="610"/>
        <v>USD</v>
      </c>
      <c r="U3347" s="33">
        <v>0</v>
      </c>
      <c r="V3347" s="33">
        <v>0</v>
      </c>
      <c r="W3347" s="33">
        <v>0</v>
      </c>
      <c r="X3347" s="33">
        <f t="shared" si="611"/>
        <v>836</v>
      </c>
      <c r="Y3347" s="33">
        <f t="shared" si="612"/>
        <v>836</v>
      </c>
      <c r="Z3347" s="33">
        <f t="shared" si="613"/>
        <v>3886313</v>
      </c>
      <c r="AA3347" s="34">
        <f t="shared" si="614"/>
        <v>9.5826407602356598E-05</v>
      </c>
      <c r="AB3347" s="33" t="s">
        <v>762</v>
      </c>
      <c r="AC3347" s="35">
        <v>44959</v>
      </c>
      <c r="AD3347" s="33">
        <v>60</v>
      </c>
      <c r="AE3347" s="36">
        <f t="shared" si="604"/>
        <v>45019</v>
      </c>
    </row>
    <row r="3348" spans="1:31" ht="14.5" hidden="1">
      <c r="A3348" s="1" t="s">
        <v>68</v>
      </c>
      <c r="B3348" s="29" t="s">
        <v>3116</v>
      </c>
      <c r="C3348" s="30" t="str">
        <f t="shared" si="605"/>
        <v>(Proveedores estratégicos)</v>
      </c>
      <c r="D3348" s="30">
        <v>4</v>
      </c>
      <c r="E3348" s="30" t="s">
        <v>5535</v>
      </c>
      <c r="F3348" s="30" t="s">
        <v>5536</v>
      </c>
      <c r="G3348" s="30" t="s">
        <v>5537</v>
      </c>
      <c r="H3348" s="31">
        <v>70014139</v>
      </c>
      <c r="I3348" s="31" t="s">
        <v>62</v>
      </c>
      <c r="J3348" s="32">
        <v>53260.400000000001</v>
      </c>
      <c r="K3348" s="33">
        <f t="shared" si="606"/>
        <v>53260.400000000001</v>
      </c>
      <c r="L3348" s="33">
        <v>247591621</v>
      </c>
      <c r="M3348" s="33">
        <v>0</v>
      </c>
      <c r="N3348" s="33">
        <v>0</v>
      </c>
      <c r="O3348" s="33">
        <v>0</v>
      </c>
      <c r="P3348" s="33">
        <f t="shared" si="607"/>
        <v>53260.400000000001</v>
      </c>
      <c r="Q3348" s="33">
        <f t="shared" si="608"/>
        <v>53260.400000000001</v>
      </c>
      <c r="R3348" s="33">
        <f t="shared" si="609"/>
        <v>247591621</v>
      </c>
      <c r="S3348" s="33"/>
      <c r="T3348" s="30" t="str">
        <f t="shared" si="610"/>
        <v>USD</v>
      </c>
      <c r="U3348" s="33">
        <v>0</v>
      </c>
      <c r="V3348" s="33">
        <v>0</v>
      </c>
      <c r="W3348" s="33">
        <v>0</v>
      </c>
      <c r="X3348" s="33">
        <f t="shared" si="611"/>
        <v>53260.400000000001</v>
      </c>
      <c r="Y3348" s="33">
        <f t="shared" si="612"/>
        <v>53260.400000000001</v>
      </c>
      <c r="Z3348" s="33">
        <f t="shared" si="613"/>
        <v>247591621</v>
      </c>
      <c r="AA3348" s="34">
        <f t="shared" si="614"/>
        <v>0.00035701431914280209</v>
      </c>
      <c r="AB3348" s="33" t="s">
        <v>3117</v>
      </c>
      <c r="AC3348" s="35">
        <v>44957</v>
      </c>
      <c r="AD3348" s="33" t="s">
        <v>4909</v>
      </c>
      <c r="AE3348" s="36">
        <f>+AC3348</f>
        <v>44957</v>
      </c>
    </row>
    <row r="3349" spans="1:31" ht="14.5" hidden="1">
      <c r="A3349" s="1" t="s">
        <v>68</v>
      </c>
      <c r="B3349" s="29" t="s">
        <v>3118</v>
      </c>
      <c r="C3349" s="30" t="str">
        <f t="shared" si="605"/>
        <v>(Proveedores estratégicos)</v>
      </c>
      <c r="D3349" s="30">
        <v>4</v>
      </c>
      <c r="E3349" s="30" t="s">
        <v>5538</v>
      </c>
      <c r="F3349" s="30" t="s">
        <v>5539</v>
      </c>
      <c r="G3349" s="30" t="s">
        <v>5540</v>
      </c>
      <c r="H3349" s="31" t="s">
        <v>3119</v>
      </c>
      <c r="I3349" s="31" t="s">
        <v>62</v>
      </c>
      <c r="J3349" s="32">
        <v>230</v>
      </c>
      <c r="K3349" s="33">
        <f t="shared" si="606"/>
        <v>230</v>
      </c>
      <c r="L3349" s="33">
        <v>1097066</v>
      </c>
      <c r="M3349" s="33">
        <v>0</v>
      </c>
      <c r="N3349" s="33">
        <v>0</v>
      </c>
      <c r="O3349" s="33">
        <v>0</v>
      </c>
      <c r="P3349" s="33">
        <f t="shared" si="607"/>
        <v>230</v>
      </c>
      <c r="Q3349" s="33">
        <f t="shared" si="608"/>
        <v>230</v>
      </c>
      <c r="R3349" s="33">
        <f t="shared" si="609"/>
        <v>1097066</v>
      </c>
      <c r="S3349" s="33"/>
      <c r="T3349" s="30" t="str">
        <f t="shared" si="610"/>
        <v>USD</v>
      </c>
      <c r="U3349" s="33">
        <v>0</v>
      </c>
      <c r="V3349" s="33">
        <v>0</v>
      </c>
      <c r="W3349" s="33">
        <v>0</v>
      </c>
      <c r="X3349" s="33">
        <f t="shared" si="611"/>
        <v>230</v>
      </c>
      <c r="Y3349" s="33">
        <f t="shared" si="612"/>
        <v>230</v>
      </c>
      <c r="Z3349" s="33">
        <f t="shared" si="613"/>
        <v>1097066</v>
      </c>
      <c r="AA3349" s="34">
        <f t="shared" si="614"/>
        <v>1.5819124632037418E-06</v>
      </c>
      <c r="AB3349" s="33" t="s">
        <v>3117</v>
      </c>
      <c r="AC3349" s="35">
        <v>44966</v>
      </c>
      <c r="AD3349" s="33">
        <v>25</v>
      </c>
      <c r="AE3349" s="36">
        <f>+AD3349+AC3349</f>
        <v>44991</v>
      </c>
    </row>
    <row r="3350" spans="2:31" ht="14.5" hidden="1">
      <c r="B3350" s="29" t="s">
        <v>3120</v>
      </c>
      <c r="C3350" s="30" t="str">
        <f t="shared" si="605"/>
        <v>(Proveedores estratégicos)</v>
      </c>
      <c r="D3350" s="30">
        <v>4</v>
      </c>
      <c r="E3350" s="30">
        <v>444444556</v>
      </c>
      <c r="F3350" s="30" t="s">
        <v>5541</v>
      </c>
      <c r="G3350" s="30" t="s">
        <v>5542</v>
      </c>
      <c r="H3350" s="31">
        <v>115577</v>
      </c>
      <c r="I3350" s="31" t="s">
        <v>62</v>
      </c>
      <c r="J3350" s="32">
        <v>15360</v>
      </c>
      <c r="K3350" s="33">
        <f t="shared" si="606"/>
        <v>15360</v>
      </c>
      <c r="L3350" s="33">
        <v>71404032</v>
      </c>
      <c r="M3350" s="33">
        <v>0</v>
      </c>
      <c r="N3350" s="33">
        <v>0</v>
      </c>
      <c r="O3350" s="33">
        <v>0</v>
      </c>
      <c r="P3350" s="33">
        <f t="shared" si="607"/>
        <v>15360</v>
      </c>
      <c r="Q3350" s="33">
        <f t="shared" si="608"/>
        <v>15360</v>
      </c>
      <c r="R3350" s="33">
        <f t="shared" si="609"/>
        <v>71404032</v>
      </c>
      <c r="S3350" s="33"/>
      <c r="T3350" s="30" t="str">
        <f t="shared" si="610"/>
        <v>USD</v>
      </c>
      <c r="U3350" s="33">
        <v>0</v>
      </c>
      <c r="V3350" s="33">
        <v>0</v>
      </c>
      <c r="W3350" s="33">
        <v>0</v>
      </c>
      <c r="X3350" s="33">
        <f t="shared" si="611"/>
        <v>15360</v>
      </c>
      <c r="Y3350" s="33">
        <f t="shared" si="612"/>
        <v>15360</v>
      </c>
      <c r="Z3350" s="33">
        <f t="shared" si="613"/>
        <v>71404032</v>
      </c>
      <c r="AA3350" s="34">
        <f t="shared" si="614"/>
        <v>0.00010296092317490362</v>
      </c>
      <c r="AB3350" s="33" t="s">
        <v>3117</v>
      </c>
      <c r="AC3350" s="35">
        <v>44958</v>
      </c>
      <c r="AD3350" s="33" t="s">
        <v>4909</v>
      </c>
      <c r="AE3350" s="36">
        <f>+AC3350</f>
        <v>44958</v>
      </c>
    </row>
    <row r="3351" spans="2:31" ht="14.5" hidden="1">
      <c r="B3351" s="29" t="s">
        <v>3121</v>
      </c>
      <c r="C3351" s="30" t="str">
        <f t="shared" si="605"/>
        <v>(Proveedores estratégicos)</v>
      </c>
      <c r="D3351" s="30">
        <v>4</v>
      </c>
      <c r="E3351" s="30" t="s">
        <v>5543</v>
      </c>
      <c r="F3351" s="30" t="s">
        <v>5544</v>
      </c>
      <c r="G3351" s="30" t="s">
        <v>5545</v>
      </c>
      <c r="H3351" s="31">
        <v>23500175</v>
      </c>
      <c r="I3351" s="31" t="s">
        <v>62</v>
      </c>
      <c r="J3351" s="32">
        <v>3411.4899999999998</v>
      </c>
      <c r="K3351" s="33">
        <f t="shared" si="606"/>
        <v>3411.4899999999998</v>
      </c>
      <c r="L3351" s="33">
        <v>16003607</v>
      </c>
      <c r="M3351" s="33">
        <v>0</v>
      </c>
      <c r="N3351" s="33">
        <v>0</v>
      </c>
      <c r="O3351" s="33">
        <v>0</v>
      </c>
      <c r="P3351" s="33">
        <f t="shared" si="607"/>
        <v>3411.4899999999998</v>
      </c>
      <c r="Q3351" s="33">
        <f t="shared" si="608"/>
        <v>3411.4899999999998</v>
      </c>
      <c r="R3351" s="33">
        <f t="shared" si="609"/>
        <v>16003607</v>
      </c>
      <c r="S3351" s="33"/>
      <c r="T3351" s="30" t="str">
        <f t="shared" si="610"/>
        <v>USD</v>
      </c>
      <c r="U3351" s="33">
        <v>0</v>
      </c>
      <c r="V3351" s="33">
        <v>0</v>
      </c>
      <c r="W3351" s="33">
        <v>0</v>
      </c>
      <c r="X3351" s="33">
        <f t="shared" si="611"/>
        <v>3411.4899999999998</v>
      </c>
      <c r="Y3351" s="33">
        <f t="shared" si="612"/>
        <v>3411.4899999999998</v>
      </c>
      <c r="Z3351" s="33">
        <f t="shared" si="613"/>
        <v>16003607</v>
      </c>
      <c r="AA3351" s="34">
        <f t="shared" si="614"/>
        <v>2.3076374046333262E-05</v>
      </c>
      <c r="AB3351" s="33" t="s">
        <v>73</v>
      </c>
      <c r="AC3351" s="35">
        <v>44944</v>
      </c>
      <c r="AD3351" s="33">
        <v>10</v>
      </c>
      <c r="AE3351" s="36">
        <f t="shared" si="615" ref="AE3351:AE3414">+AD3351+AC3351</f>
        <v>44954</v>
      </c>
    </row>
    <row r="3352" spans="2:31" ht="14.5" hidden="1">
      <c r="B3352" s="29" t="s">
        <v>3121</v>
      </c>
      <c r="C3352" s="30" t="str">
        <f t="shared" si="605"/>
        <v>(Proveedores estratégicos)</v>
      </c>
      <c r="D3352" s="30">
        <v>4</v>
      </c>
      <c r="E3352" s="30" t="s">
        <v>5543</v>
      </c>
      <c r="F3352" s="30" t="s">
        <v>5544</v>
      </c>
      <c r="G3352" s="30" t="s">
        <v>5545</v>
      </c>
      <c r="H3352" s="31">
        <v>23501399</v>
      </c>
      <c r="I3352" s="31" t="s">
        <v>62</v>
      </c>
      <c r="J3352" s="32">
        <v>178247.26999999999</v>
      </c>
      <c r="K3352" s="33">
        <f t="shared" si="606"/>
        <v>178247.26999999999</v>
      </c>
      <c r="L3352" s="33">
        <v>832368407</v>
      </c>
      <c r="M3352" s="33">
        <v>0</v>
      </c>
      <c r="N3352" s="33">
        <v>0</v>
      </c>
      <c r="O3352" s="33">
        <v>0</v>
      </c>
      <c r="P3352" s="33">
        <f t="shared" si="607"/>
        <v>178247.26999999999</v>
      </c>
      <c r="Q3352" s="33">
        <f t="shared" si="608"/>
        <v>178247.26999999999</v>
      </c>
      <c r="R3352" s="33">
        <f t="shared" si="609"/>
        <v>832368407</v>
      </c>
      <c r="S3352" s="33"/>
      <c r="T3352" s="30" t="str">
        <f t="shared" si="610"/>
        <v>USD</v>
      </c>
      <c r="U3352" s="33">
        <v>0</v>
      </c>
      <c r="V3352" s="33">
        <v>0</v>
      </c>
      <c r="W3352" s="33">
        <v>0</v>
      </c>
      <c r="X3352" s="33">
        <f t="shared" si="611"/>
        <v>178247.26999999999</v>
      </c>
      <c r="Y3352" s="33">
        <f t="shared" si="612"/>
        <v>178247.26999999999</v>
      </c>
      <c r="Z3352" s="33">
        <f t="shared" si="613"/>
        <v>832368407</v>
      </c>
      <c r="AA3352" s="34">
        <f t="shared" si="614"/>
        <v>0.001200232216667315</v>
      </c>
      <c r="AB3352" s="33" t="s">
        <v>73</v>
      </c>
      <c r="AC3352" s="35">
        <v>44962</v>
      </c>
      <c r="AD3352" s="33">
        <v>10</v>
      </c>
      <c r="AE3352" s="36">
        <f t="shared" si="615"/>
        <v>44972</v>
      </c>
    </row>
    <row r="3353" spans="2:31" ht="14.5" hidden="1">
      <c r="B3353" s="29" t="s">
        <v>3122</v>
      </c>
      <c r="C3353" s="30" t="str">
        <f t="shared" si="605"/>
        <v>(Acreedores quirografarios)</v>
      </c>
      <c r="D3353" s="30">
        <v>5</v>
      </c>
      <c r="E3353" s="30" t="s">
        <v>5546</v>
      </c>
      <c r="F3353" s="30" t="s">
        <v>5547</v>
      </c>
      <c r="G3353" s="30" t="s">
        <v>5443</v>
      </c>
      <c r="H3353" s="31" t="s">
        <v>3123</v>
      </c>
      <c r="I3353" s="31" t="s">
        <v>62</v>
      </c>
      <c r="J3353" s="32">
        <v>255</v>
      </c>
      <c r="K3353" s="33">
        <f t="shared" si="606"/>
        <v>255</v>
      </c>
      <c r="L3353" s="33">
        <v>1226601</v>
      </c>
      <c r="M3353" s="33">
        <v>0</v>
      </c>
      <c r="N3353" s="33">
        <v>0</v>
      </c>
      <c r="O3353" s="33">
        <v>0</v>
      </c>
      <c r="P3353" s="33">
        <f t="shared" si="607"/>
        <v>255</v>
      </c>
      <c r="Q3353" s="33">
        <f t="shared" si="608"/>
        <v>255</v>
      </c>
      <c r="R3353" s="33">
        <f t="shared" si="609"/>
        <v>1226601</v>
      </c>
      <c r="S3353" s="33"/>
      <c r="T3353" s="30" t="str">
        <f t="shared" si="610"/>
        <v>USD</v>
      </c>
      <c r="U3353" s="33">
        <v>0</v>
      </c>
      <c r="V3353" s="33">
        <v>0</v>
      </c>
      <c r="W3353" s="33">
        <v>0</v>
      </c>
      <c r="X3353" s="33">
        <f t="shared" si="611"/>
        <v>255</v>
      </c>
      <c r="Y3353" s="33">
        <f t="shared" si="612"/>
        <v>255</v>
      </c>
      <c r="Z3353" s="33">
        <f t="shared" si="613"/>
        <v>1226601</v>
      </c>
      <c r="AA3353" s="34">
        <f t="shared" si="614"/>
        <v>3.0244802050544619E-05</v>
      </c>
      <c r="AB3353" s="33" t="s">
        <v>953</v>
      </c>
      <c r="AC3353" s="35">
        <v>44927</v>
      </c>
      <c r="AD3353" s="33">
        <v>30</v>
      </c>
      <c r="AE3353" s="36">
        <f t="shared" si="615"/>
        <v>44957</v>
      </c>
    </row>
    <row r="3354" spans="2:31" ht="14.5" hidden="1">
      <c r="B3354" s="29" t="s">
        <v>3122</v>
      </c>
      <c r="C3354" s="30" t="str">
        <f t="shared" si="605"/>
        <v>(Acreedores quirografarios)</v>
      </c>
      <c r="D3354" s="30">
        <v>5</v>
      </c>
      <c r="E3354" s="30" t="s">
        <v>5546</v>
      </c>
      <c r="F3354" s="30" t="s">
        <v>5547</v>
      </c>
      <c r="G3354" s="30" t="s">
        <v>5443</v>
      </c>
      <c r="H3354" s="31" t="s">
        <v>3124</v>
      </c>
      <c r="I3354" s="31" t="s">
        <v>62</v>
      </c>
      <c r="J3354" s="32">
        <v>526</v>
      </c>
      <c r="K3354" s="33">
        <f t="shared" si="606"/>
        <v>526</v>
      </c>
      <c r="L3354" s="33">
        <v>2436537</v>
      </c>
      <c r="M3354" s="33">
        <v>0</v>
      </c>
      <c r="N3354" s="33">
        <v>0</v>
      </c>
      <c r="O3354" s="33">
        <v>0</v>
      </c>
      <c r="P3354" s="33">
        <f t="shared" si="607"/>
        <v>526</v>
      </c>
      <c r="Q3354" s="33">
        <f t="shared" si="608"/>
        <v>526</v>
      </c>
      <c r="R3354" s="33">
        <f t="shared" si="609"/>
        <v>2436537</v>
      </c>
      <c r="S3354" s="33"/>
      <c r="T3354" s="30" t="str">
        <f t="shared" si="610"/>
        <v>USD</v>
      </c>
      <c r="U3354" s="33">
        <v>0</v>
      </c>
      <c r="V3354" s="33">
        <v>0</v>
      </c>
      <c r="W3354" s="33">
        <v>0</v>
      </c>
      <c r="X3354" s="33">
        <f t="shared" si="611"/>
        <v>526</v>
      </c>
      <c r="Y3354" s="33">
        <f t="shared" si="612"/>
        <v>526</v>
      </c>
      <c r="Z3354" s="33">
        <f t="shared" si="613"/>
        <v>2436537</v>
      </c>
      <c r="AA3354" s="34">
        <f t="shared" si="614"/>
        <v>6.0078688386710783E-05</v>
      </c>
      <c r="AB3354" s="33" t="s">
        <v>953</v>
      </c>
      <c r="AC3354" s="35">
        <v>44957</v>
      </c>
      <c r="AD3354" s="33">
        <v>30</v>
      </c>
      <c r="AE3354" s="36">
        <f t="shared" si="615"/>
        <v>44987</v>
      </c>
    </row>
    <row r="3355" spans="2:31" ht="14.5" hidden="1">
      <c r="B3355" s="29" t="s">
        <v>3122</v>
      </c>
      <c r="C3355" s="30" t="str">
        <f t="shared" si="605"/>
        <v>(Acreedores quirografarios)</v>
      </c>
      <c r="D3355" s="30">
        <v>5</v>
      </c>
      <c r="E3355" s="30" t="s">
        <v>5546</v>
      </c>
      <c r="F3355" s="30" t="s">
        <v>5547</v>
      </c>
      <c r="G3355" s="30" t="s">
        <v>5443</v>
      </c>
      <c r="H3355" s="31" t="s">
        <v>3125</v>
      </c>
      <c r="I3355" s="31" t="s">
        <v>62</v>
      </c>
      <c r="J3355" s="32">
        <v>563.34000000000003</v>
      </c>
      <c r="K3355" s="33">
        <f t="shared" si="606"/>
        <v>563.34000000000003</v>
      </c>
      <c r="L3355" s="33">
        <v>2609504</v>
      </c>
      <c r="M3355" s="33">
        <v>0</v>
      </c>
      <c r="N3355" s="33">
        <v>0</v>
      </c>
      <c r="O3355" s="33">
        <v>0</v>
      </c>
      <c r="P3355" s="33">
        <f t="shared" si="607"/>
        <v>563.34000000000003</v>
      </c>
      <c r="Q3355" s="33">
        <f t="shared" si="608"/>
        <v>563.34000000000003</v>
      </c>
      <c r="R3355" s="33">
        <f t="shared" si="609"/>
        <v>2609504</v>
      </c>
      <c r="S3355" s="38"/>
      <c r="T3355" s="30" t="str">
        <f t="shared" si="610"/>
        <v>USD</v>
      </c>
      <c r="U3355" s="33">
        <v>0</v>
      </c>
      <c r="V3355" s="33">
        <v>0</v>
      </c>
      <c r="W3355" s="33">
        <v>0</v>
      </c>
      <c r="X3355" s="33">
        <f t="shared" si="611"/>
        <v>563.34000000000003</v>
      </c>
      <c r="Y3355" s="33">
        <f t="shared" si="612"/>
        <v>563.34000000000003</v>
      </c>
      <c r="Z3355" s="33">
        <f t="shared" si="613"/>
        <v>2609504</v>
      </c>
      <c r="AA3355" s="34">
        <f t="shared" si="614"/>
        <v>6.4343606380644065E-05</v>
      </c>
      <c r="AB3355" s="33" t="s">
        <v>953</v>
      </c>
      <c r="AC3355" s="35">
        <v>44957</v>
      </c>
      <c r="AD3355" s="33">
        <v>30</v>
      </c>
      <c r="AE3355" s="36">
        <f t="shared" si="615"/>
        <v>44987</v>
      </c>
    </row>
    <row r="3356" spans="2:31" ht="14.5" hidden="1">
      <c r="B3356" s="29" t="s">
        <v>3126</v>
      </c>
      <c r="C3356" s="30" t="str">
        <f t="shared" si="605"/>
        <v>(Acreedores quirografarios)</v>
      </c>
      <c r="D3356" s="30">
        <v>5</v>
      </c>
      <c r="E3356" s="30" t="s">
        <v>5548</v>
      </c>
      <c r="F3356" s="30" t="s">
        <v>5549</v>
      </c>
      <c r="G3356" s="30" t="s">
        <v>5550</v>
      </c>
      <c r="H3356" s="31" t="s">
        <v>3127</v>
      </c>
      <c r="I3356" s="31" t="s">
        <v>62</v>
      </c>
      <c r="J3356" s="32">
        <v>1055</v>
      </c>
      <c r="K3356" s="33">
        <f t="shared" si="606"/>
        <v>1055</v>
      </c>
      <c r="L3356" s="33">
        <v>4904379</v>
      </c>
      <c r="M3356" s="33">
        <v>0</v>
      </c>
      <c r="N3356" s="33">
        <v>0</v>
      </c>
      <c r="O3356" s="33">
        <v>0</v>
      </c>
      <c r="P3356" s="33">
        <f t="shared" si="607"/>
        <v>1055</v>
      </c>
      <c r="Q3356" s="33">
        <f t="shared" si="608"/>
        <v>1055</v>
      </c>
      <c r="R3356" s="33">
        <f t="shared" si="609"/>
        <v>4904379</v>
      </c>
      <c r="S3356" s="33"/>
      <c r="T3356" s="30" t="str">
        <f t="shared" si="610"/>
        <v>USD</v>
      </c>
      <c r="U3356" s="33">
        <v>0</v>
      </c>
      <c r="V3356" s="33">
        <v>0</v>
      </c>
      <c r="W3356" s="33">
        <v>0</v>
      </c>
      <c r="X3356" s="33">
        <f t="shared" si="611"/>
        <v>1055</v>
      </c>
      <c r="Y3356" s="33">
        <f t="shared" si="612"/>
        <v>1055</v>
      </c>
      <c r="Z3356" s="33">
        <f t="shared" si="613"/>
        <v>4904379</v>
      </c>
      <c r="AA3356" s="34">
        <f t="shared" si="614"/>
        <v>0.00012092927694975625</v>
      </c>
      <c r="AB3356" s="33" t="s">
        <v>5026</v>
      </c>
      <c r="AC3356" s="35">
        <v>44958</v>
      </c>
      <c r="AD3356" s="33">
        <v>30</v>
      </c>
      <c r="AE3356" s="36">
        <f t="shared" si="615"/>
        <v>44988</v>
      </c>
    </row>
    <row r="3357" spans="2:31" ht="14.5" hidden="1">
      <c r="B3357" s="29" t="s">
        <v>3128</v>
      </c>
      <c r="C3357" s="30" t="str">
        <f t="shared" si="605"/>
        <v>(Acreedores quirografarios)</v>
      </c>
      <c r="D3357" s="30">
        <v>5</v>
      </c>
      <c r="E3357" s="30" t="s">
        <v>3129</v>
      </c>
      <c r="F3357" s="30" t="s">
        <v>5551</v>
      </c>
      <c r="G3357" s="30" t="s">
        <v>2846</v>
      </c>
      <c r="H3357" s="31">
        <v>60258976</v>
      </c>
      <c r="I3357" s="31" t="s">
        <v>62</v>
      </c>
      <c r="J3357" s="32">
        <v>152656.57999999999</v>
      </c>
      <c r="K3357" s="33">
        <f t="shared" si="606"/>
        <v>152656.57999999999</v>
      </c>
      <c r="L3357" s="33">
        <v>452211115</v>
      </c>
      <c r="M3357" s="33">
        <v>0</v>
      </c>
      <c r="N3357" s="33">
        <v>0</v>
      </c>
      <c r="O3357" s="33">
        <v>0</v>
      </c>
      <c r="P3357" s="33">
        <f t="shared" si="607"/>
        <v>152656.57999999999</v>
      </c>
      <c r="Q3357" s="33">
        <f t="shared" si="608"/>
        <v>152656.57999999999</v>
      </c>
      <c r="R3357" s="33">
        <f t="shared" si="609"/>
        <v>452211115</v>
      </c>
      <c r="S3357" s="33"/>
      <c r="T3357" s="30" t="str">
        <f t="shared" si="610"/>
        <v>USD</v>
      </c>
      <c r="U3357" s="33">
        <v>0</v>
      </c>
      <c r="V3357" s="33">
        <v>0</v>
      </c>
      <c r="W3357" s="33">
        <v>0</v>
      </c>
      <c r="X3357" s="33">
        <f t="shared" si="611"/>
        <v>152656.57999999999</v>
      </c>
      <c r="Y3357" s="33">
        <f t="shared" si="612"/>
        <v>152656.57999999999</v>
      </c>
      <c r="Z3357" s="33">
        <f t="shared" si="613"/>
        <v>452211115</v>
      </c>
      <c r="AA3357" s="34">
        <f t="shared" si="614"/>
        <v>0.011150354237629896</v>
      </c>
      <c r="AB3357" s="33" t="s">
        <v>762</v>
      </c>
      <c r="AC3357" s="35">
        <v>42978</v>
      </c>
      <c r="AD3357" s="33">
        <v>60</v>
      </c>
      <c r="AE3357" s="36">
        <f t="shared" si="615"/>
        <v>43038</v>
      </c>
    </row>
    <row r="3358" spans="2:31" ht="14.5" hidden="1">
      <c r="B3358" s="29" t="s">
        <v>3128</v>
      </c>
      <c r="C3358" s="30" t="str">
        <f t="shared" si="605"/>
        <v>(Acreedores quirografarios)</v>
      </c>
      <c r="D3358" s="30">
        <v>5</v>
      </c>
      <c r="E3358" s="30" t="s">
        <v>3129</v>
      </c>
      <c r="F3358" s="30" t="s">
        <v>5551</v>
      </c>
      <c r="G3358" s="30" t="s">
        <v>2846</v>
      </c>
      <c r="H3358" s="31">
        <v>60273943</v>
      </c>
      <c r="I3358" s="31" t="s">
        <v>62</v>
      </c>
      <c r="J3358" s="32">
        <v>292280.33000000002</v>
      </c>
      <c r="K3358" s="33">
        <f t="shared" si="606"/>
        <v>292280.33000000002</v>
      </c>
      <c r="L3358" s="33">
        <v>865815379</v>
      </c>
      <c r="M3358" s="33">
        <v>0</v>
      </c>
      <c r="N3358" s="33">
        <v>0</v>
      </c>
      <c r="O3358" s="33">
        <v>0</v>
      </c>
      <c r="P3358" s="33">
        <f t="shared" si="607"/>
        <v>292280.33000000002</v>
      </c>
      <c r="Q3358" s="33">
        <f t="shared" si="608"/>
        <v>292280.33000000002</v>
      </c>
      <c r="R3358" s="33">
        <f t="shared" si="609"/>
        <v>865815379</v>
      </c>
      <c r="S3358" s="33"/>
      <c r="T3358" s="30" t="str">
        <f t="shared" si="610"/>
        <v>USD</v>
      </c>
      <c r="U3358" s="33">
        <v>0</v>
      </c>
      <c r="V3358" s="33">
        <v>0</v>
      </c>
      <c r="W3358" s="33">
        <v>0</v>
      </c>
      <c r="X3358" s="33">
        <f t="shared" si="611"/>
        <v>292280.33000000002</v>
      </c>
      <c r="Y3358" s="33">
        <f t="shared" si="612"/>
        <v>292280.33000000002</v>
      </c>
      <c r="Z3358" s="33">
        <f t="shared" si="613"/>
        <v>865815379</v>
      </c>
      <c r="AA3358" s="34">
        <f t="shared" si="614"/>
        <v>0.021348763575255739</v>
      </c>
      <c r="AB3358" s="33" t="s">
        <v>762</v>
      </c>
      <c r="AC3358" s="35">
        <v>43049</v>
      </c>
      <c r="AD3358" s="33">
        <v>60</v>
      </c>
      <c r="AE3358" s="36">
        <f t="shared" si="615"/>
        <v>43109</v>
      </c>
    </row>
    <row r="3359" spans="2:31" ht="14.5" hidden="1">
      <c r="B3359" s="29" t="s">
        <v>3128</v>
      </c>
      <c r="C3359" s="30" t="str">
        <f t="shared" si="605"/>
        <v>(Acreedores quirografarios)</v>
      </c>
      <c r="D3359" s="30">
        <v>5</v>
      </c>
      <c r="E3359" s="30" t="s">
        <v>3129</v>
      </c>
      <c r="F3359" s="30" t="s">
        <v>5551</v>
      </c>
      <c r="G3359" s="30" t="s">
        <v>2846</v>
      </c>
      <c r="H3359" s="31">
        <v>60288589</v>
      </c>
      <c r="I3359" s="31" t="s">
        <v>62</v>
      </c>
      <c r="J3359" s="32">
        <v>219052.25</v>
      </c>
      <c r="K3359" s="33">
        <f t="shared" si="606"/>
        <v>219052.25</v>
      </c>
      <c r="L3359" s="33">
        <v>648893505</v>
      </c>
      <c r="M3359" s="33">
        <v>0</v>
      </c>
      <c r="N3359" s="33">
        <v>0</v>
      </c>
      <c r="O3359" s="33">
        <v>0</v>
      </c>
      <c r="P3359" s="33">
        <f t="shared" si="607"/>
        <v>219052.25</v>
      </c>
      <c r="Q3359" s="33">
        <f t="shared" si="608"/>
        <v>219052.25</v>
      </c>
      <c r="R3359" s="33">
        <f t="shared" si="609"/>
        <v>648893505</v>
      </c>
      <c r="S3359" s="33"/>
      <c r="T3359" s="30" t="str">
        <f t="shared" si="610"/>
        <v>USD</v>
      </c>
      <c r="U3359" s="33">
        <v>0</v>
      </c>
      <c r="V3359" s="33">
        <v>0</v>
      </c>
      <c r="W3359" s="33">
        <v>0</v>
      </c>
      <c r="X3359" s="33">
        <f t="shared" si="611"/>
        <v>219052.25</v>
      </c>
      <c r="Y3359" s="33">
        <f t="shared" si="612"/>
        <v>219052.25</v>
      </c>
      <c r="Z3359" s="33">
        <f t="shared" si="613"/>
        <v>648893505</v>
      </c>
      <c r="AA3359" s="34">
        <f t="shared" si="614"/>
        <v>0.016000032292986133</v>
      </c>
      <c r="AB3359" s="33" t="s">
        <v>762</v>
      </c>
      <c r="AC3359" s="35">
        <v>43116</v>
      </c>
      <c r="AD3359" s="33">
        <v>60</v>
      </c>
      <c r="AE3359" s="36">
        <f t="shared" si="615"/>
        <v>43176</v>
      </c>
    </row>
    <row r="3360" spans="2:31" ht="14.5" hidden="1">
      <c r="B3360" s="29" t="s">
        <v>3128</v>
      </c>
      <c r="C3360" s="30" t="str">
        <f t="shared" si="605"/>
        <v>(Acreedores quirografarios)</v>
      </c>
      <c r="D3360" s="30">
        <v>5</v>
      </c>
      <c r="E3360" s="30" t="s">
        <v>3129</v>
      </c>
      <c r="F3360" s="30" t="s">
        <v>5551</v>
      </c>
      <c r="G3360" s="30" t="s">
        <v>2846</v>
      </c>
      <c r="H3360" s="31">
        <v>60303366</v>
      </c>
      <c r="I3360" s="31" t="s">
        <v>62</v>
      </c>
      <c r="J3360" s="32">
        <v>10000</v>
      </c>
      <c r="K3360" s="33">
        <f t="shared" si="606"/>
        <v>10000</v>
      </c>
      <c r="L3360" s="33">
        <v>27804700</v>
      </c>
      <c r="M3360" s="33">
        <v>0</v>
      </c>
      <c r="N3360" s="33">
        <v>0</v>
      </c>
      <c r="O3360" s="33">
        <v>0</v>
      </c>
      <c r="P3360" s="33">
        <f t="shared" si="607"/>
        <v>10000</v>
      </c>
      <c r="Q3360" s="33">
        <f t="shared" si="608"/>
        <v>10000</v>
      </c>
      <c r="R3360" s="33">
        <f t="shared" si="609"/>
        <v>27804700</v>
      </c>
      <c r="S3360" s="33"/>
      <c r="T3360" s="30" t="str">
        <f t="shared" si="610"/>
        <v>USD</v>
      </c>
      <c r="U3360" s="33">
        <v>0</v>
      </c>
      <c r="V3360" s="33">
        <v>0</v>
      </c>
      <c r="W3360" s="33">
        <v>0</v>
      </c>
      <c r="X3360" s="33">
        <f t="shared" si="611"/>
        <v>10000</v>
      </c>
      <c r="Y3360" s="33">
        <f t="shared" si="612"/>
        <v>10000</v>
      </c>
      <c r="Z3360" s="33">
        <f t="shared" si="613"/>
        <v>27804700</v>
      </c>
      <c r="AA3360" s="34">
        <f t="shared" si="614"/>
        <v>0.00068559184899961599</v>
      </c>
      <c r="AB3360" s="33" t="s">
        <v>762</v>
      </c>
      <c r="AC3360" s="35">
        <v>43179</v>
      </c>
      <c r="AD3360" s="33">
        <v>60</v>
      </c>
      <c r="AE3360" s="36">
        <f t="shared" si="615"/>
        <v>43239</v>
      </c>
    </row>
    <row r="3361" spans="2:31" ht="14.5" hidden="1">
      <c r="B3361" s="29" t="s">
        <v>3128</v>
      </c>
      <c r="C3361" s="30" t="str">
        <f t="shared" si="605"/>
        <v>(Acreedores quirografarios)</v>
      </c>
      <c r="D3361" s="30">
        <v>5</v>
      </c>
      <c r="E3361" s="30" t="s">
        <v>3129</v>
      </c>
      <c r="F3361" s="30" t="s">
        <v>5551</v>
      </c>
      <c r="G3361" s="30" t="s">
        <v>2846</v>
      </c>
      <c r="H3361" s="31" t="s">
        <v>3130</v>
      </c>
      <c r="I3361" s="31" t="s">
        <v>62</v>
      </c>
      <c r="J3361" s="32">
        <v>-10000</v>
      </c>
      <c r="K3361" s="33">
        <f t="shared" si="606"/>
        <v>-10000</v>
      </c>
      <c r="L3361" s="33">
        <v>-27804700</v>
      </c>
      <c r="M3361" s="33">
        <v>0</v>
      </c>
      <c r="N3361" s="33">
        <v>0</v>
      </c>
      <c r="O3361" s="33">
        <v>0</v>
      </c>
      <c r="P3361" s="33">
        <f t="shared" si="607"/>
        <v>-10000</v>
      </c>
      <c r="Q3361" s="33">
        <f t="shared" si="608"/>
        <v>-10000</v>
      </c>
      <c r="R3361" s="33">
        <f t="shared" si="609"/>
        <v>-27804700</v>
      </c>
      <c r="S3361" s="33"/>
      <c r="T3361" s="30" t="str">
        <f t="shared" si="610"/>
        <v>USD</v>
      </c>
      <c r="U3361" s="33">
        <v>0</v>
      </c>
      <c r="V3361" s="33">
        <v>0</v>
      </c>
      <c r="W3361" s="33">
        <v>0</v>
      </c>
      <c r="X3361" s="33">
        <f t="shared" si="611"/>
        <v>-10000</v>
      </c>
      <c r="Y3361" s="33">
        <f t="shared" si="612"/>
        <v>-10000</v>
      </c>
      <c r="Z3361" s="33">
        <f t="shared" si="613"/>
        <v>-27804700</v>
      </c>
      <c r="AA3361" s="34">
        <f t="shared" si="614"/>
        <v>-0.00068559184899961599</v>
      </c>
      <c r="AB3361" s="33" t="s">
        <v>762</v>
      </c>
      <c r="AC3361" s="35">
        <v>43196</v>
      </c>
      <c r="AD3361" s="33">
        <v>60</v>
      </c>
      <c r="AE3361" s="36">
        <f t="shared" si="615"/>
        <v>43256</v>
      </c>
    </row>
    <row r="3362" spans="2:31" ht="14.5" hidden="1">
      <c r="B3362" s="29" t="s">
        <v>3128</v>
      </c>
      <c r="C3362" s="30" t="str">
        <f t="shared" si="605"/>
        <v>(Acreedores quirografarios)</v>
      </c>
      <c r="D3362" s="30">
        <v>5</v>
      </c>
      <c r="E3362" s="30" t="s">
        <v>3129</v>
      </c>
      <c r="F3362" s="30" t="s">
        <v>5551</v>
      </c>
      <c r="G3362" s="30" t="s">
        <v>2846</v>
      </c>
      <c r="H3362" s="31">
        <v>60314054</v>
      </c>
      <c r="I3362" s="31" t="s">
        <v>62</v>
      </c>
      <c r="J3362" s="32">
        <v>169957.84</v>
      </c>
      <c r="K3362" s="33">
        <f t="shared" si="606"/>
        <v>169957.84</v>
      </c>
      <c r="L3362" s="33">
        <v>480904966</v>
      </c>
      <c r="M3362" s="33">
        <v>0</v>
      </c>
      <c r="N3362" s="33">
        <v>0</v>
      </c>
      <c r="O3362" s="33">
        <v>0</v>
      </c>
      <c r="P3362" s="33">
        <f t="shared" si="607"/>
        <v>169957.84</v>
      </c>
      <c r="Q3362" s="33">
        <f t="shared" si="608"/>
        <v>169957.84</v>
      </c>
      <c r="R3362" s="33">
        <f t="shared" si="609"/>
        <v>480904966</v>
      </c>
      <c r="S3362" s="33"/>
      <c r="T3362" s="30" t="str">
        <f t="shared" si="610"/>
        <v>USD</v>
      </c>
      <c r="U3362" s="33">
        <v>0</v>
      </c>
      <c r="V3362" s="33">
        <v>0</v>
      </c>
      <c r="W3362" s="33">
        <v>0</v>
      </c>
      <c r="X3362" s="33">
        <f t="shared" si="611"/>
        <v>169957.84</v>
      </c>
      <c r="Y3362" s="33">
        <f t="shared" si="612"/>
        <v>169957.84</v>
      </c>
      <c r="Z3362" s="33">
        <f t="shared" si="613"/>
        <v>480904966</v>
      </c>
      <c r="AA3362" s="34">
        <f t="shared" si="614"/>
        <v>0.011857870246146783</v>
      </c>
      <c r="AB3362" s="33" t="s">
        <v>762</v>
      </c>
      <c r="AC3362" s="35">
        <v>43224</v>
      </c>
      <c r="AD3362" s="33">
        <v>60</v>
      </c>
      <c r="AE3362" s="36">
        <f t="shared" si="615"/>
        <v>43284</v>
      </c>
    </row>
    <row r="3363" spans="2:31" ht="14.5" hidden="1">
      <c r="B3363" s="29" t="s">
        <v>3128</v>
      </c>
      <c r="C3363" s="30" t="str">
        <f t="shared" si="605"/>
        <v>(Acreedores quirografarios)</v>
      </c>
      <c r="D3363" s="30">
        <v>5</v>
      </c>
      <c r="E3363" s="30" t="s">
        <v>3129</v>
      </c>
      <c r="F3363" s="30" t="s">
        <v>5551</v>
      </c>
      <c r="G3363" s="30" t="s">
        <v>2846</v>
      </c>
      <c r="H3363" s="31">
        <v>60314057</v>
      </c>
      <c r="I3363" s="31" t="s">
        <v>62</v>
      </c>
      <c r="J3363" s="32">
        <v>48995.900000000001</v>
      </c>
      <c r="K3363" s="33">
        <f t="shared" si="606"/>
        <v>48995.900000000001</v>
      </c>
      <c r="L3363" s="33">
        <v>138636561</v>
      </c>
      <c r="M3363" s="33">
        <v>0</v>
      </c>
      <c r="N3363" s="33">
        <v>0</v>
      </c>
      <c r="O3363" s="33">
        <v>0</v>
      </c>
      <c r="P3363" s="33">
        <f t="shared" si="607"/>
        <v>48995.900000000001</v>
      </c>
      <c r="Q3363" s="33">
        <f t="shared" si="608"/>
        <v>48995.900000000001</v>
      </c>
      <c r="R3363" s="33">
        <f t="shared" si="609"/>
        <v>138636561</v>
      </c>
      <c r="S3363" s="33"/>
      <c r="T3363" s="30" t="str">
        <f t="shared" si="610"/>
        <v>USD</v>
      </c>
      <c r="U3363" s="33">
        <v>0</v>
      </c>
      <c r="V3363" s="33">
        <v>0</v>
      </c>
      <c r="W3363" s="33">
        <v>0</v>
      </c>
      <c r="X3363" s="33">
        <f t="shared" si="611"/>
        <v>48995.900000000001</v>
      </c>
      <c r="Y3363" s="33">
        <f t="shared" si="612"/>
        <v>48995.900000000001</v>
      </c>
      <c r="Z3363" s="33">
        <f t="shared" si="613"/>
        <v>138636561</v>
      </c>
      <c r="AA3363" s="34">
        <f t="shared" si="614"/>
        <v>0.0034184183319704241</v>
      </c>
      <c r="AB3363" s="33" t="s">
        <v>762</v>
      </c>
      <c r="AC3363" s="35">
        <v>43224</v>
      </c>
      <c r="AD3363" s="33">
        <v>60</v>
      </c>
      <c r="AE3363" s="36">
        <f t="shared" si="615"/>
        <v>43284</v>
      </c>
    </row>
    <row r="3364" spans="2:31" ht="14.5" hidden="1">
      <c r="B3364" s="29" t="s">
        <v>3128</v>
      </c>
      <c r="C3364" s="30" t="str">
        <f t="shared" si="605"/>
        <v>(Acreedores quirografarios)</v>
      </c>
      <c r="D3364" s="30">
        <v>5</v>
      </c>
      <c r="E3364" s="30" t="s">
        <v>3129</v>
      </c>
      <c r="F3364" s="30" t="s">
        <v>5551</v>
      </c>
      <c r="G3364" s="30" t="s">
        <v>2846</v>
      </c>
      <c r="H3364" s="31">
        <v>60321983</v>
      </c>
      <c r="I3364" s="31" t="s">
        <v>62</v>
      </c>
      <c r="J3364" s="32">
        <v>48995.900000000001</v>
      </c>
      <c r="K3364" s="33">
        <f t="shared" si="606"/>
        <v>48995.900000000001</v>
      </c>
      <c r="L3364" s="33">
        <v>141158152</v>
      </c>
      <c r="M3364" s="33">
        <v>0</v>
      </c>
      <c r="N3364" s="33">
        <v>0</v>
      </c>
      <c r="O3364" s="33">
        <v>0</v>
      </c>
      <c r="P3364" s="33">
        <f t="shared" si="607"/>
        <v>48995.900000000001</v>
      </c>
      <c r="Q3364" s="33">
        <f t="shared" si="608"/>
        <v>48995.900000000001</v>
      </c>
      <c r="R3364" s="33">
        <f t="shared" si="609"/>
        <v>141158152</v>
      </c>
      <c r="S3364" s="33"/>
      <c r="T3364" s="30" t="str">
        <f t="shared" si="610"/>
        <v>USD</v>
      </c>
      <c r="U3364" s="33">
        <v>0</v>
      </c>
      <c r="V3364" s="33">
        <v>0</v>
      </c>
      <c r="W3364" s="33">
        <v>0</v>
      </c>
      <c r="X3364" s="33">
        <f t="shared" si="611"/>
        <v>48995.900000000001</v>
      </c>
      <c r="Y3364" s="33">
        <f t="shared" si="612"/>
        <v>48995.900000000001</v>
      </c>
      <c r="Z3364" s="33">
        <f t="shared" si="613"/>
        <v>141158152</v>
      </c>
      <c r="AA3364" s="34">
        <f t="shared" si="614"/>
        <v>0.0034805942315885028</v>
      </c>
      <c r="AB3364" s="33" t="s">
        <v>762</v>
      </c>
      <c r="AC3364" s="35">
        <v>43256</v>
      </c>
      <c r="AD3364" s="33">
        <v>60</v>
      </c>
      <c r="AE3364" s="36">
        <f t="shared" si="615"/>
        <v>43316</v>
      </c>
    </row>
    <row r="3365" spans="2:31" ht="14.5" hidden="1">
      <c r="B3365" s="29" t="s">
        <v>3128</v>
      </c>
      <c r="C3365" s="30" t="str">
        <f t="shared" si="605"/>
        <v>(Acreedores quirografarios)</v>
      </c>
      <c r="D3365" s="30">
        <v>5</v>
      </c>
      <c r="E3365" s="30" t="s">
        <v>3129</v>
      </c>
      <c r="F3365" s="30" t="s">
        <v>5551</v>
      </c>
      <c r="G3365" s="30" t="s">
        <v>2846</v>
      </c>
      <c r="H3365" s="31">
        <v>60322084</v>
      </c>
      <c r="I3365" s="31" t="s">
        <v>62</v>
      </c>
      <c r="J3365" s="32">
        <v>166201.41</v>
      </c>
      <c r="K3365" s="33">
        <f t="shared" si="606"/>
        <v>166201.41</v>
      </c>
      <c r="L3365" s="33">
        <v>478829549</v>
      </c>
      <c r="M3365" s="33">
        <v>0</v>
      </c>
      <c r="N3365" s="33">
        <v>0</v>
      </c>
      <c r="O3365" s="33">
        <v>0</v>
      </c>
      <c r="P3365" s="33">
        <f t="shared" si="607"/>
        <v>166201.41</v>
      </c>
      <c r="Q3365" s="33">
        <f t="shared" si="608"/>
        <v>166201.41</v>
      </c>
      <c r="R3365" s="33">
        <f t="shared" si="609"/>
        <v>478829549</v>
      </c>
      <c r="S3365" s="33"/>
      <c r="T3365" s="30" t="str">
        <f t="shared" si="610"/>
        <v>USD</v>
      </c>
      <c r="U3365" s="33">
        <v>0</v>
      </c>
      <c r="V3365" s="33">
        <v>0</v>
      </c>
      <c r="W3365" s="33">
        <v>0</v>
      </c>
      <c r="X3365" s="33">
        <f t="shared" si="611"/>
        <v>166201.41</v>
      </c>
      <c r="Y3365" s="33">
        <f t="shared" si="612"/>
        <v>166201.41</v>
      </c>
      <c r="Z3365" s="33">
        <f t="shared" si="613"/>
        <v>478829549</v>
      </c>
      <c r="AA3365" s="34">
        <f t="shared" si="614"/>
        <v>0.011806695841154992</v>
      </c>
      <c r="AB3365" s="33" t="s">
        <v>762</v>
      </c>
      <c r="AC3365" s="35">
        <v>43256</v>
      </c>
      <c r="AD3365" s="33">
        <v>60</v>
      </c>
      <c r="AE3365" s="36">
        <f t="shared" si="615"/>
        <v>43316</v>
      </c>
    </row>
    <row r="3366" spans="2:31" ht="14.5" hidden="1">
      <c r="B3366" s="29" t="s">
        <v>3128</v>
      </c>
      <c r="C3366" s="30" t="str">
        <f t="shared" si="605"/>
        <v>(Acreedores quirografarios)</v>
      </c>
      <c r="D3366" s="30">
        <v>5</v>
      </c>
      <c r="E3366" s="30" t="s">
        <v>3129</v>
      </c>
      <c r="F3366" s="30" t="s">
        <v>5551</v>
      </c>
      <c r="G3366" s="30" t="s">
        <v>2846</v>
      </c>
      <c r="H3366" s="31">
        <v>60327086</v>
      </c>
      <c r="I3366" s="31" t="s">
        <v>62</v>
      </c>
      <c r="J3366" s="32">
        <v>2039.4000000000001</v>
      </c>
      <c r="K3366" s="33">
        <f t="shared" si="606"/>
        <v>2039.4000000000001</v>
      </c>
      <c r="L3366" s="33">
        <v>5970690</v>
      </c>
      <c r="M3366" s="33">
        <v>0</v>
      </c>
      <c r="N3366" s="33">
        <v>0</v>
      </c>
      <c r="O3366" s="33">
        <v>0</v>
      </c>
      <c r="P3366" s="33">
        <f t="shared" si="607"/>
        <v>2039.4000000000001</v>
      </c>
      <c r="Q3366" s="33">
        <f t="shared" si="608"/>
        <v>2039.4000000000001</v>
      </c>
      <c r="R3366" s="33">
        <f t="shared" si="609"/>
        <v>5970690</v>
      </c>
      <c r="S3366" s="33"/>
      <c r="T3366" s="30" t="str">
        <f t="shared" si="610"/>
        <v>USD</v>
      </c>
      <c r="U3366" s="33">
        <v>0</v>
      </c>
      <c r="V3366" s="33">
        <v>0</v>
      </c>
      <c r="W3366" s="33">
        <v>0</v>
      </c>
      <c r="X3366" s="33">
        <f t="shared" si="611"/>
        <v>2039.4000000000001</v>
      </c>
      <c r="Y3366" s="33">
        <f t="shared" si="612"/>
        <v>2039.4000000000001</v>
      </c>
      <c r="Z3366" s="33">
        <f t="shared" si="613"/>
        <v>5970690</v>
      </c>
      <c r="AA3366" s="34">
        <f t="shared" si="614"/>
        <v>0.00014722174297523502</v>
      </c>
      <c r="AB3366" s="33" t="s">
        <v>762</v>
      </c>
      <c r="AC3366" s="35">
        <v>43277</v>
      </c>
      <c r="AD3366" s="33">
        <v>60</v>
      </c>
      <c r="AE3366" s="36">
        <f t="shared" si="615"/>
        <v>43337</v>
      </c>
    </row>
    <row r="3367" spans="2:31" ht="14.5" hidden="1">
      <c r="B3367" s="29" t="s">
        <v>3128</v>
      </c>
      <c r="C3367" s="30" t="str">
        <f t="shared" si="605"/>
        <v>(Acreedores quirografarios)</v>
      </c>
      <c r="D3367" s="30">
        <v>5</v>
      </c>
      <c r="E3367" s="30" t="s">
        <v>3129</v>
      </c>
      <c r="F3367" s="30" t="s">
        <v>5551</v>
      </c>
      <c r="G3367" s="30" t="s">
        <v>2846</v>
      </c>
      <c r="H3367" s="31">
        <v>60327085</v>
      </c>
      <c r="I3367" s="31" t="s">
        <v>62</v>
      </c>
      <c r="J3367" s="32">
        <v>626.45000000000005</v>
      </c>
      <c r="K3367" s="33">
        <f t="shared" si="606"/>
        <v>626.45000000000005</v>
      </c>
      <c r="L3367" s="33">
        <v>1834039</v>
      </c>
      <c r="M3367" s="33">
        <v>0</v>
      </c>
      <c r="N3367" s="33">
        <v>0</v>
      </c>
      <c r="O3367" s="33">
        <v>0</v>
      </c>
      <c r="P3367" s="33">
        <f t="shared" si="607"/>
        <v>626.45000000000005</v>
      </c>
      <c r="Q3367" s="33">
        <f t="shared" si="608"/>
        <v>626.45000000000005</v>
      </c>
      <c r="R3367" s="33">
        <f t="shared" si="609"/>
        <v>1834039</v>
      </c>
      <c r="S3367" s="33"/>
      <c r="T3367" s="30" t="str">
        <f t="shared" si="610"/>
        <v>USD</v>
      </c>
      <c r="U3367" s="33">
        <v>0</v>
      </c>
      <c r="V3367" s="33">
        <v>0</v>
      </c>
      <c r="W3367" s="33">
        <v>0</v>
      </c>
      <c r="X3367" s="33">
        <f t="shared" si="611"/>
        <v>626.45000000000005</v>
      </c>
      <c r="Y3367" s="33">
        <f t="shared" si="612"/>
        <v>626.45000000000005</v>
      </c>
      <c r="Z3367" s="33">
        <f t="shared" si="613"/>
        <v>1834039</v>
      </c>
      <c r="AA3367" s="34">
        <f t="shared" si="614"/>
        <v>4.5222649017878511E-05</v>
      </c>
      <c r="AB3367" s="33" t="s">
        <v>762</v>
      </c>
      <c r="AC3367" s="35">
        <v>43277</v>
      </c>
      <c r="AD3367" s="33">
        <v>60</v>
      </c>
      <c r="AE3367" s="36">
        <f t="shared" si="615"/>
        <v>43337</v>
      </c>
    </row>
    <row r="3368" spans="2:31" ht="14.5" hidden="1">
      <c r="B3368" s="29" t="s">
        <v>3128</v>
      </c>
      <c r="C3368" s="30" t="str">
        <f t="shared" si="605"/>
        <v>(Acreedores quirografarios)</v>
      </c>
      <c r="D3368" s="30">
        <v>5</v>
      </c>
      <c r="E3368" s="30" t="s">
        <v>3129</v>
      </c>
      <c r="F3368" s="30" t="s">
        <v>5551</v>
      </c>
      <c r="G3368" s="30" t="s">
        <v>2846</v>
      </c>
      <c r="H3368" s="31">
        <v>60327095</v>
      </c>
      <c r="I3368" s="31" t="s">
        <v>62</v>
      </c>
      <c r="J3368" s="32">
        <v>3618.0799999999999</v>
      </c>
      <c r="K3368" s="33">
        <f t="shared" si="606"/>
        <v>3618.0799999999999</v>
      </c>
      <c r="L3368" s="33">
        <v>10592544</v>
      </c>
      <c r="M3368" s="33">
        <v>0</v>
      </c>
      <c r="N3368" s="33">
        <v>0</v>
      </c>
      <c r="O3368" s="33">
        <v>0</v>
      </c>
      <c r="P3368" s="33">
        <f t="shared" si="607"/>
        <v>3618.0799999999999</v>
      </c>
      <c r="Q3368" s="33">
        <f t="shared" si="608"/>
        <v>3618.0799999999999</v>
      </c>
      <c r="R3368" s="33">
        <f t="shared" si="609"/>
        <v>10592544</v>
      </c>
      <c r="S3368" s="33"/>
      <c r="T3368" s="30" t="str">
        <f t="shared" si="610"/>
        <v>USD</v>
      </c>
      <c r="U3368" s="33">
        <v>0</v>
      </c>
      <c r="V3368" s="33">
        <v>0</v>
      </c>
      <c r="W3368" s="33">
        <v>0</v>
      </c>
      <c r="X3368" s="33">
        <f t="shared" si="611"/>
        <v>3618.0799999999999</v>
      </c>
      <c r="Y3368" s="33">
        <f t="shared" si="612"/>
        <v>3618.0799999999999</v>
      </c>
      <c r="Z3368" s="33">
        <f t="shared" si="613"/>
        <v>10592544</v>
      </c>
      <c r="AA3368" s="34">
        <f t="shared" si="614"/>
        <v>0.00026118468555926834</v>
      </c>
      <c r="AB3368" s="33" t="s">
        <v>762</v>
      </c>
      <c r="AC3368" s="35">
        <v>43277</v>
      </c>
      <c r="AD3368" s="33">
        <v>60</v>
      </c>
      <c r="AE3368" s="36">
        <f t="shared" si="615"/>
        <v>43337</v>
      </c>
    </row>
    <row r="3369" spans="2:31" ht="14.5" hidden="1">
      <c r="B3369" s="29" t="s">
        <v>3128</v>
      </c>
      <c r="C3369" s="30" t="str">
        <f t="shared" si="605"/>
        <v>(Acreedores quirografarios)</v>
      </c>
      <c r="D3369" s="30">
        <v>5</v>
      </c>
      <c r="E3369" s="30" t="s">
        <v>3129</v>
      </c>
      <c r="F3369" s="30" t="s">
        <v>5551</v>
      </c>
      <c r="G3369" s="30" t="s">
        <v>2846</v>
      </c>
      <c r="H3369" s="31">
        <v>60327089</v>
      </c>
      <c r="I3369" s="31" t="s">
        <v>62</v>
      </c>
      <c r="J3369" s="32">
        <v>1053.45</v>
      </c>
      <c r="K3369" s="33">
        <f t="shared" si="606"/>
        <v>1053.45</v>
      </c>
      <c r="L3369" s="33">
        <v>3084154</v>
      </c>
      <c r="M3369" s="33">
        <v>0</v>
      </c>
      <c r="N3369" s="33">
        <v>0</v>
      </c>
      <c r="O3369" s="33">
        <v>0</v>
      </c>
      <c r="P3369" s="33">
        <f t="shared" si="607"/>
        <v>1053.45</v>
      </c>
      <c r="Q3369" s="33">
        <f t="shared" si="608"/>
        <v>1053.45</v>
      </c>
      <c r="R3369" s="33">
        <f t="shared" si="609"/>
        <v>3084154</v>
      </c>
      <c r="S3369" s="33"/>
      <c r="T3369" s="30" t="str">
        <f t="shared" si="610"/>
        <v>USD</v>
      </c>
      <c r="U3369" s="33">
        <v>0</v>
      </c>
      <c r="V3369" s="33">
        <v>0</v>
      </c>
      <c r="W3369" s="33">
        <v>0</v>
      </c>
      <c r="X3369" s="33">
        <f t="shared" si="611"/>
        <v>1053.45</v>
      </c>
      <c r="Y3369" s="33">
        <f t="shared" si="612"/>
        <v>1053.45</v>
      </c>
      <c r="Z3369" s="33">
        <f t="shared" si="613"/>
        <v>3084154</v>
      </c>
      <c r="AA3369" s="34">
        <f t="shared" si="614"/>
        <v>7.6047245374327423E-05</v>
      </c>
      <c r="AB3369" s="33" t="s">
        <v>762</v>
      </c>
      <c r="AC3369" s="35">
        <v>43277</v>
      </c>
      <c r="AD3369" s="33">
        <v>60</v>
      </c>
      <c r="AE3369" s="36">
        <f t="shared" si="615"/>
        <v>43337</v>
      </c>
    </row>
    <row r="3370" spans="2:31" ht="14.5" hidden="1">
      <c r="B3370" s="29" t="s">
        <v>3128</v>
      </c>
      <c r="C3370" s="30" t="str">
        <f t="shared" si="605"/>
        <v>(Acreedores quirografarios)</v>
      </c>
      <c r="D3370" s="30">
        <v>5</v>
      </c>
      <c r="E3370" s="30" t="s">
        <v>3129</v>
      </c>
      <c r="F3370" s="30" t="s">
        <v>5551</v>
      </c>
      <c r="G3370" s="30" t="s">
        <v>2846</v>
      </c>
      <c r="H3370" s="31">
        <v>60327084</v>
      </c>
      <c r="I3370" s="31" t="s">
        <v>62</v>
      </c>
      <c r="J3370" s="32">
        <v>1489.7</v>
      </c>
      <c r="K3370" s="33">
        <f t="shared" si="606"/>
        <v>1489.7</v>
      </c>
      <c r="L3370" s="33">
        <v>4361350</v>
      </c>
      <c r="M3370" s="33">
        <v>0</v>
      </c>
      <c r="N3370" s="33">
        <v>0</v>
      </c>
      <c r="O3370" s="33">
        <v>0</v>
      </c>
      <c r="P3370" s="33">
        <f t="shared" si="607"/>
        <v>1489.7</v>
      </c>
      <c r="Q3370" s="33">
        <f t="shared" si="608"/>
        <v>1489.7</v>
      </c>
      <c r="R3370" s="33">
        <f t="shared" si="609"/>
        <v>4361350</v>
      </c>
      <c r="S3370" s="33"/>
      <c r="T3370" s="30" t="str">
        <f t="shared" si="610"/>
        <v>USD</v>
      </c>
      <c r="U3370" s="33">
        <v>0</v>
      </c>
      <c r="V3370" s="33">
        <v>0</v>
      </c>
      <c r="W3370" s="33">
        <v>0</v>
      </c>
      <c r="X3370" s="33">
        <f t="shared" si="611"/>
        <v>1489.7</v>
      </c>
      <c r="Y3370" s="33">
        <f t="shared" si="612"/>
        <v>1489.7</v>
      </c>
      <c r="Z3370" s="33">
        <f t="shared" si="613"/>
        <v>4361350</v>
      </c>
      <c r="AA3370" s="34">
        <f t="shared" si="614"/>
        <v>0.00010753958901316954</v>
      </c>
      <c r="AB3370" s="33" t="s">
        <v>762</v>
      </c>
      <c r="AC3370" s="35">
        <v>43277</v>
      </c>
      <c r="AD3370" s="33">
        <v>60</v>
      </c>
      <c r="AE3370" s="36">
        <f t="shared" si="615"/>
        <v>43337</v>
      </c>
    </row>
    <row r="3371" spans="2:31" ht="14.5" hidden="1">
      <c r="B3371" s="29" t="s">
        <v>3128</v>
      </c>
      <c r="C3371" s="30" t="str">
        <f t="shared" si="605"/>
        <v>(Acreedores quirografarios)</v>
      </c>
      <c r="D3371" s="30">
        <v>5</v>
      </c>
      <c r="E3371" s="30" t="s">
        <v>3129</v>
      </c>
      <c r="F3371" s="30" t="s">
        <v>5551</v>
      </c>
      <c r="G3371" s="30" t="s">
        <v>2846</v>
      </c>
      <c r="H3371" s="31">
        <v>60327083</v>
      </c>
      <c r="I3371" s="31" t="s">
        <v>62</v>
      </c>
      <c r="J3371" s="32">
        <v>4148.1000000000004</v>
      </c>
      <c r="K3371" s="33">
        <f t="shared" si="606"/>
        <v>4148.1000000000004</v>
      </c>
      <c r="L3371" s="33">
        <v>12144268</v>
      </c>
      <c r="M3371" s="33">
        <v>0</v>
      </c>
      <c r="N3371" s="33">
        <v>0</v>
      </c>
      <c r="O3371" s="33">
        <v>0</v>
      </c>
      <c r="P3371" s="33">
        <f t="shared" si="607"/>
        <v>4148.1000000000004</v>
      </c>
      <c r="Q3371" s="33">
        <f t="shared" si="608"/>
        <v>4148.1000000000004</v>
      </c>
      <c r="R3371" s="33">
        <f t="shared" si="609"/>
        <v>12144268</v>
      </c>
      <c r="S3371" s="33"/>
      <c r="T3371" s="30" t="str">
        <f t="shared" si="610"/>
        <v>USD</v>
      </c>
      <c r="U3371" s="33">
        <v>0</v>
      </c>
      <c r="V3371" s="33">
        <v>0</v>
      </c>
      <c r="W3371" s="33">
        <v>0</v>
      </c>
      <c r="X3371" s="33">
        <f t="shared" si="611"/>
        <v>4148.1000000000004</v>
      </c>
      <c r="Y3371" s="33">
        <f t="shared" si="612"/>
        <v>4148.1000000000004</v>
      </c>
      <c r="Z3371" s="33">
        <f t="shared" si="613"/>
        <v>12144268</v>
      </c>
      <c r="AA3371" s="34">
        <f t="shared" si="614"/>
        <v>0.00029944617826723065</v>
      </c>
      <c r="AB3371" s="33" t="s">
        <v>762</v>
      </c>
      <c r="AC3371" s="35">
        <v>43277</v>
      </c>
      <c r="AD3371" s="33">
        <v>60</v>
      </c>
      <c r="AE3371" s="36">
        <f t="shared" si="615"/>
        <v>43337</v>
      </c>
    </row>
    <row r="3372" spans="2:31" ht="14.5" hidden="1">
      <c r="B3372" s="29" t="s">
        <v>3128</v>
      </c>
      <c r="C3372" s="30" t="str">
        <f t="shared" si="605"/>
        <v>(Acreedores quirografarios)</v>
      </c>
      <c r="D3372" s="30">
        <v>5</v>
      </c>
      <c r="E3372" s="30" t="s">
        <v>3129</v>
      </c>
      <c r="F3372" s="30" t="s">
        <v>5551</v>
      </c>
      <c r="G3372" s="30" t="s">
        <v>2846</v>
      </c>
      <c r="H3372" s="31">
        <v>60327088</v>
      </c>
      <c r="I3372" s="31" t="s">
        <v>62</v>
      </c>
      <c r="J3372" s="32">
        <v>5276.3199999999997</v>
      </c>
      <c r="K3372" s="33">
        <f t="shared" si="606"/>
        <v>5276.3199999999997</v>
      </c>
      <c r="L3372" s="33">
        <v>15447324</v>
      </c>
      <c r="M3372" s="33">
        <v>0</v>
      </c>
      <c r="N3372" s="33">
        <v>0</v>
      </c>
      <c r="O3372" s="33">
        <v>0</v>
      </c>
      <c r="P3372" s="33">
        <f t="shared" si="607"/>
        <v>5276.3199999999997</v>
      </c>
      <c r="Q3372" s="33">
        <f t="shared" si="608"/>
        <v>5276.3199999999997</v>
      </c>
      <c r="R3372" s="33">
        <f t="shared" si="609"/>
        <v>15447324</v>
      </c>
      <c r="S3372" s="33"/>
      <c r="T3372" s="30" t="str">
        <f t="shared" si="610"/>
        <v>USD</v>
      </c>
      <c r="U3372" s="33">
        <v>0</v>
      </c>
      <c r="V3372" s="33">
        <v>0</v>
      </c>
      <c r="W3372" s="33">
        <v>0</v>
      </c>
      <c r="X3372" s="33">
        <f t="shared" si="611"/>
        <v>5276.3199999999997</v>
      </c>
      <c r="Y3372" s="33">
        <f t="shared" si="612"/>
        <v>5276.3199999999997</v>
      </c>
      <c r="Z3372" s="33">
        <f t="shared" si="613"/>
        <v>15447324</v>
      </c>
      <c r="AA3372" s="34">
        <f t="shared" si="614"/>
        <v>0.0003808909796996962</v>
      </c>
      <c r="AB3372" s="33" t="s">
        <v>762</v>
      </c>
      <c r="AC3372" s="35">
        <v>43277</v>
      </c>
      <c r="AD3372" s="33">
        <v>60</v>
      </c>
      <c r="AE3372" s="36">
        <f t="shared" si="615"/>
        <v>43337</v>
      </c>
    </row>
    <row r="3373" spans="2:31" ht="14.5" hidden="1">
      <c r="B3373" s="29" t="s">
        <v>3128</v>
      </c>
      <c r="C3373" s="30" t="str">
        <f t="shared" si="616" ref="C3373:C3436">+IF(D3373=1,$A$4,IF(D3373=2,$A$5,IF(D3373=3,$A$6,IF(D3373=4,$A$7,IF(D3373=5,$A$8,IF(D3373=6,$A$9,))))))</f>
        <v>(Acreedores quirografarios)</v>
      </c>
      <c r="D3373" s="30">
        <v>5</v>
      </c>
      <c r="E3373" s="30" t="s">
        <v>3129</v>
      </c>
      <c r="F3373" s="30" t="s">
        <v>5551</v>
      </c>
      <c r="G3373" s="30" t="s">
        <v>2846</v>
      </c>
      <c r="H3373" s="31">
        <v>60327087</v>
      </c>
      <c r="I3373" s="31" t="s">
        <v>62</v>
      </c>
      <c r="J3373" s="32">
        <v>1914</v>
      </c>
      <c r="K3373" s="33">
        <f t="shared" si="617" ref="K3373:K3436">+IF(I3373="USD",J3373,L3373/$L$3)</f>
        <v>1914</v>
      </c>
      <c r="L3373" s="33">
        <v>5603560</v>
      </c>
      <c r="M3373" s="33">
        <v>0</v>
      </c>
      <c r="N3373" s="33">
        <v>0</v>
      </c>
      <c r="O3373" s="33">
        <v>0</v>
      </c>
      <c r="P3373" s="33">
        <f t="shared" si="618" ref="P3373:P3436">+J3373+M3373</f>
        <v>1914</v>
      </c>
      <c r="Q3373" s="33">
        <f t="shared" si="619" ref="Q3373:Q3436">+K3373+N3373</f>
        <v>1914</v>
      </c>
      <c r="R3373" s="33">
        <f t="shared" si="620" ref="R3373:R3436">+L3373+O3373</f>
        <v>5603560</v>
      </c>
      <c r="S3373" s="33"/>
      <c r="T3373" s="30" t="str">
        <f t="shared" si="621" ref="T3373:T3436">+I3373</f>
        <v>USD</v>
      </c>
      <c r="U3373" s="33">
        <v>0</v>
      </c>
      <c r="V3373" s="33">
        <v>0</v>
      </c>
      <c r="W3373" s="33">
        <v>0</v>
      </c>
      <c r="X3373" s="33">
        <f t="shared" si="622" ref="X3373:X3436">+P3373+U3373</f>
        <v>1914</v>
      </c>
      <c r="Y3373" s="33">
        <f t="shared" si="623" ref="Y3373:Y3436">+Q3373+V3373</f>
        <v>1914</v>
      </c>
      <c r="Z3373" s="33">
        <f t="shared" si="624" ref="Z3373:Z3436">+R3373+W3373</f>
        <v>5603560</v>
      </c>
      <c r="AA3373" s="34">
        <f t="shared" si="625" ref="AA3373:AA3436">+IF(D3373=1,Z3373/$C$4,IF(D3373=2,Z3373/$C$5,IF(D3373=3,Z3373/$C$6,IF(D3373=4,Z3373/$C$7,IF(D3373=5,Z3373/$C$8,IF(D3373=6,Z3373/$C$9))))))</f>
        <v>0.00013816926855460723</v>
      </c>
      <c r="AB3373" s="33" t="s">
        <v>762</v>
      </c>
      <c r="AC3373" s="35">
        <v>43277</v>
      </c>
      <c r="AD3373" s="33">
        <v>60</v>
      </c>
      <c r="AE3373" s="36">
        <f t="shared" si="615"/>
        <v>43337</v>
      </c>
    </row>
    <row r="3374" spans="2:31" ht="14.5" hidden="1">
      <c r="B3374" s="29" t="s">
        <v>3128</v>
      </c>
      <c r="C3374" s="30" t="str">
        <f t="shared" si="616"/>
        <v>(Acreedores quirografarios)</v>
      </c>
      <c r="D3374" s="30">
        <v>5</v>
      </c>
      <c r="E3374" s="30" t="s">
        <v>3129</v>
      </c>
      <c r="F3374" s="30" t="s">
        <v>5551</v>
      </c>
      <c r="G3374" s="30" t="s">
        <v>2846</v>
      </c>
      <c r="H3374" s="31">
        <v>60327362</v>
      </c>
      <c r="I3374" s="31" t="s">
        <v>62</v>
      </c>
      <c r="J3374" s="32">
        <v>683.10000000000002</v>
      </c>
      <c r="K3374" s="33">
        <f t="shared" si="617"/>
        <v>683.10000000000002</v>
      </c>
      <c r="L3374" s="33">
        <v>1997453</v>
      </c>
      <c r="M3374" s="33">
        <v>0</v>
      </c>
      <c r="N3374" s="33">
        <v>0</v>
      </c>
      <c r="O3374" s="33">
        <v>0</v>
      </c>
      <c r="P3374" s="33">
        <f t="shared" si="618"/>
        <v>683.10000000000002</v>
      </c>
      <c r="Q3374" s="33">
        <f t="shared" si="619"/>
        <v>683.10000000000002</v>
      </c>
      <c r="R3374" s="33">
        <f t="shared" si="620"/>
        <v>1997453</v>
      </c>
      <c r="S3374" s="33"/>
      <c r="T3374" s="30" t="str">
        <f t="shared" si="621"/>
        <v>USD</v>
      </c>
      <c r="U3374" s="33">
        <v>0</v>
      </c>
      <c r="V3374" s="33">
        <v>0</v>
      </c>
      <c r="W3374" s="33">
        <v>0</v>
      </c>
      <c r="X3374" s="33">
        <f t="shared" si="622"/>
        <v>683.10000000000002</v>
      </c>
      <c r="Y3374" s="33">
        <f t="shared" si="623"/>
        <v>683.10000000000002</v>
      </c>
      <c r="Z3374" s="33">
        <f t="shared" si="624"/>
        <v>1997453</v>
      </c>
      <c r="AA3374" s="34">
        <f t="shared" si="625"/>
        <v>4.9252014787421906E-05</v>
      </c>
      <c r="AB3374" s="33" t="s">
        <v>762</v>
      </c>
      <c r="AC3374" s="35">
        <v>43278</v>
      </c>
      <c r="AD3374" s="33">
        <v>60</v>
      </c>
      <c r="AE3374" s="36">
        <f t="shared" si="615"/>
        <v>43338</v>
      </c>
    </row>
    <row r="3375" spans="2:31" ht="14.5" hidden="1">
      <c r="B3375" s="29" t="s">
        <v>3128</v>
      </c>
      <c r="C3375" s="30" t="str">
        <f t="shared" si="616"/>
        <v>(Acreedores quirografarios)</v>
      </c>
      <c r="D3375" s="30">
        <v>5</v>
      </c>
      <c r="E3375" s="30" t="s">
        <v>3129</v>
      </c>
      <c r="F3375" s="30" t="s">
        <v>5551</v>
      </c>
      <c r="G3375" s="30" t="s">
        <v>2846</v>
      </c>
      <c r="H3375" s="31">
        <v>60329189</v>
      </c>
      <c r="I3375" s="31" t="s">
        <v>62</v>
      </c>
      <c r="J3375" s="32">
        <v>48995.900000000001</v>
      </c>
      <c r="K3375" s="33">
        <f t="shared" si="617"/>
        <v>48995.900000000001</v>
      </c>
      <c r="L3375" s="33">
        <v>141158152</v>
      </c>
      <c r="M3375" s="33">
        <v>0</v>
      </c>
      <c r="N3375" s="33">
        <v>0</v>
      </c>
      <c r="O3375" s="33">
        <v>0</v>
      </c>
      <c r="P3375" s="33">
        <f t="shared" si="618"/>
        <v>48995.900000000001</v>
      </c>
      <c r="Q3375" s="33">
        <f t="shared" si="619"/>
        <v>48995.900000000001</v>
      </c>
      <c r="R3375" s="33">
        <f t="shared" si="620"/>
        <v>141158152</v>
      </c>
      <c r="S3375" s="33"/>
      <c r="T3375" s="30" t="str">
        <f t="shared" si="621"/>
        <v>USD</v>
      </c>
      <c r="U3375" s="33">
        <v>0</v>
      </c>
      <c r="V3375" s="33">
        <v>0</v>
      </c>
      <c r="W3375" s="33">
        <v>0</v>
      </c>
      <c r="X3375" s="33">
        <f t="shared" si="622"/>
        <v>48995.900000000001</v>
      </c>
      <c r="Y3375" s="33">
        <f t="shared" si="623"/>
        <v>48995.900000000001</v>
      </c>
      <c r="Z3375" s="33">
        <f t="shared" si="624"/>
        <v>141158152</v>
      </c>
      <c r="AA3375" s="34">
        <f t="shared" si="625"/>
        <v>0.0034805942315885028</v>
      </c>
      <c r="AB3375" s="33" t="s">
        <v>762</v>
      </c>
      <c r="AC3375" s="35">
        <v>43286</v>
      </c>
      <c r="AD3375" s="33">
        <v>60</v>
      </c>
      <c r="AE3375" s="36">
        <f t="shared" si="615"/>
        <v>43346</v>
      </c>
    </row>
    <row r="3376" spans="2:31" ht="14.5" hidden="1">
      <c r="B3376" s="29" t="s">
        <v>3128</v>
      </c>
      <c r="C3376" s="30" t="str">
        <f t="shared" si="616"/>
        <v>(Acreedores quirografarios)</v>
      </c>
      <c r="D3376" s="30">
        <v>5</v>
      </c>
      <c r="E3376" s="30" t="s">
        <v>3129</v>
      </c>
      <c r="F3376" s="30" t="s">
        <v>5551</v>
      </c>
      <c r="G3376" s="30" t="s">
        <v>2846</v>
      </c>
      <c r="H3376" s="31">
        <v>60329384</v>
      </c>
      <c r="I3376" s="31" t="s">
        <v>62</v>
      </c>
      <c r="J3376" s="32">
        <v>181038.72</v>
      </c>
      <c r="K3376" s="33">
        <f t="shared" si="617"/>
        <v>181038.72</v>
      </c>
      <c r="L3376" s="33">
        <v>517220461</v>
      </c>
      <c r="M3376" s="33">
        <v>0</v>
      </c>
      <c r="N3376" s="33">
        <v>0</v>
      </c>
      <c r="O3376" s="33">
        <v>0</v>
      </c>
      <c r="P3376" s="33">
        <f t="shared" si="618"/>
        <v>181038.72</v>
      </c>
      <c r="Q3376" s="33">
        <f t="shared" si="619"/>
        <v>181038.72</v>
      </c>
      <c r="R3376" s="33">
        <f t="shared" si="620"/>
        <v>517220461</v>
      </c>
      <c r="S3376" s="33"/>
      <c r="T3376" s="30" t="str">
        <f t="shared" si="621"/>
        <v>USD</v>
      </c>
      <c r="U3376" s="33">
        <v>0</v>
      </c>
      <c r="V3376" s="33">
        <v>0</v>
      </c>
      <c r="W3376" s="33">
        <v>0</v>
      </c>
      <c r="X3376" s="33">
        <f t="shared" si="622"/>
        <v>181038.72</v>
      </c>
      <c r="Y3376" s="33">
        <f t="shared" si="623"/>
        <v>181038.72</v>
      </c>
      <c r="Z3376" s="33">
        <f t="shared" si="624"/>
        <v>517220461</v>
      </c>
      <c r="AA3376" s="34">
        <f t="shared" si="625"/>
        <v>0.012753316245002599</v>
      </c>
      <c r="AB3376" s="33" t="s">
        <v>762</v>
      </c>
      <c r="AC3376" s="35">
        <v>43287</v>
      </c>
      <c r="AD3376" s="33">
        <v>60</v>
      </c>
      <c r="AE3376" s="36">
        <f t="shared" si="615"/>
        <v>43347</v>
      </c>
    </row>
    <row r="3377" spans="2:31" ht="14.5" hidden="1">
      <c r="B3377" s="29" t="s">
        <v>3128</v>
      </c>
      <c r="C3377" s="30" t="str">
        <f t="shared" si="616"/>
        <v>(Acreedores quirografarios)</v>
      </c>
      <c r="D3377" s="30">
        <v>5</v>
      </c>
      <c r="E3377" s="30" t="s">
        <v>3129</v>
      </c>
      <c r="F3377" s="30" t="s">
        <v>5551</v>
      </c>
      <c r="G3377" s="30" t="s">
        <v>2846</v>
      </c>
      <c r="H3377" s="31">
        <v>60336666</v>
      </c>
      <c r="I3377" s="31" t="s">
        <v>62</v>
      </c>
      <c r="J3377" s="32">
        <v>22681.799999999999</v>
      </c>
      <c r="K3377" s="33">
        <f t="shared" si="617"/>
        <v>22681.799999999999</v>
      </c>
      <c r="L3377" s="33">
        <v>65103285</v>
      </c>
      <c r="M3377" s="33">
        <v>0</v>
      </c>
      <c r="N3377" s="33">
        <v>0</v>
      </c>
      <c r="O3377" s="33">
        <v>0</v>
      </c>
      <c r="P3377" s="33">
        <f t="shared" si="618"/>
        <v>22681.799999999999</v>
      </c>
      <c r="Q3377" s="33">
        <f t="shared" si="619"/>
        <v>22681.799999999999</v>
      </c>
      <c r="R3377" s="33">
        <f t="shared" si="620"/>
        <v>65103285</v>
      </c>
      <c r="S3377" s="33"/>
      <c r="T3377" s="30" t="str">
        <f t="shared" si="621"/>
        <v>USD</v>
      </c>
      <c r="U3377" s="33">
        <v>0</v>
      </c>
      <c r="V3377" s="33">
        <v>0</v>
      </c>
      <c r="W3377" s="33">
        <v>0</v>
      </c>
      <c r="X3377" s="33">
        <f t="shared" si="622"/>
        <v>22681.799999999999</v>
      </c>
      <c r="Y3377" s="33">
        <f t="shared" si="623"/>
        <v>22681.799999999999</v>
      </c>
      <c r="Z3377" s="33">
        <f t="shared" si="624"/>
        <v>65103285</v>
      </c>
      <c r="AA3377" s="34">
        <f t="shared" si="625"/>
        <v>0.0016052782996795133</v>
      </c>
      <c r="AB3377" s="33" t="s">
        <v>762</v>
      </c>
      <c r="AC3377" s="35">
        <v>43318</v>
      </c>
      <c r="AD3377" s="33">
        <v>60</v>
      </c>
      <c r="AE3377" s="36">
        <f t="shared" si="615"/>
        <v>43378</v>
      </c>
    </row>
    <row r="3378" spans="2:31" ht="14.5" hidden="1">
      <c r="B3378" s="29" t="s">
        <v>3128</v>
      </c>
      <c r="C3378" s="30" t="str">
        <f t="shared" si="616"/>
        <v>(Acreedores quirografarios)</v>
      </c>
      <c r="D3378" s="30">
        <v>5</v>
      </c>
      <c r="E3378" s="30" t="s">
        <v>3129</v>
      </c>
      <c r="F3378" s="30" t="s">
        <v>5551</v>
      </c>
      <c r="G3378" s="30" t="s">
        <v>2846</v>
      </c>
      <c r="H3378" s="31">
        <v>60336681</v>
      </c>
      <c r="I3378" s="31" t="s">
        <v>62</v>
      </c>
      <c r="J3378" s="32">
        <v>273663.98999999999</v>
      </c>
      <c r="K3378" s="33">
        <f t="shared" si="617"/>
        <v>273663.98999999999</v>
      </c>
      <c r="L3378" s="33">
        <v>785494241</v>
      </c>
      <c r="M3378" s="33">
        <v>0</v>
      </c>
      <c r="N3378" s="33">
        <v>0</v>
      </c>
      <c r="O3378" s="33">
        <v>0</v>
      </c>
      <c r="P3378" s="33">
        <f t="shared" si="618"/>
        <v>273663.98999999999</v>
      </c>
      <c r="Q3378" s="33">
        <f t="shared" si="619"/>
        <v>273663.98999999999</v>
      </c>
      <c r="R3378" s="33">
        <f t="shared" si="620"/>
        <v>785494241</v>
      </c>
      <c r="S3378" s="33"/>
      <c r="T3378" s="30" t="str">
        <f t="shared" si="621"/>
        <v>USD</v>
      </c>
      <c r="U3378" s="33">
        <v>0</v>
      </c>
      <c r="V3378" s="33">
        <v>0</v>
      </c>
      <c r="W3378" s="33">
        <v>0</v>
      </c>
      <c r="X3378" s="33">
        <f t="shared" si="622"/>
        <v>273663.98999999999</v>
      </c>
      <c r="Y3378" s="33">
        <f t="shared" si="623"/>
        <v>273663.98999999999</v>
      </c>
      <c r="Z3378" s="33">
        <f t="shared" si="624"/>
        <v>785494241</v>
      </c>
      <c r="AA3378" s="34">
        <f t="shared" si="625"/>
        <v>0.019368252456086199</v>
      </c>
      <c r="AB3378" s="33" t="s">
        <v>762</v>
      </c>
      <c r="AC3378" s="35">
        <v>43318</v>
      </c>
      <c r="AD3378" s="33">
        <v>60</v>
      </c>
      <c r="AE3378" s="36">
        <f t="shared" si="615"/>
        <v>43378</v>
      </c>
    </row>
    <row r="3379" spans="2:31" ht="14.5" hidden="1">
      <c r="B3379" s="29" t="s">
        <v>3128</v>
      </c>
      <c r="C3379" s="30" t="str">
        <f t="shared" si="616"/>
        <v>(Acreedores quirografarios)</v>
      </c>
      <c r="D3379" s="30">
        <v>5</v>
      </c>
      <c r="E3379" s="30" t="s">
        <v>3129</v>
      </c>
      <c r="F3379" s="30" t="s">
        <v>5551</v>
      </c>
      <c r="G3379" s="30" t="s">
        <v>2846</v>
      </c>
      <c r="H3379" s="31">
        <v>60345085</v>
      </c>
      <c r="I3379" s="31" t="s">
        <v>62</v>
      </c>
      <c r="J3379" s="32">
        <v>19980.880000000001</v>
      </c>
      <c r="K3379" s="33">
        <f t="shared" si="617"/>
        <v>19980.880000000001</v>
      </c>
      <c r="L3379" s="33">
        <v>60736931</v>
      </c>
      <c r="M3379" s="33">
        <v>0</v>
      </c>
      <c r="N3379" s="33">
        <v>0</v>
      </c>
      <c r="O3379" s="33">
        <v>0</v>
      </c>
      <c r="P3379" s="33">
        <f t="shared" si="618"/>
        <v>19980.880000000001</v>
      </c>
      <c r="Q3379" s="33">
        <f t="shared" si="619"/>
        <v>19980.880000000001</v>
      </c>
      <c r="R3379" s="33">
        <f t="shared" si="620"/>
        <v>60736931</v>
      </c>
      <c r="S3379" s="33"/>
      <c r="T3379" s="30" t="str">
        <f t="shared" si="621"/>
        <v>USD</v>
      </c>
      <c r="U3379" s="33">
        <v>0</v>
      </c>
      <c r="V3379" s="33">
        <v>0</v>
      </c>
      <c r="W3379" s="33">
        <v>0</v>
      </c>
      <c r="X3379" s="33">
        <f t="shared" si="622"/>
        <v>19980.880000000001</v>
      </c>
      <c r="Y3379" s="33">
        <f t="shared" si="623"/>
        <v>19980.880000000001</v>
      </c>
      <c r="Z3379" s="33">
        <f t="shared" si="624"/>
        <v>60736931</v>
      </c>
      <c r="AA3379" s="34">
        <f t="shared" si="625"/>
        <v>0.0014976153249936916</v>
      </c>
      <c r="AB3379" s="33" t="s">
        <v>762</v>
      </c>
      <c r="AC3379" s="35">
        <v>43352</v>
      </c>
      <c r="AD3379" s="33">
        <v>60</v>
      </c>
      <c r="AE3379" s="36">
        <f t="shared" si="615"/>
        <v>43412</v>
      </c>
    </row>
    <row r="3380" spans="2:31" ht="14.5" hidden="1">
      <c r="B3380" s="29" t="s">
        <v>3128</v>
      </c>
      <c r="C3380" s="30" t="str">
        <f t="shared" si="616"/>
        <v>(Acreedores quirografarios)</v>
      </c>
      <c r="D3380" s="30">
        <v>5</v>
      </c>
      <c r="E3380" s="30" t="s">
        <v>3129</v>
      </c>
      <c r="F3380" s="30" t="s">
        <v>5551</v>
      </c>
      <c r="G3380" s="30" t="s">
        <v>2846</v>
      </c>
      <c r="H3380" s="31">
        <v>60350670</v>
      </c>
      <c r="I3380" s="31" t="s">
        <v>62</v>
      </c>
      <c r="J3380" s="32">
        <v>19980.880000000001</v>
      </c>
      <c r="K3380" s="33">
        <f t="shared" si="617"/>
        <v>19980.880000000001</v>
      </c>
      <c r="L3380" s="33">
        <v>59457957</v>
      </c>
      <c r="M3380" s="33">
        <v>0</v>
      </c>
      <c r="N3380" s="33">
        <v>0</v>
      </c>
      <c r="O3380" s="33">
        <v>0</v>
      </c>
      <c r="P3380" s="33">
        <f t="shared" si="618"/>
        <v>19980.880000000001</v>
      </c>
      <c r="Q3380" s="33">
        <f t="shared" si="619"/>
        <v>19980.880000000001</v>
      </c>
      <c r="R3380" s="33">
        <f t="shared" si="620"/>
        <v>59457957</v>
      </c>
      <c r="S3380" s="33"/>
      <c r="T3380" s="30" t="str">
        <f t="shared" si="621"/>
        <v>USD</v>
      </c>
      <c r="U3380" s="33">
        <v>0</v>
      </c>
      <c r="V3380" s="33">
        <v>0</v>
      </c>
      <c r="W3380" s="33">
        <v>0</v>
      </c>
      <c r="X3380" s="33">
        <f t="shared" si="622"/>
        <v>19980.880000000001</v>
      </c>
      <c r="Y3380" s="33">
        <f t="shared" si="623"/>
        <v>19980.880000000001</v>
      </c>
      <c r="Z3380" s="33">
        <f t="shared" si="624"/>
        <v>59457957</v>
      </c>
      <c r="AA3380" s="34">
        <f t="shared" si="625"/>
        <v>0.0014660791404823522</v>
      </c>
      <c r="AB3380" s="33" t="s">
        <v>762</v>
      </c>
      <c r="AC3380" s="35">
        <v>43376</v>
      </c>
      <c r="AD3380" s="33">
        <v>60</v>
      </c>
      <c r="AE3380" s="36">
        <f t="shared" si="615"/>
        <v>43436</v>
      </c>
    </row>
    <row r="3381" spans="2:31" ht="14.5" hidden="1">
      <c r="B3381" s="29" t="s">
        <v>3128</v>
      </c>
      <c r="C3381" s="30" t="str">
        <f t="shared" si="616"/>
        <v>(Acreedores quirografarios)</v>
      </c>
      <c r="D3381" s="30">
        <v>5</v>
      </c>
      <c r="E3381" s="30" t="s">
        <v>3129</v>
      </c>
      <c r="F3381" s="30" t="s">
        <v>5551</v>
      </c>
      <c r="G3381" s="30" t="s">
        <v>2846</v>
      </c>
      <c r="H3381" s="31">
        <v>60354675</v>
      </c>
      <c r="I3381" s="31" t="s">
        <v>62</v>
      </c>
      <c r="J3381" s="32">
        <v>1164.2</v>
      </c>
      <c r="K3381" s="33">
        <f t="shared" si="617"/>
        <v>1164.2</v>
      </c>
      <c r="L3381" s="33">
        <v>3595597</v>
      </c>
      <c r="M3381" s="33">
        <v>0</v>
      </c>
      <c r="N3381" s="33">
        <v>0</v>
      </c>
      <c r="O3381" s="33">
        <v>0</v>
      </c>
      <c r="P3381" s="33">
        <f t="shared" si="618"/>
        <v>1164.2</v>
      </c>
      <c r="Q3381" s="33">
        <f t="shared" si="619"/>
        <v>1164.2</v>
      </c>
      <c r="R3381" s="33">
        <f t="shared" si="620"/>
        <v>3595597</v>
      </c>
      <c r="S3381" s="33"/>
      <c r="T3381" s="30" t="str">
        <f t="shared" si="621"/>
        <v>USD</v>
      </c>
      <c r="U3381" s="33">
        <v>0</v>
      </c>
      <c r="V3381" s="33">
        <v>0</v>
      </c>
      <c r="W3381" s="33">
        <v>0</v>
      </c>
      <c r="X3381" s="33">
        <f t="shared" si="622"/>
        <v>1164.2</v>
      </c>
      <c r="Y3381" s="33">
        <f t="shared" si="623"/>
        <v>1164.2</v>
      </c>
      <c r="Z3381" s="33">
        <f t="shared" si="624"/>
        <v>3595597</v>
      </c>
      <c r="AA3381" s="34">
        <f t="shared" si="625"/>
        <v>8.8658104402761844E-05</v>
      </c>
      <c r="AB3381" s="33" t="s">
        <v>762</v>
      </c>
      <c r="AC3381" s="35">
        <v>43392</v>
      </c>
      <c r="AD3381" s="33">
        <v>60</v>
      </c>
      <c r="AE3381" s="36">
        <f t="shared" si="615"/>
        <v>43452</v>
      </c>
    </row>
    <row r="3382" spans="2:31" ht="14.5" hidden="1">
      <c r="B3382" s="29" t="s">
        <v>3128</v>
      </c>
      <c r="C3382" s="30" t="str">
        <f t="shared" si="616"/>
        <v>(Acreedores quirografarios)</v>
      </c>
      <c r="D3382" s="30">
        <v>5</v>
      </c>
      <c r="E3382" s="30" t="s">
        <v>3129</v>
      </c>
      <c r="F3382" s="30" t="s">
        <v>5551</v>
      </c>
      <c r="G3382" s="30" t="s">
        <v>2846</v>
      </c>
      <c r="H3382" s="31">
        <v>60354673</v>
      </c>
      <c r="I3382" s="31" t="s">
        <v>62</v>
      </c>
      <c r="J3382" s="32">
        <v>1884.52</v>
      </c>
      <c r="K3382" s="33">
        <f t="shared" si="617"/>
        <v>1884.52</v>
      </c>
      <c r="L3382" s="33">
        <v>5820283</v>
      </c>
      <c r="M3382" s="33">
        <v>0</v>
      </c>
      <c r="N3382" s="33">
        <v>0</v>
      </c>
      <c r="O3382" s="33">
        <v>0</v>
      </c>
      <c r="P3382" s="33">
        <f t="shared" si="618"/>
        <v>1884.52</v>
      </c>
      <c r="Q3382" s="33">
        <f t="shared" si="619"/>
        <v>1884.52</v>
      </c>
      <c r="R3382" s="33">
        <f t="shared" si="620"/>
        <v>5820283</v>
      </c>
      <c r="S3382" s="33"/>
      <c r="T3382" s="30" t="str">
        <f t="shared" si="621"/>
        <v>USD</v>
      </c>
      <c r="U3382" s="33">
        <v>0</v>
      </c>
      <c r="V3382" s="33">
        <v>0</v>
      </c>
      <c r="W3382" s="33">
        <v>0</v>
      </c>
      <c r="X3382" s="33">
        <f t="shared" si="622"/>
        <v>1884.52</v>
      </c>
      <c r="Y3382" s="33">
        <f t="shared" si="623"/>
        <v>1884.52</v>
      </c>
      <c r="Z3382" s="33">
        <f t="shared" si="624"/>
        <v>5820283</v>
      </c>
      <c r="AA3382" s="34">
        <f t="shared" si="625"/>
        <v>0.00014351309611939823</v>
      </c>
      <c r="AB3382" s="33" t="s">
        <v>762</v>
      </c>
      <c r="AC3382" s="35">
        <v>43392</v>
      </c>
      <c r="AD3382" s="33">
        <v>60</v>
      </c>
      <c r="AE3382" s="36">
        <f t="shared" si="615"/>
        <v>43452</v>
      </c>
    </row>
    <row r="3383" spans="2:31" ht="14.5" hidden="1">
      <c r="B3383" s="29" t="s">
        <v>3128</v>
      </c>
      <c r="C3383" s="30" t="str">
        <f t="shared" si="616"/>
        <v>(Acreedores quirografarios)</v>
      </c>
      <c r="D3383" s="30">
        <v>5</v>
      </c>
      <c r="E3383" s="30" t="s">
        <v>3129</v>
      </c>
      <c r="F3383" s="30" t="s">
        <v>5551</v>
      </c>
      <c r="G3383" s="30" t="s">
        <v>2846</v>
      </c>
      <c r="H3383" s="31">
        <v>60355259</v>
      </c>
      <c r="I3383" s="31" t="s">
        <v>62</v>
      </c>
      <c r="J3383" s="32">
        <v>21168.48</v>
      </c>
      <c r="K3383" s="33">
        <f t="shared" si="617"/>
        <v>21168.48</v>
      </c>
      <c r="L3383" s="33">
        <v>65378215</v>
      </c>
      <c r="M3383" s="33">
        <v>0</v>
      </c>
      <c r="N3383" s="33">
        <v>0</v>
      </c>
      <c r="O3383" s="33">
        <v>0</v>
      </c>
      <c r="P3383" s="33">
        <f t="shared" si="618"/>
        <v>21168.48</v>
      </c>
      <c r="Q3383" s="33">
        <f t="shared" si="619"/>
        <v>21168.48</v>
      </c>
      <c r="R3383" s="33">
        <f t="shared" si="620"/>
        <v>65378215</v>
      </c>
      <c r="S3383" s="38"/>
      <c r="T3383" s="30" t="str">
        <f t="shared" si="621"/>
        <v>USD</v>
      </c>
      <c r="U3383" s="33">
        <v>0</v>
      </c>
      <c r="V3383" s="33">
        <v>0</v>
      </c>
      <c r="W3383" s="33">
        <v>0</v>
      </c>
      <c r="X3383" s="33">
        <f t="shared" si="622"/>
        <v>21168.48</v>
      </c>
      <c r="Y3383" s="33">
        <f t="shared" si="623"/>
        <v>21168.48</v>
      </c>
      <c r="Z3383" s="33">
        <f t="shared" si="624"/>
        <v>65378215</v>
      </c>
      <c r="AA3383" s="34">
        <f t="shared" si="625"/>
        <v>0.001612057361026892</v>
      </c>
      <c r="AB3383" s="33" t="s">
        <v>762</v>
      </c>
      <c r="AC3383" s="35">
        <v>43392</v>
      </c>
      <c r="AD3383" s="33">
        <v>60</v>
      </c>
      <c r="AE3383" s="36">
        <f t="shared" si="615"/>
        <v>43452</v>
      </c>
    </row>
    <row r="3384" spans="2:31" ht="14.5" hidden="1">
      <c r="B3384" s="29" t="s">
        <v>3128</v>
      </c>
      <c r="C3384" s="30" t="str">
        <f t="shared" si="616"/>
        <v>(Acreedores quirografarios)</v>
      </c>
      <c r="D3384" s="30">
        <v>5</v>
      </c>
      <c r="E3384" s="30" t="s">
        <v>3129</v>
      </c>
      <c r="F3384" s="30" t="s">
        <v>5551</v>
      </c>
      <c r="G3384" s="30" t="s">
        <v>2846</v>
      </c>
      <c r="H3384" s="31">
        <v>60356773</v>
      </c>
      <c r="I3384" s="31" t="s">
        <v>62</v>
      </c>
      <c r="J3384" s="32">
        <v>93115</v>
      </c>
      <c r="K3384" s="33">
        <f t="shared" si="617"/>
        <v>93115</v>
      </c>
      <c r="L3384" s="33">
        <v>296914869</v>
      </c>
      <c r="M3384" s="33">
        <v>0</v>
      </c>
      <c r="N3384" s="33">
        <v>0</v>
      </c>
      <c r="O3384" s="33">
        <v>0</v>
      </c>
      <c r="P3384" s="33">
        <f t="shared" si="618"/>
        <v>93115</v>
      </c>
      <c r="Q3384" s="33">
        <f t="shared" si="619"/>
        <v>93115</v>
      </c>
      <c r="R3384" s="33">
        <f t="shared" si="620"/>
        <v>296914869</v>
      </c>
      <c r="S3384" s="33"/>
      <c r="T3384" s="30" t="str">
        <f t="shared" si="621"/>
        <v>USD</v>
      </c>
      <c r="U3384" s="33">
        <v>0</v>
      </c>
      <c r="V3384" s="33">
        <v>0</v>
      </c>
      <c r="W3384" s="33">
        <v>0</v>
      </c>
      <c r="X3384" s="33">
        <f t="shared" si="622"/>
        <v>93115</v>
      </c>
      <c r="Y3384" s="33">
        <f t="shared" si="623"/>
        <v>93115</v>
      </c>
      <c r="Z3384" s="33">
        <f t="shared" si="624"/>
        <v>296914869</v>
      </c>
      <c r="AA3384" s="34">
        <f t="shared" si="625"/>
        <v>0.0073211512454077459</v>
      </c>
      <c r="AB3384" s="33" t="s">
        <v>762</v>
      </c>
      <c r="AC3384" s="35">
        <v>43403</v>
      </c>
      <c r="AD3384" s="33">
        <v>60</v>
      </c>
      <c r="AE3384" s="36">
        <f t="shared" si="615"/>
        <v>43463</v>
      </c>
    </row>
    <row r="3385" spans="2:31" ht="14.5" hidden="1">
      <c r="B3385" s="29" t="s">
        <v>3128</v>
      </c>
      <c r="C3385" s="30" t="str">
        <f t="shared" si="616"/>
        <v>(Acreedores quirografarios)</v>
      </c>
      <c r="D3385" s="30">
        <v>5</v>
      </c>
      <c r="E3385" s="30" t="s">
        <v>3129</v>
      </c>
      <c r="F3385" s="30" t="s">
        <v>5551</v>
      </c>
      <c r="G3385" s="30" t="s">
        <v>2846</v>
      </c>
      <c r="H3385" s="31">
        <v>60368089</v>
      </c>
      <c r="I3385" s="31" t="s">
        <v>62</v>
      </c>
      <c r="J3385" s="32">
        <v>9355.5</v>
      </c>
      <c r="K3385" s="33">
        <f t="shared" si="617"/>
        <v>9355.5</v>
      </c>
      <c r="L3385" s="33">
        <v>29923099</v>
      </c>
      <c r="M3385" s="33">
        <v>0</v>
      </c>
      <c r="N3385" s="33">
        <v>0</v>
      </c>
      <c r="O3385" s="33">
        <v>0</v>
      </c>
      <c r="P3385" s="33">
        <f t="shared" si="618"/>
        <v>9355.5</v>
      </c>
      <c r="Q3385" s="33">
        <f t="shared" si="619"/>
        <v>9355.5</v>
      </c>
      <c r="R3385" s="33">
        <f t="shared" si="620"/>
        <v>29923099</v>
      </c>
      <c r="S3385" s="33"/>
      <c r="T3385" s="30" t="str">
        <f t="shared" si="621"/>
        <v>USD</v>
      </c>
      <c r="U3385" s="33">
        <v>0</v>
      </c>
      <c r="V3385" s="33">
        <v>0</v>
      </c>
      <c r="W3385" s="33">
        <v>0</v>
      </c>
      <c r="X3385" s="33">
        <f t="shared" si="622"/>
        <v>9355.5</v>
      </c>
      <c r="Y3385" s="33">
        <f t="shared" si="623"/>
        <v>9355.5</v>
      </c>
      <c r="Z3385" s="33">
        <f t="shared" si="624"/>
        <v>29923099</v>
      </c>
      <c r="AA3385" s="34">
        <f t="shared" si="625"/>
        <v>0.00073782607872800493</v>
      </c>
      <c r="AB3385" s="33" t="s">
        <v>762</v>
      </c>
      <c r="AC3385" s="35">
        <v>43453</v>
      </c>
      <c r="AD3385" s="33">
        <v>60</v>
      </c>
      <c r="AE3385" s="36">
        <f t="shared" si="615"/>
        <v>43513</v>
      </c>
    </row>
    <row r="3386" spans="2:31" ht="14.5" hidden="1">
      <c r="B3386" s="29" t="s">
        <v>3128</v>
      </c>
      <c r="C3386" s="30" t="str">
        <f t="shared" si="616"/>
        <v>(Acreedores quirografarios)</v>
      </c>
      <c r="D3386" s="30">
        <v>5</v>
      </c>
      <c r="E3386" s="30" t="s">
        <v>3129</v>
      </c>
      <c r="F3386" s="30" t="s">
        <v>5551</v>
      </c>
      <c r="G3386" s="30" t="s">
        <v>2846</v>
      </c>
      <c r="H3386" s="31">
        <v>60394722</v>
      </c>
      <c r="I3386" s="31" t="s">
        <v>62</v>
      </c>
      <c r="J3386" s="32">
        <v>9389.8600000000006</v>
      </c>
      <c r="K3386" s="33">
        <f t="shared" si="617"/>
        <v>9389.8600000000006</v>
      </c>
      <c r="L3386" s="33">
        <v>29157393</v>
      </c>
      <c r="M3386" s="33">
        <v>0</v>
      </c>
      <c r="N3386" s="33">
        <v>0</v>
      </c>
      <c r="O3386" s="33">
        <v>0</v>
      </c>
      <c r="P3386" s="33">
        <f t="shared" si="618"/>
        <v>9389.8600000000006</v>
      </c>
      <c r="Q3386" s="33">
        <f t="shared" si="619"/>
        <v>9389.8600000000006</v>
      </c>
      <c r="R3386" s="33">
        <f t="shared" si="620"/>
        <v>29157393</v>
      </c>
      <c r="S3386" s="33"/>
      <c r="T3386" s="30" t="str">
        <f t="shared" si="621"/>
        <v>USD</v>
      </c>
      <c r="U3386" s="33">
        <v>0</v>
      </c>
      <c r="V3386" s="33">
        <v>0</v>
      </c>
      <c r="W3386" s="33">
        <v>0</v>
      </c>
      <c r="X3386" s="33">
        <f t="shared" si="622"/>
        <v>9389.8600000000006</v>
      </c>
      <c r="Y3386" s="33">
        <f t="shared" si="623"/>
        <v>9389.8600000000006</v>
      </c>
      <c r="Z3386" s="33">
        <f t="shared" si="624"/>
        <v>29157393</v>
      </c>
      <c r="AA3386" s="34">
        <f t="shared" si="625"/>
        <v>0.00071894575301580165</v>
      </c>
      <c r="AB3386" s="33" t="s">
        <v>762</v>
      </c>
      <c r="AC3386" s="35">
        <v>43565</v>
      </c>
      <c r="AD3386" s="33">
        <v>60</v>
      </c>
      <c r="AE3386" s="36">
        <f t="shared" si="615"/>
        <v>43625</v>
      </c>
    </row>
    <row r="3387" spans="2:31" ht="14.5" hidden="1">
      <c r="B3387" s="29" t="s">
        <v>3128</v>
      </c>
      <c r="C3387" s="30" t="str">
        <f t="shared" si="616"/>
        <v>(Acreedores quirografarios)</v>
      </c>
      <c r="D3387" s="30">
        <v>5</v>
      </c>
      <c r="E3387" s="30" t="s">
        <v>3129</v>
      </c>
      <c r="F3387" s="30" t="s">
        <v>5551</v>
      </c>
      <c r="G3387" s="30" t="s">
        <v>2846</v>
      </c>
      <c r="H3387" s="31">
        <v>60394761</v>
      </c>
      <c r="I3387" s="31" t="s">
        <v>62</v>
      </c>
      <c r="J3387" s="32">
        <v>1894.6400000000001</v>
      </c>
      <c r="K3387" s="33">
        <f t="shared" si="617"/>
        <v>1894.6400000000001</v>
      </c>
      <c r="L3387" s="33">
        <v>5883236</v>
      </c>
      <c r="M3387" s="33">
        <v>0</v>
      </c>
      <c r="N3387" s="33">
        <v>0</v>
      </c>
      <c r="O3387" s="33">
        <v>0</v>
      </c>
      <c r="P3387" s="33">
        <f t="shared" si="618"/>
        <v>1894.6400000000001</v>
      </c>
      <c r="Q3387" s="33">
        <f t="shared" si="619"/>
        <v>1894.6400000000001</v>
      </c>
      <c r="R3387" s="33">
        <f t="shared" si="620"/>
        <v>5883236</v>
      </c>
      <c r="S3387" s="33"/>
      <c r="T3387" s="30" t="str">
        <f t="shared" si="621"/>
        <v>USD</v>
      </c>
      <c r="U3387" s="33">
        <v>0</v>
      </c>
      <c r="V3387" s="33">
        <v>0</v>
      </c>
      <c r="W3387" s="33">
        <v>0</v>
      </c>
      <c r="X3387" s="33">
        <f t="shared" si="622"/>
        <v>1894.6400000000001</v>
      </c>
      <c r="Y3387" s="33">
        <f t="shared" si="623"/>
        <v>1894.6400000000001</v>
      </c>
      <c r="Z3387" s="33">
        <f t="shared" si="624"/>
        <v>5883236</v>
      </c>
      <c r="AA3387" s="34">
        <f t="shared" si="625"/>
        <v>0.00014506535396321862</v>
      </c>
      <c r="AB3387" s="33" t="s">
        <v>762</v>
      </c>
      <c r="AC3387" s="35">
        <v>43565</v>
      </c>
      <c r="AD3387" s="33">
        <v>60</v>
      </c>
      <c r="AE3387" s="36">
        <f t="shared" si="615"/>
        <v>43625</v>
      </c>
    </row>
    <row r="3388" spans="2:31" ht="14.5" hidden="1">
      <c r="B3388" s="29" t="s">
        <v>3128</v>
      </c>
      <c r="C3388" s="30" t="str">
        <f t="shared" si="616"/>
        <v>(Acreedores quirografarios)</v>
      </c>
      <c r="D3388" s="30">
        <v>5</v>
      </c>
      <c r="E3388" s="30" t="s">
        <v>3129</v>
      </c>
      <c r="F3388" s="30" t="s">
        <v>5551</v>
      </c>
      <c r="G3388" s="30" t="s">
        <v>2846</v>
      </c>
      <c r="H3388" s="31">
        <v>60394760</v>
      </c>
      <c r="I3388" s="31" t="s">
        <v>62</v>
      </c>
      <c r="J3388" s="32">
        <v>5346.6099999999997</v>
      </c>
      <c r="K3388" s="33">
        <f t="shared" si="617"/>
        <v>5346.6099999999997</v>
      </c>
      <c r="L3388" s="33">
        <v>16602293</v>
      </c>
      <c r="M3388" s="33">
        <v>0</v>
      </c>
      <c r="N3388" s="33">
        <v>0</v>
      </c>
      <c r="O3388" s="33">
        <v>0</v>
      </c>
      <c r="P3388" s="33">
        <f t="shared" si="618"/>
        <v>5346.6099999999997</v>
      </c>
      <c r="Q3388" s="33">
        <f t="shared" si="619"/>
        <v>5346.6099999999997</v>
      </c>
      <c r="R3388" s="33">
        <f t="shared" si="620"/>
        <v>16602293</v>
      </c>
      <c r="S3388" s="33"/>
      <c r="T3388" s="30" t="str">
        <f t="shared" si="621"/>
        <v>USD</v>
      </c>
      <c r="U3388" s="33">
        <v>0</v>
      </c>
      <c r="V3388" s="33">
        <v>0</v>
      </c>
      <c r="W3388" s="33">
        <v>0</v>
      </c>
      <c r="X3388" s="33">
        <f t="shared" si="622"/>
        <v>5346.6099999999997</v>
      </c>
      <c r="Y3388" s="33">
        <f t="shared" si="623"/>
        <v>5346.6099999999997</v>
      </c>
      <c r="Z3388" s="33">
        <f t="shared" si="624"/>
        <v>16602293</v>
      </c>
      <c r="AA3388" s="34">
        <f t="shared" si="625"/>
        <v>0.0004093695222571501</v>
      </c>
      <c r="AB3388" s="33" t="s">
        <v>762</v>
      </c>
      <c r="AC3388" s="35">
        <v>43565</v>
      </c>
      <c r="AD3388" s="33">
        <v>60</v>
      </c>
      <c r="AE3388" s="36">
        <f t="shared" si="615"/>
        <v>43625</v>
      </c>
    </row>
    <row r="3389" spans="2:31" ht="14.5" hidden="1">
      <c r="B3389" s="29" t="s">
        <v>3128</v>
      </c>
      <c r="C3389" s="30" t="str">
        <f t="shared" si="616"/>
        <v>(Acreedores quirografarios)</v>
      </c>
      <c r="D3389" s="30">
        <v>5</v>
      </c>
      <c r="E3389" s="30" t="s">
        <v>3129</v>
      </c>
      <c r="F3389" s="30" t="s">
        <v>5551</v>
      </c>
      <c r="G3389" s="30" t="s">
        <v>2846</v>
      </c>
      <c r="H3389" s="31">
        <v>60394757</v>
      </c>
      <c r="I3389" s="31" t="s">
        <v>62</v>
      </c>
      <c r="J3389" s="32">
        <v>6909</v>
      </c>
      <c r="K3389" s="33">
        <f t="shared" si="617"/>
        <v>6909</v>
      </c>
      <c r="L3389" s="33">
        <v>21453827</v>
      </c>
      <c r="M3389" s="33">
        <v>0</v>
      </c>
      <c r="N3389" s="33">
        <v>0</v>
      </c>
      <c r="O3389" s="33">
        <v>0</v>
      </c>
      <c r="P3389" s="33">
        <f t="shared" si="618"/>
        <v>6909</v>
      </c>
      <c r="Q3389" s="33">
        <f t="shared" si="619"/>
        <v>6909</v>
      </c>
      <c r="R3389" s="33">
        <f t="shared" si="620"/>
        <v>21453827</v>
      </c>
      <c r="S3389" s="33"/>
      <c r="T3389" s="30" t="str">
        <f t="shared" si="621"/>
        <v>USD</v>
      </c>
      <c r="U3389" s="33">
        <v>0</v>
      </c>
      <c r="V3389" s="33">
        <v>0</v>
      </c>
      <c r="W3389" s="33">
        <v>0</v>
      </c>
      <c r="X3389" s="33">
        <f t="shared" si="622"/>
        <v>6909</v>
      </c>
      <c r="Y3389" s="33">
        <f t="shared" si="623"/>
        <v>6909</v>
      </c>
      <c r="Z3389" s="33">
        <f t="shared" si="624"/>
        <v>21453827</v>
      </c>
      <c r="AA3389" s="34">
        <f t="shared" si="625"/>
        <v>0.00052899577844925079</v>
      </c>
      <c r="AB3389" s="33" t="s">
        <v>762</v>
      </c>
      <c r="AC3389" s="35">
        <v>43565</v>
      </c>
      <c r="AD3389" s="33">
        <v>60</v>
      </c>
      <c r="AE3389" s="36">
        <f t="shared" si="615"/>
        <v>43625</v>
      </c>
    </row>
    <row r="3390" spans="2:31" ht="14.5" hidden="1">
      <c r="B3390" s="29" t="s">
        <v>3128</v>
      </c>
      <c r="C3390" s="30" t="str">
        <f t="shared" si="616"/>
        <v>(Acreedores quirografarios)</v>
      </c>
      <c r="D3390" s="30">
        <v>5</v>
      </c>
      <c r="E3390" s="30" t="s">
        <v>3129</v>
      </c>
      <c r="F3390" s="30" t="s">
        <v>5551</v>
      </c>
      <c r="G3390" s="30" t="s">
        <v>2846</v>
      </c>
      <c r="H3390" s="31">
        <v>60394744</v>
      </c>
      <c r="I3390" s="31" t="s">
        <v>62</v>
      </c>
      <c r="J3390" s="32">
        <v>673.55999999999995</v>
      </c>
      <c r="K3390" s="33">
        <f t="shared" si="617"/>
        <v>673.55999999999995</v>
      </c>
      <c r="L3390" s="33">
        <v>2091539</v>
      </c>
      <c r="M3390" s="33">
        <v>0</v>
      </c>
      <c r="N3390" s="33">
        <v>0</v>
      </c>
      <c r="O3390" s="33">
        <v>0</v>
      </c>
      <c r="P3390" s="33">
        <f t="shared" si="618"/>
        <v>673.55999999999995</v>
      </c>
      <c r="Q3390" s="33">
        <f t="shared" si="619"/>
        <v>673.55999999999995</v>
      </c>
      <c r="R3390" s="33">
        <f t="shared" si="620"/>
        <v>2091539</v>
      </c>
      <c r="S3390" s="33"/>
      <c r="T3390" s="30" t="str">
        <f t="shared" si="621"/>
        <v>USD</v>
      </c>
      <c r="U3390" s="33">
        <v>0</v>
      </c>
      <c r="V3390" s="33">
        <v>0</v>
      </c>
      <c r="W3390" s="33">
        <v>0</v>
      </c>
      <c r="X3390" s="33">
        <f t="shared" si="622"/>
        <v>673.55999999999995</v>
      </c>
      <c r="Y3390" s="33">
        <f t="shared" si="623"/>
        <v>673.55999999999995</v>
      </c>
      <c r="Z3390" s="33">
        <f t="shared" si="624"/>
        <v>2091539</v>
      </c>
      <c r="AA3390" s="34">
        <f t="shared" si="625"/>
        <v>5.1571931733297169E-05</v>
      </c>
      <c r="AB3390" s="33" t="s">
        <v>762</v>
      </c>
      <c r="AC3390" s="35">
        <v>43565</v>
      </c>
      <c r="AD3390" s="33">
        <v>60</v>
      </c>
      <c r="AE3390" s="36">
        <f t="shared" si="615"/>
        <v>43625</v>
      </c>
    </row>
    <row r="3391" spans="2:31" ht="14.5" hidden="1">
      <c r="B3391" s="29" t="s">
        <v>3128</v>
      </c>
      <c r="C3391" s="30" t="str">
        <f t="shared" si="616"/>
        <v>(Acreedores quirografarios)</v>
      </c>
      <c r="D3391" s="30">
        <v>5</v>
      </c>
      <c r="E3391" s="30" t="s">
        <v>3129</v>
      </c>
      <c r="F3391" s="30" t="s">
        <v>5551</v>
      </c>
      <c r="G3391" s="30" t="s">
        <v>2846</v>
      </c>
      <c r="H3391" s="31">
        <v>60395092</v>
      </c>
      <c r="I3391" s="31" t="s">
        <v>62</v>
      </c>
      <c r="J3391" s="32">
        <v>3931.7600000000002</v>
      </c>
      <c r="K3391" s="33">
        <f t="shared" si="617"/>
        <v>3931.7600000000002</v>
      </c>
      <c r="L3391" s="33">
        <v>12243147</v>
      </c>
      <c r="M3391" s="33">
        <v>0</v>
      </c>
      <c r="N3391" s="33">
        <v>0</v>
      </c>
      <c r="O3391" s="33">
        <v>0</v>
      </c>
      <c r="P3391" s="33">
        <f t="shared" si="618"/>
        <v>3931.7600000000002</v>
      </c>
      <c r="Q3391" s="33">
        <f t="shared" si="619"/>
        <v>3931.7600000000002</v>
      </c>
      <c r="R3391" s="33">
        <f t="shared" si="620"/>
        <v>12243147</v>
      </c>
      <c r="S3391" s="33"/>
      <c r="T3391" s="30" t="str">
        <f t="shared" si="621"/>
        <v>USD</v>
      </c>
      <c r="U3391" s="33">
        <v>0</v>
      </c>
      <c r="V3391" s="33">
        <v>0</v>
      </c>
      <c r="W3391" s="33">
        <v>0</v>
      </c>
      <c r="X3391" s="33">
        <f t="shared" si="622"/>
        <v>3931.7600000000002</v>
      </c>
      <c r="Y3391" s="33">
        <f t="shared" si="623"/>
        <v>3931.7600000000002</v>
      </c>
      <c r="Z3391" s="33">
        <f t="shared" si="624"/>
        <v>12243147</v>
      </c>
      <c r="AA3391" s="34">
        <f t="shared" si="625"/>
        <v>0.00030188427817254282</v>
      </c>
      <c r="AB3391" s="33" t="s">
        <v>762</v>
      </c>
      <c r="AC3391" s="35">
        <v>43567</v>
      </c>
      <c r="AD3391" s="33">
        <v>60</v>
      </c>
      <c r="AE3391" s="36">
        <f t="shared" si="615"/>
        <v>43627</v>
      </c>
    </row>
    <row r="3392" spans="2:31" ht="14.5" hidden="1">
      <c r="B3392" s="29" t="s">
        <v>3128</v>
      </c>
      <c r="C3392" s="30" t="str">
        <f t="shared" si="616"/>
        <v>(Acreedores quirografarios)</v>
      </c>
      <c r="D3392" s="30">
        <v>5</v>
      </c>
      <c r="E3392" s="30" t="s">
        <v>3129</v>
      </c>
      <c r="F3392" s="30" t="s">
        <v>5551</v>
      </c>
      <c r="G3392" s="30" t="s">
        <v>2846</v>
      </c>
      <c r="H3392" s="31">
        <v>60395089</v>
      </c>
      <c r="I3392" s="31" t="s">
        <v>62</v>
      </c>
      <c r="J3392" s="32">
        <v>4893.9899999999998</v>
      </c>
      <c r="K3392" s="33">
        <f t="shared" si="617"/>
        <v>4893.9899999999998</v>
      </c>
      <c r="L3392" s="33">
        <v>15827017</v>
      </c>
      <c r="M3392" s="33">
        <v>0</v>
      </c>
      <c r="N3392" s="33">
        <v>0</v>
      </c>
      <c r="O3392" s="33">
        <v>0</v>
      </c>
      <c r="P3392" s="33">
        <f t="shared" si="618"/>
        <v>4893.9899999999998</v>
      </c>
      <c r="Q3392" s="33">
        <f t="shared" si="619"/>
        <v>4893.9899999999998</v>
      </c>
      <c r="R3392" s="33">
        <f t="shared" si="620"/>
        <v>15827017</v>
      </c>
      <c r="S3392" s="38"/>
      <c r="T3392" s="30" t="str">
        <f t="shared" si="621"/>
        <v>USD</v>
      </c>
      <c r="U3392" s="33">
        <v>0</v>
      </c>
      <c r="V3392" s="33">
        <v>0</v>
      </c>
      <c r="W3392" s="33">
        <v>0</v>
      </c>
      <c r="X3392" s="33">
        <f t="shared" si="622"/>
        <v>4893.9899999999998</v>
      </c>
      <c r="Y3392" s="33">
        <f t="shared" si="623"/>
        <v>4893.9899999999998</v>
      </c>
      <c r="Z3392" s="33">
        <f t="shared" si="624"/>
        <v>15827017</v>
      </c>
      <c r="AA3392" s="34">
        <f t="shared" si="625"/>
        <v>0.0003902532251446106</v>
      </c>
      <c r="AB3392" s="33" t="s">
        <v>762</v>
      </c>
      <c r="AC3392" s="35">
        <v>43567</v>
      </c>
      <c r="AD3392" s="33">
        <v>60</v>
      </c>
      <c r="AE3392" s="36">
        <f t="shared" si="615"/>
        <v>43627</v>
      </c>
    </row>
    <row r="3393" spans="2:31" ht="14.5" hidden="1">
      <c r="B3393" s="29" t="s">
        <v>3128</v>
      </c>
      <c r="C3393" s="30" t="str">
        <f t="shared" si="616"/>
        <v>(Acreedores quirografarios)</v>
      </c>
      <c r="D3393" s="30">
        <v>5</v>
      </c>
      <c r="E3393" s="30" t="s">
        <v>3129</v>
      </c>
      <c r="F3393" s="30" t="s">
        <v>5551</v>
      </c>
      <c r="G3393" s="30" t="s">
        <v>2846</v>
      </c>
      <c r="H3393" s="31">
        <v>60395090</v>
      </c>
      <c r="I3393" s="31" t="s">
        <v>62</v>
      </c>
      <c r="J3393" s="32">
        <v>1299.96</v>
      </c>
      <c r="K3393" s="33">
        <f t="shared" si="617"/>
        <v>1299.96</v>
      </c>
      <c r="L3393" s="33">
        <v>4047958</v>
      </c>
      <c r="M3393" s="33">
        <v>0</v>
      </c>
      <c r="N3393" s="33">
        <v>0</v>
      </c>
      <c r="O3393" s="33">
        <v>0</v>
      </c>
      <c r="P3393" s="33">
        <f t="shared" si="618"/>
        <v>1299.96</v>
      </c>
      <c r="Q3393" s="33">
        <f t="shared" si="619"/>
        <v>1299.96</v>
      </c>
      <c r="R3393" s="33">
        <f t="shared" si="620"/>
        <v>4047958</v>
      </c>
      <c r="S3393" s="33"/>
      <c r="T3393" s="30" t="str">
        <f t="shared" si="621"/>
        <v>USD</v>
      </c>
      <c r="U3393" s="33">
        <v>0</v>
      </c>
      <c r="V3393" s="33">
        <v>0</v>
      </c>
      <c r="W3393" s="33">
        <v>0</v>
      </c>
      <c r="X3393" s="33">
        <f t="shared" si="622"/>
        <v>1299.96</v>
      </c>
      <c r="Y3393" s="33">
        <f t="shared" si="623"/>
        <v>1299.96</v>
      </c>
      <c r="Z3393" s="33">
        <f t="shared" si="624"/>
        <v>4047958</v>
      </c>
      <c r="AA3393" s="34">
        <f t="shared" si="625"/>
        <v>9.9812154416080277E-05</v>
      </c>
      <c r="AB3393" s="33" t="s">
        <v>762</v>
      </c>
      <c r="AC3393" s="35">
        <v>43567</v>
      </c>
      <c r="AD3393" s="33">
        <v>60</v>
      </c>
      <c r="AE3393" s="36">
        <f t="shared" si="615"/>
        <v>43627</v>
      </c>
    </row>
    <row r="3394" spans="2:31" ht="14.5" hidden="1">
      <c r="B3394" s="29" t="s">
        <v>3128</v>
      </c>
      <c r="C3394" s="30" t="str">
        <f t="shared" si="616"/>
        <v>(Acreedores quirografarios)</v>
      </c>
      <c r="D3394" s="30">
        <v>5</v>
      </c>
      <c r="E3394" s="30" t="s">
        <v>3129</v>
      </c>
      <c r="F3394" s="30" t="s">
        <v>5551</v>
      </c>
      <c r="G3394" s="30" t="s">
        <v>2846</v>
      </c>
      <c r="H3394" s="31">
        <v>60395093</v>
      </c>
      <c r="I3394" s="31" t="s">
        <v>62</v>
      </c>
      <c r="J3394" s="32">
        <v>12373.01</v>
      </c>
      <c r="K3394" s="33">
        <f t="shared" si="617"/>
        <v>12373.01</v>
      </c>
      <c r="L3394" s="33">
        <v>39663787</v>
      </c>
      <c r="M3394" s="33">
        <v>0</v>
      </c>
      <c r="N3394" s="33">
        <v>0</v>
      </c>
      <c r="O3394" s="33">
        <v>0</v>
      </c>
      <c r="P3394" s="33">
        <f t="shared" si="618"/>
        <v>12373.01</v>
      </c>
      <c r="Q3394" s="33">
        <f t="shared" si="619"/>
        <v>12373.01</v>
      </c>
      <c r="R3394" s="33">
        <f t="shared" si="620"/>
        <v>39663787</v>
      </c>
      <c r="S3394" s="33"/>
      <c r="T3394" s="30" t="str">
        <f t="shared" si="621"/>
        <v>USD</v>
      </c>
      <c r="U3394" s="33">
        <v>0</v>
      </c>
      <c r="V3394" s="33">
        <v>0</v>
      </c>
      <c r="W3394" s="33">
        <v>0</v>
      </c>
      <c r="X3394" s="33">
        <f t="shared" si="622"/>
        <v>12373.01</v>
      </c>
      <c r="Y3394" s="33">
        <f t="shared" si="623"/>
        <v>12373.01</v>
      </c>
      <c r="Z3394" s="33">
        <f t="shared" si="624"/>
        <v>39663787</v>
      </c>
      <c r="AA3394" s="34">
        <f t="shared" si="625"/>
        <v>0.00097800620282387251</v>
      </c>
      <c r="AB3394" s="33" t="s">
        <v>762</v>
      </c>
      <c r="AC3394" s="35">
        <v>43567</v>
      </c>
      <c r="AD3394" s="33">
        <v>60</v>
      </c>
      <c r="AE3394" s="36">
        <f t="shared" si="615"/>
        <v>43627</v>
      </c>
    </row>
    <row r="3395" spans="2:31" ht="14.5" hidden="1">
      <c r="B3395" s="29" t="s">
        <v>3128</v>
      </c>
      <c r="C3395" s="30" t="str">
        <f t="shared" si="616"/>
        <v>(Acreedores quirografarios)</v>
      </c>
      <c r="D3395" s="30">
        <v>5</v>
      </c>
      <c r="E3395" s="30" t="s">
        <v>3129</v>
      </c>
      <c r="F3395" s="30" t="s">
        <v>5551</v>
      </c>
      <c r="G3395" s="30" t="s">
        <v>2846</v>
      </c>
      <c r="H3395" s="31">
        <v>60396184</v>
      </c>
      <c r="I3395" s="31" t="s">
        <v>62</v>
      </c>
      <c r="J3395" s="32">
        <v>2549.8800000000001</v>
      </c>
      <c r="K3395" s="33">
        <f t="shared" si="617"/>
        <v>2549.8800000000001</v>
      </c>
      <c r="L3395" s="33">
        <v>8058845</v>
      </c>
      <c r="M3395" s="33">
        <v>0</v>
      </c>
      <c r="N3395" s="33">
        <v>0</v>
      </c>
      <c r="O3395" s="33">
        <v>0</v>
      </c>
      <c r="P3395" s="33">
        <f t="shared" si="618"/>
        <v>2549.8800000000001</v>
      </c>
      <c r="Q3395" s="33">
        <f t="shared" si="619"/>
        <v>2549.8800000000001</v>
      </c>
      <c r="R3395" s="33">
        <f t="shared" si="620"/>
        <v>8058845</v>
      </c>
      <c r="S3395" s="33"/>
      <c r="T3395" s="30" t="str">
        <f t="shared" si="621"/>
        <v>USD</v>
      </c>
      <c r="U3395" s="33">
        <v>0</v>
      </c>
      <c r="V3395" s="33">
        <v>0</v>
      </c>
      <c r="W3395" s="33">
        <v>0</v>
      </c>
      <c r="X3395" s="33">
        <f t="shared" si="622"/>
        <v>2549.8800000000001</v>
      </c>
      <c r="Y3395" s="33">
        <f t="shared" si="623"/>
        <v>2549.8800000000001</v>
      </c>
      <c r="Z3395" s="33">
        <f t="shared" si="624"/>
        <v>8058845</v>
      </c>
      <c r="AA3395" s="34">
        <f t="shared" si="625"/>
        <v>0.00019871023403781772</v>
      </c>
      <c r="AB3395" s="33" t="s">
        <v>762</v>
      </c>
      <c r="AC3395" s="35">
        <v>43573</v>
      </c>
      <c r="AD3395" s="33">
        <v>60</v>
      </c>
      <c r="AE3395" s="36">
        <f t="shared" si="615"/>
        <v>43633</v>
      </c>
    </row>
    <row r="3396" spans="2:31" ht="14.5" hidden="1">
      <c r="B3396" s="29" t="s">
        <v>3128</v>
      </c>
      <c r="C3396" s="30" t="str">
        <f t="shared" si="616"/>
        <v>(Acreedores quirografarios)</v>
      </c>
      <c r="D3396" s="30">
        <v>5</v>
      </c>
      <c r="E3396" s="30" t="s">
        <v>3129</v>
      </c>
      <c r="F3396" s="30" t="s">
        <v>5551</v>
      </c>
      <c r="G3396" s="30" t="s">
        <v>2846</v>
      </c>
      <c r="H3396" s="31">
        <v>60396175</v>
      </c>
      <c r="I3396" s="31" t="s">
        <v>62</v>
      </c>
      <c r="J3396" s="32">
        <v>4290</v>
      </c>
      <c r="K3396" s="33">
        <f t="shared" si="617"/>
        <v>4290</v>
      </c>
      <c r="L3396" s="33">
        <v>13558459</v>
      </c>
      <c r="M3396" s="33">
        <v>0</v>
      </c>
      <c r="N3396" s="33">
        <v>0</v>
      </c>
      <c r="O3396" s="33">
        <v>0</v>
      </c>
      <c r="P3396" s="33">
        <f t="shared" si="618"/>
        <v>4290</v>
      </c>
      <c r="Q3396" s="33">
        <f t="shared" si="619"/>
        <v>4290</v>
      </c>
      <c r="R3396" s="33">
        <f t="shared" si="620"/>
        <v>13558459</v>
      </c>
      <c r="S3396" s="33"/>
      <c r="T3396" s="30" t="str">
        <f t="shared" si="621"/>
        <v>USD</v>
      </c>
      <c r="U3396" s="33">
        <v>0</v>
      </c>
      <c r="V3396" s="33">
        <v>0</v>
      </c>
      <c r="W3396" s="33">
        <v>0</v>
      </c>
      <c r="X3396" s="33">
        <f t="shared" si="622"/>
        <v>4290</v>
      </c>
      <c r="Y3396" s="33">
        <f t="shared" si="623"/>
        <v>4290</v>
      </c>
      <c r="Z3396" s="33">
        <f t="shared" si="624"/>
        <v>13558459</v>
      </c>
      <c r="AA3396" s="34">
        <f t="shared" si="625"/>
        <v>0.00033431646359771851</v>
      </c>
      <c r="AB3396" s="33" t="s">
        <v>762</v>
      </c>
      <c r="AC3396" s="35">
        <v>43573</v>
      </c>
      <c r="AD3396" s="33">
        <v>60</v>
      </c>
      <c r="AE3396" s="36">
        <f t="shared" si="615"/>
        <v>43633</v>
      </c>
    </row>
    <row r="3397" spans="2:31" ht="14.5" hidden="1">
      <c r="B3397" s="29" t="s">
        <v>3128</v>
      </c>
      <c r="C3397" s="30" t="str">
        <f t="shared" si="616"/>
        <v>(Acreedores quirografarios)</v>
      </c>
      <c r="D3397" s="30">
        <v>5</v>
      </c>
      <c r="E3397" s="30" t="s">
        <v>3129</v>
      </c>
      <c r="F3397" s="30" t="s">
        <v>5551</v>
      </c>
      <c r="G3397" s="30" t="s">
        <v>2846</v>
      </c>
      <c r="H3397" s="31">
        <v>60396177</v>
      </c>
      <c r="I3397" s="31" t="s">
        <v>62</v>
      </c>
      <c r="J3397" s="32">
        <v>1039.8599999999999</v>
      </c>
      <c r="K3397" s="33">
        <f t="shared" si="617"/>
        <v>1039.8599999999999</v>
      </c>
      <c r="L3397" s="33">
        <v>3286457</v>
      </c>
      <c r="M3397" s="33">
        <v>0</v>
      </c>
      <c r="N3397" s="33">
        <v>0</v>
      </c>
      <c r="O3397" s="33">
        <v>0</v>
      </c>
      <c r="P3397" s="33">
        <f t="shared" si="618"/>
        <v>1039.8599999999999</v>
      </c>
      <c r="Q3397" s="33">
        <f t="shared" si="619"/>
        <v>1039.8599999999999</v>
      </c>
      <c r="R3397" s="33">
        <f t="shared" si="620"/>
        <v>3286457</v>
      </c>
      <c r="S3397" s="33"/>
      <c r="T3397" s="30" t="str">
        <f t="shared" si="621"/>
        <v>USD</v>
      </c>
      <c r="U3397" s="33">
        <v>0</v>
      </c>
      <c r="V3397" s="33">
        <v>0</v>
      </c>
      <c r="W3397" s="33">
        <v>0</v>
      </c>
      <c r="X3397" s="33">
        <f t="shared" si="622"/>
        <v>1039.8599999999999</v>
      </c>
      <c r="Y3397" s="33">
        <f t="shared" si="623"/>
        <v>1039.8599999999999</v>
      </c>
      <c r="Z3397" s="33">
        <f t="shared" si="624"/>
        <v>3286457</v>
      </c>
      <c r="AA3397" s="34">
        <f t="shared" si="625"/>
        <v>8.1035513107054959E-05</v>
      </c>
      <c r="AB3397" s="33" t="s">
        <v>762</v>
      </c>
      <c r="AC3397" s="35">
        <v>43573</v>
      </c>
      <c r="AD3397" s="33">
        <v>60</v>
      </c>
      <c r="AE3397" s="36">
        <f t="shared" si="615"/>
        <v>43633</v>
      </c>
    </row>
    <row r="3398" spans="2:31" ht="14.5" hidden="1">
      <c r="B3398" s="29" t="s">
        <v>3128</v>
      </c>
      <c r="C3398" s="30" t="str">
        <f t="shared" si="616"/>
        <v>(Acreedores quirografarios)</v>
      </c>
      <c r="D3398" s="30">
        <v>5</v>
      </c>
      <c r="E3398" s="30" t="s">
        <v>3129</v>
      </c>
      <c r="F3398" s="30" t="s">
        <v>5551</v>
      </c>
      <c r="G3398" s="30" t="s">
        <v>2846</v>
      </c>
      <c r="H3398" s="31">
        <v>60396181</v>
      </c>
      <c r="I3398" s="31" t="s">
        <v>62</v>
      </c>
      <c r="J3398" s="32">
        <v>395.14999999999998</v>
      </c>
      <c r="K3398" s="33">
        <f t="shared" si="617"/>
        <v>395.14999999999998</v>
      </c>
      <c r="L3398" s="33">
        <v>1248864</v>
      </c>
      <c r="M3398" s="33">
        <v>0</v>
      </c>
      <c r="N3398" s="33">
        <v>0</v>
      </c>
      <c r="O3398" s="33">
        <v>0</v>
      </c>
      <c r="P3398" s="33">
        <f t="shared" si="618"/>
        <v>395.14999999999998</v>
      </c>
      <c r="Q3398" s="33">
        <f t="shared" si="619"/>
        <v>395.14999999999998</v>
      </c>
      <c r="R3398" s="33">
        <f t="shared" si="620"/>
        <v>1248864</v>
      </c>
      <c r="S3398" s="33"/>
      <c r="T3398" s="30" t="str">
        <f t="shared" si="621"/>
        <v>USD</v>
      </c>
      <c r="U3398" s="33">
        <v>0</v>
      </c>
      <c r="V3398" s="33">
        <v>0</v>
      </c>
      <c r="W3398" s="33">
        <v>0</v>
      </c>
      <c r="X3398" s="33">
        <f t="shared" si="622"/>
        <v>395.14999999999998</v>
      </c>
      <c r="Y3398" s="33">
        <f t="shared" si="623"/>
        <v>395.14999999999998</v>
      </c>
      <c r="Z3398" s="33">
        <f t="shared" si="624"/>
        <v>1248864</v>
      </c>
      <c r="AA3398" s="34">
        <f t="shared" si="625"/>
        <v>3.0793749938285843E-05</v>
      </c>
      <c r="AB3398" s="33" t="s">
        <v>762</v>
      </c>
      <c r="AC3398" s="35">
        <v>43573</v>
      </c>
      <c r="AD3398" s="33">
        <v>60</v>
      </c>
      <c r="AE3398" s="36">
        <f t="shared" si="615"/>
        <v>43633</v>
      </c>
    </row>
    <row r="3399" spans="2:31" ht="14.5" hidden="1">
      <c r="B3399" s="29" t="s">
        <v>3128</v>
      </c>
      <c r="C3399" s="30" t="str">
        <f t="shared" si="616"/>
        <v>(Acreedores quirografarios)</v>
      </c>
      <c r="D3399" s="30">
        <v>5</v>
      </c>
      <c r="E3399" s="30" t="s">
        <v>3129</v>
      </c>
      <c r="F3399" s="30" t="s">
        <v>5551</v>
      </c>
      <c r="G3399" s="30" t="s">
        <v>2846</v>
      </c>
      <c r="H3399" s="31">
        <v>60396186</v>
      </c>
      <c r="I3399" s="31" t="s">
        <v>62</v>
      </c>
      <c r="J3399" s="32">
        <v>537.89999999999998</v>
      </c>
      <c r="K3399" s="33">
        <f t="shared" si="617"/>
        <v>537.89999999999998</v>
      </c>
      <c r="L3399" s="33">
        <v>1700022</v>
      </c>
      <c r="M3399" s="33">
        <v>0</v>
      </c>
      <c r="N3399" s="33">
        <v>0</v>
      </c>
      <c r="O3399" s="33">
        <v>0</v>
      </c>
      <c r="P3399" s="33">
        <f t="shared" si="618"/>
        <v>537.89999999999998</v>
      </c>
      <c r="Q3399" s="33">
        <f t="shared" si="619"/>
        <v>537.89999999999998</v>
      </c>
      <c r="R3399" s="33">
        <f t="shared" si="620"/>
        <v>1700022</v>
      </c>
      <c r="S3399" s="33"/>
      <c r="T3399" s="30" t="str">
        <f t="shared" si="621"/>
        <v>USD</v>
      </c>
      <c r="U3399" s="33">
        <v>0</v>
      </c>
      <c r="V3399" s="33">
        <v>0</v>
      </c>
      <c r="W3399" s="33">
        <v>0</v>
      </c>
      <c r="X3399" s="33">
        <f t="shared" si="622"/>
        <v>537.89999999999998</v>
      </c>
      <c r="Y3399" s="33">
        <f t="shared" si="623"/>
        <v>537.89999999999998</v>
      </c>
      <c r="Z3399" s="33">
        <f t="shared" si="624"/>
        <v>1700022</v>
      </c>
      <c r="AA3399" s="34">
        <f t="shared" si="625"/>
        <v>4.1918137089054194E-05</v>
      </c>
      <c r="AB3399" s="33" t="s">
        <v>762</v>
      </c>
      <c r="AC3399" s="35">
        <v>43573</v>
      </c>
      <c r="AD3399" s="33">
        <v>60</v>
      </c>
      <c r="AE3399" s="36">
        <f t="shared" si="615"/>
        <v>43633</v>
      </c>
    </row>
    <row r="3400" spans="2:31" ht="14.5" hidden="1">
      <c r="B3400" s="29" t="s">
        <v>3128</v>
      </c>
      <c r="C3400" s="30" t="str">
        <f t="shared" si="616"/>
        <v>(Acreedores quirografarios)</v>
      </c>
      <c r="D3400" s="30">
        <v>5</v>
      </c>
      <c r="E3400" s="30" t="s">
        <v>3129</v>
      </c>
      <c r="F3400" s="30" t="s">
        <v>5551</v>
      </c>
      <c r="G3400" s="30" t="s">
        <v>2846</v>
      </c>
      <c r="H3400" s="31">
        <v>60389132</v>
      </c>
      <c r="I3400" s="31" t="s">
        <v>62</v>
      </c>
      <c r="J3400" s="32">
        <v>1729.6600000000001</v>
      </c>
      <c r="K3400" s="33">
        <f t="shared" si="617"/>
        <v>1729.6600000000001</v>
      </c>
      <c r="L3400" s="33">
        <v>5466556</v>
      </c>
      <c r="M3400" s="33">
        <v>0</v>
      </c>
      <c r="N3400" s="33">
        <v>0</v>
      </c>
      <c r="O3400" s="33">
        <v>0</v>
      </c>
      <c r="P3400" s="33">
        <f t="shared" si="618"/>
        <v>1729.6600000000001</v>
      </c>
      <c r="Q3400" s="33">
        <f t="shared" si="619"/>
        <v>1729.6600000000001</v>
      </c>
      <c r="R3400" s="33">
        <f t="shared" si="620"/>
        <v>5466556</v>
      </c>
      <c r="S3400" s="33"/>
      <c r="T3400" s="30" t="str">
        <f t="shared" si="621"/>
        <v>USD</v>
      </c>
      <c r="U3400" s="33">
        <v>0</v>
      </c>
      <c r="V3400" s="33">
        <v>0</v>
      </c>
      <c r="W3400" s="33">
        <v>0</v>
      </c>
      <c r="X3400" s="33">
        <f t="shared" si="622"/>
        <v>1729.6600000000001</v>
      </c>
      <c r="Y3400" s="33">
        <f t="shared" si="623"/>
        <v>1729.6600000000001</v>
      </c>
      <c r="Z3400" s="33">
        <f t="shared" si="624"/>
        <v>5466556</v>
      </c>
      <c r="AA3400" s="34">
        <f t="shared" si="625"/>
        <v>0.00013479110494628408</v>
      </c>
      <c r="AB3400" s="33" t="s">
        <v>762</v>
      </c>
      <c r="AC3400" s="35">
        <v>43573</v>
      </c>
      <c r="AD3400" s="33">
        <v>60</v>
      </c>
      <c r="AE3400" s="36">
        <f t="shared" si="615"/>
        <v>43633</v>
      </c>
    </row>
    <row r="3401" spans="2:31" ht="14.5" hidden="1">
      <c r="B3401" s="29" t="s">
        <v>3128</v>
      </c>
      <c r="C3401" s="30" t="str">
        <f t="shared" si="616"/>
        <v>(Acreedores quirografarios)</v>
      </c>
      <c r="D3401" s="30">
        <v>5</v>
      </c>
      <c r="E3401" s="30" t="s">
        <v>3129</v>
      </c>
      <c r="F3401" s="30" t="s">
        <v>5551</v>
      </c>
      <c r="G3401" s="30" t="s">
        <v>2846</v>
      </c>
      <c r="H3401" s="31" t="s">
        <v>3131</v>
      </c>
      <c r="I3401" s="31" t="s">
        <v>62</v>
      </c>
      <c r="J3401" s="32">
        <v>-3823.6799999999998</v>
      </c>
      <c r="K3401" s="33">
        <f t="shared" si="617"/>
        <v>-3823.6799999999998</v>
      </c>
      <c r="L3401" s="33">
        <v>-12365666</v>
      </c>
      <c r="M3401" s="33">
        <v>0</v>
      </c>
      <c r="N3401" s="33">
        <v>0</v>
      </c>
      <c r="O3401" s="33">
        <v>0</v>
      </c>
      <c r="P3401" s="33">
        <f t="shared" si="618"/>
        <v>-3823.6799999999998</v>
      </c>
      <c r="Q3401" s="33">
        <f t="shared" si="619"/>
        <v>-3823.6799999999998</v>
      </c>
      <c r="R3401" s="33">
        <f t="shared" si="620"/>
        <v>-12365666</v>
      </c>
      <c r="S3401" s="33"/>
      <c r="T3401" s="30" t="str">
        <f t="shared" si="621"/>
        <v>USD</v>
      </c>
      <c r="U3401" s="33">
        <v>0</v>
      </c>
      <c r="V3401" s="33">
        <v>0</v>
      </c>
      <c r="W3401" s="33">
        <v>0</v>
      </c>
      <c r="X3401" s="33">
        <f t="shared" si="622"/>
        <v>-3823.6799999999998</v>
      </c>
      <c r="Y3401" s="33">
        <f t="shared" si="623"/>
        <v>-3823.6799999999998</v>
      </c>
      <c r="Z3401" s="33">
        <f t="shared" si="624"/>
        <v>-12365666</v>
      </c>
      <c r="AA3401" s="34">
        <f t="shared" si="625"/>
        <v>-0.0003049052792172433</v>
      </c>
      <c r="AB3401" s="33" t="s">
        <v>762</v>
      </c>
      <c r="AC3401" s="35">
        <v>43585</v>
      </c>
      <c r="AD3401" s="33">
        <v>60</v>
      </c>
      <c r="AE3401" s="36">
        <f t="shared" si="615"/>
        <v>43645</v>
      </c>
    </row>
    <row r="3402" spans="2:31" ht="14.5" hidden="1">
      <c r="B3402" s="29" t="s">
        <v>3128</v>
      </c>
      <c r="C3402" s="30" t="str">
        <f t="shared" si="616"/>
        <v>(Acreedores quirografarios)</v>
      </c>
      <c r="D3402" s="30">
        <v>5</v>
      </c>
      <c r="E3402" s="30" t="s">
        <v>3129</v>
      </c>
      <c r="F3402" s="30" t="s">
        <v>5551</v>
      </c>
      <c r="G3402" s="30" t="s">
        <v>2846</v>
      </c>
      <c r="H3402" s="31">
        <v>60414768</v>
      </c>
      <c r="I3402" s="31" t="s">
        <v>62</v>
      </c>
      <c r="J3402" s="32">
        <v>-7729.2600000000002</v>
      </c>
      <c r="K3402" s="33">
        <f t="shared" si="617"/>
        <v>-7729.2600000000002</v>
      </c>
      <c r="L3402" s="33">
        <v>-24916584</v>
      </c>
      <c r="M3402" s="33">
        <v>0</v>
      </c>
      <c r="N3402" s="33">
        <v>0</v>
      </c>
      <c r="O3402" s="33">
        <v>0</v>
      </c>
      <c r="P3402" s="33">
        <f t="shared" si="618"/>
        <v>-7729.2600000000002</v>
      </c>
      <c r="Q3402" s="33">
        <f t="shared" si="619"/>
        <v>-7729.2600000000002</v>
      </c>
      <c r="R3402" s="33">
        <f t="shared" si="620"/>
        <v>-24916584</v>
      </c>
      <c r="S3402" s="33"/>
      <c r="T3402" s="30" t="str">
        <f t="shared" si="621"/>
        <v>USD</v>
      </c>
      <c r="U3402" s="33">
        <v>0</v>
      </c>
      <c r="V3402" s="33">
        <v>0</v>
      </c>
      <c r="W3402" s="33">
        <v>0</v>
      </c>
      <c r="X3402" s="33">
        <f t="shared" si="622"/>
        <v>-7729.2600000000002</v>
      </c>
      <c r="Y3402" s="33">
        <f t="shared" si="623"/>
        <v>-7729.2600000000002</v>
      </c>
      <c r="Z3402" s="33">
        <f t="shared" si="624"/>
        <v>-24916584</v>
      </c>
      <c r="AA3402" s="34">
        <f t="shared" si="625"/>
        <v>-0.00061437839269311474</v>
      </c>
      <c r="AB3402" s="33" t="s">
        <v>762</v>
      </c>
      <c r="AC3402" s="35">
        <v>43656</v>
      </c>
      <c r="AD3402" s="33">
        <v>60</v>
      </c>
      <c r="AE3402" s="36">
        <f t="shared" si="615"/>
        <v>43716</v>
      </c>
    </row>
    <row r="3403" spans="2:31" ht="14.5" hidden="1">
      <c r="B3403" s="29" t="s">
        <v>3132</v>
      </c>
      <c r="C3403" s="30" t="str">
        <f t="shared" si="616"/>
        <v>(Proveedores estratégicos)</v>
      </c>
      <c r="D3403" s="30">
        <v>4</v>
      </c>
      <c r="E3403" s="30">
        <v>133243459</v>
      </c>
      <c r="F3403" s="30" t="s">
        <v>5552</v>
      </c>
      <c r="G3403" s="30" t="s">
        <v>5553</v>
      </c>
      <c r="H3403" s="31">
        <v>73961792</v>
      </c>
      <c r="I3403" s="31" t="s">
        <v>62</v>
      </c>
      <c r="J3403" s="32">
        <v>18.600000000000001</v>
      </c>
      <c r="K3403" s="33">
        <f t="shared" si="617"/>
        <v>18.600000000000001</v>
      </c>
      <c r="L3403" s="33">
        <v>74314</v>
      </c>
      <c r="M3403" s="33">
        <v>0</v>
      </c>
      <c r="N3403" s="33">
        <v>0</v>
      </c>
      <c r="O3403" s="33">
        <v>0</v>
      </c>
      <c r="P3403" s="33">
        <f t="shared" si="618"/>
        <v>18.600000000000001</v>
      </c>
      <c r="Q3403" s="33">
        <f t="shared" si="619"/>
        <v>18.600000000000001</v>
      </c>
      <c r="R3403" s="33">
        <f t="shared" si="620"/>
        <v>74314</v>
      </c>
      <c r="S3403" s="33"/>
      <c r="T3403" s="30" t="str">
        <f t="shared" si="621"/>
        <v>USD</v>
      </c>
      <c r="U3403" s="33">
        <v>0</v>
      </c>
      <c r="V3403" s="33">
        <v>0</v>
      </c>
      <c r="W3403" s="33">
        <v>0</v>
      </c>
      <c r="X3403" s="33">
        <f t="shared" si="622"/>
        <v>18.600000000000001</v>
      </c>
      <c r="Y3403" s="33">
        <f t="shared" si="623"/>
        <v>18.600000000000001</v>
      </c>
      <c r="Z3403" s="33">
        <f t="shared" si="624"/>
        <v>74314</v>
      </c>
      <c r="AA3403" s="34">
        <f t="shared" si="625"/>
        <v>1.0715694661079905E-07</v>
      </c>
      <c r="AB3403" s="33" t="s">
        <v>2762</v>
      </c>
      <c r="AC3403" s="35">
        <v>44581</v>
      </c>
      <c r="AD3403" s="33">
        <v>45</v>
      </c>
      <c r="AE3403" s="36">
        <f t="shared" si="615"/>
        <v>44626</v>
      </c>
    </row>
    <row r="3404" spans="2:31" ht="14.5" hidden="1">
      <c r="B3404" s="29" t="s">
        <v>3132</v>
      </c>
      <c r="C3404" s="30" t="str">
        <f t="shared" si="616"/>
        <v>(Proveedores estratégicos)</v>
      </c>
      <c r="D3404" s="30">
        <v>4</v>
      </c>
      <c r="E3404" s="30">
        <v>133243459</v>
      </c>
      <c r="F3404" s="30" t="s">
        <v>5552</v>
      </c>
      <c r="G3404" s="30" t="s">
        <v>5553</v>
      </c>
      <c r="H3404" s="31">
        <v>74051568</v>
      </c>
      <c r="I3404" s="31" t="s">
        <v>62</v>
      </c>
      <c r="J3404" s="32">
        <v>160</v>
      </c>
      <c r="K3404" s="33">
        <f t="shared" si="617"/>
        <v>160</v>
      </c>
      <c r="L3404" s="33">
        <v>642640</v>
      </c>
      <c r="M3404" s="33">
        <v>0</v>
      </c>
      <c r="N3404" s="33">
        <v>0</v>
      </c>
      <c r="O3404" s="33">
        <v>0</v>
      </c>
      <c r="P3404" s="33">
        <f t="shared" si="618"/>
        <v>160</v>
      </c>
      <c r="Q3404" s="33">
        <f t="shared" si="619"/>
        <v>160</v>
      </c>
      <c r="R3404" s="33">
        <f t="shared" si="620"/>
        <v>642640</v>
      </c>
      <c r="S3404" s="38"/>
      <c r="T3404" s="30" t="str">
        <f t="shared" si="621"/>
        <v>USD</v>
      </c>
      <c r="U3404" s="33">
        <v>0</v>
      </c>
      <c r="V3404" s="33">
        <v>0</v>
      </c>
      <c r="W3404" s="33">
        <v>0</v>
      </c>
      <c r="X3404" s="33">
        <f t="shared" si="622"/>
        <v>160</v>
      </c>
      <c r="Y3404" s="33">
        <f t="shared" si="623"/>
        <v>160</v>
      </c>
      <c r="Z3404" s="33">
        <f t="shared" si="624"/>
        <v>642640</v>
      </c>
      <c r="AA3404" s="34">
        <f t="shared" si="625"/>
        <v>9.2665366108625431E-07</v>
      </c>
      <c r="AB3404" s="33" t="s">
        <v>2762</v>
      </c>
      <c r="AC3404" s="35">
        <v>44726</v>
      </c>
      <c r="AD3404" s="33">
        <v>45</v>
      </c>
      <c r="AE3404" s="36">
        <f t="shared" si="615"/>
        <v>44771</v>
      </c>
    </row>
    <row r="3405" spans="2:31" ht="14.5" hidden="1">
      <c r="B3405" s="29" t="s">
        <v>3132</v>
      </c>
      <c r="C3405" s="30" t="str">
        <f t="shared" si="616"/>
        <v>(Proveedores estratégicos)</v>
      </c>
      <c r="D3405" s="30">
        <v>4</v>
      </c>
      <c r="E3405" s="30">
        <v>133243459</v>
      </c>
      <c r="F3405" s="30" t="s">
        <v>5552</v>
      </c>
      <c r="G3405" s="30" t="s">
        <v>5553</v>
      </c>
      <c r="H3405" s="31">
        <v>74060368</v>
      </c>
      <c r="I3405" s="31" t="s">
        <v>62</v>
      </c>
      <c r="J3405" s="32">
        <v>939</v>
      </c>
      <c r="K3405" s="33">
        <f t="shared" si="617"/>
        <v>939</v>
      </c>
      <c r="L3405" s="33">
        <v>3875694</v>
      </c>
      <c r="M3405" s="33">
        <v>0</v>
      </c>
      <c r="N3405" s="33">
        <v>0</v>
      </c>
      <c r="O3405" s="33">
        <v>0</v>
      </c>
      <c r="P3405" s="33">
        <f t="shared" si="618"/>
        <v>939</v>
      </c>
      <c r="Q3405" s="33">
        <f t="shared" si="619"/>
        <v>939</v>
      </c>
      <c r="R3405" s="33">
        <f t="shared" si="620"/>
        <v>3875694</v>
      </c>
      <c r="S3405" s="33"/>
      <c r="T3405" s="30" t="str">
        <f t="shared" si="621"/>
        <v>USD</v>
      </c>
      <c r="U3405" s="33">
        <v>0</v>
      </c>
      <c r="V3405" s="33">
        <v>0</v>
      </c>
      <c r="W3405" s="33">
        <v>0</v>
      </c>
      <c r="X3405" s="33">
        <f t="shared" si="622"/>
        <v>939</v>
      </c>
      <c r="Y3405" s="33">
        <f t="shared" si="623"/>
        <v>939</v>
      </c>
      <c r="Z3405" s="33">
        <f t="shared" si="624"/>
        <v>3875694</v>
      </c>
      <c r="AA3405" s="34">
        <f t="shared" si="625"/>
        <v>5.588550408237939E-06</v>
      </c>
      <c r="AB3405" s="33" t="s">
        <v>2762</v>
      </c>
      <c r="AC3405" s="35">
        <v>44742</v>
      </c>
      <c r="AD3405" s="33">
        <v>45</v>
      </c>
      <c r="AE3405" s="36">
        <f t="shared" si="615"/>
        <v>44787</v>
      </c>
    </row>
    <row r="3406" spans="2:31" ht="14.5" hidden="1">
      <c r="B3406" s="29" t="s">
        <v>3132</v>
      </c>
      <c r="C3406" s="30" t="str">
        <f t="shared" si="616"/>
        <v>(Proveedores estratégicos)</v>
      </c>
      <c r="D3406" s="30">
        <v>4</v>
      </c>
      <c r="E3406" s="30">
        <v>133243459</v>
      </c>
      <c r="F3406" s="30" t="s">
        <v>5552</v>
      </c>
      <c r="G3406" s="30" t="s">
        <v>5553</v>
      </c>
      <c r="H3406" s="31">
        <v>74062120</v>
      </c>
      <c r="I3406" s="31" t="s">
        <v>62</v>
      </c>
      <c r="J3406" s="32">
        <v>1620</v>
      </c>
      <c r="K3406" s="33">
        <f t="shared" si="617"/>
        <v>1620</v>
      </c>
      <c r="L3406" s="33">
        <v>6802007</v>
      </c>
      <c r="M3406" s="33">
        <v>0</v>
      </c>
      <c r="N3406" s="33">
        <v>0</v>
      </c>
      <c r="O3406" s="33">
        <v>0</v>
      </c>
      <c r="P3406" s="33">
        <f t="shared" si="618"/>
        <v>1620</v>
      </c>
      <c r="Q3406" s="33">
        <f t="shared" si="619"/>
        <v>1620</v>
      </c>
      <c r="R3406" s="33">
        <f t="shared" si="620"/>
        <v>6802007</v>
      </c>
      <c r="S3406" s="33"/>
      <c r="T3406" s="30" t="str">
        <f t="shared" si="621"/>
        <v>USD</v>
      </c>
      <c r="U3406" s="33">
        <v>0</v>
      </c>
      <c r="V3406" s="33">
        <v>0</v>
      </c>
      <c r="W3406" s="33">
        <v>0</v>
      </c>
      <c r="X3406" s="33">
        <f t="shared" si="622"/>
        <v>1620</v>
      </c>
      <c r="Y3406" s="33">
        <f t="shared" si="623"/>
        <v>1620</v>
      </c>
      <c r="Z3406" s="33">
        <f t="shared" si="624"/>
        <v>6802007</v>
      </c>
      <c r="AA3406" s="34">
        <f t="shared" si="625"/>
        <v>9.8081424892386545E-06</v>
      </c>
      <c r="AB3406" s="33" t="s">
        <v>2762</v>
      </c>
      <c r="AC3406" s="35">
        <v>44744</v>
      </c>
      <c r="AD3406" s="33">
        <v>45</v>
      </c>
      <c r="AE3406" s="36">
        <f t="shared" si="615"/>
        <v>44789</v>
      </c>
    </row>
    <row r="3407" spans="2:31" ht="14.5" hidden="1">
      <c r="B3407" s="29" t="s">
        <v>3132</v>
      </c>
      <c r="C3407" s="30" t="str">
        <f t="shared" si="616"/>
        <v>(Proveedores estratégicos)</v>
      </c>
      <c r="D3407" s="30">
        <v>4</v>
      </c>
      <c r="E3407" s="30">
        <v>133243459</v>
      </c>
      <c r="F3407" s="30" t="s">
        <v>5552</v>
      </c>
      <c r="G3407" s="30" t="s">
        <v>5553</v>
      </c>
      <c r="H3407" s="31">
        <v>74062118</v>
      </c>
      <c r="I3407" s="31" t="s">
        <v>62</v>
      </c>
      <c r="J3407" s="32">
        <v>3280</v>
      </c>
      <c r="K3407" s="33">
        <f t="shared" si="617"/>
        <v>3280</v>
      </c>
      <c r="L3407" s="33">
        <v>13771966</v>
      </c>
      <c r="M3407" s="33">
        <v>0</v>
      </c>
      <c r="N3407" s="33">
        <v>0</v>
      </c>
      <c r="O3407" s="33">
        <v>0</v>
      </c>
      <c r="P3407" s="33">
        <f t="shared" si="618"/>
        <v>3280</v>
      </c>
      <c r="Q3407" s="33">
        <f t="shared" si="619"/>
        <v>3280</v>
      </c>
      <c r="R3407" s="33">
        <f t="shared" si="620"/>
        <v>13771966</v>
      </c>
      <c r="S3407" s="33"/>
      <c r="T3407" s="30" t="str">
        <f t="shared" si="621"/>
        <v>USD</v>
      </c>
      <c r="U3407" s="33">
        <v>0</v>
      </c>
      <c r="V3407" s="33">
        <v>0</v>
      </c>
      <c r="W3407" s="33">
        <v>0</v>
      </c>
      <c r="X3407" s="33">
        <f t="shared" si="622"/>
        <v>3280</v>
      </c>
      <c r="Y3407" s="33">
        <f t="shared" si="623"/>
        <v>3280</v>
      </c>
      <c r="Z3407" s="33">
        <f t="shared" si="624"/>
        <v>13771966</v>
      </c>
      <c r="AA3407" s="34">
        <f t="shared" si="625"/>
        <v>1.9858463080815724E-05</v>
      </c>
      <c r="AB3407" s="33" t="s">
        <v>2762</v>
      </c>
      <c r="AC3407" s="35">
        <v>44744</v>
      </c>
      <c r="AD3407" s="33">
        <v>45</v>
      </c>
      <c r="AE3407" s="36">
        <f t="shared" si="615"/>
        <v>44789</v>
      </c>
    </row>
    <row r="3408" spans="2:31" ht="14.5" hidden="1">
      <c r="B3408" s="29" t="s">
        <v>3132</v>
      </c>
      <c r="C3408" s="30" t="str">
        <f t="shared" si="616"/>
        <v>(Proveedores estratégicos)</v>
      </c>
      <c r="D3408" s="30">
        <v>4</v>
      </c>
      <c r="E3408" s="30">
        <v>133243459</v>
      </c>
      <c r="F3408" s="30" t="s">
        <v>5552</v>
      </c>
      <c r="G3408" s="30" t="s">
        <v>5553</v>
      </c>
      <c r="H3408" s="31">
        <v>74062124</v>
      </c>
      <c r="I3408" s="31" t="s">
        <v>62</v>
      </c>
      <c r="J3408" s="32">
        <v>97.75</v>
      </c>
      <c r="K3408" s="33">
        <f t="shared" si="617"/>
        <v>97.75</v>
      </c>
      <c r="L3408" s="33">
        <v>410430</v>
      </c>
      <c r="M3408" s="33">
        <v>0</v>
      </c>
      <c r="N3408" s="33">
        <v>0</v>
      </c>
      <c r="O3408" s="33">
        <v>0</v>
      </c>
      <c r="P3408" s="33">
        <f t="shared" si="618"/>
        <v>97.75</v>
      </c>
      <c r="Q3408" s="33">
        <f t="shared" si="619"/>
        <v>97.75</v>
      </c>
      <c r="R3408" s="33">
        <f t="shared" si="620"/>
        <v>410430</v>
      </c>
      <c r="S3408" s="33"/>
      <c r="T3408" s="30" t="str">
        <f t="shared" si="621"/>
        <v>USD</v>
      </c>
      <c r="U3408" s="33">
        <v>0</v>
      </c>
      <c r="V3408" s="33">
        <v>0</v>
      </c>
      <c r="W3408" s="33">
        <v>0</v>
      </c>
      <c r="X3408" s="33">
        <f t="shared" si="622"/>
        <v>97.75</v>
      </c>
      <c r="Y3408" s="33">
        <f t="shared" si="623"/>
        <v>97.75</v>
      </c>
      <c r="Z3408" s="33">
        <f t="shared" si="624"/>
        <v>410430</v>
      </c>
      <c r="AA3408" s="34">
        <f t="shared" si="625"/>
        <v>5.9181884432906664E-07</v>
      </c>
      <c r="AB3408" s="33" t="s">
        <v>2762</v>
      </c>
      <c r="AC3408" s="35">
        <v>44744</v>
      </c>
      <c r="AD3408" s="33">
        <v>45</v>
      </c>
      <c r="AE3408" s="36">
        <f t="shared" si="615"/>
        <v>44789</v>
      </c>
    </row>
    <row r="3409" spans="2:31" ht="14.5" hidden="1">
      <c r="B3409" s="29" t="s">
        <v>3132</v>
      </c>
      <c r="C3409" s="30" t="str">
        <f t="shared" si="616"/>
        <v>(Proveedores estratégicos)</v>
      </c>
      <c r="D3409" s="30">
        <v>4</v>
      </c>
      <c r="E3409" s="30">
        <v>133243459</v>
      </c>
      <c r="F3409" s="30" t="s">
        <v>5552</v>
      </c>
      <c r="G3409" s="30" t="s">
        <v>5553</v>
      </c>
      <c r="H3409" s="31">
        <v>74069628</v>
      </c>
      <c r="I3409" s="31" t="s">
        <v>62</v>
      </c>
      <c r="J3409" s="32">
        <v>106</v>
      </c>
      <c r="K3409" s="33">
        <f t="shared" si="617"/>
        <v>106</v>
      </c>
      <c r="L3409" s="33">
        <v>465937</v>
      </c>
      <c r="M3409" s="33">
        <v>0</v>
      </c>
      <c r="N3409" s="33">
        <v>0</v>
      </c>
      <c r="O3409" s="33">
        <v>0</v>
      </c>
      <c r="P3409" s="33">
        <f t="shared" si="618"/>
        <v>106</v>
      </c>
      <c r="Q3409" s="33">
        <f t="shared" si="619"/>
        <v>106</v>
      </c>
      <c r="R3409" s="33">
        <f t="shared" si="620"/>
        <v>465937</v>
      </c>
      <c r="S3409" s="33"/>
      <c r="T3409" s="30" t="str">
        <f t="shared" si="621"/>
        <v>USD</v>
      </c>
      <c r="U3409" s="33">
        <v>0</v>
      </c>
      <c r="V3409" s="33">
        <v>0</v>
      </c>
      <c r="W3409" s="33">
        <v>0</v>
      </c>
      <c r="X3409" s="33">
        <f t="shared" si="622"/>
        <v>106</v>
      </c>
      <c r="Y3409" s="33">
        <f t="shared" si="623"/>
        <v>106</v>
      </c>
      <c r="Z3409" s="33">
        <f t="shared" si="624"/>
        <v>465937</v>
      </c>
      <c r="AA3409" s="34">
        <f t="shared" si="625"/>
        <v>6.7185706909863391E-07</v>
      </c>
      <c r="AB3409" s="33" t="s">
        <v>2762</v>
      </c>
      <c r="AC3409" s="35">
        <v>44758</v>
      </c>
      <c r="AD3409" s="33">
        <v>45</v>
      </c>
      <c r="AE3409" s="36">
        <f t="shared" si="615"/>
        <v>44803</v>
      </c>
    </row>
    <row r="3410" spans="2:31" ht="14.5" hidden="1">
      <c r="B3410" s="29" t="s">
        <v>3132</v>
      </c>
      <c r="C3410" s="30" t="str">
        <f t="shared" si="616"/>
        <v>(Proveedores estratégicos)</v>
      </c>
      <c r="D3410" s="30">
        <v>4</v>
      </c>
      <c r="E3410" s="30">
        <v>133243459</v>
      </c>
      <c r="F3410" s="30" t="s">
        <v>5552</v>
      </c>
      <c r="G3410" s="30" t="s">
        <v>5553</v>
      </c>
      <c r="H3410" s="31">
        <v>646046</v>
      </c>
      <c r="I3410" s="31" t="s">
        <v>62</v>
      </c>
      <c r="J3410" s="32">
        <v>137971.95999999999</v>
      </c>
      <c r="K3410" s="33">
        <f t="shared" si="617"/>
        <v>137971.95999999999</v>
      </c>
      <c r="L3410" s="33">
        <v>37371105</v>
      </c>
      <c r="M3410" s="33">
        <v>0</v>
      </c>
      <c r="N3410" s="33">
        <v>0</v>
      </c>
      <c r="O3410" s="33">
        <v>0</v>
      </c>
      <c r="P3410" s="33">
        <f t="shared" si="618"/>
        <v>137971.95999999999</v>
      </c>
      <c r="Q3410" s="33">
        <f t="shared" si="619"/>
        <v>137971.95999999999</v>
      </c>
      <c r="R3410" s="33">
        <f t="shared" si="620"/>
        <v>37371105</v>
      </c>
      <c r="S3410" s="33"/>
      <c r="T3410" s="30" t="str">
        <f t="shared" si="621"/>
        <v>USD</v>
      </c>
      <c r="U3410" s="33">
        <v>0</v>
      </c>
      <c r="V3410" s="33">
        <v>0</v>
      </c>
      <c r="W3410" s="33">
        <v>0</v>
      </c>
      <c r="X3410" s="33">
        <f t="shared" si="622"/>
        <v>137971.95999999999</v>
      </c>
      <c r="Y3410" s="33">
        <f t="shared" si="623"/>
        <v>137971.95999999999</v>
      </c>
      <c r="Z3410" s="33">
        <f t="shared" si="624"/>
        <v>37371105</v>
      </c>
      <c r="AA3410" s="34">
        <f t="shared" si="625"/>
        <v>5.3887201648028171E-05</v>
      </c>
      <c r="AB3410" s="33" t="s">
        <v>2762</v>
      </c>
      <c r="AC3410" s="35">
        <v>44761</v>
      </c>
      <c r="AD3410" s="33">
        <v>45</v>
      </c>
      <c r="AE3410" s="36">
        <f t="shared" si="615"/>
        <v>44806</v>
      </c>
    </row>
    <row r="3411" spans="2:31" ht="14.5" hidden="1">
      <c r="B3411" s="29" t="s">
        <v>3132</v>
      </c>
      <c r="C3411" s="30" t="str">
        <f t="shared" si="616"/>
        <v>(Proveedores estratégicos)</v>
      </c>
      <c r="D3411" s="30">
        <v>4</v>
      </c>
      <c r="E3411" s="30">
        <v>133243459</v>
      </c>
      <c r="F3411" s="30" t="s">
        <v>5552</v>
      </c>
      <c r="G3411" s="30" t="s">
        <v>5553</v>
      </c>
      <c r="H3411" s="31">
        <v>646995</v>
      </c>
      <c r="I3411" s="31" t="s">
        <v>62</v>
      </c>
      <c r="J3411" s="32">
        <v>138900.47</v>
      </c>
      <c r="K3411" s="33">
        <f t="shared" si="617"/>
        <v>138900.47</v>
      </c>
      <c r="L3411" s="33">
        <v>592868876</v>
      </c>
      <c r="M3411" s="33">
        <v>0</v>
      </c>
      <c r="N3411" s="33">
        <v>0</v>
      </c>
      <c r="O3411" s="33">
        <v>0</v>
      </c>
      <c r="P3411" s="33">
        <f t="shared" si="618"/>
        <v>138900.47</v>
      </c>
      <c r="Q3411" s="33">
        <f t="shared" si="619"/>
        <v>138900.47</v>
      </c>
      <c r="R3411" s="33">
        <f t="shared" si="620"/>
        <v>592868876</v>
      </c>
      <c r="S3411" s="33"/>
      <c r="T3411" s="30" t="str">
        <f t="shared" si="621"/>
        <v>USD</v>
      </c>
      <c r="U3411" s="33">
        <v>0</v>
      </c>
      <c r="V3411" s="33">
        <v>0</v>
      </c>
      <c r="W3411" s="33">
        <v>0</v>
      </c>
      <c r="X3411" s="33">
        <f t="shared" si="622"/>
        <v>138900.47</v>
      </c>
      <c r="Y3411" s="33">
        <f t="shared" si="623"/>
        <v>138900.47</v>
      </c>
      <c r="Z3411" s="33">
        <f t="shared" si="624"/>
        <v>592868876</v>
      </c>
      <c r="AA3411" s="34">
        <f t="shared" si="625"/>
        <v>0.00085488627301365076</v>
      </c>
      <c r="AB3411" s="33" t="s">
        <v>2762</v>
      </c>
      <c r="AC3411" s="35">
        <v>44778</v>
      </c>
      <c r="AD3411" s="33">
        <v>45</v>
      </c>
      <c r="AE3411" s="36">
        <f t="shared" si="615"/>
        <v>44823</v>
      </c>
    </row>
    <row r="3412" spans="2:31" ht="14.5" hidden="1">
      <c r="B3412" s="29" t="s">
        <v>3132</v>
      </c>
      <c r="C3412" s="30" t="str">
        <f t="shared" si="616"/>
        <v>(Proveedores estratégicos)</v>
      </c>
      <c r="D3412" s="30">
        <v>4</v>
      </c>
      <c r="E3412" s="30">
        <v>133243459</v>
      </c>
      <c r="F3412" s="30" t="s">
        <v>5552</v>
      </c>
      <c r="G3412" s="30" t="s">
        <v>5553</v>
      </c>
      <c r="H3412" s="31">
        <v>646996</v>
      </c>
      <c r="I3412" s="31" t="s">
        <v>62</v>
      </c>
      <c r="J3412" s="32">
        <v>235552.42999999999</v>
      </c>
      <c r="K3412" s="33">
        <f t="shared" si="617"/>
        <v>235552.42999999999</v>
      </c>
      <c r="L3412" s="33">
        <v>1005408437</v>
      </c>
      <c r="M3412" s="33">
        <v>0</v>
      </c>
      <c r="N3412" s="33">
        <v>0</v>
      </c>
      <c r="O3412" s="33">
        <v>0</v>
      </c>
      <c r="P3412" s="33">
        <f t="shared" si="618"/>
        <v>235552.42999999999</v>
      </c>
      <c r="Q3412" s="33">
        <f t="shared" si="619"/>
        <v>235552.42999999999</v>
      </c>
      <c r="R3412" s="33">
        <f t="shared" si="620"/>
        <v>1005408437</v>
      </c>
      <c r="S3412" s="33"/>
      <c r="T3412" s="30" t="str">
        <f t="shared" si="621"/>
        <v>USD</v>
      </c>
      <c r="U3412" s="33">
        <v>0</v>
      </c>
      <c r="V3412" s="33">
        <v>0</v>
      </c>
      <c r="W3412" s="33">
        <v>0</v>
      </c>
      <c r="X3412" s="33">
        <f t="shared" si="622"/>
        <v>235552.42999999999</v>
      </c>
      <c r="Y3412" s="33">
        <f t="shared" si="623"/>
        <v>235552.42999999999</v>
      </c>
      <c r="Z3412" s="33">
        <f t="shared" si="624"/>
        <v>1005408437</v>
      </c>
      <c r="AA3412" s="34">
        <f t="shared" si="625"/>
        <v>0.0014497469952587121</v>
      </c>
      <c r="AB3412" s="33" t="s">
        <v>2762</v>
      </c>
      <c r="AC3412" s="35">
        <v>44778</v>
      </c>
      <c r="AD3412" s="33">
        <v>45</v>
      </c>
      <c r="AE3412" s="36">
        <f t="shared" si="615"/>
        <v>44823</v>
      </c>
    </row>
    <row r="3413" spans="2:31" ht="14.5" hidden="1">
      <c r="B3413" s="29" t="s">
        <v>3132</v>
      </c>
      <c r="C3413" s="30" t="str">
        <f t="shared" si="616"/>
        <v>(Proveedores estratégicos)</v>
      </c>
      <c r="D3413" s="30">
        <v>4</v>
      </c>
      <c r="E3413" s="30">
        <v>133243459</v>
      </c>
      <c r="F3413" s="30" t="s">
        <v>5552</v>
      </c>
      <c r="G3413" s="30" t="s">
        <v>5553</v>
      </c>
      <c r="H3413" s="31">
        <v>74087779</v>
      </c>
      <c r="I3413" s="31" t="s">
        <v>62</v>
      </c>
      <c r="J3413" s="32">
        <v>142.5</v>
      </c>
      <c r="K3413" s="33">
        <f t="shared" si="617"/>
        <v>142.5</v>
      </c>
      <c r="L3413" s="33">
        <v>628975</v>
      </c>
      <c r="M3413" s="33">
        <v>0</v>
      </c>
      <c r="N3413" s="33">
        <v>0</v>
      </c>
      <c r="O3413" s="33">
        <v>0</v>
      </c>
      <c r="P3413" s="33">
        <f t="shared" si="618"/>
        <v>142.5</v>
      </c>
      <c r="Q3413" s="33">
        <f t="shared" si="619"/>
        <v>142.5</v>
      </c>
      <c r="R3413" s="33">
        <f t="shared" si="620"/>
        <v>628975</v>
      </c>
      <c r="S3413" s="33"/>
      <c r="T3413" s="30" t="str">
        <f t="shared" si="621"/>
        <v>USD</v>
      </c>
      <c r="U3413" s="33">
        <v>0</v>
      </c>
      <c r="V3413" s="33">
        <v>0</v>
      </c>
      <c r="W3413" s="33">
        <v>0</v>
      </c>
      <c r="X3413" s="33">
        <f t="shared" si="622"/>
        <v>142.5</v>
      </c>
      <c r="Y3413" s="33">
        <f t="shared" si="623"/>
        <v>142.5</v>
      </c>
      <c r="Z3413" s="33">
        <f t="shared" si="624"/>
        <v>628975</v>
      </c>
      <c r="AA3413" s="34">
        <f t="shared" si="625"/>
        <v>9.0694943744822424E-07</v>
      </c>
      <c r="AB3413" s="33" t="s">
        <v>2762</v>
      </c>
      <c r="AC3413" s="35">
        <v>44792</v>
      </c>
      <c r="AD3413" s="33">
        <v>45</v>
      </c>
      <c r="AE3413" s="36">
        <f t="shared" si="615"/>
        <v>44837</v>
      </c>
    </row>
    <row r="3414" spans="2:31" ht="14.5" hidden="1">
      <c r="B3414" s="29" t="s">
        <v>3132</v>
      </c>
      <c r="C3414" s="30" t="str">
        <f t="shared" si="616"/>
        <v>(Proveedores estratégicos)</v>
      </c>
      <c r="D3414" s="30">
        <v>4</v>
      </c>
      <c r="E3414" s="30">
        <v>133243459</v>
      </c>
      <c r="F3414" s="30" t="s">
        <v>5552</v>
      </c>
      <c r="G3414" s="30" t="s">
        <v>5553</v>
      </c>
      <c r="H3414" s="31">
        <v>74087777</v>
      </c>
      <c r="I3414" s="31" t="s">
        <v>62</v>
      </c>
      <c r="J3414" s="32">
        <v>481.29000000000002</v>
      </c>
      <c r="K3414" s="33">
        <f t="shared" si="617"/>
        <v>481.29000000000002</v>
      </c>
      <c r="L3414" s="33">
        <v>2124347</v>
      </c>
      <c r="M3414" s="33">
        <v>0</v>
      </c>
      <c r="N3414" s="33">
        <v>0</v>
      </c>
      <c r="O3414" s="33">
        <v>0</v>
      </c>
      <c r="P3414" s="33">
        <f t="shared" si="618"/>
        <v>481.29000000000002</v>
      </c>
      <c r="Q3414" s="33">
        <f t="shared" si="619"/>
        <v>481.29000000000002</v>
      </c>
      <c r="R3414" s="33">
        <f t="shared" si="620"/>
        <v>2124347</v>
      </c>
      <c r="S3414" s="33"/>
      <c r="T3414" s="30" t="str">
        <f t="shared" si="621"/>
        <v>USD</v>
      </c>
      <c r="U3414" s="33">
        <v>0</v>
      </c>
      <c r="V3414" s="33">
        <v>0</v>
      </c>
      <c r="W3414" s="33">
        <v>0</v>
      </c>
      <c r="X3414" s="33">
        <f t="shared" si="622"/>
        <v>481.29000000000002</v>
      </c>
      <c r="Y3414" s="33">
        <f t="shared" si="623"/>
        <v>481.29000000000002</v>
      </c>
      <c r="Z3414" s="33">
        <f t="shared" si="624"/>
        <v>2124347</v>
      </c>
      <c r="AA3414" s="34">
        <f t="shared" si="625"/>
        <v>3.063198563686669E-06</v>
      </c>
      <c r="AB3414" s="33" t="s">
        <v>2762</v>
      </c>
      <c r="AC3414" s="35">
        <v>44792</v>
      </c>
      <c r="AD3414" s="33">
        <v>45</v>
      </c>
      <c r="AE3414" s="36">
        <f t="shared" si="615"/>
        <v>44837</v>
      </c>
    </row>
    <row r="3415" spans="2:31" ht="14.5" hidden="1">
      <c r="B3415" s="29" t="s">
        <v>3132</v>
      </c>
      <c r="C3415" s="30" t="str">
        <f t="shared" si="616"/>
        <v>(Proveedores estratégicos)</v>
      </c>
      <c r="D3415" s="30">
        <v>4</v>
      </c>
      <c r="E3415" s="30">
        <v>133243459</v>
      </c>
      <c r="F3415" s="30" t="s">
        <v>5552</v>
      </c>
      <c r="G3415" s="30" t="s">
        <v>5553</v>
      </c>
      <c r="H3415" s="31">
        <v>74087778</v>
      </c>
      <c r="I3415" s="31" t="s">
        <v>62</v>
      </c>
      <c r="J3415" s="32">
        <v>102.8</v>
      </c>
      <c r="K3415" s="33">
        <f t="shared" si="617"/>
        <v>102.8</v>
      </c>
      <c r="L3415" s="33">
        <v>453745</v>
      </c>
      <c r="M3415" s="33">
        <v>0</v>
      </c>
      <c r="N3415" s="33">
        <v>0</v>
      </c>
      <c r="O3415" s="33">
        <v>0</v>
      </c>
      <c r="P3415" s="33">
        <f t="shared" si="618"/>
        <v>102.8</v>
      </c>
      <c r="Q3415" s="33">
        <f t="shared" si="619"/>
        <v>102.8</v>
      </c>
      <c r="R3415" s="33">
        <f t="shared" si="620"/>
        <v>453745</v>
      </c>
      <c r="S3415" s="33"/>
      <c r="T3415" s="30" t="str">
        <f t="shared" si="621"/>
        <v>USD</v>
      </c>
      <c r="U3415" s="33">
        <v>0</v>
      </c>
      <c r="V3415" s="33">
        <v>0</v>
      </c>
      <c r="W3415" s="33">
        <v>0</v>
      </c>
      <c r="X3415" s="33">
        <f t="shared" si="622"/>
        <v>102.8</v>
      </c>
      <c r="Y3415" s="33">
        <f t="shared" si="623"/>
        <v>102.8</v>
      </c>
      <c r="Z3415" s="33">
        <f t="shared" si="624"/>
        <v>453745</v>
      </c>
      <c r="AA3415" s="34">
        <f t="shared" si="625"/>
        <v>6.5427683531928056E-07</v>
      </c>
      <c r="AB3415" s="33" t="s">
        <v>2762</v>
      </c>
      <c r="AC3415" s="35">
        <v>44792</v>
      </c>
      <c r="AD3415" s="33">
        <v>45</v>
      </c>
      <c r="AE3415" s="36">
        <f t="shared" si="626" ref="AE3415:AE3478">+AD3415+AC3415</f>
        <v>44837</v>
      </c>
    </row>
    <row r="3416" spans="2:31" ht="14.5" hidden="1">
      <c r="B3416" s="29" t="s">
        <v>3132</v>
      </c>
      <c r="C3416" s="30" t="str">
        <f t="shared" si="616"/>
        <v>(Proveedores estratégicos)</v>
      </c>
      <c r="D3416" s="30">
        <v>4</v>
      </c>
      <c r="E3416" s="30">
        <v>133243459</v>
      </c>
      <c r="F3416" s="30" t="s">
        <v>5552</v>
      </c>
      <c r="G3416" s="30" t="s">
        <v>5553</v>
      </c>
      <c r="H3416" s="31">
        <v>74088555</v>
      </c>
      <c r="I3416" s="31" t="s">
        <v>62</v>
      </c>
      <c r="J3416" s="32">
        <v>623</v>
      </c>
      <c r="K3416" s="33">
        <f t="shared" si="617"/>
        <v>623</v>
      </c>
      <c r="L3416" s="33">
        <v>2741356</v>
      </c>
      <c r="M3416" s="33">
        <v>0</v>
      </c>
      <c r="N3416" s="33">
        <v>0</v>
      </c>
      <c r="O3416" s="33">
        <v>0</v>
      </c>
      <c r="P3416" s="33">
        <f t="shared" si="618"/>
        <v>623</v>
      </c>
      <c r="Q3416" s="33">
        <f t="shared" si="619"/>
        <v>623</v>
      </c>
      <c r="R3416" s="33">
        <f t="shared" si="620"/>
        <v>2741356</v>
      </c>
      <c r="S3416" s="33"/>
      <c r="T3416" s="30" t="str">
        <f t="shared" si="621"/>
        <v>USD</v>
      </c>
      <c r="U3416" s="33">
        <v>0</v>
      </c>
      <c r="V3416" s="33">
        <v>0</v>
      </c>
      <c r="W3416" s="33">
        <v>0</v>
      </c>
      <c r="X3416" s="33">
        <f t="shared" si="622"/>
        <v>623</v>
      </c>
      <c r="Y3416" s="33">
        <f t="shared" si="623"/>
        <v>623</v>
      </c>
      <c r="Z3416" s="33">
        <f t="shared" si="624"/>
        <v>2741356</v>
      </c>
      <c r="AA3416" s="34">
        <f t="shared" si="625"/>
        <v>3.9528936476733008E-06</v>
      </c>
      <c r="AB3416" s="33" t="s">
        <v>2762</v>
      </c>
      <c r="AC3416" s="35">
        <v>44793</v>
      </c>
      <c r="AD3416" s="33">
        <v>45</v>
      </c>
      <c r="AE3416" s="36">
        <f t="shared" si="626"/>
        <v>44838</v>
      </c>
    </row>
    <row r="3417" spans="2:31" ht="14.5" hidden="1">
      <c r="B3417" s="29" t="s">
        <v>3132</v>
      </c>
      <c r="C3417" s="30" t="str">
        <f t="shared" si="616"/>
        <v>(Proveedores estratégicos)</v>
      </c>
      <c r="D3417" s="30">
        <v>4</v>
      </c>
      <c r="E3417" s="30">
        <v>133243459</v>
      </c>
      <c r="F3417" s="30" t="s">
        <v>5552</v>
      </c>
      <c r="G3417" s="30" t="s">
        <v>5553</v>
      </c>
      <c r="H3417" s="31">
        <v>74089565</v>
      </c>
      <c r="I3417" s="31" t="s">
        <v>62</v>
      </c>
      <c r="J3417" s="32">
        <v>729</v>
      </c>
      <c r="K3417" s="33">
        <f t="shared" si="617"/>
        <v>729</v>
      </c>
      <c r="L3417" s="33">
        <v>3207782</v>
      </c>
      <c r="M3417" s="33">
        <v>0</v>
      </c>
      <c r="N3417" s="33">
        <v>0</v>
      </c>
      <c r="O3417" s="33">
        <v>0</v>
      </c>
      <c r="P3417" s="33">
        <f t="shared" si="618"/>
        <v>729</v>
      </c>
      <c r="Q3417" s="33">
        <f t="shared" si="619"/>
        <v>729</v>
      </c>
      <c r="R3417" s="33">
        <f t="shared" si="620"/>
        <v>3207782</v>
      </c>
      <c r="S3417" s="33"/>
      <c r="T3417" s="30" t="str">
        <f t="shared" si="621"/>
        <v>USD</v>
      </c>
      <c r="U3417" s="33">
        <v>0</v>
      </c>
      <c r="V3417" s="33">
        <v>0</v>
      </c>
      <c r="W3417" s="33">
        <v>0</v>
      </c>
      <c r="X3417" s="33">
        <f t="shared" si="622"/>
        <v>729</v>
      </c>
      <c r="Y3417" s="33">
        <f t="shared" si="623"/>
        <v>729</v>
      </c>
      <c r="Z3417" s="33">
        <f t="shared" si="624"/>
        <v>3207782</v>
      </c>
      <c r="AA3417" s="34">
        <f t="shared" si="625"/>
        <v>4.6254558294948762E-06</v>
      </c>
      <c r="AB3417" s="33" t="s">
        <v>2762</v>
      </c>
      <c r="AC3417" s="35">
        <v>44795</v>
      </c>
      <c r="AD3417" s="33">
        <v>45</v>
      </c>
      <c r="AE3417" s="36">
        <f t="shared" si="626"/>
        <v>44840</v>
      </c>
    </row>
    <row r="3418" spans="2:31" ht="14.5" hidden="1">
      <c r="B3418" s="29" t="s">
        <v>3132</v>
      </c>
      <c r="C3418" s="30" t="str">
        <f t="shared" si="616"/>
        <v>(Proveedores estratégicos)</v>
      </c>
      <c r="D3418" s="30">
        <v>4</v>
      </c>
      <c r="E3418" s="30">
        <v>133243459</v>
      </c>
      <c r="F3418" s="30" t="s">
        <v>5552</v>
      </c>
      <c r="G3418" s="30" t="s">
        <v>5553</v>
      </c>
      <c r="H3418" s="31">
        <v>74089562</v>
      </c>
      <c r="I3418" s="31" t="s">
        <v>62</v>
      </c>
      <c r="J3418" s="32">
        <v>939</v>
      </c>
      <c r="K3418" s="33">
        <f t="shared" si="617"/>
        <v>939</v>
      </c>
      <c r="L3418" s="33">
        <v>4131835</v>
      </c>
      <c r="M3418" s="33">
        <v>0</v>
      </c>
      <c r="N3418" s="33">
        <v>0</v>
      </c>
      <c r="O3418" s="33">
        <v>0</v>
      </c>
      <c r="P3418" s="33">
        <f t="shared" si="618"/>
        <v>939</v>
      </c>
      <c r="Q3418" s="33">
        <f t="shared" si="619"/>
        <v>939</v>
      </c>
      <c r="R3418" s="33">
        <f t="shared" si="620"/>
        <v>4131835</v>
      </c>
      <c r="S3418" s="33"/>
      <c r="T3418" s="30" t="str">
        <f t="shared" si="621"/>
        <v>USD</v>
      </c>
      <c r="U3418" s="33">
        <v>0</v>
      </c>
      <c r="V3418" s="33">
        <v>0</v>
      </c>
      <c r="W3418" s="33">
        <v>0</v>
      </c>
      <c r="X3418" s="33">
        <f t="shared" si="622"/>
        <v>939</v>
      </c>
      <c r="Y3418" s="33">
        <f t="shared" si="623"/>
        <v>939</v>
      </c>
      <c r="Z3418" s="33">
        <f t="shared" si="624"/>
        <v>4131835</v>
      </c>
      <c r="AA3418" s="34">
        <f t="shared" si="625"/>
        <v>5.9578924899700047E-06</v>
      </c>
      <c r="AB3418" s="33" t="s">
        <v>2762</v>
      </c>
      <c r="AC3418" s="35">
        <v>44795</v>
      </c>
      <c r="AD3418" s="33">
        <v>45</v>
      </c>
      <c r="AE3418" s="36">
        <f t="shared" si="626"/>
        <v>44840</v>
      </c>
    </row>
    <row r="3419" spans="2:31" ht="14.5" hidden="1">
      <c r="B3419" s="29" t="s">
        <v>3132</v>
      </c>
      <c r="C3419" s="30" t="str">
        <f t="shared" si="616"/>
        <v>(Proveedores estratégicos)</v>
      </c>
      <c r="D3419" s="30">
        <v>4</v>
      </c>
      <c r="E3419" s="30">
        <v>133243459</v>
      </c>
      <c r="F3419" s="30" t="s">
        <v>5552</v>
      </c>
      <c r="G3419" s="30" t="s">
        <v>5553</v>
      </c>
      <c r="H3419" s="31">
        <v>74089564</v>
      </c>
      <c r="I3419" s="31" t="s">
        <v>62</v>
      </c>
      <c r="J3419" s="32">
        <v>729</v>
      </c>
      <c r="K3419" s="33">
        <f t="shared" si="617"/>
        <v>729</v>
      </c>
      <c r="L3419" s="33">
        <v>3206988</v>
      </c>
      <c r="M3419" s="33">
        <v>0</v>
      </c>
      <c r="N3419" s="33">
        <v>0</v>
      </c>
      <c r="O3419" s="33">
        <v>0</v>
      </c>
      <c r="P3419" s="33">
        <f t="shared" si="618"/>
        <v>729</v>
      </c>
      <c r="Q3419" s="33">
        <f t="shared" si="619"/>
        <v>729</v>
      </c>
      <c r="R3419" s="33">
        <f t="shared" si="620"/>
        <v>3206988</v>
      </c>
      <c r="S3419" s="33"/>
      <c r="T3419" s="30" t="str">
        <f t="shared" si="621"/>
        <v>USD</v>
      </c>
      <c r="U3419" s="33">
        <v>0</v>
      </c>
      <c r="V3419" s="33">
        <v>0</v>
      </c>
      <c r="W3419" s="33">
        <v>0</v>
      </c>
      <c r="X3419" s="33">
        <f t="shared" si="622"/>
        <v>729</v>
      </c>
      <c r="Y3419" s="33">
        <f t="shared" si="623"/>
        <v>729</v>
      </c>
      <c r="Z3419" s="33">
        <f t="shared" si="624"/>
        <v>3206988</v>
      </c>
      <c r="AA3419" s="34">
        <f t="shared" si="625"/>
        <v>4.6243109225377884E-06</v>
      </c>
      <c r="AB3419" s="33" t="s">
        <v>2762</v>
      </c>
      <c r="AC3419" s="35">
        <v>44796</v>
      </c>
      <c r="AD3419" s="33">
        <v>45</v>
      </c>
      <c r="AE3419" s="36">
        <f t="shared" si="626"/>
        <v>44841</v>
      </c>
    </row>
    <row r="3420" spans="2:31" ht="14.5" hidden="1">
      <c r="B3420" s="29" t="s">
        <v>3132</v>
      </c>
      <c r="C3420" s="30" t="str">
        <f t="shared" si="616"/>
        <v>(Proveedores estratégicos)</v>
      </c>
      <c r="D3420" s="30">
        <v>4</v>
      </c>
      <c r="E3420" s="30">
        <v>133243459</v>
      </c>
      <c r="F3420" s="30" t="s">
        <v>5552</v>
      </c>
      <c r="G3420" s="30" t="s">
        <v>5553</v>
      </c>
      <c r="H3420" s="31">
        <v>74089573</v>
      </c>
      <c r="I3420" s="31" t="s">
        <v>62</v>
      </c>
      <c r="J3420" s="32">
        <v>23.25</v>
      </c>
      <c r="K3420" s="33">
        <f t="shared" si="617"/>
        <v>23.25</v>
      </c>
      <c r="L3420" s="33">
        <v>102280</v>
      </c>
      <c r="M3420" s="33">
        <v>0</v>
      </c>
      <c r="N3420" s="33">
        <v>0</v>
      </c>
      <c r="O3420" s="33">
        <v>0</v>
      </c>
      <c r="P3420" s="33">
        <f t="shared" si="618"/>
        <v>23.25</v>
      </c>
      <c r="Q3420" s="33">
        <f t="shared" si="619"/>
        <v>23.25</v>
      </c>
      <c r="R3420" s="33">
        <f t="shared" si="620"/>
        <v>102280</v>
      </c>
      <c r="S3420" s="33"/>
      <c r="T3420" s="30" t="str">
        <f t="shared" si="621"/>
        <v>USD</v>
      </c>
      <c r="U3420" s="33">
        <v>0</v>
      </c>
      <c r="V3420" s="33">
        <v>0</v>
      </c>
      <c r="W3420" s="33">
        <v>0</v>
      </c>
      <c r="X3420" s="33">
        <f t="shared" si="622"/>
        <v>23.25</v>
      </c>
      <c r="Y3420" s="33">
        <f t="shared" si="623"/>
        <v>23.25</v>
      </c>
      <c r="Z3420" s="33">
        <f t="shared" si="624"/>
        <v>102280</v>
      </c>
      <c r="AA3420" s="34">
        <f t="shared" si="625"/>
        <v>1.474824730111759E-07</v>
      </c>
      <c r="AB3420" s="33" t="s">
        <v>2762</v>
      </c>
      <c r="AC3420" s="35">
        <v>44796</v>
      </c>
      <c r="AD3420" s="33">
        <v>45</v>
      </c>
      <c r="AE3420" s="36">
        <f t="shared" si="626"/>
        <v>44841</v>
      </c>
    </row>
    <row r="3421" spans="2:31" ht="14.5" hidden="1">
      <c r="B3421" s="29" t="s">
        <v>3132</v>
      </c>
      <c r="C3421" s="30" t="str">
        <f t="shared" si="616"/>
        <v>(Proveedores estratégicos)</v>
      </c>
      <c r="D3421" s="30">
        <v>4</v>
      </c>
      <c r="E3421" s="30">
        <v>133243459</v>
      </c>
      <c r="F3421" s="30" t="s">
        <v>5552</v>
      </c>
      <c r="G3421" s="30" t="s">
        <v>5553</v>
      </c>
      <c r="H3421" s="31">
        <v>74089570</v>
      </c>
      <c r="I3421" s="31" t="s">
        <v>62</v>
      </c>
      <c r="J3421" s="32">
        <v>51.200000000000003</v>
      </c>
      <c r="K3421" s="33">
        <f t="shared" si="617"/>
        <v>51.200000000000003</v>
      </c>
      <c r="L3421" s="33">
        <v>225237</v>
      </c>
      <c r="M3421" s="33">
        <v>0</v>
      </c>
      <c r="N3421" s="33">
        <v>0</v>
      </c>
      <c r="O3421" s="33">
        <v>0</v>
      </c>
      <c r="P3421" s="33">
        <f t="shared" si="618"/>
        <v>51.200000000000003</v>
      </c>
      <c r="Q3421" s="33">
        <f t="shared" si="619"/>
        <v>51.200000000000003</v>
      </c>
      <c r="R3421" s="33">
        <f t="shared" si="620"/>
        <v>225237</v>
      </c>
      <c r="S3421" s="33"/>
      <c r="T3421" s="30" t="str">
        <f t="shared" si="621"/>
        <v>USD</v>
      </c>
      <c r="U3421" s="33">
        <v>0</v>
      </c>
      <c r="V3421" s="33">
        <v>0</v>
      </c>
      <c r="W3421" s="33">
        <v>0</v>
      </c>
      <c r="X3421" s="33">
        <f t="shared" si="622"/>
        <v>51.200000000000003</v>
      </c>
      <c r="Y3421" s="33">
        <f t="shared" si="623"/>
        <v>51.200000000000003</v>
      </c>
      <c r="Z3421" s="33">
        <f t="shared" si="624"/>
        <v>225237</v>
      </c>
      <c r="AA3421" s="34">
        <f t="shared" si="625"/>
        <v>3.2478011120080399E-07</v>
      </c>
      <c r="AB3421" s="33" t="s">
        <v>2762</v>
      </c>
      <c r="AC3421" s="35">
        <v>44796</v>
      </c>
      <c r="AD3421" s="33">
        <v>45</v>
      </c>
      <c r="AE3421" s="36">
        <f t="shared" si="626"/>
        <v>44841</v>
      </c>
    </row>
    <row r="3422" spans="2:31" ht="14.5" hidden="1">
      <c r="B3422" s="29" t="s">
        <v>3132</v>
      </c>
      <c r="C3422" s="30" t="str">
        <f t="shared" si="616"/>
        <v>(Proveedores estratégicos)</v>
      </c>
      <c r="D3422" s="30">
        <v>4</v>
      </c>
      <c r="E3422" s="30">
        <v>133243459</v>
      </c>
      <c r="F3422" s="30" t="s">
        <v>5552</v>
      </c>
      <c r="G3422" s="30" t="s">
        <v>5553</v>
      </c>
      <c r="H3422" s="31">
        <v>74090372</v>
      </c>
      <c r="I3422" s="31" t="s">
        <v>62</v>
      </c>
      <c r="J3422" s="32">
        <v>344.48000000000002</v>
      </c>
      <c r="K3422" s="33">
        <f t="shared" si="617"/>
        <v>344.48000000000002</v>
      </c>
      <c r="L3422" s="33">
        <v>1515423</v>
      </c>
      <c r="M3422" s="33">
        <v>0</v>
      </c>
      <c r="N3422" s="33">
        <v>0</v>
      </c>
      <c r="O3422" s="33">
        <v>0</v>
      </c>
      <c r="P3422" s="33">
        <f t="shared" si="618"/>
        <v>344.48000000000002</v>
      </c>
      <c r="Q3422" s="33">
        <f t="shared" si="619"/>
        <v>344.48000000000002</v>
      </c>
      <c r="R3422" s="33">
        <f t="shared" si="620"/>
        <v>1515423</v>
      </c>
      <c r="S3422" s="33"/>
      <c r="T3422" s="30" t="str">
        <f t="shared" si="621"/>
        <v>USD</v>
      </c>
      <c r="U3422" s="33">
        <v>0</v>
      </c>
      <c r="V3422" s="33">
        <v>0</v>
      </c>
      <c r="W3422" s="33">
        <v>0</v>
      </c>
      <c r="X3422" s="33">
        <f t="shared" si="622"/>
        <v>344.48000000000002</v>
      </c>
      <c r="Y3422" s="33">
        <f t="shared" si="623"/>
        <v>344.48000000000002</v>
      </c>
      <c r="Z3422" s="33">
        <f t="shared" si="624"/>
        <v>1515423</v>
      </c>
      <c r="AA3422" s="34">
        <f t="shared" si="625"/>
        <v>2.1851616317756671E-06</v>
      </c>
      <c r="AB3422" s="33" t="s">
        <v>2762</v>
      </c>
      <c r="AC3422" s="35">
        <v>44796</v>
      </c>
      <c r="AD3422" s="33">
        <v>45</v>
      </c>
      <c r="AE3422" s="36">
        <f t="shared" si="626"/>
        <v>44841</v>
      </c>
    </row>
    <row r="3423" spans="2:31" ht="14.5" hidden="1">
      <c r="B3423" s="29" t="s">
        <v>3132</v>
      </c>
      <c r="C3423" s="30" t="str">
        <f t="shared" si="616"/>
        <v>(Proveedores estratégicos)</v>
      </c>
      <c r="D3423" s="30">
        <v>4</v>
      </c>
      <c r="E3423" s="30">
        <v>133243459</v>
      </c>
      <c r="F3423" s="30" t="s">
        <v>5552</v>
      </c>
      <c r="G3423" s="30" t="s">
        <v>5553</v>
      </c>
      <c r="H3423" s="31">
        <v>74089569</v>
      </c>
      <c r="I3423" s="31" t="s">
        <v>62</v>
      </c>
      <c r="J3423" s="32">
        <v>729</v>
      </c>
      <c r="K3423" s="33">
        <f t="shared" si="617"/>
        <v>729</v>
      </c>
      <c r="L3423" s="33">
        <v>3206988</v>
      </c>
      <c r="M3423" s="33">
        <v>0</v>
      </c>
      <c r="N3423" s="33">
        <v>0</v>
      </c>
      <c r="O3423" s="33">
        <v>0</v>
      </c>
      <c r="P3423" s="33">
        <f t="shared" si="618"/>
        <v>729</v>
      </c>
      <c r="Q3423" s="33">
        <f t="shared" si="619"/>
        <v>729</v>
      </c>
      <c r="R3423" s="33">
        <f t="shared" si="620"/>
        <v>3206988</v>
      </c>
      <c r="S3423" s="33"/>
      <c r="T3423" s="30" t="str">
        <f t="shared" si="621"/>
        <v>USD</v>
      </c>
      <c r="U3423" s="33">
        <v>0</v>
      </c>
      <c r="V3423" s="33">
        <v>0</v>
      </c>
      <c r="W3423" s="33">
        <v>0</v>
      </c>
      <c r="X3423" s="33">
        <f t="shared" si="622"/>
        <v>729</v>
      </c>
      <c r="Y3423" s="33">
        <f t="shared" si="623"/>
        <v>729</v>
      </c>
      <c r="Z3423" s="33">
        <f t="shared" si="624"/>
        <v>3206988</v>
      </c>
      <c r="AA3423" s="34">
        <f t="shared" si="625"/>
        <v>4.6243109225377884E-06</v>
      </c>
      <c r="AB3423" s="33" t="s">
        <v>2762</v>
      </c>
      <c r="AC3423" s="35">
        <v>44796</v>
      </c>
      <c r="AD3423" s="33">
        <v>45</v>
      </c>
      <c r="AE3423" s="36">
        <f t="shared" si="626"/>
        <v>44841</v>
      </c>
    </row>
    <row r="3424" spans="2:31" ht="14.5" hidden="1">
      <c r="B3424" s="29" t="s">
        <v>3132</v>
      </c>
      <c r="C3424" s="30" t="str">
        <f t="shared" si="616"/>
        <v>(Proveedores estratégicos)</v>
      </c>
      <c r="D3424" s="30">
        <v>4</v>
      </c>
      <c r="E3424" s="30">
        <v>133243459</v>
      </c>
      <c r="F3424" s="30" t="s">
        <v>5552</v>
      </c>
      <c r="G3424" s="30" t="s">
        <v>5553</v>
      </c>
      <c r="H3424" s="31">
        <v>74089572</v>
      </c>
      <c r="I3424" s="31" t="s">
        <v>62</v>
      </c>
      <c r="J3424" s="32">
        <v>23.25</v>
      </c>
      <c r="K3424" s="33">
        <f t="shared" si="617"/>
        <v>23.25</v>
      </c>
      <c r="L3424" s="33">
        <v>102280</v>
      </c>
      <c r="M3424" s="33">
        <v>0</v>
      </c>
      <c r="N3424" s="33">
        <v>0</v>
      </c>
      <c r="O3424" s="33">
        <v>0</v>
      </c>
      <c r="P3424" s="33">
        <f t="shared" si="618"/>
        <v>23.25</v>
      </c>
      <c r="Q3424" s="33">
        <f t="shared" si="619"/>
        <v>23.25</v>
      </c>
      <c r="R3424" s="33">
        <f t="shared" si="620"/>
        <v>102280</v>
      </c>
      <c r="S3424" s="33"/>
      <c r="T3424" s="30" t="str">
        <f t="shared" si="621"/>
        <v>USD</v>
      </c>
      <c r="U3424" s="33">
        <v>0</v>
      </c>
      <c r="V3424" s="33">
        <v>0</v>
      </c>
      <c r="W3424" s="33">
        <v>0</v>
      </c>
      <c r="X3424" s="33">
        <f t="shared" si="622"/>
        <v>23.25</v>
      </c>
      <c r="Y3424" s="33">
        <f t="shared" si="623"/>
        <v>23.25</v>
      </c>
      <c r="Z3424" s="33">
        <f t="shared" si="624"/>
        <v>102280</v>
      </c>
      <c r="AA3424" s="34">
        <f t="shared" si="625"/>
        <v>1.474824730111759E-07</v>
      </c>
      <c r="AB3424" s="33" t="s">
        <v>2762</v>
      </c>
      <c r="AC3424" s="35">
        <v>44796</v>
      </c>
      <c r="AD3424" s="33">
        <v>45</v>
      </c>
      <c r="AE3424" s="36">
        <f t="shared" si="626"/>
        <v>44841</v>
      </c>
    </row>
    <row r="3425" spans="2:31" ht="14.5" hidden="1">
      <c r="B3425" s="29" t="s">
        <v>3132</v>
      </c>
      <c r="C3425" s="30" t="str">
        <f t="shared" si="616"/>
        <v>(Proveedores estratégicos)</v>
      </c>
      <c r="D3425" s="30">
        <v>4</v>
      </c>
      <c r="E3425" s="30">
        <v>133243459</v>
      </c>
      <c r="F3425" s="30" t="s">
        <v>5552</v>
      </c>
      <c r="G3425" s="30" t="s">
        <v>5553</v>
      </c>
      <c r="H3425" s="31">
        <v>74089568</v>
      </c>
      <c r="I3425" s="31" t="s">
        <v>62</v>
      </c>
      <c r="J3425" s="32">
        <v>729</v>
      </c>
      <c r="K3425" s="33">
        <f t="shared" si="617"/>
        <v>729</v>
      </c>
      <c r="L3425" s="33">
        <v>3206988</v>
      </c>
      <c r="M3425" s="33">
        <v>0</v>
      </c>
      <c r="N3425" s="33">
        <v>0</v>
      </c>
      <c r="O3425" s="33">
        <v>0</v>
      </c>
      <c r="P3425" s="33">
        <f t="shared" si="618"/>
        <v>729</v>
      </c>
      <c r="Q3425" s="33">
        <f t="shared" si="619"/>
        <v>729</v>
      </c>
      <c r="R3425" s="33">
        <f t="shared" si="620"/>
        <v>3206988</v>
      </c>
      <c r="S3425" s="33"/>
      <c r="T3425" s="30" t="str">
        <f t="shared" si="621"/>
        <v>USD</v>
      </c>
      <c r="U3425" s="33">
        <v>0</v>
      </c>
      <c r="V3425" s="33">
        <v>0</v>
      </c>
      <c r="W3425" s="33">
        <v>0</v>
      </c>
      <c r="X3425" s="33">
        <f t="shared" si="622"/>
        <v>729</v>
      </c>
      <c r="Y3425" s="33">
        <f t="shared" si="623"/>
        <v>729</v>
      </c>
      <c r="Z3425" s="33">
        <f t="shared" si="624"/>
        <v>3206988</v>
      </c>
      <c r="AA3425" s="34">
        <f t="shared" si="625"/>
        <v>4.6243109225377884E-06</v>
      </c>
      <c r="AB3425" s="33" t="s">
        <v>2762</v>
      </c>
      <c r="AC3425" s="35">
        <v>44796</v>
      </c>
      <c r="AD3425" s="33">
        <v>45</v>
      </c>
      <c r="AE3425" s="36">
        <f t="shared" si="626"/>
        <v>44841</v>
      </c>
    </row>
    <row r="3426" spans="2:31" ht="14.5" hidden="1">
      <c r="B3426" s="29" t="s">
        <v>3132</v>
      </c>
      <c r="C3426" s="30" t="str">
        <f t="shared" si="616"/>
        <v>(Proveedores estratégicos)</v>
      </c>
      <c r="D3426" s="30">
        <v>4</v>
      </c>
      <c r="E3426" s="30">
        <v>133243459</v>
      </c>
      <c r="F3426" s="30" t="s">
        <v>5552</v>
      </c>
      <c r="G3426" s="30" t="s">
        <v>5553</v>
      </c>
      <c r="H3426" s="31">
        <v>647874</v>
      </c>
      <c r="I3426" s="31" t="s">
        <v>62</v>
      </c>
      <c r="J3426" s="32">
        <v>2639.4000000000001</v>
      </c>
      <c r="K3426" s="33">
        <f t="shared" si="617"/>
        <v>2639.4000000000001</v>
      </c>
      <c r="L3426" s="33">
        <v>11611143</v>
      </c>
      <c r="M3426" s="33">
        <v>0</v>
      </c>
      <c r="N3426" s="33">
        <v>0</v>
      </c>
      <c r="O3426" s="33">
        <v>0</v>
      </c>
      <c r="P3426" s="33">
        <f t="shared" si="618"/>
        <v>2639.4000000000001</v>
      </c>
      <c r="Q3426" s="33">
        <f t="shared" si="619"/>
        <v>2639.4000000000001</v>
      </c>
      <c r="R3426" s="33">
        <f t="shared" si="620"/>
        <v>11611143</v>
      </c>
      <c r="S3426" s="38"/>
      <c r="T3426" s="30" t="str">
        <f t="shared" si="621"/>
        <v>USD</v>
      </c>
      <c r="U3426" s="33">
        <v>0</v>
      </c>
      <c r="V3426" s="33">
        <v>0</v>
      </c>
      <c r="W3426" s="33">
        <v>0</v>
      </c>
      <c r="X3426" s="33">
        <f t="shared" si="622"/>
        <v>2639.4000000000001</v>
      </c>
      <c r="Y3426" s="33">
        <f t="shared" si="623"/>
        <v>2639.4000000000001</v>
      </c>
      <c r="Z3426" s="33">
        <f t="shared" si="624"/>
        <v>11611143</v>
      </c>
      <c r="AA3426" s="34">
        <f t="shared" si="625"/>
        <v>1.6742668010621862E-05</v>
      </c>
      <c r="AB3426" s="33" t="s">
        <v>2762</v>
      </c>
      <c r="AC3426" s="35">
        <v>44796</v>
      </c>
      <c r="AD3426" s="33">
        <v>45</v>
      </c>
      <c r="AE3426" s="36">
        <f t="shared" si="626"/>
        <v>44841</v>
      </c>
    </row>
    <row r="3427" spans="2:31" ht="14.5" hidden="1">
      <c r="B3427" s="29" t="s">
        <v>3132</v>
      </c>
      <c r="C3427" s="30" t="str">
        <f t="shared" si="616"/>
        <v>(Proveedores estratégicos)</v>
      </c>
      <c r="D3427" s="30">
        <v>4</v>
      </c>
      <c r="E3427" s="30">
        <v>133243459</v>
      </c>
      <c r="F3427" s="30" t="s">
        <v>5552</v>
      </c>
      <c r="G3427" s="30" t="s">
        <v>5553</v>
      </c>
      <c r="H3427" s="31">
        <v>647876</v>
      </c>
      <c r="I3427" s="31" t="s">
        <v>62</v>
      </c>
      <c r="J3427" s="32">
        <v>9132.6900000000005</v>
      </c>
      <c r="K3427" s="33">
        <f t="shared" si="617"/>
        <v>9132.6900000000005</v>
      </c>
      <c r="L3427" s="33">
        <v>40176165</v>
      </c>
      <c r="M3427" s="33">
        <v>0</v>
      </c>
      <c r="N3427" s="33">
        <v>0</v>
      </c>
      <c r="O3427" s="33">
        <v>0</v>
      </c>
      <c r="P3427" s="33">
        <f t="shared" si="618"/>
        <v>9132.6900000000005</v>
      </c>
      <c r="Q3427" s="33">
        <f t="shared" si="619"/>
        <v>9132.6900000000005</v>
      </c>
      <c r="R3427" s="33">
        <f t="shared" si="620"/>
        <v>40176165</v>
      </c>
      <c r="S3427" s="38"/>
      <c r="T3427" s="30" t="str">
        <f t="shared" si="621"/>
        <v>USD</v>
      </c>
      <c r="U3427" s="33">
        <v>0</v>
      </c>
      <c r="V3427" s="33">
        <v>0</v>
      </c>
      <c r="W3427" s="33">
        <v>0</v>
      </c>
      <c r="X3427" s="33">
        <f t="shared" si="622"/>
        <v>9132.6900000000005</v>
      </c>
      <c r="Y3427" s="33">
        <f t="shared" si="623"/>
        <v>9132.6900000000005</v>
      </c>
      <c r="Z3427" s="33">
        <f t="shared" si="624"/>
        <v>40176165</v>
      </c>
      <c r="AA3427" s="34">
        <f t="shared" si="625"/>
        <v>5.7931953170757239E-05</v>
      </c>
      <c r="AB3427" s="33" t="s">
        <v>2762</v>
      </c>
      <c r="AC3427" s="35">
        <v>44796</v>
      </c>
      <c r="AD3427" s="33">
        <v>45</v>
      </c>
      <c r="AE3427" s="36">
        <f t="shared" si="626"/>
        <v>44841</v>
      </c>
    </row>
    <row r="3428" spans="2:31" ht="14.5" hidden="1">
      <c r="B3428" s="29" t="s">
        <v>3132</v>
      </c>
      <c r="C3428" s="30" t="str">
        <f t="shared" si="616"/>
        <v>(Proveedores estratégicos)</v>
      </c>
      <c r="D3428" s="30">
        <v>4</v>
      </c>
      <c r="E3428" s="30">
        <v>133243459</v>
      </c>
      <c r="F3428" s="30" t="s">
        <v>5552</v>
      </c>
      <c r="G3428" s="30" t="s">
        <v>5553</v>
      </c>
      <c r="H3428" s="31">
        <v>647863</v>
      </c>
      <c r="I3428" s="31" t="s">
        <v>62</v>
      </c>
      <c r="J3428" s="32">
        <v>2499.0900000000001</v>
      </c>
      <c r="K3428" s="33">
        <f t="shared" si="617"/>
        <v>2499.0900000000001</v>
      </c>
      <c r="L3428" s="33">
        <v>10993897</v>
      </c>
      <c r="M3428" s="33">
        <v>0</v>
      </c>
      <c r="N3428" s="33">
        <v>0</v>
      </c>
      <c r="O3428" s="33">
        <v>0</v>
      </c>
      <c r="P3428" s="33">
        <f t="shared" si="618"/>
        <v>2499.0900000000001</v>
      </c>
      <c r="Q3428" s="33">
        <f t="shared" si="619"/>
        <v>2499.0900000000001</v>
      </c>
      <c r="R3428" s="33">
        <f t="shared" si="620"/>
        <v>10993897</v>
      </c>
      <c r="S3428" s="33"/>
      <c r="T3428" s="30" t="str">
        <f t="shared" si="621"/>
        <v>USD</v>
      </c>
      <c r="U3428" s="33">
        <v>0</v>
      </c>
      <c r="V3428" s="33">
        <v>0</v>
      </c>
      <c r="W3428" s="33">
        <v>0</v>
      </c>
      <c r="X3428" s="33">
        <f t="shared" si="622"/>
        <v>2499.0900000000001</v>
      </c>
      <c r="Y3428" s="33">
        <f t="shared" si="623"/>
        <v>2499.0900000000001</v>
      </c>
      <c r="Z3428" s="33">
        <f t="shared" si="624"/>
        <v>10993897</v>
      </c>
      <c r="AA3428" s="34">
        <f t="shared" si="625"/>
        <v>1.5852631184886075E-05</v>
      </c>
      <c r="AB3428" s="33" t="s">
        <v>2762</v>
      </c>
      <c r="AC3428" s="35">
        <v>44796</v>
      </c>
      <c r="AD3428" s="33">
        <v>45</v>
      </c>
      <c r="AE3428" s="36">
        <f t="shared" si="626"/>
        <v>44841</v>
      </c>
    </row>
    <row r="3429" spans="2:31" ht="14.5" hidden="1">
      <c r="B3429" s="29" t="s">
        <v>3132</v>
      </c>
      <c r="C3429" s="30" t="str">
        <f t="shared" si="616"/>
        <v>(Proveedores estratégicos)</v>
      </c>
      <c r="D3429" s="30">
        <v>4</v>
      </c>
      <c r="E3429" s="30">
        <v>133243459</v>
      </c>
      <c r="F3429" s="30" t="s">
        <v>5552</v>
      </c>
      <c r="G3429" s="30" t="s">
        <v>5553</v>
      </c>
      <c r="H3429" s="31">
        <v>647868</v>
      </c>
      <c r="I3429" s="31" t="s">
        <v>62</v>
      </c>
      <c r="J3429" s="32">
        <v>3101.8800000000001</v>
      </c>
      <c r="K3429" s="33">
        <f t="shared" si="617"/>
        <v>3101.8800000000001</v>
      </c>
      <c r="L3429" s="33">
        <v>13645666</v>
      </c>
      <c r="M3429" s="33">
        <v>0</v>
      </c>
      <c r="N3429" s="33">
        <v>0</v>
      </c>
      <c r="O3429" s="33">
        <v>0</v>
      </c>
      <c r="P3429" s="33">
        <f t="shared" si="618"/>
        <v>3101.8800000000001</v>
      </c>
      <c r="Q3429" s="33">
        <f t="shared" si="619"/>
        <v>3101.8800000000001</v>
      </c>
      <c r="R3429" s="33">
        <f t="shared" si="620"/>
        <v>13645666</v>
      </c>
      <c r="S3429" s="33"/>
      <c r="T3429" s="30" t="str">
        <f t="shared" si="621"/>
        <v>USD</v>
      </c>
      <c r="U3429" s="33">
        <v>0</v>
      </c>
      <c r="V3429" s="33">
        <v>0</v>
      </c>
      <c r="W3429" s="33">
        <v>0</v>
      </c>
      <c r="X3429" s="33">
        <f t="shared" si="622"/>
        <v>3101.8800000000001</v>
      </c>
      <c r="Y3429" s="33">
        <f t="shared" si="623"/>
        <v>3101.8800000000001</v>
      </c>
      <c r="Z3429" s="33">
        <f t="shared" si="624"/>
        <v>13645666</v>
      </c>
      <c r="AA3429" s="34">
        <f t="shared" si="625"/>
        <v>1.96763450094302E-05</v>
      </c>
      <c r="AB3429" s="33" t="s">
        <v>2762</v>
      </c>
      <c r="AC3429" s="35">
        <v>44796</v>
      </c>
      <c r="AD3429" s="33">
        <v>45</v>
      </c>
      <c r="AE3429" s="36">
        <f t="shared" si="626"/>
        <v>44841</v>
      </c>
    </row>
    <row r="3430" spans="2:31" ht="14.5" hidden="1">
      <c r="B3430" s="29" t="s">
        <v>3132</v>
      </c>
      <c r="C3430" s="30" t="str">
        <f t="shared" si="616"/>
        <v>(Proveedores estratégicos)</v>
      </c>
      <c r="D3430" s="30">
        <v>4</v>
      </c>
      <c r="E3430" s="30">
        <v>133243459</v>
      </c>
      <c r="F3430" s="30" t="s">
        <v>5552</v>
      </c>
      <c r="G3430" s="30" t="s">
        <v>5553</v>
      </c>
      <c r="H3430" s="31">
        <v>647872</v>
      </c>
      <c r="I3430" s="31" t="s">
        <v>62</v>
      </c>
      <c r="J3430" s="32">
        <v>9182.3600000000006</v>
      </c>
      <c r="K3430" s="33">
        <f t="shared" si="617"/>
        <v>9182.3600000000006</v>
      </c>
      <c r="L3430" s="33">
        <v>40394671</v>
      </c>
      <c r="M3430" s="33">
        <v>0</v>
      </c>
      <c r="N3430" s="33">
        <v>0</v>
      </c>
      <c r="O3430" s="33">
        <v>0</v>
      </c>
      <c r="P3430" s="33">
        <f t="shared" si="618"/>
        <v>9182.3600000000006</v>
      </c>
      <c r="Q3430" s="33">
        <f t="shared" si="619"/>
        <v>9182.3600000000006</v>
      </c>
      <c r="R3430" s="33">
        <f t="shared" si="620"/>
        <v>40394671</v>
      </c>
      <c r="S3430" s="33"/>
      <c r="T3430" s="30" t="str">
        <f t="shared" si="621"/>
        <v>USD</v>
      </c>
      <c r="U3430" s="33">
        <v>0</v>
      </c>
      <c r="V3430" s="33">
        <v>0</v>
      </c>
      <c r="W3430" s="33">
        <v>0</v>
      </c>
      <c r="X3430" s="33">
        <f t="shared" si="622"/>
        <v>9182.3600000000006</v>
      </c>
      <c r="Y3430" s="33">
        <f t="shared" si="623"/>
        <v>9182.3600000000006</v>
      </c>
      <c r="Z3430" s="33">
        <f t="shared" si="624"/>
        <v>40394671</v>
      </c>
      <c r="AA3430" s="34">
        <f t="shared" si="625"/>
        <v>5.824702752789236E-05</v>
      </c>
      <c r="AB3430" s="33" t="s">
        <v>2762</v>
      </c>
      <c r="AC3430" s="35">
        <v>44796</v>
      </c>
      <c r="AD3430" s="33">
        <v>45</v>
      </c>
      <c r="AE3430" s="36">
        <f t="shared" si="626"/>
        <v>44841</v>
      </c>
    </row>
    <row r="3431" spans="2:31" ht="14.5" hidden="1">
      <c r="B3431" s="29" t="s">
        <v>3132</v>
      </c>
      <c r="C3431" s="30" t="str">
        <f t="shared" si="616"/>
        <v>(Proveedores estratégicos)</v>
      </c>
      <c r="D3431" s="30">
        <v>4</v>
      </c>
      <c r="E3431" s="30">
        <v>133243459</v>
      </c>
      <c r="F3431" s="30" t="s">
        <v>5552</v>
      </c>
      <c r="G3431" s="30" t="s">
        <v>5553</v>
      </c>
      <c r="H3431" s="31">
        <v>647875</v>
      </c>
      <c r="I3431" s="31" t="s">
        <v>62</v>
      </c>
      <c r="J3431" s="32">
        <v>13855.459999999999</v>
      </c>
      <c r="K3431" s="33">
        <f t="shared" si="617"/>
        <v>13855.459999999999</v>
      </c>
      <c r="L3431" s="33">
        <v>60952385</v>
      </c>
      <c r="M3431" s="33">
        <v>0</v>
      </c>
      <c r="N3431" s="33">
        <v>0</v>
      </c>
      <c r="O3431" s="33">
        <v>0</v>
      </c>
      <c r="P3431" s="33">
        <f t="shared" si="618"/>
        <v>13855.459999999999</v>
      </c>
      <c r="Q3431" s="33">
        <f t="shared" si="619"/>
        <v>13855.459999999999</v>
      </c>
      <c r="R3431" s="33">
        <f t="shared" si="620"/>
        <v>60952385</v>
      </c>
      <c r="S3431" s="33"/>
      <c r="T3431" s="30" t="str">
        <f t="shared" si="621"/>
        <v>USD</v>
      </c>
      <c r="U3431" s="33">
        <v>0</v>
      </c>
      <c r="V3431" s="33">
        <v>0</v>
      </c>
      <c r="W3431" s="33">
        <v>0</v>
      </c>
      <c r="X3431" s="33">
        <f t="shared" si="622"/>
        <v>13855.459999999999</v>
      </c>
      <c r="Y3431" s="33">
        <f t="shared" si="623"/>
        <v>13855.459999999999</v>
      </c>
      <c r="Z3431" s="33">
        <f t="shared" si="624"/>
        <v>60952385</v>
      </c>
      <c r="AA3431" s="34">
        <f t="shared" si="625"/>
        <v>8.7890188460396012E-05</v>
      </c>
      <c r="AB3431" s="33" t="s">
        <v>2762</v>
      </c>
      <c r="AC3431" s="35">
        <v>44796</v>
      </c>
      <c r="AD3431" s="33">
        <v>45</v>
      </c>
      <c r="AE3431" s="36">
        <f t="shared" si="626"/>
        <v>44841</v>
      </c>
    </row>
    <row r="3432" spans="2:31" ht="14.5" hidden="1">
      <c r="B3432" s="29" t="s">
        <v>3132</v>
      </c>
      <c r="C3432" s="30" t="str">
        <f t="shared" si="616"/>
        <v>(Proveedores estratégicos)</v>
      </c>
      <c r="D3432" s="30">
        <v>4</v>
      </c>
      <c r="E3432" s="30">
        <v>133243459</v>
      </c>
      <c r="F3432" s="30" t="s">
        <v>5552</v>
      </c>
      <c r="G3432" s="30" t="s">
        <v>5553</v>
      </c>
      <c r="H3432" s="31">
        <v>647865</v>
      </c>
      <c r="I3432" s="31" t="s">
        <v>62</v>
      </c>
      <c r="J3432" s="32">
        <v>5177.1599999999999</v>
      </c>
      <c r="K3432" s="33">
        <f t="shared" si="617"/>
        <v>5177.1599999999999</v>
      </c>
      <c r="L3432" s="33">
        <v>22775155</v>
      </c>
      <c r="M3432" s="33">
        <v>0</v>
      </c>
      <c r="N3432" s="33">
        <v>0</v>
      </c>
      <c r="O3432" s="33">
        <v>0</v>
      </c>
      <c r="P3432" s="33">
        <f t="shared" si="618"/>
        <v>5177.1599999999999</v>
      </c>
      <c r="Q3432" s="33">
        <f t="shared" si="619"/>
        <v>5177.1599999999999</v>
      </c>
      <c r="R3432" s="33">
        <f t="shared" si="620"/>
        <v>22775155</v>
      </c>
      <c r="S3432" s="33"/>
      <c r="T3432" s="30" t="str">
        <f t="shared" si="621"/>
        <v>USD</v>
      </c>
      <c r="U3432" s="33">
        <v>0</v>
      </c>
      <c r="V3432" s="33">
        <v>0</v>
      </c>
      <c r="W3432" s="33">
        <v>0</v>
      </c>
      <c r="X3432" s="33">
        <f t="shared" si="622"/>
        <v>5177.1599999999999</v>
      </c>
      <c r="Y3432" s="33">
        <f t="shared" si="623"/>
        <v>5177.1599999999999</v>
      </c>
      <c r="Z3432" s="33">
        <f t="shared" si="624"/>
        <v>22775155</v>
      </c>
      <c r="AA3432" s="34">
        <f t="shared" si="625"/>
        <v>3.2840596232038016E-05</v>
      </c>
      <c r="AB3432" s="33" t="s">
        <v>2762</v>
      </c>
      <c r="AC3432" s="35">
        <v>44796</v>
      </c>
      <c r="AD3432" s="33">
        <v>45</v>
      </c>
      <c r="AE3432" s="36">
        <f t="shared" si="626"/>
        <v>44841</v>
      </c>
    </row>
    <row r="3433" spans="2:31" ht="14.5" hidden="1">
      <c r="B3433" s="29" t="s">
        <v>3132</v>
      </c>
      <c r="C3433" s="30" t="str">
        <f t="shared" si="616"/>
        <v>(Proveedores estratégicos)</v>
      </c>
      <c r="D3433" s="30">
        <v>4</v>
      </c>
      <c r="E3433" s="30">
        <v>133243459</v>
      </c>
      <c r="F3433" s="30" t="s">
        <v>5552</v>
      </c>
      <c r="G3433" s="30" t="s">
        <v>5553</v>
      </c>
      <c r="H3433" s="31">
        <v>647881</v>
      </c>
      <c r="I3433" s="31" t="s">
        <v>62</v>
      </c>
      <c r="J3433" s="32">
        <v>20959.68</v>
      </c>
      <c r="K3433" s="33">
        <f t="shared" si="617"/>
        <v>20959.68</v>
      </c>
      <c r="L3433" s="33">
        <v>92204986</v>
      </c>
      <c r="M3433" s="33">
        <v>0</v>
      </c>
      <c r="N3433" s="33">
        <v>0</v>
      </c>
      <c r="O3433" s="33">
        <v>0</v>
      </c>
      <c r="P3433" s="33">
        <f t="shared" si="618"/>
        <v>20959.68</v>
      </c>
      <c r="Q3433" s="33">
        <f t="shared" si="619"/>
        <v>20959.68</v>
      </c>
      <c r="R3433" s="33">
        <f t="shared" si="620"/>
        <v>92204986</v>
      </c>
      <c r="S3433" s="33"/>
      <c r="T3433" s="30" t="str">
        <f t="shared" si="621"/>
        <v>USD</v>
      </c>
      <c r="U3433" s="33">
        <v>0</v>
      </c>
      <c r="V3433" s="33">
        <v>0</v>
      </c>
      <c r="W3433" s="33">
        <v>0</v>
      </c>
      <c r="X3433" s="33">
        <f t="shared" si="622"/>
        <v>20959.68</v>
      </c>
      <c r="Y3433" s="33">
        <f t="shared" si="623"/>
        <v>20959.68</v>
      </c>
      <c r="Z3433" s="33">
        <f t="shared" si="624"/>
        <v>92204986</v>
      </c>
      <c r="AA3433" s="34">
        <f t="shared" si="625"/>
        <v>0.00013295482361400912</v>
      </c>
      <c r="AB3433" s="33" t="s">
        <v>2762</v>
      </c>
      <c r="AC3433" s="35">
        <v>44796</v>
      </c>
      <c r="AD3433" s="33">
        <v>45</v>
      </c>
      <c r="AE3433" s="36">
        <f t="shared" si="626"/>
        <v>44841</v>
      </c>
    </row>
    <row r="3434" spans="2:31" ht="14.5" hidden="1">
      <c r="B3434" s="29" t="s">
        <v>3132</v>
      </c>
      <c r="C3434" s="30" t="str">
        <f t="shared" si="616"/>
        <v>(Proveedores estratégicos)</v>
      </c>
      <c r="D3434" s="30">
        <v>4</v>
      </c>
      <c r="E3434" s="30">
        <v>133243459</v>
      </c>
      <c r="F3434" s="30" t="s">
        <v>5552</v>
      </c>
      <c r="G3434" s="30" t="s">
        <v>5553</v>
      </c>
      <c r="H3434" s="31">
        <v>647870</v>
      </c>
      <c r="I3434" s="31" t="s">
        <v>62</v>
      </c>
      <c r="J3434" s="32">
        <v>12685.66</v>
      </c>
      <c r="K3434" s="33">
        <f t="shared" si="617"/>
        <v>12685.66</v>
      </c>
      <c r="L3434" s="33">
        <v>55806248</v>
      </c>
      <c r="M3434" s="33">
        <v>0</v>
      </c>
      <c r="N3434" s="33">
        <v>0</v>
      </c>
      <c r="O3434" s="33">
        <v>0</v>
      </c>
      <c r="P3434" s="33">
        <f t="shared" si="618"/>
        <v>12685.66</v>
      </c>
      <c r="Q3434" s="33">
        <f t="shared" si="619"/>
        <v>12685.66</v>
      </c>
      <c r="R3434" s="33">
        <f t="shared" si="620"/>
        <v>55806248</v>
      </c>
      <c r="S3434" s="33"/>
      <c r="T3434" s="30" t="str">
        <f t="shared" si="621"/>
        <v>USD</v>
      </c>
      <c r="U3434" s="33">
        <v>0</v>
      </c>
      <c r="V3434" s="33">
        <v>0</v>
      </c>
      <c r="W3434" s="33">
        <v>0</v>
      </c>
      <c r="X3434" s="33">
        <f t="shared" si="622"/>
        <v>12685.66</v>
      </c>
      <c r="Y3434" s="33">
        <f t="shared" si="623"/>
        <v>12685.66</v>
      </c>
      <c r="Z3434" s="33">
        <f t="shared" si="624"/>
        <v>55806248</v>
      </c>
      <c r="AA3434" s="34">
        <f t="shared" si="625"/>
        <v>8.0469724917041357E-05</v>
      </c>
      <c r="AB3434" s="33" t="s">
        <v>2762</v>
      </c>
      <c r="AC3434" s="35">
        <v>44796</v>
      </c>
      <c r="AD3434" s="33">
        <v>45</v>
      </c>
      <c r="AE3434" s="36">
        <f t="shared" si="626"/>
        <v>44841</v>
      </c>
    </row>
    <row r="3435" spans="2:31" ht="14.5" hidden="1">
      <c r="B3435" s="29" t="s">
        <v>3132</v>
      </c>
      <c r="C3435" s="30" t="str">
        <f t="shared" si="616"/>
        <v>(Proveedores estratégicos)</v>
      </c>
      <c r="D3435" s="30">
        <v>4</v>
      </c>
      <c r="E3435" s="30">
        <v>133243459</v>
      </c>
      <c r="F3435" s="30" t="s">
        <v>5552</v>
      </c>
      <c r="G3435" s="30" t="s">
        <v>5553</v>
      </c>
      <c r="H3435" s="31">
        <v>74089571</v>
      </c>
      <c r="I3435" s="31" t="s">
        <v>62</v>
      </c>
      <c r="J3435" s="32">
        <v>32.399999999999999</v>
      </c>
      <c r="K3435" s="33">
        <f t="shared" si="617"/>
        <v>32.399999999999999</v>
      </c>
      <c r="L3435" s="33">
        <v>142533</v>
      </c>
      <c r="M3435" s="33">
        <v>0</v>
      </c>
      <c r="N3435" s="33">
        <v>0</v>
      </c>
      <c r="O3435" s="33">
        <v>0</v>
      </c>
      <c r="P3435" s="33">
        <f t="shared" si="618"/>
        <v>32.399999999999999</v>
      </c>
      <c r="Q3435" s="33">
        <f t="shared" si="619"/>
        <v>32.399999999999999</v>
      </c>
      <c r="R3435" s="33">
        <f t="shared" si="620"/>
        <v>142533</v>
      </c>
      <c r="S3435" s="33"/>
      <c r="T3435" s="30" t="str">
        <f t="shared" si="621"/>
        <v>USD</v>
      </c>
      <c r="U3435" s="33">
        <v>0</v>
      </c>
      <c r="V3435" s="33">
        <v>0</v>
      </c>
      <c r="W3435" s="33">
        <v>0</v>
      </c>
      <c r="X3435" s="33">
        <f t="shared" si="622"/>
        <v>32.399999999999999</v>
      </c>
      <c r="Y3435" s="33">
        <f t="shared" si="623"/>
        <v>32.399999999999999</v>
      </c>
      <c r="Z3435" s="33">
        <f t="shared" si="624"/>
        <v>142533</v>
      </c>
      <c r="AA3435" s="34">
        <f t="shared" si="625"/>
        <v>2.0552521828023011E-07</v>
      </c>
      <c r="AB3435" s="33" t="s">
        <v>2762</v>
      </c>
      <c r="AC3435" s="35">
        <v>44796</v>
      </c>
      <c r="AD3435" s="33">
        <v>45</v>
      </c>
      <c r="AE3435" s="36">
        <f t="shared" si="626"/>
        <v>44841</v>
      </c>
    </row>
    <row r="3436" spans="2:31" ht="14.5" hidden="1">
      <c r="B3436" s="29" t="s">
        <v>3132</v>
      </c>
      <c r="C3436" s="30" t="str">
        <f t="shared" si="616"/>
        <v>(Proveedores estratégicos)</v>
      </c>
      <c r="D3436" s="30">
        <v>4</v>
      </c>
      <c r="E3436" s="30">
        <v>133243459</v>
      </c>
      <c r="F3436" s="30" t="s">
        <v>5552</v>
      </c>
      <c r="G3436" s="30" t="s">
        <v>5553</v>
      </c>
      <c r="H3436" s="31">
        <v>647860</v>
      </c>
      <c r="I3436" s="31" t="s">
        <v>62</v>
      </c>
      <c r="J3436" s="32">
        <v>1472.5599999999999</v>
      </c>
      <c r="K3436" s="33">
        <f t="shared" si="617"/>
        <v>1472.5599999999999</v>
      </c>
      <c r="L3436" s="33">
        <v>6478027</v>
      </c>
      <c r="M3436" s="33">
        <v>0</v>
      </c>
      <c r="N3436" s="33">
        <v>0</v>
      </c>
      <c r="O3436" s="33">
        <v>0</v>
      </c>
      <c r="P3436" s="33">
        <f t="shared" si="618"/>
        <v>1472.5599999999999</v>
      </c>
      <c r="Q3436" s="33">
        <f t="shared" si="619"/>
        <v>1472.5599999999999</v>
      </c>
      <c r="R3436" s="33">
        <f t="shared" si="620"/>
        <v>6478027</v>
      </c>
      <c r="S3436" s="33"/>
      <c r="T3436" s="30" t="str">
        <f t="shared" si="621"/>
        <v>USD</v>
      </c>
      <c r="U3436" s="33">
        <v>0</v>
      </c>
      <c r="V3436" s="33">
        <v>0</v>
      </c>
      <c r="W3436" s="33">
        <v>0</v>
      </c>
      <c r="X3436" s="33">
        <f t="shared" si="622"/>
        <v>1472.5599999999999</v>
      </c>
      <c r="Y3436" s="33">
        <f t="shared" si="623"/>
        <v>1472.5599999999999</v>
      </c>
      <c r="Z3436" s="33">
        <f t="shared" si="624"/>
        <v>6478027</v>
      </c>
      <c r="AA3436" s="34">
        <f t="shared" si="625"/>
        <v>9.3409800761944552E-06</v>
      </c>
      <c r="AB3436" s="33" t="s">
        <v>2762</v>
      </c>
      <c r="AC3436" s="35">
        <v>44796</v>
      </c>
      <c r="AD3436" s="33">
        <v>45</v>
      </c>
      <c r="AE3436" s="36">
        <f t="shared" si="626"/>
        <v>44841</v>
      </c>
    </row>
    <row r="3437" spans="2:31" ht="14.5" hidden="1">
      <c r="B3437" s="29" t="s">
        <v>3132</v>
      </c>
      <c r="C3437" s="30" t="str">
        <f t="shared" si="627" ref="C3437:C3500">+IF(D3437=1,$A$4,IF(D3437=2,$A$5,IF(D3437=3,$A$6,IF(D3437=4,$A$7,IF(D3437=5,$A$8,IF(D3437=6,$A$9,))))))</f>
        <v>(Proveedores estratégicos)</v>
      </c>
      <c r="D3437" s="30">
        <v>4</v>
      </c>
      <c r="E3437" s="30">
        <v>133243459</v>
      </c>
      <c r="F3437" s="30" t="s">
        <v>5552</v>
      </c>
      <c r="G3437" s="30" t="s">
        <v>5553</v>
      </c>
      <c r="H3437" s="31">
        <v>74089563</v>
      </c>
      <c r="I3437" s="31" t="s">
        <v>62</v>
      </c>
      <c r="J3437" s="32">
        <v>729</v>
      </c>
      <c r="K3437" s="33">
        <f t="shared" si="628" ref="K3437:K3500">+IF(I3437="USD",J3437,L3437/$L$3)</f>
        <v>729</v>
      </c>
      <c r="L3437" s="33">
        <v>3206988</v>
      </c>
      <c r="M3437" s="33">
        <v>0</v>
      </c>
      <c r="N3437" s="33">
        <v>0</v>
      </c>
      <c r="O3437" s="33">
        <v>0</v>
      </c>
      <c r="P3437" s="33">
        <f t="shared" si="629" ref="P3437:P3500">+J3437+M3437</f>
        <v>729</v>
      </c>
      <c r="Q3437" s="33">
        <f t="shared" si="630" ref="Q3437:Q3500">+K3437+N3437</f>
        <v>729</v>
      </c>
      <c r="R3437" s="33">
        <f t="shared" si="631" ref="R3437:R3500">+L3437+O3437</f>
        <v>3206988</v>
      </c>
      <c r="S3437" s="33"/>
      <c r="T3437" s="30" t="str">
        <f t="shared" si="632" ref="T3437:T3500">+I3437</f>
        <v>USD</v>
      </c>
      <c r="U3437" s="33">
        <v>0</v>
      </c>
      <c r="V3437" s="33">
        <v>0</v>
      </c>
      <c r="W3437" s="33">
        <v>0</v>
      </c>
      <c r="X3437" s="33">
        <f t="shared" si="633" ref="X3437:X3500">+P3437+U3437</f>
        <v>729</v>
      </c>
      <c r="Y3437" s="33">
        <f t="shared" si="634" ref="Y3437:Y3500">+Q3437+V3437</f>
        <v>729</v>
      </c>
      <c r="Z3437" s="33">
        <f t="shared" si="635" ref="Z3437:Z3500">+R3437+W3437</f>
        <v>3206988</v>
      </c>
      <c r="AA3437" s="34">
        <f t="shared" si="636" ref="AA3437:AA3500">+IF(D3437=1,Z3437/$C$4,IF(D3437=2,Z3437/$C$5,IF(D3437=3,Z3437/$C$6,IF(D3437=4,Z3437/$C$7,IF(D3437=5,Z3437/$C$8,IF(D3437=6,Z3437/$C$9))))))</f>
        <v>4.6243109225377884E-06</v>
      </c>
      <c r="AB3437" s="33" t="s">
        <v>2762</v>
      </c>
      <c r="AC3437" s="35">
        <v>44796</v>
      </c>
      <c r="AD3437" s="33">
        <v>45</v>
      </c>
      <c r="AE3437" s="36">
        <f t="shared" si="626"/>
        <v>44841</v>
      </c>
    </row>
    <row r="3438" spans="2:31" ht="14.5" hidden="1">
      <c r="B3438" s="29" t="s">
        <v>3132</v>
      </c>
      <c r="C3438" s="30" t="str">
        <f t="shared" si="627"/>
        <v>(Proveedores estratégicos)</v>
      </c>
      <c r="D3438" s="30">
        <v>4</v>
      </c>
      <c r="E3438" s="30">
        <v>133243459</v>
      </c>
      <c r="F3438" s="30" t="s">
        <v>5552</v>
      </c>
      <c r="G3438" s="30" t="s">
        <v>5553</v>
      </c>
      <c r="H3438" s="31">
        <v>647869</v>
      </c>
      <c r="I3438" s="31" t="s">
        <v>62</v>
      </c>
      <c r="J3438" s="32">
        <v>3989.9000000000001</v>
      </c>
      <c r="K3438" s="33">
        <f t="shared" si="628"/>
        <v>3989.9000000000001</v>
      </c>
      <c r="L3438" s="33">
        <v>17552208</v>
      </c>
      <c r="M3438" s="33">
        <v>0</v>
      </c>
      <c r="N3438" s="33">
        <v>0</v>
      </c>
      <c r="O3438" s="33">
        <v>0</v>
      </c>
      <c r="P3438" s="33">
        <f t="shared" si="629"/>
        <v>3989.9000000000001</v>
      </c>
      <c r="Q3438" s="33">
        <f t="shared" si="630"/>
        <v>3989.9000000000001</v>
      </c>
      <c r="R3438" s="33">
        <f t="shared" si="631"/>
        <v>17552208</v>
      </c>
      <c r="S3438" s="33"/>
      <c r="T3438" s="30" t="str">
        <f t="shared" si="632"/>
        <v>USD</v>
      </c>
      <c r="U3438" s="33">
        <v>0</v>
      </c>
      <c r="V3438" s="33">
        <v>0</v>
      </c>
      <c r="W3438" s="33">
        <v>0</v>
      </c>
      <c r="X3438" s="33">
        <f t="shared" si="633"/>
        <v>3989.9000000000001</v>
      </c>
      <c r="Y3438" s="33">
        <f t="shared" si="634"/>
        <v>3989.9000000000001</v>
      </c>
      <c r="Z3438" s="33">
        <f t="shared" si="635"/>
        <v>17552208</v>
      </c>
      <c r="AA3438" s="34">
        <f t="shared" si="636"/>
        <v>2.5309376639094114E-05</v>
      </c>
      <c r="AB3438" s="33" t="s">
        <v>2762</v>
      </c>
      <c r="AC3438" s="35">
        <v>44796</v>
      </c>
      <c r="AD3438" s="33">
        <v>45</v>
      </c>
      <c r="AE3438" s="36">
        <f t="shared" si="626"/>
        <v>44841</v>
      </c>
    </row>
    <row r="3439" spans="2:31" ht="14.5" hidden="1">
      <c r="B3439" s="29" t="s">
        <v>3132</v>
      </c>
      <c r="C3439" s="30" t="str">
        <f t="shared" si="627"/>
        <v>(Proveedores estratégicos)</v>
      </c>
      <c r="D3439" s="30">
        <v>4</v>
      </c>
      <c r="E3439" s="30">
        <v>133243459</v>
      </c>
      <c r="F3439" s="30" t="s">
        <v>5552</v>
      </c>
      <c r="G3439" s="30" t="s">
        <v>5553</v>
      </c>
      <c r="H3439" s="31">
        <v>647879</v>
      </c>
      <c r="I3439" s="31" t="s">
        <v>62</v>
      </c>
      <c r="J3439" s="32">
        <v>1855.3399999999999</v>
      </c>
      <c r="K3439" s="33">
        <f t="shared" si="628"/>
        <v>1855.3399999999999</v>
      </c>
      <c r="L3439" s="33">
        <v>8161938</v>
      </c>
      <c r="M3439" s="33">
        <v>0</v>
      </c>
      <c r="N3439" s="33">
        <v>0</v>
      </c>
      <c r="O3439" s="33">
        <v>0</v>
      </c>
      <c r="P3439" s="33">
        <f t="shared" si="629"/>
        <v>1855.3399999999999</v>
      </c>
      <c r="Q3439" s="33">
        <f t="shared" si="630"/>
        <v>1855.3399999999999</v>
      </c>
      <c r="R3439" s="33">
        <f t="shared" si="631"/>
        <v>8161938</v>
      </c>
      <c r="S3439" s="33"/>
      <c r="T3439" s="30" t="str">
        <f t="shared" si="632"/>
        <v>USD</v>
      </c>
      <c r="U3439" s="33">
        <v>0</v>
      </c>
      <c r="V3439" s="33">
        <v>0</v>
      </c>
      <c r="W3439" s="33">
        <v>0</v>
      </c>
      <c r="X3439" s="33">
        <f t="shared" si="633"/>
        <v>1855.3399999999999</v>
      </c>
      <c r="Y3439" s="33">
        <f t="shared" si="634"/>
        <v>1855.3399999999999</v>
      </c>
      <c r="Z3439" s="33">
        <f t="shared" si="635"/>
        <v>8161938</v>
      </c>
      <c r="AA3439" s="34">
        <f t="shared" si="636"/>
        <v>1.1769092694601986E-05</v>
      </c>
      <c r="AB3439" s="33" t="s">
        <v>2762</v>
      </c>
      <c r="AC3439" s="35">
        <v>44796</v>
      </c>
      <c r="AD3439" s="33">
        <v>45</v>
      </c>
      <c r="AE3439" s="36">
        <f t="shared" si="626"/>
        <v>44841</v>
      </c>
    </row>
    <row r="3440" spans="2:31" ht="14.5" hidden="1">
      <c r="B3440" s="29" t="s">
        <v>3132</v>
      </c>
      <c r="C3440" s="30" t="str">
        <f t="shared" si="627"/>
        <v>(Proveedores estratégicos)</v>
      </c>
      <c r="D3440" s="30">
        <v>4</v>
      </c>
      <c r="E3440" s="30">
        <v>133243459</v>
      </c>
      <c r="F3440" s="30" t="s">
        <v>5552</v>
      </c>
      <c r="G3440" s="30" t="s">
        <v>5553</v>
      </c>
      <c r="H3440" s="31">
        <v>74089566</v>
      </c>
      <c r="I3440" s="31" t="s">
        <v>62</v>
      </c>
      <c r="J3440" s="32">
        <v>729</v>
      </c>
      <c r="K3440" s="33">
        <f t="shared" si="628"/>
        <v>729</v>
      </c>
      <c r="L3440" s="33">
        <v>3206988</v>
      </c>
      <c r="M3440" s="33">
        <v>0</v>
      </c>
      <c r="N3440" s="33">
        <v>0</v>
      </c>
      <c r="O3440" s="33">
        <v>0</v>
      </c>
      <c r="P3440" s="33">
        <f t="shared" si="629"/>
        <v>729</v>
      </c>
      <c r="Q3440" s="33">
        <f t="shared" si="630"/>
        <v>729</v>
      </c>
      <c r="R3440" s="33">
        <f t="shared" si="631"/>
        <v>3206988</v>
      </c>
      <c r="S3440" s="33"/>
      <c r="T3440" s="30" t="str">
        <f t="shared" si="632"/>
        <v>USD</v>
      </c>
      <c r="U3440" s="33">
        <v>0</v>
      </c>
      <c r="V3440" s="33">
        <v>0</v>
      </c>
      <c r="W3440" s="33">
        <v>0</v>
      </c>
      <c r="X3440" s="33">
        <f t="shared" si="633"/>
        <v>729</v>
      </c>
      <c r="Y3440" s="33">
        <f t="shared" si="634"/>
        <v>729</v>
      </c>
      <c r="Z3440" s="33">
        <f t="shared" si="635"/>
        <v>3206988</v>
      </c>
      <c r="AA3440" s="34">
        <f t="shared" si="636"/>
        <v>4.6243109225377884E-06</v>
      </c>
      <c r="AB3440" s="33" t="s">
        <v>2762</v>
      </c>
      <c r="AC3440" s="35">
        <v>44796</v>
      </c>
      <c r="AD3440" s="33">
        <v>45</v>
      </c>
      <c r="AE3440" s="36">
        <f t="shared" si="626"/>
        <v>44841</v>
      </c>
    </row>
    <row r="3441" spans="2:31" ht="14.5" hidden="1">
      <c r="B3441" s="29" t="s">
        <v>3132</v>
      </c>
      <c r="C3441" s="30" t="str">
        <f t="shared" si="627"/>
        <v>(Proveedores estratégicos)</v>
      </c>
      <c r="D3441" s="30">
        <v>4</v>
      </c>
      <c r="E3441" s="30">
        <v>133243459</v>
      </c>
      <c r="F3441" s="30" t="s">
        <v>5552</v>
      </c>
      <c r="G3441" s="30" t="s">
        <v>5553</v>
      </c>
      <c r="H3441" s="31">
        <v>647862</v>
      </c>
      <c r="I3441" s="31" t="s">
        <v>62</v>
      </c>
      <c r="J3441" s="32">
        <v>1397.6900000000001</v>
      </c>
      <c r="K3441" s="33">
        <f t="shared" si="628"/>
        <v>1397.6900000000001</v>
      </c>
      <c r="L3441" s="33">
        <v>6148662</v>
      </c>
      <c r="M3441" s="33">
        <v>0</v>
      </c>
      <c r="N3441" s="33">
        <v>0</v>
      </c>
      <c r="O3441" s="33">
        <v>0</v>
      </c>
      <c r="P3441" s="33">
        <f t="shared" si="629"/>
        <v>1397.6900000000001</v>
      </c>
      <c r="Q3441" s="33">
        <f t="shared" si="630"/>
        <v>1397.6900000000001</v>
      </c>
      <c r="R3441" s="33">
        <f t="shared" si="631"/>
        <v>6148662</v>
      </c>
      <c r="S3441" s="33"/>
      <c r="T3441" s="30" t="str">
        <f t="shared" si="632"/>
        <v>USD</v>
      </c>
      <c r="U3441" s="33">
        <v>0</v>
      </c>
      <c r="V3441" s="33">
        <v>0</v>
      </c>
      <c r="W3441" s="33">
        <v>0</v>
      </c>
      <c r="X3441" s="33">
        <f t="shared" si="633"/>
        <v>1397.6900000000001</v>
      </c>
      <c r="Y3441" s="33">
        <f t="shared" si="634"/>
        <v>1397.6900000000001</v>
      </c>
      <c r="Z3441" s="33">
        <f t="shared" si="635"/>
        <v>6148662</v>
      </c>
      <c r="AA3441" s="34">
        <f t="shared" si="636"/>
        <v>8.8660527715080457E-06</v>
      </c>
      <c r="AB3441" s="33" t="s">
        <v>2762</v>
      </c>
      <c r="AC3441" s="35">
        <v>44796</v>
      </c>
      <c r="AD3441" s="33">
        <v>45</v>
      </c>
      <c r="AE3441" s="36">
        <f t="shared" si="626"/>
        <v>44841</v>
      </c>
    </row>
    <row r="3442" spans="2:31" ht="14.5" hidden="1">
      <c r="B3442" s="29" t="s">
        <v>3132</v>
      </c>
      <c r="C3442" s="30" t="str">
        <f t="shared" si="627"/>
        <v>(Proveedores estratégicos)</v>
      </c>
      <c r="D3442" s="30">
        <v>4</v>
      </c>
      <c r="E3442" s="30">
        <v>133243459</v>
      </c>
      <c r="F3442" s="30" t="s">
        <v>5552</v>
      </c>
      <c r="G3442" s="30" t="s">
        <v>5553</v>
      </c>
      <c r="H3442" s="31">
        <v>647878</v>
      </c>
      <c r="I3442" s="31" t="s">
        <v>62</v>
      </c>
      <c r="J3442" s="32">
        <v>11397.549999999999</v>
      </c>
      <c r="K3442" s="33">
        <f t="shared" si="628"/>
        <v>11397.549999999999</v>
      </c>
      <c r="L3442" s="33">
        <v>50139646</v>
      </c>
      <c r="M3442" s="33">
        <v>0</v>
      </c>
      <c r="N3442" s="33">
        <v>0</v>
      </c>
      <c r="O3442" s="33">
        <v>0</v>
      </c>
      <c r="P3442" s="33">
        <f t="shared" si="629"/>
        <v>11397.549999999999</v>
      </c>
      <c r="Q3442" s="33">
        <f t="shared" si="630"/>
        <v>11397.549999999999</v>
      </c>
      <c r="R3442" s="33">
        <f t="shared" si="631"/>
        <v>50139646</v>
      </c>
      <c r="S3442" s="33"/>
      <c r="T3442" s="30" t="str">
        <f t="shared" si="632"/>
        <v>USD</v>
      </c>
      <c r="U3442" s="33">
        <v>0</v>
      </c>
      <c r="V3442" s="33">
        <v>0</v>
      </c>
      <c r="W3442" s="33">
        <v>0</v>
      </c>
      <c r="X3442" s="33">
        <f t="shared" si="633"/>
        <v>11397.549999999999</v>
      </c>
      <c r="Y3442" s="33">
        <f t="shared" si="634"/>
        <v>11397.549999999999</v>
      </c>
      <c r="Z3442" s="33">
        <f t="shared" si="635"/>
        <v>50139646</v>
      </c>
      <c r="AA3442" s="34">
        <f t="shared" si="636"/>
        <v>7.2298777747212693E-05</v>
      </c>
      <c r="AB3442" s="33" t="s">
        <v>2762</v>
      </c>
      <c r="AC3442" s="35">
        <v>44796</v>
      </c>
      <c r="AD3442" s="33">
        <v>45</v>
      </c>
      <c r="AE3442" s="36">
        <f t="shared" si="626"/>
        <v>44841</v>
      </c>
    </row>
    <row r="3443" spans="2:31" ht="14.5" hidden="1">
      <c r="B3443" s="29" t="s">
        <v>3132</v>
      </c>
      <c r="C3443" s="30" t="str">
        <f t="shared" si="627"/>
        <v>(Proveedores estratégicos)</v>
      </c>
      <c r="D3443" s="30">
        <v>4</v>
      </c>
      <c r="E3443" s="30">
        <v>133243459</v>
      </c>
      <c r="F3443" s="30" t="s">
        <v>5552</v>
      </c>
      <c r="G3443" s="30" t="s">
        <v>5553</v>
      </c>
      <c r="H3443" s="31">
        <v>74089567</v>
      </c>
      <c r="I3443" s="31" t="s">
        <v>62</v>
      </c>
      <c r="J3443" s="32">
        <v>729</v>
      </c>
      <c r="K3443" s="33">
        <f t="shared" si="628"/>
        <v>729</v>
      </c>
      <c r="L3443" s="33">
        <v>3206988</v>
      </c>
      <c r="M3443" s="33">
        <v>0</v>
      </c>
      <c r="N3443" s="33">
        <v>0</v>
      </c>
      <c r="O3443" s="33">
        <v>0</v>
      </c>
      <c r="P3443" s="33">
        <f t="shared" si="629"/>
        <v>729</v>
      </c>
      <c r="Q3443" s="33">
        <f t="shared" si="630"/>
        <v>729</v>
      </c>
      <c r="R3443" s="33">
        <f t="shared" si="631"/>
        <v>3206988</v>
      </c>
      <c r="S3443" s="33"/>
      <c r="T3443" s="30" t="str">
        <f t="shared" si="632"/>
        <v>USD</v>
      </c>
      <c r="U3443" s="33">
        <v>0</v>
      </c>
      <c r="V3443" s="33">
        <v>0</v>
      </c>
      <c r="W3443" s="33">
        <v>0</v>
      </c>
      <c r="X3443" s="33">
        <f t="shared" si="633"/>
        <v>729</v>
      </c>
      <c r="Y3443" s="33">
        <f t="shared" si="634"/>
        <v>729</v>
      </c>
      <c r="Z3443" s="33">
        <f t="shared" si="635"/>
        <v>3206988</v>
      </c>
      <c r="AA3443" s="34">
        <f t="shared" si="636"/>
        <v>4.6243109225377884E-06</v>
      </c>
      <c r="AB3443" s="33" t="s">
        <v>2762</v>
      </c>
      <c r="AC3443" s="35">
        <v>44796</v>
      </c>
      <c r="AD3443" s="33">
        <v>45</v>
      </c>
      <c r="AE3443" s="36">
        <f t="shared" si="626"/>
        <v>44841</v>
      </c>
    </row>
    <row r="3444" spans="2:31" ht="14.5" hidden="1">
      <c r="B3444" s="29" t="s">
        <v>3132</v>
      </c>
      <c r="C3444" s="30" t="str">
        <f t="shared" si="627"/>
        <v>(Proveedores estratégicos)</v>
      </c>
      <c r="D3444" s="30">
        <v>4</v>
      </c>
      <c r="E3444" s="30">
        <v>133243459</v>
      </c>
      <c r="F3444" s="30" t="s">
        <v>5552</v>
      </c>
      <c r="G3444" s="30" t="s">
        <v>5553</v>
      </c>
      <c r="H3444" s="31">
        <v>74090371</v>
      </c>
      <c r="I3444" s="31" t="s">
        <v>62</v>
      </c>
      <c r="J3444" s="32">
        <v>86.120000000000005</v>
      </c>
      <c r="K3444" s="33">
        <f t="shared" si="628"/>
        <v>86.120000000000005</v>
      </c>
      <c r="L3444" s="33">
        <v>376728</v>
      </c>
      <c r="M3444" s="33">
        <v>0</v>
      </c>
      <c r="N3444" s="33">
        <v>0</v>
      </c>
      <c r="O3444" s="33">
        <v>0</v>
      </c>
      <c r="P3444" s="33">
        <f t="shared" si="629"/>
        <v>86.120000000000005</v>
      </c>
      <c r="Q3444" s="33">
        <f t="shared" si="630"/>
        <v>86.120000000000005</v>
      </c>
      <c r="R3444" s="33">
        <f t="shared" si="631"/>
        <v>376728</v>
      </c>
      <c r="S3444" s="33"/>
      <c r="T3444" s="30" t="str">
        <f t="shared" si="632"/>
        <v>USD</v>
      </c>
      <c r="U3444" s="33">
        <v>0</v>
      </c>
      <c r="V3444" s="33">
        <v>0</v>
      </c>
      <c r="W3444" s="33">
        <v>0</v>
      </c>
      <c r="X3444" s="33">
        <f t="shared" si="633"/>
        <v>86.120000000000005</v>
      </c>
      <c r="Y3444" s="33">
        <f t="shared" si="634"/>
        <v>86.120000000000005</v>
      </c>
      <c r="Z3444" s="33">
        <f t="shared" si="635"/>
        <v>376728</v>
      </c>
      <c r="AA3444" s="34">
        <f t="shared" si="636"/>
        <v>5.4322230243013567E-07</v>
      </c>
      <c r="AB3444" s="33" t="s">
        <v>2762</v>
      </c>
      <c r="AC3444" s="35">
        <v>44797</v>
      </c>
      <c r="AD3444" s="33">
        <v>45</v>
      </c>
      <c r="AE3444" s="36">
        <f t="shared" si="626"/>
        <v>44842</v>
      </c>
    </row>
    <row r="3445" spans="2:31" ht="14.5" hidden="1">
      <c r="B3445" s="29" t="s">
        <v>3132</v>
      </c>
      <c r="C3445" s="30" t="str">
        <f t="shared" si="627"/>
        <v>(Proveedores estratégicos)</v>
      </c>
      <c r="D3445" s="30">
        <v>4</v>
      </c>
      <c r="E3445" s="30">
        <v>133243459</v>
      </c>
      <c r="F3445" s="30" t="s">
        <v>5552</v>
      </c>
      <c r="G3445" s="30" t="s">
        <v>5553</v>
      </c>
      <c r="H3445" s="31">
        <v>74090370</v>
      </c>
      <c r="I3445" s="31" t="s">
        <v>62</v>
      </c>
      <c r="J3445" s="32">
        <v>1820.8</v>
      </c>
      <c r="K3445" s="33">
        <f t="shared" si="628"/>
        <v>1820.8</v>
      </c>
      <c r="L3445" s="33">
        <v>7964999</v>
      </c>
      <c r="M3445" s="33">
        <v>0</v>
      </c>
      <c r="N3445" s="33">
        <v>0</v>
      </c>
      <c r="O3445" s="33">
        <v>0</v>
      </c>
      <c r="P3445" s="33">
        <f t="shared" si="629"/>
        <v>1820.8</v>
      </c>
      <c r="Q3445" s="33">
        <f t="shared" si="630"/>
        <v>1820.8</v>
      </c>
      <c r="R3445" s="33">
        <f t="shared" si="631"/>
        <v>7964999</v>
      </c>
      <c r="S3445" s="38"/>
      <c r="T3445" s="30" t="str">
        <f t="shared" si="632"/>
        <v>USD</v>
      </c>
      <c r="U3445" s="33">
        <v>0</v>
      </c>
      <c r="V3445" s="33">
        <v>0</v>
      </c>
      <c r="W3445" s="33">
        <v>0</v>
      </c>
      <c r="X3445" s="33">
        <f t="shared" si="633"/>
        <v>1820.8</v>
      </c>
      <c r="Y3445" s="33">
        <f t="shared" si="634"/>
        <v>1820.8</v>
      </c>
      <c r="Z3445" s="33">
        <f t="shared" si="635"/>
        <v>7964999</v>
      </c>
      <c r="AA3445" s="34">
        <f t="shared" si="636"/>
        <v>1.1485116836640039E-05</v>
      </c>
      <c r="AB3445" s="33" t="s">
        <v>2762</v>
      </c>
      <c r="AC3445" s="35">
        <v>44797</v>
      </c>
      <c r="AD3445" s="33">
        <v>45</v>
      </c>
      <c r="AE3445" s="36">
        <f t="shared" si="626"/>
        <v>44842</v>
      </c>
    </row>
    <row r="3446" spans="2:31" ht="14.5" hidden="1">
      <c r="B3446" s="29" t="s">
        <v>3132</v>
      </c>
      <c r="C3446" s="30" t="str">
        <f t="shared" si="627"/>
        <v>(Proveedores estratégicos)</v>
      </c>
      <c r="D3446" s="30">
        <v>4</v>
      </c>
      <c r="E3446" s="30">
        <v>133243459</v>
      </c>
      <c r="F3446" s="30" t="s">
        <v>5552</v>
      </c>
      <c r="G3446" s="30" t="s">
        <v>5553</v>
      </c>
      <c r="H3446" s="31">
        <v>74092494</v>
      </c>
      <c r="I3446" s="31" t="s">
        <v>62</v>
      </c>
      <c r="J3446" s="32">
        <v>6480</v>
      </c>
      <c r="K3446" s="33">
        <f t="shared" si="628"/>
        <v>6480</v>
      </c>
      <c r="L3446" s="33">
        <v>28659550</v>
      </c>
      <c r="M3446" s="33">
        <v>0</v>
      </c>
      <c r="N3446" s="33">
        <v>0</v>
      </c>
      <c r="O3446" s="33">
        <v>0</v>
      </c>
      <c r="P3446" s="33">
        <f t="shared" si="629"/>
        <v>6480</v>
      </c>
      <c r="Q3446" s="33">
        <f t="shared" si="630"/>
        <v>6480</v>
      </c>
      <c r="R3446" s="33">
        <f t="shared" si="631"/>
        <v>28659550</v>
      </c>
      <c r="S3446" s="33"/>
      <c r="T3446" s="30" t="str">
        <f t="shared" si="632"/>
        <v>USD</v>
      </c>
      <c r="U3446" s="33">
        <v>0</v>
      </c>
      <c r="V3446" s="33">
        <v>0</v>
      </c>
      <c r="W3446" s="33">
        <v>0</v>
      </c>
      <c r="X3446" s="33">
        <f t="shared" si="633"/>
        <v>6480</v>
      </c>
      <c r="Y3446" s="33">
        <f t="shared" si="634"/>
        <v>6480</v>
      </c>
      <c r="Z3446" s="33">
        <f t="shared" si="635"/>
        <v>28659550</v>
      </c>
      <c r="AA3446" s="34">
        <f t="shared" si="636"/>
        <v>4.132558964985771E-05</v>
      </c>
      <c r="AB3446" s="33" t="s">
        <v>2762</v>
      </c>
      <c r="AC3446" s="35">
        <v>44799</v>
      </c>
      <c r="AD3446" s="33">
        <v>45</v>
      </c>
      <c r="AE3446" s="36">
        <f t="shared" si="626"/>
        <v>44844</v>
      </c>
    </row>
    <row r="3447" spans="2:31" ht="14.5" hidden="1">
      <c r="B3447" s="29" t="s">
        <v>3132</v>
      </c>
      <c r="C3447" s="30" t="str">
        <f t="shared" si="627"/>
        <v>(Proveedores estratégicos)</v>
      </c>
      <c r="D3447" s="30">
        <v>4</v>
      </c>
      <c r="E3447" s="30">
        <v>133243459</v>
      </c>
      <c r="F3447" s="30" t="s">
        <v>5552</v>
      </c>
      <c r="G3447" s="30" t="s">
        <v>5553</v>
      </c>
      <c r="H3447" s="31">
        <v>74092495</v>
      </c>
      <c r="I3447" s="31" t="s">
        <v>62</v>
      </c>
      <c r="J3447" s="32">
        <v>3470</v>
      </c>
      <c r="K3447" s="33">
        <f t="shared" si="628"/>
        <v>3470</v>
      </c>
      <c r="L3447" s="33">
        <v>15226429</v>
      </c>
      <c r="M3447" s="33">
        <v>0</v>
      </c>
      <c r="N3447" s="33">
        <v>0</v>
      </c>
      <c r="O3447" s="33">
        <v>0</v>
      </c>
      <c r="P3447" s="33">
        <f t="shared" si="629"/>
        <v>3470</v>
      </c>
      <c r="Q3447" s="33">
        <f t="shared" si="630"/>
        <v>3470</v>
      </c>
      <c r="R3447" s="33">
        <f t="shared" si="631"/>
        <v>15226429</v>
      </c>
      <c r="S3447" s="33"/>
      <c r="T3447" s="30" t="str">
        <f t="shared" si="632"/>
        <v>USD</v>
      </c>
      <c r="U3447" s="33">
        <v>0</v>
      </c>
      <c r="V3447" s="33">
        <v>0</v>
      </c>
      <c r="W3447" s="33">
        <v>0</v>
      </c>
      <c r="X3447" s="33">
        <f t="shared" si="633"/>
        <v>3470</v>
      </c>
      <c r="Y3447" s="33">
        <f t="shared" si="634"/>
        <v>3470</v>
      </c>
      <c r="Z3447" s="33">
        <f t="shared" si="635"/>
        <v>15226429</v>
      </c>
      <c r="AA3447" s="34">
        <f t="shared" si="636"/>
        <v>2.1955723543694626E-05</v>
      </c>
      <c r="AB3447" s="33" t="s">
        <v>2762</v>
      </c>
      <c r="AC3447" s="35">
        <v>44800</v>
      </c>
      <c r="AD3447" s="33">
        <v>45</v>
      </c>
      <c r="AE3447" s="36">
        <f t="shared" si="626"/>
        <v>44845</v>
      </c>
    </row>
    <row r="3448" spans="2:31" ht="14.5" hidden="1">
      <c r="B3448" s="29" t="s">
        <v>3132</v>
      </c>
      <c r="C3448" s="30" t="str">
        <f t="shared" si="627"/>
        <v>(Proveedores estratégicos)</v>
      </c>
      <c r="D3448" s="30">
        <v>4</v>
      </c>
      <c r="E3448" s="30">
        <v>133243459</v>
      </c>
      <c r="F3448" s="30" t="s">
        <v>5552</v>
      </c>
      <c r="G3448" s="30" t="s">
        <v>5553</v>
      </c>
      <c r="H3448" s="31">
        <v>74093373</v>
      </c>
      <c r="I3448" s="31" t="s">
        <v>62</v>
      </c>
      <c r="J3448" s="32">
        <v>5444.5500000000002</v>
      </c>
      <c r="K3448" s="33">
        <f t="shared" si="628"/>
        <v>5444.5500000000002</v>
      </c>
      <c r="L3448" s="33">
        <v>23890794</v>
      </c>
      <c r="M3448" s="33">
        <v>0</v>
      </c>
      <c r="N3448" s="33">
        <v>0</v>
      </c>
      <c r="O3448" s="33">
        <v>0</v>
      </c>
      <c r="P3448" s="33">
        <f t="shared" si="629"/>
        <v>5444.5500000000002</v>
      </c>
      <c r="Q3448" s="33">
        <f t="shared" si="630"/>
        <v>5444.5500000000002</v>
      </c>
      <c r="R3448" s="33">
        <f t="shared" si="631"/>
        <v>23890794</v>
      </c>
      <c r="S3448" s="33"/>
      <c r="T3448" s="30" t="str">
        <f t="shared" si="632"/>
        <v>USD</v>
      </c>
      <c r="U3448" s="33">
        <v>0</v>
      </c>
      <c r="V3448" s="33">
        <v>0</v>
      </c>
      <c r="W3448" s="33">
        <v>0</v>
      </c>
      <c r="X3448" s="33">
        <f t="shared" si="633"/>
        <v>5444.5500000000002</v>
      </c>
      <c r="Y3448" s="33">
        <f t="shared" si="634"/>
        <v>5444.5500000000002</v>
      </c>
      <c r="Z3448" s="33">
        <f t="shared" si="635"/>
        <v>23890794</v>
      </c>
      <c r="AA3448" s="34">
        <f t="shared" si="636"/>
        <v>3.444929000117876E-05</v>
      </c>
      <c r="AB3448" s="33" t="s">
        <v>2762</v>
      </c>
      <c r="AC3448" s="35">
        <v>44802</v>
      </c>
      <c r="AD3448" s="33">
        <v>45</v>
      </c>
      <c r="AE3448" s="36">
        <f t="shared" si="626"/>
        <v>44847</v>
      </c>
    </row>
    <row r="3449" spans="2:31" ht="14.5" hidden="1">
      <c r="B3449" s="29" t="s">
        <v>3132</v>
      </c>
      <c r="C3449" s="30" t="str">
        <f t="shared" si="627"/>
        <v>(Proveedores estratégicos)</v>
      </c>
      <c r="D3449" s="30">
        <v>4</v>
      </c>
      <c r="E3449" s="30">
        <v>133243459</v>
      </c>
      <c r="F3449" s="30" t="s">
        <v>5552</v>
      </c>
      <c r="G3449" s="30" t="s">
        <v>5553</v>
      </c>
      <c r="H3449" s="31">
        <v>74093370</v>
      </c>
      <c r="I3449" s="31" t="s">
        <v>62</v>
      </c>
      <c r="J3449" s="32">
        <v>2467.1999999999998</v>
      </c>
      <c r="K3449" s="33">
        <f t="shared" si="628"/>
        <v>2467.1999999999998</v>
      </c>
      <c r="L3449" s="33">
        <v>10821460</v>
      </c>
      <c r="M3449" s="33">
        <v>0</v>
      </c>
      <c r="N3449" s="33">
        <v>0</v>
      </c>
      <c r="O3449" s="33">
        <v>0</v>
      </c>
      <c r="P3449" s="33">
        <f t="shared" si="629"/>
        <v>2467.1999999999998</v>
      </c>
      <c r="Q3449" s="33">
        <f t="shared" si="630"/>
        <v>2467.1999999999998</v>
      </c>
      <c r="R3449" s="33">
        <f t="shared" si="631"/>
        <v>10821460</v>
      </c>
      <c r="S3449" s="33"/>
      <c r="T3449" s="30" t="str">
        <f t="shared" si="632"/>
        <v>USD</v>
      </c>
      <c r="U3449" s="33">
        <v>0</v>
      </c>
      <c r="V3449" s="33">
        <v>0</v>
      </c>
      <c r="W3449" s="33">
        <v>0</v>
      </c>
      <c r="X3449" s="33">
        <f t="shared" si="633"/>
        <v>2467.1999999999998</v>
      </c>
      <c r="Y3449" s="33">
        <f t="shared" si="634"/>
        <v>2467.1999999999998</v>
      </c>
      <c r="Z3449" s="33">
        <f t="shared" si="635"/>
        <v>10821460</v>
      </c>
      <c r="AA3449" s="34">
        <f t="shared" si="636"/>
        <v>1.5603985944383258E-05</v>
      </c>
      <c r="AB3449" s="33" t="s">
        <v>2762</v>
      </c>
      <c r="AC3449" s="35">
        <v>44803</v>
      </c>
      <c r="AD3449" s="33">
        <v>45</v>
      </c>
      <c r="AE3449" s="36">
        <f t="shared" si="626"/>
        <v>44848</v>
      </c>
    </row>
    <row r="3450" spans="2:31" ht="14.5" hidden="1">
      <c r="B3450" s="29" t="s">
        <v>3132</v>
      </c>
      <c r="C3450" s="30" t="str">
        <f t="shared" si="627"/>
        <v>(Proveedores estratégicos)</v>
      </c>
      <c r="D3450" s="30">
        <v>4</v>
      </c>
      <c r="E3450" s="30">
        <v>133243459</v>
      </c>
      <c r="F3450" s="30" t="s">
        <v>5552</v>
      </c>
      <c r="G3450" s="30" t="s">
        <v>5553</v>
      </c>
      <c r="H3450" s="31">
        <v>74093372</v>
      </c>
      <c r="I3450" s="31" t="s">
        <v>62</v>
      </c>
      <c r="J3450" s="32">
        <v>5579.5500000000002</v>
      </c>
      <c r="K3450" s="33">
        <f t="shared" si="628"/>
        <v>5579.5500000000002</v>
      </c>
      <c r="L3450" s="33">
        <v>24472632</v>
      </c>
      <c r="M3450" s="33">
        <v>0</v>
      </c>
      <c r="N3450" s="33">
        <v>0</v>
      </c>
      <c r="O3450" s="33">
        <v>0</v>
      </c>
      <c r="P3450" s="33">
        <f t="shared" si="629"/>
        <v>5579.5500000000002</v>
      </c>
      <c r="Q3450" s="33">
        <f t="shared" si="630"/>
        <v>5579.5500000000002</v>
      </c>
      <c r="R3450" s="33">
        <f t="shared" si="631"/>
        <v>24472632</v>
      </c>
      <c r="S3450" s="33"/>
      <c r="T3450" s="30" t="str">
        <f t="shared" si="632"/>
        <v>USD</v>
      </c>
      <c r="U3450" s="33">
        <v>0</v>
      </c>
      <c r="V3450" s="33">
        <v>0</v>
      </c>
      <c r="W3450" s="33">
        <v>0</v>
      </c>
      <c r="X3450" s="33">
        <f t="shared" si="633"/>
        <v>5579.5500000000002</v>
      </c>
      <c r="Y3450" s="33">
        <f t="shared" si="634"/>
        <v>5579.5500000000002</v>
      </c>
      <c r="Z3450" s="33">
        <f t="shared" si="635"/>
        <v>24472632</v>
      </c>
      <c r="AA3450" s="34">
        <f t="shared" si="636"/>
        <v>3.5288270321201016E-05</v>
      </c>
      <c r="AB3450" s="33" t="s">
        <v>2762</v>
      </c>
      <c r="AC3450" s="35">
        <v>44803</v>
      </c>
      <c r="AD3450" s="33">
        <v>45</v>
      </c>
      <c r="AE3450" s="36">
        <f t="shared" si="626"/>
        <v>44848</v>
      </c>
    </row>
    <row r="3451" spans="2:31" ht="14.5" hidden="1">
      <c r="B3451" s="29" t="s">
        <v>3132</v>
      </c>
      <c r="C3451" s="30" t="str">
        <f t="shared" si="627"/>
        <v>(Proveedores estratégicos)</v>
      </c>
      <c r="D3451" s="30">
        <v>4</v>
      </c>
      <c r="E3451" s="30">
        <v>133243459</v>
      </c>
      <c r="F3451" s="30" t="s">
        <v>5552</v>
      </c>
      <c r="G3451" s="30" t="s">
        <v>5553</v>
      </c>
      <c r="H3451" s="31">
        <v>74093371</v>
      </c>
      <c r="I3451" s="31" t="s">
        <v>62</v>
      </c>
      <c r="J3451" s="32">
        <v>2467.1999999999998</v>
      </c>
      <c r="K3451" s="33">
        <f t="shared" si="628"/>
        <v>2467.1999999999998</v>
      </c>
      <c r="L3451" s="33">
        <v>10821460</v>
      </c>
      <c r="M3451" s="33">
        <v>0</v>
      </c>
      <c r="N3451" s="33">
        <v>0</v>
      </c>
      <c r="O3451" s="33">
        <v>0</v>
      </c>
      <c r="P3451" s="33">
        <f t="shared" si="629"/>
        <v>2467.1999999999998</v>
      </c>
      <c r="Q3451" s="33">
        <f t="shared" si="630"/>
        <v>2467.1999999999998</v>
      </c>
      <c r="R3451" s="33">
        <f t="shared" si="631"/>
        <v>10821460</v>
      </c>
      <c r="S3451" s="33"/>
      <c r="T3451" s="30" t="str">
        <f t="shared" si="632"/>
        <v>USD</v>
      </c>
      <c r="U3451" s="33">
        <v>0</v>
      </c>
      <c r="V3451" s="33">
        <v>0</v>
      </c>
      <c r="W3451" s="33">
        <v>0</v>
      </c>
      <c r="X3451" s="33">
        <f t="shared" si="633"/>
        <v>2467.1999999999998</v>
      </c>
      <c r="Y3451" s="33">
        <f t="shared" si="634"/>
        <v>2467.1999999999998</v>
      </c>
      <c r="Z3451" s="33">
        <f t="shared" si="635"/>
        <v>10821460</v>
      </c>
      <c r="AA3451" s="34">
        <f t="shared" si="636"/>
        <v>1.5603985944383258E-05</v>
      </c>
      <c r="AB3451" s="33" t="s">
        <v>2762</v>
      </c>
      <c r="AC3451" s="35">
        <v>44803</v>
      </c>
      <c r="AD3451" s="33">
        <v>45</v>
      </c>
      <c r="AE3451" s="36">
        <f t="shared" si="626"/>
        <v>44848</v>
      </c>
    </row>
    <row r="3452" spans="2:31" ht="14.5" hidden="1">
      <c r="B3452" s="29" t="s">
        <v>3132</v>
      </c>
      <c r="C3452" s="30" t="str">
        <f t="shared" si="627"/>
        <v>(Proveedores estratégicos)</v>
      </c>
      <c r="D3452" s="30">
        <v>4</v>
      </c>
      <c r="E3452" s="30">
        <v>133243459</v>
      </c>
      <c r="F3452" s="30" t="s">
        <v>5552</v>
      </c>
      <c r="G3452" s="30" t="s">
        <v>5553</v>
      </c>
      <c r="H3452" s="31">
        <v>647873</v>
      </c>
      <c r="I3452" s="31" t="s">
        <v>62</v>
      </c>
      <c r="J3452" s="32">
        <v>2146.3499999999999</v>
      </c>
      <c r="K3452" s="33">
        <f t="shared" si="628"/>
        <v>2146.3499999999999</v>
      </c>
      <c r="L3452" s="33">
        <v>9444283</v>
      </c>
      <c r="M3452" s="33">
        <v>0</v>
      </c>
      <c r="N3452" s="33">
        <v>0</v>
      </c>
      <c r="O3452" s="33">
        <v>0</v>
      </c>
      <c r="P3452" s="33">
        <f t="shared" si="629"/>
        <v>2146.3499999999999</v>
      </c>
      <c r="Q3452" s="33">
        <f t="shared" si="630"/>
        <v>2146.3499999999999</v>
      </c>
      <c r="R3452" s="33">
        <f t="shared" si="631"/>
        <v>9444283</v>
      </c>
      <c r="S3452" s="33"/>
      <c r="T3452" s="30" t="str">
        <f t="shared" si="632"/>
        <v>USD</v>
      </c>
      <c r="U3452" s="33">
        <v>0</v>
      </c>
      <c r="V3452" s="33">
        <v>0</v>
      </c>
      <c r="W3452" s="33">
        <v>0</v>
      </c>
      <c r="X3452" s="33">
        <f t="shared" si="633"/>
        <v>2146.3499999999999</v>
      </c>
      <c r="Y3452" s="33">
        <f t="shared" si="634"/>
        <v>2146.3499999999999</v>
      </c>
      <c r="Z3452" s="33">
        <f t="shared" si="635"/>
        <v>9444283</v>
      </c>
      <c r="AA3452" s="34">
        <f t="shared" si="636"/>
        <v>1.3618167898488536E-05</v>
      </c>
      <c r="AB3452" s="33" t="s">
        <v>2762</v>
      </c>
      <c r="AC3452" s="35">
        <v>44804</v>
      </c>
      <c r="AD3452" s="33">
        <v>45</v>
      </c>
      <c r="AE3452" s="36">
        <f t="shared" si="626"/>
        <v>44849</v>
      </c>
    </row>
    <row r="3453" spans="2:31" ht="14.5" hidden="1">
      <c r="B3453" s="29" t="s">
        <v>3132</v>
      </c>
      <c r="C3453" s="30" t="str">
        <f t="shared" si="627"/>
        <v>(Proveedores estratégicos)</v>
      </c>
      <c r="D3453" s="30">
        <v>4</v>
      </c>
      <c r="E3453" s="30">
        <v>133243459</v>
      </c>
      <c r="F3453" s="30" t="s">
        <v>5552</v>
      </c>
      <c r="G3453" s="30" t="s">
        <v>5553</v>
      </c>
      <c r="H3453" s="31">
        <v>74093988</v>
      </c>
      <c r="I3453" s="31" t="s">
        <v>62</v>
      </c>
      <c r="J3453" s="32">
        <v>180</v>
      </c>
      <c r="K3453" s="33">
        <f t="shared" si="628"/>
        <v>180</v>
      </c>
      <c r="L3453" s="33">
        <v>792029</v>
      </c>
      <c r="M3453" s="33">
        <v>0</v>
      </c>
      <c r="N3453" s="33">
        <v>0</v>
      </c>
      <c r="O3453" s="33">
        <v>0</v>
      </c>
      <c r="P3453" s="33">
        <f t="shared" si="629"/>
        <v>180</v>
      </c>
      <c r="Q3453" s="33">
        <f t="shared" si="630"/>
        <v>180</v>
      </c>
      <c r="R3453" s="33">
        <f t="shared" si="631"/>
        <v>792029</v>
      </c>
      <c r="S3453" s="33"/>
      <c r="T3453" s="30" t="str">
        <f t="shared" si="632"/>
        <v>USD</v>
      </c>
      <c r="U3453" s="33">
        <v>0</v>
      </c>
      <c r="V3453" s="33">
        <v>0</v>
      </c>
      <c r="W3453" s="33">
        <v>0</v>
      </c>
      <c r="X3453" s="33">
        <f t="shared" si="633"/>
        <v>180</v>
      </c>
      <c r="Y3453" s="33">
        <f t="shared" si="634"/>
        <v>180</v>
      </c>
      <c r="Z3453" s="33">
        <f t="shared" si="635"/>
        <v>792029</v>
      </c>
      <c r="AA3453" s="34">
        <f t="shared" si="636"/>
        <v>1.1420648769707532E-06</v>
      </c>
      <c r="AB3453" s="33" t="s">
        <v>2762</v>
      </c>
      <c r="AC3453" s="35">
        <v>44804</v>
      </c>
      <c r="AD3453" s="33">
        <v>45</v>
      </c>
      <c r="AE3453" s="36">
        <f t="shared" si="626"/>
        <v>44849</v>
      </c>
    </row>
    <row r="3454" spans="2:31" ht="14.5" hidden="1">
      <c r="B3454" s="29" t="s">
        <v>3132</v>
      </c>
      <c r="C3454" s="30" t="str">
        <f t="shared" si="627"/>
        <v>(Proveedores estratégicos)</v>
      </c>
      <c r="D3454" s="30">
        <v>4</v>
      </c>
      <c r="E3454" s="30">
        <v>133243459</v>
      </c>
      <c r="F3454" s="30" t="s">
        <v>5552</v>
      </c>
      <c r="G3454" s="30" t="s">
        <v>5553</v>
      </c>
      <c r="H3454" s="31">
        <v>74093989</v>
      </c>
      <c r="I3454" s="31" t="s">
        <v>62</v>
      </c>
      <c r="J3454" s="32">
        <v>646</v>
      </c>
      <c r="K3454" s="33">
        <f t="shared" si="628"/>
        <v>646</v>
      </c>
      <c r="L3454" s="33">
        <v>2842503</v>
      </c>
      <c r="M3454" s="33">
        <v>0</v>
      </c>
      <c r="N3454" s="33">
        <v>0</v>
      </c>
      <c r="O3454" s="33">
        <v>0</v>
      </c>
      <c r="P3454" s="33">
        <f t="shared" si="629"/>
        <v>646</v>
      </c>
      <c r="Q3454" s="33">
        <f t="shared" si="630"/>
        <v>646</v>
      </c>
      <c r="R3454" s="33">
        <f t="shared" si="631"/>
        <v>2842503</v>
      </c>
      <c r="S3454" s="33"/>
      <c r="T3454" s="30" t="str">
        <f t="shared" si="632"/>
        <v>USD</v>
      </c>
      <c r="U3454" s="33">
        <v>0</v>
      </c>
      <c r="V3454" s="33">
        <v>0</v>
      </c>
      <c r="W3454" s="33">
        <v>0</v>
      </c>
      <c r="X3454" s="33">
        <f t="shared" si="633"/>
        <v>646</v>
      </c>
      <c r="Y3454" s="33">
        <f t="shared" si="634"/>
        <v>646</v>
      </c>
      <c r="Z3454" s="33">
        <f t="shared" si="635"/>
        <v>2842503</v>
      </c>
      <c r="AA3454" s="34">
        <f t="shared" si="636"/>
        <v>4.098742393250749E-06</v>
      </c>
      <c r="AB3454" s="33" t="s">
        <v>2762</v>
      </c>
      <c r="AC3454" s="35">
        <v>44804</v>
      </c>
      <c r="AD3454" s="33">
        <v>45</v>
      </c>
      <c r="AE3454" s="36">
        <f t="shared" si="626"/>
        <v>44849</v>
      </c>
    </row>
    <row r="3455" spans="2:31" ht="14.5" hidden="1">
      <c r="B3455" s="29" t="s">
        <v>3132</v>
      </c>
      <c r="C3455" s="30" t="str">
        <f t="shared" si="627"/>
        <v>(Proveedores estratégicos)</v>
      </c>
      <c r="D3455" s="30">
        <v>4</v>
      </c>
      <c r="E3455" s="30">
        <v>133243459</v>
      </c>
      <c r="F3455" s="30" t="s">
        <v>5552</v>
      </c>
      <c r="G3455" s="30" t="s">
        <v>5553</v>
      </c>
      <c r="H3455" s="31">
        <v>74093990</v>
      </c>
      <c r="I3455" s="31" t="s">
        <v>62</v>
      </c>
      <c r="J3455" s="32">
        <v>1030</v>
      </c>
      <c r="K3455" s="33">
        <f t="shared" si="628"/>
        <v>1030</v>
      </c>
      <c r="L3455" s="33">
        <v>4532165</v>
      </c>
      <c r="M3455" s="33">
        <v>0</v>
      </c>
      <c r="N3455" s="33">
        <v>0</v>
      </c>
      <c r="O3455" s="33">
        <v>0</v>
      </c>
      <c r="P3455" s="33">
        <f t="shared" si="629"/>
        <v>1030</v>
      </c>
      <c r="Q3455" s="33">
        <f t="shared" si="630"/>
        <v>1030</v>
      </c>
      <c r="R3455" s="33">
        <f t="shared" si="631"/>
        <v>4532165</v>
      </c>
      <c r="S3455" s="33"/>
      <c r="T3455" s="30" t="str">
        <f t="shared" si="632"/>
        <v>USD</v>
      </c>
      <c r="U3455" s="33">
        <v>0</v>
      </c>
      <c r="V3455" s="33">
        <v>0</v>
      </c>
      <c r="W3455" s="33">
        <v>0</v>
      </c>
      <c r="X3455" s="33">
        <f t="shared" si="633"/>
        <v>1030</v>
      </c>
      <c r="Y3455" s="33">
        <f t="shared" si="634"/>
        <v>1030</v>
      </c>
      <c r="Z3455" s="33">
        <f t="shared" si="635"/>
        <v>4532165</v>
      </c>
      <c r="AA3455" s="34">
        <f t="shared" si="636"/>
        <v>6.5351476563814634E-06</v>
      </c>
      <c r="AB3455" s="33" t="s">
        <v>2762</v>
      </c>
      <c r="AC3455" s="35">
        <v>44804</v>
      </c>
      <c r="AD3455" s="33">
        <v>45</v>
      </c>
      <c r="AE3455" s="36">
        <f t="shared" si="626"/>
        <v>44849</v>
      </c>
    </row>
    <row r="3456" spans="2:31" ht="14.5" hidden="1">
      <c r="B3456" s="29" t="s">
        <v>3132</v>
      </c>
      <c r="C3456" s="30" t="str">
        <f t="shared" si="627"/>
        <v>(Proveedores estratégicos)</v>
      </c>
      <c r="D3456" s="30">
        <v>4</v>
      </c>
      <c r="E3456" s="30">
        <v>133243459</v>
      </c>
      <c r="F3456" s="30" t="s">
        <v>5552</v>
      </c>
      <c r="G3456" s="30" t="s">
        <v>5553</v>
      </c>
      <c r="H3456" s="31">
        <v>74093991</v>
      </c>
      <c r="I3456" s="31" t="s">
        <v>62</v>
      </c>
      <c r="J3456" s="32">
        <v>246</v>
      </c>
      <c r="K3456" s="33">
        <f t="shared" si="628"/>
        <v>246</v>
      </c>
      <c r="L3456" s="33">
        <v>1082439</v>
      </c>
      <c r="M3456" s="33">
        <v>0</v>
      </c>
      <c r="N3456" s="33">
        <v>0</v>
      </c>
      <c r="O3456" s="33">
        <v>0</v>
      </c>
      <c r="P3456" s="33">
        <f t="shared" si="629"/>
        <v>246</v>
      </c>
      <c r="Q3456" s="33">
        <f t="shared" si="630"/>
        <v>246</v>
      </c>
      <c r="R3456" s="33">
        <f t="shared" si="631"/>
        <v>1082439</v>
      </c>
      <c r="S3456" s="33"/>
      <c r="T3456" s="30" t="str">
        <f t="shared" si="632"/>
        <v>USD</v>
      </c>
      <c r="U3456" s="33">
        <v>0</v>
      </c>
      <c r="V3456" s="33">
        <v>0</v>
      </c>
      <c r="W3456" s="33">
        <v>0</v>
      </c>
      <c r="X3456" s="33">
        <f t="shared" si="633"/>
        <v>246</v>
      </c>
      <c r="Y3456" s="33">
        <f t="shared" si="634"/>
        <v>246</v>
      </c>
      <c r="Z3456" s="33">
        <f t="shared" si="635"/>
        <v>1082439</v>
      </c>
      <c r="AA3456" s="34">
        <f t="shared" si="636"/>
        <v>1.5608210852927673E-06</v>
      </c>
      <c r="AB3456" s="33" t="s">
        <v>2762</v>
      </c>
      <c r="AC3456" s="35">
        <v>44804</v>
      </c>
      <c r="AD3456" s="33">
        <v>45</v>
      </c>
      <c r="AE3456" s="36">
        <f t="shared" si="626"/>
        <v>44849</v>
      </c>
    </row>
    <row r="3457" spans="2:31" ht="14.5" hidden="1">
      <c r="B3457" s="29" t="s">
        <v>3132</v>
      </c>
      <c r="C3457" s="30" t="str">
        <f t="shared" si="627"/>
        <v>(Proveedores estratégicos)</v>
      </c>
      <c r="D3457" s="30">
        <v>4</v>
      </c>
      <c r="E3457" s="30">
        <v>133243459</v>
      </c>
      <c r="F3457" s="30" t="s">
        <v>5552</v>
      </c>
      <c r="G3457" s="30" t="s">
        <v>5553</v>
      </c>
      <c r="H3457" s="31">
        <v>74094720</v>
      </c>
      <c r="I3457" s="31" t="s">
        <v>62</v>
      </c>
      <c r="J3457" s="32">
        <v>57</v>
      </c>
      <c r="K3457" s="33">
        <f t="shared" si="628"/>
        <v>57</v>
      </c>
      <c r="L3457" s="33">
        <v>252098</v>
      </c>
      <c r="M3457" s="33">
        <v>0</v>
      </c>
      <c r="N3457" s="33">
        <v>0</v>
      </c>
      <c r="O3457" s="33">
        <v>0</v>
      </c>
      <c r="P3457" s="33">
        <f t="shared" si="629"/>
        <v>57</v>
      </c>
      <c r="Q3457" s="33">
        <f t="shared" si="630"/>
        <v>57</v>
      </c>
      <c r="R3457" s="33">
        <f t="shared" si="631"/>
        <v>252098</v>
      </c>
      <c r="S3457" s="33"/>
      <c r="T3457" s="30" t="str">
        <f t="shared" si="632"/>
        <v>USD</v>
      </c>
      <c r="U3457" s="33">
        <v>0</v>
      </c>
      <c r="V3457" s="33">
        <v>0</v>
      </c>
      <c r="W3457" s="33">
        <v>0</v>
      </c>
      <c r="X3457" s="33">
        <f t="shared" si="633"/>
        <v>57</v>
      </c>
      <c r="Y3457" s="33">
        <f t="shared" si="634"/>
        <v>57</v>
      </c>
      <c r="Z3457" s="33">
        <f t="shared" si="635"/>
        <v>252098</v>
      </c>
      <c r="AA3457" s="34">
        <f t="shared" si="636"/>
        <v>3.6351228472009609E-07</v>
      </c>
      <c r="AB3457" s="33" t="s">
        <v>2762</v>
      </c>
      <c r="AC3457" s="35">
        <v>44805</v>
      </c>
      <c r="AD3457" s="33">
        <v>45</v>
      </c>
      <c r="AE3457" s="36">
        <f t="shared" si="626"/>
        <v>44850</v>
      </c>
    </row>
    <row r="3458" spans="2:31" ht="14.5" hidden="1">
      <c r="B3458" s="29" t="s">
        <v>3132</v>
      </c>
      <c r="C3458" s="30" t="str">
        <f t="shared" si="627"/>
        <v>(Proveedores estratégicos)</v>
      </c>
      <c r="D3458" s="30">
        <v>4</v>
      </c>
      <c r="E3458" s="30">
        <v>133243459</v>
      </c>
      <c r="F3458" s="30" t="s">
        <v>5552</v>
      </c>
      <c r="G3458" s="30" t="s">
        <v>5553</v>
      </c>
      <c r="H3458" s="31">
        <v>74094719</v>
      </c>
      <c r="I3458" s="31" t="s">
        <v>62</v>
      </c>
      <c r="J3458" s="32">
        <v>76.5</v>
      </c>
      <c r="K3458" s="33">
        <f t="shared" si="628"/>
        <v>76.5</v>
      </c>
      <c r="L3458" s="33">
        <v>338342</v>
      </c>
      <c r="M3458" s="33">
        <v>0</v>
      </c>
      <c r="N3458" s="33">
        <v>0</v>
      </c>
      <c r="O3458" s="33">
        <v>0</v>
      </c>
      <c r="P3458" s="33">
        <f t="shared" si="629"/>
        <v>76.5</v>
      </c>
      <c r="Q3458" s="33">
        <f t="shared" si="630"/>
        <v>76.5</v>
      </c>
      <c r="R3458" s="33">
        <f t="shared" si="631"/>
        <v>338342</v>
      </c>
      <c r="S3458" s="33"/>
      <c r="T3458" s="30" t="str">
        <f t="shared" si="632"/>
        <v>USD</v>
      </c>
      <c r="U3458" s="33">
        <v>0</v>
      </c>
      <c r="V3458" s="33">
        <v>0</v>
      </c>
      <c r="W3458" s="33">
        <v>0</v>
      </c>
      <c r="X3458" s="33">
        <f t="shared" si="633"/>
        <v>76.5</v>
      </c>
      <c r="Y3458" s="33">
        <f t="shared" si="634"/>
        <v>76.5</v>
      </c>
      <c r="Z3458" s="33">
        <f t="shared" si="635"/>
        <v>338342</v>
      </c>
      <c r="AA3458" s="34">
        <f t="shared" si="636"/>
        <v>4.8787167465337588E-07</v>
      </c>
      <c r="AB3458" s="33" t="s">
        <v>2762</v>
      </c>
      <c r="AC3458" s="35">
        <v>44805</v>
      </c>
      <c r="AD3458" s="33">
        <v>45</v>
      </c>
      <c r="AE3458" s="36">
        <f t="shared" si="626"/>
        <v>44850</v>
      </c>
    </row>
    <row r="3459" spans="2:31" ht="14.5" hidden="1">
      <c r="B3459" s="29" t="s">
        <v>3132</v>
      </c>
      <c r="C3459" s="30" t="str">
        <f t="shared" si="627"/>
        <v>(Proveedores estratégicos)</v>
      </c>
      <c r="D3459" s="30">
        <v>4</v>
      </c>
      <c r="E3459" s="30">
        <v>133243459</v>
      </c>
      <c r="F3459" s="30" t="s">
        <v>5552</v>
      </c>
      <c r="G3459" s="30" t="s">
        <v>5553</v>
      </c>
      <c r="H3459" s="31">
        <v>74096446</v>
      </c>
      <c r="I3459" s="31" t="s">
        <v>62</v>
      </c>
      <c r="J3459" s="32">
        <v>198</v>
      </c>
      <c r="K3459" s="33">
        <f t="shared" si="628"/>
        <v>198</v>
      </c>
      <c r="L3459" s="33">
        <v>884472</v>
      </c>
      <c r="M3459" s="33">
        <v>0</v>
      </c>
      <c r="N3459" s="33">
        <v>0</v>
      </c>
      <c r="O3459" s="33">
        <v>0</v>
      </c>
      <c r="P3459" s="33">
        <f t="shared" si="629"/>
        <v>198</v>
      </c>
      <c r="Q3459" s="33">
        <f t="shared" si="630"/>
        <v>198</v>
      </c>
      <c r="R3459" s="33">
        <f t="shared" si="631"/>
        <v>884472</v>
      </c>
      <c r="S3459" s="33"/>
      <c r="T3459" s="30" t="str">
        <f t="shared" si="632"/>
        <v>USD</v>
      </c>
      <c r="U3459" s="33">
        <v>0</v>
      </c>
      <c r="V3459" s="33">
        <v>0</v>
      </c>
      <c r="W3459" s="33">
        <v>0</v>
      </c>
      <c r="X3459" s="33">
        <f t="shared" si="633"/>
        <v>198</v>
      </c>
      <c r="Y3459" s="33">
        <f t="shared" si="634"/>
        <v>198</v>
      </c>
      <c r="Z3459" s="33">
        <f t="shared" si="635"/>
        <v>884472</v>
      </c>
      <c r="AA3459" s="34">
        <f t="shared" si="636"/>
        <v>1.2753629044695032E-06</v>
      </c>
      <c r="AB3459" s="33" t="s">
        <v>2762</v>
      </c>
      <c r="AC3459" s="35">
        <v>44806</v>
      </c>
      <c r="AD3459" s="33">
        <v>45</v>
      </c>
      <c r="AE3459" s="36">
        <f t="shared" si="626"/>
        <v>44851</v>
      </c>
    </row>
    <row r="3460" spans="2:31" ht="14.5" hidden="1">
      <c r="B3460" s="29" t="s">
        <v>3132</v>
      </c>
      <c r="C3460" s="30" t="str">
        <f t="shared" si="627"/>
        <v>(Proveedores estratégicos)</v>
      </c>
      <c r="D3460" s="30">
        <v>4</v>
      </c>
      <c r="E3460" s="30">
        <v>133243459</v>
      </c>
      <c r="F3460" s="30" t="s">
        <v>5552</v>
      </c>
      <c r="G3460" s="30" t="s">
        <v>5553</v>
      </c>
      <c r="H3460" s="31">
        <v>74096445</v>
      </c>
      <c r="I3460" s="31" t="s">
        <v>62</v>
      </c>
      <c r="J3460" s="32">
        <v>285</v>
      </c>
      <c r="K3460" s="33">
        <f t="shared" si="628"/>
        <v>285</v>
      </c>
      <c r="L3460" s="33">
        <v>1273018</v>
      </c>
      <c r="M3460" s="33">
        <v>0</v>
      </c>
      <c r="N3460" s="33">
        <v>0</v>
      </c>
      <c r="O3460" s="33">
        <v>0</v>
      </c>
      <c r="P3460" s="33">
        <f t="shared" si="629"/>
        <v>285</v>
      </c>
      <c r="Q3460" s="33">
        <f t="shared" si="630"/>
        <v>285</v>
      </c>
      <c r="R3460" s="33">
        <f t="shared" si="631"/>
        <v>1273018</v>
      </c>
      <c r="S3460" s="33"/>
      <c r="T3460" s="30" t="str">
        <f t="shared" si="632"/>
        <v>USD</v>
      </c>
      <c r="U3460" s="33">
        <v>0</v>
      </c>
      <c r="V3460" s="33">
        <v>0</v>
      </c>
      <c r="W3460" s="33">
        <v>0</v>
      </c>
      <c r="X3460" s="33">
        <f t="shared" si="633"/>
        <v>285</v>
      </c>
      <c r="Y3460" s="33">
        <f t="shared" si="634"/>
        <v>285</v>
      </c>
      <c r="Z3460" s="33">
        <f t="shared" si="635"/>
        <v>1273018</v>
      </c>
      <c r="AA3460" s="34">
        <f t="shared" si="636"/>
        <v>1.8356261520115481E-06</v>
      </c>
      <c r="AB3460" s="33" t="s">
        <v>2762</v>
      </c>
      <c r="AC3460" s="35">
        <v>44807</v>
      </c>
      <c r="AD3460" s="33">
        <v>45</v>
      </c>
      <c r="AE3460" s="36">
        <f t="shared" si="626"/>
        <v>44852</v>
      </c>
    </row>
    <row r="3461" spans="2:31" ht="14.5" hidden="1">
      <c r="B3461" s="29" t="s">
        <v>3132</v>
      </c>
      <c r="C3461" s="30" t="str">
        <f t="shared" si="627"/>
        <v>(Proveedores estratégicos)</v>
      </c>
      <c r="D3461" s="30">
        <v>4</v>
      </c>
      <c r="E3461" s="30">
        <v>133243459</v>
      </c>
      <c r="F3461" s="30" t="s">
        <v>5552</v>
      </c>
      <c r="G3461" s="30" t="s">
        <v>5553</v>
      </c>
      <c r="H3461" s="31">
        <v>74096443</v>
      </c>
      <c r="I3461" s="31" t="s">
        <v>62</v>
      </c>
      <c r="J3461" s="32">
        <v>496</v>
      </c>
      <c r="K3461" s="33">
        <f t="shared" si="628"/>
        <v>496</v>
      </c>
      <c r="L3461" s="33">
        <v>2215498</v>
      </c>
      <c r="M3461" s="33">
        <v>0</v>
      </c>
      <c r="N3461" s="33">
        <v>0</v>
      </c>
      <c r="O3461" s="33">
        <v>0</v>
      </c>
      <c r="P3461" s="33">
        <f t="shared" si="629"/>
        <v>496</v>
      </c>
      <c r="Q3461" s="33">
        <f t="shared" si="630"/>
        <v>496</v>
      </c>
      <c r="R3461" s="33">
        <f t="shared" si="631"/>
        <v>2215498</v>
      </c>
      <c r="S3461" s="33"/>
      <c r="T3461" s="30" t="str">
        <f t="shared" si="632"/>
        <v>USD</v>
      </c>
      <c r="U3461" s="33">
        <v>0</v>
      </c>
      <c r="V3461" s="33">
        <v>0</v>
      </c>
      <c r="W3461" s="33">
        <v>0</v>
      </c>
      <c r="X3461" s="33">
        <f t="shared" si="633"/>
        <v>496</v>
      </c>
      <c r="Y3461" s="33">
        <f t="shared" si="634"/>
        <v>496</v>
      </c>
      <c r="Z3461" s="33">
        <f t="shared" si="635"/>
        <v>2215498</v>
      </c>
      <c r="AA3461" s="34">
        <f t="shared" si="636"/>
        <v>3.1946335939706122E-06</v>
      </c>
      <c r="AB3461" s="33" t="s">
        <v>2762</v>
      </c>
      <c r="AC3461" s="35">
        <v>44807</v>
      </c>
      <c r="AD3461" s="33">
        <v>45</v>
      </c>
      <c r="AE3461" s="36">
        <f t="shared" si="626"/>
        <v>44852</v>
      </c>
    </row>
    <row r="3462" spans="2:31" ht="14.5" hidden="1">
      <c r="B3462" s="29" t="s">
        <v>3132</v>
      </c>
      <c r="C3462" s="30" t="str">
        <f t="shared" si="627"/>
        <v>(Proveedores estratégicos)</v>
      </c>
      <c r="D3462" s="30">
        <v>4</v>
      </c>
      <c r="E3462" s="30">
        <v>133243459</v>
      </c>
      <c r="F3462" s="30" t="s">
        <v>5552</v>
      </c>
      <c r="G3462" s="30" t="s">
        <v>5553</v>
      </c>
      <c r="H3462" s="31">
        <v>74096447</v>
      </c>
      <c r="I3462" s="31" t="s">
        <v>62</v>
      </c>
      <c r="J3462" s="32">
        <v>475</v>
      </c>
      <c r="K3462" s="33">
        <f t="shared" si="628"/>
        <v>475</v>
      </c>
      <c r="L3462" s="33">
        <v>2121697</v>
      </c>
      <c r="M3462" s="33">
        <v>0</v>
      </c>
      <c r="N3462" s="33">
        <v>0</v>
      </c>
      <c r="O3462" s="33">
        <v>0</v>
      </c>
      <c r="P3462" s="33">
        <f t="shared" si="629"/>
        <v>475</v>
      </c>
      <c r="Q3462" s="33">
        <f t="shared" si="630"/>
        <v>475</v>
      </c>
      <c r="R3462" s="33">
        <f t="shared" si="631"/>
        <v>2121697</v>
      </c>
      <c r="S3462" s="33"/>
      <c r="T3462" s="30" t="str">
        <f t="shared" si="632"/>
        <v>USD</v>
      </c>
      <c r="U3462" s="33">
        <v>0</v>
      </c>
      <c r="V3462" s="33">
        <v>0</v>
      </c>
      <c r="W3462" s="33">
        <v>0</v>
      </c>
      <c r="X3462" s="33">
        <f t="shared" si="633"/>
        <v>475</v>
      </c>
      <c r="Y3462" s="33">
        <f t="shared" si="634"/>
        <v>475</v>
      </c>
      <c r="Z3462" s="33">
        <f t="shared" si="635"/>
        <v>2121697</v>
      </c>
      <c r="AA3462" s="34">
        <f t="shared" si="636"/>
        <v>3.059377400668683E-06</v>
      </c>
      <c r="AB3462" s="33" t="s">
        <v>2762</v>
      </c>
      <c r="AC3462" s="35">
        <v>44807</v>
      </c>
      <c r="AD3462" s="33">
        <v>45</v>
      </c>
      <c r="AE3462" s="36">
        <f t="shared" si="626"/>
        <v>44852</v>
      </c>
    </row>
    <row r="3463" spans="2:31" ht="14.5" hidden="1">
      <c r="B3463" s="29" t="s">
        <v>3132</v>
      </c>
      <c r="C3463" s="30" t="str">
        <f t="shared" si="627"/>
        <v>(Proveedores estratégicos)</v>
      </c>
      <c r="D3463" s="30">
        <v>4</v>
      </c>
      <c r="E3463" s="30">
        <v>133243459</v>
      </c>
      <c r="F3463" s="30" t="s">
        <v>5552</v>
      </c>
      <c r="G3463" s="30" t="s">
        <v>5553</v>
      </c>
      <c r="H3463" s="31">
        <v>74096449</v>
      </c>
      <c r="I3463" s="31" t="s">
        <v>62</v>
      </c>
      <c r="J3463" s="32">
        <v>475</v>
      </c>
      <c r="K3463" s="33">
        <f t="shared" si="628"/>
        <v>475</v>
      </c>
      <c r="L3463" s="33">
        <v>2121697</v>
      </c>
      <c r="M3463" s="33">
        <v>0</v>
      </c>
      <c r="N3463" s="33">
        <v>0</v>
      </c>
      <c r="O3463" s="33">
        <v>0</v>
      </c>
      <c r="P3463" s="33">
        <f t="shared" si="629"/>
        <v>475</v>
      </c>
      <c r="Q3463" s="33">
        <f t="shared" si="630"/>
        <v>475</v>
      </c>
      <c r="R3463" s="33">
        <f t="shared" si="631"/>
        <v>2121697</v>
      </c>
      <c r="S3463" s="33"/>
      <c r="T3463" s="30" t="str">
        <f t="shared" si="632"/>
        <v>USD</v>
      </c>
      <c r="U3463" s="33">
        <v>0</v>
      </c>
      <c r="V3463" s="33">
        <v>0</v>
      </c>
      <c r="W3463" s="33">
        <v>0</v>
      </c>
      <c r="X3463" s="33">
        <f t="shared" si="633"/>
        <v>475</v>
      </c>
      <c r="Y3463" s="33">
        <f t="shared" si="634"/>
        <v>475</v>
      </c>
      <c r="Z3463" s="33">
        <f t="shared" si="635"/>
        <v>2121697</v>
      </c>
      <c r="AA3463" s="34">
        <f t="shared" si="636"/>
        <v>3.059377400668683E-06</v>
      </c>
      <c r="AB3463" s="33" t="s">
        <v>2762</v>
      </c>
      <c r="AC3463" s="35">
        <v>44807</v>
      </c>
      <c r="AD3463" s="33">
        <v>45</v>
      </c>
      <c r="AE3463" s="36">
        <f t="shared" si="626"/>
        <v>44852</v>
      </c>
    </row>
    <row r="3464" spans="2:31" ht="14.5" hidden="1">
      <c r="B3464" s="29" t="s">
        <v>3132</v>
      </c>
      <c r="C3464" s="30" t="str">
        <f t="shared" si="627"/>
        <v>(Proveedores estratégicos)</v>
      </c>
      <c r="D3464" s="30">
        <v>4</v>
      </c>
      <c r="E3464" s="30">
        <v>133243459</v>
      </c>
      <c r="F3464" s="30" t="s">
        <v>5552</v>
      </c>
      <c r="G3464" s="30" t="s">
        <v>5553</v>
      </c>
      <c r="H3464" s="31">
        <v>74096448</v>
      </c>
      <c r="I3464" s="31" t="s">
        <v>62</v>
      </c>
      <c r="J3464" s="32">
        <v>475</v>
      </c>
      <c r="K3464" s="33">
        <f t="shared" si="628"/>
        <v>475</v>
      </c>
      <c r="L3464" s="33">
        <v>2121697</v>
      </c>
      <c r="M3464" s="33">
        <v>0</v>
      </c>
      <c r="N3464" s="33">
        <v>0</v>
      </c>
      <c r="O3464" s="33">
        <v>0</v>
      </c>
      <c r="P3464" s="33">
        <f t="shared" si="629"/>
        <v>475</v>
      </c>
      <c r="Q3464" s="33">
        <f t="shared" si="630"/>
        <v>475</v>
      </c>
      <c r="R3464" s="33">
        <f t="shared" si="631"/>
        <v>2121697</v>
      </c>
      <c r="S3464" s="33"/>
      <c r="T3464" s="30" t="str">
        <f t="shared" si="632"/>
        <v>USD</v>
      </c>
      <c r="U3464" s="33">
        <v>0</v>
      </c>
      <c r="V3464" s="33">
        <v>0</v>
      </c>
      <c r="W3464" s="33">
        <v>0</v>
      </c>
      <c r="X3464" s="33">
        <f t="shared" si="633"/>
        <v>475</v>
      </c>
      <c r="Y3464" s="33">
        <f t="shared" si="634"/>
        <v>475</v>
      </c>
      <c r="Z3464" s="33">
        <f t="shared" si="635"/>
        <v>2121697</v>
      </c>
      <c r="AA3464" s="34">
        <f t="shared" si="636"/>
        <v>3.059377400668683E-06</v>
      </c>
      <c r="AB3464" s="33" t="s">
        <v>2762</v>
      </c>
      <c r="AC3464" s="35">
        <v>44807</v>
      </c>
      <c r="AD3464" s="33">
        <v>45</v>
      </c>
      <c r="AE3464" s="36">
        <f t="shared" si="626"/>
        <v>44852</v>
      </c>
    </row>
    <row r="3465" spans="2:31" ht="14.5" hidden="1">
      <c r="B3465" s="29" t="s">
        <v>3132</v>
      </c>
      <c r="C3465" s="30" t="str">
        <f t="shared" si="627"/>
        <v>(Proveedores estratégicos)</v>
      </c>
      <c r="D3465" s="30">
        <v>4</v>
      </c>
      <c r="E3465" s="30">
        <v>133243459</v>
      </c>
      <c r="F3465" s="30" t="s">
        <v>5552</v>
      </c>
      <c r="G3465" s="30" t="s">
        <v>5553</v>
      </c>
      <c r="H3465" s="31">
        <v>74096444</v>
      </c>
      <c r="I3465" s="31" t="s">
        <v>62</v>
      </c>
      <c r="J3465" s="32">
        <v>113.40000000000001</v>
      </c>
      <c r="K3465" s="33">
        <f t="shared" si="628"/>
        <v>113.40000000000001</v>
      </c>
      <c r="L3465" s="33">
        <v>506527</v>
      </c>
      <c r="M3465" s="33">
        <v>0</v>
      </c>
      <c r="N3465" s="33">
        <v>0</v>
      </c>
      <c r="O3465" s="33">
        <v>0</v>
      </c>
      <c r="P3465" s="33">
        <f t="shared" si="629"/>
        <v>113.40000000000001</v>
      </c>
      <c r="Q3465" s="33">
        <f t="shared" si="630"/>
        <v>113.40000000000001</v>
      </c>
      <c r="R3465" s="33">
        <f t="shared" si="631"/>
        <v>506527</v>
      </c>
      <c r="S3465" s="33"/>
      <c r="T3465" s="30" t="str">
        <f t="shared" si="632"/>
        <v>USD</v>
      </c>
      <c r="U3465" s="33">
        <v>0</v>
      </c>
      <c r="V3465" s="33">
        <v>0</v>
      </c>
      <c r="W3465" s="33">
        <v>0</v>
      </c>
      <c r="X3465" s="33">
        <f t="shared" si="633"/>
        <v>113.40000000000001</v>
      </c>
      <c r="Y3465" s="33">
        <f t="shared" si="634"/>
        <v>113.40000000000001</v>
      </c>
      <c r="Z3465" s="33">
        <f t="shared" si="635"/>
        <v>506527</v>
      </c>
      <c r="AA3465" s="34">
        <f t="shared" si="636"/>
        <v>7.3038575094771118E-07</v>
      </c>
      <c r="AB3465" s="33" t="s">
        <v>2762</v>
      </c>
      <c r="AC3465" s="35">
        <v>44807</v>
      </c>
      <c r="AD3465" s="33">
        <v>45</v>
      </c>
      <c r="AE3465" s="36">
        <f t="shared" si="626"/>
        <v>44852</v>
      </c>
    </row>
    <row r="3466" spans="2:31" ht="14.5" hidden="1">
      <c r="B3466" s="29" t="s">
        <v>3132</v>
      </c>
      <c r="C3466" s="30" t="str">
        <f t="shared" si="627"/>
        <v>(Proveedores estratégicos)</v>
      </c>
      <c r="D3466" s="30">
        <v>4</v>
      </c>
      <c r="E3466" s="30">
        <v>133243459</v>
      </c>
      <c r="F3466" s="30" t="s">
        <v>5552</v>
      </c>
      <c r="G3466" s="30" t="s">
        <v>5553</v>
      </c>
      <c r="H3466" s="31">
        <v>74097783</v>
      </c>
      <c r="I3466" s="31" t="s">
        <v>62</v>
      </c>
      <c r="J3466" s="32">
        <v>123.90000000000001</v>
      </c>
      <c r="K3466" s="33">
        <f t="shared" si="628"/>
        <v>123.90000000000001</v>
      </c>
      <c r="L3466" s="33">
        <v>553428</v>
      </c>
      <c r="M3466" s="33">
        <v>0</v>
      </c>
      <c r="N3466" s="33">
        <v>0</v>
      </c>
      <c r="O3466" s="33">
        <v>0</v>
      </c>
      <c r="P3466" s="33">
        <f t="shared" si="629"/>
        <v>123.90000000000001</v>
      </c>
      <c r="Q3466" s="33">
        <f t="shared" si="630"/>
        <v>123.90000000000001</v>
      </c>
      <c r="R3466" s="33">
        <f t="shared" si="631"/>
        <v>553428</v>
      </c>
      <c r="S3466" s="33"/>
      <c r="T3466" s="30" t="str">
        <f t="shared" si="632"/>
        <v>USD</v>
      </c>
      <c r="U3466" s="33">
        <v>0</v>
      </c>
      <c r="V3466" s="33">
        <v>0</v>
      </c>
      <c r="W3466" s="33">
        <v>0</v>
      </c>
      <c r="X3466" s="33">
        <f t="shared" si="633"/>
        <v>123.90000000000001</v>
      </c>
      <c r="Y3466" s="33">
        <f t="shared" si="634"/>
        <v>123.90000000000001</v>
      </c>
      <c r="Z3466" s="33">
        <f t="shared" si="635"/>
        <v>553428</v>
      </c>
      <c r="AA3466" s="34">
        <f t="shared" si="636"/>
        <v>7.980145685728301E-07</v>
      </c>
      <c r="AB3466" s="33" t="s">
        <v>2762</v>
      </c>
      <c r="AC3466" s="35">
        <v>44810</v>
      </c>
      <c r="AD3466" s="33">
        <v>45</v>
      </c>
      <c r="AE3466" s="36">
        <f t="shared" si="626"/>
        <v>44855</v>
      </c>
    </row>
    <row r="3467" spans="2:31" ht="14.5" hidden="1">
      <c r="B3467" s="29" t="s">
        <v>3132</v>
      </c>
      <c r="C3467" s="30" t="str">
        <f t="shared" si="627"/>
        <v>(Proveedores estratégicos)</v>
      </c>
      <c r="D3467" s="30">
        <v>4</v>
      </c>
      <c r="E3467" s="30">
        <v>133243459</v>
      </c>
      <c r="F3467" s="30" t="s">
        <v>5552</v>
      </c>
      <c r="G3467" s="30" t="s">
        <v>5553</v>
      </c>
      <c r="H3467" s="31">
        <v>74097776</v>
      </c>
      <c r="I3467" s="31" t="s">
        <v>62</v>
      </c>
      <c r="J3467" s="32">
        <v>2648</v>
      </c>
      <c r="K3467" s="33">
        <f t="shared" si="628"/>
        <v>2648</v>
      </c>
      <c r="L3467" s="33">
        <v>11863305</v>
      </c>
      <c r="M3467" s="33">
        <v>0</v>
      </c>
      <c r="N3467" s="33">
        <v>0</v>
      </c>
      <c r="O3467" s="33">
        <v>0</v>
      </c>
      <c r="P3467" s="33">
        <f t="shared" si="629"/>
        <v>2648</v>
      </c>
      <c r="Q3467" s="33">
        <f t="shared" si="630"/>
        <v>2648</v>
      </c>
      <c r="R3467" s="33">
        <f t="shared" si="631"/>
        <v>11863305</v>
      </c>
      <c r="S3467" s="33"/>
      <c r="T3467" s="30" t="str">
        <f t="shared" si="632"/>
        <v>USD</v>
      </c>
      <c r="U3467" s="33">
        <v>0</v>
      </c>
      <c r="V3467" s="33">
        <v>0</v>
      </c>
      <c r="W3467" s="33">
        <v>0</v>
      </c>
      <c r="X3467" s="33">
        <f t="shared" si="633"/>
        <v>2648</v>
      </c>
      <c r="Y3467" s="33">
        <f t="shared" si="634"/>
        <v>2648</v>
      </c>
      <c r="Z3467" s="33">
        <f t="shared" si="635"/>
        <v>11863305</v>
      </c>
      <c r="AA3467" s="34">
        <f t="shared" si="636"/>
        <v>1.7106272580033715E-05</v>
      </c>
      <c r="AB3467" s="33" t="s">
        <v>2762</v>
      </c>
      <c r="AC3467" s="35">
        <v>44811</v>
      </c>
      <c r="AD3467" s="33">
        <v>45</v>
      </c>
      <c r="AE3467" s="36">
        <f t="shared" si="626"/>
        <v>44856</v>
      </c>
    </row>
    <row r="3468" spans="2:31" ht="14.5" hidden="1">
      <c r="B3468" s="29" t="s">
        <v>3132</v>
      </c>
      <c r="C3468" s="30" t="str">
        <f t="shared" si="627"/>
        <v>(Proveedores estratégicos)</v>
      </c>
      <c r="D3468" s="30">
        <v>4</v>
      </c>
      <c r="E3468" s="30">
        <v>133243459</v>
      </c>
      <c r="F3468" s="30" t="s">
        <v>5552</v>
      </c>
      <c r="G3468" s="30" t="s">
        <v>5553</v>
      </c>
      <c r="H3468" s="31">
        <v>74098497</v>
      </c>
      <c r="I3468" s="31" t="s">
        <v>62</v>
      </c>
      <c r="J3468" s="32">
        <v>41</v>
      </c>
      <c r="K3468" s="33">
        <f t="shared" si="628"/>
        <v>41</v>
      </c>
      <c r="L3468" s="33">
        <v>183684</v>
      </c>
      <c r="M3468" s="33">
        <v>0</v>
      </c>
      <c r="N3468" s="33">
        <v>0</v>
      </c>
      <c r="O3468" s="33">
        <v>0</v>
      </c>
      <c r="P3468" s="33">
        <f t="shared" si="629"/>
        <v>41</v>
      </c>
      <c r="Q3468" s="33">
        <f t="shared" si="630"/>
        <v>41</v>
      </c>
      <c r="R3468" s="33">
        <f t="shared" si="631"/>
        <v>183684</v>
      </c>
      <c r="S3468" s="33"/>
      <c r="T3468" s="30" t="str">
        <f t="shared" si="632"/>
        <v>USD</v>
      </c>
      <c r="U3468" s="33">
        <v>0</v>
      </c>
      <c r="V3468" s="33">
        <v>0</v>
      </c>
      <c r="W3468" s="33">
        <v>0</v>
      </c>
      <c r="X3468" s="33">
        <f t="shared" si="633"/>
        <v>41</v>
      </c>
      <c r="Y3468" s="33">
        <f t="shared" si="634"/>
        <v>41</v>
      </c>
      <c r="Z3468" s="33">
        <f t="shared" si="635"/>
        <v>183684</v>
      </c>
      <c r="AA3468" s="34">
        <f t="shared" si="636"/>
        <v>2.6486283313047358E-07</v>
      </c>
      <c r="AB3468" s="33" t="s">
        <v>2762</v>
      </c>
      <c r="AC3468" s="35">
        <v>44811</v>
      </c>
      <c r="AD3468" s="33">
        <v>45</v>
      </c>
      <c r="AE3468" s="36">
        <f t="shared" si="626"/>
        <v>44856</v>
      </c>
    </row>
    <row r="3469" spans="2:31" ht="14.5" hidden="1">
      <c r="B3469" s="29" t="s">
        <v>3132</v>
      </c>
      <c r="C3469" s="30" t="str">
        <f t="shared" si="627"/>
        <v>(Proveedores estratégicos)</v>
      </c>
      <c r="D3469" s="30">
        <v>4</v>
      </c>
      <c r="E3469" s="30">
        <v>133243459</v>
      </c>
      <c r="F3469" s="30" t="s">
        <v>5552</v>
      </c>
      <c r="G3469" s="30" t="s">
        <v>5553</v>
      </c>
      <c r="H3469" s="31">
        <v>74098492</v>
      </c>
      <c r="I3469" s="31" t="s">
        <v>62</v>
      </c>
      <c r="J3469" s="32">
        <v>74.700000000000003</v>
      </c>
      <c r="K3469" s="33">
        <f t="shared" si="628"/>
        <v>74.700000000000003</v>
      </c>
      <c r="L3469" s="33">
        <v>334663</v>
      </c>
      <c r="M3469" s="33">
        <v>0</v>
      </c>
      <c r="N3469" s="33">
        <v>0</v>
      </c>
      <c r="O3469" s="33">
        <v>0</v>
      </c>
      <c r="P3469" s="33">
        <f t="shared" si="629"/>
        <v>74.700000000000003</v>
      </c>
      <c r="Q3469" s="33">
        <f t="shared" si="630"/>
        <v>74.700000000000003</v>
      </c>
      <c r="R3469" s="33">
        <f t="shared" si="631"/>
        <v>334663</v>
      </c>
      <c r="S3469" s="33"/>
      <c r="T3469" s="30" t="str">
        <f t="shared" si="632"/>
        <v>USD</v>
      </c>
      <c r="U3469" s="33">
        <v>0</v>
      </c>
      <c r="V3469" s="33">
        <v>0</v>
      </c>
      <c r="W3469" s="33">
        <v>0</v>
      </c>
      <c r="X3469" s="33">
        <f t="shared" si="633"/>
        <v>74.700000000000003</v>
      </c>
      <c r="Y3469" s="33">
        <f t="shared" si="634"/>
        <v>74.700000000000003</v>
      </c>
      <c r="Z3469" s="33">
        <f t="shared" si="635"/>
        <v>334663</v>
      </c>
      <c r="AA3469" s="34">
        <f t="shared" si="636"/>
        <v>4.8256674682576428E-07</v>
      </c>
      <c r="AB3469" s="33" t="s">
        <v>2762</v>
      </c>
      <c r="AC3469" s="35">
        <v>44811</v>
      </c>
      <c r="AD3469" s="33">
        <v>45</v>
      </c>
      <c r="AE3469" s="36">
        <f t="shared" si="626"/>
        <v>44856</v>
      </c>
    </row>
    <row r="3470" spans="2:31" ht="14.5" hidden="1">
      <c r="B3470" s="29" t="s">
        <v>3132</v>
      </c>
      <c r="C3470" s="30" t="str">
        <f t="shared" si="627"/>
        <v>(Proveedores estratégicos)</v>
      </c>
      <c r="D3470" s="30">
        <v>4</v>
      </c>
      <c r="E3470" s="30">
        <v>133243459</v>
      </c>
      <c r="F3470" s="30" t="s">
        <v>5552</v>
      </c>
      <c r="G3470" s="30" t="s">
        <v>5553</v>
      </c>
      <c r="H3470" s="31">
        <v>74098493</v>
      </c>
      <c r="I3470" s="31" t="s">
        <v>62</v>
      </c>
      <c r="J3470" s="32">
        <v>159</v>
      </c>
      <c r="K3470" s="33">
        <f t="shared" si="628"/>
        <v>159</v>
      </c>
      <c r="L3470" s="33">
        <v>729896</v>
      </c>
      <c r="M3470" s="33">
        <v>0</v>
      </c>
      <c r="N3470" s="33">
        <v>0</v>
      </c>
      <c r="O3470" s="33">
        <v>0</v>
      </c>
      <c r="P3470" s="33">
        <f t="shared" si="629"/>
        <v>159</v>
      </c>
      <c r="Q3470" s="33">
        <f t="shared" si="630"/>
        <v>159</v>
      </c>
      <c r="R3470" s="33">
        <f t="shared" si="631"/>
        <v>729896</v>
      </c>
      <c r="S3470" s="33"/>
      <c r="T3470" s="30" t="str">
        <f t="shared" si="632"/>
        <v>USD</v>
      </c>
      <c r="U3470" s="33">
        <v>0</v>
      </c>
      <c r="V3470" s="33">
        <v>0</v>
      </c>
      <c r="W3470" s="33">
        <v>0</v>
      </c>
      <c r="X3470" s="33">
        <f t="shared" si="633"/>
        <v>159</v>
      </c>
      <c r="Y3470" s="33">
        <f t="shared" si="634"/>
        <v>159</v>
      </c>
      <c r="Z3470" s="33">
        <f t="shared" si="635"/>
        <v>729896</v>
      </c>
      <c r="AA3470" s="34">
        <f t="shared" si="636"/>
        <v>1.0524723027079122E-06</v>
      </c>
      <c r="AB3470" s="33" t="s">
        <v>2762</v>
      </c>
      <c r="AC3470" s="35">
        <v>44811</v>
      </c>
      <c r="AD3470" s="33">
        <v>45</v>
      </c>
      <c r="AE3470" s="36">
        <f t="shared" si="626"/>
        <v>44856</v>
      </c>
    </row>
    <row r="3471" spans="2:31" ht="14.5" hidden="1">
      <c r="B3471" s="29" t="s">
        <v>3132</v>
      </c>
      <c r="C3471" s="30" t="str">
        <f t="shared" si="627"/>
        <v>(Proveedores estratégicos)</v>
      </c>
      <c r="D3471" s="30">
        <v>4</v>
      </c>
      <c r="E3471" s="30">
        <v>133243459</v>
      </c>
      <c r="F3471" s="30" t="s">
        <v>5552</v>
      </c>
      <c r="G3471" s="30" t="s">
        <v>5553</v>
      </c>
      <c r="H3471" s="31">
        <v>74097779</v>
      </c>
      <c r="I3471" s="31" t="s">
        <v>62</v>
      </c>
      <c r="J3471" s="32">
        <v>1010</v>
      </c>
      <c r="K3471" s="33">
        <f t="shared" si="628"/>
        <v>1010</v>
      </c>
      <c r="L3471" s="33">
        <v>4524901</v>
      </c>
      <c r="M3471" s="33">
        <v>0</v>
      </c>
      <c r="N3471" s="33">
        <v>0</v>
      </c>
      <c r="O3471" s="33">
        <v>0</v>
      </c>
      <c r="P3471" s="33">
        <f t="shared" si="629"/>
        <v>1010</v>
      </c>
      <c r="Q3471" s="33">
        <f t="shared" si="630"/>
        <v>1010</v>
      </c>
      <c r="R3471" s="33">
        <f t="shared" si="631"/>
        <v>4524901</v>
      </c>
      <c r="S3471" s="33"/>
      <c r="T3471" s="30" t="str">
        <f t="shared" si="632"/>
        <v>USD</v>
      </c>
      <c r="U3471" s="33">
        <v>0</v>
      </c>
      <c r="V3471" s="33">
        <v>0</v>
      </c>
      <c r="W3471" s="33">
        <v>0</v>
      </c>
      <c r="X3471" s="33">
        <f t="shared" si="633"/>
        <v>1010</v>
      </c>
      <c r="Y3471" s="33">
        <f t="shared" si="634"/>
        <v>1010</v>
      </c>
      <c r="Z3471" s="33">
        <f t="shared" si="635"/>
        <v>4524901</v>
      </c>
      <c r="AA3471" s="34">
        <f t="shared" si="636"/>
        <v>6.5246733438672558E-06</v>
      </c>
      <c r="AB3471" s="33" t="s">
        <v>2762</v>
      </c>
      <c r="AC3471" s="35">
        <v>44811</v>
      </c>
      <c r="AD3471" s="33">
        <v>45</v>
      </c>
      <c r="AE3471" s="36">
        <f t="shared" si="626"/>
        <v>44856</v>
      </c>
    </row>
    <row r="3472" spans="2:31" ht="14.5" hidden="1">
      <c r="B3472" s="29" t="s">
        <v>3132</v>
      </c>
      <c r="C3472" s="30" t="str">
        <f t="shared" si="627"/>
        <v>(Proveedores estratégicos)</v>
      </c>
      <c r="D3472" s="30">
        <v>4</v>
      </c>
      <c r="E3472" s="30">
        <v>133243459</v>
      </c>
      <c r="F3472" s="30" t="s">
        <v>5552</v>
      </c>
      <c r="G3472" s="30" t="s">
        <v>5553</v>
      </c>
      <c r="H3472" s="31">
        <v>74097785</v>
      </c>
      <c r="I3472" s="31" t="s">
        <v>62</v>
      </c>
      <c r="J3472" s="32">
        <v>82.599999999999994</v>
      </c>
      <c r="K3472" s="33">
        <f t="shared" si="628"/>
        <v>82.599999999999994</v>
      </c>
      <c r="L3472" s="33">
        <v>370056</v>
      </c>
      <c r="M3472" s="33">
        <v>0</v>
      </c>
      <c r="N3472" s="33">
        <v>0</v>
      </c>
      <c r="O3472" s="33">
        <v>0</v>
      </c>
      <c r="P3472" s="33">
        <f t="shared" si="629"/>
        <v>82.599999999999994</v>
      </c>
      <c r="Q3472" s="33">
        <f t="shared" si="630"/>
        <v>82.599999999999994</v>
      </c>
      <c r="R3472" s="33">
        <f t="shared" si="631"/>
        <v>370056</v>
      </c>
      <c r="S3472" s="33"/>
      <c r="T3472" s="30" t="str">
        <f t="shared" si="632"/>
        <v>USD</v>
      </c>
      <c r="U3472" s="33">
        <v>0</v>
      </c>
      <c r="V3472" s="33">
        <v>0</v>
      </c>
      <c r="W3472" s="33">
        <v>0</v>
      </c>
      <c r="X3472" s="33">
        <f t="shared" si="633"/>
        <v>82.599999999999994</v>
      </c>
      <c r="Y3472" s="33">
        <f t="shared" si="634"/>
        <v>82.599999999999994</v>
      </c>
      <c r="Z3472" s="33">
        <f t="shared" si="635"/>
        <v>370056</v>
      </c>
      <c r="AA3472" s="34">
        <f t="shared" si="636"/>
        <v>5.3360162331466281E-07</v>
      </c>
      <c r="AB3472" s="33" t="s">
        <v>2762</v>
      </c>
      <c r="AC3472" s="35">
        <v>44811</v>
      </c>
      <c r="AD3472" s="33">
        <v>45</v>
      </c>
      <c r="AE3472" s="36">
        <f t="shared" si="626"/>
        <v>44856</v>
      </c>
    </row>
    <row r="3473" spans="2:31" ht="14.5" hidden="1">
      <c r="B3473" s="29" t="s">
        <v>3132</v>
      </c>
      <c r="C3473" s="30" t="str">
        <f t="shared" si="627"/>
        <v>(Proveedores estratégicos)</v>
      </c>
      <c r="D3473" s="30">
        <v>4</v>
      </c>
      <c r="E3473" s="30">
        <v>133243459</v>
      </c>
      <c r="F3473" s="30" t="s">
        <v>5552</v>
      </c>
      <c r="G3473" s="30" t="s">
        <v>5553</v>
      </c>
      <c r="H3473" s="31">
        <v>74097784</v>
      </c>
      <c r="I3473" s="31" t="s">
        <v>62</v>
      </c>
      <c r="J3473" s="32">
        <v>1283.2</v>
      </c>
      <c r="K3473" s="33">
        <f t="shared" si="628"/>
        <v>1283.2</v>
      </c>
      <c r="L3473" s="33">
        <v>5748864</v>
      </c>
      <c r="M3473" s="33">
        <v>0</v>
      </c>
      <c r="N3473" s="33">
        <v>0</v>
      </c>
      <c r="O3473" s="33">
        <v>0</v>
      </c>
      <c r="P3473" s="33">
        <f t="shared" si="629"/>
        <v>1283.2</v>
      </c>
      <c r="Q3473" s="33">
        <f t="shared" si="630"/>
        <v>1283.2</v>
      </c>
      <c r="R3473" s="33">
        <f t="shared" si="631"/>
        <v>5748864</v>
      </c>
      <c r="S3473" s="33"/>
      <c r="T3473" s="30" t="str">
        <f t="shared" si="632"/>
        <v>USD</v>
      </c>
      <c r="U3473" s="33">
        <v>0</v>
      </c>
      <c r="V3473" s="33">
        <v>0</v>
      </c>
      <c r="W3473" s="33">
        <v>0</v>
      </c>
      <c r="X3473" s="33">
        <f t="shared" si="633"/>
        <v>1283.2</v>
      </c>
      <c r="Y3473" s="33">
        <f t="shared" si="634"/>
        <v>1283.2</v>
      </c>
      <c r="Z3473" s="33">
        <f t="shared" si="635"/>
        <v>5748864</v>
      </c>
      <c r="AA3473" s="34">
        <f t="shared" si="636"/>
        <v>8.2895647215968012E-06</v>
      </c>
      <c r="AB3473" s="33" t="s">
        <v>2762</v>
      </c>
      <c r="AC3473" s="35">
        <v>44811</v>
      </c>
      <c r="AD3473" s="33">
        <v>45</v>
      </c>
      <c r="AE3473" s="36">
        <f t="shared" si="626"/>
        <v>44856</v>
      </c>
    </row>
    <row r="3474" spans="2:31" ht="14.5" hidden="1">
      <c r="B3474" s="29" t="s">
        <v>3132</v>
      </c>
      <c r="C3474" s="30" t="str">
        <f t="shared" si="627"/>
        <v>(Proveedores estratégicos)</v>
      </c>
      <c r="D3474" s="30">
        <v>4</v>
      </c>
      <c r="E3474" s="30">
        <v>133243459</v>
      </c>
      <c r="F3474" s="30" t="s">
        <v>5552</v>
      </c>
      <c r="G3474" s="30" t="s">
        <v>5553</v>
      </c>
      <c r="H3474" s="31">
        <v>74097780</v>
      </c>
      <c r="I3474" s="31" t="s">
        <v>62</v>
      </c>
      <c r="J3474" s="32">
        <v>1830</v>
      </c>
      <c r="K3474" s="33">
        <f t="shared" si="628"/>
        <v>1830</v>
      </c>
      <c r="L3474" s="33">
        <v>8198583</v>
      </c>
      <c r="M3474" s="33">
        <v>0</v>
      </c>
      <c r="N3474" s="33">
        <v>0</v>
      </c>
      <c r="O3474" s="33">
        <v>0</v>
      </c>
      <c r="P3474" s="33">
        <f t="shared" si="629"/>
        <v>1830</v>
      </c>
      <c r="Q3474" s="33">
        <f t="shared" si="630"/>
        <v>1830</v>
      </c>
      <c r="R3474" s="33">
        <f t="shared" si="631"/>
        <v>8198583</v>
      </c>
      <c r="S3474" s="33"/>
      <c r="T3474" s="30" t="str">
        <f t="shared" si="632"/>
        <v>USD</v>
      </c>
      <c r="U3474" s="33">
        <v>0</v>
      </c>
      <c r="V3474" s="33">
        <v>0</v>
      </c>
      <c r="W3474" s="33">
        <v>0</v>
      </c>
      <c r="X3474" s="33">
        <f t="shared" si="633"/>
        <v>1830</v>
      </c>
      <c r="Y3474" s="33">
        <f t="shared" si="634"/>
        <v>1830</v>
      </c>
      <c r="Z3474" s="33">
        <f t="shared" si="635"/>
        <v>8198583</v>
      </c>
      <c r="AA3474" s="34">
        <f t="shared" si="636"/>
        <v>1.1821932890373345E-05</v>
      </c>
      <c r="AB3474" s="33" t="s">
        <v>2762</v>
      </c>
      <c r="AC3474" s="35">
        <v>44811</v>
      </c>
      <c r="AD3474" s="33">
        <v>45</v>
      </c>
      <c r="AE3474" s="36">
        <f t="shared" si="626"/>
        <v>44856</v>
      </c>
    </row>
    <row r="3475" spans="2:31" ht="14.5" hidden="1">
      <c r="B3475" s="29" t="s">
        <v>3132</v>
      </c>
      <c r="C3475" s="30" t="str">
        <f t="shared" si="627"/>
        <v>(Proveedores estratégicos)</v>
      </c>
      <c r="D3475" s="30">
        <v>4</v>
      </c>
      <c r="E3475" s="30">
        <v>133243459</v>
      </c>
      <c r="F3475" s="30" t="s">
        <v>5552</v>
      </c>
      <c r="G3475" s="30" t="s">
        <v>5553</v>
      </c>
      <c r="H3475" s="31">
        <v>74097778</v>
      </c>
      <c r="I3475" s="31" t="s">
        <v>62</v>
      </c>
      <c r="J3475" s="32">
        <v>975</v>
      </c>
      <c r="K3475" s="33">
        <f t="shared" si="628"/>
        <v>975</v>
      </c>
      <c r="L3475" s="33">
        <v>4368098</v>
      </c>
      <c r="M3475" s="33">
        <v>0</v>
      </c>
      <c r="N3475" s="33">
        <v>0</v>
      </c>
      <c r="O3475" s="33">
        <v>0</v>
      </c>
      <c r="P3475" s="33">
        <f t="shared" si="629"/>
        <v>975</v>
      </c>
      <c r="Q3475" s="33">
        <f t="shared" si="630"/>
        <v>975</v>
      </c>
      <c r="R3475" s="33">
        <f t="shared" si="631"/>
        <v>4368098</v>
      </c>
      <c r="S3475" s="33"/>
      <c r="T3475" s="30" t="str">
        <f t="shared" si="632"/>
        <v>USD</v>
      </c>
      <c r="U3475" s="33">
        <v>0</v>
      </c>
      <c r="V3475" s="33">
        <v>0</v>
      </c>
      <c r="W3475" s="33">
        <v>0</v>
      </c>
      <c r="X3475" s="33">
        <f t="shared" si="633"/>
        <v>975</v>
      </c>
      <c r="Y3475" s="33">
        <f t="shared" si="634"/>
        <v>975</v>
      </c>
      <c r="Z3475" s="33">
        <f t="shared" si="635"/>
        <v>4368098</v>
      </c>
      <c r="AA3475" s="34">
        <f t="shared" si="636"/>
        <v>6.2985715232222473E-06</v>
      </c>
      <c r="AB3475" s="33" t="s">
        <v>2762</v>
      </c>
      <c r="AC3475" s="35">
        <v>44811</v>
      </c>
      <c r="AD3475" s="33">
        <v>45</v>
      </c>
      <c r="AE3475" s="36">
        <f t="shared" si="626"/>
        <v>44856</v>
      </c>
    </row>
    <row r="3476" spans="2:31" ht="14.5" hidden="1">
      <c r="B3476" s="29" t="s">
        <v>3132</v>
      </c>
      <c r="C3476" s="30" t="str">
        <f t="shared" si="627"/>
        <v>(Proveedores estratégicos)</v>
      </c>
      <c r="D3476" s="30">
        <v>4</v>
      </c>
      <c r="E3476" s="30">
        <v>133243459</v>
      </c>
      <c r="F3476" s="30" t="s">
        <v>5552</v>
      </c>
      <c r="G3476" s="30" t="s">
        <v>5553</v>
      </c>
      <c r="H3476" s="31">
        <v>74097777</v>
      </c>
      <c r="I3476" s="31" t="s">
        <v>62</v>
      </c>
      <c r="J3476" s="32">
        <v>2286</v>
      </c>
      <c r="K3476" s="33">
        <f t="shared" si="628"/>
        <v>2286</v>
      </c>
      <c r="L3476" s="33">
        <v>10241509</v>
      </c>
      <c r="M3476" s="33">
        <v>0</v>
      </c>
      <c r="N3476" s="33">
        <v>0</v>
      </c>
      <c r="O3476" s="33">
        <v>0</v>
      </c>
      <c r="P3476" s="33">
        <f t="shared" si="629"/>
        <v>2286</v>
      </c>
      <c r="Q3476" s="33">
        <f t="shared" si="630"/>
        <v>2286</v>
      </c>
      <c r="R3476" s="33">
        <f t="shared" si="631"/>
        <v>10241509</v>
      </c>
      <c r="S3476" s="38"/>
      <c r="T3476" s="30" t="str">
        <f t="shared" si="632"/>
        <v>USD</v>
      </c>
      <c r="U3476" s="33">
        <v>0</v>
      </c>
      <c r="V3476" s="33">
        <v>0</v>
      </c>
      <c r="W3476" s="33">
        <v>0</v>
      </c>
      <c r="X3476" s="33">
        <f t="shared" si="633"/>
        <v>2286</v>
      </c>
      <c r="Y3476" s="33">
        <f t="shared" si="634"/>
        <v>2286</v>
      </c>
      <c r="Z3476" s="33">
        <f t="shared" si="635"/>
        <v>10241509</v>
      </c>
      <c r="AA3476" s="34">
        <f t="shared" si="636"/>
        <v>1.4767726580819469E-05</v>
      </c>
      <c r="AB3476" s="33" t="s">
        <v>2762</v>
      </c>
      <c r="AC3476" s="35">
        <v>44811</v>
      </c>
      <c r="AD3476" s="33">
        <v>45</v>
      </c>
      <c r="AE3476" s="36">
        <f t="shared" si="626"/>
        <v>44856</v>
      </c>
    </row>
    <row r="3477" spans="2:31" ht="14.5" hidden="1">
      <c r="B3477" s="29" t="s">
        <v>3132</v>
      </c>
      <c r="C3477" s="30" t="str">
        <f t="shared" si="627"/>
        <v>(Proveedores estratégicos)</v>
      </c>
      <c r="D3477" s="30">
        <v>4</v>
      </c>
      <c r="E3477" s="30">
        <v>133243459</v>
      </c>
      <c r="F3477" s="30" t="s">
        <v>5552</v>
      </c>
      <c r="G3477" s="30" t="s">
        <v>5553</v>
      </c>
      <c r="H3477" s="31">
        <v>74097782</v>
      </c>
      <c r="I3477" s="31" t="s">
        <v>62</v>
      </c>
      <c r="J3477" s="32">
        <v>65.400000000000006</v>
      </c>
      <c r="K3477" s="33">
        <f t="shared" si="628"/>
        <v>65.400000000000006</v>
      </c>
      <c r="L3477" s="33">
        <v>292999</v>
      </c>
      <c r="M3477" s="33">
        <v>0</v>
      </c>
      <c r="N3477" s="33">
        <v>0</v>
      </c>
      <c r="O3477" s="33">
        <v>0</v>
      </c>
      <c r="P3477" s="33">
        <f t="shared" si="629"/>
        <v>65.400000000000006</v>
      </c>
      <c r="Q3477" s="33">
        <f t="shared" si="630"/>
        <v>65.400000000000006</v>
      </c>
      <c r="R3477" s="33">
        <f t="shared" si="631"/>
        <v>292999</v>
      </c>
      <c r="S3477" s="33"/>
      <c r="T3477" s="30" t="str">
        <f t="shared" si="632"/>
        <v>USD</v>
      </c>
      <c r="U3477" s="33">
        <v>0</v>
      </c>
      <c r="V3477" s="33">
        <v>0</v>
      </c>
      <c r="W3477" s="33">
        <v>0</v>
      </c>
      <c r="X3477" s="33">
        <f t="shared" si="633"/>
        <v>65.400000000000006</v>
      </c>
      <c r="Y3477" s="33">
        <f t="shared" si="634"/>
        <v>65.400000000000006</v>
      </c>
      <c r="Z3477" s="33">
        <f t="shared" si="635"/>
        <v>292999</v>
      </c>
      <c r="AA3477" s="34">
        <f t="shared" si="636"/>
        <v>4.2248941249317101E-07</v>
      </c>
      <c r="AB3477" s="33" t="s">
        <v>2762</v>
      </c>
      <c r="AC3477" s="35">
        <v>44811</v>
      </c>
      <c r="AD3477" s="33">
        <v>45</v>
      </c>
      <c r="AE3477" s="36">
        <f t="shared" si="626"/>
        <v>44856</v>
      </c>
    </row>
    <row r="3478" spans="2:31" ht="14.5" hidden="1">
      <c r="B3478" s="29" t="s">
        <v>3132</v>
      </c>
      <c r="C3478" s="30" t="str">
        <f t="shared" si="627"/>
        <v>(Proveedores estratégicos)</v>
      </c>
      <c r="D3478" s="30">
        <v>4</v>
      </c>
      <c r="E3478" s="30">
        <v>133243459</v>
      </c>
      <c r="F3478" s="30" t="s">
        <v>5552</v>
      </c>
      <c r="G3478" s="30" t="s">
        <v>5553</v>
      </c>
      <c r="H3478" s="31">
        <v>74097781</v>
      </c>
      <c r="I3478" s="31" t="s">
        <v>62</v>
      </c>
      <c r="J3478" s="32">
        <v>35.100000000000001</v>
      </c>
      <c r="K3478" s="33">
        <f t="shared" si="628"/>
        <v>35.100000000000001</v>
      </c>
      <c r="L3478" s="33">
        <v>157252</v>
      </c>
      <c r="M3478" s="33">
        <v>0</v>
      </c>
      <c r="N3478" s="33">
        <v>0</v>
      </c>
      <c r="O3478" s="33">
        <v>0</v>
      </c>
      <c r="P3478" s="33">
        <f t="shared" si="629"/>
        <v>35.100000000000001</v>
      </c>
      <c r="Q3478" s="33">
        <f t="shared" si="630"/>
        <v>35.100000000000001</v>
      </c>
      <c r="R3478" s="33">
        <f t="shared" si="631"/>
        <v>157252</v>
      </c>
      <c r="S3478" s="33"/>
      <c r="T3478" s="30" t="str">
        <f t="shared" si="632"/>
        <v>USD</v>
      </c>
      <c r="U3478" s="33">
        <v>0</v>
      </c>
      <c r="V3478" s="33">
        <v>0</v>
      </c>
      <c r="W3478" s="33">
        <v>0</v>
      </c>
      <c r="X3478" s="33">
        <f t="shared" si="633"/>
        <v>35.100000000000001</v>
      </c>
      <c r="Y3478" s="33">
        <f t="shared" si="634"/>
        <v>35.100000000000001</v>
      </c>
      <c r="Z3478" s="33">
        <f t="shared" si="635"/>
        <v>157252</v>
      </c>
      <c r="AA3478" s="34">
        <f t="shared" si="636"/>
        <v>2.2674925543560261E-07</v>
      </c>
      <c r="AB3478" s="33" t="s">
        <v>2762</v>
      </c>
      <c r="AC3478" s="35">
        <v>44811</v>
      </c>
      <c r="AD3478" s="33">
        <v>45</v>
      </c>
      <c r="AE3478" s="36">
        <f t="shared" si="626"/>
        <v>44856</v>
      </c>
    </row>
    <row r="3479" spans="2:31" ht="14.5" hidden="1">
      <c r="B3479" s="29" t="s">
        <v>3132</v>
      </c>
      <c r="C3479" s="30" t="str">
        <f t="shared" si="627"/>
        <v>(Proveedores estratégicos)</v>
      </c>
      <c r="D3479" s="30">
        <v>4</v>
      </c>
      <c r="E3479" s="30">
        <v>133243459</v>
      </c>
      <c r="F3479" s="30" t="s">
        <v>5552</v>
      </c>
      <c r="G3479" s="30" t="s">
        <v>5553</v>
      </c>
      <c r="H3479" s="31">
        <v>74098489</v>
      </c>
      <c r="I3479" s="31" t="s">
        <v>62</v>
      </c>
      <c r="J3479" s="32">
        <v>762</v>
      </c>
      <c r="K3479" s="33">
        <f t="shared" si="628"/>
        <v>762</v>
      </c>
      <c r="L3479" s="33">
        <v>3388126</v>
      </c>
      <c r="M3479" s="33">
        <v>0</v>
      </c>
      <c r="N3479" s="33">
        <v>0</v>
      </c>
      <c r="O3479" s="33">
        <v>0</v>
      </c>
      <c r="P3479" s="33">
        <f t="shared" si="629"/>
        <v>762</v>
      </c>
      <c r="Q3479" s="33">
        <f t="shared" si="630"/>
        <v>762</v>
      </c>
      <c r="R3479" s="33">
        <f t="shared" si="631"/>
        <v>3388126</v>
      </c>
      <c r="S3479" s="33"/>
      <c r="T3479" s="30" t="str">
        <f t="shared" si="632"/>
        <v>USD</v>
      </c>
      <c r="U3479" s="33">
        <v>0</v>
      </c>
      <c r="V3479" s="33">
        <v>0</v>
      </c>
      <c r="W3479" s="33">
        <v>0</v>
      </c>
      <c r="X3479" s="33">
        <f t="shared" si="633"/>
        <v>762</v>
      </c>
      <c r="Y3479" s="33">
        <f t="shared" si="634"/>
        <v>762</v>
      </c>
      <c r="Z3479" s="33">
        <f t="shared" si="635"/>
        <v>3388126</v>
      </c>
      <c r="AA3479" s="34">
        <f t="shared" si="636"/>
        <v>4.8855025552743787E-06</v>
      </c>
      <c r="AB3479" s="33" t="s">
        <v>2762</v>
      </c>
      <c r="AC3479" s="35">
        <v>44812</v>
      </c>
      <c r="AD3479" s="33">
        <v>45</v>
      </c>
      <c r="AE3479" s="36">
        <f t="shared" si="637" ref="AE3479:AE3542">+AD3479+AC3479</f>
        <v>44857</v>
      </c>
    </row>
    <row r="3480" spans="2:31" ht="14.5" hidden="1">
      <c r="B3480" s="29" t="s">
        <v>3132</v>
      </c>
      <c r="C3480" s="30" t="str">
        <f t="shared" si="627"/>
        <v>(Proveedores estratégicos)</v>
      </c>
      <c r="D3480" s="30">
        <v>4</v>
      </c>
      <c r="E3480" s="30">
        <v>133243459</v>
      </c>
      <c r="F3480" s="30" t="s">
        <v>5552</v>
      </c>
      <c r="G3480" s="30" t="s">
        <v>5553</v>
      </c>
      <c r="H3480" s="31">
        <v>74098495</v>
      </c>
      <c r="I3480" s="31" t="s">
        <v>62</v>
      </c>
      <c r="J3480" s="32">
        <v>163</v>
      </c>
      <c r="K3480" s="33">
        <f t="shared" si="628"/>
        <v>163</v>
      </c>
      <c r="L3480" s="33">
        <v>724757</v>
      </c>
      <c r="M3480" s="33">
        <v>0</v>
      </c>
      <c r="N3480" s="33">
        <v>0</v>
      </c>
      <c r="O3480" s="33">
        <v>0</v>
      </c>
      <c r="P3480" s="33">
        <f t="shared" si="629"/>
        <v>163</v>
      </c>
      <c r="Q3480" s="33">
        <f t="shared" si="630"/>
        <v>163</v>
      </c>
      <c r="R3480" s="33">
        <f t="shared" si="631"/>
        <v>724757</v>
      </c>
      <c r="S3480" s="33"/>
      <c r="T3480" s="30" t="str">
        <f t="shared" si="632"/>
        <v>USD</v>
      </c>
      <c r="U3480" s="33">
        <v>0</v>
      </c>
      <c r="V3480" s="33">
        <v>0</v>
      </c>
      <c r="W3480" s="33">
        <v>0</v>
      </c>
      <c r="X3480" s="33">
        <f t="shared" si="633"/>
        <v>163</v>
      </c>
      <c r="Y3480" s="33">
        <f t="shared" si="634"/>
        <v>163</v>
      </c>
      <c r="Z3480" s="33">
        <f t="shared" si="635"/>
        <v>724757</v>
      </c>
      <c r="AA3480" s="34">
        <f t="shared" si="636"/>
        <v>1.0450621303496366E-06</v>
      </c>
      <c r="AB3480" s="33" t="s">
        <v>2762</v>
      </c>
      <c r="AC3480" s="35">
        <v>44812</v>
      </c>
      <c r="AD3480" s="33">
        <v>45</v>
      </c>
      <c r="AE3480" s="36">
        <f t="shared" si="637"/>
        <v>44857</v>
      </c>
    </row>
    <row r="3481" spans="2:31" ht="14.5" hidden="1">
      <c r="B3481" s="29" t="s">
        <v>3132</v>
      </c>
      <c r="C3481" s="30" t="str">
        <f t="shared" si="627"/>
        <v>(Proveedores estratégicos)</v>
      </c>
      <c r="D3481" s="30">
        <v>4</v>
      </c>
      <c r="E3481" s="30">
        <v>133243459</v>
      </c>
      <c r="F3481" s="30" t="s">
        <v>5552</v>
      </c>
      <c r="G3481" s="30" t="s">
        <v>5553</v>
      </c>
      <c r="H3481" s="31">
        <v>74099181</v>
      </c>
      <c r="I3481" s="31" t="s">
        <v>62</v>
      </c>
      <c r="J3481" s="32">
        <v>135</v>
      </c>
      <c r="K3481" s="33">
        <f t="shared" si="628"/>
        <v>135</v>
      </c>
      <c r="L3481" s="33">
        <v>600259</v>
      </c>
      <c r="M3481" s="33">
        <v>0</v>
      </c>
      <c r="N3481" s="33">
        <v>0</v>
      </c>
      <c r="O3481" s="33">
        <v>0</v>
      </c>
      <c r="P3481" s="33">
        <f t="shared" si="629"/>
        <v>135</v>
      </c>
      <c r="Q3481" s="33">
        <f t="shared" si="630"/>
        <v>135</v>
      </c>
      <c r="R3481" s="33">
        <f t="shared" si="631"/>
        <v>600259</v>
      </c>
      <c r="S3481" s="33"/>
      <c r="T3481" s="30" t="str">
        <f t="shared" si="632"/>
        <v>USD</v>
      </c>
      <c r="U3481" s="33">
        <v>0</v>
      </c>
      <c r="V3481" s="33">
        <v>0</v>
      </c>
      <c r="W3481" s="33">
        <v>0</v>
      </c>
      <c r="X3481" s="33">
        <f t="shared" si="633"/>
        <v>135</v>
      </c>
      <c r="Y3481" s="33">
        <f t="shared" si="634"/>
        <v>135</v>
      </c>
      <c r="Z3481" s="33">
        <f t="shared" si="635"/>
        <v>600259</v>
      </c>
      <c r="AA3481" s="34">
        <f t="shared" si="636"/>
        <v>8.6554244981634182E-07</v>
      </c>
      <c r="AB3481" s="33" t="s">
        <v>2762</v>
      </c>
      <c r="AC3481" s="35">
        <v>44812</v>
      </c>
      <c r="AD3481" s="33">
        <v>45</v>
      </c>
      <c r="AE3481" s="36">
        <f t="shared" si="637"/>
        <v>44857</v>
      </c>
    </row>
    <row r="3482" spans="2:31" ht="14.5" hidden="1">
      <c r="B3482" s="29" t="s">
        <v>3132</v>
      </c>
      <c r="C3482" s="30" t="str">
        <f t="shared" si="627"/>
        <v>(Proveedores estratégicos)</v>
      </c>
      <c r="D3482" s="30">
        <v>4</v>
      </c>
      <c r="E3482" s="30">
        <v>133243459</v>
      </c>
      <c r="F3482" s="30" t="s">
        <v>5552</v>
      </c>
      <c r="G3482" s="30" t="s">
        <v>5553</v>
      </c>
      <c r="H3482" s="31">
        <v>74098490</v>
      </c>
      <c r="I3482" s="31" t="s">
        <v>62</v>
      </c>
      <c r="J3482" s="32">
        <v>6580</v>
      </c>
      <c r="K3482" s="33">
        <f t="shared" si="628"/>
        <v>6580</v>
      </c>
      <c r="L3482" s="33">
        <v>29257049</v>
      </c>
      <c r="M3482" s="33">
        <v>0</v>
      </c>
      <c r="N3482" s="33">
        <v>0</v>
      </c>
      <c r="O3482" s="33">
        <v>0</v>
      </c>
      <c r="P3482" s="33">
        <f t="shared" si="629"/>
        <v>6580</v>
      </c>
      <c r="Q3482" s="33">
        <f t="shared" si="630"/>
        <v>6580</v>
      </c>
      <c r="R3482" s="33">
        <f t="shared" si="631"/>
        <v>29257049</v>
      </c>
      <c r="S3482" s="33"/>
      <c r="T3482" s="30" t="str">
        <f t="shared" si="632"/>
        <v>USD</v>
      </c>
      <c r="U3482" s="33">
        <v>0</v>
      </c>
      <c r="V3482" s="33">
        <v>0</v>
      </c>
      <c r="W3482" s="33">
        <v>0</v>
      </c>
      <c r="X3482" s="33">
        <f t="shared" si="633"/>
        <v>6580</v>
      </c>
      <c r="Y3482" s="33">
        <f t="shared" si="634"/>
        <v>6580</v>
      </c>
      <c r="Z3482" s="33">
        <f t="shared" si="635"/>
        <v>29257049</v>
      </c>
      <c r="AA3482" s="34">
        <f t="shared" si="636"/>
        <v>4.2187152322342112E-05</v>
      </c>
      <c r="AB3482" s="33" t="s">
        <v>2762</v>
      </c>
      <c r="AC3482" s="35">
        <v>44812</v>
      </c>
      <c r="AD3482" s="33">
        <v>45</v>
      </c>
      <c r="AE3482" s="36">
        <f t="shared" si="637"/>
        <v>44857</v>
      </c>
    </row>
    <row r="3483" spans="2:31" ht="14.5" hidden="1">
      <c r="B3483" s="29" t="s">
        <v>3132</v>
      </c>
      <c r="C3483" s="30" t="str">
        <f t="shared" si="627"/>
        <v>(Proveedores estratégicos)</v>
      </c>
      <c r="D3483" s="30">
        <v>4</v>
      </c>
      <c r="E3483" s="30">
        <v>133243459</v>
      </c>
      <c r="F3483" s="30" t="s">
        <v>5552</v>
      </c>
      <c r="G3483" s="30" t="s">
        <v>5553</v>
      </c>
      <c r="H3483" s="31">
        <v>74098499</v>
      </c>
      <c r="I3483" s="31" t="s">
        <v>62</v>
      </c>
      <c r="J3483" s="32">
        <v>34.520000000000003</v>
      </c>
      <c r="K3483" s="33">
        <f t="shared" si="628"/>
        <v>34.520000000000003</v>
      </c>
      <c r="L3483" s="33">
        <v>153488</v>
      </c>
      <c r="M3483" s="33">
        <v>0</v>
      </c>
      <c r="N3483" s="33">
        <v>0</v>
      </c>
      <c r="O3483" s="33">
        <v>0</v>
      </c>
      <c r="P3483" s="33">
        <f t="shared" si="629"/>
        <v>34.520000000000003</v>
      </c>
      <c r="Q3483" s="33">
        <f t="shared" si="630"/>
        <v>34.520000000000003</v>
      </c>
      <c r="R3483" s="33">
        <f t="shared" si="631"/>
        <v>153488</v>
      </c>
      <c r="S3483" s="33"/>
      <c r="T3483" s="30" t="str">
        <f t="shared" si="632"/>
        <v>USD</v>
      </c>
      <c r="U3483" s="33">
        <v>0</v>
      </c>
      <c r="V3483" s="33">
        <v>0</v>
      </c>
      <c r="W3483" s="33">
        <v>0</v>
      </c>
      <c r="X3483" s="33">
        <f t="shared" si="633"/>
        <v>34.520000000000003</v>
      </c>
      <c r="Y3483" s="33">
        <f t="shared" si="634"/>
        <v>34.520000000000003</v>
      </c>
      <c r="Z3483" s="33">
        <f t="shared" si="635"/>
        <v>153488</v>
      </c>
      <c r="AA3483" s="34">
        <f t="shared" si="636"/>
        <v>2.2132176200175371E-07</v>
      </c>
      <c r="AB3483" s="33" t="s">
        <v>2762</v>
      </c>
      <c r="AC3483" s="35">
        <v>44812</v>
      </c>
      <c r="AD3483" s="33">
        <v>45</v>
      </c>
      <c r="AE3483" s="36">
        <f t="shared" si="637"/>
        <v>44857</v>
      </c>
    </row>
    <row r="3484" spans="2:31" ht="14.5" hidden="1">
      <c r="B3484" s="29" t="s">
        <v>3132</v>
      </c>
      <c r="C3484" s="30" t="str">
        <f t="shared" si="627"/>
        <v>(Proveedores estratégicos)</v>
      </c>
      <c r="D3484" s="30">
        <v>4</v>
      </c>
      <c r="E3484" s="30">
        <v>133243459</v>
      </c>
      <c r="F3484" s="30" t="s">
        <v>5552</v>
      </c>
      <c r="G3484" s="30" t="s">
        <v>5553</v>
      </c>
      <c r="H3484" s="31" t="s">
        <v>3133</v>
      </c>
      <c r="I3484" s="31" t="s">
        <v>62</v>
      </c>
      <c r="J3484" s="32">
        <v>334</v>
      </c>
      <c r="K3484" s="33">
        <f t="shared" si="628"/>
        <v>334</v>
      </c>
      <c r="L3484" s="33">
        <v>1485084</v>
      </c>
      <c r="M3484" s="33">
        <v>0</v>
      </c>
      <c r="N3484" s="33">
        <v>0</v>
      </c>
      <c r="O3484" s="33">
        <v>0</v>
      </c>
      <c r="P3484" s="33">
        <f t="shared" si="629"/>
        <v>334</v>
      </c>
      <c r="Q3484" s="33">
        <f t="shared" si="630"/>
        <v>334</v>
      </c>
      <c r="R3484" s="33">
        <f t="shared" si="631"/>
        <v>1485084</v>
      </c>
      <c r="S3484" s="33"/>
      <c r="T3484" s="30" t="str">
        <f t="shared" si="632"/>
        <v>USD</v>
      </c>
      <c r="U3484" s="33">
        <v>0</v>
      </c>
      <c r="V3484" s="33">
        <v>0</v>
      </c>
      <c r="W3484" s="33">
        <v>0</v>
      </c>
      <c r="X3484" s="33">
        <f t="shared" si="633"/>
        <v>334</v>
      </c>
      <c r="Y3484" s="33">
        <f t="shared" si="634"/>
        <v>334</v>
      </c>
      <c r="Z3484" s="33">
        <f t="shared" si="635"/>
        <v>1485084</v>
      </c>
      <c r="AA3484" s="34">
        <f t="shared" si="636"/>
        <v>2.141414362038807E-06</v>
      </c>
      <c r="AB3484" s="33" t="s">
        <v>2762</v>
      </c>
      <c r="AC3484" s="35">
        <v>44812</v>
      </c>
      <c r="AD3484" s="33">
        <v>45</v>
      </c>
      <c r="AE3484" s="36">
        <f t="shared" si="637"/>
        <v>44857</v>
      </c>
    </row>
    <row r="3485" spans="2:31" ht="14.5" hidden="1">
      <c r="B3485" s="29" t="s">
        <v>3132</v>
      </c>
      <c r="C3485" s="30" t="str">
        <f t="shared" si="627"/>
        <v>(Proveedores estratégicos)</v>
      </c>
      <c r="D3485" s="30">
        <v>4</v>
      </c>
      <c r="E3485" s="30">
        <v>133243459</v>
      </c>
      <c r="F3485" s="30" t="s">
        <v>5552</v>
      </c>
      <c r="G3485" s="30" t="s">
        <v>5553</v>
      </c>
      <c r="H3485" s="31">
        <v>74098496</v>
      </c>
      <c r="I3485" s="31" t="s">
        <v>62</v>
      </c>
      <c r="J3485" s="32">
        <v>60</v>
      </c>
      <c r="K3485" s="33">
        <f t="shared" si="628"/>
        <v>60</v>
      </c>
      <c r="L3485" s="33">
        <v>266782</v>
      </c>
      <c r="M3485" s="33">
        <v>0</v>
      </c>
      <c r="N3485" s="33">
        <v>0</v>
      </c>
      <c r="O3485" s="33">
        <v>0</v>
      </c>
      <c r="P3485" s="33">
        <f t="shared" si="629"/>
        <v>60</v>
      </c>
      <c r="Q3485" s="33">
        <f t="shared" si="630"/>
        <v>60</v>
      </c>
      <c r="R3485" s="33">
        <f t="shared" si="631"/>
        <v>266782</v>
      </c>
      <c r="S3485" s="33"/>
      <c r="T3485" s="30" t="str">
        <f t="shared" si="632"/>
        <v>USD</v>
      </c>
      <c r="U3485" s="33">
        <v>0</v>
      </c>
      <c r="V3485" s="33">
        <v>0</v>
      </c>
      <c r="W3485" s="33">
        <v>0</v>
      </c>
      <c r="X3485" s="33">
        <f t="shared" si="633"/>
        <v>60</v>
      </c>
      <c r="Y3485" s="33">
        <f t="shared" si="634"/>
        <v>60</v>
      </c>
      <c r="Z3485" s="33">
        <f t="shared" si="635"/>
        <v>266782</v>
      </c>
      <c r="AA3485" s="34">
        <f t="shared" si="636"/>
        <v>3.8468585368466497E-07</v>
      </c>
      <c r="AB3485" s="33" t="s">
        <v>2762</v>
      </c>
      <c r="AC3485" s="35">
        <v>44812</v>
      </c>
      <c r="AD3485" s="33">
        <v>45</v>
      </c>
      <c r="AE3485" s="36">
        <f t="shared" si="637"/>
        <v>44857</v>
      </c>
    </row>
    <row r="3486" spans="2:31" ht="14.5" hidden="1">
      <c r="B3486" s="29" t="s">
        <v>3132</v>
      </c>
      <c r="C3486" s="30" t="str">
        <f t="shared" si="627"/>
        <v>(Proveedores estratégicos)</v>
      </c>
      <c r="D3486" s="30">
        <v>4</v>
      </c>
      <c r="E3486" s="30">
        <v>133243459</v>
      </c>
      <c r="F3486" s="30" t="s">
        <v>5552</v>
      </c>
      <c r="G3486" s="30" t="s">
        <v>5553</v>
      </c>
      <c r="H3486" s="31" t="s">
        <v>3134</v>
      </c>
      <c r="I3486" s="31" t="s">
        <v>62</v>
      </c>
      <c r="J3486" s="32">
        <v>25.440000000000001</v>
      </c>
      <c r="K3486" s="33">
        <f t="shared" si="628"/>
        <v>25.440000000000001</v>
      </c>
      <c r="L3486" s="33">
        <v>113115</v>
      </c>
      <c r="M3486" s="33">
        <v>0</v>
      </c>
      <c r="N3486" s="33">
        <v>0</v>
      </c>
      <c r="O3486" s="33">
        <v>0</v>
      </c>
      <c r="P3486" s="33">
        <f t="shared" si="629"/>
        <v>25.440000000000001</v>
      </c>
      <c r="Q3486" s="33">
        <f t="shared" si="630"/>
        <v>25.440000000000001</v>
      </c>
      <c r="R3486" s="33">
        <f t="shared" si="631"/>
        <v>113115</v>
      </c>
      <c r="S3486" s="33"/>
      <c r="T3486" s="30" t="str">
        <f t="shared" si="632"/>
        <v>USD</v>
      </c>
      <c r="U3486" s="33">
        <v>0</v>
      </c>
      <c r="V3486" s="33">
        <v>0</v>
      </c>
      <c r="W3486" s="33">
        <v>0</v>
      </c>
      <c r="X3486" s="33">
        <f t="shared" si="633"/>
        <v>25.440000000000001</v>
      </c>
      <c r="Y3486" s="33">
        <f t="shared" si="634"/>
        <v>25.440000000000001</v>
      </c>
      <c r="Z3486" s="33">
        <f t="shared" si="635"/>
        <v>113115</v>
      </c>
      <c r="AA3486" s="34">
        <f t="shared" si="636"/>
        <v>1.6310598293565863E-07</v>
      </c>
      <c r="AB3486" s="33" t="s">
        <v>2762</v>
      </c>
      <c r="AC3486" s="35">
        <v>44812</v>
      </c>
      <c r="AD3486" s="33">
        <v>45</v>
      </c>
      <c r="AE3486" s="36">
        <f t="shared" si="637"/>
        <v>44857</v>
      </c>
    </row>
    <row r="3487" spans="2:31" ht="14.5" hidden="1">
      <c r="B3487" s="29" t="s">
        <v>3132</v>
      </c>
      <c r="C3487" s="30" t="str">
        <f t="shared" si="627"/>
        <v>(Proveedores estratégicos)</v>
      </c>
      <c r="D3487" s="30">
        <v>4</v>
      </c>
      <c r="E3487" s="30">
        <v>133243459</v>
      </c>
      <c r="F3487" s="30" t="s">
        <v>5552</v>
      </c>
      <c r="G3487" s="30" t="s">
        <v>5553</v>
      </c>
      <c r="H3487" s="31">
        <v>74098494</v>
      </c>
      <c r="I3487" s="31" t="s">
        <v>62</v>
      </c>
      <c r="J3487" s="32">
        <v>35.399999999999999</v>
      </c>
      <c r="K3487" s="33">
        <f t="shared" si="628"/>
        <v>35.399999999999999</v>
      </c>
      <c r="L3487" s="33">
        <v>157401</v>
      </c>
      <c r="M3487" s="33">
        <v>0</v>
      </c>
      <c r="N3487" s="33">
        <v>0</v>
      </c>
      <c r="O3487" s="33">
        <v>0</v>
      </c>
      <c r="P3487" s="33">
        <f t="shared" si="629"/>
        <v>35.399999999999999</v>
      </c>
      <c r="Q3487" s="33">
        <f t="shared" si="630"/>
        <v>35.399999999999999</v>
      </c>
      <c r="R3487" s="33">
        <f t="shared" si="631"/>
        <v>157401</v>
      </c>
      <c r="S3487" s="33"/>
      <c r="T3487" s="30" t="str">
        <f t="shared" si="632"/>
        <v>USD</v>
      </c>
      <c r="U3487" s="33">
        <v>0</v>
      </c>
      <c r="V3487" s="33">
        <v>0</v>
      </c>
      <c r="W3487" s="33">
        <v>0</v>
      </c>
      <c r="X3487" s="33">
        <f t="shared" si="633"/>
        <v>35.399999999999999</v>
      </c>
      <c r="Y3487" s="33">
        <f t="shared" si="634"/>
        <v>35.399999999999999</v>
      </c>
      <c r="Z3487" s="33">
        <f t="shared" si="635"/>
        <v>157401</v>
      </c>
      <c r="AA3487" s="34">
        <f t="shared" si="636"/>
        <v>2.2696410573359504E-07</v>
      </c>
      <c r="AB3487" s="33" t="s">
        <v>2762</v>
      </c>
      <c r="AC3487" s="35">
        <v>44812</v>
      </c>
      <c r="AD3487" s="33">
        <v>45</v>
      </c>
      <c r="AE3487" s="36">
        <f t="shared" si="637"/>
        <v>44857</v>
      </c>
    </row>
    <row r="3488" spans="2:31" ht="14.5" hidden="1">
      <c r="B3488" s="29" t="s">
        <v>3132</v>
      </c>
      <c r="C3488" s="30" t="str">
        <f t="shared" si="627"/>
        <v>(Proveedores estratégicos)</v>
      </c>
      <c r="D3488" s="30">
        <v>4</v>
      </c>
      <c r="E3488" s="30">
        <v>133243459</v>
      </c>
      <c r="F3488" s="30" t="s">
        <v>5552</v>
      </c>
      <c r="G3488" s="30" t="s">
        <v>5553</v>
      </c>
      <c r="H3488" s="31">
        <v>74098498</v>
      </c>
      <c r="I3488" s="31" t="s">
        <v>62</v>
      </c>
      <c r="J3488" s="32">
        <v>623</v>
      </c>
      <c r="K3488" s="33">
        <f t="shared" si="628"/>
        <v>623</v>
      </c>
      <c r="L3488" s="33">
        <v>2770082</v>
      </c>
      <c r="M3488" s="33">
        <v>0</v>
      </c>
      <c r="N3488" s="33">
        <v>0</v>
      </c>
      <c r="O3488" s="33">
        <v>0</v>
      </c>
      <c r="P3488" s="33">
        <f t="shared" si="629"/>
        <v>623</v>
      </c>
      <c r="Q3488" s="33">
        <f t="shared" si="630"/>
        <v>623</v>
      </c>
      <c r="R3488" s="33">
        <f t="shared" si="631"/>
        <v>2770082</v>
      </c>
      <c r="S3488" s="33"/>
      <c r="T3488" s="30" t="str">
        <f t="shared" si="632"/>
        <v>USD</v>
      </c>
      <c r="U3488" s="33">
        <v>0</v>
      </c>
      <c r="V3488" s="33">
        <v>0</v>
      </c>
      <c r="W3488" s="33">
        <v>0</v>
      </c>
      <c r="X3488" s="33">
        <f t="shared" si="633"/>
        <v>623</v>
      </c>
      <c r="Y3488" s="33">
        <f t="shared" si="634"/>
        <v>623</v>
      </c>
      <c r="Z3488" s="33">
        <f t="shared" si="635"/>
        <v>2770082</v>
      </c>
      <c r="AA3488" s="34">
        <f t="shared" si="636"/>
        <v>3.9943150547882698E-06</v>
      </c>
      <c r="AB3488" s="33" t="s">
        <v>2762</v>
      </c>
      <c r="AC3488" s="35">
        <v>44812</v>
      </c>
      <c r="AD3488" s="33">
        <v>45</v>
      </c>
      <c r="AE3488" s="36">
        <f t="shared" si="637"/>
        <v>44857</v>
      </c>
    </row>
    <row r="3489" spans="2:31" ht="14.5" hidden="1">
      <c r="B3489" s="29" t="s">
        <v>3132</v>
      </c>
      <c r="C3489" s="30" t="str">
        <f t="shared" si="627"/>
        <v>(Proveedores estratégicos)</v>
      </c>
      <c r="D3489" s="30">
        <v>4</v>
      </c>
      <c r="E3489" s="30">
        <v>133243459</v>
      </c>
      <c r="F3489" s="30" t="s">
        <v>5552</v>
      </c>
      <c r="G3489" s="30" t="s">
        <v>5553</v>
      </c>
      <c r="H3489" s="31">
        <v>74098491</v>
      </c>
      <c r="I3489" s="31" t="s">
        <v>62</v>
      </c>
      <c r="J3489" s="32">
        <v>239.5</v>
      </c>
      <c r="K3489" s="33">
        <f t="shared" si="628"/>
        <v>239.5</v>
      </c>
      <c r="L3489" s="33">
        <v>1064903</v>
      </c>
      <c r="M3489" s="33">
        <v>0</v>
      </c>
      <c r="N3489" s="33">
        <v>0</v>
      </c>
      <c r="O3489" s="33">
        <v>0</v>
      </c>
      <c r="P3489" s="33">
        <f t="shared" si="629"/>
        <v>239.5</v>
      </c>
      <c r="Q3489" s="33">
        <f t="shared" si="630"/>
        <v>239.5</v>
      </c>
      <c r="R3489" s="33">
        <f t="shared" si="631"/>
        <v>1064903</v>
      </c>
      <c r="S3489" s="33"/>
      <c r="T3489" s="30" t="str">
        <f t="shared" si="632"/>
        <v>USD</v>
      </c>
      <c r="U3489" s="33">
        <v>0</v>
      </c>
      <c r="V3489" s="33">
        <v>0</v>
      </c>
      <c r="W3489" s="33">
        <v>0</v>
      </c>
      <c r="X3489" s="33">
        <f t="shared" si="633"/>
        <v>239.5</v>
      </c>
      <c r="Y3489" s="33">
        <f t="shared" si="634"/>
        <v>239.5</v>
      </c>
      <c r="Z3489" s="33">
        <f t="shared" si="635"/>
        <v>1064903</v>
      </c>
      <c r="AA3489" s="34">
        <f t="shared" si="636"/>
        <v>1.5355350797518602E-06</v>
      </c>
      <c r="AB3489" s="33" t="s">
        <v>2762</v>
      </c>
      <c r="AC3489" s="35">
        <v>44812</v>
      </c>
      <c r="AD3489" s="33">
        <v>45</v>
      </c>
      <c r="AE3489" s="36">
        <f t="shared" si="637"/>
        <v>44857</v>
      </c>
    </row>
    <row r="3490" spans="2:31" ht="14.5" hidden="1">
      <c r="B3490" s="29" t="s">
        <v>3132</v>
      </c>
      <c r="C3490" s="30" t="str">
        <f t="shared" si="627"/>
        <v>(Proveedores estratégicos)</v>
      </c>
      <c r="D3490" s="30">
        <v>4</v>
      </c>
      <c r="E3490" s="30">
        <v>133243459</v>
      </c>
      <c r="F3490" s="30" t="s">
        <v>5552</v>
      </c>
      <c r="G3490" s="30" t="s">
        <v>5553</v>
      </c>
      <c r="H3490" s="31">
        <v>74099186</v>
      </c>
      <c r="I3490" s="31" t="s">
        <v>62</v>
      </c>
      <c r="J3490" s="32">
        <v>4400</v>
      </c>
      <c r="K3490" s="33">
        <f t="shared" si="628"/>
        <v>4400</v>
      </c>
      <c r="L3490" s="33">
        <v>19345436</v>
      </c>
      <c r="M3490" s="33">
        <v>0</v>
      </c>
      <c r="N3490" s="33">
        <v>0</v>
      </c>
      <c r="O3490" s="33">
        <v>0</v>
      </c>
      <c r="P3490" s="33">
        <f t="shared" si="629"/>
        <v>4400</v>
      </c>
      <c r="Q3490" s="33">
        <f t="shared" si="630"/>
        <v>4400</v>
      </c>
      <c r="R3490" s="33">
        <f t="shared" si="631"/>
        <v>19345436</v>
      </c>
      <c r="S3490" s="33"/>
      <c r="T3490" s="30" t="str">
        <f t="shared" si="632"/>
        <v>USD</v>
      </c>
      <c r="U3490" s="33">
        <v>0</v>
      </c>
      <c r="V3490" s="33">
        <v>0</v>
      </c>
      <c r="W3490" s="33">
        <v>0</v>
      </c>
      <c r="X3490" s="33">
        <f t="shared" si="633"/>
        <v>4400</v>
      </c>
      <c r="Y3490" s="33">
        <f t="shared" si="634"/>
        <v>4400</v>
      </c>
      <c r="Z3490" s="33">
        <f t="shared" si="635"/>
        <v>19345436</v>
      </c>
      <c r="AA3490" s="34">
        <f t="shared" si="636"/>
        <v>2.7895118720760961E-05</v>
      </c>
      <c r="AB3490" s="33" t="s">
        <v>2762</v>
      </c>
      <c r="AC3490" s="35">
        <v>44813</v>
      </c>
      <c r="AD3490" s="33">
        <v>45</v>
      </c>
      <c r="AE3490" s="36">
        <f t="shared" si="637"/>
        <v>44858</v>
      </c>
    </row>
    <row r="3491" spans="2:31" ht="14.5" hidden="1">
      <c r="B3491" s="29" t="s">
        <v>3132</v>
      </c>
      <c r="C3491" s="30" t="str">
        <f t="shared" si="627"/>
        <v>(Proveedores estratégicos)</v>
      </c>
      <c r="D3491" s="30">
        <v>4</v>
      </c>
      <c r="E3491" s="30">
        <v>133243459</v>
      </c>
      <c r="F3491" s="30" t="s">
        <v>5552</v>
      </c>
      <c r="G3491" s="30" t="s">
        <v>5553</v>
      </c>
      <c r="H3491" s="31">
        <v>74099197</v>
      </c>
      <c r="I3491" s="31" t="s">
        <v>62</v>
      </c>
      <c r="J3491" s="32">
        <v>48</v>
      </c>
      <c r="K3491" s="33">
        <f t="shared" si="628"/>
        <v>48</v>
      </c>
      <c r="L3491" s="33">
        <v>211041</v>
      </c>
      <c r="M3491" s="33">
        <v>0</v>
      </c>
      <c r="N3491" s="33">
        <v>0</v>
      </c>
      <c r="O3491" s="33">
        <v>0</v>
      </c>
      <c r="P3491" s="33">
        <f t="shared" si="629"/>
        <v>48</v>
      </c>
      <c r="Q3491" s="33">
        <f t="shared" si="630"/>
        <v>48</v>
      </c>
      <c r="R3491" s="33">
        <f t="shared" si="631"/>
        <v>211041</v>
      </c>
      <c r="S3491" s="33"/>
      <c r="T3491" s="30" t="str">
        <f t="shared" si="632"/>
        <v>USD</v>
      </c>
      <c r="U3491" s="33">
        <v>0</v>
      </c>
      <c r="V3491" s="33">
        <v>0</v>
      </c>
      <c r="W3491" s="33">
        <v>0</v>
      </c>
      <c r="X3491" s="33">
        <f t="shared" si="633"/>
        <v>48</v>
      </c>
      <c r="Y3491" s="33">
        <f t="shared" si="634"/>
        <v>48</v>
      </c>
      <c r="Z3491" s="33">
        <f t="shared" si="635"/>
        <v>211041</v>
      </c>
      <c r="AA3491" s="34">
        <f t="shared" si="636"/>
        <v>3.04310213010868E-07</v>
      </c>
      <c r="AB3491" s="33" t="s">
        <v>2762</v>
      </c>
      <c r="AC3491" s="35">
        <v>44813</v>
      </c>
      <c r="AD3491" s="33">
        <v>45</v>
      </c>
      <c r="AE3491" s="36">
        <f t="shared" si="637"/>
        <v>44858</v>
      </c>
    </row>
    <row r="3492" spans="2:31" ht="14.5" hidden="1">
      <c r="B3492" s="29" t="s">
        <v>3132</v>
      </c>
      <c r="C3492" s="30" t="str">
        <f t="shared" si="627"/>
        <v>(Proveedores estratégicos)</v>
      </c>
      <c r="D3492" s="30">
        <v>4</v>
      </c>
      <c r="E3492" s="30">
        <v>133243459</v>
      </c>
      <c r="F3492" s="30" t="s">
        <v>5552</v>
      </c>
      <c r="G3492" s="30" t="s">
        <v>5553</v>
      </c>
      <c r="H3492" s="31">
        <v>74099192</v>
      </c>
      <c r="I3492" s="31" t="s">
        <v>62</v>
      </c>
      <c r="J3492" s="32">
        <v>327</v>
      </c>
      <c r="K3492" s="33">
        <f t="shared" si="628"/>
        <v>327</v>
      </c>
      <c r="L3492" s="33">
        <v>1501107</v>
      </c>
      <c r="M3492" s="33">
        <v>0</v>
      </c>
      <c r="N3492" s="33">
        <v>0</v>
      </c>
      <c r="O3492" s="33">
        <v>0</v>
      </c>
      <c r="P3492" s="33">
        <f t="shared" si="629"/>
        <v>327</v>
      </c>
      <c r="Q3492" s="33">
        <f t="shared" si="630"/>
        <v>327</v>
      </c>
      <c r="R3492" s="33">
        <f t="shared" si="631"/>
        <v>1501107</v>
      </c>
      <c r="S3492" s="33"/>
      <c r="T3492" s="30" t="str">
        <f t="shared" si="632"/>
        <v>USD</v>
      </c>
      <c r="U3492" s="33">
        <v>0</v>
      </c>
      <c r="V3492" s="33">
        <v>0</v>
      </c>
      <c r="W3492" s="33">
        <v>0</v>
      </c>
      <c r="X3492" s="33">
        <f t="shared" si="633"/>
        <v>327</v>
      </c>
      <c r="Y3492" s="33">
        <f t="shared" si="634"/>
        <v>327</v>
      </c>
      <c r="Z3492" s="33">
        <f t="shared" si="635"/>
        <v>1501107</v>
      </c>
      <c r="AA3492" s="34">
        <f t="shared" si="636"/>
        <v>2.1645186997886901E-06</v>
      </c>
      <c r="AB3492" s="33" t="s">
        <v>2762</v>
      </c>
      <c r="AC3492" s="35">
        <v>44813</v>
      </c>
      <c r="AD3492" s="33">
        <v>45</v>
      </c>
      <c r="AE3492" s="36">
        <f t="shared" si="637"/>
        <v>44858</v>
      </c>
    </row>
    <row r="3493" spans="2:31" ht="14.5" hidden="1">
      <c r="B3493" s="29" t="s">
        <v>3132</v>
      </c>
      <c r="C3493" s="30" t="str">
        <f t="shared" si="627"/>
        <v>(Proveedores estratégicos)</v>
      </c>
      <c r="D3493" s="30">
        <v>4</v>
      </c>
      <c r="E3493" s="30">
        <v>133243459</v>
      </c>
      <c r="F3493" s="30" t="s">
        <v>5552</v>
      </c>
      <c r="G3493" s="30" t="s">
        <v>5553</v>
      </c>
      <c r="H3493" s="31">
        <v>74099195</v>
      </c>
      <c r="I3493" s="31" t="s">
        <v>62</v>
      </c>
      <c r="J3493" s="32">
        <v>170.74000000000001</v>
      </c>
      <c r="K3493" s="33">
        <f t="shared" si="628"/>
        <v>170.74000000000001</v>
      </c>
      <c r="L3493" s="33">
        <v>750691</v>
      </c>
      <c r="M3493" s="33">
        <v>0</v>
      </c>
      <c r="N3493" s="33">
        <v>0</v>
      </c>
      <c r="O3493" s="33">
        <v>0</v>
      </c>
      <c r="P3493" s="33">
        <f t="shared" si="629"/>
        <v>170.74000000000001</v>
      </c>
      <c r="Q3493" s="33">
        <f t="shared" si="630"/>
        <v>170.74000000000001</v>
      </c>
      <c r="R3493" s="33">
        <f t="shared" si="631"/>
        <v>750691</v>
      </c>
      <c r="S3493" s="33"/>
      <c r="T3493" s="30" t="str">
        <f t="shared" si="632"/>
        <v>USD</v>
      </c>
      <c r="U3493" s="33">
        <v>0</v>
      </c>
      <c r="V3493" s="33">
        <v>0</v>
      </c>
      <c r="W3493" s="33">
        <v>0</v>
      </c>
      <c r="X3493" s="33">
        <f t="shared" si="633"/>
        <v>170.74000000000001</v>
      </c>
      <c r="Y3493" s="33">
        <f t="shared" si="634"/>
        <v>170.74000000000001</v>
      </c>
      <c r="Z3493" s="33">
        <f t="shared" si="635"/>
        <v>750691</v>
      </c>
      <c r="AA3493" s="34">
        <f t="shared" si="636"/>
        <v>1.0824576177867878E-06</v>
      </c>
      <c r="AB3493" s="33" t="s">
        <v>2762</v>
      </c>
      <c r="AC3493" s="35">
        <v>44813</v>
      </c>
      <c r="AD3493" s="33">
        <v>45</v>
      </c>
      <c r="AE3493" s="36">
        <f t="shared" si="637"/>
        <v>44858</v>
      </c>
    </row>
    <row r="3494" spans="2:31" ht="14.5" hidden="1">
      <c r="B3494" s="29" t="s">
        <v>3132</v>
      </c>
      <c r="C3494" s="30" t="str">
        <f t="shared" si="627"/>
        <v>(Proveedores estratégicos)</v>
      </c>
      <c r="D3494" s="30">
        <v>4</v>
      </c>
      <c r="E3494" s="30">
        <v>133243459</v>
      </c>
      <c r="F3494" s="30" t="s">
        <v>5552</v>
      </c>
      <c r="G3494" s="30" t="s">
        <v>5553</v>
      </c>
      <c r="H3494" s="31">
        <v>74099190</v>
      </c>
      <c r="I3494" s="31" t="s">
        <v>62</v>
      </c>
      <c r="J3494" s="32">
        <v>918</v>
      </c>
      <c r="K3494" s="33">
        <f t="shared" si="628"/>
        <v>918</v>
      </c>
      <c r="L3494" s="33">
        <v>4036161</v>
      </c>
      <c r="M3494" s="33">
        <v>0</v>
      </c>
      <c r="N3494" s="33">
        <v>0</v>
      </c>
      <c r="O3494" s="33">
        <v>0</v>
      </c>
      <c r="P3494" s="33">
        <f t="shared" si="629"/>
        <v>918</v>
      </c>
      <c r="Q3494" s="33">
        <f t="shared" si="630"/>
        <v>918</v>
      </c>
      <c r="R3494" s="33">
        <f t="shared" si="631"/>
        <v>4036161</v>
      </c>
      <c r="S3494" s="33"/>
      <c r="T3494" s="30" t="str">
        <f t="shared" si="632"/>
        <v>USD</v>
      </c>
      <c r="U3494" s="33">
        <v>0</v>
      </c>
      <c r="V3494" s="33">
        <v>0</v>
      </c>
      <c r="W3494" s="33">
        <v>0</v>
      </c>
      <c r="X3494" s="33">
        <f t="shared" si="633"/>
        <v>918</v>
      </c>
      <c r="Y3494" s="33">
        <f t="shared" si="634"/>
        <v>918</v>
      </c>
      <c r="Z3494" s="33">
        <f t="shared" si="635"/>
        <v>4036161</v>
      </c>
      <c r="AA3494" s="34">
        <f t="shared" si="636"/>
        <v>5.819935527485929E-06</v>
      </c>
      <c r="AB3494" s="33" t="s">
        <v>2762</v>
      </c>
      <c r="AC3494" s="35">
        <v>44813</v>
      </c>
      <c r="AD3494" s="33">
        <v>45</v>
      </c>
      <c r="AE3494" s="36">
        <f t="shared" si="637"/>
        <v>44858</v>
      </c>
    </row>
    <row r="3495" spans="2:31" ht="14.5" hidden="1">
      <c r="B3495" s="29" t="s">
        <v>3132</v>
      </c>
      <c r="C3495" s="30" t="str">
        <f t="shared" si="627"/>
        <v>(Proveedores estratégicos)</v>
      </c>
      <c r="D3495" s="30">
        <v>4</v>
      </c>
      <c r="E3495" s="30">
        <v>133243459</v>
      </c>
      <c r="F3495" s="30" t="s">
        <v>5552</v>
      </c>
      <c r="G3495" s="30" t="s">
        <v>5553</v>
      </c>
      <c r="H3495" s="31">
        <v>74099184</v>
      </c>
      <c r="I3495" s="31" t="s">
        <v>62</v>
      </c>
      <c r="J3495" s="32">
        <v>351.89999999999998</v>
      </c>
      <c r="K3495" s="33">
        <f t="shared" si="628"/>
        <v>351.89999999999998</v>
      </c>
      <c r="L3495" s="33">
        <v>1547195</v>
      </c>
      <c r="M3495" s="33">
        <v>0</v>
      </c>
      <c r="N3495" s="33">
        <v>0</v>
      </c>
      <c r="O3495" s="33">
        <v>0</v>
      </c>
      <c r="P3495" s="33">
        <f t="shared" si="629"/>
        <v>351.89999999999998</v>
      </c>
      <c r="Q3495" s="33">
        <f t="shared" si="630"/>
        <v>351.89999999999998</v>
      </c>
      <c r="R3495" s="33">
        <f t="shared" si="631"/>
        <v>1547195</v>
      </c>
      <c r="S3495" s="33"/>
      <c r="T3495" s="30" t="str">
        <f t="shared" si="632"/>
        <v>USD</v>
      </c>
      <c r="U3495" s="33">
        <v>0</v>
      </c>
      <c r="V3495" s="33">
        <v>0</v>
      </c>
      <c r="W3495" s="33">
        <v>0</v>
      </c>
      <c r="X3495" s="33">
        <f t="shared" si="633"/>
        <v>351.89999999999998</v>
      </c>
      <c r="Y3495" s="33">
        <f t="shared" si="634"/>
        <v>351.89999999999998</v>
      </c>
      <c r="Z3495" s="33">
        <f t="shared" si="635"/>
        <v>1547195</v>
      </c>
      <c r="AA3495" s="34">
        <f t="shared" si="636"/>
        <v>2.2309752134388572E-06</v>
      </c>
      <c r="AB3495" s="33" t="s">
        <v>2762</v>
      </c>
      <c r="AC3495" s="35">
        <v>44813</v>
      </c>
      <c r="AD3495" s="33">
        <v>45</v>
      </c>
      <c r="AE3495" s="36">
        <f t="shared" si="637"/>
        <v>44858</v>
      </c>
    </row>
    <row r="3496" spans="2:31" ht="14.5" hidden="1">
      <c r="B3496" s="29" t="s">
        <v>3132</v>
      </c>
      <c r="C3496" s="30" t="str">
        <f t="shared" si="627"/>
        <v>(Proveedores estratégicos)</v>
      </c>
      <c r="D3496" s="30">
        <v>4</v>
      </c>
      <c r="E3496" s="30">
        <v>133243459</v>
      </c>
      <c r="F3496" s="30" t="s">
        <v>5552</v>
      </c>
      <c r="G3496" s="30" t="s">
        <v>5553</v>
      </c>
      <c r="H3496" s="31">
        <v>74099183</v>
      </c>
      <c r="I3496" s="31" t="s">
        <v>62</v>
      </c>
      <c r="J3496" s="32">
        <v>1995</v>
      </c>
      <c r="K3496" s="33">
        <f t="shared" si="628"/>
        <v>1995</v>
      </c>
      <c r="L3496" s="33">
        <v>8771397</v>
      </c>
      <c r="M3496" s="33">
        <v>0</v>
      </c>
      <c r="N3496" s="33">
        <v>0</v>
      </c>
      <c r="O3496" s="33">
        <v>0</v>
      </c>
      <c r="P3496" s="33">
        <f t="shared" si="629"/>
        <v>1995</v>
      </c>
      <c r="Q3496" s="33">
        <f t="shared" si="630"/>
        <v>1995</v>
      </c>
      <c r="R3496" s="33">
        <f t="shared" si="631"/>
        <v>8771397</v>
      </c>
      <c r="S3496" s="33"/>
      <c r="T3496" s="30" t="str">
        <f t="shared" si="632"/>
        <v>USD</v>
      </c>
      <c r="U3496" s="33">
        <v>0</v>
      </c>
      <c r="V3496" s="33">
        <v>0</v>
      </c>
      <c r="W3496" s="33">
        <v>0</v>
      </c>
      <c r="X3496" s="33">
        <f t="shared" si="633"/>
        <v>1995</v>
      </c>
      <c r="Y3496" s="33">
        <f t="shared" si="634"/>
        <v>1995</v>
      </c>
      <c r="Z3496" s="33">
        <f t="shared" si="635"/>
        <v>8771397</v>
      </c>
      <c r="AA3496" s="34">
        <f t="shared" si="636"/>
        <v>1.2647901068858128E-05</v>
      </c>
      <c r="AB3496" s="33" t="s">
        <v>2762</v>
      </c>
      <c r="AC3496" s="35">
        <v>44813</v>
      </c>
      <c r="AD3496" s="33">
        <v>45</v>
      </c>
      <c r="AE3496" s="36">
        <f t="shared" si="637"/>
        <v>44858</v>
      </c>
    </row>
    <row r="3497" spans="2:31" ht="14.5" hidden="1">
      <c r="B3497" s="29" t="s">
        <v>3132</v>
      </c>
      <c r="C3497" s="30" t="str">
        <f t="shared" si="627"/>
        <v>(Proveedores estratégicos)</v>
      </c>
      <c r="D3497" s="30">
        <v>4</v>
      </c>
      <c r="E3497" s="30">
        <v>133243459</v>
      </c>
      <c r="F3497" s="30" t="s">
        <v>5552</v>
      </c>
      <c r="G3497" s="30" t="s">
        <v>5553</v>
      </c>
      <c r="H3497" s="31">
        <v>74099182</v>
      </c>
      <c r="I3497" s="31" t="s">
        <v>62</v>
      </c>
      <c r="J3497" s="32">
        <v>102.12</v>
      </c>
      <c r="K3497" s="33">
        <f t="shared" si="628"/>
        <v>102.12</v>
      </c>
      <c r="L3497" s="33">
        <v>448990</v>
      </c>
      <c r="M3497" s="33">
        <v>0</v>
      </c>
      <c r="N3497" s="33">
        <v>0</v>
      </c>
      <c r="O3497" s="33">
        <v>0</v>
      </c>
      <c r="P3497" s="33">
        <f t="shared" si="629"/>
        <v>102.12</v>
      </c>
      <c r="Q3497" s="33">
        <f t="shared" si="630"/>
        <v>102.12</v>
      </c>
      <c r="R3497" s="33">
        <f t="shared" si="631"/>
        <v>448990</v>
      </c>
      <c r="S3497" s="33"/>
      <c r="T3497" s="30" t="str">
        <f t="shared" si="632"/>
        <v>USD</v>
      </c>
      <c r="U3497" s="33">
        <v>0</v>
      </c>
      <c r="V3497" s="33">
        <v>0</v>
      </c>
      <c r="W3497" s="33">
        <v>0</v>
      </c>
      <c r="X3497" s="33">
        <f t="shared" si="633"/>
        <v>102.12</v>
      </c>
      <c r="Y3497" s="33">
        <f t="shared" si="634"/>
        <v>102.12</v>
      </c>
      <c r="Z3497" s="33">
        <f t="shared" si="635"/>
        <v>448990</v>
      </c>
      <c r="AA3497" s="34">
        <f t="shared" si="636"/>
        <v>6.4742037111153574E-07</v>
      </c>
      <c r="AB3497" s="33" t="s">
        <v>2762</v>
      </c>
      <c r="AC3497" s="35">
        <v>44813</v>
      </c>
      <c r="AD3497" s="33">
        <v>45</v>
      </c>
      <c r="AE3497" s="36">
        <f t="shared" si="637"/>
        <v>44858</v>
      </c>
    </row>
    <row r="3498" spans="2:31" ht="14.5" hidden="1">
      <c r="B3498" s="29" t="s">
        <v>3132</v>
      </c>
      <c r="C3498" s="30" t="str">
        <f t="shared" si="627"/>
        <v>(Proveedores estratégicos)</v>
      </c>
      <c r="D3498" s="30">
        <v>4</v>
      </c>
      <c r="E3498" s="30">
        <v>133243459</v>
      </c>
      <c r="F3498" s="30" t="s">
        <v>5552</v>
      </c>
      <c r="G3498" s="30" t="s">
        <v>5553</v>
      </c>
      <c r="H3498" s="31">
        <v>74099198</v>
      </c>
      <c r="I3498" s="31" t="s">
        <v>62</v>
      </c>
      <c r="J3498" s="32">
        <v>10.1</v>
      </c>
      <c r="K3498" s="33">
        <f t="shared" si="628"/>
        <v>10.1</v>
      </c>
      <c r="L3498" s="33">
        <v>44407</v>
      </c>
      <c r="M3498" s="33">
        <v>0</v>
      </c>
      <c r="N3498" s="33">
        <v>0</v>
      </c>
      <c r="O3498" s="33">
        <v>0</v>
      </c>
      <c r="P3498" s="33">
        <f t="shared" si="629"/>
        <v>10.1</v>
      </c>
      <c r="Q3498" s="33">
        <f t="shared" si="630"/>
        <v>10.1</v>
      </c>
      <c r="R3498" s="33">
        <f t="shared" si="631"/>
        <v>44407</v>
      </c>
      <c r="S3498" s="33"/>
      <c r="T3498" s="30" t="str">
        <f t="shared" si="632"/>
        <v>USD</v>
      </c>
      <c r="U3498" s="33">
        <v>0</v>
      </c>
      <c r="V3498" s="33">
        <v>0</v>
      </c>
      <c r="W3498" s="33">
        <v>0</v>
      </c>
      <c r="X3498" s="33">
        <f t="shared" si="633"/>
        <v>10.1</v>
      </c>
      <c r="Y3498" s="33">
        <f t="shared" si="634"/>
        <v>10.1</v>
      </c>
      <c r="Z3498" s="33">
        <f t="shared" si="635"/>
        <v>44407</v>
      </c>
      <c r="AA3498" s="34">
        <f t="shared" si="636"/>
        <v>6.4032598543285966E-08</v>
      </c>
      <c r="AB3498" s="33" t="s">
        <v>2762</v>
      </c>
      <c r="AC3498" s="35">
        <v>44813</v>
      </c>
      <c r="AD3498" s="33">
        <v>45</v>
      </c>
      <c r="AE3498" s="36">
        <f t="shared" si="637"/>
        <v>44858</v>
      </c>
    </row>
    <row r="3499" spans="2:31" ht="14.5" hidden="1">
      <c r="B3499" s="29" t="s">
        <v>3132</v>
      </c>
      <c r="C3499" s="30" t="str">
        <f t="shared" si="627"/>
        <v>(Proveedores estratégicos)</v>
      </c>
      <c r="D3499" s="30">
        <v>4</v>
      </c>
      <c r="E3499" s="30">
        <v>133243459</v>
      </c>
      <c r="F3499" s="30" t="s">
        <v>5552</v>
      </c>
      <c r="G3499" s="30" t="s">
        <v>5553</v>
      </c>
      <c r="H3499" s="31">
        <v>74099193</v>
      </c>
      <c r="I3499" s="31" t="s">
        <v>62</v>
      </c>
      <c r="J3499" s="32">
        <v>684</v>
      </c>
      <c r="K3499" s="33">
        <f t="shared" si="628"/>
        <v>684</v>
      </c>
      <c r="L3499" s="33">
        <v>3007336</v>
      </c>
      <c r="M3499" s="33">
        <v>0</v>
      </c>
      <c r="N3499" s="33">
        <v>0</v>
      </c>
      <c r="O3499" s="33">
        <v>0</v>
      </c>
      <c r="P3499" s="33">
        <f t="shared" si="629"/>
        <v>684</v>
      </c>
      <c r="Q3499" s="33">
        <f t="shared" si="630"/>
        <v>684</v>
      </c>
      <c r="R3499" s="33">
        <f t="shared" si="631"/>
        <v>3007336</v>
      </c>
      <c r="S3499" s="33"/>
      <c r="T3499" s="30" t="str">
        <f t="shared" si="632"/>
        <v>USD</v>
      </c>
      <c r="U3499" s="33">
        <v>0</v>
      </c>
      <c r="V3499" s="33">
        <v>0</v>
      </c>
      <c r="W3499" s="33">
        <v>0</v>
      </c>
      <c r="X3499" s="33">
        <f t="shared" si="633"/>
        <v>684</v>
      </c>
      <c r="Y3499" s="33">
        <f t="shared" si="634"/>
        <v>684</v>
      </c>
      <c r="Z3499" s="33">
        <f t="shared" si="635"/>
        <v>3007336</v>
      </c>
      <c r="AA3499" s="34">
        <f t="shared" si="636"/>
        <v>4.3364230588144087E-06</v>
      </c>
      <c r="AB3499" s="33" t="s">
        <v>2762</v>
      </c>
      <c r="AC3499" s="35">
        <v>44813</v>
      </c>
      <c r="AD3499" s="33">
        <v>45</v>
      </c>
      <c r="AE3499" s="36">
        <f t="shared" si="637"/>
        <v>44858</v>
      </c>
    </row>
    <row r="3500" spans="2:31" ht="14.5" hidden="1">
      <c r="B3500" s="29" t="s">
        <v>3132</v>
      </c>
      <c r="C3500" s="30" t="str">
        <f t="shared" si="627"/>
        <v>(Proveedores estratégicos)</v>
      </c>
      <c r="D3500" s="30">
        <v>4</v>
      </c>
      <c r="E3500" s="30">
        <v>133243459</v>
      </c>
      <c r="F3500" s="30" t="s">
        <v>5552</v>
      </c>
      <c r="G3500" s="30" t="s">
        <v>5553</v>
      </c>
      <c r="H3500" s="31">
        <v>74114001</v>
      </c>
      <c r="I3500" s="31" t="s">
        <v>62</v>
      </c>
      <c r="J3500" s="32">
        <v>2610</v>
      </c>
      <c r="K3500" s="33">
        <f t="shared" si="628"/>
        <v>2610</v>
      </c>
      <c r="L3500" s="33">
        <v>11393485</v>
      </c>
      <c r="M3500" s="33">
        <v>0</v>
      </c>
      <c r="N3500" s="33">
        <v>0</v>
      </c>
      <c r="O3500" s="33">
        <v>0</v>
      </c>
      <c r="P3500" s="33">
        <f t="shared" si="629"/>
        <v>2610</v>
      </c>
      <c r="Q3500" s="33">
        <f t="shared" si="630"/>
        <v>2610</v>
      </c>
      <c r="R3500" s="33">
        <f t="shared" si="631"/>
        <v>11393485</v>
      </c>
      <c r="S3500" s="33"/>
      <c r="T3500" s="30" t="str">
        <f t="shared" si="632"/>
        <v>USD</v>
      </c>
      <c r="U3500" s="33">
        <v>0</v>
      </c>
      <c r="V3500" s="33">
        <v>0</v>
      </c>
      <c r="W3500" s="33">
        <v>0</v>
      </c>
      <c r="X3500" s="33">
        <f t="shared" si="633"/>
        <v>2610</v>
      </c>
      <c r="Y3500" s="33">
        <f t="shared" si="634"/>
        <v>2610</v>
      </c>
      <c r="Z3500" s="33">
        <f t="shared" si="635"/>
        <v>11393485</v>
      </c>
      <c r="AA3500" s="34">
        <f t="shared" si="636"/>
        <v>1.6428816425652499E-05</v>
      </c>
      <c r="AB3500" s="33" t="s">
        <v>2762</v>
      </c>
      <c r="AC3500" s="35">
        <v>44816</v>
      </c>
      <c r="AD3500" s="33">
        <v>45</v>
      </c>
      <c r="AE3500" s="36">
        <f t="shared" si="637"/>
        <v>44861</v>
      </c>
    </row>
    <row r="3501" spans="2:31" ht="14.5" hidden="1">
      <c r="B3501" s="29" t="s">
        <v>3132</v>
      </c>
      <c r="C3501" s="30" t="str">
        <f t="shared" si="638" ref="C3501:C3564">+IF(D3501=1,$A$4,IF(D3501=2,$A$5,IF(D3501=3,$A$6,IF(D3501=4,$A$7,IF(D3501=5,$A$8,IF(D3501=6,$A$9,))))))</f>
        <v>(Proveedores estratégicos)</v>
      </c>
      <c r="D3501" s="30">
        <v>4</v>
      </c>
      <c r="E3501" s="30">
        <v>133243459</v>
      </c>
      <c r="F3501" s="30" t="s">
        <v>5552</v>
      </c>
      <c r="G3501" s="30" t="s">
        <v>5553</v>
      </c>
      <c r="H3501" s="31">
        <v>74100938</v>
      </c>
      <c r="I3501" s="31" t="s">
        <v>62</v>
      </c>
      <c r="J3501" s="32">
        <v>694.10000000000002</v>
      </c>
      <c r="K3501" s="33">
        <f t="shared" si="639" ref="K3501:K3564">+IF(I3501="USD",J3501,L3501/$L$3)</f>
        <v>694.10000000000002</v>
      </c>
      <c r="L3501" s="33">
        <v>3029969</v>
      </c>
      <c r="M3501" s="33">
        <v>0</v>
      </c>
      <c r="N3501" s="33">
        <v>0</v>
      </c>
      <c r="O3501" s="33">
        <v>0</v>
      </c>
      <c r="P3501" s="33">
        <f t="shared" si="640" ref="P3501:P3564">+J3501+M3501</f>
        <v>694.10000000000002</v>
      </c>
      <c r="Q3501" s="33">
        <f t="shared" si="641" ref="Q3501:Q3564">+K3501+N3501</f>
        <v>694.10000000000002</v>
      </c>
      <c r="R3501" s="33">
        <f t="shared" si="642" ref="R3501:R3564">+L3501+O3501</f>
        <v>3029969</v>
      </c>
      <c r="S3501" s="33"/>
      <c r="T3501" s="30" t="str">
        <f t="shared" si="643" ref="T3501:T3564">+I3501</f>
        <v>USD</v>
      </c>
      <c r="U3501" s="33">
        <v>0</v>
      </c>
      <c r="V3501" s="33">
        <v>0</v>
      </c>
      <c r="W3501" s="33">
        <v>0</v>
      </c>
      <c r="X3501" s="33">
        <f t="shared" si="644" ref="X3501:X3564">+P3501+U3501</f>
        <v>694.10000000000002</v>
      </c>
      <c r="Y3501" s="33">
        <f t="shared" si="645" ref="Y3501:Y3564">+Q3501+V3501</f>
        <v>694.10000000000002</v>
      </c>
      <c r="Z3501" s="33">
        <f t="shared" si="646" ref="Z3501:Z3564">+R3501+W3501</f>
        <v>3029969</v>
      </c>
      <c r="AA3501" s="34">
        <f t="shared" si="647" ref="AA3501:AA3564">+IF(D3501=1,Z3501/$C$4,IF(D3501=2,Z3501/$C$5,IF(D3501=3,Z3501/$C$6,IF(D3501=4,Z3501/$C$7,IF(D3501=5,Z3501/$C$8,IF(D3501=6,Z3501/$C$9))))))</f>
        <v>4.3690586748846277E-06</v>
      </c>
      <c r="AB3501" s="33" t="s">
        <v>2762</v>
      </c>
      <c r="AC3501" s="35">
        <v>44816</v>
      </c>
      <c r="AD3501" s="33">
        <v>45</v>
      </c>
      <c r="AE3501" s="36">
        <f t="shared" si="637"/>
        <v>44861</v>
      </c>
    </row>
    <row r="3502" spans="2:31" ht="14.5" hidden="1">
      <c r="B3502" s="29" t="s">
        <v>3132</v>
      </c>
      <c r="C3502" s="30" t="str">
        <f t="shared" si="638"/>
        <v>(Proveedores estratégicos)</v>
      </c>
      <c r="D3502" s="30">
        <v>4</v>
      </c>
      <c r="E3502" s="30">
        <v>133243459</v>
      </c>
      <c r="F3502" s="30" t="s">
        <v>5552</v>
      </c>
      <c r="G3502" s="30" t="s">
        <v>5553</v>
      </c>
      <c r="H3502" s="31">
        <v>74100931</v>
      </c>
      <c r="I3502" s="31" t="s">
        <v>62</v>
      </c>
      <c r="J3502" s="32">
        <v>2135</v>
      </c>
      <c r="K3502" s="33">
        <f t="shared" si="639"/>
        <v>2135</v>
      </c>
      <c r="L3502" s="33">
        <v>9280653</v>
      </c>
      <c r="M3502" s="33">
        <v>0</v>
      </c>
      <c r="N3502" s="33">
        <v>0</v>
      </c>
      <c r="O3502" s="33">
        <v>0</v>
      </c>
      <c r="P3502" s="33">
        <f t="shared" si="640"/>
        <v>2135</v>
      </c>
      <c r="Q3502" s="33">
        <f t="shared" si="641"/>
        <v>2135</v>
      </c>
      <c r="R3502" s="33">
        <f t="shared" si="642"/>
        <v>9280653</v>
      </c>
      <c r="S3502" s="33"/>
      <c r="T3502" s="30" t="str">
        <f t="shared" si="643"/>
        <v>USD</v>
      </c>
      <c r="U3502" s="33">
        <v>0</v>
      </c>
      <c r="V3502" s="33">
        <v>0</v>
      </c>
      <c r="W3502" s="33">
        <v>0</v>
      </c>
      <c r="X3502" s="33">
        <f t="shared" si="644"/>
        <v>2135</v>
      </c>
      <c r="Y3502" s="33">
        <f t="shared" si="645"/>
        <v>2135</v>
      </c>
      <c r="Z3502" s="33">
        <f t="shared" si="646"/>
        <v>9280653</v>
      </c>
      <c r="AA3502" s="34">
        <f t="shared" si="647"/>
        <v>1.3382221896740211E-05</v>
      </c>
      <c r="AB3502" s="33" t="s">
        <v>2762</v>
      </c>
      <c r="AC3502" s="35">
        <v>44817</v>
      </c>
      <c r="AD3502" s="33">
        <v>45</v>
      </c>
      <c r="AE3502" s="36">
        <f t="shared" si="637"/>
        <v>44862</v>
      </c>
    </row>
    <row r="3503" spans="2:31" ht="14.5" hidden="1">
      <c r="B3503" s="29" t="s">
        <v>3132</v>
      </c>
      <c r="C3503" s="30" t="str">
        <f t="shared" si="638"/>
        <v>(Proveedores estratégicos)</v>
      </c>
      <c r="D3503" s="30">
        <v>4</v>
      </c>
      <c r="E3503" s="30">
        <v>133243459</v>
      </c>
      <c r="F3503" s="30" t="s">
        <v>5552</v>
      </c>
      <c r="G3503" s="30" t="s">
        <v>5553</v>
      </c>
      <c r="H3503" s="31">
        <v>649170</v>
      </c>
      <c r="I3503" s="31" t="s">
        <v>62</v>
      </c>
      <c r="J3503" s="32">
        <v>235424.14999999999</v>
      </c>
      <c r="K3503" s="33">
        <f t="shared" si="639"/>
        <v>235424.14999999999</v>
      </c>
      <c r="L3503" s="33">
        <v>1023367592</v>
      </c>
      <c r="M3503" s="33">
        <v>0</v>
      </c>
      <c r="N3503" s="33">
        <v>0</v>
      </c>
      <c r="O3503" s="33">
        <v>0</v>
      </c>
      <c r="P3503" s="33">
        <f t="shared" si="640"/>
        <v>235424.14999999999</v>
      </c>
      <c r="Q3503" s="33">
        <f t="shared" si="641"/>
        <v>235424.14999999999</v>
      </c>
      <c r="R3503" s="33">
        <f t="shared" si="642"/>
        <v>1023367592</v>
      </c>
      <c r="S3503" s="33"/>
      <c r="T3503" s="30" t="str">
        <f t="shared" si="643"/>
        <v>USD</v>
      </c>
      <c r="U3503" s="33">
        <v>0</v>
      </c>
      <c r="V3503" s="33">
        <v>0</v>
      </c>
      <c r="W3503" s="33">
        <v>0</v>
      </c>
      <c r="X3503" s="33">
        <f t="shared" si="644"/>
        <v>235424.14999999999</v>
      </c>
      <c r="Y3503" s="33">
        <f t="shared" si="645"/>
        <v>235424.14999999999</v>
      </c>
      <c r="Z3503" s="33">
        <f t="shared" si="646"/>
        <v>1023367592</v>
      </c>
      <c r="AA3503" s="34">
        <f t="shared" si="647"/>
        <v>0.001475643168436176</v>
      </c>
      <c r="AB3503" s="33" t="s">
        <v>2762</v>
      </c>
      <c r="AC3503" s="35">
        <v>44817</v>
      </c>
      <c r="AD3503" s="33">
        <v>45</v>
      </c>
      <c r="AE3503" s="36">
        <f t="shared" si="637"/>
        <v>44862</v>
      </c>
    </row>
    <row r="3504" spans="2:31" ht="14.5" hidden="1">
      <c r="B3504" s="29" t="s">
        <v>3132</v>
      </c>
      <c r="C3504" s="30" t="str">
        <f t="shared" si="638"/>
        <v>(Proveedores estratégicos)</v>
      </c>
      <c r="D3504" s="30">
        <v>4</v>
      </c>
      <c r="E3504" s="30">
        <v>133243459</v>
      </c>
      <c r="F3504" s="30" t="s">
        <v>5552</v>
      </c>
      <c r="G3504" s="30" t="s">
        <v>5553</v>
      </c>
      <c r="H3504" s="31">
        <v>649169</v>
      </c>
      <c r="I3504" s="31" t="s">
        <v>62</v>
      </c>
      <c r="J3504" s="32">
        <v>138489.64000000001</v>
      </c>
      <c r="K3504" s="33">
        <f t="shared" si="639"/>
        <v>138489.64000000001</v>
      </c>
      <c r="L3504" s="33">
        <v>602002001</v>
      </c>
      <c r="M3504" s="33">
        <v>0</v>
      </c>
      <c r="N3504" s="33">
        <v>0</v>
      </c>
      <c r="O3504" s="33">
        <v>0</v>
      </c>
      <c r="P3504" s="33">
        <f t="shared" si="640"/>
        <v>138489.64000000001</v>
      </c>
      <c r="Q3504" s="33">
        <f t="shared" si="641"/>
        <v>138489.64000000001</v>
      </c>
      <c r="R3504" s="33">
        <f t="shared" si="642"/>
        <v>602002001</v>
      </c>
      <c r="S3504" s="33"/>
      <c r="T3504" s="30" t="str">
        <f t="shared" si="643"/>
        <v>USD</v>
      </c>
      <c r="U3504" s="33">
        <v>0</v>
      </c>
      <c r="V3504" s="33">
        <v>0</v>
      </c>
      <c r="W3504" s="33">
        <v>0</v>
      </c>
      <c r="X3504" s="33">
        <f t="shared" si="644"/>
        <v>138489.64000000001</v>
      </c>
      <c r="Y3504" s="33">
        <f t="shared" si="645"/>
        <v>138489.64000000001</v>
      </c>
      <c r="Z3504" s="33">
        <f t="shared" si="646"/>
        <v>602002001</v>
      </c>
      <c r="AA3504" s="34">
        <f t="shared" si="647"/>
        <v>0.00086805576716030898</v>
      </c>
      <c r="AB3504" s="33" t="s">
        <v>2762</v>
      </c>
      <c r="AC3504" s="35">
        <v>44817</v>
      </c>
      <c r="AD3504" s="33">
        <v>45</v>
      </c>
      <c r="AE3504" s="36">
        <f t="shared" si="637"/>
        <v>44862</v>
      </c>
    </row>
    <row r="3505" spans="2:31" ht="14.5" hidden="1">
      <c r="B3505" s="29" t="s">
        <v>3132</v>
      </c>
      <c r="C3505" s="30" t="str">
        <f t="shared" si="638"/>
        <v>(Proveedores estratégicos)</v>
      </c>
      <c r="D3505" s="30">
        <v>4</v>
      </c>
      <c r="E3505" s="30">
        <v>133243459</v>
      </c>
      <c r="F3505" s="30" t="s">
        <v>5552</v>
      </c>
      <c r="G3505" s="30" t="s">
        <v>5553</v>
      </c>
      <c r="H3505" s="31">
        <v>74100940</v>
      </c>
      <c r="I3505" s="31" t="s">
        <v>62</v>
      </c>
      <c r="J3505" s="32">
        <v>1810</v>
      </c>
      <c r="K3505" s="33">
        <f t="shared" si="639"/>
        <v>1810</v>
      </c>
      <c r="L3505" s="33">
        <v>7867907</v>
      </c>
      <c r="M3505" s="33">
        <v>0</v>
      </c>
      <c r="N3505" s="33">
        <v>0</v>
      </c>
      <c r="O3505" s="33">
        <v>0</v>
      </c>
      <c r="P3505" s="33">
        <f t="shared" si="640"/>
        <v>1810</v>
      </c>
      <c r="Q3505" s="33">
        <f t="shared" si="641"/>
        <v>1810</v>
      </c>
      <c r="R3505" s="33">
        <f t="shared" si="642"/>
        <v>7867907</v>
      </c>
      <c r="S3505" s="33"/>
      <c r="T3505" s="30" t="str">
        <f t="shared" si="643"/>
        <v>USD</v>
      </c>
      <c r="U3505" s="33">
        <v>0</v>
      </c>
      <c r="V3505" s="33">
        <v>0</v>
      </c>
      <c r="W3505" s="33">
        <v>0</v>
      </c>
      <c r="X3505" s="33">
        <f t="shared" si="644"/>
        <v>1810</v>
      </c>
      <c r="Y3505" s="33">
        <f t="shared" si="645"/>
        <v>1810</v>
      </c>
      <c r="Z3505" s="33">
        <f t="shared" si="646"/>
        <v>7867907</v>
      </c>
      <c r="AA3505" s="34">
        <f t="shared" si="647"/>
        <v>1.1345115191454263E-05</v>
      </c>
      <c r="AB3505" s="33" t="s">
        <v>2762</v>
      </c>
      <c r="AC3505" s="35">
        <v>44817</v>
      </c>
      <c r="AD3505" s="33">
        <v>45</v>
      </c>
      <c r="AE3505" s="36">
        <f t="shared" si="637"/>
        <v>44862</v>
      </c>
    </row>
    <row r="3506" spans="2:31" ht="14.5" hidden="1">
      <c r="B3506" s="29" t="s">
        <v>3132</v>
      </c>
      <c r="C3506" s="30" t="str">
        <f t="shared" si="638"/>
        <v>(Proveedores estratégicos)</v>
      </c>
      <c r="D3506" s="30">
        <v>4</v>
      </c>
      <c r="E3506" s="30">
        <v>133243459</v>
      </c>
      <c r="F3506" s="30" t="s">
        <v>5552</v>
      </c>
      <c r="G3506" s="30" t="s">
        <v>5553</v>
      </c>
      <c r="H3506" s="31">
        <v>74100934</v>
      </c>
      <c r="I3506" s="31" t="s">
        <v>62</v>
      </c>
      <c r="J3506" s="32">
        <v>1720</v>
      </c>
      <c r="K3506" s="33">
        <f t="shared" si="639"/>
        <v>1720</v>
      </c>
      <c r="L3506" s="33">
        <v>7476685</v>
      </c>
      <c r="M3506" s="33">
        <v>0</v>
      </c>
      <c r="N3506" s="33">
        <v>0</v>
      </c>
      <c r="O3506" s="33">
        <v>0</v>
      </c>
      <c r="P3506" s="33">
        <f t="shared" si="640"/>
        <v>1720</v>
      </c>
      <c r="Q3506" s="33">
        <f t="shared" si="641"/>
        <v>1720</v>
      </c>
      <c r="R3506" s="33">
        <f t="shared" si="642"/>
        <v>7476685</v>
      </c>
      <c r="S3506" s="33"/>
      <c r="T3506" s="30" t="str">
        <f t="shared" si="643"/>
        <v>USD</v>
      </c>
      <c r="U3506" s="33">
        <v>0</v>
      </c>
      <c r="V3506" s="33">
        <v>0</v>
      </c>
      <c r="W3506" s="33">
        <v>0</v>
      </c>
      <c r="X3506" s="33">
        <f t="shared" si="644"/>
        <v>1720</v>
      </c>
      <c r="Y3506" s="33">
        <f t="shared" si="645"/>
        <v>1720</v>
      </c>
      <c r="Z3506" s="33">
        <f t="shared" si="646"/>
        <v>7476685</v>
      </c>
      <c r="AA3506" s="34">
        <f t="shared" si="647"/>
        <v>1.0780993290238207E-05</v>
      </c>
      <c r="AB3506" s="33" t="s">
        <v>2762</v>
      </c>
      <c r="AC3506" s="35">
        <v>44817</v>
      </c>
      <c r="AD3506" s="33">
        <v>45</v>
      </c>
      <c r="AE3506" s="36">
        <f t="shared" si="637"/>
        <v>44862</v>
      </c>
    </row>
    <row r="3507" spans="2:31" ht="14.5" hidden="1">
      <c r="B3507" s="29" t="s">
        <v>3132</v>
      </c>
      <c r="C3507" s="30" t="str">
        <f t="shared" si="638"/>
        <v>(Proveedores estratégicos)</v>
      </c>
      <c r="D3507" s="30">
        <v>4</v>
      </c>
      <c r="E3507" s="30">
        <v>133243459</v>
      </c>
      <c r="F3507" s="30" t="s">
        <v>5552</v>
      </c>
      <c r="G3507" s="30" t="s">
        <v>5553</v>
      </c>
      <c r="H3507" s="31">
        <v>74100939</v>
      </c>
      <c r="I3507" s="31" t="s">
        <v>62</v>
      </c>
      <c r="J3507" s="32">
        <v>63.100000000000001</v>
      </c>
      <c r="K3507" s="33">
        <f t="shared" si="639"/>
        <v>63.100000000000001</v>
      </c>
      <c r="L3507" s="33">
        <v>274290</v>
      </c>
      <c r="M3507" s="33">
        <v>0</v>
      </c>
      <c r="N3507" s="33">
        <v>0</v>
      </c>
      <c r="O3507" s="33">
        <v>0</v>
      </c>
      <c r="P3507" s="33">
        <f t="shared" si="640"/>
        <v>63.100000000000001</v>
      </c>
      <c r="Q3507" s="33">
        <f t="shared" si="641"/>
        <v>63.100000000000001</v>
      </c>
      <c r="R3507" s="33">
        <f t="shared" si="642"/>
        <v>274290</v>
      </c>
      <c r="S3507" s="33"/>
      <c r="T3507" s="30" t="str">
        <f t="shared" si="643"/>
        <v>USD</v>
      </c>
      <c r="U3507" s="33">
        <v>0</v>
      </c>
      <c r="V3507" s="33">
        <v>0</v>
      </c>
      <c r="W3507" s="33">
        <v>0</v>
      </c>
      <c r="X3507" s="33">
        <f t="shared" si="644"/>
        <v>63.100000000000001</v>
      </c>
      <c r="Y3507" s="33">
        <f t="shared" si="645"/>
        <v>63.100000000000001</v>
      </c>
      <c r="Z3507" s="33">
        <f t="shared" si="646"/>
        <v>274290</v>
      </c>
      <c r="AA3507" s="34">
        <f t="shared" si="647"/>
        <v>3.9551200158618929E-07</v>
      </c>
      <c r="AB3507" s="33" t="s">
        <v>2762</v>
      </c>
      <c r="AC3507" s="35">
        <v>44817</v>
      </c>
      <c r="AD3507" s="33">
        <v>45</v>
      </c>
      <c r="AE3507" s="36">
        <f t="shared" si="637"/>
        <v>44862</v>
      </c>
    </row>
    <row r="3508" spans="2:31" ht="14.5" hidden="1">
      <c r="B3508" s="29" t="s">
        <v>3132</v>
      </c>
      <c r="C3508" s="30" t="str">
        <f t="shared" si="638"/>
        <v>(Proveedores estratégicos)</v>
      </c>
      <c r="D3508" s="30">
        <v>4</v>
      </c>
      <c r="E3508" s="30">
        <v>133243459</v>
      </c>
      <c r="F3508" s="30" t="s">
        <v>5552</v>
      </c>
      <c r="G3508" s="30" t="s">
        <v>5553</v>
      </c>
      <c r="H3508" s="31">
        <v>74100941</v>
      </c>
      <c r="I3508" s="31" t="s">
        <v>62</v>
      </c>
      <c r="J3508" s="32">
        <v>1810</v>
      </c>
      <c r="K3508" s="33">
        <f t="shared" si="639"/>
        <v>1810</v>
      </c>
      <c r="L3508" s="33">
        <v>7867907</v>
      </c>
      <c r="M3508" s="33">
        <v>0</v>
      </c>
      <c r="N3508" s="33">
        <v>0</v>
      </c>
      <c r="O3508" s="33">
        <v>0</v>
      </c>
      <c r="P3508" s="33">
        <f t="shared" si="640"/>
        <v>1810</v>
      </c>
      <c r="Q3508" s="33">
        <f t="shared" si="641"/>
        <v>1810</v>
      </c>
      <c r="R3508" s="33">
        <f t="shared" si="642"/>
        <v>7867907</v>
      </c>
      <c r="S3508" s="33"/>
      <c r="T3508" s="30" t="str">
        <f t="shared" si="643"/>
        <v>USD</v>
      </c>
      <c r="U3508" s="33">
        <v>0</v>
      </c>
      <c r="V3508" s="33">
        <v>0</v>
      </c>
      <c r="W3508" s="33">
        <v>0</v>
      </c>
      <c r="X3508" s="33">
        <f t="shared" si="644"/>
        <v>1810</v>
      </c>
      <c r="Y3508" s="33">
        <f t="shared" si="645"/>
        <v>1810</v>
      </c>
      <c r="Z3508" s="33">
        <f t="shared" si="646"/>
        <v>7867907</v>
      </c>
      <c r="AA3508" s="34">
        <f t="shared" si="647"/>
        <v>1.1345115191454263E-05</v>
      </c>
      <c r="AB3508" s="33" t="s">
        <v>2762</v>
      </c>
      <c r="AC3508" s="35">
        <v>44817</v>
      </c>
      <c r="AD3508" s="33">
        <v>45</v>
      </c>
      <c r="AE3508" s="36">
        <f t="shared" si="637"/>
        <v>44862</v>
      </c>
    </row>
    <row r="3509" spans="2:31" ht="14.5" hidden="1">
      <c r="B3509" s="29" t="s">
        <v>3132</v>
      </c>
      <c r="C3509" s="30" t="str">
        <f t="shared" si="638"/>
        <v>(Proveedores estratégicos)</v>
      </c>
      <c r="D3509" s="30">
        <v>4</v>
      </c>
      <c r="E3509" s="30">
        <v>133243459</v>
      </c>
      <c r="F3509" s="30" t="s">
        <v>5552</v>
      </c>
      <c r="G3509" s="30" t="s">
        <v>5553</v>
      </c>
      <c r="H3509" s="31">
        <v>74101757</v>
      </c>
      <c r="I3509" s="31" t="s">
        <v>62</v>
      </c>
      <c r="J3509" s="32">
        <v>576.42999999999995</v>
      </c>
      <c r="K3509" s="33">
        <f t="shared" si="639"/>
        <v>576.42999999999995</v>
      </c>
      <c r="L3509" s="33">
        <v>2544299</v>
      </c>
      <c r="M3509" s="33">
        <v>0</v>
      </c>
      <c r="N3509" s="33">
        <v>0</v>
      </c>
      <c r="O3509" s="33">
        <v>0</v>
      </c>
      <c r="P3509" s="33">
        <f t="shared" si="640"/>
        <v>576.42999999999995</v>
      </c>
      <c r="Q3509" s="33">
        <f t="shared" si="641"/>
        <v>576.42999999999995</v>
      </c>
      <c r="R3509" s="33">
        <f t="shared" si="642"/>
        <v>2544299</v>
      </c>
      <c r="S3509" s="33"/>
      <c r="T3509" s="30" t="str">
        <f t="shared" si="643"/>
        <v>USD</v>
      </c>
      <c r="U3509" s="33">
        <v>0</v>
      </c>
      <c r="V3509" s="33">
        <v>0</v>
      </c>
      <c r="W3509" s="33">
        <v>0</v>
      </c>
      <c r="X3509" s="33">
        <f t="shared" si="644"/>
        <v>576.42999999999995</v>
      </c>
      <c r="Y3509" s="33">
        <f t="shared" si="645"/>
        <v>576.42999999999995</v>
      </c>
      <c r="Z3509" s="33">
        <f t="shared" si="646"/>
        <v>2544299</v>
      </c>
      <c r="AA3509" s="34">
        <f t="shared" si="647"/>
        <v>3.6687476398109297E-06</v>
      </c>
      <c r="AB3509" s="33" t="s">
        <v>2762</v>
      </c>
      <c r="AC3509" s="35">
        <v>44818</v>
      </c>
      <c r="AD3509" s="33">
        <v>45</v>
      </c>
      <c r="AE3509" s="36">
        <f t="shared" si="637"/>
        <v>44863</v>
      </c>
    </row>
    <row r="3510" spans="2:31" ht="14.5" hidden="1">
      <c r="B3510" s="29" t="s">
        <v>3132</v>
      </c>
      <c r="C3510" s="30" t="str">
        <f t="shared" si="638"/>
        <v>(Proveedores estratégicos)</v>
      </c>
      <c r="D3510" s="30">
        <v>4</v>
      </c>
      <c r="E3510" s="30">
        <v>133243459</v>
      </c>
      <c r="F3510" s="30" t="s">
        <v>5552</v>
      </c>
      <c r="G3510" s="30" t="s">
        <v>5553</v>
      </c>
      <c r="H3510" s="31">
        <v>74101761</v>
      </c>
      <c r="I3510" s="31" t="s">
        <v>62</v>
      </c>
      <c r="J3510" s="32">
        <v>852</v>
      </c>
      <c r="K3510" s="33">
        <f t="shared" si="639"/>
        <v>852</v>
      </c>
      <c r="L3510" s="33">
        <v>3760634</v>
      </c>
      <c r="M3510" s="33">
        <v>0</v>
      </c>
      <c r="N3510" s="33">
        <v>0</v>
      </c>
      <c r="O3510" s="33">
        <v>0</v>
      </c>
      <c r="P3510" s="33">
        <f t="shared" si="640"/>
        <v>852</v>
      </c>
      <c r="Q3510" s="33">
        <f t="shared" si="641"/>
        <v>852</v>
      </c>
      <c r="R3510" s="33">
        <f t="shared" si="642"/>
        <v>3760634</v>
      </c>
      <c r="S3510" s="33"/>
      <c r="T3510" s="30" t="str">
        <f t="shared" si="643"/>
        <v>USD</v>
      </c>
      <c r="U3510" s="33">
        <v>0</v>
      </c>
      <c r="V3510" s="33">
        <v>0</v>
      </c>
      <c r="W3510" s="33">
        <v>0</v>
      </c>
      <c r="X3510" s="33">
        <f t="shared" si="644"/>
        <v>852</v>
      </c>
      <c r="Y3510" s="33">
        <f t="shared" si="645"/>
        <v>852</v>
      </c>
      <c r="Z3510" s="33">
        <f t="shared" si="646"/>
        <v>3760634</v>
      </c>
      <c r="AA3510" s="34">
        <f t="shared" si="647"/>
        <v>5.4226398358419094E-06</v>
      </c>
      <c r="AB3510" s="33" t="s">
        <v>2762</v>
      </c>
      <c r="AC3510" s="35">
        <v>44818</v>
      </c>
      <c r="AD3510" s="33">
        <v>45</v>
      </c>
      <c r="AE3510" s="36">
        <f t="shared" si="637"/>
        <v>44863</v>
      </c>
    </row>
    <row r="3511" spans="2:31" ht="14.5" hidden="1">
      <c r="B3511" s="29" t="s">
        <v>3132</v>
      </c>
      <c r="C3511" s="30" t="str">
        <f t="shared" si="638"/>
        <v>(Proveedores estratégicos)</v>
      </c>
      <c r="D3511" s="30">
        <v>4</v>
      </c>
      <c r="E3511" s="30">
        <v>133243459</v>
      </c>
      <c r="F3511" s="30" t="s">
        <v>5552</v>
      </c>
      <c r="G3511" s="30" t="s">
        <v>5553</v>
      </c>
      <c r="H3511" s="31">
        <v>74101760</v>
      </c>
      <c r="I3511" s="31" t="s">
        <v>62</v>
      </c>
      <c r="J3511" s="32">
        <v>1146</v>
      </c>
      <c r="K3511" s="33">
        <f t="shared" si="639"/>
        <v>1146</v>
      </c>
      <c r="L3511" s="33">
        <v>5058318</v>
      </c>
      <c r="M3511" s="33">
        <v>0</v>
      </c>
      <c r="N3511" s="33">
        <v>0</v>
      </c>
      <c r="O3511" s="33">
        <v>0</v>
      </c>
      <c r="P3511" s="33">
        <f t="shared" si="640"/>
        <v>1146</v>
      </c>
      <c r="Q3511" s="33">
        <f t="shared" si="641"/>
        <v>1146</v>
      </c>
      <c r="R3511" s="33">
        <f t="shared" si="642"/>
        <v>5058318</v>
      </c>
      <c r="S3511" s="33"/>
      <c r="T3511" s="30" t="str">
        <f t="shared" si="643"/>
        <v>USD</v>
      </c>
      <c r="U3511" s="33">
        <v>0</v>
      </c>
      <c r="V3511" s="33">
        <v>0</v>
      </c>
      <c r="W3511" s="33">
        <v>0</v>
      </c>
      <c r="X3511" s="33">
        <f t="shared" si="644"/>
        <v>1146</v>
      </c>
      <c r="Y3511" s="33">
        <f t="shared" si="645"/>
        <v>1146</v>
      </c>
      <c r="Z3511" s="33">
        <f t="shared" si="646"/>
        <v>5058318</v>
      </c>
      <c r="AA3511" s="34">
        <f t="shared" si="647"/>
        <v>7.2938330848352106E-06</v>
      </c>
      <c r="AB3511" s="33" t="s">
        <v>2762</v>
      </c>
      <c r="AC3511" s="35">
        <v>44818</v>
      </c>
      <c r="AD3511" s="33">
        <v>45</v>
      </c>
      <c r="AE3511" s="36">
        <f t="shared" si="637"/>
        <v>44863</v>
      </c>
    </row>
    <row r="3512" spans="2:31" ht="14.5" hidden="1">
      <c r="B3512" s="29" t="s">
        <v>3132</v>
      </c>
      <c r="C3512" s="30" t="str">
        <f t="shared" si="638"/>
        <v>(Proveedores estratégicos)</v>
      </c>
      <c r="D3512" s="30">
        <v>4</v>
      </c>
      <c r="E3512" s="30">
        <v>133243459</v>
      </c>
      <c r="F3512" s="30" t="s">
        <v>5552</v>
      </c>
      <c r="G3512" s="30" t="s">
        <v>5553</v>
      </c>
      <c r="H3512" s="31">
        <v>74101762</v>
      </c>
      <c r="I3512" s="31" t="s">
        <v>62</v>
      </c>
      <c r="J3512" s="32">
        <v>470</v>
      </c>
      <c r="K3512" s="33">
        <f t="shared" si="639"/>
        <v>470</v>
      </c>
      <c r="L3512" s="33">
        <v>2074528</v>
      </c>
      <c r="M3512" s="33">
        <v>0</v>
      </c>
      <c r="N3512" s="33">
        <v>0</v>
      </c>
      <c r="O3512" s="33">
        <v>0</v>
      </c>
      <c r="P3512" s="33">
        <f t="shared" si="640"/>
        <v>470</v>
      </c>
      <c r="Q3512" s="33">
        <f t="shared" si="641"/>
        <v>470</v>
      </c>
      <c r="R3512" s="33">
        <f t="shared" si="642"/>
        <v>2074528</v>
      </c>
      <c r="S3512" s="33"/>
      <c r="T3512" s="30" t="str">
        <f t="shared" si="643"/>
        <v>USD</v>
      </c>
      <c r="U3512" s="33">
        <v>0</v>
      </c>
      <c r="V3512" s="33">
        <v>0</v>
      </c>
      <c r="W3512" s="33">
        <v>0</v>
      </c>
      <c r="X3512" s="33">
        <f t="shared" si="644"/>
        <v>470</v>
      </c>
      <c r="Y3512" s="33">
        <f t="shared" si="645"/>
        <v>470</v>
      </c>
      <c r="Z3512" s="33">
        <f t="shared" si="646"/>
        <v>2074528</v>
      </c>
      <c r="AA3512" s="34">
        <f t="shared" si="647"/>
        <v>2.9913621408968395E-06</v>
      </c>
      <c r="AB3512" s="33" t="s">
        <v>2762</v>
      </c>
      <c r="AC3512" s="35">
        <v>44818</v>
      </c>
      <c r="AD3512" s="33">
        <v>45</v>
      </c>
      <c r="AE3512" s="36">
        <f t="shared" si="637"/>
        <v>44863</v>
      </c>
    </row>
    <row r="3513" spans="2:31" ht="14.5" hidden="1">
      <c r="B3513" s="29" t="s">
        <v>3132</v>
      </c>
      <c r="C3513" s="30" t="str">
        <f t="shared" si="638"/>
        <v>(Proveedores estratégicos)</v>
      </c>
      <c r="D3513" s="30">
        <v>4</v>
      </c>
      <c r="E3513" s="30">
        <v>133243459</v>
      </c>
      <c r="F3513" s="30" t="s">
        <v>5552</v>
      </c>
      <c r="G3513" s="30" t="s">
        <v>5553</v>
      </c>
      <c r="H3513" s="31">
        <v>74101758</v>
      </c>
      <c r="I3513" s="31" t="s">
        <v>62</v>
      </c>
      <c r="J3513" s="32">
        <v>184</v>
      </c>
      <c r="K3513" s="33">
        <f t="shared" si="639"/>
        <v>184</v>
      </c>
      <c r="L3513" s="33">
        <v>812156</v>
      </c>
      <c r="M3513" s="33">
        <v>0</v>
      </c>
      <c r="N3513" s="33">
        <v>0</v>
      </c>
      <c r="O3513" s="33">
        <v>0</v>
      </c>
      <c r="P3513" s="33">
        <f t="shared" si="640"/>
        <v>184</v>
      </c>
      <c r="Q3513" s="33">
        <f t="shared" si="641"/>
        <v>184</v>
      </c>
      <c r="R3513" s="33">
        <f t="shared" si="642"/>
        <v>812156</v>
      </c>
      <c r="S3513" s="33"/>
      <c r="T3513" s="30" t="str">
        <f t="shared" si="643"/>
        <v>USD</v>
      </c>
      <c r="U3513" s="33">
        <v>0</v>
      </c>
      <c r="V3513" s="33">
        <v>0</v>
      </c>
      <c r="W3513" s="33">
        <v>0</v>
      </c>
      <c r="X3513" s="33">
        <f t="shared" si="644"/>
        <v>184</v>
      </c>
      <c r="Y3513" s="33">
        <f t="shared" si="645"/>
        <v>184</v>
      </c>
      <c r="Z3513" s="33">
        <f t="shared" si="646"/>
        <v>812156</v>
      </c>
      <c r="AA3513" s="34">
        <f t="shared" si="647"/>
        <v>1.1710869705794348E-06</v>
      </c>
      <c r="AB3513" s="33" t="s">
        <v>2762</v>
      </c>
      <c r="AC3513" s="35">
        <v>44818</v>
      </c>
      <c r="AD3513" s="33">
        <v>45</v>
      </c>
      <c r="AE3513" s="36">
        <f t="shared" si="637"/>
        <v>44863</v>
      </c>
    </row>
    <row r="3514" spans="2:31" ht="14.5" hidden="1">
      <c r="B3514" s="29" t="s">
        <v>3132</v>
      </c>
      <c r="C3514" s="30" t="str">
        <f t="shared" si="638"/>
        <v>(Proveedores estratégicos)</v>
      </c>
      <c r="D3514" s="30">
        <v>4</v>
      </c>
      <c r="E3514" s="30">
        <v>133243459</v>
      </c>
      <c r="F3514" s="30" t="s">
        <v>5552</v>
      </c>
      <c r="G3514" s="30" t="s">
        <v>5553</v>
      </c>
      <c r="H3514" s="31">
        <v>74101763</v>
      </c>
      <c r="I3514" s="31" t="s">
        <v>62</v>
      </c>
      <c r="J3514" s="32">
        <v>298.24000000000001</v>
      </c>
      <c r="K3514" s="33">
        <f t="shared" si="639"/>
        <v>298.24000000000001</v>
      </c>
      <c r="L3514" s="33">
        <v>1316399</v>
      </c>
      <c r="M3514" s="33">
        <v>0</v>
      </c>
      <c r="N3514" s="33">
        <v>0</v>
      </c>
      <c r="O3514" s="33">
        <v>0</v>
      </c>
      <c r="P3514" s="33">
        <f t="shared" si="640"/>
        <v>298.24000000000001</v>
      </c>
      <c r="Q3514" s="33">
        <f t="shared" si="641"/>
        <v>298.24000000000001</v>
      </c>
      <c r="R3514" s="33">
        <f t="shared" si="642"/>
        <v>1316399</v>
      </c>
      <c r="S3514" s="33"/>
      <c r="T3514" s="30" t="str">
        <f t="shared" si="643"/>
        <v>USD</v>
      </c>
      <c r="U3514" s="33">
        <v>0</v>
      </c>
      <c r="V3514" s="33">
        <v>0</v>
      </c>
      <c r="W3514" s="33">
        <v>0</v>
      </c>
      <c r="X3514" s="33">
        <f t="shared" si="644"/>
        <v>298.24000000000001</v>
      </c>
      <c r="Y3514" s="33">
        <f t="shared" si="645"/>
        <v>298.24000000000001</v>
      </c>
      <c r="Z3514" s="33">
        <f t="shared" si="646"/>
        <v>1316399</v>
      </c>
      <c r="AA3514" s="34">
        <f t="shared" si="647"/>
        <v>1.8981793115901345E-06</v>
      </c>
      <c r="AB3514" s="33" t="s">
        <v>2762</v>
      </c>
      <c r="AC3514" s="35">
        <v>44818</v>
      </c>
      <c r="AD3514" s="33">
        <v>45</v>
      </c>
      <c r="AE3514" s="36">
        <f t="shared" si="637"/>
        <v>44863</v>
      </c>
    </row>
    <row r="3515" spans="2:31" ht="14.5" hidden="1">
      <c r="B3515" s="29" t="s">
        <v>3132</v>
      </c>
      <c r="C3515" s="30" t="str">
        <f t="shared" si="638"/>
        <v>(Proveedores estratégicos)</v>
      </c>
      <c r="D3515" s="30">
        <v>4</v>
      </c>
      <c r="E3515" s="30">
        <v>133243459</v>
      </c>
      <c r="F3515" s="30" t="s">
        <v>5552</v>
      </c>
      <c r="G3515" s="30" t="s">
        <v>5553</v>
      </c>
      <c r="H3515" s="31">
        <v>74101759</v>
      </c>
      <c r="I3515" s="31" t="s">
        <v>62</v>
      </c>
      <c r="J3515" s="32">
        <v>367</v>
      </c>
      <c r="K3515" s="33">
        <f t="shared" si="639"/>
        <v>367</v>
      </c>
      <c r="L3515" s="33">
        <v>1619898</v>
      </c>
      <c r="M3515" s="33">
        <v>0</v>
      </c>
      <c r="N3515" s="33">
        <v>0</v>
      </c>
      <c r="O3515" s="33">
        <v>0</v>
      </c>
      <c r="P3515" s="33">
        <f t="shared" si="640"/>
        <v>367</v>
      </c>
      <c r="Q3515" s="33">
        <f t="shared" si="641"/>
        <v>367</v>
      </c>
      <c r="R3515" s="33">
        <f t="shared" si="642"/>
        <v>1619898</v>
      </c>
      <c r="S3515" s="33"/>
      <c r="T3515" s="30" t="str">
        <f t="shared" si="643"/>
        <v>USD</v>
      </c>
      <c r="U3515" s="33">
        <v>0</v>
      </c>
      <c r="V3515" s="33">
        <v>0</v>
      </c>
      <c r="W3515" s="33">
        <v>0</v>
      </c>
      <c r="X3515" s="33">
        <f t="shared" si="644"/>
        <v>367</v>
      </c>
      <c r="Y3515" s="33">
        <f t="shared" si="645"/>
        <v>367</v>
      </c>
      <c r="Z3515" s="33">
        <f t="shared" si="646"/>
        <v>1619898</v>
      </c>
      <c r="AA3515" s="34">
        <f t="shared" si="647"/>
        <v>2.3358091813243826E-06</v>
      </c>
      <c r="AB3515" s="33" t="s">
        <v>2762</v>
      </c>
      <c r="AC3515" s="35">
        <v>44818</v>
      </c>
      <c r="AD3515" s="33">
        <v>45</v>
      </c>
      <c r="AE3515" s="36">
        <f t="shared" si="637"/>
        <v>44863</v>
      </c>
    </row>
    <row r="3516" spans="2:31" ht="14.5" hidden="1">
      <c r="B3516" s="29" t="s">
        <v>3132</v>
      </c>
      <c r="C3516" s="30" t="str">
        <f t="shared" si="638"/>
        <v>(Proveedores estratégicos)</v>
      </c>
      <c r="D3516" s="30">
        <v>4</v>
      </c>
      <c r="E3516" s="30">
        <v>133243459</v>
      </c>
      <c r="F3516" s="30" t="s">
        <v>5552</v>
      </c>
      <c r="G3516" s="30" t="s">
        <v>5553</v>
      </c>
      <c r="H3516" s="31">
        <v>74101764</v>
      </c>
      <c r="I3516" s="31" t="s">
        <v>62</v>
      </c>
      <c r="J3516" s="32">
        <v>1490</v>
      </c>
      <c r="K3516" s="33">
        <f t="shared" si="639"/>
        <v>1490</v>
      </c>
      <c r="L3516" s="33">
        <v>6576696</v>
      </c>
      <c r="M3516" s="33">
        <v>0</v>
      </c>
      <c r="N3516" s="33">
        <v>0</v>
      </c>
      <c r="O3516" s="33">
        <v>0</v>
      </c>
      <c r="P3516" s="33">
        <f t="shared" si="640"/>
        <v>1490</v>
      </c>
      <c r="Q3516" s="33">
        <f t="shared" si="641"/>
        <v>1490</v>
      </c>
      <c r="R3516" s="33">
        <f t="shared" si="642"/>
        <v>6576696</v>
      </c>
      <c r="S3516" s="33"/>
      <c r="T3516" s="30" t="str">
        <f t="shared" si="643"/>
        <v>USD</v>
      </c>
      <c r="U3516" s="33">
        <v>0</v>
      </c>
      <c r="V3516" s="33">
        <v>0</v>
      </c>
      <c r="W3516" s="33">
        <v>0</v>
      </c>
      <c r="X3516" s="33">
        <f t="shared" si="644"/>
        <v>1490</v>
      </c>
      <c r="Y3516" s="33">
        <f t="shared" si="645"/>
        <v>1490</v>
      </c>
      <c r="Z3516" s="33">
        <f t="shared" si="646"/>
        <v>6576696</v>
      </c>
      <c r="AA3516" s="34">
        <f t="shared" si="647"/>
        <v>9.4832556738630088E-06</v>
      </c>
      <c r="AB3516" s="33" t="s">
        <v>2762</v>
      </c>
      <c r="AC3516" s="35">
        <v>44818</v>
      </c>
      <c r="AD3516" s="33">
        <v>45</v>
      </c>
      <c r="AE3516" s="36">
        <f t="shared" si="637"/>
        <v>44863</v>
      </c>
    </row>
    <row r="3517" spans="2:31" ht="14.5" hidden="1">
      <c r="B3517" s="29" t="s">
        <v>3132</v>
      </c>
      <c r="C3517" s="30" t="str">
        <f t="shared" si="638"/>
        <v>(Proveedores estratégicos)</v>
      </c>
      <c r="D3517" s="30">
        <v>4</v>
      </c>
      <c r="E3517" s="30">
        <v>133243459</v>
      </c>
      <c r="F3517" s="30" t="s">
        <v>5552</v>
      </c>
      <c r="G3517" s="30" t="s">
        <v>5553</v>
      </c>
      <c r="H3517" s="31">
        <v>74113996</v>
      </c>
      <c r="I3517" s="31" t="s">
        <v>62</v>
      </c>
      <c r="J3517" s="32">
        <v>732</v>
      </c>
      <c r="K3517" s="33">
        <f t="shared" si="639"/>
        <v>732</v>
      </c>
      <c r="L3517" s="33">
        <v>3213334</v>
      </c>
      <c r="M3517" s="33">
        <v>0</v>
      </c>
      <c r="N3517" s="33">
        <v>0</v>
      </c>
      <c r="O3517" s="33">
        <v>0</v>
      </c>
      <c r="P3517" s="33">
        <f t="shared" si="640"/>
        <v>732</v>
      </c>
      <c r="Q3517" s="33">
        <f t="shared" si="641"/>
        <v>732</v>
      </c>
      <c r="R3517" s="33">
        <f t="shared" si="642"/>
        <v>3213334</v>
      </c>
      <c r="S3517" s="33"/>
      <c r="T3517" s="30" t="str">
        <f t="shared" si="643"/>
        <v>USD</v>
      </c>
      <c r="U3517" s="33">
        <v>0</v>
      </c>
      <c r="V3517" s="33">
        <v>0</v>
      </c>
      <c r="W3517" s="33">
        <v>0</v>
      </c>
      <c r="X3517" s="33">
        <f t="shared" si="644"/>
        <v>732</v>
      </c>
      <c r="Y3517" s="33">
        <f t="shared" si="645"/>
        <v>732</v>
      </c>
      <c r="Z3517" s="33">
        <f t="shared" si="646"/>
        <v>3213334</v>
      </c>
      <c r="AA3517" s="34">
        <f t="shared" si="647"/>
        <v>4.6334615265046336E-06</v>
      </c>
      <c r="AB3517" s="33" t="s">
        <v>2762</v>
      </c>
      <c r="AC3517" s="35">
        <v>44819</v>
      </c>
      <c r="AD3517" s="33">
        <v>45</v>
      </c>
      <c r="AE3517" s="36">
        <f t="shared" si="637"/>
        <v>44864</v>
      </c>
    </row>
    <row r="3518" spans="2:31" ht="14.5" hidden="1">
      <c r="B3518" s="29" t="s">
        <v>3132</v>
      </c>
      <c r="C3518" s="30" t="str">
        <f t="shared" si="638"/>
        <v>(Proveedores estratégicos)</v>
      </c>
      <c r="D3518" s="30">
        <v>4</v>
      </c>
      <c r="E3518" s="30">
        <v>133243459</v>
      </c>
      <c r="F3518" s="30" t="s">
        <v>5552</v>
      </c>
      <c r="G3518" s="30" t="s">
        <v>5553</v>
      </c>
      <c r="H3518" s="31">
        <v>74103308</v>
      </c>
      <c r="I3518" s="31" t="s">
        <v>62</v>
      </c>
      <c r="J3518" s="32">
        <v>71</v>
      </c>
      <c r="K3518" s="33">
        <f t="shared" si="639"/>
        <v>71</v>
      </c>
      <c r="L3518" s="33">
        <v>311676</v>
      </c>
      <c r="M3518" s="33">
        <v>0</v>
      </c>
      <c r="N3518" s="33">
        <v>0</v>
      </c>
      <c r="O3518" s="33">
        <v>0</v>
      </c>
      <c r="P3518" s="33">
        <f t="shared" si="640"/>
        <v>71</v>
      </c>
      <c r="Q3518" s="33">
        <f t="shared" si="641"/>
        <v>71</v>
      </c>
      <c r="R3518" s="33">
        <f t="shared" si="642"/>
        <v>311676</v>
      </c>
      <c r="S3518" s="33"/>
      <c r="T3518" s="30" t="str">
        <f t="shared" si="643"/>
        <v>USD</v>
      </c>
      <c r="U3518" s="33">
        <v>0</v>
      </c>
      <c r="V3518" s="33">
        <v>0</v>
      </c>
      <c r="W3518" s="33">
        <v>0</v>
      </c>
      <c r="X3518" s="33">
        <f t="shared" si="644"/>
        <v>71</v>
      </c>
      <c r="Y3518" s="33">
        <f t="shared" si="645"/>
        <v>71</v>
      </c>
      <c r="Z3518" s="33">
        <f t="shared" si="646"/>
        <v>311676</v>
      </c>
      <c r="AA3518" s="34">
        <f t="shared" si="647"/>
        <v>4.4942068105427516E-07</v>
      </c>
      <c r="AB3518" s="33" t="s">
        <v>2762</v>
      </c>
      <c r="AC3518" s="35">
        <v>44819</v>
      </c>
      <c r="AD3518" s="33">
        <v>45</v>
      </c>
      <c r="AE3518" s="36">
        <f t="shared" si="637"/>
        <v>44864</v>
      </c>
    </row>
    <row r="3519" spans="2:31" ht="14.5" hidden="1">
      <c r="B3519" s="29" t="s">
        <v>3132</v>
      </c>
      <c r="C3519" s="30" t="str">
        <f t="shared" si="638"/>
        <v>(Proveedores estratégicos)</v>
      </c>
      <c r="D3519" s="30">
        <v>4</v>
      </c>
      <c r="E3519" s="30">
        <v>133243459</v>
      </c>
      <c r="F3519" s="30" t="s">
        <v>5552</v>
      </c>
      <c r="G3519" s="30" t="s">
        <v>5553</v>
      </c>
      <c r="H3519" s="31">
        <v>74104143</v>
      </c>
      <c r="I3519" s="31" t="s">
        <v>62</v>
      </c>
      <c r="J3519" s="32">
        <v>228</v>
      </c>
      <c r="K3519" s="33">
        <f t="shared" si="639"/>
        <v>228</v>
      </c>
      <c r="L3519" s="33">
        <v>1004258</v>
      </c>
      <c r="M3519" s="33">
        <v>0</v>
      </c>
      <c r="N3519" s="33">
        <v>0</v>
      </c>
      <c r="O3519" s="33">
        <v>0</v>
      </c>
      <c r="P3519" s="33">
        <f t="shared" si="640"/>
        <v>228</v>
      </c>
      <c r="Q3519" s="33">
        <f t="shared" si="641"/>
        <v>228</v>
      </c>
      <c r="R3519" s="33">
        <f t="shared" si="642"/>
        <v>1004258</v>
      </c>
      <c r="S3519" s="33"/>
      <c r="T3519" s="30" t="str">
        <f t="shared" si="643"/>
        <v>USD</v>
      </c>
      <c r="U3519" s="33">
        <v>0</v>
      </c>
      <c r="V3519" s="33">
        <v>0</v>
      </c>
      <c r="W3519" s="33">
        <v>0</v>
      </c>
      <c r="X3519" s="33">
        <f t="shared" si="644"/>
        <v>228</v>
      </c>
      <c r="Y3519" s="33">
        <f t="shared" si="645"/>
        <v>228</v>
      </c>
      <c r="Z3519" s="33">
        <f t="shared" si="646"/>
        <v>1004258</v>
      </c>
      <c r="AA3519" s="34">
        <f t="shared" si="647"/>
        <v>1.448088124572326E-06</v>
      </c>
      <c r="AB3519" s="33" t="s">
        <v>2762</v>
      </c>
      <c r="AC3519" s="35">
        <v>44820</v>
      </c>
      <c r="AD3519" s="33">
        <v>45</v>
      </c>
      <c r="AE3519" s="36">
        <f t="shared" si="637"/>
        <v>44865</v>
      </c>
    </row>
    <row r="3520" spans="2:31" ht="14.5" hidden="1">
      <c r="B3520" s="29" t="s">
        <v>3132</v>
      </c>
      <c r="C3520" s="30" t="str">
        <f t="shared" si="638"/>
        <v>(Proveedores estratégicos)</v>
      </c>
      <c r="D3520" s="30">
        <v>4</v>
      </c>
      <c r="E3520" s="30">
        <v>133243459</v>
      </c>
      <c r="F3520" s="30" t="s">
        <v>5552</v>
      </c>
      <c r="G3520" s="30" t="s">
        <v>5553</v>
      </c>
      <c r="H3520" s="31">
        <v>74104144</v>
      </c>
      <c r="I3520" s="31" t="s">
        <v>62</v>
      </c>
      <c r="J3520" s="32">
        <v>333.54000000000002</v>
      </c>
      <c r="K3520" s="33">
        <f t="shared" si="639"/>
        <v>333.54000000000002</v>
      </c>
      <c r="L3520" s="33">
        <v>1469124</v>
      </c>
      <c r="M3520" s="33">
        <v>0</v>
      </c>
      <c r="N3520" s="33">
        <v>0</v>
      </c>
      <c r="O3520" s="33">
        <v>0</v>
      </c>
      <c r="P3520" s="33">
        <f t="shared" si="640"/>
        <v>333.54000000000002</v>
      </c>
      <c r="Q3520" s="33">
        <f t="shared" si="641"/>
        <v>333.54000000000002</v>
      </c>
      <c r="R3520" s="33">
        <f t="shared" si="642"/>
        <v>1469124</v>
      </c>
      <c r="S3520" s="33"/>
      <c r="T3520" s="30" t="str">
        <f t="shared" si="643"/>
        <v>USD</v>
      </c>
      <c r="U3520" s="33">
        <v>0</v>
      </c>
      <c r="V3520" s="33">
        <v>0</v>
      </c>
      <c r="W3520" s="33">
        <v>0</v>
      </c>
      <c r="X3520" s="33">
        <f t="shared" si="644"/>
        <v>333.54000000000002</v>
      </c>
      <c r="Y3520" s="33">
        <f t="shared" si="645"/>
        <v>333.54000000000002</v>
      </c>
      <c r="Z3520" s="33">
        <f t="shared" si="646"/>
        <v>1469124</v>
      </c>
      <c r="AA3520" s="34">
        <f t="shared" si="647"/>
        <v>2.11840086703237E-06</v>
      </c>
      <c r="AB3520" s="33" t="s">
        <v>2762</v>
      </c>
      <c r="AC3520" s="35">
        <v>44820</v>
      </c>
      <c r="AD3520" s="33">
        <v>45</v>
      </c>
      <c r="AE3520" s="36">
        <f t="shared" si="637"/>
        <v>44865</v>
      </c>
    </row>
    <row r="3521" spans="2:31" ht="14.5" hidden="1">
      <c r="B3521" s="29" t="s">
        <v>3132</v>
      </c>
      <c r="C3521" s="30" t="str">
        <f t="shared" si="638"/>
        <v>(Proveedores estratégicos)</v>
      </c>
      <c r="D3521" s="30">
        <v>4</v>
      </c>
      <c r="E3521" s="30">
        <v>133243459</v>
      </c>
      <c r="F3521" s="30" t="s">
        <v>5552</v>
      </c>
      <c r="G3521" s="30" t="s">
        <v>5553</v>
      </c>
      <c r="H3521" s="31">
        <v>74103309</v>
      </c>
      <c r="I3521" s="31" t="s">
        <v>62</v>
      </c>
      <c r="J3521" s="32">
        <v>114</v>
      </c>
      <c r="K3521" s="33">
        <f t="shared" si="639"/>
        <v>114</v>
      </c>
      <c r="L3521" s="33">
        <v>502129</v>
      </c>
      <c r="M3521" s="33">
        <v>0</v>
      </c>
      <c r="N3521" s="33">
        <v>0</v>
      </c>
      <c r="O3521" s="33">
        <v>0</v>
      </c>
      <c r="P3521" s="33">
        <f t="shared" si="640"/>
        <v>114</v>
      </c>
      <c r="Q3521" s="33">
        <f t="shared" si="641"/>
        <v>114</v>
      </c>
      <c r="R3521" s="33">
        <f t="shared" si="642"/>
        <v>502129</v>
      </c>
      <c r="S3521" s="33"/>
      <c r="T3521" s="30" t="str">
        <f t="shared" si="643"/>
        <v>USD</v>
      </c>
      <c r="U3521" s="33">
        <v>0</v>
      </c>
      <c r="V3521" s="33">
        <v>0</v>
      </c>
      <c r="W3521" s="33">
        <v>0</v>
      </c>
      <c r="X3521" s="33">
        <f t="shared" si="644"/>
        <v>114</v>
      </c>
      <c r="Y3521" s="33">
        <f t="shared" si="645"/>
        <v>114</v>
      </c>
      <c r="Z3521" s="33">
        <f t="shared" si="646"/>
        <v>502129</v>
      </c>
      <c r="AA3521" s="34">
        <f t="shared" si="647"/>
        <v>7.2404406228616302E-07</v>
      </c>
      <c r="AB3521" s="33" t="s">
        <v>2762</v>
      </c>
      <c r="AC3521" s="35">
        <v>44820</v>
      </c>
      <c r="AD3521" s="33">
        <v>45</v>
      </c>
      <c r="AE3521" s="36">
        <f t="shared" si="637"/>
        <v>44865</v>
      </c>
    </row>
    <row r="3522" spans="2:31" ht="14.5" hidden="1">
      <c r="B3522" s="29" t="s">
        <v>3132</v>
      </c>
      <c r="C3522" s="30" t="str">
        <f t="shared" si="638"/>
        <v>(Proveedores estratégicos)</v>
      </c>
      <c r="D3522" s="30">
        <v>4</v>
      </c>
      <c r="E3522" s="30">
        <v>133243459</v>
      </c>
      <c r="F3522" s="30" t="s">
        <v>5552</v>
      </c>
      <c r="G3522" s="30" t="s">
        <v>5553</v>
      </c>
      <c r="H3522" s="31">
        <v>74103305</v>
      </c>
      <c r="I3522" s="31" t="s">
        <v>62</v>
      </c>
      <c r="J3522" s="32">
        <v>1810</v>
      </c>
      <c r="K3522" s="33">
        <f t="shared" si="639"/>
        <v>1810</v>
      </c>
      <c r="L3522" s="33">
        <v>7972398</v>
      </c>
      <c r="M3522" s="33">
        <v>0</v>
      </c>
      <c r="N3522" s="33">
        <v>0</v>
      </c>
      <c r="O3522" s="33">
        <v>0</v>
      </c>
      <c r="P3522" s="33">
        <f t="shared" si="640"/>
        <v>1810</v>
      </c>
      <c r="Q3522" s="33">
        <f t="shared" si="641"/>
        <v>1810</v>
      </c>
      <c r="R3522" s="33">
        <f t="shared" si="642"/>
        <v>7972398</v>
      </c>
      <c r="S3522" s="33"/>
      <c r="T3522" s="30" t="str">
        <f t="shared" si="643"/>
        <v>USD</v>
      </c>
      <c r="U3522" s="33">
        <v>0</v>
      </c>
      <c r="V3522" s="33">
        <v>0</v>
      </c>
      <c r="W3522" s="33">
        <v>0</v>
      </c>
      <c r="X3522" s="33">
        <f t="shared" si="644"/>
        <v>1810</v>
      </c>
      <c r="Y3522" s="33">
        <f t="shared" si="645"/>
        <v>1810</v>
      </c>
      <c r="Z3522" s="33">
        <f t="shared" si="646"/>
        <v>7972398</v>
      </c>
      <c r="AA3522" s="34">
        <f t="shared" si="647"/>
        <v>1.1495785812175917E-05</v>
      </c>
      <c r="AB3522" s="33" t="s">
        <v>2762</v>
      </c>
      <c r="AC3522" s="35">
        <v>44820</v>
      </c>
      <c r="AD3522" s="33">
        <v>45</v>
      </c>
      <c r="AE3522" s="36">
        <f t="shared" si="637"/>
        <v>44865</v>
      </c>
    </row>
    <row r="3523" spans="2:31" ht="14.5" hidden="1">
      <c r="B3523" s="29" t="s">
        <v>3132</v>
      </c>
      <c r="C3523" s="30" t="str">
        <f t="shared" si="638"/>
        <v>(Proveedores estratégicos)</v>
      </c>
      <c r="D3523" s="30">
        <v>4</v>
      </c>
      <c r="E3523" s="30">
        <v>133243459</v>
      </c>
      <c r="F3523" s="30" t="s">
        <v>5552</v>
      </c>
      <c r="G3523" s="30" t="s">
        <v>5553</v>
      </c>
      <c r="H3523" s="31">
        <v>74103306</v>
      </c>
      <c r="I3523" s="31" t="s">
        <v>62</v>
      </c>
      <c r="J3523" s="32">
        <v>252</v>
      </c>
      <c r="K3523" s="33">
        <f t="shared" si="639"/>
        <v>252</v>
      </c>
      <c r="L3523" s="33">
        <v>1109969</v>
      </c>
      <c r="M3523" s="33">
        <v>0</v>
      </c>
      <c r="N3523" s="33">
        <v>0</v>
      </c>
      <c r="O3523" s="33">
        <v>0</v>
      </c>
      <c r="P3523" s="33">
        <f t="shared" si="640"/>
        <v>252</v>
      </c>
      <c r="Q3523" s="33">
        <f t="shared" si="641"/>
        <v>252</v>
      </c>
      <c r="R3523" s="33">
        <f t="shared" si="642"/>
        <v>1109969</v>
      </c>
      <c r="S3523" s="33"/>
      <c r="T3523" s="30" t="str">
        <f t="shared" si="643"/>
        <v>USD</v>
      </c>
      <c r="U3523" s="33">
        <v>0</v>
      </c>
      <c r="V3523" s="33">
        <v>0</v>
      </c>
      <c r="W3523" s="33">
        <v>0</v>
      </c>
      <c r="X3523" s="33">
        <f t="shared" si="644"/>
        <v>252</v>
      </c>
      <c r="Y3523" s="33">
        <f t="shared" si="645"/>
        <v>252</v>
      </c>
      <c r="Z3523" s="33">
        <f t="shared" si="646"/>
        <v>1109969</v>
      </c>
      <c r="AA3523" s="34">
        <f t="shared" si="647"/>
        <v>1.6005179222305623E-06</v>
      </c>
      <c r="AB3523" s="33" t="s">
        <v>2762</v>
      </c>
      <c r="AC3523" s="35">
        <v>44820</v>
      </c>
      <c r="AD3523" s="33">
        <v>45</v>
      </c>
      <c r="AE3523" s="36">
        <f t="shared" si="637"/>
        <v>44865</v>
      </c>
    </row>
    <row r="3524" spans="2:31" ht="14.5" hidden="1">
      <c r="B3524" s="29" t="s">
        <v>3132</v>
      </c>
      <c r="C3524" s="30" t="str">
        <f t="shared" si="638"/>
        <v>(Proveedores estratégicos)</v>
      </c>
      <c r="D3524" s="30">
        <v>4</v>
      </c>
      <c r="E3524" s="30">
        <v>133243459</v>
      </c>
      <c r="F3524" s="30" t="s">
        <v>5552</v>
      </c>
      <c r="G3524" s="30" t="s">
        <v>5553</v>
      </c>
      <c r="H3524" s="31">
        <v>74103307</v>
      </c>
      <c r="I3524" s="31" t="s">
        <v>62</v>
      </c>
      <c r="J3524" s="32">
        <v>71</v>
      </c>
      <c r="K3524" s="33">
        <f t="shared" si="639"/>
        <v>71</v>
      </c>
      <c r="L3524" s="33">
        <v>312729</v>
      </c>
      <c r="M3524" s="33">
        <v>0</v>
      </c>
      <c r="N3524" s="33">
        <v>0</v>
      </c>
      <c r="O3524" s="33">
        <v>0</v>
      </c>
      <c r="P3524" s="33">
        <f t="shared" si="640"/>
        <v>71</v>
      </c>
      <c r="Q3524" s="33">
        <f t="shared" si="641"/>
        <v>71</v>
      </c>
      <c r="R3524" s="33">
        <f t="shared" si="642"/>
        <v>312729</v>
      </c>
      <c r="S3524" s="33"/>
      <c r="T3524" s="30" t="str">
        <f t="shared" si="643"/>
        <v>USD</v>
      </c>
      <c r="U3524" s="33">
        <v>0</v>
      </c>
      <c r="V3524" s="33">
        <v>0</v>
      </c>
      <c r="W3524" s="33">
        <v>0</v>
      </c>
      <c r="X3524" s="33">
        <f t="shared" si="644"/>
        <v>71</v>
      </c>
      <c r="Y3524" s="33">
        <f t="shared" si="645"/>
        <v>71</v>
      </c>
      <c r="Z3524" s="33">
        <f t="shared" si="646"/>
        <v>312729</v>
      </c>
      <c r="AA3524" s="34">
        <f t="shared" si="647"/>
        <v>4.5093905262330888E-07</v>
      </c>
      <c r="AB3524" s="33" t="s">
        <v>2762</v>
      </c>
      <c r="AC3524" s="35">
        <v>44820</v>
      </c>
      <c r="AD3524" s="33">
        <v>45</v>
      </c>
      <c r="AE3524" s="36">
        <f t="shared" si="637"/>
        <v>44865</v>
      </c>
    </row>
    <row r="3525" spans="2:31" ht="14.5" hidden="1">
      <c r="B3525" s="29" t="s">
        <v>3132</v>
      </c>
      <c r="C3525" s="30" t="str">
        <f t="shared" si="638"/>
        <v>(Proveedores estratégicos)</v>
      </c>
      <c r="D3525" s="30">
        <v>4</v>
      </c>
      <c r="E3525" s="30">
        <v>133243459</v>
      </c>
      <c r="F3525" s="30" t="s">
        <v>5552</v>
      </c>
      <c r="G3525" s="30" t="s">
        <v>5553</v>
      </c>
      <c r="H3525" s="31">
        <v>74104147</v>
      </c>
      <c r="I3525" s="31" t="s">
        <v>62</v>
      </c>
      <c r="J3525" s="32">
        <v>1490</v>
      </c>
      <c r="K3525" s="33">
        <f t="shared" si="639"/>
        <v>1490</v>
      </c>
      <c r="L3525" s="33">
        <v>6609402</v>
      </c>
      <c r="M3525" s="33">
        <v>0</v>
      </c>
      <c r="N3525" s="33">
        <v>0</v>
      </c>
      <c r="O3525" s="33">
        <v>0</v>
      </c>
      <c r="P3525" s="33">
        <f t="shared" si="640"/>
        <v>1490</v>
      </c>
      <c r="Q3525" s="33">
        <f t="shared" si="641"/>
        <v>1490</v>
      </c>
      <c r="R3525" s="33">
        <f t="shared" si="642"/>
        <v>6609402</v>
      </c>
      <c r="S3525" s="33"/>
      <c r="T3525" s="30" t="str">
        <f t="shared" si="643"/>
        <v>USD</v>
      </c>
      <c r="U3525" s="33">
        <v>0</v>
      </c>
      <c r="V3525" s="33">
        <v>0</v>
      </c>
      <c r="W3525" s="33">
        <v>0</v>
      </c>
      <c r="X3525" s="33">
        <f t="shared" si="644"/>
        <v>1490</v>
      </c>
      <c r="Y3525" s="33">
        <f t="shared" si="645"/>
        <v>1490</v>
      </c>
      <c r="Z3525" s="33">
        <f t="shared" si="646"/>
        <v>6609402</v>
      </c>
      <c r="AA3525" s="34">
        <f t="shared" si="647"/>
        <v>9.5304160352465011E-06</v>
      </c>
      <c r="AB3525" s="33" t="s">
        <v>2762</v>
      </c>
      <c r="AC3525" s="35">
        <v>44821</v>
      </c>
      <c r="AD3525" s="33">
        <v>45</v>
      </c>
      <c r="AE3525" s="36">
        <f t="shared" si="637"/>
        <v>44866</v>
      </c>
    </row>
    <row r="3526" spans="2:31" ht="14.5" hidden="1">
      <c r="B3526" s="29" t="s">
        <v>3132</v>
      </c>
      <c r="C3526" s="30" t="str">
        <f t="shared" si="638"/>
        <v>(Proveedores estratégicos)</v>
      </c>
      <c r="D3526" s="30">
        <v>4</v>
      </c>
      <c r="E3526" s="30">
        <v>133243459</v>
      </c>
      <c r="F3526" s="30" t="s">
        <v>5552</v>
      </c>
      <c r="G3526" s="30" t="s">
        <v>5553</v>
      </c>
      <c r="H3526" s="31">
        <v>74104146</v>
      </c>
      <c r="I3526" s="31" t="s">
        <v>62</v>
      </c>
      <c r="J3526" s="32">
        <v>1460</v>
      </c>
      <c r="K3526" s="33">
        <f t="shared" si="639"/>
        <v>1460</v>
      </c>
      <c r="L3526" s="33">
        <v>6476326</v>
      </c>
      <c r="M3526" s="33">
        <v>0</v>
      </c>
      <c r="N3526" s="33">
        <v>0</v>
      </c>
      <c r="O3526" s="33">
        <v>0</v>
      </c>
      <c r="P3526" s="33">
        <f t="shared" si="640"/>
        <v>1460</v>
      </c>
      <c r="Q3526" s="33">
        <f t="shared" si="641"/>
        <v>1460</v>
      </c>
      <c r="R3526" s="33">
        <f t="shared" si="642"/>
        <v>6476326</v>
      </c>
      <c r="S3526" s="33"/>
      <c r="T3526" s="30" t="str">
        <f t="shared" si="643"/>
        <v>USD</v>
      </c>
      <c r="U3526" s="33">
        <v>0</v>
      </c>
      <c r="V3526" s="33">
        <v>0</v>
      </c>
      <c r="W3526" s="33">
        <v>0</v>
      </c>
      <c r="X3526" s="33">
        <f t="shared" si="644"/>
        <v>1460</v>
      </c>
      <c r="Y3526" s="33">
        <f t="shared" si="645"/>
        <v>1460</v>
      </c>
      <c r="Z3526" s="33">
        <f t="shared" si="646"/>
        <v>6476326</v>
      </c>
      <c r="AA3526" s="34">
        <f t="shared" si="647"/>
        <v>9.3385273221214013E-06</v>
      </c>
      <c r="AB3526" s="33" t="s">
        <v>2762</v>
      </c>
      <c r="AC3526" s="35">
        <v>44821</v>
      </c>
      <c r="AD3526" s="33">
        <v>45</v>
      </c>
      <c r="AE3526" s="36">
        <f t="shared" si="637"/>
        <v>44866</v>
      </c>
    </row>
    <row r="3527" spans="2:31" ht="14.5" hidden="1">
      <c r="B3527" s="29" t="s">
        <v>3132</v>
      </c>
      <c r="C3527" s="30" t="str">
        <f t="shared" si="638"/>
        <v>(Proveedores estratégicos)</v>
      </c>
      <c r="D3527" s="30">
        <v>4</v>
      </c>
      <c r="E3527" s="30">
        <v>133243459</v>
      </c>
      <c r="F3527" s="30" t="s">
        <v>5552</v>
      </c>
      <c r="G3527" s="30" t="s">
        <v>5553</v>
      </c>
      <c r="H3527" s="31">
        <v>74104145</v>
      </c>
      <c r="I3527" s="31" t="s">
        <v>62</v>
      </c>
      <c r="J3527" s="32">
        <v>626</v>
      </c>
      <c r="K3527" s="33">
        <f t="shared" si="639"/>
        <v>626</v>
      </c>
      <c r="L3527" s="33">
        <v>2776836</v>
      </c>
      <c r="M3527" s="33">
        <v>0</v>
      </c>
      <c r="N3527" s="33">
        <v>0</v>
      </c>
      <c r="O3527" s="33">
        <v>0</v>
      </c>
      <c r="P3527" s="33">
        <f t="shared" si="640"/>
        <v>626</v>
      </c>
      <c r="Q3527" s="33">
        <f t="shared" si="641"/>
        <v>626</v>
      </c>
      <c r="R3527" s="33">
        <f t="shared" si="642"/>
        <v>2776836</v>
      </c>
      <c r="S3527" s="33"/>
      <c r="T3527" s="30" t="str">
        <f t="shared" si="643"/>
        <v>USD</v>
      </c>
      <c r="U3527" s="33">
        <v>0</v>
      </c>
      <c r="V3527" s="33">
        <v>0</v>
      </c>
      <c r="W3527" s="33">
        <v>0</v>
      </c>
      <c r="X3527" s="33">
        <f t="shared" si="644"/>
        <v>626</v>
      </c>
      <c r="Y3527" s="33">
        <f t="shared" si="645"/>
        <v>626</v>
      </c>
      <c r="Z3527" s="33">
        <f t="shared" si="646"/>
        <v>2776836</v>
      </c>
      <c r="AA3527" s="34">
        <f t="shared" si="647"/>
        <v>4.004053973665054E-06</v>
      </c>
      <c r="AB3527" s="33" t="s">
        <v>2762</v>
      </c>
      <c r="AC3527" s="35">
        <v>44821</v>
      </c>
      <c r="AD3527" s="33">
        <v>45</v>
      </c>
      <c r="AE3527" s="36">
        <f t="shared" si="637"/>
        <v>44866</v>
      </c>
    </row>
    <row r="3528" spans="2:31" ht="14.5" hidden="1">
      <c r="B3528" s="29" t="s">
        <v>3132</v>
      </c>
      <c r="C3528" s="30" t="str">
        <f t="shared" si="638"/>
        <v>(Proveedores estratégicos)</v>
      </c>
      <c r="D3528" s="30">
        <v>4</v>
      </c>
      <c r="E3528" s="30">
        <v>133243459</v>
      </c>
      <c r="F3528" s="30" t="s">
        <v>5552</v>
      </c>
      <c r="G3528" s="30" t="s">
        <v>5553</v>
      </c>
      <c r="H3528" s="31">
        <v>74104655</v>
      </c>
      <c r="I3528" s="31" t="s">
        <v>62</v>
      </c>
      <c r="J3528" s="32">
        <v>3600</v>
      </c>
      <c r="K3528" s="33">
        <f t="shared" si="639"/>
        <v>3600</v>
      </c>
      <c r="L3528" s="33">
        <v>15969024</v>
      </c>
      <c r="M3528" s="33">
        <v>0</v>
      </c>
      <c r="N3528" s="33">
        <v>0</v>
      </c>
      <c r="O3528" s="33">
        <v>0</v>
      </c>
      <c r="P3528" s="33">
        <f t="shared" si="640"/>
        <v>3600</v>
      </c>
      <c r="Q3528" s="33">
        <f t="shared" si="641"/>
        <v>3600</v>
      </c>
      <c r="R3528" s="33">
        <f t="shared" si="642"/>
        <v>15969024</v>
      </c>
      <c r="S3528" s="33"/>
      <c r="T3528" s="30" t="str">
        <f t="shared" si="643"/>
        <v>USD</v>
      </c>
      <c r="U3528" s="33">
        <v>0</v>
      </c>
      <c r="V3528" s="33">
        <v>0</v>
      </c>
      <c r="W3528" s="33">
        <v>0</v>
      </c>
      <c r="X3528" s="33">
        <f t="shared" si="644"/>
        <v>3600</v>
      </c>
      <c r="Y3528" s="33">
        <f t="shared" si="645"/>
        <v>3600</v>
      </c>
      <c r="Z3528" s="33">
        <f t="shared" si="646"/>
        <v>15969024</v>
      </c>
      <c r="AA3528" s="34">
        <f t="shared" si="647"/>
        <v>2.3026507147974389E-05</v>
      </c>
      <c r="AB3528" s="33" t="s">
        <v>2762</v>
      </c>
      <c r="AC3528" s="35">
        <v>44823</v>
      </c>
      <c r="AD3528" s="33">
        <v>45</v>
      </c>
      <c r="AE3528" s="36">
        <f t="shared" si="637"/>
        <v>44868</v>
      </c>
    </row>
    <row r="3529" spans="2:31" ht="14.5" hidden="1">
      <c r="B3529" s="29" t="s">
        <v>3132</v>
      </c>
      <c r="C3529" s="30" t="str">
        <f t="shared" si="638"/>
        <v>(Proveedores estratégicos)</v>
      </c>
      <c r="D3529" s="30">
        <v>4</v>
      </c>
      <c r="E3529" s="30">
        <v>133243459</v>
      </c>
      <c r="F3529" s="30" t="s">
        <v>5552</v>
      </c>
      <c r="G3529" s="30" t="s">
        <v>5553</v>
      </c>
      <c r="H3529" s="31">
        <v>74106372</v>
      </c>
      <c r="I3529" s="31" t="s">
        <v>62</v>
      </c>
      <c r="J3529" s="32">
        <v>623</v>
      </c>
      <c r="K3529" s="33">
        <f t="shared" si="639"/>
        <v>623</v>
      </c>
      <c r="L3529" s="33">
        <v>2743580</v>
      </c>
      <c r="M3529" s="33">
        <v>0</v>
      </c>
      <c r="N3529" s="33">
        <v>0</v>
      </c>
      <c r="O3529" s="33">
        <v>0</v>
      </c>
      <c r="P3529" s="33">
        <f t="shared" si="640"/>
        <v>623</v>
      </c>
      <c r="Q3529" s="33">
        <f t="shared" si="641"/>
        <v>623</v>
      </c>
      <c r="R3529" s="33">
        <f t="shared" si="642"/>
        <v>2743580</v>
      </c>
      <c r="S3529" s="33"/>
      <c r="T3529" s="30" t="str">
        <f t="shared" si="643"/>
        <v>USD</v>
      </c>
      <c r="U3529" s="33">
        <v>0</v>
      </c>
      <c r="V3529" s="33">
        <v>0</v>
      </c>
      <c r="W3529" s="33">
        <v>0</v>
      </c>
      <c r="X3529" s="33">
        <f t="shared" si="644"/>
        <v>623</v>
      </c>
      <c r="Y3529" s="33">
        <f t="shared" si="645"/>
        <v>623</v>
      </c>
      <c r="Z3529" s="33">
        <f t="shared" si="646"/>
        <v>2743580</v>
      </c>
      <c r="AA3529" s="34">
        <f t="shared" si="647"/>
        <v>3.9561005407117914E-06</v>
      </c>
      <c r="AB3529" s="33" t="s">
        <v>2762</v>
      </c>
      <c r="AC3529" s="35">
        <v>44826</v>
      </c>
      <c r="AD3529" s="33">
        <v>45</v>
      </c>
      <c r="AE3529" s="36">
        <f t="shared" si="637"/>
        <v>44871</v>
      </c>
    </row>
    <row r="3530" spans="2:31" ht="14.5" hidden="1">
      <c r="B3530" s="29" t="s">
        <v>3132</v>
      </c>
      <c r="C3530" s="30" t="str">
        <f t="shared" si="638"/>
        <v>(Proveedores estratégicos)</v>
      </c>
      <c r="D3530" s="30">
        <v>4</v>
      </c>
      <c r="E3530" s="30">
        <v>133243459</v>
      </c>
      <c r="F3530" s="30" t="s">
        <v>5552</v>
      </c>
      <c r="G3530" s="30" t="s">
        <v>5553</v>
      </c>
      <c r="H3530" s="31">
        <v>74106597</v>
      </c>
      <c r="I3530" s="31" t="s">
        <v>62</v>
      </c>
      <c r="J3530" s="32">
        <v>335</v>
      </c>
      <c r="K3530" s="33">
        <f t="shared" si="639"/>
        <v>335</v>
      </c>
      <c r="L3530" s="33">
        <v>1475280</v>
      </c>
      <c r="M3530" s="33">
        <v>0</v>
      </c>
      <c r="N3530" s="33">
        <v>0</v>
      </c>
      <c r="O3530" s="33">
        <v>0</v>
      </c>
      <c r="P3530" s="33">
        <f t="shared" si="640"/>
        <v>335</v>
      </c>
      <c r="Q3530" s="33">
        <f t="shared" si="641"/>
        <v>335</v>
      </c>
      <c r="R3530" s="33">
        <f t="shared" si="642"/>
        <v>1475280</v>
      </c>
      <c r="S3530" s="33"/>
      <c r="T3530" s="30" t="str">
        <f t="shared" si="643"/>
        <v>USD</v>
      </c>
      <c r="U3530" s="33">
        <v>0</v>
      </c>
      <c r="V3530" s="33">
        <v>0</v>
      </c>
      <c r="W3530" s="33">
        <v>0</v>
      </c>
      <c r="X3530" s="33">
        <f t="shared" si="644"/>
        <v>335</v>
      </c>
      <c r="Y3530" s="33">
        <f t="shared" si="645"/>
        <v>335</v>
      </c>
      <c r="Z3530" s="33">
        <f t="shared" si="646"/>
        <v>1475280</v>
      </c>
      <c r="AA3530" s="34">
        <f t="shared" si="647"/>
        <v>2.127277500820567E-06</v>
      </c>
      <c r="AB3530" s="33" t="s">
        <v>2762</v>
      </c>
      <c r="AC3530" s="35">
        <v>44826</v>
      </c>
      <c r="AD3530" s="33">
        <v>45</v>
      </c>
      <c r="AE3530" s="36">
        <f t="shared" si="637"/>
        <v>44871</v>
      </c>
    </row>
    <row r="3531" spans="2:31" ht="14.5" hidden="1">
      <c r="B3531" s="29" t="s">
        <v>3132</v>
      </c>
      <c r="C3531" s="30" t="str">
        <f t="shared" si="638"/>
        <v>(Proveedores estratégicos)</v>
      </c>
      <c r="D3531" s="30">
        <v>4</v>
      </c>
      <c r="E3531" s="30">
        <v>133243459</v>
      </c>
      <c r="F3531" s="30" t="s">
        <v>5552</v>
      </c>
      <c r="G3531" s="30" t="s">
        <v>5553</v>
      </c>
      <c r="H3531" s="31" t="s">
        <v>3135</v>
      </c>
      <c r="I3531" s="31" t="s">
        <v>62</v>
      </c>
      <c r="J3531" s="32">
        <v>539</v>
      </c>
      <c r="K3531" s="33">
        <f t="shared" si="639"/>
        <v>539</v>
      </c>
      <c r="L3531" s="33">
        <v>2373659</v>
      </c>
      <c r="M3531" s="33">
        <v>0</v>
      </c>
      <c r="N3531" s="33">
        <v>0</v>
      </c>
      <c r="O3531" s="33">
        <v>0</v>
      </c>
      <c r="P3531" s="33">
        <f t="shared" si="640"/>
        <v>539</v>
      </c>
      <c r="Q3531" s="33">
        <f t="shared" si="641"/>
        <v>539</v>
      </c>
      <c r="R3531" s="33">
        <f t="shared" si="642"/>
        <v>2373659</v>
      </c>
      <c r="S3531" s="33"/>
      <c r="T3531" s="30" t="str">
        <f t="shared" si="643"/>
        <v>USD</v>
      </c>
      <c r="U3531" s="33">
        <v>0</v>
      </c>
      <c r="V3531" s="33">
        <v>0</v>
      </c>
      <c r="W3531" s="33">
        <v>0</v>
      </c>
      <c r="X3531" s="33">
        <f t="shared" si="644"/>
        <v>539</v>
      </c>
      <c r="Y3531" s="33">
        <f t="shared" si="645"/>
        <v>539</v>
      </c>
      <c r="Z3531" s="33">
        <f t="shared" si="646"/>
        <v>2373659</v>
      </c>
      <c r="AA3531" s="34">
        <f t="shared" si="647"/>
        <v>3.4226935804187996E-06</v>
      </c>
      <c r="AB3531" s="33" t="s">
        <v>2762</v>
      </c>
      <c r="AC3531" s="35">
        <v>44826</v>
      </c>
      <c r="AD3531" s="33">
        <v>45</v>
      </c>
      <c r="AE3531" s="36">
        <f t="shared" si="637"/>
        <v>44871</v>
      </c>
    </row>
    <row r="3532" spans="2:31" ht="14.5" hidden="1">
      <c r="B3532" s="29" t="s">
        <v>3132</v>
      </c>
      <c r="C3532" s="30" t="str">
        <f t="shared" si="638"/>
        <v>(Proveedores estratégicos)</v>
      </c>
      <c r="D3532" s="30">
        <v>4</v>
      </c>
      <c r="E3532" s="30">
        <v>133243459</v>
      </c>
      <c r="F3532" s="30" t="s">
        <v>5552</v>
      </c>
      <c r="G3532" s="30" t="s">
        <v>5553</v>
      </c>
      <c r="H3532" s="31">
        <v>74106598</v>
      </c>
      <c r="I3532" s="31" t="s">
        <v>62</v>
      </c>
      <c r="J3532" s="32">
        <v>414</v>
      </c>
      <c r="K3532" s="33">
        <f t="shared" si="639"/>
        <v>414</v>
      </c>
      <c r="L3532" s="33">
        <v>1823181</v>
      </c>
      <c r="M3532" s="33">
        <v>0</v>
      </c>
      <c r="N3532" s="33">
        <v>0</v>
      </c>
      <c r="O3532" s="33">
        <v>0</v>
      </c>
      <c r="P3532" s="33">
        <f t="shared" si="640"/>
        <v>414</v>
      </c>
      <c r="Q3532" s="33">
        <f t="shared" si="641"/>
        <v>414</v>
      </c>
      <c r="R3532" s="33">
        <f t="shared" si="642"/>
        <v>1823181</v>
      </c>
      <c r="S3532" s="33"/>
      <c r="T3532" s="30" t="str">
        <f t="shared" si="643"/>
        <v>USD</v>
      </c>
      <c r="U3532" s="33">
        <v>0</v>
      </c>
      <c r="V3532" s="33">
        <v>0</v>
      </c>
      <c r="W3532" s="33">
        <v>0</v>
      </c>
      <c r="X3532" s="33">
        <f t="shared" si="644"/>
        <v>414</v>
      </c>
      <c r="Y3532" s="33">
        <f t="shared" si="645"/>
        <v>414</v>
      </c>
      <c r="Z3532" s="33">
        <f t="shared" si="646"/>
        <v>1823181</v>
      </c>
      <c r="AA3532" s="34">
        <f t="shared" si="647"/>
        <v>2.6289327593565575E-06</v>
      </c>
      <c r="AB3532" s="33" t="s">
        <v>2762</v>
      </c>
      <c r="AC3532" s="35">
        <v>44826</v>
      </c>
      <c r="AD3532" s="33">
        <v>45</v>
      </c>
      <c r="AE3532" s="36">
        <f t="shared" si="637"/>
        <v>44871</v>
      </c>
    </row>
    <row r="3533" spans="2:31" ht="14.5" hidden="1">
      <c r="B3533" s="29" t="s">
        <v>3132</v>
      </c>
      <c r="C3533" s="30" t="str">
        <f t="shared" si="638"/>
        <v>(Proveedores estratégicos)</v>
      </c>
      <c r="D3533" s="30">
        <v>4</v>
      </c>
      <c r="E3533" s="30">
        <v>133243459</v>
      </c>
      <c r="F3533" s="30" t="s">
        <v>5552</v>
      </c>
      <c r="G3533" s="30" t="s">
        <v>5553</v>
      </c>
      <c r="H3533" s="31">
        <v>74108074</v>
      </c>
      <c r="I3533" s="31" t="s">
        <v>62</v>
      </c>
      <c r="J3533" s="32">
        <v>347</v>
      </c>
      <c r="K3533" s="33">
        <f t="shared" si="639"/>
        <v>347</v>
      </c>
      <c r="L3533" s="33">
        <v>1535985</v>
      </c>
      <c r="M3533" s="33">
        <v>0</v>
      </c>
      <c r="N3533" s="33">
        <v>0</v>
      </c>
      <c r="O3533" s="33">
        <v>0</v>
      </c>
      <c r="P3533" s="33">
        <f t="shared" si="640"/>
        <v>347</v>
      </c>
      <c r="Q3533" s="33">
        <f t="shared" si="641"/>
        <v>347</v>
      </c>
      <c r="R3533" s="33">
        <f t="shared" si="642"/>
        <v>1535985</v>
      </c>
      <c r="S3533" s="33"/>
      <c r="T3533" s="30" t="str">
        <f t="shared" si="643"/>
        <v>USD</v>
      </c>
      <c r="U3533" s="33">
        <v>0</v>
      </c>
      <c r="V3533" s="33">
        <v>0</v>
      </c>
      <c r="W3533" s="33">
        <v>0</v>
      </c>
      <c r="X3533" s="33">
        <f t="shared" si="644"/>
        <v>347</v>
      </c>
      <c r="Y3533" s="33">
        <f t="shared" si="645"/>
        <v>347</v>
      </c>
      <c r="Z3533" s="33">
        <f t="shared" si="646"/>
        <v>1535985</v>
      </c>
      <c r="AA3533" s="34">
        <f t="shared" si="647"/>
        <v>2.2148109728986219E-06</v>
      </c>
      <c r="AB3533" s="33" t="s">
        <v>2762</v>
      </c>
      <c r="AC3533" s="35">
        <v>44828</v>
      </c>
      <c r="AD3533" s="33">
        <v>45</v>
      </c>
      <c r="AE3533" s="36">
        <f t="shared" si="637"/>
        <v>44873</v>
      </c>
    </row>
    <row r="3534" spans="2:31" ht="14.5" hidden="1">
      <c r="B3534" s="29" t="s">
        <v>3132</v>
      </c>
      <c r="C3534" s="30" t="str">
        <f t="shared" si="638"/>
        <v>(Proveedores estratégicos)</v>
      </c>
      <c r="D3534" s="30">
        <v>4</v>
      </c>
      <c r="E3534" s="30">
        <v>133243459</v>
      </c>
      <c r="F3534" s="30" t="s">
        <v>5552</v>
      </c>
      <c r="G3534" s="30" t="s">
        <v>5553</v>
      </c>
      <c r="H3534" s="31">
        <v>74107675</v>
      </c>
      <c r="I3534" s="31" t="s">
        <v>62</v>
      </c>
      <c r="J3534" s="32">
        <v>661.5</v>
      </c>
      <c r="K3534" s="33">
        <f t="shared" si="639"/>
        <v>661.5</v>
      </c>
      <c r="L3534" s="33">
        <v>2928110</v>
      </c>
      <c r="M3534" s="33">
        <v>0</v>
      </c>
      <c r="N3534" s="33">
        <v>0</v>
      </c>
      <c r="O3534" s="33">
        <v>0</v>
      </c>
      <c r="P3534" s="33">
        <f t="shared" si="640"/>
        <v>661.5</v>
      </c>
      <c r="Q3534" s="33">
        <f t="shared" si="641"/>
        <v>661.5</v>
      </c>
      <c r="R3534" s="33">
        <f t="shared" si="642"/>
        <v>2928110</v>
      </c>
      <c r="S3534" s="33"/>
      <c r="T3534" s="30" t="str">
        <f t="shared" si="643"/>
        <v>USD</v>
      </c>
      <c r="U3534" s="33">
        <v>0</v>
      </c>
      <c r="V3534" s="33">
        <v>0</v>
      </c>
      <c r="W3534" s="33">
        <v>0</v>
      </c>
      <c r="X3534" s="33">
        <f t="shared" si="644"/>
        <v>661.5</v>
      </c>
      <c r="Y3534" s="33">
        <f t="shared" si="645"/>
        <v>661.5</v>
      </c>
      <c r="Z3534" s="33">
        <f t="shared" si="646"/>
        <v>2928110</v>
      </c>
      <c r="AA3534" s="34">
        <f t="shared" si="647"/>
        <v>4.2221832621114031E-06</v>
      </c>
      <c r="AB3534" s="33" t="s">
        <v>2762</v>
      </c>
      <c r="AC3534" s="35">
        <v>44828</v>
      </c>
      <c r="AD3534" s="33">
        <v>45</v>
      </c>
      <c r="AE3534" s="36">
        <f t="shared" si="637"/>
        <v>44873</v>
      </c>
    </row>
    <row r="3535" spans="2:31" ht="14.5" hidden="1">
      <c r="B3535" s="29" t="s">
        <v>3132</v>
      </c>
      <c r="C3535" s="30" t="str">
        <f t="shared" si="638"/>
        <v>(Proveedores estratégicos)</v>
      </c>
      <c r="D3535" s="30">
        <v>4</v>
      </c>
      <c r="E3535" s="30">
        <v>133243459</v>
      </c>
      <c r="F3535" s="30" t="s">
        <v>5552</v>
      </c>
      <c r="G3535" s="30" t="s">
        <v>5553</v>
      </c>
      <c r="H3535" s="31">
        <v>74107676</v>
      </c>
      <c r="I3535" s="31" t="s">
        <v>62</v>
      </c>
      <c r="J3535" s="32">
        <v>36</v>
      </c>
      <c r="K3535" s="33">
        <f t="shared" si="639"/>
        <v>36</v>
      </c>
      <c r="L3535" s="33">
        <v>159353</v>
      </c>
      <c r="M3535" s="33">
        <v>0</v>
      </c>
      <c r="N3535" s="33">
        <v>0</v>
      </c>
      <c r="O3535" s="33">
        <v>0</v>
      </c>
      <c r="P3535" s="33">
        <f t="shared" si="640"/>
        <v>36</v>
      </c>
      <c r="Q3535" s="33">
        <f t="shared" si="641"/>
        <v>36</v>
      </c>
      <c r="R3535" s="33">
        <f t="shared" si="642"/>
        <v>159353</v>
      </c>
      <c r="S3535" s="33"/>
      <c r="T3535" s="30" t="str">
        <f t="shared" si="643"/>
        <v>USD</v>
      </c>
      <c r="U3535" s="33">
        <v>0</v>
      </c>
      <c r="V3535" s="33">
        <v>0</v>
      </c>
      <c r="W3535" s="33">
        <v>0</v>
      </c>
      <c r="X3535" s="33">
        <f t="shared" si="644"/>
        <v>36</v>
      </c>
      <c r="Y3535" s="33">
        <f t="shared" si="645"/>
        <v>36</v>
      </c>
      <c r="Z3535" s="33">
        <f t="shared" si="646"/>
        <v>159353</v>
      </c>
      <c r="AA3535" s="34">
        <f t="shared" si="647"/>
        <v>2.2977878883212666E-07</v>
      </c>
      <c r="AB3535" s="33" t="s">
        <v>2762</v>
      </c>
      <c r="AC3535" s="35">
        <v>44828</v>
      </c>
      <c r="AD3535" s="33">
        <v>45</v>
      </c>
      <c r="AE3535" s="36">
        <f t="shared" si="637"/>
        <v>44873</v>
      </c>
    </row>
    <row r="3536" spans="2:31" ht="14.5" hidden="1">
      <c r="B3536" s="29" t="s">
        <v>3132</v>
      </c>
      <c r="C3536" s="30" t="str">
        <f t="shared" si="638"/>
        <v>(Proveedores estratégicos)</v>
      </c>
      <c r="D3536" s="30">
        <v>4</v>
      </c>
      <c r="E3536" s="30">
        <v>133243459</v>
      </c>
      <c r="F3536" s="30" t="s">
        <v>5552</v>
      </c>
      <c r="G3536" s="30" t="s">
        <v>5553</v>
      </c>
      <c r="H3536" s="31">
        <v>74107677</v>
      </c>
      <c r="I3536" s="31" t="s">
        <v>62</v>
      </c>
      <c r="J3536" s="32">
        <v>54</v>
      </c>
      <c r="K3536" s="33">
        <f t="shared" si="639"/>
        <v>54</v>
      </c>
      <c r="L3536" s="33">
        <v>239029</v>
      </c>
      <c r="M3536" s="33">
        <v>0</v>
      </c>
      <c r="N3536" s="33">
        <v>0</v>
      </c>
      <c r="O3536" s="33">
        <v>0</v>
      </c>
      <c r="P3536" s="33">
        <f t="shared" si="640"/>
        <v>54</v>
      </c>
      <c r="Q3536" s="33">
        <f t="shared" si="641"/>
        <v>54</v>
      </c>
      <c r="R3536" s="33">
        <f t="shared" si="642"/>
        <v>239029</v>
      </c>
      <c r="S3536" s="33"/>
      <c r="T3536" s="30" t="str">
        <f t="shared" si="643"/>
        <v>USD</v>
      </c>
      <c r="U3536" s="33">
        <v>0</v>
      </c>
      <c r="V3536" s="33">
        <v>0</v>
      </c>
      <c r="W3536" s="33">
        <v>0</v>
      </c>
      <c r="X3536" s="33">
        <f t="shared" si="644"/>
        <v>54</v>
      </c>
      <c r="Y3536" s="33">
        <f t="shared" si="645"/>
        <v>54</v>
      </c>
      <c r="Z3536" s="33">
        <f t="shared" si="646"/>
        <v>239029</v>
      </c>
      <c r="AA3536" s="34">
        <f t="shared" si="647"/>
        <v>3.4466746227403568E-07</v>
      </c>
      <c r="AB3536" s="33" t="s">
        <v>2762</v>
      </c>
      <c r="AC3536" s="35">
        <v>44828</v>
      </c>
      <c r="AD3536" s="33">
        <v>45</v>
      </c>
      <c r="AE3536" s="36">
        <f t="shared" si="637"/>
        <v>44873</v>
      </c>
    </row>
    <row r="3537" spans="2:31" ht="14.5" hidden="1">
      <c r="B3537" s="29" t="s">
        <v>3132</v>
      </c>
      <c r="C3537" s="30" t="str">
        <f t="shared" si="638"/>
        <v>(Proveedores estratégicos)</v>
      </c>
      <c r="D3537" s="30">
        <v>4</v>
      </c>
      <c r="E3537" s="30">
        <v>133243459</v>
      </c>
      <c r="F3537" s="30" t="s">
        <v>5552</v>
      </c>
      <c r="G3537" s="30" t="s">
        <v>5553</v>
      </c>
      <c r="H3537" s="31">
        <v>74107678</v>
      </c>
      <c r="I3537" s="31" t="s">
        <v>62</v>
      </c>
      <c r="J3537" s="32">
        <v>1770</v>
      </c>
      <c r="K3537" s="33">
        <f t="shared" si="639"/>
        <v>1770</v>
      </c>
      <c r="L3537" s="33">
        <v>7834852</v>
      </c>
      <c r="M3537" s="33">
        <v>0</v>
      </c>
      <c r="N3537" s="33">
        <v>0</v>
      </c>
      <c r="O3537" s="33">
        <v>0</v>
      </c>
      <c r="P3537" s="33">
        <f t="shared" si="640"/>
        <v>1770</v>
      </c>
      <c r="Q3537" s="33">
        <f t="shared" si="641"/>
        <v>1770</v>
      </c>
      <c r="R3537" s="33">
        <f t="shared" si="642"/>
        <v>7834852</v>
      </c>
      <c r="S3537" s="33"/>
      <c r="T3537" s="30" t="str">
        <f t="shared" si="643"/>
        <v>USD</v>
      </c>
      <c r="U3537" s="33">
        <v>0</v>
      </c>
      <c r="V3537" s="33">
        <v>0</v>
      </c>
      <c r="W3537" s="33">
        <v>0</v>
      </c>
      <c r="X3537" s="33">
        <f t="shared" si="644"/>
        <v>1770</v>
      </c>
      <c r="Y3537" s="33">
        <f t="shared" si="645"/>
        <v>1770</v>
      </c>
      <c r="Z3537" s="33">
        <f t="shared" si="646"/>
        <v>7834852</v>
      </c>
      <c r="AA3537" s="34">
        <f t="shared" si="647"/>
        <v>1.1297451590111045E-05</v>
      </c>
      <c r="AB3537" s="33" t="s">
        <v>2762</v>
      </c>
      <c r="AC3537" s="35">
        <v>44828</v>
      </c>
      <c r="AD3537" s="33">
        <v>45</v>
      </c>
      <c r="AE3537" s="36">
        <f t="shared" si="637"/>
        <v>44873</v>
      </c>
    </row>
    <row r="3538" spans="2:31" ht="14.5" hidden="1">
      <c r="B3538" s="29" t="s">
        <v>3132</v>
      </c>
      <c r="C3538" s="30" t="str">
        <f t="shared" si="638"/>
        <v>(Proveedores estratégicos)</v>
      </c>
      <c r="D3538" s="30">
        <v>4</v>
      </c>
      <c r="E3538" s="30">
        <v>133243459</v>
      </c>
      <c r="F3538" s="30" t="s">
        <v>5552</v>
      </c>
      <c r="G3538" s="30" t="s">
        <v>5553</v>
      </c>
      <c r="H3538" s="31">
        <v>74108493</v>
      </c>
      <c r="I3538" s="31" t="s">
        <v>62</v>
      </c>
      <c r="J3538" s="32">
        <v>54.600000000000001</v>
      </c>
      <c r="K3538" s="33">
        <f t="shared" si="639"/>
        <v>54.600000000000001</v>
      </c>
      <c r="L3538" s="33">
        <v>241685</v>
      </c>
      <c r="M3538" s="33">
        <v>0</v>
      </c>
      <c r="N3538" s="33">
        <v>0</v>
      </c>
      <c r="O3538" s="33">
        <v>0</v>
      </c>
      <c r="P3538" s="33">
        <f t="shared" si="640"/>
        <v>54.600000000000001</v>
      </c>
      <c r="Q3538" s="33">
        <f t="shared" si="641"/>
        <v>54.600000000000001</v>
      </c>
      <c r="R3538" s="33">
        <f t="shared" si="642"/>
        <v>241685</v>
      </c>
      <c r="S3538" s="33"/>
      <c r="T3538" s="30" t="str">
        <f t="shared" si="643"/>
        <v>USD</v>
      </c>
      <c r="U3538" s="33">
        <v>0</v>
      </c>
      <c r="V3538" s="33">
        <v>0</v>
      </c>
      <c r="W3538" s="33">
        <v>0</v>
      </c>
      <c r="X3538" s="33">
        <f t="shared" si="644"/>
        <v>54.600000000000001</v>
      </c>
      <c r="Y3538" s="33">
        <f t="shared" si="645"/>
        <v>54.600000000000001</v>
      </c>
      <c r="Z3538" s="33">
        <f t="shared" si="646"/>
        <v>241685</v>
      </c>
      <c r="AA3538" s="34">
        <f t="shared" si="647"/>
        <v>3.4849727698187381E-07</v>
      </c>
      <c r="AB3538" s="33" t="s">
        <v>2762</v>
      </c>
      <c r="AC3538" s="35">
        <v>44830</v>
      </c>
      <c r="AD3538" s="33">
        <v>45</v>
      </c>
      <c r="AE3538" s="36">
        <f t="shared" si="637"/>
        <v>44875</v>
      </c>
    </row>
    <row r="3539" spans="2:31" ht="14.5" hidden="1">
      <c r="B3539" s="29" t="s">
        <v>3132</v>
      </c>
      <c r="C3539" s="30" t="str">
        <f t="shared" si="638"/>
        <v>(Proveedores estratégicos)</v>
      </c>
      <c r="D3539" s="30">
        <v>4</v>
      </c>
      <c r="E3539" s="30">
        <v>133243459</v>
      </c>
      <c r="F3539" s="30" t="s">
        <v>5552</v>
      </c>
      <c r="G3539" s="30" t="s">
        <v>5553</v>
      </c>
      <c r="H3539" s="31">
        <v>74108494</v>
      </c>
      <c r="I3539" s="31" t="s">
        <v>62</v>
      </c>
      <c r="J3539" s="32">
        <v>2492</v>
      </c>
      <c r="K3539" s="33">
        <f t="shared" si="639"/>
        <v>2492</v>
      </c>
      <c r="L3539" s="33">
        <v>11206499</v>
      </c>
      <c r="M3539" s="33">
        <v>0</v>
      </c>
      <c r="N3539" s="33">
        <v>0</v>
      </c>
      <c r="O3539" s="33">
        <v>0</v>
      </c>
      <c r="P3539" s="33">
        <f t="shared" si="640"/>
        <v>2492</v>
      </c>
      <c r="Q3539" s="33">
        <f t="shared" si="641"/>
        <v>2492</v>
      </c>
      <c r="R3539" s="33">
        <f t="shared" si="642"/>
        <v>11206499</v>
      </c>
      <c r="S3539" s="33"/>
      <c r="T3539" s="30" t="str">
        <f t="shared" si="643"/>
        <v>USD</v>
      </c>
      <c r="U3539" s="33">
        <v>0</v>
      </c>
      <c r="V3539" s="33">
        <v>0</v>
      </c>
      <c r="W3539" s="33">
        <v>0</v>
      </c>
      <c r="X3539" s="33">
        <f t="shared" si="644"/>
        <v>2492</v>
      </c>
      <c r="Y3539" s="33">
        <f t="shared" si="645"/>
        <v>2492</v>
      </c>
      <c r="Z3539" s="33">
        <f t="shared" si="646"/>
        <v>11206499</v>
      </c>
      <c r="AA3539" s="34">
        <f t="shared" si="647"/>
        <v>1.6159192279206783E-05</v>
      </c>
      <c r="AB3539" s="33" t="s">
        <v>2762</v>
      </c>
      <c r="AC3539" s="35">
        <v>44831</v>
      </c>
      <c r="AD3539" s="33">
        <v>45</v>
      </c>
      <c r="AE3539" s="36">
        <f t="shared" si="637"/>
        <v>44876</v>
      </c>
    </row>
    <row r="3540" spans="2:31" ht="14.5" hidden="1">
      <c r="B3540" s="29" t="s">
        <v>3132</v>
      </c>
      <c r="C3540" s="30" t="str">
        <f t="shared" si="638"/>
        <v>(Proveedores estratégicos)</v>
      </c>
      <c r="D3540" s="30">
        <v>4</v>
      </c>
      <c r="E3540" s="30">
        <v>133243459</v>
      </c>
      <c r="F3540" s="30" t="s">
        <v>5552</v>
      </c>
      <c r="G3540" s="30" t="s">
        <v>5553</v>
      </c>
      <c r="H3540" s="31">
        <v>74108495</v>
      </c>
      <c r="I3540" s="31" t="s">
        <v>62</v>
      </c>
      <c r="J3540" s="32">
        <v>5250</v>
      </c>
      <c r="K3540" s="33">
        <f t="shared" si="639"/>
        <v>5250</v>
      </c>
      <c r="L3540" s="33">
        <v>23609198</v>
      </c>
      <c r="M3540" s="33">
        <v>0</v>
      </c>
      <c r="N3540" s="33">
        <v>0</v>
      </c>
      <c r="O3540" s="33">
        <v>0</v>
      </c>
      <c r="P3540" s="33">
        <f t="shared" si="640"/>
        <v>5250</v>
      </c>
      <c r="Q3540" s="33">
        <f t="shared" si="641"/>
        <v>5250</v>
      </c>
      <c r="R3540" s="33">
        <f t="shared" si="642"/>
        <v>23609198</v>
      </c>
      <c r="S3540" s="33"/>
      <c r="T3540" s="30" t="str">
        <f t="shared" si="643"/>
        <v>USD</v>
      </c>
      <c r="U3540" s="33">
        <v>0</v>
      </c>
      <c r="V3540" s="33">
        <v>0</v>
      </c>
      <c r="W3540" s="33">
        <v>0</v>
      </c>
      <c r="X3540" s="33">
        <f t="shared" si="644"/>
        <v>5250</v>
      </c>
      <c r="Y3540" s="33">
        <f t="shared" si="645"/>
        <v>5250</v>
      </c>
      <c r="Z3540" s="33">
        <f t="shared" si="646"/>
        <v>23609198</v>
      </c>
      <c r="AA3540" s="34">
        <f t="shared" si="647"/>
        <v>3.4043243125249397E-05</v>
      </c>
      <c r="AB3540" s="33" t="s">
        <v>2762</v>
      </c>
      <c r="AC3540" s="35">
        <v>44831</v>
      </c>
      <c r="AD3540" s="33">
        <v>45</v>
      </c>
      <c r="AE3540" s="36">
        <f t="shared" si="637"/>
        <v>44876</v>
      </c>
    </row>
    <row r="3541" spans="2:31" ht="14.5" hidden="1">
      <c r="B3541" s="29" t="s">
        <v>3132</v>
      </c>
      <c r="C3541" s="30" t="str">
        <f t="shared" si="638"/>
        <v>(Proveedores estratégicos)</v>
      </c>
      <c r="D3541" s="30">
        <v>4</v>
      </c>
      <c r="E3541" s="30">
        <v>133243459</v>
      </c>
      <c r="F3541" s="30" t="s">
        <v>5552</v>
      </c>
      <c r="G3541" s="30" t="s">
        <v>5553</v>
      </c>
      <c r="H3541" s="31">
        <v>74108565</v>
      </c>
      <c r="I3541" s="31" t="s">
        <v>62</v>
      </c>
      <c r="J3541" s="32">
        <v>646</v>
      </c>
      <c r="K3541" s="33">
        <f t="shared" si="639"/>
        <v>646</v>
      </c>
      <c r="L3541" s="33">
        <v>2905056</v>
      </c>
      <c r="M3541" s="33">
        <v>0</v>
      </c>
      <c r="N3541" s="33">
        <v>0</v>
      </c>
      <c r="O3541" s="33">
        <v>0</v>
      </c>
      <c r="P3541" s="33">
        <f t="shared" si="640"/>
        <v>646</v>
      </c>
      <c r="Q3541" s="33">
        <f t="shared" si="641"/>
        <v>646</v>
      </c>
      <c r="R3541" s="33">
        <f t="shared" si="642"/>
        <v>2905056</v>
      </c>
      <c r="S3541" s="33"/>
      <c r="T3541" s="30" t="str">
        <f t="shared" si="643"/>
        <v>USD</v>
      </c>
      <c r="U3541" s="33">
        <v>0</v>
      </c>
      <c r="V3541" s="33">
        <v>0</v>
      </c>
      <c r="W3541" s="33">
        <v>0</v>
      </c>
      <c r="X3541" s="33">
        <f t="shared" si="644"/>
        <v>646</v>
      </c>
      <c r="Y3541" s="33">
        <f t="shared" si="645"/>
        <v>646</v>
      </c>
      <c r="Z3541" s="33">
        <f t="shared" si="646"/>
        <v>2905056</v>
      </c>
      <c r="AA3541" s="34">
        <f t="shared" si="647"/>
        <v>4.1889405858032329E-06</v>
      </c>
      <c r="AB3541" s="33" t="s">
        <v>2762</v>
      </c>
      <c r="AC3541" s="35">
        <v>44831</v>
      </c>
      <c r="AD3541" s="33">
        <v>45</v>
      </c>
      <c r="AE3541" s="36">
        <f t="shared" si="637"/>
        <v>44876</v>
      </c>
    </row>
    <row r="3542" spans="2:31" ht="14.5" hidden="1">
      <c r="B3542" s="29" t="s">
        <v>3132</v>
      </c>
      <c r="C3542" s="30" t="str">
        <f t="shared" si="638"/>
        <v>(Proveedores estratégicos)</v>
      </c>
      <c r="D3542" s="30">
        <v>4</v>
      </c>
      <c r="E3542" s="30">
        <v>133243459</v>
      </c>
      <c r="F3542" s="30" t="s">
        <v>5552</v>
      </c>
      <c r="G3542" s="30" t="s">
        <v>5553</v>
      </c>
      <c r="H3542" s="31" t="s">
        <v>3136</v>
      </c>
      <c r="I3542" s="31" t="s">
        <v>62</v>
      </c>
      <c r="J3542" s="32">
        <v>835</v>
      </c>
      <c r="K3542" s="33">
        <f t="shared" si="639"/>
        <v>835</v>
      </c>
      <c r="L3542" s="33">
        <v>3754987</v>
      </c>
      <c r="M3542" s="33">
        <v>0</v>
      </c>
      <c r="N3542" s="33">
        <v>0</v>
      </c>
      <c r="O3542" s="33">
        <v>0</v>
      </c>
      <c r="P3542" s="33">
        <f t="shared" si="640"/>
        <v>835</v>
      </c>
      <c r="Q3542" s="33">
        <f t="shared" si="641"/>
        <v>835</v>
      </c>
      <c r="R3542" s="33">
        <f t="shared" si="642"/>
        <v>3754987</v>
      </c>
      <c r="S3542" s="33"/>
      <c r="T3542" s="30" t="str">
        <f t="shared" si="643"/>
        <v>USD</v>
      </c>
      <c r="U3542" s="33">
        <v>0</v>
      </c>
      <c r="V3542" s="33">
        <v>0</v>
      </c>
      <c r="W3542" s="33">
        <v>0</v>
      </c>
      <c r="X3542" s="33">
        <f t="shared" si="644"/>
        <v>835</v>
      </c>
      <c r="Y3542" s="33">
        <f t="shared" si="645"/>
        <v>835</v>
      </c>
      <c r="Z3542" s="33">
        <f t="shared" si="646"/>
        <v>3754987</v>
      </c>
      <c r="AA3542" s="34">
        <f t="shared" si="647"/>
        <v>5.4144971537428273E-06</v>
      </c>
      <c r="AB3542" s="33" t="s">
        <v>2762</v>
      </c>
      <c r="AC3542" s="35">
        <v>44831</v>
      </c>
      <c r="AD3542" s="33">
        <v>45</v>
      </c>
      <c r="AE3542" s="36">
        <f t="shared" si="637"/>
        <v>44876</v>
      </c>
    </row>
    <row r="3543" spans="2:31" ht="14.5" hidden="1">
      <c r="B3543" s="29" t="s">
        <v>3132</v>
      </c>
      <c r="C3543" s="30" t="str">
        <f t="shared" si="638"/>
        <v>(Proveedores estratégicos)</v>
      </c>
      <c r="D3543" s="30">
        <v>4</v>
      </c>
      <c r="E3543" s="30">
        <v>133243459</v>
      </c>
      <c r="F3543" s="30" t="s">
        <v>5552</v>
      </c>
      <c r="G3543" s="30" t="s">
        <v>5553</v>
      </c>
      <c r="H3543" s="31">
        <v>74108496</v>
      </c>
      <c r="I3543" s="31" t="s">
        <v>62</v>
      </c>
      <c r="J3543" s="32">
        <v>3600</v>
      </c>
      <c r="K3543" s="33">
        <f t="shared" si="639"/>
        <v>3600</v>
      </c>
      <c r="L3543" s="33">
        <v>16189164</v>
      </c>
      <c r="M3543" s="33">
        <v>0</v>
      </c>
      <c r="N3543" s="33">
        <v>0</v>
      </c>
      <c r="O3543" s="33">
        <v>0</v>
      </c>
      <c r="P3543" s="33">
        <f t="shared" si="640"/>
        <v>3600</v>
      </c>
      <c r="Q3543" s="33">
        <f t="shared" si="641"/>
        <v>3600</v>
      </c>
      <c r="R3543" s="33">
        <f t="shared" si="642"/>
        <v>16189164</v>
      </c>
      <c r="S3543" s="33"/>
      <c r="T3543" s="30" t="str">
        <f t="shared" si="643"/>
        <v>USD</v>
      </c>
      <c r="U3543" s="33">
        <v>0</v>
      </c>
      <c r="V3543" s="33">
        <v>0</v>
      </c>
      <c r="W3543" s="33">
        <v>0</v>
      </c>
      <c r="X3543" s="33">
        <f t="shared" si="644"/>
        <v>3600</v>
      </c>
      <c r="Y3543" s="33">
        <f t="shared" si="645"/>
        <v>3600</v>
      </c>
      <c r="Z3543" s="33">
        <f t="shared" si="646"/>
        <v>16189164</v>
      </c>
      <c r="AA3543" s="34">
        <f t="shared" si="647"/>
        <v>2.3343937648645881E-05</v>
      </c>
      <c r="AB3543" s="33" t="s">
        <v>2762</v>
      </c>
      <c r="AC3543" s="35">
        <v>44831</v>
      </c>
      <c r="AD3543" s="33">
        <v>45</v>
      </c>
      <c r="AE3543" s="36">
        <f t="shared" si="648" ref="AE3543:AE3606">+AD3543+AC3543</f>
        <v>44876</v>
      </c>
    </row>
    <row r="3544" spans="2:31" ht="14.5" hidden="1">
      <c r="B3544" s="29" t="s">
        <v>3132</v>
      </c>
      <c r="C3544" s="30" t="str">
        <f t="shared" si="638"/>
        <v>(Proveedores estratégicos)</v>
      </c>
      <c r="D3544" s="30">
        <v>4</v>
      </c>
      <c r="E3544" s="30">
        <v>133243459</v>
      </c>
      <c r="F3544" s="30" t="s">
        <v>5552</v>
      </c>
      <c r="G3544" s="30" t="s">
        <v>5553</v>
      </c>
      <c r="H3544" s="31">
        <v>74108492</v>
      </c>
      <c r="I3544" s="31" t="s">
        <v>62</v>
      </c>
      <c r="J3544" s="32">
        <v>1995</v>
      </c>
      <c r="K3544" s="33">
        <f t="shared" si="639"/>
        <v>1995</v>
      </c>
      <c r="L3544" s="33">
        <v>8971495</v>
      </c>
      <c r="M3544" s="33">
        <v>0</v>
      </c>
      <c r="N3544" s="33">
        <v>0</v>
      </c>
      <c r="O3544" s="33">
        <v>0</v>
      </c>
      <c r="P3544" s="33">
        <f t="shared" si="640"/>
        <v>1995</v>
      </c>
      <c r="Q3544" s="33">
        <f t="shared" si="641"/>
        <v>1995</v>
      </c>
      <c r="R3544" s="33">
        <f t="shared" si="642"/>
        <v>8971495</v>
      </c>
      <c r="S3544" s="33"/>
      <c r="T3544" s="30" t="str">
        <f t="shared" si="643"/>
        <v>USD</v>
      </c>
      <c r="U3544" s="33">
        <v>0</v>
      </c>
      <c r="V3544" s="33">
        <v>0</v>
      </c>
      <c r="W3544" s="33">
        <v>0</v>
      </c>
      <c r="X3544" s="33">
        <f t="shared" si="644"/>
        <v>1995</v>
      </c>
      <c r="Y3544" s="33">
        <f t="shared" si="645"/>
        <v>1995</v>
      </c>
      <c r="Z3544" s="33">
        <f t="shared" si="646"/>
        <v>8971495</v>
      </c>
      <c r="AA3544" s="34">
        <f t="shared" si="647"/>
        <v>1.2936432041527177E-05</v>
      </c>
      <c r="AB3544" s="33" t="s">
        <v>2762</v>
      </c>
      <c r="AC3544" s="35">
        <v>44831</v>
      </c>
      <c r="AD3544" s="33">
        <v>45</v>
      </c>
      <c r="AE3544" s="36">
        <f t="shared" si="648"/>
        <v>44876</v>
      </c>
    </row>
    <row r="3545" spans="2:31" ht="14.5" hidden="1">
      <c r="B3545" s="29" t="s">
        <v>3132</v>
      </c>
      <c r="C3545" s="30" t="str">
        <f t="shared" si="638"/>
        <v>(Proveedores estratégicos)</v>
      </c>
      <c r="D3545" s="30">
        <v>4</v>
      </c>
      <c r="E3545" s="30">
        <v>133243459</v>
      </c>
      <c r="F3545" s="30" t="s">
        <v>5552</v>
      </c>
      <c r="G3545" s="30" t="s">
        <v>5553</v>
      </c>
      <c r="H3545" s="31">
        <v>74109871</v>
      </c>
      <c r="I3545" s="31" t="s">
        <v>62</v>
      </c>
      <c r="J3545" s="32">
        <v>309</v>
      </c>
      <c r="K3545" s="33">
        <f t="shared" si="639"/>
        <v>309</v>
      </c>
      <c r="L3545" s="33">
        <v>1389570</v>
      </c>
      <c r="M3545" s="33">
        <v>0</v>
      </c>
      <c r="N3545" s="33">
        <v>0</v>
      </c>
      <c r="O3545" s="33">
        <v>0</v>
      </c>
      <c r="P3545" s="33">
        <f t="shared" si="640"/>
        <v>309</v>
      </c>
      <c r="Q3545" s="33">
        <f t="shared" si="641"/>
        <v>309</v>
      </c>
      <c r="R3545" s="33">
        <f t="shared" si="642"/>
        <v>1389570</v>
      </c>
      <c r="S3545" s="33"/>
      <c r="T3545" s="30" t="str">
        <f t="shared" si="643"/>
        <v>USD</v>
      </c>
      <c r="U3545" s="33">
        <v>0</v>
      </c>
      <c r="V3545" s="33">
        <v>0</v>
      </c>
      <c r="W3545" s="33">
        <v>0</v>
      </c>
      <c r="X3545" s="33">
        <f t="shared" si="644"/>
        <v>309</v>
      </c>
      <c r="Y3545" s="33">
        <f t="shared" si="645"/>
        <v>309</v>
      </c>
      <c r="Z3545" s="33">
        <f t="shared" si="646"/>
        <v>1389570</v>
      </c>
      <c r="AA3545" s="34">
        <f t="shared" si="647"/>
        <v>2.0036881112841191E-06</v>
      </c>
      <c r="AB3545" s="33" t="s">
        <v>2762</v>
      </c>
      <c r="AC3545" s="35">
        <v>44831</v>
      </c>
      <c r="AD3545" s="33">
        <v>45</v>
      </c>
      <c r="AE3545" s="36">
        <f t="shared" si="648"/>
        <v>44876</v>
      </c>
    </row>
    <row r="3546" spans="2:31" ht="14.5" hidden="1">
      <c r="B3546" s="29" t="s">
        <v>3132</v>
      </c>
      <c r="C3546" s="30" t="str">
        <f t="shared" si="638"/>
        <v>(Proveedores estratégicos)</v>
      </c>
      <c r="D3546" s="30">
        <v>4</v>
      </c>
      <c r="E3546" s="30">
        <v>133243459</v>
      </c>
      <c r="F3546" s="30" t="s">
        <v>5552</v>
      </c>
      <c r="G3546" s="30" t="s">
        <v>5553</v>
      </c>
      <c r="H3546" s="31">
        <v>74109204</v>
      </c>
      <c r="I3546" s="31" t="s">
        <v>62</v>
      </c>
      <c r="J3546" s="32">
        <v>4428</v>
      </c>
      <c r="K3546" s="33">
        <f t="shared" si="639"/>
        <v>4428</v>
      </c>
      <c r="L3546" s="33">
        <v>20175828</v>
      </c>
      <c r="M3546" s="33">
        <v>0</v>
      </c>
      <c r="N3546" s="33">
        <v>0</v>
      </c>
      <c r="O3546" s="33">
        <v>0</v>
      </c>
      <c r="P3546" s="33">
        <f t="shared" si="640"/>
        <v>4428</v>
      </c>
      <c r="Q3546" s="33">
        <f t="shared" si="641"/>
        <v>4428</v>
      </c>
      <c r="R3546" s="33">
        <f t="shared" si="642"/>
        <v>20175828</v>
      </c>
      <c r="S3546" s="33"/>
      <c r="T3546" s="30" t="str">
        <f t="shared" si="643"/>
        <v>USD</v>
      </c>
      <c r="U3546" s="33">
        <v>0</v>
      </c>
      <c r="V3546" s="33">
        <v>0</v>
      </c>
      <c r="W3546" s="33">
        <v>0</v>
      </c>
      <c r="X3546" s="33">
        <f t="shared" si="644"/>
        <v>4428</v>
      </c>
      <c r="Y3546" s="33">
        <f t="shared" si="645"/>
        <v>4428</v>
      </c>
      <c r="Z3546" s="33">
        <f t="shared" si="646"/>
        <v>20175828</v>
      </c>
      <c r="AA3546" s="34">
        <f t="shared" si="647"/>
        <v>2.9092501060697374E-05</v>
      </c>
      <c r="AB3546" s="33" t="s">
        <v>2762</v>
      </c>
      <c r="AC3546" s="35">
        <v>44832</v>
      </c>
      <c r="AD3546" s="33">
        <v>45</v>
      </c>
      <c r="AE3546" s="36">
        <f t="shared" si="648"/>
        <v>44877</v>
      </c>
    </row>
    <row r="3547" spans="2:31" ht="14.5" hidden="1">
      <c r="B3547" s="29" t="s">
        <v>3132</v>
      </c>
      <c r="C3547" s="30" t="str">
        <f t="shared" si="638"/>
        <v>(Proveedores estratégicos)</v>
      </c>
      <c r="D3547" s="30">
        <v>4</v>
      </c>
      <c r="E3547" s="30">
        <v>133243459</v>
      </c>
      <c r="F3547" s="30" t="s">
        <v>5552</v>
      </c>
      <c r="G3547" s="30" t="s">
        <v>5553</v>
      </c>
      <c r="H3547" s="31">
        <v>74108971</v>
      </c>
      <c r="I3547" s="31" t="s">
        <v>62</v>
      </c>
      <c r="J3547" s="32">
        <v>309</v>
      </c>
      <c r="K3547" s="33">
        <f t="shared" si="639"/>
        <v>309</v>
      </c>
      <c r="L3547" s="33">
        <v>1407934</v>
      </c>
      <c r="M3547" s="33">
        <v>0</v>
      </c>
      <c r="N3547" s="33">
        <v>0</v>
      </c>
      <c r="O3547" s="33">
        <v>0</v>
      </c>
      <c r="P3547" s="33">
        <f t="shared" si="640"/>
        <v>309</v>
      </c>
      <c r="Q3547" s="33">
        <f t="shared" si="641"/>
        <v>309</v>
      </c>
      <c r="R3547" s="33">
        <f t="shared" si="642"/>
        <v>1407934</v>
      </c>
      <c r="S3547" s="33"/>
      <c r="T3547" s="30" t="str">
        <f t="shared" si="643"/>
        <v>USD</v>
      </c>
      <c r="U3547" s="33">
        <v>0</v>
      </c>
      <c r="V3547" s="33">
        <v>0</v>
      </c>
      <c r="W3547" s="33">
        <v>0</v>
      </c>
      <c r="X3547" s="33">
        <f t="shared" si="644"/>
        <v>309</v>
      </c>
      <c r="Y3547" s="33">
        <f t="shared" si="645"/>
        <v>309</v>
      </c>
      <c r="Z3547" s="33">
        <f t="shared" si="646"/>
        <v>1407934</v>
      </c>
      <c r="AA3547" s="34">
        <f t="shared" si="647"/>
        <v>2.0301680500246084E-06</v>
      </c>
      <c r="AB3547" s="33" t="s">
        <v>2762</v>
      </c>
      <c r="AC3547" s="35">
        <v>44832</v>
      </c>
      <c r="AD3547" s="33">
        <v>45</v>
      </c>
      <c r="AE3547" s="36">
        <f t="shared" si="648"/>
        <v>44877</v>
      </c>
    </row>
    <row r="3548" spans="2:31" ht="14.5" hidden="1">
      <c r="B3548" s="29" t="s">
        <v>3132</v>
      </c>
      <c r="C3548" s="30" t="str">
        <f t="shared" si="638"/>
        <v>(Proveedores estratégicos)</v>
      </c>
      <c r="D3548" s="30">
        <v>4</v>
      </c>
      <c r="E3548" s="30">
        <v>133243459</v>
      </c>
      <c r="F3548" s="30" t="s">
        <v>5552</v>
      </c>
      <c r="G3548" s="30" t="s">
        <v>5553</v>
      </c>
      <c r="H3548" s="31">
        <v>74109201</v>
      </c>
      <c r="I3548" s="31" t="s">
        <v>62</v>
      </c>
      <c r="J3548" s="32">
        <v>33.600000000000001</v>
      </c>
      <c r="K3548" s="33">
        <f t="shared" si="639"/>
        <v>33.600000000000001</v>
      </c>
      <c r="L3548" s="33">
        <v>153096</v>
      </c>
      <c r="M3548" s="33">
        <v>0</v>
      </c>
      <c r="N3548" s="33">
        <v>0</v>
      </c>
      <c r="O3548" s="33">
        <v>0</v>
      </c>
      <c r="P3548" s="33">
        <f t="shared" si="640"/>
        <v>33.600000000000001</v>
      </c>
      <c r="Q3548" s="33">
        <f t="shared" si="641"/>
        <v>33.600000000000001</v>
      </c>
      <c r="R3548" s="33">
        <f t="shared" si="642"/>
        <v>153096</v>
      </c>
      <c r="S3548" s="33"/>
      <c r="T3548" s="30" t="str">
        <f t="shared" si="643"/>
        <v>USD</v>
      </c>
      <c r="U3548" s="33">
        <v>0</v>
      </c>
      <c r="V3548" s="33">
        <v>0</v>
      </c>
      <c r="W3548" s="33">
        <v>0</v>
      </c>
      <c r="X3548" s="33">
        <f t="shared" si="644"/>
        <v>33.600000000000001</v>
      </c>
      <c r="Y3548" s="33">
        <f t="shared" si="645"/>
        <v>33.600000000000001</v>
      </c>
      <c r="Z3548" s="33">
        <f t="shared" si="646"/>
        <v>153096</v>
      </c>
      <c r="AA3548" s="34">
        <f t="shared" si="647"/>
        <v>2.2075651826475351E-07</v>
      </c>
      <c r="AB3548" s="33" t="s">
        <v>2762</v>
      </c>
      <c r="AC3548" s="35">
        <v>44832</v>
      </c>
      <c r="AD3548" s="33">
        <v>45</v>
      </c>
      <c r="AE3548" s="36">
        <f t="shared" si="648"/>
        <v>44877</v>
      </c>
    </row>
    <row r="3549" spans="2:31" ht="14.5" hidden="1">
      <c r="B3549" s="29" t="s">
        <v>3132</v>
      </c>
      <c r="C3549" s="30" t="str">
        <f t="shared" si="638"/>
        <v>(Proveedores estratégicos)</v>
      </c>
      <c r="D3549" s="30">
        <v>4</v>
      </c>
      <c r="E3549" s="30">
        <v>133243459</v>
      </c>
      <c r="F3549" s="30" t="s">
        <v>5552</v>
      </c>
      <c r="G3549" s="30" t="s">
        <v>5553</v>
      </c>
      <c r="H3549" s="31">
        <v>74109200</v>
      </c>
      <c r="I3549" s="31" t="s">
        <v>62</v>
      </c>
      <c r="J3549" s="32">
        <v>33.600000000000001</v>
      </c>
      <c r="K3549" s="33">
        <f t="shared" si="639"/>
        <v>33.600000000000001</v>
      </c>
      <c r="L3549" s="33">
        <v>153096</v>
      </c>
      <c r="M3549" s="33">
        <v>0</v>
      </c>
      <c r="N3549" s="33">
        <v>0</v>
      </c>
      <c r="O3549" s="33">
        <v>0</v>
      </c>
      <c r="P3549" s="33">
        <f t="shared" si="640"/>
        <v>33.600000000000001</v>
      </c>
      <c r="Q3549" s="33">
        <f t="shared" si="641"/>
        <v>33.600000000000001</v>
      </c>
      <c r="R3549" s="33">
        <f t="shared" si="642"/>
        <v>153096</v>
      </c>
      <c r="S3549" s="33"/>
      <c r="T3549" s="30" t="str">
        <f t="shared" si="643"/>
        <v>USD</v>
      </c>
      <c r="U3549" s="33">
        <v>0</v>
      </c>
      <c r="V3549" s="33">
        <v>0</v>
      </c>
      <c r="W3549" s="33">
        <v>0</v>
      </c>
      <c r="X3549" s="33">
        <f t="shared" si="644"/>
        <v>33.600000000000001</v>
      </c>
      <c r="Y3549" s="33">
        <f t="shared" si="645"/>
        <v>33.600000000000001</v>
      </c>
      <c r="Z3549" s="33">
        <f t="shared" si="646"/>
        <v>153096</v>
      </c>
      <c r="AA3549" s="34">
        <f t="shared" si="647"/>
        <v>2.2075651826475351E-07</v>
      </c>
      <c r="AB3549" s="33" t="s">
        <v>2762</v>
      </c>
      <c r="AC3549" s="35">
        <v>44832</v>
      </c>
      <c r="AD3549" s="33">
        <v>45</v>
      </c>
      <c r="AE3549" s="36">
        <f t="shared" si="648"/>
        <v>44877</v>
      </c>
    </row>
    <row r="3550" spans="2:31" ht="14.5" hidden="1">
      <c r="B3550" s="29" t="s">
        <v>3132</v>
      </c>
      <c r="C3550" s="30" t="str">
        <f t="shared" si="638"/>
        <v>(Proveedores estratégicos)</v>
      </c>
      <c r="D3550" s="30">
        <v>4</v>
      </c>
      <c r="E3550" s="30">
        <v>133243459</v>
      </c>
      <c r="F3550" s="30" t="s">
        <v>5552</v>
      </c>
      <c r="G3550" s="30" t="s">
        <v>5553</v>
      </c>
      <c r="H3550" s="31">
        <v>74109202</v>
      </c>
      <c r="I3550" s="31" t="s">
        <v>62</v>
      </c>
      <c r="J3550" s="32">
        <v>79</v>
      </c>
      <c r="K3550" s="33">
        <f t="shared" si="639"/>
        <v>79</v>
      </c>
      <c r="L3550" s="33">
        <v>359957</v>
      </c>
      <c r="M3550" s="33">
        <v>0</v>
      </c>
      <c r="N3550" s="33">
        <v>0</v>
      </c>
      <c r="O3550" s="33">
        <v>0</v>
      </c>
      <c r="P3550" s="33">
        <f t="shared" si="640"/>
        <v>79</v>
      </c>
      <c r="Q3550" s="33">
        <f t="shared" si="641"/>
        <v>79</v>
      </c>
      <c r="R3550" s="33">
        <f t="shared" si="642"/>
        <v>359957</v>
      </c>
      <c r="S3550" s="33"/>
      <c r="T3550" s="30" t="str">
        <f t="shared" si="643"/>
        <v>USD</v>
      </c>
      <c r="U3550" s="33">
        <v>0</v>
      </c>
      <c r="V3550" s="33">
        <v>0</v>
      </c>
      <c r="W3550" s="33">
        <v>0</v>
      </c>
      <c r="X3550" s="33">
        <f t="shared" si="644"/>
        <v>79</v>
      </c>
      <c r="Y3550" s="33">
        <f t="shared" si="645"/>
        <v>79</v>
      </c>
      <c r="Z3550" s="33">
        <f t="shared" si="646"/>
        <v>359957</v>
      </c>
      <c r="AA3550" s="34">
        <f t="shared" si="647"/>
        <v>5.1903938734536421E-07</v>
      </c>
      <c r="AB3550" s="33" t="s">
        <v>2762</v>
      </c>
      <c r="AC3550" s="35">
        <v>44832</v>
      </c>
      <c r="AD3550" s="33">
        <v>45</v>
      </c>
      <c r="AE3550" s="36">
        <f t="shared" si="648"/>
        <v>44877</v>
      </c>
    </row>
    <row r="3551" spans="2:31" ht="14.5" hidden="1">
      <c r="B3551" s="29" t="s">
        <v>3132</v>
      </c>
      <c r="C3551" s="30" t="str">
        <f t="shared" si="638"/>
        <v>(Proveedores estratégicos)</v>
      </c>
      <c r="D3551" s="30">
        <v>4</v>
      </c>
      <c r="E3551" s="30">
        <v>133243459</v>
      </c>
      <c r="F3551" s="30" t="s">
        <v>5552</v>
      </c>
      <c r="G3551" s="30" t="s">
        <v>5553</v>
      </c>
      <c r="H3551" s="31">
        <v>74109199</v>
      </c>
      <c r="I3551" s="31" t="s">
        <v>62</v>
      </c>
      <c r="J3551" s="32">
        <v>3470</v>
      </c>
      <c r="K3551" s="33">
        <f t="shared" si="639"/>
        <v>3470</v>
      </c>
      <c r="L3551" s="33">
        <v>15810777</v>
      </c>
      <c r="M3551" s="33">
        <v>0</v>
      </c>
      <c r="N3551" s="33">
        <v>0</v>
      </c>
      <c r="O3551" s="33">
        <v>0</v>
      </c>
      <c r="P3551" s="33">
        <f t="shared" si="640"/>
        <v>3470</v>
      </c>
      <c r="Q3551" s="33">
        <f t="shared" si="641"/>
        <v>3470</v>
      </c>
      <c r="R3551" s="33">
        <f t="shared" si="642"/>
        <v>15810777</v>
      </c>
      <c r="S3551" s="33"/>
      <c r="T3551" s="30" t="str">
        <f t="shared" si="643"/>
        <v>USD</v>
      </c>
      <c r="U3551" s="33">
        <v>0</v>
      </c>
      <c r="V3551" s="33">
        <v>0</v>
      </c>
      <c r="W3551" s="33">
        <v>0</v>
      </c>
      <c r="X3551" s="33">
        <f t="shared" si="644"/>
        <v>3470</v>
      </c>
      <c r="Y3551" s="33">
        <f t="shared" si="645"/>
        <v>3470</v>
      </c>
      <c r="Z3551" s="33">
        <f t="shared" si="646"/>
        <v>15810777</v>
      </c>
      <c r="AA3551" s="34">
        <f t="shared" si="647"/>
        <v>2.2798323153971655E-05</v>
      </c>
      <c r="AB3551" s="33" t="s">
        <v>2762</v>
      </c>
      <c r="AC3551" s="35">
        <v>44832</v>
      </c>
      <c r="AD3551" s="33">
        <v>45</v>
      </c>
      <c r="AE3551" s="36">
        <f t="shared" si="648"/>
        <v>44877</v>
      </c>
    </row>
    <row r="3552" spans="2:31" ht="14.5" hidden="1">
      <c r="B3552" s="29" t="s">
        <v>3132</v>
      </c>
      <c r="C3552" s="30" t="str">
        <f t="shared" si="638"/>
        <v>(Proveedores estratégicos)</v>
      </c>
      <c r="D3552" s="30">
        <v>4</v>
      </c>
      <c r="E3552" s="30">
        <v>133243459</v>
      </c>
      <c r="F3552" s="30" t="s">
        <v>5552</v>
      </c>
      <c r="G3552" s="30" t="s">
        <v>5553</v>
      </c>
      <c r="H3552" s="31">
        <v>74108969</v>
      </c>
      <c r="I3552" s="31" t="s">
        <v>62</v>
      </c>
      <c r="J3552" s="32">
        <v>1464</v>
      </c>
      <c r="K3552" s="33">
        <f t="shared" si="639"/>
        <v>1464</v>
      </c>
      <c r="L3552" s="33">
        <v>6670599</v>
      </c>
      <c r="M3552" s="33">
        <v>0</v>
      </c>
      <c r="N3552" s="33">
        <v>0</v>
      </c>
      <c r="O3552" s="33">
        <v>0</v>
      </c>
      <c r="P3552" s="33">
        <f t="shared" si="640"/>
        <v>1464</v>
      </c>
      <c r="Q3552" s="33">
        <f t="shared" si="641"/>
        <v>1464</v>
      </c>
      <c r="R3552" s="33">
        <f t="shared" si="642"/>
        <v>6670599</v>
      </c>
      <c r="S3552" s="33"/>
      <c r="T3552" s="30" t="str">
        <f t="shared" si="643"/>
        <v>USD</v>
      </c>
      <c r="U3552" s="33">
        <v>0</v>
      </c>
      <c r="V3552" s="33">
        <v>0</v>
      </c>
      <c r="W3552" s="33">
        <v>0</v>
      </c>
      <c r="X3552" s="33">
        <f t="shared" si="644"/>
        <v>1464</v>
      </c>
      <c r="Y3552" s="33">
        <f t="shared" si="645"/>
        <v>1464</v>
      </c>
      <c r="Z3552" s="33">
        <f t="shared" si="646"/>
        <v>6670599</v>
      </c>
      <c r="AA3552" s="34">
        <f t="shared" si="647"/>
        <v>9.6186589458924224E-06</v>
      </c>
      <c r="AB3552" s="33" t="s">
        <v>2762</v>
      </c>
      <c r="AC3552" s="35">
        <v>44832</v>
      </c>
      <c r="AD3552" s="33">
        <v>45</v>
      </c>
      <c r="AE3552" s="36">
        <f t="shared" si="648"/>
        <v>44877</v>
      </c>
    </row>
    <row r="3553" spans="2:31" ht="14.5" hidden="1">
      <c r="B3553" s="29" t="s">
        <v>3132</v>
      </c>
      <c r="C3553" s="30" t="str">
        <f t="shared" si="638"/>
        <v>(Proveedores estratégicos)</v>
      </c>
      <c r="D3553" s="30">
        <v>4</v>
      </c>
      <c r="E3553" s="30">
        <v>133243459</v>
      </c>
      <c r="F3553" s="30" t="s">
        <v>5552</v>
      </c>
      <c r="G3553" s="30" t="s">
        <v>5553</v>
      </c>
      <c r="H3553" s="31">
        <v>74108970</v>
      </c>
      <c r="I3553" s="31" t="s">
        <v>62</v>
      </c>
      <c r="J3553" s="32">
        <v>1326.8099999999999</v>
      </c>
      <c r="K3553" s="33">
        <f t="shared" si="639"/>
        <v>1326.8099999999999</v>
      </c>
      <c r="L3553" s="33">
        <v>6045504</v>
      </c>
      <c r="M3553" s="33">
        <v>0</v>
      </c>
      <c r="N3553" s="33">
        <v>0</v>
      </c>
      <c r="O3553" s="33">
        <v>0</v>
      </c>
      <c r="P3553" s="33">
        <f t="shared" si="640"/>
        <v>1326.8099999999999</v>
      </c>
      <c r="Q3553" s="33">
        <f t="shared" si="641"/>
        <v>1326.8099999999999</v>
      </c>
      <c r="R3553" s="33">
        <f t="shared" si="642"/>
        <v>6045504</v>
      </c>
      <c r="S3553" s="33"/>
      <c r="T3553" s="30" t="str">
        <f t="shared" si="643"/>
        <v>USD</v>
      </c>
      <c r="U3553" s="33">
        <v>0</v>
      </c>
      <c r="V3553" s="33">
        <v>0</v>
      </c>
      <c r="W3553" s="33">
        <v>0</v>
      </c>
      <c r="X3553" s="33">
        <f t="shared" si="644"/>
        <v>1326.8099999999999</v>
      </c>
      <c r="Y3553" s="33">
        <f t="shared" si="645"/>
        <v>1326.8099999999999</v>
      </c>
      <c r="Z3553" s="33">
        <f t="shared" si="646"/>
        <v>6045504</v>
      </c>
      <c r="AA3553" s="34">
        <f t="shared" si="647"/>
        <v>8.7173042678818535E-06</v>
      </c>
      <c r="AB3553" s="33" t="s">
        <v>2762</v>
      </c>
      <c r="AC3553" s="35">
        <v>44832</v>
      </c>
      <c r="AD3553" s="33">
        <v>45</v>
      </c>
      <c r="AE3553" s="36">
        <f t="shared" si="648"/>
        <v>44877</v>
      </c>
    </row>
    <row r="3554" spans="2:31" ht="14.5" hidden="1">
      <c r="B3554" s="29" t="s">
        <v>3132</v>
      </c>
      <c r="C3554" s="30" t="str">
        <f t="shared" si="638"/>
        <v>(Proveedores estratégicos)</v>
      </c>
      <c r="D3554" s="30">
        <v>4</v>
      </c>
      <c r="E3554" s="30">
        <v>133243459</v>
      </c>
      <c r="F3554" s="30" t="s">
        <v>5552</v>
      </c>
      <c r="G3554" s="30" t="s">
        <v>5553</v>
      </c>
      <c r="H3554" s="31">
        <v>74109517</v>
      </c>
      <c r="I3554" s="31" t="s">
        <v>62</v>
      </c>
      <c r="J3554" s="32">
        <v>6480</v>
      </c>
      <c r="K3554" s="33">
        <f t="shared" si="639"/>
        <v>6480</v>
      </c>
      <c r="L3554" s="33">
        <v>29075371</v>
      </c>
      <c r="M3554" s="33">
        <v>0</v>
      </c>
      <c r="N3554" s="33">
        <v>0</v>
      </c>
      <c r="O3554" s="33">
        <v>0</v>
      </c>
      <c r="P3554" s="33">
        <f t="shared" si="640"/>
        <v>6480</v>
      </c>
      <c r="Q3554" s="33">
        <f t="shared" si="641"/>
        <v>6480</v>
      </c>
      <c r="R3554" s="33">
        <f t="shared" si="642"/>
        <v>29075371</v>
      </c>
      <c r="S3554" s="33"/>
      <c r="T3554" s="30" t="str">
        <f t="shared" si="643"/>
        <v>USD</v>
      </c>
      <c r="U3554" s="33">
        <v>0</v>
      </c>
      <c r="V3554" s="33">
        <v>0</v>
      </c>
      <c r="W3554" s="33">
        <v>0</v>
      </c>
      <c r="X3554" s="33">
        <f t="shared" si="644"/>
        <v>6480</v>
      </c>
      <c r="Y3554" s="33">
        <f t="shared" si="645"/>
        <v>6480</v>
      </c>
      <c r="Z3554" s="33">
        <f t="shared" si="646"/>
        <v>29075371</v>
      </c>
      <c r="AA3554" s="34">
        <f t="shared" si="647"/>
        <v>4.1925182037518837E-05</v>
      </c>
      <c r="AB3554" s="33" t="s">
        <v>2762</v>
      </c>
      <c r="AC3554" s="35">
        <v>44833</v>
      </c>
      <c r="AD3554" s="33">
        <v>45</v>
      </c>
      <c r="AE3554" s="36">
        <f t="shared" si="648"/>
        <v>44878</v>
      </c>
    </row>
    <row r="3555" spans="2:31" ht="14.5" hidden="1">
      <c r="B3555" s="29" t="s">
        <v>3132</v>
      </c>
      <c r="C3555" s="30" t="str">
        <f t="shared" si="638"/>
        <v>(Proveedores estratégicos)</v>
      </c>
      <c r="D3555" s="30">
        <v>4</v>
      </c>
      <c r="E3555" s="30">
        <v>133243459</v>
      </c>
      <c r="F3555" s="30" t="s">
        <v>5552</v>
      </c>
      <c r="G3555" s="30" t="s">
        <v>5553</v>
      </c>
      <c r="H3555" s="31">
        <v>74109959</v>
      </c>
      <c r="I3555" s="31" t="s">
        <v>62</v>
      </c>
      <c r="J3555" s="32">
        <v>352.5</v>
      </c>
      <c r="K3555" s="33">
        <f t="shared" si="639"/>
        <v>352.5</v>
      </c>
      <c r="L3555" s="33">
        <v>1597555</v>
      </c>
      <c r="M3555" s="33">
        <v>0</v>
      </c>
      <c r="N3555" s="33">
        <v>0</v>
      </c>
      <c r="O3555" s="33">
        <v>0</v>
      </c>
      <c r="P3555" s="33">
        <f t="shared" si="640"/>
        <v>352.5</v>
      </c>
      <c r="Q3555" s="33">
        <f t="shared" si="641"/>
        <v>352.5</v>
      </c>
      <c r="R3555" s="33">
        <f t="shared" si="642"/>
        <v>1597555</v>
      </c>
      <c r="S3555" s="33"/>
      <c r="T3555" s="30" t="str">
        <f t="shared" si="643"/>
        <v>USD</v>
      </c>
      <c r="U3555" s="33">
        <v>0</v>
      </c>
      <c r="V3555" s="33">
        <v>0</v>
      </c>
      <c r="W3555" s="33">
        <v>0</v>
      </c>
      <c r="X3555" s="33">
        <f t="shared" si="644"/>
        <v>352.5</v>
      </c>
      <c r="Y3555" s="33">
        <f t="shared" si="645"/>
        <v>352.5</v>
      </c>
      <c r="Z3555" s="33">
        <f t="shared" si="646"/>
        <v>1597555</v>
      </c>
      <c r="AA3555" s="34">
        <f t="shared" si="647"/>
        <v>2.3035917302636794E-06</v>
      </c>
      <c r="AB3555" s="33" t="s">
        <v>2762</v>
      </c>
      <c r="AC3555" s="35">
        <v>44834</v>
      </c>
      <c r="AD3555" s="33">
        <v>45</v>
      </c>
      <c r="AE3555" s="36">
        <f t="shared" si="648"/>
        <v>44879</v>
      </c>
    </row>
    <row r="3556" spans="2:31" ht="14.5" hidden="1">
      <c r="B3556" s="29" t="s">
        <v>3132</v>
      </c>
      <c r="C3556" s="30" t="str">
        <f t="shared" si="638"/>
        <v>(Proveedores estratégicos)</v>
      </c>
      <c r="D3556" s="30">
        <v>4</v>
      </c>
      <c r="E3556" s="30">
        <v>133243459</v>
      </c>
      <c r="F3556" s="30" t="s">
        <v>5552</v>
      </c>
      <c r="G3556" s="30" t="s">
        <v>5553</v>
      </c>
      <c r="H3556" s="31">
        <v>74110542</v>
      </c>
      <c r="I3556" s="31" t="s">
        <v>62</v>
      </c>
      <c r="J3556" s="32">
        <v>54</v>
      </c>
      <c r="K3556" s="33">
        <f t="shared" si="639"/>
        <v>54</v>
      </c>
      <c r="L3556" s="33">
        <v>244732</v>
      </c>
      <c r="M3556" s="33">
        <v>0</v>
      </c>
      <c r="N3556" s="33">
        <v>0</v>
      </c>
      <c r="O3556" s="33">
        <v>0</v>
      </c>
      <c r="P3556" s="33">
        <f t="shared" si="640"/>
        <v>54</v>
      </c>
      <c r="Q3556" s="33">
        <f t="shared" si="641"/>
        <v>54</v>
      </c>
      <c r="R3556" s="33">
        <f t="shared" si="642"/>
        <v>244732</v>
      </c>
      <c r="S3556" s="33"/>
      <c r="T3556" s="30" t="str">
        <f t="shared" si="643"/>
        <v>USD</v>
      </c>
      <c r="U3556" s="33">
        <v>0</v>
      </c>
      <c r="V3556" s="33">
        <v>0</v>
      </c>
      <c r="W3556" s="33">
        <v>0</v>
      </c>
      <c r="X3556" s="33">
        <f t="shared" si="644"/>
        <v>54</v>
      </c>
      <c r="Y3556" s="33">
        <f t="shared" si="645"/>
        <v>54</v>
      </c>
      <c r="Z3556" s="33">
        <f t="shared" si="646"/>
        <v>244732</v>
      </c>
      <c r="AA3556" s="34">
        <f t="shared" si="647"/>
        <v>3.5289089347840346E-07</v>
      </c>
      <c r="AB3556" s="33" t="s">
        <v>2762</v>
      </c>
      <c r="AC3556" s="35">
        <v>44834</v>
      </c>
      <c r="AD3556" s="33">
        <v>45</v>
      </c>
      <c r="AE3556" s="36">
        <f t="shared" si="648"/>
        <v>44879</v>
      </c>
    </row>
    <row r="3557" spans="2:31" ht="14.5" hidden="1">
      <c r="B3557" s="29" t="s">
        <v>3132</v>
      </c>
      <c r="C3557" s="30" t="str">
        <f t="shared" si="638"/>
        <v>(Proveedores estratégicos)</v>
      </c>
      <c r="D3557" s="30">
        <v>4</v>
      </c>
      <c r="E3557" s="30">
        <v>133243459</v>
      </c>
      <c r="F3557" s="30" t="s">
        <v>5552</v>
      </c>
      <c r="G3557" s="30" t="s">
        <v>5553</v>
      </c>
      <c r="H3557" s="31">
        <v>74109958</v>
      </c>
      <c r="I3557" s="31" t="s">
        <v>62</v>
      </c>
      <c r="J3557" s="32">
        <v>469.5</v>
      </c>
      <c r="K3557" s="33">
        <f t="shared" si="639"/>
        <v>469.5</v>
      </c>
      <c r="L3557" s="33">
        <v>2127807</v>
      </c>
      <c r="M3557" s="33">
        <v>0</v>
      </c>
      <c r="N3557" s="33">
        <v>0</v>
      </c>
      <c r="O3557" s="33">
        <v>0</v>
      </c>
      <c r="P3557" s="33">
        <f t="shared" si="640"/>
        <v>469.5</v>
      </c>
      <c r="Q3557" s="33">
        <f t="shared" si="641"/>
        <v>469.5</v>
      </c>
      <c r="R3557" s="33">
        <f t="shared" si="642"/>
        <v>2127807</v>
      </c>
      <c r="S3557" s="33"/>
      <c r="T3557" s="30" t="str">
        <f t="shared" si="643"/>
        <v>USD</v>
      </c>
      <c r="U3557" s="33">
        <v>0</v>
      </c>
      <c r="V3557" s="33">
        <v>0</v>
      </c>
      <c r="W3557" s="33">
        <v>0</v>
      </c>
      <c r="X3557" s="33">
        <f t="shared" si="644"/>
        <v>469.5</v>
      </c>
      <c r="Y3557" s="33">
        <f t="shared" si="645"/>
        <v>469.5</v>
      </c>
      <c r="Z3557" s="33">
        <f t="shared" si="646"/>
        <v>2127807</v>
      </c>
      <c r="AA3557" s="34">
        <f t="shared" si="647"/>
        <v>3.0681877048346811E-06</v>
      </c>
      <c r="AB3557" s="33" t="s">
        <v>2762</v>
      </c>
      <c r="AC3557" s="35">
        <v>44834</v>
      </c>
      <c r="AD3557" s="33">
        <v>45</v>
      </c>
      <c r="AE3557" s="36">
        <f t="shared" si="648"/>
        <v>44879</v>
      </c>
    </row>
    <row r="3558" spans="2:31" ht="14.5" hidden="1">
      <c r="B3558" s="29" t="s">
        <v>3132</v>
      </c>
      <c r="C3558" s="30" t="str">
        <f t="shared" si="638"/>
        <v>(Proveedores estratégicos)</v>
      </c>
      <c r="D3558" s="30">
        <v>4</v>
      </c>
      <c r="E3558" s="30">
        <v>133243459</v>
      </c>
      <c r="F3558" s="30" t="s">
        <v>5552</v>
      </c>
      <c r="G3558" s="30" t="s">
        <v>5553</v>
      </c>
      <c r="H3558" s="31">
        <v>74110544</v>
      </c>
      <c r="I3558" s="31" t="s">
        <v>62</v>
      </c>
      <c r="J3558" s="32">
        <v>260</v>
      </c>
      <c r="K3558" s="33">
        <f t="shared" si="639"/>
        <v>260</v>
      </c>
      <c r="L3558" s="33">
        <v>1178338</v>
      </c>
      <c r="M3558" s="33">
        <v>0</v>
      </c>
      <c r="N3558" s="33">
        <v>0</v>
      </c>
      <c r="O3558" s="33">
        <v>0</v>
      </c>
      <c r="P3558" s="33">
        <f t="shared" si="640"/>
        <v>260</v>
      </c>
      <c r="Q3558" s="33">
        <f t="shared" si="641"/>
        <v>260</v>
      </c>
      <c r="R3558" s="33">
        <f t="shared" si="642"/>
        <v>1178338</v>
      </c>
      <c r="S3558" s="33"/>
      <c r="T3558" s="30" t="str">
        <f t="shared" si="643"/>
        <v>USD</v>
      </c>
      <c r="U3558" s="33">
        <v>0</v>
      </c>
      <c r="V3558" s="33">
        <v>0</v>
      </c>
      <c r="W3558" s="33">
        <v>0</v>
      </c>
      <c r="X3558" s="33">
        <f t="shared" si="644"/>
        <v>260</v>
      </c>
      <c r="Y3558" s="33">
        <f t="shared" si="645"/>
        <v>260</v>
      </c>
      <c r="Z3558" s="33">
        <f t="shared" si="646"/>
        <v>1178338</v>
      </c>
      <c r="AA3558" s="34">
        <f t="shared" si="647"/>
        <v>1.6991024861462945E-06</v>
      </c>
      <c r="AB3558" s="33" t="s">
        <v>2762</v>
      </c>
      <c r="AC3558" s="35">
        <v>44834</v>
      </c>
      <c r="AD3558" s="33">
        <v>45</v>
      </c>
      <c r="AE3558" s="36">
        <f t="shared" si="648"/>
        <v>44879</v>
      </c>
    </row>
    <row r="3559" spans="2:31" ht="14.5" hidden="1">
      <c r="B3559" s="29" t="s">
        <v>3132</v>
      </c>
      <c r="C3559" s="30" t="str">
        <f t="shared" si="638"/>
        <v>(Proveedores estratégicos)</v>
      </c>
      <c r="D3559" s="30">
        <v>4</v>
      </c>
      <c r="E3559" s="30">
        <v>133243459</v>
      </c>
      <c r="F3559" s="30" t="s">
        <v>5552</v>
      </c>
      <c r="G3559" s="30" t="s">
        <v>5553</v>
      </c>
      <c r="H3559" s="31">
        <v>74110545</v>
      </c>
      <c r="I3559" s="31" t="s">
        <v>62</v>
      </c>
      <c r="J3559" s="32">
        <v>342</v>
      </c>
      <c r="K3559" s="33">
        <f t="shared" si="639"/>
        <v>342</v>
      </c>
      <c r="L3559" s="33">
        <v>1569965</v>
      </c>
      <c r="M3559" s="33">
        <v>0</v>
      </c>
      <c r="N3559" s="33">
        <v>0</v>
      </c>
      <c r="O3559" s="33">
        <v>0</v>
      </c>
      <c r="P3559" s="33">
        <f t="shared" si="640"/>
        <v>342</v>
      </c>
      <c r="Q3559" s="33">
        <f t="shared" si="641"/>
        <v>342</v>
      </c>
      <c r="R3559" s="33">
        <f t="shared" si="642"/>
        <v>1569965</v>
      </c>
      <c r="S3559" s="33"/>
      <c r="T3559" s="30" t="str">
        <f t="shared" si="643"/>
        <v>USD</v>
      </c>
      <c r="U3559" s="33">
        <v>0</v>
      </c>
      <c r="V3559" s="33">
        <v>0</v>
      </c>
      <c r="W3559" s="33">
        <v>0</v>
      </c>
      <c r="X3559" s="33">
        <f t="shared" si="644"/>
        <v>342</v>
      </c>
      <c r="Y3559" s="33">
        <f t="shared" si="645"/>
        <v>342</v>
      </c>
      <c r="Z3559" s="33">
        <f t="shared" si="646"/>
        <v>1569965</v>
      </c>
      <c r="AA3559" s="34">
        <f t="shared" si="647"/>
        <v>2.2638083764273643E-06</v>
      </c>
      <c r="AB3559" s="33" t="s">
        <v>2762</v>
      </c>
      <c r="AC3559" s="35">
        <v>44835</v>
      </c>
      <c r="AD3559" s="33">
        <v>45</v>
      </c>
      <c r="AE3559" s="36">
        <f t="shared" si="648"/>
        <v>44880</v>
      </c>
    </row>
    <row r="3560" spans="2:31" ht="14.5" hidden="1">
      <c r="B3560" s="29" t="s">
        <v>3132</v>
      </c>
      <c r="C3560" s="30" t="str">
        <f t="shared" si="638"/>
        <v>(Proveedores estratégicos)</v>
      </c>
      <c r="D3560" s="30">
        <v>4</v>
      </c>
      <c r="E3560" s="30">
        <v>133243459</v>
      </c>
      <c r="F3560" s="30" t="s">
        <v>5552</v>
      </c>
      <c r="G3560" s="30" t="s">
        <v>5553</v>
      </c>
      <c r="H3560" s="31">
        <v>74110543</v>
      </c>
      <c r="I3560" s="31" t="s">
        <v>62</v>
      </c>
      <c r="J3560" s="32">
        <v>525</v>
      </c>
      <c r="K3560" s="33">
        <f t="shared" si="639"/>
        <v>525</v>
      </c>
      <c r="L3560" s="33">
        <v>2410034</v>
      </c>
      <c r="M3560" s="33">
        <v>0</v>
      </c>
      <c r="N3560" s="33">
        <v>0</v>
      </c>
      <c r="O3560" s="33">
        <v>0</v>
      </c>
      <c r="P3560" s="33">
        <f t="shared" si="640"/>
        <v>525</v>
      </c>
      <c r="Q3560" s="33">
        <f t="shared" si="641"/>
        <v>525</v>
      </c>
      <c r="R3560" s="33">
        <f t="shared" si="642"/>
        <v>2410034</v>
      </c>
      <c r="S3560" s="33"/>
      <c r="T3560" s="30" t="str">
        <f t="shared" si="643"/>
        <v>USD</v>
      </c>
      <c r="U3560" s="33">
        <v>0</v>
      </c>
      <c r="V3560" s="33">
        <v>0</v>
      </c>
      <c r="W3560" s="33">
        <v>0</v>
      </c>
      <c r="X3560" s="33">
        <f t="shared" si="644"/>
        <v>525</v>
      </c>
      <c r="Y3560" s="33">
        <f t="shared" si="645"/>
        <v>525</v>
      </c>
      <c r="Z3560" s="33">
        <f t="shared" si="646"/>
        <v>2410034</v>
      </c>
      <c r="AA3560" s="34">
        <f t="shared" si="647"/>
        <v>3.4751444501468159E-06</v>
      </c>
      <c r="AB3560" s="33" t="s">
        <v>2762</v>
      </c>
      <c r="AC3560" s="35">
        <v>44835</v>
      </c>
      <c r="AD3560" s="33">
        <v>45</v>
      </c>
      <c r="AE3560" s="36">
        <f t="shared" si="648"/>
        <v>44880</v>
      </c>
    </row>
    <row r="3561" spans="2:31" ht="14.5" hidden="1">
      <c r="B3561" s="29" t="s">
        <v>3132</v>
      </c>
      <c r="C3561" s="30" t="str">
        <f t="shared" si="638"/>
        <v>(Proveedores estratégicos)</v>
      </c>
      <c r="D3561" s="30">
        <v>4</v>
      </c>
      <c r="E3561" s="30">
        <v>133243459</v>
      </c>
      <c r="F3561" s="30" t="s">
        <v>5552</v>
      </c>
      <c r="G3561" s="30" t="s">
        <v>5553</v>
      </c>
      <c r="H3561" s="31">
        <v>74110546</v>
      </c>
      <c r="I3561" s="31" t="s">
        <v>62</v>
      </c>
      <c r="J3561" s="32">
        <v>260</v>
      </c>
      <c r="K3561" s="33">
        <f t="shared" si="639"/>
        <v>260</v>
      </c>
      <c r="L3561" s="33">
        <v>1193540</v>
      </c>
      <c r="M3561" s="33">
        <v>0</v>
      </c>
      <c r="N3561" s="33">
        <v>0</v>
      </c>
      <c r="O3561" s="33">
        <v>0</v>
      </c>
      <c r="P3561" s="33">
        <f t="shared" si="640"/>
        <v>260</v>
      </c>
      <c r="Q3561" s="33">
        <f t="shared" si="641"/>
        <v>260</v>
      </c>
      <c r="R3561" s="33">
        <f t="shared" si="642"/>
        <v>1193540</v>
      </c>
      <c r="S3561" s="33"/>
      <c r="T3561" s="30" t="str">
        <f t="shared" si="643"/>
        <v>USD</v>
      </c>
      <c r="U3561" s="33">
        <v>0</v>
      </c>
      <c r="V3561" s="33">
        <v>0</v>
      </c>
      <c r="W3561" s="33">
        <v>0</v>
      </c>
      <c r="X3561" s="33">
        <f t="shared" si="644"/>
        <v>260</v>
      </c>
      <c r="Y3561" s="33">
        <f t="shared" si="645"/>
        <v>260</v>
      </c>
      <c r="Z3561" s="33">
        <f t="shared" si="646"/>
        <v>1193540</v>
      </c>
      <c r="AA3561" s="34">
        <f t="shared" si="647"/>
        <v>1.7210229843347566E-06</v>
      </c>
      <c r="AB3561" s="33" t="s">
        <v>2762</v>
      </c>
      <c r="AC3561" s="35">
        <v>44835</v>
      </c>
      <c r="AD3561" s="33">
        <v>45</v>
      </c>
      <c r="AE3561" s="36">
        <f t="shared" si="648"/>
        <v>44880</v>
      </c>
    </row>
    <row r="3562" spans="2:31" ht="14.5" hidden="1">
      <c r="B3562" s="29" t="s">
        <v>3132</v>
      </c>
      <c r="C3562" s="30" t="str">
        <f t="shared" si="638"/>
        <v>(Proveedores estratégicos)</v>
      </c>
      <c r="D3562" s="30">
        <v>4</v>
      </c>
      <c r="E3562" s="30">
        <v>133243459</v>
      </c>
      <c r="F3562" s="30" t="s">
        <v>5552</v>
      </c>
      <c r="G3562" s="30" t="s">
        <v>5553</v>
      </c>
      <c r="H3562" s="31">
        <v>74111110</v>
      </c>
      <c r="I3562" s="31" t="s">
        <v>62</v>
      </c>
      <c r="J3562" s="32">
        <v>559</v>
      </c>
      <c r="K3562" s="33">
        <f t="shared" si="639"/>
        <v>559</v>
      </c>
      <c r="L3562" s="33">
        <v>2566112</v>
      </c>
      <c r="M3562" s="33">
        <v>0</v>
      </c>
      <c r="N3562" s="33">
        <v>0</v>
      </c>
      <c r="O3562" s="33">
        <v>0</v>
      </c>
      <c r="P3562" s="33">
        <f t="shared" si="640"/>
        <v>559</v>
      </c>
      <c r="Q3562" s="33">
        <f t="shared" si="641"/>
        <v>559</v>
      </c>
      <c r="R3562" s="33">
        <f t="shared" si="642"/>
        <v>2566112</v>
      </c>
      <c r="S3562" s="33"/>
      <c r="T3562" s="30" t="str">
        <f t="shared" si="643"/>
        <v>USD</v>
      </c>
      <c r="U3562" s="33">
        <v>0</v>
      </c>
      <c r="V3562" s="33">
        <v>0</v>
      </c>
      <c r="W3562" s="33">
        <v>0</v>
      </c>
      <c r="X3562" s="33">
        <f t="shared" si="644"/>
        <v>559</v>
      </c>
      <c r="Y3562" s="33">
        <f t="shared" si="645"/>
        <v>559</v>
      </c>
      <c r="Z3562" s="33">
        <f t="shared" si="646"/>
        <v>2566112</v>
      </c>
      <c r="AA3562" s="34">
        <f t="shared" si="647"/>
        <v>3.7002008582680352E-06</v>
      </c>
      <c r="AB3562" s="33" t="s">
        <v>2762</v>
      </c>
      <c r="AC3562" s="35">
        <v>44836</v>
      </c>
      <c r="AD3562" s="33">
        <v>45</v>
      </c>
      <c r="AE3562" s="36">
        <f t="shared" si="648"/>
        <v>44881</v>
      </c>
    </row>
    <row r="3563" spans="2:31" ht="14.5" hidden="1">
      <c r="B3563" s="29" t="s">
        <v>3132</v>
      </c>
      <c r="C3563" s="30" t="str">
        <f t="shared" si="638"/>
        <v>(Proveedores estratégicos)</v>
      </c>
      <c r="D3563" s="30">
        <v>4</v>
      </c>
      <c r="E3563" s="30">
        <v>133243459</v>
      </c>
      <c r="F3563" s="30" t="s">
        <v>5552</v>
      </c>
      <c r="G3563" s="30" t="s">
        <v>5553</v>
      </c>
      <c r="H3563" s="31">
        <v>74111210</v>
      </c>
      <c r="I3563" s="31" t="s">
        <v>62</v>
      </c>
      <c r="J3563" s="32">
        <v>618</v>
      </c>
      <c r="K3563" s="33">
        <f t="shared" si="639"/>
        <v>618</v>
      </c>
      <c r="L3563" s="33">
        <v>2836954</v>
      </c>
      <c r="M3563" s="33">
        <v>0</v>
      </c>
      <c r="N3563" s="33">
        <v>0</v>
      </c>
      <c r="O3563" s="33">
        <v>0</v>
      </c>
      <c r="P3563" s="33">
        <f t="shared" si="640"/>
        <v>618</v>
      </c>
      <c r="Q3563" s="33">
        <f t="shared" si="641"/>
        <v>618</v>
      </c>
      <c r="R3563" s="33">
        <f t="shared" si="642"/>
        <v>2836954</v>
      </c>
      <c r="S3563" s="33"/>
      <c r="T3563" s="30" t="str">
        <f t="shared" si="643"/>
        <v>USD</v>
      </c>
      <c r="U3563" s="33">
        <v>0</v>
      </c>
      <c r="V3563" s="33">
        <v>0</v>
      </c>
      <c r="W3563" s="33">
        <v>0</v>
      </c>
      <c r="X3563" s="33">
        <f t="shared" si="644"/>
        <v>618</v>
      </c>
      <c r="Y3563" s="33">
        <f t="shared" si="645"/>
        <v>618</v>
      </c>
      <c r="Z3563" s="33">
        <f t="shared" si="646"/>
        <v>2836954</v>
      </c>
      <c r="AA3563" s="34">
        <f t="shared" si="647"/>
        <v>4.0907410220859167E-06</v>
      </c>
      <c r="AB3563" s="33" t="s">
        <v>2762</v>
      </c>
      <c r="AC3563" s="35">
        <v>44837</v>
      </c>
      <c r="AD3563" s="33">
        <v>45</v>
      </c>
      <c r="AE3563" s="36">
        <f t="shared" si="648"/>
        <v>44882</v>
      </c>
    </row>
    <row r="3564" spans="2:31" ht="14.5" hidden="1">
      <c r="B3564" s="29" t="s">
        <v>3132</v>
      </c>
      <c r="C3564" s="30" t="str">
        <f t="shared" si="638"/>
        <v>(Proveedores estratégicos)</v>
      </c>
      <c r="D3564" s="30">
        <v>4</v>
      </c>
      <c r="E3564" s="30">
        <v>133243459</v>
      </c>
      <c r="F3564" s="30" t="s">
        <v>5552</v>
      </c>
      <c r="G3564" s="30" t="s">
        <v>5553</v>
      </c>
      <c r="H3564" s="31">
        <v>74112072</v>
      </c>
      <c r="I3564" s="31" t="s">
        <v>62</v>
      </c>
      <c r="J3564" s="32">
        <v>1770</v>
      </c>
      <c r="K3564" s="33">
        <f t="shared" si="639"/>
        <v>1770</v>
      </c>
      <c r="L3564" s="33">
        <v>8045818</v>
      </c>
      <c r="M3564" s="33">
        <v>0</v>
      </c>
      <c r="N3564" s="33">
        <v>0</v>
      </c>
      <c r="O3564" s="33">
        <v>0</v>
      </c>
      <c r="P3564" s="33">
        <f t="shared" si="640"/>
        <v>1770</v>
      </c>
      <c r="Q3564" s="33">
        <f t="shared" si="641"/>
        <v>1770</v>
      </c>
      <c r="R3564" s="33">
        <f t="shared" si="642"/>
        <v>8045818</v>
      </c>
      <c r="S3564" s="33"/>
      <c r="T3564" s="30" t="str">
        <f t="shared" si="643"/>
        <v>USD</v>
      </c>
      <c r="U3564" s="33">
        <v>0</v>
      </c>
      <c r="V3564" s="33">
        <v>0</v>
      </c>
      <c r="W3564" s="33">
        <v>0</v>
      </c>
      <c r="X3564" s="33">
        <f t="shared" si="644"/>
        <v>1770</v>
      </c>
      <c r="Y3564" s="33">
        <f t="shared" si="645"/>
        <v>1770</v>
      </c>
      <c r="Z3564" s="33">
        <f t="shared" si="646"/>
        <v>8045818</v>
      </c>
      <c r="AA3564" s="34">
        <f t="shared" si="647"/>
        <v>1.1601653656998762E-05</v>
      </c>
      <c r="AB3564" s="33" t="s">
        <v>2762</v>
      </c>
      <c r="AC3564" s="35">
        <v>44838</v>
      </c>
      <c r="AD3564" s="33">
        <v>45</v>
      </c>
      <c r="AE3564" s="36">
        <f t="shared" si="648"/>
        <v>44883</v>
      </c>
    </row>
    <row r="3565" spans="2:31" ht="14.5" hidden="1">
      <c r="B3565" s="29" t="s">
        <v>3132</v>
      </c>
      <c r="C3565" s="30" t="str">
        <f t="shared" si="649" ref="C3565:C3628">+IF(D3565=1,$A$4,IF(D3565=2,$A$5,IF(D3565=3,$A$6,IF(D3565=4,$A$7,IF(D3565=5,$A$8,IF(D3565=6,$A$9,))))))</f>
        <v>(Proveedores estratégicos)</v>
      </c>
      <c r="D3565" s="30">
        <v>4</v>
      </c>
      <c r="E3565" s="30">
        <v>133243459</v>
      </c>
      <c r="F3565" s="30" t="s">
        <v>5552</v>
      </c>
      <c r="G3565" s="30" t="s">
        <v>5553</v>
      </c>
      <c r="H3565" s="31">
        <v>74112070</v>
      </c>
      <c r="I3565" s="31" t="s">
        <v>62</v>
      </c>
      <c r="J3565" s="32">
        <v>1960</v>
      </c>
      <c r="K3565" s="33">
        <f t="shared" si="650" ref="K3565:K3628">+IF(I3565="USD",J3565,L3565/$L$3)</f>
        <v>1960</v>
      </c>
      <c r="L3565" s="33">
        <v>8790090</v>
      </c>
      <c r="M3565" s="33">
        <v>0</v>
      </c>
      <c r="N3565" s="33">
        <v>0</v>
      </c>
      <c r="O3565" s="33">
        <v>0</v>
      </c>
      <c r="P3565" s="33">
        <f t="shared" si="651" ref="P3565:P3628">+J3565+M3565</f>
        <v>1960</v>
      </c>
      <c r="Q3565" s="33">
        <f t="shared" si="652" ref="Q3565:Q3628">+K3565+N3565</f>
        <v>1960</v>
      </c>
      <c r="R3565" s="33">
        <f t="shared" si="653" ref="R3565:R3628">+L3565+O3565</f>
        <v>8790090</v>
      </c>
      <c r="S3565" s="33"/>
      <c r="T3565" s="30" t="str">
        <f t="shared" si="654" ref="T3565:T3628">+I3565</f>
        <v>USD</v>
      </c>
      <c r="U3565" s="33">
        <v>0</v>
      </c>
      <c r="V3565" s="33">
        <v>0</v>
      </c>
      <c r="W3565" s="33">
        <v>0</v>
      </c>
      <c r="X3565" s="33">
        <f t="shared" si="655" ref="X3565:X3628">+P3565+U3565</f>
        <v>1960</v>
      </c>
      <c r="Y3565" s="33">
        <f t="shared" si="656" ref="Y3565:Y3628">+Q3565+V3565</f>
        <v>1960</v>
      </c>
      <c r="Z3565" s="33">
        <f t="shared" si="657" ref="Z3565:Z3628">+R3565+W3565</f>
        <v>8790090</v>
      </c>
      <c r="AA3565" s="34">
        <f t="shared" si="658" ref="AA3565:AA3628">+IF(D3565=1,Z3565/$C$4,IF(D3565=2,Z3565/$C$5,IF(D3565=3,Z3565/$C$6,IF(D3565=4,Z3565/$C$7,IF(D3565=5,Z3565/$C$8,IF(D3565=6,Z3565/$C$9))))))</f>
        <v>1.2674855408592171E-05</v>
      </c>
      <c r="AB3565" s="33" t="s">
        <v>2762</v>
      </c>
      <c r="AC3565" s="35">
        <v>44839</v>
      </c>
      <c r="AD3565" s="33">
        <v>45</v>
      </c>
      <c r="AE3565" s="36">
        <f t="shared" si="648"/>
        <v>44884</v>
      </c>
    </row>
    <row r="3566" spans="2:31" ht="14.5" hidden="1">
      <c r="B3566" s="29" t="s">
        <v>3132</v>
      </c>
      <c r="C3566" s="30" t="str">
        <f t="shared" si="649"/>
        <v>(Proveedores estratégicos)</v>
      </c>
      <c r="D3566" s="30">
        <v>4</v>
      </c>
      <c r="E3566" s="30">
        <v>133243459</v>
      </c>
      <c r="F3566" s="30" t="s">
        <v>5552</v>
      </c>
      <c r="G3566" s="30" t="s">
        <v>5553</v>
      </c>
      <c r="H3566" s="31">
        <v>74112069</v>
      </c>
      <c r="I3566" s="31" t="s">
        <v>62</v>
      </c>
      <c r="J3566" s="32">
        <v>2095</v>
      </c>
      <c r="K3566" s="33">
        <f t="shared" si="650"/>
        <v>2095</v>
      </c>
      <c r="L3566" s="33">
        <v>9395530</v>
      </c>
      <c r="M3566" s="33">
        <v>0</v>
      </c>
      <c r="N3566" s="33">
        <v>0</v>
      </c>
      <c r="O3566" s="33">
        <v>0</v>
      </c>
      <c r="P3566" s="33">
        <f t="shared" si="651"/>
        <v>2095</v>
      </c>
      <c r="Q3566" s="33">
        <f t="shared" si="652"/>
        <v>2095</v>
      </c>
      <c r="R3566" s="33">
        <f t="shared" si="653"/>
        <v>9395530</v>
      </c>
      <c r="S3566" s="33"/>
      <c r="T3566" s="30" t="str">
        <f t="shared" si="654"/>
        <v>USD</v>
      </c>
      <c r="U3566" s="33">
        <v>0</v>
      </c>
      <c r="V3566" s="33">
        <v>0</v>
      </c>
      <c r="W3566" s="33">
        <v>0</v>
      </c>
      <c r="X3566" s="33">
        <f t="shared" si="655"/>
        <v>2095</v>
      </c>
      <c r="Y3566" s="33">
        <f t="shared" si="656"/>
        <v>2095</v>
      </c>
      <c r="Z3566" s="33">
        <f t="shared" si="657"/>
        <v>9395530</v>
      </c>
      <c r="AA3566" s="34">
        <f t="shared" si="658"/>
        <v>1.3547868592595753E-05</v>
      </c>
      <c r="AB3566" s="33" t="s">
        <v>2762</v>
      </c>
      <c r="AC3566" s="35">
        <v>44839</v>
      </c>
      <c r="AD3566" s="33">
        <v>45</v>
      </c>
      <c r="AE3566" s="36">
        <f t="shared" si="648"/>
        <v>44884</v>
      </c>
    </row>
    <row r="3567" spans="2:31" ht="14.5" hidden="1">
      <c r="B3567" s="29" t="s">
        <v>3132</v>
      </c>
      <c r="C3567" s="30" t="str">
        <f t="shared" si="649"/>
        <v>(Proveedores estratégicos)</v>
      </c>
      <c r="D3567" s="30">
        <v>4</v>
      </c>
      <c r="E3567" s="30">
        <v>133243459</v>
      </c>
      <c r="F3567" s="30" t="s">
        <v>5552</v>
      </c>
      <c r="G3567" s="30" t="s">
        <v>5553</v>
      </c>
      <c r="H3567" s="31">
        <v>74112071</v>
      </c>
      <c r="I3567" s="31" t="s">
        <v>62</v>
      </c>
      <c r="J3567" s="32">
        <v>1960</v>
      </c>
      <c r="K3567" s="33">
        <f t="shared" si="650"/>
        <v>1960</v>
      </c>
      <c r="L3567" s="33">
        <v>8790090</v>
      </c>
      <c r="M3567" s="33">
        <v>0</v>
      </c>
      <c r="N3567" s="33">
        <v>0</v>
      </c>
      <c r="O3567" s="33">
        <v>0</v>
      </c>
      <c r="P3567" s="33">
        <f t="shared" si="651"/>
        <v>1960</v>
      </c>
      <c r="Q3567" s="33">
        <f t="shared" si="652"/>
        <v>1960</v>
      </c>
      <c r="R3567" s="33">
        <f t="shared" si="653"/>
        <v>8790090</v>
      </c>
      <c r="S3567" s="33"/>
      <c r="T3567" s="30" t="str">
        <f t="shared" si="654"/>
        <v>USD</v>
      </c>
      <c r="U3567" s="33">
        <v>0</v>
      </c>
      <c r="V3567" s="33">
        <v>0</v>
      </c>
      <c r="W3567" s="33">
        <v>0</v>
      </c>
      <c r="X3567" s="33">
        <f t="shared" si="655"/>
        <v>1960</v>
      </c>
      <c r="Y3567" s="33">
        <f t="shared" si="656"/>
        <v>1960</v>
      </c>
      <c r="Z3567" s="33">
        <f t="shared" si="657"/>
        <v>8790090</v>
      </c>
      <c r="AA3567" s="34">
        <f t="shared" si="658"/>
        <v>1.2674855408592171E-05</v>
      </c>
      <c r="AB3567" s="33" t="s">
        <v>2762</v>
      </c>
      <c r="AC3567" s="35">
        <v>44839</v>
      </c>
      <c r="AD3567" s="33">
        <v>45</v>
      </c>
      <c r="AE3567" s="36">
        <f t="shared" si="648"/>
        <v>44884</v>
      </c>
    </row>
    <row r="3568" spans="2:31" ht="14.5" hidden="1">
      <c r="B3568" s="29" t="s">
        <v>3132</v>
      </c>
      <c r="C3568" s="30" t="str">
        <f t="shared" si="649"/>
        <v>(Proveedores estratégicos)</v>
      </c>
      <c r="D3568" s="30">
        <v>4</v>
      </c>
      <c r="E3568" s="30">
        <v>133243459</v>
      </c>
      <c r="F3568" s="30" t="s">
        <v>5552</v>
      </c>
      <c r="G3568" s="30" t="s">
        <v>5553</v>
      </c>
      <c r="H3568" s="31">
        <v>74112966</v>
      </c>
      <c r="I3568" s="31" t="s">
        <v>62</v>
      </c>
      <c r="J3568" s="32">
        <v>488</v>
      </c>
      <c r="K3568" s="33">
        <f t="shared" si="650"/>
        <v>488</v>
      </c>
      <c r="L3568" s="33">
        <v>2219858</v>
      </c>
      <c r="M3568" s="33">
        <v>0</v>
      </c>
      <c r="N3568" s="33">
        <v>0</v>
      </c>
      <c r="O3568" s="33">
        <v>0</v>
      </c>
      <c r="P3568" s="33">
        <f t="shared" si="651"/>
        <v>488</v>
      </c>
      <c r="Q3568" s="33">
        <f t="shared" si="652"/>
        <v>488</v>
      </c>
      <c r="R3568" s="33">
        <f t="shared" si="653"/>
        <v>2219858</v>
      </c>
      <c r="S3568" s="33"/>
      <c r="T3568" s="30" t="str">
        <f t="shared" si="654"/>
        <v>USD</v>
      </c>
      <c r="U3568" s="33">
        <v>0</v>
      </c>
      <c r="V3568" s="33">
        <v>0</v>
      </c>
      <c r="W3568" s="33">
        <v>0</v>
      </c>
      <c r="X3568" s="33">
        <f t="shared" si="655"/>
        <v>488</v>
      </c>
      <c r="Y3568" s="33">
        <f t="shared" si="656"/>
        <v>488</v>
      </c>
      <c r="Z3568" s="33">
        <f t="shared" si="657"/>
        <v>2219858</v>
      </c>
      <c r="AA3568" s="34">
        <f t="shared" si="658"/>
        <v>3.200920488596431E-06</v>
      </c>
      <c r="AB3568" s="33" t="s">
        <v>2762</v>
      </c>
      <c r="AC3568" s="35">
        <v>44840</v>
      </c>
      <c r="AD3568" s="33">
        <v>45</v>
      </c>
      <c r="AE3568" s="36">
        <f t="shared" si="648"/>
        <v>44885</v>
      </c>
    </row>
    <row r="3569" spans="2:31" ht="14.5" hidden="1">
      <c r="B3569" s="29" t="s">
        <v>3132</v>
      </c>
      <c r="C3569" s="30" t="str">
        <f t="shared" si="649"/>
        <v>(Proveedores estratégicos)</v>
      </c>
      <c r="D3569" s="30">
        <v>4</v>
      </c>
      <c r="E3569" s="30">
        <v>133243459</v>
      </c>
      <c r="F3569" s="30" t="s">
        <v>5552</v>
      </c>
      <c r="G3569" s="30" t="s">
        <v>5553</v>
      </c>
      <c r="H3569" s="31">
        <v>74113624</v>
      </c>
      <c r="I3569" s="31" t="s">
        <v>62</v>
      </c>
      <c r="J3569" s="32">
        <v>444</v>
      </c>
      <c r="K3569" s="33">
        <f t="shared" si="650"/>
        <v>444</v>
      </c>
      <c r="L3569" s="33">
        <v>2019707</v>
      </c>
      <c r="M3569" s="33">
        <v>0</v>
      </c>
      <c r="N3569" s="33">
        <v>0</v>
      </c>
      <c r="O3569" s="33">
        <v>0</v>
      </c>
      <c r="P3569" s="33">
        <f t="shared" si="651"/>
        <v>444</v>
      </c>
      <c r="Q3569" s="33">
        <f t="shared" si="652"/>
        <v>444</v>
      </c>
      <c r="R3569" s="33">
        <f t="shared" si="653"/>
        <v>2019707</v>
      </c>
      <c r="S3569" s="33"/>
      <c r="T3569" s="30" t="str">
        <f t="shared" si="654"/>
        <v>USD</v>
      </c>
      <c r="U3569" s="33">
        <v>0</v>
      </c>
      <c r="V3569" s="33">
        <v>0</v>
      </c>
      <c r="W3569" s="33">
        <v>0</v>
      </c>
      <c r="X3569" s="33">
        <f t="shared" si="655"/>
        <v>444</v>
      </c>
      <c r="Y3569" s="33">
        <f t="shared" si="656"/>
        <v>444</v>
      </c>
      <c r="Z3569" s="33">
        <f t="shared" si="657"/>
        <v>2019707</v>
      </c>
      <c r="AA3569" s="34">
        <f t="shared" si="658"/>
        <v>2.9123130926670225E-06</v>
      </c>
      <c r="AB3569" s="33" t="s">
        <v>2762</v>
      </c>
      <c r="AC3569" s="35">
        <v>44840</v>
      </c>
      <c r="AD3569" s="33">
        <v>45</v>
      </c>
      <c r="AE3569" s="36">
        <f t="shared" si="648"/>
        <v>44885</v>
      </c>
    </row>
    <row r="3570" spans="2:31" ht="14.5" hidden="1">
      <c r="B3570" s="29" t="s">
        <v>3132</v>
      </c>
      <c r="C3570" s="30" t="str">
        <f t="shared" si="649"/>
        <v>(Proveedores estratégicos)</v>
      </c>
      <c r="D3570" s="30">
        <v>4</v>
      </c>
      <c r="E3570" s="30">
        <v>133243459</v>
      </c>
      <c r="F3570" s="30" t="s">
        <v>5552</v>
      </c>
      <c r="G3570" s="30" t="s">
        <v>5553</v>
      </c>
      <c r="H3570" s="31">
        <v>74112967</v>
      </c>
      <c r="I3570" s="31" t="s">
        <v>62</v>
      </c>
      <c r="J3570" s="32">
        <v>80</v>
      </c>
      <c r="K3570" s="33">
        <f t="shared" si="650"/>
        <v>80</v>
      </c>
      <c r="L3570" s="33">
        <v>363911</v>
      </c>
      <c r="M3570" s="33">
        <v>0</v>
      </c>
      <c r="N3570" s="33">
        <v>0</v>
      </c>
      <c r="O3570" s="33">
        <v>0</v>
      </c>
      <c r="P3570" s="33">
        <f t="shared" si="651"/>
        <v>80</v>
      </c>
      <c r="Q3570" s="33">
        <f t="shared" si="652"/>
        <v>80</v>
      </c>
      <c r="R3570" s="33">
        <f t="shared" si="653"/>
        <v>363911</v>
      </c>
      <c r="S3570" s="33"/>
      <c r="T3570" s="30" t="str">
        <f t="shared" si="654"/>
        <v>USD</v>
      </c>
      <c r="U3570" s="33">
        <v>0</v>
      </c>
      <c r="V3570" s="33">
        <v>0</v>
      </c>
      <c r="W3570" s="33">
        <v>0</v>
      </c>
      <c r="X3570" s="33">
        <f t="shared" si="655"/>
        <v>80</v>
      </c>
      <c r="Y3570" s="33">
        <f t="shared" si="656"/>
        <v>80</v>
      </c>
      <c r="Z3570" s="33">
        <f t="shared" si="657"/>
        <v>363911</v>
      </c>
      <c r="AA3570" s="34">
        <f t="shared" si="658"/>
        <v>5.2474085095786116E-07</v>
      </c>
      <c r="AB3570" s="33" t="s">
        <v>2762</v>
      </c>
      <c r="AC3570" s="35">
        <v>44840</v>
      </c>
      <c r="AD3570" s="33">
        <v>45</v>
      </c>
      <c r="AE3570" s="36">
        <f t="shared" si="648"/>
        <v>44885</v>
      </c>
    </row>
    <row r="3571" spans="2:31" ht="14.5" hidden="1">
      <c r="B3571" s="29" t="s">
        <v>3132</v>
      </c>
      <c r="C3571" s="30" t="str">
        <f t="shared" si="649"/>
        <v>(Proveedores estratégicos)</v>
      </c>
      <c r="D3571" s="30">
        <v>4</v>
      </c>
      <c r="E3571" s="30">
        <v>133243459</v>
      </c>
      <c r="F3571" s="30" t="s">
        <v>5552</v>
      </c>
      <c r="G3571" s="30" t="s">
        <v>5553</v>
      </c>
      <c r="H3571" s="31">
        <v>74113998</v>
      </c>
      <c r="I3571" s="31" t="s">
        <v>62</v>
      </c>
      <c r="J3571" s="32">
        <v>305</v>
      </c>
      <c r="K3571" s="33">
        <f t="shared" si="650"/>
        <v>305</v>
      </c>
      <c r="L3571" s="33">
        <v>1411421</v>
      </c>
      <c r="M3571" s="33">
        <v>0</v>
      </c>
      <c r="N3571" s="33">
        <v>0</v>
      </c>
      <c r="O3571" s="33">
        <v>0</v>
      </c>
      <c r="P3571" s="33">
        <f t="shared" si="651"/>
        <v>305</v>
      </c>
      <c r="Q3571" s="33">
        <f t="shared" si="652"/>
        <v>305</v>
      </c>
      <c r="R3571" s="33">
        <f t="shared" si="653"/>
        <v>1411421</v>
      </c>
      <c r="S3571" s="33"/>
      <c r="T3571" s="30" t="str">
        <f t="shared" si="654"/>
        <v>USD</v>
      </c>
      <c r="U3571" s="33">
        <v>0</v>
      </c>
      <c r="V3571" s="33">
        <v>0</v>
      </c>
      <c r="W3571" s="33">
        <v>0</v>
      </c>
      <c r="X3571" s="33">
        <f t="shared" si="655"/>
        <v>305</v>
      </c>
      <c r="Y3571" s="33">
        <f t="shared" si="656"/>
        <v>305</v>
      </c>
      <c r="Z3571" s="33">
        <f t="shared" si="657"/>
        <v>1411421</v>
      </c>
      <c r="AA3571" s="34">
        <f t="shared" si="658"/>
        <v>2.0351961237769546E-06</v>
      </c>
      <c r="AB3571" s="33" t="s">
        <v>2762</v>
      </c>
      <c r="AC3571" s="35">
        <v>44841</v>
      </c>
      <c r="AD3571" s="33">
        <v>45</v>
      </c>
      <c r="AE3571" s="36">
        <f t="shared" si="648"/>
        <v>44886</v>
      </c>
    </row>
    <row r="3572" spans="2:31" ht="14.5" hidden="1">
      <c r="B3572" s="29" t="s">
        <v>3132</v>
      </c>
      <c r="C3572" s="30" t="str">
        <f t="shared" si="649"/>
        <v>(Proveedores estratégicos)</v>
      </c>
      <c r="D3572" s="30">
        <v>4</v>
      </c>
      <c r="E3572" s="30">
        <v>133243459</v>
      </c>
      <c r="F3572" s="30" t="s">
        <v>5552</v>
      </c>
      <c r="G3572" s="30" t="s">
        <v>5553</v>
      </c>
      <c r="H3572" s="31">
        <v>74113623</v>
      </c>
      <c r="I3572" s="31" t="s">
        <v>62</v>
      </c>
      <c r="J3572" s="32">
        <v>104.40000000000001</v>
      </c>
      <c r="K3572" s="33">
        <f t="shared" si="650"/>
        <v>104.40000000000001</v>
      </c>
      <c r="L3572" s="33">
        <v>483122</v>
      </c>
      <c r="M3572" s="33">
        <v>0</v>
      </c>
      <c r="N3572" s="33">
        <v>0</v>
      </c>
      <c r="O3572" s="33">
        <v>0</v>
      </c>
      <c r="P3572" s="33">
        <f t="shared" si="651"/>
        <v>104.40000000000001</v>
      </c>
      <c r="Q3572" s="33">
        <f t="shared" si="652"/>
        <v>104.40000000000001</v>
      </c>
      <c r="R3572" s="33">
        <f t="shared" si="653"/>
        <v>483122</v>
      </c>
      <c r="S3572" s="33"/>
      <c r="T3572" s="30" t="str">
        <f t="shared" si="654"/>
        <v>USD</v>
      </c>
      <c r="U3572" s="33">
        <v>0</v>
      </c>
      <c r="V3572" s="33">
        <v>0</v>
      </c>
      <c r="W3572" s="33">
        <v>0</v>
      </c>
      <c r="X3572" s="33">
        <f t="shared" si="655"/>
        <v>104.40000000000001</v>
      </c>
      <c r="Y3572" s="33">
        <f t="shared" si="656"/>
        <v>104.40000000000001</v>
      </c>
      <c r="Z3572" s="33">
        <f t="shared" si="657"/>
        <v>483122</v>
      </c>
      <c r="AA3572" s="34">
        <f t="shared" si="658"/>
        <v>6.9663695078319644E-07</v>
      </c>
      <c r="AB3572" s="33" t="s">
        <v>2762</v>
      </c>
      <c r="AC3572" s="35">
        <v>44841</v>
      </c>
      <c r="AD3572" s="33">
        <v>45</v>
      </c>
      <c r="AE3572" s="36">
        <f t="shared" si="648"/>
        <v>44886</v>
      </c>
    </row>
    <row r="3573" spans="2:31" ht="14.5" hidden="1">
      <c r="B3573" s="29" t="s">
        <v>3132</v>
      </c>
      <c r="C3573" s="30" t="str">
        <f t="shared" si="649"/>
        <v>(Proveedores estratégicos)</v>
      </c>
      <c r="D3573" s="30">
        <v>4</v>
      </c>
      <c r="E3573" s="30">
        <v>133243459</v>
      </c>
      <c r="F3573" s="30" t="s">
        <v>5552</v>
      </c>
      <c r="G3573" s="30" t="s">
        <v>5553</v>
      </c>
      <c r="H3573" s="31">
        <v>650487</v>
      </c>
      <c r="I3573" s="31" t="s">
        <v>62</v>
      </c>
      <c r="J3573" s="32">
        <v>139242.79999999999</v>
      </c>
      <c r="K3573" s="33">
        <f t="shared" si="650"/>
        <v>139242.79999999999</v>
      </c>
      <c r="L3573" s="33">
        <v>644361374</v>
      </c>
      <c r="M3573" s="33">
        <v>0</v>
      </c>
      <c r="N3573" s="33">
        <v>0</v>
      </c>
      <c r="O3573" s="33">
        <v>0</v>
      </c>
      <c r="P3573" s="33">
        <f t="shared" si="651"/>
        <v>139242.79999999999</v>
      </c>
      <c r="Q3573" s="33">
        <f t="shared" si="652"/>
        <v>139242.79999999999</v>
      </c>
      <c r="R3573" s="33">
        <f t="shared" si="653"/>
        <v>644361374</v>
      </c>
      <c r="S3573" s="33"/>
      <c r="T3573" s="30" t="str">
        <f t="shared" si="654"/>
        <v>USD</v>
      </c>
      <c r="U3573" s="33">
        <v>0</v>
      </c>
      <c r="V3573" s="33">
        <v>0</v>
      </c>
      <c r="W3573" s="33">
        <v>0</v>
      </c>
      <c r="X3573" s="33">
        <f t="shared" si="655"/>
        <v>139242.79999999999</v>
      </c>
      <c r="Y3573" s="33">
        <f t="shared" si="656"/>
        <v>139242.79999999999</v>
      </c>
      <c r="Z3573" s="33">
        <f t="shared" si="657"/>
        <v>644361374</v>
      </c>
      <c r="AA3573" s="34">
        <f t="shared" si="658"/>
        <v>0.00092913579341414969</v>
      </c>
      <c r="AB3573" s="33" t="s">
        <v>2762</v>
      </c>
      <c r="AC3573" s="35">
        <v>44841</v>
      </c>
      <c r="AD3573" s="33">
        <v>45</v>
      </c>
      <c r="AE3573" s="36">
        <f t="shared" si="648"/>
        <v>44886</v>
      </c>
    </row>
    <row r="3574" spans="2:31" ht="14.5" hidden="1">
      <c r="B3574" s="29" t="s">
        <v>3132</v>
      </c>
      <c r="C3574" s="30" t="str">
        <f t="shared" si="649"/>
        <v>(Proveedores estratégicos)</v>
      </c>
      <c r="D3574" s="30">
        <v>4</v>
      </c>
      <c r="E3574" s="30">
        <v>133243459</v>
      </c>
      <c r="F3574" s="30" t="s">
        <v>5552</v>
      </c>
      <c r="G3574" s="30" t="s">
        <v>5553</v>
      </c>
      <c r="H3574" s="31">
        <v>74114299</v>
      </c>
      <c r="I3574" s="31" t="s">
        <v>62</v>
      </c>
      <c r="J3574" s="32">
        <v>3530</v>
      </c>
      <c r="K3574" s="33">
        <f t="shared" si="650"/>
        <v>3530</v>
      </c>
      <c r="L3574" s="33">
        <v>16335463</v>
      </c>
      <c r="M3574" s="33">
        <v>0</v>
      </c>
      <c r="N3574" s="33">
        <v>0</v>
      </c>
      <c r="O3574" s="33">
        <v>0</v>
      </c>
      <c r="P3574" s="33">
        <f t="shared" si="651"/>
        <v>3530</v>
      </c>
      <c r="Q3574" s="33">
        <f t="shared" si="652"/>
        <v>3530</v>
      </c>
      <c r="R3574" s="33">
        <f t="shared" si="653"/>
        <v>16335463</v>
      </c>
      <c r="S3574" s="33"/>
      <c r="T3574" s="30" t="str">
        <f t="shared" si="654"/>
        <v>USD</v>
      </c>
      <c r="U3574" s="33">
        <v>0</v>
      </c>
      <c r="V3574" s="33">
        <v>0</v>
      </c>
      <c r="W3574" s="33">
        <v>0</v>
      </c>
      <c r="X3574" s="33">
        <f t="shared" si="655"/>
        <v>3530</v>
      </c>
      <c r="Y3574" s="33">
        <f t="shared" si="656"/>
        <v>3530</v>
      </c>
      <c r="Z3574" s="33">
        <f t="shared" si="657"/>
        <v>16335463</v>
      </c>
      <c r="AA3574" s="34">
        <f t="shared" si="658"/>
        <v>2.3554893244256578E-05</v>
      </c>
      <c r="AB3574" s="33" t="s">
        <v>2762</v>
      </c>
      <c r="AC3574" s="35">
        <v>44841</v>
      </c>
      <c r="AD3574" s="33">
        <v>45</v>
      </c>
      <c r="AE3574" s="36">
        <f t="shared" si="648"/>
        <v>44886</v>
      </c>
    </row>
    <row r="3575" spans="2:31" ht="14.5" hidden="1">
      <c r="B3575" s="29" t="s">
        <v>3132</v>
      </c>
      <c r="C3575" s="30" t="str">
        <f t="shared" si="649"/>
        <v>(Proveedores estratégicos)</v>
      </c>
      <c r="D3575" s="30">
        <v>4</v>
      </c>
      <c r="E3575" s="30">
        <v>133243459</v>
      </c>
      <c r="F3575" s="30" t="s">
        <v>5552</v>
      </c>
      <c r="G3575" s="30" t="s">
        <v>5553</v>
      </c>
      <c r="H3575" s="31">
        <v>74113999</v>
      </c>
      <c r="I3575" s="31" t="s">
        <v>62</v>
      </c>
      <c r="J3575" s="32">
        <v>902</v>
      </c>
      <c r="K3575" s="33">
        <f t="shared" si="650"/>
        <v>902</v>
      </c>
      <c r="L3575" s="33">
        <v>4174104</v>
      </c>
      <c r="M3575" s="33">
        <v>0</v>
      </c>
      <c r="N3575" s="33">
        <v>0</v>
      </c>
      <c r="O3575" s="33">
        <v>0</v>
      </c>
      <c r="P3575" s="33">
        <f t="shared" si="651"/>
        <v>902</v>
      </c>
      <c r="Q3575" s="33">
        <f t="shared" si="652"/>
        <v>902</v>
      </c>
      <c r="R3575" s="33">
        <f t="shared" si="653"/>
        <v>4174104</v>
      </c>
      <c r="S3575" s="33"/>
      <c r="T3575" s="30" t="str">
        <f t="shared" si="654"/>
        <v>USD</v>
      </c>
      <c r="U3575" s="33">
        <v>0</v>
      </c>
      <c r="V3575" s="33">
        <v>0</v>
      </c>
      <c r="W3575" s="33">
        <v>0</v>
      </c>
      <c r="X3575" s="33">
        <f t="shared" si="655"/>
        <v>902</v>
      </c>
      <c r="Y3575" s="33">
        <f t="shared" si="656"/>
        <v>902</v>
      </c>
      <c r="Z3575" s="33">
        <f t="shared" si="657"/>
        <v>4174104</v>
      </c>
      <c r="AA3575" s="34">
        <f t="shared" si="658"/>
        <v>6.0188422030293452E-06</v>
      </c>
      <c r="AB3575" s="33" t="s">
        <v>2762</v>
      </c>
      <c r="AC3575" s="35">
        <v>44841</v>
      </c>
      <c r="AD3575" s="33">
        <v>45</v>
      </c>
      <c r="AE3575" s="36">
        <f t="shared" si="648"/>
        <v>44886</v>
      </c>
    </row>
    <row r="3576" spans="2:31" ht="14.5" hidden="1">
      <c r="B3576" s="29" t="s">
        <v>3132</v>
      </c>
      <c r="C3576" s="30" t="str">
        <f t="shared" si="649"/>
        <v>(Proveedores estratégicos)</v>
      </c>
      <c r="D3576" s="30">
        <v>4</v>
      </c>
      <c r="E3576" s="30">
        <v>133243459</v>
      </c>
      <c r="F3576" s="30" t="s">
        <v>5552</v>
      </c>
      <c r="G3576" s="30" t="s">
        <v>5553</v>
      </c>
      <c r="H3576" s="31">
        <v>650488</v>
      </c>
      <c r="I3576" s="31" t="s">
        <v>62</v>
      </c>
      <c r="J3576" s="32">
        <v>217644.92000000001</v>
      </c>
      <c r="K3576" s="33">
        <f t="shared" si="650"/>
        <v>217644.92000000001</v>
      </c>
      <c r="L3576" s="33">
        <v>1007175808</v>
      </c>
      <c r="M3576" s="33">
        <v>0</v>
      </c>
      <c r="N3576" s="33">
        <v>0</v>
      </c>
      <c r="O3576" s="33">
        <v>0</v>
      </c>
      <c r="P3576" s="33">
        <f t="shared" si="651"/>
        <v>217644.92000000001</v>
      </c>
      <c r="Q3576" s="33">
        <f t="shared" si="652"/>
        <v>217644.92000000001</v>
      </c>
      <c r="R3576" s="33">
        <f t="shared" si="653"/>
        <v>1007175808</v>
      </c>
      <c r="S3576" s="33"/>
      <c r="T3576" s="30" t="str">
        <f t="shared" si="654"/>
        <v>USD</v>
      </c>
      <c r="U3576" s="33">
        <v>0</v>
      </c>
      <c r="V3576" s="33">
        <v>0</v>
      </c>
      <c r="W3576" s="33">
        <v>0</v>
      </c>
      <c r="X3576" s="33">
        <f t="shared" si="655"/>
        <v>217644.92000000001</v>
      </c>
      <c r="Y3576" s="33">
        <f t="shared" si="656"/>
        <v>217644.92000000001</v>
      </c>
      <c r="Z3576" s="33">
        <f t="shared" si="657"/>
        <v>1007175808</v>
      </c>
      <c r="AA3576" s="34">
        <f t="shared" si="658"/>
        <v>0.0014522954528829615</v>
      </c>
      <c r="AB3576" s="33" t="s">
        <v>2762</v>
      </c>
      <c r="AC3576" s="35">
        <v>44841</v>
      </c>
      <c r="AD3576" s="33">
        <v>45</v>
      </c>
      <c r="AE3576" s="36">
        <f t="shared" si="648"/>
        <v>44886</v>
      </c>
    </row>
    <row r="3577" spans="2:31" ht="14.5" hidden="1">
      <c r="B3577" s="29" t="s">
        <v>3132</v>
      </c>
      <c r="C3577" s="30" t="str">
        <f t="shared" si="649"/>
        <v>(Proveedores estratégicos)</v>
      </c>
      <c r="D3577" s="30">
        <v>4</v>
      </c>
      <c r="E3577" s="30">
        <v>133243459</v>
      </c>
      <c r="F3577" s="30" t="s">
        <v>5552</v>
      </c>
      <c r="G3577" s="30" t="s">
        <v>5553</v>
      </c>
      <c r="H3577" s="31">
        <v>74114000</v>
      </c>
      <c r="I3577" s="31" t="s">
        <v>62</v>
      </c>
      <c r="J3577" s="32">
        <v>181.25999999999999</v>
      </c>
      <c r="K3577" s="33">
        <f t="shared" si="650"/>
        <v>181.25999999999999</v>
      </c>
      <c r="L3577" s="33">
        <v>838801</v>
      </c>
      <c r="M3577" s="33">
        <v>0</v>
      </c>
      <c r="N3577" s="33">
        <v>0</v>
      </c>
      <c r="O3577" s="33">
        <v>0</v>
      </c>
      <c r="P3577" s="33">
        <f t="shared" si="651"/>
        <v>181.25999999999999</v>
      </c>
      <c r="Q3577" s="33">
        <f t="shared" si="652"/>
        <v>181.25999999999999</v>
      </c>
      <c r="R3577" s="33">
        <f t="shared" si="653"/>
        <v>838801</v>
      </c>
      <c r="S3577" s="33"/>
      <c r="T3577" s="30" t="str">
        <f t="shared" si="654"/>
        <v>USD</v>
      </c>
      <c r="U3577" s="33">
        <v>0</v>
      </c>
      <c r="V3577" s="33">
        <v>0</v>
      </c>
      <c r="W3577" s="33">
        <v>0</v>
      </c>
      <c r="X3577" s="33">
        <f t="shared" si="655"/>
        <v>181.25999999999999</v>
      </c>
      <c r="Y3577" s="33">
        <f t="shared" si="656"/>
        <v>181.25999999999999</v>
      </c>
      <c r="Z3577" s="33">
        <f t="shared" si="657"/>
        <v>838801</v>
      </c>
      <c r="AA3577" s="34">
        <f t="shared" si="658"/>
        <v>1.2095076832640533E-06</v>
      </c>
      <c r="AB3577" s="33" t="s">
        <v>2762</v>
      </c>
      <c r="AC3577" s="35">
        <v>44841</v>
      </c>
      <c r="AD3577" s="33">
        <v>45</v>
      </c>
      <c r="AE3577" s="36">
        <f t="shared" si="648"/>
        <v>44886</v>
      </c>
    </row>
    <row r="3578" spans="2:31" ht="14.5" hidden="1">
      <c r="B3578" s="29" t="s">
        <v>3132</v>
      </c>
      <c r="C3578" s="30" t="str">
        <f t="shared" si="649"/>
        <v>(Proveedores estratégicos)</v>
      </c>
      <c r="D3578" s="30">
        <v>4</v>
      </c>
      <c r="E3578" s="30">
        <v>133243459</v>
      </c>
      <c r="F3578" s="30" t="s">
        <v>5552</v>
      </c>
      <c r="G3578" s="30" t="s">
        <v>5553</v>
      </c>
      <c r="H3578" s="31">
        <v>74115138</v>
      </c>
      <c r="I3578" s="31" t="s">
        <v>62</v>
      </c>
      <c r="J3578" s="32">
        <v>135</v>
      </c>
      <c r="K3578" s="33">
        <f t="shared" si="650"/>
        <v>135</v>
      </c>
      <c r="L3578" s="33">
        <v>621714</v>
      </c>
      <c r="M3578" s="33">
        <v>0</v>
      </c>
      <c r="N3578" s="33">
        <v>0</v>
      </c>
      <c r="O3578" s="33">
        <v>0</v>
      </c>
      <c r="P3578" s="33">
        <f t="shared" si="651"/>
        <v>135</v>
      </c>
      <c r="Q3578" s="33">
        <f t="shared" si="652"/>
        <v>135</v>
      </c>
      <c r="R3578" s="33">
        <f t="shared" si="653"/>
        <v>621714</v>
      </c>
      <c r="S3578" s="33"/>
      <c r="T3578" s="30" t="str">
        <f t="shared" si="654"/>
        <v>USD</v>
      </c>
      <c r="U3578" s="33">
        <v>0</v>
      </c>
      <c r="V3578" s="33">
        <v>0</v>
      </c>
      <c r="W3578" s="33">
        <v>0</v>
      </c>
      <c r="X3578" s="33">
        <f t="shared" si="655"/>
        <v>135</v>
      </c>
      <c r="Y3578" s="33">
        <f t="shared" si="656"/>
        <v>135</v>
      </c>
      <c r="Z3578" s="33">
        <f t="shared" si="657"/>
        <v>621714</v>
      </c>
      <c r="AA3578" s="34">
        <f t="shared" si="658"/>
        <v>8.9647945077894231E-07</v>
      </c>
      <c r="AB3578" s="33" t="s">
        <v>2762</v>
      </c>
      <c r="AC3578" s="35">
        <v>44844</v>
      </c>
      <c r="AD3578" s="33">
        <v>45</v>
      </c>
      <c r="AE3578" s="36">
        <f t="shared" si="648"/>
        <v>44889</v>
      </c>
    </row>
    <row r="3579" spans="2:31" ht="14.5" hidden="1">
      <c r="B3579" s="29" t="s">
        <v>3132</v>
      </c>
      <c r="C3579" s="30" t="str">
        <f t="shared" si="649"/>
        <v>(Proveedores estratégicos)</v>
      </c>
      <c r="D3579" s="30">
        <v>4</v>
      </c>
      <c r="E3579" s="30">
        <v>133243459</v>
      </c>
      <c r="F3579" s="30" t="s">
        <v>5552</v>
      </c>
      <c r="G3579" s="30" t="s">
        <v>5553</v>
      </c>
      <c r="H3579" s="31">
        <v>74120248</v>
      </c>
      <c r="I3579" s="31" t="s">
        <v>62</v>
      </c>
      <c r="J3579" s="32">
        <v>559</v>
      </c>
      <c r="K3579" s="33">
        <f t="shared" si="650"/>
        <v>559</v>
      </c>
      <c r="L3579" s="33">
        <v>2574357</v>
      </c>
      <c r="M3579" s="33">
        <v>0</v>
      </c>
      <c r="N3579" s="33">
        <v>0</v>
      </c>
      <c r="O3579" s="33">
        <v>0</v>
      </c>
      <c r="P3579" s="33">
        <f t="shared" si="651"/>
        <v>559</v>
      </c>
      <c r="Q3579" s="33">
        <f t="shared" si="652"/>
        <v>559</v>
      </c>
      <c r="R3579" s="33">
        <f t="shared" si="653"/>
        <v>2574357</v>
      </c>
      <c r="S3579" s="33"/>
      <c r="T3579" s="30" t="str">
        <f t="shared" si="654"/>
        <v>USD</v>
      </c>
      <c r="U3579" s="33">
        <v>0</v>
      </c>
      <c r="V3579" s="33">
        <v>0</v>
      </c>
      <c r="W3579" s="33">
        <v>0</v>
      </c>
      <c r="X3579" s="33">
        <f t="shared" si="655"/>
        <v>559</v>
      </c>
      <c r="Y3579" s="33">
        <f t="shared" si="656"/>
        <v>559</v>
      </c>
      <c r="Z3579" s="33">
        <f t="shared" si="657"/>
        <v>2574357</v>
      </c>
      <c r="AA3579" s="34">
        <f t="shared" si="658"/>
        <v>3.7120897220730526E-06</v>
      </c>
      <c r="AB3579" s="33" t="s">
        <v>2762</v>
      </c>
      <c r="AC3579" s="35">
        <v>44845</v>
      </c>
      <c r="AD3579" s="33">
        <v>45</v>
      </c>
      <c r="AE3579" s="36">
        <f t="shared" si="648"/>
        <v>44890</v>
      </c>
    </row>
    <row r="3580" spans="2:31" ht="14.5" hidden="1">
      <c r="B3580" s="29" t="s">
        <v>3132</v>
      </c>
      <c r="C3580" s="30" t="str">
        <f t="shared" si="649"/>
        <v>(Proveedores estratégicos)</v>
      </c>
      <c r="D3580" s="30">
        <v>4</v>
      </c>
      <c r="E3580" s="30">
        <v>133243459</v>
      </c>
      <c r="F3580" s="30" t="s">
        <v>5552</v>
      </c>
      <c r="G3580" s="30" t="s">
        <v>5553</v>
      </c>
      <c r="H3580" s="31">
        <v>74120252</v>
      </c>
      <c r="I3580" s="31" t="s">
        <v>62</v>
      </c>
      <c r="J3580" s="32">
        <v>440</v>
      </c>
      <c r="K3580" s="33">
        <f t="shared" si="650"/>
        <v>440</v>
      </c>
      <c r="L3580" s="33">
        <v>2026328</v>
      </c>
      <c r="M3580" s="33">
        <v>0</v>
      </c>
      <c r="N3580" s="33">
        <v>0</v>
      </c>
      <c r="O3580" s="33">
        <v>0</v>
      </c>
      <c r="P3580" s="33">
        <f t="shared" si="651"/>
        <v>440</v>
      </c>
      <c r="Q3580" s="33">
        <f t="shared" si="652"/>
        <v>440</v>
      </c>
      <c r="R3580" s="33">
        <f t="shared" si="653"/>
        <v>2026328</v>
      </c>
      <c r="S3580" s="33"/>
      <c r="T3580" s="30" t="str">
        <f t="shared" si="654"/>
        <v>USD</v>
      </c>
      <c r="U3580" s="33">
        <v>0</v>
      </c>
      <c r="V3580" s="33">
        <v>0</v>
      </c>
      <c r="W3580" s="33">
        <v>0</v>
      </c>
      <c r="X3580" s="33">
        <f t="shared" si="655"/>
        <v>440</v>
      </c>
      <c r="Y3580" s="33">
        <f t="shared" si="656"/>
        <v>440</v>
      </c>
      <c r="Z3580" s="33">
        <f t="shared" si="657"/>
        <v>2026328</v>
      </c>
      <c r="AA3580" s="34">
        <f t="shared" si="658"/>
        <v>2.9218602324187533E-06</v>
      </c>
      <c r="AB3580" s="33" t="s">
        <v>2762</v>
      </c>
      <c r="AC3580" s="35">
        <v>44845</v>
      </c>
      <c r="AD3580" s="33">
        <v>45</v>
      </c>
      <c r="AE3580" s="36">
        <f t="shared" si="648"/>
        <v>44890</v>
      </c>
    </row>
    <row r="3581" spans="2:31" ht="14.5" hidden="1">
      <c r="B3581" s="29" t="s">
        <v>3132</v>
      </c>
      <c r="C3581" s="30" t="str">
        <f t="shared" si="649"/>
        <v>(Proveedores estratégicos)</v>
      </c>
      <c r="D3581" s="30">
        <v>4</v>
      </c>
      <c r="E3581" s="30">
        <v>133243459</v>
      </c>
      <c r="F3581" s="30" t="s">
        <v>5552</v>
      </c>
      <c r="G3581" s="30" t="s">
        <v>5553</v>
      </c>
      <c r="H3581" s="31">
        <v>74115727</v>
      </c>
      <c r="I3581" s="31" t="s">
        <v>62</v>
      </c>
      <c r="J3581" s="32">
        <v>30.100000000000001</v>
      </c>
      <c r="K3581" s="33">
        <f t="shared" si="650"/>
        <v>30.100000000000001</v>
      </c>
      <c r="L3581" s="33">
        <v>138818</v>
      </c>
      <c r="M3581" s="33">
        <v>0</v>
      </c>
      <c r="N3581" s="33">
        <v>0</v>
      </c>
      <c r="O3581" s="33">
        <v>0</v>
      </c>
      <c r="P3581" s="33">
        <f t="shared" si="651"/>
        <v>30.100000000000001</v>
      </c>
      <c r="Q3581" s="33">
        <f t="shared" si="652"/>
        <v>30.100000000000001</v>
      </c>
      <c r="R3581" s="33">
        <f t="shared" si="653"/>
        <v>138818</v>
      </c>
      <c r="S3581" s="33"/>
      <c r="T3581" s="30" t="str">
        <f t="shared" si="654"/>
        <v>USD</v>
      </c>
      <c r="U3581" s="33">
        <v>0</v>
      </c>
      <c r="V3581" s="33">
        <v>0</v>
      </c>
      <c r="W3581" s="33">
        <v>0</v>
      </c>
      <c r="X3581" s="33">
        <f t="shared" si="655"/>
        <v>30.100000000000001</v>
      </c>
      <c r="Y3581" s="33">
        <f t="shared" si="656"/>
        <v>30.100000000000001</v>
      </c>
      <c r="Z3581" s="33">
        <f t="shared" si="657"/>
        <v>138818</v>
      </c>
      <c r="AA3581" s="34">
        <f t="shared" si="658"/>
        <v>2.0016838031350624E-07</v>
      </c>
      <c r="AB3581" s="33" t="s">
        <v>2762</v>
      </c>
      <c r="AC3581" s="35">
        <v>44846</v>
      </c>
      <c r="AD3581" s="33">
        <v>45</v>
      </c>
      <c r="AE3581" s="36">
        <f t="shared" si="648"/>
        <v>44891</v>
      </c>
    </row>
    <row r="3582" spans="2:31" ht="14.5" hidden="1">
      <c r="B3582" s="29" t="s">
        <v>3132</v>
      </c>
      <c r="C3582" s="30" t="str">
        <f t="shared" si="649"/>
        <v>(Proveedores estratégicos)</v>
      </c>
      <c r="D3582" s="30">
        <v>4</v>
      </c>
      <c r="E3582" s="30">
        <v>133243459</v>
      </c>
      <c r="F3582" s="30" t="s">
        <v>5552</v>
      </c>
      <c r="G3582" s="30" t="s">
        <v>5553</v>
      </c>
      <c r="H3582" s="31">
        <v>74115728</v>
      </c>
      <c r="I3582" s="31" t="s">
        <v>62</v>
      </c>
      <c r="J3582" s="32">
        <v>39.600000000000001</v>
      </c>
      <c r="K3582" s="33">
        <f t="shared" si="650"/>
        <v>39.600000000000001</v>
      </c>
      <c r="L3582" s="33">
        <v>182630</v>
      </c>
      <c r="M3582" s="33">
        <v>0</v>
      </c>
      <c r="N3582" s="33">
        <v>0</v>
      </c>
      <c r="O3582" s="33">
        <v>0</v>
      </c>
      <c r="P3582" s="33">
        <f t="shared" si="651"/>
        <v>39.600000000000001</v>
      </c>
      <c r="Q3582" s="33">
        <f t="shared" si="652"/>
        <v>39.600000000000001</v>
      </c>
      <c r="R3582" s="33">
        <f t="shared" si="653"/>
        <v>182630</v>
      </c>
      <c r="S3582" s="33"/>
      <c r="T3582" s="30" t="str">
        <f t="shared" si="654"/>
        <v>USD</v>
      </c>
      <c r="U3582" s="33">
        <v>0</v>
      </c>
      <c r="V3582" s="33">
        <v>0</v>
      </c>
      <c r="W3582" s="33">
        <v>0</v>
      </c>
      <c r="X3582" s="33">
        <f t="shared" si="655"/>
        <v>39.600000000000001</v>
      </c>
      <c r="Y3582" s="33">
        <f t="shared" si="656"/>
        <v>39.600000000000001</v>
      </c>
      <c r="Z3582" s="33">
        <f t="shared" si="657"/>
        <v>182630</v>
      </c>
      <c r="AA3582" s="34">
        <f t="shared" si="658"/>
        <v>2.6334301961313117E-07</v>
      </c>
      <c r="AB3582" s="33" t="s">
        <v>2762</v>
      </c>
      <c r="AC3582" s="35">
        <v>44846</v>
      </c>
      <c r="AD3582" s="33">
        <v>45</v>
      </c>
      <c r="AE3582" s="36">
        <f t="shared" si="648"/>
        <v>44891</v>
      </c>
    </row>
    <row r="3583" spans="2:31" ht="14.5" hidden="1">
      <c r="B3583" s="29" t="s">
        <v>3132</v>
      </c>
      <c r="C3583" s="30" t="str">
        <f t="shared" si="649"/>
        <v>(Proveedores estratégicos)</v>
      </c>
      <c r="D3583" s="30">
        <v>4</v>
      </c>
      <c r="E3583" s="30">
        <v>133243459</v>
      </c>
      <c r="F3583" s="30" t="s">
        <v>5552</v>
      </c>
      <c r="G3583" s="30" t="s">
        <v>5553</v>
      </c>
      <c r="H3583" s="31">
        <v>74116668</v>
      </c>
      <c r="I3583" s="31" t="s">
        <v>62</v>
      </c>
      <c r="J3583" s="32">
        <v>660</v>
      </c>
      <c r="K3583" s="33">
        <f t="shared" si="650"/>
        <v>660</v>
      </c>
      <c r="L3583" s="33">
        <v>3043379</v>
      </c>
      <c r="M3583" s="33">
        <v>0</v>
      </c>
      <c r="N3583" s="33">
        <v>0</v>
      </c>
      <c r="O3583" s="33">
        <v>0</v>
      </c>
      <c r="P3583" s="33">
        <f t="shared" si="651"/>
        <v>660</v>
      </c>
      <c r="Q3583" s="33">
        <f t="shared" si="652"/>
        <v>660</v>
      </c>
      <c r="R3583" s="33">
        <f t="shared" si="653"/>
        <v>3043379</v>
      </c>
      <c r="S3583" s="33"/>
      <c r="T3583" s="30" t="str">
        <f t="shared" si="654"/>
        <v>USD</v>
      </c>
      <c r="U3583" s="33">
        <v>0</v>
      </c>
      <c r="V3583" s="33">
        <v>0</v>
      </c>
      <c r="W3583" s="33">
        <v>0</v>
      </c>
      <c r="X3583" s="33">
        <f t="shared" si="655"/>
        <v>660</v>
      </c>
      <c r="Y3583" s="33">
        <f t="shared" si="656"/>
        <v>660</v>
      </c>
      <c r="Z3583" s="33">
        <f t="shared" si="657"/>
        <v>3043379</v>
      </c>
      <c r="AA3583" s="34">
        <f t="shared" si="658"/>
        <v>4.3883952017039454E-06</v>
      </c>
      <c r="AB3583" s="33" t="s">
        <v>2762</v>
      </c>
      <c r="AC3583" s="35">
        <v>44847</v>
      </c>
      <c r="AD3583" s="33">
        <v>45</v>
      </c>
      <c r="AE3583" s="36">
        <f t="shared" si="648"/>
        <v>44892</v>
      </c>
    </row>
    <row r="3584" spans="2:31" ht="14.5" hidden="1">
      <c r="B3584" s="29" t="s">
        <v>3132</v>
      </c>
      <c r="C3584" s="30" t="str">
        <f t="shared" si="649"/>
        <v>(Proveedores estratégicos)</v>
      </c>
      <c r="D3584" s="30">
        <v>4</v>
      </c>
      <c r="E3584" s="30">
        <v>133243459</v>
      </c>
      <c r="F3584" s="30" t="s">
        <v>5552</v>
      </c>
      <c r="G3584" s="30" t="s">
        <v>5553</v>
      </c>
      <c r="H3584" s="31">
        <v>74117056</v>
      </c>
      <c r="I3584" s="31" t="s">
        <v>62</v>
      </c>
      <c r="J3584" s="32">
        <v>4560</v>
      </c>
      <c r="K3584" s="33">
        <f t="shared" si="650"/>
        <v>4560</v>
      </c>
      <c r="L3584" s="33">
        <v>21026981</v>
      </c>
      <c r="M3584" s="33">
        <v>0</v>
      </c>
      <c r="N3584" s="33">
        <v>0</v>
      </c>
      <c r="O3584" s="33">
        <v>0</v>
      </c>
      <c r="P3584" s="33">
        <f t="shared" si="651"/>
        <v>4560</v>
      </c>
      <c r="Q3584" s="33">
        <f t="shared" si="652"/>
        <v>4560</v>
      </c>
      <c r="R3584" s="33">
        <f t="shared" si="653"/>
        <v>21026981</v>
      </c>
      <c r="S3584" s="33"/>
      <c r="T3584" s="30" t="str">
        <f t="shared" si="654"/>
        <v>USD</v>
      </c>
      <c r="U3584" s="33">
        <v>0</v>
      </c>
      <c r="V3584" s="33">
        <v>0</v>
      </c>
      <c r="W3584" s="33">
        <v>0</v>
      </c>
      <c r="X3584" s="33">
        <f t="shared" si="655"/>
        <v>4560</v>
      </c>
      <c r="Y3584" s="33">
        <f t="shared" si="656"/>
        <v>4560</v>
      </c>
      <c r="Z3584" s="33">
        <f t="shared" si="657"/>
        <v>21026981</v>
      </c>
      <c r="AA3584" s="34">
        <f t="shared" si="658"/>
        <v>3.0319819689470168E-05</v>
      </c>
      <c r="AB3584" s="33" t="s">
        <v>2762</v>
      </c>
      <c r="AC3584" s="35">
        <v>44847</v>
      </c>
      <c r="AD3584" s="33">
        <v>45</v>
      </c>
      <c r="AE3584" s="36">
        <f t="shared" si="648"/>
        <v>44892</v>
      </c>
    </row>
    <row r="3585" spans="2:31" ht="14.5" hidden="1">
      <c r="B3585" s="29" t="s">
        <v>3132</v>
      </c>
      <c r="C3585" s="30" t="str">
        <f t="shared" si="649"/>
        <v>(Proveedores estratégicos)</v>
      </c>
      <c r="D3585" s="30">
        <v>4</v>
      </c>
      <c r="E3585" s="30">
        <v>133243459</v>
      </c>
      <c r="F3585" s="30" t="s">
        <v>5552</v>
      </c>
      <c r="G3585" s="30" t="s">
        <v>5553</v>
      </c>
      <c r="H3585" s="31" t="s">
        <v>3137</v>
      </c>
      <c r="I3585" s="31" t="s">
        <v>62</v>
      </c>
      <c r="J3585" s="32">
        <v>262.92000000000002</v>
      </c>
      <c r="K3585" s="33">
        <f t="shared" si="650"/>
        <v>262.92000000000002</v>
      </c>
      <c r="L3585" s="33">
        <v>1214633</v>
      </c>
      <c r="M3585" s="33">
        <v>0</v>
      </c>
      <c r="N3585" s="33">
        <v>0</v>
      </c>
      <c r="O3585" s="33">
        <v>0</v>
      </c>
      <c r="P3585" s="33">
        <f t="shared" si="651"/>
        <v>262.92000000000002</v>
      </c>
      <c r="Q3585" s="33">
        <f t="shared" si="652"/>
        <v>262.92000000000002</v>
      </c>
      <c r="R3585" s="33">
        <f t="shared" si="653"/>
        <v>1214633</v>
      </c>
      <c r="S3585" s="33"/>
      <c r="T3585" s="30" t="str">
        <f t="shared" si="654"/>
        <v>USD</v>
      </c>
      <c r="U3585" s="33">
        <v>0</v>
      </c>
      <c r="V3585" s="33">
        <v>0</v>
      </c>
      <c r="W3585" s="33">
        <v>0</v>
      </c>
      <c r="X3585" s="33">
        <f t="shared" si="655"/>
        <v>262.92000000000002</v>
      </c>
      <c r="Y3585" s="33">
        <f t="shared" si="656"/>
        <v>262.92000000000002</v>
      </c>
      <c r="Z3585" s="33">
        <f t="shared" si="657"/>
        <v>1214633</v>
      </c>
      <c r="AA3585" s="34">
        <f t="shared" si="658"/>
        <v>1.7514380000096171E-06</v>
      </c>
      <c r="AB3585" s="33" t="s">
        <v>2762</v>
      </c>
      <c r="AC3585" s="35">
        <v>44848</v>
      </c>
      <c r="AD3585" s="33">
        <v>45</v>
      </c>
      <c r="AE3585" s="36">
        <f t="shared" si="648"/>
        <v>44893</v>
      </c>
    </row>
    <row r="3586" spans="2:31" ht="14.5" hidden="1">
      <c r="B3586" s="29" t="s">
        <v>3132</v>
      </c>
      <c r="C3586" s="30" t="str">
        <f t="shared" si="649"/>
        <v>(Proveedores estratégicos)</v>
      </c>
      <c r="D3586" s="30">
        <v>4</v>
      </c>
      <c r="E3586" s="30">
        <v>133243459</v>
      </c>
      <c r="F3586" s="30" t="s">
        <v>5552</v>
      </c>
      <c r="G3586" s="30" t="s">
        <v>5553</v>
      </c>
      <c r="H3586" s="31">
        <v>74118137</v>
      </c>
      <c r="I3586" s="31" t="s">
        <v>62</v>
      </c>
      <c r="J3586" s="32">
        <v>927</v>
      </c>
      <c r="K3586" s="33">
        <f t="shared" si="650"/>
        <v>927</v>
      </c>
      <c r="L3586" s="33">
        <v>4298341</v>
      </c>
      <c r="M3586" s="33">
        <v>0</v>
      </c>
      <c r="N3586" s="33">
        <v>0</v>
      </c>
      <c r="O3586" s="33">
        <v>0</v>
      </c>
      <c r="P3586" s="33">
        <f t="shared" si="651"/>
        <v>927</v>
      </c>
      <c r="Q3586" s="33">
        <f t="shared" si="652"/>
        <v>927</v>
      </c>
      <c r="R3586" s="33">
        <f t="shared" si="653"/>
        <v>4298341</v>
      </c>
      <c r="S3586" s="33"/>
      <c r="T3586" s="30" t="str">
        <f t="shared" si="654"/>
        <v>USD</v>
      </c>
      <c r="U3586" s="33">
        <v>0</v>
      </c>
      <c r="V3586" s="33">
        <v>0</v>
      </c>
      <c r="W3586" s="33">
        <v>0</v>
      </c>
      <c r="X3586" s="33">
        <f t="shared" si="655"/>
        <v>927</v>
      </c>
      <c r="Y3586" s="33">
        <f t="shared" si="656"/>
        <v>927</v>
      </c>
      <c r="Z3586" s="33">
        <f t="shared" si="657"/>
        <v>4298341</v>
      </c>
      <c r="AA3586" s="34">
        <f t="shared" si="658"/>
        <v>6.1979855350540758E-06</v>
      </c>
      <c r="AB3586" s="33" t="s">
        <v>2762</v>
      </c>
      <c r="AC3586" s="35">
        <v>44849</v>
      </c>
      <c r="AD3586" s="33">
        <v>45</v>
      </c>
      <c r="AE3586" s="36">
        <f t="shared" si="648"/>
        <v>44894</v>
      </c>
    </row>
    <row r="3587" spans="2:31" ht="14.5" hidden="1">
      <c r="B3587" s="29" t="s">
        <v>3132</v>
      </c>
      <c r="C3587" s="30" t="str">
        <f t="shared" si="649"/>
        <v>(Proveedores estratégicos)</v>
      </c>
      <c r="D3587" s="30">
        <v>4</v>
      </c>
      <c r="E3587" s="30">
        <v>133243459</v>
      </c>
      <c r="F3587" s="30" t="s">
        <v>5552</v>
      </c>
      <c r="G3587" s="30" t="s">
        <v>5553</v>
      </c>
      <c r="H3587" s="31">
        <v>74118135</v>
      </c>
      <c r="I3587" s="31" t="s">
        <v>62</v>
      </c>
      <c r="J3587" s="32">
        <v>600</v>
      </c>
      <c r="K3587" s="33">
        <f t="shared" si="650"/>
        <v>600</v>
      </c>
      <c r="L3587" s="33">
        <v>2782098</v>
      </c>
      <c r="M3587" s="33">
        <v>0</v>
      </c>
      <c r="N3587" s="33">
        <v>0</v>
      </c>
      <c r="O3587" s="33">
        <v>0</v>
      </c>
      <c r="P3587" s="33">
        <f t="shared" si="651"/>
        <v>600</v>
      </c>
      <c r="Q3587" s="33">
        <f t="shared" si="652"/>
        <v>600</v>
      </c>
      <c r="R3587" s="33">
        <f t="shared" si="653"/>
        <v>2782098</v>
      </c>
      <c r="S3587" s="33"/>
      <c r="T3587" s="30" t="str">
        <f t="shared" si="654"/>
        <v>USD</v>
      </c>
      <c r="U3587" s="33">
        <v>0</v>
      </c>
      <c r="V3587" s="33">
        <v>0</v>
      </c>
      <c r="W3587" s="33">
        <v>0</v>
      </c>
      <c r="X3587" s="33">
        <f t="shared" si="655"/>
        <v>600</v>
      </c>
      <c r="Y3587" s="33">
        <f t="shared" si="656"/>
        <v>600</v>
      </c>
      <c r="Z3587" s="33">
        <f t="shared" si="657"/>
        <v>2782098</v>
      </c>
      <c r="AA3587" s="34">
        <f t="shared" si="658"/>
        <v>4.011641505665296E-06</v>
      </c>
      <c r="AB3587" s="33" t="s">
        <v>2762</v>
      </c>
      <c r="AC3587" s="35">
        <v>44849</v>
      </c>
      <c r="AD3587" s="33">
        <v>45</v>
      </c>
      <c r="AE3587" s="36">
        <f t="shared" si="648"/>
        <v>44894</v>
      </c>
    </row>
    <row r="3588" spans="2:31" ht="14.5" hidden="1">
      <c r="B3588" s="29" t="s">
        <v>3132</v>
      </c>
      <c r="C3588" s="30" t="str">
        <f t="shared" si="649"/>
        <v>(Proveedores estratégicos)</v>
      </c>
      <c r="D3588" s="30">
        <v>4</v>
      </c>
      <c r="E3588" s="30">
        <v>133243459</v>
      </c>
      <c r="F3588" s="30" t="s">
        <v>5552</v>
      </c>
      <c r="G3588" s="30" t="s">
        <v>5553</v>
      </c>
      <c r="H3588" s="31">
        <v>74118136</v>
      </c>
      <c r="I3588" s="31" t="s">
        <v>62</v>
      </c>
      <c r="J3588" s="32">
        <v>770.39999999999998</v>
      </c>
      <c r="K3588" s="33">
        <f t="shared" si="650"/>
        <v>770.39999999999998</v>
      </c>
      <c r="L3588" s="33">
        <v>3572214</v>
      </c>
      <c r="M3588" s="33">
        <v>0</v>
      </c>
      <c r="N3588" s="33">
        <v>0</v>
      </c>
      <c r="O3588" s="33">
        <v>0</v>
      </c>
      <c r="P3588" s="33">
        <f t="shared" si="651"/>
        <v>770.39999999999998</v>
      </c>
      <c r="Q3588" s="33">
        <f t="shared" si="652"/>
        <v>770.39999999999998</v>
      </c>
      <c r="R3588" s="33">
        <f t="shared" si="653"/>
        <v>3572214</v>
      </c>
      <c r="S3588" s="33"/>
      <c r="T3588" s="30" t="str">
        <f t="shared" si="654"/>
        <v>USD</v>
      </c>
      <c r="U3588" s="33">
        <v>0</v>
      </c>
      <c r="V3588" s="33">
        <v>0</v>
      </c>
      <c r="W3588" s="33">
        <v>0</v>
      </c>
      <c r="X3588" s="33">
        <f t="shared" si="655"/>
        <v>770.39999999999998</v>
      </c>
      <c r="Y3588" s="33">
        <f t="shared" si="656"/>
        <v>770.39999999999998</v>
      </c>
      <c r="Z3588" s="33">
        <f t="shared" si="657"/>
        <v>3572214</v>
      </c>
      <c r="AA3588" s="34">
        <f t="shared" si="658"/>
        <v>5.1509479355215563E-06</v>
      </c>
      <c r="AB3588" s="33" t="s">
        <v>2762</v>
      </c>
      <c r="AC3588" s="35">
        <v>44849</v>
      </c>
      <c r="AD3588" s="33">
        <v>45</v>
      </c>
      <c r="AE3588" s="36">
        <f t="shared" si="648"/>
        <v>44894</v>
      </c>
    </row>
    <row r="3589" spans="2:31" ht="14.5" hidden="1">
      <c r="B3589" s="29" t="s">
        <v>3132</v>
      </c>
      <c r="C3589" s="30" t="str">
        <f t="shared" si="649"/>
        <v>(Proveedores estratégicos)</v>
      </c>
      <c r="D3589" s="30">
        <v>4</v>
      </c>
      <c r="E3589" s="30">
        <v>133243459</v>
      </c>
      <c r="F3589" s="30" t="s">
        <v>5552</v>
      </c>
      <c r="G3589" s="30" t="s">
        <v>5553</v>
      </c>
      <c r="H3589" s="31">
        <v>74119774</v>
      </c>
      <c r="I3589" s="31" t="s">
        <v>62</v>
      </c>
      <c r="J3589" s="32">
        <v>5320</v>
      </c>
      <c r="K3589" s="33">
        <f t="shared" si="650"/>
        <v>5320</v>
      </c>
      <c r="L3589" s="33">
        <v>24667936</v>
      </c>
      <c r="M3589" s="33">
        <v>0</v>
      </c>
      <c r="N3589" s="33">
        <v>0</v>
      </c>
      <c r="O3589" s="33">
        <v>0</v>
      </c>
      <c r="P3589" s="33">
        <f t="shared" si="651"/>
        <v>5320</v>
      </c>
      <c r="Q3589" s="33">
        <f t="shared" si="652"/>
        <v>5320</v>
      </c>
      <c r="R3589" s="33">
        <f t="shared" si="653"/>
        <v>24667936</v>
      </c>
      <c r="S3589" s="33"/>
      <c r="T3589" s="30" t="str">
        <f t="shared" si="654"/>
        <v>USD</v>
      </c>
      <c r="U3589" s="33">
        <v>0</v>
      </c>
      <c r="V3589" s="33">
        <v>0</v>
      </c>
      <c r="W3589" s="33">
        <v>0</v>
      </c>
      <c r="X3589" s="33">
        <f t="shared" si="655"/>
        <v>5320</v>
      </c>
      <c r="Y3589" s="33">
        <f t="shared" si="656"/>
        <v>5320</v>
      </c>
      <c r="Z3589" s="33">
        <f t="shared" si="657"/>
        <v>24667936</v>
      </c>
      <c r="AA3589" s="34">
        <f t="shared" si="658"/>
        <v>3.5569888593678285E-05</v>
      </c>
      <c r="AB3589" s="33" t="s">
        <v>2762</v>
      </c>
      <c r="AC3589" s="35">
        <v>44852</v>
      </c>
      <c r="AD3589" s="33">
        <v>45</v>
      </c>
      <c r="AE3589" s="36">
        <f t="shared" si="648"/>
        <v>44897</v>
      </c>
    </row>
    <row r="3590" spans="2:31" ht="14.5" hidden="1">
      <c r="B3590" s="29" t="s">
        <v>3132</v>
      </c>
      <c r="C3590" s="30" t="str">
        <f t="shared" si="649"/>
        <v>(Proveedores estratégicos)</v>
      </c>
      <c r="D3590" s="30">
        <v>4</v>
      </c>
      <c r="E3590" s="30">
        <v>133243459</v>
      </c>
      <c r="F3590" s="30" t="s">
        <v>5552</v>
      </c>
      <c r="G3590" s="30" t="s">
        <v>5553</v>
      </c>
      <c r="H3590" s="31">
        <v>74119775</v>
      </c>
      <c r="I3590" s="31" t="s">
        <v>62</v>
      </c>
      <c r="J3590" s="32">
        <v>1330</v>
      </c>
      <c r="K3590" s="33">
        <f t="shared" si="650"/>
        <v>1330</v>
      </c>
      <c r="L3590" s="33">
        <v>6166984</v>
      </c>
      <c r="M3590" s="33">
        <v>0</v>
      </c>
      <c r="N3590" s="33">
        <v>0</v>
      </c>
      <c r="O3590" s="33">
        <v>0</v>
      </c>
      <c r="P3590" s="33">
        <f t="shared" si="651"/>
        <v>1330</v>
      </c>
      <c r="Q3590" s="33">
        <f t="shared" si="652"/>
        <v>1330</v>
      </c>
      <c r="R3590" s="33">
        <f t="shared" si="653"/>
        <v>6166984</v>
      </c>
      <c r="S3590" s="33"/>
      <c r="T3590" s="30" t="str">
        <f t="shared" si="654"/>
        <v>USD</v>
      </c>
      <c r="U3590" s="33">
        <v>0</v>
      </c>
      <c r="V3590" s="33">
        <v>0</v>
      </c>
      <c r="W3590" s="33">
        <v>0</v>
      </c>
      <c r="X3590" s="33">
        <f t="shared" si="655"/>
        <v>1330</v>
      </c>
      <c r="Y3590" s="33">
        <f t="shared" si="656"/>
        <v>1330</v>
      </c>
      <c r="Z3590" s="33">
        <f t="shared" si="657"/>
        <v>6166984</v>
      </c>
      <c r="AA3590" s="34">
        <f t="shared" si="658"/>
        <v>8.8924721484195712E-06</v>
      </c>
      <c r="AB3590" s="33" t="s">
        <v>2762</v>
      </c>
      <c r="AC3590" s="35">
        <v>44852</v>
      </c>
      <c r="AD3590" s="33">
        <v>45</v>
      </c>
      <c r="AE3590" s="36">
        <f t="shared" si="648"/>
        <v>44897</v>
      </c>
    </row>
    <row r="3591" spans="2:31" ht="14.5" hidden="1">
      <c r="B3591" s="29" t="s">
        <v>3132</v>
      </c>
      <c r="C3591" s="30" t="str">
        <f t="shared" si="649"/>
        <v>(Proveedores estratégicos)</v>
      </c>
      <c r="D3591" s="30">
        <v>4</v>
      </c>
      <c r="E3591" s="30">
        <v>133243459</v>
      </c>
      <c r="F3591" s="30" t="s">
        <v>5552</v>
      </c>
      <c r="G3591" s="30" t="s">
        <v>5553</v>
      </c>
      <c r="H3591" s="31">
        <v>74119779</v>
      </c>
      <c r="I3591" s="31" t="s">
        <v>62</v>
      </c>
      <c r="J3591" s="32">
        <v>152.40000000000001</v>
      </c>
      <c r="K3591" s="33">
        <f t="shared" si="650"/>
        <v>152.40000000000001</v>
      </c>
      <c r="L3591" s="33">
        <v>706653</v>
      </c>
      <c r="M3591" s="33">
        <v>0</v>
      </c>
      <c r="N3591" s="33">
        <v>0</v>
      </c>
      <c r="O3591" s="33">
        <v>0</v>
      </c>
      <c r="P3591" s="33">
        <f t="shared" si="651"/>
        <v>152.40000000000001</v>
      </c>
      <c r="Q3591" s="33">
        <f t="shared" si="652"/>
        <v>152.40000000000001</v>
      </c>
      <c r="R3591" s="33">
        <f t="shared" si="653"/>
        <v>706653</v>
      </c>
      <c r="S3591" s="33"/>
      <c r="T3591" s="30" t="str">
        <f t="shared" si="654"/>
        <v>USD</v>
      </c>
      <c r="U3591" s="33">
        <v>0</v>
      </c>
      <c r="V3591" s="33">
        <v>0</v>
      </c>
      <c r="W3591" s="33">
        <v>0</v>
      </c>
      <c r="X3591" s="33">
        <f t="shared" si="655"/>
        <v>152.40000000000001</v>
      </c>
      <c r="Y3591" s="33">
        <f t="shared" si="656"/>
        <v>152.40000000000001</v>
      </c>
      <c r="Z3591" s="33">
        <f t="shared" si="657"/>
        <v>706653</v>
      </c>
      <c r="AA3591" s="34">
        <f t="shared" si="658"/>
        <v>1.0189570981694025E-06</v>
      </c>
      <c r="AB3591" s="33" t="s">
        <v>2762</v>
      </c>
      <c r="AC3591" s="35">
        <v>44852</v>
      </c>
      <c r="AD3591" s="33">
        <v>45</v>
      </c>
      <c r="AE3591" s="36">
        <f t="shared" si="648"/>
        <v>44897</v>
      </c>
    </row>
    <row r="3592" spans="2:31" ht="14.5" hidden="1">
      <c r="B3592" s="29" t="s">
        <v>3132</v>
      </c>
      <c r="C3592" s="30" t="str">
        <f t="shared" si="649"/>
        <v>(Proveedores estratégicos)</v>
      </c>
      <c r="D3592" s="30">
        <v>4</v>
      </c>
      <c r="E3592" s="30">
        <v>133243459</v>
      </c>
      <c r="F3592" s="30" t="s">
        <v>5552</v>
      </c>
      <c r="G3592" s="30" t="s">
        <v>5553</v>
      </c>
      <c r="H3592" s="31">
        <v>74119773</v>
      </c>
      <c r="I3592" s="31" t="s">
        <v>62</v>
      </c>
      <c r="J3592" s="32">
        <v>3990</v>
      </c>
      <c r="K3592" s="33">
        <f t="shared" si="650"/>
        <v>3990</v>
      </c>
      <c r="L3592" s="33">
        <v>18500952</v>
      </c>
      <c r="M3592" s="33">
        <v>0</v>
      </c>
      <c r="N3592" s="33">
        <v>0</v>
      </c>
      <c r="O3592" s="33">
        <v>0</v>
      </c>
      <c r="P3592" s="33">
        <f t="shared" si="651"/>
        <v>3990</v>
      </c>
      <c r="Q3592" s="33">
        <f t="shared" si="652"/>
        <v>3990</v>
      </c>
      <c r="R3592" s="33">
        <f t="shared" si="653"/>
        <v>18500952</v>
      </c>
      <c r="S3592" s="33"/>
      <c r="T3592" s="30" t="str">
        <f t="shared" si="654"/>
        <v>USD</v>
      </c>
      <c r="U3592" s="33">
        <v>0</v>
      </c>
      <c r="V3592" s="33">
        <v>0</v>
      </c>
      <c r="W3592" s="33">
        <v>0</v>
      </c>
      <c r="X3592" s="33">
        <f t="shared" si="655"/>
        <v>3990</v>
      </c>
      <c r="Y3592" s="33">
        <f t="shared" si="656"/>
        <v>3990</v>
      </c>
      <c r="Z3592" s="33">
        <f t="shared" si="657"/>
        <v>18500952</v>
      </c>
      <c r="AA3592" s="34">
        <f t="shared" si="658"/>
        <v>2.6677416445258712E-05</v>
      </c>
      <c r="AB3592" s="33" t="s">
        <v>2762</v>
      </c>
      <c r="AC3592" s="35">
        <v>44852</v>
      </c>
      <c r="AD3592" s="33">
        <v>45</v>
      </c>
      <c r="AE3592" s="36">
        <f t="shared" si="648"/>
        <v>44897</v>
      </c>
    </row>
    <row r="3593" spans="2:31" ht="14.5" hidden="1">
      <c r="B3593" s="29" t="s">
        <v>3132</v>
      </c>
      <c r="C3593" s="30" t="str">
        <f t="shared" si="649"/>
        <v>(Proveedores estratégicos)</v>
      </c>
      <c r="D3593" s="30">
        <v>4</v>
      </c>
      <c r="E3593" s="30">
        <v>133243459</v>
      </c>
      <c r="F3593" s="30" t="s">
        <v>5552</v>
      </c>
      <c r="G3593" s="30" t="s">
        <v>5553</v>
      </c>
      <c r="H3593" s="31">
        <v>74119791</v>
      </c>
      <c r="I3593" s="31" t="s">
        <v>62</v>
      </c>
      <c r="J3593" s="32">
        <v>729</v>
      </c>
      <c r="K3593" s="33">
        <f t="shared" si="650"/>
        <v>729</v>
      </c>
      <c r="L3593" s="33">
        <v>3380249</v>
      </c>
      <c r="M3593" s="33">
        <v>0</v>
      </c>
      <c r="N3593" s="33">
        <v>0</v>
      </c>
      <c r="O3593" s="33">
        <v>0</v>
      </c>
      <c r="P3593" s="33">
        <f t="shared" si="651"/>
        <v>729</v>
      </c>
      <c r="Q3593" s="33">
        <f t="shared" si="652"/>
        <v>729</v>
      </c>
      <c r="R3593" s="33">
        <f t="shared" si="653"/>
        <v>3380249</v>
      </c>
      <c r="S3593" s="33"/>
      <c r="T3593" s="30" t="str">
        <f t="shared" si="654"/>
        <v>USD</v>
      </c>
      <c r="U3593" s="33">
        <v>0</v>
      </c>
      <c r="V3593" s="33">
        <v>0</v>
      </c>
      <c r="W3593" s="33">
        <v>0</v>
      </c>
      <c r="X3593" s="33">
        <f t="shared" si="655"/>
        <v>729</v>
      </c>
      <c r="Y3593" s="33">
        <f t="shared" si="656"/>
        <v>729</v>
      </c>
      <c r="Z3593" s="33">
        <f t="shared" si="657"/>
        <v>3380249</v>
      </c>
      <c r="AA3593" s="34">
        <f t="shared" si="658"/>
        <v>4.8741443284469534E-06</v>
      </c>
      <c r="AB3593" s="33" t="s">
        <v>2762</v>
      </c>
      <c r="AC3593" s="35">
        <v>44852</v>
      </c>
      <c r="AD3593" s="33">
        <v>45</v>
      </c>
      <c r="AE3593" s="36">
        <f t="shared" si="648"/>
        <v>44897</v>
      </c>
    </row>
    <row r="3594" spans="2:31" ht="14.5" hidden="1">
      <c r="B3594" s="29" t="s">
        <v>3132</v>
      </c>
      <c r="C3594" s="30" t="str">
        <f t="shared" si="649"/>
        <v>(Proveedores estratégicos)</v>
      </c>
      <c r="D3594" s="30">
        <v>4</v>
      </c>
      <c r="E3594" s="30">
        <v>133243459</v>
      </c>
      <c r="F3594" s="30" t="s">
        <v>5552</v>
      </c>
      <c r="G3594" s="30" t="s">
        <v>5553</v>
      </c>
      <c r="H3594" s="31">
        <v>74119793</v>
      </c>
      <c r="I3594" s="31" t="s">
        <v>62</v>
      </c>
      <c r="J3594" s="32">
        <v>1005</v>
      </c>
      <c r="K3594" s="33">
        <f t="shared" si="650"/>
        <v>1005</v>
      </c>
      <c r="L3594" s="33">
        <v>4660014</v>
      </c>
      <c r="M3594" s="33">
        <v>0</v>
      </c>
      <c r="N3594" s="33">
        <v>0</v>
      </c>
      <c r="O3594" s="33">
        <v>0</v>
      </c>
      <c r="P3594" s="33">
        <f t="shared" si="651"/>
        <v>1005</v>
      </c>
      <c r="Q3594" s="33">
        <f t="shared" si="652"/>
        <v>1005</v>
      </c>
      <c r="R3594" s="33">
        <f t="shared" si="653"/>
        <v>4660014</v>
      </c>
      <c r="S3594" s="33"/>
      <c r="T3594" s="30" t="str">
        <f t="shared" si="654"/>
        <v>USD</v>
      </c>
      <c r="U3594" s="33">
        <v>0</v>
      </c>
      <c r="V3594" s="33">
        <v>0</v>
      </c>
      <c r="W3594" s="33">
        <v>0</v>
      </c>
      <c r="X3594" s="33">
        <f t="shared" si="655"/>
        <v>1005</v>
      </c>
      <c r="Y3594" s="33">
        <f t="shared" si="656"/>
        <v>1005</v>
      </c>
      <c r="Z3594" s="33">
        <f t="shared" si="657"/>
        <v>4660014</v>
      </c>
      <c r="AA3594" s="34">
        <f t="shared" si="658"/>
        <v>6.7194993056971252E-06</v>
      </c>
      <c r="AB3594" s="33" t="s">
        <v>2762</v>
      </c>
      <c r="AC3594" s="35">
        <v>44852</v>
      </c>
      <c r="AD3594" s="33">
        <v>45</v>
      </c>
      <c r="AE3594" s="36">
        <f t="shared" si="648"/>
        <v>44897</v>
      </c>
    </row>
    <row r="3595" spans="2:31" ht="14.5" hidden="1">
      <c r="B3595" s="29" t="s">
        <v>3132</v>
      </c>
      <c r="C3595" s="30" t="str">
        <f t="shared" si="649"/>
        <v>(Proveedores estratégicos)</v>
      </c>
      <c r="D3595" s="30">
        <v>4</v>
      </c>
      <c r="E3595" s="30">
        <v>133243459</v>
      </c>
      <c r="F3595" s="30" t="s">
        <v>5552</v>
      </c>
      <c r="G3595" s="30" t="s">
        <v>5553</v>
      </c>
      <c r="H3595" s="31">
        <v>74119776</v>
      </c>
      <c r="I3595" s="31" t="s">
        <v>62</v>
      </c>
      <c r="J3595" s="32">
        <v>418.19999999999999</v>
      </c>
      <c r="K3595" s="33">
        <f t="shared" si="650"/>
        <v>418.19999999999999</v>
      </c>
      <c r="L3595" s="33">
        <v>1939122</v>
      </c>
      <c r="M3595" s="33">
        <v>0</v>
      </c>
      <c r="N3595" s="33">
        <v>0</v>
      </c>
      <c r="O3595" s="33">
        <v>0</v>
      </c>
      <c r="P3595" s="33">
        <f t="shared" si="651"/>
        <v>418.19999999999999</v>
      </c>
      <c r="Q3595" s="33">
        <f t="shared" si="652"/>
        <v>418.19999999999999</v>
      </c>
      <c r="R3595" s="33">
        <f t="shared" si="653"/>
        <v>1939122</v>
      </c>
      <c r="S3595" s="33"/>
      <c r="T3595" s="30" t="str">
        <f t="shared" si="654"/>
        <v>USD</v>
      </c>
      <c r="U3595" s="33">
        <v>0</v>
      </c>
      <c r="V3595" s="33">
        <v>0</v>
      </c>
      <c r="W3595" s="33">
        <v>0</v>
      </c>
      <c r="X3595" s="33">
        <f t="shared" si="655"/>
        <v>418.19999999999999</v>
      </c>
      <c r="Y3595" s="33">
        <f t="shared" si="656"/>
        <v>418.19999999999999</v>
      </c>
      <c r="Z3595" s="33">
        <f t="shared" si="657"/>
        <v>1939122</v>
      </c>
      <c r="AA3595" s="34">
        <f t="shared" si="658"/>
        <v>2.7961136882125289E-06</v>
      </c>
      <c r="AB3595" s="33" t="s">
        <v>2762</v>
      </c>
      <c r="AC3595" s="35">
        <v>44852</v>
      </c>
      <c r="AD3595" s="33">
        <v>45</v>
      </c>
      <c r="AE3595" s="36">
        <f t="shared" si="648"/>
        <v>44897</v>
      </c>
    </row>
    <row r="3596" spans="2:31" ht="14.5" hidden="1">
      <c r="B3596" s="29" t="s">
        <v>3132</v>
      </c>
      <c r="C3596" s="30" t="str">
        <f t="shared" si="649"/>
        <v>(Proveedores estratégicos)</v>
      </c>
      <c r="D3596" s="30">
        <v>4</v>
      </c>
      <c r="E3596" s="30">
        <v>133243459</v>
      </c>
      <c r="F3596" s="30" t="s">
        <v>5552</v>
      </c>
      <c r="G3596" s="30" t="s">
        <v>5553</v>
      </c>
      <c r="H3596" s="31">
        <v>74119789</v>
      </c>
      <c r="I3596" s="31" t="s">
        <v>62</v>
      </c>
      <c r="J3596" s="32">
        <v>729</v>
      </c>
      <c r="K3596" s="33">
        <f t="shared" si="650"/>
        <v>729</v>
      </c>
      <c r="L3596" s="33">
        <v>3380249</v>
      </c>
      <c r="M3596" s="33">
        <v>0</v>
      </c>
      <c r="N3596" s="33">
        <v>0</v>
      </c>
      <c r="O3596" s="33">
        <v>0</v>
      </c>
      <c r="P3596" s="33">
        <f t="shared" si="651"/>
        <v>729</v>
      </c>
      <c r="Q3596" s="33">
        <f t="shared" si="652"/>
        <v>729</v>
      </c>
      <c r="R3596" s="33">
        <f t="shared" si="653"/>
        <v>3380249</v>
      </c>
      <c r="S3596" s="33"/>
      <c r="T3596" s="30" t="str">
        <f t="shared" si="654"/>
        <v>USD</v>
      </c>
      <c r="U3596" s="33">
        <v>0</v>
      </c>
      <c r="V3596" s="33">
        <v>0</v>
      </c>
      <c r="W3596" s="33">
        <v>0</v>
      </c>
      <c r="X3596" s="33">
        <f t="shared" si="655"/>
        <v>729</v>
      </c>
      <c r="Y3596" s="33">
        <f t="shared" si="656"/>
        <v>729</v>
      </c>
      <c r="Z3596" s="33">
        <f t="shared" si="657"/>
        <v>3380249</v>
      </c>
      <c r="AA3596" s="34">
        <f t="shared" si="658"/>
        <v>4.8741443284469534E-06</v>
      </c>
      <c r="AB3596" s="33" t="s">
        <v>2762</v>
      </c>
      <c r="AC3596" s="35">
        <v>44852</v>
      </c>
      <c r="AD3596" s="33">
        <v>45</v>
      </c>
      <c r="AE3596" s="36">
        <f t="shared" si="648"/>
        <v>44897</v>
      </c>
    </row>
    <row r="3597" spans="2:31" ht="14.5" hidden="1">
      <c r="B3597" s="29" t="s">
        <v>3132</v>
      </c>
      <c r="C3597" s="30" t="str">
        <f t="shared" si="649"/>
        <v>(Proveedores estratégicos)</v>
      </c>
      <c r="D3597" s="30">
        <v>4</v>
      </c>
      <c r="E3597" s="30">
        <v>133243459</v>
      </c>
      <c r="F3597" s="30" t="s">
        <v>5552</v>
      </c>
      <c r="G3597" s="30" t="s">
        <v>5553</v>
      </c>
      <c r="H3597" s="31">
        <v>74119786</v>
      </c>
      <c r="I3597" s="31" t="s">
        <v>62</v>
      </c>
      <c r="J3597" s="32">
        <v>729</v>
      </c>
      <c r="K3597" s="33">
        <f t="shared" si="650"/>
        <v>729</v>
      </c>
      <c r="L3597" s="33">
        <v>3380249</v>
      </c>
      <c r="M3597" s="33">
        <v>0</v>
      </c>
      <c r="N3597" s="33">
        <v>0</v>
      </c>
      <c r="O3597" s="33">
        <v>0</v>
      </c>
      <c r="P3597" s="33">
        <f t="shared" si="651"/>
        <v>729</v>
      </c>
      <c r="Q3597" s="33">
        <f t="shared" si="652"/>
        <v>729</v>
      </c>
      <c r="R3597" s="33">
        <f t="shared" si="653"/>
        <v>3380249</v>
      </c>
      <c r="S3597" s="33"/>
      <c r="T3597" s="30" t="str">
        <f t="shared" si="654"/>
        <v>USD</v>
      </c>
      <c r="U3597" s="33">
        <v>0</v>
      </c>
      <c r="V3597" s="33">
        <v>0</v>
      </c>
      <c r="W3597" s="33">
        <v>0</v>
      </c>
      <c r="X3597" s="33">
        <f t="shared" si="655"/>
        <v>729</v>
      </c>
      <c r="Y3597" s="33">
        <f t="shared" si="656"/>
        <v>729</v>
      </c>
      <c r="Z3597" s="33">
        <f t="shared" si="657"/>
        <v>3380249</v>
      </c>
      <c r="AA3597" s="34">
        <f t="shared" si="658"/>
        <v>4.8741443284469534E-06</v>
      </c>
      <c r="AB3597" s="33" t="s">
        <v>2762</v>
      </c>
      <c r="AC3597" s="35">
        <v>44852</v>
      </c>
      <c r="AD3597" s="33">
        <v>45</v>
      </c>
      <c r="AE3597" s="36">
        <f t="shared" si="648"/>
        <v>44897</v>
      </c>
    </row>
    <row r="3598" spans="2:31" ht="14.5" hidden="1">
      <c r="B3598" s="29" t="s">
        <v>3132</v>
      </c>
      <c r="C3598" s="30" t="str">
        <f t="shared" si="649"/>
        <v>(Proveedores estratégicos)</v>
      </c>
      <c r="D3598" s="30">
        <v>4</v>
      </c>
      <c r="E3598" s="30">
        <v>133243459</v>
      </c>
      <c r="F3598" s="30" t="s">
        <v>5552</v>
      </c>
      <c r="G3598" s="30" t="s">
        <v>5553</v>
      </c>
      <c r="H3598" s="31">
        <v>74119781</v>
      </c>
      <c r="I3598" s="31" t="s">
        <v>62</v>
      </c>
      <c r="J3598" s="32">
        <v>60.100000000000001</v>
      </c>
      <c r="K3598" s="33">
        <f t="shared" si="650"/>
        <v>60.100000000000001</v>
      </c>
      <c r="L3598" s="33">
        <v>278673</v>
      </c>
      <c r="M3598" s="33">
        <v>0</v>
      </c>
      <c r="N3598" s="33">
        <v>0</v>
      </c>
      <c r="O3598" s="33">
        <v>0</v>
      </c>
      <c r="P3598" s="33">
        <f t="shared" si="651"/>
        <v>60.100000000000001</v>
      </c>
      <c r="Q3598" s="33">
        <f t="shared" si="652"/>
        <v>60.100000000000001</v>
      </c>
      <c r="R3598" s="33">
        <f t="shared" si="653"/>
        <v>278673</v>
      </c>
      <c r="S3598" s="33"/>
      <c r="T3598" s="30" t="str">
        <f t="shared" si="654"/>
        <v>USD</v>
      </c>
      <c r="U3598" s="33">
        <v>0</v>
      </c>
      <c r="V3598" s="33">
        <v>0</v>
      </c>
      <c r="W3598" s="33">
        <v>0</v>
      </c>
      <c r="X3598" s="33">
        <f t="shared" si="655"/>
        <v>60.100000000000001</v>
      </c>
      <c r="Y3598" s="33">
        <f t="shared" si="656"/>
        <v>60.100000000000001</v>
      </c>
      <c r="Z3598" s="33">
        <f t="shared" si="657"/>
        <v>278673</v>
      </c>
      <c r="AA3598" s="34">
        <f t="shared" si="658"/>
        <v>4.0183206102310743E-07</v>
      </c>
      <c r="AB3598" s="33" t="s">
        <v>2762</v>
      </c>
      <c r="AC3598" s="35">
        <v>44852</v>
      </c>
      <c r="AD3598" s="33">
        <v>45</v>
      </c>
      <c r="AE3598" s="36">
        <f t="shared" si="648"/>
        <v>44897</v>
      </c>
    </row>
    <row r="3599" spans="2:31" ht="14.5" hidden="1">
      <c r="B3599" s="29" t="s">
        <v>3132</v>
      </c>
      <c r="C3599" s="30" t="str">
        <f t="shared" si="649"/>
        <v>(Proveedores estratégicos)</v>
      </c>
      <c r="D3599" s="30">
        <v>4</v>
      </c>
      <c r="E3599" s="30">
        <v>133243459</v>
      </c>
      <c r="F3599" s="30" t="s">
        <v>5552</v>
      </c>
      <c r="G3599" s="30" t="s">
        <v>5553</v>
      </c>
      <c r="H3599" s="31">
        <v>74114300</v>
      </c>
      <c r="I3599" s="31" t="s">
        <v>62</v>
      </c>
      <c r="J3599" s="32">
        <v>2196</v>
      </c>
      <c r="K3599" s="33">
        <f t="shared" si="650"/>
        <v>2196</v>
      </c>
      <c r="L3599" s="33">
        <v>10417912</v>
      </c>
      <c r="M3599" s="33">
        <v>0</v>
      </c>
      <c r="N3599" s="33">
        <v>0</v>
      </c>
      <c r="O3599" s="33">
        <v>0</v>
      </c>
      <c r="P3599" s="33">
        <f t="shared" si="651"/>
        <v>2196</v>
      </c>
      <c r="Q3599" s="33">
        <f t="shared" si="652"/>
        <v>2196</v>
      </c>
      <c r="R3599" s="33">
        <f t="shared" si="653"/>
        <v>10417912</v>
      </c>
      <c r="S3599" s="33"/>
      <c r="T3599" s="30" t="str">
        <f t="shared" si="654"/>
        <v>USD</v>
      </c>
      <c r="U3599" s="33">
        <v>0</v>
      </c>
      <c r="V3599" s="33">
        <v>0</v>
      </c>
      <c r="W3599" s="33">
        <v>0</v>
      </c>
      <c r="X3599" s="33">
        <f t="shared" si="655"/>
        <v>2196</v>
      </c>
      <c r="Y3599" s="33">
        <f t="shared" si="656"/>
        <v>2196</v>
      </c>
      <c r="Z3599" s="33">
        <f t="shared" si="657"/>
        <v>10417912</v>
      </c>
      <c r="AA3599" s="34">
        <f t="shared" si="658"/>
        <v>1.5022090588314486E-05</v>
      </c>
      <c r="AB3599" s="33" t="s">
        <v>2762</v>
      </c>
      <c r="AC3599" s="35">
        <v>44853</v>
      </c>
      <c r="AD3599" s="33">
        <v>45</v>
      </c>
      <c r="AE3599" s="36">
        <f t="shared" si="648"/>
        <v>44898</v>
      </c>
    </row>
    <row r="3600" spans="2:31" ht="14.5" hidden="1">
      <c r="B3600" s="29" t="s">
        <v>3132</v>
      </c>
      <c r="C3600" s="30" t="str">
        <f t="shared" si="649"/>
        <v>(Proveedores estratégicos)</v>
      </c>
      <c r="D3600" s="30">
        <v>4</v>
      </c>
      <c r="E3600" s="30">
        <v>133243459</v>
      </c>
      <c r="F3600" s="30" t="s">
        <v>5552</v>
      </c>
      <c r="G3600" s="30" t="s">
        <v>5553</v>
      </c>
      <c r="H3600" s="31">
        <v>74119792</v>
      </c>
      <c r="I3600" s="31" t="s">
        <v>62</v>
      </c>
      <c r="J3600" s="32">
        <v>729</v>
      </c>
      <c r="K3600" s="33">
        <f t="shared" si="650"/>
        <v>729</v>
      </c>
      <c r="L3600" s="33">
        <v>3458405</v>
      </c>
      <c r="M3600" s="33">
        <v>0</v>
      </c>
      <c r="N3600" s="33">
        <v>0</v>
      </c>
      <c r="O3600" s="33">
        <v>0</v>
      </c>
      <c r="P3600" s="33">
        <f t="shared" si="651"/>
        <v>729</v>
      </c>
      <c r="Q3600" s="33">
        <f t="shared" si="652"/>
        <v>729</v>
      </c>
      <c r="R3600" s="33">
        <f t="shared" si="653"/>
        <v>3458405</v>
      </c>
      <c r="S3600" s="33"/>
      <c r="T3600" s="30" t="str">
        <f t="shared" si="654"/>
        <v>USD</v>
      </c>
      <c r="U3600" s="33">
        <v>0</v>
      </c>
      <c r="V3600" s="33">
        <v>0</v>
      </c>
      <c r="W3600" s="33">
        <v>0</v>
      </c>
      <c r="X3600" s="33">
        <f t="shared" si="655"/>
        <v>729</v>
      </c>
      <c r="Y3600" s="33">
        <f t="shared" si="656"/>
        <v>729</v>
      </c>
      <c r="Z3600" s="33">
        <f t="shared" si="657"/>
        <v>3458405</v>
      </c>
      <c r="AA3600" s="34">
        <f t="shared" si="658"/>
        <v>4.9868412404596779E-06</v>
      </c>
      <c r="AB3600" s="33" t="s">
        <v>2762</v>
      </c>
      <c r="AC3600" s="35">
        <v>44853</v>
      </c>
      <c r="AD3600" s="33">
        <v>45</v>
      </c>
      <c r="AE3600" s="36">
        <f t="shared" si="648"/>
        <v>44898</v>
      </c>
    </row>
    <row r="3601" spans="2:31" ht="14.5" hidden="1">
      <c r="B3601" s="29" t="s">
        <v>3132</v>
      </c>
      <c r="C3601" s="30" t="str">
        <f t="shared" si="649"/>
        <v>(Proveedores estratégicos)</v>
      </c>
      <c r="D3601" s="30">
        <v>4</v>
      </c>
      <c r="E3601" s="30">
        <v>133243459</v>
      </c>
      <c r="F3601" s="30" t="s">
        <v>5552</v>
      </c>
      <c r="G3601" s="30" t="s">
        <v>5553</v>
      </c>
      <c r="H3601" s="31">
        <v>74119787</v>
      </c>
      <c r="I3601" s="31" t="s">
        <v>62</v>
      </c>
      <c r="J3601" s="32">
        <v>729</v>
      </c>
      <c r="K3601" s="33">
        <f t="shared" si="650"/>
        <v>729</v>
      </c>
      <c r="L3601" s="33">
        <v>3458405</v>
      </c>
      <c r="M3601" s="33">
        <v>0</v>
      </c>
      <c r="N3601" s="33">
        <v>0</v>
      </c>
      <c r="O3601" s="33">
        <v>0</v>
      </c>
      <c r="P3601" s="33">
        <f t="shared" si="651"/>
        <v>729</v>
      </c>
      <c r="Q3601" s="33">
        <f t="shared" si="652"/>
        <v>729</v>
      </c>
      <c r="R3601" s="33">
        <f t="shared" si="653"/>
        <v>3458405</v>
      </c>
      <c r="S3601" s="33"/>
      <c r="T3601" s="30" t="str">
        <f t="shared" si="654"/>
        <v>USD</v>
      </c>
      <c r="U3601" s="33">
        <v>0</v>
      </c>
      <c r="V3601" s="33">
        <v>0</v>
      </c>
      <c r="W3601" s="33">
        <v>0</v>
      </c>
      <c r="X3601" s="33">
        <f t="shared" si="655"/>
        <v>729</v>
      </c>
      <c r="Y3601" s="33">
        <f t="shared" si="656"/>
        <v>729</v>
      </c>
      <c r="Z3601" s="33">
        <f t="shared" si="657"/>
        <v>3458405</v>
      </c>
      <c r="AA3601" s="34">
        <f t="shared" si="658"/>
        <v>4.9868412404596779E-06</v>
      </c>
      <c r="AB3601" s="33" t="s">
        <v>2762</v>
      </c>
      <c r="AC3601" s="35">
        <v>44853</v>
      </c>
      <c r="AD3601" s="33">
        <v>45</v>
      </c>
      <c r="AE3601" s="36">
        <f t="shared" si="648"/>
        <v>44898</v>
      </c>
    </row>
    <row r="3602" spans="2:31" ht="14.5" hidden="1">
      <c r="B3602" s="29" t="s">
        <v>3132</v>
      </c>
      <c r="C3602" s="30" t="str">
        <f t="shared" si="649"/>
        <v>(Proveedores estratégicos)</v>
      </c>
      <c r="D3602" s="30">
        <v>4</v>
      </c>
      <c r="E3602" s="30">
        <v>133243459</v>
      </c>
      <c r="F3602" s="30" t="s">
        <v>5552</v>
      </c>
      <c r="G3602" s="30" t="s">
        <v>5553</v>
      </c>
      <c r="H3602" s="31">
        <v>74119783</v>
      </c>
      <c r="I3602" s="31" t="s">
        <v>62</v>
      </c>
      <c r="J3602" s="32">
        <v>729</v>
      </c>
      <c r="K3602" s="33">
        <f t="shared" si="650"/>
        <v>729</v>
      </c>
      <c r="L3602" s="33">
        <v>3458405</v>
      </c>
      <c r="M3602" s="33">
        <v>0</v>
      </c>
      <c r="N3602" s="33">
        <v>0</v>
      </c>
      <c r="O3602" s="33">
        <v>0</v>
      </c>
      <c r="P3602" s="33">
        <f t="shared" si="651"/>
        <v>729</v>
      </c>
      <c r="Q3602" s="33">
        <f t="shared" si="652"/>
        <v>729</v>
      </c>
      <c r="R3602" s="33">
        <f t="shared" si="653"/>
        <v>3458405</v>
      </c>
      <c r="S3602" s="33"/>
      <c r="T3602" s="30" t="str">
        <f t="shared" si="654"/>
        <v>USD</v>
      </c>
      <c r="U3602" s="33">
        <v>0</v>
      </c>
      <c r="V3602" s="33">
        <v>0</v>
      </c>
      <c r="W3602" s="33">
        <v>0</v>
      </c>
      <c r="X3602" s="33">
        <f t="shared" si="655"/>
        <v>729</v>
      </c>
      <c r="Y3602" s="33">
        <f t="shared" si="656"/>
        <v>729</v>
      </c>
      <c r="Z3602" s="33">
        <f t="shared" si="657"/>
        <v>3458405</v>
      </c>
      <c r="AA3602" s="34">
        <f t="shared" si="658"/>
        <v>4.9868412404596779E-06</v>
      </c>
      <c r="AB3602" s="33" t="s">
        <v>2762</v>
      </c>
      <c r="AC3602" s="35">
        <v>44853</v>
      </c>
      <c r="AD3602" s="33">
        <v>45</v>
      </c>
      <c r="AE3602" s="36">
        <f t="shared" si="648"/>
        <v>44898</v>
      </c>
    </row>
    <row r="3603" spans="2:31" ht="14.5" hidden="1">
      <c r="B3603" s="29" t="s">
        <v>3132</v>
      </c>
      <c r="C3603" s="30" t="str">
        <f t="shared" si="649"/>
        <v>(Proveedores estratégicos)</v>
      </c>
      <c r="D3603" s="30">
        <v>4</v>
      </c>
      <c r="E3603" s="30">
        <v>133243459</v>
      </c>
      <c r="F3603" s="30" t="s">
        <v>5552</v>
      </c>
      <c r="G3603" s="30" t="s">
        <v>5553</v>
      </c>
      <c r="H3603" s="31" t="s">
        <v>3138</v>
      </c>
      <c r="I3603" s="31" t="s">
        <v>62</v>
      </c>
      <c r="J3603" s="32">
        <v>577</v>
      </c>
      <c r="K3603" s="33">
        <f t="shared" si="650"/>
        <v>577</v>
      </c>
      <c r="L3603" s="33">
        <v>2737311</v>
      </c>
      <c r="M3603" s="33">
        <v>0</v>
      </c>
      <c r="N3603" s="33">
        <v>0</v>
      </c>
      <c r="O3603" s="33">
        <v>0</v>
      </c>
      <c r="P3603" s="33">
        <f t="shared" si="651"/>
        <v>577</v>
      </c>
      <c r="Q3603" s="33">
        <f t="shared" si="652"/>
        <v>577</v>
      </c>
      <c r="R3603" s="33">
        <f t="shared" si="653"/>
        <v>2737311</v>
      </c>
      <c r="S3603" s="33"/>
      <c r="T3603" s="30" t="str">
        <f t="shared" si="654"/>
        <v>USD</v>
      </c>
      <c r="U3603" s="33">
        <v>0</v>
      </c>
      <c r="V3603" s="33">
        <v>0</v>
      </c>
      <c r="W3603" s="33">
        <v>0</v>
      </c>
      <c r="X3603" s="33">
        <f t="shared" si="655"/>
        <v>577</v>
      </c>
      <c r="Y3603" s="33">
        <f t="shared" si="656"/>
        <v>577</v>
      </c>
      <c r="Z3603" s="33">
        <f t="shared" si="657"/>
        <v>2737311</v>
      </c>
      <c r="AA3603" s="34">
        <f t="shared" si="658"/>
        <v>3.947060966764714E-06</v>
      </c>
      <c r="AB3603" s="33" t="s">
        <v>2762</v>
      </c>
      <c r="AC3603" s="35">
        <v>44853</v>
      </c>
      <c r="AD3603" s="33">
        <v>45</v>
      </c>
      <c r="AE3603" s="36">
        <f t="shared" si="648"/>
        <v>44898</v>
      </c>
    </row>
    <row r="3604" spans="2:31" ht="14.5" hidden="1">
      <c r="B3604" s="29" t="s">
        <v>3132</v>
      </c>
      <c r="C3604" s="30" t="str">
        <f t="shared" si="649"/>
        <v>(Proveedores estratégicos)</v>
      </c>
      <c r="D3604" s="30">
        <v>4</v>
      </c>
      <c r="E3604" s="30">
        <v>133243459</v>
      </c>
      <c r="F3604" s="30" t="s">
        <v>5552</v>
      </c>
      <c r="G3604" s="30" t="s">
        <v>5553</v>
      </c>
      <c r="H3604" s="31">
        <v>74119788</v>
      </c>
      <c r="I3604" s="31" t="s">
        <v>62</v>
      </c>
      <c r="J3604" s="32">
        <v>729</v>
      </c>
      <c r="K3604" s="33">
        <f t="shared" si="650"/>
        <v>729</v>
      </c>
      <c r="L3604" s="33">
        <v>3458405</v>
      </c>
      <c r="M3604" s="33">
        <v>0</v>
      </c>
      <c r="N3604" s="33">
        <v>0</v>
      </c>
      <c r="O3604" s="33">
        <v>0</v>
      </c>
      <c r="P3604" s="33">
        <f t="shared" si="651"/>
        <v>729</v>
      </c>
      <c r="Q3604" s="33">
        <f t="shared" si="652"/>
        <v>729</v>
      </c>
      <c r="R3604" s="33">
        <f t="shared" si="653"/>
        <v>3458405</v>
      </c>
      <c r="S3604" s="33"/>
      <c r="T3604" s="30" t="str">
        <f t="shared" si="654"/>
        <v>USD</v>
      </c>
      <c r="U3604" s="33">
        <v>0</v>
      </c>
      <c r="V3604" s="33">
        <v>0</v>
      </c>
      <c r="W3604" s="33">
        <v>0</v>
      </c>
      <c r="X3604" s="33">
        <f t="shared" si="655"/>
        <v>729</v>
      </c>
      <c r="Y3604" s="33">
        <f t="shared" si="656"/>
        <v>729</v>
      </c>
      <c r="Z3604" s="33">
        <f t="shared" si="657"/>
        <v>3458405</v>
      </c>
      <c r="AA3604" s="34">
        <f t="shared" si="658"/>
        <v>4.9868412404596779E-06</v>
      </c>
      <c r="AB3604" s="33" t="s">
        <v>2762</v>
      </c>
      <c r="AC3604" s="35">
        <v>44853</v>
      </c>
      <c r="AD3604" s="33">
        <v>45</v>
      </c>
      <c r="AE3604" s="36">
        <f t="shared" si="648"/>
        <v>44898</v>
      </c>
    </row>
    <row r="3605" spans="2:31" ht="14.5" hidden="1">
      <c r="B3605" s="29" t="s">
        <v>3132</v>
      </c>
      <c r="C3605" s="30" t="str">
        <f t="shared" si="649"/>
        <v>(Proveedores estratégicos)</v>
      </c>
      <c r="D3605" s="30">
        <v>4</v>
      </c>
      <c r="E3605" s="30">
        <v>133243459</v>
      </c>
      <c r="F3605" s="30" t="s">
        <v>5552</v>
      </c>
      <c r="G3605" s="30" t="s">
        <v>5553</v>
      </c>
      <c r="H3605" s="31">
        <v>74119782</v>
      </c>
      <c r="I3605" s="31" t="s">
        <v>62</v>
      </c>
      <c r="J3605" s="32">
        <v>1986</v>
      </c>
      <c r="K3605" s="33">
        <f t="shared" si="650"/>
        <v>1986</v>
      </c>
      <c r="L3605" s="33">
        <v>9421663</v>
      </c>
      <c r="M3605" s="33">
        <v>0</v>
      </c>
      <c r="N3605" s="33">
        <v>0</v>
      </c>
      <c r="O3605" s="33">
        <v>0</v>
      </c>
      <c r="P3605" s="33">
        <f t="shared" si="651"/>
        <v>1986</v>
      </c>
      <c r="Q3605" s="33">
        <f t="shared" si="652"/>
        <v>1986</v>
      </c>
      <c r="R3605" s="33">
        <f t="shared" si="653"/>
        <v>9421663</v>
      </c>
      <c r="S3605" s="33"/>
      <c r="T3605" s="30" t="str">
        <f t="shared" si="654"/>
        <v>USD</v>
      </c>
      <c r="U3605" s="33">
        <v>0</v>
      </c>
      <c r="V3605" s="33">
        <v>0</v>
      </c>
      <c r="W3605" s="33">
        <v>0</v>
      </c>
      <c r="X3605" s="33">
        <f t="shared" si="655"/>
        <v>1986</v>
      </c>
      <c r="Y3605" s="33">
        <f t="shared" si="656"/>
        <v>1986</v>
      </c>
      <c r="Z3605" s="33">
        <f t="shared" si="657"/>
        <v>9421663</v>
      </c>
      <c r="AA3605" s="34">
        <f t="shared" si="658"/>
        <v>1.3585551027746331E-05</v>
      </c>
      <c r="AB3605" s="33" t="s">
        <v>2762</v>
      </c>
      <c r="AC3605" s="35">
        <v>44853</v>
      </c>
      <c r="AD3605" s="33">
        <v>45</v>
      </c>
      <c r="AE3605" s="36">
        <f t="shared" si="648"/>
        <v>44898</v>
      </c>
    </row>
    <row r="3606" spans="2:31" ht="14.5" hidden="1">
      <c r="B3606" s="29" t="s">
        <v>3132</v>
      </c>
      <c r="C3606" s="30" t="str">
        <f t="shared" si="649"/>
        <v>(Proveedores estratégicos)</v>
      </c>
      <c r="D3606" s="30">
        <v>4</v>
      </c>
      <c r="E3606" s="30">
        <v>133243459</v>
      </c>
      <c r="F3606" s="30" t="s">
        <v>5552</v>
      </c>
      <c r="G3606" s="30" t="s">
        <v>5553</v>
      </c>
      <c r="H3606" s="31">
        <v>74119780</v>
      </c>
      <c r="I3606" s="31" t="s">
        <v>62</v>
      </c>
      <c r="J3606" s="32">
        <v>146.40000000000001</v>
      </c>
      <c r="K3606" s="33">
        <f t="shared" si="650"/>
        <v>146.40000000000001</v>
      </c>
      <c r="L3606" s="33">
        <v>694527</v>
      </c>
      <c r="M3606" s="33">
        <v>0</v>
      </c>
      <c r="N3606" s="33">
        <v>0</v>
      </c>
      <c r="O3606" s="33">
        <v>0</v>
      </c>
      <c r="P3606" s="33">
        <f t="shared" si="651"/>
        <v>146.40000000000001</v>
      </c>
      <c r="Q3606" s="33">
        <f t="shared" si="652"/>
        <v>146.40000000000001</v>
      </c>
      <c r="R3606" s="33">
        <f t="shared" si="653"/>
        <v>694527</v>
      </c>
      <c r="S3606" s="33"/>
      <c r="T3606" s="30" t="str">
        <f t="shared" si="654"/>
        <v>USD</v>
      </c>
      <c r="U3606" s="33">
        <v>0</v>
      </c>
      <c r="V3606" s="33">
        <v>0</v>
      </c>
      <c r="W3606" s="33">
        <v>0</v>
      </c>
      <c r="X3606" s="33">
        <f t="shared" si="655"/>
        <v>146.40000000000001</v>
      </c>
      <c r="Y3606" s="33">
        <f t="shared" si="656"/>
        <v>146.40000000000001</v>
      </c>
      <c r="Z3606" s="33">
        <f t="shared" si="657"/>
        <v>694527</v>
      </c>
      <c r="AA3606" s="34">
        <f t="shared" si="658"/>
        <v>1.0014720329784218E-06</v>
      </c>
      <c r="AB3606" s="33" t="s">
        <v>2762</v>
      </c>
      <c r="AC3606" s="35">
        <v>44853</v>
      </c>
      <c r="AD3606" s="33">
        <v>45</v>
      </c>
      <c r="AE3606" s="36">
        <f t="shared" si="648"/>
        <v>44898</v>
      </c>
    </row>
    <row r="3607" spans="2:31" ht="14.5" hidden="1">
      <c r="B3607" s="29" t="s">
        <v>3132</v>
      </c>
      <c r="C3607" s="30" t="str">
        <f t="shared" si="649"/>
        <v>(Proveedores estratégicos)</v>
      </c>
      <c r="D3607" s="30">
        <v>4</v>
      </c>
      <c r="E3607" s="30">
        <v>133243459</v>
      </c>
      <c r="F3607" s="30" t="s">
        <v>5552</v>
      </c>
      <c r="G3607" s="30" t="s">
        <v>5553</v>
      </c>
      <c r="H3607" s="31">
        <v>74119777</v>
      </c>
      <c r="I3607" s="31" t="s">
        <v>62</v>
      </c>
      <c r="J3607" s="32">
        <v>338</v>
      </c>
      <c r="K3607" s="33">
        <f t="shared" si="650"/>
        <v>338</v>
      </c>
      <c r="L3607" s="33">
        <v>1603486</v>
      </c>
      <c r="M3607" s="33">
        <v>0</v>
      </c>
      <c r="N3607" s="33">
        <v>0</v>
      </c>
      <c r="O3607" s="33">
        <v>0</v>
      </c>
      <c r="P3607" s="33">
        <f t="shared" si="651"/>
        <v>338</v>
      </c>
      <c r="Q3607" s="33">
        <f t="shared" si="652"/>
        <v>338</v>
      </c>
      <c r="R3607" s="33">
        <f t="shared" si="653"/>
        <v>1603486</v>
      </c>
      <c r="S3607" s="33"/>
      <c r="T3607" s="30" t="str">
        <f t="shared" si="654"/>
        <v>USD</v>
      </c>
      <c r="U3607" s="33">
        <v>0</v>
      </c>
      <c r="V3607" s="33">
        <v>0</v>
      </c>
      <c r="W3607" s="33">
        <v>0</v>
      </c>
      <c r="X3607" s="33">
        <f t="shared" si="655"/>
        <v>338</v>
      </c>
      <c r="Y3607" s="33">
        <f t="shared" si="656"/>
        <v>338</v>
      </c>
      <c r="Z3607" s="33">
        <f t="shared" si="657"/>
        <v>1603486</v>
      </c>
      <c r="AA3607" s="34">
        <f t="shared" si="658"/>
        <v>2.3121439256824251E-06</v>
      </c>
      <c r="AB3607" s="33" t="s">
        <v>2762</v>
      </c>
      <c r="AC3607" s="35">
        <v>44853</v>
      </c>
      <c r="AD3607" s="33">
        <v>45</v>
      </c>
      <c r="AE3607" s="36">
        <f t="shared" si="659" ref="AE3607:AE3670">+AD3607+AC3607</f>
        <v>44898</v>
      </c>
    </row>
    <row r="3608" spans="2:31" ht="14.5" hidden="1">
      <c r="B3608" s="29" t="s">
        <v>3132</v>
      </c>
      <c r="C3608" s="30" t="str">
        <f t="shared" si="649"/>
        <v>(Proveedores estratégicos)</v>
      </c>
      <c r="D3608" s="30">
        <v>4</v>
      </c>
      <c r="E3608" s="30">
        <v>133243459</v>
      </c>
      <c r="F3608" s="30" t="s">
        <v>5552</v>
      </c>
      <c r="G3608" s="30" t="s">
        <v>5553</v>
      </c>
      <c r="H3608" s="31">
        <v>74119790</v>
      </c>
      <c r="I3608" s="31" t="s">
        <v>62</v>
      </c>
      <c r="J3608" s="32">
        <v>729</v>
      </c>
      <c r="K3608" s="33">
        <f t="shared" si="650"/>
        <v>729</v>
      </c>
      <c r="L3608" s="33">
        <v>3458405</v>
      </c>
      <c r="M3608" s="33">
        <v>0</v>
      </c>
      <c r="N3608" s="33">
        <v>0</v>
      </c>
      <c r="O3608" s="33">
        <v>0</v>
      </c>
      <c r="P3608" s="33">
        <f t="shared" si="651"/>
        <v>729</v>
      </c>
      <c r="Q3608" s="33">
        <f t="shared" si="652"/>
        <v>729</v>
      </c>
      <c r="R3608" s="33">
        <f t="shared" si="653"/>
        <v>3458405</v>
      </c>
      <c r="S3608" s="33"/>
      <c r="T3608" s="30" t="str">
        <f t="shared" si="654"/>
        <v>USD</v>
      </c>
      <c r="U3608" s="33">
        <v>0</v>
      </c>
      <c r="V3608" s="33">
        <v>0</v>
      </c>
      <c r="W3608" s="33">
        <v>0</v>
      </c>
      <c r="X3608" s="33">
        <f t="shared" si="655"/>
        <v>729</v>
      </c>
      <c r="Y3608" s="33">
        <f t="shared" si="656"/>
        <v>729</v>
      </c>
      <c r="Z3608" s="33">
        <f t="shared" si="657"/>
        <v>3458405</v>
      </c>
      <c r="AA3608" s="34">
        <f t="shared" si="658"/>
        <v>4.9868412404596779E-06</v>
      </c>
      <c r="AB3608" s="33" t="s">
        <v>2762</v>
      </c>
      <c r="AC3608" s="35">
        <v>44853</v>
      </c>
      <c r="AD3608" s="33">
        <v>45</v>
      </c>
      <c r="AE3608" s="36">
        <f t="shared" si="659"/>
        <v>44898</v>
      </c>
    </row>
    <row r="3609" spans="2:31" ht="14.5" hidden="1">
      <c r="B3609" s="29" t="s">
        <v>3132</v>
      </c>
      <c r="C3609" s="30" t="str">
        <f t="shared" si="649"/>
        <v>(Proveedores estratégicos)</v>
      </c>
      <c r="D3609" s="30">
        <v>4</v>
      </c>
      <c r="E3609" s="30">
        <v>133243459</v>
      </c>
      <c r="F3609" s="30" t="s">
        <v>5552</v>
      </c>
      <c r="G3609" s="30" t="s">
        <v>5553</v>
      </c>
      <c r="H3609" s="31">
        <v>74119778</v>
      </c>
      <c r="I3609" s="31" t="s">
        <v>62</v>
      </c>
      <c r="J3609" s="32">
        <v>60.100000000000001</v>
      </c>
      <c r="K3609" s="33">
        <f t="shared" si="650"/>
        <v>60.100000000000001</v>
      </c>
      <c r="L3609" s="33">
        <v>285117</v>
      </c>
      <c r="M3609" s="33">
        <v>0</v>
      </c>
      <c r="N3609" s="33">
        <v>0</v>
      </c>
      <c r="O3609" s="33">
        <v>0</v>
      </c>
      <c r="P3609" s="33">
        <f t="shared" si="651"/>
        <v>60.100000000000001</v>
      </c>
      <c r="Q3609" s="33">
        <f t="shared" si="652"/>
        <v>60.100000000000001</v>
      </c>
      <c r="R3609" s="33">
        <f t="shared" si="653"/>
        <v>285117</v>
      </c>
      <c r="S3609" s="33"/>
      <c r="T3609" s="30" t="str">
        <f t="shared" si="654"/>
        <v>USD</v>
      </c>
      <c r="U3609" s="33">
        <v>0</v>
      </c>
      <c r="V3609" s="33">
        <v>0</v>
      </c>
      <c r="W3609" s="33">
        <v>0</v>
      </c>
      <c r="X3609" s="33">
        <f t="shared" si="655"/>
        <v>60.100000000000001</v>
      </c>
      <c r="Y3609" s="33">
        <f t="shared" si="656"/>
        <v>60.100000000000001</v>
      </c>
      <c r="Z3609" s="33">
        <f t="shared" si="657"/>
        <v>285117</v>
      </c>
      <c r="AA3609" s="34">
        <f t="shared" si="658"/>
        <v>4.1112397592420264E-07</v>
      </c>
      <c r="AB3609" s="33" t="s">
        <v>2762</v>
      </c>
      <c r="AC3609" s="35">
        <v>44853</v>
      </c>
      <c r="AD3609" s="33">
        <v>45</v>
      </c>
      <c r="AE3609" s="36">
        <f t="shared" si="659"/>
        <v>44898</v>
      </c>
    </row>
    <row r="3610" spans="2:31" ht="14.5" hidden="1">
      <c r="B3610" s="29" t="s">
        <v>3132</v>
      </c>
      <c r="C3610" s="30" t="str">
        <f t="shared" si="649"/>
        <v>(Proveedores estratégicos)</v>
      </c>
      <c r="D3610" s="30">
        <v>4</v>
      </c>
      <c r="E3610" s="30">
        <v>133243459</v>
      </c>
      <c r="F3610" s="30" t="s">
        <v>5552</v>
      </c>
      <c r="G3610" s="30" t="s">
        <v>5553</v>
      </c>
      <c r="H3610" s="31">
        <v>74119785</v>
      </c>
      <c r="I3610" s="31" t="s">
        <v>62</v>
      </c>
      <c r="J3610" s="32">
        <v>729</v>
      </c>
      <c r="K3610" s="33">
        <f t="shared" si="650"/>
        <v>729</v>
      </c>
      <c r="L3610" s="33">
        <v>3458405</v>
      </c>
      <c r="M3610" s="33">
        <v>0</v>
      </c>
      <c r="N3610" s="33">
        <v>0</v>
      </c>
      <c r="O3610" s="33">
        <v>0</v>
      </c>
      <c r="P3610" s="33">
        <f t="shared" si="651"/>
        <v>729</v>
      </c>
      <c r="Q3610" s="33">
        <f t="shared" si="652"/>
        <v>729</v>
      </c>
      <c r="R3610" s="33">
        <f t="shared" si="653"/>
        <v>3458405</v>
      </c>
      <c r="S3610" s="33"/>
      <c r="T3610" s="30" t="str">
        <f t="shared" si="654"/>
        <v>USD</v>
      </c>
      <c r="U3610" s="33">
        <v>0</v>
      </c>
      <c r="V3610" s="33">
        <v>0</v>
      </c>
      <c r="W3610" s="33">
        <v>0</v>
      </c>
      <c r="X3610" s="33">
        <f t="shared" si="655"/>
        <v>729</v>
      </c>
      <c r="Y3610" s="33">
        <f t="shared" si="656"/>
        <v>729</v>
      </c>
      <c r="Z3610" s="33">
        <f t="shared" si="657"/>
        <v>3458405</v>
      </c>
      <c r="AA3610" s="34">
        <f t="shared" si="658"/>
        <v>4.9868412404596779E-06</v>
      </c>
      <c r="AB3610" s="33" t="s">
        <v>2762</v>
      </c>
      <c r="AC3610" s="35">
        <v>44853</v>
      </c>
      <c r="AD3610" s="33">
        <v>45</v>
      </c>
      <c r="AE3610" s="36">
        <f t="shared" si="659"/>
        <v>44898</v>
      </c>
    </row>
    <row r="3611" spans="2:31" ht="14.5" hidden="1">
      <c r="B3611" s="29" t="s">
        <v>3132</v>
      </c>
      <c r="C3611" s="30" t="str">
        <f t="shared" si="649"/>
        <v>(Proveedores estratégicos)</v>
      </c>
      <c r="D3611" s="30">
        <v>4</v>
      </c>
      <c r="E3611" s="30">
        <v>133243459</v>
      </c>
      <c r="F3611" s="30" t="s">
        <v>5552</v>
      </c>
      <c r="G3611" s="30" t="s">
        <v>5553</v>
      </c>
      <c r="H3611" s="31">
        <v>74119784</v>
      </c>
      <c r="I3611" s="31" t="s">
        <v>62</v>
      </c>
      <c r="J3611" s="32">
        <v>729</v>
      </c>
      <c r="K3611" s="33">
        <f t="shared" si="650"/>
        <v>729</v>
      </c>
      <c r="L3611" s="33">
        <v>3458405</v>
      </c>
      <c r="M3611" s="33">
        <v>0</v>
      </c>
      <c r="N3611" s="33">
        <v>0</v>
      </c>
      <c r="O3611" s="33">
        <v>0</v>
      </c>
      <c r="P3611" s="33">
        <f t="shared" si="651"/>
        <v>729</v>
      </c>
      <c r="Q3611" s="33">
        <f t="shared" si="652"/>
        <v>729</v>
      </c>
      <c r="R3611" s="33">
        <f t="shared" si="653"/>
        <v>3458405</v>
      </c>
      <c r="S3611" s="33"/>
      <c r="T3611" s="30" t="str">
        <f t="shared" si="654"/>
        <v>USD</v>
      </c>
      <c r="U3611" s="33">
        <v>0</v>
      </c>
      <c r="V3611" s="33">
        <v>0</v>
      </c>
      <c r="W3611" s="33">
        <v>0</v>
      </c>
      <c r="X3611" s="33">
        <f t="shared" si="655"/>
        <v>729</v>
      </c>
      <c r="Y3611" s="33">
        <f t="shared" si="656"/>
        <v>729</v>
      </c>
      <c r="Z3611" s="33">
        <f t="shared" si="657"/>
        <v>3458405</v>
      </c>
      <c r="AA3611" s="34">
        <f t="shared" si="658"/>
        <v>4.9868412404596779E-06</v>
      </c>
      <c r="AB3611" s="33" t="s">
        <v>2762</v>
      </c>
      <c r="AC3611" s="35">
        <v>44853</v>
      </c>
      <c r="AD3611" s="33">
        <v>45</v>
      </c>
      <c r="AE3611" s="36">
        <f t="shared" si="659"/>
        <v>44898</v>
      </c>
    </row>
    <row r="3612" spans="2:31" ht="14.5" hidden="1">
      <c r="B3612" s="29" t="s">
        <v>3132</v>
      </c>
      <c r="C3612" s="30" t="str">
        <f t="shared" si="649"/>
        <v>(Proveedores estratégicos)</v>
      </c>
      <c r="D3612" s="30">
        <v>4</v>
      </c>
      <c r="E3612" s="30">
        <v>133243459</v>
      </c>
      <c r="F3612" s="30" t="s">
        <v>5552</v>
      </c>
      <c r="G3612" s="30" t="s">
        <v>5553</v>
      </c>
      <c r="H3612" s="31">
        <v>74120708</v>
      </c>
      <c r="I3612" s="31" t="s">
        <v>62</v>
      </c>
      <c r="J3612" s="32">
        <v>878</v>
      </c>
      <c r="K3612" s="33">
        <f t="shared" si="650"/>
        <v>878</v>
      </c>
      <c r="L3612" s="33">
        <v>4227649</v>
      </c>
      <c r="M3612" s="33">
        <v>0</v>
      </c>
      <c r="N3612" s="33">
        <v>0</v>
      </c>
      <c r="O3612" s="33">
        <v>0</v>
      </c>
      <c r="P3612" s="33">
        <f t="shared" si="651"/>
        <v>878</v>
      </c>
      <c r="Q3612" s="33">
        <f t="shared" si="652"/>
        <v>878</v>
      </c>
      <c r="R3612" s="33">
        <f t="shared" si="653"/>
        <v>4227649</v>
      </c>
      <c r="S3612" s="33"/>
      <c r="T3612" s="30" t="str">
        <f t="shared" si="654"/>
        <v>USD</v>
      </c>
      <c r="U3612" s="33">
        <v>0</v>
      </c>
      <c r="V3612" s="33">
        <v>0</v>
      </c>
      <c r="W3612" s="33">
        <v>0</v>
      </c>
      <c r="X3612" s="33">
        <f t="shared" si="655"/>
        <v>878</v>
      </c>
      <c r="Y3612" s="33">
        <f t="shared" si="656"/>
        <v>878</v>
      </c>
      <c r="Z3612" s="33">
        <f t="shared" si="657"/>
        <v>4227649</v>
      </c>
      <c r="AA3612" s="34">
        <f t="shared" si="658"/>
        <v>6.0960513252172939E-06</v>
      </c>
      <c r="AB3612" s="33" t="s">
        <v>2762</v>
      </c>
      <c r="AC3612" s="35">
        <v>44854</v>
      </c>
      <c r="AD3612" s="33">
        <v>45</v>
      </c>
      <c r="AE3612" s="36">
        <f t="shared" si="659"/>
        <v>44899</v>
      </c>
    </row>
    <row r="3613" spans="2:31" ht="14.5" hidden="1">
      <c r="B3613" s="29" t="s">
        <v>3132</v>
      </c>
      <c r="C3613" s="30" t="str">
        <f t="shared" si="649"/>
        <v>(Proveedores estratégicos)</v>
      </c>
      <c r="D3613" s="30">
        <v>4</v>
      </c>
      <c r="E3613" s="30">
        <v>133243459</v>
      </c>
      <c r="F3613" s="30" t="s">
        <v>5552</v>
      </c>
      <c r="G3613" s="30" t="s">
        <v>5553</v>
      </c>
      <c r="H3613" s="31">
        <v>651283</v>
      </c>
      <c r="I3613" s="31" t="s">
        <v>62</v>
      </c>
      <c r="J3613" s="32">
        <v>4288.1800000000003</v>
      </c>
      <c r="K3613" s="33">
        <f t="shared" si="650"/>
        <v>4288.1800000000003</v>
      </c>
      <c r="L3613" s="33">
        <v>20949903</v>
      </c>
      <c r="M3613" s="33">
        <v>0</v>
      </c>
      <c r="N3613" s="33">
        <v>0</v>
      </c>
      <c r="O3613" s="33">
        <v>0</v>
      </c>
      <c r="P3613" s="33">
        <f t="shared" si="651"/>
        <v>4288.1800000000003</v>
      </c>
      <c r="Q3613" s="33">
        <f t="shared" si="652"/>
        <v>4288.1800000000003</v>
      </c>
      <c r="R3613" s="33">
        <f t="shared" si="653"/>
        <v>20949903</v>
      </c>
      <c r="S3613" s="33"/>
      <c r="T3613" s="30" t="str">
        <f t="shared" si="654"/>
        <v>USD</v>
      </c>
      <c r="U3613" s="33">
        <v>0</v>
      </c>
      <c r="V3613" s="33">
        <v>0</v>
      </c>
      <c r="W3613" s="33">
        <v>0</v>
      </c>
      <c r="X3613" s="33">
        <f t="shared" si="655"/>
        <v>4288.1800000000003</v>
      </c>
      <c r="Y3613" s="33">
        <f t="shared" si="656"/>
        <v>4288.1800000000003</v>
      </c>
      <c r="Z3613" s="33">
        <f t="shared" si="657"/>
        <v>20949903</v>
      </c>
      <c r="AA3613" s="34">
        <f t="shared" si="658"/>
        <v>3.0208677197734195E-05</v>
      </c>
      <c r="AB3613" s="33" t="s">
        <v>2762</v>
      </c>
      <c r="AC3613" s="35">
        <v>44855</v>
      </c>
      <c r="AD3613" s="33">
        <v>45</v>
      </c>
      <c r="AE3613" s="36">
        <f t="shared" si="659"/>
        <v>44900</v>
      </c>
    </row>
    <row r="3614" spans="2:31" ht="14.5" hidden="1">
      <c r="B3614" s="29" t="s">
        <v>3132</v>
      </c>
      <c r="C3614" s="30" t="str">
        <f t="shared" si="649"/>
        <v>(Proveedores estratégicos)</v>
      </c>
      <c r="D3614" s="30">
        <v>4</v>
      </c>
      <c r="E3614" s="30">
        <v>133243459</v>
      </c>
      <c r="F3614" s="30" t="s">
        <v>5552</v>
      </c>
      <c r="G3614" s="30" t="s">
        <v>5553</v>
      </c>
      <c r="H3614" s="31">
        <v>651281</v>
      </c>
      <c r="I3614" s="31" t="s">
        <v>62</v>
      </c>
      <c r="J3614" s="32">
        <v>4411.2399999999998</v>
      </c>
      <c r="K3614" s="33">
        <f t="shared" si="650"/>
        <v>4411.2399999999998</v>
      </c>
      <c r="L3614" s="33">
        <v>21551113</v>
      </c>
      <c r="M3614" s="33">
        <v>0</v>
      </c>
      <c r="N3614" s="33">
        <v>0</v>
      </c>
      <c r="O3614" s="33">
        <v>0</v>
      </c>
      <c r="P3614" s="33">
        <f t="shared" si="651"/>
        <v>4411.2399999999998</v>
      </c>
      <c r="Q3614" s="33">
        <f t="shared" si="652"/>
        <v>4411.2399999999998</v>
      </c>
      <c r="R3614" s="33">
        <f t="shared" si="653"/>
        <v>21551113</v>
      </c>
      <c r="S3614" s="33"/>
      <c r="T3614" s="30" t="str">
        <f t="shared" si="654"/>
        <v>USD</v>
      </c>
      <c r="U3614" s="33">
        <v>0</v>
      </c>
      <c r="V3614" s="33">
        <v>0</v>
      </c>
      <c r="W3614" s="33">
        <v>0</v>
      </c>
      <c r="X3614" s="33">
        <f t="shared" si="655"/>
        <v>4411.2399999999998</v>
      </c>
      <c r="Y3614" s="33">
        <f t="shared" si="656"/>
        <v>4411.2399999999998</v>
      </c>
      <c r="Z3614" s="33">
        <f t="shared" si="657"/>
        <v>21551113</v>
      </c>
      <c r="AA3614" s="34">
        <f t="shared" si="658"/>
        <v>3.1075590940392082E-05</v>
      </c>
      <c r="AB3614" s="33" t="s">
        <v>2762</v>
      </c>
      <c r="AC3614" s="35">
        <v>44855</v>
      </c>
      <c r="AD3614" s="33">
        <v>45</v>
      </c>
      <c r="AE3614" s="36">
        <f t="shared" si="659"/>
        <v>44900</v>
      </c>
    </row>
    <row r="3615" spans="2:31" ht="14.5" hidden="1">
      <c r="B3615" s="29" t="s">
        <v>3132</v>
      </c>
      <c r="C3615" s="30" t="str">
        <f t="shared" si="649"/>
        <v>(Proveedores estratégicos)</v>
      </c>
      <c r="D3615" s="30">
        <v>4</v>
      </c>
      <c r="E3615" s="30">
        <v>133243459</v>
      </c>
      <c r="F3615" s="30" t="s">
        <v>5552</v>
      </c>
      <c r="G3615" s="30" t="s">
        <v>5553</v>
      </c>
      <c r="H3615" s="31">
        <v>651282</v>
      </c>
      <c r="I3615" s="31" t="s">
        <v>62</v>
      </c>
      <c r="J3615" s="32">
        <v>3176.3499999999999</v>
      </c>
      <c r="K3615" s="33">
        <f t="shared" si="650"/>
        <v>3176.3499999999999</v>
      </c>
      <c r="L3615" s="33">
        <v>15518058</v>
      </c>
      <c r="M3615" s="33">
        <v>0</v>
      </c>
      <c r="N3615" s="33">
        <v>0</v>
      </c>
      <c r="O3615" s="33">
        <v>0</v>
      </c>
      <c r="P3615" s="33">
        <f t="shared" si="651"/>
        <v>3176.3499999999999</v>
      </c>
      <c r="Q3615" s="33">
        <f t="shared" si="652"/>
        <v>3176.3499999999999</v>
      </c>
      <c r="R3615" s="33">
        <f t="shared" si="653"/>
        <v>15518058</v>
      </c>
      <c r="S3615" s="33"/>
      <c r="T3615" s="30" t="str">
        <f t="shared" si="654"/>
        <v>USD</v>
      </c>
      <c r="U3615" s="33">
        <v>0</v>
      </c>
      <c r="V3615" s="33">
        <v>0</v>
      </c>
      <c r="W3615" s="33">
        <v>0</v>
      </c>
      <c r="X3615" s="33">
        <f t="shared" si="655"/>
        <v>3176.3499999999999</v>
      </c>
      <c r="Y3615" s="33">
        <f t="shared" si="656"/>
        <v>3176.3499999999999</v>
      </c>
      <c r="Z3615" s="33">
        <f t="shared" si="657"/>
        <v>15518058</v>
      </c>
      <c r="AA3615" s="34">
        <f t="shared" si="658"/>
        <v>2.2376237487004912E-05</v>
      </c>
      <c r="AB3615" s="33" t="s">
        <v>2762</v>
      </c>
      <c r="AC3615" s="35">
        <v>44855</v>
      </c>
      <c r="AD3615" s="33">
        <v>45</v>
      </c>
      <c r="AE3615" s="36">
        <f t="shared" si="659"/>
        <v>44900</v>
      </c>
    </row>
    <row r="3616" spans="2:31" ht="14.5" hidden="1">
      <c r="B3616" s="29" t="s">
        <v>3132</v>
      </c>
      <c r="C3616" s="30" t="str">
        <f t="shared" si="649"/>
        <v>(Proveedores estratégicos)</v>
      </c>
      <c r="D3616" s="30">
        <v>4</v>
      </c>
      <c r="E3616" s="30">
        <v>133243459</v>
      </c>
      <c r="F3616" s="30" t="s">
        <v>5552</v>
      </c>
      <c r="G3616" s="30" t="s">
        <v>5553</v>
      </c>
      <c r="H3616" s="31">
        <v>74121529</v>
      </c>
      <c r="I3616" s="31" t="s">
        <v>62</v>
      </c>
      <c r="J3616" s="32">
        <v>969</v>
      </c>
      <c r="K3616" s="33">
        <f t="shared" si="650"/>
        <v>969</v>
      </c>
      <c r="L3616" s="33">
        <v>4734050</v>
      </c>
      <c r="M3616" s="33">
        <v>0</v>
      </c>
      <c r="N3616" s="33">
        <v>0</v>
      </c>
      <c r="O3616" s="33">
        <v>0</v>
      </c>
      <c r="P3616" s="33">
        <f t="shared" si="651"/>
        <v>969</v>
      </c>
      <c r="Q3616" s="33">
        <f t="shared" si="652"/>
        <v>969</v>
      </c>
      <c r="R3616" s="33">
        <f t="shared" si="653"/>
        <v>4734050</v>
      </c>
      <c r="S3616" s="33"/>
      <c r="T3616" s="30" t="str">
        <f t="shared" si="654"/>
        <v>USD</v>
      </c>
      <c r="U3616" s="33">
        <v>0</v>
      </c>
      <c r="V3616" s="33">
        <v>0</v>
      </c>
      <c r="W3616" s="33">
        <v>0</v>
      </c>
      <c r="X3616" s="33">
        <f t="shared" si="655"/>
        <v>969</v>
      </c>
      <c r="Y3616" s="33">
        <f t="shared" si="656"/>
        <v>969</v>
      </c>
      <c r="Z3616" s="33">
        <f t="shared" si="657"/>
        <v>4734050</v>
      </c>
      <c r="AA3616" s="34">
        <f t="shared" si="658"/>
        <v>6.8262553906781121E-06</v>
      </c>
      <c r="AB3616" s="33" t="s">
        <v>2762</v>
      </c>
      <c r="AC3616" s="35">
        <v>44855</v>
      </c>
      <c r="AD3616" s="33">
        <v>45</v>
      </c>
      <c r="AE3616" s="36">
        <f t="shared" si="659"/>
        <v>44900</v>
      </c>
    </row>
    <row r="3617" spans="2:31" ht="14.5" hidden="1">
      <c r="B3617" s="29" t="s">
        <v>3132</v>
      </c>
      <c r="C3617" s="30" t="str">
        <f t="shared" si="649"/>
        <v>(Proveedores estratégicos)</v>
      </c>
      <c r="D3617" s="30">
        <v>4</v>
      </c>
      <c r="E3617" s="30">
        <v>133243459</v>
      </c>
      <c r="F3617" s="30" t="s">
        <v>5552</v>
      </c>
      <c r="G3617" s="30" t="s">
        <v>5553</v>
      </c>
      <c r="H3617" s="31" t="s">
        <v>3139</v>
      </c>
      <c r="I3617" s="31" t="s">
        <v>62</v>
      </c>
      <c r="J3617" s="32">
        <v>575</v>
      </c>
      <c r="K3617" s="33">
        <f t="shared" si="650"/>
        <v>575</v>
      </c>
      <c r="L3617" s="33">
        <v>2809163</v>
      </c>
      <c r="M3617" s="33">
        <v>0</v>
      </c>
      <c r="N3617" s="33">
        <v>0</v>
      </c>
      <c r="O3617" s="33">
        <v>0</v>
      </c>
      <c r="P3617" s="33">
        <f t="shared" si="651"/>
        <v>575</v>
      </c>
      <c r="Q3617" s="33">
        <f t="shared" si="652"/>
        <v>575</v>
      </c>
      <c r="R3617" s="33">
        <f t="shared" si="653"/>
        <v>2809163</v>
      </c>
      <c r="S3617" s="33"/>
      <c r="T3617" s="30" t="str">
        <f t="shared" si="654"/>
        <v>USD</v>
      </c>
      <c r="U3617" s="33">
        <v>0</v>
      </c>
      <c r="V3617" s="33">
        <v>0</v>
      </c>
      <c r="W3617" s="33">
        <v>0</v>
      </c>
      <c r="X3617" s="33">
        <f t="shared" si="655"/>
        <v>575</v>
      </c>
      <c r="Y3617" s="33">
        <f t="shared" si="656"/>
        <v>575</v>
      </c>
      <c r="Z3617" s="33">
        <f t="shared" si="657"/>
        <v>2809163</v>
      </c>
      <c r="AA3617" s="34">
        <f t="shared" si="658"/>
        <v>4.050667836639558E-06</v>
      </c>
      <c r="AB3617" s="33" t="s">
        <v>2762</v>
      </c>
      <c r="AC3617" s="35">
        <v>44855</v>
      </c>
      <c r="AD3617" s="33">
        <v>45</v>
      </c>
      <c r="AE3617" s="36">
        <f t="shared" si="659"/>
        <v>44900</v>
      </c>
    </row>
    <row r="3618" spans="2:31" ht="14.5" hidden="1">
      <c r="B3618" s="29" t="s">
        <v>3132</v>
      </c>
      <c r="C3618" s="30" t="str">
        <f t="shared" si="649"/>
        <v>(Proveedores estratégicos)</v>
      </c>
      <c r="D3618" s="30">
        <v>4</v>
      </c>
      <c r="E3618" s="30">
        <v>133243459</v>
      </c>
      <c r="F3618" s="30" t="s">
        <v>5552</v>
      </c>
      <c r="G3618" s="30" t="s">
        <v>5553</v>
      </c>
      <c r="H3618" s="31">
        <v>74122850</v>
      </c>
      <c r="I3618" s="31" t="s">
        <v>62</v>
      </c>
      <c r="J3618" s="32">
        <v>319</v>
      </c>
      <c r="K3618" s="33">
        <f t="shared" si="650"/>
        <v>319</v>
      </c>
      <c r="L3618" s="33">
        <v>1567324</v>
      </c>
      <c r="M3618" s="33">
        <v>0</v>
      </c>
      <c r="N3618" s="33">
        <v>0</v>
      </c>
      <c r="O3618" s="33">
        <v>0</v>
      </c>
      <c r="P3618" s="33">
        <f t="shared" si="651"/>
        <v>319</v>
      </c>
      <c r="Q3618" s="33">
        <f t="shared" si="652"/>
        <v>319</v>
      </c>
      <c r="R3618" s="33">
        <f t="shared" si="653"/>
        <v>1567324</v>
      </c>
      <c r="S3618" s="33"/>
      <c r="T3618" s="30" t="str">
        <f t="shared" si="654"/>
        <v>USD</v>
      </c>
      <c r="U3618" s="33">
        <v>0</v>
      </c>
      <c r="V3618" s="33">
        <v>0</v>
      </c>
      <c r="W3618" s="33">
        <v>0</v>
      </c>
      <c r="X3618" s="33">
        <f t="shared" si="655"/>
        <v>319</v>
      </c>
      <c r="Y3618" s="33">
        <f t="shared" si="656"/>
        <v>319</v>
      </c>
      <c r="Z3618" s="33">
        <f t="shared" si="657"/>
        <v>1567324</v>
      </c>
      <c r="AA3618" s="34">
        <f t="shared" si="658"/>
        <v>2.2600001909441559E-06</v>
      </c>
      <c r="AB3618" s="33" t="s">
        <v>2762</v>
      </c>
      <c r="AC3618" s="35">
        <v>44856</v>
      </c>
      <c r="AD3618" s="33">
        <v>45</v>
      </c>
      <c r="AE3618" s="36">
        <f t="shared" si="659"/>
        <v>44901</v>
      </c>
    </row>
    <row r="3619" spans="2:31" ht="14.5" hidden="1">
      <c r="B3619" s="29" t="s">
        <v>3132</v>
      </c>
      <c r="C3619" s="30" t="str">
        <f t="shared" si="649"/>
        <v>(Proveedores estratégicos)</v>
      </c>
      <c r="D3619" s="30">
        <v>4</v>
      </c>
      <c r="E3619" s="30">
        <v>133243459</v>
      </c>
      <c r="F3619" s="30" t="s">
        <v>5552</v>
      </c>
      <c r="G3619" s="30" t="s">
        <v>5553</v>
      </c>
      <c r="H3619" s="31">
        <v>74122851</v>
      </c>
      <c r="I3619" s="31" t="s">
        <v>62</v>
      </c>
      <c r="J3619" s="32">
        <v>184</v>
      </c>
      <c r="K3619" s="33">
        <f t="shared" si="650"/>
        <v>184</v>
      </c>
      <c r="L3619" s="33">
        <v>904036</v>
      </c>
      <c r="M3619" s="33">
        <v>0</v>
      </c>
      <c r="N3619" s="33">
        <v>0</v>
      </c>
      <c r="O3619" s="33">
        <v>0</v>
      </c>
      <c r="P3619" s="33">
        <f t="shared" si="651"/>
        <v>184</v>
      </c>
      <c r="Q3619" s="33">
        <f t="shared" si="652"/>
        <v>184</v>
      </c>
      <c r="R3619" s="33">
        <f t="shared" si="653"/>
        <v>904036</v>
      </c>
      <c r="S3619" s="33"/>
      <c r="T3619" s="30" t="str">
        <f t="shared" si="654"/>
        <v>USD</v>
      </c>
      <c r="U3619" s="33">
        <v>0</v>
      </c>
      <c r="V3619" s="33">
        <v>0</v>
      </c>
      <c r="W3619" s="33">
        <v>0</v>
      </c>
      <c r="X3619" s="33">
        <f t="shared" si="655"/>
        <v>184</v>
      </c>
      <c r="Y3619" s="33">
        <f t="shared" si="656"/>
        <v>184</v>
      </c>
      <c r="Z3619" s="33">
        <f t="shared" si="657"/>
        <v>904036</v>
      </c>
      <c r="AA3619" s="34">
        <f t="shared" si="658"/>
        <v>1.3035731811804012E-06</v>
      </c>
      <c r="AB3619" s="33" t="s">
        <v>2762</v>
      </c>
      <c r="AC3619" s="35">
        <v>44856</v>
      </c>
      <c r="AD3619" s="33">
        <v>45</v>
      </c>
      <c r="AE3619" s="36">
        <f t="shared" si="659"/>
        <v>44901</v>
      </c>
    </row>
    <row r="3620" spans="2:31" ht="14.5" hidden="1">
      <c r="B3620" s="29" t="s">
        <v>3132</v>
      </c>
      <c r="C3620" s="30" t="str">
        <f t="shared" si="649"/>
        <v>(Proveedores estratégicos)</v>
      </c>
      <c r="D3620" s="30">
        <v>4</v>
      </c>
      <c r="E3620" s="30">
        <v>133243459</v>
      </c>
      <c r="F3620" s="30" t="s">
        <v>5552</v>
      </c>
      <c r="G3620" s="30" t="s">
        <v>5553</v>
      </c>
      <c r="H3620" s="31">
        <v>74123177</v>
      </c>
      <c r="I3620" s="31" t="s">
        <v>62</v>
      </c>
      <c r="J3620" s="32">
        <v>4035</v>
      </c>
      <c r="K3620" s="33">
        <f t="shared" si="650"/>
        <v>4035</v>
      </c>
      <c r="L3620" s="33">
        <v>19824923</v>
      </c>
      <c r="M3620" s="33">
        <v>0</v>
      </c>
      <c r="N3620" s="33">
        <v>0</v>
      </c>
      <c r="O3620" s="33">
        <v>0</v>
      </c>
      <c r="P3620" s="33">
        <f t="shared" si="651"/>
        <v>4035</v>
      </c>
      <c r="Q3620" s="33">
        <f t="shared" si="652"/>
        <v>4035</v>
      </c>
      <c r="R3620" s="33">
        <f t="shared" si="653"/>
        <v>19824923</v>
      </c>
      <c r="S3620" s="33"/>
      <c r="T3620" s="30" t="str">
        <f t="shared" si="654"/>
        <v>USD</v>
      </c>
      <c r="U3620" s="33">
        <v>0</v>
      </c>
      <c r="V3620" s="33">
        <v>0</v>
      </c>
      <c r="W3620" s="33">
        <v>0</v>
      </c>
      <c r="X3620" s="33">
        <f t="shared" si="655"/>
        <v>4035</v>
      </c>
      <c r="Y3620" s="33">
        <f t="shared" si="656"/>
        <v>4035</v>
      </c>
      <c r="Z3620" s="33">
        <f t="shared" si="657"/>
        <v>19824923</v>
      </c>
      <c r="AA3620" s="34">
        <f t="shared" si="658"/>
        <v>2.8586514189442127E-05</v>
      </c>
      <c r="AB3620" s="33" t="s">
        <v>2762</v>
      </c>
      <c r="AC3620" s="35">
        <v>44857</v>
      </c>
      <c r="AD3620" s="33">
        <v>45</v>
      </c>
      <c r="AE3620" s="36">
        <f t="shared" si="659"/>
        <v>44902</v>
      </c>
    </row>
    <row r="3621" spans="2:31" ht="14.5" hidden="1">
      <c r="B3621" s="29" t="s">
        <v>3132</v>
      </c>
      <c r="C3621" s="30" t="str">
        <f t="shared" si="649"/>
        <v>(Proveedores estratégicos)</v>
      </c>
      <c r="D3621" s="30">
        <v>4</v>
      </c>
      <c r="E3621" s="30">
        <v>133243459</v>
      </c>
      <c r="F3621" s="30" t="s">
        <v>5552</v>
      </c>
      <c r="G3621" s="30" t="s">
        <v>5553</v>
      </c>
      <c r="H3621" s="31">
        <v>74124251</v>
      </c>
      <c r="I3621" s="31" t="s">
        <v>62</v>
      </c>
      <c r="J3621" s="32">
        <v>19.399999999999999</v>
      </c>
      <c r="K3621" s="33">
        <f t="shared" si="650"/>
        <v>19.399999999999999</v>
      </c>
      <c r="L3621" s="33">
        <v>95317</v>
      </c>
      <c r="M3621" s="33">
        <v>0</v>
      </c>
      <c r="N3621" s="33">
        <v>0</v>
      </c>
      <c r="O3621" s="33">
        <v>0</v>
      </c>
      <c r="P3621" s="33">
        <f t="shared" si="651"/>
        <v>19.399999999999999</v>
      </c>
      <c r="Q3621" s="33">
        <f t="shared" si="652"/>
        <v>19.399999999999999</v>
      </c>
      <c r="R3621" s="33">
        <f t="shared" si="653"/>
        <v>95317</v>
      </c>
      <c r="S3621" s="33"/>
      <c r="T3621" s="30" t="str">
        <f t="shared" si="654"/>
        <v>USD</v>
      </c>
      <c r="U3621" s="33">
        <v>0</v>
      </c>
      <c r="V3621" s="33">
        <v>0</v>
      </c>
      <c r="W3621" s="33">
        <v>0</v>
      </c>
      <c r="X3621" s="33">
        <f t="shared" si="655"/>
        <v>19.399999999999999</v>
      </c>
      <c r="Y3621" s="33">
        <f t="shared" si="656"/>
        <v>19.399999999999999</v>
      </c>
      <c r="Z3621" s="33">
        <f t="shared" si="657"/>
        <v>95317</v>
      </c>
      <c r="AA3621" s="34">
        <f t="shared" si="658"/>
        <v>1.3744218693787891E-07</v>
      </c>
      <c r="AB3621" s="33" t="s">
        <v>2762</v>
      </c>
      <c r="AC3621" s="35">
        <v>44858</v>
      </c>
      <c r="AD3621" s="33">
        <v>45</v>
      </c>
      <c r="AE3621" s="36">
        <f t="shared" si="659"/>
        <v>44903</v>
      </c>
    </row>
    <row r="3622" spans="2:31" ht="14.5" hidden="1">
      <c r="B3622" s="29" t="s">
        <v>3132</v>
      </c>
      <c r="C3622" s="30" t="str">
        <f t="shared" si="649"/>
        <v>(Proveedores estratégicos)</v>
      </c>
      <c r="D3622" s="30">
        <v>4</v>
      </c>
      <c r="E3622" s="30">
        <v>133243459</v>
      </c>
      <c r="F3622" s="30" t="s">
        <v>5552</v>
      </c>
      <c r="G3622" s="30" t="s">
        <v>5553</v>
      </c>
      <c r="H3622" s="31">
        <v>74124252</v>
      </c>
      <c r="I3622" s="31" t="s">
        <v>62</v>
      </c>
      <c r="J3622" s="32">
        <v>19.399999999999999</v>
      </c>
      <c r="K3622" s="33">
        <f t="shared" si="650"/>
        <v>19.399999999999999</v>
      </c>
      <c r="L3622" s="33">
        <v>96397</v>
      </c>
      <c r="M3622" s="33">
        <v>0</v>
      </c>
      <c r="N3622" s="33">
        <v>0</v>
      </c>
      <c r="O3622" s="33">
        <v>0</v>
      </c>
      <c r="P3622" s="33">
        <f t="shared" si="651"/>
        <v>19.399999999999999</v>
      </c>
      <c r="Q3622" s="33">
        <f t="shared" si="652"/>
        <v>19.399999999999999</v>
      </c>
      <c r="R3622" s="33">
        <f t="shared" si="653"/>
        <v>96397</v>
      </c>
      <c r="S3622" s="33"/>
      <c r="T3622" s="30" t="str">
        <f t="shared" si="654"/>
        <v>USD</v>
      </c>
      <c r="U3622" s="33">
        <v>0</v>
      </c>
      <c r="V3622" s="33">
        <v>0</v>
      </c>
      <c r="W3622" s="33">
        <v>0</v>
      </c>
      <c r="X3622" s="33">
        <f t="shared" si="655"/>
        <v>19.399999999999999</v>
      </c>
      <c r="Y3622" s="33">
        <f t="shared" si="656"/>
        <v>19.399999999999999</v>
      </c>
      <c r="Z3622" s="33">
        <f t="shared" si="657"/>
        <v>96397</v>
      </c>
      <c r="AA3622" s="34">
        <f t="shared" si="658"/>
        <v>1.3899949111124681E-07</v>
      </c>
      <c r="AB3622" s="33" t="s">
        <v>2762</v>
      </c>
      <c r="AC3622" s="35">
        <v>44859</v>
      </c>
      <c r="AD3622" s="33">
        <v>45</v>
      </c>
      <c r="AE3622" s="36">
        <f t="shared" si="659"/>
        <v>44904</v>
      </c>
    </row>
    <row r="3623" spans="2:31" ht="14.5" hidden="1">
      <c r="B3623" s="29" t="s">
        <v>3132</v>
      </c>
      <c r="C3623" s="30" t="str">
        <f t="shared" si="649"/>
        <v>(Proveedores estratégicos)</v>
      </c>
      <c r="D3623" s="30">
        <v>4</v>
      </c>
      <c r="E3623" s="30">
        <v>133243459</v>
      </c>
      <c r="F3623" s="30" t="s">
        <v>5552</v>
      </c>
      <c r="G3623" s="30" t="s">
        <v>5553</v>
      </c>
      <c r="H3623" s="31">
        <v>74126277</v>
      </c>
      <c r="I3623" s="31" t="s">
        <v>62</v>
      </c>
      <c r="J3623" s="32">
        <v>497.60000000000002</v>
      </c>
      <c r="K3623" s="33">
        <f t="shared" si="650"/>
        <v>497.60000000000002</v>
      </c>
      <c r="L3623" s="33">
        <v>2435896</v>
      </c>
      <c r="M3623" s="33">
        <v>0</v>
      </c>
      <c r="N3623" s="33">
        <v>0</v>
      </c>
      <c r="O3623" s="33">
        <v>0</v>
      </c>
      <c r="P3623" s="33">
        <f t="shared" si="651"/>
        <v>497.60000000000002</v>
      </c>
      <c r="Q3623" s="33">
        <f t="shared" si="652"/>
        <v>497.60000000000002</v>
      </c>
      <c r="R3623" s="33">
        <f t="shared" si="653"/>
        <v>2435896</v>
      </c>
      <c r="S3623" s="33"/>
      <c r="T3623" s="30" t="str">
        <f t="shared" si="654"/>
        <v>USD</v>
      </c>
      <c r="U3623" s="33">
        <v>0</v>
      </c>
      <c r="V3623" s="33">
        <v>0</v>
      </c>
      <c r="W3623" s="33">
        <v>0</v>
      </c>
      <c r="X3623" s="33">
        <f t="shared" si="655"/>
        <v>497.60000000000002</v>
      </c>
      <c r="Y3623" s="33">
        <f t="shared" si="656"/>
        <v>497.60000000000002</v>
      </c>
      <c r="Z3623" s="33">
        <f t="shared" si="657"/>
        <v>2435896</v>
      </c>
      <c r="AA3623" s="34">
        <f t="shared" si="658"/>
        <v>3.5124361173057425E-06</v>
      </c>
      <c r="AB3623" s="33" t="s">
        <v>2762</v>
      </c>
      <c r="AC3623" s="35">
        <v>44861</v>
      </c>
      <c r="AD3623" s="33">
        <v>45</v>
      </c>
      <c r="AE3623" s="36">
        <f t="shared" si="659"/>
        <v>44906</v>
      </c>
    </row>
    <row r="3624" spans="2:31" ht="14.5" hidden="1">
      <c r="B3624" s="29" t="s">
        <v>3132</v>
      </c>
      <c r="C3624" s="30" t="str">
        <f t="shared" si="649"/>
        <v>(Proveedores estratégicos)</v>
      </c>
      <c r="D3624" s="30">
        <v>4</v>
      </c>
      <c r="E3624" s="30">
        <v>133243459</v>
      </c>
      <c r="F3624" s="30" t="s">
        <v>5552</v>
      </c>
      <c r="G3624" s="30" t="s">
        <v>5553</v>
      </c>
      <c r="H3624" s="31">
        <v>74126274</v>
      </c>
      <c r="I3624" s="31" t="s">
        <v>62</v>
      </c>
      <c r="J3624" s="32">
        <v>33.600000000000001</v>
      </c>
      <c r="K3624" s="33">
        <f t="shared" si="650"/>
        <v>33.600000000000001</v>
      </c>
      <c r="L3624" s="33">
        <v>164482</v>
      </c>
      <c r="M3624" s="33">
        <v>0</v>
      </c>
      <c r="N3624" s="33">
        <v>0</v>
      </c>
      <c r="O3624" s="33">
        <v>0</v>
      </c>
      <c r="P3624" s="33">
        <f t="shared" si="651"/>
        <v>33.600000000000001</v>
      </c>
      <c r="Q3624" s="33">
        <f t="shared" si="652"/>
        <v>33.600000000000001</v>
      </c>
      <c r="R3624" s="33">
        <f t="shared" si="653"/>
        <v>164482</v>
      </c>
      <c r="S3624" s="33"/>
      <c r="T3624" s="30" t="str">
        <f t="shared" si="654"/>
        <v>USD</v>
      </c>
      <c r="U3624" s="33">
        <v>0</v>
      </c>
      <c r="V3624" s="33">
        <v>0</v>
      </c>
      <c r="W3624" s="33">
        <v>0</v>
      </c>
      <c r="X3624" s="33">
        <f t="shared" si="655"/>
        <v>33.600000000000001</v>
      </c>
      <c r="Y3624" s="33">
        <f t="shared" si="656"/>
        <v>33.600000000000001</v>
      </c>
      <c r="Z3624" s="33">
        <f t="shared" si="657"/>
        <v>164482</v>
      </c>
      <c r="AA3624" s="34">
        <f t="shared" si="658"/>
        <v>2.3717454170731558E-07</v>
      </c>
      <c r="AB3624" s="33" t="s">
        <v>2762</v>
      </c>
      <c r="AC3624" s="35">
        <v>44861</v>
      </c>
      <c r="AD3624" s="33">
        <v>45</v>
      </c>
      <c r="AE3624" s="36">
        <f t="shared" si="659"/>
        <v>44906</v>
      </c>
    </row>
    <row r="3625" spans="2:31" ht="14.5" hidden="1">
      <c r="B3625" s="29" t="s">
        <v>3132</v>
      </c>
      <c r="C3625" s="30" t="str">
        <f t="shared" si="649"/>
        <v>(Proveedores estratégicos)</v>
      </c>
      <c r="D3625" s="30">
        <v>4</v>
      </c>
      <c r="E3625" s="30">
        <v>133243459</v>
      </c>
      <c r="F3625" s="30" t="s">
        <v>5552</v>
      </c>
      <c r="G3625" s="30" t="s">
        <v>5553</v>
      </c>
      <c r="H3625" s="31">
        <v>74126278</v>
      </c>
      <c r="I3625" s="31" t="s">
        <v>62</v>
      </c>
      <c r="J3625" s="32">
        <v>28.399999999999999</v>
      </c>
      <c r="K3625" s="33">
        <f t="shared" si="650"/>
        <v>28.399999999999999</v>
      </c>
      <c r="L3625" s="33">
        <v>139026</v>
      </c>
      <c r="M3625" s="33">
        <v>0</v>
      </c>
      <c r="N3625" s="33">
        <v>0</v>
      </c>
      <c r="O3625" s="33">
        <v>0</v>
      </c>
      <c r="P3625" s="33">
        <f t="shared" si="651"/>
        <v>28.399999999999999</v>
      </c>
      <c r="Q3625" s="33">
        <f t="shared" si="652"/>
        <v>28.399999999999999</v>
      </c>
      <c r="R3625" s="33">
        <f t="shared" si="653"/>
        <v>139026</v>
      </c>
      <c r="S3625" s="33"/>
      <c r="T3625" s="30" t="str">
        <f t="shared" si="654"/>
        <v>USD</v>
      </c>
      <c r="U3625" s="33">
        <v>0</v>
      </c>
      <c r="V3625" s="33">
        <v>0</v>
      </c>
      <c r="W3625" s="33">
        <v>0</v>
      </c>
      <c r="X3625" s="33">
        <f t="shared" si="655"/>
        <v>28.399999999999999</v>
      </c>
      <c r="Y3625" s="33">
        <f t="shared" si="656"/>
        <v>28.399999999999999</v>
      </c>
      <c r="Z3625" s="33">
        <f t="shared" si="657"/>
        <v>139026</v>
      </c>
      <c r="AA3625" s="34">
        <f t="shared" si="658"/>
        <v>2.0046830556171044E-07</v>
      </c>
      <c r="AB3625" s="33" t="s">
        <v>2762</v>
      </c>
      <c r="AC3625" s="35">
        <v>44861</v>
      </c>
      <c r="AD3625" s="33">
        <v>45</v>
      </c>
      <c r="AE3625" s="36">
        <f t="shared" si="659"/>
        <v>44906</v>
      </c>
    </row>
    <row r="3626" spans="2:31" ht="14.5" hidden="1">
      <c r="B3626" s="29" t="s">
        <v>3132</v>
      </c>
      <c r="C3626" s="30" t="str">
        <f t="shared" si="649"/>
        <v>(Proveedores estratégicos)</v>
      </c>
      <c r="D3626" s="30">
        <v>4</v>
      </c>
      <c r="E3626" s="30">
        <v>133243459</v>
      </c>
      <c r="F3626" s="30" t="s">
        <v>5552</v>
      </c>
      <c r="G3626" s="30" t="s">
        <v>5553</v>
      </c>
      <c r="H3626" s="31">
        <v>74126276</v>
      </c>
      <c r="I3626" s="31" t="s">
        <v>62</v>
      </c>
      <c r="J3626" s="32">
        <v>412.5</v>
      </c>
      <c r="K3626" s="33">
        <f t="shared" si="650"/>
        <v>412.5</v>
      </c>
      <c r="L3626" s="33">
        <v>2020730</v>
      </c>
      <c r="M3626" s="33">
        <v>0</v>
      </c>
      <c r="N3626" s="33">
        <v>0</v>
      </c>
      <c r="O3626" s="33">
        <v>0</v>
      </c>
      <c r="P3626" s="33">
        <f t="shared" si="651"/>
        <v>412.5</v>
      </c>
      <c r="Q3626" s="33">
        <f t="shared" si="652"/>
        <v>412.5</v>
      </c>
      <c r="R3626" s="33">
        <f t="shared" si="653"/>
        <v>2020730</v>
      </c>
      <c r="S3626" s="33"/>
      <c r="T3626" s="30" t="str">
        <f t="shared" si="654"/>
        <v>USD</v>
      </c>
      <c r="U3626" s="33">
        <v>0</v>
      </c>
      <c r="V3626" s="33">
        <v>0</v>
      </c>
      <c r="W3626" s="33">
        <v>0</v>
      </c>
      <c r="X3626" s="33">
        <f t="shared" si="655"/>
        <v>412.5</v>
      </c>
      <c r="Y3626" s="33">
        <f t="shared" si="656"/>
        <v>412.5</v>
      </c>
      <c r="Z3626" s="33">
        <f t="shared" si="657"/>
        <v>2020730</v>
      </c>
      <c r="AA3626" s="34">
        <f t="shared" si="658"/>
        <v>2.913788205786796E-06</v>
      </c>
      <c r="AB3626" s="33" t="s">
        <v>2762</v>
      </c>
      <c r="AC3626" s="35">
        <v>44861</v>
      </c>
      <c r="AD3626" s="33">
        <v>45</v>
      </c>
      <c r="AE3626" s="36">
        <f t="shared" si="659"/>
        <v>44906</v>
      </c>
    </row>
    <row r="3627" spans="2:31" ht="14.5" hidden="1">
      <c r="B3627" s="29" t="s">
        <v>3132</v>
      </c>
      <c r="C3627" s="30" t="str">
        <f t="shared" si="649"/>
        <v>(Proveedores estratégicos)</v>
      </c>
      <c r="D3627" s="30">
        <v>4</v>
      </c>
      <c r="E3627" s="30">
        <v>133243459</v>
      </c>
      <c r="F3627" s="30" t="s">
        <v>5552</v>
      </c>
      <c r="G3627" s="30" t="s">
        <v>5553</v>
      </c>
      <c r="H3627" s="31">
        <v>74126272</v>
      </c>
      <c r="I3627" s="31" t="s">
        <v>62</v>
      </c>
      <c r="J3627" s="32">
        <v>788</v>
      </c>
      <c r="K3627" s="33">
        <f t="shared" si="650"/>
        <v>788</v>
      </c>
      <c r="L3627" s="33">
        <v>3857489</v>
      </c>
      <c r="M3627" s="33">
        <v>0</v>
      </c>
      <c r="N3627" s="33">
        <v>0</v>
      </c>
      <c r="O3627" s="33">
        <v>0</v>
      </c>
      <c r="P3627" s="33">
        <f t="shared" si="651"/>
        <v>788</v>
      </c>
      <c r="Q3627" s="33">
        <f t="shared" si="652"/>
        <v>788</v>
      </c>
      <c r="R3627" s="33">
        <f t="shared" si="653"/>
        <v>3857489</v>
      </c>
      <c r="S3627" s="33"/>
      <c r="T3627" s="30" t="str">
        <f t="shared" si="654"/>
        <v>USD</v>
      </c>
      <c r="U3627" s="33">
        <v>0</v>
      </c>
      <c r="V3627" s="33">
        <v>0</v>
      </c>
      <c r="W3627" s="33">
        <v>0</v>
      </c>
      <c r="X3627" s="33">
        <f t="shared" si="655"/>
        <v>788</v>
      </c>
      <c r="Y3627" s="33">
        <f t="shared" si="656"/>
        <v>788</v>
      </c>
      <c r="Z3627" s="33">
        <f t="shared" si="657"/>
        <v>3857489</v>
      </c>
      <c r="AA3627" s="34">
        <f t="shared" si="658"/>
        <v>5.5622997392785291E-06</v>
      </c>
      <c r="AB3627" s="33" t="s">
        <v>2762</v>
      </c>
      <c r="AC3627" s="35">
        <v>44861</v>
      </c>
      <c r="AD3627" s="33">
        <v>45</v>
      </c>
      <c r="AE3627" s="36">
        <f t="shared" si="659"/>
        <v>44906</v>
      </c>
    </row>
    <row r="3628" spans="2:31" ht="14.5" hidden="1">
      <c r="B3628" s="29" t="s">
        <v>3132</v>
      </c>
      <c r="C3628" s="30" t="str">
        <f t="shared" si="649"/>
        <v>(Proveedores estratégicos)</v>
      </c>
      <c r="D3628" s="30">
        <v>4</v>
      </c>
      <c r="E3628" s="30">
        <v>133243459</v>
      </c>
      <c r="F3628" s="30" t="s">
        <v>5552</v>
      </c>
      <c r="G3628" s="30" t="s">
        <v>5553</v>
      </c>
      <c r="H3628" s="31">
        <v>74126275</v>
      </c>
      <c r="I3628" s="31" t="s">
        <v>62</v>
      </c>
      <c r="J3628" s="32">
        <v>39.600000000000001</v>
      </c>
      <c r="K3628" s="33">
        <f t="shared" si="650"/>
        <v>39.600000000000001</v>
      </c>
      <c r="L3628" s="33">
        <v>193853</v>
      </c>
      <c r="M3628" s="33">
        <v>0</v>
      </c>
      <c r="N3628" s="33">
        <v>0</v>
      </c>
      <c r="O3628" s="33">
        <v>0</v>
      </c>
      <c r="P3628" s="33">
        <f t="shared" si="651"/>
        <v>39.600000000000001</v>
      </c>
      <c r="Q3628" s="33">
        <f t="shared" si="652"/>
        <v>39.600000000000001</v>
      </c>
      <c r="R3628" s="33">
        <f t="shared" si="653"/>
        <v>193853</v>
      </c>
      <c r="S3628" s="33"/>
      <c r="T3628" s="30" t="str">
        <f t="shared" si="654"/>
        <v>USD</v>
      </c>
      <c r="U3628" s="33">
        <v>0</v>
      </c>
      <c r="V3628" s="33">
        <v>0</v>
      </c>
      <c r="W3628" s="33">
        <v>0</v>
      </c>
      <c r="X3628" s="33">
        <f t="shared" si="655"/>
        <v>39.600000000000001</v>
      </c>
      <c r="Y3628" s="33">
        <f t="shared" si="656"/>
        <v>39.600000000000001</v>
      </c>
      <c r="Z3628" s="33">
        <f t="shared" si="657"/>
        <v>193853</v>
      </c>
      <c r="AA3628" s="34">
        <f t="shared" si="658"/>
        <v>2.7952600548137939E-07</v>
      </c>
      <c r="AB3628" s="33" t="s">
        <v>2762</v>
      </c>
      <c r="AC3628" s="35">
        <v>44861</v>
      </c>
      <c r="AD3628" s="33">
        <v>45</v>
      </c>
      <c r="AE3628" s="36">
        <f t="shared" si="659"/>
        <v>44906</v>
      </c>
    </row>
    <row r="3629" spans="2:31" ht="14.5" hidden="1">
      <c r="B3629" s="29" t="s">
        <v>3132</v>
      </c>
      <c r="C3629" s="30" t="str">
        <f t="shared" si="660" ref="C3629:C3692">+IF(D3629=1,$A$4,IF(D3629=2,$A$5,IF(D3629=3,$A$6,IF(D3629=4,$A$7,IF(D3629=5,$A$8,IF(D3629=6,$A$9,))))))</f>
        <v>(Proveedores estratégicos)</v>
      </c>
      <c r="D3629" s="30">
        <v>4</v>
      </c>
      <c r="E3629" s="30">
        <v>133243459</v>
      </c>
      <c r="F3629" s="30" t="s">
        <v>5552</v>
      </c>
      <c r="G3629" s="30" t="s">
        <v>5553</v>
      </c>
      <c r="H3629" s="31">
        <v>74128689</v>
      </c>
      <c r="I3629" s="31" t="s">
        <v>62</v>
      </c>
      <c r="J3629" s="32">
        <v>81.599999999999994</v>
      </c>
      <c r="K3629" s="33">
        <f t="shared" si="661" ref="K3629:K3692">+IF(I3629="USD",J3629,L3629/$L$3)</f>
        <v>81.599999999999994</v>
      </c>
      <c r="L3629" s="33">
        <v>393469</v>
      </c>
      <c r="M3629" s="33">
        <v>0</v>
      </c>
      <c r="N3629" s="33">
        <v>0</v>
      </c>
      <c r="O3629" s="33">
        <v>0</v>
      </c>
      <c r="P3629" s="33">
        <f t="shared" si="662" ref="P3629:P3692">+J3629+M3629</f>
        <v>81.599999999999994</v>
      </c>
      <c r="Q3629" s="33">
        <f t="shared" si="663" ref="Q3629:Q3692">+K3629+N3629</f>
        <v>81.599999999999994</v>
      </c>
      <c r="R3629" s="33">
        <f t="shared" si="664" ref="R3629:R3692">+L3629+O3629</f>
        <v>393469</v>
      </c>
      <c r="S3629" s="33"/>
      <c r="T3629" s="30" t="str">
        <f t="shared" si="665" ref="T3629:T3692">+I3629</f>
        <v>USD</v>
      </c>
      <c r="U3629" s="33">
        <v>0</v>
      </c>
      <c r="V3629" s="33">
        <v>0</v>
      </c>
      <c r="W3629" s="33">
        <v>0</v>
      </c>
      <c r="X3629" s="33">
        <f t="shared" si="666" ref="X3629:X3692">+P3629+U3629</f>
        <v>81.599999999999994</v>
      </c>
      <c r="Y3629" s="33">
        <f t="shared" si="667" ref="Y3629:Y3692">+Q3629+V3629</f>
        <v>81.599999999999994</v>
      </c>
      <c r="Z3629" s="33">
        <f t="shared" si="668" ref="Z3629:Z3692">+R3629+W3629</f>
        <v>393469</v>
      </c>
      <c r="AA3629" s="34">
        <f t="shared" si="669" ref="AA3629:AA3692">+IF(D3629=1,Z3629/$C$4,IF(D3629=2,Z3629/$C$5,IF(D3629=3,Z3629/$C$6,IF(D3629=4,Z3629/$C$7,IF(D3629=5,Z3629/$C$8,IF(D3629=6,Z3629/$C$9))))))</f>
        <v>5.6736195906564699E-07</v>
      </c>
      <c r="AB3629" s="33" t="s">
        <v>2762</v>
      </c>
      <c r="AC3629" s="35">
        <v>44862</v>
      </c>
      <c r="AD3629" s="33">
        <v>45</v>
      </c>
      <c r="AE3629" s="36">
        <f t="shared" si="659"/>
        <v>44907</v>
      </c>
    </row>
    <row r="3630" spans="2:31" ht="14.5" hidden="1">
      <c r="B3630" s="29" t="s">
        <v>3132</v>
      </c>
      <c r="C3630" s="30" t="str">
        <f t="shared" si="660"/>
        <v>(Proveedores estratégicos)</v>
      </c>
      <c r="D3630" s="30">
        <v>4</v>
      </c>
      <c r="E3630" s="30">
        <v>133243459</v>
      </c>
      <c r="F3630" s="30" t="s">
        <v>5552</v>
      </c>
      <c r="G3630" s="30" t="s">
        <v>5553</v>
      </c>
      <c r="H3630" s="31">
        <v>74128690</v>
      </c>
      <c r="I3630" s="31" t="s">
        <v>62</v>
      </c>
      <c r="J3630" s="32">
        <v>161.88</v>
      </c>
      <c r="K3630" s="33">
        <f t="shared" si="661"/>
        <v>161.88</v>
      </c>
      <c r="L3630" s="33">
        <v>780572</v>
      </c>
      <c r="M3630" s="33">
        <v>0</v>
      </c>
      <c r="N3630" s="33">
        <v>0</v>
      </c>
      <c r="O3630" s="33">
        <v>0</v>
      </c>
      <c r="P3630" s="33">
        <f t="shared" si="662"/>
        <v>161.88</v>
      </c>
      <c r="Q3630" s="33">
        <f t="shared" si="663"/>
        <v>161.88</v>
      </c>
      <c r="R3630" s="33">
        <f t="shared" si="664"/>
        <v>780572</v>
      </c>
      <c r="S3630" s="33"/>
      <c r="T3630" s="30" t="str">
        <f t="shared" si="665"/>
        <v>USD</v>
      </c>
      <c r="U3630" s="33">
        <v>0</v>
      </c>
      <c r="V3630" s="33">
        <v>0</v>
      </c>
      <c r="W3630" s="33">
        <v>0</v>
      </c>
      <c r="X3630" s="33">
        <f t="shared" si="666"/>
        <v>161.88</v>
      </c>
      <c r="Y3630" s="33">
        <f t="shared" si="667"/>
        <v>161.88</v>
      </c>
      <c r="Z3630" s="33">
        <f t="shared" si="668"/>
        <v>780572</v>
      </c>
      <c r="AA3630" s="34">
        <f t="shared" si="669"/>
        <v>1.1255444751982753E-06</v>
      </c>
      <c r="AB3630" s="33" t="s">
        <v>2762</v>
      </c>
      <c r="AC3630" s="35">
        <v>44863</v>
      </c>
      <c r="AD3630" s="33">
        <v>45</v>
      </c>
      <c r="AE3630" s="36">
        <f t="shared" si="659"/>
        <v>44908</v>
      </c>
    </row>
    <row r="3631" spans="2:31" ht="14.5" hidden="1">
      <c r="B3631" s="29" t="s">
        <v>3132</v>
      </c>
      <c r="C3631" s="30" t="str">
        <f t="shared" si="660"/>
        <v>(Proveedores estratégicos)</v>
      </c>
      <c r="D3631" s="30">
        <v>4</v>
      </c>
      <c r="E3631" s="30">
        <v>133243459</v>
      </c>
      <c r="F3631" s="30" t="s">
        <v>5552</v>
      </c>
      <c r="G3631" s="30" t="s">
        <v>5553</v>
      </c>
      <c r="H3631" s="31">
        <v>74128688</v>
      </c>
      <c r="I3631" s="31" t="s">
        <v>62</v>
      </c>
      <c r="J3631" s="32">
        <v>16.800000000000001</v>
      </c>
      <c r="K3631" s="33">
        <f t="shared" si="661"/>
        <v>16.800000000000001</v>
      </c>
      <c r="L3631" s="33">
        <v>81008</v>
      </c>
      <c r="M3631" s="33">
        <v>0</v>
      </c>
      <c r="N3631" s="33">
        <v>0</v>
      </c>
      <c r="O3631" s="33">
        <v>0</v>
      </c>
      <c r="P3631" s="33">
        <f t="shared" si="662"/>
        <v>16.800000000000001</v>
      </c>
      <c r="Q3631" s="33">
        <f t="shared" si="663"/>
        <v>16.800000000000001</v>
      </c>
      <c r="R3631" s="33">
        <f t="shared" si="664"/>
        <v>81008</v>
      </c>
      <c r="S3631" s="33"/>
      <c r="T3631" s="30" t="str">
        <f t="shared" si="665"/>
        <v>USD</v>
      </c>
      <c r="U3631" s="33">
        <v>0</v>
      </c>
      <c r="V3631" s="33">
        <v>0</v>
      </c>
      <c r="W3631" s="33">
        <v>0</v>
      </c>
      <c r="X3631" s="33">
        <f t="shared" si="666"/>
        <v>16.800000000000001</v>
      </c>
      <c r="Y3631" s="33">
        <f t="shared" si="667"/>
        <v>16.800000000000001</v>
      </c>
      <c r="Z3631" s="33">
        <f t="shared" si="668"/>
        <v>81008</v>
      </c>
      <c r="AA3631" s="34">
        <f t="shared" si="669"/>
        <v>1.1680934858906275E-07</v>
      </c>
      <c r="AB3631" s="33" t="s">
        <v>2762</v>
      </c>
      <c r="AC3631" s="35">
        <v>44863</v>
      </c>
      <c r="AD3631" s="33">
        <v>45</v>
      </c>
      <c r="AE3631" s="36">
        <f t="shared" si="659"/>
        <v>44908</v>
      </c>
    </row>
    <row r="3632" spans="2:31" ht="14.5" hidden="1">
      <c r="B3632" s="29" t="s">
        <v>3132</v>
      </c>
      <c r="C3632" s="30" t="str">
        <f t="shared" si="660"/>
        <v>(Proveedores estratégicos)</v>
      </c>
      <c r="D3632" s="30">
        <v>4</v>
      </c>
      <c r="E3632" s="30">
        <v>133243459</v>
      </c>
      <c r="F3632" s="30" t="s">
        <v>5552</v>
      </c>
      <c r="G3632" s="30" t="s">
        <v>5553</v>
      </c>
      <c r="H3632" s="31">
        <v>74129539</v>
      </c>
      <c r="I3632" s="31" t="s">
        <v>62</v>
      </c>
      <c r="J3632" s="32">
        <v>2200</v>
      </c>
      <c r="K3632" s="33">
        <f t="shared" si="661"/>
        <v>2200</v>
      </c>
      <c r="L3632" s="33">
        <v>10608224</v>
      </c>
      <c r="M3632" s="33">
        <v>0</v>
      </c>
      <c r="N3632" s="33">
        <v>0</v>
      </c>
      <c r="O3632" s="33">
        <v>0</v>
      </c>
      <c r="P3632" s="33">
        <f t="shared" si="662"/>
        <v>2200</v>
      </c>
      <c r="Q3632" s="33">
        <f t="shared" si="663"/>
        <v>2200</v>
      </c>
      <c r="R3632" s="33">
        <f t="shared" si="664"/>
        <v>10608224</v>
      </c>
      <c r="S3632" s="33"/>
      <c r="T3632" s="30" t="str">
        <f t="shared" si="665"/>
        <v>USD</v>
      </c>
      <c r="U3632" s="33">
        <v>0</v>
      </c>
      <c r="V3632" s="33">
        <v>0</v>
      </c>
      <c r="W3632" s="33">
        <v>0</v>
      </c>
      <c r="X3632" s="33">
        <f t="shared" si="666"/>
        <v>2200</v>
      </c>
      <c r="Y3632" s="33">
        <f t="shared" si="667"/>
        <v>2200</v>
      </c>
      <c r="Z3632" s="33">
        <f t="shared" si="668"/>
        <v>10608224</v>
      </c>
      <c r="AA3632" s="34">
        <f t="shared" si="669"/>
        <v>1.5296510654834852E-05</v>
      </c>
      <c r="AB3632" s="33" t="s">
        <v>2762</v>
      </c>
      <c r="AC3632" s="35">
        <v>44863</v>
      </c>
      <c r="AD3632" s="33">
        <v>45</v>
      </c>
      <c r="AE3632" s="36">
        <f t="shared" si="659"/>
        <v>44908</v>
      </c>
    </row>
    <row r="3633" spans="2:31" ht="14.5" hidden="1">
      <c r="B3633" s="29" t="s">
        <v>3132</v>
      </c>
      <c r="C3633" s="30" t="str">
        <f t="shared" si="660"/>
        <v>(Proveedores estratégicos)</v>
      </c>
      <c r="D3633" s="30">
        <v>4</v>
      </c>
      <c r="E3633" s="30">
        <v>133243459</v>
      </c>
      <c r="F3633" s="30" t="s">
        <v>5552</v>
      </c>
      <c r="G3633" s="30" t="s">
        <v>5553</v>
      </c>
      <c r="H3633" s="31">
        <v>74130000</v>
      </c>
      <c r="I3633" s="31" t="s">
        <v>62</v>
      </c>
      <c r="J3633" s="32">
        <v>742</v>
      </c>
      <c r="K3633" s="33">
        <f t="shared" si="661"/>
        <v>742</v>
      </c>
      <c r="L3633" s="33">
        <v>3576010</v>
      </c>
      <c r="M3633" s="33">
        <v>0</v>
      </c>
      <c r="N3633" s="33">
        <v>0</v>
      </c>
      <c r="O3633" s="33">
        <v>0</v>
      </c>
      <c r="P3633" s="33">
        <f t="shared" si="662"/>
        <v>742</v>
      </c>
      <c r="Q3633" s="33">
        <f t="shared" si="663"/>
        <v>742</v>
      </c>
      <c r="R3633" s="33">
        <f t="shared" si="664"/>
        <v>3576010</v>
      </c>
      <c r="S3633" s="33"/>
      <c r="T3633" s="30" t="str">
        <f t="shared" si="665"/>
        <v>USD</v>
      </c>
      <c r="U3633" s="33">
        <v>0</v>
      </c>
      <c r="V3633" s="33">
        <v>0</v>
      </c>
      <c r="W3633" s="33">
        <v>0</v>
      </c>
      <c r="X3633" s="33">
        <f t="shared" si="666"/>
        <v>742</v>
      </c>
      <c r="Y3633" s="33">
        <f t="shared" si="667"/>
        <v>742</v>
      </c>
      <c r="Z3633" s="33">
        <f t="shared" si="668"/>
        <v>3576010</v>
      </c>
      <c r="AA3633" s="34">
        <f t="shared" si="669"/>
        <v>5.1564215713012827E-06</v>
      </c>
      <c r="AB3633" s="33" t="s">
        <v>2762</v>
      </c>
      <c r="AC3633" s="35">
        <v>44865</v>
      </c>
      <c r="AD3633" s="33">
        <v>45</v>
      </c>
      <c r="AE3633" s="36">
        <f t="shared" si="659"/>
        <v>44910</v>
      </c>
    </row>
    <row r="3634" spans="2:31" ht="14.5" hidden="1">
      <c r="B3634" s="29" t="s">
        <v>3132</v>
      </c>
      <c r="C3634" s="30" t="str">
        <f t="shared" si="660"/>
        <v>(Proveedores estratégicos)</v>
      </c>
      <c r="D3634" s="30">
        <v>4</v>
      </c>
      <c r="E3634" s="30">
        <v>133243459</v>
      </c>
      <c r="F3634" s="30" t="s">
        <v>5552</v>
      </c>
      <c r="G3634" s="30" t="s">
        <v>5553</v>
      </c>
      <c r="H3634" s="31">
        <v>74132498</v>
      </c>
      <c r="I3634" s="31" t="s">
        <v>62</v>
      </c>
      <c r="J3634" s="32">
        <v>3900</v>
      </c>
      <c r="K3634" s="33">
        <f t="shared" si="661"/>
        <v>3900</v>
      </c>
      <c r="L3634" s="33">
        <v>19404762</v>
      </c>
      <c r="M3634" s="33">
        <v>0</v>
      </c>
      <c r="N3634" s="33">
        <v>0</v>
      </c>
      <c r="O3634" s="33">
        <v>0</v>
      </c>
      <c r="P3634" s="33">
        <f t="shared" si="662"/>
        <v>3900</v>
      </c>
      <c r="Q3634" s="33">
        <f t="shared" si="663"/>
        <v>3900</v>
      </c>
      <c r="R3634" s="33">
        <f t="shared" si="664"/>
        <v>19404762</v>
      </c>
      <c r="S3634" s="33"/>
      <c r="T3634" s="30" t="str">
        <f t="shared" si="665"/>
        <v>USD</v>
      </c>
      <c r="U3634" s="33">
        <v>0</v>
      </c>
      <c r="V3634" s="33">
        <v>0</v>
      </c>
      <c r="W3634" s="33">
        <v>0</v>
      </c>
      <c r="X3634" s="33">
        <f t="shared" si="666"/>
        <v>3900</v>
      </c>
      <c r="Y3634" s="33">
        <f t="shared" si="667"/>
        <v>3900</v>
      </c>
      <c r="Z3634" s="33">
        <f t="shared" si="668"/>
        <v>19404762</v>
      </c>
      <c r="AA3634" s="34">
        <f t="shared" si="669"/>
        <v>2.7980663746121352E-05</v>
      </c>
      <c r="AB3634" s="33" t="s">
        <v>2762</v>
      </c>
      <c r="AC3634" s="35">
        <v>44867</v>
      </c>
      <c r="AD3634" s="33">
        <v>45</v>
      </c>
      <c r="AE3634" s="36">
        <f t="shared" si="659"/>
        <v>44912</v>
      </c>
    </row>
    <row r="3635" spans="2:31" ht="14.5" hidden="1">
      <c r="B3635" s="29" t="s">
        <v>3132</v>
      </c>
      <c r="C3635" s="30" t="str">
        <f t="shared" si="660"/>
        <v>(Proveedores estratégicos)</v>
      </c>
      <c r="D3635" s="30">
        <v>4</v>
      </c>
      <c r="E3635" s="30">
        <v>133243459</v>
      </c>
      <c r="F3635" s="30" t="s">
        <v>5552</v>
      </c>
      <c r="G3635" s="30" t="s">
        <v>5553</v>
      </c>
      <c r="H3635" s="31">
        <v>74133178</v>
      </c>
      <c r="I3635" s="31" t="s">
        <v>62</v>
      </c>
      <c r="J3635" s="32">
        <v>1230</v>
      </c>
      <c r="K3635" s="33">
        <f t="shared" si="661"/>
        <v>1230</v>
      </c>
      <c r="L3635" s="33">
        <v>6169483</v>
      </c>
      <c r="M3635" s="33">
        <v>0</v>
      </c>
      <c r="N3635" s="33">
        <v>0</v>
      </c>
      <c r="O3635" s="33">
        <v>0</v>
      </c>
      <c r="P3635" s="33">
        <f t="shared" si="662"/>
        <v>1230</v>
      </c>
      <c r="Q3635" s="33">
        <f t="shared" si="663"/>
        <v>1230</v>
      </c>
      <c r="R3635" s="33">
        <f t="shared" si="664"/>
        <v>6169483</v>
      </c>
      <c r="S3635" s="33"/>
      <c r="T3635" s="30" t="str">
        <f t="shared" si="665"/>
        <v>USD</v>
      </c>
      <c r="U3635" s="33">
        <v>0</v>
      </c>
      <c r="V3635" s="33">
        <v>0</v>
      </c>
      <c r="W3635" s="33">
        <v>0</v>
      </c>
      <c r="X3635" s="33">
        <f t="shared" si="666"/>
        <v>1230</v>
      </c>
      <c r="Y3635" s="33">
        <f t="shared" si="667"/>
        <v>1230</v>
      </c>
      <c r="Z3635" s="33">
        <f t="shared" si="668"/>
        <v>6169483</v>
      </c>
      <c r="AA3635" s="34">
        <f t="shared" si="669"/>
        <v>8.8960755772429478E-06</v>
      </c>
      <c r="AB3635" s="33" t="s">
        <v>2762</v>
      </c>
      <c r="AC3635" s="35">
        <v>44868</v>
      </c>
      <c r="AD3635" s="33">
        <v>45</v>
      </c>
      <c r="AE3635" s="36">
        <f t="shared" si="659"/>
        <v>44913</v>
      </c>
    </row>
    <row r="3636" spans="2:31" ht="14.5" hidden="1">
      <c r="B3636" s="29" t="s">
        <v>3132</v>
      </c>
      <c r="C3636" s="30" t="str">
        <f t="shared" si="660"/>
        <v>(Proveedores estratégicos)</v>
      </c>
      <c r="D3636" s="30">
        <v>4</v>
      </c>
      <c r="E3636" s="30">
        <v>133243459</v>
      </c>
      <c r="F3636" s="30" t="s">
        <v>5552</v>
      </c>
      <c r="G3636" s="30" t="s">
        <v>5553</v>
      </c>
      <c r="H3636" s="31">
        <v>74135975</v>
      </c>
      <c r="I3636" s="31" t="s">
        <v>62</v>
      </c>
      <c r="J3636" s="32">
        <v>661.5</v>
      </c>
      <c r="K3636" s="33">
        <f t="shared" si="661"/>
        <v>661.5</v>
      </c>
      <c r="L3636" s="33">
        <v>3345880</v>
      </c>
      <c r="M3636" s="33">
        <v>0</v>
      </c>
      <c r="N3636" s="33">
        <v>0</v>
      </c>
      <c r="O3636" s="33">
        <v>0</v>
      </c>
      <c r="P3636" s="33">
        <f t="shared" si="662"/>
        <v>661.5</v>
      </c>
      <c r="Q3636" s="33">
        <f t="shared" si="663"/>
        <v>661.5</v>
      </c>
      <c r="R3636" s="33">
        <f t="shared" si="664"/>
        <v>3345880</v>
      </c>
      <c r="S3636" s="33"/>
      <c r="T3636" s="30" t="str">
        <f t="shared" si="665"/>
        <v>USD</v>
      </c>
      <c r="U3636" s="33">
        <v>0</v>
      </c>
      <c r="V3636" s="33">
        <v>0</v>
      </c>
      <c r="W3636" s="33">
        <v>0</v>
      </c>
      <c r="X3636" s="33">
        <f t="shared" si="666"/>
        <v>661.5</v>
      </c>
      <c r="Y3636" s="33">
        <f t="shared" si="667"/>
        <v>661.5</v>
      </c>
      <c r="Z3636" s="33">
        <f t="shared" si="668"/>
        <v>3345880</v>
      </c>
      <c r="AA3636" s="34">
        <f t="shared" si="669"/>
        <v>4.824586007026137E-06</v>
      </c>
      <c r="AB3636" s="33" t="s">
        <v>2762</v>
      </c>
      <c r="AC3636" s="35">
        <v>44869</v>
      </c>
      <c r="AD3636" s="33">
        <v>45</v>
      </c>
      <c r="AE3636" s="36">
        <f t="shared" si="659"/>
        <v>44914</v>
      </c>
    </row>
    <row r="3637" spans="2:31" ht="14.5" hidden="1">
      <c r="B3637" s="29" t="s">
        <v>3132</v>
      </c>
      <c r="C3637" s="30" t="str">
        <f t="shared" si="660"/>
        <v>(Proveedores estratégicos)</v>
      </c>
      <c r="D3637" s="30">
        <v>4</v>
      </c>
      <c r="E3637" s="30">
        <v>133243459</v>
      </c>
      <c r="F3637" s="30" t="s">
        <v>5552</v>
      </c>
      <c r="G3637" s="30" t="s">
        <v>5553</v>
      </c>
      <c r="H3637" s="31">
        <v>74135296</v>
      </c>
      <c r="I3637" s="31" t="s">
        <v>62</v>
      </c>
      <c r="J3637" s="32">
        <v>123.48</v>
      </c>
      <c r="K3637" s="33">
        <f t="shared" si="661"/>
        <v>123.48</v>
      </c>
      <c r="L3637" s="33">
        <v>624564</v>
      </c>
      <c r="M3637" s="33">
        <v>0</v>
      </c>
      <c r="N3637" s="33">
        <v>0</v>
      </c>
      <c r="O3637" s="33">
        <v>0</v>
      </c>
      <c r="P3637" s="33">
        <f t="shared" si="662"/>
        <v>123.48</v>
      </c>
      <c r="Q3637" s="33">
        <f t="shared" si="663"/>
        <v>123.48</v>
      </c>
      <c r="R3637" s="33">
        <f t="shared" si="664"/>
        <v>624564</v>
      </c>
      <c r="S3637" s="33"/>
      <c r="T3637" s="30" t="str">
        <f t="shared" si="665"/>
        <v>USD</v>
      </c>
      <c r="U3637" s="33">
        <v>0</v>
      </c>
      <c r="V3637" s="33">
        <v>0</v>
      </c>
      <c r="W3637" s="33">
        <v>0</v>
      </c>
      <c r="X3637" s="33">
        <f t="shared" si="666"/>
        <v>123.48</v>
      </c>
      <c r="Y3637" s="33">
        <f t="shared" si="667"/>
        <v>123.48</v>
      </c>
      <c r="Z3637" s="33">
        <f t="shared" si="668"/>
        <v>624564</v>
      </c>
      <c r="AA3637" s="34">
        <f t="shared" si="669"/>
        <v>9.0058900345866318E-07</v>
      </c>
      <c r="AB3637" s="33" t="s">
        <v>2762</v>
      </c>
      <c r="AC3637" s="35">
        <v>44869</v>
      </c>
      <c r="AD3637" s="33">
        <v>45</v>
      </c>
      <c r="AE3637" s="36">
        <f t="shared" si="659"/>
        <v>44914</v>
      </c>
    </row>
    <row r="3638" spans="2:31" ht="14.5" hidden="1">
      <c r="B3638" s="29" t="s">
        <v>3132</v>
      </c>
      <c r="C3638" s="30" t="str">
        <f t="shared" si="660"/>
        <v>(Proveedores estratégicos)</v>
      </c>
      <c r="D3638" s="30">
        <v>4</v>
      </c>
      <c r="E3638" s="30">
        <v>133243459</v>
      </c>
      <c r="F3638" s="30" t="s">
        <v>5552</v>
      </c>
      <c r="G3638" s="30" t="s">
        <v>5553</v>
      </c>
      <c r="H3638" s="31">
        <v>74135974</v>
      </c>
      <c r="I3638" s="31" t="s">
        <v>62</v>
      </c>
      <c r="J3638" s="32">
        <v>1762</v>
      </c>
      <c r="K3638" s="33">
        <f t="shared" si="661"/>
        <v>1762</v>
      </c>
      <c r="L3638" s="33">
        <v>8912231</v>
      </c>
      <c r="M3638" s="33">
        <v>0</v>
      </c>
      <c r="N3638" s="33">
        <v>0</v>
      </c>
      <c r="O3638" s="33">
        <v>0</v>
      </c>
      <c r="P3638" s="33">
        <f t="shared" si="662"/>
        <v>1762</v>
      </c>
      <c r="Q3638" s="33">
        <f t="shared" si="663"/>
        <v>1762</v>
      </c>
      <c r="R3638" s="33">
        <f t="shared" si="664"/>
        <v>8912231</v>
      </c>
      <c r="S3638" s="33"/>
      <c r="T3638" s="30" t="str">
        <f t="shared" si="665"/>
        <v>USD</v>
      </c>
      <c r="U3638" s="33">
        <v>0</v>
      </c>
      <c r="V3638" s="33">
        <v>0</v>
      </c>
      <c r="W3638" s="33">
        <v>0</v>
      </c>
      <c r="X3638" s="33">
        <f t="shared" si="666"/>
        <v>1762</v>
      </c>
      <c r="Y3638" s="33">
        <f t="shared" si="667"/>
        <v>1762</v>
      </c>
      <c r="Z3638" s="33">
        <f t="shared" si="668"/>
        <v>8912231</v>
      </c>
      <c r="AA3638" s="34">
        <f t="shared" si="669"/>
        <v>1.2850976416961921E-05</v>
      </c>
      <c r="AB3638" s="33" t="s">
        <v>2762</v>
      </c>
      <c r="AC3638" s="35">
        <v>44869</v>
      </c>
      <c r="AD3638" s="33">
        <v>45</v>
      </c>
      <c r="AE3638" s="36">
        <f t="shared" si="659"/>
        <v>44914</v>
      </c>
    </row>
    <row r="3639" spans="2:31" ht="14.5" hidden="1">
      <c r="B3639" s="29" t="s">
        <v>3132</v>
      </c>
      <c r="C3639" s="30" t="str">
        <f t="shared" si="660"/>
        <v>(Proveedores estratégicos)</v>
      </c>
      <c r="D3639" s="30">
        <v>4</v>
      </c>
      <c r="E3639" s="30">
        <v>133243459</v>
      </c>
      <c r="F3639" s="30" t="s">
        <v>5552</v>
      </c>
      <c r="G3639" s="30" t="s">
        <v>5553</v>
      </c>
      <c r="H3639" s="31">
        <v>74135972</v>
      </c>
      <c r="I3639" s="31" t="s">
        <v>62</v>
      </c>
      <c r="J3639" s="32">
        <v>1800</v>
      </c>
      <c r="K3639" s="33">
        <f t="shared" si="661"/>
        <v>1800</v>
      </c>
      <c r="L3639" s="33">
        <v>9110178</v>
      </c>
      <c r="M3639" s="33">
        <v>0</v>
      </c>
      <c r="N3639" s="33">
        <v>0</v>
      </c>
      <c r="O3639" s="33">
        <v>0</v>
      </c>
      <c r="P3639" s="33">
        <f t="shared" si="662"/>
        <v>1800</v>
      </c>
      <c r="Q3639" s="33">
        <f t="shared" si="663"/>
        <v>1800</v>
      </c>
      <c r="R3639" s="33">
        <f t="shared" si="664"/>
        <v>9110178</v>
      </c>
      <c r="S3639" s="33"/>
      <c r="T3639" s="30" t="str">
        <f t="shared" si="665"/>
        <v>USD</v>
      </c>
      <c r="U3639" s="33">
        <v>0</v>
      </c>
      <c r="V3639" s="33">
        <v>0</v>
      </c>
      <c r="W3639" s="33">
        <v>0</v>
      </c>
      <c r="X3639" s="33">
        <f t="shared" si="666"/>
        <v>1800</v>
      </c>
      <c r="Y3639" s="33">
        <f t="shared" si="667"/>
        <v>1800</v>
      </c>
      <c r="Z3639" s="33">
        <f t="shared" si="668"/>
        <v>9110178</v>
      </c>
      <c r="AA3639" s="34">
        <f t="shared" si="669"/>
        <v>1.3136405758819013E-05</v>
      </c>
      <c r="AB3639" s="33" t="s">
        <v>2762</v>
      </c>
      <c r="AC3639" s="35">
        <v>44870</v>
      </c>
      <c r="AD3639" s="33">
        <v>45</v>
      </c>
      <c r="AE3639" s="36">
        <f t="shared" si="659"/>
        <v>44915</v>
      </c>
    </row>
    <row r="3640" spans="2:31" ht="14.5" hidden="1">
      <c r="B3640" s="29" t="s">
        <v>3132</v>
      </c>
      <c r="C3640" s="30" t="str">
        <f t="shared" si="660"/>
        <v>(Proveedores estratégicos)</v>
      </c>
      <c r="D3640" s="30">
        <v>4</v>
      </c>
      <c r="E3640" s="30">
        <v>133243459</v>
      </c>
      <c r="F3640" s="30" t="s">
        <v>5552</v>
      </c>
      <c r="G3640" s="30" t="s">
        <v>5553</v>
      </c>
      <c r="H3640" s="31">
        <v>74135973</v>
      </c>
      <c r="I3640" s="31" t="s">
        <v>62</v>
      </c>
      <c r="J3640" s="32">
        <v>1390</v>
      </c>
      <c r="K3640" s="33">
        <f t="shared" si="661"/>
        <v>1390</v>
      </c>
      <c r="L3640" s="33">
        <v>7035082</v>
      </c>
      <c r="M3640" s="33">
        <v>0</v>
      </c>
      <c r="N3640" s="33">
        <v>0</v>
      </c>
      <c r="O3640" s="33">
        <v>0</v>
      </c>
      <c r="P3640" s="33">
        <f t="shared" si="662"/>
        <v>1390</v>
      </c>
      <c r="Q3640" s="33">
        <f t="shared" si="663"/>
        <v>1390</v>
      </c>
      <c r="R3640" s="33">
        <f t="shared" si="664"/>
        <v>7035082</v>
      </c>
      <c r="S3640" s="33"/>
      <c r="T3640" s="30" t="str">
        <f t="shared" si="665"/>
        <v>USD</v>
      </c>
      <c r="U3640" s="33">
        <v>0</v>
      </c>
      <c r="V3640" s="33">
        <v>0</v>
      </c>
      <c r="W3640" s="33">
        <v>0</v>
      </c>
      <c r="X3640" s="33">
        <f t="shared" si="666"/>
        <v>1390</v>
      </c>
      <c r="Y3640" s="33">
        <f t="shared" si="667"/>
        <v>1390</v>
      </c>
      <c r="Z3640" s="33">
        <f t="shared" si="668"/>
        <v>7035082</v>
      </c>
      <c r="AA3640" s="34">
        <f t="shared" si="669"/>
        <v>1.0144224591282846E-05</v>
      </c>
      <c r="AB3640" s="33" t="s">
        <v>2762</v>
      </c>
      <c r="AC3640" s="35">
        <v>44870</v>
      </c>
      <c r="AD3640" s="33">
        <v>45</v>
      </c>
      <c r="AE3640" s="36">
        <f t="shared" si="659"/>
        <v>44915</v>
      </c>
    </row>
    <row r="3641" spans="2:31" ht="14.5" hidden="1">
      <c r="B3641" s="29" t="s">
        <v>3132</v>
      </c>
      <c r="C3641" s="30" t="str">
        <f t="shared" si="660"/>
        <v>(Proveedores estratégicos)</v>
      </c>
      <c r="D3641" s="30">
        <v>4</v>
      </c>
      <c r="E3641" s="30">
        <v>133243459</v>
      </c>
      <c r="F3641" s="30" t="s">
        <v>5552</v>
      </c>
      <c r="G3641" s="30" t="s">
        <v>5553</v>
      </c>
      <c r="H3641" s="31">
        <v>74135971</v>
      </c>
      <c r="I3641" s="31" t="s">
        <v>62</v>
      </c>
      <c r="J3641" s="32">
        <v>955</v>
      </c>
      <c r="K3641" s="33">
        <f t="shared" si="661"/>
        <v>955</v>
      </c>
      <c r="L3641" s="33">
        <v>4833456</v>
      </c>
      <c r="M3641" s="33">
        <v>0</v>
      </c>
      <c r="N3641" s="33">
        <v>0</v>
      </c>
      <c r="O3641" s="33">
        <v>0</v>
      </c>
      <c r="P3641" s="33">
        <f t="shared" si="662"/>
        <v>955</v>
      </c>
      <c r="Q3641" s="33">
        <f t="shared" si="663"/>
        <v>955</v>
      </c>
      <c r="R3641" s="33">
        <f t="shared" si="664"/>
        <v>4833456</v>
      </c>
      <c r="S3641" s="33"/>
      <c r="T3641" s="30" t="str">
        <f t="shared" si="665"/>
        <v>USD</v>
      </c>
      <c r="U3641" s="33">
        <v>0</v>
      </c>
      <c r="V3641" s="33">
        <v>0</v>
      </c>
      <c r="W3641" s="33">
        <v>0</v>
      </c>
      <c r="X3641" s="33">
        <f t="shared" si="666"/>
        <v>955</v>
      </c>
      <c r="Y3641" s="33">
        <f t="shared" si="667"/>
        <v>955</v>
      </c>
      <c r="Z3641" s="33">
        <f t="shared" si="668"/>
        <v>4833456</v>
      </c>
      <c r="AA3641" s="34">
        <f t="shared" si="669"/>
        <v>6.9695937042501595E-06</v>
      </c>
      <c r="AB3641" s="33" t="s">
        <v>2762</v>
      </c>
      <c r="AC3641" s="35">
        <v>44870</v>
      </c>
      <c r="AD3641" s="33">
        <v>45</v>
      </c>
      <c r="AE3641" s="36">
        <f t="shared" si="659"/>
        <v>44915</v>
      </c>
    </row>
    <row r="3642" spans="2:31" ht="14.5" hidden="1">
      <c r="B3642" s="29" t="s">
        <v>3132</v>
      </c>
      <c r="C3642" s="30" t="str">
        <f t="shared" si="660"/>
        <v>(Proveedores estratégicos)</v>
      </c>
      <c r="D3642" s="30">
        <v>4</v>
      </c>
      <c r="E3642" s="30">
        <v>133243459</v>
      </c>
      <c r="F3642" s="30" t="s">
        <v>5552</v>
      </c>
      <c r="G3642" s="30" t="s">
        <v>5553</v>
      </c>
      <c r="H3642" s="31">
        <v>74138057</v>
      </c>
      <c r="I3642" s="31" t="s">
        <v>62</v>
      </c>
      <c r="J3642" s="32">
        <v>642</v>
      </c>
      <c r="K3642" s="33">
        <f t="shared" si="661"/>
        <v>642</v>
      </c>
      <c r="L3642" s="33">
        <v>3249297</v>
      </c>
      <c r="M3642" s="33">
        <v>0</v>
      </c>
      <c r="N3642" s="33">
        <v>0</v>
      </c>
      <c r="O3642" s="33">
        <v>0</v>
      </c>
      <c r="P3642" s="33">
        <f t="shared" si="662"/>
        <v>642</v>
      </c>
      <c r="Q3642" s="33">
        <f t="shared" si="663"/>
        <v>642</v>
      </c>
      <c r="R3642" s="33">
        <f t="shared" si="664"/>
        <v>3249297</v>
      </c>
      <c r="S3642" s="33"/>
      <c r="T3642" s="30" t="str">
        <f t="shared" si="665"/>
        <v>USD</v>
      </c>
      <c r="U3642" s="33">
        <v>0</v>
      </c>
      <c r="V3642" s="33">
        <v>0</v>
      </c>
      <c r="W3642" s="33">
        <v>0</v>
      </c>
      <c r="X3642" s="33">
        <f t="shared" si="666"/>
        <v>642</v>
      </c>
      <c r="Y3642" s="33">
        <f t="shared" si="667"/>
        <v>642</v>
      </c>
      <c r="Z3642" s="33">
        <f t="shared" si="668"/>
        <v>3249297</v>
      </c>
      <c r="AA3642" s="34">
        <f t="shared" si="669"/>
        <v>4.6853183135294766E-06</v>
      </c>
      <c r="AB3642" s="33" t="s">
        <v>2762</v>
      </c>
      <c r="AC3642" s="35">
        <v>44873</v>
      </c>
      <c r="AD3642" s="33">
        <v>45</v>
      </c>
      <c r="AE3642" s="36">
        <f t="shared" si="659"/>
        <v>44918</v>
      </c>
    </row>
    <row r="3643" spans="2:31" ht="14.5" hidden="1">
      <c r="B3643" s="29" t="s">
        <v>3132</v>
      </c>
      <c r="C3643" s="30" t="str">
        <f t="shared" si="660"/>
        <v>(Proveedores estratégicos)</v>
      </c>
      <c r="D3643" s="30">
        <v>4</v>
      </c>
      <c r="E3643" s="30">
        <v>133243459</v>
      </c>
      <c r="F3643" s="30" t="s">
        <v>5552</v>
      </c>
      <c r="G3643" s="30" t="s">
        <v>5553</v>
      </c>
      <c r="H3643" s="31">
        <v>60065554</v>
      </c>
      <c r="I3643" s="31" t="s">
        <v>62</v>
      </c>
      <c r="J3643" s="32">
        <v>7381</v>
      </c>
      <c r="K3643" s="33">
        <f t="shared" si="661"/>
        <v>7381</v>
      </c>
      <c r="L3643" s="33">
        <v>37002429</v>
      </c>
      <c r="M3643" s="33">
        <v>0</v>
      </c>
      <c r="N3643" s="33">
        <v>0</v>
      </c>
      <c r="O3643" s="33">
        <v>0</v>
      </c>
      <c r="P3643" s="33">
        <f t="shared" si="662"/>
        <v>7381</v>
      </c>
      <c r="Q3643" s="33">
        <f t="shared" si="663"/>
        <v>7381</v>
      </c>
      <c r="R3643" s="33">
        <f t="shared" si="664"/>
        <v>37002429</v>
      </c>
      <c r="S3643" s="33"/>
      <c r="T3643" s="30" t="str">
        <f t="shared" si="665"/>
        <v>USD</v>
      </c>
      <c r="U3643" s="33">
        <v>0</v>
      </c>
      <c r="V3643" s="33">
        <v>0</v>
      </c>
      <c r="W3643" s="33">
        <v>0</v>
      </c>
      <c r="X3643" s="33">
        <f t="shared" si="666"/>
        <v>7381</v>
      </c>
      <c r="Y3643" s="33">
        <f t="shared" si="667"/>
        <v>7381</v>
      </c>
      <c r="Z3643" s="33">
        <f t="shared" si="668"/>
        <v>37002429</v>
      </c>
      <c r="AA3643" s="34">
        <f t="shared" si="669"/>
        <v>5.3355589913379477E-05</v>
      </c>
      <c r="AB3643" s="33" t="s">
        <v>2762</v>
      </c>
      <c r="AC3643" s="35">
        <v>44874</v>
      </c>
      <c r="AD3643" s="33">
        <v>45</v>
      </c>
      <c r="AE3643" s="36">
        <f t="shared" si="659"/>
        <v>44919</v>
      </c>
    </row>
    <row r="3644" spans="2:31" ht="14.5" hidden="1">
      <c r="B3644" s="29" t="s">
        <v>3132</v>
      </c>
      <c r="C3644" s="30" t="str">
        <f t="shared" si="660"/>
        <v>(Proveedores estratégicos)</v>
      </c>
      <c r="D3644" s="30">
        <v>4</v>
      </c>
      <c r="E3644" s="30">
        <v>133243459</v>
      </c>
      <c r="F3644" s="30" t="s">
        <v>5552</v>
      </c>
      <c r="G3644" s="30" t="s">
        <v>5553</v>
      </c>
      <c r="H3644" s="31">
        <v>74140661</v>
      </c>
      <c r="I3644" s="31" t="s">
        <v>62</v>
      </c>
      <c r="J3644" s="32">
        <v>250.80000000000001</v>
      </c>
      <c r="K3644" s="33">
        <f t="shared" si="661"/>
        <v>250.80000000000001</v>
      </c>
      <c r="L3644" s="33">
        <v>1232609</v>
      </c>
      <c r="M3644" s="33">
        <v>0</v>
      </c>
      <c r="N3644" s="33">
        <v>0</v>
      </c>
      <c r="O3644" s="33">
        <v>0</v>
      </c>
      <c r="P3644" s="33">
        <f t="shared" si="662"/>
        <v>250.80000000000001</v>
      </c>
      <c r="Q3644" s="33">
        <f t="shared" si="663"/>
        <v>250.80000000000001</v>
      </c>
      <c r="R3644" s="33">
        <f t="shared" si="664"/>
        <v>1232609</v>
      </c>
      <c r="S3644" s="33"/>
      <c r="T3644" s="30" t="str">
        <f t="shared" si="665"/>
        <v>USD</v>
      </c>
      <c r="U3644" s="33">
        <v>0</v>
      </c>
      <c r="V3644" s="33">
        <v>0</v>
      </c>
      <c r="W3644" s="33">
        <v>0</v>
      </c>
      <c r="X3644" s="33">
        <f t="shared" si="666"/>
        <v>250.80000000000001</v>
      </c>
      <c r="Y3644" s="33">
        <f t="shared" si="667"/>
        <v>250.80000000000001</v>
      </c>
      <c r="Z3644" s="33">
        <f t="shared" si="668"/>
        <v>1232609</v>
      </c>
      <c r="AA3644" s="34">
        <f t="shared" si="669"/>
        <v>1.7773584628063409E-06</v>
      </c>
      <c r="AB3644" s="33" t="s">
        <v>2762</v>
      </c>
      <c r="AC3644" s="35">
        <v>44875</v>
      </c>
      <c r="AD3644" s="33">
        <v>45</v>
      </c>
      <c r="AE3644" s="36">
        <f t="shared" si="659"/>
        <v>44920</v>
      </c>
    </row>
    <row r="3645" spans="2:31" ht="14.5" hidden="1">
      <c r="B3645" s="29" t="s">
        <v>3132</v>
      </c>
      <c r="C3645" s="30" t="str">
        <f t="shared" si="660"/>
        <v>(Proveedores estratégicos)</v>
      </c>
      <c r="D3645" s="30">
        <v>4</v>
      </c>
      <c r="E3645" s="30">
        <v>133243459</v>
      </c>
      <c r="F3645" s="30" t="s">
        <v>5552</v>
      </c>
      <c r="G3645" s="30" t="s">
        <v>5553</v>
      </c>
      <c r="H3645" s="31">
        <v>74141971</v>
      </c>
      <c r="I3645" s="31" t="s">
        <v>62</v>
      </c>
      <c r="J3645" s="32">
        <v>306</v>
      </c>
      <c r="K3645" s="33">
        <f t="shared" si="661"/>
        <v>306</v>
      </c>
      <c r="L3645" s="33">
        <v>1470657</v>
      </c>
      <c r="M3645" s="33">
        <v>0</v>
      </c>
      <c r="N3645" s="33">
        <v>0</v>
      </c>
      <c r="O3645" s="33">
        <v>0</v>
      </c>
      <c r="P3645" s="33">
        <f t="shared" si="662"/>
        <v>306</v>
      </c>
      <c r="Q3645" s="33">
        <f t="shared" si="663"/>
        <v>306</v>
      </c>
      <c r="R3645" s="33">
        <f t="shared" si="664"/>
        <v>1470657</v>
      </c>
      <c r="S3645" s="33"/>
      <c r="T3645" s="30" t="str">
        <f t="shared" si="665"/>
        <v>USD</v>
      </c>
      <c r="U3645" s="33">
        <v>0</v>
      </c>
      <c r="V3645" s="33">
        <v>0</v>
      </c>
      <c r="W3645" s="33">
        <v>0</v>
      </c>
      <c r="X3645" s="33">
        <f t="shared" si="666"/>
        <v>306</v>
      </c>
      <c r="Y3645" s="33">
        <f t="shared" si="667"/>
        <v>306</v>
      </c>
      <c r="Z3645" s="33">
        <f t="shared" si="668"/>
        <v>1470657</v>
      </c>
      <c r="AA3645" s="34">
        <f t="shared" si="669"/>
        <v>2.1206113737895674E-06</v>
      </c>
      <c r="AB3645" s="33" t="s">
        <v>2762</v>
      </c>
      <c r="AC3645" s="35">
        <v>44876</v>
      </c>
      <c r="AD3645" s="33">
        <v>45</v>
      </c>
      <c r="AE3645" s="36">
        <f t="shared" si="659"/>
        <v>44921</v>
      </c>
    </row>
    <row r="3646" spans="2:31" ht="14.5" hidden="1">
      <c r="B3646" s="29" t="s">
        <v>3132</v>
      </c>
      <c r="C3646" s="30" t="str">
        <f t="shared" si="660"/>
        <v>(Proveedores estratégicos)</v>
      </c>
      <c r="D3646" s="30">
        <v>4</v>
      </c>
      <c r="E3646" s="30">
        <v>133243459</v>
      </c>
      <c r="F3646" s="30" t="s">
        <v>5552</v>
      </c>
      <c r="G3646" s="30" t="s">
        <v>5553</v>
      </c>
      <c r="H3646" s="31">
        <v>74143318</v>
      </c>
      <c r="I3646" s="31" t="s">
        <v>62</v>
      </c>
      <c r="J3646" s="32">
        <v>89.099999999999994</v>
      </c>
      <c r="K3646" s="33">
        <f t="shared" si="661"/>
        <v>89.099999999999994</v>
      </c>
      <c r="L3646" s="33">
        <v>428221</v>
      </c>
      <c r="M3646" s="33">
        <v>0</v>
      </c>
      <c r="N3646" s="33">
        <v>0</v>
      </c>
      <c r="O3646" s="33">
        <v>0</v>
      </c>
      <c r="P3646" s="33">
        <f t="shared" si="662"/>
        <v>89.099999999999994</v>
      </c>
      <c r="Q3646" s="33">
        <f t="shared" si="663"/>
        <v>89.099999999999994</v>
      </c>
      <c r="R3646" s="33">
        <f t="shared" si="664"/>
        <v>428221</v>
      </c>
      <c r="S3646" s="33"/>
      <c r="T3646" s="30" t="str">
        <f t="shared" si="665"/>
        <v>USD</v>
      </c>
      <c r="U3646" s="33">
        <v>0</v>
      </c>
      <c r="V3646" s="33">
        <v>0</v>
      </c>
      <c r="W3646" s="33">
        <v>0</v>
      </c>
      <c r="X3646" s="33">
        <f t="shared" si="666"/>
        <v>89.099999999999994</v>
      </c>
      <c r="Y3646" s="33">
        <f t="shared" si="667"/>
        <v>89.099999999999994</v>
      </c>
      <c r="Z3646" s="33">
        <f t="shared" si="668"/>
        <v>428221</v>
      </c>
      <c r="AA3646" s="34">
        <f t="shared" si="669"/>
        <v>6.174725466886856E-07</v>
      </c>
      <c r="AB3646" s="33" t="s">
        <v>2762</v>
      </c>
      <c r="AC3646" s="35">
        <v>44876</v>
      </c>
      <c r="AD3646" s="33">
        <v>45</v>
      </c>
      <c r="AE3646" s="36">
        <f t="shared" si="659"/>
        <v>44921</v>
      </c>
    </row>
    <row r="3647" spans="2:31" ht="14.5" hidden="1">
      <c r="B3647" s="29" t="s">
        <v>3132</v>
      </c>
      <c r="C3647" s="30" t="str">
        <f t="shared" si="660"/>
        <v>(Proveedores estratégicos)</v>
      </c>
      <c r="D3647" s="30">
        <v>4</v>
      </c>
      <c r="E3647" s="30">
        <v>133243459</v>
      </c>
      <c r="F3647" s="30" t="s">
        <v>5552</v>
      </c>
      <c r="G3647" s="30" t="s">
        <v>5553</v>
      </c>
      <c r="H3647" s="31">
        <v>74141970</v>
      </c>
      <c r="I3647" s="31" t="s">
        <v>62</v>
      </c>
      <c r="J3647" s="32">
        <v>66.599999999999994</v>
      </c>
      <c r="K3647" s="33">
        <f t="shared" si="661"/>
        <v>66.599999999999994</v>
      </c>
      <c r="L3647" s="33">
        <v>320084</v>
      </c>
      <c r="M3647" s="33">
        <v>0</v>
      </c>
      <c r="N3647" s="33">
        <v>0</v>
      </c>
      <c r="O3647" s="33">
        <v>0</v>
      </c>
      <c r="P3647" s="33">
        <f t="shared" si="662"/>
        <v>66.599999999999994</v>
      </c>
      <c r="Q3647" s="33">
        <f t="shared" si="663"/>
        <v>66.599999999999994</v>
      </c>
      <c r="R3647" s="33">
        <f t="shared" si="664"/>
        <v>320084</v>
      </c>
      <c r="S3647" s="33"/>
      <c r="T3647" s="30" t="str">
        <f t="shared" si="665"/>
        <v>USD</v>
      </c>
      <c r="U3647" s="33">
        <v>0</v>
      </c>
      <c r="V3647" s="33">
        <v>0</v>
      </c>
      <c r="W3647" s="33">
        <v>0</v>
      </c>
      <c r="X3647" s="33">
        <f t="shared" si="666"/>
        <v>66.599999999999994</v>
      </c>
      <c r="Y3647" s="33">
        <f t="shared" si="667"/>
        <v>66.599999999999994</v>
      </c>
      <c r="Z3647" s="33">
        <f t="shared" si="668"/>
        <v>320084</v>
      </c>
      <c r="AA3647" s="34">
        <f t="shared" si="669"/>
        <v>4.6154458243360611E-07</v>
      </c>
      <c r="AB3647" s="33" t="s">
        <v>2762</v>
      </c>
      <c r="AC3647" s="35">
        <v>44876</v>
      </c>
      <c r="AD3647" s="33">
        <v>45</v>
      </c>
      <c r="AE3647" s="36">
        <f t="shared" si="659"/>
        <v>44921</v>
      </c>
    </row>
    <row r="3648" spans="2:31" ht="14.5" hidden="1">
      <c r="B3648" s="29" t="s">
        <v>3132</v>
      </c>
      <c r="C3648" s="30" t="str">
        <f t="shared" si="660"/>
        <v>(Proveedores estratégicos)</v>
      </c>
      <c r="D3648" s="30">
        <v>4</v>
      </c>
      <c r="E3648" s="30">
        <v>133243459</v>
      </c>
      <c r="F3648" s="30" t="s">
        <v>5552</v>
      </c>
      <c r="G3648" s="30" t="s">
        <v>5553</v>
      </c>
      <c r="H3648" s="31">
        <v>74143317</v>
      </c>
      <c r="I3648" s="31" t="s">
        <v>62</v>
      </c>
      <c r="J3648" s="32">
        <v>1270</v>
      </c>
      <c r="K3648" s="33">
        <f t="shared" si="661"/>
        <v>1270</v>
      </c>
      <c r="L3648" s="33">
        <v>6103709</v>
      </c>
      <c r="M3648" s="33">
        <v>0</v>
      </c>
      <c r="N3648" s="33">
        <v>0</v>
      </c>
      <c r="O3648" s="33">
        <v>0</v>
      </c>
      <c r="P3648" s="33">
        <f t="shared" si="662"/>
        <v>1270</v>
      </c>
      <c r="Q3648" s="33">
        <f t="shared" si="663"/>
        <v>1270</v>
      </c>
      <c r="R3648" s="33">
        <f t="shared" si="664"/>
        <v>6103709</v>
      </c>
      <c r="S3648" s="33"/>
      <c r="T3648" s="30" t="str">
        <f t="shared" si="665"/>
        <v>USD</v>
      </c>
      <c r="U3648" s="33">
        <v>0</v>
      </c>
      <c r="V3648" s="33">
        <v>0</v>
      </c>
      <c r="W3648" s="33">
        <v>0</v>
      </c>
      <c r="X3648" s="33">
        <f t="shared" si="666"/>
        <v>1270</v>
      </c>
      <c r="Y3648" s="33">
        <f t="shared" si="667"/>
        <v>1270</v>
      </c>
      <c r="Z3648" s="33">
        <f t="shared" si="668"/>
        <v>6103709</v>
      </c>
      <c r="AA3648" s="34">
        <f t="shared" si="669"/>
        <v>8.8012328691882245E-06</v>
      </c>
      <c r="AB3648" s="33" t="s">
        <v>2762</v>
      </c>
      <c r="AC3648" s="35">
        <v>44877</v>
      </c>
      <c r="AD3648" s="33">
        <v>45</v>
      </c>
      <c r="AE3648" s="36">
        <f t="shared" si="659"/>
        <v>44922</v>
      </c>
    </row>
    <row r="3649" spans="2:31" ht="14.5" hidden="1">
      <c r="B3649" s="29" t="s">
        <v>3132</v>
      </c>
      <c r="C3649" s="30" t="str">
        <f t="shared" si="660"/>
        <v>(Proveedores estratégicos)</v>
      </c>
      <c r="D3649" s="30">
        <v>4</v>
      </c>
      <c r="E3649" s="30">
        <v>133243459</v>
      </c>
      <c r="F3649" s="30" t="s">
        <v>5552</v>
      </c>
      <c r="G3649" s="30" t="s">
        <v>5553</v>
      </c>
      <c r="H3649" s="31">
        <v>652545</v>
      </c>
      <c r="I3649" s="31" t="s">
        <v>62</v>
      </c>
      <c r="J3649" s="32">
        <v>266600.60999999999</v>
      </c>
      <c r="K3649" s="33">
        <f t="shared" si="661"/>
        <v>266600.60999999999</v>
      </c>
      <c r="L3649" s="33">
        <v>1281301194</v>
      </c>
      <c r="M3649" s="33">
        <v>0</v>
      </c>
      <c r="N3649" s="33">
        <v>0</v>
      </c>
      <c r="O3649" s="33">
        <v>0</v>
      </c>
      <c r="P3649" s="33">
        <f t="shared" si="662"/>
        <v>266600.60999999999</v>
      </c>
      <c r="Q3649" s="33">
        <f t="shared" si="663"/>
        <v>266600.60999999999</v>
      </c>
      <c r="R3649" s="33">
        <f t="shared" si="664"/>
        <v>1281301194</v>
      </c>
      <c r="S3649" s="33"/>
      <c r="T3649" s="30" t="str">
        <f t="shared" si="665"/>
        <v>USD</v>
      </c>
      <c r="U3649" s="33">
        <v>0</v>
      </c>
      <c r="V3649" s="33">
        <v>0</v>
      </c>
      <c r="W3649" s="33">
        <v>0</v>
      </c>
      <c r="X3649" s="33">
        <f t="shared" si="666"/>
        <v>266600.60999999999</v>
      </c>
      <c r="Y3649" s="33">
        <f t="shared" si="667"/>
        <v>266600.60999999999</v>
      </c>
      <c r="Z3649" s="33">
        <f t="shared" si="668"/>
        <v>1281301194</v>
      </c>
      <c r="AA3649" s="34">
        <f t="shared" si="669"/>
        <v>0.0018475700895902666</v>
      </c>
      <c r="AB3649" s="33" t="s">
        <v>2762</v>
      </c>
      <c r="AC3649" s="35">
        <v>44879</v>
      </c>
      <c r="AD3649" s="33">
        <v>45</v>
      </c>
      <c r="AE3649" s="36">
        <f t="shared" si="659"/>
        <v>44924</v>
      </c>
    </row>
    <row r="3650" spans="2:31" ht="14.5" hidden="1">
      <c r="B3650" s="29" t="s">
        <v>3132</v>
      </c>
      <c r="C3650" s="30" t="str">
        <f t="shared" si="660"/>
        <v>(Proveedores estratégicos)</v>
      </c>
      <c r="D3650" s="30">
        <v>4</v>
      </c>
      <c r="E3650" s="30">
        <v>133243459</v>
      </c>
      <c r="F3650" s="30" t="s">
        <v>5552</v>
      </c>
      <c r="G3650" s="30" t="s">
        <v>5553</v>
      </c>
      <c r="H3650" s="31">
        <v>652544</v>
      </c>
      <c r="I3650" s="31" t="s">
        <v>62</v>
      </c>
      <c r="J3650" s="32">
        <v>138966.23999999999</v>
      </c>
      <c r="K3650" s="33">
        <f t="shared" si="661"/>
        <v>138966.23999999999</v>
      </c>
      <c r="L3650" s="33">
        <v>667881477</v>
      </c>
      <c r="M3650" s="33">
        <v>0</v>
      </c>
      <c r="N3650" s="33">
        <v>0</v>
      </c>
      <c r="O3650" s="33">
        <v>0</v>
      </c>
      <c r="P3650" s="33">
        <f t="shared" si="662"/>
        <v>138966.23999999999</v>
      </c>
      <c r="Q3650" s="33">
        <f t="shared" si="663"/>
        <v>138966.23999999999</v>
      </c>
      <c r="R3650" s="33">
        <f t="shared" si="664"/>
        <v>667881477</v>
      </c>
      <c r="S3650" s="33"/>
      <c r="T3650" s="30" t="str">
        <f t="shared" si="665"/>
        <v>USD</v>
      </c>
      <c r="U3650" s="33">
        <v>0</v>
      </c>
      <c r="V3650" s="33">
        <v>0</v>
      </c>
      <c r="W3650" s="33">
        <v>0</v>
      </c>
      <c r="X3650" s="33">
        <f t="shared" si="666"/>
        <v>138966.23999999999</v>
      </c>
      <c r="Y3650" s="33">
        <f t="shared" si="667"/>
        <v>138966.23999999999</v>
      </c>
      <c r="Z3650" s="33">
        <f t="shared" si="668"/>
        <v>667881477</v>
      </c>
      <c r="AA3650" s="34">
        <f t="shared" si="669"/>
        <v>0.00096305056615483776</v>
      </c>
      <c r="AB3650" s="33" t="s">
        <v>2762</v>
      </c>
      <c r="AC3650" s="35">
        <v>44879</v>
      </c>
      <c r="AD3650" s="33">
        <v>45</v>
      </c>
      <c r="AE3650" s="36">
        <f t="shared" si="659"/>
        <v>44924</v>
      </c>
    </row>
    <row r="3651" spans="2:31" ht="14.5" hidden="1">
      <c r="B3651" s="29" t="s">
        <v>3132</v>
      </c>
      <c r="C3651" s="30" t="str">
        <f t="shared" si="660"/>
        <v>(Proveedores estratégicos)</v>
      </c>
      <c r="D3651" s="30">
        <v>4</v>
      </c>
      <c r="E3651" s="30">
        <v>133243459</v>
      </c>
      <c r="F3651" s="30" t="s">
        <v>5552</v>
      </c>
      <c r="G3651" s="30" t="s">
        <v>5553</v>
      </c>
      <c r="H3651" s="31">
        <v>74145781</v>
      </c>
      <c r="I3651" s="31" t="s">
        <v>62</v>
      </c>
      <c r="J3651" s="32">
        <v>33.759999999999998</v>
      </c>
      <c r="K3651" s="33">
        <f t="shared" si="661"/>
        <v>33.759999999999998</v>
      </c>
      <c r="L3651" s="33">
        <v>162253</v>
      </c>
      <c r="M3651" s="33">
        <v>0</v>
      </c>
      <c r="N3651" s="33">
        <v>0</v>
      </c>
      <c r="O3651" s="33">
        <v>0</v>
      </c>
      <c r="P3651" s="33">
        <f t="shared" si="662"/>
        <v>33.759999999999998</v>
      </c>
      <c r="Q3651" s="33">
        <f t="shared" si="663"/>
        <v>33.759999999999998</v>
      </c>
      <c r="R3651" s="33">
        <f t="shared" si="664"/>
        <v>162253</v>
      </c>
      <c r="S3651" s="33"/>
      <c r="T3651" s="30" t="str">
        <f t="shared" si="665"/>
        <v>USD</v>
      </c>
      <c r="U3651" s="33">
        <v>0</v>
      </c>
      <c r="V3651" s="33">
        <v>0</v>
      </c>
      <c r="W3651" s="33">
        <v>0</v>
      </c>
      <c r="X3651" s="33">
        <f t="shared" si="666"/>
        <v>33.759999999999998</v>
      </c>
      <c r="Y3651" s="33">
        <f t="shared" si="667"/>
        <v>33.759999999999998</v>
      </c>
      <c r="Z3651" s="33">
        <f t="shared" si="668"/>
        <v>162253</v>
      </c>
      <c r="AA3651" s="34">
        <f t="shared" si="669"/>
        <v>2.3396043892728126E-07</v>
      </c>
      <c r="AB3651" s="33" t="s">
        <v>2762</v>
      </c>
      <c r="AC3651" s="35">
        <v>44880</v>
      </c>
      <c r="AD3651" s="33">
        <v>45</v>
      </c>
      <c r="AE3651" s="36">
        <f t="shared" si="659"/>
        <v>44925</v>
      </c>
    </row>
    <row r="3652" spans="2:31" ht="14.5" hidden="1">
      <c r="B3652" s="29" t="s">
        <v>3132</v>
      </c>
      <c r="C3652" s="30" t="str">
        <f t="shared" si="660"/>
        <v>(Proveedores estratégicos)</v>
      </c>
      <c r="D3652" s="30">
        <v>4</v>
      </c>
      <c r="E3652" s="30">
        <v>133243459</v>
      </c>
      <c r="F3652" s="30" t="s">
        <v>5552</v>
      </c>
      <c r="G3652" s="30" t="s">
        <v>5553</v>
      </c>
      <c r="H3652" s="31">
        <v>652754</v>
      </c>
      <c r="I3652" s="31" t="s">
        <v>62</v>
      </c>
      <c r="J3652" s="32">
        <v>1668.74</v>
      </c>
      <c r="K3652" s="33">
        <f t="shared" si="661"/>
        <v>1668.74</v>
      </c>
      <c r="L3652" s="33">
        <v>8020081</v>
      </c>
      <c r="M3652" s="33">
        <v>0</v>
      </c>
      <c r="N3652" s="33">
        <v>0</v>
      </c>
      <c r="O3652" s="33">
        <v>0</v>
      </c>
      <c r="P3652" s="33">
        <f t="shared" si="662"/>
        <v>1668.74</v>
      </c>
      <c r="Q3652" s="33">
        <f t="shared" si="663"/>
        <v>1668.74</v>
      </c>
      <c r="R3652" s="33">
        <f t="shared" si="664"/>
        <v>8020081</v>
      </c>
      <c r="S3652" s="33"/>
      <c r="T3652" s="30" t="str">
        <f t="shared" si="665"/>
        <v>USD</v>
      </c>
      <c r="U3652" s="33">
        <v>0</v>
      </c>
      <c r="V3652" s="33">
        <v>0</v>
      </c>
      <c r="W3652" s="33">
        <v>0</v>
      </c>
      <c r="X3652" s="33">
        <f t="shared" si="666"/>
        <v>1668.74</v>
      </c>
      <c r="Y3652" s="33">
        <f t="shared" si="667"/>
        <v>1668.74</v>
      </c>
      <c r="Z3652" s="33">
        <f t="shared" si="668"/>
        <v>8020081</v>
      </c>
      <c r="AA3652" s="34">
        <f t="shared" si="669"/>
        <v>1.156454223337842E-05</v>
      </c>
      <c r="AB3652" s="33" t="s">
        <v>2762</v>
      </c>
      <c r="AC3652" s="35">
        <v>44880</v>
      </c>
      <c r="AD3652" s="33">
        <v>45</v>
      </c>
      <c r="AE3652" s="36">
        <f t="shared" si="659"/>
        <v>44925</v>
      </c>
    </row>
    <row r="3653" spans="2:31" ht="14.5" hidden="1">
      <c r="B3653" s="29" t="s">
        <v>3132</v>
      </c>
      <c r="C3653" s="30" t="str">
        <f t="shared" si="660"/>
        <v>(Proveedores estratégicos)</v>
      </c>
      <c r="D3653" s="30">
        <v>4</v>
      </c>
      <c r="E3653" s="30">
        <v>133243459</v>
      </c>
      <c r="F3653" s="30" t="s">
        <v>5552</v>
      </c>
      <c r="G3653" s="30" t="s">
        <v>5553</v>
      </c>
      <c r="H3653" s="31">
        <v>652749</v>
      </c>
      <c r="I3653" s="31" t="s">
        <v>62</v>
      </c>
      <c r="J3653" s="32">
        <v>1553.5799999999999</v>
      </c>
      <c r="K3653" s="33">
        <f t="shared" si="661"/>
        <v>1553.5799999999999</v>
      </c>
      <c r="L3653" s="33">
        <v>7466614</v>
      </c>
      <c r="M3653" s="33">
        <v>0</v>
      </c>
      <c r="N3653" s="33">
        <v>0</v>
      </c>
      <c r="O3653" s="33">
        <v>0</v>
      </c>
      <c r="P3653" s="33">
        <f t="shared" si="662"/>
        <v>1553.5799999999999</v>
      </c>
      <c r="Q3653" s="33">
        <f t="shared" si="663"/>
        <v>1553.5799999999999</v>
      </c>
      <c r="R3653" s="33">
        <f t="shared" si="664"/>
        <v>7466614</v>
      </c>
      <c r="S3653" s="33"/>
      <c r="T3653" s="30" t="str">
        <f t="shared" si="665"/>
        <v>USD</v>
      </c>
      <c r="U3653" s="33">
        <v>0</v>
      </c>
      <c r="V3653" s="33">
        <v>0</v>
      </c>
      <c r="W3653" s="33">
        <v>0</v>
      </c>
      <c r="X3653" s="33">
        <f t="shared" si="666"/>
        <v>1553.5799999999999</v>
      </c>
      <c r="Y3653" s="33">
        <f t="shared" si="667"/>
        <v>1553.5799999999999</v>
      </c>
      <c r="Z3653" s="33">
        <f t="shared" si="668"/>
        <v>7466614</v>
      </c>
      <c r="AA3653" s="34">
        <f t="shared" si="669"/>
        <v>1.0766471428821551E-05</v>
      </c>
      <c r="AB3653" s="33" t="s">
        <v>2762</v>
      </c>
      <c r="AC3653" s="35">
        <v>44880</v>
      </c>
      <c r="AD3653" s="33">
        <v>45</v>
      </c>
      <c r="AE3653" s="36">
        <f t="shared" si="659"/>
        <v>44925</v>
      </c>
    </row>
    <row r="3654" spans="2:31" ht="14.5" hidden="1">
      <c r="B3654" s="29" t="s">
        <v>3132</v>
      </c>
      <c r="C3654" s="30" t="str">
        <f t="shared" si="660"/>
        <v>(Proveedores estratégicos)</v>
      </c>
      <c r="D3654" s="30">
        <v>4</v>
      </c>
      <c r="E3654" s="30">
        <v>133243459</v>
      </c>
      <c r="F3654" s="30" t="s">
        <v>5552</v>
      </c>
      <c r="G3654" s="30" t="s">
        <v>5553</v>
      </c>
      <c r="H3654" s="31">
        <v>74147177</v>
      </c>
      <c r="I3654" s="31" t="s">
        <v>62</v>
      </c>
      <c r="J3654" s="32">
        <v>5262</v>
      </c>
      <c r="K3654" s="33">
        <f t="shared" si="661"/>
        <v>5262</v>
      </c>
      <c r="L3654" s="33">
        <v>25289540</v>
      </c>
      <c r="M3654" s="33">
        <v>0</v>
      </c>
      <c r="N3654" s="33">
        <v>0</v>
      </c>
      <c r="O3654" s="33">
        <v>0</v>
      </c>
      <c r="P3654" s="33">
        <f t="shared" si="662"/>
        <v>5262</v>
      </c>
      <c r="Q3654" s="33">
        <f t="shared" si="663"/>
        <v>5262</v>
      </c>
      <c r="R3654" s="33">
        <f t="shared" si="664"/>
        <v>25289540</v>
      </c>
      <c r="S3654" s="33"/>
      <c r="T3654" s="30" t="str">
        <f t="shared" si="665"/>
        <v>USD</v>
      </c>
      <c r="U3654" s="33">
        <v>0</v>
      </c>
      <c r="V3654" s="33">
        <v>0</v>
      </c>
      <c r="W3654" s="33">
        <v>0</v>
      </c>
      <c r="X3654" s="33">
        <f t="shared" si="666"/>
        <v>5262</v>
      </c>
      <c r="Y3654" s="33">
        <f t="shared" si="667"/>
        <v>5262</v>
      </c>
      <c r="Z3654" s="33">
        <f t="shared" si="668"/>
        <v>25289540</v>
      </c>
      <c r="AA3654" s="34">
        <f t="shared" si="669"/>
        <v>3.6466209430143271E-05</v>
      </c>
      <c r="AB3654" s="33" t="s">
        <v>2762</v>
      </c>
      <c r="AC3654" s="35">
        <v>44880</v>
      </c>
      <c r="AD3654" s="33">
        <v>45</v>
      </c>
      <c r="AE3654" s="36">
        <f t="shared" si="659"/>
        <v>44925</v>
      </c>
    </row>
    <row r="3655" spans="2:31" ht="14.5" hidden="1">
      <c r="B3655" s="29" t="s">
        <v>3132</v>
      </c>
      <c r="C3655" s="30" t="str">
        <f t="shared" si="660"/>
        <v>(Proveedores estratégicos)</v>
      </c>
      <c r="D3655" s="30">
        <v>4</v>
      </c>
      <c r="E3655" s="30">
        <v>133243459</v>
      </c>
      <c r="F3655" s="30" t="s">
        <v>5552</v>
      </c>
      <c r="G3655" s="30" t="s">
        <v>5553</v>
      </c>
      <c r="H3655" s="31">
        <v>652763</v>
      </c>
      <c r="I3655" s="31" t="s">
        <v>62</v>
      </c>
      <c r="J3655" s="32">
        <v>2215.27</v>
      </c>
      <c r="K3655" s="33">
        <f t="shared" si="661"/>
        <v>2215.27</v>
      </c>
      <c r="L3655" s="33">
        <v>10646743</v>
      </c>
      <c r="M3655" s="33">
        <v>0</v>
      </c>
      <c r="N3655" s="33">
        <v>0</v>
      </c>
      <c r="O3655" s="33">
        <v>0</v>
      </c>
      <c r="P3655" s="33">
        <f t="shared" si="662"/>
        <v>2215.27</v>
      </c>
      <c r="Q3655" s="33">
        <f t="shared" si="663"/>
        <v>2215.27</v>
      </c>
      <c r="R3655" s="33">
        <f t="shared" si="664"/>
        <v>10646743</v>
      </c>
      <c r="S3655" s="33"/>
      <c r="T3655" s="30" t="str">
        <f t="shared" si="665"/>
        <v>USD</v>
      </c>
      <c r="U3655" s="33">
        <v>0</v>
      </c>
      <c r="V3655" s="33">
        <v>0</v>
      </c>
      <c r="W3655" s="33">
        <v>0</v>
      </c>
      <c r="X3655" s="33">
        <f t="shared" si="666"/>
        <v>2215.27</v>
      </c>
      <c r="Y3655" s="33">
        <f t="shared" si="667"/>
        <v>2215.27</v>
      </c>
      <c r="Z3655" s="33">
        <f t="shared" si="668"/>
        <v>10646743</v>
      </c>
      <c r="AA3655" s="34">
        <f t="shared" si="669"/>
        <v>1.5352053061736664E-05</v>
      </c>
      <c r="AB3655" s="33" t="s">
        <v>2762</v>
      </c>
      <c r="AC3655" s="35">
        <v>44880</v>
      </c>
      <c r="AD3655" s="33">
        <v>45</v>
      </c>
      <c r="AE3655" s="36">
        <f t="shared" si="659"/>
        <v>44925</v>
      </c>
    </row>
    <row r="3656" spans="2:31" ht="14.5" hidden="1">
      <c r="B3656" s="29" t="s">
        <v>3132</v>
      </c>
      <c r="C3656" s="30" t="str">
        <f t="shared" si="660"/>
        <v>(Proveedores estratégicos)</v>
      </c>
      <c r="D3656" s="30">
        <v>4</v>
      </c>
      <c r="E3656" s="30">
        <v>133243459</v>
      </c>
      <c r="F3656" s="30" t="s">
        <v>5552</v>
      </c>
      <c r="G3656" s="30" t="s">
        <v>5553</v>
      </c>
      <c r="H3656" s="31">
        <v>74145780</v>
      </c>
      <c r="I3656" s="31" t="s">
        <v>62</v>
      </c>
      <c r="J3656" s="32">
        <v>10290</v>
      </c>
      <c r="K3656" s="33">
        <f t="shared" si="661"/>
        <v>10290</v>
      </c>
      <c r="L3656" s="33">
        <v>49454460</v>
      </c>
      <c r="M3656" s="33">
        <v>0</v>
      </c>
      <c r="N3656" s="33">
        <v>0</v>
      </c>
      <c r="O3656" s="33">
        <v>0</v>
      </c>
      <c r="P3656" s="33">
        <f t="shared" si="662"/>
        <v>10290</v>
      </c>
      <c r="Q3656" s="33">
        <f t="shared" si="663"/>
        <v>10290</v>
      </c>
      <c r="R3656" s="33">
        <f t="shared" si="664"/>
        <v>49454460</v>
      </c>
      <c r="S3656" s="33"/>
      <c r="T3656" s="30" t="str">
        <f t="shared" si="665"/>
        <v>USD</v>
      </c>
      <c r="U3656" s="33">
        <v>0</v>
      </c>
      <c r="V3656" s="33">
        <v>0</v>
      </c>
      <c r="W3656" s="33">
        <v>0</v>
      </c>
      <c r="X3656" s="33">
        <f t="shared" si="666"/>
        <v>10290</v>
      </c>
      <c r="Y3656" s="33">
        <f t="shared" si="667"/>
        <v>10290</v>
      </c>
      <c r="Z3656" s="33">
        <f t="shared" si="668"/>
        <v>49454460</v>
      </c>
      <c r="AA3656" s="34">
        <f t="shared" si="669"/>
        <v>7.1310774953385595E-05</v>
      </c>
      <c r="AB3656" s="33" t="s">
        <v>2762</v>
      </c>
      <c r="AC3656" s="35">
        <v>44880</v>
      </c>
      <c r="AD3656" s="33">
        <v>45</v>
      </c>
      <c r="AE3656" s="36">
        <f t="shared" si="659"/>
        <v>44925</v>
      </c>
    </row>
    <row r="3657" spans="2:31" ht="14.5" hidden="1">
      <c r="B3657" s="29" t="s">
        <v>3132</v>
      </c>
      <c r="C3657" s="30" t="str">
        <f t="shared" si="660"/>
        <v>(Proveedores estratégicos)</v>
      </c>
      <c r="D3657" s="30">
        <v>4</v>
      </c>
      <c r="E3657" s="30">
        <v>133243459</v>
      </c>
      <c r="F3657" s="30" t="s">
        <v>5552</v>
      </c>
      <c r="G3657" s="30" t="s">
        <v>5553</v>
      </c>
      <c r="H3657" s="31">
        <v>74145782</v>
      </c>
      <c r="I3657" s="31" t="s">
        <v>62</v>
      </c>
      <c r="J3657" s="32">
        <v>41.18</v>
      </c>
      <c r="K3657" s="33">
        <f t="shared" si="661"/>
        <v>41.18</v>
      </c>
      <c r="L3657" s="33">
        <v>197914</v>
      </c>
      <c r="M3657" s="33">
        <v>0</v>
      </c>
      <c r="N3657" s="33">
        <v>0</v>
      </c>
      <c r="O3657" s="33">
        <v>0</v>
      </c>
      <c r="P3657" s="33">
        <f t="shared" si="662"/>
        <v>41.18</v>
      </c>
      <c r="Q3657" s="33">
        <f t="shared" si="663"/>
        <v>41.18</v>
      </c>
      <c r="R3657" s="33">
        <f t="shared" si="664"/>
        <v>197914</v>
      </c>
      <c r="S3657" s="33"/>
      <c r="T3657" s="30" t="str">
        <f t="shared" si="665"/>
        <v>USD</v>
      </c>
      <c r="U3657" s="33">
        <v>0</v>
      </c>
      <c r="V3657" s="33">
        <v>0</v>
      </c>
      <c r="W3657" s="33">
        <v>0</v>
      </c>
      <c r="X3657" s="33">
        <f t="shared" si="666"/>
        <v>41.18</v>
      </c>
      <c r="Y3657" s="33">
        <f t="shared" si="667"/>
        <v>41.18</v>
      </c>
      <c r="Z3657" s="33">
        <f t="shared" si="668"/>
        <v>197914</v>
      </c>
      <c r="AA3657" s="34">
        <f t="shared" si="669"/>
        <v>2.8538175756290448E-07</v>
      </c>
      <c r="AB3657" s="33" t="s">
        <v>2762</v>
      </c>
      <c r="AC3657" s="35">
        <v>44880</v>
      </c>
      <c r="AD3657" s="33">
        <v>45</v>
      </c>
      <c r="AE3657" s="36">
        <f t="shared" si="659"/>
        <v>44925</v>
      </c>
    </row>
    <row r="3658" spans="2:31" ht="14.5" hidden="1">
      <c r="B3658" s="29" t="s">
        <v>3132</v>
      </c>
      <c r="C3658" s="30" t="str">
        <f t="shared" si="660"/>
        <v>(Proveedores estratégicos)</v>
      </c>
      <c r="D3658" s="30">
        <v>4</v>
      </c>
      <c r="E3658" s="30">
        <v>133243459</v>
      </c>
      <c r="F3658" s="30" t="s">
        <v>5552</v>
      </c>
      <c r="G3658" s="30" t="s">
        <v>5553</v>
      </c>
      <c r="H3658" s="31">
        <v>652753</v>
      </c>
      <c r="I3658" s="31" t="s">
        <v>62</v>
      </c>
      <c r="J3658" s="32">
        <v>2641.9099999999999</v>
      </c>
      <c r="K3658" s="33">
        <f t="shared" si="661"/>
        <v>2641.9099999999999</v>
      </c>
      <c r="L3658" s="33">
        <v>12697204</v>
      </c>
      <c r="M3658" s="33">
        <v>0</v>
      </c>
      <c r="N3658" s="33">
        <v>0</v>
      </c>
      <c r="O3658" s="33">
        <v>0</v>
      </c>
      <c r="P3658" s="33">
        <f t="shared" si="662"/>
        <v>2641.9099999999999</v>
      </c>
      <c r="Q3658" s="33">
        <f t="shared" si="663"/>
        <v>2641.9099999999999</v>
      </c>
      <c r="R3658" s="33">
        <f t="shared" si="664"/>
        <v>12697204</v>
      </c>
      <c r="S3658" s="33"/>
      <c r="T3658" s="30" t="str">
        <f t="shared" si="665"/>
        <v>USD</v>
      </c>
      <c r="U3658" s="33">
        <v>0</v>
      </c>
      <c r="V3658" s="33">
        <v>0</v>
      </c>
      <c r="W3658" s="33">
        <v>0</v>
      </c>
      <c r="X3658" s="33">
        <f t="shared" si="666"/>
        <v>2641.9099999999999</v>
      </c>
      <c r="Y3658" s="33">
        <f t="shared" si="667"/>
        <v>2641.9099999999999</v>
      </c>
      <c r="Z3658" s="33">
        <f t="shared" si="668"/>
        <v>12697204</v>
      </c>
      <c r="AA3658" s="34">
        <f t="shared" si="669"/>
        <v>1.8308711832688647E-05</v>
      </c>
      <c r="AB3658" s="33" t="s">
        <v>2762</v>
      </c>
      <c r="AC3658" s="35">
        <v>44880</v>
      </c>
      <c r="AD3658" s="33">
        <v>45</v>
      </c>
      <c r="AE3658" s="36">
        <f t="shared" si="659"/>
        <v>44925</v>
      </c>
    </row>
    <row r="3659" spans="2:31" ht="14.5" hidden="1">
      <c r="B3659" s="29" t="s">
        <v>3132</v>
      </c>
      <c r="C3659" s="30" t="str">
        <f t="shared" si="660"/>
        <v>(Proveedores estratégicos)</v>
      </c>
      <c r="D3659" s="30">
        <v>4</v>
      </c>
      <c r="E3659" s="30">
        <v>133243459</v>
      </c>
      <c r="F3659" s="30" t="s">
        <v>5552</v>
      </c>
      <c r="G3659" s="30" t="s">
        <v>5553</v>
      </c>
      <c r="H3659" s="31">
        <v>74147176</v>
      </c>
      <c r="I3659" s="31" t="s">
        <v>62</v>
      </c>
      <c r="J3659" s="32">
        <v>5444.5500000000002</v>
      </c>
      <c r="K3659" s="33">
        <f t="shared" si="661"/>
        <v>5444.5500000000002</v>
      </c>
      <c r="L3659" s="33">
        <v>26166888</v>
      </c>
      <c r="M3659" s="33">
        <v>0</v>
      </c>
      <c r="N3659" s="33">
        <v>0</v>
      </c>
      <c r="O3659" s="33">
        <v>0</v>
      </c>
      <c r="P3659" s="33">
        <f t="shared" si="662"/>
        <v>5444.5500000000002</v>
      </c>
      <c r="Q3659" s="33">
        <f t="shared" si="663"/>
        <v>5444.5500000000002</v>
      </c>
      <c r="R3659" s="33">
        <f t="shared" si="664"/>
        <v>26166888</v>
      </c>
      <c r="S3659" s="33"/>
      <c r="T3659" s="30" t="str">
        <f t="shared" si="665"/>
        <v>USD</v>
      </c>
      <c r="U3659" s="33">
        <v>0</v>
      </c>
      <c r="V3659" s="33">
        <v>0</v>
      </c>
      <c r="W3659" s="33">
        <v>0</v>
      </c>
      <c r="X3659" s="33">
        <f t="shared" si="666"/>
        <v>5444.5500000000002</v>
      </c>
      <c r="Y3659" s="33">
        <f t="shared" si="667"/>
        <v>5444.5500000000002</v>
      </c>
      <c r="Z3659" s="33">
        <f t="shared" si="668"/>
        <v>26166888</v>
      </c>
      <c r="AA3659" s="34">
        <f t="shared" si="669"/>
        <v>3.773129989486178E-05</v>
      </c>
      <c r="AB3659" s="33" t="s">
        <v>2762</v>
      </c>
      <c r="AC3659" s="35">
        <v>44880</v>
      </c>
      <c r="AD3659" s="33">
        <v>45</v>
      </c>
      <c r="AE3659" s="36">
        <f t="shared" si="659"/>
        <v>44925</v>
      </c>
    </row>
    <row r="3660" spans="2:31" ht="14.5" hidden="1">
      <c r="B3660" s="29" t="s">
        <v>3132</v>
      </c>
      <c r="C3660" s="30" t="str">
        <f t="shared" si="660"/>
        <v>(Proveedores estratégicos)</v>
      </c>
      <c r="D3660" s="30">
        <v>4</v>
      </c>
      <c r="E3660" s="30">
        <v>133243459</v>
      </c>
      <c r="F3660" s="30" t="s">
        <v>5552</v>
      </c>
      <c r="G3660" s="30" t="s">
        <v>5553</v>
      </c>
      <c r="H3660" s="31">
        <v>652762</v>
      </c>
      <c r="I3660" s="31" t="s">
        <v>62</v>
      </c>
      <c r="J3660" s="32">
        <v>2408.8099999999999</v>
      </c>
      <c r="K3660" s="33">
        <f t="shared" si="661"/>
        <v>2408.8099999999999</v>
      </c>
      <c r="L3660" s="33">
        <v>11576909</v>
      </c>
      <c r="M3660" s="33">
        <v>0</v>
      </c>
      <c r="N3660" s="33">
        <v>0</v>
      </c>
      <c r="O3660" s="33">
        <v>0</v>
      </c>
      <c r="P3660" s="33">
        <f t="shared" si="662"/>
        <v>2408.8099999999999</v>
      </c>
      <c r="Q3660" s="33">
        <f t="shared" si="663"/>
        <v>2408.8099999999999</v>
      </c>
      <c r="R3660" s="33">
        <f t="shared" si="664"/>
        <v>11576909</v>
      </c>
      <c r="S3660" s="33"/>
      <c r="T3660" s="30" t="str">
        <f t="shared" si="665"/>
        <v>USD</v>
      </c>
      <c r="U3660" s="33">
        <v>0</v>
      </c>
      <c r="V3660" s="33">
        <v>0</v>
      </c>
      <c r="W3660" s="33">
        <v>0</v>
      </c>
      <c r="X3660" s="33">
        <f t="shared" si="666"/>
        <v>2408.8099999999999</v>
      </c>
      <c r="Y3660" s="33">
        <f t="shared" si="667"/>
        <v>2408.8099999999999</v>
      </c>
      <c r="Z3660" s="33">
        <f t="shared" si="668"/>
        <v>11576909</v>
      </c>
      <c r="AA3660" s="34">
        <f t="shared" si="669"/>
        <v>1.6693304352222719E-05</v>
      </c>
      <c r="AB3660" s="33" t="s">
        <v>2762</v>
      </c>
      <c r="AC3660" s="35">
        <v>44880</v>
      </c>
      <c r="AD3660" s="33">
        <v>45</v>
      </c>
      <c r="AE3660" s="36">
        <f t="shared" si="659"/>
        <v>44925</v>
      </c>
    </row>
    <row r="3661" spans="2:31" ht="14.5" hidden="1">
      <c r="B3661" s="29" t="s">
        <v>3132</v>
      </c>
      <c r="C3661" s="30" t="str">
        <f t="shared" si="660"/>
        <v>(Proveedores estratégicos)</v>
      </c>
      <c r="D3661" s="30">
        <v>4</v>
      </c>
      <c r="E3661" s="30">
        <v>133243459</v>
      </c>
      <c r="F3661" s="30" t="s">
        <v>5552</v>
      </c>
      <c r="G3661" s="30" t="s">
        <v>5553</v>
      </c>
      <c r="H3661" s="31">
        <v>652759</v>
      </c>
      <c r="I3661" s="31" t="s">
        <v>62</v>
      </c>
      <c r="J3661" s="32">
        <v>2895.8099999999999</v>
      </c>
      <c r="K3661" s="33">
        <f t="shared" si="661"/>
        <v>2895.8099999999999</v>
      </c>
      <c r="L3661" s="33">
        <v>13917466</v>
      </c>
      <c r="M3661" s="33">
        <v>0</v>
      </c>
      <c r="N3661" s="33">
        <v>0</v>
      </c>
      <c r="O3661" s="33">
        <v>0</v>
      </c>
      <c r="P3661" s="33">
        <f t="shared" si="662"/>
        <v>2895.8099999999999</v>
      </c>
      <c r="Q3661" s="33">
        <f t="shared" si="663"/>
        <v>2895.8099999999999</v>
      </c>
      <c r="R3661" s="33">
        <f t="shared" si="664"/>
        <v>13917466</v>
      </c>
      <c r="S3661" s="33"/>
      <c r="T3661" s="30" t="str">
        <f t="shared" si="665"/>
        <v>USD</v>
      </c>
      <c r="U3661" s="33">
        <v>0</v>
      </c>
      <c r="V3661" s="33">
        <v>0</v>
      </c>
      <c r="W3661" s="33">
        <v>0</v>
      </c>
      <c r="X3661" s="33">
        <f t="shared" si="666"/>
        <v>2895.8099999999999</v>
      </c>
      <c r="Y3661" s="33">
        <f t="shared" si="667"/>
        <v>2895.8099999999999</v>
      </c>
      <c r="Z3661" s="33">
        <f t="shared" si="668"/>
        <v>13917466</v>
      </c>
      <c r="AA3661" s="34">
        <f t="shared" si="669"/>
        <v>2.006826655972779E-05</v>
      </c>
      <c r="AB3661" s="33" t="s">
        <v>2762</v>
      </c>
      <c r="AC3661" s="35">
        <v>44880</v>
      </c>
      <c r="AD3661" s="33">
        <v>45</v>
      </c>
      <c r="AE3661" s="36">
        <f t="shared" si="659"/>
        <v>44925</v>
      </c>
    </row>
    <row r="3662" spans="2:31" ht="14.5" hidden="1">
      <c r="B3662" s="29" t="s">
        <v>3132</v>
      </c>
      <c r="C3662" s="30" t="str">
        <f t="shared" si="660"/>
        <v>(Proveedores estratégicos)</v>
      </c>
      <c r="D3662" s="30">
        <v>4</v>
      </c>
      <c r="E3662" s="30">
        <v>133243459</v>
      </c>
      <c r="F3662" s="30" t="s">
        <v>5552</v>
      </c>
      <c r="G3662" s="30" t="s">
        <v>5553</v>
      </c>
      <c r="H3662" s="31">
        <v>652752</v>
      </c>
      <c r="I3662" s="31" t="s">
        <v>62</v>
      </c>
      <c r="J3662" s="32">
        <v>3370</v>
      </c>
      <c r="K3662" s="33">
        <f t="shared" si="661"/>
        <v>3370</v>
      </c>
      <c r="L3662" s="33">
        <v>16196456</v>
      </c>
      <c r="M3662" s="33">
        <v>0</v>
      </c>
      <c r="N3662" s="33">
        <v>0</v>
      </c>
      <c r="O3662" s="33">
        <v>0</v>
      </c>
      <c r="P3662" s="33">
        <f t="shared" si="662"/>
        <v>3370</v>
      </c>
      <c r="Q3662" s="33">
        <f t="shared" si="663"/>
        <v>3370</v>
      </c>
      <c r="R3662" s="33">
        <f t="shared" si="664"/>
        <v>16196456</v>
      </c>
      <c r="S3662" s="33"/>
      <c r="T3662" s="30" t="str">
        <f t="shared" si="665"/>
        <v>USD</v>
      </c>
      <c r="U3662" s="33">
        <v>0</v>
      </c>
      <c r="V3662" s="33">
        <v>0</v>
      </c>
      <c r="W3662" s="33">
        <v>0</v>
      </c>
      <c r="X3662" s="33">
        <f t="shared" si="666"/>
        <v>3370</v>
      </c>
      <c r="Y3662" s="33">
        <f t="shared" si="667"/>
        <v>3370</v>
      </c>
      <c r="Z3662" s="33">
        <f t="shared" si="668"/>
        <v>16196456</v>
      </c>
      <c r="AA3662" s="34">
        <f t="shared" si="669"/>
        <v>2.3354452335712734E-05</v>
      </c>
      <c r="AB3662" s="33" t="s">
        <v>2762</v>
      </c>
      <c r="AC3662" s="35">
        <v>44880</v>
      </c>
      <c r="AD3662" s="33">
        <v>45</v>
      </c>
      <c r="AE3662" s="36">
        <f t="shared" si="659"/>
        <v>44925</v>
      </c>
    </row>
    <row r="3663" spans="2:31" ht="14.5" hidden="1">
      <c r="B3663" s="29" t="s">
        <v>3132</v>
      </c>
      <c r="C3663" s="30" t="str">
        <f t="shared" si="660"/>
        <v>(Proveedores estratégicos)</v>
      </c>
      <c r="D3663" s="30">
        <v>4</v>
      </c>
      <c r="E3663" s="30">
        <v>133243459</v>
      </c>
      <c r="F3663" s="30" t="s">
        <v>5552</v>
      </c>
      <c r="G3663" s="30" t="s">
        <v>5553</v>
      </c>
      <c r="H3663" s="31">
        <v>74145779</v>
      </c>
      <c r="I3663" s="31" t="s">
        <v>62</v>
      </c>
      <c r="J3663" s="32">
        <v>4860</v>
      </c>
      <c r="K3663" s="33">
        <f t="shared" si="661"/>
        <v>4860</v>
      </c>
      <c r="L3663" s="33">
        <v>23357500</v>
      </c>
      <c r="M3663" s="33">
        <v>0</v>
      </c>
      <c r="N3663" s="33">
        <v>0</v>
      </c>
      <c r="O3663" s="33">
        <v>0</v>
      </c>
      <c r="P3663" s="33">
        <f t="shared" si="662"/>
        <v>4860</v>
      </c>
      <c r="Q3663" s="33">
        <f t="shared" si="663"/>
        <v>4860</v>
      </c>
      <c r="R3663" s="33">
        <f t="shared" si="664"/>
        <v>23357500</v>
      </c>
      <c r="S3663" s="33"/>
      <c r="T3663" s="30" t="str">
        <f t="shared" si="665"/>
        <v>USD</v>
      </c>
      <c r="U3663" s="33">
        <v>0</v>
      </c>
      <c r="V3663" s="33">
        <v>0</v>
      </c>
      <c r="W3663" s="33">
        <v>0</v>
      </c>
      <c r="X3663" s="33">
        <f t="shared" si="666"/>
        <v>4860</v>
      </c>
      <c r="Y3663" s="33">
        <f t="shared" si="667"/>
        <v>4860</v>
      </c>
      <c r="Z3663" s="33">
        <f t="shared" si="668"/>
        <v>23357500</v>
      </c>
      <c r="AA3663" s="34">
        <f t="shared" si="669"/>
        <v>3.3680307619852771E-05</v>
      </c>
      <c r="AB3663" s="33" t="s">
        <v>2762</v>
      </c>
      <c r="AC3663" s="35">
        <v>44880</v>
      </c>
      <c r="AD3663" s="33">
        <v>45</v>
      </c>
      <c r="AE3663" s="36">
        <f t="shared" si="659"/>
        <v>44925</v>
      </c>
    </row>
    <row r="3664" spans="2:31" ht="14.5" hidden="1">
      <c r="B3664" s="29" t="s">
        <v>3132</v>
      </c>
      <c r="C3664" s="30" t="str">
        <f t="shared" si="660"/>
        <v>(Proveedores estratégicos)</v>
      </c>
      <c r="D3664" s="30">
        <v>4</v>
      </c>
      <c r="E3664" s="30">
        <v>133243459</v>
      </c>
      <c r="F3664" s="30" t="s">
        <v>5552</v>
      </c>
      <c r="G3664" s="30" t="s">
        <v>5553</v>
      </c>
      <c r="H3664" s="31">
        <v>652760</v>
      </c>
      <c r="I3664" s="31" t="s">
        <v>62</v>
      </c>
      <c r="J3664" s="32">
        <v>1424.3699999999999</v>
      </c>
      <c r="K3664" s="33">
        <f t="shared" si="661"/>
        <v>1424.3699999999999</v>
      </c>
      <c r="L3664" s="33">
        <v>6845622</v>
      </c>
      <c r="M3664" s="33">
        <v>0</v>
      </c>
      <c r="N3664" s="33">
        <v>0</v>
      </c>
      <c r="O3664" s="33">
        <v>0</v>
      </c>
      <c r="P3664" s="33">
        <f t="shared" si="662"/>
        <v>1424.3699999999999</v>
      </c>
      <c r="Q3664" s="33">
        <f t="shared" si="663"/>
        <v>1424.3699999999999</v>
      </c>
      <c r="R3664" s="33">
        <f t="shared" si="664"/>
        <v>6845622</v>
      </c>
      <c r="S3664" s="33"/>
      <c r="T3664" s="30" t="str">
        <f t="shared" si="665"/>
        <v>USD</v>
      </c>
      <c r="U3664" s="33">
        <v>0</v>
      </c>
      <c r="V3664" s="33">
        <v>0</v>
      </c>
      <c r="W3664" s="33">
        <v>0</v>
      </c>
      <c r="X3664" s="33">
        <f t="shared" si="666"/>
        <v>1424.3699999999999</v>
      </c>
      <c r="Y3664" s="33">
        <f t="shared" si="667"/>
        <v>1424.3699999999999</v>
      </c>
      <c r="Z3664" s="33">
        <f t="shared" si="668"/>
        <v>6845622</v>
      </c>
      <c r="AA3664" s="34">
        <f t="shared" si="669"/>
        <v>9.8710330647214719E-06</v>
      </c>
      <c r="AB3664" s="33" t="s">
        <v>2762</v>
      </c>
      <c r="AC3664" s="35">
        <v>44880</v>
      </c>
      <c r="AD3664" s="33">
        <v>45</v>
      </c>
      <c r="AE3664" s="36">
        <f t="shared" si="659"/>
        <v>44925</v>
      </c>
    </row>
    <row r="3665" spans="2:31" ht="14.5" hidden="1">
      <c r="B3665" s="29" t="s">
        <v>3132</v>
      </c>
      <c r="C3665" s="30" t="str">
        <f t="shared" si="660"/>
        <v>(Proveedores estratégicos)</v>
      </c>
      <c r="D3665" s="30">
        <v>4</v>
      </c>
      <c r="E3665" s="30">
        <v>133243459</v>
      </c>
      <c r="F3665" s="30" t="s">
        <v>5552</v>
      </c>
      <c r="G3665" s="30" t="s">
        <v>5553</v>
      </c>
      <c r="H3665" s="31">
        <v>652764</v>
      </c>
      <c r="I3665" s="31" t="s">
        <v>62</v>
      </c>
      <c r="J3665" s="32">
        <v>4764.6800000000003</v>
      </c>
      <c r="K3665" s="33">
        <f t="shared" si="661"/>
        <v>4764.6800000000003</v>
      </c>
      <c r="L3665" s="33">
        <v>22899386</v>
      </c>
      <c r="M3665" s="33">
        <v>0</v>
      </c>
      <c r="N3665" s="33">
        <v>0</v>
      </c>
      <c r="O3665" s="33">
        <v>0</v>
      </c>
      <c r="P3665" s="33">
        <f t="shared" si="662"/>
        <v>4764.6800000000003</v>
      </c>
      <c r="Q3665" s="33">
        <f t="shared" si="663"/>
        <v>4764.6800000000003</v>
      </c>
      <c r="R3665" s="33">
        <f t="shared" si="664"/>
        <v>22899386</v>
      </c>
      <c r="S3665" s="33"/>
      <c r="T3665" s="30" t="str">
        <f t="shared" si="665"/>
        <v>USD</v>
      </c>
      <c r="U3665" s="33">
        <v>0</v>
      </c>
      <c r="V3665" s="33">
        <v>0</v>
      </c>
      <c r="W3665" s="33">
        <v>0</v>
      </c>
      <c r="X3665" s="33">
        <f t="shared" si="666"/>
        <v>4764.6800000000003</v>
      </c>
      <c r="Y3665" s="33">
        <f t="shared" si="667"/>
        <v>4764.6800000000003</v>
      </c>
      <c r="Z3665" s="33">
        <f t="shared" si="668"/>
        <v>22899386</v>
      </c>
      <c r="AA3665" s="34">
        <f t="shared" si="669"/>
        <v>3.3019730912372893E-05</v>
      </c>
      <c r="AB3665" s="33" t="s">
        <v>2762</v>
      </c>
      <c r="AC3665" s="35">
        <v>44880</v>
      </c>
      <c r="AD3665" s="33">
        <v>45</v>
      </c>
      <c r="AE3665" s="36">
        <f t="shared" si="659"/>
        <v>44925</v>
      </c>
    </row>
    <row r="3666" spans="2:31" ht="14.5" hidden="1">
      <c r="B3666" s="29" t="s">
        <v>3132</v>
      </c>
      <c r="C3666" s="30" t="str">
        <f t="shared" si="660"/>
        <v>(Proveedores estratégicos)</v>
      </c>
      <c r="D3666" s="30">
        <v>4</v>
      </c>
      <c r="E3666" s="30">
        <v>133243459</v>
      </c>
      <c r="F3666" s="30" t="s">
        <v>5552</v>
      </c>
      <c r="G3666" s="30" t="s">
        <v>5553</v>
      </c>
      <c r="H3666" s="31">
        <v>74147180</v>
      </c>
      <c r="I3666" s="31" t="s">
        <v>62</v>
      </c>
      <c r="J3666" s="32">
        <v>1066.3</v>
      </c>
      <c r="K3666" s="33">
        <f t="shared" si="661"/>
        <v>1066.3</v>
      </c>
      <c r="L3666" s="33">
        <v>5119370</v>
      </c>
      <c r="M3666" s="33">
        <v>0</v>
      </c>
      <c r="N3666" s="33">
        <v>0</v>
      </c>
      <c r="O3666" s="33">
        <v>0</v>
      </c>
      <c r="P3666" s="33">
        <f t="shared" si="662"/>
        <v>1066.3</v>
      </c>
      <c r="Q3666" s="33">
        <f t="shared" si="663"/>
        <v>1066.3</v>
      </c>
      <c r="R3666" s="33">
        <f t="shared" si="664"/>
        <v>5119370</v>
      </c>
      <c r="S3666" s="33"/>
      <c r="T3666" s="30" t="str">
        <f t="shared" si="665"/>
        <v>USD</v>
      </c>
      <c r="U3666" s="33">
        <v>0</v>
      </c>
      <c r="V3666" s="33">
        <v>0</v>
      </c>
      <c r="W3666" s="33">
        <v>0</v>
      </c>
      <c r="X3666" s="33">
        <f t="shared" si="666"/>
        <v>1066.3</v>
      </c>
      <c r="Y3666" s="33">
        <f t="shared" si="667"/>
        <v>1066.3</v>
      </c>
      <c r="Z3666" s="33">
        <f t="shared" si="668"/>
        <v>5119370</v>
      </c>
      <c r="AA3666" s="34">
        <f t="shared" si="669"/>
        <v>7.3818669129763747E-06</v>
      </c>
      <c r="AB3666" s="33" t="s">
        <v>2762</v>
      </c>
      <c r="AC3666" s="35">
        <v>44881</v>
      </c>
      <c r="AD3666" s="33">
        <v>45</v>
      </c>
      <c r="AE3666" s="36">
        <f t="shared" si="659"/>
        <v>44926</v>
      </c>
    </row>
    <row r="3667" spans="2:31" ht="14.5" hidden="1">
      <c r="B3667" s="29" t="s">
        <v>3132</v>
      </c>
      <c r="C3667" s="30" t="str">
        <f t="shared" si="660"/>
        <v>(Proveedores estratégicos)</v>
      </c>
      <c r="D3667" s="30">
        <v>4</v>
      </c>
      <c r="E3667" s="30">
        <v>133243459</v>
      </c>
      <c r="F3667" s="30" t="s">
        <v>5552</v>
      </c>
      <c r="G3667" s="30" t="s">
        <v>5553</v>
      </c>
      <c r="H3667" s="31">
        <v>74147186</v>
      </c>
      <c r="I3667" s="31" t="s">
        <v>62</v>
      </c>
      <c r="J3667" s="32">
        <v>1520</v>
      </c>
      <c r="K3667" s="33">
        <f t="shared" si="661"/>
        <v>1520</v>
      </c>
      <c r="L3667" s="33">
        <v>7297611</v>
      </c>
      <c r="M3667" s="33">
        <v>0</v>
      </c>
      <c r="N3667" s="33">
        <v>0</v>
      </c>
      <c r="O3667" s="33">
        <v>0</v>
      </c>
      <c r="P3667" s="33">
        <f t="shared" si="662"/>
        <v>1520</v>
      </c>
      <c r="Q3667" s="33">
        <f t="shared" si="663"/>
        <v>1520</v>
      </c>
      <c r="R3667" s="33">
        <f t="shared" si="664"/>
        <v>7297611</v>
      </c>
      <c r="S3667" s="33"/>
      <c r="T3667" s="30" t="str">
        <f t="shared" si="665"/>
        <v>USD</v>
      </c>
      <c r="U3667" s="33">
        <v>0</v>
      </c>
      <c r="V3667" s="33">
        <v>0</v>
      </c>
      <c r="W3667" s="33">
        <v>0</v>
      </c>
      <c r="X3667" s="33">
        <f t="shared" si="666"/>
        <v>1520</v>
      </c>
      <c r="Y3667" s="33">
        <f t="shared" si="667"/>
        <v>1520</v>
      </c>
      <c r="Z3667" s="33">
        <f t="shared" si="668"/>
        <v>7297611</v>
      </c>
      <c r="AA3667" s="34">
        <f t="shared" si="669"/>
        <v>1.0522777838810721E-05</v>
      </c>
      <c r="AB3667" s="33" t="s">
        <v>2762</v>
      </c>
      <c r="AC3667" s="35">
        <v>44881</v>
      </c>
      <c r="AD3667" s="33">
        <v>45</v>
      </c>
      <c r="AE3667" s="36">
        <f t="shared" si="659"/>
        <v>44926</v>
      </c>
    </row>
    <row r="3668" spans="2:31" ht="14.5" hidden="1">
      <c r="B3668" s="29" t="s">
        <v>3132</v>
      </c>
      <c r="C3668" s="30" t="str">
        <f t="shared" si="660"/>
        <v>(Proveedores estratégicos)</v>
      </c>
      <c r="D3668" s="30">
        <v>4</v>
      </c>
      <c r="E3668" s="30">
        <v>133243459</v>
      </c>
      <c r="F3668" s="30" t="s">
        <v>5552</v>
      </c>
      <c r="G3668" s="30" t="s">
        <v>5553</v>
      </c>
      <c r="H3668" s="31">
        <v>74147175</v>
      </c>
      <c r="I3668" s="31" t="s">
        <v>62</v>
      </c>
      <c r="J3668" s="32">
        <v>5444.5500000000002</v>
      </c>
      <c r="K3668" s="33">
        <f t="shared" si="661"/>
        <v>5444.5500000000002</v>
      </c>
      <c r="L3668" s="33">
        <v>26139611</v>
      </c>
      <c r="M3668" s="33">
        <v>0</v>
      </c>
      <c r="N3668" s="33">
        <v>0</v>
      </c>
      <c r="O3668" s="33">
        <v>0</v>
      </c>
      <c r="P3668" s="33">
        <f t="shared" si="662"/>
        <v>5444.5500000000002</v>
      </c>
      <c r="Q3668" s="33">
        <f t="shared" si="663"/>
        <v>5444.5500000000002</v>
      </c>
      <c r="R3668" s="33">
        <f t="shared" si="664"/>
        <v>26139611</v>
      </c>
      <c r="S3668" s="33"/>
      <c r="T3668" s="30" t="str">
        <f t="shared" si="665"/>
        <v>USD</v>
      </c>
      <c r="U3668" s="33">
        <v>0</v>
      </c>
      <c r="V3668" s="33">
        <v>0</v>
      </c>
      <c r="W3668" s="33">
        <v>0</v>
      </c>
      <c r="X3668" s="33">
        <f t="shared" si="666"/>
        <v>5444.5500000000002</v>
      </c>
      <c r="Y3668" s="33">
        <f t="shared" si="667"/>
        <v>5444.5500000000002</v>
      </c>
      <c r="Z3668" s="33">
        <f t="shared" si="668"/>
        <v>26139611</v>
      </c>
      <c r="AA3668" s="34">
        <f t="shared" si="669"/>
        <v>3.769196787084608E-05</v>
      </c>
      <c r="AB3668" s="33" t="s">
        <v>2762</v>
      </c>
      <c r="AC3668" s="35">
        <v>44881</v>
      </c>
      <c r="AD3668" s="33">
        <v>45</v>
      </c>
      <c r="AE3668" s="36">
        <f t="shared" si="659"/>
        <v>44926</v>
      </c>
    </row>
    <row r="3669" spans="2:31" ht="14.5" hidden="1">
      <c r="B3669" s="29" t="s">
        <v>3132</v>
      </c>
      <c r="C3669" s="30" t="str">
        <f t="shared" si="660"/>
        <v>(Proveedores estratégicos)</v>
      </c>
      <c r="D3669" s="30">
        <v>4</v>
      </c>
      <c r="E3669" s="30">
        <v>133243459</v>
      </c>
      <c r="F3669" s="30" t="s">
        <v>5552</v>
      </c>
      <c r="G3669" s="30" t="s">
        <v>5553</v>
      </c>
      <c r="H3669" s="31">
        <v>74147181</v>
      </c>
      <c r="I3669" s="31" t="s">
        <v>62</v>
      </c>
      <c r="J3669" s="32">
        <v>1066.5</v>
      </c>
      <c r="K3669" s="33">
        <f t="shared" si="661"/>
        <v>1066.5</v>
      </c>
      <c r="L3669" s="33">
        <v>5120330</v>
      </c>
      <c r="M3669" s="33">
        <v>0</v>
      </c>
      <c r="N3669" s="33">
        <v>0</v>
      </c>
      <c r="O3669" s="33">
        <v>0</v>
      </c>
      <c r="P3669" s="33">
        <f t="shared" si="662"/>
        <v>1066.5</v>
      </c>
      <c r="Q3669" s="33">
        <f t="shared" si="663"/>
        <v>1066.5</v>
      </c>
      <c r="R3669" s="33">
        <f t="shared" si="664"/>
        <v>5120330</v>
      </c>
      <c r="S3669" s="33"/>
      <c r="T3669" s="30" t="str">
        <f t="shared" si="665"/>
        <v>USD</v>
      </c>
      <c r="U3669" s="33">
        <v>0</v>
      </c>
      <c r="V3669" s="33">
        <v>0</v>
      </c>
      <c r="W3669" s="33">
        <v>0</v>
      </c>
      <c r="X3669" s="33">
        <f t="shared" si="666"/>
        <v>1066.5</v>
      </c>
      <c r="Y3669" s="33">
        <f t="shared" si="667"/>
        <v>1066.5</v>
      </c>
      <c r="Z3669" s="33">
        <f t="shared" si="668"/>
        <v>5120330</v>
      </c>
      <c r="AA3669" s="34">
        <f t="shared" si="669"/>
        <v>7.3832511833527026E-06</v>
      </c>
      <c r="AB3669" s="33" t="s">
        <v>2762</v>
      </c>
      <c r="AC3669" s="35">
        <v>44881</v>
      </c>
      <c r="AD3669" s="33">
        <v>45</v>
      </c>
      <c r="AE3669" s="36">
        <f t="shared" si="659"/>
        <v>44926</v>
      </c>
    </row>
    <row r="3670" spans="2:31" ht="14.5" hidden="1">
      <c r="B3670" s="29" t="s">
        <v>3132</v>
      </c>
      <c r="C3670" s="30" t="str">
        <f t="shared" si="660"/>
        <v>(Proveedores estratégicos)</v>
      </c>
      <c r="D3670" s="30">
        <v>4</v>
      </c>
      <c r="E3670" s="30">
        <v>133243459</v>
      </c>
      <c r="F3670" s="30" t="s">
        <v>5552</v>
      </c>
      <c r="G3670" s="30" t="s">
        <v>5553</v>
      </c>
      <c r="H3670" s="31">
        <v>74147182</v>
      </c>
      <c r="I3670" s="31" t="s">
        <v>62</v>
      </c>
      <c r="J3670" s="32">
        <v>1066.5</v>
      </c>
      <c r="K3670" s="33">
        <f t="shared" si="661"/>
        <v>1066.5</v>
      </c>
      <c r="L3670" s="33">
        <v>5120330</v>
      </c>
      <c r="M3670" s="33">
        <v>0</v>
      </c>
      <c r="N3670" s="33">
        <v>0</v>
      </c>
      <c r="O3670" s="33">
        <v>0</v>
      </c>
      <c r="P3670" s="33">
        <f t="shared" si="662"/>
        <v>1066.5</v>
      </c>
      <c r="Q3670" s="33">
        <f t="shared" si="663"/>
        <v>1066.5</v>
      </c>
      <c r="R3670" s="33">
        <f t="shared" si="664"/>
        <v>5120330</v>
      </c>
      <c r="S3670" s="33"/>
      <c r="T3670" s="30" t="str">
        <f t="shared" si="665"/>
        <v>USD</v>
      </c>
      <c r="U3670" s="33">
        <v>0</v>
      </c>
      <c r="V3670" s="33">
        <v>0</v>
      </c>
      <c r="W3670" s="33">
        <v>0</v>
      </c>
      <c r="X3670" s="33">
        <f t="shared" si="666"/>
        <v>1066.5</v>
      </c>
      <c r="Y3670" s="33">
        <f t="shared" si="667"/>
        <v>1066.5</v>
      </c>
      <c r="Z3670" s="33">
        <f t="shared" si="668"/>
        <v>5120330</v>
      </c>
      <c r="AA3670" s="34">
        <f t="shared" si="669"/>
        <v>7.3832511833527026E-06</v>
      </c>
      <c r="AB3670" s="33" t="s">
        <v>2762</v>
      </c>
      <c r="AC3670" s="35">
        <v>44881</v>
      </c>
      <c r="AD3670" s="33">
        <v>45</v>
      </c>
      <c r="AE3670" s="36">
        <f t="shared" si="659"/>
        <v>44926</v>
      </c>
    </row>
    <row r="3671" spans="2:31" ht="14.5" hidden="1">
      <c r="B3671" s="29" t="s">
        <v>3132</v>
      </c>
      <c r="C3671" s="30" t="str">
        <f t="shared" si="660"/>
        <v>(Proveedores estratégicos)</v>
      </c>
      <c r="D3671" s="30">
        <v>4</v>
      </c>
      <c r="E3671" s="30">
        <v>133243459</v>
      </c>
      <c r="F3671" s="30" t="s">
        <v>5552</v>
      </c>
      <c r="G3671" s="30" t="s">
        <v>5553</v>
      </c>
      <c r="H3671" s="31">
        <v>74147179</v>
      </c>
      <c r="I3671" s="31" t="s">
        <v>62</v>
      </c>
      <c r="J3671" s="32">
        <v>1066.5</v>
      </c>
      <c r="K3671" s="33">
        <f t="shared" si="661"/>
        <v>1066.5</v>
      </c>
      <c r="L3671" s="33">
        <v>5120330</v>
      </c>
      <c r="M3671" s="33">
        <v>0</v>
      </c>
      <c r="N3671" s="33">
        <v>0</v>
      </c>
      <c r="O3671" s="33">
        <v>0</v>
      </c>
      <c r="P3671" s="33">
        <f t="shared" si="662"/>
        <v>1066.5</v>
      </c>
      <c r="Q3671" s="33">
        <f t="shared" si="663"/>
        <v>1066.5</v>
      </c>
      <c r="R3671" s="33">
        <f t="shared" si="664"/>
        <v>5120330</v>
      </c>
      <c r="S3671" s="33"/>
      <c r="T3671" s="30" t="str">
        <f t="shared" si="665"/>
        <v>USD</v>
      </c>
      <c r="U3671" s="33">
        <v>0</v>
      </c>
      <c r="V3671" s="33">
        <v>0</v>
      </c>
      <c r="W3671" s="33">
        <v>0</v>
      </c>
      <c r="X3671" s="33">
        <f t="shared" si="666"/>
        <v>1066.5</v>
      </c>
      <c r="Y3671" s="33">
        <f t="shared" si="667"/>
        <v>1066.5</v>
      </c>
      <c r="Z3671" s="33">
        <f t="shared" si="668"/>
        <v>5120330</v>
      </c>
      <c r="AA3671" s="34">
        <f t="shared" si="669"/>
        <v>7.3832511833527026E-06</v>
      </c>
      <c r="AB3671" s="33" t="s">
        <v>2762</v>
      </c>
      <c r="AC3671" s="35">
        <v>44881</v>
      </c>
      <c r="AD3671" s="33">
        <v>45</v>
      </c>
      <c r="AE3671" s="36">
        <f t="shared" si="670" ref="AE3671:AE3734">+AD3671+AC3671</f>
        <v>44926</v>
      </c>
    </row>
    <row r="3672" spans="2:31" ht="14.5" hidden="1">
      <c r="B3672" s="29" t="s">
        <v>3132</v>
      </c>
      <c r="C3672" s="30" t="str">
        <f t="shared" si="660"/>
        <v>(Proveedores estratégicos)</v>
      </c>
      <c r="D3672" s="30">
        <v>4</v>
      </c>
      <c r="E3672" s="30">
        <v>133243459</v>
      </c>
      <c r="F3672" s="30" t="s">
        <v>5552</v>
      </c>
      <c r="G3672" s="30" t="s">
        <v>5553</v>
      </c>
      <c r="H3672" s="31">
        <v>74147184</v>
      </c>
      <c r="I3672" s="31" t="s">
        <v>62</v>
      </c>
      <c r="J3672" s="32">
        <v>1066.5</v>
      </c>
      <c r="K3672" s="33">
        <f t="shared" si="661"/>
        <v>1066.5</v>
      </c>
      <c r="L3672" s="33">
        <v>5120330</v>
      </c>
      <c r="M3672" s="33">
        <v>0</v>
      </c>
      <c r="N3672" s="33">
        <v>0</v>
      </c>
      <c r="O3672" s="33">
        <v>0</v>
      </c>
      <c r="P3672" s="33">
        <f t="shared" si="662"/>
        <v>1066.5</v>
      </c>
      <c r="Q3672" s="33">
        <f t="shared" si="663"/>
        <v>1066.5</v>
      </c>
      <c r="R3672" s="33">
        <f t="shared" si="664"/>
        <v>5120330</v>
      </c>
      <c r="S3672" s="33"/>
      <c r="T3672" s="30" t="str">
        <f t="shared" si="665"/>
        <v>USD</v>
      </c>
      <c r="U3672" s="33">
        <v>0</v>
      </c>
      <c r="V3672" s="33">
        <v>0</v>
      </c>
      <c r="W3672" s="33">
        <v>0</v>
      </c>
      <c r="X3672" s="33">
        <f t="shared" si="666"/>
        <v>1066.5</v>
      </c>
      <c r="Y3672" s="33">
        <f t="shared" si="667"/>
        <v>1066.5</v>
      </c>
      <c r="Z3672" s="33">
        <f t="shared" si="668"/>
        <v>5120330</v>
      </c>
      <c r="AA3672" s="34">
        <f t="shared" si="669"/>
        <v>7.3832511833527026E-06</v>
      </c>
      <c r="AB3672" s="33" t="s">
        <v>2762</v>
      </c>
      <c r="AC3672" s="35">
        <v>44881</v>
      </c>
      <c r="AD3672" s="33">
        <v>45</v>
      </c>
      <c r="AE3672" s="36">
        <f t="shared" si="670"/>
        <v>44926</v>
      </c>
    </row>
    <row r="3673" spans="2:31" ht="14.5" hidden="1">
      <c r="B3673" s="29" t="s">
        <v>3132</v>
      </c>
      <c r="C3673" s="30" t="str">
        <f t="shared" si="660"/>
        <v>(Proveedores estratégicos)</v>
      </c>
      <c r="D3673" s="30">
        <v>4</v>
      </c>
      <c r="E3673" s="30">
        <v>133243459</v>
      </c>
      <c r="F3673" s="30" t="s">
        <v>5552</v>
      </c>
      <c r="G3673" s="30" t="s">
        <v>5553</v>
      </c>
      <c r="H3673" s="31">
        <v>74147173</v>
      </c>
      <c r="I3673" s="31" t="s">
        <v>62</v>
      </c>
      <c r="J3673" s="32">
        <v>474</v>
      </c>
      <c r="K3673" s="33">
        <f t="shared" si="661"/>
        <v>474</v>
      </c>
      <c r="L3673" s="33">
        <v>2275702</v>
      </c>
      <c r="M3673" s="33">
        <v>0</v>
      </c>
      <c r="N3673" s="33">
        <v>0</v>
      </c>
      <c r="O3673" s="33">
        <v>0</v>
      </c>
      <c r="P3673" s="33">
        <f t="shared" si="662"/>
        <v>474</v>
      </c>
      <c r="Q3673" s="33">
        <f t="shared" si="663"/>
        <v>474</v>
      </c>
      <c r="R3673" s="33">
        <f t="shared" si="664"/>
        <v>2275702</v>
      </c>
      <c r="S3673" s="33"/>
      <c r="T3673" s="30" t="str">
        <f t="shared" si="665"/>
        <v>USD</v>
      </c>
      <c r="U3673" s="33">
        <v>0</v>
      </c>
      <c r="V3673" s="33">
        <v>0</v>
      </c>
      <c r="W3673" s="33">
        <v>0</v>
      </c>
      <c r="X3673" s="33">
        <f t="shared" si="666"/>
        <v>474</v>
      </c>
      <c r="Y3673" s="33">
        <f t="shared" si="667"/>
        <v>474</v>
      </c>
      <c r="Z3673" s="33">
        <f t="shared" si="668"/>
        <v>2275702</v>
      </c>
      <c r="AA3673" s="34">
        <f t="shared" si="669"/>
        <v>3.2814446499460211E-06</v>
      </c>
      <c r="AB3673" s="33" t="s">
        <v>2762</v>
      </c>
      <c r="AC3673" s="35">
        <v>44881</v>
      </c>
      <c r="AD3673" s="33">
        <v>45</v>
      </c>
      <c r="AE3673" s="36">
        <f t="shared" si="670"/>
        <v>44926</v>
      </c>
    </row>
    <row r="3674" spans="2:31" ht="14.5" hidden="1">
      <c r="B3674" s="29" t="s">
        <v>3132</v>
      </c>
      <c r="C3674" s="30" t="str">
        <f t="shared" si="660"/>
        <v>(Proveedores estratégicos)</v>
      </c>
      <c r="D3674" s="30">
        <v>4</v>
      </c>
      <c r="E3674" s="30">
        <v>133243459</v>
      </c>
      <c r="F3674" s="30" t="s">
        <v>5552</v>
      </c>
      <c r="G3674" s="30" t="s">
        <v>5553</v>
      </c>
      <c r="H3674" s="31">
        <v>74147174</v>
      </c>
      <c r="I3674" s="31" t="s">
        <v>62</v>
      </c>
      <c r="J3674" s="32">
        <v>1520</v>
      </c>
      <c r="K3674" s="33">
        <f t="shared" si="661"/>
        <v>1520</v>
      </c>
      <c r="L3674" s="33">
        <v>7297611</v>
      </c>
      <c r="M3674" s="33">
        <v>0</v>
      </c>
      <c r="N3674" s="33">
        <v>0</v>
      </c>
      <c r="O3674" s="33">
        <v>0</v>
      </c>
      <c r="P3674" s="33">
        <f t="shared" si="662"/>
        <v>1520</v>
      </c>
      <c r="Q3674" s="33">
        <f t="shared" si="663"/>
        <v>1520</v>
      </c>
      <c r="R3674" s="33">
        <f t="shared" si="664"/>
        <v>7297611</v>
      </c>
      <c r="S3674" s="33"/>
      <c r="T3674" s="30" t="str">
        <f t="shared" si="665"/>
        <v>USD</v>
      </c>
      <c r="U3674" s="33">
        <v>0</v>
      </c>
      <c r="V3674" s="33">
        <v>0</v>
      </c>
      <c r="W3674" s="33">
        <v>0</v>
      </c>
      <c r="X3674" s="33">
        <f t="shared" si="666"/>
        <v>1520</v>
      </c>
      <c r="Y3674" s="33">
        <f t="shared" si="667"/>
        <v>1520</v>
      </c>
      <c r="Z3674" s="33">
        <f t="shared" si="668"/>
        <v>7297611</v>
      </c>
      <c r="AA3674" s="34">
        <f t="shared" si="669"/>
        <v>1.0522777838810721E-05</v>
      </c>
      <c r="AB3674" s="33" t="s">
        <v>2762</v>
      </c>
      <c r="AC3674" s="35">
        <v>44881</v>
      </c>
      <c r="AD3674" s="33">
        <v>45</v>
      </c>
      <c r="AE3674" s="36">
        <f t="shared" si="670"/>
        <v>44926</v>
      </c>
    </row>
    <row r="3675" spans="2:31" ht="14.5" hidden="1">
      <c r="B3675" s="29" t="s">
        <v>3132</v>
      </c>
      <c r="C3675" s="30" t="str">
        <f t="shared" si="660"/>
        <v>(Proveedores estratégicos)</v>
      </c>
      <c r="D3675" s="30">
        <v>4</v>
      </c>
      <c r="E3675" s="30">
        <v>133243459</v>
      </c>
      <c r="F3675" s="30" t="s">
        <v>5552</v>
      </c>
      <c r="G3675" s="30" t="s">
        <v>5553</v>
      </c>
      <c r="H3675" s="31">
        <v>74148907</v>
      </c>
      <c r="I3675" s="31" t="s">
        <v>62</v>
      </c>
      <c r="J3675" s="32">
        <v>39.899999999999999</v>
      </c>
      <c r="K3675" s="33">
        <f t="shared" si="661"/>
        <v>39.899999999999999</v>
      </c>
      <c r="L3675" s="33">
        <v>196416</v>
      </c>
      <c r="M3675" s="33">
        <v>0</v>
      </c>
      <c r="N3675" s="33">
        <v>0</v>
      </c>
      <c r="O3675" s="33">
        <v>0</v>
      </c>
      <c r="P3675" s="33">
        <f t="shared" si="662"/>
        <v>39.899999999999999</v>
      </c>
      <c r="Q3675" s="33">
        <f t="shared" si="663"/>
        <v>39.899999999999999</v>
      </c>
      <c r="R3675" s="33">
        <f t="shared" si="664"/>
        <v>196416</v>
      </c>
      <c r="S3675" s="33"/>
      <c r="T3675" s="30" t="str">
        <f t="shared" si="665"/>
        <v>USD</v>
      </c>
      <c r="U3675" s="33">
        <v>0</v>
      </c>
      <c r="V3675" s="33">
        <v>0</v>
      </c>
      <c r="W3675" s="33">
        <v>0</v>
      </c>
      <c r="X3675" s="33">
        <f t="shared" si="666"/>
        <v>39.899999999999999</v>
      </c>
      <c r="Y3675" s="33">
        <f t="shared" si="667"/>
        <v>39.899999999999999</v>
      </c>
      <c r="Z3675" s="33">
        <f t="shared" si="668"/>
        <v>196416</v>
      </c>
      <c r="AA3675" s="34">
        <f t="shared" si="669"/>
        <v>2.8322171899651081E-07</v>
      </c>
      <c r="AB3675" s="33" t="s">
        <v>2762</v>
      </c>
      <c r="AC3675" s="35">
        <v>44882</v>
      </c>
      <c r="AD3675" s="33">
        <v>45</v>
      </c>
      <c r="AE3675" s="36">
        <f t="shared" si="670"/>
        <v>44927</v>
      </c>
    </row>
    <row r="3676" spans="2:31" ht="14.5" hidden="1">
      <c r="B3676" s="29" t="s">
        <v>3132</v>
      </c>
      <c r="C3676" s="30" t="str">
        <f t="shared" si="660"/>
        <v>(Proveedores estratégicos)</v>
      </c>
      <c r="D3676" s="30">
        <v>4</v>
      </c>
      <c r="E3676" s="30">
        <v>133243459</v>
      </c>
      <c r="F3676" s="30" t="s">
        <v>5552</v>
      </c>
      <c r="G3676" s="30" t="s">
        <v>5553</v>
      </c>
      <c r="H3676" s="31">
        <v>74155275</v>
      </c>
      <c r="I3676" s="31" t="s">
        <v>62</v>
      </c>
      <c r="J3676" s="32">
        <v>1340</v>
      </c>
      <c r="K3676" s="33">
        <f t="shared" si="661"/>
        <v>1340</v>
      </c>
      <c r="L3676" s="33">
        <v>6644283</v>
      </c>
      <c r="M3676" s="33">
        <v>0</v>
      </c>
      <c r="N3676" s="33">
        <v>0</v>
      </c>
      <c r="O3676" s="33">
        <v>0</v>
      </c>
      <c r="P3676" s="33">
        <f t="shared" si="662"/>
        <v>1340</v>
      </c>
      <c r="Q3676" s="33">
        <f t="shared" si="663"/>
        <v>1340</v>
      </c>
      <c r="R3676" s="33">
        <f t="shared" si="664"/>
        <v>6644283</v>
      </c>
      <c r="S3676" s="33"/>
      <c r="T3676" s="30" t="str">
        <f t="shared" si="665"/>
        <v>USD</v>
      </c>
      <c r="U3676" s="33">
        <v>0</v>
      </c>
      <c r="V3676" s="33">
        <v>0</v>
      </c>
      <c r="W3676" s="33">
        <v>0</v>
      </c>
      <c r="X3676" s="33">
        <f t="shared" si="666"/>
        <v>1340</v>
      </c>
      <c r="Y3676" s="33">
        <f t="shared" si="667"/>
        <v>1340</v>
      </c>
      <c r="Z3676" s="33">
        <f t="shared" si="668"/>
        <v>6644283</v>
      </c>
      <c r="AA3676" s="34">
        <f t="shared" si="669"/>
        <v>9.5807126342013578E-06</v>
      </c>
      <c r="AB3676" s="33" t="s">
        <v>2762</v>
      </c>
      <c r="AC3676" s="35">
        <v>44887</v>
      </c>
      <c r="AD3676" s="33">
        <v>45</v>
      </c>
      <c r="AE3676" s="36">
        <f t="shared" si="670"/>
        <v>44932</v>
      </c>
    </row>
    <row r="3677" spans="2:31" ht="14.5" hidden="1">
      <c r="B3677" s="29" t="s">
        <v>3132</v>
      </c>
      <c r="C3677" s="30" t="str">
        <f t="shared" si="660"/>
        <v>(Proveedores estratégicos)</v>
      </c>
      <c r="D3677" s="30">
        <v>4</v>
      </c>
      <c r="E3677" s="30">
        <v>133243459</v>
      </c>
      <c r="F3677" s="30" t="s">
        <v>5552</v>
      </c>
      <c r="G3677" s="30" t="s">
        <v>5553</v>
      </c>
      <c r="H3677" s="31">
        <v>653304</v>
      </c>
      <c r="I3677" s="31" t="s">
        <v>62</v>
      </c>
      <c r="J3677" s="32">
        <v>-18736.349999999999</v>
      </c>
      <c r="K3677" s="33">
        <f t="shared" si="661"/>
        <v>-18736.349999999999</v>
      </c>
      <c r="L3677" s="33">
        <v>-92902693</v>
      </c>
      <c r="M3677" s="33">
        <v>0</v>
      </c>
      <c r="N3677" s="33">
        <v>0</v>
      </c>
      <c r="O3677" s="33">
        <v>0</v>
      </c>
      <c r="P3677" s="33">
        <f t="shared" si="662"/>
        <v>-18736.349999999999</v>
      </c>
      <c r="Q3677" s="33">
        <f t="shared" si="663"/>
        <v>-18736.349999999999</v>
      </c>
      <c r="R3677" s="33">
        <f t="shared" si="664"/>
        <v>-92902693</v>
      </c>
      <c r="S3677" s="33"/>
      <c r="T3677" s="30" t="str">
        <f t="shared" si="665"/>
        <v>USD</v>
      </c>
      <c r="U3677" s="33">
        <v>0</v>
      </c>
      <c r="V3677" s="33">
        <v>0</v>
      </c>
      <c r="W3677" s="33">
        <v>0</v>
      </c>
      <c r="X3677" s="33">
        <f t="shared" si="666"/>
        <v>-18736.349999999999</v>
      </c>
      <c r="Y3677" s="33">
        <f t="shared" si="667"/>
        <v>-18736.349999999999</v>
      </c>
      <c r="Z3677" s="33">
        <f t="shared" si="668"/>
        <v>-92902693</v>
      </c>
      <c r="AA3677" s="34">
        <f t="shared" si="669"/>
        <v>-0.00013396088104260912</v>
      </c>
      <c r="AB3677" s="33" t="s">
        <v>2762</v>
      </c>
      <c r="AC3677" s="35">
        <v>44887</v>
      </c>
      <c r="AD3677" s="33">
        <v>45</v>
      </c>
      <c r="AE3677" s="36">
        <f t="shared" si="670"/>
        <v>44932</v>
      </c>
    </row>
    <row r="3678" spans="2:31" ht="14.5" hidden="1">
      <c r="B3678" s="29" t="s">
        <v>3132</v>
      </c>
      <c r="C3678" s="30" t="str">
        <f t="shared" si="660"/>
        <v>(Proveedores estratégicos)</v>
      </c>
      <c r="D3678" s="30">
        <v>4</v>
      </c>
      <c r="E3678" s="30">
        <v>133243459</v>
      </c>
      <c r="F3678" s="30" t="s">
        <v>5552</v>
      </c>
      <c r="G3678" s="30" t="s">
        <v>5553</v>
      </c>
      <c r="H3678" s="31">
        <v>74147183</v>
      </c>
      <c r="I3678" s="31" t="s">
        <v>62</v>
      </c>
      <c r="J3678" s="32">
        <v>1066.5</v>
      </c>
      <c r="K3678" s="33">
        <f t="shared" si="661"/>
        <v>1066.5</v>
      </c>
      <c r="L3678" s="33">
        <v>5200158</v>
      </c>
      <c r="M3678" s="33">
        <v>0</v>
      </c>
      <c r="N3678" s="33">
        <v>0</v>
      </c>
      <c r="O3678" s="33">
        <v>0</v>
      </c>
      <c r="P3678" s="33">
        <f t="shared" si="662"/>
        <v>1066.5</v>
      </c>
      <c r="Q3678" s="33">
        <f t="shared" si="663"/>
        <v>1066.5</v>
      </c>
      <c r="R3678" s="33">
        <f t="shared" si="664"/>
        <v>5200158</v>
      </c>
      <c r="S3678" s="33"/>
      <c r="T3678" s="30" t="str">
        <f t="shared" si="665"/>
        <v>USD</v>
      </c>
      <c r="U3678" s="33">
        <v>0</v>
      </c>
      <c r="V3678" s="33">
        <v>0</v>
      </c>
      <c r="W3678" s="33">
        <v>0</v>
      </c>
      <c r="X3678" s="33">
        <f t="shared" si="666"/>
        <v>1066.5</v>
      </c>
      <c r="Y3678" s="33">
        <f t="shared" si="667"/>
        <v>1066.5</v>
      </c>
      <c r="Z3678" s="33">
        <f t="shared" si="668"/>
        <v>5200158</v>
      </c>
      <c r="AA3678" s="34">
        <f t="shared" si="669"/>
        <v>7.4983590329375296E-06</v>
      </c>
      <c r="AB3678" s="33" t="s">
        <v>2762</v>
      </c>
      <c r="AC3678" s="35">
        <v>44889</v>
      </c>
      <c r="AD3678" s="33">
        <v>45</v>
      </c>
      <c r="AE3678" s="36">
        <f t="shared" si="670"/>
        <v>44934</v>
      </c>
    </row>
    <row r="3679" spans="2:31" ht="14.5" hidden="1">
      <c r="B3679" s="29" t="s">
        <v>3132</v>
      </c>
      <c r="C3679" s="30" t="str">
        <f t="shared" si="660"/>
        <v>(Proveedores estratégicos)</v>
      </c>
      <c r="D3679" s="30">
        <v>4</v>
      </c>
      <c r="E3679" s="30">
        <v>133243459</v>
      </c>
      <c r="F3679" s="30" t="s">
        <v>5552</v>
      </c>
      <c r="G3679" s="30" t="s">
        <v>5553</v>
      </c>
      <c r="H3679" s="31">
        <v>74147178</v>
      </c>
      <c r="I3679" s="31" t="s">
        <v>62</v>
      </c>
      <c r="J3679" s="32">
        <v>1066.5</v>
      </c>
      <c r="K3679" s="33">
        <f t="shared" si="661"/>
        <v>1066.5</v>
      </c>
      <c r="L3679" s="33">
        <v>5200158</v>
      </c>
      <c r="M3679" s="33">
        <v>0</v>
      </c>
      <c r="N3679" s="33">
        <v>0</v>
      </c>
      <c r="O3679" s="33">
        <v>0</v>
      </c>
      <c r="P3679" s="33">
        <f t="shared" si="662"/>
        <v>1066.5</v>
      </c>
      <c r="Q3679" s="33">
        <f t="shared" si="663"/>
        <v>1066.5</v>
      </c>
      <c r="R3679" s="33">
        <f t="shared" si="664"/>
        <v>5200158</v>
      </c>
      <c r="S3679" s="33"/>
      <c r="T3679" s="30" t="str">
        <f t="shared" si="665"/>
        <v>USD</v>
      </c>
      <c r="U3679" s="33">
        <v>0</v>
      </c>
      <c r="V3679" s="33">
        <v>0</v>
      </c>
      <c r="W3679" s="33">
        <v>0</v>
      </c>
      <c r="X3679" s="33">
        <f t="shared" si="666"/>
        <v>1066.5</v>
      </c>
      <c r="Y3679" s="33">
        <f t="shared" si="667"/>
        <v>1066.5</v>
      </c>
      <c r="Z3679" s="33">
        <f t="shared" si="668"/>
        <v>5200158</v>
      </c>
      <c r="AA3679" s="34">
        <f t="shared" si="669"/>
        <v>7.4983590329375296E-06</v>
      </c>
      <c r="AB3679" s="33" t="s">
        <v>2762</v>
      </c>
      <c r="AC3679" s="35">
        <v>44889</v>
      </c>
      <c r="AD3679" s="33">
        <v>45</v>
      </c>
      <c r="AE3679" s="36">
        <f t="shared" si="670"/>
        <v>44934</v>
      </c>
    </row>
    <row r="3680" spans="2:31" ht="14.5" hidden="1">
      <c r="B3680" s="29" t="s">
        <v>3132</v>
      </c>
      <c r="C3680" s="30" t="str">
        <f t="shared" si="660"/>
        <v>(Proveedores estratégicos)</v>
      </c>
      <c r="D3680" s="30">
        <v>4</v>
      </c>
      <c r="E3680" s="30">
        <v>133243459</v>
      </c>
      <c r="F3680" s="30" t="s">
        <v>5552</v>
      </c>
      <c r="G3680" s="30" t="s">
        <v>5553</v>
      </c>
      <c r="H3680" s="31">
        <v>74158427</v>
      </c>
      <c r="I3680" s="31" t="s">
        <v>62</v>
      </c>
      <c r="J3680" s="32">
        <v>870</v>
      </c>
      <c r="K3680" s="33">
        <f t="shared" si="661"/>
        <v>870</v>
      </c>
      <c r="L3680" s="33">
        <v>4242042</v>
      </c>
      <c r="M3680" s="33">
        <v>0</v>
      </c>
      <c r="N3680" s="33">
        <v>0</v>
      </c>
      <c r="O3680" s="33">
        <v>0</v>
      </c>
      <c r="P3680" s="33">
        <f t="shared" si="662"/>
        <v>870</v>
      </c>
      <c r="Q3680" s="33">
        <f t="shared" si="663"/>
        <v>870</v>
      </c>
      <c r="R3680" s="33">
        <f t="shared" si="664"/>
        <v>4242042</v>
      </c>
      <c r="S3680" s="33"/>
      <c r="T3680" s="30" t="str">
        <f t="shared" si="665"/>
        <v>USD</v>
      </c>
      <c r="U3680" s="33">
        <v>0</v>
      </c>
      <c r="V3680" s="33">
        <v>0</v>
      </c>
      <c r="W3680" s="33">
        <v>0</v>
      </c>
      <c r="X3680" s="33">
        <f t="shared" si="666"/>
        <v>870</v>
      </c>
      <c r="Y3680" s="33">
        <f t="shared" si="667"/>
        <v>870</v>
      </c>
      <c r="Z3680" s="33">
        <f t="shared" si="668"/>
        <v>4242042</v>
      </c>
      <c r="AA3680" s="34">
        <f t="shared" si="669"/>
        <v>6.1168052872240392E-06</v>
      </c>
      <c r="AB3680" s="33" t="s">
        <v>2762</v>
      </c>
      <c r="AC3680" s="35">
        <v>44890</v>
      </c>
      <c r="AD3680" s="33">
        <v>45</v>
      </c>
      <c r="AE3680" s="36">
        <f t="shared" si="670"/>
        <v>44935</v>
      </c>
    </row>
    <row r="3681" spans="2:31" ht="14.5" hidden="1">
      <c r="B3681" s="29" t="s">
        <v>3132</v>
      </c>
      <c r="C3681" s="30" t="str">
        <f t="shared" si="660"/>
        <v>(Proveedores estratégicos)</v>
      </c>
      <c r="D3681" s="30">
        <v>4</v>
      </c>
      <c r="E3681" s="30">
        <v>133243459</v>
      </c>
      <c r="F3681" s="30" t="s">
        <v>5552</v>
      </c>
      <c r="G3681" s="30" t="s">
        <v>5553</v>
      </c>
      <c r="H3681" s="31">
        <v>74126273</v>
      </c>
      <c r="I3681" s="31" t="s">
        <v>62</v>
      </c>
      <c r="J3681" s="32">
        <v>2950</v>
      </c>
      <c r="K3681" s="33">
        <f t="shared" si="661"/>
        <v>2950</v>
      </c>
      <c r="L3681" s="33">
        <v>14400160</v>
      </c>
      <c r="M3681" s="33">
        <v>0</v>
      </c>
      <c r="N3681" s="33">
        <v>0</v>
      </c>
      <c r="O3681" s="33">
        <v>0</v>
      </c>
      <c r="P3681" s="33">
        <f t="shared" si="662"/>
        <v>2950</v>
      </c>
      <c r="Q3681" s="33">
        <f t="shared" si="663"/>
        <v>2950</v>
      </c>
      <c r="R3681" s="33">
        <f t="shared" si="664"/>
        <v>14400160</v>
      </c>
      <c r="S3681" s="33"/>
      <c r="T3681" s="30" t="str">
        <f t="shared" si="665"/>
        <v>USD</v>
      </c>
      <c r="U3681" s="33">
        <v>0</v>
      </c>
      <c r="V3681" s="33">
        <v>0</v>
      </c>
      <c r="W3681" s="33">
        <v>0</v>
      </c>
      <c r="X3681" s="33">
        <f t="shared" si="666"/>
        <v>2950</v>
      </c>
      <c r="Y3681" s="33">
        <f t="shared" si="667"/>
        <v>2950</v>
      </c>
      <c r="Z3681" s="33">
        <f t="shared" si="668"/>
        <v>14400160</v>
      </c>
      <c r="AA3681" s="34">
        <f t="shared" si="669"/>
        <v>2.0764286356634876E-05</v>
      </c>
      <c r="AB3681" s="33" t="s">
        <v>2762</v>
      </c>
      <c r="AC3681" s="35">
        <v>44892</v>
      </c>
      <c r="AD3681" s="33">
        <v>45</v>
      </c>
      <c r="AE3681" s="36">
        <f t="shared" si="670"/>
        <v>44937</v>
      </c>
    </row>
    <row r="3682" spans="2:31" ht="14.5" hidden="1">
      <c r="B3682" s="29" t="s">
        <v>3132</v>
      </c>
      <c r="C3682" s="30" t="str">
        <f t="shared" si="660"/>
        <v>(Proveedores estratégicos)</v>
      </c>
      <c r="D3682" s="30">
        <v>4</v>
      </c>
      <c r="E3682" s="30">
        <v>133243459</v>
      </c>
      <c r="F3682" s="30" t="s">
        <v>5552</v>
      </c>
      <c r="G3682" s="30" t="s">
        <v>5553</v>
      </c>
      <c r="H3682" s="31">
        <v>74161375</v>
      </c>
      <c r="I3682" s="31" t="s">
        <v>62</v>
      </c>
      <c r="J3682" s="32">
        <v>262</v>
      </c>
      <c r="K3682" s="33">
        <f t="shared" si="661"/>
        <v>262</v>
      </c>
      <c r="L3682" s="33">
        <v>1268237</v>
      </c>
      <c r="M3682" s="33">
        <v>0</v>
      </c>
      <c r="N3682" s="33">
        <v>0</v>
      </c>
      <c r="O3682" s="33">
        <v>0</v>
      </c>
      <c r="P3682" s="33">
        <f t="shared" si="662"/>
        <v>262</v>
      </c>
      <c r="Q3682" s="33">
        <f t="shared" si="663"/>
        <v>262</v>
      </c>
      <c r="R3682" s="33">
        <f t="shared" si="664"/>
        <v>1268237</v>
      </c>
      <c r="S3682" s="33"/>
      <c r="T3682" s="30" t="str">
        <f t="shared" si="665"/>
        <v>USD</v>
      </c>
      <c r="U3682" s="33">
        <v>0</v>
      </c>
      <c r="V3682" s="33">
        <v>0</v>
      </c>
      <c r="W3682" s="33">
        <v>0</v>
      </c>
      <c r="X3682" s="33">
        <f t="shared" si="666"/>
        <v>262</v>
      </c>
      <c r="Y3682" s="33">
        <f t="shared" si="667"/>
        <v>262</v>
      </c>
      <c r="Z3682" s="33">
        <f t="shared" si="668"/>
        <v>1268237</v>
      </c>
      <c r="AA3682" s="34">
        <f t="shared" si="669"/>
        <v>1.8287321971477778E-06</v>
      </c>
      <c r="AB3682" s="33" t="s">
        <v>2762</v>
      </c>
      <c r="AC3682" s="35">
        <v>44894</v>
      </c>
      <c r="AD3682" s="33">
        <v>45</v>
      </c>
      <c r="AE3682" s="36">
        <f t="shared" si="670"/>
        <v>44939</v>
      </c>
    </row>
    <row r="3683" spans="2:31" ht="14.5" hidden="1">
      <c r="B3683" s="29" t="s">
        <v>3132</v>
      </c>
      <c r="C3683" s="30" t="str">
        <f t="shared" si="660"/>
        <v>(Proveedores estratégicos)</v>
      </c>
      <c r="D3683" s="30">
        <v>4</v>
      </c>
      <c r="E3683" s="30">
        <v>133243459</v>
      </c>
      <c r="F3683" s="30" t="s">
        <v>5552</v>
      </c>
      <c r="G3683" s="30" t="s">
        <v>5553</v>
      </c>
      <c r="H3683" s="31">
        <v>74161376</v>
      </c>
      <c r="I3683" s="31" t="s">
        <v>62</v>
      </c>
      <c r="J3683" s="32">
        <v>746</v>
      </c>
      <c r="K3683" s="33">
        <f t="shared" si="661"/>
        <v>746</v>
      </c>
      <c r="L3683" s="33">
        <v>3611088</v>
      </c>
      <c r="M3683" s="33">
        <v>0</v>
      </c>
      <c r="N3683" s="33">
        <v>0</v>
      </c>
      <c r="O3683" s="33">
        <v>0</v>
      </c>
      <c r="P3683" s="33">
        <f t="shared" si="662"/>
        <v>746</v>
      </c>
      <c r="Q3683" s="33">
        <f t="shared" si="663"/>
        <v>746</v>
      </c>
      <c r="R3683" s="33">
        <f t="shared" si="664"/>
        <v>3611088</v>
      </c>
      <c r="S3683" s="33"/>
      <c r="T3683" s="30" t="str">
        <f t="shared" si="665"/>
        <v>USD</v>
      </c>
      <c r="U3683" s="33">
        <v>0</v>
      </c>
      <c r="V3683" s="33">
        <v>0</v>
      </c>
      <c r="W3683" s="33">
        <v>0</v>
      </c>
      <c r="X3683" s="33">
        <f t="shared" si="666"/>
        <v>746</v>
      </c>
      <c r="Y3683" s="33">
        <f t="shared" si="667"/>
        <v>746</v>
      </c>
      <c r="Z3683" s="33">
        <f t="shared" si="668"/>
        <v>3611088</v>
      </c>
      <c r="AA3683" s="34">
        <f t="shared" si="669"/>
        <v>5.2070022340729487E-06</v>
      </c>
      <c r="AB3683" s="33" t="s">
        <v>2762</v>
      </c>
      <c r="AC3683" s="35">
        <v>44894</v>
      </c>
      <c r="AD3683" s="33">
        <v>45</v>
      </c>
      <c r="AE3683" s="36">
        <f t="shared" si="670"/>
        <v>44939</v>
      </c>
    </row>
    <row r="3684" spans="2:31" ht="14.5" hidden="1">
      <c r="B3684" s="29" t="s">
        <v>3132</v>
      </c>
      <c r="C3684" s="30" t="str">
        <f t="shared" si="660"/>
        <v>(Proveedores estratégicos)</v>
      </c>
      <c r="D3684" s="30">
        <v>4</v>
      </c>
      <c r="E3684" s="30">
        <v>133243459</v>
      </c>
      <c r="F3684" s="30" t="s">
        <v>5552</v>
      </c>
      <c r="G3684" s="30" t="s">
        <v>5553</v>
      </c>
      <c r="H3684" s="31">
        <v>74162418</v>
      </c>
      <c r="I3684" s="31" t="s">
        <v>62</v>
      </c>
      <c r="J3684" s="32">
        <v>4190</v>
      </c>
      <c r="K3684" s="33">
        <f t="shared" si="661"/>
        <v>4190</v>
      </c>
      <c r="L3684" s="33">
        <v>20151847</v>
      </c>
      <c r="M3684" s="33">
        <v>0</v>
      </c>
      <c r="N3684" s="33">
        <v>0</v>
      </c>
      <c r="O3684" s="33">
        <v>0</v>
      </c>
      <c r="P3684" s="33">
        <f t="shared" si="662"/>
        <v>4190</v>
      </c>
      <c r="Q3684" s="33">
        <f t="shared" si="663"/>
        <v>4190</v>
      </c>
      <c r="R3684" s="33">
        <f t="shared" si="664"/>
        <v>20151847</v>
      </c>
      <c r="S3684" s="33"/>
      <c r="T3684" s="30" t="str">
        <f t="shared" si="665"/>
        <v>USD</v>
      </c>
      <c r="U3684" s="33">
        <v>0</v>
      </c>
      <c r="V3684" s="33">
        <v>0</v>
      </c>
      <c r="W3684" s="33">
        <v>0</v>
      </c>
      <c r="X3684" s="33">
        <f t="shared" si="666"/>
        <v>4190</v>
      </c>
      <c r="Y3684" s="33">
        <f t="shared" si="667"/>
        <v>4190</v>
      </c>
      <c r="Z3684" s="33">
        <f t="shared" si="668"/>
        <v>20151847</v>
      </c>
      <c r="AA3684" s="34">
        <f t="shared" si="669"/>
        <v>2.9057921698307063E-05</v>
      </c>
      <c r="AB3684" s="33" t="s">
        <v>2762</v>
      </c>
      <c r="AC3684" s="35">
        <v>44895</v>
      </c>
      <c r="AD3684" s="33">
        <v>45</v>
      </c>
      <c r="AE3684" s="36">
        <f t="shared" si="670"/>
        <v>44940</v>
      </c>
    </row>
    <row r="3685" spans="2:31" ht="14.5" hidden="1">
      <c r="B3685" s="29" t="s">
        <v>3132</v>
      </c>
      <c r="C3685" s="30" t="str">
        <f t="shared" si="660"/>
        <v>(Proveedores estratégicos)</v>
      </c>
      <c r="D3685" s="30">
        <v>4</v>
      </c>
      <c r="E3685" s="30">
        <v>133243459</v>
      </c>
      <c r="F3685" s="30" t="s">
        <v>5552</v>
      </c>
      <c r="G3685" s="30" t="s">
        <v>5553</v>
      </c>
      <c r="H3685" s="31">
        <v>74162415</v>
      </c>
      <c r="I3685" s="31" t="s">
        <v>62</v>
      </c>
      <c r="J3685" s="32">
        <v>44.399999999999999</v>
      </c>
      <c r="K3685" s="33">
        <f t="shared" si="661"/>
        <v>44.399999999999999</v>
      </c>
      <c r="L3685" s="33">
        <v>213542</v>
      </c>
      <c r="M3685" s="33">
        <v>0</v>
      </c>
      <c r="N3685" s="33">
        <v>0</v>
      </c>
      <c r="O3685" s="33">
        <v>0</v>
      </c>
      <c r="P3685" s="33">
        <f t="shared" si="662"/>
        <v>44.399999999999999</v>
      </c>
      <c r="Q3685" s="33">
        <f t="shared" si="663"/>
        <v>44.399999999999999</v>
      </c>
      <c r="R3685" s="33">
        <f t="shared" si="664"/>
        <v>213542</v>
      </c>
      <c r="S3685" s="33"/>
      <c r="T3685" s="30" t="str">
        <f t="shared" si="665"/>
        <v>USD</v>
      </c>
      <c r="U3685" s="33">
        <v>0</v>
      </c>
      <c r="V3685" s="33">
        <v>0</v>
      </c>
      <c r="W3685" s="33">
        <v>0</v>
      </c>
      <c r="X3685" s="33">
        <f t="shared" si="666"/>
        <v>44.399999999999999</v>
      </c>
      <c r="Y3685" s="33">
        <f t="shared" si="667"/>
        <v>44.399999999999999</v>
      </c>
      <c r="Z3685" s="33">
        <f t="shared" si="668"/>
        <v>213542</v>
      </c>
      <c r="AA3685" s="34">
        <f t="shared" si="669"/>
        <v>3.0791652573086165E-07</v>
      </c>
      <c r="AB3685" s="33" t="s">
        <v>2762</v>
      </c>
      <c r="AC3685" s="35">
        <v>44895</v>
      </c>
      <c r="AD3685" s="33">
        <v>45</v>
      </c>
      <c r="AE3685" s="36">
        <f t="shared" si="670"/>
        <v>44940</v>
      </c>
    </row>
    <row r="3686" spans="2:31" ht="14.5" hidden="1">
      <c r="B3686" s="29" t="s">
        <v>3132</v>
      </c>
      <c r="C3686" s="30" t="str">
        <f t="shared" si="660"/>
        <v>(Proveedores estratégicos)</v>
      </c>
      <c r="D3686" s="30">
        <v>4</v>
      </c>
      <c r="E3686" s="30">
        <v>133243459</v>
      </c>
      <c r="F3686" s="30" t="s">
        <v>5552</v>
      </c>
      <c r="G3686" s="30" t="s">
        <v>5553</v>
      </c>
      <c r="H3686" s="31">
        <v>74162420</v>
      </c>
      <c r="I3686" s="31" t="s">
        <v>62</v>
      </c>
      <c r="J3686" s="32">
        <v>2492</v>
      </c>
      <c r="K3686" s="33">
        <f t="shared" si="661"/>
        <v>2492</v>
      </c>
      <c r="L3686" s="33">
        <v>11985299</v>
      </c>
      <c r="M3686" s="33">
        <v>0</v>
      </c>
      <c r="N3686" s="33">
        <v>0</v>
      </c>
      <c r="O3686" s="33">
        <v>0</v>
      </c>
      <c r="P3686" s="33">
        <f t="shared" si="662"/>
        <v>2492</v>
      </c>
      <c r="Q3686" s="33">
        <f t="shared" si="663"/>
        <v>2492</v>
      </c>
      <c r="R3686" s="33">
        <f t="shared" si="664"/>
        <v>11985299</v>
      </c>
      <c r="S3686" s="33"/>
      <c r="T3686" s="30" t="str">
        <f t="shared" si="665"/>
        <v>USD</v>
      </c>
      <c r="U3686" s="33">
        <v>0</v>
      </c>
      <c r="V3686" s="33">
        <v>0</v>
      </c>
      <c r="W3686" s="33">
        <v>0</v>
      </c>
      <c r="X3686" s="33">
        <f t="shared" si="666"/>
        <v>2492</v>
      </c>
      <c r="Y3686" s="33">
        <f t="shared" si="667"/>
        <v>2492</v>
      </c>
      <c r="Z3686" s="33">
        <f t="shared" si="668"/>
        <v>11985299</v>
      </c>
      <c r="AA3686" s="34">
        <f t="shared" si="669"/>
        <v>1.728218162200209E-05</v>
      </c>
      <c r="AB3686" s="33" t="s">
        <v>2762</v>
      </c>
      <c r="AC3686" s="35">
        <v>44895</v>
      </c>
      <c r="AD3686" s="33">
        <v>45</v>
      </c>
      <c r="AE3686" s="36">
        <f t="shared" si="670"/>
        <v>44940</v>
      </c>
    </row>
    <row r="3687" spans="2:31" ht="14.5" hidden="1">
      <c r="B3687" s="29" t="s">
        <v>3132</v>
      </c>
      <c r="C3687" s="30" t="str">
        <f t="shared" si="660"/>
        <v>(Proveedores estratégicos)</v>
      </c>
      <c r="D3687" s="30">
        <v>4</v>
      </c>
      <c r="E3687" s="30">
        <v>133243459</v>
      </c>
      <c r="F3687" s="30" t="s">
        <v>5552</v>
      </c>
      <c r="G3687" s="30" t="s">
        <v>5553</v>
      </c>
      <c r="H3687" s="31">
        <v>74162417</v>
      </c>
      <c r="I3687" s="31" t="s">
        <v>62</v>
      </c>
      <c r="J3687" s="32">
        <v>3260</v>
      </c>
      <c r="K3687" s="33">
        <f t="shared" si="661"/>
        <v>3260</v>
      </c>
      <c r="L3687" s="33">
        <v>15679003</v>
      </c>
      <c r="M3687" s="33">
        <v>0</v>
      </c>
      <c r="N3687" s="33">
        <v>0</v>
      </c>
      <c r="O3687" s="33">
        <v>0</v>
      </c>
      <c r="P3687" s="33">
        <f t="shared" si="662"/>
        <v>3260</v>
      </c>
      <c r="Q3687" s="33">
        <f t="shared" si="663"/>
        <v>3260</v>
      </c>
      <c r="R3687" s="33">
        <f t="shared" si="664"/>
        <v>15679003</v>
      </c>
      <c r="S3687" s="33"/>
      <c r="T3687" s="30" t="str">
        <f t="shared" si="665"/>
        <v>USD</v>
      </c>
      <c r="U3687" s="33">
        <v>0</v>
      </c>
      <c r="V3687" s="33">
        <v>0</v>
      </c>
      <c r="W3687" s="33">
        <v>0</v>
      </c>
      <c r="X3687" s="33">
        <f t="shared" si="666"/>
        <v>3260</v>
      </c>
      <c r="Y3687" s="33">
        <f t="shared" si="667"/>
        <v>3260</v>
      </c>
      <c r="Z3687" s="33">
        <f t="shared" si="668"/>
        <v>15679003</v>
      </c>
      <c r="AA3687" s="34">
        <f t="shared" si="669"/>
        <v>2.2608311857544448E-05</v>
      </c>
      <c r="AB3687" s="33" t="s">
        <v>2762</v>
      </c>
      <c r="AC3687" s="35">
        <v>44895</v>
      </c>
      <c r="AD3687" s="33">
        <v>45</v>
      </c>
      <c r="AE3687" s="36">
        <f t="shared" si="670"/>
        <v>44940</v>
      </c>
    </row>
    <row r="3688" spans="2:31" ht="14.5" hidden="1">
      <c r="B3688" s="29" t="s">
        <v>3132</v>
      </c>
      <c r="C3688" s="30" t="str">
        <f t="shared" si="660"/>
        <v>(Proveedores estratégicos)</v>
      </c>
      <c r="D3688" s="30">
        <v>4</v>
      </c>
      <c r="E3688" s="30">
        <v>133243459</v>
      </c>
      <c r="F3688" s="30" t="s">
        <v>5552</v>
      </c>
      <c r="G3688" s="30" t="s">
        <v>5553</v>
      </c>
      <c r="H3688" s="31">
        <v>74162414</v>
      </c>
      <c r="I3688" s="31" t="s">
        <v>62</v>
      </c>
      <c r="J3688" s="32">
        <v>1600</v>
      </c>
      <c r="K3688" s="33">
        <f t="shared" si="661"/>
        <v>1600</v>
      </c>
      <c r="L3688" s="33">
        <v>7695216</v>
      </c>
      <c r="M3688" s="33">
        <v>0</v>
      </c>
      <c r="N3688" s="33">
        <v>0</v>
      </c>
      <c r="O3688" s="33">
        <v>0</v>
      </c>
      <c r="P3688" s="33">
        <f t="shared" si="662"/>
        <v>1600</v>
      </c>
      <c r="Q3688" s="33">
        <f t="shared" si="663"/>
        <v>1600</v>
      </c>
      <c r="R3688" s="33">
        <f t="shared" si="664"/>
        <v>7695216</v>
      </c>
      <c r="S3688" s="33"/>
      <c r="T3688" s="30" t="str">
        <f t="shared" si="665"/>
        <v>USD</v>
      </c>
      <c r="U3688" s="33">
        <v>0</v>
      </c>
      <c r="V3688" s="33">
        <v>0</v>
      </c>
      <c r="W3688" s="33">
        <v>0</v>
      </c>
      <c r="X3688" s="33">
        <f t="shared" si="666"/>
        <v>1600</v>
      </c>
      <c r="Y3688" s="33">
        <f t="shared" si="667"/>
        <v>1600</v>
      </c>
      <c r="Z3688" s="33">
        <f t="shared" si="668"/>
        <v>7695216</v>
      </c>
      <c r="AA3688" s="34">
        <f t="shared" si="669"/>
        <v>1.1096103696081043E-05</v>
      </c>
      <c r="AB3688" s="33" t="s">
        <v>2762</v>
      </c>
      <c r="AC3688" s="35">
        <v>44895</v>
      </c>
      <c r="AD3688" s="33">
        <v>45</v>
      </c>
      <c r="AE3688" s="36">
        <f t="shared" si="670"/>
        <v>44940</v>
      </c>
    </row>
    <row r="3689" spans="2:31" ht="14.5" hidden="1">
      <c r="B3689" s="29" t="s">
        <v>3132</v>
      </c>
      <c r="C3689" s="30" t="str">
        <f t="shared" si="660"/>
        <v>(Proveedores estratégicos)</v>
      </c>
      <c r="D3689" s="30">
        <v>4</v>
      </c>
      <c r="E3689" s="30">
        <v>133243459</v>
      </c>
      <c r="F3689" s="30" t="s">
        <v>5552</v>
      </c>
      <c r="G3689" s="30" t="s">
        <v>5553</v>
      </c>
      <c r="H3689" s="31">
        <v>74162421</v>
      </c>
      <c r="I3689" s="31" t="s">
        <v>62</v>
      </c>
      <c r="J3689" s="32">
        <v>1100</v>
      </c>
      <c r="K3689" s="33">
        <f t="shared" si="661"/>
        <v>1100</v>
      </c>
      <c r="L3689" s="33">
        <v>5290461</v>
      </c>
      <c r="M3689" s="33">
        <v>0</v>
      </c>
      <c r="N3689" s="33">
        <v>0</v>
      </c>
      <c r="O3689" s="33">
        <v>0</v>
      </c>
      <c r="P3689" s="33">
        <f t="shared" si="662"/>
        <v>1100</v>
      </c>
      <c r="Q3689" s="33">
        <f t="shared" si="663"/>
        <v>1100</v>
      </c>
      <c r="R3689" s="33">
        <f t="shared" si="664"/>
        <v>5290461</v>
      </c>
      <c r="S3689" s="33"/>
      <c r="T3689" s="30" t="str">
        <f t="shared" si="665"/>
        <v>USD</v>
      </c>
      <c r="U3689" s="33">
        <v>0</v>
      </c>
      <c r="V3689" s="33">
        <v>0</v>
      </c>
      <c r="W3689" s="33">
        <v>0</v>
      </c>
      <c r="X3689" s="33">
        <f t="shared" si="666"/>
        <v>1100</v>
      </c>
      <c r="Y3689" s="33">
        <f t="shared" si="667"/>
        <v>1100</v>
      </c>
      <c r="Z3689" s="33">
        <f t="shared" si="668"/>
        <v>5290461</v>
      </c>
      <c r="AA3689" s="34">
        <f t="shared" si="669"/>
        <v>7.6285712910557172E-06</v>
      </c>
      <c r="AB3689" s="33" t="s">
        <v>2762</v>
      </c>
      <c r="AC3689" s="35">
        <v>44895</v>
      </c>
      <c r="AD3689" s="33">
        <v>45</v>
      </c>
      <c r="AE3689" s="36">
        <f t="shared" si="670"/>
        <v>44940</v>
      </c>
    </row>
    <row r="3690" spans="2:31" ht="14.5" hidden="1">
      <c r="B3690" s="29" t="s">
        <v>3132</v>
      </c>
      <c r="C3690" s="30" t="str">
        <f t="shared" si="660"/>
        <v>(Proveedores estratégicos)</v>
      </c>
      <c r="D3690" s="30">
        <v>4</v>
      </c>
      <c r="E3690" s="30">
        <v>133243459</v>
      </c>
      <c r="F3690" s="30" t="s">
        <v>5552</v>
      </c>
      <c r="G3690" s="30" t="s">
        <v>5553</v>
      </c>
      <c r="H3690" s="31">
        <v>74162416</v>
      </c>
      <c r="I3690" s="31" t="s">
        <v>62</v>
      </c>
      <c r="J3690" s="32">
        <v>3520</v>
      </c>
      <c r="K3690" s="33">
        <f t="shared" si="661"/>
        <v>3520</v>
      </c>
      <c r="L3690" s="33">
        <v>16929475</v>
      </c>
      <c r="M3690" s="33">
        <v>0</v>
      </c>
      <c r="N3690" s="33">
        <v>0</v>
      </c>
      <c r="O3690" s="33">
        <v>0</v>
      </c>
      <c r="P3690" s="33">
        <f t="shared" si="662"/>
        <v>3520</v>
      </c>
      <c r="Q3690" s="33">
        <f t="shared" si="663"/>
        <v>3520</v>
      </c>
      <c r="R3690" s="33">
        <f t="shared" si="664"/>
        <v>16929475</v>
      </c>
      <c r="S3690" s="33"/>
      <c r="T3690" s="30" t="str">
        <f t="shared" si="665"/>
        <v>USD</v>
      </c>
      <c r="U3690" s="33">
        <v>0</v>
      </c>
      <c r="V3690" s="33">
        <v>0</v>
      </c>
      <c r="W3690" s="33">
        <v>0</v>
      </c>
      <c r="X3690" s="33">
        <f t="shared" si="666"/>
        <v>3520</v>
      </c>
      <c r="Y3690" s="33">
        <f t="shared" si="667"/>
        <v>3520</v>
      </c>
      <c r="Z3690" s="33">
        <f t="shared" si="668"/>
        <v>16929475</v>
      </c>
      <c r="AA3690" s="34">
        <f t="shared" si="669"/>
        <v>2.4411427842988635E-05</v>
      </c>
      <c r="AB3690" s="33" t="s">
        <v>2762</v>
      </c>
      <c r="AC3690" s="35">
        <v>44895</v>
      </c>
      <c r="AD3690" s="33">
        <v>45</v>
      </c>
      <c r="AE3690" s="36">
        <f t="shared" si="670"/>
        <v>44940</v>
      </c>
    </row>
    <row r="3691" spans="2:31" ht="14.5" hidden="1">
      <c r="B3691" s="29" t="s">
        <v>3132</v>
      </c>
      <c r="C3691" s="30" t="str">
        <f t="shared" si="660"/>
        <v>(Proveedores estratégicos)</v>
      </c>
      <c r="D3691" s="30">
        <v>4</v>
      </c>
      <c r="E3691" s="30">
        <v>133243459</v>
      </c>
      <c r="F3691" s="30" t="s">
        <v>5552</v>
      </c>
      <c r="G3691" s="30" t="s">
        <v>5553</v>
      </c>
      <c r="H3691" s="31">
        <v>74162412</v>
      </c>
      <c r="I3691" s="31" t="s">
        <v>62</v>
      </c>
      <c r="J3691" s="32">
        <v>630</v>
      </c>
      <c r="K3691" s="33">
        <f t="shared" si="661"/>
        <v>630</v>
      </c>
      <c r="L3691" s="33">
        <v>3029991</v>
      </c>
      <c r="M3691" s="33">
        <v>0</v>
      </c>
      <c r="N3691" s="33">
        <v>0</v>
      </c>
      <c r="O3691" s="33">
        <v>0</v>
      </c>
      <c r="P3691" s="33">
        <f t="shared" si="662"/>
        <v>630</v>
      </c>
      <c r="Q3691" s="33">
        <f t="shared" si="663"/>
        <v>630</v>
      </c>
      <c r="R3691" s="33">
        <f t="shared" si="664"/>
        <v>3029991</v>
      </c>
      <c r="S3691" s="33"/>
      <c r="T3691" s="30" t="str">
        <f t="shared" si="665"/>
        <v>USD</v>
      </c>
      <c r="U3691" s="33">
        <v>0</v>
      </c>
      <c r="V3691" s="33">
        <v>0</v>
      </c>
      <c r="W3691" s="33">
        <v>0</v>
      </c>
      <c r="X3691" s="33">
        <f t="shared" si="666"/>
        <v>630</v>
      </c>
      <c r="Y3691" s="33">
        <f t="shared" si="667"/>
        <v>630</v>
      </c>
      <c r="Z3691" s="33">
        <f t="shared" si="668"/>
        <v>3029991</v>
      </c>
      <c r="AA3691" s="34">
        <f t="shared" si="669"/>
        <v>4.3690903977474185E-06</v>
      </c>
      <c r="AB3691" s="33" t="s">
        <v>2762</v>
      </c>
      <c r="AC3691" s="35">
        <v>44895</v>
      </c>
      <c r="AD3691" s="33">
        <v>45</v>
      </c>
      <c r="AE3691" s="36">
        <f t="shared" si="670"/>
        <v>44940</v>
      </c>
    </row>
    <row r="3692" spans="2:31" ht="14.5" hidden="1">
      <c r="B3692" s="29" t="s">
        <v>3132</v>
      </c>
      <c r="C3692" s="30" t="str">
        <f t="shared" si="660"/>
        <v>(Proveedores estratégicos)</v>
      </c>
      <c r="D3692" s="30">
        <v>4</v>
      </c>
      <c r="E3692" s="30">
        <v>133243459</v>
      </c>
      <c r="F3692" s="30" t="s">
        <v>5552</v>
      </c>
      <c r="G3692" s="30" t="s">
        <v>5553</v>
      </c>
      <c r="H3692" s="31">
        <v>74162419</v>
      </c>
      <c r="I3692" s="31" t="s">
        <v>62</v>
      </c>
      <c r="J3692" s="32">
        <v>248</v>
      </c>
      <c r="K3692" s="33">
        <f t="shared" si="661"/>
        <v>248</v>
      </c>
      <c r="L3692" s="33">
        <v>1192758</v>
      </c>
      <c r="M3692" s="33">
        <v>0</v>
      </c>
      <c r="N3692" s="33">
        <v>0</v>
      </c>
      <c r="O3692" s="33">
        <v>0</v>
      </c>
      <c r="P3692" s="33">
        <f t="shared" si="662"/>
        <v>248</v>
      </c>
      <c r="Q3692" s="33">
        <f t="shared" si="663"/>
        <v>248</v>
      </c>
      <c r="R3692" s="33">
        <f t="shared" si="664"/>
        <v>1192758</v>
      </c>
      <c r="S3692" s="33"/>
      <c r="T3692" s="30" t="str">
        <f t="shared" si="665"/>
        <v>USD</v>
      </c>
      <c r="U3692" s="33">
        <v>0</v>
      </c>
      <c r="V3692" s="33">
        <v>0</v>
      </c>
      <c r="W3692" s="33">
        <v>0</v>
      </c>
      <c r="X3692" s="33">
        <f t="shared" si="666"/>
        <v>248</v>
      </c>
      <c r="Y3692" s="33">
        <f t="shared" si="667"/>
        <v>248</v>
      </c>
      <c r="Z3692" s="33">
        <f t="shared" si="668"/>
        <v>1192758</v>
      </c>
      <c r="AA3692" s="34">
        <f t="shared" si="669"/>
        <v>1.7198953807573735E-06</v>
      </c>
      <c r="AB3692" s="33" t="s">
        <v>2762</v>
      </c>
      <c r="AC3692" s="35">
        <v>44895</v>
      </c>
      <c r="AD3692" s="33">
        <v>45</v>
      </c>
      <c r="AE3692" s="36">
        <f t="shared" si="670"/>
        <v>44940</v>
      </c>
    </row>
    <row r="3693" spans="2:31" ht="14.5" hidden="1">
      <c r="B3693" s="29" t="s">
        <v>3132</v>
      </c>
      <c r="C3693" s="30" t="str">
        <f t="shared" si="671" ref="C3693:C3756">+IF(D3693=1,$A$4,IF(D3693=2,$A$5,IF(D3693=3,$A$6,IF(D3693=4,$A$7,IF(D3693=5,$A$8,IF(D3693=6,$A$9,))))))</f>
        <v>(Proveedores estratégicos)</v>
      </c>
      <c r="D3693" s="30">
        <v>4</v>
      </c>
      <c r="E3693" s="30">
        <v>133243459</v>
      </c>
      <c r="F3693" s="30" t="s">
        <v>5552</v>
      </c>
      <c r="G3693" s="30" t="s">
        <v>5553</v>
      </c>
      <c r="H3693" s="31">
        <v>74162413</v>
      </c>
      <c r="I3693" s="31" t="s">
        <v>62</v>
      </c>
      <c r="J3693" s="32">
        <v>610</v>
      </c>
      <c r="K3693" s="33">
        <f t="shared" si="672" ref="K3693:K3756">+IF(I3693="USD",J3693,L3693/$L$3)</f>
        <v>610</v>
      </c>
      <c r="L3693" s="33">
        <v>2933801</v>
      </c>
      <c r="M3693" s="33">
        <v>0</v>
      </c>
      <c r="N3693" s="33">
        <v>0</v>
      </c>
      <c r="O3693" s="33">
        <v>0</v>
      </c>
      <c r="P3693" s="33">
        <f t="shared" si="673" ref="P3693:P3756">+J3693+M3693</f>
        <v>610</v>
      </c>
      <c r="Q3693" s="33">
        <f t="shared" si="674" ref="Q3693:Q3756">+K3693+N3693</f>
        <v>610</v>
      </c>
      <c r="R3693" s="33">
        <f t="shared" si="675" ref="R3693:R3756">+L3693+O3693</f>
        <v>2933801</v>
      </c>
      <c r="S3693" s="33"/>
      <c r="T3693" s="30" t="str">
        <f t="shared" si="676" ref="T3693:T3756">+I3693</f>
        <v>USD</v>
      </c>
      <c r="U3693" s="33">
        <v>0</v>
      </c>
      <c r="V3693" s="33">
        <v>0</v>
      </c>
      <c r="W3693" s="33">
        <v>0</v>
      </c>
      <c r="X3693" s="33">
        <f t="shared" si="677" ref="X3693:X3756">+P3693+U3693</f>
        <v>610</v>
      </c>
      <c r="Y3693" s="33">
        <f t="shared" si="678" ref="Y3693:Y3756">+Q3693+V3693</f>
        <v>610</v>
      </c>
      <c r="Z3693" s="33">
        <f t="shared" si="679" ref="Z3693:Z3756">+R3693+W3693</f>
        <v>2933801</v>
      </c>
      <c r="AA3693" s="34">
        <f t="shared" si="680" ref="AA3693:AA3756">+IF(D3693=1,Z3693/$C$4,IF(D3693=2,Z3693/$C$5,IF(D3693=3,Z3693/$C$6,IF(D3693=4,Z3693/$C$7,IF(D3693=5,Z3693/$C$8,IF(D3693=6,Z3693/$C$9))))))</f>
        <v>4.2303893899360668E-06</v>
      </c>
      <c r="AB3693" s="33" t="s">
        <v>2762</v>
      </c>
      <c r="AC3693" s="35">
        <v>44895</v>
      </c>
      <c r="AD3693" s="33">
        <v>45</v>
      </c>
      <c r="AE3693" s="36">
        <f t="shared" si="670"/>
        <v>44940</v>
      </c>
    </row>
    <row r="3694" spans="2:31" ht="14.5" hidden="1">
      <c r="B3694" s="29" t="s">
        <v>3132</v>
      </c>
      <c r="C3694" s="30" t="str">
        <f t="shared" si="671"/>
        <v>(Proveedores estratégicos)</v>
      </c>
      <c r="D3694" s="30">
        <v>4</v>
      </c>
      <c r="E3694" s="30">
        <v>133243459</v>
      </c>
      <c r="F3694" s="30" t="s">
        <v>5552</v>
      </c>
      <c r="G3694" s="30" t="s">
        <v>5553</v>
      </c>
      <c r="H3694" s="31">
        <v>74162422</v>
      </c>
      <c r="I3694" s="31" t="s">
        <v>62</v>
      </c>
      <c r="J3694" s="32">
        <v>2340</v>
      </c>
      <c r="K3694" s="33">
        <f t="shared" si="672"/>
        <v>2340</v>
      </c>
      <c r="L3694" s="33">
        <v>11254253</v>
      </c>
      <c r="M3694" s="33">
        <v>0</v>
      </c>
      <c r="N3694" s="33">
        <v>0</v>
      </c>
      <c r="O3694" s="33">
        <v>0</v>
      </c>
      <c r="P3694" s="33">
        <f t="shared" si="673"/>
        <v>2340</v>
      </c>
      <c r="Q3694" s="33">
        <f t="shared" si="674"/>
        <v>2340</v>
      </c>
      <c r="R3694" s="33">
        <f t="shared" si="675"/>
        <v>11254253</v>
      </c>
      <c r="S3694" s="33"/>
      <c r="T3694" s="30" t="str">
        <f t="shared" si="676"/>
        <v>USD</v>
      </c>
      <c r="U3694" s="33">
        <v>0</v>
      </c>
      <c r="V3694" s="33">
        <v>0</v>
      </c>
      <c r="W3694" s="33">
        <v>0</v>
      </c>
      <c r="X3694" s="33">
        <f t="shared" si="677"/>
        <v>2340</v>
      </c>
      <c r="Y3694" s="33">
        <f t="shared" si="678"/>
        <v>2340</v>
      </c>
      <c r="Z3694" s="33">
        <f t="shared" si="679"/>
        <v>11254253</v>
      </c>
      <c r="AA3694" s="34">
        <f t="shared" si="680"/>
        <v>1.6228051078739201E-05</v>
      </c>
      <c r="AB3694" s="33" t="s">
        <v>2762</v>
      </c>
      <c r="AC3694" s="35">
        <v>44895</v>
      </c>
      <c r="AD3694" s="33">
        <v>45</v>
      </c>
      <c r="AE3694" s="36">
        <f t="shared" si="670"/>
        <v>44940</v>
      </c>
    </row>
    <row r="3695" spans="2:31" ht="14.5" hidden="1">
      <c r="B3695" s="29" t="s">
        <v>3132</v>
      </c>
      <c r="C3695" s="30" t="str">
        <f t="shared" si="671"/>
        <v>(Proveedores estratégicos)</v>
      </c>
      <c r="D3695" s="30">
        <v>4</v>
      </c>
      <c r="E3695" s="30">
        <v>133243459</v>
      </c>
      <c r="F3695" s="30" t="s">
        <v>5552</v>
      </c>
      <c r="G3695" s="30" t="s">
        <v>5553</v>
      </c>
      <c r="H3695" s="31">
        <v>74164097</v>
      </c>
      <c r="I3695" s="31" t="s">
        <v>62</v>
      </c>
      <c r="J3695" s="32">
        <v>4000</v>
      </c>
      <c r="K3695" s="33">
        <f t="shared" si="672"/>
        <v>4000</v>
      </c>
      <c r="L3695" s="33">
        <v>19262360</v>
      </c>
      <c r="M3695" s="33">
        <v>0</v>
      </c>
      <c r="N3695" s="33">
        <v>0</v>
      </c>
      <c r="O3695" s="33">
        <v>0</v>
      </c>
      <c r="P3695" s="33">
        <f t="shared" si="673"/>
        <v>4000</v>
      </c>
      <c r="Q3695" s="33">
        <f t="shared" si="674"/>
        <v>4000</v>
      </c>
      <c r="R3695" s="33">
        <f t="shared" si="675"/>
        <v>19262360</v>
      </c>
      <c r="S3695" s="33"/>
      <c r="T3695" s="30" t="str">
        <f t="shared" si="676"/>
        <v>USD</v>
      </c>
      <c r="U3695" s="33">
        <v>0</v>
      </c>
      <c r="V3695" s="33">
        <v>0</v>
      </c>
      <c r="W3695" s="33">
        <v>0</v>
      </c>
      <c r="X3695" s="33">
        <f t="shared" si="677"/>
        <v>4000</v>
      </c>
      <c r="Y3695" s="33">
        <f t="shared" si="678"/>
        <v>4000</v>
      </c>
      <c r="Z3695" s="33">
        <f t="shared" si="679"/>
        <v>19262360</v>
      </c>
      <c r="AA3695" s="34">
        <f t="shared" si="680"/>
        <v>2.7775327423069561E-05</v>
      </c>
      <c r="AB3695" s="33" t="s">
        <v>2762</v>
      </c>
      <c r="AC3695" s="35">
        <v>44896</v>
      </c>
      <c r="AD3695" s="33">
        <v>45</v>
      </c>
      <c r="AE3695" s="36">
        <f t="shared" si="670"/>
        <v>44941</v>
      </c>
    </row>
    <row r="3696" spans="2:31" ht="14.5" hidden="1">
      <c r="B3696" s="29" t="s">
        <v>3132</v>
      </c>
      <c r="C3696" s="30" t="str">
        <f t="shared" si="671"/>
        <v>(Proveedores estratégicos)</v>
      </c>
      <c r="D3696" s="30">
        <v>4</v>
      </c>
      <c r="E3696" s="30">
        <v>133243459</v>
      </c>
      <c r="F3696" s="30" t="s">
        <v>5552</v>
      </c>
      <c r="G3696" s="30" t="s">
        <v>5553</v>
      </c>
      <c r="H3696" s="31">
        <v>653799</v>
      </c>
      <c r="I3696" s="31" t="s">
        <v>62</v>
      </c>
      <c r="J3696" s="32">
        <v>-21530.700000000001</v>
      </c>
      <c r="K3696" s="33">
        <f t="shared" si="672"/>
        <v>-21530.700000000001</v>
      </c>
      <c r="L3696" s="33">
        <v>-103683024</v>
      </c>
      <c r="M3696" s="33">
        <v>0</v>
      </c>
      <c r="N3696" s="33">
        <v>0</v>
      </c>
      <c r="O3696" s="33">
        <v>0</v>
      </c>
      <c r="P3696" s="33">
        <f t="shared" si="673"/>
        <v>-21530.700000000001</v>
      </c>
      <c r="Q3696" s="33">
        <f t="shared" si="674"/>
        <v>-21530.700000000001</v>
      </c>
      <c r="R3696" s="33">
        <f t="shared" si="675"/>
        <v>-103683024</v>
      </c>
      <c r="S3696" s="33"/>
      <c r="T3696" s="30" t="str">
        <f t="shared" si="676"/>
        <v>USD</v>
      </c>
      <c r="U3696" s="33">
        <v>0</v>
      </c>
      <c r="V3696" s="33">
        <v>0</v>
      </c>
      <c r="W3696" s="33">
        <v>0</v>
      </c>
      <c r="X3696" s="33">
        <f t="shared" si="677"/>
        <v>-21530.700000000001</v>
      </c>
      <c r="Y3696" s="33">
        <f t="shared" si="678"/>
        <v>-21530.700000000001</v>
      </c>
      <c r="Z3696" s="33">
        <f t="shared" si="679"/>
        <v>-103683024</v>
      </c>
      <c r="AA3696" s="34">
        <f t="shared" si="680"/>
        <v>-0.00014950556109500493</v>
      </c>
      <c r="AB3696" s="33" t="s">
        <v>2762</v>
      </c>
      <c r="AC3696" s="35">
        <v>44896</v>
      </c>
      <c r="AD3696" s="33">
        <v>45</v>
      </c>
      <c r="AE3696" s="36">
        <f t="shared" si="670"/>
        <v>44941</v>
      </c>
    </row>
    <row r="3697" spans="2:31" ht="14.5" hidden="1">
      <c r="B3697" s="29" t="s">
        <v>3132</v>
      </c>
      <c r="C3697" s="30" t="str">
        <f t="shared" si="671"/>
        <v>(Proveedores estratégicos)</v>
      </c>
      <c r="D3697" s="30">
        <v>4</v>
      </c>
      <c r="E3697" s="30">
        <v>133243459</v>
      </c>
      <c r="F3697" s="30" t="s">
        <v>5552</v>
      </c>
      <c r="G3697" s="30" t="s">
        <v>5553</v>
      </c>
      <c r="H3697" s="31">
        <v>60065736</v>
      </c>
      <c r="I3697" s="31" t="s">
        <v>62</v>
      </c>
      <c r="J3697" s="32">
        <v>874</v>
      </c>
      <c r="K3697" s="33">
        <f t="shared" si="672"/>
        <v>874</v>
      </c>
      <c r="L3697" s="33">
        <v>4176898</v>
      </c>
      <c r="M3697" s="33">
        <v>0</v>
      </c>
      <c r="N3697" s="33">
        <v>0</v>
      </c>
      <c r="O3697" s="33">
        <v>0</v>
      </c>
      <c r="P3697" s="33">
        <f t="shared" si="673"/>
        <v>874</v>
      </c>
      <c r="Q3697" s="33">
        <f t="shared" si="674"/>
        <v>874</v>
      </c>
      <c r="R3697" s="33">
        <f t="shared" si="675"/>
        <v>4176898</v>
      </c>
      <c r="S3697" s="33"/>
      <c r="T3697" s="30" t="str">
        <f t="shared" si="676"/>
        <v>USD</v>
      </c>
      <c r="U3697" s="33">
        <v>0</v>
      </c>
      <c r="V3697" s="33">
        <v>0</v>
      </c>
      <c r="W3697" s="33">
        <v>0</v>
      </c>
      <c r="X3697" s="33">
        <f t="shared" si="677"/>
        <v>874</v>
      </c>
      <c r="Y3697" s="33">
        <f t="shared" si="678"/>
        <v>874</v>
      </c>
      <c r="Z3697" s="33">
        <f t="shared" si="679"/>
        <v>4176898</v>
      </c>
      <c r="AA3697" s="34">
        <f t="shared" si="680"/>
        <v>6.0228710066037808E-06</v>
      </c>
      <c r="AB3697" s="33" t="s">
        <v>2762</v>
      </c>
      <c r="AC3697" s="35">
        <v>44897</v>
      </c>
      <c r="AD3697" s="33">
        <v>45</v>
      </c>
      <c r="AE3697" s="36">
        <f t="shared" si="670"/>
        <v>44942</v>
      </c>
    </row>
    <row r="3698" spans="2:31" ht="14.5" hidden="1">
      <c r="B3698" s="29" t="s">
        <v>3132</v>
      </c>
      <c r="C3698" s="30" t="str">
        <f t="shared" si="671"/>
        <v>(Proveedores estratégicos)</v>
      </c>
      <c r="D3698" s="30">
        <v>4</v>
      </c>
      <c r="E3698" s="30">
        <v>133243459</v>
      </c>
      <c r="F3698" s="30" t="s">
        <v>5552</v>
      </c>
      <c r="G3698" s="30" t="s">
        <v>5553</v>
      </c>
      <c r="H3698" s="31">
        <v>653838</v>
      </c>
      <c r="I3698" s="31" t="s">
        <v>62</v>
      </c>
      <c r="J3698" s="32">
        <v>-182400</v>
      </c>
      <c r="K3698" s="33">
        <f t="shared" si="672"/>
        <v>-182400</v>
      </c>
      <c r="L3698" s="33">
        <v>-871700544</v>
      </c>
      <c r="M3698" s="33">
        <v>0</v>
      </c>
      <c r="N3698" s="33">
        <v>0</v>
      </c>
      <c r="O3698" s="33">
        <v>0</v>
      </c>
      <c r="P3698" s="33">
        <f t="shared" si="673"/>
        <v>-182400</v>
      </c>
      <c r="Q3698" s="33">
        <f t="shared" si="674"/>
        <v>-182400</v>
      </c>
      <c r="R3698" s="33">
        <f t="shared" si="675"/>
        <v>-871700544</v>
      </c>
      <c r="S3698" s="33"/>
      <c r="T3698" s="30" t="str">
        <f t="shared" si="676"/>
        <v>USD</v>
      </c>
      <c r="U3698" s="33">
        <v>0</v>
      </c>
      <c r="V3698" s="33">
        <v>0</v>
      </c>
      <c r="W3698" s="33">
        <v>0</v>
      </c>
      <c r="X3698" s="33">
        <f t="shared" si="677"/>
        <v>-182400</v>
      </c>
      <c r="Y3698" s="33">
        <f t="shared" si="678"/>
        <v>-182400</v>
      </c>
      <c r="Z3698" s="33">
        <f t="shared" si="679"/>
        <v>-871700544</v>
      </c>
      <c r="AA3698" s="34">
        <f t="shared" si="680"/>
        <v>-0.0012569471250909988</v>
      </c>
      <c r="AB3698" s="33" t="s">
        <v>2762</v>
      </c>
      <c r="AC3698" s="35">
        <v>44897</v>
      </c>
      <c r="AD3698" s="33">
        <v>45</v>
      </c>
      <c r="AE3698" s="36">
        <f t="shared" si="670"/>
        <v>44942</v>
      </c>
    </row>
    <row r="3699" spans="2:31" ht="14.5" hidden="1">
      <c r="B3699" s="29" t="s">
        <v>3132</v>
      </c>
      <c r="C3699" s="30" t="str">
        <f t="shared" si="671"/>
        <v>(Proveedores estratégicos)</v>
      </c>
      <c r="D3699" s="30">
        <v>4</v>
      </c>
      <c r="E3699" s="30">
        <v>133243459</v>
      </c>
      <c r="F3699" s="30" t="s">
        <v>5552</v>
      </c>
      <c r="G3699" s="30" t="s">
        <v>5553</v>
      </c>
      <c r="H3699" s="31">
        <v>74168818</v>
      </c>
      <c r="I3699" s="31" t="s">
        <v>62</v>
      </c>
      <c r="J3699" s="32">
        <v>304.44</v>
      </c>
      <c r="K3699" s="33">
        <f t="shared" si="672"/>
        <v>304.44</v>
      </c>
      <c r="L3699" s="33">
        <v>1465078</v>
      </c>
      <c r="M3699" s="33">
        <v>0</v>
      </c>
      <c r="N3699" s="33">
        <v>0</v>
      </c>
      <c r="O3699" s="33">
        <v>0</v>
      </c>
      <c r="P3699" s="33">
        <f t="shared" si="673"/>
        <v>304.44</v>
      </c>
      <c r="Q3699" s="33">
        <f t="shared" si="674"/>
        <v>304.44</v>
      </c>
      <c r="R3699" s="33">
        <f t="shared" si="675"/>
        <v>1465078</v>
      </c>
      <c r="S3699" s="33"/>
      <c r="T3699" s="30" t="str">
        <f t="shared" si="676"/>
        <v>USD</v>
      </c>
      <c r="U3699" s="33">
        <v>0</v>
      </c>
      <c r="V3699" s="33">
        <v>0</v>
      </c>
      <c r="W3699" s="33">
        <v>0</v>
      </c>
      <c r="X3699" s="33">
        <f t="shared" si="677"/>
        <v>304.44</v>
      </c>
      <c r="Y3699" s="33">
        <f t="shared" si="678"/>
        <v>304.44</v>
      </c>
      <c r="Z3699" s="33">
        <f t="shared" si="679"/>
        <v>1465078</v>
      </c>
      <c r="AA3699" s="34">
        <f t="shared" si="680"/>
        <v>2.1125667441754751E-06</v>
      </c>
      <c r="AB3699" s="33" t="s">
        <v>2762</v>
      </c>
      <c r="AC3699" s="35">
        <v>44901</v>
      </c>
      <c r="AD3699" s="33">
        <v>45</v>
      </c>
      <c r="AE3699" s="36">
        <f t="shared" si="670"/>
        <v>44946</v>
      </c>
    </row>
    <row r="3700" spans="2:31" ht="14.5" hidden="1">
      <c r="B3700" s="29" t="s">
        <v>3132</v>
      </c>
      <c r="C3700" s="30" t="str">
        <f t="shared" si="671"/>
        <v>(Proveedores estratégicos)</v>
      </c>
      <c r="D3700" s="30">
        <v>4</v>
      </c>
      <c r="E3700" s="30">
        <v>133243459</v>
      </c>
      <c r="F3700" s="30" t="s">
        <v>5552</v>
      </c>
      <c r="G3700" s="30" t="s">
        <v>5553</v>
      </c>
      <c r="H3700" s="31">
        <v>74168817</v>
      </c>
      <c r="I3700" s="31" t="s">
        <v>62</v>
      </c>
      <c r="J3700" s="32">
        <v>152.22</v>
      </c>
      <c r="K3700" s="33">
        <f t="shared" si="672"/>
        <v>152.22</v>
      </c>
      <c r="L3700" s="33">
        <v>732539</v>
      </c>
      <c r="M3700" s="33">
        <v>0</v>
      </c>
      <c r="N3700" s="33">
        <v>0</v>
      </c>
      <c r="O3700" s="33">
        <v>0</v>
      </c>
      <c r="P3700" s="33">
        <f t="shared" si="673"/>
        <v>152.22</v>
      </c>
      <c r="Q3700" s="33">
        <f t="shared" si="674"/>
        <v>152.22</v>
      </c>
      <c r="R3700" s="33">
        <f t="shared" si="675"/>
        <v>732539</v>
      </c>
      <c r="S3700" s="33"/>
      <c r="T3700" s="30" t="str">
        <f t="shared" si="676"/>
        <v>USD</v>
      </c>
      <c r="U3700" s="33">
        <v>0</v>
      </c>
      <c r="V3700" s="33">
        <v>0</v>
      </c>
      <c r="W3700" s="33">
        <v>0</v>
      </c>
      <c r="X3700" s="33">
        <f t="shared" si="677"/>
        <v>152.22</v>
      </c>
      <c r="Y3700" s="33">
        <f t="shared" si="678"/>
        <v>152.22</v>
      </c>
      <c r="Z3700" s="33">
        <f t="shared" si="679"/>
        <v>732539</v>
      </c>
      <c r="AA3700" s="34">
        <f t="shared" si="680"/>
        <v>1.0562833720877376E-06</v>
      </c>
      <c r="AB3700" s="33" t="s">
        <v>2762</v>
      </c>
      <c r="AC3700" s="35">
        <v>44901</v>
      </c>
      <c r="AD3700" s="33">
        <v>45</v>
      </c>
      <c r="AE3700" s="36">
        <f t="shared" si="670"/>
        <v>44946</v>
      </c>
    </row>
    <row r="3701" spans="2:31" ht="14.5" hidden="1">
      <c r="B3701" s="29" t="s">
        <v>3132</v>
      </c>
      <c r="C3701" s="30" t="str">
        <f t="shared" si="671"/>
        <v>(Proveedores estratégicos)</v>
      </c>
      <c r="D3701" s="30">
        <v>4</v>
      </c>
      <c r="E3701" s="30">
        <v>133243459</v>
      </c>
      <c r="F3701" s="30" t="s">
        <v>5552</v>
      </c>
      <c r="G3701" s="30" t="s">
        <v>5553</v>
      </c>
      <c r="H3701" s="31">
        <v>74168819</v>
      </c>
      <c r="I3701" s="31" t="s">
        <v>62</v>
      </c>
      <c r="J3701" s="32">
        <v>206</v>
      </c>
      <c r="K3701" s="33">
        <f t="shared" si="672"/>
        <v>206</v>
      </c>
      <c r="L3701" s="33">
        <v>991348</v>
      </c>
      <c r="M3701" s="33">
        <v>0</v>
      </c>
      <c r="N3701" s="33">
        <v>0</v>
      </c>
      <c r="O3701" s="33">
        <v>0</v>
      </c>
      <c r="P3701" s="33">
        <f t="shared" si="673"/>
        <v>206</v>
      </c>
      <c r="Q3701" s="33">
        <f t="shared" si="674"/>
        <v>206</v>
      </c>
      <c r="R3701" s="33">
        <f t="shared" si="675"/>
        <v>991348</v>
      </c>
      <c r="S3701" s="33"/>
      <c r="T3701" s="30" t="str">
        <f t="shared" si="676"/>
        <v>USD</v>
      </c>
      <c r="U3701" s="33">
        <v>0</v>
      </c>
      <c r="V3701" s="33">
        <v>0</v>
      </c>
      <c r="W3701" s="33">
        <v>0</v>
      </c>
      <c r="X3701" s="33">
        <f t="shared" si="677"/>
        <v>206</v>
      </c>
      <c r="Y3701" s="33">
        <f t="shared" si="678"/>
        <v>206</v>
      </c>
      <c r="Z3701" s="33">
        <f t="shared" si="679"/>
        <v>991348</v>
      </c>
      <c r="AA3701" s="34">
        <f t="shared" si="680"/>
        <v>1.4294725719073448E-06</v>
      </c>
      <c r="AB3701" s="33" t="s">
        <v>2762</v>
      </c>
      <c r="AC3701" s="35">
        <v>44901</v>
      </c>
      <c r="AD3701" s="33">
        <v>45</v>
      </c>
      <c r="AE3701" s="36">
        <f t="shared" si="670"/>
        <v>44946</v>
      </c>
    </row>
    <row r="3702" spans="2:31" ht="14.5" hidden="1">
      <c r="B3702" s="29" t="s">
        <v>3132</v>
      </c>
      <c r="C3702" s="30" t="str">
        <f t="shared" si="671"/>
        <v>(Proveedores estratégicos)</v>
      </c>
      <c r="D3702" s="30">
        <v>4</v>
      </c>
      <c r="E3702" s="30">
        <v>133243459</v>
      </c>
      <c r="F3702" s="30" t="s">
        <v>5552</v>
      </c>
      <c r="G3702" s="30" t="s">
        <v>5553</v>
      </c>
      <c r="H3702" s="31" t="s">
        <v>3140</v>
      </c>
      <c r="I3702" s="31" t="s">
        <v>62</v>
      </c>
      <c r="J3702" s="32">
        <v>2100</v>
      </c>
      <c r="K3702" s="33">
        <f t="shared" si="672"/>
        <v>2100</v>
      </c>
      <c r="L3702" s="33">
        <v>10118472</v>
      </c>
      <c r="M3702" s="33">
        <v>0</v>
      </c>
      <c r="N3702" s="33">
        <v>0</v>
      </c>
      <c r="O3702" s="33">
        <v>0</v>
      </c>
      <c r="P3702" s="33">
        <f t="shared" si="673"/>
        <v>2100</v>
      </c>
      <c r="Q3702" s="33">
        <f t="shared" si="674"/>
        <v>2100</v>
      </c>
      <c r="R3702" s="33">
        <f t="shared" si="675"/>
        <v>10118472</v>
      </c>
      <c r="S3702" s="33"/>
      <c r="T3702" s="30" t="str">
        <f t="shared" si="676"/>
        <v>USD</v>
      </c>
      <c r="U3702" s="33">
        <v>0</v>
      </c>
      <c r="V3702" s="33">
        <v>0</v>
      </c>
      <c r="W3702" s="33">
        <v>0</v>
      </c>
      <c r="X3702" s="33">
        <f t="shared" si="677"/>
        <v>2100</v>
      </c>
      <c r="Y3702" s="33">
        <f t="shared" si="678"/>
        <v>2100</v>
      </c>
      <c r="Z3702" s="33">
        <f t="shared" si="679"/>
        <v>10118472</v>
      </c>
      <c r="AA3702" s="34">
        <f t="shared" si="680"/>
        <v>1.4590313586765146E-05</v>
      </c>
      <c r="AB3702" s="33" t="s">
        <v>2762</v>
      </c>
      <c r="AC3702" s="35">
        <v>44902</v>
      </c>
      <c r="AD3702" s="33">
        <v>45</v>
      </c>
      <c r="AE3702" s="36">
        <f t="shared" si="670"/>
        <v>44947</v>
      </c>
    </row>
    <row r="3703" spans="2:31" ht="14.5" hidden="1">
      <c r="B3703" s="29" t="s">
        <v>3132</v>
      </c>
      <c r="C3703" s="30" t="str">
        <f t="shared" si="671"/>
        <v>(Proveedores estratégicos)</v>
      </c>
      <c r="D3703" s="30">
        <v>4</v>
      </c>
      <c r="E3703" s="30">
        <v>133243459</v>
      </c>
      <c r="F3703" s="30" t="s">
        <v>5552</v>
      </c>
      <c r="G3703" s="30" t="s">
        <v>5553</v>
      </c>
      <c r="H3703" s="31">
        <v>654261</v>
      </c>
      <c r="I3703" s="31" t="s">
        <v>62</v>
      </c>
      <c r="J3703" s="32">
        <v>3018.6700000000001</v>
      </c>
      <c r="K3703" s="33">
        <f t="shared" si="672"/>
        <v>3018.6700000000001</v>
      </c>
      <c r="L3703" s="33">
        <v>14567588</v>
      </c>
      <c r="M3703" s="33">
        <v>0</v>
      </c>
      <c r="N3703" s="33">
        <v>0</v>
      </c>
      <c r="O3703" s="33">
        <v>0</v>
      </c>
      <c r="P3703" s="33">
        <f t="shared" si="673"/>
        <v>3018.6700000000001</v>
      </c>
      <c r="Q3703" s="33">
        <f t="shared" si="674"/>
        <v>3018.6700000000001</v>
      </c>
      <c r="R3703" s="33">
        <f t="shared" si="675"/>
        <v>14567588</v>
      </c>
      <c r="S3703" s="33"/>
      <c r="T3703" s="30" t="str">
        <f t="shared" si="676"/>
        <v>USD</v>
      </c>
      <c r="U3703" s="33">
        <v>0</v>
      </c>
      <c r="V3703" s="33">
        <v>0</v>
      </c>
      <c r="W3703" s="33">
        <v>0</v>
      </c>
      <c r="X3703" s="33">
        <f t="shared" si="677"/>
        <v>3018.6700000000001</v>
      </c>
      <c r="Y3703" s="33">
        <f t="shared" si="678"/>
        <v>3018.6700000000001</v>
      </c>
      <c r="Z3703" s="33">
        <f t="shared" si="679"/>
        <v>14567588</v>
      </c>
      <c r="AA3703" s="34">
        <f t="shared" si="680"/>
        <v>2.1005708878059544E-05</v>
      </c>
      <c r="AB3703" s="33" t="s">
        <v>2762</v>
      </c>
      <c r="AC3703" s="35">
        <v>44903</v>
      </c>
      <c r="AD3703" s="33">
        <v>45</v>
      </c>
      <c r="AE3703" s="36">
        <f t="shared" si="670"/>
        <v>44948</v>
      </c>
    </row>
    <row r="3704" spans="2:31" ht="14.5" hidden="1">
      <c r="B3704" s="29" t="s">
        <v>3132</v>
      </c>
      <c r="C3704" s="30" t="str">
        <f t="shared" si="671"/>
        <v>(Proveedores estratégicos)</v>
      </c>
      <c r="D3704" s="30">
        <v>4</v>
      </c>
      <c r="E3704" s="30">
        <v>133243459</v>
      </c>
      <c r="F3704" s="30" t="s">
        <v>5552</v>
      </c>
      <c r="G3704" s="30" t="s">
        <v>5553</v>
      </c>
      <c r="H3704" s="31">
        <v>654259</v>
      </c>
      <c r="I3704" s="31" t="s">
        <v>62</v>
      </c>
      <c r="J3704" s="32">
        <v>3709.7800000000002</v>
      </c>
      <c r="K3704" s="33">
        <f t="shared" si="672"/>
        <v>3709.7800000000002</v>
      </c>
      <c r="L3704" s="33">
        <v>17902768</v>
      </c>
      <c r="M3704" s="33">
        <v>0</v>
      </c>
      <c r="N3704" s="33">
        <v>0</v>
      </c>
      <c r="O3704" s="33">
        <v>0</v>
      </c>
      <c r="P3704" s="33">
        <f t="shared" si="673"/>
        <v>3709.7800000000002</v>
      </c>
      <c r="Q3704" s="33">
        <f t="shared" si="674"/>
        <v>3709.7800000000002</v>
      </c>
      <c r="R3704" s="33">
        <f t="shared" si="675"/>
        <v>17902768</v>
      </c>
      <c r="S3704" s="33"/>
      <c r="T3704" s="30" t="str">
        <f t="shared" si="676"/>
        <v>USD</v>
      </c>
      <c r="U3704" s="33">
        <v>0</v>
      </c>
      <c r="V3704" s="33">
        <v>0</v>
      </c>
      <c r="W3704" s="33">
        <v>0</v>
      </c>
      <c r="X3704" s="33">
        <f t="shared" si="677"/>
        <v>3709.7800000000002</v>
      </c>
      <c r="Y3704" s="33">
        <f t="shared" si="678"/>
        <v>3709.7800000000002</v>
      </c>
      <c r="Z3704" s="33">
        <f t="shared" si="679"/>
        <v>17902768</v>
      </c>
      <c r="AA3704" s="34">
        <f t="shared" si="680"/>
        <v>2.5814866038182869E-05</v>
      </c>
      <c r="AB3704" s="33" t="s">
        <v>2762</v>
      </c>
      <c r="AC3704" s="35">
        <v>44903</v>
      </c>
      <c r="AD3704" s="33">
        <v>45</v>
      </c>
      <c r="AE3704" s="36">
        <f t="shared" si="670"/>
        <v>44948</v>
      </c>
    </row>
    <row r="3705" spans="2:31" ht="14.5" hidden="1">
      <c r="B3705" s="29" t="s">
        <v>3132</v>
      </c>
      <c r="C3705" s="30" t="str">
        <f t="shared" si="671"/>
        <v>(Proveedores estratégicos)</v>
      </c>
      <c r="D3705" s="30">
        <v>4</v>
      </c>
      <c r="E3705" s="30">
        <v>133243459</v>
      </c>
      <c r="F3705" s="30" t="s">
        <v>5552</v>
      </c>
      <c r="G3705" s="30" t="s">
        <v>5553</v>
      </c>
      <c r="H3705" s="31">
        <v>654260</v>
      </c>
      <c r="I3705" s="31" t="s">
        <v>62</v>
      </c>
      <c r="J3705" s="32">
        <v>13331</v>
      </c>
      <c r="K3705" s="33">
        <f t="shared" si="672"/>
        <v>13331</v>
      </c>
      <c r="L3705" s="33">
        <v>64333140</v>
      </c>
      <c r="M3705" s="33">
        <v>0</v>
      </c>
      <c r="N3705" s="33">
        <v>0</v>
      </c>
      <c r="O3705" s="33">
        <v>0</v>
      </c>
      <c r="P3705" s="33">
        <f t="shared" si="673"/>
        <v>13331</v>
      </c>
      <c r="Q3705" s="33">
        <f t="shared" si="674"/>
        <v>13331</v>
      </c>
      <c r="R3705" s="33">
        <f t="shared" si="675"/>
        <v>64333140</v>
      </c>
      <c r="S3705" s="33"/>
      <c r="T3705" s="30" t="str">
        <f t="shared" si="676"/>
        <v>USD</v>
      </c>
      <c r="U3705" s="33">
        <v>0</v>
      </c>
      <c r="V3705" s="33">
        <v>0</v>
      </c>
      <c r="W3705" s="33">
        <v>0</v>
      </c>
      <c r="X3705" s="33">
        <f t="shared" si="677"/>
        <v>13331</v>
      </c>
      <c r="Y3705" s="33">
        <f t="shared" si="678"/>
        <v>13331</v>
      </c>
      <c r="Z3705" s="33">
        <f t="shared" si="679"/>
        <v>64333140</v>
      </c>
      <c r="AA3705" s="34">
        <f t="shared" si="680"/>
        <v>9.2765062414687144E-05</v>
      </c>
      <c r="AB3705" s="33" t="s">
        <v>2762</v>
      </c>
      <c r="AC3705" s="35">
        <v>44903</v>
      </c>
      <c r="AD3705" s="33">
        <v>45</v>
      </c>
      <c r="AE3705" s="36">
        <f t="shared" si="670"/>
        <v>44948</v>
      </c>
    </row>
    <row r="3706" spans="2:31" ht="14.5" hidden="1">
      <c r="B3706" s="29" t="s">
        <v>3132</v>
      </c>
      <c r="C3706" s="30" t="str">
        <f t="shared" si="671"/>
        <v>(Proveedores estratégicos)</v>
      </c>
      <c r="D3706" s="30">
        <v>4</v>
      </c>
      <c r="E3706" s="30">
        <v>133243459</v>
      </c>
      <c r="F3706" s="30" t="s">
        <v>5552</v>
      </c>
      <c r="G3706" s="30" t="s">
        <v>5553</v>
      </c>
      <c r="H3706" s="31">
        <v>654258</v>
      </c>
      <c r="I3706" s="31" t="s">
        <v>62</v>
      </c>
      <c r="J3706" s="32">
        <v>2028</v>
      </c>
      <c r="K3706" s="33">
        <f t="shared" si="672"/>
        <v>2028</v>
      </c>
      <c r="L3706" s="33">
        <v>9786783</v>
      </c>
      <c r="M3706" s="33">
        <v>0</v>
      </c>
      <c r="N3706" s="33">
        <v>0</v>
      </c>
      <c r="O3706" s="33">
        <v>0</v>
      </c>
      <c r="P3706" s="33">
        <f t="shared" si="673"/>
        <v>2028</v>
      </c>
      <c r="Q3706" s="33">
        <f t="shared" si="674"/>
        <v>2028</v>
      </c>
      <c r="R3706" s="33">
        <f t="shared" si="675"/>
        <v>9786783</v>
      </c>
      <c r="S3706" s="33"/>
      <c r="T3706" s="30" t="str">
        <f t="shared" si="676"/>
        <v>USD</v>
      </c>
      <c r="U3706" s="33">
        <v>0</v>
      </c>
      <c r="V3706" s="33">
        <v>0</v>
      </c>
      <c r="W3706" s="33">
        <v>0</v>
      </c>
      <c r="X3706" s="33">
        <f t="shared" si="677"/>
        <v>2028</v>
      </c>
      <c r="Y3706" s="33">
        <f t="shared" si="678"/>
        <v>2028</v>
      </c>
      <c r="Z3706" s="33">
        <f t="shared" si="679"/>
        <v>9786783</v>
      </c>
      <c r="AA3706" s="34">
        <f t="shared" si="680"/>
        <v>1.4112035194209378E-05</v>
      </c>
      <c r="AB3706" s="33" t="s">
        <v>2762</v>
      </c>
      <c r="AC3706" s="35">
        <v>44903</v>
      </c>
      <c r="AD3706" s="33">
        <v>45</v>
      </c>
      <c r="AE3706" s="36">
        <f t="shared" si="670"/>
        <v>44948</v>
      </c>
    </row>
    <row r="3707" spans="2:31" ht="14.5" hidden="1">
      <c r="B3707" s="29" t="s">
        <v>3132</v>
      </c>
      <c r="C3707" s="30" t="str">
        <f t="shared" si="671"/>
        <v>(Proveedores estratégicos)</v>
      </c>
      <c r="D3707" s="30">
        <v>4</v>
      </c>
      <c r="E3707" s="30">
        <v>133243459</v>
      </c>
      <c r="F3707" s="30" t="s">
        <v>5552</v>
      </c>
      <c r="G3707" s="30" t="s">
        <v>5553</v>
      </c>
      <c r="H3707" s="31">
        <v>654514</v>
      </c>
      <c r="I3707" s="31" t="s">
        <v>62</v>
      </c>
      <c r="J3707" s="32">
        <v>138996.51999999999</v>
      </c>
      <c r="K3707" s="33">
        <f t="shared" si="672"/>
        <v>138996.51999999999</v>
      </c>
      <c r="L3707" s="33">
        <v>669405850</v>
      </c>
      <c r="M3707" s="33">
        <v>0</v>
      </c>
      <c r="N3707" s="33">
        <v>0</v>
      </c>
      <c r="O3707" s="33">
        <v>0</v>
      </c>
      <c r="P3707" s="33">
        <f t="shared" si="673"/>
        <v>138996.51999999999</v>
      </c>
      <c r="Q3707" s="33">
        <f t="shared" si="674"/>
        <v>138996.51999999999</v>
      </c>
      <c r="R3707" s="33">
        <f t="shared" si="675"/>
        <v>669405850</v>
      </c>
      <c r="S3707" s="33"/>
      <c r="T3707" s="30" t="str">
        <f t="shared" si="676"/>
        <v>USD</v>
      </c>
      <c r="U3707" s="33">
        <v>0</v>
      </c>
      <c r="V3707" s="33">
        <v>0</v>
      </c>
      <c r="W3707" s="33">
        <v>0</v>
      </c>
      <c r="X3707" s="33">
        <f t="shared" si="677"/>
        <v>138996.51999999999</v>
      </c>
      <c r="Y3707" s="33">
        <f t="shared" si="678"/>
        <v>138996.51999999999</v>
      </c>
      <c r="Z3707" s="33">
        <f t="shared" si="679"/>
        <v>669405850</v>
      </c>
      <c r="AA3707" s="34">
        <f t="shared" si="680"/>
        <v>0.00096524863322397611</v>
      </c>
      <c r="AB3707" s="33" t="s">
        <v>2762</v>
      </c>
      <c r="AC3707" s="35">
        <v>44907</v>
      </c>
      <c r="AD3707" s="33">
        <v>45</v>
      </c>
      <c r="AE3707" s="36">
        <f t="shared" si="670"/>
        <v>44952</v>
      </c>
    </row>
    <row r="3708" spans="2:31" ht="14.5" hidden="1">
      <c r="B3708" s="29" t="s">
        <v>3132</v>
      </c>
      <c r="C3708" s="30" t="str">
        <f t="shared" si="671"/>
        <v>(Proveedores estratégicos)</v>
      </c>
      <c r="D3708" s="30">
        <v>4</v>
      </c>
      <c r="E3708" s="30">
        <v>133243459</v>
      </c>
      <c r="F3708" s="30" t="s">
        <v>5552</v>
      </c>
      <c r="G3708" s="30" t="s">
        <v>5553</v>
      </c>
      <c r="H3708" s="31">
        <v>654515</v>
      </c>
      <c r="I3708" s="31" t="s">
        <v>62</v>
      </c>
      <c r="J3708" s="32">
        <v>267963</v>
      </c>
      <c r="K3708" s="33">
        <f t="shared" si="672"/>
        <v>267963</v>
      </c>
      <c r="L3708" s="33">
        <v>1290507128</v>
      </c>
      <c r="M3708" s="33">
        <v>0</v>
      </c>
      <c r="N3708" s="33">
        <v>0</v>
      </c>
      <c r="O3708" s="33">
        <v>0</v>
      </c>
      <c r="P3708" s="33">
        <f t="shared" si="673"/>
        <v>267963</v>
      </c>
      <c r="Q3708" s="33">
        <f t="shared" si="674"/>
        <v>267963</v>
      </c>
      <c r="R3708" s="33">
        <f t="shared" si="675"/>
        <v>1290507128</v>
      </c>
      <c r="S3708" s="33"/>
      <c r="T3708" s="30" t="str">
        <f t="shared" si="676"/>
        <v>USD</v>
      </c>
      <c r="U3708" s="33">
        <v>0</v>
      </c>
      <c r="V3708" s="33">
        <v>0</v>
      </c>
      <c r="W3708" s="33">
        <v>0</v>
      </c>
      <c r="X3708" s="33">
        <f t="shared" si="677"/>
        <v>267963</v>
      </c>
      <c r="Y3708" s="33">
        <f t="shared" si="678"/>
        <v>267963</v>
      </c>
      <c r="Z3708" s="33">
        <f t="shared" si="679"/>
        <v>1290507128</v>
      </c>
      <c r="AA3708" s="34">
        <f t="shared" si="680"/>
        <v>0.0018608445705513312</v>
      </c>
      <c r="AB3708" s="33" t="s">
        <v>2762</v>
      </c>
      <c r="AC3708" s="35">
        <v>44907</v>
      </c>
      <c r="AD3708" s="33">
        <v>45</v>
      </c>
      <c r="AE3708" s="36">
        <f t="shared" si="670"/>
        <v>44952</v>
      </c>
    </row>
    <row r="3709" spans="2:31" ht="14.5" hidden="1">
      <c r="B3709" s="29" t="s">
        <v>3132</v>
      </c>
      <c r="C3709" s="30" t="str">
        <f t="shared" si="671"/>
        <v>(Proveedores estratégicos)</v>
      </c>
      <c r="D3709" s="30">
        <v>4</v>
      </c>
      <c r="E3709" s="30">
        <v>133243459</v>
      </c>
      <c r="F3709" s="30" t="s">
        <v>5552</v>
      </c>
      <c r="G3709" s="30" t="s">
        <v>5553</v>
      </c>
      <c r="H3709" s="31">
        <v>74177008</v>
      </c>
      <c r="I3709" s="31" t="s">
        <v>62</v>
      </c>
      <c r="J3709" s="32">
        <v>697</v>
      </c>
      <c r="K3709" s="33">
        <f t="shared" si="672"/>
        <v>697</v>
      </c>
      <c r="L3709" s="33">
        <v>3370859</v>
      </c>
      <c r="M3709" s="33">
        <v>0</v>
      </c>
      <c r="N3709" s="33">
        <v>0</v>
      </c>
      <c r="O3709" s="33">
        <v>0</v>
      </c>
      <c r="P3709" s="33">
        <f t="shared" si="673"/>
        <v>697</v>
      </c>
      <c r="Q3709" s="33">
        <f t="shared" si="674"/>
        <v>697</v>
      </c>
      <c r="R3709" s="33">
        <f t="shared" si="675"/>
        <v>3370859</v>
      </c>
      <c r="S3709" s="33"/>
      <c r="T3709" s="30" t="str">
        <f t="shared" si="676"/>
        <v>USD</v>
      </c>
      <c r="U3709" s="33">
        <v>0</v>
      </c>
      <c r="V3709" s="33">
        <v>0</v>
      </c>
      <c r="W3709" s="33">
        <v>0</v>
      </c>
      <c r="X3709" s="33">
        <f t="shared" si="677"/>
        <v>697</v>
      </c>
      <c r="Y3709" s="33">
        <f t="shared" si="678"/>
        <v>697</v>
      </c>
      <c r="Z3709" s="33">
        <f t="shared" si="679"/>
        <v>3370859</v>
      </c>
      <c r="AA3709" s="34">
        <f t="shared" si="680"/>
        <v>4.8606044338285041E-06</v>
      </c>
      <c r="AB3709" s="33" t="s">
        <v>2762</v>
      </c>
      <c r="AC3709" s="35">
        <v>44908</v>
      </c>
      <c r="AD3709" s="33">
        <v>45</v>
      </c>
      <c r="AE3709" s="36">
        <f t="shared" si="670"/>
        <v>44953</v>
      </c>
    </row>
    <row r="3710" spans="2:31" ht="14.5" hidden="1">
      <c r="B3710" s="29" t="s">
        <v>3132</v>
      </c>
      <c r="C3710" s="30" t="str">
        <f t="shared" si="671"/>
        <v>(Proveedores estratégicos)</v>
      </c>
      <c r="D3710" s="30">
        <v>4</v>
      </c>
      <c r="E3710" s="30">
        <v>133243459</v>
      </c>
      <c r="F3710" s="30" t="s">
        <v>5552</v>
      </c>
      <c r="G3710" s="30" t="s">
        <v>5553</v>
      </c>
      <c r="H3710" s="31">
        <v>74178285</v>
      </c>
      <c r="I3710" s="31" t="s">
        <v>62</v>
      </c>
      <c r="J3710" s="32">
        <v>36</v>
      </c>
      <c r="K3710" s="33">
        <f t="shared" si="672"/>
        <v>36</v>
      </c>
      <c r="L3710" s="33">
        <v>172497</v>
      </c>
      <c r="M3710" s="33">
        <v>0</v>
      </c>
      <c r="N3710" s="33">
        <v>0</v>
      </c>
      <c r="O3710" s="33">
        <v>0</v>
      </c>
      <c r="P3710" s="33">
        <f t="shared" si="673"/>
        <v>36</v>
      </c>
      <c r="Q3710" s="33">
        <f t="shared" si="674"/>
        <v>36</v>
      </c>
      <c r="R3710" s="33">
        <f t="shared" si="675"/>
        <v>172497</v>
      </c>
      <c r="S3710" s="33"/>
      <c r="T3710" s="30" t="str">
        <f t="shared" si="676"/>
        <v>USD</v>
      </c>
      <c r="U3710" s="33">
        <v>0</v>
      </c>
      <c r="V3710" s="33">
        <v>0</v>
      </c>
      <c r="W3710" s="33">
        <v>0</v>
      </c>
      <c r="X3710" s="33">
        <f t="shared" si="677"/>
        <v>36</v>
      </c>
      <c r="Y3710" s="33">
        <f t="shared" si="678"/>
        <v>36</v>
      </c>
      <c r="Z3710" s="33">
        <f t="shared" si="679"/>
        <v>172497</v>
      </c>
      <c r="AA3710" s="34">
        <f t="shared" si="680"/>
        <v>2.487317574013376E-07</v>
      </c>
      <c r="AB3710" s="33" t="s">
        <v>2762</v>
      </c>
      <c r="AC3710" s="35">
        <v>44909</v>
      </c>
      <c r="AD3710" s="33">
        <v>45</v>
      </c>
      <c r="AE3710" s="36">
        <f t="shared" si="670"/>
        <v>44954</v>
      </c>
    </row>
    <row r="3711" spans="2:31" ht="14.5" hidden="1">
      <c r="B3711" s="29" t="s">
        <v>3132</v>
      </c>
      <c r="C3711" s="30" t="str">
        <f t="shared" si="671"/>
        <v>(Proveedores estratégicos)</v>
      </c>
      <c r="D3711" s="30">
        <v>4</v>
      </c>
      <c r="E3711" s="30">
        <v>133243459</v>
      </c>
      <c r="F3711" s="30" t="s">
        <v>5552</v>
      </c>
      <c r="G3711" s="30" t="s">
        <v>5553</v>
      </c>
      <c r="H3711" s="31">
        <v>74178286</v>
      </c>
      <c r="I3711" s="31" t="s">
        <v>62</v>
      </c>
      <c r="J3711" s="32">
        <v>36</v>
      </c>
      <c r="K3711" s="33">
        <f t="shared" si="672"/>
        <v>36</v>
      </c>
      <c r="L3711" s="33">
        <v>172497</v>
      </c>
      <c r="M3711" s="33">
        <v>0</v>
      </c>
      <c r="N3711" s="33">
        <v>0</v>
      </c>
      <c r="O3711" s="33">
        <v>0</v>
      </c>
      <c r="P3711" s="33">
        <f t="shared" si="673"/>
        <v>36</v>
      </c>
      <c r="Q3711" s="33">
        <f t="shared" si="674"/>
        <v>36</v>
      </c>
      <c r="R3711" s="33">
        <f t="shared" si="675"/>
        <v>172497</v>
      </c>
      <c r="S3711" s="33"/>
      <c r="T3711" s="30" t="str">
        <f t="shared" si="676"/>
        <v>USD</v>
      </c>
      <c r="U3711" s="33">
        <v>0</v>
      </c>
      <c r="V3711" s="33">
        <v>0</v>
      </c>
      <c r="W3711" s="33">
        <v>0</v>
      </c>
      <c r="X3711" s="33">
        <f t="shared" si="677"/>
        <v>36</v>
      </c>
      <c r="Y3711" s="33">
        <f t="shared" si="678"/>
        <v>36</v>
      </c>
      <c r="Z3711" s="33">
        <f t="shared" si="679"/>
        <v>172497</v>
      </c>
      <c r="AA3711" s="34">
        <f t="shared" si="680"/>
        <v>2.487317574013376E-07</v>
      </c>
      <c r="AB3711" s="33" t="s">
        <v>2762</v>
      </c>
      <c r="AC3711" s="35">
        <v>44909</v>
      </c>
      <c r="AD3711" s="33">
        <v>45</v>
      </c>
      <c r="AE3711" s="36">
        <f t="shared" si="670"/>
        <v>44954</v>
      </c>
    </row>
    <row r="3712" spans="2:31" ht="14.5" hidden="1">
      <c r="B3712" s="29" t="s">
        <v>3132</v>
      </c>
      <c r="C3712" s="30" t="str">
        <f t="shared" si="671"/>
        <v>(Proveedores estratégicos)</v>
      </c>
      <c r="D3712" s="30">
        <v>4</v>
      </c>
      <c r="E3712" s="30">
        <v>133243459</v>
      </c>
      <c r="F3712" s="30" t="s">
        <v>5552</v>
      </c>
      <c r="G3712" s="30" t="s">
        <v>5553</v>
      </c>
      <c r="H3712" s="31">
        <v>74178287</v>
      </c>
      <c r="I3712" s="31" t="s">
        <v>62</v>
      </c>
      <c r="J3712" s="32">
        <v>12</v>
      </c>
      <c r="K3712" s="33">
        <f t="shared" si="672"/>
        <v>12</v>
      </c>
      <c r="L3712" s="33">
        <v>57499</v>
      </c>
      <c r="M3712" s="33">
        <v>0</v>
      </c>
      <c r="N3712" s="33">
        <v>0</v>
      </c>
      <c r="O3712" s="33">
        <v>0</v>
      </c>
      <c r="P3712" s="33">
        <f t="shared" si="673"/>
        <v>12</v>
      </c>
      <c r="Q3712" s="33">
        <f t="shared" si="674"/>
        <v>12</v>
      </c>
      <c r="R3712" s="33">
        <f t="shared" si="675"/>
        <v>57499</v>
      </c>
      <c r="S3712" s="33"/>
      <c r="T3712" s="30" t="str">
        <f t="shared" si="676"/>
        <v>USD</v>
      </c>
      <c r="U3712" s="33">
        <v>0</v>
      </c>
      <c r="V3712" s="33">
        <v>0</v>
      </c>
      <c r="W3712" s="33">
        <v>0</v>
      </c>
      <c r="X3712" s="33">
        <f t="shared" si="677"/>
        <v>12</v>
      </c>
      <c r="Y3712" s="33">
        <f t="shared" si="678"/>
        <v>12</v>
      </c>
      <c r="Z3712" s="33">
        <f t="shared" si="679"/>
        <v>57499</v>
      </c>
      <c r="AA3712" s="34">
        <f t="shared" si="680"/>
        <v>8.2910585800445868E-08</v>
      </c>
      <c r="AB3712" s="33" t="s">
        <v>2762</v>
      </c>
      <c r="AC3712" s="35">
        <v>44909</v>
      </c>
      <c r="AD3712" s="33">
        <v>45</v>
      </c>
      <c r="AE3712" s="36">
        <f t="shared" si="670"/>
        <v>44954</v>
      </c>
    </row>
    <row r="3713" spans="2:31" ht="14.5" hidden="1">
      <c r="B3713" s="29" t="s">
        <v>3132</v>
      </c>
      <c r="C3713" s="30" t="str">
        <f t="shared" si="671"/>
        <v>(Proveedores estratégicos)</v>
      </c>
      <c r="D3713" s="30">
        <v>4</v>
      </c>
      <c r="E3713" s="30">
        <v>133243459</v>
      </c>
      <c r="F3713" s="30" t="s">
        <v>5552</v>
      </c>
      <c r="G3713" s="30" t="s">
        <v>5553</v>
      </c>
      <c r="H3713" s="31">
        <v>74179764</v>
      </c>
      <c r="I3713" s="31" t="s">
        <v>62</v>
      </c>
      <c r="J3713" s="32">
        <v>72.799999999999997</v>
      </c>
      <c r="K3713" s="33">
        <f t="shared" si="672"/>
        <v>72.799999999999997</v>
      </c>
      <c r="L3713" s="33">
        <v>347859</v>
      </c>
      <c r="M3713" s="33">
        <v>0</v>
      </c>
      <c r="N3713" s="33">
        <v>0</v>
      </c>
      <c r="O3713" s="33">
        <v>0</v>
      </c>
      <c r="P3713" s="33">
        <f t="shared" si="673"/>
        <v>72.799999999999997</v>
      </c>
      <c r="Q3713" s="33">
        <f t="shared" si="674"/>
        <v>72.799999999999997</v>
      </c>
      <c r="R3713" s="33">
        <f t="shared" si="675"/>
        <v>347859</v>
      </c>
      <c r="S3713" s="33"/>
      <c r="T3713" s="30" t="str">
        <f t="shared" si="676"/>
        <v>USD</v>
      </c>
      <c r="U3713" s="33">
        <v>0</v>
      </c>
      <c r="V3713" s="33">
        <v>0</v>
      </c>
      <c r="W3713" s="33">
        <v>0</v>
      </c>
      <c r="X3713" s="33">
        <f t="shared" si="677"/>
        <v>72.799999999999997</v>
      </c>
      <c r="Y3713" s="33">
        <f t="shared" si="678"/>
        <v>72.799999999999997</v>
      </c>
      <c r="Z3713" s="33">
        <f t="shared" si="679"/>
        <v>347859</v>
      </c>
      <c r="AA3713" s="34">
        <f t="shared" si="680"/>
        <v>5.0159469670702626E-07</v>
      </c>
      <c r="AB3713" s="33" t="s">
        <v>2762</v>
      </c>
      <c r="AC3713" s="35">
        <v>44910</v>
      </c>
      <c r="AD3713" s="33">
        <v>45</v>
      </c>
      <c r="AE3713" s="36">
        <f t="shared" si="670"/>
        <v>44955</v>
      </c>
    </row>
    <row r="3714" spans="2:31" ht="14.5" hidden="1">
      <c r="B3714" s="29" t="s">
        <v>3132</v>
      </c>
      <c r="C3714" s="30" t="str">
        <f t="shared" si="671"/>
        <v>(Proveedores estratégicos)</v>
      </c>
      <c r="D3714" s="30">
        <v>4</v>
      </c>
      <c r="E3714" s="30">
        <v>133243459</v>
      </c>
      <c r="F3714" s="30" t="s">
        <v>5552</v>
      </c>
      <c r="G3714" s="30" t="s">
        <v>5553</v>
      </c>
      <c r="H3714" s="31">
        <v>74179767</v>
      </c>
      <c r="I3714" s="31" t="s">
        <v>62</v>
      </c>
      <c r="J3714" s="32">
        <v>44.399999999999999</v>
      </c>
      <c r="K3714" s="33">
        <f t="shared" si="672"/>
        <v>44.399999999999999</v>
      </c>
      <c r="L3714" s="33">
        <v>212156</v>
      </c>
      <c r="M3714" s="33">
        <v>0</v>
      </c>
      <c r="N3714" s="33">
        <v>0</v>
      </c>
      <c r="O3714" s="33">
        <v>0</v>
      </c>
      <c r="P3714" s="33">
        <f t="shared" si="673"/>
        <v>44.399999999999999</v>
      </c>
      <c r="Q3714" s="33">
        <f t="shared" si="674"/>
        <v>44.399999999999999</v>
      </c>
      <c r="R3714" s="33">
        <f t="shared" si="675"/>
        <v>212156</v>
      </c>
      <c r="S3714" s="33"/>
      <c r="T3714" s="30" t="str">
        <f t="shared" si="676"/>
        <v>USD</v>
      </c>
      <c r="U3714" s="33">
        <v>0</v>
      </c>
      <c r="V3714" s="33">
        <v>0</v>
      </c>
      <c r="W3714" s="33">
        <v>0</v>
      </c>
      <c r="X3714" s="33">
        <f t="shared" si="677"/>
        <v>44.399999999999999</v>
      </c>
      <c r="Y3714" s="33">
        <f t="shared" si="678"/>
        <v>44.399999999999999</v>
      </c>
      <c r="Z3714" s="33">
        <f t="shared" si="679"/>
        <v>212156</v>
      </c>
      <c r="AA3714" s="34">
        <f t="shared" si="680"/>
        <v>3.0591798537503948E-07</v>
      </c>
      <c r="AB3714" s="33" t="s">
        <v>2762</v>
      </c>
      <c r="AC3714" s="35">
        <v>44910</v>
      </c>
      <c r="AD3714" s="33">
        <v>45</v>
      </c>
      <c r="AE3714" s="36">
        <f t="shared" si="670"/>
        <v>44955</v>
      </c>
    </row>
    <row r="3715" spans="2:31" ht="14.5" hidden="1">
      <c r="B3715" s="29" t="s">
        <v>3132</v>
      </c>
      <c r="C3715" s="30" t="str">
        <f t="shared" si="671"/>
        <v>(Proveedores estratégicos)</v>
      </c>
      <c r="D3715" s="30">
        <v>4</v>
      </c>
      <c r="E3715" s="30">
        <v>133243459</v>
      </c>
      <c r="F3715" s="30" t="s">
        <v>5552</v>
      </c>
      <c r="G3715" s="30" t="s">
        <v>5553</v>
      </c>
      <c r="H3715" s="31">
        <v>74179768</v>
      </c>
      <c r="I3715" s="31" t="s">
        <v>62</v>
      </c>
      <c r="J3715" s="32">
        <v>1210</v>
      </c>
      <c r="K3715" s="33">
        <f t="shared" si="672"/>
        <v>1210</v>
      </c>
      <c r="L3715" s="33">
        <v>5781719</v>
      </c>
      <c r="M3715" s="33">
        <v>0</v>
      </c>
      <c r="N3715" s="33">
        <v>0</v>
      </c>
      <c r="O3715" s="33">
        <v>0</v>
      </c>
      <c r="P3715" s="33">
        <f t="shared" si="673"/>
        <v>1210</v>
      </c>
      <c r="Q3715" s="33">
        <f t="shared" si="674"/>
        <v>1210</v>
      </c>
      <c r="R3715" s="33">
        <f t="shared" si="675"/>
        <v>5781719</v>
      </c>
      <c r="S3715" s="33"/>
      <c r="T3715" s="30" t="str">
        <f t="shared" si="676"/>
        <v>USD</v>
      </c>
      <c r="U3715" s="33">
        <v>0</v>
      </c>
      <c r="V3715" s="33">
        <v>0</v>
      </c>
      <c r="W3715" s="33">
        <v>0</v>
      </c>
      <c r="X3715" s="33">
        <f t="shared" si="677"/>
        <v>1210</v>
      </c>
      <c r="Y3715" s="33">
        <f t="shared" si="678"/>
        <v>1210</v>
      </c>
      <c r="Z3715" s="33">
        <f t="shared" si="679"/>
        <v>5781719</v>
      </c>
      <c r="AA3715" s="34">
        <f t="shared" si="680"/>
        <v>8.3369399332782856E-06</v>
      </c>
      <c r="AB3715" s="33" t="s">
        <v>2762</v>
      </c>
      <c r="AC3715" s="35">
        <v>44910</v>
      </c>
      <c r="AD3715" s="33">
        <v>45</v>
      </c>
      <c r="AE3715" s="36">
        <f t="shared" si="670"/>
        <v>44955</v>
      </c>
    </row>
    <row r="3716" spans="2:31" ht="14.5" hidden="1">
      <c r="B3716" s="29" t="s">
        <v>3132</v>
      </c>
      <c r="C3716" s="30" t="str">
        <f t="shared" si="671"/>
        <v>(Proveedores estratégicos)</v>
      </c>
      <c r="D3716" s="30">
        <v>4</v>
      </c>
      <c r="E3716" s="30">
        <v>133243459</v>
      </c>
      <c r="F3716" s="30" t="s">
        <v>5552</v>
      </c>
      <c r="G3716" s="30" t="s">
        <v>5553</v>
      </c>
      <c r="H3716" s="31">
        <v>74179765</v>
      </c>
      <c r="I3716" s="31" t="s">
        <v>62</v>
      </c>
      <c r="J3716" s="32">
        <v>22.199999999999999</v>
      </c>
      <c r="K3716" s="33">
        <f t="shared" si="672"/>
        <v>22.199999999999999</v>
      </c>
      <c r="L3716" s="33">
        <v>106078</v>
      </c>
      <c r="M3716" s="33">
        <v>0</v>
      </c>
      <c r="N3716" s="33">
        <v>0</v>
      </c>
      <c r="O3716" s="33">
        <v>0</v>
      </c>
      <c r="P3716" s="33">
        <f t="shared" si="673"/>
        <v>22.199999999999999</v>
      </c>
      <c r="Q3716" s="33">
        <f t="shared" si="674"/>
        <v>22.199999999999999</v>
      </c>
      <c r="R3716" s="33">
        <f t="shared" si="675"/>
        <v>106078</v>
      </c>
      <c r="S3716" s="33"/>
      <c r="T3716" s="30" t="str">
        <f t="shared" si="676"/>
        <v>USD</v>
      </c>
      <c r="U3716" s="33">
        <v>0</v>
      </c>
      <c r="V3716" s="33">
        <v>0</v>
      </c>
      <c r="W3716" s="33">
        <v>0</v>
      </c>
      <c r="X3716" s="33">
        <f t="shared" si="677"/>
        <v>22.199999999999999</v>
      </c>
      <c r="Y3716" s="33">
        <f t="shared" si="678"/>
        <v>22.199999999999999</v>
      </c>
      <c r="Z3716" s="33">
        <f t="shared" si="679"/>
        <v>106078</v>
      </c>
      <c r="AA3716" s="34">
        <f t="shared" si="680"/>
        <v>1.5295899268751974E-07</v>
      </c>
      <c r="AB3716" s="33" t="s">
        <v>2762</v>
      </c>
      <c r="AC3716" s="35">
        <v>44910</v>
      </c>
      <c r="AD3716" s="33">
        <v>45</v>
      </c>
      <c r="AE3716" s="36">
        <f t="shared" si="670"/>
        <v>44955</v>
      </c>
    </row>
    <row r="3717" spans="2:31" ht="14.5" hidden="1">
      <c r="B3717" s="29" t="s">
        <v>3132</v>
      </c>
      <c r="C3717" s="30" t="str">
        <f t="shared" si="671"/>
        <v>(Proveedores estratégicos)</v>
      </c>
      <c r="D3717" s="30">
        <v>4</v>
      </c>
      <c r="E3717" s="30">
        <v>133243459</v>
      </c>
      <c r="F3717" s="30" t="s">
        <v>5552</v>
      </c>
      <c r="G3717" s="30" t="s">
        <v>5553</v>
      </c>
      <c r="H3717" s="31">
        <v>74179766</v>
      </c>
      <c r="I3717" s="31" t="s">
        <v>62</v>
      </c>
      <c r="J3717" s="32">
        <v>335.80000000000001</v>
      </c>
      <c r="K3717" s="33">
        <f t="shared" si="672"/>
        <v>335.80000000000001</v>
      </c>
      <c r="L3717" s="33">
        <v>1604546</v>
      </c>
      <c r="M3717" s="33">
        <v>0</v>
      </c>
      <c r="N3717" s="33">
        <v>0</v>
      </c>
      <c r="O3717" s="33">
        <v>0</v>
      </c>
      <c r="P3717" s="33">
        <f t="shared" si="673"/>
        <v>335.80000000000001</v>
      </c>
      <c r="Q3717" s="33">
        <f t="shared" si="674"/>
        <v>335.80000000000001</v>
      </c>
      <c r="R3717" s="33">
        <f t="shared" si="675"/>
        <v>1604546</v>
      </c>
      <c r="S3717" s="33"/>
      <c r="T3717" s="30" t="str">
        <f t="shared" si="676"/>
        <v>USD</v>
      </c>
      <c r="U3717" s="33">
        <v>0</v>
      </c>
      <c r="V3717" s="33">
        <v>0</v>
      </c>
      <c r="W3717" s="33">
        <v>0</v>
      </c>
      <c r="X3717" s="33">
        <f t="shared" si="677"/>
        <v>335.80000000000001</v>
      </c>
      <c r="Y3717" s="33">
        <f t="shared" si="678"/>
        <v>335.80000000000001</v>
      </c>
      <c r="Z3717" s="33">
        <f t="shared" si="679"/>
        <v>1604546</v>
      </c>
      <c r="AA3717" s="34">
        <f t="shared" si="680"/>
        <v>2.3136723908896192E-06</v>
      </c>
      <c r="AB3717" s="33" t="s">
        <v>2762</v>
      </c>
      <c r="AC3717" s="35">
        <v>44910</v>
      </c>
      <c r="AD3717" s="33">
        <v>45</v>
      </c>
      <c r="AE3717" s="36">
        <f t="shared" si="670"/>
        <v>44955</v>
      </c>
    </row>
    <row r="3718" spans="2:31" ht="14.5" hidden="1">
      <c r="B3718" s="29" t="s">
        <v>3132</v>
      </c>
      <c r="C3718" s="30" t="str">
        <f t="shared" si="671"/>
        <v>(Proveedores estratégicos)</v>
      </c>
      <c r="D3718" s="30">
        <v>4</v>
      </c>
      <c r="E3718" s="30">
        <v>133243459</v>
      </c>
      <c r="F3718" s="30" t="s">
        <v>5552</v>
      </c>
      <c r="G3718" s="30" t="s">
        <v>5553</v>
      </c>
      <c r="H3718" s="31">
        <v>74181265</v>
      </c>
      <c r="I3718" s="31" t="s">
        <v>62</v>
      </c>
      <c r="J3718" s="32">
        <v>4400</v>
      </c>
      <c r="K3718" s="33">
        <f t="shared" si="672"/>
        <v>4400</v>
      </c>
      <c r="L3718" s="33">
        <v>21106888</v>
      </c>
      <c r="M3718" s="33">
        <v>0</v>
      </c>
      <c r="N3718" s="33">
        <v>0</v>
      </c>
      <c r="O3718" s="33">
        <v>0</v>
      </c>
      <c r="P3718" s="33">
        <f t="shared" si="673"/>
        <v>4400</v>
      </c>
      <c r="Q3718" s="33">
        <f t="shared" si="674"/>
        <v>4400</v>
      </c>
      <c r="R3718" s="33">
        <f t="shared" si="675"/>
        <v>21106888</v>
      </c>
      <c r="S3718" s="33"/>
      <c r="T3718" s="30" t="str">
        <f t="shared" si="676"/>
        <v>USD</v>
      </c>
      <c r="U3718" s="33">
        <v>0</v>
      </c>
      <c r="V3718" s="33">
        <v>0</v>
      </c>
      <c r="W3718" s="33">
        <v>0</v>
      </c>
      <c r="X3718" s="33">
        <f t="shared" si="677"/>
        <v>4400</v>
      </c>
      <c r="Y3718" s="33">
        <f t="shared" si="678"/>
        <v>4400</v>
      </c>
      <c r="Z3718" s="33">
        <f t="shared" si="679"/>
        <v>21106888</v>
      </c>
      <c r="AA3718" s="34">
        <f t="shared" si="680"/>
        <v>3.0435041452971382E-05</v>
      </c>
      <c r="AB3718" s="33" t="s">
        <v>2762</v>
      </c>
      <c r="AC3718" s="35">
        <v>44911</v>
      </c>
      <c r="AD3718" s="33">
        <v>45</v>
      </c>
      <c r="AE3718" s="36">
        <f t="shared" si="670"/>
        <v>44956</v>
      </c>
    </row>
    <row r="3719" spans="2:31" ht="14.5" hidden="1">
      <c r="B3719" s="29" t="s">
        <v>3132</v>
      </c>
      <c r="C3719" s="30" t="str">
        <f t="shared" si="671"/>
        <v>(Proveedores estratégicos)</v>
      </c>
      <c r="D3719" s="30">
        <v>4</v>
      </c>
      <c r="E3719" s="30">
        <v>133243459</v>
      </c>
      <c r="F3719" s="30" t="s">
        <v>5552</v>
      </c>
      <c r="G3719" s="30" t="s">
        <v>5553</v>
      </c>
      <c r="H3719" s="31">
        <v>74182733</v>
      </c>
      <c r="I3719" s="31" t="s">
        <v>62</v>
      </c>
      <c r="J3719" s="32">
        <v>804</v>
      </c>
      <c r="K3719" s="33">
        <f t="shared" si="672"/>
        <v>804</v>
      </c>
      <c r="L3719" s="33">
        <v>3861194</v>
      </c>
      <c r="M3719" s="33">
        <v>0</v>
      </c>
      <c r="N3719" s="33">
        <v>0</v>
      </c>
      <c r="O3719" s="33">
        <v>0</v>
      </c>
      <c r="P3719" s="33">
        <f t="shared" si="673"/>
        <v>804</v>
      </c>
      <c r="Q3719" s="33">
        <f t="shared" si="674"/>
        <v>804</v>
      </c>
      <c r="R3719" s="33">
        <f t="shared" si="675"/>
        <v>3861194</v>
      </c>
      <c r="S3719" s="33"/>
      <c r="T3719" s="30" t="str">
        <f t="shared" si="676"/>
        <v>USD</v>
      </c>
      <c r="U3719" s="33">
        <v>0</v>
      </c>
      <c r="V3719" s="33">
        <v>0</v>
      </c>
      <c r="W3719" s="33">
        <v>0</v>
      </c>
      <c r="X3719" s="33">
        <f t="shared" si="677"/>
        <v>804</v>
      </c>
      <c r="Y3719" s="33">
        <f t="shared" si="678"/>
        <v>804</v>
      </c>
      <c r="Z3719" s="33">
        <f t="shared" si="679"/>
        <v>3861194</v>
      </c>
      <c r="AA3719" s="34">
        <f t="shared" si="680"/>
        <v>5.5676421577621664E-06</v>
      </c>
      <c r="AB3719" s="33" t="s">
        <v>2762</v>
      </c>
      <c r="AC3719" s="35">
        <v>44912</v>
      </c>
      <c r="AD3719" s="33">
        <v>45</v>
      </c>
      <c r="AE3719" s="36">
        <f t="shared" si="670"/>
        <v>44957</v>
      </c>
    </row>
    <row r="3720" spans="2:31" ht="14.5" hidden="1">
      <c r="B3720" s="29" t="s">
        <v>3132</v>
      </c>
      <c r="C3720" s="30" t="str">
        <f t="shared" si="671"/>
        <v>(Proveedores estratégicos)</v>
      </c>
      <c r="D3720" s="30">
        <v>4</v>
      </c>
      <c r="E3720" s="30">
        <v>133243459</v>
      </c>
      <c r="F3720" s="30" t="s">
        <v>5552</v>
      </c>
      <c r="G3720" s="30" t="s">
        <v>5553</v>
      </c>
      <c r="H3720" s="31">
        <v>74182732</v>
      </c>
      <c r="I3720" s="31" t="s">
        <v>62</v>
      </c>
      <c r="J3720" s="32">
        <v>737.12</v>
      </c>
      <c r="K3720" s="33">
        <f t="shared" si="672"/>
        <v>737.12</v>
      </c>
      <c r="L3720" s="33">
        <v>3540004</v>
      </c>
      <c r="M3720" s="33">
        <v>0</v>
      </c>
      <c r="N3720" s="33">
        <v>0</v>
      </c>
      <c r="O3720" s="33">
        <v>0</v>
      </c>
      <c r="P3720" s="33">
        <f t="shared" si="673"/>
        <v>737.12</v>
      </c>
      <c r="Q3720" s="33">
        <f t="shared" si="674"/>
        <v>737.12</v>
      </c>
      <c r="R3720" s="33">
        <f t="shared" si="675"/>
        <v>3540004</v>
      </c>
      <c r="S3720" s="33"/>
      <c r="T3720" s="30" t="str">
        <f t="shared" si="676"/>
        <v>USD</v>
      </c>
      <c r="U3720" s="33">
        <v>0</v>
      </c>
      <c r="V3720" s="33">
        <v>0</v>
      </c>
      <c r="W3720" s="33">
        <v>0</v>
      </c>
      <c r="X3720" s="33">
        <f t="shared" si="677"/>
        <v>737.12</v>
      </c>
      <c r="Y3720" s="33">
        <f t="shared" si="678"/>
        <v>737.12</v>
      </c>
      <c r="Z3720" s="33">
        <f t="shared" si="679"/>
        <v>3540004</v>
      </c>
      <c r="AA3720" s="34">
        <f t="shared" si="680"/>
        <v>5.104502780499167E-06</v>
      </c>
      <c r="AB3720" s="33" t="s">
        <v>2762</v>
      </c>
      <c r="AC3720" s="35">
        <v>44912</v>
      </c>
      <c r="AD3720" s="33">
        <v>45</v>
      </c>
      <c r="AE3720" s="36">
        <f t="shared" si="670"/>
        <v>44957</v>
      </c>
    </row>
    <row r="3721" spans="2:31" ht="14.5" hidden="1">
      <c r="B3721" s="29" t="s">
        <v>3132</v>
      </c>
      <c r="C3721" s="30" t="str">
        <f t="shared" si="671"/>
        <v>(Proveedores estratégicos)</v>
      </c>
      <c r="D3721" s="30">
        <v>4</v>
      </c>
      <c r="E3721" s="30">
        <v>133243459</v>
      </c>
      <c r="F3721" s="30" t="s">
        <v>5552</v>
      </c>
      <c r="G3721" s="30" t="s">
        <v>5553</v>
      </c>
      <c r="H3721" s="31">
        <v>74182734</v>
      </c>
      <c r="I3721" s="31" t="s">
        <v>62</v>
      </c>
      <c r="J3721" s="32">
        <v>1308</v>
      </c>
      <c r="K3721" s="33">
        <f t="shared" si="672"/>
        <v>1308</v>
      </c>
      <c r="L3721" s="33">
        <v>6281644</v>
      </c>
      <c r="M3721" s="33">
        <v>0</v>
      </c>
      <c r="N3721" s="33">
        <v>0</v>
      </c>
      <c r="O3721" s="33">
        <v>0</v>
      </c>
      <c r="P3721" s="33">
        <f t="shared" si="673"/>
        <v>1308</v>
      </c>
      <c r="Q3721" s="33">
        <f t="shared" si="674"/>
        <v>1308</v>
      </c>
      <c r="R3721" s="33">
        <f t="shared" si="675"/>
        <v>6281644</v>
      </c>
      <c r="S3721" s="33"/>
      <c r="T3721" s="30" t="str">
        <f t="shared" si="676"/>
        <v>USD</v>
      </c>
      <c r="U3721" s="33">
        <v>0</v>
      </c>
      <c r="V3721" s="33">
        <v>0</v>
      </c>
      <c r="W3721" s="33">
        <v>0</v>
      </c>
      <c r="X3721" s="33">
        <f t="shared" si="677"/>
        <v>1308</v>
      </c>
      <c r="Y3721" s="33">
        <f t="shared" si="678"/>
        <v>1308</v>
      </c>
      <c r="Z3721" s="33">
        <f t="shared" si="679"/>
        <v>6281644</v>
      </c>
      <c r="AA3721" s="34">
        <f t="shared" si="680"/>
        <v>9.0578059414921306E-06</v>
      </c>
      <c r="AB3721" s="33" t="s">
        <v>2762</v>
      </c>
      <c r="AC3721" s="35">
        <v>44912</v>
      </c>
      <c r="AD3721" s="33">
        <v>45</v>
      </c>
      <c r="AE3721" s="36">
        <f t="shared" si="670"/>
        <v>44957</v>
      </c>
    </row>
    <row r="3722" spans="2:31" ht="14.5" hidden="1">
      <c r="B3722" s="29" t="s">
        <v>3132</v>
      </c>
      <c r="C3722" s="30" t="str">
        <f t="shared" si="671"/>
        <v>(Proveedores estratégicos)</v>
      </c>
      <c r="D3722" s="30">
        <v>4</v>
      </c>
      <c r="E3722" s="30">
        <v>133243459</v>
      </c>
      <c r="F3722" s="30" t="s">
        <v>5552</v>
      </c>
      <c r="G3722" s="30" t="s">
        <v>5553</v>
      </c>
      <c r="H3722" s="31">
        <v>74185891</v>
      </c>
      <c r="I3722" s="31" t="s">
        <v>62</v>
      </c>
      <c r="J3722" s="32">
        <v>236</v>
      </c>
      <c r="K3722" s="33">
        <f t="shared" si="672"/>
        <v>236</v>
      </c>
      <c r="L3722" s="33">
        <v>1128382</v>
      </c>
      <c r="M3722" s="33">
        <v>0</v>
      </c>
      <c r="N3722" s="33">
        <v>0</v>
      </c>
      <c r="O3722" s="33">
        <v>0</v>
      </c>
      <c r="P3722" s="33">
        <f t="shared" si="673"/>
        <v>236</v>
      </c>
      <c r="Q3722" s="33">
        <f t="shared" si="674"/>
        <v>236</v>
      </c>
      <c r="R3722" s="33">
        <f t="shared" si="675"/>
        <v>1128382</v>
      </c>
      <c r="S3722" s="33"/>
      <c r="T3722" s="30" t="str">
        <f t="shared" si="676"/>
        <v>USD</v>
      </c>
      <c r="U3722" s="33">
        <v>0</v>
      </c>
      <c r="V3722" s="33">
        <v>0</v>
      </c>
      <c r="W3722" s="33">
        <v>0</v>
      </c>
      <c r="X3722" s="33">
        <f t="shared" si="677"/>
        <v>236</v>
      </c>
      <c r="Y3722" s="33">
        <f t="shared" si="678"/>
        <v>236</v>
      </c>
      <c r="Z3722" s="33">
        <f t="shared" si="679"/>
        <v>1128382</v>
      </c>
      <c r="AA3722" s="34">
        <f t="shared" si="680"/>
        <v>1.6270685164381767E-06</v>
      </c>
      <c r="AB3722" s="33" t="s">
        <v>2762</v>
      </c>
      <c r="AC3722" s="35">
        <v>44915</v>
      </c>
      <c r="AD3722" s="33">
        <v>45</v>
      </c>
      <c r="AE3722" s="36">
        <f t="shared" si="670"/>
        <v>44960</v>
      </c>
    </row>
    <row r="3723" spans="2:31" ht="14.5" hidden="1">
      <c r="B3723" s="29" t="s">
        <v>3132</v>
      </c>
      <c r="C3723" s="30" t="str">
        <f t="shared" si="671"/>
        <v>(Proveedores estratégicos)</v>
      </c>
      <c r="D3723" s="30">
        <v>4</v>
      </c>
      <c r="E3723" s="30">
        <v>133243459</v>
      </c>
      <c r="F3723" s="30" t="s">
        <v>5552</v>
      </c>
      <c r="G3723" s="30" t="s">
        <v>5553</v>
      </c>
      <c r="H3723" s="31">
        <v>74185884</v>
      </c>
      <c r="I3723" s="31" t="s">
        <v>62</v>
      </c>
      <c r="J3723" s="32">
        <v>394</v>
      </c>
      <c r="K3723" s="33">
        <f t="shared" si="672"/>
        <v>394</v>
      </c>
      <c r="L3723" s="33">
        <v>1883824</v>
      </c>
      <c r="M3723" s="33">
        <v>0</v>
      </c>
      <c r="N3723" s="33">
        <v>0</v>
      </c>
      <c r="O3723" s="33">
        <v>0</v>
      </c>
      <c r="P3723" s="33">
        <f t="shared" si="673"/>
        <v>394</v>
      </c>
      <c r="Q3723" s="33">
        <f t="shared" si="674"/>
        <v>394</v>
      </c>
      <c r="R3723" s="33">
        <f t="shared" si="675"/>
        <v>1883824</v>
      </c>
      <c r="S3723" s="33"/>
      <c r="T3723" s="30" t="str">
        <f t="shared" si="676"/>
        <v>USD</v>
      </c>
      <c r="U3723" s="33">
        <v>0</v>
      </c>
      <c r="V3723" s="33">
        <v>0</v>
      </c>
      <c r="W3723" s="33">
        <v>0</v>
      </c>
      <c r="X3723" s="33">
        <f t="shared" si="677"/>
        <v>394</v>
      </c>
      <c r="Y3723" s="33">
        <f t="shared" si="678"/>
        <v>394</v>
      </c>
      <c r="Z3723" s="33">
        <f t="shared" si="679"/>
        <v>1883824</v>
      </c>
      <c r="AA3723" s="34">
        <f t="shared" si="680"/>
        <v>2.7163768306394747E-06</v>
      </c>
      <c r="AB3723" s="33" t="s">
        <v>2762</v>
      </c>
      <c r="AC3723" s="35">
        <v>44915</v>
      </c>
      <c r="AD3723" s="33">
        <v>45</v>
      </c>
      <c r="AE3723" s="36">
        <f t="shared" si="670"/>
        <v>44960</v>
      </c>
    </row>
    <row r="3724" spans="2:31" ht="14.5" hidden="1">
      <c r="B3724" s="29" t="s">
        <v>3132</v>
      </c>
      <c r="C3724" s="30" t="str">
        <f t="shared" si="671"/>
        <v>(Proveedores estratégicos)</v>
      </c>
      <c r="D3724" s="30">
        <v>4</v>
      </c>
      <c r="E3724" s="30">
        <v>133243459</v>
      </c>
      <c r="F3724" s="30" t="s">
        <v>5552</v>
      </c>
      <c r="G3724" s="30" t="s">
        <v>5553</v>
      </c>
      <c r="H3724" s="31">
        <v>74185896</v>
      </c>
      <c r="I3724" s="31" t="s">
        <v>62</v>
      </c>
      <c r="J3724" s="32">
        <v>8750</v>
      </c>
      <c r="K3724" s="33">
        <f t="shared" si="672"/>
        <v>8750</v>
      </c>
      <c r="L3724" s="33">
        <v>41836200</v>
      </c>
      <c r="M3724" s="33">
        <v>0</v>
      </c>
      <c r="N3724" s="33">
        <v>0</v>
      </c>
      <c r="O3724" s="33">
        <v>0</v>
      </c>
      <c r="P3724" s="33">
        <f t="shared" si="673"/>
        <v>8750</v>
      </c>
      <c r="Q3724" s="33">
        <f t="shared" si="674"/>
        <v>8750</v>
      </c>
      <c r="R3724" s="33">
        <f t="shared" si="675"/>
        <v>41836200</v>
      </c>
      <c r="S3724" s="33"/>
      <c r="T3724" s="30" t="str">
        <f t="shared" si="676"/>
        <v>USD</v>
      </c>
      <c r="U3724" s="33">
        <v>0</v>
      </c>
      <c r="V3724" s="33">
        <v>0</v>
      </c>
      <c r="W3724" s="33">
        <v>0</v>
      </c>
      <c r="X3724" s="33">
        <f t="shared" si="677"/>
        <v>8750</v>
      </c>
      <c r="Y3724" s="33">
        <f t="shared" si="678"/>
        <v>8750</v>
      </c>
      <c r="Z3724" s="33">
        <f t="shared" si="679"/>
        <v>41836200</v>
      </c>
      <c r="AA3724" s="34">
        <f t="shared" si="680"/>
        <v>6.0325637831346871E-05</v>
      </c>
      <c r="AB3724" s="33" t="s">
        <v>2762</v>
      </c>
      <c r="AC3724" s="35">
        <v>44915</v>
      </c>
      <c r="AD3724" s="33">
        <v>45</v>
      </c>
      <c r="AE3724" s="36">
        <f t="shared" si="670"/>
        <v>44960</v>
      </c>
    </row>
    <row r="3725" spans="2:31" ht="14.5" hidden="1">
      <c r="B3725" s="29" t="s">
        <v>3132</v>
      </c>
      <c r="C3725" s="30" t="str">
        <f t="shared" si="671"/>
        <v>(Proveedores estratégicos)</v>
      </c>
      <c r="D3725" s="30">
        <v>4</v>
      </c>
      <c r="E3725" s="30">
        <v>133243459</v>
      </c>
      <c r="F3725" s="30" t="s">
        <v>5552</v>
      </c>
      <c r="G3725" s="30" t="s">
        <v>5553</v>
      </c>
      <c r="H3725" s="31">
        <v>74185885</v>
      </c>
      <c r="I3725" s="31" t="s">
        <v>62</v>
      </c>
      <c r="J3725" s="32">
        <v>5299</v>
      </c>
      <c r="K3725" s="33">
        <f t="shared" si="672"/>
        <v>5299</v>
      </c>
      <c r="L3725" s="33">
        <v>25336003</v>
      </c>
      <c r="M3725" s="33">
        <v>0</v>
      </c>
      <c r="N3725" s="33">
        <v>0</v>
      </c>
      <c r="O3725" s="33">
        <v>0</v>
      </c>
      <c r="P3725" s="33">
        <f t="shared" si="673"/>
        <v>5299</v>
      </c>
      <c r="Q3725" s="33">
        <f t="shared" si="674"/>
        <v>5299</v>
      </c>
      <c r="R3725" s="33">
        <f t="shared" si="675"/>
        <v>25336003</v>
      </c>
      <c r="S3725" s="33"/>
      <c r="T3725" s="30" t="str">
        <f t="shared" si="676"/>
        <v>USD</v>
      </c>
      <c r="U3725" s="33">
        <v>0</v>
      </c>
      <c r="V3725" s="33">
        <v>0</v>
      </c>
      <c r="W3725" s="33">
        <v>0</v>
      </c>
      <c r="X3725" s="33">
        <f t="shared" si="677"/>
        <v>5299</v>
      </c>
      <c r="Y3725" s="33">
        <f t="shared" si="678"/>
        <v>5299</v>
      </c>
      <c r="Z3725" s="33">
        <f t="shared" si="679"/>
        <v>25336003</v>
      </c>
      <c r="AA3725" s="34">
        <f t="shared" si="680"/>
        <v>3.6533206674409192E-05</v>
      </c>
      <c r="AB3725" s="33" t="s">
        <v>2762</v>
      </c>
      <c r="AC3725" s="35">
        <v>44915</v>
      </c>
      <c r="AD3725" s="33">
        <v>45</v>
      </c>
      <c r="AE3725" s="36">
        <f t="shared" si="670"/>
        <v>44960</v>
      </c>
    </row>
    <row r="3726" spans="2:31" ht="14.5" hidden="1">
      <c r="B3726" s="29" t="s">
        <v>3132</v>
      </c>
      <c r="C3726" s="30" t="str">
        <f t="shared" si="671"/>
        <v>(Proveedores estratégicos)</v>
      </c>
      <c r="D3726" s="30">
        <v>4</v>
      </c>
      <c r="E3726" s="30">
        <v>133243459</v>
      </c>
      <c r="F3726" s="30" t="s">
        <v>5552</v>
      </c>
      <c r="G3726" s="30" t="s">
        <v>5553</v>
      </c>
      <c r="H3726" s="31">
        <v>74185887</v>
      </c>
      <c r="I3726" s="31" t="s">
        <v>62</v>
      </c>
      <c r="J3726" s="32">
        <v>1186.4000000000001</v>
      </c>
      <c r="K3726" s="33">
        <f t="shared" si="672"/>
        <v>1186.4000000000001</v>
      </c>
      <c r="L3726" s="33">
        <v>5672511</v>
      </c>
      <c r="M3726" s="33">
        <v>0</v>
      </c>
      <c r="N3726" s="33">
        <v>0</v>
      </c>
      <c r="O3726" s="33">
        <v>0</v>
      </c>
      <c r="P3726" s="33">
        <f t="shared" si="673"/>
        <v>1186.4000000000001</v>
      </c>
      <c r="Q3726" s="33">
        <f t="shared" si="674"/>
        <v>1186.4000000000001</v>
      </c>
      <c r="R3726" s="33">
        <f t="shared" si="675"/>
        <v>5672511</v>
      </c>
      <c r="S3726" s="33"/>
      <c r="T3726" s="30" t="str">
        <f t="shared" si="676"/>
        <v>USD</v>
      </c>
      <c r="U3726" s="33">
        <v>0</v>
      </c>
      <c r="V3726" s="33">
        <v>0</v>
      </c>
      <c r="W3726" s="33">
        <v>0</v>
      </c>
      <c r="X3726" s="33">
        <f t="shared" si="677"/>
        <v>1186.4000000000001</v>
      </c>
      <c r="Y3726" s="33">
        <f t="shared" si="678"/>
        <v>1186.4000000000001</v>
      </c>
      <c r="Z3726" s="33">
        <f t="shared" si="679"/>
        <v>5672511</v>
      </c>
      <c r="AA3726" s="34">
        <f t="shared" si="680"/>
        <v>8.1794676423846151E-06</v>
      </c>
      <c r="AB3726" s="33" t="s">
        <v>2762</v>
      </c>
      <c r="AC3726" s="35">
        <v>44915</v>
      </c>
      <c r="AD3726" s="33">
        <v>45</v>
      </c>
      <c r="AE3726" s="36">
        <f t="shared" si="670"/>
        <v>44960</v>
      </c>
    </row>
    <row r="3727" spans="2:31" ht="14.5" hidden="1">
      <c r="B3727" s="29" t="s">
        <v>3132</v>
      </c>
      <c r="C3727" s="30" t="str">
        <f t="shared" si="671"/>
        <v>(Proveedores estratégicos)</v>
      </c>
      <c r="D3727" s="30">
        <v>4</v>
      </c>
      <c r="E3727" s="30">
        <v>133243459</v>
      </c>
      <c r="F3727" s="30" t="s">
        <v>5552</v>
      </c>
      <c r="G3727" s="30" t="s">
        <v>5553</v>
      </c>
      <c r="H3727" s="31">
        <v>74185881</v>
      </c>
      <c r="I3727" s="31" t="s">
        <v>62</v>
      </c>
      <c r="J3727" s="32">
        <v>242.75999999999999</v>
      </c>
      <c r="K3727" s="33">
        <f t="shared" si="672"/>
        <v>242.75999999999999</v>
      </c>
      <c r="L3727" s="33">
        <v>1160704</v>
      </c>
      <c r="M3727" s="33">
        <v>0</v>
      </c>
      <c r="N3727" s="33">
        <v>0</v>
      </c>
      <c r="O3727" s="33">
        <v>0</v>
      </c>
      <c r="P3727" s="33">
        <f t="shared" si="673"/>
        <v>242.75999999999999</v>
      </c>
      <c r="Q3727" s="33">
        <f t="shared" si="674"/>
        <v>242.75999999999999</v>
      </c>
      <c r="R3727" s="33">
        <f t="shared" si="675"/>
        <v>1160704</v>
      </c>
      <c r="S3727" s="33"/>
      <c r="T3727" s="30" t="str">
        <f t="shared" si="676"/>
        <v>USD</v>
      </c>
      <c r="U3727" s="33">
        <v>0</v>
      </c>
      <c r="V3727" s="33">
        <v>0</v>
      </c>
      <c r="W3727" s="33">
        <v>0</v>
      </c>
      <c r="X3727" s="33">
        <f t="shared" si="677"/>
        <v>242.75999999999999</v>
      </c>
      <c r="Y3727" s="33">
        <f t="shared" si="678"/>
        <v>242.75999999999999</v>
      </c>
      <c r="Z3727" s="33">
        <f t="shared" si="679"/>
        <v>1160704</v>
      </c>
      <c r="AA3727" s="34">
        <f t="shared" si="680"/>
        <v>1.6736751696711374E-06</v>
      </c>
      <c r="AB3727" s="33" t="s">
        <v>2762</v>
      </c>
      <c r="AC3727" s="35">
        <v>44915</v>
      </c>
      <c r="AD3727" s="33">
        <v>45</v>
      </c>
      <c r="AE3727" s="36">
        <f t="shared" si="670"/>
        <v>44960</v>
      </c>
    </row>
    <row r="3728" spans="2:31" ht="14.5" hidden="1">
      <c r="B3728" s="29" t="s">
        <v>3132</v>
      </c>
      <c r="C3728" s="30" t="str">
        <f t="shared" si="671"/>
        <v>(Proveedores estratégicos)</v>
      </c>
      <c r="D3728" s="30">
        <v>4</v>
      </c>
      <c r="E3728" s="30">
        <v>133243459</v>
      </c>
      <c r="F3728" s="30" t="s">
        <v>5552</v>
      </c>
      <c r="G3728" s="30" t="s">
        <v>5553</v>
      </c>
      <c r="H3728" s="31">
        <v>74185894</v>
      </c>
      <c r="I3728" s="31" t="s">
        <v>62</v>
      </c>
      <c r="J3728" s="32">
        <v>1250</v>
      </c>
      <c r="K3728" s="33">
        <f t="shared" si="672"/>
        <v>1250</v>
      </c>
      <c r="L3728" s="33">
        <v>5976600</v>
      </c>
      <c r="M3728" s="33">
        <v>0</v>
      </c>
      <c r="N3728" s="33">
        <v>0</v>
      </c>
      <c r="O3728" s="33">
        <v>0</v>
      </c>
      <c r="P3728" s="33">
        <f t="shared" si="673"/>
        <v>1250</v>
      </c>
      <c r="Q3728" s="33">
        <f t="shared" si="674"/>
        <v>1250</v>
      </c>
      <c r="R3728" s="33">
        <f t="shared" si="675"/>
        <v>5976600</v>
      </c>
      <c r="S3728" s="33"/>
      <c r="T3728" s="30" t="str">
        <f t="shared" si="676"/>
        <v>USD</v>
      </c>
      <c r="U3728" s="33">
        <v>0</v>
      </c>
      <c r="V3728" s="33">
        <v>0</v>
      </c>
      <c r="W3728" s="33">
        <v>0</v>
      </c>
      <c r="X3728" s="33">
        <f t="shared" si="677"/>
        <v>1250</v>
      </c>
      <c r="Y3728" s="33">
        <f t="shared" si="678"/>
        <v>1250</v>
      </c>
      <c r="Z3728" s="33">
        <f t="shared" si="679"/>
        <v>5976600</v>
      </c>
      <c r="AA3728" s="34">
        <f t="shared" si="680"/>
        <v>8.6179482616209816E-06</v>
      </c>
      <c r="AB3728" s="33" t="s">
        <v>2762</v>
      </c>
      <c r="AC3728" s="35">
        <v>44915</v>
      </c>
      <c r="AD3728" s="33">
        <v>45</v>
      </c>
      <c r="AE3728" s="36">
        <f t="shared" si="670"/>
        <v>44960</v>
      </c>
    </row>
    <row r="3729" spans="2:31" ht="14.5" hidden="1">
      <c r="B3729" s="29" t="s">
        <v>3132</v>
      </c>
      <c r="C3729" s="30" t="str">
        <f t="shared" si="671"/>
        <v>(Proveedores estratégicos)</v>
      </c>
      <c r="D3729" s="30">
        <v>4</v>
      </c>
      <c r="E3729" s="30">
        <v>133243459</v>
      </c>
      <c r="F3729" s="30" t="s">
        <v>5552</v>
      </c>
      <c r="G3729" s="30" t="s">
        <v>5553</v>
      </c>
      <c r="H3729" s="31">
        <v>74185893</v>
      </c>
      <c r="I3729" s="31" t="s">
        <v>62</v>
      </c>
      <c r="J3729" s="32">
        <v>708</v>
      </c>
      <c r="K3729" s="33">
        <f t="shared" si="672"/>
        <v>708</v>
      </c>
      <c r="L3729" s="33">
        <v>3385146</v>
      </c>
      <c r="M3729" s="33">
        <v>0</v>
      </c>
      <c r="N3729" s="33">
        <v>0</v>
      </c>
      <c r="O3729" s="33">
        <v>0</v>
      </c>
      <c r="P3729" s="33">
        <f t="shared" si="673"/>
        <v>708</v>
      </c>
      <c r="Q3729" s="33">
        <f t="shared" si="674"/>
        <v>708</v>
      </c>
      <c r="R3729" s="33">
        <f t="shared" si="675"/>
        <v>3385146</v>
      </c>
      <c r="S3729" s="33"/>
      <c r="T3729" s="30" t="str">
        <f t="shared" si="676"/>
        <v>USD</v>
      </c>
      <c r="U3729" s="33">
        <v>0</v>
      </c>
      <c r="V3729" s="33">
        <v>0</v>
      </c>
      <c r="W3729" s="33">
        <v>0</v>
      </c>
      <c r="X3729" s="33">
        <f t="shared" si="677"/>
        <v>708</v>
      </c>
      <c r="Y3729" s="33">
        <f t="shared" si="678"/>
        <v>708</v>
      </c>
      <c r="Z3729" s="33">
        <f t="shared" si="679"/>
        <v>3385146</v>
      </c>
      <c r="AA3729" s="34">
        <f t="shared" si="680"/>
        <v>4.8812055493145301E-06</v>
      </c>
      <c r="AB3729" s="33" t="s">
        <v>2762</v>
      </c>
      <c r="AC3729" s="35">
        <v>44915</v>
      </c>
      <c r="AD3729" s="33">
        <v>45</v>
      </c>
      <c r="AE3729" s="36">
        <f t="shared" si="670"/>
        <v>44960</v>
      </c>
    </row>
    <row r="3730" spans="2:31" ht="14.5" hidden="1">
      <c r="B3730" s="29" t="s">
        <v>3132</v>
      </c>
      <c r="C3730" s="30" t="str">
        <f t="shared" si="671"/>
        <v>(Proveedores estratégicos)</v>
      </c>
      <c r="D3730" s="30">
        <v>4</v>
      </c>
      <c r="E3730" s="30">
        <v>133243459</v>
      </c>
      <c r="F3730" s="30" t="s">
        <v>5552</v>
      </c>
      <c r="G3730" s="30" t="s">
        <v>5553</v>
      </c>
      <c r="H3730" s="31">
        <v>74185883</v>
      </c>
      <c r="I3730" s="31" t="s">
        <v>62</v>
      </c>
      <c r="J3730" s="32">
        <v>752</v>
      </c>
      <c r="K3730" s="33">
        <f t="shared" si="672"/>
        <v>752</v>
      </c>
      <c r="L3730" s="33">
        <v>3595523</v>
      </c>
      <c r="M3730" s="33">
        <v>0</v>
      </c>
      <c r="N3730" s="33">
        <v>0</v>
      </c>
      <c r="O3730" s="33">
        <v>0</v>
      </c>
      <c r="P3730" s="33">
        <f t="shared" si="673"/>
        <v>752</v>
      </c>
      <c r="Q3730" s="33">
        <f t="shared" si="674"/>
        <v>752</v>
      </c>
      <c r="R3730" s="33">
        <f t="shared" si="675"/>
        <v>3595523</v>
      </c>
      <c r="S3730" s="33"/>
      <c r="T3730" s="30" t="str">
        <f t="shared" si="676"/>
        <v>USD</v>
      </c>
      <c r="U3730" s="33">
        <v>0</v>
      </c>
      <c r="V3730" s="33">
        <v>0</v>
      </c>
      <c r="W3730" s="33">
        <v>0</v>
      </c>
      <c r="X3730" s="33">
        <f t="shared" si="677"/>
        <v>752</v>
      </c>
      <c r="Y3730" s="33">
        <f t="shared" si="678"/>
        <v>752</v>
      </c>
      <c r="Z3730" s="33">
        <f t="shared" si="679"/>
        <v>3595523</v>
      </c>
      <c r="AA3730" s="34">
        <f t="shared" si="680"/>
        <v>5.1845583086484379E-06</v>
      </c>
      <c r="AB3730" s="33" t="s">
        <v>2762</v>
      </c>
      <c r="AC3730" s="35">
        <v>44915</v>
      </c>
      <c r="AD3730" s="33">
        <v>45</v>
      </c>
      <c r="AE3730" s="36">
        <f t="shared" si="670"/>
        <v>44960</v>
      </c>
    </row>
    <row r="3731" spans="2:31" ht="14.5" hidden="1">
      <c r="B3731" s="29" t="s">
        <v>3132</v>
      </c>
      <c r="C3731" s="30" t="str">
        <f t="shared" si="671"/>
        <v>(Proveedores estratégicos)</v>
      </c>
      <c r="D3731" s="30">
        <v>4</v>
      </c>
      <c r="E3731" s="30">
        <v>133243459</v>
      </c>
      <c r="F3731" s="30" t="s">
        <v>5552</v>
      </c>
      <c r="G3731" s="30" t="s">
        <v>5553</v>
      </c>
      <c r="H3731" s="31">
        <v>74185886</v>
      </c>
      <c r="I3731" s="31" t="s">
        <v>62</v>
      </c>
      <c r="J3731" s="32">
        <v>698</v>
      </c>
      <c r="K3731" s="33">
        <f t="shared" si="672"/>
        <v>698</v>
      </c>
      <c r="L3731" s="33">
        <v>3337333</v>
      </c>
      <c r="M3731" s="33">
        <v>0</v>
      </c>
      <c r="N3731" s="33">
        <v>0</v>
      </c>
      <c r="O3731" s="33">
        <v>0</v>
      </c>
      <c r="P3731" s="33">
        <f t="shared" si="673"/>
        <v>698</v>
      </c>
      <c r="Q3731" s="33">
        <f t="shared" si="674"/>
        <v>698</v>
      </c>
      <c r="R3731" s="33">
        <f t="shared" si="675"/>
        <v>3337333</v>
      </c>
      <c r="S3731" s="33"/>
      <c r="T3731" s="30" t="str">
        <f t="shared" si="676"/>
        <v>USD</v>
      </c>
      <c r="U3731" s="33">
        <v>0</v>
      </c>
      <c r="V3731" s="33">
        <v>0</v>
      </c>
      <c r="W3731" s="33">
        <v>0</v>
      </c>
      <c r="X3731" s="33">
        <f t="shared" si="677"/>
        <v>698</v>
      </c>
      <c r="Y3731" s="33">
        <f t="shared" si="678"/>
        <v>698</v>
      </c>
      <c r="Z3731" s="33">
        <f t="shared" si="679"/>
        <v>3337333</v>
      </c>
      <c r="AA3731" s="34">
        <f t="shared" si="680"/>
        <v>4.8122616748319E-06</v>
      </c>
      <c r="AB3731" s="33" t="s">
        <v>2762</v>
      </c>
      <c r="AC3731" s="35">
        <v>44915</v>
      </c>
      <c r="AD3731" s="33">
        <v>45</v>
      </c>
      <c r="AE3731" s="36">
        <f t="shared" si="670"/>
        <v>44960</v>
      </c>
    </row>
    <row r="3732" spans="2:31" ht="14.5" hidden="1">
      <c r="B3732" s="29" t="s">
        <v>3132</v>
      </c>
      <c r="C3732" s="30" t="str">
        <f t="shared" si="671"/>
        <v>(Proveedores estratégicos)</v>
      </c>
      <c r="D3732" s="30">
        <v>4</v>
      </c>
      <c r="E3732" s="30">
        <v>133243459</v>
      </c>
      <c r="F3732" s="30" t="s">
        <v>5552</v>
      </c>
      <c r="G3732" s="30" t="s">
        <v>5553</v>
      </c>
      <c r="H3732" s="31">
        <v>74185888</v>
      </c>
      <c r="I3732" s="31" t="s">
        <v>62</v>
      </c>
      <c r="J3732" s="32">
        <v>697</v>
      </c>
      <c r="K3732" s="33">
        <f t="shared" si="672"/>
        <v>697</v>
      </c>
      <c r="L3732" s="33">
        <v>3332552</v>
      </c>
      <c r="M3732" s="33">
        <v>0</v>
      </c>
      <c r="N3732" s="33">
        <v>0</v>
      </c>
      <c r="O3732" s="33">
        <v>0</v>
      </c>
      <c r="P3732" s="33">
        <f t="shared" si="673"/>
        <v>697</v>
      </c>
      <c r="Q3732" s="33">
        <f t="shared" si="674"/>
        <v>697</v>
      </c>
      <c r="R3732" s="33">
        <f t="shared" si="675"/>
        <v>3332552</v>
      </c>
      <c r="S3732" s="33"/>
      <c r="T3732" s="30" t="str">
        <f t="shared" si="676"/>
        <v>USD</v>
      </c>
      <c r="U3732" s="33">
        <v>0</v>
      </c>
      <c r="V3732" s="33">
        <v>0</v>
      </c>
      <c r="W3732" s="33">
        <v>0</v>
      </c>
      <c r="X3732" s="33">
        <f t="shared" si="677"/>
        <v>697</v>
      </c>
      <c r="Y3732" s="33">
        <f t="shared" si="678"/>
        <v>697</v>
      </c>
      <c r="Z3732" s="33">
        <f t="shared" si="679"/>
        <v>3332552</v>
      </c>
      <c r="AA3732" s="34">
        <f t="shared" si="680"/>
        <v>4.8053677199681299E-06</v>
      </c>
      <c r="AB3732" s="33" t="s">
        <v>2762</v>
      </c>
      <c r="AC3732" s="35">
        <v>44915</v>
      </c>
      <c r="AD3732" s="33">
        <v>45</v>
      </c>
      <c r="AE3732" s="36">
        <f t="shared" si="670"/>
        <v>44960</v>
      </c>
    </row>
    <row r="3733" spans="2:31" ht="14.5" hidden="1">
      <c r="B3733" s="29" t="s">
        <v>3132</v>
      </c>
      <c r="C3733" s="30" t="str">
        <f t="shared" si="671"/>
        <v>(Proveedores estratégicos)</v>
      </c>
      <c r="D3733" s="30">
        <v>4</v>
      </c>
      <c r="E3733" s="30">
        <v>133243459</v>
      </c>
      <c r="F3733" s="30" t="s">
        <v>5552</v>
      </c>
      <c r="G3733" s="30" t="s">
        <v>5553</v>
      </c>
      <c r="H3733" s="31">
        <v>74185890</v>
      </c>
      <c r="I3733" s="31" t="s">
        <v>62</v>
      </c>
      <c r="J3733" s="32">
        <v>670</v>
      </c>
      <c r="K3733" s="33">
        <f t="shared" si="672"/>
        <v>670</v>
      </c>
      <c r="L3733" s="33">
        <v>3203458</v>
      </c>
      <c r="M3733" s="33">
        <v>0</v>
      </c>
      <c r="N3733" s="33">
        <v>0</v>
      </c>
      <c r="O3733" s="33">
        <v>0</v>
      </c>
      <c r="P3733" s="33">
        <f t="shared" si="673"/>
        <v>670</v>
      </c>
      <c r="Q3733" s="33">
        <f t="shared" si="674"/>
        <v>670</v>
      </c>
      <c r="R3733" s="33">
        <f t="shared" si="675"/>
        <v>3203458</v>
      </c>
      <c r="S3733" s="33"/>
      <c r="T3733" s="30" t="str">
        <f t="shared" si="676"/>
        <v>USD</v>
      </c>
      <c r="U3733" s="33">
        <v>0</v>
      </c>
      <c r="V3733" s="33">
        <v>0</v>
      </c>
      <c r="W3733" s="33">
        <v>0</v>
      </c>
      <c r="X3733" s="33">
        <f t="shared" si="677"/>
        <v>670</v>
      </c>
      <c r="Y3733" s="33">
        <f t="shared" si="678"/>
        <v>670</v>
      </c>
      <c r="Z3733" s="33">
        <f t="shared" si="679"/>
        <v>3203458</v>
      </c>
      <c r="AA3733" s="34">
        <f t="shared" si="680"/>
        <v>4.6192208450081695E-06</v>
      </c>
      <c r="AB3733" s="33" t="s">
        <v>2762</v>
      </c>
      <c r="AC3733" s="35">
        <v>44915</v>
      </c>
      <c r="AD3733" s="33">
        <v>45</v>
      </c>
      <c r="AE3733" s="36">
        <f t="shared" si="670"/>
        <v>44960</v>
      </c>
    </row>
    <row r="3734" spans="2:31" ht="14.5" hidden="1">
      <c r="B3734" s="29" t="s">
        <v>3132</v>
      </c>
      <c r="C3734" s="30" t="str">
        <f t="shared" si="671"/>
        <v>(Proveedores estratégicos)</v>
      </c>
      <c r="D3734" s="30">
        <v>4</v>
      </c>
      <c r="E3734" s="30">
        <v>133243459</v>
      </c>
      <c r="F3734" s="30" t="s">
        <v>5552</v>
      </c>
      <c r="G3734" s="30" t="s">
        <v>5553</v>
      </c>
      <c r="H3734" s="31">
        <v>74185889</v>
      </c>
      <c r="I3734" s="31" t="s">
        <v>62</v>
      </c>
      <c r="J3734" s="32">
        <v>228</v>
      </c>
      <c r="K3734" s="33">
        <f t="shared" si="672"/>
        <v>228</v>
      </c>
      <c r="L3734" s="33">
        <v>1090132</v>
      </c>
      <c r="M3734" s="33">
        <v>0</v>
      </c>
      <c r="N3734" s="33">
        <v>0</v>
      </c>
      <c r="O3734" s="33">
        <v>0</v>
      </c>
      <c r="P3734" s="33">
        <f t="shared" si="673"/>
        <v>228</v>
      </c>
      <c r="Q3734" s="33">
        <f t="shared" si="674"/>
        <v>228</v>
      </c>
      <c r="R3734" s="33">
        <f t="shared" si="675"/>
        <v>1090132</v>
      </c>
      <c r="S3734" s="33"/>
      <c r="T3734" s="30" t="str">
        <f t="shared" si="676"/>
        <v>USD</v>
      </c>
      <c r="U3734" s="33">
        <v>0</v>
      </c>
      <c r="V3734" s="33">
        <v>0</v>
      </c>
      <c r="W3734" s="33">
        <v>0</v>
      </c>
      <c r="X3734" s="33">
        <f t="shared" si="677"/>
        <v>228</v>
      </c>
      <c r="Y3734" s="33">
        <f t="shared" si="678"/>
        <v>228</v>
      </c>
      <c r="Z3734" s="33">
        <f t="shared" si="679"/>
        <v>1090132</v>
      </c>
      <c r="AA3734" s="34">
        <f t="shared" si="680"/>
        <v>1.5719139936313963E-06</v>
      </c>
      <c r="AB3734" s="33" t="s">
        <v>2762</v>
      </c>
      <c r="AC3734" s="35">
        <v>44915</v>
      </c>
      <c r="AD3734" s="33">
        <v>45</v>
      </c>
      <c r="AE3734" s="36">
        <f t="shared" si="670"/>
        <v>44960</v>
      </c>
    </row>
    <row r="3735" spans="2:31" ht="14.5" hidden="1">
      <c r="B3735" s="29" t="s">
        <v>3132</v>
      </c>
      <c r="C3735" s="30" t="str">
        <f t="shared" si="671"/>
        <v>(Proveedores estratégicos)</v>
      </c>
      <c r="D3735" s="30">
        <v>4</v>
      </c>
      <c r="E3735" s="30">
        <v>133243459</v>
      </c>
      <c r="F3735" s="30" t="s">
        <v>5552</v>
      </c>
      <c r="G3735" s="30" t="s">
        <v>5553</v>
      </c>
      <c r="H3735" s="31">
        <v>74185892</v>
      </c>
      <c r="I3735" s="31" t="s">
        <v>62</v>
      </c>
      <c r="J3735" s="32">
        <v>330</v>
      </c>
      <c r="K3735" s="33">
        <f t="shared" si="672"/>
        <v>330</v>
      </c>
      <c r="L3735" s="33">
        <v>1577822</v>
      </c>
      <c r="M3735" s="33">
        <v>0</v>
      </c>
      <c r="N3735" s="33">
        <v>0</v>
      </c>
      <c r="O3735" s="33">
        <v>0</v>
      </c>
      <c r="P3735" s="33">
        <f t="shared" si="673"/>
        <v>330</v>
      </c>
      <c r="Q3735" s="33">
        <f t="shared" si="674"/>
        <v>330</v>
      </c>
      <c r="R3735" s="33">
        <f t="shared" si="675"/>
        <v>1577822</v>
      </c>
      <c r="S3735" s="33"/>
      <c r="T3735" s="30" t="str">
        <f t="shared" si="676"/>
        <v>USD</v>
      </c>
      <c r="U3735" s="33">
        <v>0</v>
      </c>
      <c r="V3735" s="33">
        <v>0</v>
      </c>
      <c r="W3735" s="33">
        <v>0</v>
      </c>
      <c r="X3735" s="33">
        <f t="shared" si="677"/>
        <v>330</v>
      </c>
      <c r="Y3735" s="33">
        <f t="shared" si="678"/>
        <v>330</v>
      </c>
      <c r="Z3735" s="33">
        <f t="shared" si="679"/>
        <v>1577822</v>
      </c>
      <c r="AA3735" s="34">
        <f t="shared" si="680"/>
        <v>2.2751377642886157E-06</v>
      </c>
      <c r="AB3735" s="33" t="s">
        <v>2762</v>
      </c>
      <c r="AC3735" s="35">
        <v>44915</v>
      </c>
      <c r="AD3735" s="33">
        <v>45</v>
      </c>
      <c r="AE3735" s="36">
        <f t="shared" si="681" ref="AE3735:AE3798">+AD3735+AC3735</f>
        <v>44960</v>
      </c>
    </row>
    <row r="3736" spans="2:31" ht="14.5" hidden="1">
      <c r="B3736" s="29" t="s">
        <v>3132</v>
      </c>
      <c r="C3736" s="30" t="str">
        <f t="shared" si="671"/>
        <v>(Proveedores estratégicos)</v>
      </c>
      <c r="D3736" s="30">
        <v>4</v>
      </c>
      <c r="E3736" s="30">
        <v>133243459</v>
      </c>
      <c r="F3736" s="30" t="s">
        <v>5552</v>
      </c>
      <c r="G3736" s="30" t="s">
        <v>5553</v>
      </c>
      <c r="H3736" s="31">
        <v>74185895</v>
      </c>
      <c r="I3736" s="31" t="s">
        <v>62</v>
      </c>
      <c r="J3736" s="32">
        <v>330</v>
      </c>
      <c r="K3736" s="33">
        <f t="shared" si="672"/>
        <v>330</v>
      </c>
      <c r="L3736" s="33">
        <v>1577822</v>
      </c>
      <c r="M3736" s="33">
        <v>0</v>
      </c>
      <c r="N3736" s="33">
        <v>0</v>
      </c>
      <c r="O3736" s="33">
        <v>0</v>
      </c>
      <c r="P3736" s="33">
        <f t="shared" si="673"/>
        <v>330</v>
      </c>
      <c r="Q3736" s="33">
        <f t="shared" si="674"/>
        <v>330</v>
      </c>
      <c r="R3736" s="33">
        <f t="shared" si="675"/>
        <v>1577822</v>
      </c>
      <c r="S3736" s="33"/>
      <c r="T3736" s="30" t="str">
        <f t="shared" si="676"/>
        <v>USD</v>
      </c>
      <c r="U3736" s="33">
        <v>0</v>
      </c>
      <c r="V3736" s="33">
        <v>0</v>
      </c>
      <c r="W3736" s="33">
        <v>0</v>
      </c>
      <c r="X3736" s="33">
        <f t="shared" si="677"/>
        <v>330</v>
      </c>
      <c r="Y3736" s="33">
        <f t="shared" si="678"/>
        <v>330</v>
      </c>
      <c r="Z3736" s="33">
        <f t="shared" si="679"/>
        <v>1577822</v>
      </c>
      <c r="AA3736" s="34">
        <f t="shared" si="680"/>
        <v>2.2751377642886157E-06</v>
      </c>
      <c r="AB3736" s="33" t="s">
        <v>2762</v>
      </c>
      <c r="AC3736" s="35">
        <v>44915</v>
      </c>
      <c r="AD3736" s="33">
        <v>45</v>
      </c>
      <c r="AE3736" s="36">
        <f t="shared" si="681"/>
        <v>44960</v>
      </c>
    </row>
    <row r="3737" spans="2:31" ht="14.5" hidden="1">
      <c r="B3737" s="29" t="s">
        <v>3132</v>
      </c>
      <c r="C3737" s="30" t="str">
        <f t="shared" si="671"/>
        <v>(Proveedores estratégicos)</v>
      </c>
      <c r="D3737" s="30">
        <v>4</v>
      </c>
      <c r="E3737" s="30">
        <v>133243459</v>
      </c>
      <c r="F3737" s="30" t="s">
        <v>5552</v>
      </c>
      <c r="G3737" s="30" t="s">
        <v>5553</v>
      </c>
      <c r="H3737" s="31">
        <v>74185882</v>
      </c>
      <c r="I3737" s="31" t="s">
        <v>62</v>
      </c>
      <c r="J3737" s="32">
        <v>3120</v>
      </c>
      <c r="K3737" s="33">
        <f t="shared" si="672"/>
        <v>3120</v>
      </c>
      <c r="L3737" s="33">
        <v>14917594</v>
      </c>
      <c r="M3737" s="33">
        <v>0</v>
      </c>
      <c r="N3737" s="33">
        <v>0</v>
      </c>
      <c r="O3737" s="33">
        <v>0</v>
      </c>
      <c r="P3737" s="33">
        <f t="shared" si="673"/>
        <v>3120</v>
      </c>
      <c r="Q3737" s="33">
        <f t="shared" si="674"/>
        <v>3120</v>
      </c>
      <c r="R3737" s="33">
        <f t="shared" si="675"/>
        <v>14917594</v>
      </c>
      <c r="S3737" s="33"/>
      <c r="T3737" s="30" t="str">
        <f t="shared" si="676"/>
        <v>USD</v>
      </c>
      <c r="U3737" s="33">
        <v>0</v>
      </c>
      <c r="V3737" s="33">
        <v>0</v>
      </c>
      <c r="W3737" s="33">
        <v>0</v>
      </c>
      <c r="X3737" s="33">
        <f t="shared" si="677"/>
        <v>3120</v>
      </c>
      <c r="Y3737" s="33">
        <f t="shared" si="678"/>
        <v>3120</v>
      </c>
      <c r="Z3737" s="33">
        <f t="shared" si="679"/>
        <v>14917594</v>
      </c>
      <c r="AA3737" s="34">
        <f t="shared" si="680"/>
        <v>2.1510399437785293E-05</v>
      </c>
      <c r="AB3737" s="33" t="s">
        <v>2762</v>
      </c>
      <c r="AC3737" s="35">
        <v>44915</v>
      </c>
      <c r="AD3737" s="33">
        <v>45</v>
      </c>
      <c r="AE3737" s="36">
        <f t="shared" si="681"/>
        <v>44960</v>
      </c>
    </row>
    <row r="3738" spans="2:31" ht="14.5" hidden="1">
      <c r="B3738" s="29" t="s">
        <v>3132</v>
      </c>
      <c r="C3738" s="30" t="str">
        <f t="shared" si="671"/>
        <v>(Proveedores estratégicos)</v>
      </c>
      <c r="D3738" s="30">
        <v>4</v>
      </c>
      <c r="E3738" s="30">
        <v>133243459</v>
      </c>
      <c r="F3738" s="30" t="s">
        <v>5552</v>
      </c>
      <c r="G3738" s="30" t="s">
        <v>5553</v>
      </c>
      <c r="H3738" s="31">
        <v>74187403</v>
      </c>
      <c r="I3738" s="31" t="s">
        <v>62</v>
      </c>
      <c r="J3738" s="32">
        <v>492.08999999999997</v>
      </c>
      <c r="K3738" s="33">
        <f t="shared" si="672"/>
        <v>492.08999999999997</v>
      </c>
      <c r="L3738" s="33">
        <v>2346920</v>
      </c>
      <c r="M3738" s="33">
        <v>0</v>
      </c>
      <c r="N3738" s="33">
        <v>0</v>
      </c>
      <c r="O3738" s="33">
        <v>0</v>
      </c>
      <c r="P3738" s="33">
        <f t="shared" si="673"/>
        <v>492.08999999999997</v>
      </c>
      <c r="Q3738" s="33">
        <f t="shared" si="674"/>
        <v>492.08999999999997</v>
      </c>
      <c r="R3738" s="33">
        <f t="shared" si="675"/>
        <v>2346920</v>
      </c>
      <c r="S3738" s="33"/>
      <c r="T3738" s="30" t="str">
        <f t="shared" si="676"/>
        <v>USD</v>
      </c>
      <c r="U3738" s="33">
        <v>0</v>
      </c>
      <c r="V3738" s="33">
        <v>0</v>
      </c>
      <c r="W3738" s="33">
        <v>0</v>
      </c>
      <c r="X3738" s="33">
        <f t="shared" si="677"/>
        <v>492.08999999999997</v>
      </c>
      <c r="Y3738" s="33">
        <f t="shared" si="678"/>
        <v>492.08999999999997</v>
      </c>
      <c r="Z3738" s="33">
        <f t="shared" si="679"/>
        <v>2346920</v>
      </c>
      <c r="AA3738" s="34">
        <f t="shared" si="680"/>
        <v>3.3841373245931655E-06</v>
      </c>
      <c r="AB3738" s="33" t="s">
        <v>2762</v>
      </c>
      <c r="AC3738" s="35">
        <v>44916</v>
      </c>
      <c r="AD3738" s="33">
        <v>45</v>
      </c>
      <c r="AE3738" s="36">
        <f t="shared" si="681"/>
        <v>44961</v>
      </c>
    </row>
    <row r="3739" spans="2:31" ht="14.5" hidden="1">
      <c r="B3739" s="29" t="s">
        <v>3132</v>
      </c>
      <c r="C3739" s="30" t="str">
        <f t="shared" si="671"/>
        <v>(Proveedores estratégicos)</v>
      </c>
      <c r="D3739" s="30">
        <v>4</v>
      </c>
      <c r="E3739" s="30">
        <v>133243459</v>
      </c>
      <c r="F3739" s="30" t="s">
        <v>5552</v>
      </c>
      <c r="G3739" s="30" t="s">
        <v>5553</v>
      </c>
      <c r="H3739" s="31">
        <v>74187402</v>
      </c>
      <c r="I3739" s="31" t="s">
        <v>62</v>
      </c>
      <c r="J3739" s="32">
        <v>240</v>
      </c>
      <c r="K3739" s="33">
        <f t="shared" si="672"/>
        <v>240</v>
      </c>
      <c r="L3739" s="33">
        <v>1144630</v>
      </c>
      <c r="M3739" s="33">
        <v>0</v>
      </c>
      <c r="N3739" s="33">
        <v>0</v>
      </c>
      <c r="O3739" s="33">
        <v>0</v>
      </c>
      <c r="P3739" s="33">
        <f t="shared" si="673"/>
        <v>240</v>
      </c>
      <c r="Q3739" s="33">
        <f t="shared" si="674"/>
        <v>240</v>
      </c>
      <c r="R3739" s="33">
        <f t="shared" si="675"/>
        <v>1144630</v>
      </c>
      <c r="S3739" s="33"/>
      <c r="T3739" s="30" t="str">
        <f t="shared" si="676"/>
        <v>USD</v>
      </c>
      <c r="U3739" s="33">
        <v>0</v>
      </c>
      <c r="V3739" s="33">
        <v>0</v>
      </c>
      <c r="W3739" s="33">
        <v>0</v>
      </c>
      <c r="X3739" s="33">
        <f t="shared" si="677"/>
        <v>240</v>
      </c>
      <c r="Y3739" s="33">
        <f t="shared" si="678"/>
        <v>240</v>
      </c>
      <c r="Z3739" s="33">
        <f t="shared" si="679"/>
        <v>1144630</v>
      </c>
      <c r="AA3739" s="34">
        <f t="shared" si="680"/>
        <v>1.6504972925575116E-06</v>
      </c>
      <c r="AB3739" s="33" t="s">
        <v>2762</v>
      </c>
      <c r="AC3739" s="35">
        <v>44916</v>
      </c>
      <c r="AD3739" s="33">
        <v>45</v>
      </c>
      <c r="AE3739" s="36">
        <f t="shared" si="681"/>
        <v>44961</v>
      </c>
    </row>
    <row r="3740" spans="2:31" ht="14.5" hidden="1">
      <c r="B3740" s="29" t="s">
        <v>3132</v>
      </c>
      <c r="C3740" s="30" t="str">
        <f t="shared" si="671"/>
        <v>(Proveedores estratégicos)</v>
      </c>
      <c r="D3740" s="30">
        <v>4</v>
      </c>
      <c r="E3740" s="30">
        <v>133243459</v>
      </c>
      <c r="F3740" s="30" t="s">
        <v>5552</v>
      </c>
      <c r="G3740" s="30" t="s">
        <v>5553</v>
      </c>
      <c r="H3740" s="31">
        <v>74162423</v>
      </c>
      <c r="I3740" s="31" t="s">
        <v>62</v>
      </c>
      <c r="J3740" s="32">
        <v>1100</v>
      </c>
      <c r="K3740" s="33">
        <f t="shared" si="672"/>
        <v>1100</v>
      </c>
      <c r="L3740" s="33">
        <v>5282728</v>
      </c>
      <c r="M3740" s="33">
        <v>0</v>
      </c>
      <c r="N3740" s="33">
        <v>0</v>
      </c>
      <c r="O3740" s="33">
        <v>0</v>
      </c>
      <c r="P3740" s="33">
        <f t="shared" si="673"/>
        <v>1100</v>
      </c>
      <c r="Q3740" s="33">
        <f t="shared" si="674"/>
        <v>1100</v>
      </c>
      <c r="R3740" s="33">
        <f t="shared" si="675"/>
        <v>5282728</v>
      </c>
      <c r="S3740" s="33"/>
      <c r="T3740" s="30" t="str">
        <f t="shared" si="676"/>
        <v>USD</v>
      </c>
      <c r="U3740" s="33">
        <v>0</v>
      </c>
      <c r="V3740" s="33">
        <v>0</v>
      </c>
      <c r="W3740" s="33">
        <v>0</v>
      </c>
      <c r="X3740" s="33">
        <f t="shared" si="677"/>
        <v>1100</v>
      </c>
      <c r="Y3740" s="33">
        <f t="shared" si="678"/>
        <v>1100</v>
      </c>
      <c r="Z3740" s="33">
        <f t="shared" si="679"/>
        <v>5282728</v>
      </c>
      <c r="AA3740" s="34">
        <f t="shared" si="680"/>
        <v>7.6174207047847411E-06</v>
      </c>
      <c r="AB3740" s="33" t="s">
        <v>2762</v>
      </c>
      <c r="AC3740" s="35">
        <v>44916</v>
      </c>
      <c r="AD3740" s="33">
        <v>45</v>
      </c>
      <c r="AE3740" s="36">
        <f t="shared" si="681"/>
        <v>44961</v>
      </c>
    </row>
    <row r="3741" spans="2:31" ht="14.5" hidden="1">
      <c r="B3741" s="29" t="s">
        <v>3132</v>
      </c>
      <c r="C3741" s="30" t="str">
        <f t="shared" si="671"/>
        <v>(Proveedores estratégicos)</v>
      </c>
      <c r="D3741" s="30">
        <v>4</v>
      </c>
      <c r="E3741" s="30">
        <v>133243459</v>
      </c>
      <c r="F3741" s="30" t="s">
        <v>5552</v>
      </c>
      <c r="G3741" s="30" t="s">
        <v>5553</v>
      </c>
      <c r="H3741" s="31">
        <v>74187401</v>
      </c>
      <c r="I3741" s="31" t="s">
        <v>62</v>
      </c>
      <c r="J3741" s="32">
        <v>33.600000000000001</v>
      </c>
      <c r="K3741" s="33">
        <f t="shared" si="672"/>
        <v>33.600000000000001</v>
      </c>
      <c r="L3741" s="33">
        <v>160248</v>
      </c>
      <c r="M3741" s="33">
        <v>0</v>
      </c>
      <c r="N3741" s="33">
        <v>0</v>
      </c>
      <c r="O3741" s="33">
        <v>0</v>
      </c>
      <c r="P3741" s="33">
        <f t="shared" si="673"/>
        <v>33.600000000000001</v>
      </c>
      <c r="Q3741" s="33">
        <f t="shared" si="674"/>
        <v>33.600000000000001</v>
      </c>
      <c r="R3741" s="33">
        <f t="shared" si="675"/>
        <v>160248</v>
      </c>
      <c r="S3741" s="33"/>
      <c r="T3741" s="30" t="str">
        <f t="shared" si="676"/>
        <v>USD</v>
      </c>
      <c r="U3741" s="33">
        <v>0</v>
      </c>
      <c r="V3741" s="33">
        <v>0</v>
      </c>
      <c r="W3741" s="33">
        <v>0</v>
      </c>
      <c r="X3741" s="33">
        <f t="shared" si="677"/>
        <v>33.600000000000001</v>
      </c>
      <c r="Y3741" s="33">
        <f t="shared" si="678"/>
        <v>33.600000000000001</v>
      </c>
      <c r="Z3741" s="33">
        <f t="shared" si="679"/>
        <v>160248</v>
      </c>
      <c r="AA3741" s="34">
        <f t="shared" si="680"/>
        <v>2.3106933256838989E-07</v>
      </c>
      <c r="AB3741" s="33" t="s">
        <v>2762</v>
      </c>
      <c r="AC3741" s="35">
        <v>44916</v>
      </c>
      <c r="AD3741" s="33">
        <v>45</v>
      </c>
      <c r="AE3741" s="36">
        <f t="shared" si="681"/>
        <v>44961</v>
      </c>
    </row>
    <row r="3742" spans="2:31" ht="14.5" hidden="1">
      <c r="B3742" s="29" t="s">
        <v>3132</v>
      </c>
      <c r="C3742" s="30" t="str">
        <f t="shared" si="671"/>
        <v>(Proveedores estratégicos)</v>
      </c>
      <c r="D3742" s="30">
        <v>4</v>
      </c>
      <c r="E3742" s="30">
        <v>133243459</v>
      </c>
      <c r="F3742" s="30" t="s">
        <v>5552</v>
      </c>
      <c r="G3742" s="30" t="s">
        <v>5553</v>
      </c>
      <c r="H3742" s="31">
        <v>74189251</v>
      </c>
      <c r="I3742" s="31" t="s">
        <v>62</v>
      </c>
      <c r="J3742" s="32">
        <v>2248</v>
      </c>
      <c r="K3742" s="33">
        <f t="shared" si="672"/>
        <v>2248</v>
      </c>
      <c r="L3742" s="33">
        <v>10704167</v>
      </c>
      <c r="M3742" s="33">
        <v>0</v>
      </c>
      <c r="N3742" s="33">
        <v>0</v>
      </c>
      <c r="O3742" s="33">
        <v>0</v>
      </c>
      <c r="P3742" s="33">
        <f t="shared" si="673"/>
        <v>2248</v>
      </c>
      <c r="Q3742" s="33">
        <f t="shared" si="674"/>
        <v>2248</v>
      </c>
      <c r="R3742" s="33">
        <f t="shared" si="675"/>
        <v>10704167</v>
      </c>
      <c r="S3742" s="33"/>
      <c r="T3742" s="30" t="str">
        <f t="shared" si="676"/>
        <v>USD</v>
      </c>
      <c r="U3742" s="33">
        <v>0</v>
      </c>
      <c r="V3742" s="33">
        <v>0</v>
      </c>
      <c r="W3742" s="33">
        <v>0</v>
      </c>
      <c r="X3742" s="33">
        <f t="shared" si="677"/>
        <v>2248</v>
      </c>
      <c r="Y3742" s="33">
        <f t="shared" si="678"/>
        <v>2248</v>
      </c>
      <c r="Z3742" s="33">
        <f t="shared" si="679"/>
        <v>10704167</v>
      </c>
      <c r="AA3742" s="34">
        <f t="shared" si="680"/>
        <v>1.5434855501413961E-05</v>
      </c>
      <c r="AB3742" s="33" t="s">
        <v>2762</v>
      </c>
      <c r="AC3742" s="35">
        <v>44917</v>
      </c>
      <c r="AD3742" s="33">
        <v>45</v>
      </c>
      <c r="AE3742" s="36">
        <f t="shared" si="681"/>
        <v>44962</v>
      </c>
    </row>
    <row r="3743" spans="2:31" ht="14.5" hidden="1">
      <c r="B3743" s="29" t="s">
        <v>3132</v>
      </c>
      <c r="C3743" s="30" t="str">
        <f t="shared" si="671"/>
        <v>(Proveedores estratégicos)</v>
      </c>
      <c r="D3743" s="30">
        <v>4</v>
      </c>
      <c r="E3743" s="30">
        <v>133243459</v>
      </c>
      <c r="F3743" s="30" t="s">
        <v>5552</v>
      </c>
      <c r="G3743" s="30" t="s">
        <v>5553</v>
      </c>
      <c r="H3743" s="31">
        <v>74188975</v>
      </c>
      <c r="I3743" s="31" t="s">
        <v>62</v>
      </c>
      <c r="J3743" s="32">
        <v>529.20000000000005</v>
      </c>
      <c r="K3743" s="33">
        <f t="shared" si="672"/>
        <v>529.20000000000005</v>
      </c>
      <c r="L3743" s="33">
        <v>2519860</v>
      </c>
      <c r="M3743" s="33">
        <v>0</v>
      </c>
      <c r="N3743" s="33">
        <v>0</v>
      </c>
      <c r="O3743" s="33">
        <v>0</v>
      </c>
      <c r="P3743" s="33">
        <f t="shared" si="673"/>
        <v>529.20000000000005</v>
      </c>
      <c r="Q3743" s="33">
        <f t="shared" si="674"/>
        <v>529.20000000000005</v>
      </c>
      <c r="R3743" s="33">
        <f t="shared" si="675"/>
        <v>2519860</v>
      </c>
      <c r="S3743" s="33"/>
      <c r="T3743" s="30" t="str">
        <f t="shared" si="676"/>
        <v>USD</v>
      </c>
      <c r="U3743" s="33">
        <v>0</v>
      </c>
      <c r="V3743" s="33">
        <v>0</v>
      </c>
      <c r="W3743" s="33">
        <v>0</v>
      </c>
      <c r="X3743" s="33">
        <f t="shared" si="677"/>
        <v>529.20000000000005</v>
      </c>
      <c r="Y3743" s="33">
        <f t="shared" si="678"/>
        <v>529.20000000000005</v>
      </c>
      <c r="Z3743" s="33">
        <f t="shared" si="679"/>
        <v>2519860</v>
      </c>
      <c r="AA3743" s="34">
        <f t="shared" si="680"/>
        <v>3.633507865095246E-06</v>
      </c>
      <c r="AB3743" s="33" t="s">
        <v>2762</v>
      </c>
      <c r="AC3743" s="35">
        <v>44917</v>
      </c>
      <c r="AD3743" s="33">
        <v>45</v>
      </c>
      <c r="AE3743" s="36">
        <f t="shared" si="681"/>
        <v>44962</v>
      </c>
    </row>
    <row r="3744" spans="2:31" ht="14.5" hidden="1">
      <c r="B3744" s="29" t="s">
        <v>3132</v>
      </c>
      <c r="C3744" s="30" t="str">
        <f t="shared" si="671"/>
        <v>(Proveedores estratégicos)</v>
      </c>
      <c r="D3744" s="30">
        <v>4</v>
      </c>
      <c r="E3744" s="30">
        <v>133243459</v>
      </c>
      <c r="F3744" s="30" t="s">
        <v>5552</v>
      </c>
      <c r="G3744" s="30" t="s">
        <v>5553</v>
      </c>
      <c r="H3744" s="31">
        <v>74190692</v>
      </c>
      <c r="I3744" s="31" t="s">
        <v>62</v>
      </c>
      <c r="J3744" s="32">
        <v>757</v>
      </c>
      <c r="K3744" s="33">
        <f t="shared" si="672"/>
        <v>757</v>
      </c>
      <c r="L3744" s="33">
        <v>3603782</v>
      </c>
      <c r="M3744" s="33">
        <v>0</v>
      </c>
      <c r="N3744" s="33">
        <v>0</v>
      </c>
      <c r="O3744" s="33">
        <v>0</v>
      </c>
      <c r="P3744" s="33">
        <f t="shared" si="673"/>
        <v>757</v>
      </c>
      <c r="Q3744" s="33">
        <f t="shared" si="674"/>
        <v>757</v>
      </c>
      <c r="R3744" s="33">
        <f t="shared" si="675"/>
        <v>3603782</v>
      </c>
      <c r="S3744" s="33"/>
      <c r="T3744" s="30" t="str">
        <f t="shared" si="676"/>
        <v>USD</v>
      </c>
      <c r="U3744" s="33">
        <v>0</v>
      </c>
      <c r="V3744" s="33">
        <v>0</v>
      </c>
      <c r="W3744" s="33">
        <v>0</v>
      </c>
      <c r="X3744" s="33">
        <f t="shared" si="677"/>
        <v>757</v>
      </c>
      <c r="Y3744" s="33">
        <f t="shared" si="678"/>
        <v>757</v>
      </c>
      <c r="Z3744" s="33">
        <f t="shared" si="679"/>
        <v>3603782</v>
      </c>
      <c r="AA3744" s="34">
        <f t="shared" si="680"/>
        <v>5.1964673597297765E-06</v>
      </c>
      <c r="AB3744" s="33" t="s">
        <v>2762</v>
      </c>
      <c r="AC3744" s="35">
        <v>44918</v>
      </c>
      <c r="AD3744" s="33">
        <v>45</v>
      </c>
      <c r="AE3744" s="36">
        <f t="shared" si="681"/>
        <v>44963</v>
      </c>
    </row>
    <row r="3745" spans="2:31" ht="14.5" hidden="1">
      <c r="B3745" s="29" t="s">
        <v>3132</v>
      </c>
      <c r="C3745" s="30" t="str">
        <f t="shared" si="671"/>
        <v>(Proveedores estratégicos)</v>
      </c>
      <c r="D3745" s="30">
        <v>4</v>
      </c>
      <c r="E3745" s="30">
        <v>133243459</v>
      </c>
      <c r="F3745" s="30" t="s">
        <v>5552</v>
      </c>
      <c r="G3745" s="30" t="s">
        <v>5553</v>
      </c>
      <c r="H3745" s="31">
        <v>74190693</v>
      </c>
      <c r="I3745" s="31" t="s">
        <v>62</v>
      </c>
      <c r="J3745" s="32">
        <v>5400</v>
      </c>
      <c r="K3745" s="33">
        <f t="shared" si="672"/>
        <v>5400</v>
      </c>
      <c r="L3745" s="33">
        <v>25707294</v>
      </c>
      <c r="M3745" s="33">
        <v>0</v>
      </c>
      <c r="N3745" s="33">
        <v>0</v>
      </c>
      <c r="O3745" s="33">
        <v>0</v>
      </c>
      <c r="P3745" s="33">
        <f t="shared" si="673"/>
        <v>5400</v>
      </c>
      <c r="Q3745" s="33">
        <f t="shared" si="674"/>
        <v>5400</v>
      </c>
      <c r="R3745" s="33">
        <f t="shared" si="675"/>
        <v>25707294</v>
      </c>
      <c r="S3745" s="38"/>
      <c r="T3745" s="30" t="str">
        <f t="shared" si="676"/>
        <v>USD</v>
      </c>
      <c r="U3745" s="33">
        <v>0</v>
      </c>
      <c r="V3745" s="33">
        <v>0</v>
      </c>
      <c r="W3745" s="33">
        <v>0</v>
      </c>
      <c r="X3745" s="33">
        <f t="shared" si="677"/>
        <v>5400</v>
      </c>
      <c r="Y3745" s="33">
        <f t="shared" si="678"/>
        <v>5400</v>
      </c>
      <c r="Z3745" s="33">
        <f t="shared" si="679"/>
        <v>25707294</v>
      </c>
      <c r="AA3745" s="34">
        <f t="shared" si="680"/>
        <v>3.7068589103885063E-05</v>
      </c>
      <c r="AB3745" s="33" t="s">
        <v>2762</v>
      </c>
      <c r="AC3745" s="35">
        <v>44918</v>
      </c>
      <c r="AD3745" s="33">
        <v>45</v>
      </c>
      <c r="AE3745" s="36">
        <f t="shared" si="681"/>
        <v>44963</v>
      </c>
    </row>
    <row r="3746" spans="2:31" ht="14.5" hidden="1">
      <c r="B3746" s="29" t="s">
        <v>3132</v>
      </c>
      <c r="C3746" s="30" t="str">
        <f t="shared" si="671"/>
        <v>(Proveedores estratégicos)</v>
      </c>
      <c r="D3746" s="30">
        <v>4</v>
      </c>
      <c r="E3746" s="30">
        <v>133243459</v>
      </c>
      <c r="F3746" s="30" t="s">
        <v>5552</v>
      </c>
      <c r="G3746" s="30" t="s">
        <v>5553</v>
      </c>
      <c r="H3746" s="31">
        <v>74190694</v>
      </c>
      <c r="I3746" s="31" t="s">
        <v>62</v>
      </c>
      <c r="J3746" s="32">
        <v>2240</v>
      </c>
      <c r="K3746" s="33">
        <f t="shared" si="672"/>
        <v>2240</v>
      </c>
      <c r="L3746" s="33">
        <v>10663766</v>
      </c>
      <c r="M3746" s="33">
        <v>0</v>
      </c>
      <c r="N3746" s="33">
        <v>0</v>
      </c>
      <c r="O3746" s="33">
        <v>0</v>
      </c>
      <c r="P3746" s="33">
        <f t="shared" si="673"/>
        <v>2240</v>
      </c>
      <c r="Q3746" s="33">
        <f t="shared" si="674"/>
        <v>2240</v>
      </c>
      <c r="R3746" s="33">
        <f t="shared" si="675"/>
        <v>10663766</v>
      </c>
      <c r="S3746" s="33"/>
      <c r="T3746" s="30" t="str">
        <f t="shared" si="676"/>
        <v>USD</v>
      </c>
      <c r="U3746" s="33">
        <v>0</v>
      </c>
      <c r="V3746" s="33">
        <v>0</v>
      </c>
      <c r="W3746" s="33">
        <v>0</v>
      </c>
      <c r="X3746" s="33">
        <f t="shared" si="677"/>
        <v>2240</v>
      </c>
      <c r="Y3746" s="33">
        <f t="shared" si="678"/>
        <v>2240</v>
      </c>
      <c r="Z3746" s="33">
        <f t="shared" si="679"/>
        <v>10663766</v>
      </c>
      <c r="AA3746" s="34">
        <f t="shared" si="680"/>
        <v>1.5376599347795223E-05</v>
      </c>
      <c r="AB3746" s="33" t="s">
        <v>2762</v>
      </c>
      <c r="AC3746" s="35">
        <v>44918</v>
      </c>
      <c r="AD3746" s="33">
        <v>45</v>
      </c>
      <c r="AE3746" s="36">
        <f t="shared" si="681"/>
        <v>44963</v>
      </c>
    </row>
    <row r="3747" spans="2:31" ht="14.5" hidden="1">
      <c r="B3747" s="29" t="s">
        <v>3132</v>
      </c>
      <c r="C3747" s="30" t="str">
        <f t="shared" si="671"/>
        <v>(Proveedores estratégicos)</v>
      </c>
      <c r="D3747" s="30">
        <v>4</v>
      </c>
      <c r="E3747" s="30">
        <v>133243459</v>
      </c>
      <c r="F3747" s="30" t="s">
        <v>5552</v>
      </c>
      <c r="G3747" s="30" t="s">
        <v>5553</v>
      </c>
      <c r="H3747" s="31">
        <v>74192122</v>
      </c>
      <c r="I3747" s="31" t="s">
        <v>62</v>
      </c>
      <c r="J3747" s="32">
        <v>4780</v>
      </c>
      <c r="K3747" s="33">
        <f t="shared" si="672"/>
        <v>4780</v>
      </c>
      <c r="L3747" s="33">
        <v>22681291</v>
      </c>
      <c r="M3747" s="33">
        <v>0</v>
      </c>
      <c r="N3747" s="33">
        <v>0</v>
      </c>
      <c r="O3747" s="33">
        <v>0</v>
      </c>
      <c r="P3747" s="33">
        <f t="shared" si="673"/>
        <v>4780</v>
      </c>
      <c r="Q3747" s="33">
        <f t="shared" si="674"/>
        <v>4780</v>
      </c>
      <c r="R3747" s="33">
        <f t="shared" si="675"/>
        <v>22681291</v>
      </c>
      <c r="S3747" s="33"/>
      <c r="T3747" s="30" t="str">
        <f t="shared" si="676"/>
        <v>USD</v>
      </c>
      <c r="U3747" s="33">
        <v>0</v>
      </c>
      <c r="V3747" s="33">
        <v>0</v>
      </c>
      <c r="W3747" s="33">
        <v>0</v>
      </c>
      <c r="X3747" s="33">
        <f t="shared" si="677"/>
        <v>4780</v>
      </c>
      <c r="Y3747" s="33">
        <f t="shared" si="678"/>
        <v>4780</v>
      </c>
      <c r="Z3747" s="33">
        <f t="shared" si="679"/>
        <v>22681291</v>
      </c>
      <c r="AA3747" s="34">
        <f t="shared" si="680"/>
        <v>3.2705249195992637E-05</v>
      </c>
      <c r="AB3747" s="33" t="s">
        <v>2762</v>
      </c>
      <c r="AC3747" s="35">
        <v>44919</v>
      </c>
      <c r="AD3747" s="33">
        <v>45</v>
      </c>
      <c r="AE3747" s="36">
        <f t="shared" si="681"/>
        <v>44964</v>
      </c>
    </row>
    <row r="3748" spans="2:31" ht="14.5" hidden="1">
      <c r="B3748" s="29" t="s">
        <v>3132</v>
      </c>
      <c r="C3748" s="30" t="str">
        <f t="shared" si="671"/>
        <v>(Proveedores estratégicos)</v>
      </c>
      <c r="D3748" s="30">
        <v>4</v>
      </c>
      <c r="E3748" s="30">
        <v>133243459</v>
      </c>
      <c r="F3748" s="30" t="s">
        <v>5552</v>
      </c>
      <c r="G3748" s="30" t="s">
        <v>5553</v>
      </c>
      <c r="H3748" s="31">
        <v>74192120</v>
      </c>
      <c r="I3748" s="31" t="s">
        <v>62</v>
      </c>
      <c r="J3748" s="32">
        <v>176</v>
      </c>
      <c r="K3748" s="33">
        <f t="shared" si="672"/>
        <v>176</v>
      </c>
      <c r="L3748" s="33">
        <v>835127</v>
      </c>
      <c r="M3748" s="33">
        <v>0</v>
      </c>
      <c r="N3748" s="33">
        <v>0</v>
      </c>
      <c r="O3748" s="33">
        <v>0</v>
      </c>
      <c r="P3748" s="33">
        <f t="shared" si="673"/>
        <v>176</v>
      </c>
      <c r="Q3748" s="33">
        <f t="shared" si="674"/>
        <v>176</v>
      </c>
      <c r="R3748" s="33">
        <f t="shared" si="675"/>
        <v>835127</v>
      </c>
      <c r="S3748" s="33"/>
      <c r="T3748" s="30" t="str">
        <f t="shared" si="676"/>
        <v>USD</v>
      </c>
      <c r="U3748" s="33">
        <v>0</v>
      </c>
      <c r="V3748" s="33">
        <v>0</v>
      </c>
      <c r="W3748" s="33">
        <v>0</v>
      </c>
      <c r="X3748" s="33">
        <f t="shared" si="677"/>
        <v>176</v>
      </c>
      <c r="Y3748" s="33">
        <f t="shared" si="678"/>
        <v>176</v>
      </c>
      <c r="Z3748" s="33">
        <f t="shared" si="679"/>
        <v>835127</v>
      </c>
      <c r="AA3748" s="34">
        <f t="shared" si="680"/>
        <v>1.204209965177985E-06</v>
      </c>
      <c r="AB3748" s="33" t="s">
        <v>2762</v>
      </c>
      <c r="AC3748" s="35">
        <v>44919</v>
      </c>
      <c r="AD3748" s="33">
        <v>45</v>
      </c>
      <c r="AE3748" s="36">
        <f t="shared" si="681"/>
        <v>44964</v>
      </c>
    </row>
    <row r="3749" spans="2:31" ht="14.5" hidden="1">
      <c r="B3749" s="29" t="s">
        <v>3132</v>
      </c>
      <c r="C3749" s="30" t="str">
        <f t="shared" si="671"/>
        <v>(Proveedores estratégicos)</v>
      </c>
      <c r="D3749" s="30">
        <v>4</v>
      </c>
      <c r="E3749" s="30">
        <v>133243459</v>
      </c>
      <c r="F3749" s="30" t="s">
        <v>5552</v>
      </c>
      <c r="G3749" s="30" t="s">
        <v>5553</v>
      </c>
      <c r="H3749" s="31">
        <v>74192117</v>
      </c>
      <c r="I3749" s="31" t="s">
        <v>62</v>
      </c>
      <c r="J3749" s="32">
        <v>6180</v>
      </c>
      <c r="K3749" s="33">
        <f t="shared" si="672"/>
        <v>6180</v>
      </c>
      <c r="L3749" s="33">
        <v>29324347</v>
      </c>
      <c r="M3749" s="33">
        <v>0</v>
      </c>
      <c r="N3749" s="33">
        <v>0</v>
      </c>
      <c r="O3749" s="33">
        <v>0</v>
      </c>
      <c r="P3749" s="33">
        <f t="shared" si="673"/>
        <v>6180</v>
      </c>
      <c r="Q3749" s="33">
        <f t="shared" si="674"/>
        <v>6180</v>
      </c>
      <c r="R3749" s="33">
        <f t="shared" si="675"/>
        <v>29324347</v>
      </c>
      <c r="S3749" s="33"/>
      <c r="T3749" s="30" t="str">
        <f t="shared" si="676"/>
        <v>USD</v>
      </c>
      <c r="U3749" s="33">
        <v>0</v>
      </c>
      <c r="V3749" s="33">
        <v>0</v>
      </c>
      <c r="W3749" s="33">
        <v>0</v>
      </c>
      <c r="X3749" s="33">
        <f t="shared" si="677"/>
        <v>6180</v>
      </c>
      <c r="Y3749" s="33">
        <f t="shared" si="678"/>
        <v>6180</v>
      </c>
      <c r="Z3749" s="33">
        <f t="shared" si="679"/>
        <v>29324347</v>
      </c>
      <c r="AA3749" s="34">
        <f t="shared" si="680"/>
        <v>4.2284192559619255E-05</v>
      </c>
      <c r="AB3749" s="33" t="s">
        <v>2762</v>
      </c>
      <c r="AC3749" s="35">
        <v>44919</v>
      </c>
      <c r="AD3749" s="33">
        <v>45</v>
      </c>
      <c r="AE3749" s="36">
        <f t="shared" si="681"/>
        <v>44964</v>
      </c>
    </row>
    <row r="3750" spans="2:31" ht="14.5" hidden="1">
      <c r="B3750" s="29" t="s">
        <v>3132</v>
      </c>
      <c r="C3750" s="30" t="str">
        <f t="shared" si="671"/>
        <v>(Proveedores estratégicos)</v>
      </c>
      <c r="D3750" s="30">
        <v>4</v>
      </c>
      <c r="E3750" s="30">
        <v>133243459</v>
      </c>
      <c r="F3750" s="30" t="s">
        <v>5552</v>
      </c>
      <c r="G3750" s="30" t="s">
        <v>5553</v>
      </c>
      <c r="H3750" s="31">
        <v>74192118</v>
      </c>
      <c r="I3750" s="31" t="s">
        <v>62</v>
      </c>
      <c r="J3750" s="32">
        <v>6180</v>
      </c>
      <c r="K3750" s="33">
        <f t="shared" si="672"/>
        <v>6180</v>
      </c>
      <c r="L3750" s="33">
        <v>29324347</v>
      </c>
      <c r="M3750" s="33">
        <v>0</v>
      </c>
      <c r="N3750" s="33">
        <v>0</v>
      </c>
      <c r="O3750" s="33">
        <v>0</v>
      </c>
      <c r="P3750" s="33">
        <f t="shared" si="673"/>
        <v>6180</v>
      </c>
      <c r="Q3750" s="33">
        <f t="shared" si="674"/>
        <v>6180</v>
      </c>
      <c r="R3750" s="33">
        <f t="shared" si="675"/>
        <v>29324347</v>
      </c>
      <c r="S3750" s="33"/>
      <c r="T3750" s="30" t="str">
        <f t="shared" si="676"/>
        <v>USD</v>
      </c>
      <c r="U3750" s="33">
        <v>0</v>
      </c>
      <c r="V3750" s="33">
        <v>0</v>
      </c>
      <c r="W3750" s="33">
        <v>0</v>
      </c>
      <c r="X3750" s="33">
        <f t="shared" si="677"/>
        <v>6180</v>
      </c>
      <c r="Y3750" s="33">
        <f t="shared" si="678"/>
        <v>6180</v>
      </c>
      <c r="Z3750" s="33">
        <f t="shared" si="679"/>
        <v>29324347</v>
      </c>
      <c r="AA3750" s="34">
        <f t="shared" si="680"/>
        <v>4.2284192559619255E-05</v>
      </c>
      <c r="AB3750" s="33" t="s">
        <v>2762</v>
      </c>
      <c r="AC3750" s="35">
        <v>44919</v>
      </c>
      <c r="AD3750" s="33">
        <v>45</v>
      </c>
      <c r="AE3750" s="36">
        <f t="shared" si="681"/>
        <v>44964</v>
      </c>
    </row>
    <row r="3751" spans="2:31" ht="14.5" hidden="1">
      <c r="B3751" s="29" t="s">
        <v>3132</v>
      </c>
      <c r="C3751" s="30" t="str">
        <f t="shared" si="671"/>
        <v>(Proveedores estratégicos)</v>
      </c>
      <c r="D3751" s="30">
        <v>4</v>
      </c>
      <c r="E3751" s="30">
        <v>133243459</v>
      </c>
      <c r="F3751" s="30" t="s">
        <v>5552</v>
      </c>
      <c r="G3751" s="30" t="s">
        <v>5553</v>
      </c>
      <c r="H3751" s="31">
        <v>74192119</v>
      </c>
      <c r="I3751" s="31" t="s">
        <v>62</v>
      </c>
      <c r="J3751" s="32">
        <v>6180</v>
      </c>
      <c r="K3751" s="33">
        <f t="shared" si="672"/>
        <v>6180</v>
      </c>
      <c r="L3751" s="33">
        <v>29324347</v>
      </c>
      <c r="M3751" s="33">
        <v>0</v>
      </c>
      <c r="N3751" s="33">
        <v>0</v>
      </c>
      <c r="O3751" s="33">
        <v>0</v>
      </c>
      <c r="P3751" s="33">
        <f t="shared" si="673"/>
        <v>6180</v>
      </c>
      <c r="Q3751" s="33">
        <f t="shared" si="674"/>
        <v>6180</v>
      </c>
      <c r="R3751" s="33">
        <f t="shared" si="675"/>
        <v>29324347</v>
      </c>
      <c r="S3751" s="33"/>
      <c r="T3751" s="30" t="str">
        <f t="shared" si="676"/>
        <v>USD</v>
      </c>
      <c r="U3751" s="33">
        <v>0</v>
      </c>
      <c r="V3751" s="33">
        <v>0</v>
      </c>
      <c r="W3751" s="33">
        <v>0</v>
      </c>
      <c r="X3751" s="33">
        <f t="shared" si="677"/>
        <v>6180</v>
      </c>
      <c r="Y3751" s="33">
        <f t="shared" si="678"/>
        <v>6180</v>
      </c>
      <c r="Z3751" s="33">
        <f t="shared" si="679"/>
        <v>29324347</v>
      </c>
      <c r="AA3751" s="34">
        <f t="shared" si="680"/>
        <v>4.2284192559619255E-05</v>
      </c>
      <c r="AB3751" s="33" t="s">
        <v>2762</v>
      </c>
      <c r="AC3751" s="35">
        <v>44919</v>
      </c>
      <c r="AD3751" s="33">
        <v>45</v>
      </c>
      <c r="AE3751" s="36">
        <f t="shared" si="681"/>
        <v>44964</v>
      </c>
    </row>
    <row r="3752" spans="2:31" ht="14.5" hidden="1">
      <c r="B3752" s="29" t="s">
        <v>3132</v>
      </c>
      <c r="C3752" s="30" t="str">
        <f t="shared" si="671"/>
        <v>(Proveedores estratégicos)</v>
      </c>
      <c r="D3752" s="30">
        <v>4</v>
      </c>
      <c r="E3752" s="30">
        <v>133243459</v>
      </c>
      <c r="F3752" s="30" t="s">
        <v>5552</v>
      </c>
      <c r="G3752" s="30" t="s">
        <v>5553</v>
      </c>
      <c r="H3752" s="31">
        <v>74192121</v>
      </c>
      <c r="I3752" s="31" t="s">
        <v>62</v>
      </c>
      <c r="J3752" s="32">
        <v>93</v>
      </c>
      <c r="K3752" s="33">
        <f t="shared" si="672"/>
        <v>93</v>
      </c>
      <c r="L3752" s="33">
        <v>441289</v>
      </c>
      <c r="M3752" s="33">
        <v>0</v>
      </c>
      <c r="N3752" s="33">
        <v>0</v>
      </c>
      <c r="O3752" s="33">
        <v>0</v>
      </c>
      <c r="P3752" s="33">
        <f t="shared" si="673"/>
        <v>93</v>
      </c>
      <c r="Q3752" s="33">
        <f t="shared" si="674"/>
        <v>93</v>
      </c>
      <c r="R3752" s="33">
        <f t="shared" si="675"/>
        <v>441289</v>
      </c>
      <c r="S3752" s="33"/>
      <c r="T3752" s="30" t="str">
        <f t="shared" si="676"/>
        <v>USD</v>
      </c>
      <c r="U3752" s="33">
        <v>0</v>
      </c>
      <c r="V3752" s="33">
        <v>0</v>
      </c>
      <c r="W3752" s="33">
        <v>0</v>
      </c>
      <c r="X3752" s="33">
        <f t="shared" si="677"/>
        <v>93</v>
      </c>
      <c r="Y3752" s="33">
        <f t="shared" si="678"/>
        <v>93</v>
      </c>
      <c r="Z3752" s="33">
        <f t="shared" si="679"/>
        <v>441289</v>
      </c>
      <c r="AA3752" s="34">
        <f t="shared" si="680"/>
        <v>6.3631592718643726E-07</v>
      </c>
      <c r="AB3752" s="33" t="s">
        <v>2762</v>
      </c>
      <c r="AC3752" s="35">
        <v>44919</v>
      </c>
      <c r="AD3752" s="33">
        <v>45</v>
      </c>
      <c r="AE3752" s="36">
        <f t="shared" si="681"/>
        <v>44964</v>
      </c>
    </row>
    <row r="3753" spans="2:31" ht="14.5" hidden="1">
      <c r="B3753" s="29" t="s">
        <v>3132</v>
      </c>
      <c r="C3753" s="30" t="str">
        <f t="shared" si="671"/>
        <v>(Proveedores estratégicos)</v>
      </c>
      <c r="D3753" s="30">
        <v>4</v>
      </c>
      <c r="E3753" s="30">
        <v>133243459</v>
      </c>
      <c r="F3753" s="30" t="s">
        <v>5552</v>
      </c>
      <c r="G3753" s="30" t="s">
        <v>5553</v>
      </c>
      <c r="H3753" s="31">
        <v>74196240</v>
      </c>
      <c r="I3753" s="31" t="s">
        <v>62</v>
      </c>
      <c r="J3753" s="32">
        <v>1770</v>
      </c>
      <c r="K3753" s="33">
        <f t="shared" si="672"/>
        <v>1770</v>
      </c>
      <c r="L3753" s="33">
        <v>8398721</v>
      </c>
      <c r="M3753" s="33">
        <v>0</v>
      </c>
      <c r="N3753" s="33">
        <v>0</v>
      </c>
      <c r="O3753" s="33">
        <v>0</v>
      </c>
      <c r="P3753" s="33">
        <f t="shared" si="673"/>
        <v>1770</v>
      </c>
      <c r="Q3753" s="33">
        <f t="shared" si="674"/>
        <v>1770</v>
      </c>
      <c r="R3753" s="33">
        <f t="shared" si="675"/>
        <v>8398721</v>
      </c>
      <c r="S3753" s="33"/>
      <c r="T3753" s="30" t="str">
        <f t="shared" si="676"/>
        <v>USD</v>
      </c>
      <c r="U3753" s="33">
        <v>0</v>
      </c>
      <c r="V3753" s="33">
        <v>0</v>
      </c>
      <c r="W3753" s="33">
        <v>0</v>
      </c>
      <c r="X3753" s="33">
        <f t="shared" si="677"/>
        <v>1770</v>
      </c>
      <c r="Y3753" s="33">
        <f t="shared" si="678"/>
        <v>1770</v>
      </c>
      <c r="Z3753" s="33">
        <f t="shared" si="679"/>
        <v>8398721</v>
      </c>
      <c r="AA3753" s="34">
        <f t="shared" si="680"/>
        <v>1.211052154097474E-05</v>
      </c>
      <c r="AB3753" s="33" t="s">
        <v>2762</v>
      </c>
      <c r="AC3753" s="35">
        <v>44923</v>
      </c>
      <c r="AD3753" s="33">
        <v>45</v>
      </c>
      <c r="AE3753" s="36">
        <f t="shared" si="681"/>
        <v>44968</v>
      </c>
    </row>
    <row r="3754" spans="2:31" ht="14.5" hidden="1">
      <c r="B3754" s="29" t="s">
        <v>3132</v>
      </c>
      <c r="C3754" s="30" t="str">
        <f t="shared" si="671"/>
        <v>(Proveedores estratégicos)</v>
      </c>
      <c r="D3754" s="30">
        <v>4</v>
      </c>
      <c r="E3754" s="30">
        <v>133243459</v>
      </c>
      <c r="F3754" s="30" t="s">
        <v>5552</v>
      </c>
      <c r="G3754" s="30" t="s">
        <v>5553</v>
      </c>
      <c r="H3754" s="31">
        <v>74196235</v>
      </c>
      <c r="I3754" s="31" t="s">
        <v>62</v>
      </c>
      <c r="J3754" s="32">
        <v>2535</v>
      </c>
      <c r="K3754" s="33">
        <f t="shared" si="672"/>
        <v>2535</v>
      </c>
      <c r="L3754" s="33">
        <v>12028676</v>
      </c>
      <c r="M3754" s="33">
        <v>0</v>
      </c>
      <c r="N3754" s="33">
        <v>0</v>
      </c>
      <c r="O3754" s="33">
        <v>0</v>
      </c>
      <c r="P3754" s="33">
        <f t="shared" si="673"/>
        <v>2535</v>
      </c>
      <c r="Q3754" s="33">
        <f t="shared" si="674"/>
        <v>2535</v>
      </c>
      <c r="R3754" s="33">
        <f t="shared" si="675"/>
        <v>12028676</v>
      </c>
      <c r="S3754" s="33"/>
      <c r="T3754" s="30" t="str">
        <f t="shared" si="676"/>
        <v>USD</v>
      </c>
      <c r="U3754" s="33">
        <v>0</v>
      </c>
      <c r="V3754" s="33">
        <v>0</v>
      </c>
      <c r="W3754" s="33">
        <v>0</v>
      </c>
      <c r="X3754" s="33">
        <f t="shared" si="677"/>
        <v>2535</v>
      </c>
      <c r="Y3754" s="33">
        <f t="shared" si="678"/>
        <v>2535</v>
      </c>
      <c r="Z3754" s="33">
        <f t="shared" si="679"/>
        <v>12028676</v>
      </c>
      <c r="AA3754" s="34">
        <f t="shared" si="680"/>
        <v>1.7344729013787439E-05</v>
      </c>
      <c r="AB3754" s="33" t="s">
        <v>2762</v>
      </c>
      <c r="AC3754" s="35">
        <v>44923</v>
      </c>
      <c r="AD3754" s="33">
        <v>45</v>
      </c>
      <c r="AE3754" s="36">
        <f t="shared" si="681"/>
        <v>44968</v>
      </c>
    </row>
    <row r="3755" spans="2:31" ht="14.5" hidden="1">
      <c r="B3755" s="29" t="s">
        <v>3132</v>
      </c>
      <c r="C3755" s="30" t="str">
        <f t="shared" si="671"/>
        <v>(Proveedores estratégicos)</v>
      </c>
      <c r="D3755" s="30">
        <v>4</v>
      </c>
      <c r="E3755" s="30">
        <v>133243459</v>
      </c>
      <c r="F3755" s="30" t="s">
        <v>5552</v>
      </c>
      <c r="G3755" s="30" t="s">
        <v>5553</v>
      </c>
      <c r="H3755" s="31">
        <v>74196233</v>
      </c>
      <c r="I3755" s="31" t="s">
        <v>62</v>
      </c>
      <c r="J3755" s="32">
        <v>1316</v>
      </c>
      <c r="K3755" s="33">
        <f t="shared" si="672"/>
        <v>1316</v>
      </c>
      <c r="L3755" s="33">
        <v>6244473</v>
      </c>
      <c r="M3755" s="33">
        <v>0</v>
      </c>
      <c r="N3755" s="33">
        <v>0</v>
      </c>
      <c r="O3755" s="33">
        <v>0</v>
      </c>
      <c r="P3755" s="33">
        <f t="shared" si="673"/>
        <v>1316</v>
      </c>
      <c r="Q3755" s="33">
        <f t="shared" si="674"/>
        <v>1316</v>
      </c>
      <c r="R3755" s="33">
        <f t="shared" si="675"/>
        <v>6244473</v>
      </c>
      <c r="S3755" s="33"/>
      <c r="T3755" s="30" t="str">
        <f t="shared" si="676"/>
        <v>USD</v>
      </c>
      <c r="U3755" s="33">
        <v>0</v>
      </c>
      <c r="V3755" s="33">
        <v>0</v>
      </c>
      <c r="W3755" s="33">
        <v>0</v>
      </c>
      <c r="X3755" s="33">
        <f t="shared" si="677"/>
        <v>1316</v>
      </c>
      <c r="Y3755" s="33">
        <f t="shared" si="678"/>
        <v>1316</v>
      </c>
      <c r="Z3755" s="33">
        <f t="shared" si="679"/>
        <v>6244473</v>
      </c>
      <c r="AA3755" s="34">
        <f t="shared" si="680"/>
        <v>9.0042072809104099E-06</v>
      </c>
      <c r="AB3755" s="33" t="s">
        <v>2762</v>
      </c>
      <c r="AC3755" s="35">
        <v>44923</v>
      </c>
      <c r="AD3755" s="33">
        <v>45</v>
      </c>
      <c r="AE3755" s="36">
        <f t="shared" si="681"/>
        <v>44968</v>
      </c>
    </row>
    <row r="3756" spans="2:31" ht="14.5" hidden="1">
      <c r="B3756" s="29" t="s">
        <v>3132</v>
      </c>
      <c r="C3756" s="30" t="str">
        <f t="shared" si="671"/>
        <v>(Proveedores estratégicos)</v>
      </c>
      <c r="D3756" s="30">
        <v>4</v>
      </c>
      <c r="E3756" s="30">
        <v>133243459</v>
      </c>
      <c r="F3756" s="30" t="s">
        <v>5552</v>
      </c>
      <c r="G3756" s="30" t="s">
        <v>5553</v>
      </c>
      <c r="H3756" s="31">
        <v>74196239</v>
      </c>
      <c r="I3756" s="31" t="s">
        <v>62</v>
      </c>
      <c r="J3756" s="32">
        <v>349.44</v>
      </c>
      <c r="K3756" s="33">
        <f t="shared" si="672"/>
        <v>349.44</v>
      </c>
      <c r="L3756" s="33">
        <v>1658107</v>
      </c>
      <c r="M3756" s="33">
        <v>0</v>
      </c>
      <c r="N3756" s="33">
        <v>0</v>
      </c>
      <c r="O3756" s="33">
        <v>0</v>
      </c>
      <c r="P3756" s="33">
        <f t="shared" si="673"/>
        <v>349.44</v>
      </c>
      <c r="Q3756" s="33">
        <f t="shared" si="674"/>
        <v>349.44</v>
      </c>
      <c r="R3756" s="33">
        <f t="shared" si="675"/>
        <v>1658107</v>
      </c>
      <c r="S3756" s="33"/>
      <c r="T3756" s="30" t="str">
        <f t="shared" si="676"/>
        <v>USD</v>
      </c>
      <c r="U3756" s="33">
        <v>0</v>
      </c>
      <c r="V3756" s="33">
        <v>0</v>
      </c>
      <c r="W3756" s="33">
        <v>0</v>
      </c>
      <c r="X3756" s="33">
        <f t="shared" si="677"/>
        <v>349.44</v>
      </c>
      <c r="Y3756" s="33">
        <f t="shared" si="678"/>
        <v>349.44</v>
      </c>
      <c r="Z3756" s="33">
        <f t="shared" si="679"/>
        <v>1658107</v>
      </c>
      <c r="AA3756" s="34">
        <f t="shared" si="680"/>
        <v>2.390904584250507E-06</v>
      </c>
      <c r="AB3756" s="33" t="s">
        <v>2762</v>
      </c>
      <c r="AC3756" s="35">
        <v>44923</v>
      </c>
      <c r="AD3756" s="33">
        <v>45</v>
      </c>
      <c r="AE3756" s="36">
        <f t="shared" si="681"/>
        <v>44968</v>
      </c>
    </row>
    <row r="3757" spans="2:31" ht="14.5" hidden="1">
      <c r="B3757" s="29" t="s">
        <v>3132</v>
      </c>
      <c r="C3757" s="30" t="str">
        <f t="shared" si="682" ref="C3757:C3820">+IF(D3757=1,$A$4,IF(D3757=2,$A$5,IF(D3757=3,$A$6,IF(D3757=4,$A$7,IF(D3757=5,$A$8,IF(D3757=6,$A$9,))))))</f>
        <v>(Proveedores estratégicos)</v>
      </c>
      <c r="D3757" s="30">
        <v>4</v>
      </c>
      <c r="E3757" s="30">
        <v>133243459</v>
      </c>
      <c r="F3757" s="30" t="s">
        <v>5552</v>
      </c>
      <c r="G3757" s="30" t="s">
        <v>5553</v>
      </c>
      <c r="H3757" s="31">
        <v>74196241</v>
      </c>
      <c r="I3757" s="31" t="s">
        <v>62</v>
      </c>
      <c r="J3757" s="32">
        <v>1155</v>
      </c>
      <c r="K3757" s="33">
        <f t="shared" si="683" ref="K3757:K3820">+IF(I3757="USD",J3757,L3757/$L$3)</f>
        <v>1155</v>
      </c>
      <c r="L3757" s="33">
        <v>5480521</v>
      </c>
      <c r="M3757" s="33">
        <v>0</v>
      </c>
      <c r="N3757" s="33">
        <v>0</v>
      </c>
      <c r="O3757" s="33">
        <v>0</v>
      </c>
      <c r="P3757" s="33">
        <f t="shared" si="684" ref="P3757:P3820">+J3757+M3757</f>
        <v>1155</v>
      </c>
      <c r="Q3757" s="33">
        <f t="shared" si="685" ref="Q3757:Q3820">+K3757+N3757</f>
        <v>1155</v>
      </c>
      <c r="R3757" s="33">
        <f t="shared" si="686" ref="R3757:R3820">+L3757+O3757</f>
        <v>5480521</v>
      </c>
      <c r="S3757" s="33"/>
      <c r="T3757" s="30" t="str">
        <f t="shared" si="687" ref="T3757:T3820">+I3757</f>
        <v>USD</v>
      </c>
      <c r="U3757" s="33">
        <v>0</v>
      </c>
      <c r="V3757" s="33">
        <v>0</v>
      </c>
      <c r="W3757" s="33">
        <v>0</v>
      </c>
      <c r="X3757" s="33">
        <f t="shared" si="688" ref="X3757:X3820">+P3757+U3757</f>
        <v>1155</v>
      </c>
      <c r="Y3757" s="33">
        <f t="shared" si="689" ref="Y3757:Y3820">+Q3757+V3757</f>
        <v>1155</v>
      </c>
      <c r="Z3757" s="33">
        <f t="shared" si="690" ref="Z3757:Z3820">+R3757+W3757</f>
        <v>5480521</v>
      </c>
      <c r="AA3757" s="34">
        <f t="shared" si="691" ref="AA3757:AA3820">+IF(D3757=1,Z3757/$C$4,IF(D3757=2,Z3757/$C$5,IF(D3757=3,Z3757/$C$6,IF(D3757=4,Z3757/$C$7,IF(D3757=5,Z3757/$C$8,IF(D3757=6,Z3757/$C$9))))))</f>
        <v>7.9026279866022964E-06</v>
      </c>
      <c r="AB3757" s="33" t="s">
        <v>2762</v>
      </c>
      <c r="AC3757" s="35">
        <v>44923</v>
      </c>
      <c r="AD3757" s="33">
        <v>45</v>
      </c>
      <c r="AE3757" s="36">
        <f t="shared" si="681"/>
        <v>44968</v>
      </c>
    </row>
    <row r="3758" spans="2:31" ht="14.5" hidden="1">
      <c r="B3758" s="29" t="s">
        <v>3132</v>
      </c>
      <c r="C3758" s="30" t="str">
        <f t="shared" si="682"/>
        <v>(Proveedores estratégicos)</v>
      </c>
      <c r="D3758" s="30">
        <v>4</v>
      </c>
      <c r="E3758" s="30">
        <v>133243459</v>
      </c>
      <c r="F3758" s="30" t="s">
        <v>5552</v>
      </c>
      <c r="G3758" s="30" t="s">
        <v>5553</v>
      </c>
      <c r="H3758" s="31">
        <v>74196236</v>
      </c>
      <c r="I3758" s="31" t="s">
        <v>62</v>
      </c>
      <c r="J3758" s="32">
        <v>726</v>
      </c>
      <c r="K3758" s="33">
        <f t="shared" si="683"/>
        <v>726</v>
      </c>
      <c r="L3758" s="33">
        <v>3444899</v>
      </c>
      <c r="M3758" s="33">
        <v>0</v>
      </c>
      <c r="N3758" s="33">
        <v>0</v>
      </c>
      <c r="O3758" s="33">
        <v>0</v>
      </c>
      <c r="P3758" s="33">
        <f t="shared" si="684"/>
        <v>726</v>
      </c>
      <c r="Q3758" s="33">
        <f t="shared" si="685"/>
        <v>726</v>
      </c>
      <c r="R3758" s="33">
        <f t="shared" si="686"/>
        <v>3444899</v>
      </c>
      <c r="S3758" s="33"/>
      <c r="T3758" s="30" t="str">
        <f t="shared" si="687"/>
        <v>USD</v>
      </c>
      <c r="U3758" s="33">
        <v>0</v>
      </c>
      <c r="V3758" s="33">
        <v>0</v>
      </c>
      <c r="W3758" s="33">
        <v>0</v>
      </c>
      <c r="X3758" s="33">
        <f t="shared" si="688"/>
        <v>726</v>
      </c>
      <c r="Y3758" s="33">
        <f t="shared" si="689"/>
        <v>726</v>
      </c>
      <c r="Z3758" s="33">
        <f t="shared" si="690"/>
        <v>3444899</v>
      </c>
      <c r="AA3758" s="34">
        <f t="shared" si="691"/>
        <v>4.9673662866027266E-06</v>
      </c>
      <c r="AB3758" s="33" t="s">
        <v>2762</v>
      </c>
      <c r="AC3758" s="35">
        <v>44923</v>
      </c>
      <c r="AD3758" s="33">
        <v>45</v>
      </c>
      <c r="AE3758" s="36">
        <f t="shared" si="681"/>
        <v>44968</v>
      </c>
    </row>
    <row r="3759" spans="2:31" ht="14.5" hidden="1">
      <c r="B3759" s="29" t="s">
        <v>3132</v>
      </c>
      <c r="C3759" s="30" t="str">
        <f t="shared" si="682"/>
        <v>(Proveedores estratégicos)</v>
      </c>
      <c r="D3759" s="30">
        <v>4</v>
      </c>
      <c r="E3759" s="30">
        <v>133243459</v>
      </c>
      <c r="F3759" s="30" t="s">
        <v>5552</v>
      </c>
      <c r="G3759" s="30" t="s">
        <v>5553</v>
      </c>
      <c r="H3759" s="31">
        <v>74196237</v>
      </c>
      <c r="I3759" s="31" t="s">
        <v>62</v>
      </c>
      <c r="J3759" s="32">
        <v>3380</v>
      </c>
      <c r="K3759" s="33">
        <f t="shared" si="683"/>
        <v>3380</v>
      </c>
      <c r="L3759" s="33">
        <v>16038235</v>
      </c>
      <c r="M3759" s="33">
        <v>0</v>
      </c>
      <c r="N3759" s="33">
        <v>0</v>
      </c>
      <c r="O3759" s="33">
        <v>0</v>
      </c>
      <c r="P3759" s="33">
        <f t="shared" si="684"/>
        <v>3380</v>
      </c>
      <c r="Q3759" s="33">
        <f t="shared" si="685"/>
        <v>3380</v>
      </c>
      <c r="R3759" s="33">
        <f t="shared" si="686"/>
        <v>16038235</v>
      </c>
      <c r="S3759" s="33"/>
      <c r="T3759" s="30" t="str">
        <f t="shared" si="687"/>
        <v>USD</v>
      </c>
      <c r="U3759" s="33">
        <v>0</v>
      </c>
      <c r="V3759" s="33">
        <v>0</v>
      </c>
      <c r="W3759" s="33">
        <v>0</v>
      </c>
      <c r="X3759" s="33">
        <f t="shared" si="688"/>
        <v>3380</v>
      </c>
      <c r="Y3759" s="33">
        <f t="shared" si="689"/>
        <v>3380</v>
      </c>
      <c r="Z3759" s="33">
        <f t="shared" si="690"/>
        <v>16038235</v>
      </c>
      <c r="AA3759" s="34">
        <f t="shared" si="691"/>
        <v>2.3126305832366026E-05</v>
      </c>
      <c r="AB3759" s="33" t="s">
        <v>2762</v>
      </c>
      <c r="AC3759" s="35">
        <v>44923</v>
      </c>
      <c r="AD3759" s="33">
        <v>45</v>
      </c>
      <c r="AE3759" s="36">
        <f t="shared" si="681"/>
        <v>44968</v>
      </c>
    </row>
    <row r="3760" spans="2:31" ht="14.5" hidden="1">
      <c r="B3760" s="29" t="s">
        <v>3132</v>
      </c>
      <c r="C3760" s="30" t="str">
        <f t="shared" si="682"/>
        <v>(Proveedores estratégicos)</v>
      </c>
      <c r="D3760" s="30">
        <v>4</v>
      </c>
      <c r="E3760" s="30">
        <v>133243459</v>
      </c>
      <c r="F3760" s="30" t="s">
        <v>5552</v>
      </c>
      <c r="G3760" s="30" t="s">
        <v>5553</v>
      </c>
      <c r="H3760" s="31">
        <v>74196238</v>
      </c>
      <c r="I3760" s="31" t="s">
        <v>62</v>
      </c>
      <c r="J3760" s="32">
        <v>4780</v>
      </c>
      <c r="K3760" s="33">
        <f t="shared" si="683"/>
        <v>4780</v>
      </c>
      <c r="L3760" s="33">
        <v>22681291</v>
      </c>
      <c r="M3760" s="33">
        <v>0</v>
      </c>
      <c r="N3760" s="33">
        <v>0</v>
      </c>
      <c r="O3760" s="33">
        <v>0</v>
      </c>
      <c r="P3760" s="33">
        <f t="shared" si="684"/>
        <v>4780</v>
      </c>
      <c r="Q3760" s="33">
        <f t="shared" si="685"/>
        <v>4780</v>
      </c>
      <c r="R3760" s="33">
        <f t="shared" si="686"/>
        <v>22681291</v>
      </c>
      <c r="S3760" s="33"/>
      <c r="T3760" s="30" t="str">
        <f t="shared" si="687"/>
        <v>USD</v>
      </c>
      <c r="U3760" s="33">
        <v>0</v>
      </c>
      <c r="V3760" s="33">
        <v>0</v>
      </c>
      <c r="W3760" s="33">
        <v>0</v>
      </c>
      <c r="X3760" s="33">
        <f t="shared" si="688"/>
        <v>4780</v>
      </c>
      <c r="Y3760" s="33">
        <f t="shared" si="689"/>
        <v>4780</v>
      </c>
      <c r="Z3760" s="33">
        <f t="shared" si="690"/>
        <v>22681291</v>
      </c>
      <c r="AA3760" s="34">
        <f t="shared" si="691"/>
        <v>3.2705249195992637E-05</v>
      </c>
      <c r="AB3760" s="33" t="s">
        <v>2762</v>
      </c>
      <c r="AC3760" s="35">
        <v>44923</v>
      </c>
      <c r="AD3760" s="33">
        <v>45</v>
      </c>
      <c r="AE3760" s="36">
        <f t="shared" si="681"/>
        <v>44968</v>
      </c>
    </row>
    <row r="3761" spans="2:31" ht="14.5" hidden="1">
      <c r="B3761" s="29" t="s">
        <v>3132</v>
      </c>
      <c r="C3761" s="30" t="str">
        <f t="shared" si="682"/>
        <v>(Proveedores estratégicos)</v>
      </c>
      <c r="D3761" s="30">
        <v>4</v>
      </c>
      <c r="E3761" s="30">
        <v>133243459</v>
      </c>
      <c r="F3761" s="30" t="s">
        <v>5552</v>
      </c>
      <c r="G3761" s="30" t="s">
        <v>5553</v>
      </c>
      <c r="H3761" s="31">
        <v>74196234</v>
      </c>
      <c r="I3761" s="31" t="s">
        <v>62</v>
      </c>
      <c r="J3761" s="32">
        <v>383.60000000000002</v>
      </c>
      <c r="K3761" s="33">
        <f t="shared" si="683"/>
        <v>383.60000000000002</v>
      </c>
      <c r="L3761" s="33">
        <v>1820197</v>
      </c>
      <c r="M3761" s="33">
        <v>0</v>
      </c>
      <c r="N3761" s="33">
        <v>0</v>
      </c>
      <c r="O3761" s="33">
        <v>0</v>
      </c>
      <c r="P3761" s="33">
        <f t="shared" si="684"/>
        <v>383.60000000000002</v>
      </c>
      <c r="Q3761" s="33">
        <f t="shared" si="685"/>
        <v>383.60000000000002</v>
      </c>
      <c r="R3761" s="33">
        <f t="shared" si="686"/>
        <v>1820197</v>
      </c>
      <c r="S3761" s="33"/>
      <c r="T3761" s="30" t="str">
        <f t="shared" si="687"/>
        <v>USD</v>
      </c>
      <c r="U3761" s="33">
        <v>0</v>
      </c>
      <c r="V3761" s="33">
        <v>0</v>
      </c>
      <c r="W3761" s="33">
        <v>0</v>
      </c>
      <c r="X3761" s="33">
        <f t="shared" si="688"/>
        <v>383.60000000000002</v>
      </c>
      <c r="Y3761" s="33">
        <f t="shared" si="689"/>
        <v>383.60000000000002</v>
      </c>
      <c r="Z3761" s="33">
        <f t="shared" si="690"/>
        <v>1820197</v>
      </c>
      <c r="AA3761" s="34">
        <f t="shared" si="691"/>
        <v>2.6246299856034746E-06</v>
      </c>
      <c r="AB3761" s="33" t="s">
        <v>2762</v>
      </c>
      <c r="AC3761" s="35">
        <v>44923</v>
      </c>
      <c r="AD3761" s="33">
        <v>45</v>
      </c>
      <c r="AE3761" s="36">
        <f t="shared" si="681"/>
        <v>44968</v>
      </c>
    </row>
    <row r="3762" spans="2:31" ht="14.5" hidden="1">
      <c r="B3762" s="29" t="s">
        <v>3132</v>
      </c>
      <c r="C3762" s="30" t="str">
        <f t="shared" si="682"/>
        <v>(Proveedores estratégicos)</v>
      </c>
      <c r="D3762" s="30">
        <v>4</v>
      </c>
      <c r="E3762" s="30">
        <v>133243459</v>
      </c>
      <c r="F3762" s="30" t="s">
        <v>5552</v>
      </c>
      <c r="G3762" s="30" t="s">
        <v>5553</v>
      </c>
      <c r="H3762" s="31">
        <v>74197470</v>
      </c>
      <c r="I3762" s="31" t="s">
        <v>62</v>
      </c>
      <c r="J3762" s="32">
        <v>580</v>
      </c>
      <c r="K3762" s="33">
        <f t="shared" si="683"/>
        <v>580</v>
      </c>
      <c r="L3762" s="33">
        <v>2752123</v>
      </c>
      <c r="M3762" s="33">
        <v>0</v>
      </c>
      <c r="N3762" s="33">
        <v>0</v>
      </c>
      <c r="O3762" s="33">
        <v>0</v>
      </c>
      <c r="P3762" s="33">
        <f t="shared" si="684"/>
        <v>580</v>
      </c>
      <c r="Q3762" s="33">
        <f t="shared" si="685"/>
        <v>580</v>
      </c>
      <c r="R3762" s="33">
        <f t="shared" si="686"/>
        <v>2752123</v>
      </c>
      <c r="S3762" s="33"/>
      <c r="T3762" s="30" t="str">
        <f t="shared" si="687"/>
        <v>USD</v>
      </c>
      <c r="U3762" s="33">
        <v>0</v>
      </c>
      <c r="V3762" s="33">
        <v>0</v>
      </c>
      <c r="W3762" s="33">
        <v>0</v>
      </c>
      <c r="X3762" s="33">
        <f t="shared" si="688"/>
        <v>580</v>
      </c>
      <c r="Y3762" s="33">
        <f t="shared" si="689"/>
        <v>580</v>
      </c>
      <c r="Z3762" s="33">
        <f t="shared" si="690"/>
        <v>2752123</v>
      </c>
      <c r="AA3762" s="34">
        <f t="shared" si="691"/>
        <v>3.9684191051127936E-06</v>
      </c>
      <c r="AB3762" s="33" t="s">
        <v>2762</v>
      </c>
      <c r="AC3762" s="35">
        <v>44924</v>
      </c>
      <c r="AD3762" s="33">
        <v>45</v>
      </c>
      <c r="AE3762" s="36">
        <f t="shared" si="681"/>
        <v>44969</v>
      </c>
    </row>
    <row r="3763" spans="2:31" ht="14.5" hidden="1">
      <c r="B3763" s="29" t="s">
        <v>3132</v>
      </c>
      <c r="C3763" s="30" t="str">
        <f t="shared" si="682"/>
        <v>(Proveedores estratégicos)</v>
      </c>
      <c r="D3763" s="30">
        <v>4</v>
      </c>
      <c r="E3763" s="30">
        <v>133243459</v>
      </c>
      <c r="F3763" s="30" t="s">
        <v>5552</v>
      </c>
      <c r="G3763" s="30" t="s">
        <v>5553</v>
      </c>
      <c r="H3763" s="31">
        <v>74198673</v>
      </c>
      <c r="I3763" s="31" t="s">
        <v>62</v>
      </c>
      <c r="J3763" s="32">
        <v>187.80000000000001</v>
      </c>
      <c r="K3763" s="33">
        <f t="shared" si="683"/>
        <v>187.80000000000001</v>
      </c>
      <c r="L3763" s="33">
        <v>891119</v>
      </c>
      <c r="M3763" s="33">
        <v>0</v>
      </c>
      <c r="N3763" s="33">
        <v>0</v>
      </c>
      <c r="O3763" s="33">
        <v>0</v>
      </c>
      <c r="P3763" s="33">
        <f t="shared" si="684"/>
        <v>187.80000000000001</v>
      </c>
      <c r="Q3763" s="33">
        <f t="shared" si="685"/>
        <v>187.80000000000001</v>
      </c>
      <c r="R3763" s="33">
        <f t="shared" si="686"/>
        <v>891119</v>
      </c>
      <c r="S3763" s="33"/>
      <c r="T3763" s="30" t="str">
        <f t="shared" si="687"/>
        <v>USD</v>
      </c>
      <c r="U3763" s="33">
        <v>0</v>
      </c>
      <c r="V3763" s="33">
        <v>0</v>
      </c>
      <c r="W3763" s="33">
        <v>0</v>
      </c>
      <c r="X3763" s="33">
        <f t="shared" si="688"/>
        <v>187.80000000000001</v>
      </c>
      <c r="Y3763" s="33">
        <f t="shared" si="689"/>
        <v>187.80000000000001</v>
      </c>
      <c r="Z3763" s="33">
        <f t="shared" si="690"/>
        <v>891119</v>
      </c>
      <c r="AA3763" s="34">
        <f t="shared" si="691"/>
        <v>1.2849475348772591E-06</v>
      </c>
      <c r="AB3763" s="33" t="s">
        <v>2762</v>
      </c>
      <c r="AC3763" s="35">
        <v>44925</v>
      </c>
      <c r="AD3763" s="33">
        <v>45</v>
      </c>
      <c r="AE3763" s="36">
        <f t="shared" si="681"/>
        <v>44970</v>
      </c>
    </row>
    <row r="3764" spans="2:31" ht="14.5" hidden="1">
      <c r="B3764" s="29" t="s">
        <v>3132</v>
      </c>
      <c r="C3764" s="30" t="str">
        <f t="shared" si="682"/>
        <v>(Proveedores estratégicos)</v>
      </c>
      <c r="D3764" s="30">
        <v>4</v>
      </c>
      <c r="E3764" s="30">
        <v>133243459</v>
      </c>
      <c r="F3764" s="30" t="s">
        <v>5552</v>
      </c>
      <c r="G3764" s="30" t="s">
        <v>5553</v>
      </c>
      <c r="H3764" s="31">
        <v>74198672</v>
      </c>
      <c r="I3764" s="31" t="s">
        <v>62</v>
      </c>
      <c r="J3764" s="32">
        <v>698</v>
      </c>
      <c r="K3764" s="33">
        <f t="shared" si="683"/>
        <v>698</v>
      </c>
      <c r="L3764" s="33">
        <v>3312038</v>
      </c>
      <c r="M3764" s="33">
        <v>0</v>
      </c>
      <c r="N3764" s="33">
        <v>0</v>
      </c>
      <c r="O3764" s="33">
        <v>0</v>
      </c>
      <c r="P3764" s="33">
        <f t="shared" si="684"/>
        <v>698</v>
      </c>
      <c r="Q3764" s="33">
        <f t="shared" si="685"/>
        <v>698</v>
      </c>
      <c r="R3764" s="33">
        <f t="shared" si="686"/>
        <v>3312038</v>
      </c>
      <c r="S3764" s="33"/>
      <c r="T3764" s="30" t="str">
        <f t="shared" si="687"/>
        <v>USD</v>
      </c>
      <c r="U3764" s="33">
        <v>0</v>
      </c>
      <c r="V3764" s="33">
        <v>0</v>
      </c>
      <c r="W3764" s="33">
        <v>0</v>
      </c>
      <c r="X3764" s="33">
        <f t="shared" si="688"/>
        <v>698</v>
      </c>
      <c r="Y3764" s="33">
        <f t="shared" si="689"/>
        <v>698</v>
      </c>
      <c r="Z3764" s="33">
        <f t="shared" si="690"/>
        <v>3312038</v>
      </c>
      <c r="AA3764" s="34">
        <f t="shared" si="691"/>
        <v>4.7757875923639912E-06</v>
      </c>
      <c r="AB3764" s="33" t="s">
        <v>2762</v>
      </c>
      <c r="AC3764" s="35">
        <v>44925</v>
      </c>
      <c r="AD3764" s="33">
        <v>45</v>
      </c>
      <c r="AE3764" s="36">
        <f t="shared" si="681"/>
        <v>44970</v>
      </c>
    </row>
    <row r="3765" spans="2:31" ht="14.5" hidden="1">
      <c r="B3765" s="29" t="s">
        <v>3132</v>
      </c>
      <c r="C3765" s="30" t="str">
        <f t="shared" si="682"/>
        <v>(Proveedores estratégicos)</v>
      </c>
      <c r="D3765" s="30">
        <v>4</v>
      </c>
      <c r="E3765" s="30">
        <v>133243459</v>
      </c>
      <c r="F3765" s="30" t="s">
        <v>5552</v>
      </c>
      <c r="G3765" s="30" t="s">
        <v>5553</v>
      </c>
      <c r="H3765" s="31">
        <v>74198671</v>
      </c>
      <c r="I3765" s="31" t="s">
        <v>62</v>
      </c>
      <c r="J3765" s="32">
        <v>1336</v>
      </c>
      <c r="K3765" s="33">
        <f t="shared" si="683"/>
        <v>1336</v>
      </c>
      <c r="L3765" s="33">
        <v>6339373</v>
      </c>
      <c r="M3765" s="33">
        <v>0</v>
      </c>
      <c r="N3765" s="33">
        <v>0</v>
      </c>
      <c r="O3765" s="33">
        <v>0</v>
      </c>
      <c r="P3765" s="33">
        <f t="shared" si="684"/>
        <v>1336</v>
      </c>
      <c r="Q3765" s="33">
        <f t="shared" si="685"/>
        <v>1336</v>
      </c>
      <c r="R3765" s="33">
        <f t="shared" si="686"/>
        <v>6339373</v>
      </c>
      <c r="S3765" s="33"/>
      <c r="T3765" s="30" t="str">
        <f t="shared" si="687"/>
        <v>USD</v>
      </c>
      <c r="U3765" s="33">
        <v>0</v>
      </c>
      <c r="V3765" s="33">
        <v>0</v>
      </c>
      <c r="W3765" s="33">
        <v>0</v>
      </c>
      <c r="X3765" s="33">
        <f t="shared" si="688"/>
        <v>1336</v>
      </c>
      <c r="Y3765" s="33">
        <f t="shared" si="689"/>
        <v>1336</v>
      </c>
      <c r="Z3765" s="33">
        <f t="shared" si="690"/>
        <v>6339373</v>
      </c>
      <c r="AA3765" s="34">
        <f t="shared" si="691"/>
        <v>9.1410481754035716E-06</v>
      </c>
      <c r="AB3765" s="33" t="s">
        <v>2762</v>
      </c>
      <c r="AC3765" s="35">
        <v>44925</v>
      </c>
      <c r="AD3765" s="33">
        <v>45</v>
      </c>
      <c r="AE3765" s="36">
        <f t="shared" si="681"/>
        <v>44970</v>
      </c>
    </row>
    <row r="3766" spans="2:31" ht="14.5" hidden="1">
      <c r="B3766" s="29" t="s">
        <v>3132</v>
      </c>
      <c r="C3766" s="30" t="str">
        <f t="shared" si="682"/>
        <v>(Proveedores estratégicos)</v>
      </c>
      <c r="D3766" s="30">
        <v>4</v>
      </c>
      <c r="E3766" s="30">
        <v>133243459</v>
      </c>
      <c r="F3766" s="30" t="s">
        <v>5552</v>
      </c>
      <c r="G3766" s="30" t="s">
        <v>5553</v>
      </c>
      <c r="H3766" s="31">
        <v>74199984</v>
      </c>
      <c r="I3766" s="31" t="s">
        <v>62</v>
      </c>
      <c r="J3766" s="32">
        <v>24.300000000000001</v>
      </c>
      <c r="K3766" s="33">
        <f t="shared" si="683"/>
        <v>24.300000000000001</v>
      </c>
      <c r="L3766" s="33">
        <v>115304</v>
      </c>
      <c r="M3766" s="33">
        <v>0</v>
      </c>
      <c r="N3766" s="33">
        <v>0</v>
      </c>
      <c r="O3766" s="33">
        <v>0</v>
      </c>
      <c r="P3766" s="33">
        <f t="shared" si="684"/>
        <v>24.300000000000001</v>
      </c>
      <c r="Q3766" s="33">
        <f t="shared" si="685"/>
        <v>24.300000000000001</v>
      </c>
      <c r="R3766" s="33">
        <f t="shared" si="686"/>
        <v>115304</v>
      </c>
      <c r="S3766" s="33"/>
      <c r="T3766" s="30" t="str">
        <f t="shared" si="687"/>
        <v>USD</v>
      </c>
      <c r="U3766" s="33">
        <v>0</v>
      </c>
      <c r="V3766" s="33">
        <v>0</v>
      </c>
      <c r="W3766" s="33">
        <v>0</v>
      </c>
      <c r="X3766" s="33">
        <f t="shared" si="688"/>
        <v>24.300000000000001</v>
      </c>
      <c r="Y3766" s="33">
        <f t="shared" si="689"/>
        <v>24.300000000000001</v>
      </c>
      <c r="Z3766" s="33">
        <f t="shared" si="690"/>
        <v>115304</v>
      </c>
      <c r="AA3766" s="34">
        <f t="shared" si="691"/>
        <v>1.66262407783346E-07</v>
      </c>
      <c r="AB3766" s="33" t="s">
        <v>2762</v>
      </c>
      <c r="AC3766" s="35">
        <v>44926</v>
      </c>
      <c r="AD3766" s="33">
        <v>45</v>
      </c>
      <c r="AE3766" s="36">
        <f t="shared" si="681"/>
        <v>44971</v>
      </c>
    </row>
    <row r="3767" spans="2:31" ht="14.5" hidden="1">
      <c r="B3767" s="29" t="s">
        <v>3132</v>
      </c>
      <c r="C3767" s="30" t="str">
        <f t="shared" si="682"/>
        <v>(Proveedores estratégicos)</v>
      </c>
      <c r="D3767" s="30">
        <v>4</v>
      </c>
      <c r="E3767" s="30">
        <v>133243459</v>
      </c>
      <c r="F3767" s="30" t="s">
        <v>5552</v>
      </c>
      <c r="G3767" s="30" t="s">
        <v>5553</v>
      </c>
      <c r="H3767" s="31">
        <v>74199985</v>
      </c>
      <c r="I3767" s="31" t="s">
        <v>62</v>
      </c>
      <c r="J3767" s="32">
        <v>5207.4300000000003</v>
      </c>
      <c r="K3767" s="33">
        <f t="shared" si="683"/>
        <v>5207.4300000000003</v>
      </c>
      <c r="L3767" s="33">
        <v>24709464</v>
      </c>
      <c r="M3767" s="33">
        <v>0</v>
      </c>
      <c r="N3767" s="33">
        <v>0</v>
      </c>
      <c r="O3767" s="33">
        <v>0</v>
      </c>
      <c r="P3767" s="33">
        <f t="shared" si="684"/>
        <v>5207.4300000000003</v>
      </c>
      <c r="Q3767" s="33">
        <f t="shared" si="685"/>
        <v>5207.4300000000003</v>
      </c>
      <c r="R3767" s="33">
        <f t="shared" si="686"/>
        <v>24709464</v>
      </c>
      <c r="S3767" s="33"/>
      <c r="T3767" s="30" t="str">
        <f t="shared" si="687"/>
        <v>USD</v>
      </c>
      <c r="U3767" s="33">
        <v>0</v>
      </c>
      <c r="V3767" s="33">
        <v>0</v>
      </c>
      <c r="W3767" s="33">
        <v>0</v>
      </c>
      <c r="X3767" s="33">
        <f t="shared" si="688"/>
        <v>5207.4300000000003</v>
      </c>
      <c r="Y3767" s="33">
        <f t="shared" si="689"/>
        <v>5207.4300000000003</v>
      </c>
      <c r="Z3767" s="33">
        <f t="shared" si="690"/>
        <v>24709464</v>
      </c>
      <c r="AA3767" s="34">
        <f t="shared" si="691"/>
        <v>3.5629769823040899E-05</v>
      </c>
      <c r="AB3767" s="33" t="s">
        <v>2762</v>
      </c>
      <c r="AC3767" s="35">
        <v>44926</v>
      </c>
      <c r="AD3767" s="33">
        <v>45</v>
      </c>
      <c r="AE3767" s="36">
        <f t="shared" si="681"/>
        <v>44971</v>
      </c>
    </row>
    <row r="3768" spans="2:31" ht="14.5" hidden="1">
      <c r="B3768" s="29" t="s">
        <v>3132</v>
      </c>
      <c r="C3768" s="30" t="str">
        <f t="shared" si="682"/>
        <v>(Proveedores estratégicos)</v>
      </c>
      <c r="D3768" s="30">
        <v>4</v>
      </c>
      <c r="E3768" s="30">
        <v>133243459</v>
      </c>
      <c r="F3768" s="30" t="s">
        <v>5552</v>
      </c>
      <c r="G3768" s="30" t="s">
        <v>5553</v>
      </c>
      <c r="H3768" s="31">
        <v>74207124</v>
      </c>
      <c r="I3768" s="31" t="s">
        <v>62</v>
      </c>
      <c r="J3768" s="32">
        <v>290</v>
      </c>
      <c r="K3768" s="33">
        <f t="shared" si="683"/>
        <v>290</v>
      </c>
      <c r="L3768" s="33">
        <v>1427960</v>
      </c>
      <c r="M3768" s="33">
        <v>0</v>
      </c>
      <c r="N3768" s="33">
        <v>0</v>
      </c>
      <c r="O3768" s="33">
        <v>0</v>
      </c>
      <c r="P3768" s="33">
        <f t="shared" si="684"/>
        <v>290</v>
      </c>
      <c r="Q3768" s="33">
        <f t="shared" si="685"/>
        <v>290</v>
      </c>
      <c r="R3768" s="33">
        <f t="shared" si="686"/>
        <v>1427960</v>
      </c>
      <c r="S3768" s="33"/>
      <c r="T3768" s="30" t="str">
        <f t="shared" si="687"/>
        <v>USD</v>
      </c>
      <c r="U3768" s="33">
        <v>0</v>
      </c>
      <c r="V3768" s="33">
        <v>0</v>
      </c>
      <c r="W3768" s="33">
        <v>0</v>
      </c>
      <c r="X3768" s="33">
        <f t="shared" si="688"/>
        <v>290</v>
      </c>
      <c r="Y3768" s="33">
        <f t="shared" si="689"/>
        <v>290</v>
      </c>
      <c r="Z3768" s="33">
        <f t="shared" si="690"/>
        <v>1427960</v>
      </c>
      <c r="AA3768" s="34">
        <f t="shared" si="691"/>
        <v>2.0590445068541137E-06</v>
      </c>
      <c r="AB3768" s="33" t="s">
        <v>2762</v>
      </c>
      <c r="AC3768" s="35">
        <v>44931</v>
      </c>
      <c r="AD3768" s="33">
        <v>45</v>
      </c>
      <c r="AE3768" s="36">
        <f t="shared" si="681"/>
        <v>44976</v>
      </c>
    </row>
    <row r="3769" spans="2:31" ht="14.5" hidden="1">
      <c r="B3769" s="29" t="s">
        <v>3132</v>
      </c>
      <c r="C3769" s="30" t="str">
        <f t="shared" si="682"/>
        <v>(Proveedores estratégicos)</v>
      </c>
      <c r="D3769" s="30">
        <v>4</v>
      </c>
      <c r="E3769" s="30">
        <v>133243459</v>
      </c>
      <c r="F3769" s="30" t="s">
        <v>5552</v>
      </c>
      <c r="G3769" s="30" t="s">
        <v>5553</v>
      </c>
      <c r="H3769" s="31">
        <v>74207130</v>
      </c>
      <c r="I3769" s="31" t="s">
        <v>62</v>
      </c>
      <c r="J3769" s="32">
        <v>117.3</v>
      </c>
      <c r="K3769" s="33">
        <f t="shared" si="683"/>
        <v>117.3</v>
      </c>
      <c r="L3769" s="33">
        <v>577585</v>
      </c>
      <c r="M3769" s="33">
        <v>0</v>
      </c>
      <c r="N3769" s="33">
        <v>0</v>
      </c>
      <c r="O3769" s="33">
        <v>0</v>
      </c>
      <c r="P3769" s="33">
        <f t="shared" si="684"/>
        <v>117.3</v>
      </c>
      <c r="Q3769" s="33">
        <f t="shared" si="685"/>
        <v>117.3</v>
      </c>
      <c r="R3769" s="33">
        <f t="shared" si="686"/>
        <v>577585</v>
      </c>
      <c r="S3769" s="33"/>
      <c r="T3769" s="30" t="str">
        <f t="shared" si="687"/>
        <v>USD</v>
      </c>
      <c r="U3769" s="33">
        <v>0</v>
      </c>
      <c r="V3769" s="33">
        <v>0</v>
      </c>
      <c r="W3769" s="33">
        <v>0</v>
      </c>
      <c r="X3769" s="33">
        <f t="shared" si="688"/>
        <v>117.3</v>
      </c>
      <c r="Y3769" s="33">
        <f t="shared" si="689"/>
        <v>117.3</v>
      </c>
      <c r="Z3769" s="33">
        <f t="shared" si="690"/>
        <v>577585</v>
      </c>
      <c r="AA3769" s="34">
        <f t="shared" si="691"/>
        <v>8.3284771386546773E-07</v>
      </c>
      <c r="AB3769" s="33" t="s">
        <v>2762</v>
      </c>
      <c r="AC3769" s="35">
        <v>44931</v>
      </c>
      <c r="AD3769" s="33">
        <v>45</v>
      </c>
      <c r="AE3769" s="36">
        <f t="shared" si="681"/>
        <v>44976</v>
      </c>
    </row>
    <row r="3770" spans="2:31" ht="14.5" hidden="1">
      <c r="B3770" s="29" t="s">
        <v>3132</v>
      </c>
      <c r="C3770" s="30" t="str">
        <f t="shared" si="682"/>
        <v>(Proveedores estratégicos)</v>
      </c>
      <c r="D3770" s="30">
        <v>4</v>
      </c>
      <c r="E3770" s="30">
        <v>133243459</v>
      </c>
      <c r="F3770" s="30" t="s">
        <v>5552</v>
      </c>
      <c r="G3770" s="30" t="s">
        <v>5553</v>
      </c>
      <c r="H3770" s="31">
        <v>74207132</v>
      </c>
      <c r="I3770" s="31" t="s">
        <v>62</v>
      </c>
      <c r="J3770" s="32">
        <v>600</v>
      </c>
      <c r="K3770" s="33">
        <f t="shared" si="683"/>
        <v>600</v>
      </c>
      <c r="L3770" s="33">
        <v>2954400</v>
      </c>
      <c r="M3770" s="33">
        <v>0</v>
      </c>
      <c r="N3770" s="33">
        <v>0</v>
      </c>
      <c r="O3770" s="33">
        <v>0</v>
      </c>
      <c r="P3770" s="33">
        <f t="shared" si="684"/>
        <v>600</v>
      </c>
      <c r="Q3770" s="33">
        <f t="shared" si="685"/>
        <v>600</v>
      </c>
      <c r="R3770" s="33">
        <f t="shared" si="686"/>
        <v>2954400</v>
      </c>
      <c r="S3770" s="33"/>
      <c r="T3770" s="30" t="str">
        <f t="shared" si="687"/>
        <v>USD</v>
      </c>
      <c r="U3770" s="33">
        <v>0</v>
      </c>
      <c r="V3770" s="33">
        <v>0</v>
      </c>
      <c r="W3770" s="33">
        <v>0</v>
      </c>
      <c r="X3770" s="33">
        <f t="shared" si="688"/>
        <v>600</v>
      </c>
      <c r="Y3770" s="33">
        <f t="shared" si="689"/>
        <v>600</v>
      </c>
      <c r="Z3770" s="33">
        <f t="shared" si="690"/>
        <v>2954400</v>
      </c>
      <c r="AA3770" s="34">
        <f t="shared" si="691"/>
        <v>4.2600920831464421E-06</v>
      </c>
      <c r="AB3770" s="33" t="s">
        <v>2762</v>
      </c>
      <c r="AC3770" s="35">
        <v>44931</v>
      </c>
      <c r="AD3770" s="33">
        <v>45</v>
      </c>
      <c r="AE3770" s="36">
        <f t="shared" si="681"/>
        <v>44976</v>
      </c>
    </row>
    <row r="3771" spans="2:31" ht="14.5" hidden="1">
      <c r="B3771" s="29" t="s">
        <v>3132</v>
      </c>
      <c r="C3771" s="30" t="str">
        <f t="shared" si="682"/>
        <v>(Proveedores estratégicos)</v>
      </c>
      <c r="D3771" s="30">
        <v>4</v>
      </c>
      <c r="E3771" s="30">
        <v>133243459</v>
      </c>
      <c r="F3771" s="30" t="s">
        <v>5552</v>
      </c>
      <c r="G3771" s="30" t="s">
        <v>5553</v>
      </c>
      <c r="H3771" s="31">
        <v>74207127</v>
      </c>
      <c r="I3771" s="31" t="s">
        <v>62</v>
      </c>
      <c r="J3771" s="32">
        <v>1690</v>
      </c>
      <c r="K3771" s="33">
        <f t="shared" si="683"/>
        <v>1690</v>
      </c>
      <c r="L3771" s="33">
        <v>8321560</v>
      </c>
      <c r="M3771" s="33">
        <v>0</v>
      </c>
      <c r="N3771" s="33">
        <v>0</v>
      </c>
      <c r="O3771" s="33">
        <v>0</v>
      </c>
      <c r="P3771" s="33">
        <f t="shared" si="684"/>
        <v>1690</v>
      </c>
      <c r="Q3771" s="33">
        <f t="shared" si="685"/>
        <v>1690</v>
      </c>
      <c r="R3771" s="33">
        <f t="shared" si="686"/>
        <v>8321560</v>
      </c>
      <c r="S3771" s="33"/>
      <c r="T3771" s="30" t="str">
        <f t="shared" si="687"/>
        <v>USD</v>
      </c>
      <c r="U3771" s="33">
        <v>0</v>
      </c>
      <c r="V3771" s="33">
        <v>0</v>
      </c>
      <c r="W3771" s="33">
        <v>0</v>
      </c>
      <c r="X3771" s="33">
        <f t="shared" si="688"/>
        <v>1690</v>
      </c>
      <c r="Y3771" s="33">
        <f t="shared" si="689"/>
        <v>1690</v>
      </c>
      <c r="Z3771" s="33">
        <f t="shared" si="690"/>
        <v>8321560</v>
      </c>
      <c r="AA3771" s="34">
        <f t="shared" si="691"/>
        <v>1.1999259367529146E-05</v>
      </c>
      <c r="AB3771" s="33" t="s">
        <v>2762</v>
      </c>
      <c r="AC3771" s="35">
        <v>44931</v>
      </c>
      <c r="AD3771" s="33">
        <v>45</v>
      </c>
      <c r="AE3771" s="36">
        <f t="shared" si="681"/>
        <v>44976</v>
      </c>
    </row>
    <row r="3772" spans="2:31" ht="14.5" hidden="1">
      <c r="B3772" s="29" t="s">
        <v>3132</v>
      </c>
      <c r="C3772" s="30" t="str">
        <f t="shared" si="682"/>
        <v>(Proveedores estratégicos)</v>
      </c>
      <c r="D3772" s="30">
        <v>4</v>
      </c>
      <c r="E3772" s="30">
        <v>133243459</v>
      </c>
      <c r="F3772" s="30" t="s">
        <v>5552</v>
      </c>
      <c r="G3772" s="30" t="s">
        <v>5553</v>
      </c>
      <c r="H3772" s="31">
        <v>74207121</v>
      </c>
      <c r="I3772" s="31" t="s">
        <v>62</v>
      </c>
      <c r="J3772" s="32">
        <v>49.799999999999997</v>
      </c>
      <c r="K3772" s="33">
        <f t="shared" si="683"/>
        <v>49.799999999999997</v>
      </c>
      <c r="L3772" s="33">
        <v>245215</v>
      </c>
      <c r="M3772" s="33">
        <v>0</v>
      </c>
      <c r="N3772" s="33">
        <v>0</v>
      </c>
      <c r="O3772" s="33">
        <v>0</v>
      </c>
      <c r="P3772" s="33">
        <f t="shared" si="684"/>
        <v>49.799999999999997</v>
      </c>
      <c r="Q3772" s="33">
        <f t="shared" si="685"/>
        <v>49.799999999999997</v>
      </c>
      <c r="R3772" s="33">
        <f t="shared" si="686"/>
        <v>245215</v>
      </c>
      <c r="S3772" s="33"/>
      <c r="T3772" s="30" t="str">
        <f t="shared" si="687"/>
        <v>USD</v>
      </c>
      <c r="U3772" s="33">
        <v>0</v>
      </c>
      <c r="V3772" s="33">
        <v>0</v>
      </c>
      <c r="W3772" s="33">
        <v>0</v>
      </c>
      <c r="X3772" s="33">
        <f t="shared" si="688"/>
        <v>49.799999999999997</v>
      </c>
      <c r="Y3772" s="33">
        <f t="shared" si="689"/>
        <v>49.799999999999997</v>
      </c>
      <c r="Z3772" s="33">
        <f t="shared" si="690"/>
        <v>245215</v>
      </c>
      <c r="AA3772" s="34">
        <f t="shared" si="691"/>
        <v>3.5358735451149298E-07</v>
      </c>
      <c r="AB3772" s="33" t="s">
        <v>2762</v>
      </c>
      <c r="AC3772" s="35">
        <v>44931</v>
      </c>
      <c r="AD3772" s="33">
        <v>45</v>
      </c>
      <c r="AE3772" s="36">
        <f t="shared" si="681"/>
        <v>44976</v>
      </c>
    </row>
    <row r="3773" spans="2:31" ht="14.5" hidden="1">
      <c r="B3773" s="29" t="s">
        <v>3132</v>
      </c>
      <c r="C3773" s="30" t="str">
        <f t="shared" si="682"/>
        <v>(Proveedores estratégicos)</v>
      </c>
      <c r="D3773" s="30">
        <v>4</v>
      </c>
      <c r="E3773" s="30">
        <v>133243459</v>
      </c>
      <c r="F3773" s="30" t="s">
        <v>5552</v>
      </c>
      <c r="G3773" s="30" t="s">
        <v>5553</v>
      </c>
      <c r="H3773" s="31">
        <v>74207129</v>
      </c>
      <c r="I3773" s="31" t="s">
        <v>62</v>
      </c>
      <c r="J3773" s="32">
        <v>69</v>
      </c>
      <c r="K3773" s="33">
        <f t="shared" si="683"/>
        <v>69</v>
      </c>
      <c r="L3773" s="33">
        <v>339756</v>
      </c>
      <c r="M3773" s="33">
        <v>0</v>
      </c>
      <c r="N3773" s="33">
        <v>0</v>
      </c>
      <c r="O3773" s="33">
        <v>0</v>
      </c>
      <c r="P3773" s="33">
        <f t="shared" si="684"/>
        <v>69</v>
      </c>
      <c r="Q3773" s="33">
        <f t="shared" si="685"/>
        <v>69</v>
      </c>
      <c r="R3773" s="33">
        <f t="shared" si="686"/>
        <v>339756</v>
      </c>
      <c r="S3773" s="33"/>
      <c r="T3773" s="30" t="str">
        <f t="shared" si="687"/>
        <v>USD</v>
      </c>
      <c r="U3773" s="33">
        <v>0</v>
      </c>
      <c r="V3773" s="33">
        <v>0</v>
      </c>
      <c r="W3773" s="33">
        <v>0</v>
      </c>
      <c r="X3773" s="33">
        <f t="shared" si="688"/>
        <v>69</v>
      </c>
      <c r="Y3773" s="33">
        <f t="shared" si="689"/>
        <v>69</v>
      </c>
      <c r="Z3773" s="33">
        <f t="shared" si="690"/>
        <v>339756</v>
      </c>
      <c r="AA3773" s="34">
        <f t="shared" si="691"/>
        <v>4.8991058956184091E-07</v>
      </c>
      <c r="AB3773" s="33" t="s">
        <v>2762</v>
      </c>
      <c r="AC3773" s="35">
        <v>44931</v>
      </c>
      <c r="AD3773" s="33">
        <v>45</v>
      </c>
      <c r="AE3773" s="36">
        <f t="shared" si="681"/>
        <v>44976</v>
      </c>
    </row>
    <row r="3774" spans="2:31" ht="14.5" hidden="1">
      <c r="B3774" s="29" t="s">
        <v>3132</v>
      </c>
      <c r="C3774" s="30" t="str">
        <f t="shared" si="682"/>
        <v>(Proveedores estratégicos)</v>
      </c>
      <c r="D3774" s="30">
        <v>4</v>
      </c>
      <c r="E3774" s="30">
        <v>133243459</v>
      </c>
      <c r="F3774" s="30" t="s">
        <v>5552</v>
      </c>
      <c r="G3774" s="30" t="s">
        <v>5553</v>
      </c>
      <c r="H3774" s="31">
        <v>74207131</v>
      </c>
      <c r="I3774" s="31" t="s">
        <v>62</v>
      </c>
      <c r="J3774" s="32">
        <v>40.700000000000003</v>
      </c>
      <c r="K3774" s="33">
        <f t="shared" si="683"/>
        <v>40.700000000000003</v>
      </c>
      <c r="L3774" s="33">
        <v>200407</v>
      </c>
      <c r="M3774" s="33">
        <v>0</v>
      </c>
      <c r="N3774" s="33">
        <v>0</v>
      </c>
      <c r="O3774" s="33">
        <v>0</v>
      </c>
      <c r="P3774" s="33">
        <f t="shared" si="684"/>
        <v>40.700000000000003</v>
      </c>
      <c r="Q3774" s="33">
        <f t="shared" si="685"/>
        <v>40.700000000000003</v>
      </c>
      <c r="R3774" s="33">
        <f t="shared" si="686"/>
        <v>200407</v>
      </c>
      <c r="S3774" s="33"/>
      <c r="T3774" s="30" t="str">
        <f t="shared" si="687"/>
        <v>USD</v>
      </c>
      <c r="U3774" s="33">
        <v>0</v>
      </c>
      <c r="V3774" s="33">
        <v>0</v>
      </c>
      <c r="W3774" s="33">
        <v>0</v>
      </c>
      <c r="X3774" s="33">
        <f t="shared" si="688"/>
        <v>40.700000000000003</v>
      </c>
      <c r="Y3774" s="33">
        <f t="shared" si="689"/>
        <v>40.700000000000003</v>
      </c>
      <c r="Z3774" s="33">
        <f t="shared" si="690"/>
        <v>200407</v>
      </c>
      <c r="AA3774" s="34">
        <f t="shared" si="691"/>
        <v>2.8897653469642875E-07</v>
      </c>
      <c r="AB3774" s="33" t="s">
        <v>2762</v>
      </c>
      <c r="AC3774" s="35">
        <v>44931</v>
      </c>
      <c r="AD3774" s="33">
        <v>45</v>
      </c>
      <c r="AE3774" s="36">
        <f t="shared" si="681"/>
        <v>44976</v>
      </c>
    </row>
    <row r="3775" spans="2:31" ht="14.5" hidden="1">
      <c r="B3775" s="29" t="s">
        <v>3132</v>
      </c>
      <c r="C3775" s="30" t="str">
        <f t="shared" si="682"/>
        <v>(Proveedores estratégicos)</v>
      </c>
      <c r="D3775" s="30">
        <v>4</v>
      </c>
      <c r="E3775" s="30">
        <v>133243459</v>
      </c>
      <c r="F3775" s="30" t="s">
        <v>5552</v>
      </c>
      <c r="G3775" s="30" t="s">
        <v>5553</v>
      </c>
      <c r="H3775" s="31">
        <v>74207123</v>
      </c>
      <c r="I3775" s="31" t="s">
        <v>62</v>
      </c>
      <c r="J3775" s="32">
        <v>1840</v>
      </c>
      <c r="K3775" s="33">
        <f t="shared" si="683"/>
        <v>1840</v>
      </c>
      <c r="L3775" s="33">
        <v>9060160</v>
      </c>
      <c r="M3775" s="33">
        <v>0</v>
      </c>
      <c r="N3775" s="33">
        <v>0</v>
      </c>
      <c r="O3775" s="33">
        <v>0</v>
      </c>
      <c r="P3775" s="33">
        <f t="shared" si="684"/>
        <v>1840</v>
      </c>
      <c r="Q3775" s="33">
        <f t="shared" si="685"/>
        <v>1840</v>
      </c>
      <c r="R3775" s="33">
        <f t="shared" si="686"/>
        <v>9060160</v>
      </c>
      <c r="S3775" s="33"/>
      <c r="T3775" s="30" t="str">
        <f t="shared" si="687"/>
        <v>USD</v>
      </c>
      <c r="U3775" s="33">
        <v>0</v>
      </c>
      <c r="V3775" s="33">
        <v>0</v>
      </c>
      <c r="W3775" s="33">
        <v>0</v>
      </c>
      <c r="X3775" s="33">
        <f t="shared" si="688"/>
        <v>1840</v>
      </c>
      <c r="Y3775" s="33">
        <f t="shared" si="689"/>
        <v>1840</v>
      </c>
      <c r="Z3775" s="33">
        <f t="shared" si="690"/>
        <v>9060160</v>
      </c>
      <c r="AA3775" s="34">
        <f t="shared" si="691"/>
        <v>1.3064282388315757E-05</v>
      </c>
      <c r="AB3775" s="33" t="s">
        <v>2762</v>
      </c>
      <c r="AC3775" s="35">
        <v>44931</v>
      </c>
      <c r="AD3775" s="33">
        <v>45</v>
      </c>
      <c r="AE3775" s="36">
        <f t="shared" si="681"/>
        <v>44976</v>
      </c>
    </row>
    <row r="3776" spans="2:31" ht="14.5" hidden="1">
      <c r="B3776" s="29" t="s">
        <v>3132</v>
      </c>
      <c r="C3776" s="30" t="str">
        <f t="shared" si="682"/>
        <v>(Proveedores estratégicos)</v>
      </c>
      <c r="D3776" s="30">
        <v>4</v>
      </c>
      <c r="E3776" s="30">
        <v>133243459</v>
      </c>
      <c r="F3776" s="30" t="s">
        <v>5552</v>
      </c>
      <c r="G3776" s="30" t="s">
        <v>5553</v>
      </c>
      <c r="H3776" s="31">
        <v>74207128</v>
      </c>
      <c r="I3776" s="31" t="s">
        <v>62</v>
      </c>
      <c r="J3776" s="32">
        <v>1483</v>
      </c>
      <c r="K3776" s="33">
        <f t="shared" si="683"/>
        <v>1483</v>
      </c>
      <c r="L3776" s="33">
        <v>7302292</v>
      </c>
      <c r="M3776" s="33">
        <v>0</v>
      </c>
      <c r="N3776" s="33">
        <v>0</v>
      </c>
      <c r="O3776" s="33">
        <v>0</v>
      </c>
      <c r="P3776" s="33">
        <f t="shared" si="684"/>
        <v>1483</v>
      </c>
      <c r="Q3776" s="33">
        <f t="shared" si="685"/>
        <v>1483</v>
      </c>
      <c r="R3776" s="33">
        <f t="shared" si="686"/>
        <v>7302292</v>
      </c>
      <c r="S3776" s="33"/>
      <c r="T3776" s="30" t="str">
        <f t="shared" si="687"/>
        <v>USD</v>
      </c>
      <c r="U3776" s="33">
        <v>0</v>
      </c>
      <c r="V3776" s="33">
        <v>0</v>
      </c>
      <c r="W3776" s="33">
        <v>0</v>
      </c>
      <c r="X3776" s="33">
        <f t="shared" si="688"/>
        <v>1483</v>
      </c>
      <c r="Y3776" s="33">
        <f t="shared" si="689"/>
        <v>1483</v>
      </c>
      <c r="Z3776" s="33">
        <f t="shared" si="690"/>
        <v>7302292</v>
      </c>
      <c r="AA3776" s="34">
        <f t="shared" si="691"/>
        <v>1.0529527598843624E-05</v>
      </c>
      <c r="AB3776" s="33" t="s">
        <v>2762</v>
      </c>
      <c r="AC3776" s="35">
        <v>44931</v>
      </c>
      <c r="AD3776" s="33">
        <v>45</v>
      </c>
      <c r="AE3776" s="36">
        <f t="shared" si="681"/>
        <v>44976</v>
      </c>
    </row>
    <row r="3777" spans="2:31" ht="14.5" hidden="1">
      <c r="B3777" s="29" t="s">
        <v>3132</v>
      </c>
      <c r="C3777" s="30" t="str">
        <f t="shared" si="682"/>
        <v>(Proveedores estratégicos)</v>
      </c>
      <c r="D3777" s="30">
        <v>4</v>
      </c>
      <c r="E3777" s="30">
        <v>133243459</v>
      </c>
      <c r="F3777" s="30" t="s">
        <v>5552</v>
      </c>
      <c r="G3777" s="30" t="s">
        <v>5553</v>
      </c>
      <c r="H3777" s="31">
        <v>74207122</v>
      </c>
      <c r="I3777" s="31" t="s">
        <v>62</v>
      </c>
      <c r="J3777" s="32">
        <v>38.399999999999999</v>
      </c>
      <c r="K3777" s="33">
        <f t="shared" si="683"/>
        <v>38.399999999999999</v>
      </c>
      <c r="L3777" s="33">
        <v>189082</v>
      </c>
      <c r="M3777" s="33">
        <v>0</v>
      </c>
      <c r="N3777" s="33">
        <v>0</v>
      </c>
      <c r="O3777" s="33">
        <v>0</v>
      </c>
      <c r="P3777" s="33">
        <f t="shared" si="684"/>
        <v>38.399999999999999</v>
      </c>
      <c r="Q3777" s="33">
        <f t="shared" si="685"/>
        <v>38.399999999999999</v>
      </c>
      <c r="R3777" s="33">
        <f t="shared" si="686"/>
        <v>189082</v>
      </c>
      <c r="S3777" s="33"/>
      <c r="T3777" s="30" t="str">
        <f t="shared" si="687"/>
        <v>USD</v>
      </c>
      <c r="U3777" s="33">
        <v>0</v>
      </c>
      <c r="V3777" s="33">
        <v>0</v>
      </c>
      <c r="W3777" s="33">
        <v>0</v>
      </c>
      <c r="X3777" s="33">
        <f t="shared" si="688"/>
        <v>38.399999999999999</v>
      </c>
      <c r="Y3777" s="33">
        <f t="shared" si="689"/>
        <v>38.399999999999999</v>
      </c>
      <c r="Z3777" s="33">
        <f t="shared" si="690"/>
        <v>189082</v>
      </c>
      <c r="AA3777" s="34">
        <f t="shared" si="691"/>
        <v>2.7264647010069576E-07</v>
      </c>
      <c r="AB3777" s="33" t="s">
        <v>2762</v>
      </c>
      <c r="AC3777" s="35">
        <v>44931</v>
      </c>
      <c r="AD3777" s="33">
        <v>45</v>
      </c>
      <c r="AE3777" s="36">
        <f t="shared" si="681"/>
        <v>44976</v>
      </c>
    </row>
    <row r="3778" spans="2:31" ht="14.5" hidden="1">
      <c r="B3778" s="29" t="s">
        <v>3132</v>
      </c>
      <c r="C3778" s="30" t="str">
        <f t="shared" si="682"/>
        <v>(Proveedores estratégicos)</v>
      </c>
      <c r="D3778" s="30">
        <v>4</v>
      </c>
      <c r="E3778" s="30">
        <v>133243459</v>
      </c>
      <c r="F3778" s="30" t="s">
        <v>5552</v>
      </c>
      <c r="G3778" s="30" t="s">
        <v>5553</v>
      </c>
      <c r="H3778" s="31">
        <v>74207126</v>
      </c>
      <c r="I3778" s="31" t="s">
        <v>62</v>
      </c>
      <c r="J3778" s="32">
        <v>1560</v>
      </c>
      <c r="K3778" s="33">
        <f t="shared" si="683"/>
        <v>1560</v>
      </c>
      <c r="L3778" s="33">
        <v>7681440</v>
      </c>
      <c r="M3778" s="33">
        <v>0</v>
      </c>
      <c r="N3778" s="33">
        <v>0</v>
      </c>
      <c r="O3778" s="33">
        <v>0</v>
      </c>
      <c r="P3778" s="33">
        <f t="shared" si="684"/>
        <v>1560</v>
      </c>
      <c r="Q3778" s="33">
        <f t="shared" si="685"/>
        <v>1560</v>
      </c>
      <c r="R3778" s="33">
        <f t="shared" si="686"/>
        <v>7681440</v>
      </c>
      <c r="S3778" s="33"/>
      <c r="T3778" s="30" t="str">
        <f t="shared" si="687"/>
        <v>USD</v>
      </c>
      <c r="U3778" s="33">
        <v>0</v>
      </c>
      <c r="V3778" s="33">
        <v>0</v>
      </c>
      <c r="W3778" s="33">
        <v>0</v>
      </c>
      <c r="X3778" s="33">
        <f t="shared" si="688"/>
        <v>1560</v>
      </c>
      <c r="Y3778" s="33">
        <f t="shared" si="689"/>
        <v>1560</v>
      </c>
      <c r="Z3778" s="33">
        <f t="shared" si="690"/>
        <v>7681440</v>
      </c>
      <c r="AA3778" s="34">
        <f t="shared" si="691"/>
        <v>1.1076239416180751E-05</v>
      </c>
      <c r="AB3778" s="33" t="s">
        <v>2762</v>
      </c>
      <c r="AC3778" s="35">
        <v>44931</v>
      </c>
      <c r="AD3778" s="33">
        <v>45</v>
      </c>
      <c r="AE3778" s="36">
        <f t="shared" si="681"/>
        <v>44976</v>
      </c>
    </row>
    <row r="3779" spans="2:31" ht="14.5" hidden="1">
      <c r="B3779" s="29" t="s">
        <v>3132</v>
      </c>
      <c r="C3779" s="30" t="str">
        <f t="shared" si="682"/>
        <v>(Proveedores estratégicos)</v>
      </c>
      <c r="D3779" s="30">
        <v>4</v>
      </c>
      <c r="E3779" s="30">
        <v>133243459</v>
      </c>
      <c r="F3779" s="30" t="s">
        <v>5552</v>
      </c>
      <c r="G3779" s="30" t="s">
        <v>5553</v>
      </c>
      <c r="H3779" s="31">
        <v>74207125</v>
      </c>
      <c r="I3779" s="31" t="s">
        <v>62</v>
      </c>
      <c r="J3779" s="32">
        <v>117.3</v>
      </c>
      <c r="K3779" s="33">
        <f t="shared" si="683"/>
        <v>117.3</v>
      </c>
      <c r="L3779" s="33">
        <v>577585</v>
      </c>
      <c r="M3779" s="33">
        <v>0</v>
      </c>
      <c r="N3779" s="33">
        <v>0</v>
      </c>
      <c r="O3779" s="33">
        <v>0</v>
      </c>
      <c r="P3779" s="33">
        <f t="shared" si="684"/>
        <v>117.3</v>
      </c>
      <c r="Q3779" s="33">
        <f t="shared" si="685"/>
        <v>117.3</v>
      </c>
      <c r="R3779" s="33">
        <f t="shared" si="686"/>
        <v>577585</v>
      </c>
      <c r="S3779" s="33"/>
      <c r="T3779" s="30" t="str">
        <f t="shared" si="687"/>
        <v>USD</v>
      </c>
      <c r="U3779" s="33">
        <v>0</v>
      </c>
      <c r="V3779" s="33">
        <v>0</v>
      </c>
      <c r="W3779" s="33">
        <v>0</v>
      </c>
      <c r="X3779" s="33">
        <f t="shared" si="688"/>
        <v>117.3</v>
      </c>
      <c r="Y3779" s="33">
        <f t="shared" si="689"/>
        <v>117.3</v>
      </c>
      <c r="Z3779" s="33">
        <f t="shared" si="690"/>
        <v>577585</v>
      </c>
      <c r="AA3779" s="34">
        <f t="shared" si="691"/>
        <v>8.3284771386546773E-07</v>
      </c>
      <c r="AB3779" s="33" t="s">
        <v>2762</v>
      </c>
      <c r="AC3779" s="35">
        <v>44931</v>
      </c>
      <c r="AD3779" s="33">
        <v>45</v>
      </c>
      <c r="AE3779" s="36">
        <f t="shared" si="681"/>
        <v>44976</v>
      </c>
    </row>
    <row r="3780" spans="2:31" ht="14.5" hidden="1">
      <c r="B3780" s="29" t="s">
        <v>3132</v>
      </c>
      <c r="C3780" s="30" t="str">
        <f t="shared" si="682"/>
        <v>(Proveedores estratégicos)</v>
      </c>
      <c r="D3780" s="30">
        <v>4</v>
      </c>
      <c r="E3780" s="30">
        <v>133243459</v>
      </c>
      <c r="F3780" s="30" t="s">
        <v>5552</v>
      </c>
      <c r="G3780" s="30" t="s">
        <v>5553</v>
      </c>
      <c r="H3780" s="31">
        <v>74209461</v>
      </c>
      <c r="I3780" s="31" t="s">
        <v>62</v>
      </c>
      <c r="J3780" s="32">
        <v>319</v>
      </c>
      <c r="K3780" s="33">
        <f t="shared" si="683"/>
        <v>319</v>
      </c>
      <c r="L3780" s="33">
        <v>1591676</v>
      </c>
      <c r="M3780" s="33">
        <v>0</v>
      </c>
      <c r="N3780" s="33">
        <v>0</v>
      </c>
      <c r="O3780" s="33">
        <v>0</v>
      </c>
      <c r="P3780" s="33">
        <f t="shared" si="684"/>
        <v>319</v>
      </c>
      <c r="Q3780" s="33">
        <f t="shared" si="685"/>
        <v>319</v>
      </c>
      <c r="R3780" s="33">
        <f t="shared" si="686"/>
        <v>1591676</v>
      </c>
      <c r="S3780" s="33"/>
      <c r="T3780" s="30" t="str">
        <f t="shared" si="687"/>
        <v>USD</v>
      </c>
      <c r="U3780" s="33">
        <v>0</v>
      </c>
      <c r="V3780" s="33">
        <v>0</v>
      </c>
      <c r="W3780" s="33">
        <v>0</v>
      </c>
      <c r="X3780" s="33">
        <f t="shared" si="688"/>
        <v>319</v>
      </c>
      <c r="Y3780" s="33">
        <f t="shared" si="689"/>
        <v>319</v>
      </c>
      <c r="Z3780" s="33">
        <f t="shared" si="690"/>
        <v>1591676</v>
      </c>
      <c r="AA3780" s="34">
        <f t="shared" si="691"/>
        <v>2.2951145161569853E-06</v>
      </c>
      <c r="AB3780" s="33" t="s">
        <v>2762</v>
      </c>
      <c r="AC3780" s="35">
        <v>44932</v>
      </c>
      <c r="AD3780" s="33">
        <v>45</v>
      </c>
      <c r="AE3780" s="36">
        <f t="shared" si="681"/>
        <v>44977</v>
      </c>
    </row>
    <row r="3781" spans="2:31" ht="14.5" hidden="1">
      <c r="B3781" s="29" t="s">
        <v>3132</v>
      </c>
      <c r="C3781" s="30" t="str">
        <f t="shared" si="682"/>
        <v>(Proveedores estratégicos)</v>
      </c>
      <c r="D3781" s="30">
        <v>4</v>
      </c>
      <c r="E3781" s="30">
        <v>133243459</v>
      </c>
      <c r="F3781" s="30" t="s">
        <v>5552</v>
      </c>
      <c r="G3781" s="30" t="s">
        <v>5553</v>
      </c>
      <c r="H3781" s="31">
        <v>74209463</v>
      </c>
      <c r="I3781" s="31" t="s">
        <v>62</v>
      </c>
      <c r="J3781" s="32">
        <v>197</v>
      </c>
      <c r="K3781" s="33">
        <f t="shared" si="683"/>
        <v>197</v>
      </c>
      <c r="L3781" s="33">
        <v>982947</v>
      </c>
      <c r="M3781" s="33">
        <v>0</v>
      </c>
      <c r="N3781" s="33">
        <v>0</v>
      </c>
      <c r="O3781" s="33">
        <v>0</v>
      </c>
      <c r="P3781" s="33">
        <f t="shared" si="684"/>
        <v>197</v>
      </c>
      <c r="Q3781" s="33">
        <f t="shared" si="685"/>
        <v>197</v>
      </c>
      <c r="R3781" s="33">
        <f t="shared" si="686"/>
        <v>982947</v>
      </c>
      <c r="S3781" s="33"/>
      <c r="T3781" s="30" t="str">
        <f t="shared" si="687"/>
        <v>USD</v>
      </c>
      <c r="U3781" s="33">
        <v>0</v>
      </c>
      <c r="V3781" s="33">
        <v>0</v>
      </c>
      <c r="W3781" s="33">
        <v>0</v>
      </c>
      <c r="X3781" s="33">
        <f t="shared" si="688"/>
        <v>197</v>
      </c>
      <c r="Y3781" s="33">
        <f t="shared" si="689"/>
        <v>197</v>
      </c>
      <c r="Z3781" s="33">
        <f t="shared" si="690"/>
        <v>982947</v>
      </c>
      <c r="AA3781" s="34">
        <f t="shared" si="691"/>
        <v>1.4173587641661746E-06</v>
      </c>
      <c r="AB3781" s="33" t="s">
        <v>2762</v>
      </c>
      <c r="AC3781" s="35">
        <v>44932</v>
      </c>
      <c r="AD3781" s="33">
        <v>45</v>
      </c>
      <c r="AE3781" s="36">
        <f t="shared" si="681"/>
        <v>44977</v>
      </c>
    </row>
    <row r="3782" spans="2:31" ht="14.5" hidden="1">
      <c r="B3782" s="29" t="s">
        <v>3132</v>
      </c>
      <c r="C3782" s="30" t="str">
        <f t="shared" si="682"/>
        <v>(Proveedores estratégicos)</v>
      </c>
      <c r="D3782" s="30">
        <v>4</v>
      </c>
      <c r="E3782" s="30">
        <v>133243459</v>
      </c>
      <c r="F3782" s="30" t="s">
        <v>5552</v>
      </c>
      <c r="G3782" s="30" t="s">
        <v>5553</v>
      </c>
      <c r="H3782" s="31">
        <v>74209464</v>
      </c>
      <c r="I3782" s="31" t="s">
        <v>62</v>
      </c>
      <c r="J3782" s="32">
        <v>384</v>
      </c>
      <c r="K3782" s="33">
        <f t="shared" si="683"/>
        <v>384</v>
      </c>
      <c r="L3782" s="33">
        <v>1915999</v>
      </c>
      <c r="M3782" s="33">
        <v>0</v>
      </c>
      <c r="N3782" s="33">
        <v>0</v>
      </c>
      <c r="O3782" s="33">
        <v>0</v>
      </c>
      <c r="P3782" s="33">
        <f t="shared" si="684"/>
        <v>384</v>
      </c>
      <c r="Q3782" s="33">
        <f t="shared" si="685"/>
        <v>384</v>
      </c>
      <c r="R3782" s="33">
        <f t="shared" si="686"/>
        <v>1915999</v>
      </c>
      <c r="S3782" s="33"/>
      <c r="T3782" s="30" t="str">
        <f t="shared" si="687"/>
        <v>USD</v>
      </c>
      <c r="U3782" s="33">
        <v>0</v>
      </c>
      <c r="V3782" s="33">
        <v>0</v>
      </c>
      <c r="W3782" s="33">
        <v>0</v>
      </c>
      <c r="X3782" s="33">
        <f t="shared" si="688"/>
        <v>384</v>
      </c>
      <c r="Y3782" s="33">
        <f t="shared" si="689"/>
        <v>384</v>
      </c>
      <c r="Z3782" s="33">
        <f t="shared" si="690"/>
        <v>1915999</v>
      </c>
      <c r="AA3782" s="34">
        <f t="shared" si="691"/>
        <v>2.7627715174710604E-06</v>
      </c>
      <c r="AB3782" s="33" t="s">
        <v>2762</v>
      </c>
      <c r="AC3782" s="35">
        <v>44932</v>
      </c>
      <c r="AD3782" s="33">
        <v>45</v>
      </c>
      <c r="AE3782" s="36">
        <f t="shared" si="681"/>
        <v>44977</v>
      </c>
    </row>
    <row r="3783" spans="2:31" ht="14.5" hidden="1">
      <c r="B3783" s="29" t="s">
        <v>3132</v>
      </c>
      <c r="C3783" s="30" t="str">
        <f t="shared" si="682"/>
        <v>(Proveedores estratégicos)</v>
      </c>
      <c r="D3783" s="30">
        <v>4</v>
      </c>
      <c r="E3783" s="30">
        <v>133243459</v>
      </c>
      <c r="F3783" s="30" t="s">
        <v>5552</v>
      </c>
      <c r="G3783" s="30" t="s">
        <v>5553</v>
      </c>
      <c r="H3783" s="31">
        <v>74209468</v>
      </c>
      <c r="I3783" s="31" t="s">
        <v>62</v>
      </c>
      <c r="J3783" s="32">
        <v>862</v>
      </c>
      <c r="K3783" s="33">
        <f t="shared" si="683"/>
        <v>862</v>
      </c>
      <c r="L3783" s="33">
        <v>4301018</v>
      </c>
      <c r="M3783" s="33">
        <v>0</v>
      </c>
      <c r="N3783" s="33">
        <v>0</v>
      </c>
      <c r="O3783" s="33">
        <v>0</v>
      </c>
      <c r="P3783" s="33">
        <f t="shared" si="684"/>
        <v>862</v>
      </c>
      <c r="Q3783" s="33">
        <f t="shared" si="685"/>
        <v>862</v>
      </c>
      <c r="R3783" s="33">
        <f t="shared" si="686"/>
        <v>4301018</v>
      </c>
      <c r="S3783" s="33"/>
      <c r="T3783" s="30" t="str">
        <f t="shared" si="687"/>
        <v>USD</v>
      </c>
      <c r="U3783" s="33">
        <v>0</v>
      </c>
      <c r="V3783" s="33">
        <v>0</v>
      </c>
      <c r="W3783" s="33">
        <v>0</v>
      </c>
      <c r="X3783" s="33">
        <f t="shared" si="688"/>
        <v>862</v>
      </c>
      <c r="Y3783" s="33">
        <f t="shared" si="689"/>
        <v>862</v>
      </c>
      <c r="Z3783" s="33">
        <f t="shared" si="690"/>
        <v>4301018</v>
      </c>
      <c r="AA3783" s="34">
        <f t="shared" si="691"/>
        <v>6.2018456306763967E-06</v>
      </c>
      <c r="AB3783" s="33" t="s">
        <v>2762</v>
      </c>
      <c r="AC3783" s="35">
        <v>44932</v>
      </c>
      <c r="AD3783" s="33">
        <v>45</v>
      </c>
      <c r="AE3783" s="36">
        <f t="shared" si="681"/>
        <v>44977</v>
      </c>
    </row>
    <row r="3784" spans="2:31" ht="14.5" hidden="1">
      <c r="B3784" s="29" t="s">
        <v>3132</v>
      </c>
      <c r="C3784" s="30" t="str">
        <f t="shared" si="682"/>
        <v>(Proveedores estratégicos)</v>
      </c>
      <c r="D3784" s="30">
        <v>4</v>
      </c>
      <c r="E3784" s="30">
        <v>133243459</v>
      </c>
      <c r="F3784" s="30" t="s">
        <v>5552</v>
      </c>
      <c r="G3784" s="30" t="s">
        <v>5553</v>
      </c>
      <c r="H3784" s="31">
        <v>74209462</v>
      </c>
      <c r="I3784" s="31" t="s">
        <v>62</v>
      </c>
      <c r="J3784" s="32">
        <v>136</v>
      </c>
      <c r="K3784" s="33">
        <f t="shared" si="683"/>
        <v>136</v>
      </c>
      <c r="L3784" s="33">
        <v>678583</v>
      </c>
      <c r="M3784" s="33">
        <v>0</v>
      </c>
      <c r="N3784" s="33">
        <v>0</v>
      </c>
      <c r="O3784" s="33">
        <v>0</v>
      </c>
      <c r="P3784" s="33">
        <f t="shared" si="684"/>
        <v>136</v>
      </c>
      <c r="Q3784" s="33">
        <f t="shared" si="685"/>
        <v>136</v>
      </c>
      <c r="R3784" s="33">
        <f t="shared" si="686"/>
        <v>678583</v>
      </c>
      <c r="S3784" s="33"/>
      <c r="T3784" s="30" t="str">
        <f t="shared" si="687"/>
        <v>USD</v>
      </c>
      <c r="U3784" s="33">
        <v>0</v>
      </c>
      <c r="V3784" s="33">
        <v>0</v>
      </c>
      <c r="W3784" s="33">
        <v>0</v>
      </c>
      <c r="X3784" s="33">
        <f t="shared" si="688"/>
        <v>136</v>
      </c>
      <c r="Y3784" s="33">
        <f t="shared" si="689"/>
        <v>136</v>
      </c>
      <c r="Z3784" s="33">
        <f t="shared" si="690"/>
        <v>678583</v>
      </c>
      <c r="AA3784" s="34">
        <f t="shared" si="691"/>
        <v>9.7848160914492366E-07</v>
      </c>
      <c r="AB3784" s="33" t="s">
        <v>2762</v>
      </c>
      <c r="AC3784" s="35">
        <v>44932</v>
      </c>
      <c r="AD3784" s="33">
        <v>45</v>
      </c>
      <c r="AE3784" s="36">
        <f t="shared" si="681"/>
        <v>44977</v>
      </c>
    </row>
    <row r="3785" spans="2:31" ht="14.5" hidden="1">
      <c r="B3785" s="29" t="s">
        <v>3132</v>
      </c>
      <c r="C3785" s="30" t="str">
        <f t="shared" si="682"/>
        <v>(Proveedores estratégicos)</v>
      </c>
      <c r="D3785" s="30">
        <v>4</v>
      </c>
      <c r="E3785" s="30">
        <v>133243459</v>
      </c>
      <c r="F3785" s="30" t="s">
        <v>5552</v>
      </c>
      <c r="G3785" s="30" t="s">
        <v>5553</v>
      </c>
      <c r="H3785" s="31">
        <v>74209466</v>
      </c>
      <c r="I3785" s="31" t="s">
        <v>62</v>
      </c>
      <c r="J3785" s="32">
        <v>176</v>
      </c>
      <c r="K3785" s="33">
        <f t="shared" si="683"/>
        <v>176</v>
      </c>
      <c r="L3785" s="33">
        <v>878166</v>
      </c>
      <c r="M3785" s="33">
        <v>0</v>
      </c>
      <c r="N3785" s="33">
        <v>0</v>
      </c>
      <c r="O3785" s="33">
        <v>0</v>
      </c>
      <c r="P3785" s="33">
        <f t="shared" si="684"/>
        <v>176</v>
      </c>
      <c r="Q3785" s="33">
        <f t="shared" si="685"/>
        <v>176</v>
      </c>
      <c r="R3785" s="33">
        <f t="shared" si="686"/>
        <v>878166</v>
      </c>
      <c r="S3785" s="33"/>
      <c r="T3785" s="30" t="str">
        <f t="shared" si="687"/>
        <v>USD</v>
      </c>
      <c r="U3785" s="33">
        <v>0</v>
      </c>
      <c r="V3785" s="33">
        <v>0</v>
      </c>
      <c r="W3785" s="33">
        <v>0</v>
      </c>
      <c r="X3785" s="33">
        <f t="shared" si="688"/>
        <v>176</v>
      </c>
      <c r="Y3785" s="33">
        <f t="shared" si="689"/>
        <v>176</v>
      </c>
      <c r="Z3785" s="33">
        <f t="shared" si="690"/>
        <v>878166</v>
      </c>
      <c r="AA3785" s="34">
        <f t="shared" si="691"/>
        <v>1.266269978435005E-06</v>
      </c>
      <c r="AB3785" s="33" t="s">
        <v>2762</v>
      </c>
      <c r="AC3785" s="35">
        <v>44932</v>
      </c>
      <c r="AD3785" s="33">
        <v>45</v>
      </c>
      <c r="AE3785" s="36">
        <f t="shared" si="681"/>
        <v>44977</v>
      </c>
    </row>
    <row r="3786" spans="2:31" ht="14.5" hidden="1">
      <c r="B3786" s="29" t="s">
        <v>3132</v>
      </c>
      <c r="C3786" s="30" t="str">
        <f t="shared" si="682"/>
        <v>(Proveedores estratégicos)</v>
      </c>
      <c r="D3786" s="30">
        <v>4</v>
      </c>
      <c r="E3786" s="30">
        <v>133243459</v>
      </c>
      <c r="F3786" s="30" t="s">
        <v>5552</v>
      </c>
      <c r="G3786" s="30" t="s">
        <v>5553</v>
      </c>
      <c r="H3786" s="31">
        <v>74209467</v>
      </c>
      <c r="I3786" s="31" t="s">
        <v>62</v>
      </c>
      <c r="J3786" s="32">
        <v>177.5</v>
      </c>
      <c r="K3786" s="33">
        <f t="shared" si="683"/>
        <v>177.5</v>
      </c>
      <c r="L3786" s="33">
        <v>885650</v>
      </c>
      <c r="M3786" s="33">
        <v>0</v>
      </c>
      <c r="N3786" s="33">
        <v>0</v>
      </c>
      <c r="O3786" s="33">
        <v>0</v>
      </c>
      <c r="P3786" s="33">
        <f t="shared" si="684"/>
        <v>177.5</v>
      </c>
      <c r="Q3786" s="33">
        <f t="shared" si="685"/>
        <v>177.5</v>
      </c>
      <c r="R3786" s="33">
        <f t="shared" si="686"/>
        <v>885650</v>
      </c>
      <c r="S3786" s="33"/>
      <c r="T3786" s="30" t="str">
        <f t="shared" si="687"/>
        <v>USD</v>
      </c>
      <c r="U3786" s="33">
        <v>0</v>
      </c>
      <c r="V3786" s="33">
        <v>0</v>
      </c>
      <c r="W3786" s="33">
        <v>0</v>
      </c>
      <c r="X3786" s="33">
        <f t="shared" si="688"/>
        <v>177.5</v>
      </c>
      <c r="Y3786" s="33">
        <f t="shared" si="689"/>
        <v>177.5</v>
      </c>
      <c r="Z3786" s="33">
        <f t="shared" si="690"/>
        <v>885650</v>
      </c>
      <c r="AA3786" s="34">
        <f t="shared" si="691"/>
        <v>1.2770615195771211E-06</v>
      </c>
      <c r="AB3786" s="33" t="s">
        <v>2762</v>
      </c>
      <c r="AC3786" s="35">
        <v>44932</v>
      </c>
      <c r="AD3786" s="33">
        <v>45</v>
      </c>
      <c r="AE3786" s="36">
        <f t="shared" si="681"/>
        <v>44977</v>
      </c>
    </row>
    <row r="3787" spans="2:31" ht="14.5" hidden="1">
      <c r="B3787" s="29" t="s">
        <v>3132</v>
      </c>
      <c r="C3787" s="30" t="str">
        <f t="shared" si="682"/>
        <v>(Proveedores estratégicos)</v>
      </c>
      <c r="D3787" s="30">
        <v>4</v>
      </c>
      <c r="E3787" s="30">
        <v>133243459</v>
      </c>
      <c r="F3787" s="30" t="s">
        <v>5552</v>
      </c>
      <c r="G3787" s="30" t="s">
        <v>5553</v>
      </c>
      <c r="H3787" s="31">
        <v>74211848</v>
      </c>
      <c r="I3787" s="31" t="s">
        <v>62</v>
      </c>
      <c r="J3787" s="32">
        <v>18.699999999999999</v>
      </c>
      <c r="K3787" s="33">
        <f t="shared" si="683"/>
        <v>18.699999999999999</v>
      </c>
      <c r="L3787" s="33">
        <v>91362</v>
      </c>
      <c r="M3787" s="33">
        <v>0</v>
      </c>
      <c r="N3787" s="33">
        <v>0</v>
      </c>
      <c r="O3787" s="33">
        <v>0</v>
      </c>
      <c r="P3787" s="33">
        <f t="shared" si="684"/>
        <v>18.699999999999999</v>
      </c>
      <c r="Q3787" s="33">
        <f t="shared" si="685"/>
        <v>18.699999999999999</v>
      </c>
      <c r="R3787" s="33">
        <f t="shared" si="686"/>
        <v>91362</v>
      </c>
      <c r="S3787" s="33"/>
      <c r="T3787" s="30" t="str">
        <f t="shared" si="687"/>
        <v>USD</v>
      </c>
      <c r="U3787" s="33">
        <v>0</v>
      </c>
      <c r="V3787" s="33">
        <v>0</v>
      </c>
      <c r="W3787" s="33">
        <v>0</v>
      </c>
      <c r="X3787" s="33">
        <f t="shared" si="688"/>
        <v>18.699999999999999</v>
      </c>
      <c r="Y3787" s="33">
        <f t="shared" si="689"/>
        <v>18.699999999999999</v>
      </c>
      <c r="Z3787" s="33">
        <f t="shared" si="690"/>
        <v>91362</v>
      </c>
      <c r="AA3787" s="34">
        <f t="shared" si="691"/>
        <v>1.3173928137707326E-07</v>
      </c>
      <c r="AB3787" s="33" t="s">
        <v>2762</v>
      </c>
      <c r="AC3787" s="35">
        <v>44933</v>
      </c>
      <c r="AD3787" s="33">
        <v>45</v>
      </c>
      <c r="AE3787" s="36">
        <f t="shared" si="681"/>
        <v>44978</v>
      </c>
    </row>
    <row r="3788" spans="2:31" ht="14.5" hidden="1">
      <c r="B3788" s="29" t="s">
        <v>3132</v>
      </c>
      <c r="C3788" s="30" t="str">
        <f t="shared" si="682"/>
        <v>(Proveedores estratégicos)</v>
      </c>
      <c r="D3788" s="30">
        <v>4</v>
      </c>
      <c r="E3788" s="30">
        <v>133243459</v>
      </c>
      <c r="F3788" s="30" t="s">
        <v>5552</v>
      </c>
      <c r="G3788" s="30" t="s">
        <v>5553</v>
      </c>
      <c r="H3788" s="31">
        <v>74211846</v>
      </c>
      <c r="I3788" s="31" t="s">
        <v>62</v>
      </c>
      <c r="J3788" s="32">
        <v>18.699999999999999</v>
      </c>
      <c r="K3788" s="33">
        <f t="shared" si="683"/>
        <v>18.699999999999999</v>
      </c>
      <c r="L3788" s="33">
        <v>91362</v>
      </c>
      <c r="M3788" s="33">
        <v>0</v>
      </c>
      <c r="N3788" s="33">
        <v>0</v>
      </c>
      <c r="O3788" s="33">
        <v>0</v>
      </c>
      <c r="P3788" s="33">
        <f t="shared" si="684"/>
        <v>18.699999999999999</v>
      </c>
      <c r="Q3788" s="33">
        <f t="shared" si="685"/>
        <v>18.699999999999999</v>
      </c>
      <c r="R3788" s="33">
        <f t="shared" si="686"/>
        <v>91362</v>
      </c>
      <c r="S3788" s="33"/>
      <c r="T3788" s="30" t="str">
        <f t="shared" si="687"/>
        <v>USD</v>
      </c>
      <c r="U3788" s="33">
        <v>0</v>
      </c>
      <c r="V3788" s="33">
        <v>0</v>
      </c>
      <c r="W3788" s="33">
        <v>0</v>
      </c>
      <c r="X3788" s="33">
        <f t="shared" si="688"/>
        <v>18.699999999999999</v>
      </c>
      <c r="Y3788" s="33">
        <f t="shared" si="689"/>
        <v>18.699999999999999</v>
      </c>
      <c r="Z3788" s="33">
        <f t="shared" si="690"/>
        <v>91362</v>
      </c>
      <c r="AA3788" s="34">
        <f t="shared" si="691"/>
        <v>1.3173928137707326E-07</v>
      </c>
      <c r="AB3788" s="33" t="s">
        <v>2762</v>
      </c>
      <c r="AC3788" s="35">
        <v>44933</v>
      </c>
      <c r="AD3788" s="33">
        <v>45</v>
      </c>
      <c r="AE3788" s="36">
        <f t="shared" si="681"/>
        <v>44978</v>
      </c>
    </row>
    <row r="3789" spans="2:31" ht="14.5" hidden="1">
      <c r="B3789" s="29" t="s">
        <v>3132</v>
      </c>
      <c r="C3789" s="30" t="str">
        <f t="shared" si="682"/>
        <v>(Proveedores estratégicos)</v>
      </c>
      <c r="D3789" s="30">
        <v>4</v>
      </c>
      <c r="E3789" s="30">
        <v>133243459</v>
      </c>
      <c r="F3789" s="30" t="s">
        <v>5552</v>
      </c>
      <c r="G3789" s="30" t="s">
        <v>5553</v>
      </c>
      <c r="H3789" s="31">
        <v>74211847</v>
      </c>
      <c r="I3789" s="31" t="s">
        <v>62</v>
      </c>
      <c r="J3789" s="32">
        <v>101.59999999999999</v>
      </c>
      <c r="K3789" s="33">
        <f t="shared" si="683"/>
        <v>101.59999999999999</v>
      </c>
      <c r="L3789" s="33">
        <v>496383</v>
      </c>
      <c r="M3789" s="33">
        <v>0</v>
      </c>
      <c r="N3789" s="33">
        <v>0</v>
      </c>
      <c r="O3789" s="33">
        <v>0</v>
      </c>
      <c r="P3789" s="33">
        <f t="shared" si="684"/>
        <v>101.59999999999999</v>
      </c>
      <c r="Q3789" s="33">
        <f t="shared" si="685"/>
        <v>101.59999999999999</v>
      </c>
      <c r="R3789" s="33">
        <f t="shared" si="686"/>
        <v>496383</v>
      </c>
      <c r="S3789" s="33"/>
      <c r="T3789" s="30" t="str">
        <f t="shared" si="687"/>
        <v>USD</v>
      </c>
      <c r="U3789" s="33">
        <v>0</v>
      </c>
      <c r="V3789" s="33">
        <v>0</v>
      </c>
      <c r="W3789" s="33">
        <v>0</v>
      </c>
      <c r="X3789" s="33">
        <f t="shared" si="688"/>
        <v>101.59999999999999</v>
      </c>
      <c r="Y3789" s="33">
        <f t="shared" si="689"/>
        <v>101.59999999999999</v>
      </c>
      <c r="Z3789" s="33">
        <f t="shared" si="690"/>
        <v>496383</v>
      </c>
      <c r="AA3789" s="34">
        <f t="shared" si="691"/>
        <v>7.1575862730452226E-07</v>
      </c>
      <c r="AB3789" s="33" t="s">
        <v>2762</v>
      </c>
      <c r="AC3789" s="35">
        <v>44933</v>
      </c>
      <c r="AD3789" s="33">
        <v>45</v>
      </c>
      <c r="AE3789" s="36">
        <f t="shared" si="681"/>
        <v>44978</v>
      </c>
    </row>
    <row r="3790" spans="2:31" ht="14.5" hidden="1">
      <c r="B3790" s="29" t="s">
        <v>3132</v>
      </c>
      <c r="C3790" s="30" t="str">
        <f t="shared" si="682"/>
        <v>(Proveedores estratégicos)</v>
      </c>
      <c r="D3790" s="30">
        <v>4</v>
      </c>
      <c r="E3790" s="30">
        <v>133243459</v>
      </c>
      <c r="F3790" s="30" t="s">
        <v>5552</v>
      </c>
      <c r="G3790" s="30" t="s">
        <v>5553</v>
      </c>
      <c r="H3790" s="31">
        <v>74214647</v>
      </c>
      <c r="I3790" s="31" t="s">
        <v>62</v>
      </c>
      <c r="J3790" s="32">
        <v>7230</v>
      </c>
      <c r="K3790" s="33">
        <f t="shared" si="683"/>
        <v>7230</v>
      </c>
      <c r="L3790" s="33">
        <v>35323322</v>
      </c>
      <c r="M3790" s="33">
        <v>0</v>
      </c>
      <c r="N3790" s="33">
        <v>0</v>
      </c>
      <c r="O3790" s="33">
        <v>0</v>
      </c>
      <c r="P3790" s="33">
        <f t="shared" si="684"/>
        <v>7230</v>
      </c>
      <c r="Q3790" s="33">
        <f t="shared" si="685"/>
        <v>7230</v>
      </c>
      <c r="R3790" s="33">
        <f t="shared" si="686"/>
        <v>35323322</v>
      </c>
      <c r="S3790" s="33"/>
      <c r="T3790" s="30" t="str">
        <f t="shared" si="687"/>
        <v>USD</v>
      </c>
      <c r="U3790" s="33">
        <v>0</v>
      </c>
      <c r="V3790" s="33">
        <v>0</v>
      </c>
      <c r="W3790" s="33">
        <v>0</v>
      </c>
      <c r="X3790" s="33">
        <f t="shared" si="688"/>
        <v>7230</v>
      </c>
      <c r="Y3790" s="33">
        <f t="shared" si="689"/>
        <v>7230</v>
      </c>
      <c r="Z3790" s="33">
        <f t="shared" si="690"/>
        <v>35323322</v>
      </c>
      <c r="AA3790" s="34">
        <f t="shared" si="691"/>
        <v>5.0934404414646815E-05</v>
      </c>
      <c r="AB3790" s="33" t="s">
        <v>2762</v>
      </c>
      <c r="AC3790" s="35">
        <v>44935</v>
      </c>
      <c r="AD3790" s="33">
        <v>45</v>
      </c>
      <c r="AE3790" s="36">
        <f t="shared" si="681"/>
        <v>44980</v>
      </c>
    </row>
    <row r="3791" spans="2:31" ht="14.5" hidden="1">
      <c r="B3791" s="29" t="s">
        <v>3132</v>
      </c>
      <c r="C3791" s="30" t="str">
        <f t="shared" si="682"/>
        <v>(Proveedores estratégicos)</v>
      </c>
      <c r="D3791" s="30">
        <v>4</v>
      </c>
      <c r="E3791" s="30">
        <v>133243459</v>
      </c>
      <c r="F3791" s="30" t="s">
        <v>5552</v>
      </c>
      <c r="G3791" s="30" t="s">
        <v>5553</v>
      </c>
      <c r="H3791" s="31">
        <v>74215646</v>
      </c>
      <c r="I3791" s="31" t="s">
        <v>62</v>
      </c>
      <c r="J3791" s="32">
        <v>35</v>
      </c>
      <c r="K3791" s="33">
        <f t="shared" si="683"/>
        <v>35</v>
      </c>
      <c r="L3791" s="33">
        <v>170998</v>
      </c>
      <c r="M3791" s="33">
        <v>0</v>
      </c>
      <c r="N3791" s="33">
        <v>0</v>
      </c>
      <c r="O3791" s="33">
        <v>0</v>
      </c>
      <c r="P3791" s="33">
        <f t="shared" si="684"/>
        <v>35</v>
      </c>
      <c r="Q3791" s="33">
        <f t="shared" si="685"/>
        <v>35</v>
      </c>
      <c r="R3791" s="33">
        <f t="shared" si="686"/>
        <v>170998</v>
      </c>
      <c r="S3791" s="33"/>
      <c r="T3791" s="30" t="str">
        <f t="shared" si="687"/>
        <v>USD</v>
      </c>
      <c r="U3791" s="33">
        <v>0</v>
      </c>
      <c r="V3791" s="33">
        <v>0</v>
      </c>
      <c r="W3791" s="33">
        <v>0</v>
      </c>
      <c r="X3791" s="33">
        <f t="shared" si="688"/>
        <v>35</v>
      </c>
      <c r="Y3791" s="33">
        <f t="shared" si="689"/>
        <v>35</v>
      </c>
      <c r="Z3791" s="33">
        <f t="shared" si="690"/>
        <v>170998</v>
      </c>
      <c r="AA3791" s="34">
        <f t="shared" si="691"/>
        <v>2.465702768866353E-07</v>
      </c>
      <c r="AB3791" s="33" t="s">
        <v>2762</v>
      </c>
      <c r="AC3791" s="35">
        <v>44936</v>
      </c>
      <c r="AD3791" s="33">
        <v>45</v>
      </c>
      <c r="AE3791" s="36">
        <f t="shared" si="681"/>
        <v>44981</v>
      </c>
    </row>
    <row r="3792" spans="2:31" ht="14.5" hidden="1">
      <c r="B3792" s="29" t="s">
        <v>3132</v>
      </c>
      <c r="C3792" s="30" t="str">
        <f t="shared" si="682"/>
        <v>(Proveedores estratégicos)</v>
      </c>
      <c r="D3792" s="30">
        <v>4</v>
      </c>
      <c r="E3792" s="30">
        <v>133243459</v>
      </c>
      <c r="F3792" s="30" t="s">
        <v>5552</v>
      </c>
      <c r="G3792" s="30" t="s">
        <v>5553</v>
      </c>
      <c r="H3792" s="31">
        <v>74215645</v>
      </c>
      <c r="I3792" s="31" t="s">
        <v>62</v>
      </c>
      <c r="J3792" s="32">
        <v>945</v>
      </c>
      <c r="K3792" s="33">
        <f t="shared" si="683"/>
        <v>945</v>
      </c>
      <c r="L3792" s="33">
        <v>4616949</v>
      </c>
      <c r="M3792" s="33">
        <v>0</v>
      </c>
      <c r="N3792" s="33">
        <v>0</v>
      </c>
      <c r="O3792" s="33">
        <v>0</v>
      </c>
      <c r="P3792" s="33">
        <f t="shared" si="684"/>
        <v>945</v>
      </c>
      <c r="Q3792" s="33">
        <f t="shared" si="685"/>
        <v>945</v>
      </c>
      <c r="R3792" s="33">
        <f t="shared" si="686"/>
        <v>4616949</v>
      </c>
      <c r="S3792" s="33"/>
      <c r="T3792" s="30" t="str">
        <f t="shared" si="687"/>
        <v>USD</v>
      </c>
      <c r="U3792" s="33">
        <v>0</v>
      </c>
      <c r="V3792" s="33">
        <v>0</v>
      </c>
      <c r="W3792" s="33">
        <v>0</v>
      </c>
      <c r="X3792" s="33">
        <f t="shared" si="688"/>
        <v>945</v>
      </c>
      <c r="Y3792" s="33">
        <f t="shared" si="689"/>
        <v>945</v>
      </c>
      <c r="Z3792" s="33">
        <f t="shared" si="690"/>
        <v>4616949</v>
      </c>
      <c r="AA3792" s="34">
        <f t="shared" si="691"/>
        <v>6.657401801784079E-06</v>
      </c>
      <c r="AB3792" s="33" t="s">
        <v>2762</v>
      </c>
      <c r="AC3792" s="35">
        <v>44936</v>
      </c>
      <c r="AD3792" s="33">
        <v>45</v>
      </c>
      <c r="AE3792" s="36">
        <f t="shared" si="681"/>
        <v>44981</v>
      </c>
    </row>
    <row r="3793" spans="2:31" ht="14.5" hidden="1">
      <c r="B3793" s="29" t="s">
        <v>3132</v>
      </c>
      <c r="C3793" s="30" t="str">
        <f t="shared" si="682"/>
        <v>(Proveedores estratégicos)</v>
      </c>
      <c r="D3793" s="30">
        <v>4</v>
      </c>
      <c r="E3793" s="30">
        <v>133243459</v>
      </c>
      <c r="F3793" s="30" t="s">
        <v>5552</v>
      </c>
      <c r="G3793" s="30" t="s">
        <v>5553</v>
      </c>
      <c r="H3793" s="31">
        <v>74215644</v>
      </c>
      <c r="I3793" s="31" t="s">
        <v>62</v>
      </c>
      <c r="J3793" s="32">
        <v>4460</v>
      </c>
      <c r="K3793" s="33">
        <f t="shared" si="683"/>
        <v>4460</v>
      </c>
      <c r="L3793" s="33">
        <v>21790044</v>
      </c>
      <c r="M3793" s="33">
        <v>0</v>
      </c>
      <c r="N3793" s="33">
        <v>0</v>
      </c>
      <c r="O3793" s="33">
        <v>0</v>
      </c>
      <c r="P3793" s="33">
        <f t="shared" si="684"/>
        <v>4460</v>
      </c>
      <c r="Q3793" s="33">
        <f t="shared" si="685"/>
        <v>4460</v>
      </c>
      <c r="R3793" s="33">
        <f t="shared" si="686"/>
        <v>21790044</v>
      </c>
      <c r="S3793" s="33"/>
      <c r="T3793" s="30" t="str">
        <f t="shared" si="687"/>
        <v>USD</v>
      </c>
      <c r="U3793" s="33">
        <v>0</v>
      </c>
      <c r="V3793" s="33">
        <v>0</v>
      </c>
      <c r="W3793" s="33">
        <v>0</v>
      </c>
      <c r="X3793" s="33">
        <f t="shared" si="688"/>
        <v>4460</v>
      </c>
      <c r="Y3793" s="33">
        <f t="shared" si="689"/>
        <v>4460</v>
      </c>
      <c r="Z3793" s="33">
        <f t="shared" si="690"/>
        <v>21790044</v>
      </c>
      <c r="AA3793" s="34">
        <f t="shared" si="691"/>
        <v>3.1420117091731873E-05</v>
      </c>
      <c r="AB3793" s="33" t="s">
        <v>2762</v>
      </c>
      <c r="AC3793" s="35">
        <v>44936</v>
      </c>
      <c r="AD3793" s="33">
        <v>45</v>
      </c>
      <c r="AE3793" s="36">
        <f t="shared" si="681"/>
        <v>44981</v>
      </c>
    </row>
    <row r="3794" spans="2:31" ht="14.5" hidden="1">
      <c r="B3794" s="29" t="s">
        <v>3132</v>
      </c>
      <c r="C3794" s="30" t="str">
        <f t="shared" si="682"/>
        <v>(Proveedores estratégicos)</v>
      </c>
      <c r="D3794" s="30">
        <v>4</v>
      </c>
      <c r="E3794" s="30">
        <v>133243459</v>
      </c>
      <c r="F3794" s="30" t="s">
        <v>5552</v>
      </c>
      <c r="G3794" s="30" t="s">
        <v>5553</v>
      </c>
      <c r="H3794" s="31">
        <v>74217677</v>
      </c>
      <c r="I3794" s="31" t="s">
        <v>62</v>
      </c>
      <c r="J3794" s="32">
        <v>795</v>
      </c>
      <c r="K3794" s="33">
        <f t="shared" si="683"/>
        <v>795</v>
      </c>
      <c r="L3794" s="33">
        <v>3822241</v>
      </c>
      <c r="M3794" s="33">
        <v>0</v>
      </c>
      <c r="N3794" s="33">
        <v>0</v>
      </c>
      <c r="O3794" s="33">
        <v>0</v>
      </c>
      <c r="P3794" s="33">
        <f t="shared" si="684"/>
        <v>795</v>
      </c>
      <c r="Q3794" s="33">
        <f t="shared" si="685"/>
        <v>795</v>
      </c>
      <c r="R3794" s="33">
        <f t="shared" si="686"/>
        <v>3822241</v>
      </c>
      <c r="S3794" s="33"/>
      <c r="T3794" s="30" t="str">
        <f t="shared" si="687"/>
        <v>USD</v>
      </c>
      <c r="U3794" s="33">
        <v>0</v>
      </c>
      <c r="V3794" s="33">
        <v>0</v>
      </c>
      <c r="W3794" s="33">
        <v>0</v>
      </c>
      <c r="X3794" s="33">
        <f t="shared" si="688"/>
        <v>795</v>
      </c>
      <c r="Y3794" s="33">
        <f t="shared" si="689"/>
        <v>795</v>
      </c>
      <c r="Z3794" s="33">
        <f t="shared" si="690"/>
        <v>3822241</v>
      </c>
      <c r="AA3794" s="34">
        <f t="shared" si="691"/>
        <v>5.5114739452943883E-06</v>
      </c>
      <c r="AB3794" s="33" t="s">
        <v>2762</v>
      </c>
      <c r="AC3794" s="35">
        <v>44937</v>
      </c>
      <c r="AD3794" s="33">
        <v>45</v>
      </c>
      <c r="AE3794" s="36">
        <f t="shared" si="681"/>
        <v>44982</v>
      </c>
    </row>
    <row r="3795" spans="2:31" ht="14.5" hidden="1">
      <c r="B3795" s="29" t="s">
        <v>3132</v>
      </c>
      <c r="C3795" s="30" t="str">
        <f t="shared" si="682"/>
        <v>(Proveedores estratégicos)</v>
      </c>
      <c r="D3795" s="30">
        <v>4</v>
      </c>
      <c r="E3795" s="30">
        <v>133243459</v>
      </c>
      <c r="F3795" s="30" t="s">
        <v>5552</v>
      </c>
      <c r="G3795" s="30" t="s">
        <v>5553</v>
      </c>
      <c r="H3795" s="31">
        <v>74218803</v>
      </c>
      <c r="I3795" s="31" t="s">
        <v>62</v>
      </c>
      <c r="J3795" s="32">
        <v>2280</v>
      </c>
      <c r="K3795" s="33">
        <f t="shared" si="683"/>
        <v>2280</v>
      </c>
      <c r="L3795" s="33">
        <v>10961898</v>
      </c>
      <c r="M3795" s="33">
        <v>0</v>
      </c>
      <c r="N3795" s="33">
        <v>0</v>
      </c>
      <c r="O3795" s="33">
        <v>0</v>
      </c>
      <c r="P3795" s="33">
        <f t="shared" si="684"/>
        <v>2280</v>
      </c>
      <c r="Q3795" s="33">
        <f t="shared" si="685"/>
        <v>2280</v>
      </c>
      <c r="R3795" s="33">
        <f t="shared" si="686"/>
        <v>10961898</v>
      </c>
      <c r="S3795" s="33"/>
      <c r="T3795" s="30" t="str">
        <f t="shared" si="687"/>
        <v>USD</v>
      </c>
      <c r="U3795" s="33">
        <v>0</v>
      </c>
      <c r="V3795" s="33">
        <v>0</v>
      </c>
      <c r="W3795" s="33">
        <v>0</v>
      </c>
      <c r="X3795" s="33">
        <f t="shared" si="688"/>
        <v>2280</v>
      </c>
      <c r="Y3795" s="33">
        <f t="shared" si="689"/>
        <v>2280</v>
      </c>
      <c r="Z3795" s="33">
        <f t="shared" si="690"/>
        <v>10961898</v>
      </c>
      <c r="AA3795" s="34">
        <f t="shared" si="691"/>
        <v>1.5806490280956818E-05</v>
      </c>
      <c r="AB3795" s="33" t="s">
        <v>2762</v>
      </c>
      <c r="AC3795" s="35">
        <v>44937</v>
      </c>
      <c r="AD3795" s="33">
        <v>45</v>
      </c>
      <c r="AE3795" s="36">
        <f t="shared" si="681"/>
        <v>44982</v>
      </c>
    </row>
    <row r="3796" spans="2:31" ht="14.5" hidden="1">
      <c r="B3796" s="29" t="s">
        <v>3132</v>
      </c>
      <c r="C3796" s="30" t="str">
        <f t="shared" si="682"/>
        <v>(Proveedores estratégicos)</v>
      </c>
      <c r="D3796" s="30">
        <v>4</v>
      </c>
      <c r="E3796" s="30">
        <v>133243459</v>
      </c>
      <c r="F3796" s="30" t="s">
        <v>5552</v>
      </c>
      <c r="G3796" s="30" t="s">
        <v>5553</v>
      </c>
      <c r="H3796" s="31">
        <v>74220015</v>
      </c>
      <c r="I3796" s="31" t="s">
        <v>62</v>
      </c>
      <c r="J3796" s="32">
        <v>79.599999999999994</v>
      </c>
      <c r="K3796" s="33">
        <f t="shared" si="683"/>
        <v>79.599999999999994</v>
      </c>
      <c r="L3796" s="33">
        <v>377984</v>
      </c>
      <c r="M3796" s="33">
        <v>0</v>
      </c>
      <c r="N3796" s="33">
        <v>0</v>
      </c>
      <c r="O3796" s="33">
        <v>0</v>
      </c>
      <c r="P3796" s="33">
        <f t="shared" si="684"/>
        <v>79.599999999999994</v>
      </c>
      <c r="Q3796" s="33">
        <f t="shared" si="685"/>
        <v>79.599999999999994</v>
      </c>
      <c r="R3796" s="33">
        <f t="shared" si="686"/>
        <v>377984</v>
      </c>
      <c r="S3796" s="33"/>
      <c r="T3796" s="30" t="str">
        <f t="shared" si="687"/>
        <v>USD</v>
      </c>
      <c r="U3796" s="33">
        <v>0</v>
      </c>
      <c r="V3796" s="33">
        <v>0</v>
      </c>
      <c r="W3796" s="33">
        <v>0</v>
      </c>
      <c r="X3796" s="33">
        <f t="shared" si="688"/>
        <v>79.599999999999994</v>
      </c>
      <c r="Y3796" s="33">
        <f t="shared" si="689"/>
        <v>79.599999999999994</v>
      </c>
      <c r="Z3796" s="33">
        <f t="shared" si="690"/>
        <v>377984</v>
      </c>
      <c r="AA3796" s="34">
        <f t="shared" si="691"/>
        <v>5.4503338950583025E-07</v>
      </c>
      <c r="AB3796" s="33" t="s">
        <v>2762</v>
      </c>
      <c r="AC3796" s="35">
        <v>44938</v>
      </c>
      <c r="AD3796" s="33">
        <v>45</v>
      </c>
      <c r="AE3796" s="36">
        <f t="shared" si="681"/>
        <v>44983</v>
      </c>
    </row>
    <row r="3797" spans="2:31" ht="14.5" hidden="1">
      <c r="B3797" s="29" t="s">
        <v>3132</v>
      </c>
      <c r="C3797" s="30" t="str">
        <f t="shared" si="682"/>
        <v>(Proveedores estratégicos)</v>
      </c>
      <c r="D3797" s="30">
        <v>4</v>
      </c>
      <c r="E3797" s="30">
        <v>133243459</v>
      </c>
      <c r="F3797" s="30" t="s">
        <v>5552</v>
      </c>
      <c r="G3797" s="30" t="s">
        <v>5553</v>
      </c>
      <c r="H3797" s="31">
        <v>74220018</v>
      </c>
      <c r="I3797" s="31" t="s">
        <v>62</v>
      </c>
      <c r="J3797" s="32">
        <v>248</v>
      </c>
      <c r="K3797" s="33">
        <f t="shared" si="683"/>
        <v>248</v>
      </c>
      <c r="L3797" s="33">
        <v>1177638</v>
      </c>
      <c r="M3797" s="33">
        <v>0</v>
      </c>
      <c r="N3797" s="33">
        <v>0</v>
      </c>
      <c r="O3797" s="33">
        <v>0</v>
      </c>
      <c r="P3797" s="33">
        <f t="shared" si="684"/>
        <v>248</v>
      </c>
      <c r="Q3797" s="33">
        <f t="shared" si="685"/>
        <v>248</v>
      </c>
      <c r="R3797" s="33">
        <f t="shared" si="686"/>
        <v>1177638</v>
      </c>
      <c r="S3797" s="33"/>
      <c r="T3797" s="30" t="str">
        <f t="shared" si="687"/>
        <v>USD</v>
      </c>
      <c r="U3797" s="33">
        <v>0</v>
      </c>
      <c r="V3797" s="33">
        <v>0</v>
      </c>
      <c r="W3797" s="33">
        <v>0</v>
      </c>
      <c r="X3797" s="33">
        <f t="shared" si="688"/>
        <v>248</v>
      </c>
      <c r="Y3797" s="33">
        <f t="shared" si="689"/>
        <v>248</v>
      </c>
      <c r="Z3797" s="33">
        <f t="shared" si="690"/>
        <v>1177638</v>
      </c>
      <c r="AA3797" s="34">
        <f t="shared" si="691"/>
        <v>1.6980931223302227E-06</v>
      </c>
      <c r="AB3797" s="33" t="s">
        <v>2762</v>
      </c>
      <c r="AC3797" s="35">
        <v>44938</v>
      </c>
      <c r="AD3797" s="33">
        <v>45</v>
      </c>
      <c r="AE3797" s="36">
        <f t="shared" si="681"/>
        <v>44983</v>
      </c>
    </row>
    <row r="3798" spans="2:31" ht="14.5" hidden="1">
      <c r="B3798" s="29" t="s">
        <v>3132</v>
      </c>
      <c r="C3798" s="30" t="str">
        <f t="shared" si="682"/>
        <v>(Proveedores estratégicos)</v>
      </c>
      <c r="D3798" s="30">
        <v>4</v>
      </c>
      <c r="E3798" s="30">
        <v>133243459</v>
      </c>
      <c r="F3798" s="30" t="s">
        <v>5552</v>
      </c>
      <c r="G3798" s="30" t="s">
        <v>5553</v>
      </c>
      <c r="H3798" s="31">
        <v>74222123</v>
      </c>
      <c r="I3798" s="31" t="s">
        <v>62</v>
      </c>
      <c r="J3798" s="32">
        <v>1790</v>
      </c>
      <c r="K3798" s="33">
        <f t="shared" si="683"/>
        <v>1790</v>
      </c>
      <c r="L3798" s="33">
        <v>8499887</v>
      </c>
      <c r="M3798" s="33">
        <v>0</v>
      </c>
      <c r="N3798" s="33">
        <v>0</v>
      </c>
      <c r="O3798" s="33">
        <v>0</v>
      </c>
      <c r="P3798" s="33">
        <f t="shared" si="684"/>
        <v>1790</v>
      </c>
      <c r="Q3798" s="33">
        <f t="shared" si="685"/>
        <v>1790</v>
      </c>
      <c r="R3798" s="33">
        <f t="shared" si="686"/>
        <v>8499887</v>
      </c>
      <c r="S3798" s="33"/>
      <c r="T3798" s="30" t="str">
        <f t="shared" si="687"/>
        <v>USD</v>
      </c>
      <c r="U3798" s="33">
        <v>0</v>
      </c>
      <c r="V3798" s="33">
        <v>0</v>
      </c>
      <c r="W3798" s="33">
        <v>0</v>
      </c>
      <c r="X3798" s="33">
        <f t="shared" si="688"/>
        <v>1790</v>
      </c>
      <c r="Y3798" s="33">
        <f t="shared" si="689"/>
        <v>1790</v>
      </c>
      <c r="Z3798" s="33">
        <f t="shared" si="690"/>
        <v>8499887</v>
      </c>
      <c r="AA3798" s="34">
        <f t="shared" si="691"/>
        <v>1.2256397683570053E-05</v>
      </c>
      <c r="AB3798" s="33" t="s">
        <v>2762</v>
      </c>
      <c r="AC3798" s="35">
        <v>44938</v>
      </c>
      <c r="AD3798" s="33">
        <v>45</v>
      </c>
      <c r="AE3798" s="36">
        <f t="shared" si="681"/>
        <v>44983</v>
      </c>
    </row>
    <row r="3799" spans="2:31" ht="14.5" hidden="1">
      <c r="B3799" s="29" t="s">
        <v>3132</v>
      </c>
      <c r="C3799" s="30" t="str">
        <f t="shared" si="682"/>
        <v>(Proveedores estratégicos)</v>
      </c>
      <c r="D3799" s="30">
        <v>4</v>
      </c>
      <c r="E3799" s="30">
        <v>133243459</v>
      </c>
      <c r="F3799" s="30" t="s">
        <v>5552</v>
      </c>
      <c r="G3799" s="30" t="s">
        <v>5553</v>
      </c>
      <c r="H3799" s="31">
        <v>74220017</v>
      </c>
      <c r="I3799" s="31" t="s">
        <v>62</v>
      </c>
      <c r="J3799" s="32">
        <v>1910</v>
      </c>
      <c r="K3799" s="33">
        <f t="shared" si="683"/>
        <v>1910</v>
      </c>
      <c r="L3799" s="33">
        <v>9069711</v>
      </c>
      <c r="M3799" s="33">
        <v>0</v>
      </c>
      <c r="N3799" s="33">
        <v>0</v>
      </c>
      <c r="O3799" s="33">
        <v>0</v>
      </c>
      <c r="P3799" s="33">
        <f t="shared" si="684"/>
        <v>1910</v>
      </c>
      <c r="Q3799" s="33">
        <f t="shared" si="685"/>
        <v>1910</v>
      </c>
      <c r="R3799" s="33">
        <f t="shared" si="686"/>
        <v>9069711</v>
      </c>
      <c r="S3799" s="33"/>
      <c r="T3799" s="30" t="str">
        <f t="shared" si="687"/>
        <v>USD</v>
      </c>
      <c r="U3799" s="33">
        <v>0</v>
      </c>
      <c r="V3799" s="33">
        <v>0</v>
      </c>
      <c r="W3799" s="33">
        <v>0</v>
      </c>
      <c r="X3799" s="33">
        <f t="shared" si="688"/>
        <v>1910</v>
      </c>
      <c r="Y3799" s="33">
        <f t="shared" si="689"/>
        <v>1910</v>
      </c>
      <c r="Z3799" s="33">
        <f t="shared" si="690"/>
        <v>9069711</v>
      </c>
      <c r="AA3799" s="34">
        <f t="shared" si="691"/>
        <v>1.3078054436611901E-05</v>
      </c>
      <c r="AB3799" s="33" t="s">
        <v>2762</v>
      </c>
      <c r="AC3799" s="35">
        <v>44938</v>
      </c>
      <c r="AD3799" s="33">
        <v>45</v>
      </c>
      <c r="AE3799" s="36">
        <f t="shared" si="692" ref="AE3799:AE3862">+AD3799+AC3799</f>
        <v>44983</v>
      </c>
    </row>
    <row r="3800" spans="2:31" ht="14.5" hidden="1">
      <c r="B3800" s="29" t="s">
        <v>3132</v>
      </c>
      <c r="C3800" s="30" t="str">
        <f t="shared" si="682"/>
        <v>(Proveedores estratégicos)</v>
      </c>
      <c r="D3800" s="30">
        <v>4</v>
      </c>
      <c r="E3800" s="30">
        <v>133243459</v>
      </c>
      <c r="F3800" s="30" t="s">
        <v>5552</v>
      </c>
      <c r="G3800" s="30" t="s">
        <v>5553</v>
      </c>
      <c r="H3800" s="31">
        <v>74220016</v>
      </c>
      <c r="I3800" s="31" t="s">
        <v>62</v>
      </c>
      <c r="J3800" s="32">
        <v>555</v>
      </c>
      <c r="K3800" s="33">
        <f t="shared" si="683"/>
        <v>555</v>
      </c>
      <c r="L3800" s="33">
        <v>2635440</v>
      </c>
      <c r="M3800" s="33">
        <v>0</v>
      </c>
      <c r="N3800" s="33">
        <v>0</v>
      </c>
      <c r="O3800" s="33">
        <v>0</v>
      </c>
      <c r="P3800" s="33">
        <f t="shared" si="684"/>
        <v>555</v>
      </c>
      <c r="Q3800" s="33">
        <f t="shared" si="685"/>
        <v>555</v>
      </c>
      <c r="R3800" s="33">
        <f t="shared" si="686"/>
        <v>2635440</v>
      </c>
      <c r="S3800" s="33"/>
      <c r="T3800" s="30" t="str">
        <f t="shared" si="687"/>
        <v>USD</v>
      </c>
      <c r="U3800" s="33">
        <v>0</v>
      </c>
      <c r="V3800" s="33">
        <v>0</v>
      </c>
      <c r="W3800" s="33">
        <v>0</v>
      </c>
      <c r="X3800" s="33">
        <f t="shared" si="688"/>
        <v>555</v>
      </c>
      <c r="Y3800" s="33">
        <f t="shared" si="689"/>
        <v>555</v>
      </c>
      <c r="Z3800" s="33">
        <f t="shared" si="690"/>
        <v>2635440</v>
      </c>
      <c r="AA3800" s="34">
        <f t="shared" si="691"/>
        <v>3.8001682506117859E-06</v>
      </c>
      <c r="AB3800" s="33" t="s">
        <v>2762</v>
      </c>
      <c r="AC3800" s="35">
        <v>44938</v>
      </c>
      <c r="AD3800" s="33">
        <v>45</v>
      </c>
      <c r="AE3800" s="36">
        <f t="shared" si="692"/>
        <v>44983</v>
      </c>
    </row>
    <row r="3801" spans="2:31" ht="14.5" hidden="1">
      <c r="B3801" s="29" t="s">
        <v>3132</v>
      </c>
      <c r="C3801" s="30" t="str">
        <f t="shared" si="682"/>
        <v>(Proveedores estratégicos)</v>
      </c>
      <c r="D3801" s="30">
        <v>4</v>
      </c>
      <c r="E3801" s="30">
        <v>133243459</v>
      </c>
      <c r="F3801" s="30" t="s">
        <v>5552</v>
      </c>
      <c r="G3801" s="30" t="s">
        <v>5553</v>
      </c>
      <c r="H3801" s="31">
        <v>74220014</v>
      </c>
      <c r="I3801" s="31" t="s">
        <v>62</v>
      </c>
      <c r="J3801" s="32">
        <v>1802.5599999999999</v>
      </c>
      <c r="K3801" s="33">
        <f t="shared" si="683"/>
        <v>1802.5599999999999</v>
      </c>
      <c r="L3801" s="33">
        <v>8559528</v>
      </c>
      <c r="M3801" s="33">
        <v>0</v>
      </c>
      <c r="N3801" s="33">
        <v>0</v>
      </c>
      <c r="O3801" s="33">
        <v>0</v>
      </c>
      <c r="P3801" s="33">
        <f t="shared" si="684"/>
        <v>1802.5599999999999</v>
      </c>
      <c r="Q3801" s="33">
        <f t="shared" si="685"/>
        <v>1802.5599999999999</v>
      </c>
      <c r="R3801" s="33">
        <f t="shared" si="686"/>
        <v>8559528</v>
      </c>
      <c r="S3801" s="33"/>
      <c r="T3801" s="30" t="str">
        <f t="shared" si="687"/>
        <v>USD</v>
      </c>
      <c r="U3801" s="33">
        <v>0</v>
      </c>
      <c r="V3801" s="33">
        <v>0</v>
      </c>
      <c r="W3801" s="33">
        <v>0</v>
      </c>
      <c r="X3801" s="33">
        <f t="shared" si="688"/>
        <v>1802.5599999999999</v>
      </c>
      <c r="Y3801" s="33">
        <f t="shared" si="689"/>
        <v>1802.5599999999999</v>
      </c>
      <c r="Z3801" s="33">
        <f t="shared" si="690"/>
        <v>8559528</v>
      </c>
      <c r="AA3801" s="34">
        <f t="shared" si="691"/>
        <v>1.2342396922647678E-05</v>
      </c>
      <c r="AB3801" s="33" t="s">
        <v>2762</v>
      </c>
      <c r="AC3801" s="35">
        <v>44938</v>
      </c>
      <c r="AD3801" s="33">
        <v>45</v>
      </c>
      <c r="AE3801" s="36">
        <f t="shared" si="692"/>
        <v>44983</v>
      </c>
    </row>
    <row r="3802" spans="2:31" ht="14.5" hidden="1">
      <c r="B3802" s="29" t="s">
        <v>3132</v>
      </c>
      <c r="C3802" s="30" t="str">
        <f t="shared" si="682"/>
        <v>(Proveedores estratégicos)</v>
      </c>
      <c r="D3802" s="30">
        <v>4</v>
      </c>
      <c r="E3802" s="30">
        <v>133243459</v>
      </c>
      <c r="F3802" s="30" t="s">
        <v>5552</v>
      </c>
      <c r="G3802" s="30" t="s">
        <v>5553</v>
      </c>
      <c r="H3802" s="31">
        <v>74220019</v>
      </c>
      <c r="I3802" s="31" t="s">
        <v>62</v>
      </c>
      <c r="J3802" s="32">
        <v>35.399999999999999</v>
      </c>
      <c r="K3802" s="33">
        <f t="shared" si="683"/>
        <v>35.399999999999999</v>
      </c>
      <c r="L3802" s="33">
        <v>168098</v>
      </c>
      <c r="M3802" s="33">
        <v>0</v>
      </c>
      <c r="N3802" s="33">
        <v>0</v>
      </c>
      <c r="O3802" s="33">
        <v>0</v>
      </c>
      <c r="P3802" s="33">
        <f t="shared" si="684"/>
        <v>35.399999999999999</v>
      </c>
      <c r="Q3802" s="33">
        <f t="shared" si="685"/>
        <v>35.399999999999999</v>
      </c>
      <c r="R3802" s="33">
        <f t="shared" si="686"/>
        <v>168098</v>
      </c>
      <c r="S3802" s="33"/>
      <c r="T3802" s="30" t="str">
        <f t="shared" si="687"/>
        <v>USD</v>
      </c>
      <c r="U3802" s="33">
        <v>0</v>
      </c>
      <c r="V3802" s="33">
        <v>0</v>
      </c>
      <c r="W3802" s="33">
        <v>0</v>
      </c>
      <c r="X3802" s="33">
        <f t="shared" si="688"/>
        <v>35.399999999999999</v>
      </c>
      <c r="Y3802" s="33">
        <f t="shared" si="689"/>
        <v>35.399999999999999</v>
      </c>
      <c r="Z3802" s="33">
        <f t="shared" si="690"/>
        <v>168098</v>
      </c>
      <c r="AA3802" s="34">
        <f t="shared" si="691"/>
        <v>2.4238862679148075E-07</v>
      </c>
      <c r="AB3802" s="33" t="s">
        <v>2762</v>
      </c>
      <c r="AC3802" s="35">
        <v>44938</v>
      </c>
      <c r="AD3802" s="33">
        <v>45</v>
      </c>
      <c r="AE3802" s="36">
        <f t="shared" si="692"/>
        <v>44983</v>
      </c>
    </row>
    <row r="3803" spans="2:31" ht="14.5" hidden="1">
      <c r="B3803" s="29" t="s">
        <v>3132</v>
      </c>
      <c r="C3803" s="30" t="str">
        <f t="shared" si="682"/>
        <v>(Proveedores estratégicos)</v>
      </c>
      <c r="D3803" s="30">
        <v>4</v>
      </c>
      <c r="E3803" s="30">
        <v>133243459</v>
      </c>
      <c r="F3803" s="30" t="s">
        <v>5552</v>
      </c>
      <c r="G3803" s="30" t="s">
        <v>5553</v>
      </c>
      <c r="H3803" s="31">
        <v>74220020</v>
      </c>
      <c r="I3803" s="31" t="s">
        <v>62</v>
      </c>
      <c r="J3803" s="32">
        <v>56</v>
      </c>
      <c r="K3803" s="33">
        <f t="shared" si="683"/>
        <v>56</v>
      </c>
      <c r="L3803" s="33">
        <v>265918</v>
      </c>
      <c r="M3803" s="33">
        <v>0</v>
      </c>
      <c r="N3803" s="33">
        <v>0</v>
      </c>
      <c r="O3803" s="33">
        <v>0</v>
      </c>
      <c r="P3803" s="33">
        <f t="shared" si="684"/>
        <v>56</v>
      </c>
      <c r="Q3803" s="33">
        <f t="shared" si="685"/>
        <v>56</v>
      </c>
      <c r="R3803" s="33">
        <f t="shared" si="686"/>
        <v>265918</v>
      </c>
      <c r="S3803" s="33"/>
      <c r="T3803" s="30" t="str">
        <f t="shared" si="687"/>
        <v>USD</v>
      </c>
      <c r="U3803" s="33">
        <v>0</v>
      </c>
      <c r="V3803" s="33">
        <v>0</v>
      </c>
      <c r="W3803" s="33">
        <v>0</v>
      </c>
      <c r="X3803" s="33">
        <f t="shared" si="688"/>
        <v>56</v>
      </c>
      <c r="Y3803" s="33">
        <f t="shared" si="689"/>
        <v>56</v>
      </c>
      <c r="Z3803" s="33">
        <f t="shared" si="690"/>
        <v>265918</v>
      </c>
      <c r="AA3803" s="34">
        <f t="shared" si="691"/>
        <v>3.8344001034597064E-07</v>
      </c>
      <c r="AB3803" s="33" t="s">
        <v>2762</v>
      </c>
      <c r="AC3803" s="35">
        <v>44938</v>
      </c>
      <c r="AD3803" s="33">
        <v>45</v>
      </c>
      <c r="AE3803" s="36">
        <f t="shared" si="692"/>
        <v>44983</v>
      </c>
    </row>
    <row r="3804" spans="2:31" ht="14.5" hidden="1">
      <c r="B3804" s="29" t="s">
        <v>3132</v>
      </c>
      <c r="C3804" s="30" t="str">
        <f t="shared" si="682"/>
        <v>(Proveedores estratégicos)</v>
      </c>
      <c r="D3804" s="30">
        <v>4</v>
      </c>
      <c r="E3804" s="30">
        <v>133243459</v>
      </c>
      <c r="F3804" s="30" t="s">
        <v>5552</v>
      </c>
      <c r="G3804" s="30" t="s">
        <v>5553</v>
      </c>
      <c r="H3804" s="31">
        <v>74223113</v>
      </c>
      <c r="I3804" s="31" t="s">
        <v>62</v>
      </c>
      <c r="J3804" s="32">
        <v>148</v>
      </c>
      <c r="K3804" s="33">
        <f t="shared" si="683"/>
        <v>148</v>
      </c>
      <c r="L3804" s="33">
        <v>694422</v>
      </c>
      <c r="M3804" s="33">
        <v>0</v>
      </c>
      <c r="N3804" s="33">
        <v>0</v>
      </c>
      <c r="O3804" s="33">
        <v>0</v>
      </c>
      <c r="P3804" s="33">
        <f t="shared" si="684"/>
        <v>148</v>
      </c>
      <c r="Q3804" s="33">
        <f t="shared" si="685"/>
        <v>148</v>
      </c>
      <c r="R3804" s="33">
        <f t="shared" si="686"/>
        <v>694422</v>
      </c>
      <c r="S3804" s="33"/>
      <c r="T3804" s="30" t="str">
        <f t="shared" si="687"/>
        <v>USD</v>
      </c>
      <c r="U3804" s="33">
        <v>0</v>
      </c>
      <c r="V3804" s="33">
        <v>0</v>
      </c>
      <c r="W3804" s="33">
        <v>0</v>
      </c>
      <c r="X3804" s="33">
        <f t="shared" si="688"/>
        <v>148</v>
      </c>
      <c r="Y3804" s="33">
        <f t="shared" si="689"/>
        <v>148</v>
      </c>
      <c r="Z3804" s="33">
        <f t="shared" si="690"/>
        <v>694422</v>
      </c>
      <c r="AA3804" s="34">
        <f t="shared" si="691"/>
        <v>1.001320628406011E-06</v>
      </c>
      <c r="AB3804" s="33" t="s">
        <v>2762</v>
      </c>
      <c r="AC3804" s="35">
        <v>44939</v>
      </c>
      <c r="AD3804" s="33">
        <v>45</v>
      </c>
      <c r="AE3804" s="36">
        <f t="shared" si="692"/>
        <v>44984</v>
      </c>
    </row>
    <row r="3805" spans="2:31" ht="14.5" hidden="1">
      <c r="B3805" s="29" t="s">
        <v>3132</v>
      </c>
      <c r="C3805" s="30" t="str">
        <f t="shared" si="682"/>
        <v>(Proveedores estratégicos)</v>
      </c>
      <c r="D3805" s="30">
        <v>4</v>
      </c>
      <c r="E3805" s="30">
        <v>133243459</v>
      </c>
      <c r="F3805" s="30" t="s">
        <v>5552</v>
      </c>
      <c r="G3805" s="30" t="s">
        <v>5553</v>
      </c>
      <c r="H3805" s="31">
        <v>74225110</v>
      </c>
      <c r="I3805" s="31" t="s">
        <v>62</v>
      </c>
      <c r="J3805" s="32">
        <v>1980</v>
      </c>
      <c r="K3805" s="33">
        <f t="shared" si="683"/>
        <v>1980</v>
      </c>
      <c r="L3805" s="33">
        <v>9294100</v>
      </c>
      <c r="M3805" s="33">
        <v>0</v>
      </c>
      <c r="N3805" s="33">
        <v>0</v>
      </c>
      <c r="O3805" s="33">
        <v>0</v>
      </c>
      <c r="P3805" s="33">
        <f t="shared" si="684"/>
        <v>1980</v>
      </c>
      <c r="Q3805" s="33">
        <f t="shared" si="685"/>
        <v>1980</v>
      </c>
      <c r="R3805" s="33">
        <f t="shared" si="686"/>
        <v>9294100</v>
      </c>
      <c r="S3805" s="33"/>
      <c r="T3805" s="30" t="str">
        <f t="shared" si="687"/>
        <v>USD</v>
      </c>
      <c r="U3805" s="33">
        <v>0</v>
      </c>
      <c r="V3805" s="33">
        <v>0</v>
      </c>
      <c r="W3805" s="33">
        <v>0</v>
      </c>
      <c r="X3805" s="33">
        <f t="shared" si="688"/>
        <v>1980</v>
      </c>
      <c r="Y3805" s="33">
        <f t="shared" si="689"/>
        <v>1980</v>
      </c>
      <c r="Z3805" s="33">
        <f t="shared" si="690"/>
        <v>9294100</v>
      </c>
      <c r="AA3805" s="34">
        <f t="shared" si="691"/>
        <v>1.3401611775646951E-05</v>
      </c>
      <c r="AB3805" s="33" t="s">
        <v>2762</v>
      </c>
      <c r="AC3805" s="35">
        <v>44940</v>
      </c>
      <c r="AD3805" s="33">
        <v>45</v>
      </c>
      <c r="AE3805" s="36">
        <f t="shared" si="692"/>
        <v>44985</v>
      </c>
    </row>
    <row r="3806" spans="2:31" ht="14.5" hidden="1">
      <c r="B3806" s="29" t="s">
        <v>3132</v>
      </c>
      <c r="C3806" s="30" t="str">
        <f t="shared" si="682"/>
        <v>(Proveedores estratégicos)</v>
      </c>
      <c r="D3806" s="30">
        <v>4</v>
      </c>
      <c r="E3806" s="30">
        <v>133243459</v>
      </c>
      <c r="F3806" s="30" t="s">
        <v>5552</v>
      </c>
      <c r="G3806" s="30" t="s">
        <v>5553</v>
      </c>
      <c r="H3806" s="31">
        <v>74225112</v>
      </c>
      <c r="I3806" s="31" t="s">
        <v>62</v>
      </c>
      <c r="J3806" s="32">
        <v>1980</v>
      </c>
      <c r="K3806" s="33">
        <f t="shared" si="683"/>
        <v>1980</v>
      </c>
      <c r="L3806" s="33">
        <v>9294100</v>
      </c>
      <c r="M3806" s="33">
        <v>0</v>
      </c>
      <c r="N3806" s="33">
        <v>0</v>
      </c>
      <c r="O3806" s="33">
        <v>0</v>
      </c>
      <c r="P3806" s="33">
        <f t="shared" si="684"/>
        <v>1980</v>
      </c>
      <c r="Q3806" s="33">
        <f t="shared" si="685"/>
        <v>1980</v>
      </c>
      <c r="R3806" s="33">
        <f t="shared" si="686"/>
        <v>9294100</v>
      </c>
      <c r="S3806" s="33"/>
      <c r="T3806" s="30" t="str">
        <f t="shared" si="687"/>
        <v>USD</v>
      </c>
      <c r="U3806" s="33">
        <v>0</v>
      </c>
      <c r="V3806" s="33">
        <v>0</v>
      </c>
      <c r="W3806" s="33">
        <v>0</v>
      </c>
      <c r="X3806" s="33">
        <f t="shared" si="688"/>
        <v>1980</v>
      </c>
      <c r="Y3806" s="33">
        <f t="shared" si="689"/>
        <v>1980</v>
      </c>
      <c r="Z3806" s="33">
        <f t="shared" si="690"/>
        <v>9294100</v>
      </c>
      <c r="AA3806" s="34">
        <f t="shared" si="691"/>
        <v>1.3401611775646951E-05</v>
      </c>
      <c r="AB3806" s="33" t="s">
        <v>2762</v>
      </c>
      <c r="AC3806" s="35">
        <v>44940</v>
      </c>
      <c r="AD3806" s="33">
        <v>45</v>
      </c>
      <c r="AE3806" s="36">
        <f t="shared" si="692"/>
        <v>44985</v>
      </c>
    </row>
    <row r="3807" spans="2:31" ht="14.5" hidden="1">
      <c r="B3807" s="29" t="s">
        <v>3132</v>
      </c>
      <c r="C3807" s="30" t="str">
        <f t="shared" si="682"/>
        <v>(Proveedores estratégicos)</v>
      </c>
      <c r="D3807" s="30">
        <v>4</v>
      </c>
      <c r="E3807" s="30">
        <v>133243459</v>
      </c>
      <c r="F3807" s="30" t="s">
        <v>5552</v>
      </c>
      <c r="G3807" s="30" t="s">
        <v>5553</v>
      </c>
      <c r="H3807" s="31">
        <v>74225116</v>
      </c>
      <c r="I3807" s="31" t="s">
        <v>62</v>
      </c>
      <c r="J3807" s="32">
        <v>1112</v>
      </c>
      <c r="K3807" s="33">
        <f t="shared" si="683"/>
        <v>1112</v>
      </c>
      <c r="L3807" s="33">
        <v>5219717</v>
      </c>
      <c r="M3807" s="33">
        <v>0</v>
      </c>
      <c r="N3807" s="33">
        <v>0</v>
      </c>
      <c r="O3807" s="33">
        <v>0</v>
      </c>
      <c r="P3807" s="33">
        <f t="shared" si="684"/>
        <v>1112</v>
      </c>
      <c r="Q3807" s="33">
        <f t="shared" si="685"/>
        <v>1112</v>
      </c>
      <c r="R3807" s="33">
        <f t="shared" si="686"/>
        <v>5219717</v>
      </c>
      <c r="S3807" s="33"/>
      <c r="T3807" s="30" t="str">
        <f t="shared" si="687"/>
        <v>USD</v>
      </c>
      <c r="U3807" s="33">
        <v>0</v>
      </c>
      <c r="V3807" s="33">
        <v>0</v>
      </c>
      <c r="W3807" s="33">
        <v>0</v>
      </c>
      <c r="X3807" s="33">
        <f t="shared" si="688"/>
        <v>1112</v>
      </c>
      <c r="Y3807" s="33">
        <f t="shared" si="689"/>
        <v>1112</v>
      </c>
      <c r="Z3807" s="33">
        <f t="shared" si="690"/>
        <v>5219717</v>
      </c>
      <c r="AA3807" s="34">
        <f t="shared" si="691"/>
        <v>7.5265620999068842E-06</v>
      </c>
      <c r="AB3807" s="33" t="s">
        <v>2762</v>
      </c>
      <c r="AC3807" s="35">
        <v>44940</v>
      </c>
      <c r="AD3807" s="33">
        <v>45</v>
      </c>
      <c r="AE3807" s="36">
        <f t="shared" si="692"/>
        <v>44985</v>
      </c>
    </row>
    <row r="3808" spans="2:31" ht="14.5" hidden="1">
      <c r="B3808" s="29" t="s">
        <v>3132</v>
      </c>
      <c r="C3808" s="30" t="str">
        <f t="shared" si="682"/>
        <v>(Proveedores estratégicos)</v>
      </c>
      <c r="D3808" s="30">
        <v>4</v>
      </c>
      <c r="E3808" s="30">
        <v>133243459</v>
      </c>
      <c r="F3808" s="30" t="s">
        <v>5552</v>
      </c>
      <c r="G3808" s="30" t="s">
        <v>5553</v>
      </c>
      <c r="H3808" s="31">
        <v>74225114</v>
      </c>
      <c r="I3808" s="31" t="s">
        <v>62</v>
      </c>
      <c r="J3808" s="32">
        <v>1940</v>
      </c>
      <c r="K3808" s="33">
        <f t="shared" si="683"/>
        <v>1940</v>
      </c>
      <c r="L3808" s="33">
        <v>9106341</v>
      </c>
      <c r="M3808" s="33">
        <v>0</v>
      </c>
      <c r="N3808" s="33">
        <v>0</v>
      </c>
      <c r="O3808" s="33">
        <v>0</v>
      </c>
      <c r="P3808" s="33">
        <f t="shared" si="684"/>
        <v>1940</v>
      </c>
      <c r="Q3808" s="33">
        <f t="shared" si="685"/>
        <v>1940</v>
      </c>
      <c r="R3808" s="33">
        <f t="shared" si="686"/>
        <v>9106341</v>
      </c>
      <c r="S3808" s="33"/>
      <c r="T3808" s="30" t="str">
        <f t="shared" si="687"/>
        <v>USD</v>
      </c>
      <c r="U3808" s="33">
        <v>0</v>
      </c>
      <c r="V3808" s="33">
        <v>0</v>
      </c>
      <c r="W3808" s="33">
        <v>0</v>
      </c>
      <c r="X3808" s="33">
        <f t="shared" si="688"/>
        <v>1940</v>
      </c>
      <c r="Y3808" s="33">
        <f t="shared" si="689"/>
        <v>1940</v>
      </c>
      <c r="Z3808" s="33">
        <f t="shared" si="690"/>
        <v>9106341</v>
      </c>
      <c r="AA3808" s="34">
        <f t="shared" si="691"/>
        <v>1.3130873003158631E-05</v>
      </c>
      <c r="AB3808" s="33" t="s">
        <v>2762</v>
      </c>
      <c r="AC3808" s="35">
        <v>44940</v>
      </c>
      <c r="AD3808" s="33">
        <v>45</v>
      </c>
      <c r="AE3808" s="36">
        <f t="shared" si="692"/>
        <v>44985</v>
      </c>
    </row>
    <row r="3809" spans="2:31" ht="14.5" hidden="1">
      <c r="B3809" s="29" t="s">
        <v>3132</v>
      </c>
      <c r="C3809" s="30" t="str">
        <f t="shared" si="682"/>
        <v>(Proveedores estratégicos)</v>
      </c>
      <c r="D3809" s="30">
        <v>4</v>
      </c>
      <c r="E3809" s="30">
        <v>133243459</v>
      </c>
      <c r="F3809" s="30" t="s">
        <v>5552</v>
      </c>
      <c r="G3809" s="30" t="s">
        <v>5553</v>
      </c>
      <c r="H3809" s="31">
        <v>74225119</v>
      </c>
      <c r="I3809" s="31" t="s">
        <v>62</v>
      </c>
      <c r="J3809" s="32">
        <v>280</v>
      </c>
      <c r="K3809" s="33">
        <f t="shared" si="683"/>
        <v>280</v>
      </c>
      <c r="L3809" s="33">
        <v>1314317</v>
      </c>
      <c r="M3809" s="33">
        <v>0</v>
      </c>
      <c r="N3809" s="33">
        <v>0</v>
      </c>
      <c r="O3809" s="33">
        <v>0</v>
      </c>
      <c r="P3809" s="33">
        <f t="shared" si="684"/>
        <v>280</v>
      </c>
      <c r="Q3809" s="33">
        <f t="shared" si="685"/>
        <v>280</v>
      </c>
      <c r="R3809" s="33">
        <f t="shared" si="686"/>
        <v>1314317</v>
      </c>
      <c r="S3809" s="33"/>
      <c r="T3809" s="30" t="str">
        <f t="shared" si="687"/>
        <v>USD</v>
      </c>
      <c r="U3809" s="33">
        <v>0</v>
      </c>
      <c r="V3809" s="33">
        <v>0</v>
      </c>
      <c r="W3809" s="33">
        <v>0</v>
      </c>
      <c r="X3809" s="33">
        <f t="shared" si="688"/>
        <v>280</v>
      </c>
      <c r="Y3809" s="33">
        <f t="shared" si="689"/>
        <v>280</v>
      </c>
      <c r="Z3809" s="33">
        <f t="shared" si="690"/>
        <v>1314317</v>
      </c>
      <c r="AA3809" s="34">
        <f t="shared" si="691"/>
        <v>1.8951771752114753E-06</v>
      </c>
      <c r="AB3809" s="33" t="s">
        <v>2762</v>
      </c>
      <c r="AC3809" s="35">
        <v>44940</v>
      </c>
      <c r="AD3809" s="33">
        <v>45</v>
      </c>
      <c r="AE3809" s="36">
        <f t="shared" si="692"/>
        <v>44985</v>
      </c>
    </row>
    <row r="3810" spans="2:31" ht="14.5" hidden="1">
      <c r="B3810" s="29" t="s">
        <v>3132</v>
      </c>
      <c r="C3810" s="30" t="str">
        <f t="shared" si="682"/>
        <v>(Proveedores estratégicos)</v>
      </c>
      <c r="D3810" s="30">
        <v>4</v>
      </c>
      <c r="E3810" s="30">
        <v>133243459</v>
      </c>
      <c r="F3810" s="30" t="s">
        <v>5552</v>
      </c>
      <c r="G3810" s="30" t="s">
        <v>5553</v>
      </c>
      <c r="H3810" s="31">
        <v>74225117</v>
      </c>
      <c r="I3810" s="31" t="s">
        <v>62</v>
      </c>
      <c r="J3810" s="32">
        <v>840</v>
      </c>
      <c r="K3810" s="33">
        <f t="shared" si="683"/>
        <v>840</v>
      </c>
      <c r="L3810" s="33">
        <v>3942952</v>
      </c>
      <c r="M3810" s="33">
        <v>0</v>
      </c>
      <c r="N3810" s="33">
        <v>0</v>
      </c>
      <c r="O3810" s="33">
        <v>0</v>
      </c>
      <c r="P3810" s="33">
        <f t="shared" si="684"/>
        <v>840</v>
      </c>
      <c r="Q3810" s="33">
        <f t="shared" si="685"/>
        <v>840</v>
      </c>
      <c r="R3810" s="33">
        <f t="shared" si="686"/>
        <v>3942952</v>
      </c>
      <c r="S3810" s="33"/>
      <c r="T3810" s="30" t="str">
        <f t="shared" si="687"/>
        <v>USD</v>
      </c>
      <c r="U3810" s="33">
        <v>0</v>
      </c>
      <c r="V3810" s="33">
        <v>0</v>
      </c>
      <c r="W3810" s="33">
        <v>0</v>
      </c>
      <c r="X3810" s="33">
        <f t="shared" si="688"/>
        <v>840</v>
      </c>
      <c r="Y3810" s="33">
        <f t="shared" si="689"/>
        <v>840</v>
      </c>
      <c r="Z3810" s="33">
        <f t="shared" si="690"/>
        <v>3942952</v>
      </c>
      <c r="AA3810" s="34">
        <f t="shared" si="691"/>
        <v>5.6855329675827348E-06</v>
      </c>
      <c r="AB3810" s="33" t="s">
        <v>2762</v>
      </c>
      <c r="AC3810" s="35">
        <v>44940</v>
      </c>
      <c r="AD3810" s="33">
        <v>45</v>
      </c>
      <c r="AE3810" s="36">
        <f t="shared" si="692"/>
        <v>44985</v>
      </c>
    </row>
    <row r="3811" spans="2:31" ht="14.5" hidden="1">
      <c r="B3811" s="29" t="s">
        <v>3132</v>
      </c>
      <c r="C3811" s="30" t="str">
        <f t="shared" si="682"/>
        <v>(Proveedores estratégicos)</v>
      </c>
      <c r="D3811" s="30">
        <v>4</v>
      </c>
      <c r="E3811" s="30">
        <v>133243459</v>
      </c>
      <c r="F3811" s="30" t="s">
        <v>5552</v>
      </c>
      <c r="G3811" s="30" t="s">
        <v>5553</v>
      </c>
      <c r="H3811" s="31">
        <v>74225111</v>
      </c>
      <c r="I3811" s="31" t="s">
        <v>62</v>
      </c>
      <c r="J3811" s="32">
        <v>1980</v>
      </c>
      <c r="K3811" s="33">
        <f t="shared" si="683"/>
        <v>1980</v>
      </c>
      <c r="L3811" s="33">
        <v>9294100</v>
      </c>
      <c r="M3811" s="33">
        <v>0</v>
      </c>
      <c r="N3811" s="33">
        <v>0</v>
      </c>
      <c r="O3811" s="33">
        <v>0</v>
      </c>
      <c r="P3811" s="33">
        <f t="shared" si="684"/>
        <v>1980</v>
      </c>
      <c r="Q3811" s="33">
        <f t="shared" si="685"/>
        <v>1980</v>
      </c>
      <c r="R3811" s="33">
        <f t="shared" si="686"/>
        <v>9294100</v>
      </c>
      <c r="S3811" s="33"/>
      <c r="T3811" s="30" t="str">
        <f t="shared" si="687"/>
        <v>USD</v>
      </c>
      <c r="U3811" s="33">
        <v>0</v>
      </c>
      <c r="V3811" s="33">
        <v>0</v>
      </c>
      <c r="W3811" s="33">
        <v>0</v>
      </c>
      <c r="X3811" s="33">
        <f t="shared" si="688"/>
        <v>1980</v>
      </c>
      <c r="Y3811" s="33">
        <f t="shared" si="689"/>
        <v>1980</v>
      </c>
      <c r="Z3811" s="33">
        <f t="shared" si="690"/>
        <v>9294100</v>
      </c>
      <c r="AA3811" s="34">
        <f t="shared" si="691"/>
        <v>1.3401611775646951E-05</v>
      </c>
      <c r="AB3811" s="33" t="s">
        <v>2762</v>
      </c>
      <c r="AC3811" s="35">
        <v>44940</v>
      </c>
      <c r="AD3811" s="33">
        <v>45</v>
      </c>
      <c r="AE3811" s="36">
        <f t="shared" si="692"/>
        <v>44985</v>
      </c>
    </row>
    <row r="3812" spans="2:31" ht="14.5" hidden="1">
      <c r="B3812" s="29" t="s">
        <v>3132</v>
      </c>
      <c r="C3812" s="30" t="str">
        <f t="shared" si="682"/>
        <v>(Proveedores estratégicos)</v>
      </c>
      <c r="D3812" s="30">
        <v>4</v>
      </c>
      <c r="E3812" s="30">
        <v>133243459</v>
      </c>
      <c r="F3812" s="30" t="s">
        <v>5552</v>
      </c>
      <c r="G3812" s="30" t="s">
        <v>5553</v>
      </c>
      <c r="H3812" s="31">
        <v>74225113</v>
      </c>
      <c r="I3812" s="31" t="s">
        <v>62</v>
      </c>
      <c r="J3812" s="32">
        <v>1156</v>
      </c>
      <c r="K3812" s="33">
        <f t="shared" si="683"/>
        <v>1156</v>
      </c>
      <c r="L3812" s="33">
        <v>5426252</v>
      </c>
      <c r="M3812" s="33">
        <v>0</v>
      </c>
      <c r="N3812" s="33">
        <v>0</v>
      </c>
      <c r="O3812" s="33">
        <v>0</v>
      </c>
      <c r="P3812" s="33">
        <f t="shared" si="684"/>
        <v>1156</v>
      </c>
      <c r="Q3812" s="33">
        <f t="shared" si="685"/>
        <v>1156</v>
      </c>
      <c r="R3812" s="33">
        <f t="shared" si="686"/>
        <v>5426252</v>
      </c>
      <c r="S3812" s="33"/>
      <c r="T3812" s="30" t="str">
        <f t="shared" si="687"/>
        <v>USD</v>
      </c>
      <c r="U3812" s="33">
        <v>0</v>
      </c>
      <c r="V3812" s="33">
        <v>0</v>
      </c>
      <c r="W3812" s="33">
        <v>0</v>
      </c>
      <c r="X3812" s="33">
        <f t="shared" si="688"/>
        <v>1156</v>
      </c>
      <c r="Y3812" s="33">
        <f t="shared" si="689"/>
        <v>1156</v>
      </c>
      <c r="Z3812" s="33">
        <f t="shared" si="690"/>
        <v>5426252</v>
      </c>
      <c r="AA3812" s="34">
        <f t="shared" si="691"/>
        <v>7.8243748938388678E-06</v>
      </c>
      <c r="AB3812" s="33" t="s">
        <v>2762</v>
      </c>
      <c r="AC3812" s="35">
        <v>44940</v>
      </c>
      <c r="AD3812" s="33">
        <v>45</v>
      </c>
      <c r="AE3812" s="36">
        <f t="shared" si="692"/>
        <v>44985</v>
      </c>
    </row>
    <row r="3813" spans="2:31" ht="14.5" hidden="1">
      <c r="B3813" s="29" t="s">
        <v>3132</v>
      </c>
      <c r="C3813" s="30" t="str">
        <f t="shared" si="682"/>
        <v>(Proveedores estratégicos)</v>
      </c>
      <c r="D3813" s="30">
        <v>4</v>
      </c>
      <c r="E3813" s="30">
        <v>133243459</v>
      </c>
      <c r="F3813" s="30" t="s">
        <v>5552</v>
      </c>
      <c r="G3813" s="30" t="s">
        <v>5553</v>
      </c>
      <c r="H3813" s="31">
        <v>74225115</v>
      </c>
      <c r="I3813" s="31" t="s">
        <v>62</v>
      </c>
      <c r="J3813" s="32">
        <v>105</v>
      </c>
      <c r="K3813" s="33">
        <f t="shared" si="683"/>
        <v>105</v>
      </c>
      <c r="L3813" s="33">
        <v>492869</v>
      </c>
      <c r="M3813" s="33">
        <v>0</v>
      </c>
      <c r="N3813" s="33">
        <v>0</v>
      </c>
      <c r="O3813" s="33">
        <v>0</v>
      </c>
      <c r="P3813" s="33">
        <f t="shared" si="684"/>
        <v>105</v>
      </c>
      <c r="Q3813" s="33">
        <f t="shared" si="685"/>
        <v>105</v>
      </c>
      <c r="R3813" s="33">
        <f t="shared" si="686"/>
        <v>492869</v>
      </c>
      <c r="S3813" s="33"/>
      <c r="T3813" s="30" t="str">
        <f t="shared" si="687"/>
        <v>USD</v>
      </c>
      <c r="U3813" s="33">
        <v>0</v>
      </c>
      <c r="V3813" s="33">
        <v>0</v>
      </c>
      <c r="W3813" s="33">
        <v>0</v>
      </c>
      <c r="X3813" s="33">
        <f t="shared" si="688"/>
        <v>105</v>
      </c>
      <c r="Y3813" s="33">
        <f t="shared" si="689"/>
        <v>105</v>
      </c>
      <c r="Z3813" s="33">
        <f t="shared" si="690"/>
        <v>492869</v>
      </c>
      <c r="AA3813" s="34">
        <f t="shared" si="691"/>
        <v>7.1069162094784185E-07</v>
      </c>
      <c r="AB3813" s="33" t="s">
        <v>2762</v>
      </c>
      <c r="AC3813" s="35">
        <v>44940</v>
      </c>
      <c r="AD3813" s="33">
        <v>45</v>
      </c>
      <c r="AE3813" s="36">
        <f t="shared" si="692"/>
        <v>44985</v>
      </c>
    </row>
    <row r="3814" spans="2:31" ht="14.5" hidden="1">
      <c r="B3814" s="29" t="s">
        <v>3132</v>
      </c>
      <c r="C3814" s="30" t="str">
        <f t="shared" si="682"/>
        <v>(Proveedores estratégicos)</v>
      </c>
      <c r="D3814" s="30">
        <v>4</v>
      </c>
      <c r="E3814" s="30">
        <v>133243459</v>
      </c>
      <c r="F3814" s="30" t="s">
        <v>5552</v>
      </c>
      <c r="G3814" s="30" t="s">
        <v>5553</v>
      </c>
      <c r="H3814" s="31">
        <v>74225120</v>
      </c>
      <c r="I3814" s="31" t="s">
        <v>62</v>
      </c>
      <c r="J3814" s="32">
        <v>33.799999999999997</v>
      </c>
      <c r="K3814" s="33">
        <f t="shared" si="683"/>
        <v>33.799999999999997</v>
      </c>
      <c r="L3814" s="33">
        <v>158657</v>
      </c>
      <c r="M3814" s="33">
        <v>0</v>
      </c>
      <c r="N3814" s="33">
        <v>0</v>
      </c>
      <c r="O3814" s="33">
        <v>0</v>
      </c>
      <c r="P3814" s="33">
        <f t="shared" si="684"/>
        <v>33.799999999999997</v>
      </c>
      <c r="Q3814" s="33">
        <f t="shared" si="685"/>
        <v>33.799999999999997</v>
      </c>
      <c r="R3814" s="33">
        <f t="shared" si="686"/>
        <v>158657</v>
      </c>
      <c r="S3814" s="33"/>
      <c r="T3814" s="30" t="str">
        <f t="shared" si="687"/>
        <v>USD</v>
      </c>
      <c r="U3814" s="33">
        <v>0</v>
      </c>
      <c r="V3814" s="33">
        <v>0</v>
      </c>
      <c r="W3814" s="33">
        <v>0</v>
      </c>
      <c r="X3814" s="33">
        <f t="shared" si="688"/>
        <v>33.799999999999997</v>
      </c>
      <c r="Y3814" s="33">
        <f t="shared" si="689"/>
        <v>33.799999999999997</v>
      </c>
      <c r="Z3814" s="33">
        <f t="shared" si="690"/>
        <v>158657</v>
      </c>
      <c r="AA3814" s="34">
        <f t="shared" si="691"/>
        <v>2.2877519280928957E-07</v>
      </c>
      <c r="AB3814" s="33" t="s">
        <v>2762</v>
      </c>
      <c r="AC3814" s="35">
        <v>44940</v>
      </c>
      <c r="AD3814" s="33">
        <v>45</v>
      </c>
      <c r="AE3814" s="36">
        <f t="shared" si="692"/>
        <v>44985</v>
      </c>
    </row>
    <row r="3815" spans="2:31" ht="14.5" hidden="1">
      <c r="B3815" s="29" t="s">
        <v>3132</v>
      </c>
      <c r="C3815" s="30" t="str">
        <f t="shared" si="682"/>
        <v>(Proveedores estratégicos)</v>
      </c>
      <c r="D3815" s="30">
        <v>4</v>
      </c>
      <c r="E3815" s="30">
        <v>133243459</v>
      </c>
      <c r="F3815" s="30" t="s">
        <v>5552</v>
      </c>
      <c r="G3815" s="30" t="s">
        <v>5553</v>
      </c>
      <c r="H3815" s="31">
        <v>74225118</v>
      </c>
      <c r="I3815" s="31" t="s">
        <v>62</v>
      </c>
      <c r="J3815" s="32">
        <v>105</v>
      </c>
      <c r="K3815" s="33">
        <f t="shared" si="683"/>
        <v>105</v>
      </c>
      <c r="L3815" s="33">
        <v>492869</v>
      </c>
      <c r="M3815" s="33">
        <v>0</v>
      </c>
      <c r="N3815" s="33">
        <v>0</v>
      </c>
      <c r="O3815" s="33">
        <v>0</v>
      </c>
      <c r="P3815" s="33">
        <f t="shared" si="684"/>
        <v>105</v>
      </c>
      <c r="Q3815" s="33">
        <f t="shared" si="685"/>
        <v>105</v>
      </c>
      <c r="R3815" s="33">
        <f t="shared" si="686"/>
        <v>492869</v>
      </c>
      <c r="S3815" s="33"/>
      <c r="T3815" s="30" t="str">
        <f t="shared" si="687"/>
        <v>USD</v>
      </c>
      <c r="U3815" s="33">
        <v>0</v>
      </c>
      <c r="V3815" s="33">
        <v>0</v>
      </c>
      <c r="W3815" s="33">
        <v>0</v>
      </c>
      <c r="X3815" s="33">
        <f t="shared" si="688"/>
        <v>105</v>
      </c>
      <c r="Y3815" s="33">
        <f t="shared" si="689"/>
        <v>105</v>
      </c>
      <c r="Z3815" s="33">
        <f t="shared" si="690"/>
        <v>492869</v>
      </c>
      <c r="AA3815" s="34">
        <f t="shared" si="691"/>
        <v>7.1069162094784185E-07</v>
      </c>
      <c r="AB3815" s="33" t="s">
        <v>2762</v>
      </c>
      <c r="AC3815" s="35">
        <v>44940</v>
      </c>
      <c r="AD3815" s="33">
        <v>45</v>
      </c>
      <c r="AE3815" s="36">
        <f t="shared" si="692"/>
        <v>44985</v>
      </c>
    </row>
    <row r="3816" spans="2:31" ht="14.5" hidden="1">
      <c r="B3816" s="29" t="s">
        <v>3132</v>
      </c>
      <c r="C3816" s="30" t="str">
        <f t="shared" si="682"/>
        <v>(Proveedores estratégicos)</v>
      </c>
      <c r="D3816" s="30">
        <v>4</v>
      </c>
      <c r="E3816" s="30">
        <v>133243459</v>
      </c>
      <c r="F3816" s="30" t="s">
        <v>5552</v>
      </c>
      <c r="G3816" s="30" t="s">
        <v>5553</v>
      </c>
      <c r="H3816" s="31">
        <v>74227189</v>
      </c>
      <c r="I3816" s="31" t="s">
        <v>62</v>
      </c>
      <c r="J3816" s="32">
        <v>798</v>
      </c>
      <c r="K3816" s="33">
        <f t="shared" si="683"/>
        <v>798</v>
      </c>
      <c r="L3816" s="33">
        <v>3745804</v>
      </c>
      <c r="M3816" s="33">
        <v>0</v>
      </c>
      <c r="N3816" s="33">
        <v>0</v>
      </c>
      <c r="O3816" s="33">
        <v>0</v>
      </c>
      <c r="P3816" s="33">
        <f t="shared" si="684"/>
        <v>798</v>
      </c>
      <c r="Q3816" s="33">
        <f t="shared" si="685"/>
        <v>798</v>
      </c>
      <c r="R3816" s="33">
        <f t="shared" si="686"/>
        <v>3745804</v>
      </c>
      <c r="S3816" s="33"/>
      <c r="T3816" s="30" t="str">
        <f t="shared" si="687"/>
        <v>USD</v>
      </c>
      <c r="U3816" s="33">
        <v>0</v>
      </c>
      <c r="V3816" s="33">
        <v>0</v>
      </c>
      <c r="W3816" s="33">
        <v>0</v>
      </c>
      <c r="X3816" s="33">
        <f t="shared" si="688"/>
        <v>798</v>
      </c>
      <c r="Y3816" s="33">
        <f t="shared" si="689"/>
        <v>798</v>
      </c>
      <c r="Z3816" s="33">
        <f t="shared" si="690"/>
        <v>3745804</v>
      </c>
      <c r="AA3816" s="34">
        <f t="shared" si="691"/>
        <v>5.4012557424242746E-06</v>
      </c>
      <c r="AB3816" s="33" t="s">
        <v>2762</v>
      </c>
      <c r="AC3816" s="35">
        <v>44941</v>
      </c>
      <c r="AD3816" s="33">
        <v>45</v>
      </c>
      <c r="AE3816" s="36">
        <f t="shared" si="692"/>
        <v>44986</v>
      </c>
    </row>
    <row r="3817" spans="2:31" ht="14.5" hidden="1">
      <c r="B3817" s="29" t="s">
        <v>3132</v>
      </c>
      <c r="C3817" s="30" t="str">
        <f t="shared" si="682"/>
        <v>(Proveedores estratégicos)</v>
      </c>
      <c r="D3817" s="30">
        <v>4</v>
      </c>
      <c r="E3817" s="30">
        <v>133243459</v>
      </c>
      <c r="F3817" s="30" t="s">
        <v>5552</v>
      </c>
      <c r="G3817" s="30" t="s">
        <v>5553</v>
      </c>
      <c r="H3817" s="31">
        <v>74227188</v>
      </c>
      <c r="I3817" s="31" t="s">
        <v>62</v>
      </c>
      <c r="J3817" s="32">
        <v>85.599999999999994</v>
      </c>
      <c r="K3817" s="33">
        <f t="shared" si="683"/>
        <v>85.599999999999994</v>
      </c>
      <c r="L3817" s="33">
        <v>401806</v>
      </c>
      <c r="M3817" s="33">
        <v>0</v>
      </c>
      <c r="N3817" s="33">
        <v>0</v>
      </c>
      <c r="O3817" s="33">
        <v>0</v>
      </c>
      <c r="P3817" s="33">
        <f t="shared" si="684"/>
        <v>85.599999999999994</v>
      </c>
      <c r="Q3817" s="33">
        <f t="shared" si="685"/>
        <v>85.599999999999994</v>
      </c>
      <c r="R3817" s="33">
        <f t="shared" si="686"/>
        <v>401806</v>
      </c>
      <c r="S3817" s="33"/>
      <c r="T3817" s="30" t="str">
        <f t="shared" si="687"/>
        <v>USD</v>
      </c>
      <c r="U3817" s="33">
        <v>0</v>
      </c>
      <c r="V3817" s="33">
        <v>0</v>
      </c>
      <c r="W3817" s="33">
        <v>0</v>
      </c>
      <c r="X3817" s="33">
        <f t="shared" si="688"/>
        <v>85.599999999999994</v>
      </c>
      <c r="Y3817" s="33">
        <f t="shared" si="689"/>
        <v>85.599999999999994</v>
      </c>
      <c r="Z3817" s="33">
        <f t="shared" si="690"/>
        <v>401806</v>
      </c>
      <c r="AA3817" s="34">
        <f t="shared" si="691"/>
        <v>5.7938348211506204E-07</v>
      </c>
      <c r="AB3817" s="33" t="s">
        <v>2762</v>
      </c>
      <c r="AC3817" s="35">
        <v>44941</v>
      </c>
      <c r="AD3817" s="33">
        <v>45</v>
      </c>
      <c r="AE3817" s="36">
        <f t="shared" si="692"/>
        <v>44986</v>
      </c>
    </row>
    <row r="3818" spans="2:31" ht="14.5" hidden="1">
      <c r="B3818" s="29" t="s">
        <v>3132</v>
      </c>
      <c r="C3818" s="30" t="str">
        <f t="shared" si="682"/>
        <v>(Proveedores estratégicos)</v>
      </c>
      <c r="D3818" s="30">
        <v>4</v>
      </c>
      <c r="E3818" s="30">
        <v>133243459</v>
      </c>
      <c r="F3818" s="30" t="s">
        <v>5552</v>
      </c>
      <c r="G3818" s="30" t="s">
        <v>5553</v>
      </c>
      <c r="H3818" s="31">
        <v>74229146</v>
      </c>
      <c r="I3818" s="31" t="s">
        <v>62</v>
      </c>
      <c r="J3818" s="32">
        <v>57</v>
      </c>
      <c r="K3818" s="33">
        <f t="shared" si="683"/>
        <v>57</v>
      </c>
      <c r="L3818" s="33">
        <v>267557</v>
      </c>
      <c r="M3818" s="33">
        <v>0</v>
      </c>
      <c r="N3818" s="33">
        <v>0</v>
      </c>
      <c r="O3818" s="33">
        <v>0</v>
      </c>
      <c r="P3818" s="33">
        <f t="shared" si="684"/>
        <v>57</v>
      </c>
      <c r="Q3818" s="33">
        <f t="shared" si="685"/>
        <v>57</v>
      </c>
      <c r="R3818" s="33">
        <f t="shared" si="686"/>
        <v>267557</v>
      </c>
      <c r="S3818" s="33"/>
      <c r="T3818" s="30" t="str">
        <f t="shared" si="687"/>
        <v>USD</v>
      </c>
      <c r="U3818" s="33">
        <v>0</v>
      </c>
      <c r="V3818" s="33">
        <v>0</v>
      </c>
      <c r="W3818" s="33">
        <v>0</v>
      </c>
      <c r="X3818" s="33">
        <f t="shared" si="688"/>
        <v>57</v>
      </c>
      <c r="Y3818" s="33">
        <f t="shared" si="689"/>
        <v>57</v>
      </c>
      <c r="Z3818" s="33">
        <f t="shared" si="690"/>
        <v>267557</v>
      </c>
      <c r="AA3818" s="34">
        <f t="shared" si="691"/>
        <v>3.858033636238873E-07</v>
      </c>
      <c r="AB3818" s="33" t="s">
        <v>2762</v>
      </c>
      <c r="AC3818" s="35">
        <v>44943</v>
      </c>
      <c r="AD3818" s="33">
        <v>45</v>
      </c>
      <c r="AE3818" s="36">
        <f t="shared" si="692"/>
        <v>44988</v>
      </c>
    </row>
    <row r="3819" spans="2:31" ht="14.5" hidden="1">
      <c r="B3819" s="29" t="s">
        <v>3132</v>
      </c>
      <c r="C3819" s="30" t="str">
        <f t="shared" si="682"/>
        <v>(Proveedores estratégicos)</v>
      </c>
      <c r="D3819" s="30">
        <v>4</v>
      </c>
      <c r="E3819" s="30">
        <v>133243459</v>
      </c>
      <c r="F3819" s="30" t="s">
        <v>5552</v>
      </c>
      <c r="G3819" s="30" t="s">
        <v>5553</v>
      </c>
      <c r="H3819" s="31">
        <v>74229153</v>
      </c>
      <c r="I3819" s="31" t="s">
        <v>62</v>
      </c>
      <c r="J3819" s="32">
        <v>1920</v>
      </c>
      <c r="K3819" s="33">
        <f t="shared" si="683"/>
        <v>1920</v>
      </c>
      <c r="L3819" s="33">
        <v>9012461</v>
      </c>
      <c r="M3819" s="33">
        <v>0</v>
      </c>
      <c r="N3819" s="33">
        <v>0</v>
      </c>
      <c r="O3819" s="33">
        <v>0</v>
      </c>
      <c r="P3819" s="33">
        <f t="shared" si="684"/>
        <v>1920</v>
      </c>
      <c r="Q3819" s="33">
        <f t="shared" si="685"/>
        <v>1920</v>
      </c>
      <c r="R3819" s="33">
        <f t="shared" si="686"/>
        <v>9012461</v>
      </c>
      <c r="S3819" s="33"/>
      <c r="T3819" s="30" t="str">
        <f t="shared" si="687"/>
        <v>USD</v>
      </c>
      <c r="U3819" s="33">
        <v>0</v>
      </c>
      <c r="V3819" s="33">
        <v>0</v>
      </c>
      <c r="W3819" s="33">
        <v>0</v>
      </c>
      <c r="X3819" s="33">
        <f t="shared" si="688"/>
        <v>1920</v>
      </c>
      <c r="Y3819" s="33">
        <f t="shared" si="689"/>
        <v>1920</v>
      </c>
      <c r="Z3819" s="33">
        <f t="shared" si="690"/>
        <v>9012461</v>
      </c>
      <c r="AA3819" s="34">
        <f t="shared" si="691"/>
        <v>1.2995502895940316E-05</v>
      </c>
      <c r="AB3819" s="33" t="s">
        <v>2762</v>
      </c>
      <c r="AC3819" s="35">
        <v>44943</v>
      </c>
      <c r="AD3819" s="33">
        <v>45</v>
      </c>
      <c r="AE3819" s="36">
        <f t="shared" si="692"/>
        <v>44988</v>
      </c>
    </row>
    <row r="3820" spans="2:31" ht="14.5" hidden="1">
      <c r="B3820" s="29" t="s">
        <v>3132</v>
      </c>
      <c r="C3820" s="30" t="str">
        <f t="shared" si="682"/>
        <v>(Proveedores estratégicos)</v>
      </c>
      <c r="D3820" s="30">
        <v>4</v>
      </c>
      <c r="E3820" s="30">
        <v>133243459</v>
      </c>
      <c r="F3820" s="30" t="s">
        <v>5552</v>
      </c>
      <c r="G3820" s="30" t="s">
        <v>5553</v>
      </c>
      <c r="H3820" s="31">
        <v>74229147</v>
      </c>
      <c r="I3820" s="31" t="s">
        <v>62</v>
      </c>
      <c r="J3820" s="32">
        <v>55.200000000000003</v>
      </c>
      <c r="K3820" s="33">
        <f t="shared" si="683"/>
        <v>55.200000000000003</v>
      </c>
      <c r="L3820" s="33">
        <v>259108</v>
      </c>
      <c r="M3820" s="33">
        <v>0</v>
      </c>
      <c r="N3820" s="33">
        <v>0</v>
      </c>
      <c r="O3820" s="33">
        <v>0</v>
      </c>
      <c r="P3820" s="33">
        <f t="shared" si="684"/>
        <v>55.200000000000003</v>
      </c>
      <c r="Q3820" s="33">
        <f t="shared" si="685"/>
        <v>55.200000000000003</v>
      </c>
      <c r="R3820" s="33">
        <f t="shared" si="686"/>
        <v>259108</v>
      </c>
      <c r="S3820" s="33"/>
      <c r="T3820" s="30" t="str">
        <f t="shared" si="687"/>
        <v>USD</v>
      </c>
      <c r="U3820" s="33">
        <v>0</v>
      </c>
      <c r="V3820" s="33">
        <v>0</v>
      </c>
      <c r="W3820" s="33">
        <v>0</v>
      </c>
      <c r="X3820" s="33">
        <f t="shared" si="688"/>
        <v>55.200000000000003</v>
      </c>
      <c r="Y3820" s="33">
        <f t="shared" si="689"/>
        <v>55.200000000000003</v>
      </c>
      <c r="Z3820" s="33">
        <f t="shared" si="690"/>
        <v>259108</v>
      </c>
      <c r="AA3820" s="34">
        <f t="shared" si="691"/>
        <v>3.7362034236390076E-07</v>
      </c>
      <c r="AB3820" s="33" t="s">
        <v>2762</v>
      </c>
      <c r="AC3820" s="35">
        <v>44943</v>
      </c>
      <c r="AD3820" s="33">
        <v>45</v>
      </c>
      <c r="AE3820" s="36">
        <f t="shared" si="692"/>
        <v>44988</v>
      </c>
    </row>
    <row r="3821" spans="2:31" ht="14.5" hidden="1">
      <c r="B3821" s="29" t="s">
        <v>3132</v>
      </c>
      <c r="C3821" s="30" t="str">
        <f t="shared" si="693" ref="C3821:C3884">+IF(D3821=1,$A$4,IF(D3821=2,$A$5,IF(D3821=3,$A$6,IF(D3821=4,$A$7,IF(D3821=5,$A$8,IF(D3821=6,$A$9,))))))</f>
        <v>(Proveedores estratégicos)</v>
      </c>
      <c r="D3821" s="30">
        <v>4</v>
      </c>
      <c r="E3821" s="30">
        <v>133243459</v>
      </c>
      <c r="F3821" s="30" t="s">
        <v>5552</v>
      </c>
      <c r="G3821" s="30" t="s">
        <v>5553</v>
      </c>
      <c r="H3821" s="31">
        <v>74229150</v>
      </c>
      <c r="I3821" s="31" t="s">
        <v>62</v>
      </c>
      <c r="J3821" s="32">
        <v>51.799999999999997</v>
      </c>
      <c r="K3821" s="33">
        <f t="shared" si="694" ref="K3821:K3884">+IF(I3821="USD",J3821,L3821/$L$3)</f>
        <v>51.799999999999997</v>
      </c>
      <c r="L3821" s="33">
        <v>243149</v>
      </c>
      <c r="M3821" s="33">
        <v>0</v>
      </c>
      <c r="N3821" s="33">
        <v>0</v>
      </c>
      <c r="O3821" s="33">
        <v>0</v>
      </c>
      <c r="P3821" s="33">
        <f t="shared" si="695" ref="P3821:P3884">+J3821+M3821</f>
        <v>51.799999999999997</v>
      </c>
      <c r="Q3821" s="33">
        <f t="shared" si="696" ref="Q3821:Q3884">+K3821+N3821</f>
        <v>51.799999999999997</v>
      </c>
      <c r="R3821" s="33">
        <f t="shared" si="697" ref="R3821:R3884">+L3821+O3821</f>
        <v>243149</v>
      </c>
      <c r="S3821" s="33"/>
      <c r="T3821" s="30" t="str">
        <f t="shared" si="698" ref="T3821:T3884">+I3821</f>
        <v>USD</v>
      </c>
      <c r="U3821" s="33">
        <v>0</v>
      </c>
      <c r="V3821" s="33">
        <v>0</v>
      </c>
      <c r="W3821" s="33">
        <v>0</v>
      </c>
      <c r="X3821" s="33">
        <f t="shared" si="699" ref="X3821:X3884">+P3821+U3821</f>
        <v>51.799999999999997</v>
      </c>
      <c r="Y3821" s="33">
        <f t="shared" si="700" ref="Y3821:Y3884">+Q3821+V3821</f>
        <v>51.799999999999997</v>
      </c>
      <c r="Z3821" s="33">
        <f t="shared" si="701" ref="Z3821:Z3884">+R3821+W3821</f>
        <v>243149</v>
      </c>
      <c r="AA3821" s="34">
        <f t="shared" si="702" ref="AA3821:AA3884">+IF(D3821=1,Z3821/$C$4,IF(D3821=2,Z3821/$C$5,IF(D3821=3,Z3821/$C$6,IF(D3821=4,Z3821/$C$7,IF(D3821=5,Z3821/$C$8,IF(D3821=6,Z3821/$C$9))))))</f>
        <v>3.5060828930577252E-07</v>
      </c>
      <c r="AB3821" s="33" t="s">
        <v>2762</v>
      </c>
      <c r="AC3821" s="35">
        <v>44943</v>
      </c>
      <c r="AD3821" s="33">
        <v>45</v>
      </c>
      <c r="AE3821" s="36">
        <f t="shared" si="692"/>
        <v>44988</v>
      </c>
    </row>
    <row r="3822" spans="2:31" ht="14.5" hidden="1">
      <c r="B3822" s="29" t="s">
        <v>3132</v>
      </c>
      <c r="C3822" s="30" t="str">
        <f t="shared" si="693"/>
        <v>(Proveedores estratégicos)</v>
      </c>
      <c r="D3822" s="30">
        <v>4</v>
      </c>
      <c r="E3822" s="30">
        <v>133243459</v>
      </c>
      <c r="F3822" s="30" t="s">
        <v>5552</v>
      </c>
      <c r="G3822" s="30" t="s">
        <v>5553</v>
      </c>
      <c r="H3822" s="31">
        <v>74229151</v>
      </c>
      <c r="I3822" s="31" t="s">
        <v>62</v>
      </c>
      <c r="J3822" s="32">
        <v>44.600000000000001</v>
      </c>
      <c r="K3822" s="33">
        <f t="shared" si="694"/>
        <v>44.600000000000001</v>
      </c>
      <c r="L3822" s="33">
        <v>209352</v>
      </c>
      <c r="M3822" s="33">
        <v>0</v>
      </c>
      <c r="N3822" s="33">
        <v>0</v>
      </c>
      <c r="O3822" s="33">
        <v>0</v>
      </c>
      <c r="P3822" s="33">
        <f t="shared" si="695"/>
        <v>44.600000000000001</v>
      </c>
      <c r="Q3822" s="33">
        <f t="shared" si="696"/>
        <v>44.600000000000001</v>
      </c>
      <c r="R3822" s="33">
        <f t="shared" si="697"/>
        <v>209352</v>
      </c>
      <c r="S3822" s="33"/>
      <c r="T3822" s="30" t="str">
        <f t="shared" si="698"/>
        <v>USD</v>
      </c>
      <c r="U3822" s="33">
        <v>0</v>
      </c>
      <c r="V3822" s="33">
        <v>0</v>
      </c>
      <c r="W3822" s="33">
        <v>0</v>
      </c>
      <c r="X3822" s="33">
        <f t="shared" si="699"/>
        <v>44.600000000000001</v>
      </c>
      <c r="Y3822" s="33">
        <f t="shared" si="700"/>
        <v>44.600000000000001</v>
      </c>
      <c r="Z3822" s="33">
        <f t="shared" si="701"/>
        <v>209352</v>
      </c>
      <c r="AA3822" s="34">
        <f t="shared" si="702"/>
        <v>3.0187476231751761E-07</v>
      </c>
      <c r="AB3822" s="33" t="s">
        <v>2762</v>
      </c>
      <c r="AC3822" s="35">
        <v>44943</v>
      </c>
      <c r="AD3822" s="33">
        <v>45</v>
      </c>
      <c r="AE3822" s="36">
        <f t="shared" si="692"/>
        <v>44988</v>
      </c>
    </row>
    <row r="3823" spans="2:31" ht="14.5" hidden="1">
      <c r="B3823" s="29" t="s">
        <v>3132</v>
      </c>
      <c r="C3823" s="30" t="str">
        <f t="shared" si="693"/>
        <v>(Proveedores estratégicos)</v>
      </c>
      <c r="D3823" s="30">
        <v>4</v>
      </c>
      <c r="E3823" s="30">
        <v>133243459</v>
      </c>
      <c r="F3823" s="30" t="s">
        <v>5552</v>
      </c>
      <c r="G3823" s="30" t="s">
        <v>5553</v>
      </c>
      <c r="H3823" s="31">
        <v>656567</v>
      </c>
      <c r="I3823" s="31" t="s">
        <v>62</v>
      </c>
      <c r="J3823" s="32">
        <v>296098.46000000002</v>
      </c>
      <c r="K3823" s="33">
        <f t="shared" si="694"/>
        <v>296098.46000000002</v>
      </c>
      <c r="L3823" s="33">
        <v>1376121990</v>
      </c>
      <c r="M3823" s="33">
        <v>0</v>
      </c>
      <c r="N3823" s="33">
        <v>0</v>
      </c>
      <c r="O3823" s="33">
        <v>0</v>
      </c>
      <c r="P3823" s="33">
        <f t="shared" si="695"/>
        <v>296098.46000000002</v>
      </c>
      <c r="Q3823" s="33">
        <f t="shared" si="696"/>
        <v>296098.46000000002</v>
      </c>
      <c r="R3823" s="33">
        <f t="shared" si="697"/>
        <v>1376121990</v>
      </c>
      <c r="S3823" s="33"/>
      <c r="T3823" s="30" t="str">
        <f t="shared" si="698"/>
        <v>USD</v>
      </c>
      <c r="U3823" s="33">
        <v>0</v>
      </c>
      <c r="V3823" s="33">
        <v>0</v>
      </c>
      <c r="W3823" s="33">
        <v>0</v>
      </c>
      <c r="X3823" s="33">
        <f t="shared" si="699"/>
        <v>296098.46000000002</v>
      </c>
      <c r="Y3823" s="33">
        <f t="shared" si="700"/>
        <v>296098.46000000002</v>
      </c>
      <c r="Z3823" s="33">
        <f t="shared" si="701"/>
        <v>1376121990</v>
      </c>
      <c r="AA3823" s="34">
        <f t="shared" si="702"/>
        <v>0.0019842967760095882</v>
      </c>
      <c r="AB3823" s="33" t="s">
        <v>2762</v>
      </c>
      <c r="AC3823" s="35">
        <v>44943</v>
      </c>
      <c r="AD3823" s="33">
        <v>45</v>
      </c>
      <c r="AE3823" s="36">
        <f t="shared" si="692"/>
        <v>44988</v>
      </c>
    </row>
    <row r="3824" spans="2:31" ht="14.5" hidden="1">
      <c r="B3824" s="29" t="s">
        <v>3132</v>
      </c>
      <c r="C3824" s="30" t="str">
        <f t="shared" si="693"/>
        <v>(Proveedores estratégicos)</v>
      </c>
      <c r="D3824" s="30">
        <v>4</v>
      </c>
      <c r="E3824" s="30">
        <v>133243459</v>
      </c>
      <c r="F3824" s="30" t="s">
        <v>5552</v>
      </c>
      <c r="G3824" s="30" t="s">
        <v>5553</v>
      </c>
      <c r="H3824" s="31">
        <v>74229145</v>
      </c>
      <c r="I3824" s="31" t="s">
        <v>62</v>
      </c>
      <c r="J3824" s="32">
        <v>27.600000000000001</v>
      </c>
      <c r="K3824" s="33">
        <f t="shared" si="694"/>
        <v>27.600000000000001</v>
      </c>
      <c r="L3824" s="33">
        <v>129554</v>
      </c>
      <c r="M3824" s="33">
        <v>0</v>
      </c>
      <c r="N3824" s="33">
        <v>0</v>
      </c>
      <c r="O3824" s="33">
        <v>0</v>
      </c>
      <c r="P3824" s="33">
        <f t="shared" si="695"/>
        <v>27.600000000000001</v>
      </c>
      <c r="Q3824" s="33">
        <f t="shared" si="696"/>
        <v>27.600000000000001</v>
      </c>
      <c r="R3824" s="33">
        <f t="shared" si="697"/>
        <v>129554</v>
      </c>
      <c r="S3824" s="33"/>
      <c r="T3824" s="30" t="str">
        <f t="shared" si="698"/>
        <v>USD</v>
      </c>
      <c r="U3824" s="33">
        <v>0</v>
      </c>
      <c r="V3824" s="33">
        <v>0</v>
      </c>
      <c r="W3824" s="33">
        <v>0</v>
      </c>
      <c r="X3824" s="33">
        <f t="shared" si="699"/>
        <v>27.600000000000001</v>
      </c>
      <c r="Y3824" s="33">
        <f t="shared" si="700"/>
        <v>27.600000000000001</v>
      </c>
      <c r="Z3824" s="33">
        <f t="shared" si="701"/>
        <v>129554</v>
      </c>
      <c r="AA3824" s="34">
        <f t="shared" si="702"/>
        <v>1.8681017118195038E-07</v>
      </c>
      <c r="AB3824" s="33" t="s">
        <v>2762</v>
      </c>
      <c r="AC3824" s="35">
        <v>44943</v>
      </c>
      <c r="AD3824" s="33">
        <v>45</v>
      </c>
      <c r="AE3824" s="36">
        <f t="shared" si="692"/>
        <v>44988</v>
      </c>
    </row>
    <row r="3825" spans="2:31" ht="14.5" hidden="1">
      <c r="B3825" s="29" t="s">
        <v>3132</v>
      </c>
      <c r="C3825" s="30" t="str">
        <f t="shared" si="693"/>
        <v>(Proveedores estratégicos)</v>
      </c>
      <c r="D3825" s="30">
        <v>4</v>
      </c>
      <c r="E3825" s="30">
        <v>133243459</v>
      </c>
      <c r="F3825" s="30" t="s">
        <v>5552</v>
      </c>
      <c r="G3825" s="30" t="s">
        <v>5553</v>
      </c>
      <c r="H3825" s="31">
        <v>74229154</v>
      </c>
      <c r="I3825" s="31" t="s">
        <v>62</v>
      </c>
      <c r="J3825" s="32">
        <v>6140</v>
      </c>
      <c r="K3825" s="33">
        <f t="shared" si="694"/>
        <v>6140</v>
      </c>
      <c r="L3825" s="33">
        <v>28821099</v>
      </c>
      <c r="M3825" s="33">
        <v>0</v>
      </c>
      <c r="N3825" s="33">
        <v>0</v>
      </c>
      <c r="O3825" s="33">
        <v>0</v>
      </c>
      <c r="P3825" s="33">
        <f t="shared" si="695"/>
        <v>6140</v>
      </c>
      <c r="Q3825" s="33">
        <f t="shared" si="696"/>
        <v>6140</v>
      </c>
      <c r="R3825" s="33">
        <f t="shared" si="697"/>
        <v>28821099</v>
      </c>
      <c r="S3825" s="33"/>
      <c r="T3825" s="30" t="str">
        <f t="shared" si="698"/>
        <v>USD</v>
      </c>
      <c r="U3825" s="33">
        <v>0</v>
      </c>
      <c r="V3825" s="33">
        <v>0</v>
      </c>
      <c r="W3825" s="33">
        <v>0</v>
      </c>
      <c r="X3825" s="33">
        <f t="shared" si="699"/>
        <v>6140</v>
      </c>
      <c r="Y3825" s="33">
        <f t="shared" si="700"/>
        <v>6140</v>
      </c>
      <c r="Z3825" s="33">
        <f t="shared" si="701"/>
        <v>28821099</v>
      </c>
      <c r="AA3825" s="34">
        <f t="shared" si="702"/>
        <v>4.1558534957175689E-05</v>
      </c>
      <c r="AB3825" s="33" t="s">
        <v>2762</v>
      </c>
      <c r="AC3825" s="35">
        <v>44943</v>
      </c>
      <c r="AD3825" s="33">
        <v>45</v>
      </c>
      <c r="AE3825" s="36">
        <f t="shared" si="692"/>
        <v>44988</v>
      </c>
    </row>
    <row r="3826" spans="2:31" ht="14.5" hidden="1">
      <c r="B3826" s="29" t="s">
        <v>3132</v>
      </c>
      <c r="C3826" s="30" t="str">
        <f t="shared" si="693"/>
        <v>(Proveedores estratégicos)</v>
      </c>
      <c r="D3826" s="30">
        <v>4</v>
      </c>
      <c r="E3826" s="30">
        <v>133243459</v>
      </c>
      <c r="F3826" s="30" t="s">
        <v>5552</v>
      </c>
      <c r="G3826" s="30" t="s">
        <v>5553</v>
      </c>
      <c r="H3826" s="31">
        <v>74229149</v>
      </c>
      <c r="I3826" s="31" t="s">
        <v>62</v>
      </c>
      <c r="J3826" s="32">
        <v>226</v>
      </c>
      <c r="K3826" s="33">
        <f t="shared" si="694"/>
        <v>226</v>
      </c>
      <c r="L3826" s="33">
        <v>1060842</v>
      </c>
      <c r="M3826" s="33">
        <v>0</v>
      </c>
      <c r="N3826" s="33">
        <v>0</v>
      </c>
      <c r="O3826" s="33">
        <v>0</v>
      </c>
      <c r="P3826" s="33">
        <f t="shared" si="695"/>
        <v>226</v>
      </c>
      <c r="Q3826" s="33">
        <f t="shared" si="696"/>
        <v>226</v>
      </c>
      <c r="R3826" s="33">
        <f t="shared" si="697"/>
        <v>1060842</v>
      </c>
      <c r="S3826" s="33"/>
      <c r="T3826" s="30" t="str">
        <f t="shared" si="698"/>
        <v>USD</v>
      </c>
      <c r="U3826" s="33">
        <v>0</v>
      </c>
      <c r="V3826" s="33">
        <v>0</v>
      </c>
      <c r="W3826" s="33">
        <v>0</v>
      </c>
      <c r="X3826" s="33">
        <f t="shared" si="699"/>
        <v>226</v>
      </c>
      <c r="Y3826" s="33">
        <f t="shared" si="700"/>
        <v>226</v>
      </c>
      <c r="Z3826" s="33">
        <f t="shared" si="701"/>
        <v>1060842</v>
      </c>
      <c r="AA3826" s="34">
        <f t="shared" si="702"/>
        <v>1.5296793276703351E-06</v>
      </c>
      <c r="AB3826" s="33" t="s">
        <v>2762</v>
      </c>
      <c r="AC3826" s="35">
        <v>44943</v>
      </c>
      <c r="AD3826" s="33">
        <v>45</v>
      </c>
      <c r="AE3826" s="36">
        <f t="shared" si="692"/>
        <v>44988</v>
      </c>
    </row>
    <row r="3827" spans="2:31" ht="14.5" hidden="1">
      <c r="B3827" s="29" t="s">
        <v>3132</v>
      </c>
      <c r="C3827" s="30" t="str">
        <f t="shared" si="693"/>
        <v>(Proveedores estratégicos)</v>
      </c>
      <c r="D3827" s="30">
        <v>4</v>
      </c>
      <c r="E3827" s="30">
        <v>133243459</v>
      </c>
      <c r="F3827" s="30" t="s">
        <v>5552</v>
      </c>
      <c r="G3827" s="30" t="s">
        <v>5553</v>
      </c>
      <c r="H3827" s="31">
        <v>74229152</v>
      </c>
      <c r="I3827" s="31" t="s">
        <v>62</v>
      </c>
      <c r="J3827" s="32">
        <v>42</v>
      </c>
      <c r="K3827" s="33">
        <f t="shared" si="694"/>
        <v>42</v>
      </c>
      <c r="L3827" s="33">
        <v>197148</v>
      </c>
      <c r="M3827" s="33">
        <v>0</v>
      </c>
      <c r="N3827" s="33">
        <v>0</v>
      </c>
      <c r="O3827" s="33">
        <v>0</v>
      </c>
      <c r="P3827" s="33">
        <f t="shared" si="695"/>
        <v>42</v>
      </c>
      <c r="Q3827" s="33">
        <f t="shared" si="696"/>
        <v>42</v>
      </c>
      <c r="R3827" s="33">
        <f t="shared" si="697"/>
        <v>197148</v>
      </c>
      <c r="S3827" s="33"/>
      <c r="T3827" s="30" t="str">
        <f t="shared" si="698"/>
        <v>USD</v>
      </c>
      <c r="U3827" s="33">
        <v>0</v>
      </c>
      <c r="V3827" s="33">
        <v>0</v>
      </c>
      <c r="W3827" s="33">
        <v>0</v>
      </c>
      <c r="X3827" s="33">
        <f t="shared" si="699"/>
        <v>42</v>
      </c>
      <c r="Y3827" s="33">
        <f t="shared" si="700"/>
        <v>42</v>
      </c>
      <c r="Z3827" s="33">
        <f t="shared" si="701"/>
        <v>197148</v>
      </c>
      <c r="AA3827" s="34">
        <f t="shared" si="702"/>
        <v>2.8427722515846022E-07</v>
      </c>
      <c r="AB3827" s="33" t="s">
        <v>2762</v>
      </c>
      <c r="AC3827" s="35">
        <v>44943</v>
      </c>
      <c r="AD3827" s="33">
        <v>45</v>
      </c>
      <c r="AE3827" s="36">
        <f t="shared" si="692"/>
        <v>44988</v>
      </c>
    </row>
    <row r="3828" spans="2:31" ht="14.5" hidden="1">
      <c r="B3828" s="29" t="s">
        <v>3132</v>
      </c>
      <c r="C3828" s="30" t="str">
        <f t="shared" si="693"/>
        <v>(Proveedores estratégicos)</v>
      </c>
      <c r="D3828" s="30">
        <v>4</v>
      </c>
      <c r="E3828" s="30">
        <v>133243459</v>
      </c>
      <c r="F3828" s="30" t="s">
        <v>5552</v>
      </c>
      <c r="G3828" s="30" t="s">
        <v>5553</v>
      </c>
      <c r="H3828" s="31">
        <v>74229148</v>
      </c>
      <c r="I3828" s="31" t="s">
        <v>62</v>
      </c>
      <c r="J3828" s="32">
        <v>48.600000000000001</v>
      </c>
      <c r="K3828" s="33">
        <f t="shared" si="694"/>
        <v>48.600000000000001</v>
      </c>
      <c r="L3828" s="33">
        <v>228128</v>
      </c>
      <c r="M3828" s="33">
        <v>0</v>
      </c>
      <c r="N3828" s="33">
        <v>0</v>
      </c>
      <c r="O3828" s="33">
        <v>0</v>
      </c>
      <c r="P3828" s="33">
        <f t="shared" si="695"/>
        <v>48.600000000000001</v>
      </c>
      <c r="Q3828" s="33">
        <f t="shared" si="696"/>
        <v>48.600000000000001</v>
      </c>
      <c r="R3828" s="33">
        <f t="shared" si="697"/>
        <v>228128</v>
      </c>
      <c r="S3828" s="33"/>
      <c r="T3828" s="30" t="str">
        <f t="shared" si="698"/>
        <v>USD</v>
      </c>
      <c r="U3828" s="33">
        <v>0</v>
      </c>
      <c r="V3828" s="33">
        <v>0</v>
      </c>
      <c r="W3828" s="33">
        <v>0</v>
      </c>
      <c r="X3828" s="33">
        <f t="shared" si="699"/>
        <v>48.600000000000001</v>
      </c>
      <c r="Y3828" s="33">
        <f t="shared" si="700"/>
        <v>48.600000000000001</v>
      </c>
      <c r="Z3828" s="33">
        <f t="shared" si="701"/>
        <v>228128</v>
      </c>
      <c r="AA3828" s="34">
        <f t="shared" si="702"/>
        <v>3.2894878376118046E-07</v>
      </c>
      <c r="AB3828" s="33" t="s">
        <v>2762</v>
      </c>
      <c r="AC3828" s="35">
        <v>44943</v>
      </c>
      <c r="AD3828" s="33">
        <v>45</v>
      </c>
      <c r="AE3828" s="36">
        <f t="shared" si="692"/>
        <v>44988</v>
      </c>
    </row>
    <row r="3829" spans="2:31" ht="14.5" hidden="1">
      <c r="B3829" s="29" t="s">
        <v>3132</v>
      </c>
      <c r="C3829" s="30" t="str">
        <f t="shared" si="693"/>
        <v>(Proveedores estratégicos)</v>
      </c>
      <c r="D3829" s="30">
        <v>4</v>
      </c>
      <c r="E3829" s="30">
        <v>133243459</v>
      </c>
      <c r="F3829" s="30" t="s">
        <v>5552</v>
      </c>
      <c r="G3829" s="30" t="s">
        <v>5553</v>
      </c>
      <c r="H3829" s="31">
        <v>656566</v>
      </c>
      <c r="I3829" s="31" t="s">
        <v>62</v>
      </c>
      <c r="J3829" s="32">
        <v>140715.92000000001</v>
      </c>
      <c r="K3829" s="33">
        <f t="shared" si="694"/>
        <v>140715.92000000001</v>
      </c>
      <c r="L3829" s="33">
        <v>653979328</v>
      </c>
      <c r="M3829" s="33">
        <v>0</v>
      </c>
      <c r="N3829" s="33">
        <v>0</v>
      </c>
      <c r="O3829" s="33">
        <v>0</v>
      </c>
      <c r="P3829" s="33">
        <f t="shared" si="695"/>
        <v>140715.92000000001</v>
      </c>
      <c r="Q3829" s="33">
        <f t="shared" si="696"/>
        <v>140715.92000000001</v>
      </c>
      <c r="R3829" s="33">
        <f t="shared" si="697"/>
        <v>653979328</v>
      </c>
      <c r="S3829" s="33"/>
      <c r="T3829" s="30" t="str">
        <f t="shared" si="698"/>
        <v>USD</v>
      </c>
      <c r="U3829" s="33">
        <v>0</v>
      </c>
      <c r="V3829" s="33">
        <v>0</v>
      </c>
      <c r="W3829" s="33">
        <v>0</v>
      </c>
      <c r="X3829" s="33">
        <f t="shared" si="699"/>
        <v>140715.92000000001</v>
      </c>
      <c r="Y3829" s="33">
        <f t="shared" si="700"/>
        <v>140715.92000000001</v>
      </c>
      <c r="Z3829" s="33">
        <f t="shared" si="701"/>
        <v>653979328</v>
      </c>
      <c r="AA3829" s="34">
        <f t="shared" si="702"/>
        <v>0.00094300438591735395</v>
      </c>
      <c r="AB3829" s="33" t="s">
        <v>2762</v>
      </c>
      <c r="AC3829" s="35">
        <v>44943</v>
      </c>
      <c r="AD3829" s="33">
        <v>45</v>
      </c>
      <c r="AE3829" s="36">
        <f t="shared" si="692"/>
        <v>44988</v>
      </c>
    </row>
    <row r="3830" spans="2:31" ht="14.5" hidden="1">
      <c r="B3830" s="29" t="s">
        <v>3132</v>
      </c>
      <c r="C3830" s="30" t="str">
        <f t="shared" si="693"/>
        <v>(Proveedores estratégicos)</v>
      </c>
      <c r="D3830" s="30">
        <v>4</v>
      </c>
      <c r="E3830" s="30">
        <v>133243459</v>
      </c>
      <c r="F3830" s="30" t="s">
        <v>5552</v>
      </c>
      <c r="G3830" s="30" t="s">
        <v>5553</v>
      </c>
      <c r="H3830" s="31">
        <v>74231210</v>
      </c>
      <c r="I3830" s="31" t="s">
        <v>62</v>
      </c>
      <c r="J3830" s="32">
        <v>6150</v>
      </c>
      <c r="K3830" s="33">
        <f t="shared" si="694"/>
        <v>6150</v>
      </c>
      <c r="L3830" s="33">
        <v>28850204</v>
      </c>
      <c r="M3830" s="33">
        <v>0</v>
      </c>
      <c r="N3830" s="33">
        <v>0</v>
      </c>
      <c r="O3830" s="33">
        <v>0</v>
      </c>
      <c r="P3830" s="33">
        <f t="shared" si="695"/>
        <v>6150</v>
      </c>
      <c r="Q3830" s="33">
        <f t="shared" si="696"/>
        <v>6150</v>
      </c>
      <c r="R3830" s="33">
        <f t="shared" si="697"/>
        <v>28850204</v>
      </c>
      <c r="S3830" s="33"/>
      <c r="T3830" s="30" t="str">
        <f t="shared" si="698"/>
        <v>USD</v>
      </c>
      <c r="U3830" s="33">
        <v>0</v>
      </c>
      <c r="V3830" s="33">
        <v>0</v>
      </c>
      <c r="W3830" s="33">
        <v>0</v>
      </c>
      <c r="X3830" s="33">
        <f t="shared" si="699"/>
        <v>6150</v>
      </c>
      <c r="Y3830" s="33">
        <f t="shared" si="700"/>
        <v>6150</v>
      </c>
      <c r="Z3830" s="33">
        <f t="shared" si="701"/>
        <v>28850204</v>
      </c>
      <c r="AA3830" s="34">
        <f t="shared" si="702"/>
        <v>4.1600502862699643E-05</v>
      </c>
      <c r="AB3830" s="33" t="s">
        <v>2762</v>
      </c>
      <c r="AC3830" s="35">
        <v>44944</v>
      </c>
      <c r="AD3830" s="33">
        <v>45</v>
      </c>
      <c r="AE3830" s="36">
        <f t="shared" si="692"/>
        <v>44989</v>
      </c>
    </row>
    <row r="3831" spans="2:31" ht="14.5" hidden="1">
      <c r="B3831" s="29" t="s">
        <v>3132</v>
      </c>
      <c r="C3831" s="30" t="str">
        <f t="shared" si="693"/>
        <v>(Proveedores estratégicos)</v>
      </c>
      <c r="D3831" s="30">
        <v>4</v>
      </c>
      <c r="E3831" s="30">
        <v>133243459</v>
      </c>
      <c r="F3831" s="30" t="s">
        <v>5552</v>
      </c>
      <c r="G3831" s="30" t="s">
        <v>5553</v>
      </c>
      <c r="H3831" s="31">
        <v>74231208</v>
      </c>
      <c r="I3831" s="31" t="s">
        <v>62</v>
      </c>
      <c r="J3831" s="32">
        <v>191</v>
      </c>
      <c r="K3831" s="33">
        <f t="shared" si="694"/>
        <v>191</v>
      </c>
      <c r="L3831" s="33">
        <v>895998</v>
      </c>
      <c r="M3831" s="33">
        <v>0</v>
      </c>
      <c r="N3831" s="33">
        <v>0</v>
      </c>
      <c r="O3831" s="33">
        <v>0</v>
      </c>
      <c r="P3831" s="33">
        <f t="shared" si="695"/>
        <v>191</v>
      </c>
      <c r="Q3831" s="33">
        <f t="shared" si="696"/>
        <v>191</v>
      </c>
      <c r="R3831" s="33">
        <f t="shared" si="697"/>
        <v>895998</v>
      </c>
      <c r="S3831" s="33"/>
      <c r="T3831" s="30" t="str">
        <f t="shared" si="698"/>
        <v>USD</v>
      </c>
      <c r="U3831" s="33">
        <v>0</v>
      </c>
      <c r="V3831" s="33">
        <v>0</v>
      </c>
      <c r="W3831" s="33">
        <v>0</v>
      </c>
      <c r="X3831" s="33">
        <f t="shared" si="699"/>
        <v>191</v>
      </c>
      <c r="Y3831" s="33">
        <f t="shared" si="700"/>
        <v>191</v>
      </c>
      <c r="Z3831" s="33">
        <f t="shared" si="701"/>
        <v>895998</v>
      </c>
      <c r="AA3831" s="34">
        <f t="shared" si="702"/>
        <v>1.2919828006752796E-06</v>
      </c>
      <c r="AB3831" s="33" t="s">
        <v>2762</v>
      </c>
      <c r="AC3831" s="35">
        <v>44944</v>
      </c>
      <c r="AD3831" s="33">
        <v>45</v>
      </c>
      <c r="AE3831" s="36">
        <f t="shared" si="692"/>
        <v>44989</v>
      </c>
    </row>
    <row r="3832" spans="2:31" ht="14.5" hidden="1">
      <c r="B3832" s="29" t="s">
        <v>3132</v>
      </c>
      <c r="C3832" s="30" t="str">
        <f t="shared" si="693"/>
        <v>(Proveedores estratégicos)</v>
      </c>
      <c r="D3832" s="30">
        <v>4</v>
      </c>
      <c r="E3832" s="30">
        <v>133243459</v>
      </c>
      <c r="F3832" s="30" t="s">
        <v>5552</v>
      </c>
      <c r="G3832" s="30" t="s">
        <v>5553</v>
      </c>
      <c r="H3832" s="31">
        <v>74231211</v>
      </c>
      <c r="I3832" s="31" t="s">
        <v>62</v>
      </c>
      <c r="J3832" s="32">
        <v>4100</v>
      </c>
      <c r="K3832" s="33">
        <f t="shared" si="694"/>
        <v>4100</v>
      </c>
      <c r="L3832" s="33">
        <v>19233469</v>
      </c>
      <c r="M3832" s="33">
        <v>0</v>
      </c>
      <c r="N3832" s="33">
        <v>0</v>
      </c>
      <c r="O3832" s="33">
        <v>0</v>
      </c>
      <c r="P3832" s="33">
        <f t="shared" si="695"/>
        <v>4100</v>
      </c>
      <c r="Q3832" s="33">
        <f t="shared" si="696"/>
        <v>4100</v>
      </c>
      <c r="R3832" s="33">
        <f t="shared" si="697"/>
        <v>19233469</v>
      </c>
      <c r="S3832" s="33"/>
      <c r="T3832" s="30" t="str">
        <f t="shared" si="698"/>
        <v>USD</v>
      </c>
      <c r="U3832" s="33">
        <v>0</v>
      </c>
      <c r="V3832" s="33">
        <v>0</v>
      </c>
      <c r="W3832" s="33">
        <v>0</v>
      </c>
      <c r="X3832" s="33">
        <f t="shared" si="699"/>
        <v>4100</v>
      </c>
      <c r="Y3832" s="33">
        <f t="shared" si="700"/>
        <v>4100</v>
      </c>
      <c r="Z3832" s="33">
        <f t="shared" si="701"/>
        <v>19233469</v>
      </c>
      <c r="AA3832" s="34">
        <f t="shared" si="702"/>
        <v>2.773366809448366E-05</v>
      </c>
      <c r="AB3832" s="33" t="s">
        <v>2762</v>
      </c>
      <c r="AC3832" s="35">
        <v>44944</v>
      </c>
      <c r="AD3832" s="33">
        <v>45</v>
      </c>
      <c r="AE3832" s="36">
        <f t="shared" si="692"/>
        <v>44989</v>
      </c>
    </row>
    <row r="3833" spans="2:31" ht="14.5" hidden="1">
      <c r="B3833" s="29" t="s">
        <v>3132</v>
      </c>
      <c r="C3833" s="30" t="str">
        <f t="shared" si="693"/>
        <v>(Proveedores estratégicos)</v>
      </c>
      <c r="D3833" s="30">
        <v>4</v>
      </c>
      <c r="E3833" s="30">
        <v>133243459</v>
      </c>
      <c r="F3833" s="30" t="s">
        <v>5552</v>
      </c>
      <c r="G3833" s="30" t="s">
        <v>5553</v>
      </c>
      <c r="H3833" s="31">
        <v>74231209</v>
      </c>
      <c r="I3833" s="31" t="s">
        <v>62</v>
      </c>
      <c r="J3833" s="32">
        <v>16.199999999999999</v>
      </c>
      <c r="K3833" s="33">
        <f t="shared" si="694"/>
        <v>16.199999999999999</v>
      </c>
      <c r="L3833" s="33">
        <v>75996</v>
      </c>
      <c r="M3833" s="33">
        <v>0</v>
      </c>
      <c r="N3833" s="33">
        <v>0</v>
      </c>
      <c r="O3833" s="33">
        <v>0</v>
      </c>
      <c r="P3833" s="33">
        <f t="shared" si="695"/>
        <v>16.199999999999999</v>
      </c>
      <c r="Q3833" s="33">
        <f t="shared" si="696"/>
        <v>16.199999999999999</v>
      </c>
      <c r="R3833" s="33">
        <f t="shared" si="697"/>
        <v>75996</v>
      </c>
      <c r="S3833" s="33"/>
      <c r="T3833" s="30" t="str">
        <f t="shared" si="698"/>
        <v>USD</v>
      </c>
      <c r="U3833" s="33">
        <v>0</v>
      </c>
      <c r="V3833" s="33">
        <v>0</v>
      </c>
      <c r="W3833" s="33">
        <v>0</v>
      </c>
      <c r="X3833" s="33">
        <f t="shared" si="699"/>
        <v>16.199999999999999</v>
      </c>
      <c r="Y3833" s="33">
        <f t="shared" si="700"/>
        <v>16.199999999999999</v>
      </c>
      <c r="Z3833" s="33">
        <f t="shared" si="701"/>
        <v>75996</v>
      </c>
      <c r="AA3833" s="34">
        <f t="shared" si="702"/>
        <v>1.095823036659887E-07</v>
      </c>
      <c r="AB3833" s="33" t="s">
        <v>2762</v>
      </c>
      <c r="AC3833" s="35">
        <v>44944</v>
      </c>
      <c r="AD3833" s="33">
        <v>45</v>
      </c>
      <c r="AE3833" s="36">
        <f t="shared" si="692"/>
        <v>44989</v>
      </c>
    </row>
    <row r="3834" spans="2:31" ht="14.5" hidden="1">
      <c r="B3834" s="29" t="s">
        <v>3132</v>
      </c>
      <c r="C3834" s="30" t="str">
        <f t="shared" si="693"/>
        <v>(Proveedores estratégicos)</v>
      </c>
      <c r="D3834" s="30">
        <v>4</v>
      </c>
      <c r="E3834" s="30">
        <v>133243459</v>
      </c>
      <c r="F3834" s="30" t="s">
        <v>5552</v>
      </c>
      <c r="G3834" s="30" t="s">
        <v>5553</v>
      </c>
      <c r="H3834" s="31">
        <v>74236019</v>
      </c>
      <c r="I3834" s="31" t="s">
        <v>62</v>
      </c>
      <c r="J3834" s="32">
        <v>661.5</v>
      </c>
      <c r="K3834" s="33">
        <f t="shared" si="694"/>
        <v>661.5</v>
      </c>
      <c r="L3834" s="33">
        <v>3098367</v>
      </c>
      <c r="M3834" s="33">
        <v>0</v>
      </c>
      <c r="N3834" s="33">
        <v>0</v>
      </c>
      <c r="O3834" s="33">
        <v>0</v>
      </c>
      <c r="P3834" s="33">
        <f t="shared" si="695"/>
        <v>661.5</v>
      </c>
      <c r="Q3834" s="33">
        <f t="shared" si="696"/>
        <v>661.5</v>
      </c>
      <c r="R3834" s="33">
        <f t="shared" si="697"/>
        <v>3098367</v>
      </c>
      <c r="S3834" s="33"/>
      <c r="T3834" s="30" t="str">
        <f t="shared" si="698"/>
        <v>USD</v>
      </c>
      <c r="U3834" s="33">
        <v>0</v>
      </c>
      <c r="V3834" s="33">
        <v>0</v>
      </c>
      <c r="W3834" s="33">
        <v>0</v>
      </c>
      <c r="X3834" s="33">
        <f t="shared" si="699"/>
        <v>661.5</v>
      </c>
      <c r="Y3834" s="33">
        <f t="shared" si="700"/>
        <v>661.5</v>
      </c>
      <c r="Z3834" s="33">
        <f t="shared" si="701"/>
        <v>3098367</v>
      </c>
      <c r="AA3834" s="34">
        <f t="shared" si="702"/>
        <v>4.4676850553013109E-06</v>
      </c>
      <c r="AB3834" s="33" t="s">
        <v>2762</v>
      </c>
      <c r="AC3834" s="35">
        <v>44946</v>
      </c>
      <c r="AD3834" s="33">
        <v>45</v>
      </c>
      <c r="AE3834" s="36">
        <f t="shared" si="692"/>
        <v>44991</v>
      </c>
    </row>
    <row r="3835" spans="2:31" ht="14.5" hidden="1">
      <c r="B3835" s="29" t="s">
        <v>3132</v>
      </c>
      <c r="C3835" s="30" t="str">
        <f t="shared" si="693"/>
        <v>(Proveedores estratégicos)</v>
      </c>
      <c r="D3835" s="30">
        <v>4</v>
      </c>
      <c r="E3835" s="30">
        <v>133243459</v>
      </c>
      <c r="F3835" s="30" t="s">
        <v>5552</v>
      </c>
      <c r="G3835" s="30" t="s">
        <v>5553</v>
      </c>
      <c r="H3835" s="31">
        <v>74236014</v>
      </c>
      <c r="I3835" s="31" t="s">
        <v>62</v>
      </c>
      <c r="J3835" s="32">
        <v>5870</v>
      </c>
      <c r="K3835" s="33">
        <f t="shared" si="694"/>
        <v>5870</v>
      </c>
      <c r="L3835" s="33">
        <v>27494200</v>
      </c>
      <c r="M3835" s="33">
        <v>0</v>
      </c>
      <c r="N3835" s="33">
        <v>0</v>
      </c>
      <c r="O3835" s="33">
        <v>0</v>
      </c>
      <c r="P3835" s="33">
        <f t="shared" si="695"/>
        <v>5870</v>
      </c>
      <c r="Q3835" s="33">
        <f t="shared" si="696"/>
        <v>5870</v>
      </c>
      <c r="R3835" s="33">
        <f t="shared" si="697"/>
        <v>27494200</v>
      </c>
      <c r="S3835" s="33"/>
      <c r="T3835" s="30" t="str">
        <f t="shared" si="698"/>
        <v>USD</v>
      </c>
      <c r="U3835" s="33">
        <v>0</v>
      </c>
      <c r="V3835" s="33">
        <v>0</v>
      </c>
      <c r="W3835" s="33">
        <v>0</v>
      </c>
      <c r="X3835" s="33">
        <f t="shared" si="699"/>
        <v>5870</v>
      </c>
      <c r="Y3835" s="33">
        <f t="shared" si="700"/>
        <v>5870</v>
      </c>
      <c r="Z3835" s="33">
        <f t="shared" si="701"/>
        <v>27494200</v>
      </c>
      <c r="AA3835" s="34">
        <f t="shared" si="702"/>
        <v>3.9645215188344476E-05</v>
      </c>
      <c r="AB3835" s="33" t="s">
        <v>2762</v>
      </c>
      <c r="AC3835" s="35">
        <v>44946</v>
      </c>
      <c r="AD3835" s="33">
        <v>45</v>
      </c>
      <c r="AE3835" s="36">
        <f t="shared" si="692"/>
        <v>44991</v>
      </c>
    </row>
    <row r="3836" spans="2:31" ht="14.5" hidden="1">
      <c r="B3836" s="29" t="s">
        <v>3132</v>
      </c>
      <c r="C3836" s="30" t="str">
        <f t="shared" si="693"/>
        <v>(Proveedores estratégicos)</v>
      </c>
      <c r="D3836" s="30">
        <v>4</v>
      </c>
      <c r="E3836" s="30">
        <v>133243459</v>
      </c>
      <c r="F3836" s="30" t="s">
        <v>5552</v>
      </c>
      <c r="G3836" s="30" t="s">
        <v>5553</v>
      </c>
      <c r="H3836" s="31">
        <v>74236015</v>
      </c>
      <c r="I3836" s="31" t="s">
        <v>62</v>
      </c>
      <c r="J3836" s="32">
        <v>3192</v>
      </c>
      <c r="K3836" s="33">
        <f t="shared" si="694"/>
        <v>3192</v>
      </c>
      <c r="L3836" s="33">
        <v>14950849</v>
      </c>
      <c r="M3836" s="33">
        <v>0</v>
      </c>
      <c r="N3836" s="33">
        <v>0</v>
      </c>
      <c r="O3836" s="33">
        <v>0</v>
      </c>
      <c r="P3836" s="33">
        <f t="shared" si="695"/>
        <v>3192</v>
      </c>
      <c r="Q3836" s="33">
        <f t="shared" si="696"/>
        <v>3192</v>
      </c>
      <c r="R3836" s="33">
        <f t="shared" si="697"/>
        <v>14950849</v>
      </c>
      <c r="S3836" s="33"/>
      <c r="T3836" s="30" t="str">
        <f t="shared" si="698"/>
        <v>USD</v>
      </c>
      <c r="U3836" s="33">
        <v>0</v>
      </c>
      <c r="V3836" s="33">
        <v>0</v>
      </c>
      <c r="W3836" s="33">
        <v>0</v>
      </c>
      <c r="X3836" s="33">
        <f t="shared" si="699"/>
        <v>3192</v>
      </c>
      <c r="Y3836" s="33">
        <f t="shared" si="700"/>
        <v>3192</v>
      </c>
      <c r="Z3836" s="33">
        <f t="shared" si="701"/>
        <v>14950849</v>
      </c>
      <c r="AA3836" s="34">
        <f t="shared" si="702"/>
        <v>2.1558351428790246E-05</v>
      </c>
      <c r="AB3836" s="33" t="s">
        <v>2762</v>
      </c>
      <c r="AC3836" s="35">
        <v>44946</v>
      </c>
      <c r="AD3836" s="33">
        <v>45</v>
      </c>
      <c r="AE3836" s="36">
        <f t="shared" si="692"/>
        <v>44991</v>
      </c>
    </row>
    <row r="3837" spans="2:31" ht="14.5" hidden="1">
      <c r="B3837" s="29" t="s">
        <v>3132</v>
      </c>
      <c r="C3837" s="30" t="str">
        <f t="shared" si="693"/>
        <v>(Proveedores estratégicos)</v>
      </c>
      <c r="D3837" s="30">
        <v>4</v>
      </c>
      <c r="E3837" s="30">
        <v>133243459</v>
      </c>
      <c r="F3837" s="30" t="s">
        <v>5552</v>
      </c>
      <c r="G3837" s="30" t="s">
        <v>5553</v>
      </c>
      <c r="H3837" s="31">
        <v>74236017</v>
      </c>
      <c r="I3837" s="31" t="s">
        <v>62</v>
      </c>
      <c r="J3837" s="32">
        <v>612</v>
      </c>
      <c r="K3837" s="33">
        <f t="shared" si="694"/>
        <v>612</v>
      </c>
      <c r="L3837" s="33">
        <v>2866516</v>
      </c>
      <c r="M3837" s="33">
        <v>0</v>
      </c>
      <c r="N3837" s="33">
        <v>0</v>
      </c>
      <c r="O3837" s="33">
        <v>0</v>
      </c>
      <c r="P3837" s="33">
        <f t="shared" si="695"/>
        <v>612</v>
      </c>
      <c r="Q3837" s="33">
        <f t="shared" si="696"/>
        <v>612</v>
      </c>
      <c r="R3837" s="33">
        <f t="shared" si="697"/>
        <v>2866516</v>
      </c>
      <c r="S3837" s="33"/>
      <c r="T3837" s="30" t="str">
        <f t="shared" si="698"/>
        <v>USD</v>
      </c>
      <c r="U3837" s="33">
        <v>0</v>
      </c>
      <c r="V3837" s="33">
        <v>0</v>
      </c>
      <c r="W3837" s="33">
        <v>0</v>
      </c>
      <c r="X3837" s="33">
        <f t="shared" si="699"/>
        <v>612</v>
      </c>
      <c r="Y3837" s="33">
        <f t="shared" si="700"/>
        <v>612</v>
      </c>
      <c r="Z3837" s="33">
        <f t="shared" si="701"/>
        <v>2866516</v>
      </c>
      <c r="AA3837" s="34">
        <f t="shared" si="702"/>
        <v>4.1333678979869374E-06</v>
      </c>
      <c r="AB3837" s="33" t="s">
        <v>2762</v>
      </c>
      <c r="AC3837" s="35">
        <v>44946</v>
      </c>
      <c r="AD3837" s="33">
        <v>45</v>
      </c>
      <c r="AE3837" s="36">
        <f t="shared" si="692"/>
        <v>44991</v>
      </c>
    </row>
    <row r="3838" spans="2:31" ht="14.5" hidden="1">
      <c r="B3838" s="29" t="s">
        <v>3132</v>
      </c>
      <c r="C3838" s="30" t="str">
        <f t="shared" si="693"/>
        <v>(Proveedores estratégicos)</v>
      </c>
      <c r="D3838" s="30">
        <v>4</v>
      </c>
      <c r="E3838" s="30">
        <v>133243459</v>
      </c>
      <c r="F3838" s="30" t="s">
        <v>5552</v>
      </c>
      <c r="G3838" s="30" t="s">
        <v>5553</v>
      </c>
      <c r="H3838" s="31">
        <v>74236018</v>
      </c>
      <c r="I3838" s="31" t="s">
        <v>62</v>
      </c>
      <c r="J3838" s="32">
        <v>27</v>
      </c>
      <c r="K3838" s="33">
        <f t="shared" si="694"/>
        <v>27</v>
      </c>
      <c r="L3838" s="33">
        <v>126464</v>
      </c>
      <c r="M3838" s="33">
        <v>0</v>
      </c>
      <c r="N3838" s="33">
        <v>0</v>
      </c>
      <c r="O3838" s="33">
        <v>0</v>
      </c>
      <c r="P3838" s="33">
        <f t="shared" si="695"/>
        <v>27</v>
      </c>
      <c r="Q3838" s="33">
        <f t="shared" si="696"/>
        <v>27</v>
      </c>
      <c r="R3838" s="33">
        <f t="shared" si="697"/>
        <v>126464</v>
      </c>
      <c r="S3838" s="33"/>
      <c r="T3838" s="30" t="str">
        <f t="shared" si="698"/>
        <v>USD</v>
      </c>
      <c r="U3838" s="33">
        <v>0</v>
      </c>
      <c r="V3838" s="33">
        <v>0</v>
      </c>
      <c r="W3838" s="33">
        <v>0</v>
      </c>
      <c r="X3838" s="33">
        <f t="shared" si="699"/>
        <v>27</v>
      </c>
      <c r="Y3838" s="33">
        <f t="shared" si="700"/>
        <v>27</v>
      </c>
      <c r="Z3838" s="33">
        <f t="shared" si="701"/>
        <v>126464</v>
      </c>
      <c r="AA3838" s="34">
        <f t="shared" si="702"/>
        <v>1.8235455090814775E-07</v>
      </c>
      <c r="AB3838" s="33" t="s">
        <v>2762</v>
      </c>
      <c r="AC3838" s="35">
        <v>44946</v>
      </c>
      <c r="AD3838" s="33">
        <v>45</v>
      </c>
      <c r="AE3838" s="36">
        <f t="shared" si="692"/>
        <v>44991</v>
      </c>
    </row>
    <row r="3839" spans="2:31" ht="14.5" hidden="1">
      <c r="B3839" s="29" t="s">
        <v>3132</v>
      </c>
      <c r="C3839" s="30" t="str">
        <f t="shared" si="693"/>
        <v>(Proveedores estratégicos)</v>
      </c>
      <c r="D3839" s="30">
        <v>4</v>
      </c>
      <c r="E3839" s="30">
        <v>133243459</v>
      </c>
      <c r="F3839" s="30" t="s">
        <v>5552</v>
      </c>
      <c r="G3839" s="30" t="s">
        <v>5553</v>
      </c>
      <c r="H3839" s="31">
        <v>74236023</v>
      </c>
      <c r="I3839" s="31" t="s">
        <v>62</v>
      </c>
      <c r="J3839" s="32">
        <v>1940</v>
      </c>
      <c r="K3839" s="33">
        <f t="shared" si="694"/>
        <v>1940</v>
      </c>
      <c r="L3839" s="33">
        <v>9086669</v>
      </c>
      <c r="M3839" s="33">
        <v>0</v>
      </c>
      <c r="N3839" s="33">
        <v>0</v>
      </c>
      <c r="O3839" s="33">
        <v>0</v>
      </c>
      <c r="P3839" s="33">
        <f t="shared" si="695"/>
        <v>1940</v>
      </c>
      <c r="Q3839" s="33">
        <f t="shared" si="696"/>
        <v>1940</v>
      </c>
      <c r="R3839" s="33">
        <f t="shared" si="697"/>
        <v>9086669</v>
      </c>
      <c r="S3839" s="33"/>
      <c r="T3839" s="30" t="str">
        <f t="shared" si="698"/>
        <v>USD</v>
      </c>
      <c r="U3839" s="33">
        <v>0</v>
      </c>
      <c r="V3839" s="33">
        <v>0</v>
      </c>
      <c r="W3839" s="33">
        <v>0</v>
      </c>
      <c r="X3839" s="33">
        <f t="shared" si="699"/>
        <v>1940</v>
      </c>
      <c r="Y3839" s="33">
        <f t="shared" si="700"/>
        <v>1940</v>
      </c>
      <c r="Z3839" s="33">
        <f t="shared" si="701"/>
        <v>9086669</v>
      </c>
      <c r="AA3839" s="34">
        <f t="shared" si="702"/>
        <v>1.3102506996030395E-05</v>
      </c>
      <c r="AB3839" s="33" t="s">
        <v>2762</v>
      </c>
      <c r="AC3839" s="35">
        <v>44946</v>
      </c>
      <c r="AD3839" s="33">
        <v>45</v>
      </c>
      <c r="AE3839" s="36">
        <f t="shared" si="692"/>
        <v>44991</v>
      </c>
    </row>
    <row r="3840" spans="2:31" ht="14.5" hidden="1">
      <c r="B3840" s="29" t="s">
        <v>3132</v>
      </c>
      <c r="C3840" s="30" t="str">
        <f t="shared" si="693"/>
        <v>(Proveedores estratégicos)</v>
      </c>
      <c r="D3840" s="30">
        <v>4</v>
      </c>
      <c r="E3840" s="30">
        <v>133243459</v>
      </c>
      <c r="F3840" s="30" t="s">
        <v>5552</v>
      </c>
      <c r="G3840" s="30" t="s">
        <v>5553</v>
      </c>
      <c r="H3840" s="31">
        <v>74236016</v>
      </c>
      <c r="I3840" s="31" t="s">
        <v>62</v>
      </c>
      <c r="J3840" s="32">
        <v>1270</v>
      </c>
      <c r="K3840" s="33">
        <f t="shared" si="694"/>
        <v>1270</v>
      </c>
      <c r="L3840" s="33">
        <v>5948490</v>
      </c>
      <c r="M3840" s="33">
        <v>0</v>
      </c>
      <c r="N3840" s="33">
        <v>0</v>
      </c>
      <c r="O3840" s="33">
        <v>0</v>
      </c>
      <c r="P3840" s="33">
        <f t="shared" si="695"/>
        <v>1270</v>
      </c>
      <c r="Q3840" s="33">
        <f t="shared" si="696"/>
        <v>1270</v>
      </c>
      <c r="R3840" s="33">
        <f t="shared" si="697"/>
        <v>5948490</v>
      </c>
      <c r="S3840" s="33"/>
      <c r="T3840" s="30" t="str">
        <f t="shared" si="698"/>
        <v>USD</v>
      </c>
      <c r="U3840" s="33">
        <v>0</v>
      </c>
      <c r="V3840" s="33">
        <v>0</v>
      </c>
      <c r="W3840" s="33">
        <v>0</v>
      </c>
      <c r="X3840" s="33">
        <f t="shared" si="699"/>
        <v>1270</v>
      </c>
      <c r="Y3840" s="33">
        <f t="shared" si="700"/>
        <v>1270</v>
      </c>
      <c r="Z3840" s="33">
        <f t="shared" si="701"/>
        <v>5948490</v>
      </c>
      <c r="AA3840" s="34">
        <f t="shared" si="702"/>
        <v>8.5774150946641561E-06</v>
      </c>
      <c r="AB3840" s="33" t="s">
        <v>2762</v>
      </c>
      <c r="AC3840" s="35">
        <v>44946</v>
      </c>
      <c r="AD3840" s="33">
        <v>45</v>
      </c>
      <c r="AE3840" s="36">
        <f t="shared" si="692"/>
        <v>44991</v>
      </c>
    </row>
    <row r="3841" spans="2:31" ht="14.5" hidden="1">
      <c r="B3841" s="29" t="s">
        <v>3132</v>
      </c>
      <c r="C3841" s="30" t="str">
        <f t="shared" si="693"/>
        <v>(Proveedores estratégicos)</v>
      </c>
      <c r="D3841" s="30">
        <v>4</v>
      </c>
      <c r="E3841" s="30">
        <v>133243459</v>
      </c>
      <c r="F3841" s="30" t="s">
        <v>5552</v>
      </c>
      <c r="G3841" s="30" t="s">
        <v>5553</v>
      </c>
      <c r="H3841" s="31">
        <v>74236021</v>
      </c>
      <c r="I3841" s="31" t="s">
        <v>62</v>
      </c>
      <c r="J3841" s="32">
        <v>1940</v>
      </c>
      <c r="K3841" s="33">
        <f t="shared" si="694"/>
        <v>1940</v>
      </c>
      <c r="L3841" s="33">
        <v>9086669</v>
      </c>
      <c r="M3841" s="33">
        <v>0</v>
      </c>
      <c r="N3841" s="33">
        <v>0</v>
      </c>
      <c r="O3841" s="33">
        <v>0</v>
      </c>
      <c r="P3841" s="33">
        <f t="shared" si="695"/>
        <v>1940</v>
      </c>
      <c r="Q3841" s="33">
        <f t="shared" si="696"/>
        <v>1940</v>
      </c>
      <c r="R3841" s="33">
        <f t="shared" si="697"/>
        <v>9086669</v>
      </c>
      <c r="S3841" s="33"/>
      <c r="T3841" s="30" t="str">
        <f t="shared" si="698"/>
        <v>USD</v>
      </c>
      <c r="U3841" s="33">
        <v>0</v>
      </c>
      <c r="V3841" s="33">
        <v>0</v>
      </c>
      <c r="W3841" s="33">
        <v>0</v>
      </c>
      <c r="X3841" s="33">
        <f t="shared" si="699"/>
        <v>1940</v>
      </c>
      <c r="Y3841" s="33">
        <f t="shared" si="700"/>
        <v>1940</v>
      </c>
      <c r="Z3841" s="33">
        <f t="shared" si="701"/>
        <v>9086669</v>
      </c>
      <c r="AA3841" s="34">
        <f t="shared" si="702"/>
        <v>1.3102506996030395E-05</v>
      </c>
      <c r="AB3841" s="33" t="s">
        <v>2762</v>
      </c>
      <c r="AC3841" s="35">
        <v>44946</v>
      </c>
      <c r="AD3841" s="33">
        <v>45</v>
      </c>
      <c r="AE3841" s="36">
        <f t="shared" si="692"/>
        <v>44991</v>
      </c>
    </row>
    <row r="3842" spans="2:31" ht="14.5" hidden="1">
      <c r="B3842" s="29" t="s">
        <v>3132</v>
      </c>
      <c r="C3842" s="30" t="str">
        <f t="shared" si="693"/>
        <v>(Proveedores estratégicos)</v>
      </c>
      <c r="D3842" s="30">
        <v>4</v>
      </c>
      <c r="E3842" s="30">
        <v>133243459</v>
      </c>
      <c r="F3842" s="30" t="s">
        <v>5552</v>
      </c>
      <c r="G3842" s="30" t="s">
        <v>5553</v>
      </c>
      <c r="H3842" s="31">
        <v>74236020</v>
      </c>
      <c r="I3842" s="31" t="s">
        <v>62</v>
      </c>
      <c r="J3842" s="32">
        <v>241</v>
      </c>
      <c r="K3842" s="33">
        <f t="shared" si="694"/>
        <v>241</v>
      </c>
      <c r="L3842" s="33">
        <v>1128808</v>
      </c>
      <c r="M3842" s="33">
        <v>0</v>
      </c>
      <c r="N3842" s="33">
        <v>0</v>
      </c>
      <c r="O3842" s="33">
        <v>0</v>
      </c>
      <c r="P3842" s="33">
        <f t="shared" si="695"/>
        <v>241</v>
      </c>
      <c r="Q3842" s="33">
        <f t="shared" si="696"/>
        <v>241</v>
      </c>
      <c r="R3842" s="33">
        <f t="shared" si="697"/>
        <v>1128808</v>
      </c>
      <c r="S3842" s="33"/>
      <c r="T3842" s="30" t="str">
        <f t="shared" si="698"/>
        <v>USD</v>
      </c>
      <c r="U3842" s="33">
        <v>0</v>
      </c>
      <c r="V3842" s="33">
        <v>0</v>
      </c>
      <c r="W3842" s="33">
        <v>0</v>
      </c>
      <c r="X3842" s="33">
        <f t="shared" si="699"/>
        <v>241</v>
      </c>
      <c r="Y3842" s="33">
        <f t="shared" si="700"/>
        <v>241</v>
      </c>
      <c r="Z3842" s="33">
        <f t="shared" si="701"/>
        <v>1128808</v>
      </c>
      <c r="AA3842" s="34">
        <f t="shared" si="702"/>
        <v>1.6276827864176717E-06</v>
      </c>
      <c r="AB3842" s="33" t="s">
        <v>2762</v>
      </c>
      <c r="AC3842" s="35">
        <v>44946</v>
      </c>
      <c r="AD3842" s="33">
        <v>45</v>
      </c>
      <c r="AE3842" s="36">
        <f t="shared" si="692"/>
        <v>44991</v>
      </c>
    </row>
    <row r="3843" spans="2:31" ht="14.5" hidden="1">
      <c r="B3843" s="29" t="s">
        <v>3132</v>
      </c>
      <c r="C3843" s="30" t="str">
        <f t="shared" si="693"/>
        <v>(Proveedores estratégicos)</v>
      </c>
      <c r="D3843" s="30">
        <v>4</v>
      </c>
      <c r="E3843" s="30">
        <v>133243459</v>
      </c>
      <c r="F3843" s="30" t="s">
        <v>5552</v>
      </c>
      <c r="G3843" s="30" t="s">
        <v>5553</v>
      </c>
      <c r="H3843" s="31">
        <v>74236022</v>
      </c>
      <c r="I3843" s="31" t="s">
        <v>62</v>
      </c>
      <c r="J3843" s="32">
        <v>129</v>
      </c>
      <c r="K3843" s="33">
        <f t="shared" si="694"/>
        <v>129</v>
      </c>
      <c r="L3843" s="33">
        <v>604217</v>
      </c>
      <c r="M3843" s="33">
        <v>0</v>
      </c>
      <c r="N3843" s="33">
        <v>0</v>
      </c>
      <c r="O3843" s="33">
        <v>0</v>
      </c>
      <c r="P3843" s="33">
        <f t="shared" si="695"/>
        <v>129</v>
      </c>
      <c r="Q3843" s="33">
        <f t="shared" si="696"/>
        <v>129</v>
      </c>
      <c r="R3843" s="33">
        <f t="shared" si="697"/>
        <v>604217</v>
      </c>
      <c r="S3843" s="33"/>
      <c r="T3843" s="30" t="str">
        <f t="shared" si="698"/>
        <v>USD</v>
      </c>
      <c r="U3843" s="33">
        <v>0</v>
      </c>
      <c r="V3843" s="33">
        <v>0</v>
      </c>
      <c r="W3843" s="33">
        <v>0</v>
      </c>
      <c r="X3843" s="33">
        <f t="shared" si="699"/>
        <v>129</v>
      </c>
      <c r="Y3843" s="33">
        <f t="shared" si="700"/>
        <v>129</v>
      </c>
      <c r="Z3843" s="33">
        <f t="shared" si="701"/>
        <v>604217</v>
      </c>
      <c r="AA3843" s="34">
        <f t="shared" si="702"/>
        <v>8.7124968122207354E-07</v>
      </c>
      <c r="AB3843" s="33" t="s">
        <v>2762</v>
      </c>
      <c r="AC3843" s="35">
        <v>44946</v>
      </c>
      <c r="AD3843" s="33">
        <v>45</v>
      </c>
      <c r="AE3843" s="36">
        <f t="shared" si="692"/>
        <v>44991</v>
      </c>
    </row>
    <row r="3844" spans="2:31" ht="14.5" hidden="1">
      <c r="B3844" s="29" t="s">
        <v>3132</v>
      </c>
      <c r="C3844" s="30" t="str">
        <f t="shared" si="693"/>
        <v>(Proveedores estratégicos)</v>
      </c>
      <c r="D3844" s="30">
        <v>4</v>
      </c>
      <c r="E3844" s="30">
        <v>133243459</v>
      </c>
      <c r="F3844" s="30" t="s">
        <v>5552</v>
      </c>
      <c r="G3844" s="30" t="s">
        <v>5553</v>
      </c>
      <c r="H3844" s="31">
        <v>74238382</v>
      </c>
      <c r="I3844" s="31" t="s">
        <v>62</v>
      </c>
      <c r="J3844" s="32">
        <v>6320</v>
      </c>
      <c r="K3844" s="33">
        <f t="shared" si="694"/>
        <v>6320</v>
      </c>
      <c r="L3844" s="33">
        <v>29271965</v>
      </c>
      <c r="M3844" s="33">
        <v>0</v>
      </c>
      <c r="N3844" s="33">
        <v>0</v>
      </c>
      <c r="O3844" s="33">
        <v>0</v>
      </c>
      <c r="P3844" s="33">
        <f t="shared" si="695"/>
        <v>6320</v>
      </c>
      <c r="Q3844" s="33">
        <f t="shared" si="696"/>
        <v>6320</v>
      </c>
      <c r="R3844" s="33">
        <f t="shared" si="697"/>
        <v>29271965</v>
      </c>
      <c r="S3844" s="33"/>
      <c r="T3844" s="30" t="str">
        <f t="shared" si="698"/>
        <v>USD</v>
      </c>
      <c r="U3844" s="33">
        <v>0</v>
      </c>
      <c r="V3844" s="33">
        <v>0</v>
      </c>
      <c r="W3844" s="33">
        <v>0</v>
      </c>
      <c r="X3844" s="33">
        <f t="shared" si="699"/>
        <v>6320</v>
      </c>
      <c r="Y3844" s="33">
        <f t="shared" si="700"/>
        <v>6320</v>
      </c>
      <c r="Z3844" s="33">
        <f t="shared" si="701"/>
        <v>29271965</v>
      </c>
      <c r="AA3844" s="34">
        <f t="shared" si="702"/>
        <v>4.2208660423314296E-05</v>
      </c>
      <c r="AB3844" s="33" t="s">
        <v>2762</v>
      </c>
      <c r="AC3844" s="35">
        <v>44947</v>
      </c>
      <c r="AD3844" s="33">
        <v>45</v>
      </c>
      <c r="AE3844" s="36">
        <f t="shared" si="692"/>
        <v>44992</v>
      </c>
    </row>
    <row r="3845" spans="2:31" ht="14.5" hidden="1">
      <c r="B3845" s="29" t="s">
        <v>3132</v>
      </c>
      <c r="C3845" s="30" t="str">
        <f t="shared" si="693"/>
        <v>(Proveedores estratégicos)</v>
      </c>
      <c r="D3845" s="30">
        <v>4</v>
      </c>
      <c r="E3845" s="30">
        <v>133243459</v>
      </c>
      <c r="F3845" s="30" t="s">
        <v>5552</v>
      </c>
      <c r="G3845" s="30" t="s">
        <v>5553</v>
      </c>
      <c r="H3845" s="31">
        <v>74238380</v>
      </c>
      <c r="I3845" s="31" t="s">
        <v>62</v>
      </c>
      <c r="J3845" s="32">
        <v>785</v>
      </c>
      <c r="K3845" s="33">
        <f t="shared" si="694"/>
        <v>785</v>
      </c>
      <c r="L3845" s="33">
        <v>3635837</v>
      </c>
      <c r="M3845" s="33">
        <v>0</v>
      </c>
      <c r="N3845" s="33">
        <v>0</v>
      </c>
      <c r="O3845" s="33">
        <v>0</v>
      </c>
      <c r="P3845" s="33">
        <f t="shared" si="695"/>
        <v>785</v>
      </c>
      <c r="Q3845" s="33">
        <f t="shared" si="696"/>
        <v>785</v>
      </c>
      <c r="R3845" s="33">
        <f t="shared" si="697"/>
        <v>3635837</v>
      </c>
      <c r="S3845" s="33"/>
      <c r="T3845" s="30" t="str">
        <f t="shared" si="698"/>
        <v>USD</v>
      </c>
      <c r="U3845" s="33">
        <v>0</v>
      </c>
      <c r="V3845" s="33">
        <v>0</v>
      </c>
      <c r="W3845" s="33">
        <v>0</v>
      </c>
      <c r="X3845" s="33">
        <f t="shared" si="699"/>
        <v>785</v>
      </c>
      <c r="Y3845" s="33">
        <f t="shared" si="700"/>
        <v>785</v>
      </c>
      <c r="Z3845" s="33">
        <f t="shared" si="701"/>
        <v>3635837</v>
      </c>
      <c r="AA3845" s="34">
        <f t="shared" si="702"/>
        <v>5.2426890127643212E-06</v>
      </c>
      <c r="AB3845" s="33" t="s">
        <v>2762</v>
      </c>
      <c r="AC3845" s="35">
        <v>44947</v>
      </c>
      <c r="AD3845" s="33">
        <v>45</v>
      </c>
      <c r="AE3845" s="36">
        <f t="shared" si="692"/>
        <v>44992</v>
      </c>
    </row>
    <row r="3846" spans="2:31" ht="14.5" hidden="1">
      <c r="B3846" s="29" t="s">
        <v>3132</v>
      </c>
      <c r="C3846" s="30" t="str">
        <f t="shared" si="693"/>
        <v>(Proveedores estratégicos)</v>
      </c>
      <c r="D3846" s="30">
        <v>4</v>
      </c>
      <c r="E3846" s="30">
        <v>133243459</v>
      </c>
      <c r="F3846" s="30" t="s">
        <v>5552</v>
      </c>
      <c r="G3846" s="30" t="s">
        <v>5553</v>
      </c>
      <c r="H3846" s="31">
        <v>74238375</v>
      </c>
      <c r="I3846" s="31" t="s">
        <v>62</v>
      </c>
      <c r="J3846" s="32">
        <v>291</v>
      </c>
      <c r="K3846" s="33">
        <f t="shared" si="694"/>
        <v>291</v>
      </c>
      <c r="L3846" s="33">
        <v>1347807</v>
      </c>
      <c r="M3846" s="33">
        <v>0</v>
      </c>
      <c r="N3846" s="33">
        <v>0</v>
      </c>
      <c r="O3846" s="33">
        <v>0</v>
      </c>
      <c r="P3846" s="33">
        <f t="shared" si="695"/>
        <v>291</v>
      </c>
      <c r="Q3846" s="33">
        <f t="shared" si="696"/>
        <v>291</v>
      </c>
      <c r="R3846" s="33">
        <f t="shared" si="697"/>
        <v>1347807</v>
      </c>
      <c r="S3846" s="33"/>
      <c r="T3846" s="30" t="str">
        <f t="shared" si="698"/>
        <v>USD</v>
      </c>
      <c r="U3846" s="33">
        <v>0</v>
      </c>
      <c r="V3846" s="33">
        <v>0</v>
      </c>
      <c r="W3846" s="33">
        <v>0</v>
      </c>
      <c r="X3846" s="33">
        <f t="shared" si="699"/>
        <v>291</v>
      </c>
      <c r="Y3846" s="33">
        <f t="shared" si="700"/>
        <v>291</v>
      </c>
      <c r="Z3846" s="33">
        <f t="shared" si="701"/>
        <v>1347807</v>
      </c>
      <c r="AA3846" s="34">
        <f t="shared" si="702"/>
        <v>1.9434680240689673E-06</v>
      </c>
      <c r="AB3846" s="33" t="s">
        <v>2762</v>
      </c>
      <c r="AC3846" s="35">
        <v>44947</v>
      </c>
      <c r="AD3846" s="33">
        <v>45</v>
      </c>
      <c r="AE3846" s="36">
        <f t="shared" si="692"/>
        <v>44992</v>
      </c>
    </row>
    <row r="3847" spans="2:31" ht="14.5" hidden="1">
      <c r="B3847" s="29" t="s">
        <v>3132</v>
      </c>
      <c r="C3847" s="30" t="str">
        <f t="shared" si="693"/>
        <v>(Proveedores estratégicos)</v>
      </c>
      <c r="D3847" s="30">
        <v>4</v>
      </c>
      <c r="E3847" s="30">
        <v>133243459</v>
      </c>
      <c r="F3847" s="30" t="s">
        <v>5552</v>
      </c>
      <c r="G3847" s="30" t="s">
        <v>5553</v>
      </c>
      <c r="H3847" s="31">
        <v>74238373</v>
      </c>
      <c r="I3847" s="31" t="s">
        <v>62</v>
      </c>
      <c r="J3847" s="32">
        <v>4420</v>
      </c>
      <c r="K3847" s="33">
        <f t="shared" si="694"/>
        <v>4420</v>
      </c>
      <c r="L3847" s="33">
        <v>20471849</v>
      </c>
      <c r="M3847" s="33">
        <v>0</v>
      </c>
      <c r="N3847" s="33">
        <v>0</v>
      </c>
      <c r="O3847" s="33">
        <v>0</v>
      </c>
      <c r="P3847" s="33">
        <f t="shared" si="695"/>
        <v>4420</v>
      </c>
      <c r="Q3847" s="33">
        <f t="shared" si="696"/>
        <v>4420</v>
      </c>
      <c r="R3847" s="33">
        <f t="shared" si="697"/>
        <v>20471849</v>
      </c>
      <c r="S3847" s="33"/>
      <c r="T3847" s="30" t="str">
        <f t="shared" si="698"/>
        <v>USD</v>
      </c>
      <c r="U3847" s="33">
        <v>0</v>
      </c>
      <c r="V3847" s="33">
        <v>0</v>
      </c>
      <c r="W3847" s="33">
        <v>0</v>
      </c>
      <c r="X3847" s="33">
        <f t="shared" si="699"/>
        <v>4420</v>
      </c>
      <c r="Y3847" s="33">
        <f t="shared" si="700"/>
        <v>4420</v>
      </c>
      <c r="Z3847" s="33">
        <f t="shared" si="701"/>
        <v>20471849</v>
      </c>
      <c r="AA3847" s="34">
        <f t="shared" si="702"/>
        <v>2.9519348040979357E-05</v>
      </c>
      <c r="AB3847" s="33" t="s">
        <v>2762</v>
      </c>
      <c r="AC3847" s="35">
        <v>44947</v>
      </c>
      <c r="AD3847" s="33">
        <v>45</v>
      </c>
      <c r="AE3847" s="36">
        <f t="shared" si="692"/>
        <v>44992</v>
      </c>
    </row>
    <row r="3848" spans="2:31" ht="14.5" hidden="1">
      <c r="B3848" s="29" t="s">
        <v>3132</v>
      </c>
      <c r="C3848" s="30" t="str">
        <f t="shared" si="693"/>
        <v>(Proveedores estratégicos)</v>
      </c>
      <c r="D3848" s="30">
        <v>4</v>
      </c>
      <c r="E3848" s="30">
        <v>133243459</v>
      </c>
      <c r="F3848" s="30" t="s">
        <v>5552</v>
      </c>
      <c r="G3848" s="30" t="s">
        <v>5553</v>
      </c>
      <c r="H3848" s="31">
        <v>74238376</v>
      </c>
      <c r="I3848" s="31" t="s">
        <v>62</v>
      </c>
      <c r="J3848" s="32">
        <v>785</v>
      </c>
      <c r="K3848" s="33">
        <f t="shared" si="694"/>
        <v>785</v>
      </c>
      <c r="L3848" s="33">
        <v>3635837</v>
      </c>
      <c r="M3848" s="33">
        <v>0</v>
      </c>
      <c r="N3848" s="33">
        <v>0</v>
      </c>
      <c r="O3848" s="33">
        <v>0</v>
      </c>
      <c r="P3848" s="33">
        <f t="shared" si="695"/>
        <v>785</v>
      </c>
      <c r="Q3848" s="33">
        <f t="shared" si="696"/>
        <v>785</v>
      </c>
      <c r="R3848" s="33">
        <f t="shared" si="697"/>
        <v>3635837</v>
      </c>
      <c r="S3848" s="33"/>
      <c r="T3848" s="30" t="str">
        <f t="shared" si="698"/>
        <v>USD</v>
      </c>
      <c r="U3848" s="33">
        <v>0</v>
      </c>
      <c r="V3848" s="33">
        <v>0</v>
      </c>
      <c r="W3848" s="33">
        <v>0</v>
      </c>
      <c r="X3848" s="33">
        <f t="shared" si="699"/>
        <v>785</v>
      </c>
      <c r="Y3848" s="33">
        <f t="shared" si="700"/>
        <v>785</v>
      </c>
      <c r="Z3848" s="33">
        <f t="shared" si="701"/>
        <v>3635837</v>
      </c>
      <c r="AA3848" s="34">
        <f t="shared" si="702"/>
        <v>5.2426890127643212E-06</v>
      </c>
      <c r="AB3848" s="33" t="s">
        <v>2762</v>
      </c>
      <c r="AC3848" s="35">
        <v>44947</v>
      </c>
      <c r="AD3848" s="33">
        <v>45</v>
      </c>
      <c r="AE3848" s="36">
        <f t="shared" si="692"/>
        <v>44992</v>
      </c>
    </row>
    <row r="3849" spans="2:31" ht="14.5" hidden="1">
      <c r="B3849" s="29" t="s">
        <v>3132</v>
      </c>
      <c r="C3849" s="30" t="str">
        <f t="shared" si="693"/>
        <v>(Proveedores estratégicos)</v>
      </c>
      <c r="D3849" s="30">
        <v>4</v>
      </c>
      <c r="E3849" s="30">
        <v>133243459</v>
      </c>
      <c r="F3849" s="30" t="s">
        <v>5552</v>
      </c>
      <c r="G3849" s="30" t="s">
        <v>5553</v>
      </c>
      <c r="H3849" s="31">
        <v>74238378</v>
      </c>
      <c r="I3849" s="31" t="s">
        <v>62</v>
      </c>
      <c r="J3849" s="32">
        <v>785</v>
      </c>
      <c r="K3849" s="33">
        <f t="shared" si="694"/>
        <v>785</v>
      </c>
      <c r="L3849" s="33">
        <v>3635837</v>
      </c>
      <c r="M3849" s="33">
        <v>0</v>
      </c>
      <c r="N3849" s="33">
        <v>0</v>
      </c>
      <c r="O3849" s="33">
        <v>0</v>
      </c>
      <c r="P3849" s="33">
        <f t="shared" si="695"/>
        <v>785</v>
      </c>
      <c r="Q3849" s="33">
        <f t="shared" si="696"/>
        <v>785</v>
      </c>
      <c r="R3849" s="33">
        <f t="shared" si="697"/>
        <v>3635837</v>
      </c>
      <c r="S3849" s="33"/>
      <c r="T3849" s="30" t="str">
        <f t="shared" si="698"/>
        <v>USD</v>
      </c>
      <c r="U3849" s="33">
        <v>0</v>
      </c>
      <c r="V3849" s="33">
        <v>0</v>
      </c>
      <c r="W3849" s="33">
        <v>0</v>
      </c>
      <c r="X3849" s="33">
        <f t="shared" si="699"/>
        <v>785</v>
      </c>
      <c r="Y3849" s="33">
        <f t="shared" si="700"/>
        <v>785</v>
      </c>
      <c r="Z3849" s="33">
        <f t="shared" si="701"/>
        <v>3635837</v>
      </c>
      <c r="AA3849" s="34">
        <f t="shared" si="702"/>
        <v>5.2426890127643212E-06</v>
      </c>
      <c r="AB3849" s="33" t="s">
        <v>2762</v>
      </c>
      <c r="AC3849" s="35">
        <v>44947</v>
      </c>
      <c r="AD3849" s="33">
        <v>45</v>
      </c>
      <c r="AE3849" s="36">
        <f t="shared" si="692"/>
        <v>44992</v>
      </c>
    </row>
    <row r="3850" spans="2:31" ht="14.5" hidden="1">
      <c r="B3850" s="29" t="s">
        <v>3132</v>
      </c>
      <c r="C3850" s="30" t="str">
        <f t="shared" si="693"/>
        <v>(Proveedores estratégicos)</v>
      </c>
      <c r="D3850" s="30">
        <v>4</v>
      </c>
      <c r="E3850" s="30">
        <v>133243459</v>
      </c>
      <c r="F3850" s="30" t="s">
        <v>5552</v>
      </c>
      <c r="G3850" s="30" t="s">
        <v>5553</v>
      </c>
      <c r="H3850" s="31">
        <v>74238374</v>
      </c>
      <c r="I3850" s="31" t="s">
        <v>62</v>
      </c>
      <c r="J3850" s="32">
        <v>2260</v>
      </c>
      <c r="K3850" s="33">
        <f t="shared" si="694"/>
        <v>2260</v>
      </c>
      <c r="L3850" s="33">
        <v>10467506</v>
      </c>
      <c r="M3850" s="33">
        <v>0</v>
      </c>
      <c r="N3850" s="33">
        <v>0</v>
      </c>
      <c r="O3850" s="33">
        <v>0</v>
      </c>
      <c r="P3850" s="33">
        <f t="shared" si="695"/>
        <v>2260</v>
      </c>
      <c r="Q3850" s="33">
        <f t="shared" si="696"/>
        <v>2260</v>
      </c>
      <c r="R3850" s="33">
        <f t="shared" si="697"/>
        <v>10467506</v>
      </c>
      <c r="S3850" s="33"/>
      <c r="T3850" s="30" t="str">
        <f t="shared" si="698"/>
        <v>USD</v>
      </c>
      <c r="U3850" s="33">
        <v>0</v>
      </c>
      <c r="V3850" s="33">
        <v>0</v>
      </c>
      <c r="W3850" s="33">
        <v>0</v>
      </c>
      <c r="X3850" s="33">
        <f t="shared" si="699"/>
        <v>2260</v>
      </c>
      <c r="Y3850" s="33">
        <f t="shared" si="700"/>
        <v>2260</v>
      </c>
      <c r="Z3850" s="33">
        <f t="shared" si="701"/>
        <v>10467506</v>
      </c>
      <c r="AA3850" s="34">
        <f t="shared" si="702"/>
        <v>1.5093602572734864E-05</v>
      </c>
      <c r="AB3850" s="33" t="s">
        <v>2762</v>
      </c>
      <c r="AC3850" s="35">
        <v>44947</v>
      </c>
      <c r="AD3850" s="33">
        <v>45</v>
      </c>
      <c r="AE3850" s="36">
        <f t="shared" si="692"/>
        <v>44992</v>
      </c>
    </row>
    <row r="3851" spans="2:31" ht="14.5" hidden="1">
      <c r="B3851" s="29" t="s">
        <v>3132</v>
      </c>
      <c r="C3851" s="30" t="str">
        <f t="shared" si="693"/>
        <v>(Proveedores estratégicos)</v>
      </c>
      <c r="D3851" s="30">
        <v>4</v>
      </c>
      <c r="E3851" s="30">
        <v>133243459</v>
      </c>
      <c r="F3851" s="30" t="s">
        <v>5552</v>
      </c>
      <c r="G3851" s="30" t="s">
        <v>5553</v>
      </c>
      <c r="H3851" s="31">
        <v>74238377</v>
      </c>
      <c r="I3851" s="31" t="s">
        <v>62</v>
      </c>
      <c r="J3851" s="32">
        <v>785</v>
      </c>
      <c r="K3851" s="33">
        <f t="shared" si="694"/>
        <v>785</v>
      </c>
      <c r="L3851" s="33">
        <v>3635837</v>
      </c>
      <c r="M3851" s="33">
        <v>0</v>
      </c>
      <c r="N3851" s="33">
        <v>0</v>
      </c>
      <c r="O3851" s="33">
        <v>0</v>
      </c>
      <c r="P3851" s="33">
        <f t="shared" si="695"/>
        <v>785</v>
      </c>
      <c r="Q3851" s="33">
        <f t="shared" si="696"/>
        <v>785</v>
      </c>
      <c r="R3851" s="33">
        <f t="shared" si="697"/>
        <v>3635837</v>
      </c>
      <c r="S3851" s="33"/>
      <c r="T3851" s="30" t="str">
        <f t="shared" si="698"/>
        <v>USD</v>
      </c>
      <c r="U3851" s="33">
        <v>0</v>
      </c>
      <c r="V3851" s="33">
        <v>0</v>
      </c>
      <c r="W3851" s="33">
        <v>0</v>
      </c>
      <c r="X3851" s="33">
        <f t="shared" si="699"/>
        <v>785</v>
      </c>
      <c r="Y3851" s="33">
        <f t="shared" si="700"/>
        <v>785</v>
      </c>
      <c r="Z3851" s="33">
        <f t="shared" si="701"/>
        <v>3635837</v>
      </c>
      <c r="AA3851" s="34">
        <f t="shared" si="702"/>
        <v>5.2426890127643212E-06</v>
      </c>
      <c r="AB3851" s="33" t="s">
        <v>2762</v>
      </c>
      <c r="AC3851" s="35">
        <v>44947</v>
      </c>
      <c r="AD3851" s="33">
        <v>45</v>
      </c>
      <c r="AE3851" s="36">
        <f t="shared" si="692"/>
        <v>44992</v>
      </c>
    </row>
    <row r="3852" spans="2:31" ht="14.5" hidden="1">
      <c r="B3852" s="29" t="s">
        <v>3132</v>
      </c>
      <c r="C3852" s="30" t="str">
        <f t="shared" si="693"/>
        <v>(Proveedores estratégicos)</v>
      </c>
      <c r="D3852" s="30">
        <v>4</v>
      </c>
      <c r="E3852" s="30">
        <v>133243459</v>
      </c>
      <c r="F3852" s="30" t="s">
        <v>5552</v>
      </c>
      <c r="G3852" s="30" t="s">
        <v>5553</v>
      </c>
      <c r="H3852" s="31">
        <v>74238381</v>
      </c>
      <c r="I3852" s="31" t="s">
        <v>62</v>
      </c>
      <c r="J3852" s="32">
        <v>3925</v>
      </c>
      <c r="K3852" s="33">
        <f t="shared" si="694"/>
        <v>3925</v>
      </c>
      <c r="L3852" s="33">
        <v>18179187</v>
      </c>
      <c r="M3852" s="33">
        <v>0</v>
      </c>
      <c r="N3852" s="33">
        <v>0</v>
      </c>
      <c r="O3852" s="33">
        <v>0</v>
      </c>
      <c r="P3852" s="33">
        <f t="shared" si="695"/>
        <v>3925</v>
      </c>
      <c r="Q3852" s="33">
        <f t="shared" si="696"/>
        <v>3925</v>
      </c>
      <c r="R3852" s="33">
        <f t="shared" si="697"/>
        <v>18179187</v>
      </c>
      <c r="S3852" s="33"/>
      <c r="T3852" s="30" t="str">
        <f t="shared" si="698"/>
        <v>USD</v>
      </c>
      <c r="U3852" s="33">
        <v>0</v>
      </c>
      <c r="V3852" s="33">
        <v>0</v>
      </c>
      <c r="W3852" s="33">
        <v>0</v>
      </c>
      <c r="X3852" s="33">
        <f t="shared" si="699"/>
        <v>3925</v>
      </c>
      <c r="Y3852" s="33">
        <f t="shared" si="700"/>
        <v>3925</v>
      </c>
      <c r="Z3852" s="33">
        <f t="shared" si="701"/>
        <v>18179187</v>
      </c>
      <c r="AA3852" s="34">
        <f t="shared" si="702"/>
        <v>2.6213447947718226E-05</v>
      </c>
      <c r="AB3852" s="33" t="s">
        <v>2762</v>
      </c>
      <c r="AC3852" s="35">
        <v>44947</v>
      </c>
      <c r="AD3852" s="33">
        <v>45</v>
      </c>
      <c r="AE3852" s="36">
        <f t="shared" si="692"/>
        <v>44992</v>
      </c>
    </row>
    <row r="3853" spans="2:31" ht="14.5" hidden="1">
      <c r="B3853" s="29" t="s">
        <v>3132</v>
      </c>
      <c r="C3853" s="30" t="str">
        <f t="shared" si="693"/>
        <v>(Proveedores estratégicos)</v>
      </c>
      <c r="D3853" s="30">
        <v>4</v>
      </c>
      <c r="E3853" s="30">
        <v>133243459</v>
      </c>
      <c r="F3853" s="30" t="s">
        <v>5552</v>
      </c>
      <c r="G3853" s="30" t="s">
        <v>5553</v>
      </c>
      <c r="H3853" s="31">
        <v>74238379</v>
      </c>
      <c r="I3853" s="31" t="s">
        <v>62</v>
      </c>
      <c r="J3853" s="32">
        <v>785</v>
      </c>
      <c r="K3853" s="33">
        <f t="shared" si="694"/>
        <v>785</v>
      </c>
      <c r="L3853" s="33">
        <v>3635837</v>
      </c>
      <c r="M3853" s="33">
        <v>0</v>
      </c>
      <c r="N3853" s="33">
        <v>0</v>
      </c>
      <c r="O3853" s="33">
        <v>0</v>
      </c>
      <c r="P3853" s="33">
        <f t="shared" si="695"/>
        <v>785</v>
      </c>
      <c r="Q3853" s="33">
        <f t="shared" si="696"/>
        <v>785</v>
      </c>
      <c r="R3853" s="33">
        <f t="shared" si="697"/>
        <v>3635837</v>
      </c>
      <c r="S3853" s="33"/>
      <c r="T3853" s="30" t="str">
        <f t="shared" si="698"/>
        <v>USD</v>
      </c>
      <c r="U3853" s="33">
        <v>0</v>
      </c>
      <c r="V3853" s="33">
        <v>0</v>
      </c>
      <c r="W3853" s="33">
        <v>0</v>
      </c>
      <c r="X3853" s="33">
        <f t="shared" si="699"/>
        <v>785</v>
      </c>
      <c r="Y3853" s="33">
        <f t="shared" si="700"/>
        <v>785</v>
      </c>
      <c r="Z3853" s="33">
        <f t="shared" si="701"/>
        <v>3635837</v>
      </c>
      <c r="AA3853" s="34">
        <f t="shared" si="702"/>
        <v>5.2426890127643212E-06</v>
      </c>
      <c r="AB3853" s="33" t="s">
        <v>2762</v>
      </c>
      <c r="AC3853" s="35">
        <v>44947</v>
      </c>
      <c r="AD3853" s="33">
        <v>45</v>
      </c>
      <c r="AE3853" s="36">
        <f t="shared" si="692"/>
        <v>44992</v>
      </c>
    </row>
    <row r="3854" spans="2:31" ht="14.5" hidden="1">
      <c r="B3854" s="29" t="s">
        <v>3132</v>
      </c>
      <c r="C3854" s="30" t="str">
        <f t="shared" si="693"/>
        <v>(Proveedores estratégicos)</v>
      </c>
      <c r="D3854" s="30">
        <v>4</v>
      </c>
      <c r="E3854" s="30">
        <v>133243459</v>
      </c>
      <c r="F3854" s="30" t="s">
        <v>5552</v>
      </c>
      <c r="G3854" s="30" t="s">
        <v>5553</v>
      </c>
      <c r="H3854" s="31">
        <v>74240388</v>
      </c>
      <c r="I3854" s="31" t="s">
        <v>62</v>
      </c>
      <c r="J3854" s="32">
        <v>144.80000000000001</v>
      </c>
      <c r="K3854" s="33">
        <f t="shared" si="694"/>
        <v>144.80000000000001</v>
      </c>
      <c r="L3854" s="33">
        <v>670661</v>
      </c>
      <c r="M3854" s="33">
        <v>0</v>
      </c>
      <c r="N3854" s="33">
        <v>0</v>
      </c>
      <c r="O3854" s="33">
        <v>0</v>
      </c>
      <c r="P3854" s="33">
        <f t="shared" si="695"/>
        <v>144.80000000000001</v>
      </c>
      <c r="Q3854" s="33">
        <f t="shared" si="696"/>
        <v>144.80000000000001</v>
      </c>
      <c r="R3854" s="33">
        <f t="shared" si="697"/>
        <v>670661</v>
      </c>
      <c r="S3854" s="33"/>
      <c r="T3854" s="30" t="str">
        <f t="shared" si="698"/>
        <v>USD</v>
      </c>
      <c r="U3854" s="33">
        <v>0</v>
      </c>
      <c r="V3854" s="33">
        <v>0</v>
      </c>
      <c r="W3854" s="33">
        <v>0</v>
      </c>
      <c r="X3854" s="33">
        <f t="shared" si="699"/>
        <v>144.80000000000001</v>
      </c>
      <c r="Y3854" s="33">
        <f t="shared" si="700"/>
        <v>144.80000000000001</v>
      </c>
      <c r="Z3854" s="33">
        <f t="shared" si="701"/>
        <v>670661</v>
      </c>
      <c r="AA3854" s="34">
        <f t="shared" si="702"/>
        <v>9.6705849464360827E-07</v>
      </c>
      <c r="AB3854" s="33" t="s">
        <v>2762</v>
      </c>
      <c r="AC3854" s="35">
        <v>44948</v>
      </c>
      <c r="AD3854" s="33">
        <v>45</v>
      </c>
      <c r="AE3854" s="36">
        <f t="shared" si="692"/>
        <v>44993</v>
      </c>
    </row>
    <row r="3855" spans="2:31" ht="14.5" hidden="1">
      <c r="B3855" s="29" t="s">
        <v>3132</v>
      </c>
      <c r="C3855" s="30" t="str">
        <f t="shared" si="693"/>
        <v>(Proveedores estratégicos)</v>
      </c>
      <c r="D3855" s="30">
        <v>4</v>
      </c>
      <c r="E3855" s="30">
        <v>133243459</v>
      </c>
      <c r="F3855" s="30" t="s">
        <v>5552</v>
      </c>
      <c r="G3855" s="30" t="s">
        <v>5553</v>
      </c>
      <c r="H3855" s="31">
        <v>74241372</v>
      </c>
      <c r="I3855" s="31" t="s">
        <v>62</v>
      </c>
      <c r="J3855" s="32">
        <v>48.600000000000001</v>
      </c>
      <c r="K3855" s="33">
        <f t="shared" si="694"/>
        <v>48.600000000000001</v>
      </c>
      <c r="L3855" s="33">
        <v>225098</v>
      </c>
      <c r="M3855" s="33">
        <v>0</v>
      </c>
      <c r="N3855" s="33">
        <v>0</v>
      </c>
      <c r="O3855" s="33">
        <v>0</v>
      </c>
      <c r="P3855" s="33">
        <f t="shared" si="695"/>
        <v>48.600000000000001</v>
      </c>
      <c r="Q3855" s="33">
        <f t="shared" si="696"/>
        <v>48.600000000000001</v>
      </c>
      <c r="R3855" s="33">
        <f t="shared" si="697"/>
        <v>225098</v>
      </c>
      <c r="S3855" s="33"/>
      <c r="T3855" s="30" t="str">
        <f t="shared" si="698"/>
        <v>USD</v>
      </c>
      <c r="U3855" s="33">
        <v>0</v>
      </c>
      <c r="V3855" s="33">
        <v>0</v>
      </c>
      <c r="W3855" s="33">
        <v>0</v>
      </c>
      <c r="X3855" s="33">
        <f t="shared" si="699"/>
        <v>48.600000000000001</v>
      </c>
      <c r="Y3855" s="33">
        <f t="shared" si="700"/>
        <v>48.600000000000001</v>
      </c>
      <c r="Z3855" s="33">
        <f t="shared" si="701"/>
        <v>225098</v>
      </c>
      <c r="AA3855" s="34">
        <f t="shared" si="702"/>
        <v>3.2457968038589827E-07</v>
      </c>
      <c r="AB3855" s="33" t="s">
        <v>2762</v>
      </c>
      <c r="AC3855" s="35">
        <v>44949</v>
      </c>
      <c r="AD3855" s="33">
        <v>45</v>
      </c>
      <c r="AE3855" s="36">
        <f t="shared" si="692"/>
        <v>44994</v>
      </c>
    </row>
    <row r="3856" spans="2:31" ht="14.5" hidden="1">
      <c r="B3856" s="29" t="s">
        <v>3132</v>
      </c>
      <c r="C3856" s="30" t="str">
        <f t="shared" si="693"/>
        <v>(Proveedores estratégicos)</v>
      </c>
      <c r="D3856" s="30">
        <v>4</v>
      </c>
      <c r="E3856" s="30">
        <v>133243459</v>
      </c>
      <c r="F3856" s="30" t="s">
        <v>5552</v>
      </c>
      <c r="G3856" s="30" t="s">
        <v>5553</v>
      </c>
      <c r="H3856" s="31">
        <v>74242494</v>
      </c>
      <c r="I3856" s="31" t="s">
        <v>62</v>
      </c>
      <c r="J3856" s="32">
        <v>2990</v>
      </c>
      <c r="K3856" s="33">
        <f t="shared" si="694"/>
        <v>2990</v>
      </c>
      <c r="L3856" s="33">
        <v>13607550</v>
      </c>
      <c r="M3856" s="33">
        <v>0</v>
      </c>
      <c r="N3856" s="33">
        <v>0</v>
      </c>
      <c r="O3856" s="33">
        <v>0</v>
      </c>
      <c r="P3856" s="33">
        <f t="shared" si="695"/>
        <v>2990</v>
      </c>
      <c r="Q3856" s="33">
        <f t="shared" si="696"/>
        <v>2990</v>
      </c>
      <c r="R3856" s="33">
        <f t="shared" si="697"/>
        <v>13607550</v>
      </c>
      <c r="S3856" s="33"/>
      <c r="T3856" s="30" t="str">
        <f t="shared" si="698"/>
        <v>USD</v>
      </c>
      <c r="U3856" s="33">
        <v>0</v>
      </c>
      <c r="V3856" s="33">
        <v>0</v>
      </c>
      <c r="W3856" s="33">
        <v>0</v>
      </c>
      <c r="X3856" s="33">
        <f t="shared" si="699"/>
        <v>2990</v>
      </c>
      <c r="Y3856" s="33">
        <f t="shared" si="700"/>
        <v>2990</v>
      </c>
      <c r="Z3856" s="33">
        <f t="shared" si="701"/>
        <v>13607550</v>
      </c>
      <c r="AA3856" s="34">
        <f t="shared" si="702"/>
        <v>1.9621383707696781E-05</v>
      </c>
      <c r="AB3856" s="33" t="s">
        <v>2762</v>
      </c>
      <c r="AC3856" s="35">
        <v>44950</v>
      </c>
      <c r="AD3856" s="33">
        <v>45</v>
      </c>
      <c r="AE3856" s="36">
        <f t="shared" si="692"/>
        <v>44995</v>
      </c>
    </row>
    <row r="3857" spans="2:31" ht="14.5" hidden="1">
      <c r="B3857" s="29" t="s">
        <v>3132</v>
      </c>
      <c r="C3857" s="30" t="str">
        <f t="shared" si="693"/>
        <v>(Proveedores estratégicos)</v>
      </c>
      <c r="D3857" s="30">
        <v>4</v>
      </c>
      <c r="E3857" s="30">
        <v>133243459</v>
      </c>
      <c r="F3857" s="30" t="s">
        <v>5552</v>
      </c>
      <c r="G3857" s="30" t="s">
        <v>5553</v>
      </c>
      <c r="H3857" s="31">
        <v>74242495</v>
      </c>
      <c r="I3857" s="31" t="s">
        <v>62</v>
      </c>
      <c r="J3857" s="32">
        <v>5260</v>
      </c>
      <c r="K3857" s="33">
        <f t="shared" si="694"/>
        <v>5260</v>
      </c>
      <c r="L3857" s="33">
        <v>23938365</v>
      </c>
      <c r="M3857" s="33">
        <v>0</v>
      </c>
      <c r="N3857" s="33">
        <v>0</v>
      </c>
      <c r="O3857" s="33">
        <v>0</v>
      </c>
      <c r="P3857" s="33">
        <f t="shared" si="695"/>
        <v>5260</v>
      </c>
      <c r="Q3857" s="33">
        <f t="shared" si="696"/>
        <v>5260</v>
      </c>
      <c r="R3857" s="33">
        <f t="shared" si="697"/>
        <v>23938365</v>
      </c>
      <c r="S3857" s="33"/>
      <c r="T3857" s="30" t="str">
        <f t="shared" si="698"/>
        <v>USD</v>
      </c>
      <c r="U3857" s="33">
        <v>0</v>
      </c>
      <c r="V3857" s="33">
        <v>0</v>
      </c>
      <c r="W3857" s="33">
        <v>0</v>
      </c>
      <c r="X3857" s="33">
        <f t="shared" si="699"/>
        <v>5260</v>
      </c>
      <c r="Y3857" s="33">
        <f t="shared" si="700"/>
        <v>5260</v>
      </c>
      <c r="Z3857" s="33">
        <f t="shared" si="701"/>
        <v>23938365</v>
      </c>
      <c r="AA3857" s="34">
        <f t="shared" si="702"/>
        <v>3.4517884924170693E-05</v>
      </c>
      <c r="AB3857" s="33" t="s">
        <v>2762</v>
      </c>
      <c r="AC3857" s="35">
        <v>44950</v>
      </c>
      <c r="AD3857" s="33">
        <v>45</v>
      </c>
      <c r="AE3857" s="36">
        <f t="shared" si="692"/>
        <v>44995</v>
      </c>
    </row>
    <row r="3858" spans="2:31" ht="14.5" hidden="1">
      <c r="B3858" s="29" t="s">
        <v>3132</v>
      </c>
      <c r="C3858" s="30" t="str">
        <f t="shared" si="693"/>
        <v>(Proveedores estratégicos)</v>
      </c>
      <c r="D3858" s="30">
        <v>4</v>
      </c>
      <c r="E3858" s="30">
        <v>133243459</v>
      </c>
      <c r="F3858" s="30" t="s">
        <v>5552</v>
      </c>
      <c r="G3858" s="30" t="s">
        <v>5553</v>
      </c>
      <c r="H3858" s="31">
        <v>74244799</v>
      </c>
      <c r="I3858" s="31" t="s">
        <v>62</v>
      </c>
      <c r="J3858" s="32">
        <v>1440</v>
      </c>
      <c r="K3858" s="33">
        <f t="shared" si="694"/>
        <v>1440</v>
      </c>
      <c r="L3858" s="33">
        <v>6546154</v>
      </c>
      <c r="M3858" s="33">
        <v>0</v>
      </c>
      <c r="N3858" s="33">
        <v>0</v>
      </c>
      <c r="O3858" s="33">
        <v>0</v>
      </c>
      <c r="P3858" s="33">
        <f t="shared" si="695"/>
        <v>1440</v>
      </c>
      <c r="Q3858" s="33">
        <f t="shared" si="696"/>
        <v>1440</v>
      </c>
      <c r="R3858" s="33">
        <f t="shared" si="697"/>
        <v>6546154</v>
      </c>
      <c r="S3858" s="33"/>
      <c r="T3858" s="30" t="str">
        <f t="shared" si="698"/>
        <v>USD</v>
      </c>
      <c r="U3858" s="33">
        <v>0</v>
      </c>
      <c r="V3858" s="33">
        <v>0</v>
      </c>
      <c r="W3858" s="33">
        <v>0</v>
      </c>
      <c r="X3858" s="33">
        <f t="shared" si="699"/>
        <v>1440</v>
      </c>
      <c r="Y3858" s="33">
        <f t="shared" si="700"/>
        <v>1440</v>
      </c>
      <c r="Z3858" s="33">
        <f t="shared" si="701"/>
        <v>6546154</v>
      </c>
      <c r="AA3858" s="34">
        <f t="shared" si="702"/>
        <v>9.4392156886194889E-06</v>
      </c>
      <c r="AB3858" s="33" t="s">
        <v>2762</v>
      </c>
      <c r="AC3858" s="35">
        <v>44951</v>
      </c>
      <c r="AD3858" s="33">
        <v>45</v>
      </c>
      <c r="AE3858" s="36">
        <f t="shared" si="692"/>
        <v>44996</v>
      </c>
    </row>
    <row r="3859" spans="2:31" ht="14.5" hidden="1">
      <c r="B3859" s="29" t="s">
        <v>3132</v>
      </c>
      <c r="C3859" s="30" t="str">
        <f t="shared" si="693"/>
        <v>(Proveedores estratégicos)</v>
      </c>
      <c r="D3859" s="30">
        <v>4</v>
      </c>
      <c r="E3859" s="30">
        <v>133243459</v>
      </c>
      <c r="F3859" s="30" t="s">
        <v>5552</v>
      </c>
      <c r="G3859" s="30" t="s">
        <v>5553</v>
      </c>
      <c r="H3859" s="31">
        <v>74244800</v>
      </c>
      <c r="I3859" s="31" t="s">
        <v>62</v>
      </c>
      <c r="J3859" s="32">
        <v>32.100000000000001</v>
      </c>
      <c r="K3859" s="33">
        <f t="shared" si="694"/>
        <v>32.100000000000001</v>
      </c>
      <c r="L3859" s="33">
        <v>145925</v>
      </c>
      <c r="M3859" s="33">
        <v>0</v>
      </c>
      <c r="N3859" s="33">
        <v>0</v>
      </c>
      <c r="O3859" s="33">
        <v>0</v>
      </c>
      <c r="P3859" s="33">
        <f t="shared" si="695"/>
        <v>32.100000000000001</v>
      </c>
      <c r="Q3859" s="33">
        <f t="shared" si="696"/>
        <v>32.100000000000001</v>
      </c>
      <c r="R3859" s="33">
        <f t="shared" si="697"/>
        <v>145925</v>
      </c>
      <c r="S3859" s="33"/>
      <c r="T3859" s="30" t="str">
        <f t="shared" si="698"/>
        <v>USD</v>
      </c>
      <c r="U3859" s="33">
        <v>0</v>
      </c>
      <c r="V3859" s="33">
        <v>0</v>
      </c>
      <c r="W3859" s="33">
        <v>0</v>
      </c>
      <c r="X3859" s="33">
        <f t="shared" si="699"/>
        <v>32.100000000000001</v>
      </c>
      <c r="Y3859" s="33">
        <f t="shared" si="700"/>
        <v>32.100000000000001</v>
      </c>
      <c r="Z3859" s="33">
        <f t="shared" si="701"/>
        <v>145925</v>
      </c>
      <c r="AA3859" s="34">
        <f t="shared" si="702"/>
        <v>2.1041630694325231E-07</v>
      </c>
      <c r="AB3859" s="33" t="s">
        <v>2762</v>
      </c>
      <c r="AC3859" s="35">
        <v>44951</v>
      </c>
      <c r="AD3859" s="33">
        <v>45</v>
      </c>
      <c r="AE3859" s="36">
        <f t="shared" si="692"/>
        <v>44996</v>
      </c>
    </row>
    <row r="3860" spans="2:31" ht="14.5" hidden="1">
      <c r="B3860" s="29" t="s">
        <v>3132</v>
      </c>
      <c r="C3860" s="30" t="str">
        <f t="shared" si="693"/>
        <v>(Proveedores estratégicos)</v>
      </c>
      <c r="D3860" s="30">
        <v>4</v>
      </c>
      <c r="E3860" s="30">
        <v>133243459</v>
      </c>
      <c r="F3860" s="30" t="s">
        <v>5552</v>
      </c>
      <c r="G3860" s="30" t="s">
        <v>5553</v>
      </c>
      <c r="H3860" s="31">
        <v>74244801</v>
      </c>
      <c r="I3860" s="31" t="s">
        <v>62</v>
      </c>
      <c r="J3860" s="32">
        <v>34.799999999999997</v>
      </c>
      <c r="K3860" s="33">
        <f t="shared" si="694"/>
        <v>34.799999999999997</v>
      </c>
      <c r="L3860" s="33">
        <v>158199</v>
      </c>
      <c r="M3860" s="33">
        <v>0</v>
      </c>
      <c r="N3860" s="33">
        <v>0</v>
      </c>
      <c r="O3860" s="33">
        <v>0</v>
      </c>
      <c r="P3860" s="33">
        <f t="shared" si="695"/>
        <v>34.799999999999997</v>
      </c>
      <c r="Q3860" s="33">
        <f t="shared" si="696"/>
        <v>34.799999999999997</v>
      </c>
      <c r="R3860" s="33">
        <f t="shared" si="697"/>
        <v>158199</v>
      </c>
      <c r="S3860" s="33"/>
      <c r="T3860" s="30" t="str">
        <f t="shared" si="698"/>
        <v>USD</v>
      </c>
      <c r="U3860" s="33">
        <v>0</v>
      </c>
      <c r="V3860" s="33">
        <v>0</v>
      </c>
      <c r="W3860" s="33">
        <v>0</v>
      </c>
      <c r="X3860" s="33">
        <f t="shared" si="699"/>
        <v>34.799999999999997</v>
      </c>
      <c r="Y3860" s="33">
        <f t="shared" si="700"/>
        <v>34.799999999999997</v>
      </c>
      <c r="Z3860" s="33">
        <f t="shared" si="701"/>
        <v>158199</v>
      </c>
      <c r="AA3860" s="34">
        <f t="shared" si="702"/>
        <v>2.2811478048391688E-07</v>
      </c>
      <c r="AB3860" s="33" t="s">
        <v>2762</v>
      </c>
      <c r="AC3860" s="35">
        <v>44951</v>
      </c>
      <c r="AD3860" s="33">
        <v>45</v>
      </c>
      <c r="AE3860" s="36">
        <f t="shared" si="692"/>
        <v>44996</v>
      </c>
    </row>
    <row r="3861" spans="2:31" ht="14.5" hidden="1">
      <c r="B3861" s="29" t="s">
        <v>3132</v>
      </c>
      <c r="C3861" s="30" t="str">
        <f t="shared" si="693"/>
        <v>(Proveedores estratégicos)</v>
      </c>
      <c r="D3861" s="30">
        <v>4</v>
      </c>
      <c r="E3861" s="30">
        <v>133243459</v>
      </c>
      <c r="F3861" s="30" t="s">
        <v>5552</v>
      </c>
      <c r="G3861" s="30" t="s">
        <v>5553</v>
      </c>
      <c r="H3861" s="31">
        <v>74248230</v>
      </c>
      <c r="I3861" s="31" t="s">
        <v>62</v>
      </c>
      <c r="J3861" s="32">
        <v>34.200000000000003</v>
      </c>
      <c r="K3861" s="33">
        <f t="shared" si="694"/>
        <v>34.200000000000003</v>
      </c>
      <c r="L3861" s="33">
        <v>155231</v>
      </c>
      <c r="M3861" s="33">
        <v>0</v>
      </c>
      <c r="N3861" s="33">
        <v>0</v>
      </c>
      <c r="O3861" s="33">
        <v>0</v>
      </c>
      <c r="P3861" s="33">
        <f t="shared" si="695"/>
        <v>34.200000000000003</v>
      </c>
      <c r="Q3861" s="33">
        <f t="shared" si="696"/>
        <v>34.200000000000003</v>
      </c>
      <c r="R3861" s="33">
        <f t="shared" si="697"/>
        <v>155231</v>
      </c>
      <c r="S3861" s="33"/>
      <c r="T3861" s="30" t="str">
        <f t="shared" si="698"/>
        <v>USD</v>
      </c>
      <c r="U3861" s="33">
        <v>0</v>
      </c>
      <c r="V3861" s="33">
        <v>0</v>
      </c>
      <c r="W3861" s="33">
        <v>0</v>
      </c>
      <c r="X3861" s="33">
        <f t="shared" si="699"/>
        <v>34.200000000000003</v>
      </c>
      <c r="Y3861" s="33">
        <f t="shared" si="700"/>
        <v>34.200000000000003</v>
      </c>
      <c r="Z3861" s="33">
        <f t="shared" si="701"/>
        <v>155231</v>
      </c>
      <c r="AA3861" s="34">
        <f t="shared" si="702"/>
        <v>2.2383507790377246E-07</v>
      </c>
      <c r="AB3861" s="33" t="s">
        <v>2762</v>
      </c>
      <c r="AC3861" s="35">
        <v>44952</v>
      </c>
      <c r="AD3861" s="33">
        <v>45</v>
      </c>
      <c r="AE3861" s="36">
        <f t="shared" si="692"/>
        <v>44997</v>
      </c>
    </row>
    <row r="3862" spans="2:31" ht="14.5" hidden="1">
      <c r="B3862" s="29" t="s">
        <v>3132</v>
      </c>
      <c r="C3862" s="30" t="str">
        <f t="shared" si="693"/>
        <v>(Proveedores estratégicos)</v>
      </c>
      <c r="D3862" s="30">
        <v>4</v>
      </c>
      <c r="E3862" s="30">
        <v>133243459</v>
      </c>
      <c r="F3862" s="30" t="s">
        <v>5552</v>
      </c>
      <c r="G3862" s="30" t="s">
        <v>5553</v>
      </c>
      <c r="H3862" s="31">
        <v>74247267</v>
      </c>
      <c r="I3862" s="31" t="s">
        <v>62</v>
      </c>
      <c r="J3862" s="32">
        <v>471</v>
      </c>
      <c r="K3862" s="33">
        <f t="shared" si="694"/>
        <v>471</v>
      </c>
      <c r="L3862" s="33">
        <v>2137827</v>
      </c>
      <c r="M3862" s="33">
        <v>0</v>
      </c>
      <c r="N3862" s="33">
        <v>0</v>
      </c>
      <c r="O3862" s="33">
        <v>0</v>
      </c>
      <c r="P3862" s="33">
        <f t="shared" si="695"/>
        <v>471</v>
      </c>
      <c r="Q3862" s="33">
        <f t="shared" si="696"/>
        <v>471</v>
      </c>
      <c r="R3862" s="33">
        <f t="shared" si="697"/>
        <v>2137827</v>
      </c>
      <c r="S3862" s="33"/>
      <c r="T3862" s="30" t="str">
        <f t="shared" si="698"/>
        <v>USD</v>
      </c>
      <c r="U3862" s="33">
        <v>0</v>
      </c>
      <c r="V3862" s="33">
        <v>0</v>
      </c>
      <c r="W3862" s="33">
        <v>0</v>
      </c>
      <c r="X3862" s="33">
        <f t="shared" si="699"/>
        <v>471</v>
      </c>
      <c r="Y3862" s="33">
        <f t="shared" si="700"/>
        <v>471</v>
      </c>
      <c r="Z3862" s="33">
        <f t="shared" si="701"/>
        <v>2137827</v>
      </c>
      <c r="AA3862" s="34">
        <f t="shared" si="702"/>
        <v>3.0826360268875948E-06</v>
      </c>
      <c r="AB3862" s="33" t="s">
        <v>2762</v>
      </c>
      <c r="AC3862" s="35">
        <v>44952</v>
      </c>
      <c r="AD3862" s="33">
        <v>45</v>
      </c>
      <c r="AE3862" s="36">
        <f t="shared" si="692"/>
        <v>44997</v>
      </c>
    </row>
    <row r="3863" spans="2:31" ht="14.5" hidden="1">
      <c r="B3863" s="29" t="s">
        <v>3132</v>
      </c>
      <c r="C3863" s="30" t="str">
        <f t="shared" si="693"/>
        <v>(Proveedores estratégicos)</v>
      </c>
      <c r="D3863" s="30">
        <v>4</v>
      </c>
      <c r="E3863" s="30">
        <v>133243459</v>
      </c>
      <c r="F3863" s="30" t="s">
        <v>5552</v>
      </c>
      <c r="G3863" s="30" t="s">
        <v>5553</v>
      </c>
      <c r="H3863" s="31">
        <v>74247268</v>
      </c>
      <c r="I3863" s="31" t="s">
        <v>62</v>
      </c>
      <c r="J3863" s="32">
        <v>157</v>
      </c>
      <c r="K3863" s="33">
        <f t="shared" si="694"/>
        <v>157</v>
      </c>
      <c r="L3863" s="33">
        <v>712609</v>
      </c>
      <c r="M3863" s="33">
        <v>0</v>
      </c>
      <c r="N3863" s="33">
        <v>0</v>
      </c>
      <c r="O3863" s="33">
        <v>0</v>
      </c>
      <c r="P3863" s="33">
        <f t="shared" si="695"/>
        <v>157</v>
      </c>
      <c r="Q3863" s="33">
        <f t="shared" si="696"/>
        <v>157</v>
      </c>
      <c r="R3863" s="33">
        <f t="shared" si="697"/>
        <v>712609</v>
      </c>
      <c r="S3863" s="33"/>
      <c r="T3863" s="30" t="str">
        <f t="shared" si="698"/>
        <v>USD</v>
      </c>
      <c r="U3863" s="33">
        <v>0</v>
      </c>
      <c r="V3863" s="33">
        <v>0</v>
      </c>
      <c r="W3863" s="33">
        <v>0</v>
      </c>
      <c r="X3863" s="33">
        <f t="shared" si="699"/>
        <v>157</v>
      </c>
      <c r="Y3863" s="33">
        <f t="shared" si="700"/>
        <v>157</v>
      </c>
      <c r="Z3863" s="33">
        <f t="shared" si="701"/>
        <v>712609</v>
      </c>
      <c r="AA3863" s="34">
        <f t="shared" si="702"/>
        <v>1.0275453422958649E-06</v>
      </c>
      <c r="AB3863" s="33" t="s">
        <v>2762</v>
      </c>
      <c r="AC3863" s="35">
        <v>44952</v>
      </c>
      <c r="AD3863" s="33">
        <v>45</v>
      </c>
      <c r="AE3863" s="36">
        <f t="shared" si="703" ref="AE3863:AE3926">+AD3863+AC3863</f>
        <v>44997</v>
      </c>
    </row>
    <row r="3864" spans="2:31" ht="14.5" hidden="1">
      <c r="B3864" s="29" t="s">
        <v>3132</v>
      </c>
      <c r="C3864" s="30" t="str">
        <f t="shared" si="693"/>
        <v>(Proveedores estratégicos)</v>
      </c>
      <c r="D3864" s="30">
        <v>4</v>
      </c>
      <c r="E3864" s="30">
        <v>133243459</v>
      </c>
      <c r="F3864" s="30" t="s">
        <v>5552</v>
      </c>
      <c r="G3864" s="30" t="s">
        <v>5553</v>
      </c>
      <c r="H3864" s="31">
        <v>74247269</v>
      </c>
      <c r="I3864" s="31" t="s">
        <v>62</v>
      </c>
      <c r="J3864" s="32">
        <v>3160</v>
      </c>
      <c r="K3864" s="33">
        <f t="shared" si="694"/>
        <v>3160</v>
      </c>
      <c r="L3864" s="33">
        <v>14342956</v>
      </c>
      <c r="M3864" s="33">
        <v>0</v>
      </c>
      <c r="N3864" s="33">
        <v>0</v>
      </c>
      <c r="O3864" s="33">
        <v>0</v>
      </c>
      <c r="P3864" s="33">
        <f t="shared" si="695"/>
        <v>3160</v>
      </c>
      <c r="Q3864" s="33">
        <f t="shared" si="696"/>
        <v>3160</v>
      </c>
      <c r="R3864" s="33">
        <f t="shared" si="697"/>
        <v>14342956</v>
      </c>
      <c r="S3864" s="33"/>
      <c r="T3864" s="30" t="str">
        <f t="shared" si="698"/>
        <v>USD</v>
      </c>
      <c r="U3864" s="33">
        <v>0</v>
      </c>
      <c r="V3864" s="33">
        <v>0</v>
      </c>
      <c r="W3864" s="33">
        <v>0</v>
      </c>
      <c r="X3864" s="33">
        <f t="shared" si="699"/>
        <v>3160</v>
      </c>
      <c r="Y3864" s="33">
        <f t="shared" si="700"/>
        <v>3160</v>
      </c>
      <c r="Z3864" s="33">
        <f t="shared" si="701"/>
        <v>14342956</v>
      </c>
      <c r="AA3864" s="34">
        <f t="shared" si="702"/>
        <v>2.0681801145585487E-05</v>
      </c>
      <c r="AB3864" s="33" t="s">
        <v>2762</v>
      </c>
      <c r="AC3864" s="35">
        <v>44952</v>
      </c>
      <c r="AD3864" s="33">
        <v>45</v>
      </c>
      <c r="AE3864" s="36">
        <f t="shared" si="703"/>
        <v>44997</v>
      </c>
    </row>
    <row r="3865" spans="2:31" ht="14.5" hidden="1">
      <c r="B3865" s="29" t="s">
        <v>3132</v>
      </c>
      <c r="C3865" s="30" t="str">
        <f t="shared" si="693"/>
        <v>(Proveedores estratégicos)</v>
      </c>
      <c r="D3865" s="30">
        <v>4</v>
      </c>
      <c r="E3865" s="30">
        <v>133243459</v>
      </c>
      <c r="F3865" s="30" t="s">
        <v>5552</v>
      </c>
      <c r="G3865" s="30" t="s">
        <v>5553</v>
      </c>
      <c r="H3865" s="31">
        <v>74247266</v>
      </c>
      <c r="I3865" s="31" t="s">
        <v>62</v>
      </c>
      <c r="J3865" s="32">
        <v>485.60000000000002</v>
      </c>
      <c r="K3865" s="33">
        <f t="shared" si="694"/>
        <v>485.60000000000002</v>
      </c>
      <c r="L3865" s="33">
        <v>2204095</v>
      </c>
      <c r="M3865" s="33">
        <v>0</v>
      </c>
      <c r="N3865" s="33">
        <v>0</v>
      </c>
      <c r="O3865" s="33">
        <v>0</v>
      </c>
      <c r="P3865" s="33">
        <f t="shared" si="695"/>
        <v>485.60000000000002</v>
      </c>
      <c r="Q3865" s="33">
        <f t="shared" si="696"/>
        <v>485.60000000000002</v>
      </c>
      <c r="R3865" s="33">
        <f t="shared" si="697"/>
        <v>2204095</v>
      </c>
      <c r="S3865" s="33"/>
      <c r="T3865" s="30" t="str">
        <f t="shared" si="698"/>
        <v>USD</v>
      </c>
      <c r="U3865" s="33">
        <v>0</v>
      </c>
      <c r="V3865" s="33">
        <v>0</v>
      </c>
      <c r="W3865" s="33">
        <v>0</v>
      </c>
      <c r="X3865" s="33">
        <f t="shared" si="699"/>
        <v>485.60000000000002</v>
      </c>
      <c r="Y3865" s="33">
        <f t="shared" si="700"/>
        <v>485.60000000000002</v>
      </c>
      <c r="Z3865" s="33">
        <f t="shared" si="701"/>
        <v>2204095</v>
      </c>
      <c r="AA3865" s="34">
        <f t="shared" si="702"/>
        <v>3.1781910574068028E-06</v>
      </c>
      <c r="AB3865" s="33" t="s">
        <v>2762</v>
      </c>
      <c r="AC3865" s="35">
        <v>44952</v>
      </c>
      <c r="AD3865" s="33">
        <v>45</v>
      </c>
      <c r="AE3865" s="36">
        <f t="shared" si="703"/>
        <v>44997</v>
      </c>
    </row>
    <row r="3866" spans="2:31" ht="14.5" hidden="1">
      <c r="B3866" s="29" t="s">
        <v>3132</v>
      </c>
      <c r="C3866" s="30" t="str">
        <f t="shared" si="693"/>
        <v>(Proveedores estratégicos)</v>
      </c>
      <c r="D3866" s="30">
        <v>4</v>
      </c>
      <c r="E3866" s="30">
        <v>133243459</v>
      </c>
      <c r="F3866" s="30" t="s">
        <v>5552</v>
      </c>
      <c r="G3866" s="30" t="s">
        <v>5553</v>
      </c>
      <c r="H3866" s="31">
        <v>74249576</v>
      </c>
      <c r="I3866" s="31" t="s">
        <v>62</v>
      </c>
      <c r="J3866" s="32">
        <v>500.39999999999998</v>
      </c>
      <c r="K3866" s="33">
        <f t="shared" si="694"/>
        <v>500.39999999999998</v>
      </c>
      <c r="L3866" s="33">
        <v>2267688</v>
      </c>
      <c r="M3866" s="33">
        <v>0</v>
      </c>
      <c r="N3866" s="33">
        <v>0</v>
      </c>
      <c r="O3866" s="33">
        <v>0</v>
      </c>
      <c r="P3866" s="33">
        <f t="shared" si="695"/>
        <v>500.39999999999998</v>
      </c>
      <c r="Q3866" s="33">
        <f t="shared" si="696"/>
        <v>500.39999999999998</v>
      </c>
      <c r="R3866" s="33">
        <f t="shared" si="697"/>
        <v>2267688</v>
      </c>
      <c r="S3866" s="33"/>
      <c r="T3866" s="30" t="str">
        <f t="shared" si="698"/>
        <v>USD</v>
      </c>
      <c r="U3866" s="33">
        <v>0</v>
      </c>
      <c r="V3866" s="33">
        <v>0</v>
      </c>
      <c r="W3866" s="33">
        <v>0</v>
      </c>
      <c r="X3866" s="33">
        <f t="shared" si="699"/>
        <v>500.39999999999998</v>
      </c>
      <c r="Y3866" s="33">
        <f t="shared" si="700"/>
        <v>500.39999999999998</v>
      </c>
      <c r="Z3866" s="33">
        <f t="shared" si="701"/>
        <v>2267688</v>
      </c>
      <c r="AA3866" s="34">
        <f t="shared" si="702"/>
        <v>3.2698888762003077E-06</v>
      </c>
      <c r="AB3866" s="33" t="s">
        <v>2762</v>
      </c>
      <c r="AC3866" s="35">
        <v>44953</v>
      </c>
      <c r="AD3866" s="33">
        <v>45</v>
      </c>
      <c r="AE3866" s="36">
        <f t="shared" si="703"/>
        <v>44998</v>
      </c>
    </row>
    <row r="3867" spans="2:31" ht="14.5" hidden="1">
      <c r="B3867" s="29" t="s">
        <v>3132</v>
      </c>
      <c r="C3867" s="30" t="str">
        <f t="shared" si="693"/>
        <v>(Proveedores estratégicos)</v>
      </c>
      <c r="D3867" s="30">
        <v>4</v>
      </c>
      <c r="E3867" s="30">
        <v>133243459</v>
      </c>
      <c r="F3867" s="30" t="s">
        <v>5552</v>
      </c>
      <c r="G3867" s="30" t="s">
        <v>5553</v>
      </c>
      <c r="H3867" s="31">
        <v>74249575</v>
      </c>
      <c r="I3867" s="31" t="s">
        <v>62</v>
      </c>
      <c r="J3867" s="32">
        <v>1723.5999999999999</v>
      </c>
      <c r="K3867" s="33">
        <f t="shared" si="694"/>
        <v>1723.5999999999999</v>
      </c>
      <c r="L3867" s="33">
        <v>7810924</v>
      </c>
      <c r="M3867" s="33">
        <v>0</v>
      </c>
      <c r="N3867" s="33">
        <v>0</v>
      </c>
      <c r="O3867" s="33">
        <v>0</v>
      </c>
      <c r="P3867" s="33">
        <f t="shared" si="695"/>
        <v>1723.5999999999999</v>
      </c>
      <c r="Q3867" s="33">
        <f t="shared" si="696"/>
        <v>1723.5999999999999</v>
      </c>
      <c r="R3867" s="33">
        <f t="shared" si="697"/>
        <v>7810924</v>
      </c>
      <c r="S3867" s="33"/>
      <c r="T3867" s="30" t="str">
        <f t="shared" si="698"/>
        <v>USD</v>
      </c>
      <c r="U3867" s="33">
        <v>0</v>
      </c>
      <c r="V3867" s="33">
        <v>0</v>
      </c>
      <c r="W3867" s="33">
        <v>0</v>
      </c>
      <c r="X3867" s="33">
        <f t="shared" si="699"/>
        <v>1723.5999999999999</v>
      </c>
      <c r="Y3867" s="33">
        <f t="shared" si="700"/>
        <v>1723.5999999999999</v>
      </c>
      <c r="Z3867" s="33">
        <f t="shared" si="701"/>
        <v>7810924</v>
      </c>
      <c r="AA3867" s="34">
        <f t="shared" si="702"/>
        <v>1.1262948650981093E-05</v>
      </c>
      <c r="AB3867" s="33" t="s">
        <v>2762</v>
      </c>
      <c r="AC3867" s="35">
        <v>44953</v>
      </c>
      <c r="AD3867" s="33">
        <v>45</v>
      </c>
      <c r="AE3867" s="36">
        <f t="shared" si="703"/>
        <v>44998</v>
      </c>
    </row>
    <row r="3868" spans="2:31" ht="14.5" hidden="1">
      <c r="B3868" s="29" t="s">
        <v>3132</v>
      </c>
      <c r="C3868" s="30" t="str">
        <f t="shared" si="693"/>
        <v>(Proveedores estratégicos)</v>
      </c>
      <c r="D3868" s="30">
        <v>4</v>
      </c>
      <c r="E3868" s="30">
        <v>133243459</v>
      </c>
      <c r="F3868" s="30" t="s">
        <v>5552</v>
      </c>
      <c r="G3868" s="30" t="s">
        <v>5553</v>
      </c>
      <c r="H3868" s="31">
        <v>74249577</v>
      </c>
      <c r="I3868" s="31" t="s">
        <v>62</v>
      </c>
      <c r="J3868" s="32">
        <v>556</v>
      </c>
      <c r="K3868" s="33">
        <f t="shared" si="694"/>
        <v>556</v>
      </c>
      <c r="L3868" s="33">
        <v>2519653</v>
      </c>
      <c r="M3868" s="33">
        <v>0</v>
      </c>
      <c r="N3868" s="33">
        <v>0</v>
      </c>
      <c r="O3868" s="33">
        <v>0</v>
      </c>
      <c r="P3868" s="33">
        <f t="shared" si="695"/>
        <v>556</v>
      </c>
      <c r="Q3868" s="33">
        <f t="shared" si="696"/>
        <v>556</v>
      </c>
      <c r="R3868" s="33">
        <f t="shared" si="697"/>
        <v>2519653</v>
      </c>
      <c r="S3868" s="33"/>
      <c r="T3868" s="30" t="str">
        <f t="shared" si="698"/>
        <v>USD</v>
      </c>
      <c r="U3868" s="33">
        <v>0</v>
      </c>
      <c r="V3868" s="33">
        <v>0</v>
      </c>
      <c r="W3868" s="33">
        <v>0</v>
      </c>
      <c r="X3868" s="33">
        <f t="shared" si="699"/>
        <v>556</v>
      </c>
      <c r="Y3868" s="33">
        <f t="shared" si="700"/>
        <v>556</v>
      </c>
      <c r="Z3868" s="33">
        <f t="shared" si="701"/>
        <v>2519653</v>
      </c>
      <c r="AA3868" s="34">
        <f t="shared" si="702"/>
        <v>3.6332093817953502E-06</v>
      </c>
      <c r="AB3868" s="33" t="s">
        <v>2762</v>
      </c>
      <c r="AC3868" s="35">
        <v>44953</v>
      </c>
      <c r="AD3868" s="33">
        <v>45</v>
      </c>
      <c r="AE3868" s="36">
        <f t="shared" si="703"/>
        <v>44998</v>
      </c>
    </row>
    <row r="3869" spans="2:31" ht="14.5" hidden="1">
      <c r="B3869" s="29" t="s">
        <v>3132</v>
      </c>
      <c r="C3869" s="30" t="str">
        <f t="shared" si="693"/>
        <v>(Proveedores estratégicos)</v>
      </c>
      <c r="D3869" s="30">
        <v>4</v>
      </c>
      <c r="E3869" s="30">
        <v>133243459</v>
      </c>
      <c r="F3869" s="30" t="s">
        <v>5552</v>
      </c>
      <c r="G3869" s="30" t="s">
        <v>5553</v>
      </c>
      <c r="H3869" s="31">
        <v>74251906</v>
      </c>
      <c r="I3869" s="31" t="s">
        <v>62</v>
      </c>
      <c r="J3869" s="32">
        <v>604</v>
      </c>
      <c r="K3869" s="33">
        <f t="shared" si="694"/>
        <v>604</v>
      </c>
      <c r="L3869" s="33">
        <v>2747294</v>
      </c>
      <c r="M3869" s="33">
        <v>0</v>
      </c>
      <c r="N3869" s="33">
        <v>0</v>
      </c>
      <c r="O3869" s="33">
        <v>0</v>
      </c>
      <c r="P3869" s="33">
        <f t="shared" si="695"/>
        <v>604</v>
      </c>
      <c r="Q3869" s="33">
        <f t="shared" si="696"/>
        <v>604</v>
      </c>
      <c r="R3869" s="33">
        <f t="shared" si="697"/>
        <v>2747294</v>
      </c>
      <c r="S3869" s="33"/>
      <c r="T3869" s="30" t="str">
        <f t="shared" si="698"/>
        <v>USD</v>
      </c>
      <c r="U3869" s="33">
        <v>0</v>
      </c>
      <c r="V3869" s="33">
        <v>0</v>
      </c>
      <c r="W3869" s="33">
        <v>0</v>
      </c>
      <c r="X3869" s="33">
        <f t="shared" si="699"/>
        <v>604</v>
      </c>
      <c r="Y3869" s="33">
        <f t="shared" si="700"/>
        <v>604</v>
      </c>
      <c r="Z3869" s="33">
        <f t="shared" si="701"/>
        <v>2747294</v>
      </c>
      <c r="AA3869" s="34">
        <f t="shared" si="702"/>
        <v>3.9614559367302063E-06</v>
      </c>
      <c r="AB3869" s="33" t="s">
        <v>2762</v>
      </c>
      <c r="AC3869" s="35">
        <v>44954</v>
      </c>
      <c r="AD3869" s="33">
        <v>45</v>
      </c>
      <c r="AE3869" s="36">
        <f t="shared" si="703"/>
        <v>44999</v>
      </c>
    </row>
    <row r="3870" spans="2:31" ht="14.5" hidden="1">
      <c r="B3870" s="29" t="s">
        <v>3132</v>
      </c>
      <c r="C3870" s="30" t="str">
        <f t="shared" si="693"/>
        <v>(Proveedores estratégicos)</v>
      </c>
      <c r="D3870" s="30">
        <v>4</v>
      </c>
      <c r="E3870" s="30">
        <v>133243459</v>
      </c>
      <c r="F3870" s="30" t="s">
        <v>5552</v>
      </c>
      <c r="G3870" s="30" t="s">
        <v>5553</v>
      </c>
      <c r="H3870" s="31">
        <v>74251907</v>
      </c>
      <c r="I3870" s="31" t="s">
        <v>62</v>
      </c>
      <c r="J3870" s="32">
        <v>353</v>
      </c>
      <c r="K3870" s="33">
        <f t="shared" si="694"/>
        <v>353</v>
      </c>
      <c r="L3870" s="33">
        <v>1605621</v>
      </c>
      <c r="M3870" s="33">
        <v>0</v>
      </c>
      <c r="N3870" s="33">
        <v>0</v>
      </c>
      <c r="O3870" s="33">
        <v>0</v>
      </c>
      <c r="P3870" s="33">
        <f t="shared" si="695"/>
        <v>353</v>
      </c>
      <c r="Q3870" s="33">
        <f t="shared" si="696"/>
        <v>353</v>
      </c>
      <c r="R3870" s="33">
        <f t="shared" si="697"/>
        <v>1605621</v>
      </c>
      <c r="S3870" s="33"/>
      <c r="T3870" s="30" t="str">
        <f t="shared" si="698"/>
        <v>USD</v>
      </c>
      <c r="U3870" s="33">
        <v>0</v>
      </c>
      <c r="V3870" s="33">
        <v>0</v>
      </c>
      <c r="W3870" s="33">
        <v>0</v>
      </c>
      <c r="X3870" s="33">
        <f t="shared" si="699"/>
        <v>353</v>
      </c>
      <c r="Y3870" s="33">
        <f t="shared" si="700"/>
        <v>353</v>
      </c>
      <c r="Z3870" s="33">
        <f t="shared" si="701"/>
        <v>1605621</v>
      </c>
      <c r="AA3870" s="34">
        <f t="shared" si="702"/>
        <v>2.3152224853214439E-06</v>
      </c>
      <c r="AB3870" s="33" t="s">
        <v>2762</v>
      </c>
      <c r="AC3870" s="35">
        <v>44954</v>
      </c>
      <c r="AD3870" s="33">
        <v>45</v>
      </c>
      <c r="AE3870" s="36">
        <f t="shared" si="703"/>
        <v>44999</v>
      </c>
    </row>
    <row r="3871" spans="2:31" ht="14.5" hidden="1">
      <c r="B3871" s="29" t="s">
        <v>3132</v>
      </c>
      <c r="C3871" s="30" t="str">
        <f t="shared" si="693"/>
        <v>(Proveedores estratégicos)</v>
      </c>
      <c r="D3871" s="30">
        <v>4</v>
      </c>
      <c r="E3871" s="30">
        <v>133243459</v>
      </c>
      <c r="F3871" s="30" t="s">
        <v>5552</v>
      </c>
      <c r="G3871" s="30" t="s">
        <v>5553</v>
      </c>
      <c r="H3871" s="31">
        <v>74256011</v>
      </c>
      <c r="I3871" s="31" t="s">
        <v>62</v>
      </c>
      <c r="J3871" s="32">
        <v>104</v>
      </c>
      <c r="K3871" s="33">
        <f t="shared" si="694"/>
        <v>104</v>
      </c>
      <c r="L3871" s="33">
        <v>481749</v>
      </c>
      <c r="M3871" s="33">
        <v>0</v>
      </c>
      <c r="N3871" s="33">
        <v>0</v>
      </c>
      <c r="O3871" s="33">
        <v>0</v>
      </c>
      <c r="P3871" s="33">
        <f t="shared" si="695"/>
        <v>104</v>
      </c>
      <c r="Q3871" s="33">
        <f t="shared" si="696"/>
        <v>104</v>
      </c>
      <c r="R3871" s="33">
        <f t="shared" si="697"/>
        <v>481749</v>
      </c>
      <c r="S3871" s="33"/>
      <c r="T3871" s="30" t="str">
        <f t="shared" si="698"/>
        <v>USD</v>
      </c>
      <c r="U3871" s="33">
        <v>0</v>
      </c>
      <c r="V3871" s="33">
        <v>0</v>
      </c>
      <c r="W3871" s="33">
        <v>0</v>
      </c>
      <c r="X3871" s="33">
        <f t="shared" si="699"/>
        <v>104</v>
      </c>
      <c r="Y3871" s="33">
        <f t="shared" si="700"/>
        <v>104</v>
      </c>
      <c r="Z3871" s="33">
        <f t="shared" si="701"/>
        <v>481749</v>
      </c>
      <c r="AA3871" s="34">
        <f t="shared" si="702"/>
        <v>6.9465715575538706E-07</v>
      </c>
      <c r="AB3871" s="33" t="s">
        <v>2762</v>
      </c>
      <c r="AC3871" s="35">
        <v>44957</v>
      </c>
      <c r="AD3871" s="33">
        <v>45</v>
      </c>
      <c r="AE3871" s="36">
        <f t="shared" si="703"/>
        <v>45002</v>
      </c>
    </row>
    <row r="3872" spans="2:31" ht="14.5" hidden="1">
      <c r="B3872" s="29" t="s">
        <v>3132</v>
      </c>
      <c r="C3872" s="30" t="str">
        <f t="shared" si="693"/>
        <v>(Proveedores estratégicos)</v>
      </c>
      <c r="D3872" s="30">
        <v>4</v>
      </c>
      <c r="E3872" s="30">
        <v>133243459</v>
      </c>
      <c r="F3872" s="30" t="s">
        <v>5552</v>
      </c>
      <c r="G3872" s="30" t="s">
        <v>5553</v>
      </c>
      <c r="H3872" s="31">
        <v>74256012</v>
      </c>
      <c r="I3872" s="31" t="s">
        <v>62</v>
      </c>
      <c r="J3872" s="32">
        <v>2790</v>
      </c>
      <c r="K3872" s="33">
        <f t="shared" si="694"/>
        <v>2790</v>
      </c>
      <c r="L3872" s="33">
        <v>12923838</v>
      </c>
      <c r="M3872" s="33">
        <v>0</v>
      </c>
      <c r="N3872" s="33">
        <v>0</v>
      </c>
      <c r="O3872" s="33">
        <v>0</v>
      </c>
      <c r="P3872" s="33">
        <f t="shared" si="695"/>
        <v>2790</v>
      </c>
      <c r="Q3872" s="33">
        <f t="shared" si="696"/>
        <v>2790</v>
      </c>
      <c r="R3872" s="33">
        <f t="shared" si="697"/>
        <v>12923838</v>
      </c>
      <c r="S3872" s="33"/>
      <c r="T3872" s="30" t="str">
        <f t="shared" si="698"/>
        <v>USD</v>
      </c>
      <c r="U3872" s="33">
        <v>0</v>
      </c>
      <c r="V3872" s="33">
        <v>0</v>
      </c>
      <c r="W3872" s="33">
        <v>0</v>
      </c>
      <c r="X3872" s="33">
        <f t="shared" si="699"/>
        <v>2790</v>
      </c>
      <c r="Y3872" s="33">
        <f t="shared" si="700"/>
        <v>2790</v>
      </c>
      <c r="Z3872" s="33">
        <f t="shared" si="701"/>
        <v>12923838</v>
      </c>
      <c r="AA3872" s="34">
        <f t="shared" si="702"/>
        <v>1.8635506345676668E-05</v>
      </c>
      <c r="AB3872" s="33" t="s">
        <v>2762</v>
      </c>
      <c r="AC3872" s="35">
        <v>44957</v>
      </c>
      <c r="AD3872" s="33">
        <v>45</v>
      </c>
      <c r="AE3872" s="36">
        <f t="shared" si="703"/>
        <v>45002</v>
      </c>
    </row>
    <row r="3873" spans="2:31" ht="14.5" hidden="1">
      <c r="B3873" s="29" t="s">
        <v>3132</v>
      </c>
      <c r="C3873" s="30" t="str">
        <f t="shared" si="693"/>
        <v>(Proveedores estratégicos)</v>
      </c>
      <c r="D3873" s="30">
        <v>4</v>
      </c>
      <c r="E3873" s="30">
        <v>133243459</v>
      </c>
      <c r="F3873" s="30" t="s">
        <v>5552</v>
      </c>
      <c r="G3873" s="30" t="s">
        <v>5553</v>
      </c>
      <c r="H3873" s="31">
        <v>74256007</v>
      </c>
      <c r="I3873" s="31" t="s">
        <v>62</v>
      </c>
      <c r="J3873" s="32">
        <v>223.69999999999999</v>
      </c>
      <c r="K3873" s="33">
        <f t="shared" si="694"/>
        <v>223.69999999999999</v>
      </c>
      <c r="L3873" s="33">
        <v>1036223</v>
      </c>
      <c r="M3873" s="33">
        <v>0</v>
      </c>
      <c r="N3873" s="33">
        <v>0</v>
      </c>
      <c r="O3873" s="33">
        <v>0</v>
      </c>
      <c r="P3873" s="33">
        <f t="shared" si="695"/>
        <v>223.69999999999999</v>
      </c>
      <c r="Q3873" s="33">
        <f t="shared" si="696"/>
        <v>223.69999999999999</v>
      </c>
      <c r="R3873" s="33">
        <f t="shared" si="697"/>
        <v>1036223</v>
      </c>
      <c r="S3873" s="33"/>
      <c r="T3873" s="30" t="str">
        <f t="shared" si="698"/>
        <v>USD</v>
      </c>
      <c r="U3873" s="33">
        <v>0</v>
      </c>
      <c r="V3873" s="33">
        <v>0</v>
      </c>
      <c r="W3873" s="33">
        <v>0</v>
      </c>
      <c r="X3873" s="33">
        <f t="shared" si="699"/>
        <v>223.69999999999999</v>
      </c>
      <c r="Y3873" s="33">
        <f t="shared" si="700"/>
        <v>223.69999999999999</v>
      </c>
      <c r="Z3873" s="33">
        <f t="shared" si="701"/>
        <v>1036223</v>
      </c>
      <c r="AA3873" s="34">
        <f t="shared" si="702"/>
        <v>1.4941800022590901E-06</v>
      </c>
      <c r="AB3873" s="33" t="s">
        <v>2762</v>
      </c>
      <c r="AC3873" s="35">
        <v>44957</v>
      </c>
      <c r="AD3873" s="33">
        <v>45</v>
      </c>
      <c r="AE3873" s="36">
        <f t="shared" si="703"/>
        <v>45002</v>
      </c>
    </row>
    <row r="3874" spans="2:31" ht="14.5" hidden="1">
      <c r="B3874" s="29" t="s">
        <v>3132</v>
      </c>
      <c r="C3874" s="30" t="str">
        <f t="shared" si="693"/>
        <v>(Proveedores estratégicos)</v>
      </c>
      <c r="D3874" s="30">
        <v>4</v>
      </c>
      <c r="E3874" s="30">
        <v>133243459</v>
      </c>
      <c r="F3874" s="30" t="s">
        <v>5552</v>
      </c>
      <c r="G3874" s="30" t="s">
        <v>5553</v>
      </c>
      <c r="H3874" s="31">
        <v>74256008</v>
      </c>
      <c r="I3874" s="31" t="s">
        <v>62</v>
      </c>
      <c r="J3874" s="32">
        <v>33540</v>
      </c>
      <c r="K3874" s="33">
        <f t="shared" si="694"/>
        <v>33540</v>
      </c>
      <c r="L3874" s="33">
        <v>155363988</v>
      </c>
      <c r="M3874" s="33">
        <v>0</v>
      </c>
      <c r="N3874" s="33">
        <v>0</v>
      </c>
      <c r="O3874" s="33">
        <v>0</v>
      </c>
      <c r="P3874" s="33">
        <f t="shared" si="695"/>
        <v>33540</v>
      </c>
      <c r="Q3874" s="33">
        <f t="shared" si="696"/>
        <v>33540</v>
      </c>
      <c r="R3874" s="33">
        <f t="shared" si="697"/>
        <v>155363988</v>
      </c>
      <c r="S3874" s="33"/>
      <c r="T3874" s="30" t="str">
        <f t="shared" si="698"/>
        <v>USD</v>
      </c>
      <c r="U3874" s="33">
        <v>0</v>
      </c>
      <c r="V3874" s="33">
        <v>0</v>
      </c>
      <c r="W3874" s="33">
        <v>0</v>
      </c>
      <c r="X3874" s="33">
        <f t="shared" si="699"/>
        <v>33540</v>
      </c>
      <c r="Y3874" s="33">
        <f t="shared" si="700"/>
        <v>33540</v>
      </c>
      <c r="Z3874" s="33">
        <f t="shared" si="701"/>
        <v>155363988</v>
      </c>
      <c r="AA3874" s="34">
        <f t="shared" si="702"/>
        <v>0.0002240268397254464</v>
      </c>
      <c r="AB3874" s="33" t="s">
        <v>2762</v>
      </c>
      <c r="AC3874" s="35">
        <v>44957</v>
      </c>
      <c r="AD3874" s="33">
        <v>45</v>
      </c>
      <c r="AE3874" s="36">
        <f t="shared" si="703"/>
        <v>45002</v>
      </c>
    </row>
    <row r="3875" spans="2:31" ht="14.5" hidden="1">
      <c r="B3875" s="29" t="s">
        <v>3132</v>
      </c>
      <c r="C3875" s="30" t="str">
        <f t="shared" si="693"/>
        <v>(Proveedores estratégicos)</v>
      </c>
      <c r="D3875" s="30">
        <v>4</v>
      </c>
      <c r="E3875" s="30">
        <v>133243459</v>
      </c>
      <c r="F3875" s="30" t="s">
        <v>5552</v>
      </c>
      <c r="G3875" s="30" t="s">
        <v>5553</v>
      </c>
      <c r="H3875" s="31">
        <v>74256010</v>
      </c>
      <c r="I3875" s="31" t="s">
        <v>62</v>
      </c>
      <c r="J3875" s="32">
        <v>6180</v>
      </c>
      <c r="K3875" s="33">
        <f t="shared" si="694"/>
        <v>6180</v>
      </c>
      <c r="L3875" s="33">
        <v>28626996</v>
      </c>
      <c r="M3875" s="33">
        <v>0</v>
      </c>
      <c r="N3875" s="33">
        <v>0</v>
      </c>
      <c r="O3875" s="33">
        <v>0</v>
      </c>
      <c r="P3875" s="33">
        <f t="shared" si="695"/>
        <v>6180</v>
      </c>
      <c r="Q3875" s="33">
        <f t="shared" si="696"/>
        <v>6180</v>
      </c>
      <c r="R3875" s="33">
        <f t="shared" si="697"/>
        <v>28626996</v>
      </c>
      <c r="S3875" s="33"/>
      <c r="T3875" s="30" t="str">
        <f t="shared" si="698"/>
        <v>USD</v>
      </c>
      <c r="U3875" s="33">
        <v>0</v>
      </c>
      <c r="V3875" s="33">
        <v>0</v>
      </c>
      <c r="W3875" s="33">
        <v>0</v>
      </c>
      <c r="X3875" s="33">
        <f t="shared" si="699"/>
        <v>6180</v>
      </c>
      <c r="Y3875" s="33">
        <f t="shared" si="700"/>
        <v>6180</v>
      </c>
      <c r="Z3875" s="33">
        <f t="shared" si="701"/>
        <v>28626996</v>
      </c>
      <c r="AA3875" s="34">
        <f t="shared" si="702"/>
        <v>4.1278648464617141E-05</v>
      </c>
      <c r="AB3875" s="33" t="s">
        <v>2762</v>
      </c>
      <c r="AC3875" s="35">
        <v>44957</v>
      </c>
      <c r="AD3875" s="33">
        <v>45</v>
      </c>
      <c r="AE3875" s="36">
        <f t="shared" si="703"/>
        <v>45002</v>
      </c>
    </row>
    <row r="3876" spans="2:31" ht="14.5" hidden="1">
      <c r="B3876" s="29" t="s">
        <v>3132</v>
      </c>
      <c r="C3876" s="30" t="str">
        <f t="shared" si="693"/>
        <v>(Proveedores estratégicos)</v>
      </c>
      <c r="D3876" s="30">
        <v>4</v>
      </c>
      <c r="E3876" s="30">
        <v>133243459</v>
      </c>
      <c r="F3876" s="30" t="s">
        <v>5552</v>
      </c>
      <c r="G3876" s="30" t="s">
        <v>5553</v>
      </c>
      <c r="H3876" s="31">
        <v>74256009</v>
      </c>
      <c r="I3876" s="31" t="s">
        <v>62</v>
      </c>
      <c r="J3876" s="32">
        <v>2510</v>
      </c>
      <c r="K3876" s="33">
        <f t="shared" si="694"/>
        <v>2510</v>
      </c>
      <c r="L3876" s="33">
        <v>11626822</v>
      </c>
      <c r="M3876" s="33">
        <v>0</v>
      </c>
      <c r="N3876" s="33">
        <v>0</v>
      </c>
      <c r="O3876" s="33">
        <v>0</v>
      </c>
      <c r="P3876" s="33">
        <f t="shared" si="695"/>
        <v>2510</v>
      </c>
      <c r="Q3876" s="33">
        <f t="shared" si="696"/>
        <v>2510</v>
      </c>
      <c r="R3876" s="33">
        <f t="shared" si="697"/>
        <v>11626822</v>
      </c>
      <c r="S3876" s="33"/>
      <c r="T3876" s="30" t="str">
        <f t="shared" si="698"/>
        <v>USD</v>
      </c>
      <c r="U3876" s="33">
        <v>0</v>
      </c>
      <c r="V3876" s="33">
        <v>0</v>
      </c>
      <c r="W3876" s="33">
        <v>0</v>
      </c>
      <c r="X3876" s="33">
        <f t="shared" si="699"/>
        <v>2510</v>
      </c>
      <c r="Y3876" s="33">
        <f t="shared" si="700"/>
        <v>2510</v>
      </c>
      <c r="Z3876" s="33">
        <f t="shared" si="701"/>
        <v>11626822</v>
      </c>
      <c r="AA3876" s="34">
        <f t="shared" si="702"/>
        <v>1.6765276318153562E-05</v>
      </c>
      <c r="AB3876" s="33" t="s">
        <v>2762</v>
      </c>
      <c r="AC3876" s="35">
        <v>44957</v>
      </c>
      <c r="AD3876" s="33">
        <v>45</v>
      </c>
      <c r="AE3876" s="36">
        <f t="shared" si="703"/>
        <v>45002</v>
      </c>
    </row>
    <row r="3877" spans="2:31" ht="14.5" hidden="1">
      <c r="B3877" s="29" t="s">
        <v>3132</v>
      </c>
      <c r="C3877" s="30" t="str">
        <f t="shared" si="693"/>
        <v>(Proveedores estratégicos)</v>
      </c>
      <c r="D3877" s="30">
        <v>4</v>
      </c>
      <c r="E3877" s="30">
        <v>133243459</v>
      </c>
      <c r="F3877" s="30" t="s">
        <v>5552</v>
      </c>
      <c r="G3877" s="30" t="s">
        <v>5553</v>
      </c>
      <c r="H3877" s="31">
        <v>74258351</v>
      </c>
      <c r="I3877" s="31" t="s">
        <v>62</v>
      </c>
      <c r="J3877" s="32">
        <v>2850</v>
      </c>
      <c r="K3877" s="33">
        <f t="shared" si="694"/>
        <v>2850</v>
      </c>
      <c r="L3877" s="33">
        <v>13248795</v>
      </c>
      <c r="M3877" s="33">
        <v>0</v>
      </c>
      <c r="N3877" s="33">
        <v>0</v>
      </c>
      <c r="O3877" s="33">
        <v>0</v>
      </c>
      <c r="P3877" s="33">
        <f t="shared" si="695"/>
        <v>2850</v>
      </c>
      <c r="Q3877" s="33">
        <f t="shared" si="696"/>
        <v>2850</v>
      </c>
      <c r="R3877" s="33">
        <f t="shared" si="697"/>
        <v>13248795</v>
      </c>
      <c r="S3877" s="33"/>
      <c r="T3877" s="30" t="str">
        <f t="shared" si="698"/>
        <v>USD</v>
      </c>
      <c r="U3877" s="33">
        <v>0</v>
      </c>
      <c r="V3877" s="33">
        <v>0</v>
      </c>
      <c r="W3877" s="33">
        <v>0</v>
      </c>
      <c r="X3877" s="33">
        <f t="shared" si="699"/>
        <v>2850</v>
      </c>
      <c r="Y3877" s="33">
        <f t="shared" si="700"/>
        <v>2850</v>
      </c>
      <c r="Z3877" s="33">
        <f t="shared" si="701"/>
        <v>13248795</v>
      </c>
      <c r="AA3877" s="34">
        <f t="shared" si="702"/>
        <v>1.9104077542218444E-05</v>
      </c>
      <c r="AB3877" s="33" t="s">
        <v>2762</v>
      </c>
      <c r="AC3877" s="35">
        <v>44958</v>
      </c>
      <c r="AD3877" s="33">
        <v>45</v>
      </c>
      <c r="AE3877" s="36">
        <f t="shared" si="703"/>
        <v>45003</v>
      </c>
    </row>
    <row r="3878" spans="2:31" ht="14.5" hidden="1">
      <c r="B3878" s="29" t="s">
        <v>3132</v>
      </c>
      <c r="C3878" s="30" t="str">
        <f t="shared" si="693"/>
        <v>(Proveedores estratégicos)</v>
      </c>
      <c r="D3878" s="30">
        <v>4</v>
      </c>
      <c r="E3878" s="30">
        <v>133243459</v>
      </c>
      <c r="F3878" s="30" t="s">
        <v>5552</v>
      </c>
      <c r="G3878" s="30" t="s">
        <v>5553</v>
      </c>
      <c r="H3878" s="31">
        <v>74261177</v>
      </c>
      <c r="I3878" s="31" t="s">
        <v>62</v>
      </c>
      <c r="J3878" s="32">
        <v>306</v>
      </c>
      <c r="K3878" s="33">
        <f t="shared" si="694"/>
        <v>306</v>
      </c>
      <c r="L3878" s="33">
        <v>1422502</v>
      </c>
      <c r="M3878" s="33">
        <v>0</v>
      </c>
      <c r="N3878" s="33">
        <v>0</v>
      </c>
      <c r="O3878" s="33">
        <v>0</v>
      </c>
      <c r="P3878" s="33">
        <f t="shared" si="695"/>
        <v>306</v>
      </c>
      <c r="Q3878" s="33">
        <f t="shared" si="696"/>
        <v>306</v>
      </c>
      <c r="R3878" s="33">
        <f t="shared" si="697"/>
        <v>1422502</v>
      </c>
      <c r="S3878" s="33"/>
      <c r="T3878" s="30" t="str">
        <f t="shared" si="698"/>
        <v>USD</v>
      </c>
      <c r="U3878" s="33">
        <v>0</v>
      </c>
      <c r="V3878" s="33">
        <v>0</v>
      </c>
      <c r="W3878" s="33">
        <v>0</v>
      </c>
      <c r="X3878" s="33">
        <f t="shared" si="699"/>
        <v>306</v>
      </c>
      <c r="Y3878" s="33">
        <f t="shared" si="700"/>
        <v>306</v>
      </c>
      <c r="Z3878" s="33">
        <f t="shared" si="701"/>
        <v>1422502</v>
      </c>
      <c r="AA3878" s="34">
        <f t="shared" si="702"/>
        <v>2.0511743529853713E-06</v>
      </c>
      <c r="AB3878" s="33" t="s">
        <v>2762</v>
      </c>
      <c r="AC3878" s="35">
        <v>44959</v>
      </c>
      <c r="AD3878" s="33">
        <v>45</v>
      </c>
      <c r="AE3878" s="36">
        <f t="shared" si="703"/>
        <v>45004</v>
      </c>
    </row>
    <row r="3879" spans="2:31" ht="14.5" hidden="1">
      <c r="B3879" s="29" t="s">
        <v>3132</v>
      </c>
      <c r="C3879" s="30" t="str">
        <f t="shared" si="693"/>
        <v>(Proveedores estratégicos)</v>
      </c>
      <c r="D3879" s="30">
        <v>4</v>
      </c>
      <c r="E3879" s="30">
        <v>133243459</v>
      </c>
      <c r="F3879" s="30" t="s">
        <v>5552</v>
      </c>
      <c r="G3879" s="30" t="s">
        <v>5553</v>
      </c>
      <c r="H3879" s="31">
        <v>74261175</v>
      </c>
      <c r="I3879" s="31" t="s">
        <v>62</v>
      </c>
      <c r="J3879" s="32">
        <v>111.84999999999999</v>
      </c>
      <c r="K3879" s="33">
        <f t="shared" si="694"/>
        <v>111.84999999999999</v>
      </c>
      <c r="L3879" s="33">
        <v>519957</v>
      </c>
      <c r="M3879" s="33">
        <v>0</v>
      </c>
      <c r="N3879" s="33">
        <v>0</v>
      </c>
      <c r="O3879" s="33">
        <v>0</v>
      </c>
      <c r="P3879" s="33">
        <f t="shared" si="695"/>
        <v>111.84999999999999</v>
      </c>
      <c r="Q3879" s="33">
        <f t="shared" si="696"/>
        <v>111.84999999999999</v>
      </c>
      <c r="R3879" s="33">
        <f t="shared" si="697"/>
        <v>519957</v>
      </c>
      <c r="S3879" s="33"/>
      <c r="T3879" s="30" t="str">
        <f t="shared" si="698"/>
        <v>USD</v>
      </c>
      <c r="U3879" s="33">
        <v>0</v>
      </c>
      <c r="V3879" s="33">
        <v>0</v>
      </c>
      <c r="W3879" s="33">
        <v>0</v>
      </c>
      <c r="X3879" s="33">
        <f t="shared" si="699"/>
        <v>111.84999999999999</v>
      </c>
      <c r="Y3879" s="33">
        <f t="shared" si="700"/>
        <v>111.84999999999999</v>
      </c>
      <c r="Z3879" s="33">
        <f t="shared" si="701"/>
        <v>519957</v>
      </c>
      <c r="AA3879" s="34">
        <f t="shared" si="702"/>
        <v>7.4975111673320297E-07</v>
      </c>
      <c r="AB3879" s="33" t="s">
        <v>2762</v>
      </c>
      <c r="AC3879" s="35">
        <v>44959</v>
      </c>
      <c r="AD3879" s="33">
        <v>45</v>
      </c>
      <c r="AE3879" s="36">
        <f t="shared" si="703"/>
        <v>45004</v>
      </c>
    </row>
    <row r="3880" spans="2:31" ht="14.5" hidden="1">
      <c r="B3880" s="29" t="s">
        <v>3132</v>
      </c>
      <c r="C3880" s="30" t="str">
        <f t="shared" si="693"/>
        <v>(Proveedores estratégicos)</v>
      </c>
      <c r="D3880" s="30">
        <v>4</v>
      </c>
      <c r="E3880" s="30">
        <v>133243459</v>
      </c>
      <c r="F3880" s="30" t="s">
        <v>5552</v>
      </c>
      <c r="G3880" s="30" t="s">
        <v>5553</v>
      </c>
      <c r="H3880" s="31">
        <v>74261179</v>
      </c>
      <c r="I3880" s="31" t="s">
        <v>62</v>
      </c>
      <c r="J3880" s="32">
        <v>41.5</v>
      </c>
      <c r="K3880" s="33">
        <f t="shared" si="694"/>
        <v>41.5</v>
      </c>
      <c r="L3880" s="33">
        <v>192921</v>
      </c>
      <c r="M3880" s="33">
        <v>0</v>
      </c>
      <c r="N3880" s="33">
        <v>0</v>
      </c>
      <c r="O3880" s="33">
        <v>0</v>
      </c>
      <c r="P3880" s="33">
        <f t="shared" si="695"/>
        <v>41.5</v>
      </c>
      <c r="Q3880" s="33">
        <f t="shared" si="696"/>
        <v>41.5</v>
      </c>
      <c r="R3880" s="33">
        <f t="shared" si="697"/>
        <v>192921</v>
      </c>
      <c r="S3880" s="33"/>
      <c r="T3880" s="30" t="str">
        <f t="shared" si="698"/>
        <v>USD</v>
      </c>
      <c r="U3880" s="33">
        <v>0</v>
      </c>
      <c r="V3880" s="33">
        <v>0</v>
      </c>
      <c r="W3880" s="33">
        <v>0</v>
      </c>
      <c r="X3880" s="33">
        <f t="shared" si="699"/>
        <v>41.5</v>
      </c>
      <c r="Y3880" s="33">
        <f t="shared" si="700"/>
        <v>41.5</v>
      </c>
      <c r="Z3880" s="33">
        <f t="shared" si="701"/>
        <v>192921</v>
      </c>
      <c r="AA3880" s="34">
        <f t="shared" si="702"/>
        <v>2.7818210965769524E-07</v>
      </c>
      <c r="AB3880" s="33" t="s">
        <v>2762</v>
      </c>
      <c r="AC3880" s="35">
        <v>44959</v>
      </c>
      <c r="AD3880" s="33">
        <v>45</v>
      </c>
      <c r="AE3880" s="36">
        <f t="shared" si="703"/>
        <v>45004</v>
      </c>
    </row>
    <row r="3881" spans="2:31" ht="14.5" hidden="1">
      <c r="B3881" s="29" t="s">
        <v>3132</v>
      </c>
      <c r="C3881" s="30" t="str">
        <f t="shared" si="693"/>
        <v>(Proveedores estratégicos)</v>
      </c>
      <c r="D3881" s="30">
        <v>4</v>
      </c>
      <c r="E3881" s="30">
        <v>133243459</v>
      </c>
      <c r="F3881" s="30" t="s">
        <v>5552</v>
      </c>
      <c r="G3881" s="30" t="s">
        <v>5553</v>
      </c>
      <c r="H3881" s="31">
        <v>74261178</v>
      </c>
      <c r="I3881" s="31" t="s">
        <v>62</v>
      </c>
      <c r="J3881" s="32">
        <v>69.5</v>
      </c>
      <c r="K3881" s="33">
        <f t="shared" si="694"/>
        <v>69.5</v>
      </c>
      <c r="L3881" s="33">
        <v>323085</v>
      </c>
      <c r="M3881" s="33">
        <v>0</v>
      </c>
      <c r="N3881" s="33">
        <v>0</v>
      </c>
      <c r="O3881" s="33">
        <v>0</v>
      </c>
      <c r="P3881" s="33">
        <f t="shared" si="695"/>
        <v>69.5</v>
      </c>
      <c r="Q3881" s="33">
        <f t="shared" si="696"/>
        <v>69.5</v>
      </c>
      <c r="R3881" s="33">
        <f t="shared" si="697"/>
        <v>323085</v>
      </c>
      <c r="S3881" s="33"/>
      <c r="T3881" s="30" t="str">
        <f t="shared" si="698"/>
        <v>USD</v>
      </c>
      <c r="U3881" s="33">
        <v>0</v>
      </c>
      <c r="V3881" s="33">
        <v>0</v>
      </c>
      <c r="W3881" s="33">
        <v>0</v>
      </c>
      <c r="X3881" s="33">
        <f t="shared" si="699"/>
        <v>69.5</v>
      </c>
      <c r="Y3881" s="33">
        <f t="shared" si="700"/>
        <v>69.5</v>
      </c>
      <c r="Z3881" s="33">
        <f t="shared" si="701"/>
        <v>323085</v>
      </c>
      <c r="AA3881" s="34">
        <f t="shared" si="702"/>
        <v>4.6587186930793674E-07</v>
      </c>
      <c r="AB3881" s="33" t="s">
        <v>2762</v>
      </c>
      <c r="AC3881" s="35">
        <v>44959</v>
      </c>
      <c r="AD3881" s="33">
        <v>45</v>
      </c>
      <c r="AE3881" s="36">
        <f t="shared" si="703"/>
        <v>45004</v>
      </c>
    </row>
    <row r="3882" spans="2:31" ht="14.5" hidden="1">
      <c r="B3882" s="29" t="s">
        <v>3132</v>
      </c>
      <c r="C3882" s="30" t="str">
        <f t="shared" si="693"/>
        <v>(Proveedores estratégicos)</v>
      </c>
      <c r="D3882" s="30">
        <v>4</v>
      </c>
      <c r="E3882" s="30">
        <v>133243459</v>
      </c>
      <c r="F3882" s="30" t="s">
        <v>5552</v>
      </c>
      <c r="G3882" s="30" t="s">
        <v>5553</v>
      </c>
      <c r="H3882" s="31">
        <v>74261181</v>
      </c>
      <c r="I3882" s="31" t="s">
        <v>62</v>
      </c>
      <c r="J3882" s="32">
        <v>1020</v>
      </c>
      <c r="K3882" s="33">
        <f t="shared" si="694"/>
        <v>1020</v>
      </c>
      <c r="L3882" s="33">
        <v>4741674</v>
      </c>
      <c r="M3882" s="33">
        <v>0</v>
      </c>
      <c r="N3882" s="33">
        <v>0</v>
      </c>
      <c r="O3882" s="33">
        <v>0</v>
      </c>
      <c r="P3882" s="33">
        <f t="shared" si="695"/>
        <v>1020</v>
      </c>
      <c r="Q3882" s="33">
        <f t="shared" si="696"/>
        <v>1020</v>
      </c>
      <c r="R3882" s="33">
        <f t="shared" si="697"/>
        <v>4741674</v>
      </c>
      <c r="S3882" s="33"/>
      <c r="T3882" s="30" t="str">
        <f t="shared" si="698"/>
        <v>USD</v>
      </c>
      <c r="U3882" s="33">
        <v>0</v>
      </c>
      <c r="V3882" s="33">
        <v>0</v>
      </c>
      <c r="W3882" s="33">
        <v>0</v>
      </c>
      <c r="X3882" s="33">
        <f t="shared" si="699"/>
        <v>1020</v>
      </c>
      <c r="Y3882" s="33">
        <f t="shared" si="700"/>
        <v>1020</v>
      </c>
      <c r="Z3882" s="33">
        <f t="shared" si="701"/>
        <v>4741674</v>
      </c>
      <c r="AA3882" s="34">
        <f t="shared" si="702"/>
        <v>6.837248804583443E-06</v>
      </c>
      <c r="AB3882" s="33" t="s">
        <v>2762</v>
      </c>
      <c r="AC3882" s="35">
        <v>44959</v>
      </c>
      <c r="AD3882" s="33">
        <v>45</v>
      </c>
      <c r="AE3882" s="36">
        <f t="shared" si="703"/>
        <v>45004</v>
      </c>
    </row>
    <row r="3883" spans="2:31" ht="14.5" hidden="1">
      <c r="B3883" s="29" t="s">
        <v>3132</v>
      </c>
      <c r="C3883" s="30" t="str">
        <f t="shared" si="693"/>
        <v>(Proveedores estratégicos)</v>
      </c>
      <c r="D3883" s="30">
        <v>4</v>
      </c>
      <c r="E3883" s="30">
        <v>133243459</v>
      </c>
      <c r="F3883" s="30" t="s">
        <v>5552</v>
      </c>
      <c r="G3883" s="30" t="s">
        <v>5553</v>
      </c>
      <c r="H3883" s="31">
        <v>74261180</v>
      </c>
      <c r="I3883" s="31" t="s">
        <v>62</v>
      </c>
      <c r="J3883" s="32">
        <v>49.399999999999999</v>
      </c>
      <c r="K3883" s="33">
        <f t="shared" si="694"/>
        <v>49.399999999999999</v>
      </c>
      <c r="L3883" s="33">
        <v>229646</v>
      </c>
      <c r="M3883" s="33">
        <v>0</v>
      </c>
      <c r="N3883" s="33">
        <v>0</v>
      </c>
      <c r="O3883" s="33">
        <v>0</v>
      </c>
      <c r="P3883" s="33">
        <f t="shared" si="695"/>
        <v>49.399999999999999</v>
      </c>
      <c r="Q3883" s="33">
        <f t="shared" si="696"/>
        <v>49.399999999999999</v>
      </c>
      <c r="R3883" s="33">
        <f t="shared" si="697"/>
        <v>229646</v>
      </c>
      <c r="S3883" s="38"/>
      <c r="T3883" s="30" t="str">
        <f t="shared" si="698"/>
        <v>USD</v>
      </c>
      <c r="U3883" s="33">
        <v>0</v>
      </c>
      <c r="V3883" s="33">
        <v>0</v>
      </c>
      <c r="W3883" s="33">
        <v>0</v>
      </c>
      <c r="X3883" s="33">
        <f t="shared" si="699"/>
        <v>49.399999999999999</v>
      </c>
      <c r="Y3883" s="33">
        <f t="shared" si="700"/>
        <v>49.399999999999999</v>
      </c>
      <c r="Z3883" s="33">
        <f t="shared" si="701"/>
        <v>229646</v>
      </c>
      <c r="AA3883" s="34">
        <f t="shared" si="702"/>
        <v>3.3113766129374761E-07</v>
      </c>
      <c r="AB3883" s="33" t="s">
        <v>2762</v>
      </c>
      <c r="AC3883" s="35">
        <v>44959</v>
      </c>
      <c r="AD3883" s="33">
        <v>45</v>
      </c>
      <c r="AE3883" s="36">
        <f t="shared" si="703"/>
        <v>45004</v>
      </c>
    </row>
    <row r="3884" spans="2:31" ht="14.5" hidden="1">
      <c r="B3884" s="29" t="s">
        <v>3132</v>
      </c>
      <c r="C3884" s="30" t="str">
        <f t="shared" si="693"/>
        <v>(Proveedores estratégicos)</v>
      </c>
      <c r="D3884" s="30">
        <v>4</v>
      </c>
      <c r="E3884" s="30">
        <v>133243459</v>
      </c>
      <c r="F3884" s="30" t="s">
        <v>5552</v>
      </c>
      <c r="G3884" s="30" t="s">
        <v>5553</v>
      </c>
      <c r="H3884" s="31">
        <v>74261176</v>
      </c>
      <c r="I3884" s="31" t="s">
        <v>62</v>
      </c>
      <c r="J3884" s="32">
        <v>306</v>
      </c>
      <c r="K3884" s="33">
        <f t="shared" si="694"/>
        <v>306</v>
      </c>
      <c r="L3884" s="33">
        <v>1422502</v>
      </c>
      <c r="M3884" s="33">
        <v>0</v>
      </c>
      <c r="N3884" s="33">
        <v>0</v>
      </c>
      <c r="O3884" s="33">
        <v>0</v>
      </c>
      <c r="P3884" s="33">
        <f t="shared" si="695"/>
        <v>306</v>
      </c>
      <c r="Q3884" s="33">
        <f t="shared" si="696"/>
        <v>306</v>
      </c>
      <c r="R3884" s="33">
        <f t="shared" si="697"/>
        <v>1422502</v>
      </c>
      <c r="S3884" s="33"/>
      <c r="T3884" s="30" t="str">
        <f t="shared" si="698"/>
        <v>USD</v>
      </c>
      <c r="U3884" s="33">
        <v>0</v>
      </c>
      <c r="V3884" s="33">
        <v>0</v>
      </c>
      <c r="W3884" s="33">
        <v>0</v>
      </c>
      <c r="X3884" s="33">
        <f t="shared" si="699"/>
        <v>306</v>
      </c>
      <c r="Y3884" s="33">
        <f t="shared" si="700"/>
        <v>306</v>
      </c>
      <c r="Z3884" s="33">
        <f t="shared" si="701"/>
        <v>1422502</v>
      </c>
      <c r="AA3884" s="34">
        <f t="shared" si="702"/>
        <v>2.0511743529853713E-06</v>
      </c>
      <c r="AB3884" s="33" t="s">
        <v>2762</v>
      </c>
      <c r="AC3884" s="35">
        <v>44959</v>
      </c>
      <c r="AD3884" s="33">
        <v>45</v>
      </c>
      <c r="AE3884" s="36">
        <f t="shared" si="703"/>
        <v>45004</v>
      </c>
    </row>
    <row r="3885" spans="2:31" ht="14.5" hidden="1">
      <c r="B3885" s="29" t="s">
        <v>3132</v>
      </c>
      <c r="C3885" s="30" t="str">
        <f t="shared" si="704" ref="C3885:C3948">+IF(D3885=1,$A$4,IF(D3885=2,$A$5,IF(D3885=3,$A$6,IF(D3885=4,$A$7,IF(D3885=5,$A$8,IF(D3885=6,$A$9,))))))</f>
        <v>(Proveedores estratégicos)</v>
      </c>
      <c r="D3885" s="30">
        <v>4</v>
      </c>
      <c r="E3885" s="30">
        <v>133243459</v>
      </c>
      <c r="F3885" s="30" t="s">
        <v>5552</v>
      </c>
      <c r="G3885" s="30" t="s">
        <v>5553</v>
      </c>
      <c r="H3885" s="31">
        <v>74266048</v>
      </c>
      <c r="I3885" s="31" t="s">
        <v>62</v>
      </c>
      <c r="J3885" s="32">
        <v>2990</v>
      </c>
      <c r="K3885" s="33">
        <f t="shared" si="705" ref="K3885:K3948">+IF(I3885="USD",J3885,L3885/$L$3)</f>
        <v>2990</v>
      </c>
      <c r="L3885" s="33">
        <v>13962523</v>
      </c>
      <c r="M3885" s="33">
        <v>0</v>
      </c>
      <c r="N3885" s="33">
        <v>0</v>
      </c>
      <c r="O3885" s="33">
        <v>0</v>
      </c>
      <c r="P3885" s="33">
        <f t="shared" si="706" ref="P3885:P3948">+J3885+M3885</f>
        <v>2990</v>
      </c>
      <c r="Q3885" s="33">
        <f t="shared" si="707" ref="Q3885:Q3948">+K3885+N3885</f>
        <v>2990</v>
      </c>
      <c r="R3885" s="33">
        <f t="shared" si="708" ref="R3885:R3948">+L3885+O3885</f>
        <v>13962523</v>
      </c>
      <c r="S3885" s="38"/>
      <c r="T3885" s="30" t="str">
        <f t="shared" si="709" ref="T3885:T3948">+I3885</f>
        <v>USD</v>
      </c>
      <c r="U3885" s="33">
        <v>0</v>
      </c>
      <c r="V3885" s="33">
        <v>0</v>
      </c>
      <c r="W3885" s="33">
        <v>0</v>
      </c>
      <c r="X3885" s="33">
        <f t="shared" si="710" ref="X3885:X3948">+P3885+U3885</f>
        <v>2990</v>
      </c>
      <c r="Y3885" s="33">
        <f t="shared" si="711" ref="Y3885:Y3948">+Q3885+V3885</f>
        <v>2990</v>
      </c>
      <c r="Z3885" s="33">
        <f t="shared" si="712" ref="Z3885:Z3948">+R3885+W3885</f>
        <v>13962523</v>
      </c>
      <c r="AA3885" s="34">
        <f t="shared" si="713" ref="AA3885:AA3948">+IF(D3885=1,Z3885/$C$4,IF(D3885=2,Z3885/$C$5,IF(D3885=3,Z3885/$C$6,IF(D3885=4,Z3885/$C$7,IF(D3885=5,Z3885/$C$8,IF(D3885=6,Z3885/$C$9))))))</f>
        <v>2.0133236424671716E-05</v>
      </c>
      <c r="AB3885" s="33" t="s">
        <v>2762</v>
      </c>
      <c r="AC3885" s="35">
        <v>44961</v>
      </c>
      <c r="AD3885" s="33">
        <v>45</v>
      </c>
      <c r="AE3885" s="36">
        <f t="shared" si="703"/>
        <v>45006</v>
      </c>
    </row>
    <row r="3886" spans="2:31" ht="14.5" hidden="1">
      <c r="B3886" s="29" t="s">
        <v>3132</v>
      </c>
      <c r="C3886" s="30" t="str">
        <f t="shared" si="704"/>
        <v>(Proveedores estratégicos)</v>
      </c>
      <c r="D3886" s="30">
        <v>4</v>
      </c>
      <c r="E3886" s="30">
        <v>133243459</v>
      </c>
      <c r="F3886" s="30" t="s">
        <v>5552</v>
      </c>
      <c r="G3886" s="30" t="s">
        <v>5553</v>
      </c>
      <c r="H3886" s="31">
        <v>74270275</v>
      </c>
      <c r="I3886" s="31" t="s">
        <v>62</v>
      </c>
      <c r="J3886" s="32">
        <v>9520</v>
      </c>
      <c r="K3886" s="33">
        <f t="shared" si="705"/>
        <v>9520</v>
      </c>
      <c r="L3886" s="33">
        <v>45469900</v>
      </c>
      <c r="M3886" s="33">
        <v>0</v>
      </c>
      <c r="N3886" s="33">
        <v>0</v>
      </c>
      <c r="O3886" s="33">
        <v>0</v>
      </c>
      <c r="P3886" s="33">
        <f t="shared" si="706"/>
        <v>9520</v>
      </c>
      <c r="Q3886" s="33">
        <f t="shared" si="707"/>
        <v>9520</v>
      </c>
      <c r="R3886" s="33">
        <f t="shared" si="708"/>
        <v>45469900</v>
      </c>
      <c r="S3886" s="33"/>
      <c r="T3886" s="30" t="str">
        <f t="shared" si="709"/>
        <v>USD</v>
      </c>
      <c r="U3886" s="33">
        <v>0</v>
      </c>
      <c r="V3886" s="33">
        <v>0</v>
      </c>
      <c r="W3886" s="33">
        <v>0</v>
      </c>
      <c r="X3886" s="33">
        <f t="shared" si="710"/>
        <v>9520</v>
      </c>
      <c r="Y3886" s="33">
        <f t="shared" si="711"/>
        <v>9520</v>
      </c>
      <c r="Z3886" s="33">
        <f t="shared" si="712"/>
        <v>45469900</v>
      </c>
      <c r="AA3886" s="34">
        <f t="shared" si="713"/>
        <v>6.5565245400575552E-05</v>
      </c>
      <c r="AB3886" s="33" t="s">
        <v>2762</v>
      </c>
      <c r="AC3886" s="35">
        <v>44964</v>
      </c>
      <c r="AD3886" s="33">
        <v>45</v>
      </c>
      <c r="AE3886" s="36">
        <f t="shared" si="703"/>
        <v>45009</v>
      </c>
    </row>
    <row r="3887" spans="2:31" ht="14.5" hidden="1">
      <c r="B3887" s="29" t="s">
        <v>3132</v>
      </c>
      <c r="C3887" s="30" t="str">
        <f t="shared" si="704"/>
        <v>(Proveedores estratégicos)</v>
      </c>
      <c r="D3887" s="30">
        <v>4</v>
      </c>
      <c r="E3887" s="30">
        <v>133243459</v>
      </c>
      <c r="F3887" s="30" t="s">
        <v>5552</v>
      </c>
      <c r="G3887" s="30" t="s">
        <v>5553</v>
      </c>
      <c r="H3887" s="31">
        <v>74270277</v>
      </c>
      <c r="I3887" s="31" t="s">
        <v>62</v>
      </c>
      <c r="J3887" s="32">
        <v>52</v>
      </c>
      <c r="K3887" s="33">
        <f t="shared" si="705"/>
        <v>52</v>
      </c>
      <c r="L3887" s="33">
        <v>248365</v>
      </c>
      <c r="M3887" s="33">
        <v>0</v>
      </c>
      <c r="N3887" s="33">
        <v>0</v>
      </c>
      <c r="O3887" s="33">
        <v>0</v>
      </c>
      <c r="P3887" s="33">
        <f t="shared" si="706"/>
        <v>52</v>
      </c>
      <c r="Q3887" s="33">
        <f t="shared" si="707"/>
        <v>52</v>
      </c>
      <c r="R3887" s="33">
        <f t="shared" si="708"/>
        <v>248365</v>
      </c>
      <c r="S3887" s="33"/>
      <c r="T3887" s="30" t="str">
        <f t="shared" si="709"/>
        <v>USD</v>
      </c>
      <c r="U3887" s="33">
        <v>0</v>
      </c>
      <c r="V3887" s="33">
        <v>0</v>
      </c>
      <c r="W3887" s="33">
        <v>0</v>
      </c>
      <c r="X3887" s="33">
        <f t="shared" si="710"/>
        <v>52</v>
      </c>
      <c r="Y3887" s="33">
        <f t="shared" si="711"/>
        <v>52</v>
      </c>
      <c r="Z3887" s="33">
        <f t="shared" si="712"/>
        <v>248365</v>
      </c>
      <c r="AA3887" s="34">
        <f t="shared" si="713"/>
        <v>3.5812949168381605E-07</v>
      </c>
      <c r="AB3887" s="33" t="s">
        <v>2762</v>
      </c>
      <c r="AC3887" s="35">
        <v>44964</v>
      </c>
      <c r="AD3887" s="33">
        <v>45</v>
      </c>
      <c r="AE3887" s="36">
        <f t="shared" si="703"/>
        <v>45009</v>
      </c>
    </row>
    <row r="3888" spans="2:31" ht="14.5" hidden="1">
      <c r="B3888" s="29" t="s">
        <v>3132</v>
      </c>
      <c r="C3888" s="30" t="str">
        <f t="shared" si="704"/>
        <v>(Proveedores estratégicos)</v>
      </c>
      <c r="D3888" s="30">
        <v>4</v>
      </c>
      <c r="E3888" s="30">
        <v>133243459</v>
      </c>
      <c r="F3888" s="30" t="s">
        <v>5552</v>
      </c>
      <c r="G3888" s="30" t="s">
        <v>5553</v>
      </c>
      <c r="H3888" s="31">
        <v>74270273</v>
      </c>
      <c r="I3888" s="31" t="s">
        <v>62</v>
      </c>
      <c r="J3888" s="32">
        <v>543</v>
      </c>
      <c r="K3888" s="33">
        <f t="shared" si="705"/>
        <v>543</v>
      </c>
      <c r="L3888" s="33">
        <v>2593504</v>
      </c>
      <c r="M3888" s="33">
        <v>0</v>
      </c>
      <c r="N3888" s="33">
        <v>0</v>
      </c>
      <c r="O3888" s="33">
        <v>0</v>
      </c>
      <c r="P3888" s="33">
        <f t="shared" si="706"/>
        <v>543</v>
      </c>
      <c r="Q3888" s="33">
        <f t="shared" si="707"/>
        <v>543</v>
      </c>
      <c r="R3888" s="33">
        <f t="shared" si="708"/>
        <v>2593504</v>
      </c>
      <c r="S3888" s="33"/>
      <c r="T3888" s="30" t="str">
        <f t="shared" si="709"/>
        <v>USD</v>
      </c>
      <c r="U3888" s="33">
        <v>0</v>
      </c>
      <c r="V3888" s="33">
        <v>0</v>
      </c>
      <c r="W3888" s="33">
        <v>0</v>
      </c>
      <c r="X3888" s="33">
        <f t="shared" si="710"/>
        <v>543</v>
      </c>
      <c r="Y3888" s="33">
        <f t="shared" si="711"/>
        <v>543</v>
      </c>
      <c r="Z3888" s="33">
        <f t="shared" si="712"/>
        <v>2593504</v>
      </c>
      <c r="AA3888" s="34">
        <f t="shared" si="713"/>
        <v>3.7396987063392334E-06</v>
      </c>
      <c r="AB3888" s="33" t="s">
        <v>2762</v>
      </c>
      <c r="AC3888" s="35">
        <v>44964</v>
      </c>
      <c r="AD3888" s="33">
        <v>45</v>
      </c>
      <c r="AE3888" s="36">
        <f t="shared" si="703"/>
        <v>45009</v>
      </c>
    </row>
    <row r="3889" spans="2:31" ht="14.5" hidden="1">
      <c r="B3889" s="29" t="s">
        <v>3132</v>
      </c>
      <c r="C3889" s="30" t="str">
        <f t="shared" si="704"/>
        <v>(Proveedores estratégicos)</v>
      </c>
      <c r="D3889" s="30">
        <v>4</v>
      </c>
      <c r="E3889" s="30">
        <v>133243459</v>
      </c>
      <c r="F3889" s="30" t="s">
        <v>5552</v>
      </c>
      <c r="G3889" s="30" t="s">
        <v>5553</v>
      </c>
      <c r="H3889" s="31">
        <v>74270274</v>
      </c>
      <c r="I3889" s="31" t="s">
        <v>62</v>
      </c>
      <c r="J3889" s="32">
        <v>210</v>
      </c>
      <c r="K3889" s="33">
        <f t="shared" si="705"/>
        <v>210</v>
      </c>
      <c r="L3889" s="33">
        <v>1003013</v>
      </c>
      <c r="M3889" s="33">
        <v>0</v>
      </c>
      <c r="N3889" s="33">
        <v>0</v>
      </c>
      <c r="O3889" s="33">
        <v>0</v>
      </c>
      <c r="P3889" s="33">
        <f t="shared" si="706"/>
        <v>210</v>
      </c>
      <c r="Q3889" s="33">
        <f t="shared" si="707"/>
        <v>210</v>
      </c>
      <c r="R3889" s="33">
        <f t="shared" si="708"/>
        <v>1003013</v>
      </c>
      <c r="S3889" s="33"/>
      <c r="T3889" s="30" t="str">
        <f t="shared" si="709"/>
        <v>USD</v>
      </c>
      <c r="U3889" s="33">
        <v>0</v>
      </c>
      <c r="V3889" s="33">
        <v>0</v>
      </c>
      <c r="W3889" s="33">
        <v>0</v>
      </c>
      <c r="X3889" s="33">
        <f t="shared" si="710"/>
        <v>210</v>
      </c>
      <c r="Y3889" s="33">
        <f t="shared" si="711"/>
        <v>210</v>
      </c>
      <c r="Z3889" s="33">
        <f t="shared" si="712"/>
        <v>1003013</v>
      </c>
      <c r="AA3889" s="34">
        <f t="shared" si="713"/>
        <v>1.446292898928027E-06</v>
      </c>
      <c r="AB3889" s="33" t="s">
        <v>2762</v>
      </c>
      <c r="AC3889" s="35">
        <v>44964</v>
      </c>
      <c r="AD3889" s="33">
        <v>45</v>
      </c>
      <c r="AE3889" s="36">
        <f t="shared" si="703"/>
        <v>45009</v>
      </c>
    </row>
    <row r="3890" spans="2:31" ht="14.5" hidden="1">
      <c r="B3890" s="29" t="s">
        <v>3132</v>
      </c>
      <c r="C3890" s="30" t="str">
        <f t="shared" si="704"/>
        <v>(Proveedores estratégicos)</v>
      </c>
      <c r="D3890" s="30">
        <v>4</v>
      </c>
      <c r="E3890" s="30">
        <v>133243459</v>
      </c>
      <c r="F3890" s="30" t="s">
        <v>5552</v>
      </c>
      <c r="G3890" s="30" t="s">
        <v>5553</v>
      </c>
      <c r="H3890" s="31">
        <v>74270272</v>
      </c>
      <c r="I3890" s="31" t="s">
        <v>62</v>
      </c>
      <c r="J3890" s="32">
        <v>623.38999999999999</v>
      </c>
      <c r="K3890" s="33">
        <f t="shared" si="705"/>
        <v>623.38999999999999</v>
      </c>
      <c r="L3890" s="33">
        <v>2977466</v>
      </c>
      <c r="M3890" s="33">
        <v>0</v>
      </c>
      <c r="N3890" s="33">
        <v>0</v>
      </c>
      <c r="O3890" s="33">
        <v>0</v>
      </c>
      <c r="P3890" s="33">
        <f t="shared" si="706"/>
        <v>623.38999999999999</v>
      </c>
      <c r="Q3890" s="33">
        <f t="shared" si="707"/>
        <v>623.38999999999999</v>
      </c>
      <c r="R3890" s="33">
        <f t="shared" si="708"/>
        <v>2977466</v>
      </c>
      <c r="S3890" s="38"/>
      <c r="T3890" s="30" t="str">
        <f t="shared" si="709"/>
        <v>USD</v>
      </c>
      <c r="U3890" s="33">
        <v>0</v>
      </c>
      <c r="V3890" s="33">
        <v>0</v>
      </c>
      <c r="W3890" s="33">
        <v>0</v>
      </c>
      <c r="X3890" s="33">
        <f t="shared" si="710"/>
        <v>623.38999999999999</v>
      </c>
      <c r="Y3890" s="33">
        <f t="shared" si="711"/>
        <v>623.38999999999999</v>
      </c>
      <c r="Z3890" s="33">
        <f t="shared" si="712"/>
        <v>2977466</v>
      </c>
      <c r="AA3890" s="34">
        <f t="shared" si="713"/>
        <v>4.2933520628343167E-06</v>
      </c>
      <c r="AB3890" s="33" t="s">
        <v>2762</v>
      </c>
      <c r="AC3890" s="35">
        <v>44964</v>
      </c>
      <c r="AD3890" s="33">
        <v>45</v>
      </c>
      <c r="AE3890" s="36">
        <f t="shared" si="703"/>
        <v>45009</v>
      </c>
    </row>
    <row r="3891" spans="2:31" ht="14.5" hidden="1">
      <c r="B3891" s="29" t="s">
        <v>3132</v>
      </c>
      <c r="C3891" s="30" t="str">
        <f t="shared" si="704"/>
        <v>(Proveedores estratégicos)</v>
      </c>
      <c r="D3891" s="30">
        <v>4</v>
      </c>
      <c r="E3891" s="30">
        <v>133243459</v>
      </c>
      <c r="F3891" s="30" t="s">
        <v>5552</v>
      </c>
      <c r="G3891" s="30" t="s">
        <v>5553</v>
      </c>
      <c r="H3891" s="31">
        <v>74270276</v>
      </c>
      <c r="I3891" s="31" t="s">
        <v>62</v>
      </c>
      <c r="J3891" s="32">
        <v>9520</v>
      </c>
      <c r="K3891" s="33">
        <f t="shared" si="705"/>
        <v>9520</v>
      </c>
      <c r="L3891" s="33">
        <v>45469900</v>
      </c>
      <c r="M3891" s="33">
        <v>0</v>
      </c>
      <c r="N3891" s="33">
        <v>0</v>
      </c>
      <c r="O3891" s="33">
        <v>0</v>
      </c>
      <c r="P3891" s="33">
        <f t="shared" si="706"/>
        <v>9520</v>
      </c>
      <c r="Q3891" s="33">
        <f t="shared" si="707"/>
        <v>9520</v>
      </c>
      <c r="R3891" s="33">
        <f t="shared" si="708"/>
        <v>45469900</v>
      </c>
      <c r="S3891" s="33"/>
      <c r="T3891" s="30" t="str">
        <f t="shared" si="709"/>
        <v>USD</v>
      </c>
      <c r="U3891" s="33">
        <v>0</v>
      </c>
      <c r="V3891" s="33">
        <v>0</v>
      </c>
      <c r="W3891" s="33">
        <v>0</v>
      </c>
      <c r="X3891" s="33">
        <f t="shared" si="710"/>
        <v>9520</v>
      </c>
      <c r="Y3891" s="33">
        <f t="shared" si="711"/>
        <v>9520</v>
      </c>
      <c r="Z3891" s="33">
        <f t="shared" si="712"/>
        <v>45469900</v>
      </c>
      <c r="AA3891" s="34">
        <f t="shared" si="713"/>
        <v>6.5565245400575552E-05</v>
      </c>
      <c r="AB3891" s="33" t="s">
        <v>2762</v>
      </c>
      <c r="AC3891" s="35">
        <v>44964</v>
      </c>
      <c r="AD3891" s="33">
        <v>45</v>
      </c>
      <c r="AE3891" s="36">
        <f t="shared" si="703"/>
        <v>45009</v>
      </c>
    </row>
    <row r="3892" spans="2:31" ht="14.5" hidden="1">
      <c r="B3892" s="29" t="s">
        <v>3132</v>
      </c>
      <c r="C3892" s="30" t="str">
        <f t="shared" si="704"/>
        <v>(Proveedores estratégicos)</v>
      </c>
      <c r="D3892" s="30">
        <v>4</v>
      </c>
      <c r="E3892" s="30">
        <v>133243459</v>
      </c>
      <c r="F3892" s="30" t="s">
        <v>5552</v>
      </c>
      <c r="G3892" s="30" t="s">
        <v>5553</v>
      </c>
      <c r="H3892" s="31">
        <v>74272551</v>
      </c>
      <c r="I3892" s="31" t="s">
        <v>62</v>
      </c>
      <c r="J3892" s="32">
        <v>9520</v>
      </c>
      <c r="K3892" s="33">
        <f t="shared" si="705"/>
        <v>9520</v>
      </c>
      <c r="L3892" s="33">
        <v>45467425</v>
      </c>
      <c r="M3892" s="33">
        <v>0</v>
      </c>
      <c r="N3892" s="33">
        <v>0</v>
      </c>
      <c r="O3892" s="33">
        <v>0</v>
      </c>
      <c r="P3892" s="33">
        <f t="shared" si="706"/>
        <v>9520</v>
      </c>
      <c r="Q3892" s="33">
        <f t="shared" si="707"/>
        <v>9520</v>
      </c>
      <c r="R3892" s="33">
        <f t="shared" si="708"/>
        <v>45467425</v>
      </c>
      <c r="S3892" s="33"/>
      <c r="T3892" s="30" t="str">
        <f t="shared" si="709"/>
        <v>USD</v>
      </c>
      <c r="U3892" s="33">
        <v>0</v>
      </c>
      <c r="V3892" s="33">
        <v>0</v>
      </c>
      <c r="W3892" s="33">
        <v>0</v>
      </c>
      <c r="X3892" s="33">
        <f t="shared" si="710"/>
        <v>9520</v>
      </c>
      <c r="Y3892" s="33">
        <f t="shared" si="711"/>
        <v>9520</v>
      </c>
      <c r="Z3892" s="33">
        <f t="shared" si="712"/>
        <v>45467425</v>
      </c>
      <c r="AA3892" s="34">
        <f t="shared" si="713"/>
        <v>6.5561676578511591E-05</v>
      </c>
      <c r="AB3892" s="33" t="s">
        <v>2762</v>
      </c>
      <c r="AC3892" s="35">
        <v>44965</v>
      </c>
      <c r="AD3892" s="33">
        <v>45</v>
      </c>
      <c r="AE3892" s="36">
        <f t="shared" si="703"/>
        <v>45010</v>
      </c>
    </row>
    <row r="3893" spans="2:31" ht="14.5" hidden="1">
      <c r="B3893" s="29" t="s">
        <v>3132</v>
      </c>
      <c r="C3893" s="30" t="str">
        <f t="shared" si="704"/>
        <v>(Proveedores estratégicos)</v>
      </c>
      <c r="D3893" s="30">
        <v>4</v>
      </c>
      <c r="E3893" s="30">
        <v>133243459</v>
      </c>
      <c r="F3893" s="30" t="s">
        <v>5552</v>
      </c>
      <c r="G3893" s="30" t="s">
        <v>5553</v>
      </c>
      <c r="H3893" s="31">
        <v>74272548</v>
      </c>
      <c r="I3893" s="31" t="s">
        <v>62</v>
      </c>
      <c r="J3893" s="32">
        <v>2850</v>
      </c>
      <c r="K3893" s="33">
        <f t="shared" si="705"/>
        <v>2850</v>
      </c>
      <c r="L3893" s="33">
        <v>13611572</v>
      </c>
      <c r="M3893" s="33">
        <v>0</v>
      </c>
      <c r="N3893" s="33">
        <v>0</v>
      </c>
      <c r="O3893" s="33">
        <v>0</v>
      </c>
      <c r="P3893" s="33">
        <f t="shared" si="706"/>
        <v>2850</v>
      </c>
      <c r="Q3893" s="33">
        <f t="shared" si="707"/>
        <v>2850</v>
      </c>
      <c r="R3893" s="33">
        <f t="shared" si="708"/>
        <v>13611572</v>
      </c>
      <c r="S3893" s="33"/>
      <c r="T3893" s="30" t="str">
        <f t="shared" si="709"/>
        <v>USD</v>
      </c>
      <c r="U3893" s="33">
        <v>0</v>
      </c>
      <c r="V3893" s="33">
        <v>0</v>
      </c>
      <c r="W3893" s="33">
        <v>0</v>
      </c>
      <c r="X3893" s="33">
        <f t="shared" si="710"/>
        <v>2850</v>
      </c>
      <c r="Y3893" s="33">
        <f t="shared" si="711"/>
        <v>2850</v>
      </c>
      <c r="Z3893" s="33">
        <f t="shared" si="712"/>
        <v>13611572</v>
      </c>
      <c r="AA3893" s="34">
        <f t="shared" si="713"/>
        <v>1.9627183223794268E-05</v>
      </c>
      <c r="AB3893" s="33" t="s">
        <v>2762</v>
      </c>
      <c r="AC3893" s="35">
        <v>44965</v>
      </c>
      <c r="AD3893" s="33">
        <v>45</v>
      </c>
      <c r="AE3893" s="36">
        <f t="shared" si="703"/>
        <v>45010</v>
      </c>
    </row>
    <row r="3894" spans="2:31" ht="14.5" hidden="1">
      <c r="B3894" s="29" t="s">
        <v>3132</v>
      </c>
      <c r="C3894" s="30" t="str">
        <f t="shared" si="704"/>
        <v>(Proveedores estratégicos)</v>
      </c>
      <c r="D3894" s="30">
        <v>4</v>
      </c>
      <c r="E3894" s="30">
        <v>133243459</v>
      </c>
      <c r="F3894" s="30" t="s">
        <v>5552</v>
      </c>
      <c r="G3894" s="30" t="s">
        <v>5553</v>
      </c>
      <c r="H3894" s="31">
        <v>74272550</v>
      </c>
      <c r="I3894" s="31" t="s">
        <v>62</v>
      </c>
      <c r="J3894" s="32">
        <v>9520</v>
      </c>
      <c r="K3894" s="33">
        <f t="shared" si="705"/>
        <v>9520</v>
      </c>
      <c r="L3894" s="33">
        <v>45467425</v>
      </c>
      <c r="M3894" s="33">
        <v>0</v>
      </c>
      <c r="N3894" s="33">
        <v>0</v>
      </c>
      <c r="O3894" s="33">
        <v>0</v>
      </c>
      <c r="P3894" s="33">
        <f t="shared" si="706"/>
        <v>9520</v>
      </c>
      <c r="Q3894" s="33">
        <f t="shared" si="707"/>
        <v>9520</v>
      </c>
      <c r="R3894" s="33">
        <f t="shared" si="708"/>
        <v>45467425</v>
      </c>
      <c r="S3894" s="33"/>
      <c r="T3894" s="30" t="str">
        <f t="shared" si="709"/>
        <v>USD</v>
      </c>
      <c r="U3894" s="33">
        <v>0</v>
      </c>
      <c r="V3894" s="33">
        <v>0</v>
      </c>
      <c r="W3894" s="33">
        <v>0</v>
      </c>
      <c r="X3894" s="33">
        <f t="shared" si="710"/>
        <v>9520</v>
      </c>
      <c r="Y3894" s="33">
        <f t="shared" si="711"/>
        <v>9520</v>
      </c>
      <c r="Z3894" s="33">
        <f t="shared" si="712"/>
        <v>45467425</v>
      </c>
      <c r="AA3894" s="34">
        <f t="shared" si="713"/>
        <v>6.5561676578511591E-05</v>
      </c>
      <c r="AB3894" s="33" t="s">
        <v>2762</v>
      </c>
      <c r="AC3894" s="35">
        <v>44965</v>
      </c>
      <c r="AD3894" s="33">
        <v>45</v>
      </c>
      <c r="AE3894" s="36">
        <f t="shared" si="703"/>
        <v>45010</v>
      </c>
    </row>
    <row r="3895" spans="2:31" ht="14.5" hidden="1">
      <c r="B3895" s="29" t="s">
        <v>3132</v>
      </c>
      <c r="C3895" s="30" t="str">
        <f t="shared" si="704"/>
        <v>(Proveedores estratégicos)</v>
      </c>
      <c r="D3895" s="30">
        <v>4</v>
      </c>
      <c r="E3895" s="30">
        <v>133243459</v>
      </c>
      <c r="F3895" s="30" t="s">
        <v>5552</v>
      </c>
      <c r="G3895" s="30" t="s">
        <v>5553</v>
      </c>
      <c r="H3895" s="31">
        <v>74272549</v>
      </c>
      <c r="I3895" s="31" t="s">
        <v>62</v>
      </c>
      <c r="J3895" s="32">
        <v>2850</v>
      </c>
      <c r="K3895" s="33">
        <f t="shared" si="705"/>
        <v>2850</v>
      </c>
      <c r="L3895" s="33">
        <v>13611572</v>
      </c>
      <c r="M3895" s="33">
        <v>0</v>
      </c>
      <c r="N3895" s="33">
        <v>0</v>
      </c>
      <c r="O3895" s="33">
        <v>0</v>
      </c>
      <c r="P3895" s="33">
        <f t="shared" si="706"/>
        <v>2850</v>
      </c>
      <c r="Q3895" s="33">
        <f t="shared" si="707"/>
        <v>2850</v>
      </c>
      <c r="R3895" s="33">
        <f t="shared" si="708"/>
        <v>13611572</v>
      </c>
      <c r="S3895" s="33"/>
      <c r="T3895" s="30" t="str">
        <f t="shared" si="709"/>
        <v>USD</v>
      </c>
      <c r="U3895" s="33">
        <v>0</v>
      </c>
      <c r="V3895" s="33">
        <v>0</v>
      </c>
      <c r="W3895" s="33">
        <v>0</v>
      </c>
      <c r="X3895" s="33">
        <f t="shared" si="710"/>
        <v>2850</v>
      </c>
      <c r="Y3895" s="33">
        <f t="shared" si="711"/>
        <v>2850</v>
      </c>
      <c r="Z3895" s="33">
        <f t="shared" si="712"/>
        <v>13611572</v>
      </c>
      <c r="AA3895" s="34">
        <f t="shared" si="713"/>
        <v>1.9627183223794268E-05</v>
      </c>
      <c r="AB3895" s="33" t="s">
        <v>2762</v>
      </c>
      <c r="AC3895" s="35">
        <v>44965</v>
      </c>
      <c r="AD3895" s="33">
        <v>45</v>
      </c>
      <c r="AE3895" s="36">
        <f t="shared" si="703"/>
        <v>45010</v>
      </c>
    </row>
    <row r="3896" spans="2:31" ht="14.5" hidden="1">
      <c r="B3896" s="29" t="s">
        <v>3132</v>
      </c>
      <c r="C3896" s="30" t="str">
        <f t="shared" si="704"/>
        <v>(Proveedores estratégicos)</v>
      </c>
      <c r="D3896" s="30">
        <v>4</v>
      </c>
      <c r="E3896" s="30">
        <v>133243459</v>
      </c>
      <c r="F3896" s="30" t="s">
        <v>5552</v>
      </c>
      <c r="G3896" s="30" t="s">
        <v>5553</v>
      </c>
      <c r="H3896" s="31">
        <v>74274932</v>
      </c>
      <c r="I3896" s="31" t="s">
        <v>62</v>
      </c>
      <c r="J3896" s="32">
        <v>555</v>
      </c>
      <c r="K3896" s="33">
        <f t="shared" si="705"/>
        <v>555</v>
      </c>
      <c r="L3896" s="33">
        <v>2647267</v>
      </c>
      <c r="M3896" s="33">
        <v>0</v>
      </c>
      <c r="N3896" s="33">
        <v>0</v>
      </c>
      <c r="O3896" s="33">
        <v>0</v>
      </c>
      <c r="P3896" s="33">
        <f t="shared" si="706"/>
        <v>555</v>
      </c>
      <c r="Q3896" s="33">
        <f t="shared" si="707"/>
        <v>555</v>
      </c>
      <c r="R3896" s="33">
        <f t="shared" si="708"/>
        <v>2647267</v>
      </c>
      <c r="S3896" s="33"/>
      <c r="T3896" s="30" t="str">
        <f t="shared" si="709"/>
        <v>USD</v>
      </c>
      <c r="U3896" s="33">
        <v>0</v>
      </c>
      <c r="V3896" s="33">
        <v>0</v>
      </c>
      <c r="W3896" s="33">
        <v>0</v>
      </c>
      <c r="X3896" s="33">
        <f t="shared" si="710"/>
        <v>555</v>
      </c>
      <c r="Y3896" s="33">
        <f t="shared" si="711"/>
        <v>555</v>
      </c>
      <c r="Z3896" s="33">
        <f t="shared" si="712"/>
        <v>2647267</v>
      </c>
      <c r="AA3896" s="34">
        <f t="shared" si="713"/>
        <v>3.8172221732584733E-06</v>
      </c>
      <c r="AB3896" s="33" t="s">
        <v>2762</v>
      </c>
      <c r="AC3896" s="35">
        <v>44966</v>
      </c>
      <c r="AD3896" s="33">
        <v>45</v>
      </c>
      <c r="AE3896" s="36">
        <f t="shared" si="703"/>
        <v>45011</v>
      </c>
    </row>
    <row r="3897" spans="2:31" ht="14.5" hidden="1">
      <c r="B3897" s="29" t="s">
        <v>3132</v>
      </c>
      <c r="C3897" s="30" t="str">
        <f t="shared" si="704"/>
        <v>(Proveedores estratégicos)</v>
      </c>
      <c r="D3897" s="30">
        <v>4</v>
      </c>
      <c r="E3897" s="30">
        <v>133243459</v>
      </c>
      <c r="F3897" s="30" t="s">
        <v>5552</v>
      </c>
      <c r="G3897" s="30" t="s">
        <v>5553</v>
      </c>
      <c r="H3897" s="31">
        <v>74274929</v>
      </c>
      <c r="I3897" s="31" t="s">
        <v>62</v>
      </c>
      <c r="J3897" s="32">
        <v>4520</v>
      </c>
      <c r="K3897" s="33">
        <f t="shared" si="705"/>
        <v>4520</v>
      </c>
      <c r="L3897" s="33">
        <v>21559722</v>
      </c>
      <c r="M3897" s="33">
        <v>0</v>
      </c>
      <c r="N3897" s="33">
        <v>0</v>
      </c>
      <c r="O3897" s="33">
        <v>0</v>
      </c>
      <c r="P3897" s="33">
        <f t="shared" si="706"/>
        <v>4520</v>
      </c>
      <c r="Q3897" s="33">
        <f t="shared" si="707"/>
        <v>4520</v>
      </c>
      <c r="R3897" s="33">
        <f t="shared" si="708"/>
        <v>21559722</v>
      </c>
      <c r="S3897" s="33"/>
      <c r="T3897" s="30" t="str">
        <f t="shared" si="709"/>
        <v>USD</v>
      </c>
      <c r="U3897" s="33">
        <v>0</v>
      </c>
      <c r="V3897" s="33">
        <v>0</v>
      </c>
      <c r="W3897" s="33">
        <v>0</v>
      </c>
      <c r="X3897" s="33">
        <f t="shared" si="710"/>
        <v>4520</v>
      </c>
      <c r="Y3897" s="33">
        <f t="shared" si="711"/>
        <v>4520</v>
      </c>
      <c r="Z3897" s="33">
        <f t="shared" si="712"/>
        <v>21559722</v>
      </c>
      <c r="AA3897" s="34">
        <f t="shared" si="713"/>
        <v>3.1088004673381458E-05</v>
      </c>
      <c r="AB3897" s="33" t="s">
        <v>2762</v>
      </c>
      <c r="AC3897" s="35">
        <v>44966</v>
      </c>
      <c r="AD3897" s="33">
        <v>45</v>
      </c>
      <c r="AE3897" s="36">
        <f t="shared" si="703"/>
        <v>45011</v>
      </c>
    </row>
    <row r="3898" spans="2:31" ht="14.5" hidden="1">
      <c r="B3898" s="29" t="s">
        <v>3132</v>
      </c>
      <c r="C3898" s="30" t="str">
        <f t="shared" si="704"/>
        <v>(Proveedores estratégicos)</v>
      </c>
      <c r="D3898" s="30">
        <v>4</v>
      </c>
      <c r="E3898" s="30">
        <v>133243459</v>
      </c>
      <c r="F3898" s="30" t="s">
        <v>5552</v>
      </c>
      <c r="G3898" s="30" t="s">
        <v>5553</v>
      </c>
      <c r="H3898" s="31">
        <v>74274931</v>
      </c>
      <c r="I3898" s="31" t="s">
        <v>62</v>
      </c>
      <c r="J3898" s="32">
        <v>300</v>
      </c>
      <c r="K3898" s="33">
        <f t="shared" si="705"/>
        <v>300</v>
      </c>
      <c r="L3898" s="33">
        <v>1430955</v>
      </c>
      <c r="M3898" s="33">
        <v>0</v>
      </c>
      <c r="N3898" s="33">
        <v>0</v>
      </c>
      <c r="O3898" s="33">
        <v>0</v>
      </c>
      <c r="P3898" s="33">
        <f t="shared" si="706"/>
        <v>300</v>
      </c>
      <c r="Q3898" s="33">
        <f t="shared" si="707"/>
        <v>300</v>
      </c>
      <c r="R3898" s="33">
        <f t="shared" si="708"/>
        <v>1430955</v>
      </c>
      <c r="S3898" s="33"/>
      <c r="T3898" s="30" t="str">
        <f t="shared" si="709"/>
        <v>USD</v>
      </c>
      <c r="U3898" s="33">
        <v>0</v>
      </c>
      <c r="V3898" s="33">
        <v>0</v>
      </c>
      <c r="W3898" s="33">
        <v>0</v>
      </c>
      <c r="X3898" s="33">
        <f t="shared" si="710"/>
        <v>300</v>
      </c>
      <c r="Y3898" s="33">
        <f t="shared" si="711"/>
        <v>300</v>
      </c>
      <c r="Z3898" s="33">
        <f t="shared" si="712"/>
        <v>1430955</v>
      </c>
      <c r="AA3898" s="34">
        <f t="shared" si="713"/>
        <v>2.0633631420385924E-06</v>
      </c>
      <c r="AB3898" s="33" t="s">
        <v>2762</v>
      </c>
      <c r="AC3898" s="35">
        <v>44966</v>
      </c>
      <c r="AD3898" s="33">
        <v>45</v>
      </c>
      <c r="AE3898" s="36">
        <f t="shared" si="703"/>
        <v>45011</v>
      </c>
    </row>
    <row r="3899" spans="2:31" ht="14.5" hidden="1">
      <c r="B3899" s="29" t="s">
        <v>3132</v>
      </c>
      <c r="C3899" s="30" t="str">
        <f t="shared" si="704"/>
        <v>(Proveedores estratégicos)</v>
      </c>
      <c r="D3899" s="30">
        <v>4</v>
      </c>
      <c r="E3899" s="30">
        <v>133243459</v>
      </c>
      <c r="F3899" s="30" t="s">
        <v>5552</v>
      </c>
      <c r="G3899" s="30" t="s">
        <v>5553</v>
      </c>
      <c r="H3899" s="31">
        <v>74274930</v>
      </c>
      <c r="I3899" s="31" t="s">
        <v>62</v>
      </c>
      <c r="J3899" s="32">
        <v>1110</v>
      </c>
      <c r="K3899" s="33">
        <f t="shared" si="705"/>
        <v>1110</v>
      </c>
      <c r="L3899" s="33">
        <v>5294534</v>
      </c>
      <c r="M3899" s="33">
        <v>0</v>
      </c>
      <c r="N3899" s="33">
        <v>0</v>
      </c>
      <c r="O3899" s="33">
        <v>0</v>
      </c>
      <c r="P3899" s="33">
        <f t="shared" si="706"/>
        <v>1110</v>
      </c>
      <c r="Q3899" s="33">
        <f t="shared" si="707"/>
        <v>1110</v>
      </c>
      <c r="R3899" s="33">
        <f t="shared" si="708"/>
        <v>5294534</v>
      </c>
      <c r="S3899" s="38"/>
      <c r="T3899" s="30" t="str">
        <f t="shared" si="709"/>
        <v>USD</v>
      </c>
      <c r="U3899" s="33">
        <v>0</v>
      </c>
      <c r="V3899" s="33">
        <v>0</v>
      </c>
      <c r="W3899" s="33">
        <v>0</v>
      </c>
      <c r="X3899" s="33">
        <f t="shared" si="710"/>
        <v>1110</v>
      </c>
      <c r="Y3899" s="33">
        <f t="shared" si="711"/>
        <v>1110</v>
      </c>
      <c r="Z3899" s="33">
        <f t="shared" si="712"/>
        <v>5294534</v>
      </c>
      <c r="AA3899" s="34">
        <f t="shared" si="713"/>
        <v>7.6344443465169466E-06</v>
      </c>
      <c r="AB3899" s="33" t="s">
        <v>2762</v>
      </c>
      <c r="AC3899" s="35">
        <v>44966</v>
      </c>
      <c r="AD3899" s="33">
        <v>45</v>
      </c>
      <c r="AE3899" s="36">
        <f t="shared" si="703"/>
        <v>45011</v>
      </c>
    </row>
    <row r="3900" spans="2:31" ht="14.5" hidden="1">
      <c r="B3900" s="29" t="s">
        <v>3141</v>
      </c>
      <c r="C3900" s="30" t="str">
        <f t="shared" si="704"/>
        <v>(Acreedores quirografarios)</v>
      </c>
      <c r="D3900" s="30">
        <v>5</v>
      </c>
      <c r="E3900" s="30">
        <v>472119003</v>
      </c>
      <c r="F3900" s="30" t="s">
        <v>5554</v>
      </c>
      <c r="G3900" s="30" t="s">
        <v>2846</v>
      </c>
      <c r="H3900" s="31" t="s">
        <v>3142</v>
      </c>
      <c r="I3900" s="31" t="s">
        <v>62</v>
      </c>
      <c r="J3900" s="32">
        <v>465</v>
      </c>
      <c r="K3900" s="33">
        <f t="shared" si="705"/>
        <v>465</v>
      </c>
      <c r="L3900" s="33">
        <v>1838266</v>
      </c>
      <c r="M3900" s="33">
        <v>0</v>
      </c>
      <c r="N3900" s="33">
        <v>0</v>
      </c>
      <c r="O3900" s="33">
        <v>0</v>
      </c>
      <c r="P3900" s="33">
        <f t="shared" si="706"/>
        <v>465</v>
      </c>
      <c r="Q3900" s="33">
        <f t="shared" si="707"/>
        <v>465</v>
      </c>
      <c r="R3900" s="33">
        <f t="shared" si="708"/>
        <v>1838266</v>
      </c>
      <c r="S3900" s="33"/>
      <c r="T3900" s="30" t="str">
        <f t="shared" si="709"/>
        <v>USD</v>
      </c>
      <c r="U3900" s="33">
        <v>0</v>
      </c>
      <c r="V3900" s="33">
        <v>0</v>
      </c>
      <c r="W3900" s="33">
        <v>0</v>
      </c>
      <c r="X3900" s="33">
        <f t="shared" si="710"/>
        <v>465</v>
      </c>
      <c r="Y3900" s="33">
        <f t="shared" si="711"/>
        <v>465</v>
      </c>
      <c r="Z3900" s="33">
        <f t="shared" si="712"/>
        <v>1838266</v>
      </c>
      <c r="AA3900" s="34">
        <f t="shared" si="713"/>
        <v>4.5326875884045793E-05</v>
      </c>
      <c r="AB3900" s="33" t="s">
        <v>2762</v>
      </c>
      <c r="AC3900" s="35">
        <v>44610</v>
      </c>
      <c r="AD3900" s="33">
        <v>60</v>
      </c>
      <c r="AE3900" s="36">
        <f t="shared" si="703"/>
        <v>44670</v>
      </c>
    </row>
    <row r="3901" spans="2:31" ht="14.5" hidden="1">
      <c r="B3901" s="29" t="s">
        <v>3141</v>
      </c>
      <c r="C3901" s="30" t="str">
        <f t="shared" si="704"/>
        <v>(Acreedores quirografarios)</v>
      </c>
      <c r="D3901" s="30">
        <v>5</v>
      </c>
      <c r="E3901" s="30">
        <v>472119003</v>
      </c>
      <c r="F3901" s="30" t="s">
        <v>5554</v>
      </c>
      <c r="G3901" s="30" t="s">
        <v>2846</v>
      </c>
      <c r="H3901" s="31" t="s">
        <v>3143</v>
      </c>
      <c r="I3901" s="31" t="s">
        <v>62</v>
      </c>
      <c r="J3901" s="32">
        <v>939</v>
      </c>
      <c r="K3901" s="33">
        <f t="shared" si="705"/>
        <v>939</v>
      </c>
      <c r="L3901" s="33">
        <v>4499284</v>
      </c>
      <c r="M3901" s="33">
        <v>0</v>
      </c>
      <c r="N3901" s="33">
        <v>0</v>
      </c>
      <c r="O3901" s="33">
        <v>0</v>
      </c>
      <c r="P3901" s="33">
        <f t="shared" si="706"/>
        <v>939</v>
      </c>
      <c r="Q3901" s="33">
        <f t="shared" si="707"/>
        <v>939</v>
      </c>
      <c r="R3901" s="33">
        <f t="shared" si="708"/>
        <v>4499284</v>
      </c>
      <c r="S3901" s="33"/>
      <c r="T3901" s="30" t="str">
        <f t="shared" si="709"/>
        <v>USD</v>
      </c>
      <c r="U3901" s="33">
        <v>0</v>
      </c>
      <c r="V3901" s="33">
        <v>0</v>
      </c>
      <c r="W3901" s="33">
        <v>0</v>
      </c>
      <c r="X3901" s="33">
        <f t="shared" si="710"/>
        <v>939</v>
      </c>
      <c r="Y3901" s="33">
        <f t="shared" si="711"/>
        <v>939</v>
      </c>
      <c r="Z3901" s="33">
        <f t="shared" si="712"/>
        <v>4499284</v>
      </c>
      <c r="AA3901" s="34">
        <f t="shared" si="713"/>
        <v>0.00011094068401149403</v>
      </c>
      <c r="AB3901" s="33" t="s">
        <v>2762</v>
      </c>
      <c r="AC3901" s="35">
        <v>44909</v>
      </c>
      <c r="AD3901" s="33">
        <v>60</v>
      </c>
      <c r="AE3901" s="36">
        <f t="shared" si="703"/>
        <v>44969</v>
      </c>
    </row>
    <row r="3902" spans="2:31" ht="14.5" hidden="1">
      <c r="B3902" s="29" t="s">
        <v>3141</v>
      </c>
      <c r="C3902" s="30" t="str">
        <f t="shared" si="704"/>
        <v>(Acreedores quirografarios)</v>
      </c>
      <c r="D3902" s="30">
        <v>5</v>
      </c>
      <c r="E3902" s="30">
        <v>472119003</v>
      </c>
      <c r="F3902" s="30" t="s">
        <v>5554</v>
      </c>
      <c r="G3902" s="30" t="s">
        <v>2846</v>
      </c>
      <c r="H3902" s="31" t="s">
        <v>3144</v>
      </c>
      <c r="I3902" s="31" t="s">
        <v>62</v>
      </c>
      <c r="J3902" s="32">
        <v>596</v>
      </c>
      <c r="K3902" s="33">
        <f t="shared" si="705"/>
        <v>596</v>
      </c>
      <c r="L3902" s="33">
        <v>2862278</v>
      </c>
      <c r="M3902" s="33">
        <v>0</v>
      </c>
      <c r="N3902" s="33">
        <v>0</v>
      </c>
      <c r="O3902" s="33">
        <v>0</v>
      </c>
      <c r="P3902" s="33">
        <f t="shared" si="706"/>
        <v>596</v>
      </c>
      <c r="Q3902" s="33">
        <f t="shared" si="707"/>
        <v>596</v>
      </c>
      <c r="R3902" s="33">
        <f t="shared" si="708"/>
        <v>2862278</v>
      </c>
      <c r="S3902" s="33"/>
      <c r="T3902" s="30" t="str">
        <f t="shared" si="709"/>
        <v>USD</v>
      </c>
      <c r="U3902" s="33">
        <v>0</v>
      </c>
      <c r="V3902" s="33">
        <v>0</v>
      </c>
      <c r="W3902" s="33">
        <v>0</v>
      </c>
      <c r="X3902" s="33">
        <f t="shared" si="710"/>
        <v>596</v>
      </c>
      <c r="Y3902" s="33">
        <f t="shared" si="711"/>
        <v>596</v>
      </c>
      <c r="Z3902" s="33">
        <f t="shared" si="712"/>
        <v>2862278</v>
      </c>
      <c r="AA3902" s="34">
        <f t="shared" si="713"/>
        <v>7.0576358183002257E-05</v>
      </c>
      <c r="AB3902" s="33" t="s">
        <v>2762</v>
      </c>
      <c r="AC3902" s="35">
        <v>44914</v>
      </c>
      <c r="AD3902" s="33">
        <v>60</v>
      </c>
      <c r="AE3902" s="36">
        <f t="shared" si="703"/>
        <v>44974</v>
      </c>
    </row>
    <row r="3903" spans="2:31" ht="14.5" hidden="1">
      <c r="B3903" s="29" t="s">
        <v>3141</v>
      </c>
      <c r="C3903" s="30" t="str">
        <f t="shared" si="704"/>
        <v>(Acreedores quirografarios)</v>
      </c>
      <c r="D3903" s="30">
        <v>5</v>
      </c>
      <c r="E3903" s="30">
        <v>472119003</v>
      </c>
      <c r="F3903" s="30" t="s">
        <v>5554</v>
      </c>
      <c r="G3903" s="30" t="s">
        <v>2846</v>
      </c>
      <c r="H3903" s="31" t="s">
        <v>3145</v>
      </c>
      <c r="I3903" s="31" t="s">
        <v>62</v>
      </c>
      <c r="J3903" s="32">
        <v>968</v>
      </c>
      <c r="K3903" s="33">
        <f t="shared" si="705"/>
        <v>968</v>
      </c>
      <c r="L3903" s="33">
        <v>4593199</v>
      </c>
      <c r="M3903" s="33">
        <v>0</v>
      </c>
      <c r="N3903" s="33">
        <v>0</v>
      </c>
      <c r="O3903" s="33">
        <v>0</v>
      </c>
      <c r="P3903" s="33">
        <f t="shared" si="706"/>
        <v>968</v>
      </c>
      <c r="Q3903" s="33">
        <f t="shared" si="707"/>
        <v>968</v>
      </c>
      <c r="R3903" s="33">
        <f t="shared" si="708"/>
        <v>4593199</v>
      </c>
      <c r="S3903" s="33"/>
      <c r="T3903" s="30" t="str">
        <f t="shared" si="709"/>
        <v>USD</v>
      </c>
      <c r="U3903" s="33">
        <v>0</v>
      </c>
      <c r="V3903" s="33">
        <v>0</v>
      </c>
      <c r="W3903" s="33">
        <v>0</v>
      </c>
      <c r="X3903" s="33">
        <f t="shared" si="710"/>
        <v>968</v>
      </c>
      <c r="Y3903" s="33">
        <f t="shared" si="711"/>
        <v>968</v>
      </c>
      <c r="Z3903" s="33">
        <f t="shared" si="712"/>
        <v>4593199</v>
      </c>
      <c r="AA3903" s="34">
        <f t="shared" si="713"/>
        <v>0.00011325638454049808</v>
      </c>
      <c r="AB3903" s="33" t="s">
        <v>2762</v>
      </c>
      <c r="AC3903" s="35">
        <v>44922</v>
      </c>
      <c r="AD3903" s="33">
        <v>60</v>
      </c>
      <c r="AE3903" s="36">
        <f t="shared" si="703"/>
        <v>44982</v>
      </c>
    </row>
    <row r="3904" spans="2:31" ht="14.5" hidden="1">
      <c r="B3904" s="29" t="s">
        <v>3141</v>
      </c>
      <c r="C3904" s="30" t="str">
        <f t="shared" si="704"/>
        <v>(Acreedores quirografarios)</v>
      </c>
      <c r="D3904" s="30">
        <v>5</v>
      </c>
      <c r="E3904" s="30">
        <v>472119003</v>
      </c>
      <c r="F3904" s="30" t="s">
        <v>5554</v>
      </c>
      <c r="G3904" s="30" t="s">
        <v>2846</v>
      </c>
      <c r="H3904" s="31" t="s">
        <v>3146</v>
      </c>
      <c r="I3904" s="31" t="s">
        <v>62</v>
      </c>
      <c r="J3904" s="32">
        <v>1740</v>
      </c>
      <c r="K3904" s="33">
        <f t="shared" si="705"/>
        <v>1740</v>
      </c>
      <c r="L3904" s="33">
        <v>8425532</v>
      </c>
      <c r="M3904" s="33">
        <v>0</v>
      </c>
      <c r="N3904" s="33">
        <v>0</v>
      </c>
      <c r="O3904" s="33">
        <v>0</v>
      </c>
      <c r="P3904" s="33">
        <f t="shared" si="706"/>
        <v>1740</v>
      </c>
      <c r="Q3904" s="33">
        <f t="shared" si="707"/>
        <v>1740</v>
      </c>
      <c r="R3904" s="33">
        <f t="shared" si="708"/>
        <v>8425532</v>
      </c>
      <c r="S3904" s="33"/>
      <c r="T3904" s="30" t="str">
        <f t="shared" si="709"/>
        <v>USD</v>
      </c>
      <c r="U3904" s="33">
        <v>0</v>
      </c>
      <c r="V3904" s="33">
        <v>0</v>
      </c>
      <c r="W3904" s="33">
        <v>0</v>
      </c>
      <c r="X3904" s="33">
        <f t="shared" si="710"/>
        <v>1740</v>
      </c>
      <c r="Y3904" s="33">
        <f t="shared" si="711"/>
        <v>1740</v>
      </c>
      <c r="Z3904" s="33">
        <f t="shared" si="712"/>
        <v>8425532</v>
      </c>
      <c r="AA3904" s="34">
        <f t="shared" si="713"/>
        <v>0.00020775178522643411</v>
      </c>
      <c r="AB3904" s="33" t="s">
        <v>2762</v>
      </c>
      <c r="AC3904" s="35">
        <v>44930</v>
      </c>
      <c r="AD3904" s="33">
        <v>60</v>
      </c>
      <c r="AE3904" s="36">
        <f t="shared" si="703"/>
        <v>44990</v>
      </c>
    </row>
    <row r="3905" spans="2:31" ht="14.5" hidden="1">
      <c r="B3905" s="29" t="s">
        <v>3141</v>
      </c>
      <c r="C3905" s="30" t="str">
        <f t="shared" si="704"/>
        <v>(Acreedores quirografarios)</v>
      </c>
      <c r="D3905" s="30">
        <v>5</v>
      </c>
      <c r="E3905" s="30">
        <v>472119003</v>
      </c>
      <c r="F3905" s="30" t="s">
        <v>5554</v>
      </c>
      <c r="G3905" s="30" t="s">
        <v>2846</v>
      </c>
      <c r="H3905" s="31" t="s">
        <v>3147</v>
      </c>
      <c r="I3905" s="31" t="s">
        <v>62</v>
      </c>
      <c r="J3905" s="32">
        <v>2030</v>
      </c>
      <c r="K3905" s="33">
        <f t="shared" si="705"/>
        <v>2030</v>
      </c>
      <c r="L3905" s="33">
        <v>9829788</v>
      </c>
      <c r="M3905" s="33">
        <v>0</v>
      </c>
      <c r="N3905" s="33">
        <v>0</v>
      </c>
      <c r="O3905" s="33">
        <v>0</v>
      </c>
      <c r="P3905" s="33">
        <f t="shared" si="706"/>
        <v>2030</v>
      </c>
      <c r="Q3905" s="33">
        <f t="shared" si="707"/>
        <v>2030</v>
      </c>
      <c r="R3905" s="33">
        <f t="shared" si="708"/>
        <v>9829788</v>
      </c>
      <c r="S3905" s="33"/>
      <c r="T3905" s="30" t="str">
        <f t="shared" si="709"/>
        <v>USD</v>
      </c>
      <c r="U3905" s="33">
        <v>0</v>
      </c>
      <c r="V3905" s="33">
        <v>0</v>
      </c>
      <c r="W3905" s="33">
        <v>0</v>
      </c>
      <c r="X3905" s="33">
        <f t="shared" si="710"/>
        <v>2030</v>
      </c>
      <c r="Y3905" s="33">
        <f t="shared" si="711"/>
        <v>2030</v>
      </c>
      <c r="Z3905" s="33">
        <f t="shared" si="712"/>
        <v>9829788</v>
      </c>
      <c r="AA3905" s="34">
        <f t="shared" si="713"/>
        <v>0.00024237709920244552</v>
      </c>
      <c r="AB3905" s="33" t="s">
        <v>2762</v>
      </c>
      <c r="AC3905" s="35">
        <v>44930</v>
      </c>
      <c r="AD3905" s="33">
        <v>60</v>
      </c>
      <c r="AE3905" s="36">
        <f t="shared" si="703"/>
        <v>44990</v>
      </c>
    </row>
    <row r="3906" spans="2:31" ht="14.5" hidden="1">
      <c r="B3906" s="29" t="s">
        <v>3141</v>
      </c>
      <c r="C3906" s="30" t="str">
        <f t="shared" si="704"/>
        <v>(Acreedores quirografarios)</v>
      </c>
      <c r="D3906" s="30">
        <v>5</v>
      </c>
      <c r="E3906" s="30">
        <v>472119003</v>
      </c>
      <c r="F3906" s="30" t="s">
        <v>5554</v>
      </c>
      <c r="G3906" s="30" t="s">
        <v>2846</v>
      </c>
      <c r="H3906" s="31" t="s">
        <v>3148</v>
      </c>
      <c r="I3906" s="31" t="s">
        <v>62</v>
      </c>
      <c r="J3906" s="32">
        <v>9280</v>
      </c>
      <c r="K3906" s="33">
        <f t="shared" si="705"/>
        <v>9280</v>
      </c>
      <c r="L3906" s="33">
        <v>44936173</v>
      </c>
      <c r="M3906" s="33">
        <v>0</v>
      </c>
      <c r="N3906" s="33">
        <v>0</v>
      </c>
      <c r="O3906" s="33">
        <v>0</v>
      </c>
      <c r="P3906" s="33">
        <f t="shared" si="706"/>
        <v>9280</v>
      </c>
      <c r="Q3906" s="33">
        <f t="shared" si="707"/>
        <v>9280</v>
      </c>
      <c r="R3906" s="33">
        <f t="shared" si="708"/>
        <v>44936173</v>
      </c>
      <c r="S3906" s="33"/>
      <c r="T3906" s="30" t="str">
        <f t="shared" si="709"/>
        <v>USD</v>
      </c>
      <c r="U3906" s="33">
        <v>0</v>
      </c>
      <c r="V3906" s="33">
        <v>0</v>
      </c>
      <c r="W3906" s="33">
        <v>0</v>
      </c>
      <c r="X3906" s="33">
        <f t="shared" si="710"/>
        <v>9280</v>
      </c>
      <c r="Y3906" s="33">
        <f t="shared" si="711"/>
        <v>9280</v>
      </c>
      <c r="Z3906" s="33">
        <f t="shared" si="712"/>
        <v>44936173</v>
      </c>
      <c r="AA3906" s="34">
        <f t="shared" si="713"/>
        <v>0.001108009578741602</v>
      </c>
      <c r="AB3906" s="33" t="s">
        <v>2762</v>
      </c>
      <c r="AC3906" s="35">
        <v>44930</v>
      </c>
      <c r="AD3906" s="33">
        <v>60</v>
      </c>
      <c r="AE3906" s="36">
        <f t="shared" si="703"/>
        <v>44990</v>
      </c>
    </row>
    <row r="3907" spans="2:31" ht="14.5" hidden="1">
      <c r="B3907" s="29" t="s">
        <v>3141</v>
      </c>
      <c r="C3907" s="30" t="str">
        <f t="shared" si="704"/>
        <v>(Acreedores quirografarios)</v>
      </c>
      <c r="D3907" s="30">
        <v>5</v>
      </c>
      <c r="E3907" s="30">
        <v>472119003</v>
      </c>
      <c r="F3907" s="30" t="s">
        <v>5554</v>
      </c>
      <c r="G3907" s="30" t="s">
        <v>2846</v>
      </c>
      <c r="H3907" s="31" t="s">
        <v>3149</v>
      </c>
      <c r="I3907" s="31" t="s">
        <v>62</v>
      </c>
      <c r="J3907" s="32">
        <v>1316</v>
      </c>
      <c r="K3907" s="33">
        <f t="shared" si="705"/>
        <v>1316</v>
      </c>
      <c r="L3907" s="33">
        <v>6249079</v>
      </c>
      <c r="M3907" s="33">
        <v>0</v>
      </c>
      <c r="N3907" s="33">
        <v>0</v>
      </c>
      <c r="O3907" s="33">
        <v>0</v>
      </c>
      <c r="P3907" s="33">
        <f t="shared" si="706"/>
        <v>1316</v>
      </c>
      <c r="Q3907" s="33">
        <f t="shared" si="707"/>
        <v>1316</v>
      </c>
      <c r="R3907" s="33">
        <f t="shared" si="708"/>
        <v>6249079</v>
      </c>
      <c r="S3907" s="33"/>
      <c r="T3907" s="30" t="str">
        <f t="shared" si="709"/>
        <v>USD</v>
      </c>
      <c r="U3907" s="33">
        <v>0</v>
      </c>
      <c r="V3907" s="33">
        <v>0</v>
      </c>
      <c r="W3907" s="33">
        <v>0</v>
      </c>
      <c r="X3907" s="33">
        <f t="shared" si="710"/>
        <v>1316</v>
      </c>
      <c r="Y3907" s="33">
        <f t="shared" si="711"/>
        <v>1316</v>
      </c>
      <c r="Z3907" s="33">
        <f t="shared" si="712"/>
        <v>6249079</v>
      </c>
      <c r="AA3907" s="34">
        <f t="shared" si="713"/>
        <v>0.00015408609429897361</v>
      </c>
      <c r="AB3907" s="33" t="s">
        <v>2762</v>
      </c>
      <c r="AC3907" s="35">
        <v>44938</v>
      </c>
      <c r="AD3907" s="33">
        <v>60</v>
      </c>
      <c r="AE3907" s="36">
        <f t="shared" si="703"/>
        <v>44998</v>
      </c>
    </row>
    <row r="3908" spans="2:31" ht="14.5" hidden="1">
      <c r="B3908" s="29" t="s">
        <v>3150</v>
      </c>
      <c r="C3908" s="30" t="str">
        <f t="shared" si="704"/>
        <v>(Proveedores estratégicos)</v>
      </c>
      <c r="D3908" s="30">
        <v>4</v>
      </c>
      <c r="E3908" s="30" t="s">
        <v>3151</v>
      </c>
      <c r="F3908" s="30" t="s">
        <v>5555</v>
      </c>
      <c r="G3908" s="30" t="s">
        <v>2846</v>
      </c>
      <c r="H3908" s="31">
        <v>81058545</v>
      </c>
      <c r="I3908" s="31" t="s">
        <v>62</v>
      </c>
      <c r="J3908" s="32">
        <v>8873</v>
      </c>
      <c r="K3908" s="33">
        <f t="shared" si="705"/>
        <v>8873</v>
      </c>
      <c r="L3908" s="33">
        <v>44089405</v>
      </c>
      <c r="M3908" s="33">
        <v>0</v>
      </c>
      <c r="N3908" s="33">
        <v>0</v>
      </c>
      <c r="O3908" s="33">
        <v>0</v>
      </c>
      <c r="P3908" s="33">
        <f t="shared" si="706"/>
        <v>8873</v>
      </c>
      <c r="Q3908" s="33">
        <f t="shared" si="707"/>
        <v>8873</v>
      </c>
      <c r="R3908" s="33">
        <f t="shared" si="708"/>
        <v>44089405</v>
      </c>
      <c r="S3908" s="33"/>
      <c r="T3908" s="30" t="str">
        <f t="shared" si="709"/>
        <v>USD</v>
      </c>
      <c r="U3908" s="33">
        <v>0</v>
      </c>
      <c r="V3908" s="33">
        <v>0</v>
      </c>
      <c r="W3908" s="33">
        <v>0</v>
      </c>
      <c r="X3908" s="33">
        <f t="shared" si="710"/>
        <v>8873</v>
      </c>
      <c r="Y3908" s="33">
        <f t="shared" si="711"/>
        <v>8873</v>
      </c>
      <c r="Z3908" s="33">
        <f t="shared" si="712"/>
        <v>44089405</v>
      </c>
      <c r="AA3908" s="34">
        <f t="shared" si="713"/>
        <v>6.3574642970192657E-05</v>
      </c>
      <c r="AB3908" s="33" t="s">
        <v>5556</v>
      </c>
      <c r="AC3908" s="35">
        <v>44859</v>
      </c>
      <c r="AD3908" s="33">
        <v>30</v>
      </c>
      <c r="AE3908" s="36">
        <f t="shared" si="703"/>
        <v>44889</v>
      </c>
    </row>
    <row r="3909" spans="2:31" ht="14.5" hidden="1">
      <c r="B3909" s="29" t="s">
        <v>3150</v>
      </c>
      <c r="C3909" s="30" t="str">
        <f t="shared" si="704"/>
        <v>(Proveedores estratégicos)</v>
      </c>
      <c r="D3909" s="30">
        <v>4</v>
      </c>
      <c r="E3909" s="30" t="s">
        <v>3151</v>
      </c>
      <c r="F3909" s="30" t="s">
        <v>5555</v>
      </c>
      <c r="G3909" s="30" t="s">
        <v>2846</v>
      </c>
      <c r="H3909" s="31">
        <v>81060094</v>
      </c>
      <c r="I3909" s="31" t="s">
        <v>62</v>
      </c>
      <c r="J3909" s="32">
        <v>39920</v>
      </c>
      <c r="K3909" s="33">
        <f t="shared" si="705"/>
        <v>39920</v>
      </c>
      <c r="L3909" s="33">
        <v>192491046</v>
      </c>
      <c r="M3909" s="33">
        <v>0</v>
      </c>
      <c r="N3909" s="33">
        <v>0</v>
      </c>
      <c r="O3909" s="33">
        <v>0</v>
      </c>
      <c r="P3909" s="33">
        <f t="shared" si="706"/>
        <v>39920</v>
      </c>
      <c r="Q3909" s="33">
        <f t="shared" si="707"/>
        <v>39920</v>
      </c>
      <c r="R3909" s="33">
        <f t="shared" si="708"/>
        <v>192491046</v>
      </c>
      <c r="S3909" s="33"/>
      <c r="T3909" s="30" t="str">
        <f t="shared" si="709"/>
        <v>USD</v>
      </c>
      <c r="U3909" s="33">
        <v>0</v>
      </c>
      <c r="V3909" s="33">
        <v>0</v>
      </c>
      <c r="W3909" s="33">
        <v>0</v>
      </c>
      <c r="X3909" s="33">
        <f t="shared" si="710"/>
        <v>39920</v>
      </c>
      <c r="Y3909" s="33">
        <f t="shared" si="711"/>
        <v>39920</v>
      </c>
      <c r="Z3909" s="33">
        <f t="shared" si="712"/>
        <v>192491046</v>
      </c>
      <c r="AA3909" s="34">
        <f t="shared" si="713"/>
        <v>0.00027756213821458764</v>
      </c>
      <c r="AB3909" s="33" t="s">
        <v>5556</v>
      </c>
      <c r="AC3909" s="35">
        <v>44863</v>
      </c>
      <c r="AD3909" s="33">
        <v>30</v>
      </c>
      <c r="AE3909" s="36">
        <f t="shared" si="703"/>
        <v>44893</v>
      </c>
    </row>
    <row r="3910" spans="2:31" ht="14.5" hidden="1">
      <c r="B3910" s="29" t="s">
        <v>3150</v>
      </c>
      <c r="C3910" s="30" t="str">
        <f t="shared" si="704"/>
        <v>(Proveedores estratégicos)</v>
      </c>
      <c r="D3910" s="30">
        <v>4</v>
      </c>
      <c r="E3910" s="30" t="s">
        <v>3151</v>
      </c>
      <c r="F3910" s="30" t="s">
        <v>5555</v>
      </c>
      <c r="G3910" s="30" t="s">
        <v>2846</v>
      </c>
      <c r="H3910" s="31">
        <v>81068381</v>
      </c>
      <c r="I3910" s="31" t="s">
        <v>62</v>
      </c>
      <c r="J3910" s="32">
        <v>2970</v>
      </c>
      <c r="K3910" s="33">
        <f t="shared" si="705"/>
        <v>2970</v>
      </c>
      <c r="L3910" s="33">
        <v>14897045</v>
      </c>
      <c r="M3910" s="33">
        <v>0</v>
      </c>
      <c r="N3910" s="33">
        <v>0</v>
      </c>
      <c r="O3910" s="33">
        <v>0</v>
      </c>
      <c r="P3910" s="33">
        <f t="shared" si="706"/>
        <v>2970</v>
      </c>
      <c r="Q3910" s="33">
        <f t="shared" si="707"/>
        <v>2970</v>
      </c>
      <c r="R3910" s="33">
        <f t="shared" si="708"/>
        <v>14897045</v>
      </c>
      <c r="S3910" s="33"/>
      <c r="T3910" s="30" t="str">
        <f t="shared" si="709"/>
        <v>USD</v>
      </c>
      <c r="U3910" s="33">
        <v>0</v>
      </c>
      <c r="V3910" s="33">
        <v>0</v>
      </c>
      <c r="W3910" s="33">
        <v>0</v>
      </c>
      <c r="X3910" s="33">
        <f t="shared" si="710"/>
        <v>2970</v>
      </c>
      <c r="Y3910" s="33">
        <f t="shared" si="711"/>
        <v>2970</v>
      </c>
      <c r="Z3910" s="33">
        <f t="shared" si="712"/>
        <v>14897045</v>
      </c>
      <c r="AA3910" s="34">
        <f t="shared" si="713"/>
        <v>2.1480768841990352E-05</v>
      </c>
      <c r="AB3910" s="33" t="s">
        <v>5556</v>
      </c>
      <c r="AC3910" s="35">
        <v>44868</v>
      </c>
      <c r="AD3910" s="33">
        <v>30</v>
      </c>
      <c r="AE3910" s="36">
        <f t="shared" si="703"/>
        <v>44898</v>
      </c>
    </row>
    <row r="3911" spans="2:31" ht="14.5" hidden="1">
      <c r="B3911" s="29" t="s">
        <v>3150</v>
      </c>
      <c r="C3911" s="30" t="str">
        <f t="shared" si="704"/>
        <v>(Proveedores estratégicos)</v>
      </c>
      <c r="D3911" s="30">
        <v>4</v>
      </c>
      <c r="E3911" s="30" t="s">
        <v>3151</v>
      </c>
      <c r="F3911" s="30" t="s">
        <v>5555</v>
      </c>
      <c r="G3911" s="30" t="s">
        <v>2846</v>
      </c>
      <c r="H3911" s="31">
        <v>81062852</v>
      </c>
      <c r="I3911" s="31" t="s">
        <v>62</v>
      </c>
      <c r="J3911" s="32">
        <v>-14122</v>
      </c>
      <c r="K3911" s="33">
        <f t="shared" si="705"/>
        <v>-14122</v>
      </c>
      <c r="L3911" s="33">
        <v>-3220340</v>
      </c>
      <c r="M3911" s="33">
        <v>0</v>
      </c>
      <c r="N3911" s="33">
        <v>0</v>
      </c>
      <c r="O3911" s="33">
        <v>0</v>
      </c>
      <c r="P3911" s="33">
        <f t="shared" si="706"/>
        <v>-14122</v>
      </c>
      <c r="Q3911" s="33">
        <f t="shared" si="707"/>
        <v>-14122</v>
      </c>
      <c r="R3911" s="33">
        <f t="shared" si="708"/>
        <v>-3220340</v>
      </c>
      <c r="S3911" s="33"/>
      <c r="T3911" s="30" t="str">
        <f t="shared" si="709"/>
        <v>USD</v>
      </c>
      <c r="U3911" s="33">
        <v>0</v>
      </c>
      <c r="V3911" s="33">
        <v>0</v>
      </c>
      <c r="W3911" s="33">
        <v>0</v>
      </c>
      <c r="X3911" s="33">
        <f t="shared" si="710"/>
        <v>-14122</v>
      </c>
      <c r="Y3911" s="33">
        <f t="shared" si="711"/>
        <v>-14122</v>
      </c>
      <c r="Z3911" s="33">
        <f t="shared" si="712"/>
        <v>-3220340</v>
      </c>
      <c r="AA3911" s="34">
        <f t="shared" si="713"/>
        <v>-4.643563816355204E-06</v>
      </c>
      <c r="AB3911" s="33" t="s">
        <v>5556</v>
      </c>
      <c r="AC3911" s="35">
        <v>44869</v>
      </c>
      <c r="AD3911" s="33">
        <v>30</v>
      </c>
      <c r="AE3911" s="36">
        <f t="shared" si="703"/>
        <v>44899</v>
      </c>
    </row>
    <row r="3912" spans="2:31" ht="14.5" hidden="1">
      <c r="B3912" s="29" t="s">
        <v>3150</v>
      </c>
      <c r="C3912" s="30" t="str">
        <f t="shared" si="704"/>
        <v>(Proveedores estratégicos)</v>
      </c>
      <c r="D3912" s="30">
        <v>4</v>
      </c>
      <c r="E3912" s="30" t="s">
        <v>3151</v>
      </c>
      <c r="F3912" s="30" t="s">
        <v>5555</v>
      </c>
      <c r="G3912" s="30" t="s">
        <v>2846</v>
      </c>
      <c r="H3912" s="31">
        <v>81063227</v>
      </c>
      <c r="I3912" s="31" t="s">
        <v>62</v>
      </c>
      <c r="J3912" s="32">
        <v>39920</v>
      </c>
      <c r="K3912" s="33">
        <f t="shared" si="705"/>
        <v>39920</v>
      </c>
      <c r="L3912" s="33">
        <v>202043503</v>
      </c>
      <c r="M3912" s="33">
        <v>0</v>
      </c>
      <c r="N3912" s="33">
        <v>0</v>
      </c>
      <c r="O3912" s="33">
        <v>0</v>
      </c>
      <c r="P3912" s="33">
        <f t="shared" si="706"/>
        <v>39920</v>
      </c>
      <c r="Q3912" s="33">
        <f t="shared" si="707"/>
        <v>39920</v>
      </c>
      <c r="R3912" s="33">
        <f t="shared" si="708"/>
        <v>202043503</v>
      </c>
      <c r="S3912" s="33"/>
      <c r="T3912" s="30" t="str">
        <f t="shared" si="709"/>
        <v>USD</v>
      </c>
      <c r="U3912" s="33">
        <v>0</v>
      </c>
      <c r="V3912" s="33">
        <v>0</v>
      </c>
      <c r="W3912" s="33">
        <v>0</v>
      </c>
      <c r="X3912" s="33">
        <f t="shared" si="710"/>
        <v>39920</v>
      </c>
      <c r="Y3912" s="33">
        <f t="shared" si="711"/>
        <v>39920</v>
      </c>
      <c r="Z3912" s="33">
        <f t="shared" si="712"/>
        <v>202043503</v>
      </c>
      <c r="AA3912" s="34">
        <f t="shared" si="713"/>
        <v>0.00029133628742941865</v>
      </c>
      <c r="AB3912" s="33" t="s">
        <v>5556</v>
      </c>
      <c r="AC3912" s="35">
        <v>44871</v>
      </c>
      <c r="AD3912" s="33">
        <v>30</v>
      </c>
      <c r="AE3912" s="36">
        <f t="shared" si="703"/>
        <v>44901</v>
      </c>
    </row>
    <row r="3913" spans="2:31" ht="14.5" hidden="1">
      <c r="B3913" s="29" t="s">
        <v>3150</v>
      </c>
      <c r="C3913" s="30" t="str">
        <f t="shared" si="704"/>
        <v>(Proveedores estratégicos)</v>
      </c>
      <c r="D3913" s="30">
        <v>4</v>
      </c>
      <c r="E3913" s="30" t="s">
        <v>3151</v>
      </c>
      <c r="F3913" s="30" t="s">
        <v>5555</v>
      </c>
      <c r="G3913" s="30" t="s">
        <v>2846</v>
      </c>
      <c r="H3913" s="31">
        <v>81064612</v>
      </c>
      <c r="I3913" s="31" t="s">
        <v>62</v>
      </c>
      <c r="J3913" s="32">
        <v>-13972</v>
      </c>
      <c r="K3913" s="33">
        <f t="shared" si="705"/>
        <v>-13972</v>
      </c>
      <c r="L3913" s="33">
        <v>-70044430</v>
      </c>
      <c r="M3913" s="33">
        <v>0</v>
      </c>
      <c r="N3913" s="33">
        <v>0</v>
      </c>
      <c r="O3913" s="33">
        <v>0</v>
      </c>
      <c r="P3913" s="33">
        <f t="shared" si="706"/>
        <v>-13972</v>
      </c>
      <c r="Q3913" s="33">
        <f t="shared" si="707"/>
        <v>-13972</v>
      </c>
      <c r="R3913" s="33">
        <f t="shared" si="708"/>
        <v>-70044430</v>
      </c>
      <c r="S3913" s="33"/>
      <c r="T3913" s="30" t="str">
        <f t="shared" si="709"/>
        <v>USD</v>
      </c>
      <c r="U3913" s="33">
        <v>0</v>
      </c>
      <c r="V3913" s="33">
        <v>0</v>
      </c>
      <c r="W3913" s="33">
        <v>0</v>
      </c>
      <c r="X3913" s="33">
        <f t="shared" si="710"/>
        <v>-13972</v>
      </c>
      <c r="Y3913" s="33">
        <f t="shared" si="711"/>
        <v>-13972</v>
      </c>
      <c r="Z3913" s="33">
        <f t="shared" si="712"/>
        <v>-70044430</v>
      </c>
      <c r="AA3913" s="34">
        <f t="shared" si="713"/>
        <v>-0.00010100044737053384</v>
      </c>
      <c r="AB3913" s="33" t="s">
        <v>5556</v>
      </c>
      <c r="AC3913" s="35">
        <v>44874</v>
      </c>
      <c r="AD3913" s="33">
        <v>30</v>
      </c>
      <c r="AE3913" s="36">
        <f t="shared" si="703"/>
        <v>44904</v>
      </c>
    </row>
    <row r="3914" spans="2:31" ht="14.5" hidden="1">
      <c r="B3914" s="29" t="s">
        <v>3150</v>
      </c>
      <c r="C3914" s="30" t="str">
        <f t="shared" si="704"/>
        <v>(Proveedores estratégicos)</v>
      </c>
      <c r="D3914" s="30">
        <v>4</v>
      </c>
      <c r="E3914" s="30" t="s">
        <v>3151</v>
      </c>
      <c r="F3914" s="30" t="s">
        <v>5555</v>
      </c>
      <c r="G3914" s="30" t="s">
        <v>2846</v>
      </c>
      <c r="H3914" s="31">
        <v>81064474</v>
      </c>
      <c r="I3914" s="31" t="s">
        <v>62</v>
      </c>
      <c r="J3914" s="32">
        <v>211.5</v>
      </c>
      <c r="K3914" s="33">
        <f t="shared" si="705"/>
        <v>211.5</v>
      </c>
      <c r="L3914" s="33">
        <v>1060292</v>
      </c>
      <c r="M3914" s="33">
        <v>0</v>
      </c>
      <c r="N3914" s="33">
        <v>0</v>
      </c>
      <c r="O3914" s="33">
        <v>0</v>
      </c>
      <c r="P3914" s="33">
        <f t="shared" si="706"/>
        <v>211.5</v>
      </c>
      <c r="Q3914" s="33">
        <f t="shared" si="707"/>
        <v>211.5</v>
      </c>
      <c r="R3914" s="33">
        <f t="shared" si="708"/>
        <v>1060292</v>
      </c>
      <c r="S3914" s="33"/>
      <c r="T3914" s="30" t="str">
        <f t="shared" si="709"/>
        <v>USD</v>
      </c>
      <c r="U3914" s="33">
        <v>0</v>
      </c>
      <c r="V3914" s="33">
        <v>0</v>
      </c>
      <c r="W3914" s="33">
        <v>0</v>
      </c>
      <c r="X3914" s="33">
        <f t="shared" si="710"/>
        <v>211.5</v>
      </c>
      <c r="Y3914" s="33">
        <f t="shared" si="711"/>
        <v>211.5</v>
      </c>
      <c r="Z3914" s="33">
        <f t="shared" si="712"/>
        <v>1060292</v>
      </c>
      <c r="AA3914" s="34">
        <f t="shared" si="713"/>
        <v>1.5288862561005644E-06</v>
      </c>
      <c r="AB3914" s="33" t="s">
        <v>5556</v>
      </c>
      <c r="AC3914" s="35">
        <v>44874</v>
      </c>
      <c r="AD3914" s="33">
        <v>30</v>
      </c>
      <c r="AE3914" s="36">
        <f t="shared" si="703"/>
        <v>44904</v>
      </c>
    </row>
    <row r="3915" spans="2:31" ht="14.5" hidden="1">
      <c r="B3915" s="29" t="s">
        <v>3150</v>
      </c>
      <c r="C3915" s="30" t="str">
        <f t="shared" si="704"/>
        <v>(Proveedores estratégicos)</v>
      </c>
      <c r="D3915" s="30">
        <v>4</v>
      </c>
      <c r="E3915" s="30" t="s">
        <v>3151</v>
      </c>
      <c r="F3915" s="30" t="s">
        <v>5555</v>
      </c>
      <c r="G3915" s="30" t="s">
        <v>2846</v>
      </c>
      <c r="H3915" s="31">
        <v>81065220</v>
      </c>
      <c r="I3915" s="31" t="s">
        <v>62</v>
      </c>
      <c r="J3915" s="32">
        <v>39057.5</v>
      </c>
      <c r="K3915" s="33">
        <f t="shared" si="705"/>
        <v>39057.5</v>
      </c>
      <c r="L3915" s="33">
        <v>187713079</v>
      </c>
      <c r="M3915" s="33">
        <v>0</v>
      </c>
      <c r="N3915" s="33">
        <v>0</v>
      </c>
      <c r="O3915" s="33">
        <v>0</v>
      </c>
      <c r="P3915" s="33">
        <f t="shared" si="706"/>
        <v>39057.5</v>
      </c>
      <c r="Q3915" s="33">
        <f t="shared" si="707"/>
        <v>39057.5</v>
      </c>
      <c r="R3915" s="33">
        <f t="shared" si="708"/>
        <v>187713079</v>
      </c>
      <c r="S3915" s="33"/>
      <c r="T3915" s="30" t="str">
        <f t="shared" si="709"/>
        <v>USD</v>
      </c>
      <c r="U3915" s="33">
        <v>0</v>
      </c>
      <c r="V3915" s="33">
        <v>0</v>
      </c>
      <c r="W3915" s="33">
        <v>0</v>
      </c>
      <c r="X3915" s="33">
        <f t="shared" si="710"/>
        <v>39057.5</v>
      </c>
      <c r="Y3915" s="33">
        <f t="shared" si="711"/>
        <v>39057.5</v>
      </c>
      <c r="Z3915" s="33">
        <f t="shared" si="712"/>
        <v>187713079</v>
      </c>
      <c r="AA3915" s="34">
        <f t="shared" si="713"/>
        <v>0.00027067255678003745</v>
      </c>
      <c r="AB3915" s="33" t="s">
        <v>5556</v>
      </c>
      <c r="AC3915" s="35">
        <v>44876</v>
      </c>
      <c r="AD3915" s="33">
        <v>30</v>
      </c>
      <c r="AE3915" s="36">
        <f t="shared" si="703"/>
        <v>44906</v>
      </c>
    </row>
    <row r="3916" spans="2:31" ht="14.5" hidden="1">
      <c r="B3916" s="29" t="s">
        <v>3150</v>
      </c>
      <c r="C3916" s="30" t="str">
        <f t="shared" si="704"/>
        <v>(Proveedores estratégicos)</v>
      </c>
      <c r="D3916" s="30">
        <v>4</v>
      </c>
      <c r="E3916" s="30" t="s">
        <v>3151</v>
      </c>
      <c r="F3916" s="30" t="s">
        <v>5555</v>
      </c>
      <c r="G3916" s="30" t="s">
        <v>2846</v>
      </c>
      <c r="H3916" s="31">
        <v>81066640</v>
      </c>
      <c r="I3916" s="31" t="s">
        <v>62</v>
      </c>
      <c r="J3916" s="32">
        <v>6456.25</v>
      </c>
      <c r="K3916" s="33">
        <f t="shared" si="705"/>
        <v>6456.25</v>
      </c>
      <c r="L3916" s="33">
        <v>31029189</v>
      </c>
      <c r="M3916" s="33">
        <v>0</v>
      </c>
      <c r="N3916" s="33">
        <v>0</v>
      </c>
      <c r="O3916" s="33">
        <v>0</v>
      </c>
      <c r="P3916" s="33">
        <f t="shared" si="706"/>
        <v>6456.25</v>
      </c>
      <c r="Q3916" s="33">
        <f t="shared" si="707"/>
        <v>6456.25</v>
      </c>
      <c r="R3916" s="33">
        <f t="shared" si="708"/>
        <v>31029189</v>
      </c>
      <c r="S3916" s="33"/>
      <c r="T3916" s="30" t="str">
        <f t="shared" si="709"/>
        <v>USD</v>
      </c>
      <c r="U3916" s="33">
        <v>0</v>
      </c>
      <c r="V3916" s="33">
        <v>0</v>
      </c>
      <c r="W3916" s="33">
        <v>0</v>
      </c>
      <c r="X3916" s="33">
        <f t="shared" si="710"/>
        <v>6456.25</v>
      </c>
      <c r="Y3916" s="33">
        <f t="shared" si="711"/>
        <v>6456.25</v>
      </c>
      <c r="Z3916" s="33">
        <f t="shared" si="712"/>
        <v>31029189</v>
      </c>
      <c r="AA3916" s="34">
        <f t="shared" si="713"/>
        <v>4.4742486598075641E-05</v>
      </c>
      <c r="AB3916" s="33" t="s">
        <v>5556</v>
      </c>
      <c r="AC3916" s="35">
        <v>44879</v>
      </c>
      <c r="AD3916" s="33">
        <v>30</v>
      </c>
      <c r="AE3916" s="36">
        <f t="shared" si="703"/>
        <v>44909</v>
      </c>
    </row>
    <row r="3917" spans="2:31" ht="14.5" hidden="1">
      <c r="B3917" s="29" t="s">
        <v>3150</v>
      </c>
      <c r="C3917" s="30" t="str">
        <f t="shared" si="704"/>
        <v>(Proveedores estratégicos)</v>
      </c>
      <c r="D3917" s="30">
        <v>4</v>
      </c>
      <c r="E3917" s="30" t="s">
        <v>3151</v>
      </c>
      <c r="F3917" s="30" t="s">
        <v>5555</v>
      </c>
      <c r="G3917" s="30" t="s">
        <v>2846</v>
      </c>
      <c r="H3917" s="31">
        <v>81066641</v>
      </c>
      <c r="I3917" s="31" t="s">
        <v>62</v>
      </c>
      <c r="J3917" s="32">
        <v>62880</v>
      </c>
      <c r="K3917" s="33">
        <f t="shared" si="705"/>
        <v>62880</v>
      </c>
      <c r="L3917" s="33">
        <v>302205682</v>
      </c>
      <c r="M3917" s="33">
        <v>0</v>
      </c>
      <c r="N3917" s="33">
        <v>0</v>
      </c>
      <c r="O3917" s="33">
        <v>0</v>
      </c>
      <c r="P3917" s="33">
        <f t="shared" si="706"/>
        <v>62880</v>
      </c>
      <c r="Q3917" s="33">
        <f t="shared" si="707"/>
        <v>62880</v>
      </c>
      <c r="R3917" s="33">
        <f t="shared" si="708"/>
        <v>302205682</v>
      </c>
      <c r="S3917" s="33"/>
      <c r="T3917" s="30" t="str">
        <f t="shared" si="709"/>
        <v>USD</v>
      </c>
      <c r="U3917" s="33">
        <v>0</v>
      </c>
      <c r="V3917" s="33">
        <v>0</v>
      </c>
      <c r="W3917" s="33">
        <v>0</v>
      </c>
      <c r="X3917" s="33">
        <f t="shared" si="710"/>
        <v>62880</v>
      </c>
      <c r="Y3917" s="33">
        <f t="shared" si="711"/>
        <v>62880</v>
      </c>
      <c r="Z3917" s="33">
        <f t="shared" si="712"/>
        <v>302205682</v>
      </c>
      <c r="AA3917" s="34">
        <f t="shared" si="713"/>
        <v>0.0004357649720315703</v>
      </c>
      <c r="AB3917" s="33" t="s">
        <v>5556</v>
      </c>
      <c r="AC3917" s="35">
        <v>44879</v>
      </c>
      <c r="AD3917" s="33">
        <v>30</v>
      </c>
      <c r="AE3917" s="36">
        <f t="shared" si="703"/>
        <v>44909</v>
      </c>
    </row>
    <row r="3918" spans="2:31" ht="14.5" hidden="1">
      <c r="B3918" s="29" t="s">
        <v>3150</v>
      </c>
      <c r="C3918" s="30" t="str">
        <f t="shared" si="704"/>
        <v>(Proveedores estratégicos)</v>
      </c>
      <c r="D3918" s="30">
        <v>4</v>
      </c>
      <c r="E3918" s="30" t="s">
        <v>3151</v>
      </c>
      <c r="F3918" s="30" t="s">
        <v>5555</v>
      </c>
      <c r="G3918" s="30" t="s">
        <v>2846</v>
      </c>
      <c r="H3918" s="31">
        <v>81066799</v>
      </c>
      <c r="I3918" s="31" t="s">
        <v>62</v>
      </c>
      <c r="J3918" s="32">
        <v>11284</v>
      </c>
      <c r="K3918" s="33">
        <f t="shared" si="705"/>
        <v>11284</v>
      </c>
      <c r="L3918" s="33">
        <v>54231694</v>
      </c>
      <c r="M3918" s="33">
        <v>0</v>
      </c>
      <c r="N3918" s="33">
        <v>0</v>
      </c>
      <c r="O3918" s="33">
        <v>0</v>
      </c>
      <c r="P3918" s="33">
        <f t="shared" si="706"/>
        <v>11284</v>
      </c>
      <c r="Q3918" s="33">
        <f t="shared" si="707"/>
        <v>11284</v>
      </c>
      <c r="R3918" s="33">
        <f t="shared" si="708"/>
        <v>54231694</v>
      </c>
      <c r="S3918" s="33"/>
      <c r="T3918" s="30" t="str">
        <f t="shared" si="709"/>
        <v>USD</v>
      </c>
      <c r="U3918" s="33">
        <v>0</v>
      </c>
      <c r="V3918" s="33">
        <v>0</v>
      </c>
      <c r="W3918" s="33">
        <v>0</v>
      </c>
      <c r="X3918" s="33">
        <f t="shared" si="710"/>
        <v>11284</v>
      </c>
      <c r="Y3918" s="33">
        <f t="shared" si="711"/>
        <v>11284</v>
      </c>
      <c r="Z3918" s="33">
        <f t="shared" si="712"/>
        <v>54231694</v>
      </c>
      <c r="AA3918" s="34">
        <f t="shared" si="713"/>
        <v>7.8199299439825489E-05</v>
      </c>
      <c r="AB3918" s="33" t="s">
        <v>5556</v>
      </c>
      <c r="AC3918" s="35">
        <v>44880</v>
      </c>
      <c r="AD3918" s="33">
        <v>30</v>
      </c>
      <c r="AE3918" s="36">
        <f t="shared" si="703"/>
        <v>44910</v>
      </c>
    </row>
    <row r="3919" spans="2:31" ht="14.5" hidden="1">
      <c r="B3919" s="29" t="s">
        <v>3150</v>
      </c>
      <c r="C3919" s="30" t="str">
        <f t="shared" si="704"/>
        <v>(Proveedores estratégicos)</v>
      </c>
      <c r="D3919" s="30">
        <v>4</v>
      </c>
      <c r="E3919" s="30" t="s">
        <v>3151</v>
      </c>
      <c r="F3919" s="30" t="s">
        <v>5555</v>
      </c>
      <c r="G3919" s="30" t="s">
        <v>2846</v>
      </c>
      <c r="H3919" s="31">
        <v>81066800</v>
      </c>
      <c r="I3919" s="31" t="s">
        <v>62</v>
      </c>
      <c r="J3919" s="32">
        <v>4728</v>
      </c>
      <c r="K3919" s="33">
        <f t="shared" si="705"/>
        <v>4728</v>
      </c>
      <c r="L3919" s="33">
        <v>22723099</v>
      </c>
      <c r="M3919" s="33">
        <v>0</v>
      </c>
      <c r="N3919" s="33">
        <v>0</v>
      </c>
      <c r="O3919" s="33">
        <v>0</v>
      </c>
      <c r="P3919" s="33">
        <f t="shared" si="706"/>
        <v>4728</v>
      </c>
      <c r="Q3919" s="33">
        <f t="shared" si="707"/>
        <v>4728</v>
      </c>
      <c r="R3919" s="33">
        <f t="shared" si="708"/>
        <v>22723099</v>
      </c>
      <c r="S3919" s="33"/>
      <c r="T3919" s="30" t="str">
        <f t="shared" si="709"/>
        <v>USD</v>
      </c>
      <c r="U3919" s="33">
        <v>0</v>
      </c>
      <c r="V3919" s="33">
        <v>0</v>
      </c>
      <c r="W3919" s="33">
        <v>0</v>
      </c>
      <c r="X3919" s="33">
        <f t="shared" si="710"/>
        <v>4728</v>
      </c>
      <c r="Y3919" s="33">
        <f t="shared" si="711"/>
        <v>4728</v>
      </c>
      <c r="Z3919" s="33">
        <f t="shared" si="712"/>
        <v>22723099</v>
      </c>
      <c r="AA3919" s="34">
        <f t="shared" si="713"/>
        <v>3.2765534170881683E-05</v>
      </c>
      <c r="AB3919" s="33" t="s">
        <v>5556</v>
      </c>
      <c r="AC3919" s="35">
        <v>44880</v>
      </c>
      <c r="AD3919" s="33">
        <v>30</v>
      </c>
      <c r="AE3919" s="36">
        <f t="shared" si="703"/>
        <v>44910</v>
      </c>
    </row>
    <row r="3920" spans="2:31" ht="14.5" hidden="1">
      <c r="B3920" s="29" t="s">
        <v>3150</v>
      </c>
      <c r="C3920" s="30" t="str">
        <f t="shared" si="704"/>
        <v>(Proveedores estratégicos)</v>
      </c>
      <c r="D3920" s="30">
        <v>4</v>
      </c>
      <c r="E3920" s="30" t="s">
        <v>3151</v>
      </c>
      <c r="F3920" s="30" t="s">
        <v>5555</v>
      </c>
      <c r="G3920" s="30" t="s">
        <v>2846</v>
      </c>
      <c r="H3920" s="31">
        <v>33346740</v>
      </c>
      <c r="I3920" s="31" t="s">
        <v>62</v>
      </c>
      <c r="J3920" s="32">
        <v>221258.47</v>
      </c>
      <c r="K3920" s="33">
        <f t="shared" si="705"/>
        <v>221258.47</v>
      </c>
      <c r="L3920" s="33">
        <v>1063383695</v>
      </c>
      <c r="M3920" s="33">
        <v>0</v>
      </c>
      <c r="N3920" s="33">
        <v>0</v>
      </c>
      <c r="O3920" s="33">
        <v>0</v>
      </c>
      <c r="P3920" s="33">
        <f t="shared" si="706"/>
        <v>221258.47</v>
      </c>
      <c r="Q3920" s="33">
        <f t="shared" si="707"/>
        <v>221258.47</v>
      </c>
      <c r="R3920" s="33">
        <f t="shared" si="708"/>
        <v>1063383695</v>
      </c>
      <c r="S3920" s="33"/>
      <c r="T3920" s="30" t="str">
        <f t="shared" si="709"/>
        <v>USD</v>
      </c>
      <c r="U3920" s="33">
        <v>0</v>
      </c>
      <c r="V3920" s="33">
        <v>0</v>
      </c>
      <c r="W3920" s="33">
        <v>0</v>
      </c>
      <c r="X3920" s="33">
        <f t="shared" si="710"/>
        <v>221258.47</v>
      </c>
      <c r="Y3920" s="33">
        <f t="shared" si="711"/>
        <v>221258.47</v>
      </c>
      <c r="Z3920" s="33">
        <f t="shared" si="712"/>
        <v>1063383695</v>
      </c>
      <c r="AA3920" s="34">
        <f t="shared" si="713"/>
        <v>0.0015333443204767502</v>
      </c>
      <c r="AB3920" s="33" t="s">
        <v>5556</v>
      </c>
      <c r="AC3920" s="35">
        <v>44880</v>
      </c>
      <c r="AD3920" s="33">
        <v>30</v>
      </c>
      <c r="AE3920" s="36">
        <f t="shared" si="703"/>
        <v>44910</v>
      </c>
    </row>
    <row r="3921" spans="2:31" ht="14.5" hidden="1">
      <c r="B3921" s="29" t="s">
        <v>3150</v>
      </c>
      <c r="C3921" s="30" t="str">
        <f t="shared" si="704"/>
        <v>(Proveedores estratégicos)</v>
      </c>
      <c r="D3921" s="30">
        <v>4</v>
      </c>
      <c r="E3921" s="30" t="s">
        <v>3151</v>
      </c>
      <c r="F3921" s="30" t="s">
        <v>5555</v>
      </c>
      <c r="G3921" s="30" t="s">
        <v>2846</v>
      </c>
      <c r="H3921" s="31">
        <v>81068382</v>
      </c>
      <c r="I3921" s="31" t="s">
        <v>62</v>
      </c>
      <c r="J3921" s="32">
        <v>83840</v>
      </c>
      <c r="K3921" s="33">
        <f t="shared" si="705"/>
        <v>83840</v>
      </c>
      <c r="L3921" s="33">
        <v>421046995</v>
      </c>
      <c r="M3921" s="33">
        <v>0</v>
      </c>
      <c r="N3921" s="33">
        <v>0</v>
      </c>
      <c r="O3921" s="33">
        <v>0</v>
      </c>
      <c r="P3921" s="33">
        <f t="shared" si="706"/>
        <v>83840</v>
      </c>
      <c r="Q3921" s="33">
        <f t="shared" si="707"/>
        <v>83840</v>
      </c>
      <c r="R3921" s="33">
        <f t="shared" si="708"/>
        <v>421046995</v>
      </c>
      <c r="S3921" s="33"/>
      <c r="T3921" s="30" t="str">
        <f t="shared" si="709"/>
        <v>USD</v>
      </c>
      <c r="U3921" s="33">
        <v>0</v>
      </c>
      <c r="V3921" s="33">
        <v>0</v>
      </c>
      <c r="W3921" s="33">
        <v>0</v>
      </c>
      <c r="X3921" s="33">
        <f t="shared" si="710"/>
        <v>83840</v>
      </c>
      <c r="Y3921" s="33">
        <f t="shared" si="711"/>
        <v>83840</v>
      </c>
      <c r="Z3921" s="33">
        <f t="shared" si="712"/>
        <v>421046995</v>
      </c>
      <c r="AA3921" s="34">
        <f t="shared" si="713"/>
        <v>0.00060712800231251679</v>
      </c>
      <c r="AB3921" s="33" t="s">
        <v>5556</v>
      </c>
      <c r="AC3921" s="35">
        <v>44883</v>
      </c>
      <c r="AD3921" s="33">
        <v>30</v>
      </c>
      <c r="AE3921" s="36">
        <f t="shared" si="703"/>
        <v>44913</v>
      </c>
    </row>
    <row r="3922" spans="2:31" ht="14.5" hidden="1">
      <c r="B3922" s="29" t="s">
        <v>3150</v>
      </c>
      <c r="C3922" s="30" t="str">
        <f t="shared" si="704"/>
        <v>(Proveedores estratégicos)</v>
      </c>
      <c r="D3922" s="30">
        <v>4</v>
      </c>
      <c r="E3922" s="30" t="s">
        <v>3151</v>
      </c>
      <c r="F3922" s="30" t="s">
        <v>5555</v>
      </c>
      <c r="G3922" s="30" t="s">
        <v>2846</v>
      </c>
      <c r="H3922" s="31">
        <v>81068383</v>
      </c>
      <c r="I3922" s="31" t="s">
        <v>62</v>
      </c>
      <c r="J3922" s="32">
        <v>62880</v>
      </c>
      <c r="K3922" s="33">
        <f t="shared" si="705"/>
        <v>62880</v>
      </c>
      <c r="L3922" s="33">
        <v>315785246</v>
      </c>
      <c r="M3922" s="33">
        <v>0</v>
      </c>
      <c r="N3922" s="33">
        <v>0</v>
      </c>
      <c r="O3922" s="33">
        <v>0</v>
      </c>
      <c r="P3922" s="33">
        <f t="shared" si="706"/>
        <v>62880</v>
      </c>
      <c r="Q3922" s="33">
        <f t="shared" si="707"/>
        <v>62880</v>
      </c>
      <c r="R3922" s="33">
        <f t="shared" si="708"/>
        <v>315785246</v>
      </c>
      <c r="S3922" s="33"/>
      <c r="T3922" s="30" t="str">
        <f t="shared" si="709"/>
        <v>USD</v>
      </c>
      <c r="U3922" s="33">
        <v>0</v>
      </c>
      <c r="V3922" s="33">
        <v>0</v>
      </c>
      <c r="W3922" s="33">
        <v>0</v>
      </c>
      <c r="X3922" s="33">
        <f t="shared" si="710"/>
        <v>62880</v>
      </c>
      <c r="Y3922" s="33">
        <f t="shared" si="711"/>
        <v>62880</v>
      </c>
      <c r="Z3922" s="33">
        <f t="shared" si="712"/>
        <v>315785246</v>
      </c>
      <c r="AA3922" s="34">
        <f t="shared" si="713"/>
        <v>0.00045534600137390053</v>
      </c>
      <c r="AB3922" s="33" t="s">
        <v>5556</v>
      </c>
      <c r="AC3922" s="35">
        <v>44883</v>
      </c>
      <c r="AD3922" s="33">
        <v>30</v>
      </c>
      <c r="AE3922" s="36">
        <f t="shared" si="703"/>
        <v>44913</v>
      </c>
    </row>
    <row r="3923" spans="2:31" ht="14.5" hidden="1">
      <c r="B3923" s="29" t="s">
        <v>3150</v>
      </c>
      <c r="C3923" s="30" t="str">
        <f t="shared" si="704"/>
        <v>(Proveedores estratégicos)</v>
      </c>
      <c r="D3923" s="30">
        <v>4</v>
      </c>
      <c r="E3923" s="30" t="s">
        <v>3151</v>
      </c>
      <c r="F3923" s="30" t="s">
        <v>5555</v>
      </c>
      <c r="G3923" s="30" t="s">
        <v>2846</v>
      </c>
      <c r="H3923" s="31">
        <v>81068870</v>
      </c>
      <c r="I3923" s="31" t="s">
        <v>62</v>
      </c>
      <c r="J3923" s="32">
        <v>1352.5</v>
      </c>
      <c r="K3923" s="33">
        <f t="shared" si="705"/>
        <v>1352.5</v>
      </c>
      <c r="L3923" s="33">
        <v>6755210</v>
      </c>
      <c r="M3923" s="33">
        <v>0</v>
      </c>
      <c r="N3923" s="33">
        <v>0</v>
      </c>
      <c r="O3923" s="33">
        <v>0</v>
      </c>
      <c r="P3923" s="33">
        <f t="shared" si="706"/>
        <v>1352.5</v>
      </c>
      <c r="Q3923" s="33">
        <f t="shared" si="707"/>
        <v>1352.5</v>
      </c>
      <c r="R3923" s="33">
        <f t="shared" si="708"/>
        <v>6755210</v>
      </c>
      <c r="S3923" s="33"/>
      <c r="T3923" s="30" t="str">
        <f t="shared" si="709"/>
        <v>USD</v>
      </c>
      <c r="U3923" s="33">
        <v>0</v>
      </c>
      <c r="V3923" s="33">
        <v>0</v>
      </c>
      <c r="W3923" s="33">
        <v>0</v>
      </c>
      <c r="X3923" s="33">
        <f t="shared" si="710"/>
        <v>1352.5</v>
      </c>
      <c r="Y3923" s="33">
        <f t="shared" si="711"/>
        <v>1352.5</v>
      </c>
      <c r="Z3923" s="33">
        <f t="shared" si="712"/>
        <v>6755210</v>
      </c>
      <c r="AA3923" s="34">
        <f t="shared" si="713"/>
        <v>9.7406636342376391E-06</v>
      </c>
      <c r="AB3923" s="33" t="s">
        <v>5556</v>
      </c>
      <c r="AC3923" s="35">
        <v>44884</v>
      </c>
      <c r="AD3923" s="33">
        <v>30</v>
      </c>
      <c r="AE3923" s="36">
        <f t="shared" si="703"/>
        <v>44914</v>
      </c>
    </row>
    <row r="3924" spans="2:31" ht="14.5" hidden="1">
      <c r="B3924" s="29" t="s">
        <v>3150</v>
      </c>
      <c r="C3924" s="30" t="str">
        <f t="shared" si="704"/>
        <v>(Proveedores estratégicos)</v>
      </c>
      <c r="D3924" s="30">
        <v>4</v>
      </c>
      <c r="E3924" s="30" t="s">
        <v>3151</v>
      </c>
      <c r="F3924" s="30" t="s">
        <v>5555</v>
      </c>
      <c r="G3924" s="30" t="s">
        <v>2846</v>
      </c>
      <c r="H3924" s="31">
        <v>81072819</v>
      </c>
      <c r="I3924" s="31" t="s">
        <v>62</v>
      </c>
      <c r="J3924" s="32">
        <v>2649</v>
      </c>
      <c r="K3924" s="33">
        <f t="shared" si="705"/>
        <v>2649</v>
      </c>
      <c r="L3924" s="33">
        <v>12740392</v>
      </c>
      <c r="M3924" s="33">
        <v>0</v>
      </c>
      <c r="N3924" s="33">
        <v>0</v>
      </c>
      <c r="O3924" s="33">
        <v>0</v>
      </c>
      <c r="P3924" s="33">
        <f t="shared" si="706"/>
        <v>2649</v>
      </c>
      <c r="Q3924" s="33">
        <f t="shared" si="707"/>
        <v>2649</v>
      </c>
      <c r="R3924" s="33">
        <f t="shared" si="708"/>
        <v>12740392</v>
      </c>
      <c r="S3924" s="33"/>
      <c r="T3924" s="30" t="str">
        <f t="shared" si="709"/>
        <v>USD</v>
      </c>
      <c r="U3924" s="33">
        <v>0</v>
      </c>
      <c r="V3924" s="33">
        <v>0</v>
      </c>
      <c r="W3924" s="33">
        <v>0</v>
      </c>
      <c r="X3924" s="33">
        <f t="shared" si="710"/>
        <v>2649</v>
      </c>
      <c r="Y3924" s="33">
        <f t="shared" si="711"/>
        <v>2649</v>
      </c>
      <c r="Z3924" s="33">
        <f t="shared" si="712"/>
        <v>12740392</v>
      </c>
      <c r="AA3924" s="34">
        <f t="shared" si="713"/>
        <v>1.837098669624366E-05</v>
      </c>
      <c r="AB3924" s="33" t="s">
        <v>5556</v>
      </c>
      <c r="AC3924" s="35">
        <v>44895</v>
      </c>
      <c r="AD3924" s="33">
        <v>30</v>
      </c>
      <c r="AE3924" s="36">
        <f t="shared" si="703"/>
        <v>44925</v>
      </c>
    </row>
    <row r="3925" spans="2:31" ht="14.5" hidden="1">
      <c r="B3925" s="29" t="s">
        <v>3150</v>
      </c>
      <c r="C3925" s="30" t="str">
        <f t="shared" si="704"/>
        <v>(Proveedores estratégicos)</v>
      </c>
      <c r="D3925" s="30">
        <v>4</v>
      </c>
      <c r="E3925" s="30" t="s">
        <v>3151</v>
      </c>
      <c r="F3925" s="30" t="s">
        <v>5555</v>
      </c>
      <c r="G3925" s="30" t="s">
        <v>2846</v>
      </c>
      <c r="H3925" s="31">
        <v>81073144</v>
      </c>
      <c r="I3925" s="31" t="s">
        <v>62</v>
      </c>
      <c r="J3925" s="32">
        <v>927</v>
      </c>
      <c r="K3925" s="33">
        <f t="shared" si="705"/>
        <v>927</v>
      </c>
      <c r="L3925" s="33">
        <v>4464052</v>
      </c>
      <c r="M3925" s="33">
        <v>0</v>
      </c>
      <c r="N3925" s="33">
        <v>0</v>
      </c>
      <c r="O3925" s="33">
        <v>0</v>
      </c>
      <c r="P3925" s="33">
        <f t="shared" si="706"/>
        <v>927</v>
      </c>
      <c r="Q3925" s="33">
        <f t="shared" si="707"/>
        <v>927</v>
      </c>
      <c r="R3925" s="33">
        <f t="shared" si="708"/>
        <v>4464052</v>
      </c>
      <c r="S3925" s="33"/>
      <c r="T3925" s="30" t="str">
        <f t="shared" si="709"/>
        <v>USD</v>
      </c>
      <c r="U3925" s="33">
        <v>0</v>
      </c>
      <c r="V3925" s="33">
        <v>0</v>
      </c>
      <c r="W3925" s="33">
        <v>0</v>
      </c>
      <c r="X3925" s="33">
        <f t="shared" si="710"/>
        <v>927</v>
      </c>
      <c r="Y3925" s="33">
        <f t="shared" si="711"/>
        <v>927</v>
      </c>
      <c r="Z3925" s="33">
        <f t="shared" si="712"/>
        <v>4464052</v>
      </c>
      <c r="AA3925" s="34">
        <f t="shared" si="713"/>
        <v>6.4369322312327518E-06</v>
      </c>
      <c r="AB3925" s="33" t="s">
        <v>5556</v>
      </c>
      <c r="AC3925" s="35">
        <v>44896</v>
      </c>
      <c r="AD3925" s="33">
        <v>30</v>
      </c>
      <c r="AE3925" s="36">
        <f t="shared" si="703"/>
        <v>44926</v>
      </c>
    </row>
    <row r="3926" spans="2:31" ht="14.5" hidden="1">
      <c r="B3926" s="29" t="s">
        <v>3150</v>
      </c>
      <c r="C3926" s="30" t="str">
        <f t="shared" si="704"/>
        <v>(Proveedores estratégicos)</v>
      </c>
      <c r="D3926" s="30">
        <v>4</v>
      </c>
      <c r="E3926" s="30" t="s">
        <v>3151</v>
      </c>
      <c r="F3926" s="30" t="s">
        <v>5555</v>
      </c>
      <c r="G3926" s="30" t="s">
        <v>2846</v>
      </c>
      <c r="H3926" s="31">
        <v>81073946</v>
      </c>
      <c r="I3926" s="31" t="s">
        <v>62</v>
      </c>
      <c r="J3926" s="32">
        <v>957.5</v>
      </c>
      <c r="K3926" s="33">
        <f t="shared" si="705"/>
        <v>957.5</v>
      </c>
      <c r="L3926" s="33">
        <v>4575950</v>
      </c>
      <c r="M3926" s="33">
        <v>0</v>
      </c>
      <c r="N3926" s="33">
        <v>0</v>
      </c>
      <c r="O3926" s="33">
        <v>0</v>
      </c>
      <c r="P3926" s="33">
        <f t="shared" si="706"/>
        <v>957.5</v>
      </c>
      <c r="Q3926" s="33">
        <f t="shared" si="707"/>
        <v>957.5</v>
      </c>
      <c r="R3926" s="33">
        <f t="shared" si="708"/>
        <v>4575950</v>
      </c>
      <c r="S3926" s="33"/>
      <c r="T3926" s="30" t="str">
        <f t="shared" si="709"/>
        <v>USD</v>
      </c>
      <c r="U3926" s="33">
        <v>0</v>
      </c>
      <c r="V3926" s="33">
        <v>0</v>
      </c>
      <c r="W3926" s="33">
        <v>0</v>
      </c>
      <c r="X3926" s="33">
        <f t="shared" si="710"/>
        <v>957.5</v>
      </c>
      <c r="Y3926" s="33">
        <f t="shared" si="711"/>
        <v>957.5</v>
      </c>
      <c r="Z3926" s="33">
        <f t="shared" si="712"/>
        <v>4575950</v>
      </c>
      <c r="AA3926" s="34">
        <f t="shared" si="713"/>
        <v>6.5982833630767546E-06</v>
      </c>
      <c r="AB3926" s="33" t="s">
        <v>5556</v>
      </c>
      <c r="AC3926" s="35">
        <v>44897</v>
      </c>
      <c r="AD3926" s="33">
        <v>30</v>
      </c>
      <c r="AE3926" s="36">
        <f t="shared" si="703"/>
        <v>44927</v>
      </c>
    </row>
    <row r="3927" spans="2:31" ht="14.5" hidden="1">
      <c r="B3927" s="29" t="s">
        <v>3150</v>
      </c>
      <c r="C3927" s="30" t="str">
        <f t="shared" si="704"/>
        <v>(Proveedores estratégicos)</v>
      </c>
      <c r="D3927" s="30">
        <v>4</v>
      </c>
      <c r="E3927" s="30" t="s">
        <v>3151</v>
      </c>
      <c r="F3927" s="30" t="s">
        <v>5555</v>
      </c>
      <c r="G3927" s="30" t="s">
        <v>2846</v>
      </c>
      <c r="H3927" s="31">
        <v>81076597</v>
      </c>
      <c r="I3927" s="31" t="s">
        <v>62</v>
      </c>
      <c r="J3927" s="32">
        <v>-27944</v>
      </c>
      <c r="K3927" s="33">
        <f t="shared" si="705"/>
        <v>-27944</v>
      </c>
      <c r="L3927" s="33">
        <v>-134852994</v>
      </c>
      <c r="M3927" s="33">
        <v>0</v>
      </c>
      <c r="N3927" s="33">
        <v>0</v>
      </c>
      <c r="O3927" s="33">
        <v>0</v>
      </c>
      <c r="P3927" s="33">
        <f t="shared" si="706"/>
        <v>-27944</v>
      </c>
      <c r="Q3927" s="33">
        <f t="shared" si="707"/>
        <v>-27944</v>
      </c>
      <c r="R3927" s="33">
        <f t="shared" si="708"/>
        <v>-134852994</v>
      </c>
      <c r="S3927" s="33"/>
      <c r="T3927" s="30" t="str">
        <f t="shared" si="709"/>
        <v>USD</v>
      </c>
      <c r="U3927" s="33">
        <v>0</v>
      </c>
      <c r="V3927" s="33">
        <v>0</v>
      </c>
      <c r="W3927" s="33">
        <v>0</v>
      </c>
      <c r="X3927" s="33">
        <f t="shared" si="710"/>
        <v>-27944</v>
      </c>
      <c r="Y3927" s="33">
        <f t="shared" si="711"/>
        <v>-27944</v>
      </c>
      <c r="Z3927" s="33">
        <f t="shared" si="712"/>
        <v>-134852994</v>
      </c>
      <c r="AA3927" s="34">
        <f t="shared" si="713"/>
        <v>-0.00019445104661792401</v>
      </c>
      <c r="AB3927" s="33" t="s">
        <v>5556</v>
      </c>
      <c r="AC3927" s="35">
        <v>44903</v>
      </c>
      <c r="AD3927" s="33">
        <v>30</v>
      </c>
      <c r="AE3927" s="36">
        <f t="shared" si="714" ref="AE3927:AE3990">+AD3927+AC3927</f>
        <v>44933</v>
      </c>
    </row>
    <row r="3928" spans="2:31" ht="14.5" hidden="1">
      <c r="B3928" s="29" t="s">
        <v>3150</v>
      </c>
      <c r="C3928" s="30" t="str">
        <f t="shared" si="704"/>
        <v>(Proveedores estratégicos)</v>
      </c>
      <c r="D3928" s="30">
        <v>4</v>
      </c>
      <c r="E3928" s="30" t="s">
        <v>3151</v>
      </c>
      <c r="F3928" s="30" t="s">
        <v>5555</v>
      </c>
      <c r="G3928" s="30" t="s">
        <v>2846</v>
      </c>
      <c r="H3928" s="31">
        <v>81078810</v>
      </c>
      <c r="I3928" s="31" t="s">
        <v>62</v>
      </c>
      <c r="J3928" s="32">
        <v>-29444</v>
      </c>
      <c r="K3928" s="33">
        <f t="shared" si="705"/>
        <v>-29444</v>
      </c>
      <c r="L3928" s="33">
        <v>-142398251</v>
      </c>
      <c r="M3928" s="33">
        <v>0</v>
      </c>
      <c r="N3928" s="33">
        <v>0</v>
      </c>
      <c r="O3928" s="33">
        <v>0</v>
      </c>
      <c r="P3928" s="33">
        <f t="shared" si="706"/>
        <v>-29444</v>
      </c>
      <c r="Q3928" s="33">
        <f t="shared" si="707"/>
        <v>-29444</v>
      </c>
      <c r="R3928" s="33">
        <f t="shared" si="708"/>
        <v>-142398251</v>
      </c>
      <c r="S3928" s="33"/>
      <c r="T3928" s="30" t="str">
        <f t="shared" si="709"/>
        <v>USD</v>
      </c>
      <c r="U3928" s="33">
        <v>0</v>
      </c>
      <c r="V3928" s="33">
        <v>0</v>
      </c>
      <c r="W3928" s="33">
        <v>0</v>
      </c>
      <c r="X3928" s="33">
        <f t="shared" si="710"/>
        <v>-29444</v>
      </c>
      <c r="Y3928" s="33">
        <f t="shared" si="711"/>
        <v>-29444</v>
      </c>
      <c r="Z3928" s="33">
        <f t="shared" si="712"/>
        <v>-142398251</v>
      </c>
      <c r="AA3928" s="34">
        <f t="shared" si="713"/>
        <v>-0.0002053309171875846</v>
      </c>
      <c r="AB3928" s="33" t="s">
        <v>5556</v>
      </c>
      <c r="AC3928" s="35">
        <v>44908</v>
      </c>
      <c r="AD3928" s="33">
        <v>30</v>
      </c>
      <c r="AE3928" s="36">
        <f t="shared" si="714"/>
        <v>44938</v>
      </c>
    </row>
    <row r="3929" spans="2:31" ht="14.5" hidden="1">
      <c r="B3929" s="29" t="s">
        <v>3150</v>
      </c>
      <c r="C3929" s="30" t="str">
        <f t="shared" si="704"/>
        <v>(Proveedores estratégicos)</v>
      </c>
      <c r="D3929" s="30">
        <v>4</v>
      </c>
      <c r="E3929" s="30" t="s">
        <v>3151</v>
      </c>
      <c r="F3929" s="30" t="s">
        <v>5555</v>
      </c>
      <c r="G3929" s="30" t="s">
        <v>2846</v>
      </c>
      <c r="H3929" s="31">
        <v>81078809</v>
      </c>
      <c r="I3929" s="31" t="s">
        <v>62</v>
      </c>
      <c r="J3929" s="32">
        <v>-29444</v>
      </c>
      <c r="K3929" s="33">
        <f t="shared" si="705"/>
        <v>-29444</v>
      </c>
      <c r="L3929" s="33">
        <v>-142398251</v>
      </c>
      <c r="M3929" s="33">
        <v>0</v>
      </c>
      <c r="N3929" s="33">
        <v>0</v>
      </c>
      <c r="O3929" s="33">
        <v>0</v>
      </c>
      <c r="P3929" s="33">
        <f t="shared" si="706"/>
        <v>-29444</v>
      </c>
      <c r="Q3929" s="33">
        <f t="shared" si="707"/>
        <v>-29444</v>
      </c>
      <c r="R3929" s="33">
        <f t="shared" si="708"/>
        <v>-142398251</v>
      </c>
      <c r="S3929" s="33"/>
      <c r="T3929" s="30" t="str">
        <f t="shared" si="709"/>
        <v>USD</v>
      </c>
      <c r="U3929" s="33">
        <v>0</v>
      </c>
      <c r="V3929" s="33">
        <v>0</v>
      </c>
      <c r="W3929" s="33">
        <v>0</v>
      </c>
      <c r="X3929" s="33">
        <f t="shared" si="710"/>
        <v>-29444</v>
      </c>
      <c r="Y3929" s="33">
        <f t="shared" si="711"/>
        <v>-29444</v>
      </c>
      <c r="Z3929" s="33">
        <f t="shared" si="712"/>
        <v>-142398251</v>
      </c>
      <c r="AA3929" s="34">
        <f t="shared" si="713"/>
        <v>-0.0002053309171875846</v>
      </c>
      <c r="AB3929" s="33" t="s">
        <v>5556</v>
      </c>
      <c r="AC3929" s="35">
        <v>44908</v>
      </c>
      <c r="AD3929" s="33">
        <v>30</v>
      </c>
      <c r="AE3929" s="36">
        <f t="shared" si="714"/>
        <v>44938</v>
      </c>
    </row>
    <row r="3930" spans="2:31" ht="14.5" hidden="1">
      <c r="B3930" s="29" t="s">
        <v>3150</v>
      </c>
      <c r="C3930" s="30" t="str">
        <f t="shared" si="704"/>
        <v>(Proveedores estratégicos)</v>
      </c>
      <c r="D3930" s="30">
        <v>4</v>
      </c>
      <c r="E3930" s="30" t="s">
        <v>3151</v>
      </c>
      <c r="F3930" s="30" t="s">
        <v>5555</v>
      </c>
      <c r="G3930" s="30" t="s">
        <v>2846</v>
      </c>
      <c r="H3930" s="31">
        <v>81081606</v>
      </c>
      <c r="I3930" s="31" t="s">
        <v>62</v>
      </c>
      <c r="J3930" s="32">
        <v>885</v>
      </c>
      <c r="K3930" s="33">
        <f t="shared" si="705"/>
        <v>885</v>
      </c>
      <c r="L3930" s="33">
        <v>4231433</v>
      </c>
      <c r="M3930" s="33">
        <v>0</v>
      </c>
      <c r="N3930" s="33">
        <v>0</v>
      </c>
      <c r="O3930" s="33">
        <v>0</v>
      </c>
      <c r="P3930" s="33">
        <f t="shared" si="706"/>
        <v>885</v>
      </c>
      <c r="Q3930" s="33">
        <f t="shared" si="707"/>
        <v>885</v>
      </c>
      <c r="R3930" s="33">
        <f t="shared" si="708"/>
        <v>4231433</v>
      </c>
      <c r="S3930" s="38"/>
      <c r="T3930" s="30" t="str">
        <f t="shared" si="709"/>
        <v>USD</v>
      </c>
      <c r="U3930" s="33">
        <v>0</v>
      </c>
      <c r="V3930" s="33">
        <v>0</v>
      </c>
      <c r="W3930" s="33">
        <v>0</v>
      </c>
      <c r="X3930" s="33">
        <f t="shared" si="710"/>
        <v>885</v>
      </c>
      <c r="Y3930" s="33">
        <f t="shared" si="711"/>
        <v>885</v>
      </c>
      <c r="Z3930" s="33">
        <f t="shared" si="712"/>
        <v>4231433</v>
      </c>
      <c r="AA3930" s="34">
        <f t="shared" si="713"/>
        <v>6.1015076576173168E-06</v>
      </c>
      <c r="AB3930" s="33" t="s">
        <v>5556</v>
      </c>
      <c r="AC3930" s="35">
        <v>44915</v>
      </c>
      <c r="AD3930" s="33">
        <v>30</v>
      </c>
      <c r="AE3930" s="36">
        <f t="shared" si="714"/>
        <v>44945</v>
      </c>
    </row>
    <row r="3931" spans="2:31" ht="14.5" hidden="1">
      <c r="B3931" s="29" t="s">
        <v>3150</v>
      </c>
      <c r="C3931" s="30" t="str">
        <f t="shared" si="704"/>
        <v>(Proveedores estratégicos)</v>
      </c>
      <c r="D3931" s="30">
        <v>4</v>
      </c>
      <c r="E3931" s="30" t="s">
        <v>3151</v>
      </c>
      <c r="F3931" s="30" t="s">
        <v>5555</v>
      </c>
      <c r="G3931" s="30" t="s">
        <v>2846</v>
      </c>
      <c r="H3931" s="31">
        <v>81088971</v>
      </c>
      <c r="I3931" s="31" t="s">
        <v>62</v>
      </c>
      <c r="J3931" s="32">
        <v>8491.5</v>
      </c>
      <c r="K3931" s="33">
        <f t="shared" si="705"/>
        <v>8491.5</v>
      </c>
      <c r="L3931" s="33">
        <v>41812146</v>
      </c>
      <c r="M3931" s="33">
        <v>0</v>
      </c>
      <c r="N3931" s="33">
        <v>0</v>
      </c>
      <c r="O3931" s="33">
        <v>0</v>
      </c>
      <c r="P3931" s="33">
        <f t="shared" si="706"/>
        <v>8491.5</v>
      </c>
      <c r="Q3931" s="33">
        <f t="shared" si="707"/>
        <v>8491.5</v>
      </c>
      <c r="R3931" s="33">
        <f t="shared" si="708"/>
        <v>41812146</v>
      </c>
      <c r="S3931" s="33"/>
      <c r="T3931" s="30" t="str">
        <f t="shared" si="709"/>
        <v>USD</v>
      </c>
      <c r="U3931" s="33">
        <v>0</v>
      </c>
      <c r="V3931" s="33">
        <v>0</v>
      </c>
      <c r="W3931" s="33">
        <v>0</v>
      </c>
      <c r="X3931" s="33">
        <f t="shared" si="710"/>
        <v>8491.5</v>
      </c>
      <c r="Y3931" s="33">
        <f t="shared" si="711"/>
        <v>8491.5</v>
      </c>
      <c r="Z3931" s="33">
        <f t="shared" si="712"/>
        <v>41812146</v>
      </c>
      <c r="AA3931" s="34">
        <f t="shared" si="713"/>
        <v>6.0290953206730026E-05</v>
      </c>
      <c r="AB3931" s="33" t="s">
        <v>5556</v>
      </c>
      <c r="AC3931" s="35">
        <v>44931</v>
      </c>
      <c r="AD3931" s="33">
        <v>30</v>
      </c>
      <c r="AE3931" s="36">
        <f t="shared" si="714"/>
        <v>44961</v>
      </c>
    </row>
    <row r="3932" spans="2:31" ht="14.5" hidden="1">
      <c r="B3932" s="29" t="s">
        <v>3150</v>
      </c>
      <c r="C3932" s="30" t="str">
        <f t="shared" si="704"/>
        <v>(Proveedores estratégicos)</v>
      </c>
      <c r="D3932" s="30">
        <v>4</v>
      </c>
      <c r="E3932" s="30" t="s">
        <v>3151</v>
      </c>
      <c r="F3932" s="30" t="s">
        <v>5555</v>
      </c>
      <c r="G3932" s="30" t="s">
        <v>2846</v>
      </c>
      <c r="H3932" s="31">
        <v>81089833</v>
      </c>
      <c r="I3932" s="31" t="s">
        <v>62</v>
      </c>
      <c r="J3932" s="32">
        <v>62880</v>
      </c>
      <c r="K3932" s="33">
        <f t="shared" si="705"/>
        <v>62880</v>
      </c>
      <c r="L3932" s="33">
        <v>313744790</v>
      </c>
      <c r="M3932" s="33">
        <v>0</v>
      </c>
      <c r="N3932" s="33">
        <v>0</v>
      </c>
      <c r="O3932" s="33">
        <v>0</v>
      </c>
      <c r="P3932" s="33">
        <f t="shared" si="706"/>
        <v>62880</v>
      </c>
      <c r="Q3932" s="33">
        <f t="shared" si="707"/>
        <v>62880</v>
      </c>
      <c r="R3932" s="33">
        <f t="shared" si="708"/>
        <v>313744790</v>
      </c>
      <c r="S3932" s="33"/>
      <c r="T3932" s="30" t="str">
        <f t="shared" si="709"/>
        <v>USD</v>
      </c>
      <c r="U3932" s="33">
        <v>0</v>
      </c>
      <c r="V3932" s="33">
        <v>0</v>
      </c>
      <c r="W3932" s="33">
        <v>0</v>
      </c>
      <c r="X3932" s="33">
        <f t="shared" si="710"/>
        <v>62880</v>
      </c>
      <c r="Y3932" s="33">
        <f t="shared" si="711"/>
        <v>62880</v>
      </c>
      <c r="Z3932" s="33">
        <f t="shared" si="712"/>
        <v>313744790</v>
      </c>
      <c r="AA3932" s="34">
        <f t="shared" si="713"/>
        <v>0.00045240376929577686</v>
      </c>
      <c r="AB3932" s="33" t="s">
        <v>5556</v>
      </c>
      <c r="AC3932" s="35">
        <v>44932</v>
      </c>
      <c r="AD3932" s="33">
        <v>30</v>
      </c>
      <c r="AE3932" s="36">
        <f t="shared" si="714"/>
        <v>44962</v>
      </c>
    </row>
    <row r="3933" spans="2:31" ht="14.5" hidden="1">
      <c r="B3933" s="29" t="s">
        <v>3150</v>
      </c>
      <c r="C3933" s="30" t="str">
        <f t="shared" si="704"/>
        <v>(Proveedores estratégicos)</v>
      </c>
      <c r="D3933" s="30">
        <v>4</v>
      </c>
      <c r="E3933" s="30" t="s">
        <v>3151</v>
      </c>
      <c r="F3933" s="30" t="s">
        <v>5555</v>
      </c>
      <c r="G3933" s="30" t="s">
        <v>2846</v>
      </c>
      <c r="H3933" s="31">
        <v>81088188</v>
      </c>
      <c r="I3933" s="31" t="s">
        <v>62</v>
      </c>
      <c r="J3933" s="32">
        <v>3357.25</v>
      </c>
      <c r="K3933" s="33">
        <f t="shared" si="705"/>
        <v>3357.25</v>
      </c>
      <c r="L3933" s="33">
        <v>16751267</v>
      </c>
      <c r="M3933" s="33">
        <v>0</v>
      </c>
      <c r="N3933" s="33">
        <v>0</v>
      </c>
      <c r="O3933" s="33">
        <v>0</v>
      </c>
      <c r="P3933" s="33">
        <f t="shared" si="706"/>
        <v>3357.25</v>
      </c>
      <c r="Q3933" s="33">
        <f t="shared" si="707"/>
        <v>3357.25</v>
      </c>
      <c r="R3933" s="33">
        <f t="shared" si="708"/>
        <v>16751267</v>
      </c>
      <c r="S3933" s="33"/>
      <c r="T3933" s="30" t="str">
        <f t="shared" si="709"/>
        <v>USD</v>
      </c>
      <c r="U3933" s="33">
        <v>0</v>
      </c>
      <c r="V3933" s="33">
        <v>0</v>
      </c>
      <c r="W3933" s="33">
        <v>0</v>
      </c>
      <c r="X3933" s="33">
        <f t="shared" si="710"/>
        <v>3357.25</v>
      </c>
      <c r="Y3933" s="33">
        <f t="shared" si="711"/>
        <v>3357.25</v>
      </c>
      <c r="Z3933" s="33">
        <f t="shared" si="712"/>
        <v>16751267</v>
      </c>
      <c r="AA3933" s="34">
        <f t="shared" si="713"/>
        <v>2.4154461118796459E-05</v>
      </c>
      <c r="AB3933" s="33" t="s">
        <v>5556</v>
      </c>
      <c r="AC3933" s="35">
        <v>44932</v>
      </c>
      <c r="AD3933" s="33">
        <v>30</v>
      </c>
      <c r="AE3933" s="36">
        <f t="shared" si="714"/>
        <v>44962</v>
      </c>
    </row>
    <row r="3934" spans="2:31" ht="14.5" hidden="1">
      <c r="B3934" s="29" t="s">
        <v>3150</v>
      </c>
      <c r="C3934" s="30" t="str">
        <f t="shared" si="704"/>
        <v>(Proveedores estratégicos)</v>
      </c>
      <c r="D3934" s="30">
        <v>4</v>
      </c>
      <c r="E3934" s="30" t="s">
        <v>3151</v>
      </c>
      <c r="F3934" s="30" t="s">
        <v>5555</v>
      </c>
      <c r="G3934" s="30" t="s">
        <v>2846</v>
      </c>
      <c r="H3934" s="31">
        <v>81088187</v>
      </c>
      <c r="I3934" s="31" t="s">
        <v>62</v>
      </c>
      <c r="J3934" s="32">
        <v>11730</v>
      </c>
      <c r="K3934" s="33">
        <f t="shared" si="705"/>
        <v>11730</v>
      </c>
      <c r="L3934" s="33">
        <v>58527773</v>
      </c>
      <c r="M3934" s="33">
        <v>0</v>
      </c>
      <c r="N3934" s="33">
        <v>0</v>
      </c>
      <c r="O3934" s="33">
        <v>0</v>
      </c>
      <c r="P3934" s="33">
        <f t="shared" si="706"/>
        <v>11730</v>
      </c>
      <c r="Q3934" s="33">
        <f t="shared" si="707"/>
        <v>11730</v>
      </c>
      <c r="R3934" s="33">
        <f t="shared" si="708"/>
        <v>58527773</v>
      </c>
      <c r="S3934" s="33"/>
      <c r="T3934" s="30" t="str">
        <f t="shared" si="709"/>
        <v>USD</v>
      </c>
      <c r="U3934" s="33">
        <v>0</v>
      </c>
      <c r="V3934" s="33">
        <v>0</v>
      </c>
      <c r="W3934" s="33">
        <v>0</v>
      </c>
      <c r="X3934" s="33">
        <f t="shared" si="710"/>
        <v>11730</v>
      </c>
      <c r="Y3934" s="33">
        <f t="shared" si="711"/>
        <v>11730</v>
      </c>
      <c r="Z3934" s="33">
        <f t="shared" si="712"/>
        <v>58527773</v>
      </c>
      <c r="AA3934" s="34">
        <f t="shared" si="713"/>
        <v>8.4394023287805338E-05</v>
      </c>
      <c r="AB3934" s="33" t="s">
        <v>5556</v>
      </c>
      <c r="AC3934" s="35">
        <v>44932</v>
      </c>
      <c r="AD3934" s="33">
        <v>30</v>
      </c>
      <c r="AE3934" s="36">
        <f t="shared" si="714"/>
        <v>44962</v>
      </c>
    </row>
    <row r="3935" spans="2:31" ht="14.5" hidden="1">
      <c r="B3935" s="29" t="s">
        <v>3150</v>
      </c>
      <c r="C3935" s="30" t="str">
        <f t="shared" si="704"/>
        <v>(Proveedores estratégicos)</v>
      </c>
      <c r="D3935" s="30">
        <v>4</v>
      </c>
      <c r="E3935" s="30" t="s">
        <v>3151</v>
      </c>
      <c r="F3935" s="30" t="s">
        <v>5555</v>
      </c>
      <c r="G3935" s="30" t="s">
        <v>2846</v>
      </c>
      <c r="H3935" s="31">
        <v>81088970</v>
      </c>
      <c r="I3935" s="31" t="s">
        <v>62</v>
      </c>
      <c r="J3935" s="32">
        <v>7237.5</v>
      </c>
      <c r="K3935" s="33">
        <f t="shared" si="705"/>
        <v>7237.5</v>
      </c>
      <c r="L3935" s="33">
        <v>35359964</v>
      </c>
      <c r="M3935" s="33">
        <v>0</v>
      </c>
      <c r="N3935" s="33">
        <v>0</v>
      </c>
      <c r="O3935" s="33">
        <v>0</v>
      </c>
      <c r="P3935" s="33">
        <f t="shared" si="706"/>
        <v>7237.5</v>
      </c>
      <c r="Q3935" s="33">
        <f t="shared" si="707"/>
        <v>7237.5</v>
      </c>
      <c r="R3935" s="33">
        <f t="shared" si="708"/>
        <v>35359964</v>
      </c>
      <c r="S3935" s="33"/>
      <c r="T3935" s="30" t="str">
        <f t="shared" si="709"/>
        <v>USD</v>
      </c>
      <c r="U3935" s="33">
        <v>0</v>
      </c>
      <c r="V3935" s="33">
        <v>0</v>
      </c>
      <c r="W3935" s="33">
        <v>0</v>
      </c>
      <c r="X3935" s="33">
        <f t="shared" si="710"/>
        <v>7237.5</v>
      </c>
      <c r="Y3935" s="33">
        <f t="shared" si="711"/>
        <v>7237.5</v>
      </c>
      <c r="Z3935" s="33">
        <f t="shared" si="712"/>
        <v>35359964</v>
      </c>
      <c r="AA3935" s="34">
        <f t="shared" si="713"/>
        <v>5.0987240284573249E-05</v>
      </c>
      <c r="AB3935" s="33" t="s">
        <v>5556</v>
      </c>
      <c r="AC3935" s="35">
        <v>44935</v>
      </c>
      <c r="AD3935" s="33">
        <v>30</v>
      </c>
      <c r="AE3935" s="36">
        <f t="shared" si="714"/>
        <v>44965</v>
      </c>
    </row>
    <row r="3936" spans="2:31" ht="14.5" hidden="1">
      <c r="B3936" s="29" t="s">
        <v>3150</v>
      </c>
      <c r="C3936" s="30" t="str">
        <f t="shared" si="704"/>
        <v>(Proveedores estratégicos)</v>
      </c>
      <c r="D3936" s="30">
        <v>4</v>
      </c>
      <c r="E3936" s="30" t="s">
        <v>3151</v>
      </c>
      <c r="F3936" s="30" t="s">
        <v>5555</v>
      </c>
      <c r="G3936" s="30" t="s">
        <v>2846</v>
      </c>
      <c r="H3936" s="31">
        <v>81091281</v>
      </c>
      <c r="I3936" s="31" t="s">
        <v>62</v>
      </c>
      <c r="J3936" s="32">
        <v>83840</v>
      </c>
      <c r="K3936" s="33">
        <f t="shared" si="705"/>
        <v>83840</v>
      </c>
      <c r="L3936" s="33">
        <v>393380634</v>
      </c>
      <c r="M3936" s="33">
        <v>0</v>
      </c>
      <c r="N3936" s="33">
        <v>0</v>
      </c>
      <c r="O3936" s="33">
        <v>0</v>
      </c>
      <c r="P3936" s="33">
        <f t="shared" si="706"/>
        <v>83840</v>
      </c>
      <c r="Q3936" s="33">
        <f t="shared" si="707"/>
        <v>83840</v>
      </c>
      <c r="R3936" s="33">
        <f t="shared" si="708"/>
        <v>393380634</v>
      </c>
      <c r="S3936" s="33"/>
      <c r="T3936" s="30" t="str">
        <f t="shared" si="709"/>
        <v>USD</v>
      </c>
      <c r="U3936" s="33">
        <v>0</v>
      </c>
      <c r="V3936" s="33">
        <v>0</v>
      </c>
      <c r="W3936" s="33">
        <v>0</v>
      </c>
      <c r="X3936" s="33">
        <f t="shared" si="710"/>
        <v>83840</v>
      </c>
      <c r="Y3936" s="33">
        <f t="shared" si="711"/>
        <v>83840</v>
      </c>
      <c r="Z3936" s="33">
        <f t="shared" si="712"/>
        <v>393380634</v>
      </c>
      <c r="AA3936" s="34">
        <f t="shared" si="713"/>
        <v>0.00056723453986140277</v>
      </c>
      <c r="AB3936" s="33" t="s">
        <v>5556</v>
      </c>
      <c r="AC3936" s="35">
        <v>44939</v>
      </c>
      <c r="AD3936" s="33">
        <v>30</v>
      </c>
      <c r="AE3936" s="36">
        <f t="shared" si="714"/>
        <v>44969</v>
      </c>
    </row>
    <row r="3937" spans="2:31" ht="14.5" hidden="1">
      <c r="B3937" s="29" t="s">
        <v>3150</v>
      </c>
      <c r="C3937" s="30" t="str">
        <f t="shared" si="704"/>
        <v>(Proveedores estratégicos)</v>
      </c>
      <c r="D3937" s="30">
        <v>4</v>
      </c>
      <c r="E3937" s="30" t="s">
        <v>3151</v>
      </c>
      <c r="F3937" s="30" t="s">
        <v>5555</v>
      </c>
      <c r="G3937" s="30" t="s">
        <v>2846</v>
      </c>
      <c r="H3937" s="31">
        <v>33348212</v>
      </c>
      <c r="I3937" s="31" t="s">
        <v>62</v>
      </c>
      <c r="J3937" s="32">
        <v>188188.17000000001</v>
      </c>
      <c r="K3937" s="33">
        <f t="shared" si="705"/>
        <v>188188.17000000001</v>
      </c>
      <c r="L3937" s="33">
        <v>882986421</v>
      </c>
      <c r="M3937" s="33">
        <v>0</v>
      </c>
      <c r="N3937" s="33">
        <v>0</v>
      </c>
      <c r="O3937" s="33">
        <v>0</v>
      </c>
      <c r="P3937" s="33">
        <f t="shared" si="706"/>
        <v>188188.17000000001</v>
      </c>
      <c r="Q3937" s="33">
        <f t="shared" si="707"/>
        <v>188188.17000000001</v>
      </c>
      <c r="R3937" s="33">
        <f t="shared" si="708"/>
        <v>882986421</v>
      </c>
      <c r="S3937" s="33"/>
      <c r="T3937" s="30" t="str">
        <f t="shared" si="709"/>
        <v>USD</v>
      </c>
      <c r="U3937" s="33">
        <v>0</v>
      </c>
      <c r="V3937" s="33">
        <v>0</v>
      </c>
      <c r="W3937" s="33">
        <v>0</v>
      </c>
      <c r="X3937" s="33">
        <f t="shared" si="710"/>
        <v>188188.17000000001</v>
      </c>
      <c r="Y3937" s="33">
        <f t="shared" si="711"/>
        <v>188188.17000000001</v>
      </c>
      <c r="Z3937" s="33">
        <f t="shared" si="712"/>
        <v>882986421</v>
      </c>
      <c r="AA3937" s="34">
        <f t="shared" si="713"/>
        <v>0.0012732207763430515</v>
      </c>
      <c r="AB3937" s="33" t="s">
        <v>5556</v>
      </c>
      <c r="AC3937" s="35">
        <v>44939</v>
      </c>
      <c r="AD3937" s="33">
        <v>30</v>
      </c>
      <c r="AE3937" s="36">
        <f t="shared" si="714"/>
        <v>44969</v>
      </c>
    </row>
    <row r="3938" spans="2:31" ht="14.5" hidden="1">
      <c r="B3938" s="29" t="s">
        <v>3150</v>
      </c>
      <c r="C3938" s="30" t="str">
        <f t="shared" si="704"/>
        <v>(Proveedores estratégicos)</v>
      </c>
      <c r="D3938" s="30">
        <v>4</v>
      </c>
      <c r="E3938" s="30" t="s">
        <v>3151</v>
      </c>
      <c r="F3938" s="30" t="s">
        <v>5555</v>
      </c>
      <c r="G3938" s="30" t="s">
        <v>2846</v>
      </c>
      <c r="H3938" s="31">
        <v>81092202</v>
      </c>
      <c r="I3938" s="31" t="s">
        <v>62</v>
      </c>
      <c r="J3938" s="32">
        <v>951</v>
      </c>
      <c r="K3938" s="33">
        <f t="shared" si="705"/>
        <v>951</v>
      </c>
      <c r="L3938" s="33">
        <v>4463984</v>
      </c>
      <c r="M3938" s="33">
        <v>0</v>
      </c>
      <c r="N3938" s="33">
        <v>0</v>
      </c>
      <c r="O3938" s="33">
        <v>0</v>
      </c>
      <c r="P3938" s="33">
        <f t="shared" si="706"/>
        <v>951</v>
      </c>
      <c r="Q3938" s="33">
        <f t="shared" si="707"/>
        <v>951</v>
      </c>
      <c r="R3938" s="33">
        <f t="shared" si="708"/>
        <v>4463984</v>
      </c>
      <c r="S3938" s="33"/>
      <c r="T3938" s="30" t="str">
        <f t="shared" si="709"/>
        <v>USD</v>
      </c>
      <c r="U3938" s="33">
        <v>0</v>
      </c>
      <c r="V3938" s="33">
        <v>0</v>
      </c>
      <c r="W3938" s="33">
        <v>0</v>
      </c>
      <c r="X3938" s="33">
        <f t="shared" si="710"/>
        <v>951</v>
      </c>
      <c r="Y3938" s="33">
        <f t="shared" si="711"/>
        <v>951</v>
      </c>
      <c r="Z3938" s="33">
        <f t="shared" si="712"/>
        <v>4463984</v>
      </c>
      <c r="AA3938" s="34">
        <f t="shared" si="713"/>
        <v>6.4368341787477624E-06</v>
      </c>
      <c r="AB3938" s="33" t="s">
        <v>5556</v>
      </c>
      <c r="AC3938" s="35">
        <v>44942</v>
      </c>
      <c r="AD3938" s="33">
        <v>30</v>
      </c>
      <c r="AE3938" s="36">
        <f t="shared" si="714"/>
        <v>44972</v>
      </c>
    </row>
    <row r="3939" spans="2:31" ht="14.5" hidden="1">
      <c r="B3939" s="29" t="s">
        <v>3150</v>
      </c>
      <c r="C3939" s="30" t="str">
        <f t="shared" si="704"/>
        <v>(Proveedores estratégicos)</v>
      </c>
      <c r="D3939" s="30">
        <v>4</v>
      </c>
      <c r="E3939" s="30" t="s">
        <v>3151</v>
      </c>
      <c r="F3939" s="30" t="s">
        <v>5555</v>
      </c>
      <c r="G3939" s="30" t="s">
        <v>2846</v>
      </c>
      <c r="H3939" s="31">
        <v>81098923</v>
      </c>
      <c r="I3939" s="31" t="s">
        <v>62</v>
      </c>
      <c r="J3939" s="32">
        <v>3708</v>
      </c>
      <c r="K3939" s="33">
        <f t="shared" si="705"/>
        <v>3708</v>
      </c>
      <c r="L3939" s="33">
        <v>17237380</v>
      </c>
      <c r="M3939" s="33">
        <v>0</v>
      </c>
      <c r="N3939" s="33">
        <v>0</v>
      </c>
      <c r="O3939" s="33">
        <v>0</v>
      </c>
      <c r="P3939" s="33">
        <f t="shared" si="706"/>
        <v>3708</v>
      </c>
      <c r="Q3939" s="33">
        <f t="shared" si="707"/>
        <v>3708</v>
      </c>
      <c r="R3939" s="33">
        <f t="shared" si="708"/>
        <v>17237380</v>
      </c>
      <c r="S3939" s="33"/>
      <c r="T3939" s="30" t="str">
        <f t="shared" si="709"/>
        <v>USD</v>
      </c>
      <c r="U3939" s="33">
        <v>0</v>
      </c>
      <c r="V3939" s="33">
        <v>0</v>
      </c>
      <c r="W3939" s="33">
        <v>0</v>
      </c>
      <c r="X3939" s="33">
        <f t="shared" si="710"/>
        <v>3708</v>
      </c>
      <c r="Y3939" s="33">
        <f t="shared" si="711"/>
        <v>3708</v>
      </c>
      <c r="Z3939" s="33">
        <f t="shared" si="712"/>
        <v>17237380</v>
      </c>
      <c r="AA3939" s="34">
        <f t="shared" si="713"/>
        <v>2.4855410936970899E-05</v>
      </c>
      <c r="AB3939" s="33" t="s">
        <v>5556</v>
      </c>
      <c r="AC3939" s="35">
        <v>44959</v>
      </c>
      <c r="AD3939" s="33">
        <v>30</v>
      </c>
      <c r="AE3939" s="36">
        <f t="shared" si="714"/>
        <v>44989</v>
      </c>
    </row>
    <row r="3940" spans="2:31" ht="14.5" hidden="1">
      <c r="B3940" s="29" t="s">
        <v>3152</v>
      </c>
      <c r="C3940" s="30" t="str">
        <f t="shared" si="704"/>
        <v>(Acreedores quirografarios)</v>
      </c>
      <c r="D3940" s="30">
        <v>5</v>
      </c>
      <c r="E3940" s="30">
        <v>43625920</v>
      </c>
      <c r="F3940" s="30" t="s">
        <v>5557</v>
      </c>
      <c r="G3940" s="30" t="s">
        <v>2846</v>
      </c>
      <c r="H3940" s="31">
        <v>180056</v>
      </c>
      <c r="I3940" s="31" t="s">
        <v>62</v>
      </c>
      <c r="J3940" s="32">
        <v>1615</v>
      </c>
      <c r="K3940" s="33">
        <f t="shared" si="705"/>
        <v>1615</v>
      </c>
      <c r="L3940" s="33">
        <v>6337195</v>
      </c>
      <c r="M3940" s="33">
        <v>0</v>
      </c>
      <c r="N3940" s="33">
        <v>0</v>
      </c>
      <c r="O3940" s="33">
        <v>0</v>
      </c>
      <c r="P3940" s="33">
        <f t="shared" si="706"/>
        <v>1615</v>
      </c>
      <c r="Q3940" s="33">
        <f t="shared" si="707"/>
        <v>1615</v>
      </c>
      <c r="R3940" s="33">
        <f t="shared" si="708"/>
        <v>6337195</v>
      </c>
      <c r="S3940" s="33"/>
      <c r="T3940" s="30" t="str">
        <f t="shared" si="709"/>
        <v>USD</v>
      </c>
      <c r="U3940" s="33">
        <v>0</v>
      </c>
      <c r="V3940" s="33">
        <v>0</v>
      </c>
      <c r="W3940" s="33">
        <v>0</v>
      </c>
      <c r="X3940" s="33">
        <f t="shared" si="710"/>
        <v>1615</v>
      </c>
      <c r="Y3940" s="33">
        <f t="shared" si="711"/>
        <v>1615</v>
      </c>
      <c r="Z3940" s="33">
        <f t="shared" si="712"/>
        <v>6337195</v>
      </c>
      <c r="AA3940" s="34">
        <f t="shared" si="713"/>
        <v>0.00015625880651548555</v>
      </c>
      <c r="AB3940" s="33" t="s">
        <v>2762</v>
      </c>
      <c r="AC3940" s="35">
        <v>44728</v>
      </c>
      <c r="AD3940" s="33">
        <v>60</v>
      </c>
      <c r="AE3940" s="36">
        <f t="shared" si="714"/>
        <v>44788</v>
      </c>
    </row>
    <row r="3941" spans="2:31" ht="14.5" hidden="1">
      <c r="B3941" s="29" t="s">
        <v>3152</v>
      </c>
      <c r="C3941" s="30" t="str">
        <f t="shared" si="704"/>
        <v>(Acreedores quirografarios)</v>
      </c>
      <c r="D3941" s="30">
        <v>5</v>
      </c>
      <c r="E3941" s="30">
        <v>43625920</v>
      </c>
      <c r="F3941" s="30" t="s">
        <v>5557</v>
      </c>
      <c r="G3941" s="30" t="s">
        <v>2846</v>
      </c>
      <c r="H3941" s="31">
        <v>183349</v>
      </c>
      <c r="I3941" s="31" t="s">
        <v>62</v>
      </c>
      <c r="J3941" s="32">
        <v>1287</v>
      </c>
      <c r="K3941" s="33">
        <f t="shared" si="705"/>
        <v>1287</v>
      </c>
      <c r="L3941" s="33">
        <v>6128231</v>
      </c>
      <c r="M3941" s="33">
        <v>0</v>
      </c>
      <c r="N3941" s="33">
        <v>0</v>
      </c>
      <c r="O3941" s="33">
        <v>0</v>
      </c>
      <c r="P3941" s="33">
        <f t="shared" si="706"/>
        <v>1287</v>
      </c>
      <c r="Q3941" s="33">
        <f t="shared" si="707"/>
        <v>1287</v>
      </c>
      <c r="R3941" s="33">
        <f t="shared" si="708"/>
        <v>6128231</v>
      </c>
      <c r="S3941" s="33"/>
      <c r="T3941" s="30" t="str">
        <f t="shared" si="709"/>
        <v>USD</v>
      </c>
      <c r="U3941" s="33">
        <v>0</v>
      </c>
      <c r="V3941" s="33">
        <v>0</v>
      </c>
      <c r="W3941" s="33">
        <v>0</v>
      </c>
      <c r="X3941" s="33">
        <f t="shared" si="710"/>
        <v>1287</v>
      </c>
      <c r="Y3941" s="33">
        <f t="shared" si="711"/>
        <v>1287</v>
      </c>
      <c r="Z3941" s="33">
        <f t="shared" si="712"/>
        <v>6128231</v>
      </c>
      <c r="AA3941" s="34">
        <f t="shared" si="713"/>
        <v>0.00015110629578404965</v>
      </c>
      <c r="AB3941" s="33" t="s">
        <v>2762</v>
      </c>
      <c r="AC3941" s="35">
        <v>44917</v>
      </c>
      <c r="AD3941" s="33">
        <v>60</v>
      </c>
      <c r="AE3941" s="36">
        <f t="shared" si="714"/>
        <v>44977</v>
      </c>
    </row>
    <row r="3942" spans="2:31" ht="14.5" hidden="1">
      <c r="B3942" s="29" t="s">
        <v>3152</v>
      </c>
      <c r="C3942" s="30" t="str">
        <f t="shared" si="704"/>
        <v>(Acreedores quirografarios)</v>
      </c>
      <c r="D3942" s="30">
        <v>5</v>
      </c>
      <c r="E3942" s="30">
        <v>43625920</v>
      </c>
      <c r="F3942" s="30" t="s">
        <v>5557</v>
      </c>
      <c r="G3942" s="30" t="s">
        <v>2846</v>
      </c>
      <c r="H3942" s="31">
        <v>184164</v>
      </c>
      <c r="I3942" s="31" t="s">
        <v>62</v>
      </c>
      <c r="J3942" s="32">
        <v>4500</v>
      </c>
      <c r="K3942" s="33">
        <f t="shared" si="705"/>
        <v>4500</v>
      </c>
      <c r="L3942" s="33">
        <v>21368430</v>
      </c>
      <c r="M3942" s="33">
        <v>0</v>
      </c>
      <c r="N3942" s="33">
        <v>0</v>
      </c>
      <c r="O3942" s="33">
        <v>0</v>
      </c>
      <c r="P3942" s="33">
        <f t="shared" si="706"/>
        <v>4500</v>
      </c>
      <c r="Q3942" s="33">
        <f t="shared" si="707"/>
        <v>4500</v>
      </c>
      <c r="R3942" s="33">
        <f t="shared" si="708"/>
        <v>21368430</v>
      </c>
      <c r="S3942" s="33"/>
      <c r="T3942" s="30" t="str">
        <f t="shared" si="709"/>
        <v>USD</v>
      </c>
      <c r="U3942" s="33">
        <v>0</v>
      </c>
      <c r="V3942" s="33">
        <v>0</v>
      </c>
      <c r="W3942" s="33">
        <v>0</v>
      </c>
      <c r="X3942" s="33">
        <f t="shared" si="710"/>
        <v>4500</v>
      </c>
      <c r="Y3942" s="33">
        <f t="shared" si="711"/>
        <v>4500</v>
      </c>
      <c r="Z3942" s="33">
        <f t="shared" si="712"/>
        <v>21368430</v>
      </c>
      <c r="AA3942" s="34">
        <f t="shared" si="713"/>
        <v>0.00052689010972673195</v>
      </c>
      <c r="AB3942" s="33" t="s">
        <v>2762</v>
      </c>
      <c r="AC3942" s="35">
        <v>44938</v>
      </c>
      <c r="AD3942" s="33">
        <v>60</v>
      </c>
      <c r="AE3942" s="36">
        <f t="shared" si="714"/>
        <v>44998</v>
      </c>
    </row>
    <row r="3943" spans="2:31" ht="14.5" hidden="1">
      <c r="B3943" s="29" t="s">
        <v>3153</v>
      </c>
      <c r="C3943" s="30" t="str">
        <f t="shared" si="704"/>
        <v>(Proveedores estratégicos)</v>
      </c>
      <c r="D3943" s="30">
        <v>4</v>
      </c>
      <c r="E3943" s="45">
        <v>110000369262</v>
      </c>
      <c r="F3943" s="30" t="s">
        <v>5558</v>
      </c>
      <c r="G3943" s="30" t="s">
        <v>5443</v>
      </c>
      <c r="H3943" s="31">
        <v>89335605</v>
      </c>
      <c r="I3943" s="31" t="s">
        <v>62</v>
      </c>
      <c r="J3943" s="32">
        <v>-11104.110000000001</v>
      </c>
      <c r="K3943" s="33">
        <f t="shared" si="705"/>
        <v>-11104.110000000001</v>
      </c>
      <c r="L3943" s="33">
        <v>-37984717</v>
      </c>
      <c r="M3943" s="33">
        <v>0</v>
      </c>
      <c r="N3943" s="33">
        <v>0</v>
      </c>
      <c r="O3943" s="33">
        <v>0</v>
      </c>
      <c r="P3943" s="33">
        <f t="shared" si="706"/>
        <v>-11104.110000000001</v>
      </c>
      <c r="Q3943" s="33">
        <f t="shared" si="707"/>
        <v>-11104.110000000001</v>
      </c>
      <c r="R3943" s="33">
        <f t="shared" si="708"/>
        <v>-37984717</v>
      </c>
      <c r="S3943" s="33"/>
      <c r="T3943" s="30" t="str">
        <f t="shared" si="709"/>
        <v>USD</v>
      </c>
      <c r="U3943" s="33">
        <v>0</v>
      </c>
      <c r="V3943" s="33">
        <v>0</v>
      </c>
      <c r="W3943" s="33">
        <v>0</v>
      </c>
      <c r="X3943" s="33">
        <f t="shared" si="710"/>
        <v>-11104.110000000001</v>
      </c>
      <c r="Y3943" s="33">
        <f t="shared" si="711"/>
        <v>-11104.110000000001</v>
      </c>
      <c r="Z3943" s="33">
        <f t="shared" si="712"/>
        <v>-37984717</v>
      </c>
      <c r="AA3943" s="34">
        <f t="shared" si="713"/>
        <v>-5.4771998433610238E-05</v>
      </c>
      <c r="AB3943" s="33" t="s">
        <v>2762</v>
      </c>
      <c r="AC3943" s="35">
        <v>44201</v>
      </c>
      <c r="AD3943" s="33">
        <v>30</v>
      </c>
      <c r="AE3943" s="36">
        <f t="shared" si="714"/>
        <v>44231</v>
      </c>
    </row>
    <row r="3944" spans="2:31" ht="14.5" hidden="1">
      <c r="B3944" s="29" t="s">
        <v>3153</v>
      </c>
      <c r="C3944" s="30" t="str">
        <f t="shared" si="704"/>
        <v>(Proveedores estratégicos)</v>
      </c>
      <c r="D3944" s="30">
        <v>4</v>
      </c>
      <c r="E3944" s="45">
        <v>110000369262</v>
      </c>
      <c r="F3944" s="30" t="s">
        <v>5558</v>
      </c>
      <c r="G3944" s="30" t="s">
        <v>5443</v>
      </c>
      <c r="H3944" s="31">
        <v>700959458</v>
      </c>
      <c r="I3944" s="31" t="s">
        <v>62</v>
      </c>
      <c r="J3944" s="32">
        <v>5872</v>
      </c>
      <c r="K3944" s="33">
        <f t="shared" si="705"/>
        <v>5872</v>
      </c>
      <c r="L3944" s="33">
        <v>27196990</v>
      </c>
      <c r="M3944" s="33">
        <v>0</v>
      </c>
      <c r="N3944" s="33">
        <v>0</v>
      </c>
      <c r="O3944" s="33">
        <v>0</v>
      </c>
      <c r="P3944" s="33">
        <f t="shared" si="706"/>
        <v>5872</v>
      </c>
      <c r="Q3944" s="33">
        <f t="shared" si="707"/>
        <v>5872</v>
      </c>
      <c r="R3944" s="33">
        <f t="shared" si="708"/>
        <v>27196990</v>
      </c>
      <c r="S3944" s="33"/>
      <c r="T3944" s="30" t="str">
        <f t="shared" si="709"/>
        <v>USD</v>
      </c>
      <c r="U3944" s="33">
        <v>0</v>
      </c>
      <c r="V3944" s="33">
        <v>0</v>
      </c>
      <c r="W3944" s="33">
        <v>0</v>
      </c>
      <c r="X3944" s="33">
        <f t="shared" si="710"/>
        <v>5872</v>
      </c>
      <c r="Y3944" s="33">
        <f t="shared" si="711"/>
        <v>5872</v>
      </c>
      <c r="Z3944" s="33">
        <f t="shared" si="712"/>
        <v>27196990</v>
      </c>
      <c r="AA3944" s="34">
        <f t="shared" si="713"/>
        <v>3.9216653731523476E-05</v>
      </c>
      <c r="AB3944" s="33" t="s">
        <v>2762</v>
      </c>
      <c r="AC3944" s="35">
        <v>44949</v>
      </c>
      <c r="AD3944" s="33">
        <v>30</v>
      </c>
      <c r="AE3944" s="36">
        <f t="shared" si="714"/>
        <v>44979</v>
      </c>
    </row>
    <row r="3945" spans="2:31" ht="14.5" hidden="1">
      <c r="B3945" s="29" t="s">
        <v>3153</v>
      </c>
      <c r="C3945" s="30" t="str">
        <f t="shared" si="704"/>
        <v>(Proveedores estratégicos)</v>
      </c>
      <c r="D3945" s="30">
        <v>4</v>
      </c>
      <c r="E3945" s="45">
        <v>110000369262</v>
      </c>
      <c r="F3945" s="30" t="s">
        <v>5558</v>
      </c>
      <c r="G3945" s="30" t="s">
        <v>5443</v>
      </c>
      <c r="H3945" s="31">
        <v>700959459</v>
      </c>
      <c r="I3945" s="31" t="s">
        <v>62</v>
      </c>
      <c r="J3945" s="32">
        <v>2936</v>
      </c>
      <c r="K3945" s="33">
        <f t="shared" si="705"/>
        <v>2936</v>
      </c>
      <c r="L3945" s="33">
        <v>13598495</v>
      </c>
      <c r="M3945" s="33">
        <v>0</v>
      </c>
      <c r="N3945" s="33">
        <v>0</v>
      </c>
      <c r="O3945" s="33">
        <v>0</v>
      </c>
      <c r="P3945" s="33">
        <f t="shared" si="706"/>
        <v>2936</v>
      </c>
      <c r="Q3945" s="33">
        <f t="shared" si="707"/>
        <v>2936</v>
      </c>
      <c r="R3945" s="33">
        <f t="shared" si="708"/>
        <v>13598495</v>
      </c>
      <c r="S3945" s="33"/>
      <c r="T3945" s="30" t="str">
        <f t="shared" si="709"/>
        <v>USD</v>
      </c>
      <c r="U3945" s="33">
        <v>0</v>
      </c>
      <c r="V3945" s="33">
        <v>0</v>
      </c>
      <c r="W3945" s="33">
        <v>0</v>
      </c>
      <c r="X3945" s="33">
        <f t="shared" si="710"/>
        <v>2936</v>
      </c>
      <c r="Y3945" s="33">
        <f t="shared" si="711"/>
        <v>2936</v>
      </c>
      <c r="Z3945" s="33">
        <f t="shared" si="712"/>
        <v>13598495</v>
      </c>
      <c r="AA3945" s="34">
        <f t="shared" si="713"/>
        <v>1.9608326865761738E-05</v>
      </c>
      <c r="AB3945" s="33" t="s">
        <v>2762</v>
      </c>
      <c r="AC3945" s="35">
        <v>44949</v>
      </c>
      <c r="AD3945" s="33">
        <v>30</v>
      </c>
      <c r="AE3945" s="36">
        <f t="shared" si="714"/>
        <v>44979</v>
      </c>
    </row>
    <row r="3946" spans="2:31" ht="14.5" hidden="1">
      <c r="B3946" s="29" t="s">
        <v>3153</v>
      </c>
      <c r="C3946" s="30" t="str">
        <f t="shared" si="704"/>
        <v>(Proveedores estratégicos)</v>
      </c>
      <c r="D3946" s="30">
        <v>4</v>
      </c>
      <c r="E3946" s="45">
        <v>110000369262</v>
      </c>
      <c r="F3946" s="30" t="s">
        <v>5558</v>
      </c>
      <c r="G3946" s="30" t="s">
        <v>5443</v>
      </c>
      <c r="H3946" s="31">
        <v>701007819</v>
      </c>
      <c r="I3946" s="31" t="s">
        <v>62</v>
      </c>
      <c r="J3946" s="32">
        <v>4960</v>
      </c>
      <c r="K3946" s="33">
        <f t="shared" si="705"/>
        <v>4960</v>
      </c>
      <c r="L3946" s="33">
        <v>23057552</v>
      </c>
      <c r="M3946" s="33">
        <v>0</v>
      </c>
      <c r="N3946" s="33">
        <v>0</v>
      </c>
      <c r="O3946" s="33">
        <v>0</v>
      </c>
      <c r="P3946" s="33">
        <f t="shared" si="706"/>
        <v>4960</v>
      </c>
      <c r="Q3946" s="33">
        <f t="shared" si="707"/>
        <v>4960</v>
      </c>
      <c r="R3946" s="33">
        <f t="shared" si="708"/>
        <v>23057552</v>
      </c>
      <c r="S3946" s="33"/>
      <c r="T3946" s="30" t="str">
        <f t="shared" si="709"/>
        <v>USD</v>
      </c>
      <c r="U3946" s="33">
        <v>0</v>
      </c>
      <c r="V3946" s="33">
        <v>0</v>
      </c>
      <c r="W3946" s="33">
        <v>0</v>
      </c>
      <c r="X3946" s="33">
        <f t="shared" si="710"/>
        <v>4960</v>
      </c>
      <c r="Y3946" s="33">
        <f t="shared" si="711"/>
        <v>4960</v>
      </c>
      <c r="Z3946" s="33">
        <f t="shared" si="712"/>
        <v>23057552</v>
      </c>
      <c r="AA3946" s="34">
        <f t="shared" si="713"/>
        <v>3.3247798108562625E-05</v>
      </c>
      <c r="AB3946" s="33" t="s">
        <v>2762</v>
      </c>
      <c r="AC3946" s="35">
        <v>44958</v>
      </c>
      <c r="AD3946" s="33">
        <v>30</v>
      </c>
      <c r="AE3946" s="36">
        <f t="shared" si="714"/>
        <v>44988</v>
      </c>
    </row>
    <row r="3947" spans="2:31" ht="14.5" hidden="1">
      <c r="B3947" s="29" t="s">
        <v>3153</v>
      </c>
      <c r="C3947" s="30" t="str">
        <f t="shared" si="704"/>
        <v>(Proveedores estratégicos)</v>
      </c>
      <c r="D3947" s="30">
        <v>4</v>
      </c>
      <c r="E3947" s="45">
        <v>110000369262</v>
      </c>
      <c r="F3947" s="30" t="s">
        <v>5558</v>
      </c>
      <c r="G3947" s="30" t="s">
        <v>5443</v>
      </c>
      <c r="H3947" s="31">
        <v>701024571</v>
      </c>
      <c r="I3947" s="31" t="s">
        <v>62</v>
      </c>
      <c r="J3947" s="32">
        <v>6140</v>
      </c>
      <c r="K3947" s="33">
        <f t="shared" si="705"/>
        <v>6140</v>
      </c>
      <c r="L3947" s="33">
        <v>28672204</v>
      </c>
      <c r="M3947" s="33">
        <v>0</v>
      </c>
      <c r="N3947" s="33">
        <v>0</v>
      </c>
      <c r="O3947" s="33">
        <v>0</v>
      </c>
      <c r="P3947" s="33">
        <f t="shared" si="706"/>
        <v>6140</v>
      </c>
      <c r="Q3947" s="33">
        <f t="shared" si="707"/>
        <v>6140</v>
      </c>
      <c r="R3947" s="33">
        <f t="shared" si="708"/>
        <v>28672204</v>
      </c>
      <c r="S3947" s="33"/>
      <c r="T3947" s="30" t="str">
        <f t="shared" si="709"/>
        <v>USD</v>
      </c>
      <c r="U3947" s="33">
        <v>0</v>
      </c>
      <c r="V3947" s="33">
        <v>0</v>
      </c>
      <c r="W3947" s="33">
        <v>0</v>
      </c>
      <c r="X3947" s="33">
        <f t="shared" si="710"/>
        <v>6140</v>
      </c>
      <c r="Y3947" s="33">
        <f t="shared" si="711"/>
        <v>6140</v>
      </c>
      <c r="Z3947" s="33">
        <f t="shared" si="712"/>
        <v>28672204</v>
      </c>
      <c r="AA3947" s="34">
        <f t="shared" si="713"/>
        <v>4.1343836063755669E-05</v>
      </c>
      <c r="AB3947" s="33" t="s">
        <v>2762</v>
      </c>
      <c r="AC3947" s="35">
        <v>44963</v>
      </c>
      <c r="AD3947" s="33">
        <v>30</v>
      </c>
      <c r="AE3947" s="36">
        <f t="shared" si="714"/>
        <v>44993</v>
      </c>
    </row>
    <row r="3948" spans="2:31" ht="14.5" hidden="1">
      <c r="B3948" s="29" t="s">
        <v>3154</v>
      </c>
      <c r="C3948" s="30" t="str">
        <f t="shared" si="704"/>
        <v>(Proveedores estratégicos)</v>
      </c>
      <c r="D3948" s="30">
        <v>4</v>
      </c>
      <c r="E3948" s="46">
        <v>110041165093</v>
      </c>
      <c r="F3948" s="30" t="s">
        <v>5559</v>
      </c>
      <c r="G3948" s="30" t="s">
        <v>5443</v>
      </c>
      <c r="H3948" s="31">
        <v>44943878</v>
      </c>
      <c r="I3948" s="31" t="s">
        <v>62</v>
      </c>
      <c r="J3948" s="32">
        <v>1441.96</v>
      </c>
      <c r="K3948" s="33">
        <f t="shared" si="705"/>
        <v>1441.96</v>
      </c>
      <c r="L3948" s="33">
        <v>5362390</v>
      </c>
      <c r="M3948" s="33">
        <v>0</v>
      </c>
      <c r="N3948" s="33">
        <v>0</v>
      </c>
      <c r="O3948" s="33">
        <v>0</v>
      </c>
      <c r="P3948" s="33">
        <f t="shared" si="706"/>
        <v>1441.96</v>
      </c>
      <c r="Q3948" s="33">
        <f t="shared" si="707"/>
        <v>1441.96</v>
      </c>
      <c r="R3948" s="33">
        <f t="shared" si="708"/>
        <v>5362390</v>
      </c>
      <c r="S3948" s="33"/>
      <c r="T3948" s="30" t="str">
        <f t="shared" si="709"/>
        <v>USD</v>
      </c>
      <c r="U3948" s="33">
        <v>0</v>
      </c>
      <c r="V3948" s="33">
        <v>0</v>
      </c>
      <c r="W3948" s="33">
        <v>0</v>
      </c>
      <c r="X3948" s="33">
        <f t="shared" si="710"/>
        <v>1441.96</v>
      </c>
      <c r="Y3948" s="33">
        <f t="shared" si="711"/>
        <v>1441.96</v>
      </c>
      <c r="Z3948" s="33">
        <f t="shared" si="712"/>
        <v>5362390</v>
      </c>
      <c r="AA3948" s="34">
        <f t="shared" si="713"/>
        <v>7.7322891909503291E-06</v>
      </c>
      <c r="AB3948" s="33" t="s">
        <v>2762</v>
      </c>
      <c r="AC3948" s="35">
        <v>43957</v>
      </c>
      <c r="AD3948" s="33">
        <v>30</v>
      </c>
      <c r="AE3948" s="36">
        <f t="shared" si="714"/>
        <v>43987</v>
      </c>
    </row>
    <row r="3949" spans="2:31" ht="14.5" hidden="1">
      <c r="B3949" s="29" t="s">
        <v>3154</v>
      </c>
      <c r="C3949" s="30" t="str">
        <f t="shared" si="715" ref="C3949:C4012">+IF(D3949=1,$A$4,IF(D3949=2,$A$5,IF(D3949=3,$A$6,IF(D3949=4,$A$7,IF(D3949=5,$A$8,IF(D3949=6,$A$9,))))))</f>
        <v>(Proveedores estratégicos)</v>
      </c>
      <c r="D3949" s="30">
        <v>4</v>
      </c>
      <c r="E3949" s="46">
        <v>110041165093</v>
      </c>
      <c r="F3949" s="30" t="s">
        <v>5559</v>
      </c>
      <c r="G3949" s="30" t="s">
        <v>5443</v>
      </c>
      <c r="H3949" s="31">
        <v>45112169</v>
      </c>
      <c r="I3949" s="31" t="s">
        <v>62</v>
      </c>
      <c r="J3949" s="32">
        <v>3617.1199999999999</v>
      </c>
      <c r="K3949" s="33">
        <f t="shared" si="716" ref="K3949:K4012">+IF(I3949="USD",J3949,L3949/$L$3)</f>
        <v>3617.1199999999999</v>
      </c>
      <c r="L3949" s="33">
        <v>13142154</v>
      </c>
      <c r="M3949" s="33">
        <v>0</v>
      </c>
      <c r="N3949" s="33">
        <v>0</v>
      </c>
      <c r="O3949" s="33">
        <v>0</v>
      </c>
      <c r="P3949" s="33">
        <f t="shared" si="717" ref="P3949:P4012">+J3949+M3949</f>
        <v>3617.1199999999999</v>
      </c>
      <c r="Q3949" s="33">
        <f t="shared" si="718" ref="Q3949:Q4012">+K3949+N3949</f>
        <v>3617.1199999999999</v>
      </c>
      <c r="R3949" s="33">
        <f t="shared" si="719" ref="R3949:R4012">+L3949+O3949</f>
        <v>13142154</v>
      </c>
      <c r="S3949" s="33"/>
      <c r="T3949" s="30" t="str">
        <f t="shared" si="720" ref="T3949:T4012">+I3949</f>
        <v>USD</v>
      </c>
      <c r="U3949" s="33">
        <v>0</v>
      </c>
      <c r="V3949" s="33">
        <v>0</v>
      </c>
      <c r="W3949" s="33">
        <v>0</v>
      </c>
      <c r="X3949" s="33">
        <f t="shared" si="721" ref="X3949:X4012">+P3949+U3949</f>
        <v>3617.1199999999999</v>
      </c>
      <c r="Y3949" s="33">
        <f t="shared" si="722" ref="Y3949:Y4012">+Q3949+V3949</f>
        <v>3617.1199999999999</v>
      </c>
      <c r="Z3949" s="33">
        <f t="shared" si="723" ref="Z3949:Z4012">+R3949+W3949</f>
        <v>13142154</v>
      </c>
      <c r="AA3949" s="34">
        <f t="shared" si="724" ref="AA3949:AA4012">+IF(D3949=1,Z3949/$C$4,IF(D3949=2,Z3949/$C$5,IF(D3949=3,Z3949/$C$6,IF(D3949=4,Z3949/$C$7,IF(D3949=5,Z3949/$C$8,IF(D3949=6,Z3949/$C$9))))))</f>
        <v>1.8950306732633142E-05</v>
      </c>
      <c r="AB3949" s="33" t="s">
        <v>2762</v>
      </c>
      <c r="AC3949" s="35">
        <v>44019</v>
      </c>
      <c r="AD3949" s="33">
        <v>30</v>
      </c>
      <c r="AE3949" s="36">
        <f t="shared" si="714"/>
        <v>44049</v>
      </c>
    </row>
    <row r="3950" spans="2:31" ht="14.5" hidden="1">
      <c r="B3950" s="29" t="s">
        <v>3154</v>
      </c>
      <c r="C3950" s="30" t="str">
        <f t="shared" si="715"/>
        <v>(Proveedores estratégicos)</v>
      </c>
      <c r="D3950" s="30">
        <v>4</v>
      </c>
      <c r="E3950" s="46">
        <v>110041165093</v>
      </c>
      <c r="F3950" s="30" t="s">
        <v>5559</v>
      </c>
      <c r="G3950" s="30" t="s">
        <v>5443</v>
      </c>
      <c r="H3950" s="31">
        <v>45200774</v>
      </c>
      <c r="I3950" s="31" t="s">
        <v>62</v>
      </c>
      <c r="J3950" s="32">
        <v>5083.5200000000004</v>
      </c>
      <c r="K3950" s="33">
        <f t="shared" si="716"/>
        <v>5083.5200000000004</v>
      </c>
      <c r="L3950" s="33">
        <v>19195117</v>
      </c>
      <c r="M3950" s="33">
        <v>0</v>
      </c>
      <c r="N3950" s="33">
        <v>0</v>
      </c>
      <c r="O3950" s="33">
        <v>0</v>
      </c>
      <c r="P3950" s="33">
        <f t="shared" si="717"/>
        <v>5083.5200000000004</v>
      </c>
      <c r="Q3950" s="33">
        <f t="shared" si="718"/>
        <v>5083.5200000000004</v>
      </c>
      <c r="R3950" s="33">
        <f t="shared" si="719"/>
        <v>19195117</v>
      </c>
      <c r="S3950" s="33"/>
      <c r="T3950" s="30" t="str">
        <f t="shared" si="720"/>
        <v>USD</v>
      </c>
      <c r="U3950" s="33">
        <v>0</v>
      </c>
      <c r="V3950" s="33">
        <v>0</v>
      </c>
      <c r="W3950" s="33">
        <v>0</v>
      </c>
      <c r="X3950" s="33">
        <f t="shared" si="721"/>
        <v>5083.5200000000004</v>
      </c>
      <c r="Y3950" s="33">
        <f t="shared" si="722"/>
        <v>5083.5200000000004</v>
      </c>
      <c r="Z3950" s="33">
        <f t="shared" si="723"/>
        <v>19195117</v>
      </c>
      <c r="AA3950" s="34">
        <f t="shared" si="724"/>
        <v>2.7678366492949393E-05</v>
      </c>
      <c r="AB3950" s="33" t="s">
        <v>2762</v>
      </c>
      <c r="AC3950" s="35">
        <v>44049</v>
      </c>
      <c r="AD3950" s="33">
        <v>30</v>
      </c>
      <c r="AE3950" s="36">
        <f t="shared" si="714"/>
        <v>44079</v>
      </c>
    </row>
    <row r="3951" spans="2:31" ht="14.5" hidden="1">
      <c r="B3951" s="29" t="s">
        <v>3154</v>
      </c>
      <c r="C3951" s="30" t="str">
        <f t="shared" si="715"/>
        <v>(Proveedores estratégicos)</v>
      </c>
      <c r="D3951" s="30">
        <v>4</v>
      </c>
      <c r="E3951" s="46">
        <v>110041165093</v>
      </c>
      <c r="F3951" s="30" t="s">
        <v>5559</v>
      </c>
      <c r="G3951" s="30" t="s">
        <v>5443</v>
      </c>
      <c r="H3951" s="31">
        <v>89337188</v>
      </c>
      <c r="I3951" s="31" t="s">
        <v>62</v>
      </c>
      <c r="J3951" s="32">
        <v>-176736.60000000001</v>
      </c>
      <c r="K3951" s="33">
        <f t="shared" si="716"/>
        <v>-176736.60000000001</v>
      </c>
      <c r="L3951" s="33">
        <v>-281844521</v>
      </c>
      <c r="M3951" s="33">
        <v>0</v>
      </c>
      <c r="N3951" s="33">
        <v>0</v>
      </c>
      <c r="O3951" s="33">
        <v>0</v>
      </c>
      <c r="P3951" s="33">
        <f t="shared" si="717"/>
        <v>-176736.60000000001</v>
      </c>
      <c r="Q3951" s="33">
        <f t="shared" si="718"/>
        <v>-176736.60000000001</v>
      </c>
      <c r="R3951" s="33">
        <f t="shared" si="719"/>
        <v>-281844521</v>
      </c>
      <c r="S3951" s="33"/>
      <c r="T3951" s="30" t="str">
        <f t="shared" si="720"/>
        <v>USD</v>
      </c>
      <c r="U3951" s="33">
        <v>0</v>
      </c>
      <c r="V3951" s="33">
        <v>0</v>
      </c>
      <c r="W3951" s="33">
        <v>0</v>
      </c>
      <c r="X3951" s="33">
        <f t="shared" si="721"/>
        <v>-176736.60000000001</v>
      </c>
      <c r="Y3951" s="33">
        <f t="shared" si="722"/>
        <v>-176736.60000000001</v>
      </c>
      <c r="Z3951" s="33">
        <f t="shared" si="723"/>
        <v>-281844521</v>
      </c>
      <c r="AA3951" s="34">
        <f t="shared" si="724"/>
        <v>-0.00040640523036498147</v>
      </c>
      <c r="AB3951" s="33" t="s">
        <v>2762</v>
      </c>
      <c r="AC3951" s="35">
        <v>44223</v>
      </c>
      <c r="AD3951" s="33">
        <v>30</v>
      </c>
      <c r="AE3951" s="36">
        <f t="shared" si="714"/>
        <v>44253</v>
      </c>
    </row>
    <row r="3952" spans="2:31" ht="14.5" hidden="1">
      <c r="B3952" s="29" t="s">
        <v>3154</v>
      </c>
      <c r="C3952" s="30" t="str">
        <f t="shared" si="715"/>
        <v>(Proveedores estratégicos)</v>
      </c>
      <c r="D3952" s="30">
        <v>4</v>
      </c>
      <c r="E3952" s="46">
        <v>110041165093</v>
      </c>
      <c r="F3952" s="30" t="s">
        <v>5559</v>
      </c>
      <c r="G3952" s="30" t="s">
        <v>5443</v>
      </c>
      <c r="H3952" s="31">
        <v>89343350</v>
      </c>
      <c r="I3952" s="31" t="s">
        <v>62</v>
      </c>
      <c r="J3952" s="32">
        <v>-137231.14000000001</v>
      </c>
      <c r="K3952" s="33">
        <f t="shared" si="716"/>
        <v>-137231.14000000001</v>
      </c>
      <c r="L3952" s="33">
        <v>-79460730</v>
      </c>
      <c r="M3952" s="33">
        <v>0</v>
      </c>
      <c r="N3952" s="33">
        <v>0</v>
      </c>
      <c r="O3952" s="33">
        <v>0</v>
      </c>
      <c r="P3952" s="33">
        <f t="shared" si="717"/>
        <v>-137231.14000000001</v>
      </c>
      <c r="Q3952" s="33">
        <f t="shared" si="718"/>
        <v>-137231.14000000001</v>
      </c>
      <c r="R3952" s="33">
        <f t="shared" si="719"/>
        <v>-79460730</v>
      </c>
      <c r="S3952" s="33"/>
      <c r="T3952" s="30" t="str">
        <f t="shared" si="720"/>
        <v>USD</v>
      </c>
      <c r="U3952" s="33">
        <v>0</v>
      </c>
      <c r="V3952" s="33">
        <v>0</v>
      </c>
      <c r="W3952" s="33">
        <v>0</v>
      </c>
      <c r="X3952" s="33">
        <f t="shared" si="721"/>
        <v>-137231.14000000001</v>
      </c>
      <c r="Y3952" s="33">
        <f t="shared" si="722"/>
        <v>-137231.14000000001</v>
      </c>
      <c r="Z3952" s="33">
        <f t="shared" si="723"/>
        <v>-79460730</v>
      </c>
      <c r="AA3952" s="34">
        <f t="shared" si="724"/>
        <v>-0.00011457826522950074</v>
      </c>
      <c r="AB3952" s="33" t="s">
        <v>2762</v>
      </c>
      <c r="AC3952" s="35">
        <v>44294</v>
      </c>
      <c r="AD3952" s="33">
        <v>30</v>
      </c>
      <c r="AE3952" s="36">
        <f t="shared" si="714"/>
        <v>44324</v>
      </c>
    </row>
    <row r="3953" spans="2:31" ht="14.5" hidden="1">
      <c r="B3953" s="29" t="s">
        <v>3154</v>
      </c>
      <c r="C3953" s="30" t="str">
        <f t="shared" si="715"/>
        <v>(Proveedores estratégicos)</v>
      </c>
      <c r="D3953" s="30">
        <v>4</v>
      </c>
      <c r="E3953" s="46">
        <v>110041165093</v>
      </c>
      <c r="F3953" s="30" t="s">
        <v>5559</v>
      </c>
      <c r="G3953" s="30" t="s">
        <v>5443</v>
      </c>
      <c r="H3953" s="31">
        <v>93803956</v>
      </c>
      <c r="I3953" s="31" t="s">
        <v>62</v>
      </c>
      <c r="J3953" s="32">
        <v>2026</v>
      </c>
      <c r="K3953" s="33">
        <f t="shared" si="716"/>
        <v>2026</v>
      </c>
      <c r="L3953" s="33">
        <v>8327934</v>
      </c>
      <c r="M3953" s="33">
        <v>0</v>
      </c>
      <c r="N3953" s="33">
        <v>0</v>
      </c>
      <c r="O3953" s="33">
        <v>0</v>
      </c>
      <c r="P3953" s="33">
        <f t="shared" si="717"/>
        <v>2026</v>
      </c>
      <c r="Q3953" s="33">
        <f t="shared" si="718"/>
        <v>2026</v>
      </c>
      <c r="R3953" s="33">
        <f t="shared" si="719"/>
        <v>8327934</v>
      </c>
      <c r="S3953" s="33"/>
      <c r="T3953" s="30" t="str">
        <f t="shared" si="720"/>
        <v>USD</v>
      </c>
      <c r="U3953" s="33">
        <v>0</v>
      </c>
      <c r="V3953" s="33">
        <v>0</v>
      </c>
      <c r="W3953" s="33">
        <v>0</v>
      </c>
      <c r="X3953" s="33">
        <f t="shared" si="721"/>
        <v>2026</v>
      </c>
      <c r="Y3953" s="33">
        <f t="shared" si="722"/>
        <v>2026</v>
      </c>
      <c r="Z3953" s="33">
        <f t="shared" si="723"/>
        <v>8327934</v>
      </c>
      <c r="AA3953" s="34">
        <f t="shared" si="724"/>
        <v>1.2008450346048634E-05</v>
      </c>
      <c r="AB3953" s="33" t="s">
        <v>2762</v>
      </c>
      <c r="AC3953" s="35">
        <v>44697</v>
      </c>
      <c r="AD3953" s="33">
        <v>30</v>
      </c>
      <c r="AE3953" s="36">
        <f t="shared" si="714"/>
        <v>44727</v>
      </c>
    </row>
    <row r="3954" spans="2:31" ht="14.5" hidden="1">
      <c r="B3954" s="29" t="s">
        <v>3154</v>
      </c>
      <c r="C3954" s="30" t="str">
        <f t="shared" si="715"/>
        <v>(Proveedores estratégicos)</v>
      </c>
      <c r="D3954" s="30">
        <v>4</v>
      </c>
      <c r="E3954" s="46">
        <v>110041165093</v>
      </c>
      <c r="F3954" s="30" t="s">
        <v>5559</v>
      </c>
      <c r="G3954" s="30" t="s">
        <v>5443</v>
      </c>
      <c r="H3954" s="31">
        <v>700126166</v>
      </c>
      <c r="I3954" s="31" t="s">
        <v>62</v>
      </c>
      <c r="J3954" s="32">
        <v>2026</v>
      </c>
      <c r="K3954" s="33">
        <f t="shared" si="716"/>
        <v>2026</v>
      </c>
      <c r="L3954" s="33">
        <v>8506708</v>
      </c>
      <c r="M3954" s="33">
        <v>0</v>
      </c>
      <c r="N3954" s="33">
        <v>0</v>
      </c>
      <c r="O3954" s="33">
        <v>0</v>
      </c>
      <c r="P3954" s="33">
        <f t="shared" si="717"/>
        <v>2026</v>
      </c>
      <c r="Q3954" s="33">
        <f t="shared" si="718"/>
        <v>2026</v>
      </c>
      <c r="R3954" s="33">
        <f t="shared" si="719"/>
        <v>8506708</v>
      </c>
      <c r="S3954" s="33"/>
      <c r="T3954" s="30" t="str">
        <f t="shared" si="720"/>
        <v>USD</v>
      </c>
      <c r="U3954" s="33">
        <v>0</v>
      </c>
      <c r="V3954" s="33">
        <v>0</v>
      </c>
      <c r="W3954" s="33">
        <v>0</v>
      </c>
      <c r="X3954" s="33">
        <f t="shared" si="721"/>
        <v>2026</v>
      </c>
      <c r="Y3954" s="33">
        <f t="shared" si="722"/>
        <v>2026</v>
      </c>
      <c r="Z3954" s="33">
        <f t="shared" si="723"/>
        <v>8506708</v>
      </c>
      <c r="AA3954" s="34">
        <f t="shared" si="724"/>
        <v>1.2266233212983519E-05</v>
      </c>
      <c r="AB3954" s="33" t="s">
        <v>2762</v>
      </c>
      <c r="AC3954" s="35">
        <v>44748</v>
      </c>
      <c r="AD3954" s="33">
        <v>30</v>
      </c>
      <c r="AE3954" s="36">
        <f t="shared" si="714"/>
        <v>44778</v>
      </c>
    </row>
    <row r="3955" spans="2:31" ht="14.5" hidden="1">
      <c r="B3955" s="29" t="s">
        <v>3154</v>
      </c>
      <c r="C3955" s="30" t="str">
        <f t="shared" si="715"/>
        <v>(Proveedores estratégicos)</v>
      </c>
      <c r="D3955" s="30">
        <v>4</v>
      </c>
      <c r="E3955" s="46">
        <v>110041165093</v>
      </c>
      <c r="F3955" s="30" t="s">
        <v>5559</v>
      </c>
      <c r="G3955" s="30" t="s">
        <v>5443</v>
      </c>
      <c r="H3955" s="31">
        <v>700263841</v>
      </c>
      <c r="I3955" s="31" t="s">
        <v>62</v>
      </c>
      <c r="J3955" s="32">
        <v>500</v>
      </c>
      <c r="K3955" s="33">
        <f t="shared" si="716"/>
        <v>500</v>
      </c>
      <c r="L3955" s="33">
        <v>2153545</v>
      </c>
      <c r="M3955" s="33">
        <v>0</v>
      </c>
      <c r="N3955" s="33">
        <v>0</v>
      </c>
      <c r="O3955" s="33">
        <v>0</v>
      </c>
      <c r="P3955" s="33">
        <f t="shared" si="717"/>
        <v>500</v>
      </c>
      <c r="Q3955" s="33">
        <f t="shared" si="718"/>
        <v>500</v>
      </c>
      <c r="R3955" s="33">
        <f t="shared" si="719"/>
        <v>2153545</v>
      </c>
      <c r="S3955" s="33"/>
      <c r="T3955" s="30" t="str">
        <f t="shared" si="720"/>
        <v>USD</v>
      </c>
      <c r="U3955" s="33">
        <v>0</v>
      </c>
      <c r="V3955" s="33">
        <v>0</v>
      </c>
      <c r="W3955" s="33">
        <v>0</v>
      </c>
      <c r="X3955" s="33">
        <f t="shared" si="721"/>
        <v>500</v>
      </c>
      <c r="Y3955" s="33">
        <f t="shared" si="722"/>
        <v>500</v>
      </c>
      <c r="Z3955" s="33">
        <f t="shared" si="723"/>
        <v>2153545</v>
      </c>
      <c r="AA3955" s="34">
        <f t="shared" si="724"/>
        <v>3.1053005704033324E-06</v>
      </c>
      <c r="AB3955" s="33" t="s">
        <v>2762</v>
      </c>
      <c r="AC3955" s="35">
        <v>44782</v>
      </c>
      <c r="AD3955" s="33">
        <v>30</v>
      </c>
      <c r="AE3955" s="36">
        <f t="shared" si="714"/>
        <v>44812</v>
      </c>
    </row>
    <row r="3956" spans="2:31" ht="14.5" hidden="1">
      <c r="B3956" s="29" t="s">
        <v>3154</v>
      </c>
      <c r="C3956" s="30" t="str">
        <f t="shared" si="715"/>
        <v>(Proveedores estratégicos)</v>
      </c>
      <c r="D3956" s="30">
        <v>4</v>
      </c>
      <c r="E3956" s="46">
        <v>110041165093</v>
      </c>
      <c r="F3956" s="30" t="s">
        <v>5559</v>
      </c>
      <c r="G3956" s="30" t="s">
        <v>5443</v>
      </c>
      <c r="H3956" s="31">
        <v>700529362</v>
      </c>
      <c r="I3956" s="31" t="s">
        <v>62</v>
      </c>
      <c r="J3956" s="32">
        <v>450.80000000000001</v>
      </c>
      <c r="K3956" s="33">
        <f t="shared" si="716"/>
        <v>450.80000000000001</v>
      </c>
      <c r="L3956" s="33">
        <v>2076065</v>
      </c>
      <c r="M3956" s="33">
        <v>0</v>
      </c>
      <c r="N3956" s="33">
        <v>0</v>
      </c>
      <c r="O3956" s="33">
        <v>0</v>
      </c>
      <c r="P3956" s="33">
        <f t="shared" si="717"/>
        <v>450.80000000000001</v>
      </c>
      <c r="Q3956" s="33">
        <f t="shared" si="718"/>
        <v>450.80000000000001</v>
      </c>
      <c r="R3956" s="33">
        <f t="shared" si="719"/>
        <v>2076065</v>
      </c>
      <c r="S3956" s="33"/>
      <c r="T3956" s="30" t="str">
        <f t="shared" si="720"/>
        <v>USD</v>
      </c>
      <c r="U3956" s="33">
        <v>0</v>
      </c>
      <c r="V3956" s="33">
        <v>0</v>
      </c>
      <c r="W3956" s="33">
        <v>0</v>
      </c>
      <c r="X3956" s="33">
        <f t="shared" si="721"/>
        <v>450.80000000000001</v>
      </c>
      <c r="Y3956" s="33">
        <f t="shared" si="722"/>
        <v>450.80000000000001</v>
      </c>
      <c r="Z3956" s="33">
        <f t="shared" si="723"/>
        <v>2076065</v>
      </c>
      <c r="AA3956" s="34">
        <f t="shared" si="724"/>
        <v>2.9935784154472717E-06</v>
      </c>
      <c r="AB3956" s="33" t="s">
        <v>2762</v>
      </c>
      <c r="AC3956" s="35">
        <v>44845</v>
      </c>
      <c r="AD3956" s="33">
        <v>30</v>
      </c>
      <c r="AE3956" s="36">
        <f t="shared" si="714"/>
        <v>44875</v>
      </c>
    </row>
    <row r="3957" spans="2:31" ht="14.5" hidden="1">
      <c r="B3957" s="29" t="s">
        <v>3154</v>
      </c>
      <c r="C3957" s="30" t="str">
        <f t="shared" si="715"/>
        <v>(Proveedores estratégicos)</v>
      </c>
      <c r="D3957" s="30">
        <v>4</v>
      </c>
      <c r="E3957" s="46">
        <v>110041165093</v>
      </c>
      <c r="F3957" s="30" t="s">
        <v>5559</v>
      </c>
      <c r="G3957" s="30" t="s">
        <v>5443</v>
      </c>
      <c r="H3957" s="31">
        <v>700553697</v>
      </c>
      <c r="I3957" s="31" t="s">
        <v>62</v>
      </c>
      <c r="J3957" s="32">
        <v>2847</v>
      </c>
      <c r="K3957" s="33">
        <f t="shared" si="716"/>
        <v>2847</v>
      </c>
      <c r="L3957" s="33">
        <v>13201055</v>
      </c>
      <c r="M3957" s="33">
        <v>0</v>
      </c>
      <c r="N3957" s="33">
        <v>0</v>
      </c>
      <c r="O3957" s="33">
        <v>0</v>
      </c>
      <c r="P3957" s="33">
        <f t="shared" si="717"/>
        <v>2847</v>
      </c>
      <c r="Q3957" s="33">
        <f t="shared" si="718"/>
        <v>2847</v>
      </c>
      <c r="R3957" s="33">
        <f t="shared" si="719"/>
        <v>13201055</v>
      </c>
      <c r="S3957" s="33"/>
      <c r="T3957" s="30" t="str">
        <f t="shared" si="720"/>
        <v>USD</v>
      </c>
      <c r="U3957" s="33">
        <v>0</v>
      </c>
      <c r="V3957" s="33">
        <v>0</v>
      </c>
      <c r="W3957" s="33">
        <v>0</v>
      </c>
      <c r="X3957" s="33">
        <f t="shared" si="721"/>
        <v>2847</v>
      </c>
      <c r="Y3957" s="33">
        <f t="shared" si="722"/>
        <v>2847</v>
      </c>
      <c r="Z3957" s="33">
        <f t="shared" si="723"/>
        <v>13201055</v>
      </c>
      <c r="AA3957" s="34">
        <f t="shared" si="724"/>
        <v>1.9035238929962346E-05</v>
      </c>
      <c r="AB3957" s="33" t="s">
        <v>2762</v>
      </c>
      <c r="AC3957" s="35">
        <v>44851</v>
      </c>
      <c r="AD3957" s="33">
        <v>30</v>
      </c>
      <c r="AE3957" s="36">
        <f t="shared" si="714"/>
        <v>44881</v>
      </c>
    </row>
    <row r="3958" spans="2:31" ht="14.5" hidden="1">
      <c r="B3958" s="29" t="s">
        <v>3154</v>
      </c>
      <c r="C3958" s="30" t="str">
        <f t="shared" si="715"/>
        <v>(Proveedores estratégicos)</v>
      </c>
      <c r="D3958" s="30">
        <v>4</v>
      </c>
      <c r="E3958" s="46">
        <v>110041165093</v>
      </c>
      <c r="F3958" s="30" t="s">
        <v>5559</v>
      </c>
      <c r="G3958" s="30" t="s">
        <v>5443</v>
      </c>
      <c r="H3958" s="31">
        <v>700646621</v>
      </c>
      <c r="I3958" s="31" t="s">
        <v>62</v>
      </c>
      <c r="J3958" s="32">
        <v>500</v>
      </c>
      <c r="K3958" s="33">
        <f t="shared" si="716"/>
        <v>500</v>
      </c>
      <c r="L3958" s="33">
        <v>2530605</v>
      </c>
      <c r="M3958" s="33">
        <v>0</v>
      </c>
      <c r="N3958" s="33">
        <v>0</v>
      </c>
      <c r="O3958" s="33">
        <v>0</v>
      </c>
      <c r="P3958" s="33">
        <f t="shared" si="717"/>
        <v>500</v>
      </c>
      <c r="Q3958" s="33">
        <f t="shared" si="718"/>
        <v>500</v>
      </c>
      <c r="R3958" s="33">
        <f t="shared" si="719"/>
        <v>2530605</v>
      </c>
      <c r="S3958" s="33"/>
      <c r="T3958" s="30" t="str">
        <f t="shared" si="720"/>
        <v>USD</v>
      </c>
      <c r="U3958" s="33">
        <v>0</v>
      </c>
      <c r="V3958" s="33">
        <v>0</v>
      </c>
      <c r="W3958" s="33">
        <v>0</v>
      </c>
      <c r="X3958" s="33">
        <f t="shared" si="721"/>
        <v>500</v>
      </c>
      <c r="Y3958" s="33">
        <f t="shared" si="722"/>
        <v>500</v>
      </c>
      <c r="Z3958" s="33">
        <f t="shared" si="723"/>
        <v>2530605</v>
      </c>
      <c r="AA3958" s="34">
        <f t="shared" si="724"/>
        <v>3.649001599671948E-06</v>
      </c>
      <c r="AB3958" s="33" t="s">
        <v>2762</v>
      </c>
      <c r="AC3958" s="35">
        <v>44872</v>
      </c>
      <c r="AD3958" s="33">
        <v>30</v>
      </c>
      <c r="AE3958" s="36">
        <f t="shared" si="714"/>
        <v>44902</v>
      </c>
    </row>
    <row r="3959" spans="2:31" ht="14.5" hidden="1">
      <c r="B3959" s="29" t="s">
        <v>3154</v>
      </c>
      <c r="C3959" s="30" t="str">
        <f t="shared" si="715"/>
        <v>(Proveedores estratégicos)</v>
      </c>
      <c r="D3959" s="30">
        <v>4</v>
      </c>
      <c r="E3959" s="46">
        <v>110041165093</v>
      </c>
      <c r="F3959" s="30" t="s">
        <v>5559</v>
      </c>
      <c r="G3959" s="30" t="s">
        <v>5443</v>
      </c>
      <c r="H3959" s="31">
        <v>89388214</v>
      </c>
      <c r="I3959" s="31" t="s">
        <v>62</v>
      </c>
      <c r="J3959" s="32">
        <v>-29978.959999999999</v>
      </c>
      <c r="K3959" s="33">
        <f t="shared" si="716"/>
        <v>-29978.959999999999</v>
      </c>
      <c r="L3959" s="33">
        <v>-144080980</v>
      </c>
      <c r="M3959" s="33">
        <v>0</v>
      </c>
      <c r="N3959" s="33">
        <v>0</v>
      </c>
      <c r="O3959" s="33">
        <v>0</v>
      </c>
      <c r="P3959" s="33">
        <f t="shared" si="717"/>
        <v>-29978.959999999999</v>
      </c>
      <c r="Q3959" s="33">
        <f t="shared" si="718"/>
        <v>-29978.959999999999</v>
      </c>
      <c r="R3959" s="33">
        <f t="shared" si="719"/>
        <v>-144080980</v>
      </c>
      <c r="S3959" s="33"/>
      <c r="T3959" s="30" t="str">
        <f t="shared" si="720"/>
        <v>USD</v>
      </c>
      <c r="U3959" s="33">
        <v>0</v>
      </c>
      <c r="V3959" s="33">
        <v>0</v>
      </c>
      <c r="W3959" s="33">
        <v>0</v>
      </c>
      <c r="X3959" s="33">
        <f t="shared" si="721"/>
        <v>-29978.959999999999</v>
      </c>
      <c r="Y3959" s="33">
        <f t="shared" si="722"/>
        <v>-29978.959999999999</v>
      </c>
      <c r="Z3959" s="33">
        <f t="shared" si="723"/>
        <v>-144080980</v>
      </c>
      <c r="AA3959" s="34">
        <f t="shared" si="724"/>
        <v>-0.00020775732542309129</v>
      </c>
      <c r="AB3959" s="33" t="s">
        <v>2762</v>
      </c>
      <c r="AC3959" s="35">
        <v>44879</v>
      </c>
      <c r="AD3959" s="33">
        <v>30</v>
      </c>
      <c r="AE3959" s="36">
        <f t="shared" si="714"/>
        <v>44909</v>
      </c>
    </row>
    <row r="3960" spans="2:31" ht="14.5" hidden="1">
      <c r="B3960" s="29" t="s">
        <v>3154</v>
      </c>
      <c r="C3960" s="30" t="str">
        <f t="shared" si="715"/>
        <v>(Proveedores estratégicos)</v>
      </c>
      <c r="D3960" s="30">
        <v>4</v>
      </c>
      <c r="E3960" s="46">
        <v>110041165093</v>
      </c>
      <c r="F3960" s="30" t="s">
        <v>5559</v>
      </c>
      <c r="G3960" s="30" t="s">
        <v>5443</v>
      </c>
      <c r="H3960" s="31">
        <v>700701169</v>
      </c>
      <c r="I3960" s="31" t="s">
        <v>62</v>
      </c>
      <c r="J3960" s="32">
        <v>2026</v>
      </c>
      <c r="K3960" s="33">
        <f t="shared" si="716"/>
        <v>2026</v>
      </c>
      <c r="L3960" s="33">
        <v>10174633</v>
      </c>
      <c r="M3960" s="33">
        <v>0</v>
      </c>
      <c r="N3960" s="33">
        <v>0</v>
      </c>
      <c r="O3960" s="33">
        <v>0</v>
      </c>
      <c r="P3960" s="33">
        <f t="shared" si="717"/>
        <v>2026</v>
      </c>
      <c r="Q3960" s="33">
        <f t="shared" si="718"/>
        <v>2026</v>
      </c>
      <c r="R3960" s="33">
        <f t="shared" si="719"/>
        <v>10174633</v>
      </c>
      <c r="S3960" s="33"/>
      <c r="T3960" s="30" t="str">
        <f t="shared" si="720"/>
        <v>USD</v>
      </c>
      <c r="U3960" s="33">
        <v>0</v>
      </c>
      <c r="V3960" s="33">
        <v>0</v>
      </c>
      <c r="W3960" s="33">
        <v>0</v>
      </c>
      <c r="X3960" s="33">
        <f t="shared" si="721"/>
        <v>2026</v>
      </c>
      <c r="Y3960" s="33">
        <f t="shared" si="722"/>
        <v>2026</v>
      </c>
      <c r="Z3960" s="33">
        <f t="shared" si="723"/>
        <v>10174633</v>
      </c>
      <c r="AA3960" s="34">
        <f t="shared" si="724"/>
        <v>1.4671294845728586E-05</v>
      </c>
      <c r="AB3960" s="33" t="s">
        <v>2762</v>
      </c>
      <c r="AC3960" s="35">
        <v>44883</v>
      </c>
      <c r="AD3960" s="33">
        <v>30</v>
      </c>
      <c r="AE3960" s="36">
        <f t="shared" si="714"/>
        <v>44913</v>
      </c>
    </row>
    <row r="3961" spans="2:31" ht="14.5" hidden="1">
      <c r="B3961" s="29" t="s">
        <v>3154</v>
      </c>
      <c r="C3961" s="30" t="str">
        <f t="shared" si="715"/>
        <v>(Proveedores estratégicos)</v>
      </c>
      <c r="D3961" s="30">
        <v>4</v>
      </c>
      <c r="E3961" s="46">
        <v>110041165093</v>
      </c>
      <c r="F3961" s="30" t="s">
        <v>5559</v>
      </c>
      <c r="G3961" s="30" t="s">
        <v>5443</v>
      </c>
      <c r="H3961" s="31">
        <v>700732099</v>
      </c>
      <c r="I3961" s="31" t="s">
        <v>62</v>
      </c>
      <c r="J3961" s="32">
        <v>534.14999999999998</v>
      </c>
      <c r="K3961" s="33">
        <f t="shared" si="716"/>
        <v>534.14999999999998</v>
      </c>
      <c r="L3961" s="33">
        <v>2607405</v>
      </c>
      <c r="M3961" s="33">
        <v>0</v>
      </c>
      <c r="N3961" s="33">
        <v>0</v>
      </c>
      <c r="O3961" s="33">
        <v>0</v>
      </c>
      <c r="P3961" s="33">
        <f t="shared" si="717"/>
        <v>534.14999999999998</v>
      </c>
      <c r="Q3961" s="33">
        <f t="shared" si="718"/>
        <v>534.14999999999998</v>
      </c>
      <c r="R3961" s="33">
        <f t="shared" si="719"/>
        <v>2607405</v>
      </c>
      <c r="S3961" s="33"/>
      <c r="T3961" s="30" t="str">
        <f t="shared" si="720"/>
        <v>USD</v>
      </c>
      <c r="U3961" s="33">
        <v>0</v>
      </c>
      <c r="V3961" s="33">
        <v>0</v>
      </c>
      <c r="W3961" s="33">
        <v>0</v>
      </c>
      <c r="X3961" s="33">
        <f t="shared" si="721"/>
        <v>534.14999999999998</v>
      </c>
      <c r="Y3961" s="33">
        <f t="shared" si="722"/>
        <v>534.14999999999998</v>
      </c>
      <c r="Z3961" s="33">
        <f t="shared" si="723"/>
        <v>2607405</v>
      </c>
      <c r="AA3961" s="34">
        <f t="shared" si="724"/>
        <v>3.7597432297781105E-06</v>
      </c>
      <c r="AB3961" s="33" t="s">
        <v>2762</v>
      </c>
      <c r="AC3961" s="35">
        <v>44893</v>
      </c>
      <c r="AD3961" s="33">
        <v>30</v>
      </c>
      <c r="AE3961" s="36">
        <f t="shared" si="714"/>
        <v>44923</v>
      </c>
    </row>
    <row r="3962" spans="2:31" ht="14.5" hidden="1">
      <c r="B3962" s="29" t="s">
        <v>3154</v>
      </c>
      <c r="C3962" s="30" t="str">
        <f t="shared" si="715"/>
        <v>(Proveedores estratégicos)</v>
      </c>
      <c r="D3962" s="30">
        <v>4</v>
      </c>
      <c r="E3962" s="46">
        <v>110041165093</v>
      </c>
      <c r="F3962" s="30" t="s">
        <v>5559</v>
      </c>
      <c r="G3962" s="30" t="s">
        <v>5443</v>
      </c>
      <c r="H3962" s="31">
        <v>700794403</v>
      </c>
      <c r="I3962" s="31" t="s">
        <v>62</v>
      </c>
      <c r="J3962" s="32">
        <v>2600.4000000000001</v>
      </c>
      <c r="K3962" s="33">
        <f t="shared" si="716"/>
        <v>2600.4000000000001</v>
      </c>
      <c r="L3962" s="33">
        <v>12523500</v>
      </c>
      <c r="M3962" s="33">
        <v>0</v>
      </c>
      <c r="N3962" s="33">
        <v>0</v>
      </c>
      <c r="O3962" s="33">
        <v>0</v>
      </c>
      <c r="P3962" s="33">
        <f t="shared" si="717"/>
        <v>2600.4000000000001</v>
      </c>
      <c r="Q3962" s="33">
        <f t="shared" si="718"/>
        <v>2600.4000000000001</v>
      </c>
      <c r="R3962" s="33">
        <f t="shared" si="719"/>
        <v>12523500</v>
      </c>
      <c r="S3962" s="33"/>
      <c r="T3962" s="30" t="str">
        <f t="shared" si="720"/>
        <v>USD</v>
      </c>
      <c r="U3962" s="33">
        <v>0</v>
      </c>
      <c r="V3962" s="33">
        <v>0</v>
      </c>
      <c r="W3962" s="33">
        <v>0</v>
      </c>
      <c r="X3962" s="33">
        <f t="shared" si="721"/>
        <v>2600.4000000000001</v>
      </c>
      <c r="Y3962" s="33">
        <f t="shared" si="722"/>
        <v>2600.4000000000001</v>
      </c>
      <c r="Z3962" s="33">
        <f t="shared" si="723"/>
        <v>12523500</v>
      </c>
      <c r="AA3962" s="34">
        <f t="shared" si="724"/>
        <v>1.805823964367874E-05</v>
      </c>
      <c r="AB3962" s="33" t="s">
        <v>2762</v>
      </c>
      <c r="AC3962" s="35">
        <v>44907</v>
      </c>
      <c r="AD3962" s="33">
        <v>30</v>
      </c>
      <c r="AE3962" s="36">
        <f t="shared" si="714"/>
        <v>44937</v>
      </c>
    </row>
    <row r="3963" spans="2:31" ht="14.5" hidden="1">
      <c r="B3963" s="29" t="s">
        <v>3154</v>
      </c>
      <c r="C3963" s="30" t="str">
        <f t="shared" si="715"/>
        <v>(Proveedores estratégicos)</v>
      </c>
      <c r="D3963" s="30">
        <v>4</v>
      </c>
      <c r="E3963" s="46">
        <v>110041165093</v>
      </c>
      <c r="F3963" s="30" t="s">
        <v>5559</v>
      </c>
      <c r="G3963" s="30" t="s">
        <v>5443</v>
      </c>
      <c r="H3963" s="31">
        <v>700794404</v>
      </c>
      <c r="I3963" s="31" t="s">
        <v>62</v>
      </c>
      <c r="J3963" s="32">
        <v>112812.42</v>
      </c>
      <c r="K3963" s="33">
        <f t="shared" si="716"/>
        <v>112812.42</v>
      </c>
      <c r="L3963" s="33">
        <v>543303487</v>
      </c>
      <c r="M3963" s="33">
        <v>0</v>
      </c>
      <c r="N3963" s="33">
        <v>0</v>
      </c>
      <c r="O3963" s="33">
        <v>0</v>
      </c>
      <c r="P3963" s="33">
        <f t="shared" si="717"/>
        <v>112812.42</v>
      </c>
      <c r="Q3963" s="33">
        <f t="shared" si="718"/>
        <v>112812.42</v>
      </c>
      <c r="R3963" s="33">
        <f t="shared" si="719"/>
        <v>543303487</v>
      </c>
      <c r="S3963" s="33"/>
      <c r="T3963" s="30" t="str">
        <f t="shared" si="720"/>
        <v>USD</v>
      </c>
      <c r="U3963" s="33">
        <v>0</v>
      </c>
      <c r="V3963" s="33">
        <v>0</v>
      </c>
      <c r="W3963" s="33">
        <v>0</v>
      </c>
      <c r="X3963" s="33">
        <f t="shared" si="721"/>
        <v>112812.42</v>
      </c>
      <c r="Y3963" s="33">
        <f t="shared" si="722"/>
        <v>112812.42</v>
      </c>
      <c r="Z3963" s="33">
        <f t="shared" si="723"/>
        <v>543303487</v>
      </c>
      <c r="AA3963" s="34">
        <f t="shared" si="724"/>
        <v>0.00078341554417633223</v>
      </c>
      <c r="AB3963" s="33" t="s">
        <v>2762</v>
      </c>
      <c r="AC3963" s="35">
        <v>44907</v>
      </c>
      <c r="AD3963" s="33">
        <v>30</v>
      </c>
      <c r="AE3963" s="36">
        <f t="shared" si="714"/>
        <v>44937</v>
      </c>
    </row>
    <row r="3964" spans="2:31" ht="14.5" hidden="1">
      <c r="B3964" s="29" t="s">
        <v>3154</v>
      </c>
      <c r="C3964" s="30" t="str">
        <f t="shared" si="715"/>
        <v>(Proveedores estratégicos)</v>
      </c>
      <c r="D3964" s="30">
        <v>4</v>
      </c>
      <c r="E3964" s="46">
        <v>110041165093</v>
      </c>
      <c r="F3964" s="30" t="s">
        <v>5559</v>
      </c>
      <c r="G3964" s="30" t="s">
        <v>5443</v>
      </c>
      <c r="H3964" s="31">
        <v>700808339</v>
      </c>
      <c r="I3964" s="31" t="s">
        <v>62</v>
      </c>
      <c r="J3964" s="32">
        <v>2026</v>
      </c>
      <c r="K3964" s="33">
        <f t="shared" si="716"/>
        <v>2026</v>
      </c>
      <c r="L3964" s="33">
        <v>9707721</v>
      </c>
      <c r="M3964" s="33">
        <v>0</v>
      </c>
      <c r="N3964" s="33">
        <v>0</v>
      </c>
      <c r="O3964" s="33">
        <v>0</v>
      </c>
      <c r="P3964" s="33">
        <f t="shared" si="717"/>
        <v>2026</v>
      </c>
      <c r="Q3964" s="33">
        <f t="shared" si="718"/>
        <v>2026</v>
      </c>
      <c r="R3964" s="33">
        <f t="shared" si="719"/>
        <v>9707721</v>
      </c>
      <c r="S3964" s="33"/>
      <c r="T3964" s="30" t="str">
        <f t="shared" si="720"/>
        <v>USD</v>
      </c>
      <c r="U3964" s="33">
        <v>0</v>
      </c>
      <c r="V3964" s="33">
        <v>0</v>
      </c>
      <c r="W3964" s="33">
        <v>0</v>
      </c>
      <c r="X3964" s="33">
        <f t="shared" si="721"/>
        <v>2026</v>
      </c>
      <c r="Y3964" s="33">
        <f t="shared" si="722"/>
        <v>2026</v>
      </c>
      <c r="Z3964" s="33">
        <f t="shared" si="723"/>
        <v>9707721</v>
      </c>
      <c r="AA3964" s="34">
        <f t="shared" si="724"/>
        <v>1.3998031877028996E-05</v>
      </c>
      <c r="AB3964" s="33" t="s">
        <v>2762</v>
      </c>
      <c r="AC3964" s="35">
        <v>44909</v>
      </c>
      <c r="AD3964" s="33">
        <v>30</v>
      </c>
      <c r="AE3964" s="36">
        <f t="shared" si="714"/>
        <v>44939</v>
      </c>
    </row>
    <row r="3965" spans="2:31" ht="14.5" hidden="1">
      <c r="B3965" s="29" t="s">
        <v>3154</v>
      </c>
      <c r="C3965" s="30" t="str">
        <f t="shared" si="715"/>
        <v>(Proveedores estratégicos)</v>
      </c>
      <c r="D3965" s="30">
        <v>4</v>
      </c>
      <c r="E3965" s="46">
        <v>110041165093</v>
      </c>
      <c r="F3965" s="30" t="s">
        <v>5559</v>
      </c>
      <c r="G3965" s="30" t="s">
        <v>5443</v>
      </c>
      <c r="H3965" s="31">
        <v>700827720</v>
      </c>
      <c r="I3965" s="31" t="s">
        <v>62</v>
      </c>
      <c r="J3965" s="32">
        <v>1547.0999999999999</v>
      </c>
      <c r="K3965" s="33">
        <f t="shared" si="716"/>
        <v>1547.0999999999999</v>
      </c>
      <c r="L3965" s="33">
        <v>7429917</v>
      </c>
      <c r="M3965" s="33">
        <v>0</v>
      </c>
      <c r="N3965" s="33">
        <v>0</v>
      </c>
      <c r="O3965" s="33">
        <v>0</v>
      </c>
      <c r="P3965" s="33">
        <f t="shared" si="717"/>
        <v>1547.0999999999999</v>
      </c>
      <c r="Q3965" s="33">
        <f t="shared" si="718"/>
        <v>1547.0999999999999</v>
      </c>
      <c r="R3965" s="33">
        <f t="shared" si="719"/>
        <v>7429917</v>
      </c>
      <c r="S3965" s="33"/>
      <c r="T3965" s="30" t="str">
        <f t="shared" si="720"/>
        <v>USD</v>
      </c>
      <c r="U3965" s="33">
        <v>0</v>
      </c>
      <c r="V3965" s="33">
        <v>0</v>
      </c>
      <c r="W3965" s="33">
        <v>0</v>
      </c>
      <c r="X3965" s="33">
        <f t="shared" si="721"/>
        <v>1547.0999999999999</v>
      </c>
      <c r="Y3965" s="33">
        <f t="shared" si="722"/>
        <v>1547.0999999999999</v>
      </c>
      <c r="Z3965" s="33">
        <f t="shared" si="723"/>
        <v>7429917</v>
      </c>
      <c r="AA3965" s="34">
        <f t="shared" si="724"/>
        <v>1.0713556251738141E-05</v>
      </c>
      <c r="AB3965" s="33" t="s">
        <v>2762</v>
      </c>
      <c r="AC3965" s="35">
        <v>44914</v>
      </c>
      <c r="AD3965" s="33">
        <v>30</v>
      </c>
      <c r="AE3965" s="36">
        <f t="shared" si="714"/>
        <v>44944</v>
      </c>
    </row>
    <row r="3966" spans="2:31" ht="14.5" hidden="1">
      <c r="B3966" s="29" t="s">
        <v>3154</v>
      </c>
      <c r="C3966" s="30" t="str">
        <f t="shared" si="715"/>
        <v>(Proveedores estratégicos)</v>
      </c>
      <c r="D3966" s="30">
        <v>4</v>
      </c>
      <c r="E3966" s="46">
        <v>110041165093</v>
      </c>
      <c r="F3966" s="30" t="s">
        <v>5559</v>
      </c>
      <c r="G3966" s="30" t="s">
        <v>5443</v>
      </c>
      <c r="H3966" s="31">
        <v>700840225</v>
      </c>
      <c r="I3966" s="31" t="s">
        <v>62</v>
      </c>
      <c r="J3966" s="32">
        <v>2026</v>
      </c>
      <c r="K3966" s="33">
        <f t="shared" si="716"/>
        <v>2026</v>
      </c>
      <c r="L3966" s="33">
        <v>9662582</v>
      </c>
      <c r="M3966" s="33">
        <v>0</v>
      </c>
      <c r="N3966" s="33">
        <v>0</v>
      </c>
      <c r="O3966" s="33">
        <v>0</v>
      </c>
      <c r="P3966" s="33">
        <f t="shared" si="717"/>
        <v>2026</v>
      </c>
      <c r="Q3966" s="33">
        <f t="shared" si="718"/>
        <v>2026</v>
      </c>
      <c r="R3966" s="33">
        <f t="shared" si="719"/>
        <v>9662582</v>
      </c>
      <c r="S3966" s="33"/>
      <c r="T3966" s="30" t="str">
        <f t="shared" si="720"/>
        <v>USD</v>
      </c>
      <c r="U3966" s="33">
        <v>0</v>
      </c>
      <c r="V3966" s="33">
        <v>0</v>
      </c>
      <c r="W3966" s="33">
        <v>0</v>
      </c>
      <c r="X3966" s="33">
        <f t="shared" si="721"/>
        <v>2026</v>
      </c>
      <c r="Y3966" s="33">
        <f t="shared" si="722"/>
        <v>2026</v>
      </c>
      <c r="Z3966" s="33">
        <f t="shared" si="723"/>
        <v>9662582</v>
      </c>
      <c r="AA3966" s="34">
        <f t="shared" si="724"/>
        <v>1.393294377232376E-05</v>
      </c>
      <c r="AB3966" s="33" t="s">
        <v>2762</v>
      </c>
      <c r="AC3966" s="35">
        <v>44916</v>
      </c>
      <c r="AD3966" s="33">
        <v>30</v>
      </c>
      <c r="AE3966" s="36">
        <f t="shared" si="714"/>
        <v>44946</v>
      </c>
    </row>
    <row r="3967" spans="2:31" ht="14.5" hidden="1">
      <c r="B3967" s="29" t="s">
        <v>3154</v>
      </c>
      <c r="C3967" s="30" t="str">
        <f t="shared" si="715"/>
        <v>(Proveedores estratégicos)</v>
      </c>
      <c r="D3967" s="30">
        <v>4</v>
      </c>
      <c r="E3967" s="46">
        <v>110041165093</v>
      </c>
      <c r="F3967" s="30" t="s">
        <v>5559</v>
      </c>
      <c r="G3967" s="30" t="s">
        <v>5443</v>
      </c>
      <c r="H3967" s="31">
        <v>700840224</v>
      </c>
      <c r="I3967" s="31" t="s">
        <v>62</v>
      </c>
      <c r="J3967" s="32">
        <v>2026</v>
      </c>
      <c r="K3967" s="33">
        <f t="shared" si="716"/>
        <v>2026</v>
      </c>
      <c r="L3967" s="33">
        <v>9662582</v>
      </c>
      <c r="M3967" s="33">
        <v>0</v>
      </c>
      <c r="N3967" s="33">
        <v>0</v>
      </c>
      <c r="O3967" s="33">
        <v>0</v>
      </c>
      <c r="P3967" s="33">
        <f t="shared" si="717"/>
        <v>2026</v>
      </c>
      <c r="Q3967" s="33">
        <f t="shared" si="718"/>
        <v>2026</v>
      </c>
      <c r="R3967" s="33">
        <f t="shared" si="719"/>
        <v>9662582</v>
      </c>
      <c r="S3967" s="33"/>
      <c r="T3967" s="30" t="str">
        <f t="shared" si="720"/>
        <v>USD</v>
      </c>
      <c r="U3967" s="33">
        <v>0</v>
      </c>
      <c r="V3967" s="33">
        <v>0</v>
      </c>
      <c r="W3967" s="33">
        <v>0</v>
      </c>
      <c r="X3967" s="33">
        <f t="shared" si="721"/>
        <v>2026</v>
      </c>
      <c r="Y3967" s="33">
        <f t="shared" si="722"/>
        <v>2026</v>
      </c>
      <c r="Z3967" s="33">
        <f t="shared" si="723"/>
        <v>9662582</v>
      </c>
      <c r="AA3967" s="34">
        <f t="shared" si="724"/>
        <v>1.393294377232376E-05</v>
      </c>
      <c r="AB3967" s="33" t="s">
        <v>2762</v>
      </c>
      <c r="AC3967" s="35">
        <v>44916</v>
      </c>
      <c r="AD3967" s="33">
        <v>30</v>
      </c>
      <c r="AE3967" s="36">
        <f t="shared" si="714"/>
        <v>44946</v>
      </c>
    </row>
    <row r="3968" spans="2:31" ht="14.5" hidden="1">
      <c r="B3968" s="29" t="s">
        <v>3154</v>
      </c>
      <c r="C3968" s="30" t="str">
        <f t="shared" si="715"/>
        <v>(Proveedores estratégicos)</v>
      </c>
      <c r="D3968" s="30">
        <v>4</v>
      </c>
      <c r="E3968" s="46">
        <v>110041165093</v>
      </c>
      <c r="F3968" s="30" t="s">
        <v>5559</v>
      </c>
      <c r="G3968" s="30" t="s">
        <v>5443</v>
      </c>
      <c r="H3968" s="31">
        <v>700840025</v>
      </c>
      <c r="I3968" s="31" t="s">
        <v>62</v>
      </c>
      <c r="J3968" s="32">
        <v>217.56</v>
      </c>
      <c r="K3968" s="33">
        <f t="shared" si="716"/>
        <v>217.56</v>
      </c>
      <c r="L3968" s="33">
        <v>1037607</v>
      </c>
      <c r="M3968" s="33">
        <v>0</v>
      </c>
      <c r="N3968" s="33">
        <v>0</v>
      </c>
      <c r="O3968" s="33">
        <v>0</v>
      </c>
      <c r="P3968" s="33">
        <f t="shared" si="717"/>
        <v>217.56</v>
      </c>
      <c r="Q3968" s="33">
        <f t="shared" si="718"/>
        <v>217.56</v>
      </c>
      <c r="R3968" s="33">
        <f t="shared" si="719"/>
        <v>1037607</v>
      </c>
      <c r="S3968" s="33"/>
      <c r="T3968" s="30" t="str">
        <f t="shared" si="720"/>
        <v>USD</v>
      </c>
      <c r="U3968" s="33">
        <v>0</v>
      </c>
      <c r="V3968" s="33">
        <v>0</v>
      </c>
      <c r="W3968" s="33">
        <v>0</v>
      </c>
      <c r="X3968" s="33">
        <f t="shared" si="721"/>
        <v>217.56</v>
      </c>
      <c r="Y3968" s="33">
        <f t="shared" si="722"/>
        <v>217.56</v>
      </c>
      <c r="Z3968" s="33">
        <f t="shared" si="723"/>
        <v>1037607</v>
      </c>
      <c r="AA3968" s="34">
        <f t="shared" si="724"/>
        <v>1.4961756587182949E-06</v>
      </c>
      <c r="AB3968" s="33" t="s">
        <v>2762</v>
      </c>
      <c r="AC3968" s="35">
        <v>44916</v>
      </c>
      <c r="AD3968" s="33">
        <v>30</v>
      </c>
      <c r="AE3968" s="36">
        <f t="shared" si="714"/>
        <v>44946</v>
      </c>
    </row>
    <row r="3969" spans="2:31" ht="14.5" hidden="1">
      <c r="B3969" s="29" t="s">
        <v>3154</v>
      </c>
      <c r="C3969" s="30" t="str">
        <f t="shared" si="715"/>
        <v>(Proveedores estratégicos)</v>
      </c>
      <c r="D3969" s="30">
        <v>4</v>
      </c>
      <c r="E3969" s="46">
        <v>110041165093</v>
      </c>
      <c r="F3969" s="30" t="s">
        <v>5559</v>
      </c>
      <c r="G3969" s="30" t="s">
        <v>5443</v>
      </c>
      <c r="H3969" s="31">
        <v>700846373</v>
      </c>
      <c r="I3969" s="31" t="s">
        <v>62</v>
      </c>
      <c r="J3969" s="32">
        <v>2026</v>
      </c>
      <c r="K3969" s="33">
        <f t="shared" si="716"/>
        <v>2026</v>
      </c>
      <c r="L3969" s="33">
        <v>9647083</v>
      </c>
      <c r="M3969" s="33">
        <v>0</v>
      </c>
      <c r="N3969" s="33">
        <v>0</v>
      </c>
      <c r="O3969" s="33">
        <v>0</v>
      </c>
      <c r="P3969" s="33">
        <f t="shared" si="717"/>
        <v>2026</v>
      </c>
      <c r="Q3969" s="33">
        <f t="shared" si="718"/>
        <v>2026</v>
      </c>
      <c r="R3969" s="33">
        <f t="shared" si="719"/>
        <v>9647083</v>
      </c>
      <c r="S3969" s="33"/>
      <c r="T3969" s="30" t="str">
        <f t="shared" si="720"/>
        <v>USD</v>
      </c>
      <c r="U3969" s="33">
        <v>0</v>
      </c>
      <c r="V3969" s="33">
        <v>0</v>
      </c>
      <c r="W3969" s="33">
        <v>0</v>
      </c>
      <c r="X3969" s="33">
        <f t="shared" si="721"/>
        <v>2026</v>
      </c>
      <c r="Y3969" s="33">
        <f t="shared" si="722"/>
        <v>2026</v>
      </c>
      <c r="Z3969" s="33">
        <f t="shared" si="723"/>
        <v>9647083</v>
      </c>
      <c r="AA3969" s="34">
        <f t="shared" si="724"/>
        <v>1.3910595015487621E-05</v>
      </c>
      <c r="AB3969" s="33" t="s">
        <v>2762</v>
      </c>
      <c r="AC3969" s="35">
        <v>44917</v>
      </c>
      <c r="AD3969" s="33">
        <v>30</v>
      </c>
      <c r="AE3969" s="36">
        <f t="shared" si="714"/>
        <v>44947</v>
      </c>
    </row>
    <row r="3970" spans="2:31" ht="14.5" hidden="1">
      <c r="B3970" s="29" t="s">
        <v>3154</v>
      </c>
      <c r="C3970" s="30" t="str">
        <f t="shared" si="715"/>
        <v>(Proveedores estratégicos)</v>
      </c>
      <c r="D3970" s="30">
        <v>4</v>
      </c>
      <c r="E3970" s="46">
        <v>110041165093</v>
      </c>
      <c r="F3970" s="30" t="s">
        <v>5559</v>
      </c>
      <c r="G3970" s="30" t="s">
        <v>5443</v>
      </c>
      <c r="H3970" s="31">
        <v>700553698</v>
      </c>
      <c r="I3970" s="31" t="s">
        <v>62</v>
      </c>
      <c r="J3970" s="32">
        <v>353.16000000000003</v>
      </c>
      <c r="K3970" s="33">
        <f t="shared" si="716"/>
        <v>353.16000000000003</v>
      </c>
      <c r="L3970" s="33">
        <v>1637543</v>
      </c>
      <c r="M3970" s="33">
        <v>0</v>
      </c>
      <c r="N3970" s="33">
        <v>0</v>
      </c>
      <c r="O3970" s="33">
        <v>0</v>
      </c>
      <c r="P3970" s="33">
        <f t="shared" si="717"/>
        <v>353.16000000000003</v>
      </c>
      <c r="Q3970" s="33">
        <f t="shared" si="718"/>
        <v>353.16000000000003</v>
      </c>
      <c r="R3970" s="33">
        <f t="shared" si="719"/>
        <v>1637543</v>
      </c>
      <c r="S3970" s="33"/>
      <c r="T3970" s="30" t="str">
        <f t="shared" si="720"/>
        <v>USD</v>
      </c>
      <c r="U3970" s="33">
        <v>0</v>
      </c>
      <c r="V3970" s="33">
        <v>0</v>
      </c>
      <c r="W3970" s="33">
        <v>0</v>
      </c>
      <c r="X3970" s="33">
        <f t="shared" si="721"/>
        <v>353.16000000000003</v>
      </c>
      <c r="Y3970" s="33">
        <f t="shared" si="722"/>
        <v>353.16000000000003</v>
      </c>
      <c r="Z3970" s="33">
        <f t="shared" si="723"/>
        <v>1637543</v>
      </c>
      <c r="AA3970" s="34">
        <f t="shared" si="724"/>
        <v>2.3612523592309353E-06</v>
      </c>
      <c r="AB3970" s="33" t="s">
        <v>2762</v>
      </c>
      <c r="AC3970" s="35">
        <v>44917</v>
      </c>
      <c r="AD3970" s="33">
        <v>30</v>
      </c>
      <c r="AE3970" s="36">
        <f t="shared" si="714"/>
        <v>44947</v>
      </c>
    </row>
    <row r="3971" spans="2:31" ht="14.5" hidden="1">
      <c r="B3971" s="29" t="s">
        <v>3154</v>
      </c>
      <c r="C3971" s="30" t="str">
        <f t="shared" si="715"/>
        <v>(Proveedores estratégicos)</v>
      </c>
      <c r="D3971" s="30">
        <v>4</v>
      </c>
      <c r="E3971" s="46">
        <v>110041165093</v>
      </c>
      <c r="F3971" s="30" t="s">
        <v>5559</v>
      </c>
      <c r="G3971" s="30" t="s">
        <v>5443</v>
      </c>
      <c r="H3971" s="31">
        <v>700851810</v>
      </c>
      <c r="I3971" s="31" t="s">
        <v>62</v>
      </c>
      <c r="J3971" s="32">
        <v>2713.8000000000002</v>
      </c>
      <c r="K3971" s="33">
        <f t="shared" si="716"/>
        <v>2713.8000000000002</v>
      </c>
      <c r="L3971" s="33">
        <v>12919343</v>
      </c>
      <c r="M3971" s="33">
        <v>0</v>
      </c>
      <c r="N3971" s="33">
        <v>0</v>
      </c>
      <c r="O3971" s="33">
        <v>0</v>
      </c>
      <c r="P3971" s="33">
        <f t="shared" si="717"/>
        <v>2713.8000000000002</v>
      </c>
      <c r="Q3971" s="33">
        <f t="shared" si="718"/>
        <v>2713.8000000000002</v>
      </c>
      <c r="R3971" s="33">
        <f t="shared" si="719"/>
        <v>12919343</v>
      </c>
      <c r="S3971" s="33"/>
      <c r="T3971" s="30" t="str">
        <f t="shared" si="720"/>
        <v>USD</v>
      </c>
      <c r="U3971" s="33">
        <v>0</v>
      </c>
      <c r="V3971" s="33">
        <v>0</v>
      </c>
      <c r="W3971" s="33">
        <v>0</v>
      </c>
      <c r="X3971" s="33">
        <f t="shared" si="721"/>
        <v>2713.8000000000002</v>
      </c>
      <c r="Y3971" s="33">
        <f t="shared" si="722"/>
        <v>2713.8000000000002</v>
      </c>
      <c r="Z3971" s="33">
        <f t="shared" si="723"/>
        <v>12919343</v>
      </c>
      <c r="AA3971" s="34">
        <f t="shared" si="724"/>
        <v>1.8629024788029181E-05</v>
      </c>
      <c r="AB3971" s="33" t="s">
        <v>2762</v>
      </c>
      <c r="AC3971" s="35">
        <v>44918</v>
      </c>
      <c r="AD3971" s="33">
        <v>30</v>
      </c>
      <c r="AE3971" s="36">
        <f t="shared" si="714"/>
        <v>44948</v>
      </c>
    </row>
    <row r="3972" spans="2:31" ht="14.5" hidden="1">
      <c r="B3972" s="29" t="s">
        <v>3154</v>
      </c>
      <c r="C3972" s="30" t="str">
        <f t="shared" si="715"/>
        <v>(Proveedores estratégicos)</v>
      </c>
      <c r="D3972" s="30">
        <v>4</v>
      </c>
      <c r="E3972" s="46">
        <v>110041165093</v>
      </c>
      <c r="F3972" s="30" t="s">
        <v>5559</v>
      </c>
      <c r="G3972" s="30" t="s">
        <v>5443</v>
      </c>
      <c r="H3972" s="31">
        <v>700853849</v>
      </c>
      <c r="I3972" s="31" t="s">
        <v>62</v>
      </c>
      <c r="J3972" s="32">
        <v>1777</v>
      </c>
      <c r="K3972" s="33">
        <f t="shared" si="716"/>
        <v>1777</v>
      </c>
      <c r="L3972" s="33">
        <v>8459604</v>
      </c>
      <c r="M3972" s="33">
        <v>0</v>
      </c>
      <c r="N3972" s="33">
        <v>0</v>
      </c>
      <c r="O3972" s="33">
        <v>0</v>
      </c>
      <c r="P3972" s="33">
        <f t="shared" si="717"/>
        <v>1777</v>
      </c>
      <c r="Q3972" s="33">
        <f t="shared" si="718"/>
        <v>1777</v>
      </c>
      <c r="R3972" s="33">
        <f t="shared" si="719"/>
        <v>8459604</v>
      </c>
      <c r="S3972" s="33"/>
      <c r="T3972" s="30" t="str">
        <f t="shared" si="720"/>
        <v>USD</v>
      </c>
      <c r="U3972" s="33">
        <v>0</v>
      </c>
      <c r="V3972" s="33">
        <v>0</v>
      </c>
      <c r="W3972" s="33">
        <v>0</v>
      </c>
      <c r="X3972" s="33">
        <f t="shared" si="721"/>
        <v>1777</v>
      </c>
      <c r="Y3972" s="33">
        <f t="shared" si="722"/>
        <v>1777</v>
      </c>
      <c r="Z3972" s="33">
        <f t="shared" si="723"/>
        <v>8459604</v>
      </c>
      <c r="AA3972" s="34">
        <f t="shared" si="724"/>
        <v>1.2198311679851739E-05</v>
      </c>
      <c r="AB3972" s="33" t="s">
        <v>2762</v>
      </c>
      <c r="AC3972" s="35">
        <v>44918</v>
      </c>
      <c r="AD3972" s="33">
        <v>30</v>
      </c>
      <c r="AE3972" s="36">
        <f t="shared" si="714"/>
        <v>44948</v>
      </c>
    </row>
    <row r="3973" spans="2:31" ht="14.5" hidden="1">
      <c r="B3973" s="29" t="s">
        <v>3154</v>
      </c>
      <c r="C3973" s="30" t="str">
        <f t="shared" si="715"/>
        <v>(Proveedores estratégicos)</v>
      </c>
      <c r="D3973" s="30">
        <v>4</v>
      </c>
      <c r="E3973" s="46">
        <v>110041165093</v>
      </c>
      <c r="F3973" s="30" t="s">
        <v>5559</v>
      </c>
      <c r="G3973" s="30" t="s">
        <v>5443</v>
      </c>
      <c r="H3973" s="31">
        <v>700856338</v>
      </c>
      <c r="I3973" s="31" t="s">
        <v>62</v>
      </c>
      <c r="J3973" s="32">
        <v>821.10000000000002</v>
      </c>
      <c r="K3973" s="33">
        <f t="shared" si="716"/>
        <v>821.10000000000002</v>
      </c>
      <c r="L3973" s="33">
        <v>3896152</v>
      </c>
      <c r="M3973" s="33">
        <v>0</v>
      </c>
      <c r="N3973" s="33">
        <v>0</v>
      </c>
      <c r="O3973" s="33">
        <v>0</v>
      </c>
      <c r="P3973" s="33">
        <f t="shared" si="717"/>
        <v>821.10000000000002</v>
      </c>
      <c r="Q3973" s="33">
        <f t="shared" si="718"/>
        <v>821.10000000000002</v>
      </c>
      <c r="R3973" s="33">
        <f t="shared" si="719"/>
        <v>3896152</v>
      </c>
      <c r="S3973" s="33"/>
      <c r="T3973" s="30" t="str">
        <f t="shared" si="720"/>
        <v>USD</v>
      </c>
      <c r="U3973" s="33">
        <v>0</v>
      </c>
      <c r="V3973" s="33">
        <v>0</v>
      </c>
      <c r="W3973" s="33">
        <v>0</v>
      </c>
      <c r="X3973" s="33">
        <f t="shared" si="721"/>
        <v>821.10000000000002</v>
      </c>
      <c r="Y3973" s="33">
        <f t="shared" si="722"/>
        <v>821.10000000000002</v>
      </c>
      <c r="Z3973" s="33">
        <f t="shared" si="723"/>
        <v>3896152</v>
      </c>
      <c r="AA3973" s="34">
        <f t="shared" si="724"/>
        <v>5.6180497867367918E-06</v>
      </c>
      <c r="AB3973" s="33" t="s">
        <v>2762</v>
      </c>
      <c r="AC3973" s="35">
        <v>44922</v>
      </c>
      <c r="AD3973" s="33">
        <v>30</v>
      </c>
      <c r="AE3973" s="36">
        <f t="shared" si="714"/>
        <v>44952</v>
      </c>
    </row>
    <row r="3974" spans="2:31" ht="14.5" hidden="1">
      <c r="B3974" s="29" t="s">
        <v>3154</v>
      </c>
      <c r="C3974" s="30" t="str">
        <f t="shared" si="715"/>
        <v>(Proveedores estratégicos)</v>
      </c>
      <c r="D3974" s="30">
        <v>4</v>
      </c>
      <c r="E3974" s="46">
        <v>110041165093</v>
      </c>
      <c r="F3974" s="30" t="s">
        <v>5559</v>
      </c>
      <c r="G3974" s="30" t="s">
        <v>5443</v>
      </c>
      <c r="H3974" s="31">
        <v>700867790</v>
      </c>
      <c r="I3974" s="31" t="s">
        <v>62</v>
      </c>
      <c r="J3974" s="32">
        <v>866.79999999999995</v>
      </c>
      <c r="K3974" s="33">
        <f t="shared" si="716"/>
        <v>866.79999999999995</v>
      </c>
      <c r="L3974" s="33">
        <v>4113001</v>
      </c>
      <c r="M3974" s="33">
        <v>0</v>
      </c>
      <c r="N3974" s="33">
        <v>0</v>
      </c>
      <c r="O3974" s="33">
        <v>0</v>
      </c>
      <c r="P3974" s="33">
        <f t="shared" si="717"/>
        <v>866.79999999999995</v>
      </c>
      <c r="Q3974" s="33">
        <f t="shared" si="718"/>
        <v>866.79999999999995</v>
      </c>
      <c r="R3974" s="33">
        <f t="shared" si="719"/>
        <v>4113001</v>
      </c>
      <c r="S3974" s="33"/>
      <c r="T3974" s="30" t="str">
        <f t="shared" si="720"/>
        <v>USD</v>
      </c>
      <c r="U3974" s="33">
        <v>0</v>
      </c>
      <c r="V3974" s="33">
        <v>0</v>
      </c>
      <c r="W3974" s="33">
        <v>0</v>
      </c>
      <c r="X3974" s="33">
        <f t="shared" si="721"/>
        <v>866.79999999999995</v>
      </c>
      <c r="Y3974" s="33">
        <f t="shared" si="722"/>
        <v>866.79999999999995</v>
      </c>
      <c r="Z3974" s="33">
        <f t="shared" si="723"/>
        <v>4113001</v>
      </c>
      <c r="AA3974" s="34">
        <f t="shared" si="724"/>
        <v>5.930734835524438E-06</v>
      </c>
      <c r="AB3974" s="33" t="s">
        <v>2762</v>
      </c>
      <c r="AC3974" s="35">
        <v>44925</v>
      </c>
      <c r="AD3974" s="33">
        <v>30</v>
      </c>
      <c r="AE3974" s="36">
        <f t="shared" si="714"/>
        <v>44955</v>
      </c>
    </row>
    <row r="3975" spans="2:31" ht="14.5" hidden="1">
      <c r="B3975" s="29" t="s">
        <v>3154</v>
      </c>
      <c r="C3975" s="30" t="str">
        <f t="shared" si="715"/>
        <v>(Proveedores estratégicos)</v>
      </c>
      <c r="D3975" s="30">
        <v>4</v>
      </c>
      <c r="E3975" s="46">
        <v>110041165093</v>
      </c>
      <c r="F3975" s="30" t="s">
        <v>5559</v>
      </c>
      <c r="G3975" s="30" t="s">
        <v>5443</v>
      </c>
      <c r="H3975" s="31">
        <v>700872370</v>
      </c>
      <c r="I3975" s="31" t="s">
        <v>62</v>
      </c>
      <c r="J3975" s="32">
        <v>941.25</v>
      </c>
      <c r="K3975" s="33">
        <f t="shared" si="716"/>
        <v>941.25</v>
      </c>
      <c r="L3975" s="33">
        <v>4527601</v>
      </c>
      <c r="M3975" s="33">
        <v>0</v>
      </c>
      <c r="N3975" s="33">
        <v>0</v>
      </c>
      <c r="O3975" s="33">
        <v>0</v>
      </c>
      <c r="P3975" s="33">
        <f t="shared" si="717"/>
        <v>941.25</v>
      </c>
      <c r="Q3975" s="33">
        <f t="shared" si="718"/>
        <v>941.25</v>
      </c>
      <c r="R3975" s="33">
        <f t="shared" si="719"/>
        <v>4527601</v>
      </c>
      <c r="S3975" s="33"/>
      <c r="T3975" s="30" t="str">
        <f t="shared" si="720"/>
        <v>USD</v>
      </c>
      <c r="U3975" s="33">
        <v>0</v>
      </c>
      <c r="V3975" s="33">
        <v>0</v>
      </c>
      <c r="W3975" s="33">
        <v>0</v>
      </c>
      <c r="X3975" s="33">
        <f t="shared" si="721"/>
        <v>941.25</v>
      </c>
      <c r="Y3975" s="33">
        <f t="shared" si="722"/>
        <v>941.25</v>
      </c>
      <c r="Z3975" s="33">
        <f t="shared" si="723"/>
        <v>4527601</v>
      </c>
      <c r="AA3975" s="34">
        <f t="shared" si="724"/>
        <v>6.5285666043006756E-06</v>
      </c>
      <c r="AB3975" s="33" t="s">
        <v>2762</v>
      </c>
      <c r="AC3975" s="35">
        <v>44929</v>
      </c>
      <c r="AD3975" s="33">
        <v>30</v>
      </c>
      <c r="AE3975" s="36">
        <f t="shared" si="714"/>
        <v>44959</v>
      </c>
    </row>
    <row r="3976" spans="2:31" ht="14.5" hidden="1">
      <c r="B3976" s="29" t="s">
        <v>3154</v>
      </c>
      <c r="C3976" s="30" t="str">
        <f t="shared" si="715"/>
        <v>(Proveedores estratégicos)</v>
      </c>
      <c r="D3976" s="30">
        <v>4</v>
      </c>
      <c r="E3976" s="46">
        <v>110041165093</v>
      </c>
      <c r="F3976" s="30" t="s">
        <v>5559</v>
      </c>
      <c r="G3976" s="30" t="s">
        <v>5443</v>
      </c>
      <c r="H3976" s="31">
        <v>700885162</v>
      </c>
      <c r="I3976" s="31" t="s">
        <v>62</v>
      </c>
      <c r="J3976" s="32">
        <v>587.20000000000005</v>
      </c>
      <c r="K3976" s="33">
        <f t="shared" si="716"/>
        <v>587.20000000000005</v>
      </c>
      <c r="L3976" s="33">
        <v>2891373</v>
      </c>
      <c r="M3976" s="33">
        <v>0</v>
      </c>
      <c r="N3976" s="33">
        <v>0</v>
      </c>
      <c r="O3976" s="33">
        <v>0</v>
      </c>
      <c r="P3976" s="33">
        <f t="shared" si="717"/>
        <v>587.20000000000005</v>
      </c>
      <c r="Q3976" s="33">
        <f t="shared" si="718"/>
        <v>587.20000000000005</v>
      </c>
      <c r="R3976" s="33">
        <f t="shared" si="719"/>
        <v>2891373</v>
      </c>
      <c r="S3976" s="33"/>
      <c r="T3976" s="30" t="str">
        <f t="shared" si="720"/>
        <v>USD</v>
      </c>
      <c r="U3976" s="33">
        <v>0</v>
      </c>
      <c r="V3976" s="33">
        <v>0</v>
      </c>
      <c r="W3976" s="33">
        <v>0</v>
      </c>
      <c r="X3976" s="33">
        <f t="shared" si="721"/>
        <v>587.20000000000005</v>
      </c>
      <c r="Y3976" s="33">
        <f t="shared" si="722"/>
        <v>587.20000000000005</v>
      </c>
      <c r="Z3976" s="33">
        <f t="shared" si="723"/>
        <v>2891373</v>
      </c>
      <c r="AA3976" s="34">
        <f t="shared" si="724"/>
        <v>4.1692104070956469E-06</v>
      </c>
      <c r="AB3976" s="33" t="s">
        <v>2762</v>
      </c>
      <c r="AC3976" s="35">
        <v>44931</v>
      </c>
      <c r="AD3976" s="33">
        <v>30</v>
      </c>
      <c r="AE3976" s="36">
        <f t="shared" si="714"/>
        <v>44961</v>
      </c>
    </row>
    <row r="3977" spans="2:31" ht="14.5" hidden="1">
      <c r="B3977" s="29" t="s">
        <v>3154</v>
      </c>
      <c r="C3977" s="30" t="str">
        <f t="shared" si="715"/>
        <v>(Proveedores estratégicos)</v>
      </c>
      <c r="D3977" s="30">
        <v>4</v>
      </c>
      <c r="E3977" s="46">
        <v>110041165093</v>
      </c>
      <c r="F3977" s="30" t="s">
        <v>5559</v>
      </c>
      <c r="G3977" s="30" t="s">
        <v>5443</v>
      </c>
      <c r="H3977" s="31">
        <v>700891190</v>
      </c>
      <c r="I3977" s="31" t="s">
        <v>62</v>
      </c>
      <c r="J3977" s="32">
        <v>115470.17999999999</v>
      </c>
      <c r="K3977" s="33">
        <f t="shared" si="716"/>
        <v>115470.17999999999</v>
      </c>
      <c r="L3977" s="33">
        <v>576147701</v>
      </c>
      <c r="M3977" s="33">
        <v>0</v>
      </c>
      <c r="N3977" s="33">
        <v>0</v>
      </c>
      <c r="O3977" s="33">
        <v>0</v>
      </c>
      <c r="P3977" s="33">
        <f t="shared" si="717"/>
        <v>115470.17999999999</v>
      </c>
      <c r="Q3977" s="33">
        <f t="shared" si="718"/>
        <v>115470.17999999999</v>
      </c>
      <c r="R3977" s="33">
        <f t="shared" si="719"/>
        <v>576147701</v>
      </c>
      <c r="S3977" s="33"/>
      <c r="T3977" s="30" t="str">
        <f t="shared" si="720"/>
        <v>USD</v>
      </c>
      <c r="U3977" s="33">
        <v>0</v>
      </c>
      <c r="V3977" s="33">
        <v>0</v>
      </c>
      <c r="W3977" s="33">
        <v>0</v>
      </c>
      <c r="X3977" s="33">
        <f t="shared" si="721"/>
        <v>115470.17999999999</v>
      </c>
      <c r="Y3977" s="33">
        <f t="shared" si="722"/>
        <v>115470.17999999999</v>
      </c>
      <c r="Z3977" s="33">
        <f t="shared" si="723"/>
        <v>576147701</v>
      </c>
      <c r="AA3977" s="34">
        <f t="shared" si="724"/>
        <v>0.00083077520300335887</v>
      </c>
      <c r="AB3977" s="33" t="s">
        <v>2762</v>
      </c>
      <c r="AC3977" s="35">
        <v>44932</v>
      </c>
      <c r="AD3977" s="33">
        <v>30</v>
      </c>
      <c r="AE3977" s="36">
        <f t="shared" si="714"/>
        <v>44962</v>
      </c>
    </row>
    <row r="3978" spans="2:31" ht="14.5" hidden="1">
      <c r="B3978" s="29" t="s">
        <v>3154</v>
      </c>
      <c r="C3978" s="30" t="str">
        <f t="shared" si="715"/>
        <v>(Proveedores estratégicos)</v>
      </c>
      <c r="D3978" s="30">
        <v>4</v>
      </c>
      <c r="E3978" s="46">
        <v>110041165093</v>
      </c>
      <c r="F3978" s="30" t="s">
        <v>5559</v>
      </c>
      <c r="G3978" s="30" t="s">
        <v>5443</v>
      </c>
      <c r="H3978" s="31">
        <v>700891371</v>
      </c>
      <c r="I3978" s="31" t="s">
        <v>62</v>
      </c>
      <c r="J3978" s="32">
        <v>2026</v>
      </c>
      <c r="K3978" s="33">
        <f t="shared" si="716"/>
        <v>2026</v>
      </c>
      <c r="L3978" s="33">
        <v>10108889</v>
      </c>
      <c r="M3978" s="33">
        <v>0</v>
      </c>
      <c r="N3978" s="33">
        <v>0</v>
      </c>
      <c r="O3978" s="33">
        <v>0</v>
      </c>
      <c r="P3978" s="33">
        <f t="shared" si="717"/>
        <v>2026</v>
      </c>
      <c r="Q3978" s="33">
        <f t="shared" si="718"/>
        <v>2026</v>
      </c>
      <c r="R3978" s="33">
        <f t="shared" si="719"/>
        <v>10108889</v>
      </c>
      <c r="S3978" s="33"/>
      <c r="T3978" s="30" t="str">
        <f t="shared" si="720"/>
        <v>USD</v>
      </c>
      <c r="U3978" s="33">
        <v>0</v>
      </c>
      <c r="V3978" s="33">
        <v>0</v>
      </c>
      <c r="W3978" s="33">
        <v>0</v>
      </c>
      <c r="X3978" s="33">
        <f t="shared" si="721"/>
        <v>2026</v>
      </c>
      <c r="Y3978" s="33">
        <f t="shared" si="722"/>
        <v>2026</v>
      </c>
      <c r="Z3978" s="33">
        <f t="shared" si="723"/>
        <v>10108889</v>
      </c>
      <c r="AA3978" s="34">
        <f t="shared" si="724"/>
        <v>1.4576495396123123E-05</v>
      </c>
      <c r="AB3978" s="33" t="s">
        <v>2762</v>
      </c>
      <c r="AC3978" s="35">
        <v>44932</v>
      </c>
      <c r="AD3978" s="33">
        <v>30</v>
      </c>
      <c r="AE3978" s="36">
        <f t="shared" si="714"/>
        <v>44962</v>
      </c>
    </row>
    <row r="3979" spans="2:31" ht="14.5" hidden="1">
      <c r="B3979" s="29" t="s">
        <v>3154</v>
      </c>
      <c r="C3979" s="30" t="str">
        <f t="shared" si="715"/>
        <v>(Proveedores estratégicos)</v>
      </c>
      <c r="D3979" s="30">
        <v>4</v>
      </c>
      <c r="E3979" s="46">
        <v>110041165093</v>
      </c>
      <c r="F3979" s="30" t="s">
        <v>5559</v>
      </c>
      <c r="G3979" s="30" t="s">
        <v>5443</v>
      </c>
      <c r="H3979" s="31">
        <v>700929101</v>
      </c>
      <c r="I3979" s="31" t="s">
        <v>62</v>
      </c>
      <c r="J3979" s="32">
        <v>500</v>
      </c>
      <c r="K3979" s="33">
        <f t="shared" si="716"/>
        <v>500</v>
      </c>
      <c r="L3979" s="33">
        <v>2346995</v>
      </c>
      <c r="M3979" s="33">
        <v>0</v>
      </c>
      <c r="N3979" s="33">
        <v>0</v>
      </c>
      <c r="O3979" s="33">
        <v>0</v>
      </c>
      <c r="P3979" s="33">
        <f t="shared" si="717"/>
        <v>500</v>
      </c>
      <c r="Q3979" s="33">
        <f t="shared" si="718"/>
        <v>500</v>
      </c>
      <c r="R3979" s="33">
        <f t="shared" si="719"/>
        <v>2346995</v>
      </c>
      <c r="S3979" s="33"/>
      <c r="T3979" s="30" t="str">
        <f t="shared" si="720"/>
        <v>USD</v>
      </c>
      <c r="U3979" s="33">
        <v>0</v>
      </c>
      <c r="V3979" s="33">
        <v>0</v>
      </c>
      <c r="W3979" s="33">
        <v>0</v>
      </c>
      <c r="X3979" s="33">
        <f t="shared" si="721"/>
        <v>500</v>
      </c>
      <c r="Y3979" s="33">
        <f t="shared" si="722"/>
        <v>500</v>
      </c>
      <c r="Z3979" s="33">
        <f t="shared" si="723"/>
        <v>2346995</v>
      </c>
      <c r="AA3979" s="34">
        <f t="shared" si="724"/>
        <v>3.384245470716316E-06</v>
      </c>
      <c r="AB3979" s="33" t="s">
        <v>2762</v>
      </c>
      <c r="AC3979" s="35">
        <v>44942</v>
      </c>
      <c r="AD3979" s="33">
        <v>30</v>
      </c>
      <c r="AE3979" s="36">
        <f t="shared" si="714"/>
        <v>44972</v>
      </c>
    </row>
    <row r="3980" spans="2:31" ht="14.5" hidden="1">
      <c r="B3980" s="29" t="s">
        <v>3154</v>
      </c>
      <c r="C3980" s="30" t="str">
        <f t="shared" si="715"/>
        <v>(Proveedores estratégicos)</v>
      </c>
      <c r="D3980" s="30">
        <v>4</v>
      </c>
      <c r="E3980" s="46">
        <v>110041165093</v>
      </c>
      <c r="F3980" s="30" t="s">
        <v>5559</v>
      </c>
      <c r="G3980" s="30" t="s">
        <v>5443</v>
      </c>
      <c r="H3980" s="31">
        <v>700933919</v>
      </c>
      <c r="I3980" s="31" t="s">
        <v>62</v>
      </c>
      <c r="J3980" s="32">
        <v>249</v>
      </c>
      <c r="K3980" s="33">
        <f t="shared" si="716"/>
        <v>249</v>
      </c>
      <c r="L3980" s="33">
        <v>1168804</v>
      </c>
      <c r="M3980" s="33">
        <v>0</v>
      </c>
      <c r="N3980" s="33">
        <v>0</v>
      </c>
      <c r="O3980" s="33">
        <v>0</v>
      </c>
      <c r="P3980" s="33">
        <f t="shared" si="717"/>
        <v>249</v>
      </c>
      <c r="Q3980" s="33">
        <f t="shared" si="718"/>
        <v>249</v>
      </c>
      <c r="R3980" s="33">
        <f t="shared" si="719"/>
        <v>1168804</v>
      </c>
      <c r="S3980" s="33"/>
      <c r="T3980" s="30" t="str">
        <f t="shared" si="720"/>
        <v>USD</v>
      </c>
      <c r="U3980" s="33">
        <v>0</v>
      </c>
      <c r="V3980" s="33">
        <v>0</v>
      </c>
      <c r="W3980" s="33">
        <v>0</v>
      </c>
      <c r="X3980" s="33">
        <f t="shared" si="721"/>
        <v>249</v>
      </c>
      <c r="Y3980" s="33">
        <f t="shared" si="722"/>
        <v>249</v>
      </c>
      <c r="Z3980" s="33">
        <f t="shared" si="723"/>
        <v>1168804</v>
      </c>
      <c r="AA3980" s="34">
        <f t="shared" si="724"/>
        <v>1.6853549509713967E-06</v>
      </c>
      <c r="AB3980" s="33" t="s">
        <v>2762</v>
      </c>
      <c r="AC3980" s="35">
        <v>44943</v>
      </c>
      <c r="AD3980" s="33">
        <v>30</v>
      </c>
      <c r="AE3980" s="36">
        <f t="shared" si="714"/>
        <v>44973</v>
      </c>
    </row>
    <row r="3981" spans="2:31" ht="14.5" hidden="1">
      <c r="B3981" s="29" t="s">
        <v>3154</v>
      </c>
      <c r="C3981" s="30" t="str">
        <f t="shared" si="715"/>
        <v>(Proveedores estratégicos)</v>
      </c>
      <c r="D3981" s="30">
        <v>4</v>
      </c>
      <c r="E3981" s="46">
        <v>110041165093</v>
      </c>
      <c r="F3981" s="30" t="s">
        <v>5559</v>
      </c>
      <c r="G3981" s="30" t="s">
        <v>5443</v>
      </c>
      <c r="H3981" s="31">
        <v>700933922</v>
      </c>
      <c r="I3981" s="31" t="s">
        <v>62</v>
      </c>
      <c r="J3981" s="32">
        <v>843.5</v>
      </c>
      <c r="K3981" s="33">
        <f t="shared" si="716"/>
        <v>843.5</v>
      </c>
      <c r="L3981" s="33">
        <v>3959381</v>
      </c>
      <c r="M3981" s="33">
        <v>0</v>
      </c>
      <c r="N3981" s="33">
        <v>0</v>
      </c>
      <c r="O3981" s="33">
        <v>0</v>
      </c>
      <c r="P3981" s="33">
        <f t="shared" si="717"/>
        <v>843.5</v>
      </c>
      <c r="Q3981" s="33">
        <f t="shared" si="718"/>
        <v>843.5</v>
      </c>
      <c r="R3981" s="33">
        <f t="shared" si="719"/>
        <v>3959381</v>
      </c>
      <c r="S3981" s="33"/>
      <c r="T3981" s="30" t="str">
        <f t="shared" si="720"/>
        <v>USD</v>
      </c>
      <c r="U3981" s="33">
        <v>0</v>
      </c>
      <c r="V3981" s="33">
        <v>0</v>
      </c>
      <c r="W3981" s="33">
        <v>0</v>
      </c>
      <c r="X3981" s="33">
        <f t="shared" si="721"/>
        <v>843.5</v>
      </c>
      <c r="Y3981" s="33">
        <f t="shared" si="722"/>
        <v>843.5</v>
      </c>
      <c r="Z3981" s="33">
        <f t="shared" si="723"/>
        <v>3959381</v>
      </c>
      <c r="AA3981" s="34">
        <f t="shared" si="724"/>
        <v>5.7092227363459399E-06</v>
      </c>
      <c r="AB3981" s="33" t="s">
        <v>2762</v>
      </c>
      <c r="AC3981" s="35">
        <v>44943</v>
      </c>
      <c r="AD3981" s="33">
        <v>30</v>
      </c>
      <c r="AE3981" s="36">
        <f t="shared" si="714"/>
        <v>44973</v>
      </c>
    </row>
    <row r="3982" spans="2:31" ht="14.5" hidden="1">
      <c r="B3982" s="29" t="s">
        <v>3154</v>
      </c>
      <c r="C3982" s="30" t="str">
        <f t="shared" si="715"/>
        <v>(Proveedores estratégicos)</v>
      </c>
      <c r="D3982" s="30">
        <v>4</v>
      </c>
      <c r="E3982" s="46">
        <v>110041165093</v>
      </c>
      <c r="F3982" s="30" t="s">
        <v>5559</v>
      </c>
      <c r="G3982" s="30" t="s">
        <v>5443</v>
      </c>
      <c r="H3982" s="31">
        <v>700991684</v>
      </c>
      <c r="I3982" s="31" t="s">
        <v>62</v>
      </c>
      <c r="J3982" s="32">
        <v>460.35000000000002</v>
      </c>
      <c r="K3982" s="33">
        <f t="shared" si="716"/>
        <v>460.35000000000002</v>
      </c>
      <c r="L3982" s="33">
        <v>2093902</v>
      </c>
      <c r="M3982" s="33">
        <v>0</v>
      </c>
      <c r="N3982" s="33">
        <v>0</v>
      </c>
      <c r="O3982" s="33">
        <v>0</v>
      </c>
      <c r="P3982" s="33">
        <f t="shared" si="717"/>
        <v>460.35000000000002</v>
      </c>
      <c r="Q3982" s="33">
        <f t="shared" si="718"/>
        <v>460.35000000000002</v>
      </c>
      <c r="R3982" s="33">
        <f t="shared" si="719"/>
        <v>2093902</v>
      </c>
      <c r="S3982" s="33"/>
      <c r="T3982" s="30" t="str">
        <f t="shared" si="720"/>
        <v>USD</v>
      </c>
      <c r="U3982" s="33">
        <v>0</v>
      </c>
      <c r="V3982" s="33">
        <v>0</v>
      </c>
      <c r="W3982" s="33">
        <v>0</v>
      </c>
      <c r="X3982" s="33">
        <f t="shared" si="721"/>
        <v>460.35000000000002</v>
      </c>
      <c r="Y3982" s="33">
        <f t="shared" si="722"/>
        <v>460.35000000000002</v>
      </c>
      <c r="Z3982" s="33">
        <f t="shared" si="723"/>
        <v>2093902</v>
      </c>
      <c r="AA3982" s="34">
        <f t="shared" si="724"/>
        <v>3.0192984474290895E-06</v>
      </c>
      <c r="AB3982" s="33" t="s">
        <v>2762</v>
      </c>
      <c r="AC3982" s="35">
        <v>44956</v>
      </c>
      <c r="AD3982" s="33">
        <v>30</v>
      </c>
      <c r="AE3982" s="36">
        <f t="shared" si="714"/>
        <v>44986</v>
      </c>
    </row>
    <row r="3983" spans="2:31" ht="14.5" hidden="1">
      <c r="B3983" s="29" t="s">
        <v>3154</v>
      </c>
      <c r="C3983" s="30" t="str">
        <f t="shared" si="715"/>
        <v>(Proveedores estratégicos)</v>
      </c>
      <c r="D3983" s="30">
        <v>4</v>
      </c>
      <c r="E3983" s="46">
        <v>110041165093</v>
      </c>
      <c r="F3983" s="30" t="s">
        <v>5559</v>
      </c>
      <c r="G3983" s="30" t="s">
        <v>5443</v>
      </c>
      <c r="H3983" s="31">
        <v>701005891</v>
      </c>
      <c r="I3983" s="31" t="s">
        <v>62</v>
      </c>
      <c r="J3983" s="32">
        <v>565.29999999999995</v>
      </c>
      <c r="K3983" s="33">
        <f t="shared" si="716"/>
        <v>565.29999999999995</v>
      </c>
      <c r="L3983" s="33">
        <v>2627910</v>
      </c>
      <c r="M3983" s="33">
        <v>0</v>
      </c>
      <c r="N3983" s="33">
        <v>0</v>
      </c>
      <c r="O3983" s="33">
        <v>0</v>
      </c>
      <c r="P3983" s="33">
        <f t="shared" si="717"/>
        <v>565.29999999999995</v>
      </c>
      <c r="Q3983" s="33">
        <f t="shared" si="718"/>
        <v>565.29999999999995</v>
      </c>
      <c r="R3983" s="33">
        <f t="shared" si="719"/>
        <v>2627910</v>
      </c>
      <c r="S3983" s="33"/>
      <c r="T3983" s="30" t="str">
        <f t="shared" si="720"/>
        <v>USD</v>
      </c>
      <c r="U3983" s="33">
        <v>0</v>
      </c>
      <c r="V3983" s="33">
        <v>0</v>
      </c>
      <c r="W3983" s="33">
        <v>0</v>
      </c>
      <c r="X3983" s="33">
        <f t="shared" si="721"/>
        <v>565.29999999999995</v>
      </c>
      <c r="Y3983" s="33">
        <f t="shared" si="722"/>
        <v>565.29999999999995</v>
      </c>
      <c r="Z3983" s="33">
        <f t="shared" si="723"/>
        <v>2627910</v>
      </c>
      <c r="AA3983" s="34">
        <f t="shared" si="724"/>
        <v>3.7893103798474708E-06</v>
      </c>
      <c r="AB3983" s="33" t="s">
        <v>2762</v>
      </c>
      <c r="AC3983" s="35">
        <v>44958</v>
      </c>
      <c r="AD3983" s="33">
        <v>30</v>
      </c>
      <c r="AE3983" s="36">
        <f t="shared" si="714"/>
        <v>44988</v>
      </c>
    </row>
    <row r="3984" spans="2:31" ht="14.5" hidden="1">
      <c r="B3984" s="29" t="s">
        <v>3154</v>
      </c>
      <c r="C3984" s="30" t="str">
        <f t="shared" si="715"/>
        <v>(Proveedores estratégicos)</v>
      </c>
      <c r="D3984" s="30">
        <v>4</v>
      </c>
      <c r="E3984" s="46">
        <v>110041165093</v>
      </c>
      <c r="F3984" s="30" t="s">
        <v>5559</v>
      </c>
      <c r="G3984" s="30" t="s">
        <v>5443</v>
      </c>
      <c r="H3984" s="31">
        <v>701005892</v>
      </c>
      <c r="I3984" s="31" t="s">
        <v>62</v>
      </c>
      <c r="J3984" s="32">
        <v>565.29999999999995</v>
      </c>
      <c r="K3984" s="33">
        <f t="shared" si="716"/>
        <v>565.29999999999995</v>
      </c>
      <c r="L3984" s="33">
        <v>2627910</v>
      </c>
      <c r="M3984" s="33">
        <v>0</v>
      </c>
      <c r="N3984" s="33">
        <v>0</v>
      </c>
      <c r="O3984" s="33">
        <v>0</v>
      </c>
      <c r="P3984" s="33">
        <f t="shared" si="717"/>
        <v>565.29999999999995</v>
      </c>
      <c r="Q3984" s="33">
        <f t="shared" si="718"/>
        <v>565.29999999999995</v>
      </c>
      <c r="R3984" s="33">
        <f t="shared" si="719"/>
        <v>2627910</v>
      </c>
      <c r="S3984" s="33"/>
      <c r="T3984" s="30" t="str">
        <f t="shared" si="720"/>
        <v>USD</v>
      </c>
      <c r="U3984" s="33">
        <v>0</v>
      </c>
      <c r="V3984" s="33">
        <v>0</v>
      </c>
      <c r="W3984" s="33">
        <v>0</v>
      </c>
      <c r="X3984" s="33">
        <f t="shared" si="721"/>
        <v>565.29999999999995</v>
      </c>
      <c r="Y3984" s="33">
        <f t="shared" si="722"/>
        <v>565.29999999999995</v>
      </c>
      <c r="Z3984" s="33">
        <f t="shared" si="723"/>
        <v>2627910</v>
      </c>
      <c r="AA3984" s="34">
        <f t="shared" si="724"/>
        <v>3.7893103798474708E-06</v>
      </c>
      <c r="AB3984" s="33" t="s">
        <v>2762</v>
      </c>
      <c r="AC3984" s="35">
        <v>44958</v>
      </c>
      <c r="AD3984" s="33">
        <v>30</v>
      </c>
      <c r="AE3984" s="36">
        <f t="shared" si="714"/>
        <v>44988</v>
      </c>
    </row>
    <row r="3985" spans="2:31" ht="14.5" hidden="1">
      <c r="B3985" s="29" t="s">
        <v>3154</v>
      </c>
      <c r="C3985" s="30" t="str">
        <f t="shared" si="715"/>
        <v>(Proveedores estratégicos)</v>
      </c>
      <c r="D3985" s="30">
        <v>4</v>
      </c>
      <c r="E3985" s="46">
        <v>110041165093</v>
      </c>
      <c r="F3985" s="30" t="s">
        <v>5559</v>
      </c>
      <c r="G3985" s="30" t="s">
        <v>5443</v>
      </c>
      <c r="H3985" s="31">
        <v>701025296</v>
      </c>
      <c r="I3985" s="31" t="s">
        <v>62</v>
      </c>
      <c r="J3985" s="32">
        <v>866.79999999999995</v>
      </c>
      <c r="K3985" s="33">
        <f t="shared" si="716"/>
        <v>866.79999999999995</v>
      </c>
      <c r="L3985" s="33">
        <v>4047731</v>
      </c>
      <c r="M3985" s="33">
        <v>0</v>
      </c>
      <c r="N3985" s="33">
        <v>0</v>
      </c>
      <c r="O3985" s="33">
        <v>0</v>
      </c>
      <c r="P3985" s="33">
        <f t="shared" si="717"/>
        <v>866.79999999999995</v>
      </c>
      <c r="Q3985" s="33">
        <f t="shared" si="718"/>
        <v>866.79999999999995</v>
      </c>
      <c r="R3985" s="33">
        <f t="shared" si="719"/>
        <v>4047731</v>
      </c>
      <c r="S3985" s="33"/>
      <c r="T3985" s="30" t="str">
        <f t="shared" si="720"/>
        <v>USD</v>
      </c>
      <c r="U3985" s="33">
        <v>0</v>
      </c>
      <c r="V3985" s="33">
        <v>0</v>
      </c>
      <c r="W3985" s="33">
        <v>0</v>
      </c>
      <c r="X3985" s="33">
        <f t="shared" si="721"/>
        <v>866.79999999999995</v>
      </c>
      <c r="Y3985" s="33">
        <f t="shared" si="722"/>
        <v>866.79999999999995</v>
      </c>
      <c r="Z3985" s="33">
        <f t="shared" si="723"/>
        <v>4047731</v>
      </c>
      <c r="AA3985" s="34">
        <f t="shared" si="724"/>
        <v>5.8366188694172873E-06</v>
      </c>
      <c r="AB3985" s="33" t="s">
        <v>2762</v>
      </c>
      <c r="AC3985" s="35">
        <v>44963</v>
      </c>
      <c r="AD3985" s="33">
        <v>30</v>
      </c>
      <c r="AE3985" s="36">
        <f t="shared" si="714"/>
        <v>44993</v>
      </c>
    </row>
    <row r="3986" spans="2:31" ht="14.5" hidden="1">
      <c r="B3986" s="29" t="s">
        <v>3154</v>
      </c>
      <c r="C3986" s="30" t="str">
        <f t="shared" si="715"/>
        <v>(Proveedores estratégicos)</v>
      </c>
      <c r="D3986" s="30">
        <v>4</v>
      </c>
      <c r="E3986" s="46">
        <v>110041165093</v>
      </c>
      <c r="F3986" s="30" t="s">
        <v>5559</v>
      </c>
      <c r="G3986" s="30" t="s">
        <v>5443</v>
      </c>
      <c r="H3986" s="31">
        <v>701035636</v>
      </c>
      <c r="I3986" s="31" t="s">
        <v>62</v>
      </c>
      <c r="J3986" s="32">
        <v>82668.399999999994</v>
      </c>
      <c r="K3986" s="33">
        <f t="shared" si="716"/>
        <v>82668.399999999994</v>
      </c>
      <c r="L3986" s="33">
        <v>394823452</v>
      </c>
      <c r="M3986" s="33">
        <v>0</v>
      </c>
      <c r="N3986" s="33">
        <v>0</v>
      </c>
      <c r="O3986" s="33">
        <v>0</v>
      </c>
      <c r="P3986" s="33">
        <f t="shared" si="717"/>
        <v>82668.399999999994</v>
      </c>
      <c r="Q3986" s="33">
        <f t="shared" si="718"/>
        <v>82668.399999999994</v>
      </c>
      <c r="R3986" s="33">
        <f t="shared" si="719"/>
        <v>394823452</v>
      </c>
      <c r="S3986" s="33"/>
      <c r="T3986" s="30" t="str">
        <f t="shared" si="720"/>
        <v>USD</v>
      </c>
      <c r="U3986" s="33">
        <v>0</v>
      </c>
      <c r="V3986" s="33">
        <v>0</v>
      </c>
      <c r="W3986" s="33">
        <v>0</v>
      </c>
      <c r="X3986" s="33">
        <f t="shared" si="721"/>
        <v>82668.399999999994</v>
      </c>
      <c r="Y3986" s="33">
        <f t="shared" si="722"/>
        <v>82668.399999999994</v>
      </c>
      <c r="Z3986" s="33">
        <f t="shared" si="723"/>
        <v>394823452</v>
      </c>
      <c r="AA3986" s="34">
        <f t="shared" si="724"/>
        <v>0.00056931500883622714</v>
      </c>
      <c r="AB3986" s="33" t="s">
        <v>2762</v>
      </c>
      <c r="AC3986" s="35">
        <v>44965</v>
      </c>
      <c r="AD3986" s="33">
        <v>30</v>
      </c>
      <c r="AE3986" s="36">
        <f t="shared" si="714"/>
        <v>44995</v>
      </c>
    </row>
    <row r="3987" spans="2:31" ht="14.5" hidden="1">
      <c r="B3987" s="29" t="s">
        <v>3155</v>
      </c>
      <c r="C3987" s="30" t="str">
        <f t="shared" si="715"/>
        <v>(Proveedores estratégicos)</v>
      </c>
      <c r="D3987" s="30">
        <v>4</v>
      </c>
      <c r="E3987" s="30" t="s">
        <v>3156</v>
      </c>
      <c r="F3987" s="30" t="s">
        <v>5560</v>
      </c>
      <c r="G3987" s="30" t="s">
        <v>2846</v>
      </c>
      <c r="H3987" s="31">
        <v>8011395926</v>
      </c>
      <c r="I3987" s="31" t="s">
        <v>62</v>
      </c>
      <c r="J3987" s="32">
        <v>90.719999999999999</v>
      </c>
      <c r="K3987" s="33">
        <f t="shared" si="716"/>
        <v>90.719999999999999</v>
      </c>
      <c r="L3987" s="33">
        <v>436381</v>
      </c>
      <c r="M3987" s="33">
        <v>0</v>
      </c>
      <c r="N3987" s="33">
        <v>0</v>
      </c>
      <c r="O3987" s="33">
        <v>0</v>
      </c>
      <c r="P3987" s="33">
        <f t="shared" si="717"/>
        <v>90.719999999999999</v>
      </c>
      <c r="Q3987" s="33">
        <f t="shared" si="718"/>
        <v>90.719999999999999</v>
      </c>
      <c r="R3987" s="33">
        <f t="shared" si="719"/>
        <v>436381</v>
      </c>
      <c r="S3987" s="33"/>
      <c r="T3987" s="30" t="str">
        <f t="shared" si="720"/>
        <v>USD</v>
      </c>
      <c r="U3987" s="33">
        <v>0</v>
      </c>
      <c r="V3987" s="33">
        <v>0</v>
      </c>
      <c r="W3987" s="33">
        <v>0</v>
      </c>
      <c r="X3987" s="33">
        <f t="shared" si="721"/>
        <v>90.719999999999999</v>
      </c>
      <c r="Y3987" s="33">
        <f t="shared" si="722"/>
        <v>90.719999999999999</v>
      </c>
      <c r="Z3987" s="33">
        <f t="shared" si="723"/>
        <v>436381</v>
      </c>
      <c r="AA3987" s="34">
        <f t="shared" si="724"/>
        <v>6.2923884488746535E-07</v>
      </c>
      <c r="AB3987" s="33" t="s">
        <v>953</v>
      </c>
      <c r="AC3987" s="35">
        <v>44916</v>
      </c>
      <c r="AD3987" s="33">
        <v>30</v>
      </c>
      <c r="AE3987" s="36">
        <f t="shared" si="714"/>
        <v>44946</v>
      </c>
    </row>
    <row r="3988" spans="2:31" ht="14.5" hidden="1">
      <c r="B3988" s="29" t="s">
        <v>3155</v>
      </c>
      <c r="C3988" s="30" t="str">
        <f t="shared" si="715"/>
        <v>(Proveedores estratégicos)</v>
      </c>
      <c r="D3988" s="30">
        <v>4</v>
      </c>
      <c r="E3988" s="30" t="s">
        <v>3156</v>
      </c>
      <c r="F3988" s="30" t="s">
        <v>5560</v>
      </c>
      <c r="G3988" s="30" t="s">
        <v>2846</v>
      </c>
      <c r="H3988" s="31" t="s">
        <v>3157</v>
      </c>
      <c r="I3988" s="31" t="s">
        <v>62</v>
      </c>
      <c r="J3988" s="32">
        <v>56479</v>
      </c>
      <c r="K3988" s="33">
        <f t="shared" si="716"/>
        <v>56479</v>
      </c>
      <c r="L3988" s="33">
        <v>215517086</v>
      </c>
      <c r="M3988" s="33">
        <v>0</v>
      </c>
      <c r="N3988" s="33">
        <v>0</v>
      </c>
      <c r="O3988" s="33">
        <v>0</v>
      </c>
      <c r="P3988" s="33">
        <f t="shared" si="717"/>
        <v>56479</v>
      </c>
      <c r="Q3988" s="33">
        <f t="shared" si="718"/>
        <v>56479</v>
      </c>
      <c r="R3988" s="33">
        <f t="shared" si="719"/>
        <v>215517086</v>
      </c>
      <c r="S3988" s="33"/>
      <c r="T3988" s="30" t="str">
        <f t="shared" si="720"/>
        <v>USD</v>
      </c>
      <c r="U3988" s="33">
        <v>0</v>
      </c>
      <c r="V3988" s="33">
        <v>0</v>
      </c>
      <c r="W3988" s="33">
        <v>0</v>
      </c>
      <c r="X3988" s="33">
        <f t="shared" si="721"/>
        <v>56479</v>
      </c>
      <c r="Y3988" s="33">
        <f t="shared" si="722"/>
        <v>56479</v>
      </c>
      <c r="Z3988" s="33">
        <f t="shared" si="723"/>
        <v>215517086</v>
      </c>
      <c r="AA3988" s="34">
        <f t="shared" si="724"/>
        <v>0.00031076449764804733</v>
      </c>
      <c r="AB3988" s="33" t="s">
        <v>953</v>
      </c>
      <c r="AC3988" s="35">
        <v>44966</v>
      </c>
      <c r="AD3988" s="33">
        <v>30</v>
      </c>
      <c r="AE3988" s="36">
        <f t="shared" si="714"/>
        <v>44996</v>
      </c>
    </row>
    <row r="3989" spans="2:31" ht="14.5" hidden="1">
      <c r="B3989" s="29" t="s">
        <v>3158</v>
      </c>
      <c r="C3989" s="30" t="str">
        <f t="shared" si="715"/>
        <v>(Acreedores quirografarios)</v>
      </c>
      <c r="D3989" s="30">
        <v>5</v>
      </c>
      <c r="E3989" s="30">
        <v>444444052</v>
      </c>
      <c r="F3989" s="30" t="s">
        <v>5561</v>
      </c>
      <c r="G3989" s="30" t="s">
        <v>5562</v>
      </c>
      <c r="H3989" s="31">
        <v>15853</v>
      </c>
      <c r="I3989" s="31" t="s">
        <v>62</v>
      </c>
      <c r="J3989" s="32">
        <v>110.81</v>
      </c>
      <c r="K3989" s="33">
        <f t="shared" si="716"/>
        <v>110.81</v>
      </c>
      <c r="L3989" s="33">
        <v>-351798</v>
      </c>
      <c r="M3989" s="33">
        <v>0</v>
      </c>
      <c r="N3989" s="33">
        <v>0</v>
      </c>
      <c r="O3989" s="33">
        <v>0</v>
      </c>
      <c r="P3989" s="33">
        <f t="shared" si="717"/>
        <v>110.81</v>
      </c>
      <c r="Q3989" s="33">
        <f t="shared" si="718"/>
        <v>110.81</v>
      </c>
      <c r="R3989" s="33">
        <f t="shared" si="719"/>
        <v>-351798</v>
      </c>
      <c r="S3989" s="33"/>
      <c r="T3989" s="30" t="str">
        <f t="shared" si="720"/>
        <v>USD</v>
      </c>
      <c r="U3989" s="33">
        <v>0</v>
      </c>
      <c r="V3989" s="33">
        <v>0</v>
      </c>
      <c r="W3989" s="33">
        <v>0</v>
      </c>
      <c r="X3989" s="33">
        <f t="shared" si="721"/>
        <v>110.81</v>
      </c>
      <c r="Y3989" s="33">
        <f t="shared" si="722"/>
        <v>110.81</v>
      </c>
      <c r="Z3989" s="33">
        <f t="shared" si="723"/>
        <v>-351798</v>
      </c>
      <c r="AA3989" s="34">
        <f t="shared" si="724"/>
        <v>-8.6744270319178735E-06</v>
      </c>
      <c r="AB3989" s="33" t="s">
        <v>953</v>
      </c>
      <c r="AC3989" s="35">
        <v>43556</v>
      </c>
      <c r="AD3989" s="33">
        <v>60</v>
      </c>
      <c r="AE3989" s="36">
        <f t="shared" si="714"/>
        <v>43616</v>
      </c>
    </row>
    <row r="3990" spans="2:31" ht="14.5" hidden="1">
      <c r="B3990" s="29" t="s">
        <v>3158</v>
      </c>
      <c r="C3990" s="30" t="str">
        <f t="shared" si="715"/>
        <v>(Acreedores quirografarios)</v>
      </c>
      <c r="D3990" s="30">
        <v>5</v>
      </c>
      <c r="E3990" s="30">
        <v>444444052</v>
      </c>
      <c r="F3990" s="30" t="s">
        <v>5561</v>
      </c>
      <c r="G3990" s="30" t="s">
        <v>5562</v>
      </c>
      <c r="H3990" s="31">
        <v>19179</v>
      </c>
      <c r="I3990" s="31" t="s">
        <v>62</v>
      </c>
      <c r="J3990" s="32">
        <v>12783.799999999999</v>
      </c>
      <c r="K3990" s="33">
        <f t="shared" si="716"/>
        <v>12783.799999999999</v>
      </c>
      <c r="L3990" s="33">
        <v>63850095</v>
      </c>
      <c r="M3990" s="33">
        <v>0</v>
      </c>
      <c r="N3990" s="33">
        <v>0</v>
      </c>
      <c r="O3990" s="33">
        <v>0</v>
      </c>
      <c r="P3990" s="33">
        <f t="shared" si="717"/>
        <v>12783.799999999999</v>
      </c>
      <c r="Q3990" s="33">
        <f t="shared" si="718"/>
        <v>12783.799999999999</v>
      </c>
      <c r="R3990" s="33">
        <f t="shared" si="719"/>
        <v>63850095</v>
      </c>
      <c r="S3990" s="33"/>
      <c r="T3990" s="30" t="str">
        <f t="shared" si="720"/>
        <v>USD</v>
      </c>
      <c r="U3990" s="33">
        <v>0</v>
      </c>
      <c r="V3990" s="33">
        <v>0</v>
      </c>
      <c r="W3990" s="33">
        <v>0</v>
      </c>
      <c r="X3990" s="33">
        <f t="shared" si="721"/>
        <v>12783.799999999999</v>
      </c>
      <c r="Y3990" s="33">
        <f t="shared" si="722"/>
        <v>12783.799999999999</v>
      </c>
      <c r="Z3990" s="33">
        <f t="shared" si="723"/>
        <v>63850095</v>
      </c>
      <c r="AA3990" s="34">
        <f t="shared" si="724"/>
        <v>0.0015743778817916083</v>
      </c>
      <c r="AB3990" s="33" t="s">
        <v>953</v>
      </c>
      <c r="AC3990" s="35">
        <v>44886</v>
      </c>
      <c r="AD3990" s="33">
        <v>60</v>
      </c>
      <c r="AE3990" s="36">
        <f t="shared" si="714"/>
        <v>44946</v>
      </c>
    </row>
    <row r="3991" spans="2:31" ht="14.5" hidden="1">
      <c r="B3991" s="29" t="s">
        <v>3159</v>
      </c>
      <c r="C3991" s="30" t="str">
        <f t="shared" si="715"/>
        <v>(Proveedores estratégicos)</v>
      </c>
      <c r="D3991" s="30">
        <v>4</v>
      </c>
      <c r="E3991" s="30" t="s">
        <v>5563</v>
      </c>
      <c r="F3991" s="30" t="s">
        <v>5564</v>
      </c>
      <c r="G3991" s="30" t="s">
        <v>5443</v>
      </c>
      <c r="H3991" s="31">
        <v>250033416</v>
      </c>
      <c r="I3991" s="31" t="s">
        <v>62</v>
      </c>
      <c r="J3991" s="32">
        <v>37679.129999999997</v>
      </c>
      <c r="K3991" s="33">
        <f t="shared" si="716"/>
        <v>37679.129999999997</v>
      </c>
      <c r="L3991" s="33">
        <v>176865459</v>
      </c>
      <c r="M3991" s="33">
        <v>0</v>
      </c>
      <c r="N3991" s="33">
        <v>0</v>
      </c>
      <c r="O3991" s="33">
        <v>0</v>
      </c>
      <c r="P3991" s="33">
        <f t="shared" si="717"/>
        <v>37679.129999999997</v>
      </c>
      <c r="Q3991" s="33">
        <f t="shared" si="718"/>
        <v>37679.129999999997</v>
      </c>
      <c r="R3991" s="33">
        <f t="shared" si="719"/>
        <v>176865459</v>
      </c>
      <c r="S3991" s="33"/>
      <c r="T3991" s="30" t="str">
        <f t="shared" si="720"/>
        <v>USD</v>
      </c>
      <c r="U3991" s="33">
        <v>0</v>
      </c>
      <c r="V3991" s="33">
        <v>0</v>
      </c>
      <c r="W3991" s="33">
        <v>0</v>
      </c>
      <c r="X3991" s="33">
        <f t="shared" si="721"/>
        <v>37679.129999999997</v>
      </c>
      <c r="Y3991" s="33">
        <f t="shared" si="722"/>
        <v>37679.129999999997</v>
      </c>
      <c r="Z3991" s="33">
        <f t="shared" si="723"/>
        <v>176865459</v>
      </c>
      <c r="AA3991" s="34">
        <f t="shared" si="724"/>
        <v>0.00025503084946789929</v>
      </c>
      <c r="AB3991" s="33" t="s">
        <v>953</v>
      </c>
      <c r="AC3991" s="35">
        <v>44942</v>
      </c>
      <c r="AD3991" s="33">
        <v>30</v>
      </c>
      <c r="AE3991" s="36">
        <f t="shared" si="725" ref="AE3991:AE4054">+AD3991+AC3991</f>
        <v>44972</v>
      </c>
    </row>
    <row r="3992" spans="2:31" ht="14.5" hidden="1">
      <c r="B3992" s="29" t="s">
        <v>3159</v>
      </c>
      <c r="C3992" s="30" t="str">
        <f t="shared" si="715"/>
        <v>(Proveedores estratégicos)</v>
      </c>
      <c r="D3992" s="30">
        <v>4</v>
      </c>
      <c r="E3992" s="30" t="s">
        <v>5563</v>
      </c>
      <c r="F3992" s="30" t="s">
        <v>5564</v>
      </c>
      <c r="G3992" s="30" t="s">
        <v>5443</v>
      </c>
      <c r="H3992" s="31">
        <v>105079360</v>
      </c>
      <c r="I3992" s="31" t="s">
        <v>62</v>
      </c>
      <c r="J3992" s="32">
        <v>867</v>
      </c>
      <c r="K3992" s="33">
        <f t="shared" si="716"/>
        <v>867</v>
      </c>
      <c r="L3992" s="33">
        <v>3929027</v>
      </c>
      <c r="M3992" s="33">
        <v>0</v>
      </c>
      <c r="N3992" s="33">
        <v>0</v>
      </c>
      <c r="O3992" s="33">
        <v>0</v>
      </c>
      <c r="P3992" s="33">
        <f t="shared" si="717"/>
        <v>867</v>
      </c>
      <c r="Q3992" s="33">
        <f t="shared" si="718"/>
        <v>867</v>
      </c>
      <c r="R3992" s="33">
        <f t="shared" si="719"/>
        <v>3929027</v>
      </c>
      <c r="S3992" s="33"/>
      <c r="T3992" s="30" t="str">
        <f t="shared" si="720"/>
        <v>USD</v>
      </c>
      <c r="U3992" s="33">
        <v>0</v>
      </c>
      <c r="V3992" s="33">
        <v>0</v>
      </c>
      <c r="W3992" s="33">
        <v>0</v>
      </c>
      <c r="X3992" s="33">
        <f t="shared" si="721"/>
        <v>867</v>
      </c>
      <c r="Y3992" s="33">
        <f t="shared" si="722"/>
        <v>867</v>
      </c>
      <c r="Z3992" s="33">
        <f t="shared" si="723"/>
        <v>3929027</v>
      </c>
      <c r="AA3992" s="34">
        <f t="shared" si="724"/>
        <v>5.6654538373844491E-06</v>
      </c>
      <c r="AB3992" s="33" t="s">
        <v>953</v>
      </c>
      <c r="AC3992" s="35">
        <v>44953</v>
      </c>
      <c r="AD3992" s="33">
        <v>30</v>
      </c>
      <c r="AE3992" s="36">
        <f t="shared" si="725"/>
        <v>44983</v>
      </c>
    </row>
    <row r="3993" spans="2:31" ht="14.5" hidden="1">
      <c r="B3993" s="29" t="s">
        <v>3159</v>
      </c>
      <c r="C3993" s="30" t="str">
        <f t="shared" si="715"/>
        <v>(Proveedores estratégicos)</v>
      </c>
      <c r="D3993" s="30">
        <v>4</v>
      </c>
      <c r="E3993" s="30" t="s">
        <v>5563</v>
      </c>
      <c r="F3993" s="30" t="s">
        <v>5564</v>
      </c>
      <c r="G3993" s="30" t="s">
        <v>5443</v>
      </c>
      <c r="H3993" s="31">
        <v>250033498</v>
      </c>
      <c r="I3993" s="31" t="s">
        <v>62</v>
      </c>
      <c r="J3993" s="32">
        <v>35485.379999999997</v>
      </c>
      <c r="K3993" s="33">
        <f t="shared" si="716"/>
        <v>35485.379999999997</v>
      </c>
      <c r="L3993" s="33">
        <v>162680595</v>
      </c>
      <c r="M3993" s="33">
        <v>0</v>
      </c>
      <c r="N3993" s="33">
        <v>0</v>
      </c>
      <c r="O3993" s="33">
        <v>0</v>
      </c>
      <c r="P3993" s="33">
        <f t="shared" si="717"/>
        <v>35485.379999999997</v>
      </c>
      <c r="Q3993" s="33">
        <f t="shared" si="718"/>
        <v>35485.379999999997</v>
      </c>
      <c r="R3993" s="33">
        <f t="shared" si="719"/>
        <v>162680595</v>
      </c>
      <c r="S3993" s="33"/>
      <c r="T3993" s="30" t="str">
        <f t="shared" si="720"/>
        <v>USD</v>
      </c>
      <c r="U3993" s="33">
        <v>0</v>
      </c>
      <c r="V3993" s="33">
        <v>0</v>
      </c>
      <c r="W3993" s="33">
        <v>0</v>
      </c>
      <c r="X3993" s="33">
        <f t="shared" si="721"/>
        <v>35485.379999999997</v>
      </c>
      <c r="Y3993" s="33">
        <f t="shared" si="722"/>
        <v>35485.379999999997</v>
      </c>
      <c r="Z3993" s="33">
        <f t="shared" si="723"/>
        <v>162680595</v>
      </c>
      <c r="AA3993" s="34">
        <f t="shared" si="724"/>
        <v>0.00023457700881432869</v>
      </c>
      <c r="AB3993" s="33" t="s">
        <v>953</v>
      </c>
      <c r="AC3993" s="35">
        <v>44960</v>
      </c>
      <c r="AD3993" s="33">
        <v>30</v>
      </c>
      <c r="AE3993" s="36">
        <f t="shared" si="725"/>
        <v>44990</v>
      </c>
    </row>
    <row r="3994" spans="2:31" ht="14.5" hidden="1">
      <c r="B3994" s="29" t="s">
        <v>3160</v>
      </c>
      <c r="C3994" s="30" t="str">
        <f t="shared" si="715"/>
        <v>(Acreedores quirografarios)</v>
      </c>
      <c r="D3994" s="30">
        <v>5</v>
      </c>
      <c r="E3994" s="30" t="s">
        <v>5565</v>
      </c>
      <c r="F3994" s="30" t="s">
        <v>5566</v>
      </c>
      <c r="G3994" s="30" t="s">
        <v>2846</v>
      </c>
      <c r="H3994" s="31" t="s">
        <v>3161</v>
      </c>
      <c r="I3994" s="31" t="s">
        <v>62</v>
      </c>
      <c r="J3994" s="32">
        <v>640</v>
      </c>
      <c r="K3994" s="33">
        <f t="shared" si="716"/>
        <v>640</v>
      </c>
      <c r="L3994" s="33">
        <v>2816102</v>
      </c>
      <c r="M3994" s="33">
        <v>0</v>
      </c>
      <c r="N3994" s="33">
        <v>0</v>
      </c>
      <c r="O3994" s="33">
        <v>0</v>
      </c>
      <c r="P3994" s="33">
        <f t="shared" si="717"/>
        <v>640</v>
      </c>
      <c r="Q3994" s="33">
        <f t="shared" si="718"/>
        <v>640</v>
      </c>
      <c r="R3994" s="33">
        <f t="shared" si="719"/>
        <v>2816102</v>
      </c>
      <c r="S3994" s="38"/>
      <c r="T3994" s="30" t="str">
        <f t="shared" si="720"/>
        <v>USD</v>
      </c>
      <c r="U3994" s="33">
        <v>0</v>
      </c>
      <c r="V3994" s="33">
        <v>0</v>
      </c>
      <c r="W3994" s="33">
        <v>0</v>
      </c>
      <c r="X3994" s="33">
        <f t="shared" si="721"/>
        <v>640</v>
      </c>
      <c r="Y3994" s="33">
        <f t="shared" si="722"/>
        <v>640</v>
      </c>
      <c r="Z3994" s="33">
        <f t="shared" si="723"/>
        <v>2816102</v>
      </c>
      <c r="AA3994" s="34">
        <f t="shared" si="724"/>
        <v>6.9437777683323913E-05</v>
      </c>
      <c r="AB3994" s="33" t="s">
        <v>2762</v>
      </c>
      <c r="AC3994" s="35">
        <v>44804</v>
      </c>
      <c r="AD3994" s="33">
        <v>45</v>
      </c>
      <c r="AE3994" s="36">
        <f t="shared" si="725"/>
        <v>44849</v>
      </c>
    </row>
    <row r="3995" spans="2:31" ht="14.5" hidden="1">
      <c r="B3995" s="29" t="s">
        <v>3160</v>
      </c>
      <c r="C3995" s="30" t="str">
        <f t="shared" si="715"/>
        <v>(Acreedores quirografarios)</v>
      </c>
      <c r="D3995" s="30">
        <v>5</v>
      </c>
      <c r="E3995" s="30" t="s">
        <v>5565</v>
      </c>
      <c r="F3995" s="30" t="s">
        <v>5566</v>
      </c>
      <c r="G3995" s="30" t="s">
        <v>2846</v>
      </c>
      <c r="H3995" s="31">
        <v>73635</v>
      </c>
      <c r="I3995" s="31" t="s">
        <v>62</v>
      </c>
      <c r="J3995" s="32">
        <v>2985</v>
      </c>
      <c r="K3995" s="33">
        <f t="shared" si="716"/>
        <v>2985</v>
      </c>
      <c r="L3995" s="33">
        <v>14375730</v>
      </c>
      <c r="M3995" s="33">
        <v>0</v>
      </c>
      <c r="N3995" s="33">
        <v>0</v>
      </c>
      <c r="O3995" s="33">
        <v>0</v>
      </c>
      <c r="P3995" s="33">
        <f t="shared" si="717"/>
        <v>2985</v>
      </c>
      <c r="Q3995" s="33">
        <f t="shared" si="718"/>
        <v>2985</v>
      </c>
      <c r="R3995" s="33">
        <f t="shared" si="719"/>
        <v>14375730</v>
      </c>
      <c r="S3995" s="38"/>
      <c r="T3995" s="30" t="str">
        <f t="shared" si="720"/>
        <v>USD</v>
      </c>
      <c r="U3995" s="33">
        <v>0</v>
      </c>
      <c r="V3995" s="33">
        <v>0</v>
      </c>
      <c r="W3995" s="33">
        <v>0</v>
      </c>
      <c r="X3995" s="33">
        <f t="shared" si="721"/>
        <v>2985</v>
      </c>
      <c r="Y3995" s="33">
        <f t="shared" si="722"/>
        <v>2985</v>
      </c>
      <c r="Z3995" s="33">
        <f t="shared" si="723"/>
        <v>14375730</v>
      </c>
      <c r="AA3995" s="34">
        <f t="shared" si="724"/>
        <v>0.00035446824858456481</v>
      </c>
      <c r="AB3995" s="33" t="s">
        <v>2762</v>
      </c>
      <c r="AC3995" s="35">
        <v>44907</v>
      </c>
      <c r="AD3995" s="33">
        <v>45</v>
      </c>
      <c r="AE3995" s="36">
        <f t="shared" si="725"/>
        <v>44952</v>
      </c>
    </row>
    <row r="3996" spans="2:31" ht="14.5" hidden="1">
      <c r="B3996" s="29" t="s">
        <v>3160</v>
      </c>
      <c r="C3996" s="30" t="str">
        <f t="shared" si="715"/>
        <v>(Acreedores quirografarios)</v>
      </c>
      <c r="D3996" s="30">
        <v>5</v>
      </c>
      <c r="E3996" s="30" t="s">
        <v>5565</v>
      </c>
      <c r="F3996" s="30" t="s">
        <v>5566</v>
      </c>
      <c r="G3996" s="30" t="s">
        <v>2846</v>
      </c>
      <c r="H3996" s="31">
        <v>73668</v>
      </c>
      <c r="I3996" s="31" t="s">
        <v>62</v>
      </c>
      <c r="J3996" s="32">
        <v>3417.5</v>
      </c>
      <c r="K3996" s="33">
        <f t="shared" si="716"/>
        <v>3417.5</v>
      </c>
      <c r="L3996" s="33">
        <v>16438859</v>
      </c>
      <c r="M3996" s="33">
        <v>0</v>
      </c>
      <c r="N3996" s="33">
        <v>0</v>
      </c>
      <c r="O3996" s="33">
        <v>0</v>
      </c>
      <c r="P3996" s="33">
        <f t="shared" si="717"/>
        <v>3417.5</v>
      </c>
      <c r="Q3996" s="33">
        <f t="shared" si="718"/>
        <v>3417.5</v>
      </c>
      <c r="R3996" s="33">
        <f t="shared" si="719"/>
        <v>16438859</v>
      </c>
      <c r="S3996" s="33"/>
      <c r="T3996" s="30" t="str">
        <f t="shared" si="720"/>
        <v>USD</v>
      </c>
      <c r="U3996" s="33">
        <v>0</v>
      </c>
      <c r="V3996" s="33">
        <v>0</v>
      </c>
      <c r="W3996" s="33">
        <v>0</v>
      </c>
      <c r="X3996" s="33">
        <f t="shared" si="721"/>
        <v>3417.5</v>
      </c>
      <c r="Y3996" s="33">
        <f t="shared" si="722"/>
        <v>3417.5</v>
      </c>
      <c r="Z3996" s="33">
        <f t="shared" si="723"/>
        <v>16438859</v>
      </c>
      <c r="AA3996" s="34">
        <f t="shared" si="724"/>
        <v>0.0004053396633394346</v>
      </c>
      <c r="AB3996" s="33" t="s">
        <v>2762</v>
      </c>
      <c r="AC3996" s="35">
        <v>44915</v>
      </c>
      <c r="AD3996" s="33">
        <v>45</v>
      </c>
      <c r="AE3996" s="36">
        <f t="shared" si="725"/>
        <v>44960</v>
      </c>
    </row>
    <row r="3997" spans="2:31" ht="14.5" hidden="1">
      <c r="B3997" s="29" t="s">
        <v>3160</v>
      </c>
      <c r="C3997" s="30" t="str">
        <f t="shared" si="715"/>
        <v>(Acreedores quirografarios)</v>
      </c>
      <c r="D3997" s="30">
        <v>5</v>
      </c>
      <c r="E3997" s="30" t="s">
        <v>5565</v>
      </c>
      <c r="F3997" s="30" t="s">
        <v>5566</v>
      </c>
      <c r="G3997" s="30" t="s">
        <v>2846</v>
      </c>
      <c r="H3997" s="31">
        <v>73696</v>
      </c>
      <c r="I3997" s="31" t="s">
        <v>62</v>
      </c>
      <c r="J3997" s="32">
        <v>4100</v>
      </c>
      <c r="K3997" s="33">
        <f t="shared" si="716"/>
        <v>4100</v>
      </c>
      <c r="L3997" s="33">
        <v>19454664</v>
      </c>
      <c r="M3997" s="33">
        <v>0</v>
      </c>
      <c r="N3997" s="33">
        <v>0</v>
      </c>
      <c r="O3997" s="33">
        <v>0</v>
      </c>
      <c r="P3997" s="33">
        <f t="shared" si="717"/>
        <v>4100</v>
      </c>
      <c r="Q3997" s="33">
        <f t="shared" si="718"/>
        <v>4100</v>
      </c>
      <c r="R3997" s="33">
        <f t="shared" si="719"/>
        <v>19454664</v>
      </c>
      <c r="S3997" s="33"/>
      <c r="T3997" s="30" t="str">
        <f t="shared" si="720"/>
        <v>USD</v>
      </c>
      <c r="U3997" s="33">
        <v>0</v>
      </c>
      <c r="V3997" s="33">
        <v>0</v>
      </c>
      <c r="W3997" s="33">
        <v>0</v>
      </c>
      <c r="X3997" s="33">
        <f t="shared" si="721"/>
        <v>4100</v>
      </c>
      <c r="Y3997" s="33">
        <f t="shared" si="722"/>
        <v>4100</v>
      </c>
      <c r="Z3997" s="33">
        <f t="shared" si="723"/>
        <v>19454664</v>
      </c>
      <c r="AA3997" s="34">
        <f t="shared" si="724"/>
        <v>0.00047970159949311679</v>
      </c>
      <c r="AB3997" s="33" t="s">
        <v>2762</v>
      </c>
      <c r="AC3997" s="35">
        <v>44922</v>
      </c>
      <c r="AD3997" s="33">
        <v>45</v>
      </c>
      <c r="AE3997" s="36">
        <f t="shared" si="725"/>
        <v>44967</v>
      </c>
    </row>
    <row r="3998" spans="2:31" ht="14.5" hidden="1">
      <c r="B3998" s="29" t="s">
        <v>3160</v>
      </c>
      <c r="C3998" s="30" t="str">
        <f t="shared" si="715"/>
        <v>(Acreedores quirografarios)</v>
      </c>
      <c r="D3998" s="30">
        <v>5</v>
      </c>
      <c r="E3998" s="30" t="s">
        <v>5565</v>
      </c>
      <c r="F3998" s="30" t="s">
        <v>5566</v>
      </c>
      <c r="G3998" s="30" t="s">
        <v>2846</v>
      </c>
      <c r="H3998" s="31">
        <v>73717</v>
      </c>
      <c r="I3998" s="31" t="s">
        <v>62</v>
      </c>
      <c r="J3998" s="32">
        <v>2250</v>
      </c>
      <c r="K3998" s="33">
        <f t="shared" si="716"/>
        <v>2250</v>
      </c>
      <c r="L3998" s="33">
        <v>10822950</v>
      </c>
      <c r="M3998" s="33">
        <v>0</v>
      </c>
      <c r="N3998" s="33">
        <v>0</v>
      </c>
      <c r="O3998" s="33">
        <v>0</v>
      </c>
      <c r="P3998" s="33">
        <f t="shared" si="717"/>
        <v>2250</v>
      </c>
      <c r="Q3998" s="33">
        <f t="shared" si="718"/>
        <v>2250</v>
      </c>
      <c r="R3998" s="33">
        <f t="shared" si="719"/>
        <v>10822950</v>
      </c>
      <c r="S3998" s="33"/>
      <c r="T3998" s="30" t="str">
        <f t="shared" si="720"/>
        <v>USD</v>
      </c>
      <c r="U3998" s="33">
        <v>0</v>
      </c>
      <c r="V3998" s="33">
        <v>0</v>
      </c>
      <c r="W3998" s="33">
        <v>0</v>
      </c>
      <c r="X3998" s="33">
        <f t="shared" si="721"/>
        <v>2250</v>
      </c>
      <c r="Y3998" s="33">
        <f t="shared" si="722"/>
        <v>2250</v>
      </c>
      <c r="Z3998" s="33">
        <f t="shared" si="723"/>
        <v>10822950</v>
      </c>
      <c r="AA3998" s="34">
        <f t="shared" si="724"/>
        <v>0.00026686590044598191</v>
      </c>
      <c r="AB3998" s="33" t="s">
        <v>2762</v>
      </c>
      <c r="AC3998" s="35">
        <v>44929</v>
      </c>
      <c r="AD3998" s="33">
        <v>45</v>
      </c>
      <c r="AE3998" s="36">
        <f t="shared" si="725"/>
        <v>44974</v>
      </c>
    </row>
    <row r="3999" spans="2:31" ht="14.5" hidden="1">
      <c r="B3999" s="29" t="s">
        <v>3160</v>
      </c>
      <c r="C3999" s="30" t="str">
        <f t="shared" si="715"/>
        <v>(Acreedores quirografarios)</v>
      </c>
      <c r="D3999" s="30">
        <v>5</v>
      </c>
      <c r="E3999" s="30" t="s">
        <v>5565</v>
      </c>
      <c r="F3999" s="30" t="s">
        <v>5566</v>
      </c>
      <c r="G3999" s="30" t="s">
        <v>2846</v>
      </c>
      <c r="H3999" s="31">
        <v>73693</v>
      </c>
      <c r="I3999" s="31" t="s">
        <v>62</v>
      </c>
      <c r="J3999" s="32">
        <v>450</v>
      </c>
      <c r="K3999" s="33">
        <f t="shared" si="716"/>
        <v>450</v>
      </c>
      <c r="L3999" s="33">
        <v>2215800</v>
      </c>
      <c r="M3999" s="33">
        <v>0</v>
      </c>
      <c r="N3999" s="33">
        <v>0</v>
      </c>
      <c r="O3999" s="33">
        <v>0</v>
      </c>
      <c r="P3999" s="33">
        <f t="shared" si="717"/>
        <v>450</v>
      </c>
      <c r="Q3999" s="33">
        <f t="shared" si="718"/>
        <v>450</v>
      </c>
      <c r="R3999" s="33">
        <f t="shared" si="719"/>
        <v>2215800</v>
      </c>
      <c r="S3999" s="33"/>
      <c r="T3999" s="30" t="str">
        <f t="shared" si="720"/>
        <v>USD</v>
      </c>
      <c r="U3999" s="33">
        <v>0</v>
      </c>
      <c r="V3999" s="33">
        <v>0</v>
      </c>
      <c r="W3999" s="33">
        <v>0</v>
      </c>
      <c r="X3999" s="33">
        <f t="shared" si="721"/>
        <v>450</v>
      </c>
      <c r="Y3999" s="33">
        <f t="shared" si="722"/>
        <v>450</v>
      </c>
      <c r="Z3999" s="33">
        <f t="shared" si="723"/>
        <v>2215800</v>
      </c>
      <c r="AA3999" s="34">
        <f t="shared" si="724"/>
        <v>5.4635885983785084E-05</v>
      </c>
      <c r="AB3999" s="33" t="s">
        <v>2762</v>
      </c>
      <c r="AC3999" s="35">
        <v>44931</v>
      </c>
      <c r="AD3999" s="33">
        <v>45</v>
      </c>
      <c r="AE3999" s="36">
        <f t="shared" si="725"/>
        <v>44976</v>
      </c>
    </row>
    <row r="4000" spans="2:31" ht="14.5" hidden="1">
      <c r="B4000" s="29" t="s">
        <v>3160</v>
      </c>
      <c r="C4000" s="30" t="str">
        <f t="shared" si="715"/>
        <v>(Acreedores quirografarios)</v>
      </c>
      <c r="D4000" s="30">
        <v>5</v>
      </c>
      <c r="E4000" s="30" t="s">
        <v>5565</v>
      </c>
      <c r="F4000" s="30" t="s">
        <v>5566</v>
      </c>
      <c r="G4000" s="30" t="s">
        <v>2846</v>
      </c>
      <c r="H4000" s="31">
        <v>73692</v>
      </c>
      <c r="I4000" s="31" t="s">
        <v>62</v>
      </c>
      <c r="J4000" s="32">
        <v>341.25</v>
      </c>
      <c r="K4000" s="33">
        <f t="shared" si="716"/>
        <v>341.25</v>
      </c>
      <c r="L4000" s="33">
        <v>1680315</v>
      </c>
      <c r="M4000" s="33">
        <v>0</v>
      </c>
      <c r="N4000" s="33">
        <v>0</v>
      </c>
      <c r="O4000" s="33">
        <v>0</v>
      </c>
      <c r="P4000" s="33">
        <f t="shared" si="717"/>
        <v>341.25</v>
      </c>
      <c r="Q4000" s="33">
        <f t="shared" si="718"/>
        <v>341.25</v>
      </c>
      <c r="R4000" s="33">
        <f t="shared" si="719"/>
        <v>1680315</v>
      </c>
      <c r="S4000" s="33"/>
      <c r="T4000" s="30" t="str">
        <f t="shared" si="720"/>
        <v>USD</v>
      </c>
      <c r="U4000" s="33">
        <v>0</v>
      </c>
      <c r="V4000" s="33">
        <v>0</v>
      </c>
      <c r="W4000" s="33">
        <v>0</v>
      </c>
      <c r="X4000" s="33">
        <f t="shared" si="721"/>
        <v>341.25</v>
      </c>
      <c r="Y4000" s="33">
        <f t="shared" si="722"/>
        <v>341.25</v>
      </c>
      <c r="Z4000" s="33">
        <f t="shared" si="723"/>
        <v>1680315</v>
      </c>
      <c r="AA4000" s="34">
        <f t="shared" si="724"/>
        <v>4.1432213537703686E-05</v>
      </c>
      <c r="AB4000" s="33" t="s">
        <v>2762</v>
      </c>
      <c r="AC4000" s="35">
        <v>44931</v>
      </c>
      <c r="AD4000" s="33">
        <v>45</v>
      </c>
      <c r="AE4000" s="36">
        <f t="shared" si="725"/>
        <v>44976</v>
      </c>
    </row>
    <row r="4001" spans="2:31" ht="14.5" hidden="1">
      <c r="B4001" s="29" t="s">
        <v>3160</v>
      </c>
      <c r="C4001" s="30" t="str">
        <f t="shared" si="715"/>
        <v>(Acreedores quirografarios)</v>
      </c>
      <c r="D4001" s="30">
        <v>5</v>
      </c>
      <c r="E4001" s="30" t="s">
        <v>5565</v>
      </c>
      <c r="F4001" s="30" t="s">
        <v>5566</v>
      </c>
      <c r="G4001" s="30" t="s">
        <v>2846</v>
      </c>
      <c r="H4001" s="31">
        <v>73738</v>
      </c>
      <c r="I4001" s="31" t="s">
        <v>62</v>
      </c>
      <c r="J4001" s="32">
        <v>341.25</v>
      </c>
      <c r="K4001" s="33">
        <f t="shared" si="716"/>
        <v>341.25</v>
      </c>
      <c r="L4001" s="33">
        <v>1667231</v>
      </c>
      <c r="M4001" s="33">
        <v>0</v>
      </c>
      <c r="N4001" s="33">
        <v>0</v>
      </c>
      <c r="O4001" s="33">
        <v>0</v>
      </c>
      <c r="P4001" s="33">
        <f t="shared" si="717"/>
        <v>341.25</v>
      </c>
      <c r="Q4001" s="33">
        <f t="shared" si="718"/>
        <v>341.25</v>
      </c>
      <c r="R4001" s="33">
        <f t="shared" si="719"/>
        <v>1667231</v>
      </c>
      <c r="S4001" s="33"/>
      <c r="T4001" s="30" t="str">
        <f t="shared" si="720"/>
        <v>USD</v>
      </c>
      <c r="U4001" s="33">
        <v>0</v>
      </c>
      <c r="V4001" s="33">
        <v>0</v>
      </c>
      <c r="W4001" s="33">
        <v>0</v>
      </c>
      <c r="X4001" s="33">
        <f t="shared" si="721"/>
        <v>341.25</v>
      </c>
      <c r="Y4001" s="33">
        <f t="shared" si="722"/>
        <v>341.25</v>
      </c>
      <c r="Z4001" s="33">
        <f t="shared" si="723"/>
        <v>1667231</v>
      </c>
      <c r="AA4001" s="34">
        <f t="shared" si="724"/>
        <v>4.1109596003534607E-05</v>
      </c>
      <c r="AB4001" s="33" t="s">
        <v>2762</v>
      </c>
      <c r="AC4001" s="35">
        <v>44935</v>
      </c>
      <c r="AD4001" s="33">
        <v>45</v>
      </c>
      <c r="AE4001" s="36">
        <f t="shared" si="725"/>
        <v>44980</v>
      </c>
    </row>
    <row r="4002" spans="2:31" ht="14.5" hidden="1">
      <c r="B4002" s="29" t="s">
        <v>3160</v>
      </c>
      <c r="C4002" s="30" t="str">
        <f t="shared" si="715"/>
        <v>(Acreedores quirografarios)</v>
      </c>
      <c r="D4002" s="30">
        <v>5</v>
      </c>
      <c r="E4002" s="30" t="s">
        <v>5565</v>
      </c>
      <c r="F4002" s="30" t="s">
        <v>5566</v>
      </c>
      <c r="G4002" s="30" t="s">
        <v>2846</v>
      </c>
      <c r="H4002" s="31">
        <v>73735</v>
      </c>
      <c r="I4002" s="31" t="s">
        <v>62</v>
      </c>
      <c r="J4002" s="32">
        <v>3598</v>
      </c>
      <c r="K4002" s="33">
        <f t="shared" si="716"/>
        <v>3598</v>
      </c>
      <c r="L4002" s="33">
        <v>17578605</v>
      </c>
      <c r="M4002" s="33">
        <v>0</v>
      </c>
      <c r="N4002" s="33">
        <v>0</v>
      </c>
      <c r="O4002" s="33">
        <v>0</v>
      </c>
      <c r="P4002" s="33">
        <f t="shared" si="717"/>
        <v>3598</v>
      </c>
      <c r="Q4002" s="33">
        <f t="shared" si="718"/>
        <v>3598</v>
      </c>
      <c r="R4002" s="33">
        <f t="shared" si="719"/>
        <v>17578605</v>
      </c>
      <c r="S4002" s="33"/>
      <c r="T4002" s="30" t="str">
        <f t="shared" si="720"/>
        <v>USD</v>
      </c>
      <c r="U4002" s="33">
        <v>0</v>
      </c>
      <c r="V4002" s="33">
        <v>0</v>
      </c>
      <c r="W4002" s="33">
        <v>0</v>
      </c>
      <c r="X4002" s="33">
        <f t="shared" si="721"/>
        <v>3598</v>
      </c>
      <c r="Y4002" s="33">
        <f t="shared" si="722"/>
        <v>3598</v>
      </c>
      <c r="Z4002" s="33">
        <f t="shared" si="723"/>
        <v>17578605</v>
      </c>
      <c r="AA4002" s="34">
        <f t="shared" si="724"/>
        <v>0.00043344284616571635</v>
      </c>
      <c r="AB4002" s="33" t="s">
        <v>2762</v>
      </c>
      <c r="AC4002" s="35">
        <v>44935</v>
      </c>
      <c r="AD4002" s="33">
        <v>45</v>
      </c>
      <c r="AE4002" s="36">
        <f t="shared" si="725"/>
        <v>44980</v>
      </c>
    </row>
    <row r="4003" spans="2:31" ht="14.5" hidden="1">
      <c r="B4003" s="29" t="s">
        <v>3160</v>
      </c>
      <c r="C4003" s="30" t="str">
        <f t="shared" si="715"/>
        <v>(Acreedores quirografarios)</v>
      </c>
      <c r="D4003" s="30">
        <v>5</v>
      </c>
      <c r="E4003" s="30" t="s">
        <v>5565</v>
      </c>
      <c r="F4003" s="30" t="s">
        <v>5566</v>
      </c>
      <c r="G4003" s="30" t="s">
        <v>2846</v>
      </c>
      <c r="H4003" s="31">
        <v>73736</v>
      </c>
      <c r="I4003" s="31" t="s">
        <v>62</v>
      </c>
      <c r="J4003" s="32">
        <v>330</v>
      </c>
      <c r="K4003" s="33">
        <f t="shared" si="716"/>
        <v>330</v>
      </c>
      <c r="L4003" s="33">
        <v>1612268</v>
      </c>
      <c r="M4003" s="33">
        <v>0</v>
      </c>
      <c r="N4003" s="33">
        <v>0</v>
      </c>
      <c r="O4003" s="33">
        <v>0</v>
      </c>
      <c r="P4003" s="33">
        <f t="shared" si="717"/>
        <v>330</v>
      </c>
      <c r="Q4003" s="33">
        <f t="shared" si="718"/>
        <v>330</v>
      </c>
      <c r="R4003" s="33">
        <f t="shared" si="719"/>
        <v>1612268</v>
      </c>
      <c r="S4003" s="33"/>
      <c r="T4003" s="30" t="str">
        <f t="shared" si="720"/>
        <v>USD</v>
      </c>
      <c r="U4003" s="33">
        <v>0</v>
      </c>
      <c r="V4003" s="33">
        <v>0</v>
      </c>
      <c r="W4003" s="33">
        <v>0</v>
      </c>
      <c r="X4003" s="33">
        <f t="shared" si="721"/>
        <v>330</v>
      </c>
      <c r="Y4003" s="33">
        <f t="shared" si="722"/>
        <v>330</v>
      </c>
      <c r="Z4003" s="33">
        <f t="shared" si="723"/>
        <v>1612268</v>
      </c>
      <c r="AA4003" s="34">
        <f t="shared" si="724"/>
        <v>3.975435085445672E-05</v>
      </c>
      <c r="AB4003" s="33" t="s">
        <v>2762</v>
      </c>
      <c r="AC4003" s="35">
        <v>44935</v>
      </c>
      <c r="AD4003" s="33">
        <v>45</v>
      </c>
      <c r="AE4003" s="36">
        <f t="shared" si="725"/>
        <v>44980</v>
      </c>
    </row>
    <row r="4004" spans="2:31" ht="14.5" hidden="1">
      <c r="B4004" s="29" t="s">
        <v>3160</v>
      </c>
      <c r="C4004" s="30" t="str">
        <f t="shared" si="715"/>
        <v>(Acreedores quirografarios)</v>
      </c>
      <c r="D4004" s="30">
        <v>5</v>
      </c>
      <c r="E4004" s="30" t="s">
        <v>5565</v>
      </c>
      <c r="F4004" s="30" t="s">
        <v>5566</v>
      </c>
      <c r="G4004" s="30" t="s">
        <v>2846</v>
      </c>
      <c r="H4004" s="31">
        <v>73734</v>
      </c>
      <c r="I4004" s="31" t="s">
        <v>62</v>
      </c>
      <c r="J4004" s="32">
        <v>3598</v>
      </c>
      <c r="K4004" s="33">
        <f t="shared" si="716"/>
        <v>3598</v>
      </c>
      <c r="L4004" s="33">
        <v>17578605</v>
      </c>
      <c r="M4004" s="33">
        <v>0</v>
      </c>
      <c r="N4004" s="33">
        <v>0</v>
      </c>
      <c r="O4004" s="33">
        <v>0</v>
      </c>
      <c r="P4004" s="33">
        <f t="shared" si="717"/>
        <v>3598</v>
      </c>
      <c r="Q4004" s="33">
        <f t="shared" si="718"/>
        <v>3598</v>
      </c>
      <c r="R4004" s="33">
        <f t="shared" si="719"/>
        <v>17578605</v>
      </c>
      <c r="S4004" s="33"/>
      <c r="T4004" s="30" t="str">
        <f t="shared" si="720"/>
        <v>USD</v>
      </c>
      <c r="U4004" s="33">
        <v>0</v>
      </c>
      <c r="V4004" s="33">
        <v>0</v>
      </c>
      <c r="W4004" s="33">
        <v>0</v>
      </c>
      <c r="X4004" s="33">
        <f t="shared" si="721"/>
        <v>3598</v>
      </c>
      <c r="Y4004" s="33">
        <f t="shared" si="722"/>
        <v>3598</v>
      </c>
      <c r="Z4004" s="33">
        <f t="shared" si="723"/>
        <v>17578605</v>
      </c>
      <c r="AA4004" s="34">
        <f t="shared" si="724"/>
        <v>0.00043344284616571635</v>
      </c>
      <c r="AB4004" s="33" t="s">
        <v>2762</v>
      </c>
      <c r="AC4004" s="35">
        <v>44935</v>
      </c>
      <c r="AD4004" s="33">
        <v>45</v>
      </c>
      <c r="AE4004" s="36">
        <f t="shared" si="725"/>
        <v>44980</v>
      </c>
    </row>
    <row r="4005" spans="2:31" ht="14.5" hidden="1">
      <c r="B4005" s="29" t="s">
        <v>3160</v>
      </c>
      <c r="C4005" s="30" t="str">
        <f t="shared" si="715"/>
        <v>(Acreedores quirografarios)</v>
      </c>
      <c r="D4005" s="30">
        <v>5</v>
      </c>
      <c r="E4005" s="30" t="s">
        <v>5565</v>
      </c>
      <c r="F4005" s="30" t="s">
        <v>5566</v>
      </c>
      <c r="G4005" s="30" t="s">
        <v>2846</v>
      </c>
      <c r="H4005" s="31">
        <v>73742</v>
      </c>
      <c r="I4005" s="31" t="s">
        <v>62</v>
      </c>
      <c r="J4005" s="32">
        <v>1740</v>
      </c>
      <c r="K4005" s="33">
        <f t="shared" si="716"/>
        <v>1740</v>
      </c>
      <c r="L4005" s="33">
        <v>8501048</v>
      </c>
      <c r="M4005" s="33">
        <v>0</v>
      </c>
      <c r="N4005" s="33">
        <v>0</v>
      </c>
      <c r="O4005" s="33">
        <v>0</v>
      </c>
      <c r="P4005" s="33">
        <f t="shared" si="717"/>
        <v>1740</v>
      </c>
      <c r="Q4005" s="33">
        <f t="shared" si="718"/>
        <v>1740</v>
      </c>
      <c r="R4005" s="33">
        <f t="shared" si="719"/>
        <v>8501048</v>
      </c>
      <c r="S4005" s="33"/>
      <c r="T4005" s="30" t="str">
        <f t="shared" si="720"/>
        <v>USD</v>
      </c>
      <c r="U4005" s="33">
        <v>0</v>
      </c>
      <c r="V4005" s="33">
        <v>0</v>
      </c>
      <c r="W4005" s="33">
        <v>0</v>
      </c>
      <c r="X4005" s="33">
        <f t="shared" si="721"/>
        <v>1740</v>
      </c>
      <c r="Y4005" s="33">
        <f t="shared" si="722"/>
        <v>1740</v>
      </c>
      <c r="Z4005" s="33">
        <f t="shared" si="723"/>
        <v>8501048</v>
      </c>
      <c r="AA4005" s="34">
        <f t="shared" si="724"/>
        <v>0.00020961381409454112</v>
      </c>
      <c r="AB4005" s="33" t="s">
        <v>2762</v>
      </c>
      <c r="AC4005" s="35">
        <v>44936</v>
      </c>
      <c r="AD4005" s="33">
        <v>45</v>
      </c>
      <c r="AE4005" s="36">
        <f t="shared" si="725"/>
        <v>44981</v>
      </c>
    </row>
    <row r="4006" spans="2:31" ht="14.5" hidden="1">
      <c r="B4006" s="29" t="s">
        <v>3160</v>
      </c>
      <c r="C4006" s="30" t="str">
        <f t="shared" si="715"/>
        <v>(Acreedores quirografarios)</v>
      </c>
      <c r="D4006" s="30">
        <v>5</v>
      </c>
      <c r="E4006" s="30" t="s">
        <v>5565</v>
      </c>
      <c r="F4006" s="30" t="s">
        <v>5566</v>
      </c>
      <c r="G4006" s="30" t="s">
        <v>2846</v>
      </c>
      <c r="H4006" s="31">
        <v>73753</v>
      </c>
      <c r="I4006" s="31" t="s">
        <v>62</v>
      </c>
      <c r="J4006" s="32">
        <v>1400</v>
      </c>
      <c r="K4006" s="33">
        <f t="shared" si="716"/>
        <v>1400</v>
      </c>
      <c r="L4006" s="33">
        <v>6571586</v>
      </c>
      <c r="M4006" s="33">
        <v>0</v>
      </c>
      <c r="N4006" s="33">
        <v>0</v>
      </c>
      <c r="O4006" s="33">
        <v>0</v>
      </c>
      <c r="P4006" s="33">
        <f t="shared" si="717"/>
        <v>1400</v>
      </c>
      <c r="Q4006" s="33">
        <f t="shared" si="718"/>
        <v>1400</v>
      </c>
      <c r="R4006" s="33">
        <f t="shared" si="719"/>
        <v>6571586</v>
      </c>
      <c r="S4006" s="33"/>
      <c r="T4006" s="30" t="str">
        <f t="shared" si="720"/>
        <v>USD</v>
      </c>
      <c r="U4006" s="33">
        <v>0</v>
      </c>
      <c r="V4006" s="33">
        <v>0</v>
      </c>
      <c r="W4006" s="33">
        <v>0</v>
      </c>
      <c r="X4006" s="33">
        <f t="shared" si="721"/>
        <v>1400</v>
      </c>
      <c r="Y4006" s="33">
        <f t="shared" si="722"/>
        <v>1400</v>
      </c>
      <c r="Z4006" s="33">
        <f t="shared" si="723"/>
        <v>6571586</v>
      </c>
      <c r="AA4006" s="34">
        <f t="shared" si="724"/>
        <v>0.00016203828117548438</v>
      </c>
      <c r="AB4006" s="33" t="s">
        <v>2762</v>
      </c>
      <c r="AC4006" s="35">
        <v>44943</v>
      </c>
      <c r="AD4006" s="33">
        <v>45</v>
      </c>
      <c r="AE4006" s="36">
        <f t="shared" si="725"/>
        <v>44988</v>
      </c>
    </row>
    <row r="4007" spans="2:31" ht="14.5" hidden="1">
      <c r="B4007" s="29" t="s">
        <v>3160</v>
      </c>
      <c r="C4007" s="30" t="str">
        <f t="shared" si="715"/>
        <v>(Acreedores quirografarios)</v>
      </c>
      <c r="D4007" s="30">
        <v>5</v>
      </c>
      <c r="E4007" s="30" t="s">
        <v>5565</v>
      </c>
      <c r="F4007" s="30" t="s">
        <v>5566</v>
      </c>
      <c r="G4007" s="30" t="s">
        <v>2846</v>
      </c>
      <c r="H4007" s="31">
        <v>73762</v>
      </c>
      <c r="I4007" s="31" t="s">
        <v>62</v>
      </c>
      <c r="J4007" s="32">
        <v>800</v>
      </c>
      <c r="K4007" s="33">
        <f t="shared" si="716"/>
        <v>800</v>
      </c>
      <c r="L4007" s="33">
        <v>3762136</v>
      </c>
      <c r="M4007" s="33">
        <v>0</v>
      </c>
      <c r="N4007" s="33">
        <v>0</v>
      </c>
      <c r="O4007" s="33">
        <v>0</v>
      </c>
      <c r="P4007" s="33">
        <f t="shared" si="717"/>
        <v>800</v>
      </c>
      <c r="Q4007" s="33">
        <f t="shared" si="718"/>
        <v>800</v>
      </c>
      <c r="R4007" s="33">
        <f t="shared" si="719"/>
        <v>3762136</v>
      </c>
      <c r="S4007" s="33"/>
      <c r="T4007" s="30" t="str">
        <f t="shared" si="720"/>
        <v>USD</v>
      </c>
      <c r="U4007" s="33">
        <v>0</v>
      </c>
      <c r="V4007" s="33">
        <v>0</v>
      </c>
      <c r="W4007" s="33">
        <v>0</v>
      </c>
      <c r="X4007" s="33">
        <f t="shared" si="721"/>
        <v>800</v>
      </c>
      <c r="Y4007" s="33">
        <f t="shared" si="722"/>
        <v>800</v>
      </c>
      <c r="Z4007" s="33">
        <f t="shared" si="723"/>
        <v>3762136</v>
      </c>
      <c r="AA4007" s="34">
        <f t="shared" si="724"/>
        <v>9.2764524574191385E-05</v>
      </c>
      <c r="AB4007" s="33" t="s">
        <v>2762</v>
      </c>
      <c r="AC4007" s="35">
        <v>44945</v>
      </c>
      <c r="AD4007" s="33">
        <v>45</v>
      </c>
      <c r="AE4007" s="36">
        <f t="shared" si="725"/>
        <v>44990</v>
      </c>
    </row>
    <row r="4008" spans="2:31" ht="14.5" hidden="1">
      <c r="B4008" s="29" t="s">
        <v>3160</v>
      </c>
      <c r="C4008" s="30" t="str">
        <f t="shared" si="715"/>
        <v>(Acreedores quirografarios)</v>
      </c>
      <c r="D4008" s="30">
        <v>5</v>
      </c>
      <c r="E4008" s="30" t="s">
        <v>5565</v>
      </c>
      <c r="F4008" s="30" t="s">
        <v>5566</v>
      </c>
      <c r="G4008" s="30" t="s">
        <v>2846</v>
      </c>
      <c r="H4008" s="31">
        <v>73783</v>
      </c>
      <c r="I4008" s="31" t="s">
        <v>62</v>
      </c>
      <c r="J4008" s="32">
        <v>750</v>
      </c>
      <c r="K4008" s="33">
        <f t="shared" si="716"/>
        <v>750</v>
      </c>
      <c r="L4008" s="33">
        <v>3413265</v>
      </c>
      <c r="M4008" s="33">
        <v>0</v>
      </c>
      <c r="N4008" s="33">
        <v>0</v>
      </c>
      <c r="O4008" s="33">
        <v>0</v>
      </c>
      <c r="P4008" s="33">
        <f t="shared" si="717"/>
        <v>750</v>
      </c>
      <c r="Q4008" s="33">
        <f t="shared" si="718"/>
        <v>750</v>
      </c>
      <c r="R4008" s="33">
        <f t="shared" si="719"/>
        <v>3413265</v>
      </c>
      <c r="S4008" s="33"/>
      <c r="T4008" s="30" t="str">
        <f t="shared" si="720"/>
        <v>USD</v>
      </c>
      <c r="U4008" s="33">
        <v>0</v>
      </c>
      <c r="V4008" s="33">
        <v>0</v>
      </c>
      <c r="W4008" s="33">
        <v>0</v>
      </c>
      <c r="X4008" s="33">
        <f t="shared" si="721"/>
        <v>750</v>
      </c>
      <c r="Y4008" s="33">
        <f t="shared" si="722"/>
        <v>750</v>
      </c>
      <c r="Z4008" s="33">
        <f t="shared" si="723"/>
        <v>3413265</v>
      </c>
      <c r="AA4008" s="34">
        <f t="shared" si="724"/>
        <v>8.4162269777256156E-05</v>
      </c>
      <c r="AB4008" s="33" t="s">
        <v>2762</v>
      </c>
      <c r="AC4008" s="35">
        <v>44950</v>
      </c>
      <c r="AD4008" s="33">
        <v>45</v>
      </c>
      <c r="AE4008" s="36">
        <f t="shared" si="725"/>
        <v>44995</v>
      </c>
    </row>
    <row r="4009" spans="2:31" ht="14.5" hidden="1">
      <c r="B4009" s="29" t="s">
        <v>3160</v>
      </c>
      <c r="C4009" s="30" t="str">
        <f t="shared" si="715"/>
        <v>(Acreedores quirografarios)</v>
      </c>
      <c r="D4009" s="30">
        <v>5</v>
      </c>
      <c r="E4009" s="30" t="s">
        <v>5565</v>
      </c>
      <c r="F4009" s="30" t="s">
        <v>5566</v>
      </c>
      <c r="G4009" s="30" t="s">
        <v>2846</v>
      </c>
      <c r="H4009" s="31">
        <v>73799</v>
      </c>
      <c r="I4009" s="31" t="s">
        <v>62</v>
      </c>
      <c r="J4009" s="32">
        <v>2525</v>
      </c>
      <c r="K4009" s="33">
        <f t="shared" si="716"/>
        <v>2525</v>
      </c>
      <c r="L4009" s="33">
        <v>11371250</v>
      </c>
      <c r="M4009" s="33">
        <v>0</v>
      </c>
      <c r="N4009" s="33">
        <v>0</v>
      </c>
      <c r="O4009" s="33">
        <v>0</v>
      </c>
      <c r="P4009" s="33">
        <f t="shared" si="717"/>
        <v>2525</v>
      </c>
      <c r="Q4009" s="33">
        <f t="shared" si="718"/>
        <v>2525</v>
      </c>
      <c r="R4009" s="33">
        <f t="shared" si="719"/>
        <v>11371250</v>
      </c>
      <c r="S4009" s="33"/>
      <c r="T4009" s="30" t="str">
        <f t="shared" si="720"/>
        <v>USD</v>
      </c>
      <c r="U4009" s="33">
        <v>0</v>
      </c>
      <c r="V4009" s="33">
        <v>0</v>
      </c>
      <c r="W4009" s="33">
        <v>0</v>
      </c>
      <c r="X4009" s="33">
        <f t="shared" si="721"/>
        <v>2525</v>
      </c>
      <c r="Y4009" s="33">
        <f t="shared" si="722"/>
        <v>2525</v>
      </c>
      <c r="Z4009" s="33">
        <f t="shared" si="723"/>
        <v>11371250</v>
      </c>
      <c r="AA4009" s="34">
        <f t="shared" si="724"/>
        <v>0.00028038555758331802</v>
      </c>
      <c r="AB4009" s="33" t="s">
        <v>2762</v>
      </c>
      <c r="AC4009" s="35">
        <v>44956</v>
      </c>
      <c r="AD4009" s="33">
        <v>45</v>
      </c>
      <c r="AE4009" s="36">
        <f t="shared" si="725"/>
        <v>45001</v>
      </c>
    </row>
    <row r="4010" spans="2:31" ht="14.5" hidden="1">
      <c r="B4010" s="29" t="s">
        <v>3160</v>
      </c>
      <c r="C4010" s="30" t="str">
        <f t="shared" si="715"/>
        <v>(Acreedores quirografarios)</v>
      </c>
      <c r="D4010" s="30">
        <v>5</v>
      </c>
      <c r="E4010" s="30" t="s">
        <v>5565</v>
      </c>
      <c r="F4010" s="30" t="s">
        <v>5566</v>
      </c>
      <c r="G4010" s="30" t="s">
        <v>2846</v>
      </c>
      <c r="H4010" s="31">
        <v>73806</v>
      </c>
      <c r="I4010" s="31" t="s">
        <v>62</v>
      </c>
      <c r="J4010" s="32">
        <v>4450</v>
      </c>
      <c r="K4010" s="33">
        <f t="shared" si="716"/>
        <v>4450</v>
      </c>
      <c r="L4010" s="33">
        <v>20240825</v>
      </c>
      <c r="M4010" s="33">
        <v>0</v>
      </c>
      <c r="N4010" s="33">
        <v>0</v>
      </c>
      <c r="O4010" s="33">
        <v>0</v>
      </c>
      <c r="P4010" s="33">
        <f t="shared" si="717"/>
        <v>4450</v>
      </c>
      <c r="Q4010" s="33">
        <f t="shared" si="718"/>
        <v>4450</v>
      </c>
      <c r="R4010" s="33">
        <f t="shared" si="719"/>
        <v>20240825</v>
      </c>
      <c r="S4010" s="33"/>
      <c r="T4010" s="30" t="str">
        <f t="shared" si="720"/>
        <v>USD</v>
      </c>
      <c r="U4010" s="33">
        <v>0</v>
      </c>
      <c r="V4010" s="33">
        <v>0</v>
      </c>
      <c r="W4010" s="33">
        <v>0</v>
      </c>
      <c r="X4010" s="33">
        <f t="shared" si="721"/>
        <v>4450</v>
      </c>
      <c r="Y4010" s="33">
        <f t="shared" si="722"/>
        <v>4450</v>
      </c>
      <c r="Z4010" s="33">
        <f t="shared" si="723"/>
        <v>20240825</v>
      </c>
      <c r="AA4010" s="34">
        <f t="shared" si="724"/>
        <v>0.00049908629249830611</v>
      </c>
      <c r="AB4010" s="33" t="s">
        <v>2762</v>
      </c>
      <c r="AC4010" s="35">
        <v>44956</v>
      </c>
      <c r="AD4010" s="33">
        <v>45</v>
      </c>
      <c r="AE4010" s="36">
        <f t="shared" si="725"/>
        <v>45001</v>
      </c>
    </row>
    <row r="4011" spans="2:31" ht="14.5" hidden="1">
      <c r="B4011" s="29" t="s">
        <v>3160</v>
      </c>
      <c r="C4011" s="30" t="str">
        <f t="shared" si="715"/>
        <v>(Acreedores quirografarios)</v>
      </c>
      <c r="D4011" s="30">
        <v>5</v>
      </c>
      <c r="E4011" s="30" t="s">
        <v>5565</v>
      </c>
      <c r="F4011" s="30" t="s">
        <v>5566</v>
      </c>
      <c r="G4011" s="30" t="s">
        <v>2846</v>
      </c>
      <c r="H4011" s="31">
        <v>73809</v>
      </c>
      <c r="I4011" s="31" t="s">
        <v>62</v>
      </c>
      <c r="J4011" s="32">
        <v>13120</v>
      </c>
      <c r="K4011" s="33">
        <f t="shared" si="716"/>
        <v>13120</v>
      </c>
      <c r="L4011" s="33">
        <v>60990944</v>
      </c>
      <c r="M4011" s="33">
        <v>0</v>
      </c>
      <c r="N4011" s="33">
        <v>0</v>
      </c>
      <c r="O4011" s="33">
        <v>0</v>
      </c>
      <c r="P4011" s="33">
        <f t="shared" si="717"/>
        <v>13120</v>
      </c>
      <c r="Q4011" s="33">
        <f t="shared" si="718"/>
        <v>13120</v>
      </c>
      <c r="R4011" s="33">
        <f t="shared" si="719"/>
        <v>60990944</v>
      </c>
      <c r="S4011" s="33"/>
      <c r="T4011" s="30" t="str">
        <f t="shared" si="720"/>
        <v>USD</v>
      </c>
      <c r="U4011" s="33">
        <v>0</v>
      </c>
      <c r="V4011" s="33">
        <v>0</v>
      </c>
      <c r="W4011" s="33">
        <v>0</v>
      </c>
      <c r="X4011" s="33">
        <f t="shared" si="721"/>
        <v>13120</v>
      </c>
      <c r="Y4011" s="33">
        <f t="shared" si="722"/>
        <v>13120</v>
      </c>
      <c r="Z4011" s="33">
        <f t="shared" si="723"/>
        <v>60990944</v>
      </c>
      <c r="AA4011" s="34">
        <f t="shared" si="724"/>
        <v>0.0015038786273253095</v>
      </c>
      <c r="AB4011" s="33" t="s">
        <v>2762</v>
      </c>
      <c r="AC4011" s="35">
        <v>44957</v>
      </c>
      <c r="AD4011" s="33">
        <v>45</v>
      </c>
      <c r="AE4011" s="36">
        <f t="shared" si="725"/>
        <v>45002</v>
      </c>
    </row>
    <row r="4012" spans="2:31" ht="14.5" hidden="1">
      <c r="B4012" s="29" t="s">
        <v>3162</v>
      </c>
      <c r="C4012" s="30" t="str">
        <f t="shared" si="715"/>
        <v>(Proveedores estratégicos)</v>
      </c>
      <c r="D4012" s="30">
        <v>4</v>
      </c>
      <c r="E4012" s="30" t="s">
        <v>5567</v>
      </c>
      <c r="F4012" s="30" t="s">
        <v>5568</v>
      </c>
      <c r="G4012" s="30" t="s">
        <v>5443</v>
      </c>
      <c r="H4012" s="31" t="s">
        <v>3163</v>
      </c>
      <c r="I4012" s="31" t="s">
        <v>62</v>
      </c>
      <c r="J4012" s="32">
        <v>630</v>
      </c>
      <c r="K4012" s="33">
        <f t="shared" si="716"/>
        <v>630</v>
      </c>
      <c r="L4012" s="33">
        <v>2719376</v>
      </c>
      <c r="M4012" s="33">
        <v>0</v>
      </c>
      <c r="N4012" s="33">
        <v>0</v>
      </c>
      <c r="O4012" s="33">
        <v>0</v>
      </c>
      <c r="P4012" s="33">
        <f t="shared" si="717"/>
        <v>630</v>
      </c>
      <c r="Q4012" s="33">
        <f t="shared" si="718"/>
        <v>630</v>
      </c>
      <c r="R4012" s="33">
        <f t="shared" si="719"/>
        <v>2719376</v>
      </c>
      <c r="S4012" s="33"/>
      <c r="T4012" s="30" t="str">
        <f t="shared" si="720"/>
        <v>USD</v>
      </c>
      <c r="U4012" s="33">
        <v>0</v>
      </c>
      <c r="V4012" s="33">
        <v>0</v>
      </c>
      <c r="W4012" s="33">
        <v>0</v>
      </c>
      <c r="X4012" s="33">
        <f t="shared" si="721"/>
        <v>630</v>
      </c>
      <c r="Y4012" s="33">
        <f t="shared" si="722"/>
        <v>630</v>
      </c>
      <c r="Z4012" s="33">
        <f t="shared" si="723"/>
        <v>2719376</v>
      </c>
      <c r="AA4012" s="34">
        <f t="shared" si="724"/>
        <v>3.9211996238486464E-06</v>
      </c>
      <c r="AB4012" s="33" t="s">
        <v>2762</v>
      </c>
      <c r="AC4012" s="35">
        <v>44791</v>
      </c>
      <c r="AD4012" s="33">
        <v>30</v>
      </c>
      <c r="AE4012" s="36">
        <f t="shared" si="725"/>
        <v>44821</v>
      </c>
    </row>
    <row r="4013" spans="2:31" ht="14.5" hidden="1">
      <c r="B4013" s="29" t="s">
        <v>3162</v>
      </c>
      <c r="C4013" s="30" t="str">
        <f t="shared" si="726" ref="C4013:C4076">+IF(D4013=1,$A$4,IF(D4013=2,$A$5,IF(D4013=3,$A$6,IF(D4013=4,$A$7,IF(D4013=5,$A$8,IF(D4013=6,$A$9,))))))</f>
        <v>(Proveedores estratégicos)</v>
      </c>
      <c r="D4013" s="30">
        <v>4</v>
      </c>
      <c r="E4013" s="30" t="s">
        <v>5567</v>
      </c>
      <c r="F4013" s="30" t="s">
        <v>5568</v>
      </c>
      <c r="G4013" s="30" t="s">
        <v>5443</v>
      </c>
      <c r="H4013" s="31" t="s">
        <v>3164</v>
      </c>
      <c r="I4013" s="31" t="s">
        <v>62</v>
      </c>
      <c r="J4013" s="32">
        <v>2469.8499999999999</v>
      </c>
      <c r="K4013" s="33">
        <f t="shared" si="727" ref="K4013:K4076">+IF(I4013="USD",J4013,L4013/$L$3)</f>
        <v>2469.8499999999999</v>
      </c>
      <c r="L4013" s="33">
        <v>11717067</v>
      </c>
      <c r="M4013" s="33">
        <v>0</v>
      </c>
      <c r="N4013" s="33">
        <v>0</v>
      </c>
      <c r="O4013" s="33">
        <v>0</v>
      </c>
      <c r="P4013" s="33">
        <f t="shared" si="728" ref="P4013:P4076">+J4013+M4013</f>
        <v>2469.8499999999999</v>
      </c>
      <c r="Q4013" s="33">
        <f t="shared" si="729" ref="Q4013:Q4076">+K4013+N4013</f>
        <v>2469.8499999999999</v>
      </c>
      <c r="R4013" s="33">
        <f t="shared" si="730" ref="R4013:R4076">+L4013+O4013</f>
        <v>11717067</v>
      </c>
      <c r="S4013" s="33"/>
      <c r="T4013" s="30" t="str">
        <f t="shared" si="731" ref="T4013:T4076">+I4013</f>
        <v>USD</v>
      </c>
      <c r="U4013" s="33">
        <v>0</v>
      </c>
      <c r="V4013" s="33">
        <v>0</v>
      </c>
      <c r="W4013" s="33">
        <v>0</v>
      </c>
      <c r="X4013" s="33">
        <f t="shared" si="732" ref="X4013:X4076">+P4013+U4013</f>
        <v>2469.8499999999999</v>
      </c>
      <c r="Y4013" s="33">
        <f t="shared" si="733" ref="Y4013:Y4076">+Q4013+V4013</f>
        <v>2469.8499999999999</v>
      </c>
      <c r="Z4013" s="33">
        <f t="shared" si="734" ref="Z4013:Z4076">+R4013+W4013</f>
        <v>11717067</v>
      </c>
      <c r="AA4013" s="34">
        <f t="shared" si="735" ref="AA4013:AA4076">+IF(D4013=1,Z4013/$C$4,IF(D4013=2,Z4013/$C$5,IF(D4013=3,Z4013/$C$6,IF(D4013=4,Z4013/$C$7,IF(D4013=5,Z4013/$C$8,IF(D4013=6,Z4013/$C$9))))))</f>
        <v>1.6895404943269848E-05</v>
      </c>
      <c r="AB4013" s="33" t="s">
        <v>2762</v>
      </c>
      <c r="AC4013" s="35">
        <v>44853</v>
      </c>
      <c r="AD4013" s="33">
        <v>30</v>
      </c>
      <c r="AE4013" s="36">
        <f t="shared" si="725"/>
        <v>44883</v>
      </c>
    </row>
    <row r="4014" spans="2:31" ht="14.5" hidden="1">
      <c r="B4014" s="29" t="s">
        <v>3162</v>
      </c>
      <c r="C4014" s="30" t="str">
        <f t="shared" si="726"/>
        <v>(Proveedores estratégicos)</v>
      </c>
      <c r="D4014" s="30">
        <v>4</v>
      </c>
      <c r="E4014" s="30" t="s">
        <v>5567</v>
      </c>
      <c r="F4014" s="30" t="s">
        <v>5568</v>
      </c>
      <c r="G4014" s="30" t="s">
        <v>5443</v>
      </c>
      <c r="H4014" s="31" t="s">
        <v>3165</v>
      </c>
      <c r="I4014" s="31" t="s">
        <v>62</v>
      </c>
      <c r="J4014" s="32">
        <v>16799.700000000001</v>
      </c>
      <c r="K4014" s="33">
        <f t="shared" si="727"/>
        <v>16799.700000000001</v>
      </c>
      <c r="L4014" s="33">
        <v>80900467</v>
      </c>
      <c r="M4014" s="33">
        <v>0</v>
      </c>
      <c r="N4014" s="33">
        <v>0</v>
      </c>
      <c r="O4014" s="33">
        <v>0</v>
      </c>
      <c r="P4014" s="33">
        <f t="shared" si="728"/>
        <v>16799.700000000001</v>
      </c>
      <c r="Q4014" s="33">
        <f t="shared" si="729"/>
        <v>16799.700000000001</v>
      </c>
      <c r="R4014" s="33">
        <f t="shared" si="730"/>
        <v>80900467</v>
      </c>
      <c r="S4014" s="38"/>
      <c r="T4014" s="30" t="str">
        <f t="shared" si="731"/>
        <v>USD</v>
      </c>
      <c r="U4014" s="33">
        <v>0</v>
      </c>
      <c r="V4014" s="33">
        <v>0</v>
      </c>
      <c r="W4014" s="33">
        <v>0</v>
      </c>
      <c r="X4014" s="33">
        <f t="shared" si="732"/>
        <v>16799.700000000001</v>
      </c>
      <c r="Y4014" s="33">
        <f t="shared" si="733"/>
        <v>16799.700000000001</v>
      </c>
      <c r="Z4014" s="33">
        <f t="shared" si="734"/>
        <v>80900467</v>
      </c>
      <c r="AA4014" s="34">
        <f t="shared" si="735"/>
        <v>0.00011665429156158611</v>
      </c>
      <c r="AB4014" s="33" t="s">
        <v>2762</v>
      </c>
      <c r="AC4014" s="35">
        <v>44868</v>
      </c>
      <c r="AD4014" s="33">
        <v>30</v>
      </c>
      <c r="AE4014" s="36">
        <f t="shared" si="725"/>
        <v>44898</v>
      </c>
    </row>
    <row r="4015" spans="2:31" ht="14.5" hidden="1">
      <c r="B4015" s="29" t="s">
        <v>3162</v>
      </c>
      <c r="C4015" s="30" t="str">
        <f t="shared" si="726"/>
        <v>(Proveedores estratégicos)</v>
      </c>
      <c r="D4015" s="30">
        <v>4</v>
      </c>
      <c r="E4015" s="30" t="s">
        <v>5567</v>
      </c>
      <c r="F4015" s="30" t="s">
        <v>5568</v>
      </c>
      <c r="G4015" s="30" t="s">
        <v>5443</v>
      </c>
      <c r="H4015" s="31" t="s">
        <v>3166</v>
      </c>
      <c r="I4015" s="31" t="s">
        <v>62</v>
      </c>
      <c r="J4015" s="32">
        <v>6421.6099999999997</v>
      </c>
      <c r="K4015" s="33">
        <f t="shared" si="727"/>
        <v>6421.6099999999997</v>
      </c>
      <c r="L4015" s="33">
        <v>30830535</v>
      </c>
      <c r="M4015" s="33">
        <v>0</v>
      </c>
      <c r="N4015" s="33">
        <v>0</v>
      </c>
      <c r="O4015" s="33">
        <v>0</v>
      </c>
      <c r="P4015" s="33">
        <f t="shared" si="728"/>
        <v>6421.6099999999997</v>
      </c>
      <c r="Q4015" s="33">
        <f t="shared" si="729"/>
        <v>6421.6099999999997</v>
      </c>
      <c r="R4015" s="33">
        <f t="shared" si="730"/>
        <v>30830535</v>
      </c>
      <c r="S4015" s="33"/>
      <c r="T4015" s="30" t="str">
        <f t="shared" si="731"/>
        <v>USD</v>
      </c>
      <c r="U4015" s="33">
        <v>0</v>
      </c>
      <c r="V4015" s="33">
        <v>0</v>
      </c>
      <c r="W4015" s="33">
        <v>0</v>
      </c>
      <c r="X4015" s="33">
        <f t="shared" si="732"/>
        <v>6421.6099999999997</v>
      </c>
      <c r="Y4015" s="33">
        <f t="shared" si="733"/>
        <v>6421.6099999999997</v>
      </c>
      <c r="Z4015" s="33">
        <f t="shared" si="734"/>
        <v>30830535</v>
      </c>
      <c r="AA4015" s="34">
        <f t="shared" si="735"/>
        <v>4.4456037798764318E-05</v>
      </c>
      <c r="AB4015" s="33" t="s">
        <v>2762</v>
      </c>
      <c r="AC4015" s="35">
        <v>44881</v>
      </c>
      <c r="AD4015" s="33">
        <v>30</v>
      </c>
      <c r="AE4015" s="36">
        <f t="shared" si="725"/>
        <v>44911</v>
      </c>
    </row>
    <row r="4016" spans="2:31" ht="14.5" hidden="1">
      <c r="B4016" s="29" t="s">
        <v>3162</v>
      </c>
      <c r="C4016" s="30" t="str">
        <f t="shared" si="726"/>
        <v>(Proveedores estratégicos)</v>
      </c>
      <c r="D4016" s="30">
        <v>4</v>
      </c>
      <c r="E4016" s="30" t="s">
        <v>5567</v>
      </c>
      <c r="F4016" s="30" t="s">
        <v>5568</v>
      </c>
      <c r="G4016" s="30" t="s">
        <v>5443</v>
      </c>
      <c r="H4016" s="31" t="s">
        <v>3167</v>
      </c>
      <c r="I4016" s="31" t="s">
        <v>62</v>
      </c>
      <c r="J4016" s="32">
        <v>18269.560000000001</v>
      </c>
      <c r="K4016" s="33">
        <f t="shared" si="727"/>
        <v>18269.560000000001</v>
      </c>
      <c r="L4016" s="33">
        <v>91157431</v>
      </c>
      <c r="M4016" s="33">
        <v>0</v>
      </c>
      <c r="N4016" s="33">
        <v>0</v>
      </c>
      <c r="O4016" s="33">
        <v>0</v>
      </c>
      <c r="P4016" s="33">
        <f t="shared" si="728"/>
        <v>18269.560000000001</v>
      </c>
      <c r="Q4016" s="33">
        <f t="shared" si="729"/>
        <v>18269.560000000001</v>
      </c>
      <c r="R4016" s="33">
        <f t="shared" si="730"/>
        <v>91157431</v>
      </c>
      <c r="S4016" s="33"/>
      <c r="T4016" s="30" t="str">
        <f t="shared" si="731"/>
        <v>USD</v>
      </c>
      <c r="U4016" s="33">
        <v>0</v>
      </c>
      <c r="V4016" s="33">
        <v>0</v>
      </c>
      <c r="W4016" s="33">
        <v>0</v>
      </c>
      <c r="X4016" s="33">
        <f t="shared" si="732"/>
        <v>18269.560000000001</v>
      </c>
      <c r="Y4016" s="33">
        <f t="shared" si="733"/>
        <v>18269.560000000001</v>
      </c>
      <c r="Z4016" s="33">
        <f t="shared" si="734"/>
        <v>91157431</v>
      </c>
      <c r="AA4016" s="34">
        <f t="shared" si="735"/>
        <v>0.00013144430345351615</v>
      </c>
      <c r="AB4016" s="33" t="s">
        <v>2762</v>
      </c>
      <c r="AC4016" s="35">
        <v>44932</v>
      </c>
      <c r="AD4016" s="33">
        <v>30</v>
      </c>
      <c r="AE4016" s="36">
        <f t="shared" si="725"/>
        <v>44962</v>
      </c>
    </row>
    <row r="4017" spans="2:31" ht="14.5" hidden="1">
      <c r="B4017" s="29" t="s">
        <v>3162</v>
      </c>
      <c r="C4017" s="30" t="str">
        <f t="shared" si="726"/>
        <v>(Proveedores estratégicos)</v>
      </c>
      <c r="D4017" s="30">
        <v>4</v>
      </c>
      <c r="E4017" s="30" t="s">
        <v>5567</v>
      </c>
      <c r="F4017" s="30" t="s">
        <v>5568</v>
      </c>
      <c r="G4017" s="30" t="s">
        <v>5443</v>
      </c>
      <c r="H4017" s="31" t="s">
        <v>3168</v>
      </c>
      <c r="I4017" s="31" t="s">
        <v>62</v>
      </c>
      <c r="J4017" s="32">
        <v>80408.460000000006</v>
      </c>
      <c r="K4017" s="33">
        <f t="shared" si="727"/>
        <v>80408.460000000006</v>
      </c>
      <c r="L4017" s="33">
        <v>401204444</v>
      </c>
      <c r="M4017" s="33">
        <v>0</v>
      </c>
      <c r="N4017" s="33">
        <v>0</v>
      </c>
      <c r="O4017" s="33">
        <v>0</v>
      </c>
      <c r="P4017" s="33">
        <f t="shared" si="728"/>
        <v>80408.460000000006</v>
      </c>
      <c r="Q4017" s="33">
        <f t="shared" si="729"/>
        <v>80408.460000000006</v>
      </c>
      <c r="R4017" s="33">
        <f t="shared" si="730"/>
        <v>401204444</v>
      </c>
      <c r="S4017" s="33"/>
      <c r="T4017" s="30" t="str">
        <f t="shared" si="731"/>
        <v>USD</v>
      </c>
      <c r="U4017" s="33">
        <v>0</v>
      </c>
      <c r="V4017" s="33">
        <v>0</v>
      </c>
      <c r="W4017" s="33">
        <v>0</v>
      </c>
      <c r="X4017" s="33">
        <f t="shared" si="732"/>
        <v>80408.460000000006</v>
      </c>
      <c r="Y4017" s="33">
        <f t="shared" si="733"/>
        <v>80408.460000000006</v>
      </c>
      <c r="Z4017" s="33">
        <f t="shared" si="734"/>
        <v>401204444</v>
      </c>
      <c r="AA4017" s="34">
        <f t="shared" si="735"/>
        <v>0.00057851606945828944</v>
      </c>
      <c r="AB4017" s="33" t="s">
        <v>2762</v>
      </c>
      <c r="AC4017" s="35">
        <v>44932</v>
      </c>
      <c r="AD4017" s="33">
        <v>30</v>
      </c>
      <c r="AE4017" s="36">
        <f t="shared" si="725"/>
        <v>44962</v>
      </c>
    </row>
    <row r="4018" spans="2:31" ht="14.5" hidden="1">
      <c r="B4018" s="29" t="s">
        <v>3162</v>
      </c>
      <c r="C4018" s="30" t="str">
        <f t="shared" si="726"/>
        <v>(Proveedores estratégicos)</v>
      </c>
      <c r="D4018" s="30">
        <v>4</v>
      </c>
      <c r="E4018" s="30" t="s">
        <v>5567</v>
      </c>
      <c r="F4018" s="30" t="s">
        <v>5568</v>
      </c>
      <c r="G4018" s="30" t="s">
        <v>5443</v>
      </c>
      <c r="H4018" s="31" t="s">
        <v>3169</v>
      </c>
      <c r="I4018" s="31" t="s">
        <v>62</v>
      </c>
      <c r="J4018" s="32">
        <v>22399.599999999999</v>
      </c>
      <c r="K4018" s="33">
        <f t="shared" si="727"/>
        <v>22399.599999999999</v>
      </c>
      <c r="L4018" s="33">
        <v>105078540</v>
      </c>
      <c r="M4018" s="33">
        <v>0</v>
      </c>
      <c r="N4018" s="33">
        <v>0</v>
      </c>
      <c r="O4018" s="33">
        <v>0</v>
      </c>
      <c r="P4018" s="33">
        <f t="shared" si="728"/>
        <v>22399.599999999999</v>
      </c>
      <c r="Q4018" s="33">
        <f t="shared" si="729"/>
        <v>22399.599999999999</v>
      </c>
      <c r="R4018" s="33">
        <f t="shared" si="730"/>
        <v>105078540</v>
      </c>
      <c r="S4018" s="33"/>
      <c r="T4018" s="30" t="str">
        <f t="shared" si="731"/>
        <v>USD</v>
      </c>
      <c r="U4018" s="33">
        <v>0</v>
      </c>
      <c r="V4018" s="33">
        <v>0</v>
      </c>
      <c r="W4018" s="33">
        <v>0</v>
      </c>
      <c r="X4018" s="33">
        <f t="shared" si="732"/>
        <v>22399.599999999999</v>
      </c>
      <c r="Y4018" s="33">
        <f t="shared" si="733"/>
        <v>22399.599999999999</v>
      </c>
      <c r="Z4018" s="33">
        <f t="shared" si="734"/>
        <v>105078540</v>
      </c>
      <c r="AA4018" s="34">
        <f t="shared" si="735"/>
        <v>0.00015151782303093243</v>
      </c>
      <c r="AB4018" s="33" t="s">
        <v>2762</v>
      </c>
      <c r="AC4018" s="35">
        <v>44944</v>
      </c>
      <c r="AD4018" s="33">
        <v>30</v>
      </c>
      <c r="AE4018" s="36">
        <f t="shared" si="725"/>
        <v>44974</v>
      </c>
    </row>
    <row r="4019" spans="2:31" ht="14.5" hidden="1">
      <c r="B4019" s="29" t="s">
        <v>3162</v>
      </c>
      <c r="C4019" s="30" t="str">
        <f t="shared" si="726"/>
        <v>(Proveedores estratégicos)</v>
      </c>
      <c r="D4019" s="30">
        <v>4</v>
      </c>
      <c r="E4019" s="30" t="s">
        <v>5567</v>
      </c>
      <c r="F4019" s="30" t="s">
        <v>5568</v>
      </c>
      <c r="G4019" s="30" t="s">
        <v>5443</v>
      </c>
      <c r="H4019" s="31" t="s">
        <v>3170</v>
      </c>
      <c r="I4019" s="31" t="s">
        <v>62</v>
      </c>
      <c r="J4019" s="32">
        <v>9879.3999999999996</v>
      </c>
      <c r="K4019" s="33">
        <f t="shared" si="727"/>
        <v>9879.3999999999996</v>
      </c>
      <c r="L4019" s="33">
        <v>46345155</v>
      </c>
      <c r="M4019" s="33">
        <v>0</v>
      </c>
      <c r="N4019" s="33">
        <v>0</v>
      </c>
      <c r="O4019" s="33">
        <v>0</v>
      </c>
      <c r="P4019" s="33">
        <f t="shared" si="728"/>
        <v>9879.3999999999996</v>
      </c>
      <c r="Q4019" s="33">
        <f t="shared" si="729"/>
        <v>9879.3999999999996</v>
      </c>
      <c r="R4019" s="33">
        <f t="shared" si="730"/>
        <v>46345155</v>
      </c>
      <c r="S4019" s="33"/>
      <c r="T4019" s="30" t="str">
        <f t="shared" si="731"/>
        <v>USD</v>
      </c>
      <c r="U4019" s="33">
        <v>0</v>
      </c>
      <c r="V4019" s="33">
        <v>0</v>
      </c>
      <c r="W4019" s="33">
        <v>0</v>
      </c>
      <c r="X4019" s="33">
        <f t="shared" si="732"/>
        <v>9879.3999999999996</v>
      </c>
      <c r="Y4019" s="33">
        <f t="shared" si="733"/>
        <v>9879.3999999999996</v>
      </c>
      <c r="Z4019" s="33">
        <f t="shared" si="734"/>
        <v>46345155</v>
      </c>
      <c r="AA4019" s="34">
        <f t="shared" si="735"/>
        <v>6.6827317867484005E-05</v>
      </c>
      <c r="AB4019" s="33" t="s">
        <v>2762</v>
      </c>
      <c r="AC4019" s="35">
        <v>44944</v>
      </c>
      <c r="AD4019" s="33">
        <v>30</v>
      </c>
      <c r="AE4019" s="36">
        <f t="shared" si="725"/>
        <v>44974</v>
      </c>
    </row>
    <row r="4020" spans="2:31" ht="14.5" hidden="1">
      <c r="B4020" s="29" t="s">
        <v>3162</v>
      </c>
      <c r="C4020" s="30" t="str">
        <f t="shared" si="726"/>
        <v>(Proveedores estratégicos)</v>
      </c>
      <c r="D4020" s="30">
        <v>4</v>
      </c>
      <c r="E4020" s="30" t="s">
        <v>5567</v>
      </c>
      <c r="F4020" s="30" t="s">
        <v>5568</v>
      </c>
      <c r="G4020" s="30" t="s">
        <v>5443</v>
      </c>
      <c r="H4020" s="31" t="s">
        <v>3171</v>
      </c>
      <c r="I4020" s="31" t="s">
        <v>62</v>
      </c>
      <c r="J4020" s="32">
        <v>5433.6700000000001</v>
      </c>
      <c r="K4020" s="33">
        <f t="shared" si="727"/>
        <v>5433.6700000000001</v>
      </c>
      <c r="L4020" s="33">
        <v>25917791</v>
      </c>
      <c r="M4020" s="33">
        <v>0</v>
      </c>
      <c r="N4020" s="33">
        <v>0</v>
      </c>
      <c r="O4020" s="33">
        <v>0</v>
      </c>
      <c r="P4020" s="33">
        <f t="shared" si="728"/>
        <v>5433.6700000000001</v>
      </c>
      <c r="Q4020" s="33">
        <f t="shared" si="729"/>
        <v>5433.6700000000001</v>
      </c>
      <c r="R4020" s="33">
        <f t="shared" si="730"/>
        <v>25917791</v>
      </c>
      <c r="S4020" s="33"/>
      <c r="T4020" s="30" t="str">
        <f t="shared" si="731"/>
        <v>USD</v>
      </c>
      <c r="U4020" s="33">
        <v>0</v>
      </c>
      <c r="V4020" s="33">
        <v>0</v>
      </c>
      <c r="W4020" s="33">
        <v>0</v>
      </c>
      <c r="X4020" s="33">
        <f t="shared" si="732"/>
        <v>5433.6700000000001</v>
      </c>
      <c r="Y4020" s="33">
        <f t="shared" si="733"/>
        <v>5433.6700000000001</v>
      </c>
      <c r="Z4020" s="33">
        <f t="shared" si="734"/>
        <v>25917791</v>
      </c>
      <c r="AA4020" s="34">
        <f t="shared" si="735"/>
        <v>3.7372114897016015E-05</v>
      </c>
      <c r="AB4020" s="33" t="s">
        <v>2762</v>
      </c>
      <c r="AC4020" s="35">
        <v>44966</v>
      </c>
      <c r="AD4020" s="33">
        <v>30</v>
      </c>
      <c r="AE4020" s="36">
        <f t="shared" si="725"/>
        <v>44996</v>
      </c>
    </row>
    <row r="4021" spans="2:31" ht="14.5" hidden="1">
      <c r="B4021" s="29" t="s">
        <v>3162</v>
      </c>
      <c r="C4021" s="30" t="str">
        <f t="shared" si="726"/>
        <v>(Proveedores estratégicos)</v>
      </c>
      <c r="D4021" s="30">
        <v>4</v>
      </c>
      <c r="E4021" s="30" t="s">
        <v>5567</v>
      </c>
      <c r="F4021" s="30" t="s">
        <v>5568</v>
      </c>
      <c r="G4021" s="30" t="s">
        <v>5443</v>
      </c>
      <c r="H4021" s="31" t="s">
        <v>3172</v>
      </c>
      <c r="I4021" s="31" t="s">
        <v>62</v>
      </c>
      <c r="J4021" s="32">
        <v>51519.080000000002</v>
      </c>
      <c r="K4021" s="33">
        <f t="shared" si="727"/>
        <v>51519.080000000002</v>
      </c>
      <c r="L4021" s="33">
        <v>245738284</v>
      </c>
      <c r="M4021" s="33">
        <v>0</v>
      </c>
      <c r="N4021" s="33">
        <v>0</v>
      </c>
      <c r="O4021" s="33">
        <v>0</v>
      </c>
      <c r="P4021" s="33">
        <f t="shared" si="728"/>
        <v>51519.080000000002</v>
      </c>
      <c r="Q4021" s="33">
        <f t="shared" si="729"/>
        <v>51519.080000000002</v>
      </c>
      <c r="R4021" s="33">
        <f t="shared" si="730"/>
        <v>245738284</v>
      </c>
      <c r="S4021" s="33"/>
      <c r="T4021" s="30" t="str">
        <f t="shared" si="731"/>
        <v>USD</v>
      </c>
      <c r="U4021" s="33">
        <v>0</v>
      </c>
      <c r="V4021" s="33">
        <v>0</v>
      </c>
      <c r="W4021" s="33">
        <v>0</v>
      </c>
      <c r="X4021" s="33">
        <f t="shared" si="732"/>
        <v>51519.080000000002</v>
      </c>
      <c r="Y4021" s="33">
        <f t="shared" si="733"/>
        <v>51519.080000000002</v>
      </c>
      <c r="Z4021" s="33">
        <f t="shared" si="734"/>
        <v>245738284</v>
      </c>
      <c r="AA4021" s="34">
        <f t="shared" si="735"/>
        <v>0.00035434190299024913</v>
      </c>
      <c r="AB4021" s="33" t="s">
        <v>2762</v>
      </c>
      <c r="AC4021" s="35">
        <v>44966</v>
      </c>
      <c r="AD4021" s="33">
        <v>30</v>
      </c>
      <c r="AE4021" s="36">
        <f t="shared" si="725"/>
        <v>44996</v>
      </c>
    </row>
    <row r="4022" spans="2:31" ht="14.5" hidden="1">
      <c r="B4022" s="29" t="s">
        <v>3173</v>
      </c>
      <c r="C4022" s="30" t="str">
        <f t="shared" si="726"/>
        <v>(Acreedores quirografarios)</v>
      </c>
      <c r="D4022" s="30">
        <v>5</v>
      </c>
      <c r="E4022" s="30">
        <v>46679668</v>
      </c>
      <c r="F4022" s="30" t="s">
        <v>5569</v>
      </c>
      <c r="G4022" s="30" t="s">
        <v>2846</v>
      </c>
      <c r="H4022" s="31">
        <v>93238050</v>
      </c>
      <c r="I4022" s="31" t="s">
        <v>62</v>
      </c>
      <c r="J4022" s="32">
        <v>3139.3600000000001</v>
      </c>
      <c r="K4022" s="33">
        <f t="shared" si="727"/>
        <v>3139.3600000000001</v>
      </c>
      <c r="L4022" s="33">
        <v>15566265</v>
      </c>
      <c r="M4022" s="33">
        <v>0</v>
      </c>
      <c r="N4022" s="33">
        <v>0</v>
      </c>
      <c r="O4022" s="33">
        <v>0</v>
      </c>
      <c r="P4022" s="33">
        <f t="shared" si="728"/>
        <v>3139.3600000000001</v>
      </c>
      <c r="Q4022" s="33">
        <f t="shared" si="729"/>
        <v>3139.3600000000001</v>
      </c>
      <c r="R4022" s="33">
        <f t="shared" si="730"/>
        <v>15566265</v>
      </c>
      <c r="S4022" s="38"/>
      <c r="T4022" s="30" t="str">
        <f t="shared" si="731"/>
        <v>USD</v>
      </c>
      <c r="U4022" s="33">
        <v>0</v>
      </c>
      <c r="V4022" s="33">
        <v>0</v>
      </c>
      <c r="W4022" s="33">
        <v>0</v>
      </c>
      <c r="X4022" s="33">
        <f t="shared" si="732"/>
        <v>3139.3600000000001</v>
      </c>
      <c r="Y4022" s="33">
        <f t="shared" si="733"/>
        <v>3139.3600000000001</v>
      </c>
      <c r="Z4022" s="33">
        <f t="shared" si="734"/>
        <v>15566265</v>
      </c>
      <c r="AA4022" s="34">
        <f t="shared" si="735"/>
        <v>0.00038382375653641315</v>
      </c>
      <c r="AB4022" s="33" t="s">
        <v>2762</v>
      </c>
      <c r="AC4022" s="35">
        <v>44887</v>
      </c>
      <c r="AD4022" s="33">
        <v>30</v>
      </c>
      <c r="AE4022" s="36">
        <f t="shared" si="725"/>
        <v>44917</v>
      </c>
    </row>
    <row r="4023" spans="2:31" ht="14.5" hidden="1">
      <c r="B4023" s="29" t="s">
        <v>3173</v>
      </c>
      <c r="C4023" s="30" t="str">
        <f t="shared" si="726"/>
        <v>(Acreedores quirografarios)</v>
      </c>
      <c r="D4023" s="30">
        <v>5</v>
      </c>
      <c r="E4023" s="30">
        <v>46679668</v>
      </c>
      <c r="F4023" s="30" t="s">
        <v>5569</v>
      </c>
      <c r="G4023" s="30" t="s">
        <v>2846</v>
      </c>
      <c r="H4023" s="31">
        <v>93265191</v>
      </c>
      <c r="I4023" s="31" t="s">
        <v>62</v>
      </c>
      <c r="J4023" s="32">
        <v>1599.75</v>
      </c>
      <c r="K4023" s="33">
        <f t="shared" si="727"/>
        <v>1599.75</v>
      </c>
      <c r="L4023" s="33">
        <v>7629672</v>
      </c>
      <c r="M4023" s="33">
        <v>0</v>
      </c>
      <c r="N4023" s="33">
        <v>0</v>
      </c>
      <c r="O4023" s="33">
        <v>0</v>
      </c>
      <c r="P4023" s="33">
        <f t="shared" si="728"/>
        <v>1599.75</v>
      </c>
      <c r="Q4023" s="33">
        <f t="shared" si="729"/>
        <v>1599.75</v>
      </c>
      <c r="R4023" s="33">
        <f t="shared" si="730"/>
        <v>7629672</v>
      </c>
      <c r="S4023" s="33"/>
      <c r="T4023" s="30" t="str">
        <f t="shared" si="731"/>
        <v>USD</v>
      </c>
      <c r="U4023" s="33">
        <v>0</v>
      </c>
      <c r="V4023" s="33">
        <v>0</v>
      </c>
      <c r="W4023" s="33">
        <v>0</v>
      </c>
      <c r="X4023" s="33">
        <f t="shared" si="732"/>
        <v>1599.75</v>
      </c>
      <c r="Y4023" s="33">
        <f t="shared" si="733"/>
        <v>1599.75</v>
      </c>
      <c r="Z4023" s="33">
        <f t="shared" si="734"/>
        <v>7629672</v>
      </c>
      <c r="AA4023" s="34">
        <f t="shared" si="735"/>
        <v>0.0001881279400151988</v>
      </c>
      <c r="AB4023" s="33" t="s">
        <v>2762</v>
      </c>
      <c r="AC4023" s="35">
        <v>44916</v>
      </c>
      <c r="AD4023" s="33">
        <v>30</v>
      </c>
      <c r="AE4023" s="36">
        <f t="shared" si="725"/>
        <v>44946</v>
      </c>
    </row>
    <row r="4024" spans="2:31" ht="14.5" hidden="1">
      <c r="B4024" s="29" t="s">
        <v>3173</v>
      </c>
      <c r="C4024" s="30" t="str">
        <f t="shared" si="726"/>
        <v>(Acreedores quirografarios)</v>
      </c>
      <c r="D4024" s="30">
        <v>5</v>
      </c>
      <c r="E4024" s="30">
        <v>46679668</v>
      </c>
      <c r="F4024" s="30" t="s">
        <v>5569</v>
      </c>
      <c r="G4024" s="30" t="s">
        <v>2846</v>
      </c>
      <c r="H4024" s="31">
        <v>93278628</v>
      </c>
      <c r="I4024" s="31" t="s">
        <v>62</v>
      </c>
      <c r="J4024" s="32">
        <v>1142.1199999999999</v>
      </c>
      <c r="K4024" s="33">
        <f t="shared" si="727"/>
        <v>1142.1199999999999</v>
      </c>
      <c r="L4024" s="33">
        <v>5493826</v>
      </c>
      <c r="M4024" s="33">
        <v>0</v>
      </c>
      <c r="N4024" s="33">
        <v>0</v>
      </c>
      <c r="O4024" s="33">
        <v>0</v>
      </c>
      <c r="P4024" s="33">
        <f t="shared" si="728"/>
        <v>1142.1199999999999</v>
      </c>
      <c r="Q4024" s="33">
        <f t="shared" si="729"/>
        <v>1142.1199999999999</v>
      </c>
      <c r="R4024" s="33">
        <f t="shared" si="730"/>
        <v>5493826</v>
      </c>
      <c r="S4024" s="33"/>
      <c r="T4024" s="30" t="str">
        <f t="shared" si="731"/>
        <v>USD</v>
      </c>
      <c r="U4024" s="33">
        <v>0</v>
      </c>
      <c r="V4024" s="33">
        <v>0</v>
      </c>
      <c r="W4024" s="33">
        <v>0</v>
      </c>
      <c r="X4024" s="33">
        <f t="shared" si="732"/>
        <v>1142.1199999999999</v>
      </c>
      <c r="Y4024" s="33">
        <f t="shared" si="733"/>
        <v>1142.1199999999999</v>
      </c>
      <c r="Z4024" s="33">
        <f t="shared" si="734"/>
        <v>5493826</v>
      </c>
      <c r="AA4024" s="34">
        <f t="shared" si="735"/>
        <v>0.00013546351247890336</v>
      </c>
      <c r="AB4024" s="33" t="s">
        <v>2762</v>
      </c>
      <c r="AC4024" s="35">
        <v>44929</v>
      </c>
      <c r="AD4024" s="33">
        <v>30</v>
      </c>
      <c r="AE4024" s="36">
        <f t="shared" si="725"/>
        <v>44959</v>
      </c>
    </row>
    <row r="4025" spans="2:31" ht="14.5" hidden="1">
      <c r="B4025" s="29" t="s">
        <v>3173</v>
      </c>
      <c r="C4025" s="30" t="str">
        <f t="shared" si="726"/>
        <v>(Acreedores quirografarios)</v>
      </c>
      <c r="D4025" s="30">
        <v>5</v>
      </c>
      <c r="E4025" s="30">
        <v>46679668</v>
      </c>
      <c r="F4025" s="30" t="s">
        <v>5569</v>
      </c>
      <c r="G4025" s="30" t="s">
        <v>2846</v>
      </c>
      <c r="H4025" s="31">
        <v>93278479</v>
      </c>
      <c r="I4025" s="31" t="s">
        <v>62</v>
      </c>
      <c r="J4025" s="32">
        <v>64.790000000000006</v>
      </c>
      <c r="K4025" s="33">
        <f t="shared" si="727"/>
        <v>64.790000000000006</v>
      </c>
      <c r="L4025" s="33">
        <v>311653</v>
      </c>
      <c r="M4025" s="33">
        <v>0</v>
      </c>
      <c r="N4025" s="33">
        <v>0</v>
      </c>
      <c r="O4025" s="33">
        <v>0</v>
      </c>
      <c r="P4025" s="33">
        <f t="shared" si="728"/>
        <v>64.790000000000006</v>
      </c>
      <c r="Q4025" s="33">
        <f t="shared" si="729"/>
        <v>64.790000000000006</v>
      </c>
      <c r="R4025" s="33">
        <f t="shared" si="730"/>
        <v>311653</v>
      </c>
      <c r="S4025" s="33"/>
      <c r="T4025" s="30" t="str">
        <f t="shared" si="731"/>
        <v>USD</v>
      </c>
      <c r="U4025" s="33">
        <v>0</v>
      </c>
      <c r="V4025" s="33">
        <v>0</v>
      </c>
      <c r="W4025" s="33">
        <v>0</v>
      </c>
      <c r="X4025" s="33">
        <f t="shared" si="732"/>
        <v>64.790000000000006</v>
      </c>
      <c r="Y4025" s="33">
        <f t="shared" si="733"/>
        <v>64.790000000000006</v>
      </c>
      <c r="Z4025" s="33">
        <f t="shared" si="734"/>
        <v>311653</v>
      </c>
      <c r="AA4025" s="34">
        <f t="shared" si="735"/>
        <v>7.6845553635276516E-06</v>
      </c>
      <c r="AB4025" s="33" t="s">
        <v>2762</v>
      </c>
      <c r="AC4025" s="35">
        <v>44929</v>
      </c>
      <c r="AD4025" s="33">
        <v>30</v>
      </c>
      <c r="AE4025" s="36">
        <f t="shared" si="725"/>
        <v>44959</v>
      </c>
    </row>
    <row r="4026" spans="2:31" ht="14.5" hidden="1">
      <c r="B4026" s="29" t="s">
        <v>3173</v>
      </c>
      <c r="C4026" s="30" t="str">
        <f t="shared" si="726"/>
        <v>(Acreedores quirografarios)</v>
      </c>
      <c r="D4026" s="30">
        <v>5</v>
      </c>
      <c r="E4026" s="30">
        <v>46679668</v>
      </c>
      <c r="F4026" s="30" t="s">
        <v>5569</v>
      </c>
      <c r="G4026" s="30" t="s">
        <v>2846</v>
      </c>
      <c r="H4026" s="31">
        <v>93278627</v>
      </c>
      <c r="I4026" s="31" t="s">
        <v>62</v>
      </c>
      <c r="J4026" s="32">
        <v>3195.23</v>
      </c>
      <c r="K4026" s="33">
        <f t="shared" si="727"/>
        <v>3195.23</v>
      </c>
      <c r="L4026" s="33">
        <v>15369695</v>
      </c>
      <c r="M4026" s="33">
        <v>0</v>
      </c>
      <c r="N4026" s="33">
        <v>0</v>
      </c>
      <c r="O4026" s="33">
        <v>0</v>
      </c>
      <c r="P4026" s="33">
        <f t="shared" si="728"/>
        <v>3195.23</v>
      </c>
      <c r="Q4026" s="33">
        <f t="shared" si="729"/>
        <v>3195.23</v>
      </c>
      <c r="R4026" s="33">
        <f t="shared" si="730"/>
        <v>15369695</v>
      </c>
      <c r="S4026" s="33"/>
      <c r="T4026" s="30" t="str">
        <f t="shared" si="731"/>
        <v>USD</v>
      </c>
      <c r="U4026" s="33">
        <v>0</v>
      </c>
      <c r="V4026" s="33">
        <v>0</v>
      </c>
      <c r="W4026" s="33">
        <v>0</v>
      </c>
      <c r="X4026" s="33">
        <f t="shared" si="732"/>
        <v>3195.23</v>
      </c>
      <c r="Y4026" s="33">
        <f t="shared" si="733"/>
        <v>3195.23</v>
      </c>
      <c r="Z4026" s="33">
        <f t="shared" si="734"/>
        <v>15369695</v>
      </c>
      <c r="AA4026" s="34">
        <f t="shared" si="735"/>
        <v>0.00037897684972720987</v>
      </c>
      <c r="AB4026" s="33" t="s">
        <v>2762</v>
      </c>
      <c r="AC4026" s="35">
        <v>44929</v>
      </c>
      <c r="AD4026" s="33">
        <v>30</v>
      </c>
      <c r="AE4026" s="36">
        <f t="shared" si="725"/>
        <v>44959</v>
      </c>
    </row>
    <row r="4027" spans="2:31" ht="14.5" hidden="1">
      <c r="B4027" s="29" t="s">
        <v>3173</v>
      </c>
      <c r="C4027" s="30" t="str">
        <f t="shared" si="726"/>
        <v>(Acreedores quirografarios)</v>
      </c>
      <c r="D4027" s="30">
        <v>5</v>
      </c>
      <c r="E4027" s="30">
        <v>46679668</v>
      </c>
      <c r="F4027" s="30" t="s">
        <v>5569</v>
      </c>
      <c r="G4027" s="30" t="s">
        <v>2846</v>
      </c>
      <c r="H4027" s="31">
        <v>93278107</v>
      </c>
      <c r="I4027" s="31" t="s">
        <v>62</v>
      </c>
      <c r="J4027" s="32">
        <v>993.58000000000004</v>
      </c>
      <c r="K4027" s="33">
        <f t="shared" si="727"/>
        <v>993.58000000000004</v>
      </c>
      <c r="L4027" s="33">
        <v>4779319</v>
      </c>
      <c r="M4027" s="33">
        <v>0</v>
      </c>
      <c r="N4027" s="33">
        <v>0</v>
      </c>
      <c r="O4027" s="33">
        <v>0</v>
      </c>
      <c r="P4027" s="33">
        <f t="shared" si="728"/>
        <v>993.58000000000004</v>
      </c>
      <c r="Q4027" s="33">
        <f t="shared" si="729"/>
        <v>993.58000000000004</v>
      </c>
      <c r="R4027" s="33">
        <f t="shared" si="730"/>
        <v>4779319</v>
      </c>
      <c r="S4027" s="33"/>
      <c r="T4027" s="30" t="str">
        <f t="shared" si="731"/>
        <v>USD</v>
      </c>
      <c r="U4027" s="33">
        <v>0</v>
      </c>
      <c r="V4027" s="33">
        <v>0</v>
      </c>
      <c r="W4027" s="33">
        <v>0</v>
      </c>
      <c r="X4027" s="33">
        <f t="shared" si="732"/>
        <v>993.58000000000004</v>
      </c>
      <c r="Y4027" s="33">
        <f t="shared" si="733"/>
        <v>993.58000000000004</v>
      </c>
      <c r="Z4027" s="33">
        <f t="shared" si="734"/>
        <v>4779319</v>
      </c>
      <c r="AA4027" s="34">
        <f t="shared" si="735"/>
        <v>0.00011784562142979408</v>
      </c>
      <c r="AB4027" s="33" t="s">
        <v>2762</v>
      </c>
      <c r="AC4027" s="35">
        <v>44929</v>
      </c>
      <c r="AD4027" s="33">
        <v>30</v>
      </c>
      <c r="AE4027" s="36">
        <f t="shared" si="725"/>
        <v>44959</v>
      </c>
    </row>
    <row r="4028" spans="2:31" ht="14.5" hidden="1">
      <c r="B4028" s="29" t="s">
        <v>3173</v>
      </c>
      <c r="C4028" s="30" t="str">
        <f t="shared" si="726"/>
        <v>(Acreedores quirografarios)</v>
      </c>
      <c r="D4028" s="30">
        <v>5</v>
      </c>
      <c r="E4028" s="30">
        <v>46679668</v>
      </c>
      <c r="F4028" s="30" t="s">
        <v>5569</v>
      </c>
      <c r="G4028" s="30" t="s">
        <v>2846</v>
      </c>
      <c r="H4028" s="31">
        <v>93270109</v>
      </c>
      <c r="I4028" s="31" t="s">
        <v>62</v>
      </c>
      <c r="J4028" s="32">
        <v>3454.8000000000002</v>
      </c>
      <c r="K4028" s="33">
        <f t="shared" si="727"/>
        <v>3454.8000000000002</v>
      </c>
      <c r="L4028" s="33">
        <v>17011435</v>
      </c>
      <c r="M4028" s="33">
        <v>0</v>
      </c>
      <c r="N4028" s="33">
        <v>0</v>
      </c>
      <c r="O4028" s="33">
        <v>0</v>
      </c>
      <c r="P4028" s="33">
        <f t="shared" si="728"/>
        <v>3454.8000000000002</v>
      </c>
      <c r="Q4028" s="33">
        <f t="shared" si="729"/>
        <v>3454.8000000000002</v>
      </c>
      <c r="R4028" s="33">
        <f t="shared" si="730"/>
        <v>17011435</v>
      </c>
      <c r="S4028" s="33"/>
      <c r="T4028" s="30" t="str">
        <f t="shared" si="731"/>
        <v>USD</v>
      </c>
      <c r="U4028" s="33">
        <v>0</v>
      </c>
      <c r="V4028" s="33">
        <v>0</v>
      </c>
      <c r="W4028" s="33">
        <v>0</v>
      </c>
      <c r="X4028" s="33">
        <f t="shared" si="732"/>
        <v>3454.8000000000002</v>
      </c>
      <c r="Y4028" s="33">
        <f t="shared" si="733"/>
        <v>3454.8000000000002</v>
      </c>
      <c r="Z4028" s="33">
        <f t="shared" si="734"/>
        <v>17011435</v>
      </c>
      <c r="AA4028" s="34">
        <f t="shared" si="735"/>
        <v>0.00041945790372803092</v>
      </c>
      <c r="AB4028" s="33" t="s">
        <v>2762</v>
      </c>
      <c r="AC4028" s="35">
        <v>44931</v>
      </c>
      <c r="AD4028" s="33">
        <v>30</v>
      </c>
      <c r="AE4028" s="36">
        <f t="shared" si="725"/>
        <v>44961</v>
      </c>
    </row>
    <row r="4029" spans="2:31" ht="14.5" hidden="1">
      <c r="B4029" s="29" t="s">
        <v>3173</v>
      </c>
      <c r="C4029" s="30" t="str">
        <f t="shared" si="726"/>
        <v>(Acreedores quirografarios)</v>
      </c>
      <c r="D4029" s="30">
        <v>5</v>
      </c>
      <c r="E4029" s="30">
        <v>46679668</v>
      </c>
      <c r="F4029" s="30" t="s">
        <v>5569</v>
      </c>
      <c r="G4029" s="30" t="s">
        <v>2846</v>
      </c>
      <c r="H4029" s="31">
        <v>93280478</v>
      </c>
      <c r="I4029" s="31" t="s">
        <v>62</v>
      </c>
      <c r="J4029" s="32">
        <v>619.04999999999995</v>
      </c>
      <c r="K4029" s="33">
        <f t="shared" si="727"/>
        <v>619.04999999999995</v>
      </c>
      <c r="L4029" s="33">
        <v>3048202</v>
      </c>
      <c r="M4029" s="33">
        <v>0</v>
      </c>
      <c r="N4029" s="33">
        <v>0</v>
      </c>
      <c r="O4029" s="33">
        <v>0</v>
      </c>
      <c r="P4029" s="33">
        <f t="shared" si="728"/>
        <v>619.04999999999995</v>
      </c>
      <c r="Q4029" s="33">
        <f t="shared" si="729"/>
        <v>619.04999999999995</v>
      </c>
      <c r="R4029" s="33">
        <f t="shared" si="730"/>
        <v>3048202</v>
      </c>
      <c r="S4029" s="33"/>
      <c r="T4029" s="30" t="str">
        <f t="shared" si="731"/>
        <v>USD</v>
      </c>
      <c r="U4029" s="33">
        <v>0</v>
      </c>
      <c r="V4029" s="33">
        <v>0</v>
      </c>
      <c r="W4029" s="33">
        <v>0</v>
      </c>
      <c r="X4029" s="33">
        <f t="shared" si="732"/>
        <v>619.04999999999995</v>
      </c>
      <c r="Y4029" s="33">
        <f t="shared" si="733"/>
        <v>619.04999999999995</v>
      </c>
      <c r="Z4029" s="33">
        <f t="shared" si="734"/>
        <v>3048202</v>
      </c>
      <c r="AA4029" s="34">
        <f t="shared" si="735"/>
        <v>7.5160762220211961E-05</v>
      </c>
      <c r="AB4029" s="33" t="s">
        <v>2762</v>
      </c>
      <c r="AC4029" s="35">
        <v>44931</v>
      </c>
      <c r="AD4029" s="33">
        <v>30</v>
      </c>
      <c r="AE4029" s="36">
        <f t="shared" si="725"/>
        <v>44961</v>
      </c>
    </row>
    <row r="4030" spans="2:31" ht="14.5" hidden="1">
      <c r="B4030" s="29" t="s">
        <v>3173</v>
      </c>
      <c r="C4030" s="30" t="str">
        <f t="shared" si="726"/>
        <v>(Acreedores quirografarios)</v>
      </c>
      <c r="D4030" s="30">
        <v>5</v>
      </c>
      <c r="E4030" s="30">
        <v>46679668</v>
      </c>
      <c r="F4030" s="30" t="s">
        <v>5569</v>
      </c>
      <c r="G4030" s="30" t="s">
        <v>2846</v>
      </c>
      <c r="H4030" s="31">
        <v>93281025</v>
      </c>
      <c r="I4030" s="31" t="s">
        <v>62</v>
      </c>
      <c r="J4030" s="32">
        <v>8072.5100000000002</v>
      </c>
      <c r="K4030" s="33">
        <f t="shared" si="727"/>
        <v>8072.5100000000002</v>
      </c>
      <c r="L4030" s="33">
        <v>39749039</v>
      </c>
      <c r="M4030" s="33">
        <v>0</v>
      </c>
      <c r="N4030" s="33">
        <v>0</v>
      </c>
      <c r="O4030" s="33">
        <v>0</v>
      </c>
      <c r="P4030" s="33">
        <f t="shared" si="728"/>
        <v>8072.5100000000002</v>
      </c>
      <c r="Q4030" s="33">
        <f t="shared" si="729"/>
        <v>8072.5100000000002</v>
      </c>
      <c r="R4030" s="33">
        <f t="shared" si="730"/>
        <v>39749039</v>
      </c>
      <c r="S4030" s="33"/>
      <c r="T4030" s="30" t="str">
        <f t="shared" si="731"/>
        <v>USD</v>
      </c>
      <c r="U4030" s="33">
        <v>0</v>
      </c>
      <c r="V4030" s="33">
        <v>0</v>
      </c>
      <c r="W4030" s="33">
        <v>0</v>
      </c>
      <c r="X4030" s="33">
        <f t="shared" si="732"/>
        <v>8072.5100000000002</v>
      </c>
      <c r="Y4030" s="33">
        <f t="shared" si="733"/>
        <v>8072.5100000000002</v>
      </c>
      <c r="Z4030" s="33">
        <f t="shared" si="734"/>
        <v>39749039</v>
      </c>
      <c r="AA4030" s="34">
        <f t="shared" si="735"/>
        <v>0.00098010829622214397</v>
      </c>
      <c r="AB4030" s="33" t="s">
        <v>2762</v>
      </c>
      <c r="AC4030" s="35">
        <v>44931</v>
      </c>
      <c r="AD4030" s="33">
        <v>30</v>
      </c>
      <c r="AE4030" s="36">
        <f t="shared" si="725"/>
        <v>44961</v>
      </c>
    </row>
    <row r="4031" spans="2:31" ht="14.5" hidden="1">
      <c r="B4031" s="29" t="s">
        <v>3173</v>
      </c>
      <c r="C4031" s="30" t="str">
        <f t="shared" si="726"/>
        <v>(Acreedores quirografarios)</v>
      </c>
      <c r="D4031" s="30">
        <v>5</v>
      </c>
      <c r="E4031" s="30">
        <v>46679668</v>
      </c>
      <c r="F4031" s="30" t="s">
        <v>5569</v>
      </c>
      <c r="G4031" s="30" t="s">
        <v>2846</v>
      </c>
      <c r="H4031" s="31">
        <v>93281027</v>
      </c>
      <c r="I4031" s="31" t="s">
        <v>62</v>
      </c>
      <c r="J4031" s="32">
        <v>5381.6700000000001</v>
      </c>
      <c r="K4031" s="33">
        <f t="shared" si="727"/>
        <v>5381.6700000000001</v>
      </c>
      <c r="L4031" s="33">
        <v>26499343</v>
      </c>
      <c r="M4031" s="33">
        <v>0</v>
      </c>
      <c r="N4031" s="33">
        <v>0</v>
      </c>
      <c r="O4031" s="33">
        <v>0</v>
      </c>
      <c r="P4031" s="33">
        <f t="shared" si="728"/>
        <v>5381.6700000000001</v>
      </c>
      <c r="Q4031" s="33">
        <f t="shared" si="729"/>
        <v>5381.6700000000001</v>
      </c>
      <c r="R4031" s="33">
        <f t="shared" si="730"/>
        <v>26499343</v>
      </c>
      <c r="S4031" s="33"/>
      <c r="T4031" s="30" t="str">
        <f t="shared" si="731"/>
        <v>USD</v>
      </c>
      <c r="U4031" s="33">
        <v>0</v>
      </c>
      <c r="V4031" s="33">
        <v>0</v>
      </c>
      <c r="W4031" s="33">
        <v>0</v>
      </c>
      <c r="X4031" s="33">
        <f t="shared" si="732"/>
        <v>5381.6700000000001</v>
      </c>
      <c r="Y4031" s="33">
        <f t="shared" si="733"/>
        <v>5381.6700000000001</v>
      </c>
      <c r="Z4031" s="33">
        <f t="shared" si="734"/>
        <v>26499343</v>
      </c>
      <c r="AA4031" s="34">
        <f t="shared" si="735"/>
        <v>0.00065340512807708878</v>
      </c>
      <c r="AB4031" s="33" t="s">
        <v>2762</v>
      </c>
      <c r="AC4031" s="35">
        <v>44931</v>
      </c>
      <c r="AD4031" s="33">
        <v>30</v>
      </c>
      <c r="AE4031" s="36">
        <f t="shared" si="725"/>
        <v>44961</v>
      </c>
    </row>
    <row r="4032" spans="2:31" ht="14.5" hidden="1">
      <c r="B4032" s="29" t="s">
        <v>3173</v>
      </c>
      <c r="C4032" s="30" t="str">
        <f t="shared" si="726"/>
        <v>(Acreedores quirografarios)</v>
      </c>
      <c r="D4032" s="30">
        <v>5</v>
      </c>
      <c r="E4032" s="30">
        <v>46679668</v>
      </c>
      <c r="F4032" s="30" t="s">
        <v>5569</v>
      </c>
      <c r="G4032" s="30" t="s">
        <v>2846</v>
      </c>
      <c r="H4032" s="31">
        <v>93281026</v>
      </c>
      <c r="I4032" s="31" t="s">
        <v>62</v>
      </c>
      <c r="J4032" s="32">
        <v>8072.5100000000002</v>
      </c>
      <c r="K4032" s="33">
        <f t="shared" si="727"/>
        <v>8072.5100000000002</v>
      </c>
      <c r="L4032" s="33">
        <v>39749039</v>
      </c>
      <c r="M4032" s="33">
        <v>0</v>
      </c>
      <c r="N4032" s="33">
        <v>0</v>
      </c>
      <c r="O4032" s="33">
        <v>0</v>
      </c>
      <c r="P4032" s="33">
        <f t="shared" si="728"/>
        <v>8072.5100000000002</v>
      </c>
      <c r="Q4032" s="33">
        <f t="shared" si="729"/>
        <v>8072.5100000000002</v>
      </c>
      <c r="R4032" s="33">
        <f t="shared" si="730"/>
        <v>39749039</v>
      </c>
      <c r="S4032" s="33"/>
      <c r="T4032" s="30" t="str">
        <f t="shared" si="731"/>
        <v>USD</v>
      </c>
      <c r="U4032" s="33">
        <v>0</v>
      </c>
      <c r="V4032" s="33">
        <v>0</v>
      </c>
      <c r="W4032" s="33">
        <v>0</v>
      </c>
      <c r="X4032" s="33">
        <f t="shared" si="732"/>
        <v>8072.5100000000002</v>
      </c>
      <c r="Y4032" s="33">
        <f t="shared" si="733"/>
        <v>8072.5100000000002</v>
      </c>
      <c r="Z4032" s="33">
        <f t="shared" si="734"/>
        <v>39749039</v>
      </c>
      <c r="AA4032" s="34">
        <f t="shared" si="735"/>
        <v>0.00098010829622214397</v>
      </c>
      <c r="AB4032" s="33" t="s">
        <v>2762</v>
      </c>
      <c r="AC4032" s="35">
        <v>44931</v>
      </c>
      <c r="AD4032" s="33">
        <v>30</v>
      </c>
      <c r="AE4032" s="36">
        <f t="shared" si="725"/>
        <v>44961</v>
      </c>
    </row>
    <row r="4033" spans="2:31" ht="14.5" hidden="1">
      <c r="B4033" s="29" t="s">
        <v>3173</v>
      </c>
      <c r="C4033" s="30" t="str">
        <f t="shared" si="726"/>
        <v>(Acreedores quirografarios)</v>
      </c>
      <c r="D4033" s="30">
        <v>5</v>
      </c>
      <c r="E4033" s="30">
        <v>46679668</v>
      </c>
      <c r="F4033" s="30" t="s">
        <v>5569</v>
      </c>
      <c r="G4033" s="30" t="s">
        <v>2846</v>
      </c>
      <c r="H4033" s="31">
        <v>93270147</v>
      </c>
      <c r="I4033" s="31" t="s">
        <v>62</v>
      </c>
      <c r="J4033" s="32">
        <v>6750.96</v>
      </c>
      <c r="K4033" s="33">
        <f t="shared" si="727"/>
        <v>6750.96</v>
      </c>
      <c r="L4033" s="33">
        <v>33241727</v>
      </c>
      <c r="M4033" s="33">
        <v>0</v>
      </c>
      <c r="N4033" s="33">
        <v>0</v>
      </c>
      <c r="O4033" s="33">
        <v>0</v>
      </c>
      <c r="P4033" s="33">
        <f t="shared" si="728"/>
        <v>6750.96</v>
      </c>
      <c r="Q4033" s="33">
        <f t="shared" si="729"/>
        <v>6750.96</v>
      </c>
      <c r="R4033" s="33">
        <f t="shared" si="730"/>
        <v>33241727</v>
      </c>
      <c r="S4033" s="38"/>
      <c r="T4033" s="30" t="str">
        <f t="shared" si="731"/>
        <v>USD</v>
      </c>
      <c r="U4033" s="33">
        <v>0</v>
      </c>
      <c r="V4033" s="33">
        <v>0</v>
      </c>
      <c r="W4033" s="33">
        <v>0</v>
      </c>
      <c r="X4033" s="33">
        <f t="shared" si="732"/>
        <v>6750.96</v>
      </c>
      <c r="Y4033" s="33">
        <f t="shared" si="733"/>
        <v>6750.96</v>
      </c>
      <c r="Z4033" s="33">
        <f t="shared" si="734"/>
        <v>33241727</v>
      </c>
      <c r="AA4033" s="34">
        <f t="shared" si="735"/>
        <v>0.00081965484532724533</v>
      </c>
      <c r="AB4033" s="33" t="s">
        <v>2762</v>
      </c>
      <c r="AC4033" s="35">
        <v>44931</v>
      </c>
      <c r="AD4033" s="33">
        <v>30</v>
      </c>
      <c r="AE4033" s="36">
        <f t="shared" si="725"/>
        <v>44961</v>
      </c>
    </row>
    <row r="4034" spans="2:31" ht="14.5" hidden="1">
      <c r="B4034" s="29" t="s">
        <v>3173</v>
      </c>
      <c r="C4034" s="30" t="str">
        <f t="shared" si="726"/>
        <v>(Acreedores quirografarios)</v>
      </c>
      <c r="D4034" s="30">
        <v>5</v>
      </c>
      <c r="E4034" s="30">
        <v>46679668</v>
      </c>
      <c r="F4034" s="30" t="s">
        <v>5569</v>
      </c>
      <c r="G4034" s="30" t="s">
        <v>2846</v>
      </c>
      <c r="H4034" s="31">
        <v>93269621</v>
      </c>
      <c r="I4034" s="31" t="s">
        <v>62</v>
      </c>
      <c r="J4034" s="32">
        <v>292.97000000000003</v>
      </c>
      <c r="K4034" s="33">
        <f t="shared" si="727"/>
        <v>292.97000000000003</v>
      </c>
      <c r="L4034" s="33">
        <v>1461797</v>
      </c>
      <c r="M4034" s="33">
        <v>0</v>
      </c>
      <c r="N4034" s="33">
        <v>0</v>
      </c>
      <c r="O4034" s="33">
        <v>0</v>
      </c>
      <c r="P4034" s="33">
        <f t="shared" si="728"/>
        <v>292.97000000000003</v>
      </c>
      <c r="Q4034" s="33">
        <f t="shared" si="729"/>
        <v>292.97000000000003</v>
      </c>
      <c r="R4034" s="33">
        <f t="shared" si="730"/>
        <v>1461797</v>
      </c>
      <c r="S4034" s="33"/>
      <c r="T4034" s="30" t="str">
        <f t="shared" si="731"/>
        <v>USD</v>
      </c>
      <c r="U4034" s="33">
        <v>0</v>
      </c>
      <c r="V4034" s="33">
        <v>0</v>
      </c>
      <c r="W4034" s="33">
        <v>0</v>
      </c>
      <c r="X4034" s="33">
        <f t="shared" si="732"/>
        <v>292.97000000000003</v>
      </c>
      <c r="Y4034" s="33">
        <f t="shared" si="733"/>
        <v>292.97000000000003</v>
      </c>
      <c r="Z4034" s="33">
        <f t="shared" si="734"/>
        <v>1461797</v>
      </c>
      <c r="AA4034" s="34">
        <f t="shared" si="735"/>
        <v>3.60441259244693E-05</v>
      </c>
      <c r="AB4034" s="33" t="s">
        <v>2762</v>
      </c>
      <c r="AC4034" s="35">
        <v>44932</v>
      </c>
      <c r="AD4034" s="33">
        <v>30</v>
      </c>
      <c r="AE4034" s="36">
        <f t="shared" si="725"/>
        <v>44962</v>
      </c>
    </row>
    <row r="4035" spans="2:31" ht="14.5" hidden="1">
      <c r="B4035" s="29" t="s">
        <v>3173</v>
      </c>
      <c r="C4035" s="30" t="str">
        <f t="shared" si="726"/>
        <v>(Acreedores quirografarios)</v>
      </c>
      <c r="D4035" s="30">
        <v>5</v>
      </c>
      <c r="E4035" s="30">
        <v>46679668</v>
      </c>
      <c r="F4035" s="30" t="s">
        <v>5569</v>
      </c>
      <c r="G4035" s="30" t="s">
        <v>2846</v>
      </c>
      <c r="H4035" s="31">
        <v>93283047</v>
      </c>
      <c r="I4035" s="31" t="s">
        <v>62</v>
      </c>
      <c r="J4035" s="32">
        <v>3802.6999999999998</v>
      </c>
      <c r="K4035" s="33">
        <f t="shared" si="727"/>
        <v>3802.6999999999998</v>
      </c>
      <c r="L4035" s="33">
        <v>18578699</v>
      </c>
      <c r="M4035" s="33">
        <v>0</v>
      </c>
      <c r="N4035" s="33">
        <v>0</v>
      </c>
      <c r="O4035" s="33">
        <v>0</v>
      </c>
      <c r="P4035" s="33">
        <f t="shared" si="728"/>
        <v>3802.6999999999998</v>
      </c>
      <c r="Q4035" s="33">
        <f t="shared" si="729"/>
        <v>3802.6999999999998</v>
      </c>
      <c r="R4035" s="33">
        <f t="shared" si="730"/>
        <v>18578699</v>
      </c>
      <c r="S4035" s="33"/>
      <c r="T4035" s="30" t="str">
        <f t="shared" si="731"/>
        <v>USD</v>
      </c>
      <c r="U4035" s="33">
        <v>0</v>
      </c>
      <c r="V4035" s="33">
        <v>0</v>
      </c>
      <c r="W4035" s="33">
        <v>0</v>
      </c>
      <c r="X4035" s="33">
        <f t="shared" si="732"/>
        <v>3802.6999999999998</v>
      </c>
      <c r="Y4035" s="33">
        <f t="shared" si="733"/>
        <v>3802.6999999999998</v>
      </c>
      <c r="Z4035" s="33">
        <f t="shared" si="734"/>
        <v>18578699</v>
      </c>
      <c r="AA4035" s="34">
        <f t="shared" si="735"/>
        <v>0.00045810257256569272</v>
      </c>
      <c r="AB4035" s="33" t="s">
        <v>2762</v>
      </c>
      <c r="AC4035" s="35">
        <v>44935</v>
      </c>
      <c r="AD4035" s="33">
        <v>30</v>
      </c>
      <c r="AE4035" s="36">
        <f t="shared" si="725"/>
        <v>44965</v>
      </c>
    </row>
    <row r="4036" spans="2:31" ht="14.5" hidden="1">
      <c r="B4036" s="29" t="s">
        <v>3173</v>
      </c>
      <c r="C4036" s="30" t="str">
        <f t="shared" si="726"/>
        <v>(Acreedores quirografarios)</v>
      </c>
      <c r="D4036" s="30">
        <v>5</v>
      </c>
      <c r="E4036" s="30">
        <v>46679668</v>
      </c>
      <c r="F4036" s="30" t="s">
        <v>5569</v>
      </c>
      <c r="G4036" s="30" t="s">
        <v>2846</v>
      </c>
      <c r="H4036" s="31">
        <v>93284820</v>
      </c>
      <c r="I4036" s="31" t="s">
        <v>62</v>
      </c>
      <c r="J4036" s="32">
        <v>1378.1700000000001</v>
      </c>
      <c r="K4036" s="33">
        <f t="shared" si="727"/>
        <v>1378.1700000000001</v>
      </c>
      <c r="L4036" s="33">
        <v>6733270</v>
      </c>
      <c r="M4036" s="33">
        <v>0</v>
      </c>
      <c r="N4036" s="33">
        <v>0</v>
      </c>
      <c r="O4036" s="33">
        <v>0</v>
      </c>
      <c r="P4036" s="33">
        <f t="shared" si="728"/>
        <v>1378.1700000000001</v>
      </c>
      <c r="Q4036" s="33">
        <f t="shared" si="729"/>
        <v>1378.1700000000001</v>
      </c>
      <c r="R4036" s="33">
        <f t="shared" si="730"/>
        <v>6733270</v>
      </c>
      <c r="S4036" s="33"/>
      <c r="T4036" s="30" t="str">
        <f t="shared" si="731"/>
        <v>USD</v>
      </c>
      <c r="U4036" s="33">
        <v>0</v>
      </c>
      <c r="V4036" s="33">
        <v>0</v>
      </c>
      <c r="W4036" s="33">
        <v>0</v>
      </c>
      <c r="X4036" s="33">
        <f t="shared" si="732"/>
        <v>1378.1700000000001</v>
      </c>
      <c r="Y4036" s="33">
        <f t="shared" si="733"/>
        <v>1378.1700000000001</v>
      </c>
      <c r="Z4036" s="33">
        <f t="shared" si="734"/>
        <v>6733270</v>
      </c>
      <c r="AA4036" s="34">
        <f t="shared" si="735"/>
        <v>0.00016602498962814359</v>
      </c>
      <c r="AB4036" s="33" t="s">
        <v>2762</v>
      </c>
      <c r="AC4036" s="35">
        <v>44936</v>
      </c>
      <c r="AD4036" s="33">
        <v>30</v>
      </c>
      <c r="AE4036" s="36">
        <f t="shared" si="725"/>
        <v>44966</v>
      </c>
    </row>
    <row r="4037" spans="2:31" ht="14.5" hidden="1">
      <c r="B4037" s="29" t="s">
        <v>3173</v>
      </c>
      <c r="C4037" s="30" t="str">
        <f t="shared" si="726"/>
        <v>(Acreedores quirografarios)</v>
      </c>
      <c r="D4037" s="30">
        <v>5</v>
      </c>
      <c r="E4037" s="30">
        <v>46679668</v>
      </c>
      <c r="F4037" s="30" t="s">
        <v>5569</v>
      </c>
      <c r="G4037" s="30" t="s">
        <v>2846</v>
      </c>
      <c r="H4037" s="31">
        <v>93285923</v>
      </c>
      <c r="I4037" s="31" t="s">
        <v>62</v>
      </c>
      <c r="J4037" s="32">
        <v>1394.98</v>
      </c>
      <c r="K4037" s="33">
        <f t="shared" si="727"/>
        <v>1394.98</v>
      </c>
      <c r="L4037" s="33">
        <v>6706855</v>
      </c>
      <c r="M4037" s="33">
        <v>0</v>
      </c>
      <c r="N4037" s="33">
        <v>0</v>
      </c>
      <c r="O4037" s="33">
        <v>0</v>
      </c>
      <c r="P4037" s="33">
        <f t="shared" si="728"/>
        <v>1394.98</v>
      </c>
      <c r="Q4037" s="33">
        <f t="shared" si="729"/>
        <v>1394.98</v>
      </c>
      <c r="R4037" s="33">
        <f t="shared" si="730"/>
        <v>6706855</v>
      </c>
      <c r="S4037" s="33"/>
      <c r="T4037" s="30" t="str">
        <f t="shared" si="731"/>
        <v>USD</v>
      </c>
      <c r="U4037" s="33">
        <v>0</v>
      </c>
      <c r="V4037" s="33">
        <v>0</v>
      </c>
      <c r="W4037" s="33">
        <v>0</v>
      </c>
      <c r="X4037" s="33">
        <f t="shared" si="732"/>
        <v>1394.98</v>
      </c>
      <c r="Y4037" s="33">
        <f t="shared" si="733"/>
        <v>1394.98</v>
      </c>
      <c r="Z4037" s="33">
        <f t="shared" si="734"/>
        <v>6706855</v>
      </c>
      <c r="AA4037" s="34">
        <f t="shared" si="735"/>
        <v>0.00016537366417988036</v>
      </c>
      <c r="AB4037" s="33" t="s">
        <v>2762</v>
      </c>
      <c r="AC4037" s="35">
        <v>44937</v>
      </c>
      <c r="AD4037" s="33">
        <v>30</v>
      </c>
      <c r="AE4037" s="36">
        <f t="shared" si="725"/>
        <v>44967</v>
      </c>
    </row>
    <row r="4038" spans="2:31" ht="14.5" hidden="1">
      <c r="B4038" s="29" t="s">
        <v>3173</v>
      </c>
      <c r="C4038" s="30" t="str">
        <f t="shared" si="726"/>
        <v>(Acreedores quirografarios)</v>
      </c>
      <c r="D4038" s="30">
        <v>5</v>
      </c>
      <c r="E4038" s="30">
        <v>46679668</v>
      </c>
      <c r="F4038" s="30" t="s">
        <v>5569</v>
      </c>
      <c r="G4038" s="30" t="s">
        <v>2846</v>
      </c>
      <c r="H4038" s="31">
        <v>93285922</v>
      </c>
      <c r="I4038" s="31" t="s">
        <v>62</v>
      </c>
      <c r="J4038" s="32">
        <v>731.24000000000001</v>
      </c>
      <c r="K4038" s="33">
        <f t="shared" si="727"/>
        <v>731.24000000000001</v>
      </c>
      <c r="L4038" s="33">
        <v>3515692</v>
      </c>
      <c r="M4038" s="33">
        <v>0</v>
      </c>
      <c r="N4038" s="33">
        <v>0</v>
      </c>
      <c r="O4038" s="33">
        <v>0</v>
      </c>
      <c r="P4038" s="33">
        <f t="shared" si="728"/>
        <v>731.24000000000001</v>
      </c>
      <c r="Q4038" s="33">
        <f t="shared" si="729"/>
        <v>731.24000000000001</v>
      </c>
      <c r="R4038" s="33">
        <f t="shared" si="730"/>
        <v>3515692</v>
      </c>
      <c r="S4038" s="33"/>
      <c r="T4038" s="30" t="str">
        <f t="shared" si="731"/>
        <v>USD</v>
      </c>
      <c r="U4038" s="33">
        <v>0</v>
      </c>
      <c r="V4038" s="33">
        <v>0</v>
      </c>
      <c r="W4038" s="33">
        <v>0</v>
      </c>
      <c r="X4038" s="33">
        <f t="shared" si="732"/>
        <v>731.24000000000001</v>
      </c>
      <c r="Y4038" s="33">
        <f t="shared" si="733"/>
        <v>731.24000000000001</v>
      </c>
      <c r="Z4038" s="33">
        <f t="shared" si="734"/>
        <v>3515692</v>
      </c>
      <c r="AA4038" s="34">
        <f t="shared" si="735"/>
        <v>8.6687854168293773E-05</v>
      </c>
      <c r="AB4038" s="33" t="s">
        <v>2762</v>
      </c>
      <c r="AC4038" s="35">
        <v>44937</v>
      </c>
      <c r="AD4038" s="33">
        <v>30</v>
      </c>
      <c r="AE4038" s="36">
        <f t="shared" si="725"/>
        <v>44967</v>
      </c>
    </row>
    <row r="4039" spans="2:31" ht="14.5" hidden="1">
      <c r="B4039" s="29" t="s">
        <v>3173</v>
      </c>
      <c r="C4039" s="30" t="str">
        <f t="shared" si="726"/>
        <v>(Acreedores quirografarios)</v>
      </c>
      <c r="D4039" s="30">
        <v>5</v>
      </c>
      <c r="E4039" s="30">
        <v>46679668</v>
      </c>
      <c r="F4039" s="30" t="s">
        <v>5569</v>
      </c>
      <c r="G4039" s="30" t="s">
        <v>2846</v>
      </c>
      <c r="H4039" s="31">
        <v>93299187</v>
      </c>
      <c r="I4039" s="31" t="s">
        <v>62</v>
      </c>
      <c r="J4039" s="32">
        <v>4563.0799999999999</v>
      </c>
      <c r="K4039" s="33">
        <f t="shared" si="727"/>
        <v>4563.0799999999999</v>
      </c>
      <c r="L4039" s="33">
        <v>20678738</v>
      </c>
      <c r="M4039" s="33">
        <v>0</v>
      </c>
      <c r="N4039" s="33">
        <v>0</v>
      </c>
      <c r="O4039" s="33">
        <v>0</v>
      </c>
      <c r="P4039" s="33">
        <f t="shared" si="728"/>
        <v>4563.0799999999999</v>
      </c>
      <c r="Q4039" s="33">
        <f t="shared" si="729"/>
        <v>4563.0799999999999</v>
      </c>
      <c r="R4039" s="33">
        <f t="shared" si="730"/>
        <v>20678738</v>
      </c>
      <c r="S4039" s="33"/>
      <c r="T4039" s="30" t="str">
        <f t="shared" si="731"/>
        <v>USD</v>
      </c>
      <c r="U4039" s="33">
        <v>0</v>
      </c>
      <c r="V4039" s="33">
        <v>0</v>
      </c>
      <c r="W4039" s="33">
        <v>0</v>
      </c>
      <c r="X4039" s="33">
        <f t="shared" si="732"/>
        <v>4563.0799999999999</v>
      </c>
      <c r="Y4039" s="33">
        <f t="shared" si="733"/>
        <v>4563.0799999999999</v>
      </c>
      <c r="Z4039" s="33">
        <f t="shared" si="734"/>
        <v>20678738</v>
      </c>
      <c r="AA4039" s="34">
        <f t="shared" si="735"/>
        <v>0.00050988409227212023</v>
      </c>
      <c r="AB4039" s="33" t="s">
        <v>2762</v>
      </c>
      <c r="AC4039" s="35">
        <v>44953</v>
      </c>
      <c r="AD4039" s="33">
        <v>30</v>
      </c>
      <c r="AE4039" s="36">
        <f t="shared" si="725"/>
        <v>44983</v>
      </c>
    </row>
    <row r="4040" spans="2:31" ht="14.5" hidden="1">
      <c r="B4040" s="29" t="s">
        <v>3173</v>
      </c>
      <c r="C4040" s="30" t="str">
        <f t="shared" si="726"/>
        <v>(Acreedores quirografarios)</v>
      </c>
      <c r="D4040" s="30">
        <v>5</v>
      </c>
      <c r="E4040" s="30">
        <v>46679668</v>
      </c>
      <c r="F4040" s="30" t="s">
        <v>5569</v>
      </c>
      <c r="G4040" s="30" t="s">
        <v>2846</v>
      </c>
      <c r="H4040" s="31">
        <v>93309863</v>
      </c>
      <c r="I4040" s="31" t="s">
        <v>62</v>
      </c>
      <c r="J4040" s="32">
        <v>683.39999999999998</v>
      </c>
      <c r="K4040" s="33">
        <f t="shared" si="727"/>
        <v>683.39999999999998</v>
      </c>
      <c r="L4040" s="33">
        <v>3176922</v>
      </c>
      <c r="M4040" s="33">
        <v>0</v>
      </c>
      <c r="N4040" s="33">
        <v>0</v>
      </c>
      <c r="O4040" s="33">
        <v>0</v>
      </c>
      <c r="P4040" s="33">
        <f t="shared" si="728"/>
        <v>683.39999999999998</v>
      </c>
      <c r="Q4040" s="33">
        <f t="shared" si="729"/>
        <v>683.39999999999998</v>
      </c>
      <c r="R4040" s="33">
        <f t="shared" si="730"/>
        <v>3176922</v>
      </c>
      <c r="S4040" s="33"/>
      <c r="T4040" s="30" t="str">
        <f t="shared" si="731"/>
        <v>USD</v>
      </c>
      <c r="U4040" s="33">
        <v>0</v>
      </c>
      <c r="V4040" s="33">
        <v>0</v>
      </c>
      <c r="W4040" s="33">
        <v>0</v>
      </c>
      <c r="X4040" s="33">
        <f t="shared" si="732"/>
        <v>683.39999999999998</v>
      </c>
      <c r="Y4040" s="33">
        <f t="shared" si="733"/>
        <v>683.39999999999998</v>
      </c>
      <c r="Z4040" s="33">
        <f t="shared" si="734"/>
        <v>3176922</v>
      </c>
      <c r="AA4040" s="34">
        <f t="shared" si="735"/>
        <v>7.8334663855663176E-05</v>
      </c>
      <c r="AB4040" s="33" t="s">
        <v>2762</v>
      </c>
      <c r="AC4040" s="35">
        <v>44959</v>
      </c>
      <c r="AD4040" s="33">
        <v>30</v>
      </c>
      <c r="AE4040" s="36">
        <f t="shared" si="725"/>
        <v>44989</v>
      </c>
    </row>
    <row r="4041" spans="2:31" ht="14.5" hidden="1">
      <c r="B4041" s="29" t="s">
        <v>3173</v>
      </c>
      <c r="C4041" s="30" t="str">
        <f t="shared" si="726"/>
        <v>(Acreedores quirografarios)</v>
      </c>
      <c r="D4041" s="30">
        <v>5</v>
      </c>
      <c r="E4041" s="30">
        <v>46679668</v>
      </c>
      <c r="F4041" s="30" t="s">
        <v>5569</v>
      </c>
      <c r="G4041" s="30" t="s">
        <v>2846</v>
      </c>
      <c r="H4041" s="31">
        <v>93309861</v>
      </c>
      <c r="I4041" s="31" t="s">
        <v>62</v>
      </c>
      <c r="J4041" s="32">
        <v>2986.1999999999998</v>
      </c>
      <c r="K4041" s="33">
        <f t="shared" si="727"/>
        <v>2986.1999999999998</v>
      </c>
      <c r="L4041" s="33">
        <v>13881948</v>
      </c>
      <c r="M4041" s="33">
        <v>0</v>
      </c>
      <c r="N4041" s="33">
        <v>0</v>
      </c>
      <c r="O4041" s="33">
        <v>0</v>
      </c>
      <c r="P4041" s="33">
        <f t="shared" si="728"/>
        <v>2986.1999999999998</v>
      </c>
      <c r="Q4041" s="33">
        <f t="shared" si="729"/>
        <v>2986.1999999999998</v>
      </c>
      <c r="R4041" s="33">
        <f t="shared" si="730"/>
        <v>13881948</v>
      </c>
      <c r="S4041" s="33"/>
      <c r="T4041" s="30" t="str">
        <f t="shared" si="731"/>
        <v>USD</v>
      </c>
      <c r="U4041" s="33">
        <v>0</v>
      </c>
      <c r="V4041" s="33">
        <v>0</v>
      </c>
      <c r="W4041" s="33">
        <v>0</v>
      </c>
      <c r="X4041" s="33">
        <f t="shared" si="732"/>
        <v>2986.1999999999998</v>
      </c>
      <c r="Y4041" s="33">
        <f t="shared" si="733"/>
        <v>2986.1999999999998</v>
      </c>
      <c r="Z4041" s="33">
        <f t="shared" si="734"/>
        <v>13881948</v>
      </c>
      <c r="AA4041" s="34">
        <f t="shared" si="735"/>
        <v>0.00034229286404947797</v>
      </c>
      <c r="AB4041" s="33" t="s">
        <v>2762</v>
      </c>
      <c r="AC4041" s="35">
        <v>44959</v>
      </c>
      <c r="AD4041" s="33">
        <v>30</v>
      </c>
      <c r="AE4041" s="36">
        <f t="shared" si="725"/>
        <v>44989</v>
      </c>
    </row>
    <row r="4042" spans="2:31" ht="14.5" hidden="1">
      <c r="B4042" s="29" t="s">
        <v>3173</v>
      </c>
      <c r="C4042" s="30" t="str">
        <f t="shared" si="726"/>
        <v>(Acreedores quirografarios)</v>
      </c>
      <c r="D4042" s="30">
        <v>5</v>
      </c>
      <c r="E4042" s="30">
        <v>46679668</v>
      </c>
      <c r="F4042" s="30" t="s">
        <v>5569</v>
      </c>
      <c r="G4042" s="30" t="s">
        <v>2846</v>
      </c>
      <c r="H4042" s="31">
        <v>93309854</v>
      </c>
      <c r="I4042" s="31" t="s">
        <v>62</v>
      </c>
      <c r="J4042" s="32">
        <v>3799.1599999999999</v>
      </c>
      <c r="K4042" s="33">
        <f t="shared" si="727"/>
        <v>3799.1599999999999</v>
      </c>
      <c r="L4042" s="33">
        <v>17661155</v>
      </c>
      <c r="M4042" s="33">
        <v>0</v>
      </c>
      <c r="N4042" s="33">
        <v>0</v>
      </c>
      <c r="O4042" s="33">
        <v>0</v>
      </c>
      <c r="P4042" s="33">
        <f t="shared" si="728"/>
        <v>3799.1599999999999</v>
      </c>
      <c r="Q4042" s="33">
        <f t="shared" si="729"/>
        <v>3799.1599999999999</v>
      </c>
      <c r="R4042" s="33">
        <f t="shared" si="730"/>
        <v>17661155</v>
      </c>
      <c r="S4042" s="33"/>
      <c r="T4042" s="30" t="str">
        <f t="shared" si="731"/>
        <v>USD</v>
      </c>
      <c r="U4042" s="33">
        <v>0</v>
      </c>
      <c r="V4042" s="33">
        <v>0</v>
      </c>
      <c r="W4042" s="33">
        <v>0</v>
      </c>
      <c r="X4042" s="33">
        <f t="shared" si="732"/>
        <v>3799.1599999999999</v>
      </c>
      <c r="Y4042" s="33">
        <f t="shared" si="733"/>
        <v>3799.1599999999999</v>
      </c>
      <c r="Z4042" s="33">
        <f t="shared" si="734"/>
        <v>17661155</v>
      </c>
      <c r="AA4042" s="34">
        <f t="shared" si="735"/>
        <v>0.00043547831524594089</v>
      </c>
      <c r="AB4042" s="33" t="s">
        <v>2762</v>
      </c>
      <c r="AC4042" s="35">
        <v>44959</v>
      </c>
      <c r="AD4042" s="33">
        <v>30</v>
      </c>
      <c r="AE4042" s="36">
        <f t="shared" si="725"/>
        <v>44989</v>
      </c>
    </row>
    <row r="4043" spans="2:31" ht="14.5" hidden="1">
      <c r="B4043" s="29" t="s">
        <v>3173</v>
      </c>
      <c r="C4043" s="30" t="str">
        <f t="shared" si="726"/>
        <v>(Acreedores quirografarios)</v>
      </c>
      <c r="D4043" s="30">
        <v>5</v>
      </c>
      <c r="E4043" s="30">
        <v>46679668</v>
      </c>
      <c r="F4043" s="30" t="s">
        <v>5569</v>
      </c>
      <c r="G4043" s="30" t="s">
        <v>2846</v>
      </c>
      <c r="H4043" s="31">
        <v>93309866</v>
      </c>
      <c r="I4043" s="31" t="s">
        <v>62</v>
      </c>
      <c r="J4043" s="32">
        <v>153.59999999999999</v>
      </c>
      <c r="K4043" s="33">
        <f t="shared" si="727"/>
        <v>153.59999999999999</v>
      </c>
      <c r="L4043" s="33">
        <v>714040</v>
      </c>
      <c r="M4043" s="33">
        <v>0</v>
      </c>
      <c r="N4043" s="33">
        <v>0</v>
      </c>
      <c r="O4043" s="33">
        <v>0</v>
      </c>
      <c r="P4043" s="33">
        <f t="shared" si="728"/>
        <v>153.59999999999999</v>
      </c>
      <c r="Q4043" s="33">
        <f t="shared" si="729"/>
        <v>153.59999999999999</v>
      </c>
      <c r="R4043" s="33">
        <f t="shared" si="730"/>
        <v>714040</v>
      </c>
      <c r="S4043" s="33"/>
      <c r="T4043" s="30" t="str">
        <f t="shared" si="731"/>
        <v>USD</v>
      </c>
      <c r="U4043" s="33">
        <v>0</v>
      </c>
      <c r="V4043" s="33">
        <v>0</v>
      </c>
      <c r="W4043" s="33">
        <v>0</v>
      </c>
      <c r="X4043" s="33">
        <f t="shared" si="732"/>
        <v>153.59999999999999</v>
      </c>
      <c r="Y4043" s="33">
        <f t="shared" si="733"/>
        <v>153.59999999999999</v>
      </c>
      <c r="Z4043" s="33">
        <f t="shared" si="734"/>
        <v>714040</v>
      </c>
      <c r="AA4043" s="34">
        <f t="shared" si="735"/>
        <v>1.7606376039291408E-05</v>
      </c>
      <c r="AB4043" s="33" t="s">
        <v>2762</v>
      </c>
      <c r="AC4043" s="35">
        <v>44959</v>
      </c>
      <c r="AD4043" s="33">
        <v>30</v>
      </c>
      <c r="AE4043" s="36">
        <f t="shared" si="725"/>
        <v>44989</v>
      </c>
    </row>
    <row r="4044" spans="2:31" ht="14.5" hidden="1">
      <c r="B4044" s="29" t="s">
        <v>3173</v>
      </c>
      <c r="C4044" s="30" t="str">
        <f t="shared" si="726"/>
        <v>(Acreedores quirografarios)</v>
      </c>
      <c r="D4044" s="30">
        <v>5</v>
      </c>
      <c r="E4044" s="30">
        <v>46679668</v>
      </c>
      <c r="F4044" s="30" t="s">
        <v>5569</v>
      </c>
      <c r="G4044" s="30" t="s">
        <v>2846</v>
      </c>
      <c r="H4044" s="31">
        <v>93309859</v>
      </c>
      <c r="I4044" s="31" t="s">
        <v>62</v>
      </c>
      <c r="J4044" s="32">
        <v>585.94000000000005</v>
      </c>
      <c r="K4044" s="33">
        <f t="shared" si="727"/>
        <v>585.94000000000005</v>
      </c>
      <c r="L4044" s="33">
        <v>2723859</v>
      </c>
      <c r="M4044" s="33">
        <v>0</v>
      </c>
      <c r="N4044" s="33">
        <v>0</v>
      </c>
      <c r="O4044" s="33">
        <v>0</v>
      </c>
      <c r="P4044" s="33">
        <f t="shared" si="728"/>
        <v>585.94000000000005</v>
      </c>
      <c r="Q4044" s="33">
        <f t="shared" si="729"/>
        <v>585.94000000000005</v>
      </c>
      <c r="R4044" s="33">
        <f t="shared" si="730"/>
        <v>2723859</v>
      </c>
      <c r="S4044" s="33"/>
      <c r="T4044" s="30" t="str">
        <f t="shared" si="731"/>
        <v>USD</v>
      </c>
      <c r="U4044" s="33">
        <v>0</v>
      </c>
      <c r="V4044" s="33">
        <v>0</v>
      </c>
      <c r="W4044" s="33">
        <v>0</v>
      </c>
      <c r="X4044" s="33">
        <f t="shared" si="732"/>
        <v>585.94000000000005</v>
      </c>
      <c r="Y4044" s="33">
        <f t="shared" si="733"/>
        <v>585.94000000000005</v>
      </c>
      <c r="Z4044" s="33">
        <f t="shared" si="734"/>
        <v>2723859</v>
      </c>
      <c r="AA4044" s="34">
        <f t="shared" si="735"/>
        <v>6.7163304341505035E-05</v>
      </c>
      <c r="AB4044" s="33" t="s">
        <v>2762</v>
      </c>
      <c r="AC4044" s="35">
        <v>44959</v>
      </c>
      <c r="AD4044" s="33">
        <v>30</v>
      </c>
      <c r="AE4044" s="36">
        <f t="shared" si="725"/>
        <v>44989</v>
      </c>
    </row>
    <row r="4045" spans="2:31" ht="14.5" hidden="1">
      <c r="B4045" s="29" t="s">
        <v>3173</v>
      </c>
      <c r="C4045" s="30" t="str">
        <f t="shared" si="726"/>
        <v>(Acreedores quirografarios)</v>
      </c>
      <c r="D4045" s="30">
        <v>5</v>
      </c>
      <c r="E4045" s="30">
        <v>46679668</v>
      </c>
      <c r="F4045" s="30" t="s">
        <v>5569</v>
      </c>
      <c r="G4045" s="30" t="s">
        <v>2846</v>
      </c>
      <c r="H4045" s="31">
        <v>93309871</v>
      </c>
      <c r="I4045" s="31" t="s">
        <v>62</v>
      </c>
      <c r="J4045" s="32">
        <v>159.49000000000001</v>
      </c>
      <c r="K4045" s="33">
        <f t="shared" si="727"/>
        <v>159.49000000000001</v>
      </c>
      <c r="L4045" s="33">
        <v>741421</v>
      </c>
      <c r="M4045" s="33">
        <v>0</v>
      </c>
      <c r="N4045" s="33">
        <v>0</v>
      </c>
      <c r="O4045" s="33">
        <v>0</v>
      </c>
      <c r="P4045" s="33">
        <f t="shared" si="728"/>
        <v>159.49000000000001</v>
      </c>
      <c r="Q4045" s="33">
        <f t="shared" si="729"/>
        <v>159.49000000000001</v>
      </c>
      <c r="R4045" s="33">
        <f t="shared" si="730"/>
        <v>741421</v>
      </c>
      <c r="S4045" s="33"/>
      <c r="T4045" s="30" t="str">
        <f t="shared" si="731"/>
        <v>USD</v>
      </c>
      <c r="U4045" s="33">
        <v>0</v>
      </c>
      <c r="V4045" s="33">
        <v>0</v>
      </c>
      <c r="W4045" s="33">
        <v>0</v>
      </c>
      <c r="X4045" s="33">
        <f t="shared" si="732"/>
        <v>159.49000000000001</v>
      </c>
      <c r="Y4045" s="33">
        <f t="shared" si="733"/>
        <v>159.49000000000001</v>
      </c>
      <c r="Z4045" s="33">
        <f t="shared" si="734"/>
        <v>741421</v>
      </c>
      <c r="AA4045" s="34">
        <f t="shared" si="735"/>
        <v>1.8281520544265692E-05</v>
      </c>
      <c r="AB4045" s="33" t="s">
        <v>2762</v>
      </c>
      <c r="AC4045" s="35">
        <v>44959</v>
      </c>
      <c r="AD4045" s="33">
        <v>30</v>
      </c>
      <c r="AE4045" s="36">
        <f t="shared" si="725"/>
        <v>44989</v>
      </c>
    </row>
    <row r="4046" spans="2:31" ht="14.5" hidden="1">
      <c r="B4046" s="29" t="s">
        <v>3173</v>
      </c>
      <c r="C4046" s="30" t="str">
        <f t="shared" si="726"/>
        <v>(Acreedores quirografarios)</v>
      </c>
      <c r="D4046" s="30">
        <v>5</v>
      </c>
      <c r="E4046" s="30">
        <v>46679668</v>
      </c>
      <c r="F4046" s="30" t="s">
        <v>5569</v>
      </c>
      <c r="G4046" s="30" t="s">
        <v>2846</v>
      </c>
      <c r="H4046" s="31">
        <v>93309868</v>
      </c>
      <c r="I4046" s="31" t="s">
        <v>62</v>
      </c>
      <c r="J4046" s="32">
        <v>1144.03</v>
      </c>
      <c r="K4046" s="33">
        <f t="shared" si="727"/>
        <v>1144.03</v>
      </c>
      <c r="L4046" s="33">
        <v>5318252</v>
      </c>
      <c r="M4046" s="33">
        <v>0</v>
      </c>
      <c r="N4046" s="33">
        <v>0</v>
      </c>
      <c r="O4046" s="33">
        <v>0</v>
      </c>
      <c r="P4046" s="33">
        <f t="shared" si="728"/>
        <v>1144.03</v>
      </c>
      <c r="Q4046" s="33">
        <f t="shared" si="729"/>
        <v>1144.03</v>
      </c>
      <c r="R4046" s="33">
        <f t="shared" si="730"/>
        <v>5318252</v>
      </c>
      <c r="S4046" s="33"/>
      <c r="T4046" s="30" t="str">
        <f t="shared" si="731"/>
        <v>USD</v>
      </c>
      <c r="U4046" s="33">
        <v>0</v>
      </c>
      <c r="V4046" s="33">
        <v>0</v>
      </c>
      <c r="W4046" s="33">
        <v>0</v>
      </c>
      <c r="X4046" s="33">
        <f t="shared" si="732"/>
        <v>1144.03</v>
      </c>
      <c r="Y4046" s="33">
        <f t="shared" si="733"/>
        <v>1144.03</v>
      </c>
      <c r="Z4046" s="33">
        <f t="shared" si="734"/>
        <v>5318252</v>
      </c>
      <c r="AA4046" s="34">
        <f t="shared" si="735"/>
        <v>0.00013113431262074058</v>
      </c>
      <c r="AB4046" s="33" t="s">
        <v>2762</v>
      </c>
      <c r="AC4046" s="35">
        <v>44959</v>
      </c>
      <c r="AD4046" s="33">
        <v>30</v>
      </c>
      <c r="AE4046" s="36">
        <f t="shared" si="725"/>
        <v>44989</v>
      </c>
    </row>
    <row r="4047" spans="2:31" ht="14.5" hidden="1">
      <c r="B4047" s="29" t="s">
        <v>3173</v>
      </c>
      <c r="C4047" s="30" t="str">
        <f t="shared" si="726"/>
        <v>(Acreedores quirografarios)</v>
      </c>
      <c r="D4047" s="30">
        <v>5</v>
      </c>
      <c r="E4047" s="30">
        <v>46679668</v>
      </c>
      <c r="F4047" s="30" t="s">
        <v>5569</v>
      </c>
      <c r="G4047" s="30" t="s">
        <v>2846</v>
      </c>
      <c r="H4047" s="31">
        <v>93309857</v>
      </c>
      <c r="I4047" s="31" t="s">
        <v>62</v>
      </c>
      <c r="J4047" s="32">
        <v>4590</v>
      </c>
      <c r="K4047" s="33">
        <f t="shared" si="727"/>
        <v>4590</v>
      </c>
      <c r="L4047" s="33">
        <v>21337533</v>
      </c>
      <c r="M4047" s="33">
        <v>0</v>
      </c>
      <c r="N4047" s="33">
        <v>0</v>
      </c>
      <c r="O4047" s="33">
        <v>0</v>
      </c>
      <c r="P4047" s="33">
        <f t="shared" si="728"/>
        <v>4590</v>
      </c>
      <c r="Q4047" s="33">
        <f t="shared" si="729"/>
        <v>4590</v>
      </c>
      <c r="R4047" s="33">
        <f t="shared" si="730"/>
        <v>21337533</v>
      </c>
      <c r="S4047" s="33"/>
      <c r="T4047" s="30" t="str">
        <f t="shared" si="731"/>
        <v>USD</v>
      </c>
      <c r="U4047" s="33">
        <v>0</v>
      </c>
      <c r="V4047" s="33">
        <v>0</v>
      </c>
      <c r="W4047" s="33">
        <v>0</v>
      </c>
      <c r="X4047" s="33">
        <f t="shared" si="732"/>
        <v>4590</v>
      </c>
      <c r="Y4047" s="33">
        <f t="shared" si="733"/>
        <v>4590</v>
      </c>
      <c r="Z4047" s="33">
        <f t="shared" si="734"/>
        <v>21337533</v>
      </c>
      <c r="AA4047" s="34">
        <f t="shared" si="735"/>
        <v>0.00052612826977310755</v>
      </c>
      <c r="AB4047" s="33" t="s">
        <v>2762</v>
      </c>
      <c r="AC4047" s="35">
        <v>44959</v>
      </c>
      <c r="AD4047" s="33">
        <v>30</v>
      </c>
      <c r="AE4047" s="36">
        <f t="shared" si="725"/>
        <v>44989</v>
      </c>
    </row>
    <row r="4048" spans="2:31" ht="14.5" hidden="1">
      <c r="B4048" s="29" t="s">
        <v>3174</v>
      </c>
      <c r="C4048" s="30" t="str">
        <f t="shared" si="726"/>
        <v>(Acreedores quirografarios)</v>
      </c>
      <c r="D4048" s="30">
        <v>5</v>
      </c>
      <c r="E4048" s="30" t="s">
        <v>5570</v>
      </c>
      <c r="F4048" s="30" t="s">
        <v>5571</v>
      </c>
      <c r="G4048" s="30" t="s">
        <v>2846</v>
      </c>
      <c r="H4048" s="31">
        <v>136379</v>
      </c>
      <c r="I4048" s="31" t="s">
        <v>62</v>
      </c>
      <c r="J4048" s="32">
        <v>244.25999999999999</v>
      </c>
      <c r="K4048" s="33">
        <f t="shared" si="727"/>
        <v>244.25999999999999</v>
      </c>
      <c r="L4048" s="33">
        <v>1146554</v>
      </c>
      <c r="M4048" s="33">
        <v>0</v>
      </c>
      <c r="N4048" s="33">
        <v>0</v>
      </c>
      <c r="O4048" s="33">
        <v>0</v>
      </c>
      <c r="P4048" s="33">
        <f t="shared" si="728"/>
        <v>244.25999999999999</v>
      </c>
      <c r="Q4048" s="33">
        <f t="shared" si="729"/>
        <v>244.25999999999999</v>
      </c>
      <c r="R4048" s="33">
        <f t="shared" si="730"/>
        <v>1146554</v>
      </c>
      <c r="S4048" s="33"/>
      <c r="T4048" s="30" t="str">
        <f t="shared" si="731"/>
        <v>USD</v>
      </c>
      <c r="U4048" s="33">
        <v>0</v>
      </c>
      <c r="V4048" s="33">
        <v>0</v>
      </c>
      <c r="W4048" s="33">
        <v>0</v>
      </c>
      <c r="X4048" s="33">
        <f t="shared" si="732"/>
        <v>244.25999999999999</v>
      </c>
      <c r="Y4048" s="33">
        <f t="shared" si="733"/>
        <v>244.25999999999999</v>
      </c>
      <c r="Z4048" s="33">
        <f t="shared" si="734"/>
        <v>1146554</v>
      </c>
      <c r="AA4048" s="34">
        <f t="shared" si="735"/>
        <v>2.8271050464054841E-05</v>
      </c>
      <c r="AB4048" s="33" t="s">
        <v>2762</v>
      </c>
      <c r="AC4048" s="35">
        <v>44943</v>
      </c>
      <c r="AD4048" s="33">
        <v>60</v>
      </c>
      <c r="AE4048" s="36">
        <f t="shared" si="725"/>
        <v>45003</v>
      </c>
    </row>
    <row r="4049" spans="2:31" ht="14.5" hidden="1">
      <c r="B4049" s="29" t="s">
        <v>3174</v>
      </c>
      <c r="C4049" s="30" t="str">
        <f t="shared" si="726"/>
        <v>(Acreedores quirografarios)</v>
      </c>
      <c r="D4049" s="30">
        <v>5</v>
      </c>
      <c r="E4049" s="30" t="s">
        <v>5570</v>
      </c>
      <c r="F4049" s="30" t="s">
        <v>5571</v>
      </c>
      <c r="G4049" s="30" t="s">
        <v>2846</v>
      </c>
      <c r="H4049" s="31">
        <v>136612</v>
      </c>
      <c r="I4049" s="31" t="s">
        <v>62</v>
      </c>
      <c r="J4049" s="32">
        <v>675.54999999999995</v>
      </c>
      <c r="K4049" s="33">
        <f t="shared" si="727"/>
        <v>675.54999999999995</v>
      </c>
      <c r="L4049" s="33">
        <v>3128904</v>
      </c>
      <c r="M4049" s="33">
        <v>0</v>
      </c>
      <c r="N4049" s="33">
        <v>0</v>
      </c>
      <c r="O4049" s="33">
        <v>0</v>
      </c>
      <c r="P4049" s="33">
        <f t="shared" si="728"/>
        <v>675.54999999999995</v>
      </c>
      <c r="Q4049" s="33">
        <f t="shared" si="729"/>
        <v>675.54999999999995</v>
      </c>
      <c r="R4049" s="33">
        <f t="shared" si="730"/>
        <v>3128904</v>
      </c>
      <c r="S4049" s="33"/>
      <c r="T4049" s="30" t="str">
        <f t="shared" si="731"/>
        <v>USD</v>
      </c>
      <c r="U4049" s="33">
        <v>0</v>
      </c>
      <c r="V4049" s="33">
        <v>0</v>
      </c>
      <c r="W4049" s="33">
        <v>0</v>
      </c>
      <c r="X4049" s="33">
        <f t="shared" si="732"/>
        <v>675.54999999999995</v>
      </c>
      <c r="Y4049" s="33">
        <f t="shared" si="733"/>
        <v>675.54999999999995</v>
      </c>
      <c r="Z4049" s="33">
        <f t="shared" si="734"/>
        <v>3128904</v>
      </c>
      <c r="AA4049" s="34">
        <f t="shared" si="735"/>
        <v>7.7150664409337069E-05</v>
      </c>
      <c r="AB4049" s="33" t="s">
        <v>2762</v>
      </c>
      <c r="AC4049" s="35">
        <v>44949</v>
      </c>
      <c r="AD4049" s="33">
        <v>60</v>
      </c>
      <c r="AE4049" s="36">
        <f t="shared" si="725"/>
        <v>45009</v>
      </c>
    </row>
    <row r="4050" spans="2:31" ht="14.5" hidden="1">
      <c r="B4050" s="29" t="s">
        <v>3174</v>
      </c>
      <c r="C4050" s="30" t="str">
        <f t="shared" si="726"/>
        <v>(Acreedores quirografarios)</v>
      </c>
      <c r="D4050" s="30">
        <v>5</v>
      </c>
      <c r="E4050" s="30" t="s">
        <v>5570</v>
      </c>
      <c r="F4050" s="30" t="s">
        <v>5571</v>
      </c>
      <c r="G4050" s="30" t="s">
        <v>2846</v>
      </c>
      <c r="H4050" s="31">
        <v>136603</v>
      </c>
      <c r="I4050" s="31" t="s">
        <v>62</v>
      </c>
      <c r="J4050" s="32">
        <v>140.69999999999999</v>
      </c>
      <c r="K4050" s="33">
        <f t="shared" si="727"/>
        <v>140.69999999999999</v>
      </c>
      <c r="L4050" s="33">
        <v>651672</v>
      </c>
      <c r="M4050" s="33">
        <v>0</v>
      </c>
      <c r="N4050" s="33">
        <v>0</v>
      </c>
      <c r="O4050" s="33">
        <v>0</v>
      </c>
      <c r="P4050" s="33">
        <f t="shared" si="728"/>
        <v>140.69999999999999</v>
      </c>
      <c r="Q4050" s="33">
        <f t="shared" si="729"/>
        <v>140.69999999999999</v>
      </c>
      <c r="R4050" s="33">
        <f t="shared" si="730"/>
        <v>651672</v>
      </c>
      <c r="S4050" s="33"/>
      <c r="T4050" s="30" t="str">
        <f t="shared" si="731"/>
        <v>USD</v>
      </c>
      <c r="U4050" s="33">
        <v>0</v>
      </c>
      <c r="V4050" s="33">
        <v>0</v>
      </c>
      <c r="W4050" s="33">
        <v>0</v>
      </c>
      <c r="X4050" s="33">
        <f t="shared" si="732"/>
        <v>140.69999999999999</v>
      </c>
      <c r="Y4050" s="33">
        <f t="shared" si="733"/>
        <v>140.69999999999999</v>
      </c>
      <c r="Z4050" s="33">
        <f t="shared" si="734"/>
        <v>651672</v>
      </c>
      <c r="AA4050" s="34">
        <f t="shared" si="735"/>
        <v>1.6068542779504105E-05</v>
      </c>
      <c r="AB4050" s="33" t="s">
        <v>2762</v>
      </c>
      <c r="AC4050" s="35">
        <v>44949</v>
      </c>
      <c r="AD4050" s="33">
        <v>60</v>
      </c>
      <c r="AE4050" s="36">
        <f t="shared" si="725"/>
        <v>45009</v>
      </c>
    </row>
    <row r="4051" spans="2:31" ht="14.5" hidden="1">
      <c r="B4051" s="29" t="s">
        <v>3174</v>
      </c>
      <c r="C4051" s="30" t="str">
        <f t="shared" si="726"/>
        <v>(Acreedores quirografarios)</v>
      </c>
      <c r="D4051" s="30">
        <v>5</v>
      </c>
      <c r="E4051" s="30" t="s">
        <v>5570</v>
      </c>
      <c r="F4051" s="30" t="s">
        <v>5571</v>
      </c>
      <c r="G4051" s="30" t="s">
        <v>2846</v>
      </c>
      <c r="H4051" s="31">
        <v>136609</v>
      </c>
      <c r="I4051" s="31" t="s">
        <v>62</v>
      </c>
      <c r="J4051" s="32">
        <v>602.79999999999995</v>
      </c>
      <c r="K4051" s="33">
        <f t="shared" si="727"/>
        <v>602.79999999999995</v>
      </c>
      <c r="L4051" s="33">
        <v>2791953</v>
      </c>
      <c r="M4051" s="33">
        <v>0</v>
      </c>
      <c r="N4051" s="33">
        <v>0</v>
      </c>
      <c r="O4051" s="33">
        <v>0</v>
      </c>
      <c r="P4051" s="33">
        <f t="shared" si="728"/>
        <v>602.79999999999995</v>
      </c>
      <c r="Q4051" s="33">
        <f t="shared" si="729"/>
        <v>602.79999999999995</v>
      </c>
      <c r="R4051" s="33">
        <f t="shared" si="730"/>
        <v>2791953</v>
      </c>
      <c r="S4051" s="33"/>
      <c r="T4051" s="30" t="str">
        <f t="shared" si="731"/>
        <v>USD</v>
      </c>
      <c r="U4051" s="33">
        <v>0</v>
      </c>
      <c r="V4051" s="33">
        <v>0</v>
      </c>
      <c r="W4051" s="33">
        <v>0</v>
      </c>
      <c r="X4051" s="33">
        <f t="shared" si="732"/>
        <v>602.79999999999995</v>
      </c>
      <c r="Y4051" s="33">
        <f t="shared" si="733"/>
        <v>602.79999999999995</v>
      </c>
      <c r="Z4051" s="33">
        <f t="shared" si="734"/>
        <v>2791953</v>
      </c>
      <c r="AA4051" s="34">
        <f t="shared" si="735"/>
        <v>6.8842325922956364E-05</v>
      </c>
      <c r="AB4051" s="33" t="s">
        <v>2762</v>
      </c>
      <c r="AC4051" s="35">
        <v>44949</v>
      </c>
      <c r="AD4051" s="33">
        <v>60</v>
      </c>
      <c r="AE4051" s="36">
        <f t="shared" si="725"/>
        <v>45009</v>
      </c>
    </row>
    <row r="4052" spans="2:31" ht="14.5" hidden="1">
      <c r="B4052" s="29" t="s">
        <v>3174</v>
      </c>
      <c r="C4052" s="30" t="str">
        <f t="shared" si="726"/>
        <v>(Acreedores quirografarios)</v>
      </c>
      <c r="D4052" s="30">
        <v>5</v>
      </c>
      <c r="E4052" s="30" t="s">
        <v>5570</v>
      </c>
      <c r="F4052" s="30" t="s">
        <v>5571</v>
      </c>
      <c r="G4052" s="30" t="s">
        <v>2846</v>
      </c>
      <c r="H4052" s="31">
        <v>136566</v>
      </c>
      <c r="I4052" s="31" t="s">
        <v>62</v>
      </c>
      <c r="J4052" s="32">
        <v>117.64</v>
      </c>
      <c r="K4052" s="33">
        <f t="shared" si="727"/>
        <v>117.64</v>
      </c>
      <c r="L4052" s="33">
        <v>544866</v>
      </c>
      <c r="M4052" s="33">
        <v>0</v>
      </c>
      <c r="N4052" s="33">
        <v>0</v>
      </c>
      <c r="O4052" s="33">
        <v>0</v>
      </c>
      <c r="P4052" s="33">
        <f t="shared" si="728"/>
        <v>117.64</v>
      </c>
      <c r="Q4052" s="33">
        <f t="shared" si="729"/>
        <v>117.64</v>
      </c>
      <c r="R4052" s="33">
        <f t="shared" si="730"/>
        <v>544866</v>
      </c>
      <c r="S4052" s="33"/>
      <c r="T4052" s="30" t="str">
        <f t="shared" si="731"/>
        <v>USD</v>
      </c>
      <c r="U4052" s="33">
        <v>0</v>
      </c>
      <c r="V4052" s="33">
        <v>0</v>
      </c>
      <c r="W4052" s="33">
        <v>0</v>
      </c>
      <c r="X4052" s="33">
        <f t="shared" si="732"/>
        <v>117.64</v>
      </c>
      <c r="Y4052" s="33">
        <f t="shared" si="733"/>
        <v>117.64</v>
      </c>
      <c r="Z4052" s="33">
        <f t="shared" si="734"/>
        <v>544866</v>
      </c>
      <c r="AA4052" s="34">
        <f t="shared" si="735"/>
        <v>1.3434983596191463E-05</v>
      </c>
      <c r="AB4052" s="33" t="s">
        <v>2762</v>
      </c>
      <c r="AC4052" s="35">
        <v>44949</v>
      </c>
      <c r="AD4052" s="33">
        <v>60</v>
      </c>
      <c r="AE4052" s="36">
        <f t="shared" si="725"/>
        <v>45009</v>
      </c>
    </row>
    <row r="4053" spans="2:31" ht="14.5" hidden="1">
      <c r="B4053" s="29" t="s">
        <v>3174</v>
      </c>
      <c r="C4053" s="30" t="str">
        <f t="shared" si="726"/>
        <v>(Acreedores quirografarios)</v>
      </c>
      <c r="D4053" s="30">
        <v>5</v>
      </c>
      <c r="E4053" s="30" t="s">
        <v>5570</v>
      </c>
      <c r="F4053" s="30" t="s">
        <v>5571</v>
      </c>
      <c r="G4053" s="30" t="s">
        <v>2846</v>
      </c>
      <c r="H4053" s="31" t="s">
        <v>3175</v>
      </c>
      <c r="I4053" s="31" t="s">
        <v>62</v>
      </c>
      <c r="J4053" s="32">
        <v>627.77999999999997</v>
      </c>
      <c r="K4053" s="33">
        <f t="shared" si="727"/>
        <v>627.77999999999997</v>
      </c>
      <c r="L4053" s="33">
        <v>2931569</v>
      </c>
      <c r="M4053" s="33">
        <v>0</v>
      </c>
      <c r="N4053" s="33">
        <v>0</v>
      </c>
      <c r="O4053" s="33">
        <v>0</v>
      </c>
      <c r="P4053" s="33">
        <f t="shared" si="728"/>
        <v>627.77999999999997</v>
      </c>
      <c r="Q4053" s="33">
        <f t="shared" si="729"/>
        <v>627.77999999999997</v>
      </c>
      <c r="R4053" s="33">
        <f t="shared" si="730"/>
        <v>2931569</v>
      </c>
      <c r="S4053" s="33"/>
      <c r="T4053" s="30" t="str">
        <f t="shared" si="731"/>
        <v>USD</v>
      </c>
      <c r="U4053" s="33">
        <v>0</v>
      </c>
      <c r="V4053" s="33">
        <v>0</v>
      </c>
      <c r="W4053" s="33">
        <v>0</v>
      </c>
      <c r="X4053" s="33">
        <f t="shared" si="732"/>
        <v>627.77999999999997</v>
      </c>
      <c r="Y4053" s="33">
        <f t="shared" si="733"/>
        <v>627.77999999999997</v>
      </c>
      <c r="Z4053" s="33">
        <f t="shared" si="734"/>
        <v>2931569</v>
      </c>
      <c r="AA4053" s="34">
        <f t="shared" si="735"/>
        <v>7.2284894682552058E-05</v>
      </c>
      <c r="AB4053" s="33" t="s">
        <v>2762</v>
      </c>
      <c r="AC4053" s="35">
        <v>44963</v>
      </c>
      <c r="AD4053" s="33">
        <v>60</v>
      </c>
      <c r="AE4053" s="36">
        <f t="shared" si="725"/>
        <v>45023</v>
      </c>
    </row>
    <row r="4054" spans="2:31" ht="14.5" hidden="1">
      <c r="B4054" s="29" t="s">
        <v>3174</v>
      </c>
      <c r="C4054" s="30" t="str">
        <f t="shared" si="726"/>
        <v>(Acreedores quirografarios)</v>
      </c>
      <c r="D4054" s="30">
        <v>5</v>
      </c>
      <c r="E4054" s="30" t="s">
        <v>5570</v>
      </c>
      <c r="F4054" s="30" t="s">
        <v>5571</v>
      </c>
      <c r="G4054" s="30" t="s">
        <v>2846</v>
      </c>
      <c r="H4054" s="31" t="s">
        <v>3176</v>
      </c>
      <c r="I4054" s="31" t="s">
        <v>62</v>
      </c>
      <c r="J4054" s="32">
        <v>244.94999999999999</v>
      </c>
      <c r="K4054" s="33">
        <f t="shared" si="727"/>
        <v>244.94999999999999</v>
      </c>
      <c r="L4054" s="33">
        <v>1143853</v>
      </c>
      <c r="M4054" s="33">
        <v>0</v>
      </c>
      <c r="N4054" s="33">
        <v>0</v>
      </c>
      <c r="O4054" s="33">
        <v>0</v>
      </c>
      <c r="P4054" s="33">
        <f t="shared" si="728"/>
        <v>244.94999999999999</v>
      </c>
      <c r="Q4054" s="33">
        <f t="shared" si="729"/>
        <v>244.94999999999999</v>
      </c>
      <c r="R4054" s="33">
        <f t="shared" si="730"/>
        <v>1143853</v>
      </c>
      <c r="S4054" s="33"/>
      <c r="T4054" s="30" t="str">
        <f t="shared" si="731"/>
        <v>USD</v>
      </c>
      <c r="U4054" s="33">
        <v>0</v>
      </c>
      <c r="V4054" s="33">
        <v>0</v>
      </c>
      <c r="W4054" s="33">
        <v>0</v>
      </c>
      <c r="X4054" s="33">
        <f t="shared" si="732"/>
        <v>244.94999999999999</v>
      </c>
      <c r="Y4054" s="33">
        <f t="shared" si="733"/>
        <v>244.94999999999999</v>
      </c>
      <c r="Z4054" s="33">
        <f t="shared" si="734"/>
        <v>1143853</v>
      </c>
      <c r="AA4054" s="34">
        <f t="shared" si="735"/>
        <v>2.8204450803416606E-05</v>
      </c>
      <c r="AB4054" s="33" t="s">
        <v>2762</v>
      </c>
      <c r="AC4054" s="35">
        <v>44963</v>
      </c>
      <c r="AD4054" s="33">
        <v>60</v>
      </c>
      <c r="AE4054" s="36">
        <f t="shared" si="725"/>
        <v>45023</v>
      </c>
    </row>
    <row r="4055" spans="2:31" ht="14.5" hidden="1">
      <c r="B4055" s="29" t="s">
        <v>3174</v>
      </c>
      <c r="C4055" s="30" t="str">
        <f t="shared" si="726"/>
        <v>(Acreedores quirografarios)</v>
      </c>
      <c r="D4055" s="30">
        <v>5</v>
      </c>
      <c r="E4055" s="30" t="s">
        <v>5570</v>
      </c>
      <c r="F4055" s="30" t="s">
        <v>5571</v>
      </c>
      <c r="G4055" s="30" t="s">
        <v>2846</v>
      </c>
      <c r="H4055" s="31" t="s">
        <v>3177</v>
      </c>
      <c r="I4055" s="31" t="s">
        <v>62</v>
      </c>
      <c r="J4055" s="32">
        <v>1193.9400000000001</v>
      </c>
      <c r="K4055" s="33">
        <f t="shared" si="727"/>
        <v>1193.9400000000001</v>
      </c>
      <c r="L4055" s="33">
        <v>5575389</v>
      </c>
      <c r="M4055" s="33">
        <v>0</v>
      </c>
      <c r="N4055" s="33">
        <v>0</v>
      </c>
      <c r="O4055" s="33">
        <v>0</v>
      </c>
      <c r="P4055" s="33">
        <f t="shared" si="728"/>
        <v>1193.9400000000001</v>
      </c>
      <c r="Q4055" s="33">
        <f t="shared" si="729"/>
        <v>1193.9400000000001</v>
      </c>
      <c r="R4055" s="33">
        <f t="shared" si="730"/>
        <v>5575389</v>
      </c>
      <c r="S4055" s="33"/>
      <c r="T4055" s="30" t="str">
        <f t="shared" si="731"/>
        <v>USD</v>
      </c>
      <c r="U4055" s="33">
        <v>0</v>
      </c>
      <c r="V4055" s="33">
        <v>0</v>
      </c>
      <c r="W4055" s="33">
        <v>0</v>
      </c>
      <c r="X4055" s="33">
        <f t="shared" si="732"/>
        <v>1193.9400000000001</v>
      </c>
      <c r="Y4055" s="33">
        <f t="shared" si="733"/>
        <v>1193.9400000000001</v>
      </c>
      <c r="Z4055" s="33">
        <f t="shared" si="734"/>
        <v>5575389</v>
      </c>
      <c r="AA4055" s="34">
        <f t="shared" si="735"/>
        <v>0.00013747464469683615</v>
      </c>
      <c r="AB4055" s="33" t="s">
        <v>2762</v>
      </c>
      <c r="AC4055" s="35">
        <v>44963</v>
      </c>
      <c r="AD4055" s="33">
        <v>60</v>
      </c>
      <c r="AE4055" s="36">
        <f t="shared" si="736" ref="AE4055:AE4118">+AD4055+AC4055</f>
        <v>45023</v>
      </c>
    </row>
    <row r="4056" spans="2:31" ht="14.5" hidden="1">
      <c r="B4056" s="29" t="s">
        <v>3174</v>
      </c>
      <c r="C4056" s="30" t="str">
        <f t="shared" si="726"/>
        <v>(Acreedores quirografarios)</v>
      </c>
      <c r="D4056" s="30">
        <v>5</v>
      </c>
      <c r="E4056" s="30" t="s">
        <v>5570</v>
      </c>
      <c r="F4056" s="30" t="s">
        <v>5571</v>
      </c>
      <c r="G4056" s="30" t="s">
        <v>2846</v>
      </c>
      <c r="H4056" s="31" t="s">
        <v>3178</v>
      </c>
      <c r="I4056" s="31" t="s">
        <v>62</v>
      </c>
      <c r="J4056" s="32">
        <v>634.85000000000002</v>
      </c>
      <c r="K4056" s="33">
        <f t="shared" si="727"/>
        <v>634.85000000000002</v>
      </c>
      <c r="L4056" s="33">
        <v>2964584</v>
      </c>
      <c r="M4056" s="33">
        <v>0</v>
      </c>
      <c r="N4056" s="33">
        <v>0</v>
      </c>
      <c r="O4056" s="33">
        <v>0</v>
      </c>
      <c r="P4056" s="33">
        <f t="shared" si="728"/>
        <v>634.85000000000002</v>
      </c>
      <c r="Q4056" s="33">
        <f t="shared" si="729"/>
        <v>634.85000000000002</v>
      </c>
      <c r="R4056" s="33">
        <f t="shared" si="730"/>
        <v>2964584</v>
      </c>
      <c r="S4056" s="33"/>
      <c r="T4056" s="30" t="str">
        <f t="shared" si="731"/>
        <v>USD</v>
      </c>
      <c r="U4056" s="33">
        <v>0</v>
      </c>
      <c r="V4056" s="33">
        <v>0</v>
      </c>
      <c r="W4056" s="33">
        <v>0</v>
      </c>
      <c r="X4056" s="33">
        <f t="shared" si="732"/>
        <v>634.85000000000002</v>
      </c>
      <c r="Y4056" s="33">
        <f t="shared" si="733"/>
        <v>634.85000000000002</v>
      </c>
      <c r="Z4056" s="33">
        <f t="shared" si="734"/>
        <v>2964584</v>
      </c>
      <c r="AA4056" s="34">
        <f t="shared" si="735"/>
        <v>7.3098959027598841E-05</v>
      </c>
      <c r="AB4056" s="33" t="s">
        <v>2762</v>
      </c>
      <c r="AC4056" s="35">
        <v>44963</v>
      </c>
      <c r="AD4056" s="33">
        <v>60</v>
      </c>
      <c r="AE4056" s="36">
        <f t="shared" si="736"/>
        <v>45023</v>
      </c>
    </row>
    <row r="4057" spans="2:31" ht="14.5" hidden="1">
      <c r="B4057" s="29" t="s">
        <v>3174</v>
      </c>
      <c r="C4057" s="30" t="str">
        <f t="shared" si="726"/>
        <v>(Acreedores quirografarios)</v>
      </c>
      <c r="D4057" s="30">
        <v>5</v>
      </c>
      <c r="E4057" s="30" t="s">
        <v>5570</v>
      </c>
      <c r="F4057" s="30" t="s">
        <v>5571</v>
      </c>
      <c r="G4057" s="30" t="s">
        <v>2846</v>
      </c>
      <c r="H4057" s="31" t="s">
        <v>3179</v>
      </c>
      <c r="I4057" s="31" t="s">
        <v>62</v>
      </c>
      <c r="J4057" s="32">
        <v>608.70000000000005</v>
      </c>
      <c r="K4057" s="33">
        <f t="shared" si="727"/>
        <v>608.70000000000005</v>
      </c>
      <c r="L4057" s="33">
        <v>2842471</v>
      </c>
      <c r="M4057" s="33">
        <v>0</v>
      </c>
      <c r="N4057" s="33">
        <v>0</v>
      </c>
      <c r="O4057" s="33">
        <v>0</v>
      </c>
      <c r="P4057" s="33">
        <f t="shared" si="728"/>
        <v>608.70000000000005</v>
      </c>
      <c r="Q4057" s="33">
        <f t="shared" si="729"/>
        <v>608.70000000000005</v>
      </c>
      <c r="R4057" s="33">
        <f t="shared" si="730"/>
        <v>2842471</v>
      </c>
      <c r="S4057" s="33"/>
      <c r="T4057" s="30" t="str">
        <f t="shared" si="731"/>
        <v>USD</v>
      </c>
      <c r="U4057" s="33">
        <v>0</v>
      </c>
      <c r="V4057" s="33">
        <v>0</v>
      </c>
      <c r="W4057" s="33">
        <v>0</v>
      </c>
      <c r="X4057" s="33">
        <f t="shared" si="732"/>
        <v>608.70000000000005</v>
      </c>
      <c r="Y4057" s="33">
        <f t="shared" si="733"/>
        <v>608.70000000000005</v>
      </c>
      <c r="Z4057" s="33">
        <f t="shared" si="734"/>
        <v>2842471</v>
      </c>
      <c r="AA4057" s="34">
        <f t="shared" si="735"/>
        <v>7.0087968890791391E-05</v>
      </c>
      <c r="AB4057" s="33" t="s">
        <v>2762</v>
      </c>
      <c r="AC4057" s="35">
        <v>44963</v>
      </c>
      <c r="AD4057" s="33">
        <v>60</v>
      </c>
      <c r="AE4057" s="36">
        <f t="shared" si="736"/>
        <v>45023</v>
      </c>
    </row>
    <row r="4058" spans="2:31" ht="14.5" hidden="1">
      <c r="B4058" s="29" t="s">
        <v>3180</v>
      </c>
      <c r="C4058" s="30" t="str">
        <f t="shared" si="726"/>
        <v>(Acreedores quirografarios)</v>
      </c>
      <c r="D4058" s="30">
        <v>5</v>
      </c>
      <c r="E4058" s="30" t="s">
        <v>5572</v>
      </c>
      <c r="F4058" s="30" t="s">
        <v>5573</v>
      </c>
      <c r="G4058" s="30" t="s">
        <v>2846</v>
      </c>
      <c r="H4058" s="31" t="s">
        <v>3181</v>
      </c>
      <c r="I4058" s="31" t="s">
        <v>62</v>
      </c>
      <c r="J4058" s="32">
        <v>10720</v>
      </c>
      <c r="K4058" s="33">
        <f t="shared" si="727"/>
        <v>10720</v>
      </c>
      <c r="L4058" s="33">
        <v>54256171</v>
      </c>
      <c r="M4058" s="33">
        <v>0</v>
      </c>
      <c r="N4058" s="33">
        <v>0</v>
      </c>
      <c r="O4058" s="33">
        <v>0</v>
      </c>
      <c r="P4058" s="33">
        <f t="shared" si="728"/>
        <v>10720</v>
      </c>
      <c r="Q4058" s="33">
        <f t="shared" si="729"/>
        <v>10720</v>
      </c>
      <c r="R4058" s="33">
        <f t="shared" si="730"/>
        <v>54256171</v>
      </c>
      <c r="S4058" s="33"/>
      <c r="T4058" s="30" t="str">
        <f t="shared" si="731"/>
        <v>USD</v>
      </c>
      <c r="U4058" s="33">
        <v>0</v>
      </c>
      <c r="V4058" s="33">
        <v>0</v>
      </c>
      <c r="W4058" s="33">
        <v>0</v>
      </c>
      <c r="X4058" s="33">
        <f t="shared" si="732"/>
        <v>10720</v>
      </c>
      <c r="Y4058" s="33">
        <f t="shared" si="733"/>
        <v>10720</v>
      </c>
      <c r="Z4058" s="33">
        <f t="shared" si="734"/>
        <v>54256171</v>
      </c>
      <c r="AA4058" s="34">
        <f t="shared" si="735"/>
        <v>0.0013378165776120347</v>
      </c>
      <c r="AB4058" s="33" t="s">
        <v>2762</v>
      </c>
      <c r="AC4058" s="35">
        <v>44873</v>
      </c>
      <c r="AD4058" s="33">
        <v>60</v>
      </c>
      <c r="AE4058" s="36">
        <f t="shared" si="736"/>
        <v>44933</v>
      </c>
    </row>
    <row r="4059" spans="2:31" ht="14.5" hidden="1">
      <c r="B4059" s="29" t="s">
        <v>3180</v>
      </c>
      <c r="C4059" s="30" t="str">
        <f t="shared" si="726"/>
        <v>(Acreedores quirografarios)</v>
      </c>
      <c r="D4059" s="30">
        <v>5</v>
      </c>
      <c r="E4059" s="30" t="s">
        <v>5572</v>
      </c>
      <c r="F4059" s="30" t="s">
        <v>5573</v>
      </c>
      <c r="G4059" s="30" t="s">
        <v>2846</v>
      </c>
      <c r="H4059" s="31" t="s">
        <v>3182</v>
      </c>
      <c r="I4059" s="31" t="s">
        <v>62</v>
      </c>
      <c r="J4059" s="32">
        <v>510</v>
      </c>
      <c r="K4059" s="33">
        <f t="shared" si="727"/>
        <v>510</v>
      </c>
      <c r="L4059" s="33">
        <v>2453202</v>
      </c>
      <c r="M4059" s="33">
        <v>0</v>
      </c>
      <c r="N4059" s="33">
        <v>0</v>
      </c>
      <c r="O4059" s="33">
        <v>0</v>
      </c>
      <c r="P4059" s="33">
        <f t="shared" si="728"/>
        <v>510</v>
      </c>
      <c r="Q4059" s="33">
        <f t="shared" si="729"/>
        <v>510</v>
      </c>
      <c r="R4059" s="33">
        <f t="shared" si="730"/>
        <v>2453202</v>
      </c>
      <c r="S4059" s="33"/>
      <c r="T4059" s="30" t="str">
        <f t="shared" si="731"/>
        <v>USD</v>
      </c>
      <c r="U4059" s="33">
        <v>0</v>
      </c>
      <c r="V4059" s="33">
        <v>0</v>
      </c>
      <c r="W4059" s="33">
        <v>0</v>
      </c>
      <c r="X4059" s="33">
        <f t="shared" si="732"/>
        <v>510</v>
      </c>
      <c r="Y4059" s="33">
        <f t="shared" si="733"/>
        <v>510</v>
      </c>
      <c r="Z4059" s="33">
        <f t="shared" si="734"/>
        <v>2453202</v>
      </c>
      <c r="AA4059" s="34">
        <f t="shared" si="735"/>
        <v>6.0489604101089237E-05</v>
      </c>
      <c r="AB4059" s="33" t="s">
        <v>2762</v>
      </c>
      <c r="AC4059" s="35">
        <v>44925</v>
      </c>
      <c r="AD4059" s="33">
        <v>60</v>
      </c>
      <c r="AE4059" s="36">
        <f t="shared" si="736"/>
        <v>44985</v>
      </c>
    </row>
    <row r="4060" spans="2:31" ht="14.5" hidden="1">
      <c r="B4060" s="29" t="s">
        <v>3183</v>
      </c>
      <c r="C4060" s="30" t="str">
        <f t="shared" si="726"/>
        <v>(Acreedores quirografarios)</v>
      </c>
      <c r="D4060" s="30">
        <v>5</v>
      </c>
      <c r="E4060" s="30" t="s">
        <v>5574</v>
      </c>
      <c r="F4060" s="30" t="s">
        <v>5575</v>
      </c>
      <c r="G4060" s="30" t="s">
        <v>2846</v>
      </c>
      <c r="H4060" s="31" t="s">
        <v>3184</v>
      </c>
      <c r="I4060" s="31" t="s">
        <v>62</v>
      </c>
      <c r="J4060" s="32">
        <v>759</v>
      </c>
      <c r="K4060" s="33">
        <f t="shared" si="727"/>
        <v>759</v>
      </c>
      <c r="L4060" s="33">
        <v>3454224</v>
      </c>
      <c r="M4060" s="33">
        <v>0</v>
      </c>
      <c r="N4060" s="33">
        <v>0</v>
      </c>
      <c r="O4060" s="33">
        <v>0</v>
      </c>
      <c r="P4060" s="33">
        <f t="shared" si="728"/>
        <v>759</v>
      </c>
      <c r="Q4060" s="33">
        <f t="shared" si="729"/>
        <v>759</v>
      </c>
      <c r="R4060" s="33">
        <f t="shared" si="730"/>
        <v>3454224</v>
      </c>
      <c r="S4060" s="33"/>
      <c r="T4060" s="30" t="str">
        <f t="shared" si="731"/>
        <v>USD</v>
      </c>
      <c r="U4060" s="33">
        <v>0</v>
      </c>
      <c r="V4060" s="33">
        <v>0</v>
      </c>
      <c r="W4060" s="33">
        <v>0</v>
      </c>
      <c r="X4060" s="33">
        <f t="shared" si="732"/>
        <v>759</v>
      </c>
      <c r="Y4060" s="33">
        <f t="shared" si="733"/>
        <v>759</v>
      </c>
      <c r="Z4060" s="33">
        <f t="shared" si="734"/>
        <v>3454224</v>
      </c>
      <c r="AA4060" s="34">
        <f t="shared" si="735"/>
        <v>8.5172212576249684E-05</v>
      </c>
      <c r="AB4060" s="33" t="s">
        <v>2762</v>
      </c>
      <c r="AC4060" s="35">
        <v>44950</v>
      </c>
      <c r="AD4060" s="33">
        <v>90</v>
      </c>
      <c r="AE4060" s="36">
        <f t="shared" si="736"/>
        <v>45040</v>
      </c>
    </row>
    <row r="4061" spans="2:31" ht="14.5" hidden="1">
      <c r="B4061" s="29" t="s">
        <v>3185</v>
      </c>
      <c r="C4061" s="30" t="str">
        <f t="shared" si="726"/>
        <v>(Acreedores quirografarios)</v>
      </c>
      <c r="D4061" s="30">
        <v>5</v>
      </c>
      <c r="E4061" s="30" t="s">
        <v>5576</v>
      </c>
      <c r="F4061" s="30" t="s">
        <v>5577</v>
      </c>
      <c r="G4061" s="30" t="s">
        <v>5578</v>
      </c>
      <c r="H4061" s="31" t="s">
        <v>3186</v>
      </c>
      <c r="I4061" s="31" t="s">
        <v>62</v>
      </c>
      <c r="J4061" s="32">
        <v>20043</v>
      </c>
      <c r="K4061" s="33">
        <f t="shared" si="727"/>
        <v>20043</v>
      </c>
      <c r="L4061" s="33">
        <v>100656547</v>
      </c>
      <c r="M4061" s="33">
        <v>0</v>
      </c>
      <c r="N4061" s="33">
        <v>0</v>
      </c>
      <c r="O4061" s="33">
        <v>0</v>
      </c>
      <c r="P4061" s="33">
        <f t="shared" si="728"/>
        <v>20043</v>
      </c>
      <c r="Q4061" s="33">
        <f t="shared" si="729"/>
        <v>20043</v>
      </c>
      <c r="R4061" s="33">
        <f t="shared" si="730"/>
        <v>100656547</v>
      </c>
      <c r="S4061" s="33"/>
      <c r="T4061" s="30" t="str">
        <f t="shared" si="731"/>
        <v>USD</v>
      </c>
      <c r="U4061" s="33">
        <v>0</v>
      </c>
      <c r="V4061" s="33">
        <v>0</v>
      </c>
      <c r="W4061" s="33">
        <v>0</v>
      </c>
      <c r="X4061" s="33">
        <f t="shared" si="732"/>
        <v>20043</v>
      </c>
      <c r="Y4061" s="33">
        <f t="shared" si="733"/>
        <v>20043</v>
      </c>
      <c r="Z4061" s="33">
        <f t="shared" si="734"/>
        <v>100656547</v>
      </c>
      <c r="AA4061" s="34">
        <f t="shared" si="735"/>
        <v>0.0024819296080032063</v>
      </c>
      <c r="AB4061" s="33" t="s">
        <v>2762</v>
      </c>
      <c r="AC4061" s="35">
        <v>44883</v>
      </c>
      <c r="AD4061" s="33">
        <v>60</v>
      </c>
      <c r="AE4061" s="36">
        <f t="shared" si="736"/>
        <v>44943</v>
      </c>
    </row>
    <row r="4062" spans="2:31" ht="14.5" hidden="1">
      <c r="B4062" s="29" t="s">
        <v>3185</v>
      </c>
      <c r="C4062" s="30" t="str">
        <f t="shared" si="726"/>
        <v>(Acreedores quirografarios)</v>
      </c>
      <c r="D4062" s="30">
        <v>5</v>
      </c>
      <c r="E4062" s="30" t="s">
        <v>5576</v>
      </c>
      <c r="F4062" s="30" t="s">
        <v>5577</v>
      </c>
      <c r="G4062" s="30" t="s">
        <v>5578</v>
      </c>
      <c r="H4062" s="31" t="s">
        <v>3187</v>
      </c>
      <c r="I4062" s="31" t="s">
        <v>62</v>
      </c>
      <c r="J4062" s="32">
        <v>20043</v>
      </c>
      <c r="K4062" s="33">
        <f t="shared" si="727"/>
        <v>20043</v>
      </c>
      <c r="L4062" s="33">
        <v>100656547</v>
      </c>
      <c r="M4062" s="33">
        <v>0</v>
      </c>
      <c r="N4062" s="33">
        <v>0</v>
      </c>
      <c r="O4062" s="33">
        <v>0</v>
      </c>
      <c r="P4062" s="33">
        <f t="shared" si="728"/>
        <v>20043</v>
      </c>
      <c r="Q4062" s="33">
        <f t="shared" si="729"/>
        <v>20043</v>
      </c>
      <c r="R4062" s="33">
        <f t="shared" si="730"/>
        <v>100656547</v>
      </c>
      <c r="S4062" s="33"/>
      <c r="T4062" s="30" t="str">
        <f t="shared" si="731"/>
        <v>USD</v>
      </c>
      <c r="U4062" s="33">
        <v>0</v>
      </c>
      <c r="V4062" s="33">
        <v>0</v>
      </c>
      <c r="W4062" s="33">
        <v>0</v>
      </c>
      <c r="X4062" s="33">
        <f t="shared" si="732"/>
        <v>20043</v>
      </c>
      <c r="Y4062" s="33">
        <f t="shared" si="733"/>
        <v>20043</v>
      </c>
      <c r="Z4062" s="33">
        <f t="shared" si="734"/>
        <v>100656547</v>
      </c>
      <c r="AA4062" s="34">
        <f t="shared" si="735"/>
        <v>0.0024819296080032063</v>
      </c>
      <c r="AB4062" s="33" t="s">
        <v>2762</v>
      </c>
      <c r="AC4062" s="35">
        <v>44883</v>
      </c>
      <c r="AD4062" s="33">
        <v>60</v>
      </c>
      <c r="AE4062" s="36">
        <f t="shared" si="736"/>
        <v>44943</v>
      </c>
    </row>
    <row r="4063" spans="2:31" ht="14.5" hidden="1">
      <c r="B4063" s="29" t="s">
        <v>3188</v>
      </c>
      <c r="C4063" s="30" t="str">
        <f t="shared" si="726"/>
        <v>(Acreedores quirografarios)</v>
      </c>
      <c r="D4063" s="30">
        <v>5</v>
      </c>
      <c r="E4063" s="30" t="s">
        <v>5579</v>
      </c>
      <c r="F4063" s="30" t="s">
        <v>5580</v>
      </c>
      <c r="G4063" s="30" t="s">
        <v>2846</v>
      </c>
      <c r="H4063" s="31">
        <v>19000396</v>
      </c>
      <c r="I4063" s="31" t="s">
        <v>62</v>
      </c>
      <c r="J4063" s="32">
        <v>17617.799999999999</v>
      </c>
      <c r="K4063" s="33">
        <f t="shared" si="727"/>
        <v>17617.799999999999</v>
      </c>
      <c r="L4063" s="33">
        <v>1552</v>
      </c>
      <c r="M4063" s="33">
        <v>0</v>
      </c>
      <c r="N4063" s="33">
        <v>0</v>
      </c>
      <c r="O4063" s="33">
        <v>0</v>
      </c>
      <c r="P4063" s="33">
        <f t="shared" si="728"/>
        <v>17617.799999999999</v>
      </c>
      <c r="Q4063" s="33">
        <f t="shared" si="729"/>
        <v>17617.799999999999</v>
      </c>
      <c r="R4063" s="33">
        <f t="shared" si="730"/>
        <v>1552</v>
      </c>
      <c r="S4063" s="33"/>
      <c r="T4063" s="30" t="str">
        <f t="shared" si="731"/>
        <v>USD</v>
      </c>
      <c r="U4063" s="33">
        <v>0</v>
      </c>
      <c r="V4063" s="33">
        <v>0</v>
      </c>
      <c r="W4063" s="33">
        <v>0</v>
      </c>
      <c r="X4063" s="33">
        <f t="shared" si="732"/>
        <v>17617.799999999999</v>
      </c>
      <c r="Y4063" s="33">
        <f t="shared" si="733"/>
        <v>17617.799999999999</v>
      </c>
      <c r="Z4063" s="33">
        <f t="shared" si="734"/>
        <v>1552</v>
      </c>
      <c r="AA4063" s="34">
        <f t="shared" si="735"/>
        <v>3.8268298152736913E-08</v>
      </c>
      <c r="AB4063" s="33" t="s">
        <v>2762</v>
      </c>
      <c r="AC4063" s="35">
        <v>43511</v>
      </c>
      <c r="AD4063" s="33">
        <v>60</v>
      </c>
      <c r="AE4063" s="36">
        <f t="shared" si="736"/>
        <v>43571</v>
      </c>
    </row>
    <row r="4064" spans="2:31" ht="14.5" hidden="1">
      <c r="B4064" s="29" t="s">
        <v>3188</v>
      </c>
      <c r="C4064" s="30" t="str">
        <f t="shared" si="726"/>
        <v>(Acreedores quirografarios)</v>
      </c>
      <c r="D4064" s="30">
        <v>5</v>
      </c>
      <c r="E4064" s="30" t="s">
        <v>5579</v>
      </c>
      <c r="F4064" s="30" t="s">
        <v>5580</v>
      </c>
      <c r="G4064" s="30" t="s">
        <v>2846</v>
      </c>
      <c r="H4064" s="31" t="s">
        <v>3189</v>
      </c>
      <c r="I4064" s="31" t="s">
        <v>62</v>
      </c>
      <c r="J4064" s="32">
        <v>609</v>
      </c>
      <c r="K4064" s="33">
        <f t="shared" si="727"/>
        <v>609</v>
      </c>
      <c r="L4064" s="33">
        <v>2975367</v>
      </c>
      <c r="M4064" s="33">
        <v>0</v>
      </c>
      <c r="N4064" s="33">
        <v>0</v>
      </c>
      <c r="O4064" s="33">
        <v>0</v>
      </c>
      <c r="P4064" s="33">
        <f t="shared" si="728"/>
        <v>609</v>
      </c>
      <c r="Q4064" s="33">
        <f t="shared" si="729"/>
        <v>609</v>
      </c>
      <c r="R4064" s="33">
        <f t="shared" si="730"/>
        <v>2975367</v>
      </c>
      <c r="S4064" s="33"/>
      <c r="T4064" s="30" t="str">
        <f t="shared" si="731"/>
        <v>USD</v>
      </c>
      <c r="U4064" s="33">
        <v>0</v>
      </c>
      <c r="V4064" s="33">
        <v>0</v>
      </c>
      <c r="W4064" s="33">
        <v>0</v>
      </c>
      <c r="X4064" s="33">
        <f t="shared" si="732"/>
        <v>609</v>
      </c>
      <c r="Y4064" s="33">
        <f t="shared" si="733"/>
        <v>609</v>
      </c>
      <c r="Z4064" s="33">
        <f t="shared" si="734"/>
        <v>2975367</v>
      </c>
      <c r="AA4064" s="34">
        <f t="shared" si="735"/>
        <v>7.3364839864571116E-05</v>
      </c>
      <c r="AB4064" s="33" t="s">
        <v>2762</v>
      </c>
      <c r="AC4064" s="35">
        <v>44935</v>
      </c>
      <c r="AD4064" s="33">
        <v>60</v>
      </c>
      <c r="AE4064" s="36">
        <f t="shared" si="736"/>
        <v>44995</v>
      </c>
    </row>
    <row r="4065" spans="2:31" ht="14.5" hidden="1">
      <c r="B4065" s="29" t="s">
        <v>3188</v>
      </c>
      <c r="C4065" s="30" t="str">
        <f t="shared" si="726"/>
        <v>(Acreedores quirografarios)</v>
      </c>
      <c r="D4065" s="30">
        <v>5</v>
      </c>
      <c r="E4065" s="30" t="s">
        <v>5579</v>
      </c>
      <c r="F4065" s="30" t="s">
        <v>5580</v>
      </c>
      <c r="G4065" s="30" t="s">
        <v>2846</v>
      </c>
      <c r="H4065" s="31" t="s">
        <v>3190</v>
      </c>
      <c r="I4065" s="31" t="s">
        <v>62</v>
      </c>
      <c r="J4065" s="32">
        <v>203</v>
      </c>
      <c r="K4065" s="33">
        <f t="shared" si="727"/>
        <v>203</v>
      </c>
      <c r="L4065" s="33">
        <v>975994</v>
      </c>
      <c r="M4065" s="33">
        <v>0</v>
      </c>
      <c r="N4065" s="33">
        <v>0</v>
      </c>
      <c r="O4065" s="33">
        <v>0</v>
      </c>
      <c r="P4065" s="33">
        <f t="shared" si="728"/>
        <v>203</v>
      </c>
      <c r="Q4065" s="33">
        <f t="shared" si="729"/>
        <v>203</v>
      </c>
      <c r="R4065" s="33">
        <f t="shared" si="730"/>
        <v>975994</v>
      </c>
      <c r="S4065" s="33"/>
      <c r="T4065" s="30" t="str">
        <f t="shared" si="731"/>
        <v>USD</v>
      </c>
      <c r="U4065" s="33">
        <v>0</v>
      </c>
      <c r="V4065" s="33">
        <v>0</v>
      </c>
      <c r="W4065" s="33">
        <v>0</v>
      </c>
      <c r="X4065" s="33">
        <f t="shared" si="732"/>
        <v>203</v>
      </c>
      <c r="Y4065" s="33">
        <f t="shared" si="733"/>
        <v>203</v>
      </c>
      <c r="Z4065" s="33">
        <f t="shared" si="734"/>
        <v>975994</v>
      </c>
      <c r="AA4065" s="34">
        <f t="shared" si="735"/>
        <v>2.4065482852630354E-05</v>
      </c>
      <c r="AB4065" s="33" t="s">
        <v>2762</v>
      </c>
      <c r="AC4065" s="35">
        <v>44937</v>
      </c>
      <c r="AD4065" s="33">
        <v>60</v>
      </c>
      <c r="AE4065" s="36">
        <f t="shared" si="736"/>
        <v>44997</v>
      </c>
    </row>
    <row r="4066" spans="2:31" ht="14.5" hidden="1">
      <c r="B4066" s="29" t="s">
        <v>3191</v>
      </c>
      <c r="C4066" s="30" t="str">
        <f t="shared" si="726"/>
        <v>(Acreedores quirografarios)</v>
      </c>
      <c r="D4066" s="30">
        <v>5</v>
      </c>
      <c r="E4066" s="30" t="s">
        <v>5581</v>
      </c>
      <c r="F4066" s="30" t="s">
        <v>5582</v>
      </c>
      <c r="G4066" s="30" t="s">
        <v>4912</v>
      </c>
      <c r="H4066" s="31" t="s">
        <v>3192</v>
      </c>
      <c r="I4066" s="31" t="s">
        <v>48</v>
      </c>
      <c r="J4066" s="32">
        <v>167590</v>
      </c>
      <c r="K4066" s="33">
        <f t="shared" si="727"/>
        <v>34.008616623164251</v>
      </c>
      <c r="L4066" s="33">
        <v>162216</v>
      </c>
      <c r="M4066" s="33">
        <v>0</v>
      </c>
      <c r="N4066" s="33">
        <v>0</v>
      </c>
      <c r="O4066" s="33">
        <v>0</v>
      </c>
      <c r="P4066" s="33">
        <f t="shared" si="728"/>
        <v>167590</v>
      </c>
      <c r="Q4066" s="33">
        <f t="shared" si="729"/>
        <v>34.008616623164251</v>
      </c>
      <c r="R4066" s="33">
        <f t="shared" si="730"/>
        <v>162216</v>
      </c>
      <c r="S4066" s="33"/>
      <c r="T4066" s="30" t="str">
        <f t="shared" si="731"/>
        <v>COP</v>
      </c>
      <c r="U4066" s="33">
        <v>0</v>
      </c>
      <c r="V4066" s="33">
        <v>0</v>
      </c>
      <c r="W4066" s="33">
        <v>0</v>
      </c>
      <c r="X4066" s="33">
        <f t="shared" si="732"/>
        <v>167590</v>
      </c>
      <c r="Y4066" s="33">
        <f t="shared" si="733"/>
        <v>34.008616623164251</v>
      </c>
      <c r="Z4066" s="33">
        <f t="shared" si="734"/>
        <v>162216</v>
      </c>
      <c r="AA4066" s="34">
        <f t="shared" si="735"/>
        <v>3.9998261940363209E-06</v>
      </c>
      <c r="AB4066" s="33" t="s">
        <v>953</v>
      </c>
      <c r="AC4066" s="35">
        <v>44904</v>
      </c>
      <c r="AD4066" s="33">
        <v>60</v>
      </c>
      <c r="AE4066" s="36">
        <f t="shared" si="736"/>
        <v>44964</v>
      </c>
    </row>
    <row r="4067" spans="2:31" ht="14.5" hidden="1">
      <c r="B4067" s="29" t="s">
        <v>3191</v>
      </c>
      <c r="C4067" s="30" t="str">
        <f t="shared" si="726"/>
        <v>(Acreedores quirografarios)</v>
      </c>
      <c r="D4067" s="30">
        <v>5</v>
      </c>
      <c r="E4067" s="30" t="s">
        <v>5581</v>
      </c>
      <c r="F4067" s="30" t="s">
        <v>5582</v>
      </c>
      <c r="G4067" s="30" t="s">
        <v>4912</v>
      </c>
      <c r="H4067" s="31" t="s">
        <v>3193</v>
      </c>
      <c r="I4067" s="31" t="s">
        <v>48</v>
      </c>
      <c r="J4067" s="32">
        <v>325870</v>
      </c>
      <c r="K4067" s="33">
        <f t="shared" si="727"/>
        <v>63.831567030409758</v>
      </c>
      <c r="L4067" s="33">
        <v>304467</v>
      </c>
      <c r="M4067" s="33">
        <v>0</v>
      </c>
      <c r="N4067" s="33">
        <v>0</v>
      </c>
      <c r="O4067" s="33">
        <v>0</v>
      </c>
      <c r="P4067" s="33">
        <f t="shared" si="728"/>
        <v>325870</v>
      </c>
      <c r="Q4067" s="33">
        <f t="shared" si="729"/>
        <v>63.831567030409758</v>
      </c>
      <c r="R4067" s="33">
        <f t="shared" si="730"/>
        <v>304467</v>
      </c>
      <c r="S4067" s="33"/>
      <c r="T4067" s="30" t="str">
        <f t="shared" si="731"/>
        <v>COP</v>
      </c>
      <c r="U4067" s="33">
        <v>0</v>
      </c>
      <c r="V4067" s="33">
        <v>0</v>
      </c>
      <c r="W4067" s="33">
        <v>0</v>
      </c>
      <c r="X4067" s="33">
        <f t="shared" si="732"/>
        <v>325870</v>
      </c>
      <c r="Y4067" s="33">
        <f t="shared" si="733"/>
        <v>63.831567030409758</v>
      </c>
      <c r="Z4067" s="33">
        <f t="shared" si="734"/>
        <v>304467</v>
      </c>
      <c r="AA4067" s="34">
        <f t="shared" si="735"/>
        <v>7.5073672253024157E-06</v>
      </c>
      <c r="AB4067" s="33" t="s">
        <v>953</v>
      </c>
      <c r="AC4067" s="35">
        <v>44939</v>
      </c>
      <c r="AD4067" s="33">
        <v>60</v>
      </c>
      <c r="AE4067" s="36">
        <f t="shared" si="736"/>
        <v>44999</v>
      </c>
    </row>
    <row r="4068" spans="2:31" ht="14.5" hidden="1">
      <c r="B4068" s="29" t="s">
        <v>3191</v>
      </c>
      <c r="C4068" s="30" t="str">
        <f t="shared" si="726"/>
        <v>(Acreedores quirografarios)</v>
      </c>
      <c r="D4068" s="30">
        <v>5</v>
      </c>
      <c r="E4068" s="30" t="s">
        <v>5581</v>
      </c>
      <c r="F4068" s="30" t="s">
        <v>5582</v>
      </c>
      <c r="G4068" s="30" t="s">
        <v>4912</v>
      </c>
      <c r="H4068" s="31" t="s">
        <v>3194</v>
      </c>
      <c r="I4068" s="31" t="s">
        <v>48</v>
      </c>
      <c r="J4068" s="32">
        <v>339718</v>
      </c>
      <c r="K4068" s="33">
        <f t="shared" si="727"/>
        <v>66.544021300460173</v>
      </c>
      <c r="L4068" s="33">
        <v>317405</v>
      </c>
      <c r="M4068" s="33">
        <v>0</v>
      </c>
      <c r="N4068" s="33">
        <v>0</v>
      </c>
      <c r="O4068" s="33">
        <v>0</v>
      </c>
      <c r="P4068" s="33">
        <f t="shared" si="728"/>
        <v>339718</v>
      </c>
      <c r="Q4068" s="33">
        <f t="shared" si="729"/>
        <v>66.544021300460173</v>
      </c>
      <c r="R4068" s="33">
        <f t="shared" si="730"/>
        <v>317405</v>
      </c>
      <c r="S4068" s="38"/>
      <c r="T4068" s="30" t="str">
        <f t="shared" si="731"/>
        <v>COP</v>
      </c>
      <c r="U4068" s="33">
        <v>0</v>
      </c>
      <c r="V4068" s="33">
        <v>0</v>
      </c>
      <c r="W4068" s="33">
        <v>0</v>
      </c>
      <c r="X4068" s="33">
        <f t="shared" si="732"/>
        <v>339718</v>
      </c>
      <c r="Y4068" s="33">
        <f t="shared" si="733"/>
        <v>66.544021300460173</v>
      </c>
      <c r="Z4068" s="33">
        <f t="shared" si="734"/>
        <v>317405</v>
      </c>
      <c r="AA4068" s="34">
        <f t="shared" si="735"/>
        <v>7.8263847778153729E-06</v>
      </c>
      <c r="AB4068" s="33" t="s">
        <v>953</v>
      </c>
      <c r="AC4068" s="35">
        <v>44966</v>
      </c>
      <c r="AD4068" s="33">
        <v>60</v>
      </c>
      <c r="AE4068" s="36">
        <f t="shared" si="736"/>
        <v>45026</v>
      </c>
    </row>
    <row r="4069" spans="2:31" ht="14.5" hidden="1">
      <c r="B4069" s="29" t="s">
        <v>3195</v>
      </c>
      <c r="C4069" s="30" t="str">
        <f t="shared" si="726"/>
        <v>(Acreedores quirografarios)</v>
      </c>
      <c r="D4069" s="30">
        <v>5</v>
      </c>
      <c r="E4069" s="30" t="s">
        <v>5583</v>
      </c>
      <c r="F4069" s="30" t="s">
        <v>5584</v>
      </c>
      <c r="G4069" s="30" t="s">
        <v>4912</v>
      </c>
      <c r="H4069" s="31" t="s">
        <v>3196</v>
      </c>
      <c r="I4069" s="31" t="s">
        <v>48</v>
      </c>
      <c r="J4069" s="32">
        <v>161840</v>
      </c>
      <c r="K4069" s="33">
        <f t="shared" si="727"/>
        <v>29.980817006824111</v>
      </c>
      <c r="L4069" s="33">
        <v>143004</v>
      </c>
      <c r="M4069" s="33">
        <v>0</v>
      </c>
      <c r="N4069" s="33">
        <v>0</v>
      </c>
      <c r="O4069" s="33">
        <v>0</v>
      </c>
      <c r="P4069" s="33">
        <f t="shared" si="728"/>
        <v>161840</v>
      </c>
      <c r="Q4069" s="33">
        <f t="shared" si="729"/>
        <v>29.980817006824111</v>
      </c>
      <c r="R4069" s="33">
        <f t="shared" si="730"/>
        <v>143004</v>
      </c>
      <c r="S4069" s="33"/>
      <c r="T4069" s="30" t="str">
        <f t="shared" si="731"/>
        <v>COP</v>
      </c>
      <c r="U4069" s="33">
        <v>0</v>
      </c>
      <c r="V4069" s="33">
        <v>0</v>
      </c>
      <c r="W4069" s="33">
        <v>0</v>
      </c>
      <c r="X4069" s="33">
        <f t="shared" si="732"/>
        <v>161840</v>
      </c>
      <c r="Y4069" s="33">
        <f t="shared" si="733"/>
        <v>29.980817006824111</v>
      </c>
      <c r="Z4069" s="33">
        <f t="shared" si="734"/>
        <v>143004</v>
      </c>
      <c r="AA4069" s="34">
        <f t="shared" si="735"/>
        <v>3.5261080599445808E-06</v>
      </c>
      <c r="AB4069" s="33" t="s">
        <v>5057</v>
      </c>
      <c r="AC4069" s="35">
        <v>44946</v>
      </c>
      <c r="AD4069" s="33">
        <v>60</v>
      </c>
      <c r="AE4069" s="36">
        <f t="shared" si="736"/>
        <v>45006</v>
      </c>
    </row>
    <row r="4070" spans="2:31" ht="14.5" hidden="1">
      <c r="B4070" s="29" t="s">
        <v>3195</v>
      </c>
      <c r="C4070" s="30" t="str">
        <f t="shared" si="726"/>
        <v>(Acreedores quirografarios)</v>
      </c>
      <c r="D4070" s="30">
        <v>5</v>
      </c>
      <c r="E4070" s="30" t="s">
        <v>5583</v>
      </c>
      <c r="F4070" s="30" t="s">
        <v>5584</v>
      </c>
      <c r="G4070" s="30" t="s">
        <v>4912</v>
      </c>
      <c r="H4070" s="31" t="s">
        <v>3197</v>
      </c>
      <c r="I4070" s="31" t="s">
        <v>48</v>
      </c>
      <c r="J4070" s="32">
        <v>323680</v>
      </c>
      <c r="K4070" s="33">
        <f t="shared" si="727"/>
        <v>59.961634013648222</v>
      </c>
      <c r="L4070" s="33">
        <v>286008</v>
      </c>
      <c r="M4070" s="33">
        <v>0</v>
      </c>
      <c r="N4070" s="33">
        <v>0</v>
      </c>
      <c r="O4070" s="33">
        <v>0</v>
      </c>
      <c r="P4070" s="33">
        <f t="shared" si="728"/>
        <v>323680</v>
      </c>
      <c r="Q4070" s="33">
        <f t="shared" si="729"/>
        <v>59.961634013648222</v>
      </c>
      <c r="R4070" s="33">
        <f t="shared" si="730"/>
        <v>286008</v>
      </c>
      <c r="S4070" s="33"/>
      <c r="T4070" s="30" t="str">
        <f t="shared" si="731"/>
        <v>COP</v>
      </c>
      <c r="U4070" s="33">
        <v>0</v>
      </c>
      <c r="V4070" s="33">
        <v>0</v>
      </c>
      <c r="W4070" s="33">
        <v>0</v>
      </c>
      <c r="X4070" s="33">
        <f t="shared" si="732"/>
        <v>323680</v>
      </c>
      <c r="Y4070" s="33">
        <f t="shared" si="733"/>
        <v>59.961634013648222</v>
      </c>
      <c r="Z4070" s="33">
        <f t="shared" si="734"/>
        <v>286008</v>
      </c>
      <c r="AA4070" s="34">
        <f t="shared" si="735"/>
        <v>7.0522161198891615E-06</v>
      </c>
      <c r="AB4070" s="33" t="s">
        <v>5057</v>
      </c>
      <c r="AC4070" s="35">
        <v>44949</v>
      </c>
      <c r="AD4070" s="33">
        <v>60</v>
      </c>
      <c r="AE4070" s="36">
        <f t="shared" si="736"/>
        <v>45009</v>
      </c>
    </row>
    <row r="4071" spans="2:31" ht="14.5" hidden="1">
      <c r="B4071" s="29" t="s">
        <v>3195</v>
      </c>
      <c r="C4071" s="30" t="str">
        <f t="shared" si="726"/>
        <v>(Acreedores quirografarios)</v>
      </c>
      <c r="D4071" s="30">
        <v>5</v>
      </c>
      <c r="E4071" s="30" t="s">
        <v>5583</v>
      </c>
      <c r="F4071" s="30" t="s">
        <v>5584</v>
      </c>
      <c r="G4071" s="30" t="s">
        <v>4912</v>
      </c>
      <c r="H4071" s="31" t="s">
        <v>3198</v>
      </c>
      <c r="I4071" s="31" t="s">
        <v>48</v>
      </c>
      <c r="J4071" s="32">
        <v>161840</v>
      </c>
      <c r="K4071" s="33">
        <f t="shared" si="727"/>
        <v>29.980817006824111</v>
      </c>
      <c r="L4071" s="33">
        <v>143004</v>
      </c>
      <c r="M4071" s="33">
        <v>0</v>
      </c>
      <c r="N4071" s="33">
        <v>0</v>
      </c>
      <c r="O4071" s="33">
        <v>0</v>
      </c>
      <c r="P4071" s="33">
        <f t="shared" si="728"/>
        <v>161840</v>
      </c>
      <c r="Q4071" s="33">
        <f t="shared" si="729"/>
        <v>29.980817006824111</v>
      </c>
      <c r="R4071" s="33">
        <f t="shared" si="730"/>
        <v>143004</v>
      </c>
      <c r="S4071" s="33"/>
      <c r="T4071" s="30" t="str">
        <f t="shared" si="731"/>
        <v>COP</v>
      </c>
      <c r="U4071" s="33">
        <v>0</v>
      </c>
      <c r="V4071" s="33">
        <v>0</v>
      </c>
      <c r="W4071" s="33">
        <v>0</v>
      </c>
      <c r="X4071" s="33">
        <f t="shared" si="732"/>
        <v>161840</v>
      </c>
      <c r="Y4071" s="33">
        <f t="shared" si="733"/>
        <v>29.980817006824111</v>
      </c>
      <c r="Z4071" s="33">
        <f t="shared" si="734"/>
        <v>143004</v>
      </c>
      <c r="AA4071" s="34">
        <f t="shared" si="735"/>
        <v>3.5261080599445808E-06</v>
      </c>
      <c r="AB4071" s="33" t="s">
        <v>5057</v>
      </c>
      <c r="AC4071" s="35">
        <v>44964</v>
      </c>
      <c r="AD4071" s="33">
        <v>60</v>
      </c>
      <c r="AE4071" s="36">
        <f t="shared" si="736"/>
        <v>45024</v>
      </c>
    </row>
    <row r="4072" spans="2:31" s="124" customFormat="1" ht="14.5" hidden="1">
      <c r="B4072" s="119" t="s">
        <v>3199</v>
      </c>
      <c r="C4072" s="120" t="str">
        <f t="shared" si="726"/>
        <v>(Proveedores estratégicos)</v>
      </c>
      <c r="D4072" s="120">
        <v>4</v>
      </c>
      <c r="E4072" s="120" t="s">
        <v>5585</v>
      </c>
      <c r="F4072" s="120" t="s">
        <v>5586</v>
      </c>
      <c r="G4072" s="120" t="s">
        <v>4770</v>
      </c>
      <c r="H4072" s="121" t="s">
        <v>3200</v>
      </c>
      <c r="I4072" s="121" t="s">
        <v>62</v>
      </c>
      <c r="J4072" s="14">
        <v>1826.6500000000001</v>
      </c>
      <c r="K4072" s="33">
        <f t="shared" si="727"/>
        <v>1826.6500000000001</v>
      </c>
      <c r="L4072" s="33">
        <v>-1105</v>
      </c>
      <c r="M4072" s="33">
        <v>0</v>
      </c>
      <c r="N4072" s="33">
        <v>0</v>
      </c>
      <c r="O4072" s="33">
        <v>0</v>
      </c>
      <c r="P4072" s="33">
        <f t="shared" si="728"/>
        <v>1826.6500000000001</v>
      </c>
      <c r="Q4072" s="33">
        <f t="shared" si="729"/>
        <v>1826.6500000000001</v>
      </c>
      <c r="R4072" s="33">
        <f t="shared" si="730"/>
        <v>-1105</v>
      </c>
      <c r="S4072" s="33"/>
      <c r="T4072" s="120" t="str">
        <f t="shared" si="731"/>
        <v>USD</v>
      </c>
      <c r="U4072" s="33">
        <v>0</v>
      </c>
      <c r="V4072" s="33">
        <v>0</v>
      </c>
      <c r="W4072" s="33">
        <v>0</v>
      </c>
      <c r="X4072" s="33">
        <f t="shared" si="732"/>
        <v>1826.6500000000001</v>
      </c>
      <c r="Y4072" s="33">
        <f t="shared" si="733"/>
        <v>1826.6500000000001</v>
      </c>
      <c r="Z4072" s="33">
        <f t="shared" si="734"/>
        <v>-1105</v>
      </c>
      <c r="AA4072" s="34">
        <f t="shared" si="735"/>
        <v>-1.5933528810847612E-09</v>
      </c>
      <c r="AB4072" s="33" t="s">
        <v>762</v>
      </c>
      <c r="AC4072" s="122">
        <v>43286</v>
      </c>
      <c r="AD4072" s="33">
        <v>30</v>
      </c>
      <c r="AE4072" s="123">
        <f t="shared" si="736"/>
        <v>43316</v>
      </c>
    </row>
    <row r="4073" spans="2:31" ht="14.5" hidden="1">
      <c r="B4073" s="29" t="s">
        <v>3199</v>
      </c>
      <c r="C4073" s="30" t="str">
        <f t="shared" si="726"/>
        <v>(Proveedores estratégicos)</v>
      </c>
      <c r="D4073" s="30">
        <v>4</v>
      </c>
      <c r="E4073" s="30" t="s">
        <v>5585</v>
      </c>
      <c r="F4073" s="30" t="s">
        <v>5586</v>
      </c>
      <c r="G4073" s="30" t="s">
        <v>4770</v>
      </c>
      <c r="H4073" s="31" t="s">
        <v>3201</v>
      </c>
      <c r="I4073" s="31" t="s">
        <v>48</v>
      </c>
      <c r="J4073" s="32">
        <v>2201500</v>
      </c>
      <c r="K4073" s="33">
        <f t="shared" si="727"/>
        <v>461.54491231380439</v>
      </c>
      <c r="L4073" s="33">
        <v>2201500</v>
      </c>
      <c r="M4073" s="33">
        <v>0</v>
      </c>
      <c r="N4073" s="33">
        <v>0</v>
      </c>
      <c r="O4073" s="33">
        <v>0</v>
      </c>
      <c r="P4073" s="33">
        <f t="shared" si="728"/>
        <v>2201500</v>
      </c>
      <c r="Q4073" s="33">
        <f t="shared" si="729"/>
        <v>461.54491231380439</v>
      </c>
      <c r="R4073" s="33">
        <f t="shared" si="730"/>
        <v>2201500</v>
      </c>
      <c r="S4073" s="33"/>
      <c r="T4073" s="30" t="str">
        <f t="shared" si="731"/>
        <v>COP</v>
      </c>
      <c r="U4073" s="33">
        <v>0</v>
      </c>
      <c r="V4073" s="33">
        <v>0</v>
      </c>
      <c r="W4073" s="33">
        <v>0</v>
      </c>
      <c r="X4073" s="33">
        <f t="shared" si="732"/>
        <v>2201500</v>
      </c>
      <c r="Y4073" s="33">
        <f t="shared" si="733"/>
        <v>461.54491231380439</v>
      </c>
      <c r="Z4073" s="33">
        <f t="shared" si="734"/>
        <v>2201500</v>
      </c>
      <c r="AA4073" s="34">
        <f t="shared" si="735"/>
        <v>3.1744492015457938E-06</v>
      </c>
      <c r="AB4073" s="33" t="s">
        <v>762</v>
      </c>
      <c r="AC4073" s="35">
        <v>44806</v>
      </c>
      <c r="AD4073" s="33">
        <v>30</v>
      </c>
      <c r="AE4073" s="36">
        <f t="shared" si="736"/>
        <v>44836</v>
      </c>
    </row>
    <row r="4074" spans="2:31" ht="14.5" hidden="1">
      <c r="B4074" s="29" t="s">
        <v>3199</v>
      </c>
      <c r="C4074" s="30" t="str">
        <f t="shared" si="726"/>
        <v>(Proveedores estratégicos)</v>
      </c>
      <c r="D4074" s="30">
        <v>4</v>
      </c>
      <c r="E4074" s="30" t="s">
        <v>5585</v>
      </c>
      <c r="F4074" s="30" t="s">
        <v>5586</v>
      </c>
      <c r="G4074" s="30" t="s">
        <v>4770</v>
      </c>
      <c r="H4074" s="31" t="s">
        <v>3202</v>
      </c>
      <c r="I4074" s="31" t="s">
        <v>48</v>
      </c>
      <c r="J4074" s="32">
        <v>565595</v>
      </c>
      <c r="K4074" s="33">
        <f t="shared" si="727"/>
        <v>118.57710410180613</v>
      </c>
      <c r="L4074" s="33">
        <v>565595</v>
      </c>
      <c r="M4074" s="33">
        <v>0</v>
      </c>
      <c r="N4074" s="33">
        <v>0</v>
      </c>
      <c r="O4074" s="33">
        <v>0</v>
      </c>
      <c r="P4074" s="33">
        <f t="shared" si="728"/>
        <v>565595</v>
      </c>
      <c r="Q4074" s="33">
        <f t="shared" si="729"/>
        <v>118.57710410180613</v>
      </c>
      <c r="R4074" s="33">
        <f t="shared" si="730"/>
        <v>565595</v>
      </c>
      <c r="S4074" s="33"/>
      <c r="T4074" s="30" t="str">
        <f t="shared" si="731"/>
        <v>COP</v>
      </c>
      <c r="U4074" s="33">
        <v>0</v>
      </c>
      <c r="V4074" s="33">
        <v>0</v>
      </c>
      <c r="W4074" s="33">
        <v>0</v>
      </c>
      <c r="X4074" s="33">
        <f t="shared" si="732"/>
        <v>565595</v>
      </c>
      <c r="Y4074" s="33">
        <f t="shared" si="733"/>
        <v>118.57710410180613</v>
      </c>
      <c r="Z4074" s="33">
        <f t="shared" si="734"/>
        <v>565595</v>
      </c>
      <c r="AA4074" s="34">
        <f t="shared" si="735"/>
        <v>8.1555875364446656E-07</v>
      </c>
      <c r="AB4074" s="33" t="s">
        <v>762</v>
      </c>
      <c r="AC4074" s="35">
        <v>44806</v>
      </c>
      <c r="AD4074" s="33">
        <v>30</v>
      </c>
      <c r="AE4074" s="36">
        <f t="shared" si="736"/>
        <v>44836</v>
      </c>
    </row>
    <row r="4075" spans="2:31" ht="14.5" hidden="1">
      <c r="B4075" s="29" t="s">
        <v>3199</v>
      </c>
      <c r="C4075" s="30" t="str">
        <f t="shared" si="726"/>
        <v>(Proveedores estratégicos)</v>
      </c>
      <c r="D4075" s="30">
        <v>4</v>
      </c>
      <c r="E4075" s="30" t="s">
        <v>5585</v>
      </c>
      <c r="F4075" s="30" t="s">
        <v>5586</v>
      </c>
      <c r="G4075" s="30" t="s">
        <v>4770</v>
      </c>
      <c r="H4075" s="31" t="s">
        <v>3203</v>
      </c>
      <c r="I4075" s="31" t="s">
        <v>48</v>
      </c>
      <c r="J4075" s="32">
        <v>367008</v>
      </c>
      <c r="K4075" s="33">
        <f t="shared" si="727"/>
        <v>76.943300103776849</v>
      </c>
      <c r="L4075" s="33">
        <v>367008</v>
      </c>
      <c r="M4075" s="33">
        <v>0</v>
      </c>
      <c r="N4075" s="33">
        <v>0</v>
      </c>
      <c r="O4075" s="33">
        <v>0</v>
      </c>
      <c r="P4075" s="33">
        <f t="shared" si="728"/>
        <v>367008</v>
      </c>
      <c r="Q4075" s="33">
        <f t="shared" si="729"/>
        <v>76.943300103776849</v>
      </c>
      <c r="R4075" s="33">
        <f t="shared" si="730"/>
        <v>367008</v>
      </c>
      <c r="S4075" s="33"/>
      <c r="T4075" s="30" t="str">
        <f t="shared" si="731"/>
        <v>COP</v>
      </c>
      <c r="U4075" s="33">
        <v>0</v>
      </c>
      <c r="V4075" s="33">
        <v>0</v>
      </c>
      <c r="W4075" s="33">
        <v>0</v>
      </c>
      <c r="X4075" s="33">
        <f t="shared" si="732"/>
        <v>367008</v>
      </c>
      <c r="Y4075" s="33">
        <f t="shared" si="733"/>
        <v>76.943300103776849</v>
      </c>
      <c r="Z4075" s="33">
        <f t="shared" si="734"/>
        <v>367008</v>
      </c>
      <c r="AA4075" s="34">
        <f t="shared" si="735"/>
        <v>5.2920656486982453E-07</v>
      </c>
      <c r="AB4075" s="33" t="s">
        <v>762</v>
      </c>
      <c r="AC4075" s="35">
        <v>44806</v>
      </c>
      <c r="AD4075" s="33">
        <v>30</v>
      </c>
      <c r="AE4075" s="36">
        <f t="shared" si="736"/>
        <v>44836</v>
      </c>
    </row>
    <row r="4076" spans="2:31" ht="14.5" hidden="1">
      <c r="B4076" s="29" t="s">
        <v>3199</v>
      </c>
      <c r="C4076" s="30" t="str">
        <f t="shared" si="726"/>
        <v>(Proveedores estratégicos)</v>
      </c>
      <c r="D4076" s="30">
        <v>4</v>
      </c>
      <c r="E4076" s="30" t="s">
        <v>5585</v>
      </c>
      <c r="F4076" s="30" t="s">
        <v>5586</v>
      </c>
      <c r="G4076" s="30" t="s">
        <v>4770</v>
      </c>
      <c r="H4076" s="31" t="s">
        <v>3204</v>
      </c>
      <c r="I4076" s="31" t="s">
        <v>62</v>
      </c>
      <c r="J4076" s="32">
        <v>23800</v>
      </c>
      <c r="K4076" s="33">
        <f t="shared" si="727"/>
        <v>23800</v>
      </c>
      <c r="L4076" s="33">
        <v>53157656</v>
      </c>
      <c r="M4076" s="33">
        <v>0</v>
      </c>
      <c r="N4076" s="33">
        <v>0</v>
      </c>
      <c r="O4076" s="33">
        <v>0</v>
      </c>
      <c r="P4076" s="33">
        <f t="shared" si="728"/>
        <v>23800</v>
      </c>
      <c r="Q4076" s="33">
        <f t="shared" si="729"/>
        <v>23800</v>
      </c>
      <c r="R4076" s="33">
        <f t="shared" si="730"/>
        <v>53157656</v>
      </c>
      <c r="S4076" s="33"/>
      <c r="T4076" s="30" t="str">
        <f t="shared" si="731"/>
        <v>USD</v>
      </c>
      <c r="U4076" s="33">
        <v>0</v>
      </c>
      <c r="V4076" s="33">
        <v>0</v>
      </c>
      <c r="W4076" s="33">
        <v>0</v>
      </c>
      <c r="X4076" s="33">
        <f t="shared" si="732"/>
        <v>23800</v>
      </c>
      <c r="Y4076" s="33">
        <f t="shared" si="733"/>
        <v>23800</v>
      </c>
      <c r="Z4076" s="33">
        <f t="shared" si="734"/>
        <v>53157656</v>
      </c>
      <c r="AA4076" s="34">
        <f t="shared" si="735"/>
        <v>7.6650592162273893E-05</v>
      </c>
      <c r="AB4076" s="33" t="s">
        <v>762</v>
      </c>
      <c r="AC4076" s="35">
        <v>44806</v>
      </c>
      <c r="AD4076" s="33">
        <v>30</v>
      </c>
      <c r="AE4076" s="36">
        <f t="shared" si="736"/>
        <v>44836</v>
      </c>
    </row>
    <row r="4077" spans="2:31" ht="14.5" hidden="1">
      <c r="B4077" s="29" t="s">
        <v>3199</v>
      </c>
      <c r="C4077" s="30" t="str">
        <f t="shared" si="737" ref="C4077:C4140">+IF(D4077=1,$A$4,IF(D4077=2,$A$5,IF(D4077=3,$A$6,IF(D4077=4,$A$7,IF(D4077=5,$A$8,IF(D4077=6,$A$9,))))))</f>
        <v>(Proveedores estratégicos)</v>
      </c>
      <c r="D4077" s="30">
        <v>4</v>
      </c>
      <c r="E4077" s="30" t="s">
        <v>5585</v>
      </c>
      <c r="F4077" s="30" t="s">
        <v>5586</v>
      </c>
      <c r="G4077" s="30" t="s">
        <v>4770</v>
      </c>
      <c r="H4077" s="31" t="s">
        <v>3205</v>
      </c>
      <c r="I4077" s="31" t="s">
        <v>48</v>
      </c>
      <c r="J4077" s="32">
        <v>371280</v>
      </c>
      <c r="K4077" s="33">
        <f t="shared" si="738" ref="K4077:K4140">+IF(I4077="USD",J4077,L4077/$L$3)</f>
        <v>77.838925752382139</v>
      </c>
      <c r="L4077" s="33">
        <v>371280</v>
      </c>
      <c r="M4077" s="33">
        <v>0</v>
      </c>
      <c r="N4077" s="33">
        <v>0</v>
      </c>
      <c r="O4077" s="33">
        <v>0</v>
      </c>
      <c r="P4077" s="33">
        <f t="shared" si="739" ref="P4077:P4140">+J4077+M4077</f>
        <v>371280</v>
      </c>
      <c r="Q4077" s="33">
        <f t="shared" si="740" ref="Q4077:Q4140">+K4077+N4077</f>
        <v>77.838925752382139</v>
      </c>
      <c r="R4077" s="33">
        <f t="shared" si="741" ref="R4077:R4140">+L4077+O4077</f>
        <v>371280</v>
      </c>
      <c r="S4077" s="33"/>
      <c r="T4077" s="30" t="str">
        <f t="shared" si="742" ref="T4077:T4140">+I4077</f>
        <v>COP</v>
      </c>
      <c r="U4077" s="33">
        <v>0</v>
      </c>
      <c r="V4077" s="33">
        <v>0</v>
      </c>
      <c r="W4077" s="33">
        <v>0</v>
      </c>
      <c r="X4077" s="33">
        <f t="shared" si="743" ref="X4077:X4140">+P4077+U4077</f>
        <v>371280</v>
      </c>
      <c r="Y4077" s="33">
        <f t="shared" si="744" ref="Y4077:Y4140">+Q4077+V4077</f>
        <v>77.838925752382139</v>
      </c>
      <c r="Z4077" s="33">
        <f t="shared" si="745" ref="Z4077:Z4140">+R4077+W4077</f>
        <v>371280</v>
      </c>
      <c r="AA4077" s="34">
        <f t="shared" si="746" ref="AA4077:AA4140">+IF(D4077=1,Z4077/$C$4,IF(D4077=2,Z4077/$C$5,IF(D4077=3,Z4077/$C$6,IF(D4077=4,Z4077/$C$7,IF(D4077=5,Z4077/$C$8,IF(D4077=6,Z4077/$C$9))))))</f>
        <v>5.3536656804447976E-07</v>
      </c>
      <c r="AB4077" s="33" t="s">
        <v>762</v>
      </c>
      <c r="AC4077" s="35">
        <v>44806</v>
      </c>
      <c r="AD4077" s="33">
        <v>30</v>
      </c>
      <c r="AE4077" s="36">
        <f t="shared" si="736"/>
        <v>44836</v>
      </c>
    </row>
    <row r="4078" spans="2:31" ht="14.5" hidden="1">
      <c r="B4078" s="29" t="s">
        <v>3199</v>
      </c>
      <c r="C4078" s="30" t="str">
        <f t="shared" si="737"/>
        <v>(Proveedores estratégicos)</v>
      </c>
      <c r="D4078" s="30">
        <v>4</v>
      </c>
      <c r="E4078" s="30" t="s">
        <v>5585</v>
      </c>
      <c r="F4078" s="30" t="s">
        <v>5586</v>
      </c>
      <c r="G4078" s="30" t="s">
        <v>4770</v>
      </c>
      <c r="H4078" s="31" t="s">
        <v>3206</v>
      </c>
      <c r="I4078" s="31" t="s">
        <v>48</v>
      </c>
      <c r="J4078" s="32">
        <v>767952</v>
      </c>
      <c r="K4078" s="33">
        <f t="shared" si="738"/>
        <v>161.00128934872166</v>
      </c>
      <c r="L4078" s="33">
        <v>767952</v>
      </c>
      <c r="M4078" s="33">
        <v>0</v>
      </c>
      <c r="N4078" s="33">
        <v>0</v>
      </c>
      <c r="O4078" s="33">
        <v>0</v>
      </c>
      <c r="P4078" s="33">
        <f t="shared" si="739"/>
        <v>767952</v>
      </c>
      <c r="Q4078" s="33">
        <f t="shared" si="740"/>
        <v>161.00128934872166</v>
      </c>
      <c r="R4078" s="33">
        <f t="shared" si="741"/>
        <v>767952</v>
      </c>
      <c r="S4078" s="33"/>
      <c r="T4078" s="30" t="str">
        <f t="shared" si="742"/>
        <v>COP</v>
      </c>
      <c r="U4078" s="33">
        <v>0</v>
      </c>
      <c r="V4078" s="33">
        <v>0</v>
      </c>
      <c r="W4078" s="33">
        <v>0</v>
      </c>
      <c r="X4078" s="33">
        <f t="shared" si="743"/>
        <v>767952</v>
      </c>
      <c r="Y4078" s="33">
        <f t="shared" si="744"/>
        <v>161.00128934872166</v>
      </c>
      <c r="Z4078" s="33">
        <f t="shared" si="745"/>
        <v>767952</v>
      </c>
      <c r="AA4078" s="34">
        <f t="shared" si="746"/>
        <v>1.1073470875428096E-06</v>
      </c>
      <c r="AB4078" s="33" t="s">
        <v>762</v>
      </c>
      <c r="AC4078" s="35">
        <v>44806</v>
      </c>
      <c r="AD4078" s="33">
        <v>30</v>
      </c>
      <c r="AE4078" s="36">
        <f t="shared" si="736"/>
        <v>44836</v>
      </c>
    </row>
    <row r="4079" spans="2:31" ht="14.5" hidden="1">
      <c r="B4079" s="29" t="s">
        <v>3199</v>
      </c>
      <c r="C4079" s="30" t="str">
        <f t="shared" si="737"/>
        <v>(Proveedores estratégicos)</v>
      </c>
      <c r="D4079" s="30">
        <v>4</v>
      </c>
      <c r="E4079" s="30" t="s">
        <v>5585</v>
      </c>
      <c r="F4079" s="30" t="s">
        <v>5586</v>
      </c>
      <c r="G4079" s="30" t="s">
        <v>4770</v>
      </c>
      <c r="H4079" s="31" t="s">
        <v>3207</v>
      </c>
      <c r="I4079" s="31" t="s">
        <v>48</v>
      </c>
      <c r="J4079" s="32">
        <v>511549</v>
      </c>
      <c r="K4079" s="33">
        <f t="shared" si="738"/>
        <v>107.24634946591611</v>
      </c>
      <c r="L4079" s="33">
        <v>511549</v>
      </c>
      <c r="M4079" s="33">
        <v>0</v>
      </c>
      <c r="N4079" s="33">
        <v>0</v>
      </c>
      <c r="O4079" s="33">
        <v>0</v>
      </c>
      <c r="P4079" s="33">
        <f t="shared" si="739"/>
        <v>511549</v>
      </c>
      <c r="Q4079" s="33">
        <f t="shared" si="740"/>
        <v>107.24634946591611</v>
      </c>
      <c r="R4079" s="33">
        <f t="shared" si="741"/>
        <v>511549</v>
      </c>
      <c r="S4079" s="33"/>
      <c r="T4079" s="30" t="str">
        <f t="shared" si="742"/>
        <v>COP</v>
      </c>
      <c r="U4079" s="33">
        <v>0</v>
      </c>
      <c r="V4079" s="33">
        <v>0</v>
      </c>
      <c r="W4079" s="33">
        <v>0</v>
      </c>
      <c r="X4079" s="33">
        <f t="shared" si="743"/>
        <v>511549</v>
      </c>
      <c r="Y4079" s="33">
        <f t="shared" si="744"/>
        <v>107.24634946591611</v>
      </c>
      <c r="Z4079" s="33">
        <f t="shared" si="745"/>
        <v>511549</v>
      </c>
      <c r="AA4079" s="34">
        <f t="shared" si="746"/>
        <v>7.3762721535387203E-07</v>
      </c>
      <c r="AB4079" s="33" t="s">
        <v>762</v>
      </c>
      <c r="AC4079" s="35">
        <v>44806</v>
      </c>
      <c r="AD4079" s="33">
        <v>30</v>
      </c>
      <c r="AE4079" s="36">
        <f t="shared" si="736"/>
        <v>44836</v>
      </c>
    </row>
    <row r="4080" spans="2:31" ht="14.5" hidden="1">
      <c r="B4080" s="29" t="s">
        <v>3199</v>
      </c>
      <c r="C4080" s="30" t="str">
        <f t="shared" si="737"/>
        <v>(Proveedores estratégicos)</v>
      </c>
      <c r="D4080" s="30">
        <v>4</v>
      </c>
      <c r="E4080" s="30" t="s">
        <v>5585</v>
      </c>
      <c r="F4080" s="30" t="s">
        <v>5586</v>
      </c>
      <c r="G4080" s="30" t="s">
        <v>4770</v>
      </c>
      <c r="H4080" s="31" t="s">
        <v>3208</v>
      </c>
      <c r="I4080" s="31" t="s">
        <v>62</v>
      </c>
      <c r="J4080" s="32">
        <v>6485.5</v>
      </c>
      <c r="K4080" s="33">
        <f t="shared" si="738"/>
        <v>6485.5</v>
      </c>
      <c r="L4080" s="33">
        <v>28768640</v>
      </c>
      <c r="M4080" s="33">
        <v>0</v>
      </c>
      <c r="N4080" s="33">
        <v>0</v>
      </c>
      <c r="O4080" s="33">
        <v>0</v>
      </c>
      <c r="P4080" s="33">
        <f t="shared" si="739"/>
        <v>6485.5</v>
      </c>
      <c r="Q4080" s="33">
        <f t="shared" si="740"/>
        <v>6485.5</v>
      </c>
      <c r="R4080" s="33">
        <f t="shared" si="741"/>
        <v>28768640</v>
      </c>
      <c r="S4080" s="33"/>
      <c r="T4080" s="30" t="str">
        <f t="shared" si="742"/>
        <v>USD</v>
      </c>
      <c r="U4080" s="33">
        <v>0</v>
      </c>
      <c r="V4080" s="33">
        <v>0</v>
      </c>
      <c r="W4080" s="33">
        <v>0</v>
      </c>
      <c r="X4080" s="33">
        <f t="shared" si="743"/>
        <v>6485.5</v>
      </c>
      <c r="Y4080" s="33">
        <f t="shared" si="744"/>
        <v>6485.5</v>
      </c>
      <c r="Z4080" s="33">
        <f t="shared" si="745"/>
        <v>28768640</v>
      </c>
      <c r="AA4080" s="34">
        <f t="shared" si="746"/>
        <v>4.1482891790850957E-05</v>
      </c>
      <c r="AB4080" s="33" t="s">
        <v>762</v>
      </c>
      <c r="AC4080" s="35">
        <v>44823</v>
      </c>
      <c r="AD4080" s="33">
        <v>30</v>
      </c>
      <c r="AE4080" s="36">
        <f t="shared" si="736"/>
        <v>44853</v>
      </c>
    </row>
    <row r="4081" spans="2:31" ht="14.5" hidden="1">
      <c r="B4081" s="29" t="s">
        <v>3199</v>
      </c>
      <c r="C4081" s="30" t="str">
        <f t="shared" si="737"/>
        <v>(Proveedores estratégicos)</v>
      </c>
      <c r="D4081" s="30">
        <v>4</v>
      </c>
      <c r="E4081" s="30" t="s">
        <v>5585</v>
      </c>
      <c r="F4081" s="30" t="s">
        <v>5586</v>
      </c>
      <c r="G4081" s="30" t="s">
        <v>4770</v>
      </c>
      <c r="H4081" s="31" t="s">
        <v>3209</v>
      </c>
      <c r="I4081" s="31" t="s">
        <v>62</v>
      </c>
      <c r="J4081" s="32">
        <v>982.94000000000005</v>
      </c>
      <c r="K4081" s="33">
        <f t="shared" si="738"/>
        <v>982.94000000000005</v>
      </c>
      <c r="L4081" s="33">
        <v>4360165</v>
      </c>
      <c r="M4081" s="33">
        <v>0</v>
      </c>
      <c r="N4081" s="33">
        <v>0</v>
      </c>
      <c r="O4081" s="33">
        <v>0</v>
      </c>
      <c r="P4081" s="33">
        <f t="shared" si="739"/>
        <v>982.94000000000005</v>
      </c>
      <c r="Q4081" s="33">
        <f t="shared" si="740"/>
        <v>982.94000000000005</v>
      </c>
      <c r="R4081" s="33">
        <f t="shared" si="741"/>
        <v>4360165</v>
      </c>
      <c r="S4081" s="33"/>
      <c r="T4081" s="30" t="str">
        <f t="shared" si="742"/>
        <v>USD</v>
      </c>
      <c r="U4081" s="33">
        <v>0</v>
      </c>
      <c r="V4081" s="33">
        <v>0</v>
      </c>
      <c r="W4081" s="33">
        <v>0</v>
      </c>
      <c r="X4081" s="33">
        <f t="shared" si="743"/>
        <v>982.94000000000005</v>
      </c>
      <c r="Y4081" s="33">
        <f t="shared" si="744"/>
        <v>982.94000000000005</v>
      </c>
      <c r="Z4081" s="33">
        <f t="shared" si="745"/>
        <v>4360165</v>
      </c>
      <c r="AA4081" s="34">
        <f t="shared" si="746"/>
        <v>6.287132547289537E-06</v>
      </c>
      <c r="AB4081" s="33" t="s">
        <v>762</v>
      </c>
      <c r="AC4081" s="35">
        <v>44823</v>
      </c>
      <c r="AD4081" s="33">
        <v>30</v>
      </c>
      <c r="AE4081" s="36">
        <f t="shared" si="736"/>
        <v>44853</v>
      </c>
    </row>
    <row r="4082" spans="2:31" ht="14.5" hidden="1">
      <c r="B4082" s="29" t="s">
        <v>3199</v>
      </c>
      <c r="C4082" s="30" t="str">
        <f t="shared" si="737"/>
        <v>(Proveedores estratégicos)</v>
      </c>
      <c r="D4082" s="30">
        <v>4</v>
      </c>
      <c r="E4082" s="30" t="s">
        <v>5585</v>
      </c>
      <c r="F4082" s="30" t="s">
        <v>5586</v>
      </c>
      <c r="G4082" s="30" t="s">
        <v>4770</v>
      </c>
      <c r="H4082" s="31" t="s">
        <v>3210</v>
      </c>
      <c r="I4082" s="31" t="s">
        <v>62</v>
      </c>
      <c r="J4082" s="32">
        <v>328.44</v>
      </c>
      <c r="K4082" s="33">
        <f t="shared" si="738"/>
        <v>328.44</v>
      </c>
      <c r="L4082" s="33">
        <v>1456907</v>
      </c>
      <c r="M4082" s="33">
        <v>0</v>
      </c>
      <c r="N4082" s="33">
        <v>0</v>
      </c>
      <c r="O4082" s="33">
        <v>0</v>
      </c>
      <c r="P4082" s="33">
        <f t="shared" si="739"/>
        <v>328.44</v>
      </c>
      <c r="Q4082" s="33">
        <f t="shared" si="740"/>
        <v>328.44</v>
      </c>
      <c r="R4082" s="33">
        <f t="shared" si="741"/>
        <v>1456907</v>
      </c>
      <c r="S4082" s="33"/>
      <c r="T4082" s="30" t="str">
        <f t="shared" si="742"/>
        <v>USD</v>
      </c>
      <c r="U4082" s="33">
        <v>0</v>
      </c>
      <c r="V4082" s="33">
        <v>0</v>
      </c>
      <c r="W4082" s="33">
        <v>0</v>
      </c>
      <c r="X4082" s="33">
        <f t="shared" si="743"/>
        <v>328.44</v>
      </c>
      <c r="Y4082" s="33">
        <f t="shared" si="744"/>
        <v>328.44</v>
      </c>
      <c r="Z4082" s="33">
        <f t="shared" si="745"/>
        <v>1456907</v>
      </c>
      <c r="AA4082" s="34">
        <f t="shared" si="746"/>
        <v>2.1007845845452997E-06</v>
      </c>
      <c r="AB4082" s="33" t="s">
        <v>762</v>
      </c>
      <c r="AC4082" s="35">
        <v>44823</v>
      </c>
      <c r="AD4082" s="33">
        <v>30</v>
      </c>
      <c r="AE4082" s="36">
        <f t="shared" si="736"/>
        <v>44853</v>
      </c>
    </row>
    <row r="4083" spans="2:31" ht="14.5" hidden="1">
      <c r="B4083" s="29" t="s">
        <v>3199</v>
      </c>
      <c r="C4083" s="30" t="str">
        <f t="shared" si="737"/>
        <v>(Proveedores estratégicos)</v>
      </c>
      <c r="D4083" s="30">
        <v>4</v>
      </c>
      <c r="E4083" s="30" t="s">
        <v>5585</v>
      </c>
      <c r="F4083" s="30" t="s">
        <v>5586</v>
      </c>
      <c r="G4083" s="30" t="s">
        <v>4770</v>
      </c>
      <c r="H4083" s="31" t="s">
        <v>3211</v>
      </c>
      <c r="I4083" s="31" t="s">
        <v>62</v>
      </c>
      <c r="J4083" s="32">
        <v>8720.3199999999997</v>
      </c>
      <c r="K4083" s="33">
        <f t="shared" si="738"/>
        <v>8720.3199999999997</v>
      </c>
      <c r="L4083" s="33">
        <v>38681944</v>
      </c>
      <c r="M4083" s="33">
        <v>0</v>
      </c>
      <c r="N4083" s="33">
        <v>0</v>
      </c>
      <c r="O4083" s="33">
        <v>0</v>
      </c>
      <c r="P4083" s="33">
        <f t="shared" si="739"/>
        <v>8720.3199999999997</v>
      </c>
      <c r="Q4083" s="33">
        <f t="shared" si="740"/>
        <v>8720.3199999999997</v>
      </c>
      <c r="R4083" s="33">
        <f t="shared" si="741"/>
        <v>38681944</v>
      </c>
      <c r="S4083" s="33"/>
      <c r="T4083" s="30" t="str">
        <f t="shared" si="742"/>
        <v>USD</v>
      </c>
      <c r="U4083" s="33">
        <v>0</v>
      </c>
      <c r="V4083" s="33">
        <v>0</v>
      </c>
      <c r="W4083" s="33">
        <v>0</v>
      </c>
      <c r="X4083" s="33">
        <f t="shared" si="743"/>
        <v>8720.3199999999997</v>
      </c>
      <c r="Y4083" s="33">
        <f t="shared" si="744"/>
        <v>8720.3199999999997</v>
      </c>
      <c r="Z4083" s="33">
        <f t="shared" si="745"/>
        <v>38681944</v>
      </c>
      <c r="AA4083" s="34">
        <f t="shared" si="746"/>
        <v>5.5777363727022078E-05</v>
      </c>
      <c r="AB4083" s="33" t="s">
        <v>762</v>
      </c>
      <c r="AC4083" s="35">
        <v>44823</v>
      </c>
      <c r="AD4083" s="33">
        <v>30</v>
      </c>
      <c r="AE4083" s="36">
        <f t="shared" si="736"/>
        <v>44853</v>
      </c>
    </row>
    <row r="4084" spans="2:31" ht="14.5" hidden="1">
      <c r="B4084" s="29" t="s">
        <v>3199</v>
      </c>
      <c r="C4084" s="30" t="str">
        <f t="shared" si="737"/>
        <v>(Proveedores estratégicos)</v>
      </c>
      <c r="D4084" s="30">
        <v>4</v>
      </c>
      <c r="E4084" s="30" t="s">
        <v>5585</v>
      </c>
      <c r="F4084" s="30" t="s">
        <v>5586</v>
      </c>
      <c r="G4084" s="30" t="s">
        <v>4770</v>
      </c>
      <c r="H4084" s="31" t="s">
        <v>3212</v>
      </c>
      <c r="I4084" s="31" t="s">
        <v>62</v>
      </c>
      <c r="J4084" s="32">
        <v>838.95000000000005</v>
      </c>
      <c r="K4084" s="33">
        <f t="shared" si="738"/>
        <v>838.95000000000005</v>
      </c>
      <c r="L4084" s="33">
        <v>3721448</v>
      </c>
      <c r="M4084" s="33">
        <v>0</v>
      </c>
      <c r="N4084" s="33">
        <v>0</v>
      </c>
      <c r="O4084" s="33">
        <v>0</v>
      </c>
      <c r="P4084" s="33">
        <f t="shared" si="739"/>
        <v>838.95000000000005</v>
      </c>
      <c r="Q4084" s="33">
        <f t="shared" si="740"/>
        <v>838.95000000000005</v>
      </c>
      <c r="R4084" s="33">
        <f t="shared" si="741"/>
        <v>3721448</v>
      </c>
      <c r="S4084" s="33"/>
      <c r="T4084" s="30" t="str">
        <f t="shared" si="742"/>
        <v>USD</v>
      </c>
      <c r="U4084" s="33">
        <v>0</v>
      </c>
      <c r="V4084" s="33">
        <v>0</v>
      </c>
      <c r="W4084" s="33">
        <v>0</v>
      </c>
      <c r="X4084" s="33">
        <f t="shared" si="743"/>
        <v>838.95000000000005</v>
      </c>
      <c r="Y4084" s="33">
        <f t="shared" si="744"/>
        <v>838.95000000000005</v>
      </c>
      <c r="Z4084" s="33">
        <f t="shared" si="745"/>
        <v>3721448</v>
      </c>
      <c r="AA4084" s="34">
        <f t="shared" si="746"/>
        <v>5.3661356494182109E-06</v>
      </c>
      <c r="AB4084" s="33" t="s">
        <v>762</v>
      </c>
      <c r="AC4084" s="35">
        <v>44823</v>
      </c>
      <c r="AD4084" s="33">
        <v>30</v>
      </c>
      <c r="AE4084" s="36">
        <f t="shared" si="736"/>
        <v>44853</v>
      </c>
    </row>
    <row r="4085" spans="2:31" ht="14.5" hidden="1">
      <c r="B4085" s="29" t="s">
        <v>3199</v>
      </c>
      <c r="C4085" s="30" t="str">
        <f t="shared" si="737"/>
        <v>(Proveedores estratégicos)</v>
      </c>
      <c r="D4085" s="30">
        <v>4</v>
      </c>
      <c r="E4085" s="30" t="s">
        <v>5585</v>
      </c>
      <c r="F4085" s="30" t="s">
        <v>5586</v>
      </c>
      <c r="G4085" s="30" t="s">
        <v>4770</v>
      </c>
      <c r="H4085" s="31" t="s">
        <v>3213</v>
      </c>
      <c r="I4085" s="31" t="s">
        <v>48</v>
      </c>
      <c r="J4085" s="32">
        <v>499800</v>
      </c>
      <c r="K4085" s="33">
        <f t="shared" si="738"/>
        <v>104.78316928205288</v>
      </c>
      <c r="L4085" s="33">
        <v>499800</v>
      </c>
      <c r="M4085" s="33">
        <v>0</v>
      </c>
      <c r="N4085" s="33">
        <v>0</v>
      </c>
      <c r="O4085" s="33">
        <v>0</v>
      </c>
      <c r="P4085" s="33">
        <f t="shared" si="739"/>
        <v>499800</v>
      </c>
      <c r="Q4085" s="33">
        <f t="shared" si="740"/>
        <v>104.78316928205288</v>
      </c>
      <c r="R4085" s="33">
        <f t="shared" si="741"/>
        <v>499800</v>
      </c>
      <c r="S4085" s="33"/>
      <c r="T4085" s="30" t="str">
        <f t="shared" si="742"/>
        <v>COP</v>
      </c>
      <c r="U4085" s="33">
        <v>0</v>
      </c>
      <c r="V4085" s="33">
        <v>0</v>
      </c>
      <c r="W4085" s="33">
        <v>0</v>
      </c>
      <c r="X4085" s="33">
        <f t="shared" si="743"/>
        <v>499800</v>
      </c>
      <c r="Y4085" s="33">
        <f t="shared" si="744"/>
        <v>104.78316928205288</v>
      </c>
      <c r="Z4085" s="33">
        <f t="shared" si="745"/>
        <v>499800</v>
      </c>
      <c r="AA4085" s="34">
        <f t="shared" si="746"/>
        <v>7.206857646752613E-07</v>
      </c>
      <c r="AB4085" s="33" t="s">
        <v>762</v>
      </c>
      <c r="AC4085" s="35">
        <v>44830</v>
      </c>
      <c r="AD4085" s="33">
        <v>30</v>
      </c>
      <c r="AE4085" s="36">
        <f t="shared" si="736"/>
        <v>44860</v>
      </c>
    </row>
    <row r="4086" spans="2:31" ht="14.5" hidden="1">
      <c r="B4086" s="29" t="s">
        <v>3199</v>
      </c>
      <c r="C4086" s="30" t="str">
        <f t="shared" si="737"/>
        <v>(Proveedores estratégicos)</v>
      </c>
      <c r="D4086" s="30">
        <v>4</v>
      </c>
      <c r="E4086" s="30" t="s">
        <v>5585</v>
      </c>
      <c r="F4086" s="30" t="s">
        <v>5586</v>
      </c>
      <c r="G4086" s="30" t="s">
        <v>4770</v>
      </c>
      <c r="H4086" s="31" t="s">
        <v>3214</v>
      </c>
      <c r="I4086" s="31" t="s">
        <v>48</v>
      </c>
      <c r="J4086" s="32">
        <v>535500</v>
      </c>
      <c r="K4086" s="33">
        <f t="shared" si="738"/>
        <v>112.26768137362809</v>
      </c>
      <c r="L4086" s="33">
        <v>535500</v>
      </c>
      <c r="M4086" s="33">
        <v>0</v>
      </c>
      <c r="N4086" s="33">
        <v>0</v>
      </c>
      <c r="O4086" s="33">
        <v>0</v>
      </c>
      <c r="P4086" s="33">
        <f t="shared" si="739"/>
        <v>535500</v>
      </c>
      <c r="Q4086" s="33">
        <f t="shared" si="740"/>
        <v>112.26768137362809</v>
      </c>
      <c r="R4086" s="33">
        <f t="shared" si="741"/>
        <v>535500</v>
      </c>
      <c r="S4086" s="33"/>
      <c r="T4086" s="30" t="str">
        <f t="shared" si="742"/>
        <v>COP</v>
      </c>
      <c r="U4086" s="33">
        <v>0</v>
      </c>
      <c r="V4086" s="33">
        <v>0</v>
      </c>
      <c r="W4086" s="33">
        <v>0</v>
      </c>
      <c r="X4086" s="33">
        <f t="shared" si="743"/>
        <v>535500</v>
      </c>
      <c r="Y4086" s="33">
        <f t="shared" si="744"/>
        <v>112.26768137362809</v>
      </c>
      <c r="Z4086" s="33">
        <f t="shared" si="745"/>
        <v>535500</v>
      </c>
      <c r="AA4086" s="34">
        <f t="shared" si="746"/>
        <v>7.7216331929492281E-07</v>
      </c>
      <c r="AB4086" s="33" t="s">
        <v>762</v>
      </c>
      <c r="AC4086" s="35">
        <v>44830</v>
      </c>
      <c r="AD4086" s="33">
        <v>30</v>
      </c>
      <c r="AE4086" s="36">
        <f t="shared" si="736"/>
        <v>44860</v>
      </c>
    </row>
    <row r="4087" spans="2:31" ht="14.5" hidden="1">
      <c r="B4087" s="29" t="s">
        <v>3199</v>
      </c>
      <c r="C4087" s="30" t="str">
        <f t="shared" si="737"/>
        <v>(Proveedores estratégicos)</v>
      </c>
      <c r="D4087" s="30">
        <v>4</v>
      </c>
      <c r="E4087" s="30" t="s">
        <v>5585</v>
      </c>
      <c r="F4087" s="30" t="s">
        <v>5586</v>
      </c>
      <c r="G4087" s="30" t="s">
        <v>4770</v>
      </c>
      <c r="H4087" s="31" t="s">
        <v>3215</v>
      </c>
      <c r="I4087" s="31" t="s">
        <v>48</v>
      </c>
      <c r="J4087" s="32">
        <v>17721574</v>
      </c>
      <c r="K4087" s="33">
        <f t="shared" si="738"/>
        <v>3715.331509376605</v>
      </c>
      <c r="L4087" s="33">
        <v>17721574</v>
      </c>
      <c r="M4087" s="33">
        <v>0</v>
      </c>
      <c r="N4087" s="33">
        <v>0</v>
      </c>
      <c r="O4087" s="33">
        <v>0</v>
      </c>
      <c r="P4087" s="33">
        <f t="shared" si="739"/>
        <v>17721574</v>
      </c>
      <c r="Q4087" s="33">
        <f t="shared" si="740"/>
        <v>3715.331509376605</v>
      </c>
      <c r="R4087" s="33">
        <f t="shared" si="741"/>
        <v>17721574</v>
      </c>
      <c r="S4087" s="33"/>
      <c r="T4087" s="30" t="str">
        <f t="shared" si="742"/>
        <v>COP</v>
      </c>
      <c r="U4087" s="33">
        <v>0</v>
      </c>
      <c r="V4087" s="33">
        <v>0</v>
      </c>
      <c r="W4087" s="33">
        <v>0</v>
      </c>
      <c r="X4087" s="33">
        <f t="shared" si="743"/>
        <v>17721574</v>
      </c>
      <c r="Y4087" s="33">
        <f t="shared" si="744"/>
        <v>3715.331509376605</v>
      </c>
      <c r="Z4087" s="33">
        <f t="shared" si="745"/>
        <v>17721574</v>
      </c>
      <c r="AA4087" s="34">
        <f t="shared" si="746"/>
        <v>2.5553593656340992E-05</v>
      </c>
      <c r="AB4087" s="33" t="s">
        <v>762</v>
      </c>
      <c r="AC4087" s="35">
        <v>44839</v>
      </c>
      <c r="AD4087" s="33">
        <v>30</v>
      </c>
      <c r="AE4087" s="36">
        <f t="shared" si="736"/>
        <v>44869</v>
      </c>
    </row>
    <row r="4088" spans="2:31" ht="14.5" hidden="1">
      <c r="B4088" s="29" t="s">
        <v>3199</v>
      </c>
      <c r="C4088" s="30" t="str">
        <f t="shared" si="737"/>
        <v>(Proveedores estratégicos)</v>
      </c>
      <c r="D4088" s="30">
        <v>4</v>
      </c>
      <c r="E4088" s="30" t="s">
        <v>5585</v>
      </c>
      <c r="F4088" s="30" t="s">
        <v>5586</v>
      </c>
      <c r="G4088" s="30" t="s">
        <v>4770</v>
      </c>
      <c r="H4088" s="31" t="s">
        <v>3216</v>
      </c>
      <c r="I4088" s="31" t="s">
        <v>48</v>
      </c>
      <c r="J4088" s="32">
        <v>396078</v>
      </c>
      <c r="K4088" s="33">
        <f t="shared" si="738"/>
        <v>83.037831378345231</v>
      </c>
      <c r="L4088" s="33">
        <v>396078</v>
      </c>
      <c r="M4088" s="33">
        <v>0</v>
      </c>
      <c r="N4088" s="33">
        <v>0</v>
      </c>
      <c r="O4088" s="33">
        <v>0</v>
      </c>
      <c r="P4088" s="33">
        <f t="shared" si="739"/>
        <v>396078</v>
      </c>
      <c r="Q4088" s="33">
        <f t="shared" si="740"/>
        <v>83.037831378345231</v>
      </c>
      <c r="R4088" s="33">
        <f t="shared" si="741"/>
        <v>396078</v>
      </c>
      <c r="S4088" s="33"/>
      <c r="T4088" s="30" t="str">
        <f t="shared" si="742"/>
        <v>COP</v>
      </c>
      <c r="U4088" s="33">
        <v>0</v>
      </c>
      <c r="V4088" s="33">
        <v>0</v>
      </c>
      <c r="W4088" s="33">
        <v>0</v>
      </c>
      <c r="X4088" s="33">
        <f t="shared" si="743"/>
        <v>396078</v>
      </c>
      <c r="Y4088" s="33">
        <f t="shared" si="744"/>
        <v>83.037831378345231</v>
      </c>
      <c r="Z4088" s="33">
        <f t="shared" si="745"/>
        <v>396078</v>
      </c>
      <c r="AA4088" s="34">
        <f t="shared" si="746"/>
        <v>5.7112400220297742E-07</v>
      </c>
      <c r="AB4088" s="33" t="s">
        <v>762</v>
      </c>
      <c r="AC4088" s="35">
        <v>44839</v>
      </c>
      <c r="AD4088" s="33">
        <v>30</v>
      </c>
      <c r="AE4088" s="36">
        <f t="shared" si="736"/>
        <v>44869</v>
      </c>
    </row>
    <row r="4089" spans="2:31" ht="14.5" hidden="1">
      <c r="B4089" s="29" t="s">
        <v>3199</v>
      </c>
      <c r="C4089" s="30" t="str">
        <f t="shared" si="737"/>
        <v>(Proveedores estratégicos)</v>
      </c>
      <c r="D4089" s="30">
        <v>4</v>
      </c>
      <c r="E4089" s="30" t="s">
        <v>5585</v>
      </c>
      <c r="F4089" s="30" t="s">
        <v>5586</v>
      </c>
      <c r="G4089" s="30" t="s">
        <v>4770</v>
      </c>
      <c r="H4089" s="31" t="s">
        <v>3217</v>
      </c>
      <c r="I4089" s="31" t="s">
        <v>48</v>
      </c>
      <c r="J4089" s="32">
        <v>396078</v>
      </c>
      <c r="K4089" s="33">
        <f t="shared" si="738"/>
        <v>83.037831378345231</v>
      </c>
      <c r="L4089" s="33">
        <v>396078</v>
      </c>
      <c r="M4089" s="33">
        <v>0</v>
      </c>
      <c r="N4089" s="33">
        <v>0</v>
      </c>
      <c r="O4089" s="33">
        <v>0</v>
      </c>
      <c r="P4089" s="33">
        <f t="shared" si="739"/>
        <v>396078</v>
      </c>
      <c r="Q4089" s="33">
        <f t="shared" si="740"/>
        <v>83.037831378345231</v>
      </c>
      <c r="R4089" s="33">
        <f t="shared" si="741"/>
        <v>396078</v>
      </c>
      <c r="S4089" s="33"/>
      <c r="T4089" s="30" t="str">
        <f t="shared" si="742"/>
        <v>COP</v>
      </c>
      <c r="U4089" s="33">
        <v>0</v>
      </c>
      <c r="V4089" s="33">
        <v>0</v>
      </c>
      <c r="W4089" s="33">
        <v>0</v>
      </c>
      <c r="X4089" s="33">
        <f t="shared" si="743"/>
        <v>396078</v>
      </c>
      <c r="Y4089" s="33">
        <f t="shared" si="744"/>
        <v>83.037831378345231</v>
      </c>
      <c r="Z4089" s="33">
        <f t="shared" si="745"/>
        <v>396078</v>
      </c>
      <c r="AA4089" s="34">
        <f t="shared" si="746"/>
        <v>5.7112400220297742E-07</v>
      </c>
      <c r="AB4089" s="33" t="s">
        <v>762</v>
      </c>
      <c r="AC4089" s="35">
        <v>44839</v>
      </c>
      <c r="AD4089" s="33">
        <v>30</v>
      </c>
      <c r="AE4089" s="36">
        <f t="shared" si="736"/>
        <v>44869</v>
      </c>
    </row>
    <row r="4090" spans="2:31" ht="14.5" hidden="1">
      <c r="B4090" s="29" t="s">
        <v>3199</v>
      </c>
      <c r="C4090" s="30" t="str">
        <f t="shared" si="737"/>
        <v>(Proveedores estratégicos)</v>
      </c>
      <c r="D4090" s="30">
        <v>4</v>
      </c>
      <c r="E4090" s="30" t="s">
        <v>5585</v>
      </c>
      <c r="F4090" s="30" t="s">
        <v>5586</v>
      </c>
      <c r="G4090" s="30" t="s">
        <v>4770</v>
      </c>
      <c r="H4090" s="31" t="s">
        <v>3218</v>
      </c>
      <c r="I4090" s="31" t="s">
        <v>48</v>
      </c>
      <c r="J4090" s="32">
        <v>2824296</v>
      </c>
      <c r="K4090" s="33">
        <f t="shared" si="738"/>
        <v>592.11421742822097</v>
      </c>
      <c r="L4090" s="33">
        <v>2824296</v>
      </c>
      <c r="M4090" s="33">
        <v>0</v>
      </c>
      <c r="N4090" s="33">
        <v>0</v>
      </c>
      <c r="O4090" s="33">
        <v>0</v>
      </c>
      <c r="P4090" s="33">
        <f t="shared" si="739"/>
        <v>2824296</v>
      </c>
      <c r="Q4090" s="33">
        <f t="shared" si="740"/>
        <v>592.11421742822097</v>
      </c>
      <c r="R4090" s="33">
        <f t="shared" si="741"/>
        <v>2824296</v>
      </c>
      <c r="S4090" s="33"/>
      <c r="T4090" s="30" t="str">
        <f t="shared" si="742"/>
        <v>COP</v>
      </c>
      <c r="U4090" s="33">
        <v>0</v>
      </c>
      <c r="V4090" s="33">
        <v>0</v>
      </c>
      <c r="W4090" s="33">
        <v>0</v>
      </c>
      <c r="X4090" s="33">
        <f t="shared" si="743"/>
        <v>2824296</v>
      </c>
      <c r="Y4090" s="33">
        <f t="shared" si="744"/>
        <v>592.11421742822097</v>
      </c>
      <c r="Z4090" s="33">
        <f t="shared" si="745"/>
        <v>2824296</v>
      </c>
      <c r="AA4090" s="34">
        <f t="shared" si="746"/>
        <v>4.0724888403947213E-06</v>
      </c>
      <c r="AB4090" s="33" t="s">
        <v>762</v>
      </c>
      <c r="AC4090" s="35">
        <v>44839</v>
      </c>
      <c r="AD4090" s="33">
        <v>30</v>
      </c>
      <c r="AE4090" s="36">
        <f t="shared" si="736"/>
        <v>44869</v>
      </c>
    </row>
    <row r="4091" spans="2:31" ht="14.5" hidden="1">
      <c r="B4091" s="29" t="s">
        <v>3199</v>
      </c>
      <c r="C4091" s="30" t="str">
        <f t="shared" si="737"/>
        <v>(Proveedores estratégicos)</v>
      </c>
      <c r="D4091" s="30">
        <v>4</v>
      </c>
      <c r="E4091" s="30" t="s">
        <v>5585</v>
      </c>
      <c r="F4091" s="30" t="s">
        <v>5586</v>
      </c>
      <c r="G4091" s="30" t="s">
        <v>4770</v>
      </c>
      <c r="H4091" s="31" t="s">
        <v>3219</v>
      </c>
      <c r="I4091" s="31" t="s">
        <v>48</v>
      </c>
      <c r="J4091" s="32">
        <v>396078</v>
      </c>
      <c r="K4091" s="33">
        <f t="shared" si="738"/>
        <v>83.037831378345231</v>
      </c>
      <c r="L4091" s="33">
        <v>396078</v>
      </c>
      <c r="M4091" s="33">
        <v>0</v>
      </c>
      <c r="N4091" s="33">
        <v>0</v>
      </c>
      <c r="O4091" s="33">
        <v>0</v>
      </c>
      <c r="P4091" s="33">
        <f t="shared" si="739"/>
        <v>396078</v>
      </c>
      <c r="Q4091" s="33">
        <f t="shared" si="740"/>
        <v>83.037831378345231</v>
      </c>
      <c r="R4091" s="33">
        <f t="shared" si="741"/>
        <v>396078</v>
      </c>
      <c r="S4091" s="33"/>
      <c r="T4091" s="30" t="str">
        <f t="shared" si="742"/>
        <v>COP</v>
      </c>
      <c r="U4091" s="33">
        <v>0</v>
      </c>
      <c r="V4091" s="33">
        <v>0</v>
      </c>
      <c r="W4091" s="33">
        <v>0</v>
      </c>
      <c r="X4091" s="33">
        <f t="shared" si="743"/>
        <v>396078</v>
      </c>
      <c r="Y4091" s="33">
        <f t="shared" si="744"/>
        <v>83.037831378345231</v>
      </c>
      <c r="Z4091" s="33">
        <f t="shared" si="745"/>
        <v>396078</v>
      </c>
      <c r="AA4091" s="34">
        <f t="shared" si="746"/>
        <v>5.7112400220297742E-07</v>
      </c>
      <c r="AB4091" s="33" t="s">
        <v>762</v>
      </c>
      <c r="AC4091" s="35">
        <v>44839</v>
      </c>
      <c r="AD4091" s="33">
        <v>30</v>
      </c>
      <c r="AE4091" s="36">
        <f t="shared" si="736"/>
        <v>44869</v>
      </c>
    </row>
    <row r="4092" spans="2:31" ht="14.5" hidden="1">
      <c r="B4092" s="29" t="s">
        <v>3199</v>
      </c>
      <c r="C4092" s="30" t="str">
        <f t="shared" si="737"/>
        <v>(Proveedores estratégicos)</v>
      </c>
      <c r="D4092" s="30">
        <v>4</v>
      </c>
      <c r="E4092" s="30" t="s">
        <v>5585</v>
      </c>
      <c r="F4092" s="30" t="s">
        <v>5586</v>
      </c>
      <c r="G4092" s="30" t="s">
        <v>4770</v>
      </c>
      <c r="H4092" s="31" t="s">
        <v>3220</v>
      </c>
      <c r="I4092" s="31" t="s">
        <v>48</v>
      </c>
      <c r="J4092" s="32">
        <v>1134314</v>
      </c>
      <c r="K4092" s="33">
        <f t="shared" si="738"/>
        <v>237.80915542417475</v>
      </c>
      <c r="L4092" s="33">
        <v>1134314</v>
      </c>
      <c r="M4092" s="33">
        <v>0</v>
      </c>
      <c r="N4092" s="33">
        <v>0</v>
      </c>
      <c r="O4092" s="33">
        <v>0</v>
      </c>
      <c r="P4092" s="33">
        <f t="shared" si="739"/>
        <v>1134314</v>
      </c>
      <c r="Q4092" s="33">
        <f t="shared" si="740"/>
        <v>237.80915542417475</v>
      </c>
      <c r="R4092" s="33">
        <f t="shared" si="741"/>
        <v>1134314</v>
      </c>
      <c r="S4092" s="33"/>
      <c r="T4092" s="30" t="str">
        <f t="shared" si="742"/>
        <v>COP</v>
      </c>
      <c r="U4092" s="33">
        <v>0</v>
      </c>
      <c r="V4092" s="33">
        <v>0</v>
      </c>
      <c r="W4092" s="33">
        <v>0</v>
      </c>
      <c r="X4092" s="33">
        <f t="shared" si="743"/>
        <v>1134314</v>
      </c>
      <c r="Y4092" s="33">
        <f t="shared" si="744"/>
        <v>237.80915542417475</v>
      </c>
      <c r="Z4092" s="33">
        <f t="shared" si="745"/>
        <v>1134314</v>
      </c>
      <c r="AA4092" s="34">
        <f t="shared" si="746"/>
        <v>1.6356221538052307E-06</v>
      </c>
      <c r="AB4092" s="33" t="s">
        <v>762</v>
      </c>
      <c r="AC4092" s="35">
        <v>44839</v>
      </c>
      <c r="AD4092" s="33">
        <v>30</v>
      </c>
      <c r="AE4092" s="36">
        <f t="shared" si="736"/>
        <v>44869</v>
      </c>
    </row>
    <row r="4093" spans="2:31" ht="14.5" hidden="1">
      <c r="B4093" s="29" t="s">
        <v>3199</v>
      </c>
      <c r="C4093" s="30" t="str">
        <f t="shared" si="737"/>
        <v>(Proveedores estratégicos)</v>
      </c>
      <c r="D4093" s="30">
        <v>4</v>
      </c>
      <c r="E4093" s="30" t="s">
        <v>5585</v>
      </c>
      <c r="F4093" s="30" t="s">
        <v>5586</v>
      </c>
      <c r="G4093" s="30" t="s">
        <v>4770</v>
      </c>
      <c r="H4093" s="31" t="s">
        <v>3221</v>
      </c>
      <c r="I4093" s="31" t="s">
        <v>48</v>
      </c>
      <c r="J4093" s="32">
        <v>10420822</v>
      </c>
      <c r="K4093" s="33">
        <f t="shared" si="738"/>
        <v>2184.7274023292134</v>
      </c>
      <c r="L4093" s="33">
        <v>10420822</v>
      </c>
      <c r="M4093" s="33">
        <v>0</v>
      </c>
      <c r="N4093" s="33">
        <v>0</v>
      </c>
      <c r="O4093" s="33">
        <v>0</v>
      </c>
      <c r="P4093" s="33">
        <f t="shared" si="739"/>
        <v>10420822</v>
      </c>
      <c r="Q4093" s="33">
        <f t="shared" si="740"/>
        <v>2184.7274023292134</v>
      </c>
      <c r="R4093" s="33">
        <f t="shared" si="741"/>
        <v>10420822</v>
      </c>
      <c r="S4093" s="38"/>
      <c r="T4093" s="30" t="str">
        <f t="shared" si="742"/>
        <v>COP</v>
      </c>
      <c r="U4093" s="33">
        <v>0</v>
      </c>
      <c r="V4093" s="33">
        <v>0</v>
      </c>
      <c r="W4093" s="33">
        <v>0</v>
      </c>
      <c r="X4093" s="33">
        <f t="shared" si="743"/>
        <v>10420822</v>
      </c>
      <c r="Y4093" s="33">
        <f t="shared" si="744"/>
        <v>2184.7274023292134</v>
      </c>
      <c r="Z4093" s="33">
        <f t="shared" si="745"/>
        <v>10420822</v>
      </c>
      <c r="AA4093" s="34">
        <f t="shared" si="746"/>
        <v>1.5026286657892728E-05</v>
      </c>
      <c r="AB4093" s="33" t="s">
        <v>762</v>
      </c>
      <c r="AC4093" s="35">
        <v>44839</v>
      </c>
      <c r="AD4093" s="33">
        <v>30</v>
      </c>
      <c r="AE4093" s="36">
        <f t="shared" si="736"/>
        <v>44869</v>
      </c>
    </row>
    <row r="4094" spans="2:31" ht="14.5" hidden="1">
      <c r="B4094" s="29" t="s">
        <v>3199</v>
      </c>
      <c r="C4094" s="30" t="str">
        <f t="shared" si="737"/>
        <v>(Proveedores estratégicos)</v>
      </c>
      <c r="D4094" s="30">
        <v>4</v>
      </c>
      <c r="E4094" s="30" t="s">
        <v>5585</v>
      </c>
      <c r="F4094" s="30" t="s">
        <v>5586</v>
      </c>
      <c r="G4094" s="30" t="s">
        <v>4770</v>
      </c>
      <c r="H4094" s="31" t="s">
        <v>3222</v>
      </c>
      <c r="I4094" s="31" t="s">
        <v>48</v>
      </c>
      <c r="J4094" s="32">
        <v>5491919</v>
      </c>
      <c r="K4094" s="33">
        <f t="shared" si="738"/>
        <v>1151.3819092843589</v>
      </c>
      <c r="L4094" s="33">
        <v>5491919</v>
      </c>
      <c r="M4094" s="33">
        <v>0</v>
      </c>
      <c r="N4094" s="33">
        <v>0</v>
      </c>
      <c r="O4094" s="33">
        <v>0</v>
      </c>
      <c r="P4094" s="33">
        <f t="shared" si="739"/>
        <v>5491919</v>
      </c>
      <c r="Q4094" s="33">
        <f t="shared" si="740"/>
        <v>1151.3819092843589</v>
      </c>
      <c r="R4094" s="33">
        <f t="shared" si="741"/>
        <v>5491919</v>
      </c>
      <c r="S4094" s="33"/>
      <c r="T4094" s="30" t="str">
        <f t="shared" si="742"/>
        <v>COP</v>
      </c>
      <c r="U4094" s="33">
        <v>0</v>
      </c>
      <c r="V4094" s="33">
        <v>0</v>
      </c>
      <c r="W4094" s="33">
        <v>0</v>
      </c>
      <c r="X4094" s="33">
        <f t="shared" si="743"/>
        <v>5491919</v>
      </c>
      <c r="Y4094" s="33">
        <f t="shared" si="744"/>
        <v>1151.3819092843589</v>
      </c>
      <c r="Z4094" s="33">
        <f t="shared" si="745"/>
        <v>5491919</v>
      </c>
      <c r="AA4094" s="34">
        <f t="shared" si="746"/>
        <v>7.9190633134245629E-06</v>
      </c>
      <c r="AB4094" s="33" t="s">
        <v>762</v>
      </c>
      <c r="AC4094" s="35">
        <v>44839</v>
      </c>
      <c r="AD4094" s="33">
        <v>30</v>
      </c>
      <c r="AE4094" s="36">
        <f t="shared" si="736"/>
        <v>44869</v>
      </c>
    </row>
    <row r="4095" spans="2:31" ht="14.5" hidden="1">
      <c r="B4095" s="29" t="s">
        <v>3199</v>
      </c>
      <c r="C4095" s="30" t="str">
        <f t="shared" si="737"/>
        <v>(Proveedores estratégicos)</v>
      </c>
      <c r="D4095" s="30">
        <v>4</v>
      </c>
      <c r="E4095" s="30" t="s">
        <v>5585</v>
      </c>
      <c r="F4095" s="30" t="s">
        <v>5586</v>
      </c>
      <c r="G4095" s="30" t="s">
        <v>4770</v>
      </c>
      <c r="H4095" s="31" t="s">
        <v>3223</v>
      </c>
      <c r="I4095" s="31" t="s">
        <v>48</v>
      </c>
      <c r="J4095" s="32">
        <v>3008125</v>
      </c>
      <c r="K4095" s="33">
        <f t="shared" si="738"/>
        <v>630.6540037946686</v>
      </c>
      <c r="L4095" s="33">
        <v>3008125</v>
      </c>
      <c r="M4095" s="33">
        <v>0</v>
      </c>
      <c r="N4095" s="33">
        <v>0</v>
      </c>
      <c r="O4095" s="33">
        <v>0</v>
      </c>
      <c r="P4095" s="33">
        <f t="shared" si="739"/>
        <v>3008125</v>
      </c>
      <c r="Q4095" s="33">
        <f t="shared" si="740"/>
        <v>630.6540037946686</v>
      </c>
      <c r="R4095" s="33">
        <f t="shared" si="741"/>
        <v>3008125</v>
      </c>
      <c r="S4095" s="33"/>
      <c r="T4095" s="30" t="str">
        <f t="shared" si="742"/>
        <v>COP</v>
      </c>
      <c r="U4095" s="33">
        <v>0</v>
      </c>
      <c r="V4095" s="33">
        <v>0</v>
      </c>
      <c r="W4095" s="33">
        <v>0</v>
      </c>
      <c r="X4095" s="33">
        <f t="shared" si="743"/>
        <v>3008125</v>
      </c>
      <c r="Y4095" s="33">
        <f t="shared" si="744"/>
        <v>630.6540037946686</v>
      </c>
      <c r="Z4095" s="33">
        <f t="shared" si="745"/>
        <v>3008125</v>
      </c>
      <c r="AA4095" s="34">
        <f t="shared" si="746"/>
        <v>4.3375607560299529E-06</v>
      </c>
      <c r="AB4095" s="33" t="s">
        <v>762</v>
      </c>
      <c r="AC4095" s="35">
        <v>44839</v>
      </c>
      <c r="AD4095" s="33">
        <v>30</v>
      </c>
      <c r="AE4095" s="36">
        <f t="shared" si="736"/>
        <v>44869</v>
      </c>
    </row>
    <row r="4096" spans="2:31" ht="14.5" hidden="1">
      <c r="B4096" s="29" t="s">
        <v>3199</v>
      </c>
      <c r="C4096" s="30" t="str">
        <f t="shared" si="737"/>
        <v>(Proveedores estratégicos)</v>
      </c>
      <c r="D4096" s="30">
        <v>4</v>
      </c>
      <c r="E4096" s="30" t="s">
        <v>5585</v>
      </c>
      <c r="F4096" s="30" t="s">
        <v>5586</v>
      </c>
      <c r="G4096" s="30" t="s">
        <v>4770</v>
      </c>
      <c r="H4096" s="31" t="s">
        <v>3224</v>
      </c>
      <c r="I4096" s="31" t="s">
        <v>48</v>
      </c>
      <c r="J4096" s="32">
        <v>396078</v>
      </c>
      <c r="K4096" s="33">
        <f t="shared" si="738"/>
        <v>83.037831378345231</v>
      </c>
      <c r="L4096" s="33">
        <v>396078</v>
      </c>
      <c r="M4096" s="33">
        <v>0</v>
      </c>
      <c r="N4096" s="33">
        <v>0</v>
      </c>
      <c r="O4096" s="33">
        <v>0</v>
      </c>
      <c r="P4096" s="33">
        <f t="shared" si="739"/>
        <v>396078</v>
      </c>
      <c r="Q4096" s="33">
        <f t="shared" si="740"/>
        <v>83.037831378345231</v>
      </c>
      <c r="R4096" s="33">
        <f t="shared" si="741"/>
        <v>396078</v>
      </c>
      <c r="S4096" s="33"/>
      <c r="T4096" s="30" t="str">
        <f t="shared" si="742"/>
        <v>COP</v>
      </c>
      <c r="U4096" s="33">
        <v>0</v>
      </c>
      <c r="V4096" s="33">
        <v>0</v>
      </c>
      <c r="W4096" s="33">
        <v>0</v>
      </c>
      <c r="X4096" s="33">
        <f t="shared" si="743"/>
        <v>396078</v>
      </c>
      <c r="Y4096" s="33">
        <f t="shared" si="744"/>
        <v>83.037831378345231</v>
      </c>
      <c r="Z4096" s="33">
        <f t="shared" si="745"/>
        <v>396078</v>
      </c>
      <c r="AA4096" s="34">
        <f t="shared" si="746"/>
        <v>5.7112400220297742E-07</v>
      </c>
      <c r="AB4096" s="33" t="s">
        <v>762</v>
      </c>
      <c r="AC4096" s="35">
        <v>44839</v>
      </c>
      <c r="AD4096" s="33">
        <v>30</v>
      </c>
      <c r="AE4096" s="36">
        <f t="shared" si="736"/>
        <v>44869</v>
      </c>
    </row>
    <row r="4097" spans="2:31" ht="14.5" hidden="1">
      <c r="B4097" s="29" t="s">
        <v>3199</v>
      </c>
      <c r="C4097" s="30" t="str">
        <f t="shared" si="737"/>
        <v>(Proveedores estratégicos)</v>
      </c>
      <c r="D4097" s="30">
        <v>4</v>
      </c>
      <c r="E4097" s="30" t="s">
        <v>5585</v>
      </c>
      <c r="F4097" s="30" t="s">
        <v>5586</v>
      </c>
      <c r="G4097" s="30" t="s">
        <v>4770</v>
      </c>
      <c r="H4097" s="31" t="s">
        <v>3225</v>
      </c>
      <c r="I4097" s="31" t="s">
        <v>48</v>
      </c>
      <c r="J4097" s="32">
        <v>2366810</v>
      </c>
      <c r="K4097" s="33">
        <f t="shared" si="738"/>
        <v>496.20218665157182</v>
      </c>
      <c r="L4097" s="33">
        <v>2366810</v>
      </c>
      <c r="M4097" s="33">
        <v>0</v>
      </c>
      <c r="N4097" s="33">
        <v>0</v>
      </c>
      <c r="O4097" s="33">
        <v>0</v>
      </c>
      <c r="P4097" s="33">
        <f t="shared" si="739"/>
        <v>2366810</v>
      </c>
      <c r="Q4097" s="33">
        <f t="shared" si="740"/>
        <v>496.20218665157182</v>
      </c>
      <c r="R4097" s="33">
        <f t="shared" si="741"/>
        <v>2366810</v>
      </c>
      <c r="S4097" s="33"/>
      <c r="T4097" s="30" t="str">
        <f t="shared" si="742"/>
        <v>COP</v>
      </c>
      <c r="U4097" s="33">
        <v>0</v>
      </c>
      <c r="V4097" s="33">
        <v>0</v>
      </c>
      <c r="W4097" s="33">
        <v>0</v>
      </c>
      <c r="X4097" s="33">
        <f t="shared" si="743"/>
        <v>2366810</v>
      </c>
      <c r="Y4097" s="33">
        <f t="shared" si="744"/>
        <v>496.20218665157182</v>
      </c>
      <c r="Z4097" s="33">
        <f t="shared" si="745"/>
        <v>2366810</v>
      </c>
      <c r="AA4097" s="34">
        <f t="shared" si="746"/>
        <v>3.4128176764526912E-06</v>
      </c>
      <c r="AB4097" s="33" t="s">
        <v>762</v>
      </c>
      <c r="AC4097" s="35">
        <v>44839</v>
      </c>
      <c r="AD4097" s="33">
        <v>30</v>
      </c>
      <c r="AE4097" s="36">
        <f t="shared" si="736"/>
        <v>44869</v>
      </c>
    </row>
    <row r="4098" spans="2:31" ht="14.5" hidden="1">
      <c r="B4098" s="29" t="s">
        <v>3199</v>
      </c>
      <c r="C4098" s="30" t="str">
        <f t="shared" si="737"/>
        <v>(Proveedores estratégicos)</v>
      </c>
      <c r="D4098" s="30">
        <v>4</v>
      </c>
      <c r="E4098" s="30" t="s">
        <v>5585</v>
      </c>
      <c r="F4098" s="30" t="s">
        <v>5586</v>
      </c>
      <c r="G4098" s="30" t="s">
        <v>4770</v>
      </c>
      <c r="H4098" s="31" t="s">
        <v>3226</v>
      </c>
      <c r="I4098" s="31" t="s">
        <v>48</v>
      </c>
      <c r="J4098" s="32">
        <v>396078</v>
      </c>
      <c r="K4098" s="33">
        <f t="shared" si="738"/>
        <v>83.037831378345231</v>
      </c>
      <c r="L4098" s="33">
        <v>396078</v>
      </c>
      <c r="M4098" s="33">
        <v>0</v>
      </c>
      <c r="N4098" s="33">
        <v>0</v>
      </c>
      <c r="O4098" s="33">
        <v>0</v>
      </c>
      <c r="P4098" s="33">
        <f t="shared" si="739"/>
        <v>396078</v>
      </c>
      <c r="Q4098" s="33">
        <f t="shared" si="740"/>
        <v>83.037831378345231</v>
      </c>
      <c r="R4098" s="33">
        <f t="shared" si="741"/>
        <v>396078</v>
      </c>
      <c r="S4098" s="33"/>
      <c r="T4098" s="30" t="str">
        <f t="shared" si="742"/>
        <v>COP</v>
      </c>
      <c r="U4098" s="33">
        <v>0</v>
      </c>
      <c r="V4098" s="33">
        <v>0</v>
      </c>
      <c r="W4098" s="33">
        <v>0</v>
      </c>
      <c r="X4098" s="33">
        <f t="shared" si="743"/>
        <v>396078</v>
      </c>
      <c r="Y4098" s="33">
        <f t="shared" si="744"/>
        <v>83.037831378345231</v>
      </c>
      <c r="Z4098" s="33">
        <f t="shared" si="745"/>
        <v>396078</v>
      </c>
      <c r="AA4098" s="34">
        <f t="shared" si="746"/>
        <v>5.7112400220297742E-07</v>
      </c>
      <c r="AB4098" s="33" t="s">
        <v>762</v>
      </c>
      <c r="AC4098" s="35">
        <v>44839</v>
      </c>
      <c r="AD4098" s="33">
        <v>30</v>
      </c>
      <c r="AE4098" s="36">
        <f t="shared" si="736"/>
        <v>44869</v>
      </c>
    </row>
    <row r="4099" spans="2:31" ht="14.5" hidden="1">
      <c r="B4099" s="29" t="s">
        <v>3199</v>
      </c>
      <c r="C4099" s="30" t="str">
        <f t="shared" si="737"/>
        <v>(Proveedores estratégicos)</v>
      </c>
      <c r="D4099" s="30">
        <v>4</v>
      </c>
      <c r="E4099" s="30" t="s">
        <v>5585</v>
      </c>
      <c r="F4099" s="30" t="s">
        <v>5586</v>
      </c>
      <c r="G4099" s="30" t="s">
        <v>4770</v>
      </c>
      <c r="H4099" s="31" t="s">
        <v>3227</v>
      </c>
      <c r="I4099" s="31" t="s">
        <v>48</v>
      </c>
      <c r="J4099" s="32">
        <v>332839</v>
      </c>
      <c r="K4099" s="33">
        <f t="shared" si="738"/>
        <v>69.779762466324925</v>
      </c>
      <c r="L4099" s="33">
        <v>332839</v>
      </c>
      <c r="M4099" s="33">
        <v>0</v>
      </c>
      <c r="N4099" s="33">
        <v>0</v>
      </c>
      <c r="O4099" s="33">
        <v>0</v>
      </c>
      <c r="P4099" s="33">
        <f t="shared" si="739"/>
        <v>332839</v>
      </c>
      <c r="Q4099" s="33">
        <f t="shared" si="740"/>
        <v>69.779762466324925</v>
      </c>
      <c r="R4099" s="33">
        <f t="shared" si="741"/>
        <v>332839</v>
      </c>
      <c r="S4099" s="33"/>
      <c r="T4099" s="30" t="str">
        <f t="shared" si="742"/>
        <v>COP</v>
      </c>
      <c r="U4099" s="33">
        <v>0</v>
      </c>
      <c r="V4099" s="33">
        <v>0</v>
      </c>
      <c r="W4099" s="33">
        <v>0</v>
      </c>
      <c r="X4099" s="33">
        <f t="shared" si="743"/>
        <v>332839</v>
      </c>
      <c r="Y4099" s="33">
        <f t="shared" si="744"/>
        <v>69.779762466324925</v>
      </c>
      <c r="Z4099" s="33">
        <f t="shared" si="745"/>
        <v>332839</v>
      </c>
      <c r="AA4099" s="34">
        <f t="shared" si="746"/>
        <v>4.7993663311074284E-07</v>
      </c>
      <c r="AB4099" s="33" t="s">
        <v>762</v>
      </c>
      <c r="AC4099" s="35">
        <v>44839</v>
      </c>
      <c r="AD4099" s="33">
        <v>30</v>
      </c>
      <c r="AE4099" s="36">
        <f t="shared" si="736"/>
        <v>44869</v>
      </c>
    </row>
    <row r="4100" spans="2:31" ht="14.5" hidden="1">
      <c r="B4100" s="29" t="s">
        <v>3199</v>
      </c>
      <c r="C4100" s="30" t="str">
        <f t="shared" si="737"/>
        <v>(Proveedores estratégicos)</v>
      </c>
      <c r="D4100" s="30">
        <v>4</v>
      </c>
      <c r="E4100" s="30" t="s">
        <v>5585</v>
      </c>
      <c r="F4100" s="30" t="s">
        <v>5586</v>
      </c>
      <c r="G4100" s="30" t="s">
        <v>4770</v>
      </c>
      <c r="H4100" s="31" t="s">
        <v>3228</v>
      </c>
      <c r="I4100" s="31" t="s">
        <v>48</v>
      </c>
      <c r="J4100" s="32">
        <v>396078</v>
      </c>
      <c r="K4100" s="33">
        <f t="shared" si="738"/>
        <v>83.037831378345231</v>
      </c>
      <c r="L4100" s="33">
        <v>396078</v>
      </c>
      <c r="M4100" s="33">
        <v>0</v>
      </c>
      <c r="N4100" s="33">
        <v>0</v>
      </c>
      <c r="O4100" s="33">
        <v>0</v>
      </c>
      <c r="P4100" s="33">
        <f t="shared" si="739"/>
        <v>396078</v>
      </c>
      <c r="Q4100" s="33">
        <f t="shared" si="740"/>
        <v>83.037831378345231</v>
      </c>
      <c r="R4100" s="33">
        <f t="shared" si="741"/>
        <v>396078</v>
      </c>
      <c r="S4100" s="33"/>
      <c r="T4100" s="30" t="str">
        <f t="shared" si="742"/>
        <v>COP</v>
      </c>
      <c r="U4100" s="33">
        <v>0</v>
      </c>
      <c r="V4100" s="33">
        <v>0</v>
      </c>
      <c r="W4100" s="33">
        <v>0</v>
      </c>
      <c r="X4100" s="33">
        <f t="shared" si="743"/>
        <v>396078</v>
      </c>
      <c r="Y4100" s="33">
        <f t="shared" si="744"/>
        <v>83.037831378345231</v>
      </c>
      <c r="Z4100" s="33">
        <f t="shared" si="745"/>
        <v>396078</v>
      </c>
      <c r="AA4100" s="34">
        <f t="shared" si="746"/>
        <v>5.7112400220297742E-07</v>
      </c>
      <c r="AB4100" s="33" t="s">
        <v>762</v>
      </c>
      <c r="AC4100" s="35">
        <v>44839</v>
      </c>
      <c r="AD4100" s="33">
        <v>30</v>
      </c>
      <c r="AE4100" s="36">
        <f t="shared" si="736"/>
        <v>44869</v>
      </c>
    </row>
    <row r="4101" spans="2:31" ht="14.5" hidden="1">
      <c r="B4101" s="29" t="s">
        <v>3199</v>
      </c>
      <c r="C4101" s="30" t="str">
        <f t="shared" si="737"/>
        <v>(Proveedores estratégicos)</v>
      </c>
      <c r="D4101" s="30">
        <v>4</v>
      </c>
      <c r="E4101" s="30" t="s">
        <v>5585</v>
      </c>
      <c r="F4101" s="30" t="s">
        <v>5586</v>
      </c>
      <c r="G4101" s="30" t="s">
        <v>4770</v>
      </c>
      <c r="H4101" s="31" t="s">
        <v>3229</v>
      </c>
      <c r="I4101" s="31" t="s">
        <v>48</v>
      </c>
      <c r="J4101" s="32">
        <v>5870022</v>
      </c>
      <c r="K4101" s="33">
        <f t="shared" si="738"/>
        <v>1230.6512783420862</v>
      </c>
      <c r="L4101" s="33">
        <v>5870022</v>
      </c>
      <c r="M4101" s="33">
        <v>0</v>
      </c>
      <c r="N4101" s="33">
        <v>0</v>
      </c>
      <c r="O4101" s="33">
        <v>0</v>
      </c>
      <c r="P4101" s="33">
        <f t="shared" si="739"/>
        <v>5870022</v>
      </c>
      <c r="Q4101" s="33">
        <f t="shared" si="740"/>
        <v>1230.6512783420862</v>
      </c>
      <c r="R4101" s="33">
        <f t="shared" si="741"/>
        <v>5870022</v>
      </c>
      <c r="S4101" s="33"/>
      <c r="T4101" s="30" t="str">
        <f t="shared" si="742"/>
        <v>COP</v>
      </c>
      <c r="U4101" s="33">
        <v>0</v>
      </c>
      <c r="V4101" s="33">
        <v>0</v>
      </c>
      <c r="W4101" s="33">
        <v>0</v>
      </c>
      <c r="X4101" s="33">
        <f t="shared" si="743"/>
        <v>5870022</v>
      </c>
      <c r="Y4101" s="33">
        <f t="shared" si="744"/>
        <v>1230.6512783420862</v>
      </c>
      <c r="Z4101" s="33">
        <f t="shared" si="745"/>
        <v>5870022</v>
      </c>
      <c r="AA4101" s="34">
        <f t="shared" si="746"/>
        <v>8.4642682947791246E-06</v>
      </c>
      <c r="AB4101" s="33" t="s">
        <v>762</v>
      </c>
      <c r="AC4101" s="35">
        <v>44839</v>
      </c>
      <c r="AD4101" s="33">
        <v>30</v>
      </c>
      <c r="AE4101" s="36">
        <f t="shared" si="736"/>
        <v>44869</v>
      </c>
    </row>
    <row r="4102" spans="2:31" ht="14.5" hidden="1">
      <c r="B4102" s="29" t="s">
        <v>3199</v>
      </c>
      <c r="C4102" s="30" t="str">
        <f t="shared" si="737"/>
        <v>(Proveedores estratégicos)</v>
      </c>
      <c r="D4102" s="30">
        <v>4</v>
      </c>
      <c r="E4102" s="30" t="s">
        <v>5585</v>
      </c>
      <c r="F4102" s="30" t="s">
        <v>5586</v>
      </c>
      <c r="G4102" s="30" t="s">
        <v>4770</v>
      </c>
      <c r="H4102" s="31" t="s">
        <v>3230</v>
      </c>
      <c r="I4102" s="31" t="s">
        <v>48</v>
      </c>
      <c r="J4102" s="32">
        <v>396078</v>
      </c>
      <c r="K4102" s="33">
        <f t="shared" si="738"/>
        <v>83.037831378345231</v>
      </c>
      <c r="L4102" s="33">
        <v>396078</v>
      </c>
      <c r="M4102" s="33">
        <v>0</v>
      </c>
      <c r="N4102" s="33">
        <v>0</v>
      </c>
      <c r="O4102" s="33">
        <v>0</v>
      </c>
      <c r="P4102" s="33">
        <f t="shared" si="739"/>
        <v>396078</v>
      </c>
      <c r="Q4102" s="33">
        <f t="shared" si="740"/>
        <v>83.037831378345231</v>
      </c>
      <c r="R4102" s="33">
        <f t="shared" si="741"/>
        <v>396078</v>
      </c>
      <c r="S4102" s="33"/>
      <c r="T4102" s="30" t="str">
        <f t="shared" si="742"/>
        <v>COP</v>
      </c>
      <c r="U4102" s="33">
        <v>0</v>
      </c>
      <c r="V4102" s="33">
        <v>0</v>
      </c>
      <c r="W4102" s="33">
        <v>0</v>
      </c>
      <c r="X4102" s="33">
        <f t="shared" si="743"/>
        <v>396078</v>
      </c>
      <c r="Y4102" s="33">
        <f t="shared" si="744"/>
        <v>83.037831378345231</v>
      </c>
      <c r="Z4102" s="33">
        <f t="shared" si="745"/>
        <v>396078</v>
      </c>
      <c r="AA4102" s="34">
        <f t="shared" si="746"/>
        <v>5.7112400220297742E-07</v>
      </c>
      <c r="AB4102" s="33" t="s">
        <v>762</v>
      </c>
      <c r="AC4102" s="35">
        <v>44839</v>
      </c>
      <c r="AD4102" s="33">
        <v>30</v>
      </c>
      <c r="AE4102" s="36">
        <f t="shared" si="736"/>
        <v>44869</v>
      </c>
    </row>
    <row r="4103" spans="2:31" ht="14.5" hidden="1">
      <c r="B4103" s="29" t="s">
        <v>3199</v>
      </c>
      <c r="C4103" s="30" t="str">
        <f t="shared" si="737"/>
        <v>(Proveedores estratégicos)</v>
      </c>
      <c r="D4103" s="30">
        <v>4</v>
      </c>
      <c r="E4103" s="30" t="s">
        <v>5585</v>
      </c>
      <c r="F4103" s="30" t="s">
        <v>5586</v>
      </c>
      <c r="G4103" s="30" t="s">
        <v>4770</v>
      </c>
      <c r="H4103" s="31" t="s">
        <v>3231</v>
      </c>
      <c r="I4103" s="31" t="s">
        <v>48</v>
      </c>
      <c r="J4103" s="32">
        <v>792157</v>
      </c>
      <c r="K4103" s="33">
        <f t="shared" si="738"/>
        <v>166.07587240688909</v>
      </c>
      <c r="L4103" s="33">
        <v>792157</v>
      </c>
      <c r="M4103" s="33">
        <v>0</v>
      </c>
      <c r="N4103" s="33">
        <v>0</v>
      </c>
      <c r="O4103" s="33">
        <v>0</v>
      </c>
      <c r="P4103" s="33">
        <f t="shared" si="739"/>
        <v>792157</v>
      </c>
      <c r="Q4103" s="33">
        <f t="shared" si="740"/>
        <v>166.07587240688909</v>
      </c>
      <c r="R4103" s="33">
        <f t="shared" si="741"/>
        <v>792157</v>
      </c>
      <c r="S4103" s="33"/>
      <c r="T4103" s="30" t="str">
        <f t="shared" si="742"/>
        <v>COP</v>
      </c>
      <c r="U4103" s="33">
        <v>0</v>
      </c>
      <c r="V4103" s="33">
        <v>0</v>
      </c>
      <c r="W4103" s="33">
        <v>0</v>
      </c>
      <c r="X4103" s="33">
        <f t="shared" si="743"/>
        <v>792157</v>
      </c>
      <c r="Y4103" s="33">
        <f t="shared" si="744"/>
        <v>166.07587240688909</v>
      </c>
      <c r="Z4103" s="33">
        <f t="shared" si="745"/>
        <v>792157</v>
      </c>
      <c r="AA4103" s="34">
        <f t="shared" si="746"/>
        <v>1.1422494463542635E-06</v>
      </c>
      <c r="AB4103" s="33" t="s">
        <v>762</v>
      </c>
      <c r="AC4103" s="35">
        <v>44839</v>
      </c>
      <c r="AD4103" s="33">
        <v>30</v>
      </c>
      <c r="AE4103" s="36">
        <f t="shared" si="736"/>
        <v>44869</v>
      </c>
    </row>
    <row r="4104" spans="2:31" ht="14.5" hidden="1">
      <c r="B4104" s="29" t="s">
        <v>3199</v>
      </c>
      <c r="C4104" s="30" t="str">
        <f t="shared" si="737"/>
        <v>(Proveedores estratégicos)</v>
      </c>
      <c r="D4104" s="30">
        <v>4</v>
      </c>
      <c r="E4104" s="30" t="s">
        <v>5585</v>
      </c>
      <c r="F4104" s="30" t="s">
        <v>5586</v>
      </c>
      <c r="G4104" s="30" t="s">
        <v>4770</v>
      </c>
      <c r="H4104" s="31" t="s">
        <v>3232</v>
      </c>
      <c r="I4104" s="31" t="s">
        <v>48</v>
      </c>
      <c r="J4104" s="32">
        <v>396078</v>
      </c>
      <c r="K4104" s="33">
        <f t="shared" si="738"/>
        <v>83.037831378345231</v>
      </c>
      <c r="L4104" s="33">
        <v>396078</v>
      </c>
      <c r="M4104" s="33">
        <v>0</v>
      </c>
      <c r="N4104" s="33">
        <v>0</v>
      </c>
      <c r="O4104" s="33">
        <v>0</v>
      </c>
      <c r="P4104" s="33">
        <f t="shared" si="739"/>
        <v>396078</v>
      </c>
      <c r="Q4104" s="33">
        <f t="shared" si="740"/>
        <v>83.037831378345231</v>
      </c>
      <c r="R4104" s="33">
        <f t="shared" si="741"/>
        <v>396078</v>
      </c>
      <c r="S4104" s="33"/>
      <c r="T4104" s="30" t="str">
        <f t="shared" si="742"/>
        <v>COP</v>
      </c>
      <c r="U4104" s="33">
        <v>0</v>
      </c>
      <c r="V4104" s="33">
        <v>0</v>
      </c>
      <c r="W4104" s="33">
        <v>0</v>
      </c>
      <c r="X4104" s="33">
        <f t="shared" si="743"/>
        <v>396078</v>
      </c>
      <c r="Y4104" s="33">
        <f t="shared" si="744"/>
        <v>83.037831378345231</v>
      </c>
      <c r="Z4104" s="33">
        <f t="shared" si="745"/>
        <v>396078</v>
      </c>
      <c r="AA4104" s="34">
        <f t="shared" si="746"/>
        <v>5.7112400220297742E-07</v>
      </c>
      <c r="AB4104" s="33" t="s">
        <v>762</v>
      </c>
      <c r="AC4104" s="35">
        <v>44839</v>
      </c>
      <c r="AD4104" s="33">
        <v>30</v>
      </c>
      <c r="AE4104" s="36">
        <f t="shared" si="736"/>
        <v>44869</v>
      </c>
    </row>
    <row r="4105" spans="2:31" ht="14.5" hidden="1">
      <c r="B4105" s="29" t="s">
        <v>3199</v>
      </c>
      <c r="C4105" s="30" t="str">
        <f t="shared" si="737"/>
        <v>(Proveedores estratégicos)</v>
      </c>
      <c r="D4105" s="30">
        <v>4</v>
      </c>
      <c r="E4105" s="30" t="s">
        <v>5585</v>
      </c>
      <c r="F4105" s="30" t="s">
        <v>5586</v>
      </c>
      <c r="G4105" s="30" t="s">
        <v>4770</v>
      </c>
      <c r="H4105" s="31" t="s">
        <v>3233</v>
      </c>
      <c r="I4105" s="31" t="s">
        <v>48</v>
      </c>
      <c r="J4105" s="32">
        <v>488926</v>
      </c>
      <c r="K4105" s="33">
        <f t="shared" si="738"/>
        <v>102.50343302200278</v>
      </c>
      <c r="L4105" s="33">
        <v>488926</v>
      </c>
      <c r="M4105" s="33">
        <v>0</v>
      </c>
      <c r="N4105" s="33">
        <v>0</v>
      </c>
      <c r="O4105" s="33">
        <v>0</v>
      </c>
      <c r="P4105" s="33">
        <f t="shared" si="739"/>
        <v>488926</v>
      </c>
      <c r="Q4105" s="33">
        <f t="shared" si="740"/>
        <v>102.50343302200278</v>
      </c>
      <c r="R4105" s="33">
        <f t="shared" si="741"/>
        <v>488926</v>
      </c>
      <c r="S4105" s="33"/>
      <c r="T4105" s="30" t="str">
        <f t="shared" si="742"/>
        <v>COP</v>
      </c>
      <c r="U4105" s="33">
        <v>0</v>
      </c>
      <c r="V4105" s="33">
        <v>0</v>
      </c>
      <c r="W4105" s="33">
        <v>0</v>
      </c>
      <c r="X4105" s="33">
        <f t="shared" si="743"/>
        <v>488926</v>
      </c>
      <c r="Y4105" s="33">
        <f t="shared" si="744"/>
        <v>102.50343302200278</v>
      </c>
      <c r="Z4105" s="33">
        <f t="shared" si="745"/>
        <v>488926</v>
      </c>
      <c r="AA4105" s="34">
        <f t="shared" si="746"/>
        <v>7.050060187667403E-07</v>
      </c>
      <c r="AB4105" s="33" t="s">
        <v>762</v>
      </c>
      <c r="AC4105" s="35">
        <v>44859</v>
      </c>
      <c r="AD4105" s="33">
        <v>30</v>
      </c>
      <c r="AE4105" s="36">
        <f t="shared" si="736"/>
        <v>44889</v>
      </c>
    </row>
    <row r="4106" spans="2:31" ht="14.5" hidden="1">
      <c r="B4106" s="29" t="s">
        <v>3199</v>
      </c>
      <c r="C4106" s="30" t="str">
        <f t="shared" si="737"/>
        <v>(Proveedores estratégicos)</v>
      </c>
      <c r="D4106" s="30">
        <v>4</v>
      </c>
      <c r="E4106" s="30" t="s">
        <v>5585</v>
      </c>
      <c r="F4106" s="30" t="s">
        <v>5586</v>
      </c>
      <c r="G4106" s="30" t="s">
        <v>4770</v>
      </c>
      <c r="H4106" s="31" t="s">
        <v>3234</v>
      </c>
      <c r="I4106" s="31" t="s">
        <v>48</v>
      </c>
      <c r="J4106" s="32">
        <v>1113425</v>
      </c>
      <c r="K4106" s="33">
        <f t="shared" si="738"/>
        <v>233.42977242470934</v>
      </c>
      <c r="L4106" s="33">
        <v>1113425</v>
      </c>
      <c r="M4106" s="33">
        <v>0</v>
      </c>
      <c r="N4106" s="33">
        <v>0</v>
      </c>
      <c r="O4106" s="33">
        <v>0</v>
      </c>
      <c r="P4106" s="33">
        <f t="shared" si="739"/>
        <v>1113425</v>
      </c>
      <c r="Q4106" s="33">
        <f t="shared" si="740"/>
        <v>233.42977242470934</v>
      </c>
      <c r="R4106" s="33">
        <f t="shared" si="741"/>
        <v>1113425</v>
      </c>
      <c r="S4106" s="33"/>
      <c r="T4106" s="30" t="str">
        <f t="shared" si="742"/>
        <v>COP</v>
      </c>
      <c r="U4106" s="33">
        <v>0</v>
      </c>
      <c r="V4106" s="33">
        <v>0</v>
      </c>
      <c r="W4106" s="33">
        <v>0</v>
      </c>
      <c r="X4106" s="33">
        <f t="shared" si="743"/>
        <v>1113425</v>
      </c>
      <c r="Y4106" s="33">
        <f t="shared" si="744"/>
        <v>233.42977242470934</v>
      </c>
      <c r="Z4106" s="33">
        <f t="shared" si="745"/>
        <v>1113425</v>
      </c>
      <c r="AA4106" s="34">
        <f t="shared" si="746"/>
        <v>1.6055012955853396E-06</v>
      </c>
      <c r="AB4106" s="33" t="s">
        <v>762</v>
      </c>
      <c r="AC4106" s="35">
        <v>44862</v>
      </c>
      <c r="AD4106" s="33">
        <v>30</v>
      </c>
      <c r="AE4106" s="36">
        <f t="shared" si="736"/>
        <v>44892</v>
      </c>
    </row>
    <row r="4107" spans="2:31" ht="14.5" hidden="1">
      <c r="B4107" s="29" t="s">
        <v>3199</v>
      </c>
      <c r="C4107" s="30" t="str">
        <f t="shared" si="737"/>
        <v>(Proveedores estratégicos)</v>
      </c>
      <c r="D4107" s="30">
        <v>4</v>
      </c>
      <c r="E4107" s="30" t="s">
        <v>5585</v>
      </c>
      <c r="F4107" s="30" t="s">
        <v>5586</v>
      </c>
      <c r="G4107" s="30" t="s">
        <v>4770</v>
      </c>
      <c r="H4107" s="31" t="s">
        <v>3235</v>
      </c>
      <c r="I4107" s="31" t="s">
        <v>48</v>
      </c>
      <c r="J4107" s="32">
        <v>3982740</v>
      </c>
      <c r="K4107" s="33">
        <f t="shared" si="738"/>
        <v>834.98223214566485</v>
      </c>
      <c r="L4107" s="33">
        <v>3982740</v>
      </c>
      <c r="M4107" s="33">
        <v>0</v>
      </c>
      <c r="N4107" s="33">
        <v>0</v>
      </c>
      <c r="O4107" s="33">
        <v>0</v>
      </c>
      <c r="P4107" s="33">
        <f t="shared" si="739"/>
        <v>3982740</v>
      </c>
      <c r="Q4107" s="33">
        <f t="shared" si="740"/>
        <v>834.98223214566485</v>
      </c>
      <c r="R4107" s="33">
        <f t="shared" si="741"/>
        <v>3982740</v>
      </c>
      <c r="S4107" s="33"/>
      <c r="T4107" s="30" t="str">
        <f t="shared" si="742"/>
        <v>COP</v>
      </c>
      <c r="U4107" s="33">
        <v>0</v>
      </c>
      <c r="V4107" s="33">
        <v>0</v>
      </c>
      <c r="W4107" s="33">
        <v>0</v>
      </c>
      <c r="X4107" s="33">
        <f t="shared" si="743"/>
        <v>3982740</v>
      </c>
      <c r="Y4107" s="33">
        <f t="shared" si="744"/>
        <v>834.98223214566485</v>
      </c>
      <c r="Z4107" s="33">
        <f t="shared" si="745"/>
        <v>3982740</v>
      </c>
      <c r="AA4107" s="34">
        <f t="shared" si="746"/>
        <v>5.7429052068882556E-06</v>
      </c>
      <c r="AB4107" s="33" t="s">
        <v>762</v>
      </c>
      <c r="AC4107" s="35">
        <v>44862</v>
      </c>
      <c r="AD4107" s="33">
        <v>30</v>
      </c>
      <c r="AE4107" s="36">
        <f t="shared" si="736"/>
        <v>44892</v>
      </c>
    </row>
    <row r="4108" spans="2:31" ht="14.5" hidden="1">
      <c r="B4108" s="29" t="s">
        <v>3199</v>
      </c>
      <c r="C4108" s="30" t="str">
        <f t="shared" si="737"/>
        <v>(Proveedores estratégicos)</v>
      </c>
      <c r="D4108" s="30">
        <v>4</v>
      </c>
      <c r="E4108" s="30" t="s">
        <v>5585</v>
      </c>
      <c r="F4108" s="30" t="s">
        <v>5586</v>
      </c>
      <c r="G4108" s="30" t="s">
        <v>4770</v>
      </c>
      <c r="H4108" s="31" t="s">
        <v>3236</v>
      </c>
      <c r="I4108" s="31" t="s">
        <v>48</v>
      </c>
      <c r="J4108" s="32">
        <v>10917854</v>
      </c>
      <c r="K4108" s="33">
        <f t="shared" si="738"/>
        <v>2288.9302598614208</v>
      </c>
      <c r="L4108" s="33">
        <v>10917854</v>
      </c>
      <c r="M4108" s="33">
        <v>0</v>
      </c>
      <c r="N4108" s="33">
        <v>0</v>
      </c>
      <c r="O4108" s="33">
        <v>0</v>
      </c>
      <c r="P4108" s="33">
        <f t="shared" si="739"/>
        <v>10917854</v>
      </c>
      <c r="Q4108" s="33">
        <f t="shared" si="740"/>
        <v>2288.9302598614208</v>
      </c>
      <c r="R4108" s="33">
        <f t="shared" si="741"/>
        <v>10917854</v>
      </c>
      <c r="S4108" s="33"/>
      <c r="T4108" s="30" t="str">
        <f t="shared" si="742"/>
        <v>COP</v>
      </c>
      <c r="U4108" s="33">
        <v>0</v>
      </c>
      <c r="V4108" s="33">
        <v>0</v>
      </c>
      <c r="W4108" s="33">
        <v>0</v>
      </c>
      <c r="X4108" s="33">
        <f t="shared" si="743"/>
        <v>10917854</v>
      </c>
      <c r="Y4108" s="33">
        <f t="shared" si="744"/>
        <v>2288.9302598614208</v>
      </c>
      <c r="Z4108" s="33">
        <f t="shared" si="745"/>
        <v>10917854</v>
      </c>
      <c r="AA4108" s="34">
        <f t="shared" si="746"/>
        <v>1.574298110964958E-05</v>
      </c>
      <c r="AB4108" s="33" t="s">
        <v>762</v>
      </c>
      <c r="AC4108" s="35">
        <v>44862</v>
      </c>
      <c r="AD4108" s="33">
        <v>30</v>
      </c>
      <c r="AE4108" s="36">
        <f t="shared" si="736"/>
        <v>44892</v>
      </c>
    </row>
    <row r="4109" spans="2:31" ht="14.5" hidden="1">
      <c r="B4109" s="29" t="s">
        <v>3199</v>
      </c>
      <c r="C4109" s="30" t="str">
        <f t="shared" si="737"/>
        <v>(Proveedores estratégicos)</v>
      </c>
      <c r="D4109" s="30">
        <v>4</v>
      </c>
      <c r="E4109" s="30" t="s">
        <v>5585</v>
      </c>
      <c r="F4109" s="30" t="s">
        <v>5586</v>
      </c>
      <c r="G4109" s="30" t="s">
        <v>4770</v>
      </c>
      <c r="H4109" s="31" t="s">
        <v>3237</v>
      </c>
      <c r="I4109" s="31" t="s">
        <v>48</v>
      </c>
      <c r="J4109" s="32">
        <v>396078</v>
      </c>
      <c r="K4109" s="33">
        <f t="shared" si="738"/>
        <v>83.037831378345231</v>
      </c>
      <c r="L4109" s="33">
        <v>396078</v>
      </c>
      <c r="M4109" s="33">
        <v>0</v>
      </c>
      <c r="N4109" s="33">
        <v>0</v>
      </c>
      <c r="O4109" s="33">
        <v>0</v>
      </c>
      <c r="P4109" s="33">
        <f t="shared" si="739"/>
        <v>396078</v>
      </c>
      <c r="Q4109" s="33">
        <f t="shared" si="740"/>
        <v>83.037831378345231</v>
      </c>
      <c r="R4109" s="33">
        <f t="shared" si="741"/>
        <v>396078</v>
      </c>
      <c r="S4109" s="33"/>
      <c r="T4109" s="30" t="str">
        <f t="shared" si="742"/>
        <v>COP</v>
      </c>
      <c r="U4109" s="33">
        <v>0</v>
      </c>
      <c r="V4109" s="33">
        <v>0</v>
      </c>
      <c r="W4109" s="33">
        <v>0</v>
      </c>
      <c r="X4109" s="33">
        <f t="shared" si="743"/>
        <v>396078</v>
      </c>
      <c r="Y4109" s="33">
        <f t="shared" si="744"/>
        <v>83.037831378345231</v>
      </c>
      <c r="Z4109" s="33">
        <f t="shared" si="745"/>
        <v>396078</v>
      </c>
      <c r="AA4109" s="34">
        <f t="shared" si="746"/>
        <v>5.7112400220297742E-07</v>
      </c>
      <c r="AB4109" s="33" t="s">
        <v>762</v>
      </c>
      <c r="AC4109" s="35">
        <v>44862</v>
      </c>
      <c r="AD4109" s="33">
        <v>30</v>
      </c>
      <c r="AE4109" s="36">
        <f t="shared" si="736"/>
        <v>44892</v>
      </c>
    </row>
    <row r="4110" spans="2:31" ht="14.5" hidden="1">
      <c r="B4110" s="29" t="s">
        <v>3199</v>
      </c>
      <c r="C4110" s="30" t="str">
        <f t="shared" si="737"/>
        <v>(Proveedores estratégicos)</v>
      </c>
      <c r="D4110" s="30">
        <v>4</v>
      </c>
      <c r="E4110" s="30" t="s">
        <v>5585</v>
      </c>
      <c r="F4110" s="30" t="s">
        <v>5586</v>
      </c>
      <c r="G4110" s="30" t="s">
        <v>4770</v>
      </c>
      <c r="H4110" s="31" t="s">
        <v>3238</v>
      </c>
      <c r="I4110" s="31" t="s">
        <v>48</v>
      </c>
      <c r="J4110" s="32">
        <v>396078</v>
      </c>
      <c r="K4110" s="33">
        <f t="shared" si="738"/>
        <v>83.037831378345231</v>
      </c>
      <c r="L4110" s="33">
        <v>396078</v>
      </c>
      <c r="M4110" s="33">
        <v>0</v>
      </c>
      <c r="N4110" s="33">
        <v>0</v>
      </c>
      <c r="O4110" s="33">
        <v>0</v>
      </c>
      <c r="P4110" s="33">
        <f t="shared" si="739"/>
        <v>396078</v>
      </c>
      <c r="Q4110" s="33">
        <f t="shared" si="740"/>
        <v>83.037831378345231</v>
      </c>
      <c r="R4110" s="33">
        <f t="shared" si="741"/>
        <v>396078</v>
      </c>
      <c r="S4110" s="33"/>
      <c r="T4110" s="30" t="str">
        <f t="shared" si="742"/>
        <v>COP</v>
      </c>
      <c r="U4110" s="33">
        <v>0</v>
      </c>
      <c r="V4110" s="33">
        <v>0</v>
      </c>
      <c r="W4110" s="33">
        <v>0</v>
      </c>
      <c r="X4110" s="33">
        <f t="shared" si="743"/>
        <v>396078</v>
      </c>
      <c r="Y4110" s="33">
        <f t="shared" si="744"/>
        <v>83.037831378345231</v>
      </c>
      <c r="Z4110" s="33">
        <f t="shared" si="745"/>
        <v>396078</v>
      </c>
      <c r="AA4110" s="34">
        <f t="shared" si="746"/>
        <v>5.7112400220297742E-07</v>
      </c>
      <c r="AB4110" s="33" t="s">
        <v>762</v>
      </c>
      <c r="AC4110" s="35">
        <v>44862</v>
      </c>
      <c r="AD4110" s="33">
        <v>30</v>
      </c>
      <c r="AE4110" s="36">
        <f t="shared" si="736"/>
        <v>44892</v>
      </c>
    </row>
    <row r="4111" spans="2:31" ht="14.5" hidden="1">
      <c r="B4111" s="29" t="s">
        <v>3199</v>
      </c>
      <c r="C4111" s="30" t="str">
        <f t="shared" si="737"/>
        <v>(Proveedores estratégicos)</v>
      </c>
      <c r="D4111" s="30">
        <v>4</v>
      </c>
      <c r="E4111" s="30" t="s">
        <v>5585</v>
      </c>
      <c r="F4111" s="30" t="s">
        <v>5586</v>
      </c>
      <c r="G4111" s="30" t="s">
        <v>4770</v>
      </c>
      <c r="H4111" s="31" t="s">
        <v>3239</v>
      </c>
      <c r="I4111" s="31" t="s">
        <v>48</v>
      </c>
      <c r="J4111" s="32">
        <v>4077681</v>
      </c>
      <c r="K4111" s="33">
        <f t="shared" si="738"/>
        <v>854.88663165508342</v>
      </c>
      <c r="L4111" s="33">
        <v>4077681</v>
      </c>
      <c r="M4111" s="33">
        <v>0</v>
      </c>
      <c r="N4111" s="33">
        <v>0</v>
      </c>
      <c r="O4111" s="33">
        <v>0</v>
      </c>
      <c r="P4111" s="33">
        <f t="shared" si="739"/>
        <v>4077681</v>
      </c>
      <c r="Q4111" s="33">
        <f t="shared" si="740"/>
        <v>854.88663165508342</v>
      </c>
      <c r="R4111" s="33">
        <f t="shared" si="741"/>
        <v>4077681</v>
      </c>
      <c r="S4111" s="33"/>
      <c r="T4111" s="30" t="str">
        <f t="shared" si="742"/>
        <v>COP</v>
      </c>
      <c r="U4111" s="33">
        <v>0</v>
      </c>
      <c r="V4111" s="33">
        <v>0</v>
      </c>
      <c r="W4111" s="33">
        <v>0</v>
      </c>
      <c r="X4111" s="33">
        <f t="shared" si="743"/>
        <v>4077681</v>
      </c>
      <c r="Y4111" s="33">
        <f t="shared" si="744"/>
        <v>854.88663165508342</v>
      </c>
      <c r="Z4111" s="33">
        <f t="shared" si="745"/>
        <v>4077681</v>
      </c>
      <c r="AA4111" s="34">
        <f t="shared" si="746"/>
        <v>5.8798052212620731E-06</v>
      </c>
      <c r="AB4111" s="33" t="s">
        <v>762</v>
      </c>
      <c r="AC4111" s="35">
        <v>44862</v>
      </c>
      <c r="AD4111" s="33">
        <v>30</v>
      </c>
      <c r="AE4111" s="36">
        <f t="shared" si="736"/>
        <v>44892</v>
      </c>
    </row>
    <row r="4112" spans="2:31" ht="14.5" hidden="1">
      <c r="B4112" s="29" t="s">
        <v>3199</v>
      </c>
      <c r="C4112" s="30" t="str">
        <f t="shared" si="737"/>
        <v>(Proveedores estratégicos)</v>
      </c>
      <c r="D4112" s="30">
        <v>4</v>
      </c>
      <c r="E4112" s="30" t="s">
        <v>5585</v>
      </c>
      <c r="F4112" s="30" t="s">
        <v>5586</v>
      </c>
      <c r="G4112" s="30" t="s">
        <v>4770</v>
      </c>
      <c r="H4112" s="31" t="s">
        <v>3240</v>
      </c>
      <c r="I4112" s="31" t="s">
        <v>48</v>
      </c>
      <c r="J4112" s="32">
        <v>396078</v>
      </c>
      <c r="K4112" s="33">
        <f t="shared" si="738"/>
        <v>83.037831378345231</v>
      </c>
      <c r="L4112" s="33">
        <v>396078</v>
      </c>
      <c r="M4112" s="33">
        <v>0</v>
      </c>
      <c r="N4112" s="33">
        <v>0</v>
      </c>
      <c r="O4112" s="33">
        <v>0</v>
      </c>
      <c r="P4112" s="33">
        <f t="shared" si="739"/>
        <v>396078</v>
      </c>
      <c r="Q4112" s="33">
        <f t="shared" si="740"/>
        <v>83.037831378345231</v>
      </c>
      <c r="R4112" s="33">
        <f t="shared" si="741"/>
        <v>396078</v>
      </c>
      <c r="S4112" s="33"/>
      <c r="T4112" s="30" t="str">
        <f t="shared" si="742"/>
        <v>COP</v>
      </c>
      <c r="U4112" s="33">
        <v>0</v>
      </c>
      <c r="V4112" s="33">
        <v>0</v>
      </c>
      <c r="W4112" s="33">
        <v>0</v>
      </c>
      <c r="X4112" s="33">
        <f t="shared" si="743"/>
        <v>396078</v>
      </c>
      <c r="Y4112" s="33">
        <f t="shared" si="744"/>
        <v>83.037831378345231</v>
      </c>
      <c r="Z4112" s="33">
        <f t="shared" si="745"/>
        <v>396078</v>
      </c>
      <c r="AA4112" s="34">
        <f t="shared" si="746"/>
        <v>5.7112400220297742E-07</v>
      </c>
      <c r="AB4112" s="33" t="s">
        <v>762</v>
      </c>
      <c r="AC4112" s="35">
        <v>44862</v>
      </c>
      <c r="AD4112" s="33">
        <v>30</v>
      </c>
      <c r="AE4112" s="36">
        <f t="shared" si="736"/>
        <v>44892</v>
      </c>
    </row>
    <row r="4113" spans="2:31" ht="14.5" hidden="1">
      <c r="B4113" s="29" t="s">
        <v>3199</v>
      </c>
      <c r="C4113" s="30" t="str">
        <f t="shared" si="737"/>
        <v>(Proveedores estratégicos)</v>
      </c>
      <c r="D4113" s="30">
        <v>4</v>
      </c>
      <c r="E4113" s="30" t="s">
        <v>5585</v>
      </c>
      <c r="F4113" s="30" t="s">
        <v>5586</v>
      </c>
      <c r="G4113" s="30" t="s">
        <v>4770</v>
      </c>
      <c r="H4113" s="31" t="s">
        <v>3241</v>
      </c>
      <c r="I4113" s="31" t="s">
        <v>48</v>
      </c>
      <c r="J4113" s="32">
        <v>332839</v>
      </c>
      <c r="K4113" s="33">
        <f t="shared" si="738"/>
        <v>69.779762466324925</v>
      </c>
      <c r="L4113" s="33">
        <v>332839</v>
      </c>
      <c r="M4113" s="33">
        <v>0</v>
      </c>
      <c r="N4113" s="33">
        <v>0</v>
      </c>
      <c r="O4113" s="33">
        <v>0</v>
      </c>
      <c r="P4113" s="33">
        <f t="shared" si="739"/>
        <v>332839</v>
      </c>
      <c r="Q4113" s="33">
        <f t="shared" si="740"/>
        <v>69.779762466324925</v>
      </c>
      <c r="R4113" s="33">
        <f t="shared" si="741"/>
        <v>332839</v>
      </c>
      <c r="S4113" s="33"/>
      <c r="T4113" s="30" t="str">
        <f t="shared" si="742"/>
        <v>COP</v>
      </c>
      <c r="U4113" s="33">
        <v>0</v>
      </c>
      <c r="V4113" s="33">
        <v>0</v>
      </c>
      <c r="W4113" s="33">
        <v>0</v>
      </c>
      <c r="X4113" s="33">
        <f t="shared" si="743"/>
        <v>332839</v>
      </c>
      <c r="Y4113" s="33">
        <f t="shared" si="744"/>
        <v>69.779762466324925</v>
      </c>
      <c r="Z4113" s="33">
        <f t="shared" si="745"/>
        <v>332839</v>
      </c>
      <c r="AA4113" s="34">
        <f t="shared" si="746"/>
        <v>4.7993663311074284E-07</v>
      </c>
      <c r="AB4113" s="33" t="s">
        <v>762</v>
      </c>
      <c r="AC4113" s="35">
        <v>44862</v>
      </c>
      <c r="AD4113" s="33">
        <v>30</v>
      </c>
      <c r="AE4113" s="36">
        <f t="shared" si="736"/>
        <v>44892</v>
      </c>
    </row>
    <row r="4114" spans="2:31" ht="14.5" hidden="1">
      <c r="B4114" s="29" t="s">
        <v>3199</v>
      </c>
      <c r="C4114" s="30" t="str">
        <f t="shared" si="737"/>
        <v>(Proveedores estratégicos)</v>
      </c>
      <c r="D4114" s="30">
        <v>4</v>
      </c>
      <c r="E4114" s="30" t="s">
        <v>5585</v>
      </c>
      <c r="F4114" s="30" t="s">
        <v>5586</v>
      </c>
      <c r="G4114" s="30" t="s">
        <v>4770</v>
      </c>
      <c r="H4114" s="31" t="s">
        <v>3242</v>
      </c>
      <c r="I4114" s="31" t="s">
        <v>48</v>
      </c>
      <c r="J4114" s="32">
        <v>8958177</v>
      </c>
      <c r="K4114" s="33">
        <f t="shared" si="738"/>
        <v>1878.0835875341991</v>
      </c>
      <c r="L4114" s="33">
        <v>8958177</v>
      </c>
      <c r="M4114" s="33">
        <v>0</v>
      </c>
      <c r="N4114" s="33">
        <v>0</v>
      </c>
      <c r="O4114" s="33">
        <v>0</v>
      </c>
      <c r="P4114" s="33">
        <f t="shared" si="739"/>
        <v>8958177</v>
      </c>
      <c r="Q4114" s="33">
        <f t="shared" si="740"/>
        <v>1878.0835875341991</v>
      </c>
      <c r="R4114" s="33">
        <f t="shared" si="741"/>
        <v>8958177</v>
      </c>
      <c r="S4114" s="33"/>
      <c r="T4114" s="30" t="str">
        <f t="shared" si="742"/>
        <v>COP</v>
      </c>
      <c r="U4114" s="33">
        <v>0</v>
      </c>
      <c r="V4114" s="33">
        <v>0</v>
      </c>
      <c r="W4114" s="33">
        <v>0</v>
      </c>
      <c r="X4114" s="33">
        <f t="shared" si="743"/>
        <v>8958177</v>
      </c>
      <c r="Y4114" s="33">
        <f t="shared" si="744"/>
        <v>1878.0835875341991</v>
      </c>
      <c r="Z4114" s="33">
        <f t="shared" si="745"/>
        <v>8958177</v>
      </c>
      <c r="AA4114" s="34">
        <f t="shared" si="746"/>
        <v>1.2917228173952257E-05</v>
      </c>
      <c r="AB4114" s="33" t="s">
        <v>762</v>
      </c>
      <c r="AC4114" s="35">
        <v>44862</v>
      </c>
      <c r="AD4114" s="33">
        <v>30</v>
      </c>
      <c r="AE4114" s="36">
        <f t="shared" si="736"/>
        <v>44892</v>
      </c>
    </row>
    <row r="4115" spans="2:31" ht="14.5" hidden="1">
      <c r="B4115" s="29" t="s">
        <v>3199</v>
      </c>
      <c r="C4115" s="30" t="str">
        <f t="shared" si="737"/>
        <v>(Proveedores estratégicos)</v>
      </c>
      <c r="D4115" s="30">
        <v>4</v>
      </c>
      <c r="E4115" s="30" t="s">
        <v>5585</v>
      </c>
      <c r="F4115" s="30" t="s">
        <v>5586</v>
      </c>
      <c r="G4115" s="30" t="s">
        <v>4770</v>
      </c>
      <c r="H4115" s="31" t="s">
        <v>3243</v>
      </c>
      <c r="I4115" s="31" t="s">
        <v>48</v>
      </c>
      <c r="J4115" s="32">
        <v>396078</v>
      </c>
      <c r="K4115" s="33">
        <f t="shared" si="738"/>
        <v>83.037831378345231</v>
      </c>
      <c r="L4115" s="33">
        <v>396078</v>
      </c>
      <c r="M4115" s="33">
        <v>0</v>
      </c>
      <c r="N4115" s="33">
        <v>0</v>
      </c>
      <c r="O4115" s="33">
        <v>0</v>
      </c>
      <c r="P4115" s="33">
        <f t="shared" si="739"/>
        <v>396078</v>
      </c>
      <c r="Q4115" s="33">
        <f t="shared" si="740"/>
        <v>83.037831378345231</v>
      </c>
      <c r="R4115" s="33">
        <f t="shared" si="741"/>
        <v>396078</v>
      </c>
      <c r="S4115" s="33"/>
      <c r="T4115" s="30" t="str">
        <f t="shared" si="742"/>
        <v>COP</v>
      </c>
      <c r="U4115" s="33">
        <v>0</v>
      </c>
      <c r="V4115" s="33">
        <v>0</v>
      </c>
      <c r="W4115" s="33">
        <v>0</v>
      </c>
      <c r="X4115" s="33">
        <f t="shared" si="743"/>
        <v>396078</v>
      </c>
      <c r="Y4115" s="33">
        <f t="shared" si="744"/>
        <v>83.037831378345231</v>
      </c>
      <c r="Z4115" s="33">
        <f t="shared" si="745"/>
        <v>396078</v>
      </c>
      <c r="AA4115" s="34">
        <f t="shared" si="746"/>
        <v>5.7112400220297742E-07</v>
      </c>
      <c r="AB4115" s="33" t="s">
        <v>762</v>
      </c>
      <c r="AC4115" s="35">
        <v>44862</v>
      </c>
      <c r="AD4115" s="33">
        <v>30</v>
      </c>
      <c r="AE4115" s="36">
        <f t="shared" si="736"/>
        <v>44892</v>
      </c>
    </row>
    <row r="4116" spans="2:31" ht="14.5" hidden="1">
      <c r="B4116" s="29" t="s">
        <v>3199</v>
      </c>
      <c r="C4116" s="30" t="str">
        <f t="shared" si="737"/>
        <v>(Proveedores estratégicos)</v>
      </c>
      <c r="D4116" s="30">
        <v>4</v>
      </c>
      <c r="E4116" s="30" t="s">
        <v>5585</v>
      </c>
      <c r="F4116" s="30" t="s">
        <v>5586</v>
      </c>
      <c r="G4116" s="30" t="s">
        <v>4770</v>
      </c>
      <c r="H4116" s="31" t="s">
        <v>3244</v>
      </c>
      <c r="I4116" s="31" t="s">
        <v>48</v>
      </c>
      <c r="J4116" s="32">
        <v>2387699</v>
      </c>
      <c r="K4116" s="33">
        <f t="shared" si="738"/>
        <v>500.58156965103723</v>
      </c>
      <c r="L4116" s="33">
        <v>2387699</v>
      </c>
      <c r="M4116" s="33">
        <v>0</v>
      </c>
      <c r="N4116" s="33">
        <v>0</v>
      </c>
      <c r="O4116" s="33">
        <v>0</v>
      </c>
      <c r="P4116" s="33">
        <f t="shared" si="739"/>
        <v>2387699</v>
      </c>
      <c r="Q4116" s="33">
        <f t="shared" si="740"/>
        <v>500.58156965103723</v>
      </c>
      <c r="R4116" s="33">
        <f t="shared" si="741"/>
        <v>2387699</v>
      </c>
      <c r="S4116" s="33"/>
      <c r="T4116" s="30" t="str">
        <f t="shared" si="742"/>
        <v>COP</v>
      </c>
      <c r="U4116" s="33">
        <v>0</v>
      </c>
      <c r="V4116" s="33">
        <v>0</v>
      </c>
      <c r="W4116" s="33">
        <v>0</v>
      </c>
      <c r="X4116" s="33">
        <f t="shared" si="743"/>
        <v>2387699</v>
      </c>
      <c r="Y4116" s="33">
        <f t="shared" si="744"/>
        <v>500.58156965103723</v>
      </c>
      <c r="Z4116" s="33">
        <f t="shared" si="745"/>
        <v>2387699</v>
      </c>
      <c r="AA4116" s="34">
        <f t="shared" si="746"/>
        <v>3.4429385346725822E-06</v>
      </c>
      <c r="AB4116" s="33" t="s">
        <v>762</v>
      </c>
      <c r="AC4116" s="35">
        <v>44862</v>
      </c>
      <c r="AD4116" s="33">
        <v>30</v>
      </c>
      <c r="AE4116" s="36">
        <f t="shared" si="736"/>
        <v>44892</v>
      </c>
    </row>
    <row r="4117" spans="2:31" ht="14.5" hidden="1">
      <c r="B4117" s="29" t="s">
        <v>3199</v>
      </c>
      <c r="C4117" s="30" t="str">
        <f t="shared" si="737"/>
        <v>(Proveedores estratégicos)</v>
      </c>
      <c r="D4117" s="30">
        <v>4</v>
      </c>
      <c r="E4117" s="30" t="s">
        <v>5585</v>
      </c>
      <c r="F4117" s="30" t="s">
        <v>5586</v>
      </c>
      <c r="G4117" s="30" t="s">
        <v>4770</v>
      </c>
      <c r="H4117" s="31" t="s">
        <v>3245</v>
      </c>
      <c r="I4117" s="31" t="s">
        <v>48</v>
      </c>
      <c r="J4117" s="32">
        <v>13648074</v>
      </c>
      <c r="K4117" s="33">
        <f t="shared" si="738"/>
        <v>2861.3214252020502</v>
      </c>
      <c r="L4117" s="33">
        <v>13648074</v>
      </c>
      <c r="M4117" s="33">
        <v>0</v>
      </c>
      <c r="N4117" s="33">
        <v>0</v>
      </c>
      <c r="O4117" s="33">
        <v>0</v>
      </c>
      <c r="P4117" s="33">
        <f t="shared" si="739"/>
        <v>13648074</v>
      </c>
      <c r="Q4117" s="33">
        <f t="shared" si="740"/>
        <v>2861.3214252020502</v>
      </c>
      <c r="R4117" s="33">
        <f t="shared" si="741"/>
        <v>13648074</v>
      </c>
      <c r="S4117" s="33"/>
      <c r="T4117" s="30" t="str">
        <f t="shared" si="742"/>
        <v>COP</v>
      </c>
      <c r="U4117" s="33">
        <v>0</v>
      </c>
      <c r="V4117" s="33">
        <v>0</v>
      </c>
      <c r="W4117" s="33">
        <v>0</v>
      </c>
      <c r="X4117" s="33">
        <f t="shared" si="743"/>
        <v>13648074</v>
      </c>
      <c r="Y4117" s="33">
        <f t="shared" si="744"/>
        <v>2861.3214252020502</v>
      </c>
      <c r="Z4117" s="33">
        <f t="shared" si="745"/>
        <v>13648074</v>
      </c>
      <c r="AA4117" s="34">
        <f t="shared" si="746"/>
        <v>1.9679817220957486E-05</v>
      </c>
      <c r="AB4117" s="33" t="s">
        <v>762</v>
      </c>
      <c r="AC4117" s="35">
        <v>44862</v>
      </c>
      <c r="AD4117" s="33">
        <v>30</v>
      </c>
      <c r="AE4117" s="36">
        <f t="shared" si="736"/>
        <v>44892</v>
      </c>
    </row>
    <row r="4118" spans="2:31" ht="14.5" hidden="1">
      <c r="B4118" s="29" t="s">
        <v>3199</v>
      </c>
      <c r="C4118" s="30" t="str">
        <f t="shared" si="737"/>
        <v>(Proveedores estratégicos)</v>
      </c>
      <c r="D4118" s="30">
        <v>4</v>
      </c>
      <c r="E4118" s="30" t="s">
        <v>5585</v>
      </c>
      <c r="F4118" s="30" t="s">
        <v>5586</v>
      </c>
      <c r="G4118" s="30" t="s">
        <v>4770</v>
      </c>
      <c r="H4118" s="31" t="s">
        <v>3246</v>
      </c>
      <c r="I4118" s="31" t="s">
        <v>48</v>
      </c>
      <c r="J4118" s="32">
        <v>396078</v>
      </c>
      <c r="K4118" s="33">
        <f t="shared" si="738"/>
        <v>83.037831378345231</v>
      </c>
      <c r="L4118" s="33">
        <v>396078</v>
      </c>
      <c r="M4118" s="33">
        <v>0</v>
      </c>
      <c r="N4118" s="33">
        <v>0</v>
      </c>
      <c r="O4118" s="33">
        <v>0</v>
      </c>
      <c r="P4118" s="33">
        <f t="shared" si="739"/>
        <v>396078</v>
      </c>
      <c r="Q4118" s="33">
        <f t="shared" si="740"/>
        <v>83.037831378345231</v>
      </c>
      <c r="R4118" s="33">
        <f t="shared" si="741"/>
        <v>396078</v>
      </c>
      <c r="S4118" s="33"/>
      <c r="T4118" s="30" t="str">
        <f t="shared" si="742"/>
        <v>COP</v>
      </c>
      <c r="U4118" s="33">
        <v>0</v>
      </c>
      <c r="V4118" s="33">
        <v>0</v>
      </c>
      <c r="W4118" s="33">
        <v>0</v>
      </c>
      <c r="X4118" s="33">
        <f t="shared" si="743"/>
        <v>396078</v>
      </c>
      <c r="Y4118" s="33">
        <f t="shared" si="744"/>
        <v>83.037831378345231</v>
      </c>
      <c r="Z4118" s="33">
        <f t="shared" si="745"/>
        <v>396078</v>
      </c>
      <c r="AA4118" s="34">
        <f t="shared" si="746"/>
        <v>5.7112400220297742E-07</v>
      </c>
      <c r="AB4118" s="33" t="s">
        <v>762</v>
      </c>
      <c r="AC4118" s="35">
        <v>44862</v>
      </c>
      <c r="AD4118" s="33">
        <v>30</v>
      </c>
      <c r="AE4118" s="36">
        <f t="shared" si="736"/>
        <v>44892</v>
      </c>
    </row>
    <row r="4119" spans="2:31" ht="14.5" hidden="1">
      <c r="B4119" s="29" t="s">
        <v>3199</v>
      </c>
      <c r="C4119" s="30" t="str">
        <f t="shared" si="737"/>
        <v>(Proveedores estratégicos)</v>
      </c>
      <c r="D4119" s="30">
        <v>4</v>
      </c>
      <c r="E4119" s="30" t="s">
        <v>5585</v>
      </c>
      <c r="F4119" s="30" t="s">
        <v>5586</v>
      </c>
      <c r="G4119" s="30" t="s">
        <v>4770</v>
      </c>
      <c r="H4119" s="31" t="s">
        <v>3247</v>
      </c>
      <c r="I4119" s="31" t="s">
        <v>48</v>
      </c>
      <c r="J4119" s="32">
        <v>7588024</v>
      </c>
      <c r="K4119" s="33">
        <f t="shared" si="738"/>
        <v>1590.8307389121251</v>
      </c>
      <c r="L4119" s="33">
        <v>7588024</v>
      </c>
      <c r="M4119" s="33">
        <v>0</v>
      </c>
      <c r="N4119" s="33">
        <v>0</v>
      </c>
      <c r="O4119" s="33">
        <v>0</v>
      </c>
      <c r="P4119" s="33">
        <f t="shared" si="739"/>
        <v>7588024</v>
      </c>
      <c r="Q4119" s="33">
        <f t="shared" si="740"/>
        <v>1590.8307389121251</v>
      </c>
      <c r="R4119" s="33">
        <f t="shared" si="741"/>
        <v>7588024</v>
      </c>
      <c r="S4119" s="33"/>
      <c r="T4119" s="30" t="str">
        <f t="shared" si="742"/>
        <v>COP</v>
      </c>
      <c r="U4119" s="33">
        <v>0</v>
      </c>
      <c r="V4119" s="33">
        <v>0</v>
      </c>
      <c r="W4119" s="33">
        <v>0</v>
      </c>
      <c r="X4119" s="33">
        <f t="shared" si="743"/>
        <v>7588024</v>
      </c>
      <c r="Y4119" s="33">
        <f t="shared" si="744"/>
        <v>1590.8307389121251</v>
      </c>
      <c r="Z4119" s="33">
        <f t="shared" si="745"/>
        <v>7588024</v>
      </c>
      <c r="AA4119" s="34">
        <f t="shared" si="746"/>
        <v>1.0941538372977661E-05</v>
      </c>
      <c r="AB4119" s="33" t="s">
        <v>762</v>
      </c>
      <c r="AC4119" s="35">
        <v>44862</v>
      </c>
      <c r="AD4119" s="33">
        <v>30</v>
      </c>
      <c r="AE4119" s="36">
        <f t="shared" si="747" ref="AE4119:AE4182">+AD4119+AC4119</f>
        <v>44892</v>
      </c>
    </row>
    <row r="4120" spans="2:31" ht="14.5" hidden="1">
      <c r="B4120" s="29" t="s">
        <v>3199</v>
      </c>
      <c r="C4120" s="30" t="str">
        <f t="shared" si="737"/>
        <v>(Proveedores estratégicos)</v>
      </c>
      <c r="D4120" s="30">
        <v>4</v>
      </c>
      <c r="E4120" s="30" t="s">
        <v>5585</v>
      </c>
      <c r="F4120" s="30" t="s">
        <v>5586</v>
      </c>
      <c r="G4120" s="30" t="s">
        <v>4770</v>
      </c>
      <c r="H4120" s="31" t="s">
        <v>3248</v>
      </c>
      <c r="I4120" s="31" t="s">
        <v>48</v>
      </c>
      <c r="J4120" s="32">
        <v>396078</v>
      </c>
      <c r="K4120" s="33">
        <f t="shared" si="738"/>
        <v>83.037831378345231</v>
      </c>
      <c r="L4120" s="33">
        <v>396078</v>
      </c>
      <c r="M4120" s="33">
        <v>0</v>
      </c>
      <c r="N4120" s="33">
        <v>0</v>
      </c>
      <c r="O4120" s="33">
        <v>0</v>
      </c>
      <c r="P4120" s="33">
        <f t="shared" si="739"/>
        <v>396078</v>
      </c>
      <c r="Q4120" s="33">
        <f t="shared" si="740"/>
        <v>83.037831378345231</v>
      </c>
      <c r="R4120" s="33">
        <f t="shared" si="741"/>
        <v>396078</v>
      </c>
      <c r="S4120" s="33"/>
      <c r="T4120" s="30" t="str">
        <f t="shared" si="742"/>
        <v>COP</v>
      </c>
      <c r="U4120" s="33">
        <v>0</v>
      </c>
      <c r="V4120" s="33">
        <v>0</v>
      </c>
      <c r="W4120" s="33">
        <v>0</v>
      </c>
      <c r="X4120" s="33">
        <f t="shared" si="743"/>
        <v>396078</v>
      </c>
      <c r="Y4120" s="33">
        <f t="shared" si="744"/>
        <v>83.037831378345231</v>
      </c>
      <c r="Z4120" s="33">
        <f t="shared" si="745"/>
        <v>396078</v>
      </c>
      <c r="AA4120" s="34">
        <f t="shared" si="746"/>
        <v>5.7112400220297742E-07</v>
      </c>
      <c r="AB4120" s="33" t="s">
        <v>762</v>
      </c>
      <c r="AC4120" s="35">
        <v>44862</v>
      </c>
      <c r="AD4120" s="33">
        <v>30</v>
      </c>
      <c r="AE4120" s="36">
        <f t="shared" si="747"/>
        <v>44892</v>
      </c>
    </row>
    <row r="4121" spans="2:31" ht="14.5" hidden="1">
      <c r="B4121" s="29" t="s">
        <v>3199</v>
      </c>
      <c r="C4121" s="30" t="str">
        <f t="shared" si="737"/>
        <v>(Proveedores estratégicos)</v>
      </c>
      <c r="D4121" s="30">
        <v>4</v>
      </c>
      <c r="E4121" s="30" t="s">
        <v>5585</v>
      </c>
      <c r="F4121" s="30" t="s">
        <v>5586</v>
      </c>
      <c r="G4121" s="30" t="s">
        <v>4770</v>
      </c>
      <c r="H4121" s="31" t="s">
        <v>3249</v>
      </c>
      <c r="I4121" s="31" t="s">
        <v>48</v>
      </c>
      <c r="J4121" s="32">
        <v>396078</v>
      </c>
      <c r="K4121" s="33">
        <f t="shared" si="738"/>
        <v>83.037831378345231</v>
      </c>
      <c r="L4121" s="33">
        <v>396078</v>
      </c>
      <c r="M4121" s="33">
        <v>0</v>
      </c>
      <c r="N4121" s="33">
        <v>0</v>
      </c>
      <c r="O4121" s="33">
        <v>0</v>
      </c>
      <c r="P4121" s="33">
        <f t="shared" si="739"/>
        <v>396078</v>
      </c>
      <c r="Q4121" s="33">
        <f t="shared" si="740"/>
        <v>83.037831378345231</v>
      </c>
      <c r="R4121" s="33">
        <f t="shared" si="741"/>
        <v>396078</v>
      </c>
      <c r="S4121" s="33"/>
      <c r="T4121" s="30" t="str">
        <f t="shared" si="742"/>
        <v>COP</v>
      </c>
      <c r="U4121" s="33">
        <v>0</v>
      </c>
      <c r="V4121" s="33">
        <v>0</v>
      </c>
      <c r="W4121" s="33">
        <v>0</v>
      </c>
      <c r="X4121" s="33">
        <f t="shared" si="743"/>
        <v>396078</v>
      </c>
      <c r="Y4121" s="33">
        <f t="shared" si="744"/>
        <v>83.037831378345231</v>
      </c>
      <c r="Z4121" s="33">
        <f t="shared" si="745"/>
        <v>396078</v>
      </c>
      <c r="AA4121" s="34">
        <f t="shared" si="746"/>
        <v>5.7112400220297742E-07</v>
      </c>
      <c r="AB4121" s="33" t="s">
        <v>762</v>
      </c>
      <c r="AC4121" s="35">
        <v>44862</v>
      </c>
      <c r="AD4121" s="33">
        <v>30</v>
      </c>
      <c r="AE4121" s="36">
        <f t="shared" si="747"/>
        <v>44892</v>
      </c>
    </row>
    <row r="4122" spans="2:31" ht="14.5" hidden="1">
      <c r="B4122" s="29" t="s">
        <v>3199</v>
      </c>
      <c r="C4122" s="30" t="str">
        <f t="shared" si="737"/>
        <v>(Proveedores estratégicos)</v>
      </c>
      <c r="D4122" s="30">
        <v>4</v>
      </c>
      <c r="E4122" s="30" t="s">
        <v>5585</v>
      </c>
      <c r="F4122" s="30" t="s">
        <v>5586</v>
      </c>
      <c r="G4122" s="30" t="s">
        <v>4770</v>
      </c>
      <c r="H4122" s="31" t="s">
        <v>3250</v>
      </c>
      <c r="I4122" s="31" t="s">
        <v>48</v>
      </c>
      <c r="J4122" s="32">
        <v>792157</v>
      </c>
      <c r="K4122" s="33">
        <f t="shared" si="738"/>
        <v>166.07587240688909</v>
      </c>
      <c r="L4122" s="33">
        <v>792157</v>
      </c>
      <c r="M4122" s="33">
        <v>0</v>
      </c>
      <c r="N4122" s="33">
        <v>0</v>
      </c>
      <c r="O4122" s="33">
        <v>0</v>
      </c>
      <c r="P4122" s="33">
        <f t="shared" si="739"/>
        <v>792157</v>
      </c>
      <c r="Q4122" s="33">
        <f t="shared" si="740"/>
        <v>166.07587240688909</v>
      </c>
      <c r="R4122" s="33">
        <f t="shared" si="741"/>
        <v>792157</v>
      </c>
      <c r="S4122" s="33"/>
      <c r="T4122" s="30" t="str">
        <f t="shared" si="742"/>
        <v>COP</v>
      </c>
      <c r="U4122" s="33">
        <v>0</v>
      </c>
      <c r="V4122" s="33">
        <v>0</v>
      </c>
      <c r="W4122" s="33">
        <v>0</v>
      </c>
      <c r="X4122" s="33">
        <f t="shared" si="743"/>
        <v>792157</v>
      </c>
      <c r="Y4122" s="33">
        <f t="shared" si="744"/>
        <v>166.07587240688909</v>
      </c>
      <c r="Z4122" s="33">
        <f t="shared" si="745"/>
        <v>792157</v>
      </c>
      <c r="AA4122" s="34">
        <f t="shared" si="746"/>
        <v>1.1422494463542635E-06</v>
      </c>
      <c r="AB4122" s="33" t="s">
        <v>762</v>
      </c>
      <c r="AC4122" s="35">
        <v>44862</v>
      </c>
      <c r="AD4122" s="33">
        <v>30</v>
      </c>
      <c r="AE4122" s="36">
        <f t="shared" si="747"/>
        <v>44892</v>
      </c>
    </row>
    <row r="4123" spans="2:31" ht="14.5" hidden="1">
      <c r="B4123" s="29" t="s">
        <v>3199</v>
      </c>
      <c r="C4123" s="30" t="str">
        <f t="shared" si="737"/>
        <v>(Proveedores estratégicos)</v>
      </c>
      <c r="D4123" s="30">
        <v>4</v>
      </c>
      <c r="E4123" s="30" t="s">
        <v>5585</v>
      </c>
      <c r="F4123" s="30" t="s">
        <v>5586</v>
      </c>
      <c r="G4123" s="30" t="s">
        <v>4770</v>
      </c>
      <c r="H4123" s="31" t="s">
        <v>3251</v>
      </c>
      <c r="I4123" s="31" t="s">
        <v>48</v>
      </c>
      <c r="J4123" s="32">
        <v>396078</v>
      </c>
      <c r="K4123" s="33">
        <f t="shared" si="738"/>
        <v>83.037831378345231</v>
      </c>
      <c r="L4123" s="33">
        <v>396078</v>
      </c>
      <c r="M4123" s="33">
        <v>0</v>
      </c>
      <c r="N4123" s="33">
        <v>0</v>
      </c>
      <c r="O4123" s="33">
        <v>0</v>
      </c>
      <c r="P4123" s="33">
        <f t="shared" si="739"/>
        <v>396078</v>
      </c>
      <c r="Q4123" s="33">
        <f t="shared" si="740"/>
        <v>83.037831378345231</v>
      </c>
      <c r="R4123" s="33">
        <f t="shared" si="741"/>
        <v>396078</v>
      </c>
      <c r="S4123" s="33"/>
      <c r="T4123" s="30" t="str">
        <f t="shared" si="742"/>
        <v>COP</v>
      </c>
      <c r="U4123" s="33">
        <v>0</v>
      </c>
      <c r="V4123" s="33">
        <v>0</v>
      </c>
      <c r="W4123" s="33">
        <v>0</v>
      </c>
      <c r="X4123" s="33">
        <f t="shared" si="743"/>
        <v>396078</v>
      </c>
      <c r="Y4123" s="33">
        <f t="shared" si="744"/>
        <v>83.037831378345231</v>
      </c>
      <c r="Z4123" s="33">
        <f t="shared" si="745"/>
        <v>396078</v>
      </c>
      <c r="AA4123" s="34">
        <f t="shared" si="746"/>
        <v>5.7112400220297742E-07</v>
      </c>
      <c r="AB4123" s="33" t="s">
        <v>762</v>
      </c>
      <c r="AC4123" s="35">
        <v>44862</v>
      </c>
      <c r="AD4123" s="33">
        <v>30</v>
      </c>
      <c r="AE4123" s="36">
        <f t="shared" si="747"/>
        <v>44892</v>
      </c>
    </row>
    <row r="4124" spans="2:31" ht="14.5" hidden="1">
      <c r="B4124" s="29" t="s">
        <v>3199</v>
      </c>
      <c r="C4124" s="30" t="str">
        <f t="shared" si="737"/>
        <v>(Proveedores estratégicos)</v>
      </c>
      <c r="D4124" s="30">
        <v>4</v>
      </c>
      <c r="E4124" s="30" t="s">
        <v>5585</v>
      </c>
      <c r="F4124" s="30" t="s">
        <v>5586</v>
      </c>
      <c r="G4124" s="30" t="s">
        <v>4770</v>
      </c>
      <c r="H4124" s="31" t="s">
        <v>3252</v>
      </c>
      <c r="I4124" s="31" t="s">
        <v>48</v>
      </c>
      <c r="J4124" s="32">
        <v>863566</v>
      </c>
      <c r="K4124" s="33">
        <f t="shared" si="738"/>
        <v>181.0467834418273</v>
      </c>
      <c r="L4124" s="33">
        <v>863566</v>
      </c>
      <c r="M4124" s="33">
        <v>0</v>
      </c>
      <c r="N4124" s="33">
        <v>0</v>
      </c>
      <c r="O4124" s="33">
        <v>0</v>
      </c>
      <c r="P4124" s="33">
        <f t="shared" si="739"/>
        <v>863566</v>
      </c>
      <c r="Q4124" s="33">
        <f t="shared" si="740"/>
        <v>181.0467834418273</v>
      </c>
      <c r="R4124" s="33">
        <f t="shared" si="741"/>
        <v>863566</v>
      </c>
      <c r="S4124" s="33"/>
      <c r="T4124" s="30" t="str">
        <f t="shared" si="742"/>
        <v>COP</v>
      </c>
      <c r="U4124" s="33">
        <v>0</v>
      </c>
      <c r="V4124" s="33">
        <v>0</v>
      </c>
      <c r="W4124" s="33">
        <v>0</v>
      </c>
      <c r="X4124" s="33">
        <f t="shared" si="743"/>
        <v>863566</v>
      </c>
      <c r="Y4124" s="33">
        <f t="shared" si="744"/>
        <v>181.0467834418273</v>
      </c>
      <c r="Z4124" s="33">
        <f t="shared" si="745"/>
        <v>863566</v>
      </c>
      <c r="AA4124" s="34">
        <f t="shared" si="746"/>
        <v>1.2452175331283646E-06</v>
      </c>
      <c r="AB4124" s="33" t="s">
        <v>762</v>
      </c>
      <c r="AC4124" s="35">
        <v>44886</v>
      </c>
      <c r="AD4124" s="33">
        <v>30</v>
      </c>
      <c r="AE4124" s="36">
        <f t="shared" si="747"/>
        <v>44916</v>
      </c>
    </row>
    <row r="4125" spans="2:31" ht="14.5" hidden="1">
      <c r="B4125" s="29" t="s">
        <v>3199</v>
      </c>
      <c r="C4125" s="30" t="str">
        <f t="shared" si="737"/>
        <v>(Proveedores estratégicos)</v>
      </c>
      <c r="D4125" s="30">
        <v>4</v>
      </c>
      <c r="E4125" s="30" t="s">
        <v>5585</v>
      </c>
      <c r="F4125" s="30" t="s">
        <v>5586</v>
      </c>
      <c r="G4125" s="30" t="s">
        <v>4770</v>
      </c>
      <c r="H4125" s="31" t="s">
        <v>3253</v>
      </c>
      <c r="I4125" s="31" t="s">
        <v>48</v>
      </c>
      <c r="J4125" s="32">
        <v>18890377</v>
      </c>
      <c r="K4125" s="33">
        <f t="shared" si="738"/>
        <v>3960.3712905017974</v>
      </c>
      <c r="L4125" s="33">
        <v>18890377</v>
      </c>
      <c r="M4125" s="33">
        <v>0</v>
      </c>
      <c r="N4125" s="33">
        <v>0</v>
      </c>
      <c r="O4125" s="33">
        <v>0</v>
      </c>
      <c r="P4125" s="33">
        <f t="shared" si="739"/>
        <v>18890377</v>
      </c>
      <c r="Q4125" s="33">
        <f t="shared" si="740"/>
        <v>3960.3712905017974</v>
      </c>
      <c r="R4125" s="33">
        <f t="shared" si="741"/>
        <v>18890377</v>
      </c>
      <c r="S4125" s="33"/>
      <c r="T4125" s="30" t="str">
        <f t="shared" si="742"/>
        <v>COP</v>
      </c>
      <c r="U4125" s="33">
        <v>0</v>
      </c>
      <c r="V4125" s="33">
        <v>0</v>
      </c>
      <c r="W4125" s="33">
        <v>0</v>
      </c>
      <c r="X4125" s="33">
        <f t="shared" si="743"/>
        <v>18890377</v>
      </c>
      <c r="Y4125" s="33">
        <f t="shared" si="744"/>
        <v>3960.3712905017974</v>
      </c>
      <c r="Z4125" s="33">
        <f t="shared" si="745"/>
        <v>18890377</v>
      </c>
      <c r="AA4125" s="34">
        <f t="shared" si="746"/>
        <v>2.723894716536408E-05</v>
      </c>
      <c r="AB4125" s="33" t="s">
        <v>762</v>
      </c>
      <c r="AC4125" s="35">
        <v>44895</v>
      </c>
      <c r="AD4125" s="33">
        <v>30</v>
      </c>
      <c r="AE4125" s="36">
        <f t="shared" si="747"/>
        <v>44925</v>
      </c>
    </row>
    <row r="4126" spans="2:31" ht="14.5" hidden="1">
      <c r="B4126" s="29" t="s">
        <v>3199</v>
      </c>
      <c r="C4126" s="30" t="str">
        <f t="shared" si="737"/>
        <v>(Proveedores estratégicos)</v>
      </c>
      <c r="D4126" s="30">
        <v>4</v>
      </c>
      <c r="E4126" s="30" t="s">
        <v>5585</v>
      </c>
      <c r="F4126" s="30" t="s">
        <v>5586</v>
      </c>
      <c r="G4126" s="30" t="s">
        <v>4770</v>
      </c>
      <c r="H4126" s="31" t="s">
        <v>3254</v>
      </c>
      <c r="I4126" s="31" t="s">
        <v>48</v>
      </c>
      <c r="J4126" s="32">
        <v>778260</v>
      </c>
      <c r="K4126" s="33">
        <f t="shared" si="738"/>
        <v>163.1623635963395</v>
      </c>
      <c r="L4126" s="33">
        <v>778260</v>
      </c>
      <c r="M4126" s="33">
        <v>0</v>
      </c>
      <c r="N4126" s="33">
        <v>0</v>
      </c>
      <c r="O4126" s="33">
        <v>0</v>
      </c>
      <c r="P4126" s="33">
        <f t="shared" si="739"/>
        <v>778260</v>
      </c>
      <c r="Q4126" s="33">
        <f t="shared" si="740"/>
        <v>163.1623635963395</v>
      </c>
      <c r="R4126" s="33">
        <f t="shared" si="741"/>
        <v>778260</v>
      </c>
      <c r="S4126" s="38"/>
      <c r="T4126" s="30" t="str">
        <f t="shared" si="742"/>
        <v>COP</v>
      </c>
      <c r="U4126" s="33">
        <v>0</v>
      </c>
      <c r="V4126" s="33">
        <v>0</v>
      </c>
      <c r="W4126" s="33">
        <v>0</v>
      </c>
      <c r="X4126" s="33">
        <f t="shared" si="743"/>
        <v>778260</v>
      </c>
      <c r="Y4126" s="33">
        <f t="shared" si="744"/>
        <v>163.1623635963395</v>
      </c>
      <c r="Z4126" s="33">
        <f t="shared" si="745"/>
        <v>778260</v>
      </c>
      <c r="AA4126" s="34">
        <f t="shared" si="746"/>
        <v>1.122210690708621E-06</v>
      </c>
      <c r="AB4126" s="33" t="s">
        <v>762</v>
      </c>
      <c r="AC4126" s="35">
        <v>44896</v>
      </c>
      <c r="AD4126" s="33">
        <v>30</v>
      </c>
      <c r="AE4126" s="36">
        <f t="shared" si="747"/>
        <v>44926</v>
      </c>
    </row>
    <row r="4127" spans="2:31" ht="14.5" hidden="1">
      <c r="B4127" s="29" t="s">
        <v>3199</v>
      </c>
      <c r="C4127" s="30" t="str">
        <f t="shared" si="737"/>
        <v>(Proveedores estratégicos)</v>
      </c>
      <c r="D4127" s="30">
        <v>4</v>
      </c>
      <c r="E4127" s="30" t="s">
        <v>5585</v>
      </c>
      <c r="F4127" s="30" t="s">
        <v>5586</v>
      </c>
      <c r="G4127" s="30" t="s">
        <v>4770</v>
      </c>
      <c r="H4127" s="31" t="s">
        <v>3255</v>
      </c>
      <c r="I4127" s="31" t="s">
        <v>48</v>
      </c>
      <c r="J4127" s="32">
        <v>505675</v>
      </c>
      <c r="K4127" s="33">
        <f t="shared" si="738"/>
        <v>106.01486419908382</v>
      </c>
      <c r="L4127" s="33">
        <v>505675</v>
      </c>
      <c r="M4127" s="33">
        <v>0</v>
      </c>
      <c r="N4127" s="33">
        <v>0</v>
      </c>
      <c r="O4127" s="33">
        <v>0</v>
      </c>
      <c r="P4127" s="33">
        <f t="shared" si="739"/>
        <v>505675</v>
      </c>
      <c r="Q4127" s="33">
        <f t="shared" si="740"/>
        <v>106.01486419908382</v>
      </c>
      <c r="R4127" s="33">
        <f t="shared" si="741"/>
        <v>505675</v>
      </c>
      <c r="S4127" s="33"/>
      <c r="T4127" s="30" t="str">
        <f t="shared" si="742"/>
        <v>COP</v>
      </c>
      <c r="U4127" s="33">
        <v>0</v>
      </c>
      <c r="V4127" s="33">
        <v>0</v>
      </c>
      <c r="W4127" s="33">
        <v>0</v>
      </c>
      <c r="X4127" s="33">
        <f t="shared" si="743"/>
        <v>505675</v>
      </c>
      <c r="Y4127" s="33">
        <f t="shared" si="744"/>
        <v>106.01486419908382</v>
      </c>
      <c r="Z4127" s="33">
        <f t="shared" si="745"/>
        <v>505675</v>
      </c>
      <c r="AA4127" s="34">
        <f t="shared" si="746"/>
        <v>7.2915721098872096E-07</v>
      </c>
      <c r="AB4127" s="33" t="s">
        <v>762</v>
      </c>
      <c r="AC4127" s="35">
        <v>44896</v>
      </c>
      <c r="AD4127" s="33">
        <v>30</v>
      </c>
      <c r="AE4127" s="36">
        <f t="shared" si="747"/>
        <v>44926</v>
      </c>
    </row>
    <row r="4128" spans="2:31" ht="14.5" hidden="1">
      <c r="B4128" s="29" t="s">
        <v>3199</v>
      </c>
      <c r="C4128" s="30" t="str">
        <f t="shared" si="737"/>
        <v>(Proveedores estratégicos)</v>
      </c>
      <c r="D4128" s="30">
        <v>4</v>
      </c>
      <c r="E4128" s="30" t="s">
        <v>5585</v>
      </c>
      <c r="F4128" s="30" t="s">
        <v>5586</v>
      </c>
      <c r="G4128" s="30" t="s">
        <v>4770</v>
      </c>
      <c r="H4128" s="31" t="s">
        <v>3256</v>
      </c>
      <c r="I4128" s="31" t="s">
        <v>48</v>
      </c>
      <c r="J4128" s="32">
        <v>422887</v>
      </c>
      <c r="K4128" s="33">
        <f t="shared" si="738"/>
        <v>88.658343553780512</v>
      </c>
      <c r="L4128" s="33">
        <v>422887</v>
      </c>
      <c r="M4128" s="33">
        <v>0</v>
      </c>
      <c r="N4128" s="33">
        <v>0</v>
      </c>
      <c r="O4128" s="33">
        <v>0</v>
      </c>
      <c r="P4128" s="33">
        <f t="shared" si="739"/>
        <v>422887</v>
      </c>
      <c r="Q4128" s="33">
        <f t="shared" si="740"/>
        <v>88.658343553780512</v>
      </c>
      <c r="R4128" s="33">
        <f t="shared" si="741"/>
        <v>422887</v>
      </c>
      <c r="S4128" s="33"/>
      <c r="T4128" s="30" t="str">
        <f t="shared" si="742"/>
        <v>COP</v>
      </c>
      <c r="U4128" s="33">
        <v>0</v>
      </c>
      <c r="V4128" s="33">
        <v>0</v>
      </c>
      <c r="W4128" s="33">
        <v>0</v>
      </c>
      <c r="X4128" s="33">
        <f t="shared" si="743"/>
        <v>422887</v>
      </c>
      <c r="Y4128" s="33">
        <f t="shared" si="744"/>
        <v>88.658343553780512</v>
      </c>
      <c r="Z4128" s="33">
        <f t="shared" si="745"/>
        <v>422887</v>
      </c>
      <c r="AA4128" s="34">
        <f t="shared" si="746"/>
        <v>6.0978119441021852E-07</v>
      </c>
      <c r="AB4128" s="33" t="s">
        <v>762</v>
      </c>
      <c r="AC4128" s="35">
        <v>44897</v>
      </c>
      <c r="AD4128" s="33">
        <v>30</v>
      </c>
      <c r="AE4128" s="36">
        <f t="shared" si="747"/>
        <v>44927</v>
      </c>
    </row>
    <row r="4129" spans="2:31" ht="14.5" hidden="1">
      <c r="B4129" s="29" t="s">
        <v>3199</v>
      </c>
      <c r="C4129" s="30" t="str">
        <f t="shared" si="737"/>
        <v>(Proveedores estratégicos)</v>
      </c>
      <c r="D4129" s="30">
        <v>4</v>
      </c>
      <c r="E4129" s="30" t="s">
        <v>5585</v>
      </c>
      <c r="F4129" s="30" t="s">
        <v>5586</v>
      </c>
      <c r="G4129" s="30" t="s">
        <v>4770</v>
      </c>
      <c r="H4129" s="31" t="s">
        <v>3257</v>
      </c>
      <c r="I4129" s="31" t="s">
        <v>48</v>
      </c>
      <c r="J4129" s="32">
        <v>396078</v>
      </c>
      <c r="K4129" s="33">
        <f t="shared" si="738"/>
        <v>83.037831378345231</v>
      </c>
      <c r="L4129" s="33">
        <v>396078</v>
      </c>
      <c r="M4129" s="33">
        <v>0</v>
      </c>
      <c r="N4129" s="33">
        <v>0</v>
      </c>
      <c r="O4129" s="33">
        <v>0</v>
      </c>
      <c r="P4129" s="33">
        <f t="shared" si="739"/>
        <v>396078</v>
      </c>
      <c r="Q4129" s="33">
        <f t="shared" si="740"/>
        <v>83.037831378345231</v>
      </c>
      <c r="R4129" s="33">
        <f t="shared" si="741"/>
        <v>396078</v>
      </c>
      <c r="S4129" s="33"/>
      <c r="T4129" s="30" t="str">
        <f t="shared" si="742"/>
        <v>COP</v>
      </c>
      <c r="U4129" s="33">
        <v>0</v>
      </c>
      <c r="V4129" s="33">
        <v>0</v>
      </c>
      <c r="W4129" s="33">
        <v>0</v>
      </c>
      <c r="X4129" s="33">
        <f t="shared" si="743"/>
        <v>396078</v>
      </c>
      <c r="Y4129" s="33">
        <f t="shared" si="744"/>
        <v>83.037831378345231</v>
      </c>
      <c r="Z4129" s="33">
        <f t="shared" si="745"/>
        <v>396078</v>
      </c>
      <c r="AA4129" s="34">
        <f t="shared" si="746"/>
        <v>5.7112400220297742E-07</v>
      </c>
      <c r="AB4129" s="33" t="s">
        <v>762</v>
      </c>
      <c r="AC4129" s="35">
        <v>44902</v>
      </c>
      <c r="AD4129" s="33">
        <v>30</v>
      </c>
      <c r="AE4129" s="36">
        <f t="shared" si="747"/>
        <v>44932</v>
      </c>
    </row>
    <row r="4130" spans="2:31" ht="14.5" hidden="1">
      <c r="B4130" s="29" t="s">
        <v>3199</v>
      </c>
      <c r="C4130" s="30" t="str">
        <f t="shared" si="737"/>
        <v>(Proveedores estratégicos)</v>
      </c>
      <c r="D4130" s="30">
        <v>4</v>
      </c>
      <c r="E4130" s="30" t="s">
        <v>5585</v>
      </c>
      <c r="F4130" s="30" t="s">
        <v>5586</v>
      </c>
      <c r="G4130" s="30" t="s">
        <v>4770</v>
      </c>
      <c r="H4130" s="31" t="s">
        <v>3258</v>
      </c>
      <c r="I4130" s="31" t="s">
        <v>48</v>
      </c>
      <c r="J4130" s="32">
        <v>396078</v>
      </c>
      <c r="K4130" s="33">
        <f t="shared" si="738"/>
        <v>83.037831378345231</v>
      </c>
      <c r="L4130" s="33">
        <v>396078</v>
      </c>
      <c r="M4130" s="33">
        <v>0</v>
      </c>
      <c r="N4130" s="33">
        <v>0</v>
      </c>
      <c r="O4130" s="33">
        <v>0</v>
      </c>
      <c r="P4130" s="33">
        <f t="shared" si="739"/>
        <v>396078</v>
      </c>
      <c r="Q4130" s="33">
        <f t="shared" si="740"/>
        <v>83.037831378345231</v>
      </c>
      <c r="R4130" s="33">
        <f t="shared" si="741"/>
        <v>396078</v>
      </c>
      <c r="S4130" s="33"/>
      <c r="T4130" s="30" t="str">
        <f t="shared" si="742"/>
        <v>COP</v>
      </c>
      <c r="U4130" s="33">
        <v>0</v>
      </c>
      <c r="V4130" s="33">
        <v>0</v>
      </c>
      <c r="W4130" s="33">
        <v>0</v>
      </c>
      <c r="X4130" s="33">
        <f t="shared" si="743"/>
        <v>396078</v>
      </c>
      <c r="Y4130" s="33">
        <f t="shared" si="744"/>
        <v>83.037831378345231</v>
      </c>
      <c r="Z4130" s="33">
        <f t="shared" si="745"/>
        <v>396078</v>
      </c>
      <c r="AA4130" s="34">
        <f t="shared" si="746"/>
        <v>5.7112400220297742E-07</v>
      </c>
      <c r="AB4130" s="33" t="s">
        <v>762</v>
      </c>
      <c r="AC4130" s="35">
        <v>44902</v>
      </c>
      <c r="AD4130" s="33">
        <v>30</v>
      </c>
      <c r="AE4130" s="36">
        <f t="shared" si="747"/>
        <v>44932</v>
      </c>
    </row>
    <row r="4131" spans="2:31" ht="14.5" hidden="1">
      <c r="B4131" s="29" t="s">
        <v>3199</v>
      </c>
      <c r="C4131" s="30" t="str">
        <f t="shared" si="737"/>
        <v>(Proveedores estratégicos)</v>
      </c>
      <c r="D4131" s="30">
        <v>4</v>
      </c>
      <c r="E4131" s="30" t="s">
        <v>5585</v>
      </c>
      <c r="F4131" s="30" t="s">
        <v>5586</v>
      </c>
      <c r="G4131" s="30" t="s">
        <v>4770</v>
      </c>
      <c r="H4131" s="31" t="s">
        <v>3259</v>
      </c>
      <c r="I4131" s="31" t="s">
        <v>48</v>
      </c>
      <c r="J4131" s="32">
        <v>5305134</v>
      </c>
      <c r="K4131" s="33">
        <f t="shared" si="738"/>
        <v>1112.2223969307211</v>
      </c>
      <c r="L4131" s="33">
        <v>5305134</v>
      </c>
      <c r="M4131" s="33">
        <v>0</v>
      </c>
      <c r="N4131" s="33">
        <v>0</v>
      </c>
      <c r="O4131" s="33">
        <v>0</v>
      </c>
      <c r="P4131" s="33">
        <f t="shared" si="739"/>
        <v>5305134</v>
      </c>
      <c r="Q4131" s="33">
        <f t="shared" si="740"/>
        <v>1112.2223969307211</v>
      </c>
      <c r="R4131" s="33">
        <f t="shared" si="741"/>
        <v>5305134</v>
      </c>
      <c r="S4131" s="33"/>
      <c r="T4131" s="30" t="str">
        <f t="shared" si="742"/>
        <v>COP</v>
      </c>
      <c r="U4131" s="33">
        <v>0</v>
      </c>
      <c r="V4131" s="33">
        <v>0</v>
      </c>
      <c r="W4131" s="33">
        <v>0</v>
      </c>
      <c r="X4131" s="33">
        <f t="shared" si="743"/>
        <v>5305134</v>
      </c>
      <c r="Y4131" s="33">
        <f t="shared" si="744"/>
        <v>1112.2223969307211</v>
      </c>
      <c r="Z4131" s="33">
        <f t="shared" si="745"/>
        <v>5305134</v>
      </c>
      <c r="AA4131" s="34">
        <f t="shared" si="746"/>
        <v>7.6497289985888905E-06</v>
      </c>
      <c r="AB4131" s="33" t="s">
        <v>762</v>
      </c>
      <c r="AC4131" s="35">
        <v>44902</v>
      </c>
      <c r="AD4131" s="33">
        <v>30</v>
      </c>
      <c r="AE4131" s="36">
        <f t="shared" si="747"/>
        <v>44932</v>
      </c>
    </row>
    <row r="4132" spans="2:31" ht="14.5" hidden="1">
      <c r="B4132" s="29" t="s">
        <v>3199</v>
      </c>
      <c r="C4132" s="30" t="str">
        <f t="shared" si="737"/>
        <v>(Proveedores estratégicos)</v>
      </c>
      <c r="D4132" s="30">
        <v>4</v>
      </c>
      <c r="E4132" s="30" t="s">
        <v>5585</v>
      </c>
      <c r="F4132" s="30" t="s">
        <v>5586</v>
      </c>
      <c r="G4132" s="30" t="s">
        <v>4770</v>
      </c>
      <c r="H4132" s="31" t="s">
        <v>3260</v>
      </c>
      <c r="I4132" s="31" t="s">
        <v>48</v>
      </c>
      <c r="J4132" s="32">
        <v>1364102</v>
      </c>
      <c r="K4132" s="33">
        <f t="shared" si="738"/>
        <v>285.98425527008186</v>
      </c>
      <c r="L4132" s="33">
        <v>1364102</v>
      </c>
      <c r="M4132" s="33">
        <v>0</v>
      </c>
      <c r="N4132" s="33">
        <v>0</v>
      </c>
      <c r="O4132" s="33">
        <v>0</v>
      </c>
      <c r="P4132" s="33">
        <f t="shared" si="739"/>
        <v>1364102</v>
      </c>
      <c r="Q4132" s="33">
        <f t="shared" si="740"/>
        <v>285.98425527008186</v>
      </c>
      <c r="R4132" s="33">
        <f t="shared" si="741"/>
        <v>1364102</v>
      </c>
      <c r="S4132" s="33"/>
      <c r="T4132" s="30" t="str">
        <f t="shared" si="742"/>
        <v>COP</v>
      </c>
      <c r="U4132" s="33">
        <v>0</v>
      </c>
      <c r="V4132" s="33">
        <v>0</v>
      </c>
      <c r="W4132" s="33">
        <v>0</v>
      </c>
      <c r="X4132" s="33">
        <f t="shared" si="743"/>
        <v>1364102</v>
      </c>
      <c r="Y4132" s="33">
        <f t="shared" si="744"/>
        <v>285.98425527008186</v>
      </c>
      <c r="Z4132" s="33">
        <f t="shared" si="745"/>
        <v>1364102</v>
      </c>
      <c r="AA4132" s="34">
        <f t="shared" si="746"/>
        <v>1.9669645717588101E-06</v>
      </c>
      <c r="AB4132" s="33" t="s">
        <v>762</v>
      </c>
      <c r="AC4132" s="35">
        <v>44902</v>
      </c>
      <c r="AD4132" s="33">
        <v>30</v>
      </c>
      <c r="AE4132" s="36">
        <f t="shared" si="747"/>
        <v>44932</v>
      </c>
    </row>
    <row r="4133" spans="2:31" ht="14.5" hidden="1">
      <c r="B4133" s="29" t="s">
        <v>3199</v>
      </c>
      <c r="C4133" s="30" t="str">
        <f t="shared" si="737"/>
        <v>(Proveedores estratégicos)</v>
      </c>
      <c r="D4133" s="30">
        <v>4</v>
      </c>
      <c r="E4133" s="30" t="s">
        <v>5585</v>
      </c>
      <c r="F4133" s="30" t="s">
        <v>5586</v>
      </c>
      <c r="G4133" s="30" t="s">
        <v>4770</v>
      </c>
      <c r="H4133" s="31" t="s">
        <v>3261</v>
      </c>
      <c r="I4133" s="31" t="s">
        <v>48</v>
      </c>
      <c r="J4133" s="32">
        <v>396078</v>
      </c>
      <c r="K4133" s="33">
        <f t="shared" si="738"/>
        <v>83.037831378345231</v>
      </c>
      <c r="L4133" s="33">
        <v>396078</v>
      </c>
      <c r="M4133" s="33">
        <v>0</v>
      </c>
      <c r="N4133" s="33">
        <v>0</v>
      </c>
      <c r="O4133" s="33">
        <v>0</v>
      </c>
      <c r="P4133" s="33">
        <f t="shared" si="739"/>
        <v>396078</v>
      </c>
      <c r="Q4133" s="33">
        <f t="shared" si="740"/>
        <v>83.037831378345231</v>
      </c>
      <c r="R4133" s="33">
        <f t="shared" si="741"/>
        <v>396078</v>
      </c>
      <c r="S4133" s="33"/>
      <c r="T4133" s="30" t="str">
        <f t="shared" si="742"/>
        <v>COP</v>
      </c>
      <c r="U4133" s="33">
        <v>0</v>
      </c>
      <c r="V4133" s="33">
        <v>0</v>
      </c>
      <c r="W4133" s="33">
        <v>0</v>
      </c>
      <c r="X4133" s="33">
        <f t="shared" si="743"/>
        <v>396078</v>
      </c>
      <c r="Y4133" s="33">
        <f t="shared" si="744"/>
        <v>83.037831378345231</v>
      </c>
      <c r="Z4133" s="33">
        <f t="shared" si="745"/>
        <v>396078</v>
      </c>
      <c r="AA4133" s="34">
        <f t="shared" si="746"/>
        <v>5.7112400220297742E-07</v>
      </c>
      <c r="AB4133" s="33" t="s">
        <v>762</v>
      </c>
      <c r="AC4133" s="35">
        <v>44902</v>
      </c>
      <c r="AD4133" s="33">
        <v>30</v>
      </c>
      <c r="AE4133" s="36">
        <f t="shared" si="747"/>
        <v>44932</v>
      </c>
    </row>
    <row r="4134" spans="2:31" ht="14.5" hidden="1">
      <c r="B4134" s="29" t="s">
        <v>3199</v>
      </c>
      <c r="C4134" s="30" t="str">
        <f t="shared" si="737"/>
        <v>(Proveedores estratégicos)</v>
      </c>
      <c r="D4134" s="30">
        <v>4</v>
      </c>
      <c r="E4134" s="30" t="s">
        <v>5585</v>
      </c>
      <c r="F4134" s="30" t="s">
        <v>5586</v>
      </c>
      <c r="G4134" s="30" t="s">
        <v>4770</v>
      </c>
      <c r="H4134" s="31" t="s">
        <v>3262</v>
      </c>
      <c r="I4134" s="31" t="s">
        <v>48</v>
      </c>
      <c r="J4134" s="32">
        <v>2137022</v>
      </c>
      <c r="K4134" s="33">
        <f t="shared" si="738"/>
        <v>448.02708680566474</v>
      </c>
      <c r="L4134" s="33">
        <v>2137022</v>
      </c>
      <c r="M4134" s="33">
        <v>0</v>
      </c>
      <c r="N4134" s="33">
        <v>0</v>
      </c>
      <c r="O4134" s="33">
        <v>0</v>
      </c>
      <c r="P4134" s="33">
        <f t="shared" si="739"/>
        <v>2137022</v>
      </c>
      <c r="Q4134" s="33">
        <f t="shared" si="740"/>
        <v>448.02708680566474</v>
      </c>
      <c r="R4134" s="33">
        <f t="shared" si="741"/>
        <v>2137022</v>
      </c>
      <c r="S4134" s="33"/>
      <c r="T4134" s="30" t="str">
        <f t="shared" si="742"/>
        <v>COP</v>
      </c>
      <c r="U4134" s="33">
        <v>0</v>
      </c>
      <c r="V4134" s="33">
        <v>0</v>
      </c>
      <c r="W4134" s="33">
        <v>0</v>
      </c>
      <c r="X4134" s="33">
        <f t="shared" si="743"/>
        <v>2137022</v>
      </c>
      <c r="Y4134" s="33">
        <f t="shared" si="744"/>
        <v>448.02708680566474</v>
      </c>
      <c r="Z4134" s="33">
        <f t="shared" si="745"/>
        <v>2137022</v>
      </c>
      <c r="AA4134" s="34">
        <f t="shared" si="746"/>
        <v>3.0814752584991119E-06</v>
      </c>
      <c r="AB4134" s="33" t="s">
        <v>762</v>
      </c>
      <c r="AC4134" s="35">
        <v>44902</v>
      </c>
      <c r="AD4134" s="33">
        <v>30</v>
      </c>
      <c r="AE4134" s="36">
        <f t="shared" si="747"/>
        <v>44932</v>
      </c>
    </row>
    <row r="4135" spans="2:31" ht="14.5" hidden="1">
      <c r="B4135" s="29" t="s">
        <v>3199</v>
      </c>
      <c r="C4135" s="30" t="str">
        <f t="shared" si="737"/>
        <v>(Proveedores estratégicos)</v>
      </c>
      <c r="D4135" s="30">
        <v>4</v>
      </c>
      <c r="E4135" s="30" t="s">
        <v>5585</v>
      </c>
      <c r="F4135" s="30" t="s">
        <v>5586</v>
      </c>
      <c r="G4135" s="30" t="s">
        <v>4770</v>
      </c>
      <c r="H4135" s="31" t="s">
        <v>3263</v>
      </c>
      <c r="I4135" s="31" t="s">
        <v>48</v>
      </c>
      <c r="J4135" s="32">
        <v>792157</v>
      </c>
      <c r="K4135" s="33">
        <f t="shared" si="738"/>
        <v>166.07587240688909</v>
      </c>
      <c r="L4135" s="33">
        <v>792157</v>
      </c>
      <c r="M4135" s="33">
        <v>0</v>
      </c>
      <c r="N4135" s="33">
        <v>0</v>
      </c>
      <c r="O4135" s="33">
        <v>0</v>
      </c>
      <c r="P4135" s="33">
        <f t="shared" si="739"/>
        <v>792157</v>
      </c>
      <c r="Q4135" s="33">
        <f t="shared" si="740"/>
        <v>166.07587240688909</v>
      </c>
      <c r="R4135" s="33">
        <f t="shared" si="741"/>
        <v>792157</v>
      </c>
      <c r="S4135" s="33"/>
      <c r="T4135" s="30" t="str">
        <f t="shared" si="742"/>
        <v>COP</v>
      </c>
      <c r="U4135" s="33">
        <v>0</v>
      </c>
      <c r="V4135" s="33">
        <v>0</v>
      </c>
      <c r="W4135" s="33">
        <v>0</v>
      </c>
      <c r="X4135" s="33">
        <f t="shared" si="743"/>
        <v>792157</v>
      </c>
      <c r="Y4135" s="33">
        <f t="shared" si="744"/>
        <v>166.07587240688909</v>
      </c>
      <c r="Z4135" s="33">
        <f t="shared" si="745"/>
        <v>792157</v>
      </c>
      <c r="AA4135" s="34">
        <f t="shared" si="746"/>
        <v>1.1422494463542635E-06</v>
      </c>
      <c r="AB4135" s="33" t="s">
        <v>762</v>
      </c>
      <c r="AC4135" s="35">
        <v>44902</v>
      </c>
      <c r="AD4135" s="33">
        <v>30</v>
      </c>
      <c r="AE4135" s="36">
        <f t="shared" si="747"/>
        <v>44932</v>
      </c>
    </row>
    <row r="4136" spans="2:31" ht="14.5" hidden="1">
      <c r="B4136" s="29" t="s">
        <v>3199</v>
      </c>
      <c r="C4136" s="30" t="str">
        <f t="shared" si="737"/>
        <v>(Proveedores estratégicos)</v>
      </c>
      <c r="D4136" s="30">
        <v>4</v>
      </c>
      <c r="E4136" s="30" t="s">
        <v>5585</v>
      </c>
      <c r="F4136" s="30" t="s">
        <v>5586</v>
      </c>
      <c r="G4136" s="30" t="s">
        <v>4770</v>
      </c>
      <c r="H4136" s="31" t="s">
        <v>3264</v>
      </c>
      <c r="I4136" s="31" t="s">
        <v>48</v>
      </c>
      <c r="J4136" s="32">
        <v>396078</v>
      </c>
      <c r="K4136" s="33">
        <f t="shared" si="738"/>
        <v>83.037831378345231</v>
      </c>
      <c r="L4136" s="33">
        <v>396078</v>
      </c>
      <c r="M4136" s="33">
        <v>0</v>
      </c>
      <c r="N4136" s="33">
        <v>0</v>
      </c>
      <c r="O4136" s="33">
        <v>0</v>
      </c>
      <c r="P4136" s="33">
        <f t="shared" si="739"/>
        <v>396078</v>
      </c>
      <c r="Q4136" s="33">
        <f t="shared" si="740"/>
        <v>83.037831378345231</v>
      </c>
      <c r="R4136" s="33">
        <f t="shared" si="741"/>
        <v>396078</v>
      </c>
      <c r="S4136" s="33"/>
      <c r="T4136" s="30" t="str">
        <f t="shared" si="742"/>
        <v>COP</v>
      </c>
      <c r="U4136" s="33">
        <v>0</v>
      </c>
      <c r="V4136" s="33">
        <v>0</v>
      </c>
      <c r="W4136" s="33">
        <v>0</v>
      </c>
      <c r="X4136" s="33">
        <f t="shared" si="743"/>
        <v>396078</v>
      </c>
      <c r="Y4136" s="33">
        <f t="shared" si="744"/>
        <v>83.037831378345231</v>
      </c>
      <c r="Z4136" s="33">
        <f t="shared" si="745"/>
        <v>396078</v>
      </c>
      <c r="AA4136" s="34">
        <f t="shared" si="746"/>
        <v>5.7112400220297742E-07</v>
      </c>
      <c r="AB4136" s="33" t="s">
        <v>762</v>
      </c>
      <c r="AC4136" s="35">
        <v>44902</v>
      </c>
      <c r="AD4136" s="33">
        <v>30</v>
      </c>
      <c r="AE4136" s="36">
        <f t="shared" si="747"/>
        <v>44932</v>
      </c>
    </row>
    <row r="4137" spans="2:31" ht="14.5" hidden="1">
      <c r="B4137" s="29" t="s">
        <v>3199</v>
      </c>
      <c r="C4137" s="30" t="str">
        <f t="shared" si="737"/>
        <v>(Proveedores estratégicos)</v>
      </c>
      <c r="D4137" s="30">
        <v>4</v>
      </c>
      <c r="E4137" s="30" t="s">
        <v>5585</v>
      </c>
      <c r="F4137" s="30" t="s">
        <v>5586</v>
      </c>
      <c r="G4137" s="30" t="s">
        <v>4770</v>
      </c>
      <c r="H4137" s="31" t="s">
        <v>3265</v>
      </c>
      <c r="I4137" s="31" t="s">
        <v>48</v>
      </c>
      <c r="J4137" s="32">
        <v>396078</v>
      </c>
      <c r="K4137" s="33">
        <f t="shared" si="738"/>
        <v>83.037831378345231</v>
      </c>
      <c r="L4137" s="33">
        <v>396078</v>
      </c>
      <c r="M4137" s="33">
        <v>0</v>
      </c>
      <c r="N4137" s="33">
        <v>0</v>
      </c>
      <c r="O4137" s="33">
        <v>0</v>
      </c>
      <c r="P4137" s="33">
        <f t="shared" si="739"/>
        <v>396078</v>
      </c>
      <c r="Q4137" s="33">
        <f t="shared" si="740"/>
        <v>83.037831378345231</v>
      </c>
      <c r="R4137" s="33">
        <f t="shared" si="741"/>
        <v>396078</v>
      </c>
      <c r="S4137" s="38"/>
      <c r="T4137" s="30" t="str">
        <f t="shared" si="742"/>
        <v>COP</v>
      </c>
      <c r="U4137" s="33">
        <v>0</v>
      </c>
      <c r="V4137" s="33">
        <v>0</v>
      </c>
      <c r="W4137" s="33">
        <v>0</v>
      </c>
      <c r="X4137" s="33">
        <f t="shared" si="743"/>
        <v>396078</v>
      </c>
      <c r="Y4137" s="33">
        <f t="shared" si="744"/>
        <v>83.037831378345231</v>
      </c>
      <c r="Z4137" s="33">
        <f t="shared" si="745"/>
        <v>396078</v>
      </c>
      <c r="AA4137" s="34">
        <f t="shared" si="746"/>
        <v>5.7112400220297742E-07</v>
      </c>
      <c r="AB4137" s="33" t="s">
        <v>762</v>
      </c>
      <c r="AC4137" s="35">
        <v>44902</v>
      </c>
      <c r="AD4137" s="33">
        <v>30</v>
      </c>
      <c r="AE4137" s="36">
        <f t="shared" si="747"/>
        <v>44932</v>
      </c>
    </row>
    <row r="4138" spans="2:31" ht="14.5" hidden="1">
      <c r="B4138" s="29" t="s">
        <v>3199</v>
      </c>
      <c r="C4138" s="30" t="str">
        <f t="shared" si="737"/>
        <v>(Proveedores estratégicos)</v>
      </c>
      <c r="D4138" s="30">
        <v>4</v>
      </c>
      <c r="E4138" s="30" t="s">
        <v>5585</v>
      </c>
      <c r="F4138" s="30" t="s">
        <v>5586</v>
      </c>
      <c r="G4138" s="30" t="s">
        <v>4770</v>
      </c>
      <c r="H4138" s="31" t="s">
        <v>3266</v>
      </c>
      <c r="I4138" s="31" t="s">
        <v>48</v>
      </c>
      <c r="J4138" s="32">
        <v>10420822</v>
      </c>
      <c r="K4138" s="33">
        <f t="shared" si="738"/>
        <v>2184.7274023292134</v>
      </c>
      <c r="L4138" s="33">
        <v>10420822</v>
      </c>
      <c r="M4138" s="33">
        <v>0</v>
      </c>
      <c r="N4138" s="33">
        <v>0</v>
      </c>
      <c r="O4138" s="33">
        <v>0</v>
      </c>
      <c r="P4138" s="33">
        <f t="shared" si="739"/>
        <v>10420822</v>
      </c>
      <c r="Q4138" s="33">
        <f t="shared" si="740"/>
        <v>2184.7274023292134</v>
      </c>
      <c r="R4138" s="33">
        <f t="shared" si="741"/>
        <v>10420822</v>
      </c>
      <c r="S4138" s="33"/>
      <c r="T4138" s="30" t="str">
        <f t="shared" si="742"/>
        <v>COP</v>
      </c>
      <c r="U4138" s="33">
        <v>0</v>
      </c>
      <c r="V4138" s="33">
        <v>0</v>
      </c>
      <c r="W4138" s="33">
        <v>0</v>
      </c>
      <c r="X4138" s="33">
        <f t="shared" si="743"/>
        <v>10420822</v>
      </c>
      <c r="Y4138" s="33">
        <f t="shared" si="744"/>
        <v>2184.7274023292134</v>
      </c>
      <c r="Z4138" s="33">
        <f t="shared" si="745"/>
        <v>10420822</v>
      </c>
      <c r="AA4138" s="34">
        <f t="shared" si="746"/>
        <v>1.5026286657892728E-05</v>
      </c>
      <c r="AB4138" s="33" t="s">
        <v>762</v>
      </c>
      <c r="AC4138" s="35">
        <v>44902</v>
      </c>
      <c r="AD4138" s="33">
        <v>30</v>
      </c>
      <c r="AE4138" s="36">
        <f t="shared" si="747"/>
        <v>44932</v>
      </c>
    </row>
    <row r="4139" spans="2:31" ht="14.5" hidden="1">
      <c r="B4139" s="29" t="s">
        <v>3199</v>
      </c>
      <c r="C4139" s="30" t="str">
        <f t="shared" si="737"/>
        <v>(Proveedores estratégicos)</v>
      </c>
      <c r="D4139" s="30">
        <v>4</v>
      </c>
      <c r="E4139" s="30" t="s">
        <v>5585</v>
      </c>
      <c r="F4139" s="30" t="s">
        <v>5586</v>
      </c>
      <c r="G4139" s="30" t="s">
        <v>4770</v>
      </c>
      <c r="H4139" s="31" t="s">
        <v>3267</v>
      </c>
      <c r="I4139" s="31" t="s">
        <v>48</v>
      </c>
      <c r="J4139" s="32">
        <v>6842476</v>
      </c>
      <c r="K4139" s="33">
        <f t="shared" si="738"/>
        <v>1434.5264526138137</v>
      </c>
      <c r="L4139" s="33">
        <v>6842476</v>
      </c>
      <c r="M4139" s="33">
        <v>0</v>
      </c>
      <c r="N4139" s="33">
        <v>0</v>
      </c>
      <c r="O4139" s="33">
        <v>0</v>
      </c>
      <c r="P4139" s="33">
        <f t="shared" si="739"/>
        <v>6842476</v>
      </c>
      <c r="Q4139" s="33">
        <f t="shared" si="740"/>
        <v>1434.5264526138137</v>
      </c>
      <c r="R4139" s="33">
        <f t="shared" si="741"/>
        <v>6842476</v>
      </c>
      <c r="S4139" s="33"/>
      <c r="T4139" s="30" t="str">
        <f t="shared" si="742"/>
        <v>COP</v>
      </c>
      <c r="U4139" s="33">
        <v>0</v>
      </c>
      <c r="V4139" s="33">
        <v>0</v>
      </c>
      <c r="W4139" s="33">
        <v>0</v>
      </c>
      <c r="X4139" s="33">
        <f t="shared" si="743"/>
        <v>6842476</v>
      </c>
      <c r="Y4139" s="33">
        <f t="shared" si="744"/>
        <v>1434.5264526138137</v>
      </c>
      <c r="Z4139" s="33">
        <f t="shared" si="745"/>
        <v>6842476</v>
      </c>
      <c r="AA4139" s="34">
        <f t="shared" si="746"/>
        <v>9.8664966953423824E-06</v>
      </c>
      <c r="AB4139" s="33" t="s">
        <v>762</v>
      </c>
      <c r="AC4139" s="35">
        <v>44902</v>
      </c>
      <c r="AD4139" s="33">
        <v>30</v>
      </c>
      <c r="AE4139" s="36">
        <f t="shared" si="747"/>
        <v>44932</v>
      </c>
    </row>
    <row r="4140" spans="2:31" ht="14.5" hidden="1">
      <c r="B4140" s="29" t="s">
        <v>3199</v>
      </c>
      <c r="C4140" s="30" t="str">
        <f t="shared" si="737"/>
        <v>(Proveedores estratégicos)</v>
      </c>
      <c r="D4140" s="30">
        <v>4</v>
      </c>
      <c r="E4140" s="30" t="s">
        <v>5585</v>
      </c>
      <c r="F4140" s="30" t="s">
        <v>5586</v>
      </c>
      <c r="G4140" s="30" t="s">
        <v>4770</v>
      </c>
      <c r="H4140" s="31" t="s">
        <v>3268</v>
      </c>
      <c r="I4140" s="31" t="s">
        <v>48</v>
      </c>
      <c r="J4140" s="32">
        <v>332839</v>
      </c>
      <c r="K4140" s="33">
        <f t="shared" si="738"/>
        <v>69.779762466324925</v>
      </c>
      <c r="L4140" s="33">
        <v>332839</v>
      </c>
      <c r="M4140" s="33">
        <v>0</v>
      </c>
      <c r="N4140" s="33">
        <v>0</v>
      </c>
      <c r="O4140" s="33">
        <v>0</v>
      </c>
      <c r="P4140" s="33">
        <f t="shared" si="739"/>
        <v>332839</v>
      </c>
      <c r="Q4140" s="33">
        <f t="shared" si="740"/>
        <v>69.779762466324925</v>
      </c>
      <c r="R4140" s="33">
        <f t="shared" si="741"/>
        <v>332839</v>
      </c>
      <c r="S4140" s="38"/>
      <c r="T4140" s="30" t="str">
        <f t="shared" si="742"/>
        <v>COP</v>
      </c>
      <c r="U4140" s="33">
        <v>0</v>
      </c>
      <c r="V4140" s="33">
        <v>0</v>
      </c>
      <c r="W4140" s="33">
        <v>0</v>
      </c>
      <c r="X4140" s="33">
        <f t="shared" si="743"/>
        <v>332839</v>
      </c>
      <c r="Y4140" s="33">
        <f t="shared" si="744"/>
        <v>69.779762466324925</v>
      </c>
      <c r="Z4140" s="33">
        <f t="shared" si="745"/>
        <v>332839</v>
      </c>
      <c r="AA4140" s="34">
        <f t="shared" si="746"/>
        <v>4.7993663311074284E-07</v>
      </c>
      <c r="AB4140" s="33" t="s">
        <v>762</v>
      </c>
      <c r="AC4140" s="35">
        <v>44902</v>
      </c>
      <c r="AD4140" s="33">
        <v>30</v>
      </c>
      <c r="AE4140" s="36">
        <f t="shared" si="747"/>
        <v>44932</v>
      </c>
    </row>
    <row r="4141" spans="2:31" ht="14.5" hidden="1">
      <c r="B4141" s="29" t="s">
        <v>3199</v>
      </c>
      <c r="C4141" s="30" t="str">
        <f t="shared" si="748" ref="C4141:C4204">+IF(D4141=1,$A$4,IF(D4141=2,$A$5,IF(D4141=3,$A$6,IF(D4141=4,$A$7,IF(D4141=5,$A$8,IF(D4141=6,$A$9,))))))</f>
        <v>(Proveedores estratégicos)</v>
      </c>
      <c r="D4141" s="30">
        <v>4</v>
      </c>
      <c r="E4141" s="30" t="s">
        <v>5585</v>
      </c>
      <c r="F4141" s="30" t="s">
        <v>5586</v>
      </c>
      <c r="G4141" s="30" t="s">
        <v>4770</v>
      </c>
      <c r="H4141" s="31" t="s">
        <v>3269</v>
      </c>
      <c r="I4141" s="31" t="s">
        <v>48</v>
      </c>
      <c r="J4141" s="32">
        <v>396078</v>
      </c>
      <c r="K4141" s="33">
        <f t="shared" si="749" ref="K4141:K4204">+IF(I4141="USD",J4141,L4141/$L$3)</f>
        <v>83.037831378345231</v>
      </c>
      <c r="L4141" s="33">
        <v>396078</v>
      </c>
      <c r="M4141" s="33">
        <v>0</v>
      </c>
      <c r="N4141" s="33">
        <v>0</v>
      </c>
      <c r="O4141" s="33">
        <v>0</v>
      </c>
      <c r="P4141" s="33">
        <f t="shared" si="750" ref="P4141:P4204">+J4141+M4141</f>
        <v>396078</v>
      </c>
      <c r="Q4141" s="33">
        <f t="shared" si="751" ref="Q4141:Q4204">+K4141+N4141</f>
        <v>83.037831378345231</v>
      </c>
      <c r="R4141" s="33">
        <f t="shared" si="752" ref="R4141:R4204">+L4141+O4141</f>
        <v>396078</v>
      </c>
      <c r="S4141" s="33"/>
      <c r="T4141" s="30" t="str">
        <f t="shared" si="753" ref="T4141:T4204">+I4141</f>
        <v>COP</v>
      </c>
      <c r="U4141" s="33">
        <v>0</v>
      </c>
      <c r="V4141" s="33">
        <v>0</v>
      </c>
      <c r="W4141" s="33">
        <v>0</v>
      </c>
      <c r="X4141" s="33">
        <f t="shared" si="754" ref="X4141:X4204">+P4141+U4141</f>
        <v>396078</v>
      </c>
      <c r="Y4141" s="33">
        <f t="shared" si="755" ref="Y4141:Y4204">+Q4141+V4141</f>
        <v>83.037831378345231</v>
      </c>
      <c r="Z4141" s="33">
        <f t="shared" si="756" ref="Z4141:Z4204">+R4141+W4141</f>
        <v>396078</v>
      </c>
      <c r="AA4141" s="34">
        <f t="shared" si="757" ref="AA4141:AA4204">+IF(D4141=1,Z4141/$C$4,IF(D4141=2,Z4141/$C$5,IF(D4141=3,Z4141/$C$6,IF(D4141=4,Z4141/$C$7,IF(D4141=5,Z4141/$C$8,IF(D4141=6,Z4141/$C$9))))))</f>
        <v>5.7112400220297742E-07</v>
      </c>
      <c r="AB4141" s="33" t="s">
        <v>762</v>
      </c>
      <c r="AC4141" s="35">
        <v>44902</v>
      </c>
      <c r="AD4141" s="33">
        <v>30</v>
      </c>
      <c r="AE4141" s="36">
        <f t="shared" si="747"/>
        <v>44932</v>
      </c>
    </row>
    <row r="4142" spans="2:31" ht="14.5" hidden="1">
      <c r="B4142" s="29" t="s">
        <v>3199</v>
      </c>
      <c r="C4142" s="30" t="str">
        <f t="shared" si="748"/>
        <v>(Proveedores estratégicos)</v>
      </c>
      <c r="D4142" s="30">
        <v>4</v>
      </c>
      <c r="E4142" s="30" t="s">
        <v>5585</v>
      </c>
      <c r="F4142" s="30" t="s">
        <v>5586</v>
      </c>
      <c r="G4142" s="30" t="s">
        <v>4770</v>
      </c>
      <c r="H4142" s="31" t="s">
        <v>3270</v>
      </c>
      <c r="I4142" s="31" t="s">
        <v>48</v>
      </c>
      <c r="J4142" s="32">
        <v>3206638</v>
      </c>
      <c r="K4142" s="33">
        <f t="shared" si="749"/>
        <v>672.27229367799816</v>
      </c>
      <c r="L4142" s="33">
        <v>3206638</v>
      </c>
      <c r="M4142" s="33">
        <v>0</v>
      </c>
      <c r="N4142" s="33">
        <v>0</v>
      </c>
      <c r="O4142" s="33">
        <v>0</v>
      </c>
      <c r="P4142" s="33">
        <f t="shared" si="750"/>
        <v>3206638</v>
      </c>
      <c r="Q4142" s="33">
        <f t="shared" si="751"/>
        <v>672.27229367799816</v>
      </c>
      <c r="R4142" s="33">
        <f t="shared" si="752"/>
        <v>3206638</v>
      </c>
      <c r="S4142" s="33"/>
      <c r="T4142" s="30" t="str">
        <f t="shared" si="753"/>
        <v>COP</v>
      </c>
      <c r="U4142" s="33">
        <v>0</v>
      </c>
      <c r="V4142" s="33">
        <v>0</v>
      </c>
      <c r="W4142" s="33">
        <v>0</v>
      </c>
      <c r="X4142" s="33">
        <f t="shared" si="754"/>
        <v>3206638</v>
      </c>
      <c r="Y4142" s="33">
        <f t="shared" si="755"/>
        <v>672.27229367799816</v>
      </c>
      <c r="Z4142" s="33">
        <f t="shared" si="756"/>
        <v>3206638</v>
      </c>
      <c r="AA4142" s="34">
        <f t="shared" si="757"/>
        <v>4.6238062406297532E-06</v>
      </c>
      <c r="AB4142" s="33" t="s">
        <v>762</v>
      </c>
      <c r="AC4142" s="35">
        <v>44902</v>
      </c>
      <c r="AD4142" s="33">
        <v>30</v>
      </c>
      <c r="AE4142" s="36">
        <f t="shared" si="747"/>
        <v>44932</v>
      </c>
    </row>
    <row r="4143" spans="2:31" ht="14.5" hidden="1">
      <c r="B4143" s="29" t="s">
        <v>3199</v>
      </c>
      <c r="C4143" s="30" t="str">
        <f t="shared" si="748"/>
        <v>(Proveedores estratégicos)</v>
      </c>
      <c r="D4143" s="30">
        <v>4</v>
      </c>
      <c r="E4143" s="30" t="s">
        <v>5585</v>
      </c>
      <c r="F4143" s="30" t="s">
        <v>5586</v>
      </c>
      <c r="G4143" s="30" t="s">
        <v>4770</v>
      </c>
      <c r="H4143" s="31" t="s">
        <v>3271</v>
      </c>
      <c r="I4143" s="31" t="s">
        <v>48</v>
      </c>
      <c r="J4143" s="32">
        <v>16565471</v>
      </c>
      <c r="K4143" s="33">
        <f t="shared" si="749"/>
        <v>3472.9542857741853</v>
      </c>
      <c r="L4143" s="33">
        <v>16565471</v>
      </c>
      <c r="M4143" s="33">
        <v>0</v>
      </c>
      <c r="N4143" s="33">
        <v>0</v>
      </c>
      <c r="O4143" s="33">
        <v>0</v>
      </c>
      <c r="P4143" s="33">
        <f t="shared" si="750"/>
        <v>16565471</v>
      </c>
      <c r="Q4143" s="33">
        <f t="shared" si="751"/>
        <v>3472.9542857741853</v>
      </c>
      <c r="R4143" s="33">
        <f t="shared" si="752"/>
        <v>16565471</v>
      </c>
      <c r="S4143" s="33"/>
      <c r="T4143" s="30" t="str">
        <f t="shared" si="753"/>
        <v>COP</v>
      </c>
      <c r="U4143" s="33">
        <v>0</v>
      </c>
      <c r="V4143" s="33">
        <v>0</v>
      </c>
      <c r="W4143" s="33">
        <v>0</v>
      </c>
      <c r="X4143" s="33">
        <f t="shared" si="754"/>
        <v>16565471</v>
      </c>
      <c r="Y4143" s="33">
        <f t="shared" si="755"/>
        <v>3472.9542857741853</v>
      </c>
      <c r="Z4143" s="33">
        <f t="shared" si="756"/>
        <v>16565471</v>
      </c>
      <c r="AA4143" s="34">
        <f t="shared" si="757"/>
        <v>2.3886552890838064E-05</v>
      </c>
      <c r="AB4143" s="33" t="s">
        <v>762</v>
      </c>
      <c r="AC4143" s="35">
        <v>44902</v>
      </c>
      <c r="AD4143" s="33">
        <v>30</v>
      </c>
      <c r="AE4143" s="36">
        <f t="shared" si="747"/>
        <v>44932</v>
      </c>
    </row>
    <row r="4144" spans="2:31" ht="14.5" hidden="1">
      <c r="B4144" s="29" t="s">
        <v>3199</v>
      </c>
      <c r="C4144" s="30" t="str">
        <f t="shared" si="748"/>
        <v>(Proveedores estratégicos)</v>
      </c>
      <c r="D4144" s="30">
        <v>4</v>
      </c>
      <c r="E4144" s="30" t="s">
        <v>5585</v>
      </c>
      <c r="F4144" s="30" t="s">
        <v>5586</v>
      </c>
      <c r="G4144" s="30" t="s">
        <v>4770</v>
      </c>
      <c r="H4144" s="31" t="s">
        <v>3272</v>
      </c>
      <c r="I4144" s="31" t="s">
        <v>48</v>
      </c>
      <c r="J4144" s="32">
        <v>3485708</v>
      </c>
      <c r="K4144" s="33">
        <f t="shared" si="749"/>
        <v>730.77937461345743</v>
      </c>
      <c r="L4144" s="33">
        <v>3485708</v>
      </c>
      <c r="M4144" s="33">
        <v>0</v>
      </c>
      <c r="N4144" s="33">
        <v>0</v>
      </c>
      <c r="O4144" s="33">
        <v>0</v>
      </c>
      <c r="P4144" s="33">
        <f t="shared" si="750"/>
        <v>3485708</v>
      </c>
      <c r="Q4144" s="33">
        <f t="shared" si="751"/>
        <v>730.77937461345743</v>
      </c>
      <c r="R4144" s="33">
        <f t="shared" si="752"/>
        <v>3485708</v>
      </c>
      <c r="S4144" s="33"/>
      <c r="T4144" s="30" t="str">
        <f t="shared" si="753"/>
        <v>COP</v>
      </c>
      <c r="U4144" s="33">
        <v>0</v>
      </c>
      <c r="V4144" s="33">
        <v>0</v>
      </c>
      <c r="W4144" s="33">
        <v>0</v>
      </c>
      <c r="X4144" s="33">
        <f t="shared" si="754"/>
        <v>3485708</v>
      </c>
      <c r="Y4144" s="33">
        <f t="shared" si="755"/>
        <v>730.77937461345743</v>
      </c>
      <c r="Z4144" s="33">
        <f t="shared" si="756"/>
        <v>3485708</v>
      </c>
      <c r="AA4144" s="34">
        <f t="shared" si="757"/>
        <v>5.026210755131404E-06</v>
      </c>
      <c r="AB4144" s="33" t="s">
        <v>762</v>
      </c>
      <c r="AC4144" s="35">
        <v>44902</v>
      </c>
      <c r="AD4144" s="33">
        <v>30</v>
      </c>
      <c r="AE4144" s="36">
        <f t="shared" si="747"/>
        <v>44932</v>
      </c>
    </row>
    <row r="4145" spans="2:31" ht="14.5" hidden="1">
      <c r="B4145" s="29" t="s">
        <v>3199</v>
      </c>
      <c r="C4145" s="30" t="str">
        <f t="shared" si="748"/>
        <v>(Proveedores estratégicos)</v>
      </c>
      <c r="D4145" s="30">
        <v>4</v>
      </c>
      <c r="E4145" s="30" t="s">
        <v>5585</v>
      </c>
      <c r="F4145" s="30" t="s">
        <v>5586</v>
      </c>
      <c r="G4145" s="30" t="s">
        <v>4770</v>
      </c>
      <c r="H4145" s="31" t="s">
        <v>3273</v>
      </c>
      <c r="I4145" s="31" t="s">
        <v>48</v>
      </c>
      <c r="J4145" s="32">
        <v>8709661</v>
      </c>
      <c r="K4145" s="33">
        <f t="shared" si="749"/>
        <v>1825.9821587680954</v>
      </c>
      <c r="L4145" s="33">
        <v>8709661</v>
      </c>
      <c r="M4145" s="33">
        <v>0</v>
      </c>
      <c r="N4145" s="33">
        <v>0</v>
      </c>
      <c r="O4145" s="33">
        <v>0</v>
      </c>
      <c r="P4145" s="33">
        <f t="shared" si="750"/>
        <v>8709661</v>
      </c>
      <c r="Q4145" s="33">
        <f t="shared" si="751"/>
        <v>1825.9821587680954</v>
      </c>
      <c r="R4145" s="33">
        <f t="shared" si="752"/>
        <v>8709661</v>
      </c>
      <c r="S4145" s="38"/>
      <c r="T4145" s="30" t="str">
        <f t="shared" si="753"/>
        <v>COP</v>
      </c>
      <c r="U4145" s="33">
        <v>0</v>
      </c>
      <c r="V4145" s="33">
        <v>0</v>
      </c>
      <c r="W4145" s="33">
        <v>0</v>
      </c>
      <c r="X4145" s="33">
        <f t="shared" si="754"/>
        <v>8709661</v>
      </c>
      <c r="Y4145" s="33">
        <f t="shared" si="755"/>
        <v>1825.9821587680954</v>
      </c>
      <c r="Z4145" s="33">
        <f t="shared" si="756"/>
        <v>8709661</v>
      </c>
      <c r="AA4145" s="34">
        <f t="shared" si="757"/>
        <v>1.2558880948073832E-05</v>
      </c>
      <c r="AB4145" s="33" t="s">
        <v>762</v>
      </c>
      <c r="AC4145" s="35">
        <v>44902</v>
      </c>
      <c r="AD4145" s="33">
        <v>30</v>
      </c>
      <c r="AE4145" s="36">
        <f t="shared" si="747"/>
        <v>44932</v>
      </c>
    </row>
    <row r="4146" spans="2:31" ht="14.5" hidden="1">
      <c r="B4146" s="29" t="s">
        <v>3199</v>
      </c>
      <c r="C4146" s="30" t="str">
        <f t="shared" si="748"/>
        <v>(Proveedores estratégicos)</v>
      </c>
      <c r="D4146" s="30">
        <v>4</v>
      </c>
      <c r="E4146" s="30" t="s">
        <v>5585</v>
      </c>
      <c r="F4146" s="30" t="s">
        <v>5586</v>
      </c>
      <c r="G4146" s="30" t="s">
        <v>4770</v>
      </c>
      <c r="H4146" s="31" t="s">
        <v>3274</v>
      </c>
      <c r="I4146" s="31" t="s">
        <v>48</v>
      </c>
      <c r="J4146" s="32">
        <v>396078</v>
      </c>
      <c r="K4146" s="33">
        <f t="shared" si="749"/>
        <v>83.037831378345231</v>
      </c>
      <c r="L4146" s="33">
        <v>396078</v>
      </c>
      <c r="M4146" s="33">
        <v>0</v>
      </c>
      <c r="N4146" s="33">
        <v>0</v>
      </c>
      <c r="O4146" s="33">
        <v>0</v>
      </c>
      <c r="P4146" s="33">
        <f t="shared" si="750"/>
        <v>396078</v>
      </c>
      <c r="Q4146" s="33">
        <f t="shared" si="751"/>
        <v>83.037831378345231</v>
      </c>
      <c r="R4146" s="33">
        <f t="shared" si="752"/>
        <v>396078</v>
      </c>
      <c r="S4146" s="33"/>
      <c r="T4146" s="30" t="str">
        <f t="shared" si="753"/>
        <v>COP</v>
      </c>
      <c r="U4146" s="33">
        <v>0</v>
      </c>
      <c r="V4146" s="33">
        <v>0</v>
      </c>
      <c r="W4146" s="33">
        <v>0</v>
      </c>
      <c r="X4146" s="33">
        <f t="shared" si="754"/>
        <v>396078</v>
      </c>
      <c r="Y4146" s="33">
        <f t="shared" si="755"/>
        <v>83.037831378345231</v>
      </c>
      <c r="Z4146" s="33">
        <f t="shared" si="756"/>
        <v>396078</v>
      </c>
      <c r="AA4146" s="34">
        <f t="shared" si="757"/>
        <v>5.7112400220297742E-07</v>
      </c>
      <c r="AB4146" s="33" t="s">
        <v>762</v>
      </c>
      <c r="AC4146" s="35">
        <v>44902</v>
      </c>
      <c r="AD4146" s="33">
        <v>30</v>
      </c>
      <c r="AE4146" s="36">
        <f t="shared" si="747"/>
        <v>44932</v>
      </c>
    </row>
    <row r="4147" spans="2:31" ht="14.5" hidden="1">
      <c r="B4147" s="29" t="s">
        <v>3199</v>
      </c>
      <c r="C4147" s="30" t="str">
        <f t="shared" si="748"/>
        <v>(Proveedores estratégicos)</v>
      </c>
      <c r="D4147" s="30">
        <v>4</v>
      </c>
      <c r="E4147" s="30" t="s">
        <v>5585</v>
      </c>
      <c r="F4147" s="30" t="s">
        <v>5586</v>
      </c>
      <c r="G4147" s="30" t="s">
        <v>4770</v>
      </c>
      <c r="H4147" s="31" t="s">
        <v>3275</v>
      </c>
      <c r="I4147" s="31" t="s">
        <v>48</v>
      </c>
      <c r="J4147" s="32">
        <v>396078</v>
      </c>
      <c r="K4147" s="33">
        <f t="shared" si="749"/>
        <v>83.037831378345231</v>
      </c>
      <c r="L4147" s="33">
        <v>396078</v>
      </c>
      <c r="M4147" s="33">
        <v>0</v>
      </c>
      <c r="N4147" s="33">
        <v>0</v>
      </c>
      <c r="O4147" s="33">
        <v>0</v>
      </c>
      <c r="P4147" s="33">
        <f t="shared" si="750"/>
        <v>396078</v>
      </c>
      <c r="Q4147" s="33">
        <f t="shared" si="751"/>
        <v>83.037831378345231</v>
      </c>
      <c r="R4147" s="33">
        <f t="shared" si="752"/>
        <v>396078</v>
      </c>
      <c r="S4147" s="33"/>
      <c r="T4147" s="30" t="str">
        <f t="shared" si="753"/>
        <v>COP</v>
      </c>
      <c r="U4147" s="33">
        <v>0</v>
      </c>
      <c r="V4147" s="33">
        <v>0</v>
      </c>
      <c r="W4147" s="33">
        <v>0</v>
      </c>
      <c r="X4147" s="33">
        <f t="shared" si="754"/>
        <v>396078</v>
      </c>
      <c r="Y4147" s="33">
        <f t="shared" si="755"/>
        <v>83.037831378345231</v>
      </c>
      <c r="Z4147" s="33">
        <f t="shared" si="756"/>
        <v>396078</v>
      </c>
      <c r="AA4147" s="34">
        <f t="shared" si="757"/>
        <v>5.7112400220297742E-07</v>
      </c>
      <c r="AB4147" s="33" t="s">
        <v>762</v>
      </c>
      <c r="AC4147" s="35">
        <v>44902</v>
      </c>
      <c r="AD4147" s="33">
        <v>30</v>
      </c>
      <c r="AE4147" s="36">
        <f t="shared" si="747"/>
        <v>44932</v>
      </c>
    </row>
    <row r="4148" spans="2:31" ht="14.5" hidden="1">
      <c r="B4148" s="29" t="s">
        <v>3199</v>
      </c>
      <c r="C4148" s="30" t="str">
        <f t="shared" si="748"/>
        <v>(Proveedores estratégicos)</v>
      </c>
      <c r="D4148" s="30">
        <v>4</v>
      </c>
      <c r="E4148" s="30" t="s">
        <v>5585</v>
      </c>
      <c r="F4148" s="30" t="s">
        <v>5586</v>
      </c>
      <c r="G4148" s="30" t="s">
        <v>4770</v>
      </c>
      <c r="H4148" s="31" t="s">
        <v>3276</v>
      </c>
      <c r="I4148" s="31" t="s">
        <v>48</v>
      </c>
      <c r="J4148" s="32">
        <v>1721554</v>
      </c>
      <c r="K4148" s="33">
        <f t="shared" si="749"/>
        <v>360.92413807562082</v>
      </c>
      <c r="L4148" s="33">
        <v>1721554</v>
      </c>
      <c r="M4148" s="33">
        <v>0</v>
      </c>
      <c r="N4148" s="33">
        <v>0</v>
      </c>
      <c r="O4148" s="33">
        <v>0</v>
      </c>
      <c r="P4148" s="33">
        <f t="shared" si="750"/>
        <v>1721554</v>
      </c>
      <c r="Q4148" s="33">
        <f t="shared" si="751"/>
        <v>360.92413807562082</v>
      </c>
      <c r="R4148" s="33">
        <f t="shared" si="752"/>
        <v>1721554</v>
      </c>
      <c r="S4148" s="33"/>
      <c r="T4148" s="30" t="str">
        <f t="shared" si="753"/>
        <v>COP</v>
      </c>
      <c r="U4148" s="33">
        <v>0</v>
      </c>
      <c r="V4148" s="33">
        <v>0</v>
      </c>
      <c r="W4148" s="33">
        <v>0</v>
      </c>
      <c r="X4148" s="33">
        <f t="shared" si="754"/>
        <v>1721554</v>
      </c>
      <c r="Y4148" s="33">
        <f t="shared" si="755"/>
        <v>360.92413807562082</v>
      </c>
      <c r="Z4148" s="33">
        <f t="shared" si="756"/>
        <v>1721554</v>
      </c>
      <c r="AA4148" s="34">
        <f t="shared" si="757"/>
        <v>2.4823918785909458E-06</v>
      </c>
      <c r="AB4148" s="33" t="s">
        <v>762</v>
      </c>
      <c r="AC4148" s="35">
        <v>44908</v>
      </c>
      <c r="AD4148" s="33">
        <v>30</v>
      </c>
      <c r="AE4148" s="36">
        <f t="shared" si="747"/>
        <v>44938</v>
      </c>
    </row>
    <row r="4149" spans="2:31" ht="14.5" hidden="1">
      <c r="B4149" s="29" t="s">
        <v>3199</v>
      </c>
      <c r="C4149" s="30" t="str">
        <f t="shared" si="748"/>
        <v>(Proveedores estratégicos)</v>
      </c>
      <c r="D4149" s="30">
        <v>4</v>
      </c>
      <c r="E4149" s="30" t="s">
        <v>5585</v>
      </c>
      <c r="F4149" s="30" t="s">
        <v>5586</v>
      </c>
      <c r="G4149" s="30" t="s">
        <v>4770</v>
      </c>
      <c r="H4149" s="31" t="s">
        <v>3277</v>
      </c>
      <c r="I4149" s="31" t="s">
        <v>48</v>
      </c>
      <c r="J4149" s="32">
        <v>8705033</v>
      </c>
      <c r="K4149" s="33">
        <f t="shared" si="749"/>
        <v>1825.0118976487729</v>
      </c>
      <c r="L4149" s="33">
        <v>8705033</v>
      </c>
      <c r="M4149" s="33">
        <v>0</v>
      </c>
      <c r="N4149" s="33">
        <v>0</v>
      </c>
      <c r="O4149" s="33">
        <v>0</v>
      </c>
      <c r="P4149" s="33">
        <f t="shared" si="750"/>
        <v>8705033</v>
      </c>
      <c r="Q4149" s="33">
        <f t="shared" si="751"/>
        <v>1825.0118976487729</v>
      </c>
      <c r="R4149" s="33">
        <f t="shared" si="752"/>
        <v>8705033</v>
      </c>
      <c r="S4149" s="33"/>
      <c r="T4149" s="30" t="str">
        <f t="shared" si="753"/>
        <v>COP</v>
      </c>
      <c r="U4149" s="33">
        <v>0</v>
      </c>
      <c r="V4149" s="33">
        <v>0</v>
      </c>
      <c r="W4149" s="33">
        <v>0</v>
      </c>
      <c r="X4149" s="33">
        <f t="shared" si="754"/>
        <v>8705033</v>
      </c>
      <c r="Y4149" s="33">
        <f t="shared" si="755"/>
        <v>1825.0118976487729</v>
      </c>
      <c r="Z4149" s="33">
        <f t="shared" si="756"/>
        <v>8705033</v>
      </c>
      <c r="AA4149" s="34">
        <f t="shared" si="757"/>
        <v>1.2552207611301288E-05</v>
      </c>
      <c r="AB4149" s="33" t="s">
        <v>762</v>
      </c>
      <c r="AC4149" s="35">
        <v>44918</v>
      </c>
      <c r="AD4149" s="33">
        <v>30</v>
      </c>
      <c r="AE4149" s="36">
        <f t="shared" si="747"/>
        <v>44948</v>
      </c>
    </row>
    <row r="4150" spans="2:31" ht="14.5" hidden="1">
      <c r="B4150" s="29" t="s">
        <v>3199</v>
      </c>
      <c r="C4150" s="30" t="str">
        <f t="shared" si="748"/>
        <v>(Proveedores estratégicos)</v>
      </c>
      <c r="D4150" s="30">
        <v>4</v>
      </c>
      <c r="E4150" s="30" t="s">
        <v>5585</v>
      </c>
      <c r="F4150" s="30" t="s">
        <v>5586</v>
      </c>
      <c r="G4150" s="30" t="s">
        <v>4770</v>
      </c>
      <c r="H4150" s="31" t="s">
        <v>3278</v>
      </c>
      <c r="I4150" s="31" t="s">
        <v>48</v>
      </c>
      <c r="J4150" s="32">
        <v>396078</v>
      </c>
      <c r="K4150" s="33">
        <f t="shared" si="749"/>
        <v>83.037831378345231</v>
      </c>
      <c r="L4150" s="33">
        <v>396078</v>
      </c>
      <c r="M4150" s="33">
        <v>0</v>
      </c>
      <c r="N4150" s="33">
        <v>0</v>
      </c>
      <c r="O4150" s="33">
        <v>0</v>
      </c>
      <c r="P4150" s="33">
        <f t="shared" si="750"/>
        <v>396078</v>
      </c>
      <c r="Q4150" s="33">
        <f t="shared" si="751"/>
        <v>83.037831378345231</v>
      </c>
      <c r="R4150" s="33">
        <f t="shared" si="752"/>
        <v>396078</v>
      </c>
      <c r="S4150" s="33"/>
      <c r="T4150" s="30" t="str">
        <f t="shared" si="753"/>
        <v>COP</v>
      </c>
      <c r="U4150" s="33">
        <v>0</v>
      </c>
      <c r="V4150" s="33">
        <v>0</v>
      </c>
      <c r="W4150" s="33">
        <v>0</v>
      </c>
      <c r="X4150" s="33">
        <f t="shared" si="754"/>
        <v>396078</v>
      </c>
      <c r="Y4150" s="33">
        <f t="shared" si="755"/>
        <v>83.037831378345231</v>
      </c>
      <c r="Z4150" s="33">
        <f t="shared" si="756"/>
        <v>396078</v>
      </c>
      <c r="AA4150" s="34">
        <f t="shared" si="757"/>
        <v>5.7112400220297742E-07</v>
      </c>
      <c r="AB4150" s="33" t="s">
        <v>762</v>
      </c>
      <c r="AC4150" s="35">
        <v>44921</v>
      </c>
      <c r="AD4150" s="33">
        <v>30</v>
      </c>
      <c r="AE4150" s="36">
        <f t="shared" si="747"/>
        <v>44951</v>
      </c>
    </row>
    <row r="4151" spans="2:31" ht="14.5" hidden="1">
      <c r="B4151" s="29" t="s">
        <v>3199</v>
      </c>
      <c r="C4151" s="30" t="str">
        <f t="shared" si="748"/>
        <v>(Proveedores estratégicos)</v>
      </c>
      <c r="D4151" s="30">
        <v>4</v>
      </c>
      <c r="E4151" s="30" t="s">
        <v>5585</v>
      </c>
      <c r="F4151" s="30" t="s">
        <v>5586</v>
      </c>
      <c r="G4151" s="30" t="s">
        <v>4770</v>
      </c>
      <c r="H4151" s="31" t="s">
        <v>3279</v>
      </c>
      <c r="I4151" s="31" t="s">
        <v>48</v>
      </c>
      <c r="J4151" s="32">
        <v>5225320</v>
      </c>
      <c r="K4151" s="33">
        <f t="shared" si="749"/>
        <v>1095.4893759761837</v>
      </c>
      <c r="L4151" s="33">
        <v>5225320</v>
      </c>
      <c r="M4151" s="33">
        <v>0</v>
      </c>
      <c r="N4151" s="33">
        <v>0</v>
      </c>
      <c r="O4151" s="33">
        <v>0</v>
      </c>
      <c r="P4151" s="33">
        <f t="shared" si="750"/>
        <v>5225320</v>
      </c>
      <c r="Q4151" s="33">
        <f t="shared" si="751"/>
        <v>1095.4893759761837</v>
      </c>
      <c r="R4151" s="33">
        <f t="shared" si="752"/>
        <v>5225320</v>
      </c>
      <c r="S4151" s="33"/>
      <c r="T4151" s="30" t="str">
        <f t="shared" si="753"/>
        <v>COP</v>
      </c>
      <c r="U4151" s="33">
        <v>0</v>
      </c>
      <c r="V4151" s="33">
        <v>0</v>
      </c>
      <c r="W4151" s="33">
        <v>0</v>
      </c>
      <c r="X4151" s="33">
        <f t="shared" si="754"/>
        <v>5225320</v>
      </c>
      <c r="Y4151" s="33">
        <f t="shared" si="755"/>
        <v>1095.4893759761837</v>
      </c>
      <c r="Z4151" s="33">
        <f t="shared" si="756"/>
        <v>5225320</v>
      </c>
      <c r="AA4151" s="34">
        <f t="shared" si="757"/>
        <v>7.5346413362803847E-06</v>
      </c>
      <c r="AB4151" s="33" t="s">
        <v>762</v>
      </c>
      <c r="AC4151" s="35">
        <v>44921</v>
      </c>
      <c r="AD4151" s="33">
        <v>30</v>
      </c>
      <c r="AE4151" s="36">
        <f t="shared" si="747"/>
        <v>44951</v>
      </c>
    </row>
    <row r="4152" spans="2:31" ht="14.5" hidden="1">
      <c r="B4152" s="29" t="s">
        <v>3199</v>
      </c>
      <c r="C4152" s="30" t="str">
        <f t="shared" si="748"/>
        <v>(Proveedores estratégicos)</v>
      </c>
      <c r="D4152" s="30">
        <v>4</v>
      </c>
      <c r="E4152" s="30" t="s">
        <v>5585</v>
      </c>
      <c r="F4152" s="30" t="s">
        <v>5586</v>
      </c>
      <c r="G4152" s="30" t="s">
        <v>4770</v>
      </c>
      <c r="H4152" s="31" t="s">
        <v>3280</v>
      </c>
      <c r="I4152" s="31" t="s">
        <v>48</v>
      </c>
      <c r="J4152" s="32">
        <v>396078</v>
      </c>
      <c r="K4152" s="33">
        <f t="shared" si="749"/>
        <v>83.037831378345231</v>
      </c>
      <c r="L4152" s="33">
        <v>396078</v>
      </c>
      <c r="M4152" s="33">
        <v>0</v>
      </c>
      <c r="N4152" s="33">
        <v>0</v>
      </c>
      <c r="O4152" s="33">
        <v>0</v>
      </c>
      <c r="P4152" s="33">
        <f t="shared" si="750"/>
        <v>396078</v>
      </c>
      <c r="Q4152" s="33">
        <f t="shared" si="751"/>
        <v>83.037831378345231</v>
      </c>
      <c r="R4152" s="33">
        <f t="shared" si="752"/>
        <v>396078</v>
      </c>
      <c r="S4152" s="33"/>
      <c r="T4152" s="30" t="str">
        <f t="shared" si="753"/>
        <v>COP</v>
      </c>
      <c r="U4152" s="33">
        <v>0</v>
      </c>
      <c r="V4152" s="33">
        <v>0</v>
      </c>
      <c r="W4152" s="33">
        <v>0</v>
      </c>
      <c r="X4152" s="33">
        <f t="shared" si="754"/>
        <v>396078</v>
      </c>
      <c r="Y4152" s="33">
        <f t="shared" si="755"/>
        <v>83.037831378345231</v>
      </c>
      <c r="Z4152" s="33">
        <f t="shared" si="756"/>
        <v>396078</v>
      </c>
      <c r="AA4152" s="34">
        <f t="shared" si="757"/>
        <v>5.7112400220297742E-07</v>
      </c>
      <c r="AB4152" s="33" t="s">
        <v>762</v>
      </c>
      <c r="AC4152" s="35">
        <v>44921</v>
      </c>
      <c r="AD4152" s="33">
        <v>30</v>
      </c>
      <c r="AE4152" s="36">
        <f t="shared" si="747"/>
        <v>44951</v>
      </c>
    </row>
    <row r="4153" spans="2:31" ht="14.5" hidden="1">
      <c r="B4153" s="29" t="s">
        <v>3199</v>
      </c>
      <c r="C4153" s="30" t="str">
        <f t="shared" si="748"/>
        <v>(Proveedores estratégicos)</v>
      </c>
      <c r="D4153" s="30">
        <v>4</v>
      </c>
      <c r="E4153" s="30" t="s">
        <v>5585</v>
      </c>
      <c r="F4153" s="30" t="s">
        <v>5586</v>
      </c>
      <c r="G4153" s="30" t="s">
        <v>4770</v>
      </c>
      <c r="H4153" s="31" t="s">
        <v>3281</v>
      </c>
      <c r="I4153" s="31" t="s">
        <v>48</v>
      </c>
      <c r="J4153" s="32">
        <v>396078</v>
      </c>
      <c r="K4153" s="33">
        <f t="shared" si="749"/>
        <v>83.037831378345231</v>
      </c>
      <c r="L4153" s="33">
        <v>396078</v>
      </c>
      <c r="M4153" s="33">
        <v>0</v>
      </c>
      <c r="N4153" s="33">
        <v>0</v>
      </c>
      <c r="O4153" s="33">
        <v>0</v>
      </c>
      <c r="P4153" s="33">
        <f t="shared" si="750"/>
        <v>396078</v>
      </c>
      <c r="Q4153" s="33">
        <f t="shared" si="751"/>
        <v>83.037831378345231</v>
      </c>
      <c r="R4153" s="33">
        <f t="shared" si="752"/>
        <v>396078</v>
      </c>
      <c r="S4153" s="33"/>
      <c r="T4153" s="30" t="str">
        <f t="shared" si="753"/>
        <v>COP</v>
      </c>
      <c r="U4153" s="33">
        <v>0</v>
      </c>
      <c r="V4153" s="33">
        <v>0</v>
      </c>
      <c r="W4153" s="33">
        <v>0</v>
      </c>
      <c r="X4153" s="33">
        <f t="shared" si="754"/>
        <v>396078</v>
      </c>
      <c r="Y4153" s="33">
        <f t="shared" si="755"/>
        <v>83.037831378345231</v>
      </c>
      <c r="Z4153" s="33">
        <f t="shared" si="756"/>
        <v>396078</v>
      </c>
      <c r="AA4153" s="34">
        <f t="shared" si="757"/>
        <v>5.7112400220297742E-07</v>
      </c>
      <c r="AB4153" s="33" t="s">
        <v>762</v>
      </c>
      <c r="AC4153" s="35">
        <v>44921</v>
      </c>
      <c r="AD4153" s="33">
        <v>30</v>
      </c>
      <c r="AE4153" s="36">
        <f t="shared" si="747"/>
        <v>44951</v>
      </c>
    </row>
    <row r="4154" spans="2:31" ht="14.5" hidden="1">
      <c r="B4154" s="29" t="s">
        <v>3199</v>
      </c>
      <c r="C4154" s="30" t="str">
        <f t="shared" si="748"/>
        <v>(Proveedores estratégicos)</v>
      </c>
      <c r="D4154" s="30">
        <v>4</v>
      </c>
      <c r="E4154" s="30" t="s">
        <v>5585</v>
      </c>
      <c r="F4154" s="30" t="s">
        <v>5586</v>
      </c>
      <c r="G4154" s="30" t="s">
        <v>4770</v>
      </c>
      <c r="H4154" s="31" t="s">
        <v>3282</v>
      </c>
      <c r="I4154" s="31" t="s">
        <v>48</v>
      </c>
      <c r="J4154" s="32">
        <v>332839</v>
      </c>
      <c r="K4154" s="33">
        <f t="shared" si="749"/>
        <v>69.779762466324925</v>
      </c>
      <c r="L4154" s="33">
        <v>332839</v>
      </c>
      <c r="M4154" s="33">
        <v>0</v>
      </c>
      <c r="N4154" s="33">
        <v>0</v>
      </c>
      <c r="O4154" s="33">
        <v>0</v>
      </c>
      <c r="P4154" s="33">
        <f t="shared" si="750"/>
        <v>332839</v>
      </c>
      <c r="Q4154" s="33">
        <f t="shared" si="751"/>
        <v>69.779762466324925</v>
      </c>
      <c r="R4154" s="33">
        <f t="shared" si="752"/>
        <v>332839</v>
      </c>
      <c r="S4154" s="33"/>
      <c r="T4154" s="30" t="str">
        <f t="shared" si="753"/>
        <v>COP</v>
      </c>
      <c r="U4154" s="33">
        <v>0</v>
      </c>
      <c r="V4154" s="33">
        <v>0</v>
      </c>
      <c r="W4154" s="33">
        <v>0</v>
      </c>
      <c r="X4154" s="33">
        <f t="shared" si="754"/>
        <v>332839</v>
      </c>
      <c r="Y4154" s="33">
        <f t="shared" si="755"/>
        <v>69.779762466324925</v>
      </c>
      <c r="Z4154" s="33">
        <f t="shared" si="756"/>
        <v>332839</v>
      </c>
      <c r="AA4154" s="34">
        <f t="shared" si="757"/>
        <v>4.7993663311074284E-07</v>
      </c>
      <c r="AB4154" s="33" t="s">
        <v>762</v>
      </c>
      <c r="AC4154" s="35">
        <v>44921</v>
      </c>
      <c r="AD4154" s="33">
        <v>30</v>
      </c>
      <c r="AE4154" s="36">
        <f t="shared" si="747"/>
        <v>44951</v>
      </c>
    </row>
    <row r="4155" spans="2:31" ht="14.5" hidden="1">
      <c r="B4155" s="29" t="s">
        <v>3199</v>
      </c>
      <c r="C4155" s="30" t="str">
        <f t="shared" si="748"/>
        <v>(Proveedores estratégicos)</v>
      </c>
      <c r="D4155" s="30">
        <v>4</v>
      </c>
      <c r="E4155" s="30" t="s">
        <v>5585</v>
      </c>
      <c r="F4155" s="30" t="s">
        <v>5586</v>
      </c>
      <c r="G4155" s="30" t="s">
        <v>4770</v>
      </c>
      <c r="H4155" s="31" t="s">
        <v>3283</v>
      </c>
      <c r="I4155" s="31" t="s">
        <v>48</v>
      </c>
      <c r="J4155" s="32">
        <v>1635668</v>
      </c>
      <c r="K4155" s="33">
        <f t="shared" si="749"/>
        <v>342.91812111491976</v>
      </c>
      <c r="L4155" s="33">
        <v>1635668</v>
      </c>
      <c r="M4155" s="33">
        <v>0</v>
      </c>
      <c r="N4155" s="33">
        <v>0</v>
      </c>
      <c r="O4155" s="33">
        <v>0</v>
      </c>
      <c r="P4155" s="33">
        <f t="shared" si="750"/>
        <v>1635668</v>
      </c>
      <c r="Q4155" s="33">
        <f t="shared" si="751"/>
        <v>342.91812111491976</v>
      </c>
      <c r="R4155" s="33">
        <f t="shared" si="752"/>
        <v>1635668</v>
      </c>
      <c r="S4155" s="33"/>
      <c r="T4155" s="30" t="str">
        <f t="shared" si="753"/>
        <v>COP</v>
      </c>
      <c r="U4155" s="33">
        <v>0</v>
      </c>
      <c r="V4155" s="33">
        <v>0</v>
      </c>
      <c r="W4155" s="33">
        <v>0</v>
      </c>
      <c r="X4155" s="33">
        <f t="shared" si="754"/>
        <v>1635668</v>
      </c>
      <c r="Y4155" s="33">
        <f t="shared" si="755"/>
        <v>342.91812111491976</v>
      </c>
      <c r="Z4155" s="33">
        <f t="shared" si="756"/>
        <v>1635668</v>
      </c>
      <c r="AA4155" s="34">
        <f t="shared" si="757"/>
        <v>2.3585487061521714E-06</v>
      </c>
      <c r="AB4155" s="33" t="s">
        <v>762</v>
      </c>
      <c r="AC4155" s="35">
        <v>44921</v>
      </c>
      <c r="AD4155" s="33">
        <v>30</v>
      </c>
      <c r="AE4155" s="36">
        <f t="shared" si="747"/>
        <v>44951</v>
      </c>
    </row>
    <row r="4156" spans="2:31" ht="14.5" hidden="1">
      <c r="B4156" s="29" t="s">
        <v>3199</v>
      </c>
      <c r="C4156" s="30" t="str">
        <f t="shared" si="748"/>
        <v>(Proveedores estratégicos)</v>
      </c>
      <c r="D4156" s="30">
        <v>4</v>
      </c>
      <c r="E4156" s="30" t="s">
        <v>5585</v>
      </c>
      <c r="F4156" s="30" t="s">
        <v>5586</v>
      </c>
      <c r="G4156" s="30" t="s">
        <v>4770</v>
      </c>
      <c r="H4156" s="31" t="s">
        <v>3284</v>
      </c>
      <c r="I4156" s="31" t="s">
        <v>48</v>
      </c>
      <c r="J4156" s="32">
        <v>2366810</v>
      </c>
      <c r="K4156" s="33">
        <f t="shared" si="749"/>
        <v>496.20218665157182</v>
      </c>
      <c r="L4156" s="33">
        <v>2366810</v>
      </c>
      <c r="M4156" s="33">
        <v>0</v>
      </c>
      <c r="N4156" s="33">
        <v>0</v>
      </c>
      <c r="O4156" s="33">
        <v>0</v>
      </c>
      <c r="P4156" s="33">
        <f t="shared" si="750"/>
        <v>2366810</v>
      </c>
      <c r="Q4156" s="33">
        <f t="shared" si="751"/>
        <v>496.20218665157182</v>
      </c>
      <c r="R4156" s="33">
        <f t="shared" si="752"/>
        <v>2366810</v>
      </c>
      <c r="S4156" s="33"/>
      <c r="T4156" s="30" t="str">
        <f t="shared" si="753"/>
        <v>COP</v>
      </c>
      <c r="U4156" s="33">
        <v>0</v>
      </c>
      <c r="V4156" s="33">
        <v>0</v>
      </c>
      <c r="W4156" s="33">
        <v>0</v>
      </c>
      <c r="X4156" s="33">
        <f t="shared" si="754"/>
        <v>2366810</v>
      </c>
      <c r="Y4156" s="33">
        <f t="shared" si="755"/>
        <v>496.20218665157182</v>
      </c>
      <c r="Z4156" s="33">
        <f t="shared" si="756"/>
        <v>2366810</v>
      </c>
      <c r="AA4156" s="34">
        <f t="shared" si="757"/>
        <v>3.4128176764526912E-06</v>
      </c>
      <c r="AB4156" s="33" t="s">
        <v>762</v>
      </c>
      <c r="AC4156" s="35">
        <v>44921</v>
      </c>
      <c r="AD4156" s="33">
        <v>30</v>
      </c>
      <c r="AE4156" s="36">
        <f t="shared" si="747"/>
        <v>44951</v>
      </c>
    </row>
    <row r="4157" spans="2:31" ht="14.5" hidden="1">
      <c r="B4157" s="29" t="s">
        <v>3199</v>
      </c>
      <c r="C4157" s="30" t="str">
        <f t="shared" si="748"/>
        <v>(Proveedores estratégicos)</v>
      </c>
      <c r="D4157" s="30">
        <v>4</v>
      </c>
      <c r="E4157" s="30" t="s">
        <v>5585</v>
      </c>
      <c r="F4157" s="30" t="s">
        <v>5586</v>
      </c>
      <c r="G4157" s="30" t="s">
        <v>4770</v>
      </c>
      <c r="H4157" s="31" t="s">
        <v>3285</v>
      </c>
      <c r="I4157" s="31" t="s">
        <v>48</v>
      </c>
      <c r="J4157" s="32">
        <v>396078</v>
      </c>
      <c r="K4157" s="33">
        <f t="shared" si="749"/>
        <v>83.037831378345231</v>
      </c>
      <c r="L4157" s="33">
        <v>396078</v>
      </c>
      <c r="M4157" s="33">
        <v>0</v>
      </c>
      <c r="N4157" s="33">
        <v>0</v>
      </c>
      <c r="O4157" s="33">
        <v>0</v>
      </c>
      <c r="P4157" s="33">
        <f t="shared" si="750"/>
        <v>396078</v>
      </c>
      <c r="Q4157" s="33">
        <f t="shared" si="751"/>
        <v>83.037831378345231</v>
      </c>
      <c r="R4157" s="33">
        <f t="shared" si="752"/>
        <v>396078</v>
      </c>
      <c r="S4157" s="33"/>
      <c r="T4157" s="30" t="str">
        <f t="shared" si="753"/>
        <v>COP</v>
      </c>
      <c r="U4157" s="33">
        <v>0</v>
      </c>
      <c r="V4157" s="33">
        <v>0</v>
      </c>
      <c r="W4157" s="33">
        <v>0</v>
      </c>
      <c r="X4157" s="33">
        <f t="shared" si="754"/>
        <v>396078</v>
      </c>
      <c r="Y4157" s="33">
        <f t="shared" si="755"/>
        <v>83.037831378345231</v>
      </c>
      <c r="Z4157" s="33">
        <f t="shared" si="756"/>
        <v>396078</v>
      </c>
      <c r="AA4157" s="34">
        <f t="shared" si="757"/>
        <v>5.7112400220297742E-07</v>
      </c>
      <c r="AB4157" s="33" t="s">
        <v>762</v>
      </c>
      <c r="AC4157" s="35">
        <v>44921</v>
      </c>
      <c r="AD4157" s="33">
        <v>30</v>
      </c>
      <c r="AE4157" s="36">
        <f t="shared" si="747"/>
        <v>44951</v>
      </c>
    </row>
    <row r="4158" spans="2:31" ht="14.5" hidden="1">
      <c r="B4158" s="29" t="s">
        <v>3199</v>
      </c>
      <c r="C4158" s="30" t="str">
        <f t="shared" si="748"/>
        <v>(Proveedores estratégicos)</v>
      </c>
      <c r="D4158" s="30">
        <v>4</v>
      </c>
      <c r="E4158" s="30" t="s">
        <v>5585</v>
      </c>
      <c r="F4158" s="30" t="s">
        <v>5586</v>
      </c>
      <c r="G4158" s="30" t="s">
        <v>4770</v>
      </c>
      <c r="H4158" s="31" t="s">
        <v>3286</v>
      </c>
      <c r="I4158" s="31" t="s">
        <v>48</v>
      </c>
      <c r="J4158" s="32">
        <v>396078</v>
      </c>
      <c r="K4158" s="33">
        <f t="shared" si="749"/>
        <v>83.037831378345231</v>
      </c>
      <c r="L4158" s="33">
        <v>396078</v>
      </c>
      <c r="M4158" s="33">
        <v>0</v>
      </c>
      <c r="N4158" s="33">
        <v>0</v>
      </c>
      <c r="O4158" s="33">
        <v>0</v>
      </c>
      <c r="P4158" s="33">
        <f t="shared" si="750"/>
        <v>396078</v>
      </c>
      <c r="Q4158" s="33">
        <f t="shared" si="751"/>
        <v>83.037831378345231</v>
      </c>
      <c r="R4158" s="33">
        <f t="shared" si="752"/>
        <v>396078</v>
      </c>
      <c r="S4158" s="33"/>
      <c r="T4158" s="30" t="str">
        <f t="shared" si="753"/>
        <v>COP</v>
      </c>
      <c r="U4158" s="33">
        <v>0</v>
      </c>
      <c r="V4158" s="33">
        <v>0</v>
      </c>
      <c r="W4158" s="33">
        <v>0</v>
      </c>
      <c r="X4158" s="33">
        <f t="shared" si="754"/>
        <v>396078</v>
      </c>
      <c r="Y4158" s="33">
        <f t="shared" si="755"/>
        <v>83.037831378345231</v>
      </c>
      <c r="Z4158" s="33">
        <f t="shared" si="756"/>
        <v>396078</v>
      </c>
      <c r="AA4158" s="34">
        <f t="shared" si="757"/>
        <v>5.7112400220297742E-07</v>
      </c>
      <c r="AB4158" s="33" t="s">
        <v>762</v>
      </c>
      <c r="AC4158" s="35">
        <v>44921</v>
      </c>
      <c r="AD4158" s="33">
        <v>30</v>
      </c>
      <c r="AE4158" s="36">
        <f t="shared" si="747"/>
        <v>44951</v>
      </c>
    </row>
    <row r="4159" spans="2:31" ht="14.5" hidden="1">
      <c r="B4159" s="29" t="s">
        <v>3199</v>
      </c>
      <c r="C4159" s="30" t="str">
        <f t="shared" si="748"/>
        <v>(Proveedores estratégicos)</v>
      </c>
      <c r="D4159" s="30">
        <v>4</v>
      </c>
      <c r="E4159" s="30" t="s">
        <v>5585</v>
      </c>
      <c r="F4159" s="30" t="s">
        <v>5586</v>
      </c>
      <c r="G4159" s="30" t="s">
        <v>4770</v>
      </c>
      <c r="H4159" s="31" t="s">
        <v>3287</v>
      </c>
      <c r="I4159" s="31" t="s">
        <v>48</v>
      </c>
      <c r="J4159" s="32">
        <v>16988992</v>
      </c>
      <c r="K4159" s="33">
        <f t="shared" si="749"/>
        <v>3561.7455475539059</v>
      </c>
      <c r="L4159" s="33">
        <v>16988992</v>
      </c>
      <c r="M4159" s="33">
        <v>0</v>
      </c>
      <c r="N4159" s="33">
        <v>0</v>
      </c>
      <c r="O4159" s="33">
        <v>0</v>
      </c>
      <c r="P4159" s="33">
        <f t="shared" si="750"/>
        <v>16988992</v>
      </c>
      <c r="Q4159" s="33">
        <f t="shared" si="751"/>
        <v>3561.7455475539059</v>
      </c>
      <c r="R4159" s="33">
        <f t="shared" si="752"/>
        <v>16988992</v>
      </c>
      <c r="S4159" s="33"/>
      <c r="T4159" s="30" t="str">
        <f t="shared" si="753"/>
        <v>COP</v>
      </c>
      <c r="U4159" s="33">
        <v>0</v>
      </c>
      <c r="V4159" s="33">
        <v>0</v>
      </c>
      <c r="W4159" s="33">
        <v>0</v>
      </c>
      <c r="X4159" s="33">
        <f t="shared" si="754"/>
        <v>16988992</v>
      </c>
      <c r="Y4159" s="33">
        <f t="shared" si="755"/>
        <v>3561.7455475539059</v>
      </c>
      <c r="Z4159" s="33">
        <f t="shared" si="756"/>
        <v>16988992</v>
      </c>
      <c r="AA4159" s="34">
        <f t="shared" si="757"/>
        <v>2.4497248280475981E-05</v>
      </c>
      <c r="AB4159" s="33" t="s">
        <v>762</v>
      </c>
      <c r="AC4159" s="35">
        <v>44921</v>
      </c>
      <c r="AD4159" s="33">
        <v>30</v>
      </c>
      <c r="AE4159" s="36">
        <f t="shared" si="747"/>
        <v>44951</v>
      </c>
    </row>
    <row r="4160" spans="2:31" ht="14.5" hidden="1">
      <c r="B4160" s="29" t="s">
        <v>3199</v>
      </c>
      <c r="C4160" s="30" t="str">
        <f t="shared" si="748"/>
        <v>(Proveedores estratégicos)</v>
      </c>
      <c r="D4160" s="30">
        <v>4</v>
      </c>
      <c r="E4160" s="30" t="s">
        <v>5585</v>
      </c>
      <c r="F4160" s="30" t="s">
        <v>5586</v>
      </c>
      <c r="G4160" s="30" t="s">
        <v>4770</v>
      </c>
      <c r="H4160" s="31" t="s">
        <v>3288</v>
      </c>
      <c r="I4160" s="31" t="s">
        <v>48</v>
      </c>
      <c r="J4160" s="32">
        <v>3325650</v>
      </c>
      <c r="K4160" s="33">
        <f t="shared" si="749"/>
        <v>697.22318311896595</v>
      </c>
      <c r="L4160" s="33">
        <v>3325650</v>
      </c>
      <c r="M4160" s="33">
        <v>0</v>
      </c>
      <c r="N4160" s="33">
        <v>0</v>
      </c>
      <c r="O4160" s="33">
        <v>0</v>
      </c>
      <c r="P4160" s="33">
        <f t="shared" si="750"/>
        <v>3325650</v>
      </c>
      <c r="Q4160" s="33">
        <f t="shared" si="751"/>
        <v>697.22318311896595</v>
      </c>
      <c r="R4160" s="33">
        <f t="shared" si="752"/>
        <v>3325650</v>
      </c>
      <c r="S4160" s="33"/>
      <c r="T4160" s="30" t="str">
        <f t="shared" si="753"/>
        <v>COP</v>
      </c>
      <c r="U4160" s="33">
        <v>0</v>
      </c>
      <c r="V4160" s="33">
        <v>0</v>
      </c>
      <c r="W4160" s="33">
        <v>0</v>
      </c>
      <c r="X4160" s="33">
        <f t="shared" si="754"/>
        <v>3325650</v>
      </c>
      <c r="Y4160" s="33">
        <f t="shared" si="755"/>
        <v>697.22318311896595</v>
      </c>
      <c r="Z4160" s="33">
        <f t="shared" si="756"/>
        <v>3325650</v>
      </c>
      <c r="AA4160" s="34">
        <f t="shared" si="757"/>
        <v>4.7954153927416618E-06</v>
      </c>
      <c r="AB4160" s="33" t="s">
        <v>762</v>
      </c>
      <c r="AC4160" s="35">
        <v>44921</v>
      </c>
      <c r="AD4160" s="33">
        <v>30</v>
      </c>
      <c r="AE4160" s="36">
        <f t="shared" si="747"/>
        <v>44951</v>
      </c>
    </row>
    <row r="4161" spans="2:31" ht="14.5" hidden="1">
      <c r="B4161" s="29" t="s">
        <v>3199</v>
      </c>
      <c r="C4161" s="30" t="str">
        <f t="shared" si="748"/>
        <v>(Proveedores estratégicos)</v>
      </c>
      <c r="D4161" s="30">
        <v>4</v>
      </c>
      <c r="E4161" s="30" t="s">
        <v>5585</v>
      </c>
      <c r="F4161" s="30" t="s">
        <v>5586</v>
      </c>
      <c r="G4161" s="30" t="s">
        <v>4770</v>
      </c>
      <c r="H4161" s="31" t="s">
        <v>3289</v>
      </c>
      <c r="I4161" s="31" t="s">
        <v>48</v>
      </c>
      <c r="J4161" s="32">
        <v>8709661</v>
      </c>
      <c r="K4161" s="33">
        <f t="shared" si="749"/>
        <v>1825.9821587680954</v>
      </c>
      <c r="L4161" s="33">
        <v>8709661</v>
      </c>
      <c r="M4161" s="33">
        <v>0</v>
      </c>
      <c r="N4161" s="33">
        <v>0</v>
      </c>
      <c r="O4161" s="33">
        <v>0</v>
      </c>
      <c r="P4161" s="33">
        <f t="shared" si="750"/>
        <v>8709661</v>
      </c>
      <c r="Q4161" s="33">
        <f t="shared" si="751"/>
        <v>1825.9821587680954</v>
      </c>
      <c r="R4161" s="33">
        <f t="shared" si="752"/>
        <v>8709661</v>
      </c>
      <c r="S4161" s="33"/>
      <c r="T4161" s="30" t="str">
        <f t="shared" si="753"/>
        <v>COP</v>
      </c>
      <c r="U4161" s="33">
        <v>0</v>
      </c>
      <c r="V4161" s="33">
        <v>0</v>
      </c>
      <c r="W4161" s="33">
        <v>0</v>
      </c>
      <c r="X4161" s="33">
        <f t="shared" si="754"/>
        <v>8709661</v>
      </c>
      <c r="Y4161" s="33">
        <f t="shared" si="755"/>
        <v>1825.9821587680954</v>
      </c>
      <c r="Z4161" s="33">
        <f t="shared" si="756"/>
        <v>8709661</v>
      </c>
      <c r="AA4161" s="34">
        <f t="shared" si="757"/>
        <v>1.2558880948073832E-05</v>
      </c>
      <c r="AB4161" s="33" t="s">
        <v>762</v>
      </c>
      <c r="AC4161" s="35">
        <v>44921</v>
      </c>
      <c r="AD4161" s="33">
        <v>30</v>
      </c>
      <c r="AE4161" s="36">
        <f t="shared" si="747"/>
        <v>44951</v>
      </c>
    </row>
    <row r="4162" spans="2:31" ht="14.5" hidden="1">
      <c r="B4162" s="29" t="s">
        <v>3199</v>
      </c>
      <c r="C4162" s="30" t="str">
        <f t="shared" si="748"/>
        <v>(Proveedores estratégicos)</v>
      </c>
      <c r="D4162" s="30">
        <v>4</v>
      </c>
      <c r="E4162" s="30" t="s">
        <v>5585</v>
      </c>
      <c r="F4162" s="30" t="s">
        <v>5586</v>
      </c>
      <c r="G4162" s="30" t="s">
        <v>4770</v>
      </c>
      <c r="H4162" s="31" t="s">
        <v>3290</v>
      </c>
      <c r="I4162" s="31" t="s">
        <v>48</v>
      </c>
      <c r="J4162" s="32">
        <v>11663402</v>
      </c>
      <c r="K4162" s="33">
        <f t="shared" si="749"/>
        <v>2445.2345461597324</v>
      </c>
      <c r="L4162" s="33">
        <v>11663402</v>
      </c>
      <c r="M4162" s="33">
        <v>0</v>
      </c>
      <c r="N4162" s="33">
        <v>0</v>
      </c>
      <c r="O4162" s="33">
        <v>0</v>
      </c>
      <c r="P4162" s="33">
        <f t="shared" si="750"/>
        <v>11663402</v>
      </c>
      <c r="Q4162" s="33">
        <f t="shared" si="751"/>
        <v>2445.2345461597324</v>
      </c>
      <c r="R4162" s="33">
        <f t="shared" si="752"/>
        <v>11663402</v>
      </c>
      <c r="S4162" s="33"/>
      <c r="T4162" s="30" t="str">
        <f t="shared" si="753"/>
        <v>COP</v>
      </c>
      <c r="U4162" s="33">
        <v>0</v>
      </c>
      <c r="V4162" s="33">
        <v>0</v>
      </c>
      <c r="W4162" s="33">
        <v>0</v>
      </c>
      <c r="X4162" s="33">
        <f t="shared" si="754"/>
        <v>11663402</v>
      </c>
      <c r="Y4162" s="33">
        <f t="shared" si="755"/>
        <v>2445.2345461597324</v>
      </c>
      <c r="Z4162" s="33">
        <f t="shared" si="756"/>
        <v>11663402</v>
      </c>
      <c r="AA4162" s="34">
        <f t="shared" si="757"/>
        <v>1.6818022787284857E-05</v>
      </c>
      <c r="AB4162" s="33" t="s">
        <v>762</v>
      </c>
      <c r="AC4162" s="35">
        <v>44921</v>
      </c>
      <c r="AD4162" s="33">
        <v>30</v>
      </c>
      <c r="AE4162" s="36">
        <f t="shared" si="747"/>
        <v>44951</v>
      </c>
    </row>
    <row r="4163" spans="2:31" ht="14.5" hidden="1">
      <c r="B4163" s="29" t="s">
        <v>3199</v>
      </c>
      <c r="C4163" s="30" t="str">
        <f t="shared" si="748"/>
        <v>(Proveedores estratégicos)</v>
      </c>
      <c r="D4163" s="30">
        <v>4</v>
      </c>
      <c r="E4163" s="30" t="s">
        <v>5585</v>
      </c>
      <c r="F4163" s="30" t="s">
        <v>5586</v>
      </c>
      <c r="G4163" s="30" t="s">
        <v>4770</v>
      </c>
      <c r="H4163" s="31" t="s">
        <v>3291</v>
      </c>
      <c r="I4163" s="31" t="s">
        <v>48</v>
      </c>
      <c r="J4163" s="32">
        <v>396078</v>
      </c>
      <c r="K4163" s="33">
        <f t="shared" si="749"/>
        <v>83.037831378345231</v>
      </c>
      <c r="L4163" s="33">
        <v>396078</v>
      </c>
      <c r="M4163" s="33">
        <v>0</v>
      </c>
      <c r="N4163" s="33">
        <v>0</v>
      </c>
      <c r="O4163" s="33">
        <v>0</v>
      </c>
      <c r="P4163" s="33">
        <f t="shared" si="750"/>
        <v>396078</v>
      </c>
      <c r="Q4163" s="33">
        <f t="shared" si="751"/>
        <v>83.037831378345231</v>
      </c>
      <c r="R4163" s="33">
        <f t="shared" si="752"/>
        <v>396078</v>
      </c>
      <c r="S4163" s="33"/>
      <c r="T4163" s="30" t="str">
        <f t="shared" si="753"/>
        <v>COP</v>
      </c>
      <c r="U4163" s="33">
        <v>0</v>
      </c>
      <c r="V4163" s="33">
        <v>0</v>
      </c>
      <c r="W4163" s="33">
        <v>0</v>
      </c>
      <c r="X4163" s="33">
        <f t="shared" si="754"/>
        <v>396078</v>
      </c>
      <c r="Y4163" s="33">
        <f t="shared" si="755"/>
        <v>83.037831378345231</v>
      </c>
      <c r="Z4163" s="33">
        <f t="shared" si="756"/>
        <v>396078</v>
      </c>
      <c r="AA4163" s="34">
        <f t="shared" si="757"/>
        <v>5.7112400220297742E-07</v>
      </c>
      <c r="AB4163" s="33" t="s">
        <v>762</v>
      </c>
      <c r="AC4163" s="35">
        <v>44921</v>
      </c>
      <c r="AD4163" s="33">
        <v>30</v>
      </c>
      <c r="AE4163" s="36">
        <f t="shared" si="747"/>
        <v>44951</v>
      </c>
    </row>
    <row r="4164" spans="2:31" ht="14.5" hidden="1">
      <c r="B4164" s="29" t="s">
        <v>3199</v>
      </c>
      <c r="C4164" s="30" t="str">
        <f t="shared" si="748"/>
        <v>(Proveedores estratégicos)</v>
      </c>
      <c r="D4164" s="30">
        <v>4</v>
      </c>
      <c r="E4164" s="30" t="s">
        <v>5585</v>
      </c>
      <c r="F4164" s="30" t="s">
        <v>5586</v>
      </c>
      <c r="G4164" s="30" t="s">
        <v>4770</v>
      </c>
      <c r="H4164" s="31" t="s">
        <v>3292</v>
      </c>
      <c r="I4164" s="31" t="s">
        <v>48</v>
      </c>
      <c r="J4164" s="32">
        <v>396078</v>
      </c>
      <c r="K4164" s="33">
        <f t="shared" si="749"/>
        <v>83.037831378345231</v>
      </c>
      <c r="L4164" s="33">
        <v>396078</v>
      </c>
      <c r="M4164" s="33">
        <v>0</v>
      </c>
      <c r="N4164" s="33">
        <v>0</v>
      </c>
      <c r="O4164" s="33">
        <v>0</v>
      </c>
      <c r="P4164" s="33">
        <f t="shared" si="750"/>
        <v>396078</v>
      </c>
      <c r="Q4164" s="33">
        <f t="shared" si="751"/>
        <v>83.037831378345231</v>
      </c>
      <c r="R4164" s="33">
        <f t="shared" si="752"/>
        <v>396078</v>
      </c>
      <c r="S4164" s="33"/>
      <c r="T4164" s="30" t="str">
        <f t="shared" si="753"/>
        <v>COP</v>
      </c>
      <c r="U4164" s="33">
        <v>0</v>
      </c>
      <c r="V4164" s="33">
        <v>0</v>
      </c>
      <c r="W4164" s="33">
        <v>0</v>
      </c>
      <c r="X4164" s="33">
        <f t="shared" si="754"/>
        <v>396078</v>
      </c>
      <c r="Y4164" s="33">
        <f t="shared" si="755"/>
        <v>83.037831378345231</v>
      </c>
      <c r="Z4164" s="33">
        <f t="shared" si="756"/>
        <v>396078</v>
      </c>
      <c r="AA4164" s="34">
        <f t="shared" si="757"/>
        <v>5.7112400220297742E-07</v>
      </c>
      <c r="AB4164" s="33" t="s">
        <v>762</v>
      </c>
      <c r="AC4164" s="35">
        <v>44921</v>
      </c>
      <c r="AD4164" s="33">
        <v>30</v>
      </c>
      <c r="AE4164" s="36">
        <f t="shared" si="747"/>
        <v>44951</v>
      </c>
    </row>
    <row r="4165" spans="2:31" ht="14.5" hidden="1">
      <c r="B4165" s="29" t="s">
        <v>3199</v>
      </c>
      <c r="C4165" s="30" t="str">
        <f t="shared" si="748"/>
        <v>(Proveedores estratégicos)</v>
      </c>
      <c r="D4165" s="30">
        <v>4</v>
      </c>
      <c r="E4165" s="30" t="s">
        <v>5585</v>
      </c>
      <c r="F4165" s="30" t="s">
        <v>5586</v>
      </c>
      <c r="G4165" s="30" t="s">
        <v>4770</v>
      </c>
      <c r="H4165" s="31" t="s">
        <v>3293</v>
      </c>
      <c r="I4165" s="31" t="s">
        <v>48</v>
      </c>
      <c r="J4165" s="32">
        <v>5117991</v>
      </c>
      <c r="K4165" s="33">
        <f t="shared" si="749"/>
        <v>1072.9878298059687</v>
      </c>
      <c r="L4165" s="33">
        <v>5117991</v>
      </c>
      <c r="M4165" s="33">
        <v>0</v>
      </c>
      <c r="N4165" s="33">
        <v>0</v>
      </c>
      <c r="O4165" s="33">
        <v>0</v>
      </c>
      <c r="P4165" s="33">
        <f t="shared" si="750"/>
        <v>5117991</v>
      </c>
      <c r="Q4165" s="33">
        <f t="shared" si="751"/>
        <v>1072.9878298059687</v>
      </c>
      <c r="R4165" s="33">
        <f t="shared" si="752"/>
        <v>5117991</v>
      </c>
      <c r="S4165" s="33"/>
      <c r="T4165" s="30" t="str">
        <f t="shared" si="753"/>
        <v>COP</v>
      </c>
      <c r="U4165" s="33">
        <v>0</v>
      </c>
      <c r="V4165" s="33">
        <v>0</v>
      </c>
      <c r="W4165" s="33">
        <v>0</v>
      </c>
      <c r="X4165" s="33">
        <f t="shared" si="754"/>
        <v>5117991</v>
      </c>
      <c r="Y4165" s="33">
        <f t="shared" si="755"/>
        <v>1072.9878298059687</v>
      </c>
      <c r="Z4165" s="33">
        <f t="shared" si="756"/>
        <v>5117991</v>
      </c>
      <c r="AA4165" s="34">
        <f t="shared" si="757"/>
        <v>7.3798784662587134E-06</v>
      </c>
      <c r="AB4165" s="33" t="s">
        <v>762</v>
      </c>
      <c r="AC4165" s="35">
        <v>44921</v>
      </c>
      <c r="AD4165" s="33">
        <v>30</v>
      </c>
      <c r="AE4165" s="36">
        <f t="shared" si="747"/>
        <v>44951</v>
      </c>
    </row>
    <row r="4166" spans="2:31" ht="14.5" hidden="1">
      <c r="B4166" s="29" t="s">
        <v>3199</v>
      </c>
      <c r="C4166" s="30" t="str">
        <f t="shared" si="748"/>
        <v>(Proveedores estratégicos)</v>
      </c>
      <c r="D4166" s="30">
        <v>4</v>
      </c>
      <c r="E4166" s="30" t="s">
        <v>5585</v>
      </c>
      <c r="F4166" s="30" t="s">
        <v>5586</v>
      </c>
      <c r="G4166" s="30" t="s">
        <v>4770</v>
      </c>
      <c r="H4166" s="31" t="s">
        <v>3294</v>
      </c>
      <c r="I4166" s="31" t="s">
        <v>48</v>
      </c>
      <c r="J4166" s="32">
        <v>396078</v>
      </c>
      <c r="K4166" s="33">
        <f t="shared" si="749"/>
        <v>83.037831378345231</v>
      </c>
      <c r="L4166" s="33">
        <v>396078</v>
      </c>
      <c r="M4166" s="33">
        <v>0</v>
      </c>
      <c r="N4166" s="33">
        <v>0</v>
      </c>
      <c r="O4166" s="33">
        <v>0</v>
      </c>
      <c r="P4166" s="33">
        <f t="shared" si="750"/>
        <v>396078</v>
      </c>
      <c r="Q4166" s="33">
        <f t="shared" si="751"/>
        <v>83.037831378345231</v>
      </c>
      <c r="R4166" s="33">
        <f t="shared" si="752"/>
        <v>396078</v>
      </c>
      <c r="S4166" s="33"/>
      <c r="T4166" s="30" t="str">
        <f t="shared" si="753"/>
        <v>COP</v>
      </c>
      <c r="U4166" s="33">
        <v>0</v>
      </c>
      <c r="V4166" s="33">
        <v>0</v>
      </c>
      <c r="W4166" s="33">
        <v>0</v>
      </c>
      <c r="X4166" s="33">
        <f t="shared" si="754"/>
        <v>396078</v>
      </c>
      <c r="Y4166" s="33">
        <f t="shared" si="755"/>
        <v>83.037831378345231</v>
      </c>
      <c r="Z4166" s="33">
        <f t="shared" si="756"/>
        <v>396078</v>
      </c>
      <c r="AA4166" s="34">
        <f t="shared" si="757"/>
        <v>5.7112400220297742E-07</v>
      </c>
      <c r="AB4166" s="33" t="s">
        <v>762</v>
      </c>
      <c r="AC4166" s="35">
        <v>44922</v>
      </c>
      <c r="AD4166" s="33">
        <v>30</v>
      </c>
      <c r="AE4166" s="36">
        <f t="shared" si="747"/>
        <v>44952</v>
      </c>
    </row>
    <row r="4167" spans="2:31" ht="14.5" hidden="1">
      <c r="B4167" s="29" t="s">
        <v>3199</v>
      </c>
      <c r="C4167" s="30" t="str">
        <f t="shared" si="748"/>
        <v>(Proveedores estratégicos)</v>
      </c>
      <c r="D4167" s="30">
        <v>4</v>
      </c>
      <c r="E4167" s="30" t="s">
        <v>5585</v>
      </c>
      <c r="F4167" s="30" t="s">
        <v>5586</v>
      </c>
      <c r="G4167" s="30" t="s">
        <v>4770</v>
      </c>
      <c r="H4167" s="31" t="s">
        <v>3295</v>
      </c>
      <c r="I4167" s="31" t="s">
        <v>48</v>
      </c>
      <c r="J4167" s="32">
        <v>9080176</v>
      </c>
      <c r="K4167" s="33">
        <f t="shared" si="749"/>
        <v>1903.660702118515</v>
      </c>
      <c r="L4167" s="33">
        <v>9080176</v>
      </c>
      <c r="M4167" s="33">
        <v>0</v>
      </c>
      <c r="N4167" s="33">
        <v>0</v>
      </c>
      <c r="O4167" s="33">
        <v>0</v>
      </c>
      <c r="P4167" s="33">
        <f t="shared" si="750"/>
        <v>9080176</v>
      </c>
      <c r="Q4167" s="33">
        <f t="shared" si="751"/>
        <v>1903.660702118515</v>
      </c>
      <c r="R4167" s="33">
        <f t="shared" si="752"/>
        <v>9080176</v>
      </c>
      <c r="S4167" s="33"/>
      <c r="T4167" s="30" t="str">
        <f t="shared" si="753"/>
        <v>COP</v>
      </c>
      <c r="U4167" s="33">
        <v>0</v>
      </c>
      <c r="V4167" s="33">
        <v>0</v>
      </c>
      <c r="W4167" s="33">
        <v>0</v>
      </c>
      <c r="X4167" s="33">
        <f t="shared" si="754"/>
        <v>9080176</v>
      </c>
      <c r="Y4167" s="33">
        <f t="shared" si="755"/>
        <v>1903.660702118515</v>
      </c>
      <c r="Z4167" s="33">
        <f t="shared" si="756"/>
        <v>9080176</v>
      </c>
      <c r="AA4167" s="34">
        <f t="shared" si="757"/>
        <v>1.3093144425662175E-05</v>
      </c>
      <c r="AB4167" s="33" t="s">
        <v>762</v>
      </c>
      <c r="AC4167" s="35">
        <v>44922</v>
      </c>
      <c r="AD4167" s="33">
        <v>30</v>
      </c>
      <c r="AE4167" s="36">
        <f t="shared" si="747"/>
        <v>44952</v>
      </c>
    </row>
    <row r="4168" spans="2:31" ht="14.5" hidden="1">
      <c r="B4168" s="29" t="s">
        <v>3199</v>
      </c>
      <c r="C4168" s="30" t="str">
        <f t="shared" si="748"/>
        <v>(Proveedores estratégicos)</v>
      </c>
      <c r="D4168" s="30">
        <v>4</v>
      </c>
      <c r="E4168" s="30" t="s">
        <v>5585</v>
      </c>
      <c r="F4168" s="30" t="s">
        <v>5586</v>
      </c>
      <c r="G4168" s="30" t="s">
        <v>4770</v>
      </c>
      <c r="H4168" s="31" t="s">
        <v>3296</v>
      </c>
      <c r="I4168" s="31" t="s">
        <v>48</v>
      </c>
      <c r="J4168" s="32">
        <v>2382589</v>
      </c>
      <c r="K4168" s="33">
        <f t="shared" si="749"/>
        <v>499.51025713596857</v>
      </c>
      <c r="L4168" s="33">
        <v>2382589</v>
      </c>
      <c r="M4168" s="33">
        <v>0</v>
      </c>
      <c r="N4168" s="33">
        <v>0</v>
      </c>
      <c r="O4168" s="33">
        <v>0</v>
      </c>
      <c r="P4168" s="33">
        <f t="shared" si="750"/>
        <v>2382589</v>
      </c>
      <c r="Q4168" s="33">
        <f t="shared" si="751"/>
        <v>499.51025713596857</v>
      </c>
      <c r="R4168" s="33">
        <f t="shared" si="752"/>
        <v>2382589</v>
      </c>
      <c r="S4168" s="33"/>
      <c r="T4168" s="30" t="str">
        <f t="shared" si="753"/>
        <v>COP</v>
      </c>
      <c r="U4168" s="33">
        <v>0</v>
      </c>
      <c r="V4168" s="33">
        <v>0</v>
      </c>
      <c r="W4168" s="33">
        <v>0</v>
      </c>
      <c r="X4168" s="33">
        <f t="shared" si="754"/>
        <v>2382589</v>
      </c>
      <c r="Y4168" s="33">
        <f t="shared" si="755"/>
        <v>499.51025713596857</v>
      </c>
      <c r="Z4168" s="33">
        <f t="shared" si="756"/>
        <v>2382589</v>
      </c>
      <c r="AA4168" s="34">
        <f t="shared" si="757"/>
        <v>3.4355701788152584E-06</v>
      </c>
      <c r="AB4168" s="33" t="s">
        <v>762</v>
      </c>
      <c r="AC4168" s="35">
        <v>44924</v>
      </c>
      <c r="AD4168" s="33">
        <v>30</v>
      </c>
      <c r="AE4168" s="36">
        <f t="shared" si="747"/>
        <v>44954</v>
      </c>
    </row>
    <row r="4169" spans="2:31" ht="14.5" hidden="1">
      <c r="B4169" s="29" t="s">
        <v>3199</v>
      </c>
      <c r="C4169" s="30" t="str">
        <f t="shared" si="748"/>
        <v>(Proveedores estratégicos)</v>
      </c>
      <c r="D4169" s="30">
        <v>4</v>
      </c>
      <c r="E4169" s="30" t="s">
        <v>5585</v>
      </c>
      <c r="F4169" s="30" t="s">
        <v>5586</v>
      </c>
      <c r="G4169" s="30" t="s">
        <v>4770</v>
      </c>
      <c r="H4169" s="31" t="s">
        <v>3297</v>
      </c>
      <c r="I4169" s="31" t="s">
        <v>48</v>
      </c>
      <c r="J4169" s="32">
        <v>20001459</v>
      </c>
      <c r="K4169" s="33">
        <f t="shared" si="749"/>
        <v>4193.3098525110845</v>
      </c>
      <c r="L4169" s="33">
        <v>20001459</v>
      </c>
      <c r="M4169" s="33">
        <v>0</v>
      </c>
      <c r="N4169" s="33">
        <v>0</v>
      </c>
      <c r="O4169" s="33">
        <v>0</v>
      </c>
      <c r="P4169" s="33">
        <f t="shared" si="750"/>
        <v>20001459</v>
      </c>
      <c r="Q4169" s="33">
        <f t="shared" si="751"/>
        <v>4193.3098525110845</v>
      </c>
      <c r="R4169" s="33">
        <f t="shared" si="752"/>
        <v>20001459</v>
      </c>
      <c r="S4169" s="33"/>
      <c r="T4169" s="30" t="str">
        <f t="shared" si="753"/>
        <v>COP</v>
      </c>
      <c r="U4169" s="33">
        <v>0</v>
      </c>
      <c r="V4169" s="33">
        <v>0</v>
      </c>
      <c r="W4169" s="33">
        <v>0</v>
      </c>
      <c r="X4169" s="33">
        <f t="shared" si="754"/>
        <v>20001459</v>
      </c>
      <c r="Y4169" s="33">
        <f t="shared" si="755"/>
        <v>4193.3098525110845</v>
      </c>
      <c r="Z4169" s="33">
        <f t="shared" si="756"/>
        <v>20001459</v>
      </c>
      <c r="AA4169" s="34">
        <f t="shared" si="757"/>
        <v>2.8841069976062197E-05</v>
      </c>
      <c r="AB4169" s="33" t="s">
        <v>762</v>
      </c>
      <c r="AC4169" s="35">
        <v>44928</v>
      </c>
      <c r="AD4169" s="33">
        <v>30</v>
      </c>
      <c r="AE4169" s="36">
        <f t="shared" si="747"/>
        <v>44958</v>
      </c>
    </row>
    <row r="4170" spans="2:31" ht="14.5" hidden="1">
      <c r="B4170" s="29" t="s">
        <v>3199</v>
      </c>
      <c r="C4170" s="30" t="str">
        <f t="shared" si="748"/>
        <v>(Proveedores estratégicos)</v>
      </c>
      <c r="D4170" s="30">
        <v>4</v>
      </c>
      <c r="E4170" s="30" t="s">
        <v>5585</v>
      </c>
      <c r="F4170" s="30" t="s">
        <v>5586</v>
      </c>
      <c r="G4170" s="30" t="s">
        <v>4770</v>
      </c>
      <c r="H4170" s="31" t="s">
        <v>3298</v>
      </c>
      <c r="I4170" s="31" t="s">
        <v>48</v>
      </c>
      <c r="J4170" s="32">
        <v>16232801</v>
      </c>
      <c r="K4170" s="33">
        <f t="shared" si="749"/>
        <v>3403.2099541914313</v>
      </c>
      <c r="L4170" s="33">
        <v>16232801</v>
      </c>
      <c r="M4170" s="33">
        <v>0</v>
      </c>
      <c r="N4170" s="33">
        <v>0</v>
      </c>
      <c r="O4170" s="33">
        <v>0</v>
      </c>
      <c r="P4170" s="33">
        <f t="shared" si="750"/>
        <v>16232801</v>
      </c>
      <c r="Q4170" s="33">
        <f t="shared" si="751"/>
        <v>3403.2099541914313</v>
      </c>
      <c r="R4170" s="33">
        <f t="shared" si="752"/>
        <v>16232801</v>
      </c>
      <c r="S4170" s="33"/>
      <c r="T4170" s="30" t="str">
        <f t="shared" si="753"/>
        <v>COP</v>
      </c>
      <c r="U4170" s="33">
        <v>0</v>
      </c>
      <c r="V4170" s="33">
        <v>0</v>
      </c>
      <c r="W4170" s="33">
        <v>0</v>
      </c>
      <c r="X4170" s="33">
        <f t="shared" si="754"/>
        <v>16232801</v>
      </c>
      <c r="Y4170" s="33">
        <f t="shared" si="755"/>
        <v>3403.2099541914313</v>
      </c>
      <c r="Z4170" s="33">
        <f t="shared" si="756"/>
        <v>16232801</v>
      </c>
      <c r="AA4170" s="34">
        <f t="shared" si="757"/>
        <v>2.3406859946991487E-05</v>
      </c>
      <c r="AB4170" s="33" t="s">
        <v>762</v>
      </c>
      <c r="AC4170" s="35">
        <v>44930</v>
      </c>
      <c r="AD4170" s="33">
        <v>30</v>
      </c>
      <c r="AE4170" s="36">
        <f t="shared" si="747"/>
        <v>44960</v>
      </c>
    </row>
    <row r="4171" spans="2:31" ht="14.5" hidden="1">
      <c r="B4171" s="29" t="s">
        <v>3199</v>
      </c>
      <c r="C4171" s="30" t="str">
        <f t="shared" si="748"/>
        <v>(Proveedores estratégicos)</v>
      </c>
      <c r="D4171" s="30">
        <v>4</v>
      </c>
      <c r="E4171" s="30" t="s">
        <v>5585</v>
      </c>
      <c r="F4171" s="30" t="s">
        <v>5586</v>
      </c>
      <c r="G4171" s="30" t="s">
        <v>4770</v>
      </c>
      <c r="H4171" s="31" t="s">
        <v>3299</v>
      </c>
      <c r="I4171" s="31" t="s">
        <v>48</v>
      </c>
      <c r="J4171" s="32">
        <v>19442677</v>
      </c>
      <c r="K4171" s="33">
        <f t="shared" si="749"/>
        <v>4076.1610952126375</v>
      </c>
      <c r="L4171" s="33">
        <v>19442677</v>
      </c>
      <c r="M4171" s="33">
        <v>0</v>
      </c>
      <c r="N4171" s="33">
        <v>0</v>
      </c>
      <c r="O4171" s="33">
        <v>0</v>
      </c>
      <c r="P4171" s="33">
        <f t="shared" si="750"/>
        <v>19442677</v>
      </c>
      <c r="Q4171" s="33">
        <f t="shared" si="751"/>
        <v>4076.1610952126375</v>
      </c>
      <c r="R4171" s="33">
        <f t="shared" si="752"/>
        <v>19442677</v>
      </c>
      <c r="S4171" s="33"/>
      <c r="T4171" s="30" t="str">
        <f t="shared" si="753"/>
        <v>COP</v>
      </c>
      <c r="U4171" s="33">
        <v>0</v>
      </c>
      <c r="V4171" s="33">
        <v>0</v>
      </c>
      <c r="W4171" s="33">
        <v>0</v>
      </c>
      <c r="X4171" s="33">
        <f t="shared" si="754"/>
        <v>19442677</v>
      </c>
      <c r="Y4171" s="33">
        <f t="shared" si="755"/>
        <v>4076.1610952126375</v>
      </c>
      <c r="Z4171" s="33">
        <f t="shared" si="756"/>
        <v>19442677</v>
      </c>
      <c r="AA4171" s="34">
        <f t="shared" si="757"/>
        <v>2.8035335216244728E-05</v>
      </c>
      <c r="AB4171" s="33" t="s">
        <v>762</v>
      </c>
      <c r="AC4171" s="35">
        <v>44938</v>
      </c>
      <c r="AD4171" s="33">
        <v>30</v>
      </c>
      <c r="AE4171" s="36">
        <f t="shared" si="747"/>
        <v>44968</v>
      </c>
    </row>
    <row r="4172" spans="2:31" ht="14.5" hidden="1">
      <c r="B4172" s="29" t="s">
        <v>3199</v>
      </c>
      <c r="C4172" s="30" t="str">
        <f t="shared" si="748"/>
        <v>(Proveedores estratégicos)</v>
      </c>
      <c r="D4172" s="30">
        <v>4</v>
      </c>
      <c r="E4172" s="30" t="s">
        <v>5585</v>
      </c>
      <c r="F4172" s="30" t="s">
        <v>5586</v>
      </c>
      <c r="G4172" s="30" t="s">
        <v>4770</v>
      </c>
      <c r="H4172" s="31" t="s">
        <v>3300</v>
      </c>
      <c r="I4172" s="31" t="s">
        <v>48</v>
      </c>
      <c r="J4172" s="32">
        <v>1606500</v>
      </c>
      <c r="K4172" s="33">
        <f t="shared" si="749"/>
        <v>336.80304412088429</v>
      </c>
      <c r="L4172" s="33">
        <v>1606500</v>
      </c>
      <c r="M4172" s="33">
        <v>0</v>
      </c>
      <c r="N4172" s="33">
        <v>0</v>
      </c>
      <c r="O4172" s="33">
        <v>0</v>
      </c>
      <c r="P4172" s="33">
        <f t="shared" si="750"/>
        <v>1606500</v>
      </c>
      <c r="Q4172" s="33">
        <f t="shared" si="751"/>
        <v>336.80304412088429</v>
      </c>
      <c r="R4172" s="33">
        <f t="shared" si="752"/>
        <v>1606500</v>
      </c>
      <c r="S4172" s="33"/>
      <c r="T4172" s="30" t="str">
        <f t="shared" si="753"/>
        <v>COP</v>
      </c>
      <c r="U4172" s="33">
        <v>0</v>
      </c>
      <c r="V4172" s="33">
        <v>0</v>
      </c>
      <c r="W4172" s="33">
        <v>0</v>
      </c>
      <c r="X4172" s="33">
        <f t="shared" si="754"/>
        <v>1606500</v>
      </c>
      <c r="Y4172" s="33">
        <f t="shared" si="755"/>
        <v>336.80304412088429</v>
      </c>
      <c r="Z4172" s="33">
        <f t="shared" si="756"/>
        <v>1606500</v>
      </c>
      <c r="AA4172" s="34">
        <f t="shared" si="757"/>
        <v>2.3164899578847683E-06</v>
      </c>
      <c r="AB4172" s="33" t="s">
        <v>762</v>
      </c>
      <c r="AC4172" s="35">
        <v>44946</v>
      </c>
      <c r="AD4172" s="33">
        <v>30</v>
      </c>
      <c r="AE4172" s="36">
        <f t="shared" si="747"/>
        <v>44976</v>
      </c>
    </row>
    <row r="4173" spans="2:31" ht="14.5" hidden="1">
      <c r="B4173" s="29" t="s">
        <v>3199</v>
      </c>
      <c r="C4173" s="30" t="str">
        <f t="shared" si="748"/>
        <v>(Proveedores estratégicos)</v>
      </c>
      <c r="D4173" s="30">
        <v>4</v>
      </c>
      <c r="E4173" s="30" t="s">
        <v>5585</v>
      </c>
      <c r="F4173" s="30" t="s">
        <v>5586</v>
      </c>
      <c r="G4173" s="30" t="s">
        <v>4770</v>
      </c>
      <c r="H4173" s="31" t="s">
        <v>3301</v>
      </c>
      <c r="I4173" s="31" t="s">
        <v>48</v>
      </c>
      <c r="J4173" s="32">
        <v>478858</v>
      </c>
      <c r="K4173" s="33">
        <f t="shared" si="749"/>
        <v>100.39267482205939</v>
      </c>
      <c r="L4173" s="33">
        <v>478858</v>
      </c>
      <c r="M4173" s="33">
        <v>0</v>
      </c>
      <c r="N4173" s="33">
        <v>0</v>
      </c>
      <c r="O4173" s="33">
        <v>0</v>
      </c>
      <c r="P4173" s="33">
        <f t="shared" si="750"/>
        <v>478858</v>
      </c>
      <c r="Q4173" s="33">
        <f t="shared" si="751"/>
        <v>100.39267482205939</v>
      </c>
      <c r="R4173" s="33">
        <f t="shared" si="752"/>
        <v>478858</v>
      </c>
      <c r="S4173" s="33"/>
      <c r="T4173" s="30" t="str">
        <f t="shared" si="753"/>
        <v>COP</v>
      </c>
      <c r="U4173" s="33">
        <v>0</v>
      </c>
      <c r="V4173" s="33">
        <v>0</v>
      </c>
      <c r="W4173" s="33">
        <v>0</v>
      </c>
      <c r="X4173" s="33">
        <f t="shared" si="754"/>
        <v>478858</v>
      </c>
      <c r="Y4173" s="33">
        <f t="shared" si="755"/>
        <v>100.39267482205939</v>
      </c>
      <c r="Z4173" s="33">
        <f t="shared" si="756"/>
        <v>478858</v>
      </c>
      <c r="AA4173" s="34">
        <f t="shared" si="757"/>
        <v>6.9048848319501053E-07</v>
      </c>
      <c r="AB4173" s="33" t="s">
        <v>762</v>
      </c>
      <c r="AC4173" s="35">
        <v>44946</v>
      </c>
      <c r="AD4173" s="33">
        <v>30</v>
      </c>
      <c r="AE4173" s="36">
        <f t="shared" si="747"/>
        <v>44976</v>
      </c>
    </row>
    <row r="4174" spans="2:31" ht="14.5" hidden="1">
      <c r="B4174" s="29" t="s">
        <v>3199</v>
      </c>
      <c r="C4174" s="30" t="str">
        <f t="shared" si="748"/>
        <v>(Proveedores estratégicos)</v>
      </c>
      <c r="D4174" s="30">
        <v>4</v>
      </c>
      <c r="E4174" s="30" t="s">
        <v>5585</v>
      </c>
      <c r="F4174" s="30" t="s">
        <v>5586</v>
      </c>
      <c r="G4174" s="30" t="s">
        <v>4770</v>
      </c>
      <c r="H4174" s="31" t="s">
        <v>3302</v>
      </c>
      <c r="I4174" s="31" t="s">
        <v>48</v>
      </c>
      <c r="J4174" s="32">
        <v>378403</v>
      </c>
      <c r="K4174" s="33">
        <f t="shared" si="749"/>
        <v>79.33226411732025</v>
      </c>
      <c r="L4174" s="33">
        <v>378403</v>
      </c>
      <c r="M4174" s="33">
        <v>0</v>
      </c>
      <c r="N4174" s="33">
        <v>0</v>
      </c>
      <c r="O4174" s="33">
        <v>0</v>
      </c>
      <c r="P4174" s="33">
        <f t="shared" si="750"/>
        <v>378403</v>
      </c>
      <c r="Q4174" s="33">
        <f t="shared" si="751"/>
        <v>79.33226411732025</v>
      </c>
      <c r="R4174" s="33">
        <f t="shared" si="752"/>
        <v>378403</v>
      </c>
      <c r="S4174" s="33"/>
      <c r="T4174" s="30" t="str">
        <f t="shared" si="753"/>
        <v>COP</v>
      </c>
      <c r="U4174" s="33">
        <v>0</v>
      </c>
      <c r="V4174" s="33">
        <v>0</v>
      </c>
      <c r="W4174" s="33">
        <v>0</v>
      </c>
      <c r="X4174" s="33">
        <f t="shared" si="754"/>
        <v>378403</v>
      </c>
      <c r="Y4174" s="33">
        <f t="shared" si="755"/>
        <v>79.33226411732025</v>
      </c>
      <c r="Z4174" s="33">
        <f t="shared" si="756"/>
        <v>378403</v>
      </c>
      <c r="AA4174" s="34">
        <f t="shared" si="757"/>
        <v>5.4563756584716468E-07</v>
      </c>
      <c r="AB4174" s="33" t="s">
        <v>762</v>
      </c>
      <c r="AC4174" s="35">
        <v>44946</v>
      </c>
      <c r="AD4174" s="33">
        <v>30</v>
      </c>
      <c r="AE4174" s="36">
        <f t="shared" si="747"/>
        <v>44976</v>
      </c>
    </row>
    <row r="4175" spans="2:31" ht="14.5" hidden="1">
      <c r="B4175" s="29" t="s">
        <v>3199</v>
      </c>
      <c r="C4175" s="30" t="str">
        <f t="shared" si="748"/>
        <v>(Proveedores estratégicos)</v>
      </c>
      <c r="D4175" s="30">
        <v>4</v>
      </c>
      <c r="E4175" s="30" t="s">
        <v>5585</v>
      </c>
      <c r="F4175" s="30" t="s">
        <v>5586</v>
      </c>
      <c r="G4175" s="30" t="s">
        <v>4770</v>
      </c>
      <c r="H4175" s="31" t="s">
        <v>3303</v>
      </c>
      <c r="I4175" s="31" t="s">
        <v>48</v>
      </c>
      <c r="J4175" s="32">
        <v>478858</v>
      </c>
      <c r="K4175" s="33">
        <f t="shared" si="749"/>
        <v>100.39267482205939</v>
      </c>
      <c r="L4175" s="33">
        <v>478858</v>
      </c>
      <c r="M4175" s="33">
        <v>0</v>
      </c>
      <c r="N4175" s="33">
        <v>0</v>
      </c>
      <c r="O4175" s="33">
        <v>0</v>
      </c>
      <c r="P4175" s="33">
        <f t="shared" si="750"/>
        <v>478858</v>
      </c>
      <c r="Q4175" s="33">
        <f t="shared" si="751"/>
        <v>100.39267482205939</v>
      </c>
      <c r="R4175" s="33">
        <f t="shared" si="752"/>
        <v>478858</v>
      </c>
      <c r="S4175" s="33"/>
      <c r="T4175" s="30" t="str">
        <f t="shared" si="753"/>
        <v>COP</v>
      </c>
      <c r="U4175" s="33">
        <v>0</v>
      </c>
      <c r="V4175" s="33">
        <v>0</v>
      </c>
      <c r="W4175" s="33">
        <v>0</v>
      </c>
      <c r="X4175" s="33">
        <f t="shared" si="754"/>
        <v>478858</v>
      </c>
      <c r="Y4175" s="33">
        <f t="shared" si="755"/>
        <v>100.39267482205939</v>
      </c>
      <c r="Z4175" s="33">
        <f t="shared" si="756"/>
        <v>478858</v>
      </c>
      <c r="AA4175" s="34">
        <f t="shared" si="757"/>
        <v>6.9048848319501053E-07</v>
      </c>
      <c r="AB4175" s="33" t="s">
        <v>762</v>
      </c>
      <c r="AC4175" s="35">
        <v>44946</v>
      </c>
      <c r="AD4175" s="33">
        <v>30</v>
      </c>
      <c r="AE4175" s="36">
        <f t="shared" si="747"/>
        <v>44976</v>
      </c>
    </row>
    <row r="4176" spans="2:31" ht="14.5" hidden="1">
      <c r="B4176" s="29" t="s">
        <v>3199</v>
      </c>
      <c r="C4176" s="30" t="str">
        <f t="shared" si="748"/>
        <v>(Proveedores estratégicos)</v>
      </c>
      <c r="D4176" s="30">
        <v>4</v>
      </c>
      <c r="E4176" s="30" t="s">
        <v>5585</v>
      </c>
      <c r="F4176" s="30" t="s">
        <v>5586</v>
      </c>
      <c r="G4176" s="30" t="s">
        <v>4770</v>
      </c>
      <c r="H4176" s="31" t="s">
        <v>3304</v>
      </c>
      <c r="I4176" s="31" t="s">
        <v>48</v>
      </c>
      <c r="J4176" s="32">
        <v>484330</v>
      </c>
      <c r="K4176" s="33">
        <f t="shared" si="749"/>
        <v>101.53988070903696</v>
      </c>
      <c r="L4176" s="33">
        <v>484330</v>
      </c>
      <c r="M4176" s="33">
        <v>0</v>
      </c>
      <c r="N4176" s="33">
        <v>0</v>
      </c>
      <c r="O4176" s="33">
        <v>0</v>
      </c>
      <c r="P4176" s="33">
        <f t="shared" si="750"/>
        <v>484330</v>
      </c>
      <c r="Q4176" s="33">
        <f t="shared" si="751"/>
        <v>101.53988070903696</v>
      </c>
      <c r="R4176" s="33">
        <f t="shared" si="752"/>
        <v>484330</v>
      </c>
      <c r="S4176" s="33"/>
      <c r="T4176" s="30" t="str">
        <f t="shared" si="753"/>
        <v>COP</v>
      </c>
      <c r="U4176" s="33">
        <v>0</v>
      </c>
      <c r="V4176" s="33">
        <v>0</v>
      </c>
      <c r="W4176" s="33">
        <v>0</v>
      </c>
      <c r="X4176" s="33">
        <f t="shared" si="754"/>
        <v>484330</v>
      </c>
      <c r="Y4176" s="33">
        <f t="shared" si="755"/>
        <v>101.53988070903696</v>
      </c>
      <c r="Z4176" s="33">
        <f t="shared" si="756"/>
        <v>484330</v>
      </c>
      <c r="AA4176" s="34">
        <f t="shared" si="757"/>
        <v>6.9837882434007463E-07</v>
      </c>
      <c r="AB4176" s="33" t="s">
        <v>762</v>
      </c>
      <c r="AC4176" s="35">
        <v>44946</v>
      </c>
      <c r="AD4176" s="33">
        <v>30</v>
      </c>
      <c r="AE4176" s="36">
        <f t="shared" si="747"/>
        <v>44976</v>
      </c>
    </row>
    <row r="4177" spans="2:31" ht="14.5" hidden="1">
      <c r="B4177" s="29" t="s">
        <v>3199</v>
      </c>
      <c r="C4177" s="30" t="str">
        <f t="shared" si="748"/>
        <v>(Proveedores estratégicos)</v>
      </c>
      <c r="D4177" s="30">
        <v>4</v>
      </c>
      <c r="E4177" s="30" t="s">
        <v>5585</v>
      </c>
      <c r="F4177" s="30" t="s">
        <v>5586</v>
      </c>
      <c r="G4177" s="30" t="s">
        <v>4770</v>
      </c>
      <c r="H4177" s="31" t="s">
        <v>3305</v>
      </c>
      <c r="I4177" s="31" t="s">
        <v>48</v>
      </c>
      <c r="J4177" s="32">
        <v>484330</v>
      </c>
      <c r="K4177" s="33">
        <f t="shared" si="749"/>
        <v>101.53988070903696</v>
      </c>
      <c r="L4177" s="33">
        <v>484330</v>
      </c>
      <c r="M4177" s="33">
        <v>0</v>
      </c>
      <c r="N4177" s="33">
        <v>0</v>
      </c>
      <c r="O4177" s="33">
        <v>0</v>
      </c>
      <c r="P4177" s="33">
        <f t="shared" si="750"/>
        <v>484330</v>
      </c>
      <c r="Q4177" s="33">
        <f t="shared" si="751"/>
        <v>101.53988070903696</v>
      </c>
      <c r="R4177" s="33">
        <f t="shared" si="752"/>
        <v>484330</v>
      </c>
      <c r="S4177" s="33"/>
      <c r="T4177" s="30" t="str">
        <f t="shared" si="753"/>
        <v>COP</v>
      </c>
      <c r="U4177" s="33">
        <v>0</v>
      </c>
      <c r="V4177" s="33">
        <v>0</v>
      </c>
      <c r="W4177" s="33">
        <v>0</v>
      </c>
      <c r="X4177" s="33">
        <f t="shared" si="754"/>
        <v>484330</v>
      </c>
      <c r="Y4177" s="33">
        <f t="shared" si="755"/>
        <v>101.53988070903696</v>
      </c>
      <c r="Z4177" s="33">
        <f t="shared" si="756"/>
        <v>484330</v>
      </c>
      <c r="AA4177" s="34">
        <f t="shared" si="757"/>
        <v>6.9837882434007463E-07</v>
      </c>
      <c r="AB4177" s="33" t="s">
        <v>762</v>
      </c>
      <c r="AC4177" s="35">
        <v>44946</v>
      </c>
      <c r="AD4177" s="33">
        <v>30</v>
      </c>
      <c r="AE4177" s="36">
        <f t="shared" si="747"/>
        <v>44976</v>
      </c>
    </row>
    <row r="4178" spans="2:31" ht="14.5" hidden="1">
      <c r="B4178" s="29" t="s">
        <v>3199</v>
      </c>
      <c r="C4178" s="30" t="str">
        <f t="shared" si="748"/>
        <v>(Proveedores estratégicos)</v>
      </c>
      <c r="D4178" s="30">
        <v>4</v>
      </c>
      <c r="E4178" s="30" t="s">
        <v>5585</v>
      </c>
      <c r="F4178" s="30" t="s">
        <v>5586</v>
      </c>
      <c r="G4178" s="30" t="s">
        <v>4770</v>
      </c>
      <c r="H4178" s="31" t="s">
        <v>3306</v>
      </c>
      <c r="I4178" s="31" t="s">
        <v>48</v>
      </c>
      <c r="J4178" s="32">
        <v>20774415</v>
      </c>
      <c r="K4178" s="33">
        <f t="shared" si="749"/>
        <v>4355.3602314538193</v>
      </c>
      <c r="L4178" s="33">
        <v>20774415</v>
      </c>
      <c r="M4178" s="33">
        <v>0</v>
      </c>
      <c r="N4178" s="33">
        <v>0</v>
      </c>
      <c r="O4178" s="33">
        <v>0</v>
      </c>
      <c r="P4178" s="33">
        <f t="shared" si="750"/>
        <v>20774415</v>
      </c>
      <c r="Q4178" s="33">
        <f t="shared" si="751"/>
        <v>4355.3602314538193</v>
      </c>
      <c r="R4178" s="33">
        <f t="shared" si="752"/>
        <v>20774415</v>
      </c>
      <c r="S4178" s="33"/>
      <c r="T4178" s="30" t="str">
        <f t="shared" si="753"/>
        <v>COP</v>
      </c>
      <c r="U4178" s="33">
        <v>0</v>
      </c>
      <c r="V4178" s="33">
        <v>0</v>
      </c>
      <c r="W4178" s="33">
        <v>0</v>
      </c>
      <c r="X4178" s="33">
        <f t="shared" si="754"/>
        <v>20774415</v>
      </c>
      <c r="Y4178" s="33">
        <f t="shared" si="755"/>
        <v>4355.3602314538193</v>
      </c>
      <c r="Z4178" s="33">
        <f t="shared" si="756"/>
        <v>20774415</v>
      </c>
      <c r="AA4178" s="34">
        <f t="shared" si="757"/>
        <v>2.9955632572941613E-05</v>
      </c>
      <c r="AB4178" s="33" t="s">
        <v>762</v>
      </c>
      <c r="AC4178" s="35">
        <v>44946</v>
      </c>
      <c r="AD4178" s="33">
        <v>30</v>
      </c>
      <c r="AE4178" s="36">
        <f t="shared" si="747"/>
        <v>44976</v>
      </c>
    </row>
    <row r="4179" spans="2:31" ht="14.5" hidden="1">
      <c r="B4179" s="29" t="s">
        <v>3199</v>
      </c>
      <c r="C4179" s="30" t="str">
        <f t="shared" si="748"/>
        <v>(Proveedores estratégicos)</v>
      </c>
      <c r="D4179" s="30">
        <v>4</v>
      </c>
      <c r="E4179" s="30" t="s">
        <v>5585</v>
      </c>
      <c r="F4179" s="30" t="s">
        <v>5586</v>
      </c>
      <c r="G4179" s="30" t="s">
        <v>4770</v>
      </c>
      <c r="H4179" s="31" t="s">
        <v>3307</v>
      </c>
      <c r="I4179" s="31" t="s">
        <v>48</v>
      </c>
      <c r="J4179" s="32">
        <v>478858</v>
      </c>
      <c r="K4179" s="33">
        <f t="shared" si="749"/>
        <v>100.39267482205939</v>
      </c>
      <c r="L4179" s="33">
        <v>478858</v>
      </c>
      <c r="M4179" s="33">
        <v>0</v>
      </c>
      <c r="N4179" s="33">
        <v>0</v>
      </c>
      <c r="O4179" s="33">
        <v>0</v>
      </c>
      <c r="P4179" s="33">
        <f t="shared" si="750"/>
        <v>478858</v>
      </c>
      <c r="Q4179" s="33">
        <f t="shared" si="751"/>
        <v>100.39267482205939</v>
      </c>
      <c r="R4179" s="33">
        <f t="shared" si="752"/>
        <v>478858</v>
      </c>
      <c r="S4179" s="33"/>
      <c r="T4179" s="30" t="str">
        <f t="shared" si="753"/>
        <v>COP</v>
      </c>
      <c r="U4179" s="33">
        <v>0</v>
      </c>
      <c r="V4179" s="33">
        <v>0</v>
      </c>
      <c r="W4179" s="33">
        <v>0</v>
      </c>
      <c r="X4179" s="33">
        <f t="shared" si="754"/>
        <v>478858</v>
      </c>
      <c r="Y4179" s="33">
        <f t="shared" si="755"/>
        <v>100.39267482205939</v>
      </c>
      <c r="Z4179" s="33">
        <f t="shared" si="756"/>
        <v>478858</v>
      </c>
      <c r="AA4179" s="34">
        <f t="shared" si="757"/>
        <v>6.9048848319501053E-07</v>
      </c>
      <c r="AB4179" s="33" t="s">
        <v>762</v>
      </c>
      <c r="AC4179" s="35">
        <v>44946</v>
      </c>
      <c r="AD4179" s="33">
        <v>30</v>
      </c>
      <c r="AE4179" s="36">
        <f t="shared" si="747"/>
        <v>44976</v>
      </c>
    </row>
    <row r="4180" spans="2:31" ht="14.5" hidden="1">
      <c r="B4180" s="29" t="s">
        <v>3199</v>
      </c>
      <c r="C4180" s="30" t="str">
        <f t="shared" si="748"/>
        <v>(Proveedores estratégicos)</v>
      </c>
      <c r="D4180" s="30">
        <v>4</v>
      </c>
      <c r="E4180" s="30" t="s">
        <v>5585</v>
      </c>
      <c r="F4180" s="30" t="s">
        <v>5586</v>
      </c>
      <c r="G4180" s="30" t="s">
        <v>4770</v>
      </c>
      <c r="H4180" s="31" t="s">
        <v>3308</v>
      </c>
      <c r="I4180" s="31" t="s">
        <v>48</v>
      </c>
      <c r="J4180" s="32">
        <v>484330</v>
      </c>
      <c r="K4180" s="33">
        <f t="shared" si="749"/>
        <v>101.53988070903696</v>
      </c>
      <c r="L4180" s="33">
        <v>484330</v>
      </c>
      <c r="M4180" s="33">
        <v>0</v>
      </c>
      <c r="N4180" s="33">
        <v>0</v>
      </c>
      <c r="O4180" s="33">
        <v>0</v>
      </c>
      <c r="P4180" s="33">
        <f t="shared" si="750"/>
        <v>484330</v>
      </c>
      <c r="Q4180" s="33">
        <f t="shared" si="751"/>
        <v>101.53988070903696</v>
      </c>
      <c r="R4180" s="33">
        <f t="shared" si="752"/>
        <v>484330</v>
      </c>
      <c r="S4180" s="33"/>
      <c r="T4180" s="30" t="str">
        <f t="shared" si="753"/>
        <v>COP</v>
      </c>
      <c r="U4180" s="33">
        <v>0</v>
      </c>
      <c r="V4180" s="33">
        <v>0</v>
      </c>
      <c r="W4180" s="33">
        <v>0</v>
      </c>
      <c r="X4180" s="33">
        <f t="shared" si="754"/>
        <v>484330</v>
      </c>
      <c r="Y4180" s="33">
        <f t="shared" si="755"/>
        <v>101.53988070903696</v>
      </c>
      <c r="Z4180" s="33">
        <f t="shared" si="756"/>
        <v>484330</v>
      </c>
      <c r="AA4180" s="34">
        <f t="shared" si="757"/>
        <v>6.9837882434007463E-07</v>
      </c>
      <c r="AB4180" s="33" t="s">
        <v>762</v>
      </c>
      <c r="AC4180" s="35">
        <v>44946</v>
      </c>
      <c r="AD4180" s="33">
        <v>30</v>
      </c>
      <c r="AE4180" s="36">
        <f t="shared" si="747"/>
        <v>44976</v>
      </c>
    </row>
    <row r="4181" spans="2:31" ht="14.5" hidden="1">
      <c r="B4181" s="29" t="s">
        <v>3199</v>
      </c>
      <c r="C4181" s="30" t="str">
        <f t="shared" si="748"/>
        <v>(Proveedores estratégicos)</v>
      </c>
      <c r="D4181" s="30">
        <v>4</v>
      </c>
      <c r="E4181" s="30" t="s">
        <v>5585</v>
      </c>
      <c r="F4181" s="30" t="s">
        <v>5586</v>
      </c>
      <c r="G4181" s="30" t="s">
        <v>4770</v>
      </c>
      <c r="H4181" s="31" t="s">
        <v>3309</v>
      </c>
      <c r="I4181" s="31" t="s">
        <v>48</v>
      </c>
      <c r="J4181" s="32">
        <v>332839</v>
      </c>
      <c r="K4181" s="33">
        <f t="shared" si="749"/>
        <v>69.779762466324925</v>
      </c>
      <c r="L4181" s="33">
        <v>332839</v>
      </c>
      <c r="M4181" s="33">
        <v>0</v>
      </c>
      <c r="N4181" s="33">
        <v>0</v>
      </c>
      <c r="O4181" s="33">
        <v>0</v>
      </c>
      <c r="P4181" s="33">
        <f t="shared" si="750"/>
        <v>332839</v>
      </c>
      <c r="Q4181" s="33">
        <f t="shared" si="751"/>
        <v>69.779762466324925</v>
      </c>
      <c r="R4181" s="33">
        <f t="shared" si="752"/>
        <v>332839</v>
      </c>
      <c r="S4181" s="33"/>
      <c r="T4181" s="30" t="str">
        <f t="shared" si="753"/>
        <v>COP</v>
      </c>
      <c r="U4181" s="33">
        <v>0</v>
      </c>
      <c r="V4181" s="33">
        <v>0</v>
      </c>
      <c r="W4181" s="33">
        <v>0</v>
      </c>
      <c r="X4181" s="33">
        <f t="shared" si="754"/>
        <v>332839</v>
      </c>
      <c r="Y4181" s="33">
        <f t="shared" si="755"/>
        <v>69.779762466324925</v>
      </c>
      <c r="Z4181" s="33">
        <f t="shared" si="756"/>
        <v>332839</v>
      </c>
      <c r="AA4181" s="34">
        <f t="shared" si="757"/>
        <v>4.7993663311074284E-07</v>
      </c>
      <c r="AB4181" s="33" t="s">
        <v>762</v>
      </c>
      <c r="AC4181" s="35">
        <v>44956</v>
      </c>
      <c r="AD4181" s="33">
        <v>30</v>
      </c>
      <c r="AE4181" s="36">
        <f t="shared" si="747"/>
        <v>44986</v>
      </c>
    </row>
    <row r="4182" spans="2:31" ht="14.5" hidden="1">
      <c r="B4182" s="29" t="s">
        <v>3199</v>
      </c>
      <c r="C4182" s="30" t="str">
        <f t="shared" si="748"/>
        <v>(Proveedores estratégicos)</v>
      </c>
      <c r="D4182" s="30">
        <v>4</v>
      </c>
      <c r="E4182" s="30" t="s">
        <v>5585</v>
      </c>
      <c r="F4182" s="30" t="s">
        <v>5586</v>
      </c>
      <c r="G4182" s="30" t="s">
        <v>4770</v>
      </c>
      <c r="H4182" s="31" t="s">
        <v>3310</v>
      </c>
      <c r="I4182" s="31" t="s">
        <v>48</v>
      </c>
      <c r="J4182" s="32">
        <v>396078</v>
      </c>
      <c r="K4182" s="33">
        <f t="shared" si="749"/>
        <v>83.037831378345231</v>
      </c>
      <c r="L4182" s="33">
        <v>396078</v>
      </c>
      <c r="M4182" s="33">
        <v>0</v>
      </c>
      <c r="N4182" s="33">
        <v>0</v>
      </c>
      <c r="O4182" s="33">
        <v>0</v>
      </c>
      <c r="P4182" s="33">
        <f t="shared" si="750"/>
        <v>396078</v>
      </c>
      <c r="Q4182" s="33">
        <f t="shared" si="751"/>
        <v>83.037831378345231</v>
      </c>
      <c r="R4182" s="33">
        <f t="shared" si="752"/>
        <v>396078</v>
      </c>
      <c r="S4182" s="33"/>
      <c r="T4182" s="30" t="str">
        <f t="shared" si="753"/>
        <v>COP</v>
      </c>
      <c r="U4182" s="33">
        <v>0</v>
      </c>
      <c r="V4182" s="33">
        <v>0</v>
      </c>
      <c r="W4182" s="33">
        <v>0</v>
      </c>
      <c r="X4182" s="33">
        <f t="shared" si="754"/>
        <v>396078</v>
      </c>
      <c r="Y4182" s="33">
        <f t="shared" si="755"/>
        <v>83.037831378345231</v>
      </c>
      <c r="Z4182" s="33">
        <f t="shared" si="756"/>
        <v>396078</v>
      </c>
      <c r="AA4182" s="34">
        <f t="shared" si="757"/>
        <v>5.7112400220297742E-07</v>
      </c>
      <c r="AB4182" s="33" t="s">
        <v>762</v>
      </c>
      <c r="AC4182" s="35">
        <v>44956</v>
      </c>
      <c r="AD4182" s="33">
        <v>30</v>
      </c>
      <c r="AE4182" s="36">
        <f t="shared" si="747"/>
        <v>44986</v>
      </c>
    </row>
    <row r="4183" spans="2:31" ht="14.5" hidden="1">
      <c r="B4183" s="29" t="s">
        <v>3199</v>
      </c>
      <c r="C4183" s="30" t="str">
        <f t="shared" si="748"/>
        <v>(Proveedores estratégicos)</v>
      </c>
      <c r="D4183" s="30">
        <v>4</v>
      </c>
      <c r="E4183" s="30" t="s">
        <v>5585</v>
      </c>
      <c r="F4183" s="30" t="s">
        <v>5586</v>
      </c>
      <c r="G4183" s="30" t="s">
        <v>4770</v>
      </c>
      <c r="H4183" s="31" t="s">
        <v>3311</v>
      </c>
      <c r="I4183" s="31" t="s">
        <v>48</v>
      </c>
      <c r="J4183" s="32">
        <v>7218565</v>
      </c>
      <c r="K4183" s="33">
        <f t="shared" si="749"/>
        <v>1513.3735861714729</v>
      </c>
      <c r="L4183" s="33">
        <v>7218565</v>
      </c>
      <c r="M4183" s="33">
        <v>0</v>
      </c>
      <c r="N4183" s="33">
        <v>0</v>
      </c>
      <c r="O4183" s="33">
        <v>0</v>
      </c>
      <c r="P4183" s="33">
        <f t="shared" si="750"/>
        <v>7218565</v>
      </c>
      <c r="Q4183" s="33">
        <f t="shared" si="751"/>
        <v>1513.3735861714729</v>
      </c>
      <c r="R4183" s="33">
        <f t="shared" si="752"/>
        <v>7218565</v>
      </c>
      <c r="S4183" s="33"/>
      <c r="T4183" s="30" t="str">
        <f t="shared" si="753"/>
        <v>COP</v>
      </c>
      <c r="U4183" s="33">
        <v>0</v>
      </c>
      <c r="V4183" s="33">
        <v>0</v>
      </c>
      <c r="W4183" s="33">
        <v>0</v>
      </c>
      <c r="X4183" s="33">
        <f t="shared" si="754"/>
        <v>7218565</v>
      </c>
      <c r="Y4183" s="33">
        <f t="shared" si="755"/>
        <v>1513.3735861714729</v>
      </c>
      <c r="Z4183" s="33">
        <f t="shared" si="756"/>
        <v>7218565</v>
      </c>
      <c r="AA4183" s="34">
        <f t="shared" si="757"/>
        <v>1.0408797592803277E-05</v>
      </c>
      <c r="AB4183" s="33" t="s">
        <v>762</v>
      </c>
      <c r="AC4183" s="35">
        <v>44956</v>
      </c>
      <c r="AD4183" s="33">
        <v>30</v>
      </c>
      <c r="AE4183" s="36">
        <f t="shared" si="758" ref="AE4183:AE4246">+AD4183+AC4183</f>
        <v>44986</v>
      </c>
    </row>
    <row r="4184" spans="2:31" ht="14.5" hidden="1">
      <c r="B4184" s="29" t="s">
        <v>3199</v>
      </c>
      <c r="C4184" s="30" t="str">
        <f t="shared" si="748"/>
        <v>(Proveedores estratégicos)</v>
      </c>
      <c r="D4184" s="30">
        <v>4</v>
      </c>
      <c r="E4184" s="30" t="s">
        <v>5585</v>
      </c>
      <c r="F4184" s="30" t="s">
        <v>5586</v>
      </c>
      <c r="G4184" s="30" t="s">
        <v>4770</v>
      </c>
      <c r="H4184" s="31" t="s">
        <v>3312</v>
      </c>
      <c r="I4184" s="31" t="s">
        <v>48</v>
      </c>
      <c r="J4184" s="32">
        <v>396078</v>
      </c>
      <c r="K4184" s="33">
        <f t="shared" si="749"/>
        <v>83.037831378345231</v>
      </c>
      <c r="L4184" s="33">
        <v>396078</v>
      </c>
      <c r="M4184" s="33">
        <v>0</v>
      </c>
      <c r="N4184" s="33">
        <v>0</v>
      </c>
      <c r="O4184" s="33">
        <v>0</v>
      </c>
      <c r="P4184" s="33">
        <f t="shared" si="750"/>
        <v>396078</v>
      </c>
      <c r="Q4184" s="33">
        <f t="shared" si="751"/>
        <v>83.037831378345231</v>
      </c>
      <c r="R4184" s="33">
        <f t="shared" si="752"/>
        <v>396078</v>
      </c>
      <c r="S4184" s="33"/>
      <c r="T4184" s="30" t="str">
        <f t="shared" si="753"/>
        <v>COP</v>
      </c>
      <c r="U4184" s="33">
        <v>0</v>
      </c>
      <c r="V4184" s="33">
        <v>0</v>
      </c>
      <c r="W4184" s="33">
        <v>0</v>
      </c>
      <c r="X4184" s="33">
        <f t="shared" si="754"/>
        <v>396078</v>
      </c>
      <c r="Y4184" s="33">
        <f t="shared" si="755"/>
        <v>83.037831378345231</v>
      </c>
      <c r="Z4184" s="33">
        <f t="shared" si="756"/>
        <v>396078</v>
      </c>
      <c r="AA4184" s="34">
        <f t="shared" si="757"/>
        <v>5.7112400220297742E-07</v>
      </c>
      <c r="AB4184" s="33" t="s">
        <v>762</v>
      </c>
      <c r="AC4184" s="35">
        <v>44956</v>
      </c>
      <c r="AD4184" s="33">
        <v>30</v>
      </c>
      <c r="AE4184" s="36">
        <f t="shared" si="758"/>
        <v>44986</v>
      </c>
    </row>
    <row r="4185" spans="2:31" ht="14.5" hidden="1">
      <c r="B4185" s="29" t="s">
        <v>3199</v>
      </c>
      <c r="C4185" s="30" t="str">
        <f t="shared" si="748"/>
        <v>(Proveedores estratégicos)</v>
      </c>
      <c r="D4185" s="30">
        <v>4</v>
      </c>
      <c r="E4185" s="30" t="s">
        <v>5585</v>
      </c>
      <c r="F4185" s="30" t="s">
        <v>5586</v>
      </c>
      <c r="G4185" s="30" t="s">
        <v>4770</v>
      </c>
      <c r="H4185" s="31" t="s">
        <v>3313</v>
      </c>
      <c r="I4185" s="31" t="s">
        <v>48</v>
      </c>
      <c r="J4185" s="32">
        <v>3982740</v>
      </c>
      <c r="K4185" s="33">
        <f t="shared" si="749"/>
        <v>834.98223214566485</v>
      </c>
      <c r="L4185" s="33">
        <v>3982740</v>
      </c>
      <c r="M4185" s="33">
        <v>0</v>
      </c>
      <c r="N4185" s="33">
        <v>0</v>
      </c>
      <c r="O4185" s="33">
        <v>0</v>
      </c>
      <c r="P4185" s="33">
        <f t="shared" si="750"/>
        <v>3982740</v>
      </c>
      <c r="Q4185" s="33">
        <f t="shared" si="751"/>
        <v>834.98223214566485</v>
      </c>
      <c r="R4185" s="33">
        <f t="shared" si="752"/>
        <v>3982740</v>
      </c>
      <c r="S4185" s="33"/>
      <c r="T4185" s="30" t="str">
        <f t="shared" si="753"/>
        <v>COP</v>
      </c>
      <c r="U4185" s="33">
        <v>0</v>
      </c>
      <c r="V4185" s="33">
        <v>0</v>
      </c>
      <c r="W4185" s="33">
        <v>0</v>
      </c>
      <c r="X4185" s="33">
        <f t="shared" si="754"/>
        <v>3982740</v>
      </c>
      <c r="Y4185" s="33">
        <f t="shared" si="755"/>
        <v>834.98223214566485</v>
      </c>
      <c r="Z4185" s="33">
        <f t="shared" si="756"/>
        <v>3982740</v>
      </c>
      <c r="AA4185" s="34">
        <f t="shared" si="757"/>
        <v>5.7429052068882556E-06</v>
      </c>
      <c r="AB4185" s="33" t="s">
        <v>762</v>
      </c>
      <c r="AC4185" s="35">
        <v>44956</v>
      </c>
      <c r="AD4185" s="33">
        <v>30</v>
      </c>
      <c r="AE4185" s="36">
        <f t="shared" si="758"/>
        <v>44986</v>
      </c>
    </row>
    <row r="4186" spans="2:31" ht="14.5" hidden="1">
      <c r="B4186" s="29" t="s">
        <v>3199</v>
      </c>
      <c r="C4186" s="30" t="str">
        <f t="shared" si="748"/>
        <v>(Proveedores estratégicos)</v>
      </c>
      <c r="D4186" s="30">
        <v>4</v>
      </c>
      <c r="E4186" s="30" t="s">
        <v>5585</v>
      </c>
      <c r="F4186" s="30" t="s">
        <v>5586</v>
      </c>
      <c r="G4186" s="30" t="s">
        <v>4770</v>
      </c>
      <c r="H4186" s="31" t="s">
        <v>3314</v>
      </c>
      <c r="I4186" s="31" t="s">
        <v>48</v>
      </c>
      <c r="J4186" s="32">
        <v>792157</v>
      </c>
      <c r="K4186" s="33">
        <f t="shared" si="749"/>
        <v>166.07587240688909</v>
      </c>
      <c r="L4186" s="33">
        <v>792157</v>
      </c>
      <c r="M4186" s="33">
        <v>0</v>
      </c>
      <c r="N4186" s="33">
        <v>0</v>
      </c>
      <c r="O4186" s="33">
        <v>0</v>
      </c>
      <c r="P4186" s="33">
        <f t="shared" si="750"/>
        <v>792157</v>
      </c>
      <c r="Q4186" s="33">
        <f t="shared" si="751"/>
        <v>166.07587240688909</v>
      </c>
      <c r="R4186" s="33">
        <f t="shared" si="752"/>
        <v>792157</v>
      </c>
      <c r="S4186" s="33"/>
      <c r="T4186" s="30" t="str">
        <f t="shared" si="753"/>
        <v>COP</v>
      </c>
      <c r="U4186" s="33">
        <v>0</v>
      </c>
      <c r="V4186" s="33">
        <v>0</v>
      </c>
      <c r="W4186" s="33">
        <v>0</v>
      </c>
      <c r="X4186" s="33">
        <f t="shared" si="754"/>
        <v>792157</v>
      </c>
      <c r="Y4186" s="33">
        <f t="shared" si="755"/>
        <v>166.07587240688909</v>
      </c>
      <c r="Z4186" s="33">
        <f t="shared" si="756"/>
        <v>792157</v>
      </c>
      <c r="AA4186" s="34">
        <f t="shared" si="757"/>
        <v>1.1422494463542635E-06</v>
      </c>
      <c r="AB4186" s="33" t="s">
        <v>762</v>
      </c>
      <c r="AC4186" s="35">
        <v>44956</v>
      </c>
      <c r="AD4186" s="33">
        <v>30</v>
      </c>
      <c r="AE4186" s="36">
        <f t="shared" si="758"/>
        <v>44986</v>
      </c>
    </row>
    <row r="4187" spans="2:31" ht="14.5" hidden="1">
      <c r="B4187" s="29" t="s">
        <v>3199</v>
      </c>
      <c r="C4187" s="30" t="str">
        <f t="shared" si="748"/>
        <v>(Proveedores estratégicos)</v>
      </c>
      <c r="D4187" s="30">
        <v>4</v>
      </c>
      <c r="E4187" s="30" t="s">
        <v>5585</v>
      </c>
      <c r="F4187" s="30" t="s">
        <v>5586</v>
      </c>
      <c r="G4187" s="30" t="s">
        <v>4770</v>
      </c>
      <c r="H4187" s="31" t="s">
        <v>3315</v>
      </c>
      <c r="I4187" s="31" t="s">
        <v>48</v>
      </c>
      <c r="J4187" s="32">
        <v>15826403</v>
      </c>
      <c r="K4187" s="33">
        <f t="shared" si="749"/>
        <v>3318.0085327630845</v>
      </c>
      <c r="L4187" s="33">
        <v>15826403</v>
      </c>
      <c r="M4187" s="33">
        <v>0</v>
      </c>
      <c r="N4187" s="33">
        <v>0</v>
      </c>
      <c r="O4187" s="33">
        <v>0</v>
      </c>
      <c r="P4187" s="33">
        <f t="shared" si="750"/>
        <v>15826403</v>
      </c>
      <c r="Q4187" s="33">
        <f t="shared" si="751"/>
        <v>3318.0085327630845</v>
      </c>
      <c r="R4187" s="33">
        <f t="shared" si="752"/>
        <v>15826403</v>
      </c>
      <c r="S4187" s="33"/>
      <c r="T4187" s="30" t="str">
        <f t="shared" si="753"/>
        <v>COP</v>
      </c>
      <c r="U4187" s="33">
        <v>0</v>
      </c>
      <c r="V4187" s="33">
        <v>0</v>
      </c>
      <c r="W4187" s="33">
        <v>0</v>
      </c>
      <c r="X4187" s="33">
        <f t="shared" si="754"/>
        <v>15826403</v>
      </c>
      <c r="Y4187" s="33">
        <f t="shared" si="755"/>
        <v>3318.0085327630845</v>
      </c>
      <c r="Z4187" s="33">
        <f t="shared" si="756"/>
        <v>15826403</v>
      </c>
      <c r="AA4187" s="34">
        <f t="shared" si="757"/>
        <v>2.2820855038242996E-05</v>
      </c>
      <c r="AB4187" s="33" t="s">
        <v>762</v>
      </c>
      <c r="AC4187" s="35">
        <v>44956</v>
      </c>
      <c r="AD4187" s="33">
        <v>30</v>
      </c>
      <c r="AE4187" s="36">
        <f t="shared" si="758"/>
        <v>44986</v>
      </c>
    </row>
    <row r="4188" spans="2:31" ht="14.5" hidden="1">
      <c r="B4188" s="29" t="s">
        <v>3199</v>
      </c>
      <c r="C4188" s="30" t="str">
        <f t="shared" si="748"/>
        <v>(Proveedores estratégicos)</v>
      </c>
      <c r="D4188" s="30">
        <v>4</v>
      </c>
      <c r="E4188" s="30" t="s">
        <v>5585</v>
      </c>
      <c r="F4188" s="30" t="s">
        <v>5586</v>
      </c>
      <c r="G4188" s="30" t="s">
        <v>4770</v>
      </c>
      <c r="H4188" s="31" t="s">
        <v>3316</v>
      </c>
      <c r="I4188" s="31" t="s">
        <v>48</v>
      </c>
      <c r="J4188" s="32">
        <v>396078</v>
      </c>
      <c r="K4188" s="33">
        <f t="shared" si="749"/>
        <v>83.037831378345231</v>
      </c>
      <c r="L4188" s="33">
        <v>396078</v>
      </c>
      <c r="M4188" s="33">
        <v>0</v>
      </c>
      <c r="N4188" s="33">
        <v>0</v>
      </c>
      <c r="O4188" s="33">
        <v>0</v>
      </c>
      <c r="P4188" s="33">
        <f t="shared" si="750"/>
        <v>396078</v>
      </c>
      <c r="Q4188" s="33">
        <f t="shared" si="751"/>
        <v>83.037831378345231</v>
      </c>
      <c r="R4188" s="33">
        <f t="shared" si="752"/>
        <v>396078</v>
      </c>
      <c r="S4188" s="33"/>
      <c r="T4188" s="30" t="str">
        <f t="shared" si="753"/>
        <v>COP</v>
      </c>
      <c r="U4188" s="33">
        <v>0</v>
      </c>
      <c r="V4188" s="33">
        <v>0</v>
      </c>
      <c r="W4188" s="33">
        <v>0</v>
      </c>
      <c r="X4188" s="33">
        <f t="shared" si="754"/>
        <v>396078</v>
      </c>
      <c r="Y4188" s="33">
        <f t="shared" si="755"/>
        <v>83.037831378345231</v>
      </c>
      <c r="Z4188" s="33">
        <f t="shared" si="756"/>
        <v>396078</v>
      </c>
      <c r="AA4188" s="34">
        <f t="shared" si="757"/>
        <v>5.7112400220297742E-07</v>
      </c>
      <c r="AB4188" s="33" t="s">
        <v>762</v>
      </c>
      <c r="AC4188" s="35">
        <v>44956</v>
      </c>
      <c r="AD4188" s="33">
        <v>30</v>
      </c>
      <c r="AE4188" s="36">
        <f t="shared" si="758"/>
        <v>44986</v>
      </c>
    </row>
    <row r="4189" spans="2:31" ht="14.5" hidden="1">
      <c r="B4189" s="29" t="s">
        <v>3199</v>
      </c>
      <c r="C4189" s="30" t="str">
        <f t="shared" si="748"/>
        <v>(Proveedores estratégicos)</v>
      </c>
      <c r="D4189" s="30">
        <v>4</v>
      </c>
      <c r="E4189" s="30" t="s">
        <v>5585</v>
      </c>
      <c r="F4189" s="30" t="s">
        <v>5586</v>
      </c>
      <c r="G4189" s="30" t="s">
        <v>4770</v>
      </c>
      <c r="H4189" s="31" t="s">
        <v>3317</v>
      </c>
      <c r="I4189" s="31" t="s">
        <v>48</v>
      </c>
      <c r="J4189" s="32">
        <v>10172306</v>
      </c>
      <c r="K4189" s="33">
        <f t="shared" si="749"/>
        <v>2132.6259735631097</v>
      </c>
      <c r="L4189" s="33">
        <v>10172306</v>
      </c>
      <c r="M4189" s="33">
        <v>0</v>
      </c>
      <c r="N4189" s="33">
        <v>0</v>
      </c>
      <c r="O4189" s="33">
        <v>0</v>
      </c>
      <c r="P4189" s="33">
        <f t="shared" si="750"/>
        <v>10172306</v>
      </c>
      <c r="Q4189" s="33">
        <f t="shared" si="751"/>
        <v>2132.6259735631097</v>
      </c>
      <c r="R4189" s="33">
        <f t="shared" si="752"/>
        <v>10172306</v>
      </c>
      <c r="S4189" s="33"/>
      <c r="T4189" s="30" t="str">
        <f t="shared" si="753"/>
        <v>COP</v>
      </c>
      <c r="U4189" s="33">
        <v>0</v>
      </c>
      <c r="V4189" s="33">
        <v>0</v>
      </c>
      <c r="W4189" s="33">
        <v>0</v>
      </c>
      <c r="X4189" s="33">
        <f t="shared" si="754"/>
        <v>10172306</v>
      </c>
      <c r="Y4189" s="33">
        <f t="shared" si="755"/>
        <v>2132.6259735631097</v>
      </c>
      <c r="Z4189" s="33">
        <f t="shared" si="756"/>
        <v>10172306</v>
      </c>
      <c r="AA4189" s="34">
        <f t="shared" si="757"/>
        <v>1.4667939432014302E-05</v>
      </c>
      <c r="AB4189" s="33" t="s">
        <v>762</v>
      </c>
      <c r="AC4189" s="35">
        <v>44956</v>
      </c>
      <c r="AD4189" s="33">
        <v>30</v>
      </c>
      <c r="AE4189" s="36">
        <f t="shared" si="758"/>
        <v>44986</v>
      </c>
    </row>
    <row r="4190" spans="2:31" ht="14.5" hidden="1">
      <c r="B4190" s="29" t="s">
        <v>3199</v>
      </c>
      <c r="C4190" s="30" t="str">
        <f t="shared" si="748"/>
        <v>(Proveedores estratégicos)</v>
      </c>
      <c r="D4190" s="30">
        <v>4</v>
      </c>
      <c r="E4190" s="30" t="s">
        <v>5585</v>
      </c>
      <c r="F4190" s="30" t="s">
        <v>5586</v>
      </c>
      <c r="G4190" s="30" t="s">
        <v>4770</v>
      </c>
      <c r="H4190" s="31" t="s">
        <v>3318</v>
      </c>
      <c r="I4190" s="31" t="s">
        <v>48</v>
      </c>
      <c r="J4190" s="32">
        <v>25077240</v>
      </c>
      <c r="K4190" s="33">
        <f t="shared" si="749"/>
        <v>5257.4483474323088</v>
      </c>
      <c r="L4190" s="33">
        <v>25077240</v>
      </c>
      <c r="M4190" s="33">
        <v>0</v>
      </c>
      <c r="N4190" s="33">
        <v>0</v>
      </c>
      <c r="O4190" s="33">
        <v>0</v>
      </c>
      <c r="P4190" s="33">
        <f t="shared" si="750"/>
        <v>25077240</v>
      </c>
      <c r="Q4190" s="33">
        <f t="shared" si="751"/>
        <v>5257.4483474323088</v>
      </c>
      <c r="R4190" s="33">
        <f t="shared" si="752"/>
        <v>25077240</v>
      </c>
      <c r="S4190" s="33"/>
      <c r="T4190" s="30" t="str">
        <f t="shared" si="753"/>
        <v>COP</v>
      </c>
      <c r="U4190" s="33">
        <v>0</v>
      </c>
      <c r="V4190" s="33">
        <v>0</v>
      </c>
      <c r="W4190" s="33">
        <v>0</v>
      </c>
      <c r="X4190" s="33">
        <f t="shared" si="754"/>
        <v>25077240</v>
      </c>
      <c r="Y4190" s="33">
        <f t="shared" si="755"/>
        <v>5257.4483474323088</v>
      </c>
      <c r="Z4190" s="33">
        <f t="shared" si="756"/>
        <v>25077240</v>
      </c>
      <c r="AA4190" s="34">
        <f t="shared" si="757"/>
        <v>3.6160083804211786E-05</v>
      </c>
      <c r="AB4190" s="33" t="s">
        <v>762</v>
      </c>
      <c r="AC4190" s="35">
        <v>44956</v>
      </c>
      <c r="AD4190" s="33">
        <v>30</v>
      </c>
      <c r="AE4190" s="36">
        <f t="shared" si="758"/>
        <v>44986</v>
      </c>
    </row>
    <row r="4191" spans="2:31" ht="14.5" hidden="1">
      <c r="B4191" s="29" t="s">
        <v>3199</v>
      </c>
      <c r="C4191" s="30" t="str">
        <f t="shared" si="748"/>
        <v>(Proveedores estratégicos)</v>
      </c>
      <c r="D4191" s="30">
        <v>4</v>
      </c>
      <c r="E4191" s="30" t="s">
        <v>5585</v>
      </c>
      <c r="F4191" s="30" t="s">
        <v>5586</v>
      </c>
      <c r="G4191" s="30" t="s">
        <v>4770</v>
      </c>
      <c r="H4191" s="31" t="s">
        <v>3319</v>
      </c>
      <c r="I4191" s="31" t="s">
        <v>48</v>
      </c>
      <c r="J4191" s="32">
        <v>396078</v>
      </c>
      <c r="K4191" s="33">
        <f t="shared" si="749"/>
        <v>83.037831378345231</v>
      </c>
      <c r="L4191" s="33">
        <v>396078</v>
      </c>
      <c r="M4191" s="33">
        <v>0</v>
      </c>
      <c r="N4191" s="33">
        <v>0</v>
      </c>
      <c r="O4191" s="33">
        <v>0</v>
      </c>
      <c r="P4191" s="33">
        <f t="shared" si="750"/>
        <v>396078</v>
      </c>
      <c r="Q4191" s="33">
        <f t="shared" si="751"/>
        <v>83.037831378345231</v>
      </c>
      <c r="R4191" s="33">
        <f t="shared" si="752"/>
        <v>396078</v>
      </c>
      <c r="S4191" s="33"/>
      <c r="T4191" s="30" t="str">
        <f t="shared" si="753"/>
        <v>COP</v>
      </c>
      <c r="U4191" s="33">
        <v>0</v>
      </c>
      <c r="V4191" s="33">
        <v>0</v>
      </c>
      <c r="W4191" s="33">
        <v>0</v>
      </c>
      <c r="X4191" s="33">
        <f t="shared" si="754"/>
        <v>396078</v>
      </c>
      <c r="Y4191" s="33">
        <f t="shared" si="755"/>
        <v>83.037831378345231</v>
      </c>
      <c r="Z4191" s="33">
        <f t="shared" si="756"/>
        <v>396078</v>
      </c>
      <c r="AA4191" s="34">
        <f t="shared" si="757"/>
        <v>5.7112400220297742E-07</v>
      </c>
      <c r="AB4191" s="33" t="s">
        <v>762</v>
      </c>
      <c r="AC4191" s="35">
        <v>44956</v>
      </c>
      <c r="AD4191" s="33">
        <v>30</v>
      </c>
      <c r="AE4191" s="36">
        <f t="shared" si="758"/>
        <v>44986</v>
      </c>
    </row>
    <row r="4192" spans="2:31" ht="14.5" hidden="1">
      <c r="B4192" s="29" t="s">
        <v>3199</v>
      </c>
      <c r="C4192" s="30" t="str">
        <f t="shared" si="748"/>
        <v>(Proveedores estratégicos)</v>
      </c>
      <c r="D4192" s="30">
        <v>4</v>
      </c>
      <c r="E4192" s="30" t="s">
        <v>5585</v>
      </c>
      <c r="F4192" s="30" t="s">
        <v>5586</v>
      </c>
      <c r="G4192" s="30" t="s">
        <v>4770</v>
      </c>
      <c r="H4192" s="31" t="s">
        <v>3320</v>
      </c>
      <c r="I4192" s="31" t="s">
        <v>48</v>
      </c>
      <c r="J4192" s="32">
        <v>1645913</v>
      </c>
      <c r="K4192" s="33">
        <f t="shared" si="749"/>
        <v>345.06598740002306</v>
      </c>
      <c r="L4192" s="33">
        <v>1645913</v>
      </c>
      <c r="M4192" s="33">
        <v>0</v>
      </c>
      <c r="N4192" s="33">
        <v>0</v>
      </c>
      <c r="O4192" s="33">
        <v>0</v>
      </c>
      <c r="P4192" s="33">
        <f t="shared" si="750"/>
        <v>1645913</v>
      </c>
      <c r="Q4192" s="33">
        <f t="shared" si="751"/>
        <v>345.06598740002306</v>
      </c>
      <c r="R4192" s="33">
        <f t="shared" si="752"/>
        <v>1645913</v>
      </c>
      <c r="S4192" s="33"/>
      <c r="T4192" s="30" t="str">
        <f t="shared" si="753"/>
        <v>COP</v>
      </c>
      <c r="U4192" s="33">
        <v>0</v>
      </c>
      <c r="V4192" s="33">
        <v>0</v>
      </c>
      <c r="W4192" s="33">
        <v>0</v>
      </c>
      <c r="X4192" s="33">
        <f t="shared" si="754"/>
        <v>1645913</v>
      </c>
      <c r="Y4192" s="33">
        <f t="shared" si="755"/>
        <v>345.06598740002306</v>
      </c>
      <c r="Z4192" s="33">
        <f t="shared" si="756"/>
        <v>1645913</v>
      </c>
      <c r="AA4192" s="34">
        <f t="shared" si="757"/>
        <v>2.3733214665745365E-06</v>
      </c>
      <c r="AB4192" s="33" t="s">
        <v>762</v>
      </c>
      <c r="AC4192" s="35">
        <v>44956</v>
      </c>
      <c r="AD4192" s="33">
        <v>30</v>
      </c>
      <c r="AE4192" s="36">
        <f t="shared" si="758"/>
        <v>44986</v>
      </c>
    </row>
    <row r="4193" spans="2:31" ht="14.5" hidden="1">
      <c r="B4193" s="29" t="s">
        <v>3199</v>
      </c>
      <c r="C4193" s="30" t="str">
        <f t="shared" si="748"/>
        <v>(Proveedores estratégicos)</v>
      </c>
      <c r="D4193" s="30">
        <v>4</v>
      </c>
      <c r="E4193" s="30" t="s">
        <v>5585</v>
      </c>
      <c r="F4193" s="30" t="s">
        <v>5586</v>
      </c>
      <c r="G4193" s="30" t="s">
        <v>4770</v>
      </c>
      <c r="H4193" s="31" t="s">
        <v>3321</v>
      </c>
      <c r="I4193" s="31" t="s">
        <v>48</v>
      </c>
      <c r="J4193" s="32">
        <v>1614779</v>
      </c>
      <c r="K4193" s="33">
        <f t="shared" si="749"/>
        <v>338.53873811545435</v>
      </c>
      <c r="L4193" s="33">
        <v>1614779</v>
      </c>
      <c r="M4193" s="33">
        <v>0</v>
      </c>
      <c r="N4193" s="33">
        <v>0</v>
      </c>
      <c r="O4193" s="33">
        <v>0</v>
      </c>
      <c r="P4193" s="33">
        <f t="shared" si="750"/>
        <v>1614779</v>
      </c>
      <c r="Q4193" s="33">
        <f t="shared" si="751"/>
        <v>338.53873811545435</v>
      </c>
      <c r="R4193" s="33">
        <f t="shared" si="752"/>
        <v>1614779</v>
      </c>
      <c r="S4193" s="33"/>
      <c r="T4193" s="30" t="str">
        <f t="shared" si="753"/>
        <v>COP</v>
      </c>
      <c r="U4193" s="33">
        <v>0</v>
      </c>
      <c r="V4193" s="33">
        <v>0</v>
      </c>
      <c r="W4193" s="33">
        <v>0</v>
      </c>
      <c r="X4193" s="33">
        <f t="shared" si="754"/>
        <v>1614779</v>
      </c>
      <c r="Y4193" s="33">
        <f t="shared" si="755"/>
        <v>338.53873811545435</v>
      </c>
      <c r="Z4193" s="33">
        <f t="shared" si="756"/>
        <v>1614779</v>
      </c>
      <c r="AA4193" s="34">
        <f t="shared" si="757"/>
        <v>2.3284278479322804E-06</v>
      </c>
      <c r="AB4193" s="33" t="s">
        <v>762</v>
      </c>
      <c r="AC4193" s="35">
        <v>44956</v>
      </c>
      <c r="AD4193" s="33">
        <v>30</v>
      </c>
      <c r="AE4193" s="36">
        <f t="shared" si="758"/>
        <v>44986</v>
      </c>
    </row>
    <row r="4194" spans="2:31" ht="14.5" hidden="1">
      <c r="B4194" s="29" t="s">
        <v>3199</v>
      </c>
      <c r="C4194" s="30" t="str">
        <f t="shared" si="748"/>
        <v>(Proveedores estratégicos)</v>
      </c>
      <c r="D4194" s="30">
        <v>4</v>
      </c>
      <c r="E4194" s="30" t="s">
        <v>5585</v>
      </c>
      <c r="F4194" s="30" t="s">
        <v>5586</v>
      </c>
      <c r="G4194" s="30" t="s">
        <v>4770</v>
      </c>
      <c r="H4194" s="31" t="s">
        <v>3322</v>
      </c>
      <c r="I4194" s="31" t="s">
        <v>48</v>
      </c>
      <c r="J4194" s="32">
        <v>396078</v>
      </c>
      <c r="K4194" s="33">
        <f t="shared" si="749"/>
        <v>83.037831378345231</v>
      </c>
      <c r="L4194" s="33">
        <v>396078</v>
      </c>
      <c r="M4194" s="33">
        <v>0</v>
      </c>
      <c r="N4194" s="33">
        <v>0</v>
      </c>
      <c r="O4194" s="33">
        <v>0</v>
      </c>
      <c r="P4194" s="33">
        <f t="shared" si="750"/>
        <v>396078</v>
      </c>
      <c r="Q4194" s="33">
        <f t="shared" si="751"/>
        <v>83.037831378345231</v>
      </c>
      <c r="R4194" s="33">
        <f t="shared" si="752"/>
        <v>396078</v>
      </c>
      <c r="S4194" s="33"/>
      <c r="T4194" s="30" t="str">
        <f t="shared" si="753"/>
        <v>COP</v>
      </c>
      <c r="U4194" s="33">
        <v>0</v>
      </c>
      <c r="V4194" s="33">
        <v>0</v>
      </c>
      <c r="W4194" s="33">
        <v>0</v>
      </c>
      <c r="X4194" s="33">
        <f t="shared" si="754"/>
        <v>396078</v>
      </c>
      <c r="Y4194" s="33">
        <f t="shared" si="755"/>
        <v>83.037831378345231</v>
      </c>
      <c r="Z4194" s="33">
        <f t="shared" si="756"/>
        <v>396078</v>
      </c>
      <c r="AA4194" s="34">
        <f t="shared" si="757"/>
        <v>5.7112400220297742E-07</v>
      </c>
      <c r="AB4194" s="33" t="s">
        <v>762</v>
      </c>
      <c r="AC4194" s="35">
        <v>44956</v>
      </c>
      <c r="AD4194" s="33">
        <v>30</v>
      </c>
      <c r="AE4194" s="36">
        <f t="shared" si="758"/>
        <v>44986</v>
      </c>
    </row>
    <row r="4195" spans="2:31" ht="14.5" hidden="1">
      <c r="B4195" s="29" t="s">
        <v>3199</v>
      </c>
      <c r="C4195" s="30" t="str">
        <f t="shared" si="748"/>
        <v>(Proveedores estratégicos)</v>
      </c>
      <c r="D4195" s="30">
        <v>4</v>
      </c>
      <c r="E4195" s="30" t="s">
        <v>5585</v>
      </c>
      <c r="F4195" s="30" t="s">
        <v>5586</v>
      </c>
      <c r="G4195" s="30" t="s">
        <v>4770</v>
      </c>
      <c r="H4195" s="31" t="s">
        <v>3323</v>
      </c>
      <c r="I4195" s="31" t="s">
        <v>48</v>
      </c>
      <c r="J4195" s="32">
        <v>4616637</v>
      </c>
      <c r="K4195" s="33">
        <f t="shared" si="749"/>
        <v>967.87886411522368</v>
      </c>
      <c r="L4195" s="33">
        <v>4616637</v>
      </c>
      <c r="M4195" s="33">
        <v>0</v>
      </c>
      <c r="N4195" s="33">
        <v>0</v>
      </c>
      <c r="O4195" s="33">
        <v>0</v>
      </c>
      <c r="P4195" s="33">
        <f t="shared" si="750"/>
        <v>4616637</v>
      </c>
      <c r="Q4195" s="33">
        <f t="shared" si="751"/>
        <v>967.87886411522368</v>
      </c>
      <c r="R4195" s="33">
        <f t="shared" si="752"/>
        <v>4616637</v>
      </c>
      <c r="S4195" s="33"/>
      <c r="T4195" s="30" t="str">
        <f t="shared" si="753"/>
        <v>COP</v>
      </c>
      <c r="U4195" s="33">
        <v>0</v>
      </c>
      <c r="V4195" s="33">
        <v>0</v>
      </c>
      <c r="W4195" s="33">
        <v>0</v>
      </c>
      <c r="X4195" s="33">
        <f t="shared" si="754"/>
        <v>4616637</v>
      </c>
      <c r="Y4195" s="33">
        <f t="shared" si="755"/>
        <v>967.87886411522368</v>
      </c>
      <c r="Z4195" s="33">
        <f t="shared" si="756"/>
        <v>4616637</v>
      </c>
      <c r="AA4195" s="34">
        <f t="shared" si="757"/>
        <v>6.6569519139117729E-06</v>
      </c>
      <c r="AB4195" s="33" t="s">
        <v>762</v>
      </c>
      <c r="AC4195" s="35">
        <v>44956</v>
      </c>
      <c r="AD4195" s="33">
        <v>30</v>
      </c>
      <c r="AE4195" s="36">
        <f t="shared" si="758"/>
        <v>44986</v>
      </c>
    </row>
    <row r="4196" spans="2:31" ht="14.5" hidden="1">
      <c r="B4196" s="29" t="s">
        <v>3199</v>
      </c>
      <c r="C4196" s="30" t="str">
        <f t="shared" si="748"/>
        <v>(Proveedores estratégicos)</v>
      </c>
      <c r="D4196" s="30">
        <v>4</v>
      </c>
      <c r="E4196" s="30" t="s">
        <v>5585</v>
      </c>
      <c r="F4196" s="30" t="s">
        <v>5586</v>
      </c>
      <c r="G4196" s="30" t="s">
        <v>4770</v>
      </c>
      <c r="H4196" s="31" t="s">
        <v>3324</v>
      </c>
      <c r="I4196" s="31" t="s">
        <v>48</v>
      </c>
      <c r="J4196" s="32">
        <v>4328358</v>
      </c>
      <c r="K4196" s="33">
        <f t="shared" si="749"/>
        <v>907.44111450045591</v>
      </c>
      <c r="L4196" s="33">
        <v>4328358</v>
      </c>
      <c r="M4196" s="33">
        <v>0</v>
      </c>
      <c r="N4196" s="33">
        <v>0</v>
      </c>
      <c r="O4196" s="33">
        <v>0</v>
      </c>
      <c r="P4196" s="33">
        <f t="shared" si="750"/>
        <v>4328358</v>
      </c>
      <c r="Q4196" s="33">
        <f t="shared" si="751"/>
        <v>907.44111450045591</v>
      </c>
      <c r="R4196" s="33">
        <f t="shared" si="752"/>
        <v>4328358</v>
      </c>
      <c r="S4196" s="38"/>
      <c r="T4196" s="30" t="str">
        <f t="shared" si="753"/>
        <v>COP</v>
      </c>
      <c r="U4196" s="33">
        <v>0</v>
      </c>
      <c r="V4196" s="33">
        <v>0</v>
      </c>
      <c r="W4196" s="33">
        <v>0</v>
      </c>
      <c r="X4196" s="33">
        <f t="shared" si="754"/>
        <v>4328358</v>
      </c>
      <c r="Y4196" s="33">
        <f t="shared" si="755"/>
        <v>907.44111450045591</v>
      </c>
      <c r="Z4196" s="33">
        <f t="shared" si="756"/>
        <v>4328358</v>
      </c>
      <c r="AA4196" s="34">
        <f t="shared" si="757"/>
        <v>6.2412684974355429E-06</v>
      </c>
      <c r="AB4196" s="33" t="s">
        <v>762</v>
      </c>
      <c r="AC4196" s="35">
        <v>44956</v>
      </c>
      <c r="AD4196" s="33">
        <v>30</v>
      </c>
      <c r="AE4196" s="36">
        <f t="shared" si="758"/>
        <v>44986</v>
      </c>
    </row>
    <row r="4197" spans="2:31" ht="14.5" hidden="1">
      <c r="B4197" s="29" t="s">
        <v>3199</v>
      </c>
      <c r="C4197" s="30" t="str">
        <f t="shared" si="748"/>
        <v>(Proveedores estratégicos)</v>
      </c>
      <c r="D4197" s="30">
        <v>4</v>
      </c>
      <c r="E4197" s="30" t="s">
        <v>5585</v>
      </c>
      <c r="F4197" s="30" t="s">
        <v>5586</v>
      </c>
      <c r="G4197" s="30" t="s">
        <v>4770</v>
      </c>
      <c r="H4197" s="31" t="s">
        <v>3325</v>
      </c>
      <c r="I4197" s="31" t="s">
        <v>48</v>
      </c>
      <c r="J4197" s="32">
        <v>2387699</v>
      </c>
      <c r="K4197" s="33">
        <f t="shared" si="749"/>
        <v>500.58156965103723</v>
      </c>
      <c r="L4197" s="33">
        <v>2387699</v>
      </c>
      <c r="M4197" s="33">
        <v>0</v>
      </c>
      <c r="N4197" s="33">
        <v>0</v>
      </c>
      <c r="O4197" s="33">
        <v>0</v>
      </c>
      <c r="P4197" s="33">
        <f t="shared" si="750"/>
        <v>2387699</v>
      </c>
      <c r="Q4197" s="33">
        <f t="shared" si="751"/>
        <v>500.58156965103723</v>
      </c>
      <c r="R4197" s="33">
        <f t="shared" si="752"/>
        <v>2387699</v>
      </c>
      <c r="S4197" s="33"/>
      <c r="T4197" s="30" t="str">
        <f t="shared" si="753"/>
        <v>COP</v>
      </c>
      <c r="U4197" s="33">
        <v>0</v>
      </c>
      <c r="V4197" s="33">
        <v>0</v>
      </c>
      <c r="W4197" s="33">
        <v>0</v>
      </c>
      <c r="X4197" s="33">
        <f t="shared" si="754"/>
        <v>2387699</v>
      </c>
      <c r="Y4197" s="33">
        <f t="shared" si="755"/>
        <v>500.58156965103723</v>
      </c>
      <c r="Z4197" s="33">
        <f t="shared" si="756"/>
        <v>2387699</v>
      </c>
      <c r="AA4197" s="34">
        <f t="shared" si="757"/>
        <v>3.4429385346725822E-06</v>
      </c>
      <c r="AB4197" s="33" t="s">
        <v>762</v>
      </c>
      <c r="AC4197" s="35">
        <v>44956</v>
      </c>
      <c r="AD4197" s="33">
        <v>30</v>
      </c>
      <c r="AE4197" s="36">
        <f t="shared" si="758"/>
        <v>44986</v>
      </c>
    </row>
    <row r="4198" spans="2:31" ht="14.5" hidden="1">
      <c r="B4198" s="29" t="s">
        <v>3199</v>
      </c>
      <c r="C4198" s="30" t="str">
        <f t="shared" si="748"/>
        <v>(Proveedores estratégicos)</v>
      </c>
      <c r="D4198" s="30">
        <v>4</v>
      </c>
      <c r="E4198" s="30" t="s">
        <v>5585</v>
      </c>
      <c r="F4198" s="30" t="s">
        <v>5586</v>
      </c>
      <c r="G4198" s="30" t="s">
        <v>4770</v>
      </c>
      <c r="H4198" s="31" t="s">
        <v>3326</v>
      </c>
      <c r="I4198" s="31" t="s">
        <v>48</v>
      </c>
      <c r="J4198" s="32">
        <v>396078</v>
      </c>
      <c r="K4198" s="33">
        <f t="shared" si="749"/>
        <v>83.037831378345231</v>
      </c>
      <c r="L4198" s="33">
        <v>396078</v>
      </c>
      <c r="M4198" s="33">
        <v>0</v>
      </c>
      <c r="N4198" s="33">
        <v>0</v>
      </c>
      <c r="O4198" s="33">
        <v>0</v>
      </c>
      <c r="P4198" s="33">
        <f t="shared" si="750"/>
        <v>396078</v>
      </c>
      <c r="Q4198" s="33">
        <f t="shared" si="751"/>
        <v>83.037831378345231</v>
      </c>
      <c r="R4198" s="33">
        <f t="shared" si="752"/>
        <v>396078</v>
      </c>
      <c r="S4198" s="33"/>
      <c r="T4198" s="30" t="str">
        <f t="shared" si="753"/>
        <v>COP</v>
      </c>
      <c r="U4198" s="33">
        <v>0</v>
      </c>
      <c r="V4198" s="33">
        <v>0</v>
      </c>
      <c r="W4198" s="33">
        <v>0</v>
      </c>
      <c r="X4198" s="33">
        <f t="shared" si="754"/>
        <v>396078</v>
      </c>
      <c r="Y4198" s="33">
        <f t="shared" si="755"/>
        <v>83.037831378345231</v>
      </c>
      <c r="Z4198" s="33">
        <f t="shared" si="756"/>
        <v>396078</v>
      </c>
      <c r="AA4198" s="34">
        <f t="shared" si="757"/>
        <v>5.7112400220297742E-07</v>
      </c>
      <c r="AB4198" s="33" t="s">
        <v>762</v>
      </c>
      <c r="AC4198" s="35">
        <v>44956</v>
      </c>
      <c r="AD4198" s="33">
        <v>30</v>
      </c>
      <c r="AE4198" s="36">
        <f t="shared" si="758"/>
        <v>44986</v>
      </c>
    </row>
    <row r="4199" spans="2:31" ht="14.5" hidden="1">
      <c r="B4199" s="29" t="s">
        <v>3199</v>
      </c>
      <c r="C4199" s="30" t="str">
        <f t="shared" si="748"/>
        <v>(Proveedores estratégicos)</v>
      </c>
      <c r="D4199" s="30">
        <v>4</v>
      </c>
      <c r="E4199" s="30" t="s">
        <v>5585</v>
      </c>
      <c r="F4199" s="30" t="s">
        <v>5586</v>
      </c>
      <c r="G4199" s="30" t="s">
        <v>4770</v>
      </c>
      <c r="H4199" s="31" t="s">
        <v>3327</v>
      </c>
      <c r="I4199" s="31" t="s">
        <v>48</v>
      </c>
      <c r="J4199" s="32">
        <v>396078</v>
      </c>
      <c r="K4199" s="33">
        <f t="shared" si="749"/>
        <v>83.037831378345231</v>
      </c>
      <c r="L4199" s="33">
        <v>396078</v>
      </c>
      <c r="M4199" s="33">
        <v>0</v>
      </c>
      <c r="N4199" s="33">
        <v>0</v>
      </c>
      <c r="O4199" s="33">
        <v>0</v>
      </c>
      <c r="P4199" s="33">
        <f t="shared" si="750"/>
        <v>396078</v>
      </c>
      <c r="Q4199" s="33">
        <f t="shared" si="751"/>
        <v>83.037831378345231</v>
      </c>
      <c r="R4199" s="33">
        <f t="shared" si="752"/>
        <v>396078</v>
      </c>
      <c r="S4199" s="33"/>
      <c r="T4199" s="30" t="str">
        <f t="shared" si="753"/>
        <v>COP</v>
      </c>
      <c r="U4199" s="33">
        <v>0</v>
      </c>
      <c r="V4199" s="33">
        <v>0</v>
      </c>
      <c r="W4199" s="33">
        <v>0</v>
      </c>
      <c r="X4199" s="33">
        <f t="shared" si="754"/>
        <v>396078</v>
      </c>
      <c r="Y4199" s="33">
        <f t="shared" si="755"/>
        <v>83.037831378345231</v>
      </c>
      <c r="Z4199" s="33">
        <f t="shared" si="756"/>
        <v>396078</v>
      </c>
      <c r="AA4199" s="34">
        <f t="shared" si="757"/>
        <v>5.7112400220297742E-07</v>
      </c>
      <c r="AB4199" s="33" t="s">
        <v>762</v>
      </c>
      <c r="AC4199" s="35">
        <v>44956</v>
      </c>
      <c r="AD4199" s="33">
        <v>30</v>
      </c>
      <c r="AE4199" s="36">
        <f t="shared" si="758"/>
        <v>44986</v>
      </c>
    </row>
    <row r="4200" spans="2:31" ht="14.5" hidden="1">
      <c r="B4200" s="29" t="s">
        <v>3199</v>
      </c>
      <c r="C4200" s="30" t="str">
        <f t="shared" si="748"/>
        <v>(Proveedores estratégicos)</v>
      </c>
      <c r="D4200" s="30">
        <v>4</v>
      </c>
      <c r="E4200" s="30" t="s">
        <v>5585</v>
      </c>
      <c r="F4200" s="30" t="s">
        <v>5586</v>
      </c>
      <c r="G4200" s="30" t="s">
        <v>4770</v>
      </c>
      <c r="H4200" s="31" t="s">
        <v>3328</v>
      </c>
      <c r="I4200" s="31" t="s">
        <v>48</v>
      </c>
      <c r="J4200" s="32">
        <v>396078</v>
      </c>
      <c r="K4200" s="33">
        <f t="shared" si="749"/>
        <v>83.037831378345231</v>
      </c>
      <c r="L4200" s="33">
        <v>396078</v>
      </c>
      <c r="M4200" s="33">
        <v>0</v>
      </c>
      <c r="N4200" s="33">
        <v>0</v>
      </c>
      <c r="O4200" s="33">
        <v>0</v>
      </c>
      <c r="P4200" s="33">
        <f t="shared" si="750"/>
        <v>396078</v>
      </c>
      <c r="Q4200" s="33">
        <f t="shared" si="751"/>
        <v>83.037831378345231</v>
      </c>
      <c r="R4200" s="33">
        <f t="shared" si="752"/>
        <v>396078</v>
      </c>
      <c r="S4200" s="33"/>
      <c r="T4200" s="30" t="str">
        <f t="shared" si="753"/>
        <v>COP</v>
      </c>
      <c r="U4200" s="33">
        <v>0</v>
      </c>
      <c r="V4200" s="33">
        <v>0</v>
      </c>
      <c r="W4200" s="33">
        <v>0</v>
      </c>
      <c r="X4200" s="33">
        <f t="shared" si="754"/>
        <v>396078</v>
      </c>
      <c r="Y4200" s="33">
        <f t="shared" si="755"/>
        <v>83.037831378345231</v>
      </c>
      <c r="Z4200" s="33">
        <f t="shared" si="756"/>
        <v>396078</v>
      </c>
      <c r="AA4200" s="34">
        <f t="shared" si="757"/>
        <v>5.7112400220297742E-07</v>
      </c>
      <c r="AB4200" s="33" t="s">
        <v>762</v>
      </c>
      <c r="AC4200" s="35">
        <v>44956</v>
      </c>
      <c r="AD4200" s="33">
        <v>30</v>
      </c>
      <c r="AE4200" s="36">
        <f t="shared" si="758"/>
        <v>44986</v>
      </c>
    </row>
    <row r="4201" spans="2:31" ht="14.5" hidden="1">
      <c r="B4201" s="29" t="s">
        <v>3199</v>
      </c>
      <c r="C4201" s="30" t="str">
        <f t="shared" si="748"/>
        <v>(Proveedores estratégicos)</v>
      </c>
      <c r="D4201" s="30">
        <v>4</v>
      </c>
      <c r="E4201" s="30" t="s">
        <v>5585</v>
      </c>
      <c r="F4201" s="30" t="s">
        <v>5586</v>
      </c>
      <c r="G4201" s="30" t="s">
        <v>4770</v>
      </c>
      <c r="H4201" s="31" t="s">
        <v>3329</v>
      </c>
      <c r="I4201" s="31" t="s">
        <v>48</v>
      </c>
      <c r="J4201" s="32">
        <v>378403</v>
      </c>
      <c r="K4201" s="33">
        <f t="shared" si="749"/>
        <v>79.33226411732025</v>
      </c>
      <c r="L4201" s="33">
        <v>378403</v>
      </c>
      <c r="M4201" s="33">
        <v>0</v>
      </c>
      <c r="N4201" s="33">
        <v>0</v>
      </c>
      <c r="O4201" s="33">
        <v>0</v>
      </c>
      <c r="P4201" s="33">
        <f t="shared" si="750"/>
        <v>378403</v>
      </c>
      <c r="Q4201" s="33">
        <f t="shared" si="751"/>
        <v>79.33226411732025</v>
      </c>
      <c r="R4201" s="33">
        <f t="shared" si="752"/>
        <v>378403</v>
      </c>
      <c r="S4201" s="33"/>
      <c r="T4201" s="30" t="str">
        <f t="shared" si="753"/>
        <v>COP</v>
      </c>
      <c r="U4201" s="33">
        <v>0</v>
      </c>
      <c r="V4201" s="33">
        <v>0</v>
      </c>
      <c r="W4201" s="33">
        <v>0</v>
      </c>
      <c r="X4201" s="33">
        <f t="shared" si="754"/>
        <v>378403</v>
      </c>
      <c r="Y4201" s="33">
        <f t="shared" si="755"/>
        <v>79.33226411732025</v>
      </c>
      <c r="Z4201" s="33">
        <f t="shared" si="756"/>
        <v>378403</v>
      </c>
      <c r="AA4201" s="34">
        <f t="shared" si="757"/>
        <v>5.4563756584716468E-07</v>
      </c>
      <c r="AB4201" s="33" t="s">
        <v>762</v>
      </c>
      <c r="AC4201" s="35">
        <v>44958</v>
      </c>
      <c r="AD4201" s="33">
        <v>30</v>
      </c>
      <c r="AE4201" s="36">
        <f t="shared" si="758"/>
        <v>44988</v>
      </c>
    </row>
    <row r="4202" spans="2:31" ht="14.5" hidden="1">
      <c r="B4202" s="29" t="s">
        <v>3199</v>
      </c>
      <c r="C4202" s="30" t="str">
        <f t="shared" si="748"/>
        <v>(Proveedores estratégicos)</v>
      </c>
      <c r="D4202" s="30">
        <v>4</v>
      </c>
      <c r="E4202" s="30" t="s">
        <v>5585</v>
      </c>
      <c r="F4202" s="30" t="s">
        <v>5586</v>
      </c>
      <c r="G4202" s="30" t="s">
        <v>4770</v>
      </c>
      <c r="H4202" s="31" t="s">
        <v>3330</v>
      </c>
      <c r="I4202" s="31" t="s">
        <v>48</v>
      </c>
      <c r="J4202" s="32">
        <v>714000</v>
      </c>
      <c r="K4202" s="33">
        <f t="shared" si="749"/>
        <v>149.69024183150412</v>
      </c>
      <c r="L4202" s="33">
        <v>714000</v>
      </c>
      <c r="M4202" s="33">
        <v>0</v>
      </c>
      <c r="N4202" s="33">
        <v>0</v>
      </c>
      <c r="O4202" s="33">
        <v>0</v>
      </c>
      <c r="P4202" s="33">
        <f t="shared" si="750"/>
        <v>714000</v>
      </c>
      <c r="Q4202" s="33">
        <f t="shared" si="751"/>
        <v>149.69024183150412</v>
      </c>
      <c r="R4202" s="33">
        <f t="shared" si="752"/>
        <v>714000</v>
      </c>
      <c r="S4202" s="33"/>
      <c r="T4202" s="30" t="str">
        <f t="shared" si="753"/>
        <v>COP</v>
      </c>
      <c r="U4202" s="33">
        <v>0</v>
      </c>
      <c r="V4202" s="33">
        <v>0</v>
      </c>
      <c r="W4202" s="33">
        <v>0</v>
      </c>
      <c r="X4202" s="33">
        <f t="shared" si="754"/>
        <v>714000</v>
      </c>
      <c r="Y4202" s="33">
        <f t="shared" si="755"/>
        <v>149.69024183150412</v>
      </c>
      <c r="Z4202" s="33">
        <f t="shared" si="756"/>
        <v>714000</v>
      </c>
      <c r="AA4202" s="34">
        <f t="shared" si="757"/>
        <v>1.0295510923932305E-06</v>
      </c>
      <c r="AB4202" s="33" t="s">
        <v>762</v>
      </c>
      <c r="AC4202" s="35">
        <v>44958</v>
      </c>
      <c r="AD4202" s="33">
        <v>30</v>
      </c>
      <c r="AE4202" s="36">
        <f t="shared" si="758"/>
        <v>44988</v>
      </c>
    </row>
    <row r="4203" spans="2:31" ht="14.5" hidden="1">
      <c r="B4203" s="29" t="s">
        <v>3199</v>
      </c>
      <c r="C4203" s="30" t="str">
        <f t="shared" si="748"/>
        <v>(Proveedores estratégicos)</v>
      </c>
      <c r="D4203" s="30">
        <v>4</v>
      </c>
      <c r="E4203" s="30" t="s">
        <v>5585</v>
      </c>
      <c r="F4203" s="30" t="s">
        <v>5586</v>
      </c>
      <c r="G4203" s="30" t="s">
        <v>4770</v>
      </c>
      <c r="H4203" s="31" t="s">
        <v>3331</v>
      </c>
      <c r="I4203" s="31" t="s">
        <v>48</v>
      </c>
      <c r="J4203" s="32">
        <v>714000</v>
      </c>
      <c r="K4203" s="33">
        <f t="shared" si="749"/>
        <v>149.69024183150412</v>
      </c>
      <c r="L4203" s="33">
        <v>714000</v>
      </c>
      <c r="M4203" s="33">
        <v>0</v>
      </c>
      <c r="N4203" s="33">
        <v>0</v>
      </c>
      <c r="O4203" s="33">
        <v>0</v>
      </c>
      <c r="P4203" s="33">
        <f t="shared" si="750"/>
        <v>714000</v>
      </c>
      <c r="Q4203" s="33">
        <f t="shared" si="751"/>
        <v>149.69024183150412</v>
      </c>
      <c r="R4203" s="33">
        <f t="shared" si="752"/>
        <v>714000</v>
      </c>
      <c r="S4203" s="33"/>
      <c r="T4203" s="30" t="str">
        <f t="shared" si="753"/>
        <v>COP</v>
      </c>
      <c r="U4203" s="33">
        <v>0</v>
      </c>
      <c r="V4203" s="33">
        <v>0</v>
      </c>
      <c r="W4203" s="33">
        <v>0</v>
      </c>
      <c r="X4203" s="33">
        <f t="shared" si="754"/>
        <v>714000</v>
      </c>
      <c r="Y4203" s="33">
        <f t="shared" si="755"/>
        <v>149.69024183150412</v>
      </c>
      <c r="Z4203" s="33">
        <f t="shared" si="756"/>
        <v>714000</v>
      </c>
      <c r="AA4203" s="34">
        <f t="shared" si="757"/>
        <v>1.0295510923932305E-06</v>
      </c>
      <c r="AB4203" s="33" t="s">
        <v>762</v>
      </c>
      <c r="AC4203" s="35">
        <v>44958</v>
      </c>
      <c r="AD4203" s="33">
        <v>30</v>
      </c>
      <c r="AE4203" s="36">
        <f t="shared" si="758"/>
        <v>44988</v>
      </c>
    </row>
    <row r="4204" spans="2:31" ht="14.5" hidden="1">
      <c r="B4204" s="29" t="s">
        <v>3199</v>
      </c>
      <c r="C4204" s="30" t="str">
        <f t="shared" si="748"/>
        <v>(Proveedores estratégicos)</v>
      </c>
      <c r="D4204" s="30">
        <v>4</v>
      </c>
      <c r="E4204" s="30" t="s">
        <v>5585</v>
      </c>
      <c r="F4204" s="30" t="s">
        <v>5586</v>
      </c>
      <c r="G4204" s="30" t="s">
        <v>4770</v>
      </c>
      <c r="H4204" s="31" t="s">
        <v>3332</v>
      </c>
      <c r="I4204" s="31" t="s">
        <v>48</v>
      </c>
      <c r="J4204" s="32">
        <v>807677</v>
      </c>
      <c r="K4204" s="33">
        <f t="shared" si="749"/>
        <v>169.3296434898372</v>
      </c>
      <c r="L4204" s="33">
        <v>807677</v>
      </c>
      <c r="M4204" s="33">
        <v>0</v>
      </c>
      <c r="N4204" s="33">
        <v>0</v>
      </c>
      <c r="O4204" s="33">
        <v>0</v>
      </c>
      <c r="P4204" s="33">
        <f t="shared" si="750"/>
        <v>807677</v>
      </c>
      <c r="Q4204" s="33">
        <f t="shared" si="751"/>
        <v>169.3296434898372</v>
      </c>
      <c r="R4204" s="33">
        <f t="shared" si="752"/>
        <v>807677</v>
      </c>
      <c r="S4204" s="33"/>
      <c r="T4204" s="30" t="str">
        <f t="shared" si="753"/>
        <v>COP</v>
      </c>
      <c r="U4204" s="33">
        <v>0</v>
      </c>
      <c r="V4204" s="33">
        <v>0</v>
      </c>
      <c r="W4204" s="33">
        <v>0</v>
      </c>
      <c r="X4204" s="33">
        <f t="shared" si="754"/>
        <v>807677</v>
      </c>
      <c r="Y4204" s="33">
        <f t="shared" si="755"/>
        <v>169.3296434898372</v>
      </c>
      <c r="Z4204" s="33">
        <f t="shared" si="756"/>
        <v>807677</v>
      </c>
      <c r="AA4204" s="34">
        <f t="shared" si="757"/>
        <v>1.1646284841048839E-06</v>
      </c>
      <c r="AB4204" s="33" t="s">
        <v>762</v>
      </c>
      <c r="AC4204" s="35">
        <v>44963</v>
      </c>
      <c r="AD4204" s="33">
        <v>30</v>
      </c>
      <c r="AE4204" s="36">
        <f t="shared" si="758"/>
        <v>44993</v>
      </c>
    </row>
    <row r="4205" spans="2:31" ht="14.5" hidden="1">
      <c r="B4205" s="29" t="s">
        <v>3199</v>
      </c>
      <c r="C4205" s="30" t="str">
        <f t="shared" si="759" ref="C4205:C4268">+IF(D4205=1,$A$4,IF(D4205=2,$A$5,IF(D4205=3,$A$6,IF(D4205=4,$A$7,IF(D4205=5,$A$8,IF(D4205=6,$A$9,))))))</f>
        <v>(Proveedores estratégicos)</v>
      </c>
      <c r="D4205" s="30">
        <v>4</v>
      </c>
      <c r="E4205" s="30" t="s">
        <v>5585</v>
      </c>
      <c r="F4205" s="30" t="s">
        <v>5586</v>
      </c>
      <c r="G4205" s="30" t="s">
        <v>4770</v>
      </c>
      <c r="H4205" s="31" t="s">
        <v>3333</v>
      </c>
      <c r="I4205" s="31" t="s">
        <v>48</v>
      </c>
      <c r="J4205" s="32">
        <v>807677</v>
      </c>
      <c r="K4205" s="33">
        <f t="shared" si="760" ref="K4205:K4268">+IF(I4205="USD",J4205,L4205/$L$3)</f>
        <v>169.3296434898372</v>
      </c>
      <c r="L4205" s="33">
        <v>807677</v>
      </c>
      <c r="M4205" s="33">
        <v>0</v>
      </c>
      <c r="N4205" s="33">
        <v>0</v>
      </c>
      <c r="O4205" s="33">
        <v>0</v>
      </c>
      <c r="P4205" s="33">
        <f t="shared" si="761" ref="P4205:P4268">+J4205+M4205</f>
        <v>807677</v>
      </c>
      <c r="Q4205" s="33">
        <f t="shared" si="762" ref="Q4205:Q4268">+K4205+N4205</f>
        <v>169.3296434898372</v>
      </c>
      <c r="R4205" s="33">
        <f t="shared" si="763" ref="R4205:R4268">+L4205+O4205</f>
        <v>807677</v>
      </c>
      <c r="S4205" s="33"/>
      <c r="T4205" s="30" t="str">
        <f t="shared" si="764" ref="T4205:T4268">+I4205</f>
        <v>COP</v>
      </c>
      <c r="U4205" s="33">
        <v>0</v>
      </c>
      <c r="V4205" s="33">
        <v>0</v>
      </c>
      <c r="W4205" s="33">
        <v>0</v>
      </c>
      <c r="X4205" s="33">
        <f t="shared" si="765" ref="X4205:X4268">+P4205+U4205</f>
        <v>807677</v>
      </c>
      <c r="Y4205" s="33">
        <f t="shared" si="766" ref="Y4205:Y4268">+Q4205+V4205</f>
        <v>169.3296434898372</v>
      </c>
      <c r="Z4205" s="33">
        <f t="shared" si="767" ref="Z4205:Z4268">+R4205+W4205</f>
        <v>807677</v>
      </c>
      <c r="AA4205" s="34">
        <f t="shared" si="768" ref="AA4205:AA4268">+IF(D4205=1,Z4205/$C$4,IF(D4205=2,Z4205/$C$5,IF(D4205=3,Z4205/$C$6,IF(D4205=4,Z4205/$C$7,IF(D4205=5,Z4205/$C$8,IF(D4205=6,Z4205/$C$9))))))</f>
        <v>1.1646284841048839E-06</v>
      </c>
      <c r="AB4205" s="33" t="s">
        <v>762</v>
      </c>
      <c r="AC4205" s="35">
        <v>44963</v>
      </c>
      <c r="AD4205" s="33">
        <v>30</v>
      </c>
      <c r="AE4205" s="36">
        <f t="shared" si="758"/>
        <v>44993</v>
      </c>
    </row>
    <row r="4206" spans="2:31" ht="14.5" hidden="1">
      <c r="B4206" s="29" t="s">
        <v>3199</v>
      </c>
      <c r="C4206" s="30" t="str">
        <f t="shared" si="759"/>
        <v>(Proveedores estratégicos)</v>
      </c>
      <c r="D4206" s="30">
        <v>4</v>
      </c>
      <c r="E4206" s="30" t="s">
        <v>5585</v>
      </c>
      <c r="F4206" s="30" t="s">
        <v>5586</v>
      </c>
      <c r="G4206" s="30" t="s">
        <v>4770</v>
      </c>
      <c r="H4206" s="31" t="s">
        <v>3334</v>
      </c>
      <c r="I4206" s="31" t="s">
        <v>48</v>
      </c>
      <c r="J4206" s="32">
        <v>807677</v>
      </c>
      <c r="K4206" s="33">
        <f t="shared" si="760"/>
        <v>169.3296434898372</v>
      </c>
      <c r="L4206" s="33">
        <v>807677</v>
      </c>
      <c r="M4206" s="33">
        <v>0</v>
      </c>
      <c r="N4206" s="33">
        <v>0</v>
      </c>
      <c r="O4206" s="33">
        <v>0</v>
      </c>
      <c r="P4206" s="33">
        <f t="shared" si="761"/>
        <v>807677</v>
      </c>
      <c r="Q4206" s="33">
        <f t="shared" si="762"/>
        <v>169.3296434898372</v>
      </c>
      <c r="R4206" s="33">
        <f t="shared" si="763"/>
        <v>807677</v>
      </c>
      <c r="S4206" s="33"/>
      <c r="T4206" s="30" t="str">
        <f t="shared" si="764"/>
        <v>COP</v>
      </c>
      <c r="U4206" s="33">
        <v>0</v>
      </c>
      <c r="V4206" s="33">
        <v>0</v>
      </c>
      <c r="W4206" s="33">
        <v>0</v>
      </c>
      <c r="X4206" s="33">
        <f t="shared" si="765"/>
        <v>807677</v>
      </c>
      <c r="Y4206" s="33">
        <f t="shared" si="766"/>
        <v>169.3296434898372</v>
      </c>
      <c r="Z4206" s="33">
        <f t="shared" si="767"/>
        <v>807677</v>
      </c>
      <c r="AA4206" s="34">
        <f t="shared" si="768"/>
        <v>1.1646284841048839E-06</v>
      </c>
      <c r="AB4206" s="33" t="s">
        <v>762</v>
      </c>
      <c r="AC4206" s="35">
        <v>44965</v>
      </c>
      <c r="AD4206" s="33">
        <v>30</v>
      </c>
      <c r="AE4206" s="36">
        <f t="shared" si="758"/>
        <v>44995</v>
      </c>
    </row>
    <row r="4207" spans="2:31" ht="14.5" hidden="1">
      <c r="B4207" s="29" t="s">
        <v>3335</v>
      </c>
      <c r="C4207" s="30" t="str">
        <f t="shared" si="759"/>
        <v>(Acreedores quirografarios)</v>
      </c>
      <c r="D4207" s="30">
        <v>5</v>
      </c>
      <c r="E4207" s="30" t="s">
        <v>5587</v>
      </c>
      <c r="F4207" s="30" t="s">
        <v>5588</v>
      </c>
      <c r="G4207" s="30" t="s">
        <v>4912</v>
      </c>
      <c r="H4207" s="31" t="s">
        <v>3336</v>
      </c>
      <c r="I4207" s="31" t="s">
        <v>48</v>
      </c>
      <c r="J4207" s="32">
        <v>769366</v>
      </c>
      <c r="K4207" s="33">
        <f t="shared" si="760"/>
        <v>150.7036908917471</v>
      </c>
      <c r="L4207" s="33">
        <v>718834</v>
      </c>
      <c r="M4207" s="33">
        <v>0</v>
      </c>
      <c r="N4207" s="33">
        <v>0</v>
      </c>
      <c r="O4207" s="33">
        <v>0</v>
      </c>
      <c r="P4207" s="33">
        <f t="shared" si="761"/>
        <v>769366</v>
      </c>
      <c r="Q4207" s="33">
        <f t="shared" si="762"/>
        <v>150.7036908917471</v>
      </c>
      <c r="R4207" s="33">
        <f t="shared" si="763"/>
        <v>718834</v>
      </c>
      <c r="S4207" s="33"/>
      <c r="T4207" s="30" t="str">
        <f t="shared" si="764"/>
        <v>COP</v>
      </c>
      <c r="U4207" s="33">
        <v>0</v>
      </c>
      <c r="V4207" s="33">
        <v>0</v>
      </c>
      <c r="W4207" s="33">
        <v>0</v>
      </c>
      <c r="X4207" s="33">
        <f t="shared" si="765"/>
        <v>769366</v>
      </c>
      <c r="Y4207" s="33">
        <f t="shared" si="766"/>
        <v>150.7036908917471</v>
      </c>
      <c r="Z4207" s="33">
        <f t="shared" si="767"/>
        <v>718834</v>
      </c>
      <c r="AA4207" s="34">
        <f t="shared" si="768"/>
        <v>1.7724583656136912E-05</v>
      </c>
      <c r="AB4207" s="33" t="s">
        <v>762</v>
      </c>
      <c r="AC4207" s="35">
        <v>44810</v>
      </c>
      <c r="AD4207" s="33">
        <v>60</v>
      </c>
      <c r="AE4207" s="36">
        <f t="shared" si="758"/>
        <v>44870</v>
      </c>
    </row>
    <row r="4208" spans="2:31" ht="14.5" hidden="1">
      <c r="B4208" s="29" t="s">
        <v>3335</v>
      </c>
      <c r="C4208" s="30" t="str">
        <f t="shared" si="759"/>
        <v>(Acreedores quirografarios)</v>
      </c>
      <c r="D4208" s="30">
        <v>5</v>
      </c>
      <c r="E4208" s="30" t="s">
        <v>5587</v>
      </c>
      <c r="F4208" s="30" t="s">
        <v>5588</v>
      </c>
      <c r="G4208" s="30" t="s">
        <v>4912</v>
      </c>
      <c r="H4208" s="31" t="s">
        <v>3337</v>
      </c>
      <c r="I4208" s="31" t="s">
        <v>48</v>
      </c>
      <c r="J4208" s="32">
        <v>261800</v>
      </c>
      <c r="K4208" s="33">
        <f t="shared" si="760"/>
        <v>51.281486839208775</v>
      </c>
      <c r="L4208" s="33">
        <v>244605</v>
      </c>
      <c r="M4208" s="33">
        <v>0</v>
      </c>
      <c r="N4208" s="33">
        <v>0</v>
      </c>
      <c r="O4208" s="33">
        <v>0</v>
      </c>
      <c r="P4208" s="33">
        <f t="shared" si="761"/>
        <v>261800</v>
      </c>
      <c r="Q4208" s="33">
        <f t="shared" si="762"/>
        <v>51.281486839208775</v>
      </c>
      <c r="R4208" s="33">
        <f t="shared" si="763"/>
        <v>244605</v>
      </c>
      <c r="S4208" s="33"/>
      <c r="T4208" s="30" t="str">
        <f t="shared" si="764"/>
        <v>COP</v>
      </c>
      <c r="U4208" s="33">
        <v>0</v>
      </c>
      <c r="V4208" s="33">
        <v>0</v>
      </c>
      <c r="W4208" s="33">
        <v>0</v>
      </c>
      <c r="X4208" s="33">
        <f t="shared" si="765"/>
        <v>261800</v>
      </c>
      <c r="Y4208" s="33">
        <f t="shared" si="766"/>
        <v>51.281486839208775</v>
      </c>
      <c r="Z4208" s="33">
        <f t="shared" si="767"/>
        <v>244605</v>
      </c>
      <c r="AA4208" s="34">
        <f t="shared" si="768"/>
        <v>6.031325431475652E-06</v>
      </c>
      <c r="AB4208" s="33" t="s">
        <v>762</v>
      </c>
      <c r="AC4208" s="35">
        <v>44837</v>
      </c>
      <c r="AD4208" s="33">
        <v>60</v>
      </c>
      <c r="AE4208" s="36">
        <f t="shared" si="758"/>
        <v>44897</v>
      </c>
    </row>
    <row r="4209" spans="2:31" ht="14.5" hidden="1">
      <c r="B4209" s="29" t="s">
        <v>3335</v>
      </c>
      <c r="C4209" s="30" t="str">
        <f t="shared" si="759"/>
        <v>(Acreedores quirografarios)</v>
      </c>
      <c r="D4209" s="30">
        <v>5</v>
      </c>
      <c r="E4209" s="30" t="s">
        <v>5587</v>
      </c>
      <c r="F4209" s="30" t="s">
        <v>5588</v>
      </c>
      <c r="G4209" s="30" t="s">
        <v>4912</v>
      </c>
      <c r="H4209" s="31" t="s">
        <v>3338</v>
      </c>
      <c r="I4209" s="31" t="s">
        <v>48</v>
      </c>
      <c r="J4209" s="32">
        <v>1547466</v>
      </c>
      <c r="K4209" s="33">
        <f t="shared" si="760"/>
        <v>303.11791775422705</v>
      </c>
      <c r="L4209" s="33">
        <v>1445827</v>
      </c>
      <c r="M4209" s="33">
        <v>0</v>
      </c>
      <c r="N4209" s="33">
        <v>0</v>
      </c>
      <c r="O4209" s="33">
        <v>0</v>
      </c>
      <c r="P4209" s="33">
        <f t="shared" si="761"/>
        <v>1547466</v>
      </c>
      <c r="Q4209" s="33">
        <f t="shared" si="762"/>
        <v>303.11791775422705</v>
      </c>
      <c r="R4209" s="33">
        <f t="shared" si="763"/>
        <v>1445827</v>
      </c>
      <c r="S4209" s="33"/>
      <c r="T4209" s="30" t="str">
        <f t="shared" si="764"/>
        <v>COP</v>
      </c>
      <c r="U4209" s="33">
        <v>0</v>
      </c>
      <c r="V4209" s="33">
        <v>0</v>
      </c>
      <c r="W4209" s="33">
        <v>0</v>
      </c>
      <c r="X4209" s="33">
        <f t="shared" si="765"/>
        <v>1547466</v>
      </c>
      <c r="Y4209" s="33">
        <f t="shared" si="766"/>
        <v>303.11791775422705</v>
      </c>
      <c r="Z4209" s="33">
        <f t="shared" si="767"/>
        <v>1445827</v>
      </c>
      <c r="AA4209" s="34">
        <f t="shared" si="768"/>
        <v>3.5650347109070327E-05</v>
      </c>
      <c r="AB4209" s="33" t="s">
        <v>762</v>
      </c>
      <c r="AC4209" s="35">
        <v>44897</v>
      </c>
      <c r="AD4209" s="33">
        <v>60</v>
      </c>
      <c r="AE4209" s="36">
        <f t="shared" si="758"/>
        <v>44957</v>
      </c>
    </row>
    <row r="4210" spans="2:31" ht="14.5" hidden="1">
      <c r="B4210" s="29" t="s">
        <v>3335</v>
      </c>
      <c r="C4210" s="30" t="str">
        <f t="shared" si="759"/>
        <v>(Acreedores quirografarios)</v>
      </c>
      <c r="D4210" s="30">
        <v>5</v>
      </c>
      <c r="E4210" s="30" t="s">
        <v>5587</v>
      </c>
      <c r="F4210" s="30" t="s">
        <v>5588</v>
      </c>
      <c r="G4210" s="30" t="s">
        <v>4912</v>
      </c>
      <c r="H4210" s="31" t="s">
        <v>3339</v>
      </c>
      <c r="I4210" s="31" t="s">
        <v>48</v>
      </c>
      <c r="J4210" s="32">
        <v>249900</v>
      </c>
      <c r="K4210" s="33">
        <f t="shared" si="760"/>
        <v>48.950386280490996</v>
      </c>
      <c r="L4210" s="33">
        <v>233486</v>
      </c>
      <c r="M4210" s="33">
        <v>0</v>
      </c>
      <c r="N4210" s="33">
        <v>0</v>
      </c>
      <c r="O4210" s="33">
        <v>0</v>
      </c>
      <c r="P4210" s="33">
        <f t="shared" si="761"/>
        <v>249900</v>
      </c>
      <c r="Q4210" s="33">
        <f t="shared" si="762"/>
        <v>48.950386280490996</v>
      </c>
      <c r="R4210" s="33">
        <f t="shared" si="763"/>
        <v>233486</v>
      </c>
      <c r="S4210" s="33"/>
      <c r="T4210" s="30" t="str">
        <f t="shared" si="764"/>
        <v>COP</v>
      </c>
      <c r="U4210" s="33">
        <v>0</v>
      </c>
      <c r="V4210" s="33">
        <v>0</v>
      </c>
      <c r="W4210" s="33">
        <v>0</v>
      </c>
      <c r="X4210" s="33">
        <f t="shared" si="765"/>
        <v>249900</v>
      </c>
      <c r="Y4210" s="33">
        <f t="shared" si="766"/>
        <v>48.950386280490996</v>
      </c>
      <c r="Z4210" s="33">
        <f t="shared" si="767"/>
        <v>233486</v>
      </c>
      <c r="AA4210" s="34">
        <f t="shared" si="768"/>
        <v>5.7571597052125836E-06</v>
      </c>
      <c r="AB4210" s="33" t="s">
        <v>762</v>
      </c>
      <c r="AC4210" s="35">
        <v>44909</v>
      </c>
      <c r="AD4210" s="33">
        <v>60</v>
      </c>
      <c r="AE4210" s="36">
        <f t="shared" si="758"/>
        <v>44969</v>
      </c>
    </row>
    <row r="4211" spans="2:31" ht="14.5" hidden="1">
      <c r="B4211" s="29" t="s">
        <v>3335</v>
      </c>
      <c r="C4211" s="30" t="str">
        <f t="shared" si="759"/>
        <v>(Acreedores quirografarios)</v>
      </c>
      <c r="D4211" s="30">
        <v>5</v>
      </c>
      <c r="E4211" s="30" t="s">
        <v>5587</v>
      </c>
      <c r="F4211" s="30" t="s">
        <v>5588</v>
      </c>
      <c r="G4211" s="30" t="s">
        <v>4912</v>
      </c>
      <c r="H4211" s="31" t="s">
        <v>3340</v>
      </c>
      <c r="I4211" s="31" t="s">
        <v>48</v>
      </c>
      <c r="J4211" s="32">
        <v>1106700</v>
      </c>
      <c r="K4211" s="33">
        <f t="shared" si="760"/>
        <v>216.78061154962941</v>
      </c>
      <c r="L4211" s="33">
        <v>1034011</v>
      </c>
      <c r="M4211" s="33">
        <v>0</v>
      </c>
      <c r="N4211" s="33">
        <v>0</v>
      </c>
      <c r="O4211" s="33">
        <v>0</v>
      </c>
      <c r="P4211" s="33">
        <f t="shared" si="761"/>
        <v>1106700</v>
      </c>
      <c r="Q4211" s="33">
        <f t="shared" si="762"/>
        <v>216.78061154962941</v>
      </c>
      <c r="R4211" s="33">
        <f t="shared" si="763"/>
        <v>1034011</v>
      </c>
      <c r="S4211" s="33"/>
      <c r="T4211" s="30" t="str">
        <f t="shared" si="764"/>
        <v>COP</v>
      </c>
      <c r="U4211" s="33">
        <v>0</v>
      </c>
      <c r="V4211" s="33">
        <v>0</v>
      </c>
      <c r="W4211" s="33">
        <v>0</v>
      </c>
      <c r="X4211" s="33">
        <f t="shared" si="765"/>
        <v>1106700</v>
      </c>
      <c r="Y4211" s="33">
        <f t="shared" si="766"/>
        <v>216.78061154962941</v>
      </c>
      <c r="Z4211" s="33">
        <f t="shared" si="767"/>
        <v>1034011</v>
      </c>
      <c r="AA4211" s="34">
        <f t="shared" si="768"/>
        <v>2.5496031727583534E-05</v>
      </c>
      <c r="AB4211" s="33" t="s">
        <v>762</v>
      </c>
      <c r="AC4211" s="35">
        <v>44916</v>
      </c>
      <c r="AD4211" s="33">
        <v>60</v>
      </c>
      <c r="AE4211" s="36">
        <f t="shared" si="758"/>
        <v>44976</v>
      </c>
    </row>
    <row r="4212" spans="2:31" ht="14.5" hidden="1">
      <c r="B4212" s="29" t="s">
        <v>3335</v>
      </c>
      <c r="C4212" s="30" t="str">
        <f t="shared" si="759"/>
        <v>(Acreedores quirografarios)</v>
      </c>
      <c r="D4212" s="30">
        <v>5</v>
      </c>
      <c r="E4212" s="30" t="s">
        <v>5587</v>
      </c>
      <c r="F4212" s="30" t="s">
        <v>5588</v>
      </c>
      <c r="G4212" s="30" t="s">
        <v>4912</v>
      </c>
      <c r="H4212" s="31" t="s">
        <v>3341</v>
      </c>
      <c r="I4212" s="31" t="s">
        <v>48</v>
      </c>
      <c r="J4212" s="32">
        <v>537352</v>
      </c>
      <c r="K4212" s="33">
        <f t="shared" si="760"/>
        <v>105.2567690807887</v>
      </c>
      <c r="L4212" s="33">
        <v>502059</v>
      </c>
      <c r="M4212" s="33">
        <v>0</v>
      </c>
      <c r="N4212" s="33">
        <v>0</v>
      </c>
      <c r="O4212" s="33">
        <v>0</v>
      </c>
      <c r="P4212" s="33">
        <f t="shared" si="761"/>
        <v>537352</v>
      </c>
      <c r="Q4212" s="33">
        <f t="shared" si="762"/>
        <v>105.2567690807887</v>
      </c>
      <c r="R4212" s="33">
        <f t="shared" si="763"/>
        <v>502059</v>
      </c>
      <c r="S4212" s="33"/>
      <c r="T4212" s="30" t="str">
        <f t="shared" si="764"/>
        <v>COP</v>
      </c>
      <c r="U4212" s="33">
        <v>0</v>
      </c>
      <c r="V4212" s="33">
        <v>0</v>
      </c>
      <c r="W4212" s="33">
        <v>0</v>
      </c>
      <c r="X4212" s="33">
        <f t="shared" si="765"/>
        <v>537352</v>
      </c>
      <c r="Y4212" s="33">
        <f t="shared" si="766"/>
        <v>105.2567690807887</v>
      </c>
      <c r="Z4212" s="33">
        <f t="shared" si="767"/>
        <v>502059</v>
      </c>
      <c r="AA4212" s="34">
        <f t="shared" si="768"/>
        <v>1.2379473906098544E-05</v>
      </c>
      <c r="AB4212" s="33" t="s">
        <v>762</v>
      </c>
      <c r="AC4212" s="35">
        <v>44918</v>
      </c>
      <c r="AD4212" s="33">
        <v>60</v>
      </c>
      <c r="AE4212" s="36">
        <f t="shared" si="758"/>
        <v>44978</v>
      </c>
    </row>
    <row r="4213" spans="2:31" ht="14.5" hidden="1">
      <c r="B4213" s="29" t="s">
        <v>3335</v>
      </c>
      <c r="C4213" s="30" t="str">
        <f t="shared" si="759"/>
        <v>(Acreedores quirografarios)</v>
      </c>
      <c r="D4213" s="30">
        <v>5</v>
      </c>
      <c r="E4213" s="30" t="s">
        <v>5587</v>
      </c>
      <c r="F4213" s="30" t="s">
        <v>5588</v>
      </c>
      <c r="G4213" s="30" t="s">
        <v>4912</v>
      </c>
      <c r="H4213" s="31" t="s">
        <v>3342</v>
      </c>
      <c r="I4213" s="31" t="s">
        <v>48</v>
      </c>
      <c r="J4213" s="32">
        <v>1166995</v>
      </c>
      <c r="K4213" s="33">
        <f t="shared" si="760"/>
        <v>228.59125549021456</v>
      </c>
      <c r="L4213" s="33">
        <v>1090346</v>
      </c>
      <c r="M4213" s="33">
        <v>0</v>
      </c>
      <c r="N4213" s="33">
        <v>0</v>
      </c>
      <c r="O4213" s="33">
        <v>0</v>
      </c>
      <c r="P4213" s="33">
        <f t="shared" si="761"/>
        <v>1166995</v>
      </c>
      <c r="Q4213" s="33">
        <f t="shared" si="762"/>
        <v>228.59125549021456</v>
      </c>
      <c r="R4213" s="33">
        <f t="shared" si="763"/>
        <v>1090346</v>
      </c>
      <c r="S4213" s="33"/>
      <c r="T4213" s="30" t="str">
        <f t="shared" si="764"/>
        <v>COP</v>
      </c>
      <c r="U4213" s="33">
        <v>0</v>
      </c>
      <c r="V4213" s="33">
        <v>0</v>
      </c>
      <c r="W4213" s="33">
        <v>0</v>
      </c>
      <c r="X4213" s="33">
        <f t="shared" si="765"/>
        <v>1166995</v>
      </c>
      <c r="Y4213" s="33">
        <f t="shared" si="766"/>
        <v>228.59125549021456</v>
      </c>
      <c r="Z4213" s="33">
        <f t="shared" si="767"/>
        <v>1090346</v>
      </c>
      <c r="AA4213" s="34">
        <f t="shared" si="768"/>
        <v>2.6885106841265514E-05</v>
      </c>
      <c r="AB4213" s="33" t="s">
        <v>762</v>
      </c>
      <c r="AC4213" s="35">
        <v>44944</v>
      </c>
      <c r="AD4213" s="33">
        <v>60</v>
      </c>
      <c r="AE4213" s="36">
        <f t="shared" si="758"/>
        <v>45004</v>
      </c>
    </row>
    <row r="4214" spans="2:31" ht="14.5" hidden="1">
      <c r="B4214" s="29" t="s">
        <v>3335</v>
      </c>
      <c r="C4214" s="30" t="str">
        <f t="shared" si="759"/>
        <v>(Acreedores quirografarios)</v>
      </c>
      <c r="D4214" s="30">
        <v>5</v>
      </c>
      <c r="E4214" s="30" t="s">
        <v>5587</v>
      </c>
      <c r="F4214" s="30" t="s">
        <v>5588</v>
      </c>
      <c r="G4214" s="30" t="s">
        <v>4912</v>
      </c>
      <c r="H4214" s="31" t="s">
        <v>3343</v>
      </c>
      <c r="I4214" s="31" t="s">
        <v>48</v>
      </c>
      <c r="J4214" s="32">
        <v>480002</v>
      </c>
      <c r="K4214" s="33">
        <f t="shared" si="760"/>
        <v>94.022872836672008</v>
      </c>
      <c r="L4214" s="33">
        <v>448475</v>
      </c>
      <c r="M4214" s="33">
        <v>0</v>
      </c>
      <c r="N4214" s="33">
        <v>0</v>
      </c>
      <c r="O4214" s="33">
        <v>0</v>
      </c>
      <c r="P4214" s="33">
        <f t="shared" si="761"/>
        <v>480002</v>
      </c>
      <c r="Q4214" s="33">
        <f t="shared" si="762"/>
        <v>94.022872836672008</v>
      </c>
      <c r="R4214" s="33">
        <f t="shared" si="763"/>
        <v>448475</v>
      </c>
      <c r="S4214" s="33"/>
      <c r="T4214" s="30" t="str">
        <f t="shared" si="764"/>
        <v>COP</v>
      </c>
      <c r="U4214" s="33">
        <v>0</v>
      </c>
      <c r="V4214" s="33">
        <v>0</v>
      </c>
      <c r="W4214" s="33">
        <v>0</v>
      </c>
      <c r="X4214" s="33">
        <f t="shared" si="765"/>
        <v>480002</v>
      </c>
      <c r="Y4214" s="33">
        <f t="shared" si="766"/>
        <v>94.022872836672008</v>
      </c>
      <c r="Z4214" s="33">
        <f t="shared" si="767"/>
        <v>448475</v>
      </c>
      <c r="AA4214" s="34">
        <f t="shared" si="768"/>
        <v>1.1058231323484978E-05</v>
      </c>
      <c r="AB4214" s="33" t="s">
        <v>762</v>
      </c>
      <c r="AC4214" s="35">
        <v>44949</v>
      </c>
      <c r="AD4214" s="33">
        <v>60</v>
      </c>
      <c r="AE4214" s="36">
        <f t="shared" si="758"/>
        <v>45009</v>
      </c>
    </row>
    <row r="4215" spans="2:31" ht="14.5" hidden="1">
      <c r="B4215" s="29" t="s">
        <v>3335</v>
      </c>
      <c r="C4215" s="30" t="str">
        <f t="shared" si="759"/>
        <v>(Acreedores quirografarios)</v>
      </c>
      <c r="D4215" s="30">
        <v>5</v>
      </c>
      <c r="E4215" s="30" t="s">
        <v>5587</v>
      </c>
      <c r="F4215" s="30" t="s">
        <v>5588</v>
      </c>
      <c r="G4215" s="30" t="s">
        <v>4912</v>
      </c>
      <c r="H4215" s="31" t="s">
        <v>3344</v>
      </c>
      <c r="I4215" s="31" t="s">
        <v>48</v>
      </c>
      <c r="J4215" s="32">
        <v>113050</v>
      </c>
      <c r="K4215" s="33">
        <f t="shared" si="760"/>
        <v>23.700954956654819</v>
      </c>
      <c r="L4215" s="33">
        <v>113050</v>
      </c>
      <c r="M4215" s="33">
        <v>0</v>
      </c>
      <c r="N4215" s="33">
        <v>0</v>
      </c>
      <c r="O4215" s="33">
        <v>0</v>
      </c>
      <c r="P4215" s="33">
        <f t="shared" si="761"/>
        <v>113050</v>
      </c>
      <c r="Q4215" s="33">
        <f t="shared" si="762"/>
        <v>23.700954956654819</v>
      </c>
      <c r="R4215" s="33">
        <f t="shared" si="763"/>
        <v>113050</v>
      </c>
      <c r="S4215" s="33"/>
      <c r="T4215" s="30" t="str">
        <f t="shared" si="764"/>
        <v>COP</v>
      </c>
      <c r="U4215" s="33">
        <v>0</v>
      </c>
      <c r="V4215" s="33">
        <v>0</v>
      </c>
      <c r="W4215" s="33">
        <v>0</v>
      </c>
      <c r="X4215" s="33">
        <f t="shared" si="765"/>
        <v>113050</v>
      </c>
      <c r="Y4215" s="33">
        <f t="shared" si="766"/>
        <v>23.700954956654819</v>
      </c>
      <c r="Z4215" s="33">
        <f t="shared" si="767"/>
        <v>113050</v>
      </c>
      <c r="AA4215" s="34">
        <f t="shared" si="768"/>
        <v>2.7875200426333169E-06</v>
      </c>
      <c r="AB4215" s="33" t="s">
        <v>762</v>
      </c>
      <c r="AC4215" s="35">
        <v>44958</v>
      </c>
      <c r="AD4215" s="33">
        <v>60</v>
      </c>
      <c r="AE4215" s="36">
        <f t="shared" si="758"/>
        <v>45018</v>
      </c>
    </row>
    <row r="4216" spans="2:31" ht="14.5" hidden="1">
      <c r="B4216" s="29" t="s">
        <v>3335</v>
      </c>
      <c r="C4216" s="30" t="str">
        <f t="shared" si="759"/>
        <v>(Acreedores quirografarios)</v>
      </c>
      <c r="D4216" s="30">
        <v>5</v>
      </c>
      <c r="E4216" s="30" t="s">
        <v>5587</v>
      </c>
      <c r="F4216" s="30" t="s">
        <v>5588</v>
      </c>
      <c r="G4216" s="30" t="s">
        <v>4912</v>
      </c>
      <c r="H4216" s="31" t="s">
        <v>3345</v>
      </c>
      <c r="I4216" s="31" t="s">
        <v>48</v>
      </c>
      <c r="J4216" s="32">
        <v>249900</v>
      </c>
      <c r="K4216" s="33">
        <f t="shared" si="760"/>
        <v>48.950386280490996</v>
      </c>
      <c r="L4216" s="33">
        <v>233486</v>
      </c>
      <c r="M4216" s="33">
        <v>0</v>
      </c>
      <c r="N4216" s="33">
        <v>0</v>
      </c>
      <c r="O4216" s="33">
        <v>0</v>
      </c>
      <c r="P4216" s="33">
        <f t="shared" si="761"/>
        <v>249900</v>
      </c>
      <c r="Q4216" s="33">
        <f t="shared" si="762"/>
        <v>48.950386280490996</v>
      </c>
      <c r="R4216" s="33">
        <f t="shared" si="763"/>
        <v>233486</v>
      </c>
      <c r="S4216" s="33"/>
      <c r="T4216" s="30" t="str">
        <f t="shared" si="764"/>
        <v>COP</v>
      </c>
      <c r="U4216" s="33">
        <v>0</v>
      </c>
      <c r="V4216" s="33">
        <v>0</v>
      </c>
      <c r="W4216" s="33">
        <v>0</v>
      </c>
      <c r="X4216" s="33">
        <f t="shared" si="765"/>
        <v>249900</v>
      </c>
      <c r="Y4216" s="33">
        <f t="shared" si="766"/>
        <v>48.950386280490996</v>
      </c>
      <c r="Z4216" s="33">
        <f t="shared" si="767"/>
        <v>233486</v>
      </c>
      <c r="AA4216" s="34">
        <f t="shared" si="768"/>
        <v>5.7571597052125836E-06</v>
      </c>
      <c r="AB4216" s="33" t="s">
        <v>762</v>
      </c>
      <c r="AC4216" s="35">
        <v>44960</v>
      </c>
      <c r="AD4216" s="33">
        <v>60</v>
      </c>
      <c r="AE4216" s="36">
        <f t="shared" si="758"/>
        <v>45020</v>
      </c>
    </row>
    <row r="4217" spans="2:31" ht="14.5" hidden="1">
      <c r="B4217" s="29" t="s">
        <v>3335</v>
      </c>
      <c r="C4217" s="30" t="str">
        <f t="shared" si="759"/>
        <v>(Acreedores quirografarios)</v>
      </c>
      <c r="D4217" s="30">
        <v>5</v>
      </c>
      <c r="E4217" s="30" t="s">
        <v>5587</v>
      </c>
      <c r="F4217" s="30" t="s">
        <v>5588</v>
      </c>
      <c r="G4217" s="30" t="s">
        <v>4912</v>
      </c>
      <c r="H4217" s="31" t="s">
        <v>3346</v>
      </c>
      <c r="I4217" s="31" t="s">
        <v>48</v>
      </c>
      <c r="J4217" s="32">
        <v>458150</v>
      </c>
      <c r="K4217" s="33">
        <f t="shared" si="760"/>
        <v>89.742444730966369</v>
      </c>
      <c r="L4217" s="33">
        <v>428058</v>
      </c>
      <c r="M4217" s="33">
        <v>0</v>
      </c>
      <c r="N4217" s="33">
        <v>0</v>
      </c>
      <c r="O4217" s="33">
        <v>0</v>
      </c>
      <c r="P4217" s="33">
        <f t="shared" si="761"/>
        <v>458150</v>
      </c>
      <c r="Q4217" s="33">
        <f t="shared" si="762"/>
        <v>89.742444730966369</v>
      </c>
      <c r="R4217" s="33">
        <f t="shared" si="763"/>
        <v>428058</v>
      </c>
      <c r="S4217" s="33"/>
      <c r="T4217" s="30" t="str">
        <f t="shared" si="764"/>
        <v>COP</v>
      </c>
      <c r="U4217" s="33">
        <v>0</v>
      </c>
      <c r="V4217" s="33">
        <v>0</v>
      </c>
      <c r="W4217" s="33">
        <v>0</v>
      </c>
      <c r="X4217" s="33">
        <f t="shared" si="765"/>
        <v>458150</v>
      </c>
      <c r="Y4217" s="33">
        <f t="shared" si="766"/>
        <v>89.742444730966369</v>
      </c>
      <c r="Z4217" s="33">
        <f t="shared" si="767"/>
        <v>428058</v>
      </c>
      <c r="AA4217" s="34">
        <f t="shared" si="768"/>
        <v>1.0554801012025939E-05</v>
      </c>
      <c r="AB4217" s="33" t="s">
        <v>762</v>
      </c>
      <c r="AC4217" s="35">
        <v>44965</v>
      </c>
      <c r="AD4217" s="33">
        <v>60</v>
      </c>
      <c r="AE4217" s="36">
        <f t="shared" si="758"/>
        <v>45025</v>
      </c>
    </row>
    <row r="4218" spans="2:31" ht="14.5" hidden="1">
      <c r="B4218" s="29" t="s">
        <v>3347</v>
      </c>
      <c r="C4218" s="30" t="str">
        <f t="shared" si="759"/>
        <v>(Acreedores quirografarios)</v>
      </c>
      <c r="D4218" s="30">
        <v>5</v>
      </c>
      <c r="E4218" s="30" t="s">
        <v>5589</v>
      </c>
      <c r="F4218" s="30" t="s">
        <v>5590</v>
      </c>
      <c r="G4218" s="30" t="s">
        <v>4912</v>
      </c>
      <c r="H4218" s="31" t="s">
        <v>3348</v>
      </c>
      <c r="I4218" s="31" t="s">
        <v>48</v>
      </c>
      <c r="J4218" s="32">
        <v>54565263</v>
      </c>
      <c r="K4218" s="33">
        <f t="shared" si="760"/>
        <v>11439.618226988268</v>
      </c>
      <c r="L4218" s="33">
        <v>54565263</v>
      </c>
      <c r="M4218" s="33">
        <v>0</v>
      </c>
      <c r="N4218" s="33">
        <v>0</v>
      </c>
      <c r="O4218" s="33">
        <v>0</v>
      </c>
      <c r="P4218" s="33">
        <f t="shared" si="761"/>
        <v>54565263</v>
      </c>
      <c r="Q4218" s="33">
        <f t="shared" si="762"/>
        <v>11439.618226988268</v>
      </c>
      <c r="R4218" s="33">
        <f t="shared" si="763"/>
        <v>54565263</v>
      </c>
      <c r="S4218" s="33"/>
      <c r="T4218" s="30" t="str">
        <f t="shared" si="764"/>
        <v>COP</v>
      </c>
      <c r="U4218" s="33">
        <v>0</v>
      </c>
      <c r="V4218" s="33">
        <v>0</v>
      </c>
      <c r="W4218" s="33">
        <v>0</v>
      </c>
      <c r="X4218" s="33">
        <f t="shared" si="765"/>
        <v>54565263</v>
      </c>
      <c r="Y4218" s="33">
        <f t="shared" si="766"/>
        <v>11439.618226988268</v>
      </c>
      <c r="Z4218" s="33">
        <f t="shared" si="767"/>
        <v>54565263</v>
      </c>
      <c r="AA4218" s="34">
        <f t="shared" si="768"/>
        <v>0.0013454379853521286</v>
      </c>
      <c r="AB4218" s="33" t="s">
        <v>5052</v>
      </c>
      <c r="AC4218" s="35">
        <v>44958</v>
      </c>
      <c r="AD4218" s="33">
        <v>30</v>
      </c>
      <c r="AE4218" s="36">
        <f t="shared" si="758"/>
        <v>44988</v>
      </c>
    </row>
    <row r="4219" spans="2:31" ht="14.5" hidden="1">
      <c r="B4219" s="29" t="s">
        <v>3347</v>
      </c>
      <c r="C4219" s="30" t="str">
        <f t="shared" si="759"/>
        <v>(Acreedores quirografarios)</v>
      </c>
      <c r="D4219" s="30">
        <v>5</v>
      </c>
      <c r="E4219" s="30" t="s">
        <v>5589</v>
      </c>
      <c r="F4219" s="30" t="s">
        <v>5590</v>
      </c>
      <c r="G4219" s="30" t="s">
        <v>4912</v>
      </c>
      <c r="H4219" s="31" t="s">
        <v>3349</v>
      </c>
      <c r="I4219" s="31" t="s">
        <v>48</v>
      </c>
      <c r="J4219" s="32">
        <v>1394610</v>
      </c>
      <c r="K4219" s="33">
        <f t="shared" si="760"/>
        <v>292.38026353029966</v>
      </c>
      <c r="L4219" s="33">
        <v>1394610</v>
      </c>
      <c r="M4219" s="33">
        <v>0</v>
      </c>
      <c r="N4219" s="33">
        <v>0</v>
      </c>
      <c r="O4219" s="33">
        <v>0</v>
      </c>
      <c r="P4219" s="33">
        <f t="shared" si="761"/>
        <v>1394610</v>
      </c>
      <c r="Q4219" s="33">
        <f t="shared" si="762"/>
        <v>292.38026353029966</v>
      </c>
      <c r="R4219" s="33">
        <f t="shared" si="763"/>
        <v>1394610</v>
      </c>
      <c r="S4219" s="33"/>
      <c r="T4219" s="30" t="str">
        <f t="shared" si="764"/>
        <v>COP</v>
      </c>
      <c r="U4219" s="33">
        <v>0</v>
      </c>
      <c r="V4219" s="33">
        <v>0</v>
      </c>
      <c r="W4219" s="33">
        <v>0</v>
      </c>
      <c r="X4219" s="33">
        <f t="shared" si="765"/>
        <v>1394610</v>
      </c>
      <c r="Y4219" s="33">
        <f t="shared" si="766"/>
        <v>292.38026353029966</v>
      </c>
      <c r="Z4219" s="33">
        <f t="shared" si="767"/>
        <v>1394610</v>
      </c>
      <c r="AA4219" s="34">
        <f t="shared" si="768"/>
        <v>3.4387468612621405E-05</v>
      </c>
      <c r="AB4219" s="33" t="s">
        <v>5052</v>
      </c>
      <c r="AC4219" s="35">
        <v>44958</v>
      </c>
      <c r="AD4219" s="33">
        <v>30</v>
      </c>
      <c r="AE4219" s="36">
        <f t="shared" si="758"/>
        <v>44988</v>
      </c>
    </row>
    <row r="4220" spans="2:31" ht="14.5" hidden="1">
      <c r="B4220" s="29" t="s">
        <v>3347</v>
      </c>
      <c r="C4220" s="30" t="str">
        <f t="shared" si="759"/>
        <v>(Acreedores quirografarios)</v>
      </c>
      <c r="D4220" s="30">
        <v>5</v>
      </c>
      <c r="E4220" s="30" t="s">
        <v>5589</v>
      </c>
      <c r="F4220" s="30" t="s">
        <v>5590</v>
      </c>
      <c r="G4220" s="30" t="s">
        <v>4912</v>
      </c>
      <c r="H4220" s="31" t="s">
        <v>3350</v>
      </c>
      <c r="I4220" s="31" t="s">
        <v>48</v>
      </c>
      <c r="J4220" s="32">
        <v>17828471</v>
      </c>
      <c r="K4220" s="33">
        <f t="shared" si="760"/>
        <v>3737.7424866610058</v>
      </c>
      <c r="L4220" s="33">
        <v>17828471</v>
      </c>
      <c r="M4220" s="33">
        <v>0</v>
      </c>
      <c r="N4220" s="33">
        <v>0</v>
      </c>
      <c r="O4220" s="33">
        <v>0</v>
      </c>
      <c r="P4220" s="33">
        <f t="shared" si="761"/>
        <v>17828471</v>
      </c>
      <c r="Q4220" s="33">
        <f t="shared" si="762"/>
        <v>3737.7424866610058</v>
      </c>
      <c r="R4220" s="33">
        <f t="shared" si="763"/>
        <v>17828471</v>
      </c>
      <c r="S4220" s="33"/>
      <c r="T4220" s="30" t="str">
        <f t="shared" si="764"/>
        <v>COP</v>
      </c>
      <c r="U4220" s="33">
        <v>0</v>
      </c>
      <c r="V4220" s="33">
        <v>0</v>
      </c>
      <c r="W4220" s="33">
        <v>0</v>
      </c>
      <c r="X4220" s="33">
        <f t="shared" si="765"/>
        <v>17828471</v>
      </c>
      <c r="Y4220" s="33">
        <f t="shared" si="766"/>
        <v>3737.7424866610058</v>
      </c>
      <c r="Z4220" s="33">
        <f t="shared" si="767"/>
        <v>17828471</v>
      </c>
      <c r="AA4220" s="34">
        <f t="shared" si="768"/>
        <v>0.00043960389422385539</v>
      </c>
      <c r="AB4220" s="33" t="s">
        <v>5052</v>
      </c>
      <c r="AC4220" s="35">
        <v>44966</v>
      </c>
      <c r="AD4220" s="33">
        <v>30</v>
      </c>
      <c r="AE4220" s="36">
        <f t="shared" si="758"/>
        <v>44996</v>
      </c>
    </row>
    <row r="4221" spans="2:31" ht="14.5" hidden="1">
      <c r="B4221" s="29" t="s">
        <v>3351</v>
      </c>
      <c r="C4221" s="30" t="str">
        <f t="shared" si="759"/>
        <v>(Acreedores quirografarios)</v>
      </c>
      <c r="D4221" s="30">
        <v>5</v>
      </c>
      <c r="E4221" s="30" t="s">
        <v>5591</v>
      </c>
      <c r="F4221" s="30" t="s">
        <v>5592</v>
      </c>
      <c r="G4221" s="30" t="s">
        <v>4912</v>
      </c>
      <c r="H4221" s="31" t="s">
        <v>3352</v>
      </c>
      <c r="I4221" s="31" t="s">
        <v>48</v>
      </c>
      <c r="J4221" s="32">
        <v>4760000</v>
      </c>
      <c r="K4221" s="33">
        <f t="shared" si="760"/>
        <v>974.03482289799467</v>
      </c>
      <c r="L4221" s="33">
        <v>4646000</v>
      </c>
      <c r="M4221" s="33">
        <v>0</v>
      </c>
      <c r="N4221" s="33">
        <v>0</v>
      </c>
      <c r="O4221" s="33">
        <v>0</v>
      </c>
      <c r="P4221" s="33">
        <f t="shared" si="761"/>
        <v>4760000</v>
      </c>
      <c r="Q4221" s="33">
        <f t="shared" si="762"/>
        <v>974.03482289799467</v>
      </c>
      <c r="R4221" s="33">
        <f t="shared" si="763"/>
        <v>4646000</v>
      </c>
      <c r="S4221" s="33"/>
      <c r="T4221" s="30" t="str">
        <f t="shared" si="764"/>
        <v>COP</v>
      </c>
      <c r="U4221" s="33">
        <v>0</v>
      </c>
      <c r="V4221" s="33">
        <v>0</v>
      </c>
      <c r="W4221" s="33">
        <v>0</v>
      </c>
      <c r="X4221" s="33">
        <f t="shared" si="765"/>
        <v>4760000</v>
      </c>
      <c r="Y4221" s="33">
        <f t="shared" si="766"/>
        <v>974.03482289799467</v>
      </c>
      <c r="Z4221" s="33">
        <f t="shared" si="767"/>
        <v>4646000</v>
      </c>
      <c r="AA4221" s="34">
        <f t="shared" si="768"/>
        <v>0.00011455832037217506</v>
      </c>
      <c r="AB4221" s="33" t="s">
        <v>5026</v>
      </c>
      <c r="AC4221" s="35">
        <v>44907</v>
      </c>
      <c r="AD4221" s="33">
        <v>60</v>
      </c>
      <c r="AE4221" s="36">
        <f t="shared" si="758"/>
        <v>44967</v>
      </c>
    </row>
    <row r="4222" spans="2:31" ht="14.5" hidden="1">
      <c r="B4222" s="29" t="s">
        <v>3351</v>
      </c>
      <c r="C4222" s="30" t="str">
        <f t="shared" si="759"/>
        <v>(Acreedores quirografarios)</v>
      </c>
      <c r="D4222" s="30">
        <v>5</v>
      </c>
      <c r="E4222" s="30" t="s">
        <v>5591</v>
      </c>
      <c r="F4222" s="30" t="s">
        <v>5592</v>
      </c>
      <c r="G4222" s="30" t="s">
        <v>4912</v>
      </c>
      <c r="H4222" s="31" t="s">
        <v>3353</v>
      </c>
      <c r="I4222" s="31" t="s">
        <v>48</v>
      </c>
      <c r="J4222" s="32">
        <v>20619368</v>
      </c>
      <c r="K4222" s="33">
        <f t="shared" si="760"/>
        <v>4219.3240877595726</v>
      </c>
      <c r="L4222" s="33">
        <v>20125543</v>
      </c>
      <c r="M4222" s="33">
        <v>0</v>
      </c>
      <c r="N4222" s="33">
        <v>0</v>
      </c>
      <c r="O4222" s="33">
        <v>0</v>
      </c>
      <c r="P4222" s="33">
        <f t="shared" si="761"/>
        <v>20619368</v>
      </c>
      <c r="Q4222" s="33">
        <f t="shared" si="762"/>
        <v>4219.3240877595726</v>
      </c>
      <c r="R4222" s="33">
        <f t="shared" si="763"/>
        <v>20125543</v>
      </c>
      <c r="S4222" s="33"/>
      <c r="T4222" s="30" t="str">
        <f t="shared" si="764"/>
        <v>COP</v>
      </c>
      <c r="U4222" s="33">
        <v>0</v>
      </c>
      <c r="V4222" s="33">
        <v>0</v>
      </c>
      <c r="W4222" s="33">
        <v>0</v>
      </c>
      <c r="X4222" s="33">
        <f t="shared" si="765"/>
        <v>20619368</v>
      </c>
      <c r="Y4222" s="33">
        <f t="shared" si="766"/>
        <v>4219.3240877595726</v>
      </c>
      <c r="Z4222" s="33">
        <f t="shared" si="767"/>
        <v>20125543</v>
      </c>
      <c r="AA4222" s="34">
        <f t="shared" si="768"/>
        <v>0.00049624373711966961</v>
      </c>
      <c r="AB4222" s="33" t="s">
        <v>5026</v>
      </c>
      <c r="AC4222" s="35">
        <v>44907</v>
      </c>
      <c r="AD4222" s="33">
        <v>60</v>
      </c>
      <c r="AE4222" s="36">
        <f t="shared" si="758"/>
        <v>44967</v>
      </c>
    </row>
    <row r="4223" spans="2:31" ht="14.5" hidden="1">
      <c r="B4223" s="29" t="s">
        <v>3351</v>
      </c>
      <c r="C4223" s="30" t="str">
        <f t="shared" si="759"/>
        <v>(Acreedores quirografarios)</v>
      </c>
      <c r="D4223" s="30">
        <v>5</v>
      </c>
      <c r="E4223" s="30" t="s">
        <v>5591</v>
      </c>
      <c r="F4223" s="30" t="s">
        <v>5592</v>
      </c>
      <c r="G4223" s="30" t="s">
        <v>4912</v>
      </c>
      <c r="H4223" s="31" t="s">
        <v>3354</v>
      </c>
      <c r="I4223" s="31" t="s">
        <v>48</v>
      </c>
      <c r="J4223" s="32">
        <v>17644368</v>
      </c>
      <c r="K4223" s="33">
        <f t="shared" si="760"/>
        <v>3610.5523234483262</v>
      </c>
      <c r="L4223" s="33">
        <v>17221793</v>
      </c>
      <c r="M4223" s="33">
        <v>0</v>
      </c>
      <c r="N4223" s="33">
        <v>0</v>
      </c>
      <c r="O4223" s="33">
        <v>0</v>
      </c>
      <c r="P4223" s="33">
        <f t="shared" si="761"/>
        <v>17644368</v>
      </c>
      <c r="Q4223" s="33">
        <f t="shared" si="762"/>
        <v>3610.5523234483262</v>
      </c>
      <c r="R4223" s="33">
        <f t="shared" si="763"/>
        <v>17221793</v>
      </c>
      <c r="S4223" s="33"/>
      <c r="T4223" s="30" t="str">
        <f t="shared" si="764"/>
        <v>COP</v>
      </c>
      <c r="U4223" s="33">
        <v>0</v>
      </c>
      <c r="V4223" s="33">
        <v>0</v>
      </c>
      <c r="W4223" s="33">
        <v>0</v>
      </c>
      <c r="X4223" s="33">
        <f t="shared" si="765"/>
        <v>17644368</v>
      </c>
      <c r="Y4223" s="33">
        <f t="shared" si="766"/>
        <v>3610.5523234483262</v>
      </c>
      <c r="Z4223" s="33">
        <f t="shared" si="767"/>
        <v>17221793</v>
      </c>
      <c r="AA4223" s="34">
        <f t="shared" si="768"/>
        <v>0.00042464478688706024</v>
      </c>
      <c r="AB4223" s="33" t="s">
        <v>5026</v>
      </c>
      <c r="AC4223" s="35">
        <v>44938</v>
      </c>
      <c r="AD4223" s="33">
        <v>60</v>
      </c>
      <c r="AE4223" s="36">
        <f t="shared" si="758"/>
        <v>44998</v>
      </c>
    </row>
    <row r="4224" spans="2:31" ht="14.5" hidden="1">
      <c r="B4224" s="29" t="s">
        <v>3355</v>
      </c>
      <c r="C4224" s="30" t="str">
        <f t="shared" si="759"/>
        <v>(Acreedores quirografarios)</v>
      </c>
      <c r="D4224" s="30">
        <v>5</v>
      </c>
      <c r="E4224" s="30" t="s">
        <v>5593</v>
      </c>
      <c r="F4224" s="30" t="s">
        <v>5594</v>
      </c>
      <c r="G4224" s="30" t="s">
        <v>4912</v>
      </c>
      <c r="H4224" s="31" t="s">
        <v>3356</v>
      </c>
      <c r="I4224" s="31" t="s">
        <v>48</v>
      </c>
      <c r="J4224" s="32">
        <v>1433712</v>
      </c>
      <c r="K4224" s="33">
        <f t="shared" si="760"/>
        <v>265.59472520100212</v>
      </c>
      <c r="L4224" s="33">
        <v>1266847</v>
      </c>
      <c r="M4224" s="33">
        <v>0</v>
      </c>
      <c r="N4224" s="33">
        <v>0</v>
      </c>
      <c r="O4224" s="33">
        <v>0</v>
      </c>
      <c r="P4224" s="33">
        <f t="shared" si="761"/>
        <v>1433712</v>
      </c>
      <c r="Q4224" s="33">
        <f t="shared" si="762"/>
        <v>265.59472520100212</v>
      </c>
      <c r="R4224" s="33">
        <f t="shared" si="763"/>
        <v>1266847</v>
      </c>
      <c r="S4224" s="33"/>
      <c r="T4224" s="30" t="str">
        <f t="shared" si="764"/>
        <v>COP</v>
      </c>
      <c r="U4224" s="33">
        <v>0</v>
      </c>
      <c r="V4224" s="33">
        <v>0</v>
      </c>
      <c r="W4224" s="33">
        <v>0</v>
      </c>
      <c r="X4224" s="33">
        <f t="shared" si="765"/>
        <v>1433712</v>
      </c>
      <c r="Y4224" s="33">
        <f t="shared" si="766"/>
        <v>265.59472520100212</v>
      </c>
      <c r="Z4224" s="33">
        <f t="shared" si="767"/>
        <v>1266847</v>
      </c>
      <c r="AA4224" s="34">
        <f t="shared" si="768"/>
        <v>3.1237164117203801E-05</v>
      </c>
      <c r="AB4224" s="33" t="s">
        <v>676</v>
      </c>
      <c r="AC4224" s="35">
        <v>44907</v>
      </c>
      <c r="AD4224" s="33">
        <v>60</v>
      </c>
      <c r="AE4224" s="36">
        <f t="shared" si="758"/>
        <v>44967</v>
      </c>
    </row>
    <row r="4225" spans="2:31" ht="14.5" hidden="1">
      <c r="B4225" s="29" t="s">
        <v>3355</v>
      </c>
      <c r="C4225" s="30" t="str">
        <f t="shared" si="759"/>
        <v>(Acreedores quirografarios)</v>
      </c>
      <c r="D4225" s="30">
        <v>5</v>
      </c>
      <c r="E4225" s="30" t="s">
        <v>5593</v>
      </c>
      <c r="F4225" s="30" t="s">
        <v>5594</v>
      </c>
      <c r="G4225" s="30" t="s">
        <v>4912</v>
      </c>
      <c r="H4225" s="31" t="s">
        <v>3357</v>
      </c>
      <c r="I4225" s="31" t="s">
        <v>48</v>
      </c>
      <c r="J4225" s="32">
        <v>1254498</v>
      </c>
      <c r="K4225" s="33">
        <f t="shared" si="760"/>
        <v>232.39535834460202</v>
      </c>
      <c r="L4225" s="33">
        <v>1108491</v>
      </c>
      <c r="M4225" s="33">
        <v>0</v>
      </c>
      <c r="N4225" s="33">
        <v>0</v>
      </c>
      <c r="O4225" s="33">
        <v>0</v>
      </c>
      <c r="P4225" s="33">
        <f t="shared" si="761"/>
        <v>1254498</v>
      </c>
      <c r="Q4225" s="33">
        <f t="shared" si="762"/>
        <v>232.39535834460202</v>
      </c>
      <c r="R4225" s="33">
        <f t="shared" si="763"/>
        <v>1108491</v>
      </c>
      <c r="S4225" s="33"/>
      <c r="T4225" s="30" t="str">
        <f t="shared" si="764"/>
        <v>COP</v>
      </c>
      <c r="U4225" s="33">
        <v>0</v>
      </c>
      <c r="V4225" s="33">
        <v>0</v>
      </c>
      <c r="W4225" s="33">
        <v>0</v>
      </c>
      <c r="X4225" s="33">
        <f t="shared" si="765"/>
        <v>1254498</v>
      </c>
      <c r="Y4225" s="33">
        <f t="shared" si="766"/>
        <v>232.39535834460202</v>
      </c>
      <c r="Z4225" s="33">
        <f t="shared" si="767"/>
        <v>1108491</v>
      </c>
      <c r="AA4225" s="34">
        <f t="shared" si="768"/>
        <v>2.733251552037725E-05</v>
      </c>
      <c r="AB4225" s="33" t="s">
        <v>676</v>
      </c>
      <c r="AC4225" s="35">
        <v>44936</v>
      </c>
      <c r="AD4225" s="33">
        <v>60</v>
      </c>
      <c r="AE4225" s="36">
        <f t="shared" si="758"/>
        <v>44996</v>
      </c>
    </row>
    <row r="4226" spans="2:31" ht="14.5" hidden="1">
      <c r="B4226" s="29" t="s">
        <v>3355</v>
      </c>
      <c r="C4226" s="30" t="str">
        <f t="shared" si="759"/>
        <v>(Acreedores quirografarios)</v>
      </c>
      <c r="D4226" s="30">
        <v>5</v>
      </c>
      <c r="E4226" s="30" t="s">
        <v>5593</v>
      </c>
      <c r="F4226" s="30" t="s">
        <v>5594</v>
      </c>
      <c r="G4226" s="30" t="s">
        <v>4912</v>
      </c>
      <c r="H4226" s="31" t="s">
        <v>3358</v>
      </c>
      <c r="I4226" s="31" t="s">
        <v>48</v>
      </c>
      <c r="J4226" s="32">
        <v>1057434</v>
      </c>
      <c r="K4226" s="33">
        <f t="shared" si="760"/>
        <v>195.88938855519564</v>
      </c>
      <c r="L4226" s="33">
        <v>934363</v>
      </c>
      <c r="M4226" s="33">
        <v>0</v>
      </c>
      <c r="N4226" s="33">
        <v>0</v>
      </c>
      <c r="O4226" s="33">
        <v>0</v>
      </c>
      <c r="P4226" s="33">
        <f t="shared" si="761"/>
        <v>1057434</v>
      </c>
      <c r="Q4226" s="33">
        <f t="shared" si="762"/>
        <v>195.88938855519564</v>
      </c>
      <c r="R4226" s="33">
        <f t="shared" si="763"/>
        <v>934363</v>
      </c>
      <c r="S4226" s="33"/>
      <c r="T4226" s="30" t="str">
        <f t="shared" si="764"/>
        <v>COP</v>
      </c>
      <c r="U4226" s="33">
        <v>0</v>
      </c>
      <c r="V4226" s="33">
        <v>0</v>
      </c>
      <c r="W4226" s="33">
        <v>0</v>
      </c>
      <c r="X4226" s="33">
        <f t="shared" si="765"/>
        <v>1057434</v>
      </c>
      <c r="Y4226" s="33">
        <f t="shared" si="766"/>
        <v>195.88938855519564</v>
      </c>
      <c r="Z4226" s="33">
        <f t="shared" si="767"/>
        <v>934363</v>
      </c>
      <c r="AA4226" s="34">
        <f t="shared" si="768"/>
        <v>2.3038970275055229E-05</v>
      </c>
      <c r="AB4226" s="33" t="s">
        <v>676</v>
      </c>
      <c r="AC4226" s="35">
        <v>44946</v>
      </c>
      <c r="AD4226" s="33">
        <v>60</v>
      </c>
      <c r="AE4226" s="36">
        <f t="shared" si="758"/>
        <v>45006</v>
      </c>
    </row>
    <row r="4227" spans="2:31" ht="14.5" hidden="1">
      <c r="B4227" s="29" t="s">
        <v>3355</v>
      </c>
      <c r="C4227" s="30" t="str">
        <f t="shared" si="759"/>
        <v>(Acreedores quirografarios)</v>
      </c>
      <c r="D4227" s="30">
        <v>5</v>
      </c>
      <c r="E4227" s="30" t="s">
        <v>5593</v>
      </c>
      <c r="F4227" s="30" t="s">
        <v>5594</v>
      </c>
      <c r="G4227" s="30" t="s">
        <v>4912</v>
      </c>
      <c r="H4227" s="31" t="s">
        <v>3359</v>
      </c>
      <c r="I4227" s="31" t="s">
        <v>48</v>
      </c>
      <c r="J4227" s="32">
        <v>2796619</v>
      </c>
      <c r="K4227" s="33">
        <f t="shared" si="760"/>
        <v>518.07289537406837</v>
      </c>
      <c r="L4227" s="33">
        <v>2471130</v>
      </c>
      <c r="M4227" s="33">
        <v>0</v>
      </c>
      <c r="N4227" s="33">
        <v>0</v>
      </c>
      <c r="O4227" s="33">
        <v>0</v>
      </c>
      <c r="P4227" s="33">
        <f t="shared" si="761"/>
        <v>2796619</v>
      </c>
      <c r="Q4227" s="33">
        <f t="shared" si="762"/>
        <v>518.07289537406837</v>
      </c>
      <c r="R4227" s="33">
        <f t="shared" si="763"/>
        <v>2471130</v>
      </c>
      <c r="S4227" s="33"/>
      <c r="T4227" s="30" t="str">
        <f t="shared" si="764"/>
        <v>COP</v>
      </c>
      <c r="U4227" s="33">
        <v>0</v>
      </c>
      <c r="V4227" s="33">
        <v>0</v>
      </c>
      <c r="W4227" s="33">
        <v>0</v>
      </c>
      <c r="X4227" s="33">
        <f t="shared" si="765"/>
        <v>2796619</v>
      </c>
      <c r="Y4227" s="33">
        <f t="shared" si="766"/>
        <v>518.07289537406837</v>
      </c>
      <c r="Z4227" s="33">
        <f t="shared" si="767"/>
        <v>2471130</v>
      </c>
      <c r="AA4227" s="34">
        <f t="shared" si="768"/>
        <v>6.0931662122533996E-05</v>
      </c>
      <c r="AB4227" s="33" t="s">
        <v>676</v>
      </c>
      <c r="AC4227" s="35">
        <v>44960</v>
      </c>
      <c r="AD4227" s="33">
        <v>60</v>
      </c>
      <c r="AE4227" s="36">
        <f t="shared" si="758"/>
        <v>45020</v>
      </c>
    </row>
    <row r="4228" spans="2:31" ht="14.5" hidden="1">
      <c r="B4228" s="29" t="s">
        <v>643</v>
      </c>
      <c r="C4228" s="30" t="str">
        <f t="shared" si="759"/>
        <v>(Proveedores estratégicos)</v>
      </c>
      <c r="D4228" s="30">
        <v>4</v>
      </c>
      <c r="E4228" s="30" t="s">
        <v>5048</v>
      </c>
      <c r="F4228" s="30" t="s">
        <v>5049</v>
      </c>
      <c r="G4228" s="30" t="s">
        <v>4912</v>
      </c>
      <c r="H4228" s="31" t="s">
        <v>3360</v>
      </c>
      <c r="I4228" s="31" t="s">
        <v>48</v>
      </c>
      <c r="J4228" s="32">
        <v>518840</v>
      </c>
      <c r="K4228" s="33">
        <f t="shared" si="760"/>
        <v>101.63044959485099</v>
      </c>
      <c r="L4228" s="33">
        <v>484762</v>
      </c>
      <c r="M4228" s="33">
        <v>0</v>
      </c>
      <c r="N4228" s="33">
        <v>0</v>
      </c>
      <c r="O4228" s="33">
        <v>0</v>
      </c>
      <c r="P4228" s="33">
        <f t="shared" si="761"/>
        <v>518840</v>
      </c>
      <c r="Q4228" s="33">
        <f t="shared" si="762"/>
        <v>101.63044959485099</v>
      </c>
      <c r="R4228" s="33">
        <f t="shared" si="763"/>
        <v>484762</v>
      </c>
      <c r="S4228" s="33"/>
      <c r="T4228" s="30" t="str">
        <f t="shared" si="764"/>
        <v>COP</v>
      </c>
      <c r="U4228" s="33">
        <v>0</v>
      </c>
      <c r="V4228" s="33">
        <v>0</v>
      </c>
      <c r="W4228" s="33">
        <v>0</v>
      </c>
      <c r="X4228" s="33">
        <f t="shared" si="765"/>
        <v>518840</v>
      </c>
      <c r="Y4228" s="33">
        <f t="shared" si="766"/>
        <v>101.63044959485099</v>
      </c>
      <c r="Z4228" s="33">
        <f t="shared" si="767"/>
        <v>484762</v>
      </c>
      <c r="AA4228" s="34">
        <f t="shared" si="768"/>
        <v>6.9900174600942174E-07</v>
      </c>
      <c r="AB4228" s="33" t="s">
        <v>762</v>
      </c>
      <c r="AC4228" s="35">
        <v>44944</v>
      </c>
      <c r="AD4228" s="33">
        <v>60</v>
      </c>
      <c r="AE4228" s="36">
        <f t="shared" si="758"/>
        <v>45004</v>
      </c>
    </row>
    <row r="4229" spans="2:31" ht="14.5" hidden="1">
      <c r="B4229" s="29" t="s">
        <v>643</v>
      </c>
      <c r="C4229" s="30" t="str">
        <f t="shared" si="759"/>
        <v>(Proveedores estratégicos)</v>
      </c>
      <c r="D4229" s="30">
        <v>4</v>
      </c>
      <c r="E4229" s="30" t="s">
        <v>5048</v>
      </c>
      <c r="F4229" s="30" t="s">
        <v>5049</v>
      </c>
      <c r="G4229" s="30" t="s">
        <v>4912</v>
      </c>
      <c r="H4229" s="31" t="s">
        <v>3361</v>
      </c>
      <c r="I4229" s="31" t="s">
        <v>48</v>
      </c>
      <c r="J4229" s="32">
        <v>13634247</v>
      </c>
      <c r="K4229" s="33">
        <f t="shared" si="760"/>
        <v>2674.666918246905</v>
      </c>
      <c r="L4229" s="33">
        <v>12757760</v>
      </c>
      <c r="M4229" s="33">
        <v>0</v>
      </c>
      <c r="N4229" s="33">
        <v>0</v>
      </c>
      <c r="O4229" s="33">
        <v>0</v>
      </c>
      <c r="P4229" s="33">
        <f t="shared" si="761"/>
        <v>13634247</v>
      </c>
      <c r="Q4229" s="33">
        <f t="shared" si="762"/>
        <v>2674.666918246905</v>
      </c>
      <c r="R4229" s="33">
        <f t="shared" si="763"/>
        <v>12757760</v>
      </c>
      <c r="S4229" s="33"/>
      <c r="T4229" s="30" t="str">
        <f t="shared" si="764"/>
        <v>COP</v>
      </c>
      <c r="U4229" s="33">
        <v>0</v>
      </c>
      <c r="V4229" s="33">
        <v>0</v>
      </c>
      <c r="W4229" s="33">
        <v>0</v>
      </c>
      <c r="X4229" s="33">
        <f t="shared" si="765"/>
        <v>13634247</v>
      </c>
      <c r="Y4229" s="33">
        <f t="shared" si="766"/>
        <v>2674.666918246905</v>
      </c>
      <c r="Z4229" s="33">
        <f t="shared" si="767"/>
        <v>12757760</v>
      </c>
      <c r="AA4229" s="34">
        <f t="shared" si="768"/>
        <v>1.8396030454468711E-05</v>
      </c>
      <c r="AB4229" s="33" t="s">
        <v>762</v>
      </c>
      <c r="AC4229" s="35">
        <v>44946</v>
      </c>
      <c r="AD4229" s="33">
        <v>60</v>
      </c>
      <c r="AE4229" s="36">
        <f t="shared" si="758"/>
        <v>45006</v>
      </c>
    </row>
    <row r="4230" spans="2:31" ht="14.5" hidden="1">
      <c r="B4230" s="29" t="s">
        <v>643</v>
      </c>
      <c r="C4230" s="30" t="str">
        <f t="shared" si="759"/>
        <v>(Proveedores estratégicos)</v>
      </c>
      <c r="D4230" s="30">
        <v>4</v>
      </c>
      <c r="E4230" s="30" t="s">
        <v>5048</v>
      </c>
      <c r="F4230" s="30" t="s">
        <v>5049</v>
      </c>
      <c r="G4230" s="30" t="s">
        <v>4912</v>
      </c>
      <c r="H4230" s="31" t="s">
        <v>3362</v>
      </c>
      <c r="I4230" s="31" t="s">
        <v>48</v>
      </c>
      <c r="J4230" s="32">
        <v>2975000</v>
      </c>
      <c r="K4230" s="33">
        <f t="shared" si="760"/>
        <v>582.74369214964827</v>
      </c>
      <c r="L4230" s="33">
        <v>2779600</v>
      </c>
      <c r="M4230" s="33">
        <v>0</v>
      </c>
      <c r="N4230" s="33">
        <v>0</v>
      </c>
      <c r="O4230" s="33">
        <v>0</v>
      </c>
      <c r="P4230" s="33">
        <f t="shared" si="761"/>
        <v>2975000</v>
      </c>
      <c r="Q4230" s="33">
        <f t="shared" si="762"/>
        <v>582.74369214964827</v>
      </c>
      <c r="R4230" s="33">
        <f t="shared" si="763"/>
        <v>2779600</v>
      </c>
      <c r="S4230" s="33"/>
      <c r="T4230" s="30" t="str">
        <f t="shared" si="764"/>
        <v>COP</v>
      </c>
      <c r="U4230" s="33">
        <v>0</v>
      </c>
      <c r="V4230" s="33">
        <v>0</v>
      </c>
      <c r="W4230" s="33">
        <v>0</v>
      </c>
      <c r="X4230" s="33">
        <f t="shared" si="765"/>
        <v>2975000</v>
      </c>
      <c r="Y4230" s="33">
        <f t="shared" si="766"/>
        <v>582.74369214964827</v>
      </c>
      <c r="Z4230" s="33">
        <f t="shared" si="767"/>
        <v>2779600</v>
      </c>
      <c r="AA4230" s="34">
        <f t="shared" si="768"/>
        <v>4.0080395187902284E-06</v>
      </c>
      <c r="AB4230" s="33" t="s">
        <v>762</v>
      </c>
      <c r="AC4230" s="35">
        <v>44965</v>
      </c>
      <c r="AD4230" s="33">
        <v>60</v>
      </c>
      <c r="AE4230" s="36">
        <f t="shared" si="758"/>
        <v>45025</v>
      </c>
    </row>
    <row r="4231" spans="2:31" ht="14.5" hidden="1">
      <c r="B4231" s="29" t="s">
        <v>3363</v>
      </c>
      <c r="C4231" s="30" t="str">
        <f t="shared" si="759"/>
        <v>(Acreedores quirografarios)</v>
      </c>
      <c r="D4231" s="30">
        <v>5</v>
      </c>
      <c r="E4231" s="30" t="s">
        <v>5595</v>
      </c>
      <c r="F4231" s="30" t="s">
        <v>5596</v>
      </c>
      <c r="G4231" s="30" t="s">
        <v>4912</v>
      </c>
      <c r="H4231" s="31" t="s">
        <v>3364</v>
      </c>
      <c r="I4231" s="31" t="s">
        <v>48</v>
      </c>
      <c r="J4231" s="32">
        <v>2856000</v>
      </c>
      <c r="K4231" s="33">
        <f t="shared" si="760"/>
        <v>524.21271109154372</v>
      </c>
      <c r="L4231" s="33">
        <v>2500416</v>
      </c>
      <c r="M4231" s="33">
        <v>0</v>
      </c>
      <c r="N4231" s="33">
        <v>0</v>
      </c>
      <c r="O4231" s="33">
        <v>0</v>
      </c>
      <c r="P4231" s="33">
        <f t="shared" si="761"/>
        <v>2856000</v>
      </c>
      <c r="Q4231" s="33">
        <f t="shared" si="762"/>
        <v>524.21271109154372</v>
      </c>
      <c r="R4231" s="33">
        <f t="shared" si="763"/>
        <v>2500416</v>
      </c>
      <c r="S4231" s="33"/>
      <c r="T4231" s="30" t="str">
        <f t="shared" si="764"/>
        <v>COP</v>
      </c>
      <c r="U4231" s="33">
        <v>0</v>
      </c>
      <c r="V4231" s="33">
        <v>0</v>
      </c>
      <c r="W4231" s="33">
        <v>0</v>
      </c>
      <c r="X4231" s="33">
        <f t="shared" si="765"/>
        <v>2856000</v>
      </c>
      <c r="Y4231" s="33">
        <f t="shared" si="766"/>
        <v>524.21271109154372</v>
      </c>
      <c r="Z4231" s="33">
        <f t="shared" si="767"/>
        <v>2500416</v>
      </c>
      <c r="AA4231" s="34">
        <f t="shared" si="768"/>
        <v>6.1653778990898074E-05</v>
      </c>
      <c r="AB4231" s="33" t="s">
        <v>5597</v>
      </c>
      <c r="AC4231" s="35">
        <v>44911</v>
      </c>
      <c r="AD4231" s="33">
        <v>60</v>
      </c>
      <c r="AE4231" s="36">
        <f t="shared" si="758"/>
        <v>44971</v>
      </c>
    </row>
    <row r="4232" spans="2:31" ht="14.5" hidden="1">
      <c r="B4232" s="29" t="s">
        <v>3363</v>
      </c>
      <c r="C4232" s="30" t="str">
        <f t="shared" si="759"/>
        <v>(Acreedores quirografarios)</v>
      </c>
      <c r="D4232" s="30">
        <v>5</v>
      </c>
      <c r="E4232" s="30" t="s">
        <v>5595</v>
      </c>
      <c r="F4232" s="30" t="s">
        <v>5596</v>
      </c>
      <c r="G4232" s="30" t="s">
        <v>4912</v>
      </c>
      <c r="H4232" s="31" t="s">
        <v>3365</v>
      </c>
      <c r="I4232" s="31" t="s">
        <v>48</v>
      </c>
      <c r="J4232" s="32">
        <v>2618000</v>
      </c>
      <c r="K4232" s="33">
        <f t="shared" si="760"/>
        <v>480.52831850058175</v>
      </c>
      <c r="L4232" s="33">
        <v>2292048</v>
      </c>
      <c r="M4232" s="33">
        <v>0</v>
      </c>
      <c r="N4232" s="33">
        <v>0</v>
      </c>
      <c r="O4232" s="33">
        <v>0</v>
      </c>
      <c r="P4232" s="33">
        <f t="shared" si="761"/>
        <v>2618000</v>
      </c>
      <c r="Q4232" s="33">
        <f t="shared" si="762"/>
        <v>480.52831850058175</v>
      </c>
      <c r="R4232" s="33">
        <f t="shared" si="763"/>
        <v>2292048</v>
      </c>
      <c r="S4232" s="33"/>
      <c r="T4232" s="30" t="str">
        <f t="shared" si="764"/>
        <v>COP</v>
      </c>
      <c r="U4232" s="33">
        <v>0</v>
      </c>
      <c r="V4232" s="33">
        <v>0</v>
      </c>
      <c r="W4232" s="33">
        <v>0</v>
      </c>
      <c r="X4232" s="33">
        <f t="shared" si="765"/>
        <v>2618000</v>
      </c>
      <c r="Y4232" s="33">
        <f t="shared" si="766"/>
        <v>480.52831850058175</v>
      </c>
      <c r="Z4232" s="33">
        <f t="shared" si="767"/>
        <v>2292048</v>
      </c>
      <c r="AA4232" s="34">
        <f t="shared" si="768"/>
        <v>5.6515964074989901E-05</v>
      </c>
      <c r="AB4232" s="33" t="s">
        <v>5597</v>
      </c>
      <c r="AC4232" s="35">
        <v>44911</v>
      </c>
      <c r="AD4232" s="33">
        <v>60</v>
      </c>
      <c r="AE4232" s="36">
        <f t="shared" si="758"/>
        <v>44971</v>
      </c>
    </row>
    <row r="4233" spans="2:31" ht="14.5" hidden="1">
      <c r="B4233" s="29" t="s">
        <v>3363</v>
      </c>
      <c r="C4233" s="30" t="str">
        <f t="shared" si="759"/>
        <v>(Acreedores quirografarios)</v>
      </c>
      <c r="D4233" s="30">
        <v>5</v>
      </c>
      <c r="E4233" s="30" t="s">
        <v>5595</v>
      </c>
      <c r="F4233" s="30" t="s">
        <v>5596</v>
      </c>
      <c r="G4233" s="30" t="s">
        <v>4912</v>
      </c>
      <c r="H4233" s="31" t="s">
        <v>3366</v>
      </c>
      <c r="I4233" s="31" t="s">
        <v>48</v>
      </c>
      <c r="J4233" s="32">
        <v>222911</v>
      </c>
      <c r="K4233" s="33">
        <f t="shared" si="760"/>
        <v>40.914703816681865</v>
      </c>
      <c r="L4233" s="33">
        <v>195157</v>
      </c>
      <c r="M4233" s="33">
        <v>0</v>
      </c>
      <c r="N4233" s="33">
        <v>0</v>
      </c>
      <c r="O4233" s="33">
        <v>0</v>
      </c>
      <c r="P4233" s="33">
        <f t="shared" si="761"/>
        <v>222911</v>
      </c>
      <c r="Q4233" s="33">
        <f t="shared" si="762"/>
        <v>40.914703816681865</v>
      </c>
      <c r="R4233" s="33">
        <f t="shared" si="763"/>
        <v>195157</v>
      </c>
      <c r="S4233" s="33"/>
      <c r="T4233" s="30" t="str">
        <f t="shared" si="764"/>
        <v>COP</v>
      </c>
      <c r="U4233" s="33">
        <v>0</v>
      </c>
      <c r="V4233" s="33">
        <v>0</v>
      </c>
      <c r="W4233" s="33">
        <v>0</v>
      </c>
      <c r="X4233" s="33">
        <f t="shared" si="765"/>
        <v>222911</v>
      </c>
      <c r="Y4233" s="33">
        <f t="shared" si="766"/>
        <v>40.914703816681865</v>
      </c>
      <c r="Z4233" s="33">
        <f t="shared" si="767"/>
        <v>195157</v>
      </c>
      <c r="AA4233" s="34">
        <f t="shared" si="768"/>
        <v>4.8120658908464415E-06</v>
      </c>
      <c r="AB4233" s="33" t="s">
        <v>5597</v>
      </c>
      <c r="AC4233" s="35">
        <v>44952</v>
      </c>
      <c r="AD4233" s="33">
        <v>60</v>
      </c>
      <c r="AE4233" s="36">
        <f t="shared" si="758"/>
        <v>45012</v>
      </c>
    </row>
    <row r="4234" spans="2:31" ht="14.5" hidden="1">
      <c r="B4234" s="29" t="s">
        <v>3363</v>
      </c>
      <c r="C4234" s="30" t="str">
        <f t="shared" si="759"/>
        <v>(Acreedores quirografarios)</v>
      </c>
      <c r="D4234" s="30">
        <v>5</v>
      </c>
      <c r="E4234" s="30" t="s">
        <v>5595</v>
      </c>
      <c r="F4234" s="30" t="s">
        <v>5596</v>
      </c>
      <c r="G4234" s="30" t="s">
        <v>4912</v>
      </c>
      <c r="H4234" s="31" t="s">
        <v>3367</v>
      </c>
      <c r="I4234" s="31" t="s">
        <v>48</v>
      </c>
      <c r="J4234" s="32">
        <v>37604000</v>
      </c>
      <c r="K4234" s="33">
        <f t="shared" si="760"/>
        <v>6902.1340293719923</v>
      </c>
      <c r="L4234" s="33">
        <v>32922144</v>
      </c>
      <c r="M4234" s="33">
        <v>0</v>
      </c>
      <c r="N4234" s="33">
        <v>0</v>
      </c>
      <c r="O4234" s="33">
        <v>0</v>
      </c>
      <c r="P4234" s="33">
        <f t="shared" si="761"/>
        <v>37604000</v>
      </c>
      <c r="Q4234" s="33">
        <f t="shared" si="762"/>
        <v>6902.1340293719923</v>
      </c>
      <c r="R4234" s="33">
        <f t="shared" si="763"/>
        <v>32922144</v>
      </c>
      <c r="S4234" s="33"/>
      <c r="T4234" s="30" t="str">
        <f t="shared" si="764"/>
        <v>COP</v>
      </c>
      <c r="U4234" s="33">
        <v>0</v>
      </c>
      <c r="V4234" s="33">
        <v>0</v>
      </c>
      <c r="W4234" s="33">
        <v>0</v>
      </c>
      <c r="X4234" s="33">
        <f t="shared" si="765"/>
        <v>37604000</v>
      </c>
      <c r="Y4234" s="33">
        <f t="shared" si="766"/>
        <v>6902.1340293719923</v>
      </c>
      <c r="Z4234" s="33">
        <f t="shared" si="767"/>
        <v>32922144</v>
      </c>
      <c r="AA4234" s="34">
        <f t="shared" si="768"/>
        <v>0.00081177475671349137</v>
      </c>
      <c r="AB4234" s="33" t="s">
        <v>5597</v>
      </c>
      <c r="AC4234" s="35">
        <v>44952</v>
      </c>
      <c r="AD4234" s="33">
        <v>60</v>
      </c>
      <c r="AE4234" s="36">
        <f t="shared" si="758"/>
        <v>45012</v>
      </c>
    </row>
    <row r="4235" spans="1:31" ht="14.5" hidden="1">
      <c r="A4235" s="1" t="s">
        <v>68</v>
      </c>
      <c r="B4235" s="29" t="s">
        <v>3368</v>
      </c>
      <c r="C4235" s="30" t="str">
        <f t="shared" si="759"/>
        <v>(Acreedores quirografarios)</v>
      </c>
      <c r="D4235" s="30">
        <v>5</v>
      </c>
      <c r="E4235" s="30" t="s">
        <v>5598</v>
      </c>
      <c r="F4235" s="30" t="s">
        <v>5599</v>
      </c>
      <c r="G4235" s="30" t="s">
        <v>4936</v>
      </c>
      <c r="H4235" s="31" t="s">
        <v>3369</v>
      </c>
      <c r="I4235" s="31" t="s">
        <v>48</v>
      </c>
      <c r="J4235" s="32">
        <v>36226789</v>
      </c>
      <c r="K4235" s="33">
        <f t="shared" si="760"/>
        <v>6655.7321509062122</v>
      </c>
      <c r="L4235" s="33">
        <v>31746844</v>
      </c>
      <c r="M4235" s="33">
        <v>0</v>
      </c>
      <c r="N4235" s="33">
        <v>0</v>
      </c>
      <c r="O4235" s="33">
        <v>0</v>
      </c>
      <c r="P4235" s="33">
        <f t="shared" si="761"/>
        <v>36226789</v>
      </c>
      <c r="Q4235" s="33">
        <f t="shared" si="762"/>
        <v>6655.7321509062122</v>
      </c>
      <c r="R4235" s="33">
        <f t="shared" si="763"/>
        <v>31746844</v>
      </c>
      <c r="S4235" s="33"/>
      <c r="T4235" s="30" t="str">
        <f t="shared" si="764"/>
        <v>COP</v>
      </c>
      <c r="U4235" s="33">
        <v>0</v>
      </c>
      <c r="V4235" s="33">
        <v>0</v>
      </c>
      <c r="W4235" s="33">
        <v>0</v>
      </c>
      <c r="X4235" s="33">
        <f t="shared" si="765"/>
        <v>36226789</v>
      </c>
      <c r="Y4235" s="33">
        <f t="shared" si="766"/>
        <v>6655.7321509062122</v>
      </c>
      <c r="Z4235" s="33">
        <f t="shared" si="767"/>
        <v>31746844</v>
      </c>
      <c r="AA4235" s="34">
        <f t="shared" si="768"/>
        <v>0.00078279490438171835</v>
      </c>
      <c r="AB4235" s="33" t="s">
        <v>3370</v>
      </c>
      <c r="AC4235" s="35">
        <v>44958</v>
      </c>
      <c r="AD4235" s="33">
        <v>60</v>
      </c>
      <c r="AE4235" s="36">
        <f t="shared" si="758"/>
        <v>45018</v>
      </c>
    </row>
    <row r="4236" spans="2:31" ht="14.5" hidden="1">
      <c r="B4236" s="29" t="s">
        <v>3371</v>
      </c>
      <c r="C4236" s="30" t="str">
        <f t="shared" si="759"/>
        <v>(Acreedores quirografarios)</v>
      </c>
      <c r="D4236" s="30">
        <v>5</v>
      </c>
      <c r="E4236" s="30" t="s">
        <v>5600</v>
      </c>
      <c r="F4236" s="30" t="s">
        <v>5601</v>
      </c>
      <c r="G4236" s="30" t="s">
        <v>4912</v>
      </c>
      <c r="H4236" s="31" t="s">
        <v>3372</v>
      </c>
      <c r="I4236" s="31" t="s">
        <v>48</v>
      </c>
      <c r="J4236" s="32">
        <v>5459753</v>
      </c>
      <c r="K4236" s="33">
        <f t="shared" si="760"/>
        <v>1004.7808631298677</v>
      </c>
      <c r="L4236" s="33">
        <v>4792654</v>
      </c>
      <c r="M4236" s="33">
        <v>0</v>
      </c>
      <c r="N4236" s="33">
        <v>0</v>
      </c>
      <c r="O4236" s="33">
        <v>0</v>
      </c>
      <c r="P4236" s="33">
        <f t="shared" si="761"/>
        <v>5459753</v>
      </c>
      <c r="Q4236" s="33">
        <f t="shared" si="762"/>
        <v>1004.7808631298677</v>
      </c>
      <c r="R4236" s="33">
        <f t="shared" si="763"/>
        <v>4792654</v>
      </c>
      <c r="S4236" s="33"/>
      <c r="T4236" s="30" t="str">
        <f t="shared" si="764"/>
        <v>COP</v>
      </c>
      <c r="U4236" s="33">
        <v>0</v>
      </c>
      <c r="V4236" s="33">
        <v>0</v>
      </c>
      <c r="W4236" s="33">
        <v>0</v>
      </c>
      <c r="X4236" s="33">
        <f t="shared" si="765"/>
        <v>5459753</v>
      </c>
      <c r="Y4236" s="33">
        <f t="shared" si="766"/>
        <v>1004.7808631298677</v>
      </c>
      <c r="Z4236" s="33">
        <f t="shared" si="767"/>
        <v>4792654</v>
      </c>
      <c r="AA4236" s="34">
        <f t="shared" si="768"/>
        <v>0.00011817442797352265</v>
      </c>
      <c r="AB4236" s="33" t="s">
        <v>5026</v>
      </c>
      <c r="AC4236" s="35">
        <v>44875</v>
      </c>
      <c r="AD4236" s="33">
        <v>90</v>
      </c>
      <c r="AE4236" s="36">
        <f t="shared" si="758"/>
        <v>44965</v>
      </c>
    </row>
    <row r="4237" spans="2:31" ht="14.5" hidden="1">
      <c r="B4237" s="29" t="s">
        <v>3371</v>
      </c>
      <c r="C4237" s="30" t="str">
        <f t="shared" si="759"/>
        <v>(Acreedores quirografarios)</v>
      </c>
      <c r="D4237" s="30">
        <v>5</v>
      </c>
      <c r="E4237" s="30" t="s">
        <v>5600</v>
      </c>
      <c r="F4237" s="30" t="s">
        <v>5601</v>
      </c>
      <c r="G4237" s="30" t="s">
        <v>4912</v>
      </c>
      <c r="H4237" s="31" t="s">
        <v>3373</v>
      </c>
      <c r="I4237" s="31" t="s">
        <v>48</v>
      </c>
      <c r="J4237" s="32">
        <v>8806000</v>
      </c>
      <c r="K4237" s="33">
        <f t="shared" si="760"/>
        <v>1620.6044215226893</v>
      </c>
      <c r="L4237" s="33">
        <v>7730040</v>
      </c>
      <c r="M4237" s="33">
        <v>0</v>
      </c>
      <c r="N4237" s="33">
        <v>0</v>
      </c>
      <c r="O4237" s="33">
        <v>0</v>
      </c>
      <c r="P4237" s="33">
        <f t="shared" si="761"/>
        <v>8806000</v>
      </c>
      <c r="Q4237" s="33">
        <f t="shared" si="762"/>
        <v>1620.6044215226893</v>
      </c>
      <c r="R4237" s="33">
        <f t="shared" si="763"/>
        <v>7730040</v>
      </c>
      <c r="S4237" s="33"/>
      <c r="T4237" s="30" t="str">
        <f t="shared" si="764"/>
        <v>COP</v>
      </c>
      <c r="U4237" s="33">
        <v>0</v>
      </c>
      <c r="V4237" s="33">
        <v>0</v>
      </c>
      <c r="W4237" s="33">
        <v>0</v>
      </c>
      <c r="X4237" s="33">
        <f t="shared" si="765"/>
        <v>8806000</v>
      </c>
      <c r="Y4237" s="33">
        <f t="shared" si="766"/>
        <v>1620.6044215226893</v>
      </c>
      <c r="Z4237" s="33">
        <f t="shared" si="767"/>
        <v>7730040</v>
      </c>
      <c r="AA4237" s="34">
        <f t="shared" si="768"/>
        <v>0.00019060275480192168</v>
      </c>
      <c r="AB4237" s="33" t="s">
        <v>5026</v>
      </c>
      <c r="AC4237" s="35">
        <v>44900</v>
      </c>
      <c r="AD4237" s="33">
        <v>90</v>
      </c>
      <c r="AE4237" s="36">
        <f t="shared" si="758"/>
        <v>44990</v>
      </c>
    </row>
    <row r="4238" spans="2:31" ht="14.5" hidden="1">
      <c r="B4238" s="29" t="s">
        <v>3371</v>
      </c>
      <c r="C4238" s="30" t="str">
        <f t="shared" si="759"/>
        <v>(Acreedores quirografarios)</v>
      </c>
      <c r="D4238" s="30">
        <v>5</v>
      </c>
      <c r="E4238" s="30" t="s">
        <v>5600</v>
      </c>
      <c r="F4238" s="30" t="s">
        <v>5601</v>
      </c>
      <c r="G4238" s="30" t="s">
        <v>4912</v>
      </c>
      <c r="H4238" s="31" t="s">
        <v>3374</v>
      </c>
      <c r="I4238" s="31" t="s">
        <v>48</v>
      </c>
      <c r="J4238" s="32">
        <v>7140000</v>
      </c>
      <c r="K4238" s="33">
        <f t="shared" si="760"/>
        <v>1314.0035850183967</v>
      </c>
      <c r="L4238" s="33">
        <v>6267600</v>
      </c>
      <c r="M4238" s="33">
        <v>0</v>
      </c>
      <c r="N4238" s="33">
        <v>0</v>
      </c>
      <c r="O4238" s="33">
        <v>0</v>
      </c>
      <c r="P4238" s="33">
        <f t="shared" si="761"/>
        <v>7140000</v>
      </c>
      <c r="Q4238" s="33">
        <f t="shared" si="762"/>
        <v>1314.0035850183967</v>
      </c>
      <c r="R4238" s="33">
        <f t="shared" si="763"/>
        <v>6267600</v>
      </c>
      <c r="S4238" s="33"/>
      <c r="T4238" s="30" t="str">
        <f t="shared" si="764"/>
        <v>COP</v>
      </c>
      <c r="U4238" s="33">
        <v>0</v>
      </c>
      <c r="V4238" s="33">
        <v>0</v>
      </c>
      <c r="W4238" s="33">
        <v>0</v>
      </c>
      <c r="X4238" s="33">
        <f t="shared" si="765"/>
        <v>7140000</v>
      </c>
      <c r="Y4238" s="33">
        <f t="shared" si="766"/>
        <v>1314.0035850183967</v>
      </c>
      <c r="Z4238" s="33">
        <f t="shared" si="767"/>
        <v>6267600</v>
      </c>
      <c r="AA4238" s="34">
        <f t="shared" si="768"/>
        <v>0.00015454277416372027</v>
      </c>
      <c r="AB4238" s="33" t="s">
        <v>5026</v>
      </c>
      <c r="AC4238" s="35">
        <v>44901</v>
      </c>
      <c r="AD4238" s="33">
        <v>90</v>
      </c>
      <c r="AE4238" s="36">
        <f t="shared" si="758"/>
        <v>44991</v>
      </c>
    </row>
    <row r="4239" spans="2:31" ht="14.5" hidden="1">
      <c r="B4239" s="29" t="s">
        <v>3371</v>
      </c>
      <c r="C4239" s="30" t="str">
        <f t="shared" si="759"/>
        <v>(Acreedores quirografarios)</v>
      </c>
      <c r="D4239" s="30">
        <v>5</v>
      </c>
      <c r="E4239" s="30" t="s">
        <v>5600</v>
      </c>
      <c r="F4239" s="30" t="s">
        <v>5601</v>
      </c>
      <c r="G4239" s="30" t="s">
        <v>4912</v>
      </c>
      <c r="H4239" s="31" t="s">
        <v>3375</v>
      </c>
      <c r="I4239" s="31" t="s">
        <v>48</v>
      </c>
      <c r="J4239" s="32">
        <v>3570000</v>
      </c>
      <c r="K4239" s="33">
        <f t="shared" si="760"/>
        <v>657.00179250919837</v>
      </c>
      <c r="L4239" s="33">
        <v>3133800</v>
      </c>
      <c r="M4239" s="33">
        <v>0</v>
      </c>
      <c r="N4239" s="33">
        <v>0</v>
      </c>
      <c r="O4239" s="33">
        <v>0</v>
      </c>
      <c r="P4239" s="33">
        <f t="shared" si="761"/>
        <v>3570000</v>
      </c>
      <c r="Q4239" s="33">
        <f t="shared" si="762"/>
        <v>657.00179250919837</v>
      </c>
      <c r="R4239" s="33">
        <f t="shared" si="763"/>
        <v>3133800</v>
      </c>
      <c r="S4239" s="33"/>
      <c r="T4239" s="30" t="str">
        <f t="shared" si="764"/>
        <v>COP</v>
      </c>
      <c r="U4239" s="33">
        <v>0</v>
      </c>
      <c r="V4239" s="33">
        <v>0</v>
      </c>
      <c r="W4239" s="33">
        <v>0</v>
      </c>
      <c r="X4239" s="33">
        <f t="shared" si="765"/>
        <v>3570000</v>
      </c>
      <c r="Y4239" s="33">
        <f t="shared" si="766"/>
        <v>657.00179250919837</v>
      </c>
      <c r="Z4239" s="33">
        <f t="shared" si="767"/>
        <v>3133800</v>
      </c>
      <c r="AA4239" s="34">
        <f t="shared" si="768"/>
        <v>7.7271387081860135E-05</v>
      </c>
      <c r="AB4239" s="33" t="s">
        <v>5026</v>
      </c>
      <c r="AC4239" s="35">
        <v>44904</v>
      </c>
      <c r="AD4239" s="33">
        <v>90</v>
      </c>
      <c r="AE4239" s="36">
        <f t="shared" si="758"/>
        <v>44994</v>
      </c>
    </row>
    <row r="4240" spans="2:31" ht="14.5" hidden="1">
      <c r="B4240" s="29" t="s">
        <v>3371</v>
      </c>
      <c r="C4240" s="30" t="str">
        <f t="shared" si="759"/>
        <v>(Acreedores quirografarios)</v>
      </c>
      <c r="D4240" s="30">
        <v>5</v>
      </c>
      <c r="E4240" s="30" t="s">
        <v>5600</v>
      </c>
      <c r="F4240" s="30" t="s">
        <v>5601</v>
      </c>
      <c r="G4240" s="30" t="s">
        <v>4912</v>
      </c>
      <c r="H4240" s="31" t="s">
        <v>3376</v>
      </c>
      <c r="I4240" s="31" t="s">
        <v>48</v>
      </c>
      <c r="J4240" s="32">
        <v>-13024</v>
      </c>
      <c r="K4240" s="33">
        <f t="shared" si="760"/>
        <v>-2.6338354455590847</v>
      </c>
      <c r="L4240" s="33">
        <v>-12563</v>
      </c>
      <c r="M4240" s="33">
        <v>0</v>
      </c>
      <c r="N4240" s="33">
        <v>0</v>
      </c>
      <c r="O4240" s="33">
        <v>0</v>
      </c>
      <c r="P4240" s="33">
        <f t="shared" si="761"/>
        <v>-13024</v>
      </c>
      <c r="Q4240" s="33">
        <f t="shared" si="762"/>
        <v>-2.6338354455590847</v>
      </c>
      <c r="R4240" s="33">
        <f t="shared" si="763"/>
        <v>-12563</v>
      </c>
      <c r="S4240" s="33"/>
      <c r="T4240" s="30" t="str">
        <f t="shared" si="764"/>
        <v>COP</v>
      </c>
      <c r="U4240" s="33">
        <v>0</v>
      </c>
      <c r="V4240" s="33">
        <v>0</v>
      </c>
      <c r="W4240" s="33">
        <v>0</v>
      </c>
      <c r="X4240" s="33">
        <f t="shared" si="765"/>
        <v>-13024</v>
      </c>
      <c r="Y4240" s="33">
        <f t="shared" si="766"/>
        <v>-2.6338354455590847</v>
      </c>
      <c r="Z4240" s="33">
        <f t="shared" si="767"/>
        <v>-12563</v>
      </c>
      <c r="AA4240" s="34">
        <f t="shared" si="768"/>
        <v>-3.0977102428661971E-07</v>
      </c>
      <c r="AB4240" s="33" t="s">
        <v>5026</v>
      </c>
      <c r="AC4240" s="35">
        <v>44926</v>
      </c>
      <c r="AD4240" s="33">
        <v>90</v>
      </c>
      <c r="AE4240" s="36">
        <f t="shared" si="758"/>
        <v>45016</v>
      </c>
    </row>
    <row r="4241" spans="2:31" ht="14.5" hidden="1">
      <c r="B4241" s="29" t="s">
        <v>3371</v>
      </c>
      <c r="C4241" s="30" t="str">
        <f t="shared" si="759"/>
        <v>(Acreedores quirografarios)</v>
      </c>
      <c r="D4241" s="30">
        <v>5</v>
      </c>
      <c r="E4241" s="30" t="s">
        <v>5600</v>
      </c>
      <c r="F4241" s="30" t="s">
        <v>5601</v>
      </c>
      <c r="G4241" s="30" t="s">
        <v>4912</v>
      </c>
      <c r="H4241" s="31" t="s">
        <v>3377</v>
      </c>
      <c r="I4241" s="31" t="s">
        <v>48</v>
      </c>
      <c r="J4241" s="32">
        <v>7140000</v>
      </c>
      <c r="K4241" s="33">
        <f t="shared" si="760"/>
        <v>1314.0035850183967</v>
      </c>
      <c r="L4241" s="33">
        <v>6267600</v>
      </c>
      <c r="M4241" s="33">
        <v>0</v>
      </c>
      <c r="N4241" s="33">
        <v>0</v>
      </c>
      <c r="O4241" s="33">
        <v>0</v>
      </c>
      <c r="P4241" s="33">
        <f t="shared" si="761"/>
        <v>7140000</v>
      </c>
      <c r="Q4241" s="33">
        <f t="shared" si="762"/>
        <v>1314.0035850183967</v>
      </c>
      <c r="R4241" s="33">
        <f t="shared" si="763"/>
        <v>6267600</v>
      </c>
      <c r="S4241" s="33"/>
      <c r="T4241" s="30" t="str">
        <f t="shared" si="764"/>
        <v>COP</v>
      </c>
      <c r="U4241" s="33">
        <v>0</v>
      </c>
      <c r="V4241" s="33">
        <v>0</v>
      </c>
      <c r="W4241" s="33">
        <v>0</v>
      </c>
      <c r="X4241" s="33">
        <f t="shared" si="765"/>
        <v>7140000</v>
      </c>
      <c r="Y4241" s="33">
        <f t="shared" si="766"/>
        <v>1314.0035850183967</v>
      </c>
      <c r="Z4241" s="33">
        <f t="shared" si="767"/>
        <v>6267600</v>
      </c>
      <c r="AA4241" s="34">
        <f t="shared" si="768"/>
        <v>0.00015454277416372027</v>
      </c>
      <c r="AB4241" s="33" t="s">
        <v>5026</v>
      </c>
      <c r="AC4241" s="35">
        <v>44930</v>
      </c>
      <c r="AD4241" s="33">
        <v>90</v>
      </c>
      <c r="AE4241" s="36">
        <f t="shared" si="758"/>
        <v>45020</v>
      </c>
    </row>
    <row r="4242" spans="2:31" ht="14.5" hidden="1">
      <c r="B4242" s="29" t="s">
        <v>3371</v>
      </c>
      <c r="C4242" s="30" t="str">
        <f t="shared" si="759"/>
        <v>(Acreedores quirografarios)</v>
      </c>
      <c r="D4242" s="30">
        <v>5</v>
      </c>
      <c r="E4242" s="30" t="s">
        <v>5600</v>
      </c>
      <c r="F4242" s="30" t="s">
        <v>5601</v>
      </c>
      <c r="G4242" s="30" t="s">
        <v>4912</v>
      </c>
      <c r="H4242" s="31" t="s">
        <v>3378</v>
      </c>
      <c r="I4242" s="31" t="s">
        <v>48</v>
      </c>
      <c r="J4242" s="32">
        <v>13209000</v>
      </c>
      <c r="K4242" s="33">
        <f t="shared" si="760"/>
        <v>2430.906632284034</v>
      </c>
      <c r="L4242" s="33">
        <v>11595060</v>
      </c>
      <c r="M4242" s="33">
        <v>0</v>
      </c>
      <c r="N4242" s="33">
        <v>0</v>
      </c>
      <c r="O4242" s="33">
        <v>0</v>
      </c>
      <c r="P4242" s="33">
        <f t="shared" si="761"/>
        <v>13209000</v>
      </c>
      <c r="Q4242" s="33">
        <f t="shared" si="762"/>
        <v>2430.906632284034</v>
      </c>
      <c r="R4242" s="33">
        <f t="shared" si="763"/>
        <v>11595060</v>
      </c>
      <c r="S4242" s="33"/>
      <c r="T4242" s="30" t="str">
        <f t="shared" si="764"/>
        <v>COP</v>
      </c>
      <c r="U4242" s="33">
        <v>0</v>
      </c>
      <c r="V4242" s="33">
        <v>0</v>
      </c>
      <c r="W4242" s="33">
        <v>0</v>
      </c>
      <c r="X4242" s="33">
        <f t="shared" si="765"/>
        <v>13209000</v>
      </c>
      <c r="Y4242" s="33">
        <f t="shared" si="766"/>
        <v>2430.906632284034</v>
      </c>
      <c r="Z4242" s="33">
        <f t="shared" si="767"/>
        <v>11595060</v>
      </c>
      <c r="AA4242" s="34">
        <f t="shared" si="768"/>
        <v>0.0002859041322028825</v>
      </c>
      <c r="AB4242" s="33" t="s">
        <v>5026</v>
      </c>
      <c r="AC4242" s="35">
        <v>44932</v>
      </c>
      <c r="AD4242" s="33">
        <v>90</v>
      </c>
      <c r="AE4242" s="36">
        <f t="shared" si="758"/>
        <v>45022</v>
      </c>
    </row>
    <row r="4243" spans="2:31" ht="14.5" hidden="1">
      <c r="B4243" s="29" t="s">
        <v>3371</v>
      </c>
      <c r="C4243" s="30" t="str">
        <f t="shared" si="759"/>
        <v>(Acreedores quirografarios)</v>
      </c>
      <c r="D4243" s="30">
        <v>5</v>
      </c>
      <c r="E4243" s="30" t="s">
        <v>5600</v>
      </c>
      <c r="F4243" s="30" t="s">
        <v>5601</v>
      </c>
      <c r="G4243" s="30" t="s">
        <v>4912</v>
      </c>
      <c r="H4243" s="31" t="s">
        <v>3379</v>
      </c>
      <c r="I4243" s="31" t="s">
        <v>48</v>
      </c>
      <c r="J4243" s="32">
        <v>205163</v>
      </c>
      <c r="K4243" s="33">
        <f t="shared" si="760"/>
        <v>37.756742874513868</v>
      </c>
      <c r="L4243" s="33">
        <v>180094</v>
      </c>
      <c r="M4243" s="33">
        <v>0</v>
      </c>
      <c r="N4243" s="33">
        <v>0</v>
      </c>
      <c r="O4243" s="33">
        <v>0</v>
      </c>
      <c r="P4243" s="33">
        <f t="shared" si="761"/>
        <v>205163</v>
      </c>
      <c r="Q4243" s="33">
        <f t="shared" si="762"/>
        <v>37.756742874513868</v>
      </c>
      <c r="R4243" s="33">
        <f t="shared" si="763"/>
        <v>180094</v>
      </c>
      <c r="S4243" s="33"/>
      <c r="T4243" s="30" t="str">
        <f t="shared" si="764"/>
        <v>COP</v>
      </c>
      <c r="U4243" s="33">
        <v>0</v>
      </c>
      <c r="V4243" s="33">
        <v>0</v>
      </c>
      <c r="W4243" s="33">
        <v>0</v>
      </c>
      <c r="X4243" s="33">
        <f t="shared" si="765"/>
        <v>205163</v>
      </c>
      <c r="Y4243" s="33">
        <f t="shared" si="766"/>
        <v>37.756742874513868</v>
      </c>
      <c r="Z4243" s="33">
        <f t="shared" si="767"/>
        <v>180094</v>
      </c>
      <c r="AA4243" s="34">
        <f t="shared" si="768"/>
        <v>4.440651345050903E-06</v>
      </c>
      <c r="AB4243" s="33" t="s">
        <v>5026</v>
      </c>
      <c r="AC4243" s="35">
        <v>44937</v>
      </c>
      <c r="AD4243" s="33">
        <v>90</v>
      </c>
      <c r="AE4243" s="36">
        <f t="shared" si="758"/>
        <v>45027</v>
      </c>
    </row>
    <row r="4244" spans="2:31" ht="14.5" hidden="1">
      <c r="B4244" s="29" t="s">
        <v>3371</v>
      </c>
      <c r="C4244" s="30" t="str">
        <f t="shared" si="759"/>
        <v>(Acreedores quirografarios)</v>
      </c>
      <c r="D4244" s="30">
        <v>5</v>
      </c>
      <c r="E4244" s="30" t="s">
        <v>5600</v>
      </c>
      <c r="F4244" s="30" t="s">
        <v>5601</v>
      </c>
      <c r="G4244" s="30" t="s">
        <v>4912</v>
      </c>
      <c r="H4244" s="31" t="s">
        <v>3380</v>
      </c>
      <c r="I4244" s="31" t="s">
        <v>48</v>
      </c>
      <c r="J4244" s="32">
        <v>11043200</v>
      </c>
      <c r="K4244" s="33">
        <f t="shared" si="760"/>
        <v>2028.9013281340083</v>
      </c>
      <c r="L4244" s="33">
        <v>9677555</v>
      </c>
      <c r="M4244" s="33">
        <v>0</v>
      </c>
      <c r="N4244" s="33">
        <v>0</v>
      </c>
      <c r="O4244" s="33">
        <v>0</v>
      </c>
      <c r="P4244" s="33">
        <f t="shared" si="761"/>
        <v>11043200</v>
      </c>
      <c r="Q4244" s="33">
        <f t="shared" si="762"/>
        <v>2028.9013281340083</v>
      </c>
      <c r="R4244" s="33">
        <f t="shared" si="763"/>
        <v>9677555</v>
      </c>
      <c r="S4244" s="33"/>
      <c r="T4244" s="30" t="str">
        <f t="shared" si="764"/>
        <v>COP</v>
      </c>
      <c r="U4244" s="33">
        <v>0</v>
      </c>
      <c r="V4244" s="33">
        <v>0</v>
      </c>
      <c r="W4244" s="33">
        <v>0</v>
      </c>
      <c r="X4244" s="33">
        <f t="shared" si="765"/>
        <v>11043200</v>
      </c>
      <c r="Y4244" s="33">
        <f t="shared" si="766"/>
        <v>2028.9013281340083</v>
      </c>
      <c r="Z4244" s="33">
        <f t="shared" si="767"/>
        <v>9677555</v>
      </c>
      <c r="AA4244" s="34">
        <f t="shared" si="768"/>
        <v>0.0002386234279184986</v>
      </c>
      <c r="AB4244" s="33" t="s">
        <v>5026</v>
      </c>
      <c r="AC4244" s="35">
        <v>44960</v>
      </c>
      <c r="AD4244" s="33">
        <v>90</v>
      </c>
      <c r="AE4244" s="36">
        <f t="shared" si="758"/>
        <v>45050</v>
      </c>
    </row>
    <row r="4245" spans="2:31" ht="14.5" hidden="1">
      <c r="B4245" s="29" t="s">
        <v>3371</v>
      </c>
      <c r="C4245" s="30" t="str">
        <f t="shared" si="759"/>
        <v>(Acreedores quirografarios)</v>
      </c>
      <c r="D4245" s="30">
        <v>5</v>
      </c>
      <c r="E4245" s="30" t="s">
        <v>5600</v>
      </c>
      <c r="F4245" s="30" t="s">
        <v>5601</v>
      </c>
      <c r="G4245" s="30" t="s">
        <v>4912</v>
      </c>
      <c r="H4245" s="31" t="s">
        <v>3381</v>
      </c>
      <c r="I4245" s="31" t="s">
        <v>48</v>
      </c>
      <c r="J4245" s="32">
        <v>7140000</v>
      </c>
      <c r="K4245" s="33">
        <f t="shared" si="760"/>
        <v>1311.7896789207207</v>
      </c>
      <c r="L4245" s="33">
        <v>6257040</v>
      </c>
      <c r="M4245" s="33">
        <v>0</v>
      </c>
      <c r="N4245" s="33">
        <v>0</v>
      </c>
      <c r="O4245" s="33">
        <v>0</v>
      </c>
      <c r="P4245" s="33">
        <f t="shared" si="761"/>
        <v>7140000</v>
      </c>
      <c r="Q4245" s="33">
        <f t="shared" si="762"/>
        <v>1311.7896789207207</v>
      </c>
      <c r="R4245" s="33">
        <f t="shared" si="763"/>
        <v>6257040</v>
      </c>
      <c r="S4245" s="33"/>
      <c r="T4245" s="30" t="str">
        <f t="shared" si="764"/>
        <v>COP</v>
      </c>
      <c r="U4245" s="33">
        <v>0</v>
      </c>
      <c r="V4245" s="33">
        <v>0</v>
      </c>
      <c r="W4245" s="33">
        <v>0</v>
      </c>
      <c r="X4245" s="33">
        <f t="shared" si="765"/>
        <v>7140000</v>
      </c>
      <c r="Y4245" s="33">
        <f t="shared" si="766"/>
        <v>1311.7896789207207</v>
      </c>
      <c r="Z4245" s="33">
        <f t="shared" si="767"/>
        <v>6257040</v>
      </c>
      <c r="AA4245" s="34">
        <f t="shared" si="768"/>
        <v>0.00015428239192886658</v>
      </c>
      <c r="AB4245" s="33" t="s">
        <v>5026</v>
      </c>
      <c r="AC4245" s="35">
        <v>44964</v>
      </c>
      <c r="AD4245" s="33">
        <v>90</v>
      </c>
      <c r="AE4245" s="36">
        <f t="shared" si="758"/>
        <v>45054</v>
      </c>
    </row>
    <row r="4246" spans="2:31" ht="14.5" hidden="1">
      <c r="B4246" s="29" t="s">
        <v>3382</v>
      </c>
      <c r="C4246" s="30" t="str">
        <f t="shared" si="759"/>
        <v>(Acreedores quirografarios)</v>
      </c>
      <c r="D4246" s="30">
        <v>5</v>
      </c>
      <c r="E4246" s="30" t="s">
        <v>5602</v>
      </c>
      <c r="F4246" s="30" t="s">
        <v>5603</v>
      </c>
      <c r="G4246" s="30" t="s">
        <v>4912</v>
      </c>
      <c r="H4246" s="31">
        <v>288</v>
      </c>
      <c r="I4246" s="31" t="s">
        <v>62</v>
      </c>
      <c r="J4246" s="32">
        <v>207.72999999999999</v>
      </c>
      <c r="K4246" s="33">
        <f t="shared" si="760"/>
        <v>207.72999999999999</v>
      </c>
      <c r="L4246" s="33">
        <v>-935</v>
      </c>
      <c r="M4246" s="33">
        <v>0</v>
      </c>
      <c r="N4246" s="33">
        <v>0</v>
      </c>
      <c r="O4246" s="33">
        <v>0</v>
      </c>
      <c r="P4246" s="33">
        <f t="shared" si="761"/>
        <v>207.72999999999999</v>
      </c>
      <c r="Q4246" s="33">
        <f t="shared" si="762"/>
        <v>207.72999999999999</v>
      </c>
      <c r="R4246" s="33">
        <f t="shared" si="763"/>
        <v>-935</v>
      </c>
      <c r="S4246" s="33"/>
      <c r="T4246" s="30" t="str">
        <f t="shared" si="764"/>
        <v>USD</v>
      </c>
      <c r="U4246" s="33">
        <v>0</v>
      </c>
      <c r="V4246" s="33">
        <v>0</v>
      </c>
      <c r="W4246" s="33">
        <v>0</v>
      </c>
      <c r="X4246" s="33">
        <f t="shared" si="765"/>
        <v>207.72999999999999</v>
      </c>
      <c r="Y4246" s="33">
        <f t="shared" si="766"/>
        <v>207.72999999999999</v>
      </c>
      <c r="Z4246" s="33">
        <f t="shared" si="767"/>
        <v>-935</v>
      </c>
      <c r="AA4246" s="34">
        <f t="shared" si="768"/>
        <v>-2.3054677044335703E-08</v>
      </c>
      <c r="AB4246" s="33" t="s">
        <v>953</v>
      </c>
      <c r="AC4246" s="35">
        <v>43132</v>
      </c>
      <c r="AD4246" s="33">
        <v>30</v>
      </c>
      <c r="AE4246" s="36">
        <f t="shared" si="758"/>
        <v>43162</v>
      </c>
    </row>
    <row r="4247" spans="2:31" ht="14.5" hidden="1">
      <c r="B4247" s="29" t="s">
        <v>3382</v>
      </c>
      <c r="C4247" s="30" t="str">
        <f t="shared" si="759"/>
        <v>(Acreedores quirografarios)</v>
      </c>
      <c r="D4247" s="30">
        <v>5</v>
      </c>
      <c r="E4247" s="30" t="s">
        <v>5602</v>
      </c>
      <c r="F4247" s="30" t="s">
        <v>5603</v>
      </c>
      <c r="G4247" s="30" t="s">
        <v>4912</v>
      </c>
      <c r="H4247" s="31">
        <v>291</v>
      </c>
      <c r="I4247" s="31" t="s">
        <v>62</v>
      </c>
      <c r="J4247" s="32">
        <v>416.5</v>
      </c>
      <c r="K4247" s="33">
        <f t="shared" si="760"/>
        <v>416.5</v>
      </c>
      <c r="L4247" s="33">
        <v>-638</v>
      </c>
      <c r="M4247" s="33">
        <v>0</v>
      </c>
      <c r="N4247" s="33">
        <v>0</v>
      </c>
      <c r="O4247" s="33">
        <v>0</v>
      </c>
      <c r="P4247" s="33">
        <f t="shared" si="761"/>
        <v>416.5</v>
      </c>
      <c r="Q4247" s="33">
        <f t="shared" si="762"/>
        <v>416.5</v>
      </c>
      <c r="R4247" s="33">
        <f t="shared" si="763"/>
        <v>-638</v>
      </c>
      <c r="S4247" s="33"/>
      <c r="T4247" s="30" t="str">
        <f t="shared" si="764"/>
        <v>USD</v>
      </c>
      <c r="U4247" s="33">
        <v>0</v>
      </c>
      <c r="V4247" s="33">
        <v>0</v>
      </c>
      <c r="W4247" s="33">
        <v>0</v>
      </c>
      <c r="X4247" s="33">
        <f t="shared" si="765"/>
        <v>416.5</v>
      </c>
      <c r="Y4247" s="33">
        <f t="shared" si="766"/>
        <v>416.5</v>
      </c>
      <c r="Z4247" s="33">
        <f t="shared" si="767"/>
        <v>-638</v>
      </c>
      <c r="AA4247" s="34">
        <f t="shared" si="768"/>
        <v>-1.5731426689076126E-08</v>
      </c>
      <c r="AB4247" s="33" t="s">
        <v>953</v>
      </c>
      <c r="AC4247" s="35">
        <v>43132</v>
      </c>
      <c r="AD4247" s="33">
        <v>30</v>
      </c>
      <c r="AE4247" s="36">
        <f t="shared" si="769" ref="AE4247:AE4310">+AD4247+AC4247</f>
        <v>43162</v>
      </c>
    </row>
    <row r="4248" spans="2:31" ht="14.5" hidden="1">
      <c r="B4248" s="29" t="s">
        <v>3382</v>
      </c>
      <c r="C4248" s="30" t="str">
        <f t="shared" si="759"/>
        <v>(Acreedores quirografarios)</v>
      </c>
      <c r="D4248" s="30">
        <v>5</v>
      </c>
      <c r="E4248" s="30" t="s">
        <v>5602</v>
      </c>
      <c r="F4248" s="30" t="s">
        <v>5603</v>
      </c>
      <c r="G4248" s="30" t="s">
        <v>4912</v>
      </c>
      <c r="H4248" s="31">
        <v>287</v>
      </c>
      <c r="I4248" s="31" t="s">
        <v>62</v>
      </c>
      <c r="J4248" s="32">
        <v>37574.25</v>
      </c>
      <c r="K4248" s="33">
        <f t="shared" si="760"/>
        <v>37574.25</v>
      </c>
      <c r="L4248" s="33">
        <v>-37</v>
      </c>
      <c r="M4248" s="33">
        <v>0</v>
      </c>
      <c r="N4248" s="33">
        <v>0</v>
      </c>
      <c r="O4248" s="33">
        <v>0</v>
      </c>
      <c r="P4248" s="33">
        <f t="shared" si="761"/>
        <v>37574.25</v>
      </c>
      <c r="Q4248" s="33">
        <f t="shared" si="762"/>
        <v>37574.25</v>
      </c>
      <c r="R4248" s="33">
        <f t="shared" si="763"/>
        <v>-37</v>
      </c>
      <c r="S4248" s="33"/>
      <c r="T4248" s="30" t="str">
        <f t="shared" si="764"/>
        <v>USD</v>
      </c>
      <c r="U4248" s="33">
        <v>0</v>
      </c>
      <c r="V4248" s="33">
        <v>0</v>
      </c>
      <c r="W4248" s="33">
        <v>0</v>
      </c>
      <c r="X4248" s="33">
        <f t="shared" si="765"/>
        <v>37574.25</v>
      </c>
      <c r="Y4248" s="33">
        <f t="shared" si="766"/>
        <v>37574.25</v>
      </c>
      <c r="Z4248" s="33">
        <f t="shared" si="767"/>
        <v>-37</v>
      </c>
      <c r="AA4248" s="34">
        <f t="shared" si="768"/>
        <v>-9.1232411833200111E-10</v>
      </c>
      <c r="AB4248" s="33" t="s">
        <v>953</v>
      </c>
      <c r="AC4248" s="35">
        <v>43132</v>
      </c>
      <c r="AD4248" s="33">
        <v>30</v>
      </c>
      <c r="AE4248" s="36">
        <f t="shared" si="769"/>
        <v>43162</v>
      </c>
    </row>
    <row r="4249" spans="2:31" ht="14.5" hidden="1">
      <c r="B4249" s="29" t="s">
        <v>3382</v>
      </c>
      <c r="C4249" s="30" t="str">
        <f t="shared" si="759"/>
        <v>(Acreedores quirografarios)</v>
      </c>
      <c r="D4249" s="30">
        <v>5</v>
      </c>
      <c r="E4249" s="30" t="s">
        <v>5602</v>
      </c>
      <c r="F4249" s="30" t="s">
        <v>5603</v>
      </c>
      <c r="G4249" s="30" t="s">
        <v>4912</v>
      </c>
      <c r="H4249" s="31" t="s">
        <v>3383</v>
      </c>
      <c r="I4249" s="31" t="s">
        <v>62</v>
      </c>
      <c r="J4249" s="32">
        <v>416.5</v>
      </c>
      <c r="K4249" s="33">
        <f t="shared" si="760"/>
        <v>416.5</v>
      </c>
      <c r="L4249" s="33">
        <v>-639</v>
      </c>
      <c r="M4249" s="33">
        <v>0</v>
      </c>
      <c r="N4249" s="33">
        <v>0</v>
      </c>
      <c r="O4249" s="33">
        <v>0</v>
      </c>
      <c r="P4249" s="33">
        <f t="shared" si="761"/>
        <v>416.5</v>
      </c>
      <c r="Q4249" s="33">
        <f t="shared" si="762"/>
        <v>416.5</v>
      </c>
      <c r="R4249" s="33">
        <f t="shared" si="763"/>
        <v>-639</v>
      </c>
      <c r="S4249" s="33"/>
      <c r="T4249" s="30" t="str">
        <f t="shared" si="764"/>
        <v>USD</v>
      </c>
      <c r="U4249" s="33">
        <v>0</v>
      </c>
      <c r="V4249" s="33">
        <v>0</v>
      </c>
      <c r="W4249" s="33">
        <v>0</v>
      </c>
      <c r="X4249" s="33">
        <f t="shared" si="765"/>
        <v>416.5</v>
      </c>
      <c r="Y4249" s="33">
        <f t="shared" si="766"/>
        <v>416.5</v>
      </c>
      <c r="Z4249" s="33">
        <f t="shared" si="767"/>
        <v>-639</v>
      </c>
      <c r="AA4249" s="34">
        <f t="shared" si="768"/>
        <v>-1.5756084097679693E-08</v>
      </c>
      <c r="AB4249" s="33" t="s">
        <v>953</v>
      </c>
      <c r="AC4249" s="35">
        <v>43132</v>
      </c>
      <c r="AD4249" s="33">
        <v>30</v>
      </c>
      <c r="AE4249" s="36">
        <f t="shared" si="769"/>
        <v>43162</v>
      </c>
    </row>
    <row r="4250" spans="2:31" ht="14.5" hidden="1">
      <c r="B4250" s="29" t="s">
        <v>3382</v>
      </c>
      <c r="C4250" s="30" t="str">
        <f t="shared" si="759"/>
        <v>(Acreedores quirografarios)</v>
      </c>
      <c r="D4250" s="30">
        <v>5</v>
      </c>
      <c r="E4250" s="30" t="s">
        <v>5602</v>
      </c>
      <c r="F4250" s="30" t="s">
        <v>5603</v>
      </c>
      <c r="G4250" s="30" t="s">
        <v>4912</v>
      </c>
      <c r="H4250" s="31">
        <v>304</v>
      </c>
      <c r="I4250" s="31" t="s">
        <v>62</v>
      </c>
      <c r="J4250" s="32">
        <v>416.5</v>
      </c>
      <c r="K4250" s="33">
        <f t="shared" si="760"/>
        <v>416.5</v>
      </c>
      <c r="L4250" s="33">
        <v>-659</v>
      </c>
      <c r="M4250" s="33">
        <v>0</v>
      </c>
      <c r="N4250" s="33">
        <v>0</v>
      </c>
      <c r="O4250" s="33">
        <v>0</v>
      </c>
      <c r="P4250" s="33">
        <f t="shared" si="761"/>
        <v>416.5</v>
      </c>
      <c r="Q4250" s="33">
        <f t="shared" si="762"/>
        <v>416.5</v>
      </c>
      <c r="R4250" s="33">
        <f t="shared" si="763"/>
        <v>-659</v>
      </c>
      <c r="S4250" s="33"/>
      <c r="T4250" s="30" t="str">
        <f t="shared" si="764"/>
        <v>USD</v>
      </c>
      <c r="U4250" s="33">
        <v>0</v>
      </c>
      <c r="V4250" s="33">
        <v>0</v>
      </c>
      <c r="W4250" s="33">
        <v>0</v>
      </c>
      <c r="X4250" s="33">
        <f t="shared" si="765"/>
        <v>416.5</v>
      </c>
      <c r="Y4250" s="33">
        <f t="shared" si="766"/>
        <v>416.5</v>
      </c>
      <c r="Z4250" s="33">
        <f t="shared" si="767"/>
        <v>-659</v>
      </c>
      <c r="AA4250" s="34">
        <f t="shared" si="768"/>
        <v>-1.6249232269751046E-08</v>
      </c>
      <c r="AB4250" s="33" t="s">
        <v>953</v>
      </c>
      <c r="AC4250" s="35">
        <v>43160</v>
      </c>
      <c r="AD4250" s="33">
        <v>30</v>
      </c>
      <c r="AE4250" s="36">
        <f t="shared" si="769"/>
        <v>43190</v>
      </c>
    </row>
    <row r="4251" spans="2:31" ht="14.5" hidden="1">
      <c r="B4251" s="29" t="s">
        <v>3382</v>
      </c>
      <c r="C4251" s="30" t="str">
        <f t="shared" si="759"/>
        <v>(Acreedores quirografarios)</v>
      </c>
      <c r="D4251" s="30">
        <v>5</v>
      </c>
      <c r="E4251" s="30" t="s">
        <v>5602</v>
      </c>
      <c r="F4251" s="30" t="s">
        <v>5603</v>
      </c>
      <c r="G4251" s="30" t="s">
        <v>4912</v>
      </c>
      <c r="H4251" s="31" t="s">
        <v>3384</v>
      </c>
      <c r="I4251" s="31" t="s">
        <v>62</v>
      </c>
      <c r="J4251" s="32">
        <v>214.44999999999999</v>
      </c>
      <c r="K4251" s="33">
        <f t="shared" si="760"/>
        <v>214.44999999999999</v>
      </c>
      <c r="L4251" s="33">
        <v>973</v>
      </c>
      <c r="M4251" s="33">
        <v>0</v>
      </c>
      <c r="N4251" s="33">
        <v>0</v>
      </c>
      <c r="O4251" s="33">
        <v>0</v>
      </c>
      <c r="P4251" s="33">
        <f t="shared" si="761"/>
        <v>214.44999999999999</v>
      </c>
      <c r="Q4251" s="33">
        <f t="shared" si="762"/>
        <v>214.44999999999999</v>
      </c>
      <c r="R4251" s="33">
        <f t="shared" si="763"/>
        <v>973</v>
      </c>
      <c r="S4251" s="33"/>
      <c r="T4251" s="30" t="str">
        <f t="shared" si="764"/>
        <v>USD</v>
      </c>
      <c r="U4251" s="33">
        <v>0</v>
      </c>
      <c r="V4251" s="33">
        <v>0</v>
      </c>
      <c r="W4251" s="33">
        <v>0</v>
      </c>
      <c r="X4251" s="33">
        <f t="shared" si="765"/>
        <v>214.44999999999999</v>
      </c>
      <c r="Y4251" s="33">
        <f t="shared" si="766"/>
        <v>214.44999999999999</v>
      </c>
      <c r="Z4251" s="33">
        <f t="shared" si="767"/>
        <v>973</v>
      </c>
      <c r="AA4251" s="34">
        <f t="shared" si="768"/>
        <v>2.3991658571271271E-08</v>
      </c>
      <c r="AB4251" s="33" t="s">
        <v>953</v>
      </c>
      <c r="AC4251" s="35">
        <v>43160</v>
      </c>
      <c r="AD4251" s="33">
        <v>30</v>
      </c>
      <c r="AE4251" s="36">
        <f t="shared" si="769"/>
        <v>43190</v>
      </c>
    </row>
    <row r="4252" spans="2:31" ht="14.5" hidden="1">
      <c r="B4252" s="29" t="s">
        <v>3382</v>
      </c>
      <c r="C4252" s="30" t="str">
        <f t="shared" si="759"/>
        <v>(Acreedores quirografarios)</v>
      </c>
      <c r="D4252" s="30">
        <v>5</v>
      </c>
      <c r="E4252" s="30" t="s">
        <v>5602</v>
      </c>
      <c r="F4252" s="30" t="s">
        <v>5603</v>
      </c>
      <c r="G4252" s="30" t="s">
        <v>4912</v>
      </c>
      <c r="H4252" s="31">
        <v>303</v>
      </c>
      <c r="I4252" s="31" t="s">
        <v>62</v>
      </c>
      <c r="J4252" s="32">
        <v>416.5</v>
      </c>
      <c r="K4252" s="33">
        <f t="shared" si="760"/>
        <v>416.5</v>
      </c>
      <c r="L4252" s="33">
        <v>-639</v>
      </c>
      <c r="M4252" s="33">
        <v>0</v>
      </c>
      <c r="N4252" s="33">
        <v>0</v>
      </c>
      <c r="O4252" s="33">
        <v>0</v>
      </c>
      <c r="P4252" s="33">
        <f t="shared" si="761"/>
        <v>416.5</v>
      </c>
      <c r="Q4252" s="33">
        <f t="shared" si="762"/>
        <v>416.5</v>
      </c>
      <c r="R4252" s="33">
        <f t="shared" si="763"/>
        <v>-639</v>
      </c>
      <c r="S4252" s="33"/>
      <c r="T4252" s="30" t="str">
        <f t="shared" si="764"/>
        <v>USD</v>
      </c>
      <c r="U4252" s="33">
        <v>0</v>
      </c>
      <c r="V4252" s="33">
        <v>0</v>
      </c>
      <c r="W4252" s="33">
        <v>0</v>
      </c>
      <c r="X4252" s="33">
        <f t="shared" si="765"/>
        <v>416.5</v>
      </c>
      <c r="Y4252" s="33">
        <f t="shared" si="766"/>
        <v>416.5</v>
      </c>
      <c r="Z4252" s="33">
        <f t="shared" si="767"/>
        <v>-639</v>
      </c>
      <c r="AA4252" s="34">
        <f t="shared" si="768"/>
        <v>-1.5756084097679693E-08</v>
      </c>
      <c r="AB4252" s="33" t="s">
        <v>953</v>
      </c>
      <c r="AC4252" s="35">
        <v>43160</v>
      </c>
      <c r="AD4252" s="33">
        <v>30</v>
      </c>
      <c r="AE4252" s="36">
        <f t="shared" si="769"/>
        <v>43190</v>
      </c>
    </row>
    <row r="4253" spans="2:31" ht="14.5" hidden="1">
      <c r="B4253" s="29" t="s">
        <v>3382</v>
      </c>
      <c r="C4253" s="30" t="str">
        <f t="shared" si="759"/>
        <v>(Acreedores quirografarios)</v>
      </c>
      <c r="D4253" s="30">
        <v>5</v>
      </c>
      <c r="E4253" s="30" t="s">
        <v>5602</v>
      </c>
      <c r="F4253" s="30" t="s">
        <v>5603</v>
      </c>
      <c r="G4253" s="30" t="s">
        <v>4912</v>
      </c>
      <c r="H4253" s="31">
        <v>315</v>
      </c>
      <c r="I4253" s="31" t="s">
        <v>62</v>
      </c>
      <c r="J4253" s="32">
        <v>416.5</v>
      </c>
      <c r="K4253" s="33">
        <f t="shared" si="760"/>
        <v>416.5</v>
      </c>
      <c r="L4253" s="33">
        <v>-639</v>
      </c>
      <c r="M4253" s="33">
        <v>0</v>
      </c>
      <c r="N4253" s="33">
        <v>0</v>
      </c>
      <c r="O4253" s="33">
        <v>0</v>
      </c>
      <c r="P4253" s="33">
        <f t="shared" si="761"/>
        <v>416.5</v>
      </c>
      <c r="Q4253" s="33">
        <f t="shared" si="762"/>
        <v>416.5</v>
      </c>
      <c r="R4253" s="33">
        <f t="shared" si="763"/>
        <v>-639</v>
      </c>
      <c r="S4253" s="33"/>
      <c r="T4253" s="30" t="str">
        <f t="shared" si="764"/>
        <v>USD</v>
      </c>
      <c r="U4253" s="33">
        <v>0</v>
      </c>
      <c r="V4253" s="33">
        <v>0</v>
      </c>
      <c r="W4253" s="33">
        <v>0</v>
      </c>
      <c r="X4253" s="33">
        <f t="shared" si="765"/>
        <v>416.5</v>
      </c>
      <c r="Y4253" s="33">
        <f t="shared" si="766"/>
        <v>416.5</v>
      </c>
      <c r="Z4253" s="33">
        <f t="shared" si="767"/>
        <v>-639</v>
      </c>
      <c r="AA4253" s="34">
        <f t="shared" si="768"/>
        <v>-1.5756084097679693E-08</v>
      </c>
      <c r="AB4253" s="33" t="s">
        <v>953</v>
      </c>
      <c r="AC4253" s="35">
        <v>43191</v>
      </c>
      <c r="AD4253" s="33">
        <v>30</v>
      </c>
      <c r="AE4253" s="36">
        <f t="shared" si="769"/>
        <v>43221</v>
      </c>
    </row>
    <row r="4254" spans="2:31" ht="14.5" hidden="1">
      <c r="B4254" s="29" t="s">
        <v>3382</v>
      </c>
      <c r="C4254" s="30" t="str">
        <f t="shared" si="759"/>
        <v>(Acreedores quirografarios)</v>
      </c>
      <c r="D4254" s="30">
        <v>5</v>
      </c>
      <c r="E4254" s="30" t="s">
        <v>5602</v>
      </c>
      <c r="F4254" s="30" t="s">
        <v>5603</v>
      </c>
      <c r="G4254" s="30" t="s">
        <v>4912</v>
      </c>
      <c r="H4254" s="31">
        <v>327</v>
      </c>
      <c r="I4254" s="31" t="s">
        <v>62</v>
      </c>
      <c r="J4254" s="32">
        <v>416.5</v>
      </c>
      <c r="K4254" s="33">
        <f t="shared" si="760"/>
        <v>416.5</v>
      </c>
      <c r="L4254" s="33">
        <v>-646</v>
      </c>
      <c r="M4254" s="33">
        <v>0</v>
      </c>
      <c r="N4254" s="33">
        <v>0</v>
      </c>
      <c r="O4254" s="33">
        <v>0</v>
      </c>
      <c r="P4254" s="33">
        <f t="shared" si="761"/>
        <v>416.5</v>
      </c>
      <c r="Q4254" s="33">
        <f t="shared" si="762"/>
        <v>416.5</v>
      </c>
      <c r="R4254" s="33">
        <f t="shared" si="763"/>
        <v>-646</v>
      </c>
      <c r="S4254" s="33"/>
      <c r="T4254" s="30" t="str">
        <f t="shared" si="764"/>
        <v>USD</v>
      </c>
      <c r="U4254" s="33">
        <v>0</v>
      </c>
      <c r="V4254" s="33">
        <v>0</v>
      </c>
      <c r="W4254" s="33">
        <v>0</v>
      </c>
      <c r="X4254" s="33">
        <f t="shared" si="765"/>
        <v>416.5</v>
      </c>
      <c r="Y4254" s="33">
        <f t="shared" si="766"/>
        <v>416.5</v>
      </c>
      <c r="Z4254" s="33">
        <f t="shared" si="767"/>
        <v>-646</v>
      </c>
      <c r="AA4254" s="34">
        <f t="shared" si="768"/>
        <v>-1.5928685957904669E-08</v>
      </c>
      <c r="AB4254" s="33" t="s">
        <v>953</v>
      </c>
      <c r="AC4254" s="35">
        <v>43221</v>
      </c>
      <c r="AD4254" s="33">
        <v>30</v>
      </c>
      <c r="AE4254" s="36">
        <f t="shared" si="769"/>
        <v>43251</v>
      </c>
    </row>
    <row r="4255" spans="2:31" ht="14.5" hidden="1">
      <c r="B4255" s="29" t="s">
        <v>3382</v>
      </c>
      <c r="C4255" s="30" t="str">
        <f t="shared" si="759"/>
        <v>(Acreedores quirografarios)</v>
      </c>
      <c r="D4255" s="30">
        <v>5</v>
      </c>
      <c r="E4255" s="30" t="s">
        <v>5602</v>
      </c>
      <c r="F4255" s="30" t="s">
        <v>5603</v>
      </c>
      <c r="G4255" s="30" t="s">
        <v>4912</v>
      </c>
      <c r="H4255" s="31">
        <v>344</v>
      </c>
      <c r="I4255" s="31" t="s">
        <v>62</v>
      </c>
      <c r="J4255" s="32">
        <v>5321.6800000000003</v>
      </c>
      <c r="K4255" s="33">
        <f t="shared" si="760"/>
        <v>5321.6800000000003</v>
      </c>
      <c r="L4255" s="33">
        <v>-1069</v>
      </c>
      <c r="M4255" s="33">
        <v>0</v>
      </c>
      <c r="N4255" s="33">
        <v>0</v>
      </c>
      <c r="O4255" s="33">
        <v>0</v>
      </c>
      <c r="P4255" s="33">
        <f t="shared" si="761"/>
        <v>5321.6800000000003</v>
      </c>
      <c r="Q4255" s="33">
        <f t="shared" si="762"/>
        <v>5321.6800000000003</v>
      </c>
      <c r="R4255" s="33">
        <f t="shared" si="763"/>
        <v>-1069</v>
      </c>
      <c r="S4255" s="33"/>
      <c r="T4255" s="30" t="str">
        <f t="shared" si="764"/>
        <v>USD</v>
      </c>
      <c r="U4255" s="33">
        <v>0</v>
      </c>
      <c r="V4255" s="33">
        <v>0</v>
      </c>
      <c r="W4255" s="33">
        <v>0</v>
      </c>
      <c r="X4255" s="33">
        <f t="shared" si="765"/>
        <v>5321.6800000000003</v>
      </c>
      <c r="Y4255" s="33">
        <f t="shared" si="766"/>
        <v>5321.6800000000003</v>
      </c>
      <c r="Z4255" s="33">
        <f t="shared" si="767"/>
        <v>-1069</v>
      </c>
      <c r="AA4255" s="34">
        <f t="shared" si="768"/>
        <v>-2.6358769797213762E-08</v>
      </c>
      <c r="AB4255" s="33" t="s">
        <v>953</v>
      </c>
      <c r="AC4255" s="35">
        <v>43252</v>
      </c>
      <c r="AD4255" s="33">
        <v>30</v>
      </c>
      <c r="AE4255" s="36">
        <f t="shared" si="769"/>
        <v>43282</v>
      </c>
    </row>
    <row r="4256" spans="2:31" ht="14.5" hidden="1">
      <c r="B4256" s="29" t="s">
        <v>3382</v>
      </c>
      <c r="C4256" s="30" t="str">
        <f t="shared" si="759"/>
        <v>(Acreedores quirografarios)</v>
      </c>
      <c r="D4256" s="30">
        <v>5</v>
      </c>
      <c r="E4256" s="30" t="s">
        <v>5602</v>
      </c>
      <c r="F4256" s="30" t="s">
        <v>5603</v>
      </c>
      <c r="G4256" s="30" t="s">
        <v>4912</v>
      </c>
      <c r="H4256" s="31">
        <v>338</v>
      </c>
      <c r="I4256" s="31" t="s">
        <v>62</v>
      </c>
      <c r="J4256" s="32">
        <v>416.5</v>
      </c>
      <c r="K4256" s="33">
        <f t="shared" si="760"/>
        <v>416.5</v>
      </c>
      <c r="L4256" s="33">
        <v>-664</v>
      </c>
      <c r="M4256" s="33">
        <v>0</v>
      </c>
      <c r="N4256" s="33">
        <v>0</v>
      </c>
      <c r="O4256" s="33">
        <v>0</v>
      </c>
      <c r="P4256" s="33">
        <f t="shared" si="761"/>
        <v>416.5</v>
      </c>
      <c r="Q4256" s="33">
        <f t="shared" si="762"/>
        <v>416.5</v>
      </c>
      <c r="R4256" s="33">
        <f t="shared" si="763"/>
        <v>-664</v>
      </c>
      <c r="S4256" s="33"/>
      <c r="T4256" s="30" t="str">
        <f t="shared" si="764"/>
        <v>USD</v>
      </c>
      <c r="U4256" s="33">
        <v>0</v>
      </c>
      <c r="V4256" s="33">
        <v>0</v>
      </c>
      <c r="W4256" s="33">
        <v>0</v>
      </c>
      <c r="X4256" s="33">
        <f t="shared" si="765"/>
        <v>416.5</v>
      </c>
      <c r="Y4256" s="33">
        <f t="shared" si="766"/>
        <v>416.5</v>
      </c>
      <c r="Z4256" s="33">
        <f t="shared" si="767"/>
        <v>-664</v>
      </c>
      <c r="AA4256" s="34">
        <f t="shared" si="768"/>
        <v>-1.6372519312768884E-08</v>
      </c>
      <c r="AB4256" s="33" t="s">
        <v>953</v>
      </c>
      <c r="AC4256" s="35">
        <v>43252</v>
      </c>
      <c r="AD4256" s="33">
        <v>30</v>
      </c>
      <c r="AE4256" s="36">
        <f t="shared" si="769"/>
        <v>43282</v>
      </c>
    </row>
    <row r="4257" spans="2:31" ht="14.5" hidden="1">
      <c r="B4257" s="29" t="s">
        <v>3382</v>
      </c>
      <c r="C4257" s="30" t="str">
        <f t="shared" si="759"/>
        <v>(Acreedores quirografarios)</v>
      </c>
      <c r="D4257" s="30">
        <v>5</v>
      </c>
      <c r="E4257" s="30" t="s">
        <v>5602</v>
      </c>
      <c r="F4257" s="30" t="s">
        <v>5603</v>
      </c>
      <c r="G4257" s="30" t="s">
        <v>4912</v>
      </c>
      <c r="H4257" s="31">
        <v>349</v>
      </c>
      <c r="I4257" s="31" t="s">
        <v>62</v>
      </c>
      <c r="J4257" s="32">
        <v>416.5</v>
      </c>
      <c r="K4257" s="33">
        <f t="shared" si="760"/>
        <v>416.5</v>
      </c>
      <c r="L4257" s="33">
        <v>-671</v>
      </c>
      <c r="M4257" s="33">
        <v>0</v>
      </c>
      <c r="N4257" s="33">
        <v>0</v>
      </c>
      <c r="O4257" s="33">
        <v>0</v>
      </c>
      <c r="P4257" s="33">
        <f t="shared" si="761"/>
        <v>416.5</v>
      </c>
      <c r="Q4257" s="33">
        <f t="shared" si="762"/>
        <v>416.5</v>
      </c>
      <c r="R4257" s="33">
        <f t="shared" si="763"/>
        <v>-671</v>
      </c>
      <c r="S4257" s="33"/>
      <c r="T4257" s="30" t="str">
        <f t="shared" si="764"/>
        <v>USD</v>
      </c>
      <c r="U4257" s="33">
        <v>0</v>
      </c>
      <c r="V4257" s="33">
        <v>0</v>
      </c>
      <c r="W4257" s="33">
        <v>0</v>
      </c>
      <c r="X4257" s="33">
        <f t="shared" si="765"/>
        <v>416.5</v>
      </c>
      <c r="Y4257" s="33">
        <f t="shared" si="766"/>
        <v>416.5</v>
      </c>
      <c r="Z4257" s="33">
        <f t="shared" si="767"/>
        <v>-671</v>
      </c>
      <c r="AA4257" s="34">
        <f t="shared" si="768"/>
        <v>-1.6545121172993859E-08</v>
      </c>
      <c r="AB4257" s="33" t="s">
        <v>953</v>
      </c>
      <c r="AC4257" s="35">
        <v>43272</v>
      </c>
      <c r="AD4257" s="33">
        <v>30</v>
      </c>
      <c r="AE4257" s="36">
        <f t="shared" si="769"/>
        <v>43302</v>
      </c>
    </row>
    <row r="4258" spans="2:31" ht="14.5" hidden="1">
      <c r="B4258" s="29" t="s">
        <v>3382</v>
      </c>
      <c r="C4258" s="30" t="str">
        <f t="shared" si="759"/>
        <v>(Acreedores quirografarios)</v>
      </c>
      <c r="D4258" s="30">
        <v>5</v>
      </c>
      <c r="E4258" s="30" t="s">
        <v>5602</v>
      </c>
      <c r="F4258" s="30" t="s">
        <v>5603</v>
      </c>
      <c r="G4258" s="30" t="s">
        <v>4912</v>
      </c>
      <c r="H4258" s="31" t="s">
        <v>3385</v>
      </c>
      <c r="I4258" s="31" t="s">
        <v>62</v>
      </c>
      <c r="J4258" s="32">
        <v>-416.5</v>
      </c>
      <c r="K4258" s="33">
        <f t="shared" si="760"/>
        <v>-416.5</v>
      </c>
      <c r="L4258" s="33">
        <v>671</v>
      </c>
      <c r="M4258" s="33">
        <v>0</v>
      </c>
      <c r="N4258" s="33">
        <v>0</v>
      </c>
      <c r="O4258" s="33">
        <v>0</v>
      </c>
      <c r="P4258" s="33">
        <f t="shared" si="761"/>
        <v>-416.5</v>
      </c>
      <c r="Q4258" s="33">
        <f t="shared" si="762"/>
        <v>-416.5</v>
      </c>
      <c r="R4258" s="33">
        <f t="shared" si="763"/>
        <v>671</v>
      </c>
      <c r="S4258" s="33"/>
      <c r="T4258" s="30" t="str">
        <f t="shared" si="764"/>
        <v>USD</v>
      </c>
      <c r="U4258" s="33">
        <v>0</v>
      </c>
      <c r="V4258" s="33">
        <v>0</v>
      </c>
      <c r="W4258" s="33">
        <v>0</v>
      </c>
      <c r="X4258" s="33">
        <f t="shared" si="765"/>
        <v>-416.5</v>
      </c>
      <c r="Y4258" s="33">
        <f t="shared" si="766"/>
        <v>-416.5</v>
      </c>
      <c r="Z4258" s="33">
        <f t="shared" si="767"/>
        <v>671</v>
      </c>
      <c r="AA4258" s="34">
        <f t="shared" si="768"/>
        <v>1.6545121172993859E-08</v>
      </c>
      <c r="AB4258" s="33" t="s">
        <v>953</v>
      </c>
      <c r="AC4258" s="35">
        <v>43272</v>
      </c>
      <c r="AD4258" s="33">
        <v>30</v>
      </c>
      <c r="AE4258" s="36">
        <f t="shared" si="769"/>
        <v>43302</v>
      </c>
    </row>
    <row r="4259" spans="2:31" ht="14.5" hidden="1">
      <c r="B4259" s="29" t="s">
        <v>3382</v>
      </c>
      <c r="C4259" s="30" t="str">
        <f t="shared" si="759"/>
        <v>(Acreedores quirografarios)</v>
      </c>
      <c r="D4259" s="30">
        <v>5</v>
      </c>
      <c r="E4259" s="30" t="s">
        <v>5602</v>
      </c>
      <c r="F4259" s="30" t="s">
        <v>5603</v>
      </c>
      <c r="G4259" s="30" t="s">
        <v>4912</v>
      </c>
      <c r="H4259" s="31">
        <v>375</v>
      </c>
      <c r="I4259" s="31" t="s">
        <v>62</v>
      </c>
      <c r="J4259" s="32">
        <v>7186.6499999999996</v>
      </c>
      <c r="K4259" s="33">
        <f t="shared" si="760"/>
        <v>7186.6499999999996</v>
      </c>
      <c r="L4259" s="33">
        <v>-1212</v>
      </c>
      <c r="M4259" s="33">
        <v>0</v>
      </c>
      <c r="N4259" s="33">
        <v>0</v>
      </c>
      <c r="O4259" s="33">
        <v>0</v>
      </c>
      <c r="P4259" s="33">
        <f t="shared" si="761"/>
        <v>7186.6499999999996</v>
      </c>
      <c r="Q4259" s="33">
        <f t="shared" si="762"/>
        <v>7186.6499999999996</v>
      </c>
      <c r="R4259" s="33">
        <f t="shared" si="763"/>
        <v>-1212</v>
      </c>
      <c r="S4259" s="33"/>
      <c r="T4259" s="30" t="str">
        <f t="shared" si="764"/>
        <v>USD</v>
      </c>
      <c r="U4259" s="33">
        <v>0</v>
      </c>
      <c r="V4259" s="33">
        <v>0</v>
      </c>
      <c r="W4259" s="33">
        <v>0</v>
      </c>
      <c r="X4259" s="33">
        <f t="shared" si="765"/>
        <v>7186.6499999999996</v>
      </c>
      <c r="Y4259" s="33">
        <f t="shared" si="766"/>
        <v>7186.6499999999996</v>
      </c>
      <c r="Z4259" s="33">
        <f t="shared" si="767"/>
        <v>-1212</v>
      </c>
      <c r="AA4259" s="34">
        <f t="shared" si="768"/>
        <v>-2.9884779227523927E-08</v>
      </c>
      <c r="AB4259" s="33" t="s">
        <v>953</v>
      </c>
      <c r="AC4259" s="35">
        <v>43282</v>
      </c>
      <c r="AD4259" s="33">
        <v>30</v>
      </c>
      <c r="AE4259" s="36">
        <f t="shared" si="769"/>
        <v>43312</v>
      </c>
    </row>
    <row r="4260" spans="2:31" ht="14.5" hidden="1">
      <c r="B4260" s="29" t="s">
        <v>3382</v>
      </c>
      <c r="C4260" s="30" t="str">
        <f t="shared" si="759"/>
        <v>(Acreedores quirografarios)</v>
      </c>
      <c r="D4260" s="30">
        <v>5</v>
      </c>
      <c r="E4260" s="30" t="s">
        <v>5602</v>
      </c>
      <c r="F4260" s="30" t="s">
        <v>5603</v>
      </c>
      <c r="G4260" s="30" t="s">
        <v>4912</v>
      </c>
      <c r="H4260" s="31">
        <v>352</v>
      </c>
      <c r="I4260" s="31" t="s">
        <v>62</v>
      </c>
      <c r="J4260" s="32">
        <v>11045.58</v>
      </c>
      <c r="K4260" s="33">
        <f t="shared" si="760"/>
        <v>11045.58</v>
      </c>
      <c r="L4260" s="33">
        <v>-1202</v>
      </c>
      <c r="M4260" s="33">
        <v>0</v>
      </c>
      <c r="N4260" s="33">
        <v>0</v>
      </c>
      <c r="O4260" s="33">
        <v>0</v>
      </c>
      <c r="P4260" s="33">
        <f t="shared" si="761"/>
        <v>11045.58</v>
      </c>
      <c r="Q4260" s="33">
        <f t="shared" si="762"/>
        <v>11045.58</v>
      </c>
      <c r="R4260" s="33">
        <f t="shared" si="763"/>
        <v>-1202</v>
      </c>
      <c r="S4260" s="33"/>
      <c r="T4260" s="30" t="str">
        <f t="shared" si="764"/>
        <v>USD</v>
      </c>
      <c r="U4260" s="33">
        <v>0</v>
      </c>
      <c r="V4260" s="33">
        <v>0</v>
      </c>
      <c r="W4260" s="33">
        <v>0</v>
      </c>
      <c r="X4260" s="33">
        <f t="shared" si="765"/>
        <v>11045.58</v>
      </c>
      <c r="Y4260" s="33">
        <f t="shared" si="766"/>
        <v>11045.58</v>
      </c>
      <c r="Z4260" s="33">
        <f t="shared" si="767"/>
        <v>-1202</v>
      </c>
      <c r="AA4260" s="34">
        <f t="shared" si="768"/>
        <v>-2.9638205141488251E-08</v>
      </c>
      <c r="AB4260" s="33" t="s">
        <v>953</v>
      </c>
      <c r="AC4260" s="35">
        <v>43282</v>
      </c>
      <c r="AD4260" s="33">
        <v>30</v>
      </c>
      <c r="AE4260" s="36">
        <f t="shared" si="769"/>
        <v>43312</v>
      </c>
    </row>
    <row r="4261" spans="2:31" ht="14.5" hidden="1">
      <c r="B4261" s="29" t="s">
        <v>3382</v>
      </c>
      <c r="C4261" s="30" t="str">
        <f t="shared" si="759"/>
        <v>(Acreedores quirografarios)</v>
      </c>
      <c r="D4261" s="30">
        <v>5</v>
      </c>
      <c r="E4261" s="30" t="s">
        <v>5602</v>
      </c>
      <c r="F4261" s="30" t="s">
        <v>5603</v>
      </c>
      <c r="G4261" s="30" t="s">
        <v>4912</v>
      </c>
      <c r="H4261" s="31">
        <v>356</v>
      </c>
      <c r="I4261" s="31" t="s">
        <v>62</v>
      </c>
      <c r="J4261" s="32">
        <v>416.5</v>
      </c>
      <c r="K4261" s="33">
        <f t="shared" si="760"/>
        <v>416.5</v>
      </c>
      <c r="L4261" s="33">
        <v>-674</v>
      </c>
      <c r="M4261" s="33">
        <v>0</v>
      </c>
      <c r="N4261" s="33">
        <v>0</v>
      </c>
      <c r="O4261" s="33">
        <v>0</v>
      </c>
      <c r="P4261" s="33">
        <f t="shared" si="761"/>
        <v>416.5</v>
      </c>
      <c r="Q4261" s="33">
        <f t="shared" si="762"/>
        <v>416.5</v>
      </c>
      <c r="R4261" s="33">
        <f t="shared" si="763"/>
        <v>-674</v>
      </c>
      <c r="S4261" s="33"/>
      <c r="T4261" s="30" t="str">
        <f t="shared" si="764"/>
        <v>USD</v>
      </c>
      <c r="U4261" s="33">
        <v>0</v>
      </c>
      <c r="V4261" s="33">
        <v>0</v>
      </c>
      <c r="W4261" s="33">
        <v>0</v>
      </c>
      <c r="X4261" s="33">
        <f t="shared" si="765"/>
        <v>416.5</v>
      </c>
      <c r="Y4261" s="33">
        <f t="shared" si="766"/>
        <v>416.5</v>
      </c>
      <c r="Z4261" s="33">
        <f t="shared" si="767"/>
        <v>-674</v>
      </c>
      <c r="AA4261" s="34">
        <f t="shared" si="768"/>
        <v>-1.661909339880456E-08</v>
      </c>
      <c r="AB4261" s="33" t="s">
        <v>953</v>
      </c>
      <c r="AC4261" s="35">
        <v>43282</v>
      </c>
      <c r="AD4261" s="33">
        <v>30</v>
      </c>
      <c r="AE4261" s="36">
        <f t="shared" si="769"/>
        <v>43312</v>
      </c>
    </row>
    <row r="4262" spans="2:31" ht="14.5" hidden="1">
      <c r="B4262" s="29" t="s">
        <v>3382</v>
      </c>
      <c r="C4262" s="30" t="str">
        <f t="shared" si="759"/>
        <v>(Acreedores quirografarios)</v>
      </c>
      <c r="D4262" s="30">
        <v>5</v>
      </c>
      <c r="E4262" s="30" t="s">
        <v>5602</v>
      </c>
      <c r="F4262" s="30" t="s">
        <v>5603</v>
      </c>
      <c r="G4262" s="30" t="s">
        <v>4912</v>
      </c>
      <c r="H4262" s="31">
        <v>370</v>
      </c>
      <c r="I4262" s="31" t="s">
        <v>62</v>
      </c>
      <c r="J4262" s="32">
        <v>416.5</v>
      </c>
      <c r="K4262" s="33">
        <f t="shared" si="760"/>
        <v>416.5</v>
      </c>
      <c r="L4262" s="33">
        <v>-664</v>
      </c>
      <c r="M4262" s="33">
        <v>0</v>
      </c>
      <c r="N4262" s="33">
        <v>0</v>
      </c>
      <c r="O4262" s="33">
        <v>0</v>
      </c>
      <c r="P4262" s="33">
        <f t="shared" si="761"/>
        <v>416.5</v>
      </c>
      <c r="Q4262" s="33">
        <f t="shared" si="762"/>
        <v>416.5</v>
      </c>
      <c r="R4262" s="33">
        <f t="shared" si="763"/>
        <v>-664</v>
      </c>
      <c r="S4262" s="33"/>
      <c r="T4262" s="30" t="str">
        <f t="shared" si="764"/>
        <v>USD</v>
      </c>
      <c r="U4262" s="33">
        <v>0</v>
      </c>
      <c r="V4262" s="33">
        <v>0</v>
      </c>
      <c r="W4262" s="33">
        <v>0</v>
      </c>
      <c r="X4262" s="33">
        <f t="shared" si="765"/>
        <v>416.5</v>
      </c>
      <c r="Y4262" s="33">
        <f t="shared" si="766"/>
        <v>416.5</v>
      </c>
      <c r="Z4262" s="33">
        <f t="shared" si="767"/>
        <v>-664</v>
      </c>
      <c r="AA4262" s="34">
        <f t="shared" si="768"/>
        <v>-1.6372519312768884E-08</v>
      </c>
      <c r="AB4262" s="33" t="s">
        <v>953</v>
      </c>
      <c r="AC4262" s="35">
        <v>43313</v>
      </c>
      <c r="AD4262" s="33">
        <v>30</v>
      </c>
      <c r="AE4262" s="36">
        <f t="shared" si="769"/>
        <v>43343</v>
      </c>
    </row>
    <row r="4263" spans="2:31" ht="14.5" hidden="1">
      <c r="B4263" s="29" t="s">
        <v>3382</v>
      </c>
      <c r="C4263" s="30" t="str">
        <f t="shared" si="759"/>
        <v>(Acreedores quirografarios)</v>
      </c>
      <c r="D4263" s="30">
        <v>5</v>
      </c>
      <c r="E4263" s="30" t="s">
        <v>5602</v>
      </c>
      <c r="F4263" s="30" t="s">
        <v>5603</v>
      </c>
      <c r="G4263" s="30" t="s">
        <v>4912</v>
      </c>
      <c r="H4263" s="31">
        <v>369</v>
      </c>
      <c r="I4263" s="31" t="s">
        <v>62</v>
      </c>
      <c r="J4263" s="32">
        <v>416.5</v>
      </c>
      <c r="K4263" s="33">
        <f t="shared" si="760"/>
        <v>416.5</v>
      </c>
      <c r="L4263" s="33">
        <v>-664</v>
      </c>
      <c r="M4263" s="33">
        <v>0</v>
      </c>
      <c r="N4263" s="33">
        <v>0</v>
      </c>
      <c r="O4263" s="33">
        <v>0</v>
      </c>
      <c r="P4263" s="33">
        <f t="shared" si="761"/>
        <v>416.5</v>
      </c>
      <c r="Q4263" s="33">
        <f t="shared" si="762"/>
        <v>416.5</v>
      </c>
      <c r="R4263" s="33">
        <f t="shared" si="763"/>
        <v>-664</v>
      </c>
      <c r="S4263" s="38"/>
      <c r="T4263" s="30" t="str">
        <f t="shared" si="764"/>
        <v>USD</v>
      </c>
      <c r="U4263" s="33">
        <v>0</v>
      </c>
      <c r="V4263" s="33">
        <v>0</v>
      </c>
      <c r="W4263" s="33">
        <v>0</v>
      </c>
      <c r="X4263" s="33">
        <f t="shared" si="765"/>
        <v>416.5</v>
      </c>
      <c r="Y4263" s="33">
        <f t="shared" si="766"/>
        <v>416.5</v>
      </c>
      <c r="Z4263" s="33">
        <f t="shared" si="767"/>
        <v>-664</v>
      </c>
      <c r="AA4263" s="34">
        <f t="shared" si="768"/>
        <v>-1.6372519312768884E-08</v>
      </c>
      <c r="AB4263" s="33" t="s">
        <v>953</v>
      </c>
      <c r="AC4263" s="35">
        <v>43313</v>
      </c>
      <c r="AD4263" s="33">
        <v>30</v>
      </c>
      <c r="AE4263" s="36">
        <f t="shared" si="769"/>
        <v>43343</v>
      </c>
    </row>
    <row r="4264" spans="2:31" ht="14.5" hidden="1">
      <c r="B4264" s="29" t="s">
        <v>3382</v>
      </c>
      <c r="C4264" s="30" t="str">
        <f t="shared" si="759"/>
        <v>(Acreedores quirografarios)</v>
      </c>
      <c r="D4264" s="30">
        <v>5</v>
      </c>
      <c r="E4264" s="30" t="s">
        <v>5602</v>
      </c>
      <c r="F4264" s="30" t="s">
        <v>5603</v>
      </c>
      <c r="G4264" s="30" t="s">
        <v>4912</v>
      </c>
      <c r="H4264" s="31">
        <v>377</v>
      </c>
      <c r="I4264" s="31" t="s">
        <v>62</v>
      </c>
      <c r="J4264" s="32">
        <v>11356.41</v>
      </c>
      <c r="K4264" s="33">
        <f t="shared" si="760"/>
        <v>11356.41</v>
      </c>
      <c r="L4264" s="33">
        <v>814</v>
      </c>
      <c r="M4264" s="33">
        <v>0</v>
      </c>
      <c r="N4264" s="33">
        <v>0</v>
      </c>
      <c r="O4264" s="33">
        <v>0</v>
      </c>
      <c r="P4264" s="33">
        <f t="shared" si="761"/>
        <v>11356.41</v>
      </c>
      <c r="Q4264" s="33">
        <f t="shared" si="762"/>
        <v>11356.41</v>
      </c>
      <c r="R4264" s="33">
        <f t="shared" si="763"/>
        <v>814</v>
      </c>
      <c r="S4264" s="33"/>
      <c r="T4264" s="30" t="str">
        <f t="shared" si="764"/>
        <v>USD</v>
      </c>
      <c r="U4264" s="33">
        <v>0</v>
      </c>
      <c r="V4264" s="33">
        <v>0</v>
      </c>
      <c r="W4264" s="33">
        <v>0</v>
      </c>
      <c r="X4264" s="33">
        <f t="shared" si="765"/>
        <v>11356.41</v>
      </c>
      <c r="Y4264" s="33">
        <f t="shared" si="766"/>
        <v>11356.41</v>
      </c>
      <c r="Z4264" s="33">
        <f t="shared" si="767"/>
        <v>814</v>
      </c>
      <c r="AA4264" s="34">
        <f t="shared" si="768"/>
        <v>2.0071130603304024E-08</v>
      </c>
      <c r="AB4264" s="33" t="s">
        <v>953</v>
      </c>
      <c r="AC4264" s="35">
        <v>43364</v>
      </c>
      <c r="AD4264" s="33">
        <v>30</v>
      </c>
      <c r="AE4264" s="36">
        <f t="shared" si="769"/>
        <v>43394</v>
      </c>
    </row>
    <row r="4265" spans="2:31" ht="14.5" hidden="1">
      <c r="B4265" s="29" t="s">
        <v>3382</v>
      </c>
      <c r="C4265" s="30" t="str">
        <f t="shared" si="759"/>
        <v>(Acreedores quirografarios)</v>
      </c>
      <c r="D4265" s="30">
        <v>5</v>
      </c>
      <c r="E4265" s="30" t="s">
        <v>5602</v>
      </c>
      <c r="F4265" s="30" t="s">
        <v>5603</v>
      </c>
      <c r="G4265" s="30" t="s">
        <v>4912</v>
      </c>
      <c r="H4265" s="31">
        <v>394</v>
      </c>
      <c r="I4265" s="31" t="s">
        <v>62</v>
      </c>
      <c r="J4265" s="32">
        <v>416.5</v>
      </c>
      <c r="K4265" s="33">
        <f t="shared" si="760"/>
        <v>416.5</v>
      </c>
      <c r="L4265" s="33">
        <v>-683</v>
      </c>
      <c r="M4265" s="33">
        <v>0</v>
      </c>
      <c r="N4265" s="33">
        <v>0</v>
      </c>
      <c r="O4265" s="33">
        <v>0</v>
      </c>
      <c r="P4265" s="33">
        <f t="shared" si="761"/>
        <v>416.5</v>
      </c>
      <c r="Q4265" s="33">
        <f t="shared" si="762"/>
        <v>416.5</v>
      </c>
      <c r="R4265" s="33">
        <f t="shared" si="763"/>
        <v>-683</v>
      </c>
      <c r="S4265" s="33"/>
      <c r="T4265" s="30" t="str">
        <f t="shared" si="764"/>
        <v>USD</v>
      </c>
      <c r="U4265" s="33">
        <v>0</v>
      </c>
      <c r="V4265" s="33">
        <v>0</v>
      </c>
      <c r="W4265" s="33">
        <v>0</v>
      </c>
      <c r="X4265" s="33">
        <f t="shared" si="765"/>
        <v>416.5</v>
      </c>
      <c r="Y4265" s="33">
        <f t="shared" si="766"/>
        <v>416.5</v>
      </c>
      <c r="Z4265" s="33">
        <f t="shared" si="767"/>
        <v>-683</v>
      </c>
      <c r="AA4265" s="34">
        <f t="shared" si="768"/>
        <v>-1.6841010076236669E-08</v>
      </c>
      <c r="AB4265" s="33" t="s">
        <v>953</v>
      </c>
      <c r="AC4265" s="35">
        <v>43374</v>
      </c>
      <c r="AD4265" s="33">
        <v>30</v>
      </c>
      <c r="AE4265" s="36">
        <f t="shared" si="769"/>
        <v>43404</v>
      </c>
    </row>
    <row r="4266" spans="2:31" ht="14.5" hidden="1">
      <c r="B4266" s="29" t="s">
        <v>3382</v>
      </c>
      <c r="C4266" s="30" t="str">
        <f t="shared" si="759"/>
        <v>(Acreedores quirografarios)</v>
      </c>
      <c r="D4266" s="30">
        <v>5</v>
      </c>
      <c r="E4266" s="30" t="s">
        <v>5602</v>
      </c>
      <c r="F4266" s="30" t="s">
        <v>5603</v>
      </c>
      <c r="G4266" s="30" t="s">
        <v>4912</v>
      </c>
      <c r="H4266" s="31">
        <v>389</v>
      </c>
      <c r="I4266" s="31" t="s">
        <v>62</v>
      </c>
      <c r="J4266" s="32">
        <v>20325.200000000001</v>
      </c>
      <c r="K4266" s="33">
        <f t="shared" si="760"/>
        <v>20325.200000000001</v>
      </c>
      <c r="L4266" s="33">
        <v>1248</v>
      </c>
      <c r="M4266" s="33">
        <v>0</v>
      </c>
      <c r="N4266" s="33">
        <v>0</v>
      </c>
      <c r="O4266" s="33">
        <v>0</v>
      </c>
      <c r="P4266" s="33">
        <f t="shared" si="761"/>
        <v>20325.200000000001</v>
      </c>
      <c r="Q4266" s="33">
        <f t="shared" si="762"/>
        <v>20325.200000000001</v>
      </c>
      <c r="R4266" s="33">
        <f t="shared" si="763"/>
        <v>1248</v>
      </c>
      <c r="S4266" s="33"/>
      <c r="T4266" s="30" t="str">
        <f t="shared" si="764"/>
        <v>USD</v>
      </c>
      <c r="U4266" s="33">
        <v>0</v>
      </c>
      <c r="V4266" s="33">
        <v>0</v>
      </c>
      <c r="W4266" s="33">
        <v>0</v>
      </c>
      <c r="X4266" s="33">
        <f t="shared" si="765"/>
        <v>20325.200000000001</v>
      </c>
      <c r="Y4266" s="33">
        <f t="shared" si="766"/>
        <v>20325.200000000001</v>
      </c>
      <c r="Z4266" s="33">
        <f t="shared" si="767"/>
        <v>1248</v>
      </c>
      <c r="AA4266" s="34">
        <f t="shared" si="768"/>
        <v>3.0772445937252364E-08</v>
      </c>
      <c r="AB4266" s="33" t="s">
        <v>953</v>
      </c>
      <c r="AC4266" s="35">
        <v>43374</v>
      </c>
      <c r="AD4266" s="33">
        <v>30</v>
      </c>
      <c r="AE4266" s="36">
        <f t="shared" si="769"/>
        <v>43404</v>
      </c>
    </row>
    <row r="4267" spans="2:31" ht="14.5" hidden="1">
      <c r="B4267" s="29" t="s">
        <v>3382</v>
      </c>
      <c r="C4267" s="30" t="str">
        <f t="shared" si="759"/>
        <v>(Acreedores quirografarios)</v>
      </c>
      <c r="D4267" s="30">
        <v>5</v>
      </c>
      <c r="E4267" s="30" t="s">
        <v>5602</v>
      </c>
      <c r="F4267" s="30" t="s">
        <v>5603</v>
      </c>
      <c r="G4267" s="30" t="s">
        <v>4912</v>
      </c>
      <c r="H4267" s="31">
        <v>402</v>
      </c>
      <c r="I4267" s="31" t="s">
        <v>62</v>
      </c>
      <c r="J4267" s="32">
        <v>34510</v>
      </c>
      <c r="K4267" s="33">
        <f t="shared" si="760"/>
        <v>34510</v>
      </c>
      <c r="L4267" s="33">
        <v>-1610</v>
      </c>
      <c r="M4267" s="33">
        <v>0</v>
      </c>
      <c r="N4267" s="33">
        <v>0</v>
      </c>
      <c r="O4267" s="33">
        <v>0</v>
      </c>
      <c r="P4267" s="33">
        <f t="shared" si="761"/>
        <v>34510</v>
      </c>
      <c r="Q4267" s="33">
        <f t="shared" si="762"/>
        <v>34510</v>
      </c>
      <c r="R4267" s="33">
        <f t="shared" si="763"/>
        <v>-1610</v>
      </c>
      <c r="S4267" s="33"/>
      <c r="T4267" s="30" t="str">
        <f t="shared" si="764"/>
        <v>USD</v>
      </c>
      <c r="U4267" s="33">
        <v>0</v>
      </c>
      <c r="V4267" s="33">
        <v>0</v>
      </c>
      <c r="W4267" s="33">
        <v>0</v>
      </c>
      <c r="X4267" s="33">
        <f t="shared" si="765"/>
        <v>34510</v>
      </c>
      <c r="Y4267" s="33">
        <f t="shared" si="766"/>
        <v>34510</v>
      </c>
      <c r="Z4267" s="33">
        <f t="shared" si="767"/>
        <v>-1610</v>
      </c>
      <c r="AA4267" s="34">
        <f t="shared" si="768"/>
        <v>-3.969842785174383E-08</v>
      </c>
      <c r="AB4267" s="33" t="s">
        <v>953</v>
      </c>
      <c r="AC4267" s="35">
        <v>43399</v>
      </c>
      <c r="AD4267" s="33">
        <v>30</v>
      </c>
      <c r="AE4267" s="36">
        <f t="shared" si="769"/>
        <v>43429</v>
      </c>
    </row>
    <row r="4268" spans="2:31" ht="14.5" hidden="1">
      <c r="B4268" s="29" t="s">
        <v>3382</v>
      </c>
      <c r="C4268" s="30" t="str">
        <f t="shared" si="759"/>
        <v>(Acreedores quirografarios)</v>
      </c>
      <c r="D4268" s="30">
        <v>5</v>
      </c>
      <c r="E4268" s="30" t="s">
        <v>5602</v>
      </c>
      <c r="F4268" s="30" t="s">
        <v>5603</v>
      </c>
      <c r="G4268" s="30" t="s">
        <v>4912</v>
      </c>
      <c r="H4268" s="31">
        <v>404</v>
      </c>
      <c r="I4268" s="31" t="s">
        <v>62</v>
      </c>
      <c r="J4268" s="32">
        <v>1375.6400000000001</v>
      </c>
      <c r="K4268" s="33">
        <f t="shared" si="760"/>
        <v>1375.6400000000001</v>
      </c>
      <c r="L4268" s="33">
        <v>-1320</v>
      </c>
      <c r="M4268" s="33">
        <v>0</v>
      </c>
      <c r="N4268" s="33">
        <v>0</v>
      </c>
      <c r="O4268" s="33">
        <v>0</v>
      </c>
      <c r="P4268" s="33">
        <f t="shared" si="761"/>
        <v>1375.6400000000001</v>
      </c>
      <c r="Q4268" s="33">
        <f t="shared" si="762"/>
        <v>1375.6400000000001</v>
      </c>
      <c r="R4268" s="33">
        <f t="shared" si="763"/>
        <v>-1320</v>
      </c>
      <c r="S4268" s="33"/>
      <c r="T4268" s="30" t="str">
        <f t="shared" si="764"/>
        <v>USD</v>
      </c>
      <c r="U4268" s="33">
        <v>0</v>
      </c>
      <c r="V4268" s="33">
        <v>0</v>
      </c>
      <c r="W4268" s="33">
        <v>0</v>
      </c>
      <c r="X4268" s="33">
        <f t="shared" si="765"/>
        <v>1375.6400000000001</v>
      </c>
      <c r="Y4268" s="33">
        <f t="shared" si="766"/>
        <v>1375.6400000000001</v>
      </c>
      <c r="Z4268" s="33">
        <f t="shared" si="767"/>
        <v>-1320</v>
      </c>
      <c r="AA4268" s="34">
        <f t="shared" si="768"/>
        <v>-3.2547779356709225E-08</v>
      </c>
      <c r="AB4268" s="33" t="s">
        <v>953</v>
      </c>
      <c r="AC4268" s="35">
        <v>43405</v>
      </c>
      <c r="AD4268" s="33">
        <v>30</v>
      </c>
      <c r="AE4268" s="36">
        <f t="shared" si="769"/>
        <v>43435</v>
      </c>
    </row>
    <row r="4269" spans="2:31" ht="14.5" hidden="1">
      <c r="B4269" s="29" t="s">
        <v>3382</v>
      </c>
      <c r="C4269" s="30" t="str">
        <f t="shared" si="770" ref="C4269:C4332">+IF(D4269=1,$A$4,IF(D4269=2,$A$5,IF(D4269=3,$A$6,IF(D4269=4,$A$7,IF(D4269=5,$A$8,IF(D4269=6,$A$9,))))))</f>
        <v>(Acreedores quirografarios)</v>
      </c>
      <c r="D4269" s="30">
        <v>5</v>
      </c>
      <c r="E4269" s="30" t="s">
        <v>5602</v>
      </c>
      <c r="F4269" s="30" t="s">
        <v>5603</v>
      </c>
      <c r="G4269" s="30" t="s">
        <v>4912</v>
      </c>
      <c r="H4269" s="31">
        <v>444</v>
      </c>
      <c r="I4269" s="31" t="s">
        <v>62</v>
      </c>
      <c r="J4269" s="32">
        <v>416.5</v>
      </c>
      <c r="K4269" s="33">
        <f t="shared" si="771" ref="K4269:K4332">+IF(I4269="USD",J4269,L4269/$L$3)</f>
        <v>416.5</v>
      </c>
      <c r="L4269" s="33">
        <v>-747</v>
      </c>
      <c r="M4269" s="33">
        <v>0</v>
      </c>
      <c r="N4269" s="33">
        <v>0</v>
      </c>
      <c r="O4269" s="33">
        <v>0</v>
      </c>
      <c r="P4269" s="33">
        <f t="shared" si="772" ref="P4269:P4332">+J4269+M4269</f>
        <v>416.5</v>
      </c>
      <c r="Q4269" s="33">
        <f t="shared" si="773" ref="Q4269:Q4332">+K4269+N4269</f>
        <v>416.5</v>
      </c>
      <c r="R4269" s="33">
        <f t="shared" si="774" ref="R4269:R4332">+L4269+O4269</f>
        <v>-747</v>
      </c>
      <c r="S4269" s="33"/>
      <c r="T4269" s="30" t="str">
        <f t="shared" si="775" ref="T4269:T4332">+I4269</f>
        <v>USD</v>
      </c>
      <c r="U4269" s="33">
        <v>0</v>
      </c>
      <c r="V4269" s="33">
        <v>0</v>
      </c>
      <c r="W4269" s="33">
        <v>0</v>
      </c>
      <c r="X4269" s="33">
        <f t="shared" si="776" ref="X4269:X4332">+P4269+U4269</f>
        <v>416.5</v>
      </c>
      <c r="Y4269" s="33">
        <f t="shared" si="777" ref="Y4269:Y4332">+Q4269+V4269</f>
        <v>416.5</v>
      </c>
      <c r="Z4269" s="33">
        <f t="shared" si="778" ref="Z4269:Z4332">+R4269+W4269</f>
        <v>-747</v>
      </c>
      <c r="AA4269" s="34">
        <f t="shared" si="779" ref="AA4269:AA4332">+IF(D4269=1,Z4269/$C$4,IF(D4269=2,Z4269/$C$5,IF(D4269=3,Z4269/$C$6,IF(D4269=4,Z4269/$C$7,IF(D4269=5,Z4269/$C$8,IF(D4269=6,Z4269/$C$9))))))</f>
        <v>-1.8419084226864995E-08</v>
      </c>
      <c r="AB4269" s="33" t="s">
        <v>953</v>
      </c>
      <c r="AC4269" s="35">
        <v>43466</v>
      </c>
      <c r="AD4269" s="33">
        <v>30</v>
      </c>
      <c r="AE4269" s="36">
        <f t="shared" si="769"/>
        <v>43496</v>
      </c>
    </row>
    <row r="4270" spans="2:31" ht="14.5" hidden="1">
      <c r="B4270" s="29" t="s">
        <v>3382</v>
      </c>
      <c r="C4270" s="30" t="str">
        <f t="shared" si="770"/>
        <v>(Acreedores quirografarios)</v>
      </c>
      <c r="D4270" s="30">
        <v>5</v>
      </c>
      <c r="E4270" s="30" t="s">
        <v>5602</v>
      </c>
      <c r="F4270" s="30" t="s">
        <v>5603</v>
      </c>
      <c r="G4270" s="30" t="s">
        <v>4912</v>
      </c>
      <c r="H4270" s="31">
        <v>456</v>
      </c>
      <c r="I4270" s="31" t="s">
        <v>62</v>
      </c>
      <c r="J4270" s="32">
        <v>967.36000000000001</v>
      </c>
      <c r="K4270" s="33">
        <f t="shared" si="771"/>
        <v>967.36000000000001</v>
      </c>
      <c r="L4270" s="33">
        <v>1235</v>
      </c>
      <c r="M4270" s="33">
        <v>0</v>
      </c>
      <c r="N4270" s="33">
        <v>0</v>
      </c>
      <c r="O4270" s="33">
        <v>0</v>
      </c>
      <c r="P4270" s="33">
        <f t="shared" si="772"/>
        <v>967.36000000000001</v>
      </c>
      <c r="Q4270" s="33">
        <f t="shared" si="773"/>
        <v>967.36000000000001</v>
      </c>
      <c r="R4270" s="33">
        <f t="shared" si="774"/>
        <v>1235</v>
      </c>
      <c r="S4270" s="33"/>
      <c r="T4270" s="30" t="str">
        <f t="shared" si="775"/>
        <v>USD</v>
      </c>
      <c r="U4270" s="33">
        <v>0</v>
      </c>
      <c r="V4270" s="33">
        <v>0</v>
      </c>
      <c r="W4270" s="33">
        <v>0</v>
      </c>
      <c r="X4270" s="33">
        <f t="shared" si="776"/>
        <v>967.36000000000001</v>
      </c>
      <c r="Y4270" s="33">
        <f t="shared" si="777"/>
        <v>967.36000000000001</v>
      </c>
      <c r="Z4270" s="33">
        <f t="shared" si="778"/>
        <v>1235</v>
      </c>
      <c r="AA4270" s="34">
        <f t="shared" si="779"/>
        <v>3.045189962540598E-08</v>
      </c>
      <c r="AB4270" s="33" t="s">
        <v>953</v>
      </c>
      <c r="AC4270" s="35">
        <v>43466</v>
      </c>
      <c r="AD4270" s="33">
        <v>30</v>
      </c>
      <c r="AE4270" s="36">
        <f t="shared" si="769"/>
        <v>43496</v>
      </c>
    </row>
    <row r="4271" spans="2:31" ht="14.5" hidden="1">
      <c r="B4271" s="29" t="s">
        <v>3382</v>
      </c>
      <c r="C4271" s="30" t="str">
        <f t="shared" si="770"/>
        <v>(Acreedores quirografarios)</v>
      </c>
      <c r="D4271" s="30">
        <v>5</v>
      </c>
      <c r="E4271" s="30" t="s">
        <v>5602</v>
      </c>
      <c r="F4271" s="30" t="s">
        <v>5603</v>
      </c>
      <c r="G4271" s="30" t="s">
        <v>4912</v>
      </c>
      <c r="H4271" s="31">
        <v>466</v>
      </c>
      <c r="I4271" s="31" t="s">
        <v>62</v>
      </c>
      <c r="J4271" s="32">
        <v>416.5</v>
      </c>
      <c r="K4271" s="33">
        <f t="shared" si="771"/>
        <v>416.5</v>
      </c>
      <c r="L4271" s="33">
        <v>-709</v>
      </c>
      <c r="M4271" s="33">
        <v>0</v>
      </c>
      <c r="N4271" s="33">
        <v>0</v>
      </c>
      <c r="O4271" s="33">
        <v>0</v>
      </c>
      <c r="P4271" s="33">
        <f t="shared" si="772"/>
        <v>416.5</v>
      </c>
      <c r="Q4271" s="33">
        <f t="shared" si="773"/>
        <v>416.5</v>
      </c>
      <c r="R4271" s="33">
        <f t="shared" si="774"/>
        <v>-709</v>
      </c>
      <c r="S4271" s="33"/>
      <c r="T4271" s="30" t="str">
        <f t="shared" si="775"/>
        <v>USD</v>
      </c>
      <c r="U4271" s="33">
        <v>0</v>
      </c>
      <c r="V4271" s="33">
        <v>0</v>
      </c>
      <c r="W4271" s="33">
        <v>0</v>
      </c>
      <c r="X4271" s="33">
        <f t="shared" si="776"/>
        <v>416.5</v>
      </c>
      <c r="Y4271" s="33">
        <f t="shared" si="777"/>
        <v>416.5</v>
      </c>
      <c r="Z4271" s="33">
        <f t="shared" si="778"/>
        <v>-709</v>
      </c>
      <c r="AA4271" s="34">
        <f t="shared" si="779"/>
        <v>-1.7482102699929427E-08</v>
      </c>
      <c r="AB4271" s="33" t="s">
        <v>953</v>
      </c>
      <c r="AC4271" s="35">
        <v>43497</v>
      </c>
      <c r="AD4271" s="33">
        <v>30</v>
      </c>
      <c r="AE4271" s="36">
        <f t="shared" si="769"/>
        <v>43527</v>
      </c>
    </row>
    <row r="4272" spans="2:31" ht="14.5" hidden="1">
      <c r="B4272" s="29" t="s">
        <v>3382</v>
      </c>
      <c r="C4272" s="30" t="str">
        <f t="shared" si="770"/>
        <v>(Acreedores quirografarios)</v>
      </c>
      <c r="D4272" s="30">
        <v>5</v>
      </c>
      <c r="E4272" s="30" t="s">
        <v>5602</v>
      </c>
      <c r="F4272" s="30" t="s">
        <v>5603</v>
      </c>
      <c r="G4272" s="30" t="s">
        <v>4912</v>
      </c>
      <c r="H4272" s="31">
        <v>461</v>
      </c>
      <c r="I4272" s="31" t="s">
        <v>62</v>
      </c>
      <c r="J4272" s="32">
        <v>495.63999999999999</v>
      </c>
      <c r="K4272" s="33">
        <f t="shared" si="771"/>
        <v>495.63999999999999</v>
      </c>
      <c r="L4272" s="33">
        <v>-1401</v>
      </c>
      <c r="M4272" s="33">
        <v>0</v>
      </c>
      <c r="N4272" s="33">
        <v>0</v>
      </c>
      <c r="O4272" s="33">
        <v>0</v>
      </c>
      <c r="P4272" s="33">
        <f t="shared" si="772"/>
        <v>495.63999999999999</v>
      </c>
      <c r="Q4272" s="33">
        <f t="shared" si="773"/>
        <v>495.63999999999999</v>
      </c>
      <c r="R4272" s="33">
        <f t="shared" si="774"/>
        <v>-1401</v>
      </c>
      <c r="S4272" s="33"/>
      <c r="T4272" s="30" t="str">
        <f t="shared" si="775"/>
        <v>USD</v>
      </c>
      <c r="U4272" s="33">
        <v>0</v>
      </c>
      <c r="V4272" s="33">
        <v>0</v>
      </c>
      <c r="W4272" s="33">
        <v>0</v>
      </c>
      <c r="X4272" s="33">
        <f t="shared" si="776"/>
        <v>495.63999999999999</v>
      </c>
      <c r="Y4272" s="33">
        <f t="shared" si="777"/>
        <v>495.63999999999999</v>
      </c>
      <c r="Z4272" s="33">
        <f t="shared" si="778"/>
        <v>-1401</v>
      </c>
      <c r="AA4272" s="34">
        <f t="shared" si="779"/>
        <v>-3.4545029453598202E-08</v>
      </c>
      <c r="AB4272" s="33" t="s">
        <v>953</v>
      </c>
      <c r="AC4272" s="35">
        <v>43497</v>
      </c>
      <c r="AD4272" s="33">
        <v>30</v>
      </c>
      <c r="AE4272" s="36">
        <f t="shared" si="769"/>
        <v>43527</v>
      </c>
    </row>
    <row r="4273" spans="2:31" ht="14.5" hidden="1">
      <c r="B4273" s="29" t="s">
        <v>3382</v>
      </c>
      <c r="C4273" s="30" t="str">
        <f t="shared" si="770"/>
        <v>(Acreedores quirografarios)</v>
      </c>
      <c r="D4273" s="30">
        <v>5</v>
      </c>
      <c r="E4273" s="30" t="s">
        <v>5602</v>
      </c>
      <c r="F4273" s="30" t="s">
        <v>5603</v>
      </c>
      <c r="G4273" s="30" t="s">
        <v>4912</v>
      </c>
      <c r="H4273" s="31">
        <v>465</v>
      </c>
      <c r="I4273" s="31" t="s">
        <v>62</v>
      </c>
      <c r="J4273" s="32">
        <v>416.5</v>
      </c>
      <c r="K4273" s="33">
        <f t="shared" si="771"/>
        <v>416.5</v>
      </c>
      <c r="L4273" s="33">
        <v>-717</v>
      </c>
      <c r="M4273" s="33">
        <v>0</v>
      </c>
      <c r="N4273" s="33">
        <v>0</v>
      </c>
      <c r="O4273" s="33">
        <v>0</v>
      </c>
      <c r="P4273" s="33">
        <f t="shared" si="772"/>
        <v>416.5</v>
      </c>
      <c r="Q4273" s="33">
        <f t="shared" si="773"/>
        <v>416.5</v>
      </c>
      <c r="R4273" s="33">
        <f t="shared" si="774"/>
        <v>-717</v>
      </c>
      <c r="S4273" s="33"/>
      <c r="T4273" s="30" t="str">
        <f t="shared" si="775"/>
        <v>USD</v>
      </c>
      <c r="U4273" s="33">
        <v>0</v>
      </c>
      <c r="V4273" s="33">
        <v>0</v>
      </c>
      <c r="W4273" s="33">
        <v>0</v>
      </c>
      <c r="X4273" s="33">
        <f t="shared" si="776"/>
        <v>416.5</v>
      </c>
      <c r="Y4273" s="33">
        <f t="shared" si="777"/>
        <v>416.5</v>
      </c>
      <c r="Z4273" s="33">
        <f t="shared" si="778"/>
        <v>-717</v>
      </c>
      <c r="AA4273" s="34">
        <f t="shared" si="779"/>
        <v>-1.7679361968757966E-08</v>
      </c>
      <c r="AB4273" s="33" t="s">
        <v>953</v>
      </c>
      <c r="AC4273" s="35">
        <v>43497</v>
      </c>
      <c r="AD4273" s="33">
        <v>30</v>
      </c>
      <c r="AE4273" s="36">
        <f t="shared" si="769"/>
        <v>43527</v>
      </c>
    </row>
    <row r="4274" spans="2:31" ht="14.5" hidden="1">
      <c r="B4274" s="29" t="s">
        <v>3382</v>
      </c>
      <c r="C4274" s="30" t="str">
        <f t="shared" si="770"/>
        <v>(Acreedores quirografarios)</v>
      </c>
      <c r="D4274" s="30">
        <v>5</v>
      </c>
      <c r="E4274" s="30" t="s">
        <v>5602</v>
      </c>
      <c r="F4274" s="30" t="s">
        <v>5603</v>
      </c>
      <c r="G4274" s="30" t="s">
        <v>4912</v>
      </c>
      <c r="H4274" s="31">
        <v>487</v>
      </c>
      <c r="I4274" s="31" t="s">
        <v>62</v>
      </c>
      <c r="J4274" s="32">
        <v>416.5</v>
      </c>
      <c r="K4274" s="33">
        <f t="shared" si="771"/>
        <v>416.5</v>
      </c>
      <c r="L4274" s="33">
        <v>-709</v>
      </c>
      <c r="M4274" s="33">
        <v>0</v>
      </c>
      <c r="N4274" s="33">
        <v>0</v>
      </c>
      <c r="O4274" s="33">
        <v>0</v>
      </c>
      <c r="P4274" s="33">
        <f t="shared" si="772"/>
        <v>416.5</v>
      </c>
      <c r="Q4274" s="33">
        <f t="shared" si="773"/>
        <v>416.5</v>
      </c>
      <c r="R4274" s="33">
        <f t="shared" si="774"/>
        <v>-709</v>
      </c>
      <c r="S4274" s="33"/>
      <c r="T4274" s="30" t="str">
        <f t="shared" si="775"/>
        <v>USD</v>
      </c>
      <c r="U4274" s="33">
        <v>0</v>
      </c>
      <c r="V4274" s="33">
        <v>0</v>
      </c>
      <c r="W4274" s="33">
        <v>0</v>
      </c>
      <c r="X4274" s="33">
        <f t="shared" si="776"/>
        <v>416.5</v>
      </c>
      <c r="Y4274" s="33">
        <f t="shared" si="777"/>
        <v>416.5</v>
      </c>
      <c r="Z4274" s="33">
        <f t="shared" si="778"/>
        <v>-709</v>
      </c>
      <c r="AA4274" s="34">
        <f t="shared" si="779"/>
        <v>-1.7482102699929427E-08</v>
      </c>
      <c r="AB4274" s="33" t="s">
        <v>953</v>
      </c>
      <c r="AC4274" s="35">
        <v>43525</v>
      </c>
      <c r="AD4274" s="33">
        <v>30</v>
      </c>
      <c r="AE4274" s="36">
        <f t="shared" si="769"/>
        <v>43555</v>
      </c>
    </row>
    <row r="4275" spans="2:31" ht="14.5" hidden="1">
      <c r="B4275" s="29" t="s">
        <v>3382</v>
      </c>
      <c r="C4275" s="30" t="str">
        <f t="shared" si="770"/>
        <v>(Acreedores quirografarios)</v>
      </c>
      <c r="D4275" s="30">
        <v>5</v>
      </c>
      <c r="E4275" s="30" t="s">
        <v>5602</v>
      </c>
      <c r="F4275" s="30" t="s">
        <v>5603</v>
      </c>
      <c r="G4275" s="30" t="s">
        <v>4912</v>
      </c>
      <c r="H4275" s="31">
        <v>527</v>
      </c>
      <c r="I4275" s="31" t="s">
        <v>62</v>
      </c>
      <c r="J4275" s="32">
        <v>2083.48</v>
      </c>
      <c r="K4275" s="33">
        <f t="shared" si="771"/>
        <v>2083.48</v>
      </c>
      <c r="L4275" s="33">
        <v>221</v>
      </c>
      <c r="M4275" s="33">
        <v>0</v>
      </c>
      <c r="N4275" s="33">
        <v>0</v>
      </c>
      <c r="O4275" s="33">
        <v>0</v>
      </c>
      <c r="P4275" s="33">
        <f t="shared" si="772"/>
        <v>2083.48</v>
      </c>
      <c r="Q4275" s="33">
        <f t="shared" si="773"/>
        <v>2083.48</v>
      </c>
      <c r="R4275" s="33">
        <f t="shared" si="774"/>
        <v>221</v>
      </c>
      <c r="S4275" s="33"/>
      <c r="T4275" s="30" t="str">
        <f t="shared" si="775"/>
        <v>USD</v>
      </c>
      <c r="U4275" s="33">
        <v>0</v>
      </c>
      <c r="V4275" s="33">
        <v>0</v>
      </c>
      <c r="W4275" s="33">
        <v>0</v>
      </c>
      <c r="X4275" s="33">
        <f t="shared" si="776"/>
        <v>2083.48</v>
      </c>
      <c r="Y4275" s="33">
        <f t="shared" si="777"/>
        <v>2083.48</v>
      </c>
      <c r="Z4275" s="33">
        <f t="shared" si="778"/>
        <v>221</v>
      </c>
      <c r="AA4275" s="34">
        <f t="shared" si="779"/>
        <v>5.4492873013884387E-09</v>
      </c>
      <c r="AB4275" s="33" t="s">
        <v>953</v>
      </c>
      <c r="AC4275" s="35">
        <v>43556</v>
      </c>
      <c r="AD4275" s="33">
        <v>30</v>
      </c>
      <c r="AE4275" s="36">
        <f t="shared" si="769"/>
        <v>43586</v>
      </c>
    </row>
    <row r="4276" spans="2:31" ht="14.5" hidden="1">
      <c r="B4276" s="29" t="s">
        <v>3382</v>
      </c>
      <c r="C4276" s="30" t="str">
        <f t="shared" si="770"/>
        <v>(Acreedores quirografarios)</v>
      </c>
      <c r="D4276" s="30">
        <v>5</v>
      </c>
      <c r="E4276" s="30" t="s">
        <v>5602</v>
      </c>
      <c r="F4276" s="30" t="s">
        <v>5603</v>
      </c>
      <c r="G4276" s="30" t="s">
        <v>4912</v>
      </c>
      <c r="H4276" s="31">
        <v>538</v>
      </c>
      <c r="I4276" s="31" t="s">
        <v>62</v>
      </c>
      <c r="J4276" s="32">
        <v>2707.25</v>
      </c>
      <c r="K4276" s="33">
        <f t="shared" si="771"/>
        <v>2707.25</v>
      </c>
      <c r="L4276" s="33">
        <v>1212</v>
      </c>
      <c r="M4276" s="33">
        <v>0</v>
      </c>
      <c r="N4276" s="33">
        <v>0</v>
      </c>
      <c r="O4276" s="33">
        <v>0</v>
      </c>
      <c r="P4276" s="33">
        <f t="shared" si="772"/>
        <v>2707.25</v>
      </c>
      <c r="Q4276" s="33">
        <f t="shared" si="773"/>
        <v>2707.25</v>
      </c>
      <c r="R4276" s="33">
        <f t="shared" si="774"/>
        <v>1212</v>
      </c>
      <c r="S4276" s="33"/>
      <c r="T4276" s="30" t="str">
        <f t="shared" si="775"/>
        <v>USD</v>
      </c>
      <c r="U4276" s="33">
        <v>0</v>
      </c>
      <c r="V4276" s="33">
        <v>0</v>
      </c>
      <c r="W4276" s="33">
        <v>0</v>
      </c>
      <c r="X4276" s="33">
        <f t="shared" si="776"/>
        <v>2707.25</v>
      </c>
      <c r="Y4276" s="33">
        <f t="shared" si="777"/>
        <v>2707.25</v>
      </c>
      <c r="Z4276" s="33">
        <f t="shared" si="778"/>
        <v>1212</v>
      </c>
      <c r="AA4276" s="34">
        <f t="shared" si="779"/>
        <v>2.9884779227523927E-08</v>
      </c>
      <c r="AB4276" s="33" t="s">
        <v>953</v>
      </c>
      <c r="AC4276" s="35">
        <v>43586</v>
      </c>
      <c r="AD4276" s="33">
        <v>30</v>
      </c>
      <c r="AE4276" s="36">
        <f t="shared" si="769"/>
        <v>43616</v>
      </c>
    </row>
    <row r="4277" spans="2:31" ht="14.5" hidden="1">
      <c r="B4277" s="29" t="s">
        <v>3382</v>
      </c>
      <c r="C4277" s="30" t="str">
        <f t="shared" si="770"/>
        <v>(Acreedores quirografarios)</v>
      </c>
      <c r="D4277" s="30">
        <v>5</v>
      </c>
      <c r="E4277" s="30" t="s">
        <v>5602</v>
      </c>
      <c r="F4277" s="30" t="s">
        <v>5603</v>
      </c>
      <c r="G4277" s="30" t="s">
        <v>4912</v>
      </c>
      <c r="H4277" s="31">
        <v>528</v>
      </c>
      <c r="I4277" s="31" t="s">
        <v>62</v>
      </c>
      <c r="J4277" s="32">
        <v>12443.65</v>
      </c>
      <c r="K4277" s="33">
        <f t="shared" si="771"/>
        <v>12443.65</v>
      </c>
      <c r="L4277" s="33">
        <v>-884</v>
      </c>
      <c r="M4277" s="33">
        <v>0</v>
      </c>
      <c r="N4277" s="33">
        <v>0</v>
      </c>
      <c r="O4277" s="33">
        <v>0</v>
      </c>
      <c r="P4277" s="33">
        <f t="shared" si="772"/>
        <v>12443.65</v>
      </c>
      <c r="Q4277" s="33">
        <f t="shared" si="773"/>
        <v>12443.65</v>
      </c>
      <c r="R4277" s="33">
        <f t="shared" si="774"/>
        <v>-884</v>
      </c>
      <c r="S4277" s="33"/>
      <c r="T4277" s="30" t="str">
        <f t="shared" si="775"/>
        <v>USD</v>
      </c>
      <c r="U4277" s="33">
        <v>0</v>
      </c>
      <c r="V4277" s="33">
        <v>0</v>
      </c>
      <c r="W4277" s="33">
        <v>0</v>
      </c>
      <c r="X4277" s="33">
        <f t="shared" si="776"/>
        <v>12443.65</v>
      </c>
      <c r="Y4277" s="33">
        <f t="shared" si="777"/>
        <v>12443.65</v>
      </c>
      <c r="Z4277" s="33">
        <f t="shared" si="778"/>
        <v>-884</v>
      </c>
      <c r="AA4277" s="34">
        <f t="shared" si="779"/>
        <v>-2.1797149205553755E-08</v>
      </c>
      <c r="AB4277" s="33" t="s">
        <v>953</v>
      </c>
      <c r="AC4277" s="35">
        <v>43586</v>
      </c>
      <c r="AD4277" s="33">
        <v>30</v>
      </c>
      <c r="AE4277" s="36">
        <f t="shared" si="769"/>
        <v>43616</v>
      </c>
    </row>
    <row r="4278" spans="2:31" ht="14.5" hidden="1">
      <c r="B4278" s="29" t="s">
        <v>3382</v>
      </c>
      <c r="C4278" s="30" t="str">
        <f t="shared" si="770"/>
        <v>(Acreedores quirografarios)</v>
      </c>
      <c r="D4278" s="30">
        <v>5</v>
      </c>
      <c r="E4278" s="30" t="s">
        <v>5602</v>
      </c>
      <c r="F4278" s="30" t="s">
        <v>5603</v>
      </c>
      <c r="G4278" s="30" t="s">
        <v>4912</v>
      </c>
      <c r="H4278" s="31">
        <v>533</v>
      </c>
      <c r="I4278" s="31" t="s">
        <v>62</v>
      </c>
      <c r="J4278" s="32">
        <v>4440.3100000000004</v>
      </c>
      <c r="K4278" s="33">
        <f t="shared" si="771"/>
        <v>4440.3100000000004</v>
      </c>
      <c r="L4278" s="33">
        <v>722</v>
      </c>
      <c r="M4278" s="33">
        <v>0</v>
      </c>
      <c r="N4278" s="33">
        <v>0</v>
      </c>
      <c r="O4278" s="33">
        <v>0</v>
      </c>
      <c r="P4278" s="33">
        <f t="shared" si="772"/>
        <v>4440.3100000000004</v>
      </c>
      <c r="Q4278" s="33">
        <f t="shared" si="773"/>
        <v>4440.3100000000004</v>
      </c>
      <c r="R4278" s="33">
        <f t="shared" si="774"/>
        <v>722</v>
      </c>
      <c r="S4278" s="33"/>
      <c r="T4278" s="30" t="str">
        <f t="shared" si="775"/>
        <v>USD</v>
      </c>
      <c r="U4278" s="33">
        <v>0</v>
      </c>
      <c r="V4278" s="33">
        <v>0</v>
      </c>
      <c r="W4278" s="33">
        <v>0</v>
      </c>
      <c r="X4278" s="33">
        <f t="shared" si="776"/>
        <v>4440.3100000000004</v>
      </c>
      <c r="Y4278" s="33">
        <f t="shared" si="777"/>
        <v>4440.3100000000004</v>
      </c>
      <c r="Z4278" s="33">
        <f t="shared" si="778"/>
        <v>722</v>
      </c>
      <c r="AA4278" s="34">
        <f t="shared" si="779"/>
        <v>1.7802649011775804E-08</v>
      </c>
      <c r="AB4278" s="33" t="s">
        <v>953</v>
      </c>
      <c r="AC4278" s="35">
        <v>43586</v>
      </c>
      <c r="AD4278" s="33">
        <v>30</v>
      </c>
      <c r="AE4278" s="36">
        <f t="shared" si="769"/>
        <v>43616</v>
      </c>
    </row>
    <row r="4279" spans="2:31" ht="14.5" hidden="1">
      <c r="B4279" s="29" t="s">
        <v>3382</v>
      </c>
      <c r="C4279" s="30" t="str">
        <f t="shared" si="770"/>
        <v>(Acreedores quirografarios)</v>
      </c>
      <c r="D4279" s="30">
        <v>5</v>
      </c>
      <c r="E4279" s="30" t="s">
        <v>5602</v>
      </c>
      <c r="F4279" s="30" t="s">
        <v>5603</v>
      </c>
      <c r="G4279" s="30" t="s">
        <v>4912</v>
      </c>
      <c r="H4279" s="31">
        <v>535</v>
      </c>
      <c r="I4279" s="31" t="s">
        <v>62</v>
      </c>
      <c r="J4279" s="32">
        <v>183.25999999999999</v>
      </c>
      <c r="K4279" s="33">
        <f t="shared" si="771"/>
        <v>183.25999999999999</v>
      </c>
      <c r="L4279" s="33">
        <v>1900956</v>
      </c>
      <c r="M4279" s="33">
        <v>0</v>
      </c>
      <c r="N4279" s="33">
        <v>0</v>
      </c>
      <c r="O4279" s="33">
        <v>0</v>
      </c>
      <c r="P4279" s="33">
        <f t="shared" si="772"/>
        <v>183.25999999999999</v>
      </c>
      <c r="Q4279" s="33">
        <f t="shared" si="773"/>
        <v>183.25999999999999</v>
      </c>
      <c r="R4279" s="33">
        <f t="shared" si="774"/>
        <v>1900956</v>
      </c>
      <c r="S4279" s="33"/>
      <c r="T4279" s="30" t="str">
        <f t="shared" si="775"/>
        <v>USD</v>
      </c>
      <c r="U4279" s="33">
        <v>0</v>
      </c>
      <c r="V4279" s="33">
        <v>0</v>
      </c>
      <c r="W4279" s="33">
        <v>0</v>
      </c>
      <c r="X4279" s="33">
        <f t="shared" si="776"/>
        <v>183.25999999999999</v>
      </c>
      <c r="Y4279" s="33">
        <f t="shared" si="777"/>
        <v>183.25999999999999</v>
      </c>
      <c r="Z4279" s="33">
        <f t="shared" si="778"/>
        <v>1900956</v>
      </c>
      <c r="AA4279" s="34">
        <f t="shared" si="779"/>
        <v>4.6872648829403448E-05</v>
      </c>
      <c r="AB4279" s="33" t="s">
        <v>953</v>
      </c>
      <c r="AC4279" s="35">
        <v>43586</v>
      </c>
      <c r="AD4279" s="33">
        <v>30</v>
      </c>
      <c r="AE4279" s="36">
        <f t="shared" si="769"/>
        <v>43616</v>
      </c>
    </row>
    <row r="4280" spans="2:31" ht="14.5" hidden="1">
      <c r="B4280" s="29" t="s">
        <v>3382</v>
      </c>
      <c r="C4280" s="30" t="str">
        <f t="shared" si="770"/>
        <v>(Acreedores quirografarios)</v>
      </c>
      <c r="D4280" s="30">
        <v>5</v>
      </c>
      <c r="E4280" s="30" t="s">
        <v>5602</v>
      </c>
      <c r="F4280" s="30" t="s">
        <v>5603</v>
      </c>
      <c r="G4280" s="30" t="s">
        <v>4912</v>
      </c>
      <c r="H4280" s="31">
        <v>558</v>
      </c>
      <c r="I4280" s="31" t="s">
        <v>62</v>
      </c>
      <c r="J4280" s="32">
        <v>160.34</v>
      </c>
      <c r="K4280" s="33">
        <f t="shared" si="771"/>
        <v>160.34</v>
      </c>
      <c r="L4280" s="33">
        <v>1143</v>
      </c>
      <c r="M4280" s="33">
        <v>0</v>
      </c>
      <c r="N4280" s="33">
        <v>0</v>
      </c>
      <c r="O4280" s="33">
        <v>0</v>
      </c>
      <c r="P4280" s="33">
        <f t="shared" si="772"/>
        <v>160.34</v>
      </c>
      <c r="Q4280" s="33">
        <f t="shared" si="773"/>
        <v>160.34</v>
      </c>
      <c r="R4280" s="33">
        <f t="shared" si="774"/>
        <v>1143</v>
      </c>
      <c r="S4280" s="33"/>
      <c r="T4280" s="30" t="str">
        <f t="shared" si="775"/>
        <v>USD</v>
      </c>
      <c r="U4280" s="33">
        <v>0</v>
      </c>
      <c r="V4280" s="33">
        <v>0</v>
      </c>
      <c r="W4280" s="33">
        <v>0</v>
      </c>
      <c r="X4280" s="33">
        <f t="shared" si="776"/>
        <v>160.34</v>
      </c>
      <c r="Y4280" s="33">
        <f t="shared" si="777"/>
        <v>160.34</v>
      </c>
      <c r="Z4280" s="33">
        <f t="shared" si="778"/>
        <v>1143</v>
      </c>
      <c r="AA4280" s="34">
        <f t="shared" si="779"/>
        <v>2.8183418033877764E-08</v>
      </c>
      <c r="AB4280" s="33" t="s">
        <v>953</v>
      </c>
      <c r="AC4280" s="35">
        <v>43617</v>
      </c>
      <c r="AD4280" s="33">
        <v>30</v>
      </c>
      <c r="AE4280" s="36">
        <f t="shared" si="769"/>
        <v>43647</v>
      </c>
    </row>
    <row r="4281" spans="2:31" ht="14.5" hidden="1">
      <c r="B4281" s="29" t="s">
        <v>3382</v>
      </c>
      <c r="C4281" s="30" t="str">
        <f t="shared" si="770"/>
        <v>(Acreedores quirografarios)</v>
      </c>
      <c r="D4281" s="30">
        <v>5</v>
      </c>
      <c r="E4281" s="30" t="s">
        <v>5602</v>
      </c>
      <c r="F4281" s="30" t="s">
        <v>5603</v>
      </c>
      <c r="G4281" s="30" t="s">
        <v>4912</v>
      </c>
      <c r="H4281" s="31">
        <v>554</v>
      </c>
      <c r="I4281" s="31" t="s">
        <v>62</v>
      </c>
      <c r="J4281" s="32">
        <v>396.50999999999999</v>
      </c>
      <c r="K4281" s="33">
        <f t="shared" si="771"/>
        <v>396.50999999999999</v>
      </c>
      <c r="L4281" s="33">
        <v>-534</v>
      </c>
      <c r="M4281" s="33">
        <v>0</v>
      </c>
      <c r="N4281" s="33">
        <v>0</v>
      </c>
      <c r="O4281" s="33">
        <v>0</v>
      </c>
      <c r="P4281" s="33">
        <f t="shared" si="772"/>
        <v>396.50999999999999</v>
      </c>
      <c r="Q4281" s="33">
        <f t="shared" si="773"/>
        <v>396.50999999999999</v>
      </c>
      <c r="R4281" s="33">
        <f t="shared" si="774"/>
        <v>-534</v>
      </c>
      <c r="S4281" s="33"/>
      <c r="T4281" s="30" t="str">
        <f t="shared" si="775"/>
        <v>USD</v>
      </c>
      <c r="U4281" s="33">
        <v>0</v>
      </c>
      <c r="V4281" s="33">
        <v>0</v>
      </c>
      <c r="W4281" s="33">
        <v>0</v>
      </c>
      <c r="X4281" s="33">
        <f t="shared" si="776"/>
        <v>396.50999999999999</v>
      </c>
      <c r="Y4281" s="33">
        <f t="shared" si="777"/>
        <v>396.50999999999999</v>
      </c>
      <c r="Z4281" s="33">
        <f t="shared" si="778"/>
        <v>-534</v>
      </c>
      <c r="AA4281" s="34">
        <f t="shared" si="779"/>
        <v>-1.3167056194305097E-08</v>
      </c>
      <c r="AB4281" s="33" t="s">
        <v>953</v>
      </c>
      <c r="AC4281" s="35">
        <v>43617</v>
      </c>
      <c r="AD4281" s="33">
        <v>30</v>
      </c>
      <c r="AE4281" s="36">
        <f t="shared" si="769"/>
        <v>43647</v>
      </c>
    </row>
    <row r="4282" spans="2:31" ht="14.5" hidden="1">
      <c r="B4282" s="29" t="s">
        <v>3382</v>
      </c>
      <c r="C4282" s="30" t="str">
        <f t="shared" si="770"/>
        <v>(Acreedores quirografarios)</v>
      </c>
      <c r="D4282" s="30">
        <v>5</v>
      </c>
      <c r="E4282" s="30" t="s">
        <v>5602</v>
      </c>
      <c r="F4282" s="30" t="s">
        <v>5603</v>
      </c>
      <c r="G4282" s="30" t="s">
        <v>4912</v>
      </c>
      <c r="H4282" s="31">
        <v>553</v>
      </c>
      <c r="I4282" s="31" t="s">
        <v>62</v>
      </c>
      <c r="J4282" s="32">
        <v>14663.299999999999</v>
      </c>
      <c r="K4282" s="33">
        <f t="shared" si="771"/>
        <v>14663.299999999999</v>
      </c>
      <c r="L4282" s="33">
        <v>1314</v>
      </c>
      <c r="M4282" s="33">
        <v>0</v>
      </c>
      <c r="N4282" s="33">
        <v>0</v>
      </c>
      <c r="O4282" s="33">
        <v>0</v>
      </c>
      <c r="P4282" s="33">
        <f t="shared" si="772"/>
        <v>14663.299999999999</v>
      </c>
      <c r="Q4282" s="33">
        <f t="shared" si="773"/>
        <v>14663.299999999999</v>
      </c>
      <c r="R4282" s="33">
        <f t="shared" si="774"/>
        <v>1314</v>
      </c>
      <c r="S4282" s="33"/>
      <c r="T4282" s="30" t="str">
        <f t="shared" si="775"/>
        <v>USD</v>
      </c>
      <c r="U4282" s="33">
        <v>0</v>
      </c>
      <c r="V4282" s="33">
        <v>0</v>
      </c>
      <c r="W4282" s="33">
        <v>0</v>
      </c>
      <c r="X4282" s="33">
        <f t="shared" si="776"/>
        <v>14663.299999999999</v>
      </c>
      <c r="Y4282" s="33">
        <f t="shared" si="777"/>
        <v>14663.299999999999</v>
      </c>
      <c r="Z4282" s="33">
        <f t="shared" si="778"/>
        <v>1314</v>
      </c>
      <c r="AA4282" s="34">
        <f t="shared" si="779"/>
        <v>3.2399834905087823E-08</v>
      </c>
      <c r="AB4282" s="33" t="s">
        <v>953</v>
      </c>
      <c r="AC4282" s="35">
        <v>43617</v>
      </c>
      <c r="AD4282" s="33">
        <v>30</v>
      </c>
      <c r="AE4282" s="36">
        <f t="shared" si="769"/>
        <v>43647</v>
      </c>
    </row>
    <row r="4283" spans="2:31" ht="14.5" hidden="1">
      <c r="B4283" s="29" t="s">
        <v>3382</v>
      </c>
      <c r="C4283" s="30" t="str">
        <f t="shared" si="770"/>
        <v>(Acreedores quirografarios)</v>
      </c>
      <c r="D4283" s="30">
        <v>5</v>
      </c>
      <c r="E4283" s="30" t="s">
        <v>5602</v>
      </c>
      <c r="F4283" s="30" t="s">
        <v>5603</v>
      </c>
      <c r="G4283" s="30" t="s">
        <v>4912</v>
      </c>
      <c r="H4283" s="31">
        <v>557</v>
      </c>
      <c r="I4283" s="31" t="s">
        <v>62</v>
      </c>
      <c r="J4283" s="32">
        <v>1703.48</v>
      </c>
      <c r="K4283" s="33">
        <f t="shared" si="771"/>
        <v>1703.48</v>
      </c>
      <c r="L4283" s="33">
        <v>332</v>
      </c>
      <c r="M4283" s="33">
        <v>0</v>
      </c>
      <c r="N4283" s="33">
        <v>0</v>
      </c>
      <c r="O4283" s="33">
        <v>0</v>
      </c>
      <c r="P4283" s="33">
        <f t="shared" si="772"/>
        <v>1703.48</v>
      </c>
      <c r="Q4283" s="33">
        <f t="shared" si="773"/>
        <v>1703.48</v>
      </c>
      <c r="R4283" s="33">
        <f t="shared" si="774"/>
        <v>332</v>
      </c>
      <c r="S4283" s="33"/>
      <c r="T4283" s="30" t="str">
        <f t="shared" si="775"/>
        <v>USD</v>
      </c>
      <c r="U4283" s="33">
        <v>0</v>
      </c>
      <c r="V4283" s="33">
        <v>0</v>
      </c>
      <c r="W4283" s="33">
        <v>0</v>
      </c>
      <c r="X4283" s="33">
        <f t="shared" si="776"/>
        <v>1703.48</v>
      </c>
      <c r="Y4283" s="33">
        <f t="shared" si="777"/>
        <v>1703.48</v>
      </c>
      <c r="Z4283" s="33">
        <f t="shared" si="778"/>
        <v>332</v>
      </c>
      <c r="AA4283" s="34">
        <f t="shared" si="779"/>
        <v>8.1862596563844419E-09</v>
      </c>
      <c r="AB4283" s="33" t="s">
        <v>953</v>
      </c>
      <c r="AC4283" s="35">
        <v>43646</v>
      </c>
      <c r="AD4283" s="33">
        <v>30</v>
      </c>
      <c r="AE4283" s="36">
        <f t="shared" si="769"/>
        <v>43676</v>
      </c>
    </row>
    <row r="4284" spans="2:31" ht="14.5" hidden="1">
      <c r="B4284" s="29" t="s">
        <v>3382</v>
      </c>
      <c r="C4284" s="30" t="str">
        <f t="shared" si="770"/>
        <v>(Acreedores quirografarios)</v>
      </c>
      <c r="D4284" s="30">
        <v>5</v>
      </c>
      <c r="E4284" s="30" t="s">
        <v>5602</v>
      </c>
      <c r="F4284" s="30" t="s">
        <v>5603</v>
      </c>
      <c r="G4284" s="30" t="s">
        <v>4912</v>
      </c>
      <c r="H4284" s="31">
        <v>582</v>
      </c>
      <c r="I4284" s="31" t="s">
        <v>62</v>
      </c>
      <c r="J4284" s="32">
        <v>2194.8800000000001</v>
      </c>
      <c r="K4284" s="33">
        <f t="shared" si="771"/>
        <v>2194.8800000000001</v>
      </c>
      <c r="L4284" s="33">
        <v>-1454</v>
      </c>
      <c r="M4284" s="33">
        <v>0</v>
      </c>
      <c r="N4284" s="33">
        <v>0</v>
      </c>
      <c r="O4284" s="33">
        <v>0</v>
      </c>
      <c r="P4284" s="33">
        <f t="shared" si="772"/>
        <v>2194.8800000000001</v>
      </c>
      <c r="Q4284" s="33">
        <f t="shared" si="773"/>
        <v>2194.8800000000001</v>
      </c>
      <c r="R4284" s="33">
        <f t="shared" si="774"/>
        <v>-1454</v>
      </c>
      <c r="S4284" s="33"/>
      <c r="T4284" s="30" t="str">
        <f t="shared" si="775"/>
        <v>USD</v>
      </c>
      <c r="U4284" s="33">
        <v>0</v>
      </c>
      <c r="V4284" s="33">
        <v>0</v>
      </c>
      <c r="W4284" s="33">
        <v>0</v>
      </c>
      <c r="X4284" s="33">
        <f t="shared" si="776"/>
        <v>2194.8800000000001</v>
      </c>
      <c r="Y4284" s="33">
        <f t="shared" si="777"/>
        <v>2194.8800000000001</v>
      </c>
      <c r="Z4284" s="33">
        <f t="shared" si="778"/>
        <v>-1454</v>
      </c>
      <c r="AA4284" s="34">
        <f t="shared" si="779"/>
        <v>-3.5851872109587284E-08</v>
      </c>
      <c r="AB4284" s="33" t="s">
        <v>953</v>
      </c>
      <c r="AC4284" s="35">
        <v>43647</v>
      </c>
      <c r="AD4284" s="33">
        <v>30</v>
      </c>
      <c r="AE4284" s="36">
        <f t="shared" si="769"/>
        <v>43677</v>
      </c>
    </row>
    <row r="4285" spans="2:31" ht="14.5" hidden="1">
      <c r="B4285" s="29" t="s">
        <v>3382</v>
      </c>
      <c r="C4285" s="30" t="str">
        <f t="shared" si="770"/>
        <v>(Acreedores quirografarios)</v>
      </c>
      <c r="D4285" s="30">
        <v>5</v>
      </c>
      <c r="E4285" s="30" t="s">
        <v>5602</v>
      </c>
      <c r="F4285" s="30" t="s">
        <v>5603</v>
      </c>
      <c r="G4285" s="30" t="s">
        <v>4912</v>
      </c>
      <c r="H4285" s="31">
        <v>648</v>
      </c>
      <c r="I4285" s="31" t="s">
        <v>62</v>
      </c>
      <c r="J4285" s="32">
        <v>2305.77</v>
      </c>
      <c r="K4285" s="33">
        <f t="shared" si="771"/>
        <v>2305.77</v>
      </c>
      <c r="L4285" s="33">
        <v>-1186</v>
      </c>
      <c r="M4285" s="33">
        <v>0</v>
      </c>
      <c r="N4285" s="33">
        <v>0</v>
      </c>
      <c r="O4285" s="33">
        <v>0</v>
      </c>
      <c r="P4285" s="33">
        <f t="shared" si="772"/>
        <v>2305.77</v>
      </c>
      <c r="Q4285" s="33">
        <f t="shared" si="773"/>
        <v>2305.77</v>
      </c>
      <c r="R4285" s="33">
        <f t="shared" si="774"/>
        <v>-1186</v>
      </c>
      <c r="S4285" s="33"/>
      <c r="T4285" s="30" t="str">
        <f t="shared" si="775"/>
        <v>USD</v>
      </c>
      <c r="U4285" s="33">
        <v>0</v>
      </c>
      <c r="V4285" s="33">
        <v>0</v>
      </c>
      <c r="W4285" s="33">
        <v>0</v>
      </c>
      <c r="X4285" s="33">
        <f t="shared" si="776"/>
        <v>2305.77</v>
      </c>
      <c r="Y4285" s="33">
        <f t="shared" si="777"/>
        <v>2305.77</v>
      </c>
      <c r="Z4285" s="33">
        <f t="shared" si="778"/>
        <v>-1186</v>
      </c>
      <c r="AA4285" s="34">
        <f t="shared" si="779"/>
        <v>-2.9243686603831169E-08</v>
      </c>
      <c r="AB4285" s="33" t="s">
        <v>953</v>
      </c>
      <c r="AC4285" s="35">
        <v>43678</v>
      </c>
      <c r="AD4285" s="33">
        <v>30</v>
      </c>
      <c r="AE4285" s="36">
        <f t="shared" si="769"/>
        <v>43708</v>
      </c>
    </row>
    <row r="4286" spans="2:31" ht="14.5" hidden="1">
      <c r="B4286" s="29" t="s">
        <v>3382</v>
      </c>
      <c r="C4286" s="30" t="str">
        <f t="shared" si="770"/>
        <v>(Acreedores quirografarios)</v>
      </c>
      <c r="D4286" s="30">
        <v>5</v>
      </c>
      <c r="E4286" s="30" t="s">
        <v>5602</v>
      </c>
      <c r="F4286" s="30" t="s">
        <v>5603</v>
      </c>
      <c r="G4286" s="30" t="s">
        <v>4912</v>
      </c>
      <c r="H4286" s="31">
        <v>632</v>
      </c>
      <c r="I4286" s="31" t="s">
        <v>62</v>
      </c>
      <c r="J4286" s="32">
        <v>191.59</v>
      </c>
      <c r="K4286" s="33">
        <f t="shared" si="771"/>
        <v>191.59</v>
      </c>
      <c r="L4286" s="33">
        <v>-983</v>
      </c>
      <c r="M4286" s="33">
        <v>0</v>
      </c>
      <c r="N4286" s="33">
        <v>0</v>
      </c>
      <c r="O4286" s="33">
        <v>0</v>
      </c>
      <c r="P4286" s="33">
        <f t="shared" si="772"/>
        <v>191.59</v>
      </c>
      <c r="Q4286" s="33">
        <f t="shared" si="773"/>
        <v>191.59</v>
      </c>
      <c r="R4286" s="33">
        <f t="shared" si="774"/>
        <v>-983</v>
      </c>
      <c r="S4286" s="33"/>
      <c r="T4286" s="30" t="str">
        <f t="shared" si="775"/>
        <v>USD</v>
      </c>
      <c r="U4286" s="33">
        <v>0</v>
      </c>
      <c r="V4286" s="33">
        <v>0</v>
      </c>
      <c r="W4286" s="33">
        <v>0</v>
      </c>
      <c r="X4286" s="33">
        <f t="shared" si="776"/>
        <v>191.59</v>
      </c>
      <c r="Y4286" s="33">
        <f t="shared" si="777"/>
        <v>191.59</v>
      </c>
      <c r="Z4286" s="33">
        <f t="shared" si="778"/>
        <v>-983</v>
      </c>
      <c r="AA4286" s="34">
        <f t="shared" si="779"/>
        <v>-2.4238232657306947E-08</v>
      </c>
      <c r="AB4286" s="33" t="s">
        <v>953</v>
      </c>
      <c r="AC4286" s="35">
        <v>43678</v>
      </c>
      <c r="AD4286" s="33">
        <v>30</v>
      </c>
      <c r="AE4286" s="36">
        <f t="shared" si="769"/>
        <v>43708</v>
      </c>
    </row>
    <row r="4287" spans="2:31" ht="14.5" hidden="1">
      <c r="B4287" s="29" t="s">
        <v>3382</v>
      </c>
      <c r="C4287" s="30" t="str">
        <f t="shared" si="770"/>
        <v>(Acreedores quirografarios)</v>
      </c>
      <c r="D4287" s="30">
        <v>5</v>
      </c>
      <c r="E4287" s="30" t="s">
        <v>5602</v>
      </c>
      <c r="F4287" s="30" t="s">
        <v>5603</v>
      </c>
      <c r="G4287" s="30" t="s">
        <v>4912</v>
      </c>
      <c r="H4287" s="31">
        <v>631</v>
      </c>
      <c r="I4287" s="31" t="s">
        <v>62</v>
      </c>
      <c r="J4287" s="32">
        <v>449.81999999999999</v>
      </c>
      <c r="K4287" s="33">
        <f t="shared" si="771"/>
        <v>449.81999999999999</v>
      </c>
      <c r="L4287" s="33">
        <v>-1162</v>
      </c>
      <c r="M4287" s="33">
        <v>0</v>
      </c>
      <c r="N4287" s="33">
        <v>0</v>
      </c>
      <c r="O4287" s="33">
        <v>0</v>
      </c>
      <c r="P4287" s="33">
        <f t="shared" si="772"/>
        <v>449.81999999999999</v>
      </c>
      <c r="Q4287" s="33">
        <f t="shared" si="773"/>
        <v>449.81999999999999</v>
      </c>
      <c r="R4287" s="33">
        <f t="shared" si="774"/>
        <v>-1162</v>
      </c>
      <c r="S4287" s="33"/>
      <c r="T4287" s="30" t="str">
        <f t="shared" si="775"/>
        <v>USD</v>
      </c>
      <c r="U4287" s="33">
        <v>0</v>
      </c>
      <c r="V4287" s="33">
        <v>0</v>
      </c>
      <c r="W4287" s="33">
        <v>0</v>
      </c>
      <c r="X4287" s="33">
        <f t="shared" si="776"/>
        <v>449.81999999999999</v>
      </c>
      <c r="Y4287" s="33">
        <f t="shared" si="777"/>
        <v>449.81999999999999</v>
      </c>
      <c r="Z4287" s="33">
        <f t="shared" si="778"/>
        <v>-1162</v>
      </c>
      <c r="AA4287" s="34">
        <f t="shared" si="779"/>
        <v>-2.8651908797345549E-08</v>
      </c>
      <c r="AB4287" s="33" t="s">
        <v>953</v>
      </c>
      <c r="AC4287" s="35">
        <v>43678</v>
      </c>
      <c r="AD4287" s="33">
        <v>30</v>
      </c>
      <c r="AE4287" s="36">
        <f t="shared" si="769"/>
        <v>43708</v>
      </c>
    </row>
    <row r="4288" spans="2:31" ht="14.5" hidden="1">
      <c r="B4288" s="29" t="s">
        <v>3382</v>
      </c>
      <c r="C4288" s="30" t="str">
        <f t="shared" si="770"/>
        <v>(Acreedores quirografarios)</v>
      </c>
      <c r="D4288" s="30">
        <v>5</v>
      </c>
      <c r="E4288" s="30" t="s">
        <v>5602</v>
      </c>
      <c r="F4288" s="30" t="s">
        <v>5603</v>
      </c>
      <c r="G4288" s="30" t="s">
        <v>4912</v>
      </c>
      <c r="H4288" s="31">
        <v>651</v>
      </c>
      <c r="I4288" s="31" t="s">
        <v>62</v>
      </c>
      <c r="J4288" s="32">
        <v>115.79000000000001</v>
      </c>
      <c r="K4288" s="33">
        <f t="shared" si="771"/>
        <v>115.79000000000001</v>
      </c>
      <c r="L4288" s="33">
        <v>-1631</v>
      </c>
      <c r="M4288" s="33">
        <v>0</v>
      </c>
      <c r="N4288" s="33">
        <v>0</v>
      </c>
      <c r="O4288" s="33">
        <v>0</v>
      </c>
      <c r="P4288" s="33">
        <f t="shared" si="772"/>
        <v>115.79000000000001</v>
      </c>
      <c r="Q4288" s="33">
        <f t="shared" si="773"/>
        <v>115.79000000000001</v>
      </c>
      <c r="R4288" s="33">
        <f t="shared" si="774"/>
        <v>-1631</v>
      </c>
      <c r="S4288" s="33"/>
      <c r="T4288" s="30" t="str">
        <f t="shared" si="775"/>
        <v>USD</v>
      </c>
      <c r="U4288" s="33">
        <v>0</v>
      </c>
      <c r="V4288" s="33">
        <v>0</v>
      </c>
      <c r="W4288" s="33">
        <v>0</v>
      </c>
      <c r="X4288" s="33">
        <f t="shared" si="776"/>
        <v>115.79000000000001</v>
      </c>
      <c r="Y4288" s="33">
        <f t="shared" si="777"/>
        <v>115.79000000000001</v>
      </c>
      <c r="Z4288" s="33">
        <f t="shared" si="778"/>
        <v>-1631</v>
      </c>
      <c r="AA4288" s="34">
        <f t="shared" si="779"/>
        <v>-4.0216233432418749E-08</v>
      </c>
      <c r="AB4288" s="33" t="s">
        <v>953</v>
      </c>
      <c r="AC4288" s="35">
        <v>43709</v>
      </c>
      <c r="AD4288" s="33">
        <v>30</v>
      </c>
      <c r="AE4288" s="36">
        <f t="shared" si="769"/>
        <v>43739</v>
      </c>
    </row>
    <row r="4289" spans="2:31" ht="14.5" hidden="1">
      <c r="B4289" s="29" t="s">
        <v>3382</v>
      </c>
      <c r="C4289" s="30" t="str">
        <f t="shared" si="770"/>
        <v>(Acreedores quirografarios)</v>
      </c>
      <c r="D4289" s="30">
        <v>5</v>
      </c>
      <c r="E4289" s="30" t="s">
        <v>5602</v>
      </c>
      <c r="F4289" s="30" t="s">
        <v>5603</v>
      </c>
      <c r="G4289" s="30" t="s">
        <v>4912</v>
      </c>
      <c r="H4289" s="31">
        <v>650</v>
      </c>
      <c r="I4289" s="31" t="s">
        <v>62</v>
      </c>
      <c r="J4289" s="32">
        <v>264.47000000000003</v>
      </c>
      <c r="K4289" s="33">
        <f t="shared" si="771"/>
        <v>264.47000000000003</v>
      </c>
      <c r="L4289" s="33">
        <v>753</v>
      </c>
      <c r="M4289" s="33">
        <v>0</v>
      </c>
      <c r="N4289" s="33">
        <v>0</v>
      </c>
      <c r="O4289" s="33">
        <v>0</v>
      </c>
      <c r="P4289" s="33">
        <f t="shared" si="772"/>
        <v>264.47000000000003</v>
      </c>
      <c r="Q4289" s="33">
        <f t="shared" si="773"/>
        <v>264.47000000000003</v>
      </c>
      <c r="R4289" s="33">
        <f t="shared" si="774"/>
        <v>753</v>
      </c>
      <c r="S4289" s="33"/>
      <c r="T4289" s="30" t="str">
        <f t="shared" si="775"/>
        <v>USD</v>
      </c>
      <c r="U4289" s="33">
        <v>0</v>
      </c>
      <c r="V4289" s="33">
        <v>0</v>
      </c>
      <c r="W4289" s="33">
        <v>0</v>
      </c>
      <c r="X4289" s="33">
        <f t="shared" si="776"/>
        <v>264.47000000000003</v>
      </c>
      <c r="Y4289" s="33">
        <f t="shared" si="777"/>
        <v>264.47000000000003</v>
      </c>
      <c r="Z4289" s="33">
        <f t="shared" si="778"/>
        <v>753</v>
      </c>
      <c r="AA4289" s="34">
        <f t="shared" si="779"/>
        <v>1.85670286784864E-08</v>
      </c>
      <c r="AB4289" s="33" t="s">
        <v>953</v>
      </c>
      <c r="AC4289" s="35">
        <v>43709</v>
      </c>
      <c r="AD4289" s="33">
        <v>30</v>
      </c>
      <c r="AE4289" s="36">
        <f t="shared" si="769"/>
        <v>43739</v>
      </c>
    </row>
    <row r="4290" spans="2:31" ht="14.5" hidden="1">
      <c r="B4290" s="29" t="s">
        <v>3382</v>
      </c>
      <c r="C4290" s="30" t="str">
        <f t="shared" si="770"/>
        <v>(Acreedores quirografarios)</v>
      </c>
      <c r="D4290" s="30">
        <v>5</v>
      </c>
      <c r="E4290" s="30" t="s">
        <v>5602</v>
      </c>
      <c r="F4290" s="30" t="s">
        <v>5603</v>
      </c>
      <c r="G4290" s="30" t="s">
        <v>4912</v>
      </c>
      <c r="H4290" s="31">
        <v>655</v>
      </c>
      <c r="I4290" s="31" t="s">
        <v>62</v>
      </c>
      <c r="J4290" s="32">
        <v>667.23000000000002</v>
      </c>
      <c r="K4290" s="33">
        <f t="shared" si="771"/>
        <v>667.23000000000002</v>
      </c>
      <c r="L4290" s="33">
        <v>1176</v>
      </c>
      <c r="M4290" s="33">
        <v>0</v>
      </c>
      <c r="N4290" s="33">
        <v>0</v>
      </c>
      <c r="O4290" s="33">
        <v>0</v>
      </c>
      <c r="P4290" s="33">
        <f t="shared" si="772"/>
        <v>667.23000000000002</v>
      </c>
      <c r="Q4290" s="33">
        <f t="shared" si="773"/>
        <v>667.23000000000002</v>
      </c>
      <c r="R4290" s="33">
        <f t="shared" si="774"/>
        <v>1176</v>
      </c>
      <c r="S4290" s="33"/>
      <c r="T4290" s="30" t="str">
        <f t="shared" si="775"/>
        <v>USD</v>
      </c>
      <c r="U4290" s="33">
        <v>0</v>
      </c>
      <c r="V4290" s="33">
        <v>0</v>
      </c>
      <c r="W4290" s="33">
        <v>0</v>
      </c>
      <c r="X4290" s="33">
        <f t="shared" si="776"/>
        <v>667.23000000000002</v>
      </c>
      <c r="Y4290" s="33">
        <f t="shared" si="777"/>
        <v>667.23000000000002</v>
      </c>
      <c r="Z4290" s="33">
        <f t="shared" si="778"/>
        <v>1176</v>
      </c>
      <c r="AA4290" s="34">
        <f t="shared" si="779"/>
        <v>2.8997112517795493E-08</v>
      </c>
      <c r="AB4290" s="33" t="s">
        <v>953</v>
      </c>
      <c r="AC4290" s="35">
        <v>43709</v>
      </c>
      <c r="AD4290" s="33">
        <v>30</v>
      </c>
      <c r="AE4290" s="36">
        <f t="shared" si="769"/>
        <v>43739</v>
      </c>
    </row>
    <row r="4291" spans="2:31" ht="14.5" hidden="1">
      <c r="B4291" s="29" t="s">
        <v>3382</v>
      </c>
      <c r="C4291" s="30" t="str">
        <f t="shared" si="770"/>
        <v>(Acreedores quirografarios)</v>
      </c>
      <c r="D4291" s="30">
        <v>5</v>
      </c>
      <c r="E4291" s="30" t="s">
        <v>5602</v>
      </c>
      <c r="F4291" s="30" t="s">
        <v>5603</v>
      </c>
      <c r="G4291" s="30" t="s">
        <v>4912</v>
      </c>
      <c r="H4291" s="31">
        <v>681</v>
      </c>
      <c r="I4291" s="31" t="s">
        <v>62</v>
      </c>
      <c r="J4291" s="32">
        <v>394.43000000000001</v>
      </c>
      <c r="K4291" s="33">
        <f t="shared" si="771"/>
        <v>394.43000000000001</v>
      </c>
      <c r="L4291" s="33">
        <v>328</v>
      </c>
      <c r="M4291" s="33">
        <v>0</v>
      </c>
      <c r="N4291" s="33">
        <v>0</v>
      </c>
      <c r="O4291" s="33">
        <v>0</v>
      </c>
      <c r="P4291" s="33">
        <f t="shared" si="772"/>
        <v>394.43000000000001</v>
      </c>
      <c r="Q4291" s="33">
        <f t="shared" si="773"/>
        <v>394.43000000000001</v>
      </c>
      <c r="R4291" s="33">
        <f t="shared" si="774"/>
        <v>328</v>
      </c>
      <c r="S4291" s="33"/>
      <c r="T4291" s="30" t="str">
        <f t="shared" si="775"/>
        <v>USD</v>
      </c>
      <c r="U4291" s="33">
        <v>0</v>
      </c>
      <c r="V4291" s="33">
        <v>0</v>
      </c>
      <c r="W4291" s="33">
        <v>0</v>
      </c>
      <c r="X4291" s="33">
        <f t="shared" si="776"/>
        <v>394.43000000000001</v>
      </c>
      <c r="Y4291" s="33">
        <f t="shared" si="777"/>
        <v>394.43000000000001</v>
      </c>
      <c r="Z4291" s="33">
        <f t="shared" si="778"/>
        <v>328</v>
      </c>
      <c r="AA4291" s="34">
        <f t="shared" si="779"/>
        <v>8.0876300219701724E-09</v>
      </c>
      <c r="AB4291" s="33" t="s">
        <v>953</v>
      </c>
      <c r="AC4291" s="35">
        <v>43739</v>
      </c>
      <c r="AD4291" s="33">
        <v>30</v>
      </c>
      <c r="AE4291" s="36">
        <f t="shared" si="769"/>
        <v>43769</v>
      </c>
    </row>
    <row r="4292" spans="2:31" ht="14.5" hidden="1">
      <c r="B4292" s="29" t="s">
        <v>3382</v>
      </c>
      <c r="C4292" s="30" t="str">
        <f t="shared" si="770"/>
        <v>(Acreedores quirografarios)</v>
      </c>
      <c r="D4292" s="30">
        <v>5</v>
      </c>
      <c r="E4292" s="30" t="s">
        <v>5602</v>
      </c>
      <c r="F4292" s="30" t="s">
        <v>5603</v>
      </c>
      <c r="G4292" s="30" t="s">
        <v>4912</v>
      </c>
      <c r="H4292" s="31" t="s">
        <v>3386</v>
      </c>
      <c r="I4292" s="31" t="s">
        <v>62</v>
      </c>
      <c r="J4292" s="32">
        <v>1980.46</v>
      </c>
      <c r="K4292" s="33">
        <f t="shared" si="771"/>
        <v>1980.46</v>
      </c>
      <c r="L4292" s="33">
        <v>1114</v>
      </c>
      <c r="M4292" s="33">
        <v>0</v>
      </c>
      <c r="N4292" s="33">
        <v>0</v>
      </c>
      <c r="O4292" s="33">
        <v>0</v>
      </c>
      <c r="P4292" s="33">
        <f t="shared" si="772"/>
        <v>1980.46</v>
      </c>
      <c r="Q4292" s="33">
        <f t="shared" si="773"/>
        <v>1980.46</v>
      </c>
      <c r="R4292" s="33">
        <f t="shared" si="774"/>
        <v>1114</v>
      </c>
      <c r="S4292" s="38"/>
      <c r="T4292" s="30" t="str">
        <f t="shared" si="775"/>
        <v>USD</v>
      </c>
      <c r="U4292" s="33">
        <v>0</v>
      </c>
      <c r="V4292" s="33">
        <v>0</v>
      </c>
      <c r="W4292" s="33">
        <v>0</v>
      </c>
      <c r="X4292" s="33">
        <f t="shared" si="776"/>
        <v>1980.46</v>
      </c>
      <c r="Y4292" s="33">
        <f t="shared" si="777"/>
        <v>1980.46</v>
      </c>
      <c r="Z4292" s="33">
        <f t="shared" si="778"/>
        <v>1114</v>
      </c>
      <c r="AA4292" s="34">
        <f t="shared" si="779"/>
        <v>2.7468353184374302E-08</v>
      </c>
      <c r="AB4292" s="33" t="s">
        <v>953</v>
      </c>
      <c r="AC4292" s="35">
        <v>43739</v>
      </c>
      <c r="AD4292" s="33">
        <v>30</v>
      </c>
      <c r="AE4292" s="36">
        <f t="shared" si="769"/>
        <v>43769</v>
      </c>
    </row>
    <row r="4293" spans="2:31" ht="14.5" hidden="1">
      <c r="B4293" s="29" t="s">
        <v>3382</v>
      </c>
      <c r="C4293" s="30" t="str">
        <f t="shared" si="770"/>
        <v>(Acreedores quirografarios)</v>
      </c>
      <c r="D4293" s="30">
        <v>5</v>
      </c>
      <c r="E4293" s="30" t="s">
        <v>5602</v>
      </c>
      <c r="F4293" s="30" t="s">
        <v>5603</v>
      </c>
      <c r="G4293" s="30" t="s">
        <v>4912</v>
      </c>
      <c r="H4293" s="31">
        <v>674</v>
      </c>
      <c r="I4293" s="31" t="s">
        <v>62</v>
      </c>
      <c r="J4293" s="32">
        <v>8556.4599999999991</v>
      </c>
      <c r="K4293" s="33">
        <f t="shared" si="771"/>
        <v>8556.4599999999991</v>
      </c>
      <c r="L4293" s="33">
        <v>499</v>
      </c>
      <c r="M4293" s="33">
        <v>0</v>
      </c>
      <c r="N4293" s="33">
        <v>0</v>
      </c>
      <c r="O4293" s="33">
        <v>0</v>
      </c>
      <c r="P4293" s="33">
        <f t="shared" si="772"/>
        <v>8556.4599999999991</v>
      </c>
      <c r="Q4293" s="33">
        <f t="shared" si="773"/>
        <v>8556.4599999999991</v>
      </c>
      <c r="R4293" s="33">
        <f t="shared" si="774"/>
        <v>499</v>
      </c>
      <c r="S4293" s="33"/>
      <c r="T4293" s="30" t="str">
        <f t="shared" si="775"/>
        <v>USD</v>
      </c>
      <c r="U4293" s="33">
        <v>0</v>
      </c>
      <c r="V4293" s="33">
        <v>0</v>
      </c>
      <c r="W4293" s="33">
        <v>0</v>
      </c>
      <c r="X4293" s="33">
        <f t="shared" si="776"/>
        <v>8556.4599999999991</v>
      </c>
      <c r="Y4293" s="33">
        <f t="shared" si="777"/>
        <v>8556.4599999999991</v>
      </c>
      <c r="Z4293" s="33">
        <f t="shared" si="778"/>
        <v>499</v>
      </c>
      <c r="AA4293" s="34">
        <f t="shared" si="779"/>
        <v>1.2304046893180231E-08</v>
      </c>
      <c r="AB4293" s="33" t="s">
        <v>953</v>
      </c>
      <c r="AC4293" s="35">
        <v>43739</v>
      </c>
      <c r="AD4293" s="33">
        <v>30</v>
      </c>
      <c r="AE4293" s="36">
        <f t="shared" si="769"/>
        <v>43769</v>
      </c>
    </row>
    <row r="4294" spans="2:31" ht="14.5" hidden="1">
      <c r="B4294" s="29" t="s">
        <v>3382</v>
      </c>
      <c r="C4294" s="30" t="str">
        <f t="shared" si="770"/>
        <v>(Acreedores quirografarios)</v>
      </c>
      <c r="D4294" s="30">
        <v>5</v>
      </c>
      <c r="E4294" s="30" t="s">
        <v>5602</v>
      </c>
      <c r="F4294" s="30" t="s">
        <v>5603</v>
      </c>
      <c r="G4294" s="30" t="s">
        <v>4912</v>
      </c>
      <c r="H4294" s="31">
        <v>721</v>
      </c>
      <c r="I4294" s="31" t="s">
        <v>62</v>
      </c>
      <c r="J4294" s="32">
        <v>12393.73</v>
      </c>
      <c r="K4294" s="33">
        <f t="shared" si="771"/>
        <v>12393.73</v>
      </c>
      <c r="L4294" s="33">
        <v>-1564</v>
      </c>
      <c r="M4294" s="33">
        <v>0</v>
      </c>
      <c r="N4294" s="33">
        <v>0</v>
      </c>
      <c r="O4294" s="33">
        <v>0</v>
      </c>
      <c r="P4294" s="33">
        <f t="shared" si="772"/>
        <v>12393.73</v>
      </c>
      <c r="Q4294" s="33">
        <f t="shared" si="773"/>
        <v>12393.73</v>
      </c>
      <c r="R4294" s="33">
        <f t="shared" si="774"/>
        <v>-1564</v>
      </c>
      <c r="S4294" s="33"/>
      <c r="T4294" s="30" t="str">
        <f t="shared" si="775"/>
        <v>USD</v>
      </c>
      <c r="U4294" s="33">
        <v>0</v>
      </c>
      <c r="V4294" s="33">
        <v>0</v>
      </c>
      <c r="W4294" s="33">
        <v>0</v>
      </c>
      <c r="X4294" s="33">
        <f t="shared" si="776"/>
        <v>12393.73</v>
      </c>
      <c r="Y4294" s="33">
        <f t="shared" si="777"/>
        <v>12393.73</v>
      </c>
      <c r="Z4294" s="33">
        <f t="shared" si="778"/>
        <v>-1564</v>
      </c>
      <c r="AA4294" s="34">
        <f t="shared" si="779"/>
        <v>-3.8564187055979723E-08</v>
      </c>
      <c r="AB4294" s="33" t="s">
        <v>953</v>
      </c>
      <c r="AC4294" s="35">
        <v>43800</v>
      </c>
      <c r="AD4294" s="33">
        <v>30</v>
      </c>
      <c r="AE4294" s="36">
        <f t="shared" si="769"/>
        <v>43830</v>
      </c>
    </row>
    <row r="4295" spans="2:31" ht="14.5" hidden="1">
      <c r="B4295" s="29" t="s">
        <v>3382</v>
      </c>
      <c r="C4295" s="30" t="str">
        <f t="shared" si="770"/>
        <v>(Acreedores quirografarios)</v>
      </c>
      <c r="D4295" s="30">
        <v>5</v>
      </c>
      <c r="E4295" s="30" t="s">
        <v>5602</v>
      </c>
      <c r="F4295" s="30" t="s">
        <v>5603</v>
      </c>
      <c r="G4295" s="30" t="s">
        <v>4912</v>
      </c>
      <c r="H4295" s="31">
        <v>753</v>
      </c>
      <c r="I4295" s="31" t="s">
        <v>62</v>
      </c>
      <c r="J4295" s="32">
        <v>19.16</v>
      </c>
      <c r="K4295" s="33">
        <f t="shared" si="771"/>
        <v>19.16</v>
      </c>
      <c r="L4295" s="33">
        <v>1474</v>
      </c>
      <c r="M4295" s="33">
        <v>0</v>
      </c>
      <c r="N4295" s="33">
        <v>0</v>
      </c>
      <c r="O4295" s="33">
        <v>0</v>
      </c>
      <c r="P4295" s="33">
        <f t="shared" si="772"/>
        <v>19.16</v>
      </c>
      <c r="Q4295" s="33">
        <f t="shared" si="773"/>
        <v>19.16</v>
      </c>
      <c r="R4295" s="33">
        <f t="shared" si="774"/>
        <v>1474</v>
      </c>
      <c r="S4295" s="33"/>
      <c r="T4295" s="30" t="str">
        <f t="shared" si="775"/>
        <v>USD</v>
      </c>
      <c r="U4295" s="33">
        <v>0</v>
      </c>
      <c r="V4295" s="33">
        <v>0</v>
      </c>
      <c r="W4295" s="33">
        <v>0</v>
      </c>
      <c r="X4295" s="33">
        <f t="shared" si="776"/>
        <v>19.16</v>
      </c>
      <c r="Y4295" s="33">
        <f t="shared" si="777"/>
        <v>19.16</v>
      </c>
      <c r="Z4295" s="33">
        <f t="shared" si="778"/>
        <v>1474</v>
      </c>
      <c r="AA4295" s="34">
        <f t="shared" si="779"/>
        <v>3.6345020281658637E-08</v>
      </c>
      <c r="AB4295" s="33" t="s">
        <v>953</v>
      </c>
      <c r="AC4295" s="35">
        <v>43862</v>
      </c>
      <c r="AD4295" s="33">
        <v>30</v>
      </c>
      <c r="AE4295" s="36">
        <f t="shared" si="769"/>
        <v>43892</v>
      </c>
    </row>
    <row r="4296" spans="2:31" ht="14.5" hidden="1">
      <c r="B4296" s="29" t="s">
        <v>3382</v>
      </c>
      <c r="C4296" s="30" t="str">
        <f t="shared" si="770"/>
        <v>(Acreedores quirografarios)</v>
      </c>
      <c r="D4296" s="30">
        <v>5</v>
      </c>
      <c r="E4296" s="30" t="s">
        <v>5602</v>
      </c>
      <c r="F4296" s="30" t="s">
        <v>5603</v>
      </c>
      <c r="G4296" s="30" t="s">
        <v>4912</v>
      </c>
      <c r="H4296" s="31">
        <v>766</v>
      </c>
      <c r="I4296" s="31" t="s">
        <v>62</v>
      </c>
      <c r="J4296" s="32">
        <v>8770.3500000000004</v>
      </c>
      <c r="K4296" s="33">
        <f t="shared" si="771"/>
        <v>8770.3500000000004</v>
      </c>
      <c r="L4296" s="33">
        <v>162</v>
      </c>
      <c r="M4296" s="33">
        <v>0</v>
      </c>
      <c r="N4296" s="33">
        <v>0</v>
      </c>
      <c r="O4296" s="33">
        <v>0</v>
      </c>
      <c r="P4296" s="33">
        <f t="shared" si="772"/>
        <v>8770.3500000000004</v>
      </c>
      <c r="Q4296" s="33">
        <f t="shared" si="773"/>
        <v>8770.3500000000004</v>
      </c>
      <c r="R4296" s="33">
        <f t="shared" si="774"/>
        <v>162</v>
      </c>
      <c r="S4296" s="33"/>
      <c r="T4296" s="30" t="str">
        <f t="shared" si="775"/>
        <v>USD</v>
      </c>
      <c r="U4296" s="33">
        <v>0</v>
      </c>
      <c r="V4296" s="33">
        <v>0</v>
      </c>
      <c r="W4296" s="33">
        <v>0</v>
      </c>
      <c r="X4296" s="33">
        <f t="shared" si="776"/>
        <v>8770.3500000000004</v>
      </c>
      <c r="Y4296" s="33">
        <f t="shared" si="777"/>
        <v>8770.3500000000004</v>
      </c>
      <c r="Z4296" s="33">
        <f t="shared" si="778"/>
        <v>162</v>
      </c>
      <c r="AA4296" s="34">
        <f t="shared" si="779"/>
        <v>3.9945001937779506E-09</v>
      </c>
      <c r="AB4296" s="33" t="s">
        <v>953</v>
      </c>
      <c r="AC4296" s="35">
        <v>43862</v>
      </c>
      <c r="AD4296" s="33">
        <v>30</v>
      </c>
      <c r="AE4296" s="36">
        <f t="shared" si="769"/>
        <v>43892</v>
      </c>
    </row>
    <row r="4297" spans="2:31" ht="14.5" hidden="1">
      <c r="B4297" s="29" t="s">
        <v>3382</v>
      </c>
      <c r="C4297" s="30" t="str">
        <f t="shared" si="770"/>
        <v>(Acreedores quirografarios)</v>
      </c>
      <c r="D4297" s="30">
        <v>5</v>
      </c>
      <c r="E4297" s="30" t="s">
        <v>5602</v>
      </c>
      <c r="F4297" s="30" t="s">
        <v>5603</v>
      </c>
      <c r="G4297" s="30" t="s">
        <v>4912</v>
      </c>
      <c r="H4297" s="31">
        <v>773</v>
      </c>
      <c r="I4297" s="31" t="s">
        <v>62</v>
      </c>
      <c r="J4297" s="32">
        <v>2707.25</v>
      </c>
      <c r="K4297" s="33">
        <f t="shared" si="771"/>
        <v>2707.25</v>
      </c>
      <c r="L4297" s="33">
        <v>1260</v>
      </c>
      <c r="M4297" s="33">
        <v>0</v>
      </c>
      <c r="N4297" s="33">
        <v>0</v>
      </c>
      <c r="O4297" s="33">
        <v>0</v>
      </c>
      <c r="P4297" s="33">
        <f t="shared" si="772"/>
        <v>2707.25</v>
      </c>
      <c r="Q4297" s="33">
        <f t="shared" si="773"/>
        <v>2707.25</v>
      </c>
      <c r="R4297" s="33">
        <f t="shared" si="774"/>
        <v>1260</v>
      </c>
      <c r="S4297" s="33"/>
      <c r="T4297" s="30" t="str">
        <f t="shared" si="775"/>
        <v>USD</v>
      </c>
      <c r="U4297" s="33">
        <v>0</v>
      </c>
      <c r="V4297" s="33">
        <v>0</v>
      </c>
      <c r="W4297" s="33">
        <v>0</v>
      </c>
      <c r="X4297" s="33">
        <f t="shared" si="776"/>
        <v>2707.25</v>
      </c>
      <c r="Y4297" s="33">
        <f t="shared" si="777"/>
        <v>2707.25</v>
      </c>
      <c r="Z4297" s="33">
        <f t="shared" si="778"/>
        <v>1260</v>
      </c>
      <c r="AA4297" s="34">
        <f t="shared" si="779"/>
        <v>3.1068334840495174E-08</v>
      </c>
      <c r="AB4297" s="33" t="s">
        <v>953</v>
      </c>
      <c r="AC4297" s="35">
        <v>43891</v>
      </c>
      <c r="AD4297" s="33">
        <v>30</v>
      </c>
      <c r="AE4297" s="36">
        <f t="shared" si="769"/>
        <v>43921</v>
      </c>
    </row>
    <row r="4298" spans="2:31" ht="14.5" hidden="1">
      <c r="B4298" s="29" t="s">
        <v>3382</v>
      </c>
      <c r="C4298" s="30" t="str">
        <f t="shared" si="770"/>
        <v>(Acreedores quirografarios)</v>
      </c>
      <c r="D4298" s="30">
        <v>5</v>
      </c>
      <c r="E4298" s="30" t="s">
        <v>5602</v>
      </c>
      <c r="F4298" s="30" t="s">
        <v>5603</v>
      </c>
      <c r="G4298" s="30" t="s">
        <v>4912</v>
      </c>
      <c r="H4298" s="31">
        <v>757</v>
      </c>
      <c r="I4298" s="31" t="s">
        <v>62</v>
      </c>
      <c r="J4298" s="32">
        <v>2707.25</v>
      </c>
      <c r="K4298" s="33">
        <f t="shared" si="771"/>
        <v>2707.25</v>
      </c>
      <c r="L4298" s="33">
        <v>1260</v>
      </c>
      <c r="M4298" s="33">
        <v>0</v>
      </c>
      <c r="N4298" s="33">
        <v>0</v>
      </c>
      <c r="O4298" s="33">
        <v>0</v>
      </c>
      <c r="P4298" s="33">
        <f t="shared" si="772"/>
        <v>2707.25</v>
      </c>
      <c r="Q4298" s="33">
        <f t="shared" si="773"/>
        <v>2707.25</v>
      </c>
      <c r="R4298" s="33">
        <f t="shared" si="774"/>
        <v>1260</v>
      </c>
      <c r="S4298" s="33"/>
      <c r="T4298" s="30" t="str">
        <f t="shared" si="775"/>
        <v>USD</v>
      </c>
      <c r="U4298" s="33">
        <v>0</v>
      </c>
      <c r="V4298" s="33">
        <v>0</v>
      </c>
      <c r="W4298" s="33">
        <v>0</v>
      </c>
      <c r="X4298" s="33">
        <f t="shared" si="776"/>
        <v>2707.25</v>
      </c>
      <c r="Y4298" s="33">
        <f t="shared" si="777"/>
        <v>2707.25</v>
      </c>
      <c r="Z4298" s="33">
        <f t="shared" si="778"/>
        <v>1260</v>
      </c>
      <c r="AA4298" s="34">
        <f t="shared" si="779"/>
        <v>3.1068334840495174E-08</v>
      </c>
      <c r="AB4298" s="33" t="s">
        <v>953</v>
      </c>
      <c r="AC4298" s="35">
        <v>43891</v>
      </c>
      <c r="AD4298" s="33">
        <v>30</v>
      </c>
      <c r="AE4298" s="36">
        <f t="shared" si="769"/>
        <v>43921</v>
      </c>
    </row>
    <row r="4299" spans="2:31" ht="14.5" hidden="1">
      <c r="B4299" s="29" t="s">
        <v>3382</v>
      </c>
      <c r="C4299" s="30" t="str">
        <f t="shared" si="770"/>
        <v>(Acreedores quirografarios)</v>
      </c>
      <c r="D4299" s="30">
        <v>5</v>
      </c>
      <c r="E4299" s="30" t="s">
        <v>5602</v>
      </c>
      <c r="F4299" s="30" t="s">
        <v>5603</v>
      </c>
      <c r="G4299" s="30" t="s">
        <v>4912</v>
      </c>
      <c r="H4299" s="31" t="s">
        <v>3387</v>
      </c>
      <c r="I4299" s="31" t="s">
        <v>62</v>
      </c>
      <c r="J4299" s="32">
        <v>2707.25</v>
      </c>
      <c r="K4299" s="33">
        <f t="shared" si="771"/>
        <v>2707.25</v>
      </c>
      <c r="L4299" s="33">
        <v>1337</v>
      </c>
      <c r="M4299" s="33">
        <v>0</v>
      </c>
      <c r="N4299" s="33">
        <v>0</v>
      </c>
      <c r="O4299" s="33">
        <v>0</v>
      </c>
      <c r="P4299" s="33">
        <f t="shared" si="772"/>
        <v>2707.25</v>
      </c>
      <c r="Q4299" s="33">
        <f t="shared" si="773"/>
        <v>2707.25</v>
      </c>
      <c r="R4299" s="33">
        <f t="shared" si="774"/>
        <v>1337</v>
      </c>
      <c r="S4299" s="33"/>
      <c r="T4299" s="30" t="str">
        <f t="shared" si="775"/>
        <v>USD</v>
      </c>
      <c r="U4299" s="33">
        <v>0</v>
      </c>
      <c r="V4299" s="33">
        <v>0</v>
      </c>
      <c r="W4299" s="33">
        <v>0</v>
      </c>
      <c r="X4299" s="33">
        <f t="shared" si="776"/>
        <v>2707.25</v>
      </c>
      <c r="Y4299" s="33">
        <f t="shared" si="777"/>
        <v>2707.25</v>
      </c>
      <c r="Z4299" s="33">
        <f t="shared" si="778"/>
        <v>1337</v>
      </c>
      <c r="AA4299" s="34">
        <f t="shared" si="779"/>
        <v>3.2966955302969877E-08</v>
      </c>
      <c r="AB4299" s="33" t="s">
        <v>953</v>
      </c>
      <c r="AC4299" s="35">
        <v>43990</v>
      </c>
      <c r="AD4299" s="33">
        <v>30</v>
      </c>
      <c r="AE4299" s="36">
        <f t="shared" si="769"/>
        <v>44020</v>
      </c>
    </row>
    <row r="4300" spans="2:31" ht="14.5" hidden="1">
      <c r="B4300" s="29" t="s">
        <v>3382</v>
      </c>
      <c r="C4300" s="30" t="str">
        <f t="shared" si="770"/>
        <v>(Acreedores quirografarios)</v>
      </c>
      <c r="D4300" s="30">
        <v>5</v>
      </c>
      <c r="E4300" s="30" t="s">
        <v>5602</v>
      </c>
      <c r="F4300" s="30" t="s">
        <v>5603</v>
      </c>
      <c r="G4300" s="30" t="s">
        <v>4912</v>
      </c>
      <c r="H4300" s="31" t="s">
        <v>3388</v>
      </c>
      <c r="I4300" s="31" t="s">
        <v>62</v>
      </c>
      <c r="J4300" s="32">
        <v>2707.25</v>
      </c>
      <c r="K4300" s="33">
        <f t="shared" si="771"/>
        <v>2707.25</v>
      </c>
      <c r="L4300" s="33">
        <v>1408</v>
      </c>
      <c r="M4300" s="33">
        <v>0</v>
      </c>
      <c r="N4300" s="33">
        <v>0</v>
      </c>
      <c r="O4300" s="33">
        <v>0</v>
      </c>
      <c r="P4300" s="33">
        <f t="shared" si="772"/>
        <v>2707.25</v>
      </c>
      <c r="Q4300" s="33">
        <f t="shared" si="773"/>
        <v>2707.25</v>
      </c>
      <c r="R4300" s="33">
        <f t="shared" si="774"/>
        <v>1408</v>
      </c>
      <c r="S4300" s="33"/>
      <c r="T4300" s="30" t="str">
        <f t="shared" si="775"/>
        <v>USD</v>
      </c>
      <c r="U4300" s="33">
        <v>0</v>
      </c>
      <c r="V4300" s="33">
        <v>0</v>
      </c>
      <c r="W4300" s="33">
        <v>0</v>
      </c>
      <c r="X4300" s="33">
        <f t="shared" si="776"/>
        <v>2707.25</v>
      </c>
      <c r="Y4300" s="33">
        <f t="shared" si="777"/>
        <v>2707.25</v>
      </c>
      <c r="Z4300" s="33">
        <f t="shared" si="778"/>
        <v>1408</v>
      </c>
      <c r="AA4300" s="34">
        <f t="shared" si="779"/>
        <v>3.4717631313823178E-08</v>
      </c>
      <c r="AB4300" s="33" t="s">
        <v>953</v>
      </c>
      <c r="AC4300" s="35">
        <v>44013</v>
      </c>
      <c r="AD4300" s="33">
        <v>30</v>
      </c>
      <c r="AE4300" s="36">
        <f t="shared" si="769"/>
        <v>44043</v>
      </c>
    </row>
    <row r="4301" spans="2:31" ht="14.5" hidden="1">
      <c r="B4301" s="29" t="s">
        <v>3382</v>
      </c>
      <c r="C4301" s="30" t="str">
        <f t="shared" si="770"/>
        <v>(Acreedores quirografarios)</v>
      </c>
      <c r="D4301" s="30">
        <v>5</v>
      </c>
      <c r="E4301" s="30" t="s">
        <v>5602</v>
      </c>
      <c r="F4301" s="30" t="s">
        <v>5603</v>
      </c>
      <c r="G4301" s="30" t="s">
        <v>4912</v>
      </c>
      <c r="H4301" s="31">
        <v>735</v>
      </c>
      <c r="I4301" s="31" t="s">
        <v>62</v>
      </c>
      <c r="J4301" s="32">
        <v>2407.3099999999999</v>
      </c>
      <c r="K4301" s="33">
        <f t="shared" si="771"/>
        <v>2407.3099999999999</v>
      </c>
      <c r="L4301" s="33">
        <v>761</v>
      </c>
      <c r="M4301" s="33">
        <v>0</v>
      </c>
      <c r="N4301" s="33">
        <v>0</v>
      </c>
      <c r="O4301" s="33">
        <v>0</v>
      </c>
      <c r="P4301" s="33">
        <f t="shared" si="772"/>
        <v>2407.3099999999999</v>
      </c>
      <c r="Q4301" s="33">
        <f t="shared" si="773"/>
        <v>2407.3099999999999</v>
      </c>
      <c r="R4301" s="33">
        <f t="shared" si="774"/>
        <v>761</v>
      </c>
      <c r="S4301" s="33"/>
      <c r="T4301" s="30" t="str">
        <f t="shared" si="775"/>
        <v>USD</v>
      </c>
      <c r="U4301" s="33">
        <v>0</v>
      </c>
      <c r="V4301" s="33">
        <v>0</v>
      </c>
      <c r="W4301" s="33">
        <v>0</v>
      </c>
      <c r="X4301" s="33">
        <f t="shared" si="776"/>
        <v>2407.3099999999999</v>
      </c>
      <c r="Y4301" s="33">
        <f t="shared" si="777"/>
        <v>2407.3099999999999</v>
      </c>
      <c r="Z4301" s="33">
        <f t="shared" si="778"/>
        <v>761</v>
      </c>
      <c r="AA4301" s="34">
        <f t="shared" si="779"/>
        <v>1.8764287947314942E-08</v>
      </c>
      <c r="AB4301" s="33" t="s">
        <v>953</v>
      </c>
      <c r="AC4301" s="35">
        <v>44105</v>
      </c>
      <c r="AD4301" s="33">
        <v>30</v>
      </c>
      <c r="AE4301" s="36">
        <f t="shared" si="769"/>
        <v>44135</v>
      </c>
    </row>
    <row r="4302" spans="2:31" ht="14.5" hidden="1">
      <c r="B4302" s="29" t="s">
        <v>3382</v>
      </c>
      <c r="C4302" s="30" t="str">
        <f t="shared" si="770"/>
        <v>(Acreedores quirografarios)</v>
      </c>
      <c r="D4302" s="30">
        <v>5</v>
      </c>
      <c r="E4302" s="30" t="s">
        <v>5602</v>
      </c>
      <c r="F4302" s="30" t="s">
        <v>5603</v>
      </c>
      <c r="G4302" s="30" t="s">
        <v>4912</v>
      </c>
      <c r="H4302" s="31" t="s">
        <v>3389</v>
      </c>
      <c r="I4302" s="31" t="s">
        <v>62</v>
      </c>
      <c r="J4302" s="32">
        <v>36058.190000000002</v>
      </c>
      <c r="K4302" s="33">
        <f t="shared" si="771"/>
        <v>36058.190000000002</v>
      </c>
      <c r="L4302" s="33">
        <v>2248</v>
      </c>
      <c r="M4302" s="33">
        <v>0</v>
      </c>
      <c r="N4302" s="33">
        <v>0</v>
      </c>
      <c r="O4302" s="33">
        <v>0</v>
      </c>
      <c r="P4302" s="33">
        <f t="shared" si="772"/>
        <v>36058.190000000002</v>
      </c>
      <c r="Q4302" s="33">
        <f t="shared" si="773"/>
        <v>36058.190000000002</v>
      </c>
      <c r="R4302" s="33">
        <f t="shared" si="774"/>
        <v>2248</v>
      </c>
      <c r="S4302" s="33"/>
      <c r="T4302" s="30" t="str">
        <f t="shared" si="775"/>
        <v>USD</v>
      </c>
      <c r="U4302" s="33">
        <v>0</v>
      </c>
      <c r="V4302" s="33">
        <v>0</v>
      </c>
      <c r="W4302" s="33">
        <v>0</v>
      </c>
      <c r="X4302" s="33">
        <f t="shared" si="776"/>
        <v>36058.190000000002</v>
      </c>
      <c r="Y4302" s="33">
        <f t="shared" si="777"/>
        <v>36058.190000000002</v>
      </c>
      <c r="Z4302" s="33">
        <f t="shared" si="778"/>
        <v>2248</v>
      </c>
      <c r="AA4302" s="34">
        <f t="shared" si="779"/>
        <v>5.5429854540819956E-08</v>
      </c>
      <c r="AB4302" s="33" t="s">
        <v>953</v>
      </c>
      <c r="AC4302" s="35">
        <v>44179</v>
      </c>
      <c r="AD4302" s="33">
        <v>30</v>
      </c>
      <c r="AE4302" s="36">
        <f t="shared" si="769"/>
        <v>44209</v>
      </c>
    </row>
    <row r="4303" spans="2:31" ht="14.5" hidden="1">
      <c r="B4303" s="29" t="s">
        <v>3382</v>
      </c>
      <c r="C4303" s="30" t="str">
        <f t="shared" si="770"/>
        <v>(Acreedores quirografarios)</v>
      </c>
      <c r="D4303" s="30">
        <v>5</v>
      </c>
      <c r="E4303" s="30" t="s">
        <v>5602</v>
      </c>
      <c r="F4303" s="30" t="s">
        <v>5603</v>
      </c>
      <c r="G4303" s="30" t="s">
        <v>4912</v>
      </c>
      <c r="H4303" s="31" t="s">
        <v>3390</v>
      </c>
      <c r="I4303" s="31" t="s">
        <v>62</v>
      </c>
      <c r="J4303" s="32">
        <v>31846.779999999999</v>
      </c>
      <c r="K4303" s="33">
        <f t="shared" si="771"/>
        <v>31846.779999999999</v>
      </c>
      <c r="L4303" s="33">
        <v>-2182</v>
      </c>
      <c r="M4303" s="33">
        <v>0</v>
      </c>
      <c r="N4303" s="33">
        <v>0</v>
      </c>
      <c r="O4303" s="33">
        <v>0</v>
      </c>
      <c r="P4303" s="33">
        <f t="shared" si="772"/>
        <v>31846.779999999999</v>
      </c>
      <c r="Q4303" s="33">
        <f t="shared" si="773"/>
        <v>31846.779999999999</v>
      </c>
      <c r="R4303" s="33">
        <f t="shared" si="774"/>
        <v>-2182</v>
      </c>
      <c r="S4303" s="33"/>
      <c r="T4303" s="30" t="str">
        <f t="shared" si="775"/>
        <v>USD</v>
      </c>
      <c r="U4303" s="33">
        <v>0</v>
      </c>
      <c r="V4303" s="33">
        <v>0</v>
      </c>
      <c r="W4303" s="33">
        <v>0</v>
      </c>
      <c r="X4303" s="33">
        <f t="shared" si="776"/>
        <v>31846.779999999999</v>
      </c>
      <c r="Y4303" s="33">
        <f t="shared" si="777"/>
        <v>31846.779999999999</v>
      </c>
      <c r="Z4303" s="33">
        <f t="shared" si="778"/>
        <v>-2182</v>
      </c>
      <c r="AA4303" s="34">
        <f t="shared" si="779"/>
        <v>-5.3802465572984497E-08</v>
      </c>
      <c r="AB4303" s="33" t="s">
        <v>953</v>
      </c>
      <c r="AC4303" s="35">
        <v>44303</v>
      </c>
      <c r="AD4303" s="33">
        <v>30</v>
      </c>
      <c r="AE4303" s="36">
        <f t="shared" si="769"/>
        <v>44333</v>
      </c>
    </row>
    <row r="4304" spans="2:31" ht="14.5" hidden="1">
      <c r="B4304" s="29" t="s">
        <v>3382</v>
      </c>
      <c r="C4304" s="30" t="str">
        <f t="shared" si="770"/>
        <v>(Acreedores quirografarios)</v>
      </c>
      <c r="D4304" s="30">
        <v>5</v>
      </c>
      <c r="E4304" s="30" t="s">
        <v>5602</v>
      </c>
      <c r="F4304" s="30" t="s">
        <v>5603</v>
      </c>
      <c r="G4304" s="30" t="s">
        <v>4912</v>
      </c>
      <c r="H4304" s="31" t="s">
        <v>3391</v>
      </c>
      <c r="I4304" s="31" t="s">
        <v>62</v>
      </c>
      <c r="J4304" s="32">
        <v>109.48</v>
      </c>
      <c r="K4304" s="33">
        <f t="shared" si="771"/>
        <v>109.48</v>
      </c>
      <c r="L4304" s="33">
        <v>2293</v>
      </c>
      <c r="M4304" s="33">
        <v>0</v>
      </c>
      <c r="N4304" s="33">
        <v>0</v>
      </c>
      <c r="O4304" s="33">
        <v>0</v>
      </c>
      <c r="P4304" s="33">
        <f t="shared" si="772"/>
        <v>109.48</v>
      </c>
      <c r="Q4304" s="33">
        <f t="shared" si="773"/>
        <v>109.48</v>
      </c>
      <c r="R4304" s="33">
        <f t="shared" si="774"/>
        <v>2293</v>
      </c>
      <c r="S4304" s="33"/>
      <c r="T4304" s="30" t="str">
        <f t="shared" si="775"/>
        <v>USD</v>
      </c>
      <c r="U4304" s="33">
        <v>0</v>
      </c>
      <c r="V4304" s="33">
        <v>0</v>
      </c>
      <c r="W4304" s="33">
        <v>0</v>
      </c>
      <c r="X4304" s="33">
        <f t="shared" si="776"/>
        <v>109.48</v>
      </c>
      <c r="Y4304" s="33">
        <f t="shared" si="777"/>
        <v>109.48</v>
      </c>
      <c r="Z4304" s="33">
        <f t="shared" si="778"/>
        <v>2293</v>
      </c>
      <c r="AA4304" s="34">
        <f t="shared" si="779"/>
        <v>5.6539437927980502E-08</v>
      </c>
      <c r="AB4304" s="33" t="s">
        <v>953</v>
      </c>
      <c r="AC4304" s="35">
        <v>44303</v>
      </c>
      <c r="AD4304" s="33">
        <v>30</v>
      </c>
      <c r="AE4304" s="36">
        <f t="shared" si="769"/>
        <v>44333</v>
      </c>
    </row>
    <row r="4305" spans="2:31" ht="14.5" hidden="1">
      <c r="B4305" s="29" t="s">
        <v>3382</v>
      </c>
      <c r="C4305" s="30" t="str">
        <f t="shared" si="770"/>
        <v>(Acreedores quirografarios)</v>
      </c>
      <c r="D4305" s="30">
        <v>5</v>
      </c>
      <c r="E4305" s="30" t="s">
        <v>5602</v>
      </c>
      <c r="F4305" s="30" t="s">
        <v>5603</v>
      </c>
      <c r="G4305" s="30" t="s">
        <v>4912</v>
      </c>
      <c r="H4305" s="31" t="s">
        <v>3392</v>
      </c>
      <c r="I4305" s="31" t="s">
        <v>62</v>
      </c>
      <c r="J4305" s="32">
        <v>1285.2</v>
      </c>
      <c r="K4305" s="33">
        <f t="shared" si="771"/>
        <v>1285.2</v>
      </c>
      <c r="L4305" s="33">
        <v>2364</v>
      </c>
      <c r="M4305" s="33">
        <v>0</v>
      </c>
      <c r="N4305" s="33">
        <v>0</v>
      </c>
      <c r="O4305" s="33">
        <v>0</v>
      </c>
      <c r="P4305" s="33">
        <f t="shared" si="772"/>
        <v>1285.2</v>
      </c>
      <c r="Q4305" s="33">
        <f t="shared" si="773"/>
        <v>1285.2</v>
      </c>
      <c r="R4305" s="33">
        <f t="shared" si="774"/>
        <v>2364</v>
      </c>
      <c r="S4305" s="33"/>
      <c r="T4305" s="30" t="str">
        <f t="shared" si="775"/>
        <v>USD</v>
      </c>
      <c r="U4305" s="33">
        <v>0</v>
      </c>
      <c r="V4305" s="33">
        <v>0</v>
      </c>
      <c r="W4305" s="33">
        <v>0</v>
      </c>
      <c r="X4305" s="33">
        <f t="shared" si="776"/>
        <v>1285.2</v>
      </c>
      <c r="Y4305" s="33">
        <f t="shared" si="777"/>
        <v>1285.2</v>
      </c>
      <c r="Z4305" s="33">
        <f t="shared" si="778"/>
        <v>2364</v>
      </c>
      <c r="AA4305" s="34">
        <f t="shared" si="779"/>
        <v>5.8290113938833797E-08</v>
      </c>
      <c r="AB4305" s="33" t="s">
        <v>953</v>
      </c>
      <c r="AC4305" s="35">
        <v>44447</v>
      </c>
      <c r="AD4305" s="33">
        <v>30</v>
      </c>
      <c r="AE4305" s="36">
        <f t="shared" si="769"/>
        <v>44477</v>
      </c>
    </row>
    <row r="4306" spans="2:31" ht="14.5" hidden="1">
      <c r="B4306" s="29" t="s">
        <v>3382</v>
      </c>
      <c r="C4306" s="30" t="str">
        <f t="shared" si="770"/>
        <v>(Acreedores quirografarios)</v>
      </c>
      <c r="D4306" s="30">
        <v>5</v>
      </c>
      <c r="E4306" s="30" t="s">
        <v>5602</v>
      </c>
      <c r="F4306" s="30" t="s">
        <v>5603</v>
      </c>
      <c r="G4306" s="30" t="s">
        <v>4912</v>
      </c>
      <c r="H4306" s="31" t="s">
        <v>3393</v>
      </c>
      <c r="I4306" s="31" t="s">
        <v>62</v>
      </c>
      <c r="J4306" s="32">
        <v>1867.1800000000001</v>
      </c>
      <c r="K4306" s="33">
        <f t="shared" si="771"/>
        <v>1867.1800000000001</v>
      </c>
      <c r="L4306" s="33">
        <v>2063</v>
      </c>
      <c r="M4306" s="33">
        <v>0</v>
      </c>
      <c r="N4306" s="33">
        <v>0</v>
      </c>
      <c r="O4306" s="33">
        <v>0</v>
      </c>
      <c r="P4306" s="33">
        <f t="shared" si="772"/>
        <v>1867.1800000000001</v>
      </c>
      <c r="Q4306" s="33">
        <f t="shared" si="773"/>
        <v>1867.1800000000001</v>
      </c>
      <c r="R4306" s="33">
        <f t="shared" si="774"/>
        <v>2063</v>
      </c>
      <c r="S4306" s="33"/>
      <c r="T4306" s="30" t="str">
        <f t="shared" si="775"/>
        <v>USD</v>
      </c>
      <c r="U4306" s="33">
        <v>0</v>
      </c>
      <c r="V4306" s="33">
        <v>0</v>
      </c>
      <c r="W4306" s="33">
        <v>0</v>
      </c>
      <c r="X4306" s="33">
        <f t="shared" si="776"/>
        <v>1867.1800000000001</v>
      </c>
      <c r="Y4306" s="33">
        <f t="shared" si="777"/>
        <v>1867.1800000000001</v>
      </c>
      <c r="Z4306" s="33">
        <f t="shared" si="778"/>
        <v>2063</v>
      </c>
      <c r="AA4306" s="34">
        <f t="shared" si="779"/>
        <v>5.0868233949159955E-08</v>
      </c>
      <c r="AB4306" s="33" t="s">
        <v>953</v>
      </c>
      <c r="AC4306" s="35">
        <v>44494</v>
      </c>
      <c r="AD4306" s="33">
        <v>30</v>
      </c>
      <c r="AE4306" s="36">
        <f t="shared" si="769"/>
        <v>44524</v>
      </c>
    </row>
    <row r="4307" spans="2:31" ht="14.5" hidden="1">
      <c r="B4307" s="29" t="s">
        <v>3382</v>
      </c>
      <c r="C4307" s="30" t="str">
        <f t="shared" si="770"/>
        <v>(Acreedores quirografarios)</v>
      </c>
      <c r="D4307" s="30">
        <v>5</v>
      </c>
      <c r="E4307" s="30" t="s">
        <v>5602</v>
      </c>
      <c r="F4307" s="30" t="s">
        <v>5603</v>
      </c>
      <c r="G4307" s="30" t="s">
        <v>4912</v>
      </c>
      <c r="H4307" s="31" t="s">
        <v>3394</v>
      </c>
      <c r="I4307" s="31" t="s">
        <v>62</v>
      </c>
      <c r="J4307" s="32">
        <v>17780.389999999999</v>
      </c>
      <c r="K4307" s="33">
        <f t="shared" si="771"/>
        <v>17780.389999999999</v>
      </c>
      <c r="L4307" s="33">
        <v>2265</v>
      </c>
      <c r="M4307" s="33">
        <v>0</v>
      </c>
      <c r="N4307" s="33">
        <v>0</v>
      </c>
      <c r="O4307" s="33">
        <v>0</v>
      </c>
      <c r="P4307" s="33">
        <f t="shared" si="772"/>
        <v>17780.389999999999</v>
      </c>
      <c r="Q4307" s="33">
        <f t="shared" si="773"/>
        <v>17780.389999999999</v>
      </c>
      <c r="R4307" s="33">
        <f t="shared" si="774"/>
        <v>2265</v>
      </c>
      <c r="S4307" s="33"/>
      <c r="T4307" s="30" t="str">
        <f t="shared" si="775"/>
        <v>USD</v>
      </c>
      <c r="U4307" s="33">
        <v>0</v>
      </c>
      <c r="V4307" s="33">
        <v>0</v>
      </c>
      <c r="W4307" s="33">
        <v>0</v>
      </c>
      <c r="X4307" s="33">
        <f t="shared" si="776"/>
        <v>17780.389999999999</v>
      </c>
      <c r="Y4307" s="33">
        <f t="shared" si="777"/>
        <v>17780.389999999999</v>
      </c>
      <c r="Z4307" s="33">
        <f t="shared" si="778"/>
        <v>2265</v>
      </c>
      <c r="AA4307" s="34">
        <f t="shared" si="779"/>
        <v>5.5849030487080608E-08</v>
      </c>
      <c r="AB4307" s="33" t="s">
        <v>953</v>
      </c>
      <c r="AC4307" s="35">
        <v>44658</v>
      </c>
      <c r="AD4307" s="33">
        <v>30</v>
      </c>
      <c r="AE4307" s="36">
        <f t="shared" si="769"/>
        <v>44688</v>
      </c>
    </row>
    <row r="4308" spans="2:31" ht="14.5" hidden="1">
      <c r="B4308" s="29" t="s">
        <v>3382</v>
      </c>
      <c r="C4308" s="30" t="str">
        <f t="shared" si="770"/>
        <v>(Acreedores quirografarios)</v>
      </c>
      <c r="D4308" s="30">
        <v>5</v>
      </c>
      <c r="E4308" s="30" t="s">
        <v>5602</v>
      </c>
      <c r="F4308" s="30" t="s">
        <v>5603</v>
      </c>
      <c r="G4308" s="30" t="s">
        <v>4912</v>
      </c>
      <c r="H4308" s="31" t="s">
        <v>3395</v>
      </c>
      <c r="I4308" s="31" t="s">
        <v>62</v>
      </c>
      <c r="J4308" s="32">
        <v>10982.51</v>
      </c>
      <c r="K4308" s="33">
        <f t="shared" si="771"/>
        <v>10982.51</v>
      </c>
      <c r="L4308" s="33">
        <v>-2120</v>
      </c>
      <c r="M4308" s="33">
        <v>0</v>
      </c>
      <c r="N4308" s="33">
        <v>0</v>
      </c>
      <c r="O4308" s="33">
        <v>0</v>
      </c>
      <c r="P4308" s="33">
        <f t="shared" si="772"/>
        <v>10982.51</v>
      </c>
      <c r="Q4308" s="33">
        <f t="shared" si="773"/>
        <v>10982.51</v>
      </c>
      <c r="R4308" s="33">
        <f t="shared" si="774"/>
        <v>-2120</v>
      </c>
      <c r="S4308" s="33"/>
      <c r="T4308" s="30" t="str">
        <f t="shared" si="775"/>
        <v>USD</v>
      </c>
      <c r="U4308" s="33">
        <v>0</v>
      </c>
      <c r="V4308" s="33">
        <v>0</v>
      </c>
      <c r="W4308" s="33">
        <v>0</v>
      </c>
      <c r="X4308" s="33">
        <f t="shared" si="776"/>
        <v>10982.51</v>
      </c>
      <c r="Y4308" s="33">
        <f t="shared" si="777"/>
        <v>10982.51</v>
      </c>
      <c r="Z4308" s="33">
        <f t="shared" si="778"/>
        <v>-2120</v>
      </c>
      <c r="AA4308" s="34">
        <f t="shared" si="779"/>
        <v>-5.2273706239563305E-08</v>
      </c>
      <c r="AB4308" s="33" t="s">
        <v>953</v>
      </c>
      <c r="AC4308" s="35">
        <v>44704</v>
      </c>
      <c r="AD4308" s="33">
        <v>30</v>
      </c>
      <c r="AE4308" s="36">
        <f t="shared" si="769"/>
        <v>44734</v>
      </c>
    </row>
    <row r="4309" spans="2:31" ht="14.5" hidden="1">
      <c r="B4309" s="29" t="s">
        <v>3382</v>
      </c>
      <c r="C4309" s="30" t="str">
        <f t="shared" si="770"/>
        <v>(Acreedores quirografarios)</v>
      </c>
      <c r="D4309" s="30">
        <v>5</v>
      </c>
      <c r="E4309" s="30" t="s">
        <v>5602</v>
      </c>
      <c r="F4309" s="30" t="s">
        <v>5603</v>
      </c>
      <c r="G4309" s="30" t="s">
        <v>4912</v>
      </c>
      <c r="H4309" s="31" t="s">
        <v>3396</v>
      </c>
      <c r="I4309" s="31" t="s">
        <v>62</v>
      </c>
      <c r="J4309" s="32">
        <v>2487.29</v>
      </c>
      <c r="K4309" s="33">
        <f t="shared" si="771"/>
        <v>2487.29</v>
      </c>
      <c r="L4309" s="33">
        <v>2345</v>
      </c>
      <c r="M4309" s="33">
        <v>0</v>
      </c>
      <c r="N4309" s="33">
        <v>0</v>
      </c>
      <c r="O4309" s="33">
        <v>0</v>
      </c>
      <c r="P4309" s="33">
        <f t="shared" si="772"/>
        <v>2487.29</v>
      </c>
      <c r="Q4309" s="33">
        <f t="shared" si="773"/>
        <v>2487.29</v>
      </c>
      <c r="R4309" s="33">
        <f t="shared" si="774"/>
        <v>2345</v>
      </c>
      <c r="S4309" s="33"/>
      <c r="T4309" s="30" t="str">
        <f t="shared" si="775"/>
        <v>USD</v>
      </c>
      <c r="U4309" s="33">
        <v>0</v>
      </c>
      <c r="V4309" s="33">
        <v>0</v>
      </c>
      <c r="W4309" s="33">
        <v>0</v>
      </c>
      <c r="X4309" s="33">
        <f t="shared" si="776"/>
        <v>2487.29</v>
      </c>
      <c r="Y4309" s="33">
        <f t="shared" si="777"/>
        <v>2487.29</v>
      </c>
      <c r="Z4309" s="33">
        <f t="shared" si="778"/>
        <v>2345</v>
      </c>
      <c r="AA4309" s="34">
        <f t="shared" si="779"/>
        <v>5.7821623175366018E-08</v>
      </c>
      <c r="AB4309" s="33" t="s">
        <v>953</v>
      </c>
      <c r="AC4309" s="35">
        <v>44733</v>
      </c>
      <c r="AD4309" s="33">
        <v>30</v>
      </c>
      <c r="AE4309" s="36">
        <f t="shared" si="769"/>
        <v>44763</v>
      </c>
    </row>
    <row r="4310" spans="2:31" ht="14.5" hidden="1">
      <c r="B4310" s="29" t="s">
        <v>3382</v>
      </c>
      <c r="C4310" s="30" t="str">
        <f t="shared" si="770"/>
        <v>(Acreedores quirografarios)</v>
      </c>
      <c r="D4310" s="30">
        <v>5</v>
      </c>
      <c r="E4310" s="30" t="s">
        <v>5602</v>
      </c>
      <c r="F4310" s="30" t="s">
        <v>5603</v>
      </c>
      <c r="G4310" s="30" t="s">
        <v>4912</v>
      </c>
      <c r="H4310" s="31" t="s">
        <v>3397</v>
      </c>
      <c r="I4310" s="31" t="s">
        <v>62</v>
      </c>
      <c r="J4310" s="32">
        <v>2189.23</v>
      </c>
      <c r="K4310" s="33">
        <f t="shared" si="771"/>
        <v>2189.23</v>
      </c>
      <c r="L4310" s="33">
        <v>9589993</v>
      </c>
      <c r="M4310" s="33">
        <v>0</v>
      </c>
      <c r="N4310" s="33">
        <v>0</v>
      </c>
      <c r="O4310" s="33">
        <v>0</v>
      </c>
      <c r="P4310" s="33">
        <f t="shared" si="772"/>
        <v>2189.23</v>
      </c>
      <c r="Q4310" s="33">
        <f t="shared" si="773"/>
        <v>2189.23</v>
      </c>
      <c r="R4310" s="33">
        <f t="shared" si="774"/>
        <v>9589993</v>
      </c>
      <c r="S4310" s="33"/>
      <c r="T4310" s="30" t="str">
        <f t="shared" si="775"/>
        <v>USD</v>
      </c>
      <c r="U4310" s="33">
        <v>0</v>
      </c>
      <c r="V4310" s="33">
        <v>0</v>
      </c>
      <c r="W4310" s="33">
        <v>0</v>
      </c>
      <c r="X4310" s="33">
        <f t="shared" si="776"/>
        <v>2189.23</v>
      </c>
      <c r="Y4310" s="33">
        <f t="shared" si="777"/>
        <v>2189.23</v>
      </c>
      <c r="Z4310" s="33">
        <f t="shared" si="778"/>
        <v>9589993</v>
      </c>
      <c r="AA4310" s="34">
        <f t="shared" si="779"/>
        <v>0.00023646437590635303</v>
      </c>
      <c r="AB4310" s="33" t="s">
        <v>953</v>
      </c>
      <c r="AC4310" s="35">
        <v>44755</v>
      </c>
      <c r="AD4310" s="33">
        <v>30</v>
      </c>
      <c r="AE4310" s="36">
        <f t="shared" si="769"/>
        <v>44785</v>
      </c>
    </row>
    <row r="4311" spans="2:31" ht="14.5" hidden="1">
      <c r="B4311" s="29" t="s">
        <v>3382</v>
      </c>
      <c r="C4311" s="30" t="str">
        <f t="shared" si="770"/>
        <v>(Acreedores quirografarios)</v>
      </c>
      <c r="D4311" s="30">
        <v>5</v>
      </c>
      <c r="E4311" s="30" t="s">
        <v>5602</v>
      </c>
      <c r="F4311" s="30" t="s">
        <v>5603</v>
      </c>
      <c r="G4311" s="30" t="s">
        <v>4912</v>
      </c>
      <c r="H4311" s="31" t="s">
        <v>3398</v>
      </c>
      <c r="I4311" s="31" t="s">
        <v>62</v>
      </c>
      <c r="J4311" s="32">
        <v>11817.299999999999</v>
      </c>
      <c r="K4311" s="33">
        <f t="shared" si="771"/>
        <v>11817.299999999999</v>
      </c>
      <c r="L4311" s="33">
        <v>3044</v>
      </c>
      <c r="M4311" s="33">
        <v>0</v>
      </c>
      <c r="N4311" s="33">
        <v>0</v>
      </c>
      <c r="O4311" s="33">
        <v>0</v>
      </c>
      <c r="P4311" s="33">
        <f t="shared" si="772"/>
        <v>11817.299999999999</v>
      </c>
      <c r="Q4311" s="33">
        <f t="shared" si="773"/>
        <v>11817.299999999999</v>
      </c>
      <c r="R4311" s="33">
        <f t="shared" si="774"/>
        <v>3044</v>
      </c>
      <c r="S4311" s="33"/>
      <c r="T4311" s="30" t="str">
        <f t="shared" si="775"/>
        <v>USD</v>
      </c>
      <c r="U4311" s="33">
        <v>0</v>
      </c>
      <c r="V4311" s="33">
        <v>0</v>
      </c>
      <c r="W4311" s="33">
        <v>0</v>
      </c>
      <c r="X4311" s="33">
        <f t="shared" si="776"/>
        <v>11817.299999999999</v>
      </c>
      <c r="Y4311" s="33">
        <f t="shared" si="777"/>
        <v>11817.299999999999</v>
      </c>
      <c r="Z4311" s="33">
        <f t="shared" si="778"/>
        <v>3044</v>
      </c>
      <c r="AA4311" s="34">
        <f t="shared" si="779"/>
        <v>7.5057151789259768E-08</v>
      </c>
      <c r="AB4311" s="33" t="s">
        <v>953</v>
      </c>
      <c r="AC4311" s="35">
        <v>44791</v>
      </c>
      <c r="AD4311" s="33">
        <v>30</v>
      </c>
      <c r="AE4311" s="36">
        <f t="shared" si="780" ref="AE4311:AE4374">+AD4311+AC4311</f>
        <v>44821</v>
      </c>
    </row>
    <row r="4312" spans="2:31" ht="14.5" hidden="1">
      <c r="B4312" s="29" t="s">
        <v>3382</v>
      </c>
      <c r="C4312" s="30" t="str">
        <f t="shared" si="770"/>
        <v>(Acreedores quirografarios)</v>
      </c>
      <c r="D4312" s="30">
        <v>5</v>
      </c>
      <c r="E4312" s="30" t="s">
        <v>5602</v>
      </c>
      <c r="F4312" s="30" t="s">
        <v>5603</v>
      </c>
      <c r="G4312" s="30" t="s">
        <v>4912</v>
      </c>
      <c r="H4312" s="31" t="s">
        <v>3399</v>
      </c>
      <c r="I4312" s="31" t="s">
        <v>62</v>
      </c>
      <c r="J4312" s="32">
        <v>6267.7299999999996</v>
      </c>
      <c r="K4312" s="33">
        <f t="shared" si="771"/>
        <v>6267.7299999999996</v>
      </c>
      <c r="L4312" s="33">
        <v>-3127</v>
      </c>
      <c r="M4312" s="33">
        <v>0</v>
      </c>
      <c r="N4312" s="33">
        <v>0</v>
      </c>
      <c r="O4312" s="33">
        <v>0</v>
      </c>
      <c r="P4312" s="33">
        <f t="shared" si="772"/>
        <v>6267.7299999999996</v>
      </c>
      <c r="Q4312" s="33">
        <f t="shared" si="773"/>
        <v>6267.7299999999996</v>
      </c>
      <c r="R4312" s="33">
        <f t="shared" si="774"/>
        <v>-3127</v>
      </c>
      <c r="S4312" s="33"/>
      <c r="T4312" s="30" t="str">
        <f t="shared" si="775"/>
        <v>USD</v>
      </c>
      <c r="U4312" s="33">
        <v>0</v>
      </c>
      <c r="V4312" s="33">
        <v>0</v>
      </c>
      <c r="W4312" s="33">
        <v>0</v>
      </c>
      <c r="X4312" s="33">
        <f t="shared" si="776"/>
        <v>6267.7299999999996</v>
      </c>
      <c r="Y4312" s="33">
        <f t="shared" si="777"/>
        <v>6267.7299999999996</v>
      </c>
      <c r="Z4312" s="33">
        <f t="shared" si="778"/>
        <v>-3127</v>
      </c>
      <c r="AA4312" s="34">
        <f t="shared" si="779"/>
        <v>-7.7103716703355873E-08</v>
      </c>
      <c r="AB4312" s="33" t="s">
        <v>953</v>
      </c>
      <c r="AC4312" s="35">
        <v>44791</v>
      </c>
      <c r="AD4312" s="33">
        <v>30</v>
      </c>
      <c r="AE4312" s="36">
        <f t="shared" si="780"/>
        <v>44821</v>
      </c>
    </row>
    <row r="4313" spans="2:31" ht="14.5" hidden="1">
      <c r="B4313" s="29" t="s">
        <v>3382</v>
      </c>
      <c r="C4313" s="30" t="str">
        <f t="shared" si="770"/>
        <v>(Acreedores quirografarios)</v>
      </c>
      <c r="D4313" s="30">
        <v>5</v>
      </c>
      <c r="E4313" s="30" t="s">
        <v>5602</v>
      </c>
      <c r="F4313" s="30" t="s">
        <v>5603</v>
      </c>
      <c r="G4313" s="30" t="s">
        <v>4912</v>
      </c>
      <c r="H4313" s="31" t="s">
        <v>3400</v>
      </c>
      <c r="I4313" s="31" t="s">
        <v>62</v>
      </c>
      <c r="J4313" s="32">
        <v>6541.4300000000003</v>
      </c>
      <c r="K4313" s="33">
        <f t="shared" si="771"/>
        <v>6541.4300000000003</v>
      </c>
      <c r="L4313" s="33">
        <v>30424603</v>
      </c>
      <c r="M4313" s="33">
        <v>0</v>
      </c>
      <c r="N4313" s="33">
        <v>0</v>
      </c>
      <c r="O4313" s="33">
        <v>0</v>
      </c>
      <c r="P4313" s="33">
        <f t="shared" si="772"/>
        <v>6541.4300000000003</v>
      </c>
      <c r="Q4313" s="33">
        <f t="shared" si="773"/>
        <v>6541.4300000000003</v>
      </c>
      <c r="R4313" s="33">
        <f t="shared" si="774"/>
        <v>30424603</v>
      </c>
      <c r="S4313" s="33"/>
      <c r="T4313" s="30" t="str">
        <f t="shared" si="775"/>
        <v>USD</v>
      </c>
      <c r="U4313" s="33">
        <v>0</v>
      </c>
      <c r="V4313" s="33">
        <v>0</v>
      </c>
      <c r="W4313" s="33">
        <v>0</v>
      </c>
      <c r="X4313" s="33">
        <f t="shared" si="776"/>
        <v>6541.4300000000003</v>
      </c>
      <c r="Y4313" s="33">
        <f t="shared" si="777"/>
        <v>6541.4300000000003</v>
      </c>
      <c r="Z4313" s="33">
        <f t="shared" si="778"/>
        <v>30424603</v>
      </c>
      <c r="AA4313" s="34">
        <f t="shared" si="779"/>
        <v>0.00075019186777232848</v>
      </c>
      <c r="AB4313" s="33" t="s">
        <v>953</v>
      </c>
      <c r="AC4313" s="35">
        <v>44858</v>
      </c>
      <c r="AD4313" s="33">
        <v>30</v>
      </c>
      <c r="AE4313" s="36">
        <f t="shared" si="780"/>
        <v>44888</v>
      </c>
    </row>
    <row r="4314" spans="2:31" ht="14.5" hidden="1">
      <c r="B4314" s="29" t="s">
        <v>3382</v>
      </c>
      <c r="C4314" s="30" t="str">
        <f t="shared" si="770"/>
        <v>(Acreedores quirografarios)</v>
      </c>
      <c r="D4314" s="30">
        <v>5</v>
      </c>
      <c r="E4314" s="30" t="s">
        <v>5602</v>
      </c>
      <c r="F4314" s="30" t="s">
        <v>5603</v>
      </c>
      <c r="G4314" s="30" t="s">
        <v>4912</v>
      </c>
      <c r="H4314" s="31" t="s">
        <v>3401</v>
      </c>
      <c r="I4314" s="31" t="s">
        <v>62</v>
      </c>
      <c r="J4314" s="32">
        <v>109.48</v>
      </c>
      <c r="K4314" s="33">
        <f t="shared" si="771"/>
        <v>109.48</v>
      </c>
      <c r="L4314" s="33">
        <v>509198</v>
      </c>
      <c r="M4314" s="33">
        <v>0</v>
      </c>
      <c r="N4314" s="33">
        <v>0</v>
      </c>
      <c r="O4314" s="33">
        <v>0</v>
      </c>
      <c r="P4314" s="33">
        <f t="shared" si="772"/>
        <v>109.48</v>
      </c>
      <c r="Q4314" s="33">
        <f t="shared" si="773"/>
        <v>109.48</v>
      </c>
      <c r="R4314" s="33">
        <f t="shared" si="774"/>
        <v>509198</v>
      </c>
      <c r="S4314" s="33"/>
      <c r="T4314" s="30" t="str">
        <f t="shared" si="775"/>
        <v>USD</v>
      </c>
      <c r="U4314" s="33">
        <v>0</v>
      </c>
      <c r="V4314" s="33">
        <v>0</v>
      </c>
      <c r="W4314" s="33">
        <v>0</v>
      </c>
      <c r="X4314" s="33">
        <f t="shared" si="776"/>
        <v>109.48</v>
      </c>
      <c r="Y4314" s="33">
        <f t="shared" si="777"/>
        <v>109.48</v>
      </c>
      <c r="Z4314" s="33">
        <f t="shared" si="778"/>
        <v>509198</v>
      </c>
      <c r="AA4314" s="34">
        <f t="shared" si="779"/>
        <v>1.2555503146119413E-05</v>
      </c>
      <c r="AB4314" s="33" t="s">
        <v>953</v>
      </c>
      <c r="AC4314" s="35">
        <v>44858</v>
      </c>
      <c r="AD4314" s="33">
        <v>30</v>
      </c>
      <c r="AE4314" s="36">
        <f t="shared" si="780"/>
        <v>44888</v>
      </c>
    </row>
    <row r="4315" spans="2:31" ht="14.5" hidden="1">
      <c r="B4315" s="29" t="s">
        <v>3382</v>
      </c>
      <c r="C4315" s="30" t="str">
        <f t="shared" si="770"/>
        <v>(Acreedores quirografarios)</v>
      </c>
      <c r="D4315" s="30">
        <v>5</v>
      </c>
      <c r="E4315" s="30" t="s">
        <v>5602</v>
      </c>
      <c r="F4315" s="30" t="s">
        <v>5603</v>
      </c>
      <c r="G4315" s="30" t="s">
        <v>4912</v>
      </c>
      <c r="H4315" s="31" t="s">
        <v>3402</v>
      </c>
      <c r="I4315" s="31" t="s">
        <v>62</v>
      </c>
      <c r="J4315" s="32">
        <v>2385.4299999999998</v>
      </c>
      <c r="K4315" s="33">
        <f t="shared" si="771"/>
        <v>2385.4299999999998</v>
      </c>
      <c r="L4315" s="33">
        <v>11094786</v>
      </c>
      <c r="M4315" s="33">
        <v>0</v>
      </c>
      <c r="N4315" s="33">
        <v>0</v>
      </c>
      <c r="O4315" s="33">
        <v>0</v>
      </c>
      <c r="P4315" s="33">
        <f t="shared" si="772"/>
        <v>2385.4299999999998</v>
      </c>
      <c r="Q4315" s="33">
        <f t="shared" si="773"/>
        <v>2385.4299999999998</v>
      </c>
      <c r="R4315" s="33">
        <f t="shared" si="774"/>
        <v>11094786</v>
      </c>
      <c r="S4315" s="33"/>
      <c r="T4315" s="30" t="str">
        <f t="shared" si="775"/>
        <v>USD</v>
      </c>
      <c r="U4315" s="33">
        <v>0</v>
      </c>
      <c r="V4315" s="33">
        <v>0</v>
      </c>
      <c r="W4315" s="33">
        <v>0</v>
      </c>
      <c r="X4315" s="33">
        <f t="shared" si="776"/>
        <v>2385.4299999999998</v>
      </c>
      <c r="Y4315" s="33">
        <f t="shared" si="777"/>
        <v>2385.4299999999998</v>
      </c>
      <c r="Z4315" s="33">
        <f t="shared" si="778"/>
        <v>11094786</v>
      </c>
      <c r="AA4315" s="34">
        <f t="shared" si="779"/>
        <v>0.00027356867177114134</v>
      </c>
      <c r="AB4315" s="33" t="s">
        <v>953</v>
      </c>
      <c r="AC4315" s="35">
        <v>44858</v>
      </c>
      <c r="AD4315" s="33">
        <v>30</v>
      </c>
      <c r="AE4315" s="36">
        <f t="shared" si="780"/>
        <v>44888</v>
      </c>
    </row>
    <row r="4316" spans="2:31" ht="14.5" hidden="1">
      <c r="B4316" s="29" t="s">
        <v>3382</v>
      </c>
      <c r="C4316" s="30" t="str">
        <f t="shared" si="770"/>
        <v>(Acreedores quirografarios)</v>
      </c>
      <c r="D4316" s="30">
        <v>5</v>
      </c>
      <c r="E4316" s="30" t="s">
        <v>5602</v>
      </c>
      <c r="F4316" s="30" t="s">
        <v>5603</v>
      </c>
      <c r="G4316" s="30" t="s">
        <v>4912</v>
      </c>
      <c r="H4316" s="31" t="s">
        <v>3403</v>
      </c>
      <c r="I4316" s="31" t="s">
        <v>62</v>
      </c>
      <c r="J4316" s="32">
        <v>1094.8</v>
      </c>
      <c r="K4316" s="33">
        <f t="shared" si="771"/>
        <v>1094.8</v>
      </c>
      <c r="L4316" s="33">
        <v>5091984</v>
      </c>
      <c r="M4316" s="33">
        <v>0</v>
      </c>
      <c r="N4316" s="33">
        <v>0</v>
      </c>
      <c r="O4316" s="33">
        <v>0</v>
      </c>
      <c r="P4316" s="33">
        <f t="shared" si="772"/>
        <v>1094.8</v>
      </c>
      <c r="Q4316" s="33">
        <f t="shared" si="773"/>
        <v>1094.8</v>
      </c>
      <c r="R4316" s="33">
        <f t="shared" si="774"/>
        <v>5091984</v>
      </c>
      <c r="S4316" s="33"/>
      <c r="T4316" s="30" t="str">
        <f t="shared" si="775"/>
        <v>USD</v>
      </c>
      <c r="U4316" s="33">
        <v>0</v>
      </c>
      <c r="V4316" s="33">
        <v>0</v>
      </c>
      <c r="W4316" s="33">
        <v>0</v>
      </c>
      <c r="X4316" s="33">
        <f t="shared" si="776"/>
        <v>1094.8</v>
      </c>
      <c r="Y4316" s="33">
        <f t="shared" si="777"/>
        <v>1094.8</v>
      </c>
      <c r="Z4316" s="33">
        <f t="shared" si="778"/>
        <v>5091984</v>
      </c>
      <c r="AA4316" s="34">
        <f t="shared" si="779"/>
        <v>0.00012555513009082856</v>
      </c>
      <c r="AB4316" s="33" t="s">
        <v>953</v>
      </c>
      <c r="AC4316" s="35">
        <v>44858</v>
      </c>
      <c r="AD4316" s="33">
        <v>30</v>
      </c>
      <c r="AE4316" s="36">
        <f t="shared" si="780"/>
        <v>44888</v>
      </c>
    </row>
    <row r="4317" spans="2:31" ht="14.5" hidden="1">
      <c r="B4317" s="29" t="s">
        <v>3382</v>
      </c>
      <c r="C4317" s="30" t="str">
        <f t="shared" si="770"/>
        <v>(Acreedores quirografarios)</v>
      </c>
      <c r="D4317" s="30">
        <v>5</v>
      </c>
      <c r="E4317" s="30" t="s">
        <v>5602</v>
      </c>
      <c r="F4317" s="30" t="s">
        <v>5603</v>
      </c>
      <c r="G4317" s="30" t="s">
        <v>4912</v>
      </c>
      <c r="H4317" s="31" t="s">
        <v>3404</v>
      </c>
      <c r="I4317" s="31" t="s">
        <v>62</v>
      </c>
      <c r="J4317" s="32">
        <v>8770.3500000000004</v>
      </c>
      <c r="K4317" s="33">
        <f t="shared" si="771"/>
        <v>8770.3500000000004</v>
      </c>
      <c r="L4317" s="33">
        <v>40791450</v>
      </c>
      <c r="M4317" s="33">
        <v>0</v>
      </c>
      <c r="N4317" s="33">
        <v>0</v>
      </c>
      <c r="O4317" s="33">
        <v>0</v>
      </c>
      <c r="P4317" s="33">
        <f t="shared" si="772"/>
        <v>8770.3500000000004</v>
      </c>
      <c r="Q4317" s="33">
        <f t="shared" si="773"/>
        <v>8770.3500000000004</v>
      </c>
      <c r="R4317" s="33">
        <f t="shared" si="774"/>
        <v>40791450</v>
      </c>
      <c r="S4317" s="33"/>
      <c r="T4317" s="30" t="str">
        <f t="shared" si="775"/>
        <v>USD</v>
      </c>
      <c r="U4317" s="33">
        <v>0</v>
      </c>
      <c r="V4317" s="33">
        <v>0</v>
      </c>
      <c r="W4317" s="33">
        <v>0</v>
      </c>
      <c r="X4317" s="33">
        <f t="shared" si="776"/>
        <v>8770.3500000000004</v>
      </c>
      <c r="Y4317" s="33">
        <f t="shared" si="777"/>
        <v>8770.3500000000004</v>
      </c>
      <c r="Z4317" s="33">
        <f t="shared" si="778"/>
        <v>40791450</v>
      </c>
      <c r="AA4317" s="34">
        <f t="shared" si="779"/>
        <v>0.0010058114501819975</v>
      </c>
      <c r="AB4317" s="33" t="s">
        <v>953</v>
      </c>
      <c r="AC4317" s="35">
        <v>44858</v>
      </c>
      <c r="AD4317" s="33">
        <v>30</v>
      </c>
      <c r="AE4317" s="36">
        <f t="shared" si="780"/>
        <v>44888</v>
      </c>
    </row>
    <row r="4318" spans="2:31" ht="14.5" hidden="1">
      <c r="B4318" s="29" t="s">
        <v>3382</v>
      </c>
      <c r="C4318" s="30" t="str">
        <f t="shared" si="770"/>
        <v>(Acreedores quirografarios)</v>
      </c>
      <c r="D4318" s="30">
        <v>5</v>
      </c>
      <c r="E4318" s="30" t="s">
        <v>5602</v>
      </c>
      <c r="F4318" s="30" t="s">
        <v>5603</v>
      </c>
      <c r="G4318" s="30" t="s">
        <v>4912</v>
      </c>
      <c r="H4318" s="31" t="s">
        <v>3405</v>
      </c>
      <c r="I4318" s="31" t="s">
        <v>62</v>
      </c>
      <c r="J4318" s="32">
        <v>2367.1799999999998</v>
      </c>
      <c r="K4318" s="33">
        <f t="shared" si="771"/>
        <v>2367.1799999999998</v>
      </c>
      <c r="L4318" s="33">
        <v>10714198</v>
      </c>
      <c r="M4318" s="33">
        <v>0</v>
      </c>
      <c r="N4318" s="33">
        <v>0</v>
      </c>
      <c r="O4318" s="33">
        <v>0</v>
      </c>
      <c r="P4318" s="33">
        <f t="shared" si="772"/>
        <v>2367.1799999999998</v>
      </c>
      <c r="Q4318" s="33">
        <f t="shared" si="773"/>
        <v>2367.1799999999998</v>
      </c>
      <c r="R4318" s="33">
        <f t="shared" si="774"/>
        <v>10714198</v>
      </c>
      <c r="S4318" s="33"/>
      <c r="T4318" s="30" t="str">
        <f t="shared" si="775"/>
        <v>USD</v>
      </c>
      <c r="U4318" s="33">
        <v>0</v>
      </c>
      <c r="V4318" s="33">
        <v>0</v>
      </c>
      <c r="W4318" s="33">
        <v>0</v>
      </c>
      <c r="X4318" s="33">
        <f t="shared" si="776"/>
        <v>2367.1799999999998</v>
      </c>
      <c r="Y4318" s="33">
        <f t="shared" si="777"/>
        <v>2367.1799999999998</v>
      </c>
      <c r="Z4318" s="33">
        <f t="shared" si="778"/>
        <v>10714198</v>
      </c>
      <c r="AA4318" s="34">
        <f t="shared" si="779"/>
        <v>0.00026418435794552672</v>
      </c>
      <c r="AB4318" s="33" t="s">
        <v>953</v>
      </c>
      <c r="AC4318" s="35">
        <v>44915</v>
      </c>
      <c r="AD4318" s="33">
        <v>30</v>
      </c>
      <c r="AE4318" s="36">
        <f t="shared" si="780"/>
        <v>44945</v>
      </c>
    </row>
    <row r="4319" spans="2:31" ht="14.5" hidden="1">
      <c r="B4319" s="29" t="s">
        <v>3382</v>
      </c>
      <c r="C4319" s="30" t="str">
        <f t="shared" si="770"/>
        <v>(Acreedores quirografarios)</v>
      </c>
      <c r="D4319" s="30">
        <v>5</v>
      </c>
      <c r="E4319" s="30" t="s">
        <v>5602</v>
      </c>
      <c r="F4319" s="30" t="s">
        <v>5603</v>
      </c>
      <c r="G4319" s="30" t="s">
        <v>4912</v>
      </c>
      <c r="H4319" s="31" t="s">
        <v>3406</v>
      </c>
      <c r="I4319" s="31" t="s">
        <v>62</v>
      </c>
      <c r="J4319" s="32">
        <v>4543.4200000000001</v>
      </c>
      <c r="K4319" s="33">
        <f t="shared" si="771"/>
        <v>4543.4200000000001</v>
      </c>
      <c r="L4319" s="33">
        <v>20564176</v>
      </c>
      <c r="M4319" s="33">
        <v>0</v>
      </c>
      <c r="N4319" s="33">
        <v>0</v>
      </c>
      <c r="O4319" s="33">
        <v>0</v>
      </c>
      <c r="P4319" s="33">
        <f t="shared" si="772"/>
        <v>4543.4200000000001</v>
      </c>
      <c r="Q4319" s="33">
        <f t="shared" si="773"/>
        <v>4543.4200000000001</v>
      </c>
      <c r="R4319" s="33">
        <f t="shared" si="774"/>
        <v>20564176</v>
      </c>
      <c r="S4319" s="33"/>
      <c r="T4319" s="30" t="str">
        <f t="shared" si="775"/>
        <v>USD</v>
      </c>
      <c r="U4319" s="33">
        <v>0</v>
      </c>
      <c r="V4319" s="33">
        <v>0</v>
      </c>
      <c r="W4319" s="33">
        <v>0</v>
      </c>
      <c r="X4319" s="33">
        <f t="shared" si="776"/>
        <v>4543.4200000000001</v>
      </c>
      <c r="Y4319" s="33">
        <f t="shared" si="777"/>
        <v>4543.4200000000001</v>
      </c>
      <c r="Z4319" s="33">
        <f t="shared" si="778"/>
        <v>20564176</v>
      </c>
      <c r="AA4319" s="34">
        <f t="shared" si="779"/>
        <v>0.00050705929022767829</v>
      </c>
      <c r="AB4319" s="33" t="s">
        <v>953</v>
      </c>
      <c r="AC4319" s="35">
        <v>44915</v>
      </c>
      <c r="AD4319" s="33">
        <v>30</v>
      </c>
      <c r="AE4319" s="36">
        <f t="shared" si="780"/>
        <v>44945</v>
      </c>
    </row>
    <row r="4320" spans="2:31" ht="14.5" hidden="1">
      <c r="B4320" s="29" t="s">
        <v>3382</v>
      </c>
      <c r="C4320" s="30" t="str">
        <f t="shared" si="770"/>
        <v>(Acreedores quirografarios)</v>
      </c>
      <c r="D4320" s="30">
        <v>5</v>
      </c>
      <c r="E4320" s="30" t="s">
        <v>5602</v>
      </c>
      <c r="F4320" s="30" t="s">
        <v>5603</v>
      </c>
      <c r="G4320" s="30" t="s">
        <v>4912</v>
      </c>
      <c r="H4320" s="31" t="s">
        <v>3407</v>
      </c>
      <c r="I4320" s="31" t="s">
        <v>62</v>
      </c>
      <c r="J4320" s="32">
        <v>2392.1700000000001</v>
      </c>
      <c r="K4320" s="33">
        <f t="shared" si="771"/>
        <v>2392.1700000000001</v>
      </c>
      <c r="L4320" s="33">
        <v>10800154</v>
      </c>
      <c r="M4320" s="33">
        <v>0</v>
      </c>
      <c r="N4320" s="33">
        <v>0</v>
      </c>
      <c r="O4320" s="33">
        <v>0</v>
      </c>
      <c r="P4320" s="33">
        <f t="shared" si="772"/>
        <v>2392.1700000000001</v>
      </c>
      <c r="Q4320" s="33">
        <f t="shared" si="773"/>
        <v>2392.1700000000001</v>
      </c>
      <c r="R4320" s="33">
        <f t="shared" si="774"/>
        <v>10800154</v>
      </c>
      <c r="S4320" s="33"/>
      <c r="T4320" s="30" t="str">
        <f t="shared" si="775"/>
        <v>USD</v>
      </c>
      <c r="U4320" s="33">
        <v>0</v>
      </c>
      <c r="V4320" s="33">
        <v>0</v>
      </c>
      <c r="W4320" s="33">
        <v>0</v>
      </c>
      <c r="X4320" s="33">
        <f t="shared" si="776"/>
        <v>2392.1700000000001</v>
      </c>
      <c r="Y4320" s="33">
        <f t="shared" si="777"/>
        <v>2392.1700000000001</v>
      </c>
      <c r="Z4320" s="33">
        <f t="shared" si="778"/>
        <v>10800154</v>
      </c>
      <c r="AA4320" s="34">
        <f t="shared" si="779"/>
        <v>0.000266303810159455</v>
      </c>
      <c r="AB4320" s="33" t="s">
        <v>953</v>
      </c>
      <c r="AC4320" s="35">
        <v>44916</v>
      </c>
      <c r="AD4320" s="33">
        <v>30</v>
      </c>
      <c r="AE4320" s="36">
        <f t="shared" si="780"/>
        <v>44946</v>
      </c>
    </row>
    <row r="4321" spans="2:31" ht="14.5" hidden="1">
      <c r="B4321" s="29" t="s">
        <v>3382</v>
      </c>
      <c r="C4321" s="30" t="str">
        <f t="shared" si="770"/>
        <v>(Acreedores quirografarios)</v>
      </c>
      <c r="D4321" s="30">
        <v>5</v>
      </c>
      <c r="E4321" s="30" t="s">
        <v>5602</v>
      </c>
      <c r="F4321" s="30" t="s">
        <v>5603</v>
      </c>
      <c r="G4321" s="30" t="s">
        <v>4912</v>
      </c>
      <c r="H4321" s="31" t="s">
        <v>3408</v>
      </c>
      <c r="I4321" s="31" t="s">
        <v>62</v>
      </c>
      <c r="J4321" s="32">
        <v>4981.3400000000001</v>
      </c>
      <c r="K4321" s="33">
        <f t="shared" si="771"/>
        <v>4981.3400000000001</v>
      </c>
      <c r="L4321" s="33">
        <v>22489725</v>
      </c>
      <c r="M4321" s="33">
        <v>0</v>
      </c>
      <c r="N4321" s="33">
        <v>0</v>
      </c>
      <c r="O4321" s="33">
        <v>0</v>
      </c>
      <c r="P4321" s="33">
        <f t="shared" si="772"/>
        <v>4981.3400000000001</v>
      </c>
      <c r="Q4321" s="33">
        <f t="shared" si="773"/>
        <v>4981.3400000000001</v>
      </c>
      <c r="R4321" s="33">
        <f t="shared" si="774"/>
        <v>22489725</v>
      </c>
      <c r="S4321" s="33"/>
      <c r="T4321" s="30" t="str">
        <f t="shared" si="775"/>
        <v>USD</v>
      </c>
      <c r="U4321" s="33">
        <v>0</v>
      </c>
      <c r="V4321" s="33">
        <v>0</v>
      </c>
      <c r="W4321" s="33">
        <v>0</v>
      </c>
      <c r="X4321" s="33">
        <f t="shared" si="776"/>
        <v>4981.3400000000001</v>
      </c>
      <c r="Y4321" s="33">
        <f t="shared" si="777"/>
        <v>4981.3400000000001</v>
      </c>
      <c r="Z4321" s="33">
        <f t="shared" si="778"/>
        <v>22489725</v>
      </c>
      <c r="AA4321" s="34">
        <f t="shared" si="779"/>
        <v>0.00055453833870686923</v>
      </c>
      <c r="AB4321" s="33" t="s">
        <v>953</v>
      </c>
      <c r="AC4321" s="35">
        <v>44916</v>
      </c>
      <c r="AD4321" s="33">
        <v>30</v>
      </c>
      <c r="AE4321" s="36">
        <f t="shared" si="780"/>
        <v>44946</v>
      </c>
    </row>
    <row r="4322" spans="2:31" ht="14.5" hidden="1">
      <c r="B4322" s="29" t="s">
        <v>3382</v>
      </c>
      <c r="C4322" s="30" t="str">
        <f t="shared" si="770"/>
        <v>(Acreedores quirografarios)</v>
      </c>
      <c r="D4322" s="30">
        <v>5</v>
      </c>
      <c r="E4322" s="30" t="s">
        <v>5602</v>
      </c>
      <c r="F4322" s="30" t="s">
        <v>5603</v>
      </c>
      <c r="G4322" s="30" t="s">
        <v>4912</v>
      </c>
      <c r="H4322" s="31" t="s">
        <v>3409</v>
      </c>
      <c r="I4322" s="31" t="s">
        <v>62</v>
      </c>
      <c r="J4322" s="32">
        <v>8770.3500000000004</v>
      </c>
      <c r="K4322" s="33">
        <f t="shared" si="771"/>
        <v>8770.3500000000004</v>
      </c>
      <c r="L4322" s="33">
        <v>38947083</v>
      </c>
      <c r="M4322" s="33">
        <v>0</v>
      </c>
      <c r="N4322" s="33">
        <v>0</v>
      </c>
      <c r="O4322" s="33">
        <v>0</v>
      </c>
      <c r="P4322" s="33">
        <f t="shared" si="772"/>
        <v>8770.3500000000004</v>
      </c>
      <c r="Q4322" s="33">
        <f t="shared" si="773"/>
        <v>8770.3500000000004</v>
      </c>
      <c r="R4322" s="33">
        <f t="shared" si="774"/>
        <v>38947083</v>
      </c>
      <c r="S4322" s="33"/>
      <c r="T4322" s="30" t="str">
        <f t="shared" si="775"/>
        <v>USD</v>
      </c>
      <c r="U4322" s="33">
        <v>0</v>
      </c>
      <c r="V4322" s="33">
        <v>0</v>
      </c>
      <c r="W4322" s="33">
        <v>0</v>
      </c>
      <c r="X4322" s="33">
        <f t="shared" si="776"/>
        <v>8770.3500000000004</v>
      </c>
      <c r="Y4322" s="33">
        <f t="shared" si="777"/>
        <v>8770.3500000000004</v>
      </c>
      <c r="Z4322" s="33">
        <f t="shared" si="778"/>
        <v>38947083</v>
      </c>
      <c r="AA4322" s="34">
        <f t="shared" si="779"/>
        <v>0.00096033413944806125</v>
      </c>
      <c r="AB4322" s="33" t="s">
        <v>953</v>
      </c>
      <c r="AC4322" s="35">
        <v>44944</v>
      </c>
      <c r="AD4322" s="33">
        <v>30</v>
      </c>
      <c r="AE4322" s="36">
        <f t="shared" si="780"/>
        <v>44974</v>
      </c>
    </row>
    <row r="4323" spans="2:31" ht="14.5" hidden="1">
      <c r="B4323" s="29" t="s">
        <v>3382</v>
      </c>
      <c r="C4323" s="30" t="str">
        <f t="shared" si="770"/>
        <v>(Acreedores quirografarios)</v>
      </c>
      <c r="D4323" s="30">
        <v>5</v>
      </c>
      <c r="E4323" s="30" t="s">
        <v>5602</v>
      </c>
      <c r="F4323" s="30" t="s">
        <v>5603</v>
      </c>
      <c r="G4323" s="30" t="s">
        <v>4912</v>
      </c>
      <c r="H4323" s="31" t="s">
        <v>3410</v>
      </c>
      <c r="I4323" s="31" t="s">
        <v>62</v>
      </c>
      <c r="J4323" s="32">
        <v>2315.2199999999998</v>
      </c>
      <c r="K4323" s="33">
        <f t="shared" si="771"/>
        <v>2315.2199999999998</v>
      </c>
      <c r="L4323" s="33">
        <v>10281353</v>
      </c>
      <c r="M4323" s="33">
        <v>0</v>
      </c>
      <c r="N4323" s="33">
        <v>0</v>
      </c>
      <c r="O4323" s="33">
        <v>0</v>
      </c>
      <c r="P4323" s="33">
        <f t="shared" si="772"/>
        <v>2315.2199999999998</v>
      </c>
      <c r="Q4323" s="33">
        <f t="shared" si="773"/>
        <v>2315.2199999999998</v>
      </c>
      <c r="R4323" s="33">
        <f t="shared" si="774"/>
        <v>10281353</v>
      </c>
      <c r="S4323" s="33"/>
      <c r="T4323" s="30" t="str">
        <f t="shared" si="775"/>
        <v>USD</v>
      </c>
      <c r="U4323" s="33">
        <v>0</v>
      </c>
      <c r="V4323" s="33">
        <v>0</v>
      </c>
      <c r="W4323" s="33">
        <v>0</v>
      </c>
      <c r="X4323" s="33">
        <f t="shared" si="776"/>
        <v>2315.2199999999998</v>
      </c>
      <c r="Y4323" s="33">
        <f t="shared" si="777"/>
        <v>2315.2199999999998</v>
      </c>
      <c r="Z4323" s="33">
        <f t="shared" si="778"/>
        <v>10281353</v>
      </c>
      <c r="AA4323" s="34">
        <f t="shared" si="779"/>
        <v>0.00025351152191851551</v>
      </c>
      <c r="AB4323" s="33" t="s">
        <v>953</v>
      </c>
      <c r="AC4323" s="35">
        <v>44944</v>
      </c>
      <c r="AD4323" s="33">
        <v>30</v>
      </c>
      <c r="AE4323" s="36">
        <f t="shared" si="780"/>
        <v>44974</v>
      </c>
    </row>
    <row r="4324" spans="2:31" ht="14.5" hidden="1">
      <c r="B4324" s="29" t="s">
        <v>3382</v>
      </c>
      <c r="C4324" s="30" t="str">
        <f t="shared" si="770"/>
        <v>(Acreedores quirografarios)</v>
      </c>
      <c r="D4324" s="30">
        <v>5</v>
      </c>
      <c r="E4324" s="30" t="s">
        <v>5602</v>
      </c>
      <c r="F4324" s="30" t="s">
        <v>5603</v>
      </c>
      <c r="G4324" s="30" t="s">
        <v>4912</v>
      </c>
      <c r="H4324" s="31" t="s">
        <v>3411</v>
      </c>
      <c r="I4324" s="31" t="s">
        <v>62</v>
      </c>
      <c r="J4324" s="32">
        <v>766.36000000000001</v>
      </c>
      <c r="K4324" s="33">
        <f t="shared" si="771"/>
        <v>766.36000000000001</v>
      </c>
      <c r="L4324" s="33">
        <v>3403227</v>
      </c>
      <c r="M4324" s="33">
        <v>0</v>
      </c>
      <c r="N4324" s="33">
        <v>0</v>
      </c>
      <c r="O4324" s="33">
        <v>0</v>
      </c>
      <c r="P4324" s="33">
        <f t="shared" si="772"/>
        <v>766.36000000000001</v>
      </c>
      <c r="Q4324" s="33">
        <f t="shared" si="773"/>
        <v>766.36000000000001</v>
      </c>
      <c r="R4324" s="33">
        <f t="shared" si="774"/>
        <v>3403227</v>
      </c>
      <c r="S4324" s="33"/>
      <c r="T4324" s="30" t="str">
        <f t="shared" si="775"/>
        <v>USD</v>
      </c>
      <c r="U4324" s="33">
        <v>0</v>
      </c>
      <c r="V4324" s="33">
        <v>0</v>
      </c>
      <c r="W4324" s="33">
        <v>0</v>
      </c>
      <c r="X4324" s="33">
        <f t="shared" si="776"/>
        <v>766.36000000000001</v>
      </c>
      <c r="Y4324" s="33">
        <f t="shared" si="777"/>
        <v>766.36000000000001</v>
      </c>
      <c r="Z4324" s="33">
        <f t="shared" si="778"/>
        <v>3403227</v>
      </c>
      <c r="AA4324" s="34">
        <f t="shared" si="779"/>
        <v>8.3914758709693538E-05</v>
      </c>
      <c r="AB4324" s="33" t="s">
        <v>953</v>
      </c>
      <c r="AC4324" s="35">
        <v>44944</v>
      </c>
      <c r="AD4324" s="33">
        <v>30</v>
      </c>
      <c r="AE4324" s="36">
        <f t="shared" si="780"/>
        <v>44974</v>
      </c>
    </row>
    <row r="4325" spans="2:31" ht="14.5" hidden="1">
      <c r="B4325" s="29" t="s">
        <v>3412</v>
      </c>
      <c r="C4325" s="30" t="str">
        <f t="shared" si="770"/>
        <v>(Acreedores quirografarios)</v>
      </c>
      <c r="D4325" s="30">
        <v>5</v>
      </c>
      <c r="E4325" s="30" t="s">
        <v>5604</v>
      </c>
      <c r="F4325" s="30" t="s">
        <v>5605</v>
      </c>
      <c r="G4325" s="30" t="s">
        <v>4912</v>
      </c>
      <c r="H4325" s="31">
        <v>79824</v>
      </c>
      <c r="I4325" s="31" t="s">
        <v>48</v>
      </c>
      <c r="J4325" s="32">
        <v>135817080</v>
      </c>
      <c r="K4325" s="33">
        <f t="shared" si="771"/>
        <v>27792.13560174848</v>
      </c>
      <c r="L4325" s="33">
        <v>132564318</v>
      </c>
      <c r="M4325" s="33">
        <v>0</v>
      </c>
      <c r="N4325" s="33">
        <v>0</v>
      </c>
      <c r="O4325" s="33">
        <v>0</v>
      </c>
      <c r="P4325" s="33">
        <f t="shared" si="772"/>
        <v>135817080</v>
      </c>
      <c r="Q4325" s="33">
        <f t="shared" si="773"/>
        <v>27792.13560174848</v>
      </c>
      <c r="R4325" s="33">
        <f t="shared" si="774"/>
        <v>132564318</v>
      </c>
      <c r="S4325" s="33"/>
      <c r="T4325" s="30" t="str">
        <f t="shared" si="775"/>
        <v>COP</v>
      </c>
      <c r="U4325" s="33">
        <v>0</v>
      </c>
      <c r="V4325" s="33">
        <v>0</v>
      </c>
      <c r="W4325" s="33">
        <v>0</v>
      </c>
      <c r="X4325" s="33">
        <f t="shared" si="776"/>
        <v>135817080</v>
      </c>
      <c r="Y4325" s="33">
        <f t="shared" si="777"/>
        <v>27792.13560174848</v>
      </c>
      <c r="Z4325" s="33">
        <f t="shared" si="778"/>
        <v>132564318</v>
      </c>
      <c r="AA4325" s="34">
        <f t="shared" si="779"/>
        <v>0.0032686925551792707</v>
      </c>
      <c r="AB4325" s="33" t="s">
        <v>1728</v>
      </c>
      <c r="AC4325" s="35">
        <v>44894</v>
      </c>
      <c r="AD4325" s="33">
        <v>60</v>
      </c>
      <c r="AE4325" s="36">
        <f t="shared" si="780"/>
        <v>44954</v>
      </c>
    </row>
    <row r="4326" spans="2:31" ht="14.5" hidden="1">
      <c r="B4326" s="29" t="s">
        <v>3412</v>
      </c>
      <c r="C4326" s="30" t="str">
        <f t="shared" si="770"/>
        <v>(Acreedores quirografarios)</v>
      </c>
      <c r="D4326" s="30">
        <v>5</v>
      </c>
      <c r="E4326" s="30" t="s">
        <v>5604</v>
      </c>
      <c r="F4326" s="30" t="s">
        <v>5605</v>
      </c>
      <c r="G4326" s="30" t="s">
        <v>4912</v>
      </c>
      <c r="H4326" s="31">
        <v>80509</v>
      </c>
      <c r="I4326" s="31" t="s">
        <v>48</v>
      </c>
      <c r="J4326" s="32">
        <v>33954270</v>
      </c>
      <c r="K4326" s="33">
        <f t="shared" si="771"/>
        <v>6948.0337956120211</v>
      </c>
      <c r="L4326" s="33">
        <v>33141079</v>
      </c>
      <c r="M4326" s="33">
        <v>0</v>
      </c>
      <c r="N4326" s="33">
        <v>0</v>
      </c>
      <c r="O4326" s="33">
        <v>0</v>
      </c>
      <c r="P4326" s="33">
        <f t="shared" si="772"/>
        <v>33954270</v>
      </c>
      <c r="Q4326" s="33">
        <f t="shared" si="773"/>
        <v>6948.0337956120211</v>
      </c>
      <c r="R4326" s="33">
        <f t="shared" si="774"/>
        <v>33141079</v>
      </c>
      <c r="S4326" s="33"/>
      <c r="T4326" s="30" t="str">
        <f t="shared" si="775"/>
        <v>COP</v>
      </c>
      <c r="U4326" s="33">
        <v>0</v>
      </c>
      <c r="V4326" s="33">
        <v>0</v>
      </c>
      <c r="W4326" s="33">
        <v>0</v>
      </c>
      <c r="X4326" s="33">
        <f t="shared" si="776"/>
        <v>33954270</v>
      </c>
      <c r="Y4326" s="33">
        <f t="shared" si="777"/>
        <v>6948.0337956120211</v>
      </c>
      <c r="Z4326" s="33">
        <f t="shared" si="778"/>
        <v>33141079</v>
      </c>
      <c r="AA4326" s="34">
        <f t="shared" si="779"/>
        <v>0.00081717312646611344</v>
      </c>
      <c r="AB4326" s="33" t="s">
        <v>1728</v>
      </c>
      <c r="AC4326" s="35">
        <v>44937</v>
      </c>
      <c r="AD4326" s="33">
        <v>60</v>
      </c>
      <c r="AE4326" s="36">
        <f t="shared" si="780"/>
        <v>44997</v>
      </c>
    </row>
    <row r="4327" spans="2:31" ht="14.5" hidden="1">
      <c r="B4327" s="29" t="s">
        <v>3412</v>
      </c>
      <c r="C4327" s="30" t="str">
        <f t="shared" si="770"/>
        <v>(Acreedores quirografarios)</v>
      </c>
      <c r="D4327" s="30">
        <v>5</v>
      </c>
      <c r="E4327" s="30" t="s">
        <v>5604</v>
      </c>
      <c r="F4327" s="30" t="s">
        <v>5605</v>
      </c>
      <c r="G4327" s="30" t="s">
        <v>4912</v>
      </c>
      <c r="H4327" s="31">
        <v>80507</v>
      </c>
      <c r="I4327" s="31" t="s">
        <v>48</v>
      </c>
      <c r="J4327" s="32">
        <v>33954270</v>
      </c>
      <c r="K4327" s="33">
        <f t="shared" si="771"/>
        <v>6948.0337956120211</v>
      </c>
      <c r="L4327" s="33">
        <v>33141079</v>
      </c>
      <c r="M4327" s="33">
        <v>0</v>
      </c>
      <c r="N4327" s="33">
        <v>0</v>
      </c>
      <c r="O4327" s="33">
        <v>0</v>
      </c>
      <c r="P4327" s="33">
        <f t="shared" si="772"/>
        <v>33954270</v>
      </c>
      <c r="Q4327" s="33">
        <f t="shared" si="773"/>
        <v>6948.0337956120211</v>
      </c>
      <c r="R4327" s="33">
        <f t="shared" si="774"/>
        <v>33141079</v>
      </c>
      <c r="S4327" s="33"/>
      <c r="T4327" s="30" t="str">
        <f t="shared" si="775"/>
        <v>COP</v>
      </c>
      <c r="U4327" s="33">
        <v>0</v>
      </c>
      <c r="V4327" s="33">
        <v>0</v>
      </c>
      <c r="W4327" s="33">
        <v>0</v>
      </c>
      <c r="X4327" s="33">
        <f t="shared" si="776"/>
        <v>33954270</v>
      </c>
      <c r="Y4327" s="33">
        <f t="shared" si="777"/>
        <v>6948.0337956120211</v>
      </c>
      <c r="Z4327" s="33">
        <f t="shared" si="778"/>
        <v>33141079</v>
      </c>
      <c r="AA4327" s="34">
        <f t="shared" si="779"/>
        <v>0.00081717312646611344</v>
      </c>
      <c r="AB4327" s="33" t="s">
        <v>1728</v>
      </c>
      <c r="AC4327" s="35">
        <v>44937</v>
      </c>
      <c r="AD4327" s="33">
        <v>60</v>
      </c>
      <c r="AE4327" s="36">
        <f t="shared" si="780"/>
        <v>44997</v>
      </c>
    </row>
    <row r="4328" spans="2:31" ht="14.5" hidden="1">
      <c r="B4328" s="29" t="s">
        <v>3412</v>
      </c>
      <c r="C4328" s="30" t="str">
        <f t="shared" si="770"/>
        <v>(Acreedores quirografarios)</v>
      </c>
      <c r="D4328" s="30">
        <v>5</v>
      </c>
      <c r="E4328" s="30" t="s">
        <v>5604</v>
      </c>
      <c r="F4328" s="30" t="s">
        <v>5605</v>
      </c>
      <c r="G4328" s="30" t="s">
        <v>4912</v>
      </c>
      <c r="H4328" s="31">
        <v>80508</v>
      </c>
      <c r="I4328" s="31" t="s">
        <v>48</v>
      </c>
      <c r="J4328" s="32">
        <v>4205460</v>
      </c>
      <c r="K4328" s="33">
        <f t="shared" si="771"/>
        <v>860.55976603037823</v>
      </c>
      <c r="L4328" s="33">
        <v>4104741</v>
      </c>
      <c r="M4328" s="33">
        <v>0</v>
      </c>
      <c r="N4328" s="33">
        <v>0</v>
      </c>
      <c r="O4328" s="33">
        <v>0</v>
      </c>
      <c r="P4328" s="33">
        <f t="shared" si="772"/>
        <v>4205460</v>
      </c>
      <c r="Q4328" s="33">
        <f t="shared" si="773"/>
        <v>860.55976603037823</v>
      </c>
      <c r="R4328" s="33">
        <f t="shared" si="774"/>
        <v>4104741</v>
      </c>
      <c r="S4328" s="33"/>
      <c r="T4328" s="30" t="str">
        <f t="shared" si="775"/>
        <v>COP</v>
      </c>
      <c r="U4328" s="33">
        <v>0</v>
      </c>
      <c r="V4328" s="33">
        <v>0</v>
      </c>
      <c r="W4328" s="33">
        <v>0</v>
      </c>
      <c r="X4328" s="33">
        <f t="shared" si="776"/>
        <v>4205460</v>
      </c>
      <c r="Y4328" s="33">
        <f t="shared" si="777"/>
        <v>860.55976603037823</v>
      </c>
      <c r="Z4328" s="33">
        <f t="shared" si="778"/>
        <v>4104741</v>
      </c>
      <c r="AA4328" s="34">
        <f t="shared" si="779"/>
        <v>0.00010121227604881666</v>
      </c>
      <c r="AB4328" s="33" t="s">
        <v>1728</v>
      </c>
      <c r="AC4328" s="35">
        <v>44937</v>
      </c>
      <c r="AD4328" s="33">
        <v>60</v>
      </c>
      <c r="AE4328" s="36">
        <f t="shared" si="780"/>
        <v>44997</v>
      </c>
    </row>
    <row r="4329" spans="2:31" ht="14.5" hidden="1">
      <c r="B4329" s="29" t="s">
        <v>3412</v>
      </c>
      <c r="C4329" s="30" t="str">
        <f t="shared" si="770"/>
        <v>(Acreedores quirografarios)</v>
      </c>
      <c r="D4329" s="30">
        <v>5</v>
      </c>
      <c r="E4329" s="30" t="s">
        <v>5604</v>
      </c>
      <c r="F4329" s="30" t="s">
        <v>5605</v>
      </c>
      <c r="G4329" s="30" t="s">
        <v>4912</v>
      </c>
      <c r="H4329" s="31">
        <v>80816</v>
      </c>
      <c r="I4329" s="31" t="s">
        <v>48</v>
      </c>
      <c r="J4329" s="32">
        <v>33954270</v>
      </c>
      <c r="K4329" s="33">
        <f t="shared" si="771"/>
        <v>6948.0337956120211</v>
      </c>
      <c r="L4329" s="33">
        <v>33141079</v>
      </c>
      <c r="M4329" s="33">
        <v>0</v>
      </c>
      <c r="N4329" s="33">
        <v>0</v>
      </c>
      <c r="O4329" s="33">
        <v>0</v>
      </c>
      <c r="P4329" s="33">
        <f t="shared" si="772"/>
        <v>33954270</v>
      </c>
      <c r="Q4329" s="33">
        <f t="shared" si="773"/>
        <v>6948.0337956120211</v>
      </c>
      <c r="R4329" s="33">
        <f t="shared" si="774"/>
        <v>33141079</v>
      </c>
      <c r="S4329" s="33"/>
      <c r="T4329" s="30" t="str">
        <f t="shared" si="775"/>
        <v>COP</v>
      </c>
      <c r="U4329" s="33">
        <v>0</v>
      </c>
      <c r="V4329" s="33">
        <v>0</v>
      </c>
      <c r="W4329" s="33">
        <v>0</v>
      </c>
      <c r="X4329" s="33">
        <f t="shared" si="776"/>
        <v>33954270</v>
      </c>
      <c r="Y4329" s="33">
        <f t="shared" si="777"/>
        <v>6948.0337956120211</v>
      </c>
      <c r="Z4329" s="33">
        <f t="shared" si="778"/>
        <v>33141079</v>
      </c>
      <c r="AA4329" s="34">
        <f t="shared" si="779"/>
        <v>0.00081717312646611344</v>
      </c>
      <c r="AB4329" s="33" t="s">
        <v>1728</v>
      </c>
      <c r="AC4329" s="35">
        <v>44959</v>
      </c>
      <c r="AD4329" s="33">
        <v>60</v>
      </c>
      <c r="AE4329" s="36">
        <f t="shared" si="780"/>
        <v>45019</v>
      </c>
    </row>
    <row r="4330" spans="2:31" ht="14.5" hidden="1">
      <c r="B4330" s="29" t="s">
        <v>3412</v>
      </c>
      <c r="C4330" s="30" t="str">
        <f t="shared" si="770"/>
        <v>(Acreedores quirografarios)</v>
      </c>
      <c r="D4330" s="30">
        <v>5</v>
      </c>
      <c r="E4330" s="30" t="s">
        <v>5604</v>
      </c>
      <c r="F4330" s="30" t="s">
        <v>5605</v>
      </c>
      <c r="G4330" s="30" t="s">
        <v>4912</v>
      </c>
      <c r="H4330" s="31">
        <v>80817</v>
      </c>
      <c r="I4330" s="31" t="s">
        <v>48</v>
      </c>
      <c r="J4330" s="32">
        <v>5950000</v>
      </c>
      <c r="K4330" s="33">
        <f t="shared" si="771"/>
        <v>1217.5435286224933</v>
      </c>
      <c r="L4330" s="33">
        <v>5807500</v>
      </c>
      <c r="M4330" s="33">
        <v>0</v>
      </c>
      <c r="N4330" s="33">
        <v>0</v>
      </c>
      <c r="O4330" s="33">
        <v>0</v>
      </c>
      <c r="P4330" s="33">
        <f t="shared" si="772"/>
        <v>5950000</v>
      </c>
      <c r="Q4330" s="33">
        <f t="shared" si="773"/>
        <v>1217.5435286224933</v>
      </c>
      <c r="R4330" s="33">
        <f t="shared" si="774"/>
        <v>5807500</v>
      </c>
      <c r="S4330" s="33"/>
      <c r="T4330" s="30" t="str">
        <f t="shared" si="775"/>
        <v>COP</v>
      </c>
      <c r="U4330" s="33">
        <v>0</v>
      </c>
      <c r="V4330" s="33">
        <v>0</v>
      </c>
      <c r="W4330" s="33">
        <v>0</v>
      </c>
      <c r="X4330" s="33">
        <f t="shared" si="776"/>
        <v>5950000</v>
      </c>
      <c r="Y4330" s="33">
        <f t="shared" si="777"/>
        <v>1217.5435286224933</v>
      </c>
      <c r="Z4330" s="33">
        <f t="shared" si="778"/>
        <v>5807500</v>
      </c>
      <c r="AA4330" s="34">
        <f t="shared" si="779"/>
        <v>0.00014319790046521882</v>
      </c>
      <c r="AB4330" s="33" t="s">
        <v>1728</v>
      </c>
      <c r="AC4330" s="35">
        <v>44959</v>
      </c>
      <c r="AD4330" s="33">
        <v>60</v>
      </c>
      <c r="AE4330" s="36">
        <f t="shared" si="780"/>
        <v>45019</v>
      </c>
    </row>
    <row r="4331" spans="2:31" ht="14.5" hidden="1">
      <c r="B4331" s="29" t="s">
        <v>3413</v>
      </c>
      <c r="C4331" s="30" t="str">
        <f t="shared" si="770"/>
        <v>(Acreedores quirografarios)</v>
      </c>
      <c r="D4331" s="30">
        <v>5</v>
      </c>
      <c r="E4331" s="30" t="s">
        <v>5606</v>
      </c>
      <c r="F4331" s="30" t="s">
        <v>5607</v>
      </c>
      <c r="G4331" s="30" t="s">
        <v>4912</v>
      </c>
      <c r="H4331" s="31" t="s">
        <v>3414</v>
      </c>
      <c r="I4331" s="31" t="s">
        <v>48</v>
      </c>
      <c r="J4331" s="32">
        <v>15016173</v>
      </c>
      <c r="K4331" s="33">
        <f t="shared" si="771"/>
        <v>2756.1864628866733</v>
      </c>
      <c r="L4331" s="33">
        <v>13146596</v>
      </c>
      <c r="M4331" s="33">
        <v>0</v>
      </c>
      <c r="N4331" s="33">
        <v>0</v>
      </c>
      <c r="O4331" s="33">
        <v>0</v>
      </c>
      <c r="P4331" s="33">
        <f t="shared" si="772"/>
        <v>15016173</v>
      </c>
      <c r="Q4331" s="33">
        <f t="shared" si="773"/>
        <v>2756.1864628866733</v>
      </c>
      <c r="R4331" s="33">
        <f t="shared" si="774"/>
        <v>13146596</v>
      </c>
      <c r="S4331" s="33"/>
      <c r="T4331" s="30" t="str">
        <f t="shared" si="775"/>
        <v>COP</v>
      </c>
      <c r="U4331" s="33">
        <v>0</v>
      </c>
      <c r="V4331" s="33">
        <v>0</v>
      </c>
      <c r="W4331" s="33">
        <v>0</v>
      </c>
      <c r="X4331" s="33">
        <f t="shared" si="776"/>
        <v>15016173</v>
      </c>
      <c r="Y4331" s="33">
        <f t="shared" si="777"/>
        <v>2756.1864628866733</v>
      </c>
      <c r="Z4331" s="33">
        <f t="shared" si="778"/>
        <v>13146596</v>
      </c>
      <c r="AA4331" s="34">
        <f t="shared" si="779"/>
        <v>0.00032416098931802733</v>
      </c>
      <c r="AB4331" s="33" t="s">
        <v>953</v>
      </c>
      <c r="AC4331" s="35">
        <v>44936</v>
      </c>
      <c r="AD4331" s="33">
        <v>30</v>
      </c>
      <c r="AE4331" s="36">
        <f t="shared" si="780"/>
        <v>44966</v>
      </c>
    </row>
    <row r="4332" spans="2:31" ht="14.5" hidden="1">
      <c r="B4332" s="29" t="s">
        <v>3413</v>
      </c>
      <c r="C4332" s="30" t="str">
        <f t="shared" si="770"/>
        <v>(Acreedores quirografarios)</v>
      </c>
      <c r="D4332" s="30">
        <v>5</v>
      </c>
      <c r="E4332" s="30" t="s">
        <v>5606</v>
      </c>
      <c r="F4332" s="30" t="s">
        <v>5607</v>
      </c>
      <c r="G4332" s="30" t="s">
        <v>4912</v>
      </c>
      <c r="H4332" s="31" t="s">
        <v>3415</v>
      </c>
      <c r="I4332" s="31" t="s">
        <v>48</v>
      </c>
      <c r="J4332" s="32">
        <v>531682</v>
      </c>
      <c r="K4332" s="33">
        <f t="shared" si="771"/>
        <v>97.589022715599015</v>
      </c>
      <c r="L4332" s="33">
        <v>465485</v>
      </c>
      <c r="M4332" s="33">
        <v>0</v>
      </c>
      <c r="N4332" s="33">
        <v>0</v>
      </c>
      <c r="O4332" s="33">
        <v>0</v>
      </c>
      <c r="P4332" s="33">
        <f t="shared" si="772"/>
        <v>531682</v>
      </c>
      <c r="Q4332" s="33">
        <f t="shared" si="773"/>
        <v>97.589022715599015</v>
      </c>
      <c r="R4332" s="33">
        <f t="shared" si="774"/>
        <v>465485</v>
      </c>
      <c r="S4332" s="33"/>
      <c r="T4332" s="30" t="str">
        <f t="shared" si="775"/>
        <v>COP</v>
      </c>
      <c r="U4332" s="33">
        <v>0</v>
      </c>
      <c r="V4332" s="33">
        <v>0</v>
      </c>
      <c r="W4332" s="33">
        <v>0</v>
      </c>
      <c r="X4332" s="33">
        <f t="shared" si="776"/>
        <v>531682</v>
      </c>
      <c r="Y4332" s="33">
        <f t="shared" si="777"/>
        <v>97.589022715599015</v>
      </c>
      <c r="Z4332" s="33">
        <f t="shared" si="778"/>
        <v>465485</v>
      </c>
      <c r="AA4332" s="34">
        <f t="shared" si="779"/>
        <v>1.1477653843831662E-05</v>
      </c>
      <c r="AB4332" s="33" t="s">
        <v>953</v>
      </c>
      <c r="AC4332" s="35">
        <v>44936</v>
      </c>
      <c r="AD4332" s="33">
        <v>30</v>
      </c>
      <c r="AE4332" s="36">
        <f t="shared" si="780"/>
        <v>44966</v>
      </c>
    </row>
    <row r="4333" spans="2:31" ht="14.5" hidden="1">
      <c r="B4333" s="29" t="s">
        <v>3413</v>
      </c>
      <c r="C4333" s="30" t="str">
        <f t="shared" si="781" ref="C4333:C4396">+IF(D4333=1,$A$4,IF(D4333=2,$A$5,IF(D4333=3,$A$6,IF(D4333=4,$A$7,IF(D4333=5,$A$8,IF(D4333=6,$A$9,))))))</f>
        <v>(Acreedores quirografarios)</v>
      </c>
      <c r="D4333" s="30">
        <v>5</v>
      </c>
      <c r="E4333" s="30" t="s">
        <v>5606</v>
      </c>
      <c r="F4333" s="30" t="s">
        <v>5607</v>
      </c>
      <c r="G4333" s="30" t="s">
        <v>4912</v>
      </c>
      <c r="H4333" s="31" t="s">
        <v>3416</v>
      </c>
      <c r="I4333" s="31" t="s">
        <v>48</v>
      </c>
      <c r="J4333" s="32">
        <v>11440742</v>
      </c>
      <c r="K4333" s="33">
        <f t="shared" si="782" ref="K4333:K4396">+IF(I4333="USD",J4333,L4333/$L$3)</f>
        <v>2268.4675618730148</v>
      </c>
      <c r="L4333" s="33">
        <v>10820250</v>
      </c>
      <c r="M4333" s="33">
        <v>0</v>
      </c>
      <c r="N4333" s="33">
        <v>0</v>
      </c>
      <c r="O4333" s="33">
        <v>0</v>
      </c>
      <c r="P4333" s="33">
        <f t="shared" si="783" ref="P4333:P4396">+J4333+M4333</f>
        <v>11440742</v>
      </c>
      <c r="Q4333" s="33">
        <f t="shared" si="784" ref="Q4333:Q4396">+K4333+N4333</f>
        <v>2268.4675618730148</v>
      </c>
      <c r="R4333" s="33">
        <f t="shared" si="785" ref="R4333:R4396">+L4333+O4333</f>
        <v>10820250</v>
      </c>
      <c r="S4333" s="33"/>
      <c r="T4333" s="30" t="str">
        <f t="shared" si="786" ref="T4333:T4396">+I4333</f>
        <v>COP</v>
      </c>
      <c r="U4333" s="33">
        <v>0</v>
      </c>
      <c r="V4333" s="33">
        <v>0</v>
      </c>
      <c r="W4333" s="33">
        <v>0</v>
      </c>
      <c r="X4333" s="33">
        <f t="shared" si="787" ref="X4333:X4396">+P4333+U4333</f>
        <v>11440742</v>
      </c>
      <c r="Y4333" s="33">
        <f t="shared" si="788" ref="Y4333:Y4396">+Q4333+V4333</f>
        <v>2268.4675618730148</v>
      </c>
      <c r="Z4333" s="33">
        <f t="shared" si="789" ref="Z4333:Z4396">+R4333+W4333</f>
        <v>10820250</v>
      </c>
      <c r="AA4333" s="34">
        <f t="shared" si="790" ref="AA4333:AA4396">+IF(D4333=1,Z4333/$C$4,IF(D4333=2,Z4333/$C$5,IF(D4333=3,Z4333/$C$6,IF(D4333=4,Z4333/$C$7,IF(D4333=5,Z4333/$C$8,IF(D4333=6,Z4333/$C$9))))))</f>
        <v>0.0002667993254427523</v>
      </c>
      <c r="AB4333" s="33" t="s">
        <v>953</v>
      </c>
      <c r="AC4333" s="35">
        <v>44936</v>
      </c>
      <c r="AD4333" s="33">
        <v>30</v>
      </c>
      <c r="AE4333" s="36">
        <f t="shared" si="780"/>
        <v>44966</v>
      </c>
    </row>
    <row r="4334" spans="2:31" ht="14.5" hidden="1">
      <c r="B4334" s="29" t="s">
        <v>3413</v>
      </c>
      <c r="C4334" s="30" t="str">
        <f t="shared" si="781"/>
        <v>(Acreedores quirografarios)</v>
      </c>
      <c r="D4334" s="30">
        <v>5</v>
      </c>
      <c r="E4334" s="30" t="s">
        <v>5606</v>
      </c>
      <c r="F4334" s="30" t="s">
        <v>5607</v>
      </c>
      <c r="G4334" s="30" t="s">
        <v>4912</v>
      </c>
      <c r="H4334" s="31" t="s">
        <v>3417</v>
      </c>
      <c r="I4334" s="31" t="s">
        <v>48</v>
      </c>
      <c r="J4334" s="32">
        <v>17135914</v>
      </c>
      <c r="K4334" s="33">
        <f t="shared" si="782"/>
        <v>3145.2605427843641</v>
      </c>
      <c r="L4334" s="33">
        <v>15002421</v>
      </c>
      <c r="M4334" s="33">
        <v>0</v>
      </c>
      <c r="N4334" s="33">
        <v>0</v>
      </c>
      <c r="O4334" s="33">
        <v>0</v>
      </c>
      <c r="P4334" s="33">
        <f t="shared" si="783"/>
        <v>17135914</v>
      </c>
      <c r="Q4334" s="33">
        <f t="shared" si="784"/>
        <v>3145.2605427843641</v>
      </c>
      <c r="R4334" s="33">
        <f t="shared" si="785"/>
        <v>15002421</v>
      </c>
      <c r="S4334" s="33"/>
      <c r="T4334" s="30" t="str">
        <f t="shared" si="786"/>
        <v>COP</v>
      </c>
      <c r="U4334" s="33">
        <v>0</v>
      </c>
      <c r="V4334" s="33">
        <v>0</v>
      </c>
      <c r="W4334" s="33">
        <v>0</v>
      </c>
      <c r="X4334" s="33">
        <f t="shared" si="787"/>
        <v>17135914</v>
      </c>
      <c r="Y4334" s="33">
        <f t="shared" si="788"/>
        <v>3145.2605427843641</v>
      </c>
      <c r="Z4334" s="33">
        <f t="shared" si="789"/>
        <v>15002421</v>
      </c>
      <c r="AA4334" s="34">
        <f t="shared" si="790"/>
        <v>0.00036992082463974319</v>
      </c>
      <c r="AB4334" s="33" t="s">
        <v>953</v>
      </c>
      <c r="AC4334" s="35">
        <v>44936</v>
      </c>
      <c r="AD4334" s="33">
        <v>30</v>
      </c>
      <c r="AE4334" s="36">
        <f t="shared" si="780"/>
        <v>44966</v>
      </c>
    </row>
    <row r="4335" spans="2:31" ht="14.5" hidden="1">
      <c r="B4335" s="29" t="s">
        <v>3413</v>
      </c>
      <c r="C4335" s="30" t="str">
        <f t="shared" si="781"/>
        <v>(Acreedores quirografarios)</v>
      </c>
      <c r="D4335" s="30">
        <v>5</v>
      </c>
      <c r="E4335" s="30" t="s">
        <v>5606</v>
      </c>
      <c r="F4335" s="30" t="s">
        <v>5607</v>
      </c>
      <c r="G4335" s="30" t="s">
        <v>4912</v>
      </c>
      <c r="H4335" s="31" t="s">
        <v>3418</v>
      </c>
      <c r="I4335" s="31" t="s">
        <v>48</v>
      </c>
      <c r="J4335" s="32">
        <v>3740670</v>
      </c>
      <c r="K4335" s="33">
        <f t="shared" si="782"/>
        <v>741.69921486000601</v>
      </c>
      <c r="L4335" s="33">
        <v>3537794</v>
      </c>
      <c r="M4335" s="33">
        <v>0</v>
      </c>
      <c r="N4335" s="33">
        <v>0</v>
      </c>
      <c r="O4335" s="33">
        <v>0</v>
      </c>
      <c r="P4335" s="33">
        <f t="shared" si="783"/>
        <v>3740670</v>
      </c>
      <c r="Q4335" s="33">
        <f t="shared" si="784"/>
        <v>741.69921486000601</v>
      </c>
      <c r="R4335" s="33">
        <f t="shared" si="785"/>
        <v>3537794</v>
      </c>
      <c r="S4335" s="38"/>
      <c r="T4335" s="30" t="str">
        <f t="shared" si="786"/>
        <v>COP</v>
      </c>
      <c r="U4335" s="33">
        <v>0</v>
      </c>
      <c r="V4335" s="33">
        <v>0</v>
      </c>
      <c r="W4335" s="33">
        <v>0</v>
      </c>
      <c r="X4335" s="33">
        <f t="shared" si="787"/>
        <v>3740670</v>
      </c>
      <c r="Y4335" s="33">
        <f t="shared" si="788"/>
        <v>741.69921486000601</v>
      </c>
      <c r="Z4335" s="33">
        <f t="shared" si="789"/>
        <v>3537794</v>
      </c>
      <c r="AA4335" s="34">
        <f t="shared" si="790"/>
        <v>8.7232832213249818E-05</v>
      </c>
      <c r="AB4335" s="33" t="s">
        <v>953</v>
      </c>
      <c r="AC4335" s="35">
        <v>44936</v>
      </c>
      <c r="AD4335" s="33">
        <v>30</v>
      </c>
      <c r="AE4335" s="36">
        <f t="shared" si="780"/>
        <v>44966</v>
      </c>
    </row>
    <row r="4336" spans="2:31" ht="14.5" hidden="1">
      <c r="B4336" s="29" t="s">
        <v>3413</v>
      </c>
      <c r="C4336" s="30" t="str">
        <f t="shared" si="781"/>
        <v>(Acreedores quirografarios)</v>
      </c>
      <c r="D4336" s="30">
        <v>5</v>
      </c>
      <c r="E4336" s="30" t="s">
        <v>5606</v>
      </c>
      <c r="F4336" s="30" t="s">
        <v>5607</v>
      </c>
      <c r="G4336" s="30" t="s">
        <v>4912</v>
      </c>
      <c r="H4336" s="31" t="s">
        <v>3419</v>
      </c>
      <c r="I4336" s="31" t="s">
        <v>48</v>
      </c>
      <c r="J4336" s="32">
        <v>1128144</v>
      </c>
      <c r="K4336" s="33">
        <f t="shared" si="782"/>
        <v>207.06835644726772</v>
      </c>
      <c r="L4336" s="33">
        <v>987685</v>
      </c>
      <c r="M4336" s="33">
        <v>0</v>
      </c>
      <c r="N4336" s="33">
        <v>0</v>
      </c>
      <c r="O4336" s="33">
        <v>0</v>
      </c>
      <c r="P4336" s="33">
        <f t="shared" si="783"/>
        <v>1128144</v>
      </c>
      <c r="Q4336" s="33">
        <f t="shared" si="784"/>
        <v>207.06835644726772</v>
      </c>
      <c r="R4336" s="33">
        <f t="shared" si="785"/>
        <v>987685</v>
      </c>
      <c r="S4336" s="33"/>
      <c r="T4336" s="30" t="str">
        <f t="shared" si="786"/>
        <v>COP</v>
      </c>
      <c r="U4336" s="33">
        <v>0</v>
      </c>
      <c r="V4336" s="33">
        <v>0</v>
      </c>
      <c r="W4336" s="33">
        <v>0</v>
      </c>
      <c r="X4336" s="33">
        <f t="shared" si="787"/>
        <v>1128144</v>
      </c>
      <c r="Y4336" s="33">
        <f t="shared" si="788"/>
        <v>207.06835644726772</v>
      </c>
      <c r="Z4336" s="33">
        <f t="shared" si="789"/>
        <v>987685</v>
      </c>
      <c r="AA4336" s="34">
        <f t="shared" si="790"/>
        <v>2.4353752616614662E-05</v>
      </c>
      <c r="AB4336" s="33" t="s">
        <v>953</v>
      </c>
      <c r="AC4336" s="35">
        <v>44936</v>
      </c>
      <c r="AD4336" s="33">
        <v>30</v>
      </c>
      <c r="AE4336" s="36">
        <f t="shared" si="780"/>
        <v>44966</v>
      </c>
    </row>
    <row r="4337" spans="2:31" ht="14.5" hidden="1">
      <c r="B4337" s="29" t="s">
        <v>3413</v>
      </c>
      <c r="C4337" s="30" t="str">
        <f t="shared" si="781"/>
        <v>(Acreedores quirografarios)</v>
      </c>
      <c r="D4337" s="30">
        <v>5</v>
      </c>
      <c r="E4337" s="30" t="s">
        <v>5606</v>
      </c>
      <c r="F4337" s="30" t="s">
        <v>5607</v>
      </c>
      <c r="G4337" s="30" t="s">
        <v>4912</v>
      </c>
      <c r="H4337" s="31" t="s">
        <v>3420</v>
      </c>
      <c r="I4337" s="31" t="s">
        <v>48</v>
      </c>
      <c r="J4337" s="32">
        <v>320630</v>
      </c>
      <c r="K4337" s="33">
        <f t="shared" si="782"/>
        <v>58.850907261234624</v>
      </c>
      <c r="L4337" s="33">
        <v>280710</v>
      </c>
      <c r="M4337" s="33">
        <v>0</v>
      </c>
      <c r="N4337" s="33">
        <v>0</v>
      </c>
      <c r="O4337" s="33">
        <v>0</v>
      </c>
      <c r="P4337" s="33">
        <f t="shared" si="783"/>
        <v>320630</v>
      </c>
      <c r="Q4337" s="33">
        <f t="shared" si="784"/>
        <v>58.850907261234624</v>
      </c>
      <c r="R4337" s="33">
        <f t="shared" si="785"/>
        <v>280710</v>
      </c>
      <c r="S4337" s="33"/>
      <c r="T4337" s="30" t="str">
        <f t="shared" si="786"/>
        <v>COP</v>
      </c>
      <c r="U4337" s="33">
        <v>0</v>
      </c>
      <c r="V4337" s="33">
        <v>0</v>
      </c>
      <c r="W4337" s="33">
        <v>0</v>
      </c>
      <c r="X4337" s="33">
        <f t="shared" si="787"/>
        <v>320630</v>
      </c>
      <c r="Y4337" s="33">
        <f t="shared" si="788"/>
        <v>58.850907261234624</v>
      </c>
      <c r="Z4337" s="33">
        <f t="shared" si="789"/>
        <v>280710</v>
      </c>
      <c r="AA4337" s="34">
        <f t="shared" si="790"/>
        <v>6.9215811691074602E-06</v>
      </c>
      <c r="AB4337" s="33" t="s">
        <v>953</v>
      </c>
      <c r="AC4337" s="35">
        <v>44936</v>
      </c>
      <c r="AD4337" s="33">
        <v>30</v>
      </c>
      <c r="AE4337" s="36">
        <f t="shared" si="780"/>
        <v>44966</v>
      </c>
    </row>
    <row r="4338" spans="2:31" ht="14.5" hidden="1">
      <c r="B4338" s="29" t="s">
        <v>3413</v>
      </c>
      <c r="C4338" s="30" t="str">
        <f t="shared" si="781"/>
        <v>(Acreedores quirografarios)</v>
      </c>
      <c r="D4338" s="30">
        <v>5</v>
      </c>
      <c r="E4338" s="30" t="s">
        <v>5606</v>
      </c>
      <c r="F4338" s="30" t="s">
        <v>5607</v>
      </c>
      <c r="G4338" s="30" t="s">
        <v>4912</v>
      </c>
      <c r="H4338" s="31" t="s">
        <v>3421</v>
      </c>
      <c r="I4338" s="31" t="s">
        <v>48</v>
      </c>
      <c r="J4338" s="32">
        <v>535500</v>
      </c>
      <c r="K4338" s="33">
        <f t="shared" si="782"/>
        <v>98.289883329664448</v>
      </c>
      <c r="L4338" s="33">
        <v>468828</v>
      </c>
      <c r="M4338" s="33">
        <v>0</v>
      </c>
      <c r="N4338" s="33">
        <v>0</v>
      </c>
      <c r="O4338" s="33">
        <v>0</v>
      </c>
      <c r="P4338" s="33">
        <f t="shared" si="783"/>
        <v>535500</v>
      </c>
      <c r="Q4338" s="33">
        <f t="shared" si="784"/>
        <v>98.289883329664448</v>
      </c>
      <c r="R4338" s="33">
        <f t="shared" si="785"/>
        <v>468828</v>
      </c>
      <c r="S4338" s="33"/>
      <c r="T4338" s="30" t="str">
        <f t="shared" si="786"/>
        <v>COP</v>
      </c>
      <c r="U4338" s="33">
        <v>0</v>
      </c>
      <c r="V4338" s="33">
        <v>0</v>
      </c>
      <c r="W4338" s="33">
        <v>0</v>
      </c>
      <c r="X4338" s="33">
        <f t="shared" si="787"/>
        <v>535500</v>
      </c>
      <c r="Y4338" s="33">
        <f t="shared" si="788"/>
        <v>98.289883329664448</v>
      </c>
      <c r="Z4338" s="33">
        <f t="shared" si="789"/>
        <v>468828</v>
      </c>
      <c r="AA4338" s="34">
        <f t="shared" si="790"/>
        <v>1.1560083560793389E-05</v>
      </c>
      <c r="AB4338" s="33" t="s">
        <v>953</v>
      </c>
      <c r="AC4338" s="35">
        <v>44937</v>
      </c>
      <c r="AD4338" s="33">
        <v>30</v>
      </c>
      <c r="AE4338" s="36">
        <f t="shared" si="780"/>
        <v>44967</v>
      </c>
    </row>
    <row r="4339" spans="2:31" ht="14.5" hidden="1">
      <c r="B4339" s="29" t="s">
        <v>3413</v>
      </c>
      <c r="C4339" s="30" t="str">
        <f t="shared" si="781"/>
        <v>(Acreedores quirografarios)</v>
      </c>
      <c r="D4339" s="30">
        <v>5</v>
      </c>
      <c r="E4339" s="30" t="s">
        <v>5606</v>
      </c>
      <c r="F4339" s="30" t="s">
        <v>5607</v>
      </c>
      <c r="G4339" s="30" t="s">
        <v>4912</v>
      </c>
      <c r="H4339" s="31" t="s">
        <v>3422</v>
      </c>
      <c r="I4339" s="31" t="s">
        <v>48</v>
      </c>
      <c r="J4339" s="32">
        <v>30831000</v>
      </c>
      <c r="K4339" s="33">
        <f t="shared" si="782"/>
        <v>6239.6926528087879</v>
      </c>
      <c r="L4339" s="33">
        <v>29762398</v>
      </c>
      <c r="M4339" s="33">
        <v>0</v>
      </c>
      <c r="N4339" s="33">
        <v>0</v>
      </c>
      <c r="O4339" s="33">
        <v>0</v>
      </c>
      <c r="P4339" s="33">
        <f t="shared" si="783"/>
        <v>30831000</v>
      </c>
      <c r="Q4339" s="33">
        <f t="shared" si="784"/>
        <v>6239.6926528087879</v>
      </c>
      <c r="R4339" s="33">
        <f t="shared" si="785"/>
        <v>29762398</v>
      </c>
      <c r="S4339" s="33"/>
      <c r="T4339" s="30" t="str">
        <f t="shared" si="786"/>
        <v>COP</v>
      </c>
      <c r="U4339" s="33">
        <v>0</v>
      </c>
      <c r="V4339" s="33">
        <v>0</v>
      </c>
      <c r="W4339" s="33">
        <v>0</v>
      </c>
      <c r="X4339" s="33">
        <f t="shared" si="787"/>
        <v>30831000</v>
      </c>
      <c r="Y4339" s="33">
        <f t="shared" si="788"/>
        <v>6239.6926528087879</v>
      </c>
      <c r="Z4339" s="33">
        <f t="shared" si="789"/>
        <v>29762398</v>
      </c>
      <c r="AA4339" s="34">
        <f t="shared" si="790"/>
        <v>0.00073386360850800306</v>
      </c>
      <c r="AB4339" s="33" t="s">
        <v>953</v>
      </c>
      <c r="AC4339" s="35">
        <v>44938</v>
      </c>
      <c r="AD4339" s="33">
        <v>30</v>
      </c>
      <c r="AE4339" s="36">
        <f t="shared" si="780"/>
        <v>44968</v>
      </c>
    </row>
    <row r="4340" spans="2:31" ht="14.5" hidden="1">
      <c r="B4340" s="29" t="s">
        <v>3413</v>
      </c>
      <c r="C4340" s="30" t="str">
        <f t="shared" si="781"/>
        <v>(Acreedores quirografarios)</v>
      </c>
      <c r="D4340" s="30">
        <v>5</v>
      </c>
      <c r="E4340" s="30" t="s">
        <v>5606</v>
      </c>
      <c r="F4340" s="30" t="s">
        <v>5607</v>
      </c>
      <c r="G4340" s="30" t="s">
        <v>4912</v>
      </c>
      <c r="H4340" s="31" t="s">
        <v>3423</v>
      </c>
      <c r="I4340" s="31" t="s">
        <v>48</v>
      </c>
      <c r="J4340" s="32">
        <v>1071000</v>
      </c>
      <c r="K4340" s="33">
        <f t="shared" si="782"/>
        <v>196.5797666593289</v>
      </c>
      <c r="L4340" s="33">
        <v>937656</v>
      </c>
      <c r="M4340" s="33">
        <v>0</v>
      </c>
      <c r="N4340" s="33">
        <v>0</v>
      </c>
      <c r="O4340" s="33">
        <v>0</v>
      </c>
      <c r="P4340" s="33">
        <f t="shared" si="783"/>
        <v>1071000</v>
      </c>
      <c r="Q4340" s="33">
        <f t="shared" si="784"/>
        <v>196.5797666593289</v>
      </c>
      <c r="R4340" s="33">
        <f t="shared" si="785"/>
        <v>937656</v>
      </c>
      <c r="S4340" s="33"/>
      <c r="T4340" s="30" t="str">
        <f t="shared" si="786"/>
        <v>COP</v>
      </c>
      <c r="U4340" s="33">
        <v>0</v>
      </c>
      <c r="V4340" s="33">
        <v>0</v>
      </c>
      <c r="W4340" s="33">
        <v>0</v>
      </c>
      <c r="X4340" s="33">
        <f t="shared" si="787"/>
        <v>1071000</v>
      </c>
      <c r="Y4340" s="33">
        <f t="shared" si="788"/>
        <v>196.5797666593289</v>
      </c>
      <c r="Z4340" s="33">
        <f t="shared" si="789"/>
        <v>937656</v>
      </c>
      <c r="AA4340" s="34">
        <f t="shared" si="790"/>
        <v>2.3120167121586778E-05</v>
      </c>
      <c r="AB4340" s="33" t="s">
        <v>953</v>
      </c>
      <c r="AC4340" s="35">
        <v>44945</v>
      </c>
      <c r="AD4340" s="33">
        <v>30</v>
      </c>
      <c r="AE4340" s="36">
        <f t="shared" si="780"/>
        <v>44975</v>
      </c>
    </row>
    <row r="4341" spans="2:31" ht="14.5" hidden="1">
      <c r="B4341" s="29" t="s">
        <v>3413</v>
      </c>
      <c r="C4341" s="30" t="str">
        <f t="shared" si="781"/>
        <v>(Acreedores quirografarios)</v>
      </c>
      <c r="D4341" s="30">
        <v>5</v>
      </c>
      <c r="E4341" s="30" t="s">
        <v>5606</v>
      </c>
      <c r="F4341" s="30" t="s">
        <v>5607</v>
      </c>
      <c r="G4341" s="30" t="s">
        <v>4912</v>
      </c>
      <c r="H4341" s="31" t="s">
        <v>3424</v>
      </c>
      <c r="I4341" s="31" t="s">
        <v>48</v>
      </c>
      <c r="J4341" s="32">
        <v>11440742</v>
      </c>
      <c r="K4341" s="33">
        <f t="shared" si="782"/>
        <v>2268.4675618730148</v>
      </c>
      <c r="L4341" s="33">
        <v>10820250</v>
      </c>
      <c r="M4341" s="33">
        <v>0</v>
      </c>
      <c r="N4341" s="33">
        <v>0</v>
      </c>
      <c r="O4341" s="33">
        <v>0</v>
      </c>
      <c r="P4341" s="33">
        <f t="shared" si="783"/>
        <v>11440742</v>
      </c>
      <c r="Q4341" s="33">
        <f t="shared" si="784"/>
        <v>2268.4675618730148</v>
      </c>
      <c r="R4341" s="33">
        <f t="shared" si="785"/>
        <v>10820250</v>
      </c>
      <c r="S4341" s="33"/>
      <c r="T4341" s="30" t="str">
        <f t="shared" si="786"/>
        <v>COP</v>
      </c>
      <c r="U4341" s="33">
        <v>0</v>
      </c>
      <c r="V4341" s="33">
        <v>0</v>
      </c>
      <c r="W4341" s="33">
        <v>0</v>
      </c>
      <c r="X4341" s="33">
        <f t="shared" si="787"/>
        <v>11440742</v>
      </c>
      <c r="Y4341" s="33">
        <f t="shared" si="788"/>
        <v>2268.4675618730148</v>
      </c>
      <c r="Z4341" s="33">
        <f t="shared" si="789"/>
        <v>10820250</v>
      </c>
      <c r="AA4341" s="34">
        <f t="shared" si="790"/>
        <v>0.0002667993254427523</v>
      </c>
      <c r="AB4341" s="33" t="s">
        <v>953</v>
      </c>
      <c r="AC4341" s="35">
        <v>44959</v>
      </c>
      <c r="AD4341" s="33">
        <v>30</v>
      </c>
      <c r="AE4341" s="36">
        <f t="shared" si="780"/>
        <v>44989</v>
      </c>
    </row>
    <row r="4342" spans="2:31" ht="14.5" hidden="1">
      <c r="B4342" s="29" t="s">
        <v>3413</v>
      </c>
      <c r="C4342" s="30" t="str">
        <f t="shared" si="781"/>
        <v>(Acreedores quirografarios)</v>
      </c>
      <c r="D4342" s="30">
        <v>5</v>
      </c>
      <c r="E4342" s="30" t="s">
        <v>5606</v>
      </c>
      <c r="F4342" s="30" t="s">
        <v>5607</v>
      </c>
      <c r="G4342" s="30" t="s">
        <v>4912</v>
      </c>
      <c r="H4342" s="31" t="s">
        <v>3425</v>
      </c>
      <c r="I4342" s="31" t="s">
        <v>48</v>
      </c>
      <c r="J4342" s="32">
        <v>504098</v>
      </c>
      <c r="K4342" s="33">
        <f t="shared" si="782"/>
        <v>92.526180068555604</v>
      </c>
      <c r="L4342" s="33">
        <v>441336</v>
      </c>
      <c r="M4342" s="33">
        <v>0</v>
      </c>
      <c r="N4342" s="33">
        <v>0</v>
      </c>
      <c r="O4342" s="33">
        <v>0</v>
      </c>
      <c r="P4342" s="33">
        <f t="shared" si="783"/>
        <v>504098</v>
      </c>
      <c r="Q4342" s="33">
        <f t="shared" si="784"/>
        <v>92.526180068555604</v>
      </c>
      <c r="R4342" s="33">
        <f t="shared" si="785"/>
        <v>441336</v>
      </c>
      <c r="S4342" s="33"/>
      <c r="T4342" s="30" t="str">
        <f t="shared" si="786"/>
        <v>COP</v>
      </c>
      <c r="U4342" s="33">
        <v>0</v>
      </c>
      <c r="V4342" s="33">
        <v>0</v>
      </c>
      <c r="W4342" s="33">
        <v>0</v>
      </c>
      <c r="X4342" s="33">
        <f t="shared" si="787"/>
        <v>504098</v>
      </c>
      <c r="Y4342" s="33">
        <f t="shared" si="788"/>
        <v>92.526180068555604</v>
      </c>
      <c r="Z4342" s="33">
        <f t="shared" si="789"/>
        <v>441336</v>
      </c>
      <c r="AA4342" s="34">
        <f t="shared" si="790"/>
        <v>1.0882202083464109E-05</v>
      </c>
      <c r="AB4342" s="33" t="s">
        <v>953</v>
      </c>
      <c r="AC4342" s="35">
        <v>44959</v>
      </c>
      <c r="AD4342" s="33">
        <v>30</v>
      </c>
      <c r="AE4342" s="36">
        <f t="shared" si="780"/>
        <v>44989</v>
      </c>
    </row>
    <row r="4343" spans="2:31" ht="14.5" hidden="1">
      <c r="B4343" s="29" t="s">
        <v>3413</v>
      </c>
      <c r="C4343" s="30" t="str">
        <f t="shared" si="781"/>
        <v>(Acreedores quirografarios)</v>
      </c>
      <c r="D4343" s="30">
        <v>5</v>
      </c>
      <c r="E4343" s="30" t="s">
        <v>5606</v>
      </c>
      <c r="F4343" s="30" t="s">
        <v>5607</v>
      </c>
      <c r="G4343" s="30" t="s">
        <v>4912</v>
      </c>
      <c r="H4343" s="31" t="s">
        <v>3426</v>
      </c>
      <c r="I4343" s="31" t="s">
        <v>48</v>
      </c>
      <c r="J4343" s="32">
        <v>306905</v>
      </c>
      <c r="K4343" s="33">
        <f t="shared" si="782"/>
        <v>56.331960124532216</v>
      </c>
      <c r="L4343" s="33">
        <v>268695</v>
      </c>
      <c r="M4343" s="33">
        <v>0</v>
      </c>
      <c r="N4343" s="33">
        <v>0</v>
      </c>
      <c r="O4343" s="33">
        <v>0</v>
      </c>
      <c r="P4343" s="33">
        <f t="shared" si="783"/>
        <v>306905</v>
      </c>
      <c r="Q4343" s="33">
        <f t="shared" si="784"/>
        <v>56.331960124532216</v>
      </c>
      <c r="R4343" s="33">
        <f t="shared" si="785"/>
        <v>268695</v>
      </c>
      <c r="S4343" s="33"/>
      <c r="T4343" s="30" t="str">
        <f t="shared" si="786"/>
        <v>COP</v>
      </c>
      <c r="U4343" s="33">
        <v>0</v>
      </c>
      <c r="V4343" s="33">
        <v>0</v>
      </c>
      <c r="W4343" s="33">
        <v>0</v>
      </c>
      <c r="X4343" s="33">
        <f t="shared" si="787"/>
        <v>306905</v>
      </c>
      <c r="Y4343" s="33">
        <f t="shared" si="788"/>
        <v>56.331960124532216</v>
      </c>
      <c r="Z4343" s="33">
        <f t="shared" si="789"/>
        <v>268695</v>
      </c>
      <c r="AA4343" s="34">
        <f t="shared" si="790"/>
        <v>6.625322404735595E-06</v>
      </c>
      <c r="AB4343" s="33" t="s">
        <v>953</v>
      </c>
      <c r="AC4343" s="35">
        <v>44965</v>
      </c>
      <c r="AD4343" s="33">
        <v>30</v>
      </c>
      <c r="AE4343" s="36">
        <f t="shared" si="780"/>
        <v>44995</v>
      </c>
    </row>
    <row r="4344" spans="2:31" ht="14.5" hidden="1">
      <c r="B4344" s="29" t="s">
        <v>3413</v>
      </c>
      <c r="C4344" s="30" t="str">
        <f t="shared" si="781"/>
        <v>(Acreedores quirografarios)</v>
      </c>
      <c r="D4344" s="30">
        <v>5</v>
      </c>
      <c r="E4344" s="30" t="s">
        <v>5606</v>
      </c>
      <c r="F4344" s="30" t="s">
        <v>5607</v>
      </c>
      <c r="G4344" s="30" t="s">
        <v>4912</v>
      </c>
      <c r="H4344" s="31" t="s">
        <v>3427</v>
      </c>
      <c r="I4344" s="31" t="s">
        <v>48</v>
      </c>
      <c r="J4344" s="32">
        <v>1079851</v>
      </c>
      <c r="K4344" s="33">
        <f t="shared" si="782"/>
        <v>198.20434604861788</v>
      </c>
      <c r="L4344" s="33">
        <v>945405</v>
      </c>
      <c r="M4344" s="33">
        <v>0</v>
      </c>
      <c r="N4344" s="33">
        <v>0</v>
      </c>
      <c r="O4344" s="33">
        <v>0</v>
      </c>
      <c r="P4344" s="33">
        <f t="shared" si="783"/>
        <v>1079851</v>
      </c>
      <c r="Q4344" s="33">
        <f t="shared" si="784"/>
        <v>198.20434604861788</v>
      </c>
      <c r="R4344" s="33">
        <f t="shared" si="785"/>
        <v>945405</v>
      </c>
      <c r="S4344" s="33"/>
      <c r="T4344" s="30" t="str">
        <f t="shared" si="786"/>
        <v>COP</v>
      </c>
      <c r="U4344" s="33">
        <v>0</v>
      </c>
      <c r="V4344" s="33">
        <v>0</v>
      </c>
      <c r="W4344" s="33">
        <v>0</v>
      </c>
      <c r="X4344" s="33">
        <f t="shared" si="787"/>
        <v>1079851</v>
      </c>
      <c r="Y4344" s="33">
        <f t="shared" si="788"/>
        <v>198.20434604861788</v>
      </c>
      <c r="Z4344" s="33">
        <f t="shared" si="789"/>
        <v>945405</v>
      </c>
      <c r="AA4344" s="34">
        <f t="shared" si="790"/>
        <v>2.3311237380855824E-05</v>
      </c>
      <c r="AB4344" s="33" t="s">
        <v>953</v>
      </c>
      <c r="AC4344" s="35">
        <v>44965</v>
      </c>
      <c r="AD4344" s="33">
        <v>30</v>
      </c>
      <c r="AE4344" s="36">
        <f t="shared" si="780"/>
        <v>44995</v>
      </c>
    </row>
    <row r="4345" spans="2:31" ht="14.5" hidden="1">
      <c r="B4345" s="29" t="s">
        <v>3413</v>
      </c>
      <c r="C4345" s="30" t="str">
        <f t="shared" si="781"/>
        <v>(Acreedores quirografarios)</v>
      </c>
      <c r="D4345" s="30">
        <v>5</v>
      </c>
      <c r="E4345" s="30" t="s">
        <v>5606</v>
      </c>
      <c r="F4345" s="30" t="s">
        <v>5607</v>
      </c>
      <c r="G4345" s="30" t="s">
        <v>4912</v>
      </c>
      <c r="H4345" s="31" t="s">
        <v>3428</v>
      </c>
      <c r="I4345" s="31" t="s">
        <v>48</v>
      </c>
      <c r="J4345" s="32">
        <v>14373365</v>
      </c>
      <c r="K4345" s="33">
        <f t="shared" si="782"/>
        <v>2638.200572345042</v>
      </c>
      <c r="L4345" s="33">
        <v>12583821</v>
      </c>
      <c r="M4345" s="33">
        <v>0</v>
      </c>
      <c r="N4345" s="33">
        <v>0</v>
      </c>
      <c r="O4345" s="33">
        <v>0</v>
      </c>
      <c r="P4345" s="33">
        <f t="shared" si="783"/>
        <v>14373365</v>
      </c>
      <c r="Q4345" s="33">
        <f t="shared" si="784"/>
        <v>2638.200572345042</v>
      </c>
      <c r="R4345" s="33">
        <f t="shared" si="785"/>
        <v>12583821</v>
      </c>
      <c r="S4345" s="33"/>
      <c r="T4345" s="30" t="str">
        <f t="shared" si="786"/>
        <v>COP</v>
      </c>
      <c r="U4345" s="33">
        <v>0</v>
      </c>
      <c r="V4345" s="33">
        <v>0</v>
      </c>
      <c r="W4345" s="33">
        <v>0</v>
      </c>
      <c r="X4345" s="33">
        <f t="shared" si="787"/>
        <v>14373365</v>
      </c>
      <c r="Y4345" s="33">
        <f t="shared" si="788"/>
        <v>2638.200572345042</v>
      </c>
      <c r="Z4345" s="33">
        <f t="shared" si="789"/>
        <v>12583821</v>
      </c>
      <c r="AA4345" s="34">
        <f t="shared" si="790"/>
        <v>0.00031028441619115459</v>
      </c>
      <c r="AB4345" s="33" t="s">
        <v>953</v>
      </c>
      <c r="AC4345" s="35">
        <v>44965</v>
      </c>
      <c r="AD4345" s="33">
        <v>30</v>
      </c>
      <c r="AE4345" s="36">
        <f t="shared" si="780"/>
        <v>44995</v>
      </c>
    </row>
    <row r="4346" spans="2:31" ht="14.5" hidden="1">
      <c r="B4346" s="29" t="s">
        <v>3413</v>
      </c>
      <c r="C4346" s="30" t="str">
        <f t="shared" si="781"/>
        <v>(Acreedores quirografarios)</v>
      </c>
      <c r="D4346" s="30">
        <v>5</v>
      </c>
      <c r="E4346" s="30" t="s">
        <v>5606</v>
      </c>
      <c r="F4346" s="30" t="s">
        <v>5607</v>
      </c>
      <c r="G4346" s="30" t="s">
        <v>4912</v>
      </c>
      <c r="H4346" s="31" t="s">
        <v>3429</v>
      </c>
      <c r="I4346" s="31" t="s">
        <v>48</v>
      </c>
      <c r="J4346" s="32">
        <v>3478265</v>
      </c>
      <c r="K4346" s="33">
        <f t="shared" si="782"/>
        <v>689.66948646183835</v>
      </c>
      <c r="L4346" s="33">
        <v>3289620</v>
      </c>
      <c r="M4346" s="33">
        <v>0</v>
      </c>
      <c r="N4346" s="33">
        <v>0</v>
      </c>
      <c r="O4346" s="33">
        <v>0</v>
      </c>
      <c r="P4346" s="33">
        <f t="shared" si="783"/>
        <v>3478265</v>
      </c>
      <c r="Q4346" s="33">
        <f t="shared" si="784"/>
        <v>689.66948646183835</v>
      </c>
      <c r="R4346" s="33">
        <f t="shared" si="785"/>
        <v>3289620</v>
      </c>
      <c r="S4346" s="33"/>
      <c r="T4346" s="30" t="str">
        <f t="shared" si="786"/>
        <v>COP</v>
      </c>
      <c r="U4346" s="33">
        <v>0</v>
      </c>
      <c r="V4346" s="33">
        <v>0</v>
      </c>
      <c r="W4346" s="33">
        <v>0</v>
      </c>
      <c r="X4346" s="33">
        <f t="shared" si="787"/>
        <v>3478265</v>
      </c>
      <c r="Y4346" s="33">
        <f t="shared" si="788"/>
        <v>689.66948646183835</v>
      </c>
      <c r="Z4346" s="33">
        <f t="shared" si="789"/>
        <v>3289620</v>
      </c>
      <c r="AA4346" s="34">
        <f t="shared" si="790"/>
        <v>8.1113504490468044E-05</v>
      </c>
      <c r="AB4346" s="33" t="s">
        <v>953</v>
      </c>
      <c r="AC4346" s="35">
        <v>44965</v>
      </c>
      <c r="AD4346" s="33">
        <v>30</v>
      </c>
      <c r="AE4346" s="36">
        <f t="shared" si="780"/>
        <v>44995</v>
      </c>
    </row>
    <row r="4347" spans="2:31" ht="14.5" hidden="1">
      <c r="B4347" s="29" t="s">
        <v>3430</v>
      </c>
      <c r="C4347" s="30" t="str">
        <f t="shared" si="781"/>
        <v>(Acreedores quirografarios)</v>
      </c>
      <c r="D4347" s="30">
        <v>5</v>
      </c>
      <c r="E4347" s="30" t="s">
        <v>5608</v>
      </c>
      <c r="F4347" s="30" t="s">
        <v>5609</v>
      </c>
      <c r="G4347" s="30" t="s">
        <v>4912</v>
      </c>
      <c r="H4347" s="31" t="s">
        <v>3431</v>
      </c>
      <c r="I4347" s="31" t="s">
        <v>48</v>
      </c>
      <c r="J4347" s="32">
        <v>1843000</v>
      </c>
      <c r="K4347" s="33">
        <f t="shared" si="782"/>
        <v>340.15052884262604</v>
      </c>
      <c r="L4347" s="33">
        <v>1622467</v>
      </c>
      <c r="M4347" s="33">
        <v>0</v>
      </c>
      <c r="N4347" s="33">
        <v>0</v>
      </c>
      <c r="O4347" s="33">
        <v>0</v>
      </c>
      <c r="P4347" s="33">
        <f t="shared" si="783"/>
        <v>1843000</v>
      </c>
      <c r="Q4347" s="33">
        <f t="shared" si="784"/>
        <v>340.15052884262604</v>
      </c>
      <c r="R4347" s="33">
        <f t="shared" si="785"/>
        <v>1622467</v>
      </c>
      <c r="S4347" s="33"/>
      <c r="T4347" s="30" t="str">
        <f t="shared" si="786"/>
        <v>COP</v>
      </c>
      <c r="U4347" s="33">
        <v>0</v>
      </c>
      <c r="V4347" s="33">
        <v>0</v>
      </c>
      <c r="W4347" s="33">
        <v>0</v>
      </c>
      <c r="X4347" s="33">
        <f t="shared" si="787"/>
        <v>1843000</v>
      </c>
      <c r="Y4347" s="33">
        <f t="shared" si="788"/>
        <v>340.15052884262604</v>
      </c>
      <c r="Z4347" s="33">
        <f t="shared" si="789"/>
        <v>1622467</v>
      </c>
      <c r="AA4347" s="34">
        <f t="shared" si="790"/>
        <v>4.0005831764804507E-05</v>
      </c>
      <c r="AB4347" s="33" t="s">
        <v>3370</v>
      </c>
      <c r="AC4347" s="35">
        <v>44922</v>
      </c>
      <c r="AD4347" s="33">
        <v>60</v>
      </c>
      <c r="AE4347" s="36">
        <f t="shared" si="780"/>
        <v>44982</v>
      </c>
    </row>
    <row r="4348" spans="2:31" ht="14.5" hidden="1">
      <c r="B4348" s="29" t="s">
        <v>3430</v>
      </c>
      <c r="C4348" s="30" t="str">
        <f t="shared" si="781"/>
        <v>(Acreedores quirografarios)</v>
      </c>
      <c r="D4348" s="30">
        <v>5</v>
      </c>
      <c r="E4348" s="30" t="s">
        <v>5608</v>
      </c>
      <c r="F4348" s="30" t="s">
        <v>5609</v>
      </c>
      <c r="G4348" s="30" t="s">
        <v>4912</v>
      </c>
      <c r="H4348" s="31" t="s">
        <v>3432</v>
      </c>
      <c r="I4348" s="31" t="s">
        <v>48</v>
      </c>
      <c r="J4348" s="32">
        <v>207200</v>
      </c>
      <c r="K4348" s="33">
        <f t="shared" si="782"/>
        <v>38.241454133777786</v>
      </c>
      <c r="L4348" s="33">
        <v>182406</v>
      </c>
      <c r="M4348" s="33">
        <v>0</v>
      </c>
      <c r="N4348" s="33">
        <v>0</v>
      </c>
      <c r="O4348" s="33">
        <v>0</v>
      </c>
      <c r="P4348" s="33">
        <f t="shared" si="783"/>
        <v>207200</v>
      </c>
      <c r="Q4348" s="33">
        <f t="shared" si="784"/>
        <v>38.241454133777786</v>
      </c>
      <c r="R4348" s="33">
        <f t="shared" si="785"/>
        <v>182406</v>
      </c>
      <c r="S4348" s="38"/>
      <c r="T4348" s="30" t="str">
        <f t="shared" si="786"/>
        <v>COP</v>
      </c>
      <c r="U4348" s="33">
        <v>0</v>
      </c>
      <c r="V4348" s="33">
        <v>0</v>
      </c>
      <c r="W4348" s="33">
        <v>0</v>
      </c>
      <c r="X4348" s="33">
        <f t="shared" si="787"/>
        <v>207200</v>
      </c>
      <c r="Y4348" s="33">
        <f t="shared" si="788"/>
        <v>38.241454133777786</v>
      </c>
      <c r="Z4348" s="33">
        <f t="shared" si="789"/>
        <v>182406</v>
      </c>
      <c r="AA4348" s="34">
        <f t="shared" si="790"/>
        <v>4.4976592737423508E-06</v>
      </c>
      <c r="AB4348" s="33" t="s">
        <v>3370</v>
      </c>
      <c r="AC4348" s="35">
        <v>44922</v>
      </c>
      <c r="AD4348" s="33">
        <v>60</v>
      </c>
      <c r="AE4348" s="36">
        <f t="shared" si="780"/>
        <v>44982</v>
      </c>
    </row>
    <row r="4349" spans="2:31" ht="14.5" hidden="1">
      <c r="B4349" s="29" t="s">
        <v>3430</v>
      </c>
      <c r="C4349" s="30" t="str">
        <f t="shared" si="781"/>
        <v>(Acreedores quirografarios)</v>
      </c>
      <c r="D4349" s="30">
        <v>5</v>
      </c>
      <c r="E4349" s="30" t="s">
        <v>5608</v>
      </c>
      <c r="F4349" s="30" t="s">
        <v>5609</v>
      </c>
      <c r="G4349" s="30" t="s">
        <v>4912</v>
      </c>
      <c r="H4349" s="31" t="s">
        <v>3433</v>
      </c>
      <c r="I4349" s="31" t="s">
        <v>48</v>
      </c>
      <c r="J4349" s="32">
        <v>731200</v>
      </c>
      <c r="K4349" s="33">
        <f t="shared" si="782"/>
        <v>134.95288111785484</v>
      </c>
      <c r="L4349" s="33">
        <v>643705</v>
      </c>
      <c r="M4349" s="33">
        <v>0</v>
      </c>
      <c r="N4349" s="33">
        <v>0</v>
      </c>
      <c r="O4349" s="33">
        <v>0</v>
      </c>
      <c r="P4349" s="33">
        <f t="shared" si="783"/>
        <v>731200</v>
      </c>
      <c r="Q4349" s="33">
        <f t="shared" si="784"/>
        <v>134.95288111785484</v>
      </c>
      <c r="R4349" s="33">
        <f t="shared" si="785"/>
        <v>643705</v>
      </c>
      <c r="S4349" s="33"/>
      <c r="T4349" s="30" t="str">
        <f t="shared" si="786"/>
        <v>COP</v>
      </c>
      <c r="U4349" s="33">
        <v>0</v>
      </c>
      <c r="V4349" s="33">
        <v>0</v>
      </c>
      <c r="W4349" s="33">
        <v>0</v>
      </c>
      <c r="X4349" s="33">
        <f t="shared" si="787"/>
        <v>731200</v>
      </c>
      <c r="Y4349" s="33">
        <f t="shared" si="788"/>
        <v>134.95288111785484</v>
      </c>
      <c r="Z4349" s="33">
        <f t="shared" si="789"/>
        <v>643705</v>
      </c>
      <c r="AA4349" s="34">
        <f t="shared" si="790"/>
        <v>1.5872097205159479E-05</v>
      </c>
      <c r="AB4349" s="33" t="s">
        <v>3370</v>
      </c>
      <c r="AC4349" s="35">
        <v>44944</v>
      </c>
      <c r="AD4349" s="33">
        <v>60</v>
      </c>
      <c r="AE4349" s="36">
        <f t="shared" si="780"/>
        <v>45004</v>
      </c>
    </row>
    <row r="4350" spans="2:31" ht="14.5" hidden="1">
      <c r="B4350" s="29" t="s">
        <v>3434</v>
      </c>
      <c r="C4350" s="30" t="str">
        <f t="shared" si="781"/>
        <v>(Acreedores quirografarios)</v>
      </c>
      <c r="D4350" s="30">
        <v>5</v>
      </c>
      <c r="E4350" s="30" t="s">
        <v>5610</v>
      </c>
      <c r="F4350" s="30" t="s">
        <v>5611</v>
      </c>
      <c r="G4350" s="30" t="s">
        <v>4912</v>
      </c>
      <c r="H4350" s="31">
        <v>800786</v>
      </c>
      <c r="I4350" s="31" t="s">
        <v>48</v>
      </c>
      <c r="J4350" s="32">
        <v>79879650</v>
      </c>
      <c r="K4350" s="33">
        <f t="shared" si="782"/>
        <v>16746.784490078302</v>
      </c>
      <c r="L4350" s="33">
        <v>79879650</v>
      </c>
      <c r="M4350" s="33">
        <v>0</v>
      </c>
      <c r="N4350" s="33">
        <v>0</v>
      </c>
      <c r="O4350" s="33">
        <v>0</v>
      </c>
      <c r="P4350" s="33">
        <f t="shared" si="783"/>
        <v>79879650</v>
      </c>
      <c r="Q4350" s="33">
        <f t="shared" si="784"/>
        <v>16746.784490078302</v>
      </c>
      <c r="R4350" s="33">
        <f t="shared" si="785"/>
        <v>79879650</v>
      </c>
      <c r="S4350" s="33"/>
      <c r="T4350" s="30" t="str">
        <f t="shared" si="786"/>
        <v>COP</v>
      </c>
      <c r="U4350" s="33">
        <v>0</v>
      </c>
      <c r="V4350" s="33">
        <v>0</v>
      </c>
      <c r="W4350" s="33">
        <v>0</v>
      </c>
      <c r="X4350" s="33">
        <f t="shared" si="787"/>
        <v>79879650</v>
      </c>
      <c r="Y4350" s="33">
        <f t="shared" si="788"/>
        <v>16746.784490078302</v>
      </c>
      <c r="Z4350" s="33">
        <f t="shared" si="789"/>
        <v>79879650</v>
      </c>
      <c r="AA4350" s="34">
        <f t="shared" si="790"/>
        <v>0.0019696251691599686</v>
      </c>
      <c r="AB4350" s="33" t="s">
        <v>762</v>
      </c>
      <c r="AC4350" s="35">
        <v>44868</v>
      </c>
      <c r="AD4350" s="33">
        <v>60</v>
      </c>
      <c r="AE4350" s="36">
        <f t="shared" si="780"/>
        <v>44928</v>
      </c>
    </row>
    <row r="4351" spans="2:31" ht="14.5" hidden="1">
      <c r="B4351" s="29" t="s">
        <v>3434</v>
      </c>
      <c r="C4351" s="30" t="str">
        <f t="shared" si="781"/>
        <v>(Acreedores quirografarios)</v>
      </c>
      <c r="D4351" s="30">
        <v>5</v>
      </c>
      <c r="E4351" s="30" t="s">
        <v>5610</v>
      </c>
      <c r="F4351" s="30" t="s">
        <v>5611</v>
      </c>
      <c r="G4351" s="30" t="s">
        <v>4912</v>
      </c>
      <c r="H4351" s="31">
        <v>800814</v>
      </c>
      <c r="I4351" s="31" t="s">
        <v>48</v>
      </c>
      <c r="J4351" s="32">
        <v>90445950</v>
      </c>
      <c r="K4351" s="33">
        <f t="shared" si="782"/>
        <v>18962.011384005786</v>
      </c>
      <c r="L4351" s="33">
        <v>90445950</v>
      </c>
      <c r="M4351" s="33">
        <v>0</v>
      </c>
      <c r="N4351" s="33">
        <v>0</v>
      </c>
      <c r="O4351" s="33">
        <v>0</v>
      </c>
      <c r="P4351" s="33">
        <f t="shared" si="783"/>
        <v>90445950</v>
      </c>
      <c r="Q4351" s="33">
        <f t="shared" si="784"/>
        <v>18962.011384005786</v>
      </c>
      <c r="R4351" s="33">
        <f t="shared" si="785"/>
        <v>90445950</v>
      </c>
      <c r="S4351" s="38"/>
      <c r="T4351" s="30" t="str">
        <f t="shared" si="786"/>
        <v>COP</v>
      </c>
      <c r="U4351" s="33">
        <v>0</v>
      </c>
      <c r="V4351" s="33">
        <v>0</v>
      </c>
      <c r="W4351" s="33">
        <v>0</v>
      </c>
      <c r="X4351" s="33">
        <f t="shared" si="787"/>
        <v>90445950</v>
      </c>
      <c r="Y4351" s="33">
        <f t="shared" si="788"/>
        <v>18962.011384005786</v>
      </c>
      <c r="Z4351" s="33">
        <f t="shared" si="789"/>
        <v>90445950</v>
      </c>
      <c r="AA4351" s="34">
        <f t="shared" si="790"/>
        <v>0.0022301627456878447</v>
      </c>
      <c r="AB4351" s="33" t="s">
        <v>762</v>
      </c>
      <c r="AC4351" s="35">
        <v>44883</v>
      </c>
      <c r="AD4351" s="33">
        <v>60</v>
      </c>
      <c r="AE4351" s="36">
        <f t="shared" si="780"/>
        <v>44943</v>
      </c>
    </row>
    <row r="4352" spans="2:31" ht="14.5" hidden="1">
      <c r="B4352" s="29" t="s">
        <v>3434</v>
      </c>
      <c r="C4352" s="30" t="str">
        <f t="shared" si="781"/>
        <v>(Acreedores quirografarios)</v>
      </c>
      <c r="D4352" s="30">
        <v>5</v>
      </c>
      <c r="E4352" s="30" t="s">
        <v>5610</v>
      </c>
      <c r="F4352" s="30" t="s">
        <v>5611</v>
      </c>
      <c r="G4352" s="30" t="s">
        <v>4912</v>
      </c>
      <c r="H4352" s="31">
        <v>800875</v>
      </c>
      <c r="I4352" s="31" t="s">
        <v>48</v>
      </c>
      <c r="J4352" s="32">
        <v>10829000</v>
      </c>
      <c r="K4352" s="33">
        <f t="shared" si="782"/>
        <v>2270.3020011111457</v>
      </c>
      <c r="L4352" s="33">
        <v>10829000</v>
      </c>
      <c r="M4352" s="33">
        <v>0</v>
      </c>
      <c r="N4352" s="33">
        <v>0</v>
      </c>
      <c r="O4352" s="33">
        <v>0</v>
      </c>
      <c r="P4352" s="33">
        <f t="shared" si="783"/>
        <v>10829000</v>
      </c>
      <c r="Q4352" s="33">
        <f t="shared" si="784"/>
        <v>2270.3020011111457</v>
      </c>
      <c r="R4352" s="33">
        <f t="shared" si="785"/>
        <v>10829000</v>
      </c>
      <c r="S4352" s="33"/>
      <c r="T4352" s="30" t="str">
        <f t="shared" si="786"/>
        <v>COP</v>
      </c>
      <c r="U4352" s="33">
        <v>0</v>
      </c>
      <c r="V4352" s="33">
        <v>0</v>
      </c>
      <c r="W4352" s="33">
        <v>0</v>
      </c>
      <c r="X4352" s="33">
        <f t="shared" si="787"/>
        <v>10829000</v>
      </c>
      <c r="Y4352" s="33">
        <f t="shared" si="788"/>
        <v>2270.3020011111457</v>
      </c>
      <c r="Z4352" s="33">
        <f t="shared" si="789"/>
        <v>10829000</v>
      </c>
      <c r="AA4352" s="34">
        <f t="shared" si="790"/>
        <v>0.0002670150777680335</v>
      </c>
      <c r="AB4352" s="33" t="s">
        <v>762</v>
      </c>
      <c r="AC4352" s="35">
        <v>44909</v>
      </c>
      <c r="AD4352" s="33">
        <v>60</v>
      </c>
      <c r="AE4352" s="36">
        <f t="shared" si="780"/>
        <v>44969</v>
      </c>
    </row>
    <row r="4353" spans="2:31" ht="14.5" hidden="1">
      <c r="B4353" s="29" t="s">
        <v>3434</v>
      </c>
      <c r="C4353" s="30" t="str">
        <f t="shared" si="781"/>
        <v>(Acreedores quirografarios)</v>
      </c>
      <c r="D4353" s="30">
        <v>5</v>
      </c>
      <c r="E4353" s="30" t="s">
        <v>5610</v>
      </c>
      <c r="F4353" s="30" t="s">
        <v>5611</v>
      </c>
      <c r="G4353" s="30" t="s">
        <v>4912</v>
      </c>
      <c r="H4353" s="31">
        <v>800885</v>
      </c>
      <c r="I4353" s="31" t="s">
        <v>48</v>
      </c>
      <c r="J4353" s="32">
        <v>16065000</v>
      </c>
      <c r="K4353" s="33">
        <f t="shared" si="782"/>
        <v>3368.0304412088426</v>
      </c>
      <c r="L4353" s="33">
        <v>16065000</v>
      </c>
      <c r="M4353" s="33">
        <v>0</v>
      </c>
      <c r="N4353" s="33">
        <v>0</v>
      </c>
      <c r="O4353" s="33">
        <v>0</v>
      </c>
      <c r="P4353" s="33">
        <f t="shared" si="783"/>
        <v>16065000</v>
      </c>
      <c r="Q4353" s="33">
        <f t="shared" si="784"/>
        <v>3368.0304412088426</v>
      </c>
      <c r="R4353" s="33">
        <f t="shared" si="785"/>
        <v>16065000</v>
      </c>
      <c r="S4353" s="33"/>
      <c r="T4353" s="30" t="str">
        <f t="shared" si="786"/>
        <v>COP</v>
      </c>
      <c r="U4353" s="33">
        <v>0</v>
      </c>
      <c r="V4353" s="33">
        <v>0</v>
      </c>
      <c r="W4353" s="33">
        <v>0</v>
      </c>
      <c r="X4353" s="33">
        <f t="shared" si="787"/>
        <v>16065000</v>
      </c>
      <c r="Y4353" s="33">
        <f t="shared" si="788"/>
        <v>3368.0304412088426</v>
      </c>
      <c r="Z4353" s="33">
        <f t="shared" si="789"/>
        <v>16065000</v>
      </c>
      <c r="AA4353" s="34">
        <f t="shared" si="790"/>
        <v>0.00039612126921631345</v>
      </c>
      <c r="AB4353" s="33" t="s">
        <v>762</v>
      </c>
      <c r="AC4353" s="35">
        <v>44915</v>
      </c>
      <c r="AD4353" s="33">
        <v>60</v>
      </c>
      <c r="AE4353" s="36">
        <f t="shared" si="780"/>
        <v>44975</v>
      </c>
    </row>
    <row r="4354" spans="2:31" ht="14.5" hidden="1">
      <c r="B4354" s="29" t="s">
        <v>3434</v>
      </c>
      <c r="C4354" s="30" t="str">
        <f t="shared" si="781"/>
        <v>(Acreedores quirografarios)</v>
      </c>
      <c r="D4354" s="30">
        <v>5</v>
      </c>
      <c r="E4354" s="30" t="s">
        <v>5610</v>
      </c>
      <c r="F4354" s="30" t="s">
        <v>5611</v>
      </c>
      <c r="G4354" s="30" t="s">
        <v>4912</v>
      </c>
      <c r="H4354" s="31">
        <v>800890</v>
      </c>
      <c r="I4354" s="31" t="s">
        <v>48</v>
      </c>
      <c r="J4354" s="32">
        <v>61880000</v>
      </c>
      <c r="K4354" s="33">
        <f t="shared" si="782"/>
        <v>12973.154292063691</v>
      </c>
      <c r="L4354" s="33">
        <v>61880000</v>
      </c>
      <c r="M4354" s="33">
        <v>0</v>
      </c>
      <c r="N4354" s="33">
        <v>0</v>
      </c>
      <c r="O4354" s="33">
        <v>0</v>
      </c>
      <c r="P4354" s="33">
        <f t="shared" si="783"/>
        <v>61880000</v>
      </c>
      <c r="Q4354" s="33">
        <f t="shared" si="784"/>
        <v>12973.154292063691</v>
      </c>
      <c r="R4354" s="33">
        <f t="shared" si="785"/>
        <v>61880000</v>
      </c>
      <c r="S4354" s="33"/>
      <c r="T4354" s="30" t="str">
        <f t="shared" si="786"/>
        <v>COP</v>
      </c>
      <c r="U4354" s="33">
        <v>0</v>
      </c>
      <c r="V4354" s="33">
        <v>0</v>
      </c>
      <c r="W4354" s="33">
        <v>0</v>
      </c>
      <c r="X4354" s="33">
        <f t="shared" si="787"/>
        <v>61880000</v>
      </c>
      <c r="Y4354" s="33">
        <f t="shared" si="788"/>
        <v>12973.154292063691</v>
      </c>
      <c r="Z4354" s="33">
        <f t="shared" si="789"/>
        <v>61880000</v>
      </c>
      <c r="AA4354" s="34">
        <f t="shared" si="790"/>
        <v>0.0015258004443887629</v>
      </c>
      <c r="AB4354" s="33" t="s">
        <v>762</v>
      </c>
      <c r="AC4354" s="35">
        <v>44916</v>
      </c>
      <c r="AD4354" s="33">
        <v>60</v>
      </c>
      <c r="AE4354" s="36">
        <f t="shared" si="780"/>
        <v>44976</v>
      </c>
    </row>
    <row r="4355" spans="2:31" ht="14.5" hidden="1">
      <c r="B4355" s="29" t="s">
        <v>3435</v>
      </c>
      <c r="C4355" s="30" t="str">
        <f t="shared" si="781"/>
        <v>(Acreedores quirografarios)</v>
      </c>
      <c r="D4355" s="30">
        <v>5</v>
      </c>
      <c r="E4355" s="30" t="s">
        <v>5612</v>
      </c>
      <c r="F4355" s="30" t="s">
        <v>5613</v>
      </c>
      <c r="G4355" s="30" t="s">
        <v>4912</v>
      </c>
      <c r="H4355" s="31" t="s">
        <v>3436</v>
      </c>
      <c r="I4355" s="31" t="s">
        <v>48</v>
      </c>
      <c r="J4355" s="32">
        <v>4190240</v>
      </c>
      <c r="K4355" s="33">
        <f t="shared" si="782"/>
        <v>878.4846483642043</v>
      </c>
      <c r="L4355" s="33">
        <v>4190240</v>
      </c>
      <c r="M4355" s="33">
        <v>0</v>
      </c>
      <c r="N4355" s="33">
        <v>0</v>
      </c>
      <c r="O4355" s="33">
        <v>0</v>
      </c>
      <c r="P4355" s="33">
        <f t="shared" si="783"/>
        <v>4190240</v>
      </c>
      <c r="Q4355" s="33">
        <f t="shared" si="784"/>
        <v>878.4846483642043</v>
      </c>
      <c r="R4355" s="33">
        <f t="shared" si="785"/>
        <v>4190240</v>
      </c>
      <c r="S4355" s="33"/>
      <c r="T4355" s="30" t="str">
        <f t="shared" si="786"/>
        <v>COP</v>
      </c>
      <c r="U4355" s="33">
        <v>0</v>
      </c>
      <c r="V4355" s="33">
        <v>0</v>
      </c>
      <c r="W4355" s="33">
        <v>0</v>
      </c>
      <c r="X4355" s="33">
        <f t="shared" si="787"/>
        <v>4190240</v>
      </c>
      <c r="Y4355" s="33">
        <f t="shared" si="788"/>
        <v>878.4846483642043</v>
      </c>
      <c r="Z4355" s="33">
        <f t="shared" si="789"/>
        <v>4190240</v>
      </c>
      <c r="AA4355" s="34">
        <f t="shared" si="790"/>
        <v>0.00010332045982701309</v>
      </c>
      <c r="AB4355" s="33" t="s">
        <v>953</v>
      </c>
      <c r="AC4355" s="35">
        <v>44912</v>
      </c>
      <c r="AD4355" s="33">
        <v>60</v>
      </c>
      <c r="AE4355" s="36">
        <f t="shared" si="780"/>
        <v>44972</v>
      </c>
    </row>
    <row r="4356" spans="2:31" ht="14.5" hidden="1">
      <c r="B4356" s="29" t="s">
        <v>3435</v>
      </c>
      <c r="C4356" s="30" t="str">
        <f t="shared" si="781"/>
        <v>(Acreedores quirografarios)</v>
      </c>
      <c r="D4356" s="30">
        <v>5</v>
      </c>
      <c r="E4356" s="30" t="s">
        <v>5612</v>
      </c>
      <c r="F4356" s="30" t="s">
        <v>5613</v>
      </c>
      <c r="G4356" s="30" t="s">
        <v>4912</v>
      </c>
      <c r="H4356" s="31" t="s">
        <v>3437</v>
      </c>
      <c r="I4356" s="31" t="s">
        <v>48</v>
      </c>
      <c r="J4356" s="32">
        <v>5747545</v>
      </c>
      <c r="K4356" s="33">
        <f t="shared" si="782"/>
        <v>1204.9739509628184</v>
      </c>
      <c r="L4356" s="33">
        <v>5747545</v>
      </c>
      <c r="M4356" s="33">
        <v>0</v>
      </c>
      <c r="N4356" s="33">
        <v>0</v>
      </c>
      <c r="O4356" s="33">
        <v>0</v>
      </c>
      <c r="P4356" s="33">
        <f t="shared" si="783"/>
        <v>5747545</v>
      </c>
      <c r="Q4356" s="33">
        <f t="shared" si="784"/>
        <v>1204.9739509628184</v>
      </c>
      <c r="R4356" s="33">
        <f t="shared" si="785"/>
        <v>5747545</v>
      </c>
      <c r="S4356" s="33"/>
      <c r="T4356" s="30" t="str">
        <f t="shared" si="786"/>
        <v>COP</v>
      </c>
      <c r="U4356" s="33">
        <v>0</v>
      </c>
      <c r="V4356" s="33">
        <v>0</v>
      </c>
      <c r="W4356" s="33">
        <v>0</v>
      </c>
      <c r="X4356" s="33">
        <f t="shared" si="787"/>
        <v>5747545</v>
      </c>
      <c r="Y4356" s="33">
        <f t="shared" si="788"/>
        <v>1204.9739509628184</v>
      </c>
      <c r="Z4356" s="33">
        <f t="shared" si="789"/>
        <v>5747545</v>
      </c>
      <c r="AA4356" s="34">
        <f t="shared" si="790"/>
        <v>0.00014171956553239192</v>
      </c>
      <c r="AB4356" s="33" t="s">
        <v>953</v>
      </c>
      <c r="AC4356" s="35">
        <v>44952</v>
      </c>
      <c r="AD4356" s="33">
        <v>60</v>
      </c>
      <c r="AE4356" s="36">
        <f t="shared" si="780"/>
        <v>45012</v>
      </c>
    </row>
    <row r="4357" spans="2:31" ht="14.5" hidden="1">
      <c r="B4357" s="29" t="s">
        <v>3438</v>
      </c>
      <c r="C4357" s="30" t="str">
        <f t="shared" si="781"/>
        <v>(Acreedores quirografarios)</v>
      </c>
      <c r="D4357" s="30">
        <v>5</v>
      </c>
      <c r="E4357" s="30" t="s">
        <v>5614</v>
      </c>
      <c r="F4357" s="30" t="s">
        <v>5615</v>
      </c>
      <c r="G4357" s="30" t="s">
        <v>4912</v>
      </c>
      <c r="H4357" s="31" t="s">
        <v>3439</v>
      </c>
      <c r="I4357" s="31" t="s">
        <v>48</v>
      </c>
      <c r="J4357" s="32">
        <v>9518109</v>
      </c>
      <c r="K4357" s="33">
        <f t="shared" si="782"/>
        <v>1888.9923163202195</v>
      </c>
      <c r="L4357" s="33">
        <v>9010210</v>
      </c>
      <c r="M4357" s="33">
        <v>0</v>
      </c>
      <c r="N4357" s="33">
        <v>0</v>
      </c>
      <c r="O4357" s="33">
        <v>0</v>
      </c>
      <c r="P4357" s="33">
        <f t="shared" si="783"/>
        <v>9518109</v>
      </c>
      <c r="Q4357" s="33">
        <f t="shared" si="784"/>
        <v>1888.9923163202195</v>
      </c>
      <c r="R4357" s="33">
        <f t="shared" si="785"/>
        <v>9010210</v>
      </c>
      <c r="S4357" s="33"/>
      <c r="T4357" s="30" t="str">
        <f t="shared" si="786"/>
        <v>COP</v>
      </c>
      <c r="U4357" s="33">
        <v>0</v>
      </c>
      <c r="V4357" s="33">
        <v>0</v>
      </c>
      <c r="W4357" s="33">
        <v>0</v>
      </c>
      <c r="X4357" s="33">
        <f t="shared" si="787"/>
        <v>9518109</v>
      </c>
      <c r="Y4357" s="33">
        <f t="shared" si="788"/>
        <v>1888.9923163202195</v>
      </c>
      <c r="Z4357" s="33">
        <f t="shared" si="789"/>
        <v>9010210</v>
      </c>
      <c r="AA4357" s="34">
        <f t="shared" si="790"/>
        <v>0.00022216842957395081</v>
      </c>
      <c r="AB4357" s="33" t="s">
        <v>953</v>
      </c>
      <c r="AC4357" s="35">
        <v>44902</v>
      </c>
      <c r="AD4357" s="33">
        <v>60</v>
      </c>
      <c r="AE4357" s="36">
        <f t="shared" si="780"/>
        <v>44962</v>
      </c>
    </row>
    <row r="4358" spans="2:31" ht="14.5" hidden="1">
      <c r="B4358" s="29" t="s">
        <v>3438</v>
      </c>
      <c r="C4358" s="30" t="str">
        <f t="shared" si="781"/>
        <v>(Acreedores quirografarios)</v>
      </c>
      <c r="D4358" s="30">
        <v>5</v>
      </c>
      <c r="E4358" s="30" t="s">
        <v>5614</v>
      </c>
      <c r="F4358" s="30" t="s">
        <v>5615</v>
      </c>
      <c r="G4358" s="30" t="s">
        <v>4912</v>
      </c>
      <c r="H4358" s="31" t="s">
        <v>3440</v>
      </c>
      <c r="I4358" s="31" t="s">
        <v>48</v>
      </c>
      <c r="J4358" s="32">
        <v>9651133</v>
      </c>
      <c r="K4358" s="33">
        <f t="shared" si="782"/>
        <v>1915.3925175844104</v>
      </c>
      <c r="L4358" s="33">
        <v>9136135</v>
      </c>
      <c r="M4358" s="33">
        <v>0</v>
      </c>
      <c r="N4358" s="33">
        <v>0</v>
      </c>
      <c r="O4358" s="33">
        <v>0</v>
      </c>
      <c r="P4358" s="33">
        <f t="shared" si="783"/>
        <v>9651133</v>
      </c>
      <c r="Q4358" s="33">
        <f t="shared" si="784"/>
        <v>1915.3925175844104</v>
      </c>
      <c r="R4358" s="33">
        <f t="shared" si="785"/>
        <v>9136135</v>
      </c>
      <c r="S4358" s="33"/>
      <c r="T4358" s="30" t="str">
        <f t="shared" si="786"/>
        <v>COP</v>
      </c>
      <c r="U4358" s="33">
        <v>0</v>
      </c>
      <c r="V4358" s="33">
        <v>0</v>
      </c>
      <c r="W4358" s="33">
        <v>0</v>
      </c>
      <c r="X4358" s="33">
        <f t="shared" si="787"/>
        <v>9651133</v>
      </c>
      <c r="Y4358" s="33">
        <f t="shared" si="788"/>
        <v>1915.3925175844104</v>
      </c>
      <c r="Z4358" s="33">
        <f t="shared" si="789"/>
        <v>9136135</v>
      </c>
      <c r="AA4358" s="34">
        <f t="shared" si="790"/>
        <v>0.00022527341375235506</v>
      </c>
      <c r="AB4358" s="33" t="s">
        <v>953</v>
      </c>
      <c r="AC4358" s="35">
        <v>44935</v>
      </c>
      <c r="AD4358" s="33">
        <v>60</v>
      </c>
      <c r="AE4358" s="36">
        <f t="shared" si="780"/>
        <v>44995</v>
      </c>
    </row>
    <row r="4359" spans="2:31" ht="14.5" hidden="1">
      <c r="B4359" s="29" t="s">
        <v>3438</v>
      </c>
      <c r="C4359" s="30" t="str">
        <f t="shared" si="781"/>
        <v>(Acreedores quirografarios)</v>
      </c>
      <c r="D4359" s="30">
        <v>5</v>
      </c>
      <c r="E4359" s="30" t="s">
        <v>5614</v>
      </c>
      <c r="F4359" s="30" t="s">
        <v>5615</v>
      </c>
      <c r="G4359" s="30" t="s">
        <v>4912</v>
      </c>
      <c r="H4359" s="31" t="s">
        <v>3441</v>
      </c>
      <c r="I4359" s="31" t="s">
        <v>48</v>
      </c>
      <c r="J4359" s="32">
        <v>9435004</v>
      </c>
      <c r="K4359" s="33">
        <f t="shared" si="782"/>
        <v>1872.4991351929305</v>
      </c>
      <c r="L4359" s="33">
        <v>8931540</v>
      </c>
      <c r="M4359" s="33">
        <v>0</v>
      </c>
      <c r="N4359" s="33">
        <v>0</v>
      </c>
      <c r="O4359" s="33">
        <v>0</v>
      </c>
      <c r="P4359" s="33">
        <f t="shared" si="783"/>
        <v>9435004</v>
      </c>
      <c r="Q4359" s="33">
        <f t="shared" si="784"/>
        <v>1872.4991351929305</v>
      </c>
      <c r="R4359" s="33">
        <f t="shared" si="785"/>
        <v>8931540</v>
      </c>
      <c r="S4359" s="33"/>
      <c r="T4359" s="30" t="str">
        <f t="shared" si="786"/>
        <v>COP</v>
      </c>
      <c r="U4359" s="33">
        <v>0</v>
      </c>
      <c r="V4359" s="33">
        <v>0</v>
      </c>
      <c r="W4359" s="33">
        <v>0</v>
      </c>
      <c r="X4359" s="33">
        <f t="shared" si="787"/>
        <v>9435004</v>
      </c>
      <c r="Y4359" s="33">
        <f t="shared" si="788"/>
        <v>1872.4991351929305</v>
      </c>
      <c r="Z4359" s="33">
        <f t="shared" si="789"/>
        <v>8931540</v>
      </c>
      <c r="AA4359" s="34">
        <f t="shared" si="790"/>
        <v>0.00022022863123910812</v>
      </c>
      <c r="AB4359" s="33" t="s">
        <v>953</v>
      </c>
      <c r="AC4359" s="35">
        <v>44964</v>
      </c>
      <c r="AD4359" s="33">
        <v>60</v>
      </c>
      <c r="AE4359" s="36">
        <f t="shared" si="780"/>
        <v>45024</v>
      </c>
    </row>
    <row r="4360" spans="2:31" ht="14.5" hidden="1">
      <c r="B4360" s="29" t="s">
        <v>3442</v>
      </c>
      <c r="C4360" s="30" t="str">
        <f t="shared" si="781"/>
        <v>(Acreedores quirografarios)</v>
      </c>
      <c r="D4360" s="30">
        <v>5</v>
      </c>
      <c r="E4360" s="30" t="s">
        <v>5616</v>
      </c>
      <c r="F4360" s="30" t="s">
        <v>5617</v>
      </c>
      <c r="G4360" s="30" t="s">
        <v>4912</v>
      </c>
      <c r="H4360" s="31" t="s">
        <v>3443</v>
      </c>
      <c r="I4360" s="31" t="s">
        <v>48</v>
      </c>
      <c r="J4360" s="32">
        <v>4423904</v>
      </c>
      <c r="K4360" s="33">
        <f t="shared" si="782"/>
        <v>866.2901349099028</v>
      </c>
      <c r="L4360" s="33">
        <v>4132074</v>
      </c>
      <c r="M4360" s="33">
        <v>0</v>
      </c>
      <c r="N4360" s="33">
        <v>0</v>
      </c>
      <c r="O4360" s="33">
        <v>0</v>
      </c>
      <c r="P4360" s="33">
        <f t="shared" si="783"/>
        <v>4423904</v>
      </c>
      <c r="Q4360" s="33">
        <f t="shared" si="784"/>
        <v>866.2901349099028</v>
      </c>
      <c r="R4360" s="33">
        <f t="shared" si="785"/>
        <v>4132074</v>
      </c>
      <c r="S4360" s="33"/>
      <c r="T4360" s="30" t="str">
        <f t="shared" si="786"/>
        <v>COP</v>
      </c>
      <c r="U4360" s="33">
        <v>0</v>
      </c>
      <c r="V4360" s="33">
        <v>0</v>
      </c>
      <c r="W4360" s="33">
        <v>0</v>
      </c>
      <c r="X4360" s="33">
        <f t="shared" si="787"/>
        <v>4423904</v>
      </c>
      <c r="Y4360" s="33">
        <f t="shared" si="788"/>
        <v>866.2901349099028</v>
      </c>
      <c r="Z4360" s="33">
        <f t="shared" si="789"/>
        <v>4132074</v>
      </c>
      <c r="AA4360" s="34">
        <f t="shared" si="790"/>
        <v>0.00010188623699817798</v>
      </c>
      <c r="AB4360" s="33" t="s">
        <v>953</v>
      </c>
      <c r="AC4360" s="35">
        <v>44929</v>
      </c>
      <c r="AD4360" s="33">
        <v>60</v>
      </c>
      <c r="AE4360" s="36">
        <f t="shared" si="780"/>
        <v>44989</v>
      </c>
    </row>
    <row r="4361" spans="2:31" ht="14.5" hidden="1">
      <c r="B4361" s="29" t="s">
        <v>3442</v>
      </c>
      <c r="C4361" s="30" t="str">
        <f t="shared" si="781"/>
        <v>(Acreedores quirografarios)</v>
      </c>
      <c r="D4361" s="30">
        <v>5</v>
      </c>
      <c r="E4361" s="30" t="s">
        <v>5616</v>
      </c>
      <c r="F4361" s="30" t="s">
        <v>5617</v>
      </c>
      <c r="G4361" s="30" t="s">
        <v>4912</v>
      </c>
      <c r="H4361" s="31" t="s">
        <v>3444</v>
      </c>
      <c r="I4361" s="31" t="s">
        <v>48</v>
      </c>
      <c r="J4361" s="32">
        <v>4775123</v>
      </c>
      <c r="K4361" s="33">
        <f t="shared" si="782"/>
        <v>935.35226474627075</v>
      </c>
      <c r="L4361" s="33">
        <v>4461490</v>
      </c>
      <c r="M4361" s="33">
        <v>0</v>
      </c>
      <c r="N4361" s="33">
        <v>0</v>
      </c>
      <c r="O4361" s="33">
        <v>0</v>
      </c>
      <c r="P4361" s="33">
        <f t="shared" si="783"/>
        <v>4775123</v>
      </c>
      <c r="Q4361" s="33">
        <f t="shared" si="784"/>
        <v>935.35226474627075</v>
      </c>
      <c r="R4361" s="33">
        <f t="shared" si="785"/>
        <v>4461490</v>
      </c>
      <c r="S4361" s="33"/>
      <c r="T4361" s="30" t="str">
        <f t="shared" si="786"/>
        <v>COP</v>
      </c>
      <c r="U4361" s="33">
        <v>0</v>
      </c>
      <c r="V4361" s="33">
        <v>0</v>
      </c>
      <c r="W4361" s="33">
        <v>0</v>
      </c>
      <c r="X4361" s="33">
        <f t="shared" si="787"/>
        <v>4775123</v>
      </c>
      <c r="Y4361" s="33">
        <f t="shared" si="788"/>
        <v>935.35226474627075</v>
      </c>
      <c r="Z4361" s="33">
        <f t="shared" si="789"/>
        <v>4461490</v>
      </c>
      <c r="AA4361" s="34">
        <f t="shared" si="790"/>
        <v>0.00011000878191073079</v>
      </c>
      <c r="AB4361" s="33" t="s">
        <v>953</v>
      </c>
      <c r="AC4361" s="35">
        <v>44958</v>
      </c>
      <c r="AD4361" s="33">
        <v>60</v>
      </c>
      <c r="AE4361" s="36">
        <f t="shared" si="780"/>
        <v>45018</v>
      </c>
    </row>
    <row r="4362" spans="2:31" ht="14.5" hidden="1">
      <c r="B4362" s="29" t="s">
        <v>3445</v>
      </c>
      <c r="C4362" s="30" t="str">
        <f t="shared" si="781"/>
        <v>(Acreedores quirografarios)</v>
      </c>
      <c r="D4362" s="30">
        <v>5</v>
      </c>
      <c r="E4362" s="30" t="s">
        <v>5618</v>
      </c>
      <c r="F4362" s="30" t="s">
        <v>5619</v>
      </c>
      <c r="G4362" s="30" t="s">
        <v>4912</v>
      </c>
      <c r="H4362" s="31" t="s">
        <v>3446</v>
      </c>
      <c r="I4362" s="31" t="s">
        <v>48</v>
      </c>
      <c r="J4362" s="32">
        <v>36220400</v>
      </c>
      <c r="K4362" s="33">
        <f t="shared" si="782"/>
        <v>7430.169921486</v>
      </c>
      <c r="L4362" s="33">
        <v>35440796</v>
      </c>
      <c r="M4362" s="33">
        <v>0</v>
      </c>
      <c r="N4362" s="33">
        <v>0</v>
      </c>
      <c r="O4362" s="33">
        <v>0</v>
      </c>
      <c r="P4362" s="33">
        <f t="shared" si="783"/>
        <v>36220400</v>
      </c>
      <c r="Q4362" s="33">
        <f t="shared" si="784"/>
        <v>7430.169921486</v>
      </c>
      <c r="R4362" s="33">
        <f t="shared" si="785"/>
        <v>35440796</v>
      </c>
      <c r="S4362" s="33"/>
      <c r="T4362" s="30" t="str">
        <f t="shared" si="786"/>
        <v>COP</v>
      </c>
      <c r="U4362" s="33">
        <v>0</v>
      </c>
      <c r="V4362" s="33">
        <v>0</v>
      </c>
      <c r="W4362" s="33">
        <v>0</v>
      </c>
      <c r="X4362" s="33">
        <f t="shared" si="787"/>
        <v>36220400</v>
      </c>
      <c r="Y4362" s="33">
        <f t="shared" si="788"/>
        <v>7430.169921486</v>
      </c>
      <c r="Z4362" s="33">
        <f t="shared" si="789"/>
        <v>35440796</v>
      </c>
      <c r="AA4362" s="34">
        <f t="shared" si="790"/>
        <v>0.00087387818820768405</v>
      </c>
      <c r="AB4362" s="33" t="s">
        <v>953</v>
      </c>
      <c r="AC4362" s="35">
        <v>44901</v>
      </c>
      <c r="AD4362" s="33">
        <v>60</v>
      </c>
      <c r="AE4362" s="36">
        <f t="shared" si="780"/>
        <v>44961</v>
      </c>
    </row>
    <row r="4363" spans="2:31" ht="14.5" hidden="1">
      <c r="B4363" s="29" t="s">
        <v>1375</v>
      </c>
      <c r="C4363" s="30" t="str">
        <f t="shared" si="781"/>
        <v>(Proveedores estratégicos)</v>
      </c>
      <c r="D4363" s="30">
        <v>4</v>
      </c>
      <c r="E4363" s="30" t="s">
        <v>5146</v>
      </c>
      <c r="F4363" s="30" t="s">
        <v>5147</v>
      </c>
      <c r="G4363" s="30" t="s">
        <v>4912</v>
      </c>
      <c r="H4363" s="31" t="s">
        <v>3447</v>
      </c>
      <c r="I4363" s="31" t="s">
        <v>48</v>
      </c>
      <c r="J4363" s="32">
        <v>16075376</v>
      </c>
      <c r="K4363" s="33">
        <f t="shared" si="782"/>
        <v>3153.5496923383334</v>
      </c>
      <c r="L4363" s="33">
        <v>15041959</v>
      </c>
      <c r="M4363" s="33">
        <v>0</v>
      </c>
      <c r="N4363" s="33">
        <v>0</v>
      </c>
      <c r="O4363" s="33">
        <v>0</v>
      </c>
      <c r="P4363" s="33">
        <f t="shared" si="783"/>
        <v>16075376</v>
      </c>
      <c r="Q4363" s="33">
        <f t="shared" si="784"/>
        <v>3153.5496923383334</v>
      </c>
      <c r="R4363" s="33">
        <f t="shared" si="785"/>
        <v>15041959</v>
      </c>
      <c r="S4363" s="33"/>
      <c r="T4363" s="30" t="str">
        <f t="shared" si="786"/>
        <v>COP</v>
      </c>
      <c r="U4363" s="33">
        <v>0</v>
      </c>
      <c r="V4363" s="33">
        <v>0</v>
      </c>
      <c r="W4363" s="33">
        <v>0</v>
      </c>
      <c r="X4363" s="33">
        <f t="shared" si="787"/>
        <v>16075376</v>
      </c>
      <c r="Y4363" s="33">
        <f t="shared" si="788"/>
        <v>3153.5496923383334</v>
      </c>
      <c r="Z4363" s="33">
        <f t="shared" si="789"/>
        <v>15041959</v>
      </c>
      <c r="AA4363" s="34">
        <f t="shared" si="790"/>
        <v>2.1689727339193535E-05</v>
      </c>
      <c r="AB4363" s="33" t="s">
        <v>676</v>
      </c>
      <c r="AC4363" s="35">
        <v>44915</v>
      </c>
      <c r="AD4363" s="33">
        <v>60</v>
      </c>
      <c r="AE4363" s="36">
        <f t="shared" si="780"/>
        <v>44975</v>
      </c>
    </row>
    <row r="4364" spans="2:31" ht="14.5" hidden="1">
      <c r="B4364" s="29" t="s">
        <v>1375</v>
      </c>
      <c r="C4364" s="30" t="str">
        <f t="shared" si="781"/>
        <v>(Proveedores estratégicos)</v>
      </c>
      <c r="D4364" s="30">
        <v>4</v>
      </c>
      <c r="E4364" s="30" t="s">
        <v>5146</v>
      </c>
      <c r="F4364" s="30" t="s">
        <v>5147</v>
      </c>
      <c r="G4364" s="30" t="s">
        <v>4912</v>
      </c>
      <c r="H4364" s="31" t="s">
        <v>3448</v>
      </c>
      <c r="I4364" s="31" t="s">
        <v>48</v>
      </c>
      <c r="J4364" s="32">
        <v>14874952</v>
      </c>
      <c r="K4364" s="33">
        <f t="shared" si="782"/>
        <v>2912.8182227952657</v>
      </c>
      <c r="L4364" s="33">
        <v>13893706</v>
      </c>
      <c r="M4364" s="33">
        <v>0</v>
      </c>
      <c r="N4364" s="33">
        <v>0</v>
      </c>
      <c r="O4364" s="33">
        <v>0</v>
      </c>
      <c r="P4364" s="33">
        <f t="shared" si="783"/>
        <v>14874952</v>
      </c>
      <c r="Q4364" s="33">
        <f t="shared" si="784"/>
        <v>2912.8182227952657</v>
      </c>
      <c r="R4364" s="33">
        <f t="shared" si="785"/>
        <v>13893706</v>
      </c>
      <c r="S4364" s="33"/>
      <c r="T4364" s="30" t="str">
        <f t="shared" si="786"/>
        <v>COP</v>
      </c>
      <c r="U4364" s="33">
        <v>0</v>
      </c>
      <c r="V4364" s="33">
        <v>0</v>
      </c>
      <c r="W4364" s="33">
        <v>0</v>
      </c>
      <c r="X4364" s="33">
        <f t="shared" si="787"/>
        <v>14874952</v>
      </c>
      <c r="Y4364" s="33">
        <f t="shared" si="788"/>
        <v>2912.8182227952657</v>
      </c>
      <c r="Z4364" s="33">
        <f t="shared" si="789"/>
        <v>13893706</v>
      </c>
      <c r="AA4364" s="34">
        <f t="shared" si="790"/>
        <v>2.0034005867913697E-05</v>
      </c>
      <c r="AB4364" s="33" t="s">
        <v>676</v>
      </c>
      <c r="AC4364" s="35">
        <v>44915</v>
      </c>
      <c r="AD4364" s="33">
        <v>60</v>
      </c>
      <c r="AE4364" s="36">
        <f t="shared" si="780"/>
        <v>44975</v>
      </c>
    </row>
    <row r="4365" spans="2:31" ht="14.5" hidden="1">
      <c r="B4365" s="29" t="s">
        <v>1375</v>
      </c>
      <c r="C4365" s="30" t="str">
        <f t="shared" si="781"/>
        <v>(Proveedores estratégicos)</v>
      </c>
      <c r="D4365" s="30">
        <v>4</v>
      </c>
      <c r="E4365" s="30" t="s">
        <v>5146</v>
      </c>
      <c r="F4365" s="30" t="s">
        <v>5147</v>
      </c>
      <c r="G4365" s="30" t="s">
        <v>4912</v>
      </c>
      <c r="H4365" s="31" t="s">
        <v>3449</v>
      </c>
      <c r="I4365" s="31" t="s">
        <v>48</v>
      </c>
      <c r="J4365" s="32">
        <v>11756605</v>
      </c>
      <c r="K4365" s="33">
        <f t="shared" si="782"/>
        <v>2302.1822489176807</v>
      </c>
      <c r="L4365" s="33">
        <v>10981064</v>
      </c>
      <c r="M4365" s="33">
        <v>0</v>
      </c>
      <c r="N4365" s="33">
        <v>0</v>
      </c>
      <c r="O4365" s="33">
        <v>0</v>
      </c>
      <c r="P4365" s="33">
        <f t="shared" si="783"/>
        <v>11756605</v>
      </c>
      <c r="Q4365" s="33">
        <f t="shared" si="784"/>
        <v>2302.1822489176807</v>
      </c>
      <c r="R4365" s="33">
        <f t="shared" si="785"/>
        <v>10981064</v>
      </c>
      <c r="S4365" s="33"/>
      <c r="T4365" s="30" t="str">
        <f t="shared" si="786"/>
        <v>COP</v>
      </c>
      <c r="U4365" s="33">
        <v>0</v>
      </c>
      <c r="V4365" s="33">
        <v>0</v>
      </c>
      <c r="W4365" s="33">
        <v>0</v>
      </c>
      <c r="X4365" s="33">
        <f t="shared" si="787"/>
        <v>11756605</v>
      </c>
      <c r="Y4365" s="33">
        <f t="shared" si="788"/>
        <v>2302.1822489176807</v>
      </c>
      <c r="Z4365" s="33">
        <f t="shared" si="789"/>
        <v>10981064</v>
      </c>
      <c r="AA4365" s="34">
        <f t="shared" si="790"/>
        <v>1.5834126662240864E-05</v>
      </c>
      <c r="AB4365" s="33" t="s">
        <v>676</v>
      </c>
      <c r="AC4365" s="35">
        <v>44915</v>
      </c>
      <c r="AD4365" s="33">
        <v>60</v>
      </c>
      <c r="AE4365" s="36">
        <f t="shared" si="780"/>
        <v>44975</v>
      </c>
    </row>
    <row r="4366" spans="2:31" ht="14.5" hidden="1">
      <c r="B4366" s="29" t="s">
        <v>1375</v>
      </c>
      <c r="C4366" s="30" t="str">
        <f t="shared" si="781"/>
        <v>(Proveedores estratégicos)</v>
      </c>
      <c r="D4366" s="30">
        <v>4</v>
      </c>
      <c r="E4366" s="30" t="s">
        <v>5146</v>
      </c>
      <c r="F4366" s="30" t="s">
        <v>5147</v>
      </c>
      <c r="G4366" s="30" t="s">
        <v>4912</v>
      </c>
      <c r="H4366" s="31" t="s">
        <v>3450</v>
      </c>
      <c r="I4366" s="31" t="s">
        <v>48</v>
      </c>
      <c r="J4366" s="32">
        <v>18184465</v>
      </c>
      <c r="K4366" s="33">
        <f t="shared" si="782"/>
        <v>3567.2951979621998</v>
      </c>
      <c r="L4366" s="33">
        <v>17015463</v>
      </c>
      <c r="M4366" s="33">
        <v>0</v>
      </c>
      <c r="N4366" s="33">
        <v>0</v>
      </c>
      <c r="O4366" s="33">
        <v>0</v>
      </c>
      <c r="P4366" s="33">
        <f t="shared" si="783"/>
        <v>18184465</v>
      </c>
      <c r="Q4366" s="33">
        <f t="shared" si="784"/>
        <v>3567.2951979621998</v>
      </c>
      <c r="R4366" s="33">
        <f t="shared" si="785"/>
        <v>17015463</v>
      </c>
      <c r="S4366" s="33"/>
      <c r="T4366" s="30" t="str">
        <f t="shared" si="786"/>
        <v>COP</v>
      </c>
      <c r="U4366" s="33">
        <v>0</v>
      </c>
      <c r="V4366" s="33">
        <v>0</v>
      </c>
      <c r="W4366" s="33">
        <v>0</v>
      </c>
      <c r="X4366" s="33">
        <f t="shared" si="787"/>
        <v>18184465</v>
      </c>
      <c r="Y4366" s="33">
        <f t="shared" si="788"/>
        <v>3567.2951979621998</v>
      </c>
      <c r="Z4366" s="33">
        <f t="shared" si="789"/>
        <v>17015463</v>
      </c>
      <c r="AA4366" s="34">
        <f t="shared" si="790"/>
        <v>2.4535418094154893E-05</v>
      </c>
      <c r="AB4366" s="33" t="s">
        <v>676</v>
      </c>
      <c r="AC4366" s="35">
        <v>44950</v>
      </c>
      <c r="AD4366" s="33">
        <v>60</v>
      </c>
      <c r="AE4366" s="36">
        <f t="shared" si="780"/>
        <v>45010</v>
      </c>
    </row>
    <row r="4367" spans="2:31" ht="14.5" hidden="1">
      <c r="B4367" s="29" t="s">
        <v>1375</v>
      </c>
      <c r="C4367" s="30" t="str">
        <f t="shared" si="781"/>
        <v>(Proveedores estratégicos)</v>
      </c>
      <c r="D4367" s="30">
        <v>4</v>
      </c>
      <c r="E4367" s="30" t="s">
        <v>5146</v>
      </c>
      <c r="F4367" s="30" t="s">
        <v>5147</v>
      </c>
      <c r="G4367" s="30" t="s">
        <v>4912</v>
      </c>
      <c r="H4367" s="31" t="s">
        <v>3451</v>
      </c>
      <c r="I4367" s="31" t="s">
        <v>48</v>
      </c>
      <c r="J4367" s="32">
        <v>6415479</v>
      </c>
      <c r="K4367" s="33">
        <f t="shared" si="782"/>
        <v>1256.2812247764605</v>
      </c>
      <c r="L4367" s="33">
        <v>5992273</v>
      </c>
      <c r="M4367" s="33">
        <v>0</v>
      </c>
      <c r="N4367" s="33">
        <v>0</v>
      </c>
      <c r="O4367" s="33">
        <v>0</v>
      </c>
      <c r="P4367" s="33">
        <f t="shared" si="783"/>
        <v>6415479</v>
      </c>
      <c r="Q4367" s="33">
        <f t="shared" si="784"/>
        <v>1256.2812247764605</v>
      </c>
      <c r="R4367" s="33">
        <f t="shared" si="785"/>
        <v>5992273</v>
      </c>
      <c r="S4367" s="33"/>
      <c r="T4367" s="30" t="str">
        <f t="shared" si="786"/>
        <v>COP</v>
      </c>
      <c r="U4367" s="33">
        <v>0</v>
      </c>
      <c r="V4367" s="33">
        <v>0</v>
      </c>
      <c r="W4367" s="33">
        <v>0</v>
      </c>
      <c r="X4367" s="33">
        <f t="shared" si="787"/>
        <v>6415479</v>
      </c>
      <c r="Y4367" s="33">
        <f t="shared" si="788"/>
        <v>1256.2812247764605</v>
      </c>
      <c r="Z4367" s="33">
        <f t="shared" si="789"/>
        <v>5992273</v>
      </c>
      <c r="AA4367" s="34">
        <f t="shared" si="790"/>
        <v>8.6405479174628287E-06</v>
      </c>
      <c r="AB4367" s="33" t="s">
        <v>676</v>
      </c>
      <c r="AC4367" s="35">
        <v>44950</v>
      </c>
      <c r="AD4367" s="33">
        <v>60</v>
      </c>
      <c r="AE4367" s="36">
        <f t="shared" si="780"/>
        <v>45010</v>
      </c>
    </row>
    <row r="4368" spans="2:31" ht="14.5" hidden="1">
      <c r="B4368" s="29" t="s">
        <v>3452</v>
      </c>
      <c r="C4368" s="30" t="str">
        <f t="shared" si="781"/>
        <v>(Acreedores quirografarios)</v>
      </c>
      <c r="D4368" s="30">
        <v>5</v>
      </c>
      <c r="E4368" s="30">
        <v>8600157329</v>
      </c>
      <c r="F4368" s="30" t="s">
        <v>5620</v>
      </c>
      <c r="G4368" s="30" t="s">
        <v>4770</v>
      </c>
      <c r="H4368" s="31" t="s">
        <v>3453</v>
      </c>
      <c r="I4368" s="31" t="s">
        <v>62</v>
      </c>
      <c r="J4368" s="32">
        <v>3398.4000000000001</v>
      </c>
      <c r="K4368" s="33">
        <f t="shared" si="782"/>
        <v>3398.4000000000001</v>
      </c>
      <c r="L4368" s="33">
        <v>581</v>
      </c>
      <c r="M4368" s="33">
        <v>0</v>
      </c>
      <c r="N4368" s="33">
        <v>0</v>
      </c>
      <c r="O4368" s="33">
        <v>0</v>
      </c>
      <c r="P4368" s="33">
        <f t="shared" si="783"/>
        <v>3398.4000000000001</v>
      </c>
      <c r="Q4368" s="33">
        <f t="shared" si="784"/>
        <v>3398.4000000000001</v>
      </c>
      <c r="R4368" s="33">
        <f t="shared" si="785"/>
        <v>581</v>
      </c>
      <c r="S4368" s="33"/>
      <c r="T4368" s="30" t="str">
        <f t="shared" si="786"/>
        <v>USD</v>
      </c>
      <c r="U4368" s="33">
        <v>0</v>
      </c>
      <c r="V4368" s="33">
        <v>0</v>
      </c>
      <c r="W4368" s="33">
        <v>0</v>
      </c>
      <c r="X4368" s="33">
        <f t="shared" si="787"/>
        <v>3398.4000000000001</v>
      </c>
      <c r="Y4368" s="33">
        <f t="shared" si="788"/>
        <v>3398.4000000000001</v>
      </c>
      <c r="Z4368" s="33">
        <f t="shared" si="789"/>
        <v>581</v>
      </c>
      <c r="AA4368" s="34">
        <f t="shared" si="790"/>
        <v>1.4325954398672775E-08</v>
      </c>
      <c r="AB4368" s="33" t="s">
        <v>631</v>
      </c>
      <c r="AC4368" s="35">
        <v>43811</v>
      </c>
      <c r="AD4368" s="33">
        <v>60</v>
      </c>
      <c r="AE4368" s="36">
        <f t="shared" si="780"/>
        <v>43871</v>
      </c>
    </row>
    <row r="4369" spans="2:31" ht="14.5" hidden="1">
      <c r="B4369" s="29" t="s">
        <v>3454</v>
      </c>
      <c r="C4369" s="30" t="str">
        <f t="shared" si="781"/>
        <v>(Acreedores quirografarios)</v>
      </c>
      <c r="D4369" s="30">
        <v>5</v>
      </c>
      <c r="E4369" s="30" t="s">
        <v>5621</v>
      </c>
      <c r="F4369" s="30" t="s">
        <v>5622</v>
      </c>
      <c r="G4369" s="30" t="s">
        <v>4912</v>
      </c>
      <c r="H4369" s="31" t="s">
        <v>3455</v>
      </c>
      <c r="I4369" s="31" t="s">
        <v>48</v>
      </c>
      <c r="J4369" s="32">
        <v>251090</v>
      </c>
      <c r="K4369" s="33">
        <f t="shared" si="782"/>
        <v>50.891956770129035</v>
      </c>
      <c r="L4369" s="33">
        <v>242747</v>
      </c>
      <c r="M4369" s="33">
        <v>0</v>
      </c>
      <c r="N4369" s="33">
        <v>0</v>
      </c>
      <c r="O4369" s="33">
        <v>0</v>
      </c>
      <c r="P4369" s="33">
        <f t="shared" si="783"/>
        <v>251090</v>
      </c>
      <c r="Q4369" s="33">
        <f t="shared" si="784"/>
        <v>50.891956770129035</v>
      </c>
      <c r="R4369" s="33">
        <f t="shared" si="785"/>
        <v>242747</v>
      </c>
      <c r="S4369" s="33"/>
      <c r="T4369" s="30" t="str">
        <f t="shared" si="786"/>
        <v>COP</v>
      </c>
      <c r="U4369" s="33">
        <v>0</v>
      </c>
      <c r="V4369" s="33">
        <v>0</v>
      </c>
      <c r="W4369" s="33">
        <v>0</v>
      </c>
      <c r="X4369" s="33">
        <f t="shared" si="787"/>
        <v>251090</v>
      </c>
      <c r="Y4369" s="33">
        <f t="shared" si="788"/>
        <v>50.891956770129035</v>
      </c>
      <c r="Z4369" s="33">
        <f t="shared" si="789"/>
        <v>242747</v>
      </c>
      <c r="AA4369" s="34">
        <f t="shared" si="790"/>
        <v>5.9855119662902233E-06</v>
      </c>
      <c r="AB4369" s="33" t="s">
        <v>2762</v>
      </c>
      <c r="AC4369" s="35">
        <v>44792</v>
      </c>
      <c r="AD4369" s="33">
        <v>60</v>
      </c>
      <c r="AE4369" s="36">
        <f t="shared" si="780"/>
        <v>44852</v>
      </c>
    </row>
    <row r="4370" spans="2:31" ht="14.5" hidden="1">
      <c r="B4370" s="29" t="s">
        <v>3454</v>
      </c>
      <c r="C4370" s="30" t="str">
        <f t="shared" si="781"/>
        <v>(Acreedores quirografarios)</v>
      </c>
      <c r="D4370" s="30">
        <v>5</v>
      </c>
      <c r="E4370" s="30" t="s">
        <v>5621</v>
      </c>
      <c r="F4370" s="30" t="s">
        <v>5622</v>
      </c>
      <c r="G4370" s="30" t="s">
        <v>4912</v>
      </c>
      <c r="H4370" s="31" t="s">
        <v>3456</v>
      </c>
      <c r="I4370" s="31" t="s">
        <v>48</v>
      </c>
      <c r="J4370" s="32">
        <v>31416</v>
      </c>
      <c r="K4370" s="33">
        <f t="shared" si="782"/>
        <v>6.586370640586181</v>
      </c>
      <c r="L4370" s="33">
        <v>31416</v>
      </c>
      <c r="M4370" s="33">
        <v>0</v>
      </c>
      <c r="N4370" s="33">
        <v>0</v>
      </c>
      <c r="O4370" s="33">
        <v>0</v>
      </c>
      <c r="P4370" s="33">
        <f t="shared" si="783"/>
        <v>31416</v>
      </c>
      <c r="Q4370" s="33">
        <f t="shared" si="784"/>
        <v>6.586370640586181</v>
      </c>
      <c r="R4370" s="33">
        <f t="shared" si="785"/>
        <v>31416</v>
      </c>
      <c r="S4370" s="33"/>
      <c r="T4370" s="30" t="str">
        <f t="shared" si="786"/>
        <v>COP</v>
      </c>
      <c r="U4370" s="33">
        <v>0</v>
      </c>
      <c r="V4370" s="33">
        <v>0</v>
      </c>
      <c r="W4370" s="33">
        <v>0</v>
      </c>
      <c r="X4370" s="33">
        <f t="shared" si="787"/>
        <v>31416</v>
      </c>
      <c r="Y4370" s="33">
        <f t="shared" si="788"/>
        <v>6.586370640586181</v>
      </c>
      <c r="Z4370" s="33">
        <f t="shared" si="789"/>
        <v>31416</v>
      </c>
      <c r="AA4370" s="34">
        <f t="shared" si="790"/>
        <v>7.7463714868967967E-07</v>
      </c>
      <c r="AB4370" s="33" t="s">
        <v>2762</v>
      </c>
      <c r="AC4370" s="35">
        <v>44852</v>
      </c>
      <c r="AD4370" s="33">
        <v>60</v>
      </c>
      <c r="AE4370" s="36">
        <f t="shared" si="780"/>
        <v>44912</v>
      </c>
    </row>
    <row r="4371" spans="2:31" ht="14.5" hidden="1">
      <c r="B4371" s="29" t="s">
        <v>3454</v>
      </c>
      <c r="C4371" s="30" t="str">
        <f t="shared" si="781"/>
        <v>(Acreedores quirografarios)</v>
      </c>
      <c r="D4371" s="30">
        <v>5</v>
      </c>
      <c r="E4371" s="30" t="s">
        <v>5621</v>
      </c>
      <c r="F4371" s="30" t="s">
        <v>5622</v>
      </c>
      <c r="G4371" s="30" t="s">
        <v>4912</v>
      </c>
      <c r="H4371" s="31" t="s">
        <v>3457</v>
      </c>
      <c r="I4371" s="31" t="s">
        <v>48</v>
      </c>
      <c r="J4371" s="32">
        <v>251090</v>
      </c>
      <c r="K4371" s="33">
        <f t="shared" si="782"/>
        <v>50.891956770129035</v>
      </c>
      <c r="L4371" s="33">
        <v>242747</v>
      </c>
      <c r="M4371" s="33">
        <v>0</v>
      </c>
      <c r="N4371" s="33">
        <v>0</v>
      </c>
      <c r="O4371" s="33">
        <v>0</v>
      </c>
      <c r="P4371" s="33">
        <f t="shared" si="783"/>
        <v>251090</v>
      </c>
      <c r="Q4371" s="33">
        <f t="shared" si="784"/>
        <v>50.891956770129035</v>
      </c>
      <c r="R4371" s="33">
        <f t="shared" si="785"/>
        <v>242747</v>
      </c>
      <c r="S4371" s="33"/>
      <c r="T4371" s="30" t="str">
        <f t="shared" si="786"/>
        <v>COP</v>
      </c>
      <c r="U4371" s="33">
        <v>0</v>
      </c>
      <c r="V4371" s="33">
        <v>0</v>
      </c>
      <c r="W4371" s="33">
        <v>0</v>
      </c>
      <c r="X4371" s="33">
        <f t="shared" si="787"/>
        <v>251090</v>
      </c>
      <c r="Y4371" s="33">
        <f t="shared" si="788"/>
        <v>50.891956770129035</v>
      </c>
      <c r="Z4371" s="33">
        <f t="shared" si="789"/>
        <v>242747</v>
      </c>
      <c r="AA4371" s="34">
        <f t="shared" si="790"/>
        <v>5.9855119662902233E-06</v>
      </c>
      <c r="AB4371" s="33" t="s">
        <v>2762</v>
      </c>
      <c r="AC4371" s="35">
        <v>44853</v>
      </c>
      <c r="AD4371" s="33">
        <v>60</v>
      </c>
      <c r="AE4371" s="36">
        <f t="shared" si="780"/>
        <v>44913</v>
      </c>
    </row>
    <row r="4372" spans="2:31" ht="14.5" hidden="1">
      <c r="B4372" s="29" t="s">
        <v>3454</v>
      </c>
      <c r="C4372" s="30" t="str">
        <f t="shared" si="781"/>
        <v>(Acreedores quirografarios)</v>
      </c>
      <c r="D4372" s="30">
        <v>5</v>
      </c>
      <c r="E4372" s="30" t="s">
        <v>5621</v>
      </c>
      <c r="F4372" s="30" t="s">
        <v>5622</v>
      </c>
      <c r="G4372" s="30" t="s">
        <v>4912</v>
      </c>
      <c r="H4372" s="31" t="s">
        <v>3458</v>
      </c>
      <c r="I4372" s="31" t="s">
        <v>48</v>
      </c>
      <c r="J4372" s="32">
        <v>251090</v>
      </c>
      <c r="K4372" s="33">
        <f t="shared" si="782"/>
        <v>50.891956770129035</v>
      </c>
      <c r="L4372" s="33">
        <v>242747</v>
      </c>
      <c r="M4372" s="33">
        <v>0</v>
      </c>
      <c r="N4372" s="33">
        <v>0</v>
      </c>
      <c r="O4372" s="33">
        <v>0</v>
      </c>
      <c r="P4372" s="33">
        <f t="shared" si="783"/>
        <v>251090</v>
      </c>
      <c r="Q4372" s="33">
        <f t="shared" si="784"/>
        <v>50.891956770129035</v>
      </c>
      <c r="R4372" s="33">
        <f t="shared" si="785"/>
        <v>242747</v>
      </c>
      <c r="S4372" s="33"/>
      <c r="T4372" s="30" t="str">
        <f t="shared" si="786"/>
        <v>COP</v>
      </c>
      <c r="U4372" s="33">
        <v>0</v>
      </c>
      <c r="V4372" s="33">
        <v>0</v>
      </c>
      <c r="W4372" s="33">
        <v>0</v>
      </c>
      <c r="X4372" s="33">
        <f t="shared" si="787"/>
        <v>251090</v>
      </c>
      <c r="Y4372" s="33">
        <f t="shared" si="788"/>
        <v>50.891956770129035</v>
      </c>
      <c r="Z4372" s="33">
        <f t="shared" si="789"/>
        <v>242747</v>
      </c>
      <c r="AA4372" s="34">
        <f t="shared" si="790"/>
        <v>5.9855119662902233E-06</v>
      </c>
      <c r="AB4372" s="33" t="s">
        <v>2762</v>
      </c>
      <c r="AC4372" s="35">
        <v>44869</v>
      </c>
      <c r="AD4372" s="33">
        <v>60</v>
      </c>
      <c r="AE4372" s="36">
        <f t="shared" si="780"/>
        <v>44929</v>
      </c>
    </row>
    <row r="4373" spans="2:31" ht="14.5" hidden="1">
      <c r="B4373" s="29" t="s">
        <v>3454</v>
      </c>
      <c r="C4373" s="30" t="str">
        <f t="shared" si="781"/>
        <v>(Acreedores quirografarios)</v>
      </c>
      <c r="D4373" s="30">
        <v>5</v>
      </c>
      <c r="E4373" s="30" t="s">
        <v>5621</v>
      </c>
      <c r="F4373" s="30" t="s">
        <v>5622</v>
      </c>
      <c r="G4373" s="30" t="s">
        <v>4912</v>
      </c>
      <c r="H4373" s="31" t="s">
        <v>3459</v>
      </c>
      <c r="I4373" s="31" t="s">
        <v>48</v>
      </c>
      <c r="J4373" s="32">
        <v>357000</v>
      </c>
      <c r="K4373" s="33">
        <f t="shared" si="782"/>
        <v>72.358250259442116</v>
      </c>
      <c r="L4373" s="33">
        <v>345138</v>
      </c>
      <c r="M4373" s="33">
        <v>0</v>
      </c>
      <c r="N4373" s="33">
        <v>0</v>
      </c>
      <c r="O4373" s="33">
        <v>0</v>
      </c>
      <c r="P4373" s="33">
        <f t="shared" si="783"/>
        <v>357000</v>
      </c>
      <c r="Q4373" s="33">
        <f t="shared" si="784"/>
        <v>72.358250259442116</v>
      </c>
      <c r="R4373" s="33">
        <f t="shared" si="785"/>
        <v>345138</v>
      </c>
      <c r="S4373" s="33"/>
      <c r="T4373" s="30" t="str">
        <f t="shared" si="786"/>
        <v>COP</v>
      </c>
      <c r="U4373" s="33">
        <v>0</v>
      </c>
      <c r="V4373" s="33">
        <v>0</v>
      </c>
      <c r="W4373" s="33">
        <v>0</v>
      </c>
      <c r="X4373" s="33">
        <f t="shared" si="787"/>
        <v>357000</v>
      </c>
      <c r="Y4373" s="33">
        <f t="shared" si="788"/>
        <v>72.358250259442116</v>
      </c>
      <c r="Z4373" s="33">
        <f t="shared" si="789"/>
        <v>345138</v>
      </c>
      <c r="AA4373" s="34">
        <f t="shared" si="790"/>
        <v>8.5102086906181141E-06</v>
      </c>
      <c r="AB4373" s="33" t="s">
        <v>2762</v>
      </c>
      <c r="AC4373" s="35">
        <v>44874</v>
      </c>
      <c r="AD4373" s="33">
        <v>60</v>
      </c>
      <c r="AE4373" s="36">
        <f t="shared" si="780"/>
        <v>44934</v>
      </c>
    </row>
    <row r="4374" spans="2:31" ht="14.5" hidden="1">
      <c r="B4374" s="29" t="s">
        <v>3454</v>
      </c>
      <c r="C4374" s="30" t="str">
        <f t="shared" si="781"/>
        <v>(Acreedores quirografarios)</v>
      </c>
      <c r="D4374" s="30">
        <v>5</v>
      </c>
      <c r="E4374" s="30" t="s">
        <v>5621</v>
      </c>
      <c r="F4374" s="30" t="s">
        <v>5622</v>
      </c>
      <c r="G4374" s="30" t="s">
        <v>4912</v>
      </c>
      <c r="H4374" s="31" t="s">
        <v>3460</v>
      </c>
      <c r="I4374" s="31" t="s">
        <v>48</v>
      </c>
      <c r="J4374" s="32">
        <v>33558</v>
      </c>
      <c r="K4374" s="33">
        <f t="shared" si="782"/>
        <v>7.0354413660806943</v>
      </c>
      <c r="L4374" s="33">
        <v>33558</v>
      </c>
      <c r="M4374" s="33">
        <v>0</v>
      </c>
      <c r="N4374" s="33">
        <v>0</v>
      </c>
      <c r="O4374" s="33">
        <v>0</v>
      </c>
      <c r="P4374" s="33">
        <f t="shared" si="783"/>
        <v>33558</v>
      </c>
      <c r="Q4374" s="33">
        <f t="shared" si="784"/>
        <v>7.0354413660806943</v>
      </c>
      <c r="R4374" s="33">
        <f t="shared" si="785"/>
        <v>33558</v>
      </c>
      <c r="S4374" s="33"/>
      <c r="T4374" s="30" t="str">
        <f t="shared" si="786"/>
        <v>COP</v>
      </c>
      <c r="U4374" s="33">
        <v>0</v>
      </c>
      <c r="V4374" s="33">
        <v>0</v>
      </c>
      <c r="W4374" s="33">
        <v>0</v>
      </c>
      <c r="X4374" s="33">
        <f t="shared" si="787"/>
        <v>33558</v>
      </c>
      <c r="Y4374" s="33">
        <f t="shared" si="788"/>
        <v>7.0354413660806943</v>
      </c>
      <c r="Z4374" s="33">
        <f t="shared" si="789"/>
        <v>33558</v>
      </c>
      <c r="AA4374" s="34">
        <f t="shared" si="790"/>
        <v>8.2745331791852145E-07</v>
      </c>
      <c r="AB4374" s="33" t="s">
        <v>2762</v>
      </c>
      <c r="AC4374" s="35">
        <v>44880</v>
      </c>
      <c r="AD4374" s="33">
        <v>60</v>
      </c>
      <c r="AE4374" s="36">
        <f t="shared" si="780"/>
        <v>44940</v>
      </c>
    </row>
    <row r="4375" spans="2:31" ht="14.5" hidden="1">
      <c r="B4375" s="29" t="s">
        <v>3454</v>
      </c>
      <c r="C4375" s="30" t="str">
        <f t="shared" si="781"/>
        <v>(Acreedores quirografarios)</v>
      </c>
      <c r="D4375" s="30">
        <v>5</v>
      </c>
      <c r="E4375" s="30" t="s">
        <v>5621</v>
      </c>
      <c r="F4375" s="30" t="s">
        <v>5622</v>
      </c>
      <c r="G4375" s="30" t="s">
        <v>4912</v>
      </c>
      <c r="H4375" s="31" t="s">
        <v>3461</v>
      </c>
      <c r="I4375" s="31" t="s">
        <v>48</v>
      </c>
      <c r="J4375" s="32">
        <v>356999</v>
      </c>
      <c r="K4375" s="33">
        <f t="shared" si="782"/>
        <v>72.358040609243474</v>
      </c>
      <c r="L4375" s="33">
        <v>345137</v>
      </c>
      <c r="M4375" s="33">
        <v>0</v>
      </c>
      <c r="N4375" s="33">
        <v>0</v>
      </c>
      <c r="O4375" s="33">
        <v>0</v>
      </c>
      <c r="P4375" s="33">
        <f t="shared" si="783"/>
        <v>356999</v>
      </c>
      <c r="Q4375" s="33">
        <f t="shared" si="784"/>
        <v>72.358040609243474</v>
      </c>
      <c r="R4375" s="33">
        <f t="shared" si="785"/>
        <v>345137</v>
      </c>
      <c r="S4375" s="33"/>
      <c r="T4375" s="30" t="str">
        <f t="shared" si="786"/>
        <v>COP</v>
      </c>
      <c r="U4375" s="33">
        <v>0</v>
      </c>
      <c r="V4375" s="33">
        <v>0</v>
      </c>
      <c r="W4375" s="33">
        <v>0</v>
      </c>
      <c r="X4375" s="33">
        <f t="shared" si="787"/>
        <v>356999</v>
      </c>
      <c r="Y4375" s="33">
        <f t="shared" si="788"/>
        <v>72.358040609243474</v>
      </c>
      <c r="Z4375" s="33">
        <f t="shared" si="789"/>
        <v>345137</v>
      </c>
      <c r="AA4375" s="34">
        <f t="shared" si="790"/>
        <v>8.5101840332095105E-06</v>
      </c>
      <c r="AB4375" s="33" t="s">
        <v>2762</v>
      </c>
      <c r="AC4375" s="35">
        <v>44880</v>
      </c>
      <c r="AD4375" s="33">
        <v>60</v>
      </c>
      <c r="AE4375" s="36">
        <f t="shared" si="791" ref="AE4375:AE4435">+AD4375+AC4375</f>
        <v>44940</v>
      </c>
    </row>
    <row r="4376" spans="2:31" ht="14.5" hidden="1">
      <c r="B4376" s="29" t="s">
        <v>3454</v>
      </c>
      <c r="C4376" s="30" t="str">
        <f t="shared" si="781"/>
        <v>(Acreedores quirografarios)</v>
      </c>
      <c r="D4376" s="30">
        <v>5</v>
      </c>
      <c r="E4376" s="30" t="s">
        <v>5621</v>
      </c>
      <c r="F4376" s="30" t="s">
        <v>5622</v>
      </c>
      <c r="G4376" s="30" t="s">
        <v>4912</v>
      </c>
      <c r="H4376" s="31" t="s">
        <v>3462</v>
      </c>
      <c r="I4376" s="31" t="s">
        <v>48</v>
      </c>
      <c r="J4376" s="32">
        <v>734944</v>
      </c>
      <c r="K4376" s="33">
        <f t="shared" si="782"/>
        <v>148.96149774101909</v>
      </c>
      <c r="L4376" s="33">
        <v>710524</v>
      </c>
      <c r="M4376" s="33">
        <v>0</v>
      </c>
      <c r="N4376" s="33">
        <v>0</v>
      </c>
      <c r="O4376" s="33">
        <v>0</v>
      </c>
      <c r="P4376" s="33">
        <f t="shared" si="783"/>
        <v>734944</v>
      </c>
      <c r="Q4376" s="33">
        <f t="shared" si="784"/>
        <v>148.96149774101909</v>
      </c>
      <c r="R4376" s="33">
        <f t="shared" si="785"/>
        <v>710524</v>
      </c>
      <c r="S4376" s="33"/>
      <c r="T4376" s="30" t="str">
        <f t="shared" si="786"/>
        <v>COP</v>
      </c>
      <c r="U4376" s="33">
        <v>0</v>
      </c>
      <c r="V4376" s="33">
        <v>0</v>
      </c>
      <c r="W4376" s="33">
        <v>0</v>
      </c>
      <c r="X4376" s="33">
        <f t="shared" si="787"/>
        <v>734944</v>
      </c>
      <c r="Y4376" s="33">
        <f t="shared" si="788"/>
        <v>148.96149774101909</v>
      </c>
      <c r="Z4376" s="33">
        <f t="shared" si="789"/>
        <v>710524</v>
      </c>
      <c r="AA4376" s="34">
        <f t="shared" si="790"/>
        <v>1.7519680590641264E-05</v>
      </c>
      <c r="AB4376" s="33" t="s">
        <v>2762</v>
      </c>
      <c r="AC4376" s="35">
        <v>44880</v>
      </c>
      <c r="AD4376" s="33">
        <v>60</v>
      </c>
      <c r="AE4376" s="36">
        <f t="shared" si="791"/>
        <v>44940</v>
      </c>
    </row>
    <row r="4377" spans="2:31" ht="14.5" hidden="1">
      <c r="B4377" s="29" t="s">
        <v>3454</v>
      </c>
      <c r="C4377" s="30" t="str">
        <f t="shared" si="781"/>
        <v>(Acreedores quirografarios)</v>
      </c>
      <c r="D4377" s="30">
        <v>5</v>
      </c>
      <c r="E4377" s="30" t="s">
        <v>5621</v>
      </c>
      <c r="F4377" s="30" t="s">
        <v>5622</v>
      </c>
      <c r="G4377" s="30" t="s">
        <v>4912</v>
      </c>
      <c r="H4377" s="31" t="s">
        <v>3463</v>
      </c>
      <c r="I4377" s="31" t="s">
        <v>48</v>
      </c>
      <c r="J4377" s="32">
        <v>1190000</v>
      </c>
      <c r="K4377" s="33">
        <f t="shared" si="782"/>
        <v>241.19416753147371</v>
      </c>
      <c r="L4377" s="33">
        <v>1150460</v>
      </c>
      <c r="M4377" s="33">
        <v>0</v>
      </c>
      <c r="N4377" s="33">
        <v>0</v>
      </c>
      <c r="O4377" s="33">
        <v>0</v>
      </c>
      <c r="P4377" s="33">
        <f t="shared" si="783"/>
        <v>1190000</v>
      </c>
      <c r="Q4377" s="33">
        <f t="shared" si="784"/>
        <v>241.19416753147371</v>
      </c>
      <c r="R4377" s="33">
        <f t="shared" si="785"/>
        <v>1150460</v>
      </c>
      <c r="S4377" s="33"/>
      <c r="T4377" s="30" t="str">
        <f t="shared" si="786"/>
        <v>COP</v>
      </c>
      <c r="U4377" s="33">
        <v>0</v>
      </c>
      <c r="V4377" s="33">
        <v>0</v>
      </c>
      <c r="W4377" s="33">
        <v>0</v>
      </c>
      <c r="X4377" s="33">
        <f t="shared" si="787"/>
        <v>1190000</v>
      </c>
      <c r="Y4377" s="33">
        <f t="shared" si="788"/>
        <v>241.19416753147371</v>
      </c>
      <c r="Z4377" s="33">
        <f t="shared" si="789"/>
        <v>1150460</v>
      </c>
      <c r="AA4377" s="34">
        <f t="shared" si="790"/>
        <v>2.8367362302060377E-05</v>
      </c>
      <c r="AB4377" s="33" t="s">
        <v>2762</v>
      </c>
      <c r="AC4377" s="35">
        <v>44888</v>
      </c>
      <c r="AD4377" s="33">
        <v>60</v>
      </c>
      <c r="AE4377" s="36">
        <f t="shared" si="791"/>
        <v>44948</v>
      </c>
    </row>
    <row r="4378" spans="2:31" ht="14.5" hidden="1">
      <c r="B4378" s="29" t="s">
        <v>3454</v>
      </c>
      <c r="C4378" s="30" t="str">
        <f t="shared" si="781"/>
        <v>(Acreedores quirografarios)</v>
      </c>
      <c r="D4378" s="30">
        <v>5</v>
      </c>
      <c r="E4378" s="30" t="s">
        <v>5621</v>
      </c>
      <c r="F4378" s="30" t="s">
        <v>5622</v>
      </c>
      <c r="G4378" s="30" t="s">
        <v>4912</v>
      </c>
      <c r="H4378" s="31" t="s">
        <v>3464</v>
      </c>
      <c r="I4378" s="31" t="s">
        <v>48</v>
      </c>
      <c r="J4378" s="32">
        <v>3117433</v>
      </c>
      <c r="K4378" s="33">
        <f t="shared" si="782"/>
        <v>631.8538318815057</v>
      </c>
      <c r="L4378" s="33">
        <v>3013848</v>
      </c>
      <c r="M4378" s="33">
        <v>0</v>
      </c>
      <c r="N4378" s="33">
        <v>0</v>
      </c>
      <c r="O4378" s="33">
        <v>0</v>
      </c>
      <c r="P4378" s="33">
        <f t="shared" si="783"/>
        <v>3117433</v>
      </c>
      <c r="Q4378" s="33">
        <f t="shared" si="784"/>
        <v>631.8538318815057</v>
      </c>
      <c r="R4378" s="33">
        <f t="shared" si="785"/>
        <v>3013848</v>
      </c>
      <c r="S4378" s="33"/>
      <c r="T4378" s="30" t="str">
        <f t="shared" si="786"/>
        <v>COP</v>
      </c>
      <c r="U4378" s="33">
        <v>0</v>
      </c>
      <c r="V4378" s="33">
        <v>0</v>
      </c>
      <c r="W4378" s="33">
        <v>0</v>
      </c>
      <c r="X4378" s="33">
        <f t="shared" si="787"/>
        <v>3117433</v>
      </c>
      <c r="Y4378" s="33">
        <f t="shared" si="788"/>
        <v>631.8538318815057</v>
      </c>
      <c r="Z4378" s="33">
        <f t="shared" si="789"/>
        <v>3013848</v>
      </c>
      <c r="AA4378" s="34">
        <f t="shared" si="790"/>
        <v>7.4313681605044993E-05</v>
      </c>
      <c r="AB4378" s="33" t="s">
        <v>2762</v>
      </c>
      <c r="AC4378" s="35">
        <v>44888</v>
      </c>
      <c r="AD4378" s="33">
        <v>60</v>
      </c>
      <c r="AE4378" s="36">
        <f t="shared" si="791"/>
        <v>44948</v>
      </c>
    </row>
    <row r="4379" spans="2:31" ht="14.5" hidden="1">
      <c r="B4379" s="29" t="s">
        <v>3454</v>
      </c>
      <c r="C4379" s="30" t="str">
        <f t="shared" si="781"/>
        <v>(Acreedores quirografarios)</v>
      </c>
      <c r="D4379" s="30">
        <v>5</v>
      </c>
      <c r="E4379" s="30" t="s">
        <v>5621</v>
      </c>
      <c r="F4379" s="30" t="s">
        <v>5622</v>
      </c>
      <c r="G4379" s="30" t="s">
        <v>4912</v>
      </c>
      <c r="H4379" s="31" t="s">
        <v>3465</v>
      </c>
      <c r="I4379" s="31" t="s">
        <v>48</v>
      </c>
      <c r="J4379" s="32">
        <v>446488</v>
      </c>
      <c r="K4379" s="33">
        <f t="shared" si="782"/>
        <v>90.496137195089986</v>
      </c>
      <c r="L4379" s="33">
        <v>431653</v>
      </c>
      <c r="M4379" s="33">
        <v>0</v>
      </c>
      <c r="N4379" s="33">
        <v>0</v>
      </c>
      <c r="O4379" s="33">
        <v>0</v>
      </c>
      <c r="P4379" s="33">
        <f t="shared" si="783"/>
        <v>446488</v>
      </c>
      <c r="Q4379" s="33">
        <f t="shared" si="784"/>
        <v>90.496137195089986</v>
      </c>
      <c r="R4379" s="33">
        <f t="shared" si="785"/>
        <v>431653</v>
      </c>
      <c r="S4379" s="33"/>
      <c r="T4379" s="30" t="str">
        <f t="shared" si="786"/>
        <v>COP</v>
      </c>
      <c r="U4379" s="33">
        <v>0</v>
      </c>
      <c r="V4379" s="33">
        <v>0</v>
      </c>
      <c r="W4379" s="33">
        <v>0</v>
      </c>
      <c r="X4379" s="33">
        <f t="shared" si="787"/>
        <v>446488</v>
      </c>
      <c r="Y4379" s="33">
        <f t="shared" si="788"/>
        <v>90.496137195089986</v>
      </c>
      <c r="Z4379" s="33">
        <f t="shared" si="789"/>
        <v>431653</v>
      </c>
      <c r="AA4379" s="34">
        <f t="shared" si="790"/>
        <v>1.0643444395955764E-05</v>
      </c>
      <c r="AB4379" s="33" t="s">
        <v>2762</v>
      </c>
      <c r="AC4379" s="35">
        <v>44888</v>
      </c>
      <c r="AD4379" s="33">
        <v>60</v>
      </c>
      <c r="AE4379" s="36">
        <f t="shared" si="791"/>
        <v>44948</v>
      </c>
    </row>
    <row r="4380" spans="2:31" ht="14.5" hidden="1">
      <c r="B4380" s="29" t="s">
        <v>3454</v>
      </c>
      <c r="C4380" s="30" t="str">
        <f t="shared" si="781"/>
        <v>(Acreedores quirografarios)</v>
      </c>
      <c r="D4380" s="30">
        <v>5</v>
      </c>
      <c r="E4380" s="30" t="s">
        <v>5621</v>
      </c>
      <c r="F4380" s="30" t="s">
        <v>5622</v>
      </c>
      <c r="G4380" s="30" t="s">
        <v>4912</v>
      </c>
      <c r="H4380" s="31" t="s">
        <v>3466</v>
      </c>
      <c r="I4380" s="31" t="s">
        <v>48</v>
      </c>
      <c r="J4380" s="32">
        <v>7357294</v>
      </c>
      <c r="K4380" s="33">
        <f t="shared" si="782"/>
        <v>1491.2070610186902</v>
      </c>
      <c r="L4380" s="33">
        <v>7112834</v>
      </c>
      <c r="M4380" s="33">
        <v>0</v>
      </c>
      <c r="N4380" s="33">
        <v>0</v>
      </c>
      <c r="O4380" s="33">
        <v>0</v>
      </c>
      <c r="P4380" s="33">
        <f t="shared" si="783"/>
        <v>7357294</v>
      </c>
      <c r="Q4380" s="33">
        <f t="shared" si="784"/>
        <v>1491.2070610186902</v>
      </c>
      <c r="R4380" s="33">
        <f t="shared" si="785"/>
        <v>7112834</v>
      </c>
      <c r="S4380" s="33"/>
      <c r="T4380" s="30" t="str">
        <f t="shared" si="786"/>
        <v>COP</v>
      </c>
      <c r="U4380" s="33">
        <v>0</v>
      </c>
      <c r="V4380" s="33">
        <v>0</v>
      </c>
      <c r="W4380" s="33">
        <v>0</v>
      </c>
      <c r="X4380" s="33">
        <f t="shared" si="787"/>
        <v>7357294</v>
      </c>
      <c r="Y4380" s="33">
        <f t="shared" si="788"/>
        <v>1491.2070610186902</v>
      </c>
      <c r="Z4380" s="33">
        <f t="shared" si="789"/>
        <v>7112834</v>
      </c>
      <c r="AA4380" s="34">
        <f t="shared" si="790"/>
        <v>0.00017538405426734813</v>
      </c>
      <c r="AB4380" s="33" t="s">
        <v>2762</v>
      </c>
      <c r="AC4380" s="35">
        <v>44890</v>
      </c>
      <c r="AD4380" s="33">
        <v>60</v>
      </c>
      <c r="AE4380" s="36">
        <f t="shared" si="791"/>
        <v>44950</v>
      </c>
    </row>
    <row r="4381" spans="2:31" ht="14.5" hidden="1">
      <c r="B4381" s="29" t="s">
        <v>3454</v>
      </c>
      <c r="C4381" s="30" t="str">
        <f t="shared" si="781"/>
        <v>(Acreedores quirografarios)</v>
      </c>
      <c r="D4381" s="30">
        <v>5</v>
      </c>
      <c r="E4381" s="30" t="s">
        <v>5621</v>
      </c>
      <c r="F4381" s="30" t="s">
        <v>5622</v>
      </c>
      <c r="G4381" s="30" t="s">
        <v>4912</v>
      </c>
      <c r="H4381" s="31" t="s">
        <v>3467</v>
      </c>
      <c r="I4381" s="31" t="s">
        <v>48</v>
      </c>
      <c r="J4381" s="32">
        <v>21948702</v>
      </c>
      <c r="K4381" s="33">
        <f t="shared" si="782"/>
        <v>4448.6551988008005</v>
      </c>
      <c r="L4381" s="33">
        <v>21219418</v>
      </c>
      <c r="M4381" s="33">
        <v>0</v>
      </c>
      <c r="N4381" s="33">
        <v>0</v>
      </c>
      <c r="O4381" s="33">
        <v>0</v>
      </c>
      <c r="P4381" s="33">
        <f t="shared" si="783"/>
        <v>21948702</v>
      </c>
      <c r="Q4381" s="33">
        <f t="shared" si="784"/>
        <v>4448.6551988008005</v>
      </c>
      <c r="R4381" s="33">
        <f t="shared" si="785"/>
        <v>21219418</v>
      </c>
      <c r="S4381" s="33"/>
      <c r="T4381" s="30" t="str">
        <f t="shared" si="786"/>
        <v>COP</v>
      </c>
      <c r="U4381" s="33">
        <v>0</v>
      </c>
      <c r="V4381" s="33">
        <v>0</v>
      </c>
      <c r="W4381" s="33">
        <v>0</v>
      </c>
      <c r="X4381" s="33">
        <f t="shared" si="787"/>
        <v>21948702</v>
      </c>
      <c r="Y4381" s="33">
        <f t="shared" si="788"/>
        <v>4448.6551988008005</v>
      </c>
      <c r="Z4381" s="33">
        <f t="shared" si="789"/>
        <v>21219418</v>
      </c>
      <c r="AA4381" s="34">
        <f t="shared" si="790"/>
        <v>0.00052321585995589713</v>
      </c>
      <c r="AB4381" s="33" t="s">
        <v>2762</v>
      </c>
      <c r="AC4381" s="35">
        <v>44902</v>
      </c>
      <c r="AD4381" s="33">
        <v>60</v>
      </c>
      <c r="AE4381" s="36">
        <f t="shared" si="791"/>
        <v>44962</v>
      </c>
    </row>
    <row r="4382" spans="2:31" ht="14.5" hidden="1">
      <c r="B4382" s="29" t="s">
        <v>3454</v>
      </c>
      <c r="C4382" s="30" t="str">
        <f t="shared" si="781"/>
        <v>(Acreedores quirografarios)</v>
      </c>
      <c r="D4382" s="30">
        <v>5</v>
      </c>
      <c r="E4382" s="30" t="s">
        <v>5621</v>
      </c>
      <c r="F4382" s="30" t="s">
        <v>5622</v>
      </c>
      <c r="G4382" s="30" t="s">
        <v>4912</v>
      </c>
      <c r="H4382" s="31" t="s">
        <v>3468</v>
      </c>
      <c r="I4382" s="31" t="s">
        <v>48</v>
      </c>
      <c r="J4382" s="32">
        <v>1712578</v>
      </c>
      <c r="K4382" s="33">
        <f t="shared" si="782"/>
        <v>347.11238298898286</v>
      </c>
      <c r="L4382" s="33">
        <v>1655674</v>
      </c>
      <c r="M4382" s="33">
        <v>0</v>
      </c>
      <c r="N4382" s="33">
        <v>0</v>
      </c>
      <c r="O4382" s="33">
        <v>0</v>
      </c>
      <c r="P4382" s="33">
        <f t="shared" si="783"/>
        <v>1712578</v>
      </c>
      <c r="Q4382" s="33">
        <f t="shared" si="784"/>
        <v>347.11238298898286</v>
      </c>
      <c r="R4382" s="33">
        <f t="shared" si="785"/>
        <v>1655674</v>
      </c>
      <c r="S4382" s="33"/>
      <c r="T4382" s="30" t="str">
        <f t="shared" si="786"/>
        <v>COP</v>
      </c>
      <c r="U4382" s="33">
        <v>0</v>
      </c>
      <c r="V4382" s="33">
        <v>0</v>
      </c>
      <c r="W4382" s="33">
        <v>0</v>
      </c>
      <c r="X4382" s="33">
        <f t="shared" si="787"/>
        <v>1712578</v>
      </c>
      <c r="Y4382" s="33">
        <f t="shared" si="788"/>
        <v>347.11238298898286</v>
      </c>
      <c r="Z4382" s="33">
        <f t="shared" si="789"/>
        <v>1655674</v>
      </c>
      <c r="AA4382" s="34">
        <f t="shared" si="790"/>
        <v>4.0824630332303179E-05</v>
      </c>
      <c r="AB4382" s="33" t="s">
        <v>2762</v>
      </c>
      <c r="AC4382" s="35">
        <v>44902</v>
      </c>
      <c r="AD4382" s="33">
        <v>60</v>
      </c>
      <c r="AE4382" s="36">
        <f t="shared" si="791"/>
        <v>44962</v>
      </c>
    </row>
    <row r="4383" spans="2:31" ht="14.5" hidden="1">
      <c r="B4383" s="29" t="s">
        <v>3454</v>
      </c>
      <c r="C4383" s="30" t="str">
        <f t="shared" si="781"/>
        <v>(Acreedores quirografarios)</v>
      </c>
      <c r="D4383" s="30">
        <v>5</v>
      </c>
      <c r="E4383" s="30" t="s">
        <v>5621</v>
      </c>
      <c r="F4383" s="30" t="s">
        <v>5622</v>
      </c>
      <c r="G4383" s="30" t="s">
        <v>4912</v>
      </c>
      <c r="H4383" s="31" t="s">
        <v>3469</v>
      </c>
      <c r="I4383" s="31" t="s">
        <v>48</v>
      </c>
      <c r="J4383" s="32">
        <v>11558816</v>
      </c>
      <c r="K4383" s="33">
        <f t="shared" si="782"/>
        <v>2342.7893958929526</v>
      </c>
      <c r="L4383" s="33">
        <v>11174754</v>
      </c>
      <c r="M4383" s="33">
        <v>0</v>
      </c>
      <c r="N4383" s="33">
        <v>0</v>
      </c>
      <c r="O4383" s="33">
        <v>0</v>
      </c>
      <c r="P4383" s="33">
        <f t="shared" si="783"/>
        <v>11558816</v>
      </c>
      <c r="Q4383" s="33">
        <f t="shared" si="784"/>
        <v>2342.7893958929526</v>
      </c>
      <c r="R4383" s="33">
        <f t="shared" si="785"/>
        <v>11174754</v>
      </c>
      <c r="S4383" s="33"/>
      <c r="T4383" s="30" t="str">
        <f t="shared" si="786"/>
        <v>COP</v>
      </c>
      <c r="U4383" s="33">
        <v>0</v>
      </c>
      <c r="V4383" s="33">
        <v>0</v>
      </c>
      <c r="W4383" s="33">
        <v>0</v>
      </c>
      <c r="X4383" s="33">
        <f t="shared" si="787"/>
        <v>11558816</v>
      </c>
      <c r="Y4383" s="33">
        <f t="shared" si="788"/>
        <v>2342.7893958929526</v>
      </c>
      <c r="Z4383" s="33">
        <f t="shared" si="789"/>
        <v>11174754</v>
      </c>
      <c r="AA4383" s="34">
        <f t="shared" si="790"/>
        <v>0.0002755404754223514</v>
      </c>
      <c r="AB4383" s="33" t="s">
        <v>2762</v>
      </c>
      <c r="AC4383" s="35">
        <v>44910</v>
      </c>
      <c r="AD4383" s="33">
        <v>60</v>
      </c>
      <c r="AE4383" s="36">
        <f t="shared" si="791"/>
        <v>44970</v>
      </c>
    </row>
    <row r="4384" spans="2:31" ht="14.5" hidden="1">
      <c r="B4384" s="29" t="s">
        <v>3454</v>
      </c>
      <c r="C4384" s="30" t="str">
        <f t="shared" si="781"/>
        <v>(Acreedores quirografarios)</v>
      </c>
      <c r="D4384" s="30">
        <v>5</v>
      </c>
      <c r="E4384" s="30" t="s">
        <v>5621</v>
      </c>
      <c r="F4384" s="30" t="s">
        <v>5622</v>
      </c>
      <c r="G4384" s="30" t="s">
        <v>4912</v>
      </c>
      <c r="H4384" s="31" t="s">
        <v>3470</v>
      </c>
      <c r="I4384" s="31" t="s">
        <v>48</v>
      </c>
      <c r="J4384" s="32">
        <v>2460079</v>
      </c>
      <c r="K4384" s="33">
        <f t="shared" si="782"/>
        <v>499.21716615826489</v>
      </c>
      <c r="L4384" s="33">
        <v>2381191</v>
      </c>
      <c r="M4384" s="33">
        <v>0</v>
      </c>
      <c r="N4384" s="33">
        <v>0</v>
      </c>
      <c r="O4384" s="33">
        <v>0</v>
      </c>
      <c r="P4384" s="33">
        <f t="shared" si="783"/>
        <v>2460079</v>
      </c>
      <c r="Q4384" s="33">
        <f t="shared" si="784"/>
        <v>499.21716615826489</v>
      </c>
      <c r="R4384" s="33">
        <f t="shared" si="785"/>
        <v>2381191</v>
      </c>
      <c r="S4384" s="33"/>
      <c r="T4384" s="30" t="str">
        <f t="shared" si="786"/>
        <v>COP</v>
      </c>
      <c r="U4384" s="33">
        <v>0</v>
      </c>
      <c r="V4384" s="33">
        <v>0</v>
      </c>
      <c r="W4384" s="33">
        <v>0</v>
      </c>
      <c r="X4384" s="33">
        <f t="shared" si="787"/>
        <v>2460079</v>
      </c>
      <c r="Y4384" s="33">
        <f t="shared" si="788"/>
        <v>499.21716615826489</v>
      </c>
      <c r="Z4384" s="33">
        <f t="shared" si="789"/>
        <v>2381191</v>
      </c>
      <c r="AA4384" s="34">
        <f t="shared" si="790"/>
        <v>5.8713999450137728E-05</v>
      </c>
      <c r="AB4384" s="33" t="s">
        <v>2762</v>
      </c>
      <c r="AC4384" s="35">
        <v>44910</v>
      </c>
      <c r="AD4384" s="33">
        <v>60</v>
      </c>
      <c r="AE4384" s="36">
        <f t="shared" si="791"/>
        <v>44970</v>
      </c>
    </row>
    <row r="4385" spans="2:31" ht="14.5" hidden="1">
      <c r="B4385" s="29" t="s">
        <v>3454</v>
      </c>
      <c r="C4385" s="30" t="str">
        <f t="shared" si="781"/>
        <v>(Acreedores quirografarios)</v>
      </c>
      <c r="D4385" s="30">
        <v>5</v>
      </c>
      <c r="E4385" s="30" t="s">
        <v>5621</v>
      </c>
      <c r="F4385" s="30" t="s">
        <v>5622</v>
      </c>
      <c r="G4385" s="30" t="s">
        <v>4912</v>
      </c>
      <c r="H4385" s="31" t="s">
        <v>3471</v>
      </c>
      <c r="I4385" s="31" t="s">
        <v>48</v>
      </c>
      <c r="J4385" s="32">
        <v>5816839</v>
      </c>
      <c r="K4385" s="33">
        <f t="shared" si="782"/>
        <v>1178.9811000345921</v>
      </c>
      <c r="L4385" s="33">
        <v>5623563</v>
      </c>
      <c r="M4385" s="33">
        <v>0</v>
      </c>
      <c r="N4385" s="33">
        <v>0</v>
      </c>
      <c r="O4385" s="33">
        <v>0</v>
      </c>
      <c r="P4385" s="33">
        <f t="shared" si="783"/>
        <v>5816839</v>
      </c>
      <c r="Q4385" s="33">
        <f t="shared" si="784"/>
        <v>1178.9811000345921</v>
      </c>
      <c r="R4385" s="33">
        <f t="shared" si="785"/>
        <v>5623563</v>
      </c>
      <c r="S4385" s="33"/>
      <c r="T4385" s="30" t="str">
        <f t="shared" si="786"/>
        <v>COP</v>
      </c>
      <c r="U4385" s="33">
        <v>0</v>
      </c>
      <c r="V4385" s="33">
        <v>0</v>
      </c>
      <c r="W4385" s="33">
        <v>0</v>
      </c>
      <c r="X4385" s="33">
        <f t="shared" si="787"/>
        <v>5816839</v>
      </c>
      <c r="Y4385" s="33">
        <f t="shared" si="788"/>
        <v>1178.9811000345921</v>
      </c>
      <c r="Z4385" s="33">
        <f t="shared" si="789"/>
        <v>5623563</v>
      </c>
      <c r="AA4385" s="34">
        <f t="shared" si="790"/>
        <v>0.0001386624906989044</v>
      </c>
      <c r="AB4385" s="33" t="s">
        <v>2762</v>
      </c>
      <c r="AC4385" s="35">
        <v>44910</v>
      </c>
      <c r="AD4385" s="33">
        <v>60</v>
      </c>
      <c r="AE4385" s="36">
        <f t="shared" si="791"/>
        <v>44970</v>
      </c>
    </row>
    <row r="4386" spans="2:31" ht="14.5" hidden="1">
      <c r="B4386" s="29" t="s">
        <v>3454</v>
      </c>
      <c r="C4386" s="30" t="str">
        <f t="shared" si="781"/>
        <v>(Acreedores quirografarios)</v>
      </c>
      <c r="D4386" s="30">
        <v>5</v>
      </c>
      <c r="E4386" s="30" t="s">
        <v>5621</v>
      </c>
      <c r="F4386" s="30" t="s">
        <v>5622</v>
      </c>
      <c r="G4386" s="30" t="s">
        <v>4912</v>
      </c>
      <c r="H4386" s="31" t="s">
        <v>3472</v>
      </c>
      <c r="I4386" s="31" t="s">
        <v>48</v>
      </c>
      <c r="J4386" s="32">
        <v>3285032</v>
      </c>
      <c r="K4386" s="33">
        <f t="shared" si="782"/>
        <v>666.62264012495143</v>
      </c>
      <c r="L4386" s="33">
        <v>3179690</v>
      </c>
      <c r="M4386" s="33">
        <v>0</v>
      </c>
      <c r="N4386" s="33">
        <v>0</v>
      </c>
      <c r="O4386" s="33">
        <v>0</v>
      </c>
      <c r="P4386" s="33">
        <f t="shared" si="783"/>
        <v>3285032</v>
      </c>
      <c r="Q4386" s="33">
        <f t="shared" si="784"/>
        <v>666.62264012495143</v>
      </c>
      <c r="R4386" s="33">
        <f t="shared" si="785"/>
        <v>3179690</v>
      </c>
      <c r="S4386" s="33"/>
      <c r="T4386" s="30" t="str">
        <f t="shared" si="786"/>
        <v>COP</v>
      </c>
      <c r="U4386" s="33">
        <v>0</v>
      </c>
      <c r="V4386" s="33">
        <v>0</v>
      </c>
      <c r="W4386" s="33">
        <v>0</v>
      </c>
      <c r="X4386" s="33">
        <f t="shared" si="787"/>
        <v>3285032</v>
      </c>
      <c r="Y4386" s="33">
        <f t="shared" si="788"/>
        <v>666.62264012495143</v>
      </c>
      <c r="Z4386" s="33">
        <f t="shared" si="789"/>
        <v>3179690</v>
      </c>
      <c r="AA4386" s="34">
        <f t="shared" si="790"/>
        <v>7.840291556267785E-05</v>
      </c>
      <c r="AB4386" s="33" t="s">
        <v>2762</v>
      </c>
      <c r="AC4386" s="35">
        <v>44916</v>
      </c>
      <c r="AD4386" s="33">
        <v>60</v>
      </c>
      <c r="AE4386" s="36">
        <f t="shared" si="791"/>
        <v>44976</v>
      </c>
    </row>
    <row r="4387" spans="2:31" ht="14.5" hidden="1">
      <c r="B4387" s="29" t="s">
        <v>3454</v>
      </c>
      <c r="C4387" s="30" t="str">
        <f t="shared" si="781"/>
        <v>(Acreedores quirografarios)</v>
      </c>
      <c r="D4387" s="30">
        <v>5</v>
      </c>
      <c r="E4387" s="30" t="s">
        <v>5621</v>
      </c>
      <c r="F4387" s="30" t="s">
        <v>5622</v>
      </c>
      <c r="G4387" s="30" t="s">
        <v>4912</v>
      </c>
      <c r="H4387" s="31" t="s">
        <v>3473</v>
      </c>
      <c r="I4387" s="31" t="s">
        <v>48</v>
      </c>
      <c r="J4387" s="32">
        <v>1618400</v>
      </c>
      <c r="K4387" s="33">
        <f t="shared" si="782"/>
        <v>328.02415170288373</v>
      </c>
      <c r="L4387" s="33">
        <v>1564626</v>
      </c>
      <c r="M4387" s="33">
        <v>0</v>
      </c>
      <c r="N4387" s="33">
        <v>0</v>
      </c>
      <c r="O4387" s="33">
        <v>0</v>
      </c>
      <c r="P4387" s="33">
        <f t="shared" si="783"/>
        <v>1618400</v>
      </c>
      <c r="Q4387" s="33">
        <f t="shared" si="784"/>
        <v>328.02415170288373</v>
      </c>
      <c r="R4387" s="33">
        <f t="shared" si="785"/>
        <v>1564626</v>
      </c>
      <c r="S4387" s="33"/>
      <c r="T4387" s="30" t="str">
        <f t="shared" si="786"/>
        <v>COP</v>
      </c>
      <c r="U4387" s="33">
        <v>0</v>
      </c>
      <c r="V4387" s="33">
        <v>0</v>
      </c>
      <c r="W4387" s="33">
        <v>0</v>
      </c>
      <c r="X4387" s="33">
        <f t="shared" si="787"/>
        <v>1618400</v>
      </c>
      <c r="Y4387" s="33">
        <f t="shared" si="788"/>
        <v>328.02415170288373</v>
      </c>
      <c r="Z4387" s="33">
        <f t="shared" si="789"/>
        <v>1564626</v>
      </c>
      <c r="AA4387" s="34">
        <f t="shared" si="790"/>
        <v>3.8579622593765555E-05</v>
      </c>
      <c r="AB4387" s="33" t="s">
        <v>2762</v>
      </c>
      <c r="AC4387" s="35">
        <v>44946</v>
      </c>
      <c r="AD4387" s="33">
        <v>60</v>
      </c>
      <c r="AE4387" s="36">
        <f t="shared" si="791"/>
        <v>45006</v>
      </c>
    </row>
    <row r="4388" spans="2:31" ht="14.5" hidden="1">
      <c r="B4388" s="29" t="s">
        <v>3454</v>
      </c>
      <c r="C4388" s="30" t="str">
        <f t="shared" si="781"/>
        <v>(Acreedores quirografarios)</v>
      </c>
      <c r="D4388" s="30">
        <v>5</v>
      </c>
      <c r="E4388" s="30" t="s">
        <v>5621</v>
      </c>
      <c r="F4388" s="30" t="s">
        <v>5622</v>
      </c>
      <c r="G4388" s="30" t="s">
        <v>4912</v>
      </c>
      <c r="H4388" s="31" t="s">
        <v>3474</v>
      </c>
      <c r="I4388" s="31" t="s">
        <v>48</v>
      </c>
      <c r="J4388" s="32">
        <v>1085280</v>
      </c>
      <c r="K4388" s="33">
        <f t="shared" si="782"/>
        <v>219.96918142079937</v>
      </c>
      <c r="L4388" s="33">
        <v>1049220</v>
      </c>
      <c r="M4388" s="33">
        <v>0</v>
      </c>
      <c r="N4388" s="33">
        <v>0</v>
      </c>
      <c r="O4388" s="33">
        <v>0</v>
      </c>
      <c r="P4388" s="33">
        <f t="shared" si="783"/>
        <v>1085280</v>
      </c>
      <c r="Q4388" s="33">
        <f t="shared" si="784"/>
        <v>219.96918142079937</v>
      </c>
      <c r="R4388" s="33">
        <f t="shared" si="785"/>
        <v>1049220</v>
      </c>
      <c r="S4388" s="33"/>
      <c r="T4388" s="30" t="str">
        <f t="shared" si="786"/>
        <v>COP</v>
      </c>
      <c r="U4388" s="33">
        <v>0</v>
      </c>
      <c r="V4388" s="33">
        <v>0</v>
      </c>
      <c r="W4388" s="33">
        <v>0</v>
      </c>
      <c r="X4388" s="33">
        <f t="shared" si="787"/>
        <v>1085280</v>
      </c>
      <c r="Y4388" s="33">
        <f t="shared" si="788"/>
        <v>219.96918142079937</v>
      </c>
      <c r="Z4388" s="33">
        <f t="shared" si="789"/>
        <v>1049220</v>
      </c>
      <c r="AA4388" s="34">
        <f t="shared" si="790"/>
        <v>2.5871046255035192E-05</v>
      </c>
      <c r="AB4388" s="33" t="s">
        <v>2762</v>
      </c>
      <c r="AC4388" s="35">
        <v>44946</v>
      </c>
      <c r="AD4388" s="33">
        <v>60</v>
      </c>
      <c r="AE4388" s="36">
        <f t="shared" si="791"/>
        <v>45006</v>
      </c>
    </row>
    <row r="4389" spans="2:31" ht="14.5" hidden="1">
      <c r="B4389" s="29" t="s">
        <v>3454</v>
      </c>
      <c r="C4389" s="30" t="str">
        <f t="shared" si="781"/>
        <v>(Acreedores quirografarios)</v>
      </c>
      <c r="D4389" s="30">
        <v>5</v>
      </c>
      <c r="E4389" s="30" t="s">
        <v>5621</v>
      </c>
      <c r="F4389" s="30" t="s">
        <v>5622</v>
      </c>
      <c r="G4389" s="30" t="s">
        <v>4912</v>
      </c>
      <c r="H4389" s="31" t="s">
        <v>3475</v>
      </c>
      <c r="I4389" s="31" t="s">
        <v>48</v>
      </c>
      <c r="J4389" s="32">
        <v>320110</v>
      </c>
      <c r="K4389" s="33">
        <f t="shared" si="782"/>
        <v>64.95885614851619</v>
      </c>
      <c r="L4389" s="33">
        <v>309844</v>
      </c>
      <c r="M4389" s="33">
        <v>0</v>
      </c>
      <c r="N4389" s="33">
        <v>0</v>
      </c>
      <c r="O4389" s="33">
        <v>0</v>
      </c>
      <c r="P4389" s="33">
        <f t="shared" si="783"/>
        <v>320110</v>
      </c>
      <c r="Q4389" s="33">
        <f t="shared" si="784"/>
        <v>64.95885614851619</v>
      </c>
      <c r="R4389" s="33">
        <f t="shared" si="785"/>
        <v>309844</v>
      </c>
      <c r="S4389" s="33"/>
      <c r="T4389" s="30" t="str">
        <f t="shared" si="786"/>
        <v>COP</v>
      </c>
      <c r="U4389" s="33">
        <v>0</v>
      </c>
      <c r="V4389" s="33">
        <v>0</v>
      </c>
      <c r="W4389" s="33">
        <v>0</v>
      </c>
      <c r="X4389" s="33">
        <f t="shared" si="787"/>
        <v>320110</v>
      </c>
      <c r="Y4389" s="33">
        <f t="shared" si="788"/>
        <v>64.95885614851619</v>
      </c>
      <c r="Z4389" s="33">
        <f t="shared" si="789"/>
        <v>309844</v>
      </c>
      <c r="AA4389" s="34">
        <f t="shared" si="790"/>
        <v>7.6399501113637986E-06</v>
      </c>
      <c r="AB4389" s="33" t="s">
        <v>2762</v>
      </c>
      <c r="AC4389" s="35">
        <v>44951</v>
      </c>
      <c r="AD4389" s="33">
        <v>60</v>
      </c>
      <c r="AE4389" s="36">
        <f t="shared" si="791"/>
        <v>45011</v>
      </c>
    </row>
    <row r="4390" spans="2:31" ht="14.5" hidden="1">
      <c r="B4390" s="29" t="s">
        <v>3454</v>
      </c>
      <c r="C4390" s="30" t="str">
        <f t="shared" si="781"/>
        <v>(Acreedores quirografarios)</v>
      </c>
      <c r="D4390" s="30">
        <v>5</v>
      </c>
      <c r="E4390" s="30" t="s">
        <v>5621</v>
      </c>
      <c r="F4390" s="30" t="s">
        <v>5622</v>
      </c>
      <c r="G4390" s="30" t="s">
        <v>4912</v>
      </c>
      <c r="H4390" s="31" t="s">
        <v>3476</v>
      </c>
      <c r="I4390" s="31" t="s">
        <v>48</v>
      </c>
      <c r="J4390" s="32">
        <v>310590</v>
      </c>
      <c r="K4390" s="33">
        <f t="shared" si="782"/>
        <v>62.951665146702723</v>
      </c>
      <c r="L4390" s="33">
        <v>300270</v>
      </c>
      <c r="M4390" s="33">
        <v>0</v>
      </c>
      <c r="N4390" s="33">
        <v>0</v>
      </c>
      <c r="O4390" s="33">
        <v>0</v>
      </c>
      <c r="P4390" s="33">
        <f t="shared" si="783"/>
        <v>310590</v>
      </c>
      <c r="Q4390" s="33">
        <f t="shared" si="784"/>
        <v>62.951665146702723</v>
      </c>
      <c r="R4390" s="33">
        <f t="shared" si="785"/>
        <v>300270</v>
      </c>
      <c r="S4390" s="33"/>
      <c r="T4390" s="30" t="str">
        <f t="shared" si="786"/>
        <v>COP</v>
      </c>
      <c r="U4390" s="33">
        <v>0</v>
      </c>
      <c r="V4390" s="33">
        <v>0</v>
      </c>
      <c r="W4390" s="33">
        <v>0</v>
      </c>
      <c r="X4390" s="33">
        <f t="shared" si="787"/>
        <v>310590</v>
      </c>
      <c r="Y4390" s="33">
        <f t="shared" si="788"/>
        <v>62.951665146702723</v>
      </c>
      <c r="Z4390" s="33">
        <f t="shared" si="789"/>
        <v>300270</v>
      </c>
      <c r="AA4390" s="34">
        <f t="shared" si="790"/>
        <v>7.4038800813932423E-06</v>
      </c>
      <c r="AB4390" s="33" t="s">
        <v>2762</v>
      </c>
      <c r="AC4390" s="35">
        <v>44963</v>
      </c>
      <c r="AD4390" s="33">
        <v>60</v>
      </c>
      <c r="AE4390" s="36">
        <f t="shared" si="791"/>
        <v>45023</v>
      </c>
    </row>
    <row r="4391" spans="2:31" ht="14.5" hidden="1">
      <c r="B4391" s="29" t="s">
        <v>3477</v>
      </c>
      <c r="C4391" s="30" t="str">
        <f t="shared" si="781"/>
        <v>(Acreedores quirografarios)</v>
      </c>
      <c r="D4391" s="30">
        <v>5</v>
      </c>
      <c r="E4391" s="30" t="s">
        <v>5623</v>
      </c>
      <c r="F4391" s="30" t="s">
        <v>5624</v>
      </c>
      <c r="G4391" s="30" t="s">
        <v>4912</v>
      </c>
      <c r="H4391" s="31" t="s">
        <v>3478</v>
      </c>
      <c r="I4391" s="31" t="s">
        <v>48</v>
      </c>
      <c r="J4391" s="32">
        <v>25035654</v>
      </c>
      <c r="K4391" s="33">
        <f t="shared" si="782"/>
        <v>5248.7298342715176</v>
      </c>
      <c r="L4391" s="33">
        <v>25035654</v>
      </c>
      <c r="M4391" s="33">
        <v>0</v>
      </c>
      <c r="N4391" s="33">
        <v>0</v>
      </c>
      <c r="O4391" s="33">
        <v>0</v>
      </c>
      <c r="P4391" s="33">
        <f t="shared" si="783"/>
        <v>25035654</v>
      </c>
      <c r="Q4391" s="33">
        <f t="shared" si="784"/>
        <v>5248.7298342715176</v>
      </c>
      <c r="R4391" s="33">
        <f t="shared" si="785"/>
        <v>25035654</v>
      </c>
      <c r="S4391" s="33"/>
      <c r="T4391" s="30" t="str">
        <f t="shared" si="786"/>
        <v>COP</v>
      </c>
      <c r="U4391" s="33">
        <v>0</v>
      </c>
      <c r="V4391" s="33">
        <v>0</v>
      </c>
      <c r="W4391" s="33">
        <v>0</v>
      </c>
      <c r="X4391" s="33">
        <f t="shared" si="787"/>
        <v>25035654</v>
      </c>
      <c r="Y4391" s="33">
        <f t="shared" si="788"/>
        <v>5248.7298342715176</v>
      </c>
      <c r="Z4391" s="33">
        <f t="shared" si="789"/>
        <v>25035654</v>
      </c>
      <c r="AA4391" s="34">
        <f t="shared" si="790"/>
        <v>0.00061731435033554149</v>
      </c>
      <c r="AB4391" s="33" t="s">
        <v>5625</v>
      </c>
      <c r="AC4391" s="35">
        <v>44855</v>
      </c>
      <c r="AD4391" s="33">
        <v>60</v>
      </c>
      <c r="AE4391" s="36">
        <f t="shared" si="791"/>
        <v>44915</v>
      </c>
    </row>
    <row r="4392" spans="2:31" ht="14.5" hidden="1">
      <c r="B4392" s="29" t="s">
        <v>3477</v>
      </c>
      <c r="C4392" s="30" t="str">
        <f t="shared" si="781"/>
        <v>(Acreedores quirografarios)</v>
      </c>
      <c r="D4392" s="30">
        <v>5</v>
      </c>
      <c r="E4392" s="30" t="s">
        <v>5623</v>
      </c>
      <c r="F4392" s="30" t="s">
        <v>5624</v>
      </c>
      <c r="G4392" s="30" t="s">
        <v>4912</v>
      </c>
      <c r="H4392" s="31" t="s">
        <v>3479</v>
      </c>
      <c r="I4392" s="31" t="s">
        <v>48</v>
      </c>
      <c r="J4392" s="32">
        <v>3588000</v>
      </c>
      <c r="K4392" s="33">
        <f t="shared" si="782"/>
        <v>752.2249127331047</v>
      </c>
      <c r="L4392" s="33">
        <v>3588000</v>
      </c>
      <c r="M4392" s="33">
        <v>0</v>
      </c>
      <c r="N4392" s="33">
        <v>0</v>
      </c>
      <c r="O4392" s="33">
        <v>0</v>
      </c>
      <c r="P4392" s="33">
        <f t="shared" si="783"/>
        <v>3588000</v>
      </c>
      <c r="Q4392" s="33">
        <f t="shared" si="784"/>
        <v>752.2249127331047</v>
      </c>
      <c r="R4392" s="33">
        <f t="shared" si="785"/>
        <v>3588000</v>
      </c>
      <c r="S4392" s="33"/>
      <c r="T4392" s="30" t="str">
        <f t="shared" si="786"/>
        <v>COP</v>
      </c>
      <c r="U4392" s="33">
        <v>0</v>
      </c>
      <c r="V4392" s="33">
        <v>0</v>
      </c>
      <c r="W4392" s="33">
        <v>0</v>
      </c>
      <c r="X4392" s="33">
        <f t="shared" si="787"/>
        <v>3588000</v>
      </c>
      <c r="Y4392" s="33">
        <f t="shared" si="788"/>
        <v>752.2249127331047</v>
      </c>
      <c r="Z4392" s="33">
        <f t="shared" si="789"/>
        <v>3588000</v>
      </c>
      <c r="AA4392" s="34">
        <f t="shared" si="790"/>
        <v>8.8470782069600539E-05</v>
      </c>
      <c r="AB4392" s="33" t="s">
        <v>5625</v>
      </c>
      <c r="AC4392" s="35">
        <v>44883</v>
      </c>
      <c r="AD4392" s="33">
        <v>60</v>
      </c>
      <c r="AE4392" s="36">
        <f t="shared" si="791"/>
        <v>44943</v>
      </c>
    </row>
    <row r="4393" spans="2:31" ht="14.5" hidden="1">
      <c r="B4393" s="29" t="s">
        <v>3477</v>
      </c>
      <c r="C4393" s="30" t="str">
        <f t="shared" si="781"/>
        <v>(Acreedores quirografarios)</v>
      </c>
      <c r="D4393" s="30">
        <v>5</v>
      </c>
      <c r="E4393" s="30" t="s">
        <v>5623</v>
      </c>
      <c r="F4393" s="30" t="s">
        <v>5624</v>
      </c>
      <c r="G4393" s="30" t="s">
        <v>4912</v>
      </c>
      <c r="H4393" s="31" t="s">
        <v>3480</v>
      </c>
      <c r="I4393" s="31" t="s">
        <v>48</v>
      </c>
      <c r="J4393" s="32">
        <v>19690000</v>
      </c>
      <c r="K4393" s="33">
        <f t="shared" si="782"/>
        <v>4128.0124112917592</v>
      </c>
      <c r="L4393" s="33">
        <v>19690000</v>
      </c>
      <c r="M4393" s="33">
        <v>0</v>
      </c>
      <c r="N4393" s="33">
        <v>0</v>
      </c>
      <c r="O4393" s="33">
        <v>0</v>
      </c>
      <c r="P4393" s="33">
        <f t="shared" si="783"/>
        <v>19690000</v>
      </c>
      <c r="Q4393" s="33">
        <f t="shared" si="784"/>
        <v>4128.0124112917592</v>
      </c>
      <c r="R4393" s="33">
        <f t="shared" si="785"/>
        <v>19690000</v>
      </c>
      <c r="S4393" s="33"/>
      <c r="T4393" s="30" t="str">
        <f t="shared" si="786"/>
        <v>COP</v>
      </c>
      <c r="U4393" s="33">
        <v>0</v>
      </c>
      <c r="V4393" s="33">
        <v>0</v>
      </c>
      <c r="W4393" s="33">
        <v>0</v>
      </c>
      <c r="X4393" s="33">
        <f t="shared" si="787"/>
        <v>19690000</v>
      </c>
      <c r="Y4393" s="33">
        <f t="shared" si="788"/>
        <v>4128.0124112917592</v>
      </c>
      <c r="Z4393" s="33">
        <f t="shared" si="789"/>
        <v>19690000</v>
      </c>
      <c r="AA4393" s="34">
        <f t="shared" si="790"/>
        <v>0.00048550437540424598</v>
      </c>
      <c r="AB4393" s="33" t="s">
        <v>5625</v>
      </c>
      <c r="AC4393" s="35">
        <v>44909</v>
      </c>
      <c r="AD4393" s="33">
        <v>60</v>
      </c>
      <c r="AE4393" s="36">
        <f t="shared" si="791"/>
        <v>44969</v>
      </c>
    </row>
    <row r="4394" spans="2:31" ht="14.5" hidden="1">
      <c r="B4394" s="29" t="s">
        <v>3481</v>
      </c>
      <c r="C4394" s="30" t="str">
        <f t="shared" si="781"/>
        <v>(Proveedores estratégicos)</v>
      </c>
      <c r="D4394" s="30">
        <v>4</v>
      </c>
      <c r="E4394" s="30" t="s">
        <v>5626</v>
      </c>
      <c r="F4394" s="30" t="s">
        <v>5627</v>
      </c>
      <c r="G4394" s="30" t="s">
        <v>3909</v>
      </c>
      <c r="H4394" s="31" t="s">
        <v>3482</v>
      </c>
      <c r="I4394" s="31" t="s">
        <v>48</v>
      </c>
      <c r="J4394" s="32">
        <v>5846470</v>
      </c>
      <c r="K4394" s="33">
        <f t="shared" si="782"/>
        <v>1145.2077109343061</v>
      </c>
      <c r="L4394" s="33">
        <v>5462469</v>
      </c>
      <c r="M4394" s="33">
        <v>0</v>
      </c>
      <c r="N4394" s="33">
        <v>0</v>
      </c>
      <c r="O4394" s="33">
        <v>0</v>
      </c>
      <c r="P4394" s="33">
        <f t="shared" si="783"/>
        <v>5846470</v>
      </c>
      <c r="Q4394" s="33">
        <f t="shared" si="784"/>
        <v>1145.2077109343061</v>
      </c>
      <c r="R4394" s="33">
        <f t="shared" si="785"/>
        <v>5462469</v>
      </c>
      <c r="S4394" s="33"/>
      <c r="T4394" s="30" t="str">
        <f t="shared" si="786"/>
        <v>COP</v>
      </c>
      <c r="U4394" s="33">
        <v>0</v>
      </c>
      <c r="V4394" s="33">
        <v>0</v>
      </c>
      <c r="W4394" s="33">
        <v>0</v>
      </c>
      <c r="X4394" s="33">
        <f t="shared" si="787"/>
        <v>5846470</v>
      </c>
      <c r="Y4394" s="33">
        <f t="shared" si="788"/>
        <v>1145.2077109343061</v>
      </c>
      <c r="Z4394" s="33">
        <f t="shared" si="789"/>
        <v>5462469</v>
      </c>
      <c r="AA4394" s="34">
        <f t="shared" si="790"/>
        <v>7.8765979357341124E-06</v>
      </c>
      <c r="AB4394" s="33" t="s">
        <v>2762</v>
      </c>
      <c r="AC4394" s="35">
        <v>44726</v>
      </c>
      <c r="AD4394" s="33">
        <v>45</v>
      </c>
      <c r="AE4394" s="36">
        <f t="shared" si="791"/>
        <v>44771</v>
      </c>
    </row>
    <row r="4395" spans="2:31" ht="14.5" hidden="1">
      <c r="B4395" s="29" t="s">
        <v>3481</v>
      </c>
      <c r="C4395" s="30" t="str">
        <f t="shared" si="781"/>
        <v>(Proveedores estratégicos)</v>
      </c>
      <c r="D4395" s="30">
        <v>4</v>
      </c>
      <c r="E4395" s="30" t="s">
        <v>5626</v>
      </c>
      <c r="F4395" s="30" t="s">
        <v>5627</v>
      </c>
      <c r="G4395" s="30" t="s">
        <v>3909</v>
      </c>
      <c r="H4395" s="31" t="s">
        <v>3483</v>
      </c>
      <c r="I4395" s="31" t="s">
        <v>48</v>
      </c>
      <c r="J4395" s="32">
        <v>4735010</v>
      </c>
      <c r="K4395" s="33">
        <f t="shared" si="782"/>
        <v>927.4947849513087</v>
      </c>
      <c r="L4395" s="33">
        <v>4424011</v>
      </c>
      <c r="M4395" s="33">
        <v>0</v>
      </c>
      <c r="N4395" s="33">
        <v>0</v>
      </c>
      <c r="O4395" s="33">
        <v>0</v>
      </c>
      <c r="P4395" s="33">
        <f t="shared" si="783"/>
        <v>4735010</v>
      </c>
      <c r="Q4395" s="33">
        <f t="shared" si="784"/>
        <v>927.4947849513087</v>
      </c>
      <c r="R4395" s="33">
        <f t="shared" si="785"/>
        <v>4424011</v>
      </c>
      <c r="S4395" s="33"/>
      <c r="T4395" s="30" t="str">
        <f t="shared" si="786"/>
        <v>COP</v>
      </c>
      <c r="U4395" s="33">
        <v>0</v>
      </c>
      <c r="V4395" s="33">
        <v>0</v>
      </c>
      <c r="W4395" s="33">
        <v>0</v>
      </c>
      <c r="X4395" s="33">
        <f t="shared" si="787"/>
        <v>4735010</v>
      </c>
      <c r="Y4395" s="33">
        <f t="shared" si="788"/>
        <v>927.4947849513087</v>
      </c>
      <c r="Z4395" s="33">
        <f t="shared" si="789"/>
        <v>4424011</v>
      </c>
      <c r="AA4395" s="34">
        <f t="shared" si="790"/>
        <v>6.3791951790051367E-06</v>
      </c>
      <c r="AB4395" s="33" t="s">
        <v>2762</v>
      </c>
      <c r="AC4395" s="35">
        <v>44776</v>
      </c>
      <c r="AD4395" s="33">
        <v>45</v>
      </c>
      <c r="AE4395" s="36">
        <f t="shared" si="791"/>
        <v>44821</v>
      </c>
    </row>
    <row r="4396" spans="2:31" ht="14.5" hidden="1">
      <c r="B4396" s="29" t="s">
        <v>3481</v>
      </c>
      <c r="C4396" s="30" t="str">
        <f t="shared" si="781"/>
        <v>(Proveedores estratégicos)</v>
      </c>
      <c r="D4396" s="30">
        <v>4</v>
      </c>
      <c r="E4396" s="30" t="s">
        <v>5626</v>
      </c>
      <c r="F4396" s="30" t="s">
        <v>5627</v>
      </c>
      <c r="G4396" s="30" t="s">
        <v>3909</v>
      </c>
      <c r="H4396" s="31" t="s">
        <v>3484</v>
      </c>
      <c r="I4396" s="31" t="s">
        <v>48</v>
      </c>
      <c r="J4396" s="32">
        <v>3760400</v>
      </c>
      <c r="K4396" s="33">
        <f t="shared" si="782"/>
        <v>736.58794301707599</v>
      </c>
      <c r="L4396" s="33">
        <v>3513414</v>
      </c>
      <c r="M4396" s="33">
        <v>0</v>
      </c>
      <c r="N4396" s="33">
        <v>0</v>
      </c>
      <c r="O4396" s="33">
        <v>0</v>
      </c>
      <c r="P4396" s="33">
        <f t="shared" si="783"/>
        <v>3760400</v>
      </c>
      <c r="Q4396" s="33">
        <f t="shared" si="784"/>
        <v>736.58794301707599</v>
      </c>
      <c r="R4396" s="33">
        <f t="shared" si="785"/>
        <v>3513414</v>
      </c>
      <c r="S4396" s="33"/>
      <c r="T4396" s="30" t="str">
        <f t="shared" si="786"/>
        <v>COP</v>
      </c>
      <c r="U4396" s="33">
        <v>0</v>
      </c>
      <c r="V4396" s="33">
        <v>0</v>
      </c>
      <c r="W4396" s="33">
        <v>0</v>
      </c>
      <c r="X4396" s="33">
        <f t="shared" si="787"/>
        <v>3760400</v>
      </c>
      <c r="Y4396" s="33">
        <f t="shared" si="788"/>
        <v>736.58794301707599</v>
      </c>
      <c r="Z4396" s="33">
        <f t="shared" si="789"/>
        <v>3513414</v>
      </c>
      <c r="AA4396" s="34">
        <f t="shared" si="790"/>
        <v>5.0661613749715253E-06</v>
      </c>
      <c r="AB4396" s="33" t="s">
        <v>2762</v>
      </c>
      <c r="AC4396" s="35">
        <v>44784</v>
      </c>
      <c r="AD4396" s="33">
        <v>45</v>
      </c>
      <c r="AE4396" s="36">
        <f t="shared" si="791"/>
        <v>44829</v>
      </c>
    </row>
    <row r="4397" spans="2:31" ht="14.5" hidden="1">
      <c r="B4397" s="29" t="s">
        <v>3481</v>
      </c>
      <c r="C4397" s="30" t="str">
        <f t="shared" si="792" ref="C4397:C4460">+IF(D4397=1,$A$4,IF(D4397=2,$A$5,IF(D4397=3,$A$6,IF(D4397=4,$A$7,IF(D4397=5,$A$8,IF(D4397=6,$A$9,))))))</f>
        <v>(Proveedores estratégicos)</v>
      </c>
      <c r="D4397" s="30">
        <v>4</v>
      </c>
      <c r="E4397" s="30" t="s">
        <v>5626</v>
      </c>
      <c r="F4397" s="30" t="s">
        <v>5627</v>
      </c>
      <c r="G4397" s="30" t="s">
        <v>3909</v>
      </c>
      <c r="H4397" s="31" t="s">
        <v>3485</v>
      </c>
      <c r="I4397" s="31" t="s">
        <v>48</v>
      </c>
      <c r="J4397" s="32">
        <v>2644180</v>
      </c>
      <c r="K4397" s="33">
        <f t="shared" si="793" ref="K4397:K4460">+IF(I4397="USD",J4397,L4397/$L$3)</f>
        <v>517.94249295051202</v>
      </c>
      <c r="L4397" s="33">
        <v>2470508</v>
      </c>
      <c r="M4397" s="33">
        <v>0</v>
      </c>
      <c r="N4397" s="33">
        <v>0</v>
      </c>
      <c r="O4397" s="33">
        <v>0</v>
      </c>
      <c r="P4397" s="33">
        <f t="shared" si="794" ref="P4397:P4460">+J4397+M4397</f>
        <v>2644180</v>
      </c>
      <c r="Q4397" s="33">
        <f t="shared" si="795" ref="Q4397:Q4460">+K4397+N4397</f>
        <v>517.94249295051202</v>
      </c>
      <c r="R4397" s="33">
        <f t="shared" si="796" ref="R4397:R4460">+L4397+O4397</f>
        <v>2470508</v>
      </c>
      <c r="S4397" s="33"/>
      <c r="T4397" s="30" t="str">
        <f t="shared" si="797" ref="T4397:T4460">+I4397</f>
        <v>COP</v>
      </c>
      <c r="U4397" s="33">
        <v>0</v>
      </c>
      <c r="V4397" s="33">
        <v>0</v>
      </c>
      <c r="W4397" s="33">
        <v>0</v>
      </c>
      <c r="X4397" s="33">
        <f t="shared" si="798" ref="X4397:X4460">+P4397+U4397</f>
        <v>2644180</v>
      </c>
      <c r="Y4397" s="33">
        <f t="shared" si="799" ref="Y4397:Y4460">+Q4397+V4397</f>
        <v>517.94249295051202</v>
      </c>
      <c r="Z4397" s="33">
        <f t="shared" si="800" ref="Z4397:Z4460">+R4397+W4397</f>
        <v>2470508</v>
      </c>
      <c r="AA4397" s="34">
        <f t="shared" si="801" ref="AA4397:AA4460">+IF(D4397=1,Z4397/$C$4,IF(D4397=2,Z4397/$C$5,IF(D4397=3,Z4397/$C$6,IF(D4397=4,Z4397/$C$7,IF(D4397=5,Z4397/$C$8,IF(D4397=6,Z4397/$C$9))))))</f>
        <v>3.5623448321655672E-06</v>
      </c>
      <c r="AB4397" s="33" t="s">
        <v>2762</v>
      </c>
      <c r="AC4397" s="35">
        <v>44831</v>
      </c>
      <c r="AD4397" s="33">
        <v>45</v>
      </c>
      <c r="AE4397" s="36">
        <f t="shared" si="791"/>
        <v>44876</v>
      </c>
    </row>
    <row r="4398" spans="2:31" ht="14.5" hidden="1">
      <c r="B4398" s="29" t="s">
        <v>3481</v>
      </c>
      <c r="C4398" s="30" t="str">
        <f t="shared" si="792"/>
        <v>(Proveedores estratégicos)</v>
      </c>
      <c r="D4398" s="30">
        <v>4</v>
      </c>
      <c r="E4398" s="30" t="s">
        <v>5626</v>
      </c>
      <c r="F4398" s="30" t="s">
        <v>5627</v>
      </c>
      <c r="G4398" s="30" t="s">
        <v>3909</v>
      </c>
      <c r="H4398" s="31" t="s">
        <v>3486</v>
      </c>
      <c r="I4398" s="31" t="s">
        <v>48</v>
      </c>
      <c r="J4398" s="32">
        <v>7850430</v>
      </c>
      <c r="K4398" s="33">
        <f t="shared" si="793"/>
        <v>1537.7439542123966</v>
      </c>
      <c r="L4398" s="33">
        <v>7334808</v>
      </c>
      <c r="M4398" s="33">
        <v>0</v>
      </c>
      <c r="N4398" s="33">
        <v>0</v>
      </c>
      <c r="O4398" s="33">
        <v>0</v>
      </c>
      <c r="P4398" s="33">
        <f t="shared" si="794"/>
        <v>7850430</v>
      </c>
      <c r="Q4398" s="33">
        <f t="shared" si="795"/>
        <v>1537.7439542123966</v>
      </c>
      <c r="R4398" s="33">
        <f t="shared" si="796"/>
        <v>7334808</v>
      </c>
      <c r="S4398" s="33"/>
      <c r="T4398" s="30" t="str">
        <f t="shared" si="797"/>
        <v>COP</v>
      </c>
      <c r="U4398" s="33">
        <v>0</v>
      </c>
      <c r="V4398" s="33">
        <v>0</v>
      </c>
      <c r="W4398" s="33">
        <v>0</v>
      </c>
      <c r="X4398" s="33">
        <f t="shared" si="798"/>
        <v>7850430</v>
      </c>
      <c r="Y4398" s="33">
        <f t="shared" si="799"/>
        <v>1537.7439542123966</v>
      </c>
      <c r="Z4398" s="33">
        <f t="shared" si="800"/>
        <v>7334808</v>
      </c>
      <c r="AA4398" s="34">
        <f t="shared" si="801"/>
        <v>1.0576413990048467E-05</v>
      </c>
      <c r="AB4398" s="33" t="s">
        <v>2762</v>
      </c>
      <c r="AC4398" s="35">
        <v>44839</v>
      </c>
      <c r="AD4398" s="33">
        <v>45</v>
      </c>
      <c r="AE4398" s="36">
        <f t="shared" si="791"/>
        <v>44884</v>
      </c>
    </row>
    <row r="4399" spans="2:31" ht="14.5" hidden="1">
      <c r="B4399" s="29" t="s">
        <v>3481</v>
      </c>
      <c r="C4399" s="30" t="str">
        <f t="shared" si="792"/>
        <v>(Proveedores estratégicos)</v>
      </c>
      <c r="D4399" s="30">
        <v>4</v>
      </c>
      <c r="E4399" s="30" t="s">
        <v>5626</v>
      </c>
      <c r="F4399" s="30" t="s">
        <v>5627</v>
      </c>
      <c r="G4399" s="30" t="s">
        <v>3909</v>
      </c>
      <c r="H4399" s="31" t="s">
        <v>3487</v>
      </c>
      <c r="I4399" s="31" t="s">
        <v>48</v>
      </c>
      <c r="J4399" s="32">
        <v>3994830</v>
      </c>
      <c r="K4399" s="33">
        <f t="shared" si="793"/>
        <v>782.50804532637289</v>
      </c>
      <c r="L4399" s="33">
        <v>3732446</v>
      </c>
      <c r="M4399" s="33">
        <v>0</v>
      </c>
      <c r="N4399" s="33">
        <v>0</v>
      </c>
      <c r="O4399" s="33">
        <v>0</v>
      </c>
      <c r="P4399" s="33">
        <f t="shared" si="794"/>
        <v>3994830</v>
      </c>
      <c r="Q4399" s="33">
        <f t="shared" si="795"/>
        <v>782.50804532637289</v>
      </c>
      <c r="R4399" s="33">
        <f t="shared" si="796"/>
        <v>3732446</v>
      </c>
      <c r="S4399" s="33"/>
      <c r="T4399" s="30" t="str">
        <f t="shared" si="797"/>
        <v>COP</v>
      </c>
      <c r="U4399" s="33">
        <v>0</v>
      </c>
      <c r="V4399" s="33">
        <v>0</v>
      </c>
      <c r="W4399" s="33">
        <v>0</v>
      </c>
      <c r="X4399" s="33">
        <f t="shared" si="798"/>
        <v>3994830</v>
      </c>
      <c r="Y4399" s="33">
        <f t="shared" si="799"/>
        <v>782.50804532637289</v>
      </c>
      <c r="Z4399" s="33">
        <f t="shared" si="800"/>
        <v>3732446</v>
      </c>
      <c r="AA4399" s="34">
        <f t="shared" si="801"/>
        <v>5.3819941969170072E-06</v>
      </c>
      <c r="AB4399" s="33" t="s">
        <v>2762</v>
      </c>
      <c r="AC4399" s="35">
        <v>44859</v>
      </c>
      <c r="AD4399" s="33">
        <v>45</v>
      </c>
      <c r="AE4399" s="36">
        <f t="shared" si="791"/>
        <v>44904</v>
      </c>
    </row>
    <row r="4400" spans="2:31" ht="14.5" hidden="1">
      <c r="B4400" s="29" t="s">
        <v>3481</v>
      </c>
      <c r="C4400" s="30" t="str">
        <f t="shared" si="792"/>
        <v>(Proveedores estratégicos)</v>
      </c>
      <c r="D4400" s="30">
        <v>4</v>
      </c>
      <c r="E4400" s="30" t="s">
        <v>5626</v>
      </c>
      <c r="F4400" s="30" t="s">
        <v>5627</v>
      </c>
      <c r="G4400" s="30" t="s">
        <v>3909</v>
      </c>
      <c r="H4400" s="31" t="s">
        <v>3488</v>
      </c>
      <c r="I4400" s="31" t="s">
        <v>48</v>
      </c>
      <c r="J4400" s="32">
        <v>5444250</v>
      </c>
      <c r="K4400" s="33">
        <f t="shared" si="793"/>
        <v>1066.4207469836576</v>
      </c>
      <c r="L4400" s="33">
        <v>5086667</v>
      </c>
      <c r="M4400" s="33">
        <v>0</v>
      </c>
      <c r="N4400" s="33">
        <v>0</v>
      </c>
      <c r="O4400" s="33">
        <v>0</v>
      </c>
      <c r="P4400" s="33">
        <f t="shared" si="794"/>
        <v>5444250</v>
      </c>
      <c r="Q4400" s="33">
        <f t="shared" si="795"/>
        <v>1066.4207469836576</v>
      </c>
      <c r="R4400" s="33">
        <f t="shared" si="796"/>
        <v>5086667</v>
      </c>
      <c r="S4400" s="33"/>
      <c r="T4400" s="30" t="str">
        <f t="shared" si="797"/>
        <v>COP</v>
      </c>
      <c r="U4400" s="33">
        <v>0</v>
      </c>
      <c r="V4400" s="33">
        <v>0</v>
      </c>
      <c r="W4400" s="33">
        <v>0</v>
      </c>
      <c r="X4400" s="33">
        <f t="shared" si="798"/>
        <v>5444250</v>
      </c>
      <c r="Y4400" s="33">
        <f t="shared" si="799"/>
        <v>1066.4207469836576</v>
      </c>
      <c r="Z4400" s="33">
        <f t="shared" si="800"/>
        <v>5086667</v>
      </c>
      <c r="AA4400" s="34">
        <f t="shared" si="801"/>
        <v>7.33471087743781E-06</v>
      </c>
      <c r="AB4400" s="33" t="s">
        <v>2762</v>
      </c>
      <c r="AC4400" s="35">
        <v>44868</v>
      </c>
      <c r="AD4400" s="33">
        <v>45</v>
      </c>
      <c r="AE4400" s="36">
        <f t="shared" si="791"/>
        <v>44913</v>
      </c>
    </row>
    <row r="4401" spans="2:31" ht="14.5" hidden="1">
      <c r="B4401" s="29" t="s">
        <v>3481</v>
      </c>
      <c r="C4401" s="30" t="str">
        <f t="shared" si="792"/>
        <v>(Proveedores estratégicos)</v>
      </c>
      <c r="D4401" s="30">
        <v>4</v>
      </c>
      <c r="E4401" s="30" t="s">
        <v>5626</v>
      </c>
      <c r="F4401" s="30" t="s">
        <v>5627</v>
      </c>
      <c r="G4401" s="30" t="s">
        <v>3909</v>
      </c>
      <c r="H4401" s="31" t="s">
        <v>3489</v>
      </c>
      <c r="I4401" s="31" t="s">
        <v>48</v>
      </c>
      <c r="J4401" s="32">
        <v>4641000</v>
      </c>
      <c r="K4401" s="33">
        <f t="shared" si="793"/>
        <v>909.08015975345131</v>
      </c>
      <c r="L4401" s="33">
        <v>4336176</v>
      </c>
      <c r="M4401" s="33">
        <v>0</v>
      </c>
      <c r="N4401" s="33">
        <v>0</v>
      </c>
      <c r="O4401" s="33">
        <v>0</v>
      </c>
      <c r="P4401" s="33">
        <f t="shared" si="794"/>
        <v>4641000</v>
      </c>
      <c r="Q4401" s="33">
        <f t="shared" si="795"/>
        <v>909.08015975345131</v>
      </c>
      <c r="R4401" s="33">
        <f t="shared" si="796"/>
        <v>4336176</v>
      </c>
      <c r="S4401" s="33"/>
      <c r="T4401" s="30" t="str">
        <f t="shared" si="797"/>
        <v>COP</v>
      </c>
      <c r="U4401" s="33">
        <v>0</v>
      </c>
      <c r="V4401" s="33">
        <v>0</v>
      </c>
      <c r="W4401" s="33">
        <v>0</v>
      </c>
      <c r="X4401" s="33">
        <f t="shared" si="798"/>
        <v>4641000</v>
      </c>
      <c r="Y4401" s="33">
        <f t="shared" si="799"/>
        <v>909.08015975345131</v>
      </c>
      <c r="Z4401" s="33">
        <f t="shared" si="800"/>
        <v>4336176</v>
      </c>
      <c r="AA4401" s="34">
        <f t="shared" si="801"/>
        <v>6.2525416493127564E-06</v>
      </c>
      <c r="AB4401" s="33" t="s">
        <v>2762</v>
      </c>
      <c r="AC4401" s="35">
        <v>44896</v>
      </c>
      <c r="AD4401" s="33">
        <v>45</v>
      </c>
      <c r="AE4401" s="36">
        <f t="shared" si="791"/>
        <v>44941</v>
      </c>
    </row>
    <row r="4402" spans="2:31" ht="14.5" hidden="1">
      <c r="B4402" s="29" t="s">
        <v>3481</v>
      </c>
      <c r="C4402" s="30" t="str">
        <f t="shared" si="792"/>
        <v>(Proveedores estratégicos)</v>
      </c>
      <c r="D4402" s="30">
        <v>4</v>
      </c>
      <c r="E4402" s="30" t="s">
        <v>5626</v>
      </c>
      <c r="F4402" s="30" t="s">
        <v>5627</v>
      </c>
      <c r="G4402" s="30" t="s">
        <v>3909</v>
      </c>
      <c r="H4402" s="31" t="s">
        <v>3490</v>
      </c>
      <c r="I4402" s="31" t="s">
        <v>48</v>
      </c>
      <c r="J4402" s="32">
        <v>6108682</v>
      </c>
      <c r="K4402" s="33">
        <f t="shared" si="793"/>
        <v>1196.5701227501911</v>
      </c>
      <c r="L4402" s="33">
        <v>5707460</v>
      </c>
      <c r="M4402" s="33">
        <v>0</v>
      </c>
      <c r="N4402" s="33">
        <v>0</v>
      </c>
      <c r="O4402" s="33">
        <v>0</v>
      </c>
      <c r="P4402" s="33">
        <f t="shared" si="794"/>
        <v>6108682</v>
      </c>
      <c r="Q4402" s="33">
        <f t="shared" si="795"/>
        <v>1196.5701227501911</v>
      </c>
      <c r="R4402" s="33">
        <f t="shared" si="796"/>
        <v>5707460</v>
      </c>
      <c r="S4402" s="33"/>
      <c r="T4402" s="30" t="str">
        <f t="shared" si="797"/>
        <v>COP</v>
      </c>
      <c r="U4402" s="33">
        <v>0</v>
      </c>
      <c r="V4402" s="33">
        <v>0</v>
      </c>
      <c r="W4402" s="33">
        <v>0</v>
      </c>
      <c r="X4402" s="33">
        <f t="shared" si="798"/>
        <v>6108682</v>
      </c>
      <c r="Y4402" s="33">
        <f t="shared" si="799"/>
        <v>1196.5701227501911</v>
      </c>
      <c r="Z4402" s="33">
        <f t="shared" si="800"/>
        <v>5707460</v>
      </c>
      <c r="AA4402" s="34">
        <f t="shared" si="801"/>
        <v>8.2298622938244638E-06</v>
      </c>
      <c r="AB4402" s="33" t="s">
        <v>2762</v>
      </c>
      <c r="AC4402" s="35">
        <v>44896</v>
      </c>
      <c r="AD4402" s="33">
        <v>45</v>
      </c>
      <c r="AE4402" s="36">
        <f t="shared" si="791"/>
        <v>44941</v>
      </c>
    </row>
    <row r="4403" spans="2:31" ht="14.5" hidden="1">
      <c r="B4403" s="29" t="s">
        <v>3481</v>
      </c>
      <c r="C4403" s="30" t="str">
        <f t="shared" si="792"/>
        <v>(Proveedores estratégicos)</v>
      </c>
      <c r="D4403" s="30">
        <v>4</v>
      </c>
      <c r="E4403" s="30" t="s">
        <v>5626</v>
      </c>
      <c r="F4403" s="30" t="s">
        <v>5627</v>
      </c>
      <c r="G4403" s="30" t="s">
        <v>3909</v>
      </c>
      <c r="H4403" s="31" t="s">
        <v>3491</v>
      </c>
      <c r="I4403" s="31" t="s">
        <v>48</v>
      </c>
      <c r="J4403" s="32">
        <v>6791092</v>
      </c>
      <c r="K4403" s="33">
        <f t="shared" si="793"/>
        <v>1330.2405736029434</v>
      </c>
      <c r="L4403" s="33">
        <v>6345048</v>
      </c>
      <c r="M4403" s="33">
        <v>0</v>
      </c>
      <c r="N4403" s="33">
        <v>0</v>
      </c>
      <c r="O4403" s="33">
        <v>0</v>
      </c>
      <c r="P4403" s="33">
        <f t="shared" si="794"/>
        <v>6791092</v>
      </c>
      <c r="Q4403" s="33">
        <f t="shared" si="795"/>
        <v>1330.2405736029434</v>
      </c>
      <c r="R4403" s="33">
        <f t="shared" si="796"/>
        <v>6345048</v>
      </c>
      <c r="S4403" s="33"/>
      <c r="T4403" s="30" t="str">
        <f t="shared" si="797"/>
        <v>COP</v>
      </c>
      <c r="U4403" s="33">
        <v>0</v>
      </c>
      <c r="V4403" s="33">
        <v>0</v>
      </c>
      <c r="W4403" s="33">
        <v>0</v>
      </c>
      <c r="X4403" s="33">
        <f t="shared" si="798"/>
        <v>6791092</v>
      </c>
      <c r="Y4403" s="33">
        <f t="shared" si="799"/>
        <v>1330.2405736029434</v>
      </c>
      <c r="Z4403" s="33">
        <f t="shared" si="800"/>
        <v>6345048</v>
      </c>
      <c r="AA4403" s="34">
        <f t="shared" si="801"/>
        <v>9.1492312320552962E-06</v>
      </c>
      <c r="AB4403" s="33" t="s">
        <v>2762</v>
      </c>
      <c r="AC4403" s="35">
        <v>44910</v>
      </c>
      <c r="AD4403" s="33">
        <v>45</v>
      </c>
      <c r="AE4403" s="36">
        <f t="shared" si="791"/>
        <v>44955</v>
      </c>
    </row>
    <row r="4404" spans="2:31" ht="14.5" hidden="1">
      <c r="B4404" s="29" t="s">
        <v>3481</v>
      </c>
      <c r="C4404" s="30" t="str">
        <f t="shared" si="792"/>
        <v>(Proveedores estratégicos)</v>
      </c>
      <c r="D4404" s="30">
        <v>4</v>
      </c>
      <c r="E4404" s="30" t="s">
        <v>5626</v>
      </c>
      <c r="F4404" s="30" t="s">
        <v>5627</v>
      </c>
      <c r="G4404" s="30" t="s">
        <v>3909</v>
      </c>
      <c r="H4404" s="31" t="s">
        <v>3492</v>
      </c>
      <c r="I4404" s="31" t="s">
        <v>48</v>
      </c>
      <c r="J4404" s="32">
        <v>8435077</v>
      </c>
      <c r="K4404" s="33">
        <f t="shared" si="793"/>
        <v>1652.2647462708469</v>
      </c>
      <c r="L4404" s="33">
        <v>7881055</v>
      </c>
      <c r="M4404" s="33">
        <v>0</v>
      </c>
      <c r="N4404" s="33">
        <v>0</v>
      </c>
      <c r="O4404" s="33">
        <v>0</v>
      </c>
      <c r="P4404" s="33">
        <f t="shared" si="794"/>
        <v>8435077</v>
      </c>
      <c r="Q4404" s="33">
        <f t="shared" si="795"/>
        <v>1652.2647462708469</v>
      </c>
      <c r="R4404" s="33">
        <f t="shared" si="796"/>
        <v>7881055</v>
      </c>
      <c r="S4404" s="33"/>
      <c r="T4404" s="30" t="str">
        <f t="shared" si="797"/>
        <v>COP</v>
      </c>
      <c r="U4404" s="33">
        <v>0</v>
      </c>
      <c r="V4404" s="33">
        <v>0</v>
      </c>
      <c r="W4404" s="33">
        <v>0</v>
      </c>
      <c r="X4404" s="33">
        <f t="shared" si="798"/>
        <v>8435077</v>
      </c>
      <c r="Y4404" s="33">
        <f t="shared" si="799"/>
        <v>1652.2647462708469</v>
      </c>
      <c r="Z4404" s="33">
        <f t="shared" si="800"/>
        <v>7881055</v>
      </c>
      <c r="AA4404" s="34">
        <f t="shared" si="801"/>
        <v>1.1364073927816708E-05</v>
      </c>
      <c r="AB4404" s="33" t="s">
        <v>2762</v>
      </c>
      <c r="AC4404" s="35">
        <v>44917</v>
      </c>
      <c r="AD4404" s="33">
        <v>45</v>
      </c>
      <c r="AE4404" s="36">
        <f t="shared" si="791"/>
        <v>44962</v>
      </c>
    </row>
    <row r="4405" spans="2:31" ht="14.5" hidden="1">
      <c r="B4405" s="29" t="s">
        <v>3481</v>
      </c>
      <c r="C4405" s="30" t="str">
        <f t="shared" si="792"/>
        <v>(Proveedores estratégicos)</v>
      </c>
      <c r="D4405" s="30">
        <v>4</v>
      </c>
      <c r="E4405" s="30" t="s">
        <v>5626</v>
      </c>
      <c r="F4405" s="30" t="s">
        <v>5627</v>
      </c>
      <c r="G4405" s="30" t="s">
        <v>3909</v>
      </c>
      <c r="H4405" s="31" t="s">
        <v>3493</v>
      </c>
      <c r="I4405" s="31" t="s">
        <v>48</v>
      </c>
      <c r="J4405" s="32">
        <v>6290816</v>
      </c>
      <c r="K4405" s="33">
        <f t="shared" si="793"/>
        <v>1232.246506703565</v>
      </c>
      <c r="L4405" s="33">
        <v>5877631</v>
      </c>
      <c r="M4405" s="33">
        <v>0</v>
      </c>
      <c r="N4405" s="33">
        <v>0</v>
      </c>
      <c r="O4405" s="33">
        <v>0</v>
      </c>
      <c r="P4405" s="33">
        <f t="shared" si="794"/>
        <v>6290816</v>
      </c>
      <c r="Q4405" s="33">
        <f t="shared" si="795"/>
        <v>1232.246506703565</v>
      </c>
      <c r="R4405" s="33">
        <f t="shared" si="796"/>
        <v>5877631</v>
      </c>
      <c r="S4405" s="33"/>
      <c r="T4405" s="30" t="str">
        <f t="shared" si="797"/>
        <v>COP</v>
      </c>
      <c r="U4405" s="33">
        <v>0</v>
      </c>
      <c r="V4405" s="33">
        <v>0</v>
      </c>
      <c r="W4405" s="33">
        <v>0</v>
      </c>
      <c r="X4405" s="33">
        <f t="shared" si="798"/>
        <v>6290816</v>
      </c>
      <c r="Y4405" s="33">
        <f t="shared" si="799"/>
        <v>1232.246506703565</v>
      </c>
      <c r="Z4405" s="33">
        <f t="shared" si="800"/>
        <v>5877631</v>
      </c>
      <c r="AA4405" s="34">
        <f t="shared" si="801"/>
        <v>8.4752400794598245E-06</v>
      </c>
      <c r="AB4405" s="33" t="s">
        <v>2762</v>
      </c>
      <c r="AC4405" s="35">
        <v>44918</v>
      </c>
      <c r="AD4405" s="33">
        <v>45</v>
      </c>
      <c r="AE4405" s="36">
        <f t="shared" si="791"/>
        <v>44963</v>
      </c>
    </row>
    <row r="4406" spans="2:31" ht="14.5" hidden="1">
      <c r="B4406" s="29" t="s">
        <v>3481</v>
      </c>
      <c r="C4406" s="30" t="str">
        <f t="shared" si="792"/>
        <v>(Proveedores estratégicos)</v>
      </c>
      <c r="D4406" s="30">
        <v>4</v>
      </c>
      <c r="E4406" s="30" t="s">
        <v>5626</v>
      </c>
      <c r="F4406" s="30" t="s">
        <v>5627</v>
      </c>
      <c r="G4406" s="30" t="s">
        <v>3909</v>
      </c>
      <c r="H4406" s="31" t="s">
        <v>3494</v>
      </c>
      <c r="I4406" s="31" t="s">
        <v>48</v>
      </c>
      <c r="J4406" s="32">
        <v>5040840</v>
      </c>
      <c r="K4406" s="33">
        <f t="shared" si="793"/>
        <v>987.4008616623164</v>
      </c>
      <c r="L4406" s="33">
        <v>4709754</v>
      </c>
      <c r="M4406" s="33">
        <v>0</v>
      </c>
      <c r="N4406" s="33">
        <v>0</v>
      </c>
      <c r="O4406" s="33">
        <v>0</v>
      </c>
      <c r="P4406" s="33">
        <f t="shared" si="794"/>
        <v>5040840</v>
      </c>
      <c r="Q4406" s="33">
        <f t="shared" si="795"/>
        <v>987.4008616623164</v>
      </c>
      <c r="R4406" s="33">
        <f t="shared" si="796"/>
        <v>4709754</v>
      </c>
      <c r="S4406" s="33"/>
      <c r="T4406" s="30" t="str">
        <f t="shared" si="797"/>
        <v>COP</v>
      </c>
      <c r="U4406" s="33">
        <v>0</v>
      </c>
      <c r="V4406" s="33">
        <v>0</v>
      </c>
      <c r="W4406" s="33">
        <v>0</v>
      </c>
      <c r="X4406" s="33">
        <f t="shared" si="798"/>
        <v>5040840</v>
      </c>
      <c r="Y4406" s="33">
        <f t="shared" si="799"/>
        <v>987.4008616623164</v>
      </c>
      <c r="Z4406" s="33">
        <f t="shared" si="800"/>
        <v>4709754</v>
      </c>
      <c r="AA4406" s="34">
        <f t="shared" si="801"/>
        <v>6.791221814570569E-06</v>
      </c>
      <c r="AB4406" s="33" t="s">
        <v>2762</v>
      </c>
      <c r="AC4406" s="35">
        <v>44923</v>
      </c>
      <c r="AD4406" s="33">
        <v>45</v>
      </c>
      <c r="AE4406" s="36">
        <f t="shared" si="791"/>
        <v>44968</v>
      </c>
    </row>
    <row r="4407" spans="2:31" ht="14.5" hidden="1">
      <c r="B4407" s="29" t="s">
        <v>3481</v>
      </c>
      <c r="C4407" s="30" t="str">
        <f t="shared" si="792"/>
        <v>(Proveedores estratégicos)</v>
      </c>
      <c r="D4407" s="30">
        <v>4</v>
      </c>
      <c r="E4407" s="30" t="s">
        <v>5626</v>
      </c>
      <c r="F4407" s="30" t="s">
        <v>5627</v>
      </c>
      <c r="G4407" s="30" t="s">
        <v>3909</v>
      </c>
      <c r="H4407" s="31" t="s">
        <v>3495</v>
      </c>
      <c r="I4407" s="31" t="s">
        <v>48</v>
      </c>
      <c r="J4407" s="32">
        <v>5182450</v>
      </c>
      <c r="K4407" s="33">
        <f t="shared" si="793"/>
        <v>1015.1394697946475</v>
      </c>
      <c r="L4407" s="33">
        <v>4842063</v>
      </c>
      <c r="M4407" s="33">
        <v>0</v>
      </c>
      <c r="N4407" s="33">
        <v>0</v>
      </c>
      <c r="O4407" s="33">
        <v>0</v>
      </c>
      <c r="P4407" s="33">
        <f t="shared" si="794"/>
        <v>5182450</v>
      </c>
      <c r="Q4407" s="33">
        <f t="shared" si="795"/>
        <v>1015.1394697946475</v>
      </c>
      <c r="R4407" s="33">
        <f t="shared" si="796"/>
        <v>4842063</v>
      </c>
      <c r="S4407" s="33"/>
      <c r="T4407" s="30" t="str">
        <f t="shared" si="797"/>
        <v>COP</v>
      </c>
      <c r="U4407" s="33">
        <v>0</v>
      </c>
      <c r="V4407" s="33">
        <v>0</v>
      </c>
      <c r="W4407" s="33">
        <v>0</v>
      </c>
      <c r="X4407" s="33">
        <f t="shared" si="798"/>
        <v>5182450</v>
      </c>
      <c r="Y4407" s="33">
        <f t="shared" si="799"/>
        <v>1015.1394697946475</v>
      </c>
      <c r="Z4407" s="33">
        <f t="shared" si="800"/>
        <v>4842063</v>
      </c>
      <c r="AA4407" s="34">
        <f t="shared" si="801"/>
        <v>6.9820045533429163E-06</v>
      </c>
      <c r="AB4407" s="33" t="s">
        <v>2762</v>
      </c>
      <c r="AC4407" s="35">
        <v>44924</v>
      </c>
      <c r="AD4407" s="33">
        <v>45</v>
      </c>
      <c r="AE4407" s="36">
        <f t="shared" si="791"/>
        <v>44969</v>
      </c>
    </row>
    <row r="4408" spans="2:31" ht="14.5" hidden="1">
      <c r="B4408" s="29" t="s">
        <v>3481</v>
      </c>
      <c r="C4408" s="30" t="str">
        <f t="shared" si="792"/>
        <v>(Proveedores estratégicos)</v>
      </c>
      <c r="D4408" s="30">
        <v>4</v>
      </c>
      <c r="E4408" s="30" t="s">
        <v>5626</v>
      </c>
      <c r="F4408" s="30" t="s">
        <v>5627</v>
      </c>
      <c r="G4408" s="30" t="s">
        <v>3909</v>
      </c>
      <c r="H4408" s="31" t="s">
        <v>3496</v>
      </c>
      <c r="I4408" s="31" t="s">
        <v>48</v>
      </c>
      <c r="J4408" s="32">
        <v>5182450</v>
      </c>
      <c r="K4408" s="33">
        <f t="shared" si="793"/>
        <v>1015.1394697946475</v>
      </c>
      <c r="L4408" s="33">
        <v>4842063</v>
      </c>
      <c r="M4408" s="33">
        <v>0</v>
      </c>
      <c r="N4408" s="33">
        <v>0</v>
      </c>
      <c r="O4408" s="33">
        <v>0</v>
      </c>
      <c r="P4408" s="33">
        <f t="shared" si="794"/>
        <v>5182450</v>
      </c>
      <c r="Q4408" s="33">
        <f t="shared" si="795"/>
        <v>1015.1394697946475</v>
      </c>
      <c r="R4408" s="33">
        <f t="shared" si="796"/>
        <v>4842063</v>
      </c>
      <c r="S4408" s="33"/>
      <c r="T4408" s="30" t="str">
        <f t="shared" si="797"/>
        <v>COP</v>
      </c>
      <c r="U4408" s="33">
        <v>0</v>
      </c>
      <c r="V4408" s="33">
        <v>0</v>
      </c>
      <c r="W4408" s="33">
        <v>0</v>
      </c>
      <c r="X4408" s="33">
        <f t="shared" si="798"/>
        <v>5182450</v>
      </c>
      <c r="Y4408" s="33">
        <f t="shared" si="799"/>
        <v>1015.1394697946475</v>
      </c>
      <c r="Z4408" s="33">
        <f t="shared" si="800"/>
        <v>4842063</v>
      </c>
      <c r="AA4408" s="34">
        <f t="shared" si="801"/>
        <v>6.9820045533429163E-06</v>
      </c>
      <c r="AB4408" s="33" t="s">
        <v>2762</v>
      </c>
      <c r="AC4408" s="35">
        <v>44925</v>
      </c>
      <c r="AD4408" s="33">
        <v>45</v>
      </c>
      <c r="AE4408" s="36">
        <f t="shared" si="791"/>
        <v>44970</v>
      </c>
    </row>
    <row r="4409" spans="2:31" ht="14.5" hidden="1">
      <c r="B4409" s="29" t="s">
        <v>3481</v>
      </c>
      <c r="C4409" s="30" t="str">
        <f t="shared" si="792"/>
        <v>(Proveedores estratégicos)</v>
      </c>
      <c r="D4409" s="30">
        <v>4</v>
      </c>
      <c r="E4409" s="30" t="s">
        <v>5626</v>
      </c>
      <c r="F4409" s="30" t="s">
        <v>5627</v>
      </c>
      <c r="G4409" s="30" t="s">
        <v>3909</v>
      </c>
      <c r="H4409" s="31" t="s">
        <v>3497</v>
      </c>
      <c r="I4409" s="31" t="s">
        <v>48</v>
      </c>
      <c r="J4409" s="32">
        <v>3109470</v>
      </c>
      <c r="K4409" s="33">
        <f t="shared" si="793"/>
        <v>609.08351415662958</v>
      </c>
      <c r="L4409" s="33">
        <v>2905237</v>
      </c>
      <c r="M4409" s="33">
        <v>0</v>
      </c>
      <c r="N4409" s="33">
        <v>0</v>
      </c>
      <c r="O4409" s="33">
        <v>0</v>
      </c>
      <c r="P4409" s="33">
        <f t="shared" si="794"/>
        <v>3109470</v>
      </c>
      <c r="Q4409" s="33">
        <f t="shared" si="795"/>
        <v>609.08351415662958</v>
      </c>
      <c r="R4409" s="33">
        <f t="shared" si="796"/>
        <v>2905237</v>
      </c>
      <c r="S4409" s="33"/>
      <c r="T4409" s="30" t="str">
        <f t="shared" si="797"/>
        <v>COP</v>
      </c>
      <c r="U4409" s="33">
        <v>0</v>
      </c>
      <c r="V4409" s="33">
        <v>0</v>
      </c>
      <c r="W4409" s="33">
        <v>0</v>
      </c>
      <c r="X4409" s="33">
        <f t="shared" si="798"/>
        <v>3109470</v>
      </c>
      <c r="Y4409" s="33">
        <f t="shared" si="799"/>
        <v>609.08351415662958</v>
      </c>
      <c r="Z4409" s="33">
        <f t="shared" si="800"/>
        <v>2905237</v>
      </c>
      <c r="AA4409" s="34">
        <f t="shared" si="801"/>
        <v>4.189201578447103E-06</v>
      </c>
      <c r="AB4409" s="33" t="s">
        <v>2762</v>
      </c>
      <c r="AC4409" s="35">
        <v>44926</v>
      </c>
      <c r="AD4409" s="33">
        <v>45</v>
      </c>
      <c r="AE4409" s="36">
        <f t="shared" si="791"/>
        <v>44971</v>
      </c>
    </row>
    <row r="4410" spans="2:31" ht="14.5" hidden="1">
      <c r="B4410" s="29" t="s">
        <v>3481</v>
      </c>
      <c r="C4410" s="30" t="str">
        <f t="shared" si="792"/>
        <v>(Proveedores estratégicos)</v>
      </c>
      <c r="D4410" s="30">
        <v>4</v>
      </c>
      <c r="E4410" s="30" t="s">
        <v>5626</v>
      </c>
      <c r="F4410" s="30" t="s">
        <v>5627</v>
      </c>
      <c r="G4410" s="30" t="s">
        <v>3909</v>
      </c>
      <c r="H4410" s="31" t="s">
        <v>3498</v>
      </c>
      <c r="I4410" s="31" t="s">
        <v>48</v>
      </c>
      <c r="J4410" s="32">
        <v>5182450</v>
      </c>
      <c r="K4410" s="33">
        <f t="shared" si="793"/>
        <v>1015.1394697946475</v>
      </c>
      <c r="L4410" s="33">
        <v>4842063</v>
      </c>
      <c r="M4410" s="33">
        <v>0</v>
      </c>
      <c r="N4410" s="33">
        <v>0</v>
      </c>
      <c r="O4410" s="33">
        <v>0</v>
      </c>
      <c r="P4410" s="33">
        <f t="shared" si="794"/>
        <v>5182450</v>
      </c>
      <c r="Q4410" s="33">
        <f t="shared" si="795"/>
        <v>1015.1394697946475</v>
      </c>
      <c r="R4410" s="33">
        <f t="shared" si="796"/>
        <v>4842063</v>
      </c>
      <c r="S4410" s="33"/>
      <c r="T4410" s="30" t="str">
        <f t="shared" si="797"/>
        <v>COP</v>
      </c>
      <c r="U4410" s="33">
        <v>0</v>
      </c>
      <c r="V4410" s="33">
        <v>0</v>
      </c>
      <c r="W4410" s="33">
        <v>0</v>
      </c>
      <c r="X4410" s="33">
        <f t="shared" si="798"/>
        <v>5182450</v>
      </c>
      <c r="Y4410" s="33">
        <f t="shared" si="799"/>
        <v>1015.1394697946475</v>
      </c>
      <c r="Z4410" s="33">
        <f t="shared" si="800"/>
        <v>4842063</v>
      </c>
      <c r="AA4410" s="34">
        <f t="shared" si="801"/>
        <v>6.9820045533429163E-06</v>
      </c>
      <c r="AB4410" s="33" t="s">
        <v>2762</v>
      </c>
      <c r="AC4410" s="35">
        <v>44931</v>
      </c>
      <c r="AD4410" s="33">
        <v>45</v>
      </c>
      <c r="AE4410" s="36">
        <f t="shared" si="791"/>
        <v>44976</v>
      </c>
    </row>
    <row r="4411" spans="2:31" ht="14.5" hidden="1">
      <c r="B4411" s="29" t="s">
        <v>3481</v>
      </c>
      <c r="C4411" s="30" t="str">
        <f t="shared" si="792"/>
        <v>(Proveedores estratégicos)</v>
      </c>
      <c r="D4411" s="30">
        <v>4</v>
      </c>
      <c r="E4411" s="30" t="s">
        <v>5626</v>
      </c>
      <c r="F4411" s="30" t="s">
        <v>5627</v>
      </c>
      <c r="G4411" s="30" t="s">
        <v>3909</v>
      </c>
      <c r="H4411" s="31" t="s">
        <v>3499</v>
      </c>
      <c r="I4411" s="31" t="s">
        <v>48</v>
      </c>
      <c r="J4411" s="32">
        <v>2072980</v>
      </c>
      <c r="K4411" s="33">
        <f t="shared" si="793"/>
        <v>406.05574598781931</v>
      </c>
      <c r="L4411" s="33">
        <v>1936825</v>
      </c>
      <c r="M4411" s="33">
        <v>0</v>
      </c>
      <c r="N4411" s="33">
        <v>0</v>
      </c>
      <c r="O4411" s="33">
        <v>0</v>
      </c>
      <c r="P4411" s="33">
        <f t="shared" si="794"/>
        <v>2072980</v>
      </c>
      <c r="Q4411" s="33">
        <f t="shared" si="795"/>
        <v>406.05574598781931</v>
      </c>
      <c r="R4411" s="33">
        <f t="shared" si="796"/>
        <v>1936825</v>
      </c>
      <c r="S4411" s="33"/>
      <c r="T4411" s="30" t="str">
        <f t="shared" si="797"/>
        <v>COP</v>
      </c>
      <c r="U4411" s="33">
        <v>0</v>
      </c>
      <c r="V4411" s="33">
        <v>0</v>
      </c>
      <c r="W4411" s="33">
        <v>0</v>
      </c>
      <c r="X4411" s="33">
        <f t="shared" si="798"/>
        <v>2072980</v>
      </c>
      <c r="Y4411" s="33">
        <f t="shared" si="799"/>
        <v>406.05574598781931</v>
      </c>
      <c r="Z4411" s="33">
        <f t="shared" si="800"/>
        <v>1936825</v>
      </c>
      <c r="AA4411" s="34">
        <f t="shared" si="801"/>
        <v>2.7928015329475048E-06</v>
      </c>
      <c r="AB4411" s="33" t="s">
        <v>2762</v>
      </c>
      <c r="AC4411" s="35">
        <v>44931</v>
      </c>
      <c r="AD4411" s="33">
        <v>45</v>
      </c>
      <c r="AE4411" s="36">
        <f t="shared" si="791"/>
        <v>44976</v>
      </c>
    </row>
    <row r="4412" spans="2:31" ht="14.5" hidden="1">
      <c r="B4412" s="29" t="s">
        <v>3481</v>
      </c>
      <c r="C4412" s="30" t="str">
        <f t="shared" si="792"/>
        <v>(Proveedores estratégicos)</v>
      </c>
      <c r="D4412" s="30">
        <v>4</v>
      </c>
      <c r="E4412" s="30" t="s">
        <v>5626</v>
      </c>
      <c r="F4412" s="30" t="s">
        <v>5627</v>
      </c>
      <c r="G4412" s="30" t="s">
        <v>3909</v>
      </c>
      <c r="H4412" s="31" t="s">
        <v>3500</v>
      </c>
      <c r="I4412" s="31" t="s">
        <v>48</v>
      </c>
      <c r="J4412" s="32">
        <v>3109470</v>
      </c>
      <c r="K4412" s="33">
        <f t="shared" si="793"/>
        <v>609.08351415662958</v>
      </c>
      <c r="L4412" s="33">
        <v>2905237</v>
      </c>
      <c r="M4412" s="33">
        <v>0</v>
      </c>
      <c r="N4412" s="33">
        <v>0</v>
      </c>
      <c r="O4412" s="33">
        <v>0</v>
      </c>
      <c r="P4412" s="33">
        <f t="shared" si="794"/>
        <v>3109470</v>
      </c>
      <c r="Q4412" s="33">
        <f t="shared" si="795"/>
        <v>609.08351415662958</v>
      </c>
      <c r="R4412" s="33">
        <f t="shared" si="796"/>
        <v>2905237</v>
      </c>
      <c r="S4412" s="33"/>
      <c r="T4412" s="30" t="str">
        <f t="shared" si="797"/>
        <v>COP</v>
      </c>
      <c r="U4412" s="33">
        <v>0</v>
      </c>
      <c r="V4412" s="33">
        <v>0</v>
      </c>
      <c r="W4412" s="33">
        <v>0</v>
      </c>
      <c r="X4412" s="33">
        <f t="shared" si="798"/>
        <v>3109470</v>
      </c>
      <c r="Y4412" s="33">
        <f t="shared" si="799"/>
        <v>609.08351415662958</v>
      </c>
      <c r="Z4412" s="33">
        <f t="shared" si="800"/>
        <v>2905237</v>
      </c>
      <c r="AA4412" s="34">
        <f t="shared" si="801"/>
        <v>4.189201578447103E-06</v>
      </c>
      <c r="AB4412" s="33" t="s">
        <v>2762</v>
      </c>
      <c r="AC4412" s="35">
        <v>44932</v>
      </c>
      <c r="AD4412" s="33">
        <v>45</v>
      </c>
      <c r="AE4412" s="36">
        <f t="shared" si="791"/>
        <v>44977</v>
      </c>
    </row>
    <row r="4413" spans="2:31" ht="14.5" hidden="1">
      <c r="B4413" s="29" t="s">
        <v>3481</v>
      </c>
      <c r="C4413" s="30" t="str">
        <f t="shared" si="792"/>
        <v>(Proveedores estratégicos)</v>
      </c>
      <c r="D4413" s="30">
        <v>4</v>
      </c>
      <c r="E4413" s="30" t="s">
        <v>5626</v>
      </c>
      <c r="F4413" s="30" t="s">
        <v>5627</v>
      </c>
      <c r="G4413" s="30" t="s">
        <v>3909</v>
      </c>
      <c r="H4413" s="31" t="s">
        <v>3501</v>
      </c>
      <c r="I4413" s="31" t="s">
        <v>48</v>
      </c>
      <c r="J4413" s="32">
        <v>1944460</v>
      </c>
      <c r="K4413" s="33">
        <f t="shared" si="793"/>
        <v>380.8813694350975</v>
      </c>
      <c r="L4413" s="33">
        <v>1816747</v>
      </c>
      <c r="M4413" s="33">
        <v>0</v>
      </c>
      <c r="N4413" s="33">
        <v>0</v>
      </c>
      <c r="O4413" s="33">
        <v>0</v>
      </c>
      <c r="P4413" s="33">
        <f t="shared" si="794"/>
        <v>1944460</v>
      </c>
      <c r="Q4413" s="33">
        <f t="shared" si="795"/>
        <v>380.8813694350975</v>
      </c>
      <c r="R4413" s="33">
        <f t="shared" si="796"/>
        <v>1816747</v>
      </c>
      <c r="S4413" s="33"/>
      <c r="T4413" s="30" t="str">
        <f t="shared" si="797"/>
        <v>COP</v>
      </c>
      <c r="U4413" s="33">
        <v>0</v>
      </c>
      <c r="V4413" s="33">
        <v>0</v>
      </c>
      <c r="W4413" s="33">
        <v>0</v>
      </c>
      <c r="X4413" s="33">
        <f t="shared" si="798"/>
        <v>1944460</v>
      </c>
      <c r="Y4413" s="33">
        <f t="shared" si="799"/>
        <v>380.8813694350975</v>
      </c>
      <c r="Z4413" s="33">
        <f t="shared" si="800"/>
        <v>1816747</v>
      </c>
      <c r="AA4413" s="34">
        <f t="shared" si="801"/>
        <v>2.619655263938549E-06</v>
      </c>
      <c r="AB4413" s="33" t="s">
        <v>2762</v>
      </c>
      <c r="AC4413" s="35">
        <v>44933</v>
      </c>
      <c r="AD4413" s="33">
        <v>45</v>
      </c>
      <c r="AE4413" s="36">
        <f t="shared" si="791"/>
        <v>44978</v>
      </c>
    </row>
    <row r="4414" spans="2:31" ht="14.5" hidden="1">
      <c r="B4414" s="29" t="s">
        <v>3481</v>
      </c>
      <c r="C4414" s="30" t="str">
        <f t="shared" si="792"/>
        <v>(Proveedores estratégicos)</v>
      </c>
      <c r="D4414" s="30">
        <v>4</v>
      </c>
      <c r="E4414" s="30" t="s">
        <v>5626</v>
      </c>
      <c r="F4414" s="30" t="s">
        <v>5627</v>
      </c>
      <c r="G4414" s="30" t="s">
        <v>3909</v>
      </c>
      <c r="H4414" s="31" t="s">
        <v>3502</v>
      </c>
      <c r="I4414" s="31" t="s">
        <v>48</v>
      </c>
      <c r="J4414" s="32">
        <v>5033462</v>
      </c>
      <c r="K4414" s="33">
        <f t="shared" si="793"/>
        <v>985.95574284306622</v>
      </c>
      <c r="L4414" s="33">
        <v>4702861</v>
      </c>
      <c r="M4414" s="33">
        <v>0</v>
      </c>
      <c r="N4414" s="33">
        <v>0</v>
      </c>
      <c r="O4414" s="33">
        <v>0</v>
      </c>
      <c r="P4414" s="33">
        <f t="shared" si="794"/>
        <v>5033462</v>
      </c>
      <c r="Q4414" s="33">
        <f t="shared" si="795"/>
        <v>985.95574284306622</v>
      </c>
      <c r="R4414" s="33">
        <f t="shared" si="796"/>
        <v>4702861</v>
      </c>
      <c r="S4414" s="33"/>
      <c r="T4414" s="30" t="str">
        <f t="shared" si="797"/>
        <v>COP</v>
      </c>
      <c r="U4414" s="33">
        <v>0</v>
      </c>
      <c r="V4414" s="33">
        <v>0</v>
      </c>
      <c r="W4414" s="33">
        <v>0</v>
      </c>
      <c r="X4414" s="33">
        <f t="shared" si="798"/>
        <v>5033462</v>
      </c>
      <c r="Y4414" s="33">
        <f t="shared" si="799"/>
        <v>985.95574284306622</v>
      </c>
      <c r="Z4414" s="33">
        <f t="shared" si="800"/>
        <v>4702861</v>
      </c>
      <c r="AA4414" s="34">
        <f t="shared" si="801"/>
        <v>6.7812824648788794E-06</v>
      </c>
      <c r="AB4414" s="33" t="s">
        <v>2762</v>
      </c>
      <c r="AC4414" s="35">
        <v>44937</v>
      </c>
      <c r="AD4414" s="33">
        <v>45</v>
      </c>
      <c r="AE4414" s="36">
        <f t="shared" si="791"/>
        <v>44982</v>
      </c>
    </row>
    <row r="4415" spans="2:31" ht="14.5" hidden="1">
      <c r="B4415" s="29" t="s">
        <v>3481</v>
      </c>
      <c r="C4415" s="30" t="str">
        <f t="shared" si="792"/>
        <v>(Proveedores estratégicos)</v>
      </c>
      <c r="D4415" s="30">
        <v>4</v>
      </c>
      <c r="E4415" s="30" t="s">
        <v>5626</v>
      </c>
      <c r="F4415" s="30" t="s">
        <v>5627</v>
      </c>
      <c r="G4415" s="30" t="s">
        <v>3909</v>
      </c>
      <c r="H4415" s="31" t="s">
        <v>3503</v>
      </c>
      <c r="I4415" s="31" t="s">
        <v>48</v>
      </c>
      <c r="J4415" s="32">
        <v>7541506</v>
      </c>
      <c r="K4415" s="33">
        <f t="shared" si="793"/>
        <v>1477.231988427309</v>
      </c>
      <c r="L4415" s="33">
        <v>7046175</v>
      </c>
      <c r="M4415" s="33">
        <v>0</v>
      </c>
      <c r="N4415" s="33">
        <v>0</v>
      </c>
      <c r="O4415" s="33">
        <v>0</v>
      </c>
      <c r="P4415" s="33">
        <f t="shared" si="794"/>
        <v>7541506</v>
      </c>
      <c r="Q4415" s="33">
        <f t="shared" si="795"/>
        <v>1477.231988427309</v>
      </c>
      <c r="R4415" s="33">
        <f t="shared" si="796"/>
        <v>7046175</v>
      </c>
      <c r="S4415" s="33"/>
      <c r="T4415" s="30" t="str">
        <f t="shared" si="797"/>
        <v>COP</v>
      </c>
      <c r="U4415" s="33">
        <v>0</v>
      </c>
      <c r="V4415" s="33">
        <v>0</v>
      </c>
      <c r="W4415" s="33">
        <v>0</v>
      </c>
      <c r="X4415" s="33">
        <f t="shared" si="798"/>
        <v>7541506</v>
      </c>
      <c r="Y4415" s="33">
        <f t="shared" si="799"/>
        <v>1477.231988427309</v>
      </c>
      <c r="Z4415" s="33">
        <f t="shared" si="800"/>
        <v>7046175</v>
      </c>
      <c r="AA4415" s="34">
        <f t="shared" si="801"/>
        <v>1.0160220123870967E-05</v>
      </c>
      <c r="AB4415" s="33" t="s">
        <v>2762</v>
      </c>
      <c r="AC4415" s="35">
        <v>44938</v>
      </c>
      <c r="AD4415" s="33">
        <v>45</v>
      </c>
      <c r="AE4415" s="36">
        <f t="shared" si="791"/>
        <v>44983</v>
      </c>
    </row>
    <row r="4416" spans="2:31" ht="14.5" hidden="1">
      <c r="B4416" s="29" t="s">
        <v>3481</v>
      </c>
      <c r="C4416" s="30" t="str">
        <f t="shared" si="792"/>
        <v>(Proveedores estratégicos)</v>
      </c>
      <c r="D4416" s="30">
        <v>4</v>
      </c>
      <c r="E4416" s="30" t="s">
        <v>5626</v>
      </c>
      <c r="F4416" s="30" t="s">
        <v>5627</v>
      </c>
      <c r="G4416" s="30" t="s">
        <v>3909</v>
      </c>
      <c r="H4416" s="31" t="s">
        <v>3504</v>
      </c>
      <c r="I4416" s="31" t="s">
        <v>48</v>
      </c>
      <c r="J4416" s="32">
        <v>4718112</v>
      </c>
      <c r="K4416" s="33">
        <f t="shared" si="793"/>
        <v>924.18482761512405</v>
      </c>
      <c r="L4416" s="33">
        <v>4408223</v>
      </c>
      <c r="M4416" s="33">
        <v>0</v>
      </c>
      <c r="N4416" s="33">
        <v>0</v>
      </c>
      <c r="O4416" s="33">
        <v>0</v>
      </c>
      <c r="P4416" s="33">
        <f t="shared" si="794"/>
        <v>4718112</v>
      </c>
      <c r="Q4416" s="33">
        <f t="shared" si="795"/>
        <v>924.18482761512405</v>
      </c>
      <c r="R4416" s="33">
        <f t="shared" si="796"/>
        <v>4408223</v>
      </c>
      <c r="S4416" s="33"/>
      <c r="T4416" s="30" t="str">
        <f t="shared" si="797"/>
        <v>COP</v>
      </c>
      <c r="U4416" s="33">
        <v>0</v>
      </c>
      <c r="V4416" s="33">
        <v>0</v>
      </c>
      <c r="W4416" s="33">
        <v>0</v>
      </c>
      <c r="X4416" s="33">
        <f t="shared" si="798"/>
        <v>4718112</v>
      </c>
      <c r="Y4416" s="33">
        <f t="shared" si="799"/>
        <v>924.18482761512405</v>
      </c>
      <c r="Z4416" s="33">
        <f t="shared" si="800"/>
        <v>4408223</v>
      </c>
      <c r="AA4416" s="34">
        <f t="shared" si="801"/>
        <v>6.3564296991077918E-06</v>
      </c>
      <c r="AB4416" s="33" t="s">
        <v>2762</v>
      </c>
      <c r="AC4416" s="35">
        <v>44939</v>
      </c>
      <c r="AD4416" s="33">
        <v>45</v>
      </c>
      <c r="AE4416" s="36">
        <f t="shared" si="791"/>
        <v>44984</v>
      </c>
    </row>
    <row r="4417" spans="2:31" ht="14.5" hidden="1">
      <c r="B4417" s="29" t="s">
        <v>3481</v>
      </c>
      <c r="C4417" s="30" t="str">
        <f t="shared" si="792"/>
        <v>(Proveedores estratégicos)</v>
      </c>
      <c r="D4417" s="30">
        <v>4</v>
      </c>
      <c r="E4417" s="30" t="s">
        <v>5626</v>
      </c>
      <c r="F4417" s="30" t="s">
        <v>5627</v>
      </c>
      <c r="G4417" s="30" t="s">
        <v>3909</v>
      </c>
      <c r="H4417" s="31" t="s">
        <v>3505</v>
      </c>
      <c r="I4417" s="31" t="s">
        <v>48</v>
      </c>
      <c r="J4417" s="32">
        <v>4718112</v>
      </c>
      <c r="K4417" s="33">
        <f t="shared" si="793"/>
        <v>924.18482761512405</v>
      </c>
      <c r="L4417" s="33">
        <v>4408223</v>
      </c>
      <c r="M4417" s="33">
        <v>0</v>
      </c>
      <c r="N4417" s="33">
        <v>0</v>
      </c>
      <c r="O4417" s="33">
        <v>0</v>
      </c>
      <c r="P4417" s="33">
        <f t="shared" si="794"/>
        <v>4718112</v>
      </c>
      <c r="Q4417" s="33">
        <f t="shared" si="795"/>
        <v>924.18482761512405</v>
      </c>
      <c r="R4417" s="33">
        <f t="shared" si="796"/>
        <v>4408223</v>
      </c>
      <c r="S4417" s="33"/>
      <c r="T4417" s="30" t="str">
        <f t="shared" si="797"/>
        <v>COP</v>
      </c>
      <c r="U4417" s="33">
        <v>0</v>
      </c>
      <c r="V4417" s="33">
        <v>0</v>
      </c>
      <c r="W4417" s="33">
        <v>0</v>
      </c>
      <c r="X4417" s="33">
        <f t="shared" si="798"/>
        <v>4718112</v>
      </c>
      <c r="Y4417" s="33">
        <f t="shared" si="799"/>
        <v>924.18482761512405</v>
      </c>
      <c r="Z4417" s="33">
        <f t="shared" si="800"/>
        <v>4408223</v>
      </c>
      <c r="AA4417" s="34">
        <f t="shared" si="801"/>
        <v>6.3564296991077918E-06</v>
      </c>
      <c r="AB4417" s="33" t="s">
        <v>2762</v>
      </c>
      <c r="AC4417" s="35">
        <v>44939</v>
      </c>
      <c r="AD4417" s="33">
        <v>45</v>
      </c>
      <c r="AE4417" s="36">
        <f t="shared" si="791"/>
        <v>44984</v>
      </c>
    </row>
    <row r="4418" spans="2:31" ht="14.5" hidden="1">
      <c r="B4418" s="29" t="s">
        <v>3481</v>
      </c>
      <c r="C4418" s="30" t="str">
        <f t="shared" si="792"/>
        <v>(Proveedores estratégicos)</v>
      </c>
      <c r="D4418" s="30">
        <v>4</v>
      </c>
      <c r="E4418" s="30" t="s">
        <v>5626</v>
      </c>
      <c r="F4418" s="30" t="s">
        <v>5627</v>
      </c>
      <c r="G4418" s="30" t="s">
        <v>3909</v>
      </c>
      <c r="H4418" s="31" t="s">
        <v>3506</v>
      </c>
      <c r="I4418" s="31" t="s">
        <v>48</v>
      </c>
      <c r="J4418" s="32">
        <v>6004740</v>
      </c>
      <c r="K4418" s="33">
        <f t="shared" si="793"/>
        <v>1176.2099437089216</v>
      </c>
      <c r="L4418" s="33">
        <v>5610345</v>
      </c>
      <c r="M4418" s="33">
        <v>0</v>
      </c>
      <c r="N4418" s="33">
        <v>0</v>
      </c>
      <c r="O4418" s="33">
        <v>0</v>
      </c>
      <c r="P4418" s="33">
        <f t="shared" si="794"/>
        <v>6004740</v>
      </c>
      <c r="Q4418" s="33">
        <f t="shared" si="795"/>
        <v>1176.2099437089216</v>
      </c>
      <c r="R4418" s="33">
        <f t="shared" si="796"/>
        <v>5610345</v>
      </c>
      <c r="S4418" s="33"/>
      <c r="T4418" s="30" t="str">
        <f t="shared" si="797"/>
        <v>COP</v>
      </c>
      <c r="U4418" s="33">
        <v>0</v>
      </c>
      <c r="V4418" s="33">
        <v>0</v>
      </c>
      <c r="W4418" s="33">
        <v>0</v>
      </c>
      <c r="X4418" s="33">
        <f t="shared" si="798"/>
        <v>6004740</v>
      </c>
      <c r="Y4418" s="33">
        <f t="shared" si="799"/>
        <v>1176.2099437089216</v>
      </c>
      <c r="Z4418" s="33">
        <f t="shared" si="800"/>
        <v>5610345</v>
      </c>
      <c r="AA4418" s="34">
        <f t="shared" si="801"/>
        <v>8.0898274838275883E-06</v>
      </c>
      <c r="AB4418" s="33" t="s">
        <v>2762</v>
      </c>
      <c r="AC4418" s="35">
        <v>44942</v>
      </c>
      <c r="AD4418" s="33">
        <v>45</v>
      </c>
      <c r="AE4418" s="36">
        <f t="shared" si="791"/>
        <v>44987</v>
      </c>
    </row>
    <row r="4419" spans="2:31" ht="14.5" hidden="1">
      <c r="B4419" s="29" t="s">
        <v>3481</v>
      </c>
      <c r="C4419" s="30" t="str">
        <f t="shared" si="792"/>
        <v>(Proveedores estratégicos)</v>
      </c>
      <c r="D4419" s="30">
        <v>4</v>
      </c>
      <c r="E4419" s="30" t="s">
        <v>5626</v>
      </c>
      <c r="F4419" s="30" t="s">
        <v>5627</v>
      </c>
      <c r="G4419" s="30" t="s">
        <v>3909</v>
      </c>
      <c r="H4419" s="31" t="s">
        <v>3507</v>
      </c>
      <c r="I4419" s="31" t="s">
        <v>48</v>
      </c>
      <c r="J4419" s="32">
        <v>3686025</v>
      </c>
      <c r="K4419" s="33">
        <f t="shared" si="793"/>
        <v>722.0193507133348</v>
      </c>
      <c r="L4419" s="33">
        <v>3443924</v>
      </c>
      <c r="M4419" s="33">
        <v>0</v>
      </c>
      <c r="N4419" s="33">
        <v>0</v>
      </c>
      <c r="O4419" s="33">
        <v>0</v>
      </c>
      <c r="P4419" s="33">
        <f t="shared" si="794"/>
        <v>3686025</v>
      </c>
      <c r="Q4419" s="33">
        <f t="shared" si="795"/>
        <v>722.0193507133348</v>
      </c>
      <c r="R4419" s="33">
        <f t="shared" si="796"/>
        <v>3443924</v>
      </c>
      <c r="S4419" s="33"/>
      <c r="T4419" s="30" t="str">
        <f t="shared" si="797"/>
        <v>COP</v>
      </c>
      <c r="U4419" s="33">
        <v>0</v>
      </c>
      <c r="V4419" s="33">
        <v>0</v>
      </c>
      <c r="W4419" s="33">
        <v>0</v>
      </c>
      <c r="X4419" s="33">
        <f t="shared" si="798"/>
        <v>3686025</v>
      </c>
      <c r="Y4419" s="33">
        <f t="shared" si="799"/>
        <v>722.0193507133348</v>
      </c>
      <c r="Z4419" s="33">
        <f t="shared" si="800"/>
        <v>3443924</v>
      </c>
      <c r="AA4419" s="34">
        <f t="shared" si="801"/>
        <v>4.9659603870017694E-06</v>
      </c>
      <c r="AB4419" s="33" t="s">
        <v>2762</v>
      </c>
      <c r="AC4419" s="35">
        <v>44943</v>
      </c>
      <c r="AD4419" s="33">
        <v>45</v>
      </c>
      <c r="AE4419" s="36">
        <f t="shared" si="791"/>
        <v>44988</v>
      </c>
    </row>
    <row r="4420" spans="2:31" ht="14.5" hidden="1">
      <c r="B4420" s="29" t="s">
        <v>3481</v>
      </c>
      <c r="C4420" s="30" t="str">
        <f t="shared" si="792"/>
        <v>(Proveedores estratégicos)</v>
      </c>
      <c r="D4420" s="30">
        <v>4</v>
      </c>
      <c r="E4420" s="30" t="s">
        <v>5626</v>
      </c>
      <c r="F4420" s="30" t="s">
        <v>5627</v>
      </c>
      <c r="G4420" s="30" t="s">
        <v>3909</v>
      </c>
      <c r="H4420" s="31" t="s">
        <v>3508</v>
      </c>
      <c r="I4420" s="31" t="s">
        <v>48</v>
      </c>
      <c r="J4420" s="32">
        <v>4682174</v>
      </c>
      <c r="K4420" s="33">
        <f t="shared" si="793"/>
        <v>917.14540289526917</v>
      </c>
      <c r="L4420" s="33">
        <v>4374646</v>
      </c>
      <c r="M4420" s="33">
        <v>0</v>
      </c>
      <c r="N4420" s="33">
        <v>0</v>
      </c>
      <c r="O4420" s="33">
        <v>0</v>
      </c>
      <c r="P4420" s="33">
        <f t="shared" si="794"/>
        <v>4682174</v>
      </c>
      <c r="Q4420" s="33">
        <f t="shared" si="795"/>
        <v>917.14540289526917</v>
      </c>
      <c r="R4420" s="33">
        <f t="shared" si="796"/>
        <v>4374646</v>
      </c>
      <c r="S4420" s="33"/>
      <c r="T4420" s="30" t="str">
        <f t="shared" si="797"/>
        <v>COP</v>
      </c>
      <c r="U4420" s="33">
        <v>0</v>
      </c>
      <c r="V4420" s="33">
        <v>0</v>
      </c>
      <c r="W4420" s="33">
        <v>0</v>
      </c>
      <c r="X4420" s="33">
        <f t="shared" si="798"/>
        <v>4682174</v>
      </c>
      <c r="Y4420" s="33">
        <f t="shared" si="799"/>
        <v>917.14540289526917</v>
      </c>
      <c r="Z4420" s="33">
        <f t="shared" si="800"/>
        <v>4374646</v>
      </c>
      <c r="AA4420" s="34">
        <f t="shared" si="801"/>
        <v>6.3080134007474446E-06</v>
      </c>
      <c r="AB4420" s="33" t="s">
        <v>2762</v>
      </c>
      <c r="AC4420" s="35">
        <v>44944</v>
      </c>
      <c r="AD4420" s="33">
        <v>45</v>
      </c>
      <c r="AE4420" s="36">
        <f t="shared" si="791"/>
        <v>44989</v>
      </c>
    </row>
    <row r="4421" spans="2:31" ht="14.5" hidden="1">
      <c r="B4421" s="29" t="s">
        <v>3481</v>
      </c>
      <c r="C4421" s="30" t="str">
        <f t="shared" si="792"/>
        <v>(Proveedores estratégicos)</v>
      </c>
      <c r="D4421" s="30">
        <v>4</v>
      </c>
      <c r="E4421" s="30" t="s">
        <v>5626</v>
      </c>
      <c r="F4421" s="30" t="s">
        <v>5627</v>
      </c>
      <c r="G4421" s="30" t="s">
        <v>3909</v>
      </c>
      <c r="H4421" s="31" t="s">
        <v>3509</v>
      </c>
      <c r="I4421" s="31" t="s">
        <v>48</v>
      </c>
      <c r="J4421" s="32">
        <v>1302336</v>
      </c>
      <c r="K4421" s="33">
        <f t="shared" si="793"/>
        <v>255.10194240909041</v>
      </c>
      <c r="L4421" s="33">
        <v>1216798</v>
      </c>
      <c r="M4421" s="33">
        <v>0</v>
      </c>
      <c r="N4421" s="33">
        <v>0</v>
      </c>
      <c r="O4421" s="33">
        <v>0</v>
      </c>
      <c r="P4421" s="33">
        <f t="shared" si="794"/>
        <v>1302336</v>
      </c>
      <c r="Q4421" s="33">
        <f t="shared" si="795"/>
        <v>255.10194240909041</v>
      </c>
      <c r="R4421" s="33">
        <f t="shared" si="796"/>
        <v>1216798</v>
      </c>
      <c r="S4421" s="33"/>
      <c r="T4421" s="30" t="str">
        <f t="shared" si="797"/>
        <v>COP</v>
      </c>
      <c r="U4421" s="33">
        <v>0</v>
      </c>
      <c r="V4421" s="33">
        <v>0</v>
      </c>
      <c r="W4421" s="33">
        <v>0</v>
      </c>
      <c r="X4421" s="33">
        <f t="shared" si="798"/>
        <v>1302336</v>
      </c>
      <c r="Y4421" s="33">
        <f t="shared" si="799"/>
        <v>255.10194240909041</v>
      </c>
      <c r="Z4421" s="33">
        <f t="shared" si="800"/>
        <v>1216798</v>
      </c>
      <c r="AA4421" s="34">
        <f t="shared" si="801"/>
        <v>1.7545598180978963E-06</v>
      </c>
      <c r="AB4421" s="33" t="s">
        <v>2762</v>
      </c>
      <c r="AC4421" s="35">
        <v>44944</v>
      </c>
      <c r="AD4421" s="33">
        <v>45</v>
      </c>
      <c r="AE4421" s="36">
        <f t="shared" si="791"/>
        <v>44989</v>
      </c>
    </row>
    <row r="4422" spans="2:31" ht="14.5" hidden="1">
      <c r="B4422" s="29" t="s">
        <v>3481</v>
      </c>
      <c r="C4422" s="30" t="str">
        <f t="shared" si="792"/>
        <v>(Proveedores estratégicos)</v>
      </c>
      <c r="D4422" s="30">
        <v>4</v>
      </c>
      <c r="E4422" s="30" t="s">
        <v>5626</v>
      </c>
      <c r="F4422" s="30" t="s">
        <v>5627</v>
      </c>
      <c r="G4422" s="30" t="s">
        <v>3909</v>
      </c>
      <c r="H4422" s="31" t="s">
        <v>3510</v>
      </c>
      <c r="I4422" s="31" t="s">
        <v>48</v>
      </c>
      <c r="J4422" s="32">
        <v>3109470</v>
      </c>
      <c r="K4422" s="33">
        <f t="shared" si="793"/>
        <v>609.08351415662958</v>
      </c>
      <c r="L4422" s="33">
        <v>2905237</v>
      </c>
      <c r="M4422" s="33">
        <v>0</v>
      </c>
      <c r="N4422" s="33">
        <v>0</v>
      </c>
      <c r="O4422" s="33">
        <v>0</v>
      </c>
      <c r="P4422" s="33">
        <f t="shared" si="794"/>
        <v>3109470</v>
      </c>
      <c r="Q4422" s="33">
        <f t="shared" si="795"/>
        <v>609.08351415662958</v>
      </c>
      <c r="R4422" s="33">
        <f t="shared" si="796"/>
        <v>2905237</v>
      </c>
      <c r="S4422" s="33"/>
      <c r="T4422" s="30" t="str">
        <f t="shared" si="797"/>
        <v>COP</v>
      </c>
      <c r="U4422" s="33">
        <v>0</v>
      </c>
      <c r="V4422" s="33">
        <v>0</v>
      </c>
      <c r="W4422" s="33">
        <v>0</v>
      </c>
      <c r="X4422" s="33">
        <f t="shared" si="798"/>
        <v>3109470</v>
      </c>
      <c r="Y4422" s="33">
        <f t="shared" si="799"/>
        <v>609.08351415662958</v>
      </c>
      <c r="Z4422" s="33">
        <f t="shared" si="800"/>
        <v>2905237</v>
      </c>
      <c r="AA4422" s="34">
        <f t="shared" si="801"/>
        <v>4.189201578447103E-06</v>
      </c>
      <c r="AB4422" s="33" t="s">
        <v>2762</v>
      </c>
      <c r="AC4422" s="35">
        <v>44946</v>
      </c>
      <c r="AD4422" s="33">
        <v>45</v>
      </c>
      <c r="AE4422" s="36">
        <f t="shared" si="791"/>
        <v>44991</v>
      </c>
    </row>
    <row r="4423" spans="2:31" ht="14.5" hidden="1">
      <c r="B4423" s="29" t="s">
        <v>3481</v>
      </c>
      <c r="C4423" s="30" t="str">
        <f t="shared" si="792"/>
        <v>(Proveedores estratégicos)</v>
      </c>
      <c r="D4423" s="30">
        <v>4</v>
      </c>
      <c r="E4423" s="30" t="s">
        <v>5626</v>
      </c>
      <c r="F4423" s="30" t="s">
        <v>5627</v>
      </c>
      <c r="G4423" s="30" t="s">
        <v>3909</v>
      </c>
      <c r="H4423" s="31" t="s">
        <v>3511</v>
      </c>
      <c r="I4423" s="31" t="s">
        <v>48</v>
      </c>
      <c r="J4423" s="32">
        <v>6108682</v>
      </c>
      <c r="K4423" s="33">
        <f t="shared" si="793"/>
        <v>1196.5701227501911</v>
      </c>
      <c r="L4423" s="33">
        <v>5707460</v>
      </c>
      <c r="M4423" s="33">
        <v>0</v>
      </c>
      <c r="N4423" s="33">
        <v>0</v>
      </c>
      <c r="O4423" s="33">
        <v>0</v>
      </c>
      <c r="P4423" s="33">
        <f t="shared" si="794"/>
        <v>6108682</v>
      </c>
      <c r="Q4423" s="33">
        <f t="shared" si="795"/>
        <v>1196.5701227501911</v>
      </c>
      <c r="R4423" s="33">
        <f t="shared" si="796"/>
        <v>5707460</v>
      </c>
      <c r="S4423" s="33"/>
      <c r="T4423" s="30" t="str">
        <f t="shared" si="797"/>
        <v>COP</v>
      </c>
      <c r="U4423" s="33">
        <v>0</v>
      </c>
      <c r="V4423" s="33">
        <v>0</v>
      </c>
      <c r="W4423" s="33">
        <v>0</v>
      </c>
      <c r="X4423" s="33">
        <f t="shared" si="798"/>
        <v>6108682</v>
      </c>
      <c r="Y4423" s="33">
        <f t="shared" si="799"/>
        <v>1196.5701227501911</v>
      </c>
      <c r="Z4423" s="33">
        <f t="shared" si="800"/>
        <v>5707460</v>
      </c>
      <c r="AA4423" s="34">
        <f t="shared" si="801"/>
        <v>8.2298622938244638E-06</v>
      </c>
      <c r="AB4423" s="33" t="s">
        <v>2762</v>
      </c>
      <c r="AC4423" s="35">
        <v>44950</v>
      </c>
      <c r="AD4423" s="33">
        <v>45</v>
      </c>
      <c r="AE4423" s="36">
        <f t="shared" si="791"/>
        <v>44995</v>
      </c>
    </row>
    <row r="4424" spans="2:31" ht="14.5" hidden="1">
      <c r="B4424" s="29" t="s">
        <v>3481</v>
      </c>
      <c r="C4424" s="30" t="str">
        <f t="shared" si="792"/>
        <v>(Proveedores estratégicos)</v>
      </c>
      <c r="D4424" s="30">
        <v>4</v>
      </c>
      <c r="E4424" s="30" t="s">
        <v>5626</v>
      </c>
      <c r="F4424" s="30" t="s">
        <v>5627</v>
      </c>
      <c r="G4424" s="30" t="s">
        <v>3909</v>
      </c>
      <c r="H4424" s="31" t="s">
        <v>3512</v>
      </c>
      <c r="I4424" s="31" t="s">
        <v>48</v>
      </c>
      <c r="J4424" s="32">
        <v>15042909</v>
      </c>
      <c r="K4424" s="33">
        <f t="shared" si="793"/>
        <v>2946.608593561642</v>
      </c>
      <c r="L4424" s="33">
        <v>14054881</v>
      </c>
      <c r="M4424" s="33">
        <v>0</v>
      </c>
      <c r="N4424" s="33">
        <v>0</v>
      </c>
      <c r="O4424" s="33">
        <v>0</v>
      </c>
      <c r="P4424" s="33">
        <f t="shared" si="794"/>
        <v>15042909</v>
      </c>
      <c r="Q4424" s="33">
        <f t="shared" si="795"/>
        <v>2946.608593561642</v>
      </c>
      <c r="R4424" s="33">
        <f t="shared" si="796"/>
        <v>14054881</v>
      </c>
      <c r="S4424" s="33"/>
      <c r="T4424" s="30" t="str">
        <f t="shared" si="797"/>
        <v>COP</v>
      </c>
      <c r="U4424" s="33">
        <v>0</v>
      </c>
      <c r="V4424" s="33">
        <v>0</v>
      </c>
      <c r="W4424" s="33">
        <v>0</v>
      </c>
      <c r="X4424" s="33">
        <f t="shared" si="798"/>
        <v>15042909</v>
      </c>
      <c r="Y4424" s="33">
        <f t="shared" si="799"/>
        <v>2946.608593561642</v>
      </c>
      <c r="Z4424" s="33">
        <f t="shared" si="800"/>
        <v>14054881</v>
      </c>
      <c r="AA4424" s="34">
        <f t="shared" si="801"/>
        <v>2.0266411886564229E-05</v>
      </c>
      <c r="AB4424" s="33" t="s">
        <v>2762</v>
      </c>
      <c r="AC4424" s="35">
        <v>44951</v>
      </c>
      <c r="AD4424" s="33">
        <v>45</v>
      </c>
      <c r="AE4424" s="36">
        <f t="shared" si="791"/>
        <v>44996</v>
      </c>
    </row>
    <row r="4425" spans="2:31" ht="14.5" hidden="1">
      <c r="B4425" s="29" t="s">
        <v>3481</v>
      </c>
      <c r="C4425" s="30" t="str">
        <f t="shared" si="792"/>
        <v>(Proveedores estratégicos)</v>
      </c>
      <c r="D4425" s="30">
        <v>4</v>
      </c>
      <c r="E4425" s="30" t="s">
        <v>5626</v>
      </c>
      <c r="F4425" s="30" t="s">
        <v>5627</v>
      </c>
      <c r="G4425" s="30" t="s">
        <v>3909</v>
      </c>
      <c r="H4425" s="31" t="s">
        <v>3513</v>
      </c>
      <c r="I4425" s="31" t="s">
        <v>48</v>
      </c>
      <c r="J4425" s="32">
        <v>6983277</v>
      </c>
      <c r="K4425" s="33">
        <f t="shared" si="793"/>
        <v>1367.8857825717789</v>
      </c>
      <c r="L4425" s="33">
        <v>6524610</v>
      </c>
      <c r="M4425" s="33">
        <v>0</v>
      </c>
      <c r="N4425" s="33">
        <v>0</v>
      </c>
      <c r="O4425" s="33">
        <v>0</v>
      </c>
      <c r="P4425" s="33">
        <f t="shared" si="794"/>
        <v>6983277</v>
      </c>
      <c r="Q4425" s="33">
        <f t="shared" si="795"/>
        <v>1367.8857825717789</v>
      </c>
      <c r="R4425" s="33">
        <f t="shared" si="796"/>
        <v>6524610</v>
      </c>
      <c r="S4425" s="33"/>
      <c r="T4425" s="30" t="str">
        <f t="shared" si="797"/>
        <v>COP</v>
      </c>
      <c r="U4425" s="33">
        <v>0</v>
      </c>
      <c r="V4425" s="33">
        <v>0</v>
      </c>
      <c r="W4425" s="33">
        <v>0</v>
      </c>
      <c r="X4425" s="33">
        <f t="shared" si="798"/>
        <v>6983277</v>
      </c>
      <c r="Y4425" s="33">
        <f t="shared" si="799"/>
        <v>1367.8857825717789</v>
      </c>
      <c r="Z4425" s="33">
        <f t="shared" si="800"/>
        <v>6524610</v>
      </c>
      <c r="AA4425" s="34">
        <f t="shared" si="801"/>
        <v>9.4081503542574159E-06</v>
      </c>
      <c r="AB4425" s="33" t="s">
        <v>2762</v>
      </c>
      <c r="AC4425" s="35">
        <v>44952</v>
      </c>
      <c r="AD4425" s="33">
        <v>45</v>
      </c>
      <c r="AE4425" s="36">
        <f t="shared" si="791"/>
        <v>44997</v>
      </c>
    </row>
    <row r="4426" spans="2:31" ht="14.5" hidden="1">
      <c r="B4426" s="29" t="s">
        <v>3481</v>
      </c>
      <c r="C4426" s="30" t="str">
        <f t="shared" si="792"/>
        <v>(Proveedores estratégicos)</v>
      </c>
      <c r="D4426" s="30">
        <v>4</v>
      </c>
      <c r="E4426" s="30" t="s">
        <v>5626</v>
      </c>
      <c r="F4426" s="30" t="s">
        <v>5627</v>
      </c>
      <c r="G4426" s="30" t="s">
        <v>3909</v>
      </c>
      <c r="H4426" s="31" t="s">
        <v>3514</v>
      </c>
      <c r="I4426" s="31" t="s">
        <v>48</v>
      </c>
      <c r="J4426" s="32">
        <v>4432036</v>
      </c>
      <c r="K4426" s="33">
        <f t="shared" si="793"/>
        <v>868.14826462048063</v>
      </c>
      <c r="L4426" s="33">
        <v>4140937</v>
      </c>
      <c r="M4426" s="33">
        <v>0</v>
      </c>
      <c r="N4426" s="33">
        <v>0</v>
      </c>
      <c r="O4426" s="33">
        <v>0</v>
      </c>
      <c r="P4426" s="33">
        <f t="shared" si="794"/>
        <v>4432036</v>
      </c>
      <c r="Q4426" s="33">
        <f t="shared" si="795"/>
        <v>868.14826462048063</v>
      </c>
      <c r="R4426" s="33">
        <f t="shared" si="796"/>
        <v>4140937</v>
      </c>
      <c r="S4426" s="33"/>
      <c r="T4426" s="30" t="str">
        <f t="shared" si="797"/>
        <v>COP</v>
      </c>
      <c r="U4426" s="33">
        <v>0</v>
      </c>
      <c r="V4426" s="33">
        <v>0</v>
      </c>
      <c r="W4426" s="33">
        <v>0</v>
      </c>
      <c r="X4426" s="33">
        <f t="shared" si="798"/>
        <v>4432036</v>
      </c>
      <c r="Y4426" s="33">
        <f t="shared" si="799"/>
        <v>868.14826462048063</v>
      </c>
      <c r="Z4426" s="33">
        <f t="shared" si="800"/>
        <v>4140937</v>
      </c>
      <c r="AA4426" s="34">
        <f t="shared" si="801"/>
        <v>5.9710171034755548E-06</v>
      </c>
      <c r="AB4426" s="33" t="s">
        <v>2762</v>
      </c>
      <c r="AC4426" s="35">
        <v>44953</v>
      </c>
      <c r="AD4426" s="33">
        <v>45</v>
      </c>
      <c r="AE4426" s="36">
        <f t="shared" si="791"/>
        <v>44998</v>
      </c>
    </row>
    <row r="4427" spans="2:31" ht="14.5" hidden="1">
      <c r="B4427" s="29" t="s">
        <v>3481</v>
      </c>
      <c r="C4427" s="30" t="str">
        <f t="shared" si="792"/>
        <v>(Proveedores estratégicos)</v>
      </c>
      <c r="D4427" s="30">
        <v>4</v>
      </c>
      <c r="E4427" s="30" t="s">
        <v>5626</v>
      </c>
      <c r="F4427" s="30" t="s">
        <v>5627</v>
      </c>
      <c r="G4427" s="30" t="s">
        <v>3909</v>
      </c>
      <c r="H4427" s="31" t="s">
        <v>3515</v>
      </c>
      <c r="I4427" s="31" t="s">
        <v>48</v>
      </c>
      <c r="J4427" s="32">
        <v>2072980</v>
      </c>
      <c r="K4427" s="33">
        <f t="shared" si="793"/>
        <v>406.05574598781931</v>
      </c>
      <c r="L4427" s="33">
        <v>1936825</v>
      </c>
      <c r="M4427" s="33">
        <v>0</v>
      </c>
      <c r="N4427" s="33">
        <v>0</v>
      </c>
      <c r="O4427" s="33">
        <v>0</v>
      </c>
      <c r="P4427" s="33">
        <f t="shared" si="794"/>
        <v>2072980</v>
      </c>
      <c r="Q4427" s="33">
        <f t="shared" si="795"/>
        <v>406.05574598781931</v>
      </c>
      <c r="R4427" s="33">
        <f t="shared" si="796"/>
        <v>1936825</v>
      </c>
      <c r="S4427" s="33"/>
      <c r="T4427" s="30" t="str">
        <f t="shared" si="797"/>
        <v>COP</v>
      </c>
      <c r="U4427" s="33">
        <v>0</v>
      </c>
      <c r="V4427" s="33">
        <v>0</v>
      </c>
      <c r="W4427" s="33">
        <v>0</v>
      </c>
      <c r="X4427" s="33">
        <f t="shared" si="798"/>
        <v>2072980</v>
      </c>
      <c r="Y4427" s="33">
        <f t="shared" si="799"/>
        <v>406.05574598781931</v>
      </c>
      <c r="Z4427" s="33">
        <f t="shared" si="800"/>
        <v>1936825</v>
      </c>
      <c r="AA4427" s="34">
        <f t="shared" si="801"/>
        <v>2.7928015329475048E-06</v>
      </c>
      <c r="AB4427" s="33" t="s">
        <v>2762</v>
      </c>
      <c r="AC4427" s="35">
        <v>44957</v>
      </c>
      <c r="AD4427" s="33">
        <v>45</v>
      </c>
      <c r="AE4427" s="36">
        <f t="shared" si="791"/>
        <v>45002</v>
      </c>
    </row>
    <row r="4428" spans="2:31" ht="14.5" hidden="1">
      <c r="B4428" s="29" t="s">
        <v>3481</v>
      </c>
      <c r="C4428" s="30" t="str">
        <f t="shared" si="792"/>
        <v>(Proveedores estratégicos)</v>
      </c>
      <c r="D4428" s="30">
        <v>4</v>
      </c>
      <c r="E4428" s="30" t="s">
        <v>5626</v>
      </c>
      <c r="F4428" s="30" t="s">
        <v>5627</v>
      </c>
      <c r="G4428" s="30" t="s">
        <v>3909</v>
      </c>
      <c r="H4428" s="31" t="s">
        <v>3516</v>
      </c>
      <c r="I4428" s="31" t="s">
        <v>48</v>
      </c>
      <c r="J4428" s="32">
        <v>3522400</v>
      </c>
      <c r="K4428" s="33">
        <f t="shared" si="793"/>
        <v>689.96844764510411</v>
      </c>
      <c r="L4428" s="33">
        <v>3291046</v>
      </c>
      <c r="M4428" s="33">
        <v>0</v>
      </c>
      <c r="N4428" s="33">
        <v>0</v>
      </c>
      <c r="O4428" s="33">
        <v>0</v>
      </c>
      <c r="P4428" s="33">
        <f t="shared" si="794"/>
        <v>3522400</v>
      </c>
      <c r="Q4428" s="33">
        <f t="shared" si="795"/>
        <v>689.96844764510411</v>
      </c>
      <c r="R4428" s="33">
        <f t="shared" si="796"/>
        <v>3291046</v>
      </c>
      <c r="S4428" s="33"/>
      <c r="T4428" s="30" t="str">
        <f t="shared" si="797"/>
        <v>COP</v>
      </c>
      <c r="U4428" s="33">
        <v>0</v>
      </c>
      <c r="V4428" s="33">
        <v>0</v>
      </c>
      <c r="W4428" s="33">
        <v>0</v>
      </c>
      <c r="X4428" s="33">
        <f t="shared" si="798"/>
        <v>3522400</v>
      </c>
      <c r="Y4428" s="33">
        <f t="shared" si="799"/>
        <v>689.96844764510411</v>
      </c>
      <c r="Z4428" s="33">
        <f t="shared" si="800"/>
        <v>3291046</v>
      </c>
      <c r="AA4428" s="34">
        <f t="shared" si="801"/>
        <v>4.7455182134683072E-06</v>
      </c>
      <c r="AB4428" s="33" t="s">
        <v>2762</v>
      </c>
      <c r="AC4428" s="35">
        <v>44958</v>
      </c>
      <c r="AD4428" s="33">
        <v>45</v>
      </c>
      <c r="AE4428" s="36">
        <f t="shared" si="791"/>
        <v>45003</v>
      </c>
    </row>
    <row r="4429" spans="2:31" ht="14.5" hidden="1">
      <c r="B4429" s="29" t="s">
        <v>3481</v>
      </c>
      <c r="C4429" s="30" t="str">
        <f t="shared" si="792"/>
        <v>(Proveedores estratégicos)</v>
      </c>
      <c r="D4429" s="30">
        <v>4</v>
      </c>
      <c r="E4429" s="30" t="s">
        <v>5626</v>
      </c>
      <c r="F4429" s="30" t="s">
        <v>5627</v>
      </c>
      <c r="G4429" s="30" t="s">
        <v>3909</v>
      </c>
      <c r="H4429" s="31" t="s">
        <v>3517</v>
      </c>
      <c r="I4429" s="31" t="s">
        <v>48</v>
      </c>
      <c r="J4429" s="32">
        <v>2658460</v>
      </c>
      <c r="K4429" s="33">
        <f t="shared" si="793"/>
        <v>520.73985555101308</v>
      </c>
      <c r="L4429" s="33">
        <v>2483851</v>
      </c>
      <c r="M4429" s="33">
        <v>0</v>
      </c>
      <c r="N4429" s="33">
        <v>0</v>
      </c>
      <c r="O4429" s="33">
        <v>0</v>
      </c>
      <c r="P4429" s="33">
        <f t="shared" si="794"/>
        <v>2658460</v>
      </c>
      <c r="Q4429" s="33">
        <f t="shared" si="795"/>
        <v>520.73985555101308</v>
      </c>
      <c r="R4429" s="33">
        <f t="shared" si="796"/>
        <v>2483851</v>
      </c>
      <c r="S4429" s="33"/>
      <c r="T4429" s="30" t="str">
        <f t="shared" si="797"/>
        <v>COP</v>
      </c>
      <c r="U4429" s="33">
        <v>0</v>
      </c>
      <c r="V4429" s="33">
        <v>0</v>
      </c>
      <c r="W4429" s="33">
        <v>0</v>
      </c>
      <c r="X4429" s="33">
        <f t="shared" si="798"/>
        <v>2658460</v>
      </c>
      <c r="Y4429" s="33">
        <f t="shared" si="799"/>
        <v>520.73985555101308</v>
      </c>
      <c r="Z4429" s="33">
        <f t="shared" si="800"/>
        <v>2483851</v>
      </c>
      <c r="AA4429" s="34">
        <f t="shared" si="801"/>
        <v>3.581584748448204E-06</v>
      </c>
      <c r="AB4429" s="33" t="s">
        <v>2762</v>
      </c>
      <c r="AC4429" s="35">
        <v>44959</v>
      </c>
      <c r="AD4429" s="33">
        <v>45</v>
      </c>
      <c r="AE4429" s="36">
        <f t="shared" si="791"/>
        <v>45004</v>
      </c>
    </row>
    <row r="4430" spans="2:31" ht="14.5" hidden="1">
      <c r="B4430" s="29" t="s">
        <v>3481</v>
      </c>
      <c r="C4430" s="30" t="str">
        <f t="shared" si="792"/>
        <v>(Proveedores estratégicos)</v>
      </c>
      <c r="D4430" s="30">
        <v>4</v>
      </c>
      <c r="E4430" s="30" t="s">
        <v>5626</v>
      </c>
      <c r="F4430" s="30" t="s">
        <v>5627</v>
      </c>
      <c r="G4430" s="30" t="s">
        <v>3909</v>
      </c>
      <c r="H4430" s="31" t="s">
        <v>3518</v>
      </c>
      <c r="I4430" s="31" t="s">
        <v>48</v>
      </c>
      <c r="J4430" s="32">
        <v>7961814</v>
      </c>
      <c r="K4430" s="33">
        <f t="shared" si="793"/>
        <v>1559.5620407350334</v>
      </c>
      <c r="L4430" s="33">
        <v>7438877</v>
      </c>
      <c r="M4430" s="33">
        <v>0</v>
      </c>
      <c r="N4430" s="33">
        <v>0</v>
      </c>
      <c r="O4430" s="33">
        <v>0</v>
      </c>
      <c r="P4430" s="33">
        <f t="shared" si="794"/>
        <v>7961814</v>
      </c>
      <c r="Q4430" s="33">
        <f t="shared" si="795"/>
        <v>1559.5620407350334</v>
      </c>
      <c r="R4430" s="33">
        <f t="shared" si="796"/>
        <v>7438877</v>
      </c>
      <c r="S4430" s="33"/>
      <c r="T4430" s="30" t="str">
        <f t="shared" si="797"/>
        <v>COP</v>
      </c>
      <c r="U4430" s="33">
        <v>0</v>
      </c>
      <c r="V4430" s="33">
        <v>0</v>
      </c>
      <c r="W4430" s="33">
        <v>0</v>
      </c>
      <c r="X4430" s="33">
        <f t="shared" si="798"/>
        <v>7961814</v>
      </c>
      <c r="Y4430" s="33">
        <f t="shared" si="799"/>
        <v>1559.5620407350334</v>
      </c>
      <c r="Z4430" s="33">
        <f t="shared" si="800"/>
        <v>7438877</v>
      </c>
      <c r="AA4430" s="34">
        <f t="shared" si="801"/>
        <v>1.0726476108583861E-05</v>
      </c>
      <c r="AB4430" s="33" t="s">
        <v>2762</v>
      </c>
      <c r="AC4430" s="35">
        <v>44965</v>
      </c>
      <c r="AD4430" s="33">
        <v>45</v>
      </c>
      <c r="AE4430" s="36">
        <f t="shared" si="791"/>
        <v>45010</v>
      </c>
    </row>
    <row r="4431" spans="2:31" ht="14.5" hidden="1">
      <c r="B4431" s="29" t="s">
        <v>3481</v>
      </c>
      <c r="C4431" s="30" t="str">
        <f t="shared" si="792"/>
        <v>(Proveedores estratégicos)</v>
      </c>
      <c r="D4431" s="30">
        <v>4</v>
      </c>
      <c r="E4431" s="30" t="s">
        <v>5626</v>
      </c>
      <c r="F4431" s="30" t="s">
        <v>5627</v>
      </c>
      <c r="G4431" s="30" t="s">
        <v>3909</v>
      </c>
      <c r="H4431" s="31" t="s">
        <v>3519</v>
      </c>
      <c r="I4431" s="31" t="s">
        <v>48</v>
      </c>
      <c r="J4431" s="32">
        <v>4145960</v>
      </c>
      <c r="K4431" s="33">
        <f t="shared" si="793"/>
        <v>812.11170162583721</v>
      </c>
      <c r="L4431" s="33">
        <v>3873651</v>
      </c>
      <c r="M4431" s="33">
        <v>0</v>
      </c>
      <c r="N4431" s="33">
        <v>0</v>
      </c>
      <c r="O4431" s="33">
        <v>0</v>
      </c>
      <c r="P4431" s="33">
        <f t="shared" si="794"/>
        <v>4145960</v>
      </c>
      <c r="Q4431" s="33">
        <f t="shared" si="795"/>
        <v>812.11170162583721</v>
      </c>
      <c r="R4431" s="33">
        <f t="shared" si="796"/>
        <v>3873651</v>
      </c>
      <c r="S4431" s="33"/>
      <c r="T4431" s="30" t="str">
        <f t="shared" si="797"/>
        <v>COP</v>
      </c>
      <c r="U4431" s="33">
        <v>0</v>
      </c>
      <c r="V4431" s="33">
        <v>0</v>
      </c>
      <c r="W4431" s="33">
        <v>0</v>
      </c>
      <c r="X4431" s="33">
        <f t="shared" si="798"/>
        <v>4145960</v>
      </c>
      <c r="Y4431" s="33">
        <f t="shared" si="799"/>
        <v>812.11170162583721</v>
      </c>
      <c r="Z4431" s="33">
        <f t="shared" si="800"/>
        <v>3873651</v>
      </c>
      <c r="AA4431" s="34">
        <f t="shared" si="801"/>
        <v>5.5856045078433186E-06</v>
      </c>
      <c r="AB4431" s="33" t="s">
        <v>2762</v>
      </c>
      <c r="AC4431" s="35">
        <v>44966</v>
      </c>
      <c r="AD4431" s="33">
        <v>45</v>
      </c>
      <c r="AE4431" s="36">
        <f t="shared" si="791"/>
        <v>45011</v>
      </c>
    </row>
    <row r="4432" spans="2:31" ht="14.5" hidden="1">
      <c r="B4432" s="29" t="s">
        <v>3520</v>
      </c>
      <c r="C4432" s="30" t="str">
        <f t="shared" si="792"/>
        <v>(Acreedores quirografarios)</v>
      </c>
      <c r="D4432" s="30">
        <v>5</v>
      </c>
      <c r="E4432" s="30" t="s">
        <v>5628</v>
      </c>
      <c r="F4432" s="30" t="s">
        <v>5629</v>
      </c>
      <c r="G4432" s="30" t="s">
        <v>4912</v>
      </c>
      <c r="H4432" s="31" t="s">
        <v>3521</v>
      </c>
      <c r="I4432" s="31" t="s">
        <v>48</v>
      </c>
      <c r="J4432" s="32">
        <v>2280833</v>
      </c>
      <c r="K4432" s="33">
        <f t="shared" si="793"/>
        <v>422.52376909127116</v>
      </c>
      <c r="L4432" s="33">
        <v>2015375</v>
      </c>
      <c r="M4432" s="33">
        <v>0</v>
      </c>
      <c r="N4432" s="33">
        <v>0</v>
      </c>
      <c r="O4432" s="33">
        <v>0</v>
      </c>
      <c r="P4432" s="33">
        <f t="shared" si="794"/>
        <v>2280833</v>
      </c>
      <c r="Q4432" s="33">
        <f t="shared" si="795"/>
        <v>422.52376909127116</v>
      </c>
      <c r="R4432" s="33">
        <f t="shared" si="796"/>
        <v>2015375</v>
      </c>
      <c r="S4432" s="33"/>
      <c r="T4432" s="30" t="str">
        <f t="shared" si="797"/>
        <v>COP</v>
      </c>
      <c r="U4432" s="33">
        <v>0</v>
      </c>
      <c r="V4432" s="33">
        <v>0</v>
      </c>
      <c r="W4432" s="33">
        <v>0</v>
      </c>
      <c r="X4432" s="33">
        <f t="shared" si="798"/>
        <v>2280833</v>
      </c>
      <c r="Y4432" s="33">
        <f t="shared" si="799"/>
        <v>422.52376909127116</v>
      </c>
      <c r="Z4432" s="33">
        <f t="shared" si="800"/>
        <v>2015375</v>
      </c>
      <c r="AA4432" s="34">
        <f t="shared" si="801"/>
        <v>4.9693924864415047E-05</v>
      </c>
      <c r="AB4432" s="33" t="s">
        <v>4928</v>
      </c>
      <c r="AC4432" s="35">
        <v>44936</v>
      </c>
      <c r="AD4432" s="33">
        <v>60</v>
      </c>
      <c r="AE4432" s="36">
        <f t="shared" si="791"/>
        <v>44996</v>
      </c>
    </row>
    <row r="4433" spans="2:31" ht="14.5" hidden="1">
      <c r="B4433" s="29" t="s">
        <v>3520</v>
      </c>
      <c r="C4433" s="30" t="str">
        <f t="shared" si="792"/>
        <v>(Acreedores quirografarios)</v>
      </c>
      <c r="D4433" s="30">
        <v>5</v>
      </c>
      <c r="E4433" s="30" t="s">
        <v>5628</v>
      </c>
      <c r="F4433" s="30" t="s">
        <v>5629</v>
      </c>
      <c r="G4433" s="30" t="s">
        <v>4912</v>
      </c>
      <c r="H4433" s="31" t="s">
        <v>3522</v>
      </c>
      <c r="I4433" s="31" t="s">
        <v>48</v>
      </c>
      <c r="J4433" s="32">
        <v>2280833</v>
      </c>
      <c r="K4433" s="33">
        <f t="shared" si="793"/>
        <v>422.52376909127116</v>
      </c>
      <c r="L4433" s="33">
        <v>2015375</v>
      </c>
      <c r="M4433" s="33">
        <v>0</v>
      </c>
      <c r="N4433" s="33">
        <v>0</v>
      </c>
      <c r="O4433" s="33">
        <v>0</v>
      </c>
      <c r="P4433" s="33">
        <f t="shared" si="794"/>
        <v>2280833</v>
      </c>
      <c r="Q4433" s="33">
        <f t="shared" si="795"/>
        <v>422.52376909127116</v>
      </c>
      <c r="R4433" s="33">
        <f t="shared" si="796"/>
        <v>2015375</v>
      </c>
      <c r="S4433" s="33"/>
      <c r="T4433" s="30" t="str">
        <f t="shared" si="797"/>
        <v>COP</v>
      </c>
      <c r="U4433" s="33">
        <v>0</v>
      </c>
      <c r="V4433" s="33">
        <v>0</v>
      </c>
      <c r="W4433" s="33">
        <v>0</v>
      </c>
      <c r="X4433" s="33">
        <f t="shared" si="798"/>
        <v>2280833</v>
      </c>
      <c r="Y4433" s="33">
        <f t="shared" si="799"/>
        <v>422.52376909127116</v>
      </c>
      <c r="Z4433" s="33">
        <f t="shared" si="800"/>
        <v>2015375</v>
      </c>
      <c r="AA4433" s="34">
        <f t="shared" si="801"/>
        <v>4.9693924864415047E-05</v>
      </c>
      <c r="AB4433" s="33" t="s">
        <v>4928</v>
      </c>
      <c r="AC4433" s="35">
        <v>44962</v>
      </c>
      <c r="AD4433" s="33">
        <v>60</v>
      </c>
      <c r="AE4433" s="36">
        <f t="shared" si="791"/>
        <v>45022</v>
      </c>
    </row>
    <row r="4434" spans="2:31" ht="14.5" hidden="1">
      <c r="B4434" s="29" t="s">
        <v>1626</v>
      </c>
      <c r="C4434" s="30" t="str">
        <f t="shared" si="792"/>
        <v>(Acreedores quirografarios)</v>
      </c>
      <c r="D4434" s="30">
        <v>5</v>
      </c>
      <c r="E4434" s="30" t="s">
        <v>5206</v>
      </c>
      <c r="F4434" s="30" t="s">
        <v>5207</v>
      </c>
      <c r="G4434" s="30" t="s">
        <v>4912</v>
      </c>
      <c r="H4434" s="31" t="s">
        <v>3523</v>
      </c>
      <c r="I4434" s="31" t="s">
        <v>48</v>
      </c>
      <c r="J4434" s="32">
        <v>916300</v>
      </c>
      <c r="K4434" s="33">
        <f t="shared" si="793"/>
        <v>179.93060578424897</v>
      </c>
      <c r="L4434" s="33">
        <v>858242</v>
      </c>
      <c r="M4434" s="33">
        <v>0</v>
      </c>
      <c r="N4434" s="33">
        <v>0</v>
      </c>
      <c r="O4434" s="33">
        <v>0</v>
      </c>
      <c r="P4434" s="33">
        <f t="shared" si="794"/>
        <v>916300</v>
      </c>
      <c r="Q4434" s="33">
        <f t="shared" si="795"/>
        <v>179.93060578424897</v>
      </c>
      <c r="R4434" s="33">
        <f t="shared" si="796"/>
        <v>858242</v>
      </c>
      <c r="S4434" s="33"/>
      <c r="T4434" s="30" t="str">
        <f t="shared" si="797"/>
        <v>COP</v>
      </c>
      <c r="U4434" s="33">
        <v>0</v>
      </c>
      <c r="V4434" s="33">
        <v>0</v>
      </c>
      <c r="W4434" s="33">
        <v>0</v>
      </c>
      <c r="X4434" s="33">
        <f t="shared" si="798"/>
        <v>916300</v>
      </c>
      <c r="Y4434" s="33">
        <f t="shared" si="799"/>
        <v>179.93060578424897</v>
      </c>
      <c r="Z4434" s="33">
        <f t="shared" si="800"/>
        <v>858242</v>
      </c>
      <c r="AA4434" s="34">
        <f t="shared" si="801"/>
        <v>2.1162023674743062E-05</v>
      </c>
      <c r="AB4434" s="33" t="s">
        <v>762</v>
      </c>
      <c r="AC4434" s="35">
        <v>44931</v>
      </c>
      <c r="AD4434" s="33">
        <v>60</v>
      </c>
      <c r="AE4434" s="36">
        <f t="shared" si="791"/>
        <v>44991</v>
      </c>
    </row>
    <row r="4435" spans="2:31" ht="14.5" hidden="1">
      <c r="B4435" s="29" t="s">
        <v>1626</v>
      </c>
      <c r="C4435" s="30" t="str">
        <f t="shared" si="792"/>
        <v>(Acreedores quirografarios)</v>
      </c>
      <c r="D4435" s="30">
        <v>5</v>
      </c>
      <c r="E4435" s="30" t="s">
        <v>5206</v>
      </c>
      <c r="F4435" s="30" t="s">
        <v>5207</v>
      </c>
      <c r="G4435" s="30" t="s">
        <v>4912</v>
      </c>
      <c r="H4435" s="31" t="s">
        <v>3524</v>
      </c>
      <c r="I4435" s="31" t="s">
        <v>48</v>
      </c>
      <c r="J4435" s="32">
        <v>499800</v>
      </c>
      <c r="K4435" s="33">
        <f t="shared" si="793"/>
        <v>98.143966791408531</v>
      </c>
      <c r="L4435" s="33">
        <v>468132</v>
      </c>
      <c r="M4435" s="33">
        <v>0</v>
      </c>
      <c r="N4435" s="33">
        <v>0</v>
      </c>
      <c r="O4435" s="33">
        <v>0</v>
      </c>
      <c r="P4435" s="33">
        <f t="shared" si="794"/>
        <v>499800</v>
      </c>
      <c r="Q4435" s="33">
        <f t="shared" si="795"/>
        <v>98.143966791408531</v>
      </c>
      <c r="R4435" s="33">
        <f t="shared" si="796"/>
        <v>468132</v>
      </c>
      <c r="S4435" s="33"/>
      <c r="T4435" s="30" t="str">
        <f t="shared" si="797"/>
        <v>COP</v>
      </c>
      <c r="U4435" s="33">
        <v>0</v>
      </c>
      <c r="V4435" s="33">
        <v>0</v>
      </c>
      <c r="W4435" s="33">
        <v>0</v>
      </c>
      <c r="X4435" s="33">
        <f t="shared" si="798"/>
        <v>499800</v>
      </c>
      <c r="Y4435" s="33">
        <f t="shared" si="799"/>
        <v>98.143966791408531</v>
      </c>
      <c r="Z4435" s="33">
        <f t="shared" si="800"/>
        <v>468132</v>
      </c>
      <c r="AA4435" s="34">
        <f t="shared" si="801"/>
        <v>1.1542922004405306E-05</v>
      </c>
      <c r="AB4435" s="33" t="s">
        <v>762</v>
      </c>
      <c r="AC4435" s="35">
        <v>44952</v>
      </c>
      <c r="AD4435" s="33">
        <v>60</v>
      </c>
      <c r="AE4435" s="36">
        <f t="shared" si="791"/>
        <v>45012</v>
      </c>
    </row>
    <row r="4436" spans="2:31" ht="14.5" hidden="1">
      <c r="B4436" s="29" t="s">
        <v>3525</v>
      </c>
      <c r="C4436" s="30" t="str">
        <f t="shared" si="792"/>
        <v>(Proveedores estratégicos)</v>
      </c>
      <c r="D4436" s="30">
        <v>4</v>
      </c>
      <c r="E4436" s="30" t="s">
        <v>5630</v>
      </c>
      <c r="F4436" s="30" t="s">
        <v>5631</v>
      </c>
      <c r="G4436" s="30" t="s">
        <v>4770</v>
      </c>
      <c r="H4436" s="31" t="s">
        <v>3526</v>
      </c>
      <c r="I4436" s="31" t="s">
        <v>48</v>
      </c>
      <c r="J4436" s="32">
        <v>118901439</v>
      </c>
      <c r="K4436" s="33">
        <f t="shared" si="793"/>
        <v>23290.441418493243</v>
      </c>
      <c r="L4436" s="33">
        <v>111091912</v>
      </c>
      <c r="M4436" s="33">
        <v>0</v>
      </c>
      <c r="N4436" s="33">
        <v>0</v>
      </c>
      <c r="O4436" s="33">
        <v>0</v>
      </c>
      <c r="P4436" s="33">
        <f t="shared" si="794"/>
        <v>118901439</v>
      </c>
      <c r="Q4436" s="33">
        <f t="shared" si="795"/>
        <v>23290.441418493243</v>
      </c>
      <c r="R4436" s="33">
        <f t="shared" si="796"/>
        <v>111091912</v>
      </c>
      <c r="S4436" s="33"/>
      <c r="T4436" s="30" t="str">
        <f t="shared" si="797"/>
        <v>COP</v>
      </c>
      <c r="U4436" s="33">
        <v>0</v>
      </c>
      <c r="V4436" s="33">
        <v>0</v>
      </c>
      <c r="W4436" s="33">
        <v>0</v>
      </c>
      <c r="X4436" s="33">
        <f t="shared" si="798"/>
        <v>118901439</v>
      </c>
      <c r="Y4436" s="33">
        <f t="shared" si="799"/>
        <v>23290.441418493243</v>
      </c>
      <c r="Z4436" s="33">
        <f t="shared" si="800"/>
        <v>111091912</v>
      </c>
      <c r="AA4436" s="34">
        <f t="shared" si="801"/>
        <v>0.00016018879461575998</v>
      </c>
      <c r="AB4436" s="33" t="s">
        <v>4908</v>
      </c>
      <c r="AC4436" s="35">
        <v>44963</v>
      </c>
      <c r="AD4436" s="33" t="s">
        <v>4909</v>
      </c>
      <c r="AE4436" s="36">
        <f>+AC4436</f>
        <v>44963</v>
      </c>
    </row>
    <row r="4437" spans="2:31" ht="14.5" hidden="1">
      <c r="B4437" s="29" t="s">
        <v>1707</v>
      </c>
      <c r="C4437" s="30" t="str">
        <f t="shared" si="792"/>
        <v>(Acreedores quirografarios)</v>
      </c>
      <c r="D4437" s="30">
        <v>5</v>
      </c>
      <c r="E4437" s="30" t="s">
        <v>5239</v>
      </c>
      <c r="F4437" s="30" t="s">
        <v>5240</v>
      </c>
      <c r="G4437" s="30" t="s">
        <v>5010</v>
      </c>
      <c r="H4437" s="31" t="s">
        <v>3527</v>
      </c>
      <c r="I4437" s="31" t="s">
        <v>48</v>
      </c>
      <c r="J4437" s="32">
        <v>10472000</v>
      </c>
      <c r="K4437" s="33">
        <f t="shared" si="793"/>
        <v>2051.2577963667618</v>
      </c>
      <c r="L4437" s="33">
        <v>9784192</v>
      </c>
      <c r="M4437" s="33">
        <v>0</v>
      </c>
      <c r="N4437" s="33">
        <v>0</v>
      </c>
      <c r="O4437" s="33">
        <v>0</v>
      </c>
      <c r="P4437" s="33">
        <f t="shared" si="794"/>
        <v>10472000</v>
      </c>
      <c r="Q4437" s="33">
        <f t="shared" si="795"/>
        <v>2051.2577963667618</v>
      </c>
      <c r="R4437" s="33">
        <f t="shared" si="796"/>
        <v>9784192</v>
      </c>
      <c r="S4437" s="33"/>
      <c r="T4437" s="30" t="str">
        <f t="shared" si="797"/>
        <v>COP</v>
      </c>
      <c r="U4437" s="33">
        <v>0</v>
      </c>
      <c r="V4437" s="33">
        <v>0</v>
      </c>
      <c r="W4437" s="33">
        <v>0</v>
      </c>
      <c r="X4437" s="33">
        <f t="shared" si="798"/>
        <v>10472000</v>
      </c>
      <c r="Y4437" s="33">
        <f t="shared" si="799"/>
        <v>2051.2577963667618</v>
      </c>
      <c r="Z4437" s="33">
        <f t="shared" si="800"/>
        <v>9784192</v>
      </c>
      <c r="AA4437" s="34">
        <f t="shared" si="801"/>
        <v>0.00024125281999975726</v>
      </c>
      <c r="AB4437" s="33" t="s">
        <v>5241</v>
      </c>
      <c r="AC4437" s="35">
        <v>44881</v>
      </c>
      <c r="AD4437" s="33">
        <v>90</v>
      </c>
      <c r="AE4437" s="36">
        <f t="shared" si="802" ref="AE4437:AE4477">+AD4437+AC4437</f>
        <v>44971</v>
      </c>
    </row>
    <row r="4438" spans="2:31" ht="14.5" hidden="1">
      <c r="B4438" s="29" t="s">
        <v>1707</v>
      </c>
      <c r="C4438" s="30" t="str">
        <f t="shared" si="792"/>
        <v>(Acreedores quirografarios)</v>
      </c>
      <c r="D4438" s="30">
        <v>5</v>
      </c>
      <c r="E4438" s="30" t="s">
        <v>5239</v>
      </c>
      <c r="F4438" s="30" t="s">
        <v>5240</v>
      </c>
      <c r="G4438" s="30" t="s">
        <v>5010</v>
      </c>
      <c r="H4438" s="31" t="s">
        <v>3528</v>
      </c>
      <c r="I4438" s="31" t="s">
        <v>48</v>
      </c>
      <c r="J4438" s="32">
        <v>66636424</v>
      </c>
      <c r="K4438" s="33">
        <f t="shared" si="793"/>
        <v>13099.910898665576</v>
      </c>
      <c r="L4438" s="33">
        <v>62484610</v>
      </c>
      <c r="M4438" s="33">
        <v>0</v>
      </c>
      <c r="N4438" s="33">
        <v>0</v>
      </c>
      <c r="O4438" s="33">
        <v>0</v>
      </c>
      <c r="P4438" s="33">
        <f t="shared" si="794"/>
        <v>66636424</v>
      </c>
      <c r="Q4438" s="33">
        <f t="shared" si="795"/>
        <v>13099.910898665576</v>
      </c>
      <c r="R4438" s="33">
        <f t="shared" si="796"/>
        <v>62484610</v>
      </c>
      <c r="S4438" s="33"/>
      <c r="T4438" s="30" t="str">
        <f t="shared" si="797"/>
        <v>COP</v>
      </c>
      <c r="U4438" s="33">
        <v>0</v>
      </c>
      <c r="V4438" s="33">
        <v>0</v>
      </c>
      <c r="W4438" s="33">
        <v>0</v>
      </c>
      <c r="X4438" s="33">
        <f t="shared" si="798"/>
        <v>66636424</v>
      </c>
      <c r="Y4438" s="33">
        <f t="shared" si="799"/>
        <v>13099.910898665576</v>
      </c>
      <c r="Z4438" s="33">
        <f t="shared" si="800"/>
        <v>62484610</v>
      </c>
      <c r="AA4438" s="34">
        <f t="shared" si="801"/>
        <v>0.0015407085602045659</v>
      </c>
      <c r="AB4438" s="33" t="s">
        <v>5241</v>
      </c>
      <c r="AC4438" s="35">
        <v>44881</v>
      </c>
      <c r="AD4438" s="33">
        <v>90</v>
      </c>
      <c r="AE4438" s="36">
        <f t="shared" si="802"/>
        <v>44971</v>
      </c>
    </row>
    <row r="4439" spans="2:31" ht="14.5" hidden="1">
      <c r="B4439" s="29" t="s">
        <v>1707</v>
      </c>
      <c r="C4439" s="30" t="str">
        <f t="shared" si="792"/>
        <v>(Acreedores quirografarios)</v>
      </c>
      <c r="D4439" s="30">
        <v>5</v>
      </c>
      <c r="E4439" s="30" t="s">
        <v>5239</v>
      </c>
      <c r="F4439" s="30" t="s">
        <v>5240</v>
      </c>
      <c r="G4439" s="30" t="s">
        <v>5010</v>
      </c>
      <c r="H4439" s="31" t="s">
        <v>3529</v>
      </c>
      <c r="I4439" s="31" t="s">
        <v>48</v>
      </c>
      <c r="J4439" s="32">
        <v>35194418</v>
      </c>
      <c r="K4439" s="33">
        <f t="shared" si="793"/>
        <v>6953.7868067129984</v>
      </c>
      <c r="L4439" s="33">
        <v>33168520</v>
      </c>
      <c r="M4439" s="33">
        <v>0</v>
      </c>
      <c r="N4439" s="33">
        <v>0</v>
      </c>
      <c r="O4439" s="33">
        <v>0</v>
      </c>
      <c r="P4439" s="33">
        <f t="shared" si="794"/>
        <v>35194418</v>
      </c>
      <c r="Q4439" s="33">
        <f t="shared" si="795"/>
        <v>6953.7868067129984</v>
      </c>
      <c r="R4439" s="33">
        <f t="shared" si="796"/>
        <v>33168520</v>
      </c>
      <c r="S4439" s="33"/>
      <c r="T4439" s="30" t="str">
        <f t="shared" si="797"/>
        <v>COP</v>
      </c>
      <c r="U4439" s="33">
        <v>0</v>
      </c>
      <c r="V4439" s="33">
        <v>0</v>
      </c>
      <c r="W4439" s="33">
        <v>0</v>
      </c>
      <c r="X4439" s="33">
        <f t="shared" si="798"/>
        <v>35194418</v>
      </c>
      <c r="Y4439" s="33">
        <f t="shared" si="799"/>
        <v>6953.7868067129984</v>
      </c>
      <c r="Z4439" s="33">
        <f t="shared" si="800"/>
        <v>33168520</v>
      </c>
      <c r="AA4439" s="34">
        <f t="shared" si="801"/>
        <v>0.00081784975041560395</v>
      </c>
      <c r="AB4439" s="33" t="s">
        <v>5241</v>
      </c>
      <c r="AC4439" s="35">
        <v>44881</v>
      </c>
      <c r="AD4439" s="33">
        <v>90</v>
      </c>
      <c r="AE4439" s="36">
        <f t="shared" si="802"/>
        <v>44971</v>
      </c>
    </row>
    <row r="4440" spans="2:31" ht="14.5" hidden="1">
      <c r="B4440" s="29" t="s">
        <v>1707</v>
      </c>
      <c r="C4440" s="30" t="str">
        <f t="shared" si="792"/>
        <v>(Acreedores quirografarios)</v>
      </c>
      <c r="D4440" s="30">
        <v>5</v>
      </c>
      <c r="E4440" s="30" t="s">
        <v>5239</v>
      </c>
      <c r="F4440" s="30" t="s">
        <v>5240</v>
      </c>
      <c r="G4440" s="30" t="s">
        <v>5010</v>
      </c>
      <c r="H4440" s="31" t="s">
        <v>3530</v>
      </c>
      <c r="I4440" s="31" t="s">
        <v>48</v>
      </c>
      <c r="J4440" s="32">
        <v>99305051</v>
      </c>
      <c r="K4440" s="33">
        <f t="shared" si="793"/>
        <v>19701.419751145211</v>
      </c>
      <c r="L4440" s="33">
        <v>93972817</v>
      </c>
      <c r="M4440" s="33">
        <v>0</v>
      </c>
      <c r="N4440" s="33">
        <v>0</v>
      </c>
      <c r="O4440" s="33">
        <v>0</v>
      </c>
      <c r="P4440" s="33">
        <f t="shared" si="794"/>
        <v>99305051</v>
      </c>
      <c r="Q4440" s="33">
        <f t="shared" si="795"/>
        <v>19701.419751145211</v>
      </c>
      <c r="R4440" s="33">
        <f t="shared" si="796"/>
        <v>93972817</v>
      </c>
      <c r="S4440" s="33"/>
      <c r="T4440" s="30" t="str">
        <f t="shared" si="797"/>
        <v>COP</v>
      </c>
      <c r="U4440" s="33">
        <v>0</v>
      </c>
      <c r="V4440" s="33">
        <v>0</v>
      </c>
      <c r="W4440" s="33">
        <v>0</v>
      </c>
      <c r="X4440" s="33">
        <f t="shared" si="798"/>
        <v>99305051</v>
      </c>
      <c r="Y4440" s="33">
        <f t="shared" si="799"/>
        <v>19701.419751145211</v>
      </c>
      <c r="Z4440" s="33">
        <f t="shared" si="800"/>
        <v>93972817</v>
      </c>
      <c r="AA4440" s="34">
        <f t="shared" si="801"/>
        <v>0.0023171261463972833</v>
      </c>
      <c r="AB4440" s="33" t="s">
        <v>5241</v>
      </c>
      <c r="AC4440" s="35">
        <v>44889</v>
      </c>
      <c r="AD4440" s="33">
        <v>90</v>
      </c>
      <c r="AE4440" s="36">
        <f t="shared" si="802"/>
        <v>44979</v>
      </c>
    </row>
    <row r="4441" spans="2:31" ht="14.5" hidden="1">
      <c r="B4441" s="29" t="s">
        <v>1707</v>
      </c>
      <c r="C4441" s="30" t="str">
        <f t="shared" si="792"/>
        <v>(Acreedores quirografarios)</v>
      </c>
      <c r="D4441" s="30">
        <v>5</v>
      </c>
      <c r="E4441" s="30" t="s">
        <v>5239</v>
      </c>
      <c r="F4441" s="30" t="s">
        <v>5240</v>
      </c>
      <c r="G4441" s="30" t="s">
        <v>5010</v>
      </c>
      <c r="H4441" s="31" t="s">
        <v>3531</v>
      </c>
      <c r="I4441" s="31" t="s">
        <v>48</v>
      </c>
      <c r="J4441" s="32">
        <v>44635508</v>
      </c>
      <c r="K4441" s="33">
        <f t="shared" si="793"/>
        <v>8819.1773326205221</v>
      </c>
      <c r="L4441" s="33">
        <v>42066153</v>
      </c>
      <c r="M4441" s="33">
        <v>0</v>
      </c>
      <c r="N4441" s="33">
        <v>0</v>
      </c>
      <c r="O4441" s="33">
        <v>0</v>
      </c>
      <c r="P4441" s="33">
        <f t="shared" si="794"/>
        <v>44635508</v>
      </c>
      <c r="Q4441" s="33">
        <f t="shared" si="795"/>
        <v>8819.1773326205221</v>
      </c>
      <c r="R4441" s="33">
        <f t="shared" si="796"/>
        <v>42066153</v>
      </c>
      <c r="S4441" s="33"/>
      <c r="T4441" s="30" t="str">
        <f t="shared" si="797"/>
        <v>COP</v>
      </c>
      <c r="U4441" s="33">
        <v>0</v>
      </c>
      <c r="V4441" s="33">
        <v>0</v>
      </c>
      <c r="W4441" s="33">
        <v>0</v>
      </c>
      <c r="X4441" s="33">
        <f t="shared" si="798"/>
        <v>44635508</v>
      </c>
      <c r="Y4441" s="33">
        <f t="shared" si="799"/>
        <v>8819.1773326205221</v>
      </c>
      <c r="Z4441" s="33">
        <f t="shared" si="800"/>
        <v>42066153</v>
      </c>
      <c r="AA4441" s="34">
        <f t="shared" si="801"/>
        <v>0.0010372423229011909</v>
      </c>
      <c r="AB4441" s="33" t="s">
        <v>5241</v>
      </c>
      <c r="AC4441" s="35">
        <v>44889</v>
      </c>
      <c r="AD4441" s="33">
        <v>90</v>
      </c>
      <c r="AE4441" s="36">
        <f t="shared" si="802"/>
        <v>44979</v>
      </c>
    </row>
    <row r="4442" spans="2:31" ht="14.5" hidden="1">
      <c r="B4442" s="29" t="s">
        <v>1707</v>
      </c>
      <c r="C4442" s="30" t="str">
        <f t="shared" si="792"/>
        <v>(Acreedores quirografarios)</v>
      </c>
      <c r="D4442" s="30">
        <v>5</v>
      </c>
      <c r="E4442" s="30" t="s">
        <v>5239</v>
      </c>
      <c r="F4442" s="30" t="s">
        <v>5240</v>
      </c>
      <c r="G4442" s="30" t="s">
        <v>5010</v>
      </c>
      <c r="H4442" s="31" t="s">
        <v>3532</v>
      </c>
      <c r="I4442" s="31" t="s">
        <v>48</v>
      </c>
      <c r="J4442" s="32">
        <v>32909561</v>
      </c>
      <c r="K4442" s="33">
        <f t="shared" si="793"/>
        <v>6446.3324842500288</v>
      </c>
      <c r="L4442" s="33">
        <v>30748039</v>
      </c>
      <c r="M4442" s="33">
        <v>0</v>
      </c>
      <c r="N4442" s="33">
        <v>0</v>
      </c>
      <c r="O4442" s="33">
        <v>0</v>
      </c>
      <c r="P4442" s="33">
        <f t="shared" si="794"/>
        <v>32909561</v>
      </c>
      <c r="Q4442" s="33">
        <f t="shared" si="795"/>
        <v>6446.3324842500288</v>
      </c>
      <c r="R4442" s="33">
        <f t="shared" si="796"/>
        <v>30748039</v>
      </c>
      <c r="S4442" s="33"/>
      <c r="T4442" s="30" t="str">
        <f t="shared" si="797"/>
        <v>COP</v>
      </c>
      <c r="U4442" s="33">
        <v>0</v>
      </c>
      <c r="V4442" s="33">
        <v>0</v>
      </c>
      <c r="W4442" s="33">
        <v>0</v>
      </c>
      <c r="X4442" s="33">
        <f t="shared" si="798"/>
        <v>32909561</v>
      </c>
      <c r="Y4442" s="33">
        <f t="shared" si="799"/>
        <v>6446.3324842500288</v>
      </c>
      <c r="Z4442" s="33">
        <f t="shared" si="800"/>
        <v>30748039</v>
      </c>
      <c r="AA4442" s="34">
        <f t="shared" si="801"/>
        <v>0.00075816696138143204</v>
      </c>
      <c r="AB4442" s="33" t="s">
        <v>5241</v>
      </c>
      <c r="AC4442" s="35">
        <v>44889</v>
      </c>
      <c r="AD4442" s="33">
        <v>90</v>
      </c>
      <c r="AE4442" s="36">
        <f t="shared" si="802"/>
        <v>44979</v>
      </c>
    </row>
    <row r="4443" spans="2:31" ht="14.5" hidden="1">
      <c r="B4443" s="29" t="s">
        <v>1707</v>
      </c>
      <c r="C4443" s="30" t="str">
        <f t="shared" si="792"/>
        <v>(Acreedores quirografarios)</v>
      </c>
      <c r="D4443" s="30">
        <v>5</v>
      </c>
      <c r="E4443" s="30" t="s">
        <v>5239</v>
      </c>
      <c r="F4443" s="30" t="s">
        <v>5240</v>
      </c>
      <c r="G4443" s="30" t="s">
        <v>5010</v>
      </c>
      <c r="H4443" s="31" t="s">
        <v>3533</v>
      </c>
      <c r="I4443" s="31" t="s">
        <v>48</v>
      </c>
      <c r="J4443" s="32">
        <v>78598448</v>
      </c>
      <c r="K4443" s="33">
        <f t="shared" si="793"/>
        <v>15435.618939798944</v>
      </c>
      <c r="L4443" s="33">
        <v>73625587</v>
      </c>
      <c r="M4443" s="33">
        <v>0</v>
      </c>
      <c r="N4443" s="33">
        <v>0</v>
      </c>
      <c r="O4443" s="33">
        <v>0</v>
      </c>
      <c r="P4443" s="33">
        <f t="shared" si="794"/>
        <v>78598448</v>
      </c>
      <c r="Q4443" s="33">
        <f t="shared" si="795"/>
        <v>15435.618939798944</v>
      </c>
      <c r="R4443" s="33">
        <f t="shared" si="796"/>
        <v>73625587</v>
      </c>
      <c r="S4443" s="33"/>
      <c r="T4443" s="30" t="str">
        <f t="shared" si="797"/>
        <v>COP</v>
      </c>
      <c r="U4443" s="33">
        <v>0</v>
      </c>
      <c r="V4443" s="33">
        <v>0</v>
      </c>
      <c r="W4443" s="33">
        <v>0</v>
      </c>
      <c r="X4443" s="33">
        <f t="shared" si="798"/>
        <v>78598448</v>
      </c>
      <c r="Y4443" s="33">
        <f t="shared" si="799"/>
        <v>15435.618939798944</v>
      </c>
      <c r="Z4443" s="33">
        <f t="shared" si="800"/>
        <v>73625587</v>
      </c>
      <c r="AA4443" s="34">
        <f t="shared" si="801"/>
        <v>0.0018154161823365146</v>
      </c>
      <c r="AB4443" s="33" t="s">
        <v>5241</v>
      </c>
      <c r="AC4443" s="35">
        <v>44889</v>
      </c>
      <c r="AD4443" s="33">
        <v>90</v>
      </c>
      <c r="AE4443" s="36">
        <f t="shared" si="802"/>
        <v>44979</v>
      </c>
    </row>
    <row r="4444" spans="2:31" ht="14.5" hidden="1">
      <c r="B4444" s="29" t="s">
        <v>1707</v>
      </c>
      <c r="C4444" s="30" t="str">
        <f t="shared" si="792"/>
        <v>(Acreedores quirografarios)</v>
      </c>
      <c r="D4444" s="30">
        <v>5</v>
      </c>
      <c r="E4444" s="30" t="s">
        <v>5239</v>
      </c>
      <c r="F4444" s="30" t="s">
        <v>5240</v>
      </c>
      <c r="G4444" s="30" t="s">
        <v>5010</v>
      </c>
      <c r="H4444" s="31" t="s">
        <v>3534</v>
      </c>
      <c r="I4444" s="31" t="s">
        <v>48</v>
      </c>
      <c r="J4444" s="32">
        <v>21882132</v>
      </c>
      <c r="K4444" s="33">
        <f t="shared" si="793"/>
        <v>4286.2771365975868</v>
      </c>
      <c r="L4444" s="33">
        <v>20444899</v>
      </c>
      <c r="M4444" s="33">
        <v>0</v>
      </c>
      <c r="N4444" s="33">
        <v>0</v>
      </c>
      <c r="O4444" s="33">
        <v>0</v>
      </c>
      <c r="P4444" s="33">
        <f t="shared" si="794"/>
        <v>21882132</v>
      </c>
      <c r="Q4444" s="33">
        <f t="shared" si="795"/>
        <v>4286.2771365975868</v>
      </c>
      <c r="R4444" s="33">
        <f t="shared" si="796"/>
        <v>20444899</v>
      </c>
      <c r="S4444" s="33"/>
      <c r="T4444" s="30" t="str">
        <f t="shared" si="797"/>
        <v>COP</v>
      </c>
      <c r="U4444" s="33">
        <v>0</v>
      </c>
      <c r="V4444" s="33">
        <v>0</v>
      </c>
      <c r="W4444" s="33">
        <v>0</v>
      </c>
      <c r="X4444" s="33">
        <f t="shared" si="798"/>
        <v>21882132</v>
      </c>
      <c r="Y4444" s="33">
        <f t="shared" si="799"/>
        <v>4286.2771365975868</v>
      </c>
      <c r="Z4444" s="33">
        <f t="shared" si="800"/>
        <v>20444899</v>
      </c>
      <c r="AA4444" s="34">
        <f t="shared" si="801"/>
        <v>0.00050411822850167051</v>
      </c>
      <c r="AB4444" s="33" t="s">
        <v>5241</v>
      </c>
      <c r="AC4444" s="35">
        <v>44904</v>
      </c>
      <c r="AD4444" s="33">
        <v>90</v>
      </c>
      <c r="AE4444" s="36">
        <f t="shared" si="802"/>
        <v>44994</v>
      </c>
    </row>
    <row r="4445" spans="2:31" ht="14.5" hidden="1">
      <c r="B4445" s="29" t="s">
        <v>1707</v>
      </c>
      <c r="C4445" s="30" t="str">
        <f t="shared" si="792"/>
        <v>(Acreedores quirografarios)</v>
      </c>
      <c r="D4445" s="30">
        <v>5</v>
      </c>
      <c r="E4445" s="30" t="s">
        <v>5239</v>
      </c>
      <c r="F4445" s="30" t="s">
        <v>5240</v>
      </c>
      <c r="G4445" s="30" t="s">
        <v>5010</v>
      </c>
      <c r="H4445" s="31" t="s">
        <v>3535</v>
      </c>
      <c r="I4445" s="31" t="s">
        <v>48</v>
      </c>
      <c r="J4445" s="32">
        <v>97852275</v>
      </c>
      <c r="K4445" s="33">
        <f t="shared" si="793"/>
        <v>19406.732706479237</v>
      </c>
      <c r="L4445" s="33">
        <v>92567204</v>
      </c>
      <c r="M4445" s="33">
        <v>0</v>
      </c>
      <c r="N4445" s="33">
        <v>0</v>
      </c>
      <c r="O4445" s="33">
        <v>0</v>
      </c>
      <c r="P4445" s="33">
        <f t="shared" si="794"/>
        <v>97852275</v>
      </c>
      <c r="Q4445" s="33">
        <f t="shared" si="795"/>
        <v>19406.732706479237</v>
      </c>
      <c r="R4445" s="33">
        <f t="shared" si="796"/>
        <v>92567204</v>
      </c>
      <c r="S4445" s="33"/>
      <c r="T4445" s="30" t="str">
        <f t="shared" si="797"/>
        <v>COP</v>
      </c>
      <c r="U4445" s="33">
        <v>0</v>
      </c>
      <c r="V4445" s="33">
        <v>0</v>
      </c>
      <c r="W4445" s="33">
        <v>0</v>
      </c>
      <c r="X4445" s="33">
        <f t="shared" si="798"/>
        <v>97852275</v>
      </c>
      <c r="Y4445" s="33">
        <f t="shared" si="799"/>
        <v>19406.732706479237</v>
      </c>
      <c r="Z4445" s="33">
        <f t="shared" si="800"/>
        <v>92567204</v>
      </c>
      <c r="AA4445" s="34">
        <f t="shared" si="801"/>
        <v>0.0022824673723177971</v>
      </c>
      <c r="AB4445" s="33" t="s">
        <v>5241</v>
      </c>
      <c r="AC4445" s="35">
        <v>44904</v>
      </c>
      <c r="AD4445" s="33">
        <v>90</v>
      </c>
      <c r="AE4445" s="36">
        <f t="shared" si="802"/>
        <v>44994</v>
      </c>
    </row>
    <row r="4446" spans="2:31" ht="14.5" hidden="1">
      <c r="B4446" s="29" t="s">
        <v>1707</v>
      </c>
      <c r="C4446" s="30" t="str">
        <f t="shared" si="792"/>
        <v>(Acreedores quirografarios)</v>
      </c>
      <c r="D4446" s="30">
        <v>5</v>
      </c>
      <c r="E4446" s="30" t="s">
        <v>5239</v>
      </c>
      <c r="F4446" s="30" t="s">
        <v>5240</v>
      </c>
      <c r="G4446" s="30" t="s">
        <v>5010</v>
      </c>
      <c r="H4446" s="31" t="s">
        <v>3536</v>
      </c>
      <c r="I4446" s="31" t="s">
        <v>48</v>
      </c>
      <c r="J4446" s="32">
        <v>35400909</v>
      </c>
      <c r="K4446" s="33">
        <f t="shared" si="793"/>
        <v>6994.5857836200294</v>
      </c>
      <c r="L4446" s="33">
        <v>33363125</v>
      </c>
      <c r="M4446" s="33">
        <v>0</v>
      </c>
      <c r="N4446" s="33">
        <v>0</v>
      </c>
      <c r="O4446" s="33">
        <v>0</v>
      </c>
      <c r="P4446" s="33">
        <f t="shared" si="794"/>
        <v>35400909</v>
      </c>
      <c r="Q4446" s="33">
        <f t="shared" si="795"/>
        <v>6994.5857836200294</v>
      </c>
      <c r="R4446" s="33">
        <f t="shared" si="796"/>
        <v>33363125</v>
      </c>
      <c r="S4446" s="33"/>
      <c r="T4446" s="30" t="str">
        <f t="shared" si="797"/>
        <v>COP</v>
      </c>
      <c r="U4446" s="33">
        <v>0</v>
      </c>
      <c r="V4446" s="33">
        <v>0</v>
      </c>
      <c r="W4446" s="33">
        <v>0</v>
      </c>
      <c r="X4446" s="33">
        <f t="shared" si="798"/>
        <v>35400909</v>
      </c>
      <c r="Y4446" s="33">
        <f t="shared" si="799"/>
        <v>6994.5857836200294</v>
      </c>
      <c r="Z4446" s="33">
        <f t="shared" si="800"/>
        <v>33363125</v>
      </c>
      <c r="AA4446" s="34">
        <f t="shared" si="801"/>
        <v>0.0008226482054169012</v>
      </c>
      <c r="AB4446" s="33" t="s">
        <v>5241</v>
      </c>
      <c r="AC4446" s="35">
        <v>44904</v>
      </c>
      <c r="AD4446" s="33">
        <v>90</v>
      </c>
      <c r="AE4446" s="36">
        <f t="shared" si="802"/>
        <v>44994</v>
      </c>
    </row>
    <row r="4447" spans="2:31" ht="14.5" hidden="1">
      <c r="B4447" s="29" t="s">
        <v>1707</v>
      </c>
      <c r="C4447" s="30" t="str">
        <f t="shared" si="792"/>
        <v>(Acreedores quirografarios)</v>
      </c>
      <c r="D4447" s="30">
        <v>5</v>
      </c>
      <c r="E4447" s="30" t="s">
        <v>5239</v>
      </c>
      <c r="F4447" s="30" t="s">
        <v>5240</v>
      </c>
      <c r="G4447" s="30" t="s">
        <v>5010</v>
      </c>
      <c r="H4447" s="31" t="s">
        <v>3537</v>
      </c>
      <c r="I4447" s="31" t="s">
        <v>48</v>
      </c>
      <c r="J4447" s="32">
        <v>59144500</v>
      </c>
      <c r="K4447" s="33">
        <f t="shared" si="793"/>
        <v>11623.736595490423</v>
      </c>
      <c r="L4447" s="33">
        <v>55443480</v>
      </c>
      <c r="M4447" s="33">
        <v>0</v>
      </c>
      <c r="N4447" s="33">
        <v>0</v>
      </c>
      <c r="O4447" s="33">
        <v>0</v>
      </c>
      <c r="P4447" s="33">
        <f t="shared" si="794"/>
        <v>59144500</v>
      </c>
      <c r="Q4447" s="33">
        <f t="shared" si="795"/>
        <v>11623.736595490423</v>
      </c>
      <c r="R4447" s="33">
        <f t="shared" si="796"/>
        <v>55443480</v>
      </c>
      <c r="S4447" s="33"/>
      <c r="T4447" s="30" t="str">
        <f t="shared" si="797"/>
        <v>COP</v>
      </c>
      <c r="U4447" s="33">
        <v>0</v>
      </c>
      <c r="V4447" s="33">
        <v>0</v>
      </c>
      <c r="W4447" s="33">
        <v>0</v>
      </c>
      <c r="X4447" s="33">
        <f t="shared" si="798"/>
        <v>59144500</v>
      </c>
      <c r="Y4447" s="33">
        <f t="shared" si="799"/>
        <v>11623.736595490423</v>
      </c>
      <c r="Z4447" s="33">
        <f t="shared" si="800"/>
        <v>55443480</v>
      </c>
      <c r="AA4447" s="34">
        <f t="shared" si="801"/>
        <v>0.0013670925407637279</v>
      </c>
      <c r="AB4447" s="33" t="s">
        <v>5241</v>
      </c>
      <c r="AC4447" s="35">
        <v>44904</v>
      </c>
      <c r="AD4447" s="33">
        <v>90</v>
      </c>
      <c r="AE4447" s="36">
        <f t="shared" si="802"/>
        <v>44994</v>
      </c>
    </row>
    <row r="4448" spans="2:31" ht="14.5" hidden="1">
      <c r="B4448" s="29" t="s">
        <v>1707</v>
      </c>
      <c r="C4448" s="30" t="str">
        <f t="shared" si="792"/>
        <v>(Acreedores quirografarios)</v>
      </c>
      <c r="D4448" s="30">
        <v>5</v>
      </c>
      <c r="E4448" s="30" t="s">
        <v>5239</v>
      </c>
      <c r="F4448" s="30" t="s">
        <v>5240</v>
      </c>
      <c r="G4448" s="30" t="s">
        <v>5010</v>
      </c>
      <c r="H4448" s="31" t="s">
        <v>3538</v>
      </c>
      <c r="I4448" s="31" t="s">
        <v>48</v>
      </c>
      <c r="J4448" s="32">
        <v>42248722</v>
      </c>
      <c r="K4448" s="33">
        <f t="shared" si="793"/>
        <v>8347.5912240426842</v>
      </c>
      <c r="L4448" s="33">
        <v>39816758</v>
      </c>
      <c r="M4448" s="33">
        <v>0</v>
      </c>
      <c r="N4448" s="33">
        <v>0</v>
      </c>
      <c r="O4448" s="33">
        <v>0</v>
      </c>
      <c r="P4448" s="33">
        <f t="shared" si="794"/>
        <v>42248722</v>
      </c>
      <c r="Q4448" s="33">
        <f t="shared" si="795"/>
        <v>8347.5912240426842</v>
      </c>
      <c r="R4448" s="33">
        <f t="shared" si="796"/>
        <v>39816758</v>
      </c>
      <c r="S4448" s="33"/>
      <c r="T4448" s="30" t="str">
        <f t="shared" si="797"/>
        <v>COP</v>
      </c>
      <c r="U4448" s="33">
        <v>0</v>
      </c>
      <c r="V4448" s="33">
        <v>0</v>
      </c>
      <c r="W4448" s="33">
        <v>0</v>
      </c>
      <c r="X4448" s="33">
        <f t="shared" si="798"/>
        <v>42248722</v>
      </c>
      <c r="Y4448" s="33">
        <f t="shared" si="799"/>
        <v>8347.5912240426842</v>
      </c>
      <c r="Z4448" s="33">
        <f t="shared" si="800"/>
        <v>39816758</v>
      </c>
      <c r="AA4448" s="34">
        <f t="shared" si="801"/>
        <v>0.00098177807127536884</v>
      </c>
      <c r="AB4448" s="33" t="s">
        <v>5241</v>
      </c>
      <c r="AC4448" s="35">
        <v>44923</v>
      </c>
      <c r="AD4448" s="33">
        <v>90</v>
      </c>
      <c r="AE4448" s="36">
        <f t="shared" si="802"/>
        <v>45013</v>
      </c>
    </row>
    <row r="4449" spans="2:31" ht="14.5" hidden="1">
      <c r="B4449" s="29" t="s">
        <v>1707</v>
      </c>
      <c r="C4449" s="30" t="str">
        <f t="shared" si="792"/>
        <v>(Acreedores quirografarios)</v>
      </c>
      <c r="D4449" s="30">
        <v>5</v>
      </c>
      <c r="E4449" s="30" t="s">
        <v>5239</v>
      </c>
      <c r="F4449" s="30" t="s">
        <v>5240</v>
      </c>
      <c r="G4449" s="30" t="s">
        <v>5010</v>
      </c>
      <c r="H4449" s="31" t="s">
        <v>3539</v>
      </c>
      <c r="I4449" s="31" t="s">
        <v>48</v>
      </c>
      <c r="J4449" s="32">
        <v>89833571</v>
      </c>
      <c r="K4449" s="33">
        <f t="shared" si="793"/>
        <v>17825.04586098095</v>
      </c>
      <c r="L4449" s="33">
        <v>85022795</v>
      </c>
      <c r="M4449" s="33">
        <v>0</v>
      </c>
      <c r="N4449" s="33">
        <v>0</v>
      </c>
      <c r="O4449" s="33">
        <v>0</v>
      </c>
      <c r="P4449" s="33">
        <f t="shared" si="794"/>
        <v>89833571</v>
      </c>
      <c r="Q4449" s="33">
        <f t="shared" si="795"/>
        <v>17825.04586098095</v>
      </c>
      <c r="R4449" s="33">
        <f t="shared" si="796"/>
        <v>85022795</v>
      </c>
      <c r="S4449" s="33"/>
      <c r="T4449" s="30" t="str">
        <f t="shared" si="797"/>
        <v>COP</v>
      </c>
      <c r="U4449" s="33">
        <v>0</v>
      </c>
      <c r="V4449" s="33">
        <v>0</v>
      </c>
      <c r="W4449" s="33">
        <v>0</v>
      </c>
      <c r="X4449" s="33">
        <f t="shared" si="798"/>
        <v>89833571</v>
      </c>
      <c r="Y4449" s="33">
        <f t="shared" si="799"/>
        <v>17825.04586098095</v>
      </c>
      <c r="Z4449" s="33">
        <f t="shared" si="800"/>
        <v>85022795</v>
      </c>
      <c r="AA4449" s="34">
        <f t="shared" si="801"/>
        <v>0.002096441796932364</v>
      </c>
      <c r="AB4449" s="33" t="s">
        <v>5241</v>
      </c>
      <c r="AC4449" s="35">
        <v>44923</v>
      </c>
      <c r="AD4449" s="33">
        <v>90</v>
      </c>
      <c r="AE4449" s="36">
        <f t="shared" si="802"/>
        <v>45013</v>
      </c>
    </row>
    <row r="4450" spans="2:31" ht="14.5" hidden="1">
      <c r="B4450" s="29" t="s">
        <v>1707</v>
      </c>
      <c r="C4450" s="30" t="str">
        <f t="shared" si="792"/>
        <v>(Acreedores quirografarios)</v>
      </c>
      <c r="D4450" s="30">
        <v>5</v>
      </c>
      <c r="E4450" s="30" t="s">
        <v>5239</v>
      </c>
      <c r="F4450" s="30" t="s">
        <v>5240</v>
      </c>
      <c r="G4450" s="30" t="s">
        <v>5010</v>
      </c>
      <c r="H4450" s="31" t="s">
        <v>3540</v>
      </c>
      <c r="I4450" s="31" t="s">
        <v>48</v>
      </c>
      <c r="J4450" s="32">
        <v>31309218</v>
      </c>
      <c r="K4450" s="33">
        <f t="shared" si="793"/>
        <v>6132.8567984318161</v>
      </c>
      <c r="L4450" s="33">
        <v>29252807</v>
      </c>
      <c r="M4450" s="33">
        <v>0</v>
      </c>
      <c r="N4450" s="33">
        <v>0</v>
      </c>
      <c r="O4450" s="33">
        <v>0</v>
      </c>
      <c r="P4450" s="33">
        <f t="shared" si="794"/>
        <v>31309218</v>
      </c>
      <c r="Q4450" s="33">
        <f t="shared" si="795"/>
        <v>6132.8567984318161</v>
      </c>
      <c r="R4450" s="33">
        <f t="shared" si="796"/>
        <v>29252807</v>
      </c>
      <c r="S4450" s="33"/>
      <c r="T4450" s="30" t="str">
        <f t="shared" si="797"/>
        <v>COP</v>
      </c>
      <c r="U4450" s="33">
        <v>0</v>
      </c>
      <c r="V4450" s="33">
        <v>0</v>
      </c>
      <c r="W4450" s="33">
        <v>0</v>
      </c>
      <c r="X4450" s="33">
        <f t="shared" si="798"/>
        <v>31309218</v>
      </c>
      <c r="Y4450" s="33">
        <f t="shared" si="799"/>
        <v>6132.8567984318161</v>
      </c>
      <c r="Z4450" s="33">
        <f t="shared" si="800"/>
        <v>29252807</v>
      </c>
      <c r="AA4450" s="34">
        <f t="shared" si="801"/>
        <v>0.00072129841500030245</v>
      </c>
      <c r="AB4450" s="33" t="s">
        <v>5241</v>
      </c>
      <c r="AC4450" s="35">
        <v>44923</v>
      </c>
      <c r="AD4450" s="33">
        <v>90</v>
      </c>
      <c r="AE4450" s="36">
        <f t="shared" si="802"/>
        <v>45013</v>
      </c>
    </row>
    <row r="4451" spans="2:31" ht="14.5" hidden="1">
      <c r="B4451" s="29" t="s">
        <v>1707</v>
      </c>
      <c r="C4451" s="30" t="str">
        <f t="shared" si="792"/>
        <v>(Acreedores quirografarios)</v>
      </c>
      <c r="D4451" s="30">
        <v>5</v>
      </c>
      <c r="E4451" s="30" t="s">
        <v>5239</v>
      </c>
      <c r="F4451" s="30" t="s">
        <v>5240</v>
      </c>
      <c r="G4451" s="30" t="s">
        <v>5010</v>
      </c>
      <c r="H4451" s="31" t="s">
        <v>3541</v>
      </c>
      <c r="I4451" s="31" t="s">
        <v>48</v>
      </c>
      <c r="J4451" s="32">
        <v>83524472</v>
      </c>
      <c r="K4451" s="33">
        <f t="shared" si="793"/>
        <v>16401.26125559504</v>
      </c>
      <c r="L4451" s="33">
        <v>78231556</v>
      </c>
      <c r="M4451" s="33">
        <v>0</v>
      </c>
      <c r="N4451" s="33">
        <v>0</v>
      </c>
      <c r="O4451" s="33">
        <v>0</v>
      </c>
      <c r="P4451" s="33">
        <f t="shared" si="794"/>
        <v>83524472</v>
      </c>
      <c r="Q4451" s="33">
        <f t="shared" si="795"/>
        <v>16401.26125559504</v>
      </c>
      <c r="R4451" s="33">
        <f t="shared" si="796"/>
        <v>78231556</v>
      </c>
      <c r="S4451" s="33"/>
      <c r="T4451" s="30" t="str">
        <f t="shared" si="797"/>
        <v>COP</v>
      </c>
      <c r="U4451" s="33">
        <v>0</v>
      </c>
      <c r="V4451" s="33">
        <v>0</v>
      </c>
      <c r="W4451" s="33">
        <v>0</v>
      </c>
      <c r="X4451" s="33">
        <f t="shared" si="798"/>
        <v>83524472</v>
      </c>
      <c r="Y4451" s="33">
        <f t="shared" si="799"/>
        <v>16401.26125559504</v>
      </c>
      <c r="Z4451" s="33">
        <f t="shared" si="800"/>
        <v>78231556</v>
      </c>
      <c r="AA4451" s="34">
        <f t="shared" si="801"/>
        <v>0.0019289874419848802</v>
      </c>
      <c r="AB4451" s="33" t="s">
        <v>5241</v>
      </c>
      <c r="AC4451" s="35">
        <v>44923</v>
      </c>
      <c r="AD4451" s="33">
        <v>90</v>
      </c>
      <c r="AE4451" s="36">
        <f t="shared" si="802"/>
        <v>45013</v>
      </c>
    </row>
    <row r="4452" spans="2:31" ht="14.5" hidden="1">
      <c r="B4452" s="29" t="s">
        <v>1707</v>
      </c>
      <c r="C4452" s="30" t="str">
        <f t="shared" si="792"/>
        <v>(Acreedores quirografarios)</v>
      </c>
      <c r="D4452" s="30">
        <v>5</v>
      </c>
      <c r="E4452" s="30" t="s">
        <v>5239</v>
      </c>
      <c r="F4452" s="30" t="s">
        <v>5240</v>
      </c>
      <c r="G4452" s="30" t="s">
        <v>5010</v>
      </c>
      <c r="H4452" s="31" t="s">
        <v>3542</v>
      </c>
      <c r="I4452" s="31" t="s">
        <v>48</v>
      </c>
      <c r="J4452" s="32">
        <v>42216202</v>
      </c>
      <c r="K4452" s="33">
        <f t="shared" si="793"/>
        <v>8341.1658647546556</v>
      </c>
      <c r="L4452" s="33">
        <v>39786110</v>
      </c>
      <c r="M4452" s="33">
        <v>0</v>
      </c>
      <c r="N4452" s="33">
        <v>0</v>
      </c>
      <c r="O4452" s="33">
        <v>0</v>
      </c>
      <c r="P4452" s="33">
        <f t="shared" si="794"/>
        <v>42216202</v>
      </c>
      <c r="Q4452" s="33">
        <f t="shared" si="795"/>
        <v>8341.1658647546556</v>
      </c>
      <c r="R4452" s="33">
        <f t="shared" si="796"/>
        <v>39786110</v>
      </c>
      <c r="S4452" s="33"/>
      <c r="T4452" s="30" t="str">
        <f t="shared" si="797"/>
        <v>COP</v>
      </c>
      <c r="U4452" s="33">
        <v>0</v>
      </c>
      <c r="V4452" s="33">
        <v>0</v>
      </c>
      <c r="W4452" s="33">
        <v>0</v>
      </c>
      <c r="X4452" s="33">
        <f t="shared" si="798"/>
        <v>42216202</v>
      </c>
      <c r="Y4452" s="33">
        <f t="shared" si="799"/>
        <v>8341.1658647546556</v>
      </c>
      <c r="Z4452" s="33">
        <f t="shared" si="800"/>
        <v>39786110</v>
      </c>
      <c r="AA4452" s="34">
        <f t="shared" si="801"/>
        <v>0.00098102237101648686</v>
      </c>
      <c r="AB4452" s="33" t="s">
        <v>5241</v>
      </c>
      <c r="AC4452" s="35">
        <v>44947</v>
      </c>
      <c r="AD4452" s="33">
        <v>90</v>
      </c>
      <c r="AE4452" s="36">
        <f t="shared" si="802"/>
        <v>45037</v>
      </c>
    </row>
    <row r="4453" spans="2:31" ht="14.5" hidden="1">
      <c r="B4453" s="29" t="s">
        <v>1707</v>
      </c>
      <c r="C4453" s="30" t="str">
        <f t="shared" si="792"/>
        <v>(Acreedores quirografarios)</v>
      </c>
      <c r="D4453" s="30">
        <v>5</v>
      </c>
      <c r="E4453" s="30" t="s">
        <v>5239</v>
      </c>
      <c r="F4453" s="30" t="s">
        <v>5240</v>
      </c>
      <c r="G4453" s="30" t="s">
        <v>5010</v>
      </c>
      <c r="H4453" s="31" t="s">
        <v>3543</v>
      </c>
      <c r="I4453" s="31" t="s">
        <v>48</v>
      </c>
      <c r="J4453" s="32">
        <v>21488911</v>
      </c>
      <c r="K4453" s="33">
        <f t="shared" si="793"/>
        <v>4209.2531211673322</v>
      </c>
      <c r="L4453" s="33">
        <v>20077506</v>
      </c>
      <c r="M4453" s="33">
        <v>0</v>
      </c>
      <c r="N4453" s="33">
        <v>0</v>
      </c>
      <c r="O4453" s="33">
        <v>0</v>
      </c>
      <c r="P4453" s="33">
        <f t="shared" si="794"/>
        <v>21488911</v>
      </c>
      <c r="Q4453" s="33">
        <f t="shared" si="795"/>
        <v>4209.2531211673322</v>
      </c>
      <c r="R4453" s="33">
        <f t="shared" si="796"/>
        <v>20077506</v>
      </c>
      <c r="S4453" s="33"/>
      <c r="T4453" s="30" t="str">
        <f t="shared" si="797"/>
        <v>COP</v>
      </c>
      <c r="U4453" s="33">
        <v>0</v>
      </c>
      <c r="V4453" s="33">
        <v>0</v>
      </c>
      <c r="W4453" s="33">
        <v>0</v>
      </c>
      <c r="X4453" s="33">
        <f t="shared" si="798"/>
        <v>21488911</v>
      </c>
      <c r="Y4453" s="33">
        <f t="shared" si="799"/>
        <v>4209.2531211673322</v>
      </c>
      <c r="Z4453" s="33">
        <f t="shared" si="800"/>
        <v>20077506</v>
      </c>
      <c r="AA4453" s="34">
        <f t="shared" si="801"/>
        <v>0.00049505926918258004</v>
      </c>
      <c r="AB4453" s="33" t="s">
        <v>5241</v>
      </c>
      <c r="AC4453" s="35">
        <v>44947</v>
      </c>
      <c r="AD4453" s="33">
        <v>90</v>
      </c>
      <c r="AE4453" s="36">
        <f t="shared" si="802"/>
        <v>45037</v>
      </c>
    </row>
    <row r="4454" spans="2:31" ht="14.5" hidden="1">
      <c r="B4454" s="29" t="s">
        <v>1707</v>
      </c>
      <c r="C4454" s="30" t="str">
        <f t="shared" si="792"/>
        <v>(Acreedores quirografarios)</v>
      </c>
      <c r="D4454" s="30">
        <v>5</v>
      </c>
      <c r="E4454" s="30" t="s">
        <v>5239</v>
      </c>
      <c r="F4454" s="30" t="s">
        <v>5240</v>
      </c>
      <c r="G4454" s="30" t="s">
        <v>5010</v>
      </c>
      <c r="H4454" s="31" t="s">
        <v>3544</v>
      </c>
      <c r="I4454" s="31" t="s">
        <v>48</v>
      </c>
      <c r="J4454" s="32">
        <v>107118014</v>
      </c>
      <c r="K4454" s="33">
        <f t="shared" si="793"/>
        <v>21246.682180781365</v>
      </c>
      <c r="L4454" s="33">
        <v>101343487</v>
      </c>
      <c r="M4454" s="33">
        <v>0</v>
      </c>
      <c r="N4454" s="33">
        <v>0</v>
      </c>
      <c r="O4454" s="33">
        <v>0</v>
      </c>
      <c r="P4454" s="33">
        <f t="shared" si="794"/>
        <v>107118014</v>
      </c>
      <c r="Q4454" s="33">
        <f t="shared" si="795"/>
        <v>21246.682180781365</v>
      </c>
      <c r="R4454" s="33">
        <f t="shared" si="796"/>
        <v>101343487</v>
      </c>
      <c r="S4454" s="33"/>
      <c r="T4454" s="30" t="str">
        <f t="shared" si="797"/>
        <v>COP</v>
      </c>
      <c r="U4454" s="33">
        <v>0</v>
      </c>
      <c r="V4454" s="33">
        <v>0</v>
      </c>
      <c r="W4454" s="33">
        <v>0</v>
      </c>
      <c r="X4454" s="33">
        <f t="shared" si="798"/>
        <v>107118014</v>
      </c>
      <c r="Y4454" s="33">
        <f t="shared" si="799"/>
        <v>21246.682180781365</v>
      </c>
      <c r="Z4454" s="33">
        <f t="shared" si="800"/>
        <v>101343487</v>
      </c>
      <c r="AA4454" s="34">
        <f t="shared" si="801"/>
        <v>0.002498867768269341</v>
      </c>
      <c r="AB4454" s="33" t="s">
        <v>5241</v>
      </c>
      <c r="AC4454" s="35">
        <v>44947</v>
      </c>
      <c r="AD4454" s="33">
        <v>90</v>
      </c>
      <c r="AE4454" s="36">
        <f t="shared" si="802"/>
        <v>45037</v>
      </c>
    </row>
    <row r="4455" spans="2:31" ht="14.5" hidden="1">
      <c r="B4455" s="29" t="s">
        <v>1707</v>
      </c>
      <c r="C4455" s="30" t="str">
        <f t="shared" si="792"/>
        <v>(Acreedores quirografarios)</v>
      </c>
      <c r="D4455" s="30">
        <v>5</v>
      </c>
      <c r="E4455" s="30" t="s">
        <v>5239</v>
      </c>
      <c r="F4455" s="30" t="s">
        <v>5240</v>
      </c>
      <c r="G4455" s="30" t="s">
        <v>5010</v>
      </c>
      <c r="H4455" s="31" t="s">
        <v>3545</v>
      </c>
      <c r="I4455" s="31" t="s">
        <v>48</v>
      </c>
      <c r="J4455" s="32">
        <v>65244447</v>
      </c>
      <c r="K4455" s="33">
        <f t="shared" si="793"/>
        <v>12820.461020786815</v>
      </c>
      <c r="L4455" s="33">
        <v>61151676</v>
      </c>
      <c r="M4455" s="33">
        <v>0</v>
      </c>
      <c r="N4455" s="33">
        <v>0</v>
      </c>
      <c r="O4455" s="33">
        <v>0</v>
      </c>
      <c r="P4455" s="33">
        <f t="shared" si="794"/>
        <v>65244447</v>
      </c>
      <c r="Q4455" s="33">
        <f t="shared" si="795"/>
        <v>12820.461020786815</v>
      </c>
      <c r="R4455" s="33">
        <f t="shared" si="796"/>
        <v>61151676</v>
      </c>
      <c r="S4455" s="33"/>
      <c r="T4455" s="30" t="str">
        <f t="shared" si="797"/>
        <v>COP</v>
      </c>
      <c r="U4455" s="33">
        <v>0</v>
      </c>
      <c r="V4455" s="33">
        <v>0</v>
      </c>
      <c r="W4455" s="33">
        <v>0</v>
      </c>
      <c r="X4455" s="33">
        <f t="shared" si="798"/>
        <v>65244447</v>
      </c>
      <c r="Y4455" s="33">
        <f t="shared" si="799"/>
        <v>12820.461020786815</v>
      </c>
      <c r="Z4455" s="33">
        <f t="shared" si="800"/>
        <v>61151676</v>
      </c>
      <c r="AA4455" s="34">
        <f t="shared" si="801"/>
        <v>0.0015078418619249782</v>
      </c>
      <c r="AB4455" s="33" t="s">
        <v>5241</v>
      </c>
      <c r="AC4455" s="35">
        <v>44947</v>
      </c>
      <c r="AD4455" s="33">
        <v>90</v>
      </c>
      <c r="AE4455" s="36">
        <f t="shared" si="802"/>
        <v>45037</v>
      </c>
    </row>
    <row r="4456" spans="2:31" ht="14.5" hidden="1">
      <c r="B4456" s="29" t="s">
        <v>1707</v>
      </c>
      <c r="C4456" s="30" t="str">
        <f t="shared" si="792"/>
        <v>(Acreedores quirografarios)</v>
      </c>
      <c r="D4456" s="30">
        <v>5</v>
      </c>
      <c r="E4456" s="30" t="s">
        <v>5239</v>
      </c>
      <c r="F4456" s="30" t="s">
        <v>5240</v>
      </c>
      <c r="G4456" s="30" t="s">
        <v>5010</v>
      </c>
      <c r="H4456" s="31" t="s">
        <v>3546</v>
      </c>
      <c r="I4456" s="31" t="s">
        <v>48</v>
      </c>
      <c r="J4456" s="32">
        <v>72324307</v>
      </c>
      <c r="K4456" s="33">
        <f t="shared" si="793"/>
        <v>14204.860530205351</v>
      </c>
      <c r="L4456" s="33">
        <v>67755054</v>
      </c>
      <c r="M4456" s="33">
        <v>0</v>
      </c>
      <c r="N4456" s="33">
        <v>0</v>
      </c>
      <c r="O4456" s="33">
        <v>0</v>
      </c>
      <c r="P4456" s="33">
        <f t="shared" si="794"/>
        <v>72324307</v>
      </c>
      <c r="Q4456" s="33">
        <f t="shared" si="795"/>
        <v>14204.860530205351</v>
      </c>
      <c r="R4456" s="33">
        <f t="shared" si="796"/>
        <v>67755054</v>
      </c>
      <c r="S4456" s="33"/>
      <c r="T4456" s="30" t="str">
        <f t="shared" si="797"/>
        <v>COP</v>
      </c>
      <c r="U4456" s="33">
        <v>0</v>
      </c>
      <c r="V4456" s="33">
        <v>0</v>
      </c>
      <c r="W4456" s="33">
        <v>0</v>
      </c>
      <c r="X4456" s="33">
        <f t="shared" si="798"/>
        <v>72324307</v>
      </c>
      <c r="Y4456" s="33">
        <f t="shared" si="799"/>
        <v>14204.860530205351</v>
      </c>
      <c r="Z4456" s="33">
        <f t="shared" si="800"/>
        <v>67755054</v>
      </c>
      <c r="AA4456" s="34">
        <f t="shared" si="801"/>
        <v>0.0016706640514347871</v>
      </c>
      <c r="AB4456" s="33" t="s">
        <v>5241</v>
      </c>
      <c r="AC4456" s="35">
        <v>44954</v>
      </c>
      <c r="AD4456" s="33">
        <v>90</v>
      </c>
      <c r="AE4456" s="36">
        <f t="shared" si="802"/>
        <v>45044</v>
      </c>
    </row>
    <row r="4457" spans="2:31" ht="14.5" hidden="1">
      <c r="B4457" s="29" t="s">
        <v>1707</v>
      </c>
      <c r="C4457" s="30" t="str">
        <f t="shared" si="792"/>
        <v>(Acreedores quirografarios)</v>
      </c>
      <c r="D4457" s="30">
        <v>5</v>
      </c>
      <c r="E4457" s="30" t="s">
        <v>5239</v>
      </c>
      <c r="F4457" s="30" t="s">
        <v>5240</v>
      </c>
      <c r="G4457" s="30" t="s">
        <v>5010</v>
      </c>
      <c r="H4457" s="31" t="s">
        <v>3547</v>
      </c>
      <c r="I4457" s="31" t="s">
        <v>48</v>
      </c>
      <c r="J4457" s="32">
        <v>23583140</v>
      </c>
      <c r="K4457" s="33">
        <f t="shared" si="793"/>
        <v>4619.4708428986232</v>
      </c>
      <c r="L4457" s="33">
        <v>22034183</v>
      </c>
      <c r="M4457" s="33">
        <v>0</v>
      </c>
      <c r="N4457" s="33">
        <v>0</v>
      </c>
      <c r="O4457" s="33">
        <v>0</v>
      </c>
      <c r="P4457" s="33">
        <f t="shared" si="794"/>
        <v>23583140</v>
      </c>
      <c r="Q4457" s="33">
        <f t="shared" si="795"/>
        <v>4619.4708428986232</v>
      </c>
      <c r="R4457" s="33">
        <f t="shared" si="796"/>
        <v>22034183</v>
      </c>
      <c r="S4457" s="33"/>
      <c r="T4457" s="30" t="str">
        <f t="shared" si="797"/>
        <v>COP</v>
      </c>
      <c r="U4457" s="33">
        <v>0</v>
      </c>
      <c r="V4457" s="33">
        <v>0</v>
      </c>
      <c r="W4457" s="33">
        <v>0</v>
      </c>
      <c r="X4457" s="33">
        <f t="shared" si="798"/>
        <v>23583140</v>
      </c>
      <c r="Y4457" s="33">
        <f t="shared" si="799"/>
        <v>4619.4708428986232</v>
      </c>
      <c r="Z4457" s="33">
        <f t="shared" si="800"/>
        <v>22034183</v>
      </c>
      <c r="AA4457" s="34">
        <f t="shared" si="801"/>
        <v>0.00054330585347678285</v>
      </c>
      <c r="AB4457" s="33" t="s">
        <v>5241</v>
      </c>
      <c r="AC4457" s="35">
        <v>44954</v>
      </c>
      <c r="AD4457" s="33">
        <v>90</v>
      </c>
      <c r="AE4457" s="36">
        <f t="shared" si="802"/>
        <v>45044</v>
      </c>
    </row>
    <row r="4458" spans="2:31" ht="14.5" hidden="1">
      <c r="B4458" s="29" t="s">
        <v>1707</v>
      </c>
      <c r="C4458" s="30" t="str">
        <f t="shared" si="792"/>
        <v>(Acreedores quirografarios)</v>
      </c>
      <c r="D4458" s="30">
        <v>5</v>
      </c>
      <c r="E4458" s="30" t="s">
        <v>5239</v>
      </c>
      <c r="F4458" s="30" t="s">
        <v>5240</v>
      </c>
      <c r="G4458" s="30" t="s">
        <v>5010</v>
      </c>
      <c r="H4458" s="31" t="s">
        <v>3548</v>
      </c>
      <c r="I4458" s="31" t="s">
        <v>48</v>
      </c>
      <c r="J4458" s="32">
        <v>101195337</v>
      </c>
      <c r="K4458" s="33">
        <f t="shared" si="793"/>
        <v>20058.165980062266</v>
      </c>
      <c r="L4458" s="33">
        <v>95674443</v>
      </c>
      <c r="M4458" s="33">
        <v>0</v>
      </c>
      <c r="N4458" s="33">
        <v>0</v>
      </c>
      <c r="O4458" s="33">
        <v>0</v>
      </c>
      <c r="P4458" s="33">
        <f t="shared" si="794"/>
        <v>101195337</v>
      </c>
      <c r="Q4458" s="33">
        <f t="shared" si="795"/>
        <v>20058.165980062266</v>
      </c>
      <c r="R4458" s="33">
        <f t="shared" si="796"/>
        <v>95674443</v>
      </c>
      <c r="S4458" s="33"/>
      <c r="T4458" s="30" t="str">
        <f t="shared" si="797"/>
        <v>COP</v>
      </c>
      <c r="U4458" s="33">
        <v>0</v>
      </c>
      <c r="V4458" s="33">
        <v>0</v>
      </c>
      <c r="W4458" s="33">
        <v>0</v>
      </c>
      <c r="X4458" s="33">
        <f t="shared" si="798"/>
        <v>101195337</v>
      </c>
      <c r="Y4458" s="33">
        <f t="shared" si="799"/>
        <v>20058.165980062266</v>
      </c>
      <c r="Z4458" s="33">
        <f t="shared" si="800"/>
        <v>95674443</v>
      </c>
      <c r="AA4458" s="34">
        <f t="shared" si="801"/>
        <v>0.0023590838339697376</v>
      </c>
      <c r="AB4458" s="33" t="s">
        <v>5241</v>
      </c>
      <c r="AC4458" s="35">
        <v>44954</v>
      </c>
      <c r="AD4458" s="33">
        <v>90</v>
      </c>
      <c r="AE4458" s="36">
        <f t="shared" si="802"/>
        <v>45044</v>
      </c>
    </row>
    <row r="4459" spans="2:31" ht="14.5" hidden="1">
      <c r="B4459" s="29" t="s">
        <v>1707</v>
      </c>
      <c r="C4459" s="30" t="str">
        <f t="shared" si="792"/>
        <v>(Acreedores quirografarios)</v>
      </c>
      <c r="D4459" s="30">
        <v>5</v>
      </c>
      <c r="E4459" s="30" t="s">
        <v>5239</v>
      </c>
      <c r="F4459" s="30" t="s">
        <v>5240</v>
      </c>
      <c r="G4459" s="30" t="s">
        <v>5010</v>
      </c>
      <c r="H4459" s="31" t="s">
        <v>3549</v>
      </c>
      <c r="I4459" s="31" t="s">
        <v>48</v>
      </c>
      <c r="J4459" s="32">
        <v>41273257</v>
      </c>
      <c r="K4459" s="33">
        <f t="shared" si="793"/>
        <v>8154.8568613268753</v>
      </c>
      <c r="L4459" s="33">
        <v>38897444</v>
      </c>
      <c r="M4459" s="33">
        <v>0</v>
      </c>
      <c r="N4459" s="33">
        <v>0</v>
      </c>
      <c r="O4459" s="33">
        <v>0</v>
      </c>
      <c r="P4459" s="33">
        <f t="shared" si="794"/>
        <v>41273257</v>
      </c>
      <c r="Q4459" s="33">
        <f t="shared" si="795"/>
        <v>8154.8568613268753</v>
      </c>
      <c r="R4459" s="33">
        <f t="shared" si="796"/>
        <v>38897444</v>
      </c>
      <c r="S4459" s="33"/>
      <c r="T4459" s="30" t="str">
        <f t="shared" si="797"/>
        <v>COP</v>
      </c>
      <c r="U4459" s="33">
        <v>0</v>
      </c>
      <c r="V4459" s="33">
        <v>0</v>
      </c>
      <c r="W4459" s="33">
        <v>0</v>
      </c>
      <c r="X4459" s="33">
        <f t="shared" si="798"/>
        <v>41273257</v>
      </c>
      <c r="Y4459" s="33">
        <f t="shared" si="799"/>
        <v>8154.8568613268753</v>
      </c>
      <c r="Z4459" s="33">
        <f t="shared" si="800"/>
        <v>38897444</v>
      </c>
      <c r="AA4459" s="34">
        <f t="shared" si="801"/>
        <v>0.00095911017034238885</v>
      </c>
      <c r="AB4459" s="33" t="s">
        <v>5241</v>
      </c>
      <c r="AC4459" s="35">
        <v>44954</v>
      </c>
      <c r="AD4459" s="33">
        <v>90</v>
      </c>
      <c r="AE4459" s="36">
        <f t="shared" si="802"/>
        <v>45044</v>
      </c>
    </row>
    <row r="4460" spans="2:31" ht="14.5" hidden="1">
      <c r="B4460" s="29" t="s">
        <v>1707</v>
      </c>
      <c r="C4460" s="30" t="str">
        <f t="shared" si="792"/>
        <v>(Acreedores quirografarios)</v>
      </c>
      <c r="D4460" s="30">
        <v>5</v>
      </c>
      <c r="E4460" s="30" t="s">
        <v>5239</v>
      </c>
      <c r="F4460" s="30" t="s">
        <v>5240</v>
      </c>
      <c r="G4460" s="30" t="s">
        <v>5010</v>
      </c>
      <c r="H4460" s="31" t="s">
        <v>3550</v>
      </c>
      <c r="I4460" s="31" t="s">
        <v>48</v>
      </c>
      <c r="J4460" s="32">
        <v>7735000</v>
      </c>
      <c r="K4460" s="33">
        <f t="shared" si="793"/>
        <v>1535.5744939568328</v>
      </c>
      <c r="L4460" s="33">
        <v>7324460</v>
      </c>
      <c r="M4460" s="33">
        <v>0</v>
      </c>
      <c r="N4460" s="33">
        <v>0</v>
      </c>
      <c r="O4460" s="33">
        <v>0</v>
      </c>
      <c r="P4460" s="33">
        <f t="shared" si="794"/>
        <v>7735000</v>
      </c>
      <c r="Q4460" s="33">
        <f t="shared" si="795"/>
        <v>1535.5744939568328</v>
      </c>
      <c r="R4460" s="33">
        <f t="shared" si="796"/>
        <v>7324460</v>
      </c>
      <c r="S4460" s="33"/>
      <c r="T4460" s="30" t="str">
        <f t="shared" si="797"/>
        <v>COP</v>
      </c>
      <c r="U4460" s="33">
        <v>0</v>
      </c>
      <c r="V4460" s="33">
        <v>0</v>
      </c>
      <c r="W4460" s="33">
        <v>0</v>
      </c>
      <c r="X4460" s="33">
        <f t="shared" si="798"/>
        <v>7735000</v>
      </c>
      <c r="Y4460" s="33">
        <f t="shared" si="799"/>
        <v>1535.5744939568328</v>
      </c>
      <c r="Z4460" s="33">
        <f t="shared" si="800"/>
        <v>7324460</v>
      </c>
      <c r="AA4460" s="34">
        <f t="shared" si="801"/>
        <v>0.00018060220302048671</v>
      </c>
      <c r="AB4460" s="33" t="s">
        <v>5241</v>
      </c>
      <c r="AC4460" s="35">
        <v>44963</v>
      </c>
      <c r="AD4460" s="33">
        <v>90</v>
      </c>
      <c r="AE4460" s="36">
        <f t="shared" si="802"/>
        <v>45053</v>
      </c>
    </row>
    <row r="4461" spans="2:31" ht="14.5" hidden="1">
      <c r="B4461" s="29" t="s">
        <v>3551</v>
      </c>
      <c r="C4461" s="30" t="str">
        <f t="shared" si="803" ref="C4461:C4524">+IF(D4461=1,$A$4,IF(D4461=2,$A$5,IF(D4461=3,$A$6,IF(D4461=4,$A$7,IF(D4461=5,$A$8,IF(D4461=6,$A$9,))))))</f>
        <v>(Acreedores quirografarios)</v>
      </c>
      <c r="D4461" s="30">
        <v>5</v>
      </c>
      <c r="E4461" s="30" t="s">
        <v>5632</v>
      </c>
      <c r="F4461" s="30" t="s">
        <v>5633</v>
      </c>
      <c r="G4461" s="30" t="s">
        <v>4912</v>
      </c>
      <c r="H4461" s="31" t="s">
        <v>3552</v>
      </c>
      <c r="I4461" s="31" t="s">
        <v>48</v>
      </c>
      <c r="J4461" s="32">
        <v>107862</v>
      </c>
      <c r="K4461" s="33">
        <f t="shared" si="804" ref="K4461:K4524">+IF(I4461="USD",J4461,L4461/$L$3)</f>
        <v>22.071763262995692</v>
      </c>
      <c r="L4461" s="33">
        <v>105279</v>
      </c>
      <c r="M4461" s="33">
        <v>0</v>
      </c>
      <c r="N4461" s="33">
        <v>0</v>
      </c>
      <c r="O4461" s="33">
        <v>0</v>
      </c>
      <c r="P4461" s="33">
        <f t="shared" si="805" ref="P4461:P4524">+J4461+M4461</f>
        <v>107862</v>
      </c>
      <c r="Q4461" s="33">
        <f t="shared" si="806" ref="Q4461:Q4524">+K4461+N4461</f>
        <v>22.071763262995692</v>
      </c>
      <c r="R4461" s="33">
        <f t="shared" si="807" ref="R4461:R4524">+L4461+O4461</f>
        <v>105279</v>
      </c>
      <c r="S4461" s="33"/>
      <c r="T4461" s="30" t="str">
        <f t="shared" si="808" ref="T4461:T4524">+I4461</f>
        <v>COP</v>
      </c>
      <c r="U4461" s="33">
        <v>0</v>
      </c>
      <c r="V4461" s="33">
        <v>0</v>
      </c>
      <c r="W4461" s="33">
        <v>0</v>
      </c>
      <c r="X4461" s="33">
        <f t="shared" si="809" ref="X4461:X4524">+P4461+U4461</f>
        <v>107862</v>
      </c>
      <c r="Y4461" s="33">
        <f t="shared" si="810" ref="Y4461:Y4524">+Q4461+V4461</f>
        <v>22.071763262995692</v>
      </c>
      <c r="Z4461" s="33">
        <f t="shared" si="811" ref="Z4461:Z4524">+R4461+W4461</f>
        <v>105279</v>
      </c>
      <c r="AA4461" s="34">
        <f t="shared" si="812" ref="AA4461:AA4524">+IF(D4461=1,Z4461/$C$4,IF(D4461=2,Z4461/$C$5,IF(D4461=3,Z4461/$C$6,IF(D4461=4,Z4461/$C$7,IF(D4461=5,Z4461/$C$8,IF(D4461=6,Z4461/$C$9))))))</f>
        <v>2.5959073203749932E-06</v>
      </c>
      <c r="AB4461" s="33" t="s">
        <v>762</v>
      </c>
      <c r="AC4461" s="35">
        <v>44911</v>
      </c>
      <c r="AD4461" s="33">
        <v>60</v>
      </c>
      <c r="AE4461" s="36">
        <f t="shared" si="802"/>
        <v>44971</v>
      </c>
    </row>
    <row r="4462" spans="2:31" ht="14.5" hidden="1">
      <c r="B4462" s="29" t="s">
        <v>3551</v>
      </c>
      <c r="C4462" s="30" t="str">
        <f t="shared" si="803"/>
        <v>(Acreedores quirografarios)</v>
      </c>
      <c r="D4462" s="30">
        <v>5</v>
      </c>
      <c r="E4462" s="30" t="s">
        <v>5632</v>
      </c>
      <c r="F4462" s="30" t="s">
        <v>5633</v>
      </c>
      <c r="G4462" s="30" t="s">
        <v>4912</v>
      </c>
      <c r="H4462" s="31" t="s">
        <v>3553</v>
      </c>
      <c r="I4462" s="31" t="s">
        <v>48</v>
      </c>
      <c r="J4462" s="32">
        <v>377516</v>
      </c>
      <c r="K4462" s="33">
        <f t="shared" si="804"/>
        <v>74.590395924400127</v>
      </c>
      <c r="L4462" s="33">
        <v>355785</v>
      </c>
      <c r="M4462" s="33">
        <v>0</v>
      </c>
      <c r="N4462" s="33">
        <v>0</v>
      </c>
      <c r="O4462" s="33">
        <v>0</v>
      </c>
      <c r="P4462" s="33">
        <f t="shared" si="805"/>
        <v>377516</v>
      </c>
      <c r="Q4462" s="33">
        <f t="shared" si="806"/>
        <v>74.590395924400127</v>
      </c>
      <c r="R4462" s="33">
        <f t="shared" si="807"/>
        <v>355785</v>
      </c>
      <c r="S4462" s="33"/>
      <c r="T4462" s="30" t="str">
        <f t="shared" si="808"/>
        <v>COP</v>
      </c>
      <c r="U4462" s="33">
        <v>0</v>
      </c>
      <c r="V4462" s="33">
        <v>0</v>
      </c>
      <c r="W4462" s="33">
        <v>0</v>
      </c>
      <c r="X4462" s="33">
        <f t="shared" si="809"/>
        <v>377516</v>
      </c>
      <c r="Y4462" s="33">
        <f t="shared" si="810"/>
        <v>74.590395924400127</v>
      </c>
      <c r="Z4462" s="33">
        <f t="shared" si="811"/>
        <v>355785</v>
      </c>
      <c r="AA4462" s="34">
        <f t="shared" si="812"/>
        <v>8.7727361200202979E-06</v>
      </c>
      <c r="AB4462" s="33" t="s">
        <v>762</v>
      </c>
      <c r="AC4462" s="35">
        <v>44914</v>
      </c>
      <c r="AD4462" s="33">
        <v>60</v>
      </c>
      <c r="AE4462" s="36">
        <f t="shared" si="802"/>
        <v>44974</v>
      </c>
    </row>
    <row r="4463" spans="2:31" ht="14.5" hidden="1">
      <c r="B4463" s="29" t="s">
        <v>3551</v>
      </c>
      <c r="C4463" s="30" t="str">
        <f t="shared" si="803"/>
        <v>(Acreedores quirografarios)</v>
      </c>
      <c r="D4463" s="30">
        <v>5</v>
      </c>
      <c r="E4463" s="30" t="s">
        <v>5632</v>
      </c>
      <c r="F4463" s="30" t="s">
        <v>5633</v>
      </c>
      <c r="G4463" s="30" t="s">
        <v>4912</v>
      </c>
      <c r="H4463" s="31" t="s">
        <v>3554</v>
      </c>
      <c r="I4463" s="31" t="s">
        <v>48</v>
      </c>
      <c r="J4463" s="32">
        <v>377516</v>
      </c>
      <c r="K4463" s="33">
        <f t="shared" si="804"/>
        <v>74.590395924400127</v>
      </c>
      <c r="L4463" s="33">
        <v>355785</v>
      </c>
      <c r="M4463" s="33">
        <v>0</v>
      </c>
      <c r="N4463" s="33">
        <v>0</v>
      </c>
      <c r="O4463" s="33">
        <v>0</v>
      </c>
      <c r="P4463" s="33">
        <f t="shared" si="805"/>
        <v>377516</v>
      </c>
      <c r="Q4463" s="33">
        <f t="shared" si="806"/>
        <v>74.590395924400127</v>
      </c>
      <c r="R4463" s="33">
        <f t="shared" si="807"/>
        <v>355785</v>
      </c>
      <c r="S4463" s="33"/>
      <c r="T4463" s="30" t="str">
        <f t="shared" si="808"/>
        <v>COP</v>
      </c>
      <c r="U4463" s="33">
        <v>0</v>
      </c>
      <c r="V4463" s="33">
        <v>0</v>
      </c>
      <c r="W4463" s="33">
        <v>0</v>
      </c>
      <c r="X4463" s="33">
        <f t="shared" si="809"/>
        <v>377516</v>
      </c>
      <c r="Y4463" s="33">
        <f t="shared" si="810"/>
        <v>74.590395924400127</v>
      </c>
      <c r="Z4463" s="33">
        <f t="shared" si="811"/>
        <v>355785</v>
      </c>
      <c r="AA4463" s="34">
        <f t="shared" si="812"/>
        <v>8.7727361200202979E-06</v>
      </c>
      <c r="AB4463" s="33" t="s">
        <v>762</v>
      </c>
      <c r="AC4463" s="35">
        <v>44951</v>
      </c>
      <c r="AD4463" s="33">
        <v>60</v>
      </c>
      <c r="AE4463" s="36">
        <f t="shared" si="802"/>
        <v>45011</v>
      </c>
    </row>
    <row r="4464" spans="2:31" ht="14.5" hidden="1">
      <c r="B4464" s="29" t="s">
        <v>3551</v>
      </c>
      <c r="C4464" s="30" t="str">
        <f t="shared" si="803"/>
        <v>(Acreedores quirografarios)</v>
      </c>
      <c r="D4464" s="30">
        <v>5</v>
      </c>
      <c r="E4464" s="30" t="s">
        <v>5632</v>
      </c>
      <c r="F4464" s="30" t="s">
        <v>5633</v>
      </c>
      <c r="G4464" s="30" t="s">
        <v>4912</v>
      </c>
      <c r="H4464" s="31" t="s">
        <v>3555</v>
      </c>
      <c r="I4464" s="31" t="s">
        <v>48</v>
      </c>
      <c r="J4464" s="32">
        <v>107862</v>
      </c>
      <c r="K4464" s="33">
        <f t="shared" si="804"/>
        <v>22.071763262995692</v>
      </c>
      <c r="L4464" s="33">
        <v>105279</v>
      </c>
      <c r="M4464" s="33">
        <v>0</v>
      </c>
      <c r="N4464" s="33">
        <v>0</v>
      </c>
      <c r="O4464" s="33">
        <v>0</v>
      </c>
      <c r="P4464" s="33">
        <f t="shared" si="805"/>
        <v>107862</v>
      </c>
      <c r="Q4464" s="33">
        <f t="shared" si="806"/>
        <v>22.071763262995692</v>
      </c>
      <c r="R4464" s="33">
        <f t="shared" si="807"/>
        <v>105279</v>
      </c>
      <c r="S4464" s="33"/>
      <c r="T4464" s="30" t="str">
        <f t="shared" si="808"/>
        <v>COP</v>
      </c>
      <c r="U4464" s="33">
        <v>0</v>
      </c>
      <c r="V4464" s="33">
        <v>0</v>
      </c>
      <c r="W4464" s="33">
        <v>0</v>
      </c>
      <c r="X4464" s="33">
        <f t="shared" si="809"/>
        <v>107862</v>
      </c>
      <c r="Y4464" s="33">
        <f t="shared" si="810"/>
        <v>22.071763262995692</v>
      </c>
      <c r="Z4464" s="33">
        <f t="shared" si="811"/>
        <v>105279</v>
      </c>
      <c r="AA4464" s="34">
        <f t="shared" si="812"/>
        <v>2.5959073203749932E-06</v>
      </c>
      <c r="AB4464" s="33" t="s">
        <v>762</v>
      </c>
      <c r="AC4464" s="35">
        <v>44951</v>
      </c>
      <c r="AD4464" s="33">
        <v>60</v>
      </c>
      <c r="AE4464" s="36">
        <f t="shared" si="802"/>
        <v>45011</v>
      </c>
    </row>
    <row r="4465" spans="2:31" ht="14.5" hidden="1">
      <c r="B4465" s="29" t="s">
        <v>3556</v>
      </c>
      <c r="C4465" s="30" t="str">
        <f t="shared" si="803"/>
        <v>(Acreedores quirografarios)</v>
      </c>
      <c r="D4465" s="30">
        <v>5</v>
      </c>
      <c r="E4465" s="30" t="s">
        <v>5634</v>
      </c>
      <c r="F4465" s="30" t="s">
        <v>5635</v>
      </c>
      <c r="G4465" s="30" t="s">
        <v>4912</v>
      </c>
      <c r="H4465" s="31" t="s">
        <v>3557</v>
      </c>
      <c r="I4465" s="31" t="s">
        <v>48</v>
      </c>
      <c r="J4465" s="32">
        <v>8338301</v>
      </c>
      <c r="K4465" s="33">
        <f t="shared" si="804"/>
        <v>1647.4989779552816</v>
      </c>
      <c r="L4465" s="33">
        <v>7858323</v>
      </c>
      <c r="M4465" s="33">
        <v>0</v>
      </c>
      <c r="N4465" s="33">
        <v>0</v>
      </c>
      <c r="O4465" s="33">
        <v>0</v>
      </c>
      <c r="P4465" s="33">
        <f t="shared" si="805"/>
        <v>8338301</v>
      </c>
      <c r="Q4465" s="33">
        <f t="shared" si="806"/>
        <v>1647.4989779552816</v>
      </c>
      <c r="R4465" s="33">
        <f t="shared" si="807"/>
        <v>7858323</v>
      </c>
      <c r="S4465" s="33"/>
      <c r="T4465" s="30" t="str">
        <f t="shared" si="808"/>
        <v>COP</v>
      </c>
      <c r="U4465" s="33">
        <v>0</v>
      </c>
      <c r="V4465" s="33">
        <v>0</v>
      </c>
      <c r="W4465" s="33">
        <v>0</v>
      </c>
      <c r="X4465" s="33">
        <f t="shared" si="809"/>
        <v>8338301</v>
      </c>
      <c r="Y4465" s="33">
        <f t="shared" si="810"/>
        <v>1647.4989779552816</v>
      </c>
      <c r="Z4465" s="33">
        <f t="shared" si="811"/>
        <v>7858323</v>
      </c>
      <c r="AA4465" s="34">
        <f t="shared" si="812"/>
        <v>0.00019376588114981312</v>
      </c>
      <c r="AB4465" s="33" t="s">
        <v>676</v>
      </c>
      <c r="AC4465" s="35">
        <v>44931</v>
      </c>
      <c r="AD4465" s="33">
        <v>60</v>
      </c>
      <c r="AE4465" s="36">
        <f t="shared" si="802"/>
        <v>44991</v>
      </c>
    </row>
    <row r="4466" spans="2:31" ht="14.5" hidden="1">
      <c r="B4466" s="29" t="s">
        <v>3556</v>
      </c>
      <c r="C4466" s="30" t="str">
        <f t="shared" si="803"/>
        <v>(Acreedores quirografarios)</v>
      </c>
      <c r="D4466" s="30">
        <v>5</v>
      </c>
      <c r="E4466" s="30" t="s">
        <v>5634</v>
      </c>
      <c r="F4466" s="30" t="s">
        <v>5635</v>
      </c>
      <c r="G4466" s="30" t="s">
        <v>4912</v>
      </c>
      <c r="H4466" s="31" t="s">
        <v>3558</v>
      </c>
      <c r="I4466" s="31" t="s">
        <v>48</v>
      </c>
      <c r="J4466" s="32">
        <v>13209000</v>
      </c>
      <c r="K4466" s="33">
        <f t="shared" si="804"/>
        <v>2609.8619453441929</v>
      </c>
      <c r="L4466" s="33">
        <v>12448650</v>
      </c>
      <c r="M4466" s="33">
        <v>0</v>
      </c>
      <c r="N4466" s="33">
        <v>0</v>
      </c>
      <c r="O4466" s="33">
        <v>0</v>
      </c>
      <c r="P4466" s="33">
        <f t="shared" si="805"/>
        <v>13209000</v>
      </c>
      <c r="Q4466" s="33">
        <f t="shared" si="806"/>
        <v>2609.8619453441929</v>
      </c>
      <c r="R4466" s="33">
        <f t="shared" si="807"/>
        <v>12448650</v>
      </c>
      <c r="S4466" s="33"/>
      <c r="T4466" s="30" t="str">
        <f t="shared" si="808"/>
        <v>COP</v>
      </c>
      <c r="U4466" s="33">
        <v>0</v>
      </c>
      <c r="V4466" s="33">
        <v>0</v>
      </c>
      <c r="W4466" s="33">
        <v>0</v>
      </c>
      <c r="X4466" s="33">
        <f t="shared" si="809"/>
        <v>13209000</v>
      </c>
      <c r="Y4466" s="33">
        <f t="shared" si="810"/>
        <v>2609.8619453441929</v>
      </c>
      <c r="Z4466" s="33">
        <f t="shared" si="811"/>
        <v>12448650</v>
      </c>
      <c r="AA4466" s="34">
        <f t="shared" si="812"/>
        <v>0.00030695144961280176</v>
      </c>
      <c r="AB4466" s="33" t="s">
        <v>676</v>
      </c>
      <c r="AC4466" s="35">
        <v>44931</v>
      </c>
      <c r="AD4466" s="33">
        <v>60</v>
      </c>
      <c r="AE4466" s="36">
        <f t="shared" si="802"/>
        <v>44991</v>
      </c>
    </row>
    <row r="4467" spans="2:31" ht="14.5" hidden="1">
      <c r="B4467" s="29" t="s">
        <v>3556</v>
      </c>
      <c r="C4467" s="30" t="str">
        <f t="shared" si="803"/>
        <v>(Acreedores quirografarios)</v>
      </c>
      <c r="D4467" s="30">
        <v>5</v>
      </c>
      <c r="E4467" s="30" t="s">
        <v>5634</v>
      </c>
      <c r="F4467" s="30" t="s">
        <v>5635</v>
      </c>
      <c r="G4467" s="30" t="s">
        <v>4912</v>
      </c>
      <c r="H4467" s="31" t="s">
        <v>3559</v>
      </c>
      <c r="I4467" s="31" t="s">
        <v>48</v>
      </c>
      <c r="J4467" s="32">
        <v>10567200</v>
      </c>
      <c r="K4467" s="33">
        <f t="shared" si="804"/>
        <v>2087.8895562753546</v>
      </c>
      <c r="L4467" s="33">
        <v>9958920</v>
      </c>
      <c r="M4467" s="33">
        <v>0</v>
      </c>
      <c r="N4467" s="33">
        <v>0</v>
      </c>
      <c r="O4467" s="33">
        <v>0</v>
      </c>
      <c r="P4467" s="33">
        <f t="shared" si="805"/>
        <v>10567200</v>
      </c>
      <c r="Q4467" s="33">
        <f t="shared" si="806"/>
        <v>2087.8895562753546</v>
      </c>
      <c r="R4467" s="33">
        <f t="shared" si="807"/>
        <v>9958920</v>
      </c>
      <c r="S4467" s="33"/>
      <c r="T4467" s="30" t="str">
        <f t="shared" si="808"/>
        <v>COP</v>
      </c>
      <c r="U4467" s="33">
        <v>0</v>
      </c>
      <c r="V4467" s="33">
        <v>0</v>
      </c>
      <c r="W4467" s="33">
        <v>0</v>
      </c>
      <c r="X4467" s="33">
        <f t="shared" si="809"/>
        <v>10567200</v>
      </c>
      <c r="Y4467" s="33">
        <f t="shared" si="810"/>
        <v>2087.8895562753546</v>
      </c>
      <c r="Z4467" s="33">
        <f t="shared" si="811"/>
        <v>9958920</v>
      </c>
      <c r="AA4467" s="34">
        <f t="shared" si="812"/>
        <v>0.00024556115969024143</v>
      </c>
      <c r="AB4467" s="33" t="s">
        <v>676</v>
      </c>
      <c r="AC4467" s="35">
        <v>44942</v>
      </c>
      <c r="AD4467" s="33">
        <v>60</v>
      </c>
      <c r="AE4467" s="36">
        <f t="shared" si="802"/>
        <v>45002</v>
      </c>
    </row>
    <row r="4468" spans="2:31" ht="14.5" hidden="1">
      <c r="B4468" s="29" t="s">
        <v>3556</v>
      </c>
      <c r="C4468" s="30" t="str">
        <f t="shared" si="803"/>
        <v>(Acreedores quirografarios)</v>
      </c>
      <c r="D4468" s="30">
        <v>5</v>
      </c>
      <c r="E4468" s="30" t="s">
        <v>5634</v>
      </c>
      <c r="F4468" s="30" t="s">
        <v>5635</v>
      </c>
      <c r="G4468" s="30" t="s">
        <v>4912</v>
      </c>
      <c r="H4468" s="31" t="s">
        <v>3560</v>
      </c>
      <c r="I4468" s="31" t="s">
        <v>48</v>
      </c>
      <c r="J4468" s="32">
        <v>34756301</v>
      </c>
      <c r="K4468" s="33">
        <f t="shared" si="804"/>
        <v>6867.2228686436674</v>
      </c>
      <c r="L4468" s="33">
        <v>32755623</v>
      </c>
      <c r="M4468" s="33">
        <v>0</v>
      </c>
      <c r="N4468" s="33">
        <v>0</v>
      </c>
      <c r="O4468" s="33">
        <v>0</v>
      </c>
      <c r="P4468" s="33">
        <f t="shared" si="805"/>
        <v>34756301</v>
      </c>
      <c r="Q4468" s="33">
        <f t="shared" si="806"/>
        <v>6867.2228686436674</v>
      </c>
      <c r="R4468" s="33">
        <f t="shared" si="807"/>
        <v>32755623</v>
      </c>
      <c r="S4468" s="33"/>
      <c r="T4468" s="30" t="str">
        <f t="shared" si="808"/>
        <v>COP</v>
      </c>
      <c r="U4468" s="33">
        <v>0</v>
      </c>
      <c r="V4468" s="33">
        <v>0</v>
      </c>
      <c r="W4468" s="33">
        <v>0</v>
      </c>
      <c r="X4468" s="33">
        <f t="shared" si="809"/>
        <v>34756301</v>
      </c>
      <c r="Y4468" s="33">
        <f t="shared" si="810"/>
        <v>6867.2228686436674</v>
      </c>
      <c r="Z4468" s="33">
        <f t="shared" si="811"/>
        <v>32755623</v>
      </c>
      <c r="AA4468" s="34">
        <f t="shared" si="812"/>
        <v>0.00080766878037541662</v>
      </c>
      <c r="AB4468" s="33" t="s">
        <v>676</v>
      </c>
      <c r="AC4468" s="35">
        <v>44960</v>
      </c>
      <c r="AD4468" s="33">
        <v>60</v>
      </c>
      <c r="AE4468" s="36">
        <f t="shared" si="802"/>
        <v>45020</v>
      </c>
    </row>
    <row r="4469" spans="2:31" ht="14.5" hidden="1">
      <c r="B4469" s="29" t="s">
        <v>3561</v>
      </c>
      <c r="C4469" s="30" t="str">
        <f t="shared" si="803"/>
        <v>(Proveedores estratégicos)</v>
      </c>
      <c r="D4469" s="30">
        <v>4</v>
      </c>
      <c r="E4469" s="30" t="s">
        <v>5636</v>
      </c>
      <c r="F4469" s="30" t="s">
        <v>5637</v>
      </c>
      <c r="G4469" s="30" t="s">
        <v>4912</v>
      </c>
      <c r="H4469" s="31" t="s">
        <v>3562</v>
      </c>
      <c r="I4469" s="31" t="s">
        <v>48</v>
      </c>
      <c r="J4469" s="32">
        <v>856903</v>
      </c>
      <c r="K4469" s="33">
        <f t="shared" si="804"/>
        <v>171.62657106617607</v>
      </c>
      <c r="L4469" s="33">
        <v>818633</v>
      </c>
      <c r="M4469" s="33">
        <v>0</v>
      </c>
      <c r="N4469" s="33">
        <v>0</v>
      </c>
      <c r="O4469" s="33">
        <v>0</v>
      </c>
      <c r="P4469" s="33">
        <f t="shared" si="805"/>
        <v>856903</v>
      </c>
      <c r="Q4469" s="33">
        <f t="shared" si="806"/>
        <v>171.62657106617607</v>
      </c>
      <c r="R4469" s="33">
        <f t="shared" si="807"/>
        <v>818633</v>
      </c>
      <c r="S4469" s="33"/>
      <c r="T4469" s="30" t="str">
        <f t="shared" si="808"/>
        <v>COP</v>
      </c>
      <c r="U4469" s="33">
        <v>0</v>
      </c>
      <c r="V4469" s="33">
        <v>0</v>
      </c>
      <c r="W4469" s="33">
        <v>0</v>
      </c>
      <c r="X4469" s="33">
        <f t="shared" si="809"/>
        <v>856903</v>
      </c>
      <c r="Y4469" s="33">
        <f t="shared" si="810"/>
        <v>171.62657106617607</v>
      </c>
      <c r="Z4469" s="33">
        <f t="shared" si="811"/>
        <v>818633</v>
      </c>
      <c r="AA4469" s="34">
        <f t="shared" si="812"/>
        <v>1.1804264697747162E-06</v>
      </c>
      <c r="AB4469" s="33" t="s">
        <v>953</v>
      </c>
      <c r="AC4469" s="35">
        <v>44896</v>
      </c>
      <c r="AD4469" s="33">
        <v>60</v>
      </c>
      <c r="AE4469" s="36">
        <f t="shared" si="802"/>
        <v>44956</v>
      </c>
    </row>
    <row r="4470" spans="2:31" ht="14.5" hidden="1">
      <c r="B4470" s="29" t="s">
        <v>3561</v>
      </c>
      <c r="C4470" s="30" t="str">
        <f t="shared" si="803"/>
        <v>(Proveedores estratégicos)</v>
      </c>
      <c r="D4470" s="30">
        <v>4</v>
      </c>
      <c r="E4470" s="30" t="s">
        <v>5636</v>
      </c>
      <c r="F4470" s="30" t="s">
        <v>5637</v>
      </c>
      <c r="G4470" s="30" t="s">
        <v>4912</v>
      </c>
      <c r="H4470" s="31" t="s">
        <v>3563</v>
      </c>
      <c r="I4470" s="31" t="s">
        <v>48</v>
      </c>
      <c r="J4470" s="32">
        <v>5227000</v>
      </c>
      <c r="K4470" s="33">
        <f t="shared" si="804"/>
        <v>1046.9012652389488</v>
      </c>
      <c r="L4470" s="33">
        <v>4993562</v>
      </c>
      <c r="M4470" s="33">
        <v>0</v>
      </c>
      <c r="N4470" s="33">
        <v>0</v>
      </c>
      <c r="O4470" s="33">
        <v>0</v>
      </c>
      <c r="P4470" s="33">
        <f t="shared" si="805"/>
        <v>5227000</v>
      </c>
      <c r="Q4470" s="33">
        <f t="shared" si="806"/>
        <v>1046.9012652389488</v>
      </c>
      <c r="R4470" s="33">
        <f t="shared" si="807"/>
        <v>4993562</v>
      </c>
      <c r="S4470" s="33"/>
      <c r="T4470" s="30" t="str">
        <f t="shared" si="808"/>
        <v>COP</v>
      </c>
      <c r="U4470" s="33">
        <v>0</v>
      </c>
      <c r="V4470" s="33">
        <v>0</v>
      </c>
      <c r="W4470" s="33">
        <v>0</v>
      </c>
      <c r="X4470" s="33">
        <f t="shared" si="809"/>
        <v>5227000</v>
      </c>
      <c r="Y4470" s="33">
        <f t="shared" si="810"/>
        <v>1046.9012652389488</v>
      </c>
      <c r="Z4470" s="33">
        <f t="shared" si="811"/>
        <v>4993562</v>
      </c>
      <c r="AA4470" s="34">
        <f t="shared" si="812"/>
        <v>7.2004582801587172E-06</v>
      </c>
      <c r="AB4470" s="33" t="s">
        <v>953</v>
      </c>
      <c r="AC4470" s="35">
        <v>44896</v>
      </c>
      <c r="AD4470" s="33">
        <v>60</v>
      </c>
      <c r="AE4470" s="36">
        <f t="shared" si="802"/>
        <v>44956</v>
      </c>
    </row>
    <row r="4471" spans="2:31" ht="14.5" hidden="1">
      <c r="B4471" s="29" t="s">
        <v>3561</v>
      </c>
      <c r="C4471" s="30" t="str">
        <f t="shared" si="803"/>
        <v>(Proveedores estratégicos)</v>
      </c>
      <c r="D4471" s="30">
        <v>4</v>
      </c>
      <c r="E4471" s="30" t="s">
        <v>5636</v>
      </c>
      <c r="F4471" s="30" t="s">
        <v>5637</v>
      </c>
      <c r="G4471" s="30" t="s">
        <v>4912</v>
      </c>
      <c r="H4471" s="31" t="s">
        <v>3564</v>
      </c>
      <c r="I4471" s="31" t="s">
        <v>48</v>
      </c>
      <c r="J4471" s="32">
        <v>3241610</v>
      </c>
      <c r="K4471" s="33">
        <f t="shared" si="804"/>
        <v>649.25312116733221</v>
      </c>
      <c r="L4471" s="33">
        <v>3096840</v>
      </c>
      <c r="M4471" s="33">
        <v>0</v>
      </c>
      <c r="N4471" s="33">
        <v>0</v>
      </c>
      <c r="O4471" s="33">
        <v>0</v>
      </c>
      <c r="P4471" s="33">
        <f t="shared" si="805"/>
        <v>3241610</v>
      </c>
      <c r="Q4471" s="33">
        <f t="shared" si="806"/>
        <v>649.25312116733221</v>
      </c>
      <c r="R4471" s="33">
        <f t="shared" si="807"/>
        <v>3096840</v>
      </c>
      <c r="S4471" s="33"/>
      <c r="T4471" s="30" t="str">
        <f t="shared" si="808"/>
        <v>COP</v>
      </c>
      <c r="U4471" s="33">
        <v>0</v>
      </c>
      <c r="V4471" s="33">
        <v>0</v>
      </c>
      <c r="W4471" s="33">
        <v>0</v>
      </c>
      <c r="X4471" s="33">
        <f t="shared" si="809"/>
        <v>3241610</v>
      </c>
      <c r="Y4471" s="33">
        <f t="shared" si="810"/>
        <v>649.25312116733221</v>
      </c>
      <c r="Z4471" s="33">
        <f t="shared" si="811"/>
        <v>3096840</v>
      </c>
      <c r="AA4471" s="34">
        <f t="shared" si="812"/>
        <v>4.4654832002339656E-06</v>
      </c>
      <c r="AB4471" s="33" t="s">
        <v>953</v>
      </c>
      <c r="AC4471" s="35">
        <v>44896</v>
      </c>
      <c r="AD4471" s="33">
        <v>60</v>
      </c>
      <c r="AE4471" s="36">
        <f t="shared" si="802"/>
        <v>44956</v>
      </c>
    </row>
    <row r="4472" spans="2:31" ht="14.5" hidden="1">
      <c r="B4472" s="29" t="s">
        <v>3561</v>
      </c>
      <c r="C4472" s="30" t="str">
        <f t="shared" si="803"/>
        <v>(Proveedores estratégicos)</v>
      </c>
      <c r="D4472" s="30">
        <v>4</v>
      </c>
      <c r="E4472" s="30" t="s">
        <v>5636</v>
      </c>
      <c r="F4472" s="30" t="s">
        <v>5637</v>
      </c>
      <c r="G4472" s="30" t="s">
        <v>4912</v>
      </c>
      <c r="H4472" s="31" t="s">
        <v>3565</v>
      </c>
      <c r="I4472" s="31" t="s">
        <v>48</v>
      </c>
      <c r="J4472" s="32">
        <v>3665372</v>
      </c>
      <c r="K4472" s="33">
        <f t="shared" si="804"/>
        <v>734.12727863559644</v>
      </c>
      <c r="L4472" s="33">
        <v>3501677</v>
      </c>
      <c r="M4472" s="33">
        <v>0</v>
      </c>
      <c r="N4472" s="33">
        <v>0</v>
      </c>
      <c r="O4472" s="33">
        <v>0</v>
      </c>
      <c r="P4472" s="33">
        <f t="shared" si="805"/>
        <v>3665372</v>
      </c>
      <c r="Q4472" s="33">
        <f t="shared" si="806"/>
        <v>734.12727863559644</v>
      </c>
      <c r="R4472" s="33">
        <f t="shared" si="807"/>
        <v>3501677</v>
      </c>
      <c r="S4472" s="33"/>
      <c r="T4472" s="30" t="str">
        <f t="shared" si="808"/>
        <v>COP</v>
      </c>
      <c r="U4472" s="33">
        <v>0</v>
      </c>
      <c r="V4472" s="33">
        <v>0</v>
      </c>
      <c r="W4472" s="33">
        <v>0</v>
      </c>
      <c r="X4472" s="33">
        <f t="shared" si="809"/>
        <v>3665372</v>
      </c>
      <c r="Y4472" s="33">
        <f t="shared" si="810"/>
        <v>734.12727863559644</v>
      </c>
      <c r="Z4472" s="33">
        <f t="shared" si="811"/>
        <v>3501677</v>
      </c>
      <c r="AA4472" s="34">
        <f t="shared" si="812"/>
        <v>5.049237227672619E-06</v>
      </c>
      <c r="AB4472" s="33" t="s">
        <v>953</v>
      </c>
      <c r="AC4472" s="35">
        <v>44935</v>
      </c>
      <c r="AD4472" s="33">
        <v>60</v>
      </c>
      <c r="AE4472" s="36">
        <f t="shared" si="802"/>
        <v>44995</v>
      </c>
    </row>
    <row r="4473" spans="2:31" ht="14.5" hidden="1">
      <c r="B4473" s="29" t="s">
        <v>3561</v>
      </c>
      <c r="C4473" s="30" t="str">
        <f t="shared" si="803"/>
        <v>(Proveedores estratégicos)</v>
      </c>
      <c r="D4473" s="30">
        <v>4</v>
      </c>
      <c r="E4473" s="30" t="s">
        <v>5636</v>
      </c>
      <c r="F4473" s="30" t="s">
        <v>5637</v>
      </c>
      <c r="G4473" s="30" t="s">
        <v>4912</v>
      </c>
      <c r="H4473" s="31" t="s">
        <v>3566</v>
      </c>
      <c r="I4473" s="31" t="s">
        <v>48</v>
      </c>
      <c r="J4473" s="32">
        <v>966850</v>
      </c>
      <c r="K4473" s="33">
        <f t="shared" si="804"/>
        <v>193.64759898110003</v>
      </c>
      <c r="L4473" s="33">
        <v>923670</v>
      </c>
      <c r="M4473" s="33">
        <v>0</v>
      </c>
      <c r="N4473" s="33">
        <v>0</v>
      </c>
      <c r="O4473" s="33">
        <v>0</v>
      </c>
      <c r="P4473" s="33">
        <f t="shared" si="805"/>
        <v>966850</v>
      </c>
      <c r="Q4473" s="33">
        <f t="shared" si="806"/>
        <v>193.64759898110003</v>
      </c>
      <c r="R4473" s="33">
        <f t="shared" si="807"/>
        <v>923670</v>
      </c>
      <c r="S4473" s="33"/>
      <c r="T4473" s="30" t="str">
        <f t="shared" si="808"/>
        <v>COP</v>
      </c>
      <c r="U4473" s="33">
        <v>0</v>
      </c>
      <c r="V4473" s="33">
        <v>0</v>
      </c>
      <c r="W4473" s="33">
        <v>0</v>
      </c>
      <c r="X4473" s="33">
        <f t="shared" si="809"/>
        <v>966850</v>
      </c>
      <c r="Y4473" s="33">
        <f t="shared" si="810"/>
        <v>193.64759898110003</v>
      </c>
      <c r="Z4473" s="33">
        <f t="shared" si="811"/>
        <v>923670</v>
      </c>
      <c r="AA4473" s="34">
        <f t="shared" si="812"/>
        <v>1.3318843942729062E-06</v>
      </c>
      <c r="AB4473" s="33" t="s">
        <v>953</v>
      </c>
      <c r="AC4473" s="35">
        <v>44935</v>
      </c>
      <c r="AD4473" s="33">
        <v>60</v>
      </c>
      <c r="AE4473" s="36">
        <f t="shared" si="802"/>
        <v>44995</v>
      </c>
    </row>
    <row r="4474" spans="2:31" ht="14.5" hidden="1">
      <c r="B4474" s="29" t="s">
        <v>3561</v>
      </c>
      <c r="C4474" s="30" t="str">
        <f t="shared" si="803"/>
        <v>(Proveedores estratégicos)</v>
      </c>
      <c r="D4474" s="30">
        <v>4</v>
      </c>
      <c r="E4474" s="30" t="s">
        <v>5636</v>
      </c>
      <c r="F4474" s="30" t="s">
        <v>5637</v>
      </c>
      <c r="G4474" s="30" t="s">
        <v>4912</v>
      </c>
      <c r="H4474" s="31" t="s">
        <v>3567</v>
      </c>
      <c r="I4474" s="31" t="s">
        <v>48</v>
      </c>
      <c r="J4474" s="32">
        <v>5912782</v>
      </c>
      <c r="K4474" s="33">
        <f t="shared" si="804"/>
        <v>1184.2548507814711</v>
      </c>
      <c r="L4474" s="33">
        <v>5648718</v>
      </c>
      <c r="M4474" s="33">
        <v>0</v>
      </c>
      <c r="N4474" s="33">
        <v>0</v>
      </c>
      <c r="O4474" s="33">
        <v>0</v>
      </c>
      <c r="P4474" s="33">
        <f t="shared" si="805"/>
        <v>5912782</v>
      </c>
      <c r="Q4474" s="33">
        <f t="shared" si="806"/>
        <v>1184.2548507814711</v>
      </c>
      <c r="R4474" s="33">
        <f t="shared" si="807"/>
        <v>5648718</v>
      </c>
      <c r="S4474" s="33"/>
      <c r="T4474" s="30" t="str">
        <f t="shared" si="808"/>
        <v>COP</v>
      </c>
      <c r="U4474" s="33">
        <v>0</v>
      </c>
      <c r="V4474" s="33">
        <v>0</v>
      </c>
      <c r="W4474" s="33">
        <v>0</v>
      </c>
      <c r="X4474" s="33">
        <f t="shared" si="809"/>
        <v>5912782</v>
      </c>
      <c r="Y4474" s="33">
        <f t="shared" si="810"/>
        <v>1184.2548507814711</v>
      </c>
      <c r="Z4474" s="33">
        <f t="shared" si="811"/>
        <v>5648718</v>
      </c>
      <c r="AA4474" s="34">
        <f t="shared" si="812"/>
        <v>8.1451593662763358E-06</v>
      </c>
      <c r="AB4474" s="33" t="s">
        <v>953</v>
      </c>
      <c r="AC4474" s="35">
        <v>44935</v>
      </c>
      <c r="AD4474" s="33">
        <v>60</v>
      </c>
      <c r="AE4474" s="36">
        <f t="shared" si="802"/>
        <v>44995</v>
      </c>
    </row>
    <row r="4475" spans="2:31" ht="14.5" hidden="1">
      <c r="B4475" s="29" t="s">
        <v>3561</v>
      </c>
      <c r="C4475" s="30" t="str">
        <f t="shared" si="803"/>
        <v>(Proveedores estratégicos)</v>
      </c>
      <c r="D4475" s="30">
        <v>4</v>
      </c>
      <c r="E4475" s="30" t="s">
        <v>5636</v>
      </c>
      <c r="F4475" s="30" t="s">
        <v>5637</v>
      </c>
      <c r="G4475" s="30" t="s">
        <v>4912</v>
      </c>
      <c r="H4475" s="31" t="s">
        <v>3568</v>
      </c>
      <c r="I4475" s="31" t="s">
        <v>48</v>
      </c>
      <c r="J4475" s="32">
        <v>3529736</v>
      </c>
      <c r="K4475" s="33">
        <f t="shared" si="804"/>
        <v>706.96101554556219</v>
      </c>
      <c r="L4475" s="33">
        <v>3372098</v>
      </c>
      <c r="M4475" s="33">
        <v>0</v>
      </c>
      <c r="N4475" s="33">
        <v>0</v>
      </c>
      <c r="O4475" s="33">
        <v>0</v>
      </c>
      <c r="P4475" s="33">
        <f t="shared" si="805"/>
        <v>3529736</v>
      </c>
      <c r="Q4475" s="33">
        <f t="shared" si="806"/>
        <v>706.96101554556219</v>
      </c>
      <c r="R4475" s="33">
        <f t="shared" si="807"/>
        <v>3372098</v>
      </c>
      <c r="S4475" s="33"/>
      <c r="T4475" s="30" t="str">
        <f t="shared" si="808"/>
        <v>COP</v>
      </c>
      <c r="U4475" s="33">
        <v>0</v>
      </c>
      <c r="V4475" s="33">
        <v>0</v>
      </c>
      <c r="W4475" s="33">
        <v>0</v>
      </c>
      <c r="X4475" s="33">
        <f t="shared" si="809"/>
        <v>3529736</v>
      </c>
      <c r="Y4475" s="33">
        <f t="shared" si="810"/>
        <v>706.96101554556219</v>
      </c>
      <c r="Z4475" s="33">
        <f t="shared" si="811"/>
        <v>3372098</v>
      </c>
      <c r="AA4475" s="34">
        <f t="shared" si="812"/>
        <v>4.8623910077829518E-06</v>
      </c>
      <c r="AB4475" s="33" t="s">
        <v>953</v>
      </c>
      <c r="AC4475" s="35">
        <v>44958</v>
      </c>
      <c r="AD4475" s="33">
        <v>60</v>
      </c>
      <c r="AE4475" s="36">
        <f t="shared" si="802"/>
        <v>45018</v>
      </c>
    </row>
    <row r="4476" spans="2:31" ht="14.5" hidden="1">
      <c r="B4476" s="29" t="s">
        <v>3561</v>
      </c>
      <c r="C4476" s="30" t="str">
        <f t="shared" si="803"/>
        <v>(Proveedores estratégicos)</v>
      </c>
      <c r="D4476" s="30">
        <v>4</v>
      </c>
      <c r="E4476" s="30" t="s">
        <v>5636</v>
      </c>
      <c r="F4476" s="30" t="s">
        <v>5637</v>
      </c>
      <c r="G4476" s="30" t="s">
        <v>4912</v>
      </c>
      <c r="H4476" s="31" t="s">
        <v>3569</v>
      </c>
      <c r="I4476" s="31" t="s">
        <v>48</v>
      </c>
      <c r="J4476" s="32">
        <v>5912782</v>
      </c>
      <c r="K4476" s="33">
        <f t="shared" si="804"/>
        <v>1184.2548507814711</v>
      </c>
      <c r="L4476" s="33">
        <v>5648718</v>
      </c>
      <c r="M4476" s="33">
        <v>0</v>
      </c>
      <c r="N4476" s="33">
        <v>0</v>
      </c>
      <c r="O4476" s="33">
        <v>0</v>
      </c>
      <c r="P4476" s="33">
        <f t="shared" si="805"/>
        <v>5912782</v>
      </c>
      <c r="Q4476" s="33">
        <f t="shared" si="806"/>
        <v>1184.2548507814711</v>
      </c>
      <c r="R4476" s="33">
        <f t="shared" si="807"/>
        <v>5648718</v>
      </c>
      <c r="S4476" s="33"/>
      <c r="T4476" s="30" t="str">
        <f t="shared" si="808"/>
        <v>COP</v>
      </c>
      <c r="U4476" s="33">
        <v>0</v>
      </c>
      <c r="V4476" s="33">
        <v>0</v>
      </c>
      <c r="W4476" s="33">
        <v>0</v>
      </c>
      <c r="X4476" s="33">
        <f t="shared" si="809"/>
        <v>5912782</v>
      </c>
      <c r="Y4476" s="33">
        <f t="shared" si="810"/>
        <v>1184.2548507814711</v>
      </c>
      <c r="Z4476" s="33">
        <f t="shared" si="811"/>
        <v>5648718</v>
      </c>
      <c r="AA4476" s="34">
        <f t="shared" si="812"/>
        <v>8.1451593662763358E-06</v>
      </c>
      <c r="AB4476" s="33" t="s">
        <v>953</v>
      </c>
      <c r="AC4476" s="35">
        <v>44958</v>
      </c>
      <c r="AD4476" s="33">
        <v>60</v>
      </c>
      <c r="AE4476" s="36">
        <f t="shared" si="802"/>
        <v>45018</v>
      </c>
    </row>
    <row r="4477" spans="2:31" ht="14.5" hidden="1">
      <c r="B4477" s="29" t="s">
        <v>3561</v>
      </c>
      <c r="C4477" s="30" t="str">
        <f t="shared" si="803"/>
        <v>(Proveedores estratégicos)</v>
      </c>
      <c r="D4477" s="30">
        <v>4</v>
      </c>
      <c r="E4477" s="30" t="s">
        <v>5636</v>
      </c>
      <c r="F4477" s="30" t="s">
        <v>5637</v>
      </c>
      <c r="G4477" s="30" t="s">
        <v>4912</v>
      </c>
      <c r="H4477" s="31" t="s">
        <v>3570</v>
      </c>
      <c r="I4477" s="31" t="s">
        <v>48</v>
      </c>
      <c r="J4477" s="32">
        <v>931072</v>
      </c>
      <c r="K4477" s="33">
        <f t="shared" si="804"/>
        <v>186.48175519146304</v>
      </c>
      <c r="L4477" s="33">
        <v>889490</v>
      </c>
      <c r="M4477" s="33">
        <v>0</v>
      </c>
      <c r="N4477" s="33">
        <v>0</v>
      </c>
      <c r="O4477" s="33">
        <v>0</v>
      </c>
      <c r="P4477" s="33">
        <f t="shared" si="805"/>
        <v>931072</v>
      </c>
      <c r="Q4477" s="33">
        <f t="shared" si="806"/>
        <v>186.48175519146304</v>
      </c>
      <c r="R4477" s="33">
        <f t="shared" si="807"/>
        <v>889490</v>
      </c>
      <c r="S4477" s="33"/>
      <c r="T4477" s="30" t="str">
        <f t="shared" si="808"/>
        <v>COP</v>
      </c>
      <c r="U4477" s="33">
        <v>0</v>
      </c>
      <c r="V4477" s="33">
        <v>0</v>
      </c>
      <c r="W4477" s="33">
        <v>0</v>
      </c>
      <c r="X4477" s="33">
        <f t="shared" si="809"/>
        <v>931072</v>
      </c>
      <c r="Y4477" s="33">
        <f t="shared" si="810"/>
        <v>186.48175519146304</v>
      </c>
      <c r="Z4477" s="33">
        <f t="shared" si="811"/>
        <v>889490</v>
      </c>
      <c r="AA4477" s="34">
        <f t="shared" si="812"/>
        <v>1.2825986010824293E-06</v>
      </c>
      <c r="AB4477" s="33" t="s">
        <v>953</v>
      </c>
      <c r="AC4477" s="35">
        <v>44958</v>
      </c>
      <c r="AD4477" s="33">
        <v>60</v>
      </c>
      <c r="AE4477" s="36">
        <f t="shared" si="802"/>
        <v>45018</v>
      </c>
    </row>
    <row r="4478" spans="2:31" ht="14.5" hidden="1">
      <c r="B4478" s="29" t="s">
        <v>3571</v>
      </c>
      <c r="C4478" s="30" t="str">
        <f t="shared" si="803"/>
        <v>(Acreedores quirografarios)</v>
      </c>
      <c r="D4478" s="30">
        <v>5</v>
      </c>
      <c r="E4478" s="30" t="s">
        <v>5638</v>
      </c>
      <c r="F4478" s="30" t="s">
        <v>5639</v>
      </c>
      <c r="G4478" s="30" t="s">
        <v>4912</v>
      </c>
      <c r="H4478" s="31" t="s">
        <v>3572</v>
      </c>
      <c r="I4478" s="31" t="s">
        <v>48</v>
      </c>
      <c r="J4478" s="32">
        <v>-44955355</v>
      </c>
      <c r="K4478" s="33">
        <f t="shared" si="804"/>
        <v>-6764.4961581601092</v>
      </c>
      <c r="L4478" s="33">
        <v>-32265632</v>
      </c>
      <c r="M4478" s="33">
        <v>0</v>
      </c>
      <c r="N4478" s="33">
        <v>0</v>
      </c>
      <c r="O4478" s="33">
        <v>0</v>
      </c>
      <c r="P4478" s="33">
        <f t="shared" si="805"/>
        <v>-44955355</v>
      </c>
      <c r="Q4478" s="33">
        <f t="shared" si="806"/>
        <v>-6764.4961581601092</v>
      </c>
      <c r="R4478" s="33">
        <f t="shared" si="807"/>
        <v>-32265632</v>
      </c>
      <c r="S4478" s="33"/>
      <c r="T4478" s="30" t="str">
        <f t="shared" si="808"/>
        <v>COP</v>
      </c>
      <c r="U4478" s="33">
        <v>0</v>
      </c>
      <c r="V4478" s="33">
        <v>0</v>
      </c>
      <c r="W4478" s="33">
        <v>0</v>
      </c>
      <c r="X4478" s="33">
        <f t="shared" si="809"/>
        <v>-44955355</v>
      </c>
      <c r="Y4478" s="33">
        <f t="shared" si="810"/>
        <v>-6764.4961581601092</v>
      </c>
      <c r="Z4478" s="33">
        <f t="shared" si="811"/>
        <v>-32265632</v>
      </c>
      <c r="AA4478" s="34">
        <f t="shared" si="812"/>
        <v>-0.00079558687207634596</v>
      </c>
      <c r="AB4478" s="33" t="s">
        <v>4908</v>
      </c>
      <c r="AC4478" s="35">
        <v>44901</v>
      </c>
      <c r="AD4478" s="33" t="s">
        <v>4909</v>
      </c>
      <c r="AE4478" s="36">
        <f t="shared" si="813" ref="AE4478:AE4485">+AC4478</f>
        <v>44901</v>
      </c>
    </row>
    <row r="4479" spans="2:31" ht="14.5" hidden="1">
      <c r="B4479" s="29" t="s">
        <v>3571</v>
      </c>
      <c r="C4479" s="30" t="str">
        <f t="shared" si="803"/>
        <v>(Acreedores quirografarios)</v>
      </c>
      <c r="D4479" s="30">
        <v>5</v>
      </c>
      <c r="E4479" s="30" t="s">
        <v>5638</v>
      </c>
      <c r="F4479" s="30" t="s">
        <v>5639</v>
      </c>
      <c r="G4479" s="30" t="s">
        <v>4912</v>
      </c>
      <c r="H4479" s="31" t="s">
        <v>3573</v>
      </c>
      <c r="I4479" s="31" t="s">
        <v>48</v>
      </c>
      <c r="J4479" s="32">
        <v>3356983</v>
      </c>
      <c r="K4479" s="33">
        <f t="shared" si="804"/>
        <v>703.7921527930647</v>
      </c>
      <c r="L4479" s="33">
        <v>3356983</v>
      </c>
      <c r="M4479" s="33">
        <v>0</v>
      </c>
      <c r="N4479" s="33">
        <v>0</v>
      </c>
      <c r="O4479" s="33">
        <v>0</v>
      </c>
      <c r="P4479" s="33">
        <f t="shared" si="805"/>
        <v>3356983</v>
      </c>
      <c r="Q4479" s="33">
        <f t="shared" si="806"/>
        <v>703.7921527930647</v>
      </c>
      <c r="R4479" s="33">
        <f t="shared" si="807"/>
        <v>3356983</v>
      </c>
      <c r="S4479" s="33"/>
      <c r="T4479" s="30" t="str">
        <f t="shared" si="808"/>
        <v>COP</v>
      </c>
      <c r="U4479" s="33">
        <v>0</v>
      </c>
      <c r="V4479" s="33">
        <v>0</v>
      </c>
      <c r="W4479" s="33">
        <v>0</v>
      </c>
      <c r="X4479" s="33">
        <f t="shared" si="809"/>
        <v>3356983</v>
      </c>
      <c r="Y4479" s="33">
        <f t="shared" si="810"/>
        <v>703.7921527930647</v>
      </c>
      <c r="Z4479" s="33">
        <f t="shared" si="811"/>
        <v>3356983</v>
      </c>
      <c r="AA4479" s="34">
        <f t="shared" si="812"/>
        <v>8.2774501506230157E-05</v>
      </c>
      <c r="AB4479" s="33" t="s">
        <v>4908</v>
      </c>
      <c r="AC4479" s="35">
        <v>44959</v>
      </c>
      <c r="AD4479" s="33" t="s">
        <v>4909</v>
      </c>
      <c r="AE4479" s="36">
        <f t="shared" si="813"/>
        <v>44959</v>
      </c>
    </row>
    <row r="4480" spans="2:31" ht="14.5" hidden="1">
      <c r="B4480" s="29" t="s">
        <v>3571</v>
      </c>
      <c r="C4480" s="30" t="str">
        <f t="shared" si="803"/>
        <v>(Acreedores quirografarios)</v>
      </c>
      <c r="D4480" s="30">
        <v>5</v>
      </c>
      <c r="E4480" s="30" t="s">
        <v>5638</v>
      </c>
      <c r="F4480" s="30" t="s">
        <v>5639</v>
      </c>
      <c r="G4480" s="30" t="s">
        <v>4912</v>
      </c>
      <c r="H4480" s="31" t="s">
        <v>3574</v>
      </c>
      <c r="I4480" s="31" t="s">
        <v>48</v>
      </c>
      <c r="J4480" s="32">
        <v>1068335</v>
      </c>
      <c r="K4480" s="33">
        <f t="shared" si="804"/>
        <v>223.9766449678711</v>
      </c>
      <c r="L4480" s="33">
        <v>1068335</v>
      </c>
      <c r="M4480" s="33">
        <v>0</v>
      </c>
      <c r="N4480" s="33">
        <v>0</v>
      </c>
      <c r="O4480" s="33">
        <v>0</v>
      </c>
      <c r="P4480" s="33">
        <f t="shared" si="805"/>
        <v>1068335</v>
      </c>
      <c r="Q4480" s="33">
        <f t="shared" si="806"/>
        <v>223.9766449678711</v>
      </c>
      <c r="R4480" s="33">
        <f t="shared" si="807"/>
        <v>1068335</v>
      </c>
      <c r="S4480" s="33"/>
      <c r="T4480" s="30" t="str">
        <f t="shared" si="808"/>
        <v>COP</v>
      </c>
      <c r="U4480" s="33">
        <v>0</v>
      </c>
      <c r="V4480" s="33">
        <v>0</v>
      </c>
      <c r="W4480" s="33">
        <v>0</v>
      </c>
      <c r="X4480" s="33">
        <f t="shared" si="809"/>
        <v>1068335</v>
      </c>
      <c r="Y4480" s="33">
        <f t="shared" si="810"/>
        <v>223.9766449678711</v>
      </c>
      <c r="Z4480" s="33">
        <f t="shared" si="811"/>
        <v>1068335</v>
      </c>
      <c r="AA4480" s="34">
        <f t="shared" si="812"/>
        <v>2.634237262049239E-05</v>
      </c>
      <c r="AB4480" s="33" t="s">
        <v>4908</v>
      </c>
      <c r="AC4480" s="35">
        <v>44959</v>
      </c>
      <c r="AD4480" s="33" t="s">
        <v>4909</v>
      </c>
      <c r="AE4480" s="36">
        <f t="shared" si="813"/>
        <v>44959</v>
      </c>
    </row>
    <row r="4481" spans="2:31" ht="14.5" hidden="1">
      <c r="B4481" s="29" t="s">
        <v>3571</v>
      </c>
      <c r="C4481" s="30" t="str">
        <f t="shared" si="803"/>
        <v>(Acreedores quirografarios)</v>
      </c>
      <c r="D4481" s="30">
        <v>5</v>
      </c>
      <c r="E4481" s="30" t="s">
        <v>5638</v>
      </c>
      <c r="F4481" s="30" t="s">
        <v>5639</v>
      </c>
      <c r="G4481" s="30" t="s">
        <v>4912</v>
      </c>
      <c r="H4481" s="31" t="s">
        <v>3575</v>
      </c>
      <c r="I4481" s="31" t="s">
        <v>48</v>
      </c>
      <c r="J4481" s="32">
        <v>3356983</v>
      </c>
      <c r="K4481" s="33">
        <f t="shared" si="804"/>
        <v>703.7921527930647</v>
      </c>
      <c r="L4481" s="33">
        <v>3356983</v>
      </c>
      <c r="M4481" s="33">
        <v>0</v>
      </c>
      <c r="N4481" s="33">
        <v>0</v>
      </c>
      <c r="O4481" s="33">
        <v>0</v>
      </c>
      <c r="P4481" s="33">
        <f t="shared" si="805"/>
        <v>3356983</v>
      </c>
      <c r="Q4481" s="33">
        <f t="shared" si="806"/>
        <v>703.7921527930647</v>
      </c>
      <c r="R4481" s="33">
        <f t="shared" si="807"/>
        <v>3356983</v>
      </c>
      <c r="S4481" s="33"/>
      <c r="T4481" s="30" t="str">
        <f t="shared" si="808"/>
        <v>COP</v>
      </c>
      <c r="U4481" s="33">
        <v>0</v>
      </c>
      <c r="V4481" s="33">
        <v>0</v>
      </c>
      <c r="W4481" s="33">
        <v>0</v>
      </c>
      <c r="X4481" s="33">
        <f t="shared" si="809"/>
        <v>3356983</v>
      </c>
      <c r="Y4481" s="33">
        <f t="shared" si="810"/>
        <v>703.7921527930647</v>
      </c>
      <c r="Z4481" s="33">
        <f t="shared" si="811"/>
        <v>3356983</v>
      </c>
      <c r="AA4481" s="34">
        <f t="shared" si="812"/>
        <v>8.2774501506230157E-05</v>
      </c>
      <c r="AB4481" s="33" t="s">
        <v>4908</v>
      </c>
      <c r="AC4481" s="35">
        <v>44959</v>
      </c>
      <c r="AD4481" s="33" t="s">
        <v>4909</v>
      </c>
      <c r="AE4481" s="36">
        <f t="shared" si="813"/>
        <v>44959</v>
      </c>
    </row>
    <row r="4482" spans="2:31" ht="14.5" hidden="1">
      <c r="B4482" s="29" t="s">
        <v>3571</v>
      </c>
      <c r="C4482" s="30" t="str">
        <f t="shared" si="803"/>
        <v>(Acreedores quirografarios)</v>
      </c>
      <c r="D4482" s="30">
        <v>5</v>
      </c>
      <c r="E4482" s="30" t="s">
        <v>5638</v>
      </c>
      <c r="F4482" s="30" t="s">
        <v>5639</v>
      </c>
      <c r="G4482" s="30" t="s">
        <v>4912</v>
      </c>
      <c r="H4482" s="31" t="s">
        <v>3576</v>
      </c>
      <c r="I4482" s="31" t="s">
        <v>48</v>
      </c>
      <c r="J4482" s="32">
        <v>3356983</v>
      </c>
      <c r="K4482" s="33">
        <f t="shared" si="804"/>
        <v>703.7921527930647</v>
      </c>
      <c r="L4482" s="33">
        <v>3356983</v>
      </c>
      <c r="M4482" s="33">
        <v>0</v>
      </c>
      <c r="N4482" s="33">
        <v>0</v>
      </c>
      <c r="O4482" s="33">
        <v>0</v>
      </c>
      <c r="P4482" s="33">
        <f t="shared" si="805"/>
        <v>3356983</v>
      </c>
      <c r="Q4482" s="33">
        <f t="shared" si="806"/>
        <v>703.7921527930647</v>
      </c>
      <c r="R4482" s="33">
        <f t="shared" si="807"/>
        <v>3356983</v>
      </c>
      <c r="S4482" s="33"/>
      <c r="T4482" s="30" t="str">
        <f t="shared" si="808"/>
        <v>COP</v>
      </c>
      <c r="U4482" s="33">
        <v>0</v>
      </c>
      <c r="V4482" s="33">
        <v>0</v>
      </c>
      <c r="W4482" s="33">
        <v>0</v>
      </c>
      <c r="X4482" s="33">
        <f t="shared" si="809"/>
        <v>3356983</v>
      </c>
      <c r="Y4482" s="33">
        <f t="shared" si="810"/>
        <v>703.7921527930647</v>
      </c>
      <c r="Z4482" s="33">
        <f t="shared" si="811"/>
        <v>3356983</v>
      </c>
      <c r="AA4482" s="34">
        <f t="shared" si="812"/>
        <v>8.2774501506230157E-05</v>
      </c>
      <c r="AB4482" s="33" t="s">
        <v>4908</v>
      </c>
      <c r="AC4482" s="35">
        <v>44959</v>
      </c>
      <c r="AD4482" s="33" t="s">
        <v>4909</v>
      </c>
      <c r="AE4482" s="36">
        <f t="shared" si="813"/>
        <v>44959</v>
      </c>
    </row>
    <row r="4483" spans="2:31" ht="14.5" hidden="1">
      <c r="B4483" s="29" t="s">
        <v>3571</v>
      </c>
      <c r="C4483" s="30" t="str">
        <f t="shared" si="803"/>
        <v>(Acreedores quirografarios)</v>
      </c>
      <c r="D4483" s="30">
        <v>5</v>
      </c>
      <c r="E4483" s="30" t="s">
        <v>5638</v>
      </c>
      <c r="F4483" s="30" t="s">
        <v>5639</v>
      </c>
      <c r="G4483" s="30" t="s">
        <v>4912</v>
      </c>
      <c r="H4483" s="31" t="s">
        <v>3577</v>
      </c>
      <c r="I4483" s="31" t="s">
        <v>48</v>
      </c>
      <c r="J4483" s="32">
        <v>3279543</v>
      </c>
      <c r="K4483" s="33">
        <f t="shared" si="804"/>
        <v>687.55684141010715</v>
      </c>
      <c r="L4483" s="33">
        <v>3279543</v>
      </c>
      <c r="M4483" s="33">
        <v>0</v>
      </c>
      <c r="N4483" s="33">
        <v>0</v>
      </c>
      <c r="O4483" s="33">
        <v>0</v>
      </c>
      <c r="P4483" s="33">
        <f t="shared" si="805"/>
        <v>3279543</v>
      </c>
      <c r="Q4483" s="33">
        <f t="shared" si="806"/>
        <v>687.55684141010715</v>
      </c>
      <c r="R4483" s="33">
        <f t="shared" si="807"/>
        <v>3279543</v>
      </c>
      <c r="S4483" s="33"/>
      <c r="T4483" s="30" t="str">
        <f t="shared" si="808"/>
        <v>COP</v>
      </c>
      <c r="U4483" s="33">
        <v>0</v>
      </c>
      <c r="V4483" s="33">
        <v>0</v>
      </c>
      <c r="W4483" s="33">
        <v>0</v>
      </c>
      <c r="X4483" s="33">
        <f t="shared" si="809"/>
        <v>3279543</v>
      </c>
      <c r="Y4483" s="33">
        <f t="shared" si="810"/>
        <v>687.55684141010715</v>
      </c>
      <c r="Z4483" s="33">
        <f t="shared" si="811"/>
        <v>3279543</v>
      </c>
      <c r="AA4483" s="34">
        <f t="shared" si="812"/>
        <v>8.0865031783969885E-05</v>
      </c>
      <c r="AB4483" s="33" t="s">
        <v>4908</v>
      </c>
      <c r="AC4483" s="35">
        <v>44959</v>
      </c>
      <c r="AD4483" s="33" t="s">
        <v>4909</v>
      </c>
      <c r="AE4483" s="36">
        <f t="shared" si="813"/>
        <v>44959</v>
      </c>
    </row>
    <row r="4484" spans="2:31" ht="14.5" hidden="1">
      <c r="B4484" s="29" t="s">
        <v>3571</v>
      </c>
      <c r="C4484" s="30" t="str">
        <f t="shared" si="803"/>
        <v>(Acreedores quirografarios)</v>
      </c>
      <c r="D4484" s="30">
        <v>5</v>
      </c>
      <c r="E4484" s="30" t="s">
        <v>5638</v>
      </c>
      <c r="F4484" s="30" t="s">
        <v>5639</v>
      </c>
      <c r="G4484" s="30" t="s">
        <v>4912</v>
      </c>
      <c r="H4484" s="31" t="s">
        <v>3578</v>
      </c>
      <c r="I4484" s="31" t="s">
        <v>48</v>
      </c>
      <c r="J4484" s="32">
        <v>3670659</v>
      </c>
      <c r="K4484" s="33">
        <f t="shared" si="804"/>
        <v>769.55438850278301</v>
      </c>
      <c r="L4484" s="33">
        <v>3670659</v>
      </c>
      <c r="M4484" s="33">
        <v>0</v>
      </c>
      <c r="N4484" s="33">
        <v>0</v>
      </c>
      <c r="O4484" s="33">
        <v>0</v>
      </c>
      <c r="P4484" s="33">
        <f t="shared" si="805"/>
        <v>3670659</v>
      </c>
      <c r="Q4484" s="33">
        <f t="shared" si="806"/>
        <v>769.55438850278301</v>
      </c>
      <c r="R4484" s="33">
        <f t="shared" si="807"/>
        <v>3670659</v>
      </c>
      <c r="S4484" s="33"/>
      <c r="T4484" s="30" t="str">
        <f t="shared" si="808"/>
        <v>COP</v>
      </c>
      <c r="U4484" s="33">
        <v>0</v>
      </c>
      <c r="V4484" s="33">
        <v>0</v>
      </c>
      <c r="W4484" s="33">
        <v>0</v>
      </c>
      <c r="X4484" s="33">
        <f t="shared" si="809"/>
        <v>3670659</v>
      </c>
      <c r="Y4484" s="33">
        <f t="shared" si="810"/>
        <v>769.55438850278301</v>
      </c>
      <c r="Z4484" s="33">
        <f t="shared" si="811"/>
        <v>3670659</v>
      </c>
      <c r="AA4484" s="34">
        <f t="shared" si="812"/>
        <v>9.0508938807362831E-05</v>
      </c>
      <c r="AB4484" s="33" t="s">
        <v>4908</v>
      </c>
      <c r="AC4484" s="35">
        <v>44959</v>
      </c>
      <c r="AD4484" s="33" t="s">
        <v>4909</v>
      </c>
      <c r="AE4484" s="36">
        <f t="shared" si="813"/>
        <v>44959</v>
      </c>
    </row>
    <row r="4485" spans="2:31" ht="14.5" hidden="1">
      <c r="B4485" s="29" t="s">
        <v>3571</v>
      </c>
      <c r="C4485" s="30" t="str">
        <f t="shared" si="803"/>
        <v>(Acreedores quirografarios)</v>
      </c>
      <c r="D4485" s="30">
        <v>5</v>
      </c>
      <c r="E4485" s="30" t="s">
        <v>5638</v>
      </c>
      <c r="F4485" s="30" t="s">
        <v>5639</v>
      </c>
      <c r="G4485" s="30" t="s">
        <v>4912</v>
      </c>
      <c r="H4485" s="31" t="s">
        <v>3579</v>
      </c>
      <c r="I4485" s="31" t="s">
        <v>48</v>
      </c>
      <c r="J4485" s="32">
        <v>145010</v>
      </c>
      <c r="K4485" s="33">
        <f t="shared" si="804"/>
        <v>30.401375305303098</v>
      </c>
      <c r="L4485" s="33">
        <v>145010</v>
      </c>
      <c r="M4485" s="33">
        <v>0</v>
      </c>
      <c r="N4485" s="33">
        <v>0</v>
      </c>
      <c r="O4485" s="33">
        <v>0</v>
      </c>
      <c r="P4485" s="33">
        <f t="shared" si="805"/>
        <v>145010</v>
      </c>
      <c r="Q4485" s="33">
        <f t="shared" si="806"/>
        <v>30.401375305303098</v>
      </c>
      <c r="R4485" s="33">
        <f t="shared" si="807"/>
        <v>145010</v>
      </c>
      <c r="S4485" s="33"/>
      <c r="T4485" s="30" t="str">
        <f t="shared" si="808"/>
        <v>COP</v>
      </c>
      <c r="U4485" s="33">
        <v>0</v>
      </c>
      <c r="V4485" s="33">
        <v>0</v>
      </c>
      <c r="W4485" s="33">
        <v>0</v>
      </c>
      <c r="X4485" s="33">
        <f t="shared" si="809"/>
        <v>145010</v>
      </c>
      <c r="Y4485" s="33">
        <f t="shared" si="810"/>
        <v>30.401375305303098</v>
      </c>
      <c r="Z4485" s="33">
        <f t="shared" si="811"/>
        <v>145010</v>
      </c>
      <c r="AA4485" s="34">
        <f t="shared" si="812"/>
        <v>3.5755708216033374E-06</v>
      </c>
      <c r="AB4485" s="33" t="s">
        <v>4908</v>
      </c>
      <c r="AC4485" s="35">
        <v>44965</v>
      </c>
      <c r="AD4485" s="33" t="s">
        <v>4909</v>
      </c>
      <c r="AE4485" s="36">
        <f t="shared" si="813"/>
        <v>44965</v>
      </c>
    </row>
    <row r="4486" spans="2:31" ht="14.5" hidden="1">
      <c r="B4486" s="29" t="s">
        <v>3580</v>
      </c>
      <c r="C4486" s="30" t="str">
        <f t="shared" si="803"/>
        <v>(Acreedores quirografarios)</v>
      </c>
      <c r="D4486" s="30">
        <v>5</v>
      </c>
      <c r="E4486" s="30" t="s">
        <v>5640</v>
      </c>
      <c r="F4486" s="30" t="s">
        <v>5641</v>
      </c>
      <c r="G4486" s="30" t="s">
        <v>4912</v>
      </c>
      <c r="H4486" s="31" t="s">
        <v>3581</v>
      </c>
      <c r="I4486" s="31" t="s">
        <v>48</v>
      </c>
      <c r="J4486" s="32">
        <v>67154096</v>
      </c>
      <c r="K4486" s="33">
        <f t="shared" si="804"/>
        <v>13527.822677861986</v>
      </c>
      <c r="L4486" s="33">
        <v>64525685</v>
      </c>
      <c r="M4486" s="33">
        <v>0</v>
      </c>
      <c r="N4486" s="33">
        <v>0</v>
      </c>
      <c r="O4486" s="33">
        <v>0</v>
      </c>
      <c r="P4486" s="33">
        <f t="shared" si="805"/>
        <v>67154096</v>
      </c>
      <c r="Q4486" s="33">
        <f t="shared" si="806"/>
        <v>13527.822677861986</v>
      </c>
      <c r="R4486" s="33">
        <f t="shared" si="807"/>
        <v>64525685</v>
      </c>
      <c r="S4486" s="33"/>
      <c r="T4486" s="30" t="str">
        <f t="shared" si="808"/>
        <v>COP</v>
      </c>
      <c r="U4486" s="33">
        <v>0</v>
      </c>
      <c r="V4486" s="33">
        <v>0</v>
      </c>
      <c r="W4486" s="33">
        <v>0</v>
      </c>
      <c r="X4486" s="33">
        <f t="shared" si="809"/>
        <v>67154096</v>
      </c>
      <c r="Y4486" s="33">
        <f t="shared" si="810"/>
        <v>13527.822677861986</v>
      </c>
      <c r="Z4486" s="33">
        <f t="shared" si="811"/>
        <v>64525685</v>
      </c>
      <c r="AA4486" s="34">
        <f t="shared" si="812"/>
        <v>0.0015910361804700925</v>
      </c>
      <c r="AB4486" s="33" t="s">
        <v>4919</v>
      </c>
      <c r="AC4486" s="35">
        <v>44897</v>
      </c>
      <c r="AD4486" s="33">
        <v>60</v>
      </c>
      <c r="AE4486" s="36">
        <f t="shared" si="814" ref="AE4486:AE4549">+AD4486+AC4486</f>
        <v>44957</v>
      </c>
    </row>
    <row r="4487" spans="2:31" ht="14.5" hidden="1">
      <c r="B4487" s="29" t="s">
        <v>3580</v>
      </c>
      <c r="C4487" s="30" t="str">
        <f t="shared" si="803"/>
        <v>(Acreedores quirografarios)</v>
      </c>
      <c r="D4487" s="30">
        <v>5</v>
      </c>
      <c r="E4487" s="30" t="s">
        <v>5640</v>
      </c>
      <c r="F4487" s="30" t="s">
        <v>5641</v>
      </c>
      <c r="G4487" s="30" t="s">
        <v>4912</v>
      </c>
      <c r="H4487" s="31" t="s">
        <v>3582</v>
      </c>
      <c r="I4487" s="31" t="s">
        <v>48</v>
      </c>
      <c r="J4487" s="32">
        <v>61844898</v>
      </c>
      <c r="K4487" s="33">
        <f t="shared" si="804"/>
        <v>12458.314202752706</v>
      </c>
      <c r="L4487" s="33">
        <v>59424290</v>
      </c>
      <c r="M4487" s="33">
        <v>0</v>
      </c>
      <c r="N4487" s="33">
        <v>0</v>
      </c>
      <c r="O4487" s="33">
        <v>0</v>
      </c>
      <c r="P4487" s="33">
        <f t="shared" si="805"/>
        <v>61844898</v>
      </c>
      <c r="Q4487" s="33">
        <f t="shared" si="806"/>
        <v>12458.314202752706</v>
      </c>
      <c r="R4487" s="33">
        <f t="shared" si="807"/>
        <v>59424290</v>
      </c>
      <c r="S4487" s="33"/>
      <c r="T4487" s="30" t="str">
        <f t="shared" si="808"/>
        <v>COP</v>
      </c>
      <c r="U4487" s="33">
        <v>0</v>
      </c>
      <c r="V4487" s="33">
        <v>0</v>
      </c>
      <c r="W4487" s="33">
        <v>0</v>
      </c>
      <c r="X4487" s="33">
        <f t="shared" si="809"/>
        <v>61844898</v>
      </c>
      <c r="Y4487" s="33">
        <f t="shared" si="810"/>
        <v>12458.314202752706</v>
      </c>
      <c r="Z4487" s="33">
        <f t="shared" si="811"/>
        <v>59424290</v>
      </c>
      <c r="AA4487" s="34">
        <f t="shared" si="812"/>
        <v>0.0014652489995068958</v>
      </c>
      <c r="AB4487" s="33" t="s">
        <v>4919</v>
      </c>
      <c r="AC4487" s="35">
        <v>44922</v>
      </c>
      <c r="AD4487" s="33">
        <v>60</v>
      </c>
      <c r="AE4487" s="36">
        <f t="shared" si="814"/>
        <v>44982</v>
      </c>
    </row>
    <row r="4488" spans="2:31" ht="14.5" hidden="1">
      <c r="B4488" s="29" t="s">
        <v>3580</v>
      </c>
      <c r="C4488" s="30" t="str">
        <f t="shared" si="803"/>
        <v>(Acreedores quirografarios)</v>
      </c>
      <c r="D4488" s="30">
        <v>5</v>
      </c>
      <c r="E4488" s="30" t="s">
        <v>5640</v>
      </c>
      <c r="F4488" s="30" t="s">
        <v>5641</v>
      </c>
      <c r="G4488" s="30" t="s">
        <v>4912</v>
      </c>
      <c r="H4488" s="31" t="s">
        <v>3583</v>
      </c>
      <c r="I4488" s="31" t="s">
        <v>48</v>
      </c>
      <c r="J4488" s="32">
        <v>32572600</v>
      </c>
      <c r="K4488" s="33">
        <f t="shared" si="804"/>
        <v>6561.5709089384354</v>
      </c>
      <c r="L4488" s="33">
        <v>31297709</v>
      </c>
      <c r="M4488" s="33">
        <v>0</v>
      </c>
      <c r="N4488" s="33">
        <v>0</v>
      </c>
      <c r="O4488" s="33">
        <v>0</v>
      </c>
      <c r="P4488" s="33">
        <f t="shared" si="805"/>
        <v>32572600</v>
      </c>
      <c r="Q4488" s="33">
        <f t="shared" si="806"/>
        <v>6561.5709089384354</v>
      </c>
      <c r="R4488" s="33">
        <f t="shared" si="807"/>
        <v>31297709</v>
      </c>
      <c r="S4488" s="33"/>
      <c r="T4488" s="30" t="str">
        <f t="shared" si="808"/>
        <v>COP</v>
      </c>
      <c r="U4488" s="33">
        <v>0</v>
      </c>
      <c r="V4488" s="33">
        <v>0</v>
      </c>
      <c r="W4488" s="33">
        <v>0</v>
      </c>
      <c r="X4488" s="33">
        <f t="shared" si="809"/>
        <v>32572600</v>
      </c>
      <c r="Y4488" s="33">
        <f t="shared" si="810"/>
        <v>6561.5709089384354</v>
      </c>
      <c r="Z4488" s="33">
        <f t="shared" si="811"/>
        <v>31297709</v>
      </c>
      <c r="AA4488" s="34">
        <f t="shared" si="812"/>
        <v>0.00077172039916855503</v>
      </c>
      <c r="AB4488" s="33" t="s">
        <v>4919</v>
      </c>
      <c r="AC4488" s="35">
        <v>44931</v>
      </c>
      <c r="AD4488" s="33">
        <v>60</v>
      </c>
      <c r="AE4488" s="36">
        <f t="shared" si="814"/>
        <v>44991</v>
      </c>
    </row>
    <row r="4489" spans="2:31" ht="14.5" hidden="1">
      <c r="B4489" s="29" t="s">
        <v>3580</v>
      </c>
      <c r="C4489" s="30" t="str">
        <f t="shared" si="803"/>
        <v>(Acreedores quirografarios)</v>
      </c>
      <c r="D4489" s="30">
        <v>5</v>
      </c>
      <c r="E4489" s="30" t="s">
        <v>5640</v>
      </c>
      <c r="F4489" s="30" t="s">
        <v>5641</v>
      </c>
      <c r="G4489" s="30" t="s">
        <v>4912</v>
      </c>
      <c r="H4489" s="31" t="s">
        <v>3584</v>
      </c>
      <c r="I4489" s="31" t="s">
        <v>48</v>
      </c>
      <c r="J4489" s="32">
        <v>82837670</v>
      </c>
      <c r="K4489" s="33">
        <f t="shared" si="804"/>
        <v>16687.192259714666</v>
      </c>
      <c r="L4489" s="33">
        <v>79595404</v>
      </c>
      <c r="M4489" s="33">
        <v>0</v>
      </c>
      <c r="N4489" s="33">
        <v>0</v>
      </c>
      <c r="O4489" s="33">
        <v>0</v>
      </c>
      <c r="P4489" s="33">
        <f t="shared" si="805"/>
        <v>82837670</v>
      </c>
      <c r="Q4489" s="33">
        <f t="shared" si="806"/>
        <v>16687.192259714666</v>
      </c>
      <c r="R4489" s="33">
        <f t="shared" si="807"/>
        <v>79595404</v>
      </c>
      <c r="S4489" s="33"/>
      <c r="T4489" s="30" t="str">
        <f t="shared" si="808"/>
        <v>COP</v>
      </c>
      <c r="U4489" s="33">
        <v>0</v>
      </c>
      <c r="V4489" s="33">
        <v>0</v>
      </c>
      <c r="W4489" s="33">
        <v>0</v>
      </c>
      <c r="X4489" s="33">
        <f t="shared" si="809"/>
        <v>82837670</v>
      </c>
      <c r="Y4489" s="33">
        <f t="shared" si="810"/>
        <v>16687.192259714666</v>
      </c>
      <c r="Z4489" s="33">
        <f t="shared" si="811"/>
        <v>79595404</v>
      </c>
      <c r="AA4489" s="34">
        <f t="shared" si="812"/>
        <v>0.0019626163993940386</v>
      </c>
      <c r="AB4489" s="33" t="s">
        <v>4919</v>
      </c>
      <c r="AC4489" s="35">
        <v>44960</v>
      </c>
      <c r="AD4489" s="33">
        <v>60</v>
      </c>
      <c r="AE4489" s="36">
        <f t="shared" si="814"/>
        <v>45020</v>
      </c>
    </row>
    <row r="4490" spans="2:31" ht="14.5" hidden="1">
      <c r="B4490" s="29" t="s">
        <v>3585</v>
      </c>
      <c r="C4490" s="30" t="str">
        <f t="shared" si="803"/>
        <v>(Acreedores quirografarios)</v>
      </c>
      <c r="D4490" s="30">
        <v>5</v>
      </c>
      <c r="E4490" s="30" t="s">
        <v>5642</v>
      </c>
      <c r="F4490" s="30" t="s">
        <v>5643</v>
      </c>
      <c r="G4490" s="30" t="s">
        <v>3909</v>
      </c>
      <c r="H4490" s="31" t="s">
        <v>3586</v>
      </c>
      <c r="I4490" s="31" t="s">
        <v>62</v>
      </c>
      <c r="J4490" s="32">
        <v>-499.80000000000001</v>
      </c>
      <c r="K4490" s="33">
        <f t="shared" si="804"/>
        <v>-499.80000000000001</v>
      </c>
      <c r="L4490" s="33">
        <v>-48314</v>
      </c>
      <c r="M4490" s="33">
        <v>0</v>
      </c>
      <c r="N4490" s="33">
        <v>0</v>
      </c>
      <c r="O4490" s="33">
        <v>0</v>
      </c>
      <c r="P4490" s="33">
        <f t="shared" si="805"/>
        <v>-499.80000000000001</v>
      </c>
      <c r="Q4490" s="33">
        <f t="shared" si="806"/>
        <v>-499.80000000000001</v>
      </c>
      <c r="R4490" s="33">
        <f t="shared" si="807"/>
        <v>-48314</v>
      </c>
      <c r="S4490" s="33"/>
      <c r="T4490" s="30" t="str">
        <f t="shared" si="808"/>
        <v>USD</v>
      </c>
      <c r="U4490" s="33">
        <v>0</v>
      </c>
      <c r="V4490" s="33">
        <v>0</v>
      </c>
      <c r="W4490" s="33">
        <v>0</v>
      </c>
      <c r="X4490" s="33">
        <f t="shared" si="809"/>
        <v>-499.80000000000001</v>
      </c>
      <c r="Y4490" s="33">
        <f t="shared" si="810"/>
        <v>-499.80000000000001</v>
      </c>
      <c r="Z4490" s="33">
        <f t="shared" si="811"/>
        <v>-48314</v>
      </c>
      <c r="AA4490" s="34">
        <f t="shared" si="812"/>
        <v>-1.1912980392727648E-06</v>
      </c>
      <c r="AB4490" s="33" t="s">
        <v>4925</v>
      </c>
      <c r="AC4490" s="35">
        <v>44798</v>
      </c>
      <c r="AD4490" s="33">
        <v>60</v>
      </c>
      <c r="AE4490" s="36">
        <f t="shared" si="814"/>
        <v>44858</v>
      </c>
    </row>
    <row r="4491" spans="2:31" ht="14.5" hidden="1">
      <c r="B4491" s="29" t="s">
        <v>3587</v>
      </c>
      <c r="C4491" s="30" t="str">
        <f t="shared" si="803"/>
        <v>(Acreedores quirografarios)</v>
      </c>
      <c r="D4491" s="30">
        <v>5</v>
      </c>
      <c r="E4491" s="30" t="s">
        <v>5644</v>
      </c>
      <c r="F4491" s="30" t="s">
        <v>5645</v>
      </c>
      <c r="G4491" s="30" t="s">
        <v>4912</v>
      </c>
      <c r="H4491" s="31">
        <v>34735756</v>
      </c>
      <c r="I4491" s="31" t="s">
        <v>48</v>
      </c>
      <c r="J4491" s="32">
        <v>238500</v>
      </c>
      <c r="K4491" s="33">
        <f t="shared" si="804"/>
        <v>50.001572376489825</v>
      </c>
      <c r="L4491" s="33">
        <v>238500</v>
      </c>
      <c r="M4491" s="33">
        <v>0</v>
      </c>
      <c r="N4491" s="33">
        <v>0</v>
      </c>
      <c r="O4491" s="33">
        <v>0</v>
      </c>
      <c r="P4491" s="33">
        <f t="shared" si="805"/>
        <v>238500</v>
      </c>
      <c r="Q4491" s="33">
        <f t="shared" si="806"/>
        <v>50.001572376489825</v>
      </c>
      <c r="R4491" s="33">
        <f t="shared" si="807"/>
        <v>238500</v>
      </c>
      <c r="S4491" s="33"/>
      <c r="T4491" s="30" t="str">
        <f t="shared" si="808"/>
        <v>COP</v>
      </c>
      <c r="U4491" s="33">
        <v>0</v>
      </c>
      <c r="V4491" s="33">
        <v>0</v>
      </c>
      <c r="W4491" s="33">
        <v>0</v>
      </c>
      <c r="X4491" s="33">
        <f t="shared" si="809"/>
        <v>238500</v>
      </c>
      <c r="Y4491" s="33">
        <f t="shared" si="810"/>
        <v>50.001572376489825</v>
      </c>
      <c r="Z4491" s="33">
        <f t="shared" si="811"/>
        <v>238500</v>
      </c>
      <c r="AA4491" s="34">
        <f t="shared" si="812"/>
        <v>5.8807919519508722E-06</v>
      </c>
      <c r="AB4491" s="33" t="s">
        <v>5244</v>
      </c>
      <c r="AC4491" s="35">
        <v>44939</v>
      </c>
      <c r="AD4491" s="33">
        <v>30</v>
      </c>
      <c r="AE4491" s="36">
        <f t="shared" si="814"/>
        <v>44969</v>
      </c>
    </row>
    <row r="4492" spans="2:31" ht="14.5" hidden="1">
      <c r="B4492" s="29" t="s">
        <v>3588</v>
      </c>
      <c r="C4492" s="30" t="str">
        <f t="shared" si="803"/>
        <v>(Acreedores quirografarios)</v>
      </c>
      <c r="D4492" s="30">
        <v>5</v>
      </c>
      <c r="E4492" s="30" t="s">
        <v>5646</v>
      </c>
      <c r="F4492" s="30" t="s">
        <v>5647</v>
      </c>
      <c r="G4492" s="30" t="s">
        <v>4912</v>
      </c>
      <c r="H4492" s="31" t="s">
        <v>3589</v>
      </c>
      <c r="I4492" s="31" t="s">
        <v>48</v>
      </c>
      <c r="J4492" s="32">
        <v>554657</v>
      </c>
      <c r="K4492" s="33">
        <f t="shared" si="804"/>
        <v>116.28395022904283</v>
      </c>
      <c r="L4492" s="33">
        <v>554657</v>
      </c>
      <c r="M4492" s="33">
        <v>0</v>
      </c>
      <c r="N4492" s="33">
        <v>0</v>
      </c>
      <c r="O4492" s="33">
        <v>0</v>
      </c>
      <c r="P4492" s="33">
        <f t="shared" si="805"/>
        <v>554657</v>
      </c>
      <c r="Q4492" s="33">
        <f t="shared" si="806"/>
        <v>116.28395022904283</v>
      </c>
      <c r="R4492" s="33">
        <f t="shared" si="807"/>
        <v>554657</v>
      </c>
      <c r="S4492" s="33"/>
      <c r="T4492" s="30" t="str">
        <f t="shared" si="808"/>
        <v>COP</v>
      </c>
      <c r="U4492" s="33">
        <v>0</v>
      </c>
      <c r="V4492" s="33">
        <v>0</v>
      </c>
      <c r="W4492" s="33">
        <v>0</v>
      </c>
      <c r="X4492" s="33">
        <f t="shared" si="809"/>
        <v>554657</v>
      </c>
      <c r="Y4492" s="33">
        <f t="shared" si="810"/>
        <v>116.28395022904283</v>
      </c>
      <c r="Z4492" s="33">
        <f t="shared" si="811"/>
        <v>554657</v>
      </c>
      <c r="AA4492" s="34">
        <f t="shared" si="812"/>
        <v>1.3676404283828993E-05</v>
      </c>
      <c r="AB4492" s="33" t="s">
        <v>4928</v>
      </c>
      <c r="AC4492" s="35">
        <v>44775</v>
      </c>
      <c r="AD4492" s="33">
        <v>60</v>
      </c>
      <c r="AE4492" s="36">
        <f t="shared" si="814"/>
        <v>44835</v>
      </c>
    </row>
    <row r="4493" spans="2:31" ht="14.5" hidden="1">
      <c r="B4493" s="29" t="s">
        <v>3588</v>
      </c>
      <c r="C4493" s="30" t="str">
        <f t="shared" si="803"/>
        <v>(Acreedores quirografarios)</v>
      </c>
      <c r="D4493" s="30">
        <v>5</v>
      </c>
      <c r="E4493" s="30" t="s">
        <v>5646</v>
      </c>
      <c r="F4493" s="30" t="s">
        <v>5647</v>
      </c>
      <c r="G4493" s="30" t="s">
        <v>4912</v>
      </c>
      <c r="H4493" s="31" t="s">
        <v>3590</v>
      </c>
      <c r="I4493" s="31" t="s">
        <v>48</v>
      </c>
      <c r="J4493" s="32">
        <v>978444</v>
      </c>
      <c r="K4493" s="33">
        <f t="shared" si="804"/>
        <v>205.13097896160255</v>
      </c>
      <c r="L4493" s="33">
        <v>978444</v>
      </c>
      <c r="M4493" s="33">
        <v>0</v>
      </c>
      <c r="N4493" s="33">
        <v>0</v>
      </c>
      <c r="O4493" s="33">
        <v>0</v>
      </c>
      <c r="P4493" s="33">
        <f t="shared" si="805"/>
        <v>978444</v>
      </c>
      <c r="Q4493" s="33">
        <f t="shared" si="806"/>
        <v>205.13097896160255</v>
      </c>
      <c r="R4493" s="33">
        <f t="shared" si="807"/>
        <v>978444</v>
      </c>
      <c r="S4493" s="33"/>
      <c r="T4493" s="30" t="str">
        <f t="shared" si="808"/>
        <v>COP</v>
      </c>
      <c r="U4493" s="33">
        <v>0</v>
      </c>
      <c r="V4493" s="33">
        <v>0</v>
      </c>
      <c r="W4493" s="33">
        <v>0</v>
      </c>
      <c r="X4493" s="33">
        <f t="shared" si="809"/>
        <v>978444</v>
      </c>
      <c r="Y4493" s="33">
        <f t="shared" si="810"/>
        <v>205.13097896160255</v>
      </c>
      <c r="Z4493" s="33">
        <f t="shared" si="811"/>
        <v>978444</v>
      </c>
      <c r="AA4493" s="34">
        <f t="shared" si="812"/>
        <v>2.4125893503709094E-05</v>
      </c>
      <c r="AB4493" s="33" t="s">
        <v>4928</v>
      </c>
      <c r="AC4493" s="35">
        <v>44775</v>
      </c>
      <c r="AD4493" s="33">
        <v>60</v>
      </c>
      <c r="AE4493" s="36">
        <f t="shared" si="814"/>
        <v>44835</v>
      </c>
    </row>
    <row r="4494" spans="2:31" ht="14.5" hidden="1">
      <c r="B4494" s="29" t="s">
        <v>3588</v>
      </c>
      <c r="C4494" s="30" t="str">
        <f t="shared" si="803"/>
        <v>(Acreedores quirografarios)</v>
      </c>
      <c r="D4494" s="30">
        <v>5</v>
      </c>
      <c r="E4494" s="30" t="s">
        <v>5646</v>
      </c>
      <c r="F4494" s="30" t="s">
        <v>5647</v>
      </c>
      <c r="G4494" s="30" t="s">
        <v>4912</v>
      </c>
      <c r="H4494" s="31" t="s">
        <v>3591</v>
      </c>
      <c r="I4494" s="31" t="s">
        <v>48</v>
      </c>
      <c r="J4494" s="32">
        <v>1111000</v>
      </c>
      <c r="K4494" s="33">
        <f t="shared" si="804"/>
        <v>232.92137069299872</v>
      </c>
      <c r="L4494" s="33">
        <v>1111000</v>
      </c>
      <c r="M4494" s="33">
        <v>0</v>
      </c>
      <c r="N4494" s="33">
        <v>0</v>
      </c>
      <c r="O4494" s="33">
        <v>0</v>
      </c>
      <c r="P4494" s="33">
        <f t="shared" si="805"/>
        <v>1111000</v>
      </c>
      <c r="Q4494" s="33">
        <f t="shared" si="806"/>
        <v>232.92137069299872</v>
      </c>
      <c r="R4494" s="33">
        <f t="shared" si="807"/>
        <v>1111000</v>
      </c>
      <c r="S4494" s="33"/>
      <c r="T4494" s="30" t="str">
        <f t="shared" si="808"/>
        <v>COP</v>
      </c>
      <c r="U4494" s="33">
        <v>0</v>
      </c>
      <c r="V4494" s="33">
        <v>0</v>
      </c>
      <c r="W4494" s="33">
        <v>0</v>
      </c>
      <c r="X4494" s="33">
        <f t="shared" si="809"/>
        <v>1111000</v>
      </c>
      <c r="Y4494" s="33">
        <f t="shared" si="810"/>
        <v>232.92137069299872</v>
      </c>
      <c r="Z4494" s="33">
        <f t="shared" si="811"/>
        <v>1111000</v>
      </c>
      <c r="AA4494" s="34">
        <f t="shared" si="812"/>
        <v>2.73943809585636E-05</v>
      </c>
      <c r="AB4494" s="33" t="s">
        <v>4928</v>
      </c>
      <c r="AC4494" s="35">
        <v>44776</v>
      </c>
      <c r="AD4494" s="33">
        <v>60</v>
      </c>
      <c r="AE4494" s="36">
        <f t="shared" si="814"/>
        <v>44836</v>
      </c>
    </row>
    <row r="4495" spans="2:31" ht="14.5" hidden="1">
      <c r="B4495" s="29" t="s">
        <v>3588</v>
      </c>
      <c r="C4495" s="30" t="str">
        <f t="shared" si="803"/>
        <v>(Acreedores quirografarios)</v>
      </c>
      <c r="D4495" s="30">
        <v>5</v>
      </c>
      <c r="E4495" s="30" t="s">
        <v>5646</v>
      </c>
      <c r="F4495" s="30" t="s">
        <v>5647</v>
      </c>
      <c r="G4495" s="30" t="s">
        <v>4912</v>
      </c>
      <c r="H4495" s="31" t="s">
        <v>3592</v>
      </c>
      <c r="I4495" s="31" t="s">
        <v>48</v>
      </c>
      <c r="J4495" s="32">
        <v>639000</v>
      </c>
      <c r="K4495" s="33">
        <f t="shared" si="804"/>
        <v>133.96647693323689</v>
      </c>
      <c r="L4495" s="33">
        <v>639000</v>
      </c>
      <c r="M4495" s="33">
        <v>0</v>
      </c>
      <c r="N4495" s="33">
        <v>0</v>
      </c>
      <c r="O4495" s="33">
        <v>0</v>
      </c>
      <c r="P4495" s="33">
        <f t="shared" si="805"/>
        <v>639000</v>
      </c>
      <c r="Q4495" s="33">
        <f t="shared" si="806"/>
        <v>133.96647693323689</v>
      </c>
      <c r="R4495" s="33">
        <f t="shared" si="807"/>
        <v>639000</v>
      </c>
      <c r="S4495" s="33"/>
      <c r="T4495" s="30" t="str">
        <f t="shared" si="808"/>
        <v>COP</v>
      </c>
      <c r="U4495" s="33">
        <v>0</v>
      </c>
      <c r="V4495" s="33">
        <v>0</v>
      </c>
      <c r="W4495" s="33">
        <v>0</v>
      </c>
      <c r="X4495" s="33">
        <f t="shared" si="809"/>
        <v>639000</v>
      </c>
      <c r="Y4495" s="33">
        <f t="shared" si="810"/>
        <v>133.96647693323689</v>
      </c>
      <c r="Z4495" s="33">
        <f t="shared" si="811"/>
        <v>639000</v>
      </c>
      <c r="AA4495" s="34">
        <f t="shared" si="812"/>
        <v>1.5756084097679693E-05</v>
      </c>
      <c r="AB4495" s="33" t="s">
        <v>4928</v>
      </c>
      <c r="AC4495" s="35">
        <v>44777</v>
      </c>
      <c r="AD4495" s="33">
        <v>60</v>
      </c>
      <c r="AE4495" s="36">
        <f t="shared" si="814"/>
        <v>44837</v>
      </c>
    </row>
    <row r="4496" spans="2:31" ht="14.5" hidden="1">
      <c r="B4496" s="29" t="s">
        <v>3588</v>
      </c>
      <c r="C4496" s="30" t="str">
        <f t="shared" si="803"/>
        <v>(Acreedores quirografarios)</v>
      </c>
      <c r="D4496" s="30">
        <v>5</v>
      </c>
      <c r="E4496" s="30" t="s">
        <v>5646</v>
      </c>
      <c r="F4496" s="30" t="s">
        <v>5647</v>
      </c>
      <c r="G4496" s="30" t="s">
        <v>4912</v>
      </c>
      <c r="H4496" s="31" t="s">
        <v>3593</v>
      </c>
      <c r="I4496" s="31" t="s">
        <v>48</v>
      </c>
      <c r="J4496" s="32">
        <v>867000</v>
      </c>
      <c r="K4496" s="33">
        <f t="shared" si="804"/>
        <v>181.76672222396928</v>
      </c>
      <c r="L4496" s="33">
        <v>867000</v>
      </c>
      <c r="M4496" s="33">
        <v>0</v>
      </c>
      <c r="N4496" s="33">
        <v>0</v>
      </c>
      <c r="O4496" s="33">
        <v>0</v>
      </c>
      <c r="P4496" s="33">
        <f t="shared" si="805"/>
        <v>867000</v>
      </c>
      <c r="Q4496" s="33">
        <f t="shared" si="806"/>
        <v>181.76672222396928</v>
      </c>
      <c r="R4496" s="33">
        <f t="shared" si="807"/>
        <v>867000</v>
      </c>
      <c r="S4496" s="33"/>
      <c r="T4496" s="30" t="str">
        <f t="shared" si="808"/>
        <v>COP</v>
      </c>
      <c r="U4496" s="33">
        <v>0</v>
      </c>
      <c r="V4496" s="33">
        <v>0</v>
      </c>
      <c r="W4496" s="33">
        <v>0</v>
      </c>
      <c r="X4496" s="33">
        <f t="shared" si="809"/>
        <v>867000</v>
      </c>
      <c r="Y4496" s="33">
        <f t="shared" si="810"/>
        <v>181.76672222396928</v>
      </c>
      <c r="Z4496" s="33">
        <f t="shared" si="811"/>
        <v>867000</v>
      </c>
      <c r="AA4496" s="34">
        <f t="shared" si="812"/>
        <v>2.1377973259293106E-05</v>
      </c>
      <c r="AB4496" s="33" t="s">
        <v>4928</v>
      </c>
      <c r="AC4496" s="35">
        <v>44779</v>
      </c>
      <c r="AD4496" s="33">
        <v>60</v>
      </c>
      <c r="AE4496" s="36">
        <f t="shared" si="814"/>
        <v>44839</v>
      </c>
    </row>
    <row r="4497" spans="2:31" ht="14.5" hidden="1">
      <c r="B4497" s="29" t="s">
        <v>3588</v>
      </c>
      <c r="C4497" s="30" t="str">
        <f t="shared" si="803"/>
        <v>(Acreedores quirografarios)</v>
      </c>
      <c r="D4497" s="30">
        <v>5</v>
      </c>
      <c r="E4497" s="30" t="s">
        <v>5646</v>
      </c>
      <c r="F4497" s="30" t="s">
        <v>5647</v>
      </c>
      <c r="G4497" s="30" t="s">
        <v>4912</v>
      </c>
      <c r="H4497" s="31" t="s">
        <v>3594</v>
      </c>
      <c r="I4497" s="31" t="s">
        <v>48</v>
      </c>
      <c r="J4497" s="32">
        <v>1299188</v>
      </c>
      <c r="K4497" s="33">
        <f t="shared" si="804"/>
        <v>272.37502227533361</v>
      </c>
      <c r="L4497" s="33">
        <v>1299188</v>
      </c>
      <c r="M4497" s="33">
        <v>0</v>
      </c>
      <c r="N4497" s="33">
        <v>0</v>
      </c>
      <c r="O4497" s="33">
        <v>0</v>
      </c>
      <c r="P4497" s="33">
        <f t="shared" si="805"/>
        <v>1299188</v>
      </c>
      <c r="Q4497" s="33">
        <f t="shared" si="806"/>
        <v>272.37502227533361</v>
      </c>
      <c r="R4497" s="33">
        <f t="shared" si="807"/>
        <v>1299188</v>
      </c>
      <c r="S4497" s="33"/>
      <c r="T4497" s="30" t="str">
        <f t="shared" si="808"/>
        <v>COP</v>
      </c>
      <c r="U4497" s="33">
        <v>0</v>
      </c>
      <c r="V4497" s="33">
        <v>0</v>
      </c>
      <c r="W4497" s="33">
        <v>0</v>
      </c>
      <c r="X4497" s="33">
        <f t="shared" si="809"/>
        <v>1299188</v>
      </c>
      <c r="Y4497" s="33">
        <f t="shared" si="810"/>
        <v>272.37502227533361</v>
      </c>
      <c r="Z4497" s="33">
        <f t="shared" si="811"/>
        <v>1299188</v>
      </c>
      <c r="AA4497" s="34">
        <f t="shared" si="812"/>
        <v>3.2034609368851777E-05</v>
      </c>
      <c r="AB4497" s="33" t="s">
        <v>4928</v>
      </c>
      <c r="AC4497" s="35">
        <v>44779</v>
      </c>
      <c r="AD4497" s="33">
        <v>60</v>
      </c>
      <c r="AE4497" s="36">
        <f t="shared" si="814"/>
        <v>44839</v>
      </c>
    </row>
    <row r="4498" spans="2:31" ht="14.5" hidden="1">
      <c r="B4498" s="29" t="s">
        <v>3588</v>
      </c>
      <c r="C4498" s="30" t="str">
        <f t="shared" si="803"/>
        <v>(Acreedores quirografarios)</v>
      </c>
      <c r="D4498" s="30">
        <v>5</v>
      </c>
      <c r="E4498" s="30" t="s">
        <v>5646</v>
      </c>
      <c r="F4498" s="30" t="s">
        <v>5647</v>
      </c>
      <c r="G4498" s="30" t="s">
        <v>4912</v>
      </c>
      <c r="H4498" s="31" t="s">
        <v>3595</v>
      </c>
      <c r="I4498" s="31" t="s">
        <v>48</v>
      </c>
      <c r="J4498" s="32">
        <v>733173</v>
      </c>
      <c r="K4498" s="33">
        <f t="shared" si="804"/>
        <v>153.70986509009717</v>
      </c>
      <c r="L4498" s="33">
        <v>733173</v>
      </c>
      <c r="M4498" s="33">
        <v>0</v>
      </c>
      <c r="N4498" s="33">
        <v>0</v>
      </c>
      <c r="O4498" s="33">
        <v>0</v>
      </c>
      <c r="P4498" s="33">
        <f t="shared" si="805"/>
        <v>733173</v>
      </c>
      <c r="Q4498" s="33">
        <f t="shared" si="806"/>
        <v>153.70986509009717</v>
      </c>
      <c r="R4498" s="33">
        <f t="shared" si="807"/>
        <v>733173</v>
      </c>
      <c r="S4498" s="33"/>
      <c r="T4498" s="30" t="str">
        <f t="shared" si="808"/>
        <v>COP</v>
      </c>
      <c r="U4498" s="33">
        <v>0</v>
      </c>
      <c r="V4498" s="33">
        <v>0</v>
      </c>
      <c r="W4498" s="33">
        <v>0</v>
      </c>
      <c r="X4498" s="33">
        <f t="shared" si="809"/>
        <v>733173</v>
      </c>
      <c r="Y4498" s="33">
        <f t="shared" si="810"/>
        <v>153.70986509009717</v>
      </c>
      <c r="Z4498" s="33">
        <f t="shared" si="811"/>
        <v>733173</v>
      </c>
      <c r="AA4498" s="34">
        <f t="shared" si="812"/>
        <v>1.8078146238103467E-05</v>
      </c>
      <c r="AB4498" s="33" t="s">
        <v>4928</v>
      </c>
      <c r="AC4498" s="35">
        <v>44779</v>
      </c>
      <c r="AD4498" s="33">
        <v>60</v>
      </c>
      <c r="AE4498" s="36">
        <f t="shared" si="814"/>
        <v>44839</v>
      </c>
    </row>
    <row r="4499" spans="2:31" ht="14.5" hidden="1">
      <c r="B4499" s="29" t="s">
        <v>3588</v>
      </c>
      <c r="C4499" s="30" t="str">
        <f t="shared" si="803"/>
        <v>(Acreedores quirografarios)</v>
      </c>
      <c r="D4499" s="30">
        <v>5</v>
      </c>
      <c r="E4499" s="30" t="s">
        <v>5646</v>
      </c>
      <c r="F4499" s="30" t="s">
        <v>5647</v>
      </c>
      <c r="G4499" s="30" t="s">
        <v>4912</v>
      </c>
      <c r="H4499" s="31" t="s">
        <v>3596</v>
      </c>
      <c r="I4499" s="31" t="s">
        <v>48</v>
      </c>
      <c r="J4499" s="32">
        <v>3574000</v>
      </c>
      <c r="K4499" s="33">
        <f t="shared" si="804"/>
        <v>749.28980995209486</v>
      </c>
      <c r="L4499" s="33">
        <v>3574000</v>
      </c>
      <c r="M4499" s="33">
        <v>0</v>
      </c>
      <c r="N4499" s="33">
        <v>0</v>
      </c>
      <c r="O4499" s="33">
        <v>0</v>
      </c>
      <c r="P4499" s="33">
        <f t="shared" si="805"/>
        <v>3574000</v>
      </c>
      <c r="Q4499" s="33">
        <f t="shared" si="806"/>
        <v>749.28980995209486</v>
      </c>
      <c r="R4499" s="33">
        <f t="shared" si="807"/>
        <v>3574000</v>
      </c>
      <c r="S4499" s="33"/>
      <c r="T4499" s="30" t="str">
        <f t="shared" si="808"/>
        <v>COP</v>
      </c>
      <c r="U4499" s="33">
        <v>0</v>
      </c>
      <c r="V4499" s="33">
        <v>0</v>
      </c>
      <c r="W4499" s="33">
        <v>0</v>
      </c>
      <c r="X4499" s="33">
        <f t="shared" si="809"/>
        <v>3574000</v>
      </c>
      <c r="Y4499" s="33">
        <f t="shared" si="810"/>
        <v>749.28980995209486</v>
      </c>
      <c r="Z4499" s="33">
        <f t="shared" si="811"/>
        <v>3574000</v>
      </c>
      <c r="AA4499" s="34">
        <f t="shared" si="812"/>
        <v>8.8125578349150594E-05</v>
      </c>
      <c r="AB4499" s="33" t="s">
        <v>4928</v>
      </c>
      <c r="AC4499" s="35">
        <v>44779</v>
      </c>
      <c r="AD4499" s="33">
        <v>60</v>
      </c>
      <c r="AE4499" s="36">
        <f t="shared" si="814"/>
        <v>44839</v>
      </c>
    </row>
    <row r="4500" spans="2:31" ht="14.5" hidden="1">
      <c r="B4500" s="29" t="s">
        <v>3588</v>
      </c>
      <c r="C4500" s="30" t="str">
        <f t="shared" si="803"/>
        <v>(Acreedores quirografarios)</v>
      </c>
      <c r="D4500" s="30">
        <v>5</v>
      </c>
      <c r="E4500" s="30" t="s">
        <v>5646</v>
      </c>
      <c r="F4500" s="30" t="s">
        <v>5647</v>
      </c>
      <c r="G4500" s="30" t="s">
        <v>4912</v>
      </c>
      <c r="H4500" s="31" t="s">
        <v>3597</v>
      </c>
      <c r="I4500" s="31" t="s">
        <v>48</v>
      </c>
      <c r="J4500" s="32">
        <v>2492000</v>
      </c>
      <c r="K4500" s="33">
        <f t="shared" si="804"/>
        <v>522.44829501975948</v>
      </c>
      <c r="L4500" s="33">
        <v>2492000</v>
      </c>
      <c r="M4500" s="33">
        <v>0</v>
      </c>
      <c r="N4500" s="33">
        <v>0</v>
      </c>
      <c r="O4500" s="33">
        <v>0</v>
      </c>
      <c r="P4500" s="33">
        <f t="shared" si="805"/>
        <v>2492000</v>
      </c>
      <c r="Q4500" s="33">
        <f t="shared" si="806"/>
        <v>522.44829501975948</v>
      </c>
      <c r="R4500" s="33">
        <f t="shared" si="807"/>
        <v>2492000</v>
      </c>
      <c r="S4500" s="33"/>
      <c r="T4500" s="30" t="str">
        <f t="shared" si="808"/>
        <v>COP</v>
      </c>
      <c r="U4500" s="33">
        <v>0</v>
      </c>
      <c r="V4500" s="33">
        <v>0</v>
      </c>
      <c r="W4500" s="33">
        <v>0</v>
      </c>
      <c r="X4500" s="33">
        <f t="shared" si="809"/>
        <v>2492000</v>
      </c>
      <c r="Y4500" s="33">
        <f t="shared" si="810"/>
        <v>522.44829501975948</v>
      </c>
      <c r="Z4500" s="33">
        <f t="shared" si="811"/>
        <v>2492000</v>
      </c>
      <c r="AA4500" s="34">
        <f t="shared" si="812"/>
        <v>6.144626224009045E-05</v>
      </c>
      <c r="AB4500" s="33" t="s">
        <v>4928</v>
      </c>
      <c r="AC4500" s="35">
        <v>44783</v>
      </c>
      <c r="AD4500" s="33">
        <v>60</v>
      </c>
      <c r="AE4500" s="36">
        <f t="shared" si="814"/>
        <v>44843</v>
      </c>
    </row>
    <row r="4501" spans="2:31" ht="14.5" hidden="1">
      <c r="B4501" s="29" t="s">
        <v>3588</v>
      </c>
      <c r="C4501" s="30" t="str">
        <f t="shared" si="803"/>
        <v>(Acreedores quirografarios)</v>
      </c>
      <c r="D4501" s="30">
        <v>5</v>
      </c>
      <c r="E4501" s="30" t="s">
        <v>5646</v>
      </c>
      <c r="F4501" s="30" t="s">
        <v>5647</v>
      </c>
      <c r="G4501" s="30" t="s">
        <v>4912</v>
      </c>
      <c r="H4501" s="31" t="s">
        <v>3598</v>
      </c>
      <c r="I4501" s="31" t="s">
        <v>48</v>
      </c>
      <c r="J4501" s="32">
        <v>1030551</v>
      </c>
      <c r="K4501" s="33">
        <f t="shared" si="804"/>
        <v>216.0552218623227</v>
      </c>
      <c r="L4501" s="33">
        <v>1030551</v>
      </c>
      <c r="M4501" s="33">
        <v>0</v>
      </c>
      <c r="N4501" s="33">
        <v>0</v>
      </c>
      <c r="O4501" s="33">
        <v>0</v>
      </c>
      <c r="P4501" s="33">
        <f t="shared" si="805"/>
        <v>1030551</v>
      </c>
      <c r="Q4501" s="33">
        <f t="shared" si="806"/>
        <v>216.0552218623227</v>
      </c>
      <c r="R4501" s="33">
        <f t="shared" si="807"/>
        <v>1030551</v>
      </c>
      <c r="S4501" s="33"/>
      <c r="T4501" s="30" t="str">
        <f t="shared" si="808"/>
        <v>COP</v>
      </c>
      <c r="U4501" s="33">
        <v>0</v>
      </c>
      <c r="V4501" s="33">
        <v>0</v>
      </c>
      <c r="W4501" s="33">
        <v>0</v>
      </c>
      <c r="X4501" s="33">
        <f t="shared" si="809"/>
        <v>1030551</v>
      </c>
      <c r="Y4501" s="33">
        <f t="shared" si="810"/>
        <v>216.0552218623227</v>
      </c>
      <c r="Z4501" s="33">
        <f t="shared" si="811"/>
        <v>1030551</v>
      </c>
      <c r="AA4501" s="34">
        <f t="shared" si="812"/>
        <v>2.5410717093815191E-05</v>
      </c>
      <c r="AB4501" s="33" t="s">
        <v>4928</v>
      </c>
      <c r="AC4501" s="35">
        <v>44784</v>
      </c>
      <c r="AD4501" s="33">
        <v>60</v>
      </c>
      <c r="AE4501" s="36">
        <f t="shared" si="814"/>
        <v>44844</v>
      </c>
    </row>
    <row r="4502" spans="2:31" ht="14.5" hidden="1">
      <c r="B4502" s="29" t="s">
        <v>3588</v>
      </c>
      <c r="C4502" s="30" t="str">
        <f t="shared" si="803"/>
        <v>(Acreedores quirografarios)</v>
      </c>
      <c r="D4502" s="30">
        <v>5</v>
      </c>
      <c r="E4502" s="30" t="s">
        <v>5646</v>
      </c>
      <c r="F4502" s="30" t="s">
        <v>5647</v>
      </c>
      <c r="G4502" s="30" t="s">
        <v>4912</v>
      </c>
      <c r="H4502" s="31" t="s">
        <v>3599</v>
      </c>
      <c r="I4502" s="31" t="s">
        <v>48</v>
      </c>
      <c r="J4502" s="32">
        <v>2307000</v>
      </c>
      <c r="K4502" s="33">
        <f t="shared" si="804"/>
        <v>483.66300827070029</v>
      </c>
      <c r="L4502" s="33">
        <v>2307000</v>
      </c>
      <c r="M4502" s="33">
        <v>0</v>
      </c>
      <c r="N4502" s="33">
        <v>0</v>
      </c>
      <c r="O4502" s="33">
        <v>0</v>
      </c>
      <c r="P4502" s="33">
        <f t="shared" si="805"/>
        <v>2307000</v>
      </c>
      <c r="Q4502" s="33">
        <f t="shared" si="806"/>
        <v>483.66300827070029</v>
      </c>
      <c r="R4502" s="33">
        <f t="shared" si="807"/>
        <v>2307000</v>
      </c>
      <c r="S4502" s="33"/>
      <c r="T4502" s="30" t="str">
        <f t="shared" si="808"/>
        <v>COP</v>
      </c>
      <c r="U4502" s="33">
        <v>0</v>
      </c>
      <c r="V4502" s="33">
        <v>0</v>
      </c>
      <c r="W4502" s="33">
        <v>0</v>
      </c>
      <c r="X4502" s="33">
        <f t="shared" si="809"/>
        <v>2307000</v>
      </c>
      <c r="Y4502" s="33">
        <f t="shared" si="810"/>
        <v>483.66300827070029</v>
      </c>
      <c r="Z4502" s="33">
        <f t="shared" si="811"/>
        <v>2307000</v>
      </c>
      <c r="AA4502" s="34">
        <f t="shared" si="812"/>
        <v>5.6884641648430446E-05</v>
      </c>
      <c r="AB4502" s="33" t="s">
        <v>4928</v>
      </c>
      <c r="AC4502" s="35">
        <v>44785</v>
      </c>
      <c r="AD4502" s="33">
        <v>60</v>
      </c>
      <c r="AE4502" s="36">
        <f t="shared" si="814"/>
        <v>44845</v>
      </c>
    </row>
    <row r="4503" spans="2:31" ht="14.5" hidden="1">
      <c r="B4503" s="29" t="s">
        <v>3588</v>
      </c>
      <c r="C4503" s="30" t="str">
        <f t="shared" si="803"/>
        <v>(Acreedores quirografarios)</v>
      </c>
      <c r="D4503" s="30">
        <v>5</v>
      </c>
      <c r="E4503" s="30" t="s">
        <v>5646</v>
      </c>
      <c r="F4503" s="30" t="s">
        <v>5647</v>
      </c>
      <c r="G4503" s="30" t="s">
        <v>4912</v>
      </c>
      <c r="H4503" s="31" t="s">
        <v>3600</v>
      </c>
      <c r="I4503" s="31" t="s">
        <v>48</v>
      </c>
      <c r="J4503" s="32">
        <v>2714639</v>
      </c>
      <c r="K4503" s="33">
        <f t="shared" si="804"/>
        <v>569.12460559556371</v>
      </c>
      <c r="L4503" s="33">
        <v>2714639</v>
      </c>
      <c r="M4503" s="33">
        <v>0</v>
      </c>
      <c r="N4503" s="33">
        <v>0</v>
      </c>
      <c r="O4503" s="33">
        <v>0</v>
      </c>
      <c r="P4503" s="33">
        <f t="shared" si="805"/>
        <v>2714639</v>
      </c>
      <c r="Q4503" s="33">
        <f t="shared" si="806"/>
        <v>569.12460559556371</v>
      </c>
      <c r="R4503" s="33">
        <f t="shared" si="807"/>
        <v>2714639</v>
      </c>
      <c r="S4503" s="33"/>
      <c r="T4503" s="30" t="str">
        <f t="shared" si="808"/>
        <v>COP</v>
      </c>
      <c r="U4503" s="33">
        <v>0</v>
      </c>
      <c r="V4503" s="33">
        <v>0</v>
      </c>
      <c r="W4503" s="33">
        <v>0</v>
      </c>
      <c r="X4503" s="33">
        <f t="shared" si="809"/>
        <v>2714639</v>
      </c>
      <c r="Y4503" s="33">
        <f t="shared" si="810"/>
        <v>569.12460559556371</v>
      </c>
      <c r="Z4503" s="33">
        <f t="shared" si="811"/>
        <v>2714639</v>
      </c>
      <c r="AA4503" s="34">
        <f t="shared" si="812"/>
        <v>6.6935963034180134E-05</v>
      </c>
      <c r="AB4503" s="33" t="s">
        <v>4928</v>
      </c>
      <c r="AC4503" s="35">
        <v>44785</v>
      </c>
      <c r="AD4503" s="33">
        <v>60</v>
      </c>
      <c r="AE4503" s="36">
        <f t="shared" si="814"/>
        <v>44845</v>
      </c>
    </row>
    <row r="4504" spans="2:31" ht="14.5" hidden="1">
      <c r="B4504" s="29" t="s">
        <v>3588</v>
      </c>
      <c r="C4504" s="30" t="str">
        <f t="shared" si="803"/>
        <v>(Acreedores quirografarios)</v>
      </c>
      <c r="D4504" s="30">
        <v>5</v>
      </c>
      <c r="E4504" s="30" t="s">
        <v>5646</v>
      </c>
      <c r="F4504" s="30" t="s">
        <v>5647</v>
      </c>
      <c r="G4504" s="30" t="s">
        <v>4912</v>
      </c>
      <c r="H4504" s="31" t="s">
        <v>3601</v>
      </c>
      <c r="I4504" s="31" t="s">
        <v>48</v>
      </c>
      <c r="J4504" s="32">
        <v>956717</v>
      </c>
      <c r="K4504" s="33">
        <f t="shared" si="804"/>
        <v>200.57590909567386</v>
      </c>
      <c r="L4504" s="33">
        <v>956717</v>
      </c>
      <c r="M4504" s="33">
        <v>0</v>
      </c>
      <c r="N4504" s="33">
        <v>0</v>
      </c>
      <c r="O4504" s="33">
        <v>0</v>
      </c>
      <c r="P4504" s="33">
        <f t="shared" si="805"/>
        <v>956717</v>
      </c>
      <c r="Q4504" s="33">
        <f t="shared" si="806"/>
        <v>200.57590909567386</v>
      </c>
      <c r="R4504" s="33">
        <f t="shared" si="807"/>
        <v>956717</v>
      </c>
      <c r="S4504" s="33"/>
      <c r="T4504" s="30" t="str">
        <f t="shared" si="808"/>
        <v>COP</v>
      </c>
      <c r="U4504" s="33">
        <v>0</v>
      </c>
      <c r="V4504" s="33">
        <v>0</v>
      </c>
      <c r="W4504" s="33">
        <v>0</v>
      </c>
      <c r="X4504" s="33">
        <f t="shared" si="809"/>
        <v>956717</v>
      </c>
      <c r="Y4504" s="33">
        <f t="shared" si="810"/>
        <v>200.57590909567386</v>
      </c>
      <c r="Z4504" s="33">
        <f t="shared" si="811"/>
        <v>956717</v>
      </c>
      <c r="AA4504" s="34">
        <f t="shared" si="812"/>
        <v>2.3590161986979382E-05</v>
      </c>
      <c r="AB4504" s="33" t="s">
        <v>4928</v>
      </c>
      <c r="AC4504" s="35">
        <v>44789</v>
      </c>
      <c r="AD4504" s="33">
        <v>60</v>
      </c>
      <c r="AE4504" s="36">
        <f t="shared" si="814"/>
        <v>44849</v>
      </c>
    </row>
    <row r="4505" spans="2:31" ht="14.5" hidden="1">
      <c r="B4505" s="29" t="s">
        <v>3588</v>
      </c>
      <c r="C4505" s="30" t="str">
        <f t="shared" si="803"/>
        <v>(Acreedores quirografarios)</v>
      </c>
      <c r="D4505" s="30">
        <v>5</v>
      </c>
      <c r="E4505" s="30" t="s">
        <v>5646</v>
      </c>
      <c r="F4505" s="30" t="s">
        <v>5647</v>
      </c>
      <c r="G4505" s="30" t="s">
        <v>4912</v>
      </c>
      <c r="H4505" s="31" t="s">
        <v>3602</v>
      </c>
      <c r="I4505" s="31" t="s">
        <v>48</v>
      </c>
      <c r="J4505" s="32">
        <v>936664</v>
      </c>
      <c r="K4505" s="33">
        <f t="shared" si="804"/>
        <v>196.37179366227448</v>
      </c>
      <c r="L4505" s="33">
        <v>936664</v>
      </c>
      <c r="M4505" s="33">
        <v>0</v>
      </c>
      <c r="N4505" s="33">
        <v>0</v>
      </c>
      <c r="O4505" s="33">
        <v>0</v>
      </c>
      <c r="P4505" s="33">
        <f t="shared" si="805"/>
        <v>936664</v>
      </c>
      <c r="Q4505" s="33">
        <f t="shared" si="806"/>
        <v>196.37179366227448</v>
      </c>
      <c r="R4505" s="33">
        <f t="shared" si="807"/>
        <v>936664</v>
      </c>
      <c r="S4505" s="33"/>
      <c r="T4505" s="30" t="str">
        <f t="shared" si="808"/>
        <v>COP</v>
      </c>
      <c r="U4505" s="33">
        <v>0</v>
      </c>
      <c r="V4505" s="33">
        <v>0</v>
      </c>
      <c r="W4505" s="33">
        <v>0</v>
      </c>
      <c r="X4505" s="33">
        <f t="shared" si="809"/>
        <v>936664</v>
      </c>
      <c r="Y4505" s="33">
        <f t="shared" si="810"/>
        <v>196.37179366227448</v>
      </c>
      <c r="Z4505" s="33">
        <f t="shared" si="811"/>
        <v>936664</v>
      </c>
      <c r="AA4505" s="34">
        <f t="shared" si="812"/>
        <v>2.309570697225204E-05</v>
      </c>
      <c r="AB4505" s="33" t="s">
        <v>4928</v>
      </c>
      <c r="AC4505" s="35">
        <v>44792</v>
      </c>
      <c r="AD4505" s="33">
        <v>60</v>
      </c>
      <c r="AE4505" s="36">
        <f t="shared" si="814"/>
        <v>44852</v>
      </c>
    </row>
    <row r="4506" spans="2:31" ht="14.5" hidden="1">
      <c r="B4506" s="29" t="s">
        <v>3588</v>
      </c>
      <c r="C4506" s="30" t="str">
        <f t="shared" si="803"/>
        <v>(Acreedores quirografarios)</v>
      </c>
      <c r="D4506" s="30">
        <v>5</v>
      </c>
      <c r="E4506" s="30" t="s">
        <v>5646</v>
      </c>
      <c r="F4506" s="30" t="s">
        <v>5647</v>
      </c>
      <c r="G4506" s="30" t="s">
        <v>4912</v>
      </c>
      <c r="H4506" s="31" t="s">
        <v>3603</v>
      </c>
      <c r="I4506" s="31" t="s">
        <v>48</v>
      </c>
      <c r="J4506" s="32">
        <v>987000</v>
      </c>
      <c r="K4506" s="33">
        <f t="shared" si="804"/>
        <v>206.92474606119688</v>
      </c>
      <c r="L4506" s="33">
        <v>987000</v>
      </c>
      <c r="M4506" s="33">
        <v>0</v>
      </c>
      <c r="N4506" s="33">
        <v>0</v>
      </c>
      <c r="O4506" s="33">
        <v>0</v>
      </c>
      <c r="P4506" s="33">
        <f t="shared" si="805"/>
        <v>987000</v>
      </c>
      <c r="Q4506" s="33">
        <f t="shared" si="806"/>
        <v>206.92474606119688</v>
      </c>
      <c r="R4506" s="33">
        <f t="shared" si="807"/>
        <v>987000</v>
      </c>
      <c r="S4506" s="33"/>
      <c r="T4506" s="30" t="str">
        <f t="shared" si="808"/>
        <v>COP</v>
      </c>
      <c r="U4506" s="33">
        <v>0</v>
      </c>
      <c r="V4506" s="33">
        <v>0</v>
      </c>
      <c r="W4506" s="33">
        <v>0</v>
      </c>
      <c r="X4506" s="33">
        <f t="shared" si="809"/>
        <v>987000</v>
      </c>
      <c r="Y4506" s="33">
        <f t="shared" si="810"/>
        <v>206.92474606119688</v>
      </c>
      <c r="Z4506" s="33">
        <f t="shared" si="811"/>
        <v>987000</v>
      </c>
      <c r="AA4506" s="34">
        <f t="shared" si="812"/>
        <v>2.4336862291721217E-05</v>
      </c>
      <c r="AB4506" s="33" t="s">
        <v>4928</v>
      </c>
      <c r="AC4506" s="35">
        <v>44792</v>
      </c>
      <c r="AD4506" s="33">
        <v>60</v>
      </c>
      <c r="AE4506" s="36">
        <f t="shared" si="814"/>
        <v>44852</v>
      </c>
    </row>
    <row r="4507" spans="2:31" ht="14.5" hidden="1">
      <c r="B4507" s="29" t="s">
        <v>3588</v>
      </c>
      <c r="C4507" s="30" t="str">
        <f t="shared" si="803"/>
        <v>(Acreedores quirografarios)</v>
      </c>
      <c r="D4507" s="30">
        <v>5</v>
      </c>
      <c r="E4507" s="30" t="s">
        <v>5646</v>
      </c>
      <c r="F4507" s="30" t="s">
        <v>5647</v>
      </c>
      <c r="G4507" s="30" t="s">
        <v>4912</v>
      </c>
      <c r="H4507" s="31" t="s">
        <v>3604</v>
      </c>
      <c r="I4507" s="31" t="s">
        <v>48</v>
      </c>
      <c r="J4507" s="32">
        <v>2433248</v>
      </c>
      <c r="K4507" s="33">
        <f t="shared" si="804"/>
        <v>510.13092654905284</v>
      </c>
      <c r="L4507" s="33">
        <v>2433248</v>
      </c>
      <c r="M4507" s="33">
        <v>0</v>
      </c>
      <c r="N4507" s="33">
        <v>0</v>
      </c>
      <c r="O4507" s="33">
        <v>0</v>
      </c>
      <c r="P4507" s="33">
        <f t="shared" si="805"/>
        <v>2433248</v>
      </c>
      <c r="Q4507" s="33">
        <f t="shared" si="806"/>
        <v>510.13092654905284</v>
      </c>
      <c r="R4507" s="33">
        <f t="shared" si="807"/>
        <v>2433248</v>
      </c>
      <c r="S4507" s="33"/>
      <c r="T4507" s="30" t="str">
        <f t="shared" si="808"/>
        <v>COP</v>
      </c>
      <c r="U4507" s="33">
        <v>0</v>
      </c>
      <c r="V4507" s="33">
        <v>0</v>
      </c>
      <c r="W4507" s="33">
        <v>0</v>
      </c>
      <c r="X4507" s="33">
        <f t="shared" si="809"/>
        <v>2433248</v>
      </c>
      <c r="Y4507" s="33">
        <f t="shared" si="810"/>
        <v>510.13092654905284</v>
      </c>
      <c r="Z4507" s="33">
        <f t="shared" si="811"/>
        <v>2433248</v>
      </c>
      <c r="AA4507" s="34">
        <f t="shared" si="812"/>
        <v>5.9997590169813649E-05</v>
      </c>
      <c r="AB4507" s="33" t="s">
        <v>4928</v>
      </c>
      <c r="AC4507" s="35">
        <v>44795</v>
      </c>
      <c r="AD4507" s="33">
        <v>60</v>
      </c>
      <c r="AE4507" s="36">
        <f t="shared" si="814"/>
        <v>44855</v>
      </c>
    </row>
    <row r="4508" spans="2:31" ht="14.5" hidden="1">
      <c r="B4508" s="29" t="s">
        <v>3588</v>
      </c>
      <c r="C4508" s="30" t="str">
        <f t="shared" si="803"/>
        <v>(Acreedores quirografarios)</v>
      </c>
      <c r="D4508" s="30">
        <v>5</v>
      </c>
      <c r="E4508" s="30" t="s">
        <v>5646</v>
      </c>
      <c r="F4508" s="30" t="s">
        <v>5647</v>
      </c>
      <c r="G4508" s="30" t="s">
        <v>4912</v>
      </c>
      <c r="H4508" s="31" t="s">
        <v>3605</v>
      </c>
      <c r="I4508" s="31" t="s">
        <v>48</v>
      </c>
      <c r="J4508" s="32">
        <v>543000</v>
      </c>
      <c r="K4508" s="33">
        <f t="shared" si="804"/>
        <v>113.84005786345482</v>
      </c>
      <c r="L4508" s="33">
        <v>543000</v>
      </c>
      <c r="M4508" s="33">
        <v>0</v>
      </c>
      <c r="N4508" s="33">
        <v>0</v>
      </c>
      <c r="O4508" s="33">
        <v>0</v>
      </c>
      <c r="P4508" s="33">
        <f t="shared" si="805"/>
        <v>543000</v>
      </c>
      <c r="Q4508" s="33">
        <f t="shared" si="806"/>
        <v>113.84005786345482</v>
      </c>
      <c r="R4508" s="33">
        <f t="shared" si="807"/>
        <v>543000</v>
      </c>
      <c r="S4508" s="33"/>
      <c r="T4508" s="30" t="str">
        <f t="shared" si="808"/>
        <v>COP</v>
      </c>
      <c r="U4508" s="33">
        <v>0</v>
      </c>
      <c r="V4508" s="33">
        <v>0</v>
      </c>
      <c r="W4508" s="33">
        <v>0</v>
      </c>
      <c r="X4508" s="33">
        <f t="shared" si="809"/>
        <v>543000</v>
      </c>
      <c r="Y4508" s="33">
        <f t="shared" si="810"/>
        <v>113.84005786345482</v>
      </c>
      <c r="Z4508" s="33">
        <f t="shared" si="811"/>
        <v>543000</v>
      </c>
      <c r="AA4508" s="34">
        <f t="shared" si="812"/>
        <v>1.3388972871737205E-05</v>
      </c>
      <c r="AB4508" s="33" t="s">
        <v>4928</v>
      </c>
      <c r="AC4508" s="35">
        <v>44796</v>
      </c>
      <c r="AD4508" s="33">
        <v>60</v>
      </c>
      <c r="AE4508" s="36">
        <f t="shared" si="814"/>
        <v>44856</v>
      </c>
    </row>
    <row r="4509" spans="2:31" ht="14.5" hidden="1">
      <c r="B4509" s="29" t="s">
        <v>3588</v>
      </c>
      <c r="C4509" s="30" t="str">
        <f t="shared" si="803"/>
        <v>(Acreedores quirografarios)</v>
      </c>
      <c r="D4509" s="30">
        <v>5</v>
      </c>
      <c r="E4509" s="30" t="s">
        <v>5646</v>
      </c>
      <c r="F4509" s="30" t="s">
        <v>5647</v>
      </c>
      <c r="G4509" s="30" t="s">
        <v>4912</v>
      </c>
      <c r="H4509" s="31" t="s">
        <v>3606</v>
      </c>
      <c r="I4509" s="31" t="s">
        <v>48</v>
      </c>
      <c r="J4509" s="32">
        <v>1109000</v>
      </c>
      <c r="K4509" s="33">
        <f t="shared" si="804"/>
        <v>232.50207029571158</v>
      </c>
      <c r="L4509" s="33">
        <v>1109000</v>
      </c>
      <c r="M4509" s="33">
        <v>0</v>
      </c>
      <c r="N4509" s="33">
        <v>0</v>
      </c>
      <c r="O4509" s="33">
        <v>0</v>
      </c>
      <c r="P4509" s="33">
        <f t="shared" si="805"/>
        <v>1109000</v>
      </c>
      <c r="Q4509" s="33">
        <f t="shared" si="806"/>
        <v>232.50207029571158</v>
      </c>
      <c r="R4509" s="33">
        <f t="shared" si="807"/>
        <v>1109000</v>
      </c>
      <c r="S4509" s="33"/>
      <c r="T4509" s="30" t="str">
        <f t="shared" si="808"/>
        <v>COP</v>
      </c>
      <c r="U4509" s="33">
        <v>0</v>
      </c>
      <c r="V4509" s="33">
        <v>0</v>
      </c>
      <c r="W4509" s="33">
        <v>0</v>
      </c>
      <c r="X4509" s="33">
        <f t="shared" si="809"/>
        <v>1109000</v>
      </c>
      <c r="Y4509" s="33">
        <f t="shared" si="810"/>
        <v>232.50207029571158</v>
      </c>
      <c r="Z4509" s="33">
        <f t="shared" si="811"/>
        <v>1109000</v>
      </c>
      <c r="AA4509" s="34">
        <f t="shared" si="812"/>
        <v>2.7345066141356464E-05</v>
      </c>
      <c r="AB4509" s="33" t="s">
        <v>4928</v>
      </c>
      <c r="AC4509" s="35">
        <v>44797</v>
      </c>
      <c r="AD4509" s="33">
        <v>60</v>
      </c>
      <c r="AE4509" s="36">
        <f t="shared" si="814"/>
        <v>44857</v>
      </c>
    </row>
    <row r="4510" spans="2:31" ht="14.5" hidden="1">
      <c r="B4510" s="29" t="s">
        <v>3588</v>
      </c>
      <c r="C4510" s="30" t="str">
        <f t="shared" si="803"/>
        <v>(Acreedores quirografarios)</v>
      </c>
      <c r="D4510" s="30">
        <v>5</v>
      </c>
      <c r="E4510" s="30" t="s">
        <v>5646</v>
      </c>
      <c r="F4510" s="30" t="s">
        <v>5647</v>
      </c>
      <c r="G4510" s="30" t="s">
        <v>4912</v>
      </c>
      <c r="H4510" s="31" t="s">
        <v>3607</v>
      </c>
      <c r="I4510" s="31" t="s">
        <v>48</v>
      </c>
      <c r="J4510" s="32">
        <v>542430</v>
      </c>
      <c r="K4510" s="33">
        <f t="shared" si="804"/>
        <v>113.72055725022798</v>
      </c>
      <c r="L4510" s="33">
        <v>542430</v>
      </c>
      <c r="M4510" s="33">
        <v>0</v>
      </c>
      <c r="N4510" s="33">
        <v>0</v>
      </c>
      <c r="O4510" s="33">
        <v>0</v>
      </c>
      <c r="P4510" s="33">
        <f t="shared" si="805"/>
        <v>542430</v>
      </c>
      <c r="Q4510" s="33">
        <f t="shared" si="806"/>
        <v>113.72055725022798</v>
      </c>
      <c r="R4510" s="33">
        <f t="shared" si="807"/>
        <v>542430</v>
      </c>
      <c r="S4510" s="33"/>
      <c r="T4510" s="30" t="str">
        <f t="shared" si="808"/>
        <v>COP</v>
      </c>
      <c r="U4510" s="33">
        <v>0</v>
      </c>
      <c r="V4510" s="33">
        <v>0</v>
      </c>
      <c r="W4510" s="33">
        <v>0</v>
      </c>
      <c r="X4510" s="33">
        <f t="shared" si="809"/>
        <v>542430</v>
      </c>
      <c r="Y4510" s="33">
        <f t="shared" si="810"/>
        <v>113.72055725022798</v>
      </c>
      <c r="Z4510" s="33">
        <f t="shared" si="811"/>
        <v>542430</v>
      </c>
      <c r="AA4510" s="34">
        <f t="shared" si="812"/>
        <v>1.3374918148833171E-05</v>
      </c>
      <c r="AB4510" s="33" t="s">
        <v>4928</v>
      </c>
      <c r="AC4510" s="35">
        <v>44797</v>
      </c>
      <c r="AD4510" s="33">
        <v>60</v>
      </c>
      <c r="AE4510" s="36">
        <f t="shared" si="814"/>
        <v>44857</v>
      </c>
    </row>
    <row r="4511" spans="2:31" ht="14.5" hidden="1">
      <c r="B4511" s="29" t="s">
        <v>3588</v>
      </c>
      <c r="C4511" s="30" t="str">
        <f t="shared" si="803"/>
        <v>(Acreedores quirografarios)</v>
      </c>
      <c r="D4511" s="30">
        <v>5</v>
      </c>
      <c r="E4511" s="30" t="s">
        <v>5646</v>
      </c>
      <c r="F4511" s="30" t="s">
        <v>5647</v>
      </c>
      <c r="G4511" s="30" t="s">
        <v>4912</v>
      </c>
      <c r="H4511" s="31" t="s">
        <v>3608</v>
      </c>
      <c r="I4511" s="31" t="s">
        <v>48</v>
      </c>
      <c r="J4511" s="32">
        <v>851313</v>
      </c>
      <c r="K4511" s="33">
        <f t="shared" si="804"/>
        <v>178.47793955784772</v>
      </c>
      <c r="L4511" s="33">
        <v>851313</v>
      </c>
      <c r="M4511" s="33">
        <v>0</v>
      </c>
      <c r="N4511" s="33">
        <v>0</v>
      </c>
      <c r="O4511" s="33">
        <v>0</v>
      </c>
      <c r="P4511" s="33">
        <f t="shared" si="805"/>
        <v>851313</v>
      </c>
      <c r="Q4511" s="33">
        <f t="shared" si="806"/>
        <v>178.47793955784772</v>
      </c>
      <c r="R4511" s="33">
        <f t="shared" si="807"/>
        <v>851313</v>
      </c>
      <c r="S4511" s="33"/>
      <c r="T4511" s="30" t="str">
        <f t="shared" si="808"/>
        <v>COP</v>
      </c>
      <c r="U4511" s="33">
        <v>0</v>
      </c>
      <c r="V4511" s="33">
        <v>0</v>
      </c>
      <c r="W4511" s="33">
        <v>0</v>
      </c>
      <c r="X4511" s="33">
        <f t="shared" si="809"/>
        <v>851313</v>
      </c>
      <c r="Y4511" s="33">
        <f t="shared" si="810"/>
        <v>178.47793955784772</v>
      </c>
      <c r="Z4511" s="33">
        <f t="shared" si="811"/>
        <v>851313</v>
      </c>
      <c r="AA4511" s="34">
        <f t="shared" si="812"/>
        <v>2.0991172490528943E-05</v>
      </c>
      <c r="AB4511" s="33" t="s">
        <v>4928</v>
      </c>
      <c r="AC4511" s="35">
        <v>44802</v>
      </c>
      <c r="AD4511" s="33">
        <v>60</v>
      </c>
      <c r="AE4511" s="36">
        <f t="shared" si="814"/>
        <v>44862</v>
      </c>
    </row>
    <row r="4512" spans="2:31" ht="14.5" hidden="1">
      <c r="B4512" s="29" t="s">
        <v>3588</v>
      </c>
      <c r="C4512" s="30" t="str">
        <f t="shared" si="803"/>
        <v>(Acreedores quirografarios)</v>
      </c>
      <c r="D4512" s="30">
        <v>5</v>
      </c>
      <c r="E4512" s="30" t="s">
        <v>5646</v>
      </c>
      <c r="F4512" s="30" t="s">
        <v>5647</v>
      </c>
      <c r="G4512" s="30" t="s">
        <v>4912</v>
      </c>
      <c r="H4512" s="31" t="s">
        <v>3609</v>
      </c>
      <c r="I4512" s="31" t="s">
        <v>48</v>
      </c>
      <c r="J4512" s="32">
        <v>1695000</v>
      </c>
      <c r="K4512" s="33">
        <f t="shared" si="804"/>
        <v>355.3570867008396</v>
      </c>
      <c r="L4512" s="33">
        <v>1695000</v>
      </c>
      <c r="M4512" s="33">
        <v>0</v>
      </c>
      <c r="N4512" s="33">
        <v>0</v>
      </c>
      <c r="O4512" s="33">
        <v>0</v>
      </c>
      <c r="P4512" s="33">
        <f t="shared" si="805"/>
        <v>1695000</v>
      </c>
      <c r="Q4512" s="33">
        <f t="shared" si="806"/>
        <v>355.3570867008396</v>
      </c>
      <c r="R4512" s="33">
        <f t="shared" si="807"/>
        <v>1695000</v>
      </c>
      <c r="S4512" s="33"/>
      <c r="T4512" s="30" t="str">
        <f t="shared" si="808"/>
        <v>COP</v>
      </c>
      <c r="U4512" s="33">
        <v>0</v>
      </c>
      <c r="V4512" s="33">
        <v>0</v>
      </c>
      <c r="W4512" s="33">
        <v>0</v>
      </c>
      <c r="X4512" s="33">
        <f t="shared" si="809"/>
        <v>1695000</v>
      </c>
      <c r="Y4512" s="33">
        <f t="shared" si="810"/>
        <v>355.3570867008396</v>
      </c>
      <c r="Z4512" s="33">
        <f t="shared" si="811"/>
        <v>1695000</v>
      </c>
      <c r="AA4512" s="34">
        <f t="shared" si="812"/>
        <v>4.1794307583047079E-05</v>
      </c>
      <c r="AB4512" s="33" t="s">
        <v>4928</v>
      </c>
      <c r="AC4512" s="35">
        <v>44804</v>
      </c>
      <c r="AD4512" s="33">
        <v>60</v>
      </c>
      <c r="AE4512" s="36">
        <f t="shared" si="814"/>
        <v>44864</v>
      </c>
    </row>
    <row r="4513" spans="2:31" ht="14.5" hidden="1">
      <c r="B4513" s="29" t="s">
        <v>3588</v>
      </c>
      <c r="C4513" s="30" t="str">
        <f t="shared" si="803"/>
        <v>(Acreedores quirografarios)</v>
      </c>
      <c r="D4513" s="30">
        <v>5</v>
      </c>
      <c r="E4513" s="30" t="s">
        <v>5646</v>
      </c>
      <c r="F4513" s="30" t="s">
        <v>5647</v>
      </c>
      <c r="G4513" s="30" t="s">
        <v>4912</v>
      </c>
      <c r="H4513" s="31" t="s">
        <v>3610</v>
      </c>
      <c r="I4513" s="31" t="s">
        <v>48</v>
      </c>
      <c r="J4513" s="32">
        <v>1486048</v>
      </c>
      <c r="K4513" s="33">
        <f t="shared" si="804"/>
        <v>311.5502583938698</v>
      </c>
      <c r="L4513" s="33">
        <v>1486048</v>
      </c>
      <c r="M4513" s="33">
        <v>0</v>
      </c>
      <c r="N4513" s="33">
        <v>0</v>
      </c>
      <c r="O4513" s="33">
        <v>0</v>
      </c>
      <c r="P4513" s="33">
        <f t="shared" si="805"/>
        <v>1486048</v>
      </c>
      <c r="Q4513" s="33">
        <f t="shared" si="806"/>
        <v>311.5502583938698</v>
      </c>
      <c r="R4513" s="33">
        <f t="shared" si="807"/>
        <v>1486048</v>
      </c>
      <c r="S4513" s="33"/>
      <c r="T4513" s="30" t="str">
        <f t="shared" si="808"/>
        <v>COP</v>
      </c>
      <c r="U4513" s="33">
        <v>0</v>
      </c>
      <c r="V4513" s="33">
        <v>0</v>
      </c>
      <c r="W4513" s="33">
        <v>0</v>
      </c>
      <c r="X4513" s="33">
        <f t="shared" si="809"/>
        <v>1486048</v>
      </c>
      <c r="Y4513" s="33">
        <f t="shared" si="810"/>
        <v>311.5502583938698</v>
      </c>
      <c r="Z4513" s="33">
        <f t="shared" si="811"/>
        <v>1486048</v>
      </c>
      <c r="AA4513" s="34">
        <f t="shared" si="812"/>
        <v>3.6642092740514418E-05</v>
      </c>
      <c r="AB4513" s="33" t="s">
        <v>4928</v>
      </c>
      <c r="AC4513" s="35">
        <v>44805</v>
      </c>
      <c r="AD4513" s="33">
        <v>60</v>
      </c>
      <c r="AE4513" s="36">
        <f t="shared" si="814"/>
        <v>44865</v>
      </c>
    </row>
    <row r="4514" spans="2:31" ht="14.5" hidden="1">
      <c r="B4514" s="29" t="s">
        <v>3588</v>
      </c>
      <c r="C4514" s="30" t="str">
        <f t="shared" si="803"/>
        <v>(Acreedores quirografarios)</v>
      </c>
      <c r="D4514" s="30">
        <v>5</v>
      </c>
      <c r="E4514" s="30" t="s">
        <v>5646</v>
      </c>
      <c r="F4514" s="30" t="s">
        <v>5647</v>
      </c>
      <c r="G4514" s="30" t="s">
        <v>4912</v>
      </c>
      <c r="H4514" s="31" t="s">
        <v>3611</v>
      </c>
      <c r="I4514" s="31" t="s">
        <v>48</v>
      </c>
      <c r="J4514" s="32">
        <v>794000</v>
      </c>
      <c r="K4514" s="33">
        <f t="shared" si="804"/>
        <v>166.46225772298919</v>
      </c>
      <c r="L4514" s="33">
        <v>794000</v>
      </c>
      <c r="M4514" s="33">
        <v>0</v>
      </c>
      <c r="N4514" s="33">
        <v>0</v>
      </c>
      <c r="O4514" s="33">
        <v>0</v>
      </c>
      <c r="P4514" s="33">
        <f t="shared" si="805"/>
        <v>794000</v>
      </c>
      <c r="Q4514" s="33">
        <f t="shared" si="806"/>
        <v>166.46225772298919</v>
      </c>
      <c r="R4514" s="33">
        <f t="shared" si="807"/>
        <v>794000</v>
      </c>
      <c r="S4514" s="33"/>
      <c r="T4514" s="30" t="str">
        <f t="shared" si="808"/>
        <v>COP</v>
      </c>
      <c r="U4514" s="33">
        <v>0</v>
      </c>
      <c r="V4514" s="33">
        <v>0</v>
      </c>
      <c r="W4514" s="33">
        <v>0</v>
      </c>
      <c r="X4514" s="33">
        <f t="shared" si="809"/>
        <v>794000</v>
      </c>
      <c r="Y4514" s="33">
        <f t="shared" si="810"/>
        <v>166.46225772298919</v>
      </c>
      <c r="Z4514" s="33">
        <f t="shared" si="811"/>
        <v>794000</v>
      </c>
      <c r="AA4514" s="34">
        <f t="shared" si="812"/>
        <v>1.9577982431232671E-05</v>
      </c>
      <c r="AB4514" s="33" t="s">
        <v>4928</v>
      </c>
      <c r="AC4514" s="35">
        <v>44806</v>
      </c>
      <c r="AD4514" s="33">
        <v>60</v>
      </c>
      <c r="AE4514" s="36">
        <f t="shared" si="814"/>
        <v>44866</v>
      </c>
    </row>
    <row r="4515" spans="2:31" ht="14.5" hidden="1">
      <c r="B4515" s="29" t="s">
        <v>3588</v>
      </c>
      <c r="C4515" s="30" t="str">
        <f t="shared" si="803"/>
        <v>(Acreedores quirografarios)</v>
      </c>
      <c r="D4515" s="30">
        <v>5</v>
      </c>
      <c r="E4515" s="30" t="s">
        <v>5646</v>
      </c>
      <c r="F4515" s="30" t="s">
        <v>5647</v>
      </c>
      <c r="G4515" s="30" t="s">
        <v>4912</v>
      </c>
      <c r="H4515" s="31" t="s">
        <v>3612</v>
      </c>
      <c r="I4515" s="31" t="s">
        <v>48</v>
      </c>
      <c r="J4515" s="32">
        <v>964812</v>
      </c>
      <c r="K4515" s="33">
        <f t="shared" si="804"/>
        <v>202.27302745369349</v>
      </c>
      <c r="L4515" s="33">
        <v>964812</v>
      </c>
      <c r="M4515" s="33">
        <v>0</v>
      </c>
      <c r="N4515" s="33">
        <v>0</v>
      </c>
      <c r="O4515" s="33">
        <v>0</v>
      </c>
      <c r="P4515" s="33">
        <f t="shared" si="805"/>
        <v>964812</v>
      </c>
      <c r="Q4515" s="33">
        <f t="shared" si="806"/>
        <v>202.27302745369349</v>
      </c>
      <c r="R4515" s="33">
        <f t="shared" si="807"/>
        <v>964812</v>
      </c>
      <c r="S4515" s="33"/>
      <c r="T4515" s="30" t="str">
        <f t="shared" si="808"/>
        <v>COP</v>
      </c>
      <c r="U4515" s="33">
        <v>0</v>
      </c>
      <c r="V4515" s="33">
        <v>0</v>
      </c>
      <c r="W4515" s="33">
        <v>0</v>
      </c>
      <c r="X4515" s="33">
        <f t="shared" si="809"/>
        <v>964812</v>
      </c>
      <c r="Y4515" s="33">
        <f t="shared" si="810"/>
        <v>202.27302745369349</v>
      </c>
      <c r="Z4515" s="33">
        <f t="shared" si="811"/>
        <v>964812</v>
      </c>
      <c r="AA4515" s="34">
        <f t="shared" si="812"/>
        <v>2.3789763709625259E-05</v>
      </c>
      <c r="AB4515" s="33" t="s">
        <v>4928</v>
      </c>
      <c r="AC4515" s="35">
        <v>44809</v>
      </c>
      <c r="AD4515" s="33">
        <v>60</v>
      </c>
      <c r="AE4515" s="36">
        <f t="shared" si="814"/>
        <v>44869</v>
      </c>
    </row>
    <row r="4516" spans="2:31" ht="14.5" hidden="1">
      <c r="B4516" s="29" t="s">
        <v>3588</v>
      </c>
      <c r="C4516" s="30" t="str">
        <f t="shared" si="803"/>
        <v>(Acreedores quirografarios)</v>
      </c>
      <c r="D4516" s="30">
        <v>5</v>
      </c>
      <c r="E4516" s="30" t="s">
        <v>5646</v>
      </c>
      <c r="F4516" s="30" t="s">
        <v>5647</v>
      </c>
      <c r="G4516" s="30" t="s">
        <v>4912</v>
      </c>
      <c r="H4516" s="31" t="s">
        <v>3613</v>
      </c>
      <c r="I4516" s="31" t="s">
        <v>48</v>
      </c>
      <c r="J4516" s="32">
        <v>1952000</v>
      </c>
      <c r="K4516" s="33">
        <f t="shared" si="804"/>
        <v>409.23718775223534</v>
      </c>
      <c r="L4516" s="33">
        <v>1952000</v>
      </c>
      <c r="M4516" s="33">
        <v>0</v>
      </c>
      <c r="N4516" s="33">
        <v>0</v>
      </c>
      <c r="O4516" s="33">
        <v>0</v>
      </c>
      <c r="P4516" s="33">
        <f t="shared" si="805"/>
        <v>1952000</v>
      </c>
      <c r="Q4516" s="33">
        <f t="shared" si="806"/>
        <v>409.23718775223534</v>
      </c>
      <c r="R4516" s="33">
        <f t="shared" si="807"/>
        <v>1952000</v>
      </c>
      <c r="S4516" s="33"/>
      <c r="T4516" s="30" t="str">
        <f t="shared" si="808"/>
        <v>COP</v>
      </c>
      <c r="U4516" s="33">
        <v>0</v>
      </c>
      <c r="V4516" s="33">
        <v>0</v>
      </c>
      <c r="W4516" s="33">
        <v>0</v>
      </c>
      <c r="X4516" s="33">
        <f t="shared" si="809"/>
        <v>1952000</v>
      </c>
      <c r="Y4516" s="33">
        <f t="shared" si="810"/>
        <v>409.23718775223534</v>
      </c>
      <c r="Z4516" s="33">
        <f t="shared" si="811"/>
        <v>1952000</v>
      </c>
      <c r="AA4516" s="34">
        <f t="shared" si="812"/>
        <v>4.8131261594163951E-05</v>
      </c>
      <c r="AB4516" s="33" t="s">
        <v>4928</v>
      </c>
      <c r="AC4516" s="35">
        <v>44810</v>
      </c>
      <c r="AD4516" s="33">
        <v>60</v>
      </c>
      <c r="AE4516" s="36">
        <f t="shared" si="814"/>
        <v>44870</v>
      </c>
    </row>
    <row r="4517" spans="2:31" ht="14.5" hidden="1">
      <c r="B4517" s="29" t="s">
        <v>3588</v>
      </c>
      <c r="C4517" s="30" t="str">
        <f t="shared" si="803"/>
        <v>(Acreedores quirografarios)</v>
      </c>
      <c r="D4517" s="30">
        <v>5</v>
      </c>
      <c r="E4517" s="30" t="s">
        <v>5646</v>
      </c>
      <c r="F4517" s="30" t="s">
        <v>5647</v>
      </c>
      <c r="G4517" s="30" t="s">
        <v>4912</v>
      </c>
      <c r="H4517" s="31" t="s">
        <v>3614</v>
      </c>
      <c r="I4517" s="31" t="s">
        <v>48</v>
      </c>
      <c r="J4517" s="32">
        <v>2833000</v>
      </c>
      <c r="K4517" s="33">
        <f t="shared" si="804"/>
        <v>593.93901275721453</v>
      </c>
      <c r="L4517" s="33">
        <v>2833000</v>
      </c>
      <c r="M4517" s="33">
        <v>0</v>
      </c>
      <c r="N4517" s="33">
        <v>0</v>
      </c>
      <c r="O4517" s="33">
        <v>0</v>
      </c>
      <c r="P4517" s="33">
        <f t="shared" si="805"/>
        <v>2833000</v>
      </c>
      <c r="Q4517" s="33">
        <f t="shared" si="806"/>
        <v>593.93901275721453</v>
      </c>
      <c r="R4517" s="33">
        <f t="shared" si="807"/>
        <v>2833000</v>
      </c>
      <c r="S4517" s="33"/>
      <c r="T4517" s="30" t="str">
        <f t="shared" si="808"/>
        <v>COP</v>
      </c>
      <c r="U4517" s="33">
        <v>0</v>
      </c>
      <c r="V4517" s="33">
        <v>0</v>
      </c>
      <c r="W4517" s="33">
        <v>0</v>
      </c>
      <c r="X4517" s="33">
        <f t="shared" si="809"/>
        <v>2833000</v>
      </c>
      <c r="Y4517" s="33">
        <f t="shared" si="810"/>
        <v>593.93901275721453</v>
      </c>
      <c r="Z4517" s="33">
        <f t="shared" si="811"/>
        <v>2833000</v>
      </c>
      <c r="AA4517" s="34">
        <f t="shared" si="812"/>
        <v>6.9854438573907008E-05</v>
      </c>
      <c r="AB4517" s="33" t="s">
        <v>4928</v>
      </c>
      <c r="AC4517" s="35">
        <v>44810</v>
      </c>
      <c r="AD4517" s="33">
        <v>60</v>
      </c>
      <c r="AE4517" s="36">
        <f t="shared" si="814"/>
        <v>44870</v>
      </c>
    </row>
    <row r="4518" spans="2:31" ht="14.5" hidden="1">
      <c r="B4518" s="29" t="s">
        <v>3588</v>
      </c>
      <c r="C4518" s="30" t="str">
        <f t="shared" si="803"/>
        <v>(Acreedores quirografarios)</v>
      </c>
      <c r="D4518" s="30">
        <v>5</v>
      </c>
      <c r="E4518" s="30" t="s">
        <v>5646</v>
      </c>
      <c r="F4518" s="30" t="s">
        <v>5647</v>
      </c>
      <c r="G4518" s="30" t="s">
        <v>4912</v>
      </c>
      <c r="H4518" s="31" t="s">
        <v>3615</v>
      </c>
      <c r="I4518" s="31" t="s">
        <v>48</v>
      </c>
      <c r="J4518" s="32">
        <v>3628000</v>
      </c>
      <c r="K4518" s="33">
        <f t="shared" si="804"/>
        <v>760.61092067884726</v>
      </c>
      <c r="L4518" s="33">
        <v>3628000</v>
      </c>
      <c r="M4518" s="33">
        <v>0</v>
      </c>
      <c r="N4518" s="33">
        <v>0</v>
      </c>
      <c r="O4518" s="33">
        <v>0</v>
      </c>
      <c r="P4518" s="33">
        <f t="shared" si="805"/>
        <v>3628000</v>
      </c>
      <c r="Q4518" s="33">
        <f t="shared" si="806"/>
        <v>760.61092067884726</v>
      </c>
      <c r="R4518" s="33">
        <f t="shared" si="807"/>
        <v>3628000</v>
      </c>
      <c r="S4518" s="33"/>
      <c r="T4518" s="30" t="str">
        <f t="shared" si="808"/>
        <v>COP</v>
      </c>
      <c r="U4518" s="33">
        <v>0</v>
      </c>
      <c r="V4518" s="33">
        <v>0</v>
      </c>
      <c r="W4518" s="33">
        <v>0</v>
      </c>
      <c r="X4518" s="33">
        <f t="shared" si="809"/>
        <v>3628000</v>
      </c>
      <c r="Y4518" s="33">
        <f t="shared" si="810"/>
        <v>760.61092067884726</v>
      </c>
      <c r="Z4518" s="33">
        <f t="shared" si="811"/>
        <v>3628000</v>
      </c>
      <c r="AA4518" s="34">
        <f t="shared" si="812"/>
        <v>8.9457078413743239E-05</v>
      </c>
      <c r="AB4518" s="33" t="s">
        <v>4928</v>
      </c>
      <c r="AC4518" s="35">
        <v>44811</v>
      </c>
      <c r="AD4518" s="33">
        <v>60</v>
      </c>
      <c r="AE4518" s="36">
        <f t="shared" si="814"/>
        <v>44871</v>
      </c>
    </row>
    <row r="4519" spans="2:31" ht="14.5" hidden="1">
      <c r="B4519" s="29" t="s">
        <v>3588</v>
      </c>
      <c r="C4519" s="30" t="str">
        <f t="shared" si="803"/>
        <v>(Acreedores quirografarios)</v>
      </c>
      <c r="D4519" s="30">
        <v>5</v>
      </c>
      <c r="E4519" s="30" t="s">
        <v>5646</v>
      </c>
      <c r="F4519" s="30" t="s">
        <v>5647</v>
      </c>
      <c r="G4519" s="30" t="s">
        <v>4912</v>
      </c>
      <c r="H4519" s="31" t="s">
        <v>3616</v>
      </c>
      <c r="I4519" s="31" t="s">
        <v>48</v>
      </c>
      <c r="J4519" s="32">
        <v>743696</v>
      </c>
      <c r="K4519" s="33">
        <f t="shared" si="804"/>
        <v>155.91601413042338</v>
      </c>
      <c r="L4519" s="33">
        <v>743696</v>
      </c>
      <c r="M4519" s="33">
        <v>0</v>
      </c>
      <c r="N4519" s="33">
        <v>0</v>
      </c>
      <c r="O4519" s="33">
        <v>0</v>
      </c>
      <c r="P4519" s="33">
        <f t="shared" si="805"/>
        <v>743696</v>
      </c>
      <c r="Q4519" s="33">
        <f t="shared" si="806"/>
        <v>155.91601413042338</v>
      </c>
      <c r="R4519" s="33">
        <f t="shared" si="807"/>
        <v>743696</v>
      </c>
      <c r="S4519" s="33"/>
      <c r="T4519" s="30" t="str">
        <f t="shared" si="808"/>
        <v>COP</v>
      </c>
      <c r="U4519" s="33">
        <v>0</v>
      </c>
      <c r="V4519" s="33">
        <v>0</v>
      </c>
      <c r="W4519" s="33">
        <v>0</v>
      </c>
      <c r="X4519" s="33">
        <f t="shared" si="809"/>
        <v>743696</v>
      </c>
      <c r="Y4519" s="33">
        <f t="shared" si="810"/>
        <v>155.91601413042338</v>
      </c>
      <c r="Z4519" s="33">
        <f t="shared" si="811"/>
        <v>743696</v>
      </c>
      <c r="AA4519" s="34">
        <f t="shared" si="812"/>
        <v>1.8337616148838809E-05</v>
      </c>
      <c r="AB4519" s="33" t="s">
        <v>4928</v>
      </c>
      <c r="AC4519" s="35">
        <v>44811</v>
      </c>
      <c r="AD4519" s="33">
        <v>60</v>
      </c>
      <c r="AE4519" s="36">
        <f t="shared" si="814"/>
        <v>44871</v>
      </c>
    </row>
    <row r="4520" spans="2:31" ht="14.5" hidden="1">
      <c r="B4520" s="29" t="s">
        <v>3588</v>
      </c>
      <c r="C4520" s="30" t="str">
        <f t="shared" si="803"/>
        <v>(Acreedores quirografarios)</v>
      </c>
      <c r="D4520" s="30">
        <v>5</v>
      </c>
      <c r="E4520" s="30" t="s">
        <v>5646</v>
      </c>
      <c r="F4520" s="30" t="s">
        <v>5647</v>
      </c>
      <c r="G4520" s="30" t="s">
        <v>4912</v>
      </c>
      <c r="H4520" s="31" t="s">
        <v>3617</v>
      </c>
      <c r="I4520" s="31" t="s">
        <v>48</v>
      </c>
      <c r="J4520" s="32">
        <v>1030888</v>
      </c>
      <c r="K4520" s="33">
        <f t="shared" si="804"/>
        <v>216.12587397926558</v>
      </c>
      <c r="L4520" s="33">
        <v>1030888</v>
      </c>
      <c r="M4520" s="33">
        <v>0</v>
      </c>
      <c r="N4520" s="33">
        <v>0</v>
      </c>
      <c r="O4520" s="33">
        <v>0</v>
      </c>
      <c r="P4520" s="33">
        <f t="shared" si="805"/>
        <v>1030888</v>
      </c>
      <c r="Q4520" s="33">
        <f t="shared" si="806"/>
        <v>216.12587397926558</v>
      </c>
      <c r="R4520" s="33">
        <f t="shared" si="807"/>
        <v>1030888</v>
      </c>
      <c r="S4520" s="33"/>
      <c r="T4520" s="30" t="str">
        <f t="shared" si="808"/>
        <v>COP</v>
      </c>
      <c r="U4520" s="33">
        <v>0</v>
      </c>
      <c r="V4520" s="33">
        <v>0</v>
      </c>
      <c r="W4520" s="33">
        <v>0</v>
      </c>
      <c r="X4520" s="33">
        <f t="shared" si="809"/>
        <v>1030888</v>
      </c>
      <c r="Y4520" s="33">
        <f t="shared" si="810"/>
        <v>216.12587397926558</v>
      </c>
      <c r="Z4520" s="33">
        <f t="shared" si="811"/>
        <v>1030888</v>
      </c>
      <c r="AA4520" s="34">
        <f t="shared" si="812"/>
        <v>2.5419026640514591E-05</v>
      </c>
      <c r="AB4520" s="33" t="s">
        <v>4928</v>
      </c>
      <c r="AC4520" s="35">
        <v>44812</v>
      </c>
      <c r="AD4520" s="33">
        <v>60</v>
      </c>
      <c r="AE4520" s="36">
        <f t="shared" si="814"/>
        <v>44872</v>
      </c>
    </row>
    <row r="4521" spans="2:31" ht="14.5" hidden="1">
      <c r="B4521" s="29" t="s">
        <v>3588</v>
      </c>
      <c r="C4521" s="30" t="str">
        <f t="shared" si="803"/>
        <v>(Acreedores quirografarios)</v>
      </c>
      <c r="D4521" s="30">
        <v>5</v>
      </c>
      <c r="E4521" s="30" t="s">
        <v>5646</v>
      </c>
      <c r="F4521" s="30" t="s">
        <v>5647</v>
      </c>
      <c r="G4521" s="30" t="s">
        <v>4912</v>
      </c>
      <c r="H4521" s="31" t="s">
        <v>3618</v>
      </c>
      <c r="I4521" s="31" t="s">
        <v>48</v>
      </c>
      <c r="J4521" s="32">
        <v>1037000</v>
      </c>
      <c r="K4521" s="33">
        <f t="shared" si="804"/>
        <v>217.40725599337503</v>
      </c>
      <c r="L4521" s="33">
        <v>1037000</v>
      </c>
      <c r="M4521" s="33">
        <v>0</v>
      </c>
      <c r="N4521" s="33">
        <v>0</v>
      </c>
      <c r="O4521" s="33">
        <v>0</v>
      </c>
      <c r="P4521" s="33">
        <f t="shared" si="805"/>
        <v>1037000</v>
      </c>
      <c r="Q4521" s="33">
        <f t="shared" si="806"/>
        <v>217.40725599337503</v>
      </c>
      <c r="R4521" s="33">
        <f t="shared" si="807"/>
        <v>1037000</v>
      </c>
      <c r="S4521" s="33"/>
      <c r="T4521" s="30" t="str">
        <f t="shared" si="808"/>
        <v>COP</v>
      </c>
      <c r="U4521" s="33">
        <v>0</v>
      </c>
      <c r="V4521" s="33">
        <v>0</v>
      </c>
      <c r="W4521" s="33">
        <v>0</v>
      </c>
      <c r="X4521" s="33">
        <f t="shared" si="809"/>
        <v>1037000</v>
      </c>
      <c r="Y4521" s="33">
        <f t="shared" si="810"/>
        <v>217.40725599337503</v>
      </c>
      <c r="Z4521" s="33">
        <f t="shared" si="811"/>
        <v>1037000</v>
      </c>
      <c r="AA4521" s="34">
        <f t="shared" si="812"/>
        <v>2.5569732721899599E-05</v>
      </c>
      <c r="AB4521" s="33" t="s">
        <v>4928</v>
      </c>
      <c r="AC4521" s="35">
        <v>44812</v>
      </c>
      <c r="AD4521" s="33">
        <v>60</v>
      </c>
      <c r="AE4521" s="36">
        <f t="shared" si="814"/>
        <v>44872</v>
      </c>
    </row>
    <row r="4522" spans="2:31" ht="14.5" hidden="1">
      <c r="B4522" s="29" t="s">
        <v>3588</v>
      </c>
      <c r="C4522" s="30" t="str">
        <f t="shared" si="803"/>
        <v>(Acreedores quirografarios)</v>
      </c>
      <c r="D4522" s="30">
        <v>5</v>
      </c>
      <c r="E4522" s="30" t="s">
        <v>5646</v>
      </c>
      <c r="F4522" s="30" t="s">
        <v>5647</v>
      </c>
      <c r="G4522" s="30" t="s">
        <v>4912</v>
      </c>
      <c r="H4522" s="31" t="s">
        <v>3619</v>
      </c>
      <c r="I4522" s="31" t="s">
        <v>48</v>
      </c>
      <c r="J4522" s="32">
        <v>1887000</v>
      </c>
      <c r="K4522" s="33">
        <f t="shared" si="804"/>
        <v>395.60992484040378</v>
      </c>
      <c r="L4522" s="33">
        <v>1887000</v>
      </c>
      <c r="M4522" s="33">
        <v>0</v>
      </c>
      <c r="N4522" s="33">
        <v>0</v>
      </c>
      <c r="O4522" s="33">
        <v>0</v>
      </c>
      <c r="P4522" s="33">
        <f t="shared" si="805"/>
        <v>1887000</v>
      </c>
      <c r="Q4522" s="33">
        <f t="shared" si="806"/>
        <v>395.60992484040378</v>
      </c>
      <c r="R4522" s="33">
        <f t="shared" si="807"/>
        <v>1887000</v>
      </c>
      <c r="S4522" s="33"/>
      <c r="T4522" s="30" t="str">
        <f t="shared" si="808"/>
        <v>COP</v>
      </c>
      <c r="U4522" s="33">
        <v>0</v>
      </c>
      <c r="V4522" s="33">
        <v>0</v>
      </c>
      <c r="W4522" s="33">
        <v>0</v>
      </c>
      <c r="X4522" s="33">
        <f t="shared" si="809"/>
        <v>1887000</v>
      </c>
      <c r="Y4522" s="33">
        <f t="shared" si="810"/>
        <v>395.60992484040378</v>
      </c>
      <c r="Z4522" s="33">
        <f t="shared" si="811"/>
        <v>1887000</v>
      </c>
      <c r="AA4522" s="34">
        <f t="shared" si="812"/>
        <v>4.6528530034932054E-05</v>
      </c>
      <c r="AB4522" s="33" t="s">
        <v>4928</v>
      </c>
      <c r="AC4522" s="35">
        <v>44816</v>
      </c>
      <c r="AD4522" s="33">
        <v>60</v>
      </c>
      <c r="AE4522" s="36">
        <f t="shared" si="814"/>
        <v>44876</v>
      </c>
    </row>
    <row r="4523" spans="2:31" ht="14.5" hidden="1">
      <c r="B4523" s="29" t="s">
        <v>3588</v>
      </c>
      <c r="C4523" s="30" t="str">
        <f t="shared" si="803"/>
        <v>(Acreedores quirografarios)</v>
      </c>
      <c r="D4523" s="30">
        <v>5</v>
      </c>
      <c r="E4523" s="30" t="s">
        <v>5646</v>
      </c>
      <c r="F4523" s="30" t="s">
        <v>5647</v>
      </c>
      <c r="G4523" s="30" t="s">
        <v>4912</v>
      </c>
      <c r="H4523" s="31" t="s">
        <v>3620</v>
      </c>
      <c r="I4523" s="31" t="s">
        <v>48</v>
      </c>
      <c r="J4523" s="32">
        <v>795483</v>
      </c>
      <c r="K4523" s="33">
        <f t="shared" si="804"/>
        <v>166.77316896757759</v>
      </c>
      <c r="L4523" s="33">
        <v>795483</v>
      </c>
      <c r="M4523" s="33">
        <v>0</v>
      </c>
      <c r="N4523" s="33">
        <v>0</v>
      </c>
      <c r="O4523" s="33">
        <v>0</v>
      </c>
      <c r="P4523" s="33">
        <f t="shared" si="805"/>
        <v>795483</v>
      </c>
      <c r="Q4523" s="33">
        <f t="shared" si="806"/>
        <v>166.77316896757759</v>
      </c>
      <c r="R4523" s="33">
        <f t="shared" si="807"/>
        <v>795483</v>
      </c>
      <c r="S4523" s="33"/>
      <c r="T4523" s="30" t="str">
        <f t="shared" si="808"/>
        <v>COP</v>
      </c>
      <c r="U4523" s="33">
        <v>0</v>
      </c>
      <c r="V4523" s="33">
        <v>0</v>
      </c>
      <c r="W4523" s="33">
        <v>0</v>
      </c>
      <c r="X4523" s="33">
        <f t="shared" si="809"/>
        <v>795483</v>
      </c>
      <c r="Y4523" s="33">
        <f t="shared" si="810"/>
        <v>166.77316896757759</v>
      </c>
      <c r="Z4523" s="33">
        <f t="shared" si="811"/>
        <v>795483</v>
      </c>
      <c r="AA4523" s="34">
        <f t="shared" si="812"/>
        <v>1.9614549368191762E-05</v>
      </c>
      <c r="AB4523" s="33" t="s">
        <v>4928</v>
      </c>
      <c r="AC4523" s="35">
        <v>44817</v>
      </c>
      <c r="AD4523" s="33">
        <v>60</v>
      </c>
      <c r="AE4523" s="36">
        <f t="shared" si="814"/>
        <v>44877</v>
      </c>
    </row>
    <row r="4524" spans="2:31" ht="14.5" hidden="1">
      <c r="B4524" s="29" t="s">
        <v>3588</v>
      </c>
      <c r="C4524" s="30" t="str">
        <f t="shared" si="803"/>
        <v>(Acreedores quirografarios)</v>
      </c>
      <c r="D4524" s="30">
        <v>5</v>
      </c>
      <c r="E4524" s="30" t="s">
        <v>5646</v>
      </c>
      <c r="F4524" s="30" t="s">
        <v>5647</v>
      </c>
      <c r="G4524" s="30" t="s">
        <v>4912</v>
      </c>
      <c r="H4524" s="31" t="s">
        <v>3621</v>
      </c>
      <c r="I4524" s="31" t="s">
        <v>48</v>
      </c>
      <c r="J4524" s="32">
        <v>1937000</v>
      </c>
      <c r="K4524" s="33">
        <f t="shared" si="804"/>
        <v>406.0924347725819</v>
      </c>
      <c r="L4524" s="33">
        <v>1937000</v>
      </c>
      <c r="M4524" s="33">
        <v>0</v>
      </c>
      <c r="N4524" s="33">
        <v>0</v>
      </c>
      <c r="O4524" s="33">
        <v>0</v>
      </c>
      <c r="P4524" s="33">
        <f t="shared" si="805"/>
        <v>1937000</v>
      </c>
      <c r="Q4524" s="33">
        <f t="shared" si="806"/>
        <v>406.0924347725819</v>
      </c>
      <c r="R4524" s="33">
        <f t="shared" si="807"/>
        <v>1937000</v>
      </c>
      <c r="S4524" s="33"/>
      <c r="T4524" s="30" t="str">
        <f t="shared" si="808"/>
        <v>COP</v>
      </c>
      <c r="U4524" s="33">
        <v>0</v>
      </c>
      <c r="V4524" s="33">
        <v>0</v>
      </c>
      <c r="W4524" s="33">
        <v>0</v>
      </c>
      <c r="X4524" s="33">
        <f t="shared" si="809"/>
        <v>1937000</v>
      </c>
      <c r="Y4524" s="33">
        <f t="shared" si="810"/>
        <v>406.0924347725819</v>
      </c>
      <c r="Z4524" s="33">
        <f t="shared" si="811"/>
        <v>1937000</v>
      </c>
      <c r="AA4524" s="34">
        <f t="shared" si="812"/>
        <v>4.7761400465110433E-05</v>
      </c>
      <c r="AB4524" s="33" t="s">
        <v>4928</v>
      </c>
      <c r="AC4524" s="35">
        <v>44817</v>
      </c>
      <c r="AD4524" s="33">
        <v>60</v>
      </c>
      <c r="AE4524" s="36">
        <f t="shared" si="814"/>
        <v>44877</v>
      </c>
    </row>
    <row r="4525" spans="2:31" ht="14.5" hidden="1">
      <c r="B4525" s="29" t="s">
        <v>3588</v>
      </c>
      <c r="C4525" s="30" t="str">
        <f t="shared" si="815" ref="C4525:C4588">+IF(D4525=1,$A$4,IF(D4525=2,$A$5,IF(D4525=3,$A$6,IF(D4525=4,$A$7,IF(D4525=5,$A$8,IF(D4525=6,$A$9,))))))</f>
        <v>(Acreedores quirografarios)</v>
      </c>
      <c r="D4525" s="30">
        <v>5</v>
      </c>
      <c r="E4525" s="30" t="s">
        <v>5646</v>
      </c>
      <c r="F4525" s="30" t="s">
        <v>5647</v>
      </c>
      <c r="G4525" s="30" t="s">
        <v>4912</v>
      </c>
      <c r="H4525" s="31" t="s">
        <v>3622</v>
      </c>
      <c r="I4525" s="31" t="s">
        <v>48</v>
      </c>
      <c r="J4525" s="32">
        <v>829672</v>
      </c>
      <c r="K4525" s="33">
        <f t="shared" si="816" ref="K4525:K4588">+IF(I4525="USD",J4525,L4525/$L$3)</f>
        <v>173.94089960900237</v>
      </c>
      <c r="L4525" s="33">
        <v>829672</v>
      </c>
      <c r="M4525" s="33">
        <v>0</v>
      </c>
      <c r="N4525" s="33">
        <v>0</v>
      </c>
      <c r="O4525" s="33">
        <v>0</v>
      </c>
      <c r="P4525" s="33">
        <f t="shared" si="817" ref="P4525:P4588">+J4525+M4525</f>
        <v>829672</v>
      </c>
      <c r="Q4525" s="33">
        <f t="shared" si="818" ref="Q4525:Q4588">+K4525+N4525</f>
        <v>173.94089960900237</v>
      </c>
      <c r="R4525" s="33">
        <f t="shared" si="819" ref="R4525:R4588">+L4525+O4525</f>
        <v>829672</v>
      </c>
      <c r="S4525" s="33"/>
      <c r="T4525" s="30" t="str">
        <f t="shared" si="820" ref="T4525:T4588">+I4525</f>
        <v>COP</v>
      </c>
      <c r="U4525" s="33">
        <v>0</v>
      </c>
      <c r="V4525" s="33">
        <v>0</v>
      </c>
      <c r="W4525" s="33">
        <v>0</v>
      </c>
      <c r="X4525" s="33">
        <f t="shared" si="821" ref="X4525:X4588">+P4525+U4525</f>
        <v>829672</v>
      </c>
      <c r="Y4525" s="33">
        <f t="shared" si="822" ref="Y4525:Y4588">+Q4525+V4525</f>
        <v>173.94089960900237</v>
      </c>
      <c r="Z4525" s="33">
        <f t="shared" si="823" ref="Z4525:Z4588">+R4525+W4525</f>
        <v>829672</v>
      </c>
      <c r="AA4525" s="34">
        <f t="shared" si="824" ref="AA4525:AA4588">+IF(D4525=1,Z4525/$C$4,IF(D4525=2,Z4525/$C$5,IF(D4525=3,Z4525/$C$6,IF(D4525=4,Z4525/$C$7,IF(D4525=5,Z4525/$C$8,IF(D4525=6,Z4525/$C$9))))))</f>
        <v>2.0457561510939136E-05</v>
      </c>
      <c r="AB4525" s="33" t="s">
        <v>4928</v>
      </c>
      <c r="AC4525" s="35">
        <v>44819</v>
      </c>
      <c r="AD4525" s="33">
        <v>60</v>
      </c>
      <c r="AE4525" s="36">
        <f t="shared" si="814"/>
        <v>44879</v>
      </c>
    </row>
    <row r="4526" spans="2:31" ht="14.5" hidden="1">
      <c r="B4526" s="29" t="s">
        <v>3588</v>
      </c>
      <c r="C4526" s="30" t="str">
        <f t="shared" si="815"/>
        <v>(Acreedores quirografarios)</v>
      </c>
      <c r="D4526" s="30">
        <v>5</v>
      </c>
      <c r="E4526" s="30" t="s">
        <v>5646</v>
      </c>
      <c r="F4526" s="30" t="s">
        <v>5647</v>
      </c>
      <c r="G4526" s="30" t="s">
        <v>4912</v>
      </c>
      <c r="H4526" s="31" t="s">
        <v>3623</v>
      </c>
      <c r="I4526" s="31" t="s">
        <v>48</v>
      </c>
      <c r="J4526" s="32">
        <v>1515000</v>
      </c>
      <c r="K4526" s="33">
        <f t="shared" si="816"/>
        <v>317.62005094499824</v>
      </c>
      <c r="L4526" s="33">
        <v>1515000</v>
      </c>
      <c r="M4526" s="33">
        <v>0</v>
      </c>
      <c r="N4526" s="33">
        <v>0</v>
      </c>
      <c r="O4526" s="33">
        <v>0</v>
      </c>
      <c r="P4526" s="33">
        <f t="shared" si="817"/>
        <v>1515000</v>
      </c>
      <c r="Q4526" s="33">
        <f t="shared" si="818"/>
        <v>317.62005094499824</v>
      </c>
      <c r="R4526" s="33">
        <f t="shared" si="819"/>
        <v>1515000</v>
      </c>
      <c r="S4526" s="33"/>
      <c r="T4526" s="30" t="str">
        <f t="shared" si="820"/>
        <v>COP</v>
      </c>
      <c r="U4526" s="33">
        <v>0</v>
      </c>
      <c r="V4526" s="33">
        <v>0</v>
      </c>
      <c r="W4526" s="33">
        <v>0</v>
      </c>
      <c r="X4526" s="33">
        <f t="shared" si="821"/>
        <v>1515000</v>
      </c>
      <c r="Y4526" s="33">
        <f t="shared" si="822"/>
        <v>317.62005094499824</v>
      </c>
      <c r="Z4526" s="33">
        <f t="shared" si="823"/>
        <v>1515000</v>
      </c>
      <c r="AA4526" s="34">
        <f t="shared" si="824"/>
        <v>3.7355974034404908E-05</v>
      </c>
      <c r="AB4526" s="33" t="s">
        <v>4928</v>
      </c>
      <c r="AC4526" s="35">
        <v>44823</v>
      </c>
      <c r="AD4526" s="33">
        <v>60</v>
      </c>
      <c r="AE4526" s="36">
        <f t="shared" si="814"/>
        <v>44883</v>
      </c>
    </row>
    <row r="4527" spans="2:31" ht="14.5" hidden="1">
      <c r="B4527" s="29" t="s">
        <v>3588</v>
      </c>
      <c r="C4527" s="30" t="str">
        <f t="shared" si="815"/>
        <v>(Acreedores quirografarios)</v>
      </c>
      <c r="D4527" s="30">
        <v>5</v>
      </c>
      <c r="E4527" s="30" t="s">
        <v>5646</v>
      </c>
      <c r="F4527" s="30" t="s">
        <v>5647</v>
      </c>
      <c r="G4527" s="30" t="s">
        <v>4912</v>
      </c>
      <c r="H4527" s="31" t="s">
        <v>3624</v>
      </c>
      <c r="I4527" s="31" t="s">
        <v>48</v>
      </c>
      <c r="J4527" s="32">
        <v>1484231</v>
      </c>
      <c r="K4527" s="33">
        <f t="shared" si="816"/>
        <v>311.16932398293443</v>
      </c>
      <c r="L4527" s="33">
        <v>1484231</v>
      </c>
      <c r="M4527" s="33">
        <v>0</v>
      </c>
      <c r="N4527" s="33">
        <v>0</v>
      </c>
      <c r="O4527" s="33">
        <v>0</v>
      </c>
      <c r="P4527" s="33">
        <f t="shared" si="817"/>
        <v>1484231</v>
      </c>
      <c r="Q4527" s="33">
        <f t="shared" si="818"/>
        <v>311.16932398293443</v>
      </c>
      <c r="R4527" s="33">
        <f t="shared" si="819"/>
        <v>1484231</v>
      </c>
      <c r="S4527" s="33"/>
      <c r="T4527" s="30" t="str">
        <f t="shared" si="820"/>
        <v>COP</v>
      </c>
      <c r="U4527" s="33">
        <v>0</v>
      </c>
      <c r="V4527" s="33">
        <v>0</v>
      </c>
      <c r="W4527" s="33">
        <v>0</v>
      </c>
      <c r="X4527" s="33">
        <f t="shared" si="821"/>
        <v>1484231</v>
      </c>
      <c r="Y4527" s="33">
        <f t="shared" si="822"/>
        <v>311.16932398293443</v>
      </c>
      <c r="Z4527" s="33">
        <f t="shared" si="823"/>
        <v>1484231</v>
      </c>
      <c r="AA4527" s="34">
        <f t="shared" si="824"/>
        <v>3.6597290229081736E-05</v>
      </c>
      <c r="AB4527" s="33" t="s">
        <v>4928</v>
      </c>
      <c r="AC4527" s="35">
        <v>44823</v>
      </c>
      <c r="AD4527" s="33">
        <v>60</v>
      </c>
      <c r="AE4527" s="36">
        <f t="shared" si="814"/>
        <v>44883</v>
      </c>
    </row>
    <row r="4528" spans="2:31" ht="14.5" hidden="1">
      <c r="B4528" s="29" t="s">
        <v>3588</v>
      </c>
      <c r="C4528" s="30" t="str">
        <f t="shared" si="815"/>
        <v>(Acreedores quirografarios)</v>
      </c>
      <c r="D4528" s="30">
        <v>5</v>
      </c>
      <c r="E4528" s="30" t="s">
        <v>5646</v>
      </c>
      <c r="F4528" s="30" t="s">
        <v>5647</v>
      </c>
      <c r="G4528" s="30" t="s">
        <v>4912</v>
      </c>
      <c r="H4528" s="31" t="s">
        <v>3625</v>
      </c>
      <c r="I4528" s="31" t="s">
        <v>48</v>
      </c>
      <c r="J4528" s="32">
        <v>3275000</v>
      </c>
      <c r="K4528" s="33">
        <f t="shared" si="816"/>
        <v>686.60440055766946</v>
      </c>
      <c r="L4528" s="33">
        <v>3275000</v>
      </c>
      <c r="M4528" s="33">
        <v>0</v>
      </c>
      <c r="N4528" s="33">
        <v>0</v>
      </c>
      <c r="O4528" s="33">
        <v>0</v>
      </c>
      <c r="P4528" s="33">
        <f t="shared" si="817"/>
        <v>3275000</v>
      </c>
      <c r="Q4528" s="33">
        <f t="shared" si="818"/>
        <v>686.60440055766946</v>
      </c>
      <c r="R4528" s="33">
        <f t="shared" si="819"/>
        <v>3275000</v>
      </c>
      <c r="S4528" s="33"/>
      <c r="T4528" s="30" t="str">
        <f t="shared" si="820"/>
        <v>COP</v>
      </c>
      <c r="U4528" s="33">
        <v>0</v>
      </c>
      <c r="V4528" s="33">
        <v>0</v>
      </c>
      <c r="W4528" s="33">
        <v>0</v>
      </c>
      <c r="X4528" s="33">
        <f t="shared" si="821"/>
        <v>3275000</v>
      </c>
      <c r="Y4528" s="33">
        <f t="shared" si="822"/>
        <v>686.60440055766946</v>
      </c>
      <c r="Z4528" s="33">
        <f t="shared" si="823"/>
        <v>3275000</v>
      </c>
      <c r="AA4528" s="34">
        <f t="shared" si="824"/>
        <v>8.0753013176683883E-05</v>
      </c>
      <c r="AB4528" s="33" t="s">
        <v>4928</v>
      </c>
      <c r="AC4528" s="35">
        <v>44824</v>
      </c>
      <c r="AD4528" s="33">
        <v>60</v>
      </c>
      <c r="AE4528" s="36">
        <f t="shared" si="814"/>
        <v>44884</v>
      </c>
    </row>
    <row r="4529" spans="2:31" ht="14.5" hidden="1">
      <c r="B4529" s="29" t="s">
        <v>3588</v>
      </c>
      <c r="C4529" s="30" t="str">
        <f t="shared" si="815"/>
        <v>(Acreedores quirografarios)</v>
      </c>
      <c r="D4529" s="30">
        <v>5</v>
      </c>
      <c r="E4529" s="30" t="s">
        <v>5646</v>
      </c>
      <c r="F4529" s="30" t="s">
        <v>5647</v>
      </c>
      <c r="G4529" s="30" t="s">
        <v>4912</v>
      </c>
      <c r="H4529" s="31" t="s">
        <v>3626</v>
      </c>
      <c r="I4529" s="31" t="s">
        <v>48</v>
      </c>
      <c r="J4529" s="32">
        <v>669786</v>
      </c>
      <c r="K4529" s="33">
        <f t="shared" si="816"/>
        <v>140.42076794867762</v>
      </c>
      <c r="L4529" s="33">
        <v>669786</v>
      </c>
      <c r="M4529" s="33">
        <v>0</v>
      </c>
      <c r="N4529" s="33">
        <v>0</v>
      </c>
      <c r="O4529" s="33">
        <v>0</v>
      </c>
      <c r="P4529" s="33">
        <f t="shared" si="817"/>
        <v>669786</v>
      </c>
      <c r="Q4529" s="33">
        <f t="shared" si="818"/>
        <v>140.42076794867762</v>
      </c>
      <c r="R4529" s="33">
        <f t="shared" si="819"/>
        <v>669786</v>
      </c>
      <c r="S4529" s="33"/>
      <c r="T4529" s="30" t="str">
        <f t="shared" si="820"/>
        <v>COP</v>
      </c>
      <c r="U4529" s="33">
        <v>0</v>
      </c>
      <c r="V4529" s="33">
        <v>0</v>
      </c>
      <c r="W4529" s="33">
        <v>0</v>
      </c>
      <c r="X4529" s="33">
        <f t="shared" si="821"/>
        <v>669786</v>
      </c>
      <c r="Y4529" s="33">
        <f t="shared" si="822"/>
        <v>140.42076794867762</v>
      </c>
      <c r="Z4529" s="33">
        <f t="shared" si="823"/>
        <v>669786</v>
      </c>
      <c r="AA4529" s="34">
        <f t="shared" si="824"/>
        <v>1.6515187078949127E-05</v>
      </c>
      <c r="AB4529" s="33" t="s">
        <v>4928</v>
      </c>
      <c r="AC4529" s="35">
        <v>44824</v>
      </c>
      <c r="AD4529" s="33">
        <v>60</v>
      </c>
      <c r="AE4529" s="36">
        <f t="shared" si="814"/>
        <v>44884</v>
      </c>
    </row>
    <row r="4530" spans="2:31" ht="14.5" hidden="1">
      <c r="B4530" s="29" t="s">
        <v>3588</v>
      </c>
      <c r="C4530" s="30" t="str">
        <f t="shared" si="815"/>
        <v>(Acreedores quirografarios)</v>
      </c>
      <c r="D4530" s="30">
        <v>5</v>
      </c>
      <c r="E4530" s="30" t="s">
        <v>5646</v>
      </c>
      <c r="F4530" s="30" t="s">
        <v>5647</v>
      </c>
      <c r="G4530" s="30" t="s">
        <v>4912</v>
      </c>
      <c r="H4530" s="31" t="s">
        <v>3627</v>
      </c>
      <c r="I4530" s="31" t="s">
        <v>48</v>
      </c>
      <c r="J4530" s="32">
        <v>274063</v>
      </c>
      <c r="K4530" s="33">
        <f t="shared" si="816"/>
        <v>57.457362390850861</v>
      </c>
      <c r="L4530" s="33">
        <v>274063</v>
      </c>
      <c r="M4530" s="33">
        <v>0</v>
      </c>
      <c r="N4530" s="33">
        <v>0</v>
      </c>
      <c r="O4530" s="33">
        <v>0</v>
      </c>
      <c r="P4530" s="33">
        <f t="shared" si="817"/>
        <v>274063</v>
      </c>
      <c r="Q4530" s="33">
        <f t="shared" si="818"/>
        <v>57.457362390850861</v>
      </c>
      <c r="R4530" s="33">
        <f t="shared" si="819"/>
        <v>274063</v>
      </c>
      <c r="S4530" s="33"/>
      <c r="T4530" s="30" t="str">
        <f t="shared" si="820"/>
        <v>COP</v>
      </c>
      <c r="U4530" s="33">
        <v>0</v>
      </c>
      <c r="V4530" s="33">
        <v>0</v>
      </c>
      <c r="W4530" s="33">
        <v>0</v>
      </c>
      <c r="X4530" s="33">
        <f t="shared" si="821"/>
        <v>274063</v>
      </c>
      <c r="Y4530" s="33">
        <f t="shared" si="822"/>
        <v>57.457362390850861</v>
      </c>
      <c r="Z4530" s="33">
        <f t="shared" si="823"/>
        <v>274063</v>
      </c>
      <c r="AA4530" s="34">
        <f t="shared" si="824"/>
        <v>6.7576833741195466E-06</v>
      </c>
      <c r="AB4530" s="33" t="s">
        <v>4928</v>
      </c>
      <c r="AC4530" s="35">
        <v>44825</v>
      </c>
      <c r="AD4530" s="33">
        <v>60</v>
      </c>
      <c r="AE4530" s="36">
        <f t="shared" si="814"/>
        <v>44885</v>
      </c>
    </row>
    <row r="4531" spans="2:31" ht="14.5" hidden="1">
      <c r="B4531" s="29" t="s">
        <v>3588</v>
      </c>
      <c r="C4531" s="30" t="str">
        <f t="shared" si="815"/>
        <v>(Acreedores quirografarios)</v>
      </c>
      <c r="D4531" s="30">
        <v>5</v>
      </c>
      <c r="E4531" s="30" t="s">
        <v>5646</v>
      </c>
      <c r="F4531" s="30" t="s">
        <v>5647</v>
      </c>
      <c r="G4531" s="30" t="s">
        <v>4912</v>
      </c>
      <c r="H4531" s="31" t="s">
        <v>3628</v>
      </c>
      <c r="I4531" s="31" t="s">
        <v>48</v>
      </c>
      <c r="J4531" s="32">
        <v>441000</v>
      </c>
      <c r="K4531" s="33">
        <f t="shared" si="816"/>
        <v>92.455737601811364</v>
      </c>
      <c r="L4531" s="33">
        <v>441000</v>
      </c>
      <c r="M4531" s="33">
        <v>0</v>
      </c>
      <c r="N4531" s="33">
        <v>0</v>
      </c>
      <c r="O4531" s="33">
        <v>0</v>
      </c>
      <c r="P4531" s="33">
        <f t="shared" si="817"/>
        <v>441000</v>
      </c>
      <c r="Q4531" s="33">
        <f t="shared" si="818"/>
        <v>92.455737601811364</v>
      </c>
      <c r="R4531" s="33">
        <f t="shared" si="819"/>
        <v>441000</v>
      </c>
      <c r="S4531" s="33"/>
      <c r="T4531" s="30" t="str">
        <f t="shared" si="820"/>
        <v>COP</v>
      </c>
      <c r="U4531" s="33">
        <v>0</v>
      </c>
      <c r="V4531" s="33">
        <v>0</v>
      </c>
      <c r="W4531" s="33">
        <v>0</v>
      </c>
      <c r="X4531" s="33">
        <f t="shared" si="821"/>
        <v>441000</v>
      </c>
      <c r="Y4531" s="33">
        <f t="shared" si="822"/>
        <v>92.455737601811364</v>
      </c>
      <c r="Z4531" s="33">
        <f t="shared" si="823"/>
        <v>441000</v>
      </c>
      <c r="AA4531" s="34">
        <f t="shared" si="824"/>
        <v>1.087391719417331E-05</v>
      </c>
      <c r="AB4531" s="33" t="s">
        <v>4928</v>
      </c>
      <c r="AC4531" s="35">
        <v>44825</v>
      </c>
      <c r="AD4531" s="33">
        <v>60</v>
      </c>
      <c r="AE4531" s="36">
        <f t="shared" si="814"/>
        <v>44885</v>
      </c>
    </row>
    <row r="4532" spans="2:31" ht="14.5" hidden="1">
      <c r="B4532" s="29" t="s">
        <v>3588</v>
      </c>
      <c r="C4532" s="30" t="str">
        <f t="shared" si="815"/>
        <v>(Acreedores quirografarios)</v>
      </c>
      <c r="D4532" s="30">
        <v>5</v>
      </c>
      <c r="E4532" s="30" t="s">
        <v>5646</v>
      </c>
      <c r="F4532" s="30" t="s">
        <v>5647</v>
      </c>
      <c r="G4532" s="30" t="s">
        <v>4912</v>
      </c>
      <c r="H4532" s="31" t="s">
        <v>3629</v>
      </c>
      <c r="I4532" s="31" t="s">
        <v>48</v>
      </c>
      <c r="J4532" s="32">
        <v>356000</v>
      </c>
      <c r="K4532" s="33">
        <f t="shared" si="816"/>
        <v>74.635470717108504</v>
      </c>
      <c r="L4532" s="33">
        <v>356000</v>
      </c>
      <c r="M4532" s="33">
        <v>0</v>
      </c>
      <c r="N4532" s="33">
        <v>0</v>
      </c>
      <c r="O4532" s="33">
        <v>0</v>
      </c>
      <c r="P4532" s="33">
        <f t="shared" si="817"/>
        <v>356000</v>
      </c>
      <c r="Q4532" s="33">
        <f t="shared" si="818"/>
        <v>74.635470717108504</v>
      </c>
      <c r="R4532" s="33">
        <f t="shared" si="819"/>
        <v>356000</v>
      </c>
      <c r="S4532" s="33"/>
      <c r="T4532" s="30" t="str">
        <f t="shared" si="820"/>
        <v>COP</v>
      </c>
      <c r="U4532" s="33">
        <v>0</v>
      </c>
      <c r="V4532" s="33">
        <v>0</v>
      </c>
      <c r="W4532" s="33">
        <v>0</v>
      </c>
      <c r="X4532" s="33">
        <f t="shared" si="821"/>
        <v>356000</v>
      </c>
      <c r="Y4532" s="33">
        <f t="shared" si="822"/>
        <v>74.635470717108504</v>
      </c>
      <c r="Z4532" s="33">
        <f t="shared" si="823"/>
        <v>356000</v>
      </c>
      <c r="AA4532" s="34">
        <f t="shared" si="824"/>
        <v>8.778037462870064E-06</v>
      </c>
      <c r="AB4532" s="33" t="s">
        <v>4928</v>
      </c>
      <c r="AC4532" s="35">
        <v>44826</v>
      </c>
      <c r="AD4532" s="33">
        <v>60</v>
      </c>
      <c r="AE4532" s="36">
        <f t="shared" si="814"/>
        <v>44886</v>
      </c>
    </row>
    <row r="4533" spans="2:31" ht="14.5" hidden="1">
      <c r="B4533" s="29" t="s">
        <v>3588</v>
      </c>
      <c r="C4533" s="30" t="str">
        <f t="shared" si="815"/>
        <v>(Acreedores quirografarios)</v>
      </c>
      <c r="D4533" s="30">
        <v>5</v>
      </c>
      <c r="E4533" s="30" t="s">
        <v>5646</v>
      </c>
      <c r="F4533" s="30" t="s">
        <v>5647</v>
      </c>
      <c r="G4533" s="30" t="s">
        <v>4912</v>
      </c>
      <c r="H4533" s="31" t="s">
        <v>3630</v>
      </c>
      <c r="I4533" s="31" t="s">
        <v>48</v>
      </c>
      <c r="J4533" s="32">
        <v>823513</v>
      </c>
      <c r="K4533" s="33">
        <f t="shared" si="816"/>
        <v>172.64966403555667</v>
      </c>
      <c r="L4533" s="33">
        <v>823513</v>
      </c>
      <c r="M4533" s="33">
        <v>0</v>
      </c>
      <c r="N4533" s="33">
        <v>0</v>
      </c>
      <c r="O4533" s="33">
        <v>0</v>
      </c>
      <c r="P4533" s="33">
        <f t="shared" si="817"/>
        <v>823513</v>
      </c>
      <c r="Q4533" s="33">
        <f t="shared" si="818"/>
        <v>172.64966403555667</v>
      </c>
      <c r="R4533" s="33">
        <f t="shared" si="819"/>
        <v>823513</v>
      </c>
      <c r="S4533" s="33"/>
      <c r="T4533" s="30" t="str">
        <f t="shared" si="820"/>
        <v>COP</v>
      </c>
      <c r="U4533" s="33">
        <v>0</v>
      </c>
      <c r="V4533" s="33">
        <v>0</v>
      </c>
      <c r="W4533" s="33">
        <v>0</v>
      </c>
      <c r="X4533" s="33">
        <f t="shared" si="821"/>
        <v>823513</v>
      </c>
      <c r="Y4533" s="33">
        <f t="shared" si="822"/>
        <v>172.64966403555667</v>
      </c>
      <c r="Z4533" s="33">
        <f t="shared" si="823"/>
        <v>823513</v>
      </c>
      <c r="AA4533" s="34">
        <f t="shared" si="824"/>
        <v>2.0305696531349762E-05</v>
      </c>
      <c r="AB4533" s="33" t="s">
        <v>4928</v>
      </c>
      <c r="AC4533" s="35">
        <v>44826</v>
      </c>
      <c r="AD4533" s="33">
        <v>60</v>
      </c>
      <c r="AE4533" s="36">
        <f t="shared" si="814"/>
        <v>44886</v>
      </c>
    </row>
    <row r="4534" spans="2:31" ht="14.5" hidden="1">
      <c r="B4534" s="29" t="s">
        <v>3588</v>
      </c>
      <c r="C4534" s="30" t="str">
        <f t="shared" si="815"/>
        <v>(Acreedores quirografarios)</v>
      </c>
      <c r="D4534" s="30">
        <v>5</v>
      </c>
      <c r="E4534" s="30" t="s">
        <v>5646</v>
      </c>
      <c r="F4534" s="30" t="s">
        <v>5647</v>
      </c>
      <c r="G4534" s="30" t="s">
        <v>4912</v>
      </c>
      <c r="H4534" s="31" t="s">
        <v>3631</v>
      </c>
      <c r="I4534" s="31" t="s">
        <v>48</v>
      </c>
      <c r="J4534" s="32">
        <v>1119000</v>
      </c>
      <c r="K4534" s="33">
        <f t="shared" si="816"/>
        <v>234.59857228214722</v>
      </c>
      <c r="L4534" s="33">
        <v>1119000</v>
      </c>
      <c r="M4534" s="33">
        <v>0</v>
      </c>
      <c r="N4534" s="33">
        <v>0</v>
      </c>
      <c r="O4534" s="33">
        <v>0</v>
      </c>
      <c r="P4534" s="33">
        <f t="shared" si="817"/>
        <v>1119000</v>
      </c>
      <c r="Q4534" s="33">
        <f t="shared" si="818"/>
        <v>234.59857228214722</v>
      </c>
      <c r="R4534" s="33">
        <f t="shared" si="819"/>
        <v>1119000</v>
      </c>
      <c r="S4534" s="33"/>
      <c r="T4534" s="30" t="str">
        <f t="shared" si="820"/>
        <v>COP</v>
      </c>
      <c r="U4534" s="33">
        <v>0</v>
      </c>
      <c r="V4534" s="33">
        <v>0</v>
      </c>
      <c r="W4534" s="33">
        <v>0</v>
      </c>
      <c r="X4534" s="33">
        <f t="shared" si="821"/>
        <v>1119000</v>
      </c>
      <c r="Y4534" s="33">
        <f t="shared" si="822"/>
        <v>234.59857228214722</v>
      </c>
      <c r="Z4534" s="33">
        <f t="shared" si="823"/>
        <v>1119000</v>
      </c>
      <c r="AA4534" s="34">
        <f t="shared" si="824"/>
        <v>2.7591640227392142E-05</v>
      </c>
      <c r="AB4534" s="33" t="s">
        <v>4928</v>
      </c>
      <c r="AC4534" s="35">
        <v>44827</v>
      </c>
      <c r="AD4534" s="33">
        <v>60</v>
      </c>
      <c r="AE4534" s="36">
        <f t="shared" si="814"/>
        <v>44887</v>
      </c>
    </row>
    <row r="4535" spans="2:31" ht="14.5" hidden="1">
      <c r="B4535" s="29" t="s">
        <v>3588</v>
      </c>
      <c r="C4535" s="30" t="str">
        <f t="shared" si="815"/>
        <v>(Acreedores quirografarios)</v>
      </c>
      <c r="D4535" s="30">
        <v>5</v>
      </c>
      <c r="E4535" s="30" t="s">
        <v>5646</v>
      </c>
      <c r="F4535" s="30" t="s">
        <v>5647</v>
      </c>
      <c r="G4535" s="30" t="s">
        <v>4912</v>
      </c>
      <c r="H4535" s="31" t="s">
        <v>3632</v>
      </c>
      <c r="I4535" s="31" t="s">
        <v>48</v>
      </c>
      <c r="J4535" s="32">
        <v>262000</v>
      </c>
      <c r="K4535" s="33">
        <f t="shared" si="816"/>
        <v>23.053974443640783</v>
      </c>
      <c r="L4535" s="33">
        <v>109964</v>
      </c>
      <c r="M4535" s="33">
        <v>0</v>
      </c>
      <c r="N4535" s="33">
        <v>0</v>
      </c>
      <c r="O4535" s="33">
        <v>0</v>
      </c>
      <c r="P4535" s="33">
        <f t="shared" si="817"/>
        <v>262000</v>
      </c>
      <c r="Q4535" s="33">
        <f t="shared" si="818"/>
        <v>23.053974443640783</v>
      </c>
      <c r="R4535" s="33">
        <f t="shared" si="819"/>
        <v>109964</v>
      </c>
      <c r="S4535" s="33"/>
      <c r="T4535" s="30" t="str">
        <f t="shared" si="820"/>
        <v>COP</v>
      </c>
      <c r="U4535" s="33">
        <v>0</v>
      </c>
      <c r="V4535" s="33">
        <v>0</v>
      </c>
      <c r="W4535" s="33">
        <v>0</v>
      </c>
      <c r="X4535" s="33">
        <f t="shared" si="821"/>
        <v>262000</v>
      </c>
      <c r="Y4535" s="33">
        <f t="shared" si="822"/>
        <v>23.053974443640783</v>
      </c>
      <c r="Z4535" s="33">
        <f t="shared" si="823"/>
        <v>109964</v>
      </c>
      <c r="AA4535" s="34">
        <f t="shared" si="824"/>
        <v>2.7114272796827072E-06</v>
      </c>
      <c r="AB4535" s="33" t="s">
        <v>4928</v>
      </c>
      <c r="AC4535" s="35">
        <v>44828</v>
      </c>
      <c r="AD4535" s="33">
        <v>60</v>
      </c>
      <c r="AE4535" s="36">
        <f t="shared" si="814"/>
        <v>44888</v>
      </c>
    </row>
    <row r="4536" spans="2:31" ht="14.5" hidden="1">
      <c r="B4536" s="29" t="s">
        <v>3588</v>
      </c>
      <c r="C4536" s="30" t="str">
        <f t="shared" si="815"/>
        <v>(Acreedores quirografarios)</v>
      </c>
      <c r="D4536" s="30">
        <v>5</v>
      </c>
      <c r="E4536" s="30" t="s">
        <v>5646</v>
      </c>
      <c r="F4536" s="30" t="s">
        <v>5647</v>
      </c>
      <c r="G4536" s="30" t="s">
        <v>4912</v>
      </c>
      <c r="H4536" s="31" t="s">
        <v>3633</v>
      </c>
      <c r="I4536" s="31" t="s">
        <v>48</v>
      </c>
      <c r="J4536" s="32">
        <v>304711</v>
      </c>
      <c r="K4536" s="33">
        <f t="shared" si="816"/>
        <v>63.882721678878788</v>
      </c>
      <c r="L4536" s="33">
        <v>304711</v>
      </c>
      <c r="M4536" s="33">
        <v>0</v>
      </c>
      <c r="N4536" s="33">
        <v>0</v>
      </c>
      <c r="O4536" s="33">
        <v>0</v>
      </c>
      <c r="P4536" s="33">
        <f t="shared" si="817"/>
        <v>304711</v>
      </c>
      <c r="Q4536" s="33">
        <f t="shared" si="818"/>
        <v>63.882721678878788</v>
      </c>
      <c r="R4536" s="33">
        <f t="shared" si="819"/>
        <v>304711</v>
      </c>
      <c r="S4536" s="33"/>
      <c r="T4536" s="30" t="str">
        <f t="shared" si="820"/>
        <v>COP</v>
      </c>
      <c r="U4536" s="33">
        <v>0</v>
      </c>
      <c r="V4536" s="33">
        <v>0</v>
      </c>
      <c r="W4536" s="33">
        <v>0</v>
      </c>
      <c r="X4536" s="33">
        <f t="shared" si="821"/>
        <v>304711</v>
      </c>
      <c r="Y4536" s="33">
        <f t="shared" si="822"/>
        <v>63.882721678878788</v>
      </c>
      <c r="Z4536" s="33">
        <f t="shared" si="823"/>
        <v>304711</v>
      </c>
      <c r="AA4536" s="34">
        <f t="shared" si="824"/>
        <v>7.5133836330016858E-06</v>
      </c>
      <c r="AB4536" s="33" t="s">
        <v>4928</v>
      </c>
      <c r="AC4536" s="35">
        <v>44875</v>
      </c>
      <c r="AD4536" s="33">
        <v>60</v>
      </c>
      <c r="AE4536" s="36">
        <f t="shared" si="814"/>
        <v>44935</v>
      </c>
    </row>
    <row r="4537" spans="2:31" ht="14.5" hidden="1">
      <c r="B4537" s="29" t="s">
        <v>3588</v>
      </c>
      <c r="C4537" s="30" t="str">
        <f t="shared" si="815"/>
        <v>(Acreedores quirografarios)</v>
      </c>
      <c r="D4537" s="30">
        <v>5</v>
      </c>
      <c r="E4537" s="30" t="s">
        <v>5646</v>
      </c>
      <c r="F4537" s="30" t="s">
        <v>5647</v>
      </c>
      <c r="G4537" s="30" t="s">
        <v>4912</v>
      </c>
      <c r="H4537" s="31" t="s">
        <v>3634</v>
      </c>
      <c r="I4537" s="31" t="s">
        <v>48</v>
      </c>
      <c r="J4537" s="32">
        <v>490218</v>
      </c>
      <c r="K4537" s="33">
        <f t="shared" si="816"/>
        <v>102.77430107865027</v>
      </c>
      <c r="L4537" s="33">
        <v>490218</v>
      </c>
      <c r="M4537" s="33">
        <v>0</v>
      </c>
      <c r="N4537" s="33">
        <v>0</v>
      </c>
      <c r="O4537" s="33">
        <v>0</v>
      </c>
      <c r="P4537" s="33">
        <f t="shared" si="817"/>
        <v>490218</v>
      </c>
      <c r="Q4537" s="33">
        <f t="shared" si="818"/>
        <v>102.77430107865027</v>
      </c>
      <c r="R4537" s="33">
        <f t="shared" si="819"/>
        <v>490218</v>
      </c>
      <c r="S4537" s="33"/>
      <c r="T4537" s="30" t="str">
        <f t="shared" si="820"/>
        <v>COP</v>
      </c>
      <c r="U4537" s="33">
        <v>0</v>
      </c>
      <c r="V4537" s="33">
        <v>0</v>
      </c>
      <c r="W4537" s="33">
        <v>0</v>
      </c>
      <c r="X4537" s="33">
        <f t="shared" si="821"/>
        <v>490218</v>
      </c>
      <c r="Y4537" s="33">
        <f t="shared" si="822"/>
        <v>102.77430107865027</v>
      </c>
      <c r="Z4537" s="33">
        <f t="shared" si="823"/>
        <v>490218</v>
      </c>
      <c r="AA4537" s="34">
        <f t="shared" si="824"/>
        <v>1.2087505530823701E-05</v>
      </c>
      <c r="AB4537" s="33" t="s">
        <v>4928</v>
      </c>
      <c r="AC4537" s="35">
        <v>44876</v>
      </c>
      <c r="AD4537" s="33">
        <v>60</v>
      </c>
      <c r="AE4537" s="36">
        <f t="shared" si="814"/>
        <v>44936</v>
      </c>
    </row>
    <row r="4538" spans="2:31" ht="14.5" hidden="1">
      <c r="B4538" s="29" t="s">
        <v>3588</v>
      </c>
      <c r="C4538" s="30" t="str">
        <f t="shared" si="815"/>
        <v>(Acreedores quirografarios)</v>
      </c>
      <c r="D4538" s="30">
        <v>5</v>
      </c>
      <c r="E4538" s="30" t="s">
        <v>5646</v>
      </c>
      <c r="F4538" s="30" t="s">
        <v>5647</v>
      </c>
      <c r="G4538" s="30" t="s">
        <v>4912</v>
      </c>
      <c r="H4538" s="31" t="s">
        <v>3635</v>
      </c>
      <c r="I4538" s="31" t="s">
        <v>48</v>
      </c>
      <c r="J4538" s="32">
        <v>220000</v>
      </c>
      <c r="K4538" s="33">
        <f t="shared" si="816"/>
        <v>46.123043701583903</v>
      </c>
      <c r="L4538" s="33">
        <v>220000</v>
      </c>
      <c r="M4538" s="33">
        <v>0</v>
      </c>
      <c r="N4538" s="33">
        <v>0</v>
      </c>
      <c r="O4538" s="33">
        <v>0</v>
      </c>
      <c r="P4538" s="33">
        <f t="shared" si="817"/>
        <v>220000</v>
      </c>
      <c r="Q4538" s="33">
        <f t="shared" si="818"/>
        <v>46.123043701583903</v>
      </c>
      <c r="R4538" s="33">
        <f t="shared" si="819"/>
        <v>220000</v>
      </c>
      <c r="S4538" s="33"/>
      <c r="T4538" s="30" t="str">
        <f t="shared" si="820"/>
        <v>COP</v>
      </c>
      <c r="U4538" s="33">
        <v>0</v>
      </c>
      <c r="V4538" s="33">
        <v>0</v>
      </c>
      <c r="W4538" s="33">
        <v>0</v>
      </c>
      <c r="X4538" s="33">
        <f t="shared" si="821"/>
        <v>220000</v>
      </c>
      <c r="Y4538" s="33">
        <f t="shared" si="822"/>
        <v>46.123043701583903</v>
      </c>
      <c r="Z4538" s="33">
        <f t="shared" si="823"/>
        <v>220000</v>
      </c>
      <c r="AA4538" s="34">
        <f t="shared" si="824"/>
        <v>5.424629892784871E-06</v>
      </c>
      <c r="AB4538" s="33" t="s">
        <v>4928</v>
      </c>
      <c r="AC4538" s="35">
        <v>44876</v>
      </c>
      <c r="AD4538" s="33">
        <v>60</v>
      </c>
      <c r="AE4538" s="36">
        <f t="shared" si="814"/>
        <v>44936</v>
      </c>
    </row>
    <row r="4539" spans="2:31" ht="14.5" hidden="1">
      <c r="B4539" s="29" t="s">
        <v>3588</v>
      </c>
      <c r="C4539" s="30" t="str">
        <f t="shared" si="815"/>
        <v>(Acreedores quirografarios)</v>
      </c>
      <c r="D4539" s="30">
        <v>5</v>
      </c>
      <c r="E4539" s="30" t="s">
        <v>5646</v>
      </c>
      <c r="F4539" s="30" t="s">
        <v>5647</v>
      </c>
      <c r="G4539" s="30" t="s">
        <v>4912</v>
      </c>
      <c r="H4539" s="31" t="s">
        <v>3636</v>
      </c>
      <c r="I4539" s="31" t="s">
        <v>48</v>
      </c>
      <c r="J4539" s="32">
        <v>532704</v>
      </c>
      <c r="K4539" s="33">
        <f t="shared" si="816"/>
        <v>111.6814994182207</v>
      </c>
      <c r="L4539" s="33">
        <v>532704</v>
      </c>
      <c r="M4539" s="33">
        <v>0</v>
      </c>
      <c r="N4539" s="33">
        <v>0</v>
      </c>
      <c r="O4539" s="33">
        <v>0</v>
      </c>
      <c r="P4539" s="33">
        <f t="shared" si="817"/>
        <v>532704</v>
      </c>
      <c r="Q4539" s="33">
        <f t="shared" si="818"/>
        <v>111.6814994182207</v>
      </c>
      <c r="R4539" s="33">
        <f t="shared" si="819"/>
        <v>532704</v>
      </c>
      <c r="S4539" s="33"/>
      <c r="T4539" s="30" t="str">
        <f t="shared" si="820"/>
        <v>COP</v>
      </c>
      <c r="U4539" s="33">
        <v>0</v>
      </c>
      <c r="V4539" s="33">
        <v>0</v>
      </c>
      <c r="W4539" s="33">
        <v>0</v>
      </c>
      <c r="X4539" s="33">
        <f t="shared" si="821"/>
        <v>532704</v>
      </c>
      <c r="Y4539" s="33">
        <f t="shared" si="822"/>
        <v>111.6814994182207</v>
      </c>
      <c r="Z4539" s="33">
        <f t="shared" si="823"/>
        <v>532704</v>
      </c>
      <c r="AA4539" s="34">
        <f t="shared" si="824"/>
        <v>1.3135100192754874E-05</v>
      </c>
      <c r="AB4539" s="33" t="s">
        <v>4928</v>
      </c>
      <c r="AC4539" s="35">
        <v>44876</v>
      </c>
      <c r="AD4539" s="33">
        <v>60</v>
      </c>
      <c r="AE4539" s="36">
        <f t="shared" si="814"/>
        <v>44936</v>
      </c>
    </row>
    <row r="4540" spans="2:31" ht="14.5" hidden="1">
      <c r="B4540" s="29" t="s">
        <v>3588</v>
      </c>
      <c r="C4540" s="30" t="str">
        <f t="shared" si="815"/>
        <v>(Acreedores quirografarios)</v>
      </c>
      <c r="D4540" s="30">
        <v>5</v>
      </c>
      <c r="E4540" s="30" t="s">
        <v>5646</v>
      </c>
      <c r="F4540" s="30" t="s">
        <v>5647</v>
      </c>
      <c r="G4540" s="30" t="s">
        <v>4912</v>
      </c>
      <c r="H4540" s="31" t="s">
        <v>3637</v>
      </c>
      <c r="I4540" s="31" t="s">
        <v>48</v>
      </c>
      <c r="J4540" s="32">
        <v>2567000</v>
      </c>
      <c r="K4540" s="33">
        <f t="shared" si="816"/>
        <v>538.17205991802678</v>
      </c>
      <c r="L4540" s="33">
        <v>2567000</v>
      </c>
      <c r="M4540" s="33">
        <v>0</v>
      </c>
      <c r="N4540" s="33">
        <v>0</v>
      </c>
      <c r="O4540" s="33">
        <v>0</v>
      </c>
      <c r="P4540" s="33">
        <f t="shared" si="817"/>
        <v>2567000</v>
      </c>
      <c r="Q4540" s="33">
        <f t="shared" si="818"/>
        <v>538.17205991802678</v>
      </c>
      <c r="R4540" s="33">
        <f t="shared" si="819"/>
        <v>2567000</v>
      </c>
      <c r="S4540" s="33"/>
      <c r="T4540" s="30" t="str">
        <f t="shared" si="820"/>
        <v>COP</v>
      </c>
      <c r="U4540" s="33">
        <v>0</v>
      </c>
      <c r="V4540" s="33">
        <v>0</v>
      </c>
      <c r="W4540" s="33">
        <v>0</v>
      </c>
      <c r="X4540" s="33">
        <f t="shared" si="821"/>
        <v>2567000</v>
      </c>
      <c r="Y4540" s="33">
        <f t="shared" si="822"/>
        <v>538.17205991802678</v>
      </c>
      <c r="Z4540" s="33">
        <f t="shared" si="823"/>
        <v>2567000</v>
      </c>
      <c r="AA4540" s="34">
        <f t="shared" si="824"/>
        <v>6.3295567885358024E-05</v>
      </c>
      <c r="AB4540" s="33" t="s">
        <v>4928</v>
      </c>
      <c r="AC4540" s="35">
        <v>44877</v>
      </c>
      <c r="AD4540" s="33">
        <v>60</v>
      </c>
      <c r="AE4540" s="36">
        <f t="shared" si="814"/>
        <v>44937</v>
      </c>
    </row>
    <row r="4541" spans="2:31" ht="14.5" hidden="1">
      <c r="B4541" s="29" t="s">
        <v>3588</v>
      </c>
      <c r="C4541" s="30" t="str">
        <f t="shared" si="815"/>
        <v>(Acreedores quirografarios)</v>
      </c>
      <c r="D4541" s="30">
        <v>5</v>
      </c>
      <c r="E4541" s="30" t="s">
        <v>5646</v>
      </c>
      <c r="F4541" s="30" t="s">
        <v>5647</v>
      </c>
      <c r="G4541" s="30" t="s">
        <v>4912</v>
      </c>
      <c r="H4541" s="31" t="s">
        <v>3638</v>
      </c>
      <c r="I4541" s="31" t="s">
        <v>48</v>
      </c>
      <c r="J4541" s="32">
        <v>297665</v>
      </c>
      <c r="K4541" s="33">
        <f t="shared" si="816"/>
        <v>62.405526379236242</v>
      </c>
      <c r="L4541" s="33">
        <v>297665</v>
      </c>
      <c r="M4541" s="33">
        <v>0</v>
      </c>
      <c r="N4541" s="33">
        <v>0</v>
      </c>
      <c r="O4541" s="33">
        <v>0</v>
      </c>
      <c r="P4541" s="33">
        <f t="shared" si="817"/>
        <v>297665</v>
      </c>
      <c r="Q4541" s="33">
        <f t="shared" si="818"/>
        <v>62.405526379236242</v>
      </c>
      <c r="R4541" s="33">
        <f t="shared" si="819"/>
        <v>297665</v>
      </c>
      <c r="S4541" s="33"/>
      <c r="T4541" s="30" t="str">
        <f t="shared" si="820"/>
        <v>COP</v>
      </c>
      <c r="U4541" s="33">
        <v>0</v>
      </c>
      <c r="V4541" s="33">
        <v>0</v>
      </c>
      <c r="W4541" s="33">
        <v>0</v>
      </c>
      <c r="X4541" s="33">
        <f t="shared" si="821"/>
        <v>297665</v>
      </c>
      <c r="Y4541" s="33">
        <f t="shared" si="822"/>
        <v>62.405526379236242</v>
      </c>
      <c r="Z4541" s="33">
        <f t="shared" si="823"/>
        <v>297665</v>
      </c>
      <c r="AA4541" s="34">
        <f t="shared" si="824"/>
        <v>7.3396475319809486E-06</v>
      </c>
      <c r="AB4541" s="33" t="s">
        <v>4928</v>
      </c>
      <c r="AC4541" s="35">
        <v>44881</v>
      </c>
      <c r="AD4541" s="33">
        <v>60</v>
      </c>
      <c r="AE4541" s="36">
        <f t="shared" si="814"/>
        <v>44941</v>
      </c>
    </row>
    <row r="4542" spans="2:31" ht="14.5" hidden="1">
      <c r="B4542" s="29" t="s">
        <v>3588</v>
      </c>
      <c r="C4542" s="30" t="str">
        <f t="shared" si="815"/>
        <v>(Acreedores quirografarios)</v>
      </c>
      <c r="D4542" s="30">
        <v>5</v>
      </c>
      <c r="E4542" s="30" t="s">
        <v>5646</v>
      </c>
      <c r="F4542" s="30" t="s">
        <v>5647</v>
      </c>
      <c r="G4542" s="30" t="s">
        <v>4912</v>
      </c>
      <c r="H4542" s="31" t="s">
        <v>3639</v>
      </c>
      <c r="I4542" s="31" t="s">
        <v>48</v>
      </c>
      <c r="J4542" s="32">
        <v>2825000</v>
      </c>
      <c r="K4542" s="33">
        <f t="shared" si="816"/>
        <v>592.26181116806606</v>
      </c>
      <c r="L4542" s="33">
        <v>2825000</v>
      </c>
      <c r="M4542" s="33">
        <v>0</v>
      </c>
      <c r="N4542" s="33">
        <v>0</v>
      </c>
      <c r="O4542" s="33">
        <v>0</v>
      </c>
      <c r="P4542" s="33">
        <f t="shared" si="817"/>
        <v>2825000</v>
      </c>
      <c r="Q4542" s="33">
        <f t="shared" si="818"/>
        <v>592.26181116806606</v>
      </c>
      <c r="R4542" s="33">
        <f t="shared" si="819"/>
        <v>2825000</v>
      </c>
      <c r="S4542" s="33"/>
      <c r="T4542" s="30" t="str">
        <f t="shared" si="820"/>
        <v>COP</v>
      </c>
      <c r="U4542" s="33">
        <v>0</v>
      </c>
      <c r="V4542" s="33">
        <v>0</v>
      </c>
      <c r="W4542" s="33">
        <v>0</v>
      </c>
      <c r="X4542" s="33">
        <f t="shared" si="821"/>
        <v>2825000</v>
      </c>
      <c r="Y4542" s="33">
        <f t="shared" si="822"/>
        <v>592.26181116806606</v>
      </c>
      <c r="Z4542" s="33">
        <f t="shared" si="823"/>
        <v>2825000</v>
      </c>
      <c r="AA4542" s="34">
        <f t="shared" si="824"/>
        <v>6.9657179305078462E-05</v>
      </c>
      <c r="AB4542" s="33" t="s">
        <v>4928</v>
      </c>
      <c r="AC4542" s="35">
        <v>44881</v>
      </c>
      <c r="AD4542" s="33">
        <v>60</v>
      </c>
      <c r="AE4542" s="36">
        <f t="shared" si="814"/>
        <v>44941</v>
      </c>
    </row>
    <row r="4543" spans="2:31" ht="14.5" hidden="1">
      <c r="B4543" s="29" t="s">
        <v>3588</v>
      </c>
      <c r="C4543" s="30" t="str">
        <f t="shared" si="815"/>
        <v>(Acreedores quirografarios)</v>
      </c>
      <c r="D4543" s="30">
        <v>5</v>
      </c>
      <c r="E4543" s="30" t="s">
        <v>5646</v>
      </c>
      <c r="F4543" s="30" t="s">
        <v>5647</v>
      </c>
      <c r="G4543" s="30" t="s">
        <v>4912</v>
      </c>
      <c r="H4543" s="31" t="s">
        <v>3640</v>
      </c>
      <c r="I4543" s="31" t="s">
        <v>48</v>
      </c>
      <c r="J4543" s="32">
        <v>441697</v>
      </c>
      <c r="K4543" s="33">
        <f t="shared" si="816"/>
        <v>92.601863790265938</v>
      </c>
      <c r="L4543" s="33">
        <v>441697</v>
      </c>
      <c r="M4543" s="33">
        <v>0</v>
      </c>
      <c r="N4543" s="33">
        <v>0</v>
      </c>
      <c r="O4543" s="33">
        <v>0</v>
      </c>
      <c r="P4543" s="33">
        <f t="shared" si="817"/>
        <v>441697</v>
      </c>
      <c r="Q4543" s="33">
        <f t="shared" si="818"/>
        <v>92.601863790265938</v>
      </c>
      <c r="R4543" s="33">
        <f t="shared" si="819"/>
        <v>441697</v>
      </c>
      <c r="S4543" s="33"/>
      <c r="T4543" s="30" t="str">
        <f t="shared" si="820"/>
        <v>COP</v>
      </c>
      <c r="U4543" s="33">
        <v>0</v>
      </c>
      <c r="V4543" s="33">
        <v>0</v>
      </c>
      <c r="W4543" s="33">
        <v>0</v>
      </c>
      <c r="X4543" s="33">
        <f t="shared" si="821"/>
        <v>441697</v>
      </c>
      <c r="Y4543" s="33">
        <f t="shared" si="822"/>
        <v>92.601863790265938</v>
      </c>
      <c r="Z4543" s="33">
        <f t="shared" si="823"/>
        <v>441697</v>
      </c>
      <c r="AA4543" s="34">
        <f t="shared" si="824"/>
        <v>1.0891103407969997E-05</v>
      </c>
      <c r="AB4543" s="33" t="s">
        <v>4928</v>
      </c>
      <c r="AC4543" s="35">
        <v>44881</v>
      </c>
      <c r="AD4543" s="33">
        <v>60</v>
      </c>
      <c r="AE4543" s="36">
        <f t="shared" si="814"/>
        <v>44941</v>
      </c>
    </row>
    <row r="4544" spans="2:31" ht="14.5" hidden="1">
      <c r="B4544" s="29" t="s">
        <v>3588</v>
      </c>
      <c r="C4544" s="30" t="str">
        <f t="shared" si="815"/>
        <v>(Acreedores quirografarios)</v>
      </c>
      <c r="D4544" s="30">
        <v>5</v>
      </c>
      <c r="E4544" s="30" t="s">
        <v>5646</v>
      </c>
      <c r="F4544" s="30" t="s">
        <v>5647</v>
      </c>
      <c r="G4544" s="30" t="s">
        <v>4912</v>
      </c>
      <c r="H4544" s="31" t="s">
        <v>3641</v>
      </c>
      <c r="I4544" s="31" t="s">
        <v>48</v>
      </c>
      <c r="J4544" s="32">
        <v>545631</v>
      </c>
      <c r="K4544" s="33">
        <f t="shared" si="816"/>
        <v>114.39164753608603</v>
      </c>
      <c r="L4544" s="33">
        <v>545631</v>
      </c>
      <c r="M4544" s="33">
        <v>0</v>
      </c>
      <c r="N4544" s="33">
        <v>0</v>
      </c>
      <c r="O4544" s="33">
        <v>0</v>
      </c>
      <c r="P4544" s="33">
        <f t="shared" si="817"/>
        <v>545631</v>
      </c>
      <c r="Q4544" s="33">
        <f t="shared" si="818"/>
        <v>114.39164753608603</v>
      </c>
      <c r="R4544" s="33">
        <f t="shared" si="819"/>
        <v>545631</v>
      </c>
      <c r="S4544" s="33"/>
      <c r="T4544" s="30" t="str">
        <f t="shared" si="820"/>
        <v>COP</v>
      </c>
      <c r="U4544" s="33">
        <v>0</v>
      </c>
      <c r="V4544" s="33">
        <v>0</v>
      </c>
      <c r="W4544" s="33">
        <v>0</v>
      </c>
      <c r="X4544" s="33">
        <f t="shared" si="821"/>
        <v>545631</v>
      </c>
      <c r="Y4544" s="33">
        <f t="shared" si="822"/>
        <v>114.39164753608603</v>
      </c>
      <c r="Z4544" s="33">
        <f t="shared" si="823"/>
        <v>545631</v>
      </c>
      <c r="AA4544" s="34">
        <f t="shared" si="824"/>
        <v>1.3453846513773191E-05</v>
      </c>
      <c r="AB4544" s="33" t="s">
        <v>4928</v>
      </c>
      <c r="AC4544" s="35">
        <v>44882</v>
      </c>
      <c r="AD4544" s="33">
        <v>60</v>
      </c>
      <c r="AE4544" s="36">
        <f t="shared" si="814"/>
        <v>44942</v>
      </c>
    </row>
    <row r="4545" spans="2:31" ht="14.5" hidden="1">
      <c r="B4545" s="29" t="s">
        <v>3588</v>
      </c>
      <c r="C4545" s="30" t="str">
        <f t="shared" si="815"/>
        <v>(Acreedores quirografarios)</v>
      </c>
      <c r="D4545" s="30">
        <v>5</v>
      </c>
      <c r="E4545" s="30" t="s">
        <v>5646</v>
      </c>
      <c r="F4545" s="30" t="s">
        <v>5647</v>
      </c>
      <c r="G4545" s="30" t="s">
        <v>4912</v>
      </c>
      <c r="H4545" s="31" t="s">
        <v>3642</v>
      </c>
      <c r="I4545" s="31" t="s">
        <v>48</v>
      </c>
      <c r="J4545" s="32">
        <v>2201000</v>
      </c>
      <c r="K4545" s="33">
        <f t="shared" si="816"/>
        <v>461.44008721448262</v>
      </c>
      <c r="L4545" s="33">
        <v>2201000</v>
      </c>
      <c r="M4545" s="33">
        <v>0</v>
      </c>
      <c r="N4545" s="33">
        <v>0</v>
      </c>
      <c r="O4545" s="33">
        <v>0</v>
      </c>
      <c r="P4545" s="33">
        <f t="shared" si="817"/>
        <v>2201000</v>
      </c>
      <c r="Q4545" s="33">
        <f t="shared" si="818"/>
        <v>461.44008721448262</v>
      </c>
      <c r="R4545" s="33">
        <f t="shared" si="819"/>
        <v>2201000</v>
      </c>
      <c r="S4545" s="33"/>
      <c r="T4545" s="30" t="str">
        <f t="shared" si="820"/>
        <v>COP</v>
      </c>
      <c r="U4545" s="33">
        <v>0</v>
      </c>
      <c r="V4545" s="33">
        <v>0</v>
      </c>
      <c r="W4545" s="33">
        <v>0</v>
      </c>
      <c r="X4545" s="33">
        <f t="shared" si="821"/>
        <v>2201000</v>
      </c>
      <c r="Y4545" s="33">
        <f t="shared" si="822"/>
        <v>461.44008721448262</v>
      </c>
      <c r="Z4545" s="33">
        <f t="shared" si="823"/>
        <v>2201000</v>
      </c>
      <c r="AA4545" s="34">
        <f t="shared" si="824"/>
        <v>5.4270956336452284E-05</v>
      </c>
      <c r="AB4545" s="33" t="s">
        <v>4928</v>
      </c>
      <c r="AC4545" s="35">
        <v>44882</v>
      </c>
      <c r="AD4545" s="33">
        <v>60</v>
      </c>
      <c r="AE4545" s="36">
        <f t="shared" si="814"/>
        <v>44942</v>
      </c>
    </row>
    <row r="4546" spans="2:31" ht="14.5" hidden="1">
      <c r="B4546" s="29" t="s">
        <v>3588</v>
      </c>
      <c r="C4546" s="30" t="str">
        <f t="shared" si="815"/>
        <v>(Acreedores quirografarios)</v>
      </c>
      <c r="D4546" s="30">
        <v>5</v>
      </c>
      <c r="E4546" s="30" t="s">
        <v>5646</v>
      </c>
      <c r="F4546" s="30" t="s">
        <v>5647</v>
      </c>
      <c r="G4546" s="30" t="s">
        <v>4912</v>
      </c>
      <c r="H4546" s="31" t="s">
        <v>3643</v>
      </c>
      <c r="I4546" s="31" t="s">
        <v>48</v>
      </c>
      <c r="J4546" s="32">
        <v>835332</v>
      </c>
      <c r="K4546" s="33">
        <f t="shared" si="816"/>
        <v>175.12751973332493</v>
      </c>
      <c r="L4546" s="33">
        <v>835332</v>
      </c>
      <c r="M4546" s="33">
        <v>0</v>
      </c>
      <c r="N4546" s="33">
        <v>0</v>
      </c>
      <c r="O4546" s="33">
        <v>0</v>
      </c>
      <c r="P4546" s="33">
        <f t="shared" si="817"/>
        <v>835332</v>
      </c>
      <c r="Q4546" s="33">
        <f t="shared" si="818"/>
        <v>175.12751973332493</v>
      </c>
      <c r="R4546" s="33">
        <f t="shared" si="819"/>
        <v>835332</v>
      </c>
      <c r="S4546" s="33"/>
      <c r="T4546" s="30" t="str">
        <f t="shared" si="820"/>
        <v>COP</v>
      </c>
      <c r="U4546" s="33">
        <v>0</v>
      </c>
      <c r="V4546" s="33">
        <v>0</v>
      </c>
      <c r="W4546" s="33">
        <v>0</v>
      </c>
      <c r="X4546" s="33">
        <f t="shared" si="821"/>
        <v>835332</v>
      </c>
      <c r="Y4546" s="33">
        <f t="shared" si="822"/>
        <v>175.12751973332493</v>
      </c>
      <c r="Z4546" s="33">
        <f t="shared" si="823"/>
        <v>835332</v>
      </c>
      <c r="AA4546" s="34">
        <f t="shared" si="824"/>
        <v>2.0597122443635329E-05</v>
      </c>
      <c r="AB4546" s="33" t="s">
        <v>4928</v>
      </c>
      <c r="AC4546" s="35">
        <v>44882</v>
      </c>
      <c r="AD4546" s="33">
        <v>60</v>
      </c>
      <c r="AE4546" s="36">
        <f t="shared" si="814"/>
        <v>44942</v>
      </c>
    </row>
    <row r="4547" spans="2:31" ht="14.5" hidden="1">
      <c r="B4547" s="29" t="s">
        <v>3588</v>
      </c>
      <c r="C4547" s="30" t="str">
        <f t="shared" si="815"/>
        <v>(Acreedores quirografarios)</v>
      </c>
      <c r="D4547" s="30">
        <v>5</v>
      </c>
      <c r="E4547" s="30" t="s">
        <v>5646</v>
      </c>
      <c r="F4547" s="30" t="s">
        <v>5647</v>
      </c>
      <c r="G4547" s="30" t="s">
        <v>4912</v>
      </c>
      <c r="H4547" s="31" t="s">
        <v>3644</v>
      </c>
      <c r="I4547" s="31" t="s">
        <v>48</v>
      </c>
      <c r="J4547" s="32">
        <v>553602</v>
      </c>
      <c r="K4547" s="33">
        <f t="shared" si="816"/>
        <v>116.06276926947388</v>
      </c>
      <c r="L4547" s="33">
        <v>553602</v>
      </c>
      <c r="M4547" s="33">
        <v>0</v>
      </c>
      <c r="N4547" s="33">
        <v>0</v>
      </c>
      <c r="O4547" s="33">
        <v>0</v>
      </c>
      <c r="P4547" s="33">
        <f t="shared" si="817"/>
        <v>553602</v>
      </c>
      <c r="Q4547" s="33">
        <f t="shared" si="818"/>
        <v>116.06276926947388</v>
      </c>
      <c r="R4547" s="33">
        <f t="shared" si="819"/>
        <v>553602</v>
      </c>
      <c r="S4547" s="33"/>
      <c r="T4547" s="30" t="str">
        <f t="shared" si="820"/>
        <v>COP</v>
      </c>
      <c r="U4547" s="33">
        <v>0</v>
      </c>
      <c r="V4547" s="33">
        <v>0</v>
      </c>
      <c r="W4547" s="33">
        <v>0</v>
      </c>
      <c r="X4547" s="33">
        <f t="shared" si="821"/>
        <v>553602</v>
      </c>
      <c r="Y4547" s="33">
        <f t="shared" si="822"/>
        <v>116.06276926947388</v>
      </c>
      <c r="Z4547" s="33">
        <f t="shared" si="823"/>
        <v>553602</v>
      </c>
      <c r="AA4547" s="34">
        <f t="shared" si="824"/>
        <v>1.365039071775223E-05</v>
      </c>
      <c r="AB4547" s="33" t="s">
        <v>4928</v>
      </c>
      <c r="AC4547" s="35">
        <v>44884</v>
      </c>
      <c r="AD4547" s="33">
        <v>60</v>
      </c>
      <c r="AE4547" s="36">
        <f t="shared" si="814"/>
        <v>44944</v>
      </c>
    </row>
    <row r="4548" spans="2:31" ht="14.5" hidden="1">
      <c r="B4548" s="29" t="s">
        <v>3588</v>
      </c>
      <c r="C4548" s="30" t="str">
        <f t="shared" si="815"/>
        <v>(Acreedores quirografarios)</v>
      </c>
      <c r="D4548" s="30">
        <v>5</v>
      </c>
      <c r="E4548" s="30" t="s">
        <v>5646</v>
      </c>
      <c r="F4548" s="30" t="s">
        <v>5647</v>
      </c>
      <c r="G4548" s="30" t="s">
        <v>4912</v>
      </c>
      <c r="H4548" s="31" t="s">
        <v>3645</v>
      </c>
      <c r="I4548" s="31" t="s">
        <v>48</v>
      </c>
      <c r="J4548" s="32">
        <v>718722</v>
      </c>
      <c r="K4548" s="33">
        <f t="shared" si="816"/>
        <v>150.68021006949903</v>
      </c>
      <c r="L4548" s="33">
        <v>718722</v>
      </c>
      <c r="M4548" s="33">
        <v>0</v>
      </c>
      <c r="N4548" s="33">
        <v>0</v>
      </c>
      <c r="O4548" s="33">
        <v>0</v>
      </c>
      <c r="P4548" s="33">
        <f t="shared" si="817"/>
        <v>718722</v>
      </c>
      <c r="Q4548" s="33">
        <f t="shared" si="818"/>
        <v>150.68021006949903</v>
      </c>
      <c r="R4548" s="33">
        <f t="shared" si="819"/>
        <v>718722</v>
      </c>
      <c r="S4548" s="33"/>
      <c r="T4548" s="30" t="str">
        <f t="shared" si="820"/>
        <v>COP</v>
      </c>
      <c r="U4548" s="33">
        <v>0</v>
      </c>
      <c r="V4548" s="33">
        <v>0</v>
      </c>
      <c r="W4548" s="33">
        <v>0</v>
      </c>
      <c r="X4548" s="33">
        <f t="shared" si="821"/>
        <v>718722</v>
      </c>
      <c r="Y4548" s="33">
        <f t="shared" si="822"/>
        <v>150.68021006949903</v>
      </c>
      <c r="Z4548" s="33">
        <f t="shared" si="823"/>
        <v>718722</v>
      </c>
      <c r="AA4548" s="34">
        <f t="shared" si="824"/>
        <v>1.772182202637331E-05</v>
      </c>
      <c r="AB4548" s="33" t="s">
        <v>4928</v>
      </c>
      <c r="AC4548" s="35">
        <v>44887</v>
      </c>
      <c r="AD4548" s="33">
        <v>60</v>
      </c>
      <c r="AE4548" s="36">
        <f t="shared" si="814"/>
        <v>44947</v>
      </c>
    </row>
    <row r="4549" spans="2:31" ht="14.5" hidden="1">
      <c r="B4549" s="29" t="s">
        <v>3588</v>
      </c>
      <c r="C4549" s="30" t="str">
        <f t="shared" si="815"/>
        <v>(Acreedores quirografarios)</v>
      </c>
      <c r="D4549" s="30">
        <v>5</v>
      </c>
      <c r="E4549" s="30" t="s">
        <v>5646</v>
      </c>
      <c r="F4549" s="30" t="s">
        <v>5647</v>
      </c>
      <c r="G4549" s="30" t="s">
        <v>4912</v>
      </c>
      <c r="H4549" s="31" t="s">
        <v>3646</v>
      </c>
      <c r="I4549" s="31" t="s">
        <v>48</v>
      </c>
      <c r="J4549" s="32">
        <v>304688</v>
      </c>
      <c r="K4549" s="33">
        <f t="shared" si="816"/>
        <v>63.877899724309984</v>
      </c>
      <c r="L4549" s="33">
        <v>304688</v>
      </c>
      <c r="M4549" s="33">
        <v>0</v>
      </c>
      <c r="N4549" s="33">
        <v>0</v>
      </c>
      <c r="O4549" s="33">
        <v>0</v>
      </c>
      <c r="P4549" s="33">
        <f t="shared" si="817"/>
        <v>304688</v>
      </c>
      <c r="Q4549" s="33">
        <f t="shared" si="818"/>
        <v>63.877899724309984</v>
      </c>
      <c r="R4549" s="33">
        <f t="shared" si="819"/>
        <v>304688</v>
      </c>
      <c r="S4549" s="33"/>
      <c r="T4549" s="30" t="str">
        <f t="shared" si="820"/>
        <v>COP</v>
      </c>
      <c r="U4549" s="33">
        <v>0</v>
      </c>
      <c r="V4549" s="33">
        <v>0</v>
      </c>
      <c r="W4549" s="33">
        <v>0</v>
      </c>
      <c r="X4549" s="33">
        <f t="shared" si="821"/>
        <v>304688</v>
      </c>
      <c r="Y4549" s="33">
        <f t="shared" si="822"/>
        <v>63.877899724309984</v>
      </c>
      <c r="Z4549" s="33">
        <f t="shared" si="823"/>
        <v>304688</v>
      </c>
      <c r="AA4549" s="34">
        <f t="shared" si="824"/>
        <v>7.5128165126038041E-06</v>
      </c>
      <c r="AB4549" s="33" t="s">
        <v>4928</v>
      </c>
      <c r="AC4549" s="35">
        <v>44888</v>
      </c>
      <c r="AD4549" s="33">
        <v>60</v>
      </c>
      <c r="AE4549" s="36">
        <f t="shared" si="814"/>
        <v>44948</v>
      </c>
    </row>
    <row r="4550" spans="2:31" ht="14.5" hidden="1">
      <c r="B4550" s="29" t="s">
        <v>3588</v>
      </c>
      <c r="C4550" s="30" t="str">
        <f t="shared" si="815"/>
        <v>(Acreedores quirografarios)</v>
      </c>
      <c r="D4550" s="30">
        <v>5</v>
      </c>
      <c r="E4550" s="30" t="s">
        <v>5646</v>
      </c>
      <c r="F4550" s="30" t="s">
        <v>5647</v>
      </c>
      <c r="G4550" s="30" t="s">
        <v>4912</v>
      </c>
      <c r="H4550" s="31" t="s">
        <v>3647</v>
      </c>
      <c r="I4550" s="31" t="s">
        <v>48</v>
      </c>
      <c r="J4550" s="32">
        <v>2757000</v>
      </c>
      <c r="K4550" s="33">
        <f t="shared" si="816"/>
        <v>578.00559766030369</v>
      </c>
      <c r="L4550" s="33">
        <v>2757000</v>
      </c>
      <c r="M4550" s="33">
        <v>0</v>
      </c>
      <c r="N4550" s="33">
        <v>0</v>
      </c>
      <c r="O4550" s="33">
        <v>0</v>
      </c>
      <c r="P4550" s="33">
        <f t="shared" si="817"/>
        <v>2757000</v>
      </c>
      <c r="Q4550" s="33">
        <f t="shared" si="818"/>
        <v>578.00559766030369</v>
      </c>
      <c r="R4550" s="33">
        <f t="shared" si="819"/>
        <v>2757000</v>
      </c>
      <c r="S4550" s="33"/>
      <c r="T4550" s="30" t="str">
        <f t="shared" si="820"/>
        <v>COP</v>
      </c>
      <c r="U4550" s="33">
        <v>0</v>
      </c>
      <c r="V4550" s="33">
        <v>0</v>
      </c>
      <c r="W4550" s="33">
        <v>0</v>
      </c>
      <c r="X4550" s="33">
        <f t="shared" si="821"/>
        <v>2757000</v>
      </c>
      <c r="Y4550" s="33">
        <f t="shared" si="822"/>
        <v>578.00559766030369</v>
      </c>
      <c r="Z4550" s="33">
        <f t="shared" si="823"/>
        <v>2757000</v>
      </c>
      <c r="AA4550" s="34">
        <f t="shared" si="824"/>
        <v>6.798047552003586E-05</v>
      </c>
      <c r="AB4550" s="33" t="s">
        <v>4928</v>
      </c>
      <c r="AC4550" s="35">
        <v>44889</v>
      </c>
      <c r="AD4550" s="33">
        <v>60</v>
      </c>
      <c r="AE4550" s="36">
        <f t="shared" si="825" ref="AE4550:AE4613">+AD4550+AC4550</f>
        <v>44949</v>
      </c>
    </row>
    <row r="4551" spans="2:31" ht="14.5" hidden="1">
      <c r="B4551" s="29" t="s">
        <v>3588</v>
      </c>
      <c r="C4551" s="30" t="str">
        <f t="shared" si="815"/>
        <v>(Acreedores quirografarios)</v>
      </c>
      <c r="D4551" s="30">
        <v>5</v>
      </c>
      <c r="E4551" s="30" t="s">
        <v>5646</v>
      </c>
      <c r="F4551" s="30" t="s">
        <v>5647</v>
      </c>
      <c r="G4551" s="30" t="s">
        <v>4912</v>
      </c>
      <c r="H4551" s="31" t="s">
        <v>3648</v>
      </c>
      <c r="I4551" s="31" t="s">
        <v>48</v>
      </c>
      <c r="J4551" s="32">
        <v>609457</v>
      </c>
      <c r="K4551" s="33">
        <f t="shared" si="816"/>
        <v>127.7727811147101</v>
      </c>
      <c r="L4551" s="33">
        <v>609457</v>
      </c>
      <c r="M4551" s="33">
        <v>0</v>
      </c>
      <c r="N4551" s="33">
        <v>0</v>
      </c>
      <c r="O4551" s="33">
        <v>0</v>
      </c>
      <c r="P4551" s="33">
        <f t="shared" si="817"/>
        <v>609457</v>
      </c>
      <c r="Q4551" s="33">
        <f t="shared" si="818"/>
        <v>127.7727811147101</v>
      </c>
      <c r="R4551" s="33">
        <f t="shared" si="819"/>
        <v>609457</v>
      </c>
      <c r="S4551" s="33"/>
      <c r="T4551" s="30" t="str">
        <f t="shared" si="820"/>
        <v>COP</v>
      </c>
      <c r="U4551" s="33">
        <v>0</v>
      </c>
      <c r="V4551" s="33">
        <v>0</v>
      </c>
      <c r="W4551" s="33">
        <v>0</v>
      </c>
      <c r="X4551" s="33">
        <f t="shared" si="821"/>
        <v>609457</v>
      </c>
      <c r="Y4551" s="33">
        <f t="shared" si="822"/>
        <v>127.7727811147101</v>
      </c>
      <c r="Z4551" s="33">
        <f t="shared" si="823"/>
        <v>609457</v>
      </c>
      <c r="AA4551" s="34">
        <f t="shared" si="824"/>
        <v>1.5027630275304497E-05</v>
      </c>
      <c r="AB4551" s="33" t="s">
        <v>4928</v>
      </c>
      <c r="AC4551" s="35">
        <v>44891</v>
      </c>
      <c r="AD4551" s="33">
        <v>60</v>
      </c>
      <c r="AE4551" s="36">
        <f t="shared" si="825"/>
        <v>44951</v>
      </c>
    </row>
    <row r="4552" spans="2:31" ht="14.5" hidden="1">
      <c r="B4552" s="29" t="s">
        <v>3588</v>
      </c>
      <c r="C4552" s="30" t="str">
        <f t="shared" si="815"/>
        <v>(Acreedores quirografarios)</v>
      </c>
      <c r="D4552" s="30">
        <v>5</v>
      </c>
      <c r="E4552" s="30" t="s">
        <v>5646</v>
      </c>
      <c r="F4552" s="30" t="s">
        <v>5647</v>
      </c>
      <c r="G4552" s="30" t="s">
        <v>4912</v>
      </c>
      <c r="H4552" s="31" t="s">
        <v>3649</v>
      </c>
      <c r="I4552" s="31" t="s">
        <v>48</v>
      </c>
      <c r="J4552" s="32">
        <v>374000</v>
      </c>
      <c r="K4552" s="33">
        <f t="shared" si="816"/>
        <v>78.40917429269264</v>
      </c>
      <c r="L4552" s="33">
        <v>374000</v>
      </c>
      <c r="M4552" s="33">
        <v>0</v>
      </c>
      <c r="N4552" s="33">
        <v>0</v>
      </c>
      <c r="O4552" s="33">
        <v>0</v>
      </c>
      <c r="P4552" s="33">
        <f t="shared" si="817"/>
        <v>374000</v>
      </c>
      <c r="Q4552" s="33">
        <f t="shared" si="818"/>
        <v>78.40917429269264</v>
      </c>
      <c r="R4552" s="33">
        <f t="shared" si="819"/>
        <v>374000</v>
      </c>
      <c r="S4552" s="33"/>
      <c r="T4552" s="30" t="str">
        <f t="shared" si="820"/>
        <v>COP</v>
      </c>
      <c r="U4552" s="33">
        <v>0</v>
      </c>
      <c r="V4552" s="33">
        <v>0</v>
      </c>
      <c r="W4552" s="33">
        <v>0</v>
      </c>
      <c r="X4552" s="33">
        <f t="shared" si="821"/>
        <v>374000</v>
      </c>
      <c r="Y4552" s="33">
        <f t="shared" si="822"/>
        <v>78.40917429269264</v>
      </c>
      <c r="Z4552" s="33">
        <f t="shared" si="823"/>
        <v>374000</v>
      </c>
      <c r="AA4552" s="34">
        <f t="shared" si="824"/>
        <v>9.2218708177342811E-06</v>
      </c>
      <c r="AB4552" s="33" t="s">
        <v>4928</v>
      </c>
      <c r="AC4552" s="35">
        <v>44894</v>
      </c>
      <c r="AD4552" s="33">
        <v>60</v>
      </c>
      <c r="AE4552" s="36">
        <f t="shared" si="825"/>
        <v>44954</v>
      </c>
    </row>
    <row r="4553" spans="2:31" ht="14.5" hidden="1">
      <c r="B4553" s="29" t="s">
        <v>3588</v>
      </c>
      <c r="C4553" s="30" t="str">
        <f t="shared" si="815"/>
        <v>(Acreedores quirografarios)</v>
      </c>
      <c r="D4553" s="30">
        <v>5</v>
      </c>
      <c r="E4553" s="30" t="s">
        <v>5646</v>
      </c>
      <c r="F4553" s="30" t="s">
        <v>5647</v>
      </c>
      <c r="G4553" s="30" t="s">
        <v>4912</v>
      </c>
      <c r="H4553" s="31" t="s">
        <v>3650</v>
      </c>
      <c r="I4553" s="31" t="s">
        <v>48</v>
      </c>
      <c r="J4553" s="32">
        <v>985933</v>
      </c>
      <c r="K4553" s="33">
        <f t="shared" si="816"/>
        <v>206.7010492992442</v>
      </c>
      <c r="L4553" s="33">
        <v>985933</v>
      </c>
      <c r="M4553" s="33">
        <v>0</v>
      </c>
      <c r="N4553" s="33">
        <v>0</v>
      </c>
      <c r="O4553" s="33">
        <v>0</v>
      </c>
      <c r="P4553" s="33">
        <f t="shared" si="817"/>
        <v>985933</v>
      </c>
      <c r="Q4553" s="33">
        <f t="shared" si="818"/>
        <v>206.7010492992442</v>
      </c>
      <c r="R4553" s="33">
        <f t="shared" si="819"/>
        <v>985933</v>
      </c>
      <c r="S4553" s="33"/>
      <c r="T4553" s="30" t="str">
        <f t="shared" si="820"/>
        <v>COP</v>
      </c>
      <c r="U4553" s="33">
        <v>0</v>
      </c>
      <c r="V4553" s="33">
        <v>0</v>
      </c>
      <c r="W4553" s="33">
        <v>0</v>
      </c>
      <c r="X4553" s="33">
        <f t="shared" si="821"/>
        <v>985933</v>
      </c>
      <c r="Y4553" s="33">
        <f t="shared" si="822"/>
        <v>206.7010492992442</v>
      </c>
      <c r="Z4553" s="33">
        <f t="shared" si="823"/>
        <v>985933</v>
      </c>
      <c r="AA4553" s="34">
        <f t="shared" si="824"/>
        <v>2.4310552836741212E-05</v>
      </c>
      <c r="AB4553" s="33" t="s">
        <v>4928</v>
      </c>
      <c r="AC4553" s="35">
        <v>44894</v>
      </c>
      <c r="AD4553" s="33">
        <v>60</v>
      </c>
      <c r="AE4553" s="36">
        <f t="shared" si="825"/>
        <v>44954</v>
      </c>
    </row>
    <row r="4554" spans="2:31" ht="14.5" hidden="1">
      <c r="B4554" s="29" t="s">
        <v>3588</v>
      </c>
      <c r="C4554" s="30" t="str">
        <f t="shared" si="815"/>
        <v>(Acreedores quirografarios)</v>
      </c>
      <c r="D4554" s="30">
        <v>5</v>
      </c>
      <c r="E4554" s="30" t="s">
        <v>5646</v>
      </c>
      <c r="F4554" s="30" t="s">
        <v>5647</v>
      </c>
      <c r="G4554" s="30" t="s">
        <v>4912</v>
      </c>
      <c r="H4554" s="31" t="s">
        <v>3651</v>
      </c>
      <c r="I4554" s="31" t="s">
        <v>48</v>
      </c>
      <c r="J4554" s="32">
        <v>494806</v>
      </c>
      <c r="K4554" s="33">
        <f t="shared" si="816"/>
        <v>103.73617619002694</v>
      </c>
      <c r="L4554" s="33">
        <v>494806</v>
      </c>
      <c r="M4554" s="33">
        <v>0</v>
      </c>
      <c r="N4554" s="33">
        <v>0</v>
      </c>
      <c r="O4554" s="33">
        <v>0</v>
      </c>
      <c r="P4554" s="33">
        <f t="shared" si="817"/>
        <v>494806</v>
      </c>
      <c r="Q4554" s="33">
        <f t="shared" si="818"/>
        <v>103.73617619002694</v>
      </c>
      <c r="R4554" s="33">
        <f t="shared" si="819"/>
        <v>494806</v>
      </c>
      <c r="S4554" s="33"/>
      <c r="T4554" s="30" t="str">
        <f t="shared" si="820"/>
        <v>COP</v>
      </c>
      <c r="U4554" s="33">
        <v>0</v>
      </c>
      <c r="V4554" s="33">
        <v>0</v>
      </c>
      <c r="W4554" s="33">
        <v>0</v>
      </c>
      <c r="X4554" s="33">
        <f t="shared" si="821"/>
        <v>494806</v>
      </c>
      <c r="Y4554" s="33">
        <f t="shared" si="822"/>
        <v>103.73617619002694</v>
      </c>
      <c r="Z4554" s="33">
        <f t="shared" si="823"/>
        <v>494806</v>
      </c>
      <c r="AA4554" s="34">
        <f t="shared" si="824"/>
        <v>1.2200633721496869E-05</v>
      </c>
      <c r="AB4554" s="33" t="s">
        <v>4928</v>
      </c>
      <c r="AC4554" s="35">
        <v>44894</v>
      </c>
      <c r="AD4554" s="33">
        <v>60</v>
      </c>
      <c r="AE4554" s="36">
        <f t="shared" si="825"/>
        <v>44954</v>
      </c>
    </row>
    <row r="4555" spans="2:31" ht="14.5" hidden="1">
      <c r="B4555" s="29" t="s">
        <v>3588</v>
      </c>
      <c r="C4555" s="30" t="str">
        <f t="shared" si="815"/>
        <v>(Acreedores quirografarios)</v>
      </c>
      <c r="D4555" s="30">
        <v>5</v>
      </c>
      <c r="E4555" s="30" t="s">
        <v>5646</v>
      </c>
      <c r="F4555" s="30" t="s">
        <v>5647</v>
      </c>
      <c r="G4555" s="30" t="s">
        <v>4912</v>
      </c>
      <c r="H4555" s="31" t="s">
        <v>3652</v>
      </c>
      <c r="I4555" s="31" t="s">
        <v>48</v>
      </c>
      <c r="J4555" s="32">
        <v>1248000</v>
      </c>
      <c r="K4555" s="33">
        <f t="shared" si="816"/>
        <v>261.64344790716689</v>
      </c>
      <c r="L4555" s="33">
        <v>1248000</v>
      </c>
      <c r="M4555" s="33">
        <v>0</v>
      </c>
      <c r="N4555" s="33">
        <v>0</v>
      </c>
      <c r="O4555" s="33">
        <v>0</v>
      </c>
      <c r="P4555" s="33">
        <f t="shared" si="817"/>
        <v>1248000</v>
      </c>
      <c r="Q4555" s="33">
        <f t="shared" si="818"/>
        <v>261.64344790716689</v>
      </c>
      <c r="R4555" s="33">
        <f t="shared" si="819"/>
        <v>1248000</v>
      </c>
      <c r="S4555" s="33"/>
      <c r="T4555" s="30" t="str">
        <f t="shared" si="820"/>
        <v>COP</v>
      </c>
      <c r="U4555" s="33">
        <v>0</v>
      </c>
      <c r="V4555" s="33">
        <v>0</v>
      </c>
      <c r="W4555" s="33">
        <v>0</v>
      </c>
      <c r="X4555" s="33">
        <f t="shared" si="821"/>
        <v>1248000</v>
      </c>
      <c r="Y4555" s="33">
        <f t="shared" si="822"/>
        <v>261.64344790716689</v>
      </c>
      <c r="Z4555" s="33">
        <f t="shared" si="823"/>
        <v>1248000</v>
      </c>
      <c r="AA4555" s="34">
        <f t="shared" si="824"/>
        <v>3.0772445937252358E-05</v>
      </c>
      <c r="AB4555" s="33" t="s">
        <v>4928</v>
      </c>
      <c r="AC4555" s="35">
        <v>44895</v>
      </c>
      <c r="AD4555" s="33">
        <v>60</v>
      </c>
      <c r="AE4555" s="36">
        <f t="shared" si="825"/>
        <v>44955</v>
      </c>
    </row>
    <row r="4556" spans="2:31" ht="14.5" hidden="1">
      <c r="B4556" s="29" t="s">
        <v>3588</v>
      </c>
      <c r="C4556" s="30" t="str">
        <f t="shared" si="815"/>
        <v>(Acreedores quirografarios)</v>
      </c>
      <c r="D4556" s="30">
        <v>5</v>
      </c>
      <c r="E4556" s="30" t="s">
        <v>5646</v>
      </c>
      <c r="F4556" s="30" t="s">
        <v>5647</v>
      </c>
      <c r="G4556" s="30" t="s">
        <v>4912</v>
      </c>
      <c r="H4556" s="31" t="s">
        <v>3653</v>
      </c>
      <c r="I4556" s="31" t="s">
        <v>48</v>
      </c>
      <c r="J4556" s="32">
        <v>1634000</v>
      </c>
      <c r="K4556" s="33">
        <f t="shared" si="816"/>
        <v>342.56842458358227</v>
      </c>
      <c r="L4556" s="33">
        <v>1634000</v>
      </c>
      <c r="M4556" s="33">
        <v>0</v>
      </c>
      <c r="N4556" s="33">
        <v>0</v>
      </c>
      <c r="O4556" s="33">
        <v>0</v>
      </c>
      <c r="P4556" s="33">
        <f t="shared" si="817"/>
        <v>1634000</v>
      </c>
      <c r="Q4556" s="33">
        <f t="shared" si="818"/>
        <v>342.56842458358227</v>
      </c>
      <c r="R4556" s="33">
        <f t="shared" si="819"/>
        <v>1634000</v>
      </c>
      <c r="S4556" s="33"/>
      <c r="T4556" s="30" t="str">
        <f t="shared" si="820"/>
        <v>COP</v>
      </c>
      <c r="U4556" s="33">
        <v>0</v>
      </c>
      <c r="V4556" s="33">
        <v>0</v>
      </c>
      <c r="W4556" s="33">
        <v>0</v>
      </c>
      <c r="X4556" s="33">
        <f t="shared" si="821"/>
        <v>1634000</v>
      </c>
      <c r="Y4556" s="33">
        <f t="shared" si="822"/>
        <v>342.56842458358227</v>
      </c>
      <c r="Z4556" s="33">
        <f t="shared" si="823"/>
        <v>1634000</v>
      </c>
      <c r="AA4556" s="34">
        <f t="shared" si="824"/>
        <v>4.0290205658229455E-05</v>
      </c>
      <c r="AB4556" s="33" t="s">
        <v>4928</v>
      </c>
      <c r="AC4556" s="35">
        <v>44896</v>
      </c>
      <c r="AD4556" s="33">
        <v>60</v>
      </c>
      <c r="AE4556" s="36">
        <f t="shared" si="825"/>
        <v>44956</v>
      </c>
    </row>
    <row r="4557" spans="2:31" ht="14.5" hidden="1">
      <c r="B4557" s="29" t="s">
        <v>3588</v>
      </c>
      <c r="C4557" s="30" t="str">
        <f t="shared" si="815"/>
        <v>(Acreedores quirografarios)</v>
      </c>
      <c r="D4557" s="30">
        <v>5</v>
      </c>
      <c r="E4557" s="30" t="s">
        <v>5646</v>
      </c>
      <c r="F4557" s="30" t="s">
        <v>5647</v>
      </c>
      <c r="G4557" s="30" t="s">
        <v>4912</v>
      </c>
      <c r="H4557" s="31" t="s">
        <v>3654</v>
      </c>
      <c r="I4557" s="31" t="s">
        <v>48</v>
      </c>
      <c r="J4557" s="32">
        <v>491189</v>
      </c>
      <c r="K4557" s="33">
        <f t="shared" si="816"/>
        <v>102.97787142153317</v>
      </c>
      <c r="L4557" s="33">
        <v>491189</v>
      </c>
      <c r="M4557" s="33">
        <v>0</v>
      </c>
      <c r="N4557" s="33">
        <v>0</v>
      </c>
      <c r="O4557" s="33">
        <v>0</v>
      </c>
      <c r="P4557" s="33">
        <f t="shared" si="817"/>
        <v>491189</v>
      </c>
      <c r="Q4557" s="33">
        <f t="shared" si="818"/>
        <v>102.97787142153317</v>
      </c>
      <c r="R4557" s="33">
        <f t="shared" si="819"/>
        <v>491189</v>
      </c>
      <c r="S4557" s="33"/>
      <c r="T4557" s="30" t="str">
        <f t="shared" si="820"/>
        <v>COP</v>
      </c>
      <c r="U4557" s="33">
        <v>0</v>
      </c>
      <c r="V4557" s="33">
        <v>0</v>
      </c>
      <c r="W4557" s="33">
        <v>0</v>
      </c>
      <c r="X4557" s="33">
        <f t="shared" si="821"/>
        <v>491189</v>
      </c>
      <c r="Y4557" s="33">
        <f t="shared" si="822"/>
        <v>102.97787142153317</v>
      </c>
      <c r="Z4557" s="33">
        <f t="shared" si="823"/>
        <v>491189</v>
      </c>
      <c r="AA4557" s="34">
        <f t="shared" si="824"/>
        <v>1.2111447874577765E-05</v>
      </c>
      <c r="AB4557" s="33" t="s">
        <v>4928</v>
      </c>
      <c r="AC4557" s="35">
        <v>44896</v>
      </c>
      <c r="AD4557" s="33">
        <v>60</v>
      </c>
      <c r="AE4557" s="36">
        <f t="shared" si="825"/>
        <v>44956</v>
      </c>
    </row>
    <row r="4558" spans="2:31" ht="14.5" hidden="1">
      <c r="B4558" s="29" t="s">
        <v>3588</v>
      </c>
      <c r="C4558" s="30" t="str">
        <f t="shared" si="815"/>
        <v>(Acreedores quirografarios)</v>
      </c>
      <c r="D4558" s="30">
        <v>5</v>
      </c>
      <c r="E4558" s="30" t="s">
        <v>5646</v>
      </c>
      <c r="F4558" s="30" t="s">
        <v>5647</v>
      </c>
      <c r="G4558" s="30" t="s">
        <v>4912</v>
      </c>
      <c r="H4558" s="31" t="s">
        <v>3655</v>
      </c>
      <c r="I4558" s="31" t="s">
        <v>48</v>
      </c>
      <c r="J4558" s="32">
        <v>471000</v>
      </c>
      <c r="K4558" s="33">
        <f t="shared" si="816"/>
        <v>98.745243561118272</v>
      </c>
      <c r="L4558" s="33">
        <v>471000</v>
      </c>
      <c r="M4558" s="33">
        <v>0</v>
      </c>
      <c r="N4558" s="33">
        <v>0</v>
      </c>
      <c r="O4558" s="33">
        <v>0</v>
      </c>
      <c r="P4558" s="33">
        <f t="shared" si="817"/>
        <v>471000</v>
      </c>
      <c r="Q4558" s="33">
        <f t="shared" si="818"/>
        <v>98.745243561118272</v>
      </c>
      <c r="R4558" s="33">
        <f t="shared" si="819"/>
        <v>471000</v>
      </c>
      <c r="S4558" s="33"/>
      <c r="T4558" s="30" t="str">
        <f t="shared" si="820"/>
        <v>COP</v>
      </c>
      <c r="U4558" s="33">
        <v>0</v>
      </c>
      <c r="V4558" s="33">
        <v>0</v>
      </c>
      <c r="W4558" s="33">
        <v>0</v>
      </c>
      <c r="X4558" s="33">
        <f t="shared" si="821"/>
        <v>471000</v>
      </c>
      <c r="Y4558" s="33">
        <f t="shared" si="822"/>
        <v>98.745243561118272</v>
      </c>
      <c r="Z4558" s="33">
        <f t="shared" si="823"/>
        <v>471000</v>
      </c>
      <c r="AA4558" s="34">
        <f t="shared" si="824"/>
        <v>1.1613639452280339E-05</v>
      </c>
      <c r="AB4558" s="33" t="s">
        <v>4928</v>
      </c>
      <c r="AC4558" s="35">
        <v>44897</v>
      </c>
      <c r="AD4558" s="33">
        <v>60</v>
      </c>
      <c r="AE4558" s="36">
        <f t="shared" si="825"/>
        <v>44957</v>
      </c>
    </row>
    <row r="4559" spans="2:31" ht="14.5" hidden="1">
      <c r="B4559" s="29" t="s">
        <v>3588</v>
      </c>
      <c r="C4559" s="30" t="str">
        <f t="shared" si="815"/>
        <v>(Acreedores quirografarios)</v>
      </c>
      <c r="D4559" s="30">
        <v>5</v>
      </c>
      <c r="E4559" s="30" t="s">
        <v>5646</v>
      </c>
      <c r="F4559" s="30" t="s">
        <v>5647</v>
      </c>
      <c r="G4559" s="30" t="s">
        <v>4912</v>
      </c>
      <c r="H4559" s="31" t="s">
        <v>3656</v>
      </c>
      <c r="I4559" s="31" t="s">
        <v>48</v>
      </c>
      <c r="J4559" s="32">
        <v>749687</v>
      </c>
      <c r="K4559" s="33">
        <f t="shared" si="816"/>
        <v>157.17202847049697</v>
      </c>
      <c r="L4559" s="33">
        <v>749687</v>
      </c>
      <c r="M4559" s="33">
        <v>0</v>
      </c>
      <c r="N4559" s="33">
        <v>0</v>
      </c>
      <c r="O4559" s="33">
        <v>0</v>
      </c>
      <c r="P4559" s="33">
        <f t="shared" si="817"/>
        <v>749687</v>
      </c>
      <c r="Q4559" s="33">
        <f t="shared" si="818"/>
        <v>157.17202847049697</v>
      </c>
      <c r="R4559" s="33">
        <f t="shared" si="819"/>
        <v>749687</v>
      </c>
      <c r="S4559" s="33"/>
      <c r="T4559" s="30" t="str">
        <f t="shared" si="820"/>
        <v>COP</v>
      </c>
      <c r="U4559" s="33">
        <v>0</v>
      </c>
      <c r="V4559" s="33">
        <v>0</v>
      </c>
      <c r="W4559" s="33">
        <v>0</v>
      </c>
      <c r="X4559" s="33">
        <f t="shared" si="821"/>
        <v>749687</v>
      </c>
      <c r="Y4559" s="33">
        <f t="shared" si="822"/>
        <v>157.17202847049697</v>
      </c>
      <c r="Z4559" s="33">
        <f t="shared" si="823"/>
        <v>749687</v>
      </c>
      <c r="AA4559" s="34">
        <f t="shared" si="824"/>
        <v>1.8485338683782781E-05</v>
      </c>
      <c r="AB4559" s="33" t="s">
        <v>4928</v>
      </c>
      <c r="AC4559" s="35">
        <v>44898</v>
      </c>
      <c r="AD4559" s="33">
        <v>60</v>
      </c>
      <c r="AE4559" s="36">
        <f t="shared" si="825"/>
        <v>44958</v>
      </c>
    </row>
    <row r="4560" spans="2:31" ht="14.5" hidden="1">
      <c r="B4560" s="29" t="s">
        <v>3588</v>
      </c>
      <c r="C4560" s="30" t="str">
        <f t="shared" si="815"/>
        <v>(Acreedores quirografarios)</v>
      </c>
      <c r="D4560" s="30">
        <v>5</v>
      </c>
      <c r="E4560" s="30" t="s">
        <v>5646</v>
      </c>
      <c r="F4560" s="30" t="s">
        <v>5647</v>
      </c>
      <c r="G4560" s="30" t="s">
        <v>4912</v>
      </c>
      <c r="H4560" s="31" t="s">
        <v>3657</v>
      </c>
      <c r="I4560" s="31" t="s">
        <v>48</v>
      </c>
      <c r="J4560" s="32">
        <v>393000</v>
      </c>
      <c r="K4560" s="33">
        <f t="shared" si="816"/>
        <v>82.392528066920335</v>
      </c>
      <c r="L4560" s="33">
        <v>393000</v>
      </c>
      <c r="M4560" s="33">
        <v>0</v>
      </c>
      <c r="N4560" s="33">
        <v>0</v>
      </c>
      <c r="O4560" s="33">
        <v>0</v>
      </c>
      <c r="P4560" s="33">
        <f t="shared" si="817"/>
        <v>393000</v>
      </c>
      <c r="Q4560" s="33">
        <f t="shared" si="818"/>
        <v>82.392528066920335</v>
      </c>
      <c r="R4560" s="33">
        <f t="shared" si="819"/>
        <v>393000</v>
      </c>
      <c r="S4560" s="33"/>
      <c r="T4560" s="30" t="str">
        <f t="shared" si="820"/>
        <v>COP</v>
      </c>
      <c r="U4560" s="33">
        <v>0</v>
      </c>
      <c r="V4560" s="33">
        <v>0</v>
      </c>
      <c r="W4560" s="33">
        <v>0</v>
      </c>
      <c r="X4560" s="33">
        <f t="shared" si="821"/>
        <v>393000</v>
      </c>
      <c r="Y4560" s="33">
        <f t="shared" si="822"/>
        <v>82.392528066920335</v>
      </c>
      <c r="Z4560" s="33">
        <f t="shared" si="823"/>
        <v>393000</v>
      </c>
      <c r="AA4560" s="34">
        <f t="shared" si="824"/>
        <v>9.6903615812020664E-06</v>
      </c>
      <c r="AB4560" s="33" t="s">
        <v>4928</v>
      </c>
      <c r="AC4560" s="35">
        <v>44901</v>
      </c>
      <c r="AD4560" s="33">
        <v>60</v>
      </c>
      <c r="AE4560" s="36">
        <f t="shared" si="825"/>
        <v>44961</v>
      </c>
    </row>
    <row r="4561" spans="2:31" ht="14.5" hidden="1">
      <c r="B4561" s="29" t="s">
        <v>3588</v>
      </c>
      <c r="C4561" s="30" t="str">
        <f t="shared" si="815"/>
        <v>(Acreedores quirografarios)</v>
      </c>
      <c r="D4561" s="30">
        <v>5</v>
      </c>
      <c r="E4561" s="30" t="s">
        <v>5646</v>
      </c>
      <c r="F4561" s="30" t="s">
        <v>5647</v>
      </c>
      <c r="G4561" s="30" t="s">
        <v>4912</v>
      </c>
      <c r="H4561" s="31" t="s">
        <v>3658</v>
      </c>
      <c r="I4561" s="31" t="s">
        <v>48</v>
      </c>
      <c r="J4561" s="32">
        <v>490861</v>
      </c>
      <c r="K4561" s="33">
        <f t="shared" si="816"/>
        <v>102.90910615637807</v>
      </c>
      <c r="L4561" s="33">
        <v>490861</v>
      </c>
      <c r="M4561" s="33">
        <v>0</v>
      </c>
      <c r="N4561" s="33">
        <v>0</v>
      </c>
      <c r="O4561" s="33">
        <v>0</v>
      </c>
      <c r="P4561" s="33">
        <f t="shared" si="817"/>
        <v>490861</v>
      </c>
      <c r="Q4561" s="33">
        <f t="shared" si="818"/>
        <v>102.90910615637807</v>
      </c>
      <c r="R4561" s="33">
        <f t="shared" si="819"/>
        <v>490861</v>
      </c>
      <c r="S4561" s="33"/>
      <c r="T4561" s="30" t="str">
        <f t="shared" si="820"/>
        <v>COP</v>
      </c>
      <c r="U4561" s="33">
        <v>0</v>
      </c>
      <c r="V4561" s="33">
        <v>0</v>
      </c>
      <c r="W4561" s="33">
        <v>0</v>
      </c>
      <c r="X4561" s="33">
        <f t="shared" si="821"/>
        <v>490861</v>
      </c>
      <c r="Y4561" s="33">
        <f t="shared" si="822"/>
        <v>102.90910615637807</v>
      </c>
      <c r="Z4561" s="33">
        <f t="shared" si="823"/>
        <v>490861</v>
      </c>
      <c r="AA4561" s="34">
        <f t="shared" si="824"/>
        <v>1.2103360244555794E-05</v>
      </c>
      <c r="AB4561" s="33" t="s">
        <v>4928</v>
      </c>
      <c r="AC4561" s="35">
        <v>44901</v>
      </c>
      <c r="AD4561" s="33">
        <v>60</v>
      </c>
      <c r="AE4561" s="36">
        <f t="shared" si="825"/>
        <v>44961</v>
      </c>
    </row>
    <row r="4562" spans="2:31" ht="14.5" hidden="1">
      <c r="B4562" s="29" t="s">
        <v>3588</v>
      </c>
      <c r="C4562" s="30" t="str">
        <f t="shared" si="815"/>
        <v>(Acreedores quirografarios)</v>
      </c>
      <c r="D4562" s="30">
        <v>5</v>
      </c>
      <c r="E4562" s="30" t="s">
        <v>5646</v>
      </c>
      <c r="F4562" s="30" t="s">
        <v>5647</v>
      </c>
      <c r="G4562" s="30" t="s">
        <v>4912</v>
      </c>
      <c r="H4562" s="31" t="s">
        <v>3659</v>
      </c>
      <c r="I4562" s="31" t="s">
        <v>48</v>
      </c>
      <c r="J4562" s="32">
        <v>299200</v>
      </c>
      <c r="K4562" s="33">
        <f t="shared" si="816"/>
        <v>62.727339434154111</v>
      </c>
      <c r="L4562" s="33">
        <v>299200</v>
      </c>
      <c r="M4562" s="33">
        <v>0</v>
      </c>
      <c r="N4562" s="33">
        <v>0</v>
      </c>
      <c r="O4562" s="33">
        <v>0</v>
      </c>
      <c r="P4562" s="33">
        <f t="shared" si="817"/>
        <v>299200</v>
      </c>
      <c r="Q4562" s="33">
        <f t="shared" si="818"/>
        <v>62.727339434154111</v>
      </c>
      <c r="R4562" s="33">
        <f t="shared" si="819"/>
        <v>299200</v>
      </c>
      <c r="S4562" s="33"/>
      <c r="T4562" s="30" t="str">
        <f t="shared" si="820"/>
        <v>COP</v>
      </c>
      <c r="U4562" s="33">
        <v>0</v>
      </c>
      <c r="V4562" s="33">
        <v>0</v>
      </c>
      <c r="W4562" s="33">
        <v>0</v>
      </c>
      <c r="X4562" s="33">
        <f t="shared" si="821"/>
        <v>299200</v>
      </c>
      <c r="Y4562" s="33">
        <f t="shared" si="822"/>
        <v>62.727339434154111</v>
      </c>
      <c r="Z4562" s="33">
        <f t="shared" si="823"/>
        <v>299200</v>
      </c>
      <c r="AA4562" s="34">
        <f t="shared" si="824"/>
        <v>7.3774966541874247E-06</v>
      </c>
      <c r="AB4562" s="33" t="s">
        <v>4928</v>
      </c>
      <c r="AC4562" s="35">
        <v>44904</v>
      </c>
      <c r="AD4562" s="33">
        <v>60</v>
      </c>
      <c r="AE4562" s="36">
        <f t="shared" si="825"/>
        <v>44964</v>
      </c>
    </row>
    <row r="4563" spans="2:31" ht="14.5" hidden="1">
      <c r="B4563" s="29" t="s">
        <v>3588</v>
      </c>
      <c r="C4563" s="30" t="str">
        <f t="shared" si="815"/>
        <v>(Acreedores quirografarios)</v>
      </c>
      <c r="D4563" s="30">
        <v>5</v>
      </c>
      <c r="E4563" s="30" t="s">
        <v>5646</v>
      </c>
      <c r="F4563" s="30" t="s">
        <v>5647</v>
      </c>
      <c r="G4563" s="30" t="s">
        <v>4912</v>
      </c>
      <c r="H4563" s="31" t="s">
        <v>3660</v>
      </c>
      <c r="I4563" s="31" t="s">
        <v>48</v>
      </c>
      <c r="J4563" s="32">
        <v>659642</v>
      </c>
      <c r="K4563" s="33">
        <f t="shared" si="816"/>
        <v>138.29407633363732</v>
      </c>
      <c r="L4563" s="33">
        <v>659642</v>
      </c>
      <c r="M4563" s="33">
        <v>0</v>
      </c>
      <c r="N4563" s="33">
        <v>0</v>
      </c>
      <c r="O4563" s="33">
        <v>0</v>
      </c>
      <c r="P4563" s="33">
        <f t="shared" si="817"/>
        <v>659642</v>
      </c>
      <c r="Q4563" s="33">
        <f t="shared" si="818"/>
        <v>138.29407633363732</v>
      </c>
      <c r="R4563" s="33">
        <f t="shared" si="819"/>
        <v>659642</v>
      </c>
      <c r="S4563" s="33"/>
      <c r="T4563" s="30" t="str">
        <f t="shared" si="820"/>
        <v>COP</v>
      </c>
      <c r="U4563" s="33">
        <v>0</v>
      </c>
      <c r="V4563" s="33">
        <v>0</v>
      </c>
      <c r="W4563" s="33">
        <v>0</v>
      </c>
      <c r="X4563" s="33">
        <f t="shared" si="821"/>
        <v>659642</v>
      </c>
      <c r="Y4563" s="33">
        <f t="shared" si="822"/>
        <v>138.29407633363732</v>
      </c>
      <c r="Z4563" s="33">
        <f t="shared" si="823"/>
        <v>659642</v>
      </c>
      <c r="AA4563" s="34">
        <f t="shared" si="824"/>
        <v>1.6265062326074536E-05</v>
      </c>
      <c r="AB4563" s="33" t="s">
        <v>4928</v>
      </c>
      <c r="AC4563" s="35">
        <v>44904</v>
      </c>
      <c r="AD4563" s="33">
        <v>60</v>
      </c>
      <c r="AE4563" s="36">
        <f t="shared" si="825"/>
        <v>44964</v>
      </c>
    </row>
    <row r="4564" spans="2:31" ht="14.5" hidden="1">
      <c r="B4564" s="29" t="s">
        <v>3588</v>
      </c>
      <c r="C4564" s="30" t="str">
        <f t="shared" si="815"/>
        <v>(Acreedores quirografarios)</v>
      </c>
      <c r="D4564" s="30">
        <v>5</v>
      </c>
      <c r="E4564" s="30" t="s">
        <v>5646</v>
      </c>
      <c r="F4564" s="30" t="s">
        <v>5647</v>
      </c>
      <c r="G4564" s="30" t="s">
        <v>4912</v>
      </c>
      <c r="H4564" s="31" t="s">
        <v>3661</v>
      </c>
      <c r="I4564" s="31" t="s">
        <v>48</v>
      </c>
      <c r="J4564" s="32">
        <v>928000</v>
      </c>
      <c r="K4564" s="33">
        <f t="shared" si="816"/>
        <v>194.55538434122664</v>
      </c>
      <c r="L4564" s="33">
        <v>928000</v>
      </c>
      <c r="M4564" s="33">
        <v>0</v>
      </c>
      <c r="N4564" s="33">
        <v>0</v>
      </c>
      <c r="O4564" s="33">
        <v>0</v>
      </c>
      <c r="P4564" s="33">
        <f t="shared" si="817"/>
        <v>928000</v>
      </c>
      <c r="Q4564" s="33">
        <f t="shared" si="818"/>
        <v>194.55538434122664</v>
      </c>
      <c r="R4564" s="33">
        <f t="shared" si="819"/>
        <v>928000</v>
      </c>
      <c r="S4564" s="33"/>
      <c r="T4564" s="30" t="str">
        <f t="shared" si="820"/>
        <v>COP</v>
      </c>
      <c r="U4564" s="33">
        <v>0</v>
      </c>
      <c r="V4564" s="33">
        <v>0</v>
      </c>
      <c r="W4564" s="33">
        <v>0</v>
      </c>
      <c r="X4564" s="33">
        <f t="shared" si="821"/>
        <v>928000</v>
      </c>
      <c r="Y4564" s="33">
        <f t="shared" si="822"/>
        <v>194.55538434122664</v>
      </c>
      <c r="Z4564" s="33">
        <f t="shared" si="823"/>
        <v>928000</v>
      </c>
      <c r="AA4564" s="34">
        <f t="shared" si="824"/>
        <v>2.288207518411073E-05</v>
      </c>
      <c r="AB4564" s="33" t="s">
        <v>4928</v>
      </c>
      <c r="AC4564" s="35">
        <v>44907</v>
      </c>
      <c r="AD4564" s="33">
        <v>60</v>
      </c>
      <c r="AE4564" s="36">
        <f t="shared" si="825"/>
        <v>44967</v>
      </c>
    </row>
    <row r="4565" spans="2:31" ht="14.5" hidden="1">
      <c r="B4565" s="29" t="s">
        <v>3588</v>
      </c>
      <c r="C4565" s="30" t="str">
        <f t="shared" si="815"/>
        <v>(Acreedores quirografarios)</v>
      </c>
      <c r="D4565" s="30">
        <v>5</v>
      </c>
      <c r="E4565" s="30" t="s">
        <v>5646</v>
      </c>
      <c r="F4565" s="30" t="s">
        <v>5647</v>
      </c>
      <c r="G4565" s="30" t="s">
        <v>4912</v>
      </c>
      <c r="H4565" s="31" t="s">
        <v>3662</v>
      </c>
      <c r="I4565" s="31" t="s">
        <v>48</v>
      </c>
      <c r="J4565" s="32">
        <v>533803</v>
      </c>
      <c r="K4565" s="33">
        <f t="shared" si="816"/>
        <v>111.91190498652996</v>
      </c>
      <c r="L4565" s="33">
        <v>533803</v>
      </c>
      <c r="M4565" s="33">
        <v>0</v>
      </c>
      <c r="N4565" s="33">
        <v>0</v>
      </c>
      <c r="O4565" s="33">
        <v>0</v>
      </c>
      <c r="P4565" s="33">
        <f t="shared" si="817"/>
        <v>533803</v>
      </c>
      <c r="Q4565" s="33">
        <f t="shared" si="818"/>
        <v>111.91190498652996</v>
      </c>
      <c r="R4565" s="33">
        <f t="shared" si="819"/>
        <v>533803</v>
      </c>
      <c r="S4565" s="33"/>
      <c r="T4565" s="30" t="str">
        <f t="shared" si="820"/>
        <v>COP</v>
      </c>
      <c r="U4565" s="33">
        <v>0</v>
      </c>
      <c r="V4565" s="33">
        <v>0</v>
      </c>
      <c r="W4565" s="33">
        <v>0</v>
      </c>
      <c r="X4565" s="33">
        <f t="shared" si="821"/>
        <v>533803</v>
      </c>
      <c r="Y4565" s="33">
        <f t="shared" si="822"/>
        <v>111.91190498652996</v>
      </c>
      <c r="Z4565" s="33">
        <f t="shared" si="823"/>
        <v>533803</v>
      </c>
      <c r="AA4565" s="34">
        <f t="shared" si="824"/>
        <v>1.3162198684810194E-05</v>
      </c>
      <c r="AB4565" s="33" t="s">
        <v>4928</v>
      </c>
      <c r="AC4565" s="35">
        <v>44907</v>
      </c>
      <c r="AD4565" s="33">
        <v>60</v>
      </c>
      <c r="AE4565" s="36">
        <f t="shared" si="825"/>
        <v>44967</v>
      </c>
    </row>
    <row r="4566" spans="2:31" ht="14.5" hidden="1">
      <c r="B4566" s="29" t="s">
        <v>3588</v>
      </c>
      <c r="C4566" s="30" t="str">
        <f t="shared" si="815"/>
        <v>(Acreedores quirografarios)</v>
      </c>
      <c r="D4566" s="30">
        <v>5</v>
      </c>
      <c r="E4566" s="30" t="s">
        <v>5646</v>
      </c>
      <c r="F4566" s="30" t="s">
        <v>5647</v>
      </c>
      <c r="G4566" s="30" t="s">
        <v>4912</v>
      </c>
      <c r="H4566" s="31" t="s">
        <v>3663</v>
      </c>
      <c r="I4566" s="31" t="s">
        <v>48</v>
      </c>
      <c r="J4566" s="32">
        <v>654000</v>
      </c>
      <c r="K4566" s="33">
        <f t="shared" si="816"/>
        <v>137.11122991289034</v>
      </c>
      <c r="L4566" s="33">
        <v>654000</v>
      </c>
      <c r="M4566" s="33">
        <v>0</v>
      </c>
      <c r="N4566" s="33">
        <v>0</v>
      </c>
      <c r="O4566" s="33">
        <v>0</v>
      </c>
      <c r="P4566" s="33">
        <f t="shared" si="817"/>
        <v>654000</v>
      </c>
      <c r="Q4566" s="33">
        <f t="shared" si="818"/>
        <v>137.11122991289034</v>
      </c>
      <c r="R4566" s="33">
        <f t="shared" si="819"/>
        <v>654000</v>
      </c>
      <c r="S4566" s="33"/>
      <c r="T4566" s="30" t="str">
        <f t="shared" si="820"/>
        <v>COP</v>
      </c>
      <c r="U4566" s="33">
        <v>0</v>
      </c>
      <c r="V4566" s="33">
        <v>0</v>
      </c>
      <c r="W4566" s="33">
        <v>0</v>
      </c>
      <c r="X4566" s="33">
        <f t="shared" si="821"/>
        <v>654000</v>
      </c>
      <c r="Y4566" s="33">
        <f t="shared" si="822"/>
        <v>137.11122991289034</v>
      </c>
      <c r="Z4566" s="33">
        <f t="shared" si="823"/>
        <v>654000</v>
      </c>
      <c r="AA4566" s="34">
        <f t="shared" si="824"/>
        <v>1.6125945226733207E-05</v>
      </c>
      <c r="AB4566" s="33" t="s">
        <v>4928</v>
      </c>
      <c r="AC4566" s="35">
        <v>44907</v>
      </c>
      <c r="AD4566" s="33">
        <v>60</v>
      </c>
      <c r="AE4566" s="36">
        <f t="shared" si="825"/>
        <v>44967</v>
      </c>
    </row>
    <row r="4567" spans="2:31" ht="14.5" hidden="1">
      <c r="B4567" s="29" t="s">
        <v>3588</v>
      </c>
      <c r="C4567" s="30" t="str">
        <f t="shared" si="815"/>
        <v>(Acreedores quirografarios)</v>
      </c>
      <c r="D4567" s="30">
        <v>5</v>
      </c>
      <c r="E4567" s="30" t="s">
        <v>5646</v>
      </c>
      <c r="F4567" s="30" t="s">
        <v>5647</v>
      </c>
      <c r="G4567" s="30" t="s">
        <v>4912</v>
      </c>
      <c r="H4567" s="31" t="s">
        <v>3664</v>
      </c>
      <c r="I4567" s="31" t="s">
        <v>48</v>
      </c>
      <c r="J4567" s="32">
        <v>461563</v>
      </c>
      <c r="K4567" s="33">
        <f t="shared" si="816"/>
        <v>96.76677463651896</v>
      </c>
      <c r="L4567" s="33">
        <v>461563</v>
      </c>
      <c r="M4567" s="33">
        <v>0</v>
      </c>
      <c r="N4567" s="33">
        <v>0</v>
      </c>
      <c r="O4567" s="33">
        <v>0</v>
      </c>
      <c r="P4567" s="33">
        <f t="shared" si="817"/>
        <v>461563</v>
      </c>
      <c r="Q4567" s="33">
        <f t="shared" si="818"/>
        <v>96.76677463651896</v>
      </c>
      <c r="R4567" s="33">
        <f t="shared" si="819"/>
        <v>461563</v>
      </c>
      <c r="S4567" s="33"/>
      <c r="T4567" s="30" t="str">
        <f t="shared" si="820"/>
        <v>COP</v>
      </c>
      <c r="U4567" s="33">
        <v>0</v>
      </c>
      <c r="V4567" s="33">
        <v>0</v>
      </c>
      <c r="W4567" s="33">
        <v>0</v>
      </c>
      <c r="X4567" s="33">
        <f t="shared" si="821"/>
        <v>461563</v>
      </c>
      <c r="Y4567" s="33">
        <f t="shared" si="822"/>
        <v>96.76677463651896</v>
      </c>
      <c r="Z4567" s="33">
        <f t="shared" si="823"/>
        <v>461563</v>
      </c>
      <c r="AA4567" s="34">
        <f t="shared" si="824"/>
        <v>1.1380947487288471E-05</v>
      </c>
      <c r="AB4567" s="33" t="s">
        <v>4928</v>
      </c>
      <c r="AC4567" s="35">
        <v>44907</v>
      </c>
      <c r="AD4567" s="33">
        <v>60</v>
      </c>
      <c r="AE4567" s="36">
        <f t="shared" si="825"/>
        <v>44967</v>
      </c>
    </row>
    <row r="4568" spans="2:31" ht="14.5" hidden="1">
      <c r="B4568" s="29" t="s">
        <v>3588</v>
      </c>
      <c r="C4568" s="30" t="str">
        <f t="shared" si="815"/>
        <v>(Acreedores quirografarios)</v>
      </c>
      <c r="D4568" s="30">
        <v>5</v>
      </c>
      <c r="E4568" s="30" t="s">
        <v>5646</v>
      </c>
      <c r="F4568" s="30" t="s">
        <v>5647</v>
      </c>
      <c r="G4568" s="30" t="s">
        <v>4912</v>
      </c>
      <c r="H4568" s="31" t="s">
        <v>3665</v>
      </c>
      <c r="I4568" s="31" t="s">
        <v>48</v>
      </c>
      <c r="J4568" s="32">
        <v>566000</v>
      </c>
      <c r="K4568" s="33">
        <f t="shared" si="816"/>
        <v>118.66201243225677</v>
      </c>
      <c r="L4568" s="33">
        <v>566000</v>
      </c>
      <c r="M4568" s="33">
        <v>0</v>
      </c>
      <c r="N4568" s="33">
        <v>0</v>
      </c>
      <c r="O4568" s="33">
        <v>0</v>
      </c>
      <c r="P4568" s="33">
        <f t="shared" si="817"/>
        <v>566000</v>
      </c>
      <c r="Q4568" s="33">
        <f t="shared" si="818"/>
        <v>118.66201243225677</v>
      </c>
      <c r="R4568" s="33">
        <f t="shared" si="819"/>
        <v>566000</v>
      </c>
      <c r="S4568" s="33"/>
      <c r="T4568" s="30" t="str">
        <f t="shared" si="820"/>
        <v>COP</v>
      </c>
      <c r="U4568" s="33">
        <v>0</v>
      </c>
      <c r="V4568" s="33">
        <v>0</v>
      </c>
      <c r="W4568" s="33">
        <v>0</v>
      </c>
      <c r="X4568" s="33">
        <f t="shared" si="821"/>
        <v>566000</v>
      </c>
      <c r="Y4568" s="33">
        <f t="shared" si="822"/>
        <v>118.66201243225677</v>
      </c>
      <c r="Z4568" s="33">
        <f t="shared" si="823"/>
        <v>566000</v>
      </c>
      <c r="AA4568" s="34">
        <f t="shared" si="824"/>
        <v>1.395609326961926E-05</v>
      </c>
      <c r="AB4568" s="33" t="s">
        <v>4928</v>
      </c>
      <c r="AC4568" s="35">
        <v>44908</v>
      </c>
      <c r="AD4568" s="33">
        <v>60</v>
      </c>
      <c r="AE4568" s="36">
        <f t="shared" si="825"/>
        <v>44968</v>
      </c>
    </row>
    <row r="4569" spans="2:31" ht="14.5" hidden="1">
      <c r="B4569" s="29" t="s">
        <v>3588</v>
      </c>
      <c r="C4569" s="30" t="str">
        <f t="shared" si="815"/>
        <v>(Acreedores quirografarios)</v>
      </c>
      <c r="D4569" s="30">
        <v>5</v>
      </c>
      <c r="E4569" s="30" t="s">
        <v>5646</v>
      </c>
      <c r="F4569" s="30" t="s">
        <v>5647</v>
      </c>
      <c r="G4569" s="30" t="s">
        <v>4912</v>
      </c>
      <c r="H4569" s="31" t="s">
        <v>3666</v>
      </c>
      <c r="I4569" s="31" t="s">
        <v>48</v>
      </c>
      <c r="J4569" s="32">
        <v>299846</v>
      </c>
      <c r="K4569" s="33">
        <f t="shared" si="816"/>
        <v>62.862773462477854</v>
      </c>
      <c r="L4569" s="33">
        <v>299846</v>
      </c>
      <c r="M4569" s="33">
        <v>0</v>
      </c>
      <c r="N4569" s="33">
        <v>0</v>
      </c>
      <c r="O4569" s="33">
        <v>0</v>
      </c>
      <c r="P4569" s="33">
        <f t="shared" si="817"/>
        <v>299846</v>
      </c>
      <c r="Q4569" s="33">
        <f t="shared" si="818"/>
        <v>62.862773462477854</v>
      </c>
      <c r="R4569" s="33">
        <f t="shared" si="819"/>
        <v>299846</v>
      </c>
      <c r="S4569" s="33"/>
      <c r="T4569" s="30" t="str">
        <f t="shared" si="820"/>
        <v>COP</v>
      </c>
      <c r="U4569" s="33">
        <v>0</v>
      </c>
      <c r="V4569" s="33">
        <v>0</v>
      </c>
      <c r="W4569" s="33">
        <v>0</v>
      </c>
      <c r="X4569" s="33">
        <f t="shared" si="821"/>
        <v>299846</v>
      </c>
      <c r="Y4569" s="33">
        <f t="shared" si="822"/>
        <v>62.862773462477854</v>
      </c>
      <c r="Z4569" s="33">
        <f t="shared" si="823"/>
        <v>299846</v>
      </c>
      <c r="AA4569" s="34">
        <f t="shared" si="824"/>
        <v>7.3934253401453299E-06</v>
      </c>
      <c r="AB4569" s="33" t="s">
        <v>4928</v>
      </c>
      <c r="AC4569" s="35">
        <v>44908</v>
      </c>
      <c r="AD4569" s="33">
        <v>60</v>
      </c>
      <c r="AE4569" s="36">
        <f t="shared" si="825"/>
        <v>44968</v>
      </c>
    </row>
    <row r="4570" spans="2:31" ht="14.5" hidden="1">
      <c r="B4570" s="29" t="s">
        <v>3588</v>
      </c>
      <c r="C4570" s="30" t="str">
        <f t="shared" si="815"/>
        <v>(Acreedores quirografarios)</v>
      </c>
      <c r="D4570" s="30">
        <v>5</v>
      </c>
      <c r="E4570" s="30" t="s">
        <v>5646</v>
      </c>
      <c r="F4570" s="30" t="s">
        <v>5647</v>
      </c>
      <c r="G4570" s="30" t="s">
        <v>4912</v>
      </c>
      <c r="H4570" s="31" t="s">
        <v>3667</v>
      </c>
      <c r="I4570" s="31" t="s">
        <v>48</v>
      </c>
      <c r="J4570" s="32">
        <v>1482000</v>
      </c>
      <c r="K4570" s="33">
        <f t="shared" si="816"/>
        <v>310.70159438976066</v>
      </c>
      <c r="L4570" s="33">
        <v>1482000</v>
      </c>
      <c r="M4570" s="33">
        <v>0</v>
      </c>
      <c r="N4570" s="33">
        <v>0</v>
      </c>
      <c r="O4570" s="33">
        <v>0</v>
      </c>
      <c r="P4570" s="33">
        <f t="shared" si="817"/>
        <v>1482000</v>
      </c>
      <c r="Q4570" s="33">
        <f t="shared" si="818"/>
        <v>310.70159438976066</v>
      </c>
      <c r="R4570" s="33">
        <f t="shared" si="819"/>
        <v>1482000</v>
      </c>
      <c r="S4570" s="33"/>
      <c r="T4570" s="30" t="str">
        <f t="shared" si="820"/>
        <v>COP</v>
      </c>
      <c r="U4570" s="33">
        <v>0</v>
      </c>
      <c r="V4570" s="33">
        <v>0</v>
      </c>
      <c r="W4570" s="33">
        <v>0</v>
      </c>
      <c r="X4570" s="33">
        <f t="shared" si="821"/>
        <v>1482000</v>
      </c>
      <c r="Y4570" s="33">
        <f t="shared" si="822"/>
        <v>310.70159438976066</v>
      </c>
      <c r="Z4570" s="33">
        <f t="shared" si="823"/>
        <v>1482000</v>
      </c>
      <c r="AA4570" s="34">
        <f t="shared" si="824"/>
        <v>3.654227955048718E-05</v>
      </c>
      <c r="AB4570" s="33" t="s">
        <v>4928</v>
      </c>
      <c r="AC4570" s="35">
        <v>44910</v>
      </c>
      <c r="AD4570" s="33">
        <v>60</v>
      </c>
      <c r="AE4570" s="36">
        <f t="shared" si="825"/>
        <v>44970</v>
      </c>
    </row>
    <row r="4571" spans="2:31" ht="14.5" hidden="1">
      <c r="B4571" s="29" t="s">
        <v>3588</v>
      </c>
      <c r="C4571" s="30" t="str">
        <f t="shared" si="815"/>
        <v>(Acreedores quirografarios)</v>
      </c>
      <c r="D4571" s="30">
        <v>5</v>
      </c>
      <c r="E4571" s="30" t="s">
        <v>5646</v>
      </c>
      <c r="F4571" s="30" t="s">
        <v>5647</v>
      </c>
      <c r="G4571" s="30" t="s">
        <v>4912</v>
      </c>
      <c r="H4571" s="31" t="s">
        <v>3668</v>
      </c>
      <c r="I4571" s="31" t="s">
        <v>48</v>
      </c>
      <c r="J4571" s="32">
        <v>487384</v>
      </c>
      <c r="K4571" s="33">
        <f t="shared" si="816"/>
        <v>102.18015241569441</v>
      </c>
      <c r="L4571" s="33">
        <v>487384</v>
      </c>
      <c r="M4571" s="33">
        <v>0</v>
      </c>
      <c r="N4571" s="33">
        <v>0</v>
      </c>
      <c r="O4571" s="33">
        <v>0</v>
      </c>
      <c r="P4571" s="33">
        <f t="shared" si="817"/>
        <v>487384</v>
      </c>
      <c r="Q4571" s="33">
        <f t="shared" si="818"/>
        <v>102.18015241569441</v>
      </c>
      <c r="R4571" s="33">
        <f t="shared" si="819"/>
        <v>487384</v>
      </c>
      <c r="S4571" s="33"/>
      <c r="T4571" s="30" t="str">
        <f t="shared" si="820"/>
        <v>COP</v>
      </c>
      <c r="U4571" s="33">
        <v>0</v>
      </c>
      <c r="V4571" s="33">
        <v>0</v>
      </c>
      <c r="W4571" s="33">
        <v>0</v>
      </c>
      <c r="X4571" s="33">
        <f t="shared" si="821"/>
        <v>487384</v>
      </c>
      <c r="Y4571" s="33">
        <f t="shared" si="822"/>
        <v>102.18015241569441</v>
      </c>
      <c r="Z4571" s="33">
        <f t="shared" si="823"/>
        <v>487384</v>
      </c>
      <c r="AA4571" s="34">
        <f t="shared" si="824"/>
        <v>1.201762643484119E-05</v>
      </c>
      <c r="AB4571" s="33" t="s">
        <v>4928</v>
      </c>
      <c r="AC4571" s="35">
        <v>44910</v>
      </c>
      <c r="AD4571" s="33">
        <v>60</v>
      </c>
      <c r="AE4571" s="36">
        <f t="shared" si="825"/>
        <v>44970</v>
      </c>
    </row>
    <row r="4572" spans="2:31" ht="14.5" hidden="1">
      <c r="B4572" s="29" t="s">
        <v>3588</v>
      </c>
      <c r="C4572" s="30" t="str">
        <f t="shared" si="815"/>
        <v>(Acreedores quirografarios)</v>
      </c>
      <c r="D4572" s="30">
        <v>5</v>
      </c>
      <c r="E4572" s="30" t="s">
        <v>5646</v>
      </c>
      <c r="F4572" s="30" t="s">
        <v>5647</v>
      </c>
      <c r="G4572" s="30" t="s">
        <v>4912</v>
      </c>
      <c r="H4572" s="31" t="s">
        <v>3669</v>
      </c>
      <c r="I4572" s="31" t="s">
        <v>48</v>
      </c>
      <c r="J4572" s="32">
        <v>609000</v>
      </c>
      <c r="K4572" s="33">
        <f t="shared" si="816"/>
        <v>127.67697097392998</v>
      </c>
      <c r="L4572" s="33">
        <v>609000</v>
      </c>
      <c r="M4572" s="33">
        <v>0</v>
      </c>
      <c r="N4572" s="33">
        <v>0</v>
      </c>
      <c r="O4572" s="33">
        <v>0</v>
      </c>
      <c r="P4572" s="33">
        <f t="shared" si="817"/>
        <v>609000</v>
      </c>
      <c r="Q4572" s="33">
        <f t="shared" si="818"/>
        <v>127.67697097392998</v>
      </c>
      <c r="R4572" s="33">
        <f t="shared" si="819"/>
        <v>609000</v>
      </c>
      <c r="S4572" s="33"/>
      <c r="T4572" s="30" t="str">
        <f t="shared" si="820"/>
        <v>COP</v>
      </c>
      <c r="U4572" s="33">
        <v>0</v>
      </c>
      <c r="V4572" s="33">
        <v>0</v>
      </c>
      <c r="W4572" s="33">
        <v>0</v>
      </c>
      <c r="X4572" s="33">
        <f t="shared" si="821"/>
        <v>609000</v>
      </c>
      <c r="Y4572" s="33">
        <f t="shared" si="822"/>
        <v>127.67697097392998</v>
      </c>
      <c r="Z4572" s="33">
        <f t="shared" si="823"/>
        <v>609000</v>
      </c>
      <c r="AA4572" s="34">
        <f t="shared" si="824"/>
        <v>1.5016361839572666E-05</v>
      </c>
      <c r="AB4572" s="33" t="s">
        <v>4928</v>
      </c>
      <c r="AC4572" s="35">
        <v>44911</v>
      </c>
      <c r="AD4572" s="33">
        <v>60</v>
      </c>
      <c r="AE4572" s="36">
        <f t="shared" si="825"/>
        <v>44971</v>
      </c>
    </row>
    <row r="4573" spans="2:31" ht="14.5" hidden="1">
      <c r="B4573" s="29" t="s">
        <v>3588</v>
      </c>
      <c r="C4573" s="30" t="str">
        <f t="shared" si="815"/>
        <v>(Acreedores quirografarios)</v>
      </c>
      <c r="D4573" s="30">
        <v>5</v>
      </c>
      <c r="E4573" s="30" t="s">
        <v>5646</v>
      </c>
      <c r="F4573" s="30" t="s">
        <v>5647</v>
      </c>
      <c r="G4573" s="30" t="s">
        <v>4912</v>
      </c>
      <c r="H4573" s="31" t="s">
        <v>3670</v>
      </c>
      <c r="I4573" s="31" t="s">
        <v>48</v>
      </c>
      <c r="J4573" s="32">
        <v>296439</v>
      </c>
      <c r="K4573" s="33">
        <f t="shared" si="816"/>
        <v>62.14849523569923</v>
      </c>
      <c r="L4573" s="33">
        <v>296439</v>
      </c>
      <c r="M4573" s="33">
        <v>0</v>
      </c>
      <c r="N4573" s="33">
        <v>0</v>
      </c>
      <c r="O4573" s="33">
        <v>0</v>
      </c>
      <c r="P4573" s="33">
        <f t="shared" si="817"/>
        <v>296439</v>
      </c>
      <c r="Q4573" s="33">
        <f t="shared" si="818"/>
        <v>62.14849523569923</v>
      </c>
      <c r="R4573" s="33">
        <f t="shared" si="819"/>
        <v>296439</v>
      </c>
      <c r="S4573" s="33"/>
      <c r="T4573" s="30" t="str">
        <f t="shared" si="820"/>
        <v>COP</v>
      </c>
      <c r="U4573" s="33">
        <v>0</v>
      </c>
      <c r="V4573" s="33">
        <v>0</v>
      </c>
      <c r="W4573" s="33">
        <v>0</v>
      </c>
      <c r="X4573" s="33">
        <f t="shared" si="821"/>
        <v>296439</v>
      </c>
      <c r="Y4573" s="33">
        <f t="shared" si="822"/>
        <v>62.14849523569923</v>
      </c>
      <c r="Z4573" s="33">
        <f t="shared" si="823"/>
        <v>296439</v>
      </c>
      <c r="AA4573" s="34">
        <f t="shared" si="824"/>
        <v>7.3094175490329749E-06</v>
      </c>
      <c r="AB4573" s="33" t="s">
        <v>4928</v>
      </c>
      <c r="AC4573" s="35">
        <v>44915</v>
      </c>
      <c r="AD4573" s="33">
        <v>60</v>
      </c>
      <c r="AE4573" s="36">
        <f t="shared" si="825"/>
        <v>44975</v>
      </c>
    </row>
    <row r="4574" spans="2:31" ht="14.5" hidden="1">
      <c r="B4574" s="29" t="s">
        <v>3588</v>
      </c>
      <c r="C4574" s="30" t="str">
        <f t="shared" si="815"/>
        <v>(Acreedores quirografarios)</v>
      </c>
      <c r="D4574" s="30">
        <v>5</v>
      </c>
      <c r="E4574" s="30" t="s">
        <v>5646</v>
      </c>
      <c r="F4574" s="30" t="s">
        <v>5647</v>
      </c>
      <c r="G4574" s="30" t="s">
        <v>4912</v>
      </c>
      <c r="H4574" s="31" t="s">
        <v>3671</v>
      </c>
      <c r="I4574" s="31" t="s">
        <v>48</v>
      </c>
      <c r="J4574" s="32">
        <v>504542</v>
      </c>
      <c r="K4574" s="33">
        <f t="shared" si="816"/>
        <v>105.77733052402067</v>
      </c>
      <c r="L4574" s="33">
        <v>504542</v>
      </c>
      <c r="M4574" s="33">
        <v>0</v>
      </c>
      <c r="N4574" s="33">
        <v>0</v>
      </c>
      <c r="O4574" s="33">
        <v>0</v>
      </c>
      <c r="P4574" s="33">
        <f t="shared" si="817"/>
        <v>504542</v>
      </c>
      <c r="Q4574" s="33">
        <f t="shared" si="818"/>
        <v>105.77733052402067</v>
      </c>
      <c r="R4574" s="33">
        <f t="shared" si="819"/>
        <v>504542</v>
      </c>
      <c r="S4574" s="38"/>
      <c r="T4574" s="30" t="str">
        <f t="shared" si="820"/>
        <v>COP</v>
      </c>
      <c r="U4574" s="33">
        <v>0</v>
      </c>
      <c r="V4574" s="33">
        <v>0</v>
      </c>
      <c r="W4574" s="33">
        <v>0</v>
      </c>
      <c r="X4574" s="33">
        <f t="shared" si="821"/>
        <v>504542</v>
      </c>
      <c r="Y4574" s="33">
        <f t="shared" si="822"/>
        <v>105.77733052402067</v>
      </c>
      <c r="Z4574" s="33">
        <f t="shared" si="823"/>
        <v>504542</v>
      </c>
      <c r="AA4574" s="34">
        <f t="shared" si="824"/>
        <v>1.2440698251661202E-05</v>
      </c>
      <c r="AB4574" s="33" t="s">
        <v>4928</v>
      </c>
      <c r="AC4574" s="35">
        <v>44916</v>
      </c>
      <c r="AD4574" s="33">
        <v>60</v>
      </c>
      <c r="AE4574" s="36">
        <f t="shared" si="825"/>
        <v>44976</v>
      </c>
    </row>
    <row r="4575" spans="2:31" ht="14.5" hidden="1">
      <c r="B4575" s="29" t="s">
        <v>3588</v>
      </c>
      <c r="C4575" s="30" t="str">
        <f t="shared" si="815"/>
        <v>(Acreedores quirografarios)</v>
      </c>
      <c r="D4575" s="30">
        <v>5</v>
      </c>
      <c r="E4575" s="30" t="s">
        <v>5646</v>
      </c>
      <c r="F4575" s="30" t="s">
        <v>5647</v>
      </c>
      <c r="G4575" s="30" t="s">
        <v>4912</v>
      </c>
      <c r="H4575" s="31" t="s">
        <v>3672</v>
      </c>
      <c r="I4575" s="31" t="s">
        <v>48</v>
      </c>
      <c r="J4575" s="32">
        <v>969850</v>
      </c>
      <c r="K4575" s="33">
        <f t="shared" si="816"/>
        <v>203.32924515445976</v>
      </c>
      <c r="L4575" s="33">
        <v>969850</v>
      </c>
      <c r="M4575" s="33">
        <v>0</v>
      </c>
      <c r="N4575" s="33">
        <v>0</v>
      </c>
      <c r="O4575" s="33">
        <v>0</v>
      </c>
      <c r="P4575" s="33">
        <f t="shared" si="817"/>
        <v>969850</v>
      </c>
      <c r="Q4575" s="33">
        <f t="shared" si="818"/>
        <v>203.32924515445976</v>
      </c>
      <c r="R4575" s="33">
        <f t="shared" si="819"/>
        <v>969850</v>
      </c>
      <c r="S4575" s="33"/>
      <c r="T4575" s="30" t="str">
        <f t="shared" si="820"/>
        <v>COP</v>
      </c>
      <c r="U4575" s="33">
        <v>0</v>
      </c>
      <c r="V4575" s="33">
        <v>0</v>
      </c>
      <c r="W4575" s="33">
        <v>0</v>
      </c>
      <c r="X4575" s="33">
        <f t="shared" si="821"/>
        <v>969850</v>
      </c>
      <c r="Y4575" s="33">
        <f t="shared" si="822"/>
        <v>203.32924515445976</v>
      </c>
      <c r="Z4575" s="33">
        <f t="shared" si="823"/>
        <v>969850</v>
      </c>
      <c r="AA4575" s="34">
        <f t="shared" si="824"/>
        <v>2.3913987734170035E-05</v>
      </c>
      <c r="AB4575" s="33" t="s">
        <v>4928</v>
      </c>
      <c r="AC4575" s="35">
        <v>44917</v>
      </c>
      <c r="AD4575" s="33">
        <v>60</v>
      </c>
      <c r="AE4575" s="36">
        <f t="shared" si="825"/>
        <v>44977</v>
      </c>
    </row>
    <row r="4576" spans="2:31" ht="14.5" hidden="1">
      <c r="B4576" s="29" t="s">
        <v>3588</v>
      </c>
      <c r="C4576" s="30" t="str">
        <f t="shared" si="815"/>
        <v>(Acreedores quirografarios)</v>
      </c>
      <c r="D4576" s="30">
        <v>5</v>
      </c>
      <c r="E4576" s="30" t="s">
        <v>5646</v>
      </c>
      <c r="F4576" s="30" t="s">
        <v>5647</v>
      </c>
      <c r="G4576" s="30" t="s">
        <v>4912</v>
      </c>
      <c r="H4576" s="31" t="s">
        <v>3673</v>
      </c>
      <c r="I4576" s="31" t="s">
        <v>48</v>
      </c>
      <c r="J4576" s="32">
        <v>485687</v>
      </c>
      <c r="K4576" s="33">
        <f t="shared" si="816"/>
        <v>101.82437602859628</v>
      </c>
      <c r="L4576" s="33">
        <v>485687</v>
      </c>
      <c r="M4576" s="33">
        <v>0</v>
      </c>
      <c r="N4576" s="33">
        <v>0</v>
      </c>
      <c r="O4576" s="33">
        <v>0</v>
      </c>
      <c r="P4576" s="33">
        <f t="shared" si="817"/>
        <v>485687</v>
      </c>
      <c r="Q4576" s="33">
        <f t="shared" si="818"/>
        <v>101.82437602859628</v>
      </c>
      <c r="R4576" s="33">
        <f t="shared" si="819"/>
        <v>485687</v>
      </c>
      <c r="S4576" s="33"/>
      <c r="T4576" s="30" t="str">
        <f t="shared" si="820"/>
        <v>COP</v>
      </c>
      <c r="U4576" s="33">
        <v>0</v>
      </c>
      <c r="V4576" s="33">
        <v>0</v>
      </c>
      <c r="W4576" s="33">
        <v>0</v>
      </c>
      <c r="X4576" s="33">
        <f t="shared" si="821"/>
        <v>485687</v>
      </c>
      <c r="Y4576" s="33">
        <f t="shared" si="822"/>
        <v>101.82437602859628</v>
      </c>
      <c r="Z4576" s="33">
        <f t="shared" si="823"/>
        <v>485687</v>
      </c>
      <c r="AA4576" s="34">
        <f t="shared" si="824"/>
        <v>1.1975782812440935E-05</v>
      </c>
      <c r="AB4576" s="33" t="s">
        <v>4928</v>
      </c>
      <c r="AC4576" s="35">
        <v>44917</v>
      </c>
      <c r="AD4576" s="33">
        <v>60</v>
      </c>
      <c r="AE4576" s="36">
        <f t="shared" si="825"/>
        <v>44977</v>
      </c>
    </row>
    <row r="4577" spans="2:31" ht="14.5" hidden="1">
      <c r="B4577" s="29" t="s">
        <v>3588</v>
      </c>
      <c r="C4577" s="30" t="str">
        <f t="shared" si="815"/>
        <v>(Acreedores quirografarios)</v>
      </c>
      <c r="D4577" s="30">
        <v>5</v>
      </c>
      <c r="E4577" s="30" t="s">
        <v>5646</v>
      </c>
      <c r="F4577" s="30" t="s">
        <v>5647</v>
      </c>
      <c r="G4577" s="30" t="s">
        <v>4912</v>
      </c>
      <c r="H4577" s="31" t="s">
        <v>3674</v>
      </c>
      <c r="I4577" s="31" t="s">
        <v>48</v>
      </c>
      <c r="J4577" s="32">
        <v>1087000</v>
      </c>
      <c r="K4577" s="33">
        <f t="shared" si="816"/>
        <v>227.88976592555321</v>
      </c>
      <c r="L4577" s="33">
        <v>1087000</v>
      </c>
      <c r="M4577" s="33">
        <v>0</v>
      </c>
      <c r="N4577" s="33">
        <v>0</v>
      </c>
      <c r="O4577" s="33">
        <v>0</v>
      </c>
      <c r="P4577" s="33">
        <f t="shared" si="817"/>
        <v>1087000</v>
      </c>
      <c r="Q4577" s="33">
        <f t="shared" si="818"/>
        <v>227.88976592555321</v>
      </c>
      <c r="R4577" s="33">
        <f t="shared" si="819"/>
        <v>1087000</v>
      </c>
      <c r="S4577" s="33"/>
      <c r="T4577" s="30" t="str">
        <f t="shared" si="820"/>
        <v>COP</v>
      </c>
      <c r="U4577" s="33">
        <v>0</v>
      </c>
      <c r="V4577" s="33">
        <v>0</v>
      </c>
      <c r="W4577" s="33">
        <v>0</v>
      </c>
      <c r="X4577" s="33">
        <f t="shared" si="821"/>
        <v>1087000</v>
      </c>
      <c r="Y4577" s="33">
        <f t="shared" si="822"/>
        <v>227.88976592555321</v>
      </c>
      <c r="Z4577" s="33">
        <f t="shared" si="823"/>
        <v>1087000</v>
      </c>
      <c r="AA4577" s="34">
        <f t="shared" si="824"/>
        <v>2.6802603152077977E-05</v>
      </c>
      <c r="AB4577" s="33" t="s">
        <v>4928</v>
      </c>
      <c r="AC4577" s="35">
        <v>44917</v>
      </c>
      <c r="AD4577" s="33">
        <v>60</v>
      </c>
      <c r="AE4577" s="36">
        <f t="shared" si="825"/>
        <v>44977</v>
      </c>
    </row>
    <row r="4578" spans="2:31" ht="14.5" hidden="1">
      <c r="B4578" s="29" t="s">
        <v>3588</v>
      </c>
      <c r="C4578" s="30" t="str">
        <f t="shared" si="815"/>
        <v>(Acreedores quirografarios)</v>
      </c>
      <c r="D4578" s="30">
        <v>5</v>
      </c>
      <c r="E4578" s="30" t="s">
        <v>5646</v>
      </c>
      <c r="F4578" s="30" t="s">
        <v>5647</v>
      </c>
      <c r="G4578" s="30" t="s">
        <v>4912</v>
      </c>
      <c r="H4578" s="31" t="s">
        <v>3675</v>
      </c>
      <c r="I4578" s="31" t="s">
        <v>48</v>
      </c>
      <c r="J4578" s="32">
        <v>2231000</v>
      </c>
      <c r="K4578" s="33">
        <f t="shared" si="816"/>
        <v>467.72959317378951</v>
      </c>
      <c r="L4578" s="33">
        <v>2231000</v>
      </c>
      <c r="M4578" s="33">
        <v>0</v>
      </c>
      <c r="N4578" s="33">
        <v>0</v>
      </c>
      <c r="O4578" s="33">
        <v>0</v>
      </c>
      <c r="P4578" s="33">
        <f t="shared" si="817"/>
        <v>2231000</v>
      </c>
      <c r="Q4578" s="33">
        <f t="shared" si="818"/>
        <v>467.72959317378951</v>
      </c>
      <c r="R4578" s="33">
        <f t="shared" si="819"/>
        <v>2231000</v>
      </c>
      <c r="S4578" s="33"/>
      <c r="T4578" s="30" t="str">
        <f t="shared" si="820"/>
        <v>COP</v>
      </c>
      <c r="U4578" s="33">
        <v>0</v>
      </c>
      <c r="V4578" s="33">
        <v>0</v>
      </c>
      <c r="W4578" s="33">
        <v>0</v>
      </c>
      <c r="X4578" s="33">
        <f t="shared" si="821"/>
        <v>2231000</v>
      </c>
      <c r="Y4578" s="33">
        <f t="shared" si="822"/>
        <v>467.72959317378951</v>
      </c>
      <c r="Z4578" s="33">
        <f t="shared" si="823"/>
        <v>2231000</v>
      </c>
      <c r="AA4578" s="34">
        <f t="shared" si="824"/>
        <v>5.5010678594559312E-05</v>
      </c>
      <c r="AB4578" s="33" t="s">
        <v>4928</v>
      </c>
      <c r="AC4578" s="35">
        <v>44918</v>
      </c>
      <c r="AD4578" s="33">
        <v>60</v>
      </c>
      <c r="AE4578" s="36">
        <f t="shared" si="825"/>
        <v>44978</v>
      </c>
    </row>
    <row r="4579" spans="2:31" ht="14.5" hidden="1">
      <c r="B4579" s="29" t="s">
        <v>3588</v>
      </c>
      <c r="C4579" s="30" t="str">
        <f t="shared" si="815"/>
        <v>(Acreedores quirografarios)</v>
      </c>
      <c r="D4579" s="30">
        <v>5</v>
      </c>
      <c r="E4579" s="30" t="s">
        <v>5646</v>
      </c>
      <c r="F4579" s="30" t="s">
        <v>5647</v>
      </c>
      <c r="G4579" s="30" t="s">
        <v>4912</v>
      </c>
      <c r="H4579" s="31" t="s">
        <v>3676</v>
      </c>
      <c r="I4579" s="31" t="s">
        <v>48</v>
      </c>
      <c r="J4579" s="32">
        <v>676005</v>
      </c>
      <c r="K4579" s="33">
        <f t="shared" si="816"/>
        <v>141.72458253404193</v>
      </c>
      <c r="L4579" s="33">
        <v>676005</v>
      </c>
      <c r="M4579" s="33">
        <v>0</v>
      </c>
      <c r="N4579" s="33">
        <v>0</v>
      </c>
      <c r="O4579" s="33">
        <v>0</v>
      </c>
      <c r="P4579" s="33">
        <f t="shared" si="817"/>
        <v>676005</v>
      </c>
      <c r="Q4579" s="33">
        <f t="shared" si="818"/>
        <v>141.72458253404193</v>
      </c>
      <c r="R4579" s="33">
        <f t="shared" si="819"/>
        <v>676005</v>
      </c>
      <c r="S4579" s="33"/>
      <c r="T4579" s="30" t="str">
        <f t="shared" si="820"/>
        <v>COP</v>
      </c>
      <c r="U4579" s="33">
        <v>0</v>
      </c>
      <c r="V4579" s="33">
        <v>0</v>
      </c>
      <c r="W4579" s="33">
        <v>0</v>
      </c>
      <c r="X4579" s="33">
        <f t="shared" si="821"/>
        <v>676005</v>
      </c>
      <c r="Y4579" s="33">
        <f t="shared" si="822"/>
        <v>141.72458253404193</v>
      </c>
      <c r="Z4579" s="33">
        <f t="shared" si="823"/>
        <v>676005</v>
      </c>
      <c r="AA4579" s="34">
        <f t="shared" si="824"/>
        <v>1.6668531503054713E-05</v>
      </c>
      <c r="AB4579" s="33" t="s">
        <v>4928</v>
      </c>
      <c r="AC4579" s="35">
        <v>44918</v>
      </c>
      <c r="AD4579" s="33">
        <v>60</v>
      </c>
      <c r="AE4579" s="36">
        <f t="shared" si="825"/>
        <v>44978</v>
      </c>
    </row>
    <row r="4580" spans="2:31" ht="14.5" hidden="1">
      <c r="B4580" s="29" t="s">
        <v>3588</v>
      </c>
      <c r="C4580" s="30" t="str">
        <f t="shared" si="815"/>
        <v>(Acreedores quirografarios)</v>
      </c>
      <c r="D4580" s="30">
        <v>5</v>
      </c>
      <c r="E4580" s="30" t="s">
        <v>5646</v>
      </c>
      <c r="F4580" s="30" t="s">
        <v>5647</v>
      </c>
      <c r="G4580" s="30" t="s">
        <v>4912</v>
      </c>
      <c r="H4580" s="31" t="s">
        <v>3677</v>
      </c>
      <c r="I4580" s="31" t="s">
        <v>48</v>
      </c>
      <c r="J4580" s="32">
        <v>637000</v>
      </c>
      <c r="K4580" s="33">
        <f t="shared" si="816"/>
        <v>133.54717653594975</v>
      </c>
      <c r="L4580" s="33">
        <v>637000</v>
      </c>
      <c r="M4580" s="33">
        <v>0</v>
      </c>
      <c r="N4580" s="33">
        <v>0</v>
      </c>
      <c r="O4580" s="33">
        <v>0</v>
      </c>
      <c r="P4580" s="33">
        <f t="shared" si="817"/>
        <v>637000</v>
      </c>
      <c r="Q4580" s="33">
        <f t="shared" si="818"/>
        <v>133.54717653594975</v>
      </c>
      <c r="R4580" s="33">
        <f t="shared" si="819"/>
        <v>637000</v>
      </c>
      <c r="S4580" s="33"/>
      <c r="T4580" s="30" t="str">
        <f t="shared" si="820"/>
        <v>COP</v>
      </c>
      <c r="U4580" s="33">
        <v>0</v>
      </c>
      <c r="V4580" s="33">
        <v>0</v>
      </c>
      <c r="W4580" s="33">
        <v>0</v>
      </c>
      <c r="X4580" s="33">
        <f t="shared" si="821"/>
        <v>637000</v>
      </c>
      <c r="Y4580" s="33">
        <f t="shared" si="822"/>
        <v>133.54717653594975</v>
      </c>
      <c r="Z4580" s="33">
        <f t="shared" si="823"/>
        <v>637000</v>
      </c>
      <c r="AA4580" s="34">
        <f t="shared" si="824"/>
        <v>1.570676928047256E-05</v>
      </c>
      <c r="AB4580" s="33" t="s">
        <v>4928</v>
      </c>
      <c r="AC4580" s="35">
        <v>44923</v>
      </c>
      <c r="AD4580" s="33">
        <v>60</v>
      </c>
      <c r="AE4580" s="36">
        <f t="shared" si="825"/>
        <v>44983</v>
      </c>
    </row>
    <row r="4581" spans="2:31" ht="14.5" hidden="1">
      <c r="B4581" s="29" t="s">
        <v>3588</v>
      </c>
      <c r="C4581" s="30" t="str">
        <f t="shared" si="815"/>
        <v>(Acreedores quirografarios)</v>
      </c>
      <c r="D4581" s="30">
        <v>5</v>
      </c>
      <c r="E4581" s="30" t="s">
        <v>5646</v>
      </c>
      <c r="F4581" s="30" t="s">
        <v>5647</v>
      </c>
      <c r="G4581" s="30" t="s">
        <v>4912</v>
      </c>
      <c r="H4581" s="31" t="s">
        <v>3678</v>
      </c>
      <c r="I4581" s="31" t="s">
        <v>48</v>
      </c>
      <c r="J4581" s="32">
        <v>295542</v>
      </c>
      <c r="K4581" s="33">
        <f t="shared" si="816"/>
        <v>61.960439007515951</v>
      </c>
      <c r="L4581" s="33">
        <v>295542</v>
      </c>
      <c r="M4581" s="33">
        <v>0</v>
      </c>
      <c r="N4581" s="33">
        <v>0</v>
      </c>
      <c r="O4581" s="33">
        <v>0</v>
      </c>
      <c r="P4581" s="33">
        <f t="shared" si="817"/>
        <v>295542</v>
      </c>
      <c r="Q4581" s="33">
        <f t="shared" si="818"/>
        <v>61.960439007515951</v>
      </c>
      <c r="R4581" s="33">
        <f t="shared" si="819"/>
        <v>295542</v>
      </c>
      <c r="S4581" s="33"/>
      <c r="T4581" s="30" t="str">
        <f t="shared" si="820"/>
        <v>COP</v>
      </c>
      <c r="U4581" s="33">
        <v>0</v>
      </c>
      <c r="V4581" s="33">
        <v>0</v>
      </c>
      <c r="W4581" s="33">
        <v>0</v>
      </c>
      <c r="X4581" s="33">
        <f t="shared" si="821"/>
        <v>295542</v>
      </c>
      <c r="Y4581" s="33">
        <f t="shared" si="822"/>
        <v>61.960439007515951</v>
      </c>
      <c r="Z4581" s="33">
        <f t="shared" si="823"/>
        <v>295542</v>
      </c>
      <c r="AA4581" s="34">
        <f t="shared" si="824"/>
        <v>7.2872998535155744E-06</v>
      </c>
      <c r="AB4581" s="33" t="s">
        <v>4928</v>
      </c>
      <c r="AC4581" s="35">
        <v>44923</v>
      </c>
      <c r="AD4581" s="33">
        <v>60</v>
      </c>
      <c r="AE4581" s="36">
        <f t="shared" si="825"/>
        <v>44983</v>
      </c>
    </row>
    <row r="4582" spans="2:31" ht="14.5" hidden="1">
      <c r="B4582" s="29" t="s">
        <v>3588</v>
      </c>
      <c r="C4582" s="30" t="str">
        <f t="shared" si="815"/>
        <v>(Acreedores quirografarios)</v>
      </c>
      <c r="D4582" s="30">
        <v>5</v>
      </c>
      <c r="E4582" s="30" t="s">
        <v>5646</v>
      </c>
      <c r="F4582" s="30" t="s">
        <v>5647</v>
      </c>
      <c r="G4582" s="30" t="s">
        <v>4912</v>
      </c>
      <c r="H4582" s="31" t="s">
        <v>3679</v>
      </c>
      <c r="I4582" s="31" t="s">
        <v>48</v>
      </c>
      <c r="J4582" s="32">
        <v>323320</v>
      </c>
      <c r="K4582" s="33">
        <f t="shared" si="816"/>
        <v>67.784102225436854</v>
      </c>
      <c r="L4582" s="33">
        <v>323320</v>
      </c>
      <c r="M4582" s="33">
        <v>0</v>
      </c>
      <c r="N4582" s="33">
        <v>0</v>
      </c>
      <c r="O4582" s="33">
        <v>0</v>
      </c>
      <c r="P4582" s="33">
        <f t="shared" si="817"/>
        <v>323320</v>
      </c>
      <c r="Q4582" s="33">
        <f t="shared" si="818"/>
        <v>67.784102225436854</v>
      </c>
      <c r="R4582" s="33">
        <f t="shared" si="819"/>
        <v>323320</v>
      </c>
      <c r="S4582" s="33"/>
      <c r="T4582" s="30" t="str">
        <f t="shared" si="820"/>
        <v>COP</v>
      </c>
      <c r="U4582" s="33">
        <v>0</v>
      </c>
      <c r="V4582" s="33">
        <v>0</v>
      </c>
      <c r="W4582" s="33">
        <v>0</v>
      </c>
      <c r="X4582" s="33">
        <f t="shared" si="821"/>
        <v>323320</v>
      </c>
      <c r="Y4582" s="33">
        <f t="shared" si="822"/>
        <v>67.784102225436854</v>
      </c>
      <c r="Z4582" s="33">
        <f t="shared" si="823"/>
        <v>323320</v>
      </c>
      <c r="AA4582" s="34">
        <f t="shared" si="824"/>
        <v>7.9722333497054754E-06</v>
      </c>
      <c r="AB4582" s="33" t="s">
        <v>4928</v>
      </c>
      <c r="AC4582" s="35">
        <v>44924</v>
      </c>
      <c r="AD4582" s="33">
        <v>60</v>
      </c>
      <c r="AE4582" s="36">
        <f t="shared" si="825"/>
        <v>44984</v>
      </c>
    </row>
    <row r="4583" spans="2:31" ht="14.5" hidden="1">
      <c r="B4583" s="29" t="s">
        <v>3588</v>
      </c>
      <c r="C4583" s="30" t="str">
        <f t="shared" si="815"/>
        <v>(Acreedores quirografarios)</v>
      </c>
      <c r="D4583" s="30">
        <v>5</v>
      </c>
      <c r="E4583" s="30" t="s">
        <v>5646</v>
      </c>
      <c r="F4583" s="30" t="s">
        <v>5647</v>
      </c>
      <c r="G4583" s="30" t="s">
        <v>4912</v>
      </c>
      <c r="H4583" s="31" t="s">
        <v>3680</v>
      </c>
      <c r="I4583" s="31" t="s">
        <v>48</v>
      </c>
      <c r="J4583" s="32">
        <v>493177</v>
      </c>
      <c r="K4583" s="33">
        <f t="shared" si="816"/>
        <v>103.39465601643657</v>
      </c>
      <c r="L4583" s="33">
        <v>493177</v>
      </c>
      <c r="M4583" s="33">
        <v>0</v>
      </c>
      <c r="N4583" s="33">
        <v>0</v>
      </c>
      <c r="O4583" s="33">
        <v>0</v>
      </c>
      <c r="P4583" s="33">
        <f t="shared" si="817"/>
        <v>493177</v>
      </c>
      <c r="Q4583" s="33">
        <f t="shared" si="818"/>
        <v>103.39465601643657</v>
      </c>
      <c r="R4583" s="33">
        <f t="shared" si="819"/>
        <v>493177</v>
      </c>
      <c r="S4583" s="33"/>
      <c r="T4583" s="30" t="str">
        <f t="shared" si="820"/>
        <v>COP</v>
      </c>
      <c r="U4583" s="33">
        <v>0</v>
      </c>
      <c r="V4583" s="33">
        <v>0</v>
      </c>
      <c r="W4583" s="33">
        <v>0</v>
      </c>
      <c r="X4583" s="33">
        <f t="shared" si="821"/>
        <v>493177</v>
      </c>
      <c r="Y4583" s="33">
        <f t="shared" si="822"/>
        <v>103.39465601643657</v>
      </c>
      <c r="Z4583" s="33">
        <f t="shared" si="823"/>
        <v>493177</v>
      </c>
      <c r="AA4583" s="34">
        <f t="shared" si="824"/>
        <v>1.2160466802881657E-05</v>
      </c>
      <c r="AB4583" s="33" t="s">
        <v>4928</v>
      </c>
      <c r="AC4583" s="35">
        <v>44924</v>
      </c>
      <c r="AD4583" s="33">
        <v>60</v>
      </c>
      <c r="AE4583" s="36">
        <f t="shared" si="825"/>
        <v>44984</v>
      </c>
    </row>
    <row r="4584" spans="2:31" ht="14.5" hidden="1">
      <c r="B4584" s="29" t="s">
        <v>3588</v>
      </c>
      <c r="C4584" s="30" t="str">
        <f t="shared" si="815"/>
        <v>(Acreedores quirografarios)</v>
      </c>
      <c r="D4584" s="30">
        <v>5</v>
      </c>
      <c r="E4584" s="30" t="s">
        <v>5646</v>
      </c>
      <c r="F4584" s="30" t="s">
        <v>5647</v>
      </c>
      <c r="G4584" s="30" t="s">
        <v>4912</v>
      </c>
      <c r="H4584" s="31" t="s">
        <v>3681</v>
      </c>
      <c r="I4584" s="31" t="s">
        <v>48</v>
      </c>
      <c r="J4584" s="32">
        <v>1611000</v>
      </c>
      <c r="K4584" s="33">
        <f t="shared" si="816"/>
        <v>337.7464700147803</v>
      </c>
      <c r="L4584" s="33">
        <v>1611000</v>
      </c>
      <c r="M4584" s="33">
        <v>0</v>
      </c>
      <c r="N4584" s="33">
        <v>0</v>
      </c>
      <c r="O4584" s="33">
        <v>0</v>
      </c>
      <c r="P4584" s="33">
        <f t="shared" si="817"/>
        <v>1611000</v>
      </c>
      <c r="Q4584" s="33">
        <f t="shared" si="818"/>
        <v>337.7464700147803</v>
      </c>
      <c r="R4584" s="33">
        <f t="shared" si="819"/>
        <v>1611000</v>
      </c>
      <c r="S4584" s="33"/>
      <c r="T4584" s="30" t="str">
        <f t="shared" si="820"/>
        <v>COP</v>
      </c>
      <c r="U4584" s="33">
        <v>0</v>
      </c>
      <c r="V4584" s="33">
        <v>0</v>
      </c>
      <c r="W4584" s="33">
        <v>0</v>
      </c>
      <c r="X4584" s="33">
        <f t="shared" si="821"/>
        <v>1611000</v>
      </c>
      <c r="Y4584" s="33">
        <f t="shared" si="822"/>
        <v>337.7464700147803</v>
      </c>
      <c r="Z4584" s="33">
        <f t="shared" si="823"/>
        <v>1611000</v>
      </c>
      <c r="AA4584" s="34">
        <f t="shared" si="824"/>
        <v>3.9723085260347399E-05</v>
      </c>
      <c r="AB4584" s="33" t="s">
        <v>4928</v>
      </c>
      <c r="AC4584" s="35">
        <v>44924</v>
      </c>
      <c r="AD4584" s="33">
        <v>60</v>
      </c>
      <c r="AE4584" s="36">
        <f t="shared" si="825"/>
        <v>44984</v>
      </c>
    </row>
    <row r="4585" spans="2:31" ht="14.5" hidden="1">
      <c r="B4585" s="29" t="s">
        <v>3588</v>
      </c>
      <c r="C4585" s="30" t="str">
        <f t="shared" si="815"/>
        <v>(Acreedores quirografarios)</v>
      </c>
      <c r="D4585" s="30">
        <v>5</v>
      </c>
      <c r="E4585" s="30" t="s">
        <v>5646</v>
      </c>
      <c r="F4585" s="30" t="s">
        <v>5647</v>
      </c>
      <c r="G4585" s="30" t="s">
        <v>4912</v>
      </c>
      <c r="H4585" s="31" t="s">
        <v>3682</v>
      </c>
      <c r="I4585" s="31" t="s">
        <v>48</v>
      </c>
      <c r="J4585" s="32">
        <v>490640</v>
      </c>
      <c r="K4585" s="33">
        <f t="shared" si="816"/>
        <v>102.86277346247785</v>
      </c>
      <c r="L4585" s="33">
        <v>490640</v>
      </c>
      <c r="M4585" s="33">
        <v>0</v>
      </c>
      <c r="N4585" s="33">
        <v>0</v>
      </c>
      <c r="O4585" s="33">
        <v>0</v>
      </c>
      <c r="P4585" s="33">
        <f t="shared" si="817"/>
        <v>490640</v>
      </c>
      <c r="Q4585" s="33">
        <f t="shared" si="818"/>
        <v>102.86277346247785</v>
      </c>
      <c r="R4585" s="33">
        <f t="shared" si="819"/>
        <v>490640</v>
      </c>
      <c r="S4585" s="33"/>
      <c r="T4585" s="30" t="str">
        <f t="shared" si="820"/>
        <v>COP</v>
      </c>
      <c r="U4585" s="33">
        <v>0</v>
      </c>
      <c r="V4585" s="33">
        <v>0</v>
      </c>
      <c r="W4585" s="33">
        <v>0</v>
      </c>
      <c r="X4585" s="33">
        <f t="shared" si="821"/>
        <v>490640</v>
      </c>
      <c r="Y4585" s="33">
        <f t="shared" si="822"/>
        <v>102.86277346247785</v>
      </c>
      <c r="Z4585" s="33">
        <f t="shared" si="823"/>
        <v>490640</v>
      </c>
      <c r="AA4585" s="34">
        <f t="shared" si="824"/>
        <v>1.2097910957254406E-05</v>
      </c>
      <c r="AB4585" s="33" t="s">
        <v>4928</v>
      </c>
      <c r="AC4585" s="35">
        <v>44925</v>
      </c>
      <c r="AD4585" s="33">
        <v>60</v>
      </c>
      <c r="AE4585" s="36">
        <f t="shared" si="825"/>
        <v>44985</v>
      </c>
    </row>
    <row r="4586" spans="2:31" ht="14.5" hidden="1">
      <c r="B4586" s="29" t="s">
        <v>3588</v>
      </c>
      <c r="C4586" s="30" t="str">
        <f t="shared" si="815"/>
        <v>(Acreedores quirografarios)</v>
      </c>
      <c r="D4586" s="30">
        <v>5</v>
      </c>
      <c r="E4586" s="30" t="s">
        <v>5646</v>
      </c>
      <c r="F4586" s="30" t="s">
        <v>5647</v>
      </c>
      <c r="G4586" s="30" t="s">
        <v>4912</v>
      </c>
      <c r="H4586" s="31" t="s">
        <v>3683</v>
      </c>
      <c r="I4586" s="31" t="s">
        <v>48</v>
      </c>
      <c r="J4586" s="32">
        <v>442538</v>
      </c>
      <c r="K4586" s="33">
        <f t="shared" si="816"/>
        <v>92.778179607325171</v>
      </c>
      <c r="L4586" s="33">
        <v>442538</v>
      </c>
      <c r="M4586" s="33">
        <v>0</v>
      </c>
      <c r="N4586" s="33">
        <v>0</v>
      </c>
      <c r="O4586" s="33">
        <v>0</v>
      </c>
      <c r="P4586" s="33">
        <f t="shared" si="817"/>
        <v>442538</v>
      </c>
      <c r="Q4586" s="33">
        <f t="shared" si="818"/>
        <v>92.778179607325171</v>
      </c>
      <c r="R4586" s="33">
        <f t="shared" si="819"/>
        <v>442538</v>
      </c>
      <c r="S4586" s="33"/>
      <c r="T4586" s="30" t="str">
        <f t="shared" si="820"/>
        <v>COP</v>
      </c>
      <c r="U4586" s="33">
        <v>0</v>
      </c>
      <c r="V4586" s="33">
        <v>0</v>
      </c>
      <c r="W4586" s="33">
        <v>0</v>
      </c>
      <c r="X4586" s="33">
        <f t="shared" si="821"/>
        <v>442538</v>
      </c>
      <c r="Y4586" s="33">
        <f t="shared" si="822"/>
        <v>92.778179607325171</v>
      </c>
      <c r="Z4586" s="33">
        <f t="shared" si="823"/>
        <v>442538</v>
      </c>
      <c r="AA4586" s="34">
        <f t="shared" si="824"/>
        <v>1.0911840288605598E-05</v>
      </c>
      <c r="AB4586" s="33" t="s">
        <v>4928</v>
      </c>
      <c r="AC4586" s="35">
        <v>44925</v>
      </c>
      <c r="AD4586" s="33">
        <v>60</v>
      </c>
      <c r="AE4586" s="36">
        <f t="shared" si="825"/>
        <v>44985</v>
      </c>
    </row>
    <row r="4587" spans="2:31" ht="14.5" hidden="1">
      <c r="B4587" s="29" t="s">
        <v>3588</v>
      </c>
      <c r="C4587" s="30" t="str">
        <f t="shared" si="815"/>
        <v>(Acreedores quirografarios)</v>
      </c>
      <c r="D4587" s="30">
        <v>5</v>
      </c>
      <c r="E4587" s="30" t="s">
        <v>5646</v>
      </c>
      <c r="F4587" s="30" t="s">
        <v>5647</v>
      </c>
      <c r="G4587" s="30" t="s">
        <v>4912</v>
      </c>
      <c r="H4587" s="31" t="s">
        <v>3684</v>
      </c>
      <c r="I4587" s="31" t="s">
        <v>48</v>
      </c>
      <c r="J4587" s="32">
        <v>1780000</v>
      </c>
      <c r="K4587" s="33">
        <f t="shared" si="816"/>
        <v>373.17735358554251</v>
      </c>
      <c r="L4587" s="33">
        <v>1780000</v>
      </c>
      <c r="M4587" s="33">
        <v>0</v>
      </c>
      <c r="N4587" s="33">
        <v>0</v>
      </c>
      <c r="O4587" s="33">
        <v>0</v>
      </c>
      <c r="P4587" s="33">
        <f t="shared" si="817"/>
        <v>1780000</v>
      </c>
      <c r="Q4587" s="33">
        <f t="shared" si="818"/>
        <v>373.17735358554251</v>
      </c>
      <c r="R4587" s="33">
        <f t="shared" si="819"/>
        <v>1780000</v>
      </c>
      <c r="S4587" s="33"/>
      <c r="T4587" s="30" t="str">
        <f t="shared" si="820"/>
        <v>COP</v>
      </c>
      <c r="U4587" s="33">
        <v>0</v>
      </c>
      <c r="V4587" s="33">
        <v>0</v>
      </c>
      <c r="W4587" s="33">
        <v>0</v>
      </c>
      <c r="X4587" s="33">
        <f t="shared" si="821"/>
        <v>1780000</v>
      </c>
      <c r="Y4587" s="33">
        <f t="shared" si="822"/>
        <v>373.17735358554251</v>
      </c>
      <c r="Z4587" s="33">
        <f t="shared" si="823"/>
        <v>1780000</v>
      </c>
      <c r="AA4587" s="34">
        <f t="shared" si="824"/>
        <v>4.3890187314350325E-05</v>
      </c>
      <c r="AB4587" s="33" t="s">
        <v>4928</v>
      </c>
      <c r="AC4587" s="35">
        <v>44925</v>
      </c>
      <c r="AD4587" s="33">
        <v>60</v>
      </c>
      <c r="AE4587" s="36">
        <f t="shared" si="825"/>
        <v>44985</v>
      </c>
    </row>
    <row r="4588" spans="2:31" ht="14.5" hidden="1">
      <c r="B4588" s="29" t="s">
        <v>3588</v>
      </c>
      <c r="C4588" s="30" t="str">
        <f t="shared" si="815"/>
        <v>(Acreedores quirografarios)</v>
      </c>
      <c r="D4588" s="30">
        <v>5</v>
      </c>
      <c r="E4588" s="30" t="s">
        <v>5646</v>
      </c>
      <c r="F4588" s="30" t="s">
        <v>5647</v>
      </c>
      <c r="G4588" s="30" t="s">
        <v>4912</v>
      </c>
      <c r="H4588" s="31" t="s">
        <v>3685</v>
      </c>
      <c r="I4588" s="31" t="s">
        <v>48</v>
      </c>
      <c r="J4588" s="32">
        <v>1814000</v>
      </c>
      <c r="K4588" s="33">
        <f t="shared" si="816"/>
        <v>380.30546033942363</v>
      </c>
      <c r="L4588" s="33">
        <v>1814000</v>
      </c>
      <c r="M4588" s="33">
        <v>0</v>
      </c>
      <c r="N4588" s="33">
        <v>0</v>
      </c>
      <c r="O4588" s="33">
        <v>0</v>
      </c>
      <c r="P4588" s="33">
        <f t="shared" si="817"/>
        <v>1814000</v>
      </c>
      <c r="Q4588" s="33">
        <f t="shared" si="818"/>
        <v>380.30546033942363</v>
      </c>
      <c r="R4588" s="33">
        <f t="shared" si="819"/>
        <v>1814000</v>
      </c>
      <c r="S4588" s="33"/>
      <c r="T4588" s="30" t="str">
        <f t="shared" si="820"/>
        <v>COP</v>
      </c>
      <c r="U4588" s="33">
        <v>0</v>
      </c>
      <c r="V4588" s="33">
        <v>0</v>
      </c>
      <c r="W4588" s="33">
        <v>0</v>
      </c>
      <c r="X4588" s="33">
        <f t="shared" si="821"/>
        <v>1814000</v>
      </c>
      <c r="Y4588" s="33">
        <f t="shared" si="822"/>
        <v>380.30546033942363</v>
      </c>
      <c r="Z4588" s="33">
        <f t="shared" si="823"/>
        <v>1814000</v>
      </c>
      <c r="AA4588" s="34">
        <f t="shared" si="824"/>
        <v>4.4728539206871619E-05</v>
      </c>
      <c r="AB4588" s="33" t="s">
        <v>4928</v>
      </c>
      <c r="AC4588" s="35">
        <v>44928</v>
      </c>
      <c r="AD4588" s="33">
        <v>60</v>
      </c>
      <c r="AE4588" s="36">
        <f t="shared" si="825"/>
        <v>44988</v>
      </c>
    </row>
    <row r="4589" spans="2:31" ht="14.5" hidden="1">
      <c r="B4589" s="29" t="s">
        <v>3588</v>
      </c>
      <c r="C4589" s="30" t="str">
        <f t="shared" si="826" ref="C4589:C4652">+IF(D4589=1,$A$4,IF(D4589=2,$A$5,IF(D4589=3,$A$6,IF(D4589=4,$A$7,IF(D4589=5,$A$8,IF(D4589=6,$A$9,))))))</f>
        <v>(Acreedores quirografarios)</v>
      </c>
      <c r="D4589" s="30">
        <v>5</v>
      </c>
      <c r="E4589" s="30" t="s">
        <v>5646</v>
      </c>
      <c r="F4589" s="30" t="s">
        <v>5647</v>
      </c>
      <c r="G4589" s="30" t="s">
        <v>4912</v>
      </c>
      <c r="H4589" s="31" t="s">
        <v>3686</v>
      </c>
      <c r="I4589" s="31" t="s">
        <v>48</v>
      </c>
      <c r="J4589" s="32">
        <v>298232</v>
      </c>
      <c r="K4589" s="33">
        <f t="shared" si="827" ref="K4589:K4652">+IF(I4589="USD",J4589,L4589/$L$3)</f>
        <v>62.524398041867137</v>
      </c>
      <c r="L4589" s="33">
        <v>298232</v>
      </c>
      <c r="M4589" s="33">
        <v>0</v>
      </c>
      <c r="N4589" s="33">
        <v>0</v>
      </c>
      <c r="O4589" s="33">
        <v>0</v>
      </c>
      <c r="P4589" s="33">
        <f t="shared" si="828" ref="P4589:P4652">+J4589+M4589</f>
        <v>298232</v>
      </c>
      <c r="Q4589" s="33">
        <f t="shared" si="829" ref="Q4589:Q4652">+K4589+N4589</f>
        <v>62.524398041867137</v>
      </c>
      <c r="R4589" s="33">
        <f t="shared" si="830" ref="R4589:R4652">+L4589+O4589</f>
        <v>298232</v>
      </c>
      <c r="S4589" s="33"/>
      <c r="T4589" s="30" t="str">
        <f t="shared" si="831" ref="T4589:T4652">+I4589</f>
        <v>COP</v>
      </c>
      <c r="U4589" s="33">
        <v>0</v>
      </c>
      <c r="V4589" s="33">
        <v>0</v>
      </c>
      <c r="W4589" s="33">
        <v>0</v>
      </c>
      <c r="X4589" s="33">
        <f t="shared" si="832" ref="X4589:X4652">+P4589+U4589</f>
        <v>298232</v>
      </c>
      <c r="Y4589" s="33">
        <f t="shared" si="833" ref="Y4589:Y4652">+Q4589+V4589</f>
        <v>62.524398041867137</v>
      </c>
      <c r="Z4589" s="33">
        <f t="shared" si="834" ref="Z4589:Z4652">+R4589+W4589</f>
        <v>298232</v>
      </c>
      <c r="AA4589" s="34">
        <f t="shared" si="835" ref="AA4589:AA4652">+IF(D4589=1,Z4589/$C$4,IF(D4589=2,Z4589/$C$5,IF(D4589=3,Z4589/$C$6,IF(D4589=4,Z4589/$C$7,IF(D4589=5,Z4589/$C$8,IF(D4589=6,Z4589/$C$9))))))</f>
        <v>7.3536282826591713E-06</v>
      </c>
      <c r="AB4589" s="33" t="s">
        <v>4928</v>
      </c>
      <c r="AC4589" s="35">
        <v>44929</v>
      </c>
      <c r="AD4589" s="33">
        <v>60</v>
      </c>
      <c r="AE4589" s="36">
        <f t="shared" si="825"/>
        <v>44989</v>
      </c>
    </row>
    <row r="4590" spans="2:31" ht="14.5" hidden="1">
      <c r="B4590" s="29" t="s">
        <v>3588</v>
      </c>
      <c r="C4590" s="30" t="str">
        <f t="shared" si="826"/>
        <v>(Acreedores quirografarios)</v>
      </c>
      <c r="D4590" s="30">
        <v>5</v>
      </c>
      <c r="E4590" s="30" t="s">
        <v>5646</v>
      </c>
      <c r="F4590" s="30" t="s">
        <v>5647</v>
      </c>
      <c r="G4590" s="30" t="s">
        <v>4912</v>
      </c>
      <c r="H4590" s="31" t="s">
        <v>3687</v>
      </c>
      <c r="I4590" s="31" t="s">
        <v>48</v>
      </c>
      <c r="J4590" s="32">
        <v>2057000</v>
      </c>
      <c r="K4590" s="33">
        <f t="shared" si="827"/>
        <v>431.25045860980953</v>
      </c>
      <c r="L4590" s="33">
        <v>2057000</v>
      </c>
      <c r="M4590" s="33">
        <v>0</v>
      </c>
      <c r="N4590" s="33">
        <v>0</v>
      </c>
      <c r="O4590" s="33">
        <v>0</v>
      </c>
      <c r="P4590" s="33">
        <f t="shared" si="828"/>
        <v>2057000</v>
      </c>
      <c r="Q4590" s="33">
        <f t="shared" si="829"/>
        <v>431.25045860980953</v>
      </c>
      <c r="R4590" s="33">
        <f t="shared" si="830"/>
        <v>2057000</v>
      </c>
      <c r="S4590" s="33"/>
      <c r="T4590" s="30" t="str">
        <f t="shared" si="831"/>
        <v>COP</v>
      </c>
      <c r="U4590" s="33">
        <v>0</v>
      </c>
      <c r="V4590" s="33">
        <v>0</v>
      </c>
      <c r="W4590" s="33">
        <v>0</v>
      </c>
      <c r="X4590" s="33">
        <f t="shared" si="832"/>
        <v>2057000</v>
      </c>
      <c r="Y4590" s="33">
        <f t="shared" si="833"/>
        <v>431.25045860980953</v>
      </c>
      <c r="Z4590" s="33">
        <f t="shared" si="834"/>
        <v>2057000</v>
      </c>
      <c r="AA4590" s="34">
        <f t="shared" si="835"/>
        <v>5.0720289497538547E-05</v>
      </c>
      <c r="AB4590" s="33" t="s">
        <v>4928</v>
      </c>
      <c r="AC4590" s="35">
        <v>44930</v>
      </c>
      <c r="AD4590" s="33">
        <v>60</v>
      </c>
      <c r="AE4590" s="36">
        <f t="shared" si="825"/>
        <v>44990</v>
      </c>
    </row>
    <row r="4591" spans="2:31" ht="14.5" hidden="1">
      <c r="B4591" s="29" t="s">
        <v>3588</v>
      </c>
      <c r="C4591" s="30" t="str">
        <f t="shared" si="826"/>
        <v>(Acreedores quirografarios)</v>
      </c>
      <c r="D4591" s="30">
        <v>5</v>
      </c>
      <c r="E4591" s="30" t="s">
        <v>5646</v>
      </c>
      <c r="F4591" s="30" t="s">
        <v>5647</v>
      </c>
      <c r="G4591" s="30" t="s">
        <v>4912</v>
      </c>
      <c r="H4591" s="31" t="s">
        <v>3688</v>
      </c>
      <c r="I4591" s="31" t="s">
        <v>48</v>
      </c>
      <c r="J4591" s="32">
        <v>4823000</v>
      </c>
      <c r="K4591" s="33">
        <f t="shared" si="827"/>
        <v>1011.1429080579053</v>
      </c>
      <c r="L4591" s="33">
        <v>4823000</v>
      </c>
      <c r="M4591" s="33">
        <v>0</v>
      </c>
      <c r="N4591" s="33">
        <v>0</v>
      </c>
      <c r="O4591" s="33">
        <v>0</v>
      </c>
      <c r="P4591" s="33">
        <f t="shared" si="828"/>
        <v>4823000</v>
      </c>
      <c r="Q4591" s="33">
        <f t="shared" si="829"/>
        <v>1011.1429080579053</v>
      </c>
      <c r="R4591" s="33">
        <f t="shared" si="830"/>
        <v>4823000</v>
      </c>
      <c r="S4591" s="33"/>
      <c r="T4591" s="30" t="str">
        <f t="shared" si="831"/>
        <v>COP</v>
      </c>
      <c r="U4591" s="33">
        <v>0</v>
      </c>
      <c r="V4591" s="33">
        <v>0</v>
      </c>
      <c r="W4591" s="33">
        <v>0</v>
      </c>
      <c r="X4591" s="33">
        <f t="shared" si="832"/>
        <v>4823000</v>
      </c>
      <c r="Y4591" s="33">
        <f t="shared" si="833"/>
        <v>1011.1429080579053</v>
      </c>
      <c r="Z4591" s="33">
        <f t="shared" si="834"/>
        <v>4823000</v>
      </c>
      <c r="AA4591" s="34">
        <f t="shared" si="835"/>
        <v>0.00011892268169500653</v>
      </c>
      <c r="AB4591" s="33" t="s">
        <v>4928</v>
      </c>
      <c r="AC4591" s="35">
        <v>44931</v>
      </c>
      <c r="AD4591" s="33">
        <v>60</v>
      </c>
      <c r="AE4591" s="36">
        <f t="shared" si="825"/>
        <v>44991</v>
      </c>
    </row>
    <row r="4592" spans="2:31" ht="14.5" hidden="1">
      <c r="B4592" s="29" t="s">
        <v>3588</v>
      </c>
      <c r="C4592" s="30" t="str">
        <f t="shared" si="826"/>
        <v>(Acreedores quirografarios)</v>
      </c>
      <c r="D4592" s="30">
        <v>5</v>
      </c>
      <c r="E4592" s="30" t="s">
        <v>5646</v>
      </c>
      <c r="F4592" s="30" t="s">
        <v>5647</v>
      </c>
      <c r="G4592" s="30" t="s">
        <v>4912</v>
      </c>
      <c r="H4592" s="31" t="s">
        <v>3689</v>
      </c>
      <c r="I4592" s="31" t="s">
        <v>48</v>
      </c>
      <c r="J4592" s="32">
        <v>749983</v>
      </c>
      <c r="K4592" s="33">
        <f t="shared" si="827"/>
        <v>157.23408492929545</v>
      </c>
      <c r="L4592" s="33">
        <v>749983</v>
      </c>
      <c r="M4592" s="33">
        <v>0</v>
      </c>
      <c r="N4592" s="33">
        <v>0</v>
      </c>
      <c r="O4592" s="33">
        <v>0</v>
      </c>
      <c r="P4592" s="33">
        <f t="shared" si="828"/>
        <v>749983</v>
      </c>
      <c r="Q4592" s="33">
        <f t="shared" si="829"/>
        <v>157.23408492929545</v>
      </c>
      <c r="R4592" s="33">
        <f t="shared" si="830"/>
        <v>749983</v>
      </c>
      <c r="S4592" s="33"/>
      <c r="T4592" s="30" t="str">
        <f t="shared" si="831"/>
        <v>COP</v>
      </c>
      <c r="U4592" s="33">
        <v>0</v>
      </c>
      <c r="V4592" s="33">
        <v>0</v>
      </c>
      <c r="W4592" s="33">
        <v>0</v>
      </c>
      <c r="X4592" s="33">
        <f t="shared" si="832"/>
        <v>749983</v>
      </c>
      <c r="Y4592" s="33">
        <f t="shared" si="833"/>
        <v>157.23408492929545</v>
      </c>
      <c r="Z4592" s="33">
        <f t="shared" si="834"/>
        <v>749983</v>
      </c>
      <c r="AA4592" s="34">
        <f t="shared" si="835"/>
        <v>1.8492637276729436E-05</v>
      </c>
      <c r="AB4592" s="33" t="s">
        <v>4928</v>
      </c>
      <c r="AC4592" s="35">
        <v>44932</v>
      </c>
      <c r="AD4592" s="33">
        <v>60</v>
      </c>
      <c r="AE4592" s="36">
        <f t="shared" si="825"/>
        <v>44992</v>
      </c>
    </row>
    <row r="4593" spans="2:31" ht="14.5" hidden="1">
      <c r="B4593" s="29" t="s">
        <v>3588</v>
      </c>
      <c r="C4593" s="30" t="str">
        <f t="shared" si="826"/>
        <v>(Acreedores quirografarios)</v>
      </c>
      <c r="D4593" s="30">
        <v>5</v>
      </c>
      <c r="E4593" s="30" t="s">
        <v>5646</v>
      </c>
      <c r="F4593" s="30" t="s">
        <v>5647</v>
      </c>
      <c r="G4593" s="30" t="s">
        <v>4912</v>
      </c>
      <c r="H4593" s="31" t="s">
        <v>3690</v>
      </c>
      <c r="I4593" s="31" t="s">
        <v>48</v>
      </c>
      <c r="J4593" s="32">
        <v>3883000</v>
      </c>
      <c r="K4593" s="33">
        <f t="shared" si="827"/>
        <v>814.07172133295592</v>
      </c>
      <c r="L4593" s="33">
        <v>3883000</v>
      </c>
      <c r="M4593" s="33">
        <v>0</v>
      </c>
      <c r="N4593" s="33">
        <v>0</v>
      </c>
      <c r="O4593" s="33">
        <v>0</v>
      </c>
      <c r="P4593" s="33">
        <f t="shared" si="828"/>
        <v>3883000</v>
      </c>
      <c r="Q4593" s="33">
        <f t="shared" si="829"/>
        <v>814.07172133295592</v>
      </c>
      <c r="R4593" s="33">
        <f t="shared" si="830"/>
        <v>3883000</v>
      </c>
      <c r="S4593" s="33"/>
      <c r="T4593" s="30" t="str">
        <f t="shared" si="831"/>
        <v>COP</v>
      </c>
      <c r="U4593" s="33">
        <v>0</v>
      </c>
      <c r="V4593" s="33">
        <v>0</v>
      </c>
      <c r="W4593" s="33">
        <v>0</v>
      </c>
      <c r="X4593" s="33">
        <f t="shared" si="832"/>
        <v>3883000</v>
      </c>
      <c r="Y4593" s="33">
        <f t="shared" si="833"/>
        <v>814.07172133295592</v>
      </c>
      <c r="Z4593" s="33">
        <f t="shared" si="834"/>
        <v>3883000</v>
      </c>
      <c r="AA4593" s="34">
        <f t="shared" si="835"/>
        <v>9.5744717607652984E-05</v>
      </c>
      <c r="AB4593" s="33" t="s">
        <v>4928</v>
      </c>
      <c r="AC4593" s="35">
        <v>44932</v>
      </c>
      <c r="AD4593" s="33">
        <v>60</v>
      </c>
      <c r="AE4593" s="36">
        <f t="shared" si="825"/>
        <v>44992</v>
      </c>
    </row>
    <row r="4594" spans="2:31" ht="14.5" hidden="1">
      <c r="B4594" s="29" t="s">
        <v>3588</v>
      </c>
      <c r="C4594" s="30" t="str">
        <f t="shared" si="826"/>
        <v>(Acreedores quirografarios)</v>
      </c>
      <c r="D4594" s="30">
        <v>5</v>
      </c>
      <c r="E4594" s="30" t="s">
        <v>5646</v>
      </c>
      <c r="F4594" s="30" t="s">
        <v>5647</v>
      </c>
      <c r="G4594" s="30" t="s">
        <v>4912</v>
      </c>
      <c r="H4594" s="31" t="s">
        <v>3691</v>
      </c>
      <c r="I4594" s="31" t="s">
        <v>48</v>
      </c>
      <c r="J4594" s="32">
        <v>356701</v>
      </c>
      <c r="K4594" s="33">
        <f t="shared" si="827"/>
        <v>74.782435506357643</v>
      </c>
      <c r="L4594" s="33">
        <v>356701</v>
      </c>
      <c r="M4594" s="33">
        <v>0</v>
      </c>
      <c r="N4594" s="33">
        <v>0</v>
      </c>
      <c r="O4594" s="33">
        <v>0</v>
      </c>
      <c r="P4594" s="33">
        <f t="shared" si="828"/>
        <v>356701</v>
      </c>
      <c r="Q4594" s="33">
        <f t="shared" si="829"/>
        <v>74.782435506357643</v>
      </c>
      <c r="R4594" s="33">
        <f t="shared" si="830"/>
        <v>356701</v>
      </c>
      <c r="S4594" s="33"/>
      <c r="T4594" s="30" t="str">
        <f t="shared" si="831"/>
        <v>COP</v>
      </c>
      <c r="U4594" s="33">
        <v>0</v>
      </c>
      <c r="V4594" s="33">
        <v>0</v>
      </c>
      <c r="W4594" s="33">
        <v>0</v>
      </c>
      <c r="X4594" s="33">
        <f t="shared" si="832"/>
        <v>356701</v>
      </c>
      <c r="Y4594" s="33">
        <f t="shared" si="833"/>
        <v>74.782435506357643</v>
      </c>
      <c r="Z4594" s="33">
        <f t="shared" si="834"/>
        <v>356701</v>
      </c>
      <c r="AA4594" s="34">
        <f t="shared" si="835"/>
        <v>8.7953223063011648E-06</v>
      </c>
      <c r="AB4594" s="33" t="s">
        <v>4928</v>
      </c>
      <c r="AC4594" s="35">
        <v>44936</v>
      </c>
      <c r="AD4594" s="33">
        <v>60</v>
      </c>
      <c r="AE4594" s="36">
        <f t="shared" si="825"/>
        <v>44996</v>
      </c>
    </row>
    <row r="4595" spans="2:31" ht="14.5" hidden="1">
      <c r="B4595" s="29" t="s">
        <v>3588</v>
      </c>
      <c r="C4595" s="30" t="str">
        <f t="shared" si="826"/>
        <v>(Acreedores quirografarios)</v>
      </c>
      <c r="D4595" s="30">
        <v>5</v>
      </c>
      <c r="E4595" s="30" t="s">
        <v>5646</v>
      </c>
      <c r="F4595" s="30" t="s">
        <v>5647</v>
      </c>
      <c r="G4595" s="30" t="s">
        <v>4912</v>
      </c>
      <c r="H4595" s="31" t="s">
        <v>3692</v>
      </c>
      <c r="I4595" s="31" t="s">
        <v>48</v>
      </c>
      <c r="J4595" s="32">
        <v>1573000</v>
      </c>
      <c r="K4595" s="33">
        <f t="shared" si="827"/>
        <v>329.77976246632494</v>
      </c>
      <c r="L4595" s="33">
        <v>1573000</v>
      </c>
      <c r="M4595" s="33">
        <v>0</v>
      </c>
      <c r="N4595" s="33">
        <v>0</v>
      </c>
      <c r="O4595" s="33">
        <v>0</v>
      </c>
      <c r="P4595" s="33">
        <f t="shared" si="828"/>
        <v>1573000</v>
      </c>
      <c r="Q4595" s="33">
        <f t="shared" si="829"/>
        <v>329.77976246632494</v>
      </c>
      <c r="R4595" s="33">
        <f t="shared" si="830"/>
        <v>1573000</v>
      </c>
      <c r="S4595" s="33"/>
      <c r="T4595" s="30" t="str">
        <f t="shared" si="831"/>
        <v>COP</v>
      </c>
      <c r="U4595" s="33">
        <v>0</v>
      </c>
      <c r="V4595" s="33">
        <v>0</v>
      </c>
      <c r="W4595" s="33">
        <v>0</v>
      </c>
      <c r="X4595" s="33">
        <f t="shared" si="832"/>
        <v>1573000</v>
      </c>
      <c r="Y4595" s="33">
        <f t="shared" si="833"/>
        <v>329.77976246632494</v>
      </c>
      <c r="Z4595" s="33">
        <f t="shared" si="834"/>
        <v>1573000</v>
      </c>
      <c r="AA4595" s="34">
        <f t="shared" si="835"/>
        <v>3.8786103733411832E-05</v>
      </c>
      <c r="AB4595" s="33" t="s">
        <v>4928</v>
      </c>
      <c r="AC4595" s="35">
        <v>44936</v>
      </c>
      <c r="AD4595" s="33">
        <v>60</v>
      </c>
      <c r="AE4595" s="36">
        <f t="shared" si="825"/>
        <v>44996</v>
      </c>
    </row>
    <row r="4596" spans="2:31" ht="14.5" hidden="1">
      <c r="B4596" s="29" t="s">
        <v>3588</v>
      </c>
      <c r="C4596" s="30" t="str">
        <f t="shared" si="826"/>
        <v>(Acreedores quirografarios)</v>
      </c>
      <c r="D4596" s="30">
        <v>5</v>
      </c>
      <c r="E4596" s="30" t="s">
        <v>5646</v>
      </c>
      <c r="F4596" s="30" t="s">
        <v>5647</v>
      </c>
      <c r="G4596" s="30" t="s">
        <v>4912</v>
      </c>
      <c r="H4596" s="31" t="s">
        <v>3693</v>
      </c>
      <c r="I4596" s="31" t="s">
        <v>48</v>
      </c>
      <c r="J4596" s="32">
        <v>490400</v>
      </c>
      <c r="K4596" s="33">
        <f t="shared" si="827"/>
        <v>102.81245741480339</v>
      </c>
      <c r="L4596" s="33">
        <v>490400</v>
      </c>
      <c r="M4596" s="33">
        <v>0</v>
      </c>
      <c r="N4596" s="33">
        <v>0</v>
      </c>
      <c r="O4596" s="33">
        <v>0</v>
      </c>
      <c r="P4596" s="33">
        <f t="shared" si="828"/>
        <v>490400</v>
      </c>
      <c r="Q4596" s="33">
        <f t="shared" si="829"/>
        <v>102.81245741480339</v>
      </c>
      <c r="R4596" s="33">
        <f t="shared" si="830"/>
        <v>490400</v>
      </c>
      <c r="S4596" s="33"/>
      <c r="T4596" s="30" t="str">
        <f t="shared" si="831"/>
        <v>COP</v>
      </c>
      <c r="U4596" s="33">
        <v>0</v>
      </c>
      <c r="V4596" s="33">
        <v>0</v>
      </c>
      <c r="W4596" s="33">
        <v>0</v>
      </c>
      <c r="X4596" s="33">
        <f t="shared" si="832"/>
        <v>490400</v>
      </c>
      <c r="Y4596" s="33">
        <f t="shared" si="833"/>
        <v>102.81245741480339</v>
      </c>
      <c r="Z4596" s="33">
        <f t="shared" si="834"/>
        <v>490400</v>
      </c>
      <c r="AA4596" s="34">
        <f t="shared" si="835"/>
        <v>1.209199317918955E-05</v>
      </c>
      <c r="AB4596" s="33" t="s">
        <v>4928</v>
      </c>
      <c r="AC4596" s="35">
        <v>44937</v>
      </c>
      <c r="AD4596" s="33">
        <v>60</v>
      </c>
      <c r="AE4596" s="36">
        <f t="shared" si="825"/>
        <v>44997</v>
      </c>
    </row>
    <row r="4597" spans="2:31" ht="14.5" hidden="1">
      <c r="B4597" s="29" t="s">
        <v>3588</v>
      </c>
      <c r="C4597" s="30" t="str">
        <f t="shared" si="826"/>
        <v>(Acreedores quirografarios)</v>
      </c>
      <c r="D4597" s="30">
        <v>5</v>
      </c>
      <c r="E4597" s="30" t="s">
        <v>5646</v>
      </c>
      <c r="F4597" s="30" t="s">
        <v>5647</v>
      </c>
      <c r="G4597" s="30" t="s">
        <v>4912</v>
      </c>
      <c r="H4597" s="31" t="s">
        <v>3694</v>
      </c>
      <c r="I4597" s="31" t="s">
        <v>48</v>
      </c>
      <c r="J4597" s="32">
        <v>1507000</v>
      </c>
      <c r="K4597" s="33">
        <f t="shared" si="827"/>
        <v>315.94284935584972</v>
      </c>
      <c r="L4597" s="33">
        <v>1507000</v>
      </c>
      <c r="M4597" s="33">
        <v>0</v>
      </c>
      <c r="N4597" s="33">
        <v>0</v>
      </c>
      <c r="O4597" s="33">
        <v>0</v>
      </c>
      <c r="P4597" s="33">
        <f t="shared" si="828"/>
        <v>1507000</v>
      </c>
      <c r="Q4597" s="33">
        <f t="shared" si="829"/>
        <v>315.94284935584972</v>
      </c>
      <c r="R4597" s="33">
        <f t="shared" si="830"/>
        <v>1507000</v>
      </c>
      <c r="S4597" s="33"/>
      <c r="T4597" s="30" t="str">
        <f t="shared" si="831"/>
        <v>COP</v>
      </c>
      <c r="U4597" s="33">
        <v>0</v>
      </c>
      <c r="V4597" s="33">
        <v>0</v>
      </c>
      <c r="W4597" s="33">
        <v>0</v>
      </c>
      <c r="X4597" s="33">
        <f t="shared" si="832"/>
        <v>1507000</v>
      </c>
      <c r="Y4597" s="33">
        <f t="shared" si="833"/>
        <v>315.94284935584972</v>
      </c>
      <c r="Z4597" s="33">
        <f t="shared" si="834"/>
        <v>1507000</v>
      </c>
      <c r="AA4597" s="34">
        <f t="shared" si="835"/>
        <v>3.7158714765576369E-05</v>
      </c>
      <c r="AB4597" s="33" t="s">
        <v>4928</v>
      </c>
      <c r="AC4597" s="35">
        <v>44937</v>
      </c>
      <c r="AD4597" s="33">
        <v>60</v>
      </c>
      <c r="AE4597" s="36">
        <f t="shared" si="825"/>
        <v>44997</v>
      </c>
    </row>
    <row r="4598" spans="2:31" ht="14.5" hidden="1">
      <c r="B4598" s="29" t="s">
        <v>3588</v>
      </c>
      <c r="C4598" s="30" t="str">
        <f t="shared" si="826"/>
        <v>(Acreedores quirografarios)</v>
      </c>
      <c r="D4598" s="30">
        <v>5</v>
      </c>
      <c r="E4598" s="30" t="s">
        <v>5646</v>
      </c>
      <c r="F4598" s="30" t="s">
        <v>5647</v>
      </c>
      <c r="G4598" s="30" t="s">
        <v>4912</v>
      </c>
      <c r="H4598" s="31" t="s">
        <v>3695</v>
      </c>
      <c r="I4598" s="31" t="s">
        <v>48</v>
      </c>
      <c r="J4598" s="32">
        <v>679404</v>
      </c>
      <c r="K4598" s="33">
        <f t="shared" si="827"/>
        <v>142.43718355923141</v>
      </c>
      <c r="L4598" s="33">
        <v>679404</v>
      </c>
      <c r="M4598" s="33">
        <v>0</v>
      </c>
      <c r="N4598" s="33">
        <v>0</v>
      </c>
      <c r="O4598" s="33">
        <v>0</v>
      </c>
      <c r="P4598" s="33">
        <f t="shared" si="828"/>
        <v>679404</v>
      </c>
      <c r="Q4598" s="33">
        <f t="shared" si="829"/>
        <v>142.43718355923141</v>
      </c>
      <c r="R4598" s="33">
        <f t="shared" si="830"/>
        <v>679404</v>
      </c>
      <c r="S4598" s="33"/>
      <c r="T4598" s="30" t="str">
        <f t="shared" si="831"/>
        <v>COP</v>
      </c>
      <c r="U4598" s="33">
        <v>0</v>
      </c>
      <c r="V4598" s="33">
        <v>0</v>
      </c>
      <c r="W4598" s="33">
        <v>0</v>
      </c>
      <c r="X4598" s="33">
        <f t="shared" si="832"/>
        <v>679404</v>
      </c>
      <c r="Y4598" s="33">
        <f t="shared" si="833"/>
        <v>142.43718355923141</v>
      </c>
      <c r="Z4598" s="33">
        <f t="shared" si="834"/>
        <v>679404</v>
      </c>
      <c r="AA4598" s="34">
        <f t="shared" si="835"/>
        <v>1.6752342034898239E-05</v>
      </c>
      <c r="AB4598" s="33" t="s">
        <v>4928</v>
      </c>
      <c r="AC4598" s="35">
        <v>44938</v>
      </c>
      <c r="AD4598" s="33">
        <v>60</v>
      </c>
      <c r="AE4598" s="36">
        <f t="shared" si="825"/>
        <v>44998</v>
      </c>
    </row>
    <row r="4599" spans="2:31" ht="14.5" hidden="1">
      <c r="B4599" s="29" t="s">
        <v>3588</v>
      </c>
      <c r="C4599" s="30" t="str">
        <f t="shared" si="826"/>
        <v>(Acreedores quirografarios)</v>
      </c>
      <c r="D4599" s="30">
        <v>5</v>
      </c>
      <c r="E4599" s="30" t="s">
        <v>5646</v>
      </c>
      <c r="F4599" s="30" t="s">
        <v>5647</v>
      </c>
      <c r="G4599" s="30" t="s">
        <v>4912</v>
      </c>
      <c r="H4599" s="31" t="s">
        <v>3696</v>
      </c>
      <c r="I4599" s="31" t="s">
        <v>48</v>
      </c>
      <c r="J4599" s="32">
        <v>3234000</v>
      </c>
      <c r="K4599" s="33">
        <f t="shared" si="827"/>
        <v>678.00874241328336</v>
      </c>
      <c r="L4599" s="33">
        <v>3234000</v>
      </c>
      <c r="M4599" s="33">
        <v>0</v>
      </c>
      <c r="N4599" s="33">
        <v>0</v>
      </c>
      <c r="O4599" s="33">
        <v>0</v>
      </c>
      <c r="P4599" s="33">
        <f t="shared" si="828"/>
        <v>3234000</v>
      </c>
      <c r="Q4599" s="33">
        <f t="shared" si="829"/>
        <v>678.00874241328336</v>
      </c>
      <c r="R4599" s="33">
        <f t="shared" si="830"/>
        <v>3234000</v>
      </c>
      <c r="S4599" s="33"/>
      <c r="T4599" s="30" t="str">
        <f t="shared" si="831"/>
        <v>COP</v>
      </c>
      <c r="U4599" s="33">
        <v>0</v>
      </c>
      <c r="V4599" s="33">
        <v>0</v>
      </c>
      <c r="W4599" s="33">
        <v>0</v>
      </c>
      <c r="X4599" s="33">
        <f t="shared" si="832"/>
        <v>3234000</v>
      </c>
      <c r="Y4599" s="33">
        <f t="shared" si="833"/>
        <v>678.00874241328336</v>
      </c>
      <c r="Z4599" s="33">
        <f t="shared" si="834"/>
        <v>3234000</v>
      </c>
      <c r="AA4599" s="34">
        <f t="shared" si="835"/>
        <v>7.974205942393761E-05</v>
      </c>
      <c r="AB4599" s="33" t="s">
        <v>4928</v>
      </c>
      <c r="AC4599" s="35">
        <v>44938</v>
      </c>
      <c r="AD4599" s="33">
        <v>60</v>
      </c>
      <c r="AE4599" s="36">
        <f t="shared" si="825"/>
        <v>44998</v>
      </c>
    </row>
    <row r="4600" spans="2:31" ht="14.5" hidden="1">
      <c r="B4600" s="29" t="s">
        <v>3588</v>
      </c>
      <c r="C4600" s="30" t="str">
        <f t="shared" si="826"/>
        <v>(Acreedores quirografarios)</v>
      </c>
      <c r="D4600" s="30">
        <v>5</v>
      </c>
      <c r="E4600" s="30" t="s">
        <v>5646</v>
      </c>
      <c r="F4600" s="30" t="s">
        <v>5647</v>
      </c>
      <c r="G4600" s="30" t="s">
        <v>4912</v>
      </c>
      <c r="H4600" s="31" t="s">
        <v>3697</v>
      </c>
      <c r="I4600" s="31" t="s">
        <v>48</v>
      </c>
      <c r="J4600" s="32">
        <v>290906</v>
      </c>
      <c r="K4600" s="33">
        <f t="shared" si="827"/>
        <v>60.988500686604397</v>
      </c>
      <c r="L4600" s="33">
        <v>290906</v>
      </c>
      <c r="M4600" s="33">
        <v>0</v>
      </c>
      <c r="N4600" s="33">
        <v>0</v>
      </c>
      <c r="O4600" s="33">
        <v>0</v>
      </c>
      <c r="P4600" s="33">
        <f t="shared" si="828"/>
        <v>290906</v>
      </c>
      <c r="Q4600" s="33">
        <f t="shared" si="829"/>
        <v>60.988500686604397</v>
      </c>
      <c r="R4600" s="33">
        <f t="shared" si="830"/>
        <v>290906</v>
      </c>
      <c r="S4600" s="33"/>
      <c r="T4600" s="30" t="str">
        <f t="shared" si="831"/>
        <v>COP</v>
      </c>
      <c r="U4600" s="33">
        <v>0</v>
      </c>
      <c r="V4600" s="33">
        <v>0</v>
      </c>
      <c r="W4600" s="33">
        <v>0</v>
      </c>
      <c r="X4600" s="33">
        <f t="shared" si="832"/>
        <v>290906</v>
      </c>
      <c r="Y4600" s="33">
        <f t="shared" si="833"/>
        <v>60.988500686604397</v>
      </c>
      <c r="Z4600" s="33">
        <f t="shared" si="834"/>
        <v>290906</v>
      </c>
      <c r="AA4600" s="34">
        <f t="shared" si="835"/>
        <v>7.1729881072294357E-06</v>
      </c>
      <c r="AB4600" s="33" t="s">
        <v>4928</v>
      </c>
      <c r="AC4600" s="35">
        <v>44939</v>
      </c>
      <c r="AD4600" s="33">
        <v>60</v>
      </c>
      <c r="AE4600" s="36">
        <f t="shared" si="825"/>
        <v>44999</v>
      </c>
    </row>
    <row r="4601" spans="2:31" ht="14.5" hidden="1">
      <c r="B4601" s="29" t="s">
        <v>3588</v>
      </c>
      <c r="C4601" s="30" t="str">
        <f t="shared" si="826"/>
        <v>(Acreedores quirografarios)</v>
      </c>
      <c r="D4601" s="30">
        <v>5</v>
      </c>
      <c r="E4601" s="30" t="s">
        <v>5646</v>
      </c>
      <c r="F4601" s="30" t="s">
        <v>5647</v>
      </c>
      <c r="G4601" s="30" t="s">
        <v>4912</v>
      </c>
      <c r="H4601" s="31" t="s">
        <v>3698</v>
      </c>
      <c r="I4601" s="31" t="s">
        <v>48</v>
      </c>
      <c r="J4601" s="32">
        <v>737870</v>
      </c>
      <c r="K4601" s="33">
        <f t="shared" si="827"/>
        <v>154.69459207312599</v>
      </c>
      <c r="L4601" s="33">
        <v>737870</v>
      </c>
      <c r="M4601" s="33">
        <v>0</v>
      </c>
      <c r="N4601" s="33">
        <v>0</v>
      </c>
      <c r="O4601" s="33">
        <v>0</v>
      </c>
      <c r="P4601" s="33">
        <f t="shared" si="828"/>
        <v>737870</v>
      </c>
      <c r="Q4601" s="33">
        <f t="shared" si="829"/>
        <v>154.69459207312599</v>
      </c>
      <c r="R4601" s="33">
        <f t="shared" si="830"/>
        <v>737870</v>
      </c>
      <c r="S4601" s="33"/>
      <c r="T4601" s="30" t="str">
        <f t="shared" si="831"/>
        <v>COP</v>
      </c>
      <c r="U4601" s="33">
        <v>0</v>
      </c>
      <c r="V4601" s="33">
        <v>0</v>
      </c>
      <c r="W4601" s="33">
        <v>0</v>
      </c>
      <c r="X4601" s="33">
        <f t="shared" si="832"/>
        <v>737870</v>
      </c>
      <c r="Y4601" s="33">
        <f t="shared" si="833"/>
        <v>154.69459207312599</v>
      </c>
      <c r="Z4601" s="33">
        <f t="shared" si="834"/>
        <v>737870</v>
      </c>
      <c r="AA4601" s="34">
        <f t="shared" si="835"/>
        <v>1.8193962086314424E-05</v>
      </c>
      <c r="AB4601" s="33" t="s">
        <v>4928</v>
      </c>
      <c r="AC4601" s="35">
        <v>44939</v>
      </c>
      <c r="AD4601" s="33">
        <v>60</v>
      </c>
      <c r="AE4601" s="36">
        <f t="shared" si="825"/>
        <v>44999</v>
      </c>
    </row>
    <row r="4602" spans="2:31" ht="14.5" hidden="1">
      <c r="B4602" s="29" t="s">
        <v>3588</v>
      </c>
      <c r="C4602" s="30" t="str">
        <f t="shared" si="826"/>
        <v>(Acreedores quirografarios)</v>
      </c>
      <c r="D4602" s="30">
        <v>5</v>
      </c>
      <c r="E4602" s="30" t="s">
        <v>5646</v>
      </c>
      <c r="F4602" s="30" t="s">
        <v>5647</v>
      </c>
      <c r="G4602" s="30" t="s">
        <v>4912</v>
      </c>
      <c r="H4602" s="31" t="s">
        <v>3699</v>
      </c>
      <c r="I4602" s="31" t="s">
        <v>48</v>
      </c>
      <c r="J4602" s="32">
        <v>1723000</v>
      </c>
      <c r="K4602" s="33">
        <f t="shared" si="827"/>
        <v>361.22729226285941</v>
      </c>
      <c r="L4602" s="33">
        <v>1723000</v>
      </c>
      <c r="M4602" s="33">
        <v>0</v>
      </c>
      <c r="N4602" s="33">
        <v>0</v>
      </c>
      <c r="O4602" s="33">
        <v>0</v>
      </c>
      <c r="P4602" s="33">
        <f t="shared" si="828"/>
        <v>1723000</v>
      </c>
      <c r="Q4602" s="33">
        <f t="shared" si="829"/>
        <v>361.22729226285941</v>
      </c>
      <c r="R4602" s="33">
        <f t="shared" si="830"/>
        <v>1723000</v>
      </c>
      <c r="S4602" s="33"/>
      <c r="T4602" s="30" t="str">
        <f t="shared" si="831"/>
        <v>COP</v>
      </c>
      <c r="U4602" s="33">
        <v>0</v>
      </c>
      <c r="V4602" s="33">
        <v>0</v>
      </c>
      <c r="W4602" s="33">
        <v>0</v>
      </c>
      <c r="X4602" s="33">
        <f t="shared" si="832"/>
        <v>1723000</v>
      </c>
      <c r="Y4602" s="33">
        <f t="shared" si="833"/>
        <v>361.22729226285941</v>
      </c>
      <c r="Z4602" s="33">
        <f t="shared" si="834"/>
        <v>1723000</v>
      </c>
      <c r="AA4602" s="34">
        <f t="shared" si="835"/>
        <v>4.2484715023946968E-05</v>
      </c>
      <c r="AB4602" s="33" t="s">
        <v>4928</v>
      </c>
      <c r="AC4602" s="35">
        <v>44939</v>
      </c>
      <c r="AD4602" s="33">
        <v>60</v>
      </c>
      <c r="AE4602" s="36">
        <f t="shared" si="825"/>
        <v>44999</v>
      </c>
    </row>
    <row r="4603" spans="2:31" ht="14.5" hidden="1">
      <c r="B4603" s="29" t="s">
        <v>3588</v>
      </c>
      <c r="C4603" s="30" t="str">
        <f t="shared" si="826"/>
        <v>(Acreedores quirografarios)</v>
      </c>
      <c r="D4603" s="30">
        <v>5</v>
      </c>
      <c r="E4603" s="30" t="s">
        <v>5646</v>
      </c>
      <c r="F4603" s="30" t="s">
        <v>5647</v>
      </c>
      <c r="G4603" s="30" t="s">
        <v>4912</v>
      </c>
      <c r="H4603" s="31" t="s">
        <v>3700</v>
      </c>
      <c r="I4603" s="31" t="s">
        <v>48</v>
      </c>
      <c r="J4603" s="32">
        <v>520281</v>
      </c>
      <c r="K4603" s="33">
        <f t="shared" si="827"/>
        <v>109.0770150004717</v>
      </c>
      <c r="L4603" s="33">
        <v>520281</v>
      </c>
      <c r="M4603" s="33">
        <v>0</v>
      </c>
      <c r="N4603" s="33">
        <v>0</v>
      </c>
      <c r="O4603" s="33">
        <v>0</v>
      </c>
      <c r="P4603" s="33">
        <f t="shared" si="828"/>
        <v>520281</v>
      </c>
      <c r="Q4603" s="33">
        <f t="shared" si="829"/>
        <v>109.0770150004717</v>
      </c>
      <c r="R4603" s="33">
        <f t="shared" si="830"/>
        <v>520281</v>
      </c>
      <c r="S4603" s="33"/>
      <c r="T4603" s="30" t="str">
        <f t="shared" si="831"/>
        <v>COP</v>
      </c>
      <c r="U4603" s="33">
        <v>0</v>
      </c>
      <c r="V4603" s="33">
        <v>0</v>
      </c>
      <c r="W4603" s="33">
        <v>0</v>
      </c>
      <c r="X4603" s="33">
        <f t="shared" si="832"/>
        <v>520281</v>
      </c>
      <c r="Y4603" s="33">
        <f t="shared" si="833"/>
        <v>109.0770150004717</v>
      </c>
      <c r="Z4603" s="33">
        <f t="shared" si="834"/>
        <v>520281</v>
      </c>
      <c r="AA4603" s="34">
        <f t="shared" si="835"/>
        <v>1.2828781205672754E-05</v>
      </c>
      <c r="AB4603" s="33" t="s">
        <v>4928</v>
      </c>
      <c r="AC4603" s="35">
        <v>44940</v>
      </c>
      <c r="AD4603" s="33">
        <v>60</v>
      </c>
      <c r="AE4603" s="36">
        <f t="shared" si="825"/>
        <v>45000</v>
      </c>
    </row>
    <row r="4604" spans="2:31" ht="14.5" hidden="1">
      <c r="B4604" s="29" t="s">
        <v>3588</v>
      </c>
      <c r="C4604" s="30" t="str">
        <f t="shared" si="826"/>
        <v>(Acreedores quirografarios)</v>
      </c>
      <c r="D4604" s="30">
        <v>5</v>
      </c>
      <c r="E4604" s="30" t="s">
        <v>5646</v>
      </c>
      <c r="F4604" s="30" t="s">
        <v>5647</v>
      </c>
      <c r="G4604" s="30" t="s">
        <v>4912</v>
      </c>
      <c r="H4604" s="31" t="s">
        <v>3701</v>
      </c>
      <c r="I4604" s="31" t="s">
        <v>48</v>
      </c>
      <c r="J4604" s="32">
        <v>1009067</v>
      </c>
      <c r="K4604" s="33">
        <f t="shared" si="827"/>
        <v>211.55109699466439</v>
      </c>
      <c r="L4604" s="33">
        <v>1009067</v>
      </c>
      <c r="M4604" s="33">
        <v>0</v>
      </c>
      <c r="N4604" s="33">
        <v>0</v>
      </c>
      <c r="O4604" s="33">
        <v>0</v>
      </c>
      <c r="P4604" s="33">
        <f t="shared" si="828"/>
        <v>1009067</v>
      </c>
      <c r="Q4604" s="33">
        <f t="shared" si="829"/>
        <v>211.55109699466439</v>
      </c>
      <c r="R4604" s="33">
        <f t="shared" si="830"/>
        <v>1009067</v>
      </c>
      <c r="S4604" s="33"/>
      <c r="T4604" s="30" t="str">
        <f t="shared" si="831"/>
        <v>COP</v>
      </c>
      <c r="U4604" s="33">
        <v>0</v>
      </c>
      <c r="V4604" s="33">
        <v>0</v>
      </c>
      <c r="W4604" s="33">
        <v>0</v>
      </c>
      <c r="X4604" s="33">
        <f t="shared" si="832"/>
        <v>1009067</v>
      </c>
      <c r="Y4604" s="33">
        <f t="shared" si="833"/>
        <v>211.55109699466439</v>
      </c>
      <c r="Z4604" s="33">
        <f t="shared" si="834"/>
        <v>1009067</v>
      </c>
      <c r="AA4604" s="34">
        <f t="shared" si="835"/>
        <v>2.4880977327376145E-05</v>
      </c>
      <c r="AB4604" s="33" t="s">
        <v>4928</v>
      </c>
      <c r="AC4604" s="35">
        <v>44940</v>
      </c>
      <c r="AD4604" s="33">
        <v>60</v>
      </c>
      <c r="AE4604" s="36">
        <f t="shared" si="825"/>
        <v>45000</v>
      </c>
    </row>
    <row r="4605" spans="2:31" ht="14.5" hidden="1">
      <c r="B4605" s="29" t="s">
        <v>3588</v>
      </c>
      <c r="C4605" s="30" t="str">
        <f t="shared" si="826"/>
        <v>(Acreedores quirografarios)</v>
      </c>
      <c r="D4605" s="30">
        <v>5</v>
      </c>
      <c r="E4605" s="30" t="s">
        <v>5646</v>
      </c>
      <c r="F4605" s="30" t="s">
        <v>5647</v>
      </c>
      <c r="G4605" s="30" t="s">
        <v>4912</v>
      </c>
      <c r="H4605" s="31" t="s">
        <v>3702</v>
      </c>
      <c r="I4605" s="31" t="s">
        <v>48</v>
      </c>
      <c r="J4605" s="32">
        <v>668000</v>
      </c>
      <c r="K4605" s="33">
        <f t="shared" si="827"/>
        <v>140.04633269390021</v>
      </c>
      <c r="L4605" s="33">
        <v>668000</v>
      </c>
      <c r="M4605" s="33">
        <v>0</v>
      </c>
      <c r="N4605" s="33">
        <v>0</v>
      </c>
      <c r="O4605" s="33">
        <v>0</v>
      </c>
      <c r="P4605" s="33">
        <f t="shared" si="828"/>
        <v>668000</v>
      </c>
      <c r="Q4605" s="33">
        <f t="shared" si="829"/>
        <v>140.04633269390021</v>
      </c>
      <c r="R4605" s="33">
        <f t="shared" si="830"/>
        <v>668000</v>
      </c>
      <c r="S4605" s="33"/>
      <c r="T4605" s="30" t="str">
        <f t="shared" si="831"/>
        <v>COP</v>
      </c>
      <c r="U4605" s="33">
        <v>0</v>
      </c>
      <c r="V4605" s="33">
        <v>0</v>
      </c>
      <c r="W4605" s="33">
        <v>0</v>
      </c>
      <c r="X4605" s="33">
        <f t="shared" si="832"/>
        <v>668000</v>
      </c>
      <c r="Y4605" s="33">
        <f t="shared" si="833"/>
        <v>140.04633269390021</v>
      </c>
      <c r="Z4605" s="33">
        <f t="shared" si="834"/>
        <v>668000</v>
      </c>
      <c r="AA4605" s="34">
        <f t="shared" si="835"/>
        <v>1.6471148947183155E-05</v>
      </c>
      <c r="AB4605" s="33" t="s">
        <v>4928</v>
      </c>
      <c r="AC4605" s="35">
        <v>44940</v>
      </c>
      <c r="AD4605" s="33">
        <v>60</v>
      </c>
      <c r="AE4605" s="36">
        <f t="shared" si="825"/>
        <v>45000</v>
      </c>
    </row>
    <row r="4606" spans="2:31" ht="14.5" hidden="1">
      <c r="B4606" s="29" t="s">
        <v>3588</v>
      </c>
      <c r="C4606" s="30" t="str">
        <f t="shared" si="826"/>
        <v>(Acreedores quirografarios)</v>
      </c>
      <c r="D4606" s="30">
        <v>5</v>
      </c>
      <c r="E4606" s="30" t="s">
        <v>5646</v>
      </c>
      <c r="F4606" s="30" t="s">
        <v>5647</v>
      </c>
      <c r="G4606" s="30" t="s">
        <v>4912</v>
      </c>
      <c r="H4606" s="31" t="s">
        <v>3703</v>
      </c>
      <c r="I4606" s="31" t="s">
        <v>48</v>
      </c>
      <c r="J4606" s="32">
        <v>1075000</v>
      </c>
      <c r="K4606" s="33">
        <f t="shared" si="827"/>
        <v>225.37396354183045</v>
      </c>
      <c r="L4606" s="33">
        <v>1075000</v>
      </c>
      <c r="M4606" s="33">
        <v>0</v>
      </c>
      <c r="N4606" s="33">
        <v>0</v>
      </c>
      <c r="O4606" s="33">
        <v>0</v>
      </c>
      <c r="P4606" s="33">
        <f t="shared" si="828"/>
        <v>1075000</v>
      </c>
      <c r="Q4606" s="33">
        <f t="shared" si="829"/>
        <v>225.37396354183045</v>
      </c>
      <c r="R4606" s="33">
        <f t="shared" si="830"/>
        <v>1075000</v>
      </c>
      <c r="S4606" s="33"/>
      <c r="T4606" s="30" t="str">
        <f t="shared" si="831"/>
        <v>COP</v>
      </c>
      <c r="U4606" s="33">
        <v>0</v>
      </c>
      <c r="V4606" s="33">
        <v>0</v>
      </c>
      <c r="W4606" s="33">
        <v>0</v>
      </c>
      <c r="X4606" s="33">
        <f t="shared" si="832"/>
        <v>1075000</v>
      </c>
      <c r="Y4606" s="33">
        <f t="shared" si="833"/>
        <v>225.37396354183045</v>
      </c>
      <c r="Z4606" s="33">
        <f t="shared" si="834"/>
        <v>1075000</v>
      </c>
      <c r="AA4606" s="34">
        <f t="shared" si="835"/>
        <v>2.6506714248835166E-05</v>
      </c>
      <c r="AB4606" s="33" t="s">
        <v>4928</v>
      </c>
      <c r="AC4606" s="35">
        <v>44943</v>
      </c>
      <c r="AD4606" s="33">
        <v>60</v>
      </c>
      <c r="AE4606" s="36">
        <f t="shared" si="825"/>
        <v>45003</v>
      </c>
    </row>
    <row r="4607" spans="2:31" ht="14.5" hidden="1">
      <c r="B4607" s="29" t="s">
        <v>3588</v>
      </c>
      <c r="C4607" s="30" t="str">
        <f t="shared" si="826"/>
        <v>(Acreedores quirografarios)</v>
      </c>
      <c r="D4607" s="30">
        <v>5</v>
      </c>
      <c r="E4607" s="30" t="s">
        <v>5646</v>
      </c>
      <c r="F4607" s="30" t="s">
        <v>5647</v>
      </c>
      <c r="G4607" s="30" t="s">
        <v>4912</v>
      </c>
      <c r="H4607" s="31" t="s">
        <v>3704</v>
      </c>
      <c r="I4607" s="31" t="s">
        <v>48</v>
      </c>
      <c r="J4607" s="32">
        <v>361836</v>
      </c>
      <c r="K4607" s="33">
        <f t="shared" si="827"/>
        <v>75.858989276392336</v>
      </c>
      <c r="L4607" s="33">
        <v>361836</v>
      </c>
      <c r="M4607" s="33">
        <v>0</v>
      </c>
      <c r="N4607" s="33">
        <v>0</v>
      </c>
      <c r="O4607" s="33">
        <v>0</v>
      </c>
      <c r="P4607" s="33">
        <f t="shared" si="828"/>
        <v>361836</v>
      </c>
      <c r="Q4607" s="33">
        <f t="shared" si="829"/>
        <v>75.858989276392336</v>
      </c>
      <c r="R4607" s="33">
        <f t="shared" si="830"/>
        <v>361836</v>
      </c>
      <c r="S4607" s="33"/>
      <c r="T4607" s="30" t="str">
        <f t="shared" si="831"/>
        <v>COP</v>
      </c>
      <c r="U4607" s="33">
        <v>0</v>
      </c>
      <c r="V4607" s="33">
        <v>0</v>
      </c>
      <c r="W4607" s="33">
        <v>0</v>
      </c>
      <c r="X4607" s="33">
        <f t="shared" si="832"/>
        <v>361836</v>
      </c>
      <c r="Y4607" s="33">
        <f t="shared" si="833"/>
        <v>75.858989276392336</v>
      </c>
      <c r="Z4607" s="33">
        <f t="shared" si="834"/>
        <v>361836</v>
      </c>
      <c r="AA4607" s="34">
        <f t="shared" si="835"/>
        <v>8.9219380994804848E-06</v>
      </c>
      <c r="AB4607" s="33" t="s">
        <v>4928</v>
      </c>
      <c r="AC4607" s="35">
        <v>44943</v>
      </c>
      <c r="AD4607" s="33">
        <v>60</v>
      </c>
      <c r="AE4607" s="36">
        <f t="shared" si="825"/>
        <v>45003</v>
      </c>
    </row>
    <row r="4608" spans="2:31" ht="14.5" hidden="1">
      <c r="B4608" s="29" t="s">
        <v>3588</v>
      </c>
      <c r="C4608" s="30" t="str">
        <f t="shared" si="826"/>
        <v>(Acreedores quirografarios)</v>
      </c>
      <c r="D4608" s="30">
        <v>5</v>
      </c>
      <c r="E4608" s="30" t="s">
        <v>5646</v>
      </c>
      <c r="F4608" s="30" t="s">
        <v>5647</v>
      </c>
      <c r="G4608" s="30" t="s">
        <v>4912</v>
      </c>
      <c r="H4608" s="31" t="s">
        <v>3705</v>
      </c>
      <c r="I4608" s="31" t="s">
        <v>48</v>
      </c>
      <c r="J4608" s="32">
        <v>900776</v>
      </c>
      <c r="K4608" s="33">
        <f t="shared" si="827"/>
        <v>188.84786733335429</v>
      </c>
      <c r="L4608" s="33">
        <v>900776</v>
      </c>
      <c r="M4608" s="33">
        <v>0</v>
      </c>
      <c r="N4608" s="33">
        <v>0</v>
      </c>
      <c r="O4608" s="33">
        <v>0</v>
      </c>
      <c r="P4608" s="33">
        <f t="shared" si="828"/>
        <v>900776</v>
      </c>
      <c r="Q4608" s="33">
        <f t="shared" si="829"/>
        <v>188.84786733335429</v>
      </c>
      <c r="R4608" s="33">
        <f t="shared" si="830"/>
        <v>900776</v>
      </c>
      <c r="S4608" s="38"/>
      <c r="T4608" s="30" t="str">
        <f t="shared" si="831"/>
        <v>COP</v>
      </c>
      <c r="U4608" s="33">
        <v>0</v>
      </c>
      <c r="V4608" s="33">
        <v>0</v>
      </c>
      <c r="W4608" s="33">
        <v>0</v>
      </c>
      <c r="X4608" s="33">
        <f t="shared" si="832"/>
        <v>900776</v>
      </c>
      <c r="Y4608" s="33">
        <f t="shared" si="833"/>
        <v>188.84786733335429</v>
      </c>
      <c r="Z4608" s="33">
        <f t="shared" si="834"/>
        <v>900776</v>
      </c>
      <c r="AA4608" s="34">
        <f t="shared" si="835"/>
        <v>2.2210801892287204E-05</v>
      </c>
      <c r="AB4608" s="33" t="s">
        <v>4928</v>
      </c>
      <c r="AC4608" s="35">
        <v>44944</v>
      </c>
      <c r="AD4608" s="33">
        <v>60</v>
      </c>
      <c r="AE4608" s="36">
        <f t="shared" si="825"/>
        <v>45004</v>
      </c>
    </row>
    <row r="4609" spans="2:31" ht="14.5" hidden="1">
      <c r="B4609" s="29" t="s">
        <v>3588</v>
      </c>
      <c r="C4609" s="30" t="str">
        <f t="shared" si="826"/>
        <v>(Acreedores quirografarios)</v>
      </c>
      <c r="D4609" s="30">
        <v>5</v>
      </c>
      <c r="E4609" s="30" t="s">
        <v>5646</v>
      </c>
      <c r="F4609" s="30" t="s">
        <v>5647</v>
      </c>
      <c r="G4609" s="30" t="s">
        <v>4912</v>
      </c>
      <c r="H4609" s="31" t="s">
        <v>3706</v>
      </c>
      <c r="I4609" s="31" t="s">
        <v>48</v>
      </c>
      <c r="J4609" s="32">
        <v>1418000</v>
      </c>
      <c r="K4609" s="33">
        <f t="shared" si="827"/>
        <v>297.28398167657264</v>
      </c>
      <c r="L4609" s="33">
        <v>1418000</v>
      </c>
      <c r="M4609" s="33">
        <v>0</v>
      </c>
      <c r="N4609" s="33">
        <v>0</v>
      </c>
      <c r="O4609" s="33">
        <v>0</v>
      </c>
      <c r="P4609" s="33">
        <f t="shared" si="828"/>
        <v>1418000</v>
      </c>
      <c r="Q4609" s="33">
        <f t="shared" si="829"/>
        <v>297.28398167657264</v>
      </c>
      <c r="R4609" s="33">
        <f t="shared" si="830"/>
        <v>1418000</v>
      </c>
      <c r="S4609" s="38"/>
      <c r="T4609" s="30" t="str">
        <f t="shared" si="831"/>
        <v>COP</v>
      </c>
      <c r="U4609" s="33">
        <v>0</v>
      </c>
      <c r="V4609" s="33">
        <v>0</v>
      </c>
      <c r="W4609" s="33">
        <v>0</v>
      </c>
      <c r="X4609" s="33">
        <f t="shared" si="832"/>
        <v>1418000</v>
      </c>
      <c r="Y4609" s="33">
        <f t="shared" si="833"/>
        <v>297.28398167657264</v>
      </c>
      <c r="Z4609" s="33">
        <f t="shared" si="834"/>
        <v>1418000</v>
      </c>
      <c r="AA4609" s="34">
        <f t="shared" si="835"/>
        <v>3.496420539985885E-05</v>
      </c>
      <c r="AB4609" s="33" t="s">
        <v>4928</v>
      </c>
      <c r="AC4609" s="35">
        <v>44944</v>
      </c>
      <c r="AD4609" s="33">
        <v>60</v>
      </c>
      <c r="AE4609" s="36">
        <f t="shared" si="825"/>
        <v>45004</v>
      </c>
    </row>
    <row r="4610" spans="2:31" ht="14.5" hidden="1">
      <c r="B4610" s="29" t="s">
        <v>3588</v>
      </c>
      <c r="C4610" s="30" t="str">
        <f t="shared" si="826"/>
        <v>(Acreedores quirografarios)</v>
      </c>
      <c r="D4610" s="30">
        <v>5</v>
      </c>
      <c r="E4610" s="30" t="s">
        <v>5646</v>
      </c>
      <c r="F4610" s="30" t="s">
        <v>5647</v>
      </c>
      <c r="G4610" s="30" t="s">
        <v>4912</v>
      </c>
      <c r="H4610" s="31" t="s">
        <v>3707</v>
      </c>
      <c r="I4610" s="31" t="s">
        <v>48</v>
      </c>
      <c r="J4610" s="32">
        <v>519960</v>
      </c>
      <c r="K4610" s="33">
        <f t="shared" si="827"/>
        <v>109.00971728670712</v>
      </c>
      <c r="L4610" s="33">
        <v>519960</v>
      </c>
      <c r="M4610" s="33">
        <v>0</v>
      </c>
      <c r="N4610" s="33">
        <v>0</v>
      </c>
      <c r="O4610" s="33">
        <v>0</v>
      </c>
      <c r="P4610" s="33">
        <f t="shared" si="828"/>
        <v>519960</v>
      </c>
      <c r="Q4610" s="33">
        <f t="shared" si="829"/>
        <v>109.00971728670712</v>
      </c>
      <c r="R4610" s="33">
        <f t="shared" si="830"/>
        <v>519960</v>
      </c>
      <c r="S4610" s="33"/>
      <c r="T4610" s="30" t="str">
        <f t="shared" si="831"/>
        <v>COP</v>
      </c>
      <c r="U4610" s="33">
        <v>0</v>
      </c>
      <c r="V4610" s="33">
        <v>0</v>
      </c>
      <c r="W4610" s="33">
        <v>0</v>
      </c>
      <c r="X4610" s="33">
        <f t="shared" si="832"/>
        <v>519960</v>
      </c>
      <c r="Y4610" s="33">
        <f t="shared" si="833"/>
        <v>109.00971728670712</v>
      </c>
      <c r="Z4610" s="33">
        <f t="shared" si="834"/>
        <v>519960</v>
      </c>
      <c r="AA4610" s="34">
        <f t="shared" si="835"/>
        <v>1.2820866177511007E-05</v>
      </c>
      <c r="AB4610" s="33" t="s">
        <v>4928</v>
      </c>
      <c r="AC4610" s="35">
        <v>44944</v>
      </c>
      <c r="AD4610" s="33">
        <v>60</v>
      </c>
      <c r="AE4610" s="36">
        <f t="shared" si="825"/>
        <v>45004</v>
      </c>
    </row>
    <row r="4611" spans="2:31" ht="14.5" hidden="1">
      <c r="B4611" s="29" t="s">
        <v>3588</v>
      </c>
      <c r="C4611" s="30" t="str">
        <f t="shared" si="826"/>
        <v>(Acreedores quirografarios)</v>
      </c>
      <c r="D4611" s="30">
        <v>5</v>
      </c>
      <c r="E4611" s="30" t="s">
        <v>5646</v>
      </c>
      <c r="F4611" s="30" t="s">
        <v>5647</v>
      </c>
      <c r="G4611" s="30" t="s">
        <v>4912</v>
      </c>
      <c r="H4611" s="31" t="s">
        <v>3708</v>
      </c>
      <c r="I4611" s="31" t="s">
        <v>48</v>
      </c>
      <c r="J4611" s="32">
        <v>1496000</v>
      </c>
      <c r="K4611" s="33">
        <f t="shared" si="827"/>
        <v>313.63669717077056</v>
      </c>
      <c r="L4611" s="33">
        <v>1496000</v>
      </c>
      <c r="M4611" s="33">
        <v>0</v>
      </c>
      <c r="N4611" s="33">
        <v>0</v>
      </c>
      <c r="O4611" s="33">
        <v>0</v>
      </c>
      <c r="P4611" s="33">
        <f t="shared" si="828"/>
        <v>1496000</v>
      </c>
      <c r="Q4611" s="33">
        <f t="shared" si="829"/>
        <v>313.63669717077056</v>
      </c>
      <c r="R4611" s="33">
        <f t="shared" si="830"/>
        <v>1496000</v>
      </c>
      <c r="S4611" s="38"/>
      <c r="T4611" s="30" t="str">
        <f t="shared" si="831"/>
        <v>COP</v>
      </c>
      <c r="U4611" s="33">
        <v>0</v>
      </c>
      <c r="V4611" s="33">
        <v>0</v>
      </c>
      <c r="W4611" s="33">
        <v>0</v>
      </c>
      <c r="X4611" s="33">
        <f t="shared" si="832"/>
        <v>1496000</v>
      </c>
      <c r="Y4611" s="33">
        <f t="shared" si="833"/>
        <v>313.63669717077056</v>
      </c>
      <c r="Z4611" s="33">
        <f t="shared" si="834"/>
        <v>1496000</v>
      </c>
      <c r="AA4611" s="34">
        <f t="shared" si="835"/>
        <v>3.6887483270937124E-05</v>
      </c>
      <c r="AB4611" s="33" t="s">
        <v>4928</v>
      </c>
      <c r="AC4611" s="35">
        <v>44945</v>
      </c>
      <c r="AD4611" s="33">
        <v>60</v>
      </c>
      <c r="AE4611" s="36">
        <f t="shared" si="825"/>
        <v>45005</v>
      </c>
    </row>
    <row r="4612" spans="2:31" ht="14.5" hidden="1">
      <c r="B4612" s="29" t="s">
        <v>3588</v>
      </c>
      <c r="C4612" s="30" t="str">
        <f t="shared" si="826"/>
        <v>(Acreedores quirografarios)</v>
      </c>
      <c r="D4612" s="30">
        <v>5</v>
      </c>
      <c r="E4612" s="30" t="s">
        <v>5646</v>
      </c>
      <c r="F4612" s="30" t="s">
        <v>5647</v>
      </c>
      <c r="G4612" s="30" t="s">
        <v>4912</v>
      </c>
      <c r="H4612" s="31" t="s">
        <v>3709</v>
      </c>
      <c r="I4612" s="31" t="s">
        <v>48</v>
      </c>
      <c r="J4612" s="32">
        <v>2475000</v>
      </c>
      <c r="K4612" s="33">
        <f t="shared" si="827"/>
        <v>518.88424164281889</v>
      </c>
      <c r="L4612" s="33">
        <v>2475000</v>
      </c>
      <c r="M4612" s="33">
        <v>0</v>
      </c>
      <c r="N4612" s="33">
        <v>0</v>
      </c>
      <c r="O4612" s="33">
        <v>0</v>
      </c>
      <c r="P4612" s="33">
        <f t="shared" si="828"/>
        <v>2475000</v>
      </c>
      <c r="Q4612" s="33">
        <f t="shared" si="829"/>
        <v>518.88424164281889</v>
      </c>
      <c r="R4612" s="33">
        <f t="shared" si="830"/>
        <v>2475000</v>
      </c>
      <c r="S4612" s="38"/>
      <c r="T4612" s="30" t="str">
        <f t="shared" si="831"/>
        <v>COP</v>
      </c>
      <c r="U4612" s="33">
        <v>0</v>
      </c>
      <c r="V4612" s="33">
        <v>0</v>
      </c>
      <c r="W4612" s="33">
        <v>0</v>
      </c>
      <c r="X4612" s="33">
        <f t="shared" si="832"/>
        <v>2475000</v>
      </c>
      <c r="Y4612" s="33">
        <f t="shared" si="833"/>
        <v>518.88424164281889</v>
      </c>
      <c r="Z4612" s="33">
        <f t="shared" si="834"/>
        <v>2475000</v>
      </c>
      <c r="AA4612" s="34">
        <f t="shared" si="835"/>
        <v>6.1027086293829799E-05</v>
      </c>
      <c r="AB4612" s="33" t="s">
        <v>4928</v>
      </c>
      <c r="AC4612" s="35">
        <v>44946</v>
      </c>
      <c r="AD4612" s="33">
        <v>60</v>
      </c>
      <c r="AE4612" s="36">
        <f t="shared" si="825"/>
        <v>45006</v>
      </c>
    </row>
    <row r="4613" spans="2:31" ht="14.5" hidden="1">
      <c r="B4613" s="29" t="s">
        <v>3588</v>
      </c>
      <c r="C4613" s="30" t="str">
        <f t="shared" si="826"/>
        <v>(Acreedores quirografarios)</v>
      </c>
      <c r="D4613" s="30">
        <v>5</v>
      </c>
      <c r="E4613" s="30" t="s">
        <v>5646</v>
      </c>
      <c r="F4613" s="30" t="s">
        <v>5647</v>
      </c>
      <c r="G4613" s="30" t="s">
        <v>4912</v>
      </c>
      <c r="H4613" s="31" t="s">
        <v>3710</v>
      </c>
      <c r="I4613" s="31" t="s">
        <v>48</v>
      </c>
      <c r="J4613" s="32">
        <v>287161</v>
      </c>
      <c r="K4613" s="33">
        <f t="shared" si="827"/>
        <v>60.203360692684249</v>
      </c>
      <c r="L4613" s="33">
        <v>287161</v>
      </c>
      <c r="M4613" s="33">
        <v>0</v>
      </c>
      <c r="N4613" s="33">
        <v>0</v>
      </c>
      <c r="O4613" s="33">
        <v>0</v>
      </c>
      <c r="P4613" s="33">
        <f t="shared" si="828"/>
        <v>287161</v>
      </c>
      <c r="Q4613" s="33">
        <f t="shared" si="829"/>
        <v>60.203360692684249</v>
      </c>
      <c r="R4613" s="33">
        <f t="shared" si="830"/>
        <v>287161</v>
      </c>
      <c r="S4613" s="33"/>
      <c r="T4613" s="30" t="str">
        <f t="shared" si="831"/>
        <v>COP</v>
      </c>
      <c r="U4613" s="33">
        <v>0</v>
      </c>
      <c r="V4613" s="33">
        <v>0</v>
      </c>
      <c r="W4613" s="33">
        <v>0</v>
      </c>
      <c r="X4613" s="33">
        <f t="shared" si="832"/>
        <v>287161</v>
      </c>
      <c r="Y4613" s="33">
        <f t="shared" si="833"/>
        <v>60.203360692684249</v>
      </c>
      <c r="Z4613" s="33">
        <f t="shared" si="834"/>
        <v>287161</v>
      </c>
      <c r="AA4613" s="34">
        <f t="shared" si="835"/>
        <v>7.0806461120090751E-06</v>
      </c>
      <c r="AB4613" s="33" t="s">
        <v>4928</v>
      </c>
      <c r="AC4613" s="35">
        <v>44949</v>
      </c>
      <c r="AD4613" s="33">
        <v>60</v>
      </c>
      <c r="AE4613" s="36">
        <f t="shared" si="825"/>
        <v>45009</v>
      </c>
    </row>
    <row r="4614" spans="2:31" ht="14.5" hidden="1">
      <c r="B4614" s="29" t="s">
        <v>3588</v>
      </c>
      <c r="C4614" s="30" t="str">
        <f t="shared" si="826"/>
        <v>(Acreedores quirografarios)</v>
      </c>
      <c r="D4614" s="30">
        <v>5</v>
      </c>
      <c r="E4614" s="30" t="s">
        <v>5646</v>
      </c>
      <c r="F4614" s="30" t="s">
        <v>5647</v>
      </c>
      <c r="G4614" s="30" t="s">
        <v>4912</v>
      </c>
      <c r="H4614" s="31" t="s">
        <v>3711</v>
      </c>
      <c r="I4614" s="31" t="s">
        <v>48</v>
      </c>
      <c r="J4614" s="32">
        <v>288362</v>
      </c>
      <c r="K4614" s="33">
        <f t="shared" si="827"/>
        <v>60.455150581255168</v>
      </c>
      <c r="L4614" s="33">
        <v>288362</v>
      </c>
      <c r="M4614" s="33">
        <v>0</v>
      </c>
      <c r="N4614" s="33">
        <v>0</v>
      </c>
      <c r="O4614" s="33">
        <v>0</v>
      </c>
      <c r="P4614" s="33">
        <f t="shared" si="828"/>
        <v>288362</v>
      </c>
      <c r="Q4614" s="33">
        <f t="shared" si="829"/>
        <v>60.455150581255168</v>
      </c>
      <c r="R4614" s="33">
        <f t="shared" si="830"/>
        <v>288362</v>
      </c>
      <c r="S4614" s="33"/>
      <c r="T4614" s="30" t="str">
        <f t="shared" si="831"/>
        <v>COP</v>
      </c>
      <c r="U4614" s="33">
        <v>0</v>
      </c>
      <c r="V4614" s="33">
        <v>0</v>
      </c>
      <c r="W4614" s="33">
        <v>0</v>
      </c>
      <c r="X4614" s="33">
        <f t="shared" si="832"/>
        <v>288362</v>
      </c>
      <c r="Y4614" s="33">
        <f t="shared" si="833"/>
        <v>60.455150581255168</v>
      </c>
      <c r="Z4614" s="33">
        <f t="shared" si="834"/>
        <v>288362</v>
      </c>
      <c r="AA4614" s="34">
        <f t="shared" si="835"/>
        <v>7.1102596597419592E-06</v>
      </c>
      <c r="AB4614" s="33" t="s">
        <v>4928</v>
      </c>
      <c r="AC4614" s="35">
        <v>44950</v>
      </c>
      <c r="AD4614" s="33">
        <v>60</v>
      </c>
      <c r="AE4614" s="36">
        <f t="shared" si="836" ref="AE4614:AE4677">+AD4614+AC4614</f>
        <v>45010</v>
      </c>
    </row>
    <row r="4615" spans="2:31" ht="14.5" hidden="1">
      <c r="B4615" s="29" t="s">
        <v>3588</v>
      </c>
      <c r="C4615" s="30" t="str">
        <f t="shared" si="826"/>
        <v>(Acreedores quirografarios)</v>
      </c>
      <c r="D4615" s="30">
        <v>5</v>
      </c>
      <c r="E4615" s="30" t="s">
        <v>5646</v>
      </c>
      <c r="F4615" s="30" t="s">
        <v>5647</v>
      </c>
      <c r="G4615" s="30" t="s">
        <v>4912</v>
      </c>
      <c r="H4615" s="31" t="s">
        <v>3712</v>
      </c>
      <c r="I4615" s="31" t="s">
        <v>48</v>
      </c>
      <c r="J4615" s="32">
        <v>3092000</v>
      </c>
      <c r="K4615" s="33">
        <f t="shared" si="827"/>
        <v>648.23841420589736</v>
      </c>
      <c r="L4615" s="33">
        <v>3092000</v>
      </c>
      <c r="M4615" s="33">
        <v>0</v>
      </c>
      <c r="N4615" s="33">
        <v>0</v>
      </c>
      <c r="O4615" s="33">
        <v>0</v>
      </c>
      <c r="P4615" s="33">
        <f t="shared" si="828"/>
        <v>3092000</v>
      </c>
      <c r="Q4615" s="33">
        <f t="shared" si="829"/>
        <v>648.23841420589736</v>
      </c>
      <c r="R4615" s="33">
        <f t="shared" si="830"/>
        <v>3092000</v>
      </c>
      <c r="S4615" s="33"/>
      <c r="T4615" s="30" t="str">
        <f t="shared" si="831"/>
        <v>COP</v>
      </c>
      <c r="U4615" s="33">
        <v>0</v>
      </c>
      <c r="V4615" s="33">
        <v>0</v>
      </c>
      <c r="W4615" s="33">
        <v>0</v>
      </c>
      <c r="X4615" s="33">
        <f t="shared" si="832"/>
        <v>3092000</v>
      </c>
      <c r="Y4615" s="33">
        <f t="shared" si="833"/>
        <v>648.23841420589736</v>
      </c>
      <c r="Z4615" s="33">
        <f t="shared" si="834"/>
        <v>3092000</v>
      </c>
      <c r="AA4615" s="34">
        <f t="shared" si="835"/>
        <v>7.6240707402231006E-05</v>
      </c>
      <c r="AB4615" s="33" t="s">
        <v>4928</v>
      </c>
      <c r="AC4615" s="35">
        <v>44950</v>
      </c>
      <c r="AD4615" s="33">
        <v>60</v>
      </c>
      <c r="AE4615" s="36">
        <f t="shared" si="836"/>
        <v>45010</v>
      </c>
    </row>
    <row r="4616" spans="2:31" ht="14.5" hidden="1">
      <c r="B4616" s="29" t="s">
        <v>3588</v>
      </c>
      <c r="C4616" s="30" t="str">
        <f t="shared" si="826"/>
        <v>(Acreedores quirografarios)</v>
      </c>
      <c r="D4616" s="30">
        <v>5</v>
      </c>
      <c r="E4616" s="30" t="s">
        <v>5646</v>
      </c>
      <c r="F4616" s="30" t="s">
        <v>5647</v>
      </c>
      <c r="G4616" s="30" t="s">
        <v>4912</v>
      </c>
      <c r="H4616" s="31" t="s">
        <v>3713</v>
      </c>
      <c r="I4616" s="31" t="s">
        <v>48</v>
      </c>
      <c r="J4616" s="32">
        <v>714894</v>
      </c>
      <c r="K4616" s="33">
        <f t="shared" si="827"/>
        <v>149.87766910909147</v>
      </c>
      <c r="L4616" s="33">
        <v>714894</v>
      </c>
      <c r="M4616" s="33">
        <v>0</v>
      </c>
      <c r="N4616" s="33">
        <v>0</v>
      </c>
      <c r="O4616" s="33">
        <v>0</v>
      </c>
      <c r="P4616" s="33">
        <f t="shared" si="828"/>
        <v>714894</v>
      </c>
      <c r="Q4616" s="33">
        <f t="shared" si="829"/>
        <v>149.87766910909147</v>
      </c>
      <c r="R4616" s="33">
        <f t="shared" si="830"/>
        <v>714894</v>
      </c>
      <c r="S4616" s="33"/>
      <c r="T4616" s="30" t="str">
        <f t="shared" si="831"/>
        <v>COP</v>
      </c>
      <c r="U4616" s="33">
        <v>0</v>
      </c>
      <c r="V4616" s="33">
        <v>0</v>
      </c>
      <c r="W4616" s="33">
        <v>0</v>
      </c>
      <c r="X4616" s="33">
        <f t="shared" si="832"/>
        <v>714894</v>
      </c>
      <c r="Y4616" s="33">
        <f t="shared" si="833"/>
        <v>149.87766910909147</v>
      </c>
      <c r="Z4616" s="33">
        <f t="shared" si="834"/>
        <v>714894</v>
      </c>
      <c r="AA4616" s="34">
        <f t="shared" si="835"/>
        <v>1.7627433466238854E-05</v>
      </c>
      <c r="AB4616" s="33" t="s">
        <v>4928</v>
      </c>
      <c r="AC4616" s="35">
        <v>44951</v>
      </c>
      <c r="AD4616" s="33">
        <v>60</v>
      </c>
      <c r="AE4616" s="36">
        <f t="shared" si="836"/>
        <v>45011</v>
      </c>
    </row>
    <row r="4617" spans="2:31" ht="14.5" hidden="1">
      <c r="B4617" s="29" t="s">
        <v>3588</v>
      </c>
      <c r="C4617" s="30" t="str">
        <f t="shared" si="826"/>
        <v>(Acreedores quirografarios)</v>
      </c>
      <c r="D4617" s="30">
        <v>5</v>
      </c>
      <c r="E4617" s="30" t="s">
        <v>5646</v>
      </c>
      <c r="F4617" s="30" t="s">
        <v>5647</v>
      </c>
      <c r="G4617" s="30" t="s">
        <v>4912</v>
      </c>
      <c r="H4617" s="31" t="s">
        <v>3714</v>
      </c>
      <c r="I4617" s="31" t="s">
        <v>48</v>
      </c>
      <c r="J4617" s="32">
        <v>755807</v>
      </c>
      <c r="K4617" s="33">
        <f t="shared" si="827"/>
        <v>158.45508768619558</v>
      </c>
      <c r="L4617" s="33">
        <v>755807</v>
      </c>
      <c r="M4617" s="33">
        <v>0</v>
      </c>
      <c r="N4617" s="33">
        <v>0</v>
      </c>
      <c r="O4617" s="33">
        <v>0</v>
      </c>
      <c r="P4617" s="33">
        <f t="shared" si="828"/>
        <v>755807</v>
      </c>
      <c r="Q4617" s="33">
        <f t="shared" si="829"/>
        <v>158.45508768619558</v>
      </c>
      <c r="R4617" s="33">
        <f t="shared" si="830"/>
        <v>755807</v>
      </c>
      <c r="S4617" s="33"/>
      <c r="T4617" s="30" t="str">
        <f t="shared" si="831"/>
        <v>COP</v>
      </c>
      <c r="U4617" s="33">
        <v>0</v>
      </c>
      <c r="V4617" s="33">
        <v>0</v>
      </c>
      <c r="W4617" s="33">
        <v>0</v>
      </c>
      <c r="X4617" s="33">
        <f t="shared" si="832"/>
        <v>755807</v>
      </c>
      <c r="Y4617" s="33">
        <f t="shared" si="833"/>
        <v>158.45508768619558</v>
      </c>
      <c r="Z4617" s="33">
        <f t="shared" si="834"/>
        <v>755807</v>
      </c>
      <c r="AA4617" s="34">
        <f t="shared" si="835"/>
        <v>1.8636242024436614E-05</v>
      </c>
      <c r="AB4617" s="33" t="s">
        <v>4928</v>
      </c>
      <c r="AC4617" s="35">
        <v>44951</v>
      </c>
      <c r="AD4617" s="33">
        <v>60</v>
      </c>
      <c r="AE4617" s="36">
        <f t="shared" si="836"/>
        <v>45011</v>
      </c>
    </row>
    <row r="4618" spans="2:31" ht="14.5" hidden="1">
      <c r="B4618" s="29" t="s">
        <v>3588</v>
      </c>
      <c r="C4618" s="30" t="str">
        <f t="shared" si="826"/>
        <v>(Acreedores quirografarios)</v>
      </c>
      <c r="D4618" s="30">
        <v>5</v>
      </c>
      <c r="E4618" s="30" t="s">
        <v>5646</v>
      </c>
      <c r="F4618" s="30" t="s">
        <v>5647</v>
      </c>
      <c r="G4618" s="30" t="s">
        <v>4912</v>
      </c>
      <c r="H4618" s="31" t="s">
        <v>3715</v>
      </c>
      <c r="I4618" s="31" t="s">
        <v>48</v>
      </c>
      <c r="J4618" s="32">
        <v>787000</v>
      </c>
      <c r="K4618" s="33">
        <f t="shared" si="827"/>
        <v>164.99470633248424</v>
      </c>
      <c r="L4618" s="33">
        <v>787000</v>
      </c>
      <c r="M4618" s="33">
        <v>0</v>
      </c>
      <c r="N4618" s="33">
        <v>0</v>
      </c>
      <c r="O4618" s="33">
        <v>0</v>
      </c>
      <c r="P4618" s="33">
        <f t="shared" si="828"/>
        <v>787000</v>
      </c>
      <c r="Q4618" s="33">
        <f t="shared" si="829"/>
        <v>164.99470633248424</v>
      </c>
      <c r="R4618" s="33">
        <f t="shared" si="830"/>
        <v>787000</v>
      </c>
      <c r="S4618" s="33"/>
      <c r="T4618" s="30" t="str">
        <f t="shared" si="831"/>
        <v>COP</v>
      </c>
      <c r="U4618" s="33">
        <v>0</v>
      </c>
      <c r="V4618" s="33">
        <v>0</v>
      </c>
      <c r="W4618" s="33">
        <v>0</v>
      </c>
      <c r="X4618" s="33">
        <f t="shared" si="832"/>
        <v>787000</v>
      </c>
      <c r="Y4618" s="33">
        <f t="shared" si="833"/>
        <v>164.99470633248424</v>
      </c>
      <c r="Z4618" s="33">
        <f t="shared" si="834"/>
        <v>787000</v>
      </c>
      <c r="AA4618" s="34">
        <f t="shared" si="835"/>
        <v>1.9405380571007699E-05</v>
      </c>
      <c r="AB4618" s="33" t="s">
        <v>4928</v>
      </c>
      <c r="AC4618" s="35">
        <v>44951</v>
      </c>
      <c r="AD4618" s="33">
        <v>60</v>
      </c>
      <c r="AE4618" s="36">
        <f t="shared" si="836"/>
        <v>45011</v>
      </c>
    </row>
    <row r="4619" spans="2:31" ht="14.5" hidden="1">
      <c r="B4619" s="29" t="s">
        <v>3588</v>
      </c>
      <c r="C4619" s="30" t="str">
        <f t="shared" si="826"/>
        <v>(Acreedores quirografarios)</v>
      </c>
      <c r="D4619" s="30">
        <v>5</v>
      </c>
      <c r="E4619" s="30" t="s">
        <v>5646</v>
      </c>
      <c r="F4619" s="30" t="s">
        <v>5647</v>
      </c>
      <c r="G4619" s="30" t="s">
        <v>4912</v>
      </c>
      <c r="H4619" s="31" t="s">
        <v>3716</v>
      </c>
      <c r="I4619" s="31" t="s">
        <v>48</v>
      </c>
      <c r="J4619" s="32">
        <v>281411</v>
      </c>
      <c r="K4619" s="33">
        <f t="shared" si="827"/>
        <v>58.997872050483764</v>
      </c>
      <c r="L4619" s="33">
        <v>281411</v>
      </c>
      <c r="M4619" s="33">
        <v>0</v>
      </c>
      <c r="N4619" s="33">
        <v>0</v>
      </c>
      <c r="O4619" s="33">
        <v>0</v>
      </c>
      <c r="P4619" s="33">
        <f t="shared" si="828"/>
        <v>281411</v>
      </c>
      <c r="Q4619" s="33">
        <f t="shared" si="829"/>
        <v>58.997872050483764</v>
      </c>
      <c r="R4619" s="33">
        <f t="shared" si="830"/>
        <v>281411</v>
      </c>
      <c r="S4619" s="33"/>
      <c r="T4619" s="30" t="str">
        <f t="shared" si="831"/>
        <v>COP</v>
      </c>
      <c r="U4619" s="33">
        <v>0</v>
      </c>
      <c r="V4619" s="33">
        <v>0</v>
      </c>
      <c r="W4619" s="33">
        <v>0</v>
      </c>
      <c r="X4619" s="33">
        <f t="shared" si="832"/>
        <v>281411</v>
      </c>
      <c r="Y4619" s="33">
        <f t="shared" si="833"/>
        <v>58.997872050483764</v>
      </c>
      <c r="Z4619" s="33">
        <f t="shared" si="834"/>
        <v>281411</v>
      </c>
      <c r="AA4619" s="34">
        <f t="shared" si="835"/>
        <v>6.938866012538561E-06</v>
      </c>
      <c r="AB4619" s="33" t="s">
        <v>4928</v>
      </c>
      <c r="AC4619" s="35">
        <v>44952</v>
      </c>
      <c r="AD4619" s="33">
        <v>60</v>
      </c>
      <c r="AE4619" s="36">
        <f t="shared" si="836"/>
        <v>45012</v>
      </c>
    </row>
    <row r="4620" spans="2:31" ht="14.5" hidden="1">
      <c r="B4620" s="29" t="s">
        <v>3588</v>
      </c>
      <c r="C4620" s="30" t="str">
        <f t="shared" si="826"/>
        <v>(Acreedores quirografarios)</v>
      </c>
      <c r="D4620" s="30">
        <v>5</v>
      </c>
      <c r="E4620" s="30" t="s">
        <v>5646</v>
      </c>
      <c r="F4620" s="30" t="s">
        <v>5647</v>
      </c>
      <c r="G4620" s="30" t="s">
        <v>4912</v>
      </c>
      <c r="H4620" s="31" t="s">
        <v>3717</v>
      </c>
      <c r="I4620" s="31" t="s">
        <v>48</v>
      </c>
      <c r="J4620" s="32">
        <v>3186000</v>
      </c>
      <c r="K4620" s="33">
        <f t="shared" si="827"/>
        <v>667.94553287839233</v>
      </c>
      <c r="L4620" s="33">
        <v>3186000</v>
      </c>
      <c r="M4620" s="33">
        <v>0</v>
      </c>
      <c r="N4620" s="33">
        <v>0</v>
      </c>
      <c r="O4620" s="33">
        <v>0</v>
      </c>
      <c r="P4620" s="33">
        <f t="shared" si="828"/>
        <v>3186000</v>
      </c>
      <c r="Q4620" s="33">
        <f t="shared" si="829"/>
        <v>667.94553287839233</v>
      </c>
      <c r="R4620" s="33">
        <f t="shared" si="830"/>
        <v>3186000</v>
      </c>
      <c r="S4620" s="33"/>
      <c r="T4620" s="30" t="str">
        <f t="shared" si="831"/>
        <v>COP</v>
      </c>
      <c r="U4620" s="33">
        <v>0</v>
      </c>
      <c r="V4620" s="33">
        <v>0</v>
      </c>
      <c r="W4620" s="33">
        <v>0</v>
      </c>
      <c r="X4620" s="33">
        <f t="shared" si="832"/>
        <v>3186000</v>
      </c>
      <c r="Y4620" s="33">
        <f t="shared" si="833"/>
        <v>667.94553287839233</v>
      </c>
      <c r="Z4620" s="33">
        <f t="shared" si="834"/>
        <v>3186000</v>
      </c>
      <c r="AA4620" s="34">
        <f t="shared" si="835"/>
        <v>7.8558503810966364E-05</v>
      </c>
      <c r="AB4620" s="33" t="s">
        <v>4928</v>
      </c>
      <c r="AC4620" s="35">
        <v>44952</v>
      </c>
      <c r="AD4620" s="33">
        <v>60</v>
      </c>
      <c r="AE4620" s="36">
        <f t="shared" si="836"/>
        <v>45012</v>
      </c>
    </row>
    <row r="4621" spans="2:31" ht="14.5" hidden="1">
      <c r="B4621" s="29" t="s">
        <v>3588</v>
      </c>
      <c r="C4621" s="30" t="str">
        <f t="shared" si="826"/>
        <v>(Acreedores quirografarios)</v>
      </c>
      <c r="D4621" s="30">
        <v>5</v>
      </c>
      <c r="E4621" s="30" t="s">
        <v>5646</v>
      </c>
      <c r="F4621" s="30" t="s">
        <v>5647</v>
      </c>
      <c r="G4621" s="30" t="s">
        <v>4912</v>
      </c>
      <c r="H4621" s="31" t="s">
        <v>3718</v>
      </c>
      <c r="I4621" s="31" t="s">
        <v>48</v>
      </c>
      <c r="J4621" s="32">
        <v>280967</v>
      </c>
      <c r="K4621" s="33">
        <f t="shared" si="827"/>
        <v>58.904787362286022</v>
      </c>
      <c r="L4621" s="33">
        <v>280967</v>
      </c>
      <c r="M4621" s="33">
        <v>0</v>
      </c>
      <c r="N4621" s="33">
        <v>0</v>
      </c>
      <c r="O4621" s="33">
        <v>0</v>
      </c>
      <c r="P4621" s="33">
        <f t="shared" si="828"/>
        <v>280967</v>
      </c>
      <c r="Q4621" s="33">
        <f t="shared" si="829"/>
        <v>58.904787362286022</v>
      </c>
      <c r="R4621" s="33">
        <f t="shared" si="830"/>
        <v>280967</v>
      </c>
      <c r="S4621" s="33"/>
      <c r="T4621" s="30" t="str">
        <f t="shared" si="831"/>
        <v>COP</v>
      </c>
      <c r="U4621" s="33">
        <v>0</v>
      </c>
      <c r="V4621" s="33">
        <v>0</v>
      </c>
      <c r="W4621" s="33">
        <v>0</v>
      </c>
      <c r="X4621" s="33">
        <f t="shared" si="832"/>
        <v>280967</v>
      </c>
      <c r="Y4621" s="33">
        <f t="shared" si="833"/>
        <v>58.904787362286022</v>
      </c>
      <c r="Z4621" s="33">
        <f t="shared" si="834"/>
        <v>280967</v>
      </c>
      <c r="AA4621" s="34">
        <f t="shared" si="835"/>
        <v>6.927918123118577E-06</v>
      </c>
      <c r="AB4621" s="33" t="s">
        <v>4928</v>
      </c>
      <c r="AC4621" s="35">
        <v>44953</v>
      </c>
      <c r="AD4621" s="33">
        <v>60</v>
      </c>
      <c r="AE4621" s="36">
        <f t="shared" si="836"/>
        <v>45013</v>
      </c>
    </row>
    <row r="4622" spans="2:31" ht="14.5" hidden="1">
      <c r="B4622" s="29" t="s">
        <v>3588</v>
      </c>
      <c r="C4622" s="30" t="str">
        <f t="shared" si="826"/>
        <v>(Acreedores quirografarios)</v>
      </c>
      <c r="D4622" s="30">
        <v>5</v>
      </c>
      <c r="E4622" s="30" t="s">
        <v>5646</v>
      </c>
      <c r="F4622" s="30" t="s">
        <v>5647</v>
      </c>
      <c r="G4622" s="30" t="s">
        <v>4912</v>
      </c>
      <c r="H4622" s="31" t="s">
        <v>3719</v>
      </c>
      <c r="I4622" s="31" t="s">
        <v>48</v>
      </c>
      <c r="J4622" s="32">
        <v>464674</v>
      </c>
      <c r="K4622" s="33">
        <f t="shared" si="827"/>
        <v>97.418996404499083</v>
      </c>
      <c r="L4622" s="33">
        <v>464674</v>
      </c>
      <c r="M4622" s="33">
        <v>0</v>
      </c>
      <c r="N4622" s="33">
        <v>0</v>
      </c>
      <c r="O4622" s="33">
        <v>0</v>
      </c>
      <c r="P4622" s="33">
        <f t="shared" si="828"/>
        <v>464674</v>
      </c>
      <c r="Q4622" s="33">
        <f t="shared" si="829"/>
        <v>97.418996404499083</v>
      </c>
      <c r="R4622" s="33">
        <f t="shared" si="830"/>
        <v>464674</v>
      </c>
      <c r="S4622" s="33"/>
      <c r="T4622" s="30" t="str">
        <f t="shared" si="831"/>
        <v>COP</v>
      </c>
      <c r="U4622" s="33">
        <v>0</v>
      </c>
      <c r="V4622" s="33">
        <v>0</v>
      </c>
      <c r="W4622" s="33">
        <v>0</v>
      </c>
      <c r="X4622" s="33">
        <f t="shared" si="832"/>
        <v>464674</v>
      </c>
      <c r="Y4622" s="33">
        <f t="shared" si="833"/>
        <v>97.418996404499083</v>
      </c>
      <c r="Z4622" s="33">
        <f t="shared" si="834"/>
        <v>464674</v>
      </c>
      <c r="AA4622" s="34">
        <f t="shared" si="835"/>
        <v>1.1457656685454169E-05</v>
      </c>
      <c r="AB4622" s="33" t="s">
        <v>4928</v>
      </c>
      <c r="AC4622" s="35">
        <v>44954</v>
      </c>
      <c r="AD4622" s="33">
        <v>60</v>
      </c>
      <c r="AE4622" s="36">
        <f t="shared" si="836"/>
        <v>45014</v>
      </c>
    </row>
    <row r="4623" spans="2:31" ht="14.5" hidden="1">
      <c r="B4623" s="29" t="s">
        <v>3588</v>
      </c>
      <c r="C4623" s="30" t="str">
        <f t="shared" si="826"/>
        <v>(Acreedores quirografarios)</v>
      </c>
      <c r="D4623" s="30">
        <v>5</v>
      </c>
      <c r="E4623" s="30" t="s">
        <v>5646</v>
      </c>
      <c r="F4623" s="30" t="s">
        <v>5647</v>
      </c>
      <c r="G4623" s="30" t="s">
        <v>4912</v>
      </c>
      <c r="H4623" s="31" t="s">
        <v>3720</v>
      </c>
      <c r="I4623" s="31" t="s">
        <v>48</v>
      </c>
      <c r="J4623" s="32">
        <v>702000</v>
      </c>
      <c r="K4623" s="33">
        <f t="shared" si="827"/>
        <v>147.17443944778137</v>
      </c>
      <c r="L4623" s="33">
        <v>702000</v>
      </c>
      <c r="M4623" s="33">
        <v>0</v>
      </c>
      <c r="N4623" s="33">
        <v>0</v>
      </c>
      <c r="O4623" s="33">
        <v>0</v>
      </c>
      <c r="P4623" s="33">
        <f t="shared" si="828"/>
        <v>702000</v>
      </c>
      <c r="Q4623" s="33">
        <f t="shared" si="829"/>
        <v>147.17443944778137</v>
      </c>
      <c r="R4623" s="33">
        <f t="shared" si="830"/>
        <v>702000</v>
      </c>
      <c r="S4623" s="33"/>
      <c r="T4623" s="30" t="str">
        <f t="shared" si="831"/>
        <v>COP</v>
      </c>
      <c r="U4623" s="33">
        <v>0</v>
      </c>
      <c r="V4623" s="33">
        <v>0</v>
      </c>
      <c r="W4623" s="33">
        <v>0</v>
      </c>
      <c r="X4623" s="33">
        <f t="shared" si="832"/>
        <v>702000</v>
      </c>
      <c r="Y4623" s="33">
        <f t="shared" si="833"/>
        <v>147.17443944778137</v>
      </c>
      <c r="Z4623" s="33">
        <f t="shared" si="834"/>
        <v>702000</v>
      </c>
      <c r="AA4623" s="34">
        <f t="shared" si="835"/>
        <v>1.7309500839704453E-05</v>
      </c>
      <c r="AB4623" s="33" t="s">
        <v>4928</v>
      </c>
      <c r="AC4623" s="35">
        <v>44956</v>
      </c>
      <c r="AD4623" s="33">
        <v>60</v>
      </c>
      <c r="AE4623" s="36">
        <f t="shared" si="836"/>
        <v>45016</v>
      </c>
    </row>
    <row r="4624" spans="2:31" ht="14.5" hidden="1">
      <c r="B4624" s="29" t="s">
        <v>3588</v>
      </c>
      <c r="C4624" s="30" t="str">
        <f t="shared" si="826"/>
        <v>(Acreedores quirografarios)</v>
      </c>
      <c r="D4624" s="30">
        <v>5</v>
      </c>
      <c r="E4624" s="30" t="s">
        <v>5646</v>
      </c>
      <c r="F4624" s="30" t="s">
        <v>5647</v>
      </c>
      <c r="G4624" s="30" t="s">
        <v>4912</v>
      </c>
      <c r="H4624" s="31" t="s">
        <v>3721</v>
      </c>
      <c r="I4624" s="31" t="s">
        <v>48</v>
      </c>
      <c r="J4624" s="32">
        <v>1076000</v>
      </c>
      <c r="K4624" s="33">
        <f t="shared" si="827"/>
        <v>225.58361374047399</v>
      </c>
      <c r="L4624" s="33">
        <v>1076000</v>
      </c>
      <c r="M4624" s="33">
        <v>0</v>
      </c>
      <c r="N4624" s="33">
        <v>0</v>
      </c>
      <c r="O4624" s="33">
        <v>0</v>
      </c>
      <c r="P4624" s="33">
        <f t="shared" si="828"/>
        <v>1076000</v>
      </c>
      <c r="Q4624" s="33">
        <f t="shared" si="829"/>
        <v>225.58361374047399</v>
      </c>
      <c r="R4624" s="33">
        <f t="shared" si="830"/>
        <v>1076000</v>
      </c>
      <c r="S4624" s="33"/>
      <c r="T4624" s="30" t="str">
        <f t="shared" si="831"/>
        <v>COP</v>
      </c>
      <c r="U4624" s="33">
        <v>0</v>
      </c>
      <c r="V4624" s="33">
        <v>0</v>
      </c>
      <c r="W4624" s="33">
        <v>0</v>
      </c>
      <c r="X4624" s="33">
        <f t="shared" si="832"/>
        <v>1076000</v>
      </c>
      <c r="Y4624" s="33">
        <f t="shared" si="833"/>
        <v>225.58361374047399</v>
      </c>
      <c r="Z4624" s="33">
        <f t="shared" si="834"/>
        <v>1076000</v>
      </c>
      <c r="AA4624" s="34">
        <f t="shared" si="835"/>
        <v>2.6531371657438736E-05</v>
      </c>
      <c r="AB4624" s="33" t="s">
        <v>4928</v>
      </c>
      <c r="AC4624" s="35">
        <v>44958</v>
      </c>
      <c r="AD4624" s="33">
        <v>60</v>
      </c>
      <c r="AE4624" s="36">
        <f t="shared" si="836"/>
        <v>45018</v>
      </c>
    </row>
    <row r="4625" spans="2:31" ht="14.5" hidden="1">
      <c r="B4625" s="29" t="s">
        <v>3588</v>
      </c>
      <c r="C4625" s="30" t="str">
        <f t="shared" si="826"/>
        <v>(Acreedores quirografarios)</v>
      </c>
      <c r="D4625" s="30">
        <v>5</v>
      </c>
      <c r="E4625" s="30" t="s">
        <v>5646</v>
      </c>
      <c r="F4625" s="30" t="s">
        <v>5647</v>
      </c>
      <c r="G4625" s="30" t="s">
        <v>4912</v>
      </c>
      <c r="H4625" s="31" t="s">
        <v>3722</v>
      </c>
      <c r="I4625" s="31" t="s">
        <v>48</v>
      </c>
      <c r="J4625" s="32">
        <v>812000</v>
      </c>
      <c r="K4625" s="33">
        <f t="shared" si="827"/>
        <v>170.23596129857333</v>
      </c>
      <c r="L4625" s="33">
        <v>812000</v>
      </c>
      <c r="M4625" s="33">
        <v>0</v>
      </c>
      <c r="N4625" s="33">
        <v>0</v>
      </c>
      <c r="O4625" s="33">
        <v>0</v>
      </c>
      <c r="P4625" s="33">
        <f t="shared" si="828"/>
        <v>812000</v>
      </c>
      <c r="Q4625" s="33">
        <f t="shared" si="829"/>
        <v>170.23596129857333</v>
      </c>
      <c r="R4625" s="33">
        <f t="shared" si="830"/>
        <v>812000</v>
      </c>
      <c r="S4625" s="33"/>
      <c r="T4625" s="30" t="str">
        <f t="shared" si="831"/>
        <v>COP</v>
      </c>
      <c r="U4625" s="33">
        <v>0</v>
      </c>
      <c r="V4625" s="33">
        <v>0</v>
      </c>
      <c r="W4625" s="33">
        <v>0</v>
      </c>
      <c r="X4625" s="33">
        <f t="shared" si="832"/>
        <v>812000</v>
      </c>
      <c r="Y4625" s="33">
        <f t="shared" si="833"/>
        <v>170.23596129857333</v>
      </c>
      <c r="Z4625" s="33">
        <f t="shared" si="834"/>
        <v>812000</v>
      </c>
      <c r="AA4625" s="34">
        <f t="shared" si="835"/>
        <v>2.0021815786096888E-05</v>
      </c>
      <c r="AB4625" s="33" t="s">
        <v>4928</v>
      </c>
      <c r="AC4625" s="35">
        <v>44959</v>
      </c>
      <c r="AD4625" s="33">
        <v>60</v>
      </c>
      <c r="AE4625" s="36">
        <f t="shared" si="836"/>
        <v>45019</v>
      </c>
    </row>
    <row r="4626" spans="2:31" ht="14.5" hidden="1">
      <c r="B4626" s="29" t="s">
        <v>3588</v>
      </c>
      <c r="C4626" s="30" t="str">
        <f t="shared" si="826"/>
        <v>(Acreedores quirografarios)</v>
      </c>
      <c r="D4626" s="30">
        <v>5</v>
      </c>
      <c r="E4626" s="30" t="s">
        <v>5646</v>
      </c>
      <c r="F4626" s="30" t="s">
        <v>5647</v>
      </c>
      <c r="G4626" s="30" t="s">
        <v>4912</v>
      </c>
      <c r="H4626" s="31" t="s">
        <v>3723</v>
      </c>
      <c r="I4626" s="31" t="s">
        <v>48</v>
      </c>
      <c r="J4626" s="32">
        <v>785575</v>
      </c>
      <c r="K4626" s="33">
        <f t="shared" si="827"/>
        <v>164.69595479941717</v>
      </c>
      <c r="L4626" s="33">
        <v>785575</v>
      </c>
      <c r="M4626" s="33">
        <v>0</v>
      </c>
      <c r="N4626" s="33">
        <v>0</v>
      </c>
      <c r="O4626" s="33">
        <v>0</v>
      </c>
      <c r="P4626" s="33">
        <f t="shared" si="828"/>
        <v>785575</v>
      </c>
      <c r="Q4626" s="33">
        <f t="shared" si="829"/>
        <v>164.69595479941717</v>
      </c>
      <c r="R4626" s="33">
        <f t="shared" si="830"/>
        <v>785575</v>
      </c>
      <c r="S4626" s="33"/>
      <c r="T4626" s="30" t="str">
        <f t="shared" si="831"/>
        <v>COP</v>
      </c>
      <c r="U4626" s="33">
        <v>0</v>
      </c>
      <c r="V4626" s="33">
        <v>0</v>
      </c>
      <c r="W4626" s="33">
        <v>0</v>
      </c>
      <c r="X4626" s="33">
        <f t="shared" si="832"/>
        <v>785575</v>
      </c>
      <c r="Y4626" s="33">
        <f t="shared" si="833"/>
        <v>164.69595479941717</v>
      </c>
      <c r="Z4626" s="33">
        <f t="shared" si="834"/>
        <v>785575</v>
      </c>
      <c r="AA4626" s="34">
        <f t="shared" si="835"/>
        <v>1.9370243763747613E-05</v>
      </c>
      <c r="AB4626" s="33" t="s">
        <v>4928</v>
      </c>
      <c r="AC4626" s="35">
        <v>44959</v>
      </c>
      <c r="AD4626" s="33">
        <v>60</v>
      </c>
      <c r="AE4626" s="36">
        <f t="shared" si="836"/>
        <v>45019</v>
      </c>
    </row>
    <row r="4627" spans="2:31" ht="14.5" hidden="1">
      <c r="B4627" s="29" t="s">
        <v>3588</v>
      </c>
      <c r="C4627" s="30" t="str">
        <f t="shared" si="826"/>
        <v>(Acreedores quirografarios)</v>
      </c>
      <c r="D4627" s="30">
        <v>5</v>
      </c>
      <c r="E4627" s="30" t="s">
        <v>5646</v>
      </c>
      <c r="F4627" s="30" t="s">
        <v>5647</v>
      </c>
      <c r="G4627" s="30" t="s">
        <v>4912</v>
      </c>
      <c r="H4627" s="31" t="s">
        <v>3724</v>
      </c>
      <c r="I4627" s="31" t="s">
        <v>48</v>
      </c>
      <c r="J4627" s="32">
        <v>533489</v>
      </c>
      <c r="K4627" s="33">
        <f t="shared" si="827"/>
        <v>111.84607482415589</v>
      </c>
      <c r="L4627" s="33">
        <v>533489</v>
      </c>
      <c r="M4627" s="33">
        <v>0</v>
      </c>
      <c r="N4627" s="33">
        <v>0</v>
      </c>
      <c r="O4627" s="33">
        <v>0</v>
      </c>
      <c r="P4627" s="33">
        <f t="shared" si="828"/>
        <v>533489</v>
      </c>
      <c r="Q4627" s="33">
        <f t="shared" si="829"/>
        <v>111.84607482415589</v>
      </c>
      <c r="R4627" s="33">
        <f t="shared" si="830"/>
        <v>533489</v>
      </c>
      <c r="S4627" s="33"/>
      <c r="T4627" s="30" t="str">
        <f t="shared" si="831"/>
        <v>COP</v>
      </c>
      <c r="U4627" s="33">
        <v>0</v>
      </c>
      <c r="V4627" s="33">
        <v>0</v>
      </c>
      <c r="W4627" s="33">
        <v>0</v>
      </c>
      <c r="X4627" s="33">
        <f t="shared" si="832"/>
        <v>533489</v>
      </c>
      <c r="Y4627" s="33">
        <f t="shared" si="833"/>
        <v>111.84607482415589</v>
      </c>
      <c r="Z4627" s="33">
        <f t="shared" si="834"/>
        <v>533489</v>
      </c>
      <c r="AA4627" s="34">
        <f t="shared" si="835"/>
        <v>1.3154456258508674E-05</v>
      </c>
      <c r="AB4627" s="33" t="s">
        <v>4928</v>
      </c>
      <c r="AC4627" s="35">
        <v>44959</v>
      </c>
      <c r="AD4627" s="33">
        <v>60</v>
      </c>
      <c r="AE4627" s="36">
        <f t="shared" si="836"/>
        <v>45019</v>
      </c>
    </row>
    <row r="4628" spans="2:31" ht="14.5" hidden="1">
      <c r="B4628" s="29" t="s">
        <v>3588</v>
      </c>
      <c r="C4628" s="30" t="str">
        <f t="shared" si="826"/>
        <v>(Acreedores quirografarios)</v>
      </c>
      <c r="D4628" s="30">
        <v>5</v>
      </c>
      <c r="E4628" s="30" t="s">
        <v>5646</v>
      </c>
      <c r="F4628" s="30" t="s">
        <v>5647</v>
      </c>
      <c r="G4628" s="30" t="s">
        <v>4912</v>
      </c>
      <c r="H4628" s="31" t="s">
        <v>3725</v>
      </c>
      <c r="I4628" s="31" t="s">
        <v>48</v>
      </c>
      <c r="J4628" s="32">
        <v>2045000</v>
      </c>
      <c r="K4628" s="33">
        <f t="shared" si="827"/>
        <v>428.73465622608671</v>
      </c>
      <c r="L4628" s="33">
        <v>2045000</v>
      </c>
      <c r="M4628" s="33">
        <v>0</v>
      </c>
      <c r="N4628" s="33">
        <v>0</v>
      </c>
      <c r="O4628" s="33">
        <v>0</v>
      </c>
      <c r="P4628" s="33">
        <f t="shared" si="828"/>
        <v>2045000</v>
      </c>
      <c r="Q4628" s="33">
        <f t="shared" si="829"/>
        <v>428.73465622608671</v>
      </c>
      <c r="R4628" s="33">
        <f t="shared" si="830"/>
        <v>2045000</v>
      </c>
      <c r="S4628" s="33"/>
      <c r="T4628" s="30" t="str">
        <f t="shared" si="831"/>
        <v>COP</v>
      </c>
      <c r="U4628" s="33">
        <v>0</v>
      </c>
      <c r="V4628" s="33">
        <v>0</v>
      </c>
      <c r="W4628" s="33">
        <v>0</v>
      </c>
      <c r="X4628" s="33">
        <f t="shared" si="832"/>
        <v>2045000</v>
      </c>
      <c r="Y4628" s="33">
        <f t="shared" si="833"/>
        <v>428.73465622608671</v>
      </c>
      <c r="Z4628" s="33">
        <f t="shared" si="834"/>
        <v>2045000</v>
      </c>
      <c r="AA4628" s="34">
        <f t="shared" si="835"/>
        <v>5.0424400594295735E-05</v>
      </c>
      <c r="AB4628" s="33" t="s">
        <v>4928</v>
      </c>
      <c r="AC4628" s="35">
        <v>44959</v>
      </c>
      <c r="AD4628" s="33">
        <v>60</v>
      </c>
      <c r="AE4628" s="36">
        <f t="shared" si="836"/>
        <v>45019</v>
      </c>
    </row>
    <row r="4629" spans="2:31" ht="14.5" hidden="1">
      <c r="B4629" s="29" t="s">
        <v>3588</v>
      </c>
      <c r="C4629" s="30" t="str">
        <f t="shared" si="826"/>
        <v>(Acreedores quirografarios)</v>
      </c>
      <c r="D4629" s="30">
        <v>5</v>
      </c>
      <c r="E4629" s="30" t="s">
        <v>5646</v>
      </c>
      <c r="F4629" s="30" t="s">
        <v>5647</v>
      </c>
      <c r="G4629" s="30" t="s">
        <v>4912</v>
      </c>
      <c r="H4629" s="31" t="s">
        <v>3726</v>
      </c>
      <c r="I4629" s="31" t="s">
        <v>48</v>
      </c>
      <c r="J4629" s="32">
        <v>436000</v>
      </c>
      <c r="K4629" s="33">
        <f t="shared" si="827"/>
        <v>91.407486608593558</v>
      </c>
      <c r="L4629" s="33">
        <v>436000</v>
      </c>
      <c r="M4629" s="33">
        <v>0</v>
      </c>
      <c r="N4629" s="33">
        <v>0</v>
      </c>
      <c r="O4629" s="33">
        <v>0</v>
      </c>
      <c r="P4629" s="33">
        <f t="shared" si="828"/>
        <v>436000</v>
      </c>
      <c r="Q4629" s="33">
        <f t="shared" si="829"/>
        <v>91.407486608593558</v>
      </c>
      <c r="R4629" s="33">
        <f t="shared" si="830"/>
        <v>436000</v>
      </c>
      <c r="S4629" s="33"/>
      <c r="T4629" s="30" t="str">
        <f t="shared" si="831"/>
        <v>COP</v>
      </c>
      <c r="U4629" s="33">
        <v>0</v>
      </c>
      <c r="V4629" s="33">
        <v>0</v>
      </c>
      <c r="W4629" s="33">
        <v>0</v>
      </c>
      <c r="X4629" s="33">
        <f t="shared" si="832"/>
        <v>436000</v>
      </c>
      <c r="Y4629" s="33">
        <f t="shared" si="833"/>
        <v>91.407486608593558</v>
      </c>
      <c r="Z4629" s="33">
        <f t="shared" si="834"/>
        <v>436000</v>
      </c>
      <c r="AA4629" s="34">
        <f t="shared" si="835"/>
        <v>1.0750630151155473E-05</v>
      </c>
      <c r="AB4629" s="33" t="s">
        <v>4928</v>
      </c>
      <c r="AC4629" s="35">
        <v>44960</v>
      </c>
      <c r="AD4629" s="33">
        <v>60</v>
      </c>
      <c r="AE4629" s="36">
        <f t="shared" si="836"/>
        <v>45020</v>
      </c>
    </row>
    <row r="4630" spans="2:31" ht="14.5" hidden="1">
      <c r="B4630" s="29" t="s">
        <v>3588</v>
      </c>
      <c r="C4630" s="30" t="str">
        <f t="shared" si="826"/>
        <v>(Acreedores quirografarios)</v>
      </c>
      <c r="D4630" s="30">
        <v>5</v>
      </c>
      <c r="E4630" s="30" t="s">
        <v>5646</v>
      </c>
      <c r="F4630" s="30" t="s">
        <v>5647</v>
      </c>
      <c r="G4630" s="30" t="s">
        <v>4912</v>
      </c>
      <c r="H4630" s="31" t="s">
        <v>3727</v>
      </c>
      <c r="I4630" s="31" t="s">
        <v>48</v>
      </c>
      <c r="J4630" s="32">
        <v>517593</v>
      </c>
      <c r="K4630" s="33">
        <f t="shared" si="827"/>
        <v>108.5134752665178</v>
      </c>
      <c r="L4630" s="33">
        <v>517593</v>
      </c>
      <c r="M4630" s="33">
        <v>0</v>
      </c>
      <c r="N4630" s="33">
        <v>0</v>
      </c>
      <c r="O4630" s="33">
        <v>0</v>
      </c>
      <c r="P4630" s="33">
        <f t="shared" si="828"/>
        <v>517593</v>
      </c>
      <c r="Q4630" s="33">
        <f t="shared" si="829"/>
        <v>108.5134752665178</v>
      </c>
      <c r="R4630" s="33">
        <f t="shared" si="830"/>
        <v>517593</v>
      </c>
      <c r="S4630" s="33"/>
      <c r="T4630" s="30" t="str">
        <f t="shared" si="831"/>
        <v>COP</v>
      </c>
      <c r="U4630" s="33">
        <v>0</v>
      </c>
      <c r="V4630" s="33">
        <v>0</v>
      </c>
      <c r="W4630" s="33">
        <v>0</v>
      </c>
      <c r="X4630" s="33">
        <f t="shared" si="832"/>
        <v>517593</v>
      </c>
      <c r="Y4630" s="33">
        <f t="shared" si="833"/>
        <v>108.5134752665178</v>
      </c>
      <c r="Z4630" s="33">
        <f t="shared" si="834"/>
        <v>517593</v>
      </c>
      <c r="AA4630" s="34">
        <f t="shared" si="835"/>
        <v>1.2762502091346363E-05</v>
      </c>
      <c r="AB4630" s="33" t="s">
        <v>4928</v>
      </c>
      <c r="AC4630" s="35">
        <v>44961</v>
      </c>
      <c r="AD4630" s="33">
        <v>60</v>
      </c>
      <c r="AE4630" s="36">
        <f t="shared" si="836"/>
        <v>45021</v>
      </c>
    </row>
    <row r="4631" spans="2:31" ht="14.5" hidden="1">
      <c r="B4631" s="29" t="s">
        <v>3588</v>
      </c>
      <c r="C4631" s="30" t="str">
        <f t="shared" si="826"/>
        <v>(Acreedores quirografarios)</v>
      </c>
      <c r="D4631" s="30">
        <v>5</v>
      </c>
      <c r="E4631" s="30" t="s">
        <v>5646</v>
      </c>
      <c r="F4631" s="30" t="s">
        <v>5647</v>
      </c>
      <c r="G4631" s="30" t="s">
        <v>4912</v>
      </c>
      <c r="H4631" s="31" t="s">
        <v>3728</v>
      </c>
      <c r="I4631" s="31" t="s">
        <v>48</v>
      </c>
      <c r="J4631" s="32">
        <v>399038</v>
      </c>
      <c r="K4631" s="33">
        <f t="shared" si="827"/>
        <v>83.658395966330175</v>
      </c>
      <c r="L4631" s="33">
        <v>399038</v>
      </c>
      <c r="M4631" s="33">
        <v>0</v>
      </c>
      <c r="N4631" s="33">
        <v>0</v>
      </c>
      <c r="O4631" s="33">
        <v>0</v>
      </c>
      <c r="P4631" s="33">
        <f t="shared" si="828"/>
        <v>399038</v>
      </c>
      <c r="Q4631" s="33">
        <f t="shared" si="829"/>
        <v>83.658395966330175</v>
      </c>
      <c r="R4631" s="33">
        <f t="shared" si="830"/>
        <v>399038</v>
      </c>
      <c r="S4631" s="33"/>
      <c r="T4631" s="30" t="str">
        <f t="shared" si="831"/>
        <v>COP</v>
      </c>
      <c r="U4631" s="33">
        <v>0</v>
      </c>
      <c r="V4631" s="33">
        <v>0</v>
      </c>
      <c r="W4631" s="33">
        <v>0</v>
      </c>
      <c r="X4631" s="33">
        <f t="shared" si="832"/>
        <v>399038</v>
      </c>
      <c r="Y4631" s="33">
        <f t="shared" si="833"/>
        <v>83.658395966330175</v>
      </c>
      <c r="Z4631" s="33">
        <f t="shared" si="834"/>
        <v>399038</v>
      </c>
      <c r="AA4631" s="34">
        <f t="shared" si="835"/>
        <v>9.8392430143504067E-06</v>
      </c>
      <c r="AB4631" s="33" t="s">
        <v>4928</v>
      </c>
      <c r="AC4631" s="35">
        <v>44961</v>
      </c>
      <c r="AD4631" s="33">
        <v>60</v>
      </c>
      <c r="AE4631" s="36">
        <f t="shared" si="836"/>
        <v>45021</v>
      </c>
    </row>
    <row r="4632" spans="2:31" ht="14.5" hidden="1">
      <c r="B4632" s="29" t="s">
        <v>3588</v>
      </c>
      <c r="C4632" s="30" t="str">
        <f t="shared" si="826"/>
        <v>(Acreedores quirografarios)</v>
      </c>
      <c r="D4632" s="30">
        <v>5</v>
      </c>
      <c r="E4632" s="30" t="s">
        <v>5646</v>
      </c>
      <c r="F4632" s="30" t="s">
        <v>5647</v>
      </c>
      <c r="G4632" s="30" t="s">
        <v>4912</v>
      </c>
      <c r="H4632" s="31" t="s">
        <v>3729</v>
      </c>
      <c r="I4632" s="31" t="s">
        <v>48</v>
      </c>
      <c r="J4632" s="32">
        <v>1778000</v>
      </c>
      <c r="K4632" s="33">
        <f t="shared" si="827"/>
        <v>372.75805318825536</v>
      </c>
      <c r="L4632" s="33">
        <v>1778000</v>
      </c>
      <c r="M4632" s="33">
        <v>0</v>
      </c>
      <c r="N4632" s="33">
        <v>0</v>
      </c>
      <c r="O4632" s="33">
        <v>0</v>
      </c>
      <c r="P4632" s="33">
        <f t="shared" si="828"/>
        <v>1778000</v>
      </c>
      <c r="Q4632" s="33">
        <f t="shared" si="829"/>
        <v>372.75805318825536</v>
      </c>
      <c r="R4632" s="33">
        <f t="shared" si="830"/>
        <v>1778000</v>
      </c>
      <c r="S4632" s="33"/>
      <c r="T4632" s="30" t="str">
        <f t="shared" si="831"/>
        <v>COP</v>
      </c>
      <c r="U4632" s="33">
        <v>0</v>
      </c>
      <c r="V4632" s="33">
        <v>0</v>
      </c>
      <c r="W4632" s="33">
        <v>0</v>
      </c>
      <c r="X4632" s="33">
        <f t="shared" si="832"/>
        <v>1778000</v>
      </c>
      <c r="Y4632" s="33">
        <f t="shared" si="833"/>
        <v>372.75805318825536</v>
      </c>
      <c r="Z4632" s="33">
        <f t="shared" si="834"/>
        <v>1778000</v>
      </c>
      <c r="AA4632" s="34">
        <f t="shared" si="835"/>
        <v>4.3840872497143185E-05</v>
      </c>
      <c r="AB4632" s="33" t="s">
        <v>4928</v>
      </c>
      <c r="AC4632" s="35">
        <v>44963</v>
      </c>
      <c r="AD4632" s="33">
        <v>60</v>
      </c>
      <c r="AE4632" s="36">
        <f t="shared" si="836"/>
        <v>45023</v>
      </c>
    </row>
    <row r="4633" spans="2:31" ht="14.5" hidden="1">
      <c r="B4633" s="29" t="s">
        <v>3588</v>
      </c>
      <c r="C4633" s="30" t="str">
        <f t="shared" si="826"/>
        <v>(Acreedores quirografarios)</v>
      </c>
      <c r="D4633" s="30">
        <v>5</v>
      </c>
      <c r="E4633" s="30" t="s">
        <v>5646</v>
      </c>
      <c r="F4633" s="30" t="s">
        <v>5647</v>
      </c>
      <c r="G4633" s="30" t="s">
        <v>4912</v>
      </c>
      <c r="H4633" s="31" t="s">
        <v>3730</v>
      </c>
      <c r="I4633" s="31" t="s">
        <v>48</v>
      </c>
      <c r="J4633" s="32">
        <v>684245</v>
      </c>
      <c r="K4633" s="33">
        <f t="shared" si="827"/>
        <v>143.4521001708649</v>
      </c>
      <c r="L4633" s="33">
        <v>684245</v>
      </c>
      <c r="M4633" s="33">
        <v>0</v>
      </c>
      <c r="N4633" s="33">
        <v>0</v>
      </c>
      <c r="O4633" s="33">
        <v>0</v>
      </c>
      <c r="P4633" s="33">
        <f t="shared" si="828"/>
        <v>684245</v>
      </c>
      <c r="Q4633" s="33">
        <f t="shared" si="829"/>
        <v>143.4521001708649</v>
      </c>
      <c r="R4633" s="33">
        <f t="shared" si="830"/>
        <v>684245</v>
      </c>
      <c r="S4633" s="33"/>
      <c r="T4633" s="30" t="str">
        <f t="shared" si="831"/>
        <v>COP</v>
      </c>
      <c r="U4633" s="33">
        <v>0</v>
      </c>
      <c r="V4633" s="33">
        <v>0</v>
      </c>
      <c r="W4633" s="33">
        <v>0</v>
      </c>
      <c r="X4633" s="33">
        <f t="shared" si="832"/>
        <v>684245</v>
      </c>
      <c r="Y4633" s="33">
        <f t="shared" si="833"/>
        <v>143.4521001708649</v>
      </c>
      <c r="Z4633" s="33">
        <f t="shared" si="834"/>
        <v>684245</v>
      </c>
      <c r="AA4633" s="34">
        <f t="shared" si="835"/>
        <v>1.687170854994811E-05</v>
      </c>
      <c r="AB4633" s="33" t="s">
        <v>4928</v>
      </c>
      <c r="AC4633" s="35">
        <v>44964</v>
      </c>
      <c r="AD4633" s="33">
        <v>60</v>
      </c>
      <c r="AE4633" s="36">
        <f t="shared" si="836"/>
        <v>45024</v>
      </c>
    </row>
    <row r="4634" spans="2:31" ht="14.5" hidden="1">
      <c r="B4634" s="29" t="s">
        <v>3588</v>
      </c>
      <c r="C4634" s="30" t="str">
        <f t="shared" si="826"/>
        <v>(Acreedores quirografarios)</v>
      </c>
      <c r="D4634" s="30">
        <v>5</v>
      </c>
      <c r="E4634" s="30" t="s">
        <v>5646</v>
      </c>
      <c r="F4634" s="30" t="s">
        <v>5647</v>
      </c>
      <c r="G4634" s="30" t="s">
        <v>4912</v>
      </c>
      <c r="H4634" s="31" t="s">
        <v>3731</v>
      </c>
      <c r="I4634" s="31" t="s">
        <v>48</v>
      </c>
      <c r="J4634" s="32">
        <v>549238</v>
      </c>
      <c r="K4634" s="33">
        <f t="shared" si="827"/>
        <v>115.14785580259337</v>
      </c>
      <c r="L4634" s="33">
        <v>549238</v>
      </c>
      <c r="M4634" s="33">
        <v>0</v>
      </c>
      <c r="N4634" s="33">
        <v>0</v>
      </c>
      <c r="O4634" s="33">
        <v>0</v>
      </c>
      <c r="P4634" s="33">
        <f t="shared" si="828"/>
        <v>549238</v>
      </c>
      <c r="Q4634" s="33">
        <f t="shared" si="829"/>
        <v>115.14785580259337</v>
      </c>
      <c r="R4634" s="33">
        <f t="shared" si="830"/>
        <v>549238</v>
      </c>
      <c r="S4634" s="33"/>
      <c r="T4634" s="30" t="str">
        <f t="shared" si="831"/>
        <v>COP</v>
      </c>
      <c r="U4634" s="33">
        <v>0</v>
      </c>
      <c r="V4634" s="33">
        <v>0</v>
      </c>
      <c r="W4634" s="33">
        <v>0</v>
      </c>
      <c r="X4634" s="33">
        <f t="shared" si="832"/>
        <v>549238</v>
      </c>
      <c r="Y4634" s="33">
        <f t="shared" si="833"/>
        <v>115.14785580259337</v>
      </c>
      <c r="Z4634" s="33">
        <f t="shared" si="834"/>
        <v>549238</v>
      </c>
      <c r="AA4634" s="34">
        <f t="shared" si="835"/>
        <v>1.354278578660626E-05</v>
      </c>
      <c r="AB4634" s="33" t="s">
        <v>4928</v>
      </c>
      <c r="AC4634" s="35">
        <v>44965</v>
      </c>
      <c r="AD4634" s="33">
        <v>60</v>
      </c>
      <c r="AE4634" s="36">
        <f t="shared" si="836"/>
        <v>45025</v>
      </c>
    </row>
    <row r="4635" spans="2:31" ht="14.5" hidden="1">
      <c r="B4635" s="29" t="s">
        <v>3588</v>
      </c>
      <c r="C4635" s="30" t="str">
        <f t="shared" si="826"/>
        <v>(Acreedores quirografarios)</v>
      </c>
      <c r="D4635" s="30">
        <v>5</v>
      </c>
      <c r="E4635" s="30" t="s">
        <v>5646</v>
      </c>
      <c r="F4635" s="30" t="s">
        <v>5647</v>
      </c>
      <c r="G4635" s="30" t="s">
        <v>4912</v>
      </c>
      <c r="H4635" s="31" t="s">
        <v>3732</v>
      </c>
      <c r="I4635" s="31" t="s">
        <v>48</v>
      </c>
      <c r="J4635" s="32">
        <v>1960000</v>
      </c>
      <c r="K4635" s="33">
        <f t="shared" si="827"/>
        <v>410.91438934138387</v>
      </c>
      <c r="L4635" s="33">
        <v>1960000</v>
      </c>
      <c r="M4635" s="33">
        <v>0</v>
      </c>
      <c r="N4635" s="33">
        <v>0</v>
      </c>
      <c r="O4635" s="33">
        <v>0</v>
      </c>
      <c r="P4635" s="33">
        <f t="shared" si="828"/>
        <v>1960000</v>
      </c>
      <c r="Q4635" s="33">
        <f t="shared" si="829"/>
        <v>410.91438934138387</v>
      </c>
      <c r="R4635" s="33">
        <f t="shared" si="830"/>
        <v>1960000</v>
      </c>
      <c r="S4635" s="33"/>
      <c r="T4635" s="30" t="str">
        <f t="shared" si="831"/>
        <v>COP</v>
      </c>
      <c r="U4635" s="33">
        <v>0</v>
      </c>
      <c r="V4635" s="33">
        <v>0</v>
      </c>
      <c r="W4635" s="33">
        <v>0</v>
      </c>
      <c r="X4635" s="33">
        <f t="shared" si="832"/>
        <v>1960000</v>
      </c>
      <c r="Y4635" s="33">
        <f t="shared" si="833"/>
        <v>410.91438934138387</v>
      </c>
      <c r="Z4635" s="33">
        <f t="shared" si="834"/>
        <v>1960000</v>
      </c>
      <c r="AA4635" s="34">
        <f t="shared" si="835"/>
        <v>4.8328520862992489E-05</v>
      </c>
      <c r="AB4635" s="33" t="s">
        <v>4928</v>
      </c>
      <c r="AC4635" s="35">
        <v>44966</v>
      </c>
      <c r="AD4635" s="33">
        <v>60</v>
      </c>
      <c r="AE4635" s="36">
        <f t="shared" si="836"/>
        <v>45026</v>
      </c>
    </row>
    <row r="4636" spans="2:31" ht="14.5" hidden="1">
      <c r="B4636" s="29" t="s">
        <v>3588</v>
      </c>
      <c r="C4636" s="30" t="str">
        <f t="shared" si="826"/>
        <v>(Acreedores quirografarios)</v>
      </c>
      <c r="D4636" s="30">
        <v>5</v>
      </c>
      <c r="E4636" s="30" t="s">
        <v>5646</v>
      </c>
      <c r="F4636" s="30" t="s">
        <v>5647</v>
      </c>
      <c r="G4636" s="30" t="s">
        <v>4912</v>
      </c>
      <c r="H4636" s="31" t="s">
        <v>3733</v>
      </c>
      <c r="I4636" s="31" t="s">
        <v>48</v>
      </c>
      <c r="J4636" s="32">
        <v>1960000</v>
      </c>
      <c r="K4636" s="33">
        <f t="shared" si="827"/>
        <v>410.91438934138387</v>
      </c>
      <c r="L4636" s="33">
        <v>1960000</v>
      </c>
      <c r="M4636" s="33">
        <v>0</v>
      </c>
      <c r="N4636" s="33">
        <v>0</v>
      </c>
      <c r="O4636" s="33">
        <v>0</v>
      </c>
      <c r="P4636" s="33">
        <f t="shared" si="828"/>
        <v>1960000</v>
      </c>
      <c r="Q4636" s="33">
        <f t="shared" si="829"/>
        <v>410.91438934138387</v>
      </c>
      <c r="R4636" s="33">
        <f t="shared" si="830"/>
        <v>1960000</v>
      </c>
      <c r="S4636" s="33"/>
      <c r="T4636" s="30" t="str">
        <f t="shared" si="831"/>
        <v>COP</v>
      </c>
      <c r="U4636" s="33">
        <v>0</v>
      </c>
      <c r="V4636" s="33">
        <v>0</v>
      </c>
      <c r="W4636" s="33">
        <v>0</v>
      </c>
      <c r="X4636" s="33">
        <f t="shared" si="832"/>
        <v>1960000</v>
      </c>
      <c r="Y4636" s="33">
        <f t="shared" si="833"/>
        <v>410.91438934138387</v>
      </c>
      <c r="Z4636" s="33">
        <f t="shared" si="834"/>
        <v>1960000</v>
      </c>
      <c r="AA4636" s="34">
        <f t="shared" si="835"/>
        <v>4.8328520862992489E-05</v>
      </c>
      <c r="AB4636" s="33" t="s">
        <v>4928</v>
      </c>
      <c r="AC4636" s="35">
        <v>44966</v>
      </c>
      <c r="AD4636" s="33">
        <v>60</v>
      </c>
      <c r="AE4636" s="36">
        <f t="shared" si="836"/>
        <v>45026</v>
      </c>
    </row>
    <row r="4637" spans="2:31" ht="14.5" hidden="1">
      <c r="B4637" s="29" t="s">
        <v>3588</v>
      </c>
      <c r="C4637" s="30" t="str">
        <f t="shared" si="826"/>
        <v>(Acreedores quirografarios)</v>
      </c>
      <c r="D4637" s="30">
        <v>5</v>
      </c>
      <c r="E4637" s="30" t="s">
        <v>5646</v>
      </c>
      <c r="F4637" s="30" t="s">
        <v>5647</v>
      </c>
      <c r="G4637" s="30" t="s">
        <v>4912</v>
      </c>
      <c r="H4637" s="31" t="s">
        <v>3734</v>
      </c>
      <c r="I4637" s="31" t="s">
        <v>48</v>
      </c>
      <c r="J4637" s="32">
        <v>2243000</v>
      </c>
      <c r="K4637" s="33">
        <f t="shared" si="827"/>
        <v>470.24539555751227</v>
      </c>
      <c r="L4637" s="33">
        <v>2243000</v>
      </c>
      <c r="M4637" s="33">
        <v>0</v>
      </c>
      <c r="N4637" s="33">
        <v>0</v>
      </c>
      <c r="O4637" s="33">
        <v>0</v>
      </c>
      <c r="P4637" s="33">
        <f t="shared" si="828"/>
        <v>2243000</v>
      </c>
      <c r="Q4637" s="33">
        <f t="shared" si="829"/>
        <v>470.24539555751227</v>
      </c>
      <c r="R4637" s="33">
        <f t="shared" si="830"/>
        <v>2243000</v>
      </c>
      <c r="S4637" s="33"/>
      <c r="T4637" s="30" t="str">
        <f t="shared" si="831"/>
        <v>COP</v>
      </c>
      <c r="U4637" s="33">
        <v>0</v>
      </c>
      <c r="V4637" s="33">
        <v>0</v>
      </c>
      <c r="W4637" s="33">
        <v>0</v>
      </c>
      <c r="X4637" s="33">
        <f t="shared" si="832"/>
        <v>2243000</v>
      </c>
      <c r="Y4637" s="33">
        <f t="shared" si="833"/>
        <v>470.24539555751227</v>
      </c>
      <c r="Z4637" s="33">
        <f t="shared" si="834"/>
        <v>2243000</v>
      </c>
      <c r="AA4637" s="34">
        <f t="shared" si="835"/>
        <v>5.5306567497802117E-05</v>
      </c>
      <c r="AB4637" s="33" t="s">
        <v>4928</v>
      </c>
      <c r="AC4637" s="35">
        <v>44966</v>
      </c>
      <c r="AD4637" s="33">
        <v>60</v>
      </c>
      <c r="AE4637" s="36">
        <f t="shared" si="836"/>
        <v>45026</v>
      </c>
    </row>
    <row r="4638" spans="2:31" ht="14.5" hidden="1">
      <c r="B4638" s="29" t="s">
        <v>3735</v>
      </c>
      <c r="C4638" s="30" t="str">
        <f t="shared" si="826"/>
        <v>(Acreedores quirografarios)</v>
      </c>
      <c r="D4638" s="30">
        <v>5</v>
      </c>
      <c r="E4638" s="30" t="s">
        <v>5648</v>
      </c>
      <c r="F4638" s="30" t="s">
        <v>5649</v>
      </c>
      <c r="G4638" s="30" t="s">
        <v>5102</v>
      </c>
      <c r="H4638" s="31" t="s">
        <v>3736</v>
      </c>
      <c r="I4638" s="31" t="s">
        <v>48</v>
      </c>
      <c r="J4638" s="32">
        <v>7365000</v>
      </c>
      <c r="K4638" s="33">
        <f t="shared" si="827"/>
        <v>1483.8548382024592</v>
      </c>
      <c r="L4638" s="33">
        <v>7077765</v>
      </c>
      <c r="M4638" s="33">
        <v>0</v>
      </c>
      <c r="N4638" s="33">
        <v>0</v>
      </c>
      <c r="O4638" s="33">
        <v>0</v>
      </c>
      <c r="P4638" s="33">
        <f t="shared" si="828"/>
        <v>7365000</v>
      </c>
      <c r="Q4638" s="33">
        <f t="shared" si="829"/>
        <v>1483.8548382024592</v>
      </c>
      <c r="R4638" s="33">
        <f t="shared" si="830"/>
        <v>7077765</v>
      </c>
      <c r="S4638" s="33"/>
      <c r="T4638" s="30" t="str">
        <f t="shared" si="831"/>
        <v>COP</v>
      </c>
      <c r="U4638" s="33">
        <v>0</v>
      </c>
      <c r="V4638" s="33">
        <v>0</v>
      </c>
      <c r="W4638" s="33">
        <v>0</v>
      </c>
      <c r="X4638" s="33">
        <f t="shared" si="832"/>
        <v>7365000</v>
      </c>
      <c r="Y4638" s="33">
        <f t="shared" si="833"/>
        <v>1483.8548382024592</v>
      </c>
      <c r="Z4638" s="33">
        <f t="shared" si="834"/>
        <v>7077765</v>
      </c>
      <c r="AA4638" s="34">
        <f t="shared" si="835"/>
        <v>0.00017451934360502962</v>
      </c>
      <c r="AB4638" s="33" t="s">
        <v>4919</v>
      </c>
      <c r="AC4638" s="35">
        <v>44942</v>
      </c>
      <c r="AD4638" s="33">
        <v>60</v>
      </c>
      <c r="AE4638" s="36">
        <f t="shared" si="836"/>
        <v>45002</v>
      </c>
    </row>
    <row r="4639" spans="2:31" ht="14.5" hidden="1">
      <c r="B4639" s="29" t="s">
        <v>1954</v>
      </c>
      <c r="C4639" s="30" t="str">
        <f t="shared" si="826"/>
        <v>(Proveedores estratégicos)</v>
      </c>
      <c r="D4639" s="30">
        <v>4</v>
      </c>
      <c r="E4639" s="30" t="s">
        <v>5291</v>
      </c>
      <c r="F4639" s="30" t="s">
        <v>5292</v>
      </c>
      <c r="G4639" s="30" t="s">
        <v>3909</v>
      </c>
      <c r="H4639" s="31">
        <v>2738</v>
      </c>
      <c r="I4639" s="31" t="s">
        <v>62</v>
      </c>
      <c r="J4639" s="32">
        <v>610.39999999999998</v>
      </c>
      <c r="K4639" s="33">
        <f t="shared" si="827"/>
        <v>610.39999999999998</v>
      </c>
      <c r="L4639" s="33">
        <v>318</v>
      </c>
      <c r="M4639" s="33">
        <v>0</v>
      </c>
      <c r="N4639" s="33">
        <v>0</v>
      </c>
      <c r="O4639" s="33">
        <v>0</v>
      </c>
      <c r="P4639" s="33">
        <f t="shared" si="828"/>
        <v>610.39999999999998</v>
      </c>
      <c r="Q4639" s="33">
        <f t="shared" si="829"/>
        <v>610.39999999999998</v>
      </c>
      <c r="R4639" s="33">
        <f t="shared" si="830"/>
        <v>318</v>
      </c>
      <c r="S4639" s="33"/>
      <c r="T4639" s="30" t="str">
        <f t="shared" si="831"/>
        <v>USD</v>
      </c>
      <c r="U4639" s="33">
        <v>0</v>
      </c>
      <c r="V4639" s="33">
        <v>0</v>
      </c>
      <c r="W4639" s="33">
        <v>0</v>
      </c>
      <c r="X4639" s="33">
        <f t="shared" si="832"/>
        <v>610.39999999999998</v>
      </c>
      <c r="Y4639" s="33">
        <f t="shared" si="833"/>
        <v>610.39999999999998</v>
      </c>
      <c r="Z4639" s="33">
        <f t="shared" si="834"/>
        <v>318</v>
      </c>
      <c r="AA4639" s="34">
        <f t="shared" si="835"/>
        <v>4.585395621583295E-10</v>
      </c>
      <c r="AB4639" s="33" t="s">
        <v>4928</v>
      </c>
      <c r="AC4639" s="35">
        <v>43111</v>
      </c>
      <c r="AD4639" s="33">
        <v>60</v>
      </c>
      <c r="AE4639" s="36">
        <f t="shared" si="836"/>
        <v>43171</v>
      </c>
    </row>
    <row r="4640" spans="2:31" ht="14.5" hidden="1">
      <c r="B4640" s="29" t="s">
        <v>1954</v>
      </c>
      <c r="C4640" s="30" t="str">
        <f t="shared" si="826"/>
        <v>(Proveedores estratégicos)</v>
      </c>
      <c r="D4640" s="30">
        <v>4</v>
      </c>
      <c r="E4640" s="30" t="s">
        <v>5291</v>
      </c>
      <c r="F4640" s="30" t="s">
        <v>5292</v>
      </c>
      <c r="G4640" s="30" t="s">
        <v>3909</v>
      </c>
      <c r="H4640" s="31">
        <v>2741</v>
      </c>
      <c r="I4640" s="31" t="s">
        <v>62</v>
      </c>
      <c r="J4640" s="32">
        <v>343.39999999999998</v>
      </c>
      <c r="K4640" s="33">
        <f t="shared" si="827"/>
        <v>343.39999999999998</v>
      </c>
      <c r="L4640" s="33">
        <v>318</v>
      </c>
      <c r="M4640" s="33">
        <v>0</v>
      </c>
      <c r="N4640" s="33">
        <v>0</v>
      </c>
      <c r="O4640" s="33">
        <v>0</v>
      </c>
      <c r="P4640" s="33">
        <f t="shared" si="828"/>
        <v>343.39999999999998</v>
      </c>
      <c r="Q4640" s="33">
        <f t="shared" si="829"/>
        <v>343.39999999999998</v>
      </c>
      <c r="R4640" s="33">
        <f t="shared" si="830"/>
        <v>318</v>
      </c>
      <c r="S4640" s="33"/>
      <c r="T4640" s="30" t="str">
        <f t="shared" si="831"/>
        <v>USD</v>
      </c>
      <c r="U4640" s="33">
        <v>0</v>
      </c>
      <c r="V4640" s="33">
        <v>0</v>
      </c>
      <c r="W4640" s="33">
        <v>0</v>
      </c>
      <c r="X4640" s="33">
        <f t="shared" si="832"/>
        <v>343.39999999999998</v>
      </c>
      <c r="Y4640" s="33">
        <f t="shared" si="833"/>
        <v>343.39999999999998</v>
      </c>
      <c r="Z4640" s="33">
        <f t="shared" si="834"/>
        <v>318</v>
      </c>
      <c r="AA4640" s="34">
        <f t="shared" si="835"/>
        <v>4.585395621583295E-10</v>
      </c>
      <c r="AB4640" s="33" t="s">
        <v>4928</v>
      </c>
      <c r="AC4640" s="35">
        <v>43111</v>
      </c>
      <c r="AD4640" s="33">
        <v>60</v>
      </c>
      <c r="AE4640" s="36">
        <f t="shared" si="836"/>
        <v>43171</v>
      </c>
    </row>
    <row r="4641" spans="2:31" ht="14.5" hidden="1">
      <c r="B4641" s="29" t="s">
        <v>1954</v>
      </c>
      <c r="C4641" s="30" t="str">
        <f t="shared" si="826"/>
        <v>(Proveedores estratégicos)</v>
      </c>
      <c r="D4641" s="30">
        <v>4</v>
      </c>
      <c r="E4641" s="30" t="s">
        <v>5291</v>
      </c>
      <c r="F4641" s="30" t="s">
        <v>5292</v>
      </c>
      <c r="G4641" s="30" t="s">
        <v>3909</v>
      </c>
      <c r="H4641" s="31">
        <v>2745</v>
      </c>
      <c r="I4641" s="31" t="s">
        <v>62</v>
      </c>
      <c r="J4641" s="32">
        <v>350.39999999999998</v>
      </c>
      <c r="K4641" s="33">
        <f t="shared" si="827"/>
        <v>350.39999999999998</v>
      </c>
      <c r="L4641" s="33">
        <v>315</v>
      </c>
      <c r="M4641" s="33">
        <v>0</v>
      </c>
      <c r="N4641" s="33">
        <v>0</v>
      </c>
      <c r="O4641" s="33">
        <v>0</v>
      </c>
      <c r="P4641" s="33">
        <f t="shared" si="828"/>
        <v>350.39999999999998</v>
      </c>
      <c r="Q4641" s="33">
        <f t="shared" si="829"/>
        <v>350.39999999999998</v>
      </c>
      <c r="R4641" s="33">
        <f t="shared" si="830"/>
        <v>315</v>
      </c>
      <c r="S4641" s="33"/>
      <c r="T4641" s="30" t="str">
        <f t="shared" si="831"/>
        <v>USD</v>
      </c>
      <c r="U4641" s="33">
        <v>0</v>
      </c>
      <c r="V4641" s="33">
        <v>0</v>
      </c>
      <c r="W4641" s="33">
        <v>0</v>
      </c>
      <c r="X4641" s="33">
        <f t="shared" si="832"/>
        <v>350.39999999999998</v>
      </c>
      <c r="Y4641" s="33">
        <f t="shared" si="833"/>
        <v>350.39999999999998</v>
      </c>
      <c r="Z4641" s="33">
        <f t="shared" si="834"/>
        <v>315</v>
      </c>
      <c r="AA4641" s="34">
        <f t="shared" si="835"/>
        <v>4.5421371723230754E-10</v>
      </c>
      <c r="AB4641" s="33" t="s">
        <v>4928</v>
      </c>
      <c r="AC4641" s="35">
        <v>43112</v>
      </c>
      <c r="AD4641" s="33">
        <v>60</v>
      </c>
      <c r="AE4641" s="36">
        <f t="shared" si="836"/>
        <v>43172</v>
      </c>
    </row>
    <row r="4642" spans="2:31" ht="14.5" hidden="1">
      <c r="B4642" s="29" t="s">
        <v>1954</v>
      </c>
      <c r="C4642" s="30" t="str">
        <f t="shared" si="826"/>
        <v>(Proveedores estratégicos)</v>
      </c>
      <c r="D4642" s="30">
        <v>4</v>
      </c>
      <c r="E4642" s="30" t="s">
        <v>5291</v>
      </c>
      <c r="F4642" s="30" t="s">
        <v>5292</v>
      </c>
      <c r="G4642" s="30" t="s">
        <v>3909</v>
      </c>
      <c r="H4642" s="31" t="s">
        <v>3737</v>
      </c>
      <c r="I4642" s="31" t="s">
        <v>62</v>
      </c>
      <c r="J4642" s="32">
        <v>572.39999999999998</v>
      </c>
      <c r="K4642" s="33">
        <f t="shared" si="827"/>
        <v>572.39999999999998</v>
      </c>
      <c r="L4642" s="33">
        <v>305</v>
      </c>
      <c r="M4642" s="33">
        <v>0</v>
      </c>
      <c r="N4642" s="33">
        <v>0</v>
      </c>
      <c r="O4642" s="33">
        <v>0</v>
      </c>
      <c r="P4642" s="33">
        <f t="shared" si="828"/>
        <v>572.39999999999998</v>
      </c>
      <c r="Q4642" s="33">
        <f t="shared" si="829"/>
        <v>572.39999999999998</v>
      </c>
      <c r="R4642" s="33">
        <f t="shared" si="830"/>
        <v>305</v>
      </c>
      <c r="S4642" s="33"/>
      <c r="T4642" s="30" t="str">
        <f t="shared" si="831"/>
        <v>USD</v>
      </c>
      <c r="U4642" s="33">
        <v>0</v>
      </c>
      <c r="V4642" s="33">
        <v>0</v>
      </c>
      <c r="W4642" s="33">
        <v>0</v>
      </c>
      <c r="X4642" s="33">
        <f t="shared" si="832"/>
        <v>572.39999999999998</v>
      </c>
      <c r="Y4642" s="33">
        <f t="shared" si="833"/>
        <v>572.39999999999998</v>
      </c>
      <c r="Z4642" s="33">
        <f t="shared" si="834"/>
        <v>305</v>
      </c>
      <c r="AA4642" s="34">
        <f t="shared" si="835"/>
        <v>4.397942341455676E-10</v>
      </c>
      <c r="AB4642" s="33" t="s">
        <v>4928</v>
      </c>
      <c r="AC4642" s="35">
        <v>43132</v>
      </c>
      <c r="AD4642" s="33">
        <v>60</v>
      </c>
      <c r="AE4642" s="36">
        <f t="shared" si="836"/>
        <v>43192</v>
      </c>
    </row>
    <row r="4643" spans="2:31" ht="14.5" hidden="1">
      <c r="B4643" s="29" t="s">
        <v>1954</v>
      </c>
      <c r="C4643" s="30" t="str">
        <f t="shared" si="826"/>
        <v>(Proveedores estratégicos)</v>
      </c>
      <c r="D4643" s="30">
        <v>4</v>
      </c>
      <c r="E4643" s="30" t="s">
        <v>5291</v>
      </c>
      <c r="F4643" s="30" t="s">
        <v>5292</v>
      </c>
      <c r="G4643" s="30" t="s">
        <v>3909</v>
      </c>
      <c r="H4643" s="31" t="s">
        <v>3738</v>
      </c>
      <c r="I4643" s="31" t="s">
        <v>62</v>
      </c>
      <c r="J4643" s="32">
        <v>973.39999999999998</v>
      </c>
      <c r="K4643" s="33">
        <f t="shared" si="827"/>
        <v>973.39999999999998</v>
      </c>
      <c r="L4643" s="33">
        <v>305</v>
      </c>
      <c r="M4643" s="33">
        <v>0</v>
      </c>
      <c r="N4643" s="33">
        <v>0</v>
      </c>
      <c r="O4643" s="33">
        <v>0</v>
      </c>
      <c r="P4643" s="33">
        <f t="shared" si="828"/>
        <v>973.39999999999998</v>
      </c>
      <c r="Q4643" s="33">
        <f t="shared" si="829"/>
        <v>973.39999999999998</v>
      </c>
      <c r="R4643" s="33">
        <f t="shared" si="830"/>
        <v>305</v>
      </c>
      <c r="S4643" s="33"/>
      <c r="T4643" s="30" t="str">
        <f t="shared" si="831"/>
        <v>USD</v>
      </c>
      <c r="U4643" s="33">
        <v>0</v>
      </c>
      <c r="V4643" s="33">
        <v>0</v>
      </c>
      <c r="W4643" s="33">
        <v>0</v>
      </c>
      <c r="X4643" s="33">
        <f t="shared" si="832"/>
        <v>973.39999999999998</v>
      </c>
      <c r="Y4643" s="33">
        <f t="shared" si="833"/>
        <v>973.39999999999998</v>
      </c>
      <c r="Z4643" s="33">
        <f t="shared" si="834"/>
        <v>305</v>
      </c>
      <c r="AA4643" s="34">
        <f t="shared" si="835"/>
        <v>4.397942341455676E-10</v>
      </c>
      <c r="AB4643" s="33" t="s">
        <v>4928</v>
      </c>
      <c r="AC4643" s="35">
        <v>43147</v>
      </c>
      <c r="AD4643" s="33">
        <v>60</v>
      </c>
      <c r="AE4643" s="36">
        <f t="shared" si="836"/>
        <v>43207</v>
      </c>
    </row>
    <row r="4644" spans="2:31" ht="14.5" hidden="1">
      <c r="B4644" s="29" t="s">
        <v>1954</v>
      </c>
      <c r="C4644" s="30" t="str">
        <f t="shared" si="826"/>
        <v>(Proveedores estratégicos)</v>
      </c>
      <c r="D4644" s="30">
        <v>4</v>
      </c>
      <c r="E4644" s="30" t="s">
        <v>5291</v>
      </c>
      <c r="F4644" s="30" t="s">
        <v>5292</v>
      </c>
      <c r="G4644" s="30" t="s">
        <v>3909</v>
      </c>
      <c r="H4644" s="31" t="s">
        <v>3739</v>
      </c>
      <c r="I4644" s="31" t="s">
        <v>62</v>
      </c>
      <c r="J4644" s="32">
        <v>349.39999999999998</v>
      </c>
      <c r="K4644" s="33">
        <f t="shared" si="827"/>
        <v>349.39999999999998</v>
      </c>
      <c r="L4644" s="33">
        <v>305</v>
      </c>
      <c r="M4644" s="33">
        <v>0</v>
      </c>
      <c r="N4644" s="33">
        <v>0</v>
      </c>
      <c r="O4644" s="33">
        <v>0</v>
      </c>
      <c r="P4644" s="33">
        <f t="shared" si="828"/>
        <v>349.39999999999998</v>
      </c>
      <c r="Q4644" s="33">
        <f t="shared" si="829"/>
        <v>349.39999999999998</v>
      </c>
      <c r="R4644" s="33">
        <f t="shared" si="830"/>
        <v>305</v>
      </c>
      <c r="S4644" s="33"/>
      <c r="T4644" s="30" t="str">
        <f t="shared" si="831"/>
        <v>USD</v>
      </c>
      <c r="U4644" s="33">
        <v>0</v>
      </c>
      <c r="V4644" s="33">
        <v>0</v>
      </c>
      <c r="W4644" s="33">
        <v>0</v>
      </c>
      <c r="X4644" s="33">
        <f t="shared" si="832"/>
        <v>349.39999999999998</v>
      </c>
      <c r="Y4644" s="33">
        <f t="shared" si="833"/>
        <v>349.39999999999998</v>
      </c>
      <c r="Z4644" s="33">
        <f t="shared" si="834"/>
        <v>305</v>
      </c>
      <c r="AA4644" s="34">
        <f t="shared" si="835"/>
        <v>4.397942341455676E-10</v>
      </c>
      <c r="AB4644" s="33" t="s">
        <v>4928</v>
      </c>
      <c r="AC4644" s="35">
        <v>43147</v>
      </c>
      <c r="AD4644" s="33">
        <v>60</v>
      </c>
      <c r="AE4644" s="36">
        <f t="shared" si="836"/>
        <v>43207</v>
      </c>
    </row>
    <row r="4645" spans="2:31" ht="14.5" hidden="1">
      <c r="B4645" s="29" t="s">
        <v>1954</v>
      </c>
      <c r="C4645" s="30" t="str">
        <f t="shared" si="826"/>
        <v>(Proveedores estratégicos)</v>
      </c>
      <c r="D4645" s="30">
        <v>4</v>
      </c>
      <c r="E4645" s="30" t="s">
        <v>5291</v>
      </c>
      <c r="F4645" s="30" t="s">
        <v>5292</v>
      </c>
      <c r="G4645" s="30" t="s">
        <v>3909</v>
      </c>
      <c r="H4645" s="31">
        <v>2825</v>
      </c>
      <c r="I4645" s="31" t="s">
        <v>62</v>
      </c>
      <c r="J4645" s="32">
        <v>349.39999999999998</v>
      </c>
      <c r="K4645" s="33">
        <f t="shared" si="827"/>
        <v>349.39999999999998</v>
      </c>
      <c r="L4645" s="33">
        <v>315</v>
      </c>
      <c r="M4645" s="33">
        <v>0</v>
      </c>
      <c r="N4645" s="33">
        <v>0</v>
      </c>
      <c r="O4645" s="33">
        <v>0</v>
      </c>
      <c r="P4645" s="33">
        <f t="shared" si="828"/>
        <v>349.39999999999998</v>
      </c>
      <c r="Q4645" s="33">
        <f t="shared" si="829"/>
        <v>349.39999999999998</v>
      </c>
      <c r="R4645" s="33">
        <f t="shared" si="830"/>
        <v>315</v>
      </c>
      <c r="S4645" s="33"/>
      <c r="T4645" s="30" t="str">
        <f t="shared" si="831"/>
        <v>USD</v>
      </c>
      <c r="U4645" s="33">
        <v>0</v>
      </c>
      <c r="V4645" s="33">
        <v>0</v>
      </c>
      <c r="W4645" s="33">
        <v>0</v>
      </c>
      <c r="X4645" s="33">
        <f t="shared" si="832"/>
        <v>349.39999999999998</v>
      </c>
      <c r="Y4645" s="33">
        <f t="shared" si="833"/>
        <v>349.39999999999998</v>
      </c>
      <c r="Z4645" s="33">
        <f t="shared" si="834"/>
        <v>315</v>
      </c>
      <c r="AA4645" s="34">
        <f t="shared" si="835"/>
        <v>4.5421371723230754E-10</v>
      </c>
      <c r="AB4645" s="33" t="s">
        <v>4928</v>
      </c>
      <c r="AC4645" s="35">
        <v>43150</v>
      </c>
      <c r="AD4645" s="33">
        <v>60</v>
      </c>
      <c r="AE4645" s="36">
        <f t="shared" si="836"/>
        <v>43210</v>
      </c>
    </row>
    <row r="4646" spans="2:31" ht="14.5" hidden="1">
      <c r="B4646" s="29" t="s">
        <v>1954</v>
      </c>
      <c r="C4646" s="30" t="str">
        <f t="shared" si="826"/>
        <v>(Proveedores estratégicos)</v>
      </c>
      <c r="D4646" s="30">
        <v>4</v>
      </c>
      <c r="E4646" s="30" t="s">
        <v>5291</v>
      </c>
      <c r="F4646" s="30" t="s">
        <v>5292</v>
      </c>
      <c r="G4646" s="30" t="s">
        <v>3909</v>
      </c>
      <c r="H4646" s="31">
        <v>2829</v>
      </c>
      <c r="I4646" s="31" t="s">
        <v>62</v>
      </c>
      <c r="J4646" s="32">
        <v>349.39999999999998</v>
      </c>
      <c r="K4646" s="33">
        <f t="shared" si="827"/>
        <v>349.39999999999998</v>
      </c>
      <c r="L4646" s="33">
        <v>315</v>
      </c>
      <c r="M4646" s="33">
        <v>0</v>
      </c>
      <c r="N4646" s="33">
        <v>0</v>
      </c>
      <c r="O4646" s="33">
        <v>0</v>
      </c>
      <c r="P4646" s="33">
        <f t="shared" si="828"/>
        <v>349.39999999999998</v>
      </c>
      <c r="Q4646" s="33">
        <f t="shared" si="829"/>
        <v>349.39999999999998</v>
      </c>
      <c r="R4646" s="33">
        <f t="shared" si="830"/>
        <v>315</v>
      </c>
      <c r="S4646" s="33"/>
      <c r="T4646" s="30" t="str">
        <f t="shared" si="831"/>
        <v>USD</v>
      </c>
      <c r="U4646" s="33">
        <v>0</v>
      </c>
      <c r="V4646" s="33">
        <v>0</v>
      </c>
      <c r="W4646" s="33">
        <v>0</v>
      </c>
      <c r="X4646" s="33">
        <f t="shared" si="832"/>
        <v>349.39999999999998</v>
      </c>
      <c r="Y4646" s="33">
        <f t="shared" si="833"/>
        <v>349.39999999999998</v>
      </c>
      <c r="Z4646" s="33">
        <f t="shared" si="834"/>
        <v>315</v>
      </c>
      <c r="AA4646" s="34">
        <f t="shared" si="835"/>
        <v>4.5421371723230754E-10</v>
      </c>
      <c r="AB4646" s="33" t="s">
        <v>4928</v>
      </c>
      <c r="AC4646" s="35">
        <v>43151</v>
      </c>
      <c r="AD4646" s="33">
        <v>60</v>
      </c>
      <c r="AE4646" s="36">
        <f t="shared" si="836"/>
        <v>43211</v>
      </c>
    </row>
    <row r="4647" spans="2:31" ht="14.5" hidden="1">
      <c r="B4647" s="29" t="s">
        <v>1954</v>
      </c>
      <c r="C4647" s="30" t="str">
        <f t="shared" si="826"/>
        <v>(Proveedores estratégicos)</v>
      </c>
      <c r="D4647" s="30">
        <v>4</v>
      </c>
      <c r="E4647" s="30" t="s">
        <v>5291</v>
      </c>
      <c r="F4647" s="30" t="s">
        <v>5292</v>
      </c>
      <c r="G4647" s="30" t="s">
        <v>3909</v>
      </c>
      <c r="H4647" s="31">
        <v>2849</v>
      </c>
      <c r="I4647" s="31" t="s">
        <v>62</v>
      </c>
      <c r="J4647" s="32">
        <v>472.39999999999998</v>
      </c>
      <c r="K4647" s="33">
        <f t="shared" si="827"/>
        <v>472.39999999999998</v>
      </c>
      <c r="L4647" s="33">
        <v>314</v>
      </c>
      <c r="M4647" s="33">
        <v>0</v>
      </c>
      <c r="N4647" s="33">
        <v>0</v>
      </c>
      <c r="O4647" s="33">
        <v>0</v>
      </c>
      <c r="P4647" s="33">
        <f t="shared" si="828"/>
        <v>472.39999999999998</v>
      </c>
      <c r="Q4647" s="33">
        <f t="shared" si="829"/>
        <v>472.39999999999998</v>
      </c>
      <c r="R4647" s="33">
        <f t="shared" si="830"/>
        <v>314</v>
      </c>
      <c r="S4647" s="33"/>
      <c r="T4647" s="30" t="str">
        <f t="shared" si="831"/>
        <v>USD</v>
      </c>
      <c r="U4647" s="33">
        <v>0</v>
      </c>
      <c r="V4647" s="33">
        <v>0</v>
      </c>
      <c r="W4647" s="33">
        <v>0</v>
      </c>
      <c r="X4647" s="33">
        <f t="shared" si="832"/>
        <v>472.39999999999998</v>
      </c>
      <c r="Y4647" s="33">
        <f t="shared" si="833"/>
        <v>472.39999999999998</v>
      </c>
      <c r="Z4647" s="33">
        <f t="shared" si="834"/>
        <v>314</v>
      </c>
      <c r="AA4647" s="34">
        <f t="shared" si="835"/>
        <v>4.5277176892363351E-10</v>
      </c>
      <c r="AB4647" s="33" t="s">
        <v>4928</v>
      </c>
      <c r="AC4647" s="35">
        <v>43166</v>
      </c>
      <c r="AD4647" s="33">
        <v>60</v>
      </c>
      <c r="AE4647" s="36">
        <f t="shared" si="836"/>
        <v>43226</v>
      </c>
    </row>
    <row r="4648" spans="2:31" ht="14.5" hidden="1">
      <c r="B4648" s="29" t="s">
        <v>1954</v>
      </c>
      <c r="C4648" s="30" t="str">
        <f t="shared" si="826"/>
        <v>(Proveedores estratégicos)</v>
      </c>
      <c r="D4648" s="30">
        <v>4</v>
      </c>
      <c r="E4648" s="30" t="s">
        <v>5291</v>
      </c>
      <c r="F4648" s="30" t="s">
        <v>5292</v>
      </c>
      <c r="G4648" s="30" t="s">
        <v>3909</v>
      </c>
      <c r="H4648" s="31">
        <v>2846</v>
      </c>
      <c r="I4648" s="31" t="s">
        <v>62</v>
      </c>
      <c r="J4648" s="32">
        <v>359.39999999999998</v>
      </c>
      <c r="K4648" s="33">
        <f t="shared" si="827"/>
        <v>359.39999999999998</v>
      </c>
      <c r="L4648" s="33">
        <v>313</v>
      </c>
      <c r="M4648" s="33">
        <v>0</v>
      </c>
      <c r="N4648" s="33">
        <v>0</v>
      </c>
      <c r="O4648" s="33">
        <v>0</v>
      </c>
      <c r="P4648" s="33">
        <f t="shared" si="828"/>
        <v>359.39999999999998</v>
      </c>
      <c r="Q4648" s="33">
        <f t="shared" si="829"/>
        <v>359.39999999999998</v>
      </c>
      <c r="R4648" s="33">
        <f t="shared" si="830"/>
        <v>313</v>
      </c>
      <c r="S4648" s="33"/>
      <c r="T4648" s="30" t="str">
        <f t="shared" si="831"/>
        <v>USD</v>
      </c>
      <c r="U4648" s="33">
        <v>0</v>
      </c>
      <c r="V4648" s="33">
        <v>0</v>
      </c>
      <c r="W4648" s="33">
        <v>0</v>
      </c>
      <c r="X4648" s="33">
        <f t="shared" si="832"/>
        <v>359.39999999999998</v>
      </c>
      <c r="Y4648" s="33">
        <f t="shared" si="833"/>
        <v>359.39999999999998</v>
      </c>
      <c r="Z4648" s="33">
        <f t="shared" si="834"/>
        <v>313</v>
      </c>
      <c r="AA4648" s="34">
        <f t="shared" si="835"/>
        <v>4.5132982061495952E-10</v>
      </c>
      <c r="AB4648" s="33" t="s">
        <v>4928</v>
      </c>
      <c r="AC4648" s="35">
        <v>43166</v>
      </c>
      <c r="AD4648" s="33">
        <v>60</v>
      </c>
      <c r="AE4648" s="36">
        <f t="shared" si="836"/>
        <v>43226</v>
      </c>
    </row>
    <row r="4649" spans="2:31" ht="14.5" hidden="1">
      <c r="B4649" s="29" t="s">
        <v>1954</v>
      </c>
      <c r="C4649" s="30" t="str">
        <f t="shared" si="826"/>
        <v>(Proveedores estratégicos)</v>
      </c>
      <c r="D4649" s="30">
        <v>4</v>
      </c>
      <c r="E4649" s="30" t="s">
        <v>5291</v>
      </c>
      <c r="F4649" s="30" t="s">
        <v>5292</v>
      </c>
      <c r="G4649" s="30" t="s">
        <v>3909</v>
      </c>
      <c r="H4649" s="31">
        <v>2892</v>
      </c>
      <c r="I4649" s="31" t="s">
        <v>62</v>
      </c>
      <c r="J4649" s="32">
        <v>365.39999999999998</v>
      </c>
      <c r="K4649" s="33">
        <f t="shared" si="827"/>
        <v>365.39999999999998</v>
      </c>
      <c r="L4649" s="33">
        <v>305</v>
      </c>
      <c r="M4649" s="33">
        <v>0</v>
      </c>
      <c r="N4649" s="33">
        <v>0</v>
      </c>
      <c r="O4649" s="33">
        <v>0</v>
      </c>
      <c r="P4649" s="33">
        <f t="shared" si="828"/>
        <v>365.39999999999998</v>
      </c>
      <c r="Q4649" s="33">
        <f t="shared" si="829"/>
        <v>365.39999999999998</v>
      </c>
      <c r="R4649" s="33">
        <f t="shared" si="830"/>
        <v>305</v>
      </c>
      <c r="S4649" s="33"/>
      <c r="T4649" s="30" t="str">
        <f t="shared" si="831"/>
        <v>USD</v>
      </c>
      <c r="U4649" s="33">
        <v>0</v>
      </c>
      <c r="V4649" s="33">
        <v>0</v>
      </c>
      <c r="W4649" s="33">
        <v>0</v>
      </c>
      <c r="X4649" s="33">
        <f t="shared" si="832"/>
        <v>365.39999999999998</v>
      </c>
      <c r="Y4649" s="33">
        <f t="shared" si="833"/>
        <v>365.39999999999998</v>
      </c>
      <c r="Z4649" s="33">
        <f t="shared" si="834"/>
        <v>305</v>
      </c>
      <c r="AA4649" s="34">
        <f t="shared" si="835"/>
        <v>4.397942341455676E-10</v>
      </c>
      <c r="AB4649" s="33" t="s">
        <v>4928</v>
      </c>
      <c r="AC4649" s="35">
        <v>43192</v>
      </c>
      <c r="AD4649" s="33">
        <v>60</v>
      </c>
      <c r="AE4649" s="36">
        <f t="shared" si="836"/>
        <v>43252</v>
      </c>
    </row>
    <row r="4650" spans="2:31" ht="14.5" hidden="1">
      <c r="B4650" s="29" t="s">
        <v>1954</v>
      </c>
      <c r="C4650" s="30" t="str">
        <f t="shared" si="826"/>
        <v>(Proveedores estratégicos)</v>
      </c>
      <c r="D4650" s="30">
        <v>4</v>
      </c>
      <c r="E4650" s="30" t="s">
        <v>5291</v>
      </c>
      <c r="F4650" s="30" t="s">
        <v>5292</v>
      </c>
      <c r="G4650" s="30" t="s">
        <v>3909</v>
      </c>
      <c r="H4650" s="31">
        <v>2885</v>
      </c>
      <c r="I4650" s="31" t="s">
        <v>62</v>
      </c>
      <c r="J4650" s="32">
        <v>512.39999999999998</v>
      </c>
      <c r="K4650" s="33">
        <f t="shared" si="827"/>
        <v>512.39999999999998</v>
      </c>
      <c r="L4650" s="33">
        <v>305</v>
      </c>
      <c r="M4650" s="33">
        <v>0</v>
      </c>
      <c r="N4650" s="33">
        <v>0</v>
      </c>
      <c r="O4650" s="33">
        <v>0</v>
      </c>
      <c r="P4650" s="33">
        <f t="shared" si="828"/>
        <v>512.39999999999998</v>
      </c>
      <c r="Q4650" s="33">
        <f t="shared" si="829"/>
        <v>512.39999999999998</v>
      </c>
      <c r="R4650" s="33">
        <f t="shared" si="830"/>
        <v>305</v>
      </c>
      <c r="S4650" s="33"/>
      <c r="T4650" s="30" t="str">
        <f t="shared" si="831"/>
        <v>USD</v>
      </c>
      <c r="U4650" s="33">
        <v>0</v>
      </c>
      <c r="V4650" s="33">
        <v>0</v>
      </c>
      <c r="W4650" s="33">
        <v>0</v>
      </c>
      <c r="X4650" s="33">
        <f t="shared" si="832"/>
        <v>512.39999999999998</v>
      </c>
      <c r="Y4650" s="33">
        <f t="shared" si="833"/>
        <v>512.39999999999998</v>
      </c>
      <c r="Z4650" s="33">
        <f t="shared" si="834"/>
        <v>305</v>
      </c>
      <c r="AA4650" s="34">
        <f t="shared" si="835"/>
        <v>4.397942341455676E-10</v>
      </c>
      <c r="AB4650" s="33" t="s">
        <v>4928</v>
      </c>
      <c r="AC4650" s="35">
        <v>43192</v>
      </c>
      <c r="AD4650" s="33">
        <v>60</v>
      </c>
      <c r="AE4650" s="36">
        <f t="shared" si="836"/>
        <v>43252</v>
      </c>
    </row>
    <row r="4651" spans="2:31" ht="14.5" hidden="1">
      <c r="B4651" s="29" t="s">
        <v>1954</v>
      </c>
      <c r="C4651" s="30" t="str">
        <f t="shared" si="826"/>
        <v>(Proveedores estratégicos)</v>
      </c>
      <c r="D4651" s="30">
        <v>4</v>
      </c>
      <c r="E4651" s="30" t="s">
        <v>5291</v>
      </c>
      <c r="F4651" s="30" t="s">
        <v>5292</v>
      </c>
      <c r="G4651" s="30" t="s">
        <v>3909</v>
      </c>
      <c r="H4651" s="31">
        <v>2891</v>
      </c>
      <c r="I4651" s="31" t="s">
        <v>62</v>
      </c>
      <c r="J4651" s="32">
        <v>368.39999999999998</v>
      </c>
      <c r="K4651" s="33">
        <f t="shared" si="827"/>
        <v>368.39999999999998</v>
      </c>
      <c r="L4651" s="33">
        <v>305</v>
      </c>
      <c r="M4651" s="33">
        <v>0</v>
      </c>
      <c r="N4651" s="33">
        <v>0</v>
      </c>
      <c r="O4651" s="33">
        <v>0</v>
      </c>
      <c r="P4651" s="33">
        <f t="shared" si="828"/>
        <v>368.39999999999998</v>
      </c>
      <c r="Q4651" s="33">
        <f t="shared" si="829"/>
        <v>368.39999999999998</v>
      </c>
      <c r="R4651" s="33">
        <f t="shared" si="830"/>
        <v>305</v>
      </c>
      <c r="S4651" s="33"/>
      <c r="T4651" s="30" t="str">
        <f t="shared" si="831"/>
        <v>USD</v>
      </c>
      <c r="U4651" s="33">
        <v>0</v>
      </c>
      <c r="V4651" s="33">
        <v>0</v>
      </c>
      <c r="W4651" s="33">
        <v>0</v>
      </c>
      <c r="X4651" s="33">
        <f t="shared" si="832"/>
        <v>368.39999999999998</v>
      </c>
      <c r="Y4651" s="33">
        <f t="shared" si="833"/>
        <v>368.39999999999998</v>
      </c>
      <c r="Z4651" s="33">
        <f t="shared" si="834"/>
        <v>305</v>
      </c>
      <c r="AA4651" s="34">
        <f t="shared" si="835"/>
        <v>4.397942341455676E-10</v>
      </c>
      <c r="AB4651" s="33" t="s">
        <v>4928</v>
      </c>
      <c r="AC4651" s="35">
        <v>43192</v>
      </c>
      <c r="AD4651" s="33">
        <v>60</v>
      </c>
      <c r="AE4651" s="36">
        <f t="shared" si="836"/>
        <v>43252</v>
      </c>
    </row>
    <row r="4652" spans="2:31" ht="14.5" hidden="1">
      <c r="B4652" s="29" t="s">
        <v>1954</v>
      </c>
      <c r="C4652" s="30" t="str">
        <f t="shared" si="826"/>
        <v>(Proveedores estratégicos)</v>
      </c>
      <c r="D4652" s="30">
        <v>4</v>
      </c>
      <c r="E4652" s="30" t="s">
        <v>5291</v>
      </c>
      <c r="F4652" s="30" t="s">
        <v>5292</v>
      </c>
      <c r="G4652" s="30" t="s">
        <v>3909</v>
      </c>
      <c r="H4652" s="31">
        <v>2911</v>
      </c>
      <c r="I4652" s="31" t="s">
        <v>62</v>
      </c>
      <c r="J4652" s="32">
        <v>741.39999999999998</v>
      </c>
      <c r="K4652" s="33">
        <f t="shared" si="827"/>
        <v>741.39999999999998</v>
      </c>
      <c r="L4652" s="33">
        <v>307</v>
      </c>
      <c r="M4652" s="33">
        <v>0</v>
      </c>
      <c r="N4652" s="33">
        <v>0</v>
      </c>
      <c r="O4652" s="33">
        <v>0</v>
      </c>
      <c r="P4652" s="33">
        <f t="shared" si="828"/>
        <v>741.39999999999998</v>
      </c>
      <c r="Q4652" s="33">
        <f t="shared" si="829"/>
        <v>741.39999999999998</v>
      </c>
      <c r="R4652" s="33">
        <f t="shared" si="830"/>
        <v>307</v>
      </c>
      <c r="S4652" s="33"/>
      <c r="T4652" s="30" t="str">
        <f t="shared" si="831"/>
        <v>USD</v>
      </c>
      <c r="U4652" s="33">
        <v>0</v>
      </c>
      <c r="V4652" s="33">
        <v>0</v>
      </c>
      <c r="W4652" s="33">
        <v>0</v>
      </c>
      <c r="X4652" s="33">
        <f t="shared" si="832"/>
        <v>741.39999999999998</v>
      </c>
      <c r="Y4652" s="33">
        <f t="shared" si="833"/>
        <v>741.39999999999998</v>
      </c>
      <c r="Z4652" s="33">
        <f t="shared" si="834"/>
        <v>307</v>
      </c>
      <c r="AA4652" s="34">
        <f t="shared" si="835"/>
        <v>4.4267813076291556E-10</v>
      </c>
      <c r="AB4652" s="33" t="s">
        <v>4928</v>
      </c>
      <c r="AC4652" s="35">
        <v>43195</v>
      </c>
      <c r="AD4652" s="33">
        <v>60</v>
      </c>
      <c r="AE4652" s="36">
        <f t="shared" si="836"/>
        <v>43255</v>
      </c>
    </row>
    <row r="4653" spans="2:31" ht="14.5" hidden="1">
      <c r="B4653" s="29" t="s">
        <v>1954</v>
      </c>
      <c r="C4653" s="30" t="str">
        <f t="shared" si="837" ref="C4653:C4716">+IF(D4653=1,$A$4,IF(D4653=2,$A$5,IF(D4653=3,$A$6,IF(D4653=4,$A$7,IF(D4653=5,$A$8,IF(D4653=6,$A$9,))))))</f>
        <v>(Proveedores estratégicos)</v>
      </c>
      <c r="D4653" s="30">
        <v>4</v>
      </c>
      <c r="E4653" s="30" t="s">
        <v>5291</v>
      </c>
      <c r="F4653" s="30" t="s">
        <v>5292</v>
      </c>
      <c r="G4653" s="30" t="s">
        <v>3909</v>
      </c>
      <c r="H4653" s="31">
        <v>2919</v>
      </c>
      <c r="I4653" s="31" t="s">
        <v>62</v>
      </c>
      <c r="J4653" s="32">
        <v>359.39999999999998</v>
      </c>
      <c r="K4653" s="33">
        <f t="shared" si="838" ref="K4653:K4716">+IF(I4653="USD",J4653,L4653/$L$3)</f>
        <v>359.39999999999998</v>
      </c>
      <c r="L4653" s="33">
        <v>306</v>
      </c>
      <c r="M4653" s="33">
        <v>0</v>
      </c>
      <c r="N4653" s="33">
        <v>0</v>
      </c>
      <c r="O4653" s="33">
        <v>0</v>
      </c>
      <c r="P4653" s="33">
        <f t="shared" si="839" ref="P4653:P4716">+J4653+M4653</f>
        <v>359.39999999999998</v>
      </c>
      <c r="Q4653" s="33">
        <f t="shared" si="840" ref="Q4653:Q4716">+K4653+N4653</f>
        <v>359.39999999999998</v>
      </c>
      <c r="R4653" s="33">
        <f t="shared" si="841" ref="R4653:R4716">+L4653+O4653</f>
        <v>306</v>
      </c>
      <c r="S4653" s="33"/>
      <c r="T4653" s="30" t="str">
        <f t="shared" si="842" ref="T4653:T4716">+I4653</f>
        <v>USD</v>
      </c>
      <c r="U4653" s="33">
        <v>0</v>
      </c>
      <c r="V4653" s="33">
        <v>0</v>
      </c>
      <c r="W4653" s="33">
        <v>0</v>
      </c>
      <c r="X4653" s="33">
        <f t="shared" si="843" ref="X4653:X4716">+P4653+U4653</f>
        <v>359.39999999999998</v>
      </c>
      <c r="Y4653" s="33">
        <f t="shared" si="844" ref="Y4653:Y4716">+Q4653+V4653</f>
        <v>359.39999999999998</v>
      </c>
      <c r="Z4653" s="33">
        <f t="shared" si="845" ref="Z4653:Z4716">+R4653+W4653</f>
        <v>306</v>
      </c>
      <c r="AA4653" s="34">
        <f t="shared" si="846" ref="AA4653:AA4716">+IF(D4653=1,Z4653/$C$4,IF(D4653=2,Z4653/$C$5,IF(D4653=3,Z4653/$C$6,IF(D4653=4,Z4653/$C$7,IF(D4653=5,Z4653/$C$8,IF(D4653=6,Z4653/$C$9))))))</f>
        <v>4.4123618245424158E-10</v>
      </c>
      <c r="AB4653" s="33" t="s">
        <v>4928</v>
      </c>
      <c r="AC4653" s="35">
        <v>43200</v>
      </c>
      <c r="AD4653" s="33">
        <v>60</v>
      </c>
      <c r="AE4653" s="36">
        <f t="shared" si="836"/>
        <v>43260</v>
      </c>
    </row>
    <row r="4654" spans="2:31" ht="14.5" hidden="1">
      <c r="B4654" s="29" t="s">
        <v>1954</v>
      </c>
      <c r="C4654" s="30" t="str">
        <f t="shared" si="837"/>
        <v>(Proveedores estratégicos)</v>
      </c>
      <c r="D4654" s="30">
        <v>4</v>
      </c>
      <c r="E4654" s="30" t="s">
        <v>5291</v>
      </c>
      <c r="F4654" s="30" t="s">
        <v>5292</v>
      </c>
      <c r="G4654" s="30" t="s">
        <v>3909</v>
      </c>
      <c r="H4654" s="31">
        <v>2920</v>
      </c>
      <c r="I4654" s="31" t="s">
        <v>62</v>
      </c>
      <c r="J4654" s="32">
        <v>359.39999999999998</v>
      </c>
      <c r="K4654" s="33">
        <f t="shared" si="838"/>
        <v>359.39999999999998</v>
      </c>
      <c r="L4654" s="33">
        <v>301</v>
      </c>
      <c r="M4654" s="33">
        <v>0</v>
      </c>
      <c r="N4654" s="33">
        <v>0</v>
      </c>
      <c r="O4654" s="33">
        <v>0</v>
      </c>
      <c r="P4654" s="33">
        <f t="shared" si="839"/>
        <v>359.39999999999998</v>
      </c>
      <c r="Q4654" s="33">
        <f t="shared" si="840"/>
        <v>359.39999999999998</v>
      </c>
      <c r="R4654" s="33">
        <f t="shared" si="841"/>
        <v>301</v>
      </c>
      <c r="S4654" s="33"/>
      <c r="T4654" s="30" t="str">
        <f t="shared" si="842"/>
        <v>USD</v>
      </c>
      <c r="U4654" s="33">
        <v>0</v>
      </c>
      <c r="V4654" s="33">
        <v>0</v>
      </c>
      <c r="W4654" s="33">
        <v>0</v>
      </c>
      <c r="X4654" s="33">
        <f t="shared" si="843"/>
        <v>359.39999999999998</v>
      </c>
      <c r="Y4654" s="33">
        <f t="shared" si="844"/>
        <v>359.39999999999998</v>
      </c>
      <c r="Z4654" s="33">
        <f t="shared" si="845"/>
        <v>301</v>
      </c>
      <c r="AA4654" s="34">
        <f t="shared" si="846"/>
        <v>4.3402644091087166E-10</v>
      </c>
      <c r="AB4654" s="33" t="s">
        <v>4928</v>
      </c>
      <c r="AC4654" s="35">
        <v>43202</v>
      </c>
      <c r="AD4654" s="33">
        <v>60</v>
      </c>
      <c r="AE4654" s="36">
        <f t="shared" si="836"/>
        <v>43262</v>
      </c>
    </row>
    <row r="4655" spans="2:31" ht="14.5" hidden="1">
      <c r="B4655" s="29" t="s">
        <v>1954</v>
      </c>
      <c r="C4655" s="30" t="str">
        <f t="shared" si="837"/>
        <v>(Proveedores estratégicos)</v>
      </c>
      <c r="D4655" s="30">
        <v>4</v>
      </c>
      <c r="E4655" s="30" t="s">
        <v>5291</v>
      </c>
      <c r="F4655" s="30" t="s">
        <v>5292</v>
      </c>
      <c r="G4655" s="30" t="s">
        <v>3909</v>
      </c>
      <c r="H4655" s="31">
        <v>2921</v>
      </c>
      <c r="I4655" s="31" t="s">
        <v>62</v>
      </c>
      <c r="J4655" s="32">
        <v>361.39999999999998</v>
      </c>
      <c r="K4655" s="33">
        <f t="shared" si="838"/>
        <v>361.39999999999998</v>
      </c>
      <c r="L4655" s="33">
        <v>301</v>
      </c>
      <c r="M4655" s="33">
        <v>0</v>
      </c>
      <c r="N4655" s="33">
        <v>0</v>
      </c>
      <c r="O4655" s="33">
        <v>0</v>
      </c>
      <c r="P4655" s="33">
        <f t="shared" si="839"/>
        <v>361.39999999999998</v>
      </c>
      <c r="Q4655" s="33">
        <f t="shared" si="840"/>
        <v>361.39999999999998</v>
      </c>
      <c r="R4655" s="33">
        <f t="shared" si="841"/>
        <v>301</v>
      </c>
      <c r="S4655" s="33"/>
      <c r="T4655" s="30" t="str">
        <f t="shared" si="842"/>
        <v>USD</v>
      </c>
      <c r="U4655" s="33">
        <v>0</v>
      </c>
      <c r="V4655" s="33">
        <v>0</v>
      </c>
      <c r="W4655" s="33">
        <v>0</v>
      </c>
      <c r="X4655" s="33">
        <f t="shared" si="843"/>
        <v>361.39999999999998</v>
      </c>
      <c r="Y4655" s="33">
        <f t="shared" si="844"/>
        <v>361.39999999999998</v>
      </c>
      <c r="Z4655" s="33">
        <f t="shared" si="845"/>
        <v>301</v>
      </c>
      <c r="AA4655" s="34">
        <f t="shared" si="846"/>
        <v>4.3402644091087166E-10</v>
      </c>
      <c r="AB4655" s="33" t="s">
        <v>4928</v>
      </c>
      <c r="AC4655" s="35">
        <v>43202</v>
      </c>
      <c r="AD4655" s="33">
        <v>60</v>
      </c>
      <c r="AE4655" s="36">
        <f t="shared" si="836"/>
        <v>43262</v>
      </c>
    </row>
    <row r="4656" spans="2:31" ht="14.5" hidden="1">
      <c r="B4656" s="29" t="s">
        <v>1954</v>
      </c>
      <c r="C4656" s="30" t="str">
        <f t="shared" si="837"/>
        <v>(Proveedores estratégicos)</v>
      </c>
      <c r="D4656" s="30">
        <v>4</v>
      </c>
      <c r="E4656" s="30" t="s">
        <v>5291</v>
      </c>
      <c r="F4656" s="30" t="s">
        <v>5292</v>
      </c>
      <c r="G4656" s="30" t="s">
        <v>3909</v>
      </c>
      <c r="H4656" s="31">
        <v>2932</v>
      </c>
      <c r="I4656" s="31" t="s">
        <v>62</v>
      </c>
      <c r="J4656" s="32">
        <v>359.39999999999998</v>
      </c>
      <c r="K4656" s="33">
        <f t="shared" si="838"/>
        <v>359.39999999999998</v>
      </c>
      <c r="L4656" s="33">
        <v>298</v>
      </c>
      <c r="M4656" s="33">
        <v>0</v>
      </c>
      <c r="N4656" s="33">
        <v>0</v>
      </c>
      <c r="O4656" s="33">
        <v>0</v>
      </c>
      <c r="P4656" s="33">
        <f t="shared" si="839"/>
        <v>359.39999999999998</v>
      </c>
      <c r="Q4656" s="33">
        <f t="shared" si="840"/>
        <v>359.39999999999998</v>
      </c>
      <c r="R4656" s="33">
        <f t="shared" si="841"/>
        <v>298</v>
      </c>
      <c r="S4656" s="33"/>
      <c r="T4656" s="30" t="str">
        <f t="shared" si="842"/>
        <v>USD</v>
      </c>
      <c r="U4656" s="33">
        <v>0</v>
      </c>
      <c r="V4656" s="33">
        <v>0</v>
      </c>
      <c r="W4656" s="33">
        <v>0</v>
      </c>
      <c r="X4656" s="33">
        <f t="shared" si="843"/>
        <v>359.39999999999998</v>
      </c>
      <c r="Y4656" s="33">
        <f t="shared" si="844"/>
        <v>359.39999999999998</v>
      </c>
      <c r="Z4656" s="33">
        <f t="shared" si="845"/>
        <v>298</v>
      </c>
      <c r="AA4656" s="34">
        <f t="shared" si="846"/>
        <v>4.2970059598484965E-10</v>
      </c>
      <c r="AB4656" s="33" t="s">
        <v>4928</v>
      </c>
      <c r="AC4656" s="35">
        <v>43206</v>
      </c>
      <c r="AD4656" s="33">
        <v>60</v>
      </c>
      <c r="AE4656" s="36">
        <f t="shared" si="836"/>
        <v>43266</v>
      </c>
    </row>
    <row r="4657" spans="2:31" ht="14.5" hidden="1">
      <c r="B4657" s="29" t="s">
        <v>1954</v>
      </c>
      <c r="C4657" s="30" t="str">
        <f t="shared" si="837"/>
        <v>(Proveedores estratégicos)</v>
      </c>
      <c r="D4657" s="30">
        <v>4</v>
      </c>
      <c r="E4657" s="30" t="s">
        <v>5291</v>
      </c>
      <c r="F4657" s="30" t="s">
        <v>5292</v>
      </c>
      <c r="G4657" s="30" t="s">
        <v>3909</v>
      </c>
      <c r="H4657" s="31">
        <v>2931</v>
      </c>
      <c r="I4657" s="31" t="s">
        <v>62</v>
      </c>
      <c r="J4657" s="32">
        <v>359.39999999999998</v>
      </c>
      <c r="K4657" s="33">
        <f t="shared" si="838"/>
        <v>359.39999999999998</v>
      </c>
      <c r="L4657" s="33">
        <v>298</v>
      </c>
      <c r="M4657" s="33">
        <v>0</v>
      </c>
      <c r="N4657" s="33">
        <v>0</v>
      </c>
      <c r="O4657" s="33">
        <v>0</v>
      </c>
      <c r="P4657" s="33">
        <f t="shared" si="839"/>
        <v>359.39999999999998</v>
      </c>
      <c r="Q4657" s="33">
        <f t="shared" si="840"/>
        <v>359.39999999999998</v>
      </c>
      <c r="R4657" s="33">
        <f t="shared" si="841"/>
        <v>298</v>
      </c>
      <c r="S4657" s="33"/>
      <c r="T4657" s="30" t="str">
        <f t="shared" si="842"/>
        <v>USD</v>
      </c>
      <c r="U4657" s="33">
        <v>0</v>
      </c>
      <c r="V4657" s="33">
        <v>0</v>
      </c>
      <c r="W4657" s="33">
        <v>0</v>
      </c>
      <c r="X4657" s="33">
        <f t="shared" si="843"/>
        <v>359.39999999999998</v>
      </c>
      <c r="Y4657" s="33">
        <f t="shared" si="844"/>
        <v>359.39999999999998</v>
      </c>
      <c r="Z4657" s="33">
        <f t="shared" si="845"/>
        <v>298</v>
      </c>
      <c r="AA4657" s="34">
        <f t="shared" si="846"/>
        <v>4.2970059598484965E-10</v>
      </c>
      <c r="AB4657" s="33" t="s">
        <v>4928</v>
      </c>
      <c r="AC4657" s="35">
        <v>43206</v>
      </c>
      <c r="AD4657" s="33">
        <v>60</v>
      </c>
      <c r="AE4657" s="36">
        <f t="shared" si="836"/>
        <v>43266</v>
      </c>
    </row>
    <row r="4658" spans="2:31" ht="14.5" hidden="1">
      <c r="B4658" s="29" t="s">
        <v>1954</v>
      </c>
      <c r="C4658" s="30" t="str">
        <f t="shared" si="837"/>
        <v>(Proveedores estratégicos)</v>
      </c>
      <c r="D4658" s="30">
        <v>4</v>
      </c>
      <c r="E4658" s="30" t="s">
        <v>5291</v>
      </c>
      <c r="F4658" s="30" t="s">
        <v>5292</v>
      </c>
      <c r="G4658" s="30" t="s">
        <v>3909</v>
      </c>
      <c r="H4658" s="31">
        <v>2988</v>
      </c>
      <c r="I4658" s="31" t="s">
        <v>62</v>
      </c>
      <c r="J4658" s="32">
        <v>365.39999999999998</v>
      </c>
      <c r="K4658" s="33">
        <f t="shared" si="838"/>
        <v>365.39999999999998</v>
      </c>
      <c r="L4658" s="33">
        <v>310</v>
      </c>
      <c r="M4658" s="33">
        <v>0</v>
      </c>
      <c r="N4658" s="33">
        <v>0</v>
      </c>
      <c r="O4658" s="33">
        <v>0</v>
      </c>
      <c r="P4658" s="33">
        <f t="shared" si="839"/>
        <v>365.39999999999998</v>
      </c>
      <c r="Q4658" s="33">
        <f t="shared" si="840"/>
        <v>365.39999999999998</v>
      </c>
      <c r="R4658" s="33">
        <f t="shared" si="841"/>
        <v>310</v>
      </c>
      <c r="S4658" s="33"/>
      <c r="T4658" s="30" t="str">
        <f t="shared" si="842"/>
        <v>USD</v>
      </c>
      <c r="U4658" s="33">
        <v>0</v>
      </c>
      <c r="V4658" s="33">
        <v>0</v>
      </c>
      <c r="W4658" s="33">
        <v>0</v>
      </c>
      <c r="X4658" s="33">
        <f t="shared" si="843"/>
        <v>365.39999999999998</v>
      </c>
      <c r="Y4658" s="33">
        <f t="shared" si="844"/>
        <v>365.39999999999998</v>
      </c>
      <c r="Z4658" s="33">
        <f t="shared" si="845"/>
        <v>310</v>
      </c>
      <c r="AA4658" s="34">
        <f t="shared" si="846"/>
        <v>4.4700397568893757E-10</v>
      </c>
      <c r="AB4658" s="33" t="s">
        <v>4928</v>
      </c>
      <c r="AC4658" s="35">
        <v>43222</v>
      </c>
      <c r="AD4658" s="33">
        <v>60</v>
      </c>
      <c r="AE4658" s="36">
        <f t="shared" si="836"/>
        <v>43282</v>
      </c>
    </row>
    <row r="4659" spans="2:31" ht="14.5" hidden="1">
      <c r="B4659" s="29" t="s">
        <v>1954</v>
      </c>
      <c r="C4659" s="30" t="str">
        <f t="shared" si="837"/>
        <v>(Proveedores estratégicos)</v>
      </c>
      <c r="D4659" s="30">
        <v>4</v>
      </c>
      <c r="E4659" s="30" t="s">
        <v>5291</v>
      </c>
      <c r="F4659" s="30" t="s">
        <v>5292</v>
      </c>
      <c r="G4659" s="30" t="s">
        <v>3909</v>
      </c>
      <c r="H4659" s="31">
        <v>2987</v>
      </c>
      <c r="I4659" s="31" t="s">
        <v>62</v>
      </c>
      <c r="J4659" s="32">
        <v>359.39999999999998</v>
      </c>
      <c r="K4659" s="33">
        <f t="shared" si="838"/>
        <v>359.39999999999998</v>
      </c>
      <c r="L4659" s="33">
        <v>309</v>
      </c>
      <c r="M4659" s="33">
        <v>0</v>
      </c>
      <c r="N4659" s="33">
        <v>0</v>
      </c>
      <c r="O4659" s="33">
        <v>0</v>
      </c>
      <c r="P4659" s="33">
        <f t="shared" si="839"/>
        <v>359.39999999999998</v>
      </c>
      <c r="Q4659" s="33">
        <f t="shared" si="840"/>
        <v>359.39999999999998</v>
      </c>
      <c r="R4659" s="33">
        <f t="shared" si="841"/>
        <v>309</v>
      </c>
      <c r="S4659" s="33"/>
      <c r="T4659" s="30" t="str">
        <f t="shared" si="842"/>
        <v>USD</v>
      </c>
      <c r="U4659" s="33">
        <v>0</v>
      </c>
      <c r="V4659" s="33">
        <v>0</v>
      </c>
      <c r="W4659" s="33">
        <v>0</v>
      </c>
      <c r="X4659" s="33">
        <f t="shared" si="843"/>
        <v>359.39999999999998</v>
      </c>
      <c r="Y4659" s="33">
        <f t="shared" si="844"/>
        <v>359.39999999999998</v>
      </c>
      <c r="Z4659" s="33">
        <f t="shared" si="845"/>
        <v>309</v>
      </c>
      <c r="AA4659" s="34">
        <f t="shared" si="846"/>
        <v>4.4556202738026358E-10</v>
      </c>
      <c r="AB4659" s="33" t="s">
        <v>4928</v>
      </c>
      <c r="AC4659" s="35">
        <v>43222</v>
      </c>
      <c r="AD4659" s="33">
        <v>60</v>
      </c>
      <c r="AE4659" s="36">
        <f t="shared" si="836"/>
        <v>43282</v>
      </c>
    </row>
    <row r="4660" spans="2:31" ht="14.5" hidden="1">
      <c r="B4660" s="29" t="s">
        <v>1954</v>
      </c>
      <c r="C4660" s="30" t="str">
        <f t="shared" si="837"/>
        <v>(Proveedores estratégicos)</v>
      </c>
      <c r="D4660" s="30">
        <v>4</v>
      </c>
      <c r="E4660" s="30" t="s">
        <v>5291</v>
      </c>
      <c r="F4660" s="30" t="s">
        <v>5292</v>
      </c>
      <c r="G4660" s="30" t="s">
        <v>3909</v>
      </c>
      <c r="H4660" s="31">
        <v>2989</v>
      </c>
      <c r="I4660" s="31" t="s">
        <v>62</v>
      </c>
      <c r="J4660" s="32">
        <v>365.39999999999998</v>
      </c>
      <c r="K4660" s="33">
        <f t="shared" si="838"/>
        <v>365.39999999999998</v>
      </c>
      <c r="L4660" s="33">
        <v>310</v>
      </c>
      <c r="M4660" s="33">
        <v>0</v>
      </c>
      <c r="N4660" s="33">
        <v>0</v>
      </c>
      <c r="O4660" s="33">
        <v>0</v>
      </c>
      <c r="P4660" s="33">
        <f t="shared" si="839"/>
        <v>365.39999999999998</v>
      </c>
      <c r="Q4660" s="33">
        <f t="shared" si="840"/>
        <v>365.39999999999998</v>
      </c>
      <c r="R4660" s="33">
        <f t="shared" si="841"/>
        <v>310</v>
      </c>
      <c r="S4660" s="33"/>
      <c r="T4660" s="30" t="str">
        <f t="shared" si="842"/>
        <v>USD</v>
      </c>
      <c r="U4660" s="33">
        <v>0</v>
      </c>
      <c r="V4660" s="33">
        <v>0</v>
      </c>
      <c r="W4660" s="33">
        <v>0</v>
      </c>
      <c r="X4660" s="33">
        <f t="shared" si="843"/>
        <v>365.39999999999998</v>
      </c>
      <c r="Y4660" s="33">
        <f t="shared" si="844"/>
        <v>365.39999999999998</v>
      </c>
      <c r="Z4660" s="33">
        <f t="shared" si="845"/>
        <v>310</v>
      </c>
      <c r="AA4660" s="34">
        <f t="shared" si="846"/>
        <v>4.4700397568893757E-10</v>
      </c>
      <c r="AB4660" s="33" t="s">
        <v>4928</v>
      </c>
      <c r="AC4660" s="35">
        <v>43222</v>
      </c>
      <c r="AD4660" s="33">
        <v>60</v>
      </c>
      <c r="AE4660" s="36">
        <f t="shared" si="836"/>
        <v>43282</v>
      </c>
    </row>
    <row r="4661" spans="2:31" ht="14.5" hidden="1">
      <c r="B4661" s="29" t="s">
        <v>1954</v>
      </c>
      <c r="C4661" s="30" t="str">
        <f t="shared" si="837"/>
        <v>(Proveedores estratégicos)</v>
      </c>
      <c r="D4661" s="30">
        <v>4</v>
      </c>
      <c r="E4661" s="30" t="s">
        <v>5291</v>
      </c>
      <c r="F4661" s="30" t="s">
        <v>5292</v>
      </c>
      <c r="G4661" s="30" t="s">
        <v>3909</v>
      </c>
      <c r="H4661" s="31">
        <v>2995</v>
      </c>
      <c r="I4661" s="31" t="s">
        <v>62</v>
      </c>
      <c r="J4661" s="32">
        <v>362.39999999999998</v>
      </c>
      <c r="K4661" s="33">
        <f t="shared" si="838"/>
        <v>362.39999999999998</v>
      </c>
      <c r="L4661" s="33">
        <v>311</v>
      </c>
      <c r="M4661" s="33">
        <v>0</v>
      </c>
      <c r="N4661" s="33">
        <v>0</v>
      </c>
      <c r="O4661" s="33">
        <v>0</v>
      </c>
      <c r="P4661" s="33">
        <f t="shared" si="839"/>
        <v>362.39999999999998</v>
      </c>
      <c r="Q4661" s="33">
        <f t="shared" si="840"/>
        <v>362.39999999999998</v>
      </c>
      <c r="R4661" s="33">
        <f t="shared" si="841"/>
        <v>311</v>
      </c>
      <c r="S4661" s="33"/>
      <c r="T4661" s="30" t="str">
        <f t="shared" si="842"/>
        <v>USD</v>
      </c>
      <c r="U4661" s="33">
        <v>0</v>
      </c>
      <c r="V4661" s="33">
        <v>0</v>
      </c>
      <c r="W4661" s="33">
        <v>0</v>
      </c>
      <c r="X4661" s="33">
        <f t="shared" si="843"/>
        <v>362.39999999999998</v>
      </c>
      <c r="Y4661" s="33">
        <f t="shared" si="844"/>
        <v>362.39999999999998</v>
      </c>
      <c r="Z4661" s="33">
        <f t="shared" si="845"/>
        <v>311</v>
      </c>
      <c r="AA4661" s="34">
        <f t="shared" si="846"/>
        <v>4.4844592399761155E-10</v>
      </c>
      <c r="AB4661" s="33" t="s">
        <v>4928</v>
      </c>
      <c r="AC4661" s="35">
        <v>43223</v>
      </c>
      <c r="AD4661" s="33">
        <v>60</v>
      </c>
      <c r="AE4661" s="36">
        <f t="shared" si="836"/>
        <v>43283</v>
      </c>
    </row>
    <row r="4662" spans="2:31" ht="14.5" hidden="1">
      <c r="B4662" s="29" t="s">
        <v>1954</v>
      </c>
      <c r="C4662" s="30" t="str">
        <f t="shared" si="837"/>
        <v>(Proveedores estratégicos)</v>
      </c>
      <c r="D4662" s="30">
        <v>4</v>
      </c>
      <c r="E4662" s="30" t="s">
        <v>5291</v>
      </c>
      <c r="F4662" s="30" t="s">
        <v>5292</v>
      </c>
      <c r="G4662" s="30" t="s">
        <v>3909</v>
      </c>
      <c r="H4662" s="31">
        <v>3006</v>
      </c>
      <c r="I4662" s="31" t="s">
        <v>62</v>
      </c>
      <c r="J4662" s="32">
        <v>359.39999999999998</v>
      </c>
      <c r="K4662" s="33">
        <f t="shared" si="838"/>
        <v>359.39999999999998</v>
      </c>
      <c r="L4662" s="33">
        <v>315</v>
      </c>
      <c r="M4662" s="33">
        <v>0</v>
      </c>
      <c r="N4662" s="33">
        <v>0</v>
      </c>
      <c r="O4662" s="33">
        <v>0</v>
      </c>
      <c r="P4662" s="33">
        <f t="shared" si="839"/>
        <v>359.39999999999998</v>
      </c>
      <c r="Q4662" s="33">
        <f t="shared" si="840"/>
        <v>359.39999999999998</v>
      </c>
      <c r="R4662" s="33">
        <f t="shared" si="841"/>
        <v>315</v>
      </c>
      <c r="S4662" s="33"/>
      <c r="T4662" s="30" t="str">
        <f t="shared" si="842"/>
        <v>USD</v>
      </c>
      <c r="U4662" s="33">
        <v>0</v>
      </c>
      <c r="V4662" s="33">
        <v>0</v>
      </c>
      <c r="W4662" s="33">
        <v>0</v>
      </c>
      <c r="X4662" s="33">
        <f t="shared" si="843"/>
        <v>359.39999999999998</v>
      </c>
      <c r="Y4662" s="33">
        <f t="shared" si="844"/>
        <v>359.39999999999998</v>
      </c>
      <c r="Z4662" s="33">
        <f t="shared" si="845"/>
        <v>315</v>
      </c>
      <c r="AA4662" s="34">
        <f t="shared" si="846"/>
        <v>4.5421371723230754E-10</v>
      </c>
      <c r="AB4662" s="33" t="s">
        <v>4928</v>
      </c>
      <c r="AC4662" s="35">
        <v>43229</v>
      </c>
      <c r="AD4662" s="33">
        <v>60</v>
      </c>
      <c r="AE4662" s="36">
        <f t="shared" si="836"/>
        <v>43289</v>
      </c>
    </row>
    <row r="4663" spans="2:31" ht="14.5" hidden="1">
      <c r="B4663" s="29" t="s">
        <v>1954</v>
      </c>
      <c r="C4663" s="30" t="str">
        <f t="shared" si="837"/>
        <v>(Proveedores estratégicos)</v>
      </c>
      <c r="D4663" s="30">
        <v>4</v>
      </c>
      <c r="E4663" s="30" t="s">
        <v>5291</v>
      </c>
      <c r="F4663" s="30" t="s">
        <v>5292</v>
      </c>
      <c r="G4663" s="30" t="s">
        <v>3909</v>
      </c>
      <c r="H4663" s="31">
        <v>3000</v>
      </c>
      <c r="I4663" s="31" t="s">
        <v>62</v>
      </c>
      <c r="J4663" s="32">
        <v>521.39999999999998</v>
      </c>
      <c r="K4663" s="33">
        <f t="shared" si="838"/>
        <v>521.39999999999998</v>
      </c>
      <c r="L4663" s="33">
        <v>315</v>
      </c>
      <c r="M4663" s="33">
        <v>0</v>
      </c>
      <c r="N4663" s="33">
        <v>0</v>
      </c>
      <c r="O4663" s="33">
        <v>0</v>
      </c>
      <c r="P4663" s="33">
        <f t="shared" si="839"/>
        <v>521.39999999999998</v>
      </c>
      <c r="Q4663" s="33">
        <f t="shared" si="840"/>
        <v>521.39999999999998</v>
      </c>
      <c r="R4663" s="33">
        <f t="shared" si="841"/>
        <v>315</v>
      </c>
      <c r="S4663" s="33"/>
      <c r="T4663" s="30" t="str">
        <f t="shared" si="842"/>
        <v>USD</v>
      </c>
      <c r="U4663" s="33">
        <v>0</v>
      </c>
      <c r="V4663" s="33">
        <v>0</v>
      </c>
      <c r="W4663" s="33">
        <v>0</v>
      </c>
      <c r="X4663" s="33">
        <f t="shared" si="843"/>
        <v>521.39999999999998</v>
      </c>
      <c r="Y4663" s="33">
        <f t="shared" si="844"/>
        <v>521.39999999999998</v>
      </c>
      <c r="Z4663" s="33">
        <f t="shared" si="845"/>
        <v>315</v>
      </c>
      <c r="AA4663" s="34">
        <f t="shared" si="846"/>
        <v>4.5421371723230754E-10</v>
      </c>
      <c r="AB4663" s="33" t="s">
        <v>4928</v>
      </c>
      <c r="AC4663" s="35">
        <v>43229</v>
      </c>
      <c r="AD4663" s="33">
        <v>60</v>
      </c>
      <c r="AE4663" s="36">
        <f t="shared" si="836"/>
        <v>43289</v>
      </c>
    </row>
    <row r="4664" spans="2:31" ht="14.5" hidden="1">
      <c r="B4664" s="29" t="s">
        <v>1954</v>
      </c>
      <c r="C4664" s="30" t="str">
        <f t="shared" si="837"/>
        <v>(Proveedores estratégicos)</v>
      </c>
      <c r="D4664" s="30">
        <v>4</v>
      </c>
      <c r="E4664" s="30" t="s">
        <v>5291</v>
      </c>
      <c r="F4664" s="30" t="s">
        <v>5292</v>
      </c>
      <c r="G4664" s="30" t="s">
        <v>3909</v>
      </c>
      <c r="H4664" s="31">
        <v>3031</v>
      </c>
      <c r="I4664" s="31" t="s">
        <v>62</v>
      </c>
      <c r="J4664" s="32">
        <v>519.39999999999998</v>
      </c>
      <c r="K4664" s="33">
        <f t="shared" si="838"/>
        <v>519.39999999999998</v>
      </c>
      <c r="L4664" s="33">
        <v>311</v>
      </c>
      <c r="M4664" s="33">
        <v>0</v>
      </c>
      <c r="N4664" s="33">
        <v>0</v>
      </c>
      <c r="O4664" s="33">
        <v>0</v>
      </c>
      <c r="P4664" s="33">
        <f t="shared" si="839"/>
        <v>519.39999999999998</v>
      </c>
      <c r="Q4664" s="33">
        <f t="shared" si="840"/>
        <v>519.39999999999998</v>
      </c>
      <c r="R4664" s="33">
        <f t="shared" si="841"/>
        <v>311</v>
      </c>
      <c r="S4664" s="33"/>
      <c r="T4664" s="30" t="str">
        <f t="shared" si="842"/>
        <v>USD</v>
      </c>
      <c r="U4664" s="33">
        <v>0</v>
      </c>
      <c r="V4664" s="33">
        <v>0</v>
      </c>
      <c r="W4664" s="33">
        <v>0</v>
      </c>
      <c r="X4664" s="33">
        <f t="shared" si="843"/>
        <v>519.39999999999998</v>
      </c>
      <c r="Y4664" s="33">
        <f t="shared" si="844"/>
        <v>519.39999999999998</v>
      </c>
      <c r="Z4664" s="33">
        <f t="shared" si="845"/>
        <v>311</v>
      </c>
      <c r="AA4664" s="34">
        <f t="shared" si="846"/>
        <v>4.4844592399761155E-10</v>
      </c>
      <c r="AB4664" s="33" t="s">
        <v>4928</v>
      </c>
      <c r="AC4664" s="35">
        <v>43235</v>
      </c>
      <c r="AD4664" s="33">
        <v>60</v>
      </c>
      <c r="AE4664" s="36">
        <f t="shared" si="836"/>
        <v>43295</v>
      </c>
    </row>
    <row r="4665" spans="2:31" ht="14.5" hidden="1">
      <c r="B4665" s="29" t="s">
        <v>1954</v>
      </c>
      <c r="C4665" s="30" t="str">
        <f t="shared" si="837"/>
        <v>(Proveedores estratégicos)</v>
      </c>
      <c r="D4665" s="30">
        <v>4</v>
      </c>
      <c r="E4665" s="30" t="s">
        <v>5291</v>
      </c>
      <c r="F4665" s="30" t="s">
        <v>5292</v>
      </c>
      <c r="G4665" s="30" t="s">
        <v>3909</v>
      </c>
      <c r="H4665" s="31">
        <v>3041</v>
      </c>
      <c r="I4665" s="31" t="s">
        <v>62</v>
      </c>
      <c r="J4665" s="32">
        <v>383.39999999999998</v>
      </c>
      <c r="K4665" s="33">
        <f t="shared" si="838"/>
        <v>383.39999999999998</v>
      </c>
      <c r="L4665" s="33">
        <v>315</v>
      </c>
      <c r="M4665" s="33">
        <v>0</v>
      </c>
      <c r="N4665" s="33">
        <v>0</v>
      </c>
      <c r="O4665" s="33">
        <v>0</v>
      </c>
      <c r="P4665" s="33">
        <f t="shared" si="839"/>
        <v>383.39999999999998</v>
      </c>
      <c r="Q4665" s="33">
        <f t="shared" si="840"/>
        <v>383.39999999999998</v>
      </c>
      <c r="R4665" s="33">
        <f t="shared" si="841"/>
        <v>315</v>
      </c>
      <c r="S4665" s="33"/>
      <c r="T4665" s="30" t="str">
        <f t="shared" si="842"/>
        <v>USD</v>
      </c>
      <c r="U4665" s="33">
        <v>0</v>
      </c>
      <c r="V4665" s="33">
        <v>0</v>
      </c>
      <c r="W4665" s="33">
        <v>0</v>
      </c>
      <c r="X4665" s="33">
        <f t="shared" si="843"/>
        <v>383.39999999999998</v>
      </c>
      <c r="Y4665" s="33">
        <f t="shared" si="844"/>
        <v>383.39999999999998</v>
      </c>
      <c r="Z4665" s="33">
        <f t="shared" si="845"/>
        <v>315</v>
      </c>
      <c r="AA4665" s="34">
        <f t="shared" si="846"/>
        <v>4.5421371723230754E-10</v>
      </c>
      <c r="AB4665" s="33" t="s">
        <v>4928</v>
      </c>
      <c r="AC4665" s="35">
        <v>43237</v>
      </c>
      <c r="AD4665" s="33">
        <v>60</v>
      </c>
      <c r="AE4665" s="36">
        <f t="shared" si="836"/>
        <v>43297</v>
      </c>
    </row>
    <row r="4666" spans="2:31" ht="14.5" hidden="1">
      <c r="B4666" s="29" t="s">
        <v>1954</v>
      </c>
      <c r="C4666" s="30" t="str">
        <f t="shared" si="837"/>
        <v>(Proveedores estratégicos)</v>
      </c>
      <c r="D4666" s="30">
        <v>4</v>
      </c>
      <c r="E4666" s="30" t="s">
        <v>5291</v>
      </c>
      <c r="F4666" s="30" t="s">
        <v>5292</v>
      </c>
      <c r="G4666" s="30" t="s">
        <v>3909</v>
      </c>
      <c r="H4666" s="31" t="s">
        <v>3740</v>
      </c>
      <c r="I4666" s="31" t="s">
        <v>62</v>
      </c>
      <c r="J4666" s="32">
        <v>344.39999999999998</v>
      </c>
      <c r="K4666" s="33">
        <f t="shared" si="838"/>
        <v>344.39999999999998</v>
      </c>
      <c r="L4666" s="33">
        <v>1041</v>
      </c>
      <c r="M4666" s="33">
        <v>0</v>
      </c>
      <c r="N4666" s="33">
        <v>0</v>
      </c>
      <c r="O4666" s="33">
        <v>0</v>
      </c>
      <c r="P4666" s="33">
        <f t="shared" si="839"/>
        <v>344.39999999999998</v>
      </c>
      <c r="Q4666" s="33">
        <f t="shared" si="840"/>
        <v>344.39999999999998</v>
      </c>
      <c r="R4666" s="33">
        <f t="shared" si="841"/>
        <v>1041</v>
      </c>
      <c r="S4666" s="33"/>
      <c r="T4666" s="30" t="str">
        <f t="shared" si="842"/>
        <v>USD</v>
      </c>
      <c r="U4666" s="33">
        <v>0</v>
      </c>
      <c r="V4666" s="33">
        <v>0</v>
      </c>
      <c r="W4666" s="33">
        <v>0</v>
      </c>
      <c r="X4666" s="33">
        <f t="shared" si="843"/>
        <v>344.39999999999998</v>
      </c>
      <c r="Y4666" s="33">
        <f t="shared" si="844"/>
        <v>344.39999999999998</v>
      </c>
      <c r="Z4666" s="33">
        <f t="shared" si="845"/>
        <v>1041</v>
      </c>
      <c r="AA4666" s="34">
        <f t="shared" si="846"/>
        <v>1.5010681893296258E-09</v>
      </c>
      <c r="AB4666" s="33" t="s">
        <v>4928</v>
      </c>
      <c r="AC4666" s="35">
        <v>43269</v>
      </c>
      <c r="AD4666" s="33">
        <v>60</v>
      </c>
      <c r="AE4666" s="36">
        <f t="shared" si="836"/>
        <v>43329</v>
      </c>
    </row>
    <row r="4667" spans="2:31" ht="14.5" hidden="1">
      <c r="B4667" s="29" t="s">
        <v>1954</v>
      </c>
      <c r="C4667" s="30" t="str">
        <f t="shared" si="837"/>
        <v>(Proveedores estratégicos)</v>
      </c>
      <c r="D4667" s="30">
        <v>4</v>
      </c>
      <c r="E4667" s="30" t="s">
        <v>5291</v>
      </c>
      <c r="F4667" s="30" t="s">
        <v>5292</v>
      </c>
      <c r="G4667" s="30" t="s">
        <v>3909</v>
      </c>
      <c r="H4667" s="31">
        <v>3130</v>
      </c>
      <c r="I4667" s="31" t="s">
        <v>62</v>
      </c>
      <c r="J4667" s="32">
        <v>549.39999999999998</v>
      </c>
      <c r="K4667" s="33">
        <f t="shared" si="838"/>
        <v>549.39999999999998</v>
      </c>
      <c r="L4667" s="33">
        <v>1417</v>
      </c>
      <c r="M4667" s="33">
        <v>0</v>
      </c>
      <c r="N4667" s="33">
        <v>0</v>
      </c>
      <c r="O4667" s="33">
        <v>0</v>
      </c>
      <c r="P4667" s="33">
        <f t="shared" si="839"/>
        <v>549.39999999999998</v>
      </c>
      <c r="Q4667" s="33">
        <f t="shared" si="840"/>
        <v>549.39999999999998</v>
      </c>
      <c r="R4667" s="33">
        <f t="shared" si="841"/>
        <v>1417</v>
      </c>
      <c r="S4667" s="33"/>
      <c r="T4667" s="30" t="str">
        <f t="shared" si="842"/>
        <v>USD</v>
      </c>
      <c r="U4667" s="33">
        <v>0</v>
      </c>
      <c r="V4667" s="33">
        <v>0</v>
      </c>
      <c r="W4667" s="33">
        <v>0</v>
      </c>
      <c r="X4667" s="33">
        <f t="shared" si="843"/>
        <v>549.39999999999998</v>
      </c>
      <c r="Y4667" s="33">
        <f t="shared" si="844"/>
        <v>549.39999999999998</v>
      </c>
      <c r="Z4667" s="33">
        <f t="shared" si="845"/>
        <v>1417</v>
      </c>
      <c r="AA4667" s="34">
        <f t="shared" si="846"/>
        <v>2.0432407533910467E-09</v>
      </c>
      <c r="AB4667" s="33" t="s">
        <v>4928</v>
      </c>
      <c r="AC4667" s="35">
        <v>43269</v>
      </c>
      <c r="AD4667" s="33">
        <v>60</v>
      </c>
      <c r="AE4667" s="36">
        <f t="shared" si="836"/>
        <v>43329</v>
      </c>
    </row>
    <row r="4668" spans="2:31" ht="14.5" hidden="1">
      <c r="B4668" s="29" t="s">
        <v>1954</v>
      </c>
      <c r="C4668" s="30" t="str">
        <f t="shared" si="837"/>
        <v>(Proveedores estratégicos)</v>
      </c>
      <c r="D4668" s="30">
        <v>4</v>
      </c>
      <c r="E4668" s="30" t="s">
        <v>5291</v>
      </c>
      <c r="F4668" s="30" t="s">
        <v>5292</v>
      </c>
      <c r="G4668" s="30" t="s">
        <v>3909</v>
      </c>
      <c r="H4668" s="31">
        <v>3221</v>
      </c>
      <c r="I4668" s="31" t="s">
        <v>62</v>
      </c>
      <c r="J4668" s="32">
        <v>829.60000000000002</v>
      </c>
      <c r="K4668" s="33">
        <f t="shared" si="838"/>
        <v>829.60000000000002</v>
      </c>
      <c r="L4668" s="33">
        <v>-951</v>
      </c>
      <c r="M4668" s="33">
        <v>0</v>
      </c>
      <c r="N4668" s="33">
        <v>0</v>
      </c>
      <c r="O4668" s="33">
        <v>0</v>
      </c>
      <c r="P4668" s="33">
        <f t="shared" si="839"/>
        <v>829.60000000000002</v>
      </c>
      <c r="Q4668" s="33">
        <f t="shared" si="840"/>
        <v>829.60000000000002</v>
      </c>
      <c r="R4668" s="33">
        <f t="shared" si="841"/>
        <v>-951</v>
      </c>
      <c r="S4668" s="33"/>
      <c r="T4668" s="30" t="str">
        <f t="shared" si="842"/>
        <v>USD</v>
      </c>
      <c r="U4668" s="33">
        <v>0</v>
      </c>
      <c r="V4668" s="33">
        <v>0</v>
      </c>
      <c r="W4668" s="33">
        <v>0</v>
      </c>
      <c r="X4668" s="33">
        <f t="shared" si="843"/>
        <v>829.60000000000002</v>
      </c>
      <c r="Y4668" s="33">
        <f t="shared" si="844"/>
        <v>829.60000000000002</v>
      </c>
      <c r="Z4668" s="33">
        <f t="shared" si="845"/>
        <v>-951</v>
      </c>
      <c r="AA4668" s="34">
        <f t="shared" si="846"/>
        <v>-1.3712928415489666E-09</v>
      </c>
      <c r="AB4668" s="33" t="s">
        <v>4928</v>
      </c>
      <c r="AC4668" s="35">
        <v>43304</v>
      </c>
      <c r="AD4668" s="33">
        <v>60</v>
      </c>
      <c r="AE4668" s="36">
        <f t="shared" si="836"/>
        <v>43364</v>
      </c>
    </row>
    <row r="4669" spans="2:31" ht="14.5" hidden="1">
      <c r="B4669" s="29" t="s">
        <v>1954</v>
      </c>
      <c r="C4669" s="30" t="str">
        <f t="shared" si="837"/>
        <v>(Proveedores estratégicos)</v>
      </c>
      <c r="D4669" s="30">
        <v>4</v>
      </c>
      <c r="E4669" s="30" t="s">
        <v>5291</v>
      </c>
      <c r="F4669" s="30" t="s">
        <v>5292</v>
      </c>
      <c r="G4669" s="30" t="s">
        <v>3909</v>
      </c>
      <c r="H4669" s="31">
        <v>3239</v>
      </c>
      <c r="I4669" s="31" t="s">
        <v>62</v>
      </c>
      <c r="J4669" s="32">
        <v>521.20000000000005</v>
      </c>
      <c r="K4669" s="33">
        <f t="shared" si="838"/>
        <v>521.20000000000005</v>
      </c>
      <c r="L4669" s="33">
        <v>1043</v>
      </c>
      <c r="M4669" s="33">
        <v>0</v>
      </c>
      <c r="N4669" s="33">
        <v>0</v>
      </c>
      <c r="O4669" s="33">
        <v>0</v>
      </c>
      <c r="P4669" s="33">
        <f t="shared" si="839"/>
        <v>521.20000000000005</v>
      </c>
      <c r="Q4669" s="33">
        <f t="shared" si="840"/>
        <v>521.20000000000005</v>
      </c>
      <c r="R4669" s="33">
        <f t="shared" si="841"/>
        <v>1043</v>
      </c>
      <c r="S4669" s="33"/>
      <c r="T4669" s="30" t="str">
        <f t="shared" si="842"/>
        <v>USD</v>
      </c>
      <c r="U4669" s="33">
        <v>0</v>
      </c>
      <c r="V4669" s="33">
        <v>0</v>
      </c>
      <c r="W4669" s="33">
        <v>0</v>
      </c>
      <c r="X4669" s="33">
        <f t="shared" si="843"/>
        <v>521.20000000000005</v>
      </c>
      <c r="Y4669" s="33">
        <f t="shared" si="844"/>
        <v>521.20000000000005</v>
      </c>
      <c r="Z4669" s="33">
        <f t="shared" si="845"/>
        <v>1043</v>
      </c>
      <c r="AA4669" s="34">
        <f t="shared" si="846"/>
        <v>1.5039520859469738E-09</v>
      </c>
      <c r="AB4669" s="33" t="s">
        <v>4928</v>
      </c>
      <c r="AC4669" s="35">
        <v>43305</v>
      </c>
      <c r="AD4669" s="33">
        <v>60</v>
      </c>
      <c r="AE4669" s="36">
        <f t="shared" si="836"/>
        <v>43365</v>
      </c>
    </row>
    <row r="4670" spans="2:31" ht="14.5" hidden="1">
      <c r="B4670" s="29" t="s">
        <v>1954</v>
      </c>
      <c r="C4670" s="30" t="str">
        <f t="shared" si="837"/>
        <v>(Proveedores estratégicos)</v>
      </c>
      <c r="D4670" s="30">
        <v>4</v>
      </c>
      <c r="E4670" s="30" t="s">
        <v>5291</v>
      </c>
      <c r="F4670" s="30" t="s">
        <v>5292</v>
      </c>
      <c r="G4670" s="30" t="s">
        <v>3909</v>
      </c>
      <c r="H4670" s="31">
        <v>3280</v>
      </c>
      <c r="I4670" s="31" t="s">
        <v>62</v>
      </c>
      <c r="J4670" s="32">
        <v>436.80000000000001</v>
      </c>
      <c r="K4670" s="33">
        <f t="shared" si="838"/>
        <v>436.80000000000001</v>
      </c>
      <c r="L4670" s="33">
        <v>-1217</v>
      </c>
      <c r="M4670" s="33">
        <v>0</v>
      </c>
      <c r="N4670" s="33">
        <v>0</v>
      </c>
      <c r="O4670" s="33">
        <v>0</v>
      </c>
      <c r="P4670" s="33">
        <f t="shared" si="839"/>
        <v>436.80000000000001</v>
      </c>
      <c r="Q4670" s="33">
        <f t="shared" si="840"/>
        <v>436.80000000000001</v>
      </c>
      <c r="R4670" s="33">
        <f t="shared" si="841"/>
        <v>-1217</v>
      </c>
      <c r="S4670" s="33"/>
      <c r="T4670" s="30" t="str">
        <f t="shared" si="842"/>
        <v>USD</v>
      </c>
      <c r="U4670" s="33">
        <v>0</v>
      </c>
      <c r="V4670" s="33">
        <v>0</v>
      </c>
      <c r="W4670" s="33">
        <v>0</v>
      </c>
      <c r="X4670" s="33">
        <f t="shared" si="843"/>
        <v>436.80000000000001</v>
      </c>
      <c r="Y4670" s="33">
        <f t="shared" si="844"/>
        <v>436.80000000000001</v>
      </c>
      <c r="Z4670" s="33">
        <f t="shared" si="845"/>
        <v>-1217</v>
      </c>
      <c r="AA4670" s="34">
        <f t="shared" si="846"/>
        <v>-1.7548510916562485E-09</v>
      </c>
      <c r="AB4670" s="33" t="s">
        <v>4928</v>
      </c>
      <c r="AC4670" s="35">
        <v>43320</v>
      </c>
      <c r="AD4670" s="33">
        <v>60</v>
      </c>
      <c r="AE4670" s="36">
        <f t="shared" si="836"/>
        <v>43380</v>
      </c>
    </row>
    <row r="4671" spans="2:31" ht="14.5" hidden="1">
      <c r="B4671" s="29" t="s">
        <v>1954</v>
      </c>
      <c r="C4671" s="30" t="str">
        <f t="shared" si="837"/>
        <v>(Proveedores estratégicos)</v>
      </c>
      <c r="D4671" s="30">
        <v>4</v>
      </c>
      <c r="E4671" s="30" t="s">
        <v>5291</v>
      </c>
      <c r="F4671" s="30" t="s">
        <v>5292</v>
      </c>
      <c r="G4671" s="30" t="s">
        <v>3909</v>
      </c>
      <c r="H4671" s="31">
        <v>3327</v>
      </c>
      <c r="I4671" s="31" t="s">
        <v>62</v>
      </c>
      <c r="J4671" s="32">
        <v>365.39999999999998</v>
      </c>
      <c r="K4671" s="33">
        <f t="shared" si="838"/>
        <v>365.39999999999998</v>
      </c>
      <c r="L4671" s="33">
        <v>483</v>
      </c>
      <c r="M4671" s="33">
        <v>0</v>
      </c>
      <c r="N4671" s="33">
        <v>0</v>
      </c>
      <c r="O4671" s="33">
        <v>0</v>
      </c>
      <c r="P4671" s="33">
        <f t="shared" si="839"/>
        <v>365.39999999999998</v>
      </c>
      <c r="Q4671" s="33">
        <f t="shared" si="840"/>
        <v>365.39999999999998</v>
      </c>
      <c r="R4671" s="33">
        <f t="shared" si="841"/>
        <v>483</v>
      </c>
      <c r="S4671" s="33"/>
      <c r="T4671" s="30" t="str">
        <f t="shared" si="842"/>
        <v>USD</v>
      </c>
      <c r="U4671" s="33">
        <v>0</v>
      </c>
      <c r="V4671" s="33">
        <v>0</v>
      </c>
      <c r="W4671" s="33">
        <v>0</v>
      </c>
      <c r="X4671" s="33">
        <f t="shared" si="843"/>
        <v>365.39999999999998</v>
      </c>
      <c r="Y4671" s="33">
        <f t="shared" si="844"/>
        <v>365.39999999999998</v>
      </c>
      <c r="Z4671" s="33">
        <f t="shared" si="845"/>
        <v>483</v>
      </c>
      <c r="AA4671" s="34">
        <f t="shared" si="846"/>
        <v>6.9646103308953823E-10</v>
      </c>
      <c r="AB4671" s="33" t="s">
        <v>4928</v>
      </c>
      <c r="AC4671" s="35">
        <v>43333</v>
      </c>
      <c r="AD4671" s="33">
        <v>60</v>
      </c>
      <c r="AE4671" s="36">
        <f t="shared" si="836"/>
        <v>43393</v>
      </c>
    </row>
    <row r="4672" spans="2:31" ht="14.5" hidden="1">
      <c r="B4672" s="29" t="s">
        <v>1954</v>
      </c>
      <c r="C4672" s="30" t="str">
        <f t="shared" si="837"/>
        <v>(Proveedores estratégicos)</v>
      </c>
      <c r="D4672" s="30">
        <v>4</v>
      </c>
      <c r="E4672" s="30" t="s">
        <v>5291</v>
      </c>
      <c r="F4672" s="30" t="s">
        <v>5292</v>
      </c>
      <c r="G4672" s="30" t="s">
        <v>3909</v>
      </c>
      <c r="H4672" s="31">
        <v>3326</v>
      </c>
      <c r="I4672" s="31" t="s">
        <v>62</v>
      </c>
      <c r="J4672" s="32">
        <v>362.39999999999998</v>
      </c>
      <c r="K4672" s="33">
        <f t="shared" si="838"/>
        <v>362.39999999999998</v>
      </c>
      <c r="L4672" s="33">
        <v>907</v>
      </c>
      <c r="M4672" s="33">
        <v>0</v>
      </c>
      <c r="N4672" s="33">
        <v>0</v>
      </c>
      <c r="O4672" s="33">
        <v>0</v>
      </c>
      <c r="P4672" s="33">
        <f t="shared" si="839"/>
        <v>362.39999999999998</v>
      </c>
      <c r="Q4672" s="33">
        <f t="shared" si="840"/>
        <v>362.39999999999998</v>
      </c>
      <c r="R4672" s="33">
        <f t="shared" si="841"/>
        <v>907</v>
      </c>
      <c r="S4672" s="33"/>
      <c r="T4672" s="30" t="str">
        <f t="shared" si="842"/>
        <v>USD</v>
      </c>
      <c r="U4672" s="33">
        <v>0</v>
      </c>
      <c r="V4672" s="33">
        <v>0</v>
      </c>
      <c r="W4672" s="33">
        <v>0</v>
      </c>
      <c r="X4672" s="33">
        <f t="shared" si="843"/>
        <v>362.39999999999998</v>
      </c>
      <c r="Y4672" s="33">
        <f t="shared" si="844"/>
        <v>362.39999999999998</v>
      </c>
      <c r="Z4672" s="33">
        <f t="shared" si="845"/>
        <v>907</v>
      </c>
      <c r="AA4672" s="34">
        <f t="shared" si="846"/>
        <v>1.3078471159673109E-09</v>
      </c>
      <c r="AB4672" s="33" t="s">
        <v>4928</v>
      </c>
      <c r="AC4672" s="35">
        <v>43333</v>
      </c>
      <c r="AD4672" s="33">
        <v>60</v>
      </c>
      <c r="AE4672" s="36">
        <f t="shared" si="836"/>
        <v>43393</v>
      </c>
    </row>
    <row r="4673" spans="2:31" ht="14.5" hidden="1">
      <c r="B4673" s="29" t="s">
        <v>1954</v>
      </c>
      <c r="C4673" s="30" t="str">
        <f t="shared" si="837"/>
        <v>(Proveedores estratégicos)</v>
      </c>
      <c r="D4673" s="30">
        <v>4</v>
      </c>
      <c r="E4673" s="30" t="s">
        <v>5291</v>
      </c>
      <c r="F4673" s="30" t="s">
        <v>5292</v>
      </c>
      <c r="G4673" s="30" t="s">
        <v>3909</v>
      </c>
      <c r="H4673" s="31">
        <v>3365</v>
      </c>
      <c r="I4673" s="31" t="s">
        <v>62</v>
      </c>
      <c r="J4673" s="32">
        <v>334.39999999999998</v>
      </c>
      <c r="K4673" s="33">
        <f t="shared" si="838"/>
        <v>334.39999999999998</v>
      </c>
      <c r="L4673" s="33">
        <v>335</v>
      </c>
      <c r="M4673" s="33">
        <v>0</v>
      </c>
      <c r="N4673" s="33">
        <v>0</v>
      </c>
      <c r="O4673" s="33">
        <v>0</v>
      </c>
      <c r="P4673" s="33">
        <f t="shared" si="839"/>
        <v>334.39999999999998</v>
      </c>
      <c r="Q4673" s="33">
        <f t="shared" si="840"/>
        <v>334.39999999999998</v>
      </c>
      <c r="R4673" s="33">
        <f t="shared" si="841"/>
        <v>335</v>
      </c>
      <c r="S4673" s="33"/>
      <c r="T4673" s="30" t="str">
        <f t="shared" si="842"/>
        <v>USD</v>
      </c>
      <c r="U4673" s="33">
        <v>0</v>
      </c>
      <c r="V4673" s="33">
        <v>0</v>
      </c>
      <c r="W4673" s="33">
        <v>0</v>
      </c>
      <c r="X4673" s="33">
        <f t="shared" si="843"/>
        <v>334.39999999999998</v>
      </c>
      <c r="Y4673" s="33">
        <f t="shared" si="844"/>
        <v>334.39999999999998</v>
      </c>
      <c r="Z4673" s="33">
        <f t="shared" si="845"/>
        <v>335</v>
      </c>
      <c r="AA4673" s="34">
        <f t="shared" si="846"/>
        <v>4.8305268340578739E-10</v>
      </c>
      <c r="AB4673" s="33" t="s">
        <v>4928</v>
      </c>
      <c r="AC4673" s="35">
        <v>43346</v>
      </c>
      <c r="AD4673" s="33">
        <v>60</v>
      </c>
      <c r="AE4673" s="36">
        <f t="shared" si="836"/>
        <v>43406</v>
      </c>
    </row>
    <row r="4674" spans="2:31" ht="14.5" hidden="1">
      <c r="B4674" s="29" t="s">
        <v>1954</v>
      </c>
      <c r="C4674" s="30" t="str">
        <f t="shared" si="837"/>
        <v>(Proveedores estratégicos)</v>
      </c>
      <c r="D4674" s="30">
        <v>4</v>
      </c>
      <c r="E4674" s="30" t="s">
        <v>5291</v>
      </c>
      <c r="F4674" s="30" t="s">
        <v>5292</v>
      </c>
      <c r="G4674" s="30" t="s">
        <v>3909</v>
      </c>
      <c r="H4674" s="31">
        <v>3484</v>
      </c>
      <c r="I4674" s="31" t="s">
        <v>62</v>
      </c>
      <c r="J4674" s="32">
        <v>376.39999999999998</v>
      </c>
      <c r="K4674" s="33">
        <f t="shared" si="838"/>
        <v>376.39999999999998</v>
      </c>
      <c r="L4674" s="33">
        <v>998</v>
      </c>
      <c r="M4674" s="33">
        <v>0</v>
      </c>
      <c r="N4674" s="33">
        <v>0</v>
      </c>
      <c r="O4674" s="33">
        <v>0</v>
      </c>
      <c r="P4674" s="33">
        <f t="shared" si="839"/>
        <v>376.39999999999998</v>
      </c>
      <c r="Q4674" s="33">
        <f t="shared" si="840"/>
        <v>376.39999999999998</v>
      </c>
      <c r="R4674" s="33">
        <f t="shared" si="841"/>
        <v>998</v>
      </c>
      <c r="S4674" s="33"/>
      <c r="T4674" s="30" t="str">
        <f t="shared" si="842"/>
        <v>USD</v>
      </c>
      <c r="U4674" s="33">
        <v>0</v>
      </c>
      <c r="V4674" s="33">
        <v>0</v>
      </c>
      <c r="W4674" s="33">
        <v>0</v>
      </c>
      <c r="X4674" s="33">
        <f t="shared" si="843"/>
        <v>376.39999999999998</v>
      </c>
      <c r="Y4674" s="33">
        <f t="shared" si="844"/>
        <v>376.39999999999998</v>
      </c>
      <c r="Z4674" s="33">
        <f t="shared" si="845"/>
        <v>998</v>
      </c>
      <c r="AA4674" s="34">
        <f t="shared" si="846"/>
        <v>1.4390644120566442E-09</v>
      </c>
      <c r="AB4674" s="33" t="s">
        <v>4928</v>
      </c>
      <c r="AC4674" s="35">
        <v>43374</v>
      </c>
      <c r="AD4674" s="33">
        <v>60</v>
      </c>
      <c r="AE4674" s="36">
        <f t="shared" si="836"/>
        <v>43434</v>
      </c>
    </row>
    <row r="4675" spans="2:31" ht="14.5" hidden="1">
      <c r="B4675" s="29" t="s">
        <v>1954</v>
      </c>
      <c r="C4675" s="30" t="str">
        <f t="shared" si="837"/>
        <v>(Proveedores estratégicos)</v>
      </c>
      <c r="D4675" s="30">
        <v>4</v>
      </c>
      <c r="E4675" s="30" t="s">
        <v>5291</v>
      </c>
      <c r="F4675" s="30" t="s">
        <v>5292</v>
      </c>
      <c r="G4675" s="30" t="s">
        <v>3909</v>
      </c>
      <c r="H4675" s="31">
        <v>3547</v>
      </c>
      <c r="I4675" s="31" t="s">
        <v>62</v>
      </c>
      <c r="J4675" s="32">
        <v>376.39999999999998</v>
      </c>
      <c r="K4675" s="33">
        <f t="shared" si="838"/>
        <v>376.39999999999998</v>
      </c>
      <c r="L4675" s="33">
        <v>340</v>
      </c>
      <c r="M4675" s="33">
        <v>0</v>
      </c>
      <c r="N4675" s="33">
        <v>0</v>
      </c>
      <c r="O4675" s="33">
        <v>0</v>
      </c>
      <c r="P4675" s="33">
        <f t="shared" si="839"/>
        <v>376.39999999999998</v>
      </c>
      <c r="Q4675" s="33">
        <f t="shared" si="840"/>
        <v>376.39999999999998</v>
      </c>
      <c r="R4675" s="33">
        <f t="shared" si="841"/>
        <v>340</v>
      </c>
      <c r="S4675" s="33"/>
      <c r="T4675" s="30" t="str">
        <f t="shared" si="842"/>
        <v>USD</v>
      </c>
      <c r="U4675" s="33">
        <v>0</v>
      </c>
      <c r="V4675" s="33">
        <v>0</v>
      </c>
      <c r="W4675" s="33">
        <v>0</v>
      </c>
      <c r="X4675" s="33">
        <f t="shared" si="843"/>
        <v>376.39999999999998</v>
      </c>
      <c r="Y4675" s="33">
        <f t="shared" si="844"/>
        <v>376.39999999999998</v>
      </c>
      <c r="Z4675" s="33">
        <f t="shared" si="845"/>
        <v>340</v>
      </c>
      <c r="AA4675" s="34">
        <f t="shared" si="846"/>
        <v>4.9026242494915731E-10</v>
      </c>
      <c r="AB4675" s="33" t="s">
        <v>4928</v>
      </c>
      <c r="AC4675" s="35">
        <v>43389</v>
      </c>
      <c r="AD4675" s="33">
        <v>60</v>
      </c>
      <c r="AE4675" s="36">
        <f t="shared" si="836"/>
        <v>43449</v>
      </c>
    </row>
    <row r="4676" spans="2:31" ht="14.5" hidden="1">
      <c r="B4676" s="29" t="s">
        <v>1954</v>
      </c>
      <c r="C4676" s="30" t="str">
        <f t="shared" si="837"/>
        <v>(Proveedores estratégicos)</v>
      </c>
      <c r="D4676" s="30">
        <v>4</v>
      </c>
      <c r="E4676" s="30" t="s">
        <v>5291</v>
      </c>
      <c r="F4676" s="30" t="s">
        <v>5292</v>
      </c>
      <c r="G4676" s="30" t="s">
        <v>3909</v>
      </c>
      <c r="H4676" s="31">
        <v>3543</v>
      </c>
      <c r="I4676" s="31" t="s">
        <v>62</v>
      </c>
      <c r="J4676" s="32">
        <v>601.39999999999998</v>
      </c>
      <c r="K4676" s="33">
        <f t="shared" si="838"/>
        <v>601.39999999999998</v>
      </c>
      <c r="L4676" s="33">
        <v>340</v>
      </c>
      <c r="M4676" s="33">
        <v>0</v>
      </c>
      <c r="N4676" s="33">
        <v>0</v>
      </c>
      <c r="O4676" s="33">
        <v>0</v>
      </c>
      <c r="P4676" s="33">
        <f t="shared" si="839"/>
        <v>601.39999999999998</v>
      </c>
      <c r="Q4676" s="33">
        <f t="shared" si="840"/>
        <v>601.39999999999998</v>
      </c>
      <c r="R4676" s="33">
        <f t="shared" si="841"/>
        <v>340</v>
      </c>
      <c r="S4676" s="33"/>
      <c r="T4676" s="30" t="str">
        <f t="shared" si="842"/>
        <v>USD</v>
      </c>
      <c r="U4676" s="33">
        <v>0</v>
      </c>
      <c r="V4676" s="33">
        <v>0</v>
      </c>
      <c r="W4676" s="33">
        <v>0</v>
      </c>
      <c r="X4676" s="33">
        <f t="shared" si="843"/>
        <v>601.39999999999998</v>
      </c>
      <c r="Y4676" s="33">
        <f t="shared" si="844"/>
        <v>601.39999999999998</v>
      </c>
      <c r="Z4676" s="33">
        <f t="shared" si="845"/>
        <v>340</v>
      </c>
      <c r="AA4676" s="34">
        <f t="shared" si="846"/>
        <v>4.9026242494915731E-10</v>
      </c>
      <c r="AB4676" s="33" t="s">
        <v>4928</v>
      </c>
      <c r="AC4676" s="35">
        <v>43389</v>
      </c>
      <c r="AD4676" s="33">
        <v>60</v>
      </c>
      <c r="AE4676" s="36">
        <f t="shared" si="836"/>
        <v>43449</v>
      </c>
    </row>
    <row r="4677" spans="2:31" ht="14.5" hidden="1">
      <c r="B4677" s="29" t="s">
        <v>1954</v>
      </c>
      <c r="C4677" s="30" t="str">
        <f t="shared" si="837"/>
        <v>(Proveedores estratégicos)</v>
      </c>
      <c r="D4677" s="30">
        <v>4</v>
      </c>
      <c r="E4677" s="30" t="s">
        <v>5291</v>
      </c>
      <c r="F4677" s="30" t="s">
        <v>5292</v>
      </c>
      <c r="G4677" s="30" t="s">
        <v>3909</v>
      </c>
      <c r="H4677" s="31">
        <v>3632</v>
      </c>
      <c r="I4677" s="31" t="s">
        <v>62</v>
      </c>
      <c r="J4677" s="32">
        <v>370.39999999999998</v>
      </c>
      <c r="K4677" s="33">
        <f t="shared" si="838"/>
        <v>370.39999999999998</v>
      </c>
      <c r="L4677" s="33">
        <v>704</v>
      </c>
      <c r="M4677" s="33">
        <v>0</v>
      </c>
      <c r="N4677" s="33">
        <v>0</v>
      </c>
      <c r="O4677" s="33">
        <v>0</v>
      </c>
      <c r="P4677" s="33">
        <f t="shared" si="839"/>
        <v>370.39999999999998</v>
      </c>
      <c r="Q4677" s="33">
        <f t="shared" si="840"/>
        <v>370.39999999999998</v>
      </c>
      <c r="R4677" s="33">
        <f t="shared" si="841"/>
        <v>704</v>
      </c>
      <c r="S4677" s="33"/>
      <c r="T4677" s="30" t="str">
        <f t="shared" si="842"/>
        <v>USD</v>
      </c>
      <c r="U4677" s="33">
        <v>0</v>
      </c>
      <c r="V4677" s="33">
        <v>0</v>
      </c>
      <c r="W4677" s="33">
        <v>0</v>
      </c>
      <c r="X4677" s="33">
        <f t="shared" si="843"/>
        <v>370.39999999999998</v>
      </c>
      <c r="Y4677" s="33">
        <f t="shared" si="844"/>
        <v>370.39999999999998</v>
      </c>
      <c r="Z4677" s="33">
        <f t="shared" si="845"/>
        <v>704</v>
      </c>
      <c r="AA4677" s="34">
        <f t="shared" si="846"/>
        <v>1.0151316093064905E-09</v>
      </c>
      <c r="AB4677" s="33" t="s">
        <v>4928</v>
      </c>
      <c r="AC4677" s="35">
        <v>43406</v>
      </c>
      <c r="AD4677" s="33">
        <v>60</v>
      </c>
      <c r="AE4677" s="36">
        <f t="shared" si="836"/>
        <v>43466</v>
      </c>
    </row>
    <row r="4678" spans="2:31" ht="14.5" hidden="1">
      <c r="B4678" s="29" t="s">
        <v>1954</v>
      </c>
      <c r="C4678" s="30" t="str">
        <f t="shared" si="837"/>
        <v>(Proveedores estratégicos)</v>
      </c>
      <c r="D4678" s="30">
        <v>4</v>
      </c>
      <c r="E4678" s="30" t="s">
        <v>5291</v>
      </c>
      <c r="F4678" s="30" t="s">
        <v>5292</v>
      </c>
      <c r="G4678" s="30" t="s">
        <v>3909</v>
      </c>
      <c r="H4678" s="31">
        <v>2627</v>
      </c>
      <c r="I4678" s="31" t="s">
        <v>62</v>
      </c>
      <c r="J4678" s="32">
        <v>373.39999999999998</v>
      </c>
      <c r="K4678" s="33">
        <f t="shared" si="838"/>
        <v>373.39999999999998</v>
      </c>
      <c r="L4678" s="33">
        <v>608</v>
      </c>
      <c r="M4678" s="33">
        <v>0</v>
      </c>
      <c r="N4678" s="33">
        <v>0</v>
      </c>
      <c r="O4678" s="33">
        <v>0</v>
      </c>
      <c r="P4678" s="33">
        <f t="shared" si="839"/>
        <v>373.39999999999998</v>
      </c>
      <c r="Q4678" s="33">
        <f t="shared" si="840"/>
        <v>373.39999999999998</v>
      </c>
      <c r="R4678" s="33">
        <f t="shared" si="841"/>
        <v>608</v>
      </c>
      <c r="S4678" s="33"/>
      <c r="T4678" s="30" t="str">
        <f t="shared" si="842"/>
        <v>USD</v>
      </c>
      <c r="U4678" s="33">
        <v>0</v>
      </c>
      <c r="V4678" s="33">
        <v>0</v>
      </c>
      <c r="W4678" s="33">
        <v>0</v>
      </c>
      <c r="X4678" s="33">
        <f t="shared" si="843"/>
        <v>373.39999999999998</v>
      </c>
      <c r="Y4678" s="33">
        <f t="shared" si="844"/>
        <v>373.39999999999998</v>
      </c>
      <c r="Z4678" s="33">
        <f t="shared" si="845"/>
        <v>608</v>
      </c>
      <c r="AA4678" s="34">
        <f t="shared" si="846"/>
        <v>8.7670457167378722E-10</v>
      </c>
      <c r="AB4678" s="33" t="s">
        <v>4928</v>
      </c>
      <c r="AC4678" s="35">
        <v>43406</v>
      </c>
      <c r="AD4678" s="33">
        <v>60</v>
      </c>
      <c r="AE4678" s="36">
        <f t="shared" si="847" ref="AE4678:AE4741">+AD4678+AC4678</f>
        <v>43466</v>
      </c>
    </row>
    <row r="4679" spans="2:31" ht="14.5" hidden="1">
      <c r="B4679" s="29" t="s">
        <v>1954</v>
      </c>
      <c r="C4679" s="30" t="str">
        <f t="shared" si="837"/>
        <v>(Proveedores estratégicos)</v>
      </c>
      <c r="D4679" s="30">
        <v>4</v>
      </c>
      <c r="E4679" s="30" t="s">
        <v>5291</v>
      </c>
      <c r="F4679" s="30" t="s">
        <v>5292</v>
      </c>
      <c r="G4679" s="30" t="s">
        <v>3909</v>
      </c>
      <c r="H4679" s="31">
        <v>3699</v>
      </c>
      <c r="I4679" s="31" t="s">
        <v>62</v>
      </c>
      <c r="J4679" s="32">
        <v>364.39999999999998</v>
      </c>
      <c r="K4679" s="33">
        <f t="shared" si="838"/>
        <v>364.39999999999998</v>
      </c>
      <c r="L4679" s="33">
        <v>992</v>
      </c>
      <c r="M4679" s="33">
        <v>0</v>
      </c>
      <c r="N4679" s="33">
        <v>0</v>
      </c>
      <c r="O4679" s="33">
        <v>0</v>
      </c>
      <c r="P4679" s="33">
        <f t="shared" si="839"/>
        <v>364.39999999999998</v>
      </c>
      <c r="Q4679" s="33">
        <f t="shared" si="840"/>
        <v>364.39999999999998</v>
      </c>
      <c r="R4679" s="33">
        <f t="shared" si="841"/>
        <v>992</v>
      </c>
      <c r="S4679" s="33"/>
      <c r="T4679" s="30" t="str">
        <f t="shared" si="842"/>
        <v>USD</v>
      </c>
      <c r="U4679" s="33">
        <v>0</v>
      </c>
      <c r="V4679" s="33">
        <v>0</v>
      </c>
      <c r="W4679" s="33">
        <v>0</v>
      </c>
      <c r="X4679" s="33">
        <f t="shared" si="843"/>
        <v>364.39999999999998</v>
      </c>
      <c r="Y4679" s="33">
        <f t="shared" si="844"/>
        <v>364.39999999999998</v>
      </c>
      <c r="Z4679" s="33">
        <f t="shared" si="845"/>
        <v>992</v>
      </c>
      <c r="AA4679" s="34">
        <f t="shared" si="846"/>
        <v>1.4304127222046003E-09</v>
      </c>
      <c r="AB4679" s="33" t="s">
        <v>4928</v>
      </c>
      <c r="AC4679" s="35">
        <v>43418</v>
      </c>
      <c r="AD4679" s="33">
        <v>60</v>
      </c>
      <c r="AE4679" s="36">
        <f t="shared" si="847"/>
        <v>43478</v>
      </c>
    </row>
    <row r="4680" spans="2:31" ht="14.5" hidden="1">
      <c r="B4680" s="29" t="s">
        <v>1954</v>
      </c>
      <c r="C4680" s="30" t="str">
        <f t="shared" si="837"/>
        <v>(Proveedores estratégicos)</v>
      </c>
      <c r="D4680" s="30">
        <v>4</v>
      </c>
      <c r="E4680" s="30" t="s">
        <v>5291</v>
      </c>
      <c r="F4680" s="30" t="s">
        <v>5292</v>
      </c>
      <c r="G4680" s="30" t="s">
        <v>3909</v>
      </c>
      <c r="H4680" s="31">
        <v>3701</v>
      </c>
      <c r="I4680" s="31" t="s">
        <v>62</v>
      </c>
      <c r="J4680" s="32">
        <v>693.39999999999998</v>
      </c>
      <c r="K4680" s="33">
        <f t="shared" si="838"/>
        <v>693.39999999999998</v>
      </c>
      <c r="L4680" s="33">
        <v>992</v>
      </c>
      <c r="M4680" s="33">
        <v>0</v>
      </c>
      <c r="N4680" s="33">
        <v>0</v>
      </c>
      <c r="O4680" s="33">
        <v>0</v>
      </c>
      <c r="P4680" s="33">
        <f t="shared" si="839"/>
        <v>693.39999999999998</v>
      </c>
      <c r="Q4680" s="33">
        <f t="shared" si="840"/>
        <v>693.39999999999998</v>
      </c>
      <c r="R4680" s="33">
        <f t="shared" si="841"/>
        <v>992</v>
      </c>
      <c r="S4680" s="33"/>
      <c r="T4680" s="30" t="str">
        <f t="shared" si="842"/>
        <v>USD</v>
      </c>
      <c r="U4680" s="33">
        <v>0</v>
      </c>
      <c r="V4680" s="33">
        <v>0</v>
      </c>
      <c r="W4680" s="33">
        <v>0</v>
      </c>
      <c r="X4680" s="33">
        <f t="shared" si="843"/>
        <v>693.39999999999998</v>
      </c>
      <c r="Y4680" s="33">
        <f t="shared" si="844"/>
        <v>693.39999999999998</v>
      </c>
      <c r="Z4680" s="33">
        <f t="shared" si="845"/>
        <v>992</v>
      </c>
      <c r="AA4680" s="34">
        <f t="shared" si="846"/>
        <v>1.4304127222046003E-09</v>
      </c>
      <c r="AB4680" s="33" t="s">
        <v>4928</v>
      </c>
      <c r="AC4680" s="35">
        <v>43418</v>
      </c>
      <c r="AD4680" s="33">
        <v>60</v>
      </c>
      <c r="AE4680" s="36">
        <f t="shared" si="847"/>
        <v>43478</v>
      </c>
    </row>
    <row r="4681" spans="2:31" ht="14.5" hidden="1">
      <c r="B4681" s="29" t="s">
        <v>1954</v>
      </c>
      <c r="C4681" s="30" t="str">
        <f t="shared" si="837"/>
        <v>(Proveedores estratégicos)</v>
      </c>
      <c r="D4681" s="30">
        <v>4</v>
      </c>
      <c r="E4681" s="30" t="s">
        <v>5291</v>
      </c>
      <c r="F4681" s="30" t="s">
        <v>5292</v>
      </c>
      <c r="G4681" s="30" t="s">
        <v>3909</v>
      </c>
      <c r="H4681" s="31">
        <v>3948</v>
      </c>
      <c r="I4681" s="31" t="s">
        <v>62</v>
      </c>
      <c r="J4681" s="32">
        <v>379.39999999999998</v>
      </c>
      <c r="K4681" s="33">
        <f t="shared" si="838"/>
        <v>379.39999999999998</v>
      </c>
      <c r="L4681" s="33">
        <v>343</v>
      </c>
      <c r="M4681" s="33">
        <v>0</v>
      </c>
      <c r="N4681" s="33">
        <v>0</v>
      </c>
      <c r="O4681" s="33">
        <v>0</v>
      </c>
      <c r="P4681" s="33">
        <f t="shared" si="839"/>
        <v>379.39999999999998</v>
      </c>
      <c r="Q4681" s="33">
        <f t="shared" si="840"/>
        <v>379.39999999999998</v>
      </c>
      <c r="R4681" s="33">
        <f t="shared" si="841"/>
        <v>343</v>
      </c>
      <c r="S4681" s="33"/>
      <c r="T4681" s="30" t="str">
        <f t="shared" si="842"/>
        <v>USD</v>
      </c>
      <c r="U4681" s="33">
        <v>0</v>
      </c>
      <c r="V4681" s="33">
        <v>0</v>
      </c>
      <c r="W4681" s="33">
        <v>0</v>
      </c>
      <c r="X4681" s="33">
        <f t="shared" si="843"/>
        <v>379.39999999999998</v>
      </c>
      <c r="Y4681" s="33">
        <f t="shared" si="844"/>
        <v>379.39999999999998</v>
      </c>
      <c r="Z4681" s="33">
        <f t="shared" si="845"/>
        <v>343</v>
      </c>
      <c r="AA4681" s="34">
        <f t="shared" si="846"/>
        <v>4.9458826987517926E-10</v>
      </c>
      <c r="AB4681" s="33" t="s">
        <v>4928</v>
      </c>
      <c r="AC4681" s="35">
        <v>43487</v>
      </c>
      <c r="AD4681" s="33">
        <v>60</v>
      </c>
      <c r="AE4681" s="36">
        <f t="shared" si="847"/>
        <v>43547</v>
      </c>
    </row>
    <row r="4682" spans="2:31" ht="14.5" hidden="1">
      <c r="B4682" s="29" t="s">
        <v>1954</v>
      </c>
      <c r="C4682" s="30" t="str">
        <f t="shared" si="837"/>
        <v>(Proveedores estratégicos)</v>
      </c>
      <c r="D4682" s="30">
        <v>4</v>
      </c>
      <c r="E4682" s="30" t="s">
        <v>5291</v>
      </c>
      <c r="F4682" s="30" t="s">
        <v>5292</v>
      </c>
      <c r="G4682" s="30" t="s">
        <v>3909</v>
      </c>
      <c r="H4682" s="31">
        <v>3964</v>
      </c>
      <c r="I4682" s="31" t="s">
        <v>62</v>
      </c>
      <c r="J4682" s="32">
        <v>357.39999999999998</v>
      </c>
      <c r="K4682" s="33">
        <f t="shared" si="838"/>
        <v>357.39999999999998</v>
      </c>
      <c r="L4682" s="33">
        <v>345</v>
      </c>
      <c r="M4682" s="33">
        <v>0</v>
      </c>
      <c r="N4682" s="33">
        <v>0</v>
      </c>
      <c r="O4682" s="33">
        <v>0</v>
      </c>
      <c r="P4682" s="33">
        <f t="shared" si="839"/>
        <v>357.39999999999998</v>
      </c>
      <c r="Q4682" s="33">
        <f t="shared" si="840"/>
        <v>357.39999999999998</v>
      </c>
      <c r="R4682" s="33">
        <f t="shared" si="841"/>
        <v>345</v>
      </c>
      <c r="S4682" s="33"/>
      <c r="T4682" s="30" t="str">
        <f t="shared" si="842"/>
        <v>USD</v>
      </c>
      <c r="U4682" s="33">
        <v>0</v>
      </c>
      <c r="V4682" s="33">
        <v>0</v>
      </c>
      <c r="W4682" s="33">
        <v>0</v>
      </c>
      <c r="X4682" s="33">
        <f t="shared" si="843"/>
        <v>357.39999999999998</v>
      </c>
      <c r="Y4682" s="33">
        <f t="shared" si="844"/>
        <v>357.39999999999998</v>
      </c>
      <c r="Z4682" s="33">
        <f t="shared" si="845"/>
        <v>345</v>
      </c>
      <c r="AA4682" s="34">
        <f t="shared" si="846"/>
        <v>4.9747216649252734E-10</v>
      </c>
      <c r="AB4682" s="33" t="s">
        <v>4928</v>
      </c>
      <c r="AC4682" s="35">
        <v>43488</v>
      </c>
      <c r="AD4682" s="33">
        <v>60</v>
      </c>
      <c r="AE4682" s="36">
        <f t="shared" si="847"/>
        <v>43548</v>
      </c>
    </row>
    <row r="4683" spans="2:31" ht="14.5" hidden="1">
      <c r="B4683" s="29" t="s">
        <v>1954</v>
      </c>
      <c r="C4683" s="30" t="str">
        <f t="shared" si="837"/>
        <v>(Proveedores estratégicos)</v>
      </c>
      <c r="D4683" s="30">
        <v>4</v>
      </c>
      <c r="E4683" s="30" t="s">
        <v>5291</v>
      </c>
      <c r="F4683" s="30" t="s">
        <v>5292</v>
      </c>
      <c r="G4683" s="30" t="s">
        <v>3909</v>
      </c>
      <c r="H4683" s="31">
        <v>3986</v>
      </c>
      <c r="I4683" s="31" t="s">
        <v>62</v>
      </c>
      <c r="J4683" s="32">
        <v>319.39999999999998</v>
      </c>
      <c r="K4683" s="33">
        <f t="shared" si="838"/>
        <v>319.39999999999998</v>
      </c>
      <c r="L4683" s="33">
        <v>343</v>
      </c>
      <c r="M4683" s="33">
        <v>0</v>
      </c>
      <c r="N4683" s="33">
        <v>0</v>
      </c>
      <c r="O4683" s="33">
        <v>0</v>
      </c>
      <c r="P4683" s="33">
        <f t="shared" si="839"/>
        <v>319.39999999999998</v>
      </c>
      <c r="Q4683" s="33">
        <f t="shared" si="840"/>
        <v>319.39999999999998</v>
      </c>
      <c r="R4683" s="33">
        <f t="shared" si="841"/>
        <v>343</v>
      </c>
      <c r="S4683" s="33"/>
      <c r="T4683" s="30" t="str">
        <f t="shared" si="842"/>
        <v>USD</v>
      </c>
      <c r="U4683" s="33">
        <v>0</v>
      </c>
      <c r="V4683" s="33">
        <v>0</v>
      </c>
      <c r="W4683" s="33">
        <v>0</v>
      </c>
      <c r="X4683" s="33">
        <f t="shared" si="843"/>
        <v>319.39999999999998</v>
      </c>
      <c r="Y4683" s="33">
        <f t="shared" si="844"/>
        <v>319.39999999999998</v>
      </c>
      <c r="Z4683" s="33">
        <f t="shared" si="845"/>
        <v>343</v>
      </c>
      <c r="AA4683" s="34">
        <f t="shared" si="846"/>
        <v>4.9458826987517926E-10</v>
      </c>
      <c r="AB4683" s="33" t="s">
        <v>4928</v>
      </c>
      <c r="AC4683" s="35">
        <v>43497</v>
      </c>
      <c r="AD4683" s="33">
        <v>60</v>
      </c>
      <c r="AE4683" s="36">
        <f t="shared" si="847"/>
        <v>43557</v>
      </c>
    </row>
    <row r="4684" spans="2:31" ht="14.5" hidden="1">
      <c r="B4684" s="29" t="s">
        <v>1954</v>
      </c>
      <c r="C4684" s="30" t="str">
        <f t="shared" si="837"/>
        <v>(Proveedores estratégicos)</v>
      </c>
      <c r="D4684" s="30">
        <v>4</v>
      </c>
      <c r="E4684" s="30" t="s">
        <v>5291</v>
      </c>
      <c r="F4684" s="30" t="s">
        <v>5292</v>
      </c>
      <c r="G4684" s="30" t="s">
        <v>3909</v>
      </c>
      <c r="H4684" s="31">
        <v>3997</v>
      </c>
      <c r="I4684" s="31" t="s">
        <v>62</v>
      </c>
      <c r="J4684" s="32">
        <v>360.39999999999998</v>
      </c>
      <c r="K4684" s="33">
        <f t="shared" si="838"/>
        <v>360.39999999999998</v>
      </c>
      <c r="L4684" s="33">
        <v>342</v>
      </c>
      <c r="M4684" s="33">
        <v>0</v>
      </c>
      <c r="N4684" s="33">
        <v>0</v>
      </c>
      <c r="O4684" s="33">
        <v>0</v>
      </c>
      <c r="P4684" s="33">
        <f t="shared" si="839"/>
        <v>360.39999999999998</v>
      </c>
      <c r="Q4684" s="33">
        <f t="shared" si="840"/>
        <v>360.39999999999998</v>
      </c>
      <c r="R4684" s="33">
        <f t="shared" si="841"/>
        <v>342</v>
      </c>
      <c r="S4684" s="33"/>
      <c r="T4684" s="30" t="str">
        <f t="shared" si="842"/>
        <v>USD</v>
      </c>
      <c r="U4684" s="33">
        <v>0</v>
      </c>
      <c r="V4684" s="33">
        <v>0</v>
      </c>
      <c r="W4684" s="33">
        <v>0</v>
      </c>
      <c r="X4684" s="33">
        <f t="shared" si="843"/>
        <v>360.39999999999998</v>
      </c>
      <c r="Y4684" s="33">
        <f t="shared" si="844"/>
        <v>360.39999999999998</v>
      </c>
      <c r="Z4684" s="33">
        <f t="shared" si="845"/>
        <v>342</v>
      </c>
      <c r="AA4684" s="34">
        <f t="shared" si="846"/>
        <v>4.9314632156650528E-10</v>
      </c>
      <c r="AB4684" s="33" t="s">
        <v>4928</v>
      </c>
      <c r="AC4684" s="35">
        <v>43497</v>
      </c>
      <c r="AD4684" s="33">
        <v>60</v>
      </c>
      <c r="AE4684" s="36">
        <f t="shared" si="847"/>
        <v>43557</v>
      </c>
    </row>
    <row r="4685" spans="2:31" ht="14.5" hidden="1">
      <c r="B4685" s="29" t="s">
        <v>1954</v>
      </c>
      <c r="C4685" s="30" t="str">
        <f t="shared" si="837"/>
        <v>(Proveedores estratégicos)</v>
      </c>
      <c r="D4685" s="30">
        <v>4</v>
      </c>
      <c r="E4685" s="30" t="s">
        <v>5291</v>
      </c>
      <c r="F4685" s="30" t="s">
        <v>5292</v>
      </c>
      <c r="G4685" s="30" t="s">
        <v>3909</v>
      </c>
      <c r="H4685" s="31">
        <v>3987</v>
      </c>
      <c r="I4685" s="31" t="s">
        <v>62</v>
      </c>
      <c r="J4685" s="32">
        <v>319.39999999999998</v>
      </c>
      <c r="K4685" s="33">
        <f t="shared" si="838"/>
        <v>319.39999999999998</v>
      </c>
      <c r="L4685" s="33">
        <v>343</v>
      </c>
      <c r="M4685" s="33">
        <v>0</v>
      </c>
      <c r="N4685" s="33">
        <v>0</v>
      </c>
      <c r="O4685" s="33">
        <v>0</v>
      </c>
      <c r="P4685" s="33">
        <f t="shared" si="839"/>
        <v>319.39999999999998</v>
      </c>
      <c r="Q4685" s="33">
        <f t="shared" si="840"/>
        <v>319.39999999999998</v>
      </c>
      <c r="R4685" s="33">
        <f t="shared" si="841"/>
        <v>343</v>
      </c>
      <c r="S4685" s="33"/>
      <c r="T4685" s="30" t="str">
        <f t="shared" si="842"/>
        <v>USD</v>
      </c>
      <c r="U4685" s="33">
        <v>0</v>
      </c>
      <c r="V4685" s="33">
        <v>0</v>
      </c>
      <c r="W4685" s="33">
        <v>0</v>
      </c>
      <c r="X4685" s="33">
        <f t="shared" si="843"/>
        <v>319.39999999999998</v>
      </c>
      <c r="Y4685" s="33">
        <f t="shared" si="844"/>
        <v>319.39999999999998</v>
      </c>
      <c r="Z4685" s="33">
        <f t="shared" si="845"/>
        <v>343</v>
      </c>
      <c r="AA4685" s="34">
        <f t="shared" si="846"/>
        <v>4.9458826987517926E-10</v>
      </c>
      <c r="AB4685" s="33" t="s">
        <v>4928</v>
      </c>
      <c r="AC4685" s="35">
        <v>43497</v>
      </c>
      <c r="AD4685" s="33">
        <v>60</v>
      </c>
      <c r="AE4685" s="36">
        <f t="shared" si="847"/>
        <v>43557</v>
      </c>
    </row>
    <row r="4686" spans="2:31" ht="14.5" hidden="1">
      <c r="B4686" s="29" t="s">
        <v>1954</v>
      </c>
      <c r="C4686" s="30" t="str">
        <f t="shared" si="837"/>
        <v>(Proveedores estratégicos)</v>
      </c>
      <c r="D4686" s="30">
        <v>4</v>
      </c>
      <c r="E4686" s="30" t="s">
        <v>5291</v>
      </c>
      <c r="F4686" s="30" t="s">
        <v>5292</v>
      </c>
      <c r="G4686" s="30" t="s">
        <v>3909</v>
      </c>
      <c r="H4686" s="31">
        <v>4023</v>
      </c>
      <c r="I4686" s="31" t="s">
        <v>62</v>
      </c>
      <c r="J4686" s="32">
        <v>349.39999999999998</v>
      </c>
      <c r="K4686" s="33">
        <f t="shared" si="838"/>
        <v>349.39999999999998</v>
      </c>
      <c r="L4686" s="33">
        <v>343</v>
      </c>
      <c r="M4686" s="33">
        <v>0</v>
      </c>
      <c r="N4686" s="33">
        <v>0</v>
      </c>
      <c r="O4686" s="33">
        <v>0</v>
      </c>
      <c r="P4686" s="33">
        <f t="shared" si="839"/>
        <v>349.39999999999998</v>
      </c>
      <c r="Q4686" s="33">
        <f t="shared" si="840"/>
        <v>349.39999999999998</v>
      </c>
      <c r="R4686" s="33">
        <f t="shared" si="841"/>
        <v>343</v>
      </c>
      <c r="S4686" s="33"/>
      <c r="T4686" s="30" t="str">
        <f t="shared" si="842"/>
        <v>USD</v>
      </c>
      <c r="U4686" s="33">
        <v>0</v>
      </c>
      <c r="V4686" s="33">
        <v>0</v>
      </c>
      <c r="W4686" s="33">
        <v>0</v>
      </c>
      <c r="X4686" s="33">
        <f t="shared" si="843"/>
        <v>349.39999999999998</v>
      </c>
      <c r="Y4686" s="33">
        <f t="shared" si="844"/>
        <v>349.39999999999998</v>
      </c>
      <c r="Z4686" s="33">
        <f t="shared" si="845"/>
        <v>343</v>
      </c>
      <c r="AA4686" s="34">
        <f t="shared" si="846"/>
        <v>4.9458826987517926E-10</v>
      </c>
      <c r="AB4686" s="33" t="s">
        <v>4928</v>
      </c>
      <c r="AC4686" s="35">
        <v>43507</v>
      </c>
      <c r="AD4686" s="33">
        <v>60</v>
      </c>
      <c r="AE4686" s="36">
        <f t="shared" si="847"/>
        <v>43567</v>
      </c>
    </row>
    <row r="4687" spans="2:31" ht="14.5" hidden="1">
      <c r="B4687" s="29" t="s">
        <v>1954</v>
      </c>
      <c r="C4687" s="30" t="str">
        <f t="shared" si="837"/>
        <v>(Proveedores estratégicos)</v>
      </c>
      <c r="D4687" s="30">
        <v>4</v>
      </c>
      <c r="E4687" s="30" t="s">
        <v>5291</v>
      </c>
      <c r="F4687" s="30" t="s">
        <v>5292</v>
      </c>
      <c r="G4687" s="30" t="s">
        <v>3909</v>
      </c>
      <c r="H4687" s="31">
        <v>4035</v>
      </c>
      <c r="I4687" s="31" t="s">
        <v>62</v>
      </c>
      <c r="J4687" s="32">
        <v>324.39999999999998</v>
      </c>
      <c r="K4687" s="33">
        <f t="shared" si="838"/>
        <v>324.39999999999998</v>
      </c>
      <c r="L4687" s="33">
        <v>344</v>
      </c>
      <c r="M4687" s="33">
        <v>0</v>
      </c>
      <c r="N4687" s="33">
        <v>0</v>
      </c>
      <c r="O4687" s="33">
        <v>0</v>
      </c>
      <c r="P4687" s="33">
        <f t="shared" si="839"/>
        <v>324.39999999999998</v>
      </c>
      <c r="Q4687" s="33">
        <f t="shared" si="840"/>
        <v>324.39999999999998</v>
      </c>
      <c r="R4687" s="33">
        <f t="shared" si="841"/>
        <v>344</v>
      </c>
      <c r="S4687" s="33"/>
      <c r="T4687" s="30" t="str">
        <f t="shared" si="842"/>
        <v>USD</v>
      </c>
      <c r="U4687" s="33">
        <v>0</v>
      </c>
      <c r="V4687" s="33">
        <v>0</v>
      </c>
      <c r="W4687" s="33">
        <v>0</v>
      </c>
      <c r="X4687" s="33">
        <f t="shared" si="843"/>
        <v>324.39999999999998</v>
      </c>
      <c r="Y4687" s="33">
        <f t="shared" si="844"/>
        <v>324.39999999999998</v>
      </c>
      <c r="Z4687" s="33">
        <f t="shared" si="845"/>
        <v>344</v>
      </c>
      <c r="AA4687" s="34">
        <f t="shared" si="846"/>
        <v>4.9603021818385325E-10</v>
      </c>
      <c r="AB4687" s="33" t="s">
        <v>4928</v>
      </c>
      <c r="AC4687" s="35">
        <v>43507</v>
      </c>
      <c r="AD4687" s="33">
        <v>60</v>
      </c>
      <c r="AE4687" s="36">
        <f t="shared" si="847"/>
        <v>43567</v>
      </c>
    </row>
    <row r="4688" spans="2:31" ht="14.5" hidden="1">
      <c r="B4688" s="29" t="s">
        <v>1954</v>
      </c>
      <c r="C4688" s="30" t="str">
        <f t="shared" si="837"/>
        <v>(Proveedores estratégicos)</v>
      </c>
      <c r="D4688" s="30">
        <v>4</v>
      </c>
      <c r="E4688" s="30" t="s">
        <v>5291</v>
      </c>
      <c r="F4688" s="30" t="s">
        <v>5292</v>
      </c>
      <c r="G4688" s="30" t="s">
        <v>3909</v>
      </c>
      <c r="H4688" s="31">
        <v>4024</v>
      </c>
      <c r="I4688" s="31" t="s">
        <v>62</v>
      </c>
      <c r="J4688" s="32">
        <v>327.39999999999998</v>
      </c>
      <c r="K4688" s="33">
        <f t="shared" si="838"/>
        <v>327.39999999999998</v>
      </c>
      <c r="L4688" s="33">
        <v>344</v>
      </c>
      <c r="M4688" s="33">
        <v>0</v>
      </c>
      <c r="N4688" s="33">
        <v>0</v>
      </c>
      <c r="O4688" s="33">
        <v>0</v>
      </c>
      <c r="P4688" s="33">
        <f t="shared" si="839"/>
        <v>327.39999999999998</v>
      </c>
      <c r="Q4688" s="33">
        <f t="shared" si="840"/>
        <v>327.39999999999998</v>
      </c>
      <c r="R4688" s="33">
        <f t="shared" si="841"/>
        <v>344</v>
      </c>
      <c r="S4688" s="33"/>
      <c r="T4688" s="30" t="str">
        <f t="shared" si="842"/>
        <v>USD</v>
      </c>
      <c r="U4688" s="33">
        <v>0</v>
      </c>
      <c r="V4688" s="33">
        <v>0</v>
      </c>
      <c r="W4688" s="33">
        <v>0</v>
      </c>
      <c r="X4688" s="33">
        <f t="shared" si="843"/>
        <v>327.39999999999998</v>
      </c>
      <c r="Y4688" s="33">
        <f t="shared" si="844"/>
        <v>327.39999999999998</v>
      </c>
      <c r="Z4688" s="33">
        <f t="shared" si="845"/>
        <v>344</v>
      </c>
      <c r="AA4688" s="34">
        <f t="shared" si="846"/>
        <v>4.9603021818385325E-10</v>
      </c>
      <c r="AB4688" s="33" t="s">
        <v>4928</v>
      </c>
      <c r="AC4688" s="35">
        <v>43507</v>
      </c>
      <c r="AD4688" s="33">
        <v>60</v>
      </c>
      <c r="AE4688" s="36">
        <f t="shared" si="847"/>
        <v>43567</v>
      </c>
    </row>
    <row r="4689" spans="2:31" ht="14.5" hidden="1">
      <c r="B4689" s="29" t="s">
        <v>1954</v>
      </c>
      <c r="C4689" s="30" t="str">
        <f t="shared" si="837"/>
        <v>(Proveedores estratégicos)</v>
      </c>
      <c r="D4689" s="30">
        <v>4</v>
      </c>
      <c r="E4689" s="30" t="s">
        <v>5291</v>
      </c>
      <c r="F4689" s="30" t="s">
        <v>5292</v>
      </c>
      <c r="G4689" s="30" t="s">
        <v>3909</v>
      </c>
      <c r="H4689" s="31">
        <v>4050</v>
      </c>
      <c r="I4689" s="31" t="s">
        <v>62</v>
      </c>
      <c r="J4689" s="32">
        <v>349.39999999999998</v>
      </c>
      <c r="K4689" s="33">
        <f t="shared" si="838"/>
        <v>349.39999999999998</v>
      </c>
      <c r="L4689" s="33">
        <v>345</v>
      </c>
      <c r="M4689" s="33">
        <v>0</v>
      </c>
      <c r="N4689" s="33">
        <v>0</v>
      </c>
      <c r="O4689" s="33">
        <v>0</v>
      </c>
      <c r="P4689" s="33">
        <f t="shared" si="839"/>
        <v>349.39999999999998</v>
      </c>
      <c r="Q4689" s="33">
        <f t="shared" si="840"/>
        <v>349.39999999999998</v>
      </c>
      <c r="R4689" s="33">
        <f t="shared" si="841"/>
        <v>345</v>
      </c>
      <c r="S4689" s="38"/>
      <c r="T4689" s="30" t="str">
        <f t="shared" si="842"/>
        <v>USD</v>
      </c>
      <c r="U4689" s="33">
        <v>0</v>
      </c>
      <c r="V4689" s="33">
        <v>0</v>
      </c>
      <c r="W4689" s="33">
        <v>0</v>
      </c>
      <c r="X4689" s="33">
        <f t="shared" si="843"/>
        <v>349.39999999999998</v>
      </c>
      <c r="Y4689" s="33">
        <f t="shared" si="844"/>
        <v>349.39999999999998</v>
      </c>
      <c r="Z4689" s="33">
        <f t="shared" si="845"/>
        <v>345</v>
      </c>
      <c r="AA4689" s="34">
        <f t="shared" si="846"/>
        <v>4.9747216649252734E-10</v>
      </c>
      <c r="AB4689" s="33" t="s">
        <v>4928</v>
      </c>
      <c r="AC4689" s="35">
        <v>43509</v>
      </c>
      <c r="AD4689" s="33">
        <v>60</v>
      </c>
      <c r="AE4689" s="36">
        <f t="shared" si="847"/>
        <v>43569</v>
      </c>
    </row>
    <row r="4690" spans="2:31" ht="14.5" hidden="1">
      <c r="B4690" s="29" t="s">
        <v>1954</v>
      </c>
      <c r="C4690" s="30" t="str">
        <f t="shared" si="837"/>
        <v>(Proveedores estratégicos)</v>
      </c>
      <c r="D4690" s="30">
        <v>4</v>
      </c>
      <c r="E4690" s="30" t="s">
        <v>5291</v>
      </c>
      <c r="F4690" s="30" t="s">
        <v>5292</v>
      </c>
      <c r="G4690" s="30" t="s">
        <v>3909</v>
      </c>
      <c r="H4690" s="31">
        <v>4055</v>
      </c>
      <c r="I4690" s="31" t="s">
        <v>62</v>
      </c>
      <c r="J4690" s="32">
        <v>352.39999999999998</v>
      </c>
      <c r="K4690" s="33">
        <f t="shared" si="838"/>
        <v>352.39999999999998</v>
      </c>
      <c r="L4690" s="33">
        <v>312</v>
      </c>
      <c r="M4690" s="33">
        <v>0</v>
      </c>
      <c r="N4690" s="33">
        <v>0</v>
      </c>
      <c r="O4690" s="33">
        <v>0</v>
      </c>
      <c r="P4690" s="33">
        <f t="shared" si="839"/>
        <v>352.39999999999998</v>
      </c>
      <c r="Q4690" s="33">
        <f t="shared" si="840"/>
        <v>352.39999999999998</v>
      </c>
      <c r="R4690" s="33">
        <f t="shared" si="841"/>
        <v>312</v>
      </c>
      <c r="S4690" s="33"/>
      <c r="T4690" s="30" t="str">
        <f t="shared" si="842"/>
        <v>USD</v>
      </c>
      <c r="U4690" s="33">
        <v>0</v>
      </c>
      <c r="V4690" s="33">
        <v>0</v>
      </c>
      <c r="W4690" s="33">
        <v>0</v>
      </c>
      <c r="X4690" s="33">
        <f t="shared" si="843"/>
        <v>352.39999999999998</v>
      </c>
      <c r="Y4690" s="33">
        <f t="shared" si="844"/>
        <v>352.39999999999998</v>
      </c>
      <c r="Z4690" s="33">
        <f t="shared" si="845"/>
        <v>312</v>
      </c>
      <c r="AA4690" s="34">
        <f t="shared" si="846"/>
        <v>4.4988787230628554E-10</v>
      </c>
      <c r="AB4690" s="33" t="s">
        <v>4928</v>
      </c>
      <c r="AC4690" s="35">
        <v>43509</v>
      </c>
      <c r="AD4690" s="33">
        <v>60</v>
      </c>
      <c r="AE4690" s="36">
        <f t="shared" si="847"/>
        <v>43569</v>
      </c>
    </row>
    <row r="4691" spans="2:31" ht="14.5" hidden="1">
      <c r="B4691" s="29" t="s">
        <v>1954</v>
      </c>
      <c r="C4691" s="30" t="str">
        <f t="shared" si="837"/>
        <v>(Proveedores estratégicos)</v>
      </c>
      <c r="D4691" s="30">
        <v>4</v>
      </c>
      <c r="E4691" s="30" t="s">
        <v>5291</v>
      </c>
      <c r="F4691" s="30" t="s">
        <v>5292</v>
      </c>
      <c r="G4691" s="30" t="s">
        <v>3909</v>
      </c>
      <c r="H4691" s="31">
        <v>4066</v>
      </c>
      <c r="I4691" s="31" t="s">
        <v>62</v>
      </c>
      <c r="J4691" s="32">
        <v>1822.4000000000001</v>
      </c>
      <c r="K4691" s="33">
        <f t="shared" si="838"/>
        <v>1822.4000000000001</v>
      </c>
      <c r="L4691" s="33">
        <v>346</v>
      </c>
      <c r="M4691" s="33">
        <v>0</v>
      </c>
      <c r="N4691" s="33">
        <v>0</v>
      </c>
      <c r="O4691" s="33">
        <v>0</v>
      </c>
      <c r="P4691" s="33">
        <f t="shared" si="839"/>
        <v>1822.4000000000001</v>
      </c>
      <c r="Q4691" s="33">
        <f t="shared" si="840"/>
        <v>1822.4000000000001</v>
      </c>
      <c r="R4691" s="33">
        <f t="shared" si="841"/>
        <v>346</v>
      </c>
      <c r="S4691" s="33"/>
      <c r="T4691" s="30" t="str">
        <f t="shared" si="842"/>
        <v>USD</v>
      </c>
      <c r="U4691" s="33">
        <v>0</v>
      </c>
      <c r="V4691" s="33">
        <v>0</v>
      </c>
      <c r="W4691" s="33">
        <v>0</v>
      </c>
      <c r="X4691" s="33">
        <f t="shared" si="843"/>
        <v>1822.4000000000001</v>
      </c>
      <c r="Y4691" s="33">
        <f t="shared" si="844"/>
        <v>1822.4000000000001</v>
      </c>
      <c r="Z4691" s="33">
        <f t="shared" si="845"/>
        <v>346</v>
      </c>
      <c r="AA4691" s="34">
        <f t="shared" si="846"/>
        <v>4.9891411480120132E-10</v>
      </c>
      <c r="AB4691" s="33" t="s">
        <v>4928</v>
      </c>
      <c r="AC4691" s="35">
        <v>43511</v>
      </c>
      <c r="AD4691" s="33">
        <v>60</v>
      </c>
      <c r="AE4691" s="36">
        <f t="shared" si="847"/>
        <v>43571</v>
      </c>
    </row>
    <row r="4692" spans="2:31" ht="14.5" hidden="1">
      <c r="B4692" s="29" t="s">
        <v>1954</v>
      </c>
      <c r="C4692" s="30" t="str">
        <f t="shared" si="837"/>
        <v>(Proveedores estratégicos)</v>
      </c>
      <c r="D4692" s="30">
        <v>4</v>
      </c>
      <c r="E4692" s="30" t="s">
        <v>5291</v>
      </c>
      <c r="F4692" s="30" t="s">
        <v>5292</v>
      </c>
      <c r="G4692" s="30" t="s">
        <v>3909</v>
      </c>
      <c r="H4692" s="31">
        <v>4064</v>
      </c>
      <c r="I4692" s="31" t="s">
        <v>62</v>
      </c>
      <c r="J4692" s="32">
        <v>319.39999999999998</v>
      </c>
      <c r="K4692" s="33">
        <f t="shared" si="838"/>
        <v>319.39999999999998</v>
      </c>
      <c r="L4692" s="33">
        <v>346</v>
      </c>
      <c r="M4692" s="33">
        <v>0</v>
      </c>
      <c r="N4692" s="33">
        <v>0</v>
      </c>
      <c r="O4692" s="33">
        <v>0</v>
      </c>
      <c r="P4692" s="33">
        <f t="shared" si="839"/>
        <v>319.39999999999998</v>
      </c>
      <c r="Q4692" s="33">
        <f t="shared" si="840"/>
        <v>319.39999999999998</v>
      </c>
      <c r="R4692" s="33">
        <f t="shared" si="841"/>
        <v>346</v>
      </c>
      <c r="S4692" s="33"/>
      <c r="T4692" s="30" t="str">
        <f t="shared" si="842"/>
        <v>USD</v>
      </c>
      <c r="U4692" s="33">
        <v>0</v>
      </c>
      <c r="V4692" s="33">
        <v>0</v>
      </c>
      <c r="W4692" s="33">
        <v>0</v>
      </c>
      <c r="X4692" s="33">
        <f t="shared" si="843"/>
        <v>319.39999999999998</v>
      </c>
      <c r="Y4692" s="33">
        <f t="shared" si="844"/>
        <v>319.39999999999998</v>
      </c>
      <c r="Z4692" s="33">
        <f t="shared" si="845"/>
        <v>346</v>
      </c>
      <c r="AA4692" s="34">
        <f t="shared" si="846"/>
        <v>4.9891411480120132E-10</v>
      </c>
      <c r="AB4692" s="33" t="s">
        <v>4928</v>
      </c>
      <c r="AC4692" s="35">
        <v>43511</v>
      </c>
      <c r="AD4692" s="33">
        <v>60</v>
      </c>
      <c r="AE4692" s="36">
        <f t="shared" si="847"/>
        <v>43571</v>
      </c>
    </row>
    <row r="4693" spans="2:31" ht="14.5" hidden="1">
      <c r="B4693" s="29" t="s">
        <v>1954</v>
      </c>
      <c r="C4693" s="30" t="str">
        <f t="shared" si="837"/>
        <v>(Proveedores estratégicos)</v>
      </c>
      <c r="D4693" s="30">
        <v>4</v>
      </c>
      <c r="E4693" s="30" t="s">
        <v>5291</v>
      </c>
      <c r="F4693" s="30" t="s">
        <v>5292</v>
      </c>
      <c r="G4693" s="30" t="s">
        <v>3909</v>
      </c>
      <c r="H4693" s="31">
        <v>4065</v>
      </c>
      <c r="I4693" s="31" t="s">
        <v>62</v>
      </c>
      <c r="J4693" s="32">
        <v>355.39999999999998</v>
      </c>
      <c r="K4693" s="33">
        <f t="shared" si="838"/>
        <v>355.39999999999998</v>
      </c>
      <c r="L4693" s="33">
        <v>346</v>
      </c>
      <c r="M4693" s="33">
        <v>0</v>
      </c>
      <c r="N4693" s="33">
        <v>0</v>
      </c>
      <c r="O4693" s="33">
        <v>0</v>
      </c>
      <c r="P4693" s="33">
        <f t="shared" si="839"/>
        <v>355.39999999999998</v>
      </c>
      <c r="Q4693" s="33">
        <f t="shared" si="840"/>
        <v>355.39999999999998</v>
      </c>
      <c r="R4693" s="33">
        <f t="shared" si="841"/>
        <v>346</v>
      </c>
      <c r="S4693" s="33"/>
      <c r="T4693" s="30" t="str">
        <f t="shared" si="842"/>
        <v>USD</v>
      </c>
      <c r="U4693" s="33">
        <v>0</v>
      </c>
      <c r="V4693" s="33">
        <v>0</v>
      </c>
      <c r="W4693" s="33">
        <v>0</v>
      </c>
      <c r="X4693" s="33">
        <f t="shared" si="843"/>
        <v>355.39999999999998</v>
      </c>
      <c r="Y4693" s="33">
        <f t="shared" si="844"/>
        <v>355.39999999999998</v>
      </c>
      <c r="Z4693" s="33">
        <f t="shared" si="845"/>
        <v>346</v>
      </c>
      <c r="AA4693" s="34">
        <f t="shared" si="846"/>
        <v>4.9891411480120132E-10</v>
      </c>
      <c r="AB4693" s="33" t="s">
        <v>4928</v>
      </c>
      <c r="AC4693" s="35">
        <v>43511</v>
      </c>
      <c r="AD4693" s="33">
        <v>60</v>
      </c>
      <c r="AE4693" s="36">
        <f t="shared" si="847"/>
        <v>43571</v>
      </c>
    </row>
    <row r="4694" spans="2:31" ht="14.5" hidden="1">
      <c r="B4694" s="29" t="s">
        <v>1954</v>
      </c>
      <c r="C4694" s="30" t="str">
        <f t="shared" si="837"/>
        <v>(Proveedores estratégicos)</v>
      </c>
      <c r="D4694" s="30">
        <v>4</v>
      </c>
      <c r="E4694" s="30" t="s">
        <v>5291</v>
      </c>
      <c r="F4694" s="30" t="s">
        <v>5292</v>
      </c>
      <c r="G4694" s="30" t="s">
        <v>3909</v>
      </c>
      <c r="H4694" s="31">
        <v>4104</v>
      </c>
      <c r="I4694" s="31" t="s">
        <v>62</v>
      </c>
      <c r="J4694" s="32">
        <v>355.39999999999998</v>
      </c>
      <c r="K4694" s="33">
        <f t="shared" si="838"/>
        <v>355.39999999999998</v>
      </c>
      <c r="L4694" s="33">
        <v>338</v>
      </c>
      <c r="M4694" s="33">
        <v>0</v>
      </c>
      <c r="N4694" s="33">
        <v>0</v>
      </c>
      <c r="O4694" s="33">
        <v>0</v>
      </c>
      <c r="P4694" s="33">
        <f t="shared" si="839"/>
        <v>355.39999999999998</v>
      </c>
      <c r="Q4694" s="33">
        <f t="shared" si="840"/>
        <v>355.39999999999998</v>
      </c>
      <c r="R4694" s="33">
        <f t="shared" si="841"/>
        <v>338</v>
      </c>
      <c r="S4694" s="33"/>
      <c r="T4694" s="30" t="str">
        <f t="shared" si="842"/>
        <v>USD</v>
      </c>
      <c r="U4694" s="33">
        <v>0</v>
      </c>
      <c r="V4694" s="33">
        <v>0</v>
      </c>
      <c r="W4694" s="33">
        <v>0</v>
      </c>
      <c r="X4694" s="33">
        <f t="shared" si="843"/>
        <v>355.39999999999998</v>
      </c>
      <c r="Y4694" s="33">
        <f t="shared" si="844"/>
        <v>355.39999999999998</v>
      </c>
      <c r="Z4694" s="33">
        <f t="shared" si="845"/>
        <v>338</v>
      </c>
      <c r="AA4694" s="34">
        <f t="shared" si="846"/>
        <v>4.8737852833180934E-10</v>
      </c>
      <c r="AB4694" s="33" t="s">
        <v>4928</v>
      </c>
      <c r="AC4694" s="35">
        <v>43525</v>
      </c>
      <c r="AD4694" s="33">
        <v>60</v>
      </c>
      <c r="AE4694" s="36">
        <f t="shared" si="847"/>
        <v>43585</v>
      </c>
    </row>
    <row r="4695" spans="2:31" ht="14.5" hidden="1">
      <c r="B4695" s="29" t="s">
        <v>1954</v>
      </c>
      <c r="C4695" s="30" t="str">
        <f t="shared" si="837"/>
        <v>(Proveedores estratégicos)</v>
      </c>
      <c r="D4695" s="30">
        <v>4</v>
      </c>
      <c r="E4695" s="30" t="s">
        <v>5291</v>
      </c>
      <c r="F4695" s="30" t="s">
        <v>5292</v>
      </c>
      <c r="G4695" s="30" t="s">
        <v>3909</v>
      </c>
      <c r="H4695" s="31">
        <v>4103</v>
      </c>
      <c r="I4695" s="31" t="s">
        <v>62</v>
      </c>
      <c r="J4695" s="32">
        <v>349.39999999999998</v>
      </c>
      <c r="K4695" s="33">
        <f t="shared" si="838"/>
        <v>349.39999999999998</v>
      </c>
      <c r="L4695" s="33">
        <v>338</v>
      </c>
      <c r="M4695" s="33">
        <v>0</v>
      </c>
      <c r="N4695" s="33">
        <v>0</v>
      </c>
      <c r="O4695" s="33">
        <v>0</v>
      </c>
      <c r="P4695" s="33">
        <f t="shared" si="839"/>
        <v>349.39999999999998</v>
      </c>
      <c r="Q4695" s="33">
        <f t="shared" si="840"/>
        <v>349.39999999999998</v>
      </c>
      <c r="R4695" s="33">
        <f t="shared" si="841"/>
        <v>338</v>
      </c>
      <c r="S4695" s="33"/>
      <c r="T4695" s="30" t="str">
        <f t="shared" si="842"/>
        <v>USD</v>
      </c>
      <c r="U4695" s="33">
        <v>0</v>
      </c>
      <c r="V4695" s="33">
        <v>0</v>
      </c>
      <c r="W4695" s="33">
        <v>0</v>
      </c>
      <c r="X4695" s="33">
        <f t="shared" si="843"/>
        <v>349.39999999999998</v>
      </c>
      <c r="Y4695" s="33">
        <f t="shared" si="844"/>
        <v>349.39999999999998</v>
      </c>
      <c r="Z4695" s="33">
        <f t="shared" si="845"/>
        <v>338</v>
      </c>
      <c r="AA4695" s="34">
        <f t="shared" si="846"/>
        <v>4.8737852833180934E-10</v>
      </c>
      <c r="AB4695" s="33" t="s">
        <v>4928</v>
      </c>
      <c r="AC4695" s="35">
        <v>43525</v>
      </c>
      <c r="AD4695" s="33">
        <v>60</v>
      </c>
      <c r="AE4695" s="36">
        <f t="shared" si="847"/>
        <v>43585</v>
      </c>
    </row>
    <row r="4696" spans="2:31" ht="14.5" hidden="1">
      <c r="B4696" s="29" t="s">
        <v>1954</v>
      </c>
      <c r="C4696" s="30" t="str">
        <f t="shared" si="837"/>
        <v>(Proveedores estratégicos)</v>
      </c>
      <c r="D4696" s="30">
        <v>4</v>
      </c>
      <c r="E4696" s="30" t="s">
        <v>5291</v>
      </c>
      <c r="F4696" s="30" t="s">
        <v>5292</v>
      </c>
      <c r="G4696" s="30" t="s">
        <v>3909</v>
      </c>
      <c r="H4696" s="31">
        <v>4100</v>
      </c>
      <c r="I4696" s="31" t="s">
        <v>62</v>
      </c>
      <c r="J4696" s="32">
        <v>349.39999999999998</v>
      </c>
      <c r="K4696" s="33">
        <f t="shared" si="838"/>
        <v>349.39999999999998</v>
      </c>
      <c r="L4696" s="33">
        <v>338</v>
      </c>
      <c r="M4696" s="33">
        <v>0</v>
      </c>
      <c r="N4696" s="33">
        <v>0</v>
      </c>
      <c r="O4696" s="33">
        <v>0</v>
      </c>
      <c r="P4696" s="33">
        <f t="shared" si="839"/>
        <v>349.39999999999998</v>
      </c>
      <c r="Q4696" s="33">
        <f t="shared" si="840"/>
        <v>349.39999999999998</v>
      </c>
      <c r="R4696" s="33">
        <f t="shared" si="841"/>
        <v>338</v>
      </c>
      <c r="S4696" s="38"/>
      <c r="T4696" s="30" t="str">
        <f t="shared" si="842"/>
        <v>USD</v>
      </c>
      <c r="U4696" s="33">
        <v>0</v>
      </c>
      <c r="V4696" s="33">
        <v>0</v>
      </c>
      <c r="W4696" s="33">
        <v>0</v>
      </c>
      <c r="X4696" s="33">
        <f t="shared" si="843"/>
        <v>349.39999999999998</v>
      </c>
      <c r="Y4696" s="33">
        <f t="shared" si="844"/>
        <v>349.39999999999998</v>
      </c>
      <c r="Z4696" s="33">
        <f t="shared" si="845"/>
        <v>338</v>
      </c>
      <c r="AA4696" s="34">
        <f t="shared" si="846"/>
        <v>4.8737852833180934E-10</v>
      </c>
      <c r="AB4696" s="33" t="s">
        <v>4928</v>
      </c>
      <c r="AC4696" s="35">
        <v>43525</v>
      </c>
      <c r="AD4696" s="33">
        <v>60</v>
      </c>
      <c r="AE4696" s="36">
        <f t="shared" si="847"/>
        <v>43585</v>
      </c>
    </row>
    <row r="4697" spans="2:31" ht="14.5" hidden="1">
      <c r="B4697" s="29" t="s">
        <v>1954</v>
      </c>
      <c r="C4697" s="30" t="str">
        <f t="shared" si="837"/>
        <v>(Proveedores estratégicos)</v>
      </c>
      <c r="D4697" s="30">
        <v>4</v>
      </c>
      <c r="E4697" s="30" t="s">
        <v>5291</v>
      </c>
      <c r="F4697" s="30" t="s">
        <v>5292</v>
      </c>
      <c r="G4697" s="30" t="s">
        <v>3909</v>
      </c>
      <c r="H4697" s="31">
        <v>4124</v>
      </c>
      <c r="I4697" s="31" t="s">
        <v>62</v>
      </c>
      <c r="J4697" s="32">
        <v>352.39999999999998</v>
      </c>
      <c r="K4697" s="33">
        <f t="shared" si="838"/>
        <v>352.39999999999998</v>
      </c>
      <c r="L4697" s="33">
        <v>340</v>
      </c>
      <c r="M4697" s="33">
        <v>0</v>
      </c>
      <c r="N4697" s="33">
        <v>0</v>
      </c>
      <c r="O4697" s="33">
        <v>0</v>
      </c>
      <c r="P4697" s="33">
        <f t="shared" si="839"/>
        <v>352.39999999999998</v>
      </c>
      <c r="Q4697" s="33">
        <f t="shared" si="840"/>
        <v>352.39999999999998</v>
      </c>
      <c r="R4697" s="33">
        <f t="shared" si="841"/>
        <v>340</v>
      </c>
      <c r="S4697" s="33"/>
      <c r="T4697" s="30" t="str">
        <f t="shared" si="842"/>
        <v>USD</v>
      </c>
      <c r="U4697" s="33">
        <v>0</v>
      </c>
      <c r="V4697" s="33">
        <v>0</v>
      </c>
      <c r="W4697" s="33">
        <v>0</v>
      </c>
      <c r="X4697" s="33">
        <f t="shared" si="843"/>
        <v>352.39999999999998</v>
      </c>
      <c r="Y4697" s="33">
        <f t="shared" si="844"/>
        <v>352.39999999999998</v>
      </c>
      <c r="Z4697" s="33">
        <f t="shared" si="845"/>
        <v>340</v>
      </c>
      <c r="AA4697" s="34">
        <f t="shared" si="846"/>
        <v>4.9026242494915731E-10</v>
      </c>
      <c r="AB4697" s="33" t="s">
        <v>4928</v>
      </c>
      <c r="AC4697" s="35">
        <v>43528</v>
      </c>
      <c r="AD4697" s="33">
        <v>60</v>
      </c>
      <c r="AE4697" s="36">
        <f t="shared" si="847"/>
        <v>43588</v>
      </c>
    </row>
    <row r="4698" spans="2:31" ht="14.5" hidden="1">
      <c r="B4698" s="29" t="s">
        <v>1954</v>
      </c>
      <c r="C4698" s="30" t="str">
        <f t="shared" si="837"/>
        <v>(Proveedores estratégicos)</v>
      </c>
      <c r="D4698" s="30">
        <v>4</v>
      </c>
      <c r="E4698" s="30" t="s">
        <v>5291</v>
      </c>
      <c r="F4698" s="30" t="s">
        <v>5292</v>
      </c>
      <c r="G4698" s="30" t="s">
        <v>3909</v>
      </c>
      <c r="H4698" s="31">
        <v>4143</v>
      </c>
      <c r="I4698" s="31" t="s">
        <v>62</v>
      </c>
      <c r="J4698" s="32">
        <v>352.39999999999998</v>
      </c>
      <c r="K4698" s="33">
        <f t="shared" si="838"/>
        <v>352.39999999999998</v>
      </c>
      <c r="L4698" s="33">
        <v>341</v>
      </c>
      <c r="M4698" s="33">
        <v>0</v>
      </c>
      <c r="N4698" s="33">
        <v>0</v>
      </c>
      <c r="O4698" s="33">
        <v>0</v>
      </c>
      <c r="P4698" s="33">
        <f t="shared" si="839"/>
        <v>352.39999999999998</v>
      </c>
      <c r="Q4698" s="33">
        <f t="shared" si="840"/>
        <v>352.39999999999998</v>
      </c>
      <c r="R4698" s="33">
        <f t="shared" si="841"/>
        <v>341</v>
      </c>
      <c r="S4698" s="33"/>
      <c r="T4698" s="30" t="str">
        <f t="shared" si="842"/>
        <v>USD</v>
      </c>
      <c r="U4698" s="33">
        <v>0</v>
      </c>
      <c r="V4698" s="33">
        <v>0</v>
      </c>
      <c r="W4698" s="33">
        <v>0</v>
      </c>
      <c r="X4698" s="33">
        <f t="shared" si="843"/>
        <v>352.39999999999998</v>
      </c>
      <c r="Y4698" s="33">
        <f t="shared" si="844"/>
        <v>352.39999999999998</v>
      </c>
      <c r="Z4698" s="33">
        <f t="shared" si="845"/>
        <v>341</v>
      </c>
      <c r="AA4698" s="34">
        <f t="shared" si="846"/>
        <v>4.917043732578313E-10</v>
      </c>
      <c r="AB4698" s="33" t="s">
        <v>4928</v>
      </c>
      <c r="AC4698" s="35">
        <v>43531</v>
      </c>
      <c r="AD4698" s="33">
        <v>60</v>
      </c>
      <c r="AE4698" s="36">
        <f t="shared" si="847"/>
        <v>43591</v>
      </c>
    </row>
    <row r="4699" spans="2:31" ht="14.5" hidden="1">
      <c r="B4699" s="29" t="s">
        <v>1954</v>
      </c>
      <c r="C4699" s="30" t="str">
        <f t="shared" si="837"/>
        <v>(Proveedores estratégicos)</v>
      </c>
      <c r="D4699" s="30">
        <v>4</v>
      </c>
      <c r="E4699" s="30" t="s">
        <v>5291</v>
      </c>
      <c r="F4699" s="30" t="s">
        <v>5292</v>
      </c>
      <c r="G4699" s="30" t="s">
        <v>3909</v>
      </c>
      <c r="H4699" s="31">
        <v>4148</v>
      </c>
      <c r="I4699" s="31" t="s">
        <v>62</v>
      </c>
      <c r="J4699" s="32">
        <v>319.39999999999998</v>
      </c>
      <c r="K4699" s="33">
        <f t="shared" si="838"/>
        <v>319.39999999999998</v>
      </c>
      <c r="L4699" s="33">
        <v>348</v>
      </c>
      <c r="M4699" s="33">
        <v>0</v>
      </c>
      <c r="N4699" s="33">
        <v>0</v>
      </c>
      <c r="O4699" s="33">
        <v>0</v>
      </c>
      <c r="P4699" s="33">
        <f t="shared" si="839"/>
        <v>319.39999999999998</v>
      </c>
      <c r="Q4699" s="33">
        <f t="shared" si="840"/>
        <v>319.39999999999998</v>
      </c>
      <c r="R4699" s="33">
        <f t="shared" si="841"/>
        <v>348</v>
      </c>
      <c r="S4699" s="33"/>
      <c r="T4699" s="30" t="str">
        <f t="shared" si="842"/>
        <v>USD</v>
      </c>
      <c r="U4699" s="33">
        <v>0</v>
      </c>
      <c r="V4699" s="33">
        <v>0</v>
      </c>
      <c r="W4699" s="33">
        <v>0</v>
      </c>
      <c r="X4699" s="33">
        <f t="shared" si="843"/>
        <v>319.39999999999998</v>
      </c>
      <c r="Y4699" s="33">
        <f t="shared" si="844"/>
        <v>319.39999999999998</v>
      </c>
      <c r="Z4699" s="33">
        <f t="shared" si="845"/>
        <v>348</v>
      </c>
      <c r="AA4699" s="34">
        <f t="shared" si="846"/>
        <v>5.0179801141854929E-10</v>
      </c>
      <c r="AB4699" s="33" t="s">
        <v>4928</v>
      </c>
      <c r="AC4699" s="35">
        <v>43535</v>
      </c>
      <c r="AD4699" s="33">
        <v>60</v>
      </c>
      <c r="AE4699" s="36">
        <f t="shared" si="847"/>
        <v>43595</v>
      </c>
    </row>
    <row r="4700" spans="2:31" ht="14.5" hidden="1">
      <c r="B4700" s="29" t="s">
        <v>1954</v>
      </c>
      <c r="C4700" s="30" t="str">
        <f t="shared" si="837"/>
        <v>(Proveedores estratégicos)</v>
      </c>
      <c r="D4700" s="30">
        <v>4</v>
      </c>
      <c r="E4700" s="30" t="s">
        <v>5291</v>
      </c>
      <c r="F4700" s="30" t="s">
        <v>5292</v>
      </c>
      <c r="G4700" s="30" t="s">
        <v>3909</v>
      </c>
      <c r="H4700" s="31">
        <v>4153</v>
      </c>
      <c r="I4700" s="31" t="s">
        <v>62</v>
      </c>
      <c r="J4700" s="32">
        <v>355.39999999999998</v>
      </c>
      <c r="K4700" s="33">
        <f t="shared" si="838"/>
        <v>355.39999999999998</v>
      </c>
      <c r="L4700" s="33">
        <v>348</v>
      </c>
      <c r="M4700" s="33">
        <v>0</v>
      </c>
      <c r="N4700" s="33">
        <v>0</v>
      </c>
      <c r="O4700" s="33">
        <v>0</v>
      </c>
      <c r="P4700" s="33">
        <f t="shared" si="839"/>
        <v>355.39999999999998</v>
      </c>
      <c r="Q4700" s="33">
        <f t="shared" si="840"/>
        <v>355.39999999999998</v>
      </c>
      <c r="R4700" s="33">
        <f t="shared" si="841"/>
        <v>348</v>
      </c>
      <c r="S4700" s="33"/>
      <c r="T4700" s="30" t="str">
        <f t="shared" si="842"/>
        <v>USD</v>
      </c>
      <c r="U4700" s="33">
        <v>0</v>
      </c>
      <c r="V4700" s="33">
        <v>0</v>
      </c>
      <c r="W4700" s="33">
        <v>0</v>
      </c>
      <c r="X4700" s="33">
        <f t="shared" si="843"/>
        <v>355.39999999999998</v>
      </c>
      <c r="Y4700" s="33">
        <f t="shared" si="844"/>
        <v>355.39999999999998</v>
      </c>
      <c r="Z4700" s="33">
        <f t="shared" si="845"/>
        <v>348</v>
      </c>
      <c r="AA4700" s="34">
        <f t="shared" si="846"/>
        <v>5.0179801141854929E-10</v>
      </c>
      <c r="AB4700" s="33" t="s">
        <v>4928</v>
      </c>
      <c r="AC4700" s="35">
        <v>43535</v>
      </c>
      <c r="AD4700" s="33">
        <v>60</v>
      </c>
      <c r="AE4700" s="36">
        <f t="shared" si="847"/>
        <v>43595</v>
      </c>
    </row>
    <row r="4701" spans="2:31" ht="14.5" hidden="1">
      <c r="B4701" s="29" t="s">
        <v>1954</v>
      </c>
      <c r="C4701" s="30" t="str">
        <f t="shared" si="837"/>
        <v>(Proveedores estratégicos)</v>
      </c>
      <c r="D4701" s="30">
        <v>4</v>
      </c>
      <c r="E4701" s="30" t="s">
        <v>5291</v>
      </c>
      <c r="F4701" s="30" t="s">
        <v>5292</v>
      </c>
      <c r="G4701" s="30" t="s">
        <v>3909</v>
      </c>
      <c r="H4701" s="31" t="s">
        <v>3741</v>
      </c>
      <c r="I4701" s="31" t="s">
        <v>48</v>
      </c>
      <c r="J4701" s="32">
        <v>83426515</v>
      </c>
      <c r="K4701" s="33">
        <f t="shared" si="838"/>
        <v>17485.654056207219</v>
      </c>
      <c r="L4701" s="33">
        <v>83403947</v>
      </c>
      <c r="M4701" s="33">
        <v>0</v>
      </c>
      <c r="N4701" s="33">
        <v>0</v>
      </c>
      <c r="O4701" s="33">
        <v>0</v>
      </c>
      <c r="P4701" s="33">
        <f t="shared" si="839"/>
        <v>83426515</v>
      </c>
      <c r="Q4701" s="33">
        <f t="shared" si="840"/>
        <v>17485.654056207219</v>
      </c>
      <c r="R4701" s="33">
        <f t="shared" si="841"/>
        <v>83403947</v>
      </c>
      <c r="S4701" s="38"/>
      <c r="T4701" s="30" t="str">
        <f t="shared" si="842"/>
        <v>COP</v>
      </c>
      <c r="U4701" s="33">
        <v>0</v>
      </c>
      <c r="V4701" s="33">
        <v>0</v>
      </c>
      <c r="W4701" s="33">
        <v>0</v>
      </c>
      <c r="X4701" s="33">
        <f t="shared" si="843"/>
        <v>83426515</v>
      </c>
      <c r="Y4701" s="33">
        <f t="shared" si="844"/>
        <v>17485.654056207219</v>
      </c>
      <c r="Z4701" s="33">
        <f t="shared" si="845"/>
        <v>83403947</v>
      </c>
      <c r="AA4701" s="34">
        <f t="shared" si="846"/>
        <v>0.00012026418031338528</v>
      </c>
      <c r="AB4701" s="33" t="s">
        <v>4928</v>
      </c>
      <c r="AC4701" s="35">
        <v>44902</v>
      </c>
      <c r="AD4701" s="33">
        <v>60</v>
      </c>
      <c r="AE4701" s="36">
        <f t="shared" si="847"/>
        <v>44962</v>
      </c>
    </row>
    <row r="4702" spans="2:31" ht="14.5" hidden="1">
      <c r="B4702" s="29" t="s">
        <v>1954</v>
      </c>
      <c r="C4702" s="30" t="str">
        <f t="shared" si="837"/>
        <v>(Proveedores estratégicos)</v>
      </c>
      <c r="D4702" s="30">
        <v>4</v>
      </c>
      <c r="E4702" s="30" t="s">
        <v>5291</v>
      </c>
      <c r="F4702" s="30" t="s">
        <v>5292</v>
      </c>
      <c r="G4702" s="30" t="s">
        <v>3909</v>
      </c>
      <c r="H4702" s="31" t="s">
        <v>3742</v>
      </c>
      <c r="I4702" s="31" t="s">
        <v>48</v>
      </c>
      <c r="J4702" s="32">
        <v>6068630</v>
      </c>
      <c r="K4702" s="33">
        <f t="shared" si="838"/>
        <v>1266.754090799501</v>
      </c>
      <c r="L4702" s="33">
        <v>6042227</v>
      </c>
      <c r="M4702" s="33">
        <v>0</v>
      </c>
      <c r="N4702" s="33">
        <v>0</v>
      </c>
      <c r="O4702" s="33">
        <v>0</v>
      </c>
      <c r="P4702" s="33">
        <f t="shared" si="839"/>
        <v>6068630</v>
      </c>
      <c r="Q4702" s="33">
        <f t="shared" si="840"/>
        <v>1266.754090799501</v>
      </c>
      <c r="R4702" s="33">
        <f t="shared" si="841"/>
        <v>6042227</v>
      </c>
      <c r="S4702" s="33"/>
      <c r="T4702" s="30" t="str">
        <f t="shared" si="842"/>
        <v>COP</v>
      </c>
      <c r="U4702" s="33">
        <v>0</v>
      </c>
      <c r="V4702" s="33">
        <v>0</v>
      </c>
      <c r="W4702" s="33">
        <v>0</v>
      </c>
      <c r="X4702" s="33">
        <f t="shared" si="843"/>
        <v>6068630</v>
      </c>
      <c r="Y4702" s="33">
        <f t="shared" si="844"/>
        <v>1266.754090799501</v>
      </c>
      <c r="Z4702" s="33">
        <f t="shared" si="845"/>
        <v>6042227</v>
      </c>
      <c r="AA4702" s="34">
        <f t="shared" si="846"/>
        <v>8.712579003274329E-06</v>
      </c>
      <c r="AB4702" s="33" t="s">
        <v>4928</v>
      </c>
      <c r="AC4702" s="35">
        <v>44907</v>
      </c>
      <c r="AD4702" s="33">
        <v>60</v>
      </c>
      <c r="AE4702" s="36">
        <f t="shared" si="847"/>
        <v>44967</v>
      </c>
    </row>
    <row r="4703" spans="2:31" ht="14.5" hidden="1">
      <c r="B4703" s="29" t="s">
        <v>1954</v>
      </c>
      <c r="C4703" s="30" t="str">
        <f t="shared" si="837"/>
        <v>(Proveedores estratégicos)</v>
      </c>
      <c r="D4703" s="30">
        <v>4</v>
      </c>
      <c r="E4703" s="30" t="s">
        <v>5291</v>
      </c>
      <c r="F4703" s="30" t="s">
        <v>5292</v>
      </c>
      <c r="G4703" s="30" t="s">
        <v>3909</v>
      </c>
      <c r="H4703" s="31" t="s">
        <v>3743</v>
      </c>
      <c r="I4703" s="31" t="s">
        <v>48</v>
      </c>
      <c r="J4703" s="32">
        <v>14190112</v>
      </c>
      <c r="K4703" s="33">
        <f t="shared" si="838"/>
        <v>2969.8198056542656</v>
      </c>
      <c r="L4703" s="33">
        <v>14165595</v>
      </c>
      <c r="M4703" s="33">
        <v>0</v>
      </c>
      <c r="N4703" s="33">
        <v>0</v>
      </c>
      <c r="O4703" s="33">
        <v>0</v>
      </c>
      <c r="P4703" s="33">
        <f t="shared" si="839"/>
        <v>14190112</v>
      </c>
      <c r="Q4703" s="33">
        <f t="shared" si="840"/>
        <v>2969.8198056542656</v>
      </c>
      <c r="R4703" s="33">
        <f t="shared" si="841"/>
        <v>14165595</v>
      </c>
      <c r="S4703" s="33"/>
      <c r="T4703" s="30" t="str">
        <f t="shared" si="842"/>
        <v>COP</v>
      </c>
      <c r="U4703" s="33">
        <v>0</v>
      </c>
      <c r="V4703" s="33">
        <v>0</v>
      </c>
      <c r="W4703" s="33">
        <v>0</v>
      </c>
      <c r="X4703" s="33">
        <f t="shared" si="843"/>
        <v>14190112</v>
      </c>
      <c r="Y4703" s="33">
        <f t="shared" si="844"/>
        <v>2969.8198056542656</v>
      </c>
      <c r="Z4703" s="33">
        <f t="shared" si="845"/>
        <v>14165595</v>
      </c>
      <c r="AA4703" s="34">
        <f t="shared" si="846"/>
        <v>2.042605575161076E-05</v>
      </c>
      <c r="AB4703" s="33" t="s">
        <v>4928</v>
      </c>
      <c r="AC4703" s="35">
        <v>44907</v>
      </c>
      <c r="AD4703" s="33">
        <v>60</v>
      </c>
      <c r="AE4703" s="36">
        <f t="shared" si="847"/>
        <v>44967</v>
      </c>
    </row>
    <row r="4704" spans="2:31" ht="14.5" hidden="1">
      <c r="B4704" s="29" t="s">
        <v>1954</v>
      </c>
      <c r="C4704" s="30" t="str">
        <f t="shared" si="837"/>
        <v>(Proveedores estratégicos)</v>
      </c>
      <c r="D4704" s="30">
        <v>4</v>
      </c>
      <c r="E4704" s="30" t="s">
        <v>5291</v>
      </c>
      <c r="F4704" s="30" t="s">
        <v>5292</v>
      </c>
      <c r="G4704" s="30" t="s">
        <v>3909</v>
      </c>
      <c r="H4704" s="31" t="s">
        <v>3744</v>
      </c>
      <c r="I4704" s="31" t="s">
        <v>48</v>
      </c>
      <c r="J4704" s="32">
        <v>37001261</v>
      </c>
      <c r="K4704" s="33">
        <f t="shared" si="838"/>
        <v>7751.7863245175422</v>
      </c>
      <c r="L4704" s="33">
        <v>36974858</v>
      </c>
      <c r="M4704" s="33">
        <v>0</v>
      </c>
      <c r="N4704" s="33">
        <v>0</v>
      </c>
      <c r="O4704" s="33">
        <v>0</v>
      </c>
      <c r="P4704" s="33">
        <f t="shared" si="839"/>
        <v>37001261</v>
      </c>
      <c r="Q4704" s="33">
        <f t="shared" si="840"/>
        <v>7751.7863245175422</v>
      </c>
      <c r="R4704" s="33">
        <f t="shared" si="841"/>
        <v>36974858</v>
      </c>
      <c r="S4704" s="33"/>
      <c r="T4704" s="30" t="str">
        <f t="shared" si="842"/>
        <v>COP</v>
      </c>
      <c r="U4704" s="33">
        <v>0</v>
      </c>
      <c r="V4704" s="33">
        <v>0</v>
      </c>
      <c r="W4704" s="33">
        <v>0</v>
      </c>
      <c r="X4704" s="33">
        <f t="shared" si="843"/>
        <v>37001261</v>
      </c>
      <c r="Y4704" s="33">
        <f t="shared" si="844"/>
        <v>7751.7863245175422</v>
      </c>
      <c r="Z4704" s="33">
        <f t="shared" si="845"/>
        <v>36974858</v>
      </c>
      <c r="AA4704" s="34">
        <f t="shared" si="846"/>
        <v>5.3315833956561028E-05</v>
      </c>
      <c r="AB4704" s="33" t="s">
        <v>4928</v>
      </c>
      <c r="AC4704" s="35">
        <v>44907</v>
      </c>
      <c r="AD4704" s="33">
        <v>60</v>
      </c>
      <c r="AE4704" s="36">
        <f t="shared" si="847"/>
        <v>44967</v>
      </c>
    </row>
    <row r="4705" spans="2:31" ht="14.5" hidden="1">
      <c r="B4705" s="29" t="s">
        <v>1954</v>
      </c>
      <c r="C4705" s="30" t="str">
        <f t="shared" si="837"/>
        <v>(Proveedores estratégicos)</v>
      </c>
      <c r="D4705" s="30">
        <v>4</v>
      </c>
      <c r="E4705" s="30" t="s">
        <v>5291</v>
      </c>
      <c r="F4705" s="30" t="s">
        <v>5292</v>
      </c>
      <c r="G4705" s="30" t="s">
        <v>3909</v>
      </c>
      <c r="H4705" s="31" t="s">
        <v>3745</v>
      </c>
      <c r="I4705" s="31" t="s">
        <v>48</v>
      </c>
      <c r="J4705" s="32">
        <v>4639070</v>
      </c>
      <c r="K4705" s="33">
        <f t="shared" si="838"/>
        <v>967.04655282660872</v>
      </c>
      <c r="L4705" s="33">
        <v>4612667</v>
      </c>
      <c r="M4705" s="33">
        <v>0</v>
      </c>
      <c r="N4705" s="33">
        <v>0</v>
      </c>
      <c r="O4705" s="33">
        <v>0</v>
      </c>
      <c r="P4705" s="33">
        <f t="shared" si="839"/>
        <v>4639070</v>
      </c>
      <c r="Q4705" s="33">
        <f t="shared" si="840"/>
        <v>967.04655282660872</v>
      </c>
      <c r="R4705" s="33">
        <f t="shared" si="841"/>
        <v>4612667</v>
      </c>
      <c r="S4705" s="33"/>
      <c r="T4705" s="30" t="str">
        <f t="shared" si="842"/>
        <v>COP</v>
      </c>
      <c r="U4705" s="33">
        <v>0</v>
      </c>
      <c r="V4705" s="33">
        <v>0</v>
      </c>
      <c r="W4705" s="33">
        <v>0</v>
      </c>
      <c r="X4705" s="33">
        <f t="shared" si="843"/>
        <v>4639070</v>
      </c>
      <c r="Y4705" s="33">
        <f t="shared" si="844"/>
        <v>967.04655282660872</v>
      </c>
      <c r="Z4705" s="33">
        <f t="shared" si="845"/>
        <v>4612667</v>
      </c>
      <c r="AA4705" s="34">
        <f t="shared" si="846"/>
        <v>6.6512273791263369E-06</v>
      </c>
      <c r="AB4705" s="33" t="s">
        <v>4928</v>
      </c>
      <c r="AC4705" s="35">
        <v>44907</v>
      </c>
      <c r="AD4705" s="33">
        <v>60</v>
      </c>
      <c r="AE4705" s="36">
        <f t="shared" si="847"/>
        <v>44967</v>
      </c>
    </row>
    <row r="4706" spans="2:31" ht="14.5" hidden="1">
      <c r="B4706" s="29" t="s">
        <v>1954</v>
      </c>
      <c r="C4706" s="30" t="str">
        <f t="shared" si="837"/>
        <v>(Proveedores estratégicos)</v>
      </c>
      <c r="D4706" s="30">
        <v>4</v>
      </c>
      <c r="E4706" s="30" t="s">
        <v>5291</v>
      </c>
      <c r="F4706" s="30" t="s">
        <v>5292</v>
      </c>
      <c r="G4706" s="30" t="s">
        <v>3909</v>
      </c>
      <c r="H4706" s="31" t="s">
        <v>3746</v>
      </c>
      <c r="I4706" s="31" t="s">
        <v>48</v>
      </c>
      <c r="J4706" s="32">
        <v>9815639</v>
      </c>
      <c r="K4706" s="33">
        <f t="shared" si="838"/>
        <v>2054.6876736165705</v>
      </c>
      <c r="L4706" s="33">
        <v>9800552</v>
      </c>
      <c r="M4706" s="33">
        <v>0</v>
      </c>
      <c r="N4706" s="33">
        <v>0</v>
      </c>
      <c r="O4706" s="33">
        <v>0</v>
      </c>
      <c r="P4706" s="33">
        <f t="shared" si="839"/>
        <v>9815639</v>
      </c>
      <c r="Q4706" s="33">
        <f t="shared" si="840"/>
        <v>2054.6876736165705</v>
      </c>
      <c r="R4706" s="33">
        <f t="shared" si="841"/>
        <v>9800552</v>
      </c>
      <c r="S4706" s="33"/>
      <c r="T4706" s="30" t="str">
        <f t="shared" si="842"/>
        <v>COP</v>
      </c>
      <c r="U4706" s="33">
        <v>0</v>
      </c>
      <c r="V4706" s="33">
        <v>0</v>
      </c>
      <c r="W4706" s="33">
        <v>0</v>
      </c>
      <c r="X4706" s="33">
        <f t="shared" si="843"/>
        <v>9815639</v>
      </c>
      <c r="Y4706" s="33">
        <f t="shared" si="844"/>
        <v>2054.6876736165705</v>
      </c>
      <c r="Z4706" s="33">
        <f t="shared" si="845"/>
        <v>9800552</v>
      </c>
      <c r="AA4706" s="34">
        <f t="shared" si="846"/>
        <v>1.413188938047151E-05</v>
      </c>
      <c r="AB4706" s="33" t="s">
        <v>4928</v>
      </c>
      <c r="AC4706" s="35">
        <v>44907</v>
      </c>
      <c r="AD4706" s="33">
        <v>60</v>
      </c>
      <c r="AE4706" s="36">
        <f t="shared" si="847"/>
        <v>44967</v>
      </c>
    </row>
    <row r="4707" spans="2:31" ht="14.5" hidden="1">
      <c r="B4707" s="29" t="s">
        <v>1954</v>
      </c>
      <c r="C4707" s="30" t="str">
        <f t="shared" si="837"/>
        <v>(Proveedores estratégicos)</v>
      </c>
      <c r="D4707" s="30">
        <v>4</v>
      </c>
      <c r="E4707" s="30" t="s">
        <v>5291</v>
      </c>
      <c r="F4707" s="30" t="s">
        <v>5292</v>
      </c>
      <c r="G4707" s="30" t="s">
        <v>3909</v>
      </c>
      <c r="H4707" s="31" t="s">
        <v>3747</v>
      </c>
      <c r="I4707" s="31" t="s">
        <v>48</v>
      </c>
      <c r="J4707" s="32">
        <v>5106236</v>
      </c>
      <c r="K4707" s="33">
        <f t="shared" si="838"/>
        <v>1064.9879975261276</v>
      </c>
      <c r="L4707" s="33">
        <v>5079833</v>
      </c>
      <c r="M4707" s="33">
        <v>0</v>
      </c>
      <c r="N4707" s="33">
        <v>0</v>
      </c>
      <c r="O4707" s="33">
        <v>0</v>
      </c>
      <c r="P4707" s="33">
        <f t="shared" si="839"/>
        <v>5106236</v>
      </c>
      <c r="Q4707" s="33">
        <f t="shared" si="840"/>
        <v>1064.9879975261276</v>
      </c>
      <c r="R4707" s="33">
        <f t="shared" si="841"/>
        <v>5079833</v>
      </c>
      <c r="S4707" s="33"/>
      <c r="T4707" s="30" t="str">
        <f t="shared" si="842"/>
        <v>COP</v>
      </c>
      <c r="U4707" s="33">
        <v>0</v>
      </c>
      <c r="V4707" s="33">
        <v>0</v>
      </c>
      <c r="W4707" s="33">
        <v>0</v>
      </c>
      <c r="X4707" s="33">
        <f t="shared" si="843"/>
        <v>5106236</v>
      </c>
      <c r="Y4707" s="33">
        <f t="shared" si="844"/>
        <v>1064.9879975261276</v>
      </c>
      <c r="Z4707" s="33">
        <f t="shared" si="845"/>
        <v>5079833</v>
      </c>
      <c r="AA4707" s="34">
        <f t="shared" si="846"/>
        <v>7.3248566026963312E-06</v>
      </c>
      <c r="AB4707" s="33" t="s">
        <v>4928</v>
      </c>
      <c r="AC4707" s="35">
        <v>44907</v>
      </c>
      <c r="AD4707" s="33">
        <v>60</v>
      </c>
      <c r="AE4707" s="36">
        <f t="shared" si="847"/>
        <v>44967</v>
      </c>
    </row>
    <row r="4708" spans="2:31" ht="14.5" hidden="1">
      <c r="B4708" s="29" t="s">
        <v>1954</v>
      </c>
      <c r="C4708" s="30" t="str">
        <f t="shared" si="837"/>
        <v>(Proveedores estratégicos)</v>
      </c>
      <c r="D4708" s="30">
        <v>4</v>
      </c>
      <c r="E4708" s="30" t="s">
        <v>5291</v>
      </c>
      <c r="F4708" s="30" t="s">
        <v>5292</v>
      </c>
      <c r="G4708" s="30" t="s">
        <v>3909</v>
      </c>
      <c r="H4708" s="31" t="s">
        <v>3748</v>
      </c>
      <c r="I4708" s="31" t="s">
        <v>48</v>
      </c>
      <c r="J4708" s="32">
        <v>1849982</v>
      </c>
      <c r="K4708" s="33">
        <f t="shared" si="838"/>
        <v>382.70909986687212</v>
      </c>
      <c r="L4708" s="33">
        <v>1825465</v>
      </c>
      <c r="M4708" s="33">
        <v>0</v>
      </c>
      <c r="N4708" s="33">
        <v>0</v>
      </c>
      <c r="O4708" s="33">
        <v>0</v>
      </c>
      <c r="P4708" s="33">
        <f t="shared" si="839"/>
        <v>1849982</v>
      </c>
      <c r="Q4708" s="33">
        <f t="shared" si="840"/>
        <v>382.70909986687212</v>
      </c>
      <c r="R4708" s="33">
        <f t="shared" si="841"/>
        <v>1825465</v>
      </c>
      <c r="S4708" s="33"/>
      <c r="T4708" s="30" t="str">
        <f t="shared" si="842"/>
        <v>COP</v>
      </c>
      <c r="U4708" s="33">
        <v>0</v>
      </c>
      <c r="V4708" s="33">
        <v>0</v>
      </c>
      <c r="W4708" s="33">
        <v>0</v>
      </c>
      <c r="X4708" s="33">
        <f t="shared" si="843"/>
        <v>1849982</v>
      </c>
      <c r="Y4708" s="33">
        <f t="shared" si="844"/>
        <v>382.70909986687212</v>
      </c>
      <c r="Z4708" s="33">
        <f t="shared" si="845"/>
        <v>1825465</v>
      </c>
      <c r="AA4708" s="34">
        <f t="shared" si="846"/>
        <v>2.6322261692935693E-06</v>
      </c>
      <c r="AB4708" s="33" t="s">
        <v>4928</v>
      </c>
      <c r="AC4708" s="35">
        <v>44907</v>
      </c>
      <c r="AD4708" s="33">
        <v>60</v>
      </c>
      <c r="AE4708" s="36">
        <f t="shared" si="847"/>
        <v>44967</v>
      </c>
    </row>
    <row r="4709" spans="2:31" ht="14.5" hidden="1">
      <c r="B4709" s="29" t="s">
        <v>1954</v>
      </c>
      <c r="C4709" s="30" t="str">
        <f t="shared" si="837"/>
        <v>(Proveedores estratégicos)</v>
      </c>
      <c r="D4709" s="30">
        <v>4</v>
      </c>
      <c r="E4709" s="30" t="s">
        <v>5291</v>
      </c>
      <c r="F4709" s="30" t="s">
        <v>5292</v>
      </c>
      <c r="G4709" s="30" t="s">
        <v>3909</v>
      </c>
      <c r="H4709" s="31" t="s">
        <v>3749</v>
      </c>
      <c r="I4709" s="31" t="s">
        <v>48</v>
      </c>
      <c r="J4709" s="32">
        <v>4639070</v>
      </c>
      <c r="K4709" s="33">
        <f t="shared" si="838"/>
        <v>967.04655282660872</v>
      </c>
      <c r="L4709" s="33">
        <v>4612667</v>
      </c>
      <c r="M4709" s="33">
        <v>0</v>
      </c>
      <c r="N4709" s="33">
        <v>0</v>
      </c>
      <c r="O4709" s="33">
        <v>0</v>
      </c>
      <c r="P4709" s="33">
        <f t="shared" si="839"/>
        <v>4639070</v>
      </c>
      <c r="Q4709" s="33">
        <f t="shared" si="840"/>
        <v>967.04655282660872</v>
      </c>
      <c r="R4709" s="33">
        <f t="shared" si="841"/>
        <v>4612667</v>
      </c>
      <c r="S4709" s="33"/>
      <c r="T4709" s="30" t="str">
        <f t="shared" si="842"/>
        <v>COP</v>
      </c>
      <c r="U4709" s="33">
        <v>0</v>
      </c>
      <c r="V4709" s="33">
        <v>0</v>
      </c>
      <c r="W4709" s="33">
        <v>0</v>
      </c>
      <c r="X4709" s="33">
        <f t="shared" si="843"/>
        <v>4639070</v>
      </c>
      <c r="Y4709" s="33">
        <f t="shared" si="844"/>
        <v>967.04655282660872</v>
      </c>
      <c r="Z4709" s="33">
        <f t="shared" si="845"/>
        <v>4612667</v>
      </c>
      <c r="AA4709" s="34">
        <f t="shared" si="846"/>
        <v>6.6512273791263369E-06</v>
      </c>
      <c r="AB4709" s="33" t="s">
        <v>4928</v>
      </c>
      <c r="AC4709" s="35">
        <v>44907</v>
      </c>
      <c r="AD4709" s="33">
        <v>60</v>
      </c>
      <c r="AE4709" s="36">
        <f t="shared" si="847"/>
        <v>44967</v>
      </c>
    </row>
    <row r="4710" spans="2:31" ht="14.5" hidden="1">
      <c r="B4710" s="29" t="s">
        <v>1954</v>
      </c>
      <c r="C4710" s="30" t="str">
        <f t="shared" si="837"/>
        <v>(Proveedores estratégicos)</v>
      </c>
      <c r="D4710" s="30">
        <v>4</v>
      </c>
      <c r="E4710" s="30" t="s">
        <v>5291</v>
      </c>
      <c r="F4710" s="30" t="s">
        <v>5292</v>
      </c>
      <c r="G4710" s="30" t="s">
        <v>3909</v>
      </c>
      <c r="H4710" s="31" t="s">
        <v>3750</v>
      </c>
      <c r="I4710" s="31" t="s">
        <v>48</v>
      </c>
      <c r="J4710" s="32">
        <v>1840330</v>
      </c>
      <c r="K4710" s="33">
        <f t="shared" si="838"/>
        <v>380.68555614956443</v>
      </c>
      <c r="L4710" s="33">
        <v>1815813</v>
      </c>
      <c r="M4710" s="33">
        <v>0</v>
      </c>
      <c r="N4710" s="33">
        <v>0</v>
      </c>
      <c r="O4710" s="33">
        <v>0</v>
      </c>
      <c r="P4710" s="33">
        <f t="shared" si="839"/>
        <v>1840330</v>
      </c>
      <c r="Q4710" s="33">
        <f t="shared" si="840"/>
        <v>380.68555614956443</v>
      </c>
      <c r="R4710" s="33">
        <f t="shared" si="841"/>
        <v>1815813</v>
      </c>
      <c r="S4710" s="33"/>
      <c r="T4710" s="30" t="str">
        <f t="shared" si="842"/>
        <v>COP</v>
      </c>
      <c r="U4710" s="33">
        <v>0</v>
      </c>
      <c r="V4710" s="33">
        <v>0</v>
      </c>
      <c r="W4710" s="33">
        <v>0</v>
      </c>
      <c r="X4710" s="33">
        <f t="shared" si="843"/>
        <v>1840330</v>
      </c>
      <c r="Y4710" s="33">
        <f t="shared" si="844"/>
        <v>380.68555614956443</v>
      </c>
      <c r="Z4710" s="33">
        <f t="shared" si="845"/>
        <v>1815813</v>
      </c>
      <c r="AA4710" s="34">
        <f t="shared" si="846"/>
        <v>2.6183084842182476E-06</v>
      </c>
      <c r="AB4710" s="33" t="s">
        <v>4928</v>
      </c>
      <c r="AC4710" s="35">
        <v>44907</v>
      </c>
      <c r="AD4710" s="33">
        <v>60</v>
      </c>
      <c r="AE4710" s="36">
        <f t="shared" si="847"/>
        <v>44967</v>
      </c>
    </row>
    <row r="4711" spans="2:31" ht="14.5" hidden="1">
      <c r="B4711" s="29" t="s">
        <v>1954</v>
      </c>
      <c r="C4711" s="30" t="str">
        <f t="shared" si="837"/>
        <v>(Proveedores estratégicos)</v>
      </c>
      <c r="D4711" s="30">
        <v>4</v>
      </c>
      <c r="E4711" s="30" t="s">
        <v>5291</v>
      </c>
      <c r="F4711" s="30" t="s">
        <v>5292</v>
      </c>
      <c r="G4711" s="30" t="s">
        <v>3909</v>
      </c>
      <c r="H4711" s="31" t="s">
        <v>3751</v>
      </c>
      <c r="I4711" s="31" t="s">
        <v>48</v>
      </c>
      <c r="J4711" s="32">
        <v>5519087</v>
      </c>
      <c r="K4711" s="33">
        <f t="shared" si="838"/>
        <v>1153.9146933341719</v>
      </c>
      <c r="L4711" s="33">
        <v>5504000</v>
      </c>
      <c r="M4711" s="33">
        <v>0</v>
      </c>
      <c r="N4711" s="33">
        <v>0</v>
      </c>
      <c r="O4711" s="33">
        <v>0</v>
      </c>
      <c r="P4711" s="33">
        <f t="shared" si="839"/>
        <v>5519087</v>
      </c>
      <c r="Q4711" s="33">
        <f t="shared" si="840"/>
        <v>1153.9146933341719</v>
      </c>
      <c r="R4711" s="33">
        <f t="shared" si="841"/>
        <v>5504000</v>
      </c>
      <c r="S4711" s="33"/>
      <c r="T4711" s="30" t="str">
        <f t="shared" si="842"/>
        <v>COP</v>
      </c>
      <c r="U4711" s="33">
        <v>0</v>
      </c>
      <c r="V4711" s="33">
        <v>0</v>
      </c>
      <c r="W4711" s="33">
        <v>0</v>
      </c>
      <c r="X4711" s="33">
        <f t="shared" si="843"/>
        <v>5519087</v>
      </c>
      <c r="Y4711" s="33">
        <f t="shared" si="844"/>
        <v>1153.9146933341719</v>
      </c>
      <c r="Z4711" s="33">
        <f t="shared" si="845"/>
        <v>5504000</v>
      </c>
      <c r="AA4711" s="34">
        <f t="shared" si="846"/>
        <v>7.9364834909416527E-06</v>
      </c>
      <c r="AB4711" s="33" t="s">
        <v>4928</v>
      </c>
      <c r="AC4711" s="35">
        <v>44907</v>
      </c>
      <c r="AD4711" s="33">
        <v>60</v>
      </c>
      <c r="AE4711" s="36">
        <f t="shared" si="847"/>
        <v>44967</v>
      </c>
    </row>
    <row r="4712" spans="2:31" ht="14.5" hidden="1">
      <c r="B4712" s="29" t="s">
        <v>1954</v>
      </c>
      <c r="C4712" s="30" t="str">
        <f t="shared" si="837"/>
        <v>(Proveedores estratégicos)</v>
      </c>
      <c r="D4712" s="30">
        <v>4</v>
      </c>
      <c r="E4712" s="30" t="s">
        <v>5291</v>
      </c>
      <c r="F4712" s="30" t="s">
        <v>5292</v>
      </c>
      <c r="G4712" s="30" t="s">
        <v>3909</v>
      </c>
      <c r="H4712" s="31" t="s">
        <v>3752</v>
      </c>
      <c r="I4712" s="31" t="s">
        <v>48</v>
      </c>
      <c r="J4712" s="32">
        <v>1327103</v>
      </c>
      <c r="K4712" s="33">
        <f t="shared" si="838"/>
        <v>278.22740757046864</v>
      </c>
      <c r="L4712" s="33">
        <v>1327103</v>
      </c>
      <c r="M4712" s="33">
        <v>0</v>
      </c>
      <c r="N4712" s="33">
        <v>0</v>
      </c>
      <c r="O4712" s="33">
        <v>0</v>
      </c>
      <c r="P4712" s="33">
        <f t="shared" si="839"/>
        <v>1327103</v>
      </c>
      <c r="Q4712" s="33">
        <f t="shared" si="840"/>
        <v>278.22740757046864</v>
      </c>
      <c r="R4712" s="33">
        <f t="shared" si="841"/>
        <v>1327103</v>
      </c>
      <c r="S4712" s="33"/>
      <c r="T4712" s="30" t="str">
        <f t="shared" si="842"/>
        <v>COP</v>
      </c>
      <c r="U4712" s="33">
        <v>0</v>
      </c>
      <c r="V4712" s="33">
        <v>0</v>
      </c>
      <c r="W4712" s="33">
        <v>0</v>
      </c>
      <c r="X4712" s="33">
        <f t="shared" si="843"/>
        <v>1327103</v>
      </c>
      <c r="Y4712" s="33">
        <f t="shared" si="844"/>
        <v>278.22740757046864</v>
      </c>
      <c r="Z4712" s="33">
        <f t="shared" si="845"/>
        <v>1327103</v>
      </c>
      <c r="AA4712" s="34">
        <f t="shared" si="846"/>
        <v>1.9136139262861812E-06</v>
      </c>
      <c r="AB4712" s="33" t="s">
        <v>4928</v>
      </c>
      <c r="AC4712" s="35">
        <v>44907</v>
      </c>
      <c r="AD4712" s="33">
        <v>60</v>
      </c>
      <c r="AE4712" s="36">
        <f t="shared" si="847"/>
        <v>44967</v>
      </c>
    </row>
    <row r="4713" spans="2:31" ht="14.5" hidden="1">
      <c r="B4713" s="29" t="s">
        <v>1954</v>
      </c>
      <c r="C4713" s="30" t="str">
        <f t="shared" si="837"/>
        <v>(Proveedores estratégicos)</v>
      </c>
      <c r="D4713" s="30">
        <v>4</v>
      </c>
      <c r="E4713" s="30" t="s">
        <v>5291</v>
      </c>
      <c r="F4713" s="30" t="s">
        <v>5292</v>
      </c>
      <c r="G4713" s="30" t="s">
        <v>3909</v>
      </c>
      <c r="H4713" s="31" t="s">
        <v>3753</v>
      </c>
      <c r="I4713" s="31" t="s">
        <v>48</v>
      </c>
      <c r="J4713" s="32">
        <v>1840330</v>
      </c>
      <c r="K4713" s="33">
        <f t="shared" si="838"/>
        <v>380.68555614956443</v>
      </c>
      <c r="L4713" s="33">
        <v>1815813</v>
      </c>
      <c r="M4713" s="33">
        <v>0</v>
      </c>
      <c r="N4713" s="33">
        <v>0</v>
      </c>
      <c r="O4713" s="33">
        <v>0</v>
      </c>
      <c r="P4713" s="33">
        <f t="shared" si="839"/>
        <v>1840330</v>
      </c>
      <c r="Q4713" s="33">
        <f t="shared" si="840"/>
        <v>380.68555614956443</v>
      </c>
      <c r="R4713" s="33">
        <f t="shared" si="841"/>
        <v>1815813</v>
      </c>
      <c r="S4713" s="33"/>
      <c r="T4713" s="30" t="str">
        <f t="shared" si="842"/>
        <v>COP</v>
      </c>
      <c r="U4713" s="33">
        <v>0</v>
      </c>
      <c r="V4713" s="33">
        <v>0</v>
      </c>
      <c r="W4713" s="33">
        <v>0</v>
      </c>
      <c r="X4713" s="33">
        <f t="shared" si="843"/>
        <v>1840330</v>
      </c>
      <c r="Y4713" s="33">
        <f t="shared" si="844"/>
        <v>380.68555614956443</v>
      </c>
      <c r="Z4713" s="33">
        <f t="shared" si="845"/>
        <v>1815813</v>
      </c>
      <c r="AA4713" s="34">
        <f t="shared" si="846"/>
        <v>2.6183084842182476E-06</v>
      </c>
      <c r="AB4713" s="33" t="s">
        <v>4928</v>
      </c>
      <c r="AC4713" s="35">
        <v>44907</v>
      </c>
      <c r="AD4713" s="33">
        <v>60</v>
      </c>
      <c r="AE4713" s="36">
        <f t="shared" si="847"/>
        <v>44967</v>
      </c>
    </row>
    <row r="4714" spans="2:31" ht="14.5" hidden="1">
      <c r="B4714" s="29" t="s">
        <v>1954</v>
      </c>
      <c r="C4714" s="30" t="str">
        <f t="shared" si="837"/>
        <v>(Proveedores estratégicos)</v>
      </c>
      <c r="D4714" s="30">
        <v>4</v>
      </c>
      <c r="E4714" s="30" t="s">
        <v>5291</v>
      </c>
      <c r="F4714" s="30" t="s">
        <v>5292</v>
      </c>
      <c r="G4714" s="30" t="s">
        <v>3909</v>
      </c>
      <c r="H4714" s="31" t="s">
        <v>3754</v>
      </c>
      <c r="I4714" s="31" t="s">
        <v>48</v>
      </c>
      <c r="J4714" s="32">
        <v>18005264</v>
      </c>
      <c r="K4714" s="33">
        <f t="shared" si="838"/>
        <v>3769.2717800350115</v>
      </c>
      <c r="L4714" s="33">
        <v>17978861</v>
      </c>
      <c r="M4714" s="33">
        <v>0</v>
      </c>
      <c r="N4714" s="33">
        <v>0</v>
      </c>
      <c r="O4714" s="33">
        <v>0</v>
      </c>
      <c r="P4714" s="33">
        <f t="shared" si="839"/>
        <v>18005264</v>
      </c>
      <c r="Q4714" s="33">
        <f t="shared" si="840"/>
        <v>3769.2717800350115</v>
      </c>
      <c r="R4714" s="33">
        <f t="shared" si="841"/>
        <v>17978861</v>
      </c>
      <c r="S4714" s="33"/>
      <c r="T4714" s="30" t="str">
        <f t="shared" si="842"/>
        <v>COP</v>
      </c>
      <c r="U4714" s="33">
        <v>0</v>
      </c>
      <c r="V4714" s="33">
        <v>0</v>
      </c>
      <c r="W4714" s="33">
        <v>0</v>
      </c>
      <c r="X4714" s="33">
        <f t="shared" si="843"/>
        <v>18005264</v>
      </c>
      <c r="Y4714" s="33">
        <f t="shared" si="844"/>
        <v>3769.2717800350115</v>
      </c>
      <c r="Z4714" s="33">
        <f t="shared" si="845"/>
        <v>17978861</v>
      </c>
      <c r="AA4714" s="34">
        <f t="shared" si="846"/>
        <v>2.5924588210834798E-05</v>
      </c>
      <c r="AB4714" s="33" t="s">
        <v>4928</v>
      </c>
      <c r="AC4714" s="35">
        <v>44907</v>
      </c>
      <c r="AD4714" s="33">
        <v>60</v>
      </c>
      <c r="AE4714" s="36">
        <f t="shared" si="847"/>
        <v>44967</v>
      </c>
    </row>
    <row r="4715" spans="2:31" ht="14.5" hidden="1">
      <c r="B4715" s="29" t="s">
        <v>1954</v>
      </c>
      <c r="C4715" s="30" t="str">
        <f t="shared" si="837"/>
        <v>(Proveedores estratégicos)</v>
      </c>
      <c r="D4715" s="30">
        <v>4</v>
      </c>
      <c r="E4715" s="30" t="s">
        <v>5291</v>
      </c>
      <c r="F4715" s="30" t="s">
        <v>5292</v>
      </c>
      <c r="G4715" s="30" t="s">
        <v>3909</v>
      </c>
      <c r="H4715" s="31" t="s">
        <v>3755</v>
      </c>
      <c r="I4715" s="31" t="s">
        <v>48</v>
      </c>
      <c r="J4715" s="32">
        <v>3081341</v>
      </c>
      <c r="K4715" s="33">
        <f t="shared" si="838"/>
        <v>640.86375881841138</v>
      </c>
      <c r="L4715" s="33">
        <v>3056824</v>
      </c>
      <c r="M4715" s="33">
        <v>0</v>
      </c>
      <c r="N4715" s="33">
        <v>0</v>
      </c>
      <c r="O4715" s="33">
        <v>0</v>
      </c>
      <c r="P4715" s="33">
        <f t="shared" si="839"/>
        <v>3081341</v>
      </c>
      <c r="Q4715" s="33">
        <f t="shared" si="840"/>
        <v>640.86375881841138</v>
      </c>
      <c r="R4715" s="33">
        <f t="shared" si="841"/>
        <v>3056824</v>
      </c>
      <c r="S4715" s="33"/>
      <c r="T4715" s="30" t="str">
        <f t="shared" si="842"/>
        <v>COP</v>
      </c>
      <c r="U4715" s="33">
        <v>0</v>
      </c>
      <c r="V4715" s="33">
        <v>0</v>
      </c>
      <c r="W4715" s="33">
        <v>0</v>
      </c>
      <c r="X4715" s="33">
        <f t="shared" si="843"/>
        <v>3081341</v>
      </c>
      <c r="Y4715" s="33">
        <f t="shared" si="844"/>
        <v>640.86375881841138</v>
      </c>
      <c r="Z4715" s="33">
        <f t="shared" si="845"/>
        <v>3056824</v>
      </c>
      <c r="AA4715" s="34">
        <f t="shared" si="846"/>
        <v>4.4077821967140672E-06</v>
      </c>
      <c r="AB4715" s="33" t="s">
        <v>4928</v>
      </c>
      <c r="AC4715" s="35">
        <v>44907</v>
      </c>
      <c r="AD4715" s="33">
        <v>60</v>
      </c>
      <c r="AE4715" s="36">
        <f t="shared" si="847"/>
        <v>44967</v>
      </c>
    </row>
    <row r="4716" spans="2:31" ht="14.5" hidden="1">
      <c r="B4716" s="29" t="s">
        <v>1954</v>
      </c>
      <c r="C4716" s="30" t="str">
        <f t="shared" si="837"/>
        <v>(Proveedores estratégicos)</v>
      </c>
      <c r="D4716" s="30">
        <v>4</v>
      </c>
      <c r="E4716" s="30" t="s">
        <v>5291</v>
      </c>
      <c r="F4716" s="30" t="s">
        <v>5292</v>
      </c>
      <c r="G4716" s="30" t="s">
        <v>3909</v>
      </c>
      <c r="H4716" s="31" t="s">
        <v>3756</v>
      </c>
      <c r="I4716" s="31" t="s">
        <v>48</v>
      </c>
      <c r="J4716" s="32">
        <v>5578479</v>
      </c>
      <c r="K4716" s="33">
        <f t="shared" si="838"/>
        <v>1166.3662379320103</v>
      </c>
      <c r="L4716" s="33">
        <v>5563392</v>
      </c>
      <c r="M4716" s="33">
        <v>0</v>
      </c>
      <c r="N4716" s="33">
        <v>0</v>
      </c>
      <c r="O4716" s="33">
        <v>0</v>
      </c>
      <c r="P4716" s="33">
        <f t="shared" si="839"/>
        <v>5578479</v>
      </c>
      <c r="Q4716" s="33">
        <f t="shared" si="840"/>
        <v>1166.3662379320103</v>
      </c>
      <c r="R4716" s="33">
        <f t="shared" si="841"/>
        <v>5563392</v>
      </c>
      <c r="S4716" s="33"/>
      <c r="T4716" s="30" t="str">
        <f t="shared" si="842"/>
        <v>COP</v>
      </c>
      <c r="U4716" s="33">
        <v>0</v>
      </c>
      <c r="V4716" s="33">
        <v>0</v>
      </c>
      <c r="W4716" s="33">
        <v>0</v>
      </c>
      <c r="X4716" s="33">
        <f t="shared" si="843"/>
        <v>5578479</v>
      </c>
      <c r="Y4716" s="33">
        <f t="shared" si="844"/>
        <v>1166.3662379320103</v>
      </c>
      <c r="Z4716" s="33">
        <f t="shared" si="845"/>
        <v>5563392</v>
      </c>
      <c r="AA4716" s="34">
        <f t="shared" si="846"/>
        <v>8.0221236848904177E-06</v>
      </c>
      <c r="AB4716" s="33" t="s">
        <v>4928</v>
      </c>
      <c r="AC4716" s="35">
        <v>44907</v>
      </c>
      <c r="AD4716" s="33">
        <v>60</v>
      </c>
      <c r="AE4716" s="36">
        <f t="shared" si="847"/>
        <v>44967</v>
      </c>
    </row>
    <row r="4717" spans="2:31" ht="14.5" hidden="1">
      <c r="B4717" s="29" t="s">
        <v>1954</v>
      </c>
      <c r="C4717" s="30" t="str">
        <f t="shared" si="848" ref="C4717:C4780">+IF(D4717=1,$A$4,IF(D4717=2,$A$5,IF(D4717=3,$A$6,IF(D4717=4,$A$7,IF(D4717=5,$A$8,IF(D4717=6,$A$9,))))))</f>
        <v>(Proveedores estratégicos)</v>
      </c>
      <c r="D4717" s="30">
        <v>4</v>
      </c>
      <c r="E4717" s="30" t="s">
        <v>5291</v>
      </c>
      <c r="F4717" s="30" t="s">
        <v>5292</v>
      </c>
      <c r="G4717" s="30" t="s">
        <v>3909</v>
      </c>
      <c r="H4717" s="31" t="s">
        <v>3757</v>
      </c>
      <c r="I4717" s="31" t="s">
        <v>48</v>
      </c>
      <c r="J4717" s="32">
        <v>1520136</v>
      </c>
      <c r="K4717" s="33">
        <f t="shared" si="849" ref="K4717:K4780">+IF(I4717="USD",J4717,L4717/$L$3)</f>
        <v>318.6968143652316</v>
      </c>
      <c r="L4717" s="33">
        <v>1520136</v>
      </c>
      <c r="M4717" s="33">
        <v>0</v>
      </c>
      <c r="N4717" s="33">
        <v>0</v>
      </c>
      <c r="O4717" s="33">
        <v>0</v>
      </c>
      <c r="P4717" s="33">
        <f t="shared" si="850" ref="P4717:P4780">+J4717+M4717</f>
        <v>1520136</v>
      </c>
      <c r="Q4717" s="33">
        <f t="shared" si="851" ref="Q4717:Q4780">+K4717+N4717</f>
        <v>318.6968143652316</v>
      </c>
      <c r="R4717" s="33">
        <f t="shared" si="852" ref="R4717:R4780">+L4717+O4717</f>
        <v>1520136</v>
      </c>
      <c r="S4717" s="33"/>
      <c r="T4717" s="30" t="str">
        <f t="shared" si="853" ref="T4717:T4780">+I4717</f>
        <v>COP</v>
      </c>
      <c r="U4717" s="33">
        <v>0</v>
      </c>
      <c r="V4717" s="33">
        <v>0</v>
      </c>
      <c r="W4717" s="33">
        <v>0</v>
      </c>
      <c r="X4717" s="33">
        <f t="shared" si="854" ref="X4717:X4780">+P4717+U4717</f>
        <v>1520136</v>
      </c>
      <c r="Y4717" s="33">
        <f t="shared" si="855" ref="Y4717:Y4780">+Q4717+V4717</f>
        <v>318.6968143652316</v>
      </c>
      <c r="Z4717" s="33">
        <f t="shared" si="856" ref="Z4717:Z4780">+R4717+W4717</f>
        <v>1520136</v>
      </c>
      <c r="AA4717" s="34">
        <f t="shared" si="857" ref="AA4717:AA4780">+IF(D4717=1,Z4717/$C$4,IF(D4717=2,Z4717/$C$5,IF(D4717=3,Z4717/$C$6,IF(D4717=4,Z4717/$C$7,IF(D4717=5,Z4717/$C$8,IF(D4717=6,Z4717/$C$9))))))</f>
        <v>2.1919575341544478E-06</v>
      </c>
      <c r="AB4717" s="33" t="s">
        <v>4928</v>
      </c>
      <c r="AC4717" s="35">
        <v>44907</v>
      </c>
      <c r="AD4717" s="33">
        <v>60</v>
      </c>
      <c r="AE4717" s="36">
        <f t="shared" si="847"/>
        <v>44967</v>
      </c>
    </row>
    <row r="4718" spans="2:31" ht="14.5" hidden="1">
      <c r="B4718" s="29" t="s">
        <v>1954</v>
      </c>
      <c r="C4718" s="30" t="str">
        <f t="shared" si="848"/>
        <v>(Proveedores estratégicos)</v>
      </c>
      <c r="D4718" s="30">
        <v>4</v>
      </c>
      <c r="E4718" s="30" t="s">
        <v>5291</v>
      </c>
      <c r="F4718" s="30" t="s">
        <v>5292</v>
      </c>
      <c r="G4718" s="30" t="s">
        <v>3909</v>
      </c>
      <c r="H4718" s="31" t="s">
        <v>3758</v>
      </c>
      <c r="I4718" s="31" t="s">
        <v>48</v>
      </c>
      <c r="J4718" s="32">
        <v>13237221</v>
      </c>
      <c r="K4718" s="33">
        <f t="shared" si="849"/>
        <v>2770.0460182186021</v>
      </c>
      <c r="L4718" s="33">
        <v>13212704</v>
      </c>
      <c r="M4718" s="33">
        <v>0</v>
      </c>
      <c r="N4718" s="33">
        <v>0</v>
      </c>
      <c r="O4718" s="33">
        <v>0</v>
      </c>
      <c r="P4718" s="33">
        <f t="shared" si="850"/>
        <v>13237221</v>
      </c>
      <c r="Q4718" s="33">
        <f t="shared" si="851"/>
        <v>2770.0460182186021</v>
      </c>
      <c r="R4718" s="33">
        <f t="shared" si="852"/>
        <v>13212704</v>
      </c>
      <c r="S4718" s="33"/>
      <c r="T4718" s="30" t="str">
        <f t="shared" si="853"/>
        <v>COP</v>
      </c>
      <c r="U4718" s="33">
        <v>0</v>
      </c>
      <c r="V4718" s="33">
        <v>0</v>
      </c>
      <c r="W4718" s="33">
        <v>0</v>
      </c>
      <c r="X4718" s="33">
        <f t="shared" si="854"/>
        <v>13237221</v>
      </c>
      <c r="Y4718" s="33">
        <f t="shared" si="855"/>
        <v>2770.0460182186021</v>
      </c>
      <c r="Z4718" s="33">
        <f t="shared" si="856"/>
        <v>13212704</v>
      </c>
      <c r="AA4718" s="34">
        <f t="shared" si="857"/>
        <v>1.9052036185810089E-05</v>
      </c>
      <c r="AB4718" s="33" t="s">
        <v>4928</v>
      </c>
      <c r="AC4718" s="35">
        <v>44907</v>
      </c>
      <c r="AD4718" s="33">
        <v>60</v>
      </c>
      <c r="AE4718" s="36">
        <f t="shared" si="847"/>
        <v>44967</v>
      </c>
    </row>
    <row r="4719" spans="2:31" ht="14.5" hidden="1">
      <c r="B4719" s="29" t="s">
        <v>1954</v>
      </c>
      <c r="C4719" s="30" t="str">
        <f t="shared" si="848"/>
        <v>(Proveedores estratégicos)</v>
      </c>
      <c r="D4719" s="30">
        <v>4</v>
      </c>
      <c r="E4719" s="30" t="s">
        <v>5291</v>
      </c>
      <c r="F4719" s="30" t="s">
        <v>5292</v>
      </c>
      <c r="G4719" s="30" t="s">
        <v>3909</v>
      </c>
      <c r="H4719" s="31" t="s">
        <v>3759</v>
      </c>
      <c r="I4719" s="31" t="s">
        <v>48</v>
      </c>
      <c r="J4719" s="32">
        <v>14705993</v>
      </c>
      <c r="K4719" s="33">
        <f t="shared" si="849"/>
        <v>3077.9743597807055</v>
      </c>
      <c r="L4719" s="33">
        <v>14681476</v>
      </c>
      <c r="M4719" s="33">
        <v>0</v>
      </c>
      <c r="N4719" s="33">
        <v>0</v>
      </c>
      <c r="O4719" s="33">
        <v>0</v>
      </c>
      <c r="P4719" s="33">
        <f t="shared" si="850"/>
        <v>14705993</v>
      </c>
      <c r="Q4719" s="33">
        <f t="shared" si="851"/>
        <v>3077.9743597807055</v>
      </c>
      <c r="R4719" s="33">
        <f t="shared" si="852"/>
        <v>14681476</v>
      </c>
      <c r="S4719" s="33"/>
      <c r="T4719" s="30" t="str">
        <f t="shared" si="853"/>
        <v>COP</v>
      </c>
      <c r="U4719" s="33">
        <v>0</v>
      </c>
      <c r="V4719" s="33">
        <v>0</v>
      </c>
      <c r="W4719" s="33">
        <v>0</v>
      </c>
      <c r="X4719" s="33">
        <f t="shared" si="854"/>
        <v>14705993</v>
      </c>
      <c r="Y4719" s="33">
        <f t="shared" si="855"/>
        <v>3077.9743597807055</v>
      </c>
      <c r="Z4719" s="33">
        <f t="shared" si="856"/>
        <v>14681476</v>
      </c>
      <c r="AA4719" s="34">
        <f t="shared" si="857"/>
        <v>2.1169929487037807E-05</v>
      </c>
      <c r="AB4719" s="33" t="s">
        <v>4928</v>
      </c>
      <c r="AC4719" s="35">
        <v>44907</v>
      </c>
      <c r="AD4719" s="33">
        <v>60</v>
      </c>
      <c r="AE4719" s="36">
        <f t="shared" si="847"/>
        <v>44967</v>
      </c>
    </row>
    <row r="4720" spans="2:31" ht="14.5" hidden="1">
      <c r="B4720" s="29" t="s">
        <v>1954</v>
      </c>
      <c r="C4720" s="30" t="str">
        <f t="shared" si="848"/>
        <v>(Proveedores estratégicos)</v>
      </c>
      <c r="D4720" s="30">
        <v>4</v>
      </c>
      <c r="E4720" s="30" t="s">
        <v>5291</v>
      </c>
      <c r="F4720" s="30" t="s">
        <v>5292</v>
      </c>
      <c r="G4720" s="30" t="s">
        <v>3909</v>
      </c>
      <c r="H4720" s="31" t="s">
        <v>3760</v>
      </c>
      <c r="I4720" s="31" t="s">
        <v>48</v>
      </c>
      <c r="J4720" s="32">
        <v>4799437</v>
      </c>
      <c r="K4720" s="33">
        <f t="shared" si="849"/>
        <v>1000.667526232481</v>
      </c>
      <c r="L4720" s="33">
        <v>4773034</v>
      </c>
      <c r="M4720" s="33">
        <v>0</v>
      </c>
      <c r="N4720" s="33">
        <v>0</v>
      </c>
      <c r="O4720" s="33">
        <v>0</v>
      </c>
      <c r="P4720" s="33">
        <f t="shared" si="850"/>
        <v>4799437</v>
      </c>
      <c r="Q4720" s="33">
        <f t="shared" si="851"/>
        <v>1000.667526232481</v>
      </c>
      <c r="R4720" s="33">
        <f t="shared" si="852"/>
        <v>4773034</v>
      </c>
      <c r="S4720" s="33"/>
      <c r="T4720" s="30" t="str">
        <f t="shared" si="853"/>
        <v>COP</v>
      </c>
      <c r="U4720" s="33">
        <v>0</v>
      </c>
      <c r="V4720" s="33">
        <v>0</v>
      </c>
      <c r="W4720" s="33">
        <v>0</v>
      </c>
      <c r="X4720" s="33">
        <f t="shared" si="854"/>
        <v>4799437</v>
      </c>
      <c r="Y4720" s="33">
        <f t="shared" si="855"/>
        <v>1000.667526232481</v>
      </c>
      <c r="Z4720" s="33">
        <f t="shared" si="856"/>
        <v>4773034</v>
      </c>
      <c r="AA4720" s="34">
        <f t="shared" si="857"/>
        <v>6.8824683035434594E-06</v>
      </c>
      <c r="AB4720" s="33" t="s">
        <v>4928</v>
      </c>
      <c r="AC4720" s="35">
        <v>44907</v>
      </c>
      <c r="AD4720" s="33">
        <v>60</v>
      </c>
      <c r="AE4720" s="36">
        <f t="shared" si="847"/>
        <v>44967</v>
      </c>
    </row>
    <row r="4721" spans="2:31" ht="14.5" hidden="1">
      <c r="B4721" s="29" t="s">
        <v>1954</v>
      </c>
      <c r="C4721" s="30" t="str">
        <f t="shared" si="848"/>
        <v>(Proveedores estratégicos)</v>
      </c>
      <c r="D4721" s="30">
        <v>4</v>
      </c>
      <c r="E4721" s="30" t="s">
        <v>5291</v>
      </c>
      <c r="F4721" s="30" t="s">
        <v>5292</v>
      </c>
      <c r="G4721" s="30" t="s">
        <v>3909</v>
      </c>
      <c r="H4721" s="31" t="s">
        <v>3761</v>
      </c>
      <c r="I4721" s="31" t="s">
        <v>48</v>
      </c>
      <c r="J4721" s="32">
        <v>5537644</v>
      </c>
      <c r="K4721" s="33">
        <f t="shared" si="849"/>
        <v>1155.43277042255</v>
      </c>
      <c r="L4721" s="33">
        <v>5511241</v>
      </c>
      <c r="M4721" s="33">
        <v>0</v>
      </c>
      <c r="N4721" s="33">
        <v>0</v>
      </c>
      <c r="O4721" s="33">
        <v>0</v>
      </c>
      <c r="P4721" s="33">
        <f t="shared" si="850"/>
        <v>5537644</v>
      </c>
      <c r="Q4721" s="33">
        <f t="shared" si="851"/>
        <v>1155.43277042255</v>
      </c>
      <c r="R4721" s="33">
        <f t="shared" si="852"/>
        <v>5511241</v>
      </c>
      <c r="S4721" s="33"/>
      <c r="T4721" s="30" t="str">
        <f t="shared" si="853"/>
        <v>COP</v>
      </c>
      <c r="U4721" s="33">
        <v>0</v>
      </c>
      <c r="V4721" s="33">
        <v>0</v>
      </c>
      <c r="W4721" s="33">
        <v>0</v>
      </c>
      <c r="X4721" s="33">
        <f t="shared" si="854"/>
        <v>5537644</v>
      </c>
      <c r="Y4721" s="33">
        <f t="shared" si="855"/>
        <v>1155.43277042255</v>
      </c>
      <c r="Z4721" s="33">
        <f t="shared" si="856"/>
        <v>5511241</v>
      </c>
      <c r="AA4721" s="34">
        <f t="shared" si="857"/>
        <v>7.9469246386447605E-06</v>
      </c>
      <c r="AB4721" s="33" t="s">
        <v>4928</v>
      </c>
      <c r="AC4721" s="35">
        <v>44907</v>
      </c>
      <c r="AD4721" s="33">
        <v>60</v>
      </c>
      <c r="AE4721" s="36">
        <f t="shared" si="847"/>
        <v>44967</v>
      </c>
    </row>
    <row r="4722" spans="2:31" ht="14.5" hidden="1">
      <c r="B4722" s="29" t="s">
        <v>1954</v>
      </c>
      <c r="C4722" s="30" t="str">
        <f t="shared" si="848"/>
        <v>(Proveedores estratégicos)</v>
      </c>
      <c r="D4722" s="30">
        <v>4</v>
      </c>
      <c r="E4722" s="30" t="s">
        <v>5291</v>
      </c>
      <c r="F4722" s="30" t="s">
        <v>5292</v>
      </c>
      <c r="G4722" s="30" t="s">
        <v>3909</v>
      </c>
      <c r="H4722" s="31" t="s">
        <v>3762</v>
      </c>
      <c r="I4722" s="31" t="s">
        <v>48</v>
      </c>
      <c r="J4722" s="32">
        <v>5121653</v>
      </c>
      <c r="K4722" s="33">
        <f t="shared" si="849"/>
        <v>1068.2201746386154</v>
      </c>
      <c r="L4722" s="33">
        <v>5095250</v>
      </c>
      <c r="M4722" s="33">
        <v>0</v>
      </c>
      <c r="N4722" s="33">
        <v>0</v>
      </c>
      <c r="O4722" s="33">
        <v>0</v>
      </c>
      <c r="P4722" s="33">
        <f t="shared" si="850"/>
        <v>5121653</v>
      </c>
      <c r="Q4722" s="33">
        <f t="shared" si="851"/>
        <v>1068.2201746386154</v>
      </c>
      <c r="R4722" s="33">
        <f t="shared" si="852"/>
        <v>5095250</v>
      </c>
      <c r="S4722" s="33"/>
      <c r="T4722" s="30" t="str">
        <f t="shared" si="853"/>
        <v>COP</v>
      </c>
      <c r="U4722" s="33">
        <v>0</v>
      </c>
      <c r="V4722" s="33">
        <v>0</v>
      </c>
      <c r="W4722" s="33">
        <v>0</v>
      </c>
      <c r="X4722" s="33">
        <f t="shared" si="854"/>
        <v>5121653</v>
      </c>
      <c r="Y4722" s="33">
        <f t="shared" si="855"/>
        <v>1068.2201746386154</v>
      </c>
      <c r="Z4722" s="33">
        <f t="shared" si="856"/>
        <v>5095250</v>
      </c>
      <c r="AA4722" s="34">
        <f t="shared" si="857"/>
        <v>7.3470871197711582E-06</v>
      </c>
      <c r="AB4722" s="33" t="s">
        <v>4928</v>
      </c>
      <c r="AC4722" s="35">
        <v>44907</v>
      </c>
      <c r="AD4722" s="33">
        <v>60</v>
      </c>
      <c r="AE4722" s="36">
        <f t="shared" si="847"/>
        <v>44967</v>
      </c>
    </row>
    <row r="4723" spans="2:31" ht="14.5" hidden="1">
      <c r="B4723" s="29" t="s">
        <v>1954</v>
      </c>
      <c r="C4723" s="30" t="str">
        <f t="shared" si="848"/>
        <v>(Proveedores estratégicos)</v>
      </c>
      <c r="D4723" s="30">
        <v>4</v>
      </c>
      <c r="E4723" s="30" t="s">
        <v>5291</v>
      </c>
      <c r="F4723" s="30" t="s">
        <v>5292</v>
      </c>
      <c r="G4723" s="30" t="s">
        <v>3909</v>
      </c>
      <c r="H4723" s="31" t="s">
        <v>3763</v>
      </c>
      <c r="I4723" s="31" t="s">
        <v>48</v>
      </c>
      <c r="J4723" s="32">
        <v>18905672</v>
      </c>
      <c r="K4723" s="33">
        <f t="shared" si="849"/>
        <v>3958.4378963699064</v>
      </c>
      <c r="L4723" s="33">
        <v>18881155</v>
      </c>
      <c r="M4723" s="33">
        <v>0</v>
      </c>
      <c r="N4723" s="33">
        <v>0</v>
      </c>
      <c r="O4723" s="33">
        <v>0</v>
      </c>
      <c r="P4723" s="33">
        <f t="shared" si="850"/>
        <v>18905672</v>
      </c>
      <c r="Q4723" s="33">
        <f t="shared" si="851"/>
        <v>3958.4378963699064</v>
      </c>
      <c r="R4723" s="33">
        <f t="shared" si="852"/>
        <v>18881155</v>
      </c>
      <c r="S4723" s="33"/>
      <c r="T4723" s="30" t="str">
        <f t="shared" si="853"/>
        <v>COP</v>
      </c>
      <c r="U4723" s="33">
        <v>0</v>
      </c>
      <c r="V4723" s="33">
        <v>0</v>
      </c>
      <c r="W4723" s="33">
        <v>0</v>
      </c>
      <c r="X4723" s="33">
        <f t="shared" si="854"/>
        <v>18905672</v>
      </c>
      <c r="Y4723" s="33">
        <f t="shared" si="855"/>
        <v>3958.4378963699064</v>
      </c>
      <c r="Z4723" s="33">
        <f t="shared" si="856"/>
        <v>18881155</v>
      </c>
      <c r="AA4723" s="34">
        <f t="shared" si="857"/>
        <v>2.7225649518061491E-05</v>
      </c>
      <c r="AB4723" s="33" t="s">
        <v>4928</v>
      </c>
      <c r="AC4723" s="35">
        <v>44907</v>
      </c>
      <c r="AD4723" s="33">
        <v>60</v>
      </c>
      <c r="AE4723" s="36">
        <f t="shared" si="847"/>
        <v>44967</v>
      </c>
    </row>
    <row r="4724" spans="2:31" ht="14.5" hidden="1">
      <c r="B4724" s="29" t="s">
        <v>1954</v>
      </c>
      <c r="C4724" s="30" t="str">
        <f t="shared" si="848"/>
        <v>(Proveedores estratégicos)</v>
      </c>
      <c r="D4724" s="30">
        <v>4</v>
      </c>
      <c r="E4724" s="30" t="s">
        <v>5291</v>
      </c>
      <c r="F4724" s="30" t="s">
        <v>5292</v>
      </c>
      <c r="G4724" s="30" t="s">
        <v>3909</v>
      </c>
      <c r="H4724" s="31" t="s">
        <v>3764</v>
      </c>
      <c r="I4724" s="31" t="s">
        <v>48</v>
      </c>
      <c r="J4724" s="32">
        <v>6548664</v>
      </c>
      <c r="K4724" s="33">
        <f t="shared" si="849"/>
        <v>1367.4027485141041</v>
      </c>
      <c r="L4724" s="33">
        <v>6522306</v>
      </c>
      <c r="M4724" s="33">
        <v>0</v>
      </c>
      <c r="N4724" s="33">
        <v>0</v>
      </c>
      <c r="O4724" s="33">
        <v>0</v>
      </c>
      <c r="P4724" s="33">
        <f t="shared" si="850"/>
        <v>6548664</v>
      </c>
      <c r="Q4724" s="33">
        <f t="shared" si="851"/>
        <v>1367.4027485141041</v>
      </c>
      <c r="R4724" s="33">
        <f t="shared" si="852"/>
        <v>6522306</v>
      </c>
      <c r="S4724" s="33"/>
      <c r="T4724" s="30" t="str">
        <f t="shared" si="853"/>
        <v>COP</v>
      </c>
      <c r="U4724" s="33">
        <v>0</v>
      </c>
      <c r="V4724" s="33">
        <v>0</v>
      </c>
      <c r="W4724" s="33">
        <v>0</v>
      </c>
      <c r="X4724" s="33">
        <f t="shared" si="854"/>
        <v>6548664</v>
      </c>
      <c r="Y4724" s="33">
        <f t="shared" si="855"/>
        <v>1367.4027485141041</v>
      </c>
      <c r="Z4724" s="33">
        <f t="shared" si="856"/>
        <v>6522306</v>
      </c>
      <c r="AA4724" s="34">
        <f t="shared" si="857"/>
        <v>9.4048281053542308E-06</v>
      </c>
      <c r="AB4724" s="33" t="s">
        <v>4928</v>
      </c>
      <c r="AC4724" s="35">
        <v>44907</v>
      </c>
      <c r="AD4724" s="33">
        <v>60</v>
      </c>
      <c r="AE4724" s="36">
        <f t="shared" si="847"/>
        <v>44967</v>
      </c>
    </row>
    <row r="4725" spans="2:31" ht="14.5" hidden="1">
      <c r="B4725" s="29" t="s">
        <v>1954</v>
      </c>
      <c r="C4725" s="30" t="str">
        <f t="shared" si="848"/>
        <v>(Proveedores estratégicos)</v>
      </c>
      <c r="D4725" s="30">
        <v>4</v>
      </c>
      <c r="E4725" s="30" t="s">
        <v>5291</v>
      </c>
      <c r="F4725" s="30" t="s">
        <v>5292</v>
      </c>
      <c r="G4725" s="30" t="s">
        <v>3909</v>
      </c>
      <c r="H4725" s="31" t="s">
        <v>3765</v>
      </c>
      <c r="I4725" s="31" t="s">
        <v>48</v>
      </c>
      <c r="J4725" s="32">
        <v>2770026</v>
      </c>
      <c r="K4725" s="33">
        <f t="shared" si="849"/>
        <v>580.73650114783482</v>
      </c>
      <c r="L4725" s="33">
        <v>2770026</v>
      </c>
      <c r="M4725" s="33">
        <v>0</v>
      </c>
      <c r="N4725" s="33">
        <v>0</v>
      </c>
      <c r="O4725" s="33">
        <v>0</v>
      </c>
      <c r="P4725" s="33">
        <f t="shared" si="850"/>
        <v>2770026</v>
      </c>
      <c r="Q4725" s="33">
        <f t="shared" si="851"/>
        <v>580.73650114783482</v>
      </c>
      <c r="R4725" s="33">
        <f t="shared" si="852"/>
        <v>2770026</v>
      </c>
      <c r="S4725" s="33"/>
      <c r="T4725" s="30" t="str">
        <f t="shared" si="853"/>
        <v>COP</v>
      </c>
      <c r="U4725" s="33">
        <v>0</v>
      </c>
      <c r="V4725" s="33">
        <v>0</v>
      </c>
      <c r="W4725" s="33">
        <v>0</v>
      </c>
      <c r="X4725" s="33">
        <f t="shared" si="854"/>
        <v>2770026</v>
      </c>
      <c r="Y4725" s="33">
        <f t="shared" si="855"/>
        <v>580.73650114783482</v>
      </c>
      <c r="Z4725" s="33">
        <f t="shared" si="856"/>
        <v>2770026</v>
      </c>
      <c r="AA4725" s="34">
        <f t="shared" si="857"/>
        <v>3.9942343056829839E-06</v>
      </c>
      <c r="AB4725" s="33" t="s">
        <v>4928</v>
      </c>
      <c r="AC4725" s="35">
        <v>44907</v>
      </c>
      <c r="AD4725" s="33">
        <v>60</v>
      </c>
      <c r="AE4725" s="36">
        <f t="shared" si="847"/>
        <v>44967</v>
      </c>
    </row>
    <row r="4726" spans="2:31" ht="14.5" hidden="1">
      <c r="B4726" s="29" t="s">
        <v>1954</v>
      </c>
      <c r="C4726" s="30" t="str">
        <f t="shared" si="848"/>
        <v>(Proveedores estratégicos)</v>
      </c>
      <c r="D4726" s="30">
        <v>4</v>
      </c>
      <c r="E4726" s="30" t="s">
        <v>5291</v>
      </c>
      <c r="F4726" s="30" t="s">
        <v>5292</v>
      </c>
      <c r="G4726" s="30" t="s">
        <v>3909</v>
      </c>
      <c r="H4726" s="31" t="s">
        <v>3766</v>
      </c>
      <c r="I4726" s="31" t="s">
        <v>48</v>
      </c>
      <c r="J4726" s="32">
        <v>4639070</v>
      </c>
      <c r="K4726" s="33">
        <f t="shared" si="849"/>
        <v>967.04655282660872</v>
      </c>
      <c r="L4726" s="33">
        <v>4612667</v>
      </c>
      <c r="M4726" s="33">
        <v>0</v>
      </c>
      <c r="N4726" s="33">
        <v>0</v>
      </c>
      <c r="O4726" s="33">
        <v>0</v>
      </c>
      <c r="P4726" s="33">
        <f t="shared" si="850"/>
        <v>4639070</v>
      </c>
      <c r="Q4726" s="33">
        <f t="shared" si="851"/>
        <v>967.04655282660872</v>
      </c>
      <c r="R4726" s="33">
        <f t="shared" si="852"/>
        <v>4612667</v>
      </c>
      <c r="S4726" s="33"/>
      <c r="T4726" s="30" t="str">
        <f t="shared" si="853"/>
        <v>COP</v>
      </c>
      <c r="U4726" s="33">
        <v>0</v>
      </c>
      <c r="V4726" s="33">
        <v>0</v>
      </c>
      <c r="W4726" s="33">
        <v>0</v>
      </c>
      <c r="X4726" s="33">
        <f t="shared" si="854"/>
        <v>4639070</v>
      </c>
      <c r="Y4726" s="33">
        <f t="shared" si="855"/>
        <v>967.04655282660872</v>
      </c>
      <c r="Z4726" s="33">
        <f t="shared" si="856"/>
        <v>4612667</v>
      </c>
      <c r="AA4726" s="34">
        <f t="shared" si="857"/>
        <v>6.6512273791263369E-06</v>
      </c>
      <c r="AB4726" s="33" t="s">
        <v>4928</v>
      </c>
      <c r="AC4726" s="35">
        <v>44908</v>
      </c>
      <c r="AD4726" s="33">
        <v>60</v>
      </c>
      <c r="AE4726" s="36">
        <f t="shared" si="847"/>
        <v>44968</v>
      </c>
    </row>
    <row r="4727" spans="2:31" ht="14.5" hidden="1">
      <c r="B4727" s="29" t="s">
        <v>1954</v>
      </c>
      <c r="C4727" s="30" t="str">
        <f t="shared" si="848"/>
        <v>(Proveedores estratégicos)</v>
      </c>
      <c r="D4727" s="30">
        <v>4</v>
      </c>
      <c r="E4727" s="30" t="s">
        <v>5291</v>
      </c>
      <c r="F4727" s="30" t="s">
        <v>5292</v>
      </c>
      <c r="G4727" s="30" t="s">
        <v>3909</v>
      </c>
      <c r="H4727" s="31" t="s">
        <v>3767</v>
      </c>
      <c r="I4727" s="31" t="s">
        <v>48</v>
      </c>
      <c r="J4727" s="32">
        <v>22065384</v>
      </c>
      <c r="K4727" s="33">
        <f t="shared" si="849"/>
        <v>4620.8721448263568</v>
      </c>
      <c r="L4727" s="33">
        <v>22040867</v>
      </c>
      <c r="M4727" s="33">
        <v>0</v>
      </c>
      <c r="N4727" s="33">
        <v>0</v>
      </c>
      <c r="O4727" s="33">
        <v>0</v>
      </c>
      <c r="P4727" s="33">
        <f t="shared" si="850"/>
        <v>22065384</v>
      </c>
      <c r="Q4727" s="33">
        <f t="shared" si="851"/>
        <v>4620.8721448263568</v>
      </c>
      <c r="R4727" s="33">
        <f t="shared" si="852"/>
        <v>22040867</v>
      </c>
      <c r="S4727" s="33"/>
      <c r="T4727" s="30" t="str">
        <f t="shared" si="853"/>
        <v>COP</v>
      </c>
      <c r="U4727" s="33">
        <v>0</v>
      </c>
      <c r="V4727" s="33">
        <v>0</v>
      </c>
      <c r="W4727" s="33">
        <v>0</v>
      </c>
      <c r="X4727" s="33">
        <f t="shared" si="854"/>
        <v>22065384</v>
      </c>
      <c r="Y4727" s="33">
        <f t="shared" si="855"/>
        <v>4620.8721448263568</v>
      </c>
      <c r="Z4727" s="33">
        <f t="shared" si="856"/>
        <v>22040867</v>
      </c>
      <c r="AA4727" s="34">
        <f t="shared" si="857"/>
        <v>3.1781790892358406E-05</v>
      </c>
      <c r="AB4727" s="33" t="s">
        <v>4928</v>
      </c>
      <c r="AC4727" s="35">
        <v>44909</v>
      </c>
      <c r="AD4727" s="33">
        <v>60</v>
      </c>
      <c r="AE4727" s="36">
        <f t="shared" si="847"/>
        <v>44969</v>
      </c>
    </row>
    <row r="4728" spans="2:31" ht="14.5" hidden="1">
      <c r="B4728" s="29" t="s">
        <v>1954</v>
      </c>
      <c r="C4728" s="30" t="str">
        <f t="shared" si="848"/>
        <v>(Proveedores estratégicos)</v>
      </c>
      <c r="D4728" s="30">
        <v>4</v>
      </c>
      <c r="E4728" s="30" t="s">
        <v>5291</v>
      </c>
      <c r="F4728" s="30" t="s">
        <v>5292</v>
      </c>
      <c r="G4728" s="30" t="s">
        <v>3909</v>
      </c>
      <c r="H4728" s="31" t="s">
        <v>3768</v>
      </c>
      <c r="I4728" s="31" t="s">
        <v>48</v>
      </c>
      <c r="J4728" s="32">
        <v>21703446</v>
      </c>
      <c r="K4728" s="33">
        <f t="shared" si="849"/>
        <v>4544.9917712297029</v>
      </c>
      <c r="L4728" s="33">
        <v>21678929</v>
      </c>
      <c r="M4728" s="33">
        <v>0</v>
      </c>
      <c r="N4728" s="33">
        <v>0</v>
      </c>
      <c r="O4728" s="33">
        <v>0</v>
      </c>
      <c r="P4728" s="33">
        <f t="shared" si="850"/>
        <v>21703446</v>
      </c>
      <c r="Q4728" s="33">
        <f t="shared" si="851"/>
        <v>4544.9917712297029</v>
      </c>
      <c r="R4728" s="33">
        <f t="shared" si="852"/>
        <v>21678929</v>
      </c>
      <c r="S4728" s="33"/>
      <c r="T4728" s="30" t="str">
        <f t="shared" si="853"/>
        <v>COP</v>
      </c>
      <c r="U4728" s="33">
        <v>0</v>
      </c>
      <c r="V4728" s="33">
        <v>0</v>
      </c>
      <c r="W4728" s="33">
        <v>0</v>
      </c>
      <c r="X4728" s="33">
        <f t="shared" si="854"/>
        <v>21703446</v>
      </c>
      <c r="Y4728" s="33">
        <f t="shared" si="855"/>
        <v>4544.9917712297029</v>
      </c>
      <c r="Z4728" s="33">
        <f t="shared" si="856"/>
        <v>21678929</v>
      </c>
      <c r="AA4728" s="34">
        <f t="shared" si="857"/>
        <v>3.1259895005413559E-05</v>
      </c>
      <c r="AB4728" s="33" t="s">
        <v>4928</v>
      </c>
      <c r="AC4728" s="35">
        <v>44909</v>
      </c>
      <c r="AD4728" s="33">
        <v>60</v>
      </c>
      <c r="AE4728" s="36">
        <f t="shared" si="847"/>
        <v>44969</v>
      </c>
    </row>
    <row r="4729" spans="2:31" ht="14.5" hidden="1">
      <c r="B4729" s="29" t="s">
        <v>1954</v>
      </c>
      <c r="C4729" s="30" t="str">
        <f t="shared" si="848"/>
        <v>(Proveedores estratégicos)</v>
      </c>
      <c r="D4729" s="30">
        <v>4</v>
      </c>
      <c r="E4729" s="30" t="s">
        <v>5291</v>
      </c>
      <c r="F4729" s="30" t="s">
        <v>5292</v>
      </c>
      <c r="G4729" s="30" t="s">
        <v>3909</v>
      </c>
      <c r="H4729" s="31" t="s">
        <v>3769</v>
      </c>
      <c r="I4729" s="31" t="s">
        <v>48</v>
      </c>
      <c r="J4729" s="32">
        <v>4114503</v>
      </c>
      <c r="K4729" s="33">
        <f t="shared" si="849"/>
        <v>857.46637734939247</v>
      </c>
      <c r="L4729" s="33">
        <v>4089986</v>
      </c>
      <c r="M4729" s="33">
        <v>0</v>
      </c>
      <c r="N4729" s="33">
        <v>0</v>
      </c>
      <c r="O4729" s="33">
        <v>0</v>
      </c>
      <c r="P4729" s="33">
        <f t="shared" si="850"/>
        <v>4114503</v>
      </c>
      <c r="Q4729" s="33">
        <f t="shared" si="851"/>
        <v>857.46637734939247</v>
      </c>
      <c r="R4729" s="33">
        <f t="shared" si="852"/>
        <v>4089986</v>
      </c>
      <c r="S4729" s="33"/>
      <c r="T4729" s="30" t="str">
        <f t="shared" si="853"/>
        <v>COP</v>
      </c>
      <c r="U4729" s="33">
        <v>0</v>
      </c>
      <c r="V4729" s="33">
        <v>0</v>
      </c>
      <c r="W4729" s="33">
        <v>0</v>
      </c>
      <c r="X4729" s="33">
        <f t="shared" si="854"/>
        <v>4114503</v>
      </c>
      <c r="Y4729" s="33">
        <f t="shared" si="855"/>
        <v>857.46637734939247</v>
      </c>
      <c r="Z4729" s="33">
        <f t="shared" si="856"/>
        <v>4089986</v>
      </c>
      <c r="AA4729" s="34">
        <f t="shared" si="857"/>
        <v>5.8975483952003065E-06</v>
      </c>
      <c r="AB4729" s="33" t="s">
        <v>4928</v>
      </c>
      <c r="AC4729" s="35">
        <v>44909</v>
      </c>
      <c r="AD4729" s="33">
        <v>60</v>
      </c>
      <c r="AE4729" s="36">
        <f t="shared" si="847"/>
        <v>44969</v>
      </c>
    </row>
    <row r="4730" spans="2:31" ht="14.5" hidden="1">
      <c r="B4730" s="29" t="s">
        <v>1954</v>
      </c>
      <c r="C4730" s="30" t="str">
        <f t="shared" si="848"/>
        <v>(Proveedores estratégicos)</v>
      </c>
      <c r="D4730" s="30">
        <v>4</v>
      </c>
      <c r="E4730" s="30" t="s">
        <v>5291</v>
      </c>
      <c r="F4730" s="30" t="s">
        <v>5292</v>
      </c>
      <c r="G4730" s="30" t="s">
        <v>3909</v>
      </c>
      <c r="H4730" s="31" t="s">
        <v>3770</v>
      </c>
      <c r="I4730" s="31" t="s">
        <v>48</v>
      </c>
      <c r="J4730" s="32">
        <v>32867922</v>
      </c>
      <c r="K4730" s="33">
        <f t="shared" si="849"/>
        <v>6885.2309821063554</v>
      </c>
      <c r="L4730" s="33">
        <v>32841519</v>
      </c>
      <c r="M4730" s="33">
        <v>0</v>
      </c>
      <c r="N4730" s="33">
        <v>0</v>
      </c>
      <c r="O4730" s="33">
        <v>0</v>
      </c>
      <c r="P4730" s="33">
        <f t="shared" si="850"/>
        <v>32867922</v>
      </c>
      <c r="Q4730" s="33">
        <f t="shared" si="851"/>
        <v>6885.2309821063554</v>
      </c>
      <c r="R4730" s="33">
        <f t="shared" si="852"/>
        <v>32841519</v>
      </c>
      <c r="S4730" s="33"/>
      <c r="T4730" s="30" t="str">
        <f t="shared" si="853"/>
        <v>COP</v>
      </c>
      <c r="U4730" s="33">
        <v>0</v>
      </c>
      <c r="V4730" s="33">
        <v>0</v>
      </c>
      <c r="W4730" s="33">
        <v>0</v>
      </c>
      <c r="X4730" s="33">
        <f t="shared" si="854"/>
        <v>32867922</v>
      </c>
      <c r="Y4730" s="33">
        <f t="shared" si="855"/>
        <v>6885.2309821063554</v>
      </c>
      <c r="Z4730" s="33">
        <f t="shared" si="856"/>
        <v>32841519</v>
      </c>
      <c r="AA4730" s="34">
        <f t="shared" si="857"/>
        <v>4.7355772776334775E-05</v>
      </c>
      <c r="AB4730" s="33" t="s">
        <v>4928</v>
      </c>
      <c r="AC4730" s="35">
        <v>44909</v>
      </c>
      <c r="AD4730" s="33">
        <v>60</v>
      </c>
      <c r="AE4730" s="36">
        <f t="shared" si="847"/>
        <v>44969</v>
      </c>
    </row>
    <row r="4731" spans="2:31" ht="14.5" hidden="1">
      <c r="B4731" s="29" t="s">
        <v>1954</v>
      </c>
      <c r="C4731" s="30" t="str">
        <f t="shared" si="848"/>
        <v>(Proveedores estratégicos)</v>
      </c>
      <c r="D4731" s="30">
        <v>4</v>
      </c>
      <c r="E4731" s="30" t="s">
        <v>5291</v>
      </c>
      <c r="F4731" s="30" t="s">
        <v>5292</v>
      </c>
      <c r="G4731" s="30" t="s">
        <v>3909</v>
      </c>
      <c r="H4731" s="31" t="s">
        <v>3771</v>
      </c>
      <c r="I4731" s="31" t="s">
        <v>48</v>
      </c>
      <c r="J4731" s="32">
        <v>4481224</v>
      </c>
      <c r="K4731" s="33">
        <f t="shared" si="849"/>
        <v>936.32650921936738</v>
      </c>
      <c r="L4731" s="33">
        <v>4466137</v>
      </c>
      <c r="M4731" s="33">
        <v>0</v>
      </c>
      <c r="N4731" s="33">
        <v>0</v>
      </c>
      <c r="O4731" s="33">
        <v>0</v>
      </c>
      <c r="P4731" s="33">
        <f t="shared" si="850"/>
        <v>4481224</v>
      </c>
      <c r="Q4731" s="33">
        <f t="shared" si="851"/>
        <v>936.32650921936738</v>
      </c>
      <c r="R4731" s="33">
        <f t="shared" si="852"/>
        <v>4466137</v>
      </c>
      <c r="S4731" s="33"/>
      <c r="T4731" s="30" t="str">
        <f t="shared" si="853"/>
        <v>COP</v>
      </c>
      <c r="U4731" s="33">
        <v>0</v>
      </c>
      <c r="V4731" s="33">
        <v>0</v>
      </c>
      <c r="W4731" s="33">
        <v>0</v>
      </c>
      <c r="X4731" s="33">
        <f t="shared" si="854"/>
        <v>4481224</v>
      </c>
      <c r="Y4731" s="33">
        <f t="shared" si="855"/>
        <v>936.32650921936738</v>
      </c>
      <c r="Z4731" s="33">
        <f t="shared" si="856"/>
        <v>4466137</v>
      </c>
      <c r="AA4731" s="34">
        <f t="shared" si="857"/>
        <v>6.4399386934563369E-06</v>
      </c>
      <c r="AB4731" s="33" t="s">
        <v>4928</v>
      </c>
      <c r="AC4731" s="35">
        <v>44909</v>
      </c>
      <c r="AD4731" s="33">
        <v>60</v>
      </c>
      <c r="AE4731" s="36">
        <f t="shared" si="847"/>
        <v>44969</v>
      </c>
    </row>
    <row r="4732" spans="2:31" ht="14.5" hidden="1">
      <c r="B4732" s="29" t="s">
        <v>1954</v>
      </c>
      <c r="C4732" s="30" t="str">
        <f t="shared" si="848"/>
        <v>(Proveedores estratégicos)</v>
      </c>
      <c r="D4732" s="30">
        <v>4</v>
      </c>
      <c r="E4732" s="30" t="s">
        <v>5291</v>
      </c>
      <c r="F4732" s="30" t="s">
        <v>5292</v>
      </c>
      <c r="G4732" s="30" t="s">
        <v>3909</v>
      </c>
      <c r="H4732" s="31" t="s">
        <v>3772</v>
      </c>
      <c r="I4732" s="31" t="s">
        <v>48</v>
      </c>
      <c r="J4732" s="32">
        <v>2144358</v>
      </c>
      <c r="K4732" s="33">
        <f t="shared" si="849"/>
        <v>444.42508674276968</v>
      </c>
      <c r="L4732" s="33">
        <v>2119841</v>
      </c>
      <c r="M4732" s="33">
        <v>0</v>
      </c>
      <c r="N4732" s="33">
        <v>0</v>
      </c>
      <c r="O4732" s="33">
        <v>0</v>
      </c>
      <c r="P4732" s="33">
        <f t="shared" si="850"/>
        <v>2144358</v>
      </c>
      <c r="Q4732" s="33">
        <f t="shared" si="851"/>
        <v>444.42508674276968</v>
      </c>
      <c r="R4732" s="33">
        <f t="shared" si="852"/>
        <v>2119841</v>
      </c>
      <c r="S4732" s="33"/>
      <c r="T4732" s="30" t="str">
        <f t="shared" si="853"/>
        <v>COP</v>
      </c>
      <c r="U4732" s="33">
        <v>0</v>
      </c>
      <c r="V4732" s="33">
        <v>0</v>
      </c>
      <c r="W4732" s="33">
        <v>0</v>
      </c>
      <c r="X4732" s="33">
        <f t="shared" si="854"/>
        <v>2144358</v>
      </c>
      <c r="Y4732" s="33">
        <f t="shared" si="855"/>
        <v>444.42508674276968</v>
      </c>
      <c r="Z4732" s="33">
        <f t="shared" si="856"/>
        <v>2119841</v>
      </c>
      <c r="AA4732" s="34">
        <f t="shared" si="857"/>
        <v>3.0567011446077841E-06</v>
      </c>
      <c r="AB4732" s="33" t="s">
        <v>4928</v>
      </c>
      <c r="AC4732" s="35">
        <v>44909</v>
      </c>
      <c r="AD4732" s="33">
        <v>60</v>
      </c>
      <c r="AE4732" s="36">
        <f t="shared" si="847"/>
        <v>44969</v>
      </c>
    </row>
    <row r="4733" spans="2:31" ht="14.5" hidden="1">
      <c r="B4733" s="29" t="s">
        <v>1954</v>
      </c>
      <c r="C4733" s="30" t="str">
        <f t="shared" si="848"/>
        <v>(Proveedores estratégicos)</v>
      </c>
      <c r="D4733" s="30">
        <v>4</v>
      </c>
      <c r="E4733" s="30" t="s">
        <v>5291</v>
      </c>
      <c r="F4733" s="30" t="s">
        <v>5292</v>
      </c>
      <c r="G4733" s="30" t="s">
        <v>3909</v>
      </c>
      <c r="H4733" s="31" t="s">
        <v>3773</v>
      </c>
      <c r="I4733" s="31" t="s">
        <v>48</v>
      </c>
      <c r="J4733" s="32">
        <v>2000000</v>
      </c>
      <c r="K4733" s="33">
        <f t="shared" si="849"/>
        <v>419.30039728712637</v>
      </c>
      <c r="L4733" s="33">
        <v>2000000</v>
      </c>
      <c r="M4733" s="33">
        <v>0</v>
      </c>
      <c r="N4733" s="33">
        <v>0</v>
      </c>
      <c r="O4733" s="33">
        <v>0</v>
      </c>
      <c r="P4733" s="33">
        <f t="shared" si="850"/>
        <v>2000000</v>
      </c>
      <c r="Q4733" s="33">
        <f t="shared" si="851"/>
        <v>419.30039728712637</v>
      </c>
      <c r="R4733" s="33">
        <f t="shared" si="852"/>
        <v>2000000</v>
      </c>
      <c r="S4733" s="33"/>
      <c r="T4733" s="30" t="str">
        <f t="shared" si="853"/>
        <v>COP</v>
      </c>
      <c r="U4733" s="33">
        <v>0</v>
      </c>
      <c r="V4733" s="33">
        <v>0</v>
      </c>
      <c r="W4733" s="33">
        <v>0</v>
      </c>
      <c r="X4733" s="33">
        <f t="shared" si="854"/>
        <v>2000000</v>
      </c>
      <c r="Y4733" s="33">
        <f t="shared" si="855"/>
        <v>419.30039728712637</v>
      </c>
      <c r="Z4733" s="33">
        <f t="shared" si="856"/>
        <v>2000000</v>
      </c>
      <c r="AA4733" s="34">
        <f t="shared" si="857"/>
        <v>2.8838966173479844E-06</v>
      </c>
      <c r="AB4733" s="33" t="s">
        <v>4928</v>
      </c>
      <c r="AC4733" s="35">
        <v>44909</v>
      </c>
      <c r="AD4733" s="33">
        <v>60</v>
      </c>
      <c r="AE4733" s="36">
        <f t="shared" si="847"/>
        <v>44969</v>
      </c>
    </row>
    <row r="4734" spans="2:31" ht="14.5" hidden="1">
      <c r="B4734" s="29" t="s">
        <v>1954</v>
      </c>
      <c r="C4734" s="30" t="str">
        <f t="shared" si="848"/>
        <v>(Proveedores estratégicos)</v>
      </c>
      <c r="D4734" s="30">
        <v>4</v>
      </c>
      <c r="E4734" s="30" t="s">
        <v>5291</v>
      </c>
      <c r="F4734" s="30" t="s">
        <v>5292</v>
      </c>
      <c r="G4734" s="30" t="s">
        <v>3909</v>
      </c>
      <c r="H4734" s="31" t="s">
        <v>3774</v>
      </c>
      <c r="I4734" s="31" t="s">
        <v>48</v>
      </c>
      <c r="J4734" s="32">
        <v>3037231</v>
      </c>
      <c r="K4734" s="33">
        <f t="shared" si="849"/>
        <v>631.65256769080781</v>
      </c>
      <c r="L4734" s="33">
        <v>3012888</v>
      </c>
      <c r="M4734" s="33">
        <v>0</v>
      </c>
      <c r="N4734" s="33">
        <v>0</v>
      </c>
      <c r="O4734" s="33">
        <v>0</v>
      </c>
      <c r="P4734" s="33">
        <f t="shared" si="850"/>
        <v>3037231</v>
      </c>
      <c r="Q4734" s="33">
        <f t="shared" si="851"/>
        <v>631.65256769080781</v>
      </c>
      <c r="R4734" s="33">
        <f t="shared" si="852"/>
        <v>3012888</v>
      </c>
      <c r="S4734" s="33"/>
      <c r="T4734" s="30" t="str">
        <f t="shared" si="853"/>
        <v>COP</v>
      </c>
      <c r="U4734" s="33">
        <v>0</v>
      </c>
      <c r="V4734" s="33">
        <v>0</v>
      </c>
      <c r="W4734" s="33">
        <v>0</v>
      </c>
      <c r="X4734" s="33">
        <f t="shared" si="854"/>
        <v>3037231</v>
      </c>
      <c r="Y4734" s="33">
        <f t="shared" si="855"/>
        <v>631.65256769080781</v>
      </c>
      <c r="Z4734" s="33">
        <f t="shared" si="856"/>
        <v>3012888</v>
      </c>
      <c r="AA4734" s="34">
        <f t="shared" si="857"/>
        <v>4.344428755824167E-06</v>
      </c>
      <c r="AB4734" s="33" t="s">
        <v>4928</v>
      </c>
      <c r="AC4734" s="35">
        <v>44910</v>
      </c>
      <c r="AD4734" s="33">
        <v>60</v>
      </c>
      <c r="AE4734" s="36">
        <f t="shared" si="847"/>
        <v>44970</v>
      </c>
    </row>
    <row r="4735" spans="2:31" ht="14.5" hidden="1">
      <c r="B4735" s="29" t="s">
        <v>1954</v>
      </c>
      <c r="C4735" s="30" t="str">
        <f t="shared" si="848"/>
        <v>(Proveedores estratégicos)</v>
      </c>
      <c r="D4735" s="30">
        <v>4</v>
      </c>
      <c r="E4735" s="30" t="s">
        <v>5291</v>
      </c>
      <c r="F4735" s="30" t="s">
        <v>5292</v>
      </c>
      <c r="G4735" s="30" t="s">
        <v>3909</v>
      </c>
      <c r="H4735" s="31" t="s">
        <v>3775</v>
      </c>
      <c r="I4735" s="31" t="s">
        <v>48</v>
      </c>
      <c r="J4735" s="32">
        <v>14601592</v>
      </c>
      <c r="K4735" s="33">
        <f t="shared" si="849"/>
        <v>3056.1231485266831</v>
      </c>
      <c r="L4735" s="33">
        <v>14577249</v>
      </c>
      <c r="M4735" s="33">
        <v>0</v>
      </c>
      <c r="N4735" s="33">
        <v>0</v>
      </c>
      <c r="O4735" s="33">
        <v>0</v>
      </c>
      <c r="P4735" s="33">
        <f t="shared" si="850"/>
        <v>14601592</v>
      </c>
      <c r="Q4735" s="33">
        <f t="shared" si="851"/>
        <v>3056.1231485266831</v>
      </c>
      <c r="R4735" s="33">
        <f t="shared" si="852"/>
        <v>14577249</v>
      </c>
      <c r="S4735" s="33"/>
      <c r="T4735" s="30" t="str">
        <f t="shared" si="853"/>
        <v>COP</v>
      </c>
      <c r="U4735" s="33">
        <v>0</v>
      </c>
      <c r="V4735" s="33">
        <v>0</v>
      </c>
      <c r="W4735" s="33">
        <v>0</v>
      </c>
      <c r="X4735" s="33">
        <f t="shared" si="854"/>
        <v>14601592</v>
      </c>
      <c r="Y4735" s="33">
        <f t="shared" si="855"/>
        <v>3056.1231485266831</v>
      </c>
      <c r="Z4735" s="33">
        <f t="shared" si="856"/>
        <v>14577249</v>
      </c>
      <c r="AA4735" s="34">
        <f t="shared" si="857"/>
        <v>2.1019639540669642E-05</v>
      </c>
      <c r="AB4735" s="33" t="s">
        <v>4928</v>
      </c>
      <c r="AC4735" s="35">
        <v>44910</v>
      </c>
      <c r="AD4735" s="33">
        <v>60</v>
      </c>
      <c r="AE4735" s="36">
        <f t="shared" si="847"/>
        <v>44970</v>
      </c>
    </row>
    <row r="4736" spans="2:31" ht="14.5" hidden="1">
      <c r="B4736" s="29" t="s">
        <v>1954</v>
      </c>
      <c r="C4736" s="30" t="str">
        <f t="shared" si="848"/>
        <v>(Proveedores estratégicos)</v>
      </c>
      <c r="D4736" s="30">
        <v>4</v>
      </c>
      <c r="E4736" s="30" t="s">
        <v>5291</v>
      </c>
      <c r="F4736" s="30" t="s">
        <v>5292</v>
      </c>
      <c r="G4736" s="30" t="s">
        <v>3909</v>
      </c>
      <c r="H4736" s="31" t="s">
        <v>3776</v>
      </c>
      <c r="I4736" s="31" t="s">
        <v>48</v>
      </c>
      <c r="J4736" s="32">
        <v>82611408</v>
      </c>
      <c r="K4736" s="33">
        <f t="shared" si="849"/>
        <v>17314.787047810725</v>
      </c>
      <c r="L4736" s="33">
        <v>82588937</v>
      </c>
      <c r="M4736" s="33">
        <v>0</v>
      </c>
      <c r="N4736" s="33">
        <v>0</v>
      </c>
      <c r="O4736" s="33">
        <v>0</v>
      </c>
      <c r="P4736" s="33">
        <f t="shared" si="850"/>
        <v>82611408</v>
      </c>
      <c r="Q4736" s="33">
        <f t="shared" si="851"/>
        <v>17314.787047810725</v>
      </c>
      <c r="R4736" s="33">
        <f t="shared" si="852"/>
        <v>82588937</v>
      </c>
      <c r="S4736" s="33"/>
      <c r="T4736" s="30" t="str">
        <f t="shared" si="853"/>
        <v>COP</v>
      </c>
      <c r="U4736" s="33">
        <v>0</v>
      </c>
      <c r="V4736" s="33">
        <v>0</v>
      </c>
      <c r="W4736" s="33">
        <v>0</v>
      </c>
      <c r="X4736" s="33">
        <f t="shared" si="854"/>
        <v>82611408</v>
      </c>
      <c r="Y4736" s="33">
        <f t="shared" si="855"/>
        <v>17314.787047810725</v>
      </c>
      <c r="Z4736" s="33">
        <f t="shared" si="856"/>
        <v>82588937</v>
      </c>
      <c r="AA4736" s="34">
        <f t="shared" si="857"/>
        <v>0.00011908897802233289</v>
      </c>
      <c r="AB4736" s="33" t="s">
        <v>4928</v>
      </c>
      <c r="AC4736" s="35">
        <v>44910</v>
      </c>
      <c r="AD4736" s="33">
        <v>60</v>
      </c>
      <c r="AE4736" s="36">
        <f t="shared" si="847"/>
        <v>44970</v>
      </c>
    </row>
    <row r="4737" spans="2:31" ht="14.5" hidden="1">
      <c r="B4737" s="29" t="s">
        <v>1954</v>
      </c>
      <c r="C4737" s="30" t="str">
        <f t="shared" si="848"/>
        <v>(Proveedores estratégicos)</v>
      </c>
      <c r="D4737" s="30">
        <v>4</v>
      </c>
      <c r="E4737" s="30" t="s">
        <v>5291</v>
      </c>
      <c r="F4737" s="30" t="s">
        <v>5292</v>
      </c>
      <c r="G4737" s="30" t="s">
        <v>3909</v>
      </c>
      <c r="H4737" s="31" t="s">
        <v>3777</v>
      </c>
      <c r="I4737" s="31" t="s">
        <v>48</v>
      </c>
      <c r="J4737" s="32">
        <v>4810810</v>
      </c>
      <c r="K4737" s="33">
        <f t="shared" si="849"/>
        <v>1003.0912921789993</v>
      </c>
      <c r="L4737" s="33">
        <v>4784595</v>
      </c>
      <c r="M4737" s="33">
        <v>0</v>
      </c>
      <c r="N4737" s="33">
        <v>0</v>
      </c>
      <c r="O4737" s="33">
        <v>0</v>
      </c>
      <c r="P4737" s="33">
        <f t="shared" si="850"/>
        <v>4810810</v>
      </c>
      <c r="Q4737" s="33">
        <f t="shared" si="851"/>
        <v>1003.0912921789993</v>
      </c>
      <c r="R4737" s="33">
        <f t="shared" si="852"/>
        <v>4784595</v>
      </c>
      <c r="S4737" s="33"/>
      <c r="T4737" s="30" t="str">
        <f t="shared" si="853"/>
        <v>COP</v>
      </c>
      <c r="U4737" s="33">
        <v>0</v>
      </c>
      <c r="V4737" s="33">
        <v>0</v>
      </c>
      <c r="W4737" s="33">
        <v>0</v>
      </c>
      <c r="X4737" s="33">
        <f t="shared" si="854"/>
        <v>4810810</v>
      </c>
      <c r="Y4737" s="33">
        <f t="shared" si="855"/>
        <v>1003.0912921789993</v>
      </c>
      <c r="Z4737" s="33">
        <f t="shared" si="856"/>
        <v>4784595</v>
      </c>
      <c r="AA4737" s="34">
        <f t="shared" si="857"/>
        <v>6.8991386679400392E-06</v>
      </c>
      <c r="AB4737" s="33" t="s">
        <v>4928</v>
      </c>
      <c r="AC4737" s="35">
        <v>44910</v>
      </c>
      <c r="AD4737" s="33">
        <v>60</v>
      </c>
      <c r="AE4737" s="36">
        <f t="shared" si="847"/>
        <v>44970</v>
      </c>
    </row>
    <row r="4738" spans="2:31" ht="14.5" hidden="1">
      <c r="B4738" s="29" t="s">
        <v>1954</v>
      </c>
      <c r="C4738" s="30" t="str">
        <f t="shared" si="848"/>
        <v>(Proveedores estratégicos)</v>
      </c>
      <c r="D4738" s="30">
        <v>4</v>
      </c>
      <c r="E4738" s="30" t="s">
        <v>5291</v>
      </c>
      <c r="F4738" s="30" t="s">
        <v>5292</v>
      </c>
      <c r="G4738" s="30" t="s">
        <v>3909</v>
      </c>
      <c r="H4738" s="31" t="s">
        <v>3778</v>
      </c>
      <c r="I4738" s="31" t="s">
        <v>48</v>
      </c>
      <c r="J4738" s="32">
        <v>4865806</v>
      </c>
      <c r="K4738" s="33">
        <f t="shared" si="849"/>
        <v>1014.6212145036006</v>
      </c>
      <c r="L4738" s="33">
        <v>4839591</v>
      </c>
      <c r="M4738" s="33">
        <v>0</v>
      </c>
      <c r="N4738" s="33">
        <v>0</v>
      </c>
      <c r="O4738" s="33">
        <v>0</v>
      </c>
      <c r="P4738" s="33">
        <f t="shared" si="850"/>
        <v>4865806</v>
      </c>
      <c r="Q4738" s="33">
        <f t="shared" si="851"/>
        <v>1014.6212145036006</v>
      </c>
      <c r="R4738" s="33">
        <f t="shared" si="852"/>
        <v>4839591</v>
      </c>
      <c r="S4738" s="33"/>
      <c r="T4738" s="30" t="str">
        <f t="shared" si="853"/>
        <v>COP</v>
      </c>
      <c r="U4738" s="33">
        <v>0</v>
      </c>
      <c r="V4738" s="33">
        <v>0</v>
      </c>
      <c r="W4738" s="33">
        <v>0</v>
      </c>
      <c r="X4738" s="33">
        <f t="shared" si="854"/>
        <v>4865806</v>
      </c>
      <c r="Y4738" s="33">
        <f t="shared" si="855"/>
        <v>1014.6212145036006</v>
      </c>
      <c r="Z4738" s="33">
        <f t="shared" si="856"/>
        <v>4839591</v>
      </c>
      <c r="AA4738" s="34">
        <f t="shared" si="857"/>
        <v>6.9784400571238742E-06</v>
      </c>
      <c r="AB4738" s="33" t="s">
        <v>4928</v>
      </c>
      <c r="AC4738" s="35">
        <v>44910</v>
      </c>
      <c r="AD4738" s="33">
        <v>60</v>
      </c>
      <c r="AE4738" s="36">
        <f t="shared" si="847"/>
        <v>44970</v>
      </c>
    </row>
    <row r="4739" spans="2:31" ht="14.5" hidden="1">
      <c r="B4739" s="29" t="s">
        <v>1954</v>
      </c>
      <c r="C4739" s="30" t="str">
        <f t="shared" si="848"/>
        <v>(Proveedores estratégicos)</v>
      </c>
      <c r="D4739" s="30">
        <v>4</v>
      </c>
      <c r="E4739" s="30" t="s">
        <v>5291</v>
      </c>
      <c r="F4739" s="30" t="s">
        <v>5292</v>
      </c>
      <c r="G4739" s="30" t="s">
        <v>3909</v>
      </c>
      <c r="H4739" s="31" t="s">
        <v>3779</v>
      </c>
      <c r="I4739" s="31" t="s">
        <v>48</v>
      </c>
      <c r="J4739" s="32">
        <v>5130000</v>
      </c>
      <c r="K4739" s="33">
        <f t="shared" si="849"/>
        <v>1075.5055190414791</v>
      </c>
      <c r="L4739" s="33">
        <v>5130000</v>
      </c>
      <c r="M4739" s="33">
        <v>0</v>
      </c>
      <c r="N4739" s="33">
        <v>0</v>
      </c>
      <c r="O4739" s="33">
        <v>0</v>
      </c>
      <c r="P4739" s="33">
        <f t="shared" si="850"/>
        <v>5130000</v>
      </c>
      <c r="Q4739" s="33">
        <f t="shared" si="851"/>
        <v>1075.5055190414791</v>
      </c>
      <c r="R4739" s="33">
        <f t="shared" si="852"/>
        <v>5130000</v>
      </c>
      <c r="S4739" s="33"/>
      <c r="T4739" s="30" t="str">
        <f t="shared" si="853"/>
        <v>COP</v>
      </c>
      <c r="U4739" s="33">
        <v>0</v>
      </c>
      <c r="V4739" s="33">
        <v>0</v>
      </c>
      <c r="W4739" s="33">
        <v>0</v>
      </c>
      <c r="X4739" s="33">
        <f t="shared" si="854"/>
        <v>5130000</v>
      </c>
      <c r="Y4739" s="33">
        <f t="shared" si="855"/>
        <v>1075.5055190414791</v>
      </c>
      <c r="Z4739" s="33">
        <f t="shared" si="856"/>
        <v>5130000</v>
      </c>
      <c r="AA4739" s="34">
        <f t="shared" si="857"/>
        <v>7.3971948234975798E-06</v>
      </c>
      <c r="AB4739" s="33" t="s">
        <v>4928</v>
      </c>
      <c r="AC4739" s="35">
        <v>44914</v>
      </c>
      <c r="AD4739" s="33">
        <v>60</v>
      </c>
      <c r="AE4739" s="36">
        <f t="shared" si="847"/>
        <v>44974</v>
      </c>
    </row>
    <row r="4740" spans="2:31" ht="14.5" hidden="1">
      <c r="B4740" s="29" t="s">
        <v>1954</v>
      </c>
      <c r="C4740" s="30" t="str">
        <f t="shared" si="848"/>
        <v>(Proveedores estratégicos)</v>
      </c>
      <c r="D4740" s="30">
        <v>4</v>
      </c>
      <c r="E4740" s="30" t="s">
        <v>5291</v>
      </c>
      <c r="F4740" s="30" t="s">
        <v>5292</v>
      </c>
      <c r="G4740" s="30" t="s">
        <v>3909</v>
      </c>
      <c r="H4740" s="31" t="s">
        <v>3780</v>
      </c>
      <c r="I4740" s="31" t="s">
        <v>48</v>
      </c>
      <c r="J4740" s="32">
        <v>6836000</v>
      </c>
      <c r="K4740" s="33">
        <f t="shared" si="849"/>
        <v>1433.168757927398</v>
      </c>
      <c r="L4740" s="33">
        <v>6836000</v>
      </c>
      <c r="M4740" s="33">
        <v>0</v>
      </c>
      <c r="N4740" s="33">
        <v>0</v>
      </c>
      <c r="O4740" s="33">
        <v>0</v>
      </c>
      <c r="P4740" s="33">
        <f t="shared" si="850"/>
        <v>6836000</v>
      </c>
      <c r="Q4740" s="33">
        <f t="shared" si="851"/>
        <v>1433.168757927398</v>
      </c>
      <c r="R4740" s="33">
        <f t="shared" si="852"/>
        <v>6836000</v>
      </c>
      <c r="S4740" s="33"/>
      <c r="T4740" s="30" t="str">
        <f t="shared" si="853"/>
        <v>COP</v>
      </c>
      <c r="U4740" s="33">
        <v>0</v>
      </c>
      <c r="V4740" s="33">
        <v>0</v>
      </c>
      <c r="W4740" s="33">
        <v>0</v>
      </c>
      <c r="X4740" s="33">
        <f t="shared" si="854"/>
        <v>6836000</v>
      </c>
      <c r="Y4740" s="33">
        <f t="shared" si="855"/>
        <v>1433.168757927398</v>
      </c>
      <c r="Z4740" s="33">
        <f t="shared" si="856"/>
        <v>6836000</v>
      </c>
      <c r="AA4740" s="34">
        <f t="shared" si="857"/>
        <v>9.857158638095411E-06</v>
      </c>
      <c r="AB4740" s="33" t="s">
        <v>4928</v>
      </c>
      <c r="AC4740" s="35">
        <v>44915</v>
      </c>
      <c r="AD4740" s="33">
        <v>60</v>
      </c>
      <c r="AE4740" s="36">
        <f t="shared" si="847"/>
        <v>44975</v>
      </c>
    </row>
    <row r="4741" spans="2:31" ht="14.5" hidden="1">
      <c r="B4741" s="29" t="s">
        <v>1954</v>
      </c>
      <c r="C4741" s="30" t="str">
        <f t="shared" si="848"/>
        <v>(Proveedores estratégicos)</v>
      </c>
      <c r="D4741" s="30">
        <v>4</v>
      </c>
      <c r="E4741" s="30" t="s">
        <v>5291</v>
      </c>
      <c r="F4741" s="30" t="s">
        <v>5292</v>
      </c>
      <c r="G4741" s="30" t="s">
        <v>3909</v>
      </c>
      <c r="H4741" s="31" t="s">
        <v>3781</v>
      </c>
      <c r="I4741" s="31" t="s">
        <v>48</v>
      </c>
      <c r="J4741" s="32">
        <v>4541178</v>
      </c>
      <c r="K4741" s="33">
        <f t="shared" si="849"/>
        <v>950.916066542973</v>
      </c>
      <c r="L4741" s="33">
        <v>4535727</v>
      </c>
      <c r="M4741" s="33">
        <v>0</v>
      </c>
      <c r="N4741" s="33">
        <v>0</v>
      </c>
      <c r="O4741" s="33">
        <v>0</v>
      </c>
      <c r="P4741" s="33">
        <f t="shared" si="850"/>
        <v>4541178</v>
      </c>
      <c r="Q4741" s="33">
        <f t="shared" si="851"/>
        <v>950.916066542973</v>
      </c>
      <c r="R4741" s="33">
        <f t="shared" si="852"/>
        <v>4535727</v>
      </c>
      <c r="S4741" s="33"/>
      <c r="T4741" s="30" t="str">
        <f t="shared" si="853"/>
        <v>COP</v>
      </c>
      <c r="U4741" s="33">
        <v>0</v>
      </c>
      <c r="V4741" s="33">
        <v>0</v>
      </c>
      <c r="W4741" s="33">
        <v>0</v>
      </c>
      <c r="X4741" s="33">
        <f t="shared" si="854"/>
        <v>4541178</v>
      </c>
      <c r="Y4741" s="33">
        <f t="shared" si="855"/>
        <v>950.916066542973</v>
      </c>
      <c r="Z4741" s="33">
        <f t="shared" si="856"/>
        <v>4535727</v>
      </c>
      <c r="AA4741" s="34">
        <f t="shared" si="857"/>
        <v>6.5402838762569604E-06</v>
      </c>
      <c r="AB4741" s="33" t="s">
        <v>4928</v>
      </c>
      <c r="AC4741" s="35">
        <v>44918</v>
      </c>
      <c r="AD4741" s="33">
        <v>60</v>
      </c>
      <c r="AE4741" s="36">
        <f t="shared" si="847"/>
        <v>44978</v>
      </c>
    </row>
    <row r="4742" spans="2:31" ht="14.5" hidden="1">
      <c r="B4742" s="29" t="s">
        <v>1954</v>
      </c>
      <c r="C4742" s="30" t="str">
        <f t="shared" si="848"/>
        <v>(Proveedores estratégicos)</v>
      </c>
      <c r="D4742" s="30">
        <v>4</v>
      </c>
      <c r="E4742" s="30" t="s">
        <v>5291</v>
      </c>
      <c r="F4742" s="30" t="s">
        <v>5292</v>
      </c>
      <c r="G4742" s="30" t="s">
        <v>3909</v>
      </c>
      <c r="H4742" s="31" t="s">
        <v>3782</v>
      </c>
      <c r="I4742" s="31" t="s">
        <v>48</v>
      </c>
      <c r="J4742" s="32">
        <v>4877159</v>
      </c>
      <c r="K4742" s="33">
        <f t="shared" si="849"/>
        <v>1019.3762906590354</v>
      </c>
      <c r="L4742" s="33">
        <v>4862272</v>
      </c>
      <c r="M4742" s="33">
        <v>0</v>
      </c>
      <c r="N4742" s="33">
        <v>0</v>
      </c>
      <c r="O4742" s="33">
        <v>0</v>
      </c>
      <c r="P4742" s="33">
        <f t="shared" si="850"/>
        <v>4877159</v>
      </c>
      <c r="Q4742" s="33">
        <f t="shared" si="851"/>
        <v>1019.3762906590354</v>
      </c>
      <c r="R4742" s="33">
        <f t="shared" si="852"/>
        <v>4862272</v>
      </c>
      <c r="S4742" s="33"/>
      <c r="T4742" s="30" t="str">
        <f t="shared" si="853"/>
        <v>COP</v>
      </c>
      <c r="U4742" s="33">
        <v>0</v>
      </c>
      <c r="V4742" s="33">
        <v>0</v>
      </c>
      <c r="W4742" s="33">
        <v>0</v>
      </c>
      <c r="X4742" s="33">
        <f t="shared" si="854"/>
        <v>4877159</v>
      </c>
      <c r="Y4742" s="33">
        <f t="shared" si="855"/>
        <v>1019.3762906590354</v>
      </c>
      <c r="Z4742" s="33">
        <f t="shared" si="856"/>
        <v>4862272</v>
      </c>
      <c r="AA4742" s="34">
        <f t="shared" si="857"/>
        <v>7.0111448867129087E-06</v>
      </c>
      <c r="AB4742" s="33" t="s">
        <v>4928</v>
      </c>
      <c r="AC4742" s="35">
        <v>44918</v>
      </c>
      <c r="AD4742" s="33">
        <v>60</v>
      </c>
      <c r="AE4742" s="36">
        <f t="shared" si="858" ref="AE4742:AE4805">+AD4742+AC4742</f>
        <v>44978</v>
      </c>
    </row>
    <row r="4743" spans="2:31" ht="14.5" hidden="1">
      <c r="B4743" s="29" t="s">
        <v>1954</v>
      </c>
      <c r="C4743" s="30" t="str">
        <f t="shared" si="848"/>
        <v>(Proveedores estratégicos)</v>
      </c>
      <c r="D4743" s="30">
        <v>4</v>
      </c>
      <c r="E4743" s="30" t="s">
        <v>5291</v>
      </c>
      <c r="F4743" s="30" t="s">
        <v>5292</v>
      </c>
      <c r="G4743" s="30" t="s">
        <v>3909</v>
      </c>
      <c r="H4743" s="31" t="s">
        <v>3783</v>
      </c>
      <c r="I4743" s="31" t="s">
        <v>48</v>
      </c>
      <c r="J4743" s="32">
        <v>5736503</v>
      </c>
      <c r="K4743" s="33">
        <f t="shared" si="849"/>
        <v>1201.5161902365901</v>
      </c>
      <c r="L4743" s="33">
        <v>5731052</v>
      </c>
      <c r="M4743" s="33">
        <v>0</v>
      </c>
      <c r="N4743" s="33">
        <v>0</v>
      </c>
      <c r="O4743" s="33">
        <v>0</v>
      </c>
      <c r="P4743" s="33">
        <f t="shared" si="850"/>
        <v>5736503</v>
      </c>
      <c r="Q4743" s="33">
        <f t="shared" si="851"/>
        <v>1201.5161902365901</v>
      </c>
      <c r="R4743" s="33">
        <f t="shared" si="852"/>
        <v>5731052</v>
      </c>
      <c r="S4743" s="33"/>
      <c r="T4743" s="30" t="str">
        <f t="shared" si="853"/>
        <v>COP</v>
      </c>
      <c r="U4743" s="33">
        <v>0</v>
      </c>
      <c r="V4743" s="33">
        <v>0</v>
      </c>
      <c r="W4743" s="33">
        <v>0</v>
      </c>
      <c r="X4743" s="33">
        <f t="shared" si="854"/>
        <v>5736503</v>
      </c>
      <c r="Y4743" s="33">
        <f t="shared" si="855"/>
        <v>1201.5161902365901</v>
      </c>
      <c r="Z4743" s="33">
        <f t="shared" si="856"/>
        <v>5731052</v>
      </c>
      <c r="AA4743" s="34">
        <f t="shared" si="857"/>
        <v>8.2638807383227001E-06</v>
      </c>
      <c r="AB4743" s="33" t="s">
        <v>4928</v>
      </c>
      <c r="AC4743" s="35">
        <v>44918</v>
      </c>
      <c r="AD4743" s="33">
        <v>60</v>
      </c>
      <c r="AE4743" s="36">
        <f t="shared" si="858"/>
        <v>44978</v>
      </c>
    </row>
    <row r="4744" spans="2:31" ht="14.5" hidden="1">
      <c r="B4744" s="29" t="s">
        <v>1954</v>
      </c>
      <c r="C4744" s="30" t="str">
        <f t="shared" si="848"/>
        <v>(Proveedores estratégicos)</v>
      </c>
      <c r="D4744" s="30">
        <v>4</v>
      </c>
      <c r="E4744" s="30" t="s">
        <v>5291</v>
      </c>
      <c r="F4744" s="30" t="s">
        <v>5292</v>
      </c>
      <c r="G4744" s="30" t="s">
        <v>3909</v>
      </c>
      <c r="H4744" s="31" t="s">
        <v>3784</v>
      </c>
      <c r="I4744" s="31" t="s">
        <v>48</v>
      </c>
      <c r="J4744" s="32">
        <v>3939141</v>
      </c>
      <c r="K4744" s="33">
        <f t="shared" si="849"/>
        <v>822.7206306277975</v>
      </c>
      <c r="L4744" s="33">
        <v>3924254</v>
      </c>
      <c r="M4744" s="33">
        <v>0</v>
      </c>
      <c r="N4744" s="33">
        <v>0</v>
      </c>
      <c r="O4744" s="33">
        <v>0</v>
      </c>
      <c r="P4744" s="33">
        <f t="shared" si="850"/>
        <v>3939141</v>
      </c>
      <c r="Q4744" s="33">
        <f t="shared" si="851"/>
        <v>822.7206306277975</v>
      </c>
      <c r="R4744" s="33">
        <f t="shared" si="852"/>
        <v>3924254</v>
      </c>
      <c r="S4744" s="33"/>
      <c r="T4744" s="30" t="str">
        <f t="shared" si="853"/>
        <v>COP</v>
      </c>
      <c r="U4744" s="33">
        <v>0</v>
      </c>
      <c r="V4744" s="33">
        <v>0</v>
      </c>
      <c r="W4744" s="33">
        <v>0</v>
      </c>
      <c r="X4744" s="33">
        <f t="shared" si="854"/>
        <v>3939141</v>
      </c>
      <c r="Y4744" s="33">
        <f t="shared" si="855"/>
        <v>822.7206306277975</v>
      </c>
      <c r="Z4744" s="33">
        <f t="shared" si="856"/>
        <v>3924254</v>
      </c>
      <c r="AA4744" s="34">
        <f t="shared" si="857"/>
        <v>5.6585714181071486E-06</v>
      </c>
      <c r="AB4744" s="33" t="s">
        <v>4928</v>
      </c>
      <c r="AC4744" s="35">
        <v>44918</v>
      </c>
      <c r="AD4744" s="33">
        <v>60</v>
      </c>
      <c r="AE4744" s="36">
        <f t="shared" si="858"/>
        <v>44978</v>
      </c>
    </row>
    <row r="4745" spans="2:31" ht="14.5" hidden="1">
      <c r="B4745" s="29" t="s">
        <v>1954</v>
      </c>
      <c r="C4745" s="30" t="str">
        <f t="shared" si="848"/>
        <v>(Proveedores estratégicos)</v>
      </c>
      <c r="D4745" s="30">
        <v>4</v>
      </c>
      <c r="E4745" s="30" t="s">
        <v>5291</v>
      </c>
      <c r="F4745" s="30" t="s">
        <v>5292</v>
      </c>
      <c r="G4745" s="30" t="s">
        <v>3909</v>
      </c>
      <c r="H4745" s="31" t="s">
        <v>3785</v>
      </c>
      <c r="I4745" s="31" t="s">
        <v>48</v>
      </c>
      <c r="J4745" s="32">
        <v>4954476</v>
      </c>
      <c r="K4745" s="33">
        <f t="shared" si="849"/>
        <v>1037.5640743419603</v>
      </c>
      <c r="L4745" s="33">
        <v>4949025</v>
      </c>
      <c r="M4745" s="33">
        <v>0</v>
      </c>
      <c r="N4745" s="33">
        <v>0</v>
      </c>
      <c r="O4745" s="33">
        <v>0</v>
      </c>
      <c r="P4745" s="33">
        <f t="shared" si="850"/>
        <v>4954476</v>
      </c>
      <c r="Q4745" s="33">
        <f t="shared" si="851"/>
        <v>1037.5640743419603</v>
      </c>
      <c r="R4745" s="33">
        <f t="shared" si="852"/>
        <v>4949025</v>
      </c>
      <c r="S4745" s="33"/>
      <c r="T4745" s="30" t="str">
        <f t="shared" si="853"/>
        <v>COP</v>
      </c>
      <c r="U4745" s="33">
        <v>0</v>
      </c>
      <c r="V4745" s="33">
        <v>0</v>
      </c>
      <c r="W4745" s="33">
        <v>0</v>
      </c>
      <c r="X4745" s="33">
        <f t="shared" si="854"/>
        <v>4954476</v>
      </c>
      <c r="Y4745" s="33">
        <f t="shared" si="855"/>
        <v>1037.5640743419603</v>
      </c>
      <c r="Z4745" s="33">
        <f t="shared" si="856"/>
        <v>4949025</v>
      </c>
      <c r="AA4745" s="34">
        <f t="shared" si="857"/>
        <v>7.1362382283353036E-06</v>
      </c>
      <c r="AB4745" s="33" t="s">
        <v>4928</v>
      </c>
      <c r="AC4745" s="35">
        <v>44918</v>
      </c>
      <c r="AD4745" s="33">
        <v>60</v>
      </c>
      <c r="AE4745" s="36">
        <f t="shared" si="858"/>
        <v>44978</v>
      </c>
    </row>
    <row r="4746" spans="2:31" ht="14.5" hidden="1">
      <c r="B4746" s="29" t="s">
        <v>1954</v>
      </c>
      <c r="C4746" s="30" t="str">
        <f t="shared" si="848"/>
        <v>(Proveedores estratégicos)</v>
      </c>
      <c r="D4746" s="30">
        <v>4</v>
      </c>
      <c r="E4746" s="30" t="s">
        <v>5291</v>
      </c>
      <c r="F4746" s="30" t="s">
        <v>5292</v>
      </c>
      <c r="G4746" s="30" t="s">
        <v>3909</v>
      </c>
      <c r="H4746" s="31" t="s">
        <v>3786</v>
      </c>
      <c r="I4746" s="31" t="s">
        <v>48</v>
      </c>
      <c r="J4746" s="32">
        <v>5017342</v>
      </c>
      <c r="K4746" s="33">
        <f t="shared" si="849"/>
        <v>1050.7439437298865</v>
      </c>
      <c r="L4746" s="33">
        <v>5011891</v>
      </c>
      <c r="M4746" s="33">
        <v>0</v>
      </c>
      <c r="N4746" s="33">
        <v>0</v>
      </c>
      <c r="O4746" s="33">
        <v>0</v>
      </c>
      <c r="P4746" s="33">
        <f t="shared" si="850"/>
        <v>5017342</v>
      </c>
      <c r="Q4746" s="33">
        <f t="shared" si="851"/>
        <v>1050.7439437298865</v>
      </c>
      <c r="R4746" s="33">
        <f t="shared" si="852"/>
        <v>5011891</v>
      </c>
      <c r="S4746" s="33"/>
      <c r="T4746" s="30" t="str">
        <f t="shared" si="853"/>
        <v>COP</v>
      </c>
      <c r="U4746" s="33">
        <v>0</v>
      </c>
      <c r="V4746" s="33">
        <v>0</v>
      </c>
      <c r="W4746" s="33">
        <v>0</v>
      </c>
      <c r="X4746" s="33">
        <f t="shared" si="854"/>
        <v>5017342</v>
      </c>
      <c r="Y4746" s="33">
        <f t="shared" si="855"/>
        <v>1050.7439437298865</v>
      </c>
      <c r="Z4746" s="33">
        <f t="shared" si="856"/>
        <v>5011891</v>
      </c>
      <c r="AA4746" s="34">
        <f t="shared" si="857"/>
        <v>7.2268877507084033E-06</v>
      </c>
      <c r="AB4746" s="33" t="s">
        <v>4928</v>
      </c>
      <c r="AC4746" s="35">
        <v>44918</v>
      </c>
      <c r="AD4746" s="33">
        <v>60</v>
      </c>
      <c r="AE4746" s="36">
        <f t="shared" si="858"/>
        <v>44978</v>
      </c>
    </row>
    <row r="4747" spans="2:31" ht="14.5" hidden="1">
      <c r="B4747" s="29" t="s">
        <v>1954</v>
      </c>
      <c r="C4747" s="30" t="str">
        <f t="shared" si="848"/>
        <v>(Proveedores estratégicos)</v>
      </c>
      <c r="D4747" s="30">
        <v>4</v>
      </c>
      <c r="E4747" s="30" t="s">
        <v>5291</v>
      </c>
      <c r="F4747" s="30" t="s">
        <v>5292</v>
      </c>
      <c r="G4747" s="30" t="s">
        <v>3909</v>
      </c>
      <c r="H4747" s="31" t="s">
        <v>3787</v>
      </c>
      <c r="I4747" s="31" t="s">
        <v>48</v>
      </c>
      <c r="J4747" s="32">
        <v>4541178</v>
      </c>
      <c r="K4747" s="33">
        <f t="shared" si="849"/>
        <v>950.916066542973</v>
      </c>
      <c r="L4747" s="33">
        <v>4535727</v>
      </c>
      <c r="M4747" s="33">
        <v>0</v>
      </c>
      <c r="N4747" s="33">
        <v>0</v>
      </c>
      <c r="O4747" s="33">
        <v>0</v>
      </c>
      <c r="P4747" s="33">
        <f t="shared" si="850"/>
        <v>4541178</v>
      </c>
      <c r="Q4747" s="33">
        <f t="shared" si="851"/>
        <v>950.916066542973</v>
      </c>
      <c r="R4747" s="33">
        <f t="shared" si="852"/>
        <v>4535727</v>
      </c>
      <c r="S4747" s="33"/>
      <c r="T4747" s="30" t="str">
        <f t="shared" si="853"/>
        <v>COP</v>
      </c>
      <c r="U4747" s="33">
        <v>0</v>
      </c>
      <c r="V4747" s="33">
        <v>0</v>
      </c>
      <c r="W4747" s="33">
        <v>0</v>
      </c>
      <c r="X4747" s="33">
        <f t="shared" si="854"/>
        <v>4541178</v>
      </c>
      <c r="Y4747" s="33">
        <f t="shared" si="855"/>
        <v>950.916066542973</v>
      </c>
      <c r="Z4747" s="33">
        <f t="shared" si="856"/>
        <v>4535727</v>
      </c>
      <c r="AA4747" s="34">
        <f t="shared" si="857"/>
        <v>6.5402838762569604E-06</v>
      </c>
      <c r="AB4747" s="33" t="s">
        <v>4928</v>
      </c>
      <c r="AC4747" s="35">
        <v>44918</v>
      </c>
      <c r="AD4747" s="33">
        <v>60</v>
      </c>
      <c r="AE4747" s="36">
        <f t="shared" si="858"/>
        <v>44978</v>
      </c>
    </row>
    <row r="4748" spans="2:31" ht="14.5" hidden="1">
      <c r="B4748" s="29" t="s">
        <v>1954</v>
      </c>
      <c r="C4748" s="30" t="str">
        <f t="shared" si="848"/>
        <v>(Proveedores estratégicos)</v>
      </c>
      <c r="D4748" s="30">
        <v>4</v>
      </c>
      <c r="E4748" s="30" t="s">
        <v>5291</v>
      </c>
      <c r="F4748" s="30" t="s">
        <v>5292</v>
      </c>
      <c r="G4748" s="30" t="s">
        <v>3909</v>
      </c>
      <c r="H4748" s="31" t="s">
        <v>3788</v>
      </c>
      <c r="I4748" s="31" t="s">
        <v>48</v>
      </c>
      <c r="J4748" s="32">
        <v>19463905</v>
      </c>
      <c r="K4748" s="33">
        <f t="shared" si="849"/>
        <v>4079.468746396637</v>
      </c>
      <c r="L4748" s="33">
        <v>19458454</v>
      </c>
      <c r="M4748" s="33">
        <v>0</v>
      </c>
      <c r="N4748" s="33">
        <v>0</v>
      </c>
      <c r="O4748" s="33">
        <v>0</v>
      </c>
      <c r="P4748" s="33">
        <f t="shared" si="850"/>
        <v>19463905</v>
      </c>
      <c r="Q4748" s="33">
        <f t="shared" si="851"/>
        <v>4079.468746396637</v>
      </c>
      <c r="R4748" s="33">
        <f t="shared" si="852"/>
        <v>19458454</v>
      </c>
      <c r="S4748" s="33"/>
      <c r="T4748" s="30" t="str">
        <f t="shared" si="853"/>
        <v>COP</v>
      </c>
      <c r="U4748" s="33">
        <v>0</v>
      </c>
      <c r="V4748" s="33">
        <v>0</v>
      </c>
      <c r="W4748" s="33">
        <v>0</v>
      </c>
      <c r="X4748" s="33">
        <f t="shared" si="854"/>
        <v>19463905</v>
      </c>
      <c r="Y4748" s="33">
        <f t="shared" si="855"/>
        <v>4079.468746396637</v>
      </c>
      <c r="Z4748" s="33">
        <f t="shared" si="856"/>
        <v>19458454</v>
      </c>
      <c r="AA4748" s="34">
        <f t="shared" si="857"/>
        <v>2.8058084834710676E-05</v>
      </c>
      <c r="AB4748" s="33" t="s">
        <v>4928</v>
      </c>
      <c r="AC4748" s="35">
        <v>44918</v>
      </c>
      <c r="AD4748" s="33">
        <v>60</v>
      </c>
      <c r="AE4748" s="36">
        <f t="shared" si="858"/>
        <v>44978</v>
      </c>
    </row>
    <row r="4749" spans="2:31" ht="14.5" hidden="1">
      <c r="B4749" s="29" t="s">
        <v>1954</v>
      </c>
      <c r="C4749" s="30" t="str">
        <f t="shared" si="848"/>
        <v>(Proveedores estratégicos)</v>
      </c>
      <c r="D4749" s="30">
        <v>4</v>
      </c>
      <c r="E4749" s="30" t="s">
        <v>5291</v>
      </c>
      <c r="F4749" s="30" t="s">
        <v>5292</v>
      </c>
      <c r="G4749" s="30" t="s">
        <v>3909</v>
      </c>
      <c r="H4749" s="31" t="s">
        <v>3789</v>
      </c>
      <c r="I4749" s="31" t="s">
        <v>48</v>
      </c>
      <c r="J4749" s="32">
        <v>3766458</v>
      </c>
      <c r="K4749" s="33">
        <f t="shared" si="849"/>
        <v>789.63866788263772</v>
      </c>
      <c r="L4749" s="33">
        <v>3766458</v>
      </c>
      <c r="M4749" s="33">
        <v>0</v>
      </c>
      <c r="N4749" s="33">
        <v>0</v>
      </c>
      <c r="O4749" s="33">
        <v>0</v>
      </c>
      <c r="P4749" s="33">
        <f t="shared" si="850"/>
        <v>3766458</v>
      </c>
      <c r="Q4749" s="33">
        <f t="shared" si="851"/>
        <v>789.63866788263772</v>
      </c>
      <c r="R4749" s="33">
        <f t="shared" si="852"/>
        <v>3766458</v>
      </c>
      <c r="S4749" s="33"/>
      <c r="T4749" s="30" t="str">
        <f t="shared" si="853"/>
        <v>COP</v>
      </c>
      <c r="U4749" s="33">
        <v>0</v>
      </c>
      <c r="V4749" s="33">
        <v>0</v>
      </c>
      <c r="W4749" s="33">
        <v>0</v>
      </c>
      <c r="X4749" s="33">
        <f t="shared" si="854"/>
        <v>3766458</v>
      </c>
      <c r="Y4749" s="33">
        <f t="shared" si="855"/>
        <v>789.63866788263772</v>
      </c>
      <c r="Z4749" s="33">
        <f t="shared" si="856"/>
        <v>3766458</v>
      </c>
      <c r="AA4749" s="34">
        <f t="shared" si="857"/>
        <v>5.4310377427916269E-06</v>
      </c>
      <c r="AB4749" s="33" t="s">
        <v>4928</v>
      </c>
      <c r="AC4749" s="35">
        <v>44918</v>
      </c>
      <c r="AD4749" s="33">
        <v>60</v>
      </c>
      <c r="AE4749" s="36">
        <f t="shared" si="858"/>
        <v>44978</v>
      </c>
    </row>
    <row r="4750" spans="2:31" ht="14.5" hidden="1">
      <c r="B4750" s="29" t="s">
        <v>1954</v>
      </c>
      <c r="C4750" s="30" t="str">
        <f t="shared" si="848"/>
        <v>(Proveedores estratégicos)</v>
      </c>
      <c r="D4750" s="30">
        <v>4</v>
      </c>
      <c r="E4750" s="30" t="s">
        <v>5291</v>
      </c>
      <c r="F4750" s="30" t="s">
        <v>5292</v>
      </c>
      <c r="G4750" s="30" t="s">
        <v>3909</v>
      </c>
      <c r="H4750" s="31" t="s">
        <v>3790</v>
      </c>
      <c r="I4750" s="31" t="s">
        <v>48</v>
      </c>
      <c r="J4750" s="32">
        <v>34981148</v>
      </c>
      <c r="K4750" s="33">
        <f t="shared" si="849"/>
        <v>7332.6544859901251</v>
      </c>
      <c r="L4750" s="33">
        <v>34975662</v>
      </c>
      <c r="M4750" s="33">
        <v>0</v>
      </c>
      <c r="N4750" s="33">
        <v>0</v>
      </c>
      <c r="O4750" s="33">
        <v>0</v>
      </c>
      <c r="P4750" s="33">
        <f t="shared" si="850"/>
        <v>34981148</v>
      </c>
      <c r="Q4750" s="33">
        <f t="shared" si="851"/>
        <v>7332.6544859901251</v>
      </c>
      <c r="R4750" s="33">
        <f t="shared" si="852"/>
        <v>34975662</v>
      </c>
      <c r="S4750" s="38"/>
      <c r="T4750" s="30" t="str">
        <f t="shared" si="853"/>
        <v>COP</v>
      </c>
      <c r="U4750" s="33">
        <v>0</v>
      </c>
      <c r="V4750" s="33">
        <v>0</v>
      </c>
      <c r="W4750" s="33">
        <v>0</v>
      </c>
      <c r="X4750" s="33">
        <f t="shared" si="854"/>
        <v>34981148</v>
      </c>
      <c r="Y4750" s="33">
        <f t="shared" si="855"/>
        <v>7332.6544859901251</v>
      </c>
      <c r="Z4750" s="33">
        <f t="shared" si="856"/>
        <v>34975662</v>
      </c>
      <c r="AA4750" s="34">
        <f t="shared" si="857"/>
        <v>5.0433096665653214E-05</v>
      </c>
      <c r="AB4750" s="33" t="s">
        <v>4928</v>
      </c>
      <c r="AC4750" s="35">
        <v>44918</v>
      </c>
      <c r="AD4750" s="33">
        <v>60</v>
      </c>
      <c r="AE4750" s="36">
        <f t="shared" si="858"/>
        <v>44978</v>
      </c>
    </row>
    <row r="4751" spans="2:31" ht="14.5" hidden="1">
      <c r="B4751" s="29" t="s">
        <v>1954</v>
      </c>
      <c r="C4751" s="30" t="str">
        <f t="shared" si="848"/>
        <v>(Proveedores estratégicos)</v>
      </c>
      <c r="D4751" s="30">
        <v>4</v>
      </c>
      <c r="E4751" s="30" t="s">
        <v>5291</v>
      </c>
      <c r="F4751" s="30" t="s">
        <v>5292</v>
      </c>
      <c r="G4751" s="30" t="s">
        <v>3909</v>
      </c>
      <c r="H4751" s="31" t="s">
        <v>3791</v>
      </c>
      <c r="I4751" s="31" t="s">
        <v>48</v>
      </c>
      <c r="J4751" s="32">
        <v>4541178</v>
      </c>
      <c r="K4751" s="33">
        <f t="shared" si="849"/>
        <v>950.916066542973</v>
      </c>
      <c r="L4751" s="33">
        <v>4535727</v>
      </c>
      <c r="M4751" s="33">
        <v>0</v>
      </c>
      <c r="N4751" s="33">
        <v>0</v>
      </c>
      <c r="O4751" s="33">
        <v>0</v>
      </c>
      <c r="P4751" s="33">
        <f t="shared" si="850"/>
        <v>4541178</v>
      </c>
      <c r="Q4751" s="33">
        <f t="shared" si="851"/>
        <v>950.916066542973</v>
      </c>
      <c r="R4751" s="33">
        <f t="shared" si="852"/>
        <v>4535727</v>
      </c>
      <c r="S4751" s="33"/>
      <c r="T4751" s="30" t="str">
        <f t="shared" si="853"/>
        <v>COP</v>
      </c>
      <c r="U4751" s="33">
        <v>0</v>
      </c>
      <c r="V4751" s="33">
        <v>0</v>
      </c>
      <c r="W4751" s="33">
        <v>0</v>
      </c>
      <c r="X4751" s="33">
        <f t="shared" si="854"/>
        <v>4541178</v>
      </c>
      <c r="Y4751" s="33">
        <f t="shared" si="855"/>
        <v>950.916066542973</v>
      </c>
      <c r="Z4751" s="33">
        <f t="shared" si="856"/>
        <v>4535727</v>
      </c>
      <c r="AA4751" s="34">
        <f t="shared" si="857"/>
        <v>6.5402838762569604E-06</v>
      </c>
      <c r="AB4751" s="33" t="s">
        <v>4928</v>
      </c>
      <c r="AC4751" s="35">
        <v>44918</v>
      </c>
      <c r="AD4751" s="33">
        <v>60</v>
      </c>
      <c r="AE4751" s="36">
        <f t="shared" si="858"/>
        <v>44978</v>
      </c>
    </row>
    <row r="4752" spans="2:31" ht="14.5" hidden="1">
      <c r="B4752" s="29" t="s">
        <v>1954</v>
      </c>
      <c r="C4752" s="30" t="str">
        <f t="shared" si="848"/>
        <v>(Proveedores estratégicos)</v>
      </c>
      <c r="D4752" s="30">
        <v>4</v>
      </c>
      <c r="E4752" s="30" t="s">
        <v>5291</v>
      </c>
      <c r="F4752" s="30" t="s">
        <v>5292</v>
      </c>
      <c r="G4752" s="30" t="s">
        <v>3909</v>
      </c>
      <c r="H4752" s="31" t="s">
        <v>3792</v>
      </c>
      <c r="I4752" s="31" t="s">
        <v>48</v>
      </c>
      <c r="J4752" s="32">
        <v>45954629</v>
      </c>
      <c r="K4752" s="33">
        <f t="shared" si="849"/>
        <v>9633.2542952084441</v>
      </c>
      <c r="L4752" s="33">
        <v>45949178</v>
      </c>
      <c r="M4752" s="33">
        <v>0</v>
      </c>
      <c r="N4752" s="33">
        <v>0</v>
      </c>
      <c r="O4752" s="33">
        <v>0</v>
      </c>
      <c r="P4752" s="33">
        <f t="shared" si="850"/>
        <v>45954629</v>
      </c>
      <c r="Q4752" s="33">
        <f t="shared" si="851"/>
        <v>9633.2542952084441</v>
      </c>
      <c r="R4752" s="33">
        <f t="shared" si="852"/>
        <v>45949178</v>
      </c>
      <c r="S4752" s="33"/>
      <c r="T4752" s="30" t="str">
        <f t="shared" si="853"/>
        <v>COP</v>
      </c>
      <c r="U4752" s="33">
        <v>0</v>
      </c>
      <c r="V4752" s="33">
        <v>0</v>
      </c>
      <c r="W4752" s="33">
        <v>0</v>
      </c>
      <c r="X4752" s="33">
        <f t="shared" si="854"/>
        <v>45954629</v>
      </c>
      <c r="Y4752" s="33">
        <f t="shared" si="855"/>
        <v>9633.2542952084441</v>
      </c>
      <c r="Z4752" s="33">
        <f t="shared" si="856"/>
        <v>45949178</v>
      </c>
      <c r="AA4752" s="34">
        <f t="shared" si="857"/>
        <v>6.625633950206021E-05</v>
      </c>
      <c r="AB4752" s="33" t="s">
        <v>4928</v>
      </c>
      <c r="AC4752" s="35">
        <v>44918</v>
      </c>
      <c r="AD4752" s="33">
        <v>60</v>
      </c>
      <c r="AE4752" s="36">
        <f t="shared" si="858"/>
        <v>44978</v>
      </c>
    </row>
    <row r="4753" spans="2:31" ht="14.5" hidden="1">
      <c r="B4753" s="29" t="s">
        <v>1954</v>
      </c>
      <c r="C4753" s="30" t="str">
        <f t="shared" si="848"/>
        <v>(Proveedores estratégicos)</v>
      </c>
      <c r="D4753" s="30">
        <v>4</v>
      </c>
      <c r="E4753" s="30" t="s">
        <v>5291</v>
      </c>
      <c r="F4753" s="30" t="s">
        <v>5292</v>
      </c>
      <c r="G4753" s="30" t="s">
        <v>3909</v>
      </c>
      <c r="H4753" s="31" t="s">
        <v>3793</v>
      </c>
      <c r="I4753" s="31" t="s">
        <v>48</v>
      </c>
      <c r="J4753" s="32">
        <v>6604253</v>
      </c>
      <c r="K4753" s="33">
        <f t="shared" si="849"/>
        <v>1383.3854314076962</v>
      </c>
      <c r="L4753" s="33">
        <v>6598541</v>
      </c>
      <c r="M4753" s="33">
        <v>0</v>
      </c>
      <c r="N4753" s="33">
        <v>0</v>
      </c>
      <c r="O4753" s="33">
        <v>0</v>
      </c>
      <c r="P4753" s="33">
        <f t="shared" si="850"/>
        <v>6604253</v>
      </c>
      <c r="Q4753" s="33">
        <f t="shared" si="851"/>
        <v>1383.3854314076962</v>
      </c>
      <c r="R4753" s="33">
        <f t="shared" si="852"/>
        <v>6598541</v>
      </c>
      <c r="S4753" s="33"/>
      <c r="T4753" s="30" t="str">
        <f t="shared" si="853"/>
        <v>COP</v>
      </c>
      <c r="U4753" s="33">
        <v>0</v>
      </c>
      <c r="V4753" s="33">
        <v>0</v>
      </c>
      <c r="W4753" s="33">
        <v>0</v>
      </c>
      <c r="X4753" s="33">
        <f t="shared" si="854"/>
        <v>6604253</v>
      </c>
      <c r="Y4753" s="33">
        <f t="shared" si="855"/>
        <v>1383.3854314076962</v>
      </c>
      <c r="Z4753" s="33">
        <f t="shared" si="856"/>
        <v>6598541</v>
      </c>
      <c r="AA4753" s="34">
        <f t="shared" si="857"/>
        <v>9.5147550346659933E-06</v>
      </c>
      <c r="AB4753" s="33" t="s">
        <v>4928</v>
      </c>
      <c r="AC4753" s="35">
        <v>44937</v>
      </c>
      <c r="AD4753" s="33">
        <v>60</v>
      </c>
      <c r="AE4753" s="36">
        <f t="shared" si="858"/>
        <v>44997</v>
      </c>
    </row>
    <row r="4754" spans="2:31" ht="14.5" hidden="1">
      <c r="B4754" s="29" t="s">
        <v>1954</v>
      </c>
      <c r="C4754" s="30" t="str">
        <f t="shared" si="848"/>
        <v>(Proveedores estratégicos)</v>
      </c>
      <c r="D4754" s="30">
        <v>4</v>
      </c>
      <c r="E4754" s="30" t="s">
        <v>5291</v>
      </c>
      <c r="F4754" s="30" t="s">
        <v>5292</v>
      </c>
      <c r="G4754" s="30" t="s">
        <v>3909</v>
      </c>
      <c r="H4754" s="31" t="s">
        <v>3794</v>
      </c>
      <c r="I4754" s="31" t="s">
        <v>48</v>
      </c>
      <c r="J4754" s="32">
        <v>14927337</v>
      </c>
      <c r="K4754" s="33">
        <f t="shared" si="849"/>
        <v>3123.7959264966403</v>
      </c>
      <c r="L4754" s="33">
        <v>14900038</v>
      </c>
      <c r="M4754" s="33">
        <v>0</v>
      </c>
      <c r="N4754" s="33">
        <v>0</v>
      </c>
      <c r="O4754" s="33">
        <v>0</v>
      </c>
      <c r="P4754" s="33">
        <f t="shared" si="850"/>
        <v>14927337</v>
      </c>
      <c r="Q4754" s="33">
        <f t="shared" si="851"/>
        <v>3123.7959264966403</v>
      </c>
      <c r="R4754" s="33">
        <f t="shared" si="852"/>
        <v>14900038</v>
      </c>
      <c r="S4754" s="33"/>
      <c r="T4754" s="30" t="str">
        <f t="shared" si="853"/>
        <v>COP</v>
      </c>
      <c r="U4754" s="33">
        <v>0</v>
      </c>
      <c r="V4754" s="33">
        <v>0</v>
      </c>
      <c r="W4754" s="33">
        <v>0</v>
      </c>
      <c r="X4754" s="33">
        <f t="shared" si="854"/>
        <v>14927337</v>
      </c>
      <c r="Y4754" s="33">
        <f t="shared" si="855"/>
        <v>3123.7959264966403</v>
      </c>
      <c r="Z4754" s="33">
        <f t="shared" si="856"/>
        <v>14900038</v>
      </c>
      <c r="AA4754" s="34">
        <f t="shared" si="857"/>
        <v>2.1485084593278212E-05</v>
      </c>
      <c r="AB4754" s="33" t="s">
        <v>4928</v>
      </c>
      <c r="AC4754" s="35">
        <v>44937</v>
      </c>
      <c r="AD4754" s="33">
        <v>60</v>
      </c>
      <c r="AE4754" s="36">
        <f t="shared" si="858"/>
        <v>44997</v>
      </c>
    </row>
    <row r="4755" spans="2:31" ht="14.5" hidden="1">
      <c r="B4755" s="29" t="s">
        <v>1954</v>
      </c>
      <c r="C4755" s="30" t="str">
        <f t="shared" si="848"/>
        <v>(Proveedores estratégicos)</v>
      </c>
      <c r="D4755" s="30">
        <v>4</v>
      </c>
      <c r="E4755" s="30" t="s">
        <v>5291</v>
      </c>
      <c r="F4755" s="30" t="s">
        <v>5292</v>
      </c>
      <c r="G4755" s="30" t="s">
        <v>3909</v>
      </c>
      <c r="H4755" s="31" t="s">
        <v>3795</v>
      </c>
      <c r="I4755" s="31" t="s">
        <v>48</v>
      </c>
      <c r="J4755" s="32">
        <v>5017760</v>
      </c>
      <c r="K4755" s="33">
        <f t="shared" si="849"/>
        <v>1048.7719739614452</v>
      </c>
      <c r="L4755" s="33">
        <v>5002485</v>
      </c>
      <c r="M4755" s="33">
        <v>0</v>
      </c>
      <c r="N4755" s="33">
        <v>0</v>
      </c>
      <c r="O4755" s="33">
        <v>0</v>
      </c>
      <c r="P4755" s="33">
        <f t="shared" si="850"/>
        <v>5017760</v>
      </c>
      <c r="Q4755" s="33">
        <f t="shared" si="851"/>
        <v>1048.7719739614452</v>
      </c>
      <c r="R4755" s="33">
        <f t="shared" si="852"/>
        <v>5002485</v>
      </c>
      <c r="S4755" s="33"/>
      <c r="T4755" s="30" t="str">
        <f t="shared" si="853"/>
        <v>COP</v>
      </c>
      <c r="U4755" s="33">
        <v>0</v>
      </c>
      <c r="V4755" s="33">
        <v>0</v>
      </c>
      <c r="W4755" s="33">
        <v>0</v>
      </c>
      <c r="X4755" s="33">
        <f t="shared" si="854"/>
        <v>5017760</v>
      </c>
      <c r="Y4755" s="33">
        <f t="shared" si="855"/>
        <v>1048.7719739614452</v>
      </c>
      <c r="Z4755" s="33">
        <f t="shared" si="856"/>
        <v>5002485</v>
      </c>
      <c r="AA4755" s="34">
        <f t="shared" si="857"/>
        <v>7.2133247849170158E-06</v>
      </c>
      <c r="AB4755" s="33" t="s">
        <v>4928</v>
      </c>
      <c r="AC4755" s="35">
        <v>44937</v>
      </c>
      <c r="AD4755" s="33">
        <v>60</v>
      </c>
      <c r="AE4755" s="36">
        <f t="shared" si="858"/>
        <v>44997</v>
      </c>
    </row>
    <row r="4756" spans="2:31" ht="14.5" hidden="1">
      <c r="B4756" s="29" t="s">
        <v>1954</v>
      </c>
      <c r="C4756" s="30" t="str">
        <f t="shared" si="848"/>
        <v>(Proveedores estratégicos)</v>
      </c>
      <c r="D4756" s="30">
        <v>4</v>
      </c>
      <c r="E4756" s="30" t="s">
        <v>5291</v>
      </c>
      <c r="F4756" s="30" t="s">
        <v>5292</v>
      </c>
      <c r="G4756" s="30" t="s">
        <v>3909</v>
      </c>
      <c r="H4756" s="31" t="s">
        <v>3796</v>
      </c>
      <c r="I4756" s="31" t="s">
        <v>48</v>
      </c>
      <c r="J4756" s="32">
        <v>5100190</v>
      </c>
      <c r="K4756" s="33">
        <f t="shared" si="849"/>
        <v>1063.6516871599736</v>
      </c>
      <c r="L4756" s="33">
        <v>5073459</v>
      </c>
      <c r="M4756" s="33">
        <v>0</v>
      </c>
      <c r="N4756" s="33">
        <v>0</v>
      </c>
      <c r="O4756" s="33">
        <v>0</v>
      </c>
      <c r="P4756" s="33">
        <f t="shared" si="850"/>
        <v>5100190</v>
      </c>
      <c r="Q4756" s="33">
        <f t="shared" si="851"/>
        <v>1063.6516871599736</v>
      </c>
      <c r="R4756" s="33">
        <f t="shared" si="852"/>
        <v>5073459</v>
      </c>
      <c r="S4756" s="33"/>
      <c r="T4756" s="30" t="str">
        <f t="shared" si="853"/>
        <v>COP</v>
      </c>
      <c r="U4756" s="33">
        <v>0</v>
      </c>
      <c r="V4756" s="33">
        <v>0</v>
      </c>
      <c r="W4756" s="33">
        <v>0</v>
      </c>
      <c r="X4756" s="33">
        <f t="shared" si="854"/>
        <v>5100190</v>
      </c>
      <c r="Y4756" s="33">
        <f t="shared" si="855"/>
        <v>1063.6516871599736</v>
      </c>
      <c r="Z4756" s="33">
        <f t="shared" si="856"/>
        <v>5073459</v>
      </c>
      <c r="AA4756" s="34">
        <f t="shared" si="857"/>
        <v>7.3156656241768435E-06</v>
      </c>
      <c r="AB4756" s="33" t="s">
        <v>4928</v>
      </c>
      <c r="AC4756" s="35">
        <v>44937</v>
      </c>
      <c r="AD4756" s="33">
        <v>60</v>
      </c>
      <c r="AE4756" s="36">
        <f t="shared" si="858"/>
        <v>44997</v>
      </c>
    </row>
    <row r="4757" spans="2:31" ht="14.5" hidden="1">
      <c r="B4757" s="29" t="s">
        <v>1954</v>
      </c>
      <c r="C4757" s="30" t="str">
        <f t="shared" si="848"/>
        <v>(Proveedores estratégicos)</v>
      </c>
      <c r="D4757" s="30">
        <v>4</v>
      </c>
      <c r="E4757" s="30" t="s">
        <v>5291</v>
      </c>
      <c r="F4757" s="30" t="s">
        <v>5292</v>
      </c>
      <c r="G4757" s="30" t="s">
        <v>3909</v>
      </c>
      <c r="H4757" s="31" t="s">
        <v>3797</v>
      </c>
      <c r="I4757" s="31" t="s">
        <v>48</v>
      </c>
      <c r="J4757" s="32">
        <v>5851072</v>
      </c>
      <c r="K4757" s="33">
        <f t="shared" si="849"/>
        <v>1221.0742476178496</v>
      </c>
      <c r="L4757" s="33">
        <v>5824341</v>
      </c>
      <c r="M4757" s="33">
        <v>0</v>
      </c>
      <c r="N4757" s="33">
        <v>0</v>
      </c>
      <c r="O4757" s="33">
        <v>0</v>
      </c>
      <c r="P4757" s="33">
        <f t="shared" si="850"/>
        <v>5851072</v>
      </c>
      <c r="Q4757" s="33">
        <f t="shared" si="851"/>
        <v>1221.0742476178496</v>
      </c>
      <c r="R4757" s="33">
        <f t="shared" si="852"/>
        <v>5824341</v>
      </c>
      <c r="S4757" s="33"/>
      <c r="T4757" s="30" t="str">
        <f t="shared" si="853"/>
        <v>COP</v>
      </c>
      <c r="U4757" s="33">
        <v>0</v>
      </c>
      <c r="V4757" s="33">
        <v>0</v>
      </c>
      <c r="W4757" s="33">
        <v>0</v>
      </c>
      <c r="X4757" s="33">
        <f t="shared" si="854"/>
        <v>5851072</v>
      </c>
      <c r="Y4757" s="33">
        <f t="shared" si="855"/>
        <v>1221.0742476178496</v>
      </c>
      <c r="Z4757" s="33">
        <f t="shared" si="856"/>
        <v>5824341</v>
      </c>
      <c r="AA4757" s="34">
        <f t="shared" si="857"/>
        <v>8.3983986540905888E-06</v>
      </c>
      <c r="AB4757" s="33" t="s">
        <v>4928</v>
      </c>
      <c r="AC4757" s="35">
        <v>44937</v>
      </c>
      <c r="AD4757" s="33">
        <v>60</v>
      </c>
      <c r="AE4757" s="36">
        <f t="shared" si="858"/>
        <v>44997</v>
      </c>
    </row>
    <row r="4758" spans="2:31" ht="14.5" hidden="1">
      <c r="B4758" s="29" t="s">
        <v>1954</v>
      </c>
      <c r="C4758" s="30" t="str">
        <f t="shared" si="848"/>
        <v>(Proveedores estratégicos)</v>
      </c>
      <c r="D4758" s="30">
        <v>4</v>
      </c>
      <c r="E4758" s="30" t="s">
        <v>5291</v>
      </c>
      <c r="F4758" s="30" t="s">
        <v>5292</v>
      </c>
      <c r="G4758" s="30" t="s">
        <v>3909</v>
      </c>
      <c r="H4758" s="31" t="s">
        <v>3798</v>
      </c>
      <c r="I4758" s="31" t="s">
        <v>48</v>
      </c>
      <c r="J4758" s="32">
        <v>4760321</v>
      </c>
      <c r="K4758" s="33">
        <f t="shared" si="849"/>
        <v>994.73190980848449</v>
      </c>
      <c r="L4758" s="33">
        <v>4744722</v>
      </c>
      <c r="M4758" s="33">
        <v>0</v>
      </c>
      <c r="N4758" s="33">
        <v>0</v>
      </c>
      <c r="O4758" s="33">
        <v>0</v>
      </c>
      <c r="P4758" s="33">
        <f t="shared" si="850"/>
        <v>4760321</v>
      </c>
      <c r="Q4758" s="33">
        <f t="shared" si="851"/>
        <v>994.73190980848449</v>
      </c>
      <c r="R4758" s="33">
        <f t="shared" si="852"/>
        <v>4744722</v>
      </c>
      <c r="S4758" s="33"/>
      <c r="T4758" s="30" t="str">
        <f t="shared" si="853"/>
        <v>COP</v>
      </c>
      <c r="U4758" s="33">
        <v>0</v>
      </c>
      <c r="V4758" s="33">
        <v>0</v>
      </c>
      <c r="W4758" s="33">
        <v>0</v>
      </c>
      <c r="X4758" s="33">
        <f t="shared" si="854"/>
        <v>4760321</v>
      </c>
      <c r="Y4758" s="33">
        <f t="shared" si="855"/>
        <v>994.73190980848449</v>
      </c>
      <c r="Z4758" s="33">
        <f t="shared" si="856"/>
        <v>4744722</v>
      </c>
      <c r="AA4758" s="34">
        <f t="shared" si="857"/>
        <v>6.841643863028281E-06</v>
      </c>
      <c r="AB4758" s="33" t="s">
        <v>4928</v>
      </c>
      <c r="AC4758" s="35">
        <v>44937</v>
      </c>
      <c r="AD4758" s="33">
        <v>60</v>
      </c>
      <c r="AE4758" s="36">
        <f t="shared" si="858"/>
        <v>44997</v>
      </c>
    </row>
    <row r="4759" spans="2:31" ht="14.5" hidden="1">
      <c r="B4759" s="29" t="s">
        <v>1954</v>
      </c>
      <c r="C4759" s="30" t="str">
        <f t="shared" si="848"/>
        <v>(Proveedores estratégicos)</v>
      </c>
      <c r="D4759" s="30">
        <v>4</v>
      </c>
      <c r="E4759" s="30" t="s">
        <v>5291</v>
      </c>
      <c r="F4759" s="30" t="s">
        <v>5292</v>
      </c>
      <c r="G4759" s="30" t="s">
        <v>3909</v>
      </c>
      <c r="H4759" s="31" t="s">
        <v>3799</v>
      </c>
      <c r="I4759" s="31" t="s">
        <v>48</v>
      </c>
      <c r="J4759" s="32">
        <v>16092194</v>
      </c>
      <c r="K4759" s="33">
        <f t="shared" si="849"/>
        <v>3372.5341467761036</v>
      </c>
      <c r="L4759" s="33">
        <v>16086482</v>
      </c>
      <c r="M4759" s="33">
        <v>0</v>
      </c>
      <c r="N4759" s="33">
        <v>0</v>
      </c>
      <c r="O4759" s="33">
        <v>0</v>
      </c>
      <c r="P4759" s="33">
        <f t="shared" si="850"/>
        <v>16092194</v>
      </c>
      <c r="Q4759" s="33">
        <f t="shared" si="851"/>
        <v>3372.5341467761036</v>
      </c>
      <c r="R4759" s="33">
        <f t="shared" si="852"/>
        <v>16086482</v>
      </c>
      <c r="S4759" s="33"/>
      <c r="T4759" s="30" t="str">
        <f t="shared" si="853"/>
        <v>COP</v>
      </c>
      <c r="U4759" s="33">
        <v>0</v>
      </c>
      <c r="V4759" s="33">
        <v>0</v>
      </c>
      <c r="W4759" s="33">
        <v>0</v>
      </c>
      <c r="X4759" s="33">
        <f t="shared" si="854"/>
        <v>16092194</v>
      </c>
      <c r="Y4759" s="33">
        <f t="shared" si="855"/>
        <v>3372.5341467761036</v>
      </c>
      <c r="Z4759" s="33">
        <f t="shared" si="856"/>
        <v>16086482</v>
      </c>
      <c r="AA4759" s="34">
        <f t="shared" si="857"/>
        <v>2.3195875512414619E-05</v>
      </c>
      <c r="AB4759" s="33" t="s">
        <v>4928</v>
      </c>
      <c r="AC4759" s="35">
        <v>44937</v>
      </c>
      <c r="AD4759" s="33">
        <v>60</v>
      </c>
      <c r="AE4759" s="36">
        <f t="shared" si="858"/>
        <v>44997</v>
      </c>
    </row>
    <row r="4760" spans="2:31" ht="14.5" hidden="1">
      <c r="B4760" s="29" t="s">
        <v>1954</v>
      </c>
      <c r="C4760" s="30" t="str">
        <f t="shared" si="848"/>
        <v>(Proveedores estratégicos)</v>
      </c>
      <c r="D4760" s="30">
        <v>4</v>
      </c>
      <c r="E4760" s="30" t="s">
        <v>5291</v>
      </c>
      <c r="F4760" s="30" t="s">
        <v>5292</v>
      </c>
      <c r="G4760" s="30" t="s">
        <v>3909</v>
      </c>
      <c r="H4760" s="31" t="s">
        <v>3800</v>
      </c>
      <c r="I4760" s="31" t="s">
        <v>48</v>
      </c>
      <c r="J4760" s="32">
        <v>17300620</v>
      </c>
      <c r="K4760" s="33">
        <f t="shared" si="849"/>
        <v>3621.7639967713867</v>
      </c>
      <c r="L4760" s="33">
        <v>17275271</v>
      </c>
      <c r="M4760" s="33">
        <v>0</v>
      </c>
      <c r="N4760" s="33">
        <v>0</v>
      </c>
      <c r="O4760" s="33">
        <v>0</v>
      </c>
      <c r="P4760" s="33">
        <f t="shared" si="850"/>
        <v>17300620</v>
      </c>
      <c r="Q4760" s="33">
        <f t="shared" si="851"/>
        <v>3621.7639967713867</v>
      </c>
      <c r="R4760" s="33">
        <f t="shared" si="852"/>
        <v>17275271</v>
      </c>
      <c r="S4760" s="33"/>
      <c r="T4760" s="30" t="str">
        <f t="shared" si="853"/>
        <v>COP</v>
      </c>
      <c r="U4760" s="33">
        <v>0</v>
      </c>
      <c r="V4760" s="33">
        <v>0</v>
      </c>
      <c r="W4760" s="33">
        <v>0</v>
      </c>
      <c r="X4760" s="33">
        <f t="shared" si="854"/>
        <v>17300620</v>
      </c>
      <c r="Y4760" s="33">
        <f t="shared" si="855"/>
        <v>3621.7639967713867</v>
      </c>
      <c r="Z4760" s="33">
        <f t="shared" si="856"/>
        <v>17275271</v>
      </c>
      <c r="AA4760" s="34">
        <f t="shared" si="857"/>
        <v>2.4910047800334864E-05</v>
      </c>
      <c r="AB4760" s="33" t="s">
        <v>4928</v>
      </c>
      <c r="AC4760" s="35">
        <v>44937</v>
      </c>
      <c r="AD4760" s="33">
        <v>60</v>
      </c>
      <c r="AE4760" s="36">
        <f t="shared" si="858"/>
        <v>44997</v>
      </c>
    </row>
    <row r="4761" spans="2:31" ht="14.5" hidden="1">
      <c r="B4761" s="29" t="s">
        <v>1954</v>
      </c>
      <c r="C4761" s="30" t="str">
        <f t="shared" si="848"/>
        <v>(Proveedores estratégicos)</v>
      </c>
      <c r="D4761" s="30">
        <v>4</v>
      </c>
      <c r="E4761" s="30" t="s">
        <v>5291</v>
      </c>
      <c r="F4761" s="30" t="s">
        <v>5292</v>
      </c>
      <c r="G4761" s="30" t="s">
        <v>3909</v>
      </c>
      <c r="H4761" s="31" t="s">
        <v>3801</v>
      </c>
      <c r="I4761" s="31" t="s">
        <v>48</v>
      </c>
      <c r="J4761" s="32">
        <v>4783510</v>
      </c>
      <c r="K4761" s="33">
        <f t="shared" si="849"/>
        <v>1001.6662997788189</v>
      </c>
      <c r="L4761" s="33">
        <v>4777798</v>
      </c>
      <c r="M4761" s="33">
        <v>0</v>
      </c>
      <c r="N4761" s="33">
        <v>0</v>
      </c>
      <c r="O4761" s="33">
        <v>0</v>
      </c>
      <c r="P4761" s="33">
        <f t="shared" si="850"/>
        <v>4783510</v>
      </c>
      <c r="Q4761" s="33">
        <f t="shared" si="851"/>
        <v>1001.6662997788189</v>
      </c>
      <c r="R4761" s="33">
        <f t="shared" si="852"/>
        <v>4777798</v>
      </c>
      <c r="S4761" s="33"/>
      <c r="T4761" s="30" t="str">
        <f t="shared" si="853"/>
        <v>COP</v>
      </c>
      <c r="U4761" s="33">
        <v>0</v>
      </c>
      <c r="V4761" s="33">
        <v>0</v>
      </c>
      <c r="W4761" s="33">
        <v>0</v>
      </c>
      <c r="X4761" s="33">
        <f t="shared" si="854"/>
        <v>4783510</v>
      </c>
      <c r="Y4761" s="33">
        <f t="shared" si="855"/>
        <v>1001.6662997788189</v>
      </c>
      <c r="Z4761" s="33">
        <f t="shared" si="856"/>
        <v>4777798</v>
      </c>
      <c r="AA4761" s="34">
        <f t="shared" si="857"/>
        <v>6.8893377452859823E-06</v>
      </c>
      <c r="AB4761" s="33" t="s">
        <v>4928</v>
      </c>
      <c r="AC4761" s="35">
        <v>44938</v>
      </c>
      <c r="AD4761" s="33">
        <v>60</v>
      </c>
      <c r="AE4761" s="36">
        <f t="shared" si="858"/>
        <v>44998</v>
      </c>
    </row>
    <row r="4762" spans="2:31" ht="14.5" hidden="1">
      <c r="B4762" s="29" t="s">
        <v>1954</v>
      </c>
      <c r="C4762" s="30" t="str">
        <f t="shared" si="848"/>
        <v>(Proveedores estratégicos)</v>
      </c>
      <c r="D4762" s="30">
        <v>4</v>
      </c>
      <c r="E4762" s="30" t="s">
        <v>5291</v>
      </c>
      <c r="F4762" s="30" t="s">
        <v>5292</v>
      </c>
      <c r="G4762" s="30" t="s">
        <v>3909</v>
      </c>
      <c r="H4762" s="31" t="s">
        <v>3802</v>
      </c>
      <c r="I4762" s="31" t="s">
        <v>48</v>
      </c>
      <c r="J4762" s="32">
        <v>6777598</v>
      </c>
      <c r="K4762" s="33">
        <f t="shared" si="849"/>
        <v>1419.7272450915646</v>
      </c>
      <c r="L4762" s="33">
        <v>6771886</v>
      </c>
      <c r="M4762" s="33">
        <v>0</v>
      </c>
      <c r="N4762" s="33">
        <v>0</v>
      </c>
      <c r="O4762" s="33">
        <v>0</v>
      </c>
      <c r="P4762" s="33">
        <f t="shared" si="850"/>
        <v>6777598</v>
      </c>
      <c r="Q4762" s="33">
        <f t="shared" si="851"/>
        <v>1419.7272450915646</v>
      </c>
      <c r="R4762" s="33">
        <f t="shared" si="852"/>
        <v>6771886</v>
      </c>
      <c r="S4762" s="38"/>
      <c r="T4762" s="30" t="str">
        <f t="shared" si="853"/>
        <v>COP</v>
      </c>
      <c r="U4762" s="33">
        <v>0</v>
      </c>
      <c r="V4762" s="33">
        <v>0</v>
      </c>
      <c r="W4762" s="33">
        <v>0</v>
      </c>
      <c r="X4762" s="33">
        <f t="shared" si="854"/>
        <v>6777598</v>
      </c>
      <c r="Y4762" s="33">
        <f t="shared" si="855"/>
        <v>1419.7272450915646</v>
      </c>
      <c r="Z4762" s="33">
        <f t="shared" si="856"/>
        <v>6771886</v>
      </c>
      <c r="AA4762" s="34">
        <f t="shared" si="857"/>
        <v>9.7647095642330859E-06</v>
      </c>
      <c r="AB4762" s="33" t="s">
        <v>4928</v>
      </c>
      <c r="AC4762" s="35">
        <v>44938</v>
      </c>
      <c r="AD4762" s="33">
        <v>60</v>
      </c>
      <c r="AE4762" s="36">
        <f t="shared" si="858"/>
        <v>44998</v>
      </c>
    </row>
    <row r="4763" spans="2:31" ht="14.5" hidden="1">
      <c r="B4763" s="29" t="s">
        <v>1954</v>
      </c>
      <c r="C4763" s="30" t="str">
        <f t="shared" si="848"/>
        <v>(Proveedores estratégicos)</v>
      </c>
      <c r="D4763" s="30">
        <v>4</v>
      </c>
      <c r="E4763" s="30" t="s">
        <v>5291</v>
      </c>
      <c r="F4763" s="30" t="s">
        <v>5292</v>
      </c>
      <c r="G4763" s="30" t="s">
        <v>3909</v>
      </c>
      <c r="H4763" s="31" t="s">
        <v>3803</v>
      </c>
      <c r="I4763" s="31" t="s">
        <v>48</v>
      </c>
      <c r="J4763" s="32">
        <v>5324262</v>
      </c>
      <c r="K4763" s="33">
        <f t="shared" si="849"/>
        <v>1112.9622524817341</v>
      </c>
      <c r="L4763" s="33">
        <v>5308663</v>
      </c>
      <c r="M4763" s="33">
        <v>0</v>
      </c>
      <c r="N4763" s="33">
        <v>0</v>
      </c>
      <c r="O4763" s="33">
        <v>0</v>
      </c>
      <c r="P4763" s="33">
        <f t="shared" si="850"/>
        <v>5324262</v>
      </c>
      <c r="Q4763" s="33">
        <f t="shared" si="851"/>
        <v>1112.9622524817341</v>
      </c>
      <c r="R4763" s="33">
        <f t="shared" si="852"/>
        <v>5308663</v>
      </c>
      <c r="S4763" s="33"/>
      <c r="T4763" s="30" t="str">
        <f t="shared" si="853"/>
        <v>COP</v>
      </c>
      <c r="U4763" s="33">
        <v>0</v>
      </c>
      <c r="V4763" s="33">
        <v>0</v>
      </c>
      <c r="W4763" s="33">
        <v>0</v>
      </c>
      <c r="X4763" s="33">
        <f t="shared" si="854"/>
        <v>5324262</v>
      </c>
      <c r="Y4763" s="33">
        <f t="shared" si="855"/>
        <v>1112.9622524817341</v>
      </c>
      <c r="Z4763" s="33">
        <f t="shared" si="856"/>
        <v>5308663</v>
      </c>
      <c r="AA4763" s="34">
        <f t="shared" si="857"/>
        <v>7.6548176341702013E-06</v>
      </c>
      <c r="AB4763" s="33" t="s">
        <v>4928</v>
      </c>
      <c r="AC4763" s="35">
        <v>44938</v>
      </c>
      <c r="AD4763" s="33">
        <v>60</v>
      </c>
      <c r="AE4763" s="36">
        <f t="shared" si="858"/>
        <v>44998</v>
      </c>
    </row>
    <row r="4764" spans="2:31" ht="14.5" hidden="1">
      <c r="B4764" s="29" t="s">
        <v>1954</v>
      </c>
      <c r="C4764" s="30" t="str">
        <f t="shared" si="848"/>
        <v>(Proveedores estratégicos)</v>
      </c>
      <c r="D4764" s="30">
        <v>4</v>
      </c>
      <c r="E4764" s="30" t="s">
        <v>5291</v>
      </c>
      <c r="F4764" s="30" t="s">
        <v>5292</v>
      </c>
      <c r="G4764" s="30" t="s">
        <v>3909</v>
      </c>
      <c r="H4764" s="31" t="s">
        <v>3804</v>
      </c>
      <c r="I4764" s="31" t="s">
        <v>48</v>
      </c>
      <c r="J4764" s="32">
        <v>1247395</v>
      </c>
      <c r="K4764" s="33">
        <f t="shared" si="849"/>
        <v>261.51660953698752</v>
      </c>
      <c r="L4764" s="33">
        <v>1247395</v>
      </c>
      <c r="M4764" s="33">
        <v>0</v>
      </c>
      <c r="N4764" s="33">
        <v>0</v>
      </c>
      <c r="O4764" s="33">
        <v>0</v>
      </c>
      <c r="P4764" s="33">
        <f t="shared" si="850"/>
        <v>1247395</v>
      </c>
      <c r="Q4764" s="33">
        <f t="shared" si="851"/>
        <v>261.51660953698752</v>
      </c>
      <c r="R4764" s="33">
        <f t="shared" si="852"/>
        <v>1247395</v>
      </c>
      <c r="S4764" s="33"/>
      <c r="T4764" s="30" t="str">
        <f t="shared" si="853"/>
        <v>COP</v>
      </c>
      <c r="U4764" s="33">
        <v>0</v>
      </c>
      <c r="V4764" s="33">
        <v>0</v>
      </c>
      <c r="W4764" s="33">
        <v>0</v>
      </c>
      <c r="X4764" s="33">
        <f t="shared" si="854"/>
        <v>1247395</v>
      </c>
      <c r="Y4764" s="33">
        <f t="shared" si="855"/>
        <v>261.51660953698752</v>
      </c>
      <c r="Z4764" s="33">
        <f t="shared" si="856"/>
        <v>1247395</v>
      </c>
      <c r="AA4764" s="34">
        <f t="shared" si="857"/>
        <v>1.7986791104983945E-06</v>
      </c>
      <c r="AB4764" s="33" t="s">
        <v>4928</v>
      </c>
      <c r="AC4764" s="35">
        <v>44942</v>
      </c>
      <c r="AD4764" s="33">
        <v>60</v>
      </c>
      <c r="AE4764" s="36">
        <f t="shared" si="858"/>
        <v>45002</v>
      </c>
    </row>
    <row r="4765" spans="2:31" ht="14.5" hidden="1">
      <c r="B4765" s="29" t="s">
        <v>1954</v>
      </c>
      <c r="C4765" s="30" t="str">
        <f t="shared" si="848"/>
        <v>(Proveedores estratégicos)</v>
      </c>
      <c r="D4765" s="30">
        <v>4</v>
      </c>
      <c r="E4765" s="30" t="s">
        <v>5291</v>
      </c>
      <c r="F4765" s="30" t="s">
        <v>5292</v>
      </c>
      <c r="G4765" s="30" t="s">
        <v>3909</v>
      </c>
      <c r="H4765" s="31" t="s">
        <v>3805</v>
      </c>
      <c r="I4765" s="31" t="s">
        <v>48</v>
      </c>
      <c r="J4765" s="32">
        <v>2306933</v>
      </c>
      <c r="K4765" s="33">
        <f t="shared" si="849"/>
        <v>478.33453882197551</v>
      </c>
      <c r="L4765" s="33">
        <v>2281584</v>
      </c>
      <c r="M4765" s="33">
        <v>0</v>
      </c>
      <c r="N4765" s="33">
        <v>0</v>
      </c>
      <c r="O4765" s="33">
        <v>0</v>
      </c>
      <c r="P4765" s="33">
        <f t="shared" si="850"/>
        <v>2306933</v>
      </c>
      <c r="Q4765" s="33">
        <f t="shared" si="851"/>
        <v>478.33453882197551</v>
      </c>
      <c r="R4765" s="33">
        <f t="shared" si="852"/>
        <v>2281584</v>
      </c>
      <c r="S4765" s="33"/>
      <c r="T4765" s="30" t="str">
        <f t="shared" si="853"/>
        <v>COP</v>
      </c>
      <c r="U4765" s="33">
        <v>0</v>
      </c>
      <c r="V4765" s="33">
        <v>0</v>
      </c>
      <c r="W4765" s="33">
        <v>0</v>
      </c>
      <c r="X4765" s="33">
        <f t="shared" si="854"/>
        <v>2306933</v>
      </c>
      <c r="Y4765" s="33">
        <f t="shared" si="855"/>
        <v>478.33453882197551</v>
      </c>
      <c r="Z4765" s="33">
        <f t="shared" si="856"/>
        <v>2281584</v>
      </c>
      <c r="AA4765" s="34">
        <f t="shared" si="857"/>
        <v>3.2899261898976415E-06</v>
      </c>
      <c r="AB4765" s="33" t="s">
        <v>4928</v>
      </c>
      <c r="AC4765" s="35">
        <v>44942</v>
      </c>
      <c r="AD4765" s="33">
        <v>60</v>
      </c>
      <c r="AE4765" s="36">
        <f t="shared" si="858"/>
        <v>45002</v>
      </c>
    </row>
    <row r="4766" spans="2:31" ht="14.5" hidden="1">
      <c r="B4766" s="29" t="s">
        <v>1954</v>
      </c>
      <c r="C4766" s="30" t="str">
        <f t="shared" si="848"/>
        <v>(Proveedores estratégicos)</v>
      </c>
      <c r="D4766" s="30">
        <v>4</v>
      </c>
      <c r="E4766" s="30" t="s">
        <v>5291</v>
      </c>
      <c r="F4766" s="30" t="s">
        <v>5292</v>
      </c>
      <c r="G4766" s="30" t="s">
        <v>3909</v>
      </c>
      <c r="H4766" s="31" t="s">
        <v>3806</v>
      </c>
      <c r="I4766" s="31" t="s">
        <v>48</v>
      </c>
      <c r="J4766" s="32">
        <v>4758562</v>
      </c>
      <c r="K4766" s="33">
        <f t="shared" si="849"/>
        <v>996.43594662305929</v>
      </c>
      <c r="L4766" s="33">
        <v>4752850</v>
      </c>
      <c r="M4766" s="33">
        <v>0</v>
      </c>
      <c r="N4766" s="33">
        <v>0</v>
      </c>
      <c r="O4766" s="33">
        <v>0</v>
      </c>
      <c r="P4766" s="33">
        <f t="shared" si="850"/>
        <v>4758562</v>
      </c>
      <c r="Q4766" s="33">
        <f t="shared" si="851"/>
        <v>996.43594662305929</v>
      </c>
      <c r="R4766" s="33">
        <f t="shared" si="852"/>
        <v>4752850</v>
      </c>
      <c r="S4766" s="33"/>
      <c r="T4766" s="30" t="str">
        <f t="shared" si="853"/>
        <v>COP</v>
      </c>
      <c r="U4766" s="33">
        <v>0</v>
      </c>
      <c r="V4766" s="33">
        <v>0</v>
      </c>
      <c r="W4766" s="33">
        <v>0</v>
      </c>
      <c r="X4766" s="33">
        <f t="shared" si="854"/>
        <v>4758562</v>
      </c>
      <c r="Y4766" s="33">
        <f t="shared" si="855"/>
        <v>996.43594662305929</v>
      </c>
      <c r="Z4766" s="33">
        <f t="shared" si="856"/>
        <v>4752850</v>
      </c>
      <c r="AA4766" s="34">
        <f t="shared" si="857"/>
        <v>6.8533640188811836E-06</v>
      </c>
      <c r="AB4766" s="33" t="s">
        <v>4928</v>
      </c>
      <c r="AC4766" s="35">
        <v>44942</v>
      </c>
      <c r="AD4766" s="33">
        <v>60</v>
      </c>
      <c r="AE4766" s="36">
        <f t="shared" si="858"/>
        <v>45002</v>
      </c>
    </row>
    <row r="4767" spans="2:31" ht="14.5" hidden="1">
      <c r="B4767" s="29" t="s">
        <v>1954</v>
      </c>
      <c r="C4767" s="30" t="str">
        <f t="shared" si="848"/>
        <v>(Proveedores estratégicos)</v>
      </c>
      <c r="D4767" s="30">
        <v>4</v>
      </c>
      <c r="E4767" s="30" t="s">
        <v>5291</v>
      </c>
      <c r="F4767" s="30" t="s">
        <v>5292</v>
      </c>
      <c r="G4767" s="30" t="s">
        <v>3909</v>
      </c>
      <c r="H4767" s="31" t="s">
        <v>3807</v>
      </c>
      <c r="I4767" s="31" t="s">
        <v>48</v>
      </c>
      <c r="J4767" s="32">
        <v>2281986</v>
      </c>
      <c r="K4767" s="33">
        <f t="shared" si="849"/>
        <v>473.10439531641453</v>
      </c>
      <c r="L4767" s="33">
        <v>2256637</v>
      </c>
      <c r="M4767" s="33">
        <v>0</v>
      </c>
      <c r="N4767" s="33">
        <v>0</v>
      </c>
      <c r="O4767" s="33">
        <v>0</v>
      </c>
      <c r="P4767" s="33">
        <f t="shared" si="850"/>
        <v>2281986</v>
      </c>
      <c r="Q4767" s="33">
        <f t="shared" si="851"/>
        <v>473.10439531641453</v>
      </c>
      <c r="R4767" s="33">
        <f t="shared" si="852"/>
        <v>2256637</v>
      </c>
      <c r="S4767" s="33"/>
      <c r="T4767" s="30" t="str">
        <f t="shared" si="853"/>
        <v>COP</v>
      </c>
      <c r="U4767" s="33">
        <v>0</v>
      </c>
      <c r="V4767" s="33">
        <v>0</v>
      </c>
      <c r="W4767" s="33">
        <v>0</v>
      </c>
      <c r="X4767" s="33">
        <f t="shared" si="854"/>
        <v>2281986</v>
      </c>
      <c r="Y4767" s="33">
        <f t="shared" si="855"/>
        <v>473.10439531641453</v>
      </c>
      <c r="Z4767" s="33">
        <f t="shared" si="856"/>
        <v>2256637</v>
      </c>
      <c r="AA4767" s="34">
        <f t="shared" si="857"/>
        <v>3.2539539054411518E-06</v>
      </c>
      <c r="AB4767" s="33" t="s">
        <v>4928</v>
      </c>
      <c r="AC4767" s="35">
        <v>44942</v>
      </c>
      <c r="AD4767" s="33">
        <v>60</v>
      </c>
      <c r="AE4767" s="36">
        <f t="shared" si="858"/>
        <v>45002</v>
      </c>
    </row>
    <row r="4768" spans="2:31" ht="14.5" hidden="1">
      <c r="B4768" s="29" t="s">
        <v>1954</v>
      </c>
      <c r="C4768" s="30" t="str">
        <f t="shared" si="848"/>
        <v>(Proveedores estratégicos)</v>
      </c>
      <c r="D4768" s="30">
        <v>4</v>
      </c>
      <c r="E4768" s="30" t="s">
        <v>5291</v>
      </c>
      <c r="F4768" s="30" t="s">
        <v>5292</v>
      </c>
      <c r="G4768" s="30" t="s">
        <v>3909</v>
      </c>
      <c r="H4768" s="31" t="s">
        <v>3808</v>
      </c>
      <c r="I4768" s="31" t="s">
        <v>48</v>
      </c>
      <c r="J4768" s="32">
        <v>2968800</v>
      </c>
      <c r="K4768" s="33">
        <f t="shared" si="849"/>
        <v>622.4095097330104</v>
      </c>
      <c r="L4768" s="33">
        <v>2968800</v>
      </c>
      <c r="M4768" s="33">
        <v>0</v>
      </c>
      <c r="N4768" s="33">
        <v>0</v>
      </c>
      <c r="O4768" s="33">
        <v>0</v>
      </c>
      <c r="P4768" s="33">
        <f t="shared" si="850"/>
        <v>2968800</v>
      </c>
      <c r="Q4768" s="33">
        <f t="shared" si="851"/>
        <v>622.4095097330104</v>
      </c>
      <c r="R4768" s="33">
        <f t="shared" si="852"/>
        <v>2968800</v>
      </c>
      <c r="S4768" s="33"/>
      <c r="T4768" s="30" t="str">
        <f t="shared" si="853"/>
        <v>COP</v>
      </c>
      <c r="U4768" s="33">
        <v>0</v>
      </c>
      <c r="V4768" s="33">
        <v>0</v>
      </c>
      <c r="W4768" s="33">
        <v>0</v>
      </c>
      <c r="X4768" s="33">
        <f t="shared" si="854"/>
        <v>2968800</v>
      </c>
      <c r="Y4768" s="33">
        <f t="shared" si="855"/>
        <v>622.4095097330104</v>
      </c>
      <c r="Z4768" s="33">
        <f t="shared" si="856"/>
        <v>2968800</v>
      </c>
      <c r="AA4768" s="34">
        <f t="shared" si="857"/>
        <v>4.280856138791348E-06</v>
      </c>
      <c r="AB4768" s="33" t="s">
        <v>4928</v>
      </c>
      <c r="AC4768" s="35">
        <v>44942</v>
      </c>
      <c r="AD4768" s="33">
        <v>60</v>
      </c>
      <c r="AE4768" s="36">
        <f t="shared" si="858"/>
        <v>45002</v>
      </c>
    </row>
    <row r="4769" spans="2:31" ht="14.5" hidden="1">
      <c r="B4769" s="29" t="s">
        <v>1954</v>
      </c>
      <c r="C4769" s="30" t="str">
        <f t="shared" si="848"/>
        <v>(Proveedores estratégicos)</v>
      </c>
      <c r="D4769" s="30">
        <v>4</v>
      </c>
      <c r="E4769" s="30" t="s">
        <v>5291</v>
      </c>
      <c r="F4769" s="30" t="s">
        <v>5292</v>
      </c>
      <c r="G4769" s="30" t="s">
        <v>3909</v>
      </c>
      <c r="H4769" s="31" t="s">
        <v>3809</v>
      </c>
      <c r="I4769" s="31" t="s">
        <v>48</v>
      </c>
      <c r="J4769" s="32">
        <v>5500115</v>
      </c>
      <c r="K4769" s="33">
        <f t="shared" si="849"/>
        <v>1149.8298688638006</v>
      </c>
      <c r="L4769" s="33">
        <v>5484516</v>
      </c>
      <c r="M4769" s="33">
        <v>0</v>
      </c>
      <c r="N4769" s="33">
        <v>0</v>
      </c>
      <c r="O4769" s="33">
        <v>0</v>
      </c>
      <c r="P4769" s="33">
        <f t="shared" si="850"/>
        <v>5500115</v>
      </c>
      <c r="Q4769" s="33">
        <f t="shared" si="851"/>
        <v>1149.8298688638006</v>
      </c>
      <c r="R4769" s="33">
        <f t="shared" si="852"/>
        <v>5484516</v>
      </c>
      <c r="S4769" s="33"/>
      <c r="T4769" s="30" t="str">
        <f t="shared" si="853"/>
        <v>COP</v>
      </c>
      <c r="U4769" s="33">
        <v>0</v>
      </c>
      <c r="V4769" s="33">
        <v>0</v>
      </c>
      <c r="W4769" s="33">
        <v>0</v>
      </c>
      <c r="X4769" s="33">
        <f t="shared" si="854"/>
        <v>5500115</v>
      </c>
      <c r="Y4769" s="33">
        <f t="shared" si="855"/>
        <v>1149.8298688638006</v>
      </c>
      <c r="Z4769" s="33">
        <f t="shared" si="856"/>
        <v>5484516</v>
      </c>
      <c r="AA4769" s="34">
        <f t="shared" si="857"/>
        <v>7.9083885700954481E-06</v>
      </c>
      <c r="AB4769" s="33" t="s">
        <v>4928</v>
      </c>
      <c r="AC4769" s="35">
        <v>44942</v>
      </c>
      <c r="AD4769" s="33">
        <v>60</v>
      </c>
      <c r="AE4769" s="36">
        <f t="shared" si="858"/>
        <v>45002</v>
      </c>
    </row>
    <row r="4770" spans="2:31" ht="14.5" hidden="1">
      <c r="B4770" s="29" t="s">
        <v>1954</v>
      </c>
      <c r="C4770" s="30" t="str">
        <f t="shared" si="848"/>
        <v>(Proveedores estratégicos)</v>
      </c>
      <c r="D4770" s="30">
        <v>4</v>
      </c>
      <c r="E4770" s="30" t="s">
        <v>5291</v>
      </c>
      <c r="F4770" s="30" t="s">
        <v>5292</v>
      </c>
      <c r="G4770" s="30" t="s">
        <v>3909</v>
      </c>
      <c r="H4770" s="31" t="s">
        <v>3810</v>
      </c>
      <c r="I4770" s="31" t="s">
        <v>48</v>
      </c>
      <c r="J4770" s="32">
        <v>2606308</v>
      </c>
      <c r="K4770" s="33">
        <f t="shared" si="849"/>
        <v>541.09856704089225</v>
      </c>
      <c r="L4770" s="33">
        <v>2580959</v>
      </c>
      <c r="M4770" s="33">
        <v>0</v>
      </c>
      <c r="N4770" s="33">
        <v>0</v>
      </c>
      <c r="O4770" s="33">
        <v>0</v>
      </c>
      <c r="P4770" s="33">
        <f t="shared" si="850"/>
        <v>2606308</v>
      </c>
      <c r="Q4770" s="33">
        <f t="shared" si="851"/>
        <v>541.09856704089225</v>
      </c>
      <c r="R4770" s="33">
        <f t="shared" si="852"/>
        <v>2580959</v>
      </c>
      <c r="S4770" s="38"/>
      <c r="T4770" s="30" t="str">
        <f t="shared" si="853"/>
        <v>COP</v>
      </c>
      <c r="U4770" s="33">
        <v>0</v>
      </c>
      <c r="V4770" s="33">
        <v>0</v>
      </c>
      <c r="W4770" s="33">
        <v>0</v>
      </c>
      <c r="X4770" s="33">
        <f t="shared" si="854"/>
        <v>2606308</v>
      </c>
      <c r="Y4770" s="33">
        <f t="shared" si="855"/>
        <v>541.09856704089225</v>
      </c>
      <c r="Z4770" s="33">
        <f t="shared" si="856"/>
        <v>2580959</v>
      </c>
      <c r="AA4770" s="34">
        <f t="shared" si="857"/>
        <v>3.721609464806918E-06</v>
      </c>
      <c r="AB4770" s="33" t="s">
        <v>4928</v>
      </c>
      <c r="AC4770" s="35">
        <v>44942</v>
      </c>
      <c r="AD4770" s="33">
        <v>60</v>
      </c>
      <c r="AE4770" s="36">
        <f t="shared" si="858"/>
        <v>45002</v>
      </c>
    </row>
    <row r="4771" spans="2:31" ht="14.5" hidden="1">
      <c r="B4771" s="29" t="s">
        <v>1954</v>
      </c>
      <c r="C4771" s="30" t="str">
        <f t="shared" si="848"/>
        <v>(Proveedores estratégicos)</v>
      </c>
      <c r="D4771" s="30">
        <v>4</v>
      </c>
      <c r="E4771" s="30" t="s">
        <v>5291</v>
      </c>
      <c r="F4771" s="30" t="s">
        <v>5292</v>
      </c>
      <c r="G4771" s="30" t="s">
        <v>3909</v>
      </c>
      <c r="H4771" s="31" t="s">
        <v>3811</v>
      </c>
      <c r="I4771" s="31" t="s">
        <v>48</v>
      </c>
      <c r="J4771" s="32">
        <v>2007558</v>
      </c>
      <c r="K4771" s="33">
        <f t="shared" si="849"/>
        <v>415.57051060305878</v>
      </c>
      <c r="L4771" s="33">
        <v>1982209</v>
      </c>
      <c r="M4771" s="33">
        <v>0</v>
      </c>
      <c r="N4771" s="33">
        <v>0</v>
      </c>
      <c r="O4771" s="33">
        <v>0</v>
      </c>
      <c r="P4771" s="33">
        <f t="shared" si="850"/>
        <v>2007558</v>
      </c>
      <c r="Q4771" s="33">
        <f t="shared" si="851"/>
        <v>415.57051060305878</v>
      </c>
      <c r="R4771" s="33">
        <f t="shared" si="852"/>
        <v>1982209</v>
      </c>
      <c r="S4771" s="33"/>
      <c r="T4771" s="30" t="str">
        <f t="shared" si="853"/>
        <v>COP</v>
      </c>
      <c r="U4771" s="33">
        <v>0</v>
      </c>
      <c r="V4771" s="33">
        <v>0</v>
      </c>
      <c r="W4771" s="33">
        <v>0</v>
      </c>
      <c r="X4771" s="33">
        <f t="shared" si="854"/>
        <v>2007558</v>
      </c>
      <c r="Y4771" s="33">
        <f t="shared" si="855"/>
        <v>415.57051060305878</v>
      </c>
      <c r="Z4771" s="33">
        <f t="shared" si="856"/>
        <v>1982209</v>
      </c>
      <c r="AA4771" s="34">
        <f t="shared" si="857"/>
        <v>2.8582429149883651E-06</v>
      </c>
      <c r="AB4771" s="33" t="s">
        <v>4928</v>
      </c>
      <c r="AC4771" s="35">
        <v>44942</v>
      </c>
      <c r="AD4771" s="33">
        <v>60</v>
      </c>
      <c r="AE4771" s="36">
        <f t="shared" si="858"/>
        <v>45002</v>
      </c>
    </row>
    <row r="4772" spans="2:31" ht="14.5" hidden="1">
      <c r="B4772" s="29" t="s">
        <v>1954</v>
      </c>
      <c r="C4772" s="30" t="str">
        <f t="shared" si="848"/>
        <v>(Proveedores estratégicos)</v>
      </c>
      <c r="D4772" s="30">
        <v>4</v>
      </c>
      <c r="E4772" s="30" t="s">
        <v>5291</v>
      </c>
      <c r="F4772" s="30" t="s">
        <v>5292</v>
      </c>
      <c r="G4772" s="30" t="s">
        <v>3909</v>
      </c>
      <c r="H4772" s="31" t="s">
        <v>3812</v>
      </c>
      <c r="I4772" s="31" t="s">
        <v>48</v>
      </c>
      <c r="J4772" s="32">
        <v>3139894</v>
      </c>
      <c r="K4772" s="33">
        <f t="shared" si="849"/>
        <v>652.96497793431649</v>
      </c>
      <c r="L4772" s="33">
        <v>3114545</v>
      </c>
      <c r="M4772" s="33">
        <v>0</v>
      </c>
      <c r="N4772" s="33">
        <v>0</v>
      </c>
      <c r="O4772" s="33">
        <v>0</v>
      </c>
      <c r="P4772" s="33">
        <f t="shared" si="850"/>
        <v>3139894</v>
      </c>
      <c r="Q4772" s="33">
        <f t="shared" si="851"/>
        <v>652.96497793431649</v>
      </c>
      <c r="R4772" s="33">
        <f t="shared" si="852"/>
        <v>3114545</v>
      </c>
      <c r="S4772" s="33"/>
      <c r="T4772" s="30" t="str">
        <f t="shared" si="853"/>
        <v>COP</v>
      </c>
      <c r="U4772" s="33">
        <v>0</v>
      </c>
      <c r="V4772" s="33">
        <v>0</v>
      </c>
      <c r="W4772" s="33">
        <v>0</v>
      </c>
      <c r="X4772" s="33">
        <f t="shared" si="854"/>
        <v>3139894</v>
      </c>
      <c r="Y4772" s="33">
        <f t="shared" si="855"/>
        <v>652.96497793431649</v>
      </c>
      <c r="Z4772" s="33">
        <f t="shared" si="856"/>
        <v>3114545</v>
      </c>
      <c r="AA4772" s="34">
        <f t="shared" si="857"/>
        <v>4.4910128950390386E-06</v>
      </c>
      <c r="AB4772" s="33" t="s">
        <v>4928</v>
      </c>
      <c r="AC4772" s="35">
        <v>44942</v>
      </c>
      <c r="AD4772" s="33">
        <v>60</v>
      </c>
      <c r="AE4772" s="36">
        <f t="shared" si="858"/>
        <v>45002</v>
      </c>
    </row>
    <row r="4773" spans="2:31" ht="14.5" hidden="1">
      <c r="B4773" s="29" t="s">
        <v>1954</v>
      </c>
      <c r="C4773" s="30" t="str">
        <f t="shared" si="848"/>
        <v>(Proveedores estratégicos)</v>
      </c>
      <c r="D4773" s="30">
        <v>4</v>
      </c>
      <c r="E4773" s="30" t="s">
        <v>5291</v>
      </c>
      <c r="F4773" s="30" t="s">
        <v>5292</v>
      </c>
      <c r="G4773" s="30" t="s">
        <v>3909</v>
      </c>
      <c r="H4773" s="31" t="s">
        <v>3813</v>
      </c>
      <c r="I4773" s="31" t="s">
        <v>48</v>
      </c>
      <c r="J4773" s="32">
        <v>4367480</v>
      </c>
      <c r="K4773" s="33">
        <f t="shared" si="849"/>
        <v>910.3286266863737</v>
      </c>
      <c r="L4773" s="33">
        <v>4342131</v>
      </c>
      <c r="M4773" s="33">
        <v>0</v>
      </c>
      <c r="N4773" s="33">
        <v>0</v>
      </c>
      <c r="O4773" s="33">
        <v>0</v>
      </c>
      <c r="P4773" s="33">
        <f t="shared" si="850"/>
        <v>4367480</v>
      </c>
      <c r="Q4773" s="33">
        <f t="shared" si="851"/>
        <v>910.3286266863737</v>
      </c>
      <c r="R4773" s="33">
        <f t="shared" si="852"/>
        <v>4342131</v>
      </c>
      <c r="S4773" s="33"/>
      <c r="T4773" s="30" t="str">
        <f t="shared" si="853"/>
        <v>COP</v>
      </c>
      <c r="U4773" s="33">
        <v>0</v>
      </c>
      <c r="V4773" s="33">
        <v>0</v>
      </c>
      <c r="W4773" s="33">
        <v>0</v>
      </c>
      <c r="X4773" s="33">
        <f t="shared" si="854"/>
        <v>4367480</v>
      </c>
      <c r="Y4773" s="33">
        <f t="shared" si="855"/>
        <v>910.3286266863737</v>
      </c>
      <c r="Z4773" s="33">
        <f t="shared" si="856"/>
        <v>4342131</v>
      </c>
      <c r="AA4773" s="34">
        <f t="shared" si="857"/>
        <v>6.2611284514909099E-06</v>
      </c>
      <c r="AB4773" s="33" t="s">
        <v>4928</v>
      </c>
      <c r="AC4773" s="35">
        <v>44942</v>
      </c>
      <c r="AD4773" s="33">
        <v>60</v>
      </c>
      <c r="AE4773" s="36">
        <f t="shared" si="858"/>
        <v>45002</v>
      </c>
    </row>
    <row r="4774" spans="2:31" ht="14.5" hidden="1">
      <c r="B4774" s="29" t="s">
        <v>1954</v>
      </c>
      <c r="C4774" s="30" t="str">
        <f t="shared" si="848"/>
        <v>(Proveedores estratégicos)</v>
      </c>
      <c r="D4774" s="30">
        <v>4</v>
      </c>
      <c r="E4774" s="30" t="s">
        <v>5291</v>
      </c>
      <c r="F4774" s="30" t="s">
        <v>5292</v>
      </c>
      <c r="G4774" s="30" t="s">
        <v>3909</v>
      </c>
      <c r="H4774" s="31" t="s">
        <v>3814</v>
      </c>
      <c r="I4774" s="31" t="s">
        <v>48</v>
      </c>
      <c r="J4774" s="32">
        <v>17038093</v>
      </c>
      <c r="K4774" s="33">
        <f t="shared" si="849"/>
        <v>3566.3163411847331</v>
      </c>
      <c r="L4774" s="33">
        <v>17010794</v>
      </c>
      <c r="M4774" s="33">
        <v>0</v>
      </c>
      <c r="N4774" s="33">
        <v>0</v>
      </c>
      <c r="O4774" s="33">
        <v>0</v>
      </c>
      <c r="P4774" s="33">
        <f t="shared" si="850"/>
        <v>17038093</v>
      </c>
      <c r="Q4774" s="33">
        <f t="shared" si="851"/>
        <v>3566.3163411847331</v>
      </c>
      <c r="R4774" s="33">
        <f t="shared" si="852"/>
        <v>17010794</v>
      </c>
      <c r="S4774" s="33"/>
      <c r="T4774" s="30" t="str">
        <f t="shared" si="853"/>
        <v>COP</v>
      </c>
      <c r="U4774" s="33">
        <v>0</v>
      </c>
      <c r="V4774" s="33">
        <v>0</v>
      </c>
      <c r="W4774" s="33">
        <v>0</v>
      </c>
      <c r="X4774" s="33">
        <f t="shared" si="854"/>
        <v>17038093</v>
      </c>
      <c r="Y4774" s="33">
        <f t="shared" si="855"/>
        <v>3566.3163411847331</v>
      </c>
      <c r="Z4774" s="33">
        <f t="shared" si="856"/>
        <v>17010794</v>
      </c>
      <c r="AA4774" s="34">
        <f t="shared" si="857"/>
        <v>2.4528685637501692E-05</v>
      </c>
      <c r="AB4774" s="33" t="s">
        <v>4928</v>
      </c>
      <c r="AC4774" s="35">
        <v>44942</v>
      </c>
      <c r="AD4774" s="33">
        <v>60</v>
      </c>
      <c r="AE4774" s="36">
        <f t="shared" si="858"/>
        <v>45002</v>
      </c>
    </row>
    <row r="4775" spans="2:31" ht="14.5" hidden="1">
      <c r="B4775" s="29" t="s">
        <v>1954</v>
      </c>
      <c r="C4775" s="30" t="str">
        <f t="shared" si="848"/>
        <v>(Proveedores estratégicos)</v>
      </c>
      <c r="D4775" s="30">
        <v>4</v>
      </c>
      <c r="E4775" s="30" t="s">
        <v>5291</v>
      </c>
      <c r="F4775" s="30" t="s">
        <v>5292</v>
      </c>
      <c r="G4775" s="30" t="s">
        <v>3909</v>
      </c>
      <c r="H4775" s="31" t="s">
        <v>3815</v>
      </c>
      <c r="I4775" s="31" t="s">
        <v>48</v>
      </c>
      <c r="J4775" s="32">
        <v>1317249</v>
      </c>
      <c r="K4775" s="33">
        <f t="shared" si="849"/>
        <v>276.161514513035</v>
      </c>
      <c r="L4775" s="33">
        <v>1317249</v>
      </c>
      <c r="M4775" s="33">
        <v>0</v>
      </c>
      <c r="N4775" s="33">
        <v>0</v>
      </c>
      <c r="O4775" s="33">
        <v>0</v>
      </c>
      <c r="P4775" s="33">
        <f t="shared" si="850"/>
        <v>1317249</v>
      </c>
      <c r="Q4775" s="33">
        <f t="shared" si="851"/>
        <v>276.161514513035</v>
      </c>
      <c r="R4775" s="33">
        <f t="shared" si="852"/>
        <v>1317249</v>
      </c>
      <c r="S4775" s="33"/>
      <c r="T4775" s="30" t="str">
        <f t="shared" si="853"/>
        <v>COP</v>
      </c>
      <c r="U4775" s="33">
        <v>0</v>
      </c>
      <c r="V4775" s="33">
        <v>0</v>
      </c>
      <c r="W4775" s="33">
        <v>0</v>
      </c>
      <c r="X4775" s="33">
        <f t="shared" si="854"/>
        <v>1317249</v>
      </c>
      <c r="Y4775" s="33">
        <f t="shared" si="855"/>
        <v>276.161514513035</v>
      </c>
      <c r="Z4775" s="33">
        <f t="shared" si="856"/>
        <v>1317249</v>
      </c>
      <c r="AA4775" s="34">
        <f t="shared" si="857"/>
        <v>1.8994049676525075E-06</v>
      </c>
      <c r="AB4775" s="33" t="s">
        <v>4928</v>
      </c>
      <c r="AC4775" s="35">
        <v>44942</v>
      </c>
      <c r="AD4775" s="33">
        <v>60</v>
      </c>
      <c r="AE4775" s="36">
        <f t="shared" si="858"/>
        <v>45002</v>
      </c>
    </row>
    <row r="4776" spans="2:31" ht="14.5" hidden="1">
      <c r="B4776" s="29" t="s">
        <v>1954</v>
      </c>
      <c r="C4776" s="30" t="str">
        <f t="shared" si="848"/>
        <v>(Proveedores estratégicos)</v>
      </c>
      <c r="D4776" s="30">
        <v>4</v>
      </c>
      <c r="E4776" s="30" t="s">
        <v>5291</v>
      </c>
      <c r="F4776" s="30" t="s">
        <v>5292</v>
      </c>
      <c r="G4776" s="30" t="s">
        <v>3909</v>
      </c>
      <c r="H4776" s="31" t="s">
        <v>3816</v>
      </c>
      <c r="I4776" s="31" t="s">
        <v>48</v>
      </c>
      <c r="J4776" s="32">
        <v>2007558</v>
      </c>
      <c r="K4776" s="33">
        <f t="shared" si="849"/>
        <v>415.57051060305878</v>
      </c>
      <c r="L4776" s="33">
        <v>1982209</v>
      </c>
      <c r="M4776" s="33">
        <v>0</v>
      </c>
      <c r="N4776" s="33">
        <v>0</v>
      </c>
      <c r="O4776" s="33">
        <v>0</v>
      </c>
      <c r="P4776" s="33">
        <f t="shared" si="850"/>
        <v>2007558</v>
      </c>
      <c r="Q4776" s="33">
        <f t="shared" si="851"/>
        <v>415.57051060305878</v>
      </c>
      <c r="R4776" s="33">
        <f t="shared" si="852"/>
        <v>1982209</v>
      </c>
      <c r="S4776" s="33"/>
      <c r="T4776" s="30" t="str">
        <f t="shared" si="853"/>
        <v>COP</v>
      </c>
      <c r="U4776" s="33">
        <v>0</v>
      </c>
      <c r="V4776" s="33">
        <v>0</v>
      </c>
      <c r="W4776" s="33">
        <v>0</v>
      </c>
      <c r="X4776" s="33">
        <f t="shared" si="854"/>
        <v>2007558</v>
      </c>
      <c r="Y4776" s="33">
        <f t="shared" si="855"/>
        <v>415.57051060305878</v>
      </c>
      <c r="Z4776" s="33">
        <f t="shared" si="856"/>
        <v>1982209</v>
      </c>
      <c r="AA4776" s="34">
        <f t="shared" si="857"/>
        <v>2.8582429149883651E-06</v>
      </c>
      <c r="AB4776" s="33" t="s">
        <v>4928</v>
      </c>
      <c r="AC4776" s="35">
        <v>44942</v>
      </c>
      <c r="AD4776" s="33">
        <v>60</v>
      </c>
      <c r="AE4776" s="36">
        <f t="shared" si="858"/>
        <v>45002</v>
      </c>
    </row>
    <row r="4777" spans="2:31" ht="14.5" hidden="1">
      <c r="B4777" s="29" t="s">
        <v>1954</v>
      </c>
      <c r="C4777" s="30" t="str">
        <f t="shared" si="848"/>
        <v>(Proveedores estratégicos)</v>
      </c>
      <c r="D4777" s="30">
        <v>4</v>
      </c>
      <c r="E4777" s="30" t="s">
        <v>5291</v>
      </c>
      <c r="F4777" s="30" t="s">
        <v>5292</v>
      </c>
      <c r="G4777" s="30" t="s">
        <v>3909</v>
      </c>
      <c r="H4777" s="31" t="s">
        <v>3817</v>
      </c>
      <c r="I4777" s="31" t="s">
        <v>48</v>
      </c>
      <c r="J4777" s="32">
        <v>9812942</v>
      </c>
      <c r="K4777" s="33">
        <f t="shared" si="849"/>
        <v>2054.0149061291236</v>
      </c>
      <c r="L4777" s="33">
        <v>9797343</v>
      </c>
      <c r="M4777" s="33">
        <v>0</v>
      </c>
      <c r="N4777" s="33">
        <v>0</v>
      </c>
      <c r="O4777" s="33">
        <v>0</v>
      </c>
      <c r="P4777" s="33">
        <f t="shared" si="850"/>
        <v>9812942</v>
      </c>
      <c r="Q4777" s="33">
        <f t="shared" si="851"/>
        <v>2054.0149061291236</v>
      </c>
      <c r="R4777" s="33">
        <f t="shared" si="852"/>
        <v>9797343</v>
      </c>
      <c r="S4777" s="33"/>
      <c r="T4777" s="30" t="str">
        <f t="shared" si="853"/>
        <v>COP</v>
      </c>
      <c r="U4777" s="33">
        <v>0</v>
      </c>
      <c r="V4777" s="33">
        <v>0</v>
      </c>
      <c r="W4777" s="33">
        <v>0</v>
      </c>
      <c r="X4777" s="33">
        <f t="shared" si="854"/>
        <v>9812942</v>
      </c>
      <c r="Y4777" s="33">
        <f t="shared" si="855"/>
        <v>2054.0149061291236</v>
      </c>
      <c r="Z4777" s="33">
        <f t="shared" si="856"/>
        <v>9797343</v>
      </c>
      <c r="AA4777" s="34">
        <f t="shared" si="857"/>
        <v>1.4127262168348976E-05</v>
      </c>
      <c r="AB4777" s="33" t="s">
        <v>4928</v>
      </c>
      <c r="AC4777" s="35">
        <v>44942</v>
      </c>
      <c r="AD4777" s="33">
        <v>60</v>
      </c>
      <c r="AE4777" s="36">
        <f t="shared" si="858"/>
        <v>45002</v>
      </c>
    </row>
    <row r="4778" spans="2:31" ht="14.5" hidden="1">
      <c r="B4778" s="29" t="s">
        <v>1954</v>
      </c>
      <c r="C4778" s="30" t="str">
        <f t="shared" si="848"/>
        <v>(Proveedores estratégicos)</v>
      </c>
      <c r="D4778" s="30">
        <v>4</v>
      </c>
      <c r="E4778" s="30" t="s">
        <v>5291</v>
      </c>
      <c r="F4778" s="30" t="s">
        <v>5292</v>
      </c>
      <c r="G4778" s="30" t="s">
        <v>3909</v>
      </c>
      <c r="H4778" s="31" t="s">
        <v>3818</v>
      </c>
      <c r="I4778" s="31" t="s">
        <v>48</v>
      </c>
      <c r="J4778" s="32">
        <v>4394573</v>
      </c>
      <c r="K4778" s="33">
        <f t="shared" si="849"/>
        <v>916.00867951822374</v>
      </c>
      <c r="L4778" s="33">
        <v>4369224</v>
      </c>
      <c r="M4778" s="33">
        <v>0</v>
      </c>
      <c r="N4778" s="33">
        <v>0</v>
      </c>
      <c r="O4778" s="33">
        <v>0</v>
      </c>
      <c r="P4778" s="33">
        <f t="shared" si="850"/>
        <v>4394573</v>
      </c>
      <c r="Q4778" s="33">
        <f t="shared" si="851"/>
        <v>916.00867951822374</v>
      </c>
      <c r="R4778" s="33">
        <f t="shared" si="852"/>
        <v>4369224</v>
      </c>
      <c r="S4778" s="33"/>
      <c r="T4778" s="30" t="str">
        <f t="shared" si="853"/>
        <v>COP</v>
      </c>
      <c r="U4778" s="33">
        <v>0</v>
      </c>
      <c r="V4778" s="33">
        <v>0</v>
      </c>
      <c r="W4778" s="33">
        <v>0</v>
      </c>
      <c r="X4778" s="33">
        <f t="shared" si="854"/>
        <v>4394573</v>
      </c>
      <c r="Y4778" s="33">
        <f t="shared" si="855"/>
        <v>916.00867951822374</v>
      </c>
      <c r="Z4778" s="33">
        <f t="shared" si="856"/>
        <v>4369224</v>
      </c>
      <c r="AA4778" s="34">
        <f t="shared" si="857"/>
        <v>6.3001951570178143E-06</v>
      </c>
      <c r="AB4778" s="33" t="s">
        <v>4928</v>
      </c>
      <c r="AC4778" s="35">
        <v>44942</v>
      </c>
      <c r="AD4778" s="33">
        <v>60</v>
      </c>
      <c r="AE4778" s="36">
        <f t="shared" si="858"/>
        <v>45002</v>
      </c>
    </row>
    <row r="4779" spans="2:31" ht="14.5" hidden="1">
      <c r="B4779" s="29" t="s">
        <v>1954</v>
      </c>
      <c r="C4779" s="30" t="str">
        <f t="shared" si="848"/>
        <v>(Proveedores estratégicos)</v>
      </c>
      <c r="D4779" s="30">
        <v>4</v>
      </c>
      <c r="E4779" s="30" t="s">
        <v>5291</v>
      </c>
      <c r="F4779" s="30" t="s">
        <v>5292</v>
      </c>
      <c r="G4779" s="30" t="s">
        <v>3909</v>
      </c>
      <c r="H4779" s="31" t="s">
        <v>3819</v>
      </c>
      <c r="I4779" s="31" t="s">
        <v>48</v>
      </c>
      <c r="J4779" s="32">
        <v>4802157</v>
      </c>
      <c r="K4779" s="33">
        <f t="shared" si="849"/>
        <v>1003.5028355189365</v>
      </c>
      <c r="L4779" s="33">
        <v>4786558</v>
      </c>
      <c r="M4779" s="33">
        <v>0</v>
      </c>
      <c r="N4779" s="33">
        <v>0</v>
      </c>
      <c r="O4779" s="33">
        <v>0</v>
      </c>
      <c r="P4779" s="33">
        <f t="shared" si="850"/>
        <v>4802157</v>
      </c>
      <c r="Q4779" s="33">
        <f t="shared" si="851"/>
        <v>1003.5028355189365</v>
      </c>
      <c r="R4779" s="33">
        <f t="shared" si="852"/>
        <v>4786558</v>
      </c>
      <c r="S4779" s="33"/>
      <c r="T4779" s="30" t="str">
        <f t="shared" si="853"/>
        <v>COP</v>
      </c>
      <c r="U4779" s="33">
        <v>0</v>
      </c>
      <c r="V4779" s="33">
        <v>0</v>
      </c>
      <c r="W4779" s="33">
        <v>0</v>
      </c>
      <c r="X4779" s="33">
        <f t="shared" si="854"/>
        <v>4802157</v>
      </c>
      <c r="Y4779" s="33">
        <f t="shared" si="855"/>
        <v>1003.5028355189365</v>
      </c>
      <c r="Z4779" s="33">
        <f t="shared" si="856"/>
        <v>4786558</v>
      </c>
      <c r="AA4779" s="34">
        <f t="shared" si="857"/>
        <v>6.9019692124699668E-06</v>
      </c>
      <c r="AB4779" s="33" t="s">
        <v>4928</v>
      </c>
      <c r="AC4779" s="35">
        <v>44942</v>
      </c>
      <c r="AD4779" s="33">
        <v>60</v>
      </c>
      <c r="AE4779" s="36">
        <f t="shared" si="858"/>
        <v>45002</v>
      </c>
    </row>
    <row r="4780" spans="2:31" ht="14.5" hidden="1">
      <c r="B4780" s="29" t="s">
        <v>1954</v>
      </c>
      <c r="C4780" s="30" t="str">
        <f t="shared" si="848"/>
        <v>(Proveedores estratégicos)</v>
      </c>
      <c r="D4780" s="30">
        <v>4</v>
      </c>
      <c r="E4780" s="30" t="s">
        <v>5291</v>
      </c>
      <c r="F4780" s="30" t="s">
        <v>5292</v>
      </c>
      <c r="G4780" s="30" t="s">
        <v>3909</v>
      </c>
      <c r="H4780" s="31" t="s">
        <v>3820</v>
      </c>
      <c r="I4780" s="31" t="s">
        <v>48</v>
      </c>
      <c r="J4780" s="32">
        <v>5991238</v>
      </c>
      <c r="K4780" s="33">
        <f t="shared" si="849"/>
        <v>1250.7498139354486</v>
      </c>
      <c r="L4780" s="33">
        <v>5965889</v>
      </c>
      <c r="M4780" s="33">
        <v>0</v>
      </c>
      <c r="N4780" s="33">
        <v>0</v>
      </c>
      <c r="O4780" s="33">
        <v>0</v>
      </c>
      <c r="P4780" s="33">
        <f t="shared" si="850"/>
        <v>5991238</v>
      </c>
      <c r="Q4780" s="33">
        <f t="shared" si="851"/>
        <v>1250.7498139354486</v>
      </c>
      <c r="R4780" s="33">
        <f t="shared" si="852"/>
        <v>5965889</v>
      </c>
      <c r="S4780" s="33"/>
      <c r="T4780" s="30" t="str">
        <f t="shared" si="853"/>
        <v>COP</v>
      </c>
      <c r="U4780" s="33">
        <v>0</v>
      </c>
      <c r="V4780" s="33">
        <v>0</v>
      </c>
      <c r="W4780" s="33">
        <v>0</v>
      </c>
      <c r="X4780" s="33">
        <f t="shared" si="854"/>
        <v>5991238</v>
      </c>
      <c r="Y4780" s="33">
        <f t="shared" si="855"/>
        <v>1250.7498139354486</v>
      </c>
      <c r="Z4780" s="33">
        <f t="shared" si="856"/>
        <v>5965889</v>
      </c>
      <c r="AA4780" s="34">
        <f t="shared" si="857"/>
        <v>8.6025035532867739E-06</v>
      </c>
      <c r="AB4780" s="33" t="s">
        <v>4928</v>
      </c>
      <c r="AC4780" s="35">
        <v>44942</v>
      </c>
      <c r="AD4780" s="33">
        <v>60</v>
      </c>
      <c r="AE4780" s="36">
        <f t="shared" si="858"/>
        <v>45002</v>
      </c>
    </row>
    <row r="4781" spans="2:31" ht="14.5" hidden="1">
      <c r="B4781" s="29" t="s">
        <v>1954</v>
      </c>
      <c r="C4781" s="30" t="str">
        <f t="shared" si="859" ref="C4781:C4844">+IF(D4781=1,$A$4,IF(D4781=2,$A$5,IF(D4781=3,$A$6,IF(D4781=4,$A$7,IF(D4781=5,$A$8,IF(D4781=6,$A$9,))))))</f>
        <v>(Proveedores estratégicos)</v>
      </c>
      <c r="D4781" s="30">
        <v>4</v>
      </c>
      <c r="E4781" s="30" t="s">
        <v>5291</v>
      </c>
      <c r="F4781" s="30" t="s">
        <v>5292</v>
      </c>
      <c r="G4781" s="30" t="s">
        <v>3909</v>
      </c>
      <c r="H4781" s="31" t="s">
        <v>3821</v>
      </c>
      <c r="I4781" s="31" t="s">
        <v>48</v>
      </c>
      <c r="J4781" s="32">
        <v>2007558</v>
      </c>
      <c r="K4781" s="33">
        <f t="shared" si="860" ref="K4781:K4844">+IF(I4781="USD",J4781,L4781/$L$3)</f>
        <v>415.57051060305878</v>
      </c>
      <c r="L4781" s="33">
        <v>1982209</v>
      </c>
      <c r="M4781" s="33">
        <v>0</v>
      </c>
      <c r="N4781" s="33">
        <v>0</v>
      </c>
      <c r="O4781" s="33">
        <v>0</v>
      </c>
      <c r="P4781" s="33">
        <f t="shared" si="861" ref="P4781:P4844">+J4781+M4781</f>
        <v>2007558</v>
      </c>
      <c r="Q4781" s="33">
        <f t="shared" si="862" ref="Q4781:Q4844">+K4781+N4781</f>
        <v>415.57051060305878</v>
      </c>
      <c r="R4781" s="33">
        <f t="shared" si="863" ref="R4781:R4844">+L4781+O4781</f>
        <v>1982209</v>
      </c>
      <c r="S4781" s="33"/>
      <c r="T4781" s="30" t="str">
        <f t="shared" si="864" ref="T4781:T4844">+I4781</f>
        <v>COP</v>
      </c>
      <c r="U4781" s="33">
        <v>0</v>
      </c>
      <c r="V4781" s="33">
        <v>0</v>
      </c>
      <c r="W4781" s="33">
        <v>0</v>
      </c>
      <c r="X4781" s="33">
        <f t="shared" si="865" ref="X4781:X4844">+P4781+U4781</f>
        <v>2007558</v>
      </c>
      <c r="Y4781" s="33">
        <f t="shared" si="866" ref="Y4781:Y4844">+Q4781+V4781</f>
        <v>415.57051060305878</v>
      </c>
      <c r="Z4781" s="33">
        <f t="shared" si="867" ref="Z4781:Z4844">+R4781+W4781</f>
        <v>1982209</v>
      </c>
      <c r="AA4781" s="34">
        <f t="shared" si="868" ref="AA4781:AA4844">+IF(D4781=1,Z4781/$C$4,IF(D4781=2,Z4781/$C$5,IF(D4781=3,Z4781/$C$6,IF(D4781=4,Z4781/$C$7,IF(D4781=5,Z4781/$C$8,IF(D4781=6,Z4781/$C$9))))))</f>
        <v>2.8582429149883651E-06</v>
      </c>
      <c r="AB4781" s="33" t="s">
        <v>4928</v>
      </c>
      <c r="AC4781" s="35">
        <v>44942</v>
      </c>
      <c r="AD4781" s="33">
        <v>60</v>
      </c>
      <c r="AE4781" s="36">
        <f t="shared" si="858"/>
        <v>45002</v>
      </c>
    </row>
    <row r="4782" spans="2:31" ht="14.5" hidden="1">
      <c r="B4782" s="29" t="s">
        <v>1954</v>
      </c>
      <c r="C4782" s="30" t="str">
        <f t="shared" si="859"/>
        <v>(Proveedores estratégicos)</v>
      </c>
      <c r="D4782" s="30">
        <v>4</v>
      </c>
      <c r="E4782" s="30" t="s">
        <v>5291</v>
      </c>
      <c r="F4782" s="30" t="s">
        <v>5292</v>
      </c>
      <c r="G4782" s="30" t="s">
        <v>3909</v>
      </c>
      <c r="H4782" s="31" t="s">
        <v>3822</v>
      </c>
      <c r="I4782" s="31" t="s">
        <v>48</v>
      </c>
      <c r="J4782" s="32">
        <v>15833684</v>
      </c>
      <c r="K4782" s="33">
        <f t="shared" si="860"/>
        <v>3314.2205729739926</v>
      </c>
      <c r="L4782" s="33">
        <v>15808335</v>
      </c>
      <c r="M4782" s="33">
        <v>0</v>
      </c>
      <c r="N4782" s="33">
        <v>0</v>
      </c>
      <c r="O4782" s="33">
        <v>0</v>
      </c>
      <c r="P4782" s="33">
        <f t="shared" si="861"/>
        <v>15833684</v>
      </c>
      <c r="Q4782" s="33">
        <f t="shared" si="862"/>
        <v>3314.2205729739926</v>
      </c>
      <c r="R4782" s="33">
        <f t="shared" si="863"/>
        <v>15808335</v>
      </c>
      <c r="S4782" s="33"/>
      <c r="T4782" s="30" t="str">
        <f t="shared" si="864"/>
        <v>COP</v>
      </c>
      <c r="U4782" s="33">
        <v>0</v>
      </c>
      <c r="V4782" s="33">
        <v>0</v>
      </c>
      <c r="W4782" s="33">
        <v>0</v>
      </c>
      <c r="X4782" s="33">
        <f t="shared" si="865"/>
        <v>15833684</v>
      </c>
      <c r="Y4782" s="33">
        <f t="shared" si="866"/>
        <v>3314.2205729739926</v>
      </c>
      <c r="Z4782" s="33">
        <f t="shared" si="867"/>
        <v>15808335</v>
      </c>
      <c r="AA4782" s="34">
        <f t="shared" si="868"/>
        <v>2.2794801916201875E-05</v>
      </c>
      <c r="AB4782" s="33" t="s">
        <v>4928</v>
      </c>
      <c r="AC4782" s="35">
        <v>44944</v>
      </c>
      <c r="AD4782" s="33">
        <v>60</v>
      </c>
      <c r="AE4782" s="36">
        <f t="shared" si="858"/>
        <v>45004</v>
      </c>
    </row>
    <row r="4783" spans="2:31" ht="14.5" hidden="1">
      <c r="B4783" s="29" t="s">
        <v>1954</v>
      </c>
      <c r="C4783" s="30" t="str">
        <f t="shared" si="859"/>
        <v>(Proveedores estratégicos)</v>
      </c>
      <c r="D4783" s="30">
        <v>4</v>
      </c>
      <c r="E4783" s="30" t="s">
        <v>5291</v>
      </c>
      <c r="F4783" s="30" t="s">
        <v>5292</v>
      </c>
      <c r="G4783" s="30" t="s">
        <v>3909</v>
      </c>
      <c r="H4783" s="31" t="s">
        <v>3823</v>
      </c>
      <c r="I4783" s="31" t="s">
        <v>48</v>
      </c>
      <c r="J4783" s="32">
        <v>24735094</v>
      </c>
      <c r="K4783" s="33">
        <f t="shared" si="860"/>
        <v>5180.4029476817923</v>
      </c>
      <c r="L4783" s="33">
        <v>24709745</v>
      </c>
      <c r="M4783" s="33">
        <v>0</v>
      </c>
      <c r="N4783" s="33">
        <v>0</v>
      </c>
      <c r="O4783" s="33">
        <v>0</v>
      </c>
      <c r="P4783" s="33">
        <f t="shared" si="861"/>
        <v>24735094</v>
      </c>
      <c r="Q4783" s="33">
        <f t="shared" si="862"/>
        <v>5180.4029476817923</v>
      </c>
      <c r="R4783" s="33">
        <f t="shared" si="863"/>
        <v>24709745</v>
      </c>
      <c r="S4783" s="33"/>
      <c r="T4783" s="30" t="str">
        <f t="shared" si="864"/>
        <v>COP</v>
      </c>
      <c r="U4783" s="33">
        <v>0</v>
      </c>
      <c r="V4783" s="33">
        <v>0</v>
      </c>
      <c r="W4783" s="33">
        <v>0</v>
      </c>
      <c r="X4783" s="33">
        <f t="shared" si="865"/>
        <v>24735094</v>
      </c>
      <c r="Y4783" s="33">
        <f t="shared" si="866"/>
        <v>5180.4029476817923</v>
      </c>
      <c r="Z4783" s="33">
        <f t="shared" si="867"/>
        <v>24709745</v>
      </c>
      <c r="AA4783" s="34">
        <f t="shared" si="868"/>
        <v>3.5630175010515631E-05</v>
      </c>
      <c r="AB4783" s="33" t="s">
        <v>4928</v>
      </c>
      <c r="AC4783" s="35">
        <v>44944</v>
      </c>
      <c r="AD4783" s="33">
        <v>60</v>
      </c>
      <c r="AE4783" s="36">
        <f t="shared" si="858"/>
        <v>45004</v>
      </c>
    </row>
    <row r="4784" spans="2:31" ht="14.5" hidden="1">
      <c r="B4784" s="29" t="s">
        <v>1954</v>
      </c>
      <c r="C4784" s="30" t="str">
        <f t="shared" si="859"/>
        <v>(Proveedores estratégicos)</v>
      </c>
      <c r="D4784" s="30">
        <v>4</v>
      </c>
      <c r="E4784" s="30" t="s">
        <v>5291</v>
      </c>
      <c r="F4784" s="30" t="s">
        <v>5292</v>
      </c>
      <c r="G4784" s="30" t="s">
        <v>3909</v>
      </c>
      <c r="H4784" s="31" t="s">
        <v>3824</v>
      </c>
      <c r="I4784" s="31" t="s">
        <v>48</v>
      </c>
      <c r="J4784" s="32">
        <v>4178982</v>
      </c>
      <c r="K4784" s="33">
        <f t="shared" si="860"/>
        <v>872.85407297923405</v>
      </c>
      <c r="L4784" s="33">
        <v>4163383</v>
      </c>
      <c r="M4784" s="33">
        <v>0</v>
      </c>
      <c r="N4784" s="33">
        <v>0</v>
      </c>
      <c r="O4784" s="33">
        <v>0</v>
      </c>
      <c r="P4784" s="33">
        <f t="shared" si="861"/>
        <v>4178982</v>
      </c>
      <c r="Q4784" s="33">
        <f t="shared" si="862"/>
        <v>872.85407297923405</v>
      </c>
      <c r="R4784" s="33">
        <f t="shared" si="863"/>
        <v>4163383</v>
      </c>
      <c r="S4784" s="33"/>
      <c r="T4784" s="30" t="str">
        <f t="shared" si="864"/>
        <v>COP</v>
      </c>
      <c r="U4784" s="33">
        <v>0</v>
      </c>
      <c r="V4784" s="33">
        <v>0</v>
      </c>
      <c r="W4784" s="33">
        <v>0</v>
      </c>
      <c r="X4784" s="33">
        <f t="shared" si="865"/>
        <v>4178982</v>
      </c>
      <c r="Y4784" s="33">
        <f t="shared" si="866"/>
        <v>872.85407297923405</v>
      </c>
      <c r="Z4784" s="33">
        <f t="shared" si="867"/>
        <v>4163383</v>
      </c>
      <c r="AA4784" s="34">
        <f t="shared" si="868"/>
        <v>6.003383075212051E-06</v>
      </c>
      <c r="AB4784" s="33" t="s">
        <v>4928</v>
      </c>
      <c r="AC4784" s="35">
        <v>44944</v>
      </c>
      <c r="AD4784" s="33">
        <v>60</v>
      </c>
      <c r="AE4784" s="36">
        <f t="shared" si="858"/>
        <v>45004</v>
      </c>
    </row>
    <row r="4785" spans="2:31" ht="14.5" hidden="1">
      <c r="B4785" s="29" t="s">
        <v>1954</v>
      </c>
      <c r="C4785" s="30" t="str">
        <f t="shared" si="859"/>
        <v>(Proveedores estratégicos)</v>
      </c>
      <c r="D4785" s="30">
        <v>4</v>
      </c>
      <c r="E4785" s="30" t="s">
        <v>5291</v>
      </c>
      <c r="F4785" s="30" t="s">
        <v>5292</v>
      </c>
      <c r="G4785" s="30" t="s">
        <v>3909</v>
      </c>
      <c r="H4785" s="31" t="s">
        <v>3825</v>
      </c>
      <c r="I4785" s="31" t="s">
        <v>48</v>
      </c>
      <c r="J4785" s="32">
        <v>15190776</v>
      </c>
      <c r="K4785" s="33">
        <f t="shared" si="860"/>
        <v>3183.5516840152204</v>
      </c>
      <c r="L4785" s="33">
        <v>15185064</v>
      </c>
      <c r="M4785" s="33">
        <v>0</v>
      </c>
      <c r="N4785" s="33">
        <v>0</v>
      </c>
      <c r="O4785" s="33">
        <v>0</v>
      </c>
      <c r="P4785" s="33">
        <f t="shared" si="861"/>
        <v>15190776</v>
      </c>
      <c r="Q4785" s="33">
        <f t="shared" si="862"/>
        <v>3183.5516840152204</v>
      </c>
      <c r="R4785" s="33">
        <f t="shared" si="863"/>
        <v>15185064</v>
      </c>
      <c r="S4785" s="33"/>
      <c r="T4785" s="30" t="str">
        <f t="shared" si="864"/>
        <v>COP</v>
      </c>
      <c r="U4785" s="33">
        <v>0</v>
      </c>
      <c r="V4785" s="33">
        <v>0</v>
      </c>
      <c r="W4785" s="33">
        <v>0</v>
      </c>
      <c r="X4785" s="33">
        <f t="shared" si="865"/>
        <v>15190776</v>
      </c>
      <c r="Y4785" s="33">
        <f t="shared" si="866"/>
        <v>3183.5516840152204</v>
      </c>
      <c r="Z4785" s="33">
        <f t="shared" si="867"/>
        <v>15185064</v>
      </c>
      <c r="AA4785" s="34">
        <f t="shared" si="868"/>
        <v>2.1896077351906325E-05</v>
      </c>
      <c r="AB4785" s="33" t="s">
        <v>4928</v>
      </c>
      <c r="AC4785" s="35">
        <v>44944</v>
      </c>
      <c r="AD4785" s="33">
        <v>60</v>
      </c>
      <c r="AE4785" s="36">
        <f t="shared" si="858"/>
        <v>45004</v>
      </c>
    </row>
    <row r="4786" spans="2:31" ht="14.5" hidden="1">
      <c r="B4786" s="29" t="s">
        <v>1954</v>
      </c>
      <c r="C4786" s="30" t="str">
        <f t="shared" si="859"/>
        <v>(Proveedores estratégicos)</v>
      </c>
      <c r="D4786" s="30">
        <v>4</v>
      </c>
      <c r="E4786" s="30" t="s">
        <v>5291</v>
      </c>
      <c r="F4786" s="30" t="s">
        <v>5292</v>
      </c>
      <c r="G4786" s="30" t="s">
        <v>3909</v>
      </c>
      <c r="H4786" s="31" t="s">
        <v>3826</v>
      </c>
      <c r="I4786" s="31" t="s">
        <v>48</v>
      </c>
      <c r="J4786" s="32">
        <v>2000000</v>
      </c>
      <c r="K4786" s="33">
        <f t="shared" si="860"/>
        <v>419.30039728712637</v>
      </c>
      <c r="L4786" s="33">
        <v>2000000</v>
      </c>
      <c r="M4786" s="33">
        <v>0</v>
      </c>
      <c r="N4786" s="33">
        <v>0</v>
      </c>
      <c r="O4786" s="33">
        <v>0</v>
      </c>
      <c r="P4786" s="33">
        <f t="shared" si="861"/>
        <v>2000000</v>
      </c>
      <c r="Q4786" s="33">
        <f t="shared" si="862"/>
        <v>419.30039728712637</v>
      </c>
      <c r="R4786" s="33">
        <f t="shared" si="863"/>
        <v>2000000</v>
      </c>
      <c r="S4786" s="33"/>
      <c r="T4786" s="30" t="str">
        <f t="shared" si="864"/>
        <v>COP</v>
      </c>
      <c r="U4786" s="33">
        <v>0</v>
      </c>
      <c r="V4786" s="33">
        <v>0</v>
      </c>
      <c r="W4786" s="33">
        <v>0</v>
      </c>
      <c r="X4786" s="33">
        <f t="shared" si="865"/>
        <v>2000000</v>
      </c>
      <c r="Y4786" s="33">
        <f t="shared" si="866"/>
        <v>419.30039728712637</v>
      </c>
      <c r="Z4786" s="33">
        <f t="shared" si="867"/>
        <v>2000000</v>
      </c>
      <c r="AA4786" s="34">
        <f t="shared" si="868"/>
        <v>2.8838966173479844E-06</v>
      </c>
      <c r="AB4786" s="33" t="s">
        <v>4928</v>
      </c>
      <c r="AC4786" s="35">
        <v>44944</v>
      </c>
      <c r="AD4786" s="33">
        <v>60</v>
      </c>
      <c r="AE4786" s="36">
        <f t="shared" si="858"/>
        <v>45004</v>
      </c>
    </row>
    <row r="4787" spans="2:31" ht="14.5" hidden="1">
      <c r="B4787" s="29" t="s">
        <v>1954</v>
      </c>
      <c r="C4787" s="30" t="str">
        <f t="shared" si="859"/>
        <v>(Proveedores estratégicos)</v>
      </c>
      <c r="D4787" s="30">
        <v>4</v>
      </c>
      <c r="E4787" s="30" t="s">
        <v>5291</v>
      </c>
      <c r="F4787" s="30" t="s">
        <v>5292</v>
      </c>
      <c r="G4787" s="30" t="s">
        <v>3909</v>
      </c>
      <c r="H4787" s="31" t="s">
        <v>3827</v>
      </c>
      <c r="I4787" s="31" t="s">
        <v>48</v>
      </c>
      <c r="J4787" s="32">
        <v>3773110</v>
      </c>
      <c r="K4787" s="33">
        <f t="shared" si="860"/>
        <v>789.83573906936272</v>
      </c>
      <c r="L4787" s="33">
        <v>3767398</v>
      </c>
      <c r="M4787" s="33">
        <v>0</v>
      </c>
      <c r="N4787" s="33">
        <v>0</v>
      </c>
      <c r="O4787" s="33">
        <v>0</v>
      </c>
      <c r="P4787" s="33">
        <f t="shared" si="861"/>
        <v>3773110</v>
      </c>
      <c r="Q4787" s="33">
        <f t="shared" si="862"/>
        <v>789.83573906936272</v>
      </c>
      <c r="R4787" s="33">
        <f t="shared" si="863"/>
        <v>3767398</v>
      </c>
      <c r="S4787" s="33"/>
      <c r="T4787" s="30" t="str">
        <f t="shared" si="864"/>
        <v>COP</v>
      </c>
      <c r="U4787" s="33">
        <v>0</v>
      </c>
      <c r="V4787" s="33">
        <v>0</v>
      </c>
      <c r="W4787" s="33">
        <v>0</v>
      </c>
      <c r="X4787" s="33">
        <f t="shared" si="865"/>
        <v>3773110</v>
      </c>
      <c r="Y4787" s="33">
        <f t="shared" si="866"/>
        <v>789.83573906936272</v>
      </c>
      <c r="Z4787" s="33">
        <f t="shared" si="867"/>
        <v>3767398</v>
      </c>
      <c r="AA4787" s="34">
        <f t="shared" si="868"/>
        <v>5.4323931742017809E-06</v>
      </c>
      <c r="AB4787" s="33" t="s">
        <v>4928</v>
      </c>
      <c r="AC4787" s="35">
        <v>44944</v>
      </c>
      <c r="AD4787" s="33">
        <v>60</v>
      </c>
      <c r="AE4787" s="36">
        <f t="shared" si="858"/>
        <v>45004</v>
      </c>
    </row>
    <row r="4788" spans="2:31" ht="14.5" hidden="1">
      <c r="B4788" s="29" t="s">
        <v>1954</v>
      </c>
      <c r="C4788" s="30" t="str">
        <f t="shared" si="859"/>
        <v>(Proveedores estratégicos)</v>
      </c>
      <c r="D4788" s="30">
        <v>4</v>
      </c>
      <c r="E4788" s="30" t="s">
        <v>5291</v>
      </c>
      <c r="F4788" s="30" t="s">
        <v>5292</v>
      </c>
      <c r="G4788" s="30" t="s">
        <v>3909</v>
      </c>
      <c r="H4788" s="31" t="s">
        <v>3828</v>
      </c>
      <c r="I4788" s="31" t="s">
        <v>48</v>
      </c>
      <c r="J4788" s="32">
        <v>11800926</v>
      </c>
      <c r="K4788" s="33">
        <f t="shared" si="860"/>
        <v>2469.0669517909369</v>
      </c>
      <c r="L4788" s="33">
        <v>11777079</v>
      </c>
      <c r="M4788" s="33">
        <v>0</v>
      </c>
      <c r="N4788" s="33">
        <v>0</v>
      </c>
      <c r="O4788" s="33">
        <v>0</v>
      </c>
      <c r="P4788" s="33">
        <f t="shared" si="861"/>
        <v>11800926</v>
      </c>
      <c r="Q4788" s="33">
        <f t="shared" si="862"/>
        <v>2469.0669517909369</v>
      </c>
      <c r="R4788" s="33">
        <f t="shared" si="863"/>
        <v>11777079</v>
      </c>
      <c r="S4788" s="33"/>
      <c r="T4788" s="30" t="str">
        <f t="shared" si="864"/>
        <v>COP</v>
      </c>
      <c r="U4788" s="33">
        <v>0</v>
      </c>
      <c r="V4788" s="33">
        <v>0</v>
      </c>
      <c r="W4788" s="33">
        <v>0</v>
      </c>
      <c r="X4788" s="33">
        <f t="shared" si="865"/>
        <v>11800926</v>
      </c>
      <c r="Y4788" s="33">
        <f t="shared" si="866"/>
        <v>2469.0669517909369</v>
      </c>
      <c r="Z4788" s="33">
        <f t="shared" si="867"/>
        <v>11777079</v>
      </c>
      <c r="AA4788" s="34">
        <f t="shared" si="868"/>
        <v>1.6981939145169989E-05</v>
      </c>
      <c r="AB4788" s="33" t="s">
        <v>4928</v>
      </c>
      <c r="AC4788" s="35">
        <v>44944</v>
      </c>
      <c r="AD4788" s="33">
        <v>60</v>
      </c>
      <c r="AE4788" s="36">
        <f t="shared" si="858"/>
        <v>45004</v>
      </c>
    </row>
    <row r="4789" spans="2:31" ht="14.5" hidden="1">
      <c r="B4789" s="29" t="s">
        <v>1954</v>
      </c>
      <c r="C4789" s="30" t="str">
        <f t="shared" si="859"/>
        <v>(Proveedores estratégicos)</v>
      </c>
      <c r="D4789" s="30">
        <v>4</v>
      </c>
      <c r="E4789" s="30" t="s">
        <v>5291</v>
      </c>
      <c r="F4789" s="30" t="s">
        <v>5292</v>
      </c>
      <c r="G4789" s="30" t="s">
        <v>3909</v>
      </c>
      <c r="H4789" s="31" t="s">
        <v>3829</v>
      </c>
      <c r="I4789" s="31" t="s">
        <v>48</v>
      </c>
      <c r="J4789" s="32">
        <v>4937541</v>
      </c>
      <c r="K4789" s="33">
        <f t="shared" si="860"/>
        <v>1032.0798347956434</v>
      </c>
      <c r="L4789" s="33">
        <v>4922866</v>
      </c>
      <c r="M4789" s="33">
        <v>0</v>
      </c>
      <c r="N4789" s="33">
        <v>0</v>
      </c>
      <c r="O4789" s="33">
        <v>0</v>
      </c>
      <c r="P4789" s="33">
        <f t="shared" si="861"/>
        <v>4937541</v>
      </c>
      <c r="Q4789" s="33">
        <f t="shared" si="862"/>
        <v>1032.0798347956434</v>
      </c>
      <c r="R4789" s="33">
        <f t="shared" si="863"/>
        <v>4922866</v>
      </c>
      <c r="S4789" s="33"/>
      <c r="T4789" s="30" t="str">
        <f t="shared" si="864"/>
        <v>COP</v>
      </c>
      <c r="U4789" s="33">
        <v>0</v>
      </c>
      <c r="V4789" s="33">
        <v>0</v>
      </c>
      <c r="W4789" s="33">
        <v>0</v>
      </c>
      <c r="X4789" s="33">
        <f t="shared" si="865"/>
        <v>4937541</v>
      </c>
      <c r="Y4789" s="33">
        <f t="shared" si="866"/>
        <v>1032.0798347956434</v>
      </c>
      <c r="Z4789" s="33">
        <f t="shared" si="867"/>
        <v>4922866</v>
      </c>
      <c r="AA4789" s="34">
        <f t="shared" si="868"/>
        <v>7.0985183025287006E-06</v>
      </c>
      <c r="AB4789" s="33" t="s">
        <v>4928</v>
      </c>
      <c r="AC4789" s="35">
        <v>44944</v>
      </c>
      <c r="AD4789" s="33">
        <v>60</v>
      </c>
      <c r="AE4789" s="36">
        <f t="shared" si="858"/>
        <v>45004</v>
      </c>
    </row>
    <row r="4790" spans="2:31" ht="14.5" hidden="1">
      <c r="B4790" s="29" t="s">
        <v>1954</v>
      </c>
      <c r="C4790" s="30" t="str">
        <f t="shared" si="859"/>
        <v>(Proveedores estratégicos)</v>
      </c>
      <c r="D4790" s="30">
        <v>4</v>
      </c>
      <c r="E4790" s="30" t="s">
        <v>5291</v>
      </c>
      <c r="F4790" s="30" t="s">
        <v>5292</v>
      </c>
      <c r="G4790" s="30" t="s">
        <v>3909</v>
      </c>
      <c r="H4790" s="31" t="s">
        <v>3830</v>
      </c>
      <c r="I4790" s="31" t="s">
        <v>48</v>
      </c>
      <c r="J4790" s="32">
        <v>13979647</v>
      </c>
      <c r="K4790" s="33">
        <f t="shared" si="860"/>
        <v>2929.6382485822405</v>
      </c>
      <c r="L4790" s="33">
        <v>13973935</v>
      </c>
      <c r="M4790" s="33">
        <v>0</v>
      </c>
      <c r="N4790" s="33">
        <v>0</v>
      </c>
      <c r="O4790" s="33">
        <v>0</v>
      </c>
      <c r="P4790" s="33">
        <f t="shared" si="861"/>
        <v>13979647</v>
      </c>
      <c r="Q4790" s="33">
        <f t="shared" si="862"/>
        <v>2929.6382485822405</v>
      </c>
      <c r="R4790" s="33">
        <f t="shared" si="863"/>
        <v>13973935</v>
      </c>
      <c r="S4790" s="33"/>
      <c r="T4790" s="30" t="str">
        <f t="shared" si="864"/>
        <v>COP</v>
      </c>
      <c r="U4790" s="33">
        <v>0</v>
      </c>
      <c r="V4790" s="33">
        <v>0</v>
      </c>
      <c r="W4790" s="33">
        <v>0</v>
      </c>
      <c r="X4790" s="33">
        <f t="shared" si="865"/>
        <v>13979647</v>
      </c>
      <c r="Y4790" s="33">
        <f t="shared" si="866"/>
        <v>2929.6382485822405</v>
      </c>
      <c r="Z4790" s="33">
        <f t="shared" si="867"/>
        <v>13973935</v>
      </c>
      <c r="AA4790" s="34">
        <f t="shared" si="868"/>
        <v>2.0149691938770302E-05</v>
      </c>
      <c r="AB4790" s="33" t="s">
        <v>4928</v>
      </c>
      <c r="AC4790" s="35">
        <v>44944</v>
      </c>
      <c r="AD4790" s="33">
        <v>60</v>
      </c>
      <c r="AE4790" s="36">
        <f t="shared" si="858"/>
        <v>45004</v>
      </c>
    </row>
    <row r="4791" spans="2:31" ht="14.5" hidden="1">
      <c r="B4791" s="29" t="s">
        <v>1954</v>
      </c>
      <c r="C4791" s="30" t="str">
        <f t="shared" si="859"/>
        <v>(Proveedores estratégicos)</v>
      </c>
      <c r="D4791" s="30">
        <v>4</v>
      </c>
      <c r="E4791" s="30" t="s">
        <v>5291</v>
      </c>
      <c r="F4791" s="30" t="s">
        <v>5292</v>
      </c>
      <c r="G4791" s="30" t="s">
        <v>3909</v>
      </c>
      <c r="H4791" s="31" t="s">
        <v>3831</v>
      </c>
      <c r="I4791" s="31" t="s">
        <v>48</v>
      </c>
      <c r="J4791" s="32">
        <v>10431838</v>
      </c>
      <c r="K4791" s="33">
        <f t="shared" si="860"/>
        <v>2185.8393869828192</v>
      </c>
      <c r="L4791" s="33">
        <v>10426126</v>
      </c>
      <c r="M4791" s="33">
        <v>0</v>
      </c>
      <c r="N4791" s="33">
        <v>0</v>
      </c>
      <c r="O4791" s="33">
        <v>0</v>
      </c>
      <c r="P4791" s="33">
        <f t="shared" si="861"/>
        <v>10431838</v>
      </c>
      <c r="Q4791" s="33">
        <f t="shared" si="862"/>
        <v>2185.8393869828192</v>
      </c>
      <c r="R4791" s="33">
        <f t="shared" si="863"/>
        <v>10426126</v>
      </c>
      <c r="S4791" s="33"/>
      <c r="T4791" s="30" t="str">
        <f t="shared" si="864"/>
        <v>COP</v>
      </c>
      <c r="U4791" s="33">
        <v>0</v>
      </c>
      <c r="V4791" s="33">
        <v>0</v>
      </c>
      <c r="W4791" s="33">
        <v>0</v>
      </c>
      <c r="X4791" s="33">
        <f t="shared" si="865"/>
        <v>10431838</v>
      </c>
      <c r="Y4791" s="33">
        <f t="shared" si="866"/>
        <v>2185.8393869828192</v>
      </c>
      <c r="Z4791" s="33">
        <f t="shared" si="867"/>
        <v>10426126</v>
      </c>
      <c r="AA4791" s="34">
        <f t="shared" si="868"/>
        <v>1.5033934751721935E-05</v>
      </c>
      <c r="AB4791" s="33" t="s">
        <v>4928</v>
      </c>
      <c r="AC4791" s="35">
        <v>44944</v>
      </c>
      <c r="AD4791" s="33">
        <v>60</v>
      </c>
      <c r="AE4791" s="36">
        <f t="shared" si="858"/>
        <v>45004</v>
      </c>
    </row>
    <row r="4792" spans="2:31" ht="14.5" hidden="1">
      <c r="B4792" s="29" t="s">
        <v>1954</v>
      </c>
      <c r="C4792" s="30" t="str">
        <f t="shared" si="859"/>
        <v>(Proveedores estratégicos)</v>
      </c>
      <c r="D4792" s="30">
        <v>4</v>
      </c>
      <c r="E4792" s="30" t="s">
        <v>5291</v>
      </c>
      <c r="F4792" s="30" t="s">
        <v>5292</v>
      </c>
      <c r="G4792" s="30" t="s">
        <v>3909</v>
      </c>
      <c r="H4792" s="31" t="s">
        <v>3832</v>
      </c>
      <c r="I4792" s="31" t="s">
        <v>48</v>
      </c>
      <c r="J4792" s="32">
        <v>3500000</v>
      </c>
      <c r="K4792" s="33">
        <f t="shared" si="860"/>
        <v>733.77569525247122</v>
      </c>
      <c r="L4792" s="33">
        <v>3500000</v>
      </c>
      <c r="M4792" s="33">
        <v>0</v>
      </c>
      <c r="N4792" s="33">
        <v>0</v>
      </c>
      <c r="O4792" s="33">
        <v>0</v>
      </c>
      <c r="P4792" s="33">
        <f t="shared" si="861"/>
        <v>3500000</v>
      </c>
      <c r="Q4792" s="33">
        <f t="shared" si="862"/>
        <v>733.77569525247122</v>
      </c>
      <c r="R4792" s="33">
        <f t="shared" si="863"/>
        <v>3500000</v>
      </c>
      <c r="S4792" s="33"/>
      <c r="T4792" s="30" t="str">
        <f t="shared" si="864"/>
        <v>COP</v>
      </c>
      <c r="U4792" s="33">
        <v>0</v>
      </c>
      <c r="V4792" s="33">
        <v>0</v>
      </c>
      <c r="W4792" s="33">
        <v>0</v>
      </c>
      <c r="X4792" s="33">
        <f t="shared" si="865"/>
        <v>3500000</v>
      </c>
      <c r="Y4792" s="33">
        <f t="shared" si="866"/>
        <v>733.77569525247122</v>
      </c>
      <c r="Z4792" s="33">
        <f t="shared" si="867"/>
        <v>3500000</v>
      </c>
      <c r="AA4792" s="34">
        <f t="shared" si="868"/>
        <v>5.0468190803589729E-06</v>
      </c>
      <c r="AB4792" s="33" t="s">
        <v>4928</v>
      </c>
      <c r="AC4792" s="35">
        <v>44945</v>
      </c>
      <c r="AD4792" s="33">
        <v>60</v>
      </c>
      <c r="AE4792" s="36">
        <f t="shared" si="858"/>
        <v>45005</v>
      </c>
    </row>
    <row r="4793" spans="2:31" ht="14.5" hidden="1">
      <c r="B4793" s="29" t="s">
        <v>1954</v>
      </c>
      <c r="C4793" s="30" t="str">
        <f t="shared" si="859"/>
        <v>(Proveedores estratégicos)</v>
      </c>
      <c r="D4793" s="30">
        <v>4</v>
      </c>
      <c r="E4793" s="30" t="s">
        <v>5291</v>
      </c>
      <c r="F4793" s="30" t="s">
        <v>5292</v>
      </c>
      <c r="G4793" s="30" t="s">
        <v>3909</v>
      </c>
      <c r="H4793" s="31" t="s">
        <v>3833</v>
      </c>
      <c r="I4793" s="31" t="s">
        <v>48</v>
      </c>
      <c r="J4793" s="32">
        <v>1314371</v>
      </c>
      <c r="K4793" s="33">
        <f t="shared" si="860"/>
        <v>275.55814124133883</v>
      </c>
      <c r="L4793" s="33">
        <v>1314371</v>
      </c>
      <c r="M4793" s="33">
        <v>0</v>
      </c>
      <c r="N4793" s="33">
        <v>0</v>
      </c>
      <c r="O4793" s="33">
        <v>0</v>
      </c>
      <c r="P4793" s="33">
        <f t="shared" si="861"/>
        <v>1314371</v>
      </c>
      <c r="Q4793" s="33">
        <f t="shared" si="862"/>
        <v>275.55814124133883</v>
      </c>
      <c r="R4793" s="33">
        <f t="shared" si="863"/>
        <v>1314371</v>
      </c>
      <c r="S4793" s="33"/>
      <c r="T4793" s="30" t="str">
        <f t="shared" si="864"/>
        <v>COP</v>
      </c>
      <c r="U4793" s="33">
        <v>0</v>
      </c>
      <c r="V4793" s="33">
        <v>0</v>
      </c>
      <c r="W4793" s="33">
        <v>0</v>
      </c>
      <c r="X4793" s="33">
        <f t="shared" si="865"/>
        <v>1314371</v>
      </c>
      <c r="Y4793" s="33">
        <f t="shared" si="866"/>
        <v>275.55814124133883</v>
      </c>
      <c r="Z4793" s="33">
        <f t="shared" si="867"/>
        <v>1314371</v>
      </c>
      <c r="AA4793" s="34">
        <f t="shared" si="868"/>
        <v>1.8952550404201436E-06</v>
      </c>
      <c r="AB4793" s="33" t="s">
        <v>4928</v>
      </c>
      <c r="AC4793" s="35">
        <v>44945</v>
      </c>
      <c r="AD4793" s="33">
        <v>60</v>
      </c>
      <c r="AE4793" s="36">
        <f t="shared" si="858"/>
        <v>45005</v>
      </c>
    </row>
    <row r="4794" spans="2:31" ht="14.5" hidden="1">
      <c r="B4794" s="29" t="s">
        <v>1954</v>
      </c>
      <c r="C4794" s="30" t="str">
        <f t="shared" si="859"/>
        <v>(Proveedores estratégicos)</v>
      </c>
      <c r="D4794" s="30">
        <v>4</v>
      </c>
      <c r="E4794" s="30" t="s">
        <v>5291</v>
      </c>
      <c r="F4794" s="30" t="s">
        <v>5292</v>
      </c>
      <c r="G4794" s="30" t="s">
        <v>3909</v>
      </c>
      <c r="H4794" s="31" t="s">
        <v>3834</v>
      </c>
      <c r="I4794" s="31" t="s">
        <v>48</v>
      </c>
      <c r="J4794" s="32">
        <v>4682213</v>
      </c>
      <c r="K4794" s="33">
        <f t="shared" si="860"/>
        <v>980.31531389875988</v>
      </c>
      <c r="L4794" s="33">
        <v>4675957</v>
      </c>
      <c r="M4794" s="33">
        <v>0</v>
      </c>
      <c r="N4794" s="33">
        <v>0</v>
      </c>
      <c r="O4794" s="33">
        <v>0</v>
      </c>
      <c r="P4794" s="33">
        <f t="shared" si="861"/>
        <v>4682213</v>
      </c>
      <c r="Q4794" s="33">
        <f t="shared" si="862"/>
        <v>980.31531389875988</v>
      </c>
      <c r="R4794" s="33">
        <f t="shared" si="863"/>
        <v>4675957</v>
      </c>
      <c r="S4794" s="33"/>
      <c r="T4794" s="30" t="str">
        <f t="shared" si="864"/>
        <v>COP</v>
      </c>
      <c r="U4794" s="33">
        <v>0</v>
      </c>
      <c r="V4794" s="33">
        <v>0</v>
      </c>
      <c r="W4794" s="33">
        <v>0</v>
      </c>
      <c r="X4794" s="33">
        <f t="shared" si="865"/>
        <v>4682213</v>
      </c>
      <c r="Y4794" s="33">
        <f t="shared" si="866"/>
        <v>980.31531389875988</v>
      </c>
      <c r="Z4794" s="33">
        <f t="shared" si="867"/>
        <v>4675957</v>
      </c>
      <c r="AA4794" s="34">
        <f t="shared" si="868"/>
        <v>6.7424882875823146E-06</v>
      </c>
      <c r="AB4794" s="33" t="s">
        <v>4928</v>
      </c>
      <c r="AC4794" s="35">
        <v>44949</v>
      </c>
      <c r="AD4794" s="33">
        <v>60</v>
      </c>
      <c r="AE4794" s="36">
        <f t="shared" si="858"/>
        <v>45009</v>
      </c>
    </row>
    <row r="4795" spans="2:31" ht="14.5" hidden="1">
      <c r="B4795" s="29" t="s">
        <v>1954</v>
      </c>
      <c r="C4795" s="30" t="str">
        <f t="shared" si="859"/>
        <v>(Proveedores estratégicos)</v>
      </c>
      <c r="D4795" s="30">
        <v>4</v>
      </c>
      <c r="E4795" s="30" t="s">
        <v>5291</v>
      </c>
      <c r="F4795" s="30" t="s">
        <v>5292</v>
      </c>
      <c r="G4795" s="30" t="s">
        <v>3909</v>
      </c>
      <c r="H4795" s="31" t="s">
        <v>3835</v>
      </c>
      <c r="I4795" s="31" t="s">
        <v>48</v>
      </c>
      <c r="J4795" s="32">
        <v>29856640</v>
      </c>
      <c r="K4795" s="33">
        <f t="shared" si="860"/>
        <v>6253.7272660565841</v>
      </c>
      <c r="L4795" s="33">
        <v>29829341</v>
      </c>
      <c r="M4795" s="33">
        <v>0</v>
      </c>
      <c r="N4795" s="33">
        <v>0</v>
      </c>
      <c r="O4795" s="33">
        <v>0</v>
      </c>
      <c r="P4795" s="33">
        <f t="shared" si="861"/>
        <v>29856640</v>
      </c>
      <c r="Q4795" s="33">
        <f t="shared" si="862"/>
        <v>6253.7272660565841</v>
      </c>
      <c r="R4795" s="33">
        <f t="shared" si="863"/>
        <v>29829341</v>
      </c>
      <c r="S4795" s="33"/>
      <c r="T4795" s="30" t="str">
        <f t="shared" si="864"/>
        <v>COP</v>
      </c>
      <c r="U4795" s="33">
        <v>0</v>
      </c>
      <c r="V4795" s="33">
        <v>0</v>
      </c>
      <c r="W4795" s="33">
        <v>0</v>
      </c>
      <c r="X4795" s="33">
        <f t="shared" si="865"/>
        <v>29856640</v>
      </c>
      <c r="Y4795" s="33">
        <f t="shared" si="866"/>
        <v>6253.7272660565841</v>
      </c>
      <c r="Z4795" s="33">
        <f t="shared" si="867"/>
        <v>29829341</v>
      </c>
      <c r="AA4795" s="34">
        <f t="shared" si="868"/>
        <v>4.3012367803809769E-05</v>
      </c>
      <c r="AB4795" s="33" t="s">
        <v>4928</v>
      </c>
      <c r="AC4795" s="35">
        <v>44949</v>
      </c>
      <c r="AD4795" s="33">
        <v>60</v>
      </c>
      <c r="AE4795" s="36">
        <f t="shared" si="858"/>
        <v>45009</v>
      </c>
    </row>
    <row r="4796" spans="2:31" ht="14.5" hidden="1">
      <c r="B4796" s="29" t="s">
        <v>1954</v>
      </c>
      <c r="C4796" s="30" t="str">
        <f t="shared" si="859"/>
        <v>(Proveedores estratégicos)</v>
      </c>
      <c r="D4796" s="30">
        <v>4</v>
      </c>
      <c r="E4796" s="30" t="s">
        <v>5291</v>
      </c>
      <c r="F4796" s="30" t="s">
        <v>5292</v>
      </c>
      <c r="G4796" s="30" t="s">
        <v>3909</v>
      </c>
      <c r="H4796" s="31" t="s">
        <v>3836</v>
      </c>
      <c r="I4796" s="31" t="s">
        <v>48</v>
      </c>
      <c r="J4796" s="32">
        <v>2188998</v>
      </c>
      <c r="K4796" s="33">
        <f t="shared" si="860"/>
        <v>453.93502940344035</v>
      </c>
      <c r="L4796" s="33">
        <v>2165202</v>
      </c>
      <c r="M4796" s="33">
        <v>0</v>
      </c>
      <c r="N4796" s="33">
        <v>0</v>
      </c>
      <c r="O4796" s="33">
        <v>0</v>
      </c>
      <c r="P4796" s="33">
        <f t="shared" si="861"/>
        <v>2188998</v>
      </c>
      <c r="Q4796" s="33">
        <f t="shared" si="862"/>
        <v>453.93502940344035</v>
      </c>
      <c r="R4796" s="33">
        <f t="shared" si="863"/>
        <v>2165202</v>
      </c>
      <c r="S4796" s="33"/>
      <c r="T4796" s="30" t="str">
        <f t="shared" si="864"/>
        <v>COP</v>
      </c>
      <c r="U4796" s="33">
        <v>0</v>
      </c>
      <c r="V4796" s="33">
        <v>0</v>
      </c>
      <c r="W4796" s="33">
        <v>0</v>
      </c>
      <c r="X4796" s="33">
        <f t="shared" si="865"/>
        <v>2188998</v>
      </c>
      <c r="Y4796" s="33">
        <f t="shared" si="866"/>
        <v>453.93502940344035</v>
      </c>
      <c r="Z4796" s="33">
        <f t="shared" si="867"/>
        <v>2165202</v>
      </c>
      <c r="AA4796" s="34">
        <f t="shared" si="868"/>
        <v>3.122109361837545E-06</v>
      </c>
      <c r="AB4796" s="33" t="s">
        <v>4928</v>
      </c>
      <c r="AC4796" s="35">
        <v>44949</v>
      </c>
      <c r="AD4796" s="33">
        <v>60</v>
      </c>
      <c r="AE4796" s="36">
        <f t="shared" si="858"/>
        <v>45009</v>
      </c>
    </row>
    <row r="4797" spans="2:31" ht="14.5" hidden="1">
      <c r="B4797" s="29" t="s">
        <v>1954</v>
      </c>
      <c r="C4797" s="30" t="str">
        <f t="shared" si="859"/>
        <v>(Proveedores estratégicos)</v>
      </c>
      <c r="D4797" s="30">
        <v>4</v>
      </c>
      <c r="E4797" s="30" t="s">
        <v>5291</v>
      </c>
      <c r="F4797" s="30" t="s">
        <v>5292</v>
      </c>
      <c r="G4797" s="30" t="s">
        <v>3909</v>
      </c>
      <c r="H4797" s="31" t="s">
        <v>3837</v>
      </c>
      <c r="I4797" s="31" t="s">
        <v>48</v>
      </c>
      <c r="J4797" s="32">
        <v>4212337</v>
      </c>
      <c r="K4797" s="33">
        <f t="shared" si="860"/>
        <v>880.04717129469475</v>
      </c>
      <c r="L4797" s="33">
        <v>4197693</v>
      </c>
      <c r="M4797" s="33">
        <v>0</v>
      </c>
      <c r="N4797" s="33">
        <v>0</v>
      </c>
      <c r="O4797" s="33">
        <v>0</v>
      </c>
      <c r="P4797" s="33">
        <f t="shared" si="861"/>
        <v>4212337</v>
      </c>
      <c r="Q4797" s="33">
        <f t="shared" si="862"/>
        <v>880.04717129469475</v>
      </c>
      <c r="R4797" s="33">
        <f t="shared" si="863"/>
        <v>4197693</v>
      </c>
      <c r="S4797" s="33"/>
      <c r="T4797" s="30" t="str">
        <f t="shared" si="864"/>
        <v>COP</v>
      </c>
      <c r="U4797" s="33">
        <v>0</v>
      </c>
      <c r="V4797" s="33">
        <v>0</v>
      </c>
      <c r="W4797" s="33">
        <v>0</v>
      </c>
      <c r="X4797" s="33">
        <f t="shared" si="865"/>
        <v>4212337</v>
      </c>
      <c r="Y4797" s="33">
        <f t="shared" si="866"/>
        <v>880.04717129469475</v>
      </c>
      <c r="Z4797" s="33">
        <f t="shared" si="867"/>
        <v>4197693</v>
      </c>
      <c r="AA4797" s="34">
        <f t="shared" si="868"/>
        <v>6.0528563216826564E-06</v>
      </c>
      <c r="AB4797" s="33" t="s">
        <v>4928</v>
      </c>
      <c r="AC4797" s="35">
        <v>44949</v>
      </c>
      <c r="AD4797" s="33">
        <v>60</v>
      </c>
      <c r="AE4797" s="36">
        <f t="shared" si="858"/>
        <v>45009</v>
      </c>
    </row>
    <row r="4798" spans="2:31" ht="14.5" hidden="1">
      <c r="B4798" s="29" t="s">
        <v>1954</v>
      </c>
      <c r="C4798" s="30" t="str">
        <f t="shared" si="859"/>
        <v>(Proveedores estratégicos)</v>
      </c>
      <c r="D4798" s="30">
        <v>4</v>
      </c>
      <c r="E4798" s="30" t="s">
        <v>5291</v>
      </c>
      <c r="F4798" s="30" t="s">
        <v>5292</v>
      </c>
      <c r="G4798" s="30" t="s">
        <v>3909</v>
      </c>
      <c r="H4798" s="31" t="s">
        <v>3838</v>
      </c>
      <c r="I4798" s="31" t="s">
        <v>48</v>
      </c>
      <c r="J4798" s="32">
        <v>3074621</v>
      </c>
      <c r="K4798" s="33">
        <f t="shared" si="860"/>
        <v>639.60606727674872</v>
      </c>
      <c r="L4798" s="33">
        <v>3050825</v>
      </c>
      <c r="M4798" s="33">
        <v>0</v>
      </c>
      <c r="N4798" s="33">
        <v>0</v>
      </c>
      <c r="O4798" s="33">
        <v>0</v>
      </c>
      <c r="P4798" s="33">
        <f t="shared" si="861"/>
        <v>3074621</v>
      </c>
      <c r="Q4798" s="33">
        <f t="shared" si="862"/>
        <v>639.60606727674872</v>
      </c>
      <c r="R4798" s="33">
        <f t="shared" si="863"/>
        <v>3050825</v>
      </c>
      <c r="S4798" s="33"/>
      <c r="T4798" s="30" t="str">
        <f t="shared" si="864"/>
        <v>COP</v>
      </c>
      <c r="U4798" s="33">
        <v>0</v>
      </c>
      <c r="V4798" s="33">
        <v>0</v>
      </c>
      <c r="W4798" s="33">
        <v>0</v>
      </c>
      <c r="X4798" s="33">
        <f t="shared" si="865"/>
        <v>3074621</v>
      </c>
      <c r="Y4798" s="33">
        <f t="shared" si="866"/>
        <v>639.60606727674872</v>
      </c>
      <c r="Z4798" s="33">
        <f t="shared" si="867"/>
        <v>3050825</v>
      </c>
      <c r="AA4798" s="34">
        <f t="shared" si="868"/>
        <v>4.3991319488103321E-06</v>
      </c>
      <c r="AB4798" s="33" t="s">
        <v>4928</v>
      </c>
      <c r="AC4798" s="35">
        <v>44949</v>
      </c>
      <c r="AD4798" s="33">
        <v>60</v>
      </c>
      <c r="AE4798" s="36">
        <f t="shared" si="858"/>
        <v>45009</v>
      </c>
    </row>
    <row r="4799" spans="2:31" ht="14.5" hidden="1">
      <c r="B4799" s="29" t="s">
        <v>1954</v>
      </c>
      <c r="C4799" s="30" t="str">
        <f t="shared" si="859"/>
        <v>(Proveedores estratégicos)</v>
      </c>
      <c r="D4799" s="30">
        <v>4</v>
      </c>
      <c r="E4799" s="30" t="s">
        <v>5291</v>
      </c>
      <c r="F4799" s="30" t="s">
        <v>5292</v>
      </c>
      <c r="G4799" s="30" t="s">
        <v>3909</v>
      </c>
      <c r="H4799" s="31" t="s">
        <v>3839</v>
      </c>
      <c r="I4799" s="31" t="s">
        <v>48</v>
      </c>
      <c r="J4799" s="32">
        <v>2048483</v>
      </c>
      <c r="K4799" s="33">
        <f t="shared" si="860"/>
        <v>424.47603174104006</v>
      </c>
      <c r="L4799" s="33">
        <v>2024687</v>
      </c>
      <c r="M4799" s="33">
        <v>0</v>
      </c>
      <c r="N4799" s="33">
        <v>0</v>
      </c>
      <c r="O4799" s="33">
        <v>0</v>
      </c>
      <c r="P4799" s="33">
        <f t="shared" si="861"/>
        <v>2048483</v>
      </c>
      <c r="Q4799" s="33">
        <f t="shared" si="862"/>
        <v>424.47603174104006</v>
      </c>
      <c r="R4799" s="33">
        <f t="shared" si="863"/>
        <v>2024687</v>
      </c>
      <c r="S4799" s="33"/>
      <c r="T4799" s="30" t="str">
        <f t="shared" si="864"/>
        <v>COP</v>
      </c>
      <c r="U4799" s="33">
        <v>0</v>
      </c>
      <c r="V4799" s="33">
        <v>0</v>
      </c>
      <c r="W4799" s="33">
        <v>0</v>
      </c>
      <c r="X4799" s="33">
        <f t="shared" si="865"/>
        <v>2048483</v>
      </c>
      <c r="Y4799" s="33">
        <f t="shared" si="866"/>
        <v>424.47603174104006</v>
      </c>
      <c r="Z4799" s="33">
        <f t="shared" si="867"/>
        <v>2024687</v>
      </c>
      <c r="AA4799" s="34">
        <f t="shared" si="868"/>
        <v>2.9194939952442192E-06</v>
      </c>
      <c r="AB4799" s="33" t="s">
        <v>4928</v>
      </c>
      <c r="AC4799" s="35">
        <v>44949</v>
      </c>
      <c r="AD4799" s="33">
        <v>60</v>
      </c>
      <c r="AE4799" s="36">
        <f t="shared" si="858"/>
        <v>45009</v>
      </c>
    </row>
    <row r="4800" spans="2:31" ht="14.5" hidden="1">
      <c r="B4800" s="29" t="s">
        <v>1954</v>
      </c>
      <c r="C4800" s="30" t="str">
        <f t="shared" si="859"/>
        <v>(Proveedores estratégicos)</v>
      </c>
      <c r="D4800" s="30">
        <v>4</v>
      </c>
      <c r="E4800" s="30" t="s">
        <v>5291</v>
      </c>
      <c r="F4800" s="30" t="s">
        <v>5292</v>
      </c>
      <c r="G4800" s="30" t="s">
        <v>3909</v>
      </c>
      <c r="H4800" s="31" t="s">
        <v>3840</v>
      </c>
      <c r="I4800" s="31" t="s">
        <v>48</v>
      </c>
      <c r="J4800" s="32">
        <v>5089537</v>
      </c>
      <c r="K4800" s="33">
        <f t="shared" si="860"/>
        <v>1063.9523255448285</v>
      </c>
      <c r="L4800" s="33">
        <v>5074893</v>
      </c>
      <c r="M4800" s="33">
        <v>0</v>
      </c>
      <c r="N4800" s="33">
        <v>0</v>
      </c>
      <c r="O4800" s="33">
        <v>0</v>
      </c>
      <c r="P4800" s="33">
        <f t="shared" si="861"/>
        <v>5089537</v>
      </c>
      <c r="Q4800" s="33">
        <f t="shared" si="862"/>
        <v>1063.9523255448285</v>
      </c>
      <c r="R4800" s="33">
        <f t="shared" si="863"/>
        <v>5074893</v>
      </c>
      <c r="S4800" s="33"/>
      <c r="T4800" s="30" t="str">
        <f t="shared" si="864"/>
        <v>COP</v>
      </c>
      <c r="U4800" s="33">
        <v>0</v>
      </c>
      <c r="V4800" s="33">
        <v>0</v>
      </c>
      <c r="W4800" s="33">
        <v>0</v>
      </c>
      <c r="X4800" s="33">
        <f t="shared" si="865"/>
        <v>5089537</v>
      </c>
      <c r="Y4800" s="33">
        <f t="shared" si="866"/>
        <v>1063.9523255448285</v>
      </c>
      <c r="Z4800" s="33">
        <f t="shared" si="867"/>
        <v>5074893</v>
      </c>
      <c r="AA4800" s="34">
        <f t="shared" si="868"/>
        <v>7.3177333780514818E-06</v>
      </c>
      <c r="AB4800" s="33" t="s">
        <v>4928</v>
      </c>
      <c r="AC4800" s="35">
        <v>44949</v>
      </c>
      <c r="AD4800" s="33">
        <v>60</v>
      </c>
      <c r="AE4800" s="36">
        <f t="shared" si="858"/>
        <v>45009</v>
      </c>
    </row>
    <row r="4801" spans="2:31" ht="14.5" hidden="1">
      <c r="B4801" s="29" t="s">
        <v>1954</v>
      </c>
      <c r="C4801" s="30" t="str">
        <f t="shared" si="859"/>
        <v>(Proveedores estratégicos)</v>
      </c>
      <c r="D4801" s="30">
        <v>4</v>
      </c>
      <c r="E4801" s="30" t="s">
        <v>5291</v>
      </c>
      <c r="F4801" s="30" t="s">
        <v>5292</v>
      </c>
      <c r="G4801" s="30" t="s">
        <v>3909</v>
      </c>
      <c r="H4801" s="31" t="s">
        <v>3841</v>
      </c>
      <c r="I4801" s="31" t="s">
        <v>48</v>
      </c>
      <c r="J4801" s="32">
        <v>3500000</v>
      </c>
      <c r="K4801" s="33">
        <f t="shared" si="860"/>
        <v>733.77569525247122</v>
      </c>
      <c r="L4801" s="33">
        <v>3500000</v>
      </c>
      <c r="M4801" s="33">
        <v>0</v>
      </c>
      <c r="N4801" s="33">
        <v>0</v>
      </c>
      <c r="O4801" s="33">
        <v>0</v>
      </c>
      <c r="P4801" s="33">
        <f t="shared" si="861"/>
        <v>3500000</v>
      </c>
      <c r="Q4801" s="33">
        <f t="shared" si="862"/>
        <v>733.77569525247122</v>
      </c>
      <c r="R4801" s="33">
        <f t="shared" si="863"/>
        <v>3500000</v>
      </c>
      <c r="S4801" s="33"/>
      <c r="T4801" s="30" t="str">
        <f t="shared" si="864"/>
        <v>COP</v>
      </c>
      <c r="U4801" s="33">
        <v>0</v>
      </c>
      <c r="V4801" s="33">
        <v>0</v>
      </c>
      <c r="W4801" s="33">
        <v>0</v>
      </c>
      <c r="X4801" s="33">
        <f t="shared" si="865"/>
        <v>3500000</v>
      </c>
      <c r="Y4801" s="33">
        <f t="shared" si="866"/>
        <v>733.77569525247122</v>
      </c>
      <c r="Z4801" s="33">
        <f t="shared" si="867"/>
        <v>3500000</v>
      </c>
      <c r="AA4801" s="34">
        <f t="shared" si="868"/>
        <v>5.0468190803589729E-06</v>
      </c>
      <c r="AB4801" s="33" t="s">
        <v>4928</v>
      </c>
      <c r="AC4801" s="35">
        <v>44953</v>
      </c>
      <c r="AD4801" s="33">
        <v>60</v>
      </c>
      <c r="AE4801" s="36">
        <f t="shared" si="858"/>
        <v>45013</v>
      </c>
    </row>
    <row r="4802" spans="2:31" ht="14.5" hidden="1">
      <c r="B4802" s="29" t="s">
        <v>1954</v>
      </c>
      <c r="C4802" s="30" t="str">
        <f t="shared" si="859"/>
        <v>(Proveedores estratégicos)</v>
      </c>
      <c r="D4802" s="30">
        <v>4</v>
      </c>
      <c r="E4802" s="30" t="s">
        <v>5291</v>
      </c>
      <c r="F4802" s="30" t="s">
        <v>5292</v>
      </c>
      <c r="G4802" s="30" t="s">
        <v>3909</v>
      </c>
      <c r="H4802" s="31" t="s">
        <v>3842</v>
      </c>
      <c r="I4802" s="31" t="s">
        <v>48</v>
      </c>
      <c r="J4802" s="32">
        <v>3817931</v>
      </c>
      <c r="K4802" s="33">
        <f t="shared" si="860"/>
        <v>800.4299925574179</v>
      </c>
      <c r="L4802" s="33">
        <v>3817931</v>
      </c>
      <c r="M4802" s="33">
        <v>0</v>
      </c>
      <c r="N4802" s="33">
        <v>0</v>
      </c>
      <c r="O4802" s="33">
        <v>0</v>
      </c>
      <c r="P4802" s="33">
        <f t="shared" si="861"/>
        <v>3817931</v>
      </c>
      <c r="Q4802" s="33">
        <f t="shared" si="862"/>
        <v>800.4299925574179</v>
      </c>
      <c r="R4802" s="33">
        <f t="shared" si="863"/>
        <v>3817931</v>
      </c>
      <c r="S4802" s="33"/>
      <c r="T4802" s="30" t="str">
        <f t="shared" si="864"/>
        <v>COP</v>
      </c>
      <c r="U4802" s="33">
        <v>0</v>
      </c>
      <c r="V4802" s="33">
        <v>0</v>
      </c>
      <c r="W4802" s="33">
        <v>0</v>
      </c>
      <c r="X4802" s="33">
        <f t="shared" si="865"/>
        <v>3817931</v>
      </c>
      <c r="Y4802" s="33">
        <f t="shared" si="866"/>
        <v>800.4299925574179</v>
      </c>
      <c r="Z4802" s="33">
        <f t="shared" si="867"/>
        <v>3817931</v>
      </c>
      <c r="AA4802" s="34">
        <f t="shared" si="868"/>
        <v>5.5052591480840037E-06</v>
      </c>
      <c r="AB4802" s="33" t="s">
        <v>4928</v>
      </c>
      <c r="AC4802" s="35">
        <v>44959</v>
      </c>
      <c r="AD4802" s="33">
        <v>60</v>
      </c>
      <c r="AE4802" s="36">
        <f t="shared" si="858"/>
        <v>45019</v>
      </c>
    </row>
    <row r="4803" spans="2:31" ht="14.5" hidden="1">
      <c r="B4803" s="29" t="s">
        <v>1954</v>
      </c>
      <c r="C4803" s="30" t="str">
        <f t="shared" si="859"/>
        <v>(Proveedores estratégicos)</v>
      </c>
      <c r="D4803" s="30">
        <v>4</v>
      </c>
      <c r="E4803" s="30" t="s">
        <v>5291</v>
      </c>
      <c r="F4803" s="30" t="s">
        <v>5292</v>
      </c>
      <c r="G4803" s="30" t="s">
        <v>3909</v>
      </c>
      <c r="H4803" s="31" t="s">
        <v>3843</v>
      </c>
      <c r="I4803" s="31" t="s">
        <v>48</v>
      </c>
      <c r="J4803" s="32">
        <v>2956693</v>
      </c>
      <c r="K4803" s="33">
        <f t="shared" si="860"/>
        <v>614.93002924620271</v>
      </c>
      <c r="L4803" s="33">
        <v>2933124</v>
      </c>
      <c r="M4803" s="33">
        <v>0</v>
      </c>
      <c r="N4803" s="33">
        <v>0</v>
      </c>
      <c r="O4803" s="33">
        <v>0</v>
      </c>
      <c r="P4803" s="33">
        <f t="shared" si="861"/>
        <v>2956693</v>
      </c>
      <c r="Q4803" s="33">
        <f t="shared" si="862"/>
        <v>614.93002924620271</v>
      </c>
      <c r="R4803" s="33">
        <f t="shared" si="863"/>
        <v>2933124</v>
      </c>
      <c r="S4803" s="33"/>
      <c r="T4803" s="30" t="str">
        <f t="shared" si="864"/>
        <v>COP</v>
      </c>
      <c r="U4803" s="33">
        <v>0</v>
      </c>
      <c r="V4803" s="33">
        <v>0</v>
      </c>
      <c r="W4803" s="33">
        <v>0</v>
      </c>
      <c r="X4803" s="33">
        <f t="shared" si="865"/>
        <v>2956693</v>
      </c>
      <c r="Y4803" s="33">
        <f t="shared" si="866"/>
        <v>614.93002924620271</v>
      </c>
      <c r="Z4803" s="33">
        <f t="shared" si="867"/>
        <v>2933124</v>
      </c>
      <c r="AA4803" s="34">
        <f t="shared" si="868"/>
        <v>4.2294131909310945E-06</v>
      </c>
      <c r="AB4803" s="33" t="s">
        <v>4928</v>
      </c>
      <c r="AC4803" s="35">
        <v>44959</v>
      </c>
      <c r="AD4803" s="33">
        <v>60</v>
      </c>
      <c r="AE4803" s="36">
        <f t="shared" si="858"/>
        <v>45019</v>
      </c>
    </row>
    <row r="4804" spans="2:31" ht="14.5" hidden="1">
      <c r="B4804" s="29" t="s">
        <v>1954</v>
      </c>
      <c r="C4804" s="30" t="str">
        <f t="shared" si="859"/>
        <v>(Proveedores estratégicos)</v>
      </c>
      <c r="D4804" s="30">
        <v>4</v>
      </c>
      <c r="E4804" s="30" t="s">
        <v>5291</v>
      </c>
      <c r="F4804" s="30" t="s">
        <v>5292</v>
      </c>
      <c r="G4804" s="30" t="s">
        <v>3909</v>
      </c>
      <c r="H4804" s="31" t="s">
        <v>3844</v>
      </c>
      <c r="I4804" s="31" t="s">
        <v>48</v>
      </c>
      <c r="J4804" s="32">
        <v>4825225</v>
      </c>
      <c r="K4804" s="33">
        <f t="shared" si="860"/>
        <v>1008.5686132687609</v>
      </c>
      <c r="L4804" s="33">
        <v>4810721</v>
      </c>
      <c r="M4804" s="33">
        <v>0</v>
      </c>
      <c r="N4804" s="33">
        <v>0</v>
      </c>
      <c r="O4804" s="33">
        <v>0</v>
      </c>
      <c r="P4804" s="33">
        <f t="shared" si="861"/>
        <v>4825225</v>
      </c>
      <c r="Q4804" s="33">
        <f t="shared" si="862"/>
        <v>1008.5686132687609</v>
      </c>
      <c r="R4804" s="33">
        <f t="shared" si="863"/>
        <v>4810721</v>
      </c>
      <c r="S4804" s="33"/>
      <c r="T4804" s="30" t="str">
        <f t="shared" si="864"/>
        <v>COP</v>
      </c>
      <c r="U4804" s="33">
        <v>0</v>
      </c>
      <c r="V4804" s="33">
        <v>0</v>
      </c>
      <c r="W4804" s="33">
        <v>0</v>
      </c>
      <c r="X4804" s="33">
        <f t="shared" si="865"/>
        <v>4825225</v>
      </c>
      <c r="Y4804" s="33">
        <f t="shared" si="866"/>
        <v>1008.5686132687609</v>
      </c>
      <c r="Z4804" s="33">
        <f t="shared" si="867"/>
        <v>4810721</v>
      </c>
      <c r="AA4804" s="34">
        <f t="shared" si="868"/>
        <v>6.936811009452456E-06</v>
      </c>
      <c r="AB4804" s="33" t="s">
        <v>4928</v>
      </c>
      <c r="AC4804" s="35">
        <v>44959</v>
      </c>
      <c r="AD4804" s="33">
        <v>60</v>
      </c>
      <c r="AE4804" s="36">
        <f t="shared" si="858"/>
        <v>45019</v>
      </c>
    </row>
    <row r="4805" spans="2:31" ht="14.5" hidden="1">
      <c r="B4805" s="29" t="s">
        <v>1954</v>
      </c>
      <c r="C4805" s="30" t="str">
        <f t="shared" si="859"/>
        <v>(Proveedores estratégicos)</v>
      </c>
      <c r="D4805" s="30">
        <v>4</v>
      </c>
      <c r="E4805" s="30" t="s">
        <v>5291</v>
      </c>
      <c r="F4805" s="30" t="s">
        <v>5292</v>
      </c>
      <c r="G4805" s="30" t="s">
        <v>3909</v>
      </c>
      <c r="H4805" s="31" t="s">
        <v>3845</v>
      </c>
      <c r="I4805" s="31" t="s">
        <v>48</v>
      </c>
      <c r="J4805" s="32">
        <v>79024046</v>
      </c>
      <c r="K4805" s="33">
        <f t="shared" si="860"/>
        <v>16562.085809826305</v>
      </c>
      <c r="L4805" s="33">
        <v>78998665</v>
      </c>
      <c r="M4805" s="33">
        <v>0</v>
      </c>
      <c r="N4805" s="33">
        <v>0</v>
      </c>
      <c r="O4805" s="33">
        <v>0</v>
      </c>
      <c r="P4805" s="33">
        <f t="shared" si="861"/>
        <v>79024046</v>
      </c>
      <c r="Q4805" s="33">
        <f t="shared" si="862"/>
        <v>16562.085809826305</v>
      </c>
      <c r="R4805" s="33">
        <f t="shared" si="863"/>
        <v>78998665</v>
      </c>
      <c r="S4805" s="33"/>
      <c r="T4805" s="30" t="str">
        <f t="shared" si="864"/>
        <v>COP</v>
      </c>
      <c r="U4805" s="33">
        <v>0</v>
      </c>
      <c r="V4805" s="33">
        <v>0</v>
      </c>
      <c r="W4805" s="33">
        <v>0</v>
      </c>
      <c r="X4805" s="33">
        <f t="shared" si="865"/>
        <v>79024046</v>
      </c>
      <c r="Y4805" s="33">
        <f t="shared" si="866"/>
        <v>16562.085809826305</v>
      </c>
      <c r="Z4805" s="33">
        <f t="shared" si="867"/>
        <v>78998665</v>
      </c>
      <c r="AA4805" s="34">
        <f t="shared" si="868"/>
        <v>0.0001139119913842533</v>
      </c>
      <c r="AB4805" s="33" t="s">
        <v>4928</v>
      </c>
      <c r="AC4805" s="35">
        <v>44959</v>
      </c>
      <c r="AD4805" s="33">
        <v>60</v>
      </c>
      <c r="AE4805" s="36">
        <f t="shared" si="858"/>
        <v>45019</v>
      </c>
    </row>
    <row r="4806" spans="2:31" ht="14.5" hidden="1">
      <c r="B4806" s="29" t="s">
        <v>1954</v>
      </c>
      <c r="C4806" s="30" t="str">
        <f t="shared" si="859"/>
        <v>(Proveedores estratégicos)</v>
      </c>
      <c r="D4806" s="30">
        <v>4</v>
      </c>
      <c r="E4806" s="30" t="s">
        <v>5291</v>
      </c>
      <c r="F4806" s="30" t="s">
        <v>5292</v>
      </c>
      <c r="G4806" s="30" t="s">
        <v>3909</v>
      </c>
      <c r="H4806" s="31" t="s">
        <v>3846</v>
      </c>
      <c r="I4806" s="31" t="s">
        <v>48</v>
      </c>
      <c r="J4806" s="32">
        <v>5716514</v>
      </c>
      <c r="K4806" s="33">
        <f t="shared" si="860"/>
        <v>1193.1471639569377</v>
      </c>
      <c r="L4806" s="33">
        <v>5691133</v>
      </c>
      <c r="M4806" s="33">
        <v>0</v>
      </c>
      <c r="N4806" s="33">
        <v>0</v>
      </c>
      <c r="O4806" s="33">
        <v>0</v>
      </c>
      <c r="P4806" s="33">
        <f t="shared" si="861"/>
        <v>5716514</v>
      </c>
      <c r="Q4806" s="33">
        <f t="shared" si="862"/>
        <v>1193.1471639569377</v>
      </c>
      <c r="R4806" s="33">
        <f t="shared" si="863"/>
        <v>5691133</v>
      </c>
      <c r="S4806" s="33"/>
      <c r="T4806" s="30" t="str">
        <f t="shared" si="864"/>
        <v>COP</v>
      </c>
      <c r="U4806" s="33">
        <v>0</v>
      </c>
      <c r="V4806" s="33">
        <v>0</v>
      </c>
      <c r="W4806" s="33">
        <v>0</v>
      </c>
      <c r="X4806" s="33">
        <f t="shared" si="865"/>
        <v>5716514</v>
      </c>
      <c r="Y4806" s="33">
        <f t="shared" si="866"/>
        <v>1193.1471639569377</v>
      </c>
      <c r="Z4806" s="33">
        <f t="shared" si="867"/>
        <v>5691133</v>
      </c>
      <c r="AA4806" s="34">
        <f t="shared" si="868"/>
        <v>8.2063196037887424E-06</v>
      </c>
      <c r="AB4806" s="33" t="s">
        <v>4928</v>
      </c>
      <c r="AC4806" s="35">
        <v>44960</v>
      </c>
      <c r="AD4806" s="33">
        <v>60</v>
      </c>
      <c r="AE4806" s="36">
        <f t="shared" si="869" ref="AE4806:AE4849">+AD4806+AC4806</f>
        <v>45020</v>
      </c>
    </row>
    <row r="4807" spans="2:31" ht="14.5" hidden="1">
      <c r="B4807" s="29" t="s">
        <v>1954</v>
      </c>
      <c r="C4807" s="30" t="str">
        <f t="shared" si="859"/>
        <v>(Proveedores estratégicos)</v>
      </c>
      <c r="D4807" s="30">
        <v>4</v>
      </c>
      <c r="E4807" s="30" t="s">
        <v>5291</v>
      </c>
      <c r="F4807" s="30" t="s">
        <v>5292</v>
      </c>
      <c r="G4807" s="30" t="s">
        <v>3909</v>
      </c>
      <c r="H4807" s="31" t="s">
        <v>3847</v>
      </c>
      <c r="I4807" s="31" t="s">
        <v>48</v>
      </c>
      <c r="J4807" s="32">
        <v>5736472</v>
      </c>
      <c r="K4807" s="33">
        <f t="shared" si="860"/>
        <v>1195.8109793809028</v>
      </c>
      <c r="L4807" s="33">
        <v>5703839</v>
      </c>
      <c r="M4807" s="33">
        <v>0</v>
      </c>
      <c r="N4807" s="33">
        <v>0</v>
      </c>
      <c r="O4807" s="33">
        <v>0</v>
      </c>
      <c r="P4807" s="33">
        <f t="shared" si="861"/>
        <v>5736472</v>
      </c>
      <c r="Q4807" s="33">
        <f t="shared" si="862"/>
        <v>1195.8109793809028</v>
      </c>
      <c r="R4807" s="33">
        <f t="shared" si="863"/>
        <v>5703839</v>
      </c>
      <c r="S4807" s="33"/>
      <c r="T4807" s="30" t="str">
        <f t="shared" si="864"/>
        <v>COP</v>
      </c>
      <c r="U4807" s="33">
        <v>0</v>
      </c>
      <c r="V4807" s="33">
        <v>0</v>
      </c>
      <c r="W4807" s="33">
        <v>0</v>
      </c>
      <c r="X4807" s="33">
        <f t="shared" si="865"/>
        <v>5736472</v>
      </c>
      <c r="Y4807" s="33">
        <f t="shared" si="866"/>
        <v>1195.8109793809028</v>
      </c>
      <c r="Z4807" s="33">
        <f t="shared" si="867"/>
        <v>5703839</v>
      </c>
      <c r="AA4807" s="34">
        <f t="shared" si="868"/>
        <v>8.2246409989987542E-06</v>
      </c>
      <c r="AB4807" s="33" t="s">
        <v>4928</v>
      </c>
      <c r="AC4807" s="35">
        <v>44960</v>
      </c>
      <c r="AD4807" s="33">
        <v>60</v>
      </c>
      <c r="AE4807" s="36">
        <f t="shared" si="869"/>
        <v>45020</v>
      </c>
    </row>
    <row r="4808" spans="2:31" ht="14.5" hidden="1">
      <c r="B4808" s="29" t="s">
        <v>1954</v>
      </c>
      <c r="C4808" s="30" t="str">
        <f t="shared" si="859"/>
        <v>(Proveedores estratégicos)</v>
      </c>
      <c r="D4808" s="30">
        <v>4</v>
      </c>
      <c r="E4808" s="30" t="s">
        <v>5291</v>
      </c>
      <c r="F4808" s="30" t="s">
        <v>5292</v>
      </c>
      <c r="G4808" s="30" t="s">
        <v>3909</v>
      </c>
      <c r="H4808" s="31" t="s">
        <v>3848</v>
      </c>
      <c r="I4808" s="31" t="s">
        <v>48</v>
      </c>
      <c r="J4808" s="32">
        <v>34378228</v>
      </c>
      <c r="K4808" s="33">
        <f t="shared" si="860"/>
        <v>7200.5608142813708</v>
      </c>
      <c r="L4808" s="33">
        <v>34345595</v>
      </c>
      <c r="M4808" s="33">
        <v>0</v>
      </c>
      <c r="N4808" s="33">
        <v>0</v>
      </c>
      <c r="O4808" s="33">
        <v>0</v>
      </c>
      <c r="P4808" s="33">
        <f t="shared" si="861"/>
        <v>34378228</v>
      </c>
      <c r="Q4808" s="33">
        <f t="shared" si="862"/>
        <v>7200.5608142813708</v>
      </c>
      <c r="R4808" s="33">
        <f t="shared" si="863"/>
        <v>34345595</v>
      </c>
      <c r="S4808" s="33"/>
      <c r="T4808" s="30" t="str">
        <f t="shared" si="864"/>
        <v>COP</v>
      </c>
      <c r="U4808" s="33">
        <v>0</v>
      </c>
      <c r="V4808" s="33">
        <v>0</v>
      </c>
      <c r="W4808" s="33">
        <v>0</v>
      </c>
      <c r="X4808" s="33">
        <f t="shared" si="865"/>
        <v>34378228</v>
      </c>
      <c r="Y4808" s="33">
        <f t="shared" si="866"/>
        <v>7200.5608142813708</v>
      </c>
      <c r="Z4808" s="33">
        <f t="shared" si="867"/>
        <v>34345595</v>
      </c>
      <c r="AA4808" s="34">
        <f t="shared" si="868"/>
        <v>4.952457262065192E-05</v>
      </c>
      <c r="AB4808" s="33" t="s">
        <v>4928</v>
      </c>
      <c r="AC4808" s="35">
        <v>44960</v>
      </c>
      <c r="AD4808" s="33">
        <v>60</v>
      </c>
      <c r="AE4808" s="36">
        <f t="shared" si="869"/>
        <v>45020</v>
      </c>
    </row>
    <row r="4809" spans="2:31" ht="14.5" hidden="1">
      <c r="B4809" s="29" t="s">
        <v>1954</v>
      </c>
      <c r="C4809" s="30" t="str">
        <f t="shared" si="859"/>
        <v>(Proveedores estratégicos)</v>
      </c>
      <c r="D4809" s="30">
        <v>4</v>
      </c>
      <c r="E4809" s="30" t="s">
        <v>5291</v>
      </c>
      <c r="F4809" s="30" t="s">
        <v>5292</v>
      </c>
      <c r="G4809" s="30" t="s">
        <v>3909</v>
      </c>
      <c r="H4809" s="31" t="s">
        <v>3849</v>
      </c>
      <c r="I4809" s="31" t="s">
        <v>48</v>
      </c>
      <c r="J4809" s="32">
        <v>4566192</v>
      </c>
      <c r="K4809" s="33">
        <f t="shared" si="860"/>
        <v>954.26229336352287</v>
      </c>
      <c r="L4809" s="33">
        <v>4551688</v>
      </c>
      <c r="M4809" s="33">
        <v>0</v>
      </c>
      <c r="N4809" s="33">
        <v>0</v>
      </c>
      <c r="O4809" s="33">
        <v>0</v>
      </c>
      <c r="P4809" s="33">
        <f t="shared" si="861"/>
        <v>4566192</v>
      </c>
      <c r="Q4809" s="33">
        <f t="shared" si="862"/>
        <v>954.26229336352287</v>
      </c>
      <c r="R4809" s="33">
        <f t="shared" si="863"/>
        <v>4551688</v>
      </c>
      <c r="S4809" s="33"/>
      <c r="T4809" s="30" t="str">
        <f t="shared" si="864"/>
        <v>COP</v>
      </c>
      <c r="U4809" s="33">
        <v>0</v>
      </c>
      <c r="V4809" s="33">
        <v>0</v>
      </c>
      <c r="W4809" s="33">
        <v>0</v>
      </c>
      <c r="X4809" s="33">
        <f t="shared" si="865"/>
        <v>4566192</v>
      </c>
      <c r="Y4809" s="33">
        <f t="shared" si="866"/>
        <v>954.26229336352287</v>
      </c>
      <c r="Z4809" s="33">
        <f t="shared" si="867"/>
        <v>4551688</v>
      </c>
      <c r="AA4809" s="34">
        <f t="shared" si="868"/>
        <v>6.5632988132117059E-06</v>
      </c>
      <c r="AB4809" s="33" t="s">
        <v>4928</v>
      </c>
      <c r="AC4809" s="35">
        <v>44960</v>
      </c>
      <c r="AD4809" s="33">
        <v>60</v>
      </c>
      <c r="AE4809" s="36">
        <f t="shared" si="869"/>
        <v>45020</v>
      </c>
    </row>
    <row r="4810" spans="2:31" ht="14.5" hidden="1">
      <c r="B4810" s="29" t="s">
        <v>1954</v>
      </c>
      <c r="C4810" s="30" t="str">
        <f t="shared" si="859"/>
        <v>(Proveedores estratégicos)</v>
      </c>
      <c r="D4810" s="30">
        <v>4</v>
      </c>
      <c r="E4810" s="30" t="s">
        <v>5291</v>
      </c>
      <c r="F4810" s="30" t="s">
        <v>5292</v>
      </c>
      <c r="G4810" s="30" t="s">
        <v>3909</v>
      </c>
      <c r="H4810" s="31" t="s">
        <v>3850</v>
      </c>
      <c r="I4810" s="31" t="s">
        <v>48</v>
      </c>
      <c r="J4810" s="32">
        <v>11987511</v>
      </c>
      <c r="K4810" s="33">
        <f t="shared" si="860"/>
        <v>2507.1027390798449</v>
      </c>
      <c r="L4810" s="33">
        <v>11958504</v>
      </c>
      <c r="M4810" s="33">
        <v>0</v>
      </c>
      <c r="N4810" s="33">
        <v>0</v>
      </c>
      <c r="O4810" s="33">
        <v>0</v>
      </c>
      <c r="P4810" s="33">
        <f t="shared" si="861"/>
        <v>11987511</v>
      </c>
      <c r="Q4810" s="33">
        <f t="shared" si="862"/>
        <v>2507.1027390798449</v>
      </c>
      <c r="R4810" s="33">
        <f t="shared" si="863"/>
        <v>11958504</v>
      </c>
      <c r="S4810" s="33"/>
      <c r="T4810" s="30" t="str">
        <f t="shared" si="864"/>
        <v>COP</v>
      </c>
      <c r="U4810" s="33">
        <v>0</v>
      </c>
      <c r="V4810" s="33">
        <v>0</v>
      </c>
      <c r="W4810" s="33">
        <v>0</v>
      </c>
      <c r="X4810" s="33">
        <f t="shared" si="865"/>
        <v>11987511</v>
      </c>
      <c r="Y4810" s="33">
        <f t="shared" si="866"/>
        <v>2507.1027390798449</v>
      </c>
      <c r="Z4810" s="33">
        <f t="shared" si="867"/>
        <v>11958504</v>
      </c>
      <c r="AA4810" s="34">
        <f t="shared" si="868"/>
        <v>1.7243544617071168E-05</v>
      </c>
      <c r="AB4810" s="33" t="s">
        <v>4928</v>
      </c>
      <c r="AC4810" s="35">
        <v>44960</v>
      </c>
      <c r="AD4810" s="33">
        <v>60</v>
      </c>
      <c r="AE4810" s="36">
        <f t="shared" si="869"/>
        <v>45020</v>
      </c>
    </row>
    <row r="4811" spans="2:31" ht="14.5" hidden="1">
      <c r="B4811" s="29" t="s">
        <v>1954</v>
      </c>
      <c r="C4811" s="30" t="str">
        <f t="shared" si="859"/>
        <v>(Proveedores estratégicos)</v>
      </c>
      <c r="D4811" s="30">
        <v>4</v>
      </c>
      <c r="E4811" s="30" t="s">
        <v>5291</v>
      </c>
      <c r="F4811" s="30" t="s">
        <v>5292</v>
      </c>
      <c r="G4811" s="30" t="s">
        <v>3909</v>
      </c>
      <c r="H4811" s="31" t="s">
        <v>3851</v>
      </c>
      <c r="I4811" s="31" t="s">
        <v>48</v>
      </c>
      <c r="J4811" s="32">
        <v>6058122</v>
      </c>
      <c r="K4811" s="33">
        <f t="shared" si="860"/>
        <v>1264.0051573948865</v>
      </c>
      <c r="L4811" s="33">
        <v>6029115</v>
      </c>
      <c r="M4811" s="33">
        <v>0</v>
      </c>
      <c r="N4811" s="33">
        <v>0</v>
      </c>
      <c r="O4811" s="33">
        <v>0</v>
      </c>
      <c r="P4811" s="33">
        <f t="shared" si="861"/>
        <v>6058122</v>
      </c>
      <c r="Q4811" s="33">
        <f t="shared" si="862"/>
        <v>1264.0051573948865</v>
      </c>
      <c r="R4811" s="33">
        <f t="shared" si="863"/>
        <v>6029115</v>
      </c>
      <c r="S4811" s="33"/>
      <c r="T4811" s="30" t="str">
        <f t="shared" si="864"/>
        <v>COP</v>
      </c>
      <c r="U4811" s="33">
        <v>0</v>
      </c>
      <c r="V4811" s="33">
        <v>0</v>
      </c>
      <c r="W4811" s="33">
        <v>0</v>
      </c>
      <c r="X4811" s="33">
        <f t="shared" si="865"/>
        <v>6058122</v>
      </c>
      <c r="Y4811" s="33">
        <f t="shared" si="866"/>
        <v>1264.0051573948865</v>
      </c>
      <c r="Z4811" s="33">
        <f t="shared" si="867"/>
        <v>6029115</v>
      </c>
      <c r="AA4811" s="34">
        <f t="shared" si="868"/>
        <v>8.6936721770509953E-06</v>
      </c>
      <c r="AB4811" s="33" t="s">
        <v>4928</v>
      </c>
      <c r="AC4811" s="35">
        <v>44960</v>
      </c>
      <c r="AD4811" s="33">
        <v>60</v>
      </c>
      <c r="AE4811" s="36">
        <f t="shared" si="869"/>
        <v>45020</v>
      </c>
    </row>
    <row r="4812" spans="2:31" ht="14.5" hidden="1">
      <c r="B4812" s="29" t="s">
        <v>1954</v>
      </c>
      <c r="C4812" s="30" t="str">
        <f t="shared" si="859"/>
        <v>(Proveedores estratégicos)</v>
      </c>
      <c r="D4812" s="30">
        <v>4</v>
      </c>
      <c r="E4812" s="30" t="s">
        <v>5291</v>
      </c>
      <c r="F4812" s="30" t="s">
        <v>5292</v>
      </c>
      <c r="G4812" s="30" t="s">
        <v>3909</v>
      </c>
      <c r="H4812" s="31" t="s">
        <v>3852</v>
      </c>
      <c r="I4812" s="31" t="s">
        <v>48</v>
      </c>
      <c r="J4812" s="32">
        <v>6632205</v>
      </c>
      <c r="K4812" s="33">
        <f t="shared" si="860"/>
        <v>1389.1443127142361</v>
      </c>
      <c r="L4812" s="33">
        <v>6626010</v>
      </c>
      <c r="M4812" s="33">
        <v>0</v>
      </c>
      <c r="N4812" s="33">
        <v>0</v>
      </c>
      <c r="O4812" s="33">
        <v>0</v>
      </c>
      <c r="P4812" s="33">
        <f t="shared" si="861"/>
        <v>6632205</v>
      </c>
      <c r="Q4812" s="33">
        <f t="shared" si="862"/>
        <v>1389.1443127142361</v>
      </c>
      <c r="R4812" s="33">
        <f t="shared" si="863"/>
        <v>6626010</v>
      </c>
      <c r="S4812" s="33"/>
      <c r="T4812" s="30" t="str">
        <f t="shared" si="864"/>
        <v>COP</v>
      </c>
      <c r="U4812" s="33">
        <v>0</v>
      </c>
      <c r="V4812" s="33">
        <v>0</v>
      </c>
      <c r="W4812" s="33">
        <v>0</v>
      </c>
      <c r="X4812" s="33">
        <f t="shared" si="865"/>
        <v>6632205</v>
      </c>
      <c r="Y4812" s="33">
        <f t="shared" si="866"/>
        <v>1389.1443127142361</v>
      </c>
      <c r="Z4812" s="33">
        <f t="shared" si="867"/>
        <v>6626010</v>
      </c>
      <c r="AA4812" s="34">
        <f t="shared" si="868"/>
        <v>9.5543639127569594E-06</v>
      </c>
      <c r="AB4812" s="33" t="s">
        <v>4928</v>
      </c>
      <c r="AC4812" s="35">
        <v>44960</v>
      </c>
      <c r="AD4812" s="33">
        <v>60</v>
      </c>
      <c r="AE4812" s="36">
        <f t="shared" si="869"/>
        <v>45020</v>
      </c>
    </row>
    <row r="4813" spans="2:31" ht="14.5" hidden="1">
      <c r="B4813" s="29" t="s">
        <v>1954</v>
      </c>
      <c r="C4813" s="30" t="str">
        <f t="shared" si="859"/>
        <v>(Proveedores estratégicos)</v>
      </c>
      <c r="D4813" s="30">
        <v>4</v>
      </c>
      <c r="E4813" s="30" t="s">
        <v>5291</v>
      </c>
      <c r="F4813" s="30" t="s">
        <v>5292</v>
      </c>
      <c r="G4813" s="30" t="s">
        <v>3909</v>
      </c>
      <c r="H4813" s="31" t="s">
        <v>3853</v>
      </c>
      <c r="I4813" s="31" t="s">
        <v>48</v>
      </c>
      <c r="J4813" s="32">
        <v>2366837</v>
      </c>
      <c r="K4813" s="33">
        <f t="shared" si="860"/>
        <v>490.12652389488136</v>
      </c>
      <c r="L4813" s="33">
        <v>2337830</v>
      </c>
      <c r="M4813" s="33">
        <v>0</v>
      </c>
      <c r="N4813" s="33">
        <v>0</v>
      </c>
      <c r="O4813" s="33">
        <v>0</v>
      </c>
      <c r="P4813" s="33">
        <f t="shared" si="861"/>
        <v>2366837</v>
      </c>
      <c r="Q4813" s="33">
        <f t="shared" si="862"/>
        <v>490.12652389488136</v>
      </c>
      <c r="R4813" s="33">
        <f t="shared" si="863"/>
        <v>2337830</v>
      </c>
      <c r="S4813" s="33"/>
      <c r="T4813" s="30" t="str">
        <f t="shared" si="864"/>
        <v>COP</v>
      </c>
      <c r="U4813" s="33">
        <v>0</v>
      </c>
      <c r="V4813" s="33">
        <v>0</v>
      </c>
      <c r="W4813" s="33">
        <v>0</v>
      </c>
      <c r="X4813" s="33">
        <f t="shared" si="865"/>
        <v>2366837</v>
      </c>
      <c r="Y4813" s="33">
        <f t="shared" si="866"/>
        <v>490.12652389488136</v>
      </c>
      <c r="Z4813" s="33">
        <f t="shared" si="867"/>
        <v>2337830</v>
      </c>
      <c r="AA4813" s="34">
        <f t="shared" si="868"/>
        <v>3.3710300144673189E-06</v>
      </c>
      <c r="AB4813" s="33" t="s">
        <v>4928</v>
      </c>
      <c r="AC4813" s="35">
        <v>44960</v>
      </c>
      <c r="AD4813" s="33">
        <v>60</v>
      </c>
      <c r="AE4813" s="36">
        <f t="shared" si="869"/>
        <v>45020</v>
      </c>
    </row>
    <row r="4814" spans="2:31" ht="14.5" hidden="1">
      <c r="B4814" s="29" t="s">
        <v>1954</v>
      </c>
      <c r="C4814" s="30" t="str">
        <f t="shared" si="859"/>
        <v>(Proveedores estratégicos)</v>
      </c>
      <c r="D4814" s="30">
        <v>4</v>
      </c>
      <c r="E4814" s="30" t="s">
        <v>5291</v>
      </c>
      <c r="F4814" s="30" t="s">
        <v>5292</v>
      </c>
      <c r="G4814" s="30" t="s">
        <v>3909</v>
      </c>
      <c r="H4814" s="31" t="s">
        <v>3854</v>
      </c>
      <c r="I4814" s="31" t="s">
        <v>48</v>
      </c>
      <c r="J4814" s="32">
        <v>2730887</v>
      </c>
      <c r="K4814" s="33">
        <f t="shared" si="860"/>
        <v>569.49023554199812</v>
      </c>
      <c r="L4814" s="33">
        <v>2716383</v>
      </c>
      <c r="M4814" s="33">
        <v>0</v>
      </c>
      <c r="N4814" s="33">
        <v>0</v>
      </c>
      <c r="O4814" s="33">
        <v>0</v>
      </c>
      <c r="P4814" s="33">
        <f t="shared" si="861"/>
        <v>2730887</v>
      </c>
      <c r="Q4814" s="33">
        <f t="shared" si="862"/>
        <v>569.49023554199812</v>
      </c>
      <c r="R4814" s="33">
        <f t="shared" si="863"/>
        <v>2716383</v>
      </c>
      <c r="S4814" s="33"/>
      <c r="T4814" s="30" t="str">
        <f t="shared" si="864"/>
        <v>COP</v>
      </c>
      <c r="U4814" s="33">
        <v>0</v>
      </c>
      <c r="V4814" s="33">
        <v>0</v>
      </c>
      <c r="W4814" s="33">
        <v>0</v>
      </c>
      <c r="X4814" s="33">
        <f t="shared" si="865"/>
        <v>2730887</v>
      </c>
      <c r="Y4814" s="33">
        <f t="shared" si="866"/>
        <v>569.49023554199812</v>
      </c>
      <c r="Z4814" s="33">
        <f t="shared" si="867"/>
        <v>2716383</v>
      </c>
      <c r="AA4814" s="34">
        <f t="shared" si="868"/>
        <v>3.9168838725607846E-06</v>
      </c>
      <c r="AB4814" s="33" t="s">
        <v>4928</v>
      </c>
      <c r="AC4814" s="35">
        <v>44960</v>
      </c>
      <c r="AD4814" s="33">
        <v>60</v>
      </c>
      <c r="AE4814" s="36">
        <f t="shared" si="869"/>
        <v>45020</v>
      </c>
    </row>
    <row r="4815" spans="2:31" ht="14.5" hidden="1">
      <c r="B4815" s="29" t="s">
        <v>1954</v>
      </c>
      <c r="C4815" s="30" t="str">
        <f t="shared" si="859"/>
        <v>(Proveedores estratégicos)</v>
      </c>
      <c r="D4815" s="30">
        <v>4</v>
      </c>
      <c r="E4815" s="30" t="s">
        <v>5291</v>
      </c>
      <c r="F4815" s="30" t="s">
        <v>5292</v>
      </c>
      <c r="G4815" s="30" t="s">
        <v>3909</v>
      </c>
      <c r="H4815" s="31" t="s">
        <v>3855</v>
      </c>
      <c r="I4815" s="31" t="s">
        <v>48</v>
      </c>
      <c r="J4815" s="32">
        <v>5833307</v>
      </c>
      <c r="K4815" s="33">
        <f t="shared" si="860"/>
        <v>1216.1124563665524</v>
      </c>
      <c r="L4815" s="33">
        <v>5800674</v>
      </c>
      <c r="M4815" s="33">
        <v>0</v>
      </c>
      <c r="N4815" s="33">
        <v>0</v>
      </c>
      <c r="O4815" s="33">
        <v>0</v>
      </c>
      <c r="P4815" s="33">
        <f t="shared" si="861"/>
        <v>5833307</v>
      </c>
      <c r="Q4815" s="33">
        <f t="shared" si="862"/>
        <v>1216.1124563665524</v>
      </c>
      <c r="R4815" s="33">
        <f t="shared" si="863"/>
        <v>5800674</v>
      </c>
      <c r="S4815" s="33"/>
      <c r="T4815" s="30" t="str">
        <f t="shared" si="864"/>
        <v>COP</v>
      </c>
      <c r="U4815" s="33">
        <v>0</v>
      </c>
      <c r="V4815" s="33">
        <v>0</v>
      </c>
      <c r="W4815" s="33">
        <v>0</v>
      </c>
      <c r="X4815" s="33">
        <f t="shared" si="865"/>
        <v>5833307</v>
      </c>
      <c r="Y4815" s="33">
        <f t="shared" si="866"/>
        <v>1216.1124563665524</v>
      </c>
      <c r="Z4815" s="33">
        <f t="shared" si="867"/>
        <v>5800674</v>
      </c>
      <c r="AA4815" s="34">
        <f t="shared" si="868"/>
        <v>8.3642720634692009E-06</v>
      </c>
      <c r="AB4815" s="33" t="s">
        <v>4928</v>
      </c>
      <c r="AC4815" s="35">
        <v>44960</v>
      </c>
      <c r="AD4815" s="33">
        <v>60</v>
      </c>
      <c r="AE4815" s="36">
        <f t="shared" si="869"/>
        <v>45020</v>
      </c>
    </row>
    <row r="4816" spans="2:31" ht="14.5" hidden="1">
      <c r="B4816" s="29" t="s">
        <v>1954</v>
      </c>
      <c r="C4816" s="30" t="str">
        <f t="shared" si="859"/>
        <v>(Proveedores estratégicos)</v>
      </c>
      <c r="D4816" s="30">
        <v>4</v>
      </c>
      <c r="E4816" s="30" t="s">
        <v>5291</v>
      </c>
      <c r="F4816" s="30" t="s">
        <v>5292</v>
      </c>
      <c r="G4816" s="30" t="s">
        <v>3909</v>
      </c>
      <c r="H4816" s="31" t="s">
        <v>3856</v>
      </c>
      <c r="I4816" s="31" t="s">
        <v>48</v>
      </c>
      <c r="J4816" s="32">
        <v>2274057</v>
      </c>
      <c r="K4816" s="33">
        <f t="shared" si="860"/>
        <v>470.67517846473157</v>
      </c>
      <c r="L4816" s="33">
        <v>2245050</v>
      </c>
      <c r="M4816" s="33">
        <v>0</v>
      </c>
      <c r="N4816" s="33">
        <v>0</v>
      </c>
      <c r="O4816" s="33">
        <v>0</v>
      </c>
      <c r="P4816" s="33">
        <f t="shared" si="861"/>
        <v>2274057</v>
      </c>
      <c r="Q4816" s="33">
        <f t="shared" si="862"/>
        <v>470.67517846473157</v>
      </c>
      <c r="R4816" s="33">
        <f t="shared" si="863"/>
        <v>2245050</v>
      </c>
      <c r="S4816" s="33"/>
      <c r="T4816" s="30" t="str">
        <f t="shared" si="864"/>
        <v>COP</v>
      </c>
      <c r="U4816" s="33">
        <v>0</v>
      </c>
      <c r="V4816" s="33">
        <v>0</v>
      </c>
      <c r="W4816" s="33">
        <v>0</v>
      </c>
      <c r="X4816" s="33">
        <f t="shared" si="865"/>
        <v>2274057</v>
      </c>
      <c r="Y4816" s="33">
        <f t="shared" si="866"/>
        <v>470.67517846473157</v>
      </c>
      <c r="Z4816" s="33">
        <f t="shared" si="867"/>
        <v>2245050</v>
      </c>
      <c r="AA4816" s="34">
        <f t="shared" si="868"/>
        <v>3.2372460503885459E-06</v>
      </c>
      <c r="AB4816" s="33" t="s">
        <v>4928</v>
      </c>
      <c r="AC4816" s="35">
        <v>44960</v>
      </c>
      <c r="AD4816" s="33">
        <v>60</v>
      </c>
      <c r="AE4816" s="36">
        <f t="shared" si="869"/>
        <v>45020</v>
      </c>
    </row>
    <row r="4817" spans="2:31" ht="14.5" hidden="1">
      <c r="B4817" s="29" t="s">
        <v>1954</v>
      </c>
      <c r="C4817" s="30" t="str">
        <f t="shared" si="859"/>
        <v>(Proveedores estratégicos)</v>
      </c>
      <c r="D4817" s="30">
        <v>4</v>
      </c>
      <c r="E4817" s="30" t="s">
        <v>5291</v>
      </c>
      <c r="F4817" s="30" t="s">
        <v>5292</v>
      </c>
      <c r="G4817" s="30" t="s">
        <v>3909</v>
      </c>
      <c r="H4817" s="31" t="s">
        <v>3857</v>
      </c>
      <c r="I4817" s="31" t="s">
        <v>48</v>
      </c>
      <c r="J4817" s="32">
        <v>7381874</v>
      </c>
      <c r="K4817" s="33">
        <f t="shared" si="860"/>
        <v>1546.3125674811577</v>
      </c>
      <c r="L4817" s="33">
        <v>7375679</v>
      </c>
      <c r="M4817" s="33">
        <v>0</v>
      </c>
      <c r="N4817" s="33">
        <v>0</v>
      </c>
      <c r="O4817" s="33">
        <v>0</v>
      </c>
      <c r="P4817" s="33">
        <f t="shared" si="861"/>
        <v>7381874</v>
      </c>
      <c r="Q4817" s="33">
        <f t="shared" si="862"/>
        <v>1546.3125674811577</v>
      </c>
      <c r="R4817" s="33">
        <f t="shared" si="863"/>
        <v>7375679</v>
      </c>
      <c r="S4817" s="33"/>
      <c r="T4817" s="30" t="str">
        <f t="shared" si="864"/>
        <v>COP</v>
      </c>
      <c r="U4817" s="33">
        <v>0</v>
      </c>
      <c r="V4817" s="33">
        <v>0</v>
      </c>
      <c r="W4817" s="33">
        <v>0</v>
      </c>
      <c r="X4817" s="33">
        <f t="shared" si="865"/>
        <v>7381874</v>
      </c>
      <c r="Y4817" s="33">
        <f t="shared" si="866"/>
        <v>1546.3125674811577</v>
      </c>
      <c r="Z4817" s="33">
        <f t="shared" si="867"/>
        <v>7375679</v>
      </c>
      <c r="AA4817" s="34">
        <f t="shared" si="868"/>
        <v>1.0635347859372281E-05</v>
      </c>
      <c r="AB4817" s="33" t="s">
        <v>4928</v>
      </c>
      <c r="AC4817" s="35">
        <v>44960</v>
      </c>
      <c r="AD4817" s="33">
        <v>60</v>
      </c>
      <c r="AE4817" s="36">
        <f t="shared" si="869"/>
        <v>45020</v>
      </c>
    </row>
    <row r="4818" spans="2:31" ht="14.5" hidden="1">
      <c r="B4818" s="29" t="s">
        <v>1954</v>
      </c>
      <c r="C4818" s="30" t="str">
        <f t="shared" si="859"/>
        <v>(Proveedores estratégicos)</v>
      </c>
      <c r="D4818" s="30">
        <v>4</v>
      </c>
      <c r="E4818" s="30" t="s">
        <v>5291</v>
      </c>
      <c r="F4818" s="30" t="s">
        <v>5292</v>
      </c>
      <c r="G4818" s="30" t="s">
        <v>3909</v>
      </c>
      <c r="H4818" s="31" t="s">
        <v>3858</v>
      </c>
      <c r="I4818" s="31" t="s">
        <v>48</v>
      </c>
      <c r="J4818" s="32">
        <v>2730887</v>
      </c>
      <c r="K4818" s="33">
        <f t="shared" si="860"/>
        <v>569.49023554199812</v>
      </c>
      <c r="L4818" s="33">
        <v>2716383</v>
      </c>
      <c r="M4818" s="33">
        <v>0</v>
      </c>
      <c r="N4818" s="33">
        <v>0</v>
      </c>
      <c r="O4818" s="33">
        <v>0</v>
      </c>
      <c r="P4818" s="33">
        <f t="shared" si="861"/>
        <v>2730887</v>
      </c>
      <c r="Q4818" s="33">
        <f t="shared" si="862"/>
        <v>569.49023554199812</v>
      </c>
      <c r="R4818" s="33">
        <f t="shared" si="863"/>
        <v>2716383</v>
      </c>
      <c r="S4818" s="33"/>
      <c r="T4818" s="30" t="str">
        <f t="shared" si="864"/>
        <v>COP</v>
      </c>
      <c r="U4818" s="33">
        <v>0</v>
      </c>
      <c r="V4818" s="33">
        <v>0</v>
      </c>
      <c r="W4818" s="33">
        <v>0</v>
      </c>
      <c r="X4818" s="33">
        <f t="shared" si="865"/>
        <v>2730887</v>
      </c>
      <c r="Y4818" s="33">
        <f t="shared" si="866"/>
        <v>569.49023554199812</v>
      </c>
      <c r="Z4818" s="33">
        <f t="shared" si="867"/>
        <v>2716383</v>
      </c>
      <c r="AA4818" s="34">
        <f t="shared" si="868"/>
        <v>3.9168838725607846E-06</v>
      </c>
      <c r="AB4818" s="33" t="s">
        <v>4928</v>
      </c>
      <c r="AC4818" s="35">
        <v>44960</v>
      </c>
      <c r="AD4818" s="33">
        <v>60</v>
      </c>
      <c r="AE4818" s="36">
        <f t="shared" si="869"/>
        <v>45020</v>
      </c>
    </row>
    <row r="4819" spans="2:31" ht="14.5" hidden="1">
      <c r="B4819" s="29" t="s">
        <v>1954</v>
      </c>
      <c r="C4819" s="30" t="str">
        <f t="shared" si="859"/>
        <v>(Proveedores estratégicos)</v>
      </c>
      <c r="D4819" s="30">
        <v>4</v>
      </c>
      <c r="E4819" s="30" t="s">
        <v>5291</v>
      </c>
      <c r="F4819" s="30" t="s">
        <v>5292</v>
      </c>
      <c r="G4819" s="30" t="s">
        <v>3909</v>
      </c>
      <c r="H4819" s="31" t="s">
        <v>3859</v>
      </c>
      <c r="I4819" s="31" t="s">
        <v>48</v>
      </c>
      <c r="J4819" s="32">
        <v>4837034</v>
      </c>
      <c r="K4819" s="33">
        <f t="shared" si="860"/>
        <v>1008.0038156336152</v>
      </c>
      <c r="L4819" s="33">
        <v>4808027</v>
      </c>
      <c r="M4819" s="33">
        <v>0</v>
      </c>
      <c r="N4819" s="33">
        <v>0</v>
      </c>
      <c r="O4819" s="33">
        <v>0</v>
      </c>
      <c r="P4819" s="33">
        <f t="shared" si="861"/>
        <v>4837034</v>
      </c>
      <c r="Q4819" s="33">
        <f t="shared" si="862"/>
        <v>1008.0038156336152</v>
      </c>
      <c r="R4819" s="33">
        <f t="shared" si="863"/>
        <v>4808027</v>
      </c>
      <c r="S4819" s="33"/>
      <c r="T4819" s="30" t="str">
        <f t="shared" si="864"/>
        <v>COP</v>
      </c>
      <c r="U4819" s="33">
        <v>0</v>
      </c>
      <c r="V4819" s="33">
        <v>0</v>
      </c>
      <c r="W4819" s="33">
        <v>0</v>
      </c>
      <c r="X4819" s="33">
        <f t="shared" si="865"/>
        <v>4837034</v>
      </c>
      <c r="Y4819" s="33">
        <f t="shared" si="866"/>
        <v>1008.0038156336152</v>
      </c>
      <c r="Z4819" s="33">
        <f t="shared" si="867"/>
        <v>4808027</v>
      </c>
      <c r="AA4819" s="34">
        <f t="shared" si="868"/>
        <v>6.932926400708888E-06</v>
      </c>
      <c r="AB4819" s="33" t="s">
        <v>4928</v>
      </c>
      <c r="AC4819" s="35">
        <v>44960</v>
      </c>
      <c r="AD4819" s="33">
        <v>60</v>
      </c>
      <c r="AE4819" s="36">
        <f t="shared" si="869"/>
        <v>45020</v>
      </c>
    </row>
    <row r="4820" spans="2:31" ht="14.5" hidden="1">
      <c r="B4820" s="29" t="s">
        <v>1954</v>
      </c>
      <c r="C4820" s="30" t="str">
        <f t="shared" si="859"/>
        <v>(Proveedores estratégicos)</v>
      </c>
      <c r="D4820" s="30">
        <v>4</v>
      </c>
      <c r="E4820" s="30" t="s">
        <v>5291</v>
      </c>
      <c r="F4820" s="30" t="s">
        <v>5292</v>
      </c>
      <c r="G4820" s="30" t="s">
        <v>3909</v>
      </c>
      <c r="H4820" s="31" t="s">
        <v>3860</v>
      </c>
      <c r="I4820" s="31" t="s">
        <v>48</v>
      </c>
      <c r="J4820" s="32">
        <v>13567356</v>
      </c>
      <c r="K4820" s="33">
        <f t="shared" si="860"/>
        <v>2837.5573655356038</v>
      </c>
      <c r="L4820" s="33">
        <v>13534723</v>
      </c>
      <c r="M4820" s="33">
        <v>0</v>
      </c>
      <c r="N4820" s="33">
        <v>0</v>
      </c>
      <c r="O4820" s="33">
        <v>0</v>
      </c>
      <c r="P4820" s="33">
        <f t="shared" si="861"/>
        <v>13567356</v>
      </c>
      <c r="Q4820" s="33">
        <f t="shared" si="862"/>
        <v>2837.5573655356038</v>
      </c>
      <c r="R4820" s="33">
        <f t="shared" si="863"/>
        <v>13534723</v>
      </c>
      <c r="S4820" s="33"/>
      <c r="T4820" s="30" t="str">
        <f t="shared" si="864"/>
        <v>COP</v>
      </c>
      <c r="U4820" s="33">
        <v>0</v>
      </c>
      <c r="V4820" s="33">
        <v>0</v>
      </c>
      <c r="W4820" s="33">
        <v>0</v>
      </c>
      <c r="X4820" s="33">
        <f t="shared" si="865"/>
        <v>13567356</v>
      </c>
      <c r="Y4820" s="33">
        <f t="shared" si="866"/>
        <v>2837.5573655356038</v>
      </c>
      <c r="Z4820" s="33">
        <f t="shared" si="867"/>
        <v>13534723</v>
      </c>
      <c r="AA4820" s="34">
        <f t="shared" si="868"/>
        <v>1.951637093822098E-05</v>
      </c>
      <c r="AB4820" s="33" t="s">
        <v>4928</v>
      </c>
      <c r="AC4820" s="35">
        <v>44960</v>
      </c>
      <c r="AD4820" s="33">
        <v>60</v>
      </c>
      <c r="AE4820" s="36">
        <f t="shared" si="869"/>
        <v>45020</v>
      </c>
    </row>
    <row r="4821" spans="2:31" ht="14.5" hidden="1">
      <c r="B4821" s="29" t="s">
        <v>1954</v>
      </c>
      <c r="C4821" s="30" t="str">
        <f t="shared" si="859"/>
        <v>(Proveedores estratégicos)</v>
      </c>
      <c r="D4821" s="30">
        <v>4</v>
      </c>
      <c r="E4821" s="30" t="s">
        <v>5291</v>
      </c>
      <c r="F4821" s="30" t="s">
        <v>5292</v>
      </c>
      <c r="G4821" s="30" t="s">
        <v>3909</v>
      </c>
      <c r="H4821" s="31" t="s">
        <v>3861</v>
      </c>
      <c r="I4821" s="31" t="s">
        <v>48</v>
      </c>
      <c r="J4821" s="32">
        <v>47332041</v>
      </c>
      <c r="K4821" s="33">
        <f t="shared" si="860"/>
        <v>9916.3302829229415</v>
      </c>
      <c r="L4821" s="33">
        <v>47299408</v>
      </c>
      <c r="M4821" s="33">
        <v>0</v>
      </c>
      <c r="N4821" s="33">
        <v>0</v>
      </c>
      <c r="O4821" s="33">
        <v>0</v>
      </c>
      <c r="P4821" s="33">
        <f t="shared" si="861"/>
        <v>47332041</v>
      </c>
      <c r="Q4821" s="33">
        <f t="shared" si="862"/>
        <v>9916.3302829229415</v>
      </c>
      <c r="R4821" s="33">
        <f t="shared" si="863"/>
        <v>47299408</v>
      </c>
      <c r="S4821" s="33"/>
      <c r="T4821" s="30" t="str">
        <f t="shared" si="864"/>
        <v>COP</v>
      </c>
      <c r="U4821" s="33">
        <v>0</v>
      </c>
      <c r="V4821" s="33">
        <v>0</v>
      </c>
      <c r="W4821" s="33">
        <v>0</v>
      </c>
      <c r="X4821" s="33">
        <f t="shared" si="865"/>
        <v>47332041</v>
      </c>
      <c r="Y4821" s="33">
        <f t="shared" si="866"/>
        <v>9916.3302829229415</v>
      </c>
      <c r="Z4821" s="33">
        <f t="shared" si="867"/>
        <v>47299408</v>
      </c>
      <c r="AA4821" s="34">
        <f t="shared" si="868"/>
        <v>6.8203301366881087E-05</v>
      </c>
      <c r="AB4821" s="33" t="s">
        <v>4928</v>
      </c>
      <c r="AC4821" s="35">
        <v>44960</v>
      </c>
      <c r="AD4821" s="33">
        <v>60</v>
      </c>
      <c r="AE4821" s="36">
        <f t="shared" si="869"/>
        <v>45020</v>
      </c>
    </row>
    <row r="4822" spans="2:31" ht="14.5" hidden="1">
      <c r="B4822" s="29" t="s">
        <v>1954</v>
      </c>
      <c r="C4822" s="30" t="str">
        <f t="shared" si="859"/>
        <v>(Proveedores estratégicos)</v>
      </c>
      <c r="D4822" s="30">
        <v>4</v>
      </c>
      <c r="E4822" s="30" t="s">
        <v>5291</v>
      </c>
      <c r="F4822" s="30" t="s">
        <v>5292</v>
      </c>
      <c r="G4822" s="30" t="s">
        <v>3909</v>
      </c>
      <c r="H4822" s="31" t="s">
        <v>3862</v>
      </c>
      <c r="I4822" s="31" t="s">
        <v>48</v>
      </c>
      <c r="J4822" s="32">
        <v>4694113</v>
      </c>
      <c r="K4822" s="33">
        <f t="shared" si="860"/>
        <v>981.08095642420619</v>
      </c>
      <c r="L4822" s="33">
        <v>4679609</v>
      </c>
      <c r="M4822" s="33">
        <v>0</v>
      </c>
      <c r="N4822" s="33">
        <v>0</v>
      </c>
      <c r="O4822" s="33">
        <v>0</v>
      </c>
      <c r="P4822" s="33">
        <f t="shared" si="861"/>
        <v>4694113</v>
      </c>
      <c r="Q4822" s="33">
        <f t="shared" si="862"/>
        <v>981.08095642420619</v>
      </c>
      <c r="R4822" s="33">
        <f t="shared" si="863"/>
        <v>4679609</v>
      </c>
      <c r="S4822" s="33"/>
      <c r="T4822" s="30" t="str">
        <f t="shared" si="864"/>
        <v>COP</v>
      </c>
      <c r="U4822" s="33">
        <v>0</v>
      </c>
      <c r="V4822" s="33">
        <v>0</v>
      </c>
      <c r="W4822" s="33">
        <v>0</v>
      </c>
      <c r="X4822" s="33">
        <f t="shared" si="865"/>
        <v>4694113</v>
      </c>
      <c r="Y4822" s="33">
        <f t="shared" si="866"/>
        <v>981.08095642420619</v>
      </c>
      <c r="Z4822" s="33">
        <f t="shared" si="867"/>
        <v>4679609</v>
      </c>
      <c r="AA4822" s="34">
        <f t="shared" si="868"/>
        <v>6.7477542828055918E-06</v>
      </c>
      <c r="AB4822" s="33" t="s">
        <v>4928</v>
      </c>
      <c r="AC4822" s="35">
        <v>44960</v>
      </c>
      <c r="AD4822" s="33">
        <v>60</v>
      </c>
      <c r="AE4822" s="36">
        <f t="shared" si="869"/>
        <v>45020</v>
      </c>
    </row>
    <row r="4823" spans="2:31" ht="14.5" hidden="1">
      <c r="B4823" s="29" t="s">
        <v>1954</v>
      </c>
      <c r="C4823" s="30" t="str">
        <f t="shared" si="859"/>
        <v>(Proveedores estratégicos)</v>
      </c>
      <c r="D4823" s="30">
        <v>4</v>
      </c>
      <c r="E4823" s="30" t="s">
        <v>5291</v>
      </c>
      <c r="F4823" s="30" t="s">
        <v>5292</v>
      </c>
      <c r="G4823" s="30" t="s">
        <v>3909</v>
      </c>
      <c r="H4823" s="31" t="s">
        <v>3863</v>
      </c>
      <c r="I4823" s="31" t="s">
        <v>48</v>
      </c>
      <c r="J4823" s="32">
        <v>1843323</v>
      </c>
      <c r="K4823" s="33">
        <f t="shared" si="860"/>
        <v>381.51178758241872</v>
      </c>
      <c r="L4823" s="33">
        <v>1819754</v>
      </c>
      <c r="M4823" s="33">
        <v>0</v>
      </c>
      <c r="N4823" s="33">
        <v>0</v>
      </c>
      <c r="O4823" s="33">
        <v>0</v>
      </c>
      <c r="P4823" s="33">
        <f t="shared" si="861"/>
        <v>1843323</v>
      </c>
      <c r="Q4823" s="33">
        <f t="shared" si="862"/>
        <v>381.51178758241872</v>
      </c>
      <c r="R4823" s="33">
        <f t="shared" si="863"/>
        <v>1819754</v>
      </c>
      <c r="S4823" s="33"/>
      <c r="T4823" s="30" t="str">
        <f t="shared" si="864"/>
        <v>COP</v>
      </c>
      <c r="U4823" s="33">
        <v>0</v>
      </c>
      <c r="V4823" s="33">
        <v>0</v>
      </c>
      <c r="W4823" s="33">
        <v>0</v>
      </c>
      <c r="X4823" s="33">
        <f t="shared" si="865"/>
        <v>1843323</v>
      </c>
      <c r="Y4823" s="33">
        <f t="shared" si="866"/>
        <v>381.51178758241872</v>
      </c>
      <c r="Z4823" s="33">
        <f t="shared" si="867"/>
        <v>1819754</v>
      </c>
      <c r="AA4823" s="34">
        <f t="shared" si="868"/>
        <v>2.6239912025027317E-06</v>
      </c>
      <c r="AB4823" s="33" t="s">
        <v>4928</v>
      </c>
      <c r="AC4823" s="35">
        <v>44960</v>
      </c>
      <c r="AD4823" s="33">
        <v>60</v>
      </c>
      <c r="AE4823" s="36">
        <f t="shared" si="869"/>
        <v>45020</v>
      </c>
    </row>
    <row r="4824" spans="2:31" ht="14.5" hidden="1">
      <c r="B4824" s="29" t="s">
        <v>1954</v>
      </c>
      <c r="C4824" s="30" t="str">
        <f t="shared" si="859"/>
        <v>(Proveedores estratégicos)</v>
      </c>
      <c r="D4824" s="30">
        <v>4</v>
      </c>
      <c r="E4824" s="30" t="s">
        <v>5291</v>
      </c>
      <c r="F4824" s="30" t="s">
        <v>5292</v>
      </c>
      <c r="G4824" s="30" t="s">
        <v>3909</v>
      </c>
      <c r="H4824" s="31" t="s">
        <v>3864</v>
      </c>
      <c r="I4824" s="31" t="s">
        <v>48</v>
      </c>
      <c r="J4824" s="32">
        <v>2793211</v>
      </c>
      <c r="K4824" s="33">
        <f t="shared" si="860"/>
        <v>579.51591769133199</v>
      </c>
      <c r="L4824" s="33">
        <v>2764204</v>
      </c>
      <c r="M4824" s="33">
        <v>0</v>
      </c>
      <c r="N4824" s="33">
        <v>0</v>
      </c>
      <c r="O4824" s="33">
        <v>0</v>
      </c>
      <c r="P4824" s="33">
        <f t="shared" si="861"/>
        <v>2793211</v>
      </c>
      <c r="Q4824" s="33">
        <f t="shared" si="862"/>
        <v>579.51591769133199</v>
      </c>
      <c r="R4824" s="33">
        <f t="shared" si="863"/>
        <v>2764204</v>
      </c>
      <c r="S4824" s="33"/>
      <c r="T4824" s="30" t="str">
        <f t="shared" si="864"/>
        <v>COP</v>
      </c>
      <c r="U4824" s="33">
        <v>0</v>
      </c>
      <c r="V4824" s="33">
        <v>0</v>
      </c>
      <c r="W4824" s="33">
        <v>0</v>
      </c>
      <c r="X4824" s="33">
        <f t="shared" si="865"/>
        <v>2793211</v>
      </c>
      <c r="Y4824" s="33">
        <f t="shared" si="866"/>
        <v>579.51591769133199</v>
      </c>
      <c r="Z4824" s="33">
        <f t="shared" si="867"/>
        <v>2764204</v>
      </c>
      <c r="AA4824" s="34">
        <f t="shared" si="868"/>
        <v>3.9858392826298834E-06</v>
      </c>
      <c r="AB4824" s="33" t="s">
        <v>4928</v>
      </c>
      <c r="AC4824" s="35">
        <v>44960</v>
      </c>
      <c r="AD4824" s="33">
        <v>60</v>
      </c>
      <c r="AE4824" s="36">
        <f t="shared" si="869"/>
        <v>45020</v>
      </c>
    </row>
    <row r="4825" spans="2:31" ht="14.5" hidden="1">
      <c r="B4825" s="29" t="s">
        <v>1954</v>
      </c>
      <c r="C4825" s="30" t="str">
        <f t="shared" si="859"/>
        <v>(Proveedores estratégicos)</v>
      </c>
      <c r="D4825" s="30">
        <v>4</v>
      </c>
      <c r="E4825" s="30" t="s">
        <v>5291</v>
      </c>
      <c r="F4825" s="30" t="s">
        <v>5292</v>
      </c>
      <c r="G4825" s="30" t="s">
        <v>3909</v>
      </c>
      <c r="H4825" s="31" t="s">
        <v>3865</v>
      </c>
      <c r="I4825" s="31" t="s">
        <v>48</v>
      </c>
      <c r="J4825" s="32">
        <v>11059471</v>
      </c>
      <c r="K4825" s="33">
        <f t="shared" si="860"/>
        <v>2312.5389687306729</v>
      </c>
      <c r="L4825" s="33">
        <v>11030464</v>
      </c>
      <c r="M4825" s="33">
        <v>0</v>
      </c>
      <c r="N4825" s="33">
        <v>0</v>
      </c>
      <c r="O4825" s="33">
        <v>0</v>
      </c>
      <c r="P4825" s="33">
        <f t="shared" si="861"/>
        <v>11059471</v>
      </c>
      <c r="Q4825" s="33">
        <f t="shared" si="862"/>
        <v>2312.5389687306729</v>
      </c>
      <c r="R4825" s="33">
        <f t="shared" si="863"/>
        <v>11030464</v>
      </c>
      <c r="S4825" s="33"/>
      <c r="T4825" s="30" t="str">
        <f t="shared" si="864"/>
        <v>COP</v>
      </c>
      <c r="U4825" s="33">
        <v>0</v>
      </c>
      <c r="V4825" s="33">
        <v>0</v>
      </c>
      <c r="W4825" s="33">
        <v>0</v>
      </c>
      <c r="X4825" s="33">
        <f t="shared" si="865"/>
        <v>11059471</v>
      </c>
      <c r="Y4825" s="33">
        <f t="shared" si="866"/>
        <v>2312.5389687306729</v>
      </c>
      <c r="Z4825" s="33">
        <f t="shared" si="867"/>
        <v>11030464</v>
      </c>
      <c r="AA4825" s="34">
        <f t="shared" si="868"/>
        <v>1.5905358908689357E-05</v>
      </c>
      <c r="AB4825" s="33" t="s">
        <v>4928</v>
      </c>
      <c r="AC4825" s="35">
        <v>44960</v>
      </c>
      <c r="AD4825" s="33">
        <v>60</v>
      </c>
      <c r="AE4825" s="36">
        <f t="shared" si="869"/>
        <v>45020</v>
      </c>
    </row>
    <row r="4826" spans="2:31" ht="14.5" hidden="1">
      <c r="B4826" s="29" t="s">
        <v>1954</v>
      </c>
      <c r="C4826" s="30" t="str">
        <f t="shared" si="859"/>
        <v>(Proveedores estratégicos)</v>
      </c>
      <c r="D4826" s="30">
        <v>4</v>
      </c>
      <c r="E4826" s="30" t="s">
        <v>5291</v>
      </c>
      <c r="F4826" s="30" t="s">
        <v>5292</v>
      </c>
      <c r="G4826" s="30" t="s">
        <v>3909</v>
      </c>
      <c r="H4826" s="31" t="s">
        <v>3866</v>
      </c>
      <c r="I4826" s="31" t="s">
        <v>48</v>
      </c>
      <c r="J4826" s="32">
        <v>4053222</v>
      </c>
      <c r="K4826" s="33">
        <f t="shared" si="860"/>
        <v>843.67747413440668</v>
      </c>
      <c r="L4826" s="33">
        <v>4024215</v>
      </c>
      <c r="M4826" s="33">
        <v>0</v>
      </c>
      <c r="N4826" s="33">
        <v>0</v>
      </c>
      <c r="O4826" s="33">
        <v>0</v>
      </c>
      <c r="P4826" s="33">
        <f t="shared" si="861"/>
        <v>4053222</v>
      </c>
      <c r="Q4826" s="33">
        <f t="shared" si="862"/>
        <v>843.67747413440668</v>
      </c>
      <c r="R4826" s="33">
        <f t="shared" si="863"/>
        <v>4024215</v>
      </c>
      <c r="S4826" s="33"/>
      <c r="T4826" s="30" t="str">
        <f t="shared" si="864"/>
        <v>COP</v>
      </c>
      <c r="U4826" s="33">
        <v>0</v>
      </c>
      <c r="V4826" s="33">
        <v>0</v>
      </c>
      <c r="W4826" s="33">
        <v>0</v>
      </c>
      <c r="X4826" s="33">
        <f t="shared" si="865"/>
        <v>4053222</v>
      </c>
      <c r="Y4826" s="33">
        <f t="shared" si="866"/>
        <v>843.67747413440668</v>
      </c>
      <c r="Z4826" s="33">
        <f t="shared" si="867"/>
        <v>4024215</v>
      </c>
      <c r="AA4826" s="34">
        <f t="shared" si="868"/>
        <v>5.8027100129905092E-06</v>
      </c>
      <c r="AB4826" s="33" t="s">
        <v>4928</v>
      </c>
      <c r="AC4826" s="35">
        <v>44960</v>
      </c>
      <c r="AD4826" s="33">
        <v>60</v>
      </c>
      <c r="AE4826" s="36">
        <f t="shared" si="869"/>
        <v>45020</v>
      </c>
    </row>
    <row r="4827" spans="2:31" ht="14.5" hidden="1">
      <c r="B4827" s="29" t="s">
        <v>1954</v>
      </c>
      <c r="C4827" s="30" t="str">
        <f t="shared" si="859"/>
        <v>(Proveedores estratégicos)</v>
      </c>
      <c r="D4827" s="30">
        <v>4</v>
      </c>
      <c r="E4827" s="30" t="s">
        <v>5291</v>
      </c>
      <c r="F4827" s="30" t="s">
        <v>5292</v>
      </c>
      <c r="G4827" s="30" t="s">
        <v>3909</v>
      </c>
      <c r="H4827" s="31" t="s">
        <v>3867</v>
      </c>
      <c r="I4827" s="31" t="s">
        <v>48</v>
      </c>
      <c r="J4827" s="32">
        <v>3887563</v>
      </c>
      <c r="K4827" s="33">
        <f t="shared" si="860"/>
        <v>801.96819606486577</v>
      </c>
      <c r="L4827" s="33">
        <v>3825268</v>
      </c>
      <c r="M4827" s="33">
        <v>0</v>
      </c>
      <c r="N4827" s="33">
        <v>0</v>
      </c>
      <c r="O4827" s="33">
        <v>0</v>
      </c>
      <c r="P4827" s="33">
        <f t="shared" si="861"/>
        <v>3887563</v>
      </c>
      <c r="Q4827" s="33">
        <f t="shared" si="862"/>
        <v>801.96819606486577</v>
      </c>
      <c r="R4827" s="33">
        <f t="shared" si="863"/>
        <v>3825268</v>
      </c>
      <c r="S4827" s="33"/>
      <c r="T4827" s="30" t="str">
        <f t="shared" si="864"/>
        <v>COP</v>
      </c>
      <c r="U4827" s="33">
        <v>0</v>
      </c>
      <c r="V4827" s="33">
        <v>0</v>
      </c>
      <c r="W4827" s="33">
        <v>0</v>
      </c>
      <c r="X4827" s="33">
        <f t="shared" si="865"/>
        <v>3887563</v>
      </c>
      <c r="Y4827" s="33">
        <f t="shared" si="866"/>
        <v>801.96819606486577</v>
      </c>
      <c r="Z4827" s="33">
        <f t="shared" si="867"/>
        <v>3825268</v>
      </c>
      <c r="AA4827" s="34">
        <f t="shared" si="868"/>
        <v>5.5158387228247444E-06</v>
      </c>
      <c r="AB4827" s="33" t="s">
        <v>4928</v>
      </c>
      <c r="AC4827" s="35">
        <v>44960</v>
      </c>
      <c r="AD4827" s="33">
        <v>60</v>
      </c>
      <c r="AE4827" s="36">
        <f t="shared" si="869"/>
        <v>45020</v>
      </c>
    </row>
    <row r="4828" spans="2:31" ht="14.5" hidden="1">
      <c r="B4828" s="29" t="s">
        <v>1954</v>
      </c>
      <c r="C4828" s="30" t="str">
        <f t="shared" si="859"/>
        <v>(Proveedores estratégicos)</v>
      </c>
      <c r="D4828" s="30">
        <v>4</v>
      </c>
      <c r="E4828" s="30" t="s">
        <v>5291</v>
      </c>
      <c r="F4828" s="30" t="s">
        <v>5292</v>
      </c>
      <c r="G4828" s="30" t="s">
        <v>3909</v>
      </c>
      <c r="H4828" s="31" t="s">
        <v>3868</v>
      </c>
      <c r="I4828" s="31" t="s">
        <v>48</v>
      </c>
      <c r="J4828" s="32">
        <v>9285122</v>
      </c>
      <c r="K4828" s="33">
        <f t="shared" si="860"/>
        <v>1939.7861567973835</v>
      </c>
      <c r="L4828" s="33">
        <v>9252489</v>
      </c>
      <c r="M4828" s="33">
        <v>0</v>
      </c>
      <c r="N4828" s="33">
        <v>0</v>
      </c>
      <c r="O4828" s="33">
        <v>0</v>
      </c>
      <c r="P4828" s="33">
        <f t="shared" si="861"/>
        <v>9285122</v>
      </c>
      <c r="Q4828" s="33">
        <f t="shared" si="862"/>
        <v>1939.7861567973835</v>
      </c>
      <c r="R4828" s="33">
        <f t="shared" si="863"/>
        <v>9252489</v>
      </c>
      <c r="S4828" s="33"/>
      <c r="T4828" s="30" t="str">
        <f t="shared" si="864"/>
        <v>COP</v>
      </c>
      <c r="U4828" s="33">
        <v>0</v>
      </c>
      <c r="V4828" s="33">
        <v>0</v>
      </c>
      <c r="W4828" s="33">
        <v>0</v>
      </c>
      <c r="X4828" s="33">
        <f t="shared" si="865"/>
        <v>9285122</v>
      </c>
      <c r="Y4828" s="33">
        <f t="shared" si="866"/>
        <v>1939.7861567973835</v>
      </c>
      <c r="Z4828" s="33">
        <f t="shared" si="867"/>
        <v>9252489</v>
      </c>
      <c r="AA4828" s="34">
        <f t="shared" si="868"/>
        <v>1.3341610864574717E-05</v>
      </c>
      <c r="AB4828" s="33" t="s">
        <v>4928</v>
      </c>
      <c r="AC4828" s="35">
        <v>44960</v>
      </c>
      <c r="AD4828" s="33">
        <v>60</v>
      </c>
      <c r="AE4828" s="36">
        <f t="shared" si="869"/>
        <v>45020</v>
      </c>
    </row>
    <row r="4829" spans="2:31" ht="14.5" hidden="1">
      <c r="B4829" s="29" t="s">
        <v>1954</v>
      </c>
      <c r="C4829" s="30" t="str">
        <f t="shared" si="859"/>
        <v>(Proveedores estratégicos)</v>
      </c>
      <c r="D4829" s="30">
        <v>4</v>
      </c>
      <c r="E4829" s="30" t="s">
        <v>5291</v>
      </c>
      <c r="F4829" s="30" t="s">
        <v>5292</v>
      </c>
      <c r="G4829" s="30" t="s">
        <v>3909</v>
      </c>
      <c r="H4829" s="31" t="s">
        <v>3869</v>
      </c>
      <c r="I4829" s="31" t="s">
        <v>48</v>
      </c>
      <c r="J4829" s="32">
        <v>11415285</v>
      </c>
      <c r="K4829" s="33">
        <f t="shared" si="860"/>
        <v>2387.1354445108336</v>
      </c>
      <c r="L4829" s="33">
        <v>11386278</v>
      </c>
      <c r="M4829" s="33">
        <v>0</v>
      </c>
      <c r="N4829" s="33">
        <v>0</v>
      </c>
      <c r="O4829" s="33">
        <v>0</v>
      </c>
      <c r="P4829" s="33">
        <f t="shared" si="861"/>
        <v>11415285</v>
      </c>
      <c r="Q4829" s="33">
        <f t="shared" si="862"/>
        <v>2387.1354445108336</v>
      </c>
      <c r="R4829" s="33">
        <f t="shared" si="863"/>
        <v>11386278</v>
      </c>
      <c r="S4829" s="33"/>
      <c r="T4829" s="30" t="str">
        <f t="shared" si="864"/>
        <v>COP</v>
      </c>
      <c r="U4829" s="33">
        <v>0</v>
      </c>
      <c r="V4829" s="33">
        <v>0</v>
      </c>
      <c r="W4829" s="33">
        <v>0</v>
      </c>
      <c r="X4829" s="33">
        <f t="shared" si="865"/>
        <v>11415285</v>
      </c>
      <c r="Y4829" s="33">
        <f t="shared" si="866"/>
        <v>2387.1354445108336</v>
      </c>
      <c r="Z4829" s="33">
        <f t="shared" si="867"/>
        <v>11386278</v>
      </c>
      <c r="AA4829" s="34">
        <f t="shared" si="868"/>
        <v>1.6418424304191887E-05</v>
      </c>
      <c r="AB4829" s="33" t="s">
        <v>4928</v>
      </c>
      <c r="AC4829" s="35">
        <v>44960</v>
      </c>
      <c r="AD4829" s="33">
        <v>60</v>
      </c>
      <c r="AE4829" s="36">
        <f t="shared" si="869"/>
        <v>45020</v>
      </c>
    </row>
    <row r="4830" spans="2:31" ht="14.5" hidden="1">
      <c r="B4830" s="29" t="s">
        <v>1954</v>
      </c>
      <c r="C4830" s="30" t="str">
        <f t="shared" si="859"/>
        <v>(Proveedores estratégicos)</v>
      </c>
      <c r="D4830" s="30">
        <v>4</v>
      </c>
      <c r="E4830" s="30" t="s">
        <v>5291</v>
      </c>
      <c r="F4830" s="30" t="s">
        <v>5292</v>
      </c>
      <c r="G4830" s="30" t="s">
        <v>3909</v>
      </c>
      <c r="H4830" s="31" t="s">
        <v>3870</v>
      </c>
      <c r="I4830" s="31" t="s">
        <v>48</v>
      </c>
      <c r="J4830" s="32">
        <v>2923522</v>
      </c>
      <c r="K4830" s="33">
        <f t="shared" si="860"/>
        <v>606.83564472677335</v>
      </c>
      <c r="L4830" s="33">
        <v>2894515</v>
      </c>
      <c r="M4830" s="33">
        <v>0</v>
      </c>
      <c r="N4830" s="33">
        <v>0</v>
      </c>
      <c r="O4830" s="33">
        <v>0</v>
      </c>
      <c r="P4830" s="33">
        <f t="shared" si="861"/>
        <v>2923522</v>
      </c>
      <c r="Q4830" s="33">
        <f t="shared" si="862"/>
        <v>606.83564472677335</v>
      </c>
      <c r="R4830" s="33">
        <f t="shared" si="863"/>
        <v>2894515</v>
      </c>
      <c r="S4830" s="33"/>
      <c r="T4830" s="30" t="str">
        <f t="shared" si="864"/>
        <v>COP</v>
      </c>
      <c r="U4830" s="33">
        <v>0</v>
      </c>
      <c r="V4830" s="33">
        <v>0</v>
      </c>
      <c r="W4830" s="33">
        <v>0</v>
      </c>
      <c r="X4830" s="33">
        <f t="shared" si="865"/>
        <v>2923522</v>
      </c>
      <c r="Y4830" s="33">
        <f t="shared" si="866"/>
        <v>606.83564472677335</v>
      </c>
      <c r="Z4830" s="33">
        <f t="shared" si="867"/>
        <v>2894515</v>
      </c>
      <c r="AA4830" s="34">
        <f t="shared" si="868"/>
        <v>4.1737410086815007E-06</v>
      </c>
      <c r="AB4830" s="33" t="s">
        <v>4928</v>
      </c>
      <c r="AC4830" s="35">
        <v>44960</v>
      </c>
      <c r="AD4830" s="33">
        <v>60</v>
      </c>
      <c r="AE4830" s="36">
        <f t="shared" si="869"/>
        <v>45020</v>
      </c>
    </row>
    <row r="4831" spans="2:31" ht="14.5" hidden="1">
      <c r="B4831" s="29" t="s">
        <v>1954</v>
      </c>
      <c r="C4831" s="30" t="str">
        <f t="shared" si="859"/>
        <v>(Proveedores estratégicos)</v>
      </c>
      <c r="D4831" s="30">
        <v>4</v>
      </c>
      <c r="E4831" s="30" t="s">
        <v>5291</v>
      </c>
      <c r="F4831" s="30" t="s">
        <v>5292</v>
      </c>
      <c r="G4831" s="30" t="s">
        <v>3909</v>
      </c>
      <c r="H4831" s="31" t="s">
        <v>3871</v>
      </c>
      <c r="I4831" s="31" t="s">
        <v>48</v>
      </c>
      <c r="J4831" s="32">
        <v>4833301</v>
      </c>
      <c r="K4831" s="33">
        <f t="shared" si="860"/>
        <v>1010.2617482730064</v>
      </c>
      <c r="L4831" s="33">
        <v>4818797</v>
      </c>
      <c r="M4831" s="33">
        <v>0</v>
      </c>
      <c r="N4831" s="33">
        <v>0</v>
      </c>
      <c r="O4831" s="33">
        <v>0</v>
      </c>
      <c r="P4831" s="33">
        <f t="shared" si="861"/>
        <v>4833301</v>
      </c>
      <c r="Q4831" s="33">
        <f t="shared" si="862"/>
        <v>1010.2617482730064</v>
      </c>
      <c r="R4831" s="33">
        <f t="shared" si="863"/>
        <v>4818797</v>
      </c>
      <c r="S4831" s="33"/>
      <c r="T4831" s="30" t="str">
        <f t="shared" si="864"/>
        <v>COP</v>
      </c>
      <c r="U4831" s="33">
        <v>0</v>
      </c>
      <c r="V4831" s="33">
        <v>0</v>
      </c>
      <c r="W4831" s="33">
        <v>0</v>
      </c>
      <c r="X4831" s="33">
        <f t="shared" si="865"/>
        <v>4833301</v>
      </c>
      <c r="Y4831" s="33">
        <f t="shared" si="866"/>
        <v>1010.2617482730064</v>
      </c>
      <c r="Z4831" s="33">
        <f t="shared" si="867"/>
        <v>4818797</v>
      </c>
      <c r="AA4831" s="34">
        <f t="shared" si="868"/>
        <v>6.9484561839933075E-06</v>
      </c>
      <c r="AB4831" s="33" t="s">
        <v>4928</v>
      </c>
      <c r="AC4831" s="35">
        <v>44960</v>
      </c>
      <c r="AD4831" s="33">
        <v>60</v>
      </c>
      <c r="AE4831" s="36">
        <f t="shared" si="869"/>
        <v>45020</v>
      </c>
    </row>
    <row r="4832" spans="2:31" ht="14.5" hidden="1">
      <c r="B4832" s="29" t="s">
        <v>1954</v>
      </c>
      <c r="C4832" s="30" t="str">
        <f t="shared" si="859"/>
        <v>(Proveedores estratégicos)</v>
      </c>
      <c r="D4832" s="30">
        <v>4</v>
      </c>
      <c r="E4832" s="30" t="s">
        <v>5291</v>
      </c>
      <c r="F4832" s="30" t="s">
        <v>5292</v>
      </c>
      <c r="G4832" s="30" t="s">
        <v>3909</v>
      </c>
      <c r="H4832" s="31" t="s">
        <v>3872</v>
      </c>
      <c r="I4832" s="31" t="s">
        <v>48</v>
      </c>
      <c r="J4832" s="32">
        <v>2065300</v>
      </c>
      <c r="K4832" s="33">
        <f t="shared" si="860"/>
        <v>426.90923194649724</v>
      </c>
      <c r="L4832" s="33">
        <v>2036293</v>
      </c>
      <c r="M4832" s="33">
        <v>0</v>
      </c>
      <c r="N4832" s="33">
        <v>0</v>
      </c>
      <c r="O4832" s="33">
        <v>0</v>
      </c>
      <c r="P4832" s="33">
        <f t="shared" si="861"/>
        <v>2065300</v>
      </c>
      <c r="Q4832" s="33">
        <f t="shared" si="862"/>
        <v>426.90923194649724</v>
      </c>
      <c r="R4832" s="33">
        <f t="shared" si="863"/>
        <v>2036293</v>
      </c>
      <c r="S4832" s="33"/>
      <c r="T4832" s="30" t="str">
        <f t="shared" si="864"/>
        <v>COP</v>
      </c>
      <c r="U4832" s="33">
        <v>0</v>
      </c>
      <c r="V4832" s="33">
        <v>0</v>
      </c>
      <c r="W4832" s="33">
        <v>0</v>
      </c>
      <c r="X4832" s="33">
        <f t="shared" si="865"/>
        <v>2065300</v>
      </c>
      <c r="Y4832" s="33">
        <f t="shared" si="866"/>
        <v>426.90923194649724</v>
      </c>
      <c r="Z4832" s="33">
        <f t="shared" si="867"/>
        <v>2036293</v>
      </c>
      <c r="AA4832" s="34">
        <f t="shared" si="868"/>
        <v>2.9362292473146895E-06</v>
      </c>
      <c r="AB4832" s="33" t="s">
        <v>4928</v>
      </c>
      <c r="AC4832" s="35">
        <v>44960</v>
      </c>
      <c r="AD4832" s="33">
        <v>60</v>
      </c>
      <c r="AE4832" s="36">
        <f t="shared" si="869"/>
        <v>45020</v>
      </c>
    </row>
    <row r="4833" spans="2:31" ht="14.5" hidden="1">
      <c r="B4833" s="29" t="s">
        <v>1954</v>
      </c>
      <c r="C4833" s="30" t="str">
        <f t="shared" si="859"/>
        <v>(Proveedores estratégicos)</v>
      </c>
      <c r="D4833" s="30">
        <v>4</v>
      </c>
      <c r="E4833" s="30" t="s">
        <v>5291</v>
      </c>
      <c r="F4833" s="30" t="s">
        <v>5292</v>
      </c>
      <c r="G4833" s="30" t="s">
        <v>3909</v>
      </c>
      <c r="H4833" s="31" t="s">
        <v>3873</v>
      </c>
      <c r="I4833" s="31" t="s">
        <v>48</v>
      </c>
      <c r="J4833" s="32">
        <v>4736083</v>
      </c>
      <c r="K4833" s="33">
        <f t="shared" si="860"/>
        <v>989.11978364099491</v>
      </c>
      <c r="L4833" s="33">
        <v>4717953</v>
      </c>
      <c r="M4833" s="33">
        <v>0</v>
      </c>
      <c r="N4833" s="33">
        <v>0</v>
      </c>
      <c r="O4833" s="33">
        <v>0</v>
      </c>
      <c r="P4833" s="33">
        <f t="shared" si="861"/>
        <v>4736083</v>
      </c>
      <c r="Q4833" s="33">
        <f t="shared" si="862"/>
        <v>989.11978364099491</v>
      </c>
      <c r="R4833" s="33">
        <f t="shared" si="863"/>
        <v>4717953</v>
      </c>
      <c r="S4833" s="33"/>
      <c r="T4833" s="30" t="str">
        <f t="shared" si="864"/>
        <v>COP</v>
      </c>
      <c r="U4833" s="33">
        <v>0</v>
      </c>
      <c r="V4833" s="33">
        <v>0</v>
      </c>
      <c r="W4833" s="33">
        <v>0</v>
      </c>
      <c r="X4833" s="33">
        <f t="shared" si="865"/>
        <v>4736083</v>
      </c>
      <c r="Y4833" s="33">
        <f t="shared" si="866"/>
        <v>989.11978364099491</v>
      </c>
      <c r="Z4833" s="33">
        <f t="shared" si="867"/>
        <v>4717953</v>
      </c>
      <c r="AA4833" s="34">
        <f t="shared" si="868"/>
        <v>6.803044348753387E-06</v>
      </c>
      <c r="AB4833" s="33" t="s">
        <v>4928</v>
      </c>
      <c r="AC4833" s="35">
        <v>44960</v>
      </c>
      <c r="AD4833" s="33">
        <v>60</v>
      </c>
      <c r="AE4833" s="36">
        <f t="shared" si="869"/>
        <v>45020</v>
      </c>
    </row>
    <row r="4834" spans="2:31" ht="14.5" hidden="1">
      <c r="B4834" s="29" t="s">
        <v>1954</v>
      </c>
      <c r="C4834" s="30" t="str">
        <f t="shared" si="859"/>
        <v>(Proveedores estratégicos)</v>
      </c>
      <c r="D4834" s="30">
        <v>4</v>
      </c>
      <c r="E4834" s="30" t="s">
        <v>5291</v>
      </c>
      <c r="F4834" s="30" t="s">
        <v>5292</v>
      </c>
      <c r="G4834" s="30" t="s">
        <v>3909</v>
      </c>
      <c r="H4834" s="31" t="s">
        <v>3874</v>
      </c>
      <c r="I4834" s="31" t="s">
        <v>48</v>
      </c>
      <c r="J4834" s="32">
        <v>6530436</v>
      </c>
      <c r="K4834" s="33">
        <f t="shared" si="860"/>
        <v>1363.786072937304</v>
      </c>
      <c r="L4834" s="33">
        <v>6505055</v>
      </c>
      <c r="M4834" s="33">
        <v>0</v>
      </c>
      <c r="N4834" s="33">
        <v>0</v>
      </c>
      <c r="O4834" s="33">
        <v>0</v>
      </c>
      <c r="P4834" s="33">
        <f t="shared" si="861"/>
        <v>6530436</v>
      </c>
      <c r="Q4834" s="33">
        <f t="shared" si="862"/>
        <v>1363.786072937304</v>
      </c>
      <c r="R4834" s="33">
        <f t="shared" si="863"/>
        <v>6505055</v>
      </c>
      <c r="S4834" s="33"/>
      <c r="T4834" s="30" t="str">
        <f t="shared" si="864"/>
        <v>COP</v>
      </c>
      <c r="U4834" s="33">
        <v>0</v>
      </c>
      <c r="V4834" s="33">
        <v>0</v>
      </c>
      <c r="W4834" s="33">
        <v>0</v>
      </c>
      <c r="X4834" s="33">
        <f t="shared" si="865"/>
        <v>6530436</v>
      </c>
      <c r="Y4834" s="33">
        <f t="shared" si="866"/>
        <v>1363.786072937304</v>
      </c>
      <c r="Z4834" s="33">
        <f t="shared" si="867"/>
        <v>6505055</v>
      </c>
      <c r="AA4834" s="34">
        <f t="shared" si="868"/>
        <v>9.3799530550812953E-06</v>
      </c>
      <c r="AB4834" s="33" t="s">
        <v>4928</v>
      </c>
      <c r="AC4834" s="35">
        <v>44960</v>
      </c>
      <c r="AD4834" s="33">
        <v>60</v>
      </c>
      <c r="AE4834" s="36">
        <f t="shared" si="869"/>
        <v>45020</v>
      </c>
    </row>
    <row r="4835" spans="2:31" ht="14.5" hidden="1">
      <c r="B4835" s="29" t="s">
        <v>1954</v>
      </c>
      <c r="C4835" s="30" t="str">
        <f t="shared" si="859"/>
        <v>(Proveedores estratégicos)</v>
      </c>
      <c r="D4835" s="30">
        <v>4</v>
      </c>
      <c r="E4835" s="30" t="s">
        <v>5291</v>
      </c>
      <c r="F4835" s="30" t="s">
        <v>5292</v>
      </c>
      <c r="G4835" s="30" t="s">
        <v>3909</v>
      </c>
      <c r="H4835" s="31" t="s">
        <v>3875</v>
      </c>
      <c r="I4835" s="31" t="s">
        <v>48</v>
      </c>
      <c r="J4835" s="32">
        <v>7228321</v>
      </c>
      <c r="K4835" s="33">
        <f t="shared" si="860"/>
        <v>1514.1201505288425</v>
      </c>
      <c r="L4835" s="33">
        <v>7222126</v>
      </c>
      <c r="M4835" s="33">
        <v>0</v>
      </c>
      <c r="N4835" s="33">
        <v>0</v>
      </c>
      <c r="O4835" s="33">
        <v>0</v>
      </c>
      <c r="P4835" s="33">
        <f t="shared" si="861"/>
        <v>7228321</v>
      </c>
      <c r="Q4835" s="33">
        <f t="shared" si="862"/>
        <v>1514.1201505288425</v>
      </c>
      <c r="R4835" s="33">
        <f t="shared" si="863"/>
        <v>7222126</v>
      </c>
      <c r="S4835" s="33"/>
      <c r="T4835" s="30" t="str">
        <f t="shared" si="864"/>
        <v>COP</v>
      </c>
      <c r="U4835" s="33">
        <v>0</v>
      </c>
      <c r="V4835" s="33">
        <v>0</v>
      </c>
      <c r="W4835" s="33">
        <v>0</v>
      </c>
      <c r="X4835" s="33">
        <f t="shared" si="865"/>
        <v>7228321</v>
      </c>
      <c r="Y4835" s="33">
        <f t="shared" si="866"/>
        <v>1514.1201505288425</v>
      </c>
      <c r="Z4835" s="33">
        <f t="shared" si="867"/>
        <v>7222126</v>
      </c>
      <c r="AA4835" s="34">
        <f t="shared" si="868"/>
        <v>1.0413932370730464E-05</v>
      </c>
      <c r="AB4835" s="33" t="s">
        <v>4928</v>
      </c>
      <c r="AC4835" s="35">
        <v>44960</v>
      </c>
      <c r="AD4835" s="33">
        <v>60</v>
      </c>
      <c r="AE4835" s="36">
        <f t="shared" si="869"/>
        <v>45020</v>
      </c>
    </row>
    <row r="4836" spans="2:31" ht="14.5" hidden="1">
      <c r="B4836" s="29" t="s">
        <v>1954</v>
      </c>
      <c r="C4836" s="30" t="str">
        <f t="shared" si="859"/>
        <v>(Proveedores estratégicos)</v>
      </c>
      <c r="D4836" s="30">
        <v>4</v>
      </c>
      <c r="E4836" s="30" t="s">
        <v>5291</v>
      </c>
      <c r="F4836" s="30" t="s">
        <v>5292</v>
      </c>
      <c r="G4836" s="30" t="s">
        <v>3909</v>
      </c>
      <c r="H4836" s="31" t="s">
        <v>3876</v>
      </c>
      <c r="I4836" s="31" t="s">
        <v>48</v>
      </c>
      <c r="J4836" s="32">
        <v>4672674</v>
      </c>
      <c r="K4836" s="33">
        <f t="shared" si="860"/>
        <v>973.92580479469996</v>
      </c>
      <c r="L4836" s="33">
        <v>4645480</v>
      </c>
      <c r="M4836" s="33">
        <v>0</v>
      </c>
      <c r="N4836" s="33">
        <v>0</v>
      </c>
      <c r="O4836" s="33">
        <v>0</v>
      </c>
      <c r="P4836" s="33">
        <f t="shared" si="861"/>
        <v>4672674</v>
      </c>
      <c r="Q4836" s="33">
        <f t="shared" si="862"/>
        <v>973.92580479469996</v>
      </c>
      <c r="R4836" s="33">
        <f t="shared" si="863"/>
        <v>4645480</v>
      </c>
      <c r="S4836" s="33"/>
      <c r="T4836" s="30" t="str">
        <f t="shared" si="864"/>
        <v>COP</v>
      </c>
      <c r="U4836" s="33">
        <v>0</v>
      </c>
      <c r="V4836" s="33">
        <v>0</v>
      </c>
      <c r="W4836" s="33">
        <v>0</v>
      </c>
      <c r="X4836" s="33">
        <f t="shared" si="865"/>
        <v>4672674</v>
      </c>
      <c r="Y4836" s="33">
        <f t="shared" si="866"/>
        <v>973.92580479469996</v>
      </c>
      <c r="Z4836" s="33">
        <f t="shared" si="867"/>
        <v>4645480</v>
      </c>
      <c r="AA4836" s="34">
        <f t="shared" si="868"/>
        <v>6.6985420289788566E-06</v>
      </c>
      <c r="AB4836" s="33" t="s">
        <v>4928</v>
      </c>
      <c r="AC4836" s="35">
        <v>44960</v>
      </c>
      <c r="AD4836" s="33">
        <v>60</v>
      </c>
      <c r="AE4836" s="36">
        <f t="shared" si="869"/>
        <v>45020</v>
      </c>
    </row>
    <row r="4837" spans="2:31" ht="14.5" hidden="1">
      <c r="B4837" s="29" t="s">
        <v>1954</v>
      </c>
      <c r="C4837" s="30" t="str">
        <f t="shared" si="859"/>
        <v>(Proveedores estratégicos)</v>
      </c>
      <c r="D4837" s="30">
        <v>4</v>
      </c>
      <c r="E4837" s="30" t="s">
        <v>5291</v>
      </c>
      <c r="F4837" s="30" t="s">
        <v>5292</v>
      </c>
      <c r="G4837" s="30" t="s">
        <v>3909</v>
      </c>
      <c r="H4837" s="31" t="s">
        <v>3877</v>
      </c>
      <c r="I4837" s="31" t="s">
        <v>48</v>
      </c>
      <c r="J4837" s="32">
        <v>25149042</v>
      </c>
      <c r="K4837" s="33">
        <f t="shared" si="860"/>
        <v>5265.6601360629784</v>
      </c>
      <c r="L4837" s="33">
        <v>25116409</v>
      </c>
      <c r="M4837" s="33">
        <v>0</v>
      </c>
      <c r="N4837" s="33">
        <v>0</v>
      </c>
      <c r="O4837" s="33">
        <v>0</v>
      </c>
      <c r="P4837" s="33">
        <f t="shared" si="861"/>
        <v>25149042</v>
      </c>
      <c r="Q4837" s="33">
        <f t="shared" si="862"/>
        <v>5265.6601360629784</v>
      </c>
      <c r="R4837" s="33">
        <f t="shared" si="863"/>
        <v>25116409</v>
      </c>
      <c r="S4837" s="33"/>
      <c r="T4837" s="30" t="str">
        <f t="shared" si="864"/>
        <v>COP</v>
      </c>
      <c r="U4837" s="33">
        <v>0</v>
      </c>
      <c r="V4837" s="33">
        <v>0</v>
      </c>
      <c r="W4837" s="33">
        <v>0</v>
      </c>
      <c r="X4837" s="33">
        <f t="shared" si="865"/>
        <v>25149042</v>
      </c>
      <c r="Y4837" s="33">
        <f t="shared" si="866"/>
        <v>5265.6601360629784</v>
      </c>
      <c r="Z4837" s="33">
        <f t="shared" si="867"/>
        <v>25116409</v>
      </c>
      <c r="AA4837" s="34">
        <f t="shared" si="868"/>
        <v>3.6216563477514235E-05</v>
      </c>
      <c r="AB4837" s="33" t="s">
        <v>4928</v>
      </c>
      <c r="AC4837" s="35">
        <v>44960</v>
      </c>
      <c r="AD4837" s="33">
        <v>60</v>
      </c>
      <c r="AE4837" s="36">
        <f t="shared" si="869"/>
        <v>45020</v>
      </c>
    </row>
    <row r="4838" spans="2:31" ht="14.5" hidden="1">
      <c r="B4838" s="29" t="s">
        <v>1954</v>
      </c>
      <c r="C4838" s="30" t="str">
        <f t="shared" si="859"/>
        <v>(Proveedores estratégicos)</v>
      </c>
      <c r="D4838" s="30">
        <v>4</v>
      </c>
      <c r="E4838" s="30" t="s">
        <v>5291</v>
      </c>
      <c r="F4838" s="30" t="s">
        <v>5292</v>
      </c>
      <c r="G4838" s="30" t="s">
        <v>3909</v>
      </c>
      <c r="H4838" s="31" t="s">
        <v>3878</v>
      </c>
      <c r="I4838" s="31" t="s">
        <v>48</v>
      </c>
      <c r="J4838" s="32">
        <v>11565127</v>
      </c>
      <c r="K4838" s="33">
        <f t="shared" si="860"/>
        <v>2418.5498495759821</v>
      </c>
      <c r="L4838" s="33">
        <v>11536120</v>
      </c>
      <c r="M4838" s="33">
        <v>0</v>
      </c>
      <c r="N4838" s="33">
        <v>0</v>
      </c>
      <c r="O4838" s="33">
        <v>0</v>
      </c>
      <c r="P4838" s="33">
        <f t="shared" si="861"/>
        <v>11565127</v>
      </c>
      <c r="Q4838" s="33">
        <f t="shared" si="862"/>
        <v>2418.5498495759821</v>
      </c>
      <c r="R4838" s="33">
        <f t="shared" si="863"/>
        <v>11536120</v>
      </c>
      <c r="S4838" s="33"/>
      <c r="T4838" s="30" t="str">
        <f t="shared" si="864"/>
        <v>COP</v>
      </c>
      <c r="U4838" s="33">
        <v>0</v>
      </c>
      <c r="V4838" s="33">
        <v>0</v>
      </c>
      <c r="W4838" s="33">
        <v>0</v>
      </c>
      <c r="X4838" s="33">
        <f t="shared" si="865"/>
        <v>11565127</v>
      </c>
      <c r="Y4838" s="33">
        <f t="shared" si="866"/>
        <v>2418.5498495759821</v>
      </c>
      <c r="Z4838" s="33">
        <f t="shared" si="867"/>
        <v>11536120</v>
      </c>
      <c r="AA4838" s="34">
        <f t="shared" si="868"/>
        <v>1.6634488722660215E-05</v>
      </c>
      <c r="AB4838" s="33" t="s">
        <v>4928</v>
      </c>
      <c r="AC4838" s="35">
        <v>44960</v>
      </c>
      <c r="AD4838" s="33">
        <v>60</v>
      </c>
      <c r="AE4838" s="36">
        <f t="shared" si="869"/>
        <v>45020</v>
      </c>
    </row>
    <row r="4839" spans="2:31" ht="14.5" hidden="1">
      <c r="B4839" s="29" t="s">
        <v>1954</v>
      </c>
      <c r="C4839" s="30" t="str">
        <f t="shared" si="859"/>
        <v>(Proveedores estratégicos)</v>
      </c>
      <c r="D4839" s="30">
        <v>4</v>
      </c>
      <c r="E4839" s="30" t="s">
        <v>5291</v>
      </c>
      <c r="F4839" s="30" t="s">
        <v>5292</v>
      </c>
      <c r="G4839" s="30" t="s">
        <v>3909</v>
      </c>
      <c r="H4839" s="31" t="s">
        <v>3879</v>
      </c>
      <c r="I4839" s="31" t="s">
        <v>48</v>
      </c>
      <c r="J4839" s="32">
        <v>6302289</v>
      </c>
      <c r="K4839" s="33">
        <f t="shared" si="860"/>
        <v>1317.4751826577356</v>
      </c>
      <c r="L4839" s="33">
        <v>6284159</v>
      </c>
      <c r="M4839" s="33">
        <v>0</v>
      </c>
      <c r="N4839" s="33">
        <v>0</v>
      </c>
      <c r="O4839" s="33">
        <v>0</v>
      </c>
      <c r="P4839" s="33">
        <f t="shared" si="861"/>
        <v>6302289</v>
      </c>
      <c r="Q4839" s="33">
        <f t="shared" si="862"/>
        <v>1317.4751826577356</v>
      </c>
      <c r="R4839" s="33">
        <f t="shared" si="863"/>
        <v>6284159</v>
      </c>
      <c r="S4839" s="33"/>
      <c r="T4839" s="30" t="str">
        <f t="shared" si="864"/>
        <v>COP</v>
      </c>
      <c r="U4839" s="33">
        <v>0</v>
      </c>
      <c r="V4839" s="33">
        <v>0</v>
      </c>
      <c r="W4839" s="33">
        <v>0</v>
      </c>
      <c r="X4839" s="33">
        <f t="shared" si="865"/>
        <v>6302289</v>
      </c>
      <c r="Y4839" s="33">
        <f t="shared" si="866"/>
        <v>1317.4751826577356</v>
      </c>
      <c r="Z4839" s="33">
        <f t="shared" si="867"/>
        <v>6284159</v>
      </c>
      <c r="AA4839" s="34">
        <f t="shared" si="868"/>
        <v>9.0614324414884462E-06</v>
      </c>
      <c r="AB4839" s="33" t="s">
        <v>4928</v>
      </c>
      <c r="AC4839" s="35">
        <v>44960</v>
      </c>
      <c r="AD4839" s="33">
        <v>60</v>
      </c>
      <c r="AE4839" s="36">
        <f t="shared" si="869"/>
        <v>45020</v>
      </c>
    </row>
    <row r="4840" spans="2:31" ht="14.5" hidden="1">
      <c r="B4840" s="29" t="s">
        <v>1954</v>
      </c>
      <c r="C4840" s="30" t="str">
        <f t="shared" si="859"/>
        <v>(Proveedores estratégicos)</v>
      </c>
      <c r="D4840" s="30">
        <v>4</v>
      </c>
      <c r="E4840" s="30" t="s">
        <v>5291</v>
      </c>
      <c r="F4840" s="30" t="s">
        <v>5292</v>
      </c>
      <c r="G4840" s="30" t="s">
        <v>3909</v>
      </c>
      <c r="H4840" s="31" t="s">
        <v>3880</v>
      </c>
      <c r="I4840" s="31" t="s">
        <v>48</v>
      </c>
      <c r="J4840" s="32">
        <v>4901820</v>
      </c>
      <c r="K4840" s="33">
        <f t="shared" si="860"/>
        <v>1023.8665786135832</v>
      </c>
      <c r="L4840" s="33">
        <v>4883690</v>
      </c>
      <c r="M4840" s="33">
        <v>0</v>
      </c>
      <c r="N4840" s="33">
        <v>0</v>
      </c>
      <c r="O4840" s="33">
        <v>0</v>
      </c>
      <c r="P4840" s="33">
        <f t="shared" si="861"/>
        <v>4901820</v>
      </c>
      <c r="Q4840" s="33">
        <f t="shared" si="862"/>
        <v>1023.8665786135832</v>
      </c>
      <c r="R4840" s="33">
        <f t="shared" si="863"/>
        <v>4883690</v>
      </c>
      <c r="S4840" s="33"/>
      <c r="T4840" s="30" t="str">
        <f t="shared" si="864"/>
        <v>COP</v>
      </c>
      <c r="U4840" s="33">
        <v>0</v>
      </c>
      <c r="V4840" s="33">
        <v>0</v>
      </c>
      <c r="W4840" s="33">
        <v>0</v>
      </c>
      <c r="X4840" s="33">
        <f t="shared" si="865"/>
        <v>4901820</v>
      </c>
      <c r="Y4840" s="33">
        <f t="shared" si="866"/>
        <v>1023.8665786135832</v>
      </c>
      <c r="Z4840" s="33">
        <f t="shared" si="867"/>
        <v>4883690</v>
      </c>
      <c r="AA4840" s="34">
        <f t="shared" si="868"/>
        <v>7.0420285355880886E-06</v>
      </c>
      <c r="AB4840" s="33" t="s">
        <v>4928</v>
      </c>
      <c r="AC4840" s="35">
        <v>44960</v>
      </c>
      <c r="AD4840" s="33">
        <v>60</v>
      </c>
      <c r="AE4840" s="36">
        <f t="shared" si="869"/>
        <v>45020</v>
      </c>
    </row>
    <row r="4841" spans="2:31" ht="14.5" hidden="1">
      <c r="B4841" s="29" t="s">
        <v>1954</v>
      </c>
      <c r="C4841" s="30" t="str">
        <f t="shared" si="859"/>
        <v>(Proveedores estratégicos)</v>
      </c>
      <c r="D4841" s="30">
        <v>4</v>
      </c>
      <c r="E4841" s="30" t="s">
        <v>5291</v>
      </c>
      <c r="F4841" s="30" t="s">
        <v>5292</v>
      </c>
      <c r="G4841" s="30" t="s">
        <v>3909</v>
      </c>
      <c r="H4841" s="31" t="s">
        <v>3881</v>
      </c>
      <c r="I4841" s="31" t="s">
        <v>48</v>
      </c>
      <c r="J4841" s="32">
        <v>10088520</v>
      </c>
      <c r="K4841" s="33">
        <f t="shared" si="860"/>
        <v>2108.9788987075062</v>
      </c>
      <c r="L4841" s="33">
        <v>10059513</v>
      </c>
      <c r="M4841" s="33">
        <v>0</v>
      </c>
      <c r="N4841" s="33">
        <v>0</v>
      </c>
      <c r="O4841" s="33">
        <v>0</v>
      </c>
      <c r="P4841" s="33">
        <f t="shared" si="861"/>
        <v>10088520</v>
      </c>
      <c r="Q4841" s="33">
        <f t="shared" si="862"/>
        <v>2108.9788987075062</v>
      </c>
      <c r="R4841" s="33">
        <f t="shared" si="863"/>
        <v>10059513</v>
      </c>
      <c r="S4841" s="33"/>
      <c r="T4841" s="30" t="str">
        <f t="shared" si="864"/>
        <v>COP</v>
      </c>
      <c r="U4841" s="33">
        <v>0</v>
      </c>
      <c r="V4841" s="33">
        <v>0</v>
      </c>
      <c r="W4841" s="33">
        <v>0</v>
      </c>
      <c r="X4841" s="33">
        <f t="shared" si="865"/>
        <v>10088520</v>
      </c>
      <c r="Y4841" s="33">
        <f t="shared" si="866"/>
        <v>2108.9788987075062</v>
      </c>
      <c r="Z4841" s="33">
        <f t="shared" si="867"/>
        <v>10059513</v>
      </c>
      <c r="AA4841" s="34">
        <f t="shared" si="868"/>
        <v>1.4505297756434037E-05</v>
      </c>
      <c r="AB4841" s="33" t="s">
        <v>4928</v>
      </c>
      <c r="AC4841" s="35">
        <v>44960</v>
      </c>
      <c r="AD4841" s="33">
        <v>60</v>
      </c>
      <c r="AE4841" s="36">
        <f t="shared" si="869"/>
        <v>45020</v>
      </c>
    </row>
    <row r="4842" spans="2:31" ht="14.5" hidden="1">
      <c r="B4842" s="29" t="s">
        <v>1954</v>
      </c>
      <c r="C4842" s="30" t="str">
        <f t="shared" si="859"/>
        <v>(Proveedores estratégicos)</v>
      </c>
      <c r="D4842" s="30">
        <v>4</v>
      </c>
      <c r="E4842" s="30" t="s">
        <v>5291</v>
      </c>
      <c r="F4842" s="30" t="s">
        <v>5292</v>
      </c>
      <c r="G4842" s="30" t="s">
        <v>3909</v>
      </c>
      <c r="H4842" s="31" t="s">
        <v>3882</v>
      </c>
      <c r="I4842" s="31" t="s">
        <v>48</v>
      </c>
      <c r="J4842" s="32">
        <v>4845977</v>
      </c>
      <c r="K4842" s="33">
        <f t="shared" si="860"/>
        <v>1012.9192741910122</v>
      </c>
      <c r="L4842" s="33">
        <v>4831473</v>
      </c>
      <c r="M4842" s="33">
        <v>0</v>
      </c>
      <c r="N4842" s="33">
        <v>0</v>
      </c>
      <c r="O4842" s="33">
        <v>0</v>
      </c>
      <c r="P4842" s="33">
        <f t="shared" si="861"/>
        <v>4845977</v>
      </c>
      <c r="Q4842" s="33">
        <f t="shared" si="862"/>
        <v>1012.9192741910122</v>
      </c>
      <c r="R4842" s="33">
        <f t="shared" si="863"/>
        <v>4831473</v>
      </c>
      <c r="S4842" s="33"/>
      <c r="T4842" s="30" t="str">
        <f t="shared" si="864"/>
        <v>COP</v>
      </c>
      <c r="U4842" s="33">
        <v>0</v>
      </c>
      <c r="V4842" s="33">
        <v>0</v>
      </c>
      <c r="W4842" s="33">
        <v>0</v>
      </c>
      <c r="X4842" s="33">
        <f t="shared" si="865"/>
        <v>4845977</v>
      </c>
      <c r="Y4842" s="33">
        <f t="shared" si="866"/>
        <v>1012.9192741910122</v>
      </c>
      <c r="Z4842" s="33">
        <f t="shared" si="867"/>
        <v>4831473</v>
      </c>
      <c r="AA4842" s="34">
        <f t="shared" si="868"/>
        <v>6.9667343207540589E-06</v>
      </c>
      <c r="AB4842" s="33" t="s">
        <v>4928</v>
      </c>
      <c r="AC4842" s="35">
        <v>44960</v>
      </c>
      <c r="AD4842" s="33">
        <v>60</v>
      </c>
      <c r="AE4842" s="36">
        <f t="shared" si="869"/>
        <v>45020</v>
      </c>
    </row>
    <row r="4843" spans="2:31" ht="14.5" hidden="1">
      <c r="B4843" s="29" t="s">
        <v>1954</v>
      </c>
      <c r="C4843" s="30" t="str">
        <f t="shared" si="859"/>
        <v>(Proveedores estratégicos)</v>
      </c>
      <c r="D4843" s="30">
        <v>4</v>
      </c>
      <c r="E4843" s="30" t="s">
        <v>5291</v>
      </c>
      <c r="F4843" s="30" t="s">
        <v>5292</v>
      </c>
      <c r="G4843" s="30" t="s">
        <v>3909</v>
      </c>
      <c r="H4843" s="31" t="s">
        <v>3883</v>
      </c>
      <c r="I4843" s="31" t="s">
        <v>48</v>
      </c>
      <c r="J4843" s="32">
        <v>4088293</v>
      </c>
      <c r="K4843" s="33">
        <f t="shared" si="860"/>
        <v>851.03011625103511</v>
      </c>
      <c r="L4843" s="33">
        <v>4059286</v>
      </c>
      <c r="M4843" s="33">
        <v>0</v>
      </c>
      <c r="N4843" s="33">
        <v>0</v>
      </c>
      <c r="O4843" s="33">
        <v>0</v>
      </c>
      <c r="P4843" s="33">
        <f t="shared" si="861"/>
        <v>4088293</v>
      </c>
      <c r="Q4843" s="33">
        <f t="shared" si="862"/>
        <v>851.03011625103511</v>
      </c>
      <c r="R4843" s="33">
        <f t="shared" si="863"/>
        <v>4059286</v>
      </c>
      <c r="S4843" s="33"/>
      <c r="T4843" s="30" t="str">
        <f t="shared" si="864"/>
        <v>COP</v>
      </c>
      <c r="U4843" s="33">
        <v>0</v>
      </c>
      <c r="V4843" s="33">
        <v>0</v>
      </c>
      <c r="W4843" s="33">
        <v>0</v>
      </c>
      <c r="X4843" s="33">
        <f t="shared" si="865"/>
        <v>4088293</v>
      </c>
      <c r="Y4843" s="33">
        <f t="shared" si="866"/>
        <v>851.03011625103511</v>
      </c>
      <c r="Z4843" s="33">
        <f t="shared" si="867"/>
        <v>4059286</v>
      </c>
      <c r="AA4843" s="34">
        <f t="shared" si="868"/>
        <v>5.8532805821240145E-06</v>
      </c>
      <c r="AB4843" s="33" t="s">
        <v>4928</v>
      </c>
      <c r="AC4843" s="35">
        <v>44960</v>
      </c>
      <c r="AD4843" s="33">
        <v>60</v>
      </c>
      <c r="AE4843" s="36">
        <f t="shared" si="869"/>
        <v>45020</v>
      </c>
    </row>
    <row r="4844" spans="2:31" ht="14.5" hidden="1">
      <c r="B4844" s="29" t="s">
        <v>1954</v>
      </c>
      <c r="C4844" s="30" t="str">
        <f t="shared" si="859"/>
        <v>(Proveedores estratégicos)</v>
      </c>
      <c r="D4844" s="30">
        <v>4</v>
      </c>
      <c r="E4844" s="30" t="s">
        <v>5291</v>
      </c>
      <c r="F4844" s="30" t="s">
        <v>5292</v>
      </c>
      <c r="G4844" s="30" t="s">
        <v>3909</v>
      </c>
      <c r="H4844" s="31" t="s">
        <v>3884</v>
      </c>
      <c r="I4844" s="31" t="s">
        <v>48</v>
      </c>
      <c r="J4844" s="32">
        <v>4173540</v>
      </c>
      <c r="K4844" s="33">
        <f t="shared" si="860"/>
        <v>868.9021667348029</v>
      </c>
      <c r="L4844" s="33">
        <v>4144533</v>
      </c>
      <c r="M4844" s="33">
        <v>0</v>
      </c>
      <c r="N4844" s="33">
        <v>0</v>
      </c>
      <c r="O4844" s="33">
        <v>0</v>
      </c>
      <c r="P4844" s="33">
        <f t="shared" si="861"/>
        <v>4173540</v>
      </c>
      <c r="Q4844" s="33">
        <f t="shared" si="862"/>
        <v>868.9021667348029</v>
      </c>
      <c r="R4844" s="33">
        <f t="shared" si="863"/>
        <v>4144533</v>
      </c>
      <c r="S4844" s="33"/>
      <c r="T4844" s="30" t="str">
        <f t="shared" si="864"/>
        <v>COP</v>
      </c>
      <c r="U4844" s="33">
        <v>0</v>
      </c>
      <c r="V4844" s="33">
        <v>0</v>
      </c>
      <c r="W4844" s="33">
        <v>0</v>
      </c>
      <c r="X4844" s="33">
        <f t="shared" si="865"/>
        <v>4173540</v>
      </c>
      <c r="Y4844" s="33">
        <f t="shared" si="866"/>
        <v>868.9021667348029</v>
      </c>
      <c r="Z4844" s="33">
        <f t="shared" si="867"/>
        <v>4144533</v>
      </c>
      <c r="AA4844" s="34">
        <f t="shared" si="868"/>
        <v>5.9762023495935469E-06</v>
      </c>
      <c r="AB4844" s="33" t="s">
        <v>4928</v>
      </c>
      <c r="AC4844" s="35">
        <v>44960</v>
      </c>
      <c r="AD4844" s="33">
        <v>60</v>
      </c>
      <c r="AE4844" s="36">
        <f t="shared" si="869"/>
        <v>45020</v>
      </c>
    </row>
    <row r="4845" spans="2:31" ht="14.5" hidden="1">
      <c r="B4845" s="29" t="s">
        <v>1954</v>
      </c>
      <c r="C4845" s="30" t="str">
        <f t="shared" si="870" ref="C4845:C4908">+IF(D4845=1,$A$4,IF(D4845=2,$A$5,IF(D4845=3,$A$6,IF(D4845=4,$A$7,IF(D4845=5,$A$8,IF(D4845=6,$A$9,))))))</f>
        <v>(Proveedores estratégicos)</v>
      </c>
      <c r="D4845" s="30">
        <v>4</v>
      </c>
      <c r="E4845" s="30" t="s">
        <v>5291</v>
      </c>
      <c r="F4845" s="30" t="s">
        <v>5292</v>
      </c>
      <c r="G4845" s="30" t="s">
        <v>3909</v>
      </c>
      <c r="H4845" s="31" t="s">
        <v>3885</v>
      </c>
      <c r="I4845" s="31" t="s">
        <v>48</v>
      </c>
      <c r="J4845" s="32">
        <v>4637418</v>
      </c>
      <c r="K4845" s="33">
        <f t="shared" si="871" ref="K4845:K4908">+IF(I4845="USD",J4845,L4845/$L$3)</f>
        <v>970.93682191263872</v>
      </c>
      <c r="L4845" s="33">
        <v>4631223</v>
      </c>
      <c r="M4845" s="33">
        <v>0</v>
      </c>
      <c r="N4845" s="33">
        <v>0</v>
      </c>
      <c r="O4845" s="33">
        <v>0</v>
      </c>
      <c r="P4845" s="33">
        <f t="shared" si="872" ref="P4845:P4908">+J4845+M4845</f>
        <v>4637418</v>
      </c>
      <c r="Q4845" s="33">
        <f t="shared" si="873" ref="Q4845:Q4908">+K4845+N4845</f>
        <v>970.93682191263872</v>
      </c>
      <c r="R4845" s="33">
        <f t="shared" si="874" ref="R4845:R4908">+L4845+O4845</f>
        <v>4631223</v>
      </c>
      <c r="S4845" s="33"/>
      <c r="T4845" s="30" t="str">
        <f t="shared" si="875" ref="T4845:T4908">+I4845</f>
        <v>COP</v>
      </c>
      <c r="U4845" s="33">
        <v>0</v>
      </c>
      <c r="V4845" s="33">
        <v>0</v>
      </c>
      <c r="W4845" s="33">
        <v>0</v>
      </c>
      <c r="X4845" s="33">
        <f t="shared" si="876" ref="X4845:X4908">+P4845+U4845</f>
        <v>4637418</v>
      </c>
      <c r="Y4845" s="33">
        <f t="shared" si="877" ref="Y4845:Y4908">+Q4845+V4845</f>
        <v>970.93682191263872</v>
      </c>
      <c r="Z4845" s="33">
        <f t="shared" si="878" ref="Z4845:Z4908">+R4845+W4845</f>
        <v>4631223</v>
      </c>
      <c r="AA4845" s="34">
        <f t="shared" si="879" ref="AA4845:AA4908">+IF(D4845=1,Z4845/$C$4,IF(D4845=2,Z4845/$C$5,IF(D4845=3,Z4845/$C$6,IF(D4845=4,Z4845/$C$7,IF(D4845=5,Z4845/$C$8,IF(D4845=6,Z4845/$C$9))))))</f>
        <v>6.6779841719420918E-06</v>
      </c>
      <c r="AB4845" s="33" t="s">
        <v>4928</v>
      </c>
      <c r="AC4845" s="35">
        <v>44960</v>
      </c>
      <c r="AD4845" s="33">
        <v>60</v>
      </c>
      <c r="AE4845" s="36">
        <f t="shared" si="869"/>
        <v>45020</v>
      </c>
    </row>
    <row r="4846" spans="2:31" ht="14.5" hidden="1">
      <c r="B4846" s="29" t="s">
        <v>1954</v>
      </c>
      <c r="C4846" s="30" t="str">
        <f t="shared" si="870"/>
        <v>(Proveedores estratégicos)</v>
      </c>
      <c r="D4846" s="30">
        <v>4</v>
      </c>
      <c r="E4846" s="30" t="s">
        <v>5291</v>
      </c>
      <c r="F4846" s="30" t="s">
        <v>5292</v>
      </c>
      <c r="G4846" s="30" t="s">
        <v>3909</v>
      </c>
      <c r="H4846" s="31" t="s">
        <v>3886</v>
      </c>
      <c r="I4846" s="31" t="s">
        <v>48</v>
      </c>
      <c r="J4846" s="32">
        <v>2969912</v>
      </c>
      <c r="K4846" s="33">
        <f t="shared" si="871"/>
        <v>616.56131744184825</v>
      </c>
      <c r="L4846" s="33">
        <v>2940905</v>
      </c>
      <c r="M4846" s="33">
        <v>0</v>
      </c>
      <c r="N4846" s="33">
        <v>0</v>
      </c>
      <c r="O4846" s="33">
        <v>0</v>
      </c>
      <c r="P4846" s="33">
        <f t="shared" si="872"/>
        <v>2969912</v>
      </c>
      <c r="Q4846" s="33">
        <f t="shared" si="873"/>
        <v>616.56131744184825</v>
      </c>
      <c r="R4846" s="33">
        <f t="shared" si="874"/>
        <v>2940905</v>
      </c>
      <c r="S4846" s="33"/>
      <c r="T4846" s="30" t="str">
        <f t="shared" si="875"/>
        <v>COP</v>
      </c>
      <c r="U4846" s="33">
        <v>0</v>
      </c>
      <c r="V4846" s="33">
        <v>0</v>
      </c>
      <c r="W4846" s="33">
        <v>0</v>
      </c>
      <c r="X4846" s="33">
        <f t="shared" si="876"/>
        <v>2969912</v>
      </c>
      <c r="Y4846" s="33">
        <f t="shared" si="877"/>
        <v>616.56131744184825</v>
      </c>
      <c r="Z4846" s="33">
        <f t="shared" si="878"/>
        <v>2940905</v>
      </c>
      <c r="AA4846" s="34">
        <f t="shared" si="879"/>
        <v>4.240632990720887E-06</v>
      </c>
      <c r="AB4846" s="33" t="s">
        <v>4928</v>
      </c>
      <c r="AC4846" s="35">
        <v>44960</v>
      </c>
      <c r="AD4846" s="33">
        <v>60</v>
      </c>
      <c r="AE4846" s="36">
        <f t="shared" si="869"/>
        <v>45020</v>
      </c>
    </row>
    <row r="4847" spans="2:31" ht="14.5" hidden="1">
      <c r="B4847" s="29" t="s">
        <v>1954</v>
      </c>
      <c r="C4847" s="30" t="str">
        <f t="shared" si="870"/>
        <v>(Proveedores estratégicos)</v>
      </c>
      <c r="D4847" s="30">
        <v>4</v>
      </c>
      <c r="E4847" s="30" t="s">
        <v>5291</v>
      </c>
      <c r="F4847" s="30" t="s">
        <v>5292</v>
      </c>
      <c r="G4847" s="30" t="s">
        <v>3909</v>
      </c>
      <c r="H4847" s="31" t="s">
        <v>3887</v>
      </c>
      <c r="I4847" s="31" t="s">
        <v>48</v>
      </c>
      <c r="J4847" s="32">
        <v>6270000</v>
      </c>
      <c r="K4847" s="33">
        <f t="shared" si="871"/>
        <v>1314.5067454951413</v>
      </c>
      <c r="L4847" s="33">
        <v>6270000</v>
      </c>
      <c r="M4847" s="33">
        <v>0</v>
      </c>
      <c r="N4847" s="33">
        <v>0</v>
      </c>
      <c r="O4847" s="33">
        <v>0</v>
      </c>
      <c r="P4847" s="33">
        <f t="shared" si="872"/>
        <v>6270000</v>
      </c>
      <c r="Q4847" s="33">
        <f t="shared" si="873"/>
        <v>1314.5067454951413</v>
      </c>
      <c r="R4847" s="33">
        <f t="shared" si="874"/>
        <v>6270000</v>
      </c>
      <c r="S4847" s="33"/>
      <c r="T4847" s="30" t="str">
        <f t="shared" si="875"/>
        <v>COP</v>
      </c>
      <c r="U4847" s="33">
        <v>0</v>
      </c>
      <c r="V4847" s="33">
        <v>0</v>
      </c>
      <c r="W4847" s="33">
        <v>0</v>
      </c>
      <c r="X4847" s="33">
        <f t="shared" si="876"/>
        <v>6270000</v>
      </c>
      <c r="Y4847" s="33">
        <f t="shared" si="877"/>
        <v>1314.5067454951413</v>
      </c>
      <c r="Z4847" s="33">
        <f t="shared" si="878"/>
        <v>6270000</v>
      </c>
      <c r="AA4847" s="34">
        <f t="shared" si="879"/>
        <v>9.0410158953859312E-06</v>
      </c>
      <c r="AB4847" s="33" t="s">
        <v>4928</v>
      </c>
      <c r="AC4847" s="35">
        <v>44966</v>
      </c>
      <c r="AD4847" s="33">
        <v>60</v>
      </c>
      <c r="AE4847" s="36">
        <f t="shared" si="869"/>
        <v>45026</v>
      </c>
    </row>
    <row r="4848" spans="2:31" ht="14.5" hidden="1">
      <c r="B4848" s="29" t="s">
        <v>1954</v>
      </c>
      <c r="C4848" s="30" t="str">
        <f t="shared" si="870"/>
        <v>(Proveedores estratégicos)</v>
      </c>
      <c r="D4848" s="30">
        <v>4</v>
      </c>
      <c r="E4848" s="30" t="s">
        <v>5291</v>
      </c>
      <c r="F4848" s="30" t="s">
        <v>5292</v>
      </c>
      <c r="G4848" s="30" t="s">
        <v>3909</v>
      </c>
      <c r="H4848" s="31" t="s">
        <v>3888</v>
      </c>
      <c r="I4848" s="31" t="s">
        <v>48</v>
      </c>
      <c r="J4848" s="32">
        <v>2000000</v>
      </c>
      <c r="K4848" s="33">
        <f t="shared" si="871"/>
        <v>419.30039728712637</v>
      </c>
      <c r="L4848" s="33">
        <v>2000000</v>
      </c>
      <c r="M4848" s="33">
        <v>0</v>
      </c>
      <c r="N4848" s="33">
        <v>0</v>
      </c>
      <c r="O4848" s="33">
        <v>0</v>
      </c>
      <c r="P4848" s="33">
        <f t="shared" si="872"/>
        <v>2000000</v>
      </c>
      <c r="Q4848" s="33">
        <f t="shared" si="873"/>
        <v>419.30039728712637</v>
      </c>
      <c r="R4848" s="33">
        <f t="shared" si="874"/>
        <v>2000000</v>
      </c>
      <c r="S4848" s="33"/>
      <c r="T4848" s="30" t="str">
        <f t="shared" si="875"/>
        <v>COP</v>
      </c>
      <c r="U4848" s="33">
        <v>0</v>
      </c>
      <c r="V4848" s="33">
        <v>0</v>
      </c>
      <c r="W4848" s="33">
        <v>0</v>
      </c>
      <c r="X4848" s="33">
        <f t="shared" si="876"/>
        <v>2000000</v>
      </c>
      <c r="Y4848" s="33">
        <f t="shared" si="877"/>
        <v>419.30039728712637</v>
      </c>
      <c r="Z4848" s="33">
        <f t="shared" si="878"/>
        <v>2000000</v>
      </c>
      <c r="AA4848" s="34">
        <f t="shared" si="879"/>
        <v>2.8838966173479844E-06</v>
      </c>
      <c r="AB4848" s="33" t="s">
        <v>4928</v>
      </c>
      <c r="AC4848" s="35">
        <v>44966</v>
      </c>
      <c r="AD4848" s="33">
        <v>60</v>
      </c>
      <c r="AE4848" s="36">
        <f t="shared" si="869"/>
        <v>45026</v>
      </c>
    </row>
    <row r="4849" spans="2:31" ht="14.5" hidden="1">
      <c r="B4849" s="29" t="s">
        <v>1954</v>
      </c>
      <c r="C4849" s="30" t="str">
        <f t="shared" si="870"/>
        <v>(Proveedores estratégicos)</v>
      </c>
      <c r="D4849" s="30">
        <v>4</v>
      </c>
      <c r="E4849" s="30" t="s">
        <v>5291</v>
      </c>
      <c r="F4849" s="30" t="s">
        <v>5292</v>
      </c>
      <c r="G4849" s="30" t="s">
        <v>3909</v>
      </c>
      <c r="H4849" s="31" t="s">
        <v>3889</v>
      </c>
      <c r="I4849" s="31" t="s">
        <v>48</v>
      </c>
      <c r="J4849" s="32">
        <v>7104000</v>
      </c>
      <c r="K4849" s="33">
        <f t="shared" si="871"/>
        <v>1489.3550111638729</v>
      </c>
      <c r="L4849" s="33">
        <v>7104000</v>
      </c>
      <c r="M4849" s="33">
        <v>0</v>
      </c>
      <c r="N4849" s="33">
        <v>0</v>
      </c>
      <c r="O4849" s="33">
        <v>0</v>
      </c>
      <c r="P4849" s="33">
        <f t="shared" si="872"/>
        <v>7104000</v>
      </c>
      <c r="Q4849" s="33">
        <f t="shared" si="873"/>
        <v>1489.3550111638729</v>
      </c>
      <c r="R4849" s="33">
        <f t="shared" si="874"/>
        <v>7104000</v>
      </c>
      <c r="S4849" s="33"/>
      <c r="T4849" s="30" t="str">
        <f t="shared" si="875"/>
        <v>COP</v>
      </c>
      <c r="U4849" s="33">
        <v>0</v>
      </c>
      <c r="V4849" s="33">
        <v>0</v>
      </c>
      <c r="W4849" s="33">
        <v>0</v>
      </c>
      <c r="X4849" s="33">
        <f t="shared" si="876"/>
        <v>7104000</v>
      </c>
      <c r="Y4849" s="33">
        <f t="shared" si="877"/>
        <v>1489.3550111638729</v>
      </c>
      <c r="Z4849" s="33">
        <f t="shared" si="878"/>
        <v>7104000</v>
      </c>
      <c r="AA4849" s="34">
        <f t="shared" si="879"/>
        <v>1.024360078482004E-05</v>
      </c>
      <c r="AB4849" s="33" t="s">
        <v>4928</v>
      </c>
      <c r="AC4849" s="35">
        <v>44966</v>
      </c>
      <c r="AD4849" s="33">
        <v>60</v>
      </c>
      <c r="AE4849" s="36">
        <f t="shared" si="869"/>
        <v>45026</v>
      </c>
    </row>
    <row r="4850" spans="2:31" ht="14.5" hidden="1">
      <c r="B4850" s="29" t="s">
        <v>3890</v>
      </c>
      <c r="C4850" s="30" t="str">
        <f t="shared" si="870"/>
        <v>(Acreedores quirografarios)</v>
      </c>
      <c r="D4850" s="30">
        <v>5</v>
      </c>
      <c r="E4850" s="30" t="s">
        <v>5650</v>
      </c>
      <c r="F4850" s="30" t="s">
        <v>5651</v>
      </c>
      <c r="G4850" s="30" t="s">
        <v>3909</v>
      </c>
      <c r="H4850" s="31" t="s">
        <v>3891</v>
      </c>
      <c r="I4850" s="31" t="s">
        <v>48</v>
      </c>
      <c r="J4850" s="32">
        <v>253590</v>
      </c>
      <c r="K4850" s="33">
        <f t="shared" si="871"/>
        <v>53.165193874021192</v>
      </c>
      <c r="L4850" s="33">
        <v>253590</v>
      </c>
      <c r="M4850" s="33">
        <v>0</v>
      </c>
      <c r="N4850" s="33">
        <v>0</v>
      </c>
      <c r="O4850" s="33">
        <v>0</v>
      </c>
      <c r="P4850" s="33">
        <f t="shared" si="872"/>
        <v>253590</v>
      </c>
      <c r="Q4850" s="33">
        <f t="shared" si="873"/>
        <v>53.165193874021192</v>
      </c>
      <c r="R4850" s="33">
        <f t="shared" si="874"/>
        <v>253590</v>
      </c>
      <c r="S4850" s="33"/>
      <c r="T4850" s="30" t="str">
        <f t="shared" si="875"/>
        <v>COP</v>
      </c>
      <c r="U4850" s="33">
        <v>0</v>
      </c>
      <c r="V4850" s="33">
        <v>0</v>
      </c>
      <c r="W4850" s="33">
        <v>0</v>
      </c>
      <c r="X4850" s="33">
        <f t="shared" si="876"/>
        <v>253590</v>
      </c>
      <c r="Y4850" s="33">
        <f t="shared" si="877"/>
        <v>53.165193874021192</v>
      </c>
      <c r="Z4850" s="33">
        <f t="shared" si="878"/>
        <v>253590</v>
      </c>
      <c r="AA4850" s="34">
        <f t="shared" si="879"/>
        <v>6.2528722477787067E-06</v>
      </c>
      <c r="AB4850" s="33" t="s">
        <v>5052</v>
      </c>
      <c r="AC4850" s="35">
        <v>44927</v>
      </c>
      <c r="AD4850" s="33" t="s">
        <v>4909</v>
      </c>
      <c r="AE4850" s="36">
        <f>+AC4850</f>
        <v>44927</v>
      </c>
    </row>
    <row r="4851" spans="2:31" ht="14.5" hidden="1">
      <c r="B4851" s="29" t="s">
        <v>3890</v>
      </c>
      <c r="C4851" s="30" t="str">
        <f t="shared" si="870"/>
        <v>(Acreedores quirografarios)</v>
      </c>
      <c r="D4851" s="30">
        <v>5</v>
      </c>
      <c r="E4851" s="30" t="s">
        <v>5650</v>
      </c>
      <c r="F4851" s="30" t="s">
        <v>5651</v>
      </c>
      <c r="G4851" s="30" t="s">
        <v>3909</v>
      </c>
      <c r="H4851" s="31" t="s">
        <v>3892</v>
      </c>
      <c r="I4851" s="31" t="s">
        <v>48</v>
      </c>
      <c r="J4851" s="32">
        <v>20666</v>
      </c>
      <c r="K4851" s="33">
        <f t="shared" si="871"/>
        <v>4.3326310051678769</v>
      </c>
      <c r="L4851" s="33">
        <v>20666</v>
      </c>
      <c r="M4851" s="33">
        <v>0</v>
      </c>
      <c r="N4851" s="33">
        <v>0</v>
      </c>
      <c r="O4851" s="33">
        <v>0</v>
      </c>
      <c r="P4851" s="33">
        <f t="shared" si="872"/>
        <v>20666</v>
      </c>
      <c r="Q4851" s="33">
        <f t="shared" si="873"/>
        <v>4.3326310051678769</v>
      </c>
      <c r="R4851" s="33">
        <f t="shared" si="874"/>
        <v>20666</v>
      </c>
      <c r="S4851" s="33"/>
      <c r="T4851" s="30" t="str">
        <f t="shared" si="875"/>
        <v>COP</v>
      </c>
      <c r="U4851" s="33">
        <v>0</v>
      </c>
      <c r="V4851" s="33">
        <v>0</v>
      </c>
      <c r="W4851" s="33">
        <v>0</v>
      </c>
      <c r="X4851" s="33">
        <f t="shared" si="876"/>
        <v>20666</v>
      </c>
      <c r="Y4851" s="33">
        <f t="shared" si="877"/>
        <v>4.3326310051678769</v>
      </c>
      <c r="Z4851" s="33">
        <f t="shared" si="878"/>
        <v>20666</v>
      </c>
      <c r="AA4851" s="34">
        <f t="shared" si="879"/>
        <v>5.0957000620132798E-07</v>
      </c>
      <c r="AB4851" s="33" t="s">
        <v>5052</v>
      </c>
      <c r="AC4851" s="35">
        <v>44959</v>
      </c>
      <c r="AD4851" s="33" t="s">
        <v>4909</v>
      </c>
      <c r="AE4851" s="36">
        <f>+AC4851</f>
        <v>44959</v>
      </c>
    </row>
    <row r="4852" spans="2:31" ht="14.5" hidden="1">
      <c r="B4852" s="29" t="s">
        <v>3893</v>
      </c>
      <c r="C4852" s="30" t="str">
        <f t="shared" si="870"/>
        <v>(Acreedores quirografarios)</v>
      </c>
      <c r="D4852" s="30">
        <v>5</v>
      </c>
      <c r="E4852" s="30" t="s">
        <v>5652</v>
      </c>
      <c r="F4852" s="30" t="s">
        <v>5653</v>
      </c>
      <c r="G4852" s="30" t="s">
        <v>4912</v>
      </c>
      <c r="H4852" s="31" t="s">
        <v>3894</v>
      </c>
      <c r="I4852" s="31" t="s">
        <v>48</v>
      </c>
      <c r="J4852" s="32">
        <v>77511</v>
      </c>
      <c r="K4852" s="33">
        <f t="shared" si="871"/>
        <v>16.250196547061226</v>
      </c>
      <c r="L4852" s="33">
        <v>77511</v>
      </c>
      <c r="M4852" s="33">
        <v>0</v>
      </c>
      <c r="N4852" s="33">
        <v>0</v>
      </c>
      <c r="O4852" s="33">
        <v>0</v>
      </c>
      <c r="P4852" s="33">
        <f t="shared" si="872"/>
        <v>77511</v>
      </c>
      <c r="Q4852" s="33">
        <f t="shared" si="873"/>
        <v>16.250196547061226</v>
      </c>
      <c r="R4852" s="33">
        <f t="shared" si="874"/>
        <v>77511</v>
      </c>
      <c r="S4852" s="33"/>
      <c r="T4852" s="30" t="str">
        <f t="shared" si="875"/>
        <v>COP</v>
      </c>
      <c r="U4852" s="33">
        <v>0</v>
      </c>
      <c r="V4852" s="33">
        <v>0</v>
      </c>
      <c r="W4852" s="33">
        <v>0</v>
      </c>
      <c r="X4852" s="33">
        <f t="shared" si="876"/>
        <v>77511</v>
      </c>
      <c r="Y4852" s="33">
        <f t="shared" si="877"/>
        <v>16.250196547061226</v>
      </c>
      <c r="Z4852" s="33">
        <f t="shared" si="878"/>
        <v>77511</v>
      </c>
      <c r="AA4852" s="34">
        <f t="shared" si="879"/>
        <v>1.9112203982711282E-06</v>
      </c>
      <c r="AB4852" s="33" t="s">
        <v>5052</v>
      </c>
      <c r="AC4852" s="35">
        <v>44810</v>
      </c>
      <c r="AD4852" s="33" t="s">
        <v>4909</v>
      </c>
      <c r="AE4852" s="36">
        <f>+AC4852</f>
        <v>44810</v>
      </c>
    </row>
    <row r="4853" spans="2:31" ht="14.5" hidden="1">
      <c r="B4853" s="29" t="s">
        <v>3895</v>
      </c>
      <c r="C4853" s="30" t="str">
        <f t="shared" si="870"/>
        <v>(Acreedores quirografarios)</v>
      </c>
      <c r="D4853" s="30">
        <v>5</v>
      </c>
      <c r="E4853" s="30" t="s">
        <v>5654</v>
      </c>
      <c r="F4853" s="30" t="s">
        <v>5655</v>
      </c>
      <c r="G4853" s="30" t="s">
        <v>4912</v>
      </c>
      <c r="H4853" s="31" t="s">
        <v>3896</v>
      </c>
      <c r="I4853" s="31" t="s">
        <v>48</v>
      </c>
      <c r="J4853" s="32">
        <v>73055</v>
      </c>
      <c r="K4853" s="33">
        <f t="shared" si="871"/>
        <v>15.31599526190551</v>
      </c>
      <c r="L4853" s="33">
        <v>73055</v>
      </c>
      <c r="M4853" s="33">
        <v>0</v>
      </c>
      <c r="N4853" s="33">
        <v>0</v>
      </c>
      <c r="O4853" s="33">
        <v>0</v>
      </c>
      <c r="P4853" s="33">
        <f t="shared" si="872"/>
        <v>73055</v>
      </c>
      <c r="Q4853" s="33">
        <f t="shared" si="873"/>
        <v>15.31599526190551</v>
      </c>
      <c r="R4853" s="33">
        <f t="shared" si="874"/>
        <v>73055</v>
      </c>
      <c r="S4853" s="33"/>
      <c r="T4853" s="30" t="str">
        <f t="shared" si="875"/>
        <v>COP</v>
      </c>
      <c r="U4853" s="33">
        <v>0</v>
      </c>
      <c r="V4853" s="33">
        <v>0</v>
      </c>
      <c r="W4853" s="33">
        <v>0</v>
      </c>
      <c r="X4853" s="33">
        <f t="shared" si="876"/>
        <v>73055</v>
      </c>
      <c r="Y4853" s="33">
        <f t="shared" si="877"/>
        <v>15.31599526190551</v>
      </c>
      <c r="Z4853" s="33">
        <f t="shared" si="878"/>
        <v>73055</v>
      </c>
      <c r="AA4853" s="34">
        <f t="shared" si="879"/>
        <v>1.8013469855336309E-06</v>
      </c>
      <c r="AB4853" s="33" t="s">
        <v>5052</v>
      </c>
      <c r="AC4853" s="35">
        <v>44958</v>
      </c>
      <c r="AD4853" s="33" t="s">
        <v>4909</v>
      </c>
      <c r="AE4853" s="36">
        <f>+AC4853</f>
        <v>44958</v>
      </c>
    </row>
    <row r="4854" spans="2:31" ht="14.5" hidden="1">
      <c r="B4854" s="29" t="s">
        <v>3897</v>
      </c>
      <c r="C4854" s="30" t="str">
        <f t="shared" si="870"/>
        <v>(Acreedores quirografarios)</v>
      </c>
      <c r="D4854" s="30">
        <v>5</v>
      </c>
      <c r="E4854" s="30" t="s">
        <v>5656</v>
      </c>
      <c r="F4854" s="30" t="s">
        <v>5657</v>
      </c>
      <c r="G4854" s="30" t="s">
        <v>3909</v>
      </c>
      <c r="H4854" s="31" t="s">
        <v>3898</v>
      </c>
      <c r="I4854" s="31" t="s">
        <v>48</v>
      </c>
      <c r="J4854" s="32">
        <v>1445052</v>
      </c>
      <c r="K4854" s="33">
        <f t="shared" si="871"/>
        <v>302.95543885027831</v>
      </c>
      <c r="L4854" s="33">
        <v>1445052</v>
      </c>
      <c r="M4854" s="33">
        <v>0</v>
      </c>
      <c r="N4854" s="33">
        <v>0</v>
      </c>
      <c r="O4854" s="33">
        <v>0</v>
      </c>
      <c r="P4854" s="33">
        <f t="shared" si="872"/>
        <v>1445052</v>
      </c>
      <c r="Q4854" s="33">
        <f t="shared" si="873"/>
        <v>302.95543885027831</v>
      </c>
      <c r="R4854" s="33">
        <f t="shared" si="874"/>
        <v>1445052</v>
      </c>
      <c r="S4854" s="33"/>
      <c r="T4854" s="30" t="str">
        <f t="shared" si="875"/>
        <v>COP</v>
      </c>
      <c r="U4854" s="33">
        <v>0</v>
      </c>
      <c r="V4854" s="33">
        <v>0</v>
      </c>
      <c r="W4854" s="33">
        <v>0</v>
      </c>
      <c r="X4854" s="33">
        <f t="shared" si="876"/>
        <v>1445052</v>
      </c>
      <c r="Y4854" s="33">
        <f t="shared" si="877"/>
        <v>302.95543885027831</v>
      </c>
      <c r="Z4854" s="33">
        <f t="shared" si="878"/>
        <v>1445052</v>
      </c>
      <c r="AA4854" s="34">
        <f t="shared" si="879"/>
        <v>3.5631237617402566E-05</v>
      </c>
      <c r="AB4854" s="33" t="s">
        <v>5015</v>
      </c>
      <c r="AC4854" s="35">
        <v>44686</v>
      </c>
      <c r="AD4854" s="33">
        <v>60</v>
      </c>
      <c r="AE4854" s="36">
        <f t="shared" si="880" ref="AE4854:AE4861">+AD4854+AC4854</f>
        <v>44746</v>
      </c>
    </row>
    <row r="4855" spans="1:31" ht="14.5" hidden="1">
      <c r="A4855" s="1" t="s">
        <v>68</v>
      </c>
      <c r="B4855" s="29" t="s">
        <v>3899</v>
      </c>
      <c r="C4855" s="30" t="str">
        <f t="shared" si="870"/>
        <v>(Acreedores quirografarios)</v>
      </c>
      <c r="D4855" s="30">
        <v>5</v>
      </c>
      <c r="E4855" s="30" t="e">
        <v>#N/A</v>
      </c>
      <c r="F4855" s="30" t="e">
        <v>#N/A</v>
      </c>
      <c r="G4855" s="30" t="e">
        <v>#N/A</v>
      </c>
      <c r="H4855" s="31" t="s">
        <v>3900</v>
      </c>
      <c r="I4855" s="31" t="s">
        <v>48</v>
      </c>
      <c r="J4855" s="32">
        <v>110000</v>
      </c>
      <c r="K4855" s="33">
        <f t="shared" si="871"/>
        <v>23.061521850791951</v>
      </c>
      <c r="L4855" s="33">
        <v>110000</v>
      </c>
      <c r="M4855" s="33">
        <v>0</v>
      </c>
      <c r="N4855" s="33">
        <v>0</v>
      </c>
      <c r="O4855" s="33">
        <v>0</v>
      </c>
      <c r="P4855" s="33">
        <f t="shared" si="872"/>
        <v>110000</v>
      </c>
      <c r="Q4855" s="33">
        <f t="shared" si="873"/>
        <v>23.061521850791951</v>
      </c>
      <c r="R4855" s="33">
        <f t="shared" si="874"/>
        <v>110000</v>
      </c>
      <c r="S4855" s="33"/>
      <c r="T4855" s="30" t="str">
        <f t="shared" si="875"/>
        <v>COP</v>
      </c>
      <c r="U4855" s="33">
        <v>0</v>
      </c>
      <c r="V4855" s="33">
        <v>0</v>
      </c>
      <c r="W4855" s="33">
        <v>0</v>
      </c>
      <c r="X4855" s="33">
        <f t="shared" si="876"/>
        <v>110000</v>
      </c>
      <c r="Y4855" s="33">
        <f t="shared" si="877"/>
        <v>23.061521850791951</v>
      </c>
      <c r="Z4855" s="33">
        <f t="shared" si="878"/>
        <v>110000</v>
      </c>
      <c r="AA4855" s="34">
        <f t="shared" si="879"/>
        <v>2.7123149463924355E-06</v>
      </c>
      <c r="AB4855" s="33" t="s">
        <v>762</v>
      </c>
      <c r="AC4855" s="35">
        <v>44966</v>
      </c>
      <c r="AD4855" s="33">
        <v>60</v>
      </c>
      <c r="AE4855" s="36">
        <f t="shared" si="880"/>
        <v>45026</v>
      </c>
    </row>
    <row r="4856" spans="2:31" ht="14.5" hidden="1">
      <c r="B4856" s="29" t="s">
        <v>3901</v>
      </c>
      <c r="C4856" s="30" t="str">
        <f t="shared" si="870"/>
        <v>(Acreedores quirografarios)</v>
      </c>
      <c r="D4856" s="30">
        <v>5</v>
      </c>
      <c r="E4856" s="30" t="s">
        <v>5658</v>
      </c>
      <c r="F4856" s="30" t="s">
        <v>5659</v>
      </c>
      <c r="G4856" s="30" t="s">
        <v>4912</v>
      </c>
      <c r="H4856" s="31" t="s">
        <v>3902</v>
      </c>
      <c r="I4856" s="31" t="s">
        <v>48</v>
      </c>
      <c r="J4856" s="32">
        <v>3503885</v>
      </c>
      <c r="K4856" s="33">
        <f t="shared" si="871"/>
        <v>734.59018627420141</v>
      </c>
      <c r="L4856" s="33">
        <v>3503885</v>
      </c>
      <c r="M4856" s="33">
        <v>0</v>
      </c>
      <c r="N4856" s="33">
        <v>0</v>
      </c>
      <c r="O4856" s="33">
        <v>0</v>
      </c>
      <c r="P4856" s="33">
        <f t="shared" si="872"/>
        <v>3503885</v>
      </c>
      <c r="Q4856" s="33">
        <f t="shared" si="873"/>
        <v>734.59018627420141</v>
      </c>
      <c r="R4856" s="33">
        <f t="shared" si="874"/>
        <v>3503885</v>
      </c>
      <c r="S4856" s="33"/>
      <c r="T4856" s="30" t="str">
        <f t="shared" si="875"/>
        <v>COP</v>
      </c>
      <c r="U4856" s="33">
        <v>0</v>
      </c>
      <c r="V4856" s="33">
        <v>0</v>
      </c>
      <c r="W4856" s="33">
        <v>0</v>
      </c>
      <c r="X4856" s="33">
        <f t="shared" si="876"/>
        <v>3503885</v>
      </c>
      <c r="Y4856" s="33">
        <f t="shared" si="877"/>
        <v>734.59018627420141</v>
      </c>
      <c r="Z4856" s="33">
        <f t="shared" si="878"/>
        <v>3503885</v>
      </c>
      <c r="AA4856" s="34">
        <f t="shared" si="879"/>
        <v>8.6396724144911452E-05</v>
      </c>
      <c r="AB4856" s="33" t="s">
        <v>5026</v>
      </c>
      <c r="AC4856" s="35">
        <v>44901</v>
      </c>
      <c r="AD4856" s="33">
        <v>60</v>
      </c>
      <c r="AE4856" s="36">
        <f t="shared" si="880"/>
        <v>44961</v>
      </c>
    </row>
    <row r="4857" spans="2:31" ht="14.5" hidden="1">
      <c r="B4857" s="29" t="s">
        <v>3901</v>
      </c>
      <c r="C4857" s="30" t="str">
        <f t="shared" si="870"/>
        <v>(Acreedores quirografarios)</v>
      </c>
      <c r="D4857" s="30">
        <v>5</v>
      </c>
      <c r="E4857" s="30" t="s">
        <v>5658</v>
      </c>
      <c r="F4857" s="30" t="s">
        <v>5659</v>
      </c>
      <c r="G4857" s="30" t="s">
        <v>4912</v>
      </c>
      <c r="H4857" s="31" t="s">
        <v>3903</v>
      </c>
      <c r="I4857" s="31" t="s">
        <v>48</v>
      </c>
      <c r="J4857" s="32">
        <v>17612000</v>
      </c>
      <c r="K4857" s="33">
        <f t="shared" si="871"/>
        <v>3241.2088430453787</v>
      </c>
      <c r="L4857" s="33">
        <v>15460080</v>
      </c>
      <c r="M4857" s="33">
        <v>0</v>
      </c>
      <c r="N4857" s="33">
        <v>0</v>
      </c>
      <c r="O4857" s="33">
        <v>0</v>
      </c>
      <c r="P4857" s="33">
        <f t="shared" si="872"/>
        <v>17612000</v>
      </c>
      <c r="Q4857" s="33">
        <f t="shared" si="873"/>
        <v>3241.2088430453787</v>
      </c>
      <c r="R4857" s="33">
        <f t="shared" si="874"/>
        <v>15460080</v>
      </c>
      <c r="S4857" s="33"/>
      <c r="T4857" s="30" t="str">
        <f t="shared" si="875"/>
        <v>COP</v>
      </c>
      <c r="U4857" s="33">
        <v>0</v>
      </c>
      <c r="V4857" s="33">
        <v>0</v>
      </c>
      <c r="W4857" s="33">
        <v>0</v>
      </c>
      <c r="X4857" s="33">
        <f t="shared" si="876"/>
        <v>17612000</v>
      </c>
      <c r="Y4857" s="33">
        <f t="shared" si="877"/>
        <v>3241.2088430453787</v>
      </c>
      <c r="Z4857" s="33">
        <f t="shared" si="878"/>
        <v>15460080</v>
      </c>
      <c r="AA4857" s="34">
        <f t="shared" si="879"/>
        <v>0.00038120550960384336</v>
      </c>
      <c r="AB4857" s="33" t="s">
        <v>5026</v>
      </c>
      <c r="AC4857" s="35">
        <v>44915</v>
      </c>
      <c r="AD4857" s="33">
        <v>60</v>
      </c>
      <c r="AE4857" s="36">
        <f t="shared" si="880"/>
        <v>44975</v>
      </c>
    </row>
    <row r="4858" spans="2:31" ht="14.5" hidden="1">
      <c r="B4858" s="29" t="s">
        <v>3901</v>
      </c>
      <c r="C4858" s="30" t="str">
        <f t="shared" si="870"/>
        <v>(Acreedores quirografarios)</v>
      </c>
      <c r="D4858" s="30">
        <v>5</v>
      </c>
      <c r="E4858" s="30" t="s">
        <v>5658</v>
      </c>
      <c r="F4858" s="30" t="s">
        <v>5659</v>
      </c>
      <c r="G4858" s="30" t="s">
        <v>4912</v>
      </c>
      <c r="H4858" s="31" t="s">
        <v>3904</v>
      </c>
      <c r="I4858" s="31" t="s">
        <v>48</v>
      </c>
      <c r="J4858" s="32">
        <v>503370</v>
      </c>
      <c r="K4858" s="33">
        <f t="shared" si="871"/>
        <v>92.637085023638051</v>
      </c>
      <c r="L4858" s="33">
        <v>441865</v>
      </c>
      <c r="M4858" s="33">
        <v>0</v>
      </c>
      <c r="N4858" s="33">
        <v>0</v>
      </c>
      <c r="O4858" s="33">
        <v>0</v>
      </c>
      <c r="P4858" s="33">
        <f t="shared" si="872"/>
        <v>503370</v>
      </c>
      <c r="Q4858" s="33">
        <f t="shared" si="873"/>
        <v>92.637085023638051</v>
      </c>
      <c r="R4858" s="33">
        <f t="shared" si="874"/>
        <v>441865</v>
      </c>
      <c r="S4858" s="33"/>
      <c r="T4858" s="30" t="str">
        <f t="shared" si="875"/>
        <v>COP</v>
      </c>
      <c r="U4858" s="33">
        <v>0</v>
      </c>
      <c r="V4858" s="33">
        <v>0</v>
      </c>
      <c r="W4858" s="33">
        <v>0</v>
      </c>
      <c r="X4858" s="33">
        <f t="shared" si="876"/>
        <v>503370</v>
      </c>
      <c r="Y4858" s="33">
        <f t="shared" si="877"/>
        <v>92.637085023638051</v>
      </c>
      <c r="Z4858" s="33">
        <f t="shared" si="878"/>
        <v>441865</v>
      </c>
      <c r="AA4858" s="34">
        <f t="shared" si="879"/>
        <v>1.0895245852615396E-05</v>
      </c>
      <c r="AB4858" s="33" t="s">
        <v>5026</v>
      </c>
      <c r="AC4858" s="35">
        <v>44922</v>
      </c>
      <c r="AD4858" s="33">
        <v>60</v>
      </c>
      <c r="AE4858" s="36">
        <f t="shared" si="880"/>
        <v>44982</v>
      </c>
    </row>
    <row r="4859" spans="2:31" ht="14.5" hidden="1">
      <c r="B4859" s="29" t="s">
        <v>3901</v>
      </c>
      <c r="C4859" s="30" t="str">
        <f t="shared" si="870"/>
        <v>(Acreedores quirografarios)</v>
      </c>
      <c r="D4859" s="30">
        <v>5</v>
      </c>
      <c r="E4859" s="30" t="s">
        <v>5658</v>
      </c>
      <c r="F4859" s="30" t="s">
        <v>5659</v>
      </c>
      <c r="G4859" s="30" t="s">
        <v>4912</v>
      </c>
      <c r="H4859" s="31" t="s">
        <v>3905</v>
      </c>
      <c r="I4859" s="31" t="s">
        <v>48</v>
      </c>
      <c r="J4859" s="32">
        <v>1793371</v>
      </c>
      <c r="K4859" s="33">
        <f t="shared" si="871"/>
        <v>375.98058639160558</v>
      </c>
      <c r="L4859" s="33">
        <v>1793371</v>
      </c>
      <c r="M4859" s="33">
        <v>0</v>
      </c>
      <c r="N4859" s="33">
        <v>0</v>
      </c>
      <c r="O4859" s="33">
        <v>0</v>
      </c>
      <c r="P4859" s="33">
        <f t="shared" si="872"/>
        <v>1793371</v>
      </c>
      <c r="Q4859" s="33">
        <f t="shared" si="873"/>
        <v>375.98058639160558</v>
      </c>
      <c r="R4859" s="33">
        <f t="shared" si="874"/>
        <v>1793371</v>
      </c>
      <c r="S4859" s="33"/>
      <c r="T4859" s="30" t="str">
        <f t="shared" si="875"/>
        <v>COP</v>
      </c>
      <c r="U4859" s="33">
        <v>0</v>
      </c>
      <c r="V4859" s="33">
        <v>0</v>
      </c>
      <c r="W4859" s="33">
        <v>0</v>
      </c>
      <c r="X4859" s="33">
        <f t="shared" si="876"/>
        <v>1793371</v>
      </c>
      <c r="Y4859" s="33">
        <f t="shared" si="877"/>
        <v>375.98058639160558</v>
      </c>
      <c r="Z4859" s="33">
        <f t="shared" si="878"/>
        <v>1793371</v>
      </c>
      <c r="AA4859" s="34">
        <f t="shared" si="879"/>
        <v>4.4219881524788622E-05</v>
      </c>
      <c r="AB4859" s="33" t="s">
        <v>5026</v>
      </c>
      <c r="AC4859" s="35">
        <v>44949</v>
      </c>
      <c r="AD4859" s="33">
        <v>60</v>
      </c>
      <c r="AE4859" s="36">
        <f t="shared" si="880"/>
        <v>45009</v>
      </c>
    </row>
    <row r="4860" spans="2:31" ht="14.5" hidden="1">
      <c r="B4860" s="29" t="s">
        <v>3901</v>
      </c>
      <c r="C4860" s="30" t="str">
        <f t="shared" si="870"/>
        <v>(Acreedores quirografarios)</v>
      </c>
      <c r="D4860" s="30">
        <v>5</v>
      </c>
      <c r="E4860" s="30" t="s">
        <v>5658</v>
      </c>
      <c r="F4860" s="30" t="s">
        <v>5659</v>
      </c>
      <c r="G4860" s="30" t="s">
        <v>4912</v>
      </c>
      <c r="H4860" s="31" t="s">
        <v>3906</v>
      </c>
      <c r="I4860" s="31" t="s">
        <v>48</v>
      </c>
      <c r="J4860" s="32">
        <v>640233</v>
      </c>
      <c r="K4860" s="33">
        <f t="shared" si="871"/>
        <v>117.82487918907302</v>
      </c>
      <c r="L4860" s="33">
        <v>562007</v>
      </c>
      <c r="M4860" s="33">
        <v>0</v>
      </c>
      <c r="N4860" s="33">
        <v>0</v>
      </c>
      <c r="O4860" s="33">
        <v>0</v>
      </c>
      <c r="P4860" s="33">
        <f t="shared" si="872"/>
        <v>640233</v>
      </c>
      <c r="Q4860" s="33">
        <f t="shared" si="873"/>
        <v>117.82487918907302</v>
      </c>
      <c r="R4860" s="33">
        <f t="shared" si="874"/>
        <v>562007</v>
      </c>
      <c r="S4860" s="33"/>
      <c r="T4860" s="30" t="str">
        <f t="shared" si="875"/>
        <v>COP</v>
      </c>
      <c r="U4860" s="33">
        <v>0</v>
      </c>
      <c r="V4860" s="33">
        <v>0</v>
      </c>
      <c r="W4860" s="33">
        <v>0</v>
      </c>
      <c r="X4860" s="33">
        <f t="shared" si="876"/>
        <v>640233</v>
      </c>
      <c r="Y4860" s="33">
        <f t="shared" si="877"/>
        <v>117.82487918907302</v>
      </c>
      <c r="Z4860" s="33">
        <f t="shared" si="878"/>
        <v>562007</v>
      </c>
      <c r="AA4860" s="34">
        <f t="shared" si="879"/>
        <v>1.3857636237065214E-05</v>
      </c>
      <c r="AB4860" s="33" t="s">
        <v>5026</v>
      </c>
      <c r="AC4860" s="35">
        <v>44949</v>
      </c>
      <c r="AD4860" s="33">
        <v>60</v>
      </c>
      <c r="AE4860" s="36">
        <f t="shared" si="880"/>
        <v>45009</v>
      </c>
    </row>
    <row r="4861" spans="1:31" ht="14.5" hidden="1">
      <c r="A4861" s="1" t="s">
        <v>68</v>
      </c>
      <c r="B4861" s="29" t="s">
        <v>3907</v>
      </c>
      <c r="C4861" s="30" t="str">
        <f t="shared" si="870"/>
        <v>(Acreedores quirografarios)</v>
      </c>
      <c r="D4861" s="30">
        <v>5</v>
      </c>
      <c r="E4861" s="30" t="s">
        <v>5660</v>
      </c>
      <c r="F4861" s="30" t="s">
        <v>3908</v>
      </c>
      <c r="G4861" s="30" t="s">
        <v>3909</v>
      </c>
      <c r="H4861" s="31" t="s">
        <v>3910</v>
      </c>
      <c r="I4861" s="31" t="s">
        <v>48</v>
      </c>
      <c r="J4861" s="32">
        <v>271794</v>
      </c>
      <c r="K4861" s="33">
        <f t="shared" si="871"/>
        <v>54.575930060693729</v>
      </c>
      <c r="L4861" s="33">
        <v>260319</v>
      </c>
      <c r="M4861" s="33">
        <v>0</v>
      </c>
      <c r="N4861" s="33">
        <v>0</v>
      </c>
      <c r="O4861" s="33">
        <v>0</v>
      </c>
      <c r="P4861" s="33">
        <f t="shared" si="872"/>
        <v>271794</v>
      </c>
      <c r="Q4861" s="33">
        <f t="shared" si="873"/>
        <v>54.575930060693729</v>
      </c>
      <c r="R4861" s="33">
        <f t="shared" si="874"/>
        <v>260319</v>
      </c>
      <c r="S4861" s="33"/>
      <c r="T4861" s="30" t="str">
        <f t="shared" si="875"/>
        <v>COP</v>
      </c>
      <c r="U4861" s="33">
        <v>0</v>
      </c>
      <c r="V4861" s="33">
        <v>0</v>
      </c>
      <c r="W4861" s="33">
        <v>0</v>
      </c>
      <c r="X4861" s="33">
        <f t="shared" si="876"/>
        <v>271794</v>
      </c>
      <c r="Y4861" s="33">
        <f t="shared" si="877"/>
        <v>54.575930060693729</v>
      </c>
      <c r="Z4861" s="33">
        <f t="shared" si="878"/>
        <v>260319</v>
      </c>
      <c r="AA4861" s="34">
        <f t="shared" si="879"/>
        <v>6.4187919502721137E-06</v>
      </c>
      <c r="AB4861" s="33" t="s">
        <v>252</v>
      </c>
      <c r="AC4861" s="35">
        <v>44961</v>
      </c>
      <c r="AD4861" s="33">
        <v>60</v>
      </c>
      <c r="AE4861" s="36">
        <f t="shared" si="880"/>
        <v>45021</v>
      </c>
    </row>
    <row r="4862" spans="1:31" ht="14.5" hidden="1">
      <c r="A4862" s="1" t="s">
        <v>68</v>
      </c>
      <c r="B4862" s="29" t="s">
        <v>3911</v>
      </c>
      <c r="C4862" s="30" t="str">
        <f t="shared" si="870"/>
        <v>(Acreedores quirografarios)</v>
      </c>
      <c r="D4862" s="30">
        <v>5</v>
      </c>
      <c r="E4862" s="30" t="e">
        <v>#N/A</v>
      </c>
      <c r="F4862" s="30" t="e">
        <v>#N/A</v>
      </c>
      <c r="G4862" s="30" t="e">
        <v>#N/A</v>
      </c>
      <c r="H4862" s="31" t="s">
        <v>3912</v>
      </c>
      <c r="I4862" s="31" t="s">
        <v>48</v>
      </c>
      <c r="J4862" s="32">
        <v>494000</v>
      </c>
      <c r="K4862" s="33">
        <f t="shared" si="871"/>
        <v>103.56719812992021</v>
      </c>
      <c r="L4862" s="33">
        <v>494000</v>
      </c>
      <c r="M4862" s="33">
        <v>0</v>
      </c>
      <c r="N4862" s="33">
        <v>0</v>
      </c>
      <c r="O4862" s="33">
        <v>0</v>
      </c>
      <c r="P4862" s="33">
        <f t="shared" si="872"/>
        <v>494000</v>
      </c>
      <c r="Q4862" s="33">
        <f t="shared" si="873"/>
        <v>103.56719812992021</v>
      </c>
      <c r="R4862" s="33">
        <f t="shared" si="874"/>
        <v>494000</v>
      </c>
      <c r="S4862" s="33"/>
      <c r="T4862" s="30" t="str">
        <f t="shared" si="875"/>
        <v>COP</v>
      </c>
      <c r="U4862" s="33">
        <v>0</v>
      </c>
      <c r="V4862" s="33">
        <v>0</v>
      </c>
      <c r="W4862" s="33">
        <v>0</v>
      </c>
      <c r="X4862" s="33">
        <f t="shared" si="876"/>
        <v>494000</v>
      </c>
      <c r="Y4862" s="33">
        <f t="shared" si="877"/>
        <v>103.56719812992021</v>
      </c>
      <c r="Z4862" s="33">
        <f t="shared" si="878"/>
        <v>494000</v>
      </c>
      <c r="AA4862" s="34">
        <f t="shared" si="879"/>
        <v>1.2180759850162393E-05</v>
      </c>
      <c r="AB4862" s="33" t="s">
        <v>3913</v>
      </c>
      <c r="AC4862" s="35">
        <v>44970</v>
      </c>
      <c r="AD4862" s="33" t="e">
        <v>#N/A</v>
      </c>
      <c r="AE4862" s="36">
        <f>+AC4862</f>
        <v>44970</v>
      </c>
    </row>
    <row r="4863" spans="1:31" ht="14.5" hidden="1">
      <c r="A4863" s="1" t="s">
        <v>68</v>
      </c>
      <c r="B4863" s="29" t="s">
        <v>3914</v>
      </c>
      <c r="C4863" s="30" t="str">
        <f t="shared" si="870"/>
        <v>(Acreedores quirografarios)</v>
      </c>
      <c r="D4863" s="30">
        <v>5</v>
      </c>
      <c r="E4863" s="30" t="s">
        <v>5661</v>
      </c>
      <c r="F4863" s="30" t="e">
        <v>#N/A</v>
      </c>
      <c r="G4863" s="30" t="e">
        <v>#N/A</v>
      </c>
      <c r="H4863" s="31" t="s">
        <v>3915</v>
      </c>
      <c r="I4863" s="31" t="s">
        <v>48</v>
      </c>
      <c r="J4863" s="32">
        <v>149431</v>
      </c>
      <c r="K4863" s="33">
        <f t="shared" si="871"/>
        <v>31.328238833506294</v>
      </c>
      <c r="L4863" s="33">
        <v>149431</v>
      </c>
      <c r="M4863" s="33">
        <v>0</v>
      </c>
      <c r="N4863" s="33">
        <v>0</v>
      </c>
      <c r="O4863" s="33">
        <v>0</v>
      </c>
      <c r="P4863" s="33">
        <f t="shared" si="872"/>
        <v>149431</v>
      </c>
      <c r="Q4863" s="33">
        <f t="shared" si="873"/>
        <v>31.328238833506294</v>
      </c>
      <c r="R4863" s="33">
        <f t="shared" si="874"/>
        <v>149431</v>
      </c>
      <c r="S4863" s="33"/>
      <c r="T4863" s="30" t="str">
        <f t="shared" si="875"/>
        <v>COP</v>
      </c>
      <c r="U4863" s="33">
        <v>0</v>
      </c>
      <c r="V4863" s="33">
        <v>0</v>
      </c>
      <c r="W4863" s="33">
        <v>0</v>
      </c>
      <c r="X4863" s="33">
        <f t="shared" si="876"/>
        <v>149431</v>
      </c>
      <c r="Y4863" s="33">
        <f t="shared" si="877"/>
        <v>31.328238833506294</v>
      </c>
      <c r="Z4863" s="33">
        <f t="shared" si="878"/>
        <v>149431</v>
      </c>
      <c r="AA4863" s="34">
        <f t="shared" si="879"/>
        <v>3.6845812250397096E-06</v>
      </c>
      <c r="AB4863" s="33" t="s">
        <v>3913</v>
      </c>
      <c r="AC4863" s="35">
        <v>44958</v>
      </c>
      <c r="AD4863" s="33" t="e">
        <v>#N/A</v>
      </c>
      <c r="AE4863" s="36">
        <f>+AC4863</f>
        <v>44958</v>
      </c>
    </row>
    <row r="4864" spans="1:31" ht="14.5" hidden="1">
      <c r="A4864" s="1" t="s">
        <v>68</v>
      </c>
      <c r="B4864" s="29" t="s">
        <v>3916</v>
      </c>
      <c r="C4864" s="30" t="str">
        <f t="shared" si="870"/>
        <v>(Acreedores quirografarios)</v>
      </c>
      <c r="D4864" s="30">
        <v>5</v>
      </c>
      <c r="E4864" s="30" t="s">
        <v>5662</v>
      </c>
      <c r="F4864" s="30" t="s">
        <v>5663</v>
      </c>
      <c r="G4864" s="30" t="s">
        <v>4936</v>
      </c>
      <c r="H4864" s="31" t="s">
        <v>3917</v>
      </c>
      <c r="I4864" s="31" t="s">
        <v>48</v>
      </c>
      <c r="J4864" s="32">
        <v>290000</v>
      </c>
      <c r="K4864" s="33">
        <f t="shared" si="871"/>
        <v>60.798557606633331</v>
      </c>
      <c r="L4864" s="33">
        <v>290000</v>
      </c>
      <c r="M4864" s="33">
        <v>0</v>
      </c>
      <c r="N4864" s="33">
        <v>0</v>
      </c>
      <c r="O4864" s="33">
        <v>0</v>
      </c>
      <c r="P4864" s="33">
        <f t="shared" si="872"/>
        <v>290000</v>
      </c>
      <c r="Q4864" s="33">
        <f t="shared" si="873"/>
        <v>60.798557606633331</v>
      </c>
      <c r="R4864" s="33">
        <f t="shared" si="874"/>
        <v>290000</v>
      </c>
      <c r="S4864" s="33"/>
      <c r="T4864" s="30" t="str">
        <f t="shared" si="875"/>
        <v>COP</v>
      </c>
      <c r="U4864" s="33">
        <v>0</v>
      </c>
      <c r="V4864" s="33">
        <v>0</v>
      </c>
      <c r="W4864" s="33">
        <v>0</v>
      </c>
      <c r="X4864" s="33">
        <f t="shared" si="876"/>
        <v>290000</v>
      </c>
      <c r="Y4864" s="33">
        <f t="shared" si="877"/>
        <v>60.798557606633331</v>
      </c>
      <c r="Z4864" s="33">
        <f t="shared" si="878"/>
        <v>290000</v>
      </c>
      <c r="AA4864" s="34">
        <f t="shared" si="879"/>
        <v>7.150648495034603E-06</v>
      </c>
      <c r="AB4864" s="33" t="s">
        <v>252</v>
      </c>
      <c r="AC4864" s="35">
        <v>44674</v>
      </c>
      <c r="AD4864" s="33">
        <v>60</v>
      </c>
      <c r="AE4864" s="36">
        <f t="shared" si="881" ref="AE4864:AE4927">+AD4864+AC4864</f>
        <v>44734</v>
      </c>
    </row>
    <row r="4865" spans="2:31" ht="14.5" hidden="1">
      <c r="B4865" s="29" t="s">
        <v>3918</v>
      </c>
      <c r="C4865" s="30" t="str">
        <f t="shared" si="870"/>
        <v>(Acreedores quirografarios)</v>
      </c>
      <c r="D4865" s="30">
        <v>5</v>
      </c>
      <c r="E4865" s="30" t="s">
        <v>5664</v>
      </c>
      <c r="F4865" s="30" t="s">
        <v>5665</v>
      </c>
      <c r="G4865" s="30" t="s">
        <v>4912</v>
      </c>
      <c r="H4865" s="31">
        <v>96797</v>
      </c>
      <c r="I4865" s="31" t="s">
        <v>48</v>
      </c>
      <c r="J4865" s="32">
        <v>484000</v>
      </c>
      <c r="K4865" s="33">
        <f t="shared" si="871"/>
        <v>97.956120213423901</v>
      </c>
      <c r="L4865" s="33">
        <v>467236</v>
      </c>
      <c r="M4865" s="33">
        <v>0</v>
      </c>
      <c r="N4865" s="33">
        <v>0</v>
      </c>
      <c r="O4865" s="33">
        <v>0</v>
      </c>
      <c r="P4865" s="33">
        <f t="shared" si="872"/>
        <v>484000</v>
      </c>
      <c r="Q4865" s="33">
        <f t="shared" si="873"/>
        <v>97.956120213423901</v>
      </c>
      <c r="R4865" s="33">
        <f t="shared" si="874"/>
        <v>467236</v>
      </c>
      <c r="S4865" s="33"/>
      <c r="T4865" s="30" t="str">
        <f t="shared" si="875"/>
        <v>COP</v>
      </c>
      <c r="U4865" s="33">
        <v>0</v>
      </c>
      <c r="V4865" s="33">
        <v>0</v>
      </c>
      <c r="W4865" s="33">
        <v>0</v>
      </c>
      <c r="X4865" s="33">
        <f t="shared" si="876"/>
        <v>484000</v>
      </c>
      <c r="Y4865" s="33">
        <f t="shared" si="877"/>
        <v>97.956120213423901</v>
      </c>
      <c r="Z4865" s="33">
        <f t="shared" si="878"/>
        <v>467236</v>
      </c>
      <c r="AA4865" s="34">
        <f t="shared" si="879"/>
        <v>1.1520828966296509E-05</v>
      </c>
      <c r="AB4865" s="33" t="s">
        <v>252</v>
      </c>
      <c r="AC4865" s="35">
        <v>44902</v>
      </c>
      <c r="AD4865" s="33">
        <v>60</v>
      </c>
      <c r="AE4865" s="36">
        <f t="shared" si="881"/>
        <v>44962</v>
      </c>
    </row>
    <row r="4866" spans="2:31" ht="14.5" hidden="1">
      <c r="B4866" s="29" t="s">
        <v>3918</v>
      </c>
      <c r="C4866" s="30" t="str">
        <f t="shared" si="870"/>
        <v>(Acreedores quirografarios)</v>
      </c>
      <c r="D4866" s="30">
        <v>5</v>
      </c>
      <c r="E4866" s="30" t="s">
        <v>5664</v>
      </c>
      <c r="F4866" s="30" t="s">
        <v>5665</v>
      </c>
      <c r="G4866" s="30" t="s">
        <v>4912</v>
      </c>
      <c r="H4866" s="31">
        <v>96795</v>
      </c>
      <c r="I4866" s="31" t="s">
        <v>48</v>
      </c>
      <c r="J4866" s="32">
        <v>486000</v>
      </c>
      <c r="K4866" s="33">
        <f t="shared" si="871"/>
        <v>98.361793347799193</v>
      </c>
      <c r="L4866" s="33">
        <v>469171</v>
      </c>
      <c r="M4866" s="33">
        <v>0</v>
      </c>
      <c r="N4866" s="33">
        <v>0</v>
      </c>
      <c r="O4866" s="33">
        <v>0</v>
      </c>
      <c r="P4866" s="33">
        <f t="shared" si="872"/>
        <v>486000</v>
      </c>
      <c r="Q4866" s="33">
        <f t="shared" si="873"/>
        <v>98.361793347799193</v>
      </c>
      <c r="R4866" s="33">
        <f t="shared" si="874"/>
        <v>469171</v>
      </c>
      <c r="S4866" s="33"/>
      <c r="T4866" s="30" t="str">
        <f t="shared" si="875"/>
        <v>COP</v>
      </c>
      <c r="U4866" s="33">
        <v>0</v>
      </c>
      <c r="V4866" s="33">
        <v>0</v>
      </c>
      <c r="W4866" s="33">
        <v>0</v>
      </c>
      <c r="X4866" s="33">
        <f t="shared" si="876"/>
        <v>486000</v>
      </c>
      <c r="Y4866" s="33">
        <f t="shared" si="877"/>
        <v>98.361793347799193</v>
      </c>
      <c r="Z4866" s="33">
        <f t="shared" si="878"/>
        <v>469171</v>
      </c>
      <c r="AA4866" s="34">
        <f t="shared" si="879"/>
        <v>1.1568541051944412E-05</v>
      </c>
      <c r="AB4866" s="33" t="s">
        <v>252</v>
      </c>
      <c r="AC4866" s="35">
        <v>44902</v>
      </c>
      <c r="AD4866" s="33">
        <v>60</v>
      </c>
      <c r="AE4866" s="36">
        <f t="shared" si="881"/>
        <v>44962</v>
      </c>
    </row>
    <row r="4867" spans="2:31" ht="14.5" hidden="1">
      <c r="B4867" s="29" t="s">
        <v>3918</v>
      </c>
      <c r="C4867" s="30" t="str">
        <f t="shared" si="870"/>
        <v>(Acreedores quirografarios)</v>
      </c>
      <c r="D4867" s="30">
        <v>5</v>
      </c>
      <c r="E4867" s="30" t="s">
        <v>5664</v>
      </c>
      <c r="F4867" s="30" t="s">
        <v>5665</v>
      </c>
      <c r="G4867" s="30" t="s">
        <v>4912</v>
      </c>
      <c r="H4867" s="31">
        <v>96794</v>
      </c>
      <c r="I4867" s="31" t="s">
        <v>48</v>
      </c>
      <c r="J4867" s="32">
        <v>486000</v>
      </c>
      <c r="K4867" s="33">
        <f t="shared" si="871"/>
        <v>98.361793347799193</v>
      </c>
      <c r="L4867" s="33">
        <v>469171</v>
      </c>
      <c r="M4867" s="33">
        <v>0</v>
      </c>
      <c r="N4867" s="33">
        <v>0</v>
      </c>
      <c r="O4867" s="33">
        <v>0</v>
      </c>
      <c r="P4867" s="33">
        <f t="shared" si="872"/>
        <v>486000</v>
      </c>
      <c r="Q4867" s="33">
        <f t="shared" si="873"/>
        <v>98.361793347799193</v>
      </c>
      <c r="R4867" s="33">
        <f t="shared" si="874"/>
        <v>469171</v>
      </c>
      <c r="S4867" s="33"/>
      <c r="T4867" s="30" t="str">
        <f t="shared" si="875"/>
        <v>COP</v>
      </c>
      <c r="U4867" s="33">
        <v>0</v>
      </c>
      <c r="V4867" s="33">
        <v>0</v>
      </c>
      <c r="W4867" s="33">
        <v>0</v>
      </c>
      <c r="X4867" s="33">
        <f t="shared" si="876"/>
        <v>486000</v>
      </c>
      <c r="Y4867" s="33">
        <f t="shared" si="877"/>
        <v>98.361793347799193</v>
      </c>
      <c r="Z4867" s="33">
        <f t="shared" si="878"/>
        <v>469171</v>
      </c>
      <c r="AA4867" s="34">
        <f t="shared" si="879"/>
        <v>1.1568541051944412E-05</v>
      </c>
      <c r="AB4867" s="33" t="s">
        <v>252</v>
      </c>
      <c r="AC4867" s="35">
        <v>44902</v>
      </c>
      <c r="AD4867" s="33">
        <v>60</v>
      </c>
      <c r="AE4867" s="36">
        <f t="shared" si="881"/>
        <v>44962</v>
      </c>
    </row>
    <row r="4868" spans="2:31" ht="14.5" hidden="1">
      <c r="B4868" s="29" t="s">
        <v>3918</v>
      </c>
      <c r="C4868" s="30" t="str">
        <f t="shared" si="870"/>
        <v>(Acreedores quirografarios)</v>
      </c>
      <c r="D4868" s="30">
        <v>5</v>
      </c>
      <c r="E4868" s="30" t="s">
        <v>5664</v>
      </c>
      <c r="F4868" s="30" t="s">
        <v>5665</v>
      </c>
      <c r="G4868" s="30" t="s">
        <v>4912</v>
      </c>
      <c r="H4868" s="31">
        <v>96798</v>
      </c>
      <c r="I4868" s="31" t="s">
        <v>48</v>
      </c>
      <c r="J4868" s="32">
        <v>486000</v>
      </c>
      <c r="K4868" s="33">
        <f t="shared" si="871"/>
        <v>98.361793347799193</v>
      </c>
      <c r="L4868" s="33">
        <v>469171</v>
      </c>
      <c r="M4868" s="33">
        <v>0</v>
      </c>
      <c r="N4868" s="33">
        <v>0</v>
      </c>
      <c r="O4868" s="33">
        <v>0</v>
      </c>
      <c r="P4868" s="33">
        <f t="shared" si="872"/>
        <v>486000</v>
      </c>
      <c r="Q4868" s="33">
        <f t="shared" si="873"/>
        <v>98.361793347799193</v>
      </c>
      <c r="R4868" s="33">
        <f t="shared" si="874"/>
        <v>469171</v>
      </c>
      <c r="S4868" s="33"/>
      <c r="T4868" s="30" t="str">
        <f t="shared" si="875"/>
        <v>COP</v>
      </c>
      <c r="U4868" s="33">
        <v>0</v>
      </c>
      <c r="V4868" s="33">
        <v>0</v>
      </c>
      <c r="W4868" s="33">
        <v>0</v>
      </c>
      <c r="X4868" s="33">
        <f t="shared" si="876"/>
        <v>486000</v>
      </c>
      <c r="Y4868" s="33">
        <f t="shared" si="877"/>
        <v>98.361793347799193</v>
      </c>
      <c r="Z4868" s="33">
        <f t="shared" si="878"/>
        <v>469171</v>
      </c>
      <c r="AA4868" s="34">
        <f t="shared" si="879"/>
        <v>1.1568541051944412E-05</v>
      </c>
      <c r="AB4868" s="33" t="s">
        <v>252</v>
      </c>
      <c r="AC4868" s="35">
        <v>44902</v>
      </c>
      <c r="AD4868" s="33">
        <v>60</v>
      </c>
      <c r="AE4868" s="36">
        <f t="shared" si="881"/>
        <v>44962</v>
      </c>
    </row>
    <row r="4869" spans="2:31" ht="14.5" hidden="1">
      <c r="B4869" s="29" t="s">
        <v>3918</v>
      </c>
      <c r="C4869" s="30" t="str">
        <f t="shared" si="870"/>
        <v>(Acreedores quirografarios)</v>
      </c>
      <c r="D4869" s="30">
        <v>5</v>
      </c>
      <c r="E4869" s="30" t="s">
        <v>5664</v>
      </c>
      <c r="F4869" s="30" t="s">
        <v>5665</v>
      </c>
      <c r="G4869" s="30" t="s">
        <v>4912</v>
      </c>
      <c r="H4869" s="31">
        <v>96799</v>
      </c>
      <c r="I4869" s="31" t="s">
        <v>48</v>
      </c>
      <c r="J4869" s="32">
        <v>666000</v>
      </c>
      <c r="K4869" s="33">
        <f t="shared" si="871"/>
        <v>134.77803285218613</v>
      </c>
      <c r="L4869" s="33">
        <v>642871</v>
      </c>
      <c r="M4869" s="33">
        <v>0</v>
      </c>
      <c r="N4869" s="33">
        <v>0</v>
      </c>
      <c r="O4869" s="33">
        <v>0</v>
      </c>
      <c r="P4869" s="33">
        <f t="shared" si="872"/>
        <v>666000</v>
      </c>
      <c r="Q4869" s="33">
        <f t="shared" si="873"/>
        <v>134.77803285218613</v>
      </c>
      <c r="R4869" s="33">
        <f t="shared" si="874"/>
        <v>642871</v>
      </c>
      <c r="S4869" s="33"/>
      <c r="T4869" s="30" t="str">
        <f t="shared" si="875"/>
        <v>COP</v>
      </c>
      <c r="U4869" s="33">
        <v>0</v>
      </c>
      <c r="V4869" s="33">
        <v>0</v>
      </c>
      <c r="W4869" s="33">
        <v>0</v>
      </c>
      <c r="X4869" s="33">
        <f t="shared" si="876"/>
        <v>666000</v>
      </c>
      <c r="Y4869" s="33">
        <f t="shared" si="877"/>
        <v>134.77803285218613</v>
      </c>
      <c r="Z4869" s="33">
        <f t="shared" si="878"/>
        <v>642871</v>
      </c>
      <c r="AA4869" s="34">
        <f t="shared" si="879"/>
        <v>1.5851532926384105E-05</v>
      </c>
      <c r="AB4869" s="33" t="s">
        <v>252</v>
      </c>
      <c r="AC4869" s="35">
        <v>44902</v>
      </c>
      <c r="AD4869" s="33">
        <v>60</v>
      </c>
      <c r="AE4869" s="36">
        <f t="shared" si="881"/>
        <v>44962</v>
      </c>
    </row>
    <row r="4870" spans="2:31" ht="14.5" hidden="1">
      <c r="B4870" s="29" t="s">
        <v>3918</v>
      </c>
      <c r="C4870" s="30" t="str">
        <f t="shared" si="870"/>
        <v>(Acreedores quirografarios)</v>
      </c>
      <c r="D4870" s="30">
        <v>5</v>
      </c>
      <c r="E4870" s="30" t="s">
        <v>5664</v>
      </c>
      <c r="F4870" s="30" t="s">
        <v>5665</v>
      </c>
      <c r="G4870" s="30" t="s">
        <v>4912</v>
      </c>
      <c r="H4870" s="31">
        <v>96796</v>
      </c>
      <c r="I4870" s="31" t="s">
        <v>48</v>
      </c>
      <c r="J4870" s="32">
        <v>483500</v>
      </c>
      <c r="K4870" s="33">
        <f t="shared" si="871"/>
        <v>97.854649517280407</v>
      </c>
      <c r="L4870" s="33">
        <v>466752</v>
      </c>
      <c r="M4870" s="33">
        <v>0</v>
      </c>
      <c r="N4870" s="33">
        <v>0</v>
      </c>
      <c r="O4870" s="33">
        <v>0</v>
      </c>
      <c r="P4870" s="33">
        <f t="shared" si="872"/>
        <v>483500</v>
      </c>
      <c r="Q4870" s="33">
        <f t="shared" si="873"/>
        <v>97.854649517280407</v>
      </c>
      <c r="R4870" s="33">
        <f t="shared" si="874"/>
        <v>466752</v>
      </c>
      <c r="S4870" s="33"/>
      <c r="T4870" s="30" t="str">
        <f t="shared" si="875"/>
        <v>COP</v>
      </c>
      <c r="U4870" s="33">
        <v>0</v>
      </c>
      <c r="V4870" s="33">
        <v>0</v>
      </c>
      <c r="W4870" s="33">
        <v>0</v>
      </c>
      <c r="X4870" s="33">
        <f t="shared" si="876"/>
        <v>483500</v>
      </c>
      <c r="Y4870" s="33">
        <f t="shared" si="877"/>
        <v>97.854649517280407</v>
      </c>
      <c r="Z4870" s="33">
        <f t="shared" si="878"/>
        <v>466752</v>
      </c>
      <c r="AA4870" s="34">
        <f t="shared" si="879"/>
        <v>1.1508894780532383E-05</v>
      </c>
      <c r="AB4870" s="33" t="s">
        <v>252</v>
      </c>
      <c r="AC4870" s="35">
        <v>44902</v>
      </c>
      <c r="AD4870" s="33">
        <v>60</v>
      </c>
      <c r="AE4870" s="36">
        <f t="shared" si="881"/>
        <v>44962</v>
      </c>
    </row>
    <row r="4871" spans="2:31" ht="14.5" hidden="1">
      <c r="B4871" s="29" t="s">
        <v>3918</v>
      </c>
      <c r="C4871" s="30" t="str">
        <f t="shared" si="870"/>
        <v>(Acreedores quirografarios)</v>
      </c>
      <c r="D4871" s="30">
        <v>5</v>
      </c>
      <c r="E4871" s="30" t="s">
        <v>5664</v>
      </c>
      <c r="F4871" s="30" t="s">
        <v>5665</v>
      </c>
      <c r="G4871" s="30" t="s">
        <v>4912</v>
      </c>
      <c r="H4871" s="31">
        <v>96823</v>
      </c>
      <c r="I4871" s="31" t="s">
        <v>48</v>
      </c>
      <c r="J4871" s="32">
        <v>278000</v>
      </c>
      <c r="K4871" s="33">
        <f t="shared" si="871"/>
        <v>56.280805476063186</v>
      </c>
      <c r="L4871" s="33">
        <v>268451</v>
      </c>
      <c r="M4871" s="33">
        <v>0</v>
      </c>
      <c r="N4871" s="33">
        <v>0</v>
      </c>
      <c r="O4871" s="33">
        <v>0</v>
      </c>
      <c r="P4871" s="33">
        <f t="shared" si="872"/>
        <v>278000</v>
      </c>
      <c r="Q4871" s="33">
        <f t="shared" si="873"/>
        <v>56.280805476063186</v>
      </c>
      <c r="R4871" s="33">
        <f t="shared" si="874"/>
        <v>268451</v>
      </c>
      <c r="S4871" s="33"/>
      <c r="T4871" s="30" t="str">
        <f t="shared" si="875"/>
        <v>COP</v>
      </c>
      <c r="U4871" s="33">
        <v>0</v>
      </c>
      <c r="V4871" s="33">
        <v>0</v>
      </c>
      <c r="W4871" s="33">
        <v>0</v>
      </c>
      <c r="X4871" s="33">
        <f t="shared" si="876"/>
        <v>278000</v>
      </c>
      <c r="Y4871" s="33">
        <f t="shared" si="877"/>
        <v>56.280805476063186</v>
      </c>
      <c r="Z4871" s="33">
        <f t="shared" si="878"/>
        <v>268451</v>
      </c>
      <c r="AA4871" s="34">
        <f t="shared" si="879"/>
        <v>6.6193059970363249E-06</v>
      </c>
      <c r="AB4871" s="33" t="s">
        <v>252</v>
      </c>
      <c r="AC4871" s="35">
        <v>44903</v>
      </c>
      <c r="AD4871" s="33">
        <v>60</v>
      </c>
      <c r="AE4871" s="36">
        <f t="shared" si="881"/>
        <v>44963</v>
      </c>
    </row>
    <row r="4872" spans="2:31" ht="14.5" hidden="1">
      <c r="B4872" s="29" t="s">
        <v>3918</v>
      </c>
      <c r="C4872" s="30" t="str">
        <f t="shared" si="870"/>
        <v>(Acreedores quirografarios)</v>
      </c>
      <c r="D4872" s="30">
        <v>5</v>
      </c>
      <c r="E4872" s="30" t="s">
        <v>5664</v>
      </c>
      <c r="F4872" s="30" t="s">
        <v>5665</v>
      </c>
      <c r="G4872" s="30" t="s">
        <v>4912</v>
      </c>
      <c r="H4872" s="31">
        <v>96825</v>
      </c>
      <c r="I4872" s="31" t="s">
        <v>48</v>
      </c>
      <c r="J4872" s="32">
        <v>408000</v>
      </c>
      <c r="K4872" s="33">
        <f t="shared" si="871"/>
        <v>82.614128326886586</v>
      </c>
      <c r="L4872" s="33">
        <v>394057</v>
      </c>
      <c r="M4872" s="33">
        <v>0</v>
      </c>
      <c r="N4872" s="33">
        <v>0</v>
      </c>
      <c r="O4872" s="33">
        <v>0</v>
      </c>
      <c r="P4872" s="33">
        <f t="shared" si="872"/>
        <v>408000</v>
      </c>
      <c r="Q4872" s="33">
        <f t="shared" si="873"/>
        <v>82.614128326886586</v>
      </c>
      <c r="R4872" s="33">
        <f t="shared" si="874"/>
        <v>394057</v>
      </c>
      <c r="S4872" s="33"/>
      <c r="T4872" s="30" t="str">
        <f t="shared" si="875"/>
        <v>COP</v>
      </c>
      <c r="U4872" s="33">
        <v>0</v>
      </c>
      <c r="V4872" s="33">
        <v>0</v>
      </c>
      <c r="W4872" s="33">
        <v>0</v>
      </c>
      <c r="X4872" s="33">
        <f t="shared" si="876"/>
        <v>408000</v>
      </c>
      <c r="Y4872" s="33">
        <f t="shared" si="877"/>
        <v>82.614128326886586</v>
      </c>
      <c r="Z4872" s="33">
        <f t="shared" si="878"/>
        <v>394057</v>
      </c>
      <c r="AA4872" s="34">
        <f t="shared" si="879"/>
        <v>9.7164244620960373E-06</v>
      </c>
      <c r="AB4872" s="33" t="s">
        <v>252</v>
      </c>
      <c r="AC4872" s="35">
        <v>44903</v>
      </c>
      <c r="AD4872" s="33">
        <v>60</v>
      </c>
      <c r="AE4872" s="36">
        <f t="shared" si="881"/>
        <v>44963</v>
      </c>
    </row>
    <row r="4873" spans="2:31" ht="14.5" hidden="1">
      <c r="B4873" s="29" t="s">
        <v>3918</v>
      </c>
      <c r="C4873" s="30" t="str">
        <f t="shared" si="870"/>
        <v>(Acreedores quirografarios)</v>
      </c>
      <c r="D4873" s="30">
        <v>5</v>
      </c>
      <c r="E4873" s="30" t="s">
        <v>5664</v>
      </c>
      <c r="F4873" s="30" t="s">
        <v>5665</v>
      </c>
      <c r="G4873" s="30" t="s">
        <v>4912</v>
      </c>
      <c r="H4873" s="31">
        <v>96837</v>
      </c>
      <c r="I4873" s="31" t="s">
        <v>48</v>
      </c>
      <c r="J4873" s="32">
        <v>352900</v>
      </c>
      <c r="K4873" s="33">
        <f t="shared" si="871"/>
        <v>71.436837636403652</v>
      </c>
      <c r="L4873" s="33">
        <v>340743</v>
      </c>
      <c r="M4873" s="33">
        <v>0</v>
      </c>
      <c r="N4873" s="33">
        <v>0</v>
      </c>
      <c r="O4873" s="33">
        <v>0</v>
      </c>
      <c r="P4873" s="33">
        <f t="shared" si="872"/>
        <v>352900</v>
      </c>
      <c r="Q4873" s="33">
        <f t="shared" si="873"/>
        <v>71.436837636403652</v>
      </c>
      <c r="R4873" s="33">
        <f t="shared" si="874"/>
        <v>340743</v>
      </c>
      <c r="S4873" s="33"/>
      <c r="T4873" s="30" t="str">
        <f t="shared" si="875"/>
        <v>COP</v>
      </c>
      <c r="U4873" s="33">
        <v>0</v>
      </c>
      <c r="V4873" s="33">
        <v>0</v>
      </c>
      <c r="W4873" s="33">
        <v>0</v>
      </c>
      <c r="X4873" s="33">
        <f t="shared" si="876"/>
        <v>352900</v>
      </c>
      <c r="Y4873" s="33">
        <f t="shared" si="877"/>
        <v>71.436837636403652</v>
      </c>
      <c r="Z4873" s="33">
        <f t="shared" si="878"/>
        <v>340743</v>
      </c>
      <c r="AA4873" s="34">
        <f t="shared" si="879"/>
        <v>8.401839379805433E-06</v>
      </c>
      <c r="AB4873" s="33" t="s">
        <v>252</v>
      </c>
      <c r="AC4873" s="35">
        <v>44904</v>
      </c>
      <c r="AD4873" s="33">
        <v>60</v>
      </c>
      <c r="AE4873" s="36">
        <f t="shared" si="881"/>
        <v>44964</v>
      </c>
    </row>
    <row r="4874" spans="2:31" ht="14.5" hidden="1">
      <c r="B4874" s="29" t="s">
        <v>3918</v>
      </c>
      <c r="C4874" s="30" t="str">
        <f t="shared" si="870"/>
        <v>(Acreedores quirografarios)</v>
      </c>
      <c r="D4874" s="30">
        <v>5</v>
      </c>
      <c r="E4874" s="30" t="s">
        <v>5664</v>
      </c>
      <c r="F4874" s="30" t="s">
        <v>5665</v>
      </c>
      <c r="G4874" s="30" t="s">
        <v>4912</v>
      </c>
      <c r="H4874" s="31">
        <v>96856</v>
      </c>
      <c r="I4874" s="31" t="s">
        <v>48</v>
      </c>
      <c r="J4874" s="32">
        <v>422000</v>
      </c>
      <c r="K4874" s="33">
        <f t="shared" si="871"/>
        <v>85.432455947252009</v>
      </c>
      <c r="L4874" s="33">
        <v>407500</v>
      </c>
      <c r="M4874" s="33">
        <v>0</v>
      </c>
      <c r="N4874" s="33">
        <v>0</v>
      </c>
      <c r="O4874" s="33">
        <v>0</v>
      </c>
      <c r="P4874" s="33">
        <f t="shared" si="872"/>
        <v>422000</v>
      </c>
      <c r="Q4874" s="33">
        <f t="shared" si="873"/>
        <v>85.432455947252009</v>
      </c>
      <c r="R4874" s="33">
        <f t="shared" si="874"/>
        <v>407500</v>
      </c>
      <c r="S4874" s="33"/>
      <c r="T4874" s="30" t="str">
        <f t="shared" si="875"/>
        <v>COP</v>
      </c>
      <c r="U4874" s="33">
        <v>0</v>
      </c>
      <c r="V4874" s="33">
        <v>0</v>
      </c>
      <c r="W4874" s="33">
        <v>0</v>
      </c>
      <c r="X4874" s="33">
        <f t="shared" si="876"/>
        <v>422000</v>
      </c>
      <c r="Y4874" s="33">
        <f t="shared" si="877"/>
        <v>85.432455947252009</v>
      </c>
      <c r="Z4874" s="33">
        <f t="shared" si="878"/>
        <v>407500</v>
      </c>
      <c r="AA4874" s="34">
        <f t="shared" si="879"/>
        <v>1.0047894005953796E-05</v>
      </c>
      <c r="AB4874" s="33" t="s">
        <v>252</v>
      </c>
      <c r="AC4874" s="35">
        <v>44907</v>
      </c>
      <c r="AD4874" s="33">
        <v>60</v>
      </c>
      <c r="AE4874" s="36">
        <f t="shared" si="881"/>
        <v>44967</v>
      </c>
    </row>
    <row r="4875" spans="2:31" ht="14.5" hidden="1">
      <c r="B4875" s="29" t="s">
        <v>3918</v>
      </c>
      <c r="C4875" s="30" t="str">
        <f t="shared" si="870"/>
        <v>(Acreedores quirografarios)</v>
      </c>
      <c r="D4875" s="30">
        <v>5</v>
      </c>
      <c r="E4875" s="30" t="s">
        <v>5664</v>
      </c>
      <c r="F4875" s="30" t="s">
        <v>5665</v>
      </c>
      <c r="G4875" s="30" t="s">
        <v>4912</v>
      </c>
      <c r="H4875" s="31">
        <v>96855</v>
      </c>
      <c r="I4875" s="31" t="s">
        <v>48</v>
      </c>
      <c r="J4875" s="32">
        <v>240000</v>
      </c>
      <c r="K4875" s="33">
        <f t="shared" si="871"/>
        <v>48.572386972336652</v>
      </c>
      <c r="L4875" s="33">
        <v>231683</v>
      </c>
      <c r="M4875" s="33">
        <v>0</v>
      </c>
      <c r="N4875" s="33">
        <v>0</v>
      </c>
      <c r="O4875" s="33">
        <v>0</v>
      </c>
      <c r="P4875" s="33">
        <f t="shared" si="872"/>
        <v>240000</v>
      </c>
      <c r="Q4875" s="33">
        <f t="shared" si="873"/>
        <v>48.572386972336652</v>
      </c>
      <c r="R4875" s="33">
        <f t="shared" si="874"/>
        <v>231683</v>
      </c>
      <c r="S4875" s="33"/>
      <c r="T4875" s="30" t="str">
        <f t="shared" si="875"/>
        <v>COP</v>
      </c>
      <c r="U4875" s="33">
        <v>0</v>
      </c>
      <c r="V4875" s="33">
        <v>0</v>
      </c>
      <c r="W4875" s="33">
        <v>0</v>
      </c>
      <c r="X4875" s="33">
        <f t="shared" si="876"/>
        <v>240000</v>
      </c>
      <c r="Y4875" s="33">
        <f t="shared" si="877"/>
        <v>48.572386972336652</v>
      </c>
      <c r="Z4875" s="33">
        <f t="shared" si="878"/>
        <v>231683</v>
      </c>
      <c r="AA4875" s="34">
        <f t="shared" si="879"/>
        <v>5.7127023975003513E-06</v>
      </c>
      <c r="AB4875" s="33" t="s">
        <v>252</v>
      </c>
      <c r="AC4875" s="35">
        <v>44907</v>
      </c>
      <c r="AD4875" s="33">
        <v>60</v>
      </c>
      <c r="AE4875" s="36">
        <f t="shared" si="881"/>
        <v>44967</v>
      </c>
    </row>
    <row r="4876" spans="2:31" ht="14.5" hidden="1">
      <c r="B4876" s="29" t="s">
        <v>3918</v>
      </c>
      <c r="C4876" s="30" t="str">
        <f t="shared" si="870"/>
        <v>(Acreedores quirografarios)</v>
      </c>
      <c r="D4876" s="30">
        <v>5</v>
      </c>
      <c r="E4876" s="30" t="s">
        <v>5664</v>
      </c>
      <c r="F4876" s="30" t="s">
        <v>5665</v>
      </c>
      <c r="G4876" s="30" t="s">
        <v>4912</v>
      </c>
      <c r="H4876" s="31">
        <v>96995</v>
      </c>
      <c r="I4876" s="31" t="s">
        <v>48</v>
      </c>
      <c r="J4876" s="32">
        <v>278000</v>
      </c>
      <c r="K4876" s="33">
        <f t="shared" si="871"/>
        <v>56.242858790108698</v>
      </c>
      <c r="L4876" s="33">
        <v>268270</v>
      </c>
      <c r="M4876" s="33">
        <v>0</v>
      </c>
      <c r="N4876" s="33">
        <v>0</v>
      </c>
      <c r="O4876" s="33">
        <v>0</v>
      </c>
      <c r="P4876" s="33">
        <f t="shared" si="872"/>
        <v>278000</v>
      </c>
      <c r="Q4876" s="33">
        <f t="shared" si="873"/>
        <v>56.242858790108698</v>
      </c>
      <c r="R4876" s="33">
        <f t="shared" si="874"/>
        <v>268270</v>
      </c>
      <c r="S4876" s="33"/>
      <c r="T4876" s="30" t="str">
        <f t="shared" si="875"/>
        <v>COP</v>
      </c>
      <c r="U4876" s="33">
        <v>0</v>
      </c>
      <c r="V4876" s="33">
        <v>0</v>
      </c>
      <c r="W4876" s="33">
        <v>0</v>
      </c>
      <c r="X4876" s="33">
        <f t="shared" si="876"/>
        <v>278000</v>
      </c>
      <c r="Y4876" s="33">
        <f t="shared" si="877"/>
        <v>56.242858790108698</v>
      </c>
      <c r="Z4876" s="33">
        <f t="shared" si="878"/>
        <v>268270</v>
      </c>
      <c r="AA4876" s="34">
        <f t="shared" si="879"/>
        <v>6.6148430060790791E-06</v>
      </c>
      <c r="AB4876" s="33" t="s">
        <v>252</v>
      </c>
      <c r="AC4876" s="35">
        <v>44922</v>
      </c>
      <c r="AD4876" s="33">
        <v>60</v>
      </c>
      <c r="AE4876" s="36">
        <f t="shared" si="881"/>
        <v>44982</v>
      </c>
    </row>
    <row r="4877" spans="2:31" ht="14.5" hidden="1">
      <c r="B4877" s="29" t="s">
        <v>3918</v>
      </c>
      <c r="C4877" s="30" t="str">
        <f t="shared" si="870"/>
        <v>(Acreedores quirografarios)</v>
      </c>
      <c r="D4877" s="30">
        <v>5</v>
      </c>
      <c r="E4877" s="30" t="s">
        <v>5664</v>
      </c>
      <c r="F4877" s="30" t="s">
        <v>5665</v>
      </c>
      <c r="G4877" s="30" t="s">
        <v>4912</v>
      </c>
      <c r="H4877" s="31">
        <v>96996</v>
      </c>
      <c r="I4877" s="31" t="s">
        <v>48</v>
      </c>
      <c r="J4877" s="32">
        <v>348000</v>
      </c>
      <c r="K4877" s="33">
        <f t="shared" si="871"/>
        <v>70.404729708481398</v>
      </c>
      <c r="L4877" s="33">
        <v>335820</v>
      </c>
      <c r="M4877" s="33">
        <v>0</v>
      </c>
      <c r="N4877" s="33">
        <v>0</v>
      </c>
      <c r="O4877" s="33">
        <v>0</v>
      </c>
      <c r="P4877" s="33">
        <f t="shared" si="872"/>
        <v>348000</v>
      </c>
      <c r="Q4877" s="33">
        <f t="shared" si="873"/>
        <v>70.404729708481398</v>
      </c>
      <c r="R4877" s="33">
        <f t="shared" si="874"/>
        <v>335820</v>
      </c>
      <c r="S4877" s="33"/>
      <c r="T4877" s="30" t="str">
        <f t="shared" si="875"/>
        <v>COP</v>
      </c>
      <c r="U4877" s="33">
        <v>0</v>
      </c>
      <c r="V4877" s="33">
        <v>0</v>
      </c>
      <c r="W4877" s="33">
        <v>0</v>
      </c>
      <c r="X4877" s="33">
        <f t="shared" si="876"/>
        <v>348000</v>
      </c>
      <c r="Y4877" s="33">
        <f t="shared" si="877"/>
        <v>70.404729708481398</v>
      </c>
      <c r="Z4877" s="33">
        <f t="shared" si="878"/>
        <v>335820</v>
      </c>
      <c r="AA4877" s="34">
        <f t="shared" si="879"/>
        <v>8.28045095725007E-06</v>
      </c>
      <c r="AB4877" s="33" t="s">
        <v>252</v>
      </c>
      <c r="AC4877" s="35">
        <v>44922</v>
      </c>
      <c r="AD4877" s="33">
        <v>60</v>
      </c>
      <c r="AE4877" s="36">
        <f t="shared" si="881"/>
        <v>44982</v>
      </c>
    </row>
    <row r="4878" spans="2:31" ht="14.5" hidden="1">
      <c r="B4878" s="29" t="s">
        <v>3918</v>
      </c>
      <c r="C4878" s="30" t="str">
        <f t="shared" si="870"/>
        <v>(Acreedores quirografarios)</v>
      </c>
      <c r="D4878" s="30">
        <v>5</v>
      </c>
      <c r="E4878" s="30" t="s">
        <v>5664</v>
      </c>
      <c r="F4878" s="30" t="s">
        <v>5665</v>
      </c>
      <c r="G4878" s="30" t="s">
        <v>4912</v>
      </c>
      <c r="H4878" s="31">
        <v>96997</v>
      </c>
      <c r="I4878" s="31" t="s">
        <v>48</v>
      </c>
      <c r="J4878" s="32">
        <v>358000</v>
      </c>
      <c r="K4878" s="33">
        <f t="shared" si="871"/>
        <v>72.427854125391775</v>
      </c>
      <c r="L4878" s="33">
        <v>345470</v>
      </c>
      <c r="M4878" s="33">
        <v>0</v>
      </c>
      <c r="N4878" s="33">
        <v>0</v>
      </c>
      <c r="O4878" s="33">
        <v>0</v>
      </c>
      <c r="P4878" s="33">
        <f t="shared" si="872"/>
        <v>358000</v>
      </c>
      <c r="Q4878" s="33">
        <f t="shared" si="873"/>
        <v>72.427854125391775</v>
      </c>
      <c r="R4878" s="33">
        <f t="shared" si="874"/>
        <v>345470</v>
      </c>
      <c r="S4878" s="33"/>
      <c r="T4878" s="30" t="str">
        <f t="shared" si="875"/>
        <v>COP</v>
      </c>
      <c r="U4878" s="33">
        <v>0</v>
      </c>
      <c r="V4878" s="33">
        <v>0</v>
      </c>
      <c r="W4878" s="33">
        <v>0</v>
      </c>
      <c r="X4878" s="33">
        <f t="shared" si="876"/>
        <v>358000</v>
      </c>
      <c r="Y4878" s="33">
        <f t="shared" si="877"/>
        <v>72.427854125391775</v>
      </c>
      <c r="Z4878" s="33">
        <f t="shared" si="878"/>
        <v>345470</v>
      </c>
      <c r="AA4878" s="34">
        <f t="shared" si="879"/>
        <v>8.5183949502744981E-06</v>
      </c>
      <c r="AB4878" s="33" t="s">
        <v>252</v>
      </c>
      <c r="AC4878" s="35">
        <v>44922</v>
      </c>
      <c r="AD4878" s="33">
        <v>60</v>
      </c>
      <c r="AE4878" s="36">
        <f t="shared" si="881"/>
        <v>44982</v>
      </c>
    </row>
    <row r="4879" spans="2:31" ht="14.5" hidden="1">
      <c r="B4879" s="29" t="s">
        <v>3918</v>
      </c>
      <c r="C4879" s="30" t="str">
        <f t="shared" si="870"/>
        <v>(Acreedores quirografarios)</v>
      </c>
      <c r="D4879" s="30">
        <v>5</v>
      </c>
      <c r="E4879" s="30" t="s">
        <v>5664</v>
      </c>
      <c r="F4879" s="30" t="s">
        <v>5665</v>
      </c>
      <c r="G4879" s="30" t="s">
        <v>4912</v>
      </c>
      <c r="H4879" s="31">
        <v>96994</v>
      </c>
      <c r="I4879" s="31" t="s">
        <v>48</v>
      </c>
      <c r="J4879" s="32">
        <v>278000</v>
      </c>
      <c r="K4879" s="33">
        <f t="shared" si="871"/>
        <v>56.242858790108698</v>
      </c>
      <c r="L4879" s="33">
        <v>268270</v>
      </c>
      <c r="M4879" s="33">
        <v>0</v>
      </c>
      <c r="N4879" s="33">
        <v>0</v>
      </c>
      <c r="O4879" s="33">
        <v>0</v>
      </c>
      <c r="P4879" s="33">
        <f t="shared" si="872"/>
        <v>278000</v>
      </c>
      <c r="Q4879" s="33">
        <f t="shared" si="873"/>
        <v>56.242858790108698</v>
      </c>
      <c r="R4879" s="33">
        <f t="shared" si="874"/>
        <v>268270</v>
      </c>
      <c r="S4879" s="33"/>
      <c r="T4879" s="30" t="str">
        <f t="shared" si="875"/>
        <v>COP</v>
      </c>
      <c r="U4879" s="33">
        <v>0</v>
      </c>
      <c r="V4879" s="33">
        <v>0</v>
      </c>
      <c r="W4879" s="33">
        <v>0</v>
      </c>
      <c r="X4879" s="33">
        <f t="shared" si="876"/>
        <v>278000</v>
      </c>
      <c r="Y4879" s="33">
        <f t="shared" si="877"/>
        <v>56.242858790108698</v>
      </c>
      <c r="Z4879" s="33">
        <f t="shared" si="878"/>
        <v>268270</v>
      </c>
      <c r="AA4879" s="34">
        <f t="shared" si="879"/>
        <v>6.6148430060790791E-06</v>
      </c>
      <c r="AB4879" s="33" t="s">
        <v>252</v>
      </c>
      <c r="AC4879" s="35">
        <v>44922</v>
      </c>
      <c r="AD4879" s="33">
        <v>60</v>
      </c>
      <c r="AE4879" s="36">
        <f t="shared" si="881"/>
        <v>44982</v>
      </c>
    </row>
    <row r="4880" spans="2:31" ht="14.5" hidden="1">
      <c r="B4880" s="29" t="s">
        <v>3918</v>
      </c>
      <c r="C4880" s="30" t="str">
        <f t="shared" si="870"/>
        <v>(Acreedores quirografarios)</v>
      </c>
      <c r="D4880" s="30">
        <v>5</v>
      </c>
      <c r="E4880" s="30" t="s">
        <v>5664</v>
      </c>
      <c r="F4880" s="30" t="s">
        <v>5665</v>
      </c>
      <c r="G4880" s="30" t="s">
        <v>4912</v>
      </c>
      <c r="H4880" s="31">
        <v>97170</v>
      </c>
      <c r="I4880" s="31" t="s">
        <v>48</v>
      </c>
      <c r="J4880" s="32">
        <v>247520</v>
      </c>
      <c r="K4880" s="33">
        <f t="shared" si="871"/>
        <v>49.123557344570578</v>
      </c>
      <c r="L4880" s="33">
        <v>234312</v>
      </c>
      <c r="M4880" s="33">
        <v>0</v>
      </c>
      <c r="N4880" s="33">
        <v>0</v>
      </c>
      <c r="O4880" s="33">
        <v>0</v>
      </c>
      <c r="P4880" s="33">
        <f t="shared" si="872"/>
        <v>247520</v>
      </c>
      <c r="Q4880" s="33">
        <f t="shared" si="873"/>
        <v>49.123557344570578</v>
      </c>
      <c r="R4880" s="33">
        <f t="shared" si="874"/>
        <v>234312</v>
      </c>
      <c r="S4880" s="33"/>
      <c r="T4880" s="30" t="str">
        <f t="shared" si="875"/>
        <v>COP</v>
      </c>
      <c r="U4880" s="33">
        <v>0</v>
      </c>
      <c r="V4880" s="33">
        <v>0</v>
      </c>
      <c r="W4880" s="33">
        <v>0</v>
      </c>
      <c r="X4880" s="33">
        <f t="shared" si="876"/>
        <v>247520</v>
      </c>
      <c r="Y4880" s="33">
        <f t="shared" si="877"/>
        <v>49.123557344570578</v>
      </c>
      <c r="Z4880" s="33">
        <f t="shared" si="878"/>
        <v>234312</v>
      </c>
      <c r="AA4880" s="34">
        <f t="shared" si="879"/>
        <v>5.7775267247191311E-06</v>
      </c>
      <c r="AB4880" s="33" t="s">
        <v>252</v>
      </c>
      <c r="AC4880" s="35">
        <v>44942</v>
      </c>
      <c r="AD4880" s="33">
        <v>60</v>
      </c>
      <c r="AE4880" s="36">
        <f t="shared" si="881"/>
        <v>45002</v>
      </c>
    </row>
    <row r="4881" spans="2:31" ht="14.5" hidden="1">
      <c r="B4881" s="29" t="s">
        <v>3918</v>
      </c>
      <c r="C4881" s="30" t="str">
        <f t="shared" si="870"/>
        <v>(Acreedores quirografarios)</v>
      </c>
      <c r="D4881" s="30">
        <v>5</v>
      </c>
      <c r="E4881" s="30" t="s">
        <v>5664</v>
      </c>
      <c r="F4881" s="30" t="s">
        <v>5665</v>
      </c>
      <c r="G4881" s="30" t="s">
        <v>4912</v>
      </c>
      <c r="H4881" s="31">
        <v>97172</v>
      </c>
      <c r="I4881" s="31" t="s">
        <v>48</v>
      </c>
      <c r="J4881" s="32">
        <v>497420</v>
      </c>
      <c r="K4881" s="33">
        <f t="shared" si="871"/>
        <v>98.719456586685112</v>
      </c>
      <c r="L4881" s="33">
        <v>470877</v>
      </c>
      <c r="M4881" s="33">
        <v>0</v>
      </c>
      <c r="N4881" s="33">
        <v>0</v>
      </c>
      <c r="O4881" s="33">
        <v>0</v>
      </c>
      <c r="P4881" s="33">
        <f t="shared" si="872"/>
        <v>497420</v>
      </c>
      <c r="Q4881" s="33">
        <f t="shared" si="873"/>
        <v>98.719456586685112</v>
      </c>
      <c r="R4881" s="33">
        <f t="shared" si="874"/>
        <v>470877</v>
      </c>
      <c r="S4881" s="33"/>
      <c r="T4881" s="30" t="str">
        <f t="shared" si="875"/>
        <v>COP</v>
      </c>
      <c r="U4881" s="33">
        <v>0</v>
      </c>
      <c r="V4881" s="33">
        <v>0</v>
      </c>
      <c r="W4881" s="33">
        <v>0</v>
      </c>
      <c r="X4881" s="33">
        <f t="shared" si="876"/>
        <v>497420</v>
      </c>
      <c r="Y4881" s="33">
        <f t="shared" si="877"/>
        <v>98.719456586685112</v>
      </c>
      <c r="Z4881" s="33">
        <f t="shared" si="878"/>
        <v>470877</v>
      </c>
      <c r="AA4881" s="34">
        <f t="shared" si="879"/>
        <v>1.1610606591022099E-05</v>
      </c>
      <c r="AB4881" s="33" t="s">
        <v>252</v>
      </c>
      <c r="AC4881" s="35">
        <v>44942</v>
      </c>
      <c r="AD4881" s="33">
        <v>60</v>
      </c>
      <c r="AE4881" s="36">
        <f t="shared" si="881"/>
        <v>45002</v>
      </c>
    </row>
    <row r="4882" spans="2:31" ht="14.5" hidden="1">
      <c r="B4882" s="29" t="s">
        <v>3918</v>
      </c>
      <c r="C4882" s="30" t="str">
        <f t="shared" si="870"/>
        <v>(Acreedores quirografarios)</v>
      </c>
      <c r="D4882" s="30">
        <v>5</v>
      </c>
      <c r="E4882" s="30" t="s">
        <v>5664</v>
      </c>
      <c r="F4882" s="30" t="s">
        <v>5665</v>
      </c>
      <c r="G4882" s="30" t="s">
        <v>4912</v>
      </c>
      <c r="H4882" s="31">
        <v>97389</v>
      </c>
      <c r="I4882" s="31" t="s">
        <v>48</v>
      </c>
      <c r="J4882" s="32">
        <v>487900</v>
      </c>
      <c r="K4882" s="33">
        <f t="shared" si="871"/>
        <v>96.830088996509318</v>
      </c>
      <c r="L4882" s="33">
        <v>461865</v>
      </c>
      <c r="M4882" s="33">
        <v>0</v>
      </c>
      <c r="N4882" s="33">
        <v>0</v>
      </c>
      <c r="O4882" s="33">
        <v>0</v>
      </c>
      <c r="P4882" s="33">
        <f t="shared" si="872"/>
        <v>487900</v>
      </c>
      <c r="Q4882" s="33">
        <f t="shared" si="873"/>
        <v>96.830088996509318</v>
      </c>
      <c r="R4882" s="33">
        <f t="shared" si="874"/>
        <v>461865</v>
      </c>
      <c r="S4882" s="33"/>
      <c r="T4882" s="30" t="str">
        <f t="shared" si="875"/>
        <v>COP</v>
      </c>
      <c r="U4882" s="33">
        <v>0</v>
      </c>
      <c r="V4882" s="33">
        <v>0</v>
      </c>
      <c r="W4882" s="33">
        <v>0</v>
      </c>
      <c r="X4882" s="33">
        <f t="shared" si="876"/>
        <v>487900</v>
      </c>
      <c r="Y4882" s="33">
        <f t="shared" si="877"/>
        <v>96.830088996509318</v>
      </c>
      <c r="Z4882" s="33">
        <f t="shared" si="878"/>
        <v>461865</v>
      </c>
      <c r="AA4882" s="34">
        <f t="shared" si="879"/>
        <v>1.1388394024686748E-05</v>
      </c>
      <c r="AB4882" s="33" t="s">
        <v>252</v>
      </c>
      <c r="AC4882" s="35">
        <v>44963</v>
      </c>
      <c r="AD4882" s="33">
        <v>60</v>
      </c>
      <c r="AE4882" s="36">
        <f t="shared" si="881"/>
        <v>45023</v>
      </c>
    </row>
    <row r="4883" spans="2:31" ht="14.5" hidden="1">
      <c r="B4883" s="29" t="s">
        <v>3918</v>
      </c>
      <c r="C4883" s="30" t="str">
        <f t="shared" si="870"/>
        <v>(Acreedores quirografarios)</v>
      </c>
      <c r="D4883" s="30">
        <v>5</v>
      </c>
      <c r="E4883" s="30" t="s">
        <v>5664</v>
      </c>
      <c r="F4883" s="30" t="s">
        <v>5665</v>
      </c>
      <c r="G4883" s="30" t="s">
        <v>4912</v>
      </c>
      <c r="H4883" s="31">
        <v>97403</v>
      </c>
      <c r="I4883" s="31" t="s">
        <v>48</v>
      </c>
      <c r="J4883" s="32">
        <v>571150</v>
      </c>
      <c r="K4883" s="33">
        <f t="shared" si="871"/>
        <v>113.84844387140056</v>
      </c>
      <c r="L4883" s="33">
        <v>543040</v>
      </c>
      <c r="M4883" s="33">
        <v>0</v>
      </c>
      <c r="N4883" s="33">
        <v>0</v>
      </c>
      <c r="O4883" s="33">
        <v>0</v>
      </c>
      <c r="P4883" s="33">
        <f t="shared" si="872"/>
        <v>571150</v>
      </c>
      <c r="Q4883" s="33">
        <f t="shared" si="873"/>
        <v>113.84844387140056</v>
      </c>
      <c r="R4883" s="33">
        <f t="shared" si="874"/>
        <v>543040</v>
      </c>
      <c r="S4883" s="33"/>
      <c r="T4883" s="30" t="str">
        <f t="shared" si="875"/>
        <v>COP</v>
      </c>
      <c r="U4883" s="33">
        <v>0</v>
      </c>
      <c r="V4883" s="33">
        <v>0</v>
      </c>
      <c r="W4883" s="33">
        <v>0</v>
      </c>
      <c r="X4883" s="33">
        <f t="shared" si="876"/>
        <v>571150</v>
      </c>
      <c r="Y4883" s="33">
        <f t="shared" si="877"/>
        <v>113.84844387140056</v>
      </c>
      <c r="Z4883" s="33">
        <f t="shared" si="878"/>
        <v>543040</v>
      </c>
      <c r="AA4883" s="34">
        <f t="shared" si="879"/>
        <v>1.3389959168081347E-05</v>
      </c>
      <c r="AB4883" s="33" t="s">
        <v>252</v>
      </c>
      <c r="AC4883" s="35">
        <v>44964</v>
      </c>
      <c r="AD4883" s="33">
        <v>60</v>
      </c>
      <c r="AE4883" s="36">
        <f t="shared" si="881"/>
        <v>45024</v>
      </c>
    </row>
    <row r="4884" spans="2:31" ht="14.5" hidden="1">
      <c r="B4884" s="29" t="s">
        <v>3919</v>
      </c>
      <c r="C4884" s="30" t="str">
        <f t="shared" si="870"/>
        <v>(Acreedores quirografarios)</v>
      </c>
      <c r="D4884" s="30">
        <v>5</v>
      </c>
      <c r="E4884" s="30" t="s">
        <v>5666</v>
      </c>
      <c r="F4884" s="30" t="s">
        <v>5667</v>
      </c>
      <c r="G4884" s="30" t="s">
        <v>4912</v>
      </c>
      <c r="H4884" s="31" t="s">
        <v>3920</v>
      </c>
      <c r="I4884" s="31" t="s">
        <v>48</v>
      </c>
      <c r="J4884" s="32">
        <v>270000</v>
      </c>
      <c r="K4884" s="33">
        <f t="shared" si="871"/>
        <v>54.171514827510293</v>
      </c>
      <c r="L4884" s="33">
        <v>258390</v>
      </c>
      <c r="M4884" s="33">
        <v>0</v>
      </c>
      <c r="N4884" s="33">
        <v>0</v>
      </c>
      <c r="O4884" s="33">
        <v>0</v>
      </c>
      <c r="P4884" s="33">
        <f t="shared" si="872"/>
        <v>270000</v>
      </c>
      <c r="Q4884" s="33">
        <f t="shared" si="873"/>
        <v>54.171514827510293</v>
      </c>
      <c r="R4884" s="33">
        <f t="shared" si="874"/>
        <v>258390</v>
      </c>
      <c r="S4884" s="33"/>
      <c r="T4884" s="30" t="str">
        <f t="shared" si="875"/>
        <v>COP</v>
      </c>
      <c r="U4884" s="33">
        <v>0</v>
      </c>
      <c r="V4884" s="33">
        <v>0</v>
      </c>
      <c r="W4884" s="33">
        <v>0</v>
      </c>
      <c r="X4884" s="33">
        <f t="shared" si="876"/>
        <v>270000</v>
      </c>
      <c r="Y4884" s="33">
        <f t="shared" si="877"/>
        <v>54.171514827510293</v>
      </c>
      <c r="Z4884" s="33">
        <f t="shared" si="878"/>
        <v>258390</v>
      </c>
      <c r="AA4884" s="34">
        <f t="shared" si="879"/>
        <v>6.3712278090758311E-06</v>
      </c>
      <c r="AB4884" s="33" t="s">
        <v>252</v>
      </c>
      <c r="AC4884" s="35">
        <v>44871</v>
      </c>
      <c r="AD4884" s="33">
        <v>90</v>
      </c>
      <c r="AE4884" s="36">
        <f t="shared" si="881"/>
        <v>44961</v>
      </c>
    </row>
    <row r="4885" spans="2:31" ht="14.5" hidden="1">
      <c r="B4885" s="29" t="s">
        <v>3919</v>
      </c>
      <c r="C4885" s="30" t="str">
        <f t="shared" si="870"/>
        <v>(Acreedores quirografarios)</v>
      </c>
      <c r="D4885" s="30">
        <v>5</v>
      </c>
      <c r="E4885" s="30" t="s">
        <v>5666</v>
      </c>
      <c r="F4885" s="30" t="s">
        <v>5667</v>
      </c>
      <c r="G4885" s="30" t="s">
        <v>4912</v>
      </c>
      <c r="H4885" s="31" t="s">
        <v>3921</v>
      </c>
      <c r="I4885" s="31" t="s">
        <v>48</v>
      </c>
      <c r="J4885" s="32">
        <v>395000</v>
      </c>
      <c r="K4885" s="33">
        <f t="shared" si="871"/>
        <v>79.334360619306679</v>
      </c>
      <c r="L4885" s="33">
        <v>378413</v>
      </c>
      <c r="M4885" s="33">
        <v>0</v>
      </c>
      <c r="N4885" s="33">
        <v>0</v>
      </c>
      <c r="O4885" s="33">
        <v>0</v>
      </c>
      <c r="P4885" s="33">
        <f t="shared" si="872"/>
        <v>395000</v>
      </c>
      <c r="Q4885" s="33">
        <f t="shared" si="873"/>
        <v>79.334360619306679</v>
      </c>
      <c r="R4885" s="33">
        <f t="shared" si="874"/>
        <v>378413</v>
      </c>
      <c r="S4885" s="33"/>
      <c r="T4885" s="30" t="str">
        <f t="shared" si="875"/>
        <v>COP</v>
      </c>
      <c r="U4885" s="33">
        <v>0</v>
      </c>
      <c r="V4885" s="33">
        <v>0</v>
      </c>
      <c r="W4885" s="33">
        <v>0</v>
      </c>
      <c r="X4885" s="33">
        <f t="shared" si="876"/>
        <v>395000</v>
      </c>
      <c r="Y4885" s="33">
        <f t="shared" si="877"/>
        <v>79.334360619306679</v>
      </c>
      <c r="Z4885" s="33">
        <f t="shared" si="878"/>
        <v>378413</v>
      </c>
      <c r="AA4885" s="34">
        <f t="shared" si="879"/>
        <v>9.330683961901825E-06</v>
      </c>
      <c r="AB4885" s="33" t="s">
        <v>252</v>
      </c>
      <c r="AC4885" s="35">
        <v>44872</v>
      </c>
      <c r="AD4885" s="33">
        <v>90</v>
      </c>
      <c r="AE4885" s="36">
        <f t="shared" si="881"/>
        <v>44962</v>
      </c>
    </row>
    <row r="4886" spans="2:31" ht="14.5" hidden="1">
      <c r="B4886" s="29" t="s">
        <v>3919</v>
      </c>
      <c r="C4886" s="30" t="str">
        <f t="shared" si="870"/>
        <v>(Acreedores quirografarios)</v>
      </c>
      <c r="D4886" s="30">
        <v>5</v>
      </c>
      <c r="E4886" s="30" t="s">
        <v>5666</v>
      </c>
      <c r="F4886" s="30" t="s">
        <v>5667</v>
      </c>
      <c r="G4886" s="30" t="s">
        <v>4912</v>
      </c>
      <c r="H4886" s="31" t="s">
        <v>3922</v>
      </c>
      <c r="I4886" s="31" t="s">
        <v>48</v>
      </c>
      <c r="J4886" s="32">
        <v>455000</v>
      </c>
      <c r="K4886" s="33">
        <f t="shared" si="871"/>
        <v>91.322578278142913</v>
      </c>
      <c r="L4886" s="33">
        <v>435595</v>
      </c>
      <c r="M4886" s="33">
        <v>0</v>
      </c>
      <c r="N4886" s="33">
        <v>0</v>
      </c>
      <c r="O4886" s="33">
        <v>0</v>
      </c>
      <c r="P4886" s="33">
        <f t="shared" si="872"/>
        <v>455000</v>
      </c>
      <c r="Q4886" s="33">
        <f t="shared" si="873"/>
        <v>91.322578278142913</v>
      </c>
      <c r="R4886" s="33">
        <f t="shared" si="874"/>
        <v>435595</v>
      </c>
      <c r="S4886" s="33"/>
      <c r="T4886" s="30" t="str">
        <f t="shared" si="875"/>
        <v>COP</v>
      </c>
      <c r="U4886" s="33">
        <v>0</v>
      </c>
      <c r="V4886" s="33">
        <v>0</v>
      </c>
      <c r="W4886" s="33">
        <v>0</v>
      </c>
      <c r="X4886" s="33">
        <f t="shared" si="876"/>
        <v>455000</v>
      </c>
      <c r="Y4886" s="33">
        <f t="shared" si="877"/>
        <v>91.322578278142913</v>
      </c>
      <c r="Z4886" s="33">
        <f t="shared" si="878"/>
        <v>435595</v>
      </c>
      <c r="AA4886" s="34">
        <f t="shared" si="879"/>
        <v>1.0740643900671027E-05</v>
      </c>
      <c r="AB4886" s="33" t="s">
        <v>252</v>
      </c>
      <c r="AC4886" s="35">
        <v>44872</v>
      </c>
      <c r="AD4886" s="33">
        <v>90</v>
      </c>
      <c r="AE4886" s="36">
        <f t="shared" si="881"/>
        <v>44962</v>
      </c>
    </row>
    <row r="4887" spans="2:31" ht="14.5" hidden="1">
      <c r="B4887" s="29" t="s">
        <v>3919</v>
      </c>
      <c r="C4887" s="30" t="str">
        <f t="shared" si="870"/>
        <v>(Acreedores quirografarios)</v>
      </c>
      <c r="D4887" s="30">
        <v>5</v>
      </c>
      <c r="E4887" s="30" t="s">
        <v>5666</v>
      </c>
      <c r="F4887" s="30" t="s">
        <v>5667</v>
      </c>
      <c r="G4887" s="30" t="s">
        <v>4912</v>
      </c>
      <c r="H4887" s="31" t="s">
        <v>3923</v>
      </c>
      <c r="I4887" s="31" t="s">
        <v>48</v>
      </c>
      <c r="J4887" s="32">
        <v>185000</v>
      </c>
      <c r="K4887" s="33">
        <f t="shared" si="871"/>
        <v>37.15106345063262</v>
      </c>
      <c r="L4887" s="33">
        <v>177205</v>
      </c>
      <c r="M4887" s="33">
        <v>0</v>
      </c>
      <c r="N4887" s="33">
        <v>0</v>
      </c>
      <c r="O4887" s="33">
        <v>0</v>
      </c>
      <c r="P4887" s="33">
        <f t="shared" si="872"/>
        <v>185000</v>
      </c>
      <c r="Q4887" s="33">
        <f t="shared" si="873"/>
        <v>37.15106345063262</v>
      </c>
      <c r="R4887" s="33">
        <f t="shared" si="874"/>
        <v>177205</v>
      </c>
      <c r="S4887" s="33"/>
      <c r="T4887" s="30" t="str">
        <f t="shared" si="875"/>
        <v>COP</v>
      </c>
      <c r="U4887" s="33">
        <v>0</v>
      </c>
      <c r="V4887" s="33">
        <v>0</v>
      </c>
      <c r="W4887" s="33">
        <v>0</v>
      </c>
      <c r="X4887" s="33">
        <f t="shared" si="876"/>
        <v>185000</v>
      </c>
      <c r="Y4887" s="33">
        <f t="shared" si="877"/>
        <v>37.15106345063262</v>
      </c>
      <c r="Z4887" s="33">
        <f t="shared" si="878"/>
        <v>177205</v>
      </c>
      <c r="AA4887" s="34">
        <f t="shared" si="879"/>
        <v>4.3694160915951957E-06</v>
      </c>
      <c r="AB4887" s="33" t="s">
        <v>252</v>
      </c>
      <c r="AC4887" s="35">
        <v>44873</v>
      </c>
      <c r="AD4887" s="33">
        <v>90</v>
      </c>
      <c r="AE4887" s="36">
        <f t="shared" si="881"/>
        <v>44963</v>
      </c>
    </row>
    <row r="4888" spans="2:31" ht="14.5" hidden="1">
      <c r="B4888" s="29" t="s">
        <v>3919</v>
      </c>
      <c r="C4888" s="30" t="str">
        <f t="shared" si="870"/>
        <v>(Acreedores quirografarios)</v>
      </c>
      <c r="D4888" s="30">
        <v>5</v>
      </c>
      <c r="E4888" s="30" t="s">
        <v>5666</v>
      </c>
      <c r="F4888" s="30" t="s">
        <v>5667</v>
      </c>
      <c r="G4888" s="30" t="s">
        <v>4912</v>
      </c>
      <c r="H4888" s="31" t="s">
        <v>3924</v>
      </c>
      <c r="I4888" s="31" t="s">
        <v>48</v>
      </c>
      <c r="J4888" s="32">
        <v>185000</v>
      </c>
      <c r="K4888" s="33">
        <f t="shared" si="871"/>
        <v>37.15106345063262</v>
      </c>
      <c r="L4888" s="33">
        <v>177205</v>
      </c>
      <c r="M4888" s="33">
        <v>0</v>
      </c>
      <c r="N4888" s="33">
        <v>0</v>
      </c>
      <c r="O4888" s="33">
        <v>0</v>
      </c>
      <c r="P4888" s="33">
        <f t="shared" si="872"/>
        <v>185000</v>
      </c>
      <c r="Q4888" s="33">
        <f t="shared" si="873"/>
        <v>37.15106345063262</v>
      </c>
      <c r="R4888" s="33">
        <f t="shared" si="874"/>
        <v>177205</v>
      </c>
      <c r="S4888" s="33"/>
      <c r="T4888" s="30" t="str">
        <f t="shared" si="875"/>
        <v>COP</v>
      </c>
      <c r="U4888" s="33">
        <v>0</v>
      </c>
      <c r="V4888" s="33">
        <v>0</v>
      </c>
      <c r="W4888" s="33">
        <v>0</v>
      </c>
      <c r="X4888" s="33">
        <f t="shared" si="876"/>
        <v>185000</v>
      </c>
      <c r="Y4888" s="33">
        <f t="shared" si="877"/>
        <v>37.15106345063262</v>
      </c>
      <c r="Z4888" s="33">
        <f t="shared" si="878"/>
        <v>177205</v>
      </c>
      <c r="AA4888" s="34">
        <f t="shared" si="879"/>
        <v>4.3694160915951957E-06</v>
      </c>
      <c r="AB4888" s="33" t="s">
        <v>252</v>
      </c>
      <c r="AC4888" s="35">
        <v>44874</v>
      </c>
      <c r="AD4888" s="33">
        <v>90</v>
      </c>
      <c r="AE4888" s="36">
        <f t="shared" si="881"/>
        <v>44964</v>
      </c>
    </row>
    <row r="4889" spans="2:31" ht="14.5" hidden="1">
      <c r="B4889" s="29" t="s">
        <v>3919</v>
      </c>
      <c r="C4889" s="30" t="str">
        <f t="shared" si="870"/>
        <v>(Acreedores quirografarios)</v>
      </c>
      <c r="D4889" s="30">
        <v>5</v>
      </c>
      <c r="E4889" s="30" t="s">
        <v>5666</v>
      </c>
      <c r="F4889" s="30" t="s">
        <v>5667</v>
      </c>
      <c r="G4889" s="30" t="s">
        <v>4912</v>
      </c>
      <c r="H4889" s="31" t="s">
        <v>3925</v>
      </c>
      <c r="I4889" s="31" t="s">
        <v>48</v>
      </c>
      <c r="J4889" s="32">
        <v>135000</v>
      </c>
      <c r="K4889" s="33">
        <f t="shared" si="871"/>
        <v>28.302776816881032</v>
      </c>
      <c r="L4889" s="33">
        <v>135000</v>
      </c>
      <c r="M4889" s="33">
        <v>0</v>
      </c>
      <c r="N4889" s="33">
        <v>0</v>
      </c>
      <c r="O4889" s="33">
        <v>0</v>
      </c>
      <c r="P4889" s="33">
        <f t="shared" si="872"/>
        <v>135000</v>
      </c>
      <c r="Q4889" s="33">
        <f t="shared" si="873"/>
        <v>28.302776816881032</v>
      </c>
      <c r="R4889" s="33">
        <f t="shared" si="874"/>
        <v>135000</v>
      </c>
      <c r="S4889" s="33"/>
      <c r="T4889" s="30" t="str">
        <f t="shared" si="875"/>
        <v>COP</v>
      </c>
      <c r="U4889" s="33">
        <v>0</v>
      </c>
      <c r="V4889" s="33">
        <v>0</v>
      </c>
      <c r="W4889" s="33">
        <v>0</v>
      </c>
      <c r="X4889" s="33">
        <f t="shared" si="876"/>
        <v>135000</v>
      </c>
      <c r="Y4889" s="33">
        <f t="shared" si="877"/>
        <v>28.302776816881032</v>
      </c>
      <c r="Z4889" s="33">
        <f t="shared" si="878"/>
        <v>135000</v>
      </c>
      <c r="AA4889" s="34">
        <f t="shared" si="879"/>
        <v>3.3287501614816256E-06</v>
      </c>
      <c r="AB4889" s="33" t="s">
        <v>252</v>
      </c>
      <c r="AC4889" s="35">
        <v>44874</v>
      </c>
      <c r="AD4889" s="33">
        <v>90</v>
      </c>
      <c r="AE4889" s="36">
        <f t="shared" si="881"/>
        <v>44964</v>
      </c>
    </row>
    <row r="4890" spans="2:31" ht="14.5" hidden="1">
      <c r="B4890" s="29" t="s">
        <v>3919</v>
      </c>
      <c r="C4890" s="30" t="str">
        <f t="shared" si="870"/>
        <v>(Acreedores quirografarios)</v>
      </c>
      <c r="D4890" s="30">
        <v>5</v>
      </c>
      <c r="E4890" s="30" t="s">
        <v>5666</v>
      </c>
      <c r="F4890" s="30" t="s">
        <v>5667</v>
      </c>
      <c r="G4890" s="30" t="s">
        <v>4912</v>
      </c>
      <c r="H4890" s="31" t="s">
        <v>3926</v>
      </c>
      <c r="I4890" s="31" t="s">
        <v>48</v>
      </c>
      <c r="J4890" s="32">
        <v>1060000</v>
      </c>
      <c r="K4890" s="33">
        <f t="shared" si="871"/>
        <v>212.84023606612365</v>
      </c>
      <c r="L4890" s="33">
        <v>1015216</v>
      </c>
      <c r="M4890" s="33">
        <v>0</v>
      </c>
      <c r="N4890" s="33">
        <v>0</v>
      </c>
      <c r="O4890" s="33">
        <v>0</v>
      </c>
      <c r="P4890" s="33">
        <f t="shared" si="872"/>
        <v>1060000</v>
      </c>
      <c r="Q4890" s="33">
        <f t="shared" si="873"/>
        <v>212.84023606612365</v>
      </c>
      <c r="R4890" s="33">
        <f t="shared" si="874"/>
        <v>1015216</v>
      </c>
      <c r="S4890" s="33"/>
      <c r="T4890" s="30" t="str">
        <f t="shared" si="875"/>
        <v>COP</v>
      </c>
      <c r="U4890" s="33">
        <v>0</v>
      </c>
      <c r="V4890" s="33">
        <v>0</v>
      </c>
      <c r="W4890" s="33">
        <v>0</v>
      </c>
      <c r="X4890" s="33">
        <f t="shared" si="876"/>
        <v>1060000</v>
      </c>
      <c r="Y4890" s="33">
        <f t="shared" si="877"/>
        <v>212.84023606612365</v>
      </c>
      <c r="Z4890" s="33">
        <f t="shared" si="878"/>
        <v>1015216</v>
      </c>
      <c r="AA4890" s="34">
        <f t="shared" si="879"/>
        <v>2.503259573287948E-05</v>
      </c>
      <c r="AB4890" s="33" t="s">
        <v>252</v>
      </c>
      <c r="AC4890" s="35">
        <v>44874</v>
      </c>
      <c r="AD4890" s="33">
        <v>90</v>
      </c>
      <c r="AE4890" s="36">
        <f t="shared" si="881"/>
        <v>44964</v>
      </c>
    </row>
    <row r="4891" spans="2:31" ht="14.5" hidden="1">
      <c r="B4891" s="29" t="s">
        <v>3919</v>
      </c>
      <c r="C4891" s="30" t="str">
        <f t="shared" si="870"/>
        <v>(Acreedores quirografarios)</v>
      </c>
      <c r="D4891" s="30">
        <v>5</v>
      </c>
      <c r="E4891" s="30" t="s">
        <v>5666</v>
      </c>
      <c r="F4891" s="30" t="s">
        <v>5667</v>
      </c>
      <c r="G4891" s="30" t="s">
        <v>4912</v>
      </c>
      <c r="H4891" s="31" t="s">
        <v>3927</v>
      </c>
      <c r="I4891" s="31" t="s">
        <v>48</v>
      </c>
      <c r="J4891" s="32">
        <v>985000</v>
      </c>
      <c r="K4891" s="33">
        <f t="shared" si="871"/>
        <v>197.74269631120475</v>
      </c>
      <c r="L4891" s="33">
        <v>943203</v>
      </c>
      <c r="M4891" s="33">
        <v>0</v>
      </c>
      <c r="N4891" s="33">
        <v>0</v>
      </c>
      <c r="O4891" s="33">
        <v>0</v>
      </c>
      <c r="P4891" s="33">
        <f t="shared" si="872"/>
        <v>985000</v>
      </c>
      <c r="Q4891" s="33">
        <f t="shared" si="873"/>
        <v>197.74269631120475</v>
      </c>
      <c r="R4891" s="33">
        <f t="shared" si="874"/>
        <v>943203</v>
      </c>
      <c r="S4891" s="33"/>
      <c r="T4891" s="30" t="str">
        <f t="shared" si="875"/>
        <v>COP</v>
      </c>
      <c r="U4891" s="33">
        <v>0</v>
      </c>
      <c r="V4891" s="33">
        <v>0</v>
      </c>
      <c r="W4891" s="33">
        <v>0</v>
      </c>
      <c r="X4891" s="33">
        <f t="shared" si="876"/>
        <v>985000</v>
      </c>
      <c r="Y4891" s="33">
        <f t="shared" si="877"/>
        <v>197.74269631120475</v>
      </c>
      <c r="Z4891" s="33">
        <f t="shared" si="878"/>
        <v>943203</v>
      </c>
      <c r="AA4891" s="34">
        <f t="shared" si="879"/>
        <v>2.3256941767110767E-05</v>
      </c>
      <c r="AB4891" s="33" t="s">
        <v>252</v>
      </c>
      <c r="AC4891" s="35">
        <v>44874</v>
      </c>
      <c r="AD4891" s="33">
        <v>90</v>
      </c>
      <c r="AE4891" s="36">
        <f t="shared" si="881"/>
        <v>44964</v>
      </c>
    </row>
    <row r="4892" spans="2:31" ht="14.5" hidden="1">
      <c r="B4892" s="29" t="s">
        <v>3919</v>
      </c>
      <c r="C4892" s="30" t="str">
        <f t="shared" si="870"/>
        <v>(Acreedores quirografarios)</v>
      </c>
      <c r="D4892" s="30">
        <v>5</v>
      </c>
      <c r="E4892" s="30" t="s">
        <v>5666</v>
      </c>
      <c r="F4892" s="30" t="s">
        <v>5667</v>
      </c>
      <c r="G4892" s="30" t="s">
        <v>4912</v>
      </c>
      <c r="H4892" s="31" t="s">
        <v>3928</v>
      </c>
      <c r="I4892" s="31" t="s">
        <v>48</v>
      </c>
      <c r="J4892" s="32">
        <v>185000</v>
      </c>
      <c r="K4892" s="33">
        <f t="shared" si="871"/>
        <v>37.15106345063262</v>
      </c>
      <c r="L4892" s="33">
        <v>177205</v>
      </c>
      <c r="M4892" s="33">
        <v>0</v>
      </c>
      <c r="N4892" s="33">
        <v>0</v>
      </c>
      <c r="O4892" s="33">
        <v>0</v>
      </c>
      <c r="P4892" s="33">
        <f t="shared" si="872"/>
        <v>185000</v>
      </c>
      <c r="Q4892" s="33">
        <f t="shared" si="873"/>
        <v>37.15106345063262</v>
      </c>
      <c r="R4892" s="33">
        <f t="shared" si="874"/>
        <v>177205</v>
      </c>
      <c r="S4892" s="33"/>
      <c r="T4892" s="30" t="str">
        <f t="shared" si="875"/>
        <v>COP</v>
      </c>
      <c r="U4892" s="33">
        <v>0</v>
      </c>
      <c r="V4892" s="33">
        <v>0</v>
      </c>
      <c r="W4892" s="33">
        <v>0</v>
      </c>
      <c r="X4892" s="33">
        <f t="shared" si="876"/>
        <v>185000</v>
      </c>
      <c r="Y4892" s="33">
        <f t="shared" si="877"/>
        <v>37.15106345063262</v>
      </c>
      <c r="Z4892" s="33">
        <f t="shared" si="878"/>
        <v>177205</v>
      </c>
      <c r="AA4892" s="34">
        <f t="shared" si="879"/>
        <v>4.3694160915951957E-06</v>
      </c>
      <c r="AB4892" s="33" t="s">
        <v>252</v>
      </c>
      <c r="AC4892" s="35">
        <v>44875</v>
      </c>
      <c r="AD4892" s="33">
        <v>90</v>
      </c>
      <c r="AE4892" s="36">
        <f t="shared" si="881"/>
        <v>44965</v>
      </c>
    </row>
    <row r="4893" spans="2:31" ht="14.5" hidden="1">
      <c r="B4893" s="29" t="s">
        <v>3919</v>
      </c>
      <c r="C4893" s="30" t="str">
        <f t="shared" si="870"/>
        <v>(Acreedores quirografarios)</v>
      </c>
      <c r="D4893" s="30">
        <v>5</v>
      </c>
      <c r="E4893" s="30" t="s">
        <v>5666</v>
      </c>
      <c r="F4893" s="30" t="s">
        <v>5667</v>
      </c>
      <c r="G4893" s="30" t="s">
        <v>4912</v>
      </c>
      <c r="H4893" s="31" t="s">
        <v>3929</v>
      </c>
      <c r="I4893" s="31" t="s">
        <v>48</v>
      </c>
      <c r="J4893" s="32">
        <v>345000</v>
      </c>
      <c r="K4893" s="33">
        <f t="shared" si="871"/>
        <v>69.269054582429206</v>
      </c>
      <c r="L4893" s="33">
        <v>330403</v>
      </c>
      <c r="M4893" s="33">
        <v>0</v>
      </c>
      <c r="N4893" s="33">
        <v>0</v>
      </c>
      <c r="O4893" s="33">
        <v>0</v>
      </c>
      <c r="P4893" s="33">
        <f t="shared" si="872"/>
        <v>345000</v>
      </c>
      <c r="Q4893" s="33">
        <f t="shared" si="873"/>
        <v>69.269054582429206</v>
      </c>
      <c r="R4893" s="33">
        <f t="shared" si="874"/>
        <v>330403</v>
      </c>
      <c r="S4893" s="33"/>
      <c r="T4893" s="30" t="str">
        <f t="shared" si="875"/>
        <v>COP</v>
      </c>
      <c r="U4893" s="33">
        <v>0</v>
      </c>
      <c r="V4893" s="33">
        <v>0</v>
      </c>
      <c r="W4893" s="33">
        <v>0</v>
      </c>
      <c r="X4893" s="33">
        <f t="shared" si="876"/>
        <v>345000</v>
      </c>
      <c r="Y4893" s="33">
        <f t="shared" si="877"/>
        <v>69.269054582429206</v>
      </c>
      <c r="Z4893" s="33">
        <f t="shared" si="878"/>
        <v>330403</v>
      </c>
      <c r="AA4893" s="34">
        <f t="shared" si="879"/>
        <v>8.1468817748445453E-06</v>
      </c>
      <c r="AB4893" s="33" t="s">
        <v>252</v>
      </c>
      <c r="AC4893" s="35">
        <v>44875</v>
      </c>
      <c r="AD4893" s="33">
        <v>90</v>
      </c>
      <c r="AE4893" s="36">
        <f t="shared" si="881"/>
        <v>44965</v>
      </c>
    </row>
    <row r="4894" spans="2:31" ht="14.5" hidden="1">
      <c r="B4894" s="29" t="s">
        <v>3919</v>
      </c>
      <c r="C4894" s="30" t="str">
        <f t="shared" si="870"/>
        <v>(Acreedores quirografarios)</v>
      </c>
      <c r="D4894" s="30">
        <v>5</v>
      </c>
      <c r="E4894" s="30" t="s">
        <v>5666</v>
      </c>
      <c r="F4894" s="30" t="s">
        <v>5667</v>
      </c>
      <c r="G4894" s="30" t="s">
        <v>4912</v>
      </c>
      <c r="H4894" s="31" t="s">
        <v>3930</v>
      </c>
      <c r="I4894" s="31" t="s">
        <v>48</v>
      </c>
      <c r="J4894" s="32">
        <v>135000</v>
      </c>
      <c r="K4894" s="33">
        <f t="shared" si="871"/>
        <v>28.302776816881032</v>
      </c>
      <c r="L4894" s="33">
        <v>135000</v>
      </c>
      <c r="M4894" s="33">
        <v>0</v>
      </c>
      <c r="N4894" s="33">
        <v>0</v>
      </c>
      <c r="O4894" s="33">
        <v>0</v>
      </c>
      <c r="P4894" s="33">
        <f t="shared" si="872"/>
        <v>135000</v>
      </c>
      <c r="Q4894" s="33">
        <f t="shared" si="873"/>
        <v>28.302776816881032</v>
      </c>
      <c r="R4894" s="33">
        <f t="shared" si="874"/>
        <v>135000</v>
      </c>
      <c r="S4894" s="33"/>
      <c r="T4894" s="30" t="str">
        <f t="shared" si="875"/>
        <v>COP</v>
      </c>
      <c r="U4894" s="33">
        <v>0</v>
      </c>
      <c r="V4894" s="33">
        <v>0</v>
      </c>
      <c r="W4894" s="33">
        <v>0</v>
      </c>
      <c r="X4894" s="33">
        <f t="shared" si="876"/>
        <v>135000</v>
      </c>
      <c r="Y4894" s="33">
        <f t="shared" si="877"/>
        <v>28.302776816881032</v>
      </c>
      <c r="Z4894" s="33">
        <f t="shared" si="878"/>
        <v>135000</v>
      </c>
      <c r="AA4894" s="34">
        <f t="shared" si="879"/>
        <v>3.3287501614816256E-06</v>
      </c>
      <c r="AB4894" s="33" t="s">
        <v>252</v>
      </c>
      <c r="AC4894" s="35">
        <v>44875</v>
      </c>
      <c r="AD4894" s="33">
        <v>90</v>
      </c>
      <c r="AE4894" s="36">
        <f t="shared" si="881"/>
        <v>44965</v>
      </c>
    </row>
    <row r="4895" spans="2:31" ht="14.5" hidden="1">
      <c r="B4895" s="29" t="s">
        <v>3919</v>
      </c>
      <c r="C4895" s="30" t="str">
        <f t="shared" si="870"/>
        <v>(Acreedores quirografarios)</v>
      </c>
      <c r="D4895" s="30">
        <v>5</v>
      </c>
      <c r="E4895" s="30" t="s">
        <v>5666</v>
      </c>
      <c r="F4895" s="30" t="s">
        <v>5667</v>
      </c>
      <c r="G4895" s="30" t="s">
        <v>4912</v>
      </c>
      <c r="H4895" s="31" t="s">
        <v>3931</v>
      </c>
      <c r="I4895" s="31" t="s">
        <v>48</v>
      </c>
      <c r="J4895" s="32">
        <v>480000</v>
      </c>
      <c r="K4895" s="33">
        <f t="shared" si="871"/>
        <v>96.354811996184353</v>
      </c>
      <c r="L4895" s="33">
        <v>459598</v>
      </c>
      <c r="M4895" s="33">
        <v>0</v>
      </c>
      <c r="N4895" s="33">
        <v>0</v>
      </c>
      <c r="O4895" s="33">
        <v>0</v>
      </c>
      <c r="P4895" s="33">
        <f t="shared" si="872"/>
        <v>480000</v>
      </c>
      <c r="Q4895" s="33">
        <f t="shared" si="873"/>
        <v>96.354811996184353</v>
      </c>
      <c r="R4895" s="33">
        <f t="shared" si="874"/>
        <v>459598</v>
      </c>
      <c r="S4895" s="33"/>
      <c r="T4895" s="30" t="str">
        <f t="shared" si="875"/>
        <v>COP</v>
      </c>
      <c r="U4895" s="33">
        <v>0</v>
      </c>
      <c r="V4895" s="33">
        <v>0</v>
      </c>
      <c r="W4895" s="33">
        <v>0</v>
      </c>
      <c r="X4895" s="33">
        <f t="shared" si="876"/>
        <v>480000</v>
      </c>
      <c r="Y4895" s="33">
        <f t="shared" si="877"/>
        <v>96.354811996184353</v>
      </c>
      <c r="Z4895" s="33">
        <f t="shared" si="878"/>
        <v>459598</v>
      </c>
      <c r="AA4895" s="34">
        <f t="shared" si="879"/>
        <v>1.133249567938246E-05</v>
      </c>
      <c r="AB4895" s="33" t="s">
        <v>252</v>
      </c>
      <c r="AC4895" s="35">
        <v>44875</v>
      </c>
      <c r="AD4895" s="33">
        <v>90</v>
      </c>
      <c r="AE4895" s="36">
        <f t="shared" si="881"/>
        <v>44965</v>
      </c>
    </row>
    <row r="4896" spans="2:31" ht="14.5" hidden="1">
      <c r="B4896" s="29" t="s">
        <v>3919</v>
      </c>
      <c r="C4896" s="30" t="str">
        <f t="shared" si="870"/>
        <v>(Acreedores quirografarios)</v>
      </c>
      <c r="D4896" s="30">
        <v>5</v>
      </c>
      <c r="E4896" s="30" t="s">
        <v>5666</v>
      </c>
      <c r="F4896" s="30" t="s">
        <v>5667</v>
      </c>
      <c r="G4896" s="30" t="s">
        <v>4912</v>
      </c>
      <c r="H4896" s="31" t="s">
        <v>3932</v>
      </c>
      <c r="I4896" s="31" t="s">
        <v>48</v>
      </c>
      <c r="J4896" s="32">
        <v>655000</v>
      </c>
      <c r="K4896" s="33">
        <f t="shared" si="871"/>
        <v>131.58296382485821</v>
      </c>
      <c r="L4896" s="33">
        <v>627631</v>
      </c>
      <c r="M4896" s="33">
        <v>0</v>
      </c>
      <c r="N4896" s="33">
        <v>0</v>
      </c>
      <c r="O4896" s="33">
        <v>0</v>
      </c>
      <c r="P4896" s="33">
        <f t="shared" si="872"/>
        <v>655000</v>
      </c>
      <c r="Q4896" s="33">
        <f t="shared" si="873"/>
        <v>131.58296382485821</v>
      </c>
      <c r="R4896" s="33">
        <f t="shared" si="874"/>
        <v>627631</v>
      </c>
      <c r="S4896" s="33"/>
      <c r="T4896" s="30" t="str">
        <f t="shared" si="875"/>
        <v>COP</v>
      </c>
      <c r="U4896" s="33">
        <v>0</v>
      </c>
      <c r="V4896" s="33">
        <v>0</v>
      </c>
      <c r="W4896" s="33">
        <v>0</v>
      </c>
      <c r="X4896" s="33">
        <f t="shared" si="876"/>
        <v>655000</v>
      </c>
      <c r="Y4896" s="33">
        <f t="shared" si="877"/>
        <v>131.58296382485821</v>
      </c>
      <c r="Z4896" s="33">
        <f t="shared" si="878"/>
        <v>627631</v>
      </c>
      <c r="AA4896" s="34">
        <f t="shared" si="879"/>
        <v>1.5475754019265733E-05</v>
      </c>
      <c r="AB4896" s="33" t="s">
        <v>252</v>
      </c>
      <c r="AC4896" s="35">
        <v>44876</v>
      </c>
      <c r="AD4896" s="33">
        <v>90</v>
      </c>
      <c r="AE4896" s="36">
        <f t="shared" si="881"/>
        <v>44966</v>
      </c>
    </row>
    <row r="4897" spans="2:31" ht="14.5" hidden="1">
      <c r="B4897" s="29" t="s">
        <v>3919</v>
      </c>
      <c r="C4897" s="30" t="str">
        <f t="shared" si="870"/>
        <v>(Acreedores quirografarios)</v>
      </c>
      <c r="D4897" s="30">
        <v>5</v>
      </c>
      <c r="E4897" s="30" t="s">
        <v>5666</v>
      </c>
      <c r="F4897" s="30" t="s">
        <v>5667</v>
      </c>
      <c r="G4897" s="30" t="s">
        <v>4912</v>
      </c>
      <c r="H4897" s="31" t="s">
        <v>3933</v>
      </c>
      <c r="I4897" s="31" t="s">
        <v>48</v>
      </c>
      <c r="J4897" s="32">
        <v>210000</v>
      </c>
      <c r="K4897" s="33">
        <f t="shared" si="871"/>
        <v>42.183297168674066</v>
      </c>
      <c r="L4897" s="33">
        <v>201208</v>
      </c>
      <c r="M4897" s="33">
        <v>0</v>
      </c>
      <c r="N4897" s="33">
        <v>0</v>
      </c>
      <c r="O4897" s="33">
        <v>0</v>
      </c>
      <c r="P4897" s="33">
        <f t="shared" si="872"/>
        <v>210000</v>
      </c>
      <c r="Q4897" s="33">
        <f t="shared" si="873"/>
        <v>42.183297168674066</v>
      </c>
      <c r="R4897" s="33">
        <f t="shared" si="874"/>
        <v>201208</v>
      </c>
      <c r="S4897" s="33"/>
      <c r="T4897" s="30" t="str">
        <f t="shared" si="875"/>
        <v>COP</v>
      </c>
      <c r="U4897" s="33">
        <v>0</v>
      </c>
      <c r="V4897" s="33">
        <v>0</v>
      </c>
      <c r="W4897" s="33">
        <v>0</v>
      </c>
      <c r="X4897" s="33">
        <f t="shared" si="876"/>
        <v>210000</v>
      </c>
      <c r="Y4897" s="33">
        <f t="shared" si="877"/>
        <v>42.183297168674066</v>
      </c>
      <c r="Z4897" s="33">
        <f t="shared" si="878"/>
        <v>201208</v>
      </c>
      <c r="AA4897" s="34">
        <f t="shared" si="879"/>
        <v>4.9612678703066293E-06</v>
      </c>
      <c r="AB4897" s="33" t="s">
        <v>252</v>
      </c>
      <c r="AC4897" s="35">
        <v>44877</v>
      </c>
      <c r="AD4897" s="33">
        <v>90</v>
      </c>
      <c r="AE4897" s="36">
        <f t="shared" si="881"/>
        <v>44967</v>
      </c>
    </row>
    <row r="4898" spans="2:31" ht="14.5" hidden="1">
      <c r="B4898" s="29" t="s">
        <v>3919</v>
      </c>
      <c r="C4898" s="30" t="str">
        <f t="shared" si="870"/>
        <v>(Acreedores quirografarios)</v>
      </c>
      <c r="D4898" s="30">
        <v>5</v>
      </c>
      <c r="E4898" s="30" t="s">
        <v>5666</v>
      </c>
      <c r="F4898" s="30" t="s">
        <v>5667</v>
      </c>
      <c r="G4898" s="30" t="s">
        <v>4912</v>
      </c>
      <c r="H4898" s="31" t="s">
        <v>3934</v>
      </c>
      <c r="I4898" s="31" t="s">
        <v>48</v>
      </c>
      <c r="J4898" s="32">
        <v>135000</v>
      </c>
      <c r="K4898" s="33">
        <f t="shared" si="871"/>
        <v>28.302776816881032</v>
      </c>
      <c r="L4898" s="33">
        <v>135000</v>
      </c>
      <c r="M4898" s="33">
        <v>0</v>
      </c>
      <c r="N4898" s="33">
        <v>0</v>
      </c>
      <c r="O4898" s="33">
        <v>0</v>
      </c>
      <c r="P4898" s="33">
        <f t="shared" si="872"/>
        <v>135000</v>
      </c>
      <c r="Q4898" s="33">
        <f t="shared" si="873"/>
        <v>28.302776816881032</v>
      </c>
      <c r="R4898" s="33">
        <f t="shared" si="874"/>
        <v>135000</v>
      </c>
      <c r="S4898" s="33"/>
      <c r="T4898" s="30" t="str">
        <f t="shared" si="875"/>
        <v>COP</v>
      </c>
      <c r="U4898" s="33">
        <v>0</v>
      </c>
      <c r="V4898" s="33">
        <v>0</v>
      </c>
      <c r="W4898" s="33">
        <v>0</v>
      </c>
      <c r="X4898" s="33">
        <f t="shared" si="876"/>
        <v>135000</v>
      </c>
      <c r="Y4898" s="33">
        <f t="shared" si="877"/>
        <v>28.302776816881032</v>
      </c>
      <c r="Z4898" s="33">
        <f t="shared" si="878"/>
        <v>135000</v>
      </c>
      <c r="AA4898" s="34">
        <f t="shared" si="879"/>
        <v>3.3287501614816256E-06</v>
      </c>
      <c r="AB4898" s="33" t="s">
        <v>252</v>
      </c>
      <c r="AC4898" s="35">
        <v>44877</v>
      </c>
      <c r="AD4898" s="33">
        <v>90</v>
      </c>
      <c r="AE4898" s="36">
        <f t="shared" si="881"/>
        <v>44967</v>
      </c>
    </row>
    <row r="4899" spans="2:31" ht="14.5" hidden="1">
      <c r="B4899" s="29" t="s">
        <v>3919</v>
      </c>
      <c r="C4899" s="30" t="str">
        <f t="shared" si="870"/>
        <v>(Acreedores quirografarios)</v>
      </c>
      <c r="D4899" s="30">
        <v>5</v>
      </c>
      <c r="E4899" s="30" t="s">
        <v>5666</v>
      </c>
      <c r="F4899" s="30" t="s">
        <v>5667</v>
      </c>
      <c r="G4899" s="30" t="s">
        <v>4912</v>
      </c>
      <c r="H4899" s="31" t="s">
        <v>3935</v>
      </c>
      <c r="I4899" s="31" t="s">
        <v>48</v>
      </c>
      <c r="J4899" s="32">
        <v>395000</v>
      </c>
      <c r="K4899" s="33">
        <f t="shared" si="871"/>
        <v>79.334360619306679</v>
      </c>
      <c r="L4899" s="33">
        <v>378413</v>
      </c>
      <c r="M4899" s="33">
        <v>0</v>
      </c>
      <c r="N4899" s="33">
        <v>0</v>
      </c>
      <c r="O4899" s="33">
        <v>0</v>
      </c>
      <c r="P4899" s="33">
        <f t="shared" si="872"/>
        <v>395000</v>
      </c>
      <c r="Q4899" s="33">
        <f t="shared" si="873"/>
        <v>79.334360619306679</v>
      </c>
      <c r="R4899" s="33">
        <f t="shared" si="874"/>
        <v>378413</v>
      </c>
      <c r="S4899" s="33"/>
      <c r="T4899" s="30" t="str">
        <f t="shared" si="875"/>
        <v>COP</v>
      </c>
      <c r="U4899" s="33">
        <v>0</v>
      </c>
      <c r="V4899" s="33">
        <v>0</v>
      </c>
      <c r="W4899" s="33">
        <v>0</v>
      </c>
      <c r="X4899" s="33">
        <f t="shared" si="876"/>
        <v>395000</v>
      </c>
      <c r="Y4899" s="33">
        <f t="shared" si="877"/>
        <v>79.334360619306679</v>
      </c>
      <c r="Z4899" s="33">
        <f t="shared" si="878"/>
        <v>378413</v>
      </c>
      <c r="AA4899" s="34">
        <f t="shared" si="879"/>
        <v>9.330683961901825E-06</v>
      </c>
      <c r="AB4899" s="33" t="s">
        <v>252</v>
      </c>
      <c r="AC4899" s="35">
        <v>44877</v>
      </c>
      <c r="AD4899" s="33">
        <v>90</v>
      </c>
      <c r="AE4899" s="36">
        <f t="shared" si="881"/>
        <v>44967</v>
      </c>
    </row>
    <row r="4900" spans="2:31" ht="14.5" hidden="1">
      <c r="B4900" s="29" t="s">
        <v>3919</v>
      </c>
      <c r="C4900" s="30" t="str">
        <f t="shared" si="870"/>
        <v>(Acreedores quirografarios)</v>
      </c>
      <c r="D4900" s="30">
        <v>5</v>
      </c>
      <c r="E4900" s="30" t="s">
        <v>5666</v>
      </c>
      <c r="F4900" s="30" t="s">
        <v>5667</v>
      </c>
      <c r="G4900" s="30" t="s">
        <v>4912</v>
      </c>
      <c r="H4900" s="31" t="s">
        <v>3936</v>
      </c>
      <c r="I4900" s="31" t="s">
        <v>48</v>
      </c>
      <c r="J4900" s="32">
        <v>480000</v>
      </c>
      <c r="K4900" s="33">
        <f t="shared" si="871"/>
        <v>96.354811996184353</v>
      </c>
      <c r="L4900" s="33">
        <v>459598</v>
      </c>
      <c r="M4900" s="33">
        <v>0</v>
      </c>
      <c r="N4900" s="33">
        <v>0</v>
      </c>
      <c r="O4900" s="33">
        <v>0</v>
      </c>
      <c r="P4900" s="33">
        <f t="shared" si="872"/>
        <v>480000</v>
      </c>
      <c r="Q4900" s="33">
        <f t="shared" si="873"/>
        <v>96.354811996184353</v>
      </c>
      <c r="R4900" s="33">
        <f t="shared" si="874"/>
        <v>459598</v>
      </c>
      <c r="S4900" s="33"/>
      <c r="T4900" s="30" t="str">
        <f t="shared" si="875"/>
        <v>COP</v>
      </c>
      <c r="U4900" s="33">
        <v>0</v>
      </c>
      <c r="V4900" s="33">
        <v>0</v>
      </c>
      <c r="W4900" s="33">
        <v>0</v>
      </c>
      <c r="X4900" s="33">
        <f t="shared" si="876"/>
        <v>480000</v>
      </c>
      <c r="Y4900" s="33">
        <f t="shared" si="877"/>
        <v>96.354811996184353</v>
      </c>
      <c r="Z4900" s="33">
        <f t="shared" si="878"/>
        <v>459598</v>
      </c>
      <c r="AA4900" s="34">
        <f t="shared" si="879"/>
        <v>1.133249567938246E-05</v>
      </c>
      <c r="AB4900" s="33" t="s">
        <v>252</v>
      </c>
      <c r="AC4900" s="35">
        <v>44878</v>
      </c>
      <c r="AD4900" s="33">
        <v>90</v>
      </c>
      <c r="AE4900" s="36">
        <f t="shared" si="881"/>
        <v>44968</v>
      </c>
    </row>
    <row r="4901" spans="2:31" ht="14.5" hidden="1">
      <c r="B4901" s="29" t="s">
        <v>3919</v>
      </c>
      <c r="C4901" s="30" t="str">
        <f t="shared" si="870"/>
        <v>(Acreedores quirografarios)</v>
      </c>
      <c r="D4901" s="30">
        <v>5</v>
      </c>
      <c r="E4901" s="30" t="s">
        <v>5666</v>
      </c>
      <c r="F4901" s="30" t="s">
        <v>5667</v>
      </c>
      <c r="G4901" s="30" t="s">
        <v>4912</v>
      </c>
      <c r="H4901" s="31" t="s">
        <v>3937</v>
      </c>
      <c r="I4901" s="31" t="s">
        <v>48</v>
      </c>
      <c r="J4901" s="32">
        <v>185000</v>
      </c>
      <c r="K4901" s="33">
        <f t="shared" si="871"/>
        <v>37.15106345063262</v>
      </c>
      <c r="L4901" s="33">
        <v>177205</v>
      </c>
      <c r="M4901" s="33">
        <v>0</v>
      </c>
      <c r="N4901" s="33">
        <v>0</v>
      </c>
      <c r="O4901" s="33">
        <v>0</v>
      </c>
      <c r="P4901" s="33">
        <f t="shared" si="872"/>
        <v>185000</v>
      </c>
      <c r="Q4901" s="33">
        <f t="shared" si="873"/>
        <v>37.15106345063262</v>
      </c>
      <c r="R4901" s="33">
        <f t="shared" si="874"/>
        <v>177205</v>
      </c>
      <c r="S4901" s="33"/>
      <c r="T4901" s="30" t="str">
        <f t="shared" si="875"/>
        <v>COP</v>
      </c>
      <c r="U4901" s="33">
        <v>0</v>
      </c>
      <c r="V4901" s="33">
        <v>0</v>
      </c>
      <c r="W4901" s="33">
        <v>0</v>
      </c>
      <c r="X4901" s="33">
        <f t="shared" si="876"/>
        <v>185000</v>
      </c>
      <c r="Y4901" s="33">
        <f t="shared" si="877"/>
        <v>37.15106345063262</v>
      </c>
      <c r="Z4901" s="33">
        <f t="shared" si="878"/>
        <v>177205</v>
      </c>
      <c r="AA4901" s="34">
        <f t="shared" si="879"/>
        <v>4.3694160915951957E-06</v>
      </c>
      <c r="AB4901" s="33" t="s">
        <v>252</v>
      </c>
      <c r="AC4901" s="35">
        <v>44879</v>
      </c>
      <c r="AD4901" s="33">
        <v>90</v>
      </c>
      <c r="AE4901" s="36">
        <f t="shared" si="881"/>
        <v>44969</v>
      </c>
    </row>
    <row r="4902" spans="2:31" ht="14.5" hidden="1">
      <c r="B4902" s="29" t="s">
        <v>3919</v>
      </c>
      <c r="C4902" s="30" t="str">
        <f t="shared" si="870"/>
        <v>(Acreedores quirografarios)</v>
      </c>
      <c r="D4902" s="30">
        <v>5</v>
      </c>
      <c r="E4902" s="30" t="s">
        <v>5666</v>
      </c>
      <c r="F4902" s="30" t="s">
        <v>5667</v>
      </c>
      <c r="G4902" s="30" t="s">
        <v>4912</v>
      </c>
      <c r="H4902" s="31" t="s">
        <v>3938</v>
      </c>
      <c r="I4902" s="31" t="s">
        <v>48</v>
      </c>
      <c r="J4902" s="32">
        <v>370000</v>
      </c>
      <c r="K4902" s="33">
        <f t="shared" si="871"/>
        <v>74.301707600867942</v>
      </c>
      <c r="L4902" s="33">
        <v>354408</v>
      </c>
      <c r="M4902" s="33">
        <v>0</v>
      </c>
      <c r="N4902" s="33">
        <v>0</v>
      </c>
      <c r="O4902" s="33">
        <v>0</v>
      </c>
      <c r="P4902" s="33">
        <f t="shared" si="872"/>
        <v>370000</v>
      </c>
      <c r="Q4902" s="33">
        <f t="shared" si="873"/>
        <v>74.301707600867942</v>
      </c>
      <c r="R4902" s="33">
        <f t="shared" si="874"/>
        <v>354408</v>
      </c>
      <c r="S4902" s="33"/>
      <c r="T4902" s="30" t="str">
        <f t="shared" si="875"/>
        <v>COP</v>
      </c>
      <c r="U4902" s="33">
        <v>0</v>
      </c>
      <c r="V4902" s="33">
        <v>0</v>
      </c>
      <c r="W4902" s="33">
        <v>0</v>
      </c>
      <c r="X4902" s="33">
        <f t="shared" si="876"/>
        <v>370000</v>
      </c>
      <c r="Y4902" s="33">
        <f t="shared" si="877"/>
        <v>74.301707600867942</v>
      </c>
      <c r="Z4902" s="33">
        <f t="shared" si="878"/>
        <v>354408</v>
      </c>
      <c r="AA4902" s="34">
        <f t="shared" si="879"/>
        <v>8.7387828683731843E-06</v>
      </c>
      <c r="AB4902" s="33" t="s">
        <v>252</v>
      </c>
      <c r="AC4902" s="35">
        <v>44881</v>
      </c>
      <c r="AD4902" s="33">
        <v>90</v>
      </c>
      <c r="AE4902" s="36">
        <f t="shared" si="881"/>
        <v>44971</v>
      </c>
    </row>
    <row r="4903" spans="2:31" ht="14.5" hidden="1">
      <c r="B4903" s="29" t="s">
        <v>3919</v>
      </c>
      <c r="C4903" s="30" t="str">
        <f t="shared" si="870"/>
        <v>(Acreedores quirografarios)</v>
      </c>
      <c r="D4903" s="30">
        <v>5</v>
      </c>
      <c r="E4903" s="30" t="s">
        <v>5666</v>
      </c>
      <c r="F4903" s="30" t="s">
        <v>5667</v>
      </c>
      <c r="G4903" s="30" t="s">
        <v>4912</v>
      </c>
      <c r="H4903" s="31" t="s">
        <v>3939</v>
      </c>
      <c r="I4903" s="31" t="s">
        <v>48</v>
      </c>
      <c r="J4903" s="32">
        <v>185000</v>
      </c>
      <c r="K4903" s="33">
        <f t="shared" si="871"/>
        <v>37.15106345063262</v>
      </c>
      <c r="L4903" s="33">
        <v>177205</v>
      </c>
      <c r="M4903" s="33">
        <v>0</v>
      </c>
      <c r="N4903" s="33">
        <v>0</v>
      </c>
      <c r="O4903" s="33">
        <v>0</v>
      </c>
      <c r="P4903" s="33">
        <f t="shared" si="872"/>
        <v>185000</v>
      </c>
      <c r="Q4903" s="33">
        <f t="shared" si="873"/>
        <v>37.15106345063262</v>
      </c>
      <c r="R4903" s="33">
        <f t="shared" si="874"/>
        <v>177205</v>
      </c>
      <c r="S4903" s="33"/>
      <c r="T4903" s="30" t="str">
        <f t="shared" si="875"/>
        <v>COP</v>
      </c>
      <c r="U4903" s="33">
        <v>0</v>
      </c>
      <c r="V4903" s="33">
        <v>0</v>
      </c>
      <c r="W4903" s="33">
        <v>0</v>
      </c>
      <c r="X4903" s="33">
        <f t="shared" si="876"/>
        <v>185000</v>
      </c>
      <c r="Y4903" s="33">
        <f t="shared" si="877"/>
        <v>37.15106345063262</v>
      </c>
      <c r="Z4903" s="33">
        <f t="shared" si="878"/>
        <v>177205</v>
      </c>
      <c r="AA4903" s="34">
        <f t="shared" si="879"/>
        <v>4.3694160915951957E-06</v>
      </c>
      <c r="AB4903" s="33" t="s">
        <v>252</v>
      </c>
      <c r="AC4903" s="35">
        <v>44881</v>
      </c>
      <c r="AD4903" s="33">
        <v>90</v>
      </c>
      <c r="AE4903" s="36">
        <f t="shared" si="881"/>
        <v>44971</v>
      </c>
    </row>
    <row r="4904" spans="2:31" ht="14.5" hidden="1">
      <c r="B4904" s="29" t="s">
        <v>3919</v>
      </c>
      <c r="C4904" s="30" t="str">
        <f t="shared" si="870"/>
        <v>(Acreedores quirografarios)</v>
      </c>
      <c r="D4904" s="30">
        <v>5</v>
      </c>
      <c r="E4904" s="30" t="s">
        <v>5666</v>
      </c>
      <c r="F4904" s="30" t="s">
        <v>5667</v>
      </c>
      <c r="G4904" s="30" t="s">
        <v>4912</v>
      </c>
      <c r="H4904" s="31" t="s">
        <v>3940</v>
      </c>
      <c r="I4904" s="31" t="s">
        <v>48</v>
      </c>
      <c r="J4904" s="32">
        <v>160000</v>
      </c>
      <c r="K4904" s="33">
        <f t="shared" si="871"/>
        <v>32.118410432193883</v>
      </c>
      <c r="L4904" s="33">
        <v>153200</v>
      </c>
      <c r="M4904" s="33">
        <v>0</v>
      </c>
      <c r="N4904" s="33">
        <v>0</v>
      </c>
      <c r="O4904" s="33">
        <v>0</v>
      </c>
      <c r="P4904" s="33">
        <f t="shared" si="872"/>
        <v>160000</v>
      </c>
      <c r="Q4904" s="33">
        <f t="shared" si="873"/>
        <v>32.118410432193883</v>
      </c>
      <c r="R4904" s="33">
        <f t="shared" si="874"/>
        <v>153200</v>
      </c>
      <c r="S4904" s="33"/>
      <c r="T4904" s="30" t="str">
        <f t="shared" si="875"/>
        <v>COP</v>
      </c>
      <c r="U4904" s="33">
        <v>0</v>
      </c>
      <c r="V4904" s="33">
        <v>0</v>
      </c>
      <c r="W4904" s="33">
        <v>0</v>
      </c>
      <c r="X4904" s="33">
        <f t="shared" si="876"/>
        <v>160000</v>
      </c>
      <c r="Y4904" s="33">
        <f t="shared" si="877"/>
        <v>32.118410432193883</v>
      </c>
      <c r="Z4904" s="33">
        <f t="shared" si="878"/>
        <v>153200</v>
      </c>
      <c r="AA4904" s="34">
        <f t="shared" si="879"/>
        <v>3.7775149980665559E-06</v>
      </c>
      <c r="AB4904" s="33" t="s">
        <v>252</v>
      </c>
      <c r="AC4904" s="35">
        <v>44881</v>
      </c>
      <c r="AD4904" s="33">
        <v>90</v>
      </c>
      <c r="AE4904" s="36">
        <f t="shared" si="881"/>
        <v>44971</v>
      </c>
    </row>
    <row r="4905" spans="2:31" ht="14.5" hidden="1">
      <c r="B4905" s="29" t="s">
        <v>3919</v>
      </c>
      <c r="C4905" s="30" t="str">
        <f t="shared" si="870"/>
        <v>(Acreedores quirografarios)</v>
      </c>
      <c r="D4905" s="30">
        <v>5</v>
      </c>
      <c r="E4905" s="30" t="s">
        <v>5666</v>
      </c>
      <c r="F4905" s="30" t="s">
        <v>5667</v>
      </c>
      <c r="G4905" s="30" t="s">
        <v>4912</v>
      </c>
      <c r="H4905" s="31" t="s">
        <v>3941</v>
      </c>
      <c r="I4905" s="31" t="s">
        <v>48</v>
      </c>
      <c r="J4905" s="32">
        <v>925000</v>
      </c>
      <c r="K4905" s="33">
        <f t="shared" si="871"/>
        <v>185.7544786523685</v>
      </c>
      <c r="L4905" s="33">
        <v>886021</v>
      </c>
      <c r="M4905" s="33">
        <v>0</v>
      </c>
      <c r="N4905" s="33">
        <v>0</v>
      </c>
      <c r="O4905" s="33">
        <v>0</v>
      </c>
      <c r="P4905" s="33">
        <f t="shared" si="872"/>
        <v>925000</v>
      </c>
      <c r="Q4905" s="33">
        <f t="shared" si="873"/>
        <v>185.7544786523685</v>
      </c>
      <c r="R4905" s="33">
        <f t="shared" si="874"/>
        <v>886021</v>
      </c>
      <c r="S4905" s="33"/>
      <c r="T4905" s="30" t="str">
        <f t="shared" si="875"/>
        <v>COP</v>
      </c>
      <c r="U4905" s="33">
        <v>0</v>
      </c>
      <c r="V4905" s="33">
        <v>0</v>
      </c>
      <c r="W4905" s="33">
        <v>0</v>
      </c>
      <c r="X4905" s="33">
        <f t="shared" si="876"/>
        <v>925000</v>
      </c>
      <c r="Y4905" s="33">
        <f t="shared" si="877"/>
        <v>185.7544786523685</v>
      </c>
      <c r="Z4905" s="33">
        <f t="shared" si="878"/>
        <v>886021</v>
      </c>
      <c r="AA4905" s="34">
        <f t="shared" si="879"/>
        <v>2.1846981828341567E-05</v>
      </c>
      <c r="AB4905" s="33" t="s">
        <v>252</v>
      </c>
      <c r="AC4905" s="35">
        <v>44881</v>
      </c>
      <c r="AD4905" s="33">
        <v>90</v>
      </c>
      <c r="AE4905" s="36">
        <f t="shared" si="881"/>
        <v>44971</v>
      </c>
    </row>
    <row r="4906" spans="2:31" ht="14.5" hidden="1">
      <c r="B4906" s="29" t="s">
        <v>3919</v>
      </c>
      <c r="C4906" s="30" t="str">
        <f t="shared" si="870"/>
        <v>(Acreedores quirografarios)</v>
      </c>
      <c r="D4906" s="30">
        <v>5</v>
      </c>
      <c r="E4906" s="30" t="s">
        <v>5666</v>
      </c>
      <c r="F4906" s="30" t="s">
        <v>5667</v>
      </c>
      <c r="G4906" s="30" t="s">
        <v>4912</v>
      </c>
      <c r="H4906" s="31" t="s">
        <v>3942</v>
      </c>
      <c r="I4906" s="31" t="s">
        <v>48</v>
      </c>
      <c r="J4906" s="32">
        <v>455000</v>
      </c>
      <c r="K4906" s="33">
        <f t="shared" si="871"/>
        <v>91.322578278142913</v>
      </c>
      <c r="L4906" s="33">
        <v>435595</v>
      </c>
      <c r="M4906" s="33">
        <v>0</v>
      </c>
      <c r="N4906" s="33">
        <v>0</v>
      </c>
      <c r="O4906" s="33">
        <v>0</v>
      </c>
      <c r="P4906" s="33">
        <f t="shared" si="872"/>
        <v>455000</v>
      </c>
      <c r="Q4906" s="33">
        <f t="shared" si="873"/>
        <v>91.322578278142913</v>
      </c>
      <c r="R4906" s="33">
        <f t="shared" si="874"/>
        <v>435595</v>
      </c>
      <c r="S4906" s="33"/>
      <c r="T4906" s="30" t="str">
        <f t="shared" si="875"/>
        <v>COP</v>
      </c>
      <c r="U4906" s="33">
        <v>0</v>
      </c>
      <c r="V4906" s="33">
        <v>0</v>
      </c>
      <c r="W4906" s="33">
        <v>0</v>
      </c>
      <c r="X4906" s="33">
        <f t="shared" si="876"/>
        <v>455000</v>
      </c>
      <c r="Y4906" s="33">
        <f t="shared" si="877"/>
        <v>91.322578278142913</v>
      </c>
      <c r="Z4906" s="33">
        <f t="shared" si="878"/>
        <v>435595</v>
      </c>
      <c r="AA4906" s="34">
        <f t="shared" si="879"/>
        <v>1.0740643900671027E-05</v>
      </c>
      <c r="AB4906" s="33" t="s">
        <v>252</v>
      </c>
      <c r="AC4906" s="35">
        <v>44881</v>
      </c>
      <c r="AD4906" s="33">
        <v>90</v>
      </c>
      <c r="AE4906" s="36">
        <f t="shared" si="881"/>
        <v>44971</v>
      </c>
    </row>
    <row r="4907" spans="2:31" ht="14.5" hidden="1">
      <c r="B4907" s="29" t="s">
        <v>3919</v>
      </c>
      <c r="C4907" s="30" t="str">
        <f t="shared" si="870"/>
        <v>(Acreedores quirografarios)</v>
      </c>
      <c r="D4907" s="30">
        <v>5</v>
      </c>
      <c r="E4907" s="30" t="s">
        <v>5666</v>
      </c>
      <c r="F4907" s="30" t="s">
        <v>5667</v>
      </c>
      <c r="G4907" s="30" t="s">
        <v>4912</v>
      </c>
      <c r="H4907" s="31" t="s">
        <v>3943</v>
      </c>
      <c r="I4907" s="31" t="s">
        <v>48</v>
      </c>
      <c r="J4907" s="32">
        <v>1635000</v>
      </c>
      <c r="K4907" s="33">
        <f t="shared" si="871"/>
        <v>328.13883036154175</v>
      </c>
      <c r="L4907" s="33">
        <v>1565173</v>
      </c>
      <c r="M4907" s="33">
        <v>0</v>
      </c>
      <c r="N4907" s="33">
        <v>0</v>
      </c>
      <c r="O4907" s="33">
        <v>0</v>
      </c>
      <c r="P4907" s="33">
        <f t="shared" si="872"/>
        <v>1635000</v>
      </c>
      <c r="Q4907" s="33">
        <f t="shared" si="873"/>
        <v>328.13883036154175</v>
      </c>
      <c r="R4907" s="33">
        <f t="shared" si="874"/>
        <v>1565173</v>
      </c>
      <c r="S4907" s="33"/>
      <c r="T4907" s="30" t="str">
        <f t="shared" si="875"/>
        <v>COP</v>
      </c>
      <c r="U4907" s="33">
        <v>0</v>
      </c>
      <c r="V4907" s="33">
        <v>0</v>
      </c>
      <c r="W4907" s="33">
        <v>0</v>
      </c>
      <c r="X4907" s="33">
        <f t="shared" si="876"/>
        <v>1635000</v>
      </c>
      <c r="Y4907" s="33">
        <f t="shared" si="877"/>
        <v>328.13883036154175</v>
      </c>
      <c r="Z4907" s="33">
        <f t="shared" si="878"/>
        <v>1565173</v>
      </c>
      <c r="AA4907" s="34">
        <f t="shared" si="879"/>
        <v>3.8593110196271705E-05</v>
      </c>
      <c r="AB4907" s="33" t="s">
        <v>252</v>
      </c>
      <c r="AC4907" s="35">
        <v>44882</v>
      </c>
      <c r="AD4907" s="33">
        <v>90</v>
      </c>
      <c r="AE4907" s="36">
        <f t="shared" si="881"/>
        <v>44972</v>
      </c>
    </row>
    <row r="4908" spans="2:31" ht="14.5" hidden="1">
      <c r="B4908" s="29" t="s">
        <v>3919</v>
      </c>
      <c r="C4908" s="30" t="str">
        <f t="shared" si="870"/>
        <v>(Acreedores quirografarios)</v>
      </c>
      <c r="D4908" s="30">
        <v>5</v>
      </c>
      <c r="E4908" s="30" t="s">
        <v>5666</v>
      </c>
      <c r="F4908" s="30" t="s">
        <v>5667</v>
      </c>
      <c r="G4908" s="30" t="s">
        <v>4912</v>
      </c>
      <c r="H4908" s="31" t="s">
        <v>3944</v>
      </c>
      <c r="I4908" s="31" t="s">
        <v>48</v>
      </c>
      <c r="J4908" s="32">
        <v>185000</v>
      </c>
      <c r="K4908" s="33">
        <f t="shared" si="871"/>
        <v>37.15106345063262</v>
      </c>
      <c r="L4908" s="33">
        <v>177205</v>
      </c>
      <c r="M4908" s="33">
        <v>0</v>
      </c>
      <c r="N4908" s="33">
        <v>0</v>
      </c>
      <c r="O4908" s="33">
        <v>0</v>
      </c>
      <c r="P4908" s="33">
        <f t="shared" si="872"/>
        <v>185000</v>
      </c>
      <c r="Q4908" s="33">
        <f t="shared" si="873"/>
        <v>37.15106345063262</v>
      </c>
      <c r="R4908" s="33">
        <f t="shared" si="874"/>
        <v>177205</v>
      </c>
      <c r="S4908" s="33"/>
      <c r="T4908" s="30" t="str">
        <f t="shared" si="875"/>
        <v>COP</v>
      </c>
      <c r="U4908" s="33">
        <v>0</v>
      </c>
      <c r="V4908" s="33">
        <v>0</v>
      </c>
      <c r="W4908" s="33">
        <v>0</v>
      </c>
      <c r="X4908" s="33">
        <f t="shared" si="876"/>
        <v>185000</v>
      </c>
      <c r="Y4908" s="33">
        <f t="shared" si="877"/>
        <v>37.15106345063262</v>
      </c>
      <c r="Z4908" s="33">
        <f t="shared" si="878"/>
        <v>177205</v>
      </c>
      <c r="AA4908" s="34">
        <f t="shared" si="879"/>
        <v>4.3694160915951957E-06</v>
      </c>
      <c r="AB4908" s="33" t="s">
        <v>252</v>
      </c>
      <c r="AC4908" s="35">
        <v>44882</v>
      </c>
      <c r="AD4908" s="33">
        <v>90</v>
      </c>
      <c r="AE4908" s="36">
        <f t="shared" si="881"/>
        <v>44972</v>
      </c>
    </row>
    <row r="4909" spans="2:31" ht="14.5" hidden="1">
      <c r="B4909" s="29" t="s">
        <v>3919</v>
      </c>
      <c r="C4909" s="30" t="str">
        <f t="shared" si="882" ref="C4909:C4972">+IF(D4909=1,$A$4,IF(D4909=2,$A$5,IF(D4909=3,$A$6,IF(D4909=4,$A$7,IF(D4909=5,$A$8,IF(D4909=6,$A$9,))))))</f>
        <v>(Acreedores quirografarios)</v>
      </c>
      <c r="D4909" s="30">
        <v>5</v>
      </c>
      <c r="E4909" s="30" t="s">
        <v>5666</v>
      </c>
      <c r="F4909" s="30" t="s">
        <v>5667</v>
      </c>
      <c r="G4909" s="30" t="s">
        <v>4912</v>
      </c>
      <c r="H4909" s="31" t="s">
        <v>3945</v>
      </c>
      <c r="I4909" s="31" t="s">
        <v>48</v>
      </c>
      <c r="J4909" s="32">
        <v>370000</v>
      </c>
      <c r="K4909" s="33">
        <f t="shared" si="883" ref="K4909:K4972">+IF(I4909="USD",J4909,L4909/$L$3)</f>
        <v>74.301707600867942</v>
      </c>
      <c r="L4909" s="33">
        <v>354408</v>
      </c>
      <c r="M4909" s="33">
        <v>0</v>
      </c>
      <c r="N4909" s="33">
        <v>0</v>
      </c>
      <c r="O4909" s="33">
        <v>0</v>
      </c>
      <c r="P4909" s="33">
        <f t="shared" si="884" ref="P4909:P4972">+J4909+M4909</f>
        <v>370000</v>
      </c>
      <c r="Q4909" s="33">
        <f t="shared" si="885" ref="Q4909:Q4972">+K4909+N4909</f>
        <v>74.301707600867942</v>
      </c>
      <c r="R4909" s="33">
        <f t="shared" si="886" ref="R4909:R4972">+L4909+O4909</f>
        <v>354408</v>
      </c>
      <c r="S4909" s="33"/>
      <c r="T4909" s="30" t="str">
        <f t="shared" si="887" ref="T4909:T4972">+I4909</f>
        <v>COP</v>
      </c>
      <c r="U4909" s="33">
        <v>0</v>
      </c>
      <c r="V4909" s="33">
        <v>0</v>
      </c>
      <c r="W4909" s="33">
        <v>0</v>
      </c>
      <c r="X4909" s="33">
        <f t="shared" si="888" ref="X4909:X4972">+P4909+U4909</f>
        <v>370000</v>
      </c>
      <c r="Y4909" s="33">
        <f t="shared" si="889" ref="Y4909:Y4972">+Q4909+V4909</f>
        <v>74.301707600867942</v>
      </c>
      <c r="Z4909" s="33">
        <f t="shared" si="890" ref="Z4909:Z4972">+R4909+W4909</f>
        <v>354408</v>
      </c>
      <c r="AA4909" s="34">
        <f t="shared" si="891" ref="AA4909:AA4972">+IF(D4909=1,Z4909/$C$4,IF(D4909=2,Z4909/$C$5,IF(D4909=3,Z4909/$C$6,IF(D4909=4,Z4909/$C$7,IF(D4909=5,Z4909/$C$8,IF(D4909=6,Z4909/$C$9))))))</f>
        <v>8.7387828683731843E-06</v>
      </c>
      <c r="AB4909" s="33" t="s">
        <v>252</v>
      </c>
      <c r="AC4909" s="35">
        <v>44883</v>
      </c>
      <c r="AD4909" s="33">
        <v>90</v>
      </c>
      <c r="AE4909" s="36">
        <f t="shared" si="881"/>
        <v>44973</v>
      </c>
    </row>
    <row r="4910" spans="2:31" ht="14.5" hidden="1">
      <c r="B4910" s="29" t="s">
        <v>3919</v>
      </c>
      <c r="C4910" s="30" t="str">
        <f t="shared" si="882"/>
        <v>(Acreedores quirografarios)</v>
      </c>
      <c r="D4910" s="30">
        <v>5</v>
      </c>
      <c r="E4910" s="30" t="s">
        <v>5666</v>
      </c>
      <c r="F4910" s="30" t="s">
        <v>5667</v>
      </c>
      <c r="G4910" s="30" t="s">
        <v>4912</v>
      </c>
      <c r="H4910" s="31" t="s">
        <v>3946</v>
      </c>
      <c r="I4910" s="31" t="s">
        <v>48</v>
      </c>
      <c r="J4910" s="32">
        <v>530000</v>
      </c>
      <c r="K4910" s="33">
        <f t="shared" si="883"/>
        <v>106.42011803306183</v>
      </c>
      <c r="L4910" s="33">
        <v>507608</v>
      </c>
      <c r="M4910" s="33">
        <v>0</v>
      </c>
      <c r="N4910" s="33">
        <v>0</v>
      </c>
      <c r="O4910" s="33">
        <v>0</v>
      </c>
      <c r="P4910" s="33">
        <f t="shared" si="884"/>
        <v>530000</v>
      </c>
      <c r="Q4910" s="33">
        <f t="shared" si="885"/>
        <v>106.42011803306183</v>
      </c>
      <c r="R4910" s="33">
        <f t="shared" si="886"/>
        <v>507608</v>
      </c>
      <c r="S4910" s="33"/>
      <c r="T4910" s="30" t="str">
        <f t="shared" si="887"/>
        <v>COP</v>
      </c>
      <c r="U4910" s="33">
        <v>0</v>
      </c>
      <c r="V4910" s="33">
        <v>0</v>
      </c>
      <c r="W4910" s="33">
        <v>0</v>
      </c>
      <c r="X4910" s="33">
        <f t="shared" si="888"/>
        <v>530000</v>
      </c>
      <c r="Y4910" s="33">
        <f t="shared" si="889"/>
        <v>106.42011803306183</v>
      </c>
      <c r="Z4910" s="33">
        <f t="shared" si="890"/>
        <v>507608</v>
      </c>
      <c r="AA4910" s="34">
        <f t="shared" si="891"/>
        <v>1.251629786643974E-05</v>
      </c>
      <c r="AB4910" s="33" t="s">
        <v>252</v>
      </c>
      <c r="AC4910" s="35">
        <v>44885</v>
      </c>
      <c r="AD4910" s="33">
        <v>90</v>
      </c>
      <c r="AE4910" s="36">
        <f t="shared" si="881"/>
        <v>44975</v>
      </c>
    </row>
    <row r="4911" spans="2:31" ht="14.5" hidden="1">
      <c r="B4911" s="29" t="s">
        <v>3919</v>
      </c>
      <c r="C4911" s="30" t="str">
        <f t="shared" si="882"/>
        <v>(Acreedores quirografarios)</v>
      </c>
      <c r="D4911" s="30">
        <v>5</v>
      </c>
      <c r="E4911" s="30" t="s">
        <v>5666</v>
      </c>
      <c r="F4911" s="30" t="s">
        <v>5667</v>
      </c>
      <c r="G4911" s="30" t="s">
        <v>4912</v>
      </c>
      <c r="H4911" s="31" t="s">
        <v>3947</v>
      </c>
      <c r="I4911" s="31" t="s">
        <v>48</v>
      </c>
      <c r="J4911" s="32">
        <v>210000</v>
      </c>
      <c r="K4911" s="33">
        <f t="shared" si="883"/>
        <v>42.183297168674066</v>
      </c>
      <c r="L4911" s="33">
        <v>201208</v>
      </c>
      <c r="M4911" s="33">
        <v>0</v>
      </c>
      <c r="N4911" s="33">
        <v>0</v>
      </c>
      <c r="O4911" s="33">
        <v>0</v>
      </c>
      <c r="P4911" s="33">
        <f t="shared" si="884"/>
        <v>210000</v>
      </c>
      <c r="Q4911" s="33">
        <f t="shared" si="885"/>
        <v>42.183297168674066</v>
      </c>
      <c r="R4911" s="33">
        <f t="shared" si="886"/>
        <v>201208</v>
      </c>
      <c r="S4911" s="33"/>
      <c r="T4911" s="30" t="str">
        <f t="shared" si="887"/>
        <v>COP</v>
      </c>
      <c r="U4911" s="33">
        <v>0</v>
      </c>
      <c r="V4911" s="33">
        <v>0</v>
      </c>
      <c r="W4911" s="33">
        <v>0</v>
      </c>
      <c r="X4911" s="33">
        <f t="shared" si="888"/>
        <v>210000</v>
      </c>
      <c r="Y4911" s="33">
        <f t="shared" si="889"/>
        <v>42.183297168674066</v>
      </c>
      <c r="Z4911" s="33">
        <f t="shared" si="890"/>
        <v>201208</v>
      </c>
      <c r="AA4911" s="34">
        <f t="shared" si="891"/>
        <v>4.9612678703066293E-06</v>
      </c>
      <c r="AB4911" s="33" t="s">
        <v>252</v>
      </c>
      <c r="AC4911" s="35">
        <v>44885</v>
      </c>
      <c r="AD4911" s="33">
        <v>90</v>
      </c>
      <c r="AE4911" s="36">
        <f t="shared" si="881"/>
        <v>44975</v>
      </c>
    </row>
    <row r="4912" spans="2:31" ht="14.5" hidden="1">
      <c r="B4912" s="29" t="s">
        <v>3919</v>
      </c>
      <c r="C4912" s="30" t="str">
        <f t="shared" si="882"/>
        <v>(Acreedores quirografarios)</v>
      </c>
      <c r="D4912" s="30">
        <v>5</v>
      </c>
      <c r="E4912" s="30" t="s">
        <v>5666</v>
      </c>
      <c r="F4912" s="30" t="s">
        <v>5667</v>
      </c>
      <c r="G4912" s="30" t="s">
        <v>4912</v>
      </c>
      <c r="H4912" s="31" t="s">
        <v>3948</v>
      </c>
      <c r="I4912" s="31" t="s">
        <v>48</v>
      </c>
      <c r="J4912" s="32">
        <v>135000</v>
      </c>
      <c r="K4912" s="33">
        <f t="shared" si="883"/>
        <v>28.302776816881032</v>
      </c>
      <c r="L4912" s="33">
        <v>135000</v>
      </c>
      <c r="M4912" s="33">
        <v>0</v>
      </c>
      <c r="N4912" s="33">
        <v>0</v>
      </c>
      <c r="O4912" s="33">
        <v>0</v>
      </c>
      <c r="P4912" s="33">
        <f t="shared" si="884"/>
        <v>135000</v>
      </c>
      <c r="Q4912" s="33">
        <f t="shared" si="885"/>
        <v>28.302776816881032</v>
      </c>
      <c r="R4912" s="33">
        <f t="shared" si="886"/>
        <v>135000</v>
      </c>
      <c r="S4912" s="33"/>
      <c r="T4912" s="30" t="str">
        <f t="shared" si="887"/>
        <v>COP</v>
      </c>
      <c r="U4912" s="33">
        <v>0</v>
      </c>
      <c r="V4912" s="33">
        <v>0</v>
      </c>
      <c r="W4912" s="33">
        <v>0</v>
      </c>
      <c r="X4912" s="33">
        <f t="shared" si="888"/>
        <v>135000</v>
      </c>
      <c r="Y4912" s="33">
        <f t="shared" si="889"/>
        <v>28.302776816881032</v>
      </c>
      <c r="Z4912" s="33">
        <f t="shared" si="890"/>
        <v>135000</v>
      </c>
      <c r="AA4912" s="34">
        <f t="shared" si="891"/>
        <v>3.3287501614816256E-06</v>
      </c>
      <c r="AB4912" s="33" t="s">
        <v>252</v>
      </c>
      <c r="AC4912" s="35">
        <v>44885</v>
      </c>
      <c r="AD4912" s="33">
        <v>90</v>
      </c>
      <c r="AE4912" s="36">
        <f t="shared" si="881"/>
        <v>44975</v>
      </c>
    </row>
    <row r="4913" spans="2:31" ht="14.5" hidden="1">
      <c r="B4913" s="29" t="s">
        <v>3919</v>
      </c>
      <c r="C4913" s="30" t="str">
        <f t="shared" si="882"/>
        <v>(Acreedores quirografarios)</v>
      </c>
      <c r="D4913" s="30">
        <v>5</v>
      </c>
      <c r="E4913" s="30" t="s">
        <v>5666</v>
      </c>
      <c r="F4913" s="30" t="s">
        <v>5667</v>
      </c>
      <c r="G4913" s="30" t="s">
        <v>4912</v>
      </c>
      <c r="H4913" s="31" t="s">
        <v>3949</v>
      </c>
      <c r="I4913" s="31" t="s">
        <v>48</v>
      </c>
      <c r="J4913" s="32">
        <v>1110000</v>
      </c>
      <c r="K4913" s="33">
        <f t="shared" si="883"/>
        <v>222.90554210300112</v>
      </c>
      <c r="L4913" s="33">
        <v>1063226</v>
      </c>
      <c r="M4913" s="33">
        <v>0</v>
      </c>
      <c r="N4913" s="33">
        <v>0</v>
      </c>
      <c r="O4913" s="33">
        <v>0</v>
      </c>
      <c r="P4913" s="33">
        <f t="shared" si="884"/>
        <v>1110000</v>
      </c>
      <c r="Q4913" s="33">
        <f t="shared" si="885"/>
        <v>222.90554210300112</v>
      </c>
      <c r="R4913" s="33">
        <f t="shared" si="886"/>
        <v>1063226</v>
      </c>
      <c r="S4913" s="33"/>
      <c r="T4913" s="30" t="str">
        <f t="shared" si="887"/>
        <v>COP</v>
      </c>
      <c r="U4913" s="33">
        <v>0</v>
      </c>
      <c r="V4913" s="33">
        <v>0</v>
      </c>
      <c r="W4913" s="33">
        <v>0</v>
      </c>
      <c r="X4913" s="33">
        <f t="shared" si="888"/>
        <v>1110000</v>
      </c>
      <c r="Y4913" s="33">
        <f t="shared" si="889"/>
        <v>222.90554210300112</v>
      </c>
      <c r="Z4913" s="33">
        <f t="shared" si="890"/>
        <v>1063226</v>
      </c>
      <c r="AA4913" s="34">
        <f t="shared" si="891"/>
        <v>2.6216397919936762E-05</v>
      </c>
      <c r="AB4913" s="33" t="s">
        <v>252</v>
      </c>
      <c r="AC4913" s="35">
        <v>44887</v>
      </c>
      <c r="AD4913" s="33">
        <v>90</v>
      </c>
      <c r="AE4913" s="36">
        <f t="shared" si="881"/>
        <v>44977</v>
      </c>
    </row>
    <row r="4914" spans="2:31" ht="14.5" hidden="1">
      <c r="B4914" s="29" t="s">
        <v>3919</v>
      </c>
      <c r="C4914" s="30" t="str">
        <f t="shared" si="882"/>
        <v>(Acreedores quirografarios)</v>
      </c>
      <c r="D4914" s="30">
        <v>5</v>
      </c>
      <c r="E4914" s="30" t="s">
        <v>5666</v>
      </c>
      <c r="F4914" s="30" t="s">
        <v>5667</v>
      </c>
      <c r="G4914" s="30" t="s">
        <v>4912</v>
      </c>
      <c r="H4914" s="31" t="s">
        <v>3950</v>
      </c>
      <c r="I4914" s="31" t="s">
        <v>48</v>
      </c>
      <c r="J4914" s="32">
        <v>185000</v>
      </c>
      <c r="K4914" s="33">
        <f t="shared" si="883"/>
        <v>37.15106345063262</v>
      </c>
      <c r="L4914" s="33">
        <v>177205</v>
      </c>
      <c r="M4914" s="33">
        <v>0</v>
      </c>
      <c r="N4914" s="33">
        <v>0</v>
      </c>
      <c r="O4914" s="33">
        <v>0</v>
      </c>
      <c r="P4914" s="33">
        <f t="shared" si="884"/>
        <v>185000</v>
      </c>
      <c r="Q4914" s="33">
        <f t="shared" si="885"/>
        <v>37.15106345063262</v>
      </c>
      <c r="R4914" s="33">
        <f t="shared" si="886"/>
        <v>177205</v>
      </c>
      <c r="S4914" s="33"/>
      <c r="T4914" s="30" t="str">
        <f t="shared" si="887"/>
        <v>COP</v>
      </c>
      <c r="U4914" s="33">
        <v>0</v>
      </c>
      <c r="V4914" s="33">
        <v>0</v>
      </c>
      <c r="W4914" s="33">
        <v>0</v>
      </c>
      <c r="X4914" s="33">
        <f t="shared" si="888"/>
        <v>185000</v>
      </c>
      <c r="Y4914" s="33">
        <f t="shared" si="889"/>
        <v>37.15106345063262</v>
      </c>
      <c r="Z4914" s="33">
        <f t="shared" si="890"/>
        <v>177205</v>
      </c>
      <c r="AA4914" s="34">
        <f t="shared" si="891"/>
        <v>4.3694160915951957E-06</v>
      </c>
      <c r="AB4914" s="33" t="s">
        <v>252</v>
      </c>
      <c r="AC4914" s="35">
        <v>44887</v>
      </c>
      <c r="AD4914" s="33">
        <v>90</v>
      </c>
      <c r="AE4914" s="36">
        <f t="shared" si="881"/>
        <v>44977</v>
      </c>
    </row>
    <row r="4915" spans="2:31" ht="14.5" hidden="1">
      <c r="B4915" s="29" t="s">
        <v>3919</v>
      </c>
      <c r="C4915" s="30" t="str">
        <f t="shared" si="882"/>
        <v>(Acreedores quirografarios)</v>
      </c>
      <c r="D4915" s="30">
        <v>5</v>
      </c>
      <c r="E4915" s="30" t="s">
        <v>5666</v>
      </c>
      <c r="F4915" s="30" t="s">
        <v>5667</v>
      </c>
      <c r="G4915" s="30" t="s">
        <v>4912</v>
      </c>
      <c r="H4915" s="31" t="s">
        <v>3951</v>
      </c>
      <c r="I4915" s="31" t="s">
        <v>48</v>
      </c>
      <c r="J4915" s="32">
        <v>960000</v>
      </c>
      <c r="K4915" s="33">
        <f t="shared" si="883"/>
        <v>192.71004329276602</v>
      </c>
      <c r="L4915" s="33">
        <v>919198</v>
      </c>
      <c r="M4915" s="33">
        <v>0</v>
      </c>
      <c r="N4915" s="33">
        <v>0</v>
      </c>
      <c r="O4915" s="33">
        <v>0</v>
      </c>
      <c r="P4915" s="33">
        <f t="shared" si="884"/>
        <v>960000</v>
      </c>
      <c r="Q4915" s="33">
        <f t="shared" si="885"/>
        <v>192.71004329276602</v>
      </c>
      <c r="R4915" s="33">
        <f t="shared" si="886"/>
        <v>919198</v>
      </c>
      <c r="S4915" s="33"/>
      <c r="T4915" s="30" t="str">
        <f t="shared" si="887"/>
        <v>COP</v>
      </c>
      <c r="U4915" s="33">
        <v>0</v>
      </c>
      <c r="V4915" s="33">
        <v>0</v>
      </c>
      <c r="W4915" s="33">
        <v>0</v>
      </c>
      <c r="X4915" s="33">
        <f t="shared" si="888"/>
        <v>960000</v>
      </c>
      <c r="Y4915" s="33">
        <f t="shared" si="889"/>
        <v>192.71004329276602</v>
      </c>
      <c r="Z4915" s="33">
        <f t="shared" si="890"/>
        <v>919198</v>
      </c>
      <c r="AA4915" s="34">
        <f t="shared" si="891"/>
        <v>2.2665040673582128E-05</v>
      </c>
      <c r="AB4915" s="33" t="s">
        <v>252</v>
      </c>
      <c r="AC4915" s="35">
        <v>44889</v>
      </c>
      <c r="AD4915" s="33">
        <v>90</v>
      </c>
      <c r="AE4915" s="36">
        <f t="shared" si="881"/>
        <v>44979</v>
      </c>
    </row>
    <row r="4916" spans="2:31" ht="14.5" hidden="1">
      <c r="B4916" s="29" t="s">
        <v>3919</v>
      </c>
      <c r="C4916" s="30" t="str">
        <f t="shared" si="882"/>
        <v>(Acreedores quirografarios)</v>
      </c>
      <c r="D4916" s="30">
        <v>5</v>
      </c>
      <c r="E4916" s="30" t="s">
        <v>5666</v>
      </c>
      <c r="F4916" s="30" t="s">
        <v>5667</v>
      </c>
      <c r="G4916" s="30" t="s">
        <v>4912</v>
      </c>
      <c r="H4916" s="31" t="s">
        <v>3952</v>
      </c>
      <c r="I4916" s="31" t="s">
        <v>48</v>
      </c>
      <c r="J4916" s="32">
        <v>740000</v>
      </c>
      <c r="K4916" s="33">
        <f t="shared" si="883"/>
        <v>148.60383450213317</v>
      </c>
      <c r="L4916" s="33">
        <v>708818</v>
      </c>
      <c r="M4916" s="33">
        <v>0</v>
      </c>
      <c r="N4916" s="33">
        <v>0</v>
      </c>
      <c r="O4916" s="33">
        <v>0</v>
      </c>
      <c r="P4916" s="33">
        <f t="shared" si="884"/>
        <v>740000</v>
      </c>
      <c r="Q4916" s="33">
        <f t="shared" si="885"/>
        <v>148.60383450213317</v>
      </c>
      <c r="R4916" s="33">
        <f t="shared" si="886"/>
        <v>708818</v>
      </c>
      <c r="S4916" s="33"/>
      <c r="T4916" s="30" t="str">
        <f t="shared" si="887"/>
        <v>COP</v>
      </c>
      <c r="U4916" s="33">
        <v>0</v>
      </c>
      <c r="V4916" s="33">
        <v>0</v>
      </c>
      <c r="W4916" s="33">
        <v>0</v>
      </c>
      <c r="X4916" s="33">
        <f t="shared" si="888"/>
        <v>740000</v>
      </c>
      <c r="Y4916" s="33">
        <f t="shared" si="889"/>
        <v>148.60383450213317</v>
      </c>
      <c r="Z4916" s="33">
        <f t="shared" si="890"/>
        <v>708818</v>
      </c>
      <c r="AA4916" s="34">
        <f t="shared" si="891"/>
        <v>1.7477615051563576E-05</v>
      </c>
      <c r="AB4916" s="33" t="s">
        <v>252</v>
      </c>
      <c r="AC4916" s="35">
        <v>44889</v>
      </c>
      <c r="AD4916" s="33">
        <v>90</v>
      </c>
      <c r="AE4916" s="36">
        <f t="shared" si="881"/>
        <v>44979</v>
      </c>
    </row>
    <row r="4917" spans="2:31" ht="14.5" hidden="1">
      <c r="B4917" s="29" t="s">
        <v>3919</v>
      </c>
      <c r="C4917" s="30" t="str">
        <f t="shared" si="882"/>
        <v>(Acreedores quirografarios)</v>
      </c>
      <c r="D4917" s="30">
        <v>5</v>
      </c>
      <c r="E4917" s="30" t="s">
        <v>5666</v>
      </c>
      <c r="F4917" s="30" t="s">
        <v>5667</v>
      </c>
      <c r="G4917" s="30" t="s">
        <v>4912</v>
      </c>
      <c r="H4917" s="31" t="s">
        <v>3953</v>
      </c>
      <c r="I4917" s="31" t="s">
        <v>48</v>
      </c>
      <c r="J4917" s="32">
        <v>210000</v>
      </c>
      <c r="K4917" s="33">
        <f t="shared" si="883"/>
        <v>42.183297168674066</v>
      </c>
      <c r="L4917" s="33">
        <v>201208</v>
      </c>
      <c r="M4917" s="33">
        <v>0</v>
      </c>
      <c r="N4917" s="33">
        <v>0</v>
      </c>
      <c r="O4917" s="33">
        <v>0</v>
      </c>
      <c r="P4917" s="33">
        <f t="shared" si="884"/>
        <v>210000</v>
      </c>
      <c r="Q4917" s="33">
        <f t="shared" si="885"/>
        <v>42.183297168674066</v>
      </c>
      <c r="R4917" s="33">
        <f t="shared" si="886"/>
        <v>201208</v>
      </c>
      <c r="S4917" s="33"/>
      <c r="T4917" s="30" t="str">
        <f t="shared" si="887"/>
        <v>COP</v>
      </c>
      <c r="U4917" s="33">
        <v>0</v>
      </c>
      <c r="V4917" s="33">
        <v>0</v>
      </c>
      <c r="W4917" s="33">
        <v>0</v>
      </c>
      <c r="X4917" s="33">
        <f t="shared" si="888"/>
        <v>210000</v>
      </c>
      <c r="Y4917" s="33">
        <f t="shared" si="889"/>
        <v>42.183297168674066</v>
      </c>
      <c r="Z4917" s="33">
        <f t="shared" si="890"/>
        <v>201208</v>
      </c>
      <c r="AA4917" s="34">
        <f t="shared" si="891"/>
        <v>4.9612678703066293E-06</v>
      </c>
      <c r="AB4917" s="33" t="s">
        <v>252</v>
      </c>
      <c r="AC4917" s="35">
        <v>44896</v>
      </c>
      <c r="AD4917" s="33">
        <v>90</v>
      </c>
      <c r="AE4917" s="36">
        <f t="shared" si="881"/>
        <v>44986</v>
      </c>
    </row>
    <row r="4918" spans="2:31" ht="14.5" hidden="1">
      <c r="B4918" s="29" t="s">
        <v>3919</v>
      </c>
      <c r="C4918" s="30" t="str">
        <f t="shared" si="882"/>
        <v>(Acreedores quirografarios)</v>
      </c>
      <c r="D4918" s="30">
        <v>5</v>
      </c>
      <c r="E4918" s="30" t="s">
        <v>5666</v>
      </c>
      <c r="F4918" s="30" t="s">
        <v>5667</v>
      </c>
      <c r="G4918" s="30" t="s">
        <v>4912</v>
      </c>
      <c r="H4918" s="31" t="s">
        <v>3954</v>
      </c>
      <c r="I4918" s="31" t="s">
        <v>48</v>
      </c>
      <c r="J4918" s="32">
        <v>320000</v>
      </c>
      <c r="K4918" s="33">
        <f t="shared" si="883"/>
        <v>64.236820864387767</v>
      </c>
      <c r="L4918" s="33">
        <v>306400</v>
      </c>
      <c r="M4918" s="33">
        <v>0</v>
      </c>
      <c r="N4918" s="33">
        <v>0</v>
      </c>
      <c r="O4918" s="33">
        <v>0</v>
      </c>
      <c r="P4918" s="33">
        <f t="shared" si="884"/>
        <v>320000</v>
      </c>
      <c r="Q4918" s="33">
        <f t="shared" si="885"/>
        <v>64.236820864387767</v>
      </c>
      <c r="R4918" s="33">
        <f t="shared" si="886"/>
        <v>306400</v>
      </c>
      <c r="S4918" s="33"/>
      <c r="T4918" s="30" t="str">
        <f t="shared" si="887"/>
        <v>COP</v>
      </c>
      <c r="U4918" s="33">
        <v>0</v>
      </c>
      <c r="V4918" s="33">
        <v>0</v>
      </c>
      <c r="W4918" s="33">
        <v>0</v>
      </c>
      <c r="X4918" s="33">
        <f t="shared" si="888"/>
        <v>320000</v>
      </c>
      <c r="Y4918" s="33">
        <f t="shared" si="889"/>
        <v>64.236820864387767</v>
      </c>
      <c r="Z4918" s="33">
        <f t="shared" si="890"/>
        <v>306400</v>
      </c>
      <c r="AA4918" s="34">
        <f t="shared" si="891"/>
        <v>7.5550299961331117E-06</v>
      </c>
      <c r="AB4918" s="33" t="s">
        <v>252</v>
      </c>
      <c r="AC4918" s="35">
        <v>44896</v>
      </c>
      <c r="AD4918" s="33">
        <v>90</v>
      </c>
      <c r="AE4918" s="36">
        <f t="shared" si="881"/>
        <v>44986</v>
      </c>
    </row>
    <row r="4919" spans="2:31" ht="14.5" hidden="1">
      <c r="B4919" s="29" t="s">
        <v>3919</v>
      </c>
      <c r="C4919" s="30" t="str">
        <f t="shared" si="882"/>
        <v>(Acreedores quirografarios)</v>
      </c>
      <c r="D4919" s="30">
        <v>5</v>
      </c>
      <c r="E4919" s="30" t="s">
        <v>5666</v>
      </c>
      <c r="F4919" s="30" t="s">
        <v>5667</v>
      </c>
      <c r="G4919" s="30" t="s">
        <v>4912</v>
      </c>
      <c r="H4919" s="31" t="s">
        <v>3955</v>
      </c>
      <c r="I4919" s="31" t="s">
        <v>48</v>
      </c>
      <c r="J4919" s="32">
        <v>1010000</v>
      </c>
      <c r="K4919" s="33">
        <f t="shared" si="883"/>
        <v>202.77534932964346</v>
      </c>
      <c r="L4919" s="33">
        <v>967208</v>
      </c>
      <c r="M4919" s="33">
        <v>0</v>
      </c>
      <c r="N4919" s="33">
        <v>0</v>
      </c>
      <c r="O4919" s="33">
        <v>0</v>
      </c>
      <c r="P4919" s="33">
        <f t="shared" si="884"/>
        <v>1010000</v>
      </c>
      <c r="Q4919" s="33">
        <f t="shared" si="885"/>
        <v>202.77534932964346</v>
      </c>
      <c r="R4919" s="33">
        <f t="shared" si="886"/>
        <v>967208</v>
      </c>
      <c r="S4919" s="33"/>
      <c r="T4919" s="30" t="str">
        <f t="shared" si="887"/>
        <v>COP</v>
      </c>
      <c r="U4919" s="33">
        <v>0</v>
      </c>
      <c r="V4919" s="33">
        <v>0</v>
      </c>
      <c r="W4919" s="33">
        <v>0</v>
      </c>
      <c r="X4919" s="33">
        <f t="shared" si="888"/>
        <v>1010000</v>
      </c>
      <c r="Y4919" s="33">
        <f t="shared" si="889"/>
        <v>202.77534932964346</v>
      </c>
      <c r="Z4919" s="33">
        <f t="shared" si="890"/>
        <v>967208</v>
      </c>
      <c r="AA4919" s="34">
        <f t="shared" si="891"/>
        <v>2.3848842860639409E-05</v>
      </c>
      <c r="AB4919" s="33" t="s">
        <v>252</v>
      </c>
      <c r="AC4919" s="35">
        <v>44896</v>
      </c>
      <c r="AD4919" s="33">
        <v>90</v>
      </c>
      <c r="AE4919" s="36">
        <f t="shared" si="881"/>
        <v>44986</v>
      </c>
    </row>
    <row r="4920" spans="2:31" ht="14.5" hidden="1">
      <c r="B4920" s="29" t="s">
        <v>3919</v>
      </c>
      <c r="C4920" s="30" t="str">
        <f t="shared" si="882"/>
        <v>(Acreedores quirografarios)</v>
      </c>
      <c r="D4920" s="30">
        <v>5</v>
      </c>
      <c r="E4920" s="30" t="s">
        <v>5666</v>
      </c>
      <c r="F4920" s="30" t="s">
        <v>5667</v>
      </c>
      <c r="G4920" s="30" t="s">
        <v>4912</v>
      </c>
      <c r="H4920" s="31" t="s">
        <v>3956</v>
      </c>
      <c r="I4920" s="31" t="s">
        <v>48</v>
      </c>
      <c r="J4920" s="32">
        <v>185000</v>
      </c>
      <c r="K4920" s="33">
        <f t="shared" si="883"/>
        <v>37.15106345063262</v>
      </c>
      <c r="L4920" s="33">
        <v>177205</v>
      </c>
      <c r="M4920" s="33">
        <v>0</v>
      </c>
      <c r="N4920" s="33">
        <v>0</v>
      </c>
      <c r="O4920" s="33">
        <v>0</v>
      </c>
      <c r="P4920" s="33">
        <f t="shared" si="884"/>
        <v>185000</v>
      </c>
      <c r="Q4920" s="33">
        <f t="shared" si="885"/>
        <v>37.15106345063262</v>
      </c>
      <c r="R4920" s="33">
        <f t="shared" si="886"/>
        <v>177205</v>
      </c>
      <c r="S4920" s="33"/>
      <c r="T4920" s="30" t="str">
        <f t="shared" si="887"/>
        <v>COP</v>
      </c>
      <c r="U4920" s="33">
        <v>0</v>
      </c>
      <c r="V4920" s="33">
        <v>0</v>
      </c>
      <c r="W4920" s="33">
        <v>0</v>
      </c>
      <c r="X4920" s="33">
        <f t="shared" si="888"/>
        <v>185000</v>
      </c>
      <c r="Y4920" s="33">
        <f t="shared" si="889"/>
        <v>37.15106345063262</v>
      </c>
      <c r="Z4920" s="33">
        <f t="shared" si="890"/>
        <v>177205</v>
      </c>
      <c r="AA4920" s="34">
        <f t="shared" si="891"/>
        <v>4.3694160915951957E-06</v>
      </c>
      <c r="AB4920" s="33" t="s">
        <v>252</v>
      </c>
      <c r="AC4920" s="35">
        <v>44896</v>
      </c>
      <c r="AD4920" s="33">
        <v>90</v>
      </c>
      <c r="AE4920" s="36">
        <f t="shared" si="881"/>
        <v>44986</v>
      </c>
    </row>
    <row r="4921" spans="2:31" ht="14.5" hidden="1">
      <c r="B4921" s="29" t="s">
        <v>3919</v>
      </c>
      <c r="C4921" s="30" t="str">
        <f t="shared" si="882"/>
        <v>(Acreedores quirografarios)</v>
      </c>
      <c r="D4921" s="30">
        <v>5</v>
      </c>
      <c r="E4921" s="30" t="s">
        <v>5666</v>
      </c>
      <c r="F4921" s="30" t="s">
        <v>5667</v>
      </c>
      <c r="G4921" s="30" t="s">
        <v>4912</v>
      </c>
      <c r="H4921" s="31" t="s">
        <v>3957</v>
      </c>
      <c r="I4921" s="31" t="s">
        <v>48</v>
      </c>
      <c r="J4921" s="32">
        <v>395000</v>
      </c>
      <c r="K4921" s="33">
        <f t="shared" si="883"/>
        <v>79.334360619306679</v>
      </c>
      <c r="L4921" s="33">
        <v>378413</v>
      </c>
      <c r="M4921" s="33">
        <v>0</v>
      </c>
      <c r="N4921" s="33">
        <v>0</v>
      </c>
      <c r="O4921" s="33">
        <v>0</v>
      </c>
      <c r="P4921" s="33">
        <f t="shared" si="884"/>
        <v>395000</v>
      </c>
      <c r="Q4921" s="33">
        <f t="shared" si="885"/>
        <v>79.334360619306679</v>
      </c>
      <c r="R4921" s="33">
        <f t="shared" si="886"/>
        <v>378413</v>
      </c>
      <c r="S4921" s="33"/>
      <c r="T4921" s="30" t="str">
        <f t="shared" si="887"/>
        <v>COP</v>
      </c>
      <c r="U4921" s="33">
        <v>0</v>
      </c>
      <c r="V4921" s="33">
        <v>0</v>
      </c>
      <c r="W4921" s="33">
        <v>0</v>
      </c>
      <c r="X4921" s="33">
        <f t="shared" si="888"/>
        <v>395000</v>
      </c>
      <c r="Y4921" s="33">
        <f t="shared" si="889"/>
        <v>79.334360619306679</v>
      </c>
      <c r="Z4921" s="33">
        <f t="shared" si="890"/>
        <v>378413</v>
      </c>
      <c r="AA4921" s="34">
        <f t="shared" si="891"/>
        <v>9.330683961901825E-06</v>
      </c>
      <c r="AB4921" s="33" t="s">
        <v>252</v>
      </c>
      <c r="AC4921" s="35">
        <v>44896</v>
      </c>
      <c r="AD4921" s="33">
        <v>90</v>
      </c>
      <c r="AE4921" s="36">
        <f t="shared" si="881"/>
        <v>44986</v>
      </c>
    </row>
    <row r="4922" spans="2:31" ht="14.5" hidden="1">
      <c r="B4922" s="29" t="s">
        <v>3919</v>
      </c>
      <c r="C4922" s="30" t="str">
        <f t="shared" si="882"/>
        <v>(Acreedores quirografarios)</v>
      </c>
      <c r="D4922" s="30">
        <v>5</v>
      </c>
      <c r="E4922" s="30" t="s">
        <v>5666</v>
      </c>
      <c r="F4922" s="30" t="s">
        <v>5667</v>
      </c>
      <c r="G4922" s="30" t="s">
        <v>4912</v>
      </c>
      <c r="H4922" s="31" t="s">
        <v>3958</v>
      </c>
      <c r="I4922" s="31" t="s">
        <v>48</v>
      </c>
      <c r="J4922" s="32">
        <v>2968500</v>
      </c>
      <c r="K4922" s="33">
        <f t="shared" si="883"/>
        <v>595.93551159889716</v>
      </c>
      <c r="L4922" s="33">
        <v>2842523</v>
      </c>
      <c r="M4922" s="33">
        <v>0</v>
      </c>
      <c r="N4922" s="33">
        <v>0</v>
      </c>
      <c r="O4922" s="33">
        <v>0</v>
      </c>
      <c r="P4922" s="33">
        <f t="shared" si="884"/>
        <v>2968500</v>
      </c>
      <c r="Q4922" s="33">
        <f t="shared" si="885"/>
        <v>595.93551159889716</v>
      </c>
      <c r="R4922" s="33">
        <f t="shared" si="886"/>
        <v>2842523</v>
      </c>
      <c r="S4922" s="33"/>
      <c r="T4922" s="30" t="str">
        <f t="shared" si="887"/>
        <v>COP</v>
      </c>
      <c r="U4922" s="33">
        <v>0</v>
      </c>
      <c r="V4922" s="33">
        <v>0</v>
      </c>
      <c r="W4922" s="33">
        <v>0</v>
      </c>
      <c r="X4922" s="33">
        <f t="shared" si="888"/>
        <v>2968500</v>
      </c>
      <c r="Y4922" s="33">
        <f t="shared" si="889"/>
        <v>595.93551159889716</v>
      </c>
      <c r="Z4922" s="33">
        <f t="shared" si="890"/>
        <v>2842523</v>
      </c>
      <c r="AA4922" s="34">
        <f t="shared" si="891"/>
        <v>7.008925107603877E-05</v>
      </c>
      <c r="AB4922" s="33" t="s">
        <v>252</v>
      </c>
      <c r="AC4922" s="35">
        <v>44896</v>
      </c>
      <c r="AD4922" s="33">
        <v>90</v>
      </c>
      <c r="AE4922" s="36">
        <f t="shared" si="881"/>
        <v>44986</v>
      </c>
    </row>
    <row r="4923" spans="2:31" ht="14.5" hidden="1">
      <c r="B4923" s="29" t="s">
        <v>3919</v>
      </c>
      <c r="C4923" s="30" t="str">
        <f t="shared" si="882"/>
        <v>(Acreedores quirografarios)</v>
      </c>
      <c r="D4923" s="30">
        <v>5</v>
      </c>
      <c r="E4923" s="30" t="s">
        <v>5666</v>
      </c>
      <c r="F4923" s="30" t="s">
        <v>5667</v>
      </c>
      <c r="G4923" s="30" t="s">
        <v>4912</v>
      </c>
      <c r="H4923" s="31" t="s">
        <v>3959</v>
      </c>
      <c r="I4923" s="31" t="s">
        <v>48</v>
      </c>
      <c r="J4923" s="32">
        <v>530000</v>
      </c>
      <c r="K4923" s="33">
        <f t="shared" si="883"/>
        <v>106.42011803306183</v>
      </c>
      <c r="L4923" s="33">
        <v>507608</v>
      </c>
      <c r="M4923" s="33">
        <v>0</v>
      </c>
      <c r="N4923" s="33">
        <v>0</v>
      </c>
      <c r="O4923" s="33">
        <v>0</v>
      </c>
      <c r="P4923" s="33">
        <f t="shared" si="884"/>
        <v>530000</v>
      </c>
      <c r="Q4923" s="33">
        <f t="shared" si="885"/>
        <v>106.42011803306183</v>
      </c>
      <c r="R4923" s="33">
        <f t="shared" si="886"/>
        <v>507608</v>
      </c>
      <c r="S4923" s="33"/>
      <c r="T4923" s="30" t="str">
        <f t="shared" si="887"/>
        <v>COP</v>
      </c>
      <c r="U4923" s="33">
        <v>0</v>
      </c>
      <c r="V4923" s="33">
        <v>0</v>
      </c>
      <c r="W4923" s="33">
        <v>0</v>
      </c>
      <c r="X4923" s="33">
        <f t="shared" si="888"/>
        <v>530000</v>
      </c>
      <c r="Y4923" s="33">
        <f t="shared" si="889"/>
        <v>106.42011803306183</v>
      </c>
      <c r="Z4923" s="33">
        <f t="shared" si="890"/>
        <v>507608</v>
      </c>
      <c r="AA4923" s="34">
        <f t="shared" si="891"/>
        <v>1.251629786643974E-05</v>
      </c>
      <c r="AB4923" s="33" t="s">
        <v>252</v>
      </c>
      <c r="AC4923" s="35">
        <v>44896</v>
      </c>
      <c r="AD4923" s="33">
        <v>90</v>
      </c>
      <c r="AE4923" s="36">
        <f t="shared" si="881"/>
        <v>44986</v>
      </c>
    </row>
    <row r="4924" spans="2:31" ht="14.5" hidden="1">
      <c r="B4924" s="29" t="s">
        <v>3919</v>
      </c>
      <c r="C4924" s="30" t="str">
        <f t="shared" si="882"/>
        <v>(Acreedores quirografarios)</v>
      </c>
      <c r="D4924" s="30">
        <v>5</v>
      </c>
      <c r="E4924" s="30" t="s">
        <v>5666</v>
      </c>
      <c r="F4924" s="30" t="s">
        <v>5667</v>
      </c>
      <c r="G4924" s="30" t="s">
        <v>4912</v>
      </c>
      <c r="H4924" s="31" t="s">
        <v>3960</v>
      </c>
      <c r="I4924" s="31" t="s">
        <v>48</v>
      </c>
      <c r="J4924" s="32">
        <v>150000</v>
      </c>
      <c r="K4924" s="33">
        <f t="shared" si="883"/>
        <v>31.21460842584148</v>
      </c>
      <c r="L4924" s="33">
        <v>148889</v>
      </c>
      <c r="M4924" s="33">
        <v>0</v>
      </c>
      <c r="N4924" s="33">
        <v>0</v>
      </c>
      <c r="O4924" s="33">
        <v>0</v>
      </c>
      <c r="P4924" s="33">
        <f t="shared" si="884"/>
        <v>150000</v>
      </c>
      <c r="Q4924" s="33">
        <f t="shared" si="885"/>
        <v>31.21460842584148</v>
      </c>
      <c r="R4924" s="33">
        <f t="shared" si="886"/>
        <v>148889</v>
      </c>
      <c r="S4924" s="33"/>
      <c r="T4924" s="30" t="str">
        <f t="shared" si="887"/>
        <v>COP</v>
      </c>
      <c r="U4924" s="33">
        <v>0</v>
      </c>
      <c r="V4924" s="33">
        <v>0</v>
      </c>
      <c r="W4924" s="33">
        <v>0</v>
      </c>
      <c r="X4924" s="33">
        <f t="shared" si="888"/>
        <v>150000</v>
      </c>
      <c r="Y4924" s="33">
        <f t="shared" si="889"/>
        <v>31.21460842584148</v>
      </c>
      <c r="Z4924" s="33">
        <f t="shared" si="890"/>
        <v>148889</v>
      </c>
      <c r="AA4924" s="34">
        <f t="shared" si="891"/>
        <v>3.6712169095765761E-06</v>
      </c>
      <c r="AB4924" s="33" t="s">
        <v>252</v>
      </c>
      <c r="AC4924" s="35">
        <v>44896</v>
      </c>
      <c r="AD4924" s="33">
        <v>90</v>
      </c>
      <c r="AE4924" s="36">
        <f t="shared" si="881"/>
        <v>44986</v>
      </c>
    </row>
    <row r="4925" spans="2:31" ht="14.5" hidden="1">
      <c r="B4925" s="29" t="s">
        <v>3919</v>
      </c>
      <c r="C4925" s="30" t="str">
        <f t="shared" si="882"/>
        <v>(Acreedores quirografarios)</v>
      </c>
      <c r="D4925" s="30">
        <v>5</v>
      </c>
      <c r="E4925" s="30" t="s">
        <v>5666</v>
      </c>
      <c r="F4925" s="30" t="s">
        <v>5667</v>
      </c>
      <c r="G4925" s="30" t="s">
        <v>4912</v>
      </c>
      <c r="H4925" s="31" t="s">
        <v>3961</v>
      </c>
      <c r="I4925" s="31" t="s">
        <v>48</v>
      </c>
      <c r="J4925" s="32">
        <v>665000</v>
      </c>
      <c r="K4925" s="33">
        <f t="shared" si="883"/>
        <v>133.50587544681699</v>
      </c>
      <c r="L4925" s="33">
        <v>636803</v>
      </c>
      <c r="M4925" s="33">
        <v>0</v>
      </c>
      <c r="N4925" s="33">
        <v>0</v>
      </c>
      <c r="O4925" s="33">
        <v>0</v>
      </c>
      <c r="P4925" s="33">
        <f t="shared" si="884"/>
        <v>665000</v>
      </c>
      <c r="Q4925" s="33">
        <f t="shared" si="885"/>
        <v>133.50587544681699</v>
      </c>
      <c r="R4925" s="33">
        <f t="shared" si="886"/>
        <v>636803</v>
      </c>
      <c r="S4925" s="33"/>
      <c r="T4925" s="30" t="str">
        <f t="shared" si="887"/>
        <v>COP</v>
      </c>
      <c r="U4925" s="33">
        <v>0</v>
      </c>
      <c r="V4925" s="33">
        <v>0</v>
      </c>
      <c r="W4925" s="33">
        <v>0</v>
      </c>
      <c r="X4925" s="33">
        <f t="shared" si="888"/>
        <v>665000</v>
      </c>
      <c r="Y4925" s="33">
        <f t="shared" si="889"/>
        <v>133.50587544681699</v>
      </c>
      <c r="Z4925" s="33">
        <f t="shared" si="890"/>
        <v>636803</v>
      </c>
      <c r="AA4925" s="34">
        <f t="shared" si="891"/>
        <v>1.5701911770977655E-05</v>
      </c>
      <c r="AB4925" s="33" t="s">
        <v>252</v>
      </c>
      <c r="AC4925" s="35">
        <v>44896</v>
      </c>
      <c r="AD4925" s="33">
        <v>90</v>
      </c>
      <c r="AE4925" s="36">
        <f t="shared" si="881"/>
        <v>44986</v>
      </c>
    </row>
    <row r="4926" spans="2:31" ht="14.5" hidden="1">
      <c r="B4926" s="29" t="s">
        <v>3919</v>
      </c>
      <c r="C4926" s="30" t="str">
        <f t="shared" si="882"/>
        <v>(Acreedores quirografarios)</v>
      </c>
      <c r="D4926" s="30">
        <v>5</v>
      </c>
      <c r="E4926" s="30" t="s">
        <v>5666</v>
      </c>
      <c r="F4926" s="30" t="s">
        <v>5667</v>
      </c>
      <c r="G4926" s="30" t="s">
        <v>4912</v>
      </c>
      <c r="H4926" s="31" t="s">
        <v>3962</v>
      </c>
      <c r="I4926" s="31" t="s">
        <v>48</v>
      </c>
      <c r="J4926" s="32">
        <v>370000</v>
      </c>
      <c r="K4926" s="33">
        <f t="shared" si="883"/>
        <v>74.301707600867942</v>
      </c>
      <c r="L4926" s="33">
        <v>354408</v>
      </c>
      <c r="M4926" s="33">
        <v>0</v>
      </c>
      <c r="N4926" s="33">
        <v>0</v>
      </c>
      <c r="O4926" s="33">
        <v>0</v>
      </c>
      <c r="P4926" s="33">
        <f t="shared" si="884"/>
        <v>370000</v>
      </c>
      <c r="Q4926" s="33">
        <f t="shared" si="885"/>
        <v>74.301707600867942</v>
      </c>
      <c r="R4926" s="33">
        <f t="shared" si="886"/>
        <v>354408</v>
      </c>
      <c r="S4926" s="33"/>
      <c r="T4926" s="30" t="str">
        <f t="shared" si="887"/>
        <v>COP</v>
      </c>
      <c r="U4926" s="33">
        <v>0</v>
      </c>
      <c r="V4926" s="33">
        <v>0</v>
      </c>
      <c r="W4926" s="33">
        <v>0</v>
      </c>
      <c r="X4926" s="33">
        <f t="shared" si="888"/>
        <v>370000</v>
      </c>
      <c r="Y4926" s="33">
        <f t="shared" si="889"/>
        <v>74.301707600867942</v>
      </c>
      <c r="Z4926" s="33">
        <f t="shared" si="890"/>
        <v>354408</v>
      </c>
      <c r="AA4926" s="34">
        <f t="shared" si="891"/>
        <v>8.7387828683731843E-06</v>
      </c>
      <c r="AB4926" s="33" t="s">
        <v>252</v>
      </c>
      <c r="AC4926" s="35">
        <v>44896</v>
      </c>
      <c r="AD4926" s="33">
        <v>90</v>
      </c>
      <c r="AE4926" s="36">
        <f t="shared" si="881"/>
        <v>44986</v>
      </c>
    </row>
    <row r="4927" spans="2:31" ht="14.5" hidden="1">
      <c r="B4927" s="29" t="s">
        <v>3919</v>
      </c>
      <c r="C4927" s="30" t="str">
        <f t="shared" si="882"/>
        <v>(Acreedores quirografarios)</v>
      </c>
      <c r="D4927" s="30">
        <v>5</v>
      </c>
      <c r="E4927" s="30" t="s">
        <v>5666</v>
      </c>
      <c r="F4927" s="30" t="s">
        <v>5667</v>
      </c>
      <c r="G4927" s="30" t="s">
        <v>4912</v>
      </c>
      <c r="H4927" s="31" t="s">
        <v>3963</v>
      </c>
      <c r="I4927" s="31" t="s">
        <v>48</v>
      </c>
      <c r="J4927" s="32">
        <v>210000</v>
      </c>
      <c r="K4927" s="33">
        <f t="shared" si="883"/>
        <v>42.183297168674066</v>
      </c>
      <c r="L4927" s="33">
        <v>201208</v>
      </c>
      <c r="M4927" s="33">
        <v>0</v>
      </c>
      <c r="N4927" s="33">
        <v>0</v>
      </c>
      <c r="O4927" s="33">
        <v>0</v>
      </c>
      <c r="P4927" s="33">
        <f t="shared" si="884"/>
        <v>210000</v>
      </c>
      <c r="Q4927" s="33">
        <f t="shared" si="885"/>
        <v>42.183297168674066</v>
      </c>
      <c r="R4927" s="33">
        <f t="shared" si="886"/>
        <v>201208</v>
      </c>
      <c r="S4927" s="33"/>
      <c r="T4927" s="30" t="str">
        <f t="shared" si="887"/>
        <v>COP</v>
      </c>
      <c r="U4927" s="33">
        <v>0</v>
      </c>
      <c r="V4927" s="33">
        <v>0</v>
      </c>
      <c r="W4927" s="33">
        <v>0</v>
      </c>
      <c r="X4927" s="33">
        <f t="shared" si="888"/>
        <v>210000</v>
      </c>
      <c r="Y4927" s="33">
        <f t="shared" si="889"/>
        <v>42.183297168674066</v>
      </c>
      <c r="Z4927" s="33">
        <f t="shared" si="890"/>
        <v>201208</v>
      </c>
      <c r="AA4927" s="34">
        <f t="shared" si="891"/>
        <v>4.9612678703066293E-06</v>
      </c>
      <c r="AB4927" s="33" t="s">
        <v>252</v>
      </c>
      <c r="AC4927" s="35">
        <v>44896</v>
      </c>
      <c r="AD4927" s="33">
        <v>90</v>
      </c>
      <c r="AE4927" s="36">
        <f t="shared" si="881"/>
        <v>44986</v>
      </c>
    </row>
    <row r="4928" spans="2:31" ht="14.5" hidden="1">
      <c r="B4928" s="29" t="s">
        <v>3919</v>
      </c>
      <c r="C4928" s="30" t="str">
        <f t="shared" si="882"/>
        <v>(Acreedores quirografarios)</v>
      </c>
      <c r="D4928" s="30">
        <v>5</v>
      </c>
      <c r="E4928" s="30" t="s">
        <v>5666</v>
      </c>
      <c r="F4928" s="30" t="s">
        <v>5667</v>
      </c>
      <c r="G4928" s="30" t="s">
        <v>4912</v>
      </c>
      <c r="H4928" s="31" t="s">
        <v>3964</v>
      </c>
      <c r="I4928" s="31" t="s">
        <v>48</v>
      </c>
      <c r="J4928" s="32">
        <v>135000</v>
      </c>
      <c r="K4928" s="33">
        <f t="shared" si="883"/>
        <v>28.302776816881032</v>
      </c>
      <c r="L4928" s="33">
        <v>135000</v>
      </c>
      <c r="M4928" s="33">
        <v>0</v>
      </c>
      <c r="N4928" s="33">
        <v>0</v>
      </c>
      <c r="O4928" s="33">
        <v>0</v>
      </c>
      <c r="P4928" s="33">
        <f t="shared" si="884"/>
        <v>135000</v>
      </c>
      <c r="Q4928" s="33">
        <f t="shared" si="885"/>
        <v>28.302776816881032</v>
      </c>
      <c r="R4928" s="33">
        <f t="shared" si="886"/>
        <v>135000</v>
      </c>
      <c r="S4928" s="33"/>
      <c r="T4928" s="30" t="str">
        <f t="shared" si="887"/>
        <v>COP</v>
      </c>
      <c r="U4928" s="33">
        <v>0</v>
      </c>
      <c r="V4928" s="33">
        <v>0</v>
      </c>
      <c r="W4928" s="33">
        <v>0</v>
      </c>
      <c r="X4928" s="33">
        <f t="shared" si="888"/>
        <v>135000</v>
      </c>
      <c r="Y4928" s="33">
        <f t="shared" si="889"/>
        <v>28.302776816881032</v>
      </c>
      <c r="Z4928" s="33">
        <f t="shared" si="890"/>
        <v>135000</v>
      </c>
      <c r="AA4928" s="34">
        <f t="shared" si="891"/>
        <v>3.3287501614816256E-06</v>
      </c>
      <c r="AB4928" s="33" t="s">
        <v>252</v>
      </c>
      <c r="AC4928" s="35">
        <v>44896</v>
      </c>
      <c r="AD4928" s="33">
        <v>90</v>
      </c>
      <c r="AE4928" s="36">
        <f t="shared" si="892" ref="AE4928:AE4991">+AD4928+AC4928</f>
        <v>44986</v>
      </c>
    </row>
    <row r="4929" spans="2:31" ht="14.5" hidden="1">
      <c r="B4929" s="29" t="s">
        <v>3919</v>
      </c>
      <c r="C4929" s="30" t="str">
        <f t="shared" si="882"/>
        <v>(Acreedores quirografarios)</v>
      </c>
      <c r="D4929" s="30">
        <v>5</v>
      </c>
      <c r="E4929" s="30" t="s">
        <v>5666</v>
      </c>
      <c r="F4929" s="30" t="s">
        <v>5667</v>
      </c>
      <c r="G4929" s="30" t="s">
        <v>4912</v>
      </c>
      <c r="H4929" s="31" t="s">
        <v>3965</v>
      </c>
      <c r="I4929" s="31" t="s">
        <v>48</v>
      </c>
      <c r="J4929" s="32">
        <v>50000</v>
      </c>
      <c r="K4929" s="33">
        <f t="shared" si="883"/>
        <v>10.482509932178161</v>
      </c>
      <c r="L4929" s="33">
        <v>50000</v>
      </c>
      <c r="M4929" s="33">
        <v>0</v>
      </c>
      <c r="N4929" s="33">
        <v>0</v>
      </c>
      <c r="O4929" s="33">
        <v>0</v>
      </c>
      <c r="P4929" s="33">
        <f t="shared" si="884"/>
        <v>50000</v>
      </c>
      <c r="Q4929" s="33">
        <f t="shared" si="885"/>
        <v>10.482509932178161</v>
      </c>
      <c r="R4929" s="33">
        <f t="shared" si="886"/>
        <v>50000</v>
      </c>
      <c r="S4929" s="33"/>
      <c r="T4929" s="30" t="str">
        <f t="shared" si="887"/>
        <v>COP</v>
      </c>
      <c r="U4929" s="33">
        <v>0</v>
      </c>
      <c r="V4929" s="33">
        <v>0</v>
      </c>
      <c r="W4929" s="33">
        <v>0</v>
      </c>
      <c r="X4929" s="33">
        <f t="shared" si="888"/>
        <v>50000</v>
      </c>
      <c r="Y4929" s="33">
        <f t="shared" si="889"/>
        <v>10.482509932178161</v>
      </c>
      <c r="Z4929" s="33">
        <f t="shared" si="890"/>
        <v>50000</v>
      </c>
      <c r="AA4929" s="34">
        <f t="shared" si="891"/>
        <v>1.2328704301783798E-06</v>
      </c>
      <c r="AB4929" s="33" t="s">
        <v>252</v>
      </c>
      <c r="AC4929" s="35">
        <v>44896</v>
      </c>
      <c r="AD4929" s="33">
        <v>90</v>
      </c>
      <c r="AE4929" s="36">
        <f t="shared" si="892"/>
        <v>44986</v>
      </c>
    </row>
    <row r="4930" spans="2:31" ht="14.5" hidden="1">
      <c r="B4930" s="29" t="s">
        <v>3919</v>
      </c>
      <c r="C4930" s="30" t="str">
        <f t="shared" si="882"/>
        <v>(Acreedores quirografarios)</v>
      </c>
      <c r="D4930" s="30">
        <v>5</v>
      </c>
      <c r="E4930" s="30" t="s">
        <v>5666</v>
      </c>
      <c r="F4930" s="30" t="s">
        <v>5667</v>
      </c>
      <c r="G4930" s="30" t="s">
        <v>4912</v>
      </c>
      <c r="H4930" s="31" t="s">
        <v>3966</v>
      </c>
      <c r="I4930" s="31" t="s">
        <v>48</v>
      </c>
      <c r="J4930" s="32">
        <v>270000</v>
      </c>
      <c r="K4930" s="33">
        <f t="shared" si="883"/>
        <v>54.171514827510293</v>
      </c>
      <c r="L4930" s="33">
        <v>258390</v>
      </c>
      <c r="M4930" s="33">
        <v>0</v>
      </c>
      <c r="N4930" s="33">
        <v>0</v>
      </c>
      <c r="O4930" s="33">
        <v>0</v>
      </c>
      <c r="P4930" s="33">
        <f t="shared" si="884"/>
        <v>270000</v>
      </c>
      <c r="Q4930" s="33">
        <f t="shared" si="885"/>
        <v>54.171514827510293</v>
      </c>
      <c r="R4930" s="33">
        <f t="shared" si="886"/>
        <v>258390</v>
      </c>
      <c r="S4930" s="33"/>
      <c r="T4930" s="30" t="str">
        <f t="shared" si="887"/>
        <v>COP</v>
      </c>
      <c r="U4930" s="33">
        <v>0</v>
      </c>
      <c r="V4930" s="33">
        <v>0</v>
      </c>
      <c r="W4930" s="33">
        <v>0</v>
      </c>
      <c r="X4930" s="33">
        <f t="shared" si="888"/>
        <v>270000</v>
      </c>
      <c r="Y4930" s="33">
        <f t="shared" si="889"/>
        <v>54.171514827510293</v>
      </c>
      <c r="Z4930" s="33">
        <f t="shared" si="890"/>
        <v>258390</v>
      </c>
      <c r="AA4930" s="34">
        <f t="shared" si="891"/>
        <v>6.3712278090758311E-06</v>
      </c>
      <c r="AB4930" s="33" t="s">
        <v>252</v>
      </c>
      <c r="AC4930" s="35">
        <v>44896</v>
      </c>
      <c r="AD4930" s="33">
        <v>90</v>
      </c>
      <c r="AE4930" s="36">
        <f t="shared" si="892"/>
        <v>44986</v>
      </c>
    </row>
    <row r="4931" spans="2:31" ht="14.5" hidden="1">
      <c r="B4931" s="29" t="s">
        <v>3919</v>
      </c>
      <c r="C4931" s="30" t="str">
        <f t="shared" si="882"/>
        <v>(Acreedores quirografarios)</v>
      </c>
      <c r="D4931" s="30">
        <v>5</v>
      </c>
      <c r="E4931" s="30" t="s">
        <v>5666</v>
      </c>
      <c r="F4931" s="30" t="s">
        <v>5667</v>
      </c>
      <c r="G4931" s="30" t="s">
        <v>4912</v>
      </c>
      <c r="H4931" s="31" t="s">
        <v>3967</v>
      </c>
      <c r="I4931" s="31" t="s">
        <v>48</v>
      </c>
      <c r="J4931" s="32">
        <v>270000</v>
      </c>
      <c r="K4931" s="33">
        <f t="shared" si="883"/>
        <v>54.171514827510293</v>
      </c>
      <c r="L4931" s="33">
        <v>258390</v>
      </c>
      <c r="M4931" s="33">
        <v>0</v>
      </c>
      <c r="N4931" s="33">
        <v>0</v>
      </c>
      <c r="O4931" s="33">
        <v>0</v>
      </c>
      <c r="P4931" s="33">
        <f t="shared" si="884"/>
        <v>270000</v>
      </c>
      <c r="Q4931" s="33">
        <f t="shared" si="885"/>
        <v>54.171514827510293</v>
      </c>
      <c r="R4931" s="33">
        <f t="shared" si="886"/>
        <v>258390</v>
      </c>
      <c r="S4931" s="33"/>
      <c r="T4931" s="30" t="str">
        <f t="shared" si="887"/>
        <v>COP</v>
      </c>
      <c r="U4931" s="33">
        <v>0</v>
      </c>
      <c r="V4931" s="33">
        <v>0</v>
      </c>
      <c r="W4931" s="33">
        <v>0</v>
      </c>
      <c r="X4931" s="33">
        <f t="shared" si="888"/>
        <v>270000</v>
      </c>
      <c r="Y4931" s="33">
        <f t="shared" si="889"/>
        <v>54.171514827510293</v>
      </c>
      <c r="Z4931" s="33">
        <f t="shared" si="890"/>
        <v>258390</v>
      </c>
      <c r="AA4931" s="34">
        <f t="shared" si="891"/>
        <v>6.3712278090758311E-06</v>
      </c>
      <c r="AB4931" s="33" t="s">
        <v>252</v>
      </c>
      <c r="AC4931" s="35">
        <v>44896</v>
      </c>
      <c r="AD4931" s="33">
        <v>90</v>
      </c>
      <c r="AE4931" s="36">
        <f t="shared" si="892"/>
        <v>44986</v>
      </c>
    </row>
    <row r="4932" spans="2:31" ht="14.5" hidden="1">
      <c r="B4932" s="29" t="s">
        <v>3919</v>
      </c>
      <c r="C4932" s="30" t="str">
        <f t="shared" si="882"/>
        <v>(Acreedores quirografarios)</v>
      </c>
      <c r="D4932" s="30">
        <v>5</v>
      </c>
      <c r="E4932" s="30" t="s">
        <v>5666</v>
      </c>
      <c r="F4932" s="30" t="s">
        <v>5667</v>
      </c>
      <c r="G4932" s="30" t="s">
        <v>4912</v>
      </c>
      <c r="H4932" s="31" t="s">
        <v>3968</v>
      </c>
      <c r="I4932" s="31" t="s">
        <v>48</v>
      </c>
      <c r="J4932" s="32">
        <v>985000</v>
      </c>
      <c r="K4932" s="33">
        <f t="shared" si="883"/>
        <v>197.74269631120475</v>
      </c>
      <c r="L4932" s="33">
        <v>943203</v>
      </c>
      <c r="M4932" s="33">
        <v>0</v>
      </c>
      <c r="N4932" s="33">
        <v>0</v>
      </c>
      <c r="O4932" s="33">
        <v>0</v>
      </c>
      <c r="P4932" s="33">
        <f t="shared" si="884"/>
        <v>985000</v>
      </c>
      <c r="Q4932" s="33">
        <f t="shared" si="885"/>
        <v>197.74269631120475</v>
      </c>
      <c r="R4932" s="33">
        <f t="shared" si="886"/>
        <v>943203</v>
      </c>
      <c r="S4932" s="33"/>
      <c r="T4932" s="30" t="str">
        <f t="shared" si="887"/>
        <v>COP</v>
      </c>
      <c r="U4932" s="33">
        <v>0</v>
      </c>
      <c r="V4932" s="33">
        <v>0</v>
      </c>
      <c r="W4932" s="33">
        <v>0</v>
      </c>
      <c r="X4932" s="33">
        <f t="shared" si="888"/>
        <v>985000</v>
      </c>
      <c r="Y4932" s="33">
        <f t="shared" si="889"/>
        <v>197.74269631120475</v>
      </c>
      <c r="Z4932" s="33">
        <f t="shared" si="890"/>
        <v>943203</v>
      </c>
      <c r="AA4932" s="34">
        <f t="shared" si="891"/>
        <v>2.3256941767110767E-05</v>
      </c>
      <c r="AB4932" s="33" t="s">
        <v>252</v>
      </c>
      <c r="AC4932" s="35">
        <v>44897</v>
      </c>
      <c r="AD4932" s="33">
        <v>90</v>
      </c>
      <c r="AE4932" s="36">
        <f t="shared" si="892"/>
        <v>44987</v>
      </c>
    </row>
    <row r="4933" spans="2:31" ht="14.5" hidden="1">
      <c r="B4933" s="29" t="s">
        <v>3919</v>
      </c>
      <c r="C4933" s="30" t="str">
        <f t="shared" si="882"/>
        <v>(Acreedores quirografarios)</v>
      </c>
      <c r="D4933" s="30">
        <v>5</v>
      </c>
      <c r="E4933" s="30" t="s">
        <v>5666</v>
      </c>
      <c r="F4933" s="30" t="s">
        <v>5667</v>
      </c>
      <c r="G4933" s="30" t="s">
        <v>4912</v>
      </c>
      <c r="H4933" s="31" t="s">
        <v>3969</v>
      </c>
      <c r="I4933" s="31" t="s">
        <v>48</v>
      </c>
      <c r="J4933" s="32">
        <v>210000</v>
      </c>
      <c r="K4933" s="33">
        <f t="shared" si="883"/>
        <v>42.183297168674066</v>
      </c>
      <c r="L4933" s="33">
        <v>201208</v>
      </c>
      <c r="M4933" s="33">
        <v>0</v>
      </c>
      <c r="N4933" s="33">
        <v>0</v>
      </c>
      <c r="O4933" s="33">
        <v>0</v>
      </c>
      <c r="P4933" s="33">
        <f t="shared" si="884"/>
        <v>210000</v>
      </c>
      <c r="Q4933" s="33">
        <f t="shared" si="885"/>
        <v>42.183297168674066</v>
      </c>
      <c r="R4933" s="33">
        <f t="shared" si="886"/>
        <v>201208</v>
      </c>
      <c r="S4933" s="33"/>
      <c r="T4933" s="30" t="str">
        <f t="shared" si="887"/>
        <v>COP</v>
      </c>
      <c r="U4933" s="33">
        <v>0</v>
      </c>
      <c r="V4933" s="33">
        <v>0</v>
      </c>
      <c r="W4933" s="33">
        <v>0</v>
      </c>
      <c r="X4933" s="33">
        <f t="shared" si="888"/>
        <v>210000</v>
      </c>
      <c r="Y4933" s="33">
        <f t="shared" si="889"/>
        <v>42.183297168674066</v>
      </c>
      <c r="Z4933" s="33">
        <f t="shared" si="890"/>
        <v>201208</v>
      </c>
      <c r="AA4933" s="34">
        <f t="shared" si="891"/>
        <v>4.9612678703066293E-06</v>
      </c>
      <c r="AB4933" s="33" t="s">
        <v>252</v>
      </c>
      <c r="AC4933" s="35">
        <v>44898</v>
      </c>
      <c r="AD4933" s="33">
        <v>90</v>
      </c>
      <c r="AE4933" s="36">
        <f t="shared" si="892"/>
        <v>44988</v>
      </c>
    </row>
    <row r="4934" spans="2:31" ht="14.5" hidden="1">
      <c r="B4934" s="29" t="s">
        <v>3919</v>
      </c>
      <c r="C4934" s="30" t="str">
        <f t="shared" si="882"/>
        <v>(Acreedores quirografarios)</v>
      </c>
      <c r="D4934" s="30">
        <v>5</v>
      </c>
      <c r="E4934" s="30" t="s">
        <v>5666</v>
      </c>
      <c r="F4934" s="30" t="s">
        <v>5667</v>
      </c>
      <c r="G4934" s="30" t="s">
        <v>4912</v>
      </c>
      <c r="H4934" s="31" t="s">
        <v>3970</v>
      </c>
      <c r="I4934" s="31" t="s">
        <v>48</v>
      </c>
      <c r="J4934" s="32">
        <v>960000</v>
      </c>
      <c r="K4934" s="33">
        <f t="shared" si="883"/>
        <v>192.71004329276602</v>
      </c>
      <c r="L4934" s="33">
        <v>919198</v>
      </c>
      <c r="M4934" s="33">
        <v>0</v>
      </c>
      <c r="N4934" s="33">
        <v>0</v>
      </c>
      <c r="O4934" s="33">
        <v>0</v>
      </c>
      <c r="P4934" s="33">
        <f t="shared" si="884"/>
        <v>960000</v>
      </c>
      <c r="Q4934" s="33">
        <f t="shared" si="885"/>
        <v>192.71004329276602</v>
      </c>
      <c r="R4934" s="33">
        <f t="shared" si="886"/>
        <v>919198</v>
      </c>
      <c r="S4934" s="33"/>
      <c r="T4934" s="30" t="str">
        <f t="shared" si="887"/>
        <v>COP</v>
      </c>
      <c r="U4934" s="33">
        <v>0</v>
      </c>
      <c r="V4934" s="33">
        <v>0</v>
      </c>
      <c r="W4934" s="33">
        <v>0</v>
      </c>
      <c r="X4934" s="33">
        <f t="shared" si="888"/>
        <v>960000</v>
      </c>
      <c r="Y4934" s="33">
        <f t="shared" si="889"/>
        <v>192.71004329276602</v>
      </c>
      <c r="Z4934" s="33">
        <f t="shared" si="890"/>
        <v>919198</v>
      </c>
      <c r="AA4934" s="34">
        <f t="shared" si="891"/>
        <v>2.2665040673582128E-05</v>
      </c>
      <c r="AB4934" s="33" t="s">
        <v>252</v>
      </c>
      <c r="AC4934" s="35">
        <v>44898</v>
      </c>
      <c r="AD4934" s="33">
        <v>90</v>
      </c>
      <c r="AE4934" s="36">
        <f t="shared" si="892"/>
        <v>44988</v>
      </c>
    </row>
    <row r="4935" spans="2:31" ht="14.5" hidden="1">
      <c r="B4935" s="29" t="s">
        <v>3919</v>
      </c>
      <c r="C4935" s="30" t="str">
        <f t="shared" si="882"/>
        <v>(Acreedores quirografarios)</v>
      </c>
      <c r="D4935" s="30">
        <v>5</v>
      </c>
      <c r="E4935" s="30" t="s">
        <v>5666</v>
      </c>
      <c r="F4935" s="30" t="s">
        <v>5667</v>
      </c>
      <c r="G4935" s="30" t="s">
        <v>4912</v>
      </c>
      <c r="H4935" s="31" t="s">
        <v>3971</v>
      </c>
      <c r="I4935" s="31" t="s">
        <v>48</v>
      </c>
      <c r="J4935" s="32">
        <v>210000</v>
      </c>
      <c r="K4935" s="33">
        <f t="shared" si="883"/>
        <v>42.183297168674066</v>
      </c>
      <c r="L4935" s="33">
        <v>201208</v>
      </c>
      <c r="M4935" s="33">
        <v>0</v>
      </c>
      <c r="N4935" s="33">
        <v>0</v>
      </c>
      <c r="O4935" s="33">
        <v>0</v>
      </c>
      <c r="P4935" s="33">
        <f t="shared" si="884"/>
        <v>210000</v>
      </c>
      <c r="Q4935" s="33">
        <f t="shared" si="885"/>
        <v>42.183297168674066</v>
      </c>
      <c r="R4935" s="33">
        <f t="shared" si="886"/>
        <v>201208</v>
      </c>
      <c r="S4935" s="33"/>
      <c r="T4935" s="30" t="str">
        <f t="shared" si="887"/>
        <v>COP</v>
      </c>
      <c r="U4935" s="33">
        <v>0</v>
      </c>
      <c r="V4935" s="33">
        <v>0</v>
      </c>
      <c r="W4935" s="33">
        <v>0</v>
      </c>
      <c r="X4935" s="33">
        <f t="shared" si="888"/>
        <v>210000</v>
      </c>
      <c r="Y4935" s="33">
        <f t="shared" si="889"/>
        <v>42.183297168674066</v>
      </c>
      <c r="Z4935" s="33">
        <f t="shared" si="890"/>
        <v>201208</v>
      </c>
      <c r="AA4935" s="34">
        <f t="shared" si="891"/>
        <v>4.9612678703066293E-06</v>
      </c>
      <c r="AB4935" s="33" t="s">
        <v>252</v>
      </c>
      <c r="AC4935" s="35">
        <v>44898</v>
      </c>
      <c r="AD4935" s="33">
        <v>90</v>
      </c>
      <c r="AE4935" s="36">
        <f t="shared" si="892"/>
        <v>44988</v>
      </c>
    </row>
    <row r="4936" spans="2:31" ht="14.5" hidden="1">
      <c r="B4936" s="29" t="s">
        <v>3919</v>
      </c>
      <c r="C4936" s="30" t="str">
        <f t="shared" si="882"/>
        <v>(Acreedores quirografarios)</v>
      </c>
      <c r="D4936" s="30">
        <v>5</v>
      </c>
      <c r="E4936" s="30" t="s">
        <v>5666</v>
      </c>
      <c r="F4936" s="30" t="s">
        <v>5667</v>
      </c>
      <c r="G4936" s="30" t="s">
        <v>4912</v>
      </c>
      <c r="H4936" s="31" t="s">
        <v>3972</v>
      </c>
      <c r="I4936" s="31" t="s">
        <v>48</v>
      </c>
      <c r="J4936" s="32">
        <v>235000</v>
      </c>
      <c r="K4936" s="33">
        <f t="shared" si="883"/>
        <v>47.215950187112796</v>
      </c>
      <c r="L4936" s="33">
        <v>225213</v>
      </c>
      <c r="M4936" s="33">
        <v>0</v>
      </c>
      <c r="N4936" s="33">
        <v>0</v>
      </c>
      <c r="O4936" s="33">
        <v>0</v>
      </c>
      <c r="P4936" s="33">
        <f t="shared" si="884"/>
        <v>235000</v>
      </c>
      <c r="Q4936" s="33">
        <f t="shared" si="885"/>
        <v>47.215950187112796</v>
      </c>
      <c r="R4936" s="33">
        <f t="shared" si="886"/>
        <v>225213</v>
      </c>
      <c r="S4936" s="33"/>
      <c r="T4936" s="30" t="str">
        <f t="shared" si="887"/>
        <v>COP</v>
      </c>
      <c r="U4936" s="33">
        <v>0</v>
      </c>
      <c r="V4936" s="33">
        <v>0</v>
      </c>
      <c r="W4936" s="33">
        <v>0</v>
      </c>
      <c r="X4936" s="33">
        <f t="shared" si="888"/>
        <v>235000</v>
      </c>
      <c r="Y4936" s="33">
        <f t="shared" si="889"/>
        <v>47.215950187112796</v>
      </c>
      <c r="Z4936" s="33">
        <f t="shared" si="890"/>
        <v>225213</v>
      </c>
      <c r="AA4936" s="34">
        <f t="shared" si="891"/>
        <v>5.5531689638352691E-06</v>
      </c>
      <c r="AB4936" s="33" t="s">
        <v>252</v>
      </c>
      <c r="AC4936" s="35">
        <v>44899</v>
      </c>
      <c r="AD4936" s="33">
        <v>90</v>
      </c>
      <c r="AE4936" s="36">
        <f t="shared" si="892"/>
        <v>44989</v>
      </c>
    </row>
    <row r="4937" spans="2:31" ht="14.5" hidden="1">
      <c r="B4937" s="29" t="s">
        <v>3919</v>
      </c>
      <c r="C4937" s="30" t="str">
        <f t="shared" si="882"/>
        <v>(Acreedores quirografarios)</v>
      </c>
      <c r="D4937" s="30">
        <v>5</v>
      </c>
      <c r="E4937" s="30" t="s">
        <v>5666</v>
      </c>
      <c r="F4937" s="30" t="s">
        <v>5667</v>
      </c>
      <c r="G4937" s="30" t="s">
        <v>4912</v>
      </c>
      <c r="H4937" s="31" t="s">
        <v>3973</v>
      </c>
      <c r="I4937" s="31" t="s">
        <v>48</v>
      </c>
      <c r="J4937" s="32">
        <v>185000</v>
      </c>
      <c r="K4937" s="33">
        <f t="shared" si="883"/>
        <v>37.15106345063262</v>
      </c>
      <c r="L4937" s="33">
        <v>177205</v>
      </c>
      <c r="M4937" s="33">
        <v>0</v>
      </c>
      <c r="N4937" s="33">
        <v>0</v>
      </c>
      <c r="O4937" s="33">
        <v>0</v>
      </c>
      <c r="P4937" s="33">
        <f t="shared" si="884"/>
        <v>185000</v>
      </c>
      <c r="Q4937" s="33">
        <f t="shared" si="885"/>
        <v>37.15106345063262</v>
      </c>
      <c r="R4937" s="33">
        <f t="shared" si="886"/>
        <v>177205</v>
      </c>
      <c r="S4937" s="33"/>
      <c r="T4937" s="30" t="str">
        <f t="shared" si="887"/>
        <v>COP</v>
      </c>
      <c r="U4937" s="33">
        <v>0</v>
      </c>
      <c r="V4937" s="33">
        <v>0</v>
      </c>
      <c r="W4937" s="33">
        <v>0</v>
      </c>
      <c r="X4937" s="33">
        <f t="shared" si="888"/>
        <v>185000</v>
      </c>
      <c r="Y4937" s="33">
        <f t="shared" si="889"/>
        <v>37.15106345063262</v>
      </c>
      <c r="Z4937" s="33">
        <f t="shared" si="890"/>
        <v>177205</v>
      </c>
      <c r="AA4937" s="34">
        <f t="shared" si="891"/>
        <v>4.3694160915951957E-06</v>
      </c>
      <c r="AB4937" s="33" t="s">
        <v>252</v>
      </c>
      <c r="AC4937" s="35">
        <v>44899</v>
      </c>
      <c r="AD4937" s="33">
        <v>90</v>
      </c>
      <c r="AE4937" s="36">
        <f t="shared" si="892"/>
        <v>44989</v>
      </c>
    </row>
    <row r="4938" spans="2:31" ht="14.5" hidden="1">
      <c r="B4938" s="29" t="s">
        <v>3919</v>
      </c>
      <c r="C4938" s="30" t="str">
        <f t="shared" si="882"/>
        <v>(Acreedores quirografarios)</v>
      </c>
      <c r="D4938" s="30">
        <v>5</v>
      </c>
      <c r="E4938" s="30" t="s">
        <v>5666</v>
      </c>
      <c r="F4938" s="30" t="s">
        <v>5667</v>
      </c>
      <c r="G4938" s="30" t="s">
        <v>4912</v>
      </c>
      <c r="H4938" s="31" t="s">
        <v>3974</v>
      </c>
      <c r="I4938" s="31" t="s">
        <v>48</v>
      </c>
      <c r="J4938" s="32">
        <v>320000</v>
      </c>
      <c r="K4938" s="33">
        <f t="shared" si="883"/>
        <v>64.236820864387767</v>
      </c>
      <c r="L4938" s="33">
        <v>306400</v>
      </c>
      <c r="M4938" s="33">
        <v>0</v>
      </c>
      <c r="N4938" s="33">
        <v>0</v>
      </c>
      <c r="O4938" s="33">
        <v>0</v>
      </c>
      <c r="P4938" s="33">
        <f t="shared" si="884"/>
        <v>320000</v>
      </c>
      <c r="Q4938" s="33">
        <f t="shared" si="885"/>
        <v>64.236820864387767</v>
      </c>
      <c r="R4938" s="33">
        <f t="shared" si="886"/>
        <v>306400</v>
      </c>
      <c r="S4938" s="33"/>
      <c r="T4938" s="30" t="str">
        <f t="shared" si="887"/>
        <v>COP</v>
      </c>
      <c r="U4938" s="33">
        <v>0</v>
      </c>
      <c r="V4938" s="33">
        <v>0</v>
      </c>
      <c r="W4938" s="33">
        <v>0</v>
      </c>
      <c r="X4938" s="33">
        <f t="shared" si="888"/>
        <v>320000</v>
      </c>
      <c r="Y4938" s="33">
        <f t="shared" si="889"/>
        <v>64.236820864387767</v>
      </c>
      <c r="Z4938" s="33">
        <f t="shared" si="890"/>
        <v>306400</v>
      </c>
      <c r="AA4938" s="34">
        <f t="shared" si="891"/>
        <v>7.5550299961331117E-06</v>
      </c>
      <c r="AB4938" s="33" t="s">
        <v>252</v>
      </c>
      <c r="AC4938" s="35">
        <v>44899</v>
      </c>
      <c r="AD4938" s="33">
        <v>90</v>
      </c>
      <c r="AE4938" s="36">
        <f t="shared" si="892"/>
        <v>44989</v>
      </c>
    </row>
    <row r="4939" spans="2:31" ht="14.5" hidden="1">
      <c r="B4939" s="29" t="s">
        <v>3919</v>
      </c>
      <c r="C4939" s="30" t="str">
        <f t="shared" si="882"/>
        <v>(Acreedores quirografarios)</v>
      </c>
      <c r="D4939" s="30">
        <v>5</v>
      </c>
      <c r="E4939" s="30" t="s">
        <v>5666</v>
      </c>
      <c r="F4939" s="30" t="s">
        <v>5667</v>
      </c>
      <c r="G4939" s="30" t="s">
        <v>4912</v>
      </c>
      <c r="H4939" s="31" t="s">
        <v>3975</v>
      </c>
      <c r="I4939" s="31" t="s">
        <v>48</v>
      </c>
      <c r="J4939" s="32">
        <v>160000</v>
      </c>
      <c r="K4939" s="33">
        <f t="shared" si="883"/>
        <v>32.118410432193883</v>
      </c>
      <c r="L4939" s="33">
        <v>153200</v>
      </c>
      <c r="M4939" s="33">
        <v>0</v>
      </c>
      <c r="N4939" s="33">
        <v>0</v>
      </c>
      <c r="O4939" s="33">
        <v>0</v>
      </c>
      <c r="P4939" s="33">
        <f t="shared" si="884"/>
        <v>160000</v>
      </c>
      <c r="Q4939" s="33">
        <f t="shared" si="885"/>
        <v>32.118410432193883</v>
      </c>
      <c r="R4939" s="33">
        <f t="shared" si="886"/>
        <v>153200</v>
      </c>
      <c r="S4939" s="33"/>
      <c r="T4939" s="30" t="str">
        <f t="shared" si="887"/>
        <v>COP</v>
      </c>
      <c r="U4939" s="33">
        <v>0</v>
      </c>
      <c r="V4939" s="33">
        <v>0</v>
      </c>
      <c r="W4939" s="33">
        <v>0</v>
      </c>
      <c r="X4939" s="33">
        <f t="shared" si="888"/>
        <v>160000</v>
      </c>
      <c r="Y4939" s="33">
        <f t="shared" si="889"/>
        <v>32.118410432193883</v>
      </c>
      <c r="Z4939" s="33">
        <f t="shared" si="890"/>
        <v>153200</v>
      </c>
      <c r="AA4939" s="34">
        <f t="shared" si="891"/>
        <v>3.7775149980665559E-06</v>
      </c>
      <c r="AB4939" s="33" t="s">
        <v>252</v>
      </c>
      <c r="AC4939" s="35">
        <v>44900</v>
      </c>
      <c r="AD4939" s="33">
        <v>90</v>
      </c>
      <c r="AE4939" s="36">
        <f t="shared" si="892"/>
        <v>44990</v>
      </c>
    </row>
    <row r="4940" spans="2:31" ht="14.5" hidden="1">
      <c r="B4940" s="29" t="s">
        <v>3919</v>
      </c>
      <c r="C4940" s="30" t="str">
        <f t="shared" si="882"/>
        <v>(Acreedores quirografarios)</v>
      </c>
      <c r="D4940" s="30">
        <v>5</v>
      </c>
      <c r="E4940" s="30" t="s">
        <v>5666</v>
      </c>
      <c r="F4940" s="30" t="s">
        <v>5667</v>
      </c>
      <c r="G4940" s="30" t="s">
        <v>4912</v>
      </c>
      <c r="H4940" s="31" t="s">
        <v>3976</v>
      </c>
      <c r="I4940" s="31" t="s">
        <v>48</v>
      </c>
      <c r="J4940" s="32">
        <v>160000</v>
      </c>
      <c r="K4940" s="33">
        <f t="shared" si="883"/>
        <v>32.118410432193883</v>
      </c>
      <c r="L4940" s="33">
        <v>153200</v>
      </c>
      <c r="M4940" s="33">
        <v>0</v>
      </c>
      <c r="N4940" s="33">
        <v>0</v>
      </c>
      <c r="O4940" s="33">
        <v>0</v>
      </c>
      <c r="P4940" s="33">
        <f t="shared" si="884"/>
        <v>160000</v>
      </c>
      <c r="Q4940" s="33">
        <f t="shared" si="885"/>
        <v>32.118410432193883</v>
      </c>
      <c r="R4940" s="33">
        <f t="shared" si="886"/>
        <v>153200</v>
      </c>
      <c r="S4940" s="33"/>
      <c r="T4940" s="30" t="str">
        <f t="shared" si="887"/>
        <v>COP</v>
      </c>
      <c r="U4940" s="33">
        <v>0</v>
      </c>
      <c r="V4940" s="33">
        <v>0</v>
      </c>
      <c r="W4940" s="33">
        <v>0</v>
      </c>
      <c r="X4940" s="33">
        <f t="shared" si="888"/>
        <v>160000</v>
      </c>
      <c r="Y4940" s="33">
        <f t="shared" si="889"/>
        <v>32.118410432193883</v>
      </c>
      <c r="Z4940" s="33">
        <f t="shared" si="890"/>
        <v>153200</v>
      </c>
      <c r="AA4940" s="34">
        <f t="shared" si="891"/>
        <v>3.7775149980665559E-06</v>
      </c>
      <c r="AB4940" s="33" t="s">
        <v>252</v>
      </c>
      <c r="AC4940" s="35">
        <v>44900</v>
      </c>
      <c r="AD4940" s="33">
        <v>90</v>
      </c>
      <c r="AE4940" s="36">
        <f t="shared" si="892"/>
        <v>44990</v>
      </c>
    </row>
    <row r="4941" spans="2:31" ht="14.5" hidden="1">
      <c r="B4941" s="29" t="s">
        <v>3919</v>
      </c>
      <c r="C4941" s="30" t="str">
        <f t="shared" si="882"/>
        <v>(Acreedores quirografarios)</v>
      </c>
      <c r="D4941" s="30">
        <v>5</v>
      </c>
      <c r="E4941" s="30" t="s">
        <v>5666</v>
      </c>
      <c r="F4941" s="30" t="s">
        <v>5667</v>
      </c>
      <c r="G4941" s="30" t="s">
        <v>4912</v>
      </c>
      <c r="H4941" s="31" t="s">
        <v>3977</v>
      </c>
      <c r="I4941" s="31" t="s">
        <v>48</v>
      </c>
      <c r="J4941" s="32">
        <v>495000</v>
      </c>
      <c r="K4941" s="33">
        <f t="shared" si="883"/>
        <v>99.464553392664328</v>
      </c>
      <c r="L4941" s="33">
        <v>474431</v>
      </c>
      <c r="M4941" s="33">
        <v>0</v>
      </c>
      <c r="N4941" s="33">
        <v>0</v>
      </c>
      <c r="O4941" s="33">
        <v>0</v>
      </c>
      <c r="P4941" s="33">
        <f t="shared" si="884"/>
        <v>495000</v>
      </c>
      <c r="Q4941" s="33">
        <f t="shared" si="885"/>
        <v>99.464553392664328</v>
      </c>
      <c r="R4941" s="33">
        <f t="shared" si="886"/>
        <v>474431</v>
      </c>
      <c r="S4941" s="33"/>
      <c r="T4941" s="30" t="str">
        <f t="shared" si="887"/>
        <v>COP</v>
      </c>
      <c r="U4941" s="33">
        <v>0</v>
      </c>
      <c r="V4941" s="33">
        <v>0</v>
      </c>
      <c r="W4941" s="33">
        <v>0</v>
      </c>
      <c r="X4941" s="33">
        <f t="shared" si="888"/>
        <v>495000</v>
      </c>
      <c r="Y4941" s="33">
        <f t="shared" si="889"/>
        <v>99.464553392664328</v>
      </c>
      <c r="Z4941" s="33">
        <f t="shared" si="890"/>
        <v>474431</v>
      </c>
      <c r="AA4941" s="34">
        <f t="shared" si="891"/>
        <v>1.1698239021199179E-05</v>
      </c>
      <c r="AB4941" s="33" t="s">
        <v>252</v>
      </c>
      <c r="AC4941" s="35">
        <v>44900</v>
      </c>
      <c r="AD4941" s="33">
        <v>90</v>
      </c>
      <c r="AE4941" s="36">
        <f t="shared" si="892"/>
        <v>44990</v>
      </c>
    </row>
    <row r="4942" spans="2:31" ht="14.5" hidden="1">
      <c r="B4942" s="29" t="s">
        <v>3919</v>
      </c>
      <c r="C4942" s="30" t="str">
        <f t="shared" si="882"/>
        <v>(Acreedores quirografarios)</v>
      </c>
      <c r="D4942" s="30">
        <v>5</v>
      </c>
      <c r="E4942" s="30" t="s">
        <v>5666</v>
      </c>
      <c r="F4942" s="30" t="s">
        <v>5667</v>
      </c>
      <c r="G4942" s="30" t="s">
        <v>4912</v>
      </c>
      <c r="H4942" s="31" t="s">
        <v>3978</v>
      </c>
      <c r="I4942" s="31" t="s">
        <v>48</v>
      </c>
      <c r="J4942" s="32">
        <v>925000</v>
      </c>
      <c r="K4942" s="33">
        <f t="shared" si="883"/>
        <v>185.7544786523685</v>
      </c>
      <c r="L4942" s="33">
        <v>886021</v>
      </c>
      <c r="M4942" s="33">
        <v>0</v>
      </c>
      <c r="N4942" s="33">
        <v>0</v>
      </c>
      <c r="O4942" s="33">
        <v>0</v>
      </c>
      <c r="P4942" s="33">
        <f t="shared" si="884"/>
        <v>925000</v>
      </c>
      <c r="Q4942" s="33">
        <f t="shared" si="885"/>
        <v>185.7544786523685</v>
      </c>
      <c r="R4942" s="33">
        <f t="shared" si="886"/>
        <v>886021</v>
      </c>
      <c r="S4942" s="33"/>
      <c r="T4942" s="30" t="str">
        <f t="shared" si="887"/>
        <v>COP</v>
      </c>
      <c r="U4942" s="33">
        <v>0</v>
      </c>
      <c r="V4942" s="33">
        <v>0</v>
      </c>
      <c r="W4942" s="33">
        <v>0</v>
      </c>
      <c r="X4942" s="33">
        <f t="shared" si="888"/>
        <v>925000</v>
      </c>
      <c r="Y4942" s="33">
        <f t="shared" si="889"/>
        <v>185.7544786523685</v>
      </c>
      <c r="Z4942" s="33">
        <f t="shared" si="890"/>
        <v>886021</v>
      </c>
      <c r="AA4942" s="34">
        <f t="shared" si="891"/>
        <v>2.1846981828341567E-05</v>
      </c>
      <c r="AB4942" s="33" t="s">
        <v>252</v>
      </c>
      <c r="AC4942" s="35">
        <v>44900</v>
      </c>
      <c r="AD4942" s="33">
        <v>90</v>
      </c>
      <c r="AE4942" s="36">
        <f t="shared" si="892"/>
        <v>44990</v>
      </c>
    </row>
    <row r="4943" spans="2:31" ht="14.5" hidden="1">
      <c r="B4943" s="29" t="s">
        <v>3919</v>
      </c>
      <c r="C4943" s="30" t="str">
        <f t="shared" si="882"/>
        <v>(Acreedores quirografarios)</v>
      </c>
      <c r="D4943" s="30">
        <v>5</v>
      </c>
      <c r="E4943" s="30" t="s">
        <v>5666</v>
      </c>
      <c r="F4943" s="30" t="s">
        <v>5667</v>
      </c>
      <c r="G4943" s="30" t="s">
        <v>4912</v>
      </c>
      <c r="H4943" s="31" t="s">
        <v>3979</v>
      </c>
      <c r="I4943" s="31" t="s">
        <v>48</v>
      </c>
      <c r="J4943" s="32">
        <v>605000</v>
      </c>
      <c r="K4943" s="33">
        <f t="shared" si="883"/>
        <v>121.51807708837804</v>
      </c>
      <c r="L4943" s="33">
        <v>579623</v>
      </c>
      <c r="M4943" s="33">
        <v>0</v>
      </c>
      <c r="N4943" s="33">
        <v>0</v>
      </c>
      <c r="O4943" s="33">
        <v>0</v>
      </c>
      <c r="P4943" s="33">
        <f t="shared" si="884"/>
        <v>605000</v>
      </c>
      <c r="Q4943" s="33">
        <f t="shared" si="885"/>
        <v>121.51807708837804</v>
      </c>
      <c r="R4943" s="33">
        <f t="shared" si="886"/>
        <v>579623</v>
      </c>
      <c r="S4943" s="33"/>
      <c r="T4943" s="30" t="str">
        <f t="shared" si="887"/>
        <v>COP</v>
      </c>
      <c r="U4943" s="33">
        <v>0</v>
      </c>
      <c r="V4943" s="33">
        <v>0</v>
      </c>
      <c r="W4943" s="33">
        <v>0</v>
      </c>
      <c r="X4943" s="33">
        <f t="shared" si="888"/>
        <v>605000</v>
      </c>
      <c r="Y4943" s="33">
        <f t="shared" si="889"/>
        <v>121.51807708837804</v>
      </c>
      <c r="Z4943" s="33">
        <f t="shared" si="890"/>
        <v>579623</v>
      </c>
      <c r="AA4943" s="34">
        <f t="shared" si="891"/>
        <v>1.4292001147025661E-05</v>
      </c>
      <c r="AB4943" s="33" t="s">
        <v>252</v>
      </c>
      <c r="AC4943" s="35">
        <v>44901</v>
      </c>
      <c r="AD4943" s="33">
        <v>90</v>
      </c>
      <c r="AE4943" s="36">
        <f t="shared" si="892"/>
        <v>44991</v>
      </c>
    </row>
    <row r="4944" spans="2:31" ht="14.5" hidden="1">
      <c r="B4944" s="29" t="s">
        <v>3919</v>
      </c>
      <c r="C4944" s="30" t="str">
        <f t="shared" si="882"/>
        <v>(Acreedores quirografarios)</v>
      </c>
      <c r="D4944" s="30">
        <v>5</v>
      </c>
      <c r="E4944" s="30" t="s">
        <v>5666</v>
      </c>
      <c r="F4944" s="30" t="s">
        <v>5667</v>
      </c>
      <c r="G4944" s="30" t="s">
        <v>4912</v>
      </c>
      <c r="H4944" s="31" t="s">
        <v>3980</v>
      </c>
      <c r="I4944" s="31" t="s">
        <v>48</v>
      </c>
      <c r="J4944" s="32">
        <v>210000</v>
      </c>
      <c r="K4944" s="33">
        <f t="shared" si="883"/>
        <v>42.183297168674066</v>
      </c>
      <c r="L4944" s="33">
        <v>201208</v>
      </c>
      <c r="M4944" s="33">
        <v>0</v>
      </c>
      <c r="N4944" s="33">
        <v>0</v>
      </c>
      <c r="O4944" s="33">
        <v>0</v>
      </c>
      <c r="P4944" s="33">
        <f t="shared" si="884"/>
        <v>210000</v>
      </c>
      <c r="Q4944" s="33">
        <f t="shared" si="885"/>
        <v>42.183297168674066</v>
      </c>
      <c r="R4944" s="33">
        <f t="shared" si="886"/>
        <v>201208</v>
      </c>
      <c r="S4944" s="33"/>
      <c r="T4944" s="30" t="str">
        <f t="shared" si="887"/>
        <v>COP</v>
      </c>
      <c r="U4944" s="33">
        <v>0</v>
      </c>
      <c r="V4944" s="33">
        <v>0</v>
      </c>
      <c r="W4944" s="33">
        <v>0</v>
      </c>
      <c r="X4944" s="33">
        <f t="shared" si="888"/>
        <v>210000</v>
      </c>
      <c r="Y4944" s="33">
        <f t="shared" si="889"/>
        <v>42.183297168674066</v>
      </c>
      <c r="Z4944" s="33">
        <f t="shared" si="890"/>
        <v>201208</v>
      </c>
      <c r="AA4944" s="34">
        <f t="shared" si="891"/>
        <v>4.9612678703066293E-06</v>
      </c>
      <c r="AB4944" s="33" t="s">
        <v>252</v>
      </c>
      <c r="AC4944" s="35">
        <v>44901</v>
      </c>
      <c r="AD4944" s="33">
        <v>90</v>
      </c>
      <c r="AE4944" s="36">
        <f t="shared" si="892"/>
        <v>44991</v>
      </c>
    </row>
    <row r="4945" spans="2:31" ht="14.5" hidden="1">
      <c r="B4945" s="29" t="s">
        <v>3919</v>
      </c>
      <c r="C4945" s="30" t="str">
        <f t="shared" si="882"/>
        <v>(Acreedores quirografarios)</v>
      </c>
      <c r="D4945" s="30">
        <v>5</v>
      </c>
      <c r="E4945" s="30" t="s">
        <v>5666</v>
      </c>
      <c r="F4945" s="30" t="s">
        <v>5667</v>
      </c>
      <c r="G4945" s="30" t="s">
        <v>4912</v>
      </c>
      <c r="H4945" s="31" t="s">
        <v>3981</v>
      </c>
      <c r="I4945" s="31" t="s">
        <v>48</v>
      </c>
      <c r="J4945" s="32">
        <v>665000</v>
      </c>
      <c r="K4945" s="33">
        <f t="shared" si="883"/>
        <v>133.50587544681699</v>
      </c>
      <c r="L4945" s="33">
        <v>636803</v>
      </c>
      <c r="M4945" s="33">
        <v>0</v>
      </c>
      <c r="N4945" s="33">
        <v>0</v>
      </c>
      <c r="O4945" s="33">
        <v>0</v>
      </c>
      <c r="P4945" s="33">
        <f t="shared" si="884"/>
        <v>665000</v>
      </c>
      <c r="Q4945" s="33">
        <f t="shared" si="885"/>
        <v>133.50587544681699</v>
      </c>
      <c r="R4945" s="33">
        <f t="shared" si="886"/>
        <v>636803</v>
      </c>
      <c r="S4945" s="33"/>
      <c r="T4945" s="30" t="str">
        <f t="shared" si="887"/>
        <v>COP</v>
      </c>
      <c r="U4945" s="33">
        <v>0</v>
      </c>
      <c r="V4945" s="33">
        <v>0</v>
      </c>
      <c r="W4945" s="33">
        <v>0</v>
      </c>
      <c r="X4945" s="33">
        <f t="shared" si="888"/>
        <v>665000</v>
      </c>
      <c r="Y4945" s="33">
        <f t="shared" si="889"/>
        <v>133.50587544681699</v>
      </c>
      <c r="Z4945" s="33">
        <f t="shared" si="890"/>
        <v>636803</v>
      </c>
      <c r="AA4945" s="34">
        <f t="shared" si="891"/>
        <v>1.5701911770977655E-05</v>
      </c>
      <c r="AB4945" s="33" t="s">
        <v>252</v>
      </c>
      <c r="AC4945" s="35">
        <v>44901</v>
      </c>
      <c r="AD4945" s="33">
        <v>90</v>
      </c>
      <c r="AE4945" s="36">
        <f t="shared" si="892"/>
        <v>44991</v>
      </c>
    </row>
    <row r="4946" spans="2:31" ht="14.5" hidden="1">
      <c r="B4946" s="29" t="s">
        <v>3919</v>
      </c>
      <c r="C4946" s="30" t="str">
        <f t="shared" si="882"/>
        <v>(Acreedores quirografarios)</v>
      </c>
      <c r="D4946" s="30">
        <v>5</v>
      </c>
      <c r="E4946" s="30" t="s">
        <v>5666</v>
      </c>
      <c r="F4946" s="30" t="s">
        <v>5667</v>
      </c>
      <c r="G4946" s="30" t="s">
        <v>4912</v>
      </c>
      <c r="H4946" s="31" t="s">
        <v>3982</v>
      </c>
      <c r="I4946" s="31" t="s">
        <v>48</v>
      </c>
      <c r="J4946" s="32">
        <v>185000</v>
      </c>
      <c r="K4946" s="33">
        <f t="shared" si="883"/>
        <v>37.15106345063262</v>
      </c>
      <c r="L4946" s="33">
        <v>177205</v>
      </c>
      <c r="M4946" s="33">
        <v>0</v>
      </c>
      <c r="N4946" s="33">
        <v>0</v>
      </c>
      <c r="O4946" s="33">
        <v>0</v>
      </c>
      <c r="P4946" s="33">
        <f t="shared" si="884"/>
        <v>185000</v>
      </c>
      <c r="Q4946" s="33">
        <f t="shared" si="885"/>
        <v>37.15106345063262</v>
      </c>
      <c r="R4946" s="33">
        <f t="shared" si="886"/>
        <v>177205</v>
      </c>
      <c r="S4946" s="38"/>
      <c r="T4946" s="30" t="str">
        <f t="shared" si="887"/>
        <v>COP</v>
      </c>
      <c r="U4946" s="33">
        <v>0</v>
      </c>
      <c r="V4946" s="33">
        <v>0</v>
      </c>
      <c r="W4946" s="33">
        <v>0</v>
      </c>
      <c r="X4946" s="33">
        <f t="shared" si="888"/>
        <v>185000</v>
      </c>
      <c r="Y4946" s="33">
        <f t="shared" si="889"/>
        <v>37.15106345063262</v>
      </c>
      <c r="Z4946" s="33">
        <f t="shared" si="890"/>
        <v>177205</v>
      </c>
      <c r="AA4946" s="34">
        <f t="shared" si="891"/>
        <v>4.3694160915951957E-06</v>
      </c>
      <c r="AB4946" s="33" t="s">
        <v>252</v>
      </c>
      <c r="AC4946" s="35">
        <v>44901</v>
      </c>
      <c r="AD4946" s="33">
        <v>90</v>
      </c>
      <c r="AE4946" s="36">
        <f t="shared" si="892"/>
        <v>44991</v>
      </c>
    </row>
    <row r="4947" spans="2:31" ht="14.5" hidden="1">
      <c r="B4947" s="29" t="s">
        <v>3919</v>
      </c>
      <c r="C4947" s="30" t="str">
        <f t="shared" si="882"/>
        <v>(Acreedores quirografarios)</v>
      </c>
      <c r="D4947" s="30">
        <v>5</v>
      </c>
      <c r="E4947" s="30" t="s">
        <v>5666</v>
      </c>
      <c r="F4947" s="30" t="s">
        <v>5667</v>
      </c>
      <c r="G4947" s="30" t="s">
        <v>4912</v>
      </c>
      <c r="H4947" s="31" t="s">
        <v>241</v>
      </c>
      <c r="I4947" s="31" t="s">
        <v>48</v>
      </c>
      <c r="J4947" s="32">
        <v>270000</v>
      </c>
      <c r="K4947" s="33">
        <f t="shared" si="883"/>
        <v>1789.7302850194449</v>
      </c>
      <c r="L4947" s="33">
        <v>8536745</v>
      </c>
      <c r="M4947" s="33">
        <v>0</v>
      </c>
      <c r="N4947" s="33">
        <v>0</v>
      </c>
      <c r="O4947" s="33">
        <v>0</v>
      </c>
      <c r="P4947" s="33">
        <f t="shared" si="884"/>
        <v>270000</v>
      </c>
      <c r="Q4947" s="33">
        <f t="shared" si="885"/>
        <v>1789.7302850194449</v>
      </c>
      <c r="R4947" s="33">
        <f t="shared" si="886"/>
        <v>8536745</v>
      </c>
      <c r="S4947" s="33"/>
      <c r="T4947" s="30" t="str">
        <f t="shared" si="887"/>
        <v>COP</v>
      </c>
      <c r="U4947" s="33">
        <v>0</v>
      </c>
      <c r="V4947" s="33">
        <v>0</v>
      </c>
      <c r="W4947" s="33">
        <v>0</v>
      </c>
      <c r="X4947" s="33">
        <f t="shared" si="888"/>
        <v>270000</v>
      </c>
      <c r="Y4947" s="33">
        <f t="shared" si="889"/>
        <v>1789.7302850194449</v>
      </c>
      <c r="Z4947" s="33">
        <f t="shared" si="890"/>
        <v>8536745</v>
      </c>
      <c r="AA4947" s="34">
        <f t="shared" si="891"/>
        <v>0.00021049400960946267</v>
      </c>
      <c r="AB4947" s="33" t="s">
        <v>252</v>
      </c>
      <c r="AC4947" s="35">
        <v>44902</v>
      </c>
      <c r="AD4947" s="33">
        <v>90</v>
      </c>
      <c r="AE4947" s="36">
        <f t="shared" si="892"/>
        <v>44992</v>
      </c>
    </row>
    <row r="4948" spans="2:31" ht="14.5" hidden="1">
      <c r="B4948" s="29" t="s">
        <v>3919</v>
      </c>
      <c r="C4948" s="30" t="str">
        <f t="shared" si="882"/>
        <v>(Acreedores quirografarios)</v>
      </c>
      <c r="D4948" s="30">
        <v>5</v>
      </c>
      <c r="E4948" s="30" t="s">
        <v>5666</v>
      </c>
      <c r="F4948" s="30" t="s">
        <v>5667</v>
      </c>
      <c r="G4948" s="30" t="s">
        <v>4912</v>
      </c>
      <c r="H4948" s="31" t="s">
        <v>3983</v>
      </c>
      <c r="I4948" s="31" t="s">
        <v>48</v>
      </c>
      <c r="J4948" s="32">
        <v>715000</v>
      </c>
      <c r="K4948" s="33">
        <f t="shared" si="883"/>
        <v>143.57118148369443</v>
      </c>
      <c r="L4948" s="33">
        <v>684813</v>
      </c>
      <c r="M4948" s="33">
        <v>0</v>
      </c>
      <c r="N4948" s="33">
        <v>0</v>
      </c>
      <c r="O4948" s="33">
        <v>0</v>
      </c>
      <c r="P4948" s="33">
        <f t="shared" si="884"/>
        <v>715000</v>
      </c>
      <c r="Q4948" s="33">
        <f t="shared" si="885"/>
        <v>143.57118148369443</v>
      </c>
      <c r="R4948" s="33">
        <f t="shared" si="886"/>
        <v>684813</v>
      </c>
      <c r="S4948" s="33"/>
      <c r="T4948" s="30" t="str">
        <f t="shared" si="887"/>
        <v>COP</v>
      </c>
      <c r="U4948" s="33">
        <v>0</v>
      </c>
      <c r="V4948" s="33">
        <v>0</v>
      </c>
      <c r="W4948" s="33">
        <v>0</v>
      </c>
      <c r="X4948" s="33">
        <f t="shared" si="888"/>
        <v>715000</v>
      </c>
      <c r="Y4948" s="33">
        <f t="shared" si="889"/>
        <v>143.57118148369443</v>
      </c>
      <c r="Z4948" s="33">
        <f t="shared" si="890"/>
        <v>684813</v>
      </c>
      <c r="AA4948" s="34">
        <f t="shared" si="891"/>
        <v>1.6885713958034937E-05</v>
      </c>
      <c r="AB4948" s="33" t="s">
        <v>252</v>
      </c>
      <c r="AC4948" s="35">
        <v>44902</v>
      </c>
      <c r="AD4948" s="33">
        <v>90</v>
      </c>
      <c r="AE4948" s="36">
        <f t="shared" si="892"/>
        <v>44992</v>
      </c>
    </row>
    <row r="4949" spans="2:31" ht="14.5" hidden="1">
      <c r="B4949" s="29" t="s">
        <v>3919</v>
      </c>
      <c r="C4949" s="30" t="str">
        <f t="shared" si="882"/>
        <v>(Acreedores quirografarios)</v>
      </c>
      <c r="D4949" s="30">
        <v>5</v>
      </c>
      <c r="E4949" s="30" t="s">
        <v>5666</v>
      </c>
      <c r="F4949" s="30" t="s">
        <v>5667</v>
      </c>
      <c r="G4949" s="30" t="s">
        <v>4912</v>
      </c>
      <c r="H4949" s="31" t="s">
        <v>3984</v>
      </c>
      <c r="I4949" s="31" t="s">
        <v>48</v>
      </c>
      <c r="J4949" s="32">
        <v>2170000</v>
      </c>
      <c r="K4949" s="33">
        <f t="shared" si="883"/>
        <v>435.74577816912478</v>
      </c>
      <c r="L4949" s="33">
        <v>2078442</v>
      </c>
      <c r="M4949" s="33">
        <v>0</v>
      </c>
      <c r="N4949" s="33">
        <v>0</v>
      </c>
      <c r="O4949" s="33">
        <v>0</v>
      </c>
      <c r="P4949" s="33">
        <f t="shared" si="884"/>
        <v>2170000</v>
      </c>
      <c r="Q4949" s="33">
        <f t="shared" si="885"/>
        <v>435.74577816912478</v>
      </c>
      <c r="R4949" s="33">
        <f t="shared" si="886"/>
        <v>2078442</v>
      </c>
      <c r="S4949" s="33"/>
      <c r="T4949" s="30" t="str">
        <f t="shared" si="887"/>
        <v>COP</v>
      </c>
      <c r="U4949" s="33">
        <v>0</v>
      </c>
      <c r="V4949" s="33">
        <v>0</v>
      </c>
      <c r="W4949" s="33">
        <v>0</v>
      </c>
      <c r="X4949" s="33">
        <f t="shared" si="888"/>
        <v>2170000</v>
      </c>
      <c r="Y4949" s="33">
        <f t="shared" si="889"/>
        <v>435.74577816912478</v>
      </c>
      <c r="Z4949" s="33">
        <f t="shared" si="890"/>
        <v>2078442</v>
      </c>
      <c r="AA4949" s="34">
        <f t="shared" si="891"/>
        <v>5.1248993652816245E-05</v>
      </c>
      <c r="AB4949" s="33" t="s">
        <v>252</v>
      </c>
      <c r="AC4949" s="35">
        <v>44902</v>
      </c>
      <c r="AD4949" s="33">
        <v>90</v>
      </c>
      <c r="AE4949" s="36">
        <f t="shared" si="892"/>
        <v>44992</v>
      </c>
    </row>
    <row r="4950" spans="2:31" ht="14.5" hidden="1">
      <c r="B4950" s="29" t="s">
        <v>3919</v>
      </c>
      <c r="C4950" s="30" t="str">
        <f t="shared" si="882"/>
        <v>(Acreedores quirografarios)</v>
      </c>
      <c r="D4950" s="30">
        <v>5</v>
      </c>
      <c r="E4950" s="30" t="s">
        <v>5666</v>
      </c>
      <c r="F4950" s="30" t="s">
        <v>5667</v>
      </c>
      <c r="G4950" s="30" t="s">
        <v>4912</v>
      </c>
      <c r="H4950" s="31" t="s">
        <v>3985</v>
      </c>
      <c r="I4950" s="31" t="s">
        <v>48</v>
      </c>
      <c r="J4950" s="32">
        <v>765000</v>
      </c>
      <c r="K4950" s="33">
        <f t="shared" si="883"/>
        <v>153.63606822017462</v>
      </c>
      <c r="L4950" s="33">
        <v>732821</v>
      </c>
      <c r="M4950" s="33">
        <v>0</v>
      </c>
      <c r="N4950" s="33">
        <v>0</v>
      </c>
      <c r="O4950" s="33">
        <v>0</v>
      </c>
      <c r="P4950" s="33">
        <f t="shared" si="884"/>
        <v>765000</v>
      </c>
      <c r="Q4950" s="33">
        <f t="shared" si="885"/>
        <v>153.63606822017462</v>
      </c>
      <c r="R4950" s="33">
        <f t="shared" si="886"/>
        <v>732821</v>
      </c>
      <c r="S4950" s="33"/>
      <c r="T4950" s="30" t="str">
        <f t="shared" si="887"/>
        <v>COP</v>
      </c>
      <c r="U4950" s="33">
        <v>0</v>
      </c>
      <c r="V4950" s="33">
        <v>0</v>
      </c>
      <c r="W4950" s="33">
        <v>0</v>
      </c>
      <c r="X4950" s="33">
        <f t="shared" si="888"/>
        <v>765000</v>
      </c>
      <c r="Y4950" s="33">
        <f t="shared" si="889"/>
        <v>153.63606822017462</v>
      </c>
      <c r="Z4950" s="33">
        <f t="shared" si="890"/>
        <v>732821</v>
      </c>
      <c r="AA4950" s="34">
        <f t="shared" si="891"/>
        <v>1.8069466830275011E-05</v>
      </c>
      <c r="AB4950" s="33" t="s">
        <v>252</v>
      </c>
      <c r="AC4950" s="35">
        <v>44902</v>
      </c>
      <c r="AD4950" s="33">
        <v>90</v>
      </c>
      <c r="AE4950" s="36">
        <f t="shared" si="892"/>
        <v>44992</v>
      </c>
    </row>
    <row r="4951" spans="2:31" ht="14.5" hidden="1">
      <c r="B4951" s="29" t="s">
        <v>3919</v>
      </c>
      <c r="C4951" s="30" t="str">
        <f t="shared" si="882"/>
        <v>(Acreedores quirografarios)</v>
      </c>
      <c r="D4951" s="30">
        <v>5</v>
      </c>
      <c r="E4951" s="30" t="s">
        <v>5666</v>
      </c>
      <c r="F4951" s="30" t="s">
        <v>5667</v>
      </c>
      <c r="G4951" s="30" t="s">
        <v>4912</v>
      </c>
      <c r="H4951" s="31" t="s">
        <v>3986</v>
      </c>
      <c r="I4951" s="31" t="s">
        <v>48</v>
      </c>
      <c r="J4951" s="32">
        <v>1135000</v>
      </c>
      <c r="K4951" s="33">
        <f t="shared" si="883"/>
        <v>227.93819512143986</v>
      </c>
      <c r="L4951" s="33">
        <v>1087231</v>
      </c>
      <c r="M4951" s="33">
        <v>0</v>
      </c>
      <c r="N4951" s="33">
        <v>0</v>
      </c>
      <c r="O4951" s="33">
        <v>0</v>
      </c>
      <c r="P4951" s="33">
        <f t="shared" si="884"/>
        <v>1135000</v>
      </c>
      <c r="Q4951" s="33">
        <f t="shared" si="885"/>
        <v>227.93819512143986</v>
      </c>
      <c r="R4951" s="33">
        <f t="shared" si="886"/>
        <v>1087231</v>
      </c>
      <c r="S4951" s="33"/>
      <c r="T4951" s="30" t="str">
        <f t="shared" si="887"/>
        <v>COP</v>
      </c>
      <c r="U4951" s="33">
        <v>0</v>
      </c>
      <c r="V4951" s="33">
        <v>0</v>
      </c>
      <c r="W4951" s="33">
        <v>0</v>
      </c>
      <c r="X4951" s="33">
        <f t="shared" si="888"/>
        <v>1135000</v>
      </c>
      <c r="Y4951" s="33">
        <f t="shared" si="889"/>
        <v>227.93819512143986</v>
      </c>
      <c r="Z4951" s="33">
        <f t="shared" si="890"/>
        <v>1087231</v>
      </c>
      <c r="AA4951" s="34">
        <f t="shared" si="891"/>
        <v>2.6808299013465401E-05</v>
      </c>
      <c r="AB4951" s="33" t="s">
        <v>252</v>
      </c>
      <c r="AC4951" s="35">
        <v>44903</v>
      </c>
      <c r="AD4951" s="33">
        <v>90</v>
      </c>
      <c r="AE4951" s="36">
        <f t="shared" si="892"/>
        <v>44993</v>
      </c>
    </row>
    <row r="4952" spans="2:31" ht="14.5" hidden="1">
      <c r="B4952" s="29" t="s">
        <v>3919</v>
      </c>
      <c r="C4952" s="30" t="str">
        <f t="shared" si="882"/>
        <v>(Acreedores quirografarios)</v>
      </c>
      <c r="D4952" s="30">
        <v>5</v>
      </c>
      <c r="E4952" s="30" t="s">
        <v>5666</v>
      </c>
      <c r="F4952" s="30" t="s">
        <v>5667</v>
      </c>
      <c r="G4952" s="30" t="s">
        <v>4912</v>
      </c>
      <c r="H4952" s="31" t="s">
        <v>3987</v>
      </c>
      <c r="I4952" s="31" t="s">
        <v>48</v>
      </c>
      <c r="J4952" s="32">
        <v>370000</v>
      </c>
      <c r="K4952" s="33">
        <f t="shared" si="883"/>
        <v>74.301707600867942</v>
      </c>
      <c r="L4952" s="33">
        <v>354408</v>
      </c>
      <c r="M4952" s="33">
        <v>0</v>
      </c>
      <c r="N4952" s="33">
        <v>0</v>
      </c>
      <c r="O4952" s="33">
        <v>0</v>
      </c>
      <c r="P4952" s="33">
        <f t="shared" si="884"/>
        <v>370000</v>
      </c>
      <c r="Q4952" s="33">
        <f t="shared" si="885"/>
        <v>74.301707600867942</v>
      </c>
      <c r="R4952" s="33">
        <f t="shared" si="886"/>
        <v>354408</v>
      </c>
      <c r="S4952" s="33"/>
      <c r="T4952" s="30" t="str">
        <f t="shared" si="887"/>
        <v>COP</v>
      </c>
      <c r="U4952" s="33">
        <v>0</v>
      </c>
      <c r="V4952" s="33">
        <v>0</v>
      </c>
      <c r="W4952" s="33">
        <v>0</v>
      </c>
      <c r="X4952" s="33">
        <f t="shared" si="888"/>
        <v>370000</v>
      </c>
      <c r="Y4952" s="33">
        <f t="shared" si="889"/>
        <v>74.301707600867942</v>
      </c>
      <c r="Z4952" s="33">
        <f t="shared" si="890"/>
        <v>354408</v>
      </c>
      <c r="AA4952" s="34">
        <f t="shared" si="891"/>
        <v>8.7387828683731843E-06</v>
      </c>
      <c r="AB4952" s="33" t="s">
        <v>252</v>
      </c>
      <c r="AC4952" s="35">
        <v>44904</v>
      </c>
      <c r="AD4952" s="33">
        <v>90</v>
      </c>
      <c r="AE4952" s="36">
        <f t="shared" si="892"/>
        <v>44994</v>
      </c>
    </row>
    <row r="4953" spans="2:31" ht="14.5" hidden="1">
      <c r="B4953" s="29" t="s">
        <v>3919</v>
      </c>
      <c r="C4953" s="30" t="str">
        <f t="shared" si="882"/>
        <v>(Acreedores quirografarios)</v>
      </c>
      <c r="D4953" s="30">
        <v>5</v>
      </c>
      <c r="E4953" s="30" t="s">
        <v>5666</v>
      </c>
      <c r="F4953" s="30" t="s">
        <v>5667</v>
      </c>
      <c r="G4953" s="30" t="s">
        <v>4912</v>
      </c>
      <c r="H4953" s="31" t="s">
        <v>3988</v>
      </c>
      <c r="I4953" s="31" t="s">
        <v>48</v>
      </c>
      <c r="J4953" s="32">
        <v>135000</v>
      </c>
      <c r="K4953" s="33">
        <f t="shared" si="883"/>
        <v>28.302776816881032</v>
      </c>
      <c r="L4953" s="33">
        <v>135000</v>
      </c>
      <c r="M4953" s="33">
        <v>0</v>
      </c>
      <c r="N4953" s="33">
        <v>0</v>
      </c>
      <c r="O4953" s="33">
        <v>0</v>
      </c>
      <c r="P4953" s="33">
        <f t="shared" si="884"/>
        <v>135000</v>
      </c>
      <c r="Q4953" s="33">
        <f t="shared" si="885"/>
        <v>28.302776816881032</v>
      </c>
      <c r="R4953" s="33">
        <f t="shared" si="886"/>
        <v>135000</v>
      </c>
      <c r="S4953" s="33"/>
      <c r="T4953" s="30" t="str">
        <f t="shared" si="887"/>
        <v>COP</v>
      </c>
      <c r="U4953" s="33">
        <v>0</v>
      </c>
      <c r="V4953" s="33">
        <v>0</v>
      </c>
      <c r="W4953" s="33">
        <v>0</v>
      </c>
      <c r="X4953" s="33">
        <f t="shared" si="888"/>
        <v>135000</v>
      </c>
      <c r="Y4953" s="33">
        <f t="shared" si="889"/>
        <v>28.302776816881032</v>
      </c>
      <c r="Z4953" s="33">
        <f t="shared" si="890"/>
        <v>135000</v>
      </c>
      <c r="AA4953" s="34">
        <f t="shared" si="891"/>
        <v>3.3287501614816256E-06</v>
      </c>
      <c r="AB4953" s="33" t="s">
        <v>252</v>
      </c>
      <c r="AC4953" s="35">
        <v>44905</v>
      </c>
      <c r="AD4953" s="33">
        <v>90</v>
      </c>
      <c r="AE4953" s="36">
        <f t="shared" si="892"/>
        <v>44995</v>
      </c>
    </row>
    <row r="4954" spans="2:31" ht="14.5" hidden="1">
      <c r="B4954" s="29" t="s">
        <v>3919</v>
      </c>
      <c r="C4954" s="30" t="str">
        <f t="shared" si="882"/>
        <v>(Acreedores quirografarios)</v>
      </c>
      <c r="D4954" s="30">
        <v>5</v>
      </c>
      <c r="E4954" s="30" t="s">
        <v>5666</v>
      </c>
      <c r="F4954" s="30" t="s">
        <v>5667</v>
      </c>
      <c r="G4954" s="30" t="s">
        <v>4912</v>
      </c>
      <c r="H4954" s="31" t="s">
        <v>3989</v>
      </c>
      <c r="I4954" s="31" t="s">
        <v>48</v>
      </c>
      <c r="J4954" s="32">
        <v>210000</v>
      </c>
      <c r="K4954" s="33">
        <f t="shared" si="883"/>
        <v>42.183297168674066</v>
      </c>
      <c r="L4954" s="33">
        <v>201208</v>
      </c>
      <c r="M4954" s="33">
        <v>0</v>
      </c>
      <c r="N4954" s="33">
        <v>0</v>
      </c>
      <c r="O4954" s="33">
        <v>0</v>
      </c>
      <c r="P4954" s="33">
        <f t="shared" si="884"/>
        <v>210000</v>
      </c>
      <c r="Q4954" s="33">
        <f t="shared" si="885"/>
        <v>42.183297168674066</v>
      </c>
      <c r="R4954" s="33">
        <f t="shared" si="886"/>
        <v>201208</v>
      </c>
      <c r="S4954" s="33"/>
      <c r="T4954" s="30" t="str">
        <f t="shared" si="887"/>
        <v>COP</v>
      </c>
      <c r="U4954" s="33">
        <v>0</v>
      </c>
      <c r="V4954" s="33">
        <v>0</v>
      </c>
      <c r="W4954" s="33">
        <v>0</v>
      </c>
      <c r="X4954" s="33">
        <f t="shared" si="888"/>
        <v>210000</v>
      </c>
      <c r="Y4954" s="33">
        <f t="shared" si="889"/>
        <v>42.183297168674066</v>
      </c>
      <c r="Z4954" s="33">
        <f t="shared" si="890"/>
        <v>201208</v>
      </c>
      <c r="AA4954" s="34">
        <f t="shared" si="891"/>
        <v>4.9612678703066293E-06</v>
      </c>
      <c r="AB4954" s="33" t="s">
        <v>252</v>
      </c>
      <c r="AC4954" s="35">
        <v>44906</v>
      </c>
      <c r="AD4954" s="33">
        <v>90</v>
      </c>
      <c r="AE4954" s="36">
        <f t="shared" si="892"/>
        <v>44996</v>
      </c>
    </row>
    <row r="4955" spans="2:31" ht="14.5" hidden="1">
      <c r="B4955" s="29" t="s">
        <v>3919</v>
      </c>
      <c r="C4955" s="30" t="str">
        <f t="shared" si="882"/>
        <v>(Acreedores quirografarios)</v>
      </c>
      <c r="D4955" s="30">
        <v>5</v>
      </c>
      <c r="E4955" s="30" t="s">
        <v>5666</v>
      </c>
      <c r="F4955" s="30" t="s">
        <v>5667</v>
      </c>
      <c r="G4955" s="30" t="s">
        <v>4912</v>
      </c>
      <c r="H4955" s="31" t="s">
        <v>3990</v>
      </c>
      <c r="I4955" s="31" t="s">
        <v>48</v>
      </c>
      <c r="J4955" s="32">
        <v>160000</v>
      </c>
      <c r="K4955" s="33">
        <f t="shared" si="883"/>
        <v>32.118410432193883</v>
      </c>
      <c r="L4955" s="33">
        <v>153200</v>
      </c>
      <c r="M4955" s="33">
        <v>0</v>
      </c>
      <c r="N4955" s="33">
        <v>0</v>
      </c>
      <c r="O4955" s="33">
        <v>0</v>
      </c>
      <c r="P4955" s="33">
        <f t="shared" si="884"/>
        <v>160000</v>
      </c>
      <c r="Q4955" s="33">
        <f t="shared" si="885"/>
        <v>32.118410432193883</v>
      </c>
      <c r="R4955" s="33">
        <f t="shared" si="886"/>
        <v>153200</v>
      </c>
      <c r="S4955" s="33"/>
      <c r="T4955" s="30" t="str">
        <f t="shared" si="887"/>
        <v>COP</v>
      </c>
      <c r="U4955" s="33">
        <v>0</v>
      </c>
      <c r="V4955" s="33">
        <v>0</v>
      </c>
      <c r="W4955" s="33">
        <v>0</v>
      </c>
      <c r="X4955" s="33">
        <f t="shared" si="888"/>
        <v>160000</v>
      </c>
      <c r="Y4955" s="33">
        <f t="shared" si="889"/>
        <v>32.118410432193883</v>
      </c>
      <c r="Z4955" s="33">
        <f t="shared" si="890"/>
        <v>153200</v>
      </c>
      <c r="AA4955" s="34">
        <f t="shared" si="891"/>
        <v>3.7775149980665559E-06</v>
      </c>
      <c r="AB4955" s="33" t="s">
        <v>252</v>
      </c>
      <c r="AC4955" s="35">
        <v>44907</v>
      </c>
      <c r="AD4955" s="33">
        <v>90</v>
      </c>
      <c r="AE4955" s="36">
        <f t="shared" si="892"/>
        <v>44997</v>
      </c>
    </row>
    <row r="4956" spans="2:31" ht="14.5" hidden="1">
      <c r="B4956" s="29" t="s">
        <v>3919</v>
      </c>
      <c r="C4956" s="30" t="str">
        <f t="shared" si="882"/>
        <v>(Acreedores quirografarios)</v>
      </c>
      <c r="D4956" s="30">
        <v>5</v>
      </c>
      <c r="E4956" s="30" t="s">
        <v>5666</v>
      </c>
      <c r="F4956" s="30" t="s">
        <v>5667</v>
      </c>
      <c r="G4956" s="30" t="s">
        <v>4912</v>
      </c>
      <c r="H4956" s="31" t="s">
        <v>3991</v>
      </c>
      <c r="I4956" s="31" t="s">
        <v>48</v>
      </c>
      <c r="J4956" s="32">
        <v>135000</v>
      </c>
      <c r="K4956" s="33">
        <f t="shared" si="883"/>
        <v>28.302776816881032</v>
      </c>
      <c r="L4956" s="33">
        <v>135000</v>
      </c>
      <c r="M4956" s="33">
        <v>0</v>
      </c>
      <c r="N4956" s="33">
        <v>0</v>
      </c>
      <c r="O4956" s="33">
        <v>0</v>
      </c>
      <c r="P4956" s="33">
        <f t="shared" si="884"/>
        <v>135000</v>
      </c>
      <c r="Q4956" s="33">
        <f t="shared" si="885"/>
        <v>28.302776816881032</v>
      </c>
      <c r="R4956" s="33">
        <f t="shared" si="886"/>
        <v>135000</v>
      </c>
      <c r="S4956" s="33"/>
      <c r="T4956" s="30" t="str">
        <f t="shared" si="887"/>
        <v>COP</v>
      </c>
      <c r="U4956" s="33">
        <v>0</v>
      </c>
      <c r="V4956" s="33">
        <v>0</v>
      </c>
      <c r="W4956" s="33">
        <v>0</v>
      </c>
      <c r="X4956" s="33">
        <f t="shared" si="888"/>
        <v>135000</v>
      </c>
      <c r="Y4956" s="33">
        <f t="shared" si="889"/>
        <v>28.302776816881032</v>
      </c>
      <c r="Z4956" s="33">
        <f t="shared" si="890"/>
        <v>135000</v>
      </c>
      <c r="AA4956" s="34">
        <f t="shared" si="891"/>
        <v>3.3287501614816256E-06</v>
      </c>
      <c r="AB4956" s="33" t="s">
        <v>252</v>
      </c>
      <c r="AC4956" s="35">
        <v>44907</v>
      </c>
      <c r="AD4956" s="33">
        <v>90</v>
      </c>
      <c r="AE4956" s="36">
        <f t="shared" si="892"/>
        <v>44997</v>
      </c>
    </row>
    <row r="4957" spans="2:31" ht="14.5" hidden="1">
      <c r="B4957" s="29" t="s">
        <v>3919</v>
      </c>
      <c r="C4957" s="30" t="str">
        <f t="shared" si="882"/>
        <v>(Acreedores quirografarios)</v>
      </c>
      <c r="D4957" s="30">
        <v>5</v>
      </c>
      <c r="E4957" s="30" t="s">
        <v>5666</v>
      </c>
      <c r="F4957" s="30" t="s">
        <v>5667</v>
      </c>
      <c r="G4957" s="30" t="s">
        <v>4912</v>
      </c>
      <c r="H4957" s="31" t="s">
        <v>3992</v>
      </c>
      <c r="I4957" s="31" t="s">
        <v>48</v>
      </c>
      <c r="J4957" s="32">
        <v>135000</v>
      </c>
      <c r="K4957" s="33">
        <f t="shared" si="883"/>
        <v>28.302776816881032</v>
      </c>
      <c r="L4957" s="33">
        <v>135000</v>
      </c>
      <c r="M4957" s="33">
        <v>0</v>
      </c>
      <c r="N4957" s="33">
        <v>0</v>
      </c>
      <c r="O4957" s="33">
        <v>0</v>
      </c>
      <c r="P4957" s="33">
        <f t="shared" si="884"/>
        <v>135000</v>
      </c>
      <c r="Q4957" s="33">
        <f t="shared" si="885"/>
        <v>28.302776816881032</v>
      </c>
      <c r="R4957" s="33">
        <f t="shared" si="886"/>
        <v>135000</v>
      </c>
      <c r="S4957" s="33"/>
      <c r="T4957" s="30" t="str">
        <f t="shared" si="887"/>
        <v>COP</v>
      </c>
      <c r="U4957" s="33">
        <v>0</v>
      </c>
      <c r="V4957" s="33">
        <v>0</v>
      </c>
      <c r="W4957" s="33">
        <v>0</v>
      </c>
      <c r="X4957" s="33">
        <f t="shared" si="888"/>
        <v>135000</v>
      </c>
      <c r="Y4957" s="33">
        <f t="shared" si="889"/>
        <v>28.302776816881032</v>
      </c>
      <c r="Z4957" s="33">
        <f t="shared" si="890"/>
        <v>135000</v>
      </c>
      <c r="AA4957" s="34">
        <f t="shared" si="891"/>
        <v>3.3287501614816256E-06</v>
      </c>
      <c r="AB4957" s="33" t="s">
        <v>252</v>
      </c>
      <c r="AC4957" s="35">
        <v>44908</v>
      </c>
      <c r="AD4957" s="33">
        <v>90</v>
      </c>
      <c r="AE4957" s="36">
        <f t="shared" si="892"/>
        <v>44998</v>
      </c>
    </row>
    <row r="4958" spans="2:31" ht="14.5" hidden="1">
      <c r="B4958" s="29" t="s">
        <v>3919</v>
      </c>
      <c r="C4958" s="30" t="str">
        <f t="shared" si="882"/>
        <v>(Acreedores quirografarios)</v>
      </c>
      <c r="D4958" s="30">
        <v>5</v>
      </c>
      <c r="E4958" s="30" t="s">
        <v>5666</v>
      </c>
      <c r="F4958" s="30" t="s">
        <v>5667</v>
      </c>
      <c r="G4958" s="30" t="s">
        <v>4912</v>
      </c>
      <c r="H4958" s="31" t="s">
        <v>3993</v>
      </c>
      <c r="I4958" s="31" t="s">
        <v>48</v>
      </c>
      <c r="J4958" s="32">
        <v>470000</v>
      </c>
      <c r="K4958" s="33">
        <f t="shared" si="883"/>
        <v>94.432319674622889</v>
      </c>
      <c r="L4958" s="33">
        <v>450428</v>
      </c>
      <c r="M4958" s="33">
        <v>0</v>
      </c>
      <c r="N4958" s="33">
        <v>0</v>
      </c>
      <c r="O4958" s="33">
        <v>0</v>
      </c>
      <c r="P4958" s="33">
        <f t="shared" si="884"/>
        <v>470000</v>
      </c>
      <c r="Q4958" s="33">
        <f t="shared" si="885"/>
        <v>94.432319674622889</v>
      </c>
      <c r="R4958" s="33">
        <f t="shared" si="886"/>
        <v>450428</v>
      </c>
      <c r="S4958" s="33"/>
      <c r="T4958" s="30" t="str">
        <f t="shared" si="887"/>
        <v>COP</v>
      </c>
      <c r="U4958" s="33">
        <v>0</v>
      </c>
      <c r="V4958" s="33">
        <v>0</v>
      </c>
      <c r="W4958" s="33">
        <v>0</v>
      </c>
      <c r="X4958" s="33">
        <f t="shared" si="888"/>
        <v>470000</v>
      </c>
      <c r="Y4958" s="33">
        <f t="shared" si="889"/>
        <v>94.432319674622889</v>
      </c>
      <c r="Z4958" s="33">
        <f t="shared" si="890"/>
        <v>450428</v>
      </c>
      <c r="AA4958" s="34">
        <f t="shared" si="891"/>
        <v>1.1106387242487745E-05</v>
      </c>
      <c r="AB4958" s="33" t="s">
        <v>252</v>
      </c>
      <c r="AC4958" s="35">
        <v>44908</v>
      </c>
      <c r="AD4958" s="33">
        <v>90</v>
      </c>
      <c r="AE4958" s="36">
        <f t="shared" si="892"/>
        <v>44998</v>
      </c>
    </row>
    <row r="4959" spans="2:31" ht="14.5" hidden="1">
      <c r="B4959" s="29" t="s">
        <v>3919</v>
      </c>
      <c r="C4959" s="30" t="str">
        <f t="shared" si="882"/>
        <v>(Acreedores quirografarios)</v>
      </c>
      <c r="D4959" s="30">
        <v>5</v>
      </c>
      <c r="E4959" s="30" t="s">
        <v>5666</v>
      </c>
      <c r="F4959" s="30" t="s">
        <v>5667</v>
      </c>
      <c r="G4959" s="30" t="s">
        <v>4912</v>
      </c>
      <c r="H4959" s="31" t="s">
        <v>3994</v>
      </c>
      <c r="I4959" s="31" t="s">
        <v>48</v>
      </c>
      <c r="J4959" s="32">
        <v>555000</v>
      </c>
      <c r="K4959" s="33">
        <f t="shared" si="883"/>
        <v>111.45277105150056</v>
      </c>
      <c r="L4959" s="33">
        <v>531613</v>
      </c>
      <c r="M4959" s="33">
        <v>0</v>
      </c>
      <c r="N4959" s="33">
        <v>0</v>
      </c>
      <c r="O4959" s="33">
        <v>0</v>
      </c>
      <c r="P4959" s="33">
        <f t="shared" si="884"/>
        <v>555000</v>
      </c>
      <c r="Q4959" s="33">
        <f t="shared" si="885"/>
        <v>111.45277105150056</v>
      </c>
      <c r="R4959" s="33">
        <f t="shared" si="886"/>
        <v>531613</v>
      </c>
      <c r="S4959" s="33"/>
      <c r="T4959" s="30" t="str">
        <f t="shared" si="887"/>
        <v>COP</v>
      </c>
      <c r="U4959" s="33">
        <v>0</v>
      </c>
      <c r="V4959" s="33">
        <v>0</v>
      </c>
      <c r="W4959" s="33">
        <v>0</v>
      </c>
      <c r="X4959" s="33">
        <f t="shared" si="888"/>
        <v>555000</v>
      </c>
      <c r="Y4959" s="33">
        <f t="shared" si="889"/>
        <v>111.45277105150056</v>
      </c>
      <c r="Z4959" s="33">
        <f t="shared" si="890"/>
        <v>531613</v>
      </c>
      <c r="AA4959" s="34">
        <f t="shared" si="891"/>
        <v>1.3108198959968381E-05</v>
      </c>
      <c r="AB4959" s="33" t="s">
        <v>252</v>
      </c>
      <c r="AC4959" s="35">
        <v>44909</v>
      </c>
      <c r="AD4959" s="33">
        <v>90</v>
      </c>
      <c r="AE4959" s="36">
        <f t="shared" si="892"/>
        <v>44999</v>
      </c>
    </row>
    <row r="4960" spans="2:31" ht="14.5" hidden="1">
      <c r="B4960" s="29" t="s">
        <v>3919</v>
      </c>
      <c r="C4960" s="30" t="str">
        <f t="shared" si="882"/>
        <v>(Acreedores quirografarios)</v>
      </c>
      <c r="D4960" s="30">
        <v>5</v>
      </c>
      <c r="E4960" s="30" t="s">
        <v>5666</v>
      </c>
      <c r="F4960" s="30" t="s">
        <v>5667</v>
      </c>
      <c r="G4960" s="30" t="s">
        <v>4912</v>
      </c>
      <c r="H4960" s="31" t="s">
        <v>3995</v>
      </c>
      <c r="I4960" s="31" t="s">
        <v>48</v>
      </c>
      <c r="J4960" s="32">
        <v>810000</v>
      </c>
      <c r="K4960" s="33">
        <f t="shared" si="883"/>
        <v>162.51454448253088</v>
      </c>
      <c r="L4960" s="33">
        <v>775170</v>
      </c>
      <c r="M4960" s="33">
        <v>0</v>
      </c>
      <c r="N4960" s="33">
        <v>0</v>
      </c>
      <c r="O4960" s="33">
        <v>0</v>
      </c>
      <c r="P4960" s="33">
        <f t="shared" si="884"/>
        <v>810000</v>
      </c>
      <c r="Q4960" s="33">
        <f t="shared" si="885"/>
        <v>162.51454448253088</v>
      </c>
      <c r="R4960" s="33">
        <f t="shared" si="886"/>
        <v>775170</v>
      </c>
      <c r="S4960" s="33"/>
      <c r="T4960" s="30" t="str">
        <f t="shared" si="887"/>
        <v>COP</v>
      </c>
      <c r="U4960" s="33">
        <v>0</v>
      </c>
      <c r="V4960" s="33">
        <v>0</v>
      </c>
      <c r="W4960" s="33">
        <v>0</v>
      </c>
      <c r="X4960" s="33">
        <f t="shared" si="888"/>
        <v>810000</v>
      </c>
      <c r="Y4960" s="33">
        <f t="shared" si="889"/>
        <v>162.51454448253088</v>
      </c>
      <c r="Z4960" s="33">
        <f t="shared" si="890"/>
        <v>775170</v>
      </c>
      <c r="AA4960" s="34">
        <f t="shared" si="891"/>
        <v>1.9113683427227494E-05</v>
      </c>
      <c r="AB4960" s="33" t="s">
        <v>252</v>
      </c>
      <c r="AC4960" s="35">
        <v>44909</v>
      </c>
      <c r="AD4960" s="33">
        <v>90</v>
      </c>
      <c r="AE4960" s="36">
        <f t="shared" si="892"/>
        <v>44999</v>
      </c>
    </row>
    <row r="4961" spans="2:31" ht="14.5" hidden="1">
      <c r="B4961" s="29" t="s">
        <v>3919</v>
      </c>
      <c r="C4961" s="30" t="str">
        <f t="shared" si="882"/>
        <v>(Acreedores quirografarios)</v>
      </c>
      <c r="D4961" s="30">
        <v>5</v>
      </c>
      <c r="E4961" s="30" t="s">
        <v>5666</v>
      </c>
      <c r="F4961" s="30" t="s">
        <v>5667</v>
      </c>
      <c r="G4961" s="30" t="s">
        <v>4912</v>
      </c>
      <c r="H4961" s="31" t="s">
        <v>3996</v>
      </c>
      <c r="I4961" s="31" t="s">
        <v>48</v>
      </c>
      <c r="J4961" s="32">
        <v>135000</v>
      </c>
      <c r="K4961" s="33">
        <f t="shared" si="883"/>
        <v>28.302776816881032</v>
      </c>
      <c r="L4961" s="33">
        <v>135000</v>
      </c>
      <c r="M4961" s="33">
        <v>0</v>
      </c>
      <c r="N4961" s="33">
        <v>0</v>
      </c>
      <c r="O4961" s="33">
        <v>0</v>
      </c>
      <c r="P4961" s="33">
        <f t="shared" si="884"/>
        <v>135000</v>
      </c>
      <c r="Q4961" s="33">
        <f t="shared" si="885"/>
        <v>28.302776816881032</v>
      </c>
      <c r="R4961" s="33">
        <f t="shared" si="886"/>
        <v>135000</v>
      </c>
      <c r="S4961" s="33"/>
      <c r="T4961" s="30" t="str">
        <f t="shared" si="887"/>
        <v>COP</v>
      </c>
      <c r="U4961" s="33">
        <v>0</v>
      </c>
      <c r="V4961" s="33">
        <v>0</v>
      </c>
      <c r="W4961" s="33">
        <v>0</v>
      </c>
      <c r="X4961" s="33">
        <f t="shared" si="888"/>
        <v>135000</v>
      </c>
      <c r="Y4961" s="33">
        <f t="shared" si="889"/>
        <v>28.302776816881032</v>
      </c>
      <c r="Z4961" s="33">
        <f t="shared" si="890"/>
        <v>135000</v>
      </c>
      <c r="AA4961" s="34">
        <f t="shared" si="891"/>
        <v>3.3287501614816256E-06</v>
      </c>
      <c r="AB4961" s="33" t="s">
        <v>252</v>
      </c>
      <c r="AC4961" s="35">
        <v>44910</v>
      </c>
      <c r="AD4961" s="33">
        <v>90</v>
      </c>
      <c r="AE4961" s="36">
        <f t="shared" si="892"/>
        <v>45000</v>
      </c>
    </row>
    <row r="4962" spans="2:31" ht="14.5" hidden="1">
      <c r="B4962" s="29" t="s">
        <v>3919</v>
      </c>
      <c r="C4962" s="30" t="str">
        <f t="shared" si="882"/>
        <v>(Acreedores quirografarios)</v>
      </c>
      <c r="D4962" s="30">
        <v>5</v>
      </c>
      <c r="E4962" s="30" t="s">
        <v>5666</v>
      </c>
      <c r="F4962" s="30" t="s">
        <v>5667</v>
      </c>
      <c r="G4962" s="30" t="s">
        <v>4912</v>
      </c>
      <c r="H4962" s="31" t="s">
        <v>3997</v>
      </c>
      <c r="I4962" s="31" t="s">
        <v>48</v>
      </c>
      <c r="J4962" s="32">
        <v>135000</v>
      </c>
      <c r="K4962" s="33">
        <f t="shared" si="883"/>
        <v>28.302776816881032</v>
      </c>
      <c r="L4962" s="33">
        <v>135000</v>
      </c>
      <c r="M4962" s="33">
        <v>0</v>
      </c>
      <c r="N4962" s="33">
        <v>0</v>
      </c>
      <c r="O4962" s="33">
        <v>0</v>
      </c>
      <c r="P4962" s="33">
        <f t="shared" si="884"/>
        <v>135000</v>
      </c>
      <c r="Q4962" s="33">
        <f t="shared" si="885"/>
        <v>28.302776816881032</v>
      </c>
      <c r="R4962" s="33">
        <f t="shared" si="886"/>
        <v>135000</v>
      </c>
      <c r="S4962" s="33"/>
      <c r="T4962" s="30" t="str">
        <f t="shared" si="887"/>
        <v>COP</v>
      </c>
      <c r="U4962" s="33">
        <v>0</v>
      </c>
      <c r="V4962" s="33">
        <v>0</v>
      </c>
      <c r="W4962" s="33">
        <v>0</v>
      </c>
      <c r="X4962" s="33">
        <f t="shared" si="888"/>
        <v>135000</v>
      </c>
      <c r="Y4962" s="33">
        <f t="shared" si="889"/>
        <v>28.302776816881032</v>
      </c>
      <c r="Z4962" s="33">
        <f t="shared" si="890"/>
        <v>135000</v>
      </c>
      <c r="AA4962" s="34">
        <f t="shared" si="891"/>
        <v>3.3287501614816256E-06</v>
      </c>
      <c r="AB4962" s="33" t="s">
        <v>252</v>
      </c>
      <c r="AC4962" s="35">
        <v>44911</v>
      </c>
      <c r="AD4962" s="33">
        <v>90</v>
      </c>
      <c r="AE4962" s="36">
        <f t="shared" si="892"/>
        <v>45001</v>
      </c>
    </row>
    <row r="4963" spans="2:31" ht="14.5" hidden="1">
      <c r="B4963" s="29" t="s">
        <v>3919</v>
      </c>
      <c r="C4963" s="30" t="str">
        <f t="shared" si="882"/>
        <v>(Acreedores quirografarios)</v>
      </c>
      <c r="D4963" s="30">
        <v>5</v>
      </c>
      <c r="E4963" s="30" t="s">
        <v>5666</v>
      </c>
      <c r="F4963" s="30" t="s">
        <v>5667</v>
      </c>
      <c r="G4963" s="30" t="s">
        <v>4912</v>
      </c>
      <c r="H4963" s="31" t="s">
        <v>3998</v>
      </c>
      <c r="I4963" s="31" t="s">
        <v>48</v>
      </c>
      <c r="J4963" s="32">
        <v>135000</v>
      </c>
      <c r="K4963" s="33">
        <f t="shared" si="883"/>
        <v>28.302776816881032</v>
      </c>
      <c r="L4963" s="33">
        <v>135000</v>
      </c>
      <c r="M4963" s="33">
        <v>0</v>
      </c>
      <c r="N4963" s="33">
        <v>0</v>
      </c>
      <c r="O4963" s="33">
        <v>0</v>
      </c>
      <c r="P4963" s="33">
        <f t="shared" si="884"/>
        <v>135000</v>
      </c>
      <c r="Q4963" s="33">
        <f t="shared" si="885"/>
        <v>28.302776816881032</v>
      </c>
      <c r="R4963" s="33">
        <f t="shared" si="886"/>
        <v>135000</v>
      </c>
      <c r="S4963" s="33"/>
      <c r="T4963" s="30" t="str">
        <f t="shared" si="887"/>
        <v>COP</v>
      </c>
      <c r="U4963" s="33">
        <v>0</v>
      </c>
      <c r="V4963" s="33">
        <v>0</v>
      </c>
      <c r="W4963" s="33">
        <v>0</v>
      </c>
      <c r="X4963" s="33">
        <f t="shared" si="888"/>
        <v>135000</v>
      </c>
      <c r="Y4963" s="33">
        <f t="shared" si="889"/>
        <v>28.302776816881032</v>
      </c>
      <c r="Z4963" s="33">
        <f t="shared" si="890"/>
        <v>135000</v>
      </c>
      <c r="AA4963" s="34">
        <f t="shared" si="891"/>
        <v>3.3287501614816256E-06</v>
      </c>
      <c r="AB4963" s="33" t="s">
        <v>252</v>
      </c>
      <c r="AC4963" s="35">
        <v>44911</v>
      </c>
      <c r="AD4963" s="33">
        <v>90</v>
      </c>
      <c r="AE4963" s="36">
        <f t="shared" si="892"/>
        <v>45001</v>
      </c>
    </row>
    <row r="4964" spans="2:31" ht="14.5" hidden="1">
      <c r="B4964" s="29" t="s">
        <v>3919</v>
      </c>
      <c r="C4964" s="30" t="str">
        <f t="shared" si="882"/>
        <v>(Acreedores quirografarios)</v>
      </c>
      <c r="D4964" s="30">
        <v>5</v>
      </c>
      <c r="E4964" s="30" t="s">
        <v>5666</v>
      </c>
      <c r="F4964" s="30" t="s">
        <v>5667</v>
      </c>
      <c r="G4964" s="30" t="s">
        <v>4912</v>
      </c>
      <c r="H4964" s="31" t="s">
        <v>3999</v>
      </c>
      <c r="I4964" s="31" t="s">
        <v>48</v>
      </c>
      <c r="J4964" s="32">
        <v>1245000</v>
      </c>
      <c r="K4964" s="33">
        <f t="shared" si="883"/>
        <v>249.99108986655762</v>
      </c>
      <c r="L4964" s="33">
        <v>1192420</v>
      </c>
      <c r="M4964" s="33">
        <v>0</v>
      </c>
      <c r="N4964" s="33">
        <v>0</v>
      </c>
      <c r="O4964" s="33">
        <v>0</v>
      </c>
      <c r="P4964" s="33">
        <f t="shared" si="884"/>
        <v>1245000</v>
      </c>
      <c r="Q4964" s="33">
        <f t="shared" si="885"/>
        <v>249.99108986655762</v>
      </c>
      <c r="R4964" s="33">
        <f t="shared" si="886"/>
        <v>1192420</v>
      </c>
      <c r="S4964" s="33"/>
      <c r="T4964" s="30" t="str">
        <f t="shared" si="887"/>
        <v>COP</v>
      </c>
      <c r="U4964" s="33">
        <v>0</v>
      </c>
      <c r="V4964" s="33">
        <v>0</v>
      </c>
      <c r="W4964" s="33">
        <v>0</v>
      </c>
      <c r="X4964" s="33">
        <f t="shared" si="888"/>
        <v>1245000</v>
      </c>
      <c r="Y4964" s="33">
        <f t="shared" si="889"/>
        <v>249.99108986655762</v>
      </c>
      <c r="Z4964" s="33">
        <f t="shared" si="890"/>
        <v>1192420</v>
      </c>
      <c r="AA4964" s="34">
        <f t="shared" si="891"/>
        <v>2.9401987167066073E-05</v>
      </c>
      <c r="AB4964" s="33" t="s">
        <v>252</v>
      </c>
      <c r="AC4964" s="35">
        <v>44911</v>
      </c>
      <c r="AD4964" s="33">
        <v>90</v>
      </c>
      <c r="AE4964" s="36">
        <f t="shared" si="892"/>
        <v>45001</v>
      </c>
    </row>
    <row r="4965" spans="2:31" ht="14.5" hidden="1">
      <c r="B4965" s="29" t="s">
        <v>3919</v>
      </c>
      <c r="C4965" s="30" t="str">
        <f t="shared" si="882"/>
        <v>(Acreedores quirografarios)</v>
      </c>
      <c r="D4965" s="30">
        <v>5</v>
      </c>
      <c r="E4965" s="30" t="s">
        <v>5666</v>
      </c>
      <c r="F4965" s="30" t="s">
        <v>5667</v>
      </c>
      <c r="G4965" s="30" t="s">
        <v>4912</v>
      </c>
      <c r="H4965" s="31" t="s">
        <v>4000</v>
      </c>
      <c r="I4965" s="31" t="s">
        <v>48</v>
      </c>
      <c r="J4965" s="32">
        <v>175000</v>
      </c>
      <c r="K4965" s="33">
        <f t="shared" si="883"/>
        <v>35.228151828673852</v>
      </c>
      <c r="L4965" s="33">
        <v>168033</v>
      </c>
      <c r="M4965" s="33">
        <v>0</v>
      </c>
      <c r="N4965" s="33">
        <v>0</v>
      </c>
      <c r="O4965" s="33">
        <v>0</v>
      </c>
      <c r="P4965" s="33">
        <f t="shared" si="884"/>
        <v>175000</v>
      </c>
      <c r="Q4965" s="33">
        <f t="shared" si="885"/>
        <v>35.228151828673852</v>
      </c>
      <c r="R4965" s="33">
        <f t="shared" si="886"/>
        <v>168033</v>
      </c>
      <c r="S4965" s="33"/>
      <c r="T4965" s="30" t="str">
        <f t="shared" si="887"/>
        <v>COP</v>
      </c>
      <c r="U4965" s="33">
        <v>0</v>
      </c>
      <c r="V4965" s="33">
        <v>0</v>
      </c>
      <c r="W4965" s="33">
        <v>0</v>
      </c>
      <c r="X4965" s="33">
        <f t="shared" si="888"/>
        <v>175000</v>
      </c>
      <c r="Y4965" s="33">
        <f t="shared" si="889"/>
        <v>35.228151828673852</v>
      </c>
      <c r="Z4965" s="33">
        <f t="shared" si="890"/>
        <v>168033</v>
      </c>
      <c r="AA4965" s="34">
        <f t="shared" si="891"/>
        <v>4.1432583398832736E-06</v>
      </c>
      <c r="AB4965" s="33" t="s">
        <v>252</v>
      </c>
      <c r="AC4965" s="35">
        <v>44911</v>
      </c>
      <c r="AD4965" s="33">
        <v>90</v>
      </c>
      <c r="AE4965" s="36">
        <f t="shared" si="892"/>
        <v>45001</v>
      </c>
    </row>
    <row r="4966" spans="2:31" ht="14.5" hidden="1">
      <c r="B4966" s="29" t="s">
        <v>3919</v>
      </c>
      <c r="C4966" s="30" t="str">
        <f t="shared" si="882"/>
        <v>(Acreedores quirografarios)</v>
      </c>
      <c r="D4966" s="30">
        <v>5</v>
      </c>
      <c r="E4966" s="30" t="s">
        <v>5666</v>
      </c>
      <c r="F4966" s="30" t="s">
        <v>5667</v>
      </c>
      <c r="G4966" s="30" t="s">
        <v>4912</v>
      </c>
      <c r="H4966" s="31" t="s">
        <v>4001</v>
      </c>
      <c r="I4966" s="31" t="s">
        <v>48</v>
      </c>
      <c r="J4966" s="32">
        <v>675000</v>
      </c>
      <c r="K4966" s="33">
        <f t="shared" si="883"/>
        <v>135.42878706877573</v>
      </c>
      <c r="L4966" s="33">
        <v>645975</v>
      </c>
      <c r="M4966" s="33">
        <v>0</v>
      </c>
      <c r="N4966" s="33">
        <v>0</v>
      </c>
      <c r="O4966" s="33">
        <v>0</v>
      </c>
      <c r="P4966" s="33">
        <f t="shared" si="884"/>
        <v>675000</v>
      </c>
      <c r="Q4966" s="33">
        <f t="shared" si="885"/>
        <v>135.42878706877573</v>
      </c>
      <c r="R4966" s="33">
        <f t="shared" si="886"/>
        <v>645975</v>
      </c>
      <c r="S4966" s="33"/>
      <c r="T4966" s="30" t="str">
        <f t="shared" si="887"/>
        <v>COP</v>
      </c>
      <c r="U4966" s="33">
        <v>0</v>
      </c>
      <c r="V4966" s="33">
        <v>0</v>
      </c>
      <c r="W4966" s="33">
        <v>0</v>
      </c>
      <c r="X4966" s="33">
        <f t="shared" si="888"/>
        <v>675000</v>
      </c>
      <c r="Y4966" s="33">
        <f t="shared" si="889"/>
        <v>135.42878706877573</v>
      </c>
      <c r="Z4966" s="33">
        <f t="shared" si="890"/>
        <v>645975</v>
      </c>
      <c r="AA4966" s="34">
        <f t="shared" si="891"/>
        <v>1.5928069522689577E-05</v>
      </c>
      <c r="AB4966" s="33" t="s">
        <v>252</v>
      </c>
      <c r="AC4966" s="35">
        <v>44911</v>
      </c>
      <c r="AD4966" s="33">
        <v>90</v>
      </c>
      <c r="AE4966" s="36">
        <f t="shared" si="892"/>
        <v>45001</v>
      </c>
    </row>
    <row r="4967" spans="2:31" ht="14.5" hidden="1">
      <c r="B4967" s="29" t="s">
        <v>3919</v>
      </c>
      <c r="C4967" s="30" t="str">
        <f t="shared" si="882"/>
        <v>(Acreedores quirografarios)</v>
      </c>
      <c r="D4967" s="30">
        <v>5</v>
      </c>
      <c r="E4967" s="30" t="s">
        <v>5666</v>
      </c>
      <c r="F4967" s="30" t="s">
        <v>5667</v>
      </c>
      <c r="G4967" s="30" t="s">
        <v>4912</v>
      </c>
      <c r="H4967" s="31" t="s">
        <v>4002</v>
      </c>
      <c r="I4967" s="31" t="s">
        <v>48</v>
      </c>
      <c r="J4967" s="32">
        <v>405000</v>
      </c>
      <c r="K4967" s="33">
        <f t="shared" si="883"/>
        <v>81.25727224126544</v>
      </c>
      <c r="L4967" s="33">
        <v>387585</v>
      </c>
      <c r="M4967" s="33">
        <v>0</v>
      </c>
      <c r="N4967" s="33">
        <v>0</v>
      </c>
      <c r="O4967" s="33">
        <v>0</v>
      </c>
      <c r="P4967" s="33">
        <f t="shared" si="884"/>
        <v>405000</v>
      </c>
      <c r="Q4967" s="33">
        <f t="shared" si="885"/>
        <v>81.25727224126544</v>
      </c>
      <c r="R4967" s="33">
        <f t="shared" si="886"/>
        <v>387585</v>
      </c>
      <c r="S4967" s="33"/>
      <c r="T4967" s="30" t="str">
        <f t="shared" si="887"/>
        <v>COP</v>
      </c>
      <c r="U4967" s="33">
        <v>0</v>
      </c>
      <c r="V4967" s="33">
        <v>0</v>
      </c>
      <c r="W4967" s="33">
        <v>0</v>
      </c>
      <c r="X4967" s="33">
        <f t="shared" si="888"/>
        <v>405000</v>
      </c>
      <c r="Y4967" s="33">
        <f t="shared" si="889"/>
        <v>81.25727224126544</v>
      </c>
      <c r="Z4967" s="33">
        <f t="shared" si="890"/>
        <v>387585</v>
      </c>
      <c r="AA4967" s="34">
        <f t="shared" si="891"/>
        <v>9.5568417136137471E-06</v>
      </c>
      <c r="AB4967" s="33" t="s">
        <v>252</v>
      </c>
      <c r="AC4967" s="35">
        <v>44911</v>
      </c>
      <c r="AD4967" s="33">
        <v>90</v>
      </c>
      <c r="AE4967" s="36">
        <f t="shared" si="892"/>
        <v>45001</v>
      </c>
    </row>
    <row r="4968" spans="2:31" ht="14.5" hidden="1">
      <c r="B4968" s="29" t="s">
        <v>3919</v>
      </c>
      <c r="C4968" s="30" t="str">
        <f t="shared" si="882"/>
        <v>(Acreedores quirografarios)</v>
      </c>
      <c r="D4968" s="30">
        <v>5</v>
      </c>
      <c r="E4968" s="30" t="s">
        <v>5666</v>
      </c>
      <c r="F4968" s="30" t="s">
        <v>5667</v>
      </c>
      <c r="G4968" s="30" t="s">
        <v>4912</v>
      </c>
      <c r="H4968" s="31" t="s">
        <v>4003</v>
      </c>
      <c r="I4968" s="31" t="s">
        <v>48</v>
      </c>
      <c r="J4968" s="32">
        <v>540000</v>
      </c>
      <c r="K4968" s="33">
        <f t="shared" si="883"/>
        <v>108.34302965502059</v>
      </c>
      <c r="L4968" s="33">
        <v>516780</v>
      </c>
      <c r="M4968" s="33">
        <v>0</v>
      </c>
      <c r="N4968" s="33">
        <v>0</v>
      </c>
      <c r="O4968" s="33">
        <v>0</v>
      </c>
      <c r="P4968" s="33">
        <f t="shared" si="884"/>
        <v>540000</v>
      </c>
      <c r="Q4968" s="33">
        <f t="shared" si="885"/>
        <v>108.34302965502059</v>
      </c>
      <c r="R4968" s="33">
        <f t="shared" si="886"/>
        <v>516780</v>
      </c>
      <c r="S4968" s="33"/>
      <c r="T4968" s="30" t="str">
        <f t="shared" si="887"/>
        <v>COP</v>
      </c>
      <c r="U4968" s="33">
        <v>0</v>
      </c>
      <c r="V4968" s="33">
        <v>0</v>
      </c>
      <c r="W4968" s="33">
        <v>0</v>
      </c>
      <c r="X4968" s="33">
        <f t="shared" si="888"/>
        <v>540000</v>
      </c>
      <c r="Y4968" s="33">
        <f t="shared" si="889"/>
        <v>108.34302965502059</v>
      </c>
      <c r="Z4968" s="33">
        <f t="shared" si="890"/>
        <v>516780</v>
      </c>
      <c r="AA4968" s="34">
        <f t="shared" si="891"/>
        <v>1.2742455618151662E-05</v>
      </c>
      <c r="AB4968" s="33" t="s">
        <v>252</v>
      </c>
      <c r="AC4968" s="35">
        <v>44911</v>
      </c>
      <c r="AD4968" s="33">
        <v>90</v>
      </c>
      <c r="AE4968" s="36">
        <f t="shared" si="892"/>
        <v>45001</v>
      </c>
    </row>
    <row r="4969" spans="2:31" ht="14.5" hidden="1">
      <c r="B4969" s="29" t="s">
        <v>3919</v>
      </c>
      <c r="C4969" s="30" t="str">
        <f t="shared" si="882"/>
        <v>(Acreedores quirografarios)</v>
      </c>
      <c r="D4969" s="30">
        <v>5</v>
      </c>
      <c r="E4969" s="30" t="s">
        <v>5666</v>
      </c>
      <c r="F4969" s="30" t="s">
        <v>5667</v>
      </c>
      <c r="G4969" s="30" t="s">
        <v>4912</v>
      </c>
      <c r="H4969" s="31" t="s">
        <v>4004</v>
      </c>
      <c r="I4969" s="31" t="s">
        <v>48</v>
      </c>
      <c r="J4969" s="32">
        <v>1215000</v>
      </c>
      <c r="K4969" s="33">
        <f t="shared" si="883"/>
        <v>243.77181672379632</v>
      </c>
      <c r="L4969" s="33">
        <v>1162755</v>
      </c>
      <c r="M4969" s="33">
        <v>0</v>
      </c>
      <c r="N4969" s="33">
        <v>0</v>
      </c>
      <c r="O4969" s="33">
        <v>0</v>
      </c>
      <c r="P4969" s="33">
        <f t="shared" si="884"/>
        <v>1215000</v>
      </c>
      <c r="Q4969" s="33">
        <f t="shared" si="885"/>
        <v>243.77181672379632</v>
      </c>
      <c r="R4969" s="33">
        <f t="shared" si="886"/>
        <v>1162755</v>
      </c>
      <c r="S4969" s="33"/>
      <c r="T4969" s="30" t="str">
        <f t="shared" si="887"/>
        <v>COP</v>
      </c>
      <c r="U4969" s="33">
        <v>0</v>
      </c>
      <c r="V4969" s="33">
        <v>0</v>
      </c>
      <c r="W4969" s="33">
        <v>0</v>
      </c>
      <c r="X4969" s="33">
        <f t="shared" si="888"/>
        <v>1215000</v>
      </c>
      <c r="Y4969" s="33">
        <f t="shared" si="889"/>
        <v>243.77181672379632</v>
      </c>
      <c r="Z4969" s="33">
        <f t="shared" si="890"/>
        <v>1162755</v>
      </c>
      <c r="AA4969" s="34">
        <f t="shared" si="891"/>
        <v>2.8670525140841241E-05</v>
      </c>
      <c r="AB4969" s="33" t="s">
        <v>252</v>
      </c>
      <c r="AC4969" s="35">
        <v>44912</v>
      </c>
      <c r="AD4969" s="33">
        <v>90</v>
      </c>
      <c r="AE4969" s="36">
        <f t="shared" si="892"/>
        <v>45002</v>
      </c>
    </row>
    <row r="4970" spans="2:31" ht="14.5" hidden="1">
      <c r="B4970" s="29" t="s">
        <v>3919</v>
      </c>
      <c r="C4970" s="30" t="str">
        <f t="shared" si="882"/>
        <v>(Acreedores quirografarios)</v>
      </c>
      <c r="D4970" s="30">
        <v>5</v>
      </c>
      <c r="E4970" s="30" t="s">
        <v>5666</v>
      </c>
      <c r="F4970" s="30" t="s">
        <v>5667</v>
      </c>
      <c r="G4970" s="30" t="s">
        <v>4912</v>
      </c>
      <c r="H4970" s="31" t="s">
        <v>4005</v>
      </c>
      <c r="I4970" s="31" t="s">
        <v>48</v>
      </c>
      <c r="J4970" s="32">
        <v>1350000</v>
      </c>
      <c r="K4970" s="33">
        <f t="shared" si="883"/>
        <v>270.85757413755147</v>
      </c>
      <c r="L4970" s="33">
        <v>1291950</v>
      </c>
      <c r="M4970" s="33">
        <v>0</v>
      </c>
      <c r="N4970" s="33">
        <v>0</v>
      </c>
      <c r="O4970" s="33">
        <v>0</v>
      </c>
      <c r="P4970" s="33">
        <f t="shared" si="884"/>
        <v>1350000</v>
      </c>
      <c r="Q4970" s="33">
        <f t="shared" si="885"/>
        <v>270.85757413755147</v>
      </c>
      <c r="R4970" s="33">
        <f t="shared" si="886"/>
        <v>1291950</v>
      </c>
      <c r="S4970" s="33"/>
      <c r="T4970" s="30" t="str">
        <f t="shared" si="887"/>
        <v>COP</v>
      </c>
      <c r="U4970" s="33">
        <v>0</v>
      </c>
      <c r="V4970" s="33">
        <v>0</v>
      </c>
      <c r="W4970" s="33">
        <v>0</v>
      </c>
      <c r="X4970" s="33">
        <f t="shared" si="888"/>
        <v>1350000</v>
      </c>
      <c r="Y4970" s="33">
        <f t="shared" si="889"/>
        <v>270.85757413755147</v>
      </c>
      <c r="Z4970" s="33">
        <f t="shared" si="890"/>
        <v>1291950</v>
      </c>
      <c r="AA4970" s="34">
        <f t="shared" si="891"/>
        <v>3.1856139045379155E-05</v>
      </c>
      <c r="AB4970" s="33" t="s">
        <v>252</v>
      </c>
      <c r="AC4970" s="35">
        <v>44913</v>
      </c>
      <c r="AD4970" s="33">
        <v>90</v>
      </c>
      <c r="AE4970" s="36">
        <f t="shared" si="892"/>
        <v>45003</v>
      </c>
    </row>
    <row r="4971" spans="2:31" ht="14.5" hidden="1">
      <c r="B4971" s="29" t="s">
        <v>3919</v>
      </c>
      <c r="C4971" s="30" t="str">
        <f t="shared" si="882"/>
        <v>(Acreedores quirografarios)</v>
      </c>
      <c r="D4971" s="30">
        <v>5</v>
      </c>
      <c r="E4971" s="30" t="s">
        <v>5666</v>
      </c>
      <c r="F4971" s="30" t="s">
        <v>5667</v>
      </c>
      <c r="G4971" s="30" t="s">
        <v>4912</v>
      </c>
      <c r="H4971" s="31" t="s">
        <v>4006</v>
      </c>
      <c r="I4971" s="31" t="s">
        <v>48</v>
      </c>
      <c r="J4971" s="32">
        <v>1080000</v>
      </c>
      <c r="K4971" s="33">
        <f t="shared" si="883"/>
        <v>216.68605931004117</v>
      </c>
      <c r="L4971" s="33">
        <v>1033560</v>
      </c>
      <c r="M4971" s="33">
        <v>0</v>
      </c>
      <c r="N4971" s="33">
        <v>0</v>
      </c>
      <c r="O4971" s="33">
        <v>0</v>
      </c>
      <c r="P4971" s="33">
        <f t="shared" si="884"/>
        <v>1080000</v>
      </c>
      <c r="Q4971" s="33">
        <f t="shared" si="885"/>
        <v>216.68605931004117</v>
      </c>
      <c r="R4971" s="33">
        <f t="shared" si="886"/>
        <v>1033560</v>
      </c>
      <c r="S4971" s="33"/>
      <c r="T4971" s="30" t="str">
        <f t="shared" si="887"/>
        <v>COP</v>
      </c>
      <c r="U4971" s="33">
        <v>0</v>
      </c>
      <c r="V4971" s="33">
        <v>0</v>
      </c>
      <c r="W4971" s="33">
        <v>0</v>
      </c>
      <c r="X4971" s="33">
        <f t="shared" si="888"/>
        <v>1080000</v>
      </c>
      <c r="Y4971" s="33">
        <f t="shared" si="889"/>
        <v>216.68605931004117</v>
      </c>
      <c r="Z4971" s="33">
        <f t="shared" si="890"/>
        <v>1033560</v>
      </c>
      <c r="AA4971" s="34">
        <f t="shared" si="891"/>
        <v>2.5484911236303324E-05</v>
      </c>
      <c r="AB4971" s="33" t="s">
        <v>252</v>
      </c>
      <c r="AC4971" s="35">
        <v>44913</v>
      </c>
      <c r="AD4971" s="33">
        <v>90</v>
      </c>
      <c r="AE4971" s="36">
        <f t="shared" si="892"/>
        <v>45003</v>
      </c>
    </row>
    <row r="4972" spans="2:31" ht="14.5" hidden="1">
      <c r="B4972" s="29" t="s">
        <v>3919</v>
      </c>
      <c r="C4972" s="30" t="str">
        <f t="shared" si="882"/>
        <v>(Acreedores quirografarios)</v>
      </c>
      <c r="D4972" s="30">
        <v>5</v>
      </c>
      <c r="E4972" s="30" t="s">
        <v>5666</v>
      </c>
      <c r="F4972" s="30" t="s">
        <v>5667</v>
      </c>
      <c r="G4972" s="30" t="s">
        <v>4912</v>
      </c>
      <c r="H4972" s="31" t="s">
        <v>4007</v>
      </c>
      <c r="I4972" s="31" t="s">
        <v>48</v>
      </c>
      <c r="J4972" s="32">
        <v>1350000</v>
      </c>
      <c r="K4972" s="33">
        <f t="shared" si="883"/>
        <v>270.85757413755147</v>
      </c>
      <c r="L4972" s="33">
        <v>1291950</v>
      </c>
      <c r="M4972" s="33">
        <v>0</v>
      </c>
      <c r="N4972" s="33">
        <v>0</v>
      </c>
      <c r="O4972" s="33">
        <v>0</v>
      </c>
      <c r="P4972" s="33">
        <f t="shared" si="884"/>
        <v>1350000</v>
      </c>
      <c r="Q4972" s="33">
        <f t="shared" si="885"/>
        <v>270.85757413755147</v>
      </c>
      <c r="R4972" s="33">
        <f t="shared" si="886"/>
        <v>1291950</v>
      </c>
      <c r="S4972" s="33"/>
      <c r="T4972" s="30" t="str">
        <f t="shared" si="887"/>
        <v>COP</v>
      </c>
      <c r="U4972" s="33">
        <v>0</v>
      </c>
      <c r="V4972" s="33">
        <v>0</v>
      </c>
      <c r="W4972" s="33">
        <v>0</v>
      </c>
      <c r="X4972" s="33">
        <f t="shared" si="888"/>
        <v>1350000</v>
      </c>
      <c r="Y4972" s="33">
        <f t="shared" si="889"/>
        <v>270.85757413755147</v>
      </c>
      <c r="Z4972" s="33">
        <f t="shared" si="890"/>
        <v>1291950</v>
      </c>
      <c r="AA4972" s="34">
        <f t="shared" si="891"/>
        <v>3.1856139045379155E-05</v>
      </c>
      <c r="AB4972" s="33" t="s">
        <v>252</v>
      </c>
      <c r="AC4972" s="35">
        <v>44913</v>
      </c>
      <c r="AD4972" s="33">
        <v>90</v>
      </c>
      <c r="AE4972" s="36">
        <f t="shared" si="892"/>
        <v>45003</v>
      </c>
    </row>
    <row r="4973" spans="2:31" ht="14.5" hidden="1">
      <c r="B4973" s="29" t="s">
        <v>3919</v>
      </c>
      <c r="C4973" s="30" t="str">
        <f t="shared" si="893" ref="C4973:C5036">+IF(D4973=1,$A$4,IF(D4973=2,$A$5,IF(D4973=3,$A$6,IF(D4973=4,$A$7,IF(D4973=5,$A$8,IF(D4973=6,$A$9,))))))</f>
        <v>(Acreedores quirografarios)</v>
      </c>
      <c r="D4973" s="30">
        <v>5</v>
      </c>
      <c r="E4973" s="30" t="s">
        <v>5666</v>
      </c>
      <c r="F4973" s="30" t="s">
        <v>5667</v>
      </c>
      <c r="G4973" s="30" t="s">
        <v>4912</v>
      </c>
      <c r="H4973" s="31" t="s">
        <v>4008</v>
      </c>
      <c r="I4973" s="31" t="s">
        <v>48</v>
      </c>
      <c r="J4973" s="32">
        <v>405000</v>
      </c>
      <c r="K4973" s="33">
        <f t="shared" si="894" ref="K4973:K5036">+IF(I4973="USD",J4973,L4973/$L$3)</f>
        <v>81.25727224126544</v>
      </c>
      <c r="L4973" s="33">
        <v>387585</v>
      </c>
      <c r="M4973" s="33">
        <v>0</v>
      </c>
      <c r="N4973" s="33">
        <v>0</v>
      </c>
      <c r="O4973" s="33">
        <v>0</v>
      </c>
      <c r="P4973" s="33">
        <f t="shared" si="895" ref="P4973:P5036">+J4973+M4973</f>
        <v>405000</v>
      </c>
      <c r="Q4973" s="33">
        <f t="shared" si="896" ref="Q4973:Q5036">+K4973+N4973</f>
        <v>81.25727224126544</v>
      </c>
      <c r="R4973" s="33">
        <f t="shared" si="897" ref="R4973:R5036">+L4973+O4973</f>
        <v>387585</v>
      </c>
      <c r="S4973" s="33"/>
      <c r="T4973" s="30" t="str">
        <f t="shared" si="898" ref="T4973:T5036">+I4973</f>
        <v>COP</v>
      </c>
      <c r="U4973" s="33">
        <v>0</v>
      </c>
      <c r="V4973" s="33">
        <v>0</v>
      </c>
      <c r="W4973" s="33">
        <v>0</v>
      </c>
      <c r="X4973" s="33">
        <f t="shared" si="899" ref="X4973:X5036">+P4973+U4973</f>
        <v>405000</v>
      </c>
      <c r="Y4973" s="33">
        <f t="shared" si="900" ref="Y4973:Y5036">+Q4973+V4973</f>
        <v>81.25727224126544</v>
      </c>
      <c r="Z4973" s="33">
        <f t="shared" si="901" ref="Z4973:Z5036">+R4973+W4973</f>
        <v>387585</v>
      </c>
      <c r="AA4973" s="34">
        <f t="shared" si="902" ref="AA4973:AA5036">+IF(D4973=1,Z4973/$C$4,IF(D4973=2,Z4973/$C$5,IF(D4973=3,Z4973/$C$6,IF(D4973=4,Z4973/$C$7,IF(D4973=5,Z4973/$C$8,IF(D4973=6,Z4973/$C$9))))))</f>
        <v>9.5568417136137471E-06</v>
      </c>
      <c r="AB4973" s="33" t="s">
        <v>252</v>
      </c>
      <c r="AC4973" s="35">
        <v>44914</v>
      </c>
      <c r="AD4973" s="33">
        <v>90</v>
      </c>
      <c r="AE4973" s="36">
        <f t="shared" si="892"/>
        <v>45004</v>
      </c>
    </row>
    <row r="4974" spans="2:31" ht="14.5" hidden="1">
      <c r="B4974" s="29" t="s">
        <v>3919</v>
      </c>
      <c r="C4974" s="30" t="str">
        <f t="shared" si="893"/>
        <v>(Acreedores quirografarios)</v>
      </c>
      <c r="D4974" s="30">
        <v>5</v>
      </c>
      <c r="E4974" s="30" t="s">
        <v>5666</v>
      </c>
      <c r="F4974" s="30" t="s">
        <v>5667</v>
      </c>
      <c r="G4974" s="30" t="s">
        <v>4912</v>
      </c>
      <c r="H4974" s="31" t="s">
        <v>4009</v>
      </c>
      <c r="I4974" s="31" t="s">
        <v>48</v>
      </c>
      <c r="J4974" s="32">
        <v>715000</v>
      </c>
      <c r="K4974" s="33">
        <f t="shared" si="894"/>
        <v>143.57118148369443</v>
      </c>
      <c r="L4974" s="33">
        <v>684813</v>
      </c>
      <c r="M4974" s="33">
        <v>0</v>
      </c>
      <c r="N4974" s="33">
        <v>0</v>
      </c>
      <c r="O4974" s="33">
        <v>0</v>
      </c>
      <c r="P4974" s="33">
        <f t="shared" si="895"/>
        <v>715000</v>
      </c>
      <c r="Q4974" s="33">
        <f t="shared" si="896"/>
        <v>143.57118148369443</v>
      </c>
      <c r="R4974" s="33">
        <f t="shared" si="897"/>
        <v>684813</v>
      </c>
      <c r="S4974" s="33"/>
      <c r="T4974" s="30" t="str">
        <f t="shared" si="898"/>
        <v>COP</v>
      </c>
      <c r="U4974" s="33">
        <v>0</v>
      </c>
      <c r="V4974" s="33">
        <v>0</v>
      </c>
      <c r="W4974" s="33">
        <v>0</v>
      </c>
      <c r="X4974" s="33">
        <f t="shared" si="899"/>
        <v>715000</v>
      </c>
      <c r="Y4974" s="33">
        <f t="shared" si="900"/>
        <v>143.57118148369443</v>
      </c>
      <c r="Z4974" s="33">
        <f t="shared" si="901"/>
        <v>684813</v>
      </c>
      <c r="AA4974" s="34">
        <f t="shared" si="902"/>
        <v>1.6885713958034937E-05</v>
      </c>
      <c r="AB4974" s="33" t="s">
        <v>252</v>
      </c>
      <c r="AC4974" s="35">
        <v>44914</v>
      </c>
      <c r="AD4974" s="33">
        <v>90</v>
      </c>
      <c r="AE4974" s="36">
        <f t="shared" si="892"/>
        <v>45004</v>
      </c>
    </row>
    <row r="4975" spans="2:31" ht="14.5" hidden="1">
      <c r="B4975" s="29" t="s">
        <v>3919</v>
      </c>
      <c r="C4975" s="30" t="str">
        <f t="shared" si="893"/>
        <v>(Acreedores quirografarios)</v>
      </c>
      <c r="D4975" s="30">
        <v>5</v>
      </c>
      <c r="E4975" s="30" t="s">
        <v>5666</v>
      </c>
      <c r="F4975" s="30" t="s">
        <v>5667</v>
      </c>
      <c r="G4975" s="30" t="s">
        <v>4912</v>
      </c>
      <c r="H4975" s="31" t="s">
        <v>4010</v>
      </c>
      <c r="I4975" s="31" t="s">
        <v>48</v>
      </c>
      <c r="J4975" s="32">
        <v>185000</v>
      </c>
      <c r="K4975" s="33">
        <f t="shared" si="894"/>
        <v>37.15106345063262</v>
      </c>
      <c r="L4975" s="33">
        <v>177205</v>
      </c>
      <c r="M4975" s="33">
        <v>0</v>
      </c>
      <c r="N4975" s="33">
        <v>0</v>
      </c>
      <c r="O4975" s="33">
        <v>0</v>
      </c>
      <c r="P4975" s="33">
        <f t="shared" si="895"/>
        <v>185000</v>
      </c>
      <c r="Q4975" s="33">
        <f t="shared" si="896"/>
        <v>37.15106345063262</v>
      </c>
      <c r="R4975" s="33">
        <f t="shared" si="897"/>
        <v>177205</v>
      </c>
      <c r="S4975" s="33"/>
      <c r="T4975" s="30" t="str">
        <f t="shared" si="898"/>
        <v>COP</v>
      </c>
      <c r="U4975" s="33">
        <v>0</v>
      </c>
      <c r="V4975" s="33">
        <v>0</v>
      </c>
      <c r="W4975" s="33">
        <v>0</v>
      </c>
      <c r="X4975" s="33">
        <f t="shared" si="899"/>
        <v>185000</v>
      </c>
      <c r="Y4975" s="33">
        <f t="shared" si="900"/>
        <v>37.15106345063262</v>
      </c>
      <c r="Z4975" s="33">
        <f t="shared" si="901"/>
        <v>177205</v>
      </c>
      <c r="AA4975" s="34">
        <f t="shared" si="902"/>
        <v>4.3694160915951957E-06</v>
      </c>
      <c r="AB4975" s="33" t="s">
        <v>252</v>
      </c>
      <c r="AC4975" s="35">
        <v>44914</v>
      </c>
      <c r="AD4975" s="33">
        <v>90</v>
      </c>
      <c r="AE4975" s="36">
        <f t="shared" si="892"/>
        <v>45004</v>
      </c>
    </row>
    <row r="4976" spans="2:31" ht="14.5" hidden="1">
      <c r="B4976" s="29" t="s">
        <v>3919</v>
      </c>
      <c r="C4976" s="30" t="str">
        <f t="shared" si="893"/>
        <v>(Acreedores quirografarios)</v>
      </c>
      <c r="D4976" s="30">
        <v>5</v>
      </c>
      <c r="E4976" s="30" t="s">
        <v>5666</v>
      </c>
      <c r="F4976" s="30" t="s">
        <v>5667</v>
      </c>
      <c r="G4976" s="30" t="s">
        <v>4912</v>
      </c>
      <c r="H4976" s="31" t="s">
        <v>4011</v>
      </c>
      <c r="I4976" s="31" t="s">
        <v>48</v>
      </c>
      <c r="J4976" s="32">
        <v>540000</v>
      </c>
      <c r="K4976" s="33">
        <f t="shared" si="894"/>
        <v>108.34302965502059</v>
      </c>
      <c r="L4976" s="33">
        <v>516780</v>
      </c>
      <c r="M4976" s="33">
        <v>0</v>
      </c>
      <c r="N4976" s="33">
        <v>0</v>
      </c>
      <c r="O4976" s="33">
        <v>0</v>
      </c>
      <c r="P4976" s="33">
        <f t="shared" si="895"/>
        <v>540000</v>
      </c>
      <c r="Q4976" s="33">
        <f t="shared" si="896"/>
        <v>108.34302965502059</v>
      </c>
      <c r="R4976" s="33">
        <f t="shared" si="897"/>
        <v>516780</v>
      </c>
      <c r="S4976" s="33"/>
      <c r="T4976" s="30" t="str">
        <f t="shared" si="898"/>
        <v>COP</v>
      </c>
      <c r="U4976" s="33">
        <v>0</v>
      </c>
      <c r="V4976" s="33">
        <v>0</v>
      </c>
      <c r="W4976" s="33">
        <v>0</v>
      </c>
      <c r="X4976" s="33">
        <f t="shared" si="899"/>
        <v>540000</v>
      </c>
      <c r="Y4976" s="33">
        <f t="shared" si="900"/>
        <v>108.34302965502059</v>
      </c>
      <c r="Z4976" s="33">
        <f t="shared" si="901"/>
        <v>516780</v>
      </c>
      <c r="AA4976" s="34">
        <f t="shared" si="902"/>
        <v>1.2742455618151662E-05</v>
      </c>
      <c r="AB4976" s="33" t="s">
        <v>252</v>
      </c>
      <c r="AC4976" s="35">
        <v>44915</v>
      </c>
      <c r="AD4976" s="33">
        <v>90</v>
      </c>
      <c r="AE4976" s="36">
        <f t="shared" si="892"/>
        <v>45005</v>
      </c>
    </row>
    <row r="4977" spans="2:31" ht="14.5" hidden="1">
      <c r="B4977" s="29" t="s">
        <v>3919</v>
      </c>
      <c r="C4977" s="30" t="str">
        <f t="shared" si="893"/>
        <v>(Acreedores quirografarios)</v>
      </c>
      <c r="D4977" s="30">
        <v>5</v>
      </c>
      <c r="E4977" s="30" t="s">
        <v>5666</v>
      </c>
      <c r="F4977" s="30" t="s">
        <v>5667</v>
      </c>
      <c r="G4977" s="30" t="s">
        <v>4912</v>
      </c>
      <c r="H4977" s="31" t="s">
        <v>4012</v>
      </c>
      <c r="I4977" s="31" t="s">
        <v>48</v>
      </c>
      <c r="J4977" s="32">
        <v>705000</v>
      </c>
      <c r="K4977" s="33">
        <f t="shared" si="894"/>
        <v>141.64826986173568</v>
      </c>
      <c r="L4977" s="33">
        <v>675641</v>
      </c>
      <c r="M4977" s="33">
        <v>0</v>
      </c>
      <c r="N4977" s="33">
        <v>0</v>
      </c>
      <c r="O4977" s="33">
        <v>0</v>
      </c>
      <c r="P4977" s="33">
        <f t="shared" si="895"/>
        <v>705000</v>
      </c>
      <c r="Q4977" s="33">
        <f t="shared" si="896"/>
        <v>141.64826986173568</v>
      </c>
      <c r="R4977" s="33">
        <f t="shared" si="897"/>
        <v>675641</v>
      </c>
      <c r="S4977" s="33"/>
      <c r="T4977" s="30" t="str">
        <f t="shared" si="898"/>
        <v>COP</v>
      </c>
      <c r="U4977" s="33">
        <v>0</v>
      </c>
      <c r="V4977" s="33">
        <v>0</v>
      </c>
      <c r="W4977" s="33">
        <v>0</v>
      </c>
      <c r="X4977" s="33">
        <f t="shared" si="899"/>
        <v>705000</v>
      </c>
      <c r="Y4977" s="33">
        <f t="shared" si="900"/>
        <v>141.64826986173568</v>
      </c>
      <c r="Z4977" s="33">
        <f t="shared" si="901"/>
        <v>675641</v>
      </c>
      <c r="AA4977" s="34">
        <f t="shared" si="902"/>
        <v>1.6659556206323015E-05</v>
      </c>
      <c r="AB4977" s="33" t="s">
        <v>252</v>
      </c>
      <c r="AC4977" s="35">
        <v>44915</v>
      </c>
      <c r="AD4977" s="33">
        <v>90</v>
      </c>
      <c r="AE4977" s="36">
        <f t="shared" si="892"/>
        <v>45005</v>
      </c>
    </row>
    <row r="4978" spans="2:31" ht="14.5" hidden="1">
      <c r="B4978" s="29" t="s">
        <v>3919</v>
      </c>
      <c r="C4978" s="30" t="str">
        <f t="shared" si="893"/>
        <v>(Acreedores quirografarios)</v>
      </c>
      <c r="D4978" s="30">
        <v>5</v>
      </c>
      <c r="E4978" s="30" t="s">
        <v>5666</v>
      </c>
      <c r="F4978" s="30" t="s">
        <v>5667</v>
      </c>
      <c r="G4978" s="30" t="s">
        <v>4912</v>
      </c>
      <c r="H4978" s="31" t="s">
        <v>4013</v>
      </c>
      <c r="I4978" s="31" t="s">
        <v>48</v>
      </c>
      <c r="J4978" s="32">
        <v>135000</v>
      </c>
      <c r="K4978" s="33">
        <f t="shared" si="894"/>
        <v>28.302776816881032</v>
      </c>
      <c r="L4978" s="33">
        <v>135000</v>
      </c>
      <c r="M4978" s="33">
        <v>0</v>
      </c>
      <c r="N4978" s="33">
        <v>0</v>
      </c>
      <c r="O4978" s="33">
        <v>0</v>
      </c>
      <c r="P4978" s="33">
        <f t="shared" si="895"/>
        <v>135000</v>
      </c>
      <c r="Q4978" s="33">
        <f t="shared" si="896"/>
        <v>28.302776816881032</v>
      </c>
      <c r="R4978" s="33">
        <f t="shared" si="897"/>
        <v>135000</v>
      </c>
      <c r="S4978" s="33"/>
      <c r="T4978" s="30" t="str">
        <f t="shared" si="898"/>
        <v>COP</v>
      </c>
      <c r="U4978" s="33">
        <v>0</v>
      </c>
      <c r="V4978" s="33">
        <v>0</v>
      </c>
      <c r="W4978" s="33">
        <v>0</v>
      </c>
      <c r="X4978" s="33">
        <f t="shared" si="899"/>
        <v>135000</v>
      </c>
      <c r="Y4978" s="33">
        <f t="shared" si="900"/>
        <v>28.302776816881032</v>
      </c>
      <c r="Z4978" s="33">
        <f t="shared" si="901"/>
        <v>135000</v>
      </c>
      <c r="AA4978" s="34">
        <f t="shared" si="902"/>
        <v>3.3287501614816256E-06</v>
      </c>
      <c r="AB4978" s="33" t="s">
        <v>252</v>
      </c>
      <c r="AC4978" s="35">
        <v>44915</v>
      </c>
      <c r="AD4978" s="33">
        <v>90</v>
      </c>
      <c r="AE4978" s="36">
        <f t="shared" si="892"/>
        <v>45005</v>
      </c>
    </row>
    <row r="4979" spans="2:31" ht="14.5" hidden="1">
      <c r="B4979" s="29" t="s">
        <v>3919</v>
      </c>
      <c r="C4979" s="30" t="str">
        <f t="shared" si="893"/>
        <v>(Acreedores quirografarios)</v>
      </c>
      <c r="D4979" s="30">
        <v>5</v>
      </c>
      <c r="E4979" s="30" t="s">
        <v>5666</v>
      </c>
      <c r="F4979" s="30" t="s">
        <v>5667</v>
      </c>
      <c r="G4979" s="30" t="s">
        <v>4912</v>
      </c>
      <c r="H4979" s="31" t="s">
        <v>4014</v>
      </c>
      <c r="I4979" s="31" t="s">
        <v>48</v>
      </c>
      <c r="J4979" s="32">
        <v>135000</v>
      </c>
      <c r="K4979" s="33">
        <f t="shared" si="894"/>
        <v>28.302776816881032</v>
      </c>
      <c r="L4979" s="33">
        <v>135000</v>
      </c>
      <c r="M4979" s="33">
        <v>0</v>
      </c>
      <c r="N4979" s="33">
        <v>0</v>
      </c>
      <c r="O4979" s="33">
        <v>0</v>
      </c>
      <c r="P4979" s="33">
        <f t="shared" si="895"/>
        <v>135000</v>
      </c>
      <c r="Q4979" s="33">
        <f t="shared" si="896"/>
        <v>28.302776816881032</v>
      </c>
      <c r="R4979" s="33">
        <f t="shared" si="897"/>
        <v>135000</v>
      </c>
      <c r="S4979" s="33"/>
      <c r="T4979" s="30" t="str">
        <f t="shared" si="898"/>
        <v>COP</v>
      </c>
      <c r="U4979" s="33">
        <v>0</v>
      </c>
      <c r="V4979" s="33">
        <v>0</v>
      </c>
      <c r="W4979" s="33">
        <v>0</v>
      </c>
      <c r="X4979" s="33">
        <f t="shared" si="899"/>
        <v>135000</v>
      </c>
      <c r="Y4979" s="33">
        <f t="shared" si="900"/>
        <v>28.302776816881032</v>
      </c>
      <c r="Z4979" s="33">
        <f t="shared" si="901"/>
        <v>135000</v>
      </c>
      <c r="AA4979" s="34">
        <f t="shared" si="902"/>
        <v>3.3287501614816256E-06</v>
      </c>
      <c r="AB4979" s="33" t="s">
        <v>252</v>
      </c>
      <c r="AC4979" s="35">
        <v>44915</v>
      </c>
      <c r="AD4979" s="33">
        <v>90</v>
      </c>
      <c r="AE4979" s="36">
        <f t="shared" si="892"/>
        <v>45005</v>
      </c>
    </row>
    <row r="4980" spans="2:31" ht="14.5" hidden="1">
      <c r="B4980" s="29" t="s">
        <v>3919</v>
      </c>
      <c r="C4980" s="30" t="str">
        <f t="shared" si="893"/>
        <v>(Acreedores quirografarios)</v>
      </c>
      <c r="D4980" s="30">
        <v>5</v>
      </c>
      <c r="E4980" s="30" t="s">
        <v>5666</v>
      </c>
      <c r="F4980" s="30" t="s">
        <v>5667</v>
      </c>
      <c r="G4980" s="30" t="s">
        <v>4912</v>
      </c>
      <c r="H4980" s="31" t="s">
        <v>4015</v>
      </c>
      <c r="I4980" s="31" t="s">
        <v>48</v>
      </c>
      <c r="J4980" s="32">
        <v>1080000</v>
      </c>
      <c r="K4980" s="33">
        <f t="shared" si="894"/>
        <v>216.68605931004117</v>
      </c>
      <c r="L4980" s="33">
        <v>1033560</v>
      </c>
      <c r="M4980" s="33">
        <v>0</v>
      </c>
      <c r="N4980" s="33">
        <v>0</v>
      </c>
      <c r="O4980" s="33">
        <v>0</v>
      </c>
      <c r="P4980" s="33">
        <f t="shared" si="895"/>
        <v>1080000</v>
      </c>
      <c r="Q4980" s="33">
        <f t="shared" si="896"/>
        <v>216.68605931004117</v>
      </c>
      <c r="R4980" s="33">
        <f t="shared" si="897"/>
        <v>1033560</v>
      </c>
      <c r="S4980" s="33"/>
      <c r="T4980" s="30" t="str">
        <f t="shared" si="898"/>
        <v>COP</v>
      </c>
      <c r="U4980" s="33">
        <v>0</v>
      </c>
      <c r="V4980" s="33">
        <v>0</v>
      </c>
      <c r="W4980" s="33">
        <v>0</v>
      </c>
      <c r="X4980" s="33">
        <f t="shared" si="899"/>
        <v>1080000</v>
      </c>
      <c r="Y4980" s="33">
        <f t="shared" si="900"/>
        <v>216.68605931004117</v>
      </c>
      <c r="Z4980" s="33">
        <f t="shared" si="901"/>
        <v>1033560</v>
      </c>
      <c r="AA4980" s="34">
        <f t="shared" si="902"/>
        <v>2.5484911236303324E-05</v>
      </c>
      <c r="AB4980" s="33" t="s">
        <v>252</v>
      </c>
      <c r="AC4980" s="35">
        <v>44916</v>
      </c>
      <c r="AD4980" s="33">
        <v>90</v>
      </c>
      <c r="AE4980" s="36">
        <f t="shared" si="892"/>
        <v>45006</v>
      </c>
    </row>
    <row r="4981" spans="2:31" ht="14.5" hidden="1">
      <c r="B4981" s="29" t="s">
        <v>3919</v>
      </c>
      <c r="C4981" s="30" t="str">
        <f t="shared" si="893"/>
        <v>(Acreedores quirografarios)</v>
      </c>
      <c r="D4981" s="30">
        <v>5</v>
      </c>
      <c r="E4981" s="30" t="s">
        <v>5666</v>
      </c>
      <c r="F4981" s="30" t="s">
        <v>5667</v>
      </c>
      <c r="G4981" s="30" t="s">
        <v>4912</v>
      </c>
      <c r="H4981" s="31" t="s">
        <v>4016</v>
      </c>
      <c r="I4981" s="31" t="s">
        <v>48</v>
      </c>
      <c r="J4981" s="32">
        <v>345000</v>
      </c>
      <c r="K4981" s="33">
        <f t="shared" si="894"/>
        <v>69.269054582429206</v>
      </c>
      <c r="L4981" s="33">
        <v>330403</v>
      </c>
      <c r="M4981" s="33">
        <v>0</v>
      </c>
      <c r="N4981" s="33">
        <v>0</v>
      </c>
      <c r="O4981" s="33">
        <v>0</v>
      </c>
      <c r="P4981" s="33">
        <f t="shared" si="895"/>
        <v>345000</v>
      </c>
      <c r="Q4981" s="33">
        <f t="shared" si="896"/>
        <v>69.269054582429206</v>
      </c>
      <c r="R4981" s="33">
        <f t="shared" si="897"/>
        <v>330403</v>
      </c>
      <c r="S4981" s="33"/>
      <c r="T4981" s="30" t="str">
        <f t="shared" si="898"/>
        <v>COP</v>
      </c>
      <c r="U4981" s="33">
        <v>0</v>
      </c>
      <c r="V4981" s="33">
        <v>0</v>
      </c>
      <c r="W4981" s="33">
        <v>0</v>
      </c>
      <c r="X4981" s="33">
        <f t="shared" si="899"/>
        <v>345000</v>
      </c>
      <c r="Y4981" s="33">
        <f t="shared" si="900"/>
        <v>69.269054582429206</v>
      </c>
      <c r="Z4981" s="33">
        <f t="shared" si="901"/>
        <v>330403</v>
      </c>
      <c r="AA4981" s="34">
        <f t="shared" si="902"/>
        <v>8.1468817748445453E-06</v>
      </c>
      <c r="AB4981" s="33" t="s">
        <v>252</v>
      </c>
      <c r="AC4981" s="35">
        <v>44917</v>
      </c>
      <c r="AD4981" s="33">
        <v>90</v>
      </c>
      <c r="AE4981" s="36">
        <f t="shared" si="892"/>
        <v>45007</v>
      </c>
    </row>
    <row r="4982" spans="2:31" ht="14.5" hidden="1">
      <c r="B4982" s="29" t="s">
        <v>3919</v>
      </c>
      <c r="C4982" s="30" t="str">
        <f t="shared" si="893"/>
        <v>(Acreedores quirografarios)</v>
      </c>
      <c r="D4982" s="30">
        <v>5</v>
      </c>
      <c r="E4982" s="30" t="s">
        <v>5666</v>
      </c>
      <c r="F4982" s="30" t="s">
        <v>5667</v>
      </c>
      <c r="G4982" s="30" t="s">
        <v>4912</v>
      </c>
      <c r="H4982" s="31" t="s">
        <v>4017</v>
      </c>
      <c r="I4982" s="31" t="s">
        <v>48</v>
      </c>
      <c r="J4982" s="32">
        <v>270000</v>
      </c>
      <c r="K4982" s="33">
        <f t="shared" si="894"/>
        <v>54.171514827510293</v>
      </c>
      <c r="L4982" s="33">
        <v>258390</v>
      </c>
      <c r="M4982" s="33">
        <v>0</v>
      </c>
      <c r="N4982" s="33">
        <v>0</v>
      </c>
      <c r="O4982" s="33">
        <v>0</v>
      </c>
      <c r="P4982" s="33">
        <f t="shared" si="895"/>
        <v>270000</v>
      </c>
      <c r="Q4982" s="33">
        <f t="shared" si="896"/>
        <v>54.171514827510293</v>
      </c>
      <c r="R4982" s="33">
        <f t="shared" si="897"/>
        <v>258390</v>
      </c>
      <c r="S4982" s="33"/>
      <c r="T4982" s="30" t="str">
        <f t="shared" si="898"/>
        <v>COP</v>
      </c>
      <c r="U4982" s="33">
        <v>0</v>
      </c>
      <c r="V4982" s="33">
        <v>0</v>
      </c>
      <c r="W4982" s="33">
        <v>0</v>
      </c>
      <c r="X4982" s="33">
        <f t="shared" si="899"/>
        <v>270000</v>
      </c>
      <c r="Y4982" s="33">
        <f t="shared" si="900"/>
        <v>54.171514827510293</v>
      </c>
      <c r="Z4982" s="33">
        <f t="shared" si="901"/>
        <v>258390</v>
      </c>
      <c r="AA4982" s="34">
        <f t="shared" si="902"/>
        <v>6.3712278090758311E-06</v>
      </c>
      <c r="AB4982" s="33" t="s">
        <v>252</v>
      </c>
      <c r="AC4982" s="35">
        <v>44918</v>
      </c>
      <c r="AD4982" s="33">
        <v>90</v>
      </c>
      <c r="AE4982" s="36">
        <f t="shared" si="892"/>
        <v>45008</v>
      </c>
    </row>
    <row r="4983" spans="2:31" ht="14.5" hidden="1">
      <c r="B4983" s="29" t="s">
        <v>3919</v>
      </c>
      <c r="C4983" s="30" t="str">
        <f t="shared" si="893"/>
        <v>(Acreedores quirografarios)</v>
      </c>
      <c r="D4983" s="30">
        <v>5</v>
      </c>
      <c r="E4983" s="30" t="s">
        <v>5666</v>
      </c>
      <c r="F4983" s="30" t="s">
        <v>5667</v>
      </c>
      <c r="G4983" s="30" t="s">
        <v>4912</v>
      </c>
      <c r="H4983" s="31" t="s">
        <v>4018</v>
      </c>
      <c r="I4983" s="31" t="s">
        <v>48</v>
      </c>
      <c r="J4983" s="32">
        <v>295000</v>
      </c>
      <c r="K4983" s="33">
        <f t="shared" si="894"/>
        <v>59.20416784594903</v>
      </c>
      <c r="L4983" s="33">
        <v>282395</v>
      </c>
      <c r="M4983" s="33">
        <v>0</v>
      </c>
      <c r="N4983" s="33">
        <v>0</v>
      </c>
      <c r="O4983" s="33">
        <v>0</v>
      </c>
      <c r="P4983" s="33">
        <f t="shared" si="895"/>
        <v>295000</v>
      </c>
      <c r="Q4983" s="33">
        <f t="shared" si="896"/>
        <v>59.20416784594903</v>
      </c>
      <c r="R4983" s="33">
        <f t="shared" si="897"/>
        <v>282395</v>
      </c>
      <c r="S4983" s="33"/>
      <c r="T4983" s="30" t="str">
        <f t="shared" si="898"/>
        <v>COP</v>
      </c>
      <c r="U4983" s="33">
        <v>0</v>
      </c>
      <c r="V4983" s="33">
        <v>0</v>
      </c>
      <c r="W4983" s="33">
        <v>0</v>
      </c>
      <c r="X4983" s="33">
        <f t="shared" si="899"/>
        <v>295000</v>
      </c>
      <c r="Y4983" s="33">
        <f t="shared" si="900"/>
        <v>59.20416784594903</v>
      </c>
      <c r="Z4983" s="33">
        <f t="shared" si="901"/>
        <v>282395</v>
      </c>
      <c r="AA4983" s="34">
        <f t="shared" si="902"/>
        <v>6.9631289026044718E-06</v>
      </c>
      <c r="AB4983" s="33" t="s">
        <v>252</v>
      </c>
      <c r="AC4983" s="35">
        <v>44918</v>
      </c>
      <c r="AD4983" s="33">
        <v>90</v>
      </c>
      <c r="AE4983" s="36">
        <f t="shared" si="892"/>
        <v>45008</v>
      </c>
    </row>
    <row r="4984" spans="2:31" ht="14.5" hidden="1">
      <c r="B4984" s="29" t="s">
        <v>3919</v>
      </c>
      <c r="C4984" s="30" t="str">
        <f t="shared" si="893"/>
        <v>(Acreedores quirografarios)</v>
      </c>
      <c r="D4984" s="30">
        <v>5</v>
      </c>
      <c r="E4984" s="30" t="s">
        <v>5666</v>
      </c>
      <c r="F4984" s="30" t="s">
        <v>5667</v>
      </c>
      <c r="G4984" s="30" t="s">
        <v>4912</v>
      </c>
      <c r="H4984" s="31" t="s">
        <v>4019</v>
      </c>
      <c r="I4984" s="31" t="s">
        <v>48</v>
      </c>
      <c r="J4984" s="32">
        <v>135000</v>
      </c>
      <c r="K4984" s="33">
        <f t="shared" si="894"/>
        <v>28.302776816881032</v>
      </c>
      <c r="L4984" s="33">
        <v>135000</v>
      </c>
      <c r="M4984" s="33">
        <v>0</v>
      </c>
      <c r="N4984" s="33">
        <v>0</v>
      </c>
      <c r="O4984" s="33">
        <v>0</v>
      </c>
      <c r="P4984" s="33">
        <f t="shared" si="895"/>
        <v>135000</v>
      </c>
      <c r="Q4984" s="33">
        <f t="shared" si="896"/>
        <v>28.302776816881032</v>
      </c>
      <c r="R4984" s="33">
        <f t="shared" si="897"/>
        <v>135000</v>
      </c>
      <c r="S4984" s="33"/>
      <c r="T4984" s="30" t="str">
        <f t="shared" si="898"/>
        <v>COP</v>
      </c>
      <c r="U4984" s="33">
        <v>0</v>
      </c>
      <c r="V4984" s="33">
        <v>0</v>
      </c>
      <c r="W4984" s="33">
        <v>0</v>
      </c>
      <c r="X4984" s="33">
        <f t="shared" si="899"/>
        <v>135000</v>
      </c>
      <c r="Y4984" s="33">
        <f t="shared" si="900"/>
        <v>28.302776816881032</v>
      </c>
      <c r="Z4984" s="33">
        <f t="shared" si="901"/>
        <v>135000</v>
      </c>
      <c r="AA4984" s="34">
        <f t="shared" si="902"/>
        <v>3.3287501614816256E-06</v>
      </c>
      <c r="AB4984" s="33" t="s">
        <v>252</v>
      </c>
      <c r="AC4984" s="35">
        <v>44918</v>
      </c>
      <c r="AD4984" s="33">
        <v>90</v>
      </c>
      <c r="AE4984" s="36">
        <f t="shared" si="892"/>
        <v>45008</v>
      </c>
    </row>
    <row r="4985" spans="2:31" ht="14.5" hidden="1">
      <c r="B4985" s="29" t="s">
        <v>3919</v>
      </c>
      <c r="C4985" s="30" t="str">
        <f t="shared" si="893"/>
        <v>(Acreedores quirografarios)</v>
      </c>
      <c r="D4985" s="30">
        <v>5</v>
      </c>
      <c r="E4985" s="30" t="s">
        <v>5666</v>
      </c>
      <c r="F4985" s="30" t="s">
        <v>5667</v>
      </c>
      <c r="G4985" s="30" t="s">
        <v>4912</v>
      </c>
      <c r="H4985" s="31" t="s">
        <v>4020</v>
      </c>
      <c r="I4985" s="31" t="s">
        <v>48</v>
      </c>
      <c r="J4985" s="32">
        <v>210000</v>
      </c>
      <c r="K4985" s="33">
        <f t="shared" si="894"/>
        <v>42.183297168674066</v>
      </c>
      <c r="L4985" s="33">
        <v>201208</v>
      </c>
      <c r="M4985" s="33">
        <v>0</v>
      </c>
      <c r="N4985" s="33">
        <v>0</v>
      </c>
      <c r="O4985" s="33">
        <v>0</v>
      </c>
      <c r="P4985" s="33">
        <f t="shared" si="895"/>
        <v>210000</v>
      </c>
      <c r="Q4985" s="33">
        <f t="shared" si="896"/>
        <v>42.183297168674066</v>
      </c>
      <c r="R4985" s="33">
        <f t="shared" si="897"/>
        <v>201208</v>
      </c>
      <c r="S4985" s="33"/>
      <c r="T4985" s="30" t="str">
        <f t="shared" si="898"/>
        <v>COP</v>
      </c>
      <c r="U4985" s="33">
        <v>0</v>
      </c>
      <c r="V4985" s="33">
        <v>0</v>
      </c>
      <c r="W4985" s="33">
        <v>0</v>
      </c>
      <c r="X4985" s="33">
        <f t="shared" si="899"/>
        <v>210000</v>
      </c>
      <c r="Y4985" s="33">
        <f t="shared" si="900"/>
        <v>42.183297168674066</v>
      </c>
      <c r="Z4985" s="33">
        <f t="shared" si="901"/>
        <v>201208</v>
      </c>
      <c r="AA4985" s="34">
        <f t="shared" si="902"/>
        <v>4.9612678703066293E-06</v>
      </c>
      <c r="AB4985" s="33" t="s">
        <v>252</v>
      </c>
      <c r="AC4985" s="35">
        <v>44927</v>
      </c>
      <c r="AD4985" s="33">
        <v>90</v>
      </c>
      <c r="AE4985" s="36">
        <f t="shared" si="892"/>
        <v>45017</v>
      </c>
    </row>
    <row r="4986" spans="2:31" ht="14.5" hidden="1">
      <c r="B4986" s="29" t="s">
        <v>3919</v>
      </c>
      <c r="C4986" s="30" t="str">
        <f t="shared" si="893"/>
        <v>(Acreedores quirografarios)</v>
      </c>
      <c r="D4986" s="30">
        <v>5</v>
      </c>
      <c r="E4986" s="30" t="s">
        <v>5666</v>
      </c>
      <c r="F4986" s="30" t="s">
        <v>5667</v>
      </c>
      <c r="G4986" s="30" t="s">
        <v>4912</v>
      </c>
      <c r="H4986" s="31" t="s">
        <v>4021</v>
      </c>
      <c r="I4986" s="31" t="s">
        <v>48</v>
      </c>
      <c r="J4986" s="32">
        <v>405000</v>
      </c>
      <c r="K4986" s="33">
        <f t="shared" si="894"/>
        <v>81.25727224126544</v>
      </c>
      <c r="L4986" s="33">
        <v>387585</v>
      </c>
      <c r="M4986" s="33">
        <v>0</v>
      </c>
      <c r="N4986" s="33">
        <v>0</v>
      </c>
      <c r="O4986" s="33">
        <v>0</v>
      </c>
      <c r="P4986" s="33">
        <f t="shared" si="895"/>
        <v>405000</v>
      </c>
      <c r="Q4986" s="33">
        <f t="shared" si="896"/>
        <v>81.25727224126544</v>
      </c>
      <c r="R4986" s="33">
        <f t="shared" si="897"/>
        <v>387585</v>
      </c>
      <c r="S4986" s="33"/>
      <c r="T4986" s="30" t="str">
        <f t="shared" si="898"/>
        <v>COP</v>
      </c>
      <c r="U4986" s="33">
        <v>0</v>
      </c>
      <c r="V4986" s="33">
        <v>0</v>
      </c>
      <c r="W4986" s="33">
        <v>0</v>
      </c>
      <c r="X4986" s="33">
        <f t="shared" si="899"/>
        <v>405000</v>
      </c>
      <c r="Y4986" s="33">
        <f t="shared" si="900"/>
        <v>81.25727224126544</v>
      </c>
      <c r="Z4986" s="33">
        <f t="shared" si="901"/>
        <v>387585</v>
      </c>
      <c r="AA4986" s="34">
        <f t="shared" si="902"/>
        <v>9.5568417136137471E-06</v>
      </c>
      <c r="AB4986" s="33" t="s">
        <v>252</v>
      </c>
      <c r="AC4986" s="35">
        <v>44927</v>
      </c>
      <c r="AD4986" s="33">
        <v>90</v>
      </c>
      <c r="AE4986" s="36">
        <f t="shared" si="892"/>
        <v>45017</v>
      </c>
    </row>
    <row r="4987" spans="2:31" ht="14.5" hidden="1">
      <c r="B4987" s="29" t="s">
        <v>3919</v>
      </c>
      <c r="C4987" s="30" t="str">
        <f t="shared" si="893"/>
        <v>(Acreedores quirografarios)</v>
      </c>
      <c r="D4987" s="30">
        <v>5</v>
      </c>
      <c r="E4987" s="30" t="s">
        <v>5666</v>
      </c>
      <c r="F4987" s="30" t="s">
        <v>5667</v>
      </c>
      <c r="G4987" s="30" t="s">
        <v>4912</v>
      </c>
      <c r="H4987" s="31" t="s">
        <v>4022</v>
      </c>
      <c r="I4987" s="31" t="s">
        <v>48</v>
      </c>
      <c r="J4987" s="32">
        <v>640000</v>
      </c>
      <c r="K4987" s="33">
        <f t="shared" si="894"/>
        <v>128.47322242837825</v>
      </c>
      <c r="L4987" s="33">
        <v>612798</v>
      </c>
      <c r="M4987" s="33">
        <v>0</v>
      </c>
      <c r="N4987" s="33">
        <v>0</v>
      </c>
      <c r="O4987" s="33">
        <v>0</v>
      </c>
      <c r="P4987" s="33">
        <f t="shared" si="895"/>
        <v>640000</v>
      </c>
      <c r="Q4987" s="33">
        <f t="shared" si="896"/>
        <v>128.47322242837825</v>
      </c>
      <c r="R4987" s="33">
        <f t="shared" si="897"/>
        <v>612798</v>
      </c>
      <c r="S4987" s="33"/>
      <c r="T4987" s="30" t="str">
        <f t="shared" si="898"/>
        <v>COP</v>
      </c>
      <c r="U4987" s="33">
        <v>0</v>
      </c>
      <c r="V4987" s="33">
        <v>0</v>
      </c>
      <c r="W4987" s="33">
        <v>0</v>
      </c>
      <c r="X4987" s="33">
        <f t="shared" si="899"/>
        <v>640000</v>
      </c>
      <c r="Y4987" s="33">
        <f t="shared" si="900"/>
        <v>128.47322242837825</v>
      </c>
      <c r="Z4987" s="33">
        <f t="shared" si="901"/>
        <v>612798</v>
      </c>
      <c r="AA4987" s="34">
        <f t="shared" si="902"/>
        <v>1.5110010677449016E-05</v>
      </c>
      <c r="AB4987" s="33" t="s">
        <v>252</v>
      </c>
      <c r="AC4987" s="35">
        <v>44927</v>
      </c>
      <c r="AD4987" s="33">
        <v>90</v>
      </c>
      <c r="AE4987" s="36">
        <f t="shared" si="892"/>
        <v>45017</v>
      </c>
    </row>
    <row r="4988" spans="2:31" ht="14.5" hidden="1">
      <c r="B4988" s="29" t="s">
        <v>3919</v>
      </c>
      <c r="C4988" s="30" t="str">
        <f t="shared" si="893"/>
        <v>(Acreedores quirografarios)</v>
      </c>
      <c r="D4988" s="30">
        <v>5</v>
      </c>
      <c r="E4988" s="30" t="s">
        <v>5666</v>
      </c>
      <c r="F4988" s="30" t="s">
        <v>5667</v>
      </c>
      <c r="G4988" s="30" t="s">
        <v>4912</v>
      </c>
      <c r="H4988" s="31" t="s">
        <v>4023</v>
      </c>
      <c r="I4988" s="31" t="s">
        <v>48</v>
      </c>
      <c r="J4988" s="32">
        <v>270000</v>
      </c>
      <c r="K4988" s="33">
        <f t="shared" si="894"/>
        <v>54.171514827510293</v>
      </c>
      <c r="L4988" s="33">
        <v>258390</v>
      </c>
      <c r="M4988" s="33">
        <v>0</v>
      </c>
      <c r="N4988" s="33">
        <v>0</v>
      </c>
      <c r="O4988" s="33">
        <v>0</v>
      </c>
      <c r="P4988" s="33">
        <f t="shared" si="895"/>
        <v>270000</v>
      </c>
      <c r="Q4988" s="33">
        <f t="shared" si="896"/>
        <v>54.171514827510293</v>
      </c>
      <c r="R4988" s="33">
        <f t="shared" si="897"/>
        <v>258390</v>
      </c>
      <c r="S4988" s="33"/>
      <c r="T4988" s="30" t="str">
        <f t="shared" si="898"/>
        <v>COP</v>
      </c>
      <c r="U4988" s="33">
        <v>0</v>
      </c>
      <c r="V4988" s="33">
        <v>0</v>
      </c>
      <c r="W4988" s="33">
        <v>0</v>
      </c>
      <c r="X4988" s="33">
        <f t="shared" si="899"/>
        <v>270000</v>
      </c>
      <c r="Y4988" s="33">
        <f t="shared" si="900"/>
        <v>54.171514827510293</v>
      </c>
      <c r="Z4988" s="33">
        <f t="shared" si="901"/>
        <v>258390</v>
      </c>
      <c r="AA4988" s="34">
        <f t="shared" si="902"/>
        <v>6.3712278090758311E-06</v>
      </c>
      <c r="AB4988" s="33" t="s">
        <v>252</v>
      </c>
      <c r="AC4988" s="35">
        <v>44927</v>
      </c>
      <c r="AD4988" s="33">
        <v>90</v>
      </c>
      <c r="AE4988" s="36">
        <f t="shared" si="892"/>
        <v>45017</v>
      </c>
    </row>
    <row r="4989" spans="2:31" ht="14.5" hidden="1">
      <c r="B4989" s="29" t="s">
        <v>3919</v>
      </c>
      <c r="C4989" s="30" t="str">
        <f t="shared" si="893"/>
        <v>(Acreedores quirografarios)</v>
      </c>
      <c r="D4989" s="30">
        <v>5</v>
      </c>
      <c r="E4989" s="30" t="s">
        <v>5666</v>
      </c>
      <c r="F4989" s="30" t="s">
        <v>5667</v>
      </c>
      <c r="G4989" s="30" t="s">
        <v>4912</v>
      </c>
      <c r="H4989" s="31" t="s">
        <v>4024</v>
      </c>
      <c r="I4989" s="31" t="s">
        <v>48</v>
      </c>
      <c r="J4989" s="32">
        <v>135000</v>
      </c>
      <c r="K4989" s="33">
        <f t="shared" si="894"/>
        <v>28.302776816881032</v>
      </c>
      <c r="L4989" s="33">
        <v>135000</v>
      </c>
      <c r="M4989" s="33">
        <v>0</v>
      </c>
      <c r="N4989" s="33">
        <v>0</v>
      </c>
      <c r="O4989" s="33">
        <v>0</v>
      </c>
      <c r="P4989" s="33">
        <f t="shared" si="895"/>
        <v>135000</v>
      </c>
      <c r="Q4989" s="33">
        <f t="shared" si="896"/>
        <v>28.302776816881032</v>
      </c>
      <c r="R4989" s="33">
        <f t="shared" si="897"/>
        <v>135000</v>
      </c>
      <c r="S4989" s="33"/>
      <c r="T4989" s="30" t="str">
        <f t="shared" si="898"/>
        <v>COP</v>
      </c>
      <c r="U4989" s="33">
        <v>0</v>
      </c>
      <c r="V4989" s="33">
        <v>0</v>
      </c>
      <c r="W4989" s="33">
        <v>0</v>
      </c>
      <c r="X4989" s="33">
        <f t="shared" si="899"/>
        <v>135000</v>
      </c>
      <c r="Y4989" s="33">
        <f t="shared" si="900"/>
        <v>28.302776816881032</v>
      </c>
      <c r="Z4989" s="33">
        <f t="shared" si="901"/>
        <v>135000</v>
      </c>
      <c r="AA4989" s="34">
        <f t="shared" si="902"/>
        <v>3.3287501614816256E-06</v>
      </c>
      <c r="AB4989" s="33" t="s">
        <v>252</v>
      </c>
      <c r="AC4989" s="35">
        <v>44927</v>
      </c>
      <c r="AD4989" s="33">
        <v>90</v>
      </c>
      <c r="AE4989" s="36">
        <f t="shared" si="892"/>
        <v>45017</v>
      </c>
    </row>
    <row r="4990" spans="2:31" ht="14.5" hidden="1">
      <c r="B4990" s="29" t="s">
        <v>3919</v>
      </c>
      <c r="C4990" s="30" t="str">
        <f t="shared" si="893"/>
        <v>(Acreedores quirografarios)</v>
      </c>
      <c r="D4990" s="30">
        <v>5</v>
      </c>
      <c r="E4990" s="30" t="s">
        <v>5666</v>
      </c>
      <c r="F4990" s="30" t="s">
        <v>5667</v>
      </c>
      <c r="G4990" s="30" t="s">
        <v>4912</v>
      </c>
      <c r="H4990" s="31" t="s">
        <v>4025</v>
      </c>
      <c r="I4990" s="31" t="s">
        <v>48</v>
      </c>
      <c r="J4990" s="32">
        <v>270000</v>
      </c>
      <c r="K4990" s="33">
        <f t="shared" si="894"/>
        <v>54.171514827510293</v>
      </c>
      <c r="L4990" s="33">
        <v>258390</v>
      </c>
      <c r="M4990" s="33">
        <v>0</v>
      </c>
      <c r="N4990" s="33">
        <v>0</v>
      </c>
      <c r="O4990" s="33">
        <v>0</v>
      </c>
      <c r="P4990" s="33">
        <f t="shared" si="895"/>
        <v>270000</v>
      </c>
      <c r="Q4990" s="33">
        <f t="shared" si="896"/>
        <v>54.171514827510293</v>
      </c>
      <c r="R4990" s="33">
        <f t="shared" si="897"/>
        <v>258390</v>
      </c>
      <c r="S4990" s="33"/>
      <c r="T4990" s="30" t="str">
        <f t="shared" si="898"/>
        <v>COP</v>
      </c>
      <c r="U4990" s="33">
        <v>0</v>
      </c>
      <c r="V4990" s="33">
        <v>0</v>
      </c>
      <c r="W4990" s="33">
        <v>0</v>
      </c>
      <c r="X4990" s="33">
        <f t="shared" si="899"/>
        <v>270000</v>
      </c>
      <c r="Y4990" s="33">
        <f t="shared" si="900"/>
        <v>54.171514827510293</v>
      </c>
      <c r="Z4990" s="33">
        <f t="shared" si="901"/>
        <v>258390</v>
      </c>
      <c r="AA4990" s="34">
        <f t="shared" si="902"/>
        <v>6.3712278090758311E-06</v>
      </c>
      <c r="AB4990" s="33" t="s">
        <v>252</v>
      </c>
      <c r="AC4990" s="35">
        <v>44927</v>
      </c>
      <c r="AD4990" s="33">
        <v>90</v>
      </c>
      <c r="AE4990" s="36">
        <f t="shared" si="892"/>
        <v>45017</v>
      </c>
    </row>
    <row r="4991" spans="2:31" ht="14.5" hidden="1">
      <c r="B4991" s="29" t="s">
        <v>3919</v>
      </c>
      <c r="C4991" s="30" t="str">
        <f t="shared" si="893"/>
        <v>(Acreedores quirografarios)</v>
      </c>
      <c r="D4991" s="30">
        <v>5</v>
      </c>
      <c r="E4991" s="30" t="s">
        <v>5666</v>
      </c>
      <c r="F4991" s="30" t="s">
        <v>5667</v>
      </c>
      <c r="G4991" s="30" t="s">
        <v>4912</v>
      </c>
      <c r="H4991" s="31" t="s">
        <v>4026</v>
      </c>
      <c r="I4991" s="31" t="s">
        <v>48</v>
      </c>
      <c r="J4991" s="32">
        <v>751200</v>
      </c>
      <c r="K4991" s="33">
        <f t="shared" si="894"/>
        <v>148.79168108011783</v>
      </c>
      <c r="L4991" s="33">
        <v>709714</v>
      </c>
      <c r="M4991" s="33">
        <v>0</v>
      </c>
      <c r="N4991" s="33">
        <v>0</v>
      </c>
      <c r="O4991" s="33">
        <v>0</v>
      </c>
      <c r="P4991" s="33">
        <f t="shared" si="895"/>
        <v>751200</v>
      </c>
      <c r="Q4991" s="33">
        <f t="shared" si="896"/>
        <v>148.79168108011783</v>
      </c>
      <c r="R4991" s="33">
        <f t="shared" si="897"/>
        <v>709714</v>
      </c>
      <c r="S4991" s="33"/>
      <c r="T4991" s="30" t="str">
        <f t="shared" si="898"/>
        <v>COP</v>
      </c>
      <c r="U4991" s="33">
        <v>0</v>
      </c>
      <c r="V4991" s="33">
        <v>0</v>
      </c>
      <c r="W4991" s="33">
        <v>0</v>
      </c>
      <c r="X4991" s="33">
        <f t="shared" si="899"/>
        <v>751200</v>
      </c>
      <c r="Y4991" s="33">
        <f t="shared" si="900"/>
        <v>148.79168108011783</v>
      </c>
      <c r="Z4991" s="33">
        <f t="shared" si="901"/>
        <v>709714</v>
      </c>
      <c r="AA4991" s="34">
        <f t="shared" si="902"/>
        <v>1.7499708089672373E-05</v>
      </c>
      <c r="AB4991" s="33" t="s">
        <v>252</v>
      </c>
      <c r="AC4991" s="35">
        <v>44928</v>
      </c>
      <c r="AD4991" s="33">
        <v>90</v>
      </c>
      <c r="AE4991" s="36">
        <f t="shared" si="892"/>
        <v>45018</v>
      </c>
    </row>
    <row r="4992" spans="2:31" ht="14.5" hidden="1">
      <c r="B4992" s="29" t="s">
        <v>3919</v>
      </c>
      <c r="C4992" s="30" t="str">
        <f t="shared" si="893"/>
        <v>(Acreedores quirografarios)</v>
      </c>
      <c r="D4992" s="30">
        <v>5</v>
      </c>
      <c r="E4992" s="30" t="s">
        <v>5666</v>
      </c>
      <c r="F4992" s="30" t="s">
        <v>5667</v>
      </c>
      <c r="G4992" s="30" t="s">
        <v>4912</v>
      </c>
      <c r="H4992" s="31" t="s">
        <v>4027</v>
      </c>
      <c r="I4992" s="31" t="s">
        <v>48</v>
      </c>
      <c r="J4992" s="32">
        <v>280400</v>
      </c>
      <c r="K4992" s="33">
        <f t="shared" si="894"/>
        <v>55.636131115234228</v>
      </c>
      <c r="L4992" s="33">
        <v>265376</v>
      </c>
      <c r="M4992" s="33">
        <v>0</v>
      </c>
      <c r="N4992" s="33">
        <v>0</v>
      </c>
      <c r="O4992" s="33">
        <v>0</v>
      </c>
      <c r="P4992" s="33">
        <f t="shared" si="895"/>
        <v>280400</v>
      </c>
      <c r="Q4992" s="33">
        <f t="shared" si="896"/>
        <v>55.636131115234228</v>
      </c>
      <c r="R4992" s="33">
        <f t="shared" si="897"/>
        <v>265376</v>
      </c>
      <c r="S4992" s="33"/>
      <c r="T4992" s="30" t="str">
        <f t="shared" si="898"/>
        <v>COP</v>
      </c>
      <c r="U4992" s="33">
        <v>0</v>
      </c>
      <c r="V4992" s="33">
        <v>0</v>
      </c>
      <c r="W4992" s="33">
        <v>0</v>
      </c>
      <c r="X4992" s="33">
        <f t="shared" si="899"/>
        <v>280400</v>
      </c>
      <c r="Y4992" s="33">
        <f t="shared" si="900"/>
        <v>55.636131115234228</v>
      </c>
      <c r="Z4992" s="33">
        <f t="shared" si="901"/>
        <v>265376</v>
      </c>
      <c r="AA4992" s="34">
        <f t="shared" si="902"/>
        <v>6.5434844655803548E-06</v>
      </c>
      <c r="AB4992" s="33" t="s">
        <v>252</v>
      </c>
      <c r="AC4992" s="35">
        <v>44928</v>
      </c>
      <c r="AD4992" s="33">
        <v>90</v>
      </c>
      <c r="AE4992" s="36">
        <f t="shared" si="903" ref="AE4992:AE5055">+AD4992+AC4992</f>
        <v>45018</v>
      </c>
    </row>
    <row r="4993" spans="2:31" ht="14.5" hidden="1">
      <c r="B4993" s="29" t="s">
        <v>3919</v>
      </c>
      <c r="C4993" s="30" t="str">
        <f t="shared" si="893"/>
        <v>(Acreedores quirografarios)</v>
      </c>
      <c r="D4993" s="30">
        <v>5</v>
      </c>
      <c r="E4993" s="30" t="s">
        <v>5666</v>
      </c>
      <c r="F4993" s="30" t="s">
        <v>5667</v>
      </c>
      <c r="G4993" s="30" t="s">
        <v>4912</v>
      </c>
      <c r="H4993" s="31" t="s">
        <v>4028</v>
      </c>
      <c r="I4993" s="31" t="s">
        <v>48</v>
      </c>
      <c r="J4993" s="32">
        <v>811200</v>
      </c>
      <c r="K4993" s="33">
        <f t="shared" si="894"/>
        <v>160.86962902397349</v>
      </c>
      <c r="L4993" s="33">
        <v>767324</v>
      </c>
      <c r="M4993" s="33">
        <v>0</v>
      </c>
      <c r="N4993" s="33">
        <v>0</v>
      </c>
      <c r="O4993" s="33">
        <v>0</v>
      </c>
      <c r="P4993" s="33">
        <f t="shared" si="895"/>
        <v>811200</v>
      </c>
      <c r="Q4993" s="33">
        <f t="shared" si="896"/>
        <v>160.86962902397349</v>
      </c>
      <c r="R4993" s="33">
        <f t="shared" si="897"/>
        <v>767324</v>
      </c>
      <c r="S4993" s="33"/>
      <c r="T4993" s="30" t="str">
        <f t="shared" si="898"/>
        <v>COP</v>
      </c>
      <c r="U4993" s="33">
        <v>0</v>
      </c>
      <c r="V4993" s="33">
        <v>0</v>
      </c>
      <c r="W4993" s="33">
        <v>0</v>
      </c>
      <c r="X4993" s="33">
        <f t="shared" si="899"/>
        <v>811200</v>
      </c>
      <c r="Y4993" s="33">
        <f t="shared" si="900"/>
        <v>160.86962902397349</v>
      </c>
      <c r="Z4993" s="33">
        <f t="shared" si="901"/>
        <v>767324</v>
      </c>
      <c r="AA4993" s="34">
        <f t="shared" si="902"/>
        <v>1.8920221399323901E-05</v>
      </c>
      <c r="AB4993" s="33" t="s">
        <v>252</v>
      </c>
      <c r="AC4993" s="35">
        <v>44929</v>
      </c>
      <c r="AD4993" s="33">
        <v>90</v>
      </c>
      <c r="AE4993" s="36">
        <f t="shared" si="903"/>
        <v>45019</v>
      </c>
    </row>
    <row r="4994" spans="2:31" ht="14.5" hidden="1">
      <c r="B4994" s="29" t="s">
        <v>3919</v>
      </c>
      <c r="C4994" s="30" t="str">
        <f t="shared" si="893"/>
        <v>(Acreedores quirografarios)</v>
      </c>
      <c r="D4994" s="30">
        <v>5</v>
      </c>
      <c r="E4994" s="30" t="s">
        <v>5666</v>
      </c>
      <c r="F4994" s="30" t="s">
        <v>5667</v>
      </c>
      <c r="G4994" s="30" t="s">
        <v>4912</v>
      </c>
      <c r="H4994" s="31" t="s">
        <v>4029</v>
      </c>
      <c r="I4994" s="31" t="s">
        <v>48</v>
      </c>
      <c r="J4994" s="32">
        <v>440800</v>
      </c>
      <c r="K4994" s="33">
        <f t="shared" si="894"/>
        <v>87.116366342757104</v>
      </c>
      <c r="L4994" s="33">
        <v>415532</v>
      </c>
      <c r="M4994" s="33">
        <v>0</v>
      </c>
      <c r="N4994" s="33">
        <v>0</v>
      </c>
      <c r="O4994" s="33">
        <v>0</v>
      </c>
      <c r="P4994" s="33">
        <f t="shared" si="895"/>
        <v>440800</v>
      </c>
      <c r="Q4994" s="33">
        <f t="shared" si="896"/>
        <v>87.116366342757104</v>
      </c>
      <c r="R4994" s="33">
        <f t="shared" si="897"/>
        <v>415532</v>
      </c>
      <c r="S4994" s="33"/>
      <c r="T4994" s="30" t="str">
        <f t="shared" si="898"/>
        <v>COP</v>
      </c>
      <c r="U4994" s="33">
        <v>0</v>
      </c>
      <c r="V4994" s="33">
        <v>0</v>
      </c>
      <c r="W4994" s="33">
        <v>0</v>
      </c>
      <c r="X4994" s="33">
        <f t="shared" si="899"/>
        <v>440800</v>
      </c>
      <c r="Y4994" s="33">
        <f t="shared" si="900"/>
        <v>87.116366342757104</v>
      </c>
      <c r="Z4994" s="33">
        <f t="shared" si="901"/>
        <v>415532</v>
      </c>
      <c r="AA4994" s="34">
        <f t="shared" si="902"/>
        <v>1.0245942311857651E-05</v>
      </c>
      <c r="AB4994" s="33" t="s">
        <v>252</v>
      </c>
      <c r="AC4994" s="35">
        <v>44930</v>
      </c>
      <c r="AD4994" s="33">
        <v>90</v>
      </c>
      <c r="AE4994" s="36">
        <f t="shared" si="903"/>
        <v>45020</v>
      </c>
    </row>
    <row r="4995" spans="2:31" ht="14.5" hidden="1">
      <c r="B4995" s="29" t="s">
        <v>3919</v>
      </c>
      <c r="C4995" s="30" t="str">
        <f t="shared" si="893"/>
        <v>(Acreedores quirografarios)</v>
      </c>
      <c r="D4995" s="30">
        <v>5</v>
      </c>
      <c r="E4995" s="30" t="s">
        <v>5666</v>
      </c>
      <c r="F4995" s="30" t="s">
        <v>5667</v>
      </c>
      <c r="G4995" s="30" t="s">
        <v>4912</v>
      </c>
      <c r="H4995" s="31" t="s">
        <v>4030</v>
      </c>
      <c r="I4995" s="31" t="s">
        <v>48</v>
      </c>
      <c r="J4995" s="32">
        <v>185000</v>
      </c>
      <c r="K4995" s="33">
        <f t="shared" si="894"/>
        <v>37.15106345063262</v>
      </c>
      <c r="L4995" s="33">
        <v>177205</v>
      </c>
      <c r="M4995" s="33">
        <v>0</v>
      </c>
      <c r="N4995" s="33">
        <v>0</v>
      </c>
      <c r="O4995" s="33">
        <v>0</v>
      </c>
      <c r="P4995" s="33">
        <f t="shared" si="895"/>
        <v>185000</v>
      </c>
      <c r="Q4995" s="33">
        <f t="shared" si="896"/>
        <v>37.15106345063262</v>
      </c>
      <c r="R4995" s="33">
        <f t="shared" si="897"/>
        <v>177205</v>
      </c>
      <c r="S4995" s="33"/>
      <c r="T4995" s="30" t="str">
        <f t="shared" si="898"/>
        <v>COP</v>
      </c>
      <c r="U4995" s="33">
        <v>0</v>
      </c>
      <c r="V4995" s="33">
        <v>0</v>
      </c>
      <c r="W4995" s="33">
        <v>0</v>
      </c>
      <c r="X4995" s="33">
        <f t="shared" si="899"/>
        <v>185000</v>
      </c>
      <c r="Y4995" s="33">
        <f t="shared" si="900"/>
        <v>37.15106345063262</v>
      </c>
      <c r="Z4995" s="33">
        <f t="shared" si="901"/>
        <v>177205</v>
      </c>
      <c r="AA4995" s="34">
        <f t="shared" si="902"/>
        <v>4.3694160915951957E-06</v>
      </c>
      <c r="AB4995" s="33" t="s">
        <v>252</v>
      </c>
      <c r="AC4995" s="35">
        <v>44930</v>
      </c>
      <c r="AD4995" s="33">
        <v>90</v>
      </c>
      <c r="AE4995" s="36">
        <f t="shared" si="903"/>
        <v>45020</v>
      </c>
    </row>
    <row r="4996" spans="2:31" ht="14.5" hidden="1">
      <c r="B4996" s="29" t="s">
        <v>3919</v>
      </c>
      <c r="C4996" s="30" t="str">
        <f t="shared" si="893"/>
        <v>(Acreedores quirografarios)</v>
      </c>
      <c r="D4996" s="30">
        <v>5</v>
      </c>
      <c r="E4996" s="30" t="s">
        <v>5666</v>
      </c>
      <c r="F4996" s="30" t="s">
        <v>5667</v>
      </c>
      <c r="G4996" s="30" t="s">
        <v>4912</v>
      </c>
      <c r="H4996" s="31" t="s">
        <v>4031</v>
      </c>
      <c r="I4996" s="31" t="s">
        <v>48</v>
      </c>
      <c r="J4996" s="32">
        <v>470800</v>
      </c>
      <c r="K4996" s="33">
        <f t="shared" si="894"/>
        <v>93.155130664486293</v>
      </c>
      <c r="L4996" s="33">
        <v>444336</v>
      </c>
      <c r="M4996" s="33">
        <v>0</v>
      </c>
      <c r="N4996" s="33">
        <v>0</v>
      </c>
      <c r="O4996" s="33">
        <v>0</v>
      </c>
      <c r="P4996" s="33">
        <f t="shared" si="895"/>
        <v>470800</v>
      </c>
      <c r="Q4996" s="33">
        <f t="shared" si="896"/>
        <v>93.155130664486293</v>
      </c>
      <c r="R4996" s="33">
        <f t="shared" si="897"/>
        <v>444336</v>
      </c>
      <c r="S4996" s="33"/>
      <c r="T4996" s="30" t="str">
        <f t="shared" si="898"/>
        <v>COP</v>
      </c>
      <c r="U4996" s="33">
        <v>0</v>
      </c>
      <c r="V4996" s="33">
        <v>0</v>
      </c>
      <c r="W4996" s="33">
        <v>0</v>
      </c>
      <c r="X4996" s="33">
        <f t="shared" si="899"/>
        <v>470800</v>
      </c>
      <c r="Y4996" s="33">
        <f t="shared" si="900"/>
        <v>93.155130664486293</v>
      </c>
      <c r="Z4996" s="33">
        <f t="shared" si="901"/>
        <v>444336</v>
      </c>
      <c r="AA4996" s="34">
        <f t="shared" si="902"/>
        <v>1.0956174309274811E-05</v>
      </c>
      <c r="AB4996" s="33" t="s">
        <v>252</v>
      </c>
      <c r="AC4996" s="35">
        <v>44930</v>
      </c>
      <c r="AD4996" s="33">
        <v>90</v>
      </c>
      <c r="AE4996" s="36">
        <f t="shared" si="903"/>
        <v>45020</v>
      </c>
    </row>
    <row r="4997" spans="2:31" ht="14.5" hidden="1">
      <c r="B4997" s="29" t="s">
        <v>3919</v>
      </c>
      <c r="C4997" s="30" t="str">
        <f t="shared" si="893"/>
        <v>(Acreedores quirografarios)</v>
      </c>
      <c r="D4997" s="30">
        <v>5</v>
      </c>
      <c r="E4997" s="30" t="s">
        <v>5666</v>
      </c>
      <c r="F4997" s="30" t="s">
        <v>5667</v>
      </c>
      <c r="G4997" s="30" t="s">
        <v>4912</v>
      </c>
      <c r="H4997" s="31" t="s">
        <v>4032</v>
      </c>
      <c r="I4997" s="31" t="s">
        <v>48</v>
      </c>
      <c r="J4997" s="32">
        <v>370000</v>
      </c>
      <c r="K4997" s="33">
        <f t="shared" si="894"/>
        <v>74.301707600867942</v>
      </c>
      <c r="L4997" s="33">
        <v>354408</v>
      </c>
      <c r="M4997" s="33">
        <v>0</v>
      </c>
      <c r="N4997" s="33">
        <v>0</v>
      </c>
      <c r="O4997" s="33">
        <v>0</v>
      </c>
      <c r="P4997" s="33">
        <f t="shared" si="895"/>
        <v>370000</v>
      </c>
      <c r="Q4997" s="33">
        <f t="shared" si="896"/>
        <v>74.301707600867942</v>
      </c>
      <c r="R4997" s="33">
        <f t="shared" si="897"/>
        <v>354408</v>
      </c>
      <c r="S4997" s="33"/>
      <c r="T4997" s="30" t="str">
        <f t="shared" si="898"/>
        <v>COP</v>
      </c>
      <c r="U4997" s="33">
        <v>0</v>
      </c>
      <c r="V4997" s="33">
        <v>0</v>
      </c>
      <c r="W4997" s="33">
        <v>0</v>
      </c>
      <c r="X4997" s="33">
        <f t="shared" si="899"/>
        <v>370000</v>
      </c>
      <c r="Y4997" s="33">
        <f t="shared" si="900"/>
        <v>74.301707600867942</v>
      </c>
      <c r="Z4997" s="33">
        <f t="shared" si="901"/>
        <v>354408</v>
      </c>
      <c r="AA4997" s="34">
        <f t="shared" si="902"/>
        <v>8.7387828683731843E-06</v>
      </c>
      <c r="AB4997" s="33" t="s">
        <v>252</v>
      </c>
      <c r="AC4997" s="35">
        <v>44930</v>
      </c>
      <c r="AD4997" s="33">
        <v>90</v>
      </c>
      <c r="AE4997" s="36">
        <f t="shared" si="903"/>
        <v>45020</v>
      </c>
    </row>
    <row r="4998" spans="2:31" ht="14.5" hidden="1">
      <c r="B4998" s="29" t="s">
        <v>3919</v>
      </c>
      <c r="C4998" s="30" t="str">
        <f t="shared" si="893"/>
        <v>(Acreedores quirografarios)</v>
      </c>
      <c r="D4998" s="30">
        <v>5</v>
      </c>
      <c r="E4998" s="30" t="s">
        <v>5666</v>
      </c>
      <c r="F4998" s="30" t="s">
        <v>5667</v>
      </c>
      <c r="G4998" s="30" t="s">
        <v>4912</v>
      </c>
      <c r="H4998" s="31" t="s">
        <v>4033</v>
      </c>
      <c r="I4998" s="31" t="s">
        <v>48</v>
      </c>
      <c r="J4998" s="32">
        <v>500800</v>
      </c>
      <c r="K4998" s="33">
        <f t="shared" si="894"/>
        <v>99.19431428661278</v>
      </c>
      <c r="L4998" s="33">
        <v>473142</v>
      </c>
      <c r="M4998" s="33">
        <v>0</v>
      </c>
      <c r="N4998" s="33">
        <v>0</v>
      </c>
      <c r="O4998" s="33">
        <v>0</v>
      </c>
      <c r="P4998" s="33">
        <f t="shared" si="895"/>
        <v>500800</v>
      </c>
      <c r="Q4998" s="33">
        <f t="shared" si="896"/>
        <v>99.19431428661278</v>
      </c>
      <c r="R4998" s="33">
        <f t="shared" si="897"/>
        <v>473142</v>
      </c>
      <c r="S4998" s="33"/>
      <c r="T4998" s="30" t="str">
        <f t="shared" si="898"/>
        <v>COP</v>
      </c>
      <c r="U4998" s="33">
        <v>0</v>
      </c>
      <c r="V4998" s="33">
        <v>0</v>
      </c>
      <c r="W4998" s="33">
        <v>0</v>
      </c>
      <c r="X4998" s="33">
        <f t="shared" si="899"/>
        <v>500800</v>
      </c>
      <c r="Y4998" s="33">
        <f t="shared" si="900"/>
        <v>99.19431428661278</v>
      </c>
      <c r="Z4998" s="33">
        <f t="shared" si="901"/>
        <v>473142</v>
      </c>
      <c r="AA4998" s="34">
        <f t="shared" si="902"/>
        <v>1.1666455621509179E-05</v>
      </c>
      <c r="AB4998" s="33" t="s">
        <v>252</v>
      </c>
      <c r="AC4998" s="35">
        <v>44930</v>
      </c>
      <c r="AD4998" s="33">
        <v>90</v>
      </c>
      <c r="AE4998" s="36">
        <f t="shared" si="903"/>
        <v>45020</v>
      </c>
    </row>
    <row r="4999" spans="2:31" ht="14.5" hidden="1">
      <c r="B4999" s="29" t="s">
        <v>3919</v>
      </c>
      <c r="C4999" s="30" t="str">
        <f t="shared" si="893"/>
        <v>(Acreedores quirografarios)</v>
      </c>
      <c r="D4999" s="30">
        <v>5</v>
      </c>
      <c r="E4999" s="30" t="s">
        <v>5666</v>
      </c>
      <c r="F4999" s="30" t="s">
        <v>5667</v>
      </c>
      <c r="G4999" s="30" t="s">
        <v>4912</v>
      </c>
      <c r="H4999" s="31" t="s">
        <v>4034</v>
      </c>
      <c r="I4999" s="31" t="s">
        <v>48</v>
      </c>
      <c r="J4999" s="32">
        <v>1031600</v>
      </c>
      <c r="K4999" s="33">
        <f t="shared" si="894"/>
        <v>204.42781219535203</v>
      </c>
      <c r="L4999" s="33">
        <v>975090</v>
      </c>
      <c r="M4999" s="33">
        <v>0</v>
      </c>
      <c r="N4999" s="33">
        <v>0</v>
      </c>
      <c r="O4999" s="33">
        <v>0</v>
      </c>
      <c r="P4999" s="33">
        <f t="shared" si="895"/>
        <v>1031600</v>
      </c>
      <c r="Q4999" s="33">
        <f t="shared" si="896"/>
        <v>204.42781219535203</v>
      </c>
      <c r="R4999" s="33">
        <f t="shared" si="897"/>
        <v>975090</v>
      </c>
      <c r="S4999" s="38"/>
      <c r="T4999" s="30" t="str">
        <f t="shared" si="898"/>
        <v>COP</v>
      </c>
      <c r="U4999" s="33">
        <v>0</v>
      </c>
      <c r="V4999" s="33">
        <v>0</v>
      </c>
      <c r="W4999" s="33">
        <v>0</v>
      </c>
      <c r="X4999" s="33">
        <f t="shared" si="899"/>
        <v>1031600</v>
      </c>
      <c r="Y4999" s="33">
        <f t="shared" si="900"/>
        <v>204.42781219535203</v>
      </c>
      <c r="Z4999" s="33">
        <f t="shared" si="901"/>
        <v>975090</v>
      </c>
      <c r="AA4999" s="34">
        <f t="shared" si="902"/>
        <v>2.4043192555252728E-05</v>
      </c>
      <c r="AB4999" s="33" t="s">
        <v>252</v>
      </c>
      <c r="AC4999" s="35">
        <v>44931</v>
      </c>
      <c r="AD4999" s="33">
        <v>90</v>
      </c>
      <c r="AE4999" s="36">
        <f t="shared" si="903"/>
        <v>45021</v>
      </c>
    </row>
    <row r="5000" spans="2:31" ht="14.5" hidden="1">
      <c r="B5000" s="29" t="s">
        <v>3919</v>
      </c>
      <c r="C5000" s="30" t="str">
        <f t="shared" si="893"/>
        <v>(Acreedores quirografarios)</v>
      </c>
      <c r="D5000" s="30">
        <v>5</v>
      </c>
      <c r="E5000" s="30" t="s">
        <v>5666</v>
      </c>
      <c r="F5000" s="30" t="s">
        <v>5667</v>
      </c>
      <c r="G5000" s="30" t="s">
        <v>4912</v>
      </c>
      <c r="H5000" s="31" t="s">
        <v>4035</v>
      </c>
      <c r="I5000" s="31" t="s">
        <v>48</v>
      </c>
      <c r="J5000" s="32">
        <v>185000</v>
      </c>
      <c r="K5000" s="33">
        <f t="shared" si="894"/>
        <v>37.15106345063262</v>
      </c>
      <c r="L5000" s="33">
        <v>177205</v>
      </c>
      <c r="M5000" s="33">
        <v>0</v>
      </c>
      <c r="N5000" s="33">
        <v>0</v>
      </c>
      <c r="O5000" s="33">
        <v>0</v>
      </c>
      <c r="P5000" s="33">
        <f t="shared" si="895"/>
        <v>185000</v>
      </c>
      <c r="Q5000" s="33">
        <f t="shared" si="896"/>
        <v>37.15106345063262</v>
      </c>
      <c r="R5000" s="33">
        <f t="shared" si="897"/>
        <v>177205</v>
      </c>
      <c r="S5000" s="33"/>
      <c r="T5000" s="30" t="str">
        <f t="shared" si="898"/>
        <v>COP</v>
      </c>
      <c r="U5000" s="33">
        <v>0</v>
      </c>
      <c r="V5000" s="33">
        <v>0</v>
      </c>
      <c r="W5000" s="33">
        <v>0</v>
      </c>
      <c r="X5000" s="33">
        <f t="shared" si="899"/>
        <v>185000</v>
      </c>
      <c r="Y5000" s="33">
        <f t="shared" si="900"/>
        <v>37.15106345063262</v>
      </c>
      <c r="Z5000" s="33">
        <f t="shared" si="901"/>
        <v>177205</v>
      </c>
      <c r="AA5000" s="34">
        <f t="shared" si="902"/>
        <v>4.3694160915951957E-06</v>
      </c>
      <c r="AB5000" s="33" t="s">
        <v>252</v>
      </c>
      <c r="AC5000" s="35">
        <v>44931</v>
      </c>
      <c r="AD5000" s="33">
        <v>90</v>
      </c>
      <c r="AE5000" s="36">
        <f t="shared" si="903"/>
        <v>45021</v>
      </c>
    </row>
    <row r="5001" spans="2:31" ht="14.5" hidden="1">
      <c r="B5001" s="29" t="s">
        <v>3919</v>
      </c>
      <c r="C5001" s="30" t="str">
        <f t="shared" si="893"/>
        <v>(Acreedores quirografarios)</v>
      </c>
      <c r="D5001" s="30">
        <v>5</v>
      </c>
      <c r="E5001" s="30" t="s">
        <v>5666</v>
      </c>
      <c r="F5001" s="30" t="s">
        <v>5667</v>
      </c>
      <c r="G5001" s="30" t="s">
        <v>4912</v>
      </c>
      <c r="H5001" s="31" t="s">
        <v>4036</v>
      </c>
      <c r="I5001" s="31" t="s">
        <v>48</v>
      </c>
      <c r="J5001" s="32">
        <v>250400</v>
      </c>
      <c r="K5001" s="33">
        <f t="shared" si="894"/>
        <v>49.597366793505032</v>
      </c>
      <c r="L5001" s="33">
        <v>236572</v>
      </c>
      <c r="M5001" s="33">
        <v>0</v>
      </c>
      <c r="N5001" s="33">
        <v>0</v>
      </c>
      <c r="O5001" s="33">
        <v>0</v>
      </c>
      <c r="P5001" s="33">
        <f t="shared" si="895"/>
        <v>250400</v>
      </c>
      <c r="Q5001" s="33">
        <f t="shared" si="896"/>
        <v>49.597366793505032</v>
      </c>
      <c r="R5001" s="33">
        <f t="shared" si="897"/>
        <v>236572</v>
      </c>
      <c r="S5001" s="33"/>
      <c r="T5001" s="30" t="str">
        <f t="shared" si="898"/>
        <v>COP</v>
      </c>
      <c r="U5001" s="33">
        <v>0</v>
      </c>
      <c r="V5001" s="33">
        <v>0</v>
      </c>
      <c r="W5001" s="33">
        <v>0</v>
      </c>
      <c r="X5001" s="33">
        <f t="shared" si="899"/>
        <v>250400</v>
      </c>
      <c r="Y5001" s="33">
        <f t="shared" si="900"/>
        <v>49.597366793505032</v>
      </c>
      <c r="Z5001" s="33">
        <f t="shared" si="901"/>
        <v>236572</v>
      </c>
      <c r="AA5001" s="34">
        <f t="shared" si="902"/>
        <v>5.8332524681631933E-06</v>
      </c>
      <c r="AB5001" s="33" t="s">
        <v>252</v>
      </c>
      <c r="AC5001" s="35">
        <v>44931</v>
      </c>
      <c r="AD5001" s="33">
        <v>90</v>
      </c>
      <c r="AE5001" s="36">
        <f t="shared" si="903"/>
        <v>45021</v>
      </c>
    </row>
    <row r="5002" spans="2:31" ht="14.5" hidden="1">
      <c r="B5002" s="29" t="s">
        <v>3919</v>
      </c>
      <c r="C5002" s="30" t="str">
        <f t="shared" si="893"/>
        <v>(Acreedores quirografarios)</v>
      </c>
      <c r="D5002" s="30">
        <v>5</v>
      </c>
      <c r="E5002" s="30" t="s">
        <v>5666</v>
      </c>
      <c r="F5002" s="30" t="s">
        <v>5667</v>
      </c>
      <c r="G5002" s="30" t="s">
        <v>4912</v>
      </c>
      <c r="H5002" s="31" t="s">
        <v>4037</v>
      </c>
      <c r="I5002" s="31" t="s">
        <v>48</v>
      </c>
      <c r="J5002" s="32">
        <v>220400</v>
      </c>
      <c r="K5002" s="33">
        <f t="shared" si="894"/>
        <v>43.558183171378552</v>
      </c>
      <c r="L5002" s="33">
        <v>207766</v>
      </c>
      <c r="M5002" s="33">
        <v>0</v>
      </c>
      <c r="N5002" s="33">
        <v>0</v>
      </c>
      <c r="O5002" s="33">
        <v>0</v>
      </c>
      <c r="P5002" s="33">
        <f t="shared" si="895"/>
        <v>220400</v>
      </c>
      <c r="Q5002" s="33">
        <f t="shared" si="896"/>
        <v>43.558183171378552</v>
      </c>
      <c r="R5002" s="33">
        <f t="shared" si="897"/>
        <v>207766</v>
      </c>
      <c r="S5002" s="33"/>
      <c r="T5002" s="30" t="str">
        <f t="shared" si="898"/>
        <v>COP</v>
      </c>
      <c r="U5002" s="33">
        <v>0</v>
      </c>
      <c r="V5002" s="33">
        <v>0</v>
      </c>
      <c r="W5002" s="33">
        <v>0</v>
      </c>
      <c r="X5002" s="33">
        <f t="shared" si="899"/>
        <v>220400</v>
      </c>
      <c r="Y5002" s="33">
        <f t="shared" si="900"/>
        <v>43.558183171378552</v>
      </c>
      <c r="Z5002" s="33">
        <f t="shared" si="901"/>
        <v>207766</v>
      </c>
      <c r="AA5002" s="34">
        <f t="shared" si="902"/>
        <v>5.1229711559288254E-06</v>
      </c>
      <c r="AB5002" s="33" t="s">
        <v>252</v>
      </c>
      <c r="AC5002" s="35">
        <v>44931</v>
      </c>
      <c r="AD5002" s="33">
        <v>90</v>
      </c>
      <c r="AE5002" s="36">
        <f t="shared" si="903"/>
        <v>45021</v>
      </c>
    </row>
    <row r="5003" spans="2:31" ht="14.5" hidden="1">
      <c r="B5003" s="29" t="s">
        <v>3919</v>
      </c>
      <c r="C5003" s="30" t="str">
        <f t="shared" si="893"/>
        <v>(Acreedores quirografarios)</v>
      </c>
      <c r="D5003" s="30">
        <v>5</v>
      </c>
      <c r="E5003" s="30" t="s">
        <v>5666</v>
      </c>
      <c r="F5003" s="30" t="s">
        <v>5667</v>
      </c>
      <c r="G5003" s="30" t="s">
        <v>4912</v>
      </c>
      <c r="H5003" s="31" t="s">
        <v>4038</v>
      </c>
      <c r="I5003" s="31" t="s">
        <v>48</v>
      </c>
      <c r="J5003" s="32">
        <v>185000</v>
      </c>
      <c r="K5003" s="33">
        <f t="shared" si="894"/>
        <v>37.15106345063262</v>
      </c>
      <c r="L5003" s="33">
        <v>177205</v>
      </c>
      <c r="M5003" s="33">
        <v>0</v>
      </c>
      <c r="N5003" s="33">
        <v>0</v>
      </c>
      <c r="O5003" s="33">
        <v>0</v>
      </c>
      <c r="P5003" s="33">
        <f t="shared" si="895"/>
        <v>185000</v>
      </c>
      <c r="Q5003" s="33">
        <f t="shared" si="896"/>
        <v>37.15106345063262</v>
      </c>
      <c r="R5003" s="33">
        <f t="shared" si="897"/>
        <v>177205</v>
      </c>
      <c r="S5003" s="33"/>
      <c r="T5003" s="30" t="str">
        <f t="shared" si="898"/>
        <v>COP</v>
      </c>
      <c r="U5003" s="33">
        <v>0</v>
      </c>
      <c r="V5003" s="33">
        <v>0</v>
      </c>
      <c r="W5003" s="33">
        <v>0</v>
      </c>
      <c r="X5003" s="33">
        <f t="shared" si="899"/>
        <v>185000</v>
      </c>
      <c r="Y5003" s="33">
        <f t="shared" si="900"/>
        <v>37.15106345063262</v>
      </c>
      <c r="Z5003" s="33">
        <f t="shared" si="901"/>
        <v>177205</v>
      </c>
      <c r="AA5003" s="34">
        <f t="shared" si="902"/>
        <v>4.3694160915951957E-06</v>
      </c>
      <c r="AB5003" s="33" t="s">
        <v>252</v>
      </c>
      <c r="AC5003" s="35">
        <v>44931</v>
      </c>
      <c r="AD5003" s="33">
        <v>90</v>
      </c>
      <c r="AE5003" s="36">
        <f t="shared" si="903"/>
        <v>45021</v>
      </c>
    </row>
    <row r="5004" spans="2:31" ht="14.5" hidden="1">
      <c r="B5004" s="29" t="s">
        <v>3919</v>
      </c>
      <c r="C5004" s="30" t="str">
        <f t="shared" si="893"/>
        <v>(Acreedores quirografarios)</v>
      </c>
      <c r="D5004" s="30">
        <v>5</v>
      </c>
      <c r="E5004" s="30" t="s">
        <v>5666</v>
      </c>
      <c r="F5004" s="30" t="s">
        <v>5667</v>
      </c>
      <c r="G5004" s="30" t="s">
        <v>4912</v>
      </c>
      <c r="H5004" s="31" t="s">
        <v>4039</v>
      </c>
      <c r="I5004" s="31" t="s">
        <v>48</v>
      </c>
      <c r="J5004" s="32">
        <v>605000</v>
      </c>
      <c r="K5004" s="33">
        <f t="shared" si="894"/>
        <v>121.51807708837804</v>
      </c>
      <c r="L5004" s="33">
        <v>579623</v>
      </c>
      <c r="M5004" s="33">
        <v>0</v>
      </c>
      <c r="N5004" s="33">
        <v>0</v>
      </c>
      <c r="O5004" s="33">
        <v>0</v>
      </c>
      <c r="P5004" s="33">
        <f t="shared" si="895"/>
        <v>605000</v>
      </c>
      <c r="Q5004" s="33">
        <f t="shared" si="896"/>
        <v>121.51807708837804</v>
      </c>
      <c r="R5004" s="33">
        <f t="shared" si="897"/>
        <v>579623</v>
      </c>
      <c r="S5004" s="33"/>
      <c r="T5004" s="30" t="str">
        <f t="shared" si="898"/>
        <v>COP</v>
      </c>
      <c r="U5004" s="33">
        <v>0</v>
      </c>
      <c r="V5004" s="33">
        <v>0</v>
      </c>
      <c r="W5004" s="33">
        <v>0</v>
      </c>
      <c r="X5004" s="33">
        <f t="shared" si="899"/>
        <v>605000</v>
      </c>
      <c r="Y5004" s="33">
        <f t="shared" si="900"/>
        <v>121.51807708837804</v>
      </c>
      <c r="Z5004" s="33">
        <f t="shared" si="901"/>
        <v>579623</v>
      </c>
      <c r="AA5004" s="34">
        <f t="shared" si="902"/>
        <v>1.4292001147025661E-05</v>
      </c>
      <c r="AB5004" s="33" t="s">
        <v>252</v>
      </c>
      <c r="AC5004" s="35">
        <v>44931</v>
      </c>
      <c r="AD5004" s="33">
        <v>90</v>
      </c>
      <c r="AE5004" s="36">
        <f t="shared" si="903"/>
        <v>45021</v>
      </c>
    </row>
    <row r="5005" spans="2:31" ht="14.5" hidden="1">
      <c r="B5005" s="29" t="s">
        <v>3919</v>
      </c>
      <c r="C5005" s="30" t="str">
        <f t="shared" si="893"/>
        <v>(Acreedores quirografarios)</v>
      </c>
      <c r="D5005" s="30">
        <v>5</v>
      </c>
      <c r="E5005" s="30" t="s">
        <v>5666</v>
      </c>
      <c r="F5005" s="30" t="s">
        <v>5667</v>
      </c>
      <c r="G5005" s="30" t="s">
        <v>4912</v>
      </c>
      <c r="H5005" s="31" t="s">
        <v>4040</v>
      </c>
      <c r="I5005" s="31" t="s">
        <v>48</v>
      </c>
      <c r="J5005" s="32">
        <v>1160000</v>
      </c>
      <c r="K5005" s="33">
        <f t="shared" si="894"/>
        <v>232.97042883948131</v>
      </c>
      <c r="L5005" s="33">
        <v>1111234</v>
      </c>
      <c r="M5005" s="33">
        <v>0</v>
      </c>
      <c r="N5005" s="33">
        <v>0</v>
      </c>
      <c r="O5005" s="33">
        <v>0</v>
      </c>
      <c r="P5005" s="33">
        <f t="shared" si="895"/>
        <v>1160000</v>
      </c>
      <c r="Q5005" s="33">
        <f t="shared" si="896"/>
        <v>232.97042883948131</v>
      </c>
      <c r="R5005" s="33">
        <f t="shared" si="897"/>
        <v>1111234</v>
      </c>
      <c r="S5005" s="33"/>
      <c r="T5005" s="30" t="str">
        <f t="shared" si="898"/>
        <v>COP</v>
      </c>
      <c r="U5005" s="33">
        <v>0</v>
      </c>
      <c r="V5005" s="33">
        <v>0</v>
      </c>
      <c r="W5005" s="33">
        <v>0</v>
      </c>
      <c r="X5005" s="33">
        <f t="shared" si="899"/>
        <v>1160000</v>
      </c>
      <c r="Y5005" s="33">
        <f t="shared" si="900"/>
        <v>232.97042883948131</v>
      </c>
      <c r="Z5005" s="33">
        <f t="shared" si="901"/>
        <v>1111234</v>
      </c>
      <c r="AA5005" s="34">
        <f t="shared" si="902"/>
        <v>2.7400150792176836E-05</v>
      </c>
      <c r="AB5005" s="33" t="s">
        <v>252</v>
      </c>
      <c r="AC5005" s="35">
        <v>44932</v>
      </c>
      <c r="AD5005" s="33">
        <v>90</v>
      </c>
      <c r="AE5005" s="36">
        <f t="shared" si="903"/>
        <v>45022</v>
      </c>
    </row>
    <row r="5006" spans="2:31" ht="14.5" hidden="1">
      <c r="B5006" s="29" t="s">
        <v>3919</v>
      </c>
      <c r="C5006" s="30" t="str">
        <f t="shared" si="893"/>
        <v>(Acreedores quirografarios)</v>
      </c>
      <c r="D5006" s="30">
        <v>5</v>
      </c>
      <c r="E5006" s="30" t="s">
        <v>5666</v>
      </c>
      <c r="F5006" s="30" t="s">
        <v>5667</v>
      </c>
      <c r="G5006" s="30" t="s">
        <v>4912</v>
      </c>
      <c r="H5006" s="31" t="s">
        <v>4041</v>
      </c>
      <c r="I5006" s="31" t="s">
        <v>48</v>
      </c>
      <c r="J5006" s="32">
        <v>410800</v>
      </c>
      <c r="K5006" s="33">
        <f t="shared" si="894"/>
        <v>81.077182720630617</v>
      </c>
      <c r="L5006" s="33">
        <v>386726</v>
      </c>
      <c r="M5006" s="33">
        <v>0</v>
      </c>
      <c r="N5006" s="33">
        <v>0</v>
      </c>
      <c r="O5006" s="33">
        <v>0</v>
      </c>
      <c r="P5006" s="33">
        <f t="shared" si="895"/>
        <v>410800</v>
      </c>
      <c r="Q5006" s="33">
        <f t="shared" si="896"/>
        <v>81.077182720630617</v>
      </c>
      <c r="R5006" s="33">
        <f t="shared" si="897"/>
        <v>386726</v>
      </c>
      <c r="S5006" s="33"/>
      <c r="T5006" s="30" t="str">
        <f t="shared" si="898"/>
        <v>COP</v>
      </c>
      <c r="U5006" s="33">
        <v>0</v>
      </c>
      <c r="V5006" s="33">
        <v>0</v>
      </c>
      <c r="W5006" s="33">
        <v>0</v>
      </c>
      <c r="X5006" s="33">
        <f t="shared" si="899"/>
        <v>410800</v>
      </c>
      <c r="Y5006" s="33">
        <f t="shared" si="900"/>
        <v>81.077182720630617</v>
      </c>
      <c r="Z5006" s="33">
        <f t="shared" si="901"/>
        <v>386726</v>
      </c>
      <c r="AA5006" s="34">
        <f t="shared" si="902"/>
        <v>9.535660999623283E-06</v>
      </c>
      <c r="AB5006" s="33" t="s">
        <v>252</v>
      </c>
      <c r="AC5006" s="35">
        <v>44934</v>
      </c>
      <c r="AD5006" s="33">
        <v>90</v>
      </c>
      <c r="AE5006" s="36">
        <f t="shared" si="903"/>
        <v>45024</v>
      </c>
    </row>
    <row r="5007" spans="2:31" ht="14.5" hidden="1">
      <c r="B5007" s="29" t="s">
        <v>3919</v>
      </c>
      <c r="C5007" s="30" t="str">
        <f t="shared" si="893"/>
        <v>(Acreedores quirografarios)</v>
      </c>
      <c r="D5007" s="30">
        <v>5</v>
      </c>
      <c r="E5007" s="30" t="s">
        <v>5666</v>
      </c>
      <c r="F5007" s="30" t="s">
        <v>5667</v>
      </c>
      <c r="G5007" s="30" t="s">
        <v>4912</v>
      </c>
      <c r="H5007" s="31" t="s">
        <v>4042</v>
      </c>
      <c r="I5007" s="31" t="s">
        <v>48</v>
      </c>
      <c r="J5007" s="32">
        <v>190400</v>
      </c>
      <c r="K5007" s="33">
        <f t="shared" si="894"/>
        <v>38.693040661656021</v>
      </c>
      <c r="L5007" s="33">
        <v>184560</v>
      </c>
      <c r="M5007" s="33">
        <v>0</v>
      </c>
      <c r="N5007" s="33">
        <v>0</v>
      </c>
      <c r="O5007" s="33">
        <v>0</v>
      </c>
      <c r="P5007" s="33">
        <f t="shared" si="895"/>
        <v>190400</v>
      </c>
      <c r="Q5007" s="33">
        <f t="shared" si="896"/>
        <v>38.693040661656021</v>
      </c>
      <c r="R5007" s="33">
        <f t="shared" si="897"/>
        <v>184560</v>
      </c>
      <c r="S5007" s="33"/>
      <c r="T5007" s="30" t="str">
        <f t="shared" si="898"/>
        <v>COP</v>
      </c>
      <c r="U5007" s="33">
        <v>0</v>
      </c>
      <c r="V5007" s="33">
        <v>0</v>
      </c>
      <c r="W5007" s="33">
        <v>0</v>
      </c>
      <c r="X5007" s="33">
        <f t="shared" si="899"/>
        <v>190400</v>
      </c>
      <c r="Y5007" s="33">
        <f t="shared" si="900"/>
        <v>38.693040661656021</v>
      </c>
      <c r="Z5007" s="33">
        <f t="shared" si="901"/>
        <v>184560</v>
      </c>
      <c r="AA5007" s="34">
        <f t="shared" si="902"/>
        <v>4.5507713318744353E-06</v>
      </c>
      <c r="AB5007" s="33" t="s">
        <v>252</v>
      </c>
      <c r="AC5007" s="35">
        <v>44935</v>
      </c>
      <c r="AD5007" s="33">
        <v>90</v>
      </c>
      <c r="AE5007" s="36">
        <f t="shared" si="903"/>
        <v>45025</v>
      </c>
    </row>
    <row r="5008" spans="2:31" ht="14.5" hidden="1">
      <c r="B5008" s="29" t="s">
        <v>3919</v>
      </c>
      <c r="C5008" s="30" t="str">
        <f t="shared" si="893"/>
        <v>(Acreedores quirografarios)</v>
      </c>
      <c r="D5008" s="30">
        <v>5</v>
      </c>
      <c r="E5008" s="30" t="s">
        <v>5666</v>
      </c>
      <c r="F5008" s="30" t="s">
        <v>5667</v>
      </c>
      <c r="G5008" s="30" t="s">
        <v>4912</v>
      </c>
      <c r="H5008" s="31" t="s">
        <v>4043</v>
      </c>
      <c r="I5008" s="31" t="s">
        <v>48</v>
      </c>
      <c r="J5008" s="32">
        <v>250400</v>
      </c>
      <c r="K5008" s="33">
        <f t="shared" si="894"/>
        <v>49.597366793505032</v>
      </c>
      <c r="L5008" s="33">
        <v>236572</v>
      </c>
      <c r="M5008" s="33">
        <v>0</v>
      </c>
      <c r="N5008" s="33">
        <v>0</v>
      </c>
      <c r="O5008" s="33">
        <v>0</v>
      </c>
      <c r="P5008" s="33">
        <f t="shared" si="895"/>
        <v>250400</v>
      </c>
      <c r="Q5008" s="33">
        <f t="shared" si="896"/>
        <v>49.597366793505032</v>
      </c>
      <c r="R5008" s="33">
        <f t="shared" si="897"/>
        <v>236572</v>
      </c>
      <c r="S5008" s="33"/>
      <c r="T5008" s="30" t="str">
        <f t="shared" si="898"/>
        <v>COP</v>
      </c>
      <c r="U5008" s="33">
        <v>0</v>
      </c>
      <c r="V5008" s="33">
        <v>0</v>
      </c>
      <c r="W5008" s="33">
        <v>0</v>
      </c>
      <c r="X5008" s="33">
        <f t="shared" si="899"/>
        <v>250400</v>
      </c>
      <c r="Y5008" s="33">
        <f t="shared" si="900"/>
        <v>49.597366793505032</v>
      </c>
      <c r="Z5008" s="33">
        <f t="shared" si="901"/>
        <v>236572</v>
      </c>
      <c r="AA5008" s="34">
        <f t="shared" si="902"/>
        <v>5.8332524681631933E-06</v>
      </c>
      <c r="AB5008" s="33" t="s">
        <v>252</v>
      </c>
      <c r="AC5008" s="35">
        <v>44936</v>
      </c>
      <c r="AD5008" s="33">
        <v>90</v>
      </c>
      <c r="AE5008" s="36">
        <f t="shared" si="903"/>
        <v>45026</v>
      </c>
    </row>
    <row r="5009" spans="2:31" ht="14.5" hidden="1">
      <c r="B5009" s="29" t="s">
        <v>3919</v>
      </c>
      <c r="C5009" s="30" t="str">
        <f t="shared" si="893"/>
        <v>(Acreedores quirografarios)</v>
      </c>
      <c r="D5009" s="30">
        <v>5</v>
      </c>
      <c r="E5009" s="30" t="s">
        <v>5666</v>
      </c>
      <c r="F5009" s="30" t="s">
        <v>5667</v>
      </c>
      <c r="G5009" s="30" t="s">
        <v>4912</v>
      </c>
      <c r="H5009" s="31" t="s">
        <v>4044</v>
      </c>
      <c r="I5009" s="31" t="s">
        <v>48</v>
      </c>
      <c r="J5009" s="32">
        <v>250400</v>
      </c>
      <c r="K5009" s="33">
        <f t="shared" si="894"/>
        <v>49.597366793505032</v>
      </c>
      <c r="L5009" s="33">
        <v>236572</v>
      </c>
      <c r="M5009" s="33">
        <v>0</v>
      </c>
      <c r="N5009" s="33">
        <v>0</v>
      </c>
      <c r="O5009" s="33">
        <v>0</v>
      </c>
      <c r="P5009" s="33">
        <f t="shared" si="895"/>
        <v>250400</v>
      </c>
      <c r="Q5009" s="33">
        <f t="shared" si="896"/>
        <v>49.597366793505032</v>
      </c>
      <c r="R5009" s="33">
        <f t="shared" si="897"/>
        <v>236572</v>
      </c>
      <c r="S5009" s="33"/>
      <c r="T5009" s="30" t="str">
        <f t="shared" si="898"/>
        <v>COP</v>
      </c>
      <c r="U5009" s="33">
        <v>0</v>
      </c>
      <c r="V5009" s="33">
        <v>0</v>
      </c>
      <c r="W5009" s="33">
        <v>0</v>
      </c>
      <c r="X5009" s="33">
        <f t="shared" si="899"/>
        <v>250400</v>
      </c>
      <c r="Y5009" s="33">
        <f t="shared" si="900"/>
        <v>49.597366793505032</v>
      </c>
      <c r="Z5009" s="33">
        <f t="shared" si="901"/>
        <v>236572</v>
      </c>
      <c r="AA5009" s="34">
        <f t="shared" si="902"/>
        <v>5.8332524681631933E-06</v>
      </c>
      <c r="AB5009" s="33" t="s">
        <v>252</v>
      </c>
      <c r="AC5009" s="35">
        <v>44937</v>
      </c>
      <c r="AD5009" s="33">
        <v>90</v>
      </c>
      <c r="AE5009" s="36">
        <f t="shared" si="903"/>
        <v>45027</v>
      </c>
    </row>
    <row r="5010" spans="2:31" ht="14.5" hidden="1">
      <c r="B5010" s="29" t="s">
        <v>3919</v>
      </c>
      <c r="C5010" s="30" t="str">
        <f t="shared" si="893"/>
        <v>(Acreedores quirografarios)</v>
      </c>
      <c r="D5010" s="30">
        <v>5</v>
      </c>
      <c r="E5010" s="30" t="s">
        <v>5666</v>
      </c>
      <c r="F5010" s="30" t="s">
        <v>5667</v>
      </c>
      <c r="G5010" s="30" t="s">
        <v>4912</v>
      </c>
      <c r="H5010" s="31" t="s">
        <v>4045</v>
      </c>
      <c r="I5010" s="31" t="s">
        <v>48</v>
      </c>
      <c r="J5010" s="32">
        <v>470800</v>
      </c>
      <c r="K5010" s="33">
        <f t="shared" si="894"/>
        <v>93.155130664486293</v>
      </c>
      <c r="L5010" s="33">
        <v>444336</v>
      </c>
      <c r="M5010" s="33">
        <v>0</v>
      </c>
      <c r="N5010" s="33">
        <v>0</v>
      </c>
      <c r="O5010" s="33">
        <v>0</v>
      </c>
      <c r="P5010" s="33">
        <f t="shared" si="895"/>
        <v>470800</v>
      </c>
      <c r="Q5010" s="33">
        <f t="shared" si="896"/>
        <v>93.155130664486293</v>
      </c>
      <c r="R5010" s="33">
        <f t="shared" si="897"/>
        <v>444336</v>
      </c>
      <c r="S5010" s="33"/>
      <c r="T5010" s="30" t="str">
        <f t="shared" si="898"/>
        <v>COP</v>
      </c>
      <c r="U5010" s="33">
        <v>0</v>
      </c>
      <c r="V5010" s="33">
        <v>0</v>
      </c>
      <c r="W5010" s="33">
        <v>0</v>
      </c>
      <c r="X5010" s="33">
        <f t="shared" si="899"/>
        <v>470800</v>
      </c>
      <c r="Y5010" s="33">
        <f t="shared" si="900"/>
        <v>93.155130664486293</v>
      </c>
      <c r="Z5010" s="33">
        <f t="shared" si="901"/>
        <v>444336</v>
      </c>
      <c r="AA5010" s="34">
        <f t="shared" si="902"/>
        <v>1.0956174309274811E-05</v>
      </c>
      <c r="AB5010" s="33" t="s">
        <v>252</v>
      </c>
      <c r="AC5010" s="35">
        <v>44937</v>
      </c>
      <c r="AD5010" s="33">
        <v>90</v>
      </c>
      <c r="AE5010" s="36">
        <f t="shared" si="903"/>
        <v>45027</v>
      </c>
    </row>
    <row r="5011" spans="2:31" ht="14.5" hidden="1">
      <c r="B5011" s="29" t="s">
        <v>3919</v>
      </c>
      <c r="C5011" s="30" t="str">
        <f t="shared" si="893"/>
        <v>(Acreedores quirografarios)</v>
      </c>
      <c r="D5011" s="30">
        <v>5</v>
      </c>
      <c r="E5011" s="30" t="s">
        <v>5666</v>
      </c>
      <c r="F5011" s="30" t="s">
        <v>5667</v>
      </c>
      <c r="G5011" s="30" t="s">
        <v>4912</v>
      </c>
      <c r="H5011" s="31" t="s">
        <v>4046</v>
      </c>
      <c r="I5011" s="31" t="s">
        <v>48</v>
      </c>
      <c r="J5011" s="32">
        <v>470800</v>
      </c>
      <c r="K5011" s="33">
        <f t="shared" si="894"/>
        <v>93.155130664486293</v>
      </c>
      <c r="L5011" s="33">
        <v>444336</v>
      </c>
      <c r="M5011" s="33">
        <v>0</v>
      </c>
      <c r="N5011" s="33">
        <v>0</v>
      </c>
      <c r="O5011" s="33">
        <v>0</v>
      </c>
      <c r="P5011" s="33">
        <f t="shared" si="895"/>
        <v>470800</v>
      </c>
      <c r="Q5011" s="33">
        <f t="shared" si="896"/>
        <v>93.155130664486293</v>
      </c>
      <c r="R5011" s="33">
        <f t="shared" si="897"/>
        <v>444336</v>
      </c>
      <c r="S5011" s="33"/>
      <c r="T5011" s="30" t="str">
        <f t="shared" si="898"/>
        <v>COP</v>
      </c>
      <c r="U5011" s="33">
        <v>0</v>
      </c>
      <c r="V5011" s="33">
        <v>0</v>
      </c>
      <c r="W5011" s="33">
        <v>0</v>
      </c>
      <c r="X5011" s="33">
        <f t="shared" si="899"/>
        <v>470800</v>
      </c>
      <c r="Y5011" s="33">
        <f t="shared" si="900"/>
        <v>93.155130664486293</v>
      </c>
      <c r="Z5011" s="33">
        <f t="shared" si="901"/>
        <v>444336</v>
      </c>
      <c r="AA5011" s="34">
        <f t="shared" si="902"/>
        <v>1.0956174309274811E-05</v>
      </c>
      <c r="AB5011" s="33" t="s">
        <v>252</v>
      </c>
      <c r="AC5011" s="35">
        <v>44937</v>
      </c>
      <c r="AD5011" s="33">
        <v>90</v>
      </c>
      <c r="AE5011" s="36">
        <f t="shared" si="903"/>
        <v>45027</v>
      </c>
    </row>
    <row r="5012" spans="2:31" ht="14.5" hidden="1">
      <c r="B5012" s="29" t="s">
        <v>3919</v>
      </c>
      <c r="C5012" s="30" t="str">
        <f t="shared" si="893"/>
        <v>(Acreedores quirografarios)</v>
      </c>
      <c r="D5012" s="30">
        <v>5</v>
      </c>
      <c r="E5012" s="30" t="s">
        <v>5666</v>
      </c>
      <c r="F5012" s="30" t="s">
        <v>5667</v>
      </c>
      <c r="G5012" s="30" t="s">
        <v>4912</v>
      </c>
      <c r="H5012" s="31" t="s">
        <v>4047</v>
      </c>
      <c r="I5012" s="31" t="s">
        <v>48</v>
      </c>
      <c r="J5012" s="32">
        <v>560800</v>
      </c>
      <c r="K5012" s="33">
        <f t="shared" si="894"/>
        <v>111.27268153086574</v>
      </c>
      <c r="L5012" s="33">
        <v>530754</v>
      </c>
      <c r="M5012" s="33">
        <v>0</v>
      </c>
      <c r="N5012" s="33">
        <v>0</v>
      </c>
      <c r="O5012" s="33">
        <v>0</v>
      </c>
      <c r="P5012" s="33">
        <f t="shared" si="895"/>
        <v>560800</v>
      </c>
      <c r="Q5012" s="33">
        <f t="shared" si="896"/>
        <v>111.27268153086574</v>
      </c>
      <c r="R5012" s="33">
        <f t="shared" si="897"/>
        <v>530754</v>
      </c>
      <c r="S5012" s="33"/>
      <c r="T5012" s="30" t="str">
        <f t="shared" si="898"/>
        <v>COP</v>
      </c>
      <c r="U5012" s="33">
        <v>0</v>
      </c>
      <c r="V5012" s="33">
        <v>0</v>
      </c>
      <c r="W5012" s="33">
        <v>0</v>
      </c>
      <c r="X5012" s="33">
        <f t="shared" si="899"/>
        <v>560800</v>
      </c>
      <c r="Y5012" s="33">
        <f t="shared" si="900"/>
        <v>111.27268153086574</v>
      </c>
      <c r="Z5012" s="33">
        <f t="shared" si="901"/>
        <v>530754</v>
      </c>
      <c r="AA5012" s="34">
        <f t="shared" si="902"/>
        <v>1.3087018245977917E-05</v>
      </c>
      <c r="AB5012" s="33" t="s">
        <v>252</v>
      </c>
      <c r="AC5012" s="35">
        <v>44938</v>
      </c>
      <c r="AD5012" s="33">
        <v>90</v>
      </c>
      <c r="AE5012" s="36">
        <f t="shared" si="903"/>
        <v>45028</v>
      </c>
    </row>
    <row r="5013" spans="2:31" ht="14.5" hidden="1">
      <c r="B5013" s="29" t="s">
        <v>3919</v>
      </c>
      <c r="C5013" s="30" t="str">
        <f t="shared" si="893"/>
        <v>(Acreedores quirografarios)</v>
      </c>
      <c r="D5013" s="30">
        <v>5</v>
      </c>
      <c r="E5013" s="30" t="s">
        <v>5666</v>
      </c>
      <c r="F5013" s="30" t="s">
        <v>5667</v>
      </c>
      <c r="G5013" s="30" t="s">
        <v>4912</v>
      </c>
      <c r="H5013" s="31" t="s">
        <v>4048</v>
      </c>
      <c r="I5013" s="31" t="s">
        <v>48</v>
      </c>
      <c r="J5013" s="32">
        <v>190400</v>
      </c>
      <c r="K5013" s="33">
        <f t="shared" si="894"/>
        <v>38.693040661656021</v>
      </c>
      <c r="L5013" s="33">
        <v>184560</v>
      </c>
      <c r="M5013" s="33">
        <v>0</v>
      </c>
      <c r="N5013" s="33">
        <v>0</v>
      </c>
      <c r="O5013" s="33">
        <v>0</v>
      </c>
      <c r="P5013" s="33">
        <f t="shared" si="895"/>
        <v>190400</v>
      </c>
      <c r="Q5013" s="33">
        <f t="shared" si="896"/>
        <v>38.693040661656021</v>
      </c>
      <c r="R5013" s="33">
        <f t="shared" si="897"/>
        <v>184560</v>
      </c>
      <c r="S5013" s="33"/>
      <c r="T5013" s="30" t="str">
        <f t="shared" si="898"/>
        <v>COP</v>
      </c>
      <c r="U5013" s="33">
        <v>0</v>
      </c>
      <c r="V5013" s="33">
        <v>0</v>
      </c>
      <c r="W5013" s="33">
        <v>0</v>
      </c>
      <c r="X5013" s="33">
        <f t="shared" si="899"/>
        <v>190400</v>
      </c>
      <c r="Y5013" s="33">
        <f t="shared" si="900"/>
        <v>38.693040661656021</v>
      </c>
      <c r="Z5013" s="33">
        <f t="shared" si="901"/>
        <v>184560</v>
      </c>
      <c r="AA5013" s="34">
        <f t="shared" si="902"/>
        <v>4.5507713318744353E-06</v>
      </c>
      <c r="AB5013" s="33" t="s">
        <v>252</v>
      </c>
      <c r="AC5013" s="35">
        <v>44938</v>
      </c>
      <c r="AD5013" s="33">
        <v>90</v>
      </c>
      <c r="AE5013" s="36">
        <f t="shared" si="903"/>
        <v>45028</v>
      </c>
    </row>
    <row r="5014" spans="2:31" ht="14.5" hidden="1">
      <c r="B5014" s="29" t="s">
        <v>3919</v>
      </c>
      <c r="C5014" s="30" t="str">
        <f t="shared" si="893"/>
        <v>(Acreedores quirografarios)</v>
      </c>
      <c r="D5014" s="30">
        <v>5</v>
      </c>
      <c r="E5014" s="30" t="s">
        <v>5666</v>
      </c>
      <c r="F5014" s="30" t="s">
        <v>5667</v>
      </c>
      <c r="G5014" s="30" t="s">
        <v>4912</v>
      </c>
      <c r="H5014" s="31" t="s">
        <v>4049</v>
      </c>
      <c r="I5014" s="31" t="s">
        <v>48</v>
      </c>
      <c r="J5014" s="32">
        <v>1352400</v>
      </c>
      <c r="K5014" s="33">
        <f t="shared" si="894"/>
        <v>267.38744404960323</v>
      </c>
      <c r="L5014" s="33">
        <v>1275398</v>
      </c>
      <c r="M5014" s="33">
        <v>0</v>
      </c>
      <c r="N5014" s="33">
        <v>0</v>
      </c>
      <c r="O5014" s="33">
        <v>0</v>
      </c>
      <c r="P5014" s="33">
        <f t="shared" si="895"/>
        <v>1352400</v>
      </c>
      <c r="Q5014" s="33">
        <f t="shared" si="896"/>
        <v>267.38744404960323</v>
      </c>
      <c r="R5014" s="33">
        <f t="shared" si="897"/>
        <v>1275398</v>
      </c>
      <c r="S5014" s="33"/>
      <c r="T5014" s="30" t="str">
        <f t="shared" si="898"/>
        <v>COP</v>
      </c>
      <c r="U5014" s="33">
        <v>0</v>
      </c>
      <c r="V5014" s="33">
        <v>0</v>
      </c>
      <c r="W5014" s="33">
        <v>0</v>
      </c>
      <c r="X5014" s="33">
        <f t="shared" si="899"/>
        <v>1352400</v>
      </c>
      <c r="Y5014" s="33">
        <f t="shared" si="900"/>
        <v>267.38744404960323</v>
      </c>
      <c r="Z5014" s="33">
        <f t="shared" si="901"/>
        <v>1275398</v>
      </c>
      <c r="AA5014" s="34">
        <f t="shared" si="902"/>
        <v>3.1448009618172904E-05</v>
      </c>
      <c r="AB5014" s="33" t="s">
        <v>252</v>
      </c>
      <c r="AC5014" s="35">
        <v>44940</v>
      </c>
      <c r="AD5014" s="33">
        <v>90</v>
      </c>
      <c r="AE5014" s="36">
        <f t="shared" si="903"/>
        <v>45030</v>
      </c>
    </row>
    <row r="5015" spans="2:31" ht="14.5" hidden="1">
      <c r="B5015" s="29" t="s">
        <v>3919</v>
      </c>
      <c r="C5015" s="30" t="str">
        <f t="shared" si="893"/>
        <v>(Acreedores quirografarios)</v>
      </c>
      <c r="D5015" s="30">
        <v>5</v>
      </c>
      <c r="E5015" s="30" t="s">
        <v>5666</v>
      </c>
      <c r="F5015" s="30" t="s">
        <v>5667</v>
      </c>
      <c r="G5015" s="30" t="s">
        <v>4912</v>
      </c>
      <c r="H5015" s="31" t="s">
        <v>4050</v>
      </c>
      <c r="I5015" s="31" t="s">
        <v>48</v>
      </c>
      <c r="J5015" s="32">
        <v>971600</v>
      </c>
      <c r="K5015" s="33">
        <f t="shared" si="894"/>
        <v>192.34944495109909</v>
      </c>
      <c r="L5015" s="33">
        <v>917478</v>
      </c>
      <c r="M5015" s="33">
        <v>0</v>
      </c>
      <c r="N5015" s="33">
        <v>0</v>
      </c>
      <c r="O5015" s="33">
        <v>0</v>
      </c>
      <c r="P5015" s="33">
        <f t="shared" si="895"/>
        <v>971600</v>
      </c>
      <c r="Q5015" s="33">
        <f t="shared" si="896"/>
        <v>192.34944495109909</v>
      </c>
      <c r="R5015" s="33">
        <f t="shared" si="897"/>
        <v>917478</v>
      </c>
      <c r="S5015" s="33"/>
      <c r="T5015" s="30" t="str">
        <f t="shared" si="898"/>
        <v>COP</v>
      </c>
      <c r="U5015" s="33">
        <v>0</v>
      </c>
      <c r="V5015" s="33">
        <v>0</v>
      </c>
      <c r="W5015" s="33">
        <v>0</v>
      </c>
      <c r="X5015" s="33">
        <f t="shared" si="899"/>
        <v>971600</v>
      </c>
      <c r="Y5015" s="33">
        <f t="shared" si="900"/>
        <v>192.34944495109909</v>
      </c>
      <c r="Z5015" s="33">
        <f t="shared" si="901"/>
        <v>917478</v>
      </c>
      <c r="AA5015" s="34">
        <f t="shared" si="902"/>
        <v>2.2622629930783992E-05</v>
      </c>
      <c r="AB5015" s="33" t="s">
        <v>252</v>
      </c>
      <c r="AC5015" s="35">
        <v>44941</v>
      </c>
      <c r="AD5015" s="33">
        <v>90</v>
      </c>
      <c r="AE5015" s="36">
        <f t="shared" si="903"/>
        <v>45031</v>
      </c>
    </row>
    <row r="5016" spans="2:31" ht="14.5" hidden="1">
      <c r="B5016" s="29" t="s">
        <v>3919</v>
      </c>
      <c r="C5016" s="30" t="str">
        <f t="shared" si="893"/>
        <v>(Acreedores quirografarios)</v>
      </c>
      <c r="D5016" s="30">
        <v>5</v>
      </c>
      <c r="E5016" s="30" t="s">
        <v>5666</v>
      </c>
      <c r="F5016" s="30" t="s">
        <v>5667</v>
      </c>
      <c r="G5016" s="30" t="s">
        <v>4912</v>
      </c>
      <c r="H5016" s="31" t="s">
        <v>4051</v>
      </c>
      <c r="I5016" s="31" t="s">
        <v>48</v>
      </c>
      <c r="J5016" s="32">
        <v>410800</v>
      </c>
      <c r="K5016" s="33">
        <f t="shared" si="894"/>
        <v>81.077182720630617</v>
      </c>
      <c r="L5016" s="33">
        <v>386726</v>
      </c>
      <c r="M5016" s="33">
        <v>0</v>
      </c>
      <c r="N5016" s="33">
        <v>0</v>
      </c>
      <c r="O5016" s="33">
        <v>0</v>
      </c>
      <c r="P5016" s="33">
        <f t="shared" si="895"/>
        <v>410800</v>
      </c>
      <c r="Q5016" s="33">
        <f t="shared" si="896"/>
        <v>81.077182720630617</v>
      </c>
      <c r="R5016" s="33">
        <f t="shared" si="897"/>
        <v>386726</v>
      </c>
      <c r="S5016" s="33"/>
      <c r="T5016" s="30" t="str">
        <f t="shared" si="898"/>
        <v>COP</v>
      </c>
      <c r="U5016" s="33">
        <v>0</v>
      </c>
      <c r="V5016" s="33">
        <v>0</v>
      </c>
      <c r="W5016" s="33">
        <v>0</v>
      </c>
      <c r="X5016" s="33">
        <f t="shared" si="899"/>
        <v>410800</v>
      </c>
      <c r="Y5016" s="33">
        <f t="shared" si="900"/>
        <v>81.077182720630617</v>
      </c>
      <c r="Z5016" s="33">
        <f t="shared" si="901"/>
        <v>386726</v>
      </c>
      <c r="AA5016" s="34">
        <f t="shared" si="902"/>
        <v>9.535660999623283E-06</v>
      </c>
      <c r="AB5016" s="33" t="s">
        <v>252</v>
      </c>
      <c r="AC5016" s="35">
        <v>44942</v>
      </c>
      <c r="AD5016" s="33">
        <v>90</v>
      </c>
      <c r="AE5016" s="36">
        <f t="shared" si="903"/>
        <v>45032</v>
      </c>
    </row>
    <row r="5017" spans="2:31" ht="14.5" hidden="1">
      <c r="B5017" s="29" t="s">
        <v>3919</v>
      </c>
      <c r="C5017" s="30" t="str">
        <f t="shared" si="893"/>
        <v>(Acreedores quirografarios)</v>
      </c>
      <c r="D5017" s="30">
        <v>5</v>
      </c>
      <c r="E5017" s="30" t="s">
        <v>5666</v>
      </c>
      <c r="F5017" s="30" t="s">
        <v>5667</v>
      </c>
      <c r="G5017" s="30" t="s">
        <v>4912</v>
      </c>
      <c r="H5017" s="31" t="s">
        <v>4052</v>
      </c>
      <c r="I5017" s="31" t="s">
        <v>48</v>
      </c>
      <c r="J5017" s="32">
        <v>250400</v>
      </c>
      <c r="K5017" s="33">
        <f t="shared" si="894"/>
        <v>49.597366793505032</v>
      </c>
      <c r="L5017" s="33">
        <v>236572</v>
      </c>
      <c r="M5017" s="33">
        <v>0</v>
      </c>
      <c r="N5017" s="33">
        <v>0</v>
      </c>
      <c r="O5017" s="33">
        <v>0</v>
      </c>
      <c r="P5017" s="33">
        <f t="shared" si="895"/>
        <v>250400</v>
      </c>
      <c r="Q5017" s="33">
        <f t="shared" si="896"/>
        <v>49.597366793505032</v>
      </c>
      <c r="R5017" s="33">
        <f t="shared" si="897"/>
        <v>236572</v>
      </c>
      <c r="S5017" s="33"/>
      <c r="T5017" s="30" t="str">
        <f t="shared" si="898"/>
        <v>COP</v>
      </c>
      <c r="U5017" s="33">
        <v>0</v>
      </c>
      <c r="V5017" s="33">
        <v>0</v>
      </c>
      <c r="W5017" s="33">
        <v>0</v>
      </c>
      <c r="X5017" s="33">
        <f t="shared" si="899"/>
        <v>250400</v>
      </c>
      <c r="Y5017" s="33">
        <f t="shared" si="900"/>
        <v>49.597366793505032</v>
      </c>
      <c r="Z5017" s="33">
        <f t="shared" si="901"/>
        <v>236572</v>
      </c>
      <c r="AA5017" s="34">
        <f t="shared" si="902"/>
        <v>5.8332524681631933E-06</v>
      </c>
      <c r="AB5017" s="33" t="s">
        <v>252</v>
      </c>
      <c r="AC5017" s="35">
        <v>44943</v>
      </c>
      <c r="AD5017" s="33">
        <v>90</v>
      </c>
      <c r="AE5017" s="36">
        <f t="shared" si="903"/>
        <v>45033</v>
      </c>
    </row>
    <row r="5018" spans="2:31" ht="14.5" hidden="1">
      <c r="B5018" s="29" t="s">
        <v>3919</v>
      </c>
      <c r="C5018" s="30" t="str">
        <f t="shared" si="893"/>
        <v>(Acreedores quirografarios)</v>
      </c>
      <c r="D5018" s="30">
        <v>5</v>
      </c>
      <c r="E5018" s="30" t="s">
        <v>5666</v>
      </c>
      <c r="F5018" s="30" t="s">
        <v>5667</v>
      </c>
      <c r="G5018" s="30" t="s">
        <v>4912</v>
      </c>
      <c r="H5018" s="31" t="s">
        <v>4053</v>
      </c>
      <c r="I5018" s="31" t="s">
        <v>48</v>
      </c>
      <c r="J5018" s="32">
        <v>190400</v>
      </c>
      <c r="K5018" s="33">
        <f t="shared" si="894"/>
        <v>38.693040661656021</v>
      </c>
      <c r="L5018" s="33">
        <v>184560</v>
      </c>
      <c r="M5018" s="33">
        <v>0</v>
      </c>
      <c r="N5018" s="33">
        <v>0</v>
      </c>
      <c r="O5018" s="33">
        <v>0</v>
      </c>
      <c r="P5018" s="33">
        <f t="shared" si="895"/>
        <v>190400</v>
      </c>
      <c r="Q5018" s="33">
        <f t="shared" si="896"/>
        <v>38.693040661656021</v>
      </c>
      <c r="R5018" s="33">
        <f t="shared" si="897"/>
        <v>184560</v>
      </c>
      <c r="S5018" s="33"/>
      <c r="T5018" s="30" t="str">
        <f t="shared" si="898"/>
        <v>COP</v>
      </c>
      <c r="U5018" s="33">
        <v>0</v>
      </c>
      <c r="V5018" s="33">
        <v>0</v>
      </c>
      <c r="W5018" s="33">
        <v>0</v>
      </c>
      <c r="X5018" s="33">
        <f t="shared" si="899"/>
        <v>190400</v>
      </c>
      <c r="Y5018" s="33">
        <f t="shared" si="900"/>
        <v>38.693040661656021</v>
      </c>
      <c r="Z5018" s="33">
        <f t="shared" si="901"/>
        <v>184560</v>
      </c>
      <c r="AA5018" s="34">
        <f t="shared" si="902"/>
        <v>4.5507713318744353E-06</v>
      </c>
      <c r="AB5018" s="33" t="s">
        <v>252</v>
      </c>
      <c r="AC5018" s="35">
        <v>44943</v>
      </c>
      <c r="AD5018" s="33">
        <v>90</v>
      </c>
      <c r="AE5018" s="36">
        <f t="shared" si="903"/>
        <v>45033</v>
      </c>
    </row>
    <row r="5019" spans="2:31" ht="14.5" hidden="1">
      <c r="B5019" s="29" t="s">
        <v>3919</v>
      </c>
      <c r="C5019" s="30" t="str">
        <f t="shared" si="893"/>
        <v>(Acreedores quirografarios)</v>
      </c>
      <c r="D5019" s="30">
        <v>5</v>
      </c>
      <c r="E5019" s="30" t="s">
        <v>5666</v>
      </c>
      <c r="F5019" s="30" t="s">
        <v>5667</v>
      </c>
      <c r="G5019" s="30" t="s">
        <v>4912</v>
      </c>
      <c r="H5019" s="31" t="s">
        <v>4054</v>
      </c>
      <c r="I5019" s="31" t="s">
        <v>48</v>
      </c>
      <c r="J5019" s="32">
        <v>590800</v>
      </c>
      <c r="K5019" s="33">
        <f t="shared" si="894"/>
        <v>117.31144585259494</v>
      </c>
      <c r="L5019" s="33">
        <v>559558</v>
      </c>
      <c r="M5019" s="33">
        <v>0</v>
      </c>
      <c r="N5019" s="33">
        <v>0</v>
      </c>
      <c r="O5019" s="33">
        <v>0</v>
      </c>
      <c r="P5019" s="33">
        <f t="shared" si="895"/>
        <v>590800</v>
      </c>
      <c r="Q5019" s="33">
        <f t="shared" si="896"/>
        <v>117.31144585259494</v>
      </c>
      <c r="R5019" s="33">
        <f t="shared" si="897"/>
        <v>559558</v>
      </c>
      <c r="S5019" s="33"/>
      <c r="T5019" s="30" t="str">
        <f t="shared" si="898"/>
        <v>COP</v>
      </c>
      <c r="U5019" s="33">
        <v>0</v>
      </c>
      <c r="V5019" s="33">
        <v>0</v>
      </c>
      <c r="W5019" s="33">
        <v>0</v>
      </c>
      <c r="X5019" s="33">
        <f t="shared" si="899"/>
        <v>590800</v>
      </c>
      <c r="Y5019" s="33">
        <f t="shared" si="900"/>
        <v>117.31144585259494</v>
      </c>
      <c r="Z5019" s="33">
        <f t="shared" si="901"/>
        <v>559558</v>
      </c>
      <c r="AA5019" s="34">
        <f t="shared" si="902"/>
        <v>1.3797250243395077E-05</v>
      </c>
      <c r="AB5019" s="33" t="s">
        <v>252</v>
      </c>
      <c r="AC5019" s="35">
        <v>44943</v>
      </c>
      <c r="AD5019" s="33">
        <v>90</v>
      </c>
      <c r="AE5019" s="36">
        <f t="shared" si="903"/>
        <v>45033</v>
      </c>
    </row>
    <row r="5020" spans="2:31" ht="14.5" hidden="1">
      <c r="B5020" s="29" t="s">
        <v>3919</v>
      </c>
      <c r="C5020" s="30" t="str">
        <f t="shared" si="893"/>
        <v>(Acreedores quirografarios)</v>
      </c>
      <c r="D5020" s="30">
        <v>5</v>
      </c>
      <c r="E5020" s="30" t="s">
        <v>5666</v>
      </c>
      <c r="F5020" s="30" t="s">
        <v>5667</v>
      </c>
      <c r="G5020" s="30" t="s">
        <v>4912</v>
      </c>
      <c r="H5020" s="31" t="s">
        <v>4055</v>
      </c>
      <c r="I5020" s="31" t="s">
        <v>48</v>
      </c>
      <c r="J5020" s="32">
        <v>530800</v>
      </c>
      <c r="K5020" s="33">
        <f t="shared" si="894"/>
        <v>105.23349790873927</v>
      </c>
      <c r="L5020" s="33">
        <v>501948</v>
      </c>
      <c r="M5020" s="33">
        <v>0</v>
      </c>
      <c r="N5020" s="33">
        <v>0</v>
      </c>
      <c r="O5020" s="33">
        <v>0</v>
      </c>
      <c r="P5020" s="33">
        <f t="shared" si="895"/>
        <v>530800</v>
      </c>
      <c r="Q5020" s="33">
        <f t="shared" si="896"/>
        <v>105.23349790873927</v>
      </c>
      <c r="R5020" s="33">
        <f t="shared" si="897"/>
        <v>501948</v>
      </c>
      <c r="S5020" s="33"/>
      <c r="T5020" s="30" t="str">
        <f t="shared" si="898"/>
        <v>COP</v>
      </c>
      <c r="U5020" s="33">
        <v>0</v>
      </c>
      <c r="V5020" s="33">
        <v>0</v>
      </c>
      <c r="W5020" s="33">
        <v>0</v>
      </c>
      <c r="X5020" s="33">
        <f t="shared" si="899"/>
        <v>530800</v>
      </c>
      <c r="Y5020" s="33">
        <f t="shared" si="900"/>
        <v>105.23349790873927</v>
      </c>
      <c r="Z5020" s="33">
        <f t="shared" si="901"/>
        <v>501948</v>
      </c>
      <c r="AA5020" s="34">
        <f t="shared" si="902"/>
        <v>1.2376736933743549E-05</v>
      </c>
      <c r="AB5020" s="33" t="s">
        <v>252</v>
      </c>
      <c r="AC5020" s="35">
        <v>44943</v>
      </c>
      <c r="AD5020" s="33">
        <v>90</v>
      </c>
      <c r="AE5020" s="36">
        <f t="shared" si="903"/>
        <v>45033</v>
      </c>
    </row>
    <row r="5021" spans="2:31" ht="14.5" hidden="1">
      <c r="B5021" s="29" t="s">
        <v>3919</v>
      </c>
      <c r="C5021" s="30" t="str">
        <f t="shared" si="893"/>
        <v>(Acreedores quirografarios)</v>
      </c>
      <c r="D5021" s="30">
        <v>5</v>
      </c>
      <c r="E5021" s="30" t="s">
        <v>5666</v>
      </c>
      <c r="F5021" s="30" t="s">
        <v>5667</v>
      </c>
      <c r="G5021" s="30" t="s">
        <v>4912</v>
      </c>
      <c r="H5021" s="31" t="s">
        <v>4056</v>
      </c>
      <c r="I5021" s="31" t="s">
        <v>48</v>
      </c>
      <c r="J5021" s="32">
        <v>250400</v>
      </c>
      <c r="K5021" s="33">
        <f t="shared" si="894"/>
        <v>49.597366793505032</v>
      </c>
      <c r="L5021" s="33">
        <v>236572</v>
      </c>
      <c r="M5021" s="33">
        <v>0</v>
      </c>
      <c r="N5021" s="33">
        <v>0</v>
      </c>
      <c r="O5021" s="33">
        <v>0</v>
      </c>
      <c r="P5021" s="33">
        <f t="shared" si="895"/>
        <v>250400</v>
      </c>
      <c r="Q5021" s="33">
        <f t="shared" si="896"/>
        <v>49.597366793505032</v>
      </c>
      <c r="R5021" s="33">
        <f t="shared" si="897"/>
        <v>236572</v>
      </c>
      <c r="S5021" s="33"/>
      <c r="T5021" s="30" t="str">
        <f t="shared" si="898"/>
        <v>COP</v>
      </c>
      <c r="U5021" s="33">
        <v>0</v>
      </c>
      <c r="V5021" s="33">
        <v>0</v>
      </c>
      <c r="W5021" s="33">
        <v>0</v>
      </c>
      <c r="X5021" s="33">
        <f t="shared" si="899"/>
        <v>250400</v>
      </c>
      <c r="Y5021" s="33">
        <f t="shared" si="900"/>
        <v>49.597366793505032</v>
      </c>
      <c r="Z5021" s="33">
        <f t="shared" si="901"/>
        <v>236572</v>
      </c>
      <c r="AA5021" s="34">
        <f t="shared" si="902"/>
        <v>5.8332524681631933E-06</v>
      </c>
      <c r="AB5021" s="33" t="s">
        <v>252</v>
      </c>
      <c r="AC5021" s="35">
        <v>44943</v>
      </c>
      <c r="AD5021" s="33">
        <v>90</v>
      </c>
      <c r="AE5021" s="36">
        <f t="shared" si="903"/>
        <v>45033</v>
      </c>
    </row>
    <row r="5022" spans="2:31" ht="14.5" hidden="1">
      <c r="B5022" s="29" t="s">
        <v>3919</v>
      </c>
      <c r="C5022" s="30" t="str">
        <f t="shared" si="893"/>
        <v>(Acreedores quirografarios)</v>
      </c>
      <c r="D5022" s="30">
        <v>5</v>
      </c>
      <c r="E5022" s="30" t="s">
        <v>5666</v>
      </c>
      <c r="F5022" s="30" t="s">
        <v>5667</v>
      </c>
      <c r="G5022" s="30" t="s">
        <v>4912</v>
      </c>
      <c r="H5022" s="31" t="s">
        <v>4057</v>
      </c>
      <c r="I5022" s="31" t="s">
        <v>48</v>
      </c>
      <c r="J5022" s="32">
        <v>530800</v>
      </c>
      <c r="K5022" s="33">
        <f t="shared" si="894"/>
        <v>105.23349790873927</v>
      </c>
      <c r="L5022" s="33">
        <v>501948</v>
      </c>
      <c r="M5022" s="33">
        <v>0</v>
      </c>
      <c r="N5022" s="33">
        <v>0</v>
      </c>
      <c r="O5022" s="33">
        <v>0</v>
      </c>
      <c r="P5022" s="33">
        <f t="shared" si="895"/>
        <v>530800</v>
      </c>
      <c r="Q5022" s="33">
        <f t="shared" si="896"/>
        <v>105.23349790873927</v>
      </c>
      <c r="R5022" s="33">
        <f t="shared" si="897"/>
        <v>501948</v>
      </c>
      <c r="S5022" s="33"/>
      <c r="T5022" s="30" t="str">
        <f t="shared" si="898"/>
        <v>COP</v>
      </c>
      <c r="U5022" s="33">
        <v>0</v>
      </c>
      <c r="V5022" s="33">
        <v>0</v>
      </c>
      <c r="W5022" s="33">
        <v>0</v>
      </c>
      <c r="X5022" s="33">
        <f t="shared" si="899"/>
        <v>530800</v>
      </c>
      <c r="Y5022" s="33">
        <f t="shared" si="900"/>
        <v>105.23349790873927</v>
      </c>
      <c r="Z5022" s="33">
        <f t="shared" si="901"/>
        <v>501948</v>
      </c>
      <c r="AA5022" s="34">
        <f t="shared" si="902"/>
        <v>1.2376736933743549E-05</v>
      </c>
      <c r="AB5022" s="33" t="s">
        <v>252</v>
      </c>
      <c r="AC5022" s="35">
        <v>44943</v>
      </c>
      <c r="AD5022" s="33">
        <v>90</v>
      </c>
      <c r="AE5022" s="36">
        <f t="shared" si="903"/>
        <v>45033</v>
      </c>
    </row>
    <row r="5023" spans="2:31" ht="14.5" hidden="1">
      <c r="B5023" s="29" t="s">
        <v>3919</v>
      </c>
      <c r="C5023" s="30" t="str">
        <f t="shared" si="893"/>
        <v>(Acreedores quirografarios)</v>
      </c>
      <c r="D5023" s="30">
        <v>5</v>
      </c>
      <c r="E5023" s="30" t="s">
        <v>5666</v>
      </c>
      <c r="F5023" s="30" t="s">
        <v>5667</v>
      </c>
      <c r="G5023" s="30" t="s">
        <v>4912</v>
      </c>
      <c r="H5023" s="31" t="s">
        <v>4058</v>
      </c>
      <c r="I5023" s="31" t="s">
        <v>48</v>
      </c>
      <c r="J5023" s="32">
        <v>470800</v>
      </c>
      <c r="K5023" s="33">
        <f t="shared" si="894"/>
        <v>93.155130664486293</v>
      </c>
      <c r="L5023" s="33">
        <v>444336</v>
      </c>
      <c r="M5023" s="33">
        <v>0</v>
      </c>
      <c r="N5023" s="33">
        <v>0</v>
      </c>
      <c r="O5023" s="33">
        <v>0</v>
      </c>
      <c r="P5023" s="33">
        <f t="shared" si="895"/>
        <v>470800</v>
      </c>
      <c r="Q5023" s="33">
        <f t="shared" si="896"/>
        <v>93.155130664486293</v>
      </c>
      <c r="R5023" s="33">
        <f t="shared" si="897"/>
        <v>444336</v>
      </c>
      <c r="S5023" s="33"/>
      <c r="T5023" s="30" t="str">
        <f t="shared" si="898"/>
        <v>COP</v>
      </c>
      <c r="U5023" s="33">
        <v>0</v>
      </c>
      <c r="V5023" s="33">
        <v>0</v>
      </c>
      <c r="W5023" s="33">
        <v>0</v>
      </c>
      <c r="X5023" s="33">
        <f t="shared" si="899"/>
        <v>470800</v>
      </c>
      <c r="Y5023" s="33">
        <f t="shared" si="900"/>
        <v>93.155130664486293</v>
      </c>
      <c r="Z5023" s="33">
        <f t="shared" si="901"/>
        <v>444336</v>
      </c>
      <c r="AA5023" s="34">
        <f t="shared" si="902"/>
        <v>1.0956174309274811E-05</v>
      </c>
      <c r="AB5023" s="33" t="s">
        <v>252</v>
      </c>
      <c r="AC5023" s="35">
        <v>44944</v>
      </c>
      <c r="AD5023" s="33">
        <v>90</v>
      </c>
      <c r="AE5023" s="36">
        <f t="shared" si="903"/>
        <v>45034</v>
      </c>
    </row>
    <row r="5024" spans="2:31" ht="14.5" hidden="1">
      <c r="B5024" s="29" t="s">
        <v>3919</v>
      </c>
      <c r="C5024" s="30" t="str">
        <f t="shared" si="893"/>
        <v>(Acreedores quirografarios)</v>
      </c>
      <c r="D5024" s="30">
        <v>5</v>
      </c>
      <c r="E5024" s="30" t="s">
        <v>5666</v>
      </c>
      <c r="F5024" s="30" t="s">
        <v>5667</v>
      </c>
      <c r="G5024" s="30" t="s">
        <v>4912</v>
      </c>
      <c r="H5024" s="31" t="s">
        <v>4059</v>
      </c>
      <c r="I5024" s="31" t="s">
        <v>48</v>
      </c>
      <c r="J5024" s="32">
        <v>560800</v>
      </c>
      <c r="K5024" s="33">
        <f t="shared" si="894"/>
        <v>111.27268153086574</v>
      </c>
      <c r="L5024" s="33">
        <v>530754</v>
      </c>
      <c r="M5024" s="33">
        <v>0</v>
      </c>
      <c r="N5024" s="33">
        <v>0</v>
      </c>
      <c r="O5024" s="33">
        <v>0</v>
      </c>
      <c r="P5024" s="33">
        <f t="shared" si="895"/>
        <v>560800</v>
      </c>
      <c r="Q5024" s="33">
        <f t="shared" si="896"/>
        <v>111.27268153086574</v>
      </c>
      <c r="R5024" s="33">
        <f t="shared" si="897"/>
        <v>530754</v>
      </c>
      <c r="S5024" s="33"/>
      <c r="T5024" s="30" t="str">
        <f t="shared" si="898"/>
        <v>COP</v>
      </c>
      <c r="U5024" s="33">
        <v>0</v>
      </c>
      <c r="V5024" s="33">
        <v>0</v>
      </c>
      <c r="W5024" s="33">
        <v>0</v>
      </c>
      <c r="X5024" s="33">
        <f t="shared" si="899"/>
        <v>560800</v>
      </c>
      <c r="Y5024" s="33">
        <f t="shared" si="900"/>
        <v>111.27268153086574</v>
      </c>
      <c r="Z5024" s="33">
        <f t="shared" si="901"/>
        <v>530754</v>
      </c>
      <c r="AA5024" s="34">
        <f t="shared" si="902"/>
        <v>1.3087018245977917E-05</v>
      </c>
      <c r="AB5024" s="33" t="s">
        <v>252</v>
      </c>
      <c r="AC5024" s="35">
        <v>44945</v>
      </c>
      <c r="AD5024" s="33">
        <v>90</v>
      </c>
      <c r="AE5024" s="36">
        <f t="shared" si="903"/>
        <v>45035</v>
      </c>
    </row>
    <row r="5025" spans="2:31" ht="14.5" hidden="1">
      <c r="B5025" s="29" t="s">
        <v>3919</v>
      </c>
      <c r="C5025" s="30" t="str">
        <f t="shared" si="893"/>
        <v>(Acreedores quirografarios)</v>
      </c>
      <c r="D5025" s="30">
        <v>5</v>
      </c>
      <c r="E5025" s="30" t="s">
        <v>5666</v>
      </c>
      <c r="F5025" s="30" t="s">
        <v>5667</v>
      </c>
      <c r="G5025" s="30" t="s">
        <v>4912</v>
      </c>
      <c r="H5025" s="31" t="s">
        <v>4060</v>
      </c>
      <c r="I5025" s="31" t="s">
        <v>48</v>
      </c>
      <c r="J5025" s="32">
        <v>410800</v>
      </c>
      <c r="K5025" s="33">
        <f t="shared" si="894"/>
        <v>81.077182720630617</v>
      </c>
      <c r="L5025" s="33">
        <v>386726</v>
      </c>
      <c r="M5025" s="33">
        <v>0</v>
      </c>
      <c r="N5025" s="33">
        <v>0</v>
      </c>
      <c r="O5025" s="33">
        <v>0</v>
      </c>
      <c r="P5025" s="33">
        <f t="shared" si="895"/>
        <v>410800</v>
      </c>
      <c r="Q5025" s="33">
        <f t="shared" si="896"/>
        <v>81.077182720630617</v>
      </c>
      <c r="R5025" s="33">
        <f t="shared" si="897"/>
        <v>386726</v>
      </c>
      <c r="S5025" s="33"/>
      <c r="T5025" s="30" t="str">
        <f t="shared" si="898"/>
        <v>COP</v>
      </c>
      <c r="U5025" s="33">
        <v>0</v>
      </c>
      <c r="V5025" s="33">
        <v>0</v>
      </c>
      <c r="W5025" s="33">
        <v>0</v>
      </c>
      <c r="X5025" s="33">
        <f t="shared" si="899"/>
        <v>410800</v>
      </c>
      <c r="Y5025" s="33">
        <f t="shared" si="900"/>
        <v>81.077182720630617</v>
      </c>
      <c r="Z5025" s="33">
        <f t="shared" si="901"/>
        <v>386726</v>
      </c>
      <c r="AA5025" s="34">
        <f t="shared" si="902"/>
        <v>9.535660999623283E-06</v>
      </c>
      <c r="AB5025" s="33" t="s">
        <v>252</v>
      </c>
      <c r="AC5025" s="35">
        <v>44945</v>
      </c>
      <c r="AD5025" s="33">
        <v>90</v>
      </c>
      <c r="AE5025" s="36">
        <f t="shared" si="903"/>
        <v>45035</v>
      </c>
    </row>
    <row r="5026" spans="2:31" ht="14.5" hidden="1">
      <c r="B5026" s="29" t="s">
        <v>3919</v>
      </c>
      <c r="C5026" s="30" t="str">
        <f t="shared" si="893"/>
        <v>(Acreedores quirografarios)</v>
      </c>
      <c r="D5026" s="30">
        <v>5</v>
      </c>
      <c r="E5026" s="30" t="s">
        <v>5666</v>
      </c>
      <c r="F5026" s="30" t="s">
        <v>5667</v>
      </c>
      <c r="G5026" s="30" t="s">
        <v>4912</v>
      </c>
      <c r="H5026" s="31" t="s">
        <v>4061</v>
      </c>
      <c r="I5026" s="31" t="s">
        <v>48</v>
      </c>
      <c r="J5026" s="32">
        <v>190400</v>
      </c>
      <c r="K5026" s="33">
        <f t="shared" si="894"/>
        <v>38.693040661656021</v>
      </c>
      <c r="L5026" s="33">
        <v>184560</v>
      </c>
      <c r="M5026" s="33">
        <v>0</v>
      </c>
      <c r="N5026" s="33">
        <v>0</v>
      </c>
      <c r="O5026" s="33">
        <v>0</v>
      </c>
      <c r="P5026" s="33">
        <f t="shared" si="895"/>
        <v>190400</v>
      </c>
      <c r="Q5026" s="33">
        <f t="shared" si="896"/>
        <v>38.693040661656021</v>
      </c>
      <c r="R5026" s="33">
        <f t="shared" si="897"/>
        <v>184560</v>
      </c>
      <c r="S5026" s="33"/>
      <c r="T5026" s="30" t="str">
        <f t="shared" si="898"/>
        <v>COP</v>
      </c>
      <c r="U5026" s="33">
        <v>0</v>
      </c>
      <c r="V5026" s="33">
        <v>0</v>
      </c>
      <c r="W5026" s="33">
        <v>0</v>
      </c>
      <c r="X5026" s="33">
        <f t="shared" si="899"/>
        <v>190400</v>
      </c>
      <c r="Y5026" s="33">
        <f t="shared" si="900"/>
        <v>38.693040661656021</v>
      </c>
      <c r="Z5026" s="33">
        <f t="shared" si="901"/>
        <v>184560</v>
      </c>
      <c r="AA5026" s="34">
        <f t="shared" si="902"/>
        <v>4.5507713318744353E-06</v>
      </c>
      <c r="AB5026" s="33" t="s">
        <v>252</v>
      </c>
      <c r="AC5026" s="35">
        <v>44946</v>
      </c>
      <c r="AD5026" s="33">
        <v>90</v>
      </c>
      <c r="AE5026" s="36">
        <f t="shared" si="903"/>
        <v>45036</v>
      </c>
    </row>
    <row r="5027" spans="2:31" ht="14.5" hidden="1">
      <c r="B5027" s="29" t="s">
        <v>3919</v>
      </c>
      <c r="C5027" s="30" t="str">
        <f t="shared" si="893"/>
        <v>(Acreedores quirografarios)</v>
      </c>
      <c r="D5027" s="30">
        <v>5</v>
      </c>
      <c r="E5027" s="30" t="s">
        <v>5666</v>
      </c>
      <c r="F5027" s="30" t="s">
        <v>5667</v>
      </c>
      <c r="G5027" s="30" t="s">
        <v>4912</v>
      </c>
      <c r="H5027" s="31" t="s">
        <v>4062</v>
      </c>
      <c r="I5027" s="31" t="s">
        <v>48</v>
      </c>
      <c r="J5027" s="32">
        <v>310400</v>
      </c>
      <c r="K5027" s="33">
        <f t="shared" si="894"/>
        <v>61.675314737360708</v>
      </c>
      <c r="L5027" s="33">
        <v>294182</v>
      </c>
      <c r="M5027" s="33">
        <v>0</v>
      </c>
      <c r="N5027" s="33">
        <v>0</v>
      </c>
      <c r="O5027" s="33">
        <v>0</v>
      </c>
      <c r="P5027" s="33">
        <f t="shared" si="895"/>
        <v>310400</v>
      </c>
      <c r="Q5027" s="33">
        <f t="shared" si="896"/>
        <v>61.675314737360708</v>
      </c>
      <c r="R5027" s="33">
        <f t="shared" si="897"/>
        <v>294182</v>
      </c>
      <c r="S5027" s="33"/>
      <c r="T5027" s="30" t="str">
        <f t="shared" si="898"/>
        <v>COP</v>
      </c>
      <c r="U5027" s="33">
        <v>0</v>
      </c>
      <c r="V5027" s="33">
        <v>0</v>
      </c>
      <c r="W5027" s="33">
        <v>0</v>
      </c>
      <c r="X5027" s="33">
        <f t="shared" si="899"/>
        <v>310400</v>
      </c>
      <c r="Y5027" s="33">
        <f t="shared" si="900"/>
        <v>61.675314737360708</v>
      </c>
      <c r="Z5027" s="33">
        <f t="shared" si="901"/>
        <v>294182</v>
      </c>
      <c r="AA5027" s="34">
        <f t="shared" si="902"/>
        <v>7.2537657778147226E-06</v>
      </c>
      <c r="AB5027" s="33" t="s">
        <v>252</v>
      </c>
      <c r="AC5027" s="35">
        <v>44948</v>
      </c>
      <c r="AD5027" s="33">
        <v>90</v>
      </c>
      <c r="AE5027" s="36">
        <f t="shared" si="903"/>
        <v>45038</v>
      </c>
    </row>
    <row r="5028" spans="2:31" ht="14.5" hidden="1">
      <c r="B5028" s="29" t="s">
        <v>3919</v>
      </c>
      <c r="C5028" s="30" t="str">
        <f t="shared" si="893"/>
        <v>(Acreedores quirografarios)</v>
      </c>
      <c r="D5028" s="30">
        <v>5</v>
      </c>
      <c r="E5028" s="30" t="s">
        <v>5666</v>
      </c>
      <c r="F5028" s="30" t="s">
        <v>5667</v>
      </c>
      <c r="G5028" s="30" t="s">
        <v>4912</v>
      </c>
      <c r="H5028" s="31" t="s">
        <v>4063</v>
      </c>
      <c r="I5028" s="31" t="s">
        <v>48</v>
      </c>
      <c r="J5028" s="32">
        <v>220400</v>
      </c>
      <c r="K5028" s="33">
        <f t="shared" si="894"/>
        <v>43.558183171378552</v>
      </c>
      <c r="L5028" s="33">
        <v>207766</v>
      </c>
      <c r="M5028" s="33">
        <v>0</v>
      </c>
      <c r="N5028" s="33">
        <v>0</v>
      </c>
      <c r="O5028" s="33">
        <v>0</v>
      </c>
      <c r="P5028" s="33">
        <f t="shared" si="895"/>
        <v>220400</v>
      </c>
      <c r="Q5028" s="33">
        <f t="shared" si="896"/>
        <v>43.558183171378552</v>
      </c>
      <c r="R5028" s="33">
        <f t="shared" si="897"/>
        <v>207766</v>
      </c>
      <c r="S5028" s="33"/>
      <c r="T5028" s="30" t="str">
        <f t="shared" si="898"/>
        <v>COP</v>
      </c>
      <c r="U5028" s="33">
        <v>0</v>
      </c>
      <c r="V5028" s="33">
        <v>0</v>
      </c>
      <c r="W5028" s="33">
        <v>0</v>
      </c>
      <c r="X5028" s="33">
        <f t="shared" si="899"/>
        <v>220400</v>
      </c>
      <c r="Y5028" s="33">
        <f t="shared" si="900"/>
        <v>43.558183171378552</v>
      </c>
      <c r="Z5028" s="33">
        <f t="shared" si="901"/>
        <v>207766</v>
      </c>
      <c r="AA5028" s="34">
        <f t="shared" si="902"/>
        <v>5.1229711559288254E-06</v>
      </c>
      <c r="AB5028" s="33" t="s">
        <v>252</v>
      </c>
      <c r="AC5028" s="35">
        <v>44948</v>
      </c>
      <c r="AD5028" s="33">
        <v>90</v>
      </c>
      <c r="AE5028" s="36">
        <f t="shared" si="903"/>
        <v>45038</v>
      </c>
    </row>
    <row r="5029" spans="2:31" ht="14.5" hidden="1">
      <c r="B5029" s="29" t="s">
        <v>3919</v>
      </c>
      <c r="C5029" s="30" t="str">
        <f t="shared" si="893"/>
        <v>(Acreedores quirografarios)</v>
      </c>
      <c r="D5029" s="30">
        <v>5</v>
      </c>
      <c r="E5029" s="30" t="s">
        <v>5666</v>
      </c>
      <c r="F5029" s="30" t="s">
        <v>5667</v>
      </c>
      <c r="G5029" s="30" t="s">
        <v>4912</v>
      </c>
      <c r="H5029" s="31" t="s">
        <v>4064</v>
      </c>
      <c r="I5029" s="31" t="s">
        <v>48</v>
      </c>
      <c r="J5029" s="32">
        <v>250400</v>
      </c>
      <c r="K5029" s="33">
        <f t="shared" si="894"/>
        <v>49.597366793505032</v>
      </c>
      <c r="L5029" s="33">
        <v>236572</v>
      </c>
      <c r="M5029" s="33">
        <v>0</v>
      </c>
      <c r="N5029" s="33">
        <v>0</v>
      </c>
      <c r="O5029" s="33">
        <v>0</v>
      </c>
      <c r="P5029" s="33">
        <f t="shared" si="895"/>
        <v>250400</v>
      </c>
      <c r="Q5029" s="33">
        <f t="shared" si="896"/>
        <v>49.597366793505032</v>
      </c>
      <c r="R5029" s="33">
        <f t="shared" si="897"/>
        <v>236572</v>
      </c>
      <c r="S5029" s="33"/>
      <c r="T5029" s="30" t="str">
        <f t="shared" si="898"/>
        <v>COP</v>
      </c>
      <c r="U5029" s="33">
        <v>0</v>
      </c>
      <c r="V5029" s="33">
        <v>0</v>
      </c>
      <c r="W5029" s="33">
        <v>0</v>
      </c>
      <c r="X5029" s="33">
        <f t="shared" si="899"/>
        <v>250400</v>
      </c>
      <c r="Y5029" s="33">
        <f t="shared" si="900"/>
        <v>49.597366793505032</v>
      </c>
      <c r="Z5029" s="33">
        <f t="shared" si="901"/>
        <v>236572</v>
      </c>
      <c r="AA5029" s="34">
        <f t="shared" si="902"/>
        <v>5.8332524681631933E-06</v>
      </c>
      <c r="AB5029" s="33" t="s">
        <v>252</v>
      </c>
      <c r="AC5029" s="35">
        <v>44949</v>
      </c>
      <c r="AD5029" s="33">
        <v>90</v>
      </c>
      <c r="AE5029" s="36">
        <f t="shared" si="903"/>
        <v>45039</v>
      </c>
    </row>
    <row r="5030" spans="2:31" ht="14.5" hidden="1">
      <c r="B5030" s="29" t="s">
        <v>3919</v>
      </c>
      <c r="C5030" s="30" t="str">
        <f t="shared" si="893"/>
        <v>(Acreedores quirografarios)</v>
      </c>
      <c r="D5030" s="30">
        <v>5</v>
      </c>
      <c r="E5030" s="30" t="s">
        <v>5666</v>
      </c>
      <c r="F5030" s="30" t="s">
        <v>5667</v>
      </c>
      <c r="G5030" s="30" t="s">
        <v>4912</v>
      </c>
      <c r="H5030" s="31" t="s">
        <v>4065</v>
      </c>
      <c r="I5030" s="31" t="s">
        <v>48</v>
      </c>
      <c r="J5030" s="32">
        <v>500800</v>
      </c>
      <c r="K5030" s="33">
        <f t="shared" si="894"/>
        <v>99.19431428661278</v>
      </c>
      <c r="L5030" s="33">
        <v>473142</v>
      </c>
      <c r="M5030" s="33">
        <v>0</v>
      </c>
      <c r="N5030" s="33">
        <v>0</v>
      </c>
      <c r="O5030" s="33">
        <v>0</v>
      </c>
      <c r="P5030" s="33">
        <f t="shared" si="895"/>
        <v>500800</v>
      </c>
      <c r="Q5030" s="33">
        <f t="shared" si="896"/>
        <v>99.19431428661278</v>
      </c>
      <c r="R5030" s="33">
        <f t="shared" si="897"/>
        <v>473142</v>
      </c>
      <c r="S5030" s="33"/>
      <c r="T5030" s="30" t="str">
        <f t="shared" si="898"/>
        <v>COP</v>
      </c>
      <c r="U5030" s="33">
        <v>0</v>
      </c>
      <c r="V5030" s="33">
        <v>0</v>
      </c>
      <c r="W5030" s="33">
        <v>0</v>
      </c>
      <c r="X5030" s="33">
        <f t="shared" si="899"/>
        <v>500800</v>
      </c>
      <c r="Y5030" s="33">
        <f t="shared" si="900"/>
        <v>99.19431428661278</v>
      </c>
      <c r="Z5030" s="33">
        <f t="shared" si="901"/>
        <v>473142</v>
      </c>
      <c r="AA5030" s="34">
        <f t="shared" si="902"/>
        <v>1.1666455621509179E-05</v>
      </c>
      <c r="AB5030" s="33" t="s">
        <v>252</v>
      </c>
      <c r="AC5030" s="35">
        <v>44950</v>
      </c>
      <c r="AD5030" s="33">
        <v>90</v>
      </c>
      <c r="AE5030" s="36">
        <f t="shared" si="903"/>
        <v>45040</v>
      </c>
    </row>
    <row r="5031" spans="2:31" ht="14.5" hidden="1">
      <c r="B5031" s="29" t="s">
        <v>3919</v>
      </c>
      <c r="C5031" s="30" t="str">
        <f t="shared" si="893"/>
        <v>(Acreedores quirografarios)</v>
      </c>
      <c r="D5031" s="30">
        <v>5</v>
      </c>
      <c r="E5031" s="30" t="s">
        <v>5666</v>
      </c>
      <c r="F5031" s="30" t="s">
        <v>5667</v>
      </c>
      <c r="G5031" s="30" t="s">
        <v>4912</v>
      </c>
      <c r="H5031" s="31" t="s">
        <v>4066</v>
      </c>
      <c r="I5031" s="31" t="s">
        <v>48</v>
      </c>
      <c r="J5031" s="32">
        <v>280400</v>
      </c>
      <c r="K5031" s="33">
        <f t="shared" si="894"/>
        <v>55.636131115234228</v>
      </c>
      <c r="L5031" s="33">
        <v>265376</v>
      </c>
      <c r="M5031" s="33">
        <v>0</v>
      </c>
      <c r="N5031" s="33">
        <v>0</v>
      </c>
      <c r="O5031" s="33">
        <v>0</v>
      </c>
      <c r="P5031" s="33">
        <f t="shared" si="895"/>
        <v>280400</v>
      </c>
      <c r="Q5031" s="33">
        <f t="shared" si="896"/>
        <v>55.636131115234228</v>
      </c>
      <c r="R5031" s="33">
        <f t="shared" si="897"/>
        <v>265376</v>
      </c>
      <c r="S5031" s="33"/>
      <c r="T5031" s="30" t="str">
        <f t="shared" si="898"/>
        <v>COP</v>
      </c>
      <c r="U5031" s="33">
        <v>0</v>
      </c>
      <c r="V5031" s="33">
        <v>0</v>
      </c>
      <c r="W5031" s="33">
        <v>0</v>
      </c>
      <c r="X5031" s="33">
        <f t="shared" si="899"/>
        <v>280400</v>
      </c>
      <c r="Y5031" s="33">
        <f t="shared" si="900"/>
        <v>55.636131115234228</v>
      </c>
      <c r="Z5031" s="33">
        <f t="shared" si="901"/>
        <v>265376</v>
      </c>
      <c r="AA5031" s="34">
        <f t="shared" si="902"/>
        <v>6.5434844655803548E-06</v>
      </c>
      <c r="AB5031" s="33" t="s">
        <v>252</v>
      </c>
      <c r="AC5031" s="35">
        <v>44950</v>
      </c>
      <c r="AD5031" s="33">
        <v>90</v>
      </c>
      <c r="AE5031" s="36">
        <f t="shared" si="903"/>
        <v>45040</v>
      </c>
    </row>
    <row r="5032" spans="2:31" ht="14.5" hidden="1">
      <c r="B5032" s="29" t="s">
        <v>3919</v>
      </c>
      <c r="C5032" s="30" t="str">
        <f t="shared" si="893"/>
        <v>(Acreedores quirografarios)</v>
      </c>
      <c r="D5032" s="30">
        <v>5</v>
      </c>
      <c r="E5032" s="30" t="s">
        <v>5666</v>
      </c>
      <c r="F5032" s="30" t="s">
        <v>5667</v>
      </c>
      <c r="G5032" s="30" t="s">
        <v>4912</v>
      </c>
      <c r="H5032" s="31" t="s">
        <v>4067</v>
      </c>
      <c r="I5032" s="31" t="s">
        <v>48</v>
      </c>
      <c r="J5032" s="32">
        <v>310400</v>
      </c>
      <c r="K5032" s="33">
        <f t="shared" si="894"/>
        <v>61.675314737360708</v>
      </c>
      <c r="L5032" s="33">
        <v>294182</v>
      </c>
      <c r="M5032" s="33">
        <v>0</v>
      </c>
      <c r="N5032" s="33">
        <v>0</v>
      </c>
      <c r="O5032" s="33">
        <v>0</v>
      </c>
      <c r="P5032" s="33">
        <f t="shared" si="895"/>
        <v>310400</v>
      </c>
      <c r="Q5032" s="33">
        <f t="shared" si="896"/>
        <v>61.675314737360708</v>
      </c>
      <c r="R5032" s="33">
        <f t="shared" si="897"/>
        <v>294182</v>
      </c>
      <c r="S5032" s="33"/>
      <c r="T5032" s="30" t="str">
        <f t="shared" si="898"/>
        <v>COP</v>
      </c>
      <c r="U5032" s="33">
        <v>0</v>
      </c>
      <c r="V5032" s="33">
        <v>0</v>
      </c>
      <c r="W5032" s="33">
        <v>0</v>
      </c>
      <c r="X5032" s="33">
        <f t="shared" si="899"/>
        <v>310400</v>
      </c>
      <c r="Y5032" s="33">
        <f t="shared" si="900"/>
        <v>61.675314737360708</v>
      </c>
      <c r="Z5032" s="33">
        <f t="shared" si="901"/>
        <v>294182</v>
      </c>
      <c r="AA5032" s="34">
        <f t="shared" si="902"/>
        <v>7.2537657778147226E-06</v>
      </c>
      <c r="AB5032" s="33" t="s">
        <v>252</v>
      </c>
      <c r="AC5032" s="35">
        <v>44951</v>
      </c>
      <c r="AD5032" s="33">
        <v>90</v>
      </c>
      <c r="AE5032" s="36">
        <f t="shared" si="903"/>
        <v>45041</v>
      </c>
    </row>
    <row r="5033" spans="2:31" ht="14.5" hidden="1">
      <c r="B5033" s="29" t="s">
        <v>3919</v>
      </c>
      <c r="C5033" s="30" t="str">
        <f t="shared" si="893"/>
        <v>(Acreedores quirografarios)</v>
      </c>
      <c r="D5033" s="30">
        <v>5</v>
      </c>
      <c r="E5033" s="30" t="s">
        <v>5666</v>
      </c>
      <c r="F5033" s="30" t="s">
        <v>5667</v>
      </c>
      <c r="G5033" s="30" t="s">
        <v>4912</v>
      </c>
      <c r="H5033" s="31" t="s">
        <v>4068</v>
      </c>
      <c r="I5033" s="31" t="s">
        <v>48</v>
      </c>
      <c r="J5033" s="32">
        <v>380800</v>
      </c>
      <c r="K5033" s="33">
        <f t="shared" si="894"/>
        <v>75.037999098504145</v>
      </c>
      <c r="L5033" s="33">
        <v>357920</v>
      </c>
      <c r="M5033" s="33">
        <v>0</v>
      </c>
      <c r="N5033" s="33">
        <v>0</v>
      </c>
      <c r="O5033" s="33">
        <v>0</v>
      </c>
      <c r="P5033" s="33">
        <f t="shared" si="895"/>
        <v>380800</v>
      </c>
      <c r="Q5033" s="33">
        <f t="shared" si="896"/>
        <v>75.037999098504145</v>
      </c>
      <c r="R5033" s="33">
        <f t="shared" si="897"/>
        <v>357920</v>
      </c>
      <c r="S5033" s="33"/>
      <c r="T5033" s="30" t="str">
        <f t="shared" si="898"/>
        <v>COP</v>
      </c>
      <c r="U5033" s="33">
        <v>0</v>
      </c>
      <c r="V5033" s="33">
        <v>0</v>
      </c>
      <c r="W5033" s="33">
        <v>0</v>
      </c>
      <c r="X5033" s="33">
        <f t="shared" si="899"/>
        <v>380800</v>
      </c>
      <c r="Y5033" s="33">
        <f t="shared" si="900"/>
        <v>75.037999098504145</v>
      </c>
      <c r="Z5033" s="33">
        <f t="shared" si="901"/>
        <v>357920</v>
      </c>
      <c r="AA5033" s="34">
        <f t="shared" si="902"/>
        <v>8.8253796873889151E-06</v>
      </c>
      <c r="AB5033" s="33" t="s">
        <v>252</v>
      </c>
      <c r="AC5033" s="35">
        <v>44951</v>
      </c>
      <c r="AD5033" s="33">
        <v>90</v>
      </c>
      <c r="AE5033" s="36">
        <f t="shared" si="903"/>
        <v>45041</v>
      </c>
    </row>
    <row r="5034" spans="2:31" ht="14.5" hidden="1">
      <c r="B5034" s="29" t="s">
        <v>3919</v>
      </c>
      <c r="C5034" s="30" t="str">
        <f t="shared" si="893"/>
        <v>(Acreedores quirografarios)</v>
      </c>
      <c r="D5034" s="30">
        <v>5</v>
      </c>
      <c r="E5034" s="30" t="s">
        <v>5666</v>
      </c>
      <c r="F5034" s="30" t="s">
        <v>5667</v>
      </c>
      <c r="G5034" s="30" t="s">
        <v>4912</v>
      </c>
      <c r="H5034" s="31" t="s">
        <v>4069</v>
      </c>
      <c r="I5034" s="31" t="s">
        <v>48</v>
      </c>
      <c r="J5034" s="32">
        <v>190400</v>
      </c>
      <c r="K5034" s="33">
        <f t="shared" si="894"/>
        <v>38.693040661656021</v>
      </c>
      <c r="L5034" s="33">
        <v>184560</v>
      </c>
      <c r="M5034" s="33">
        <v>0</v>
      </c>
      <c r="N5034" s="33">
        <v>0</v>
      </c>
      <c r="O5034" s="33">
        <v>0</v>
      </c>
      <c r="P5034" s="33">
        <f t="shared" si="895"/>
        <v>190400</v>
      </c>
      <c r="Q5034" s="33">
        <f t="shared" si="896"/>
        <v>38.693040661656021</v>
      </c>
      <c r="R5034" s="33">
        <f t="shared" si="897"/>
        <v>184560</v>
      </c>
      <c r="S5034" s="33"/>
      <c r="T5034" s="30" t="str">
        <f t="shared" si="898"/>
        <v>COP</v>
      </c>
      <c r="U5034" s="33">
        <v>0</v>
      </c>
      <c r="V5034" s="33">
        <v>0</v>
      </c>
      <c r="W5034" s="33">
        <v>0</v>
      </c>
      <c r="X5034" s="33">
        <f t="shared" si="899"/>
        <v>190400</v>
      </c>
      <c r="Y5034" s="33">
        <f t="shared" si="900"/>
        <v>38.693040661656021</v>
      </c>
      <c r="Z5034" s="33">
        <f t="shared" si="901"/>
        <v>184560</v>
      </c>
      <c r="AA5034" s="34">
        <f t="shared" si="902"/>
        <v>4.5507713318744353E-06</v>
      </c>
      <c r="AB5034" s="33" t="s">
        <v>252</v>
      </c>
      <c r="AC5034" s="35">
        <v>44951</v>
      </c>
      <c r="AD5034" s="33">
        <v>90</v>
      </c>
      <c r="AE5034" s="36">
        <f t="shared" si="903"/>
        <v>45041</v>
      </c>
    </row>
    <row r="5035" spans="2:31" ht="14.5" hidden="1">
      <c r="B5035" s="29" t="s">
        <v>3919</v>
      </c>
      <c r="C5035" s="30" t="str">
        <f t="shared" si="893"/>
        <v>(Acreedores quirografarios)</v>
      </c>
      <c r="D5035" s="30">
        <v>5</v>
      </c>
      <c r="E5035" s="30" t="s">
        <v>5666</v>
      </c>
      <c r="F5035" s="30" t="s">
        <v>5667</v>
      </c>
      <c r="G5035" s="30" t="s">
        <v>4912</v>
      </c>
      <c r="H5035" s="31" t="s">
        <v>4070</v>
      </c>
      <c r="I5035" s="31" t="s">
        <v>48</v>
      </c>
      <c r="J5035" s="32">
        <v>190400</v>
      </c>
      <c r="K5035" s="33">
        <f t="shared" si="894"/>
        <v>38.693040661656021</v>
      </c>
      <c r="L5035" s="33">
        <v>184560</v>
      </c>
      <c r="M5035" s="33">
        <v>0</v>
      </c>
      <c r="N5035" s="33">
        <v>0</v>
      </c>
      <c r="O5035" s="33">
        <v>0</v>
      </c>
      <c r="P5035" s="33">
        <f t="shared" si="895"/>
        <v>190400</v>
      </c>
      <c r="Q5035" s="33">
        <f t="shared" si="896"/>
        <v>38.693040661656021</v>
      </c>
      <c r="R5035" s="33">
        <f t="shared" si="897"/>
        <v>184560</v>
      </c>
      <c r="S5035" s="33"/>
      <c r="T5035" s="30" t="str">
        <f t="shared" si="898"/>
        <v>COP</v>
      </c>
      <c r="U5035" s="33">
        <v>0</v>
      </c>
      <c r="V5035" s="33">
        <v>0</v>
      </c>
      <c r="W5035" s="33">
        <v>0</v>
      </c>
      <c r="X5035" s="33">
        <f t="shared" si="899"/>
        <v>190400</v>
      </c>
      <c r="Y5035" s="33">
        <f t="shared" si="900"/>
        <v>38.693040661656021</v>
      </c>
      <c r="Z5035" s="33">
        <f t="shared" si="901"/>
        <v>184560</v>
      </c>
      <c r="AA5035" s="34">
        <f t="shared" si="902"/>
        <v>4.5507713318744353E-06</v>
      </c>
      <c r="AB5035" s="33" t="s">
        <v>252</v>
      </c>
      <c r="AC5035" s="35">
        <v>44951</v>
      </c>
      <c r="AD5035" s="33">
        <v>90</v>
      </c>
      <c r="AE5035" s="36">
        <f t="shared" si="903"/>
        <v>45041</v>
      </c>
    </row>
    <row r="5036" spans="2:31" ht="14.5" hidden="1">
      <c r="B5036" s="29" t="s">
        <v>3919</v>
      </c>
      <c r="C5036" s="30" t="str">
        <f t="shared" si="893"/>
        <v>(Acreedores quirografarios)</v>
      </c>
      <c r="D5036" s="30">
        <v>5</v>
      </c>
      <c r="E5036" s="30" t="s">
        <v>5666</v>
      </c>
      <c r="F5036" s="30" t="s">
        <v>5667</v>
      </c>
      <c r="G5036" s="30" t="s">
        <v>4912</v>
      </c>
      <c r="H5036" s="31" t="s">
        <v>4071</v>
      </c>
      <c r="I5036" s="31" t="s">
        <v>48</v>
      </c>
      <c r="J5036" s="32">
        <v>280400</v>
      </c>
      <c r="K5036" s="33">
        <f t="shared" si="894"/>
        <v>55.636131115234228</v>
      </c>
      <c r="L5036" s="33">
        <v>265376</v>
      </c>
      <c r="M5036" s="33">
        <v>0</v>
      </c>
      <c r="N5036" s="33">
        <v>0</v>
      </c>
      <c r="O5036" s="33">
        <v>0</v>
      </c>
      <c r="P5036" s="33">
        <f t="shared" si="895"/>
        <v>280400</v>
      </c>
      <c r="Q5036" s="33">
        <f t="shared" si="896"/>
        <v>55.636131115234228</v>
      </c>
      <c r="R5036" s="33">
        <f t="shared" si="897"/>
        <v>265376</v>
      </c>
      <c r="S5036" s="33"/>
      <c r="T5036" s="30" t="str">
        <f t="shared" si="898"/>
        <v>COP</v>
      </c>
      <c r="U5036" s="33">
        <v>0</v>
      </c>
      <c r="V5036" s="33">
        <v>0</v>
      </c>
      <c r="W5036" s="33">
        <v>0</v>
      </c>
      <c r="X5036" s="33">
        <f t="shared" si="899"/>
        <v>280400</v>
      </c>
      <c r="Y5036" s="33">
        <f t="shared" si="900"/>
        <v>55.636131115234228</v>
      </c>
      <c r="Z5036" s="33">
        <f t="shared" si="901"/>
        <v>265376</v>
      </c>
      <c r="AA5036" s="34">
        <f t="shared" si="902"/>
        <v>6.5434844655803548E-06</v>
      </c>
      <c r="AB5036" s="33" t="s">
        <v>252</v>
      </c>
      <c r="AC5036" s="35">
        <v>44951</v>
      </c>
      <c r="AD5036" s="33">
        <v>90</v>
      </c>
      <c r="AE5036" s="36">
        <f t="shared" si="903"/>
        <v>45041</v>
      </c>
    </row>
    <row r="5037" spans="2:31" ht="14.5" hidden="1">
      <c r="B5037" s="29" t="s">
        <v>3919</v>
      </c>
      <c r="C5037" s="30" t="str">
        <f t="shared" si="904" ref="C5037:C5100">+IF(D5037=1,$A$4,IF(D5037=2,$A$5,IF(D5037=3,$A$6,IF(D5037=4,$A$7,IF(D5037=5,$A$8,IF(D5037=6,$A$9,))))))</f>
        <v>(Acreedores quirografarios)</v>
      </c>
      <c r="D5037" s="30">
        <v>5</v>
      </c>
      <c r="E5037" s="30" t="s">
        <v>5666</v>
      </c>
      <c r="F5037" s="30" t="s">
        <v>5667</v>
      </c>
      <c r="G5037" s="30" t="s">
        <v>4912</v>
      </c>
      <c r="H5037" s="31" t="s">
        <v>4072</v>
      </c>
      <c r="I5037" s="31" t="s">
        <v>48</v>
      </c>
      <c r="J5037" s="32">
        <v>190400</v>
      </c>
      <c r="K5037" s="33">
        <f t="shared" si="905" ref="K5037:K5100">+IF(I5037="USD",J5037,L5037/$L$3)</f>
        <v>38.693040661656021</v>
      </c>
      <c r="L5037" s="33">
        <v>184560</v>
      </c>
      <c r="M5037" s="33">
        <v>0</v>
      </c>
      <c r="N5037" s="33">
        <v>0</v>
      </c>
      <c r="O5037" s="33">
        <v>0</v>
      </c>
      <c r="P5037" s="33">
        <f t="shared" si="906" ref="P5037:P5100">+J5037+M5037</f>
        <v>190400</v>
      </c>
      <c r="Q5037" s="33">
        <f t="shared" si="907" ref="Q5037:Q5100">+K5037+N5037</f>
        <v>38.693040661656021</v>
      </c>
      <c r="R5037" s="33">
        <f t="shared" si="908" ref="R5037:R5100">+L5037+O5037</f>
        <v>184560</v>
      </c>
      <c r="S5037" s="33"/>
      <c r="T5037" s="30" t="str">
        <f t="shared" si="909" ref="T5037:T5100">+I5037</f>
        <v>COP</v>
      </c>
      <c r="U5037" s="33">
        <v>0</v>
      </c>
      <c r="V5037" s="33">
        <v>0</v>
      </c>
      <c r="W5037" s="33">
        <v>0</v>
      </c>
      <c r="X5037" s="33">
        <f t="shared" si="910" ref="X5037:X5100">+P5037+U5037</f>
        <v>190400</v>
      </c>
      <c r="Y5037" s="33">
        <f t="shared" si="911" ref="Y5037:Y5100">+Q5037+V5037</f>
        <v>38.693040661656021</v>
      </c>
      <c r="Z5037" s="33">
        <f t="shared" si="912" ref="Z5037:Z5100">+R5037+W5037</f>
        <v>184560</v>
      </c>
      <c r="AA5037" s="34">
        <f t="shared" si="913" ref="AA5037:AA5100">+IF(D5037=1,Z5037/$C$4,IF(D5037=2,Z5037/$C$5,IF(D5037=3,Z5037/$C$6,IF(D5037=4,Z5037/$C$7,IF(D5037=5,Z5037/$C$8,IF(D5037=6,Z5037/$C$9))))))</f>
        <v>4.5507713318744353E-06</v>
      </c>
      <c r="AB5037" s="33" t="s">
        <v>252</v>
      </c>
      <c r="AC5037" s="35">
        <v>44951</v>
      </c>
      <c r="AD5037" s="33">
        <v>90</v>
      </c>
      <c r="AE5037" s="36">
        <f t="shared" si="903"/>
        <v>45041</v>
      </c>
    </row>
    <row r="5038" spans="2:31" ht="14.5" hidden="1">
      <c r="B5038" s="29" t="s">
        <v>3919</v>
      </c>
      <c r="C5038" s="30" t="str">
        <f t="shared" si="904"/>
        <v>(Acreedores quirografarios)</v>
      </c>
      <c r="D5038" s="30">
        <v>5</v>
      </c>
      <c r="E5038" s="30" t="s">
        <v>5666</v>
      </c>
      <c r="F5038" s="30" t="s">
        <v>5667</v>
      </c>
      <c r="G5038" s="30" t="s">
        <v>4912</v>
      </c>
      <c r="H5038" s="31" t="s">
        <v>4073</v>
      </c>
      <c r="I5038" s="31" t="s">
        <v>48</v>
      </c>
      <c r="J5038" s="32">
        <v>751200</v>
      </c>
      <c r="K5038" s="33">
        <f t="shared" si="905"/>
        <v>148.79168108011783</v>
      </c>
      <c r="L5038" s="33">
        <v>709714</v>
      </c>
      <c r="M5038" s="33">
        <v>0</v>
      </c>
      <c r="N5038" s="33">
        <v>0</v>
      </c>
      <c r="O5038" s="33">
        <v>0</v>
      </c>
      <c r="P5038" s="33">
        <f t="shared" si="906"/>
        <v>751200</v>
      </c>
      <c r="Q5038" s="33">
        <f t="shared" si="907"/>
        <v>148.79168108011783</v>
      </c>
      <c r="R5038" s="33">
        <f t="shared" si="908"/>
        <v>709714</v>
      </c>
      <c r="S5038" s="33"/>
      <c r="T5038" s="30" t="str">
        <f t="shared" si="909"/>
        <v>COP</v>
      </c>
      <c r="U5038" s="33">
        <v>0</v>
      </c>
      <c r="V5038" s="33">
        <v>0</v>
      </c>
      <c r="W5038" s="33">
        <v>0</v>
      </c>
      <c r="X5038" s="33">
        <f t="shared" si="910"/>
        <v>751200</v>
      </c>
      <c r="Y5038" s="33">
        <f t="shared" si="911"/>
        <v>148.79168108011783</v>
      </c>
      <c r="Z5038" s="33">
        <f t="shared" si="912"/>
        <v>709714</v>
      </c>
      <c r="AA5038" s="34">
        <f t="shared" si="913"/>
        <v>1.7499708089672373E-05</v>
      </c>
      <c r="AB5038" s="33" t="s">
        <v>252</v>
      </c>
      <c r="AC5038" s="35">
        <v>44952</v>
      </c>
      <c r="AD5038" s="33">
        <v>90</v>
      </c>
      <c r="AE5038" s="36">
        <f t="shared" si="903"/>
        <v>45042</v>
      </c>
    </row>
    <row r="5039" spans="2:31" ht="14.5" hidden="1">
      <c r="B5039" s="29" t="s">
        <v>3919</v>
      </c>
      <c r="C5039" s="30" t="str">
        <f t="shared" si="904"/>
        <v>(Acreedores quirografarios)</v>
      </c>
      <c r="D5039" s="30">
        <v>5</v>
      </c>
      <c r="E5039" s="30" t="s">
        <v>5666</v>
      </c>
      <c r="F5039" s="30" t="s">
        <v>5667</v>
      </c>
      <c r="G5039" s="30" t="s">
        <v>4912</v>
      </c>
      <c r="H5039" s="31" t="s">
        <v>4074</v>
      </c>
      <c r="I5039" s="31" t="s">
        <v>48</v>
      </c>
      <c r="J5039" s="32">
        <v>3045200</v>
      </c>
      <c r="K5039" s="33">
        <f t="shared" si="905"/>
        <v>602.48980575909093</v>
      </c>
      <c r="L5039" s="33">
        <v>2873786</v>
      </c>
      <c r="M5039" s="33">
        <v>0</v>
      </c>
      <c r="N5039" s="33">
        <v>0</v>
      </c>
      <c r="O5039" s="33">
        <v>0</v>
      </c>
      <c r="P5039" s="33">
        <f t="shared" si="906"/>
        <v>3045200</v>
      </c>
      <c r="Q5039" s="33">
        <f t="shared" si="907"/>
        <v>602.48980575909093</v>
      </c>
      <c r="R5039" s="33">
        <f t="shared" si="908"/>
        <v>2873786</v>
      </c>
      <c r="S5039" s="33"/>
      <c r="T5039" s="30" t="str">
        <f t="shared" si="909"/>
        <v>COP</v>
      </c>
      <c r="U5039" s="33">
        <v>0</v>
      </c>
      <c r="V5039" s="33">
        <v>0</v>
      </c>
      <c r="W5039" s="33">
        <v>0</v>
      </c>
      <c r="X5039" s="33">
        <f t="shared" si="910"/>
        <v>3045200</v>
      </c>
      <c r="Y5039" s="33">
        <f t="shared" si="911"/>
        <v>602.48980575909093</v>
      </c>
      <c r="Z5039" s="33">
        <f t="shared" si="912"/>
        <v>2873786</v>
      </c>
      <c r="AA5039" s="34">
        <f t="shared" si="913"/>
        <v>7.086011564121211E-05</v>
      </c>
      <c r="AB5039" s="33" t="s">
        <v>252</v>
      </c>
      <c r="AC5039" s="35">
        <v>44952</v>
      </c>
      <c r="AD5039" s="33">
        <v>90</v>
      </c>
      <c r="AE5039" s="36">
        <f t="shared" si="903"/>
        <v>45042</v>
      </c>
    </row>
    <row r="5040" spans="2:31" ht="14.5" hidden="1">
      <c r="B5040" s="29" t="s">
        <v>3919</v>
      </c>
      <c r="C5040" s="30" t="str">
        <f t="shared" si="904"/>
        <v>(Acreedores quirografarios)</v>
      </c>
      <c r="D5040" s="30">
        <v>5</v>
      </c>
      <c r="E5040" s="30" t="s">
        <v>5666</v>
      </c>
      <c r="F5040" s="30" t="s">
        <v>5667</v>
      </c>
      <c r="G5040" s="30" t="s">
        <v>4912</v>
      </c>
      <c r="H5040" s="31" t="s">
        <v>4075</v>
      </c>
      <c r="I5040" s="31" t="s">
        <v>48</v>
      </c>
      <c r="J5040" s="32">
        <v>250400</v>
      </c>
      <c r="K5040" s="33">
        <f t="shared" si="905"/>
        <v>49.597366793505032</v>
      </c>
      <c r="L5040" s="33">
        <v>236572</v>
      </c>
      <c r="M5040" s="33">
        <v>0</v>
      </c>
      <c r="N5040" s="33">
        <v>0</v>
      </c>
      <c r="O5040" s="33">
        <v>0</v>
      </c>
      <c r="P5040" s="33">
        <f t="shared" si="906"/>
        <v>250400</v>
      </c>
      <c r="Q5040" s="33">
        <f t="shared" si="907"/>
        <v>49.597366793505032</v>
      </c>
      <c r="R5040" s="33">
        <f t="shared" si="908"/>
        <v>236572</v>
      </c>
      <c r="S5040" s="33"/>
      <c r="T5040" s="30" t="str">
        <f t="shared" si="909"/>
        <v>COP</v>
      </c>
      <c r="U5040" s="33">
        <v>0</v>
      </c>
      <c r="V5040" s="33">
        <v>0</v>
      </c>
      <c r="W5040" s="33">
        <v>0</v>
      </c>
      <c r="X5040" s="33">
        <f t="shared" si="910"/>
        <v>250400</v>
      </c>
      <c r="Y5040" s="33">
        <f t="shared" si="911"/>
        <v>49.597366793505032</v>
      </c>
      <c r="Z5040" s="33">
        <f t="shared" si="912"/>
        <v>236572</v>
      </c>
      <c r="AA5040" s="34">
        <f t="shared" si="913"/>
        <v>5.8332524681631933E-06</v>
      </c>
      <c r="AB5040" s="33" t="s">
        <v>252</v>
      </c>
      <c r="AC5040" s="35">
        <v>44956</v>
      </c>
      <c r="AD5040" s="33">
        <v>90</v>
      </c>
      <c r="AE5040" s="36">
        <f t="shared" si="903"/>
        <v>45046</v>
      </c>
    </row>
    <row r="5041" spans="2:31" ht="14.5" hidden="1">
      <c r="B5041" s="29" t="s">
        <v>3919</v>
      </c>
      <c r="C5041" s="30" t="str">
        <f t="shared" si="904"/>
        <v>(Acreedores quirografarios)</v>
      </c>
      <c r="D5041" s="30">
        <v>5</v>
      </c>
      <c r="E5041" s="30" t="s">
        <v>5666</v>
      </c>
      <c r="F5041" s="30" t="s">
        <v>5667</v>
      </c>
      <c r="G5041" s="30" t="s">
        <v>4912</v>
      </c>
      <c r="H5041" s="31" t="s">
        <v>4076</v>
      </c>
      <c r="I5041" s="31" t="s">
        <v>48</v>
      </c>
      <c r="J5041" s="32">
        <v>250400</v>
      </c>
      <c r="K5041" s="33">
        <f t="shared" si="905"/>
        <v>49.597366793505032</v>
      </c>
      <c r="L5041" s="33">
        <v>236572</v>
      </c>
      <c r="M5041" s="33">
        <v>0</v>
      </c>
      <c r="N5041" s="33">
        <v>0</v>
      </c>
      <c r="O5041" s="33">
        <v>0</v>
      </c>
      <c r="P5041" s="33">
        <f t="shared" si="906"/>
        <v>250400</v>
      </c>
      <c r="Q5041" s="33">
        <f t="shared" si="907"/>
        <v>49.597366793505032</v>
      </c>
      <c r="R5041" s="33">
        <f t="shared" si="908"/>
        <v>236572</v>
      </c>
      <c r="S5041" s="33"/>
      <c r="T5041" s="30" t="str">
        <f t="shared" si="909"/>
        <v>COP</v>
      </c>
      <c r="U5041" s="33">
        <v>0</v>
      </c>
      <c r="V5041" s="33">
        <v>0</v>
      </c>
      <c r="W5041" s="33">
        <v>0</v>
      </c>
      <c r="X5041" s="33">
        <f t="shared" si="910"/>
        <v>250400</v>
      </c>
      <c r="Y5041" s="33">
        <f t="shared" si="911"/>
        <v>49.597366793505032</v>
      </c>
      <c r="Z5041" s="33">
        <f t="shared" si="912"/>
        <v>236572</v>
      </c>
      <c r="AA5041" s="34">
        <f t="shared" si="913"/>
        <v>5.8332524681631933E-06</v>
      </c>
      <c r="AB5041" s="33" t="s">
        <v>252</v>
      </c>
      <c r="AC5041" s="35">
        <v>44958</v>
      </c>
      <c r="AD5041" s="33">
        <v>90</v>
      </c>
      <c r="AE5041" s="36">
        <f t="shared" si="903"/>
        <v>45048</v>
      </c>
    </row>
    <row r="5042" spans="2:31" ht="14.5" hidden="1">
      <c r="B5042" s="29" t="s">
        <v>3919</v>
      </c>
      <c r="C5042" s="30" t="str">
        <f t="shared" si="904"/>
        <v>(Acreedores quirografarios)</v>
      </c>
      <c r="D5042" s="30">
        <v>5</v>
      </c>
      <c r="E5042" s="30" t="s">
        <v>5666</v>
      </c>
      <c r="F5042" s="30" t="s">
        <v>5667</v>
      </c>
      <c r="G5042" s="30" t="s">
        <v>4912</v>
      </c>
      <c r="H5042" s="31" t="s">
        <v>4077</v>
      </c>
      <c r="I5042" s="31" t="s">
        <v>48</v>
      </c>
      <c r="J5042" s="32">
        <v>1121600</v>
      </c>
      <c r="K5042" s="33">
        <f t="shared" si="905"/>
        <v>222.5449437613342</v>
      </c>
      <c r="L5042" s="33">
        <v>1061506</v>
      </c>
      <c r="M5042" s="33">
        <v>0</v>
      </c>
      <c r="N5042" s="33">
        <v>0</v>
      </c>
      <c r="O5042" s="33">
        <v>0</v>
      </c>
      <c r="P5042" s="33">
        <f t="shared" si="906"/>
        <v>1121600</v>
      </c>
      <c r="Q5042" s="33">
        <f t="shared" si="907"/>
        <v>222.5449437613342</v>
      </c>
      <c r="R5042" s="33">
        <f t="shared" si="908"/>
        <v>1061506</v>
      </c>
      <c r="S5042" s="33"/>
      <c r="T5042" s="30" t="str">
        <f t="shared" si="909"/>
        <v>COP</v>
      </c>
      <c r="U5042" s="33">
        <v>0</v>
      </c>
      <c r="V5042" s="33">
        <v>0</v>
      </c>
      <c r="W5042" s="33">
        <v>0</v>
      </c>
      <c r="X5042" s="33">
        <f t="shared" si="910"/>
        <v>1121600</v>
      </c>
      <c r="Y5042" s="33">
        <f t="shared" si="911"/>
        <v>222.5449437613342</v>
      </c>
      <c r="Z5042" s="33">
        <f t="shared" si="912"/>
        <v>1061506</v>
      </c>
      <c r="AA5042" s="34">
        <f t="shared" si="913"/>
        <v>2.6173987177138626E-05</v>
      </c>
      <c r="AB5042" s="33" t="s">
        <v>252</v>
      </c>
      <c r="AC5042" s="35">
        <v>44958</v>
      </c>
      <c r="AD5042" s="33">
        <v>90</v>
      </c>
      <c r="AE5042" s="36">
        <f t="shared" si="903"/>
        <v>45048</v>
      </c>
    </row>
    <row r="5043" spans="2:31" ht="14.5" hidden="1">
      <c r="B5043" s="29" t="s">
        <v>3919</v>
      </c>
      <c r="C5043" s="30" t="str">
        <f t="shared" si="904"/>
        <v>(Acreedores quirografarios)</v>
      </c>
      <c r="D5043" s="30">
        <v>5</v>
      </c>
      <c r="E5043" s="30" t="s">
        <v>5666</v>
      </c>
      <c r="F5043" s="30" t="s">
        <v>5667</v>
      </c>
      <c r="G5043" s="30" t="s">
        <v>4912</v>
      </c>
      <c r="H5043" s="31" t="s">
        <v>4078</v>
      </c>
      <c r="I5043" s="31" t="s">
        <v>48</v>
      </c>
      <c r="J5043" s="32">
        <v>60000</v>
      </c>
      <c r="K5043" s="33">
        <f t="shared" si="905"/>
        <v>12.579011918613793</v>
      </c>
      <c r="L5043" s="33">
        <v>60000</v>
      </c>
      <c r="M5043" s="33">
        <v>0</v>
      </c>
      <c r="N5043" s="33">
        <v>0</v>
      </c>
      <c r="O5043" s="33">
        <v>0</v>
      </c>
      <c r="P5043" s="33">
        <f t="shared" si="906"/>
        <v>60000</v>
      </c>
      <c r="Q5043" s="33">
        <f t="shared" si="907"/>
        <v>12.579011918613793</v>
      </c>
      <c r="R5043" s="33">
        <f t="shared" si="908"/>
        <v>60000</v>
      </c>
      <c r="S5043" s="33"/>
      <c r="T5043" s="30" t="str">
        <f t="shared" si="909"/>
        <v>COP</v>
      </c>
      <c r="U5043" s="33">
        <v>0</v>
      </c>
      <c r="V5043" s="33">
        <v>0</v>
      </c>
      <c r="W5043" s="33">
        <v>0</v>
      </c>
      <c r="X5043" s="33">
        <f t="shared" si="910"/>
        <v>60000</v>
      </c>
      <c r="Y5043" s="33">
        <f t="shared" si="911"/>
        <v>12.579011918613793</v>
      </c>
      <c r="Z5043" s="33">
        <f t="shared" si="912"/>
        <v>60000</v>
      </c>
      <c r="AA5043" s="34">
        <f t="shared" si="913"/>
        <v>1.4794445162140559E-06</v>
      </c>
      <c r="AB5043" s="33" t="s">
        <v>252</v>
      </c>
      <c r="AC5043" s="35">
        <v>44958</v>
      </c>
      <c r="AD5043" s="33">
        <v>90</v>
      </c>
      <c r="AE5043" s="36">
        <f t="shared" si="903"/>
        <v>45048</v>
      </c>
    </row>
    <row r="5044" spans="2:31" ht="14.5" hidden="1">
      <c r="B5044" s="29" t="s">
        <v>3919</v>
      </c>
      <c r="C5044" s="30" t="str">
        <f t="shared" si="904"/>
        <v>(Acreedores quirografarios)</v>
      </c>
      <c r="D5044" s="30">
        <v>5</v>
      </c>
      <c r="E5044" s="30" t="s">
        <v>5666</v>
      </c>
      <c r="F5044" s="30" t="s">
        <v>5667</v>
      </c>
      <c r="G5044" s="30" t="s">
        <v>4912</v>
      </c>
      <c r="H5044" s="31" t="s">
        <v>4079</v>
      </c>
      <c r="I5044" s="31" t="s">
        <v>48</v>
      </c>
      <c r="J5044" s="32">
        <v>781200</v>
      </c>
      <c r="K5044" s="33">
        <f t="shared" si="905"/>
        <v>154.83044540184702</v>
      </c>
      <c r="L5044" s="33">
        <v>738518</v>
      </c>
      <c r="M5044" s="33">
        <v>0</v>
      </c>
      <c r="N5044" s="33">
        <v>0</v>
      </c>
      <c r="O5044" s="33">
        <v>0</v>
      </c>
      <c r="P5044" s="33">
        <f t="shared" si="906"/>
        <v>781200</v>
      </c>
      <c r="Q5044" s="33">
        <f t="shared" si="907"/>
        <v>154.83044540184702</v>
      </c>
      <c r="R5044" s="33">
        <f t="shared" si="908"/>
        <v>738518</v>
      </c>
      <c r="S5044" s="33"/>
      <c r="T5044" s="30" t="str">
        <f t="shared" si="909"/>
        <v>COP</v>
      </c>
      <c r="U5044" s="33">
        <v>0</v>
      </c>
      <c r="V5044" s="33">
        <v>0</v>
      </c>
      <c r="W5044" s="33">
        <v>0</v>
      </c>
      <c r="X5044" s="33">
        <f t="shared" si="910"/>
        <v>781200</v>
      </c>
      <c r="Y5044" s="33">
        <f t="shared" si="911"/>
        <v>154.83044540184702</v>
      </c>
      <c r="Z5044" s="33">
        <f t="shared" si="912"/>
        <v>738518</v>
      </c>
      <c r="AA5044" s="34">
        <f t="shared" si="913"/>
        <v>1.8209940087089535E-05</v>
      </c>
      <c r="AB5044" s="33" t="s">
        <v>252</v>
      </c>
      <c r="AC5044" s="35">
        <v>44960</v>
      </c>
      <c r="AD5044" s="33">
        <v>90</v>
      </c>
      <c r="AE5044" s="36">
        <f t="shared" si="903"/>
        <v>45050</v>
      </c>
    </row>
    <row r="5045" spans="2:31" ht="14.5" hidden="1">
      <c r="B5045" s="29" t="s">
        <v>3919</v>
      </c>
      <c r="C5045" s="30" t="str">
        <f t="shared" si="904"/>
        <v>(Acreedores quirografarios)</v>
      </c>
      <c r="D5045" s="30">
        <v>5</v>
      </c>
      <c r="E5045" s="30" t="s">
        <v>5666</v>
      </c>
      <c r="F5045" s="30" t="s">
        <v>5667</v>
      </c>
      <c r="G5045" s="30" t="s">
        <v>4912</v>
      </c>
      <c r="H5045" s="31" t="s">
        <v>4080</v>
      </c>
      <c r="I5045" s="31" t="s">
        <v>48</v>
      </c>
      <c r="J5045" s="32">
        <v>280400</v>
      </c>
      <c r="K5045" s="33">
        <f t="shared" si="905"/>
        <v>55.636131115234228</v>
      </c>
      <c r="L5045" s="33">
        <v>265376</v>
      </c>
      <c r="M5045" s="33">
        <v>0</v>
      </c>
      <c r="N5045" s="33">
        <v>0</v>
      </c>
      <c r="O5045" s="33">
        <v>0</v>
      </c>
      <c r="P5045" s="33">
        <f t="shared" si="906"/>
        <v>280400</v>
      </c>
      <c r="Q5045" s="33">
        <f t="shared" si="907"/>
        <v>55.636131115234228</v>
      </c>
      <c r="R5045" s="33">
        <f t="shared" si="908"/>
        <v>265376</v>
      </c>
      <c r="S5045" s="33"/>
      <c r="T5045" s="30" t="str">
        <f t="shared" si="909"/>
        <v>COP</v>
      </c>
      <c r="U5045" s="33">
        <v>0</v>
      </c>
      <c r="V5045" s="33">
        <v>0</v>
      </c>
      <c r="W5045" s="33">
        <v>0</v>
      </c>
      <c r="X5045" s="33">
        <f t="shared" si="910"/>
        <v>280400</v>
      </c>
      <c r="Y5045" s="33">
        <f t="shared" si="911"/>
        <v>55.636131115234228</v>
      </c>
      <c r="Z5045" s="33">
        <f t="shared" si="912"/>
        <v>265376</v>
      </c>
      <c r="AA5045" s="34">
        <f t="shared" si="913"/>
        <v>6.5434844655803548E-06</v>
      </c>
      <c r="AB5045" s="33" t="s">
        <v>252</v>
      </c>
      <c r="AC5045" s="35">
        <v>44961</v>
      </c>
      <c r="AD5045" s="33">
        <v>90</v>
      </c>
      <c r="AE5045" s="36">
        <f t="shared" si="903"/>
        <v>45051</v>
      </c>
    </row>
    <row r="5046" spans="2:31" ht="14.5" hidden="1">
      <c r="B5046" s="29" t="s">
        <v>3919</v>
      </c>
      <c r="C5046" s="30" t="str">
        <f t="shared" si="904"/>
        <v>(Acreedores quirografarios)</v>
      </c>
      <c r="D5046" s="30">
        <v>5</v>
      </c>
      <c r="E5046" s="30" t="s">
        <v>5666</v>
      </c>
      <c r="F5046" s="30" t="s">
        <v>5667</v>
      </c>
      <c r="G5046" s="30" t="s">
        <v>4912</v>
      </c>
      <c r="H5046" s="31" t="s">
        <v>4081</v>
      </c>
      <c r="I5046" s="31" t="s">
        <v>48</v>
      </c>
      <c r="J5046" s="32">
        <v>250400</v>
      </c>
      <c r="K5046" s="33">
        <f t="shared" si="905"/>
        <v>49.597366793505032</v>
      </c>
      <c r="L5046" s="33">
        <v>236572</v>
      </c>
      <c r="M5046" s="33">
        <v>0</v>
      </c>
      <c r="N5046" s="33">
        <v>0</v>
      </c>
      <c r="O5046" s="33">
        <v>0</v>
      </c>
      <c r="P5046" s="33">
        <f t="shared" si="906"/>
        <v>250400</v>
      </c>
      <c r="Q5046" s="33">
        <f t="shared" si="907"/>
        <v>49.597366793505032</v>
      </c>
      <c r="R5046" s="33">
        <f t="shared" si="908"/>
        <v>236572</v>
      </c>
      <c r="S5046" s="33"/>
      <c r="T5046" s="30" t="str">
        <f t="shared" si="909"/>
        <v>COP</v>
      </c>
      <c r="U5046" s="33">
        <v>0</v>
      </c>
      <c r="V5046" s="33">
        <v>0</v>
      </c>
      <c r="W5046" s="33">
        <v>0</v>
      </c>
      <c r="X5046" s="33">
        <f t="shared" si="910"/>
        <v>250400</v>
      </c>
      <c r="Y5046" s="33">
        <f t="shared" si="911"/>
        <v>49.597366793505032</v>
      </c>
      <c r="Z5046" s="33">
        <f t="shared" si="912"/>
        <v>236572</v>
      </c>
      <c r="AA5046" s="34">
        <f t="shared" si="913"/>
        <v>5.8332524681631933E-06</v>
      </c>
      <c r="AB5046" s="33" t="s">
        <v>252</v>
      </c>
      <c r="AC5046" s="35">
        <v>44961</v>
      </c>
      <c r="AD5046" s="33">
        <v>90</v>
      </c>
      <c r="AE5046" s="36">
        <f t="shared" si="903"/>
        <v>45051</v>
      </c>
    </row>
    <row r="5047" spans="2:31" ht="14.5" hidden="1">
      <c r="B5047" s="29" t="s">
        <v>3919</v>
      </c>
      <c r="C5047" s="30" t="str">
        <f t="shared" si="904"/>
        <v>(Acreedores quirografarios)</v>
      </c>
      <c r="D5047" s="30">
        <v>5</v>
      </c>
      <c r="E5047" s="30" t="s">
        <v>5666</v>
      </c>
      <c r="F5047" s="30" t="s">
        <v>5667</v>
      </c>
      <c r="G5047" s="30" t="s">
        <v>4912</v>
      </c>
      <c r="H5047" s="31" t="s">
        <v>4082</v>
      </c>
      <c r="I5047" s="31" t="s">
        <v>48</v>
      </c>
      <c r="J5047" s="32">
        <v>190400</v>
      </c>
      <c r="K5047" s="33">
        <f t="shared" si="905"/>
        <v>38.693040661656021</v>
      </c>
      <c r="L5047" s="33">
        <v>184560</v>
      </c>
      <c r="M5047" s="33">
        <v>0</v>
      </c>
      <c r="N5047" s="33">
        <v>0</v>
      </c>
      <c r="O5047" s="33">
        <v>0</v>
      </c>
      <c r="P5047" s="33">
        <f t="shared" si="906"/>
        <v>190400</v>
      </c>
      <c r="Q5047" s="33">
        <f t="shared" si="907"/>
        <v>38.693040661656021</v>
      </c>
      <c r="R5047" s="33">
        <f t="shared" si="908"/>
        <v>184560</v>
      </c>
      <c r="S5047" s="33"/>
      <c r="T5047" s="30" t="str">
        <f t="shared" si="909"/>
        <v>COP</v>
      </c>
      <c r="U5047" s="33">
        <v>0</v>
      </c>
      <c r="V5047" s="33">
        <v>0</v>
      </c>
      <c r="W5047" s="33">
        <v>0</v>
      </c>
      <c r="X5047" s="33">
        <f t="shared" si="910"/>
        <v>190400</v>
      </c>
      <c r="Y5047" s="33">
        <f t="shared" si="911"/>
        <v>38.693040661656021</v>
      </c>
      <c r="Z5047" s="33">
        <f t="shared" si="912"/>
        <v>184560</v>
      </c>
      <c r="AA5047" s="34">
        <f t="shared" si="913"/>
        <v>4.5507713318744353E-06</v>
      </c>
      <c r="AB5047" s="33" t="s">
        <v>252</v>
      </c>
      <c r="AC5047" s="35">
        <v>44962</v>
      </c>
      <c r="AD5047" s="33">
        <v>90</v>
      </c>
      <c r="AE5047" s="36">
        <f t="shared" si="903"/>
        <v>45052</v>
      </c>
    </row>
    <row r="5048" spans="2:31" ht="14.5" hidden="1">
      <c r="B5048" s="29" t="s">
        <v>3919</v>
      </c>
      <c r="C5048" s="30" t="str">
        <f t="shared" si="904"/>
        <v>(Acreedores quirografarios)</v>
      </c>
      <c r="D5048" s="30">
        <v>5</v>
      </c>
      <c r="E5048" s="30" t="s">
        <v>5666</v>
      </c>
      <c r="F5048" s="30" t="s">
        <v>5667</v>
      </c>
      <c r="G5048" s="30" t="s">
        <v>4912</v>
      </c>
      <c r="H5048" s="31" t="s">
        <v>4083</v>
      </c>
      <c r="I5048" s="31" t="s">
        <v>48</v>
      </c>
      <c r="J5048" s="32">
        <v>560800</v>
      </c>
      <c r="K5048" s="33">
        <f t="shared" si="905"/>
        <v>111.27268153086574</v>
      </c>
      <c r="L5048" s="33">
        <v>530754</v>
      </c>
      <c r="M5048" s="33">
        <v>0</v>
      </c>
      <c r="N5048" s="33">
        <v>0</v>
      </c>
      <c r="O5048" s="33">
        <v>0</v>
      </c>
      <c r="P5048" s="33">
        <f t="shared" si="906"/>
        <v>560800</v>
      </c>
      <c r="Q5048" s="33">
        <f t="shared" si="907"/>
        <v>111.27268153086574</v>
      </c>
      <c r="R5048" s="33">
        <f t="shared" si="908"/>
        <v>530754</v>
      </c>
      <c r="S5048" s="33"/>
      <c r="T5048" s="30" t="str">
        <f t="shared" si="909"/>
        <v>COP</v>
      </c>
      <c r="U5048" s="33">
        <v>0</v>
      </c>
      <c r="V5048" s="33">
        <v>0</v>
      </c>
      <c r="W5048" s="33">
        <v>0</v>
      </c>
      <c r="X5048" s="33">
        <f t="shared" si="910"/>
        <v>560800</v>
      </c>
      <c r="Y5048" s="33">
        <f t="shared" si="911"/>
        <v>111.27268153086574</v>
      </c>
      <c r="Z5048" s="33">
        <f t="shared" si="912"/>
        <v>530754</v>
      </c>
      <c r="AA5048" s="34">
        <f t="shared" si="913"/>
        <v>1.3087018245977917E-05</v>
      </c>
      <c r="AB5048" s="33" t="s">
        <v>252</v>
      </c>
      <c r="AC5048" s="35">
        <v>44962</v>
      </c>
      <c r="AD5048" s="33">
        <v>90</v>
      </c>
      <c r="AE5048" s="36">
        <f t="shared" si="903"/>
        <v>45052</v>
      </c>
    </row>
    <row r="5049" spans="2:31" ht="14.5" hidden="1">
      <c r="B5049" s="29" t="s">
        <v>3919</v>
      </c>
      <c r="C5049" s="30" t="str">
        <f t="shared" si="904"/>
        <v>(Acreedores quirografarios)</v>
      </c>
      <c r="D5049" s="30">
        <v>5</v>
      </c>
      <c r="E5049" s="30" t="s">
        <v>5666</v>
      </c>
      <c r="F5049" s="30" t="s">
        <v>5667</v>
      </c>
      <c r="G5049" s="30" t="s">
        <v>4912</v>
      </c>
      <c r="H5049" s="31" t="s">
        <v>4084</v>
      </c>
      <c r="I5049" s="31" t="s">
        <v>48</v>
      </c>
      <c r="J5049" s="32">
        <v>440800</v>
      </c>
      <c r="K5049" s="33">
        <f t="shared" si="905"/>
        <v>87.116366342757104</v>
      </c>
      <c r="L5049" s="33">
        <v>415532</v>
      </c>
      <c r="M5049" s="33">
        <v>0</v>
      </c>
      <c r="N5049" s="33">
        <v>0</v>
      </c>
      <c r="O5049" s="33">
        <v>0</v>
      </c>
      <c r="P5049" s="33">
        <f t="shared" si="906"/>
        <v>440800</v>
      </c>
      <c r="Q5049" s="33">
        <f t="shared" si="907"/>
        <v>87.116366342757104</v>
      </c>
      <c r="R5049" s="33">
        <f t="shared" si="908"/>
        <v>415532</v>
      </c>
      <c r="S5049" s="33"/>
      <c r="T5049" s="30" t="str">
        <f t="shared" si="909"/>
        <v>COP</v>
      </c>
      <c r="U5049" s="33">
        <v>0</v>
      </c>
      <c r="V5049" s="33">
        <v>0</v>
      </c>
      <c r="W5049" s="33">
        <v>0</v>
      </c>
      <c r="X5049" s="33">
        <f t="shared" si="910"/>
        <v>440800</v>
      </c>
      <c r="Y5049" s="33">
        <f t="shared" si="911"/>
        <v>87.116366342757104</v>
      </c>
      <c r="Z5049" s="33">
        <f t="shared" si="912"/>
        <v>415532</v>
      </c>
      <c r="AA5049" s="34">
        <f t="shared" si="913"/>
        <v>1.0245942311857651E-05</v>
      </c>
      <c r="AB5049" s="33" t="s">
        <v>252</v>
      </c>
      <c r="AC5049" s="35">
        <v>44963</v>
      </c>
      <c r="AD5049" s="33">
        <v>90</v>
      </c>
      <c r="AE5049" s="36">
        <f t="shared" si="903"/>
        <v>45053</v>
      </c>
    </row>
    <row r="5050" spans="2:31" ht="14.5" hidden="1">
      <c r="B5050" s="29" t="s">
        <v>3919</v>
      </c>
      <c r="C5050" s="30" t="str">
        <f t="shared" si="904"/>
        <v>(Acreedores quirografarios)</v>
      </c>
      <c r="D5050" s="30">
        <v>5</v>
      </c>
      <c r="E5050" s="30" t="s">
        <v>5666</v>
      </c>
      <c r="F5050" s="30" t="s">
        <v>5667</v>
      </c>
      <c r="G5050" s="30" t="s">
        <v>4912</v>
      </c>
      <c r="H5050" s="31" t="s">
        <v>4085</v>
      </c>
      <c r="I5050" s="31" t="s">
        <v>48</v>
      </c>
      <c r="J5050" s="32">
        <v>500800</v>
      </c>
      <c r="K5050" s="33">
        <f t="shared" si="905"/>
        <v>99.19431428661278</v>
      </c>
      <c r="L5050" s="33">
        <v>473142</v>
      </c>
      <c r="M5050" s="33">
        <v>0</v>
      </c>
      <c r="N5050" s="33">
        <v>0</v>
      </c>
      <c r="O5050" s="33">
        <v>0</v>
      </c>
      <c r="P5050" s="33">
        <f t="shared" si="906"/>
        <v>500800</v>
      </c>
      <c r="Q5050" s="33">
        <f t="shared" si="907"/>
        <v>99.19431428661278</v>
      </c>
      <c r="R5050" s="33">
        <f t="shared" si="908"/>
        <v>473142</v>
      </c>
      <c r="S5050" s="33"/>
      <c r="T5050" s="30" t="str">
        <f t="shared" si="909"/>
        <v>COP</v>
      </c>
      <c r="U5050" s="33">
        <v>0</v>
      </c>
      <c r="V5050" s="33">
        <v>0</v>
      </c>
      <c r="W5050" s="33">
        <v>0</v>
      </c>
      <c r="X5050" s="33">
        <f t="shared" si="910"/>
        <v>500800</v>
      </c>
      <c r="Y5050" s="33">
        <f t="shared" si="911"/>
        <v>99.19431428661278</v>
      </c>
      <c r="Z5050" s="33">
        <f t="shared" si="912"/>
        <v>473142</v>
      </c>
      <c r="AA5050" s="34">
        <f t="shared" si="913"/>
        <v>1.1666455621509179E-05</v>
      </c>
      <c r="AB5050" s="33" t="s">
        <v>252</v>
      </c>
      <c r="AC5050" s="35">
        <v>44963</v>
      </c>
      <c r="AD5050" s="33">
        <v>90</v>
      </c>
      <c r="AE5050" s="36">
        <f t="shared" si="903"/>
        <v>45053</v>
      </c>
    </row>
    <row r="5051" spans="2:31" ht="14.5" hidden="1">
      <c r="B5051" s="29" t="s">
        <v>3919</v>
      </c>
      <c r="C5051" s="30" t="str">
        <f t="shared" si="904"/>
        <v>(Acreedores quirografarios)</v>
      </c>
      <c r="D5051" s="30">
        <v>5</v>
      </c>
      <c r="E5051" s="30" t="s">
        <v>5666</v>
      </c>
      <c r="F5051" s="30" t="s">
        <v>5667</v>
      </c>
      <c r="G5051" s="30" t="s">
        <v>4912</v>
      </c>
      <c r="H5051" s="31" t="s">
        <v>4086</v>
      </c>
      <c r="I5051" s="31" t="s">
        <v>48</v>
      </c>
      <c r="J5051" s="32">
        <v>220400</v>
      </c>
      <c r="K5051" s="33">
        <f t="shared" si="905"/>
        <v>43.558183171378552</v>
      </c>
      <c r="L5051" s="33">
        <v>207766</v>
      </c>
      <c r="M5051" s="33">
        <v>0</v>
      </c>
      <c r="N5051" s="33">
        <v>0</v>
      </c>
      <c r="O5051" s="33">
        <v>0</v>
      </c>
      <c r="P5051" s="33">
        <f t="shared" si="906"/>
        <v>220400</v>
      </c>
      <c r="Q5051" s="33">
        <f t="shared" si="907"/>
        <v>43.558183171378552</v>
      </c>
      <c r="R5051" s="33">
        <f t="shared" si="908"/>
        <v>207766</v>
      </c>
      <c r="S5051" s="33"/>
      <c r="T5051" s="30" t="str">
        <f t="shared" si="909"/>
        <v>COP</v>
      </c>
      <c r="U5051" s="33">
        <v>0</v>
      </c>
      <c r="V5051" s="33">
        <v>0</v>
      </c>
      <c r="W5051" s="33">
        <v>0</v>
      </c>
      <c r="X5051" s="33">
        <f t="shared" si="910"/>
        <v>220400</v>
      </c>
      <c r="Y5051" s="33">
        <f t="shared" si="911"/>
        <v>43.558183171378552</v>
      </c>
      <c r="Z5051" s="33">
        <f t="shared" si="912"/>
        <v>207766</v>
      </c>
      <c r="AA5051" s="34">
        <f t="shared" si="913"/>
        <v>5.1229711559288254E-06</v>
      </c>
      <c r="AB5051" s="33" t="s">
        <v>252</v>
      </c>
      <c r="AC5051" s="35">
        <v>44963</v>
      </c>
      <c r="AD5051" s="33">
        <v>90</v>
      </c>
      <c r="AE5051" s="36">
        <f t="shared" si="903"/>
        <v>45053</v>
      </c>
    </row>
    <row r="5052" spans="2:31" ht="14.5" hidden="1">
      <c r="B5052" s="29" t="s">
        <v>3919</v>
      </c>
      <c r="C5052" s="30" t="str">
        <f t="shared" si="904"/>
        <v>(Acreedores quirografarios)</v>
      </c>
      <c r="D5052" s="30">
        <v>5</v>
      </c>
      <c r="E5052" s="30" t="s">
        <v>5666</v>
      </c>
      <c r="F5052" s="30" t="s">
        <v>5667</v>
      </c>
      <c r="G5052" s="30" t="s">
        <v>4912</v>
      </c>
      <c r="H5052" s="31" t="s">
        <v>4087</v>
      </c>
      <c r="I5052" s="31" t="s">
        <v>48</v>
      </c>
      <c r="J5052" s="32">
        <v>560800</v>
      </c>
      <c r="K5052" s="33">
        <f t="shared" si="905"/>
        <v>111.27268153086574</v>
      </c>
      <c r="L5052" s="33">
        <v>530754</v>
      </c>
      <c r="M5052" s="33">
        <v>0</v>
      </c>
      <c r="N5052" s="33">
        <v>0</v>
      </c>
      <c r="O5052" s="33">
        <v>0</v>
      </c>
      <c r="P5052" s="33">
        <f t="shared" si="906"/>
        <v>560800</v>
      </c>
      <c r="Q5052" s="33">
        <f t="shared" si="907"/>
        <v>111.27268153086574</v>
      </c>
      <c r="R5052" s="33">
        <f t="shared" si="908"/>
        <v>530754</v>
      </c>
      <c r="S5052" s="33"/>
      <c r="T5052" s="30" t="str">
        <f t="shared" si="909"/>
        <v>COP</v>
      </c>
      <c r="U5052" s="33">
        <v>0</v>
      </c>
      <c r="V5052" s="33">
        <v>0</v>
      </c>
      <c r="W5052" s="33">
        <v>0</v>
      </c>
      <c r="X5052" s="33">
        <f t="shared" si="910"/>
        <v>560800</v>
      </c>
      <c r="Y5052" s="33">
        <f t="shared" si="911"/>
        <v>111.27268153086574</v>
      </c>
      <c r="Z5052" s="33">
        <f t="shared" si="912"/>
        <v>530754</v>
      </c>
      <c r="AA5052" s="34">
        <f t="shared" si="913"/>
        <v>1.3087018245977917E-05</v>
      </c>
      <c r="AB5052" s="33" t="s">
        <v>252</v>
      </c>
      <c r="AC5052" s="35">
        <v>44963</v>
      </c>
      <c r="AD5052" s="33">
        <v>90</v>
      </c>
      <c r="AE5052" s="36">
        <f t="shared" si="903"/>
        <v>45053</v>
      </c>
    </row>
    <row r="5053" spans="2:31" ht="14.5" hidden="1">
      <c r="B5053" s="29" t="s">
        <v>3919</v>
      </c>
      <c r="C5053" s="30" t="str">
        <f t="shared" si="904"/>
        <v>(Acreedores quirografarios)</v>
      </c>
      <c r="D5053" s="30">
        <v>5</v>
      </c>
      <c r="E5053" s="30" t="s">
        <v>5666</v>
      </c>
      <c r="F5053" s="30" t="s">
        <v>5667</v>
      </c>
      <c r="G5053" s="30" t="s">
        <v>4912</v>
      </c>
      <c r="H5053" s="31" t="s">
        <v>4088</v>
      </c>
      <c r="I5053" s="31" t="s">
        <v>48</v>
      </c>
      <c r="J5053" s="32">
        <v>250400</v>
      </c>
      <c r="K5053" s="33">
        <f t="shared" si="905"/>
        <v>49.597366793505032</v>
      </c>
      <c r="L5053" s="33">
        <v>236572</v>
      </c>
      <c r="M5053" s="33">
        <v>0</v>
      </c>
      <c r="N5053" s="33">
        <v>0</v>
      </c>
      <c r="O5053" s="33">
        <v>0</v>
      </c>
      <c r="P5053" s="33">
        <f t="shared" si="906"/>
        <v>250400</v>
      </c>
      <c r="Q5053" s="33">
        <f t="shared" si="907"/>
        <v>49.597366793505032</v>
      </c>
      <c r="R5053" s="33">
        <f t="shared" si="908"/>
        <v>236572</v>
      </c>
      <c r="S5053" s="33"/>
      <c r="T5053" s="30" t="str">
        <f t="shared" si="909"/>
        <v>COP</v>
      </c>
      <c r="U5053" s="33">
        <v>0</v>
      </c>
      <c r="V5053" s="33">
        <v>0</v>
      </c>
      <c r="W5053" s="33">
        <v>0</v>
      </c>
      <c r="X5053" s="33">
        <f t="shared" si="910"/>
        <v>250400</v>
      </c>
      <c r="Y5053" s="33">
        <f t="shared" si="911"/>
        <v>49.597366793505032</v>
      </c>
      <c r="Z5053" s="33">
        <f t="shared" si="912"/>
        <v>236572</v>
      </c>
      <c r="AA5053" s="34">
        <f t="shared" si="913"/>
        <v>5.8332524681631933E-06</v>
      </c>
      <c r="AB5053" s="33" t="s">
        <v>252</v>
      </c>
      <c r="AC5053" s="35">
        <v>44964</v>
      </c>
      <c r="AD5053" s="33">
        <v>90</v>
      </c>
      <c r="AE5053" s="36">
        <f t="shared" si="903"/>
        <v>45054</v>
      </c>
    </row>
    <row r="5054" spans="2:31" ht="14.5" hidden="1">
      <c r="B5054" s="29" t="s">
        <v>3919</v>
      </c>
      <c r="C5054" s="30" t="str">
        <f t="shared" si="904"/>
        <v>(Acreedores quirografarios)</v>
      </c>
      <c r="D5054" s="30">
        <v>5</v>
      </c>
      <c r="E5054" s="30" t="s">
        <v>5666</v>
      </c>
      <c r="F5054" s="30" t="s">
        <v>5667</v>
      </c>
      <c r="G5054" s="30" t="s">
        <v>4912</v>
      </c>
      <c r="H5054" s="31" t="s">
        <v>4089</v>
      </c>
      <c r="I5054" s="31" t="s">
        <v>48</v>
      </c>
      <c r="J5054" s="32">
        <v>220400</v>
      </c>
      <c r="K5054" s="33">
        <f t="shared" si="905"/>
        <v>43.558183171378552</v>
      </c>
      <c r="L5054" s="33">
        <v>207766</v>
      </c>
      <c r="M5054" s="33">
        <v>0</v>
      </c>
      <c r="N5054" s="33">
        <v>0</v>
      </c>
      <c r="O5054" s="33">
        <v>0</v>
      </c>
      <c r="P5054" s="33">
        <f t="shared" si="906"/>
        <v>220400</v>
      </c>
      <c r="Q5054" s="33">
        <f t="shared" si="907"/>
        <v>43.558183171378552</v>
      </c>
      <c r="R5054" s="33">
        <f t="shared" si="908"/>
        <v>207766</v>
      </c>
      <c r="S5054" s="33"/>
      <c r="T5054" s="30" t="str">
        <f t="shared" si="909"/>
        <v>COP</v>
      </c>
      <c r="U5054" s="33">
        <v>0</v>
      </c>
      <c r="V5054" s="33">
        <v>0</v>
      </c>
      <c r="W5054" s="33">
        <v>0</v>
      </c>
      <c r="X5054" s="33">
        <f t="shared" si="910"/>
        <v>220400</v>
      </c>
      <c r="Y5054" s="33">
        <f t="shared" si="911"/>
        <v>43.558183171378552</v>
      </c>
      <c r="Z5054" s="33">
        <f t="shared" si="912"/>
        <v>207766</v>
      </c>
      <c r="AA5054" s="34">
        <f t="shared" si="913"/>
        <v>5.1229711559288254E-06</v>
      </c>
      <c r="AB5054" s="33" t="s">
        <v>252</v>
      </c>
      <c r="AC5054" s="35">
        <v>44966</v>
      </c>
      <c r="AD5054" s="33">
        <v>90</v>
      </c>
      <c r="AE5054" s="36">
        <f t="shared" si="903"/>
        <v>45056</v>
      </c>
    </row>
    <row r="5055" spans="2:31" ht="14.5" hidden="1">
      <c r="B5055" s="29" t="s">
        <v>3919</v>
      </c>
      <c r="C5055" s="30" t="str">
        <f t="shared" si="904"/>
        <v>(Acreedores quirografarios)</v>
      </c>
      <c r="D5055" s="30">
        <v>5</v>
      </c>
      <c r="E5055" s="30" t="s">
        <v>5666</v>
      </c>
      <c r="F5055" s="30" t="s">
        <v>5667</v>
      </c>
      <c r="G5055" s="30" t="s">
        <v>4912</v>
      </c>
      <c r="H5055" s="31" t="s">
        <v>4090</v>
      </c>
      <c r="I5055" s="31" t="s">
        <v>48</v>
      </c>
      <c r="J5055" s="32">
        <v>190400</v>
      </c>
      <c r="K5055" s="33">
        <f t="shared" si="905"/>
        <v>38.693040661656021</v>
      </c>
      <c r="L5055" s="33">
        <v>184560</v>
      </c>
      <c r="M5055" s="33">
        <v>0</v>
      </c>
      <c r="N5055" s="33">
        <v>0</v>
      </c>
      <c r="O5055" s="33">
        <v>0</v>
      </c>
      <c r="P5055" s="33">
        <f t="shared" si="906"/>
        <v>190400</v>
      </c>
      <c r="Q5055" s="33">
        <f t="shared" si="907"/>
        <v>38.693040661656021</v>
      </c>
      <c r="R5055" s="33">
        <f t="shared" si="908"/>
        <v>184560</v>
      </c>
      <c r="S5055" s="33"/>
      <c r="T5055" s="30" t="str">
        <f t="shared" si="909"/>
        <v>COP</v>
      </c>
      <c r="U5055" s="33">
        <v>0</v>
      </c>
      <c r="V5055" s="33">
        <v>0</v>
      </c>
      <c r="W5055" s="33">
        <v>0</v>
      </c>
      <c r="X5055" s="33">
        <f t="shared" si="910"/>
        <v>190400</v>
      </c>
      <c r="Y5055" s="33">
        <f t="shared" si="911"/>
        <v>38.693040661656021</v>
      </c>
      <c r="Z5055" s="33">
        <f t="shared" si="912"/>
        <v>184560</v>
      </c>
      <c r="AA5055" s="34">
        <f t="shared" si="913"/>
        <v>4.5507713318744353E-06</v>
      </c>
      <c r="AB5055" s="33" t="s">
        <v>252</v>
      </c>
      <c r="AC5055" s="35">
        <v>44966</v>
      </c>
      <c r="AD5055" s="33">
        <v>90</v>
      </c>
      <c r="AE5055" s="36">
        <f t="shared" si="903"/>
        <v>45056</v>
      </c>
    </row>
    <row r="5056" spans="2:31" ht="14.5" hidden="1">
      <c r="B5056" s="29" t="s">
        <v>3919</v>
      </c>
      <c r="C5056" s="30" t="str">
        <f t="shared" si="904"/>
        <v>(Acreedores quirografarios)</v>
      </c>
      <c r="D5056" s="30">
        <v>5</v>
      </c>
      <c r="E5056" s="30" t="s">
        <v>5666</v>
      </c>
      <c r="F5056" s="30" t="s">
        <v>5667</v>
      </c>
      <c r="G5056" s="30" t="s">
        <v>4912</v>
      </c>
      <c r="H5056" s="31" t="s">
        <v>4091</v>
      </c>
      <c r="I5056" s="31" t="s">
        <v>48</v>
      </c>
      <c r="J5056" s="32">
        <v>190400</v>
      </c>
      <c r="K5056" s="33">
        <f t="shared" si="905"/>
        <v>38.693040661656021</v>
      </c>
      <c r="L5056" s="33">
        <v>184560</v>
      </c>
      <c r="M5056" s="33">
        <v>0</v>
      </c>
      <c r="N5056" s="33">
        <v>0</v>
      </c>
      <c r="O5056" s="33">
        <v>0</v>
      </c>
      <c r="P5056" s="33">
        <f t="shared" si="906"/>
        <v>190400</v>
      </c>
      <c r="Q5056" s="33">
        <f t="shared" si="907"/>
        <v>38.693040661656021</v>
      </c>
      <c r="R5056" s="33">
        <f t="shared" si="908"/>
        <v>184560</v>
      </c>
      <c r="S5056" s="33"/>
      <c r="T5056" s="30" t="str">
        <f t="shared" si="909"/>
        <v>COP</v>
      </c>
      <c r="U5056" s="33">
        <v>0</v>
      </c>
      <c r="V5056" s="33">
        <v>0</v>
      </c>
      <c r="W5056" s="33">
        <v>0</v>
      </c>
      <c r="X5056" s="33">
        <f t="shared" si="910"/>
        <v>190400</v>
      </c>
      <c r="Y5056" s="33">
        <f t="shared" si="911"/>
        <v>38.693040661656021</v>
      </c>
      <c r="Z5056" s="33">
        <f t="shared" si="912"/>
        <v>184560</v>
      </c>
      <c r="AA5056" s="34">
        <f t="shared" si="913"/>
        <v>4.5507713318744353E-06</v>
      </c>
      <c r="AB5056" s="33" t="s">
        <v>252</v>
      </c>
      <c r="AC5056" s="35">
        <v>44966</v>
      </c>
      <c r="AD5056" s="33">
        <v>90</v>
      </c>
      <c r="AE5056" s="36">
        <f t="shared" si="914" ref="AE5056:AE5119">+AD5056+AC5056</f>
        <v>45056</v>
      </c>
    </row>
    <row r="5057" spans="2:31" ht="14.5" hidden="1">
      <c r="B5057" s="29" t="s">
        <v>3919</v>
      </c>
      <c r="C5057" s="30" t="str">
        <f t="shared" si="904"/>
        <v>(Acreedores quirografarios)</v>
      </c>
      <c r="D5057" s="30">
        <v>5</v>
      </c>
      <c r="E5057" s="30" t="s">
        <v>5666</v>
      </c>
      <c r="F5057" s="30" t="s">
        <v>5667</v>
      </c>
      <c r="G5057" s="30" t="s">
        <v>4912</v>
      </c>
      <c r="H5057" s="31" t="s">
        <v>4092</v>
      </c>
      <c r="I5057" s="31" t="s">
        <v>48</v>
      </c>
      <c r="J5057" s="32">
        <v>190400</v>
      </c>
      <c r="K5057" s="33">
        <f t="shared" si="905"/>
        <v>38.693040661656021</v>
      </c>
      <c r="L5057" s="33">
        <v>184560</v>
      </c>
      <c r="M5057" s="33">
        <v>0</v>
      </c>
      <c r="N5057" s="33">
        <v>0</v>
      </c>
      <c r="O5057" s="33">
        <v>0</v>
      </c>
      <c r="P5057" s="33">
        <f t="shared" si="906"/>
        <v>190400</v>
      </c>
      <c r="Q5057" s="33">
        <f t="shared" si="907"/>
        <v>38.693040661656021</v>
      </c>
      <c r="R5057" s="33">
        <f t="shared" si="908"/>
        <v>184560</v>
      </c>
      <c r="S5057" s="33"/>
      <c r="T5057" s="30" t="str">
        <f t="shared" si="909"/>
        <v>COP</v>
      </c>
      <c r="U5057" s="33">
        <v>0</v>
      </c>
      <c r="V5057" s="33">
        <v>0</v>
      </c>
      <c r="W5057" s="33">
        <v>0</v>
      </c>
      <c r="X5057" s="33">
        <f t="shared" si="910"/>
        <v>190400</v>
      </c>
      <c r="Y5057" s="33">
        <f t="shared" si="911"/>
        <v>38.693040661656021</v>
      </c>
      <c r="Z5057" s="33">
        <f t="shared" si="912"/>
        <v>184560</v>
      </c>
      <c r="AA5057" s="34">
        <f t="shared" si="913"/>
        <v>4.5507713318744353E-06</v>
      </c>
      <c r="AB5057" s="33" t="s">
        <v>252</v>
      </c>
      <c r="AC5057" s="35">
        <v>44966</v>
      </c>
      <c r="AD5057" s="33">
        <v>90</v>
      </c>
      <c r="AE5057" s="36">
        <f t="shared" si="914"/>
        <v>45056</v>
      </c>
    </row>
    <row r="5058" spans="1:31" ht="14.5" hidden="1">
      <c r="A5058" s="1" t="s">
        <v>68</v>
      </c>
      <c r="B5058" s="29" t="s">
        <v>4093</v>
      </c>
      <c r="C5058" s="30" t="str">
        <f t="shared" si="904"/>
        <v>(Acreedores quirografarios)</v>
      </c>
      <c r="D5058" s="30">
        <v>5</v>
      </c>
      <c r="E5058" s="30" t="s">
        <v>5668</v>
      </c>
      <c r="F5058" s="30" t="s">
        <v>5669</v>
      </c>
      <c r="G5058" s="30" t="s">
        <v>4936</v>
      </c>
      <c r="H5058" s="31" t="s">
        <v>4094</v>
      </c>
      <c r="I5058" s="31" t="s">
        <v>48</v>
      </c>
      <c r="J5058" s="32">
        <v>440300</v>
      </c>
      <c r="K5058" s="33">
        <f t="shared" si="905"/>
        <v>86.917827604641644</v>
      </c>
      <c r="L5058" s="33">
        <v>414585</v>
      </c>
      <c r="M5058" s="33">
        <v>0</v>
      </c>
      <c r="N5058" s="33">
        <v>0</v>
      </c>
      <c r="O5058" s="33">
        <v>0</v>
      </c>
      <c r="P5058" s="33">
        <f t="shared" si="906"/>
        <v>440300</v>
      </c>
      <c r="Q5058" s="33">
        <f t="shared" si="907"/>
        <v>86.917827604641644</v>
      </c>
      <c r="R5058" s="33">
        <f t="shared" si="908"/>
        <v>414585</v>
      </c>
      <c r="S5058" s="33"/>
      <c r="T5058" s="30" t="str">
        <f t="shared" si="909"/>
        <v>COP</v>
      </c>
      <c r="U5058" s="33">
        <v>0</v>
      </c>
      <c r="V5058" s="33">
        <v>0</v>
      </c>
      <c r="W5058" s="33">
        <v>0</v>
      </c>
      <c r="X5058" s="33">
        <f t="shared" si="910"/>
        <v>440300</v>
      </c>
      <c r="Y5058" s="33">
        <f t="shared" si="911"/>
        <v>86.917827604641644</v>
      </c>
      <c r="Z5058" s="33">
        <f t="shared" si="912"/>
        <v>414585</v>
      </c>
      <c r="AA5058" s="34">
        <f t="shared" si="913"/>
        <v>1.0222591745910073E-05</v>
      </c>
      <c r="AB5058" s="33" t="s">
        <v>252</v>
      </c>
      <c r="AC5058" s="35">
        <v>44959</v>
      </c>
      <c r="AD5058" s="33">
        <v>60</v>
      </c>
      <c r="AE5058" s="36">
        <f t="shared" si="914"/>
        <v>45019</v>
      </c>
    </row>
    <row r="5059" spans="2:31" ht="14.5" hidden="1">
      <c r="B5059" s="29" t="s">
        <v>4095</v>
      </c>
      <c r="C5059" s="30" t="str">
        <f t="shared" si="904"/>
        <v>(Acreedores quirografarios)</v>
      </c>
      <c r="D5059" s="30">
        <v>5</v>
      </c>
      <c r="E5059" s="30" t="s">
        <v>5670</v>
      </c>
      <c r="F5059" s="30" t="s">
        <v>5671</v>
      </c>
      <c r="G5059" s="30" t="s">
        <v>4912</v>
      </c>
      <c r="H5059" s="31">
        <v>1504</v>
      </c>
      <c r="I5059" s="31" t="s">
        <v>48</v>
      </c>
      <c r="J5059" s="32">
        <v>280419</v>
      </c>
      <c r="K5059" s="33">
        <f t="shared" si="905"/>
        <v>58.789899053429352</v>
      </c>
      <c r="L5059" s="33">
        <v>280419</v>
      </c>
      <c r="M5059" s="33">
        <v>0</v>
      </c>
      <c r="N5059" s="33">
        <v>0</v>
      </c>
      <c r="O5059" s="33">
        <v>0</v>
      </c>
      <c r="P5059" s="33">
        <f t="shared" si="906"/>
        <v>280419</v>
      </c>
      <c r="Q5059" s="33">
        <f t="shared" si="907"/>
        <v>58.789899053429352</v>
      </c>
      <c r="R5059" s="33">
        <f t="shared" si="908"/>
        <v>280419</v>
      </c>
      <c r="S5059" s="33"/>
      <c r="T5059" s="30" t="str">
        <f t="shared" si="909"/>
        <v>COP</v>
      </c>
      <c r="U5059" s="33">
        <v>0</v>
      </c>
      <c r="V5059" s="33">
        <v>0</v>
      </c>
      <c r="W5059" s="33">
        <v>0</v>
      </c>
      <c r="X5059" s="33">
        <f t="shared" si="910"/>
        <v>280419</v>
      </c>
      <c r="Y5059" s="33">
        <f t="shared" si="911"/>
        <v>58.789899053429352</v>
      </c>
      <c r="Z5059" s="33">
        <f t="shared" si="912"/>
        <v>280419</v>
      </c>
      <c r="AA5059" s="34">
        <f t="shared" si="913"/>
        <v>6.9144058632038216E-06</v>
      </c>
      <c r="AB5059" s="33" t="s">
        <v>252</v>
      </c>
      <c r="AC5059" s="35">
        <v>42984</v>
      </c>
      <c r="AD5059" s="33">
        <v>60</v>
      </c>
      <c r="AE5059" s="36">
        <f t="shared" si="914"/>
        <v>43044</v>
      </c>
    </row>
    <row r="5060" spans="2:31" ht="14.5" hidden="1">
      <c r="B5060" s="29" t="s">
        <v>4095</v>
      </c>
      <c r="C5060" s="30" t="str">
        <f t="shared" si="904"/>
        <v>(Acreedores quirografarios)</v>
      </c>
      <c r="D5060" s="30">
        <v>5</v>
      </c>
      <c r="E5060" s="30" t="s">
        <v>5670</v>
      </c>
      <c r="F5060" s="30" t="s">
        <v>5671</v>
      </c>
      <c r="G5060" s="30" t="s">
        <v>4912</v>
      </c>
      <c r="H5060" s="31">
        <v>2541</v>
      </c>
      <c r="I5060" s="31" t="s">
        <v>48</v>
      </c>
      <c r="J5060" s="32">
        <v>347004</v>
      </c>
      <c r="K5060" s="33">
        <f t="shared" si="905"/>
        <v>72.749457530111002</v>
      </c>
      <c r="L5060" s="33">
        <v>347004</v>
      </c>
      <c r="M5060" s="33">
        <v>0</v>
      </c>
      <c r="N5060" s="33">
        <v>0</v>
      </c>
      <c r="O5060" s="33">
        <v>0</v>
      </c>
      <c r="P5060" s="33">
        <f t="shared" si="906"/>
        <v>347004</v>
      </c>
      <c r="Q5060" s="33">
        <f t="shared" si="907"/>
        <v>72.749457530111002</v>
      </c>
      <c r="R5060" s="33">
        <f t="shared" si="908"/>
        <v>347004</v>
      </c>
      <c r="S5060" s="33"/>
      <c r="T5060" s="30" t="str">
        <f t="shared" si="909"/>
        <v>COP</v>
      </c>
      <c r="U5060" s="33">
        <v>0</v>
      </c>
      <c r="V5060" s="33">
        <v>0</v>
      </c>
      <c r="W5060" s="33">
        <v>0</v>
      </c>
      <c r="X5060" s="33">
        <f t="shared" si="910"/>
        <v>347004</v>
      </c>
      <c r="Y5060" s="33">
        <f t="shared" si="911"/>
        <v>72.749457530111002</v>
      </c>
      <c r="Z5060" s="33">
        <f t="shared" si="912"/>
        <v>347004</v>
      </c>
      <c r="AA5060" s="34">
        <f t="shared" si="913"/>
        <v>8.5562194150723698E-06</v>
      </c>
      <c r="AB5060" s="33" t="s">
        <v>252</v>
      </c>
      <c r="AC5060" s="35">
        <v>43082</v>
      </c>
      <c r="AD5060" s="33">
        <v>60</v>
      </c>
      <c r="AE5060" s="36">
        <f t="shared" si="914"/>
        <v>43142</v>
      </c>
    </row>
    <row r="5061" spans="2:31" ht="14.5" hidden="1">
      <c r="B5061" s="29" t="s">
        <v>4095</v>
      </c>
      <c r="C5061" s="30" t="str">
        <f t="shared" si="904"/>
        <v>(Acreedores quirografarios)</v>
      </c>
      <c r="D5061" s="30">
        <v>5</v>
      </c>
      <c r="E5061" s="30" t="s">
        <v>5670</v>
      </c>
      <c r="F5061" s="30" t="s">
        <v>5671</v>
      </c>
      <c r="G5061" s="30" t="s">
        <v>4912</v>
      </c>
      <c r="H5061" s="31">
        <v>2529</v>
      </c>
      <c r="I5061" s="31" t="s">
        <v>48</v>
      </c>
      <c r="J5061" s="32">
        <v>306474</v>
      </c>
      <c r="K5061" s="33">
        <f t="shared" si="905"/>
        <v>64.252334979087394</v>
      </c>
      <c r="L5061" s="33">
        <v>306474</v>
      </c>
      <c r="M5061" s="33">
        <v>0</v>
      </c>
      <c r="N5061" s="33">
        <v>0</v>
      </c>
      <c r="O5061" s="33">
        <v>0</v>
      </c>
      <c r="P5061" s="33">
        <f t="shared" si="906"/>
        <v>306474</v>
      </c>
      <c r="Q5061" s="33">
        <f t="shared" si="907"/>
        <v>64.252334979087394</v>
      </c>
      <c r="R5061" s="33">
        <f t="shared" si="908"/>
        <v>306474</v>
      </c>
      <c r="S5061" s="33"/>
      <c r="T5061" s="30" t="str">
        <f t="shared" si="909"/>
        <v>COP</v>
      </c>
      <c r="U5061" s="33">
        <v>0</v>
      </c>
      <c r="V5061" s="33">
        <v>0</v>
      </c>
      <c r="W5061" s="33">
        <v>0</v>
      </c>
      <c r="X5061" s="33">
        <f t="shared" si="910"/>
        <v>306474</v>
      </c>
      <c r="Y5061" s="33">
        <f t="shared" si="911"/>
        <v>64.252334979087394</v>
      </c>
      <c r="Z5061" s="33">
        <f t="shared" si="912"/>
        <v>306474</v>
      </c>
      <c r="AA5061" s="34">
        <f t="shared" si="913"/>
        <v>7.5568546443697754E-06</v>
      </c>
      <c r="AB5061" s="33" t="s">
        <v>252</v>
      </c>
      <c r="AC5061" s="35">
        <v>43082</v>
      </c>
      <c r="AD5061" s="33">
        <v>60</v>
      </c>
      <c r="AE5061" s="36">
        <f t="shared" si="914"/>
        <v>43142</v>
      </c>
    </row>
    <row r="5062" spans="2:31" ht="14.5" hidden="1">
      <c r="B5062" s="29" t="s">
        <v>4095</v>
      </c>
      <c r="C5062" s="30" t="str">
        <f t="shared" si="904"/>
        <v>(Acreedores quirografarios)</v>
      </c>
      <c r="D5062" s="30">
        <v>5</v>
      </c>
      <c r="E5062" s="30" t="s">
        <v>5670</v>
      </c>
      <c r="F5062" s="30" t="s">
        <v>5671</v>
      </c>
      <c r="G5062" s="30" t="s">
        <v>4912</v>
      </c>
      <c r="H5062" s="31">
        <v>2663</v>
      </c>
      <c r="I5062" s="31" t="s">
        <v>48</v>
      </c>
      <c r="J5062" s="32">
        <v>134351</v>
      </c>
      <c r="K5062" s="33">
        <f t="shared" si="905"/>
        <v>28.16671383796136</v>
      </c>
      <c r="L5062" s="33">
        <v>134351</v>
      </c>
      <c r="M5062" s="33">
        <v>0</v>
      </c>
      <c r="N5062" s="33">
        <v>0</v>
      </c>
      <c r="O5062" s="33">
        <v>0</v>
      </c>
      <c r="P5062" s="33">
        <f t="shared" si="906"/>
        <v>134351</v>
      </c>
      <c r="Q5062" s="33">
        <f t="shared" si="907"/>
        <v>28.16671383796136</v>
      </c>
      <c r="R5062" s="33">
        <f t="shared" si="908"/>
        <v>134351</v>
      </c>
      <c r="S5062" s="33"/>
      <c r="T5062" s="30" t="str">
        <f t="shared" si="909"/>
        <v>COP</v>
      </c>
      <c r="U5062" s="33">
        <v>0</v>
      </c>
      <c r="V5062" s="33">
        <v>0</v>
      </c>
      <c r="W5062" s="33">
        <v>0</v>
      </c>
      <c r="X5062" s="33">
        <f t="shared" si="910"/>
        <v>134351</v>
      </c>
      <c r="Y5062" s="33">
        <f t="shared" si="911"/>
        <v>28.16671383796136</v>
      </c>
      <c r="Z5062" s="33">
        <f t="shared" si="912"/>
        <v>134351</v>
      </c>
      <c r="AA5062" s="34">
        <f t="shared" si="913"/>
        <v>3.3127475032979101E-06</v>
      </c>
      <c r="AB5062" s="33" t="s">
        <v>252</v>
      </c>
      <c r="AC5062" s="35">
        <v>43090</v>
      </c>
      <c r="AD5062" s="33">
        <v>60</v>
      </c>
      <c r="AE5062" s="36">
        <f t="shared" si="914"/>
        <v>43150</v>
      </c>
    </row>
    <row r="5063" spans="2:31" ht="14.5" hidden="1">
      <c r="B5063" s="29" t="s">
        <v>4095</v>
      </c>
      <c r="C5063" s="30" t="str">
        <f t="shared" si="904"/>
        <v>(Acreedores quirografarios)</v>
      </c>
      <c r="D5063" s="30">
        <v>5</v>
      </c>
      <c r="E5063" s="30" t="s">
        <v>5670</v>
      </c>
      <c r="F5063" s="30" t="s">
        <v>5671</v>
      </c>
      <c r="G5063" s="30" t="s">
        <v>4912</v>
      </c>
      <c r="H5063" s="31">
        <v>2763</v>
      </c>
      <c r="I5063" s="31" t="s">
        <v>48</v>
      </c>
      <c r="J5063" s="32">
        <v>156351</v>
      </c>
      <c r="K5063" s="33">
        <f t="shared" si="905"/>
        <v>31.029906600836501</v>
      </c>
      <c r="L5063" s="33">
        <v>148008</v>
      </c>
      <c r="M5063" s="33">
        <v>0</v>
      </c>
      <c r="N5063" s="33">
        <v>0</v>
      </c>
      <c r="O5063" s="33">
        <v>0</v>
      </c>
      <c r="P5063" s="33">
        <f t="shared" si="906"/>
        <v>156351</v>
      </c>
      <c r="Q5063" s="33">
        <f t="shared" si="907"/>
        <v>31.029906600836501</v>
      </c>
      <c r="R5063" s="33">
        <f t="shared" si="908"/>
        <v>148008</v>
      </c>
      <c r="S5063" s="33"/>
      <c r="T5063" s="30" t="str">
        <f t="shared" si="909"/>
        <v>COP</v>
      </c>
      <c r="U5063" s="33">
        <v>0</v>
      </c>
      <c r="V5063" s="33">
        <v>0</v>
      </c>
      <c r="W5063" s="33">
        <v>0</v>
      </c>
      <c r="X5063" s="33">
        <f t="shared" si="910"/>
        <v>156351</v>
      </c>
      <c r="Y5063" s="33">
        <f t="shared" si="911"/>
        <v>31.029906600836501</v>
      </c>
      <c r="Z5063" s="33">
        <f t="shared" si="912"/>
        <v>148008</v>
      </c>
      <c r="AA5063" s="34">
        <f t="shared" si="913"/>
        <v>3.6494937325968331E-06</v>
      </c>
      <c r="AB5063" s="33" t="s">
        <v>252</v>
      </c>
      <c r="AC5063" s="35">
        <v>43104</v>
      </c>
      <c r="AD5063" s="33">
        <v>60</v>
      </c>
      <c r="AE5063" s="36">
        <f t="shared" si="914"/>
        <v>43164</v>
      </c>
    </row>
    <row r="5064" spans="2:31" ht="14.5" hidden="1">
      <c r="B5064" s="29" t="s">
        <v>4095</v>
      </c>
      <c r="C5064" s="30" t="str">
        <f t="shared" si="904"/>
        <v>(Acreedores quirografarios)</v>
      </c>
      <c r="D5064" s="30">
        <v>5</v>
      </c>
      <c r="E5064" s="30" t="s">
        <v>5670</v>
      </c>
      <c r="F5064" s="30" t="s">
        <v>5671</v>
      </c>
      <c r="G5064" s="30" t="s">
        <v>4912</v>
      </c>
      <c r="H5064" s="31">
        <v>2766</v>
      </c>
      <c r="I5064" s="31" t="s">
        <v>48</v>
      </c>
      <c r="J5064" s="32">
        <v>268702</v>
      </c>
      <c r="K5064" s="33">
        <f t="shared" si="905"/>
        <v>53.32746312777131</v>
      </c>
      <c r="L5064" s="33">
        <v>254364</v>
      </c>
      <c r="M5064" s="33">
        <v>0</v>
      </c>
      <c r="N5064" s="33">
        <v>0</v>
      </c>
      <c r="O5064" s="33">
        <v>0</v>
      </c>
      <c r="P5064" s="33">
        <f t="shared" si="906"/>
        <v>268702</v>
      </c>
      <c r="Q5064" s="33">
        <f t="shared" si="907"/>
        <v>53.32746312777131</v>
      </c>
      <c r="R5064" s="33">
        <f t="shared" si="908"/>
        <v>254364</v>
      </c>
      <c r="S5064" s="33"/>
      <c r="T5064" s="30" t="str">
        <f t="shared" si="909"/>
        <v>COP</v>
      </c>
      <c r="U5064" s="33">
        <v>0</v>
      </c>
      <c r="V5064" s="33">
        <v>0</v>
      </c>
      <c r="W5064" s="33">
        <v>0</v>
      </c>
      <c r="X5064" s="33">
        <f t="shared" si="910"/>
        <v>268702</v>
      </c>
      <c r="Y5064" s="33">
        <f t="shared" si="911"/>
        <v>53.32746312777131</v>
      </c>
      <c r="Z5064" s="33">
        <f t="shared" si="912"/>
        <v>254364</v>
      </c>
      <c r="AA5064" s="34">
        <f t="shared" si="913"/>
        <v>6.2719570820378685E-06</v>
      </c>
      <c r="AB5064" s="33" t="s">
        <v>252</v>
      </c>
      <c r="AC5064" s="35">
        <v>43104</v>
      </c>
      <c r="AD5064" s="33">
        <v>60</v>
      </c>
      <c r="AE5064" s="36">
        <f t="shared" si="914"/>
        <v>43164</v>
      </c>
    </row>
    <row r="5065" spans="2:31" ht="14.5" hidden="1">
      <c r="B5065" s="29" t="s">
        <v>4095</v>
      </c>
      <c r="C5065" s="30" t="str">
        <f t="shared" si="904"/>
        <v>(Acreedores quirografarios)</v>
      </c>
      <c r="D5065" s="30">
        <v>5</v>
      </c>
      <c r="E5065" s="30" t="s">
        <v>5670</v>
      </c>
      <c r="F5065" s="30" t="s">
        <v>5671</v>
      </c>
      <c r="G5065" s="30" t="s">
        <v>4912</v>
      </c>
      <c r="H5065" s="31">
        <v>3402</v>
      </c>
      <c r="I5065" s="31" t="s">
        <v>48</v>
      </c>
      <c r="J5065" s="32">
        <v>117200</v>
      </c>
      <c r="K5065" s="33">
        <f t="shared" si="905"/>
        <v>23.259850938708762</v>
      </c>
      <c r="L5065" s="33">
        <v>110946</v>
      </c>
      <c r="M5065" s="33">
        <v>0</v>
      </c>
      <c r="N5065" s="33">
        <v>0</v>
      </c>
      <c r="O5065" s="33">
        <v>0</v>
      </c>
      <c r="P5065" s="33">
        <f t="shared" si="906"/>
        <v>117200</v>
      </c>
      <c r="Q5065" s="33">
        <f t="shared" si="907"/>
        <v>23.259850938708762</v>
      </c>
      <c r="R5065" s="33">
        <f t="shared" si="908"/>
        <v>110946</v>
      </c>
      <c r="S5065" s="33"/>
      <c r="T5065" s="30" t="str">
        <f t="shared" si="909"/>
        <v>COP</v>
      </c>
      <c r="U5065" s="33">
        <v>0</v>
      </c>
      <c r="V5065" s="33">
        <v>0</v>
      </c>
      <c r="W5065" s="33">
        <v>0</v>
      </c>
      <c r="X5065" s="33">
        <f t="shared" si="910"/>
        <v>117200</v>
      </c>
      <c r="Y5065" s="33">
        <f t="shared" si="911"/>
        <v>23.259850938708762</v>
      </c>
      <c r="Z5065" s="33">
        <f t="shared" si="912"/>
        <v>110946</v>
      </c>
      <c r="AA5065" s="34">
        <f t="shared" si="913"/>
        <v>2.7356408549314104E-06</v>
      </c>
      <c r="AB5065" s="33" t="s">
        <v>252</v>
      </c>
      <c r="AC5065" s="35">
        <v>43167</v>
      </c>
      <c r="AD5065" s="33">
        <v>60</v>
      </c>
      <c r="AE5065" s="36">
        <f t="shared" si="914"/>
        <v>43227</v>
      </c>
    </row>
    <row r="5066" spans="2:31" ht="14.5" hidden="1">
      <c r="B5066" s="29" t="s">
        <v>4095</v>
      </c>
      <c r="C5066" s="30" t="str">
        <f t="shared" si="904"/>
        <v>(Acreedores quirografarios)</v>
      </c>
      <c r="D5066" s="30">
        <v>5</v>
      </c>
      <c r="E5066" s="30" t="s">
        <v>5670</v>
      </c>
      <c r="F5066" s="30" t="s">
        <v>5671</v>
      </c>
      <c r="G5066" s="30" t="s">
        <v>4912</v>
      </c>
      <c r="H5066" s="31">
        <v>3445</v>
      </c>
      <c r="I5066" s="31" t="s">
        <v>48</v>
      </c>
      <c r="J5066" s="32">
        <v>109000</v>
      </c>
      <c r="K5066" s="33">
        <f t="shared" si="905"/>
        <v>21.632546096837427</v>
      </c>
      <c r="L5066" s="33">
        <v>103184</v>
      </c>
      <c r="M5066" s="33">
        <v>0</v>
      </c>
      <c r="N5066" s="33">
        <v>0</v>
      </c>
      <c r="O5066" s="33">
        <v>0</v>
      </c>
      <c r="P5066" s="33">
        <f t="shared" si="906"/>
        <v>109000</v>
      </c>
      <c r="Q5066" s="33">
        <f t="shared" si="907"/>
        <v>21.632546096837427</v>
      </c>
      <c r="R5066" s="33">
        <f t="shared" si="908"/>
        <v>103184</v>
      </c>
      <c r="S5066" s="33"/>
      <c r="T5066" s="30" t="str">
        <f t="shared" si="909"/>
        <v>COP</v>
      </c>
      <c r="U5066" s="33">
        <v>0</v>
      </c>
      <c r="V5066" s="33">
        <v>0</v>
      </c>
      <c r="W5066" s="33">
        <v>0</v>
      </c>
      <c r="X5066" s="33">
        <f t="shared" si="910"/>
        <v>109000</v>
      </c>
      <c r="Y5066" s="33">
        <f t="shared" si="911"/>
        <v>21.632546096837427</v>
      </c>
      <c r="Z5066" s="33">
        <f t="shared" si="912"/>
        <v>103184</v>
      </c>
      <c r="AA5066" s="34">
        <f t="shared" si="913"/>
        <v>2.5442500493505191E-06</v>
      </c>
      <c r="AB5066" s="33" t="s">
        <v>252</v>
      </c>
      <c r="AC5066" s="35">
        <v>43172</v>
      </c>
      <c r="AD5066" s="33">
        <v>60</v>
      </c>
      <c r="AE5066" s="36">
        <f t="shared" si="914"/>
        <v>43232</v>
      </c>
    </row>
    <row r="5067" spans="2:31" ht="14.5" hidden="1">
      <c r="B5067" s="29" t="s">
        <v>4095</v>
      </c>
      <c r="C5067" s="30" t="str">
        <f t="shared" si="904"/>
        <v>(Acreedores quirografarios)</v>
      </c>
      <c r="D5067" s="30">
        <v>5</v>
      </c>
      <c r="E5067" s="30" t="s">
        <v>5670</v>
      </c>
      <c r="F5067" s="30" t="s">
        <v>5671</v>
      </c>
      <c r="G5067" s="30" t="s">
        <v>4912</v>
      </c>
      <c r="H5067" s="31">
        <v>3496</v>
      </c>
      <c r="I5067" s="31" t="s">
        <v>48</v>
      </c>
      <c r="J5067" s="32">
        <v>206281</v>
      </c>
      <c r="K5067" s="33">
        <f t="shared" si="905"/>
        <v>41.000660398125724</v>
      </c>
      <c r="L5067" s="33">
        <v>195567</v>
      </c>
      <c r="M5067" s="33">
        <v>0</v>
      </c>
      <c r="N5067" s="33">
        <v>0</v>
      </c>
      <c r="O5067" s="33">
        <v>0</v>
      </c>
      <c r="P5067" s="33">
        <f t="shared" si="906"/>
        <v>206281</v>
      </c>
      <c r="Q5067" s="33">
        <f t="shared" si="907"/>
        <v>41.000660398125724</v>
      </c>
      <c r="R5067" s="33">
        <f t="shared" si="908"/>
        <v>195567</v>
      </c>
      <c r="S5067" s="33"/>
      <c r="T5067" s="30" t="str">
        <f t="shared" si="909"/>
        <v>COP</v>
      </c>
      <c r="U5067" s="33">
        <v>0</v>
      </c>
      <c r="V5067" s="33">
        <v>0</v>
      </c>
      <c r="W5067" s="33">
        <v>0</v>
      </c>
      <c r="X5067" s="33">
        <f t="shared" si="910"/>
        <v>206281</v>
      </c>
      <c r="Y5067" s="33">
        <f t="shared" si="911"/>
        <v>41.000660398125724</v>
      </c>
      <c r="Z5067" s="33">
        <f t="shared" si="912"/>
        <v>195567</v>
      </c>
      <c r="AA5067" s="34">
        <f t="shared" si="913"/>
        <v>4.8221754283739045E-06</v>
      </c>
      <c r="AB5067" s="33" t="s">
        <v>252</v>
      </c>
      <c r="AC5067" s="35">
        <v>43175</v>
      </c>
      <c r="AD5067" s="33">
        <v>60</v>
      </c>
      <c r="AE5067" s="36">
        <f t="shared" si="914"/>
        <v>43235</v>
      </c>
    </row>
    <row r="5068" spans="2:31" ht="14.5" hidden="1">
      <c r="B5068" s="29" t="s">
        <v>4095</v>
      </c>
      <c r="C5068" s="30" t="str">
        <f t="shared" si="904"/>
        <v>(Acreedores quirografarios)</v>
      </c>
      <c r="D5068" s="30">
        <v>5</v>
      </c>
      <c r="E5068" s="30" t="s">
        <v>5670</v>
      </c>
      <c r="F5068" s="30" t="s">
        <v>5671</v>
      </c>
      <c r="G5068" s="30" t="s">
        <v>4912</v>
      </c>
      <c r="H5068" s="31">
        <v>181</v>
      </c>
      <c r="I5068" s="31" t="s">
        <v>48</v>
      </c>
      <c r="J5068" s="32">
        <v>4165000</v>
      </c>
      <c r="K5068" s="33">
        <f t="shared" si="905"/>
        <v>826.59832070190885</v>
      </c>
      <c r="L5068" s="33">
        <v>3942750</v>
      </c>
      <c r="M5068" s="33">
        <v>0</v>
      </c>
      <c r="N5068" s="33">
        <v>0</v>
      </c>
      <c r="O5068" s="33">
        <v>0</v>
      </c>
      <c r="P5068" s="33">
        <f t="shared" si="906"/>
        <v>4165000</v>
      </c>
      <c r="Q5068" s="33">
        <f t="shared" si="907"/>
        <v>826.59832070190885</v>
      </c>
      <c r="R5068" s="33">
        <f t="shared" si="908"/>
        <v>3942750</v>
      </c>
      <c r="S5068" s="33"/>
      <c r="T5068" s="30" t="str">
        <f t="shared" si="909"/>
        <v>COP</v>
      </c>
      <c r="U5068" s="33">
        <v>0</v>
      </c>
      <c r="V5068" s="33">
        <v>0</v>
      </c>
      <c r="W5068" s="33">
        <v>0</v>
      </c>
      <c r="X5068" s="33">
        <f t="shared" si="910"/>
        <v>4165000</v>
      </c>
      <c r="Y5068" s="33">
        <f t="shared" si="911"/>
        <v>826.59832070190885</v>
      </c>
      <c r="Z5068" s="33">
        <f t="shared" si="912"/>
        <v>3942750</v>
      </c>
      <c r="AA5068" s="34">
        <f t="shared" si="913"/>
        <v>9.7217997771716148E-05</v>
      </c>
      <c r="AB5068" s="33" t="s">
        <v>252</v>
      </c>
      <c r="AC5068" s="35">
        <v>43193</v>
      </c>
      <c r="AD5068" s="33">
        <v>60</v>
      </c>
      <c r="AE5068" s="36">
        <f t="shared" si="914"/>
        <v>43253</v>
      </c>
    </row>
    <row r="5069" spans="2:31" ht="14.5" hidden="1">
      <c r="B5069" s="29" t="s">
        <v>4095</v>
      </c>
      <c r="C5069" s="30" t="str">
        <f t="shared" si="904"/>
        <v>(Acreedores quirografarios)</v>
      </c>
      <c r="D5069" s="30">
        <v>5</v>
      </c>
      <c r="E5069" s="30" t="s">
        <v>5670</v>
      </c>
      <c r="F5069" s="30" t="s">
        <v>5671</v>
      </c>
      <c r="G5069" s="30" t="s">
        <v>4912</v>
      </c>
      <c r="H5069" s="31">
        <v>3887</v>
      </c>
      <c r="I5069" s="31" t="s">
        <v>48</v>
      </c>
      <c r="J5069" s="32">
        <v>82000</v>
      </c>
      <c r="K5069" s="33">
        <f t="shared" si="905"/>
        <v>17.191316288772182</v>
      </c>
      <c r="L5069" s="33">
        <v>82000</v>
      </c>
      <c r="M5069" s="33">
        <v>0</v>
      </c>
      <c r="N5069" s="33">
        <v>0</v>
      </c>
      <c r="O5069" s="33">
        <v>0</v>
      </c>
      <c r="P5069" s="33">
        <f t="shared" si="906"/>
        <v>82000</v>
      </c>
      <c r="Q5069" s="33">
        <f t="shared" si="907"/>
        <v>17.191316288772182</v>
      </c>
      <c r="R5069" s="33">
        <f t="shared" si="908"/>
        <v>82000</v>
      </c>
      <c r="S5069" s="33"/>
      <c r="T5069" s="30" t="str">
        <f t="shared" si="909"/>
        <v>COP</v>
      </c>
      <c r="U5069" s="33">
        <v>0</v>
      </c>
      <c r="V5069" s="33">
        <v>0</v>
      </c>
      <c r="W5069" s="33">
        <v>0</v>
      </c>
      <c r="X5069" s="33">
        <f t="shared" si="910"/>
        <v>82000</v>
      </c>
      <c r="Y5069" s="33">
        <f t="shared" si="911"/>
        <v>17.191316288772182</v>
      </c>
      <c r="Z5069" s="33">
        <f t="shared" si="912"/>
        <v>82000</v>
      </c>
      <c r="AA5069" s="34">
        <f t="shared" si="913"/>
        <v>2.021907505492543E-06</v>
      </c>
      <c r="AB5069" s="33" t="s">
        <v>252</v>
      </c>
      <c r="AC5069" s="35">
        <v>43216</v>
      </c>
      <c r="AD5069" s="33">
        <v>60</v>
      </c>
      <c r="AE5069" s="36">
        <f t="shared" si="914"/>
        <v>43276</v>
      </c>
    </row>
    <row r="5070" spans="2:31" ht="14.5" hidden="1">
      <c r="B5070" s="29" t="s">
        <v>4095</v>
      </c>
      <c r="C5070" s="30" t="str">
        <f t="shared" si="904"/>
        <v>(Acreedores quirografarios)</v>
      </c>
      <c r="D5070" s="30">
        <v>5</v>
      </c>
      <c r="E5070" s="30" t="s">
        <v>5670</v>
      </c>
      <c r="F5070" s="30" t="s">
        <v>5671</v>
      </c>
      <c r="G5070" s="30" t="s">
        <v>4912</v>
      </c>
      <c r="H5070" s="31">
        <v>5596</v>
      </c>
      <c r="I5070" s="31" t="s">
        <v>48</v>
      </c>
      <c r="J5070" s="32">
        <v>241600</v>
      </c>
      <c r="K5070" s="33">
        <f t="shared" si="905"/>
        <v>48.787697726343595</v>
      </c>
      <c r="L5070" s="33">
        <v>232710</v>
      </c>
      <c r="M5070" s="33">
        <v>0</v>
      </c>
      <c r="N5070" s="33">
        <v>0</v>
      </c>
      <c r="O5070" s="33">
        <v>0</v>
      </c>
      <c r="P5070" s="33">
        <f t="shared" si="906"/>
        <v>241600</v>
      </c>
      <c r="Q5070" s="33">
        <f t="shared" si="907"/>
        <v>48.787697726343595</v>
      </c>
      <c r="R5070" s="33">
        <f t="shared" si="908"/>
        <v>232710</v>
      </c>
      <c r="S5070" s="33"/>
      <c r="T5070" s="30" t="str">
        <f t="shared" si="909"/>
        <v>COP</v>
      </c>
      <c r="U5070" s="33">
        <v>0</v>
      </c>
      <c r="V5070" s="33">
        <v>0</v>
      </c>
      <c r="W5070" s="33">
        <v>0</v>
      </c>
      <c r="X5070" s="33">
        <f t="shared" si="910"/>
        <v>241600</v>
      </c>
      <c r="Y5070" s="33">
        <f t="shared" si="911"/>
        <v>48.787697726343595</v>
      </c>
      <c r="Z5070" s="33">
        <f t="shared" si="912"/>
        <v>232710</v>
      </c>
      <c r="AA5070" s="34">
        <f t="shared" si="913"/>
        <v>5.7380255561362155E-06</v>
      </c>
      <c r="AB5070" s="33" t="s">
        <v>252</v>
      </c>
      <c r="AC5070" s="35">
        <v>43407</v>
      </c>
      <c r="AD5070" s="33">
        <v>60</v>
      </c>
      <c r="AE5070" s="36">
        <f t="shared" si="914"/>
        <v>43467</v>
      </c>
    </row>
    <row r="5071" spans="2:31" ht="14.5" hidden="1">
      <c r="B5071" s="29" t="s">
        <v>4095</v>
      </c>
      <c r="C5071" s="30" t="str">
        <f t="shared" si="904"/>
        <v>(Acreedores quirografarios)</v>
      </c>
      <c r="D5071" s="30">
        <v>5</v>
      </c>
      <c r="E5071" s="30" t="s">
        <v>5670</v>
      </c>
      <c r="F5071" s="30" t="s">
        <v>5671</v>
      </c>
      <c r="G5071" s="30" t="s">
        <v>4912</v>
      </c>
      <c r="H5071" s="31">
        <v>5593</v>
      </c>
      <c r="I5071" s="31" t="s">
        <v>48</v>
      </c>
      <c r="J5071" s="32">
        <v>166600</v>
      </c>
      <c r="K5071" s="33">
        <f t="shared" si="905"/>
        <v>33.063932828076354</v>
      </c>
      <c r="L5071" s="33">
        <v>157710</v>
      </c>
      <c r="M5071" s="33">
        <v>0</v>
      </c>
      <c r="N5071" s="33">
        <v>0</v>
      </c>
      <c r="O5071" s="33">
        <v>0</v>
      </c>
      <c r="P5071" s="33">
        <f t="shared" si="906"/>
        <v>166600</v>
      </c>
      <c r="Q5071" s="33">
        <f t="shared" si="907"/>
        <v>33.063932828076354</v>
      </c>
      <c r="R5071" s="33">
        <f t="shared" si="908"/>
        <v>157710</v>
      </c>
      <c r="S5071" s="33"/>
      <c r="T5071" s="30" t="str">
        <f t="shared" si="909"/>
        <v>COP</v>
      </c>
      <c r="U5071" s="33">
        <v>0</v>
      </c>
      <c r="V5071" s="33">
        <v>0</v>
      </c>
      <c r="W5071" s="33">
        <v>0</v>
      </c>
      <c r="X5071" s="33">
        <f t="shared" si="910"/>
        <v>166600</v>
      </c>
      <c r="Y5071" s="33">
        <f t="shared" si="911"/>
        <v>33.063932828076354</v>
      </c>
      <c r="Z5071" s="33">
        <f t="shared" si="912"/>
        <v>157710</v>
      </c>
      <c r="AA5071" s="34">
        <f t="shared" si="913"/>
        <v>3.888719910868646E-06</v>
      </c>
      <c r="AB5071" s="33" t="s">
        <v>252</v>
      </c>
      <c r="AC5071" s="35">
        <v>43407</v>
      </c>
      <c r="AD5071" s="33">
        <v>60</v>
      </c>
      <c r="AE5071" s="36">
        <f t="shared" si="914"/>
        <v>43467</v>
      </c>
    </row>
    <row r="5072" spans="2:31" ht="14.5" hidden="1">
      <c r="B5072" s="29" t="s">
        <v>4095</v>
      </c>
      <c r="C5072" s="30" t="str">
        <f t="shared" si="904"/>
        <v>(Acreedores quirografarios)</v>
      </c>
      <c r="D5072" s="30">
        <v>5</v>
      </c>
      <c r="E5072" s="30" t="s">
        <v>5670</v>
      </c>
      <c r="F5072" s="30" t="s">
        <v>5671</v>
      </c>
      <c r="G5072" s="30" t="s">
        <v>4912</v>
      </c>
      <c r="H5072" s="31">
        <v>5594</v>
      </c>
      <c r="I5072" s="31" t="s">
        <v>48</v>
      </c>
      <c r="J5072" s="32">
        <v>291600</v>
      </c>
      <c r="K5072" s="33">
        <f t="shared" si="905"/>
        <v>59.270207658521755</v>
      </c>
      <c r="L5072" s="33">
        <v>282710</v>
      </c>
      <c r="M5072" s="33">
        <v>0</v>
      </c>
      <c r="N5072" s="33">
        <v>0</v>
      </c>
      <c r="O5072" s="33">
        <v>0</v>
      </c>
      <c r="P5072" s="33">
        <f t="shared" si="906"/>
        <v>291600</v>
      </c>
      <c r="Q5072" s="33">
        <f t="shared" si="907"/>
        <v>59.270207658521755</v>
      </c>
      <c r="R5072" s="33">
        <f t="shared" si="908"/>
        <v>282710</v>
      </c>
      <c r="S5072" s="33"/>
      <c r="T5072" s="30" t="str">
        <f t="shared" si="909"/>
        <v>COP</v>
      </c>
      <c r="U5072" s="33">
        <v>0</v>
      </c>
      <c r="V5072" s="33">
        <v>0</v>
      </c>
      <c r="W5072" s="33">
        <v>0</v>
      </c>
      <c r="X5072" s="33">
        <f t="shared" si="910"/>
        <v>291600</v>
      </c>
      <c r="Y5072" s="33">
        <f t="shared" si="911"/>
        <v>59.270207658521755</v>
      </c>
      <c r="Z5072" s="33">
        <f t="shared" si="912"/>
        <v>282710</v>
      </c>
      <c r="AA5072" s="34">
        <f t="shared" si="913"/>
        <v>6.9708959863145957E-06</v>
      </c>
      <c r="AB5072" s="33" t="s">
        <v>252</v>
      </c>
      <c r="AC5072" s="35">
        <v>43407</v>
      </c>
      <c r="AD5072" s="33">
        <v>60</v>
      </c>
      <c r="AE5072" s="36">
        <f t="shared" si="914"/>
        <v>43467</v>
      </c>
    </row>
    <row r="5073" spans="2:31" ht="14.5" hidden="1">
      <c r="B5073" s="29" t="s">
        <v>4095</v>
      </c>
      <c r="C5073" s="30" t="str">
        <f t="shared" si="904"/>
        <v>(Acreedores quirografarios)</v>
      </c>
      <c r="D5073" s="30">
        <v>5</v>
      </c>
      <c r="E5073" s="30" t="s">
        <v>5670</v>
      </c>
      <c r="F5073" s="30" t="s">
        <v>5671</v>
      </c>
      <c r="G5073" s="30" t="s">
        <v>4912</v>
      </c>
      <c r="H5073" s="31">
        <v>5592</v>
      </c>
      <c r="I5073" s="31" t="s">
        <v>48</v>
      </c>
      <c r="J5073" s="32">
        <v>166600</v>
      </c>
      <c r="K5073" s="33">
        <f t="shared" si="905"/>
        <v>33.063932828076354</v>
      </c>
      <c r="L5073" s="33">
        <v>157710</v>
      </c>
      <c r="M5073" s="33">
        <v>0</v>
      </c>
      <c r="N5073" s="33">
        <v>0</v>
      </c>
      <c r="O5073" s="33">
        <v>0</v>
      </c>
      <c r="P5073" s="33">
        <f t="shared" si="906"/>
        <v>166600</v>
      </c>
      <c r="Q5073" s="33">
        <f t="shared" si="907"/>
        <v>33.063932828076354</v>
      </c>
      <c r="R5073" s="33">
        <f t="shared" si="908"/>
        <v>157710</v>
      </c>
      <c r="S5073" s="33"/>
      <c r="T5073" s="30" t="str">
        <f t="shared" si="909"/>
        <v>COP</v>
      </c>
      <c r="U5073" s="33">
        <v>0</v>
      </c>
      <c r="V5073" s="33">
        <v>0</v>
      </c>
      <c r="W5073" s="33">
        <v>0</v>
      </c>
      <c r="X5073" s="33">
        <f t="shared" si="910"/>
        <v>166600</v>
      </c>
      <c r="Y5073" s="33">
        <f t="shared" si="911"/>
        <v>33.063932828076354</v>
      </c>
      <c r="Z5073" s="33">
        <f t="shared" si="912"/>
        <v>157710</v>
      </c>
      <c r="AA5073" s="34">
        <f t="shared" si="913"/>
        <v>3.888719910868646E-06</v>
      </c>
      <c r="AB5073" s="33" t="s">
        <v>252</v>
      </c>
      <c r="AC5073" s="35">
        <v>43407</v>
      </c>
      <c r="AD5073" s="33">
        <v>60</v>
      </c>
      <c r="AE5073" s="36">
        <f t="shared" si="914"/>
        <v>43467</v>
      </c>
    </row>
    <row r="5074" spans="2:31" ht="14.5" hidden="1">
      <c r="B5074" s="29" t="s">
        <v>4095</v>
      </c>
      <c r="C5074" s="30" t="str">
        <f t="shared" si="904"/>
        <v>(Acreedores quirografarios)</v>
      </c>
      <c r="D5074" s="30">
        <v>5</v>
      </c>
      <c r="E5074" s="30" t="s">
        <v>5670</v>
      </c>
      <c r="F5074" s="30" t="s">
        <v>5671</v>
      </c>
      <c r="G5074" s="30" t="s">
        <v>4912</v>
      </c>
      <c r="H5074" s="31">
        <v>5692</v>
      </c>
      <c r="I5074" s="31" t="s">
        <v>48</v>
      </c>
      <c r="J5074" s="32">
        <v>266600</v>
      </c>
      <c r="K5074" s="33">
        <f t="shared" si="905"/>
        <v>54.028952692432675</v>
      </c>
      <c r="L5074" s="33">
        <v>257710</v>
      </c>
      <c r="M5074" s="33">
        <v>0</v>
      </c>
      <c r="N5074" s="33">
        <v>0</v>
      </c>
      <c r="O5074" s="33">
        <v>0</v>
      </c>
      <c r="P5074" s="33">
        <f t="shared" si="906"/>
        <v>266600</v>
      </c>
      <c r="Q5074" s="33">
        <f t="shared" si="907"/>
        <v>54.028952692432675</v>
      </c>
      <c r="R5074" s="33">
        <f t="shared" si="908"/>
        <v>257710</v>
      </c>
      <c r="S5074" s="33"/>
      <c r="T5074" s="30" t="str">
        <f t="shared" si="909"/>
        <v>COP</v>
      </c>
      <c r="U5074" s="33">
        <v>0</v>
      </c>
      <c r="V5074" s="33">
        <v>0</v>
      </c>
      <c r="W5074" s="33">
        <v>0</v>
      </c>
      <c r="X5074" s="33">
        <f t="shared" si="910"/>
        <v>266600</v>
      </c>
      <c r="Y5074" s="33">
        <f t="shared" si="911"/>
        <v>54.028952692432675</v>
      </c>
      <c r="Z5074" s="33">
        <f t="shared" si="912"/>
        <v>257710</v>
      </c>
      <c r="AA5074" s="34">
        <f t="shared" si="913"/>
        <v>6.3544607712254056E-06</v>
      </c>
      <c r="AB5074" s="33" t="s">
        <v>252</v>
      </c>
      <c r="AC5074" s="35">
        <v>43419</v>
      </c>
      <c r="AD5074" s="33">
        <v>60</v>
      </c>
      <c r="AE5074" s="36">
        <f t="shared" si="914"/>
        <v>43479</v>
      </c>
    </row>
    <row r="5075" spans="2:31" ht="14.5" hidden="1">
      <c r="B5075" s="29" t="s">
        <v>4095</v>
      </c>
      <c r="C5075" s="30" t="str">
        <f t="shared" si="904"/>
        <v>(Acreedores quirografarios)</v>
      </c>
      <c r="D5075" s="30">
        <v>5</v>
      </c>
      <c r="E5075" s="30" t="s">
        <v>5670</v>
      </c>
      <c r="F5075" s="30" t="s">
        <v>5671</v>
      </c>
      <c r="G5075" s="30" t="s">
        <v>4912</v>
      </c>
      <c r="H5075" s="31">
        <v>5694</v>
      </c>
      <c r="I5075" s="31" t="s">
        <v>48</v>
      </c>
      <c r="J5075" s="32">
        <v>191600</v>
      </c>
      <c r="K5075" s="33">
        <f t="shared" si="905"/>
        <v>38.305187794165434</v>
      </c>
      <c r="L5075" s="33">
        <v>182710</v>
      </c>
      <c r="M5075" s="33">
        <v>0</v>
      </c>
      <c r="N5075" s="33">
        <v>0</v>
      </c>
      <c r="O5075" s="33">
        <v>0</v>
      </c>
      <c r="P5075" s="33">
        <f t="shared" si="906"/>
        <v>191600</v>
      </c>
      <c r="Q5075" s="33">
        <f t="shared" si="907"/>
        <v>38.305187794165434</v>
      </c>
      <c r="R5075" s="33">
        <f t="shared" si="908"/>
        <v>182710</v>
      </c>
      <c r="S5075" s="33"/>
      <c r="T5075" s="30" t="str">
        <f t="shared" si="909"/>
        <v>COP</v>
      </c>
      <c r="U5075" s="33">
        <v>0</v>
      </c>
      <c r="V5075" s="33">
        <v>0</v>
      </c>
      <c r="W5075" s="33">
        <v>0</v>
      </c>
      <c r="X5075" s="33">
        <f t="shared" si="910"/>
        <v>191600</v>
      </c>
      <c r="Y5075" s="33">
        <f t="shared" si="911"/>
        <v>38.305187794165434</v>
      </c>
      <c r="Z5075" s="33">
        <f t="shared" si="912"/>
        <v>182710</v>
      </c>
      <c r="AA5075" s="34">
        <f t="shared" si="913"/>
        <v>4.5051551259578353E-06</v>
      </c>
      <c r="AB5075" s="33" t="s">
        <v>252</v>
      </c>
      <c r="AC5075" s="35">
        <v>43419</v>
      </c>
      <c r="AD5075" s="33">
        <v>60</v>
      </c>
      <c r="AE5075" s="36">
        <f t="shared" si="914"/>
        <v>43479</v>
      </c>
    </row>
    <row r="5076" spans="2:31" ht="14.5" hidden="1">
      <c r="B5076" s="29" t="s">
        <v>4095</v>
      </c>
      <c r="C5076" s="30" t="str">
        <f t="shared" si="904"/>
        <v>(Acreedores quirografarios)</v>
      </c>
      <c r="D5076" s="30">
        <v>5</v>
      </c>
      <c r="E5076" s="30" t="s">
        <v>5670</v>
      </c>
      <c r="F5076" s="30" t="s">
        <v>5671</v>
      </c>
      <c r="G5076" s="30" t="s">
        <v>4912</v>
      </c>
      <c r="H5076" s="31">
        <v>5689</v>
      </c>
      <c r="I5076" s="31" t="s">
        <v>48</v>
      </c>
      <c r="J5076" s="32">
        <v>191600</v>
      </c>
      <c r="K5076" s="33">
        <f t="shared" si="905"/>
        <v>38.305187794165434</v>
      </c>
      <c r="L5076" s="33">
        <v>182710</v>
      </c>
      <c r="M5076" s="33">
        <v>0</v>
      </c>
      <c r="N5076" s="33">
        <v>0</v>
      </c>
      <c r="O5076" s="33">
        <v>0</v>
      </c>
      <c r="P5076" s="33">
        <f t="shared" si="906"/>
        <v>191600</v>
      </c>
      <c r="Q5076" s="33">
        <f t="shared" si="907"/>
        <v>38.305187794165434</v>
      </c>
      <c r="R5076" s="33">
        <f t="shared" si="908"/>
        <v>182710</v>
      </c>
      <c r="S5076" s="33"/>
      <c r="T5076" s="30" t="str">
        <f t="shared" si="909"/>
        <v>COP</v>
      </c>
      <c r="U5076" s="33">
        <v>0</v>
      </c>
      <c r="V5076" s="33">
        <v>0</v>
      </c>
      <c r="W5076" s="33">
        <v>0</v>
      </c>
      <c r="X5076" s="33">
        <f t="shared" si="910"/>
        <v>191600</v>
      </c>
      <c r="Y5076" s="33">
        <f t="shared" si="911"/>
        <v>38.305187794165434</v>
      </c>
      <c r="Z5076" s="33">
        <f t="shared" si="912"/>
        <v>182710</v>
      </c>
      <c r="AA5076" s="34">
        <f t="shared" si="913"/>
        <v>4.5051551259578353E-06</v>
      </c>
      <c r="AB5076" s="33" t="s">
        <v>252</v>
      </c>
      <c r="AC5076" s="35">
        <v>43419</v>
      </c>
      <c r="AD5076" s="33">
        <v>60</v>
      </c>
      <c r="AE5076" s="36">
        <f t="shared" si="914"/>
        <v>43479</v>
      </c>
    </row>
    <row r="5077" spans="2:31" ht="14.5" hidden="1">
      <c r="B5077" s="29" t="s">
        <v>4095</v>
      </c>
      <c r="C5077" s="30" t="str">
        <f t="shared" si="904"/>
        <v>(Acreedores quirografarios)</v>
      </c>
      <c r="D5077" s="30">
        <v>5</v>
      </c>
      <c r="E5077" s="30" t="s">
        <v>5670</v>
      </c>
      <c r="F5077" s="30" t="s">
        <v>5671</v>
      </c>
      <c r="G5077" s="30" t="s">
        <v>4912</v>
      </c>
      <c r="H5077" s="31">
        <v>5690</v>
      </c>
      <c r="I5077" s="31" t="s">
        <v>48</v>
      </c>
      <c r="J5077" s="32">
        <v>191600</v>
      </c>
      <c r="K5077" s="33">
        <f t="shared" si="905"/>
        <v>39.141692086753253</v>
      </c>
      <c r="L5077" s="33">
        <v>186700</v>
      </c>
      <c r="M5077" s="33">
        <v>0</v>
      </c>
      <c r="N5077" s="33">
        <v>0</v>
      </c>
      <c r="O5077" s="33">
        <v>0</v>
      </c>
      <c r="P5077" s="33">
        <f t="shared" si="906"/>
        <v>191600</v>
      </c>
      <c r="Q5077" s="33">
        <f t="shared" si="907"/>
        <v>39.141692086753253</v>
      </c>
      <c r="R5077" s="33">
        <f t="shared" si="908"/>
        <v>186700</v>
      </c>
      <c r="S5077" s="33"/>
      <c r="T5077" s="30" t="str">
        <f t="shared" si="909"/>
        <v>COP</v>
      </c>
      <c r="U5077" s="33">
        <v>0</v>
      </c>
      <c r="V5077" s="33">
        <v>0</v>
      </c>
      <c r="W5077" s="33">
        <v>0</v>
      </c>
      <c r="X5077" s="33">
        <f t="shared" si="910"/>
        <v>191600</v>
      </c>
      <c r="Y5077" s="33">
        <f t="shared" si="911"/>
        <v>39.141692086753253</v>
      </c>
      <c r="Z5077" s="33">
        <f t="shared" si="912"/>
        <v>186700</v>
      </c>
      <c r="AA5077" s="34">
        <f t="shared" si="913"/>
        <v>4.6035381862860704E-06</v>
      </c>
      <c r="AB5077" s="33" t="s">
        <v>252</v>
      </c>
      <c r="AC5077" s="35">
        <v>43419</v>
      </c>
      <c r="AD5077" s="33">
        <v>60</v>
      </c>
      <c r="AE5077" s="36">
        <f t="shared" si="914"/>
        <v>43479</v>
      </c>
    </row>
    <row r="5078" spans="2:31" ht="14.5" hidden="1">
      <c r="B5078" s="29" t="s">
        <v>4095</v>
      </c>
      <c r="C5078" s="30" t="str">
        <f t="shared" si="904"/>
        <v>(Acreedores quirografarios)</v>
      </c>
      <c r="D5078" s="30">
        <v>5</v>
      </c>
      <c r="E5078" s="30" t="s">
        <v>5670</v>
      </c>
      <c r="F5078" s="30" t="s">
        <v>5671</v>
      </c>
      <c r="G5078" s="30" t="s">
        <v>4912</v>
      </c>
      <c r="H5078" s="31">
        <v>5695</v>
      </c>
      <c r="I5078" s="31" t="s">
        <v>48</v>
      </c>
      <c r="J5078" s="32">
        <v>191600</v>
      </c>
      <c r="K5078" s="33">
        <f t="shared" si="905"/>
        <v>38.305187794165434</v>
      </c>
      <c r="L5078" s="33">
        <v>182710</v>
      </c>
      <c r="M5078" s="33">
        <v>0</v>
      </c>
      <c r="N5078" s="33">
        <v>0</v>
      </c>
      <c r="O5078" s="33">
        <v>0</v>
      </c>
      <c r="P5078" s="33">
        <f t="shared" si="906"/>
        <v>191600</v>
      </c>
      <c r="Q5078" s="33">
        <f t="shared" si="907"/>
        <v>38.305187794165434</v>
      </c>
      <c r="R5078" s="33">
        <f t="shared" si="908"/>
        <v>182710</v>
      </c>
      <c r="S5078" s="33"/>
      <c r="T5078" s="30" t="str">
        <f t="shared" si="909"/>
        <v>COP</v>
      </c>
      <c r="U5078" s="33">
        <v>0</v>
      </c>
      <c r="V5078" s="33">
        <v>0</v>
      </c>
      <c r="W5078" s="33">
        <v>0</v>
      </c>
      <c r="X5078" s="33">
        <f t="shared" si="910"/>
        <v>191600</v>
      </c>
      <c r="Y5078" s="33">
        <f t="shared" si="911"/>
        <v>38.305187794165434</v>
      </c>
      <c r="Z5078" s="33">
        <f t="shared" si="912"/>
        <v>182710</v>
      </c>
      <c r="AA5078" s="34">
        <f t="shared" si="913"/>
        <v>4.5051551259578353E-06</v>
      </c>
      <c r="AB5078" s="33" t="s">
        <v>252</v>
      </c>
      <c r="AC5078" s="35">
        <v>43419</v>
      </c>
      <c r="AD5078" s="33">
        <v>60</v>
      </c>
      <c r="AE5078" s="36">
        <f t="shared" si="914"/>
        <v>43479</v>
      </c>
    </row>
    <row r="5079" spans="2:31" ht="14.5" hidden="1">
      <c r="B5079" s="29" t="s">
        <v>4095</v>
      </c>
      <c r="C5079" s="30" t="str">
        <f t="shared" si="904"/>
        <v>(Acreedores quirografarios)</v>
      </c>
      <c r="D5079" s="30">
        <v>5</v>
      </c>
      <c r="E5079" s="30" t="s">
        <v>5670</v>
      </c>
      <c r="F5079" s="30" t="s">
        <v>5671</v>
      </c>
      <c r="G5079" s="30" t="s">
        <v>4912</v>
      </c>
      <c r="H5079" s="31">
        <v>5893</v>
      </c>
      <c r="I5079" s="31" t="s">
        <v>48</v>
      </c>
      <c r="J5079" s="32">
        <v>212100</v>
      </c>
      <c r="K5079" s="33">
        <f t="shared" si="905"/>
        <v>42.269044099919284</v>
      </c>
      <c r="L5079" s="33">
        <v>201617</v>
      </c>
      <c r="M5079" s="33">
        <v>0</v>
      </c>
      <c r="N5079" s="33">
        <v>0</v>
      </c>
      <c r="O5079" s="33">
        <v>0</v>
      </c>
      <c r="P5079" s="33">
        <f t="shared" si="906"/>
        <v>212100</v>
      </c>
      <c r="Q5079" s="33">
        <f t="shared" si="907"/>
        <v>42.269044099919284</v>
      </c>
      <c r="R5079" s="33">
        <f t="shared" si="908"/>
        <v>201617</v>
      </c>
      <c r="S5079" s="33"/>
      <c r="T5079" s="30" t="str">
        <f t="shared" si="909"/>
        <v>COP</v>
      </c>
      <c r="U5079" s="33">
        <v>0</v>
      </c>
      <c r="V5079" s="33">
        <v>0</v>
      </c>
      <c r="W5079" s="33">
        <v>0</v>
      </c>
      <c r="X5079" s="33">
        <f t="shared" si="910"/>
        <v>212100</v>
      </c>
      <c r="Y5079" s="33">
        <f t="shared" si="911"/>
        <v>42.269044099919284</v>
      </c>
      <c r="Z5079" s="33">
        <f t="shared" si="912"/>
        <v>201617</v>
      </c>
      <c r="AA5079" s="34">
        <f t="shared" si="913"/>
        <v>4.9713527504254878E-06</v>
      </c>
      <c r="AB5079" s="33" t="s">
        <v>252</v>
      </c>
      <c r="AC5079" s="35">
        <v>43438</v>
      </c>
      <c r="AD5079" s="33">
        <v>60</v>
      </c>
      <c r="AE5079" s="36">
        <f t="shared" si="914"/>
        <v>43498</v>
      </c>
    </row>
    <row r="5080" spans="2:31" ht="14.5" hidden="1">
      <c r="B5080" s="29" t="s">
        <v>4095</v>
      </c>
      <c r="C5080" s="30" t="str">
        <f t="shared" si="904"/>
        <v>(Acreedores quirografarios)</v>
      </c>
      <c r="D5080" s="30">
        <v>5</v>
      </c>
      <c r="E5080" s="30" t="s">
        <v>5670</v>
      </c>
      <c r="F5080" s="30" t="s">
        <v>5671</v>
      </c>
      <c r="G5080" s="30" t="s">
        <v>4912</v>
      </c>
      <c r="H5080" s="31">
        <v>5914</v>
      </c>
      <c r="I5080" s="31" t="s">
        <v>48</v>
      </c>
      <c r="J5080" s="32">
        <v>433200</v>
      </c>
      <c r="K5080" s="33">
        <f t="shared" si="905"/>
        <v>86.359109825256553</v>
      </c>
      <c r="L5080" s="33">
        <v>411920</v>
      </c>
      <c r="M5080" s="33">
        <v>0</v>
      </c>
      <c r="N5080" s="33">
        <v>0</v>
      </c>
      <c r="O5080" s="33">
        <v>0</v>
      </c>
      <c r="P5080" s="33">
        <f t="shared" si="906"/>
        <v>433200</v>
      </c>
      <c r="Q5080" s="33">
        <f t="shared" si="907"/>
        <v>86.359109825256553</v>
      </c>
      <c r="R5080" s="33">
        <f t="shared" si="908"/>
        <v>411920</v>
      </c>
      <c r="S5080" s="33"/>
      <c r="T5080" s="30" t="str">
        <f t="shared" si="909"/>
        <v>COP</v>
      </c>
      <c r="U5080" s="33">
        <v>0</v>
      </c>
      <c r="V5080" s="33">
        <v>0</v>
      </c>
      <c r="W5080" s="33">
        <v>0</v>
      </c>
      <c r="X5080" s="33">
        <f t="shared" si="910"/>
        <v>433200</v>
      </c>
      <c r="Y5080" s="33">
        <f t="shared" si="911"/>
        <v>86.359109825256553</v>
      </c>
      <c r="Z5080" s="33">
        <f t="shared" si="912"/>
        <v>411920</v>
      </c>
      <c r="AA5080" s="34">
        <f t="shared" si="913"/>
        <v>1.0156879751981565E-05</v>
      </c>
      <c r="AB5080" s="33" t="s">
        <v>252</v>
      </c>
      <c r="AC5080" s="35">
        <v>43439</v>
      </c>
      <c r="AD5080" s="33">
        <v>60</v>
      </c>
      <c r="AE5080" s="36">
        <f t="shared" si="914"/>
        <v>43499</v>
      </c>
    </row>
    <row r="5081" spans="2:31" ht="14.5" hidden="1">
      <c r="B5081" s="29" t="s">
        <v>4095</v>
      </c>
      <c r="C5081" s="30" t="str">
        <f t="shared" si="904"/>
        <v>(Acreedores quirografarios)</v>
      </c>
      <c r="D5081" s="30">
        <v>5</v>
      </c>
      <c r="E5081" s="30" t="s">
        <v>5670</v>
      </c>
      <c r="F5081" s="30" t="s">
        <v>5671</v>
      </c>
      <c r="G5081" s="30" t="s">
        <v>4912</v>
      </c>
      <c r="H5081" s="31">
        <v>5913</v>
      </c>
      <c r="I5081" s="31" t="s">
        <v>48</v>
      </c>
      <c r="J5081" s="32">
        <v>333200</v>
      </c>
      <c r="K5081" s="33">
        <f t="shared" si="905"/>
        <v>66.127865656152707</v>
      </c>
      <c r="L5081" s="33">
        <v>315420</v>
      </c>
      <c r="M5081" s="33">
        <v>0</v>
      </c>
      <c r="N5081" s="33">
        <v>0</v>
      </c>
      <c r="O5081" s="33">
        <v>0</v>
      </c>
      <c r="P5081" s="33">
        <f t="shared" si="906"/>
        <v>333200</v>
      </c>
      <c r="Q5081" s="33">
        <f t="shared" si="907"/>
        <v>66.127865656152707</v>
      </c>
      <c r="R5081" s="33">
        <f t="shared" si="908"/>
        <v>315420</v>
      </c>
      <c r="S5081" s="33"/>
      <c r="T5081" s="30" t="str">
        <f t="shared" si="909"/>
        <v>COP</v>
      </c>
      <c r="U5081" s="33">
        <v>0</v>
      </c>
      <c r="V5081" s="33">
        <v>0</v>
      </c>
      <c r="W5081" s="33">
        <v>0</v>
      </c>
      <c r="X5081" s="33">
        <f t="shared" si="910"/>
        <v>333200</v>
      </c>
      <c r="Y5081" s="33">
        <f t="shared" si="911"/>
        <v>66.127865656152707</v>
      </c>
      <c r="Z5081" s="33">
        <f t="shared" si="912"/>
        <v>315420</v>
      </c>
      <c r="AA5081" s="34">
        <f t="shared" si="913"/>
        <v>7.777439821737292E-06</v>
      </c>
      <c r="AB5081" s="33" t="s">
        <v>252</v>
      </c>
      <c r="AC5081" s="35">
        <v>43439</v>
      </c>
      <c r="AD5081" s="33">
        <v>60</v>
      </c>
      <c r="AE5081" s="36">
        <f t="shared" si="914"/>
        <v>43499</v>
      </c>
    </row>
    <row r="5082" spans="2:31" ht="14.5" hidden="1">
      <c r="B5082" s="29" t="s">
        <v>4095</v>
      </c>
      <c r="C5082" s="30" t="str">
        <f t="shared" si="904"/>
        <v>(Acreedores quirografarios)</v>
      </c>
      <c r="D5082" s="30">
        <v>5</v>
      </c>
      <c r="E5082" s="30" t="s">
        <v>5670</v>
      </c>
      <c r="F5082" s="30" t="s">
        <v>5671</v>
      </c>
      <c r="G5082" s="30" t="s">
        <v>4912</v>
      </c>
      <c r="H5082" s="31">
        <v>6014</v>
      </c>
      <c r="I5082" s="31" t="s">
        <v>48</v>
      </c>
      <c r="J5082" s="32">
        <v>617164</v>
      </c>
      <c r="K5082" s="33">
        <f t="shared" si="905"/>
        <v>123.32316529869911</v>
      </c>
      <c r="L5082" s="33">
        <v>588233</v>
      </c>
      <c r="M5082" s="33">
        <v>0</v>
      </c>
      <c r="N5082" s="33">
        <v>0</v>
      </c>
      <c r="O5082" s="33">
        <v>0</v>
      </c>
      <c r="P5082" s="33">
        <f t="shared" si="906"/>
        <v>617164</v>
      </c>
      <c r="Q5082" s="33">
        <f t="shared" si="907"/>
        <v>123.32316529869911</v>
      </c>
      <c r="R5082" s="33">
        <f t="shared" si="908"/>
        <v>588233</v>
      </c>
      <c r="S5082" s="33"/>
      <c r="T5082" s="30" t="str">
        <f t="shared" si="909"/>
        <v>COP</v>
      </c>
      <c r="U5082" s="33">
        <v>0</v>
      </c>
      <c r="V5082" s="33">
        <v>0</v>
      </c>
      <c r="W5082" s="33">
        <v>0</v>
      </c>
      <c r="X5082" s="33">
        <f t="shared" si="910"/>
        <v>617164</v>
      </c>
      <c r="Y5082" s="33">
        <f t="shared" si="911"/>
        <v>123.32316529869911</v>
      </c>
      <c r="Z5082" s="33">
        <f t="shared" si="912"/>
        <v>588233</v>
      </c>
      <c r="AA5082" s="34">
        <f t="shared" si="913"/>
        <v>1.4504301435102379E-05</v>
      </c>
      <c r="AB5082" s="33" t="s">
        <v>252</v>
      </c>
      <c r="AC5082" s="35">
        <v>43448</v>
      </c>
      <c r="AD5082" s="33">
        <v>60</v>
      </c>
      <c r="AE5082" s="36">
        <f t="shared" si="914"/>
        <v>43508</v>
      </c>
    </row>
    <row r="5083" spans="2:31" ht="14.5" hidden="1">
      <c r="B5083" s="29" t="s">
        <v>4095</v>
      </c>
      <c r="C5083" s="30" t="str">
        <f t="shared" si="904"/>
        <v>(Acreedores quirografarios)</v>
      </c>
      <c r="D5083" s="30">
        <v>5</v>
      </c>
      <c r="E5083" s="30" t="s">
        <v>5670</v>
      </c>
      <c r="F5083" s="30" t="s">
        <v>5671</v>
      </c>
      <c r="G5083" s="30" t="s">
        <v>4912</v>
      </c>
      <c r="H5083" s="31">
        <v>7585</v>
      </c>
      <c r="I5083" s="31" t="s">
        <v>48</v>
      </c>
      <c r="J5083" s="32">
        <v>1491070</v>
      </c>
      <c r="K5083" s="33">
        <f t="shared" si="905"/>
        <v>295.92209398618405</v>
      </c>
      <c r="L5083" s="33">
        <v>1411504</v>
      </c>
      <c r="M5083" s="33">
        <v>0</v>
      </c>
      <c r="N5083" s="33">
        <v>0</v>
      </c>
      <c r="O5083" s="33">
        <v>0</v>
      </c>
      <c r="P5083" s="33">
        <f t="shared" si="906"/>
        <v>1491070</v>
      </c>
      <c r="Q5083" s="33">
        <f t="shared" si="907"/>
        <v>295.92209398618405</v>
      </c>
      <c r="R5083" s="33">
        <f t="shared" si="908"/>
        <v>1411504</v>
      </c>
      <c r="S5083" s="33"/>
      <c r="T5083" s="30" t="str">
        <f t="shared" si="909"/>
        <v>COP</v>
      </c>
      <c r="U5083" s="33">
        <v>0</v>
      </c>
      <c r="V5083" s="33">
        <v>0</v>
      </c>
      <c r="W5083" s="33">
        <v>0</v>
      </c>
      <c r="X5083" s="33">
        <f t="shared" si="910"/>
        <v>1491070</v>
      </c>
      <c r="Y5083" s="33">
        <f t="shared" si="911"/>
        <v>295.92209398618405</v>
      </c>
      <c r="Z5083" s="33">
        <f t="shared" si="912"/>
        <v>1411504</v>
      </c>
      <c r="AA5083" s="34">
        <f t="shared" si="913"/>
        <v>3.4804030873570079E-05</v>
      </c>
      <c r="AB5083" s="33" t="s">
        <v>252</v>
      </c>
      <c r="AC5083" s="35">
        <v>43601</v>
      </c>
      <c r="AD5083" s="33">
        <v>60</v>
      </c>
      <c r="AE5083" s="36">
        <f t="shared" si="914"/>
        <v>43661</v>
      </c>
    </row>
    <row r="5084" spans="2:31" ht="14.5" hidden="1">
      <c r="B5084" s="29" t="s">
        <v>4095</v>
      </c>
      <c r="C5084" s="30" t="str">
        <f t="shared" si="904"/>
        <v>(Acreedores quirografarios)</v>
      </c>
      <c r="D5084" s="30">
        <v>5</v>
      </c>
      <c r="E5084" s="30" t="s">
        <v>5670</v>
      </c>
      <c r="F5084" s="30" t="s">
        <v>5671</v>
      </c>
      <c r="G5084" s="30" t="s">
        <v>4912</v>
      </c>
      <c r="H5084" s="31" t="s">
        <v>4096</v>
      </c>
      <c r="I5084" s="31" t="s">
        <v>48</v>
      </c>
      <c r="J5084" s="32">
        <v>-10657141</v>
      </c>
      <c r="K5084" s="33">
        <f t="shared" si="905"/>
        <v>-2234.2717276224616</v>
      </c>
      <c r="L5084" s="33">
        <v>-10657141</v>
      </c>
      <c r="M5084" s="33">
        <v>0</v>
      </c>
      <c r="N5084" s="33">
        <v>0</v>
      </c>
      <c r="O5084" s="33">
        <v>0</v>
      </c>
      <c r="P5084" s="33">
        <f t="shared" si="906"/>
        <v>-10657141</v>
      </c>
      <c r="Q5084" s="33">
        <f t="shared" si="907"/>
        <v>-2234.2717276224616</v>
      </c>
      <c r="R5084" s="33">
        <f t="shared" si="908"/>
        <v>-10657141</v>
      </c>
      <c r="S5084" s="33"/>
      <c r="T5084" s="30" t="str">
        <f t="shared" si="909"/>
        <v>COP</v>
      </c>
      <c r="U5084" s="33">
        <v>0</v>
      </c>
      <c r="V5084" s="33">
        <v>0</v>
      </c>
      <c r="W5084" s="33">
        <v>0</v>
      </c>
      <c r="X5084" s="33">
        <f t="shared" si="910"/>
        <v>-10657141</v>
      </c>
      <c r="Y5084" s="33">
        <f t="shared" si="911"/>
        <v>-2234.2717276224616</v>
      </c>
      <c r="Z5084" s="33">
        <f t="shared" si="912"/>
        <v>-10657141</v>
      </c>
      <c r="AA5084" s="34">
        <f t="shared" si="913"/>
        <v>-0.00026277748018283296</v>
      </c>
      <c r="AB5084" s="33" t="s">
        <v>252</v>
      </c>
      <c r="AC5084" s="35">
        <v>44196</v>
      </c>
      <c r="AD5084" s="33">
        <v>60</v>
      </c>
      <c r="AE5084" s="36">
        <f t="shared" si="914"/>
        <v>44256</v>
      </c>
    </row>
    <row r="5085" spans="2:31" ht="14.5" hidden="1">
      <c r="B5085" s="29" t="s">
        <v>4095</v>
      </c>
      <c r="C5085" s="30" t="str">
        <f t="shared" si="904"/>
        <v>(Acreedores quirografarios)</v>
      </c>
      <c r="D5085" s="30">
        <v>5</v>
      </c>
      <c r="E5085" s="30" t="s">
        <v>5670</v>
      </c>
      <c r="F5085" s="30" t="s">
        <v>5671</v>
      </c>
      <c r="G5085" s="30" t="s">
        <v>4912</v>
      </c>
      <c r="H5085" s="31" t="s">
        <v>4097</v>
      </c>
      <c r="I5085" s="31" t="s">
        <v>48</v>
      </c>
      <c r="J5085" s="32">
        <v>3320000</v>
      </c>
      <c r="K5085" s="33">
        <f t="shared" si="905"/>
        <v>671.67730641424782</v>
      </c>
      <c r="L5085" s="33">
        <v>3203800</v>
      </c>
      <c r="M5085" s="33">
        <v>0</v>
      </c>
      <c r="N5085" s="33">
        <v>0</v>
      </c>
      <c r="O5085" s="33">
        <v>0</v>
      </c>
      <c r="P5085" s="33">
        <f t="shared" si="906"/>
        <v>3320000</v>
      </c>
      <c r="Q5085" s="33">
        <f t="shared" si="907"/>
        <v>671.67730641424782</v>
      </c>
      <c r="R5085" s="33">
        <f t="shared" si="908"/>
        <v>3203800</v>
      </c>
      <c r="S5085" s="33"/>
      <c r="T5085" s="30" t="str">
        <f t="shared" si="909"/>
        <v>COP</v>
      </c>
      <c r="U5085" s="33">
        <v>0</v>
      </c>
      <c r="V5085" s="33">
        <v>0</v>
      </c>
      <c r="W5085" s="33">
        <v>0</v>
      </c>
      <c r="X5085" s="33">
        <f t="shared" si="910"/>
        <v>3320000</v>
      </c>
      <c r="Y5085" s="33">
        <f t="shared" si="911"/>
        <v>671.67730641424782</v>
      </c>
      <c r="Z5085" s="33">
        <f t="shared" si="912"/>
        <v>3203800</v>
      </c>
      <c r="AA5085" s="34">
        <f t="shared" si="913"/>
        <v>7.899740568410987E-05</v>
      </c>
      <c r="AB5085" s="33" t="s">
        <v>252</v>
      </c>
      <c r="AC5085" s="35">
        <v>44902</v>
      </c>
      <c r="AD5085" s="33">
        <v>60</v>
      </c>
      <c r="AE5085" s="36">
        <f t="shared" si="914"/>
        <v>44962</v>
      </c>
    </row>
    <row r="5086" spans="2:31" ht="14.5" hidden="1">
      <c r="B5086" s="29" t="s">
        <v>4098</v>
      </c>
      <c r="C5086" s="30" t="str">
        <f t="shared" si="904"/>
        <v>(Acreedores quirografarios)</v>
      </c>
      <c r="D5086" s="30">
        <v>5</v>
      </c>
      <c r="E5086" s="30" t="s">
        <v>5672</v>
      </c>
      <c r="F5086" s="30" t="s">
        <v>5673</v>
      </c>
      <c r="G5086" s="30" t="s">
        <v>4912</v>
      </c>
      <c r="H5086" s="31" t="s">
        <v>4099</v>
      </c>
      <c r="I5086" s="31" t="s">
        <v>48</v>
      </c>
      <c r="J5086" s="32">
        <v>623669</v>
      </c>
      <c r="K5086" s="33">
        <f t="shared" si="905"/>
        <v>129.5755631728461</v>
      </c>
      <c r="L5086" s="33">
        <v>618056</v>
      </c>
      <c r="M5086" s="33">
        <v>0</v>
      </c>
      <c r="N5086" s="33">
        <v>0</v>
      </c>
      <c r="O5086" s="33">
        <v>0</v>
      </c>
      <c r="P5086" s="33">
        <f t="shared" si="906"/>
        <v>623669</v>
      </c>
      <c r="Q5086" s="33">
        <f t="shared" si="907"/>
        <v>129.5755631728461</v>
      </c>
      <c r="R5086" s="33">
        <f t="shared" si="908"/>
        <v>618056</v>
      </c>
      <c r="S5086" s="33"/>
      <c r="T5086" s="30" t="str">
        <f t="shared" si="909"/>
        <v>COP</v>
      </c>
      <c r="U5086" s="33">
        <v>0</v>
      </c>
      <c r="V5086" s="33">
        <v>0</v>
      </c>
      <c r="W5086" s="33">
        <v>0</v>
      </c>
      <c r="X5086" s="33">
        <f t="shared" si="910"/>
        <v>623669</v>
      </c>
      <c r="Y5086" s="33">
        <f t="shared" si="911"/>
        <v>129.5755631728461</v>
      </c>
      <c r="Z5086" s="33">
        <f t="shared" si="912"/>
        <v>618056</v>
      </c>
      <c r="AA5086" s="34">
        <f t="shared" si="913"/>
        <v>1.5239659331886574E-05</v>
      </c>
      <c r="AB5086" s="33" t="s">
        <v>953</v>
      </c>
      <c r="AC5086" s="35">
        <v>44965</v>
      </c>
      <c r="AD5086" s="33">
        <v>60</v>
      </c>
      <c r="AE5086" s="36">
        <f t="shared" si="914"/>
        <v>45025</v>
      </c>
    </row>
    <row r="5087" spans="2:31" ht="14.5" hidden="1">
      <c r="B5087" s="29" t="s">
        <v>4100</v>
      </c>
      <c r="C5087" s="30" t="str">
        <f t="shared" si="904"/>
        <v>(Acreedores quirografarios)</v>
      </c>
      <c r="D5087" s="30">
        <v>5</v>
      </c>
      <c r="E5087" s="30" t="s">
        <v>5674</v>
      </c>
      <c r="F5087" s="30" t="s">
        <v>5675</v>
      </c>
      <c r="G5087" s="30" t="s">
        <v>5443</v>
      </c>
      <c r="H5087" s="31">
        <v>8506411</v>
      </c>
      <c r="I5087" s="31" t="s">
        <v>62</v>
      </c>
      <c r="J5087" s="32">
        <v>5682</v>
      </c>
      <c r="K5087" s="33">
        <f t="shared" si="905"/>
        <v>5682</v>
      </c>
      <c r="L5087" s="33">
        <v>21875109</v>
      </c>
      <c r="M5087" s="33">
        <v>0</v>
      </c>
      <c r="N5087" s="33">
        <v>0</v>
      </c>
      <c r="O5087" s="33">
        <v>0</v>
      </c>
      <c r="P5087" s="33">
        <f t="shared" si="906"/>
        <v>5682</v>
      </c>
      <c r="Q5087" s="33">
        <f t="shared" si="907"/>
        <v>5682</v>
      </c>
      <c r="R5087" s="33">
        <f t="shared" si="908"/>
        <v>21875109</v>
      </c>
      <c r="S5087" s="33"/>
      <c r="T5087" s="30" t="str">
        <f t="shared" si="909"/>
        <v>USD</v>
      </c>
      <c r="U5087" s="33">
        <v>0</v>
      </c>
      <c r="V5087" s="33">
        <v>0</v>
      </c>
      <c r="W5087" s="33">
        <v>0</v>
      </c>
      <c r="X5087" s="33">
        <f t="shared" si="910"/>
        <v>5682</v>
      </c>
      <c r="Y5087" s="33">
        <f t="shared" si="911"/>
        <v>5682</v>
      </c>
      <c r="Z5087" s="33">
        <f t="shared" si="912"/>
        <v>21875109</v>
      </c>
      <c r="AA5087" s="34">
        <f t="shared" si="913"/>
        <v>0.00053938350086057897</v>
      </c>
      <c r="AB5087" s="33" t="s">
        <v>5026</v>
      </c>
      <c r="AC5087" s="35">
        <v>44901</v>
      </c>
      <c r="AD5087" s="33">
        <v>60</v>
      </c>
      <c r="AE5087" s="36">
        <f t="shared" si="914"/>
        <v>44961</v>
      </c>
    </row>
    <row r="5088" spans="2:31" ht="14.5" hidden="1">
      <c r="B5088" s="29" t="s">
        <v>4100</v>
      </c>
      <c r="C5088" s="30" t="str">
        <f t="shared" si="904"/>
        <v>(Acreedores quirografarios)</v>
      </c>
      <c r="D5088" s="30">
        <v>5</v>
      </c>
      <c r="E5088" s="30" t="s">
        <v>5674</v>
      </c>
      <c r="F5088" s="30" t="s">
        <v>5675</v>
      </c>
      <c r="G5088" s="30" t="s">
        <v>5443</v>
      </c>
      <c r="H5088" s="31">
        <v>8513772</v>
      </c>
      <c r="I5088" s="31" t="s">
        <v>62</v>
      </c>
      <c r="J5088" s="32">
        <v>8240.5</v>
      </c>
      <c r="K5088" s="33">
        <f t="shared" si="905"/>
        <v>8240.5</v>
      </c>
      <c r="L5088" s="33">
        <v>30944660</v>
      </c>
      <c r="M5088" s="33">
        <v>0</v>
      </c>
      <c r="N5088" s="33">
        <v>0</v>
      </c>
      <c r="O5088" s="33">
        <v>0</v>
      </c>
      <c r="P5088" s="33">
        <f t="shared" si="906"/>
        <v>8240.5</v>
      </c>
      <c r="Q5088" s="33">
        <f t="shared" si="907"/>
        <v>8240.5</v>
      </c>
      <c r="R5088" s="33">
        <f t="shared" si="908"/>
        <v>30944660</v>
      </c>
      <c r="S5088" s="33"/>
      <c r="T5088" s="30" t="str">
        <f t="shared" si="909"/>
        <v>USD</v>
      </c>
      <c r="U5088" s="33">
        <v>0</v>
      </c>
      <c r="V5088" s="33">
        <v>0</v>
      </c>
      <c r="W5088" s="33">
        <v>0</v>
      </c>
      <c r="X5088" s="33">
        <f t="shared" si="910"/>
        <v>8240.5</v>
      </c>
      <c r="Y5088" s="33">
        <f t="shared" si="911"/>
        <v>8240.5</v>
      </c>
      <c r="Z5088" s="33">
        <f t="shared" si="912"/>
        <v>30944660</v>
      </c>
      <c r="AA5088" s="34">
        <f t="shared" si="913"/>
        <v>0.00076301512571847407</v>
      </c>
      <c r="AB5088" s="33" t="s">
        <v>5026</v>
      </c>
      <c r="AC5088" s="35">
        <v>44943</v>
      </c>
      <c r="AD5088" s="33">
        <v>60</v>
      </c>
      <c r="AE5088" s="36">
        <f t="shared" si="914"/>
        <v>45003</v>
      </c>
    </row>
    <row r="5089" spans="2:31" ht="14.5" hidden="1">
      <c r="B5089" s="29" t="s">
        <v>4101</v>
      </c>
      <c r="C5089" s="30" t="str">
        <f t="shared" si="904"/>
        <v>(Acreedores quirografarios)</v>
      </c>
      <c r="D5089" s="30">
        <v>5</v>
      </c>
      <c r="E5089" s="30" t="s">
        <v>5676</v>
      </c>
      <c r="F5089" s="30" t="s">
        <v>5677</v>
      </c>
      <c r="G5089" s="30" t="s">
        <v>4912</v>
      </c>
      <c r="H5089" s="31" t="s">
        <v>4102</v>
      </c>
      <c r="I5089" s="31" t="s">
        <v>48</v>
      </c>
      <c r="J5089" s="32">
        <v>898333</v>
      </c>
      <c r="K5089" s="33">
        <f t="shared" si="905"/>
        <v>180.80212166001027</v>
      </c>
      <c r="L5089" s="33">
        <v>862399</v>
      </c>
      <c r="M5089" s="33">
        <v>0</v>
      </c>
      <c r="N5089" s="33">
        <v>0</v>
      </c>
      <c r="O5089" s="33">
        <v>0</v>
      </c>
      <c r="P5089" s="33">
        <f t="shared" si="906"/>
        <v>898333</v>
      </c>
      <c r="Q5089" s="33">
        <f t="shared" si="907"/>
        <v>180.80212166001027</v>
      </c>
      <c r="R5089" s="33">
        <f t="shared" si="908"/>
        <v>862399</v>
      </c>
      <c r="S5089" s="33"/>
      <c r="T5089" s="30" t="str">
        <f t="shared" si="909"/>
        <v>COP</v>
      </c>
      <c r="U5089" s="33">
        <v>0</v>
      </c>
      <c r="V5089" s="33">
        <v>0</v>
      </c>
      <c r="W5089" s="33">
        <v>0</v>
      </c>
      <c r="X5089" s="33">
        <f t="shared" si="910"/>
        <v>898333</v>
      </c>
      <c r="Y5089" s="33">
        <f t="shared" si="911"/>
        <v>180.80212166001027</v>
      </c>
      <c r="Z5089" s="33">
        <f t="shared" si="912"/>
        <v>862399</v>
      </c>
      <c r="AA5089" s="34">
        <f t="shared" si="913"/>
        <v>2.1264524522308093E-05</v>
      </c>
      <c r="AB5089" s="33" t="s">
        <v>252</v>
      </c>
      <c r="AC5089" s="35">
        <v>44902</v>
      </c>
      <c r="AD5089" s="33">
        <v>60</v>
      </c>
      <c r="AE5089" s="36">
        <f t="shared" si="914"/>
        <v>44962</v>
      </c>
    </row>
    <row r="5090" spans="2:31" ht="14.5" hidden="1">
      <c r="B5090" s="29" t="s">
        <v>4101</v>
      </c>
      <c r="C5090" s="30" t="str">
        <f t="shared" si="904"/>
        <v>(Acreedores quirografarios)</v>
      </c>
      <c r="D5090" s="30">
        <v>5</v>
      </c>
      <c r="E5090" s="30" t="s">
        <v>5676</v>
      </c>
      <c r="F5090" s="30" t="s">
        <v>5677</v>
      </c>
      <c r="G5090" s="30" t="s">
        <v>4912</v>
      </c>
      <c r="H5090" s="31" t="s">
        <v>4103</v>
      </c>
      <c r="I5090" s="31" t="s">
        <v>48</v>
      </c>
      <c r="J5090" s="32">
        <v>345000</v>
      </c>
      <c r="K5090" s="33">
        <f t="shared" si="905"/>
        <v>69.467383670346024</v>
      </c>
      <c r="L5090" s="33">
        <v>331349</v>
      </c>
      <c r="M5090" s="33">
        <v>0</v>
      </c>
      <c r="N5090" s="33">
        <v>0</v>
      </c>
      <c r="O5090" s="33">
        <v>0</v>
      </c>
      <c r="P5090" s="33">
        <f t="shared" si="906"/>
        <v>345000</v>
      </c>
      <c r="Q5090" s="33">
        <f t="shared" si="907"/>
        <v>69.467383670346024</v>
      </c>
      <c r="R5090" s="33">
        <f t="shared" si="908"/>
        <v>331349</v>
      </c>
      <c r="S5090" s="33"/>
      <c r="T5090" s="30" t="str">
        <f t="shared" si="909"/>
        <v>COP</v>
      </c>
      <c r="U5090" s="33">
        <v>0</v>
      </c>
      <c r="V5090" s="33">
        <v>0</v>
      </c>
      <c r="W5090" s="33">
        <v>0</v>
      </c>
      <c r="X5090" s="33">
        <f t="shared" si="910"/>
        <v>345000</v>
      </c>
      <c r="Y5090" s="33">
        <f t="shared" si="911"/>
        <v>69.467383670346024</v>
      </c>
      <c r="Z5090" s="33">
        <f t="shared" si="912"/>
        <v>331349</v>
      </c>
      <c r="AA5090" s="34">
        <f t="shared" si="913"/>
        <v>8.1702076833835197E-06</v>
      </c>
      <c r="AB5090" s="33" t="s">
        <v>252</v>
      </c>
      <c r="AC5090" s="35">
        <v>44903</v>
      </c>
      <c r="AD5090" s="33">
        <v>60</v>
      </c>
      <c r="AE5090" s="36">
        <f t="shared" si="914"/>
        <v>44963</v>
      </c>
    </row>
    <row r="5091" spans="2:31" ht="14.5" hidden="1">
      <c r="B5091" s="29" t="s">
        <v>4101</v>
      </c>
      <c r="C5091" s="30" t="str">
        <f t="shared" si="904"/>
        <v>(Acreedores quirografarios)</v>
      </c>
      <c r="D5091" s="30">
        <v>5</v>
      </c>
      <c r="E5091" s="30" t="s">
        <v>5676</v>
      </c>
      <c r="F5091" s="30" t="s">
        <v>5677</v>
      </c>
      <c r="G5091" s="30" t="s">
        <v>4912</v>
      </c>
      <c r="H5091" s="31" t="s">
        <v>4104</v>
      </c>
      <c r="I5091" s="31" t="s">
        <v>48</v>
      </c>
      <c r="J5091" s="32">
        <v>680000</v>
      </c>
      <c r="K5091" s="33">
        <f t="shared" si="905"/>
        <v>136.85964967451807</v>
      </c>
      <c r="L5091" s="33">
        <v>652800</v>
      </c>
      <c r="M5091" s="33">
        <v>0</v>
      </c>
      <c r="N5091" s="33">
        <v>0</v>
      </c>
      <c r="O5091" s="33">
        <v>0</v>
      </c>
      <c r="P5091" s="33">
        <f t="shared" si="906"/>
        <v>680000</v>
      </c>
      <c r="Q5091" s="33">
        <f t="shared" si="907"/>
        <v>136.85964967451807</v>
      </c>
      <c r="R5091" s="33">
        <f t="shared" si="908"/>
        <v>652800</v>
      </c>
      <c r="S5091" s="33"/>
      <c r="T5091" s="30" t="str">
        <f t="shared" si="909"/>
        <v>COP</v>
      </c>
      <c r="U5091" s="33">
        <v>0</v>
      </c>
      <c r="V5091" s="33">
        <v>0</v>
      </c>
      <c r="W5091" s="33">
        <v>0</v>
      </c>
      <c r="X5091" s="33">
        <f t="shared" si="910"/>
        <v>680000</v>
      </c>
      <c r="Y5091" s="33">
        <f t="shared" si="911"/>
        <v>136.85964967451807</v>
      </c>
      <c r="Z5091" s="33">
        <f t="shared" si="912"/>
        <v>652800</v>
      </c>
      <c r="AA5091" s="34">
        <f t="shared" si="913"/>
        <v>1.6096356336408927E-05</v>
      </c>
      <c r="AB5091" s="33" t="s">
        <v>252</v>
      </c>
      <c r="AC5091" s="35">
        <v>44907</v>
      </c>
      <c r="AD5091" s="33">
        <v>60</v>
      </c>
      <c r="AE5091" s="36">
        <f t="shared" si="914"/>
        <v>44967</v>
      </c>
    </row>
    <row r="5092" spans="2:31" ht="14.5" hidden="1">
      <c r="B5092" s="29" t="s">
        <v>4101</v>
      </c>
      <c r="C5092" s="30" t="str">
        <f t="shared" si="904"/>
        <v>(Acreedores quirografarios)</v>
      </c>
      <c r="D5092" s="30">
        <v>5</v>
      </c>
      <c r="E5092" s="30" t="s">
        <v>5676</v>
      </c>
      <c r="F5092" s="30" t="s">
        <v>5677</v>
      </c>
      <c r="G5092" s="30" t="s">
        <v>4912</v>
      </c>
      <c r="H5092" s="31" t="s">
        <v>4105</v>
      </c>
      <c r="I5092" s="31" t="s">
        <v>48</v>
      </c>
      <c r="J5092" s="32">
        <v>1446666</v>
      </c>
      <c r="K5092" s="33">
        <f t="shared" si="905"/>
        <v>291.16219587618059</v>
      </c>
      <c r="L5092" s="33">
        <v>1388800</v>
      </c>
      <c r="M5092" s="33">
        <v>0</v>
      </c>
      <c r="N5092" s="33">
        <v>0</v>
      </c>
      <c r="O5092" s="33">
        <v>0</v>
      </c>
      <c r="P5092" s="33">
        <f t="shared" si="906"/>
        <v>1446666</v>
      </c>
      <c r="Q5092" s="33">
        <f t="shared" si="907"/>
        <v>291.16219587618059</v>
      </c>
      <c r="R5092" s="33">
        <f t="shared" si="908"/>
        <v>1388800</v>
      </c>
      <c r="S5092" s="33"/>
      <c r="T5092" s="30" t="str">
        <f t="shared" si="909"/>
        <v>COP</v>
      </c>
      <c r="U5092" s="33">
        <v>0</v>
      </c>
      <c r="V5092" s="33">
        <v>0</v>
      </c>
      <c r="W5092" s="33">
        <v>0</v>
      </c>
      <c r="X5092" s="33">
        <f t="shared" si="910"/>
        <v>1446666</v>
      </c>
      <c r="Y5092" s="33">
        <f t="shared" si="911"/>
        <v>291.16219587618059</v>
      </c>
      <c r="Z5092" s="33">
        <f t="shared" si="912"/>
        <v>1388800</v>
      </c>
      <c r="AA5092" s="34">
        <f t="shared" si="913"/>
        <v>3.4244209068634678E-05</v>
      </c>
      <c r="AB5092" s="33" t="s">
        <v>252</v>
      </c>
      <c r="AC5092" s="35">
        <v>44907</v>
      </c>
      <c r="AD5092" s="33">
        <v>60</v>
      </c>
      <c r="AE5092" s="36">
        <f t="shared" si="914"/>
        <v>44967</v>
      </c>
    </row>
    <row r="5093" spans="2:31" ht="14.5" hidden="1">
      <c r="B5093" s="29" t="s">
        <v>4101</v>
      </c>
      <c r="C5093" s="30" t="str">
        <f t="shared" si="904"/>
        <v>(Acreedores quirografarios)</v>
      </c>
      <c r="D5093" s="30">
        <v>5</v>
      </c>
      <c r="E5093" s="30" t="s">
        <v>5676</v>
      </c>
      <c r="F5093" s="30" t="s">
        <v>5677</v>
      </c>
      <c r="G5093" s="30" t="s">
        <v>4912</v>
      </c>
      <c r="H5093" s="31" t="s">
        <v>4106</v>
      </c>
      <c r="I5093" s="31" t="s">
        <v>48</v>
      </c>
      <c r="J5093" s="32">
        <v>1090000</v>
      </c>
      <c r="K5093" s="33">
        <f t="shared" si="905"/>
        <v>219.37796786062452</v>
      </c>
      <c r="L5093" s="33">
        <v>1046400</v>
      </c>
      <c r="M5093" s="33">
        <v>0</v>
      </c>
      <c r="N5093" s="33">
        <v>0</v>
      </c>
      <c r="O5093" s="33">
        <v>0</v>
      </c>
      <c r="P5093" s="33">
        <f t="shared" si="906"/>
        <v>1090000</v>
      </c>
      <c r="Q5093" s="33">
        <f t="shared" si="907"/>
        <v>219.37796786062452</v>
      </c>
      <c r="R5093" s="33">
        <f t="shared" si="908"/>
        <v>1046400</v>
      </c>
      <c r="S5093" s="33"/>
      <c r="T5093" s="30" t="str">
        <f t="shared" si="909"/>
        <v>COP</v>
      </c>
      <c r="U5093" s="33">
        <v>0</v>
      </c>
      <c r="V5093" s="33">
        <v>0</v>
      </c>
      <c r="W5093" s="33">
        <v>0</v>
      </c>
      <c r="X5093" s="33">
        <f t="shared" si="910"/>
        <v>1090000</v>
      </c>
      <c r="Y5093" s="33">
        <f t="shared" si="911"/>
        <v>219.37796786062452</v>
      </c>
      <c r="Z5093" s="33">
        <f t="shared" si="912"/>
        <v>1046400</v>
      </c>
      <c r="AA5093" s="34">
        <f t="shared" si="913"/>
        <v>2.5801512362773132E-05</v>
      </c>
      <c r="AB5093" s="33" t="s">
        <v>252</v>
      </c>
      <c r="AC5093" s="35">
        <v>44908</v>
      </c>
      <c r="AD5093" s="33">
        <v>60</v>
      </c>
      <c r="AE5093" s="36">
        <f t="shared" si="914"/>
        <v>44968</v>
      </c>
    </row>
    <row r="5094" spans="2:31" ht="14.5" hidden="1">
      <c r="B5094" s="29" t="s">
        <v>4101</v>
      </c>
      <c r="C5094" s="30" t="str">
        <f t="shared" si="904"/>
        <v>(Acreedores quirografarios)</v>
      </c>
      <c r="D5094" s="30">
        <v>5</v>
      </c>
      <c r="E5094" s="30" t="s">
        <v>5676</v>
      </c>
      <c r="F5094" s="30" t="s">
        <v>5677</v>
      </c>
      <c r="G5094" s="30" t="s">
        <v>4912</v>
      </c>
      <c r="H5094" s="31" t="s">
        <v>4107</v>
      </c>
      <c r="I5094" s="31" t="s">
        <v>48</v>
      </c>
      <c r="J5094" s="32">
        <v>735000</v>
      </c>
      <c r="K5094" s="33">
        <f t="shared" si="905"/>
        <v>147.92918016289821</v>
      </c>
      <c r="L5094" s="33">
        <v>705600</v>
      </c>
      <c r="M5094" s="33">
        <v>0</v>
      </c>
      <c r="N5094" s="33">
        <v>0</v>
      </c>
      <c r="O5094" s="33">
        <v>0</v>
      </c>
      <c r="P5094" s="33">
        <f t="shared" si="906"/>
        <v>735000</v>
      </c>
      <c r="Q5094" s="33">
        <f t="shared" si="907"/>
        <v>147.92918016289821</v>
      </c>
      <c r="R5094" s="33">
        <f t="shared" si="908"/>
        <v>705600</v>
      </c>
      <c r="S5094" s="33"/>
      <c r="T5094" s="30" t="str">
        <f t="shared" si="909"/>
        <v>COP</v>
      </c>
      <c r="U5094" s="33">
        <v>0</v>
      </c>
      <c r="V5094" s="33">
        <v>0</v>
      </c>
      <c r="W5094" s="33">
        <v>0</v>
      </c>
      <c r="X5094" s="33">
        <f t="shared" si="910"/>
        <v>735000</v>
      </c>
      <c r="Y5094" s="33">
        <f t="shared" si="911"/>
        <v>147.92918016289821</v>
      </c>
      <c r="Z5094" s="33">
        <f t="shared" si="912"/>
        <v>705600</v>
      </c>
      <c r="AA5094" s="34">
        <f t="shared" si="913"/>
        <v>1.7398267510677298E-05</v>
      </c>
      <c r="AB5094" s="33" t="s">
        <v>252</v>
      </c>
      <c r="AC5094" s="35">
        <v>44908</v>
      </c>
      <c r="AD5094" s="33">
        <v>60</v>
      </c>
      <c r="AE5094" s="36">
        <f t="shared" si="914"/>
        <v>44968</v>
      </c>
    </row>
    <row r="5095" spans="2:31" ht="14.5" hidden="1">
      <c r="B5095" s="29" t="s">
        <v>4101</v>
      </c>
      <c r="C5095" s="30" t="str">
        <f t="shared" si="904"/>
        <v>(Acreedores quirografarios)</v>
      </c>
      <c r="D5095" s="30">
        <v>5</v>
      </c>
      <c r="E5095" s="30" t="s">
        <v>5676</v>
      </c>
      <c r="F5095" s="30" t="s">
        <v>5677</v>
      </c>
      <c r="G5095" s="30" t="s">
        <v>4912</v>
      </c>
      <c r="H5095" s="31" t="s">
        <v>4108</v>
      </c>
      <c r="I5095" s="31" t="s">
        <v>48</v>
      </c>
      <c r="J5095" s="32">
        <v>385000</v>
      </c>
      <c r="K5095" s="33">
        <f t="shared" si="905"/>
        <v>77.486713418660955</v>
      </c>
      <c r="L5095" s="33">
        <v>369600</v>
      </c>
      <c r="M5095" s="33">
        <v>0</v>
      </c>
      <c r="N5095" s="33">
        <v>0</v>
      </c>
      <c r="O5095" s="33">
        <v>0</v>
      </c>
      <c r="P5095" s="33">
        <f t="shared" si="906"/>
        <v>385000</v>
      </c>
      <c r="Q5095" s="33">
        <f t="shared" si="907"/>
        <v>77.486713418660955</v>
      </c>
      <c r="R5095" s="33">
        <f t="shared" si="908"/>
        <v>369600</v>
      </c>
      <c r="S5095" s="33"/>
      <c r="T5095" s="30" t="str">
        <f t="shared" si="909"/>
        <v>COP</v>
      </c>
      <c r="U5095" s="33">
        <v>0</v>
      </c>
      <c r="V5095" s="33">
        <v>0</v>
      </c>
      <c r="W5095" s="33">
        <v>0</v>
      </c>
      <c r="X5095" s="33">
        <f t="shared" si="910"/>
        <v>385000</v>
      </c>
      <c r="Y5095" s="33">
        <f t="shared" si="911"/>
        <v>77.486713418660955</v>
      </c>
      <c r="Z5095" s="33">
        <f t="shared" si="912"/>
        <v>369600</v>
      </c>
      <c r="AA5095" s="34">
        <f t="shared" si="913"/>
        <v>9.1133782198785838E-06</v>
      </c>
      <c r="AB5095" s="33" t="s">
        <v>252</v>
      </c>
      <c r="AC5095" s="35">
        <v>44908</v>
      </c>
      <c r="AD5095" s="33">
        <v>60</v>
      </c>
      <c r="AE5095" s="36">
        <f t="shared" si="914"/>
        <v>44968</v>
      </c>
    </row>
    <row r="5096" spans="2:31" ht="14.5" hidden="1">
      <c r="B5096" s="29" t="s">
        <v>4101</v>
      </c>
      <c r="C5096" s="30" t="str">
        <f t="shared" si="904"/>
        <v>(Acreedores quirografarios)</v>
      </c>
      <c r="D5096" s="30">
        <v>5</v>
      </c>
      <c r="E5096" s="30" t="s">
        <v>5676</v>
      </c>
      <c r="F5096" s="30" t="s">
        <v>5677</v>
      </c>
      <c r="G5096" s="30" t="s">
        <v>4912</v>
      </c>
      <c r="H5096" s="31" t="s">
        <v>4109</v>
      </c>
      <c r="I5096" s="31" t="s">
        <v>48</v>
      </c>
      <c r="J5096" s="32">
        <v>2411666</v>
      </c>
      <c r="K5096" s="33">
        <f t="shared" si="905"/>
        <v>485.38213989957751</v>
      </c>
      <c r="L5096" s="33">
        <v>2315200</v>
      </c>
      <c r="M5096" s="33">
        <v>0</v>
      </c>
      <c r="N5096" s="33">
        <v>0</v>
      </c>
      <c r="O5096" s="33">
        <v>0</v>
      </c>
      <c r="P5096" s="33">
        <f t="shared" si="906"/>
        <v>2411666</v>
      </c>
      <c r="Q5096" s="33">
        <f t="shared" si="907"/>
        <v>485.38213989957751</v>
      </c>
      <c r="R5096" s="33">
        <f t="shared" si="908"/>
        <v>2315200</v>
      </c>
      <c r="S5096" s="33"/>
      <c r="T5096" s="30" t="str">
        <f t="shared" si="909"/>
        <v>COP</v>
      </c>
      <c r="U5096" s="33">
        <v>0</v>
      </c>
      <c r="V5096" s="33">
        <v>0</v>
      </c>
      <c r="W5096" s="33">
        <v>0</v>
      </c>
      <c r="X5096" s="33">
        <f t="shared" si="910"/>
        <v>2411666</v>
      </c>
      <c r="Y5096" s="33">
        <f t="shared" si="911"/>
        <v>485.38213989957751</v>
      </c>
      <c r="Z5096" s="33">
        <f t="shared" si="912"/>
        <v>2315200</v>
      </c>
      <c r="AA5096" s="34">
        <f t="shared" si="913"/>
        <v>5.7086832398979702E-05</v>
      </c>
      <c r="AB5096" s="33" t="s">
        <v>252</v>
      </c>
      <c r="AC5096" s="35">
        <v>44909</v>
      </c>
      <c r="AD5096" s="33">
        <v>60</v>
      </c>
      <c r="AE5096" s="36">
        <f t="shared" si="914"/>
        <v>44969</v>
      </c>
    </row>
    <row r="5097" spans="2:31" ht="14.5" hidden="1">
      <c r="B5097" s="29" t="s">
        <v>4101</v>
      </c>
      <c r="C5097" s="30" t="str">
        <f t="shared" si="904"/>
        <v>(Acreedores quirografarios)</v>
      </c>
      <c r="D5097" s="30">
        <v>5</v>
      </c>
      <c r="E5097" s="30" t="s">
        <v>5676</v>
      </c>
      <c r="F5097" s="30" t="s">
        <v>5677</v>
      </c>
      <c r="G5097" s="30" t="s">
        <v>4912</v>
      </c>
      <c r="H5097" s="31" t="s">
        <v>4110</v>
      </c>
      <c r="I5097" s="31" t="s">
        <v>48</v>
      </c>
      <c r="J5097" s="32">
        <v>360000</v>
      </c>
      <c r="K5097" s="33">
        <f t="shared" si="905"/>
        <v>72.45510865121544</v>
      </c>
      <c r="L5097" s="33">
        <v>345600</v>
      </c>
      <c r="M5097" s="33">
        <v>0</v>
      </c>
      <c r="N5097" s="33">
        <v>0</v>
      </c>
      <c r="O5097" s="33">
        <v>0</v>
      </c>
      <c r="P5097" s="33">
        <f t="shared" si="906"/>
        <v>360000</v>
      </c>
      <c r="Q5097" s="33">
        <f t="shared" si="907"/>
        <v>72.45510865121544</v>
      </c>
      <c r="R5097" s="33">
        <f t="shared" si="908"/>
        <v>345600</v>
      </c>
      <c r="S5097" s="33"/>
      <c r="T5097" s="30" t="str">
        <f t="shared" si="909"/>
        <v>COP</v>
      </c>
      <c r="U5097" s="33">
        <v>0</v>
      </c>
      <c r="V5097" s="33">
        <v>0</v>
      </c>
      <c r="W5097" s="33">
        <v>0</v>
      </c>
      <c r="X5097" s="33">
        <f t="shared" si="910"/>
        <v>360000</v>
      </c>
      <c r="Y5097" s="33">
        <f t="shared" si="911"/>
        <v>72.45510865121544</v>
      </c>
      <c r="Z5097" s="33">
        <f t="shared" si="912"/>
        <v>345600</v>
      </c>
      <c r="AA5097" s="34">
        <f t="shared" si="913"/>
        <v>8.521600413392961E-06</v>
      </c>
      <c r="AB5097" s="33" t="s">
        <v>252</v>
      </c>
      <c r="AC5097" s="35">
        <v>44910</v>
      </c>
      <c r="AD5097" s="33">
        <v>60</v>
      </c>
      <c r="AE5097" s="36">
        <f t="shared" si="914"/>
        <v>44970</v>
      </c>
    </row>
    <row r="5098" spans="2:31" ht="14.5" hidden="1">
      <c r="B5098" s="29" t="s">
        <v>4101</v>
      </c>
      <c r="C5098" s="30" t="str">
        <f t="shared" si="904"/>
        <v>(Acreedores quirografarios)</v>
      </c>
      <c r="D5098" s="30">
        <v>5</v>
      </c>
      <c r="E5098" s="30" t="s">
        <v>5676</v>
      </c>
      <c r="F5098" s="30" t="s">
        <v>5677</v>
      </c>
      <c r="G5098" s="30" t="s">
        <v>4912</v>
      </c>
      <c r="H5098" s="31" t="s">
        <v>4111</v>
      </c>
      <c r="I5098" s="31" t="s">
        <v>48</v>
      </c>
      <c r="J5098" s="32">
        <v>680000</v>
      </c>
      <c r="K5098" s="33">
        <f t="shared" si="905"/>
        <v>136.85964967451807</v>
      </c>
      <c r="L5098" s="33">
        <v>652800</v>
      </c>
      <c r="M5098" s="33">
        <v>0</v>
      </c>
      <c r="N5098" s="33">
        <v>0</v>
      </c>
      <c r="O5098" s="33">
        <v>0</v>
      </c>
      <c r="P5098" s="33">
        <f t="shared" si="906"/>
        <v>680000</v>
      </c>
      <c r="Q5098" s="33">
        <f t="shared" si="907"/>
        <v>136.85964967451807</v>
      </c>
      <c r="R5098" s="33">
        <f t="shared" si="908"/>
        <v>652800</v>
      </c>
      <c r="S5098" s="33"/>
      <c r="T5098" s="30" t="str">
        <f t="shared" si="909"/>
        <v>COP</v>
      </c>
      <c r="U5098" s="33">
        <v>0</v>
      </c>
      <c r="V5098" s="33">
        <v>0</v>
      </c>
      <c r="W5098" s="33">
        <v>0</v>
      </c>
      <c r="X5098" s="33">
        <f t="shared" si="910"/>
        <v>680000</v>
      </c>
      <c r="Y5098" s="33">
        <f t="shared" si="911"/>
        <v>136.85964967451807</v>
      </c>
      <c r="Z5098" s="33">
        <f t="shared" si="912"/>
        <v>652800</v>
      </c>
      <c r="AA5098" s="34">
        <f t="shared" si="913"/>
        <v>1.6096356336408927E-05</v>
      </c>
      <c r="AB5098" s="33" t="s">
        <v>252</v>
      </c>
      <c r="AC5098" s="35">
        <v>44911</v>
      </c>
      <c r="AD5098" s="33">
        <v>60</v>
      </c>
      <c r="AE5098" s="36">
        <f t="shared" si="914"/>
        <v>44971</v>
      </c>
    </row>
    <row r="5099" spans="2:31" ht="14.5" hidden="1">
      <c r="B5099" s="29" t="s">
        <v>4101</v>
      </c>
      <c r="C5099" s="30" t="str">
        <f t="shared" si="904"/>
        <v>(Acreedores quirografarios)</v>
      </c>
      <c r="D5099" s="30">
        <v>5</v>
      </c>
      <c r="E5099" s="30" t="s">
        <v>5676</v>
      </c>
      <c r="F5099" s="30" t="s">
        <v>5677</v>
      </c>
      <c r="G5099" s="30" t="s">
        <v>4912</v>
      </c>
      <c r="H5099" s="31" t="s">
        <v>4112</v>
      </c>
      <c r="I5099" s="31" t="s">
        <v>48</v>
      </c>
      <c r="J5099" s="32">
        <v>155000</v>
      </c>
      <c r="K5099" s="33">
        <f t="shared" si="905"/>
        <v>31.195949558162205</v>
      </c>
      <c r="L5099" s="33">
        <v>148800</v>
      </c>
      <c r="M5099" s="33">
        <v>0</v>
      </c>
      <c r="N5099" s="33">
        <v>0</v>
      </c>
      <c r="O5099" s="33">
        <v>0</v>
      </c>
      <c r="P5099" s="33">
        <f t="shared" si="906"/>
        <v>155000</v>
      </c>
      <c r="Q5099" s="33">
        <f t="shared" si="907"/>
        <v>31.195949558162205</v>
      </c>
      <c r="R5099" s="33">
        <f t="shared" si="908"/>
        <v>148800</v>
      </c>
      <c r="S5099" s="33"/>
      <c r="T5099" s="30" t="str">
        <f t="shared" si="909"/>
        <v>COP</v>
      </c>
      <c r="U5099" s="33">
        <v>0</v>
      </c>
      <c r="V5099" s="33">
        <v>0</v>
      </c>
      <c r="W5099" s="33">
        <v>0</v>
      </c>
      <c r="X5099" s="33">
        <f t="shared" si="910"/>
        <v>155000</v>
      </c>
      <c r="Y5099" s="33">
        <f t="shared" si="911"/>
        <v>31.195949558162205</v>
      </c>
      <c r="Z5099" s="33">
        <f t="shared" si="912"/>
        <v>148800</v>
      </c>
      <c r="AA5099" s="34">
        <f t="shared" si="913"/>
        <v>3.6690224002108586E-06</v>
      </c>
      <c r="AB5099" s="33" t="s">
        <v>252</v>
      </c>
      <c r="AC5099" s="35">
        <v>44912</v>
      </c>
      <c r="AD5099" s="33">
        <v>60</v>
      </c>
      <c r="AE5099" s="36">
        <f t="shared" si="914"/>
        <v>44972</v>
      </c>
    </row>
    <row r="5100" spans="2:31" ht="14.5" hidden="1">
      <c r="B5100" s="29" t="s">
        <v>4101</v>
      </c>
      <c r="C5100" s="30" t="str">
        <f t="shared" si="904"/>
        <v>(Acreedores quirografarios)</v>
      </c>
      <c r="D5100" s="30">
        <v>5</v>
      </c>
      <c r="E5100" s="30" t="s">
        <v>5676</v>
      </c>
      <c r="F5100" s="30" t="s">
        <v>5677</v>
      </c>
      <c r="G5100" s="30" t="s">
        <v>4912</v>
      </c>
      <c r="H5100" s="31" t="s">
        <v>4113</v>
      </c>
      <c r="I5100" s="31" t="s">
        <v>48</v>
      </c>
      <c r="J5100" s="32">
        <v>180000</v>
      </c>
      <c r="K5100" s="33">
        <f t="shared" si="905"/>
        <v>36.22755432560772</v>
      </c>
      <c r="L5100" s="33">
        <v>172800</v>
      </c>
      <c r="M5100" s="33">
        <v>0</v>
      </c>
      <c r="N5100" s="33">
        <v>0</v>
      </c>
      <c r="O5100" s="33">
        <v>0</v>
      </c>
      <c r="P5100" s="33">
        <f t="shared" si="906"/>
        <v>180000</v>
      </c>
      <c r="Q5100" s="33">
        <f t="shared" si="907"/>
        <v>36.22755432560772</v>
      </c>
      <c r="R5100" s="33">
        <f t="shared" si="908"/>
        <v>172800</v>
      </c>
      <c r="S5100" s="33"/>
      <c r="T5100" s="30" t="str">
        <f t="shared" si="909"/>
        <v>COP</v>
      </c>
      <c r="U5100" s="33">
        <v>0</v>
      </c>
      <c r="V5100" s="33">
        <v>0</v>
      </c>
      <c r="W5100" s="33">
        <v>0</v>
      </c>
      <c r="X5100" s="33">
        <f t="shared" si="910"/>
        <v>180000</v>
      </c>
      <c r="Y5100" s="33">
        <f t="shared" si="911"/>
        <v>36.22755432560772</v>
      </c>
      <c r="Z5100" s="33">
        <f t="shared" si="912"/>
        <v>172800</v>
      </c>
      <c r="AA5100" s="34">
        <f t="shared" si="913"/>
        <v>4.2608002066964805E-06</v>
      </c>
      <c r="AB5100" s="33" t="s">
        <v>252</v>
      </c>
      <c r="AC5100" s="35">
        <v>44913</v>
      </c>
      <c r="AD5100" s="33">
        <v>60</v>
      </c>
      <c r="AE5100" s="36">
        <f t="shared" si="914"/>
        <v>44973</v>
      </c>
    </row>
    <row r="5101" spans="2:31" ht="14.5" hidden="1">
      <c r="B5101" s="29" t="s">
        <v>4101</v>
      </c>
      <c r="C5101" s="30" t="str">
        <f t="shared" si="915" ref="C5101:C5164">+IF(D5101=1,$A$4,IF(D5101=2,$A$5,IF(D5101=3,$A$6,IF(D5101=4,$A$7,IF(D5101=5,$A$8,IF(D5101=6,$A$9,))))))</f>
        <v>(Acreedores quirografarios)</v>
      </c>
      <c r="D5101" s="30">
        <v>5</v>
      </c>
      <c r="E5101" s="30" t="s">
        <v>5676</v>
      </c>
      <c r="F5101" s="30" t="s">
        <v>5677</v>
      </c>
      <c r="G5101" s="30" t="s">
        <v>4912</v>
      </c>
      <c r="H5101" s="31" t="s">
        <v>4114</v>
      </c>
      <c r="I5101" s="31" t="s">
        <v>48</v>
      </c>
      <c r="J5101" s="32">
        <v>958333</v>
      </c>
      <c r="K5101" s="33">
        <f t="shared" si="916" ref="K5101:K5164">+IF(I5101="USD",J5101,L5101/$L$3)</f>
        <v>192.97126744027588</v>
      </c>
      <c r="L5101" s="33">
        <v>920444</v>
      </c>
      <c r="M5101" s="33">
        <v>0</v>
      </c>
      <c r="N5101" s="33">
        <v>0</v>
      </c>
      <c r="O5101" s="33">
        <v>0</v>
      </c>
      <c r="P5101" s="33">
        <f t="shared" si="917" ref="P5101:P5164">+J5101+M5101</f>
        <v>958333</v>
      </c>
      <c r="Q5101" s="33">
        <f t="shared" si="918" ref="Q5101:Q5164">+K5101+N5101</f>
        <v>192.97126744027588</v>
      </c>
      <c r="R5101" s="33">
        <f t="shared" si="919" ref="R5101:R5164">+L5101+O5101</f>
        <v>920444</v>
      </c>
      <c r="S5101" s="33"/>
      <c r="T5101" s="30" t="str">
        <f t="shared" si="920" ref="T5101:T5164">+I5101</f>
        <v>COP</v>
      </c>
      <c r="U5101" s="33">
        <v>0</v>
      </c>
      <c r="V5101" s="33">
        <v>0</v>
      </c>
      <c r="W5101" s="33">
        <v>0</v>
      </c>
      <c r="X5101" s="33">
        <f t="shared" si="921" ref="X5101:X5164">+P5101+U5101</f>
        <v>958333</v>
      </c>
      <c r="Y5101" s="33">
        <f t="shared" si="922" ref="Y5101:Y5164">+Q5101+V5101</f>
        <v>192.97126744027588</v>
      </c>
      <c r="Z5101" s="33">
        <f t="shared" si="923" ref="Z5101:Z5164">+R5101+W5101</f>
        <v>920444</v>
      </c>
      <c r="AA5101" s="34">
        <f t="shared" si="924" ref="AA5101:AA5164">+IF(D5101=1,Z5101/$C$4,IF(D5101=2,Z5101/$C$5,IF(D5101=3,Z5101/$C$6,IF(D5101=4,Z5101/$C$7,IF(D5101=5,Z5101/$C$8,IF(D5101=6,Z5101/$C$9))))))</f>
        <v>2.2695763804702173E-05</v>
      </c>
      <c r="AB5101" s="33" t="s">
        <v>252</v>
      </c>
      <c r="AC5101" s="35">
        <v>44913</v>
      </c>
      <c r="AD5101" s="33">
        <v>60</v>
      </c>
      <c r="AE5101" s="36">
        <f t="shared" si="914"/>
        <v>44973</v>
      </c>
    </row>
    <row r="5102" spans="2:31" ht="14.5" hidden="1">
      <c r="B5102" s="29" t="s">
        <v>4101</v>
      </c>
      <c r="C5102" s="30" t="str">
        <f t="shared" si="915"/>
        <v>(Acreedores quirografarios)</v>
      </c>
      <c r="D5102" s="30">
        <v>5</v>
      </c>
      <c r="E5102" s="30" t="s">
        <v>5676</v>
      </c>
      <c r="F5102" s="30" t="s">
        <v>5677</v>
      </c>
      <c r="G5102" s="30" t="s">
        <v>4912</v>
      </c>
      <c r="H5102" s="31" t="s">
        <v>4115</v>
      </c>
      <c r="I5102" s="31" t="s">
        <v>48</v>
      </c>
      <c r="J5102" s="32">
        <v>800000</v>
      </c>
      <c r="K5102" s="33">
        <f t="shared" si="916"/>
        <v>161.01135255825653</v>
      </c>
      <c r="L5102" s="33">
        <v>768000</v>
      </c>
      <c r="M5102" s="33">
        <v>0</v>
      </c>
      <c r="N5102" s="33">
        <v>0</v>
      </c>
      <c r="O5102" s="33">
        <v>0</v>
      </c>
      <c r="P5102" s="33">
        <f t="shared" si="917"/>
        <v>800000</v>
      </c>
      <c r="Q5102" s="33">
        <f t="shared" si="918"/>
        <v>161.01135255825653</v>
      </c>
      <c r="R5102" s="33">
        <f t="shared" si="919"/>
        <v>768000</v>
      </c>
      <c r="S5102" s="33"/>
      <c r="T5102" s="30" t="str">
        <f t="shared" si="920"/>
        <v>COP</v>
      </c>
      <c r="U5102" s="33">
        <v>0</v>
      </c>
      <c r="V5102" s="33">
        <v>0</v>
      </c>
      <c r="W5102" s="33">
        <v>0</v>
      </c>
      <c r="X5102" s="33">
        <f t="shared" si="921"/>
        <v>800000</v>
      </c>
      <c r="Y5102" s="33">
        <f t="shared" si="922"/>
        <v>161.01135255825653</v>
      </c>
      <c r="Z5102" s="33">
        <f t="shared" si="923"/>
        <v>768000</v>
      </c>
      <c r="AA5102" s="34">
        <f t="shared" si="924"/>
        <v>1.8936889807539916E-05</v>
      </c>
      <c r="AB5102" s="33" t="s">
        <v>252</v>
      </c>
      <c r="AC5102" s="35">
        <v>44916</v>
      </c>
      <c r="AD5102" s="33">
        <v>60</v>
      </c>
      <c r="AE5102" s="36">
        <f t="shared" si="914"/>
        <v>44976</v>
      </c>
    </row>
    <row r="5103" spans="2:31" ht="14.5" hidden="1">
      <c r="B5103" s="29" t="s">
        <v>4101</v>
      </c>
      <c r="C5103" s="30" t="str">
        <f t="shared" si="915"/>
        <v>(Acreedores quirografarios)</v>
      </c>
      <c r="D5103" s="30">
        <v>5</v>
      </c>
      <c r="E5103" s="30" t="s">
        <v>5676</v>
      </c>
      <c r="F5103" s="30" t="s">
        <v>5677</v>
      </c>
      <c r="G5103" s="30" t="s">
        <v>4912</v>
      </c>
      <c r="H5103" s="31" t="s">
        <v>4116</v>
      </c>
      <c r="I5103" s="31" t="s">
        <v>48</v>
      </c>
      <c r="J5103" s="32">
        <v>1963333</v>
      </c>
      <c r="K5103" s="33">
        <f t="shared" si="916"/>
        <v>395.14848475318928</v>
      </c>
      <c r="L5103" s="33">
        <v>1884799</v>
      </c>
      <c r="M5103" s="33">
        <v>0</v>
      </c>
      <c r="N5103" s="33">
        <v>0</v>
      </c>
      <c r="O5103" s="33">
        <v>0</v>
      </c>
      <c r="P5103" s="33">
        <f t="shared" si="917"/>
        <v>1963333</v>
      </c>
      <c r="Q5103" s="33">
        <f t="shared" si="918"/>
        <v>395.14848475318928</v>
      </c>
      <c r="R5103" s="33">
        <f t="shared" si="919"/>
        <v>1884799</v>
      </c>
      <c r="S5103" s="33"/>
      <c r="T5103" s="30" t="str">
        <f t="shared" si="920"/>
        <v>COP</v>
      </c>
      <c r="U5103" s="33">
        <v>0</v>
      </c>
      <c r="V5103" s="33">
        <v>0</v>
      </c>
      <c r="W5103" s="33">
        <v>0</v>
      </c>
      <c r="X5103" s="33">
        <f t="shared" si="921"/>
        <v>1963333</v>
      </c>
      <c r="Y5103" s="33">
        <f t="shared" si="922"/>
        <v>395.14848475318928</v>
      </c>
      <c r="Z5103" s="33">
        <f t="shared" si="923"/>
        <v>1884799</v>
      </c>
      <c r="AA5103" s="34">
        <f t="shared" si="924"/>
        <v>4.6474259078595602E-05</v>
      </c>
      <c r="AB5103" s="33" t="s">
        <v>252</v>
      </c>
      <c r="AC5103" s="35">
        <v>44917</v>
      </c>
      <c r="AD5103" s="33">
        <v>60</v>
      </c>
      <c r="AE5103" s="36">
        <f t="shared" si="914"/>
        <v>44977</v>
      </c>
    </row>
    <row r="5104" spans="2:31" ht="14.5" hidden="1">
      <c r="B5104" s="29" t="s">
        <v>4101</v>
      </c>
      <c r="C5104" s="30" t="str">
        <f t="shared" si="915"/>
        <v>(Acreedores quirografarios)</v>
      </c>
      <c r="D5104" s="30">
        <v>5</v>
      </c>
      <c r="E5104" s="30" t="s">
        <v>5676</v>
      </c>
      <c r="F5104" s="30" t="s">
        <v>5677</v>
      </c>
      <c r="G5104" s="30" t="s">
        <v>4912</v>
      </c>
      <c r="H5104" s="31" t="s">
        <v>4117</v>
      </c>
      <c r="I5104" s="31" t="s">
        <v>48</v>
      </c>
      <c r="J5104" s="32">
        <v>1488333</v>
      </c>
      <c r="K5104" s="33">
        <f t="shared" si="916"/>
        <v>299.54799417172444</v>
      </c>
      <c r="L5104" s="33">
        <v>1428799</v>
      </c>
      <c r="M5104" s="33">
        <v>0</v>
      </c>
      <c r="N5104" s="33">
        <v>0</v>
      </c>
      <c r="O5104" s="33">
        <v>0</v>
      </c>
      <c r="P5104" s="33">
        <f t="shared" si="917"/>
        <v>1488333</v>
      </c>
      <c r="Q5104" s="33">
        <f t="shared" si="918"/>
        <v>299.54799417172444</v>
      </c>
      <c r="R5104" s="33">
        <f t="shared" si="919"/>
        <v>1428799</v>
      </c>
      <c r="S5104" s="33"/>
      <c r="T5104" s="30" t="str">
        <f t="shared" si="920"/>
        <v>COP</v>
      </c>
      <c r="U5104" s="33">
        <v>0</v>
      </c>
      <c r="V5104" s="33">
        <v>0</v>
      </c>
      <c r="W5104" s="33">
        <v>0</v>
      </c>
      <c r="X5104" s="33">
        <f t="shared" si="921"/>
        <v>1488333</v>
      </c>
      <c r="Y5104" s="33">
        <f t="shared" si="922"/>
        <v>299.54799417172444</v>
      </c>
      <c r="Z5104" s="33">
        <f t="shared" si="923"/>
        <v>1428799</v>
      </c>
      <c r="AA5104" s="34">
        <f t="shared" si="924"/>
        <v>3.5230480755368776E-05</v>
      </c>
      <c r="AB5104" s="33" t="s">
        <v>252</v>
      </c>
      <c r="AC5104" s="35">
        <v>44918</v>
      </c>
      <c r="AD5104" s="33">
        <v>60</v>
      </c>
      <c r="AE5104" s="36">
        <f t="shared" si="914"/>
        <v>44978</v>
      </c>
    </row>
    <row r="5105" spans="2:31" ht="14.5" hidden="1">
      <c r="B5105" s="29" t="s">
        <v>4101</v>
      </c>
      <c r="C5105" s="30" t="str">
        <f t="shared" si="915"/>
        <v>(Acreedores quirografarios)</v>
      </c>
      <c r="D5105" s="30">
        <v>5</v>
      </c>
      <c r="E5105" s="30" t="s">
        <v>5676</v>
      </c>
      <c r="F5105" s="30" t="s">
        <v>5677</v>
      </c>
      <c r="G5105" s="30" t="s">
        <v>4912</v>
      </c>
      <c r="H5105" s="31" t="s">
        <v>4118</v>
      </c>
      <c r="I5105" s="31" t="s">
        <v>48</v>
      </c>
      <c r="J5105" s="32">
        <v>1364001</v>
      </c>
      <c r="K5105" s="33">
        <f t="shared" si="916"/>
        <v>269.50218560332081</v>
      </c>
      <c r="L5105" s="33">
        <v>1285485</v>
      </c>
      <c r="M5105" s="33">
        <v>0</v>
      </c>
      <c r="N5105" s="33">
        <v>0</v>
      </c>
      <c r="O5105" s="33">
        <v>0</v>
      </c>
      <c r="P5105" s="33">
        <f t="shared" si="917"/>
        <v>1364001</v>
      </c>
      <c r="Q5105" s="33">
        <f t="shared" si="918"/>
        <v>269.50218560332081</v>
      </c>
      <c r="R5105" s="33">
        <f t="shared" si="919"/>
        <v>1285485</v>
      </c>
      <c r="S5105" s="33"/>
      <c r="T5105" s="30" t="str">
        <f t="shared" si="920"/>
        <v>COP</v>
      </c>
      <c r="U5105" s="33">
        <v>0</v>
      </c>
      <c r="V5105" s="33">
        <v>0</v>
      </c>
      <c r="W5105" s="33">
        <v>0</v>
      </c>
      <c r="X5105" s="33">
        <f t="shared" si="921"/>
        <v>1364001</v>
      </c>
      <c r="Y5105" s="33">
        <f t="shared" si="922"/>
        <v>269.50218560332081</v>
      </c>
      <c r="Z5105" s="33">
        <f t="shared" si="923"/>
        <v>1285485</v>
      </c>
      <c r="AA5105" s="34">
        <f t="shared" si="924"/>
        <v>3.169672889875709E-05</v>
      </c>
      <c r="AB5105" s="33" t="s">
        <v>252</v>
      </c>
      <c r="AC5105" s="35">
        <v>44929</v>
      </c>
      <c r="AD5105" s="33">
        <v>60</v>
      </c>
      <c r="AE5105" s="36">
        <f t="shared" si="914"/>
        <v>44989</v>
      </c>
    </row>
    <row r="5106" spans="2:31" ht="14.5" hidden="1">
      <c r="B5106" s="29" t="s">
        <v>4101</v>
      </c>
      <c r="C5106" s="30" t="str">
        <f t="shared" si="915"/>
        <v>(Acreedores quirografarios)</v>
      </c>
      <c r="D5106" s="30">
        <v>5</v>
      </c>
      <c r="E5106" s="30" t="s">
        <v>5676</v>
      </c>
      <c r="F5106" s="30" t="s">
        <v>5677</v>
      </c>
      <c r="G5106" s="30" t="s">
        <v>4912</v>
      </c>
      <c r="H5106" s="31" t="s">
        <v>4119</v>
      </c>
      <c r="I5106" s="31" t="s">
        <v>48</v>
      </c>
      <c r="J5106" s="32">
        <v>491000</v>
      </c>
      <c r="K5106" s="33">
        <f t="shared" si="916"/>
        <v>97.35714959589923</v>
      </c>
      <c r="L5106" s="33">
        <v>464379</v>
      </c>
      <c r="M5106" s="33">
        <v>0</v>
      </c>
      <c r="N5106" s="33">
        <v>0</v>
      </c>
      <c r="O5106" s="33">
        <v>0</v>
      </c>
      <c r="P5106" s="33">
        <f t="shared" si="917"/>
        <v>491000</v>
      </c>
      <c r="Q5106" s="33">
        <f t="shared" si="918"/>
        <v>97.35714959589923</v>
      </c>
      <c r="R5106" s="33">
        <f t="shared" si="919"/>
        <v>464379</v>
      </c>
      <c r="S5106" s="33"/>
      <c r="T5106" s="30" t="str">
        <f t="shared" si="920"/>
        <v>COP</v>
      </c>
      <c r="U5106" s="33">
        <v>0</v>
      </c>
      <c r="V5106" s="33">
        <v>0</v>
      </c>
      <c r="W5106" s="33">
        <v>0</v>
      </c>
      <c r="X5106" s="33">
        <f t="shared" si="921"/>
        <v>491000</v>
      </c>
      <c r="Y5106" s="33">
        <f t="shared" si="922"/>
        <v>97.35714959589923</v>
      </c>
      <c r="Z5106" s="33">
        <f t="shared" si="923"/>
        <v>464379</v>
      </c>
      <c r="AA5106" s="34">
        <f t="shared" si="924"/>
        <v>1.1450382749916117E-05</v>
      </c>
      <c r="AB5106" s="33" t="s">
        <v>252</v>
      </c>
      <c r="AC5106" s="35">
        <v>44929</v>
      </c>
      <c r="AD5106" s="33">
        <v>60</v>
      </c>
      <c r="AE5106" s="36">
        <f t="shared" si="914"/>
        <v>44989</v>
      </c>
    </row>
    <row r="5107" spans="2:31" ht="14.5" hidden="1">
      <c r="B5107" s="29" t="s">
        <v>4101</v>
      </c>
      <c r="C5107" s="30" t="str">
        <f t="shared" si="915"/>
        <v>(Acreedores quirografarios)</v>
      </c>
      <c r="D5107" s="30">
        <v>5</v>
      </c>
      <c r="E5107" s="30" t="s">
        <v>5676</v>
      </c>
      <c r="F5107" s="30" t="s">
        <v>5677</v>
      </c>
      <c r="G5107" s="30" t="s">
        <v>4912</v>
      </c>
      <c r="H5107" s="31" t="s">
        <v>4120</v>
      </c>
      <c r="I5107" s="31" t="s">
        <v>48</v>
      </c>
      <c r="J5107" s="32">
        <v>948000</v>
      </c>
      <c r="K5107" s="33">
        <f t="shared" si="916"/>
        <v>186.47274023292135</v>
      </c>
      <c r="L5107" s="33">
        <v>889447</v>
      </c>
      <c r="M5107" s="33">
        <v>0</v>
      </c>
      <c r="N5107" s="33">
        <v>0</v>
      </c>
      <c r="O5107" s="33">
        <v>0</v>
      </c>
      <c r="P5107" s="33">
        <f t="shared" si="917"/>
        <v>948000</v>
      </c>
      <c r="Q5107" s="33">
        <f t="shared" si="918"/>
        <v>186.47274023292135</v>
      </c>
      <c r="R5107" s="33">
        <f t="shared" si="919"/>
        <v>889447</v>
      </c>
      <c r="S5107" s="33"/>
      <c r="T5107" s="30" t="str">
        <f t="shared" si="920"/>
        <v>COP</v>
      </c>
      <c r="U5107" s="33">
        <v>0</v>
      </c>
      <c r="V5107" s="33">
        <v>0</v>
      </c>
      <c r="W5107" s="33">
        <v>0</v>
      </c>
      <c r="X5107" s="33">
        <f t="shared" si="921"/>
        <v>948000</v>
      </c>
      <c r="Y5107" s="33">
        <f t="shared" si="922"/>
        <v>186.47274023292135</v>
      </c>
      <c r="Z5107" s="33">
        <f t="shared" si="923"/>
        <v>889447</v>
      </c>
      <c r="AA5107" s="34">
        <f t="shared" si="924"/>
        <v>2.1931458110217387E-05</v>
      </c>
      <c r="AB5107" s="33" t="s">
        <v>252</v>
      </c>
      <c r="AC5107" s="35">
        <v>44931</v>
      </c>
      <c r="AD5107" s="33">
        <v>60</v>
      </c>
      <c r="AE5107" s="36">
        <f t="shared" si="914"/>
        <v>44991</v>
      </c>
    </row>
    <row r="5108" spans="2:31" ht="14.5" hidden="1">
      <c r="B5108" s="29" t="s">
        <v>4101</v>
      </c>
      <c r="C5108" s="30" t="str">
        <f t="shared" si="915"/>
        <v>(Acreedores quirografarios)</v>
      </c>
      <c r="D5108" s="30">
        <v>5</v>
      </c>
      <c r="E5108" s="30" t="s">
        <v>5676</v>
      </c>
      <c r="F5108" s="30" t="s">
        <v>5677</v>
      </c>
      <c r="G5108" s="30" t="s">
        <v>4912</v>
      </c>
      <c r="H5108" s="31" t="s">
        <v>4121</v>
      </c>
      <c r="I5108" s="31" t="s">
        <v>48</v>
      </c>
      <c r="J5108" s="32">
        <v>1824000</v>
      </c>
      <c r="K5108" s="33">
        <f t="shared" si="916"/>
        <v>360.38973971927834</v>
      </c>
      <c r="L5108" s="33">
        <v>1719005</v>
      </c>
      <c r="M5108" s="33">
        <v>0</v>
      </c>
      <c r="N5108" s="33">
        <v>0</v>
      </c>
      <c r="O5108" s="33">
        <v>0</v>
      </c>
      <c r="P5108" s="33">
        <f t="shared" si="917"/>
        <v>1824000</v>
      </c>
      <c r="Q5108" s="33">
        <f t="shared" si="918"/>
        <v>360.38973971927834</v>
      </c>
      <c r="R5108" s="33">
        <f t="shared" si="919"/>
        <v>1719005</v>
      </c>
      <c r="S5108" s="33"/>
      <c r="T5108" s="30" t="str">
        <f t="shared" si="920"/>
        <v>COP</v>
      </c>
      <c r="U5108" s="33">
        <v>0</v>
      </c>
      <c r="V5108" s="33">
        <v>0</v>
      </c>
      <c r="W5108" s="33">
        <v>0</v>
      </c>
      <c r="X5108" s="33">
        <f t="shared" si="921"/>
        <v>1824000</v>
      </c>
      <c r="Y5108" s="33">
        <f t="shared" si="922"/>
        <v>360.38973971927834</v>
      </c>
      <c r="Z5108" s="33">
        <f t="shared" si="923"/>
        <v>1719005</v>
      </c>
      <c r="AA5108" s="34">
        <f t="shared" si="924"/>
        <v>4.2386208676575718E-05</v>
      </c>
      <c r="AB5108" s="33" t="s">
        <v>252</v>
      </c>
      <c r="AC5108" s="35">
        <v>44931</v>
      </c>
      <c r="AD5108" s="33">
        <v>60</v>
      </c>
      <c r="AE5108" s="36">
        <f t="shared" si="914"/>
        <v>44991</v>
      </c>
    </row>
    <row r="5109" spans="2:31" ht="14.5" hidden="1">
      <c r="B5109" s="29" t="s">
        <v>4101</v>
      </c>
      <c r="C5109" s="30" t="str">
        <f t="shared" si="915"/>
        <v>(Acreedores quirografarios)</v>
      </c>
      <c r="D5109" s="30">
        <v>5</v>
      </c>
      <c r="E5109" s="30" t="s">
        <v>5676</v>
      </c>
      <c r="F5109" s="30" t="s">
        <v>5677</v>
      </c>
      <c r="G5109" s="30" t="s">
        <v>4912</v>
      </c>
      <c r="H5109" s="31" t="s">
        <v>4122</v>
      </c>
      <c r="I5109" s="31" t="s">
        <v>48</v>
      </c>
      <c r="J5109" s="32">
        <v>1358001</v>
      </c>
      <c r="K5109" s="33">
        <f t="shared" si="916"/>
        <v>268.3166137299915</v>
      </c>
      <c r="L5109" s="33">
        <v>1279830</v>
      </c>
      <c r="M5109" s="33">
        <v>0</v>
      </c>
      <c r="N5109" s="33">
        <v>0</v>
      </c>
      <c r="O5109" s="33">
        <v>0</v>
      </c>
      <c r="P5109" s="33">
        <f t="shared" si="917"/>
        <v>1358001</v>
      </c>
      <c r="Q5109" s="33">
        <f t="shared" si="918"/>
        <v>268.3166137299915</v>
      </c>
      <c r="R5109" s="33">
        <f t="shared" si="919"/>
        <v>1279830</v>
      </c>
      <c r="S5109" s="33"/>
      <c r="T5109" s="30" t="str">
        <f t="shared" si="920"/>
        <v>COP</v>
      </c>
      <c r="U5109" s="33">
        <v>0</v>
      </c>
      <c r="V5109" s="33">
        <v>0</v>
      </c>
      <c r="W5109" s="33">
        <v>0</v>
      </c>
      <c r="X5109" s="33">
        <f t="shared" si="921"/>
        <v>1358001</v>
      </c>
      <c r="Y5109" s="33">
        <f t="shared" si="922"/>
        <v>268.3166137299915</v>
      </c>
      <c r="Z5109" s="33">
        <f t="shared" si="923"/>
        <v>1279830</v>
      </c>
      <c r="AA5109" s="34">
        <f t="shared" si="924"/>
        <v>3.155729125310392E-05</v>
      </c>
      <c r="AB5109" s="33" t="s">
        <v>252</v>
      </c>
      <c r="AC5109" s="35">
        <v>44931</v>
      </c>
      <c r="AD5109" s="33">
        <v>60</v>
      </c>
      <c r="AE5109" s="36">
        <f t="shared" si="914"/>
        <v>44991</v>
      </c>
    </row>
    <row r="5110" spans="2:31" ht="14.5" hidden="1">
      <c r="B5110" s="29" t="s">
        <v>4101</v>
      </c>
      <c r="C5110" s="30" t="str">
        <f t="shared" si="915"/>
        <v>(Acreedores quirografarios)</v>
      </c>
      <c r="D5110" s="30">
        <v>5</v>
      </c>
      <c r="E5110" s="30" t="s">
        <v>5676</v>
      </c>
      <c r="F5110" s="30" t="s">
        <v>5677</v>
      </c>
      <c r="G5110" s="30" t="s">
        <v>4912</v>
      </c>
      <c r="H5110" s="31" t="s">
        <v>4123</v>
      </c>
      <c r="I5110" s="31" t="s">
        <v>48</v>
      </c>
      <c r="J5110" s="32">
        <v>1274000</v>
      </c>
      <c r="K5110" s="33">
        <f t="shared" si="916"/>
        <v>251.71944610417518</v>
      </c>
      <c r="L5110" s="33">
        <v>1200664</v>
      </c>
      <c r="M5110" s="33">
        <v>0</v>
      </c>
      <c r="N5110" s="33">
        <v>0</v>
      </c>
      <c r="O5110" s="33">
        <v>0</v>
      </c>
      <c r="P5110" s="33">
        <f t="shared" si="917"/>
        <v>1274000</v>
      </c>
      <c r="Q5110" s="33">
        <f t="shared" si="918"/>
        <v>251.71944610417518</v>
      </c>
      <c r="R5110" s="33">
        <f t="shared" si="919"/>
        <v>1200664</v>
      </c>
      <c r="S5110" s="33"/>
      <c r="T5110" s="30" t="str">
        <f t="shared" si="920"/>
        <v>COP</v>
      </c>
      <c r="U5110" s="33">
        <v>0</v>
      </c>
      <c r="V5110" s="33">
        <v>0</v>
      </c>
      <c r="W5110" s="33">
        <v>0</v>
      </c>
      <c r="X5110" s="33">
        <f t="shared" si="921"/>
        <v>1274000</v>
      </c>
      <c r="Y5110" s="33">
        <f t="shared" si="922"/>
        <v>251.71944610417518</v>
      </c>
      <c r="Z5110" s="33">
        <f t="shared" si="923"/>
        <v>1200664</v>
      </c>
      <c r="AA5110" s="34">
        <f t="shared" si="924"/>
        <v>2.9605262843593884E-05</v>
      </c>
      <c r="AB5110" s="33" t="s">
        <v>252</v>
      </c>
      <c r="AC5110" s="35">
        <v>44931</v>
      </c>
      <c r="AD5110" s="33">
        <v>60</v>
      </c>
      <c r="AE5110" s="36">
        <f t="shared" si="914"/>
        <v>44991</v>
      </c>
    </row>
    <row r="5111" spans="2:31" ht="14.5" hidden="1">
      <c r="B5111" s="29" t="s">
        <v>4101</v>
      </c>
      <c r="C5111" s="30" t="str">
        <f t="shared" si="915"/>
        <v>(Acreedores quirografarios)</v>
      </c>
      <c r="D5111" s="30">
        <v>5</v>
      </c>
      <c r="E5111" s="30" t="s">
        <v>5676</v>
      </c>
      <c r="F5111" s="30" t="s">
        <v>5677</v>
      </c>
      <c r="G5111" s="30" t="s">
        <v>4912</v>
      </c>
      <c r="H5111" s="31" t="s">
        <v>4124</v>
      </c>
      <c r="I5111" s="31" t="s">
        <v>48</v>
      </c>
      <c r="J5111" s="32">
        <v>1242000</v>
      </c>
      <c r="K5111" s="33">
        <f t="shared" si="916"/>
        <v>246.06161619338133</v>
      </c>
      <c r="L5111" s="33">
        <v>1173677</v>
      </c>
      <c r="M5111" s="33">
        <v>0</v>
      </c>
      <c r="N5111" s="33">
        <v>0</v>
      </c>
      <c r="O5111" s="33">
        <v>0</v>
      </c>
      <c r="P5111" s="33">
        <f t="shared" si="917"/>
        <v>1242000</v>
      </c>
      <c r="Q5111" s="33">
        <f t="shared" si="918"/>
        <v>246.06161619338133</v>
      </c>
      <c r="R5111" s="33">
        <f t="shared" si="919"/>
        <v>1173677</v>
      </c>
      <c r="S5111" s="33"/>
      <c r="T5111" s="30" t="str">
        <f t="shared" si="920"/>
        <v>COP</v>
      </c>
      <c r="U5111" s="33">
        <v>0</v>
      </c>
      <c r="V5111" s="33">
        <v>0</v>
      </c>
      <c r="W5111" s="33">
        <v>0</v>
      </c>
      <c r="X5111" s="33">
        <f t="shared" si="921"/>
        <v>1242000</v>
      </c>
      <c r="Y5111" s="33">
        <f t="shared" si="922"/>
        <v>246.06161619338133</v>
      </c>
      <c r="Z5111" s="33">
        <f t="shared" si="923"/>
        <v>1173677</v>
      </c>
      <c r="AA5111" s="34">
        <f t="shared" si="924"/>
        <v>2.8939833357609406E-05</v>
      </c>
      <c r="AB5111" s="33" t="s">
        <v>252</v>
      </c>
      <c r="AC5111" s="35">
        <v>44933</v>
      </c>
      <c r="AD5111" s="33">
        <v>60</v>
      </c>
      <c r="AE5111" s="36">
        <f t="shared" si="914"/>
        <v>44993</v>
      </c>
    </row>
    <row r="5112" spans="2:31" ht="14.5" hidden="1">
      <c r="B5112" s="29" t="s">
        <v>4101</v>
      </c>
      <c r="C5112" s="30" t="str">
        <f t="shared" si="915"/>
        <v>(Acreedores quirografarios)</v>
      </c>
      <c r="D5112" s="30">
        <v>5</v>
      </c>
      <c r="E5112" s="30" t="s">
        <v>5676</v>
      </c>
      <c r="F5112" s="30" t="s">
        <v>5677</v>
      </c>
      <c r="G5112" s="30" t="s">
        <v>4912</v>
      </c>
      <c r="H5112" s="31" t="s">
        <v>4125</v>
      </c>
      <c r="I5112" s="31" t="s">
        <v>48</v>
      </c>
      <c r="J5112" s="32">
        <v>1466000</v>
      </c>
      <c r="K5112" s="33">
        <f t="shared" si="916"/>
        <v>289.65523024833061</v>
      </c>
      <c r="L5112" s="33">
        <v>1381612</v>
      </c>
      <c r="M5112" s="33">
        <v>0</v>
      </c>
      <c r="N5112" s="33">
        <v>0</v>
      </c>
      <c r="O5112" s="33">
        <v>0</v>
      </c>
      <c r="P5112" s="33">
        <f t="shared" si="917"/>
        <v>1466000</v>
      </c>
      <c r="Q5112" s="33">
        <f t="shared" si="918"/>
        <v>289.65523024833061</v>
      </c>
      <c r="R5112" s="33">
        <f t="shared" si="919"/>
        <v>1381612</v>
      </c>
      <c r="S5112" s="33"/>
      <c r="T5112" s="30" t="str">
        <f t="shared" si="920"/>
        <v>COP</v>
      </c>
      <c r="U5112" s="33">
        <v>0</v>
      </c>
      <c r="V5112" s="33">
        <v>0</v>
      </c>
      <c r="W5112" s="33">
        <v>0</v>
      </c>
      <c r="X5112" s="33">
        <f t="shared" si="921"/>
        <v>1466000</v>
      </c>
      <c r="Y5112" s="33">
        <f t="shared" si="922"/>
        <v>289.65523024833061</v>
      </c>
      <c r="Z5112" s="33">
        <f t="shared" si="923"/>
        <v>1381612</v>
      </c>
      <c r="AA5112" s="34">
        <f t="shared" si="924"/>
        <v>3.4066971615592238E-05</v>
      </c>
      <c r="AB5112" s="33" t="s">
        <v>252</v>
      </c>
      <c r="AC5112" s="35">
        <v>44933</v>
      </c>
      <c r="AD5112" s="33">
        <v>60</v>
      </c>
      <c r="AE5112" s="36">
        <f t="shared" si="914"/>
        <v>44993</v>
      </c>
    </row>
    <row r="5113" spans="2:31" ht="14.5" hidden="1">
      <c r="B5113" s="29" t="s">
        <v>4101</v>
      </c>
      <c r="C5113" s="30" t="str">
        <f t="shared" si="915"/>
        <v>(Acreedores quirografarios)</v>
      </c>
      <c r="D5113" s="30">
        <v>5</v>
      </c>
      <c r="E5113" s="30" t="s">
        <v>5676</v>
      </c>
      <c r="F5113" s="30" t="s">
        <v>5677</v>
      </c>
      <c r="G5113" s="30" t="s">
        <v>4912</v>
      </c>
      <c r="H5113" s="31" t="s">
        <v>4126</v>
      </c>
      <c r="I5113" s="31" t="s">
        <v>48</v>
      </c>
      <c r="J5113" s="32">
        <v>2049000</v>
      </c>
      <c r="K5113" s="33">
        <f t="shared" si="916"/>
        <v>406.05071438305185</v>
      </c>
      <c r="L5113" s="33">
        <v>1936801</v>
      </c>
      <c r="M5113" s="33">
        <v>0</v>
      </c>
      <c r="N5113" s="33">
        <v>0</v>
      </c>
      <c r="O5113" s="33">
        <v>0</v>
      </c>
      <c r="P5113" s="33">
        <f t="shared" si="917"/>
        <v>2049000</v>
      </c>
      <c r="Q5113" s="33">
        <f t="shared" si="918"/>
        <v>406.05071438305185</v>
      </c>
      <c r="R5113" s="33">
        <f t="shared" si="919"/>
        <v>1936801</v>
      </c>
      <c r="S5113" s="33"/>
      <c r="T5113" s="30" t="str">
        <f t="shared" si="920"/>
        <v>COP</v>
      </c>
      <c r="U5113" s="33">
        <v>0</v>
      </c>
      <c r="V5113" s="33">
        <v>0</v>
      </c>
      <c r="W5113" s="33">
        <v>0</v>
      </c>
      <c r="X5113" s="33">
        <f t="shared" si="921"/>
        <v>2049000</v>
      </c>
      <c r="Y5113" s="33">
        <f t="shared" si="922"/>
        <v>406.05071438305185</v>
      </c>
      <c r="Z5113" s="33">
        <f t="shared" si="923"/>
        <v>1936801</v>
      </c>
      <c r="AA5113" s="34">
        <f t="shared" si="924"/>
        <v>4.7756493640798324E-05</v>
      </c>
      <c r="AB5113" s="33" t="s">
        <v>252</v>
      </c>
      <c r="AC5113" s="35">
        <v>44933</v>
      </c>
      <c r="AD5113" s="33">
        <v>60</v>
      </c>
      <c r="AE5113" s="36">
        <f t="shared" si="914"/>
        <v>44993</v>
      </c>
    </row>
    <row r="5114" spans="2:31" ht="14.5" hidden="1">
      <c r="B5114" s="29" t="s">
        <v>4101</v>
      </c>
      <c r="C5114" s="30" t="str">
        <f t="shared" si="915"/>
        <v>(Acreedores quirografarios)</v>
      </c>
      <c r="D5114" s="30">
        <v>5</v>
      </c>
      <c r="E5114" s="30" t="s">
        <v>5676</v>
      </c>
      <c r="F5114" s="30" t="s">
        <v>5677</v>
      </c>
      <c r="G5114" s="30" t="s">
        <v>4912</v>
      </c>
      <c r="H5114" s="31" t="s">
        <v>4127</v>
      </c>
      <c r="I5114" s="31" t="s">
        <v>48</v>
      </c>
      <c r="J5114" s="32">
        <v>2496000</v>
      </c>
      <c r="K5114" s="33">
        <f t="shared" si="916"/>
        <v>494.37005356562571</v>
      </c>
      <c r="L5114" s="33">
        <v>2358071</v>
      </c>
      <c r="M5114" s="33">
        <v>0</v>
      </c>
      <c r="N5114" s="33">
        <v>0</v>
      </c>
      <c r="O5114" s="33">
        <v>0</v>
      </c>
      <c r="P5114" s="33">
        <f t="shared" si="917"/>
        <v>2496000</v>
      </c>
      <c r="Q5114" s="33">
        <f t="shared" si="918"/>
        <v>494.37005356562571</v>
      </c>
      <c r="R5114" s="33">
        <f t="shared" si="919"/>
        <v>2358071</v>
      </c>
      <c r="S5114" s="33"/>
      <c r="T5114" s="30" t="str">
        <f t="shared" si="920"/>
        <v>COP</v>
      </c>
      <c r="U5114" s="33">
        <v>0</v>
      </c>
      <c r="V5114" s="33">
        <v>0</v>
      </c>
      <c r="W5114" s="33">
        <v>0</v>
      </c>
      <c r="X5114" s="33">
        <f t="shared" si="921"/>
        <v>2496000</v>
      </c>
      <c r="Y5114" s="33">
        <f t="shared" si="922"/>
        <v>494.37005356562571</v>
      </c>
      <c r="Z5114" s="33">
        <f t="shared" si="923"/>
        <v>2358071</v>
      </c>
      <c r="AA5114" s="34">
        <f t="shared" si="924"/>
        <v>5.8143920163223248E-05</v>
      </c>
      <c r="AB5114" s="33" t="s">
        <v>252</v>
      </c>
      <c r="AC5114" s="35">
        <v>44933</v>
      </c>
      <c r="AD5114" s="33">
        <v>60</v>
      </c>
      <c r="AE5114" s="36">
        <f t="shared" si="914"/>
        <v>44993</v>
      </c>
    </row>
    <row r="5115" spans="2:31" ht="14.5" hidden="1">
      <c r="B5115" s="29" t="s">
        <v>4101</v>
      </c>
      <c r="C5115" s="30" t="str">
        <f t="shared" si="915"/>
        <v>(Acreedores quirografarios)</v>
      </c>
      <c r="D5115" s="30">
        <v>5</v>
      </c>
      <c r="E5115" s="30" t="s">
        <v>5676</v>
      </c>
      <c r="F5115" s="30" t="s">
        <v>5677</v>
      </c>
      <c r="G5115" s="30" t="s">
        <v>4912</v>
      </c>
      <c r="H5115" s="31" t="s">
        <v>4128</v>
      </c>
      <c r="I5115" s="31" t="s">
        <v>48</v>
      </c>
      <c r="J5115" s="32">
        <v>767000</v>
      </c>
      <c r="K5115" s="33">
        <f t="shared" si="916"/>
        <v>152.53959768126879</v>
      </c>
      <c r="L5115" s="33">
        <v>727591</v>
      </c>
      <c r="M5115" s="33">
        <v>0</v>
      </c>
      <c r="N5115" s="33">
        <v>0</v>
      </c>
      <c r="O5115" s="33">
        <v>0</v>
      </c>
      <c r="P5115" s="33">
        <f t="shared" si="917"/>
        <v>767000</v>
      </c>
      <c r="Q5115" s="33">
        <f t="shared" si="918"/>
        <v>152.53959768126879</v>
      </c>
      <c r="R5115" s="33">
        <f t="shared" si="919"/>
        <v>727591</v>
      </c>
      <c r="S5115" s="33"/>
      <c r="T5115" s="30" t="str">
        <f t="shared" si="920"/>
        <v>COP</v>
      </c>
      <c r="U5115" s="33">
        <v>0</v>
      </c>
      <c r="V5115" s="33">
        <v>0</v>
      </c>
      <c r="W5115" s="33">
        <v>0</v>
      </c>
      <c r="X5115" s="33">
        <f t="shared" si="921"/>
        <v>767000</v>
      </c>
      <c r="Y5115" s="33">
        <f t="shared" si="922"/>
        <v>152.53959768126879</v>
      </c>
      <c r="Z5115" s="33">
        <f t="shared" si="923"/>
        <v>727591</v>
      </c>
      <c r="AA5115" s="34">
        <f t="shared" si="924"/>
        <v>1.794050858327835E-05</v>
      </c>
      <c r="AB5115" s="33" t="s">
        <v>252</v>
      </c>
      <c r="AC5115" s="35">
        <v>44933</v>
      </c>
      <c r="AD5115" s="33">
        <v>60</v>
      </c>
      <c r="AE5115" s="36">
        <f t="shared" si="914"/>
        <v>44993</v>
      </c>
    </row>
    <row r="5116" spans="2:31" ht="14.5" hidden="1">
      <c r="B5116" s="29" t="s">
        <v>4101</v>
      </c>
      <c r="C5116" s="30" t="str">
        <f t="shared" si="915"/>
        <v>(Acreedores quirografarios)</v>
      </c>
      <c r="D5116" s="30">
        <v>5</v>
      </c>
      <c r="E5116" s="30" t="s">
        <v>5676</v>
      </c>
      <c r="F5116" s="30" t="s">
        <v>5677</v>
      </c>
      <c r="G5116" s="30" t="s">
        <v>4912</v>
      </c>
      <c r="H5116" s="31" t="s">
        <v>4129</v>
      </c>
      <c r="I5116" s="31" t="s">
        <v>48</v>
      </c>
      <c r="J5116" s="32">
        <v>1796000</v>
      </c>
      <c r="K5116" s="33">
        <f t="shared" si="916"/>
        <v>354.85749027747204</v>
      </c>
      <c r="L5116" s="33">
        <v>1692617</v>
      </c>
      <c r="M5116" s="33">
        <v>0</v>
      </c>
      <c r="N5116" s="33">
        <v>0</v>
      </c>
      <c r="O5116" s="33">
        <v>0</v>
      </c>
      <c r="P5116" s="33">
        <f t="shared" si="917"/>
        <v>1796000</v>
      </c>
      <c r="Q5116" s="33">
        <f t="shared" si="918"/>
        <v>354.85749027747204</v>
      </c>
      <c r="R5116" s="33">
        <f t="shared" si="919"/>
        <v>1692617</v>
      </c>
      <c r="S5116" s="33"/>
      <c r="T5116" s="30" t="str">
        <f t="shared" si="920"/>
        <v>COP</v>
      </c>
      <c r="U5116" s="33">
        <v>0</v>
      </c>
      <c r="V5116" s="33">
        <v>0</v>
      </c>
      <c r="W5116" s="33">
        <v>0</v>
      </c>
      <c r="X5116" s="33">
        <f t="shared" si="921"/>
        <v>1796000</v>
      </c>
      <c r="Y5116" s="33">
        <f t="shared" si="922"/>
        <v>354.85749027747204</v>
      </c>
      <c r="Z5116" s="33">
        <f t="shared" si="923"/>
        <v>1692617</v>
      </c>
      <c r="AA5116" s="34">
        <f t="shared" si="924"/>
        <v>4.1735548978344777E-05</v>
      </c>
      <c r="AB5116" s="33" t="s">
        <v>252</v>
      </c>
      <c r="AC5116" s="35">
        <v>44933</v>
      </c>
      <c r="AD5116" s="33">
        <v>60</v>
      </c>
      <c r="AE5116" s="36">
        <f t="shared" si="914"/>
        <v>44993</v>
      </c>
    </row>
    <row r="5117" spans="2:31" ht="14.5" hidden="1">
      <c r="B5117" s="29" t="s">
        <v>4101</v>
      </c>
      <c r="C5117" s="30" t="str">
        <f t="shared" si="915"/>
        <v>(Acreedores quirografarios)</v>
      </c>
      <c r="D5117" s="30">
        <v>5</v>
      </c>
      <c r="E5117" s="30" t="s">
        <v>5676</v>
      </c>
      <c r="F5117" s="30" t="s">
        <v>5677</v>
      </c>
      <c r="G5117" s="30" t="s">
        <v>4912</v>
      </c>
      <c r="H5117" s="31" t="s">
        <v>4130</v>
      </c>
      <c r="I5117" s="31" t="s">
        <v>48</v>
      </c>
      <c r="J5117" s="32">
        <v>1694000</v>
      </c>
      <c r="K5117" s="33">
        <f t="shared" si="916"/>
        <v>335.50447079048604</v>
      </c>
      <c r="L5117" s="33">
        <v>1600306</v>
      </c>
      <c r="M5117" s="33">
        <v>0</v>
      </c>
      <c r="N5117" s="33">
        <v>0</v>
      </c>
      <c r="O5117" s="33">
        <v>0</v>
      </c>
      <c r="P5117" s="33">
        <f t="shared" si="917"/>
        <v>1694000</v>
      </c>
      <c r="Q5117" s="33">
        <f t="shared" si="918"/>
        <v>335.50447079048604</v>
      </c>
      <c r="R5117" s="33">
        <f t="shared" si="919"/>
        <v>1600306</v>
      </c>
      <c r="S5117" s="33"/>
      <c r="T5117" s="30" t="str">
        <f t="shared" si="920"/>
        <v>COP</v>
      </c>
      <c r="U5117" s="33">
        <v>0</v>
      </c>
      <c r="V5117" s="33">
        <v>0</v>
      </c>
      <c r="W5117" s="33">
        <v>0</v>
      </c>
      <c r="X5117" s="33">
        <f t="shared" si="921"/>
        <v>1694000</v>
      </c>
      <c r="Y5117" s="33">
        <f t="shared" si="922"/>
        <v>335.50447079048604</v>
      </c>
      <c r="Z5117" s="33">
        <f t="shared" si="923"/>
        <v>1600306</v>
      </c>
      <c r="AA5117" s="34">
        <f t="shared" si="924"/>
        <v>3.9459398932740848E-05</v>
      </c>
      <c r="AB5117" s="33" t="s">
        <v>252</v>
      </c>
      <c r="AC5117" s="35">
        <v>44933</v>
      </c>
      <c r="AD5117" s="33">
        <v>60</v>
      </c>
      <c r="AE5117" s="36">
        <f t="shared" si="914"/>
        <v>44993</v>
      </c>
    </row>
    <row r="5118" spans="2:31" ht="14.5" hidden="1">
      <c r="B5118" s="29" t="s">
        <v>4101</v>
      </c>
      <c r="C5118" s="30" t="str">
        <f t="shared" si="915"/>
        <v>(Acreedores quirografarios)</v>
      </c>
      <c r="D5118" s="30">
        <v>5</v>
      </c>
      <c r="E5118" s="30" t="s">
        <v>5676</v>
      </c>
      <c r="F5118" s="30" t="s">
        <v>5677</v>
      </c>
      <c r="G5118" s="30" t="s">
        <v>4912</v>
      </c>
      <c r="H5118" s="31" t="s">
        <v>4131</v>
      </c>
      <c r="I5118" s="31" t="s">
        <v>48</v>
      </c>
      <c r="J5118" s="32">
        <v>773000</v>
      </c>
      <c r="K5118" s="33">
        <f t="shared" si="916"/>
        <v>152.73100831263037</v>
      </c>
      <c r="L5118" s="33">
        <v>728504</v>
      </c>
      <c r="M5118" s="33">
        <v>0</v>
      </c>
      <c r="N5118" s="33">
        <v>0</v>
      </c>
      <c r="O5118" s="33">
        <v>0</v>
      </c>
      <c r="P5118" s="33">
        <f t="shared" si="917"/>
        <v>773000</v>
      </c>
      <c r="Q5118" s="33">
        <f t="shared" si="918"/>
        <v>152.73100831263037</v>
      </c>
      <c r="R5118" s="33">
        <f t="shared" si="919"/>
        <v>728504</v>
      </c>
      <c r="S5118" s="33"/>
      <c r="T5118" s="30" t="str">
        <f t="shared" si="920"/>
        <v>COP</v>
      </c>
      <c r="U5118" s="33">
        <v>0</v>
      </c>
      <c r="V5118" s="33">
        <v>0</v>
      </c>
      <c r="W5118" s="33">
        <v>0</v>
      </c>
      <c r="X5118" s="33">
        <f t="shared" si="921"/>
        <v>773000</v>
      </c>
      <c r="Y5118" s="33">
        <f t="shared" si="922"/>
        <v>152.73100831263037</v>
      </c>
      <c r="Z5118" s="33">
        <f t="shared" si="923"/>
        <v>728504</v>
      </c>
      <c r="AA5118" s="34">
        <f t="shared" si="924"/>
        <v>1.796302079733341E-05</v>
      </c>
      <c r="AB5118" s="33" t="s">
        <v>252</v>
      </c>
      <c r="AC5118" s="35">
        <v>44934</v>
      </c>
      <c r="AD5118" s="33">
        <v>60</v>
      </c>
      <c r="AE5118" s="36">
        <f t="shared" si="914"/>
        <v>44994</v>
      </c>
    </row>
    <row r="5119" spans="2:31" ht="14.5" hidden="1">
      <c r="B5119" s="29" t="s">
        <v>4101</v>
      </c>
      <c r="C5119" s="30" t="str">
        <f t="shared" si="915"/>
        <v>(Acreedores quirografarios)</v>
      </c>
      <c r="D5119" s="30">
        <v>5</v>
      </c>
      <c r="E5119" s="30" t="s">
        <v>5676</v>
      </c>
      <c r="F5119" s="30" t="s">
        <v>5677</v>
      </c>
      <c r="G5119" s="30" t="s">
        <v>4912</v>
      </c>
      <c r="H5119" s="31" t="s">
        <v>4132</v>
      </c>
      <c r="I5119" s="31" t="s">
        <v>48</v>
      </c>
      <c r="J5119" s="32">
        <v>1114001</v>
      </c>
      <c r="K5119" s="33">
        <f t="shared" si="916"/>
        <v>220.1065023009109</v>
      </c>
      <c r="L5119" s="33">
        <v>1049875</v>
      </c>
      <c r="M5119" s="33">
        <v>0</v>
      </c>
      <c r="N5119" s="33">
        <v>0</v>
      </c>
      <c r="O5119" s="33">
        <v>0</v>
      </c>
      <c r="P5119" s="33">
        <f t="shared" si="917"/>
        <v>1114001</v>
      </c>
      <c r="Q5119" s="33">
        <f t="shared" si="918"/>
        <v>220.1065023009109</v>
      </c>
      <c r="R5119" s="33">
        <f t="shared" si="919"/>
        <v>1049875</v>
      </c>
      <c r="S5119" s="33"/>
      <c r="T5119" s="30" t="str">
        <f t="shared" si="920"/>
        <v>COP</v>
      </c>
      <c r="U5119" s="33">
        <v>0</v>
      </c>
      <c r="V5119" s="33">
        <v>0</v>
      </c>
      <c r="W5119" s="33">
        <v>0</v>
      </c>
      <c r="X5119" s="33">
        <f t="shared" si="921"/>
        <v>1114001</v>
      </c>
      <c r="Y5119" s="33">
        <f t="shared" si="922"/>
        <v>220.1065023009109</v>
      </c>
      <c r="Z5119" s="33">
        <f t="shared" si="923"/>
        <v>1049875</v>
      </c>
      <c r="AA5119" s="34">
        <f t="shared" si="924"/>
        <v>2.588719685767053E-05</v>
      </c>
      <c r="AB5119" s="33" t="s">
        <v>252</v>
      </c>
      <c r="AC5119" s="35">
        <v>44934</v>
      </c>
      <c r="AD5119" s="33">
        <v>60</v>
      </c>
      <c r="AE5119" s="36">
        <f t="shared" si="914"/>
        <v>44994</v>
      </c>
    </row>
    <row r="5120" spans="2:31" ht="14.5" hidden="1">
      <c r="B5120" s="29" t="s">
        <v>4101</v>
      </c>
      <c r="C5120" s="30" t="str">
        <f t="shared" si="915"/>
        <v>(Acreedores quirografarios)</v>
      </c>
      <c r="D5120" s="30">
        <v>5</v>
      </c>
      <c r="E5120" s="30" t="s">
        <v>5676</v>
      </c>
      <c r="F5120" s="30" t="s">
        <v>5677</v>
      </c>
      <c r="G5120" s="30" t="s">
        <v>4912</v>
      </c>
      <c r="H5120" s="31" t="s">
        <v>4133</v>
      </c>
      <c r="I5120" s="31" t="s">
        <v>48</v>
      </c>
      <c r="J5120" s="32">
        <v>1073000</v>
      </c>
      <c r="K5120" s="33">
        <f t="shared" si="916"/>
        <v>212.00561862532362</v>
      </c>
      <c r="L5120" s="33">
        <v>1011235</v>
      </c>
      <c r="M5120" s="33">
        <v>0</v>
      </c>
      <c r="N5120" s="33">
        <v>0</v>
      </c>
      <c r="O5120" s="33">
        <v>0</v>
      </c>
      <c r="P5120" s="33">
        <f t="shared" si="917"/>
        <v>1073000</v>
      </c>
      <c r="Q5120" s="33">
        <f t="shared" si="918"/>
        <v>212.00561862532362</v>
      </c>
      <c r="R5120" s="33">
        <f t="shared" si="919"/>
        <v>1011235</v>
      </c>
      <c r="S5120" s="33"/>
      <c r="T5120" s="30" t="str">
        <f t="shared" si="920"/>
        <v>COP</v>
      </c>
      <c r="U5120" s="33">
        <v>0</v>
      </c>
      <c r="V5120" s="33">
        <v>0</v>
      </c>
      <c r="W5120" s="33">
        <v>0</v>
      </c>
      <c r="X5120" s="33">
        <f t="shared" si="921"/>
        <v>1073000</v>
      </c>
      <c r="Y5120" s="33">
        <f t="shared" si="922"/>
        <v>212.00561862532362</v>
      </c>
      <c r="Z5120" s="33">
        <f t="shared" si="923"/>
        <v>1011235</v>
      </c>
      <c r="AA5120" s="34">
        <f t="shared" si="924"/>
        <v>2.4934434589228677E-05</v>
      </c>
      <c r="AB5120" s="33" t="s">
        <v>252</v>
      </c>
      <c r="AC5120" s="35">
        <v>44934</v>
      </c>
      <c r="AD5120" s="33">
        <v>60</v>
      </c>
      <c r="AE5120" s="36">
        <f t="shared" si="925" ref="AE5120:AE5183">+AD5120+AC5120</f>
        <v>44994</v>
      </c>
    </row>
    <row r="5121" spans="2:31" ht="14.5" hidden="1">
      <c r="B5121" s="29" t="s">
        <v>4101</v>
      </c>
      <c r="C5121" s="30" t="str">
        <f t="shared" si="915"/>
        <v>(Acreedores quirografarios)</v>
      </c>
      <c r="D5121" s="30">
        <v>5</v>
      </c>
      <c r="E5121" s="30" t="s">
        <v>5676</v>
      </c>
      <c r="F5121" s="30" t="s">
        <v>5677</v>
      </c>
      <c r="G5121" s="30" t="s">
        <v>4912</v>
      </c>
      <c r="H5121" s="31" t="s">
        <v>4134</v>
      </c>
      <c r="I5121" s="31" t="s">
        <v>48</v>
      </c>
      <c r="J5121" s="32">
        <v>3903001</v>
      </c>
      <c r="K5121" s="33">
        <f t="shared" si="916"/>
        <v>773.57296351038292</v>
      </c>
      <c r="L5121" s="33">
        <v>3689827</v>
      </c>
      <c r="M5121" s="33">
        <v>0</v>
      </c>
      <c r="N5121" s="33">
        <v>0</v>
      </c>
      <c r="O5121" s="33">
        <v>0</v>
      </c>
      <c r="P5121" s="33">
        <f t="shared" si="917"/>
        <v>3903001</v>
      </c>
      <c r="Q5121" s="33">
        <f t="shared" si="918"/>
        <v>773.57296351038292</v>
      </c>
      <c r="R5121" s="33">
        <f t="shared" si="919"/>
        <v>3689827</v>
      </c>
      <c r="S5121" s="33"/>
      <c r="T5121" s="30" t="str">
        <f t="shared" si="920"/>
        <v>COP</v>
      </c>
      <c r="U5121" s="33">
        <v>0</v>
      </c>
      <c r="V5121" s="33">
        <v>0</v>
      </c>
      <c r="W5121" s="33">
        <v>0</v>
      </c>
      <c r="X5121" s="33">
        <f t="shared" si="921"/>
        <v>3903001</v>
      </c>
      <c r="Y5121" s="33">
        <f t="shared" si="922"/>
        <v>773.57296351038292</v>
      </c>
      <c r="Z5121" s="33">
        <f t="shared" si="923"/>
        <v>3689827</v>
      </c>
      <c r="AA5121" s="34">
        <f t="shared" si="924"/>
        <v>9.0981572015476017E-05</v>
      </c>
      <c r="AB5121" s="33" t="s">
        <v>252</v>
      </c>
      <c r="AC5121" s="35">
        <v>44934</v>
      </c>
      <c r="AD5121" s="33">
        <v>60</v>
      </c>
      <c r="AE5121" s="36">
        <f t="shared" si="925"/>
        <v>44994</v>
      </c>
    </row>
    <row r="5122" spans="2:31" ht="14.5" hidden="1">
      <c r="B5122" s="29" t="s">
        <v>4101</v>
      </c>
      <c r="C5122" s="30" t="str">
        <f t="shared" si="915"/>
        <v>(Acreedores quirografarios)</v>
      </c>
      <c r="D5122" s="30">
        <v>5</v>
      </c>
      <c r="E5122" s="30" t="s">
        <v>5676</v>
      </c>
      <c r="F5122" s="30" t="s">
        <v>5677</v>
      </c>
      <c r="G5122" s="30" t="s">
        <v>4912</v>
      </c>
      <c r="H5122" s="31" t="s">
        <v>4135</v>
      </c>
      <c r="I5122" s="31" t="s">
        <v>48</v>
      </c>
      <c r="J5122" s="32">
        <v>822000</v>
      </c>
      <c r="K5122" s="33">
        <f t="shared" si="916"/>
        <v>162.41244483579146</v>
      </c>
      <c r="L5122" s="33">
        <v>774683</v>
      </c>
      <c r="M5122" s="33">
        <v>0</v>
      </c>
      <c r="N5122" s="33">
        <v>0</v>
      </c>
      <c r="O5122" s="33">
        <v>0</v>
      </c>
      <c r="P5122" s="33">
        <f t="shared" si="917"/>
        <v>822000</v>
      </c>
      <c r="Q5122" s="33">
        <f t="shared" si="918"/>
        <v>162.41244483579146</v>
      </c>
      <c r="R5122" s="33">
        <f t="shared" si="919"/>
        <v>774683</v>
      </c>
      <c r="S5122" s="33"/>
      <c r="T5122" s="30" t="str">
        <f t="shared" si="920"/>
        <v>COP</v>
      </c>
      <c r="U5122" s="33">
        <v>0</v>
      </c>
      <c r="V5122" s="33">
        <v>0</v>
      </c>
      <c r="W5122" s="33">
        <v>0</v>
      </c>
      <c r="X5122" s="33">
        <f t="shared" si="921"/>
        <v>822000</v>
      </c>
      <c r="Y5122" s="33">
        <f t="shared" si="922"/>
        <v>162.41244483579146</v>
      </c>
      <c r="Z5122" s="33">
        <f t="shared" si="923"/>
        <v>774683</v>
      </c>
      <c r="AA5122" s="34">
        <f t="shared" si="924"/>
        <v>1.9101675269237556E-05</v>
      </c>
      <c r="AB5122" s="33" t="s">
        <v>252</v>
      </c>
      <c r="AC5122" s="35">
        <v>44934</v>
      </c>
      <c r="AD5122" s="33">
        <v>60</v>
      </c>
      <c r="AE5122" s="36">
        <f t="shared" si="925"/>
        <v>44994</v>
      </c>
    </row>
    <row r="5123" spans="2:31" ht="14.5" hidden="1">
      <c r="B5123" s="29" t="s">
        <v>4101</v>
      </c>
      <c r="C5123" s="30" t="str">
        <f t="shared" si="915"/>
        <v>(Acreedores quirografarios)</v>
      </c>
      <c r="D5123" s="30">
        <v>5</v>
      </c>
      <c r="E5123" s="30" t="s">
        <v>5676</v>
      </c>
      <c r="F5123" s="30" t="s">
        <v>5677</v>
      </c>
      <c r="G5123" s="30" t="s">
        <v>4912</v>
      </c>
      <c r="H5123" s="31" t="s">
        <v>4136</v>
      </c>
      <c r="I5123" s="31" t="s">
        <v>48</v>
      </c>
      <c r="J5123" s="32">
        <v>1160000</v>
      </c>
      <c r="K5123" s="33">
        <f t="shared" si="916"/>
        <v>229.19504806230802</v>
      </c>
      <c r="L5123" s="33">
        <v>1093226</v>
      </c>
      <c r="M5123" s="33">
        <v>0</v>
      </c>
      <c r="N5123" s="33">
        <v>0</v>
      </c>
      <c r="O5123" s="33">
        <v>0</v>
      </c>
      <c r="P5123" s="33">
        <f t="shared" si="917"/>
        <v>1160000</v>
      </c>
      <c r="Q5123" s="33">
        <f t="shared" si="918"/>
        <v>229.19504806230802</v>
      </c>
      <c r="R5123" s="33">
        <f t="shared" si="919"/>
        <v>1093226</v>
      </c>
      <c r="S5123" s="33"/>
      <c r="T5123" s="30" t="str">
        <f t="shared" si="920"/>
        <v>COP</v>
      </c>
      <c r="U5123" s="33">
        <v>0</v>
      </c>
      <c r="V5123" s="33">
        <v>0</v>
      </c>
      <c r="W5123" s="33">
        <v>0</v>
      </c>
      <c r="X5123" s="33">
        <f t="shared" si="921"/>
        <v>1160000</v>
      </c>
      <c r="Y5123" s="33">
        <f t="shared" si="922"/>
        <v>229.19504806230802</v>
      </c>
      <c r="Z5123" s="33">
        <f t="shared" si="923"/>
        <v>1093226</v>
      </c>
      <c r="AA5123" s="34">
        <f t="shared" si="924"/>
        <v>2.695612017804379E-05</v>
      </c>
      <c r="AB5123" s="33" t="s">
        <v>252</v>
      </c>
      <c r="AC5123" s="35">
        <v>44934</v>
      </c>
      <c r="AD5123" s="33">
        <v>60</v>
      </c>
      <c r="AE5123" s="36">
        <f t="shared" si="925"/>
        <v>44994</v>
      </c>
    </row>
    <row r="5124" spans="2:31" ht="14.5" hidden="1">
      <c r="B5124" s="29" t="s">
        <v>4101</v>
      </c>
      <c r="C5124" s="30" t="str">
        <f t="shared" si="915"/>
        <v>(Acreedores quirografarios)</v>
      </c>
      <c r="D5124" s="30">
        <v>5</v>
      </c>
      <c r="E5124" s="30" t="s">
        <v>5676</v>
      </c>
      <c r="F5124" s="30" t="s">
        <v>5677</v>
      </c>
      <c r="G5124" s="30" t="s">
        <v>4912</v>
      </c>
      <c r="H5124" s="31" t="s">
        <v>4137</v>
      </c>
      <c r="I5124" s="31" t="s">
        <v>48</v>
      </c>
      <c r="J5124" s="32">
        <v>2688001</v>
      </c>
      <c r="K5124" s="33">
        <f t="shared" si="916"/>
        <v>531.10097801817665</v>
      </c>
      <c r="L5124" s="33">
        <v>2533272</v>
      </c>
      <c r="M5124" s="33">
        <v>0</v>
      </c>
      <c r="N5124" s="33">
        <v>0</v>
      </c>
      <c r="O5124" s="33">
        <v>0</v>
      </c>
      <c r="P5124" s="33">
        <f t="shared" si="917"/>
        <v>2688001</v>
      </c>
      <c r="Q5124" s="33">
        <f t="shared" si="918"/>
        <v>531.10097801817665</v>
      </c>
      <c r="R5124" s="33">
        <f t="shared" si="919"/>
        <v>2533272</v>
      </c>
      <c r="S5124" s="33"/>
      <c r="T5124" s="30" t="str">
        <f t="shared" si="920"/>
        <v>COP</v>
      </c>
      <c r="U5124" s="33">
        <v>0</v>
      </c>
      <c r="V5124" s="33">
        <v>0</v>
      </c>
      <c r="W5124" s="33">
        <v>0</v>
      </c>
      <c r="X5124" s="33">
        <f t="shared" si="921"/>
        <v>2688001</v>
      </c>
      <c r="Y5124" s="33">
        <f t="shared" si="922"/>
        <v>531.10097801817665</v>
      </c>
      <c r="Z5124" s="33">
        <f t="shared" si="923"/>
        <v>2533272</v>
      </c>
      <c r="AA5124" s="34">
        <f t="shared" si="924"/>
        <v>6.2463922807976899E-05</v>
      </c>
      <c r="AB5124" s="33" t="s">
        <v>252</v>
      </c>
      <c r="AC5124" s="35">
        <v>44935</v>
      </c>
      <c r="AD5124" s="33">
        <v>60</v>
      </c>
      <c r="AE5124" s="36">
        <f t="shared" si="925"/>
        <v>44995</v>
      </c>
    </row>
    <row r="5125" spans="2:31" ht="14.5" hidden="1">
      <c r="B5125" s="29" t="s">
        <v>4101</v>
      </c>
      <c r="C5125" s="30" t="str">
        <f t="shared" si="915"/>
        <v>(Acreedores quirografarios)</v>
      </c>
      <c r="D5125" s="30">
        <v>5</v>
      </c>
      <c r="E5125" s="30" t="s">
        <v>5676</v>
      </c>
      <c r="F5125" s="30" t="s">
        <v>5677</v>
      </c>
      <c r="G5125" s="30" t="s">
        <v>4912</v>
      </c>
      <c r="H5125" s="31" t="s">
        <v>4138</v>
      </c>
      <c r="I5125" s="31" t="s">
        <v>48</v>
      </c>
      <c r="J5125" s="32">
        <v>1519000</v>
      </c>
      <c r="K5125" s="33">
        <f t="shared" si="916"/>
        <v>300.12746732077528</v>
      </c>
      <c r="L5125" s="33">
        <v>1431563</v>
      </c>
      <c r="M5125" s="33">
        <v>0</v>
      </c>
      <c r="N5125" s="33">
        <v>0</v>
      </c>
      <c r="O5125" s="33">
        <v>0</v>
      </c>
      <c r="P5125" s="33">
        <f t="shared" si="917"/>
        <v>1519000</v>
      </c>
      <c r="Q5125" s="33">
        <f t="shared" si="918"/>
        <v>300.12746732077528</v>
      </c>
      <c r="R5125" s="33">
        <f t="shared" si="919"/>
        <v>1431563</v>
      </c>
      <c r="S5125" s="33"/>
      <c r="T5125" s="30" t="str">
        <f t="shared" si="920"/>
        <v>COP</v>
      </c>
      <c r="U5125" s="33">
        <v>0</v>
      </c>
      <c r="V5125" s="33">
        <v>0</v>
      </c>
      <c r="W5125" s="33">
        <v>0</v>
      </c>
      <c r="X5125" s="33">
        <f t="shared" si="921"/>
        <v>1519000</v>
      </c>
      <c r="Y5125" s="33">
        <f t="shared" si="922"/>
        <v>300.12746732077528</v>
      </c>
      <c r="Z5125" s="33">
        <f t="shared" si="923"/>
        <v>1431563</v>
      </c>
      <c r="AA5125" s="34">
        <f t="shared" si="924"/>
        <v>3.5298633832749042E-05</v>
      </c>
      <c r="AB5125" s="33" t="s">
        <v>252</v>
      </c>
      <c r="AC5125" s="35">
        <v>44935</v>
      </c>
      <c r="AD5125" s="33">
        <v>60</v>
      </c>
      <c r="AE5125" s="36">
        <f t="shared" si="925"/>
        <v>44995</v>
      </c>
    </row>
    <row r="5126" spans="2:31" ht="14.5" hidden="1">
      <c r="B5126" s="29" t="s">
        <v>4101</v>
      </c>
      <c r="C5126" s="30" t="str">
        <f t="shared" si="915"/>
        <v>(Acreedores quirografarios)</v>
      </c>
      <c r="D5126" s="30">
        <v>5</v>
      </c>
      <c r="E5126" s="30" t="s">
        <v>5676</v>
      </c>
      <c r="F5126" s="30" t="s">
        <v>5677</v>
      </c>
      <c r="G5126" s="30" t="s">
        <v>4912</v>
      </c>
      <c r="H5126" s="31" t="s">
        <v>4139</v>
      </c>
      <c r="I5126" s="31" t="s">
        <v>48</v>
      </c>
      <c r="J5126" s="32">
        <v>1100000</v>
      </c>
      <c r="K5126" s="33">
        <f t="shared" si="916"/>
        <v>217.3401679298091</v>
      </c>
      <c r="L5126" s="33">
        <v>1036680</v>
      </c>
      <c r="M5126" s="33">
        <v>0</v>
      </c>
      <c r="N5126" s="33">
        <v>0</v>
      </c>
      <c r="O5126" s="33">
        <v>0</v>
      </c>
      <c r="P5126" s="33">
        <f t="shared" si="917"/>
        <v>1100000</v>
      </c>
      <c r="Q5126" s="33">
        <f t="shared" si="918"/>
        <v>217.3401679298091</v>
      </c>
      <c r="R5126" s="33">
        <f t="shared" si="919"/>
        <v>1036680</v>
      </c>
      <c r="S5126" s="33"/>
      <c r="T5126" s="30" t="str">
        <f t="shared" si="920"/>
        <v>COP</v>
      </c>
      <c r="U5126" s="33">
        <v>0</v>
      </c>
      <c r="V5126" s="33">
        <v>0</v>
      </c>
      <c r="W5126" s="33">
        <v>0</v>
      </c>
      <c r="X5126" s="33">
        <f t="shared" si="921"/>
        <v>1100000</v>
      </c>
      <c r="Y5126" s="33">
        <f t="shared" si="922"/>
        <v>217.3401679298091</v>
      </c>
      <c r="Z5126" s="33">
        <f t="shared" si="923"/>
        <v>1036680</v>
      </c>
      <c r="AA5126" s="34">
        <f t="shared" si="924"/>
        <v>2.5561842351146458E-05</v>
      </c>
      <c r="AB5126" s="33" t="s">
        <v>252</v>
      </c>
      <c r="AC5126" s="35">
        <v>44935</v>
      </c>
      <c r="AD5126" s="33">
        <v>60</v>
      </c>
      <c r="AE5126" s="36">
        <f t="shared" si="925"/>
        <v>44995</v>
      </c>
    </row>
    <row r="5127" spans="2:31" ht="14.5" hidden="1">
      <c r="B5127" s="29" t="s">
        <v>4101</v>
      </c>
      <c r="C5127" s="30" t="str">
        <f t="shared" si="915"/>
        <v>(Acreedores quirografarios)</v>
      </c>
      <c r="D5127" s="30">
        <v>5</v>
      </c>
      <c r="E5127" s="30" t="s">
        <v>5676</v>
      </c>
      <c r="F5127" s="30" t="s">
        <v>5677</v>
      </c>
      <c r="G5127" s="30" t="s">
        <v>4912</v>
      </c>
      <c r="H5127" s="31" t="s">
        <v>4140</v>
      </c>
      <c r="I5127" s="31" t="s">
        <v>48</v>
      </c>
      <c r="J5127" s="32">
        <v>1819001</v>
      </c>
      <c r="K5127" s="33">
        <f t="shared" si="916"/>
        <v>359.40207763346854</v>
      </c>
      <c r="L5127" s="33">
        <v>1714294</v>
      </c>
      <c r="M5127" s="33">
        <v>0</v>
      </c>
      <c r="N5127" s="33">
        <v>0</v>
      </c>
      <c r="O5127" s="33">
        <v>0</v>
      </c>
      <c r="P5127" s="33">
        <f t="shared" si="917"/>
        <v>1819001</v>
      </c>
      <c r="Q5127" s="33">
        <f t="shared" si="918"/>
        <v>359.40207763346854</v>
      </c>
      <c r="R5127" s="33">
        <f t="shared" si="919"/>
        <v>1714294</v>
      </c>
      <c r="S5127" s="33"/>
      <c r="T5127" s="30" t="str">
        <f t="shared" si="920"/>
        <v>COP</v>
      </c>
      <c r="U5127" s="33">
        <v>0</v>
      </c>
      <c r="V5127" s="33">
        <v>0</v>
      </c>
      <c r="W5127" s="33">
        <v>0</v>
      </c>
      <c r="X5127" s="33">
        <f t="shared" si="921"/>
        <v>1819001</v>
      </c>
      <c r="Y5127" s="33">
        <f t="shared" si="922"/>
        <v>359.40207763346854</v>
      </c>
      <c r="Z5127" s="33">
        <f t="shared" si="923"/>
        <v>1714294</v>
      </c>
      <c r="AA5127" s="34">
        <f t="shared" si="924"/>
        <v>4.2270047624644307E-05</v>
      </c>
      <c r="AB5127" s="33" t="s">
        <v>252</v>
      </c>
      <c r="AC5127" s="35">
        <v>44935</v>
      </c>
      <c r="AD5127" s="33">
        <v>60</v>
      </c>
      <c r="AE5127" s="36">
        <f t="shared" si="925"/>
        <v>44995</v>
      </c>
    </row>
    <row r="5128" spans="2:31" ht="14.5" hidden="1">
      <c r="B5128" s="29" t="s">
        <v>4101</v>
      </c>
      <c r="C5128" s="30" t="str">
        <f t="shared" si="915"/>
        <v>(Acreedores quirografarios)</v>
      </c>
      <c r="D5128" s="30">
        <v>5</v>
      </c>
      <c r="E5128" s="30" t="s">
        <v>5676</v>
      </c>
      <c r="F5128" s="30" t="s">
        <v>5677</v>
      </c>
      <c r="G5128" s="30" t="s">
        <v>4912</v>
      </c>
      <c r="H5128" s="31" t="s">
        <v>4141</v>
      </c>
      <c r="I5128" s="31" t="s">
        <v>48</v>
      </c>
      <c r="J5128" s="32">
        <v>3055667</v>
      </c>
      <c r="K5128" s="33">
        <f t="shared" si="916"/>
        <v>603.74498149836995</v>
      </c>
      <c r="L5128" s="33">
        <v>2879773</v>
      </c>
      <c r="M5128" s="33">
        <v>0</v>
      </c>
      <c r="N5128" s="33">
        <v>0</v>
      </c>
      <c r="O5128" s="33">
        <v>0</v>
      </c>
      <c r="P5128" s="33">
        <f t="shared" si="917"/>
        <v>3055667</v>
      </c>
      <c r="Q5128" s="33">
        <f t="shared" si="918"/>
        <v>603.74498149836995</v>
      </c>
      <c r="R5128" s="33">
        <f t="shared" si="919"/>
        <v>2879773</v>
      </c>
      <c r="S5128" s="33"/>
      <c r="T5128" s="30" t="str">
        <f t="shared" si="920"/>
        <v>COP</v>
      </c>
      <c r="U5128" s="33">
        <v>0</v>
      </c>
      <c r="V5128" s="33">
        <v>0</v>
      </c>
      <c r="W5128" s="33">
        <v>0</v>
      </c>
      <c r="X5128" s="33">
        <f t="shared" si="921"/>
        <v>3055667</v>
      </c>
      <c r="Y5128" s="33">
        <f t="shared" si="922"/>
        <v>603.74498149836995</v>
      </c>
      <c r="Z5128" s="33">
        <f t="shared" si="923"/>
        <v>2879773</v>
      </c>
      <c r="AA5128" s="34">
        <f t="shared" si="924"/>
        <v>7.1007739546521671E-05</v>
      </c>
      <c r="AB5128" s="33" t="s">
        <v>252</v>
      </c>
      <c r="AC5128" s="35">
        <v>44935</v>
      </c>
      <c r="AD5128" s="33">
        <v>60</v>
      </c>
      <c r="AE5128" s="36">
        <f t="shared" si="925"/>
        <v>44995</v>
      </c>
    </row>
    <row r="5129" spans="2:31" ht="14.5" hidden="1">
      <c r="B5129" s="29" t="s">
        <v>4101</v>
      </c>
      <c r="C5129" s="30" t="str">
        <f t="shared" si="915"/>
        <v>(Acreedores quirografarios)</v>
      </c>
      <c r="D5129" s="30">
        <v>5</v>
      </c>
      <c r="E5129" s="30" t="s">
        <v>5676</v>
      </c>
      <c r="F5129" s="30" t="s">
        <v>5677</v>
      </c>
      <c r="G5129" s="30" t="s">
        <v>4912</v>
      </c>
      <c r="H5129" s="31" t="s">
        <v>4142</v>
      </c>
      <c r="I5129" s="31" t="s">
        <v>48</v>
      </c>
      <c r="J5129" s="32">
        <v>341000</v>
      </c>
      <c r="K5129" s="33">
        <f t="shared" si="916"/>
        <v>67.375493988280553</v>
      </c>
      <c r="L5129" s="33">
        <v>321371</v>
      </c>
      <c r="M5129" s="33">
        <v>0</v>
      </c>
      <c r="N5129" s="33">
        <v>0</v>
      </c>
      <c r="O5129" s="33">
        <v>0</v>
      </c>
      <c r="P5129" s="33">
        <f t="shared" si="917"/>
        <v>341000</v>
      </c>
      <c r="Q5129" s="33">
        <f t="shared" si="918"/>
        <v>67.375493988280553</v>
      </c>
      <c r="R5129" s="33">
        <f t="shared" si="919"/>
        <v>321371</v>
      </c>
      <c r="S5129" s="33"/>
      <c r="T5129" s="30" t="str">
        <f t="shared" si="920"/>
        <v>COP</v>
      </c>
      <c r="U5129" s="33">
        <v>0</v>
      </c>
      <c r="V5129" s="33">
        <v>0</v>
      </c>
      <c r="W5129" s="33">
        <v>0</v>
      </c>
      <c r="X5129" s="33">
        <f t="shared" si="921"/>
        <v>341000</v>
      </c>
      <c r="Y5129" s="33">
        <f t="shared" si="922"/>
        <v>67.375493988280553</v>
      </c>
      <c r="Z5129" s="33">
        <f t="shared" si="923"/>
        <v>321371</v>
      </c>
      <c r="AA5129" s="34">
        <f t="shared" si="924"/>
        <v>7.9241760603371219E-06</v>
      </c>
      <c r="AB5129" s="33" t="s">
        <v>252</v>
      </c>
      <c r="AC5129" s="35">
        <v>44936</v>
      </c>
      <c r="AD5129" s="33">
        <v>60</v>
      </c>
      <c r="AE5129" s="36">
        <f t="shared" si="925"/>
        <v>44996</v>
      </c>
    </row>
    <row r="5130" spans="2:31" ht="14.5" hidden="1">
      <c r="B5130" s="29" t="s">
        <v>4101</v>
      </c>
      <c r="C5130" s="30" t="str">
        <f t="shared" si="915"/>
        <v>(Acreedores quirografarios)</v>
      </c>
      <c r="D5130" s="30">
        <v>5</v>
      </c>
      <c r="E5130" s="30" t="s">
        <v>5676</v>
      </c>
      <c r="F5130" s="30" t="s">
        <v>5677</v>
      </c>
      <c r="G5130" s="30" t="s">
        <v>4912</v>
      </c>
      <c r="H5130" s="31" t="s">
        <v>4143</v>
      </c>
      <c r="I5130" s="31" t="s">
        <v>48</v>
      </c>
      <c r="J5130" s="32">
        <v>327000</v>
      </c>
      <c r="K5130" s="33">
        <f t="shared" si="916"/>
        <v>64.609159617178733</v>
      </c>
      <c r="L5130" s="33">
        <v>308176</v>
      </c>
      <c r="M5130" s="33">
        <v>0</v>
      </c>
      <c r="N5130" s="33">
        <v>0</v>
      </c>
      <c r="O5130" s="33">
        <v>0</v>
      </c>
      <c r="P5130" s="33">
        <f t="shared" si="917"/>
        <v>327000</v>
      </c>
      <c r="Q5130" s="33">
        <f t="shared" si="918"/>
        <v>64.609159617178733</v>
      </c>
      <c r="R5130" s="33">
        <f t="shared" si="919"/>
        <v>308176</v>
      </c>
      <c r="S5130" s="33"/>
      <c r="T5130" s="30" t="str">
        <f t="shared" si="920"/>
        <v>COP</v>
      </c>
      <c r="U5130" s="33">
        <v>0</v>
      </c>
      <c r="V5130" s="33">
        <v>0</v>
      </c>
      <c r="W5130" s="33">
        <v>0</v>
      </c>
      <c r="X5130" s="33">
        <f t="shared" si="921"/>
        <v>327000</v>
      </c>
      <c r="Y5130" s="33">
        <f t="shared" si="922"/>
        <v>64.609159617178733</v>
      </c>
      <c r="Z5130" s="33">
        <f t="shared" si="923"/>
        <v>308176</v>
      </c>
      <c r="AA5130" s="34">
        <f t="shared" si="924"/>
        <v>7.598821553813048E-06</v>
      </c>
      <c r="AB5130" s="33" t="s">
        <v>252</v>
      </c>
      <c r="AC5130" s="35">
        <v>44936</v>
      </c>
      <c r="AD5130" s="33">
        <v>60</v>
      </c>
      <c r="AE5130" s="36">
        <f t="shared" si="925"/>
        <v>44996</v>
      </c>
    </row>
    <row r="5131" spans="2:31" ht="14.5" hidden="1">
      <c r="B5131" s="29" t="s">
        <v>4101</v>
      </c>
      <c r="C5131" s="30" t="str">
        <f t="shared" si="915"/>
        <v>(Acreedores quirografarios)</v>
      </c>
      <c r="D5131" s="30">
        <v>5</v>
      </c>
      <c r="E5131" s="30" t="s">
        <v>5676</v>
      </c>
      <c r="F5131" s="30" t="s">
        <v>5677</v>
      </c>
      <c r="G5131" s="30" t="s">
        <v>4912</v>
      </c>
      <c r="H5131" s="31" t="s">
        <v>4144</v>
      </c>
      <c r="I5131" s="31" t="s">
        <v>48</v>
      </c>
      <c r="J5131" s="32">
        <v>536000</v>
      </c>
      <c r="K5131" s="33">
        <f t="shared" si="916"/>
        <v>105.90395924400137</v>
      </c>
      <c r="L5131" s="33">
        <v>505146</v>
      </c>
      <c r="M5131" s="33">
        <v>0</v>
      </c>
      <c r="N5131" s="33">
        <v>0</v>
      </c>
      <c r="O5131" s="33">
        <v>0</v>
      </c>
      <c r="P5131" s="33">
        <f t="shared" si="917"/>
        <v>536000</v>
      </c>
      <c r="Q5131" s="33">
        <f t="shared" si="918"/>
        <v>105.90395924400137</v>
      </c>
      <c r="R5131" s="33">
        <f t="shared" si="919"/>
        <v>505146</v>
      </c>
      <c r="S5131" s="33"/>
      <c r="T5131" s="30" t="str">
        <f t="shared" si="920"/>
        <v>COP</v>
      </c>
      <c r="U5131" s="33">
        <v>0</v>
      </c>
      <c r="V5131" s="33">
        <v>0</v>
      </c>
      <c r="W5131" s="33">
        <v>0</v>
      </c>
      <c r="X5131" s="33">
        <f t="shared" si="921"/>
        <v>536000</v>
      </c>
      <c r="Y5131" s="33">
        <f t="shared" si="922"/>
        <v>105.90395924400137</v>
      </c>
      <c r="Z5131" s="33">
        <f t="shared" si="923"/>
        <v>505146</v>
      </c>
      <c r="AA5131" s="34">
        <f t="shared" si="924"/>
        <v>1.2455591326457757E-05</v>
      </c>
      <c r="AB5131" s="33" t="s">
        <v>252</v>
      </c>
      <c r="AC5131" s="35">
        <v>44936</v>
      </c>
      <c r="AD5131" s="33">
        <v>60</v>
      </c>
      <c r="AE5131" s="36">
        <f t="shared" si="925"/>
        <v>44996</v>
      </c>
    </row>
    <row r="5132" spans="2:31" ht="14.5" hidden="1">
      <c r="B5132" s="29" t="s">
        <v>4101</v>
      </c>
      <c r="C5132" s="30" t="str">
        <f t="shared" si="915"/>
        <v>(Acreedores quirografarios)</v>
      </c>
      <c r="D5132" s="30">
        <v>5</v>
      </c>
      <c r="E5132" s="30" t="s">
        <v>5676</v>
      </c>
      <c r="F5132" s="30" t="s">
        <v>5677</v>
      </c>
      <c r="G5132" s="30" t="s">
        <v>4912</v>
      </c>
      <c r="H5132" s="31" t="s">
        <v>4145</v>
      </c>
      <c r="I5132" s="31" t="s">
        <v>48</v>
      </c>
      <c r="J5132" s="32">
        <v>599000</v>
      </c>
      <c r="K5132" s="33">
        <f t="shared" si="916"/>
        <v>118.35152048806566</v>
      </c>
      <c r="L5132" s="33">
        <v>564519</v>
      </c>
      <c r="M5132" s="33">
        <v>0</v>
      </c>
      <c r="N5132" s="33">
        <v>0</v>
      </c>
      <c r="O5132" s="33">
        <v>0</v>
      </c>
      <c r="P5132" s="33">
        <f t="shared" si="917"/>
        <v>599000</v>
      </c>
      <c r="Q5132" s="33">
        <f t="shared" si="918"/>
        <v>118.35152048806566</v>
      </c>
      <c r="R5132" s="33">
        <f t="shared" si="919"/>
        <v>564519</v>
      </c>
      <c r="S5132" s="33"/>
      <c r="T5132" s="30" t="str">
        <f t="shared" si="920"/>
        <v>COP</v>
      </c>
      <c r="U5132" s="33">
        <v>0</v>
      </c>
      <c r="V5132" s="33">
        <v>0</v>
      </c>
      <c r="W5132" s="33">
        <v>0</v>
      </c>
      <c r="X5132" s="33">
        <f t="shared" si="921"/>
        <v>599000</v>
      </c>
      <c r="Y5132" s="33">
        <f t="shared" si="922"/>
        <v>118.35152048806566</v>
      </c>
      <c r="Z5132" s="33">
        <f t="shared" si="923"/>
        <v>564519</v>
      </c>
      <c r="AA5132" s="34">
        <f t="shared" si="924"/>
        <v>1.3919575647477377E-05</v>
      </c>
      <c r="AB5132" s="33" t="s">
        <v>252</v>
      </c>
      <c r="AC5132" s="35">
        <v>44937</v>
      </c>
      <c r="AD5132" s="33">
        <v>60</v>
      </c>
      <c r="AE5132" s="36">
        <f t="shared" si="925"/>
        <v>44997</v>
      </c>
    </row>
    <row r="5133" spans="2:31" ht="14.5" hidden="1">
      <c r="B5133" s="29" t="s">
        <v>4101</v>
      </c>
      <c r="C5133" s="30" t="str">
        <f t="shared" si="915"/>
        <v>(Acreedores quirografarios)</v>
      </c>
      <c r="D5133" s="30">
        <v>5</v>
      </c>
      <c r="E5133" s="30" t="s">
        <v>5676</v>
      </c>
      <c r="F5133" s="30" t="s">
        <v>5677</v>
      </c>
      <c r="G5133" s="30" t="s">
        <v>4912</v>
      </c>
      <c r="H5133" s="31" t="s">
        <v>4146</v>
      </c>
      <c r="I5133" s="31" t="s">
        <v>48</v>
      </c>
      <c r="J5133" s="32">
        <v>644001</v>
      </c>
      <c r="K5133" s="33">
        <f t="shared" si="916"/>
        <v>127.24299506273782</v>
      </c>
      <c r="L5133" s="33">
        <v>606930</v>
      </c>
      <c r="M5133" s="33">
        <v>0</v>
      </c>
      <c r="N5133" s="33">
        <v>0</v>
      </c>
      <c r="O5133" s="33">
        <v>0</v>
      </c>
      <c r="P5133" s="33">
        <f t="shared" si="917"/>
        <v>644001</v>
      </c>
      <c r="Q5133" s="33">
        <f t="shared" si="918"/>
        <v>127.24299506273782</v>
      </c>
      <c r="R5133" s="33">
        <f t="shared" si="919"/>
        <v>606930</v>
      </c>
      <c r="S5133" s="33"/>
      <c r="T5133" s="30" t="str">
        <f t="shared" si="920"/>
        <v>COP</v>
      </c>
      <c r="U5133" s="33">
        <v>0</v>
      </c>
      <c r="V5133" s="33">
        <v>0</v>
      </c>
      <c r="W5133" s="33">
        <v>0</v>
      </c>
      <c r="X5133" s="33">
        <f t="shared" si="921"/>
        <v>644001</v>
      </c>
      <c r="Y5133" s="33">
        <f t="shared" si="922"/>
        <v>127.24299506273782</v>
      </c>
      <c r="Z5133" s="33">
        <f t="shared" si="923"/>
        <v>606930</v>
      </c>
      <c r="AA5133" s="34">
        <f t="shared" si="924"/>
        <v>1.4965321003763282E-05</v>
      </c>
      <c r="AB5133" s="33" t="s">
        <v>252</v>
      </c>
      <c r="AC5133" s="35">
        <v>44937</v>
      </c>
      <c r="AD5133" s="33">
        <v>60</v>
      </c>
      <c r="AE5133" s="36">
        <f t="shared" si="925"/>
        <v>44997</v>
      </c>
    </row>
    <row r="5134" spans="2:31" ht="14.5" hidden="1">
      <c r="B5134" s="29" t="s">
        <v>4101</v>
      </c>
      <c r="C5134" s="30" t="str">
        <f t="shared" si="915"/>
        <v>(Acreedores quirografarios)</v>
      </c>
      <c r="D5134" s="30">
        <v>5</v>
      </c>
      <c r="E5134" s="30" t="s">
        <v>5676</v>
      </c>
      <c r="F5134" s="30" t="s">
        <v>5677</v>
      </c>
      <c r="G5134" s="30" t="s">
        <v>4912</v>
      </c>
      <c r="H5134" s="31" t="s">
        <v>4147</v>
      </c>
      <c r="I5134" s="31" t="s">
        <v>48</v>
      </c>
      <c r="J5134" s="32">
        <v>1198000</v>
      </c>
      <c r="K5134" s="33">
        <f t="shared" si="916"/>
        <v>236.70325062632995</v>
      </c>
      <c r="L5134" s="33">
        <v>1129039</v>
      </c>
      <c r="M5134" s="33">
        <v>0</v>
      </c>
      <c r="N5134" s="33">
        <v>0</v>
      </c>
      <c r="O5134" s="33">
        <v>0</v>
      </c>
      <c r="P5134" s="33">
        <f t="shared" si="917"/>
        <v>1198000</v>
      </c>
      <c r="Q5134" s="33">
        <f t="shared" si="918"/>
        <v>236.70325062632995</v>
      </c>
      <c r="R5134" s="33">
        <f t="shared" si="919"/>
        <v>1129039</v>
      </c>
      <c r="S5134" s="33"/>
      <c r="T5134" s="30" t="str">
        <f t="shared" si="920"/>
        <v>COP</v>
      </c>
      <c r="U5134" s="33">
        <v>0</v>
      </c>
      <c r="V5134" s="33">
        <v>0</v>
      </c>
      <c r="W5134" s="33">
        <v>0</v>
      </c>
      <c r="X5134" s="33">
        <f t="shared" si="921"/>
        <v>1198000</v>
      </c>
      <c r="Y5134" s="33">
        <f t="shared" si="922"/>
        <v>236.70325062632995</v>
      </c>
      <c r="Z5134" s="33">
        <f t="shared" si="923"/>
        <v>1129039</v>
      </c>
      <c r="AA5134" s="34">
        <f t="shared" si="924"/>
        <v>2.7839175952363355E-05</v>
      </c>
      <c r="AB5134" s="33" t="s">
        <v>252</v>
      </c>
      <c r="AC5134" s="35">
        <v>44937</v>
      </c>
      <c r="AD5134" s="33">
        <v>60</v>
      </c>
      <c r="AE5134" s="36">
        <f t="shared" si="925"/>
        <v>44997</v>
      </c>
    </row>
    <row r="5135" spans="2:31" ht="14.5" hidden="1">
      <c r="B5135" s="29" t="s">
        <v>4101</v>
      </c>
      <c r="C5135" s="30" t="str">
        <f t="shared" si="915"/>
        <v>(Acreedores quirografarios)</v>
      </c>
      <c r="D5135" s="30">
        <v>5</v>
      </c>
      <c r="E5135" s="30" t="s">
        <v>5676</v>
      </c>
      <c r="F5135" s="30" t="s">
        <v>5677</v>
      </c>
      <c r="G5135" s="30" t="s">
        <v>4912</v>
      </c>
      <c r="H5135" s="31" t="s">
        <v>4148</v>
      </c>
      <c r="I5135" s="31" t="s">
        <v>48</v>
      </c>
      <c r="J5135" s="32">
        <v>773000</v>
      </c>
      <c r="K5135" s="33">
        <f t="shared" si="916"/>
        <v>152.73100831263037</v>
      </c>
      <c r="L5135" s="33">
        <v>728504</v>
      </c>
      <c r="M5135" s="33">
        <v>0</v>
      </c>
      <c r="N5135" s="33">
        <v>0</v>
      </c>
      <c r="O5135" s="33">
        <v>0</v>
      </c>
      <c r="P5135" s="33">
        <f t="shared" si="917"/>
        <v>773000</v>
      </c>
      <c r="Q5135" s="33">
        <f t="shared" si="918"/>
        <v>152.73100831263037</v>
      </c>
      <c r="R5135" s="33">
        <f t="shared" si="919"/>
        <v>728504</v>
      </c>
      <c r="S5135" s="33"/>
      <c r="T5135" s="30" t="str">
        <f t="shared" si="920"/>
        <v>COP</v>
      </c>
      <c r="U5135" s="33">
        <v>0</v>
      </c>
      <c r="V5135" s="33">
        <v>0</v>
      </c>
      <c r="W5135" s="33">
        <v>0</v>
      </c>
      <c r="X5135" s="33">
        <f t="shared" si="921"/>
        <v>773000</v>
      </c>
      <c r="Y5135" s="33">
        <f t="shared" si="922"/>
        <v>152.73100831263037</v>
      </c>
      <c r="Z5135" s="33">
        <f t="shared" si="923"/>
        <v>728504</v>
      </c>
      <c r="AA5135" s="34">
        <f t="shared" si="924"/>
        <v>1.796302079733341E-05</v>
      </c>
      <c r="AB5135" s="33" t="s">
        <v>252</v>
      </c>
      <c r="AC5135" s="35">
        <v>44938</v>
      </c>
      <c r="AD5135" s="33">
        <v>60</v>
      </c>
      <c r="AE5135" s="36">
        <f t="shared" si="925"/>
        <v>44998</v>
      </c>
    </row>
    <row r="5136" spans="2:31" ht="14.5" hidden="1">
      <c r="B5136" s="29" t="s">
        <v>4101</v>
      </c>
      <c r="C5136" s="30" t="str">
        <f t="shared" si="915"/>
        <v>(Acreedores quirografarios)</v>
      </c>
      <c r="D5136" s="30">
        <v>5</v>
      </c>
      <c r="E5136" s="30" t="s">
        <v>5676</v>
      </c>
      <c r="F5136" s="30" t="s">
        <v>5677</v>
      </c>
      <c r="G5136" s="30" t="s">
        <v>4912</v>
      </c>
      <c r="H5136" s="31" t="s">
        <v>4149</v>
      </c>
      <c r="I5136" s="31" t="s">
        <v>48</v>
      </c>
      <c r="J5136" s="32">
        <v>411000</v>
      </c>
      <c r="K5136" s="33">
        <f t="shared" si="916"/>
        <v>81.206327242995059</v>
      </c>
      <c r="L5136" s="33">
        <v>387342</v>
      </c>
      <c r="M5136" s="33">
        <v>0</v>
      </c>
      <c r="N5136" s="33">
        <v>0</v>
      </c>
      <c r="O5136" s="33">
        <v>0</v>
      </c>
      <c r="P5136" s="33">
        <f t="shared" si="917"/>
        <v>411000</v>
      </c>
      <c r="Q5136" s="33">
        <f t="shared" si="918"/>
        <v>81.206327242995059</v>
      </c>
      <c r="R5136" s="33">
        <f t="shared" si="919"/>
        <v>387342</v>
      </c>
      <c r="S5136" s="33"/>
      <c r="T5136" s="30" t="str">
        <f t="shared" si="920"/>
        <v>COP</v>
      </c>
      <c r="U5136" s="33">
        <v>0</v>
      </c>
      <c r="V5136" s="33">
        <v>0</v>
      </c>
      <c r="W5136" s="33">
        <v>0</v>
      </c>
      <c r="X5136" s="33">
        <f t="shared" si="921"/>
        <v>411000</v>
      </c>
      <c r="Y5136" s="33">
        <f t="shared" si="922"/>
        <v>81.206327242995059</v>
      </c>
      <c r="Z5136" s="33">
        <f t="shared" si="923"/>
        <v>387342</v>
      </c>
      <c r="AA5136" s="34">
        <f t="shared" si="924"/>
        <v>9.5508499633230806E-06</v>
      </c>
      <c r="AB5136" s="33" t="s">
        <v>252</v>
      </c>
      <c r="AC5136" s="35">
        <v>44938</v>
      </c>
      <c r="AD5136" s="33">
        <v>60</v>
      </c>
      <c r="AE5136" s="36">
        <f t="shared" si="925"/>
        <v>44998</v>
      </c>
    </row>
    <row r="5137" spans="2:31" ht="14.5" hidden="1">
      <c r="B5137" s="29" t="s">
        <v>4101</v>
      </c>
      <c r="C5137" s="30" t="str">
        <f t="shared" si="915"/>
        <v>(Acreedores quirografarios)</v>
      </c>
      <c r="D5137" s="30">
        <v>5</v>
      </c>
      <c r="E5137" s="30" t="s">
        <v>5676</v>
      </c>
      <c r="F5137" s="30" t="s">
        <v>5677</v>
      </c>
      <c r="G5137" s="30" t="s">
        <v>4912</v>
      </c>
      <c r="H5137" s="31" t="s">
        <v>4150</v>
      </c>
      <c r="I5137" s="31" t="s">
        <v>48</v>
      </c>
      <c r="J5137" s="32">
        <v>536000</v>
      </c>
      <c r="K5137" s="33">
        <f t="shared" si="916"/>
        <v>105.90395924400137</v>
      </c>
      <c r="L5137" s="33">
        <v>505146</v>
      </c>
      <c r="M5137" s="33">
        <v>0</v>
      </c>
      <c r="N5137" s="33">
        <v>0</v>
      </c>
      <c r="O5137" s="33">
        <v>0</v>
      </c>
      <c r="P5137" s="33">
        <f t="shared" si="917"/>
        <v>536000</v>
      </c>
      <c r="Q5137" s="33">
        <f t="shared" si="918"/>
        <v>105.90395924400137</v>
      </c>
      <c r="R5137" s="33">
        <f t="shared" si="919"/>
        <v>505146</v>
      </c>
      <c r="S5137" s="33"/>
      <c r="T5137" s="30" t="str">
        <f t="shared" si="920"/>
        <v>COP</v>
      </c>
      <c r="U5137" s="33">
        <v>0</v>
      </c>
      <c r="V5137" s="33">
        <v>0</v>
      </c>
      <c r="W5137" s="33">
        <v>0</v>
      </c>
      <c r="X5137" s="33">
        <f t="shared" si="921"/>
        <v>536000</v>
      </c>
      <c r="Y5137" s="33">
        <f t="shared" si="922"/>
        <v>105.90395924400137</v>
      </c>
      <c r="Z5137" s="33">
        <f t="shared" si="923"/>
        <v>505146</v>
      </c>
      <c r="AA5137" s="34">
        <f t="shared" si="924"/>
        <v>1.2455591326457757E-05</v>
      </c>
      <c r="AB5137" s="33" t="s">
        <v>252</v>
      </c>
      <c r="AC5137" s="35">
        <v>44938</v>
      </c>
      <c r="AD5137" s="33">
        <v>60</v>
      </c>
      <c r="AE5137" s="36">
        <f t="shared" si="925"/>
        <v>44998</v>
      </c>
    </row>
    <row r="5138" spans="2:31" ht="14.5" hidden="1">
      <c r="B5138" s="29" t="s">
        <v>4101</v>
      </c>
      <c r="C5138" s="30" t="str">
        <f t="shared" si="915"/>
        <v>(Acreedores quirografarios)</v>
      </c>
      <c r="D5138" s="30">
        <v>5</v>
      </c>
      <c r="E5138" s="30" t="s">
        <v>5676</v>
      </c>
      <c r="F5138" s="30" t="s">
        <v>5677</v>
      </c>
      <c r="G5138" s="30" t="s">
        <v>4912</v>
      </c>
      <c r="H5138" s="31" t="s">
        <v>4151</v>
      </c>
      <c r="I5138" s="31" t="s">
        <v>48</v>
      </c>
      <c r="J5138" s="32">
        <v>982000</v>
      </c>
      <c r="K5138" s="33">
        <f t="shared" si="916"/>
        <v>194.71408954159983</v>
      </c>
      <c r="L5138" s="33">
        <v>928757</v>
      </c>
      <c r="M5138" s="33">
        <v>0</v>
      </c>
      <c r="N5138" s="33">
        <v>0</v>
      </c>
      <c r="O5138" s="33">
        <v>0</v>
      </c>
      <c r="P5138" s="33">
        <f t="shared" si="917"/>
        <v>982000</v>
      </c>
      <c r="Q5138" s="33">
        <f t="shared" si="918"/>
        <v>194.71408954159983</v>
      </c>
      <c r="R5138" s="33">
        <f t="shared" si="919"/>
        <v>928757</v>
      </c>
      <c r="S5138" s="33"/>
      <c r="T5138" s="30" t="str">
        <f t="shared" si="920"/>
        <v>COP</v>
      </c>
      <c r="U5138" s="33">
        <v>0</v>
      </c>
      <c r="V5138" s="33">
        <v>0</v>
      </c>
      <c r="W5138" s="33">
        <v>0</v>
      </c>
      <c r="X5138" s="33">
        <f t="shared" si="921"/>
        <v>982000</v>
      </c>
      <c r="Y5138" s="33">
        <f t="shared" si="922"/>
        <v>194.71408954159983</v>
      </c>
      <c r="Z5138" s="33">
        <f t="shared" si="923"/>
        <v>928757</v>
      </c>
      <c r="AA5138" s="34">
        <f t="shared" si="924"/>
        <v>2.290074084242363E-05</v>
      </c>
      <c r="AB5138" s="33" t="s">
        <v>252</v>
      </c>
      <c r="AC5138" s="35">
        <v>44938</v>
      </c>
      <c r="AD5138" s="33">
        <v>60</v>
      </c>
      <c r="AE5138" s="36">
        <f t="shared" si="925"/>
        <v>44998</v>
      </c>
    </row>
    <row r="5139" spans="2:31" ht="14.5" hidden="1">
      <c r="B5139" s="29" t="s">
        <v>4101</v>
      </c>
      <c r="C5139" s="30" t="str">
        <f t="shared" si="915"/>
        <v>(Acreedores quirografarios)</v>
      </c>
      <c r="D5139" s="30">
        <v>5</v>
      </c>
      <c r="E5139" s="30" t="s">
        <v>5676</v>
      </c>
      <c r="F5139" s="30" t="s">
        <v>5677</v>
      </c>
      <c r="G5139" s="30" t="s">
        <v>4912</v>
      </c>
      <c r="H5139" s="31" t="s">
        <v>4152</v>
      </c>
      <c r="I5139" s="31" t="s">
        <v>48</v>
      </c>
      <c r="J5139" s="32">
        <v>3134001</v>
      </c>
      <c r="K5139" s="33">
        <f t="shared" si="916"/>
        <v>619.22261706342965</v>
      </c>
      <c r="L5139" s="33">
        <v>2953599</v>
      </c>
      <c r="M5139" s="33">
        <v>0</v>
      </c>
      <c r="N5139" s="33">
        <v>0</v>
      </c>
      <c r="O5139" s="33">
        <v>0</v>
      </c>
      <c r="P5139" s="33">
        <f t="shared" si="917"/>
        <v>3134001</v>
      </c>
      <c r="Q5139" s="33">
        <f t="shared" si="918"/>
        <v>619.22261706342965</v>
      </c>
      <c r="R5139" s="33">
        <f t="shared" si="919"/>
        <v>2953599</v>
      </c>
      <c r="S5139" s="33"/>
      <c r="T5139" s="30" t="str">
        <f t="shared" si="920"/>
        <v>COP</v>
      </c>
      <c r="U5139" s="33">
        <v>0</v>
      </c>
      <c r="V5139" s="33">
        <v>0</v>
      </c>
      <c r="W5139" s="33">
        <v>0</v>
      </c>
      <c r="X5139" s="33">
        <f t="shared" si="921"/>
        <v>3134001</v>
      </c>
      <c r="Y5139" s="33">
        <f t="shared" si="922"/>
        <v>619.22261706342965</v>
      </c>
      <c r="Z5139" s="33">
        <f t="shared" si="923"/>
        <v>2953599</v>
      </c>
      <c r="AA5139" s="34">
        <f t="shared" si="924"/>
        <v>7.2828097394088645E-05</v>
      </c>
      <c r="AB5139" s="33" t="s">
        <v>252</v>
      </c>
      <c r="AC5139" s="35">
        <v>44939</v>
      </c>
      <c r="AD5139" s="33">
        <v>60</v>
      </c>
      <c r="AE5139" s="36">
        <f t="shared" si="925"/>
        <v>44999</v>
      </c>
    </row>
    <row r="5140" spans="2:31" ht="14.5" hidden="1">
      <c r="B5140" s="29" t="s">
        <v>4101</v>
      </c>
      <c r="C5140" s="30" t="str">
        <f t="shared" si="915"/>
        <v>(Acreedores quirografarios)</v>
      </c>
      <c r="D5140" s="30">
        <v>5</v>
      </c>
      <c r="E5140" s="30" t="s">
        <v>5676</v>
      </c>
      <c r="F5140" s="30" t="s">
        <v>5677</v>
      </c>
      <c r="G5140" s="30" t="s">
        <v>4912</v>
      </c>
      <c r="H5140" s="31" t="s">
        <v>4153</v>
      </c>
      <c r="I5140" s="31" t="s">
        <v>48</v>
      </c>
      <c r="J5140" s="32">
        <v>1372801</v>
      </c>
      <c r="K5140" s="33">
        <f t="shared" si="916"/>
        <v>271.24102435087053</v>
      </c>
      <c r="L5140" s="33">
        <v>1293779</v>
      </c>
      <c r="M5140" s="33">
        <v>0</v>
      </c>
      <c r="N5140" s="33">
        <v>0</v>
      </c>
      <c r="O5140" s="33">
        <v>0</v>
      </c>
      <c r="P5140" s="33">
        <f t="shared" si="917"/>
        <v>1372801</v>
      </c>
      <c r="Q5140" s="33">
        <f t="shared" si="918"/>
        <v>271.24102435087053</v>
      </c>
      <c r="R5140" s="33">
        <f t="shared" si="919"/>
        <v>1293779</v>
      </c>
      <c r="S5140" s="38"/>
      <c r="T5140" s="30" t="str">
        <f t="shared" si="920"/>
        <v>COP</v>
      </c>
      <c r="U5140" s="33">
        <v>0</v>
      </c>
      <c r="V5140" s="33">
        <v>0</v>
      </c>
      <c r="W5140" s="33">
        <v>0</v>
      </c>
      <c r="X5140" s="33">
        <f t="shared" si="921"/>
        <v>1372801</v>
      </c>
      <c r="Y5140" s="33">
        <f t="shared" si="922"/>
        <v>271.24102435087053</v>
      </c>
      <c r="Z5140" s="33">
        <f t="shared" si="923"/>
        <v>1293779</v>
      </c>
      <c r="AA5140" s="34">
        <f t="shared" si="924"/>
        <v>3.1901237445715079E-05</v>
      </c>
      <c r="AB5140" s="33" t="s">
        <v>252</v>
      </c>
      <c r="AC5140" s="35">
        <v>44939</v>
      </c>
      <c r="AD5140" s="33">
        <v>60</v>
      </c>
      <c r="AE5140" s="36">
        <f t="shared" si="925"/>
        <v>44999</v>
      </c>
    </row>
    <row r="5141" spans="2:31" ht="14.5" hidden="1">
      <c r="B5141" s="29" t="s">
        <v>4101</v>
      </c>
      <c r="C5141" s="30" t="str">
        <f t="shared" si="915"/>
        <v>(Acreedores quirografarios)</v>
      </c>
      <c r="D5141" s="30">
        <v>5</v>
      </c>
      <c r="E5141" s="30" t="s">
        <v>5676</v>
      </c>
      <c r="F5141" s="30" t="s">
        <v>5677</v>
      </c>
      <c r="G5141" s="30" t="s">
        <v>4912</v>
      </c>
      <c r="H5141" s="31" t="s">
        <v>4154</v>
      </c>
      <c r="I5141" s="31" t="s">
        <v>48</v>
      </c>
      <c r="J5141" s="32">
        <v>316000</v>
      </c>
      <c r="K5141" s="33">
        <f t="shared" si="916"/>
        <v>62.564860530205351</v>
      </c>
      <c r="L5141" s="33">
        <v>298425</v>
      </c>
      <c r="M5141" s="33">
        <v>0</v>
      </c>
      <c r="N5141" s="33">
        <v>0</v>
      </c>
      <c r="O5141" s="33">
        <v>0</v>
      </c>
      <c r="P5141" s="33">
        <f t="shared" si="917"/>
        <v>316000</v>
      </c>
      <c r="Q5141" s="33">
        <f t="shared" si="918"/>
        <v>62.564860530205351</v>
      </c>
      <c r="R5141" s="33">
        <f t="shared" si="919"/>
        <v>298425</v>
      </c>
      <c r="S5141" s="33"/>
      <c r="T5141" s="30" t="str">
        <f t="shared" si="920"/>
        <v>COP</v>
      </c>
      <c r="U5141" s="33">
        <v>0</v>
      </c>
      <c r="V5141" s="33">
        <v>0</v>
      </c>
      <c r="W5141" s="33">
        <v>0</v>
      </c>
      <c r="X5141" s="33">
        <f t="shared" si="921"/>
        <v>316000</v>
      </c>
      <c r="Y5141" s="33">
        <f t="shared" si="922"/>
        <v>62.564860530205351</v>
      </c>
      <c r="Z5141" s="33">
        <f t="shared" si="923"/>
        <v>298425</v>
      </c>
      <c r="AA5141" s="34">
        <f t="shared" si="924"/>
        <v>7.3583871625196602E-06</v>
      </c>
      <c r="AB5141" s="33" t="s">
        <v>252</v>
      </c>
      <c r="AC5141" s="35">
        <v>44939</v>
      </c>
      <c r="AD5141" s="33">
        <v>60</v>
      </c>
      <c r="AE5141" s="36">
        <f t="shared" si="925"/>
        <v>44999</v>
      </c>
    </row>
    <row r="5142" spans="2:31" ht="14.5" hidden="1">
      <c r="B5142" s="29" t="s">
        <v>4101</v>
      </c>
      <c r="C5142" s="30" t="str">
        <f t="shared" si="915"/>
        <v>(Acreedores quirografarios)</v>
      </c>
      <c r="D5142" s="30">
        <v>5</v>
      </c>
      <c r="E5142" s="30" t="s">
        <v>5676</v>
      </c>
      <c r="F5142" s="30" t="s">
        <v>5677</v>
      </c>
      <c r="G5142" s="30" t="s">
        <v>4912</v>
      </c>
      <c r="H5142" s="31" t="s">
        <v>4155</v>
      </c>
      <c r="I5142" s="31" t="s">
        <v>48</v>
      </c>
      <c r="J5142" s="32">
        <v>787000</v>
      </c>
      <c r="K5142" s="33">
        <f t="shared" si="916"/>
        <v>155.88414730022956</v>
      </c>
      <c r="L5142" s="33">
        <v>743544</v>
      </c>
      <c r="M5142" s="33">
        <v>0</v>
      </c>
      <c r="N5142" s="33">
        <v>0</v>
      </c>
      <c r="O5142" s="33">
        <v>0</v>
      </c>
      <c r="P5142" s="33">
        <f t="shared" si="917"/>
        <v>787000</v>
      </c>
      <c r="Q5142" s="33">
        <f t="shared" si="918"/>
        <v>155.88414730022956</v>
      </c>
      <c r="R5142" s="33">
        <f t="shared" si="919"/>
        <v>743544</v>
      </c>
      <c r="S5142" s="33"/>
      <c r="T5142" s="30" t="str">
        <f t="shared" si="920"/>
        <v>COP</v>
      </c>
      <c r="U5142" s="33">
        <v>0</v>
      </c>
      <c r="V5142" s="33">
        <v>0</v>
      </c>
      <c r="W5142" s="33">
        <v>0</v>
      </c>
      <c r="X5142" s="33">
        <f t="shared" si="921"/>
        <v>787000</v>
      </c>
      <c r="Y5142" s="33">
        <f t="shared" si="922"/>
        <v>155.88414730022956</v>
      </c>
      <c r="Z5142" s="33">
        <f t="shared" si="923"/>
        <v>743544</v>
      </c>
      <c r="AA5142" s="34">
        <f t="shared" si="924"/>
        <v>1.8333868222731064E-05</v>
      </c>
      <c r="AB5142" s="33" t="s">
        <v>252</v>
      </c>
      <c r="AC5142" s="35">
        <v>44939</v>
      </c>
      <c r="AD5142" s="33">
        <v>60</v>
      </c>
      <c r="AE5142" s="36">
        <f t="shared" si="925"/>
        <v>44999</v>
      </c>
    </row>
    <row r="5143" spans="2:31" ht="14.5" hidden="1">
      <c r="B5143" s="29" t="s">
        <v>4101</v>
      </c>
      <c r="C5143" s="30" t="str">
        <f t="shared" si="915"/>
        <v>(Acreedores quirografarios)</v>
      </c>
      <c r="D5143" s="30">
        <v>5</v>
      </c>
      <c r="E5143" s="30" t="s">
        <v>5676</v>
      </c>
      <c r="F5143" s="30" t="s">
        <v>5677</v>
      </c>
      <c r="G5143" s="30" t="s">
        <v>4912</v>
      </c>
      <c r="H5143" s="31" t="s">
        <v>4156</v>
      </c>
      <c r="I5143" s="31" t="s">
        <v>48</v>
      </c>
      <c r="J5143" s="32">
        <v>536000</v>
      </c>
      <c r="K5143" s="33">
        <f t="shared" si="916"/>
        <v>105.90395924400137</v>
      </c>
      <c r="L5143" s="33">
        <v>505146</v>
      </c>
      <c r="M5143" s="33">
        <v>0</v>
      </c>
      <c r="N5143" s="33">
        <v>0</v>
      </c>
      <c r="O5143" s="33">
        <v>0</v>
      </c>
      <c r="P5143" s="33">
        <f t="shared" si="917"/>
        <v>536000</v>
      </c>
      <c r="Q5143" s="33">
        <f t="shared" si="918"/>
        <v>105.90395924400137</v>
      </c>
      <c r="R5143" s="33">
        <f t="shared" si="919"/>
        <v>505146</v>
      </c>
      <c r="S5143" s="33"/>
      <c r="T5143" s="30" t="str">
        <f t="shared" si="920"/>
        <v>COP</v>
      </c>
      <c r="U5143" s="33">
        <v>0</v>
      </c>
      <c r="V5143" s="33">
        <v>0</v>
      </c>
      <c r="W5143" s="33">
        <v>0</v>
      </c>
      <c r="X5143" s="33">
        <f t="shared" si="921"/>
        <v>536000</v>
      </c>
      <c r="Y5143" s="33">
        <f t="shared" si="922"/>
        <v>105.90395924400137</v>
      </c>
      <c r="Z5143" s="33">
        <f t="shared" si="923"/>
        <v>505146</v>
      </c>
      <c r="AA5143" s="34">
        <f t="shared" si="924"/>
        <v>1.2455591326457757E-05</v>
      </c>
      <c r="AB5143" s="33" t="s">
        <v>252</v>
      </c>
      <c r="AC5143" s="35">
        <v>44939</v>
      </c>
      <c r="AD5143" s="33">
        <v>60</v>
      </c>
      <c r="AE5143" s="36">
        <f t="shared" si="925"/>
        <v>44999</v>
      </c>
    </row>
    <row r="5144" spans="2:31" ht="14.5" hidden="1">
      <c r="B5144" s="29" t="s">
        <v>4101</v>
      </c>
      <c r="C5144" s="30" t="str">
        <f t="shared" si="915"/>
        <v>(Acreedores quirografarios)</v>
      </c>
      <c r="D5144" s="30">
        <v>5</v>
      </c>
      <c r="E5144" s="30" t="s">
        <v>5676</v>
      </c>
      <c r="F5144" s="30" t="s">
        <v>5677</v>
      </c>
      <c r="G5144" s="30" t="s">
        <v>4912</v>
      </c>
      <c r="H5144" s="31" t="s">
        <v>4157</v>
      </c>
      <c r="I5144" s="31" t="s">
        <v>48</v>
      </c>
      <c r="J5144" s="32">
        <v>1309000</v>
      </c>
      <c r="K5144" s="33">
        <f t="shared" si="916"/>
        <v>258.63496755663175</v>
      </c>
      <c r="L5144" s="33">
        <v>1233650</v>
      </c>
      <c r="M5144" s="33">
        <v>0</v>
      </c>
      <c r="N5144" s="33">
        <v>0</v>
      </c>
      <c r="O5144" s="33">
        <v>0</v>
      </c>
      <c r="P5144" s="33">
        <f t="shared" si="917"/>
        <v>1309000</v>
      </c>
      <c r="Q5144" s="33">
        <f t="shared" si="918"/>
        <v>258.63496755663175</v>
      </c>
      <c r="R5144" s="33">
        <f t="shared" si="919"/>
        <v>1233650</v>
      </c>
      <c r="S5144" s="33"/>
      <c r="T5144" s="30" t="str">
        <f t="shared" si="920"/>
        <v>COP</v>
      </c>
      <c r="U5144" s="33">
        <v>0</v>
      </c>
      <c r="V5144" s="33">
        <v>0</v>
      </c>
      <c r="W5144" s="33">
        <v>0</v>
      </c>
      <c r="X5144" s="33">
        <f t="shared" si="921"/>
        <v>1309000</v>
      </c>
      <c r="Y5144" s="33">
        <f t="shared" si="922"/>
        <v>258.63496755663175</v>
      </c>
      <c r="Z5144" s="33">
        <f t="shared" si="923"/>
        <v>1233650</v>
      </c>
      <c r="AA5144" s="34">
        <f t="shared" si="924"/>
        <v>3.0418612123791165E-05</v>
      </c>
      <c r="AB5144" s="33" t="s">
        <v>252</v>
      </c>
      <c r="AC5144" s="35">
        <v>44939</v>
      </c>
      <c r="AD5144" s="33">
        <v>60</v>
      </c>
      <c r="AE5144" s="36">
        <f t="shared" si="925"/>
        <v>44999</v>
      </c>
    </row>
    <row r="5145" spans="2:31" ht="14.5" hidden="1">
      <c r="B5145" s="29" t="s">
        <v>4101</v>
      </c>
      <c r="C5145" s="30" t="str">
        <f t="shared" si="915"/>
        <v>(Acreedores quirografarios)</v>
      </c>
      <c r="D5145" s="30">
        <v>5</v>
      </c>
      <c r="E5145" s="30" t="s">
        <v>5676</v>
      </c>
      <c r="F5145" s="30" t="s">
        <v>5677</v>
      </c>
      <c r="G5145" s="30" t="s">
        <v>4912</v>
      </c>
      <c r="H5145" s="31" t="s">
        <v>4158</v>
      </c>
      <c r="I5145" s="31" t="s">
        <v>48</v>
      </c>
      <c r="J5145" s="32">
        <v>2180000</v>
      </c>
      <c r="K5145" s="33">
        <f t="shared" si="916"/>
        <v>430.72884891558431</v>
      </c>
      <c r="L5145" s="33">
        <v>2054512</v>
      </c>
      <c r="M5145" s="33">
        <v>0</v>
      </c>
      <c r="N5145" s="33">
        <v>0</v>
      </c>
      <c r="O5145" s="33">
        <v>0</v>
      </c>
      <c r="P5145" s="33">
        <f t="shared" si="917"/>
        <v>2180000</v>
      </c>
      <c r="Q5145" s="33">
        <f t="shared" si="918"/>
        <v>430.72884891558431</v>
      </c>
      <c r="R5145" s="33">
        <f t="shared" si="919"/>
        <v>2054512</v>
      </c>
      <c r="S5145" s="33"/>
      <c r="T5145" s="30" t="str">
        <f t="shared" si="920"/>
        <v>COP</v>
      </c>
      <c r="U5145" s="33">
        <v>0</v>
      </c>
      <c r="V5145" s="33">
        <v>0</v>
      </c>
      <c r="W5145" s="33">
        <v>0</v>
      </c>
      <c r="X5145" s="33">
        <f t="shared" si="921"/>
        <v>2180000</v>
      </c>
      <c r="Y5145" s="33">
        <f t="shared" si="922"/>
        <v>430.72884891558431</v>
      </c>
      <c r="Z5145" s="33">
        <f t="shared" si="923"/>
        <v>2054512</v>
      </c>
      <c r="AA5145" s="34">
        <f t="shared" si="924"/>
        <v>5.065894186493287E-05</v>
      </c>
      <c r="AB5145" s="33" t="s">
        <v>252</v>
      </c>
      <c r="AC5145" s="35">
        <v>44939</v>
      </c>
      <c r="AD5145" s="33">
        <v>60</v>
      </c>
      <c r="AE5145" s="36">
        <f t="shared" si="925"/>
        <v>44999</v>
      </c>
    </row>
    <row r="5146" spans="2:31" ht="14.5" hidden="1">
      <c r="B5146" s="29" t="s">
        <v>4101</v>
      </c>
      <c r="C5146" s="30" t="str">
        <f t="shared" si="915"/>
        <v>(Acreedores quirografarios)</v>
      </c>
      <c r="D5146" s="30">
        <v>5</v>
      </c>
      <c r="E5146" s="30" t="s">
        <v>5676</v>
      </c>
      <c r="F5146" s="30" t="s">
        <v>5677</v>
      </c>
      <c r="G5146" s="30" t="s">
        <v>4912</v>
      </c>
      <c r="H5146" s="31" t="s">
        <v>4159</v>
      </c>
      <c r="I5146" s="31" t="s">
        <v>48</v>
      </c>
      <c r="J5146" s="32">
        <v>1877000</v>
      </c>
      <c r="K5146" s="33">
        <f t="shared" si="916"/>
        <v>370.8615574913257</v>
      </c>
      <c r="L5146" s="33">
        <v>1768954</v>
      </c>
      <c r="M5146" s="33">
        <v>0</v>
      </c>
      <c r="N5146" s="33">
        <v>0</v>
      </c>
      <c r="O5146" s="33">
        <v>0</v>
      </c>
      <c r="P5146" s="33">
        <f t="shared" si="917"/>
        <v>1877000</v>
      </c>
      <c r="Q5146" s="33">
        <f t="shared" si="918"/>
        <v>370.8615574913257</v>
      </c>
      <c r="R5146" s="33">
        <f t="shared" si="919"/>
        <v>1768954</v>
      </c>
      <c r="S5146" s="33"/>
      <c r="T5146" s="30" t="str">
        <f t="shared" si="920"/>
        <v>COP</v>
      </c>
      <c r="U5146" s="33">
        <v>0</v>
      </c>
      <c r="V5146" s="33">
        <v>0</v>
      </c>
      <c r="W5146" s="33">
        <v>0</v>
      </c>
      <c r="X5146" s="33">
        <f t="shared" si="921"/>
        <v>1877000</v>
      </c>
      <c r="Y5146" s="33">
        <f t="shared" si="922"/>
        <v>370.8615574913257</v>
      </c>
      <c r="Z5146" s="33">
        <f t="shared" si="923"/>
        <v>1768954</v>
      </c>
      <c r="AA5146" s="34">
        <f t="shared" si="924"/>
        <v>4.3617821578915312E-05</v>
      </c>
      <c r="AB5146" s="33" t="s">
        <v>252</v>
      </c>
      <c r="AC5146" s="35">
        <v>44939</v>
      </c>
      <c r="AD5146" s="33">
        <v>60</v>
      </c>
      <c r="AE5146" s="36">
        <f t="shared" si="925"/>
        <v>44999</v>
      </c>
    </row>
    <row r="5147" spans="2:31" ht="14.5" hidden="1">
      <c r="B5147" s="29" t="s">
        <v>4101</v>
      </c>
      <c r="C5147" s="30" t="str">
        <f t="shared" si="915"/>
        <v>(Acreedores quirografarios)</v>
      </c>
      <c r="D5147" s="30">
        <v>5</v>
      </c>
      <c r="E5147" s="30" t="s">
        <v>5676</v>
      </c>
      <c r="F5147" s="30" t="s">
        <v>5677</v>
      </c>
      <c r="G5147" s="30" t="s">
        <v>4912</v>
      </c>
      <c r="H5147" s="31" t="s">
        <v>4160</v>
      </c>
      <c r="I5147" s="31" t="s">
        <v>48</v>
      </c>
      <c r="J5147" s="32">
        <v>1776000</v>
      </c>
      <c r="K5147" s="33">
        <f t="shared" si="916"/>
        <v>350.90600333343815</v>
      </c>
      <c r="L5147" s="33">
        <v>1673769</v>
      </c>
      <c r="M5147" s="33">
        <v>0</v>
      </c>
      <c r="N5147" s="33">
        <v>0</v>
      </c>
      <c r="O5147" s="33">
        <v>0</v>
      </c>
      <c r="P5147" s="33">
        <f t="shared" si="917"/>
        <v>1776000</v>
      </c>
      <c r="Q5147" s="33">
        <f t="shared" si="918"/>
        <v>350.90600333343815</v>
      </c>
      <c r="R5147" s="33">
        <f t="shared" si="919"/>
        <v>1673769</v>
      </c>
      <c r="S5147" s="33"/>
      <c r="T5147" s="30" t="str">
        <f t="shared" si="920"/>
        <v>COP</v>
      </c>
      <c r="U5147" s="33">
        <v>0</v>
      </c>
      <c r="V5147" s="33">
        <v>0</v>
      </c>
      <c r="W5147" s="33">
        <v>0</v>
      </c>
      <c r="X5147" s="33">
        <f t="shared" si="921"/>
        <v>1776000</v>
      </c>
      <c r="Y5147" s="33">
        <f t="shared" si="922"/>
        <v>350.90600333343815</v>
      </c>
      <c r="Z5147" s="33">
        <f t="shared" si="923"/>
        <v>1673769</v>
      </c>
      <c r="AA5147" s="34">
        <f t="shared" si="924"/>
        <v>4.1270806140984732E-05</v>
      </c>
      <c r="AB5147" s="33" t="s">
        <v>252</v>
      </c>
      <c r="AC5147" s="35">
        <v>44940</v>
      </c>
      <c r="AD5147" s="33">
        <v>60</v>
      </c>
      <c r="AE5147" s="36">
        <f t="shared" si="925"/>
        <v>45000</v>
      </c>
    </row>
    <row r="5148" spans="2:31" ht="14.5" hidden="1">
      <c r="B5148" s="29" t="s">
        <v>4101</v>
      </c>
      <c r="C5148" s="30" t="str">
        <f t="shared" si="915"/>
        <v>(Acreedores quirografarios)</v>
      </c>
      <c r="D5148" s="30">
        <v>5</v>
      </c>
      <c r="E5148" s="30" t="s">
        <v>5676</v>
      </c>
      <c r="F5148" s="30" t="s">
        <v>5677</v>
      </c>
      <c r="G5148" s="30" t="s">
        <v>4912</v>
      </c>
      <c r="H5148" s="31" t="s">
        <v>4161</v>
      </c>
      <c r="I5148" s="31" t="s">
        <v>48</v>
      </c>
      <c r="J5148" s="32">
        <v>2137000</v>
      </c>
      <c r="K5148" s="33">
        <f t="shared" si="916"/>
        <v>422.23298426575258</v>
      </c>
      <c r="L5148" s="33">
        <v>2013988</v>
      </c>
      <c r="M5148" s="33">
        <v>0</v>
      </c>
      <c r="N5148" s="33">
        <v>0</v>
      </c>
      <c r="O5148" s="33">
        <v>0</v>
      </c>
      <c r="P5148" s="33">
        <f t="shared" si="917"/>
        <v>2137000</v>
      </c>
      <c r="Q5148" s="33">
        <f t="shared" si="918"/>
        <v>422.23298426575258</v>
      </c>
      <c r="R5148" s="33">
        <f t="shared" si="919"/>
        <v>2013988</v>
      </c>
      <c r="S5148" s="33"/>
      <c r="T5148" s="30" t="str">
        <f t="shared" si="920"/>
        <v>COP</v>
      </c>
      <c r="U5148" s="33">
        <v>0</v>
      </c>
      <c r="V5148" s="33">
        <v>0</v>
      </c>
      <c r="W5148" s="33">
        <v>0</v>
      </c>
      <c r="X5148" s="33">
        <f t="shared" si="921"/>
        <v>2137000</v>
      </c>
      <c r="Y5148" s="33">
        <f t="shared" si="922"/>
        <v>422.23298426575258</v>
      </c>
      <c r="Z5148" s="33">
        <f t="shared" si="923"/>
        <v>2013988</v>
      </c>
      <c r="AA5148" s="34">
        <f t="shared" si="924"/>
        <v>4.9659725038681897E-05</v>
      </c>
      <c r="AB5148" s="33" t="s">
        <v>252</v>
      </c>
      <c r="AC5148" s="35">
        <v>44940</v>
      </c>
      <c r="AD5148" s="33">
        <v>60</v>
      </c>
      <c r="AE5148" s="36">
        <f t="shared" si="925"/>
        <v>45000</v>
      </c>
    </row>
    <row r="5149" spans="2:31" ht="14.5" hidden="1">
      <c r="B5149" s="29" t="s">
        <v>4101</v>
      </c>
      <c r="C5149" s="30" t="str">
        <f t="shared" si="915"/>
        <v>(Acreedores quirografarios)</v>
      </c>
      <c r="D5149" s="30">
        <v>5</v>
      </c>
      <c r="E5149" s="30" t="s">
        <v>5676</v>
      </c>
      <c r="F5149" s="30" t="s">
        <v>5677</v>
      </c>
      <c r="G5149" s="30" t="s">
        <v>4912</v>
      </c>
      <c r="H5149" s="31" t="s">
        <v>4162</v>
      </c>
      <c r="I5149" s="31" t="s">
        <v>48</v>
      </c>
      <c r="J5149" s="32">
        <v>1343001</v>
      </c>
      <c r="K5149" s="33">
        <f t="shared" si="916"/>
        <v>265.35299852196607</v>
      </c>
      <c r="L5149" s="33">
        <v>1265694</v>
      </c>
      <c r="M5149" s="33">
        <v>0</v>
      </c>
      <c r="N5149" s="33">
        <v>0</v>
      </c>
      <c r="O5149" s="33">
        <v>0</v>
      </c>
      <c r="P5149" s="33">
        <f t="shared" si="917"/>
        <v>1343001</v>
      </c>
      <c r="Q5149" s="33">
        <f t="shared" si="918"/>
        <v>265.35299852196607</v>
      </c>
      <c r="R5149" s="33">
        <f t="shared" si="919"/>
        <v>1265694</v>
      </c>
      <c r="S5149" s="33"/>
      <c r="T5149" s="30" t="str">
        <f t="shared" si="920"/>
        <v>COP</v>
      </c>
      <c r="U5149" s="33">
        <v>0</v>
      </c>
      <c r="V5149" s="33">
        <v>0</v>
      </c>
      <c r="W5149" s="33">
        <v>0</v>
      </c>
      <c r="X5149" s="33">
        <f t="shared" si="921"/>
        <v>1343001</v>
      </c>
      <c r="Y5149" s="33">
        <f t="shared" si="922"/>
        <v>265.35299852196607</v>
      </c>
      <c r="Z5149" s="33">
        <f t="shared" si="923"/>
        <v>1265694</v>
      </c>
      <c r="AA5149" s="34">
        <f t="shared" si="924"/>
        <v>3.1208734125083887E-05</v>
      </c>
      <c r="AB5149" s="33" t="s">
        <v>252</v>
      </c>
      <c r="AC5149" s="35">
        <v>44940</v>
      </c>
      <c r="AD5149" s="33">
        <v>60</v>
      </c>
      <c r="AE5149" s="36">
        <f t="shared" si="925"/>
        <v>45000</v>
      </c>
    </row>
    <row r="5150" spans="2:31" ht="14.5" hidden="1">
      <c r="B5150" s="29" t="s">
        <v>4101</v>
      </c>
      <c r="C5150" s="30" t="str">
        <f t="shared" si="915"/>
        <v>(Acreedores quirografarios)</v>
      </c>
      <c r="D5150" s="30">
        <v>5</v>
      </c>
      <c r="E5150" s="30" t="s">
        <v>5676</v>
      </c>
      <c r="F5150" s="30" t="s">
        <v>5677</v>
      </c>
      <c r="G5150" s="30" t="s">
        <v>4912</v>
      </c>
      <c r="H5150" s="31" t="s">
        <v>4163</v>
      </c>
      <c r="I5150" s="31" t="s">
        <v>48</v>
      </c>
      <c r="J5150" s="32">
        <v>2347000</v>
      </c>
      <c r="K5150" s="33">
        <f t="shared" si="916"/>
        <v>463.72527437969745</v>
      </c>
      <c r="L5150" s="33">
        <v>2211900</v>
      </c>
      <c r="M5150" s="33">
        <v>0</v>
      </c>
      <c r="N5150" s="33">
        <v>0</v>
      </c>
      <c r="O5150" s="33">
        <v>0</v>
      </c>
      <c r="P5150" s="33">
        <f t="shared" si="917"/>
        <v>2347000</v>
      </c>
      <c r="Q5150" s="33">
        <f t="shared" si="918"/>
        <v>463.72527437969745</v>
      </c>
      <c r="R5150" s="33">
        <f t="shared" si="919"/>
        <v>2211900</v>
      </c>
      <c r="S5150" s="33"/>
      <c r="T5150" s="30" t="str">
        <f t="shared" si="920"/>
        <v>COP</v>
      </c>
      <c r="U5150" s="33">
        <v>0</v>
      </c>
      <c r="V5150" s="33">
        <v>0</v>
      </c>
      <c r="W5150" s="33">
        <v>0</v>
      </c>
      <c r="X5150" s="33">
        <f t="shared" si="921"/>
        <v>2347000</v>
      </c>
      <c r="Y5150" s="33">
        <f t="shared" si="922"/>
        <v>463.72527437969745</v>
      </c>
      <c r="Z5150" s="33">
        <f t="shared" si="923"/>
        <v>2211900</v>
      </c>
      <c r="AA5150" s="34">
        <f t="shared" si="924"/>
        <v>5.453972209023117E-05</v>
      </c>
      <c r="AB5150" s="33" t="s">
        <v>252</v>
      </c>
      <c r="AC5150" s="35">
        <v>44940</v>
      </c>
      <c r="AD5150" s="33">
        <v>60</v>
      </c>
      <c r="AE5150" s="36">
        <f t="shared" si="925"/>
        <v>45000</v>
      </c>
    </row>
    <row r="5151" spans="2:31" ht="14.5" hidden="1">
      <c r="B5151" s="29" t="s">
        <v>4101</v>
      </c>
      <c r="C5151" s="30" t="str">
        <f t="shared" si="915"/>
        <v>(Acreedores quirografarios)</v>
      </c>
      <c r="D5151" s="30">
        <v>5</v>
      </c>
      <c r="E5151" s="30" t="s">
        <v>5676</v>
      </c>
      <c r="F5151" s="30" t="s">
        <v>5677</v>
      </c>
      <c r="G5151" s="30" t="s">
        <v>4912</v>
      </c>
      <c r="H5151" s="31" t="s">
        <v>4164</v>
      </c>
      <c r="I5151" s="31" t="s">
        <v>48</v>
      </c>
      <c r="J5151" s="32">
        <v>3002000</v>
      </c>
      <c r="K5151" s="33">
        <f t="shared" si="916"/>
        <v>593.14150340157448</v>
      </c>
      <c r="L5151" s="33">
        <v>2829196</v>
      </c>
      <c r="M5151" s="33">
        <v>0</v>
      </c>
      <c r="N5151" s="33">
        <v>0</v>
      </c>
      <c r="O5151" s="33">
        <v>0</v>
      </c>
      <c r="P5151" s="33">
        <f t="shared" si="917"/>
        <v>3002000</v>
      </c>
      <c r="Q5151" s="33">
        <f t="shared" si="918"/>
        <v>593.14150340157448</v>
      </c>
      <c r="R5151" s="33">
        <f t="shared" si="919"/>
        <v>2829196</v>
      </c>
      <c r="S5151" s="33"/>
      <c r="T5151" s="30" t="str">
        <f t="shared" si="920"/>
        <v>COP</v>
      </c>
      <c r="U5151" s="33">
        <v>0</v>
      </c>
      <c r="V5151" s="33">
        <v>0</v>
      </c>
      <c r="W5151" s="33">
        <v>0</v>
      </c>
      <c r="X5151" s="33">
        <f t="shared" si="921"/>
        <v>3002000</v>
      </c>
      <c r="Y5151" s="33">
        <f t="shared" si="922"/>
        <v>593.14150340157448</v>
      </c>
      <c r="Z5151" s="33">
        <f t="shared" si="923"/>
        <v>2829196</v>
      </c>
      <c r="AA5151" s="34">
        <f t="shared" si="924"/>
        <v>6.9760641791579025E-05</v>
      </c>
      <c r="AB5151" s="33" t="s">
        <v>252</v>
      </c>
      <c r="AC5151" s="35">
        <v>44940</v>
      </c>
      <c r="AD5151" s="33">
        <v>60</v>
      </c>
      <c r="AE5151" s="36">
        <f t="shared" si="925"/>
        <v>45000</v>
      </c>
    </row>
    <row r="5152" spans="2:31" ht="14.5" hidden="1">
      <c r="B5152" s="29" t="s">
        <v>4101</v>
      </c>
      <c r="C5152" s="30" t="str">
        <f t="shared" si="915"/>
        <v>(Acreedores quirografarios)</v>
      </c>
      <c r="D5152" s="30">
        <v>5</v>
      </c>
      <c r="E5152" s="30" t="s">
        <v>5676</v>
      </c>
      <c r="F5152" s="30" t="s">
        <v>5677</v>
      </c>
      <c r="G5152" s="30" t="s">
        <v>4912</v>
      </c>
      <c r="H5152" s="31" t="s">
        <v>4165</v>
      </c>
      <c r="I5152" s="31" t="s">
        <v>48</v>
      </c>
      <c r="J5152" s="32">
        <v>822000</v>
      </c>
      <c r="K5152" s="33">
        <f t="shared" si="916"/>
        <v>162.41244483579146</v>
      </c>
      <c r="L5152" s="33">
        <v>774683</v>
      </c>
      <c r="M5152" s="33">
        <v>0</v>
      </c>
      <c r="N5152" s="33">
        <v>0</v>
      </c>
      <c r="O5152" s="33">
        <v>0</v>
      </c>
      <c r="P5152" s="33">
        <f t="shared" si="917"/>
        <v>822000</v>
      </c>
      <c r="Q5152" s="33">
        <f t="shared" si="918"/>
        <v>162.41244483579146</v>
      </c>
      <c r="R5152" s="33">
        <f t="shared" si="919"/>
        <v>774683</v>
      </c>
      <c r="S5152" s="33"/>
      <c r="T5152" s="30" t="str">
        <f t="shared" si="920"/>
        <v>COP</v>
      </c>
      <c r="U5152" s="33">
        <v>0</v>
      </c>
      <c r="V5152" s="33">
        <v>0</v>
      </c>
      <c r="W5152" s="33">
        <v>0</v>
      </c>
      <c r="X5152" s="33">
        <f t="shared" si="921"/>
        <v>822000</v>
      </c>
      <c r="Y5152" s="33">
        <f t="shared" si="922"/>
        <v>162.41244483579146</v>
      </c>
      <c r="Z5152" s="33">
        <f t="shared" si="923"/>
        <v>774683</v>
      </c>
      <c r="AA5152" s="34">
        <f t="shared" si="924"/>
        <v>1.9101675269237556E-05</v>
      </c>
      <c r="AB5152" s="33" t="s">
        <v>252</v>
      </c>
      <c r="AC5152" s="35">
        <v>44941</v>
      </c>
      <c r="AD5152" s="33">
        <v>60</v>
      </c>
      <c r="AE5152" s="36">
        <f t="shared" si="925"/>
        <v>45001</v>
      </c>
    </row>
    <row r="5153" spans="2:31" ht="14.5" hidden="1">
      <c r="B5153" s="29" t="s">
        <v>4101</v>
      </c>
      <c r="C5153" s="30" t="str">
        <f t="shared" si="915"/>
        <v>(Acreedores quirografarios)</v>
      </c>
      <c r="D5153" s="30">
        <v>5</v>
      </c>
      <c r="E5153" s="30" t="s">
        <v>5676</v>
      </c>
      <c r="F5153" s="30" t="s">
        <v>5677</v>
      </c>
      <c r="G5153" s="30" t="s">
        <v>4912</v>
      </c>
      <c r="H5153" s="31" t="s">
        <v>4166</v>
      </c>
      <c r="I5153" s="31" t="s">
        <v>48</v>
      </c>
      <c r="J5153" s="32">
        <v>1289000</v>
      </c>
      <c r="K5153" s="33">
        <f t="shared" si="916"/>
        <v>254.68327096239921</v>
      </c>
      <c r="L5153" s="33">
        <v>1214801</v>
      </c>
      <c r="M5153" s="33">
        <v>0</v>
      </c>
      <c r="N5153" s="33">
        <v>0</v>
      </c>
      <c r="O5153" s="33">
        <v>0</v>
      </c>
      <c r="P5153" s="33">
        <f t="shared" si="917"/>
        <v>1289000</v>
      </c>
      <c r="Q5153" s="33">
        <f t="shared" si="918"/>
        <v>254.68327096239921</v>
      </c>
      <c r="R5153" s="33">
        <f t="shared" si="919"/>
        <v>1214801</v>
      </c>
      <c r="S5153" s="33"/>
      <c r="T5153" s="30" t="str">
        <f t="shared" si="920"/>
        <v>COP</v>
      </c>
      <c r="U5153" s="33">
        <v>0</v>
      </c>
      <c r="V5153" s="33">
        <v>0</v>
      </c>
      <c r="W5153" s="33">
        <v>0</v>
      </c>
      <c r="X5153" s="33">
        <f t="shared" si="921"/>
        <v>1289000</v>
      </c>
      <c r="Y5153" s="33">
        <f t="shared" si="922"/>
        <v>254.68327096239921</v>
      </c>
      <c r="Z5153" s="33">
        <f t="shared" si="923"/>
        <v>1214801</v>
      </c>
      <c r="AA5153" s="34">
        <f t="shared" si="924"/>
        <v>2.9953844629022521E-05</v>
      </c>
      <c r="AB5153" s="33" t="s">
        <v>252</v>
      </c>
      <c r="AC5153" s="35">
        <v>44941</v>
      </c>
      <c r="AD5153" s="33">
        <v>60</v>
      </c>
      <c r="AE5153" s="36">
        <f t="shared" si="925"/>
        <v>45001</v>
      </c>
    </row>
    <row r="5154" spans="2:31" ht="14.5" hidden="1">
      <c r="B5154" s="29" t="s">
        <v>4101</v>
      </c>
      <c r="C5154" s="30" t="str">
        <f t="shared" si="915"/>
        <v>(Acreedores quirografarios)</v>
      </c>
      <c r="D5154" s="30">
        <v>5</v>
      </c>
      <c r="E5154" s="30" t="s">
        <v>5676</v>
      </c>
      <c r="F5154" s="30" t="s">
        <v>5677</v>
      </c>
      <c r="G5154" s="30" t="s">
        <v>4912</v>
      </c>
      <c r="H5154" s="31" t="s">
        <v>4167</v>
      </c>
      <c r="I5154" s="31" t="s">
        <v>48</v>
      </c>
      <c r="J5154" s="32">
        <v>2645385</v>
      </c>
      <c r="K5154" s="33">
        <f t="shared" si="916"/>
        <v>522.68079709005519</v>
      </c>
      <c r="L5154" s="33">
        <v>2493109</v>
      </c>
      <c r="M5154" s="33">
        <v>0</v>
      </c>
      <c r="N5154" s="33">
        <v>0</v>
      </c>
      <c r="O5154" s="33">
        <v>0</v>
      </c>
      <c r="P5154" s="33">
        <f t="shared" si="917"/>
        <v>2645385</v>
      </c>
      <c r="Q5154" s="33">
        <f t="shared" si="918"/>
        <v>522.68079709005519</v>
      </c>
      <c r="R5154" s="33">
        <f t="shared" si="919"/>
        <v>2493109</v>
      </c>
      <c r="S5154" s="33"/>
      <c r="T5154" s="30" t="str">
        <f t="shared" si="920"/>
        <v>COP</v>
      </c>
      <c r="U5154" s="33">
        <v>0</v>
      </c>
      <c r="V5154" s="33">
        <v>0</v>
      </c>
      <c r="W5154" s="33">
        <v>0</v>
      </c>
      <c r="X5154" s="33">
        <f t="shared" si="921"/>
        <v>2645385</v>
      </c>
      <c r="Y5154" s="33">
        <f t="shared" si="922"/>
        <v>522.68079709005519</v>
      </c>
      <c r="Z5154" s="33">
        <f t="shared" si="923"/>
        <v>2493109</v>
      </c>
      <c r="AA5154" s="34">
        <f t="shared" si="924"/>
        <v>6.1473607306231805E-05</v>
      </c>
      <c r="AB5154" s="33" t="s">
        <v>252</v>
      </c>
      <c r="AC5154" s="35">
        <v>44941</v>
      </c>
      <c r="AD5154" s="33">
        <v>60</v>
      </c>
      <c r="AE5154" s="36">
        <f t="shared" si="925"/>
        <v>45001</v>
      </c>
    </row>
    <row r="5155" spans="2:31" ht="14.5" hidden="1">
      <c r="B5155" s="29" t="s">
        <v>4101</v>
      </c>
      <c r="C5155" s="30" t="str">
        <f t="shared" si="915"/>
        <v>(Acreedores quirografarios)</v>
      </c>
      <c r="D5155" s="30">
        <v>5</v>
      </c>
      <c r="E5155" s="30" t="s">
        <v>5676</v>
      </c>
      <c r="F5155" s="30" t="s">
        <v>5677</v>
      </c>
      <c r="G5155" s="30" t="s">
        <v>4912</v>
      </c>
      <c r="H5155" s="31" t="s">
        <v>4168</v>
      </c>
      <c r="I5155" s="31" t="s">
        <v>48</v>
      </c>
      <c r="J5155" s="32">
        <v>864000</v>
      </c>
      <c r="K5155" s="33">
        <f t="shared" si="916"/>
        <v>170.71102864869962</v>
      </c>
      <c r="L5155" s="33">
        <v>814266</v>
      </c>
      <c r="M5155" s="33">
        <v>0</v>
      </c>
      <c r="N5155" s="33">
        <v>0</v>
      </c>
      <c r="O5155" s="33">
        <v>0</v>
      </c>
      <c r="P5155" s="33">
        <f t="shared" si="917"/>
        <v>864000</v>
      </c>
      <c r="Q5155" s="33">
        <f t="shared" si="918"/>
        <v>170.71102864869962</v>
      </c>
      <c r="R5155" s="33">
        <f t="shared" si="919"/>
        <v>814266</v>
      </c>
      <c r="S5155" s="33"/>
      <c r="T5155" s="30" t="str">
        <f t="shared" si="920"/>
        <v>COP</v>
      </c>
      <c r="U5155" s="33">
        <v>0</v>
      </c>
      <c r="V5155" s="33">
        <v>0</v>
      </c>
      <c r="W5155" s="33">
        <v>0</v>
      </c>
      <c r="X5155" s="33">
        <f t="shared" si="921"/>
        <v>864000</v>
      </c>
      <c r="Y5155" s="33">
        <f t="shared" si="922"/>
        <v>170.71102864869962</v>
      </c>
      <c r="Z5155" s="33">
        <f t="shared" si="923"/>
        <v>814266</v>
      </c>
      <c r="AA5155" s="34">
        <f t="shared" si="924"/>
        <v>2.0077689473992572E-05</v>
      </c>
      <c r="AB5155" s="33" t="s">
        <v>252</v>
      </c>
      <c r="AC5155" s="35">
        <v>44941</v>
      </c>
      <c r="AD5155" s="33">
        <v>60</v>
      </c>
      <c r="AE5155" s="36">
        <f t="shared" si="925"/>
        <v>45001</v>
      </c>
    </row>
    <row r="5156" spans="2:31" ht="14.5" hidden="1">
      <c r="B5156" s="29" t="s">
        <v>4101</v>
      </c>
      <c r="C5156" s="30" t="str">
        <f t="shared" si="915"/>
        <v>(Acreedores quirografarios)</v>
      </c>
      <c r="D5156" s="30">
        <v>5</v>
      </c>
      <c r="E5156" s="30" t="s">
        <v>5676</v>
      </c>
      <c r="F5156" s="30" t="s">
        <v>5677</v>
      </c>
      <c r="G5156" s="30" t="s">
        <v>4912</v>
      </c>
      <c r="H5156" s="31" t="s">
        <v>4169</v>
      </c>
      <c r="I5156" s="31" t="s">
        <v>48</v>
      </c>
      <c r="J5156" s="32">
        <v>3169000</v>
      </c>
      <c r="K5156" s="33">
        <f t="shared" si="916"/>
        <v>626.13771921548891</v>
      </c>
      <c r="L5156" s="33">
        <v>2986583</v>
      </c>
      <c r="M5156" s="33">
        <v>0</v>
      </c>
      <c r="N5156" s="33">
        <v>0</v>
      </c>
      <c r="O5156" s="33">
        <v>0</v>
      </c>
      <c r="P5156" s="33">
        <f t="shared" si="917"/>
        <v>3169000</v>
      </c>
      <c r="Q5156" s="33">
        <f t="shared" si="918"/>
        <v>626.13771921548891</v>
      </c>
      <c r="R5156" s="33">
        <f t="shared" si="919"/>
        <v>2986583</v>
      </c>
      <c r="S5156" s="33"/>
      <c r="T5156" s="30" t="str">
        <f t="shared" si="920"/>
        <v>COP</v>
      </c>
      <c r="U5156" s="33">
        <v>0</v>
      </c>
      <c r="V5156" s="33">
        <v>0</v>
      </c>
      <c r="W5156" s="33">
        <v>0</v>
      </c>
      <c r="X5156" s="33">
        <f t="shared" si="921"/>
        <v>3169000</v>
      </c>
      <c r="Y5156" s="33">
        <f t="shared" si="922"/>
        <v>626.13771921548891</v>
      </c>
      <c r="Z5156" s="33">
        <f t="shared" si="923"/>
        <v>2986583</v>
      </c>
      <c r="AA5156" s="34">
        <f t="shared" si="924"/>
        <v>7.3641397359468729E-05</v>
      </c>
      <c r="AB5156" s="33" t="s">
        <v>252</v>
      </c>
      <c r="AC5156" s="35">
        <v>44941</v>
      </c>
      <c r="AD5156" s="33">
        <v>60</v>
      </c>
      <c r="AE5156" s="36">
        <f t="shared" si="925"/>
        <v>45001</v>
      </c>
    </row>
    <row r="5157" spans="2:31" ht="14.5" hidden="1">
      <c r="B5157" s="29" t="s">
        <v>4101</v>
      </c>
      <c r="C5157" s="30" t="str">
        <f t="shared" si="915"/>
        <v>(Acreedores quirografarios)</v>
      </c>
      <c r="D5157" s="30">
        <v>5</v>
      </c>
      <c r="E5157" s="30" t="s">
        <v>5676</v>
      </c>
      <c r="F5157" s="30" t="s">
        <v>5677</v>
      </c>
      <c r="G5157" s="30" t="s">
        <v>4912</v>
      </c>
      <c r="H5157" s="31" t="s">
        <v>4170</v>
      </c>
      <c r="I5157" s="31" t="s">
        <v>48</v>
      </c>
      <c r="J5157" s="32">
        <v>3669000</v>
      </c>
      <c r="K5157" s="33">
        <f t="shared" si="916"/>
        <v>725.10099898319652</v>
      </c>
      <c r="L5157" s="33">
        <v>3458623</v>
      </c>
      <c r="M5157" s="33">
        <v>0</v>
      </c>
      <c r="N5157" s="33">
        <v>0</v>
      </c>
      <c r="O5157" s="33">
        <v>0</v>
      </c>
      <c r="P5157" s="33">
        <f t="shared" si="917"/>
        <v>3669000</v>
      </c>
      <c r="Q5157" s="33">
        <f t="shared" si="918"/>
        <v>725.10099898319652</v>
      </c>
      <c r="R5157" s="33">
        <f t="shared" si="919"/>
        <v>3458623</v>
      </c>
      <c r="S5157" s="33"/>
      <c r="T5157" s="30" t="str">
        <f t="shared" si="920"/>
        <v>COP</v>
      </c>
      <c r="U5157" s="33">
        <v>0</v>
      </c>
      <c r="V5157" s="33">
        <v>0</v>
      </c>
      <c r="W5157" s="33">
        <v>0</v>
      </c>
      <c r="X5157" s="33">
        <f t="shared" si="921"/>
        <v>3669000</v>
      </c>
      <c r="Y5157" s="33">
        <f t="shared" si="922"/>
        <v>725.10099898319652</v>
      </c>
      <c r="Z5157" s="33">
        <f t="shared" si="923"/>
        <v>3458623</v>
      </c>
      <c r="AA5157" s="34">
        <f t="shared" si="924"/>
        <v>8.5280680516696769E-05</v>
      </c>
      <c r="AB5157" s="33" t="s">
        <v>252</v>
      </c>
      <c r="AC5157" s="35">
        <v>44941</v>
      </c>
      <c r="AD5157" s="33">
        <v>60</v>
      </c>
      <c r="AE5157" s="36">
        <f t="shared" si="925"/>
        <v>45001</v>
      </c>
    </row>
    <row r="5158" spans="2:31" ht="14.5" hidden="1">
      <c r="B5158" s="29" t="s">
        <v>4101</v>
      </c>
      <c r="C5158" s="30" t="str">
        <f t="shared" si="915"/>
        <v>(Acreedores quirografarios)</v>
      </c>
      <c r="D5158" s="30">
        <v>5</v>
      </c>
      <c r="E5158" s="30" t="s">
        <v>5676</v>
      </c>
      <c r="F5158" s="30" t="s">
        <v>5677</v>
      </c>
      <c r="G5158" s="30" t="s">
        <v>4912</v>
      </c>
      <c r="H5158" s="31" t="s">
        <v>4171</v>
      </c>
      <c r="I5158" s="31" t="s">
        <v>48</v>
      </c>
      <c r="J5158" s="32">
        <v>3025000</v>
      </c>
      <c r="K5158" s="33">
        <f t="shared" si="916"/>
        <v>597.68588110737232</v>
      </c>
      <c r="L5158" s="33">
        <v>2850872</v>
      </c>
      <c r="M5158" s="33">
        <v>0</v>
      </c>
      <c r="N5158" s="33">
        <v>0</v>
      </c>
      <c r="O5158" s="33">
        <v>0</v>
      </c>
      <c r="P5158" s="33">
        <f t="shared" si="917"/>
        <v>3025000</v>
      </c>
      <c r="Q5158" s="33">
        <f t="shared" si="918"/>
        <v>597.68588110737232</v>
      </c>
      <c r="R5158" s="33">
        <f t="shared" si="919"/>
        <v>2850872</v>
      </c>
      <c r="S5158" s="33"/>
      <c r="T5158" s="30" t="str">
        <f t="shared" si="920"/>
        <v>COP</v>
      </c>
      <c r="U5158" s="33">
        <v>0</v>
      </c>
      <c r="V5158" s="33">
        <v>0</v>
      </c>
      <c r="W5158" s="33">
        <v>0</v>
      </c>
      <c r="X5158" s="33">
        <f t="shared" si="921"/>
        <v>3025000</v>
      </c>
      <c r="Y5158" s="33">
        <f t="shared" si="922"/>
        <v>597.68588110737232</v>
      </c>
      <c r="Z5158" s="33">
        <f t="shared" si="923"/>
        <v>2850872</v>
      </c>
      <c r="AA5158" s="34">
        <f t="shared" si="924"/>
        <v>7.0295115780469959E-05</v>
      </c>
      <c r="AB5158" s="33" t="s">
        <v>252</v>
      </c>
      <c r="AC5158" s="35">
        <v>44941</v>
      </c>
      <c r="AD5158" s="33">
        <v>60</v>
      </c>
      <c r="AE5158" s="36">
        <f t="shared" si="925"/>
        <v>45001</v>
      </c>
    </row>
    <row r="5159" spans="2:31" ht="14.5" hidden="1">
      <c r="B5159" s="29" t="s">
        <v>4101</v>
      </c>
      <c r="C5159" s="30" t="str">
        <f t="shared" si="915"/>
        <v>(Acreedores quirografarios)</v>
      </c>
      <c r="D5159" s="30">
        <v>5</v>
      </c>
      <c r="E5159" s="30" t="s">
        <v>5676</v>
      </c>
      <c r="F5159" s="30" t="s">
        <v>5677</v>
      </c>
      <c r="G5159" s="30" t="s">
        <v>4912</v>
      </c>
      <c r="H5159" s="31" t="s">
        <v>4172</v>
      </c>
      <c r="I5159" s="31" t="s">
        <v>48</v>
      </c>
      <c r="J5159" s="32">
        <v>682000</v>
      </c>
      <c r="K5159" s="33">
        <f t="shared" si="916"/>
        <v>134.75077832636245</v>
      </c>
      <c r="L5159" s="33">
        <v>642741</v>
      </c>
      <c r="M5159" s="33">
        <v>0</v>
      </c>
      <c r="N5159" s="33">
        <v>0</v>
      </c>
      <c r="O5159" s="33">
        <v>0</v>
      </c>
      <c r="P5159" s="33">
        <f t="shared" si="917"/>
        <v>682000</v>
      </c>
      <c r="Q5159" s="33">
        <f t="shared" si="918"/>
        <v>134.75077832636245</v>
      </c>
      <c r="R5159" s="33">
        <f t="shared" si="919"/>
        <v>642741</v>
      </c>
      <c r="S5159" s="33"/>
      <c r="T5159" s="30" t="str">
        <f t="shared" si="920"/>
        <v>COP</v>
      </c>
      <c r="U5159" s="33">
        <v>0</v>
      </c>
      <c r="V5159" s="33">
        <v>0</v>
      </c>
      <c r="W5159" s="33">
        <v>0</v>
      </c>
      <c r="X5159" s="33">
        <f t="shared" si="921"/>
        <v>682000</v>
      </c>
      <c r="Y5159" s="33">
        <f t="shared" si="922"/>
        <v>134.75077832636245</v>
      </c>
      <c r="Z5159" s="33">
        <f t="shared" si="923"/>
        <v>642741</v>
      </c>
      <c r="AA5159" s="34">
        <f t="shared" si="924"/>
        <v>1.5848327463265642E-05</v>
      </c>
      <c r="AB5159" s="33" t="s">
        <v>252</v>
      </c>
      <c r="AC5159" s="35">
        <v>44941</v>
      </c>
      <c r="AD5159" s="33">
        <v>60</v>
      </c>
      <c r="AE5159" s="36">
        <f t="shared" si="925"/>
        <v>45001</v>
      </c>
    </row>
    <row r="5160" spans="2:31" ht="14.5" hidden="1">
      <c r="B5160" s="29" t="s">
        <v>4101</v>
      </c>
      <c r="C5160" s="30" t="str">
        <f t="shared" si="915"/>
        <v>(Acreedores quirografarios)</v>
      </c>
      <c r="D5160" s="30">
        <v>5</v>
      </c>
      <c r="E5160" s="30" t="s">
        <v>5676</v>
      </c>
      <c r="F5160" s="30" t="s">
        <v>5677</v>
      </c>
      <c r="G5160" s="30" t="s">
        <v>4912</v>
      </c>
      <c r="H5160" s="31" t="s">
        <v>4173</v>
      </c>
      <c r="I5160" s="31" t="s">
        <v>48</v>
      </c>
      <c r="J5160" s="32">
        <v>411000</v>
      </c>
      <c r="K5160" s="33">
        <f t="shared" si="916"/>
        <v>81.206327242995059</v>
      </c>
      <c r="L5160" s="33">
        <v>387342</v>
      </c>
      <c r="M5160" s="33">
        <v>0</v>
      </c>
      <c r="N5160" s="33">
        <v>0</v>
      </c>
      <c r="O5160" s="33">
        <v>0</v>
      </c>
      <c r="P5160" s="33">
        <f t="shared" si="917"/>
        <v>411000</v>
      </c>
      <c r="Q5160" s="33">
        <f t="shared" si="918"/>
        <v>81.206327242995059</v>
      </c>
      <c r="R5160" s="33">
        <f t="shared" si="919"/>
        <v>387342</v>
      </c>
      <c r="S5160" s="33"/>
      <c r="T5160" s="30" t="str">
        <f t="shared" si="920"/>
        <v>COP</v>
      </c>
      <c r="U5160" s="33">
        <v>0</v>
      </c>
      <c r="V5160" s="33">
        <v>0</v>
      </c>
      <c r="W5160" s="33">
        <v>0</v>
      </c>
      <c r="X5160" s="33">
        <f t="shared" si="921"/>
        <v>411000</v>
      </c>
      <c r="Y5160" s="33">
        <f t="shared" si="922"/>
        <v>81.206327242995059</v>
      </c>
      <c r="Z5160" s="33">
        <f t="shared" si="923"/>
        <v>387342</v>
      </c>
      <c r="AA5160" s="34">
        <f t="shared" si="924"/>
        <v>9.5508499633230806E-06</v>
      </c>
      <c r="AB5160" s="33" t="s">
        <v>252</v>
      </c>
      <c r="AC5160" s="35">
        <v>44941</v>
      </c>
      <c r="AD5160" s="33">
        <v>60</v>
      </c>
      <c r="AE5160" s="36">
        <f t="shared" si="925"/>
        <v>45001</v>
      </c>
    </row>
    <row r="5161" spans="2:31" ht="14.5" hidden="1">
      <c r="B5161" s="29" t="s">
        <v>4101</v>
      </c>
      <c r="C5161" s="30" t="str">
        <f t="shared" si="915"/>
        <v>(Acreedores quirografarios)</v>
      </c>
      <c r="D5161" s="30">
        <v>5</v>
      </c>
      <c r="E5161" s="30" t="s">
        <v>5676</v>
      </c>
      <c r="F5161" s="30" t="s">
        <v>5677</v>
      </c>
      <c r="G5161" s="30" t="s">
        <v>4912</v>
      </c>
      <c r="H5161" s="31" t="s">
        <v>4174</v>
      </c>
      <c r="I5161" s="31" t="s">
        <v>48</v>
      </c>
      <c r="J5161" s="32">
        <v>1275001</v>
      </c>
      <c r="K5161" s="33">
        <f t="shared" si="916"/>
        <v>251.91735589169468</v>
      </c>
      <c r="L5161" s="33">
        <v>1201608</v>
      </c>
      <c r="M5161" s="33">
        <v>0</v>
      </c>
      <c r="N5161" s="33">
        <v>0</v>
      </c>
      <c r="O5161" s="33">
        <v>0</v>
      </c>
      <c r="P5161" s="33">
        <f t="shared" si="917"/>
        <v>1275001</v>
      </c>
      <c r="Q5161" s="33">
        <f t="shared" si="918"/>
        <v>251.91735589169468</v>
      </c>
      <c r="R5161" s="33">
        <f t="shared" si="919"/>
        <v>1201608</v>
      </c>
      <c r="S5161" s="33"/>
      <c r="T5161" s="30" t="str">
        <f t="shared" si="920"/>
        <v>COP</v>
      </c>
      <c r="U5161" s="33">
        <v>0</v>
      </c>
      <c r="V5161" s="33">
        <v>0</v>
      </c>
      <c r="W5161" s="33">
        <v>0</v>
      </c>
      <c r="X5161" s="33">
        <f t="shared" si="921"/>
        <v>1275001</v>
      </c>
      <c r="Y5161" s="33">
        <f t="shared" si="922"/>
        <v>251.91735589169468</v>
      </c>
      <c r="Z5161" s="33">
        <f t="shared" si="923"/>
        <v>1201608</v>
      </c>
      <c r="AA5161" s="34">
        <f t="shared" si="924"/>
        <v>2.9628539437315653E-05</v>
      </c>
      <c r="AB5161" s="33" t="s">
        <v>252</v>
      </c>
      <c r="AC5161" s="35">
        <v>44941</v>
      </c>
      <c r="AD5161" s="33">
        <v>60</v>
      </c>
      <c r="AE5161" s="36">
        <f t="shared" si="925"/>
        <v>45001</v>
      </c>
    </row>
    <row r="5162" spans="2:31" ht="14.5" hidden="1">
      <c r="B5162" s="29" t="s">
        <v>4101</v>
      </c>
      <c r="C5162" s="30" t="str">
        <f t="shared" si="915"/>
        <v>(Acreedores quirografarios)</v>
      </c>
      <c r="D5162" s="30">
        <v>5</v>
      </c>
      <c r="E5162" s="30" t="s">
        <v>5676</v>
      </c>
      <c r="F5162" s="30" t="s">
        <v>5677</v>
      </c>
      <c r="G5162" s="30" t="s">
        <v>4912</v>
      </c>
      <c r="H5162" s="31" t="s">
        <v>4175</v>
      </c>
      <c r="I5162" s="31" t="s">
        <v>48</v>
      </c>
      <c r="J5162" s="32">
        <v>1213000</v>
      </c>
      <c r="K5162" s="33">
        <f t="shared" si="916"/>
        <v>239.667075484554</v>
      </c>
      <c r="L5162" s="33">
        <v>1143176</v>
      </c>
      <c r="M5162" s="33">
        <v>0</v>
      </c>
      <c r="N5162" s="33">
        <v>0</v>
      </c>
      <c r="O5162" s="33">
        <v>0</v>
      </c>
      <c r="P5162" s="33">
        <f t="shared" si="917"/>
        <v>1213000</v>
      </c>
      <c r="Q5162" s="33">
        <f t="shared" si="918"/>
        <v>239.667075484554</v>
      </c>
      <c r="R5162" s="33">
        <f t="shared" si="919"/>
        <v>1143176</v>
      </c>
      <c r="S5162" s="33"/>
      <c r="T5162" s="30" t="str">
        <f t="shared" si="920"/>
        <v>COP</v>
      </c>
      <c r="U5162" s="33">
        <v>0</v>
      </c>
      <c r="V5162" s="33">
        <v>0</v>
      </c>
      <c r="W5162" s="33">
        <v>0</v>
      </c>
      <c r="X5162" s="33">
        <f t="shared" si="921"/>
        <v>1213000</v>
      </c>
      <c r="Y5162" s="33">
        <f t="shared" si="922"/>
        <v>239.667075484554</v>
      </c>
      <c r="Z5162" s="33">
        <f t="shared" si="923"/>
        <v>1143176</v>
      </c>
      <c r="AA5162" s="34">
        <f t="shared" si="924"/>
        <v>2.8187757737791993E-05</v>
      </c>
      <c r="AB5162" s="33" t="s">
        <v>252</v>
      </c>
      <c r="AC5162" s="35">
        <v>44942</v>
      </c>
      <c r="AD5162" s="33">
        <v>60</v>
      </c>
      <c r="AE5162" s="36">
        <f t="shared" si="925"/>
        <v>45002</v>
      </c>
    </row>
    <row r="5163" spans="2:31" ht="14.5" hidden="1">
      <c r="B5163" s="29" t="s">
        <v>4101</v>
      </c>
      <c r="C5163" s="30" t="str">
        <f t="shared" si="915"/>
        <v>(Acreedores quirografarios)</v>
      </c>
      <c r="D5163" s="30">
        <v>5</v>
      </c>
      <c r="E5163" s="30" t="s">
        <v>5676</v>
      </c>
      <c r="F5163" s="30" t="s">
        <v>5677</v>
      </c>
      <c r="G5163" s="30" t="s">
        <v>4912</v>
      </c>
      <c r="H5163" s="31" t="s">
        <v>4176</v>
      </c>
      <c r="I5163" s="31" t="s">
        <v>48</v>
      </c>
      <c r="J5163" s="32">
        <v>752000</v>
      </c>
      <c r="K5163" s="33">
        <f t="shared" si="916"/>
        <v>148.58161158107697</v>
      </c>
      <c r="L5163" s="33">
        <v>708712</v>
      </c>
      <c r="M5163" s="33">
        <v>0</v>
      </c>
      <c r="N5163" s="33">
        <v>0</v>
      </c>
      <c r="O5163" s="33">
        <v>0</v>
      </c>
      <c r="P5163" s="33">
        <f t="shared" si="917"/>
        <v>752000</v>
      </c>
      <c r="Q5163" s="33">
        <f t="shared" si="918"/>
        <v>148.58161158107697</v>
      </c>
      <c r="R5163" s="33">
        <f t="shared" si="919"/>
        <v>708712</v>
      </c>
      <c r="S5163" s="33"/>
      <c r="T5163" s="30" t="str">
        <f t="shared" si="920"/>
        <v>COP</v>
      </c>
      <c r="U5163" s="33">
        <v>0</v>
      </c>
      <c r="V5163" s="33">
        <v>0</v>
      </c>
      <c r="W5163" s="33">
        <v>0</v>
      </c>
      <c r="X5163" s="33">
        <f t="shared" si="921"/>
        <v>752000</v>
      </c>
      <c r="Y5163" s="33">
        <f t="shared" si="922"/>
        <v>148.58161158107697</v>
      </c>
      <c r="Z5163" s="33">
        <f t="shared" si="923"/>
        <v>708712</v>
      </c>
      <c r="AA5163" s="34">
        <f t="shared" si="924"/>
        <v>1.7475001366251599E-05</v>
      </c>
      <c r="AB5163" s="33" t="s">
        <v>252</v>
      </c>
      <c r="AC5163" s="35">
        <v>44942</v>
      </c>
      <c r="AD5163" s="33">
        <v>60</v>
      </c>
      <c r="AE5163" s="36">
        <f t="shared" si="925"/>
        <v>45002</v>
      </c>
    </row>
    <row r="5164" spans="2:31" ht="14.5" hidden="1">
      <c r="B5164" s="29" t="s">
        <v>4101</v>
      </c>
      <c r="C5164" s="30" t="str">
        <f t="shared" si="915"/>
        <v>(Acreedores quirografarios)</v>
      </c>
      <c r="D5164" s="30">
        <v>5</v>
      </c>
      <c r="E5164" s="30" t="s">
        <v>5676</v>
      </c>
      <c r="F5164" s="30" t="s">
        <v>5677</v>
      </c>
      <c r="G5164" s="30" t="s">
        <v>4912</v>
      </c>
      <c r="H5164" s="31" t="s">
        <v>4177</v>
      </c>
      <c r="I5164" s="31" t="s">
        <v>48</v>
      </c>
      <c r="J5164" s="32">
        <v>1461000</v>
      </c>
      <c r="K5164" s="33">
        <f t="shared" si="916"/>
        <v>288.66735851232215</v>
      </c>
      <c r="L5164" s="33">
        <v>1376900</v>
      </c>
      <c r="M5164" s="33">
        <v>0</v>
      </c>
      <c r="N5164" s="33">
        <v>0</v>
      </c>
      <c r="O5164" s="33">
        <v>0</v>
      </c>
      <c r="P5164" s="33">
        <f t="shared" si="917"/>
        <v>1461000</v>
      </c>
      <c r="Q5164" s="33">
        <f t="shared" si="918"/>
        <v>288.66735851232215</v>
      </c>
      <c r="R5164" s="33">
        <f t="shared" si="919"/>
        <v>1376900</v>
      </c>
      <c r="S5164" s="33"/>
      <c r="T5164" s="30" t="str">
        <f t="shared" si="920"/>
        <v>COP</v>
      </c>
      <c r="U5164" s="33">
        <v>0</v>
      </c>
      <c r="V5164" s="33">
        <v>0</v>
      </c>
      <c r="W5164" s="33">
        <v>0</v>
      </c>
      <c r="X5164" s="33">
        <f t="shared" si="921"/>
        <v>1461000</v>
      </c>
      <c r="Y5164" s="33">
        <f t="shared" si="922"/>
        <v>288.66735851232215</v>
      </c>
      <c r="Z5164" s="33">
        <f t="shared" si="923"/>
        <v>1376900</v>
      </c>
      <c r="AA5164" s="34">
        <f t="shared" si="924"/>
        <v>3.3950785906252225E-05</v>
      </c>
      <c r="AB5164" s="33" t="s">
        <v>252</v>
      </c>
      <c r="AC5164" s="35">
        <v>44942</v>
      </c>
      <c r="AD5164" s="33">
        <v>60</v>
      </c>
      <c r="AE5164" s="36">
        <f t="shared" si="925"/>
        <v>45002</v>
      </c>
    </row>
    <row r="5165" spans="2:31" ht="14.5" hidden="1">
      <c r="B5165" s="29" t="s">
        <v>4101</v>
      </c>
      <c r="C5165" s="30" t="str">
        <f t="shared" si="926" ref="C5165:C5228">+IF(D5165=1,$A$4,IF(D5165=2,$A$5,IF(D5165=3,$A$6,IF(D5165=4,$A$7,IF(D5165=5,$A$8,IF(D5165=6,$A$9,))))))</f>
        <v>(Acreedores quirografarios)</v>
      </c>
      <c r="D5165" s="30">
        <v>5</v>
      </c>
      <c r="E5165" s="30" t="s">
        <v>5676</v>
      </c>
      <c r="F5165" s="30" t="s">
        <v>5677</v>
      </c>
      <c r="G5165" s="30" t="s">
        <v>4912</v>
      </c>
      <c r="H5165" s="31" t="s">
        <v>4178</v>
      </c>
      <c r="I5165" s="31" t="s">
        <v>48</v>
      </c>
      <c r="J5165" s="32">
        <v>411000</v>
      </c>
      <c r="K5165" s="33">
        <f t="shared" si="927" ref="K5165:K5228">+IF(I5165="USD",J5165,L5165/$L$3)</f>
        <v>81.206327242995059</v>
      </c>
      <c r="L5165" s="33">
        <v>387342</v>
      </c>
      <c r="M5165" s="33">
        <v>0</v>
      </c>
      <c r="N5165" s="33">
        <v>0</v>
      </c>
      <c r="O5165" s="33">
        <v>0</v>
      </c>
      <c r="P5165" s="33">
        <f t="shared" si="928" ref="P5165:P5228">+J5165+M5165</f>
        <v>411000</v>
      </c>
      <c r="Q5165" s="33">
        <f t="shared" si="929" ref="Q5165:Q5228">+K5165+N5165</f>
        <v>81.206327242995059</v>
      </c>
      <c r="R5165" s="33">
        <f t="shared" si="930" ref="R5165:R5228">+L5165+O5165</f>
        <v>387342</v>
      </c>
      <c r="S5165" s="33"/>
      <c r="T5165" s="30" t="str">
        <f t="shared" si="931" ref="T5165:T5228">+I5165</f>
        <v>COP</v>
      </c>
      <c r="U5165" s="33">
        <v>0</v>
      </c>
      <c r="V5165" s="33">
        <v>0</v>
      </c>
      <c r="W5165" s="33">
        <v>0</v>
      </c>
      <c r="X5165" s="33">
        <f t="shared" si="932" ref="X5165:X5228">+P5165+U5165</f>
        <v>411000</v>
      </c>
      <c r="Y5165" s="33">
        <f t="shared" si="933" ref="Y5165:Y5228">+Q5165+V5165</f>
        <v>81.206327242995059</v>
      </c>
      <c r="Z5165" s="33">
        <f t="shared" si="934" ref="Z5165:Z5228">+R5165+W5165</f>
        <v>387342</v>
      </c>
      <c r="AA5165" s="34">
        <f t="shared" si="935" ref="AA5165:AA5228">+IF(D5165=1,Z5165/$C$4,IF(D5165=2,Z5165/$C$5,IF(D5165=3,Z5165/$C$6,IF(D5165=4,Z5165/$C$7,IF(D5165=5,Z5165/$C$8,IF(D5165=6,Z5165/$C$9))))))</f>
        <v>9.5508499633230806E-06</v>
      </c>
      <c r="AB5165" s="33" t="s">
        <v>252</v>
      </c>
      <c r="AC5165" s="35">
        <v>44942</v>
      </c>
      <c r="AD5165" s="33">
        <v>60</v>
      </c>
      <c r="AE5165" s="36">
        <f t="shared" si="925"/>
        <v>45002</v>
      </c>
    </row>
    <row r="5166" spans="2:31" ht="14.5" hidden="1">
      <c r="B5166" s="29" t="s">
        <v>4101</v>
      </c>
      <c r="C5166" s="30" t="str">
        <f t="shared" si="926"/>
        <v>(Acreedores quirografarios)</v>
      </c>
      <c r="D5166" s="30">
        <v>5</v>
      </c>
      <c r="E5166" s="30" t="s">
        <v>5676</v>
      </c>
      <c r="F5166" s="30" t="s">
        <v>5677</v>
      </c>
      <c r="G5166" s="30" t="s">
        <v>4912</v>
      </c>
      <c r="H5166" s="31" t="s">
        <v>4179</v>
      </c>
      <c r="I5166" s="31" t="s">
        <v>48</v>
      </c>
      <c r="J5166" s="32">
        <v>947000</v>
      </c>
      <c r="K5166" s="33">
        <f t="shared" si="927"/>
        <v>187.11028648699644</v>
      </c>
      <c r="L5166" s="33">
        <v>892488</v>
      </c>
      <c r="M5166" s="33">
        <v>0</v>
      </c>
      <c r="N5166" s="33">
        <v>0</v>
      </c>
      <c r="O5166" s="33">
        <v>0</v>
      </c>
      <c r="P5166" s="33">
        <f t="shared" si="928"/>
        <v>947000</v>
      </c>
      <c r="Q5166" s="33">
        <f t="shared" si="929"/>
        <v>187.11028648699644</v>
      </c>
      <c r="R5166" s="33">
        <f t="shared" si="930"/>
        <v>892488</v>
      </c>
      <c r="S5166" s="33"/>
      <c r="T5166" s="30" t="str">
        <f t="shared" si="931"/>
        <v>COP</v>
      </c>
      <c r="U5166" s="33">
        <v>0</v>
      </c>
      <c r="V5166" s="33">
        <v>0</v>
      </c>
      <c r="W5166" s="33">
        <v>0</v>
      </c>
      <c r="X5166" s="33">
        <f t="shared" si="932"/>
        <v>947000</v>
      </c>
      <c r="Y5166" s="33">
        <f t="shared" si="933"/>
        <v>187.11028648699644</v>
      </c>
      <c r="Z5166" s="33">
        <f t="shared" si="934"/>
        <v>892488</v>
      </c>
      <c r="AA5166" s="34">
        <f t="shared" si="935"/>
        <v>2.2006441289780839E-05</v>
      </c>
      <c r="AB5166" s="33" t="s">
        <v>252</v>
      </c>
      <c r="AC5166" s="35">
        <v>44942</v>
      </c>
      <c r="AD5166" s="33">
        <v>60</v>
      </c>
      <c r="AE5166" s="36">
        <f t="shared" si="925"/>
        <v>45002</v>
      </c>
    </row>
    <row r="5167" spans="2:31" ht="14.5" hidden="1">
      <c r="B5167" s="29" t="s">
        <v>4101</v>
      </c>
      <c r="C5167" s="30" t="str">
        <f t="shared" si="926"/>
        <v>(Acreedores quirografarios)</v>
      </c>
      <c r="D5167" s="30">
        <v>5</v>
      </c>
      <c r="E5167" s="30" t="s">
        <v>5676</v>
      </c>
      <c r="F5167" s="30" t="s">
        <v>5677</v>
      </c>
      <c r="G5167" s="30" t="s">
        <v>4912</v>
      </c>
      <c r="H5167" s="31" t="s">
        <v>4180</v>
      </c>
      <c r="I5167" s="31" t="s">
        <v>48</v>
      </c>
      <c r="J5167" s="32">
        <v>1915000</v>
      </c>
      <c r="K5167" s="33">
        <f t="shared" si="927"/>
        <v>378.36976005534763</v>
      </c>
      <c r="L5167" s="33">
        <v>1804767</v>
      </c>
      <c r="M5167" s="33">
        <v>0</v>
      </c>
      <c r="N5167" s="33">
        <v>0</v>
      </c>
      <c r="O5167" s="33">
        <v>0</v>
      </c>
      <c r="P5167" s="33">
        <f t="shared" si="928"/>
        <v>1915000</v>
      </c>
      <c r="Q5167" s="33">
        <f t="shared" si="929"/>
        <v>378.36976005534763</v>
      </c>
      <c r="R5167" s="33">
        <f t="shared" si="930"/>
        <v>1804767</v>
      </c>
      <c r="S5167" s="33"/>
      <c r="T5167" s="30" t="str">
        <f t="shared" si="931"/>
        <v>COP</v>
      </c>
      <c r="U5167" s="33">
        <v>0</v>
      </c>
      <c r="V5167" s="33">
        <v>0</v>
      </c>
      <c r="W5167" s="33">
        <v>0</v>
      </c>
      <c r="X5167" s="33">
        <f t="shared" si="932"/>
        <v>1915000</v>
      </c>
      <c r="Y5167" s="33">
        <f t="shared" si="933"/>
        <v>378.36976005534763</v>
      </c>
      <c r="Z5167" s="33">
        <f t="shared" si="934"/>
        <v>1804767</v>
      </c>
      <c r="AA5167" s="34">
        <f t="shared" si="935"/>
        <v>4.450087735323488E-05</v>
      </c>
      <c r="AB5167" s="33" t="s">
        <v>252</v>
      </c>
      <c r="AC5167" s="35">
        <v>44942</v>
      </c>
      <c r="AD5167" s="33">
        <v>60</v>
      </c>
      <c r="AE5167" s="36">
        <f t="shared" si="925"/>
        <v>45002</v>
      </c>
    </row>
    <row r="5168" spans="2:31" ht="14.5" hidden="1">
      <c r="B5168" s="29" t="s">
        <v>4101</v>
      </c>
      <c r="C5168" s="30" t="str">
        <f t="shared" si="926"/>
        <v>(Acreedores quirografarios)</v>
      </c>
      <c r="D5168" s="30">
        <v>5</v>
      </c>
      <c r="E5168" s="30" t="s">
        <v>5676</v>
      </c>
      <c r="F5168" s="30" t="s">
        <v>5677</v>
      </c>
      <c r="G5168" s="30" t="s">
        <v>4912</v>
      </c>
      <c r="H5168" s="31" t="s">
        <v>4181</v>
      </c>
      <c r="I5168" s="31" t="s">
        <v>48</v>
      </c>
      <c r="J5168" s="32">
        <v>3119000</v>
      </c>
      <c r="K5168" s="33">
        <f t="shared" si="927"/>
        <v>616.25858255500691</v>
      </c>
      <c r="L5168" s="33">
        <v>2939461</v>
      </c>
      <c r="M5168" s="33">
        <v>0</v>
      </c>
      <c r="N5168" s="33">
        <v>0</v>
      </c>
      <c r="O5168" s="33">
        <v>0</v>
      </c>
      <c r="P5168" s="33">
        <f t="shared" si="928"/>
        <v>3119000</v>
      </c>
      <c r="Q5168" s="33">
        <f t="shared" si="929"/>
        <v>616.25858255500691</v>
      </c>
      <c r="R5168" s="33">
        <f t="shared" si="930"/>
        <v>2939461</v>
      </c>
      <c r="S5168" s="33"/>
      <c r="T5168" s="30" t="str">
        <f t="shared" si="931"/>
        <v>COP</v>
      </c>
      <c r="U5168" s="33">
        <v>0</v>
      </c>
      <c r="V5168" s="33">
        <v>0</v>
      </c>
      <c r="W5168" s="33">
        <v>0</v>
      </c>
      <c r="X5168" s="33">
        <f t="shared" si="932"/>
        <v>3119000</v>
      </c>
      <c r="Y5168" s="33">
        <f t="shared" si="933"/>
        <v>616.25858255500691</v>
      </c>
      <c r="Z5168" s="33">
        <f t="shared" si="934"/>
        <v>2939461</v>
      </c>
      <c r="AA5168" s="34">
        <f t="shared" si="935"/>
        <v>7.2479490951251409E-05</v>
      </c>
      <c r="AB5168" s="33" t="s">
        <v>252</v>
      </c>
      <c r="AC5168" s="35">
        <v>44942</v>
      </c>
      <c r="AD5168" s="33">
        <v>60</v>
      </c>
      <c r="AE5168" s="36">
        <f t="shared" si="925"/>
        <v>45002</v>
      </c>
    </row>
    <row r="5169" spans="2:31" ht="14.5" hidden="1">
      <c r="B5169" s="29" t="s">
        <v>4101</v>
      </c>
      <c r="C5169" s="30" t="str">
        <f t="shared" si="926"/>
        <v>(Acreedores quirografarios)</v>
      </c>
      <c r="D5169" s="30">
        <v>5</v>
      </c>
      <c r="E5169" s="30" t="s">
        <v>5676</v>
      </c>
      <c r="F5169" s="30" t="s">
        <v>5677</v>
      </c>
      <c r="G5169" s="30" t="s">
        <v>4912</v>
      </c>
      <c r="H5169" s="31" t="s">
        <v>4182</v>
      </c>
      <c r="I5169" s="31" t="s">
        <v>48</v>
      </c>
      <c r="J5169" s="32">
        <v>2331000</v>
      </c>
      <c r="K5169" s="33">
        <f t="shared" si="927"/>
        <v>461.59648626267068</v>
      </c>
      <c r="L5169" s="33">
        <v>2201746</v>
      </c>
      <c r="M5169" s="33">
        <v>0</v>
      </c>
      <c r="N5169" s="33">
        <v>0</v>
      </c>
      <c r="O5169" s="33">
        <v>0</v>
      </c>
      <c r="P5169" s="33">
        <f t="shared" si="928"/>
        <v>2331000</v>
      </c>
      <c r="Q5169" s="33">
        <f t="shared" si="929"/>
        <v>461.59648626267068</v>
      </c>
      <c r="R5169" s="33">
        <f t="shared" si="930"/>
        <v>2201746</v>
      </c>
      <c r="S5169" s="33"/>
      <c r="T5169" s="30" t="str">
        <f t="shared" si="931"/>
        <v>COP</v>
      </c>
      <c r="U5169" s="33">
        <v>0</v>
      </c>
      <c r="V5169" s="33">
        <v>0</v>
      </c>
      <c r="W5169" s="33">
        <v>0</v>
      </c>
      <c r="X5169" s="33">
        <f t="shared" si="932"/>
        <v>2331000</v>
      </c>
      <c r="Y5169" s="33">
        <f t="shared" si="933"/>
        <v>461.59648626267068</v>
      </c>
      <c r="Z5169" s="33">
        <f t="shared" si="934"/>
        <v>2201746</v>
      </c>
      <c r="AA5169" s="34">
        <f t="shared" si="935"/>
        <v>5.4289350763270542E-05</v>
      </c>
      <c r="AB5169" s="33" t="s">
        <v>252</v>
      </c>
      <c r="AC5169" s="35">
        <v>44942</v>
      </c>
      <c r="AD5169" s="33">
        <v>60</v>
      </c>
      <c r="AE5169" s="36">
        <f t="shared" si="925"/>
        <v>45002</v>
      </c>
    </row>
    <row r="5170" spans="2:31" ht="14.5" hidden="1">
      <c r="B5170" s="29" t="s">
        <v>4101</v>
      </c>
      <c r="C5170" s="30" t="str">
        <f t="shared" si="926"/>
        <v>(Acreedores quirografarios)</v>
      </c>
      <c r="D5170" s="30">
        <v>5</v>
      </c>
      <c r="E5170" s="30" t="s">
        <v>5676</v>
      </c>
      <c r="F5170" s="30" t="s">
        <v>5677</v>
      </c>
      <c r="G5170" s="30" t="s">
        <v>4912</v>
      </c>
      <c r="H5170" s="31" t="s">
        <v>4183</v>
      </c>
      <c r="I5170" s="31" t="s">
        <v>48</v>
      </c>
      <c r="J5170" s="32">
        <v>940000</v>
      </c>
      <c r="K5170" s="33">
        <f t="shared" si="927"/>
        <v>185.7270144763462</v>
      </c>
      <c r="L5170" s="33">
        <v>885890</v>
      </c>
      <c r="M5170" s="33">
        <v>0</v>
      </c>
      <c r="N5170" s="33">
        <v>0</v>
      </c>
      <c r="O5170" s="33">
        <v>0</v>
      </c>
      <c r="P5170" s="33">
        <f t="shared" si="928"/>
        <v>940000</v>
      </c>
      <c r="Q5170" s="33">
        <f t="shared" si="929"/>
        <v>185.7270144763462</v>
      </c>
      <c r="R5170" s="33">
        <f t="shared" si="930"/>
        <v>885890</v>
      </c>
      <c r="S5170" s="33"/>
      <c r="T5170" s="30" t="str">
        <f t="shared" si="931"/>
        <v>COP</v>
      </c>
      <c r="U5170" s="33">
        <v>0</v>
      </c>
      <c r="V5170" s="33">
        <v>0</v>
      </c>
      <c r="W5170" s="33">
        <v>0</v>
      </c>
      <c r="X5170" s="33">
        <f t="shared" si="932"/>
        <v>940000</v>
      </c>
      <c r="Y5170" s="33">
        <f t="shared" si="933"/>
        <v>185.7270144763462</v>
      </c>
      <c r="Z5170" s="33">
        <f t="shared" si="934"/>
        <v>885890</v>
      </c>
      <c r="AA5170" s="34">
        <f t="shared" si="935"/>
        <v>2.1843751707814499E-05</v>
      </c>
      <c r="AB5170" s="33" t="s">
        <v>252</v>
      </c>
      <c r="AC5170" s="35">
        <v>44943</v>
      </c>
      <c r="AD5170" s="33">
        <v>60</v>
      </c>
      <c r="AE5170" s="36">
        <f t="shared" si="925"/>
        <v>45003</v>
      </c>
    </row>
    <row r="5171" spans="2:31" ht="14.5" hidden="1">
      <c r="B5171" s="29" t="s">
        <v>4101</v>
      </c>
      <c r="C5171" s="30" t="str">
        <f t="shared" si="926"/>
        <v>(Acreedores quirografarios)</v>
      </c>
      <c r="D5171" s="30">
        <v>5</v>
      </c>
      <c r="E5171" s="30" t="s">
        <v>5676</v>
      </c>
      <c r="F5171" s="30" t="s">
        <v>5677</v>
      </c>
      <c r="G5171" s="30" t="s">
        <v>4912</v>
      </c>
      <c r="H5171" s="31" t="s">
        <v>4184</v>
      </c>
      <c r="I5171" s="31" t="s">
        <v>48</v>
      </c>
      <c r="J5171" s="32">
        <v>1479000</v>
      </c>
      <c r="K5171" s="33">
        <f t="shared" si="927"/>
        <v>292.22407413231019</v>
      </c>
      <c r="L5171" s="33">
        <v>1393865</v>
      </c>
      <c r="M5171" s="33">
        <v>0</v>
      </c>
      <c r="N5171" s="33">
        <v>0</v>
      </c>
      <c r="O5171" s="33">
        <v>0</v>
      </c>
      <c r="P5171" s="33">
        <f t="shared" si="928"/>
        <v>1479000</v>
      </c>
      <c r="Q5171" s="33">
        <f t="shared" si="929"/>
        <v>292.22407413231019</v>
      </c>
      <c r="R5171" s="33">
        <f t="shared" si="930"/>
        <v>1393865</v>
      </c>
      <c r="S5171" s="33"/>
      <c r="T5171" s="30" t="str">
        <f t="shared" si="931"/>
        <v>COP</v>
      </c>
      <c r="U5171" s="33">
        <v>0</v>
      </c>
      <c r="V5171" s="33">
        <v>0</v>
      </c>
      <c r="W5171" s="33">
        <v>0</v>
      </c>
      <c r="X5171" s="33">
        <f t="shared" si="932"/>
        <v>1479000</v>
      </c>
      <c r="Y5171" s="33">
        <f t="shared" si="933"/>
        <v>292.22407413231019</v>
      </c>
      <c r="Z5171" s="33">
        <f t="shared" si="934"/>
        <v>1393865</v>
      </c>
      <c r="AA5171" s="34">
        <f t="shared" si="935"/>
        <v>3.4369098843211748E-05</v>
      </c>
      <c r="AB5171" s="33" t="s">
        <v>252</v>
      </c>
      <c r="AC5171" s="35">
        <v>44943</v>
      </c>
      <c r="AD5171" s="33">
        <v>60</v>
      </c>
      <c r="AE5171" s="36">
        <f t="shared" si="925"/>
        <v>45003</v>
      </c>
    </row>
    <row r="5172" spans="2:31" ht="14.5" hidden="1">
      <c r="B5172" s="29" t="s">
        <v>4101</v>
      </c>
      <c r="C5172" s="30" t="str">
        <f t="shared" si="926"/>
        <v>(Acreedores quirografarios)</v>
      </c>
      <c r="D5172" s="30">
        <v>5</v>
      </c>
      <c r="E5172" s="30" t="s">
        <v>5676</v>
      </c>
      <c r="F5172" s="30" t="s">
        <v>5677</v>
      </c>
      <c r="G5172" s="30" t="s">
        <v>4912</v>
      </c>
      <c r="H5172" s="31" t="s">
        <v>4185</v>
      </c>
      <c r="I5172" s="31" t="s">
        <v>48</v>
      </c>
      <c r="J5172" s="32">
        <v>2261000</v>
      </c>
      <c r="K5172" s="33">
        <f t="shared" si="927"/>
        <v>447.07737140580934</v>
      </c>
      <c r="L5172" s="33">
        <v>2132492</v>
      </c>
      <c r="M5172" s="33">
        <v>0</v>
      </c>
      <c r="N5172" s="33">
        <v>0</v>
      </c>
      <c r="O5172" s="33">
        <v>0</v>
      </c>
      <c r="P5172" s="33">
        <f t="shared" si="928"/>
        <v>2261000</v>
      </c>
      <c r="Q5172" s="33">
        <f t="shared" si="929"/>
        <v>447.07737140580934</v>
      </c>
      <c r="R5172" s="33">
        <f t="shared" si="930"/>
        <v>2132492</v>
      </c>
      <c r="S5172" s="33"/>
      <c r="T5172" s="30" t="str">
        <f t="shared" si="931"/>
        <v>COP</v>
      </c>
      <c r="U5172" s="33">
        <v>0</v>
      </c>
      <c r="V5172" s="33">
        <v>0</v>
      </c>
      <c r="W5172" s="33">
        <v>0</v>
      </c>
      <c r="X5172" s="33">
        <f t="shared" si="932"/>
        <v>2261000</v>
      </c>
      <c r="Y5172" s="33">
        <f t="shared" si="933"/>
        <v>447.07737140580934</v>
      </c>
      <c r="Z5172" s="33">
        <f t="shared" si="934"/>
        <v>2132492</v>
      </c>
      <c r="AA5172" s="34">
        <f t="shared" si="935"/>
        <v>5.2581726587839073E-05</v>
      </c>
      <c r="AB5172" s="33" t="s">
        <v>252</v>
      </c>
      <c r="AC5172" s="35">
        <v>44943</v>
      </c>
      <c r="AD5172" s="33">
        <v>60</v>
      </c>
      <c r="AE5172" s="36">
        <f t="shared" si="925"/>
        <v>45003</v>
      </c>
    </row>
    <row r="5173" spans="2:31" ht="14.5" hidden="1">
      <c r="B5173" s="29" t="s">
        <v>4101</v>
      </c>
      <c r="C5173" s="30" t="str">
        <f t="shared" si="926"/>
        <v>(Acreedores quirografarios)</v>
      </c>
      <c r="D5173" s="30">
        <v>5</v>
      </c>
      <c r="E5173" s="30" t="s">
        <v>5676</v>
      </c>
      <c r="F5173" s="30" t="s">
        <v>5677</v>
      </c>
      <c r="G5173" s="30" t="s">
        <v>4912</v>
      </c>
      <c r="H5173" s="31" t="s">
        <v>4186</v>
      </c>
      <c r="I5173" s="31" t="s">
        <v>48</v>
      </c>
      <c r="J5173" s="32">
        <v>822000</v>
      </c>
      <c r="K5173" s="33">
        <f t="shared" si="927"/>
        <v>162.41244483579146</v>
      </c>
      <c r="L5173" s="33">
        <v>774683</v>
      </c>
      <c r="M5173" s="33">
        <v>0</v>
      </c>
      <c r="N5173" s="33">
        <v>0</v>
      </c>
      <c r="O5173" s="33">
        <v>0</v>
      </c>
      <c r="P5173" s="33">
        <f t="shared" si="928"/>
        <v>822000</v>
      </c>
      <c r="Q5173" s="33">
        <f t="shared" si="929"/>
        <v>162.41244483579146</v>
      </c>
      <c r="R5173" s="33">
        <f t="shared" si="930"/>
        <v>774683</v>
      </c>
      <c r="S5173" s="33"/>
      <c r="T5173" s="30" t="str">
        <f t="shared" si="931"/>
        <v>COP</v>
      </c>
      <c r="U5173" s="33">
        <v>0</v>
      </c>
      <c r="V5173" s="33">
        <v>0</v>
      </c>
      <c r="W5173" s="33">
        <v>0</v>
      </c>
      <c r="X5173" s="33">
        <f t="shared" si="932"/>
        <v>822000</v>
      </c>
      <c r="Y5173" s="33">
        <f t="shared" si="933"/>
        <v>162.41244483579146</v>
      </c>
      <c r="Z5173" s="33">
        <f t="shared" si="934"/>
        <v>774683</v>
      </c>
      <c r="AA5173" s="34">
        <f t="shared" si="935"/>
        <v>1.9101675269237556E-05</v>
      </c>
      <c r="AB5173" s="33" t="s">
        <v>252</v>
      </c>
      <c r="AC5173" s="35">
        <v>44943</v>
      </c>
      <c r="AD5173" s="33">
        <v>60</v>
      </c>
      <c r="AE5173" s="36">
        <f t="shared" si="925"/>
        <v>45003</v>
      </c>
    </row>
    <row r="5174" spans="2:31" ht="14.5" hidden="1">
      <c r="B5174" s="29" t="s">
        <v>4101</v>
      </c>
      <c r="C5174" s="30" t="str">
        <f t="shared" si="926"/>
        <v>(Acreedores quirografarios)</v>
      </c>
      <c r="D5174" s="30">
        <v>5</v>
      </c>
      <c r="E5174" s="30" t="s">
        <v>5676</v>
      </c>
      <c r="F5174" s="30" t="s">
        <v>5677</v>
      </c>
      <c r="G5174" s="30" t="s">
        <v>4912</v>
      </c>
      <c r="H5174" s="31" t="s">
        <v>4187</v>
      </c>
      <c r="I5174" s="31" t="s">
        <v>48</v>
      </c>
      <c r="J5174" s="32">
        <v>491000</v>
      </c>
      <c r="K5174" s="33">
        <f t="shared" si="927"/>
        <v>97.35714959589923</v>
      </c>
      <c r="L5174" s="33">
        <v>464379</v>
      </c>
      <c r="M5174" s="33">
        <v>0</v>
      </c>
      <c r="N5174" s="33">
        <v>0</v>
      </c>
      <c r="O5174" s="33">
        <v>0</v>
      </c>
      <c r="P5174" s="33">
        <f t="shared" si="928"/>
        <v>491000</v>
      </c>
      <c r="Q5174" s="33">
        <f t="shared" si="929"/>
        <v>97.35714959589923</v>
      </c>
      <c r="R5174" s="33">
        <f t="shared" si="930"/>
        <v>464379</v>
      </c>
      <c r="S5174" s="33"/>
      <c r="T5174" s="30" t="str">
        <f t="shared" si="931"/>
        <v>COP</v>
      </c>
      <c r="U5174" s="33">
        <v>0</v>
      </c>
      <c r="V5174" s="33">
        <v>0</v>
      </c>
      <c r="W5174" s="33">
        <v>0</v>
      </c>
      <c r="X5174" s="33">
        <f t="shared" si="932"/>
        <v>491000</v>
      </c>
      <c r="Y5174" s="33">
        <f t="shared" si="933"/>
        <v>97.35714959589923</v>
      </c>
      <c r="Z5174" s="33">
        <f t="shared" si="934"/>
        <v>464379</v>
      </c>
      <c r="AA5174" s="34">
        <f t="shared" si="935"/>
        <v>1.1450382749916117E-05</v>
      </c>
      <c r="AB5174" s="33" t="s">
        <v>252</v>
      </c>
      <c r="AC5174" s="35">
        <v>44943</v>
      </c>
      <c r="AD5174" s="33">
        <v>60</v>
      </c>
      <c r="AE5174" s="36">
        <f t="shared" si="925"/>
        <v>45003</v>
      </c>
    </row>
    <row r="5175" spans="2:31" ht="14.5" hidden="1">
      <c r="B5175" s="29" t="s">
        <v>4101</v>
      </c>
      <c r="C5175" s="30" t="str">
        <f t="shared" si="926"/>
        <v>(Acreedores quirografarios)</v>
      </c>
      <c r="D5175" s="30">
        <v>5</v>
      </c>
      <c r="E5175" s="30" t="s">
        <v>5676</v>
      </c>
      <c r="F5175" s="30" t="s">
        <v>5677</v>
      </c>
      <c r="G5175" s="30" t="s">
        <v>4912</v>
      </c>
      <c r="H5175" s="31" t="s">
        <v>4188</v>
      </c>
      <c r="I5175" s="31" t="s">
        <v>48</v>
      </c>
      <c r="J5175" s="32">
        <v>2905001</v>
      </c>
      <c r="K5175" s="33">
        <f t="shared" si="927"/>
        <v>574.32036646854715</v>
      </c>
      <c r="L5175" s="33">
        <v>2739422</v>
      </c>
      <c r="M5175" s="33">
        <v>0</v>
      </c>
      <c r="N5175" s="33">
        <v>0</v>
      </c>
      <c r="O5175" s="33">
        <v>0</v>
      </c>
      <c r="P5175" s="33">
        <f t="shared" si="928"/>
        <v>2905001</v>
      </c>
      <c r="Q5175" s="33">
        <f t="shared" si="929"/>
        <v>574.32036646854715</v>
      </c>
      <c r="R5175" s="33">
        <f t="shared" si="930"/>
        <v>2739422</v>
      </c>
      <c r="S5175" s="33"/>
      <c r="T5175" s="30" t="str">
        <f t="shared" si="931"/>
        <v>COP</v>
      </c>
      <c r="U5175" s="33">
        <v>0</v>
      </c>
      <c r="V5175" s="33">
        <v>0</v>
      </c>
      <c r="W5175" s="33">
        <v>0</v>
      </c>
      <c r="X5175" s="33">
        <f t="shared" si="932"/>
        <v>2905001</v>
      </c>
      <c r="Y5175" s="33">
        <f t="shared" si="933"/>
        <v>574.32036646854715</v>
      </c>
      <c r="Z5175" s="33">
        <f t="shared" si="934"/>
        <v>2739422</v>
      </c>
      <c r="AA5175" s="34">
        <f t="shared" si="935"/>
        <v>6.7547047591602353E-05</v>
      </c>
      <c r="AB5175" s="33" t="s">
        <v>252</v>
      </c>
      <c r="AC5175" s="35">
        <v>44943</v>
      </c>
      <c r="AD5175" s="33">
        <v>60</v>
      </c>
      <c r="AE5175" s="36">
        <f t="shared" si="925"/>
        <v>45003</v>
      </c>
    </row>
    <row r="5176" spans="2:31" ht="14.5" hidden="1">
      <c r="B5176" s="29" t="s">
        <v>4101</v>
      </c>
      <c r="C5176" s="30" t="str">
        <f t="shared" si="926"/>
        <v>(Acreedores quirografarios)</v>
      </c>
      <c r="D5176" s="30">
        <v>5</v>
      </c>
      <c r="E5176" s="30" t="s">
        <v>5676</v>
      </c>
      <c r="F5176" s="30" t="s">
        <v>5677</v>
      </c>
      <c r="G5176" s="30" t="s">
        <v>4912</v>
      </c>
      <c r="H5176" s="31" t="s">
        <v>4189</v>
      </c>
      <c r="I5176" s="31" t="s">
        <v>48</v>
      </c>
      <c r="J5176" s="32">
        <v>1358001</v>
      </c>
      <c r="K5176" s="33">
        <f t="shared" si="927"/>
        <v>268.3166137299915</v>
      </c>
      <c r="L5176" s="33">
        <v>1279830</v>
      </c>
      <c r="M5176" s="33">
        <v>0</v>
      </c>
      <c r="N5176" s="33">
        <v>0</v>
      </c>
      <c r="O5176" s="33">
        <v>0</v>
      </c>
      <c r="P5176" s="33">
        <f t="shared" si="928"/>
        <v>1358001</v>
      </c>
      <c r="Q5176" s="33">
        <f t="shared" si="929"/>
        <v>268.3166137299915</v>
      </c>
      <c r="R5176" s="33">
        <f t="shared" si="930"/>
        <v>1279830</v>
      </c>
      <c r="S5176" s="33"/>
      <c r="T5176" s="30" t="str">
        <f t="shared" si="931"/>
        <v>COP</v>
      </c>
      <c r="U5176" s="33">
        <v>0</v>
      </c>
      <c r="V5176" s="33">
        <v>0</v>
      </c>
      <c r="W5176" s="33">
        <v>0</v>
      </c>
      <c r="X5176" s="33">
        <f t="shared" si="932"/>
        <v>1358001</v>
      </c>
      <c r="Y5176" s="33">
        <f t="shared" si="933"/>
        <v>268.3166137299915</v>
      </c>
      <c r="Z5176" s="33">
        <f t="shared" si="934"/>
        <v>1279830</v>
      </c>
      <c r="AA5176" s="34">
        <f t="shared" si="935"/>
        <v>3.155729125310392E-05</v>
      </c>
      <c r="AB5176" s="33" t="s">
        <v>252</v>
      </c>
      <c r="AC5176" s="35">
        <v>44943</v>
      </c>
      <c r="AD5176" s="33">
        <v>60</v>
      </c>
      <c r="AE5176" s="36">
        <f t="shared" si="925"/>
        <v>45003</v>
      </c>
    </row>
    <row r="5177" spans="2:31" ht="14.5" hidden="1">
      <c r="B5177" s="29" t="s">
        <v>4101</v>
      </c>
      <c r="C5177" s="30" t="str">
        <f t="shared" si="926"/>
        <v>(Acreedores quirografarios)</v>
      </c>
      <c r="D5177" s="30">
        <v>5</v>
      </c>
      <c r="E5177" s="30" t="s">
        <v>5676</v>
      </c>
      <c r="F5177" s="30" t="s">
        <v>5677</v>
      </c>
      <c r="G5177" s="30" t="s">
        <v>4912</v>
      </c>
      <c r="H5177" s="31" t="s">
        <v>4190</v>
      </c>
      <c r="I5177" s="31" t="s">
        <v>48</v>
      </c>
      <c r="J5177" s="32">
        <v>1312000</v>
      </c>
      <c r="K5177" s="33">
        <f t="shared" si="927"/>
        <v>259.22764866819711</v>
      </c>
      <c r="L5177" s="33">
        <v>1236477</v>
      </c>
      <c r="M5177" s="33">
        <v>0</v>
      </c>
      <c r="N5177" s="33">
        <v>0</v>
      </c>
      <c r="O5177" s="33">
        <v>0</v>
      </c>
      <c r="P5177" s="33">
        <f t="shared" si="928"/>
        <v>1312000</v>
      </c>
      <c r="Q5177" s="33">
        <f t="shared" si="929"/>
        <v>259.22764866819711</v>
      </c>
      <c r="R5177" s="33">
        <f t="shared" si="930"/>
        <v>1236477</v>
      </c>
      <c r="S5177" s="33"/>
      <c r="T5177" s="30" t="str">
        <f t="shared" si="931"/>
        <v>COP</v>
      </c>
      <c r="U5177" s="33">
        <v>0</v>
      </c>
      <c r="V5177" s="33">
        <v>0</v>
      </c>
      <c r="W5177" s="33">
        <v>0</v>
      </c>
      <c r="X5177" s="33">
        <f t="shared" si="932"/>
        <v>1312000</v>
      </c>
      <c r="Y5177" s="33">
        <f t="shared" si="933"/>
        <v>259.22764866819711</v>
      </c>
      <c r="Z5177" s="33">
        <f t="shared" si="934"/>
        <v>1236477</v>
      </c>
      <c r="AA5177" s="34">
        <f t="shared" si="935"/>
        <v>3.0488318617913452E-05</v>
      </c>
      <c r="AB5177" s="33" t="s">
        <v>252</v>
      </c>
      <c r="AC5177" s="35">
        <v>44943</v>
      </c>
      <c r="AD5177" s="33">
        <v>60</v>
      </c>
      <c r="AE5177" s="36">
        <f t="shared" si="925"/>
        <v>45003</v>
      </c>
    </row>
    <row r="5178" spans="2:31" ht="14.5" hidden="1">
      <c r="B5178" s="29" t="s">
        <v>4101</v>
      </c>
      <c r="C5178" s="30" t="str">
        <f t="shared" si="926"/>
        <v>(Acreedores quirografarios)</v>
      </c>
      <c r="D5178" s="30">
        <v>5</v>
      </c>
      <c r="E5178" s="30" t="s">
        <v>5676</v>
      </c>
      <c r="F5178" s="30" t="s">
        <v>5677</v>
      </c>
      <c r="G5178" s="30" t="s">
        <v>4912</v>
      </c>
      <c r="H5178" s="31" t="s">
        <v>4191</v>
      </c>
      <c r="I5178" s="31" t="s">
        <v>48</v>
      </c>
      <c r="J5178" s="32">
        <v>3169000</v>
      </c>
      <c r="K5178" s="33">
        <f t="shared" si="927"/>
        <v>626.13771921548891</v>
      </c>
      <c r="L5178" s="33">
        <v>2986583</v>
      </c>
      <c r="M5178" s="33">
        <v>0</v>
      </c>
      <c r="N5178" s="33">
        <v>0</v>
      </c>
      <c r="O5178" s="33">
        <v>0</v>
      </c>
      <c r="P5178" s="33">
        <f t="shared" si="928"/>
        <v>3169000</v>
      </c>
      <c r="Q5178" s="33">
        <f t="shared" si="929"/>
        <v>626.13771921548891</v>
      </c>
      <c r="R5178" s="33">
        <f t="shared" si="930"/>
        <v>2986583</v>
      </c>
      <c r="S5178" s="33"/>
      <c r="T5178" s="30" t="str">
        <f t="shared" si="931"/>
        <v>COP</v>
      </c>
      <c r="U5178" s="33">
        <v>0</v>
      </c>
      <c r="V5178" s="33">
        <v>0</v>
      </c>
      <c r="W5178" s="33">
        <v>0</v>
      </c>
      <c r="X5178" s="33">
        <f t="shared" si="932"/>
        <v>3169000</v>
      </c>
      <c r="Y5178" s="33">
        <f t="shared" si="933"/>
        <v>626.13771921548891</v>
      </c>
      <c r="Z5178" s="33">
        <f t="shared" si="934"/>
        <v>2986583</v>
      </c>
      <c r="AA5178" s="34">
        <f t="shared" si="935"/>
        <v>7.3641397359468729E-05</v>
      </c>
      <c r="AB5178" s="33" t="s">
        <v>252</v>
      </c>
      <c r="AC5178" s="35">
        <v>44944</v>
      </c>
      <c r="AD5178" s="33">
        <v>60</v>
      </c>
      <c r="AE5178" s="36">
        <f t="shared" si="925"/>
        <v>45004</v>
      </c>
    </row>
    <row r="5179" spans="2:31" ht="14.5" hidden="1">
      <c r="B5179" s="29" t="s">
        <v>4101</v>
      </c>
      <c r="C5179" s="30" t="str">
        <f t="shared" si="926"/>
        <v>(Acreedores quirografarios)</v>
      </c>
      <c r="D5179" s="30">
        <v>5</v>
      </c>
      <c r="E5179" s="30" t="s">
        <v>5676</v>
      </c>
      <c r="F5179" s="30" t="s">
        <v>5677</v>
      </c>
      <c r="G5179" s="30" t="s">
        <v>4912</v>
      </c>
      <c r="H5179" s="31" t="s">
        <v>4192</v>
      </c>
      <c r="I5179" s="31" t="s">
        <v>48</v>
      </c>
      <c r="J5179" s="32">
        <v>596000</v>
      </c>
      <c r="K5179" s="33">
        <f t="shared" si="927"/>
        <v>118.01712842122917</v>
      </c>
      <c r="L5179" s="33">
        <v>562924</v>
      </c>
      <c r="M5179" s="33">
        <v>0</v>
      </c>
      <c r="N5179" s="33">
        <v>0</v>
      </c>
      <c r="O5179" s="33">
        <v>0</v>
      </c>
      <c r="P5179" s="33">
        <f t="shared" si="928"/>
        <v>596000</v>
      </c>
      <c r="Q5179" s="33">
        <f t="shared" si="929"/>
        <v>118.01712842122917</v>
      </c>
      <c r="R5179" s="33">
        <f t="shared" si="930"/>
        <v>562924</v>
      </c>
      <c r="S5179" s="33"/>
      <c r="T5179" s="30" t="str">
        <f t="shared" si="931"/>
        <v>COP</v>
      </c>
      <c r="U5179" s="33">
        <v>0</v>
      </c>
      <c r="V5179" s="33">
        <v>0</v>
      </c>
      <c r="W5179" s="33">
        <v>0</v>
      </c>
      <c r="X5179" s="33">
        <f t="shared" si="932"/>
        <v>596000</v>
      </c>
      <c r="Y5179" s="33">
        <f t="shared" si="933"/>
        <v>118.01712842122917</v>
      </c>
      <c r="Z5179" s="33">
        <f t="shared" si="934"/>
        <v>562924</v>
      </c>
      <c r="AA5179" s="34">
        <f t="shared" si="935"/>
        <v>1.3880247080754686E-05</v>
      </c>
      <c r="AB5179" s="33" t="s">
        <v>252</v>
      </c>
      <c r="AC5179" s="35">
        <v>44944</v>
      </c>
      <c r="AD5179" s="33">
        <v>60</v>
      </c>
      <c r="AE5179" s="36">
        <f t="shared" si="925"/>
        <v>45004</v>
      </c>
    </row>
    <row r="5180" spans="2:31" ht="14.5" hidden="1">
      <c r="B5180" s="29" t="s">
        <v>4101</v>
      </c>
      <c r="C5180" s="30" t="str">
        <f t="shared" si="926"/>
        <v>(Acreedores quirografarios)</v>
      </c>
      <c r="D5180" s="30">
        <v>5</v>
      </c>
      <c r="E5180" s="30" t="s">
        <v>5676</v>
      </c>
      <c r="F5180" s="30" t="s">
        <v>5677</v>
      </c>
      <c r="G5180" s="30" t="s">
        <v>4912</v>
      </c>
      <c r="H5180" s="31" t="s">
        <v>4193</v>
      </c>
      <c r="I5180" s="31" t="s">
        <v>48</v>
      </c>
      <c r="J5180" s="32">
        <v>432000</v>
      </c>
      <c r="K5180" s="33">
        <f t="shared" si="927"/>
        <v>85.355514324349812</v>
      </c>
      <c r="L5180" s="33">
        <v>407133</v>
      </c>
      <c r="M5180" s="33">
        <v>0</v>
      </c>
      <c r="N5180" s="33">
        <v>0</v>
      </c>
      <c r="O5180" s="33">
        <v>0</v>
      </c>
      <c r="P5180" s="33">
        <f t="shared" si="928"/>
        <v>432000</v>
      </c>
      <c r="Q5180" s="33">
        <f t="shared" si="929"/>
        <v>85.355514324349812</v>
      </c>
      <c r="R5180" s="33">
        <f t="shared" si="930"/>
        <v>407133</v>
      </c>
      <c r="S5180" s="33"/>
      <c r="T5180" s="30" t="str">
        <f t="shared" si="931"/>
        <v>COP</v>
      </c>
      <c r="U5180" s="33">
        <v>0</v>
      </c>
      <c r="V5180" s="33">
        <v>0</v>
      </c>
      <c r="W5180" s="33">
        <v>0</v>
      </c>
      <c r="X5180" s="33">
        <f t="shared" si="932"/>
        <v>432000</v>
      </c>
      <c r="Y5180" s="33">
        <f t="shared" si="933"/>
        <v>85.355514324349812</v>
      </c>
      <c r="Z5180" s="33">
        <f t="shared" si="934"/>
        <v>407133</v>
      </c>
      <c r="AA5180" s="34">
        <f t="shared" si="935"/>
        <v>1.0038844736996286E-05</v>
      </c>
      <c r="AB5180" s="33" t="s">
        <v>252</v>
      </c>
      <c r="AC5180" s="35">
        <v>44944</v>
      </c>
      <c r="AD5180" s="33">
        <v>60</v>
      </c>
      <c r="AE5180" s="36">
        <f t="shared" si="925"/>
        <v>45004</v>
      </c>
    </row>
    <row r="5181" spans="2:31" ht="14.5" hidden="1">
      <c r="B5181" s="29" t="s">
        <v>4101</v>
      </c>
      <c r="C5181" s="30" t="str">
        <f t="shared" si="926"/>
        <v>(Acreedores quirografarios)</v>
      </c>
      <c r="D5181" s="30">
        <v>5</v>
      </c>
      <c r="E5181" s="30" t="s">
        <v>5676</v>
      </c>
      <c r="F5181" s="30" t="s">
        <v>5677</v>
      </c>
      <c r="G5181" s="30" t="s">
        <v>4912</v>
      </c>
      <c r="H5181" s="31" t="s">
        <v>4194</v>
      </c>
      <c r="I5181" s="31" t="s">
        <v>48</v>
      </c>
      <c r="J5181" s="32">
        <v>2144000</v>
      </c>
      <c r="K5181" s="33">
        <f t="shared" si="927"/>
        <v>423.61604662620414</v>
      </c>
      <c r="L5181" s="33">
        <v>2020585</v>
      </c>
      <c r="M5181" s="33">
        <v>0</v>
      </c>
      <c r="N5181" s="33">
        <v>0</v>
      </c>
      <c r="O5181" s="33">
        <v>0</v>
      </c>
      <c r="P5181" s="33">
        <f t="shared" si="928"/>
        <v>2144000</v>
      </c>
      <c r="Q5181" s="33">
        <f t="shared" si="929"/>
        <v>423.61604662620414</v>
      </c>
      <c r="R5181" s="33">
        <f t="shared" si="930"/>
        <v>2020585</v>
      </c>
      <c r="S5181" s="33"/>
      <c r="T5181" s="30" t="str">
        <f t="shared" si="931"/>
        <v>COP</v>
      </c>
      <c r="U5181" s="33">
        <v>0</v>
      </c>
      <c r="V5181" s="33">
        <v>0</v>
      </c>
      <c r="W5181" s="33">
        <v>0</v>
      </c>
      <c r="X5181" s="33">
        <f t="shared" si="932"/>
        <v>2144000</v>
      </c>
      <c r="Y5181" s="33">
        <f t="shared" si="933"/>
        <v>423.61604662620414</v>
      </c>
      <c r="Z5181" s="33">
        <f t="shared" si="934"/>
        <v>2020585</v>
      </c>
      <c r="AA5181" s="34">
        <f t="shared" si="935"/>
        <v>4.9822389963239636E-05</v>
      </c>
      <c r="AB5181" s="33" t="s">
        <v>252</v>
      </c>
      <c r="AC5181" s="35">
        <v>44944</v>
      </c>
      <c r="AD5181" s="33">
        <v>60</v>
      </c>
      <c r="AE5181" s="36">
        <f t="shared" si="925"/>
        <v>45004</v>
      </c>
    </row>
    <row r="5182" spans="2:31" ht="14.5" hidden="1">
      <c r="B5182" s="29" t="s">
        <v>4101</v>
      </c>
      <c r="C5182" s="30" t="str">
        <f t="shared" si="926"/>
        <v>(Acreedores quirografarios)</v>
      </c>
      <c r="D5182" s="30">
        <v>5</v>
      </c>
      <c r="E5182" s="30" t="s">
        <v>5676</v>
      </c>
      <c r="F5182" s="30" t="s">
        <v>5677</v>
      </c>
      <c r="G5182" s="30" t="s">
        <v>4912</v>
      </c>
      <c r="H5182" s="31" t="s">
        <v>4195</v>
      </c>
      <c r="I5182" s="31" t="s">
        <v>48</v>
      </c>
      <c r="J5182" s="32">
        <v>411000</v>
      </c>
      <c r="K5182" s="33">
        <f t="shared" si="927"/>
        <v>81.206327242995059</v>
      </c>
      <c r="L5182" s="33">
        <v>387342</v>
      </c>
      <c r="M5182" s="33">
        <v>0</v>
      </c>
      <c r="N5182" s="33">
        <v>0</v>
      </c>
      <c r="O5182" s="33">
        <v>0</v>
      </c>
      <c r="P5182" s="33">
        <f t="shared" si="928"/>
        <v>411000</v>
      </c>
      <c r="Q5182" s="33">
        <f t="shared" si="929"/>
        <v>81.206327242995059</v>
      </c>
      <c r="R5182" s="33">
        <f t="shared" si="930"/>
        <v>387342</v>
      </c>
      <c r="S5182" s="33"/>
      <c r="T5182" s="30" t="str">
        <f t="shared" si="931"/>
        <v>COP</v>
      </c>
      <c r="U5182" s="33">
        <v>0</v>
      </c>
      <c r="V5182" s="33">
        <v>0</v>
      </c>
      <c r="W5182" s="33">
        <v>0</v>
      </c>
      <c r="X5182" s="33">
        <f t="shared" si="932"/>
        <v>411000</v>
      </c>
      <c r="Y5182" s="33">
        <f t="shared" si="933"/>
        <v>81.206327242995059</v>
      </c>
      <c r="Z5182" s="33">
        <f t="shared" si="934"/>
        <v>387342</v>
      </c>
      <c r="AA5182" s="34">
        <f t="shared" si="935"/>
        <v>9.5508499633230806E-06</v>
      </c>
      <c r="AB5182" s="33" t="s">
        <v>252</v>
      </c>
      <c r="AC5182" s="35">
        <v>44944</v>
      </c>
      <c r="AD5182" s="33">
        <v>60</v>
      </c>
      <c r="AE5182" s="36">
        <f t="shared" si="925"/>
        <v>45004</v>
      </c>
    </row>
    <row r="5183" spans="2:31" ht="14.5" hidden="1">
      <c r="B5183" s="29" t="s">
        <v>4101</v>
      </c>
      <c r="C5183" s="30" t="str">
        <f t="shared" si="926"/>
        <v>(Acreedores quirografarios)</v>
      </c>
      <c r="D5183" s="30">
        <v>5</v>
      </c>
      <c r="E5183" s="30" t="s">
        <v>5676</v>
      </c>
      <c r="F5183" s="30" t="s">
        <v>5677</v>
      </c>
      <c r="G5183" s="30" t="s">
        <v>4912</v>
      </c>
      <c r="H5183" s="31" t="s">
        <v>4196</v>
      </c>
      <c r="I5183" s="31" t="s">
        <v>48</v>
      </c>
      <c r="J5183" s="32">
        <v>1180000</v>
      </c>
      <c r="K5183" s="33">
        <f t="shared" si="927"/>
        <v>233.14674465654053</v>
      </c>
      <c r="L5183" s="33">
        <v>1112075</v>
      </c>
      <c r="M5183" s="33">
        <v>0</v>
      </c>
      <c r="N5183" s="33">
        <v>0</v>
      </c>
      <c r="O5183" s="33">
        <v>0</v>
      </c>
      <c r="P5183" s="33">
        <f t="shared" si="928"/>
        <v>1180000</v>
      </c>
      <c r="Q5183" s="33">
        <f t="shared" si="929"/>
        <v>233.14674465654053</v>
      </c>
      <c r="R5183" s="33">
        <f t="shared" si="930"/>
        <v>1112075</v>
      </c>
      <c r="S5183" s="33"/>
      <c r="T5183" s="30" t="str">
        <f t="shared" si="931"/>
        <v>COP</v>
      </c>
      <c r="U5183" s="33">
        <v>0</v>
      </c>
      <c r="V5183" s="33">
        <v>0</v>
      </c>
      <c r="W5183" s="33">
        <v>0</v>
      </c>
      <c r="X5183" s="33">
        <f t="shared" si="932"/>
        <v>1180000</v>
      </c>
      <c r="Y5183" s="33">
        <f t="shared" si="933"/>
        <v>233.14674465654053</v>
      </c>
      <c r="Z5183" s="33">
        <f t="shared" si="934"/>
        <v>1112075</v>
      </c>
      <c r="AA5183" s="34">
        <f t="shared" si="935"/>
        <v>2.7420887672812434E-05</v>
      </c>
      <c r="AB5183" s="33" t="s">
        <v>252</v>
      </c>
      <c r="AC5183" s="35">
        <v>44944</v>
      </c>
      <c r="AD5183" s="33">
        <v>60</v>
      </c>
      <c r="AE5183" s="36">
        <f t="shared" si="925"/>
        <v>45004</v>
      </c>
    </row>
    <row r="5184" spans="2:31" ht="14.5" hidden="1">
      <c r="B5184" s="29" t="s">
        <v>4101</v>
      </c>
      <c r="C5184" s="30" t="str">
        <f t="shared" si="926"/>
        <v>(Acreedores quirografarios)</v>
      </c>
      <c r="D5184" s="30">
        <v>5</v>
      </c>
      <c r="E5184" s="30" t="s">
        <v>5676</v>
      </c>
      <c r="F5184" s="30" t="s">
        <v>5677</v>
      </c>
      <c r="G5184" s="30" t="s">
        <v>4912</v>
      </c>
      <c r="H5184" s="31" t="s">
        <v>4197</v>
      </c>
      <c r="I5184" s="31" t="s">
        <v>48</v>
      </c>
      <c r="J5184" s="32">
        <v>516001</v>
      </c>
      <c r="K5184" s="33">
        <f t="shared" si="927"/>
        <v>101.95268195016614</v>
      </c>
      <c r="L5184" s="33">
        <v>486299</v>
      </c>
      <c r="M5184" s="33">
        <v>0</v>
      </c>
      <c r="N5184" s="33">
        <v>0</v>
      </c>
      <c r="O5184" s="33">
        <v>0</v>
      </c>
      <c r="P5184" s="33">
        <f t="shared" si="928"/>
        <v>516001</v>
      </c>
      <c r="Q5184" s="33">
        <f t="shared" si="929"/>
        <v>101.95268195016614</v>
      </c>
      <c r="R5184" s="33">
        <f t="shared" si="930"/>
        <v>486299</v>
      </c>
      <c r="S5184" s="33"/>
      <c r="T5184" s="30" t="str">
        <f t="shared" si="931"/>
        <v>COP</v>
      </c>
      <c r="U5184" s="33">
        <v>0</v>
      </c>
      <c r="V5184" s="33">
        <v>0</v>
      </c>
      <c r="W5184" s="33">
        <v>0</v>
      </c>
      <c r="X5184" s="33">
        <f t="shared" si="932"/>
        <v>516001</v>
      </c>
      <c r="Y5184" s="33">
        <f t="shared" si="933"/>
        <v>101.95268195016614</v>
      </c>
      <c r="Z5184" s="33">
        <f t="shared" si="934"/>
        <v>486299</v>
      </c>
      <c r="AA5184" s="34">
        <f t="shared" si="935"/>
        <v>1.1990873146506319E-05</v>
      </c>
      <c r="AB5184" s="33" t="s">
        <v>252</v>
      </c>
      <c r="AC5184" s="35">
        <v>44944</v>
      </c>
      <c r="AD5184" s="33">
        <v>60</v>
      </c>
      <c r="AE5184" s="36">
        <f t="shared" si="936" ref="AE5184:AE5247">+AD5184+AC5184</f>
        <v>45004</v>
      </c>
    </row>
    <row r="5185" spans="2:31" ht="14.5" hidden="1">
      <c r="B5185" s="29" t="s">
        <v>4101</v>
      </c>
      <c r="C5185" s="30" t="str">
        <f t="shared" si="926"/>
        <v>(Acreedores quirografarios)</v>
      </c>
      <c r="D5185" s="30">
        <v>5</v>
      </c>
      <c r="E5185" s="30" t="s">
        <v>5676</v>
      </c>
      <c r="F5185" s="30" t="s">
        <v>5677</v>
      </c>
      <c r="G5185" s="30" t="s">
        <v>4912</v>
      </c>
      <c r="H5185" s="31" t="s">
        <v>4198</v>
      </c>
      <c r="I5185" s="31" t="s">
        <v>48</v>
      </c>
      <c r="J5185" s="32">
        <v>1705000</v>
      </c>
      <c r="K5185" s="33">
        <f t="shared" si="927"/>
        <v>336.87746994140275</v>
      </c>
      <c r="L5185" s="33">
        <v>1606855</v>
      </c>
      <c r="M5185" s="33">
        <v>0</v>
      </c>
      <c r="N5185" s="33">
        <v>0</v>
      </c>
      <c r="O5185" s="33">
        <v>0</v>
      </c>
      <c r="P5185" s="33">
        <f t="shared" si="928"/>
        <v>1705000</v>
      </c>
      <c r="Q5185" s="33">
        <f t="shared" si="929"/>
        <v>336.87746994140275</v>
      </c>
      <c r="R5185" s="33">
        <f t="shared" si="930"/>
        <v>1606855</v>
      </c>
      <c r="S5185" s="33"/>
      <c r="T5185" s="30" t="str">
        <f t="shared" si="931"/>
        <v>COP</v>
      </c>
      <c r="U5185" s="33">
        <v>0</v>
      </c>
      <c r="V5185" s="33">
        <v>0</v>
      </c>
      <c r="W5185" s="33">
        <v>0</v>
      </c>
      <c r="X5185" s="33">
        <f t="shared" si="932"/>
        <v>1705000</v>
      </c>
      <c r="Y5185" s="33">
        <f t="shared" si="933"/>
        <v>336.87746994140275</v>
      </c>
      <c r="Z5185" s="33">
        <f t="shared" si="934"/>
        <v>1606855</v>
      </c>
      <c r="AA5185" s="34">
        <f t="shared" si="935"/>
        <v>3.9620880301685608E-05</v>
      </c>
      <c r="AB5185" s="33" t="s">
        <v>252</v>
      </c>
      <c r="AC5185" s="35">
        <v>44944</v>
      </c>
      <c r="AD5185" s="33">
        <v>60</v>
      </c>
      <c r="AE5185" s="36">
        <f t="shared" si="936"/>
        <v>45004</v>
      </c>
    </row>
    <row r="5186" spans="2:31" ht="14.5" hidden="1">
      <c r="B5186" s="29" t="s">
        <v>4101</v>
      </c>
      <c r="C5186" s="30" t="str">
        <f t="shared" si="926"/>
        <v>(Acreedores quirografarios)</v>
      </c>
      <c r="D5186" s="30">
        <v>5</v>
      </c>
      <c r="E5186" s="30" t="s">
        <v>5676</v>
      </c>
      <c r="F5186" s="30" t="s">
        <v>5677</v>
      </c>
      <c r="G5186" s="30" t="s">
        <v>4912</v>
      </c>
      <c r="H5186" s="31" t="s">
        <v>4199</v>
      </c>
      <c r="I5186" s="31" t="s">
        <v>48</v>
      </c>
      <c r="J5186" s="32">
        <v>644001</v>
      </c>
      <c r="K5186" s="33">
        <f t="shared" si="927"/>
        <v>127.24299506273782</v>
      </c>
      <c r="L5186" s="33">
        <v>606930</v>
      </c>
      <c r="M5186" s="33">
        <v>0</v>
      </c>
      <c r="N5186" s="33">
        <v>0</v>
      </c>
      <c r="O5186" s="33">
        <v>0</v>
      </c>
      <c r="P5186" s="33">
        <f t="shared" si="928"/>
        <v>644001</v>
      </c>
      <c r="Q5186" s="33">
        <f t="shared" si="929"/>
        <v>127.24299506273782</v>
      </c>
      <c r="R5186" s="33">
        <f t="shared" si="930"/>
        <v>606930</v>
      </c>
      <c r="S5186" s="33"/>
      <c r="T5186" s="30" t="str">
        <f t="shared" si="931"/>
        <v>COP</v>
      </c>
      <c r="U5186" s="33">
        <v>0</v>
      </c>
      <c r="V5186" s="33">
        <v>0</v>
      </c>
      <c r="W5186" s="33">
        <v>0</v>
      </c>
      <c r="X5186" s="33">
        <f t="shared" si="932"/>
        <v>644001</v>
      </c>
      <c r="Y5186" s="33">
        <f t="shared" si="933"/>
        <v>127.24299506273782</v>
      </c>
      <c r="Z5186" s="33">
        <f t="shared" si="934"/>
        <v>606930</v>
      </c>
      <c r="AA5186" s="34">
        <f t="shared" si="935"/>
        <v>1.4965321003763282E-05</v>
      </c>
      <c r="AB5186" s="33" t="s">
        <v>252</v>
      </c>
      <c r="AC5186" s="35">
        <v>44944</v>
      </c>
      <c r="AD5186" s="33">
        <v>60</v>
      </c>
      <c r="AE5186" s="36">
        <f t="shared" si="936"/>
        <v>45004</v>
      </c>
    </row>
    <row r="5187" spans="2:31" ht="14.5" hidden="1">
      <c r="B5187" s="29" t="s">
        <v>4101</v>
      </c>
      <c r="C5187" s="30" t="str">
        <f t="shared" si="926"/>
        <v>(Acreedores quirografarios)</v>
      </c>
      <c r="D5187" s="30">
        <v>5</v>
      </c>
      <c r="E5187" s="30" t="s">
        <v>5676</v>
      </c>
      <c r="F5187" s="30" t="s">
        <v>5677</v>
      </c>
      <c r="G5187" s="30" t="s">
        <v>4912</v>
      </c>
      <c r="H5187" s="31" t="s">
        <v>4200</v>
      </c>
      <c r="I5187" s="31" t="s">
        <v>48</v>
      </c>
      <c r="J5187" s="32">
        <v>1413000</v>
      </c>
      <c r="K5187" s="33">
        <f t="shared" si="927"/>
        <v>279.95806996027125</v>
      </c>
      <c r="L5187" s="33">
        <v>1335358</v>
      </c>
      <c r="M5187" s="33">
        <v>0</v>
      </c>
      <c r="N5187" s="33">
        <v>0</v>
      </c>
      <c r="O5187" s="33">
        <v>0</v>
      </c>
      <c r="P5187" s="33">
        <f t="shared" si="928"/>
        <v>1413000</v>
      </c>
      <c r="Q5187" s="33">
        <f t="shared" si="929"/>
        <v>279.95806996027125</v>
      </c>
      <c r="R5187" s="33">
        <f t="shared" si="930"/>
        <v>1335358</v>
      </c>
      <c r="S5187" s="33"/>
      <c r="T5187" s="30" t="str">
        <f t="shared" si="931"/>
        <v>COP</v>
      </c>
      <c r="U5187" s="33">
        <v>0</v>
      </c>
      <c r="V5187" s="33">
        <v>0</v>
      </c>
      <c r="W5187" s="33">
        <v>0</v>
      </c>
      <c r="X5187" s="33">
        <f t="shared" si="932"/>
        <v>1413000</v>
      </c>
      <c r="Y5187" s="33">
        <f t="shared" si="933"/>
        <v>279.95806996027125</v>
      </c>
      <c r="Z5187" s="33">
        <f t="shared" si="934"/>
        <v>1335358</v>
      </c>
      <c r="AA5187" s="34">
        <f t="shared" si="935"/>
        <v>3.2926467838042818E-05</v>
      </c>
      <c r="AB5187" s="33" t="s">
        <v>252</v>
      </c>
      <c r="AC5187" s="35">
        <v>44945</v>
      </c>
      <c r="AD5187" s="33">
        <v>60</v>
      </c>
      <c r="AE5187" s="36">
        <f t="shared" si="936"/>
        <v>45005</v>
      </c>
    </row>
    <row r="5188" spans="2:31" ht="14.5" hidden="1">
      <c r="B5188" s="29" t="s">
        <v>4101</v>
      </c>
      <c r="C5188" s="30" t="str">
        <f t="shared" si="926"/>
        <v>(Acreedores quirografarios)</v>
      </c>
      <c r="D5188" s="30">
        <v>5</v>
      </c>
      <c r="E5188" s="30" t="s">
        <v>5676</v>
      </c>
      <c r="F5188" s="30" t="s">
        <v>5677</v>
      </c>
      <c r="G5188" s="30" t="s">
        <v>4912</v>
      </c>
      <c r="H5188" s="31" t="s">
        <v>4201</v>
      </c>
      <c r="I5188" s="31" t="s">
        <v>48</v>
      </c>
      <c r="J5188" s="32">
        <v>822000</v>
      </c>
      <c r="K5188" s="33">
        <f t="shared" si="927"/>
        <v>162.41244483579146</v>
      </c>
      <c r="L5188" s="33">
        <v>774683</v>
      </c>
      <c r="M5188" s="33">
        <v>0</v>
      </c>
      <c r="N5188" s="33">
        <v>0</v>
      </c>
      <c r="O5188" s="33">
        <v>0</v>
      </c>
      <c r="P5188" s="33">
        <f t="shared" si="928"/>
        <v>822000</v>
      </c>
      <c r="Q5188" s="33">
        <f t="shared" si="929"/>
        <v>162.41244483579146</v>
      </c>
      <c r="R5188" s="33">
        <f t="shared" si="930"/>
        <v>774683</v>
      </c>
      <c r="S5188" s="33"/>
      <c r="T5188" s="30" t="str">
        <f t="shared" si="931"/>
        <v>COP</v>
      </c>
      <c r="U5188" s="33">
        <v>0</v>
      </c>
      <c r="V5188" s="33">
        <v>0</v>
      </c>
      <c r="W5188" s="33">
        <v>0</v>
      </c>
      <c r="X5188" s="33">
        <f t="shared" si="932"/>
        <v>822000</v>
      </c>
      <c r="Y5188" s="33">
        <f t="shared" si="933"/>
        <v>162.41244483579146</v>
      </c>
      <c r="Z5188" s="33">
        <f t="shared" si="934"/>
        <v>774683</v>
      </c>
      <c r="AA5188" s="34">
        <f t="shared" si="935"/>
        <v>1.9101675269237556E-05</v>
      </c>
      <c r="AB5188" s="33" t="s">
        <v>252</v>
      </c>
      <c r="AC5188" s="35">
        <v>44945</v>
      </c>
      <c r="AD5188" s="33">
        <v>60</v>
      </c>
      <c r="AE5188" s="36">
        <f t="shared" si="936"/>
        <v>45005</v>
      </c>
    </row>
    <row r="5189" spans="2:31" ht="14.5" hidden="1">
      <c r="B5189" s="29" t="s">
        <v>4101</v>
      </c>
      <c r="C5189" s="30" t="str">
        <f t="shared" si="926"/>
        <v>(Acreedores quirografarios)</v>
      </c>
      <c r="D5189" s="30">
        <v>5</v>
      </c>
      <c r="E5189" s="30" t="s">
        <v>5676</v>
      </c>
      <c r="F5189" s="30" t="s">
        <v>5677</v>
      </c>
      <c r="G5189" s="30" t="s">
        <v>4912</v>
      </c>
      <c r="H5189" s="31" t="s">
        <v>4202</v>
      </c>
      <c r="I5189" s="31" t="s">
        <v>48</v>
      </c>
      <c r="J5189" s="32">
        <v>822000</v>
      </c>
      <c r="K5189" s="33">
        <f t="shared" si="927"/>
        <v>162.41244483579146</v>
      </c>
      <c r="L5189" s="33">
        <v>774683</v>
      </c>
      <c r="M5189" s="33">
        <v>0</v>
      </c>
      <c r="N5189" s="33">
        <v>0</v>
      </c>
      <c r="O5189" s="33">
        <v>0</v>
      </c>
      <c r="P5189" s="33">
        <f t="shared" si="928"/>
        <v>822000</v>
      </c>
      <c r="Q5189" s="33">
        <f t="shared" si="929"/>
        <v>162.41244483579146</v>
      </c>
      <c r="R5189" s="33">
        <f t="shared" si="930"/>
        <v>774683</v>
      </c>
      <c r="S5189" s="38"/>
      <c r="T5189" s="30" t="str">
        <f t="shared" si="931"/>
        <v>COP</v>
      </c>
      <c r="U5189" s="33">
        <v>0</v>
      </c>
      <c r="V5189" s="33">
        <v>0</v>
      </c>
      <c r="W5189" s="33">
        <v>0</v>
      </c>
      <c r="X5189" s="33">
        <f t="shared" si="932"/>
        <v>822000</v>
      </c>
      <c r="Y5189" s="33">
        <f t="shared" si="933"/>
        <v>162.41244483579146</v>
      </c>
      <c r="Z5189" s="33">
        <f t="shared" si="934"/>
        <v>774683</v>
      </c>
      <c r="AA5189" s="34">
        <f t="shared" si="935"/>
        <v>1.9101675269237556E-05</v>
      </c>
      <c r="AB5189" s="33" t="s">
        <v>252</v>
      </c>
      <c r="AC5189" s="35">
        <v>44945</v>
      </c>
      <c r="AD5189" s="33">
        <v>60</v>
      </c>
      <c r="AE5189" s="36">
        <f t="shared" si="936"/>
        <v>45005</v>
      </c>
    </row>
    <row r="5190" spans="2:31" ht="14.5" hidden="1">
      <c r="B5190" s="29" t="s">
        <v>4101</v>
      </c>
      <c r="C5190" s="30" t="str">
        <f t="shared" si="926"/>
        <v>(Acreedores quirografarios)</v>
      </c>
      <c r="D5190" s="30">
        <v>5</v>
      </c>
      <c r="E5190" s="30" t="s">
        <v>5676</v>
      </c>
      <c r="F5190" s="30" t="s">
        <v>5677</v>
      </c>
      <c r="G5190" s="30" t="s">
        <v>4912</v>
      </c>
      <c r="H5190" s="31" t="s">
        <v>4203</v>
      </c>
      <c r="I5190" s="31" t="s">
        <v>48</v>
      </c>
      <c r="J5190" s="32">
        <v>4024000</v>
      </c>
      <c r="K5190" s="33">
        <f t="shared" si="927"/>
        <v>795.93110894472568</v>
      </c>
      <c r="L5190" s="33">
        <v>3796472</v>
      </c>
      <c r="M5190" s="33">
        <v>0</v>
      </c>
      <c r="N5190" s="33">
        <v>0</v>
      </c>
      <c r="O5190" s="33">
        <v>0</v>
      </c>
      <c r="P5190" s="33">
        <f t="shared" si="928"/>
        <v>4024000</v>
      </c>
      <c r="Q5190" s="33">
        <f t="shared" si="929"/>
        <v>795.93110894472568</v>
      </c>
      <c r="R5190" s="33">
        <f t="shared" si="930"/>
        <v>3796472</v>
      </c>
      <c r="S5190" s="33"/>
      <c r="T5190" s="30" t="str">
        <f t="shared" si="931"/>
        <v>COP</v>
      </c>
      <c r="U5190" s="33">
        <v>0</v>
      </c>
      <c r="V5190" s="33">
        <v>0</v>
      </c>
      <c r="W5190" s="33">
        <v>0</v>
      </c>
      <c r="X5190" s="33">
        <f t="shared" si="932"/>
        <v>4024000</v>
      </c>
      <c r="Y5190" s="33">
        <f t="shared" si="933"/>
        <v>795.93110894472568</v>
      </c>
      <c r="Z5190" s="33">
        <f t="shared" si="934"/>
        <v>3796472</v>
      </c>
      <c r="AA5190" s="34">
        <f t="shared" si="935"/>
        <v>9.3611161356003478E-05</v>
      </c>
      <c r="AB5190" s="33" t="s">
        <v>252</v>
      </c>
      <c r="AC5190" s="35">
        <v>44946</v>
      </c>
      <c r="AD5190" s="33">
        <v>60</v>
      </c>
      <c r="AE5190" s="36">
        <f t="shared" si="936"/>
        <v>45006</v>
      </c>
    </row>
    <row r="5191" spans="2:31" ht="14.5" hidden="1">
      <c r="B5191" s="29" t="s">
        <v>4101</v>
      </c>
      <c r="C5191" s="30" t="str">
        <f t="shared" si="926"/>
        <v>(Acreedores quirografarios)</v>
      </c>
      <c r="D5191" s="30">
        <v>5</v>
      </c>
      <c r="E5191" s="30" t="s">
        <v>5676</v>
      </c>
      <c r="F5191" s="30" t="s">
        <v>5677</v>
      </c>
      <c r="G5191" s="30" t="s">
        <v>4912</v>
      </c>
      <c r="H5191" s="31" t="s">
        <v>4204</v>
      </c>
      <c r="I5191" s="31" t="s">
        <v>48</v>
      </c>
      <c r="J5191" s="32">
        <v>1097000</v>
      </c>
      <c r="K5191" s="33">
        <f t="shared" si="927"/>
        <v>217.39320943006592</v>
      </c>
      <c r="L5191" s="33">
        <v>1036933</v>
      </c>
      <c r="M5191" s="33">
        <v>0</v>
      </c>
      <c r="N5191" s="33">
        <v>0</v>
      </c>
      <c r="O5191" s="33">
        <v>0</v>
      </c>
      <c r="P5191" s="33">
        <f t="shared" si="928"/>
        <v>1097000</v>
      </c>
      <c r="Q5191" s="33">
        <f t="shared" si="929"/>
        <v>217.39320943006592</v>
      </c>
      <c r="R5191" s="33">
        <f t="shared" si="930"/>
        <v>1036933</v>
      </c>
      <c r="S5191" s="33"/>
      <c r="T5191" s="30" t="str">
        <f t="shared" si="931"/>
        <v>COP</v>
      </c>
      <c r="U5191" s="33">
        <v>0</v>
      </c>
      <c r="V5191" s="33">
        <v>0</v>
      </c>
      <c r="W5191" s="33">
        <v>0</v>
      </c>
      <c r="X5191" s="33">
        <f t="shared" si="932"/>
        <v>1097000</v>
      </c>
      <c r="Y5191" s="33">
        <f t="shared" si="933"/>
        <v>217.39320943006592</v>
      </c>
      <c r="Z5191" s="33">
        <f t="shared" si="934"/>
        <v>1036933</v>
      </c>
      <c r="AA5191" s="34">
        <f t="shared" si="935"/>
        <v>2.556808067552316E-05</v>
      </c>
      <c r="AB5191" s="33" t="s">
        <v>252</v>
      </c>
      <c r="AC5191" s="35">
        <v>44946</v>
      </c>
      <c r="AD5191" s="33">
        <v>60</v>
      </c>
      <c r="AE5191" s="36">
        <f t="shared" si="936"/>
        <v>45006</v>
      </c>
    </row>
    <row r="5192" spans="2:31" ht="14.5" hidden="1">
      <c r="B5192" s="29" t="s">
        <v>4101</v>
      </c>
      <c r="C5192" s="30" t="str">
        <f t="shared" si="926"/>
        <v>(Acreedores quirografarios)</v>
      </c>
      <c r="D5192" s="30">
        <v>5</v>
      </c>
      <c r="E5192" s="30" t="s">
        <v>5676</v>
      </c>
      <c r="F5192" s="30" t="s">
        <v>5677</v>
      </c>
      <c r="G5192" s="30" t="s">
        <v>4912</v>
      </c>
      <c r="H5192" s="31" t="s">
        <v>4205</v>
      </c>
      <c r="I5192" s="31" t="s">
        <v>48</v>
      </c>
      <c r="J5192" s="32">
        <v>1728000</v>
      </c>
      <c r="K5192" s="33">
        <f t="shared" si="927"/>
        <v>341.42163799700199</v>
      </c>
      <c r="L5192" s="33">
        <v>1628530</v>
      </c>
      <c r="M5192" s="33">
        <v>0</v>
      </c>
      <c r="N5192" s="33">
        <v>0</v>
      </c>
      <c r="O5192" s="33">
        <v>0</v>
      </c>
      <c r="P5192" s="33">
        <f t="shared" si="928"/>
        <v>1728000</v>
      </c>
      <c r="Q5192" s="33">
        <f t="shared" si="929"/>
        <v>341.42163799700199</v>
      </c>
      <c r="R5192" s="33">
        <f t="shared" si="930"/>
        <v>1628530</v>
      </c>
      <c r="S5192" s="33"/>
      <c r="T5192" s="30" t="str">
        <f t="shared" si="931"/>
        <v>COP</v>
      </c>
      <c r="U5192" s="33">
        <v>0</v>
      </c>
      <c r="V5192" s="33">
        <v>0</v>
      </c>
      <c r="W5192" s="33">
        <v>0</v>
      </c>
      <c r="X5192" s="33">
        <f t="shared" si="932"/>
        <v>1728000</v>
      </c>
      <c r="Y5192" s="33">
        <f t="shared" si="933"/>
        <v>341.42163799700199</v>
      </c>
      <c r="Z5192" s="33">
        <f t="shared" si="934"/>
        <v>1628530</v>
      </c>
      <c r="AA5192" s="34">
        <f t="shared" si="935"/>
        <v>4.0155329633167941E-05</v>
      </c>
      <c r="AB5192" s="33" t="s">
        <v>252</v>
      </c>
      <c r="AC5192" s="35">
        <v>44946</v>
      </c>
      <c r="AD5192" s="33">
        <v>60</v>
      </c>
      <c r="AE5192" s="36">
        <f t="shared" si="936"/>
        <v>45006</v>
      </c>
    </row>
    <row r="5193" spans="2:31" ht="14.5" hidden="1">
      <c r="B5193" s="29" t="s">
        <v>4101</v>
      </c>
      <c r="C5193" s="30" t="str">
        <f t="shared" si="926"/>
        <v>(Acreedores quirografarios)</v>
      </c>
      <c r="D5193" s="30">
        <v>5</v>
      </c>
      <c r="E5193" s="30" t="s">
        <v>5676</v>
      </c>
      <c r="F5193" s="30" t="s">
        <v>5677</v>
      </c>
      <c r="G5193" s="30" t="s">
        <v>4912</v>
      </c>
      <c r="H5193" s="31" t="s">
        <v>4206</v>
      </c>
      <c r="I5193" s="31" t="s">
        <v>48</v>
      </c>
      <c r="J5193" s="32">
        <v>1456000</v>
      </c>
      <c r="K5193" s="33">
        <f t="shared" si="927"/>
        <v>287.67927712611504</v>
      </c>
      <c r="L5193" s="33">
        <v>1372187</v>
      </c>
      <c r="M5193" s="33">
        <v>0</v>
      </c>
      <c r="N5193" s="33">
        <v>0</v>
      </c>
      <c r="O5193" s="33">
        <v>0</v>
      </c>
      <c r="P5193" s="33">
        <f t="shared" si="928"/>
        <v>1456000</v>
      </c>
      <c r="Q5193" s="33">
        <f t="shared" si="929"/>
        <v>287.67927712611504</v>
      </c>
      <c r="R5193" s="33">
        <f t="shared" si="930"/>
        <v>1372187</v>
      </c>
      <c r="S5193" s="38"/>
      <c r="T5193" s="30" t="str">
        <f t="shared" si="931"/>
        <v>COP</v>
      </c>
      <c r="U5193" s="33">
        <v>0</v>
      </c>
      <c r="V5193" s="33">
        <v>0</v>
      </c>
      <c r="W5193" s="33">
        <v>0</v>
      </c>
      <c r="X5193" s="33">
        <f t="shared" si="932"/>
        <v>1456000</v>
      </c>
      <c r="Y5193" s="33">
        <f t="shared" si="933"/>
        <v>287.67927712611504</v>
      </c>
      <c r="Z5193" s="33">
        <f t="shared" si="934"/>
        <v>1372187</v>
      </c>
      <c r="AA5193" s="34">
        <f t="shared" si="935"/>
        <v>3.383457553950361E-05</v>
      </c>
      <c r="AB5193" s="33" t="s">
        <v>252</v>
      </c>
      <c r="AC5193" s="35">
        <v>44946</v>
      </c>
      <c r="AD5193" s="33">
        <v>60</v>
      </c>
      <c r="AE5193" s="36">
        <f t="shared" si="936"/>
        <v>45006</v>
      </c>
    </row>
    <row r="5194" spans="2:31" ht="14.5" hidden="1">
      <c r="B5194" s="29" t="s">
        <v>4101</v>
      </c>
      <c r="C5194" s="30" t="str">
        <f t="shared" si="926"/>
        <v>(Acreedores quirografarios)</v>
      </c>
      <c r="D5194" s="30">
        <v>5</v>
      </c>
      <c r="E5194" s="30" t="s">
        <v>5676</v>
      </c>
      <c r="F5194" s="30" t="s">
        <v>5677</v>
      </c>
      <c r="G5194" s="30" t="s">
        <v>4912</v>
      </c>
      <c r="H5194" s="31" t="s">
        <v>4207</v>
      </c>
      <c r="I5194" s="31" t="s">
        <v>48</v>
      </c>
      <c r="J5194" s="32">
        <v>2597000</v>
      </c>
      <c r="K5194" s="33">
        <f t="shared" si="927"/>
        <v>513.12074803190876</v>
      </c>
      <c r="L5194" s="33">
        <v>2447509</v>
      </c>
      <c r="M5194" s="33">
        <v>0</v>
      </c>
      <c r="N5194" s="33">
        <v>0</v>
      </c>
      <c r="O5194" s="33">
        <v>0</v>
      </c>
      <c r="P5194" s="33">
        <f t="shared" si="928"/>
        <v>2597000</v>
      </c>
      <c r="Q5194" s="33">
        <f t="shared" si="929"/>
        <v>513.12074803190876</v>
      </c>
      <c r="R5194" s="33">
        <f t="shared" si="930"/>
        <v>2447509</v>
      </c>
      <c r="S5194" s="33"/>
      <c r="T5194" s="30" t="str">
        <f t="shared" si="931"/>
        <v>COP</v>
      </c>
      <c r="U5194" s="33">
        <v>0</v>
      </c>
      <c r="V5194" s="33">
        <v>0</v>
      </c>
      <c r="W5194" s="33">
        <v>0</v>
      </c>
      <c r="X5194" s="33">
        <f t="shared" si="932"/>
        <v>2597000</v>
      </c>
      <c r="Y5194" s="33">
        <f t="shared" si="933"/>
        <v>513.12074803190876</v>
      </c>
      <c r="Z5194" s="33">
        <f t="shared" si="934"/>
        <v>2447509</v>
      </c>
      <c r="AA5194" s="34">
        <f t="shared" si="935"/>
        <v>6.0349229473909128E-05</v>
      </c>
      <c r="AB5194" s="33" t="s">
        <v>252</v>
      </c>
      <c r="AC5194" s="35">
        <v>44946</v>
      </c>
      <c r="AD5194" s="33">
        <v>60</v>
      </c>
      <c r="AE5194" s="36">
        <f t="shared" si="936"/>
        <v>45006</v>
      </c>
    </row>
    <row r="5195" spans="2:31" ht="14.5" hidden="1">
      <c r="B5195" s="29" t="s">
        <v>4101</v>
      </c>
      <c r="C5195" s="30" t="str">
        <f t="shared" si="926"/>
        <v>(Acreedores quirografarios)</v>
      </c>
      <c r="D5195" s="30">
        <v>5</v>
      </c>
      <c r="E5195" s="30" t="s">
        <v>5676</v>
      </c>
      <c r="F5195" s="30" t="s">
        <v>5677</v>
      </c>
      <c r="G5195" s="30" t="s">
        <v>4912</v>
      </c>
      <c r="H5195" s="31" t="s">
        <v>4208</v>
      </c>
      <c r="I5195" s="31" t="s">
        <v>48</v>
      </c>
      <c r="J5195" s="32">
        <v>1324000</v>
      </c>
      <c r="K5195" s="33">
        <f t="shared" si="927"/>
        <v>261.59879241485578</v>
      </c>
      <c r="L5195" s="33">
        <v>1247787</v>
      </c>
      <c r="M5195" s="33">
        <v>0</v>
      </c>
      <c r="N5195" s="33">
        <v>0</v>
      </c>
      <c r="O5195" s="33">
        <v>0</v>
      </c>
      <c r="P5195" s="33">
        <f t="shared" si="928"/>
        <v>1324000</v>
      </c>
      <c r="Q5195" s="33">
        <f t="shared" si="929"/>
        <v>261.59879241485578</v>
      </c>
      <c r="R5195" s="33">
        <f t="shared" si="930"/>
        <v>1247787</v>
      </c>
      <c r="S5195" s="33"/>
      <c r="T5195" s="30" t="str">
        <f t="shared" si="931"/>
        <v>COP</v>
      </c>
      <c r="U5195" s="33">
        <v>0</v>
      </c>
      <c r="V5195" s="33">
        <v>0</v>
      </c>
      <c r="W5195" s="33">
        <v>0</v>
      </c>
      <c r="X5195" s="33">
        <f t="shared" si="932"/>
        <v>1324000</v>
      </c>
      <c r="Y5195" s="33">
        <f t="shared" si="933"/>
        <v>261.59879241485578</v>
      </c>
      <c r="Z5195" s="33">
        <f t="shared" si="934"/>
        <v>1247787</v>
      </c>
      <c r="AA5195" s="34">
        <f t="shared" si="935"/>
        <v>3.0767193909219802E-05</v>
      </c>
      <c r="AB5195" s="33" t="s">
        <v>252</v>
      </c>
      <c r="AC5195" s="35">
        <v>44946</v>
      </c>
      <c r="AD5195" s="33">
        <v>60</v>
      </c>
      <c r="AE5195" s="36">
        <f t="shared" si="936"/>
        <v>45006</v>
      </c>
    </row>
    <row r="5196" spans="2:31" ht="14.5" hidden="1">
      <c r="B5196" s="29" t="s">
        <v>4101</v>
      </c>
      <c r="C5196" s="30" t="str">
        <f t="shared" si="926"/>
        <v>(Acreedores quirografarios)</v>
      </c>
      <c r="D5196" s="30">
        <v>5</v>
      </c>
      <c r="E5196" s="30" t="s">
        <v>5676</v>
      </c>
      <c r="F5196" s="30" t="s">
        <v>5677</v>
      </c>
      <c r="G5196" s="30" t="s">
        <v>4912</v>
      </c>
      <c r="H5196" s="31" t="s">
        <v>4209</v>
      </c>
      <c r="I5196" s="31" t="s">
        <v>48</v>
      </c>
      <c r="J5196" s="32">
        <v>341000</v>
      </c>
      <c r="K5196" s="33">
        <f t="shared" si="927"/>
        <v>67.375493988280553</v>
      </c>
      <c r="L5196" s="33">
        <v>321371</v>
      </c>
      <c r="M5196" s="33">
        <v>0</v>
      </c>
      <c r="N5196" s="33">
        <v>0</v>
      </c>
      <c r="O5196" s="33">
        <v>0</v>
      </c>
      <c r="P5196" s="33">
        <f t="shared" si="928"/>
        <v>341000</v>
      </c>
      <c r="Q5196" s="33">
        <f t="shared" si="929"/>
        <v>67.375493988280553</v>
      </c>
      <c r="R5196" s="33">
        <f t="shared" si="930"/>
        <v>321371</v>
      </c>
      <c r="S5196" s="33"/>
      <c r="T5196" s="30" t="str">
        <f t="shared" si="931"/>
        <v>COP</v>
      </c>
      <c r="U5196" s="33">
        <v>0</v>
      </c>
      <c r="V5196" s="33">
        <v>0</v>
      </c>
      <c r="W5196" s="33">
        <v>0</v>
      </c>
      <c r="X5196" s="33">
        <f t="shared" si="932"/>
        <v>341000</v>
      </c>
      <c r="Y5196" s="33">
        <f t="shared" si="933"/>
        <v>67.375493988280553</v>
      </c>
      <c r="Z5196" s="33">
        <f t="shared" si="934"/>
        <v>321371</v>
      </c>
      <c r="AA5196" s="34">
        <f t="shared" si="935"/>
        <v>7.9241760603371219E-06</v>
      </c>
      <c r="AB5196" s="33" t="s">
        <v>252</v>
      </c>
      <c r="AC5196" s="35">
        <v>44946</v>
      </c>
      <c r="AD5196" s="33">
        <v>60</v>
      </c>
      <c r="AE5196" s="36">
        <f t="shared" si="936"/>
        <v>45006</v>
      </c>
    </row>
    <row r="5197" spans="2:31" ht="14.5" hidden="1">
      <c r="B5197" s="29" t="s">
        <v>4101</v>
      </c>
      <c r="C5197" s="30" t="str">
        <f t="shared" si="926"/>
        <v>(Acreedores quirografarios)</v>
      </c>
      <c r="D5197" s="30">
        <v>5</v>
      </c>
      <c r="E5197" s="30" t="s">
        <v>5676</v>
      </c>
      <c r="F5197" s="30" t="s">
        <v>5677</v>
      </c>
      <c r="G5197" s="30" t="s">
        <v>4912</v>
      </c>
      <c r="H5197" s="31" t="s">
        <v>4210</v>
      </c>
      <c r="I5197" s="31" t="s">
        <v>48</v>
      </c>
      <c r="J5197" s="32">
        <v>1697000</v>
      </c>
      <c r="K5197" s="33">
        <f t="shared" si="927"/>
        <v>335.29691709382894</v>
      </c>
      <c r="L5197" s="33">
        <v>1599316</v>
      </c>
      <c r="M5197" s="33">
        <v>0</v>
      </c>
      <c r="N5197" s="33">
        <v>0</v>
      </c>
      <c r="O5197" s="33">
        <v>0</v>
      </c>
      <c r="P5197" s="33">
        <f t="shared" si="928"/>
        <v>1697000</v>
      </c>
      <c r="Q5197" s="33">
        <f t="shared" si="929"/>
        <v>335.29691709382894</v>
      </c>
      <c r="R5197" s="33">
        <f t="shared" si="930"/>
        <v>1599316</v>
      </c>
      <c r="S5197" s="33"/>
      <c r="T5197" s="30" t="str">
        <f t="shared" si="931"/>
        <v>COP</v>
      </c>
      <c r="U5197" s="33">
        <v>0</v>
      </c>
      <c r="V5197" s="33">
        <v>0</v>
      </c>
      <c r="W5197" s="33">
        <v>0</v>
      </c>
      <c r="X5197" s="33">
        <f t="shared" si="932"/>
        <v>1697000</v>
      </c>
      <c r="Y5197" s="33">
        <f t="shared" si="933"/>
        <v>335.29691709382894</v>
      </c>
      <c r="Z5197" s="33">
        <f t="shared" si="934"/>
        <v>1599316</v>
      </c>
      <c r="AA5197" s="34">
        <f t="shared" si="935"/>
        <v>3.9434988098223314E-05</v>
      </c>
      <c r="AB5197" s="33" t="s">
        <v>252</v>
      </c>
      <c r="AC5197" s="35">
        <v>44946</v>
      </c>
      <c r="AD5197" s="33">
        <v>60</v>
      </c>
      <c r="AE5197" s="36">
        <f t="shared" si="936"/>
        <v>45006</v>
      </c>
    </row>
    <row r="5198" spans="2:31" ht="14.5" hidden="1">
      <c r="B5198" s="29" t="s">
        <v>4101</v>
      </c>
      <c r="C5198" s="30" t="str">
        <f t="shared" si="926"/>
        <v>(Acreedores quirografarios)</v>
      </c>
      <c r="D5198" s="30">
        <v>5</v>
      </c>
      <c r="E5198" s="30" t="s">
        <v>5676</v>
      </c>
      <c r="F5198" s="30" t="s">
        <v>5677</v>
      </c>
      <c r="G5198" s="30" t="s">
        <v>4912</v>
      </c>
      <c r="H5198" s="31" t="s">
        <v>4211</v>
      </c>
      <c r="I5198" s="31" t="s">
        <v>48</v>
      </c>
      <c r="J5198" s="32">
        <v>4254000</v>
      </c>
      <c r="K5198" s="33">
        <f t="shared" si="927"/>
        <v>840.5140622870739</v>
      </c>
      <c r="L5198" s="33">
        <v>4009126</v>
      </c>
      <c r="M5198" s="33">
        <v>0</v>
      </c>
      <c r="N5198" s="33">
        <v>0</v>
      </c>
      <c r="O5198" s="33">
        <v>0</v>
      </c>
      <c r="P5198" s="33">
        <f t="shared" si="928"/>
        <v>4254000</v>
      </c>
      <c r="Q5198" s="33">
        <f t="shared" si="929"/>
        <v>840.5140622870739</v>
      </c>
      <c r="R5198" s="33">
        <f t="shared" si="930"/>
        <v>4009126</v>
      </c>
      <c r="S5198" s="33"/>
      <c r="T5198" s="30" t="str">
        <f t="shared" si="931"/>
        <v>COP</v>
      </c>
      <c r="U5198" s="33">
        <v>0</v>
      </c>
      <c r="V5198" s="33">
        <v>0</v>
      </c>
      <c r="W5198" s="33">
        <v>0</v>
      </c>
      <c r="X5198" s="33">
        <f t="shared" si="932"/>
        <v>4254000</v>
      </c>
      <c r="Y5198" s="33">
        <f t="shared" si="933"/>
        <v>840.5140622870739</v>
      </c>
      <c r="Z5198" s="33">
        <f t="shared" si="934"/>
        <v>4009126</v>
      </c>
      <c r="AA5198" s="34">
        <f t="shared" si="935"/>
        <v>9.8854657925186539E-05</v>
      </c>
      <c r="AB5198" s="33" t="s">
        <v>252</v>
      </c>
      <c r="AC5198" s="35">
        <v>44946</v>
      </c>
      <c r="AD5198" s="33">
        <v>60</v>
      </c>
      <c r="AE5198" s="36">
        <f t="shared" si="936"/>
        <v>45006</v>
      </c>
    </row>
    <row r="5199" spans="2:31" ht="14.5" hidden="1">
      <c r="B5199" s="29" t="s">
        <v>4101</v>
      </c>
      <c r="C5199" s="30" t="str">
        <f t="shared" si="926"/>
        <v>(Acreedores quirografarios)</v>
      </c>
      <c r="D5199" s="30">
        <v>5</v>
      </c>
      <c r="E5199" s="30" t="s">
        <v>5676</v>
      </c>
      <c r="F5199" s="30" t="s">
        <v>5677</v>
      </c>
      <c r="G5199" s="30" t="s">
        <v>4912</v>
      </c>
      <c r="H5199" s="31" t="s">
        <v>4212</v>
      </c>
      <c r="I5199" s="31" t="s">
        <v>48</v>
      </c>
      <c r="J5199" s="32">
        <v>1831000</v>
      </c>
      <c r="K5199" s="33">
        <f t="shared" si="927"/>
        <v>362.80553895824812</v>
      </c>
      <c r="L5199" s="33">
        <v>1730528</v>
      </c>
      <c r="M5199" s="33">
        <v>0</v>
      </c>
      <c r="N5199" s="33">
        <v>0</v>
      </c>
      <c r="O5199" s="33">
        <v>0</v>
      </c>
      <c r="P5199" s="33">
        <f t="shared" si="928"/>
        <v>1831000</v>
      </c>
      <c r="Q5199" s="33">
        <f t="shared" si="929"/>
        <v>362.80553895824812</v>
      </c>
      <c r="R5199" s="33">
        <f t="shared" si="930"/>
        <v>1730528</v>
      </c>
      <c r="S5199" s="33"/>
      <c r="T5199" s="30" t="str">
        <f t="shared" si="931"/>
        <v>COP</v>
      </c>
      <c r="U5199" s="33">
        <v>0</v>
      </c>
      <c r="V5199" s="33">
        <v>0</v>
      </c>
      <c r="W5199" s="33">
        <v>0</v>
      </c>
      <c r="X5199" s="33">
        <f t="shared" si="932"/>
        <v>1831000</v>
      </c>
      <c r="Y5199" s="33">
        <f t="shared" si="933"/>
        <v>362.80553895824812</v>
      </c>
      <c r="Z5199" s="33">
        <f t="shared" si="934"/>
        <v>1730528</v>
      </c>
      <c r="AA5199" s="34">
        <f t="shared" si="935"/>
        <v>4.2670335995914627E-05</v>
      </c>
      <c r="AB5199" s="33" t="s">
        <v>252</v>
      </c>
      <c r="AC5199" s="35">
        <v>44946</v>
      </c>
      <c r="AD5199" s="33">
        <v>60</v>
      </c>
      <c r="AE5199" s="36">
        <f t="shared" si="936"/>
        <v>45006</v>
      </c>
    </row>
    <row r="5200" spans="2:31" ht="14.5" hidden="1">
      <c r="B5200" s="29" t="s">
        <v>4101</v>
      </c>
      <c r="C5200" s="30" t="str">
        <f t="shared" si="926"/>
        <v>(Acreedores quirografarios)</v>
      </c>
      <c r="D5200" s="30">
        <v>5</v>
      </c>
      <c r="E5200" s="30" t="s">
        <v>5676</v>
      </c>
      <c r="F5200" s="30" t="s">
        <v>5677</v>
      </c>
      <c r="G5200" s="30" t="s">
        <v>4912</v>
      </c>
      <c r="H5200" s="31" t="s">
        <v>4213</v>
      </c>
      <c r="I5200" s="31" t="s">
        <v>48</v>
      </c>
      <c r="J5200" s="32">
        <v>1062000</v>
      </c>
      <c r="K5200" s="33">
        <f t="shared" si="927"/>
        <v>209.83238466618445</v>
      </c>
      <c r="L5200" s="33">
        <v>1000869</v>
      </c>
      <c r="M5200" s="33">
        <v>0</v>
      </c>
      <c r="N5200" s="33">
        <v>0</v>
      </c>
      <c r="O5200" s="33">
        <v>0</v>
      </c>
      <c r="P5200" s="33">
        <f t="shared" si="928"/>
        <v>1062000</v>
      </c>
      <c r="Q5200" s="33">
        <f t="shared" si="929"/>
        <v>209.83238466618445</v>
      </c>
      <c r="R5200" s="33">
        <f t="shared" si="930"/>
        <v>1000869</v>
      </c>
      <c r="S5200" s="33"/>
      <c r="T5200" s="30" t="str">
        <f t="shared" si="931"/>
        <v>COP</v>
      </c>
      <c r="U5200" s="33">
        <v>0</v>
      </c>
      <c r="V5200" s="33">
        <v>0</v>
      </c>
      <c r="W5200" s="33">
        <v>0</v>
      </c>
      <c r="X5200" s="33">
        <f t="shared" si="932"/>
        <v>1062000</v>
      </c>
      <c r="Y5200" s="33">
        <f t="shared" si="933"/>
        <v>209.83238466618445</v>
      </c>
      <c r="Z5200" s="33">
        <f t="shared" si="934"/>
        <v>1000869</v>
      </c>
      <c r="AA5200" s="34">
        <f t="shared" si="935"/>
        <v>2.4678835891644096E-05</v>
      </c>
      <c r="AB5200" s="33" t="s">
        <v>252</v>
      </c>
      <c r="AC5200" s="35">
        <v>44947</v>
      </c>
      <c r="AD5200" s="33">
        <v>60</v>
      </c>
      <c r="AE5200" s="36">
        <f t="shared" si="936"/>
        <v>45007</v>
      </c>
    </row>
    <row r="5201" spans="2:31" ht="14.5" hidden="1">
      <c r="B5201" s="29" t="s">
        <v>4101</v>
      </c>
      <c r="C5201" s="30" t="str">
        <f t="shared" si="926"/>
        <v>(Acreedores quirografarios)</v>
      </c>
      <c r="D5201" s="30">
        <v>5</v>
      </c>
      <c r="E5201" s="30" t="s">
        <v>5676</v>
      </c>
      <c r="F5201" s="30" t="s">
        <v>5677</v>
      </c>
      <c r="G5201" s="30" t="s">
        <v>4912</v>
      </c>
      <c r="H5201" s="31" t="s">
        <v>4214</v>
      </c>
      <c r="I5201" s="31" t="s">
        <v>48</v>
      </c>
      <c r="J5201" s="32">
        <v>962000</v>
      </c>
      <c r="K5201" s="33">
        <f t="shared" si="927"/>
        <v>190.67643636592345</v>
      </c>
      <c r="L5201" s="33">
        <v>909498</v>
      </c>
      <c r="M5201" s="33">
        <v>0</v>
      </c>
      <c r="N5201" s="33">
        <v>0</v>
      </c>
      <c r="O5201" s="33">
        <v>0</v>
      </c>
      <c r="P5201" s="33">
        <f t="shared" si="928"/>
        <v>962000</v>
      </c>
      <c r="Q5201" s="33">
        <f t="shared" si="929"/>
        <v>190.67643636592345</v>
      </c>
      <c r="R5201" s="33">
        <f t="shared" si="930"/>
        <v>909498</v>
      </c>
      <c r="S5201" s="38"/>
      <c r="T5201" s="30" t="str">
        <f t="shared" si="931"/>
        <v>COP</v>
      </c>
      <c r="U5201" s="33">
        <v>0</v>
      </c>
      <c r="V5201" s="33">
        <v>0</v>
      </c>
      <c r="W5201" s="33">
        <v>0</v>
      </c>
      <c r="X5201" s="33">
        <f t="shared" si="932"/>
        <v>962000</v>
      </c>
      <c r="Y5201" s="33">
        <f t="shared" si="933"/>
        <v>190.67643636592345</v>
      </c>
      <c r="Z5201" s="33">
        <f t="shared" si="934"/>
        <v>909498</v>
      </c>
      <c r="AA5201" s="34">
        <f t="shared" si="935"/>
        <v>2.2425863810127522E-05</v>
      </c>
      <c r="AB5201" s="33" t="s">
        <v>252</v>
      </c>
      <c r="AC5201" s="35">
        <v>44947</v>
      </c>
      <c r="AD5201" s="33">
        <v>60</v>
      </c>
      <c r="AE5201" s="36">
        <f t="shared" si="936"/>
        <v>45007</v>
      </c>
    </row>
    <row r="5202" spans="2:31" ht="14.5" hidden="1">
      <c r="B5202" s="29" t="s">
        <v>4101</v>
      </c>
      <c r="C5202" s="30" t="str">
        <f t="shared" si="926"/>
        <v>(Acreedores quirografarios)</v>
      </c>
      <c r="D5202" s="30">
        <v>5</v>
      </c>
      <c r="E5202" s="30" t="s">
        <v>5676</v>
      </c>
      <c r="F5202" s="30" t="s">
        <v>5677</v>
      </c>
      <c r="G5202" s="30" t="s">
        <v>4912</v>
      </c>
      <c r="H5202" s="31" t="s">
        <v>4215</v>
      </c>
      <c r="I5202" s="31" t="s">
        <v>48</v>
      </c>
      <c r="J5202" s="32">
        <v>644001</v>
      </c>
      <c r="K5202" s="33">
        <f t="shared" si="927"/>
        <v>127.24299506273782</v>
      </c>
      <c r="L5202" s="33">
        <v>606930</v>
      </c>
      <c r="M5202" s="33">
        <v>0</v>
      </c>
      <c r="N5202" s="33">
        <v>0</v>
      </c>
      <c r="O5202" s="33">
        <v>0</v>
      </c>
      <c r="P5202" s="33">
        <f t="shared" si="928"/>
        <v>644001</v>
      </c>
      <c r="Q5202" s="33">
        <f t="shared" si="929"/>
        <v>127.24299506273782</v>
      </c>
      <c r="R5202" s="33">
        <f t="shared" si="930"/>
        <v>606930</v>
      </c>
      <c r="S5202" s="33"/>
      <c r="T5202" s="30" t="str">
        <f t="shared" si="931"/>
        <v>COP</v>
      </c>
      <c r="U5202" s="33">
        <v>0</v>
      </c>
      <c r="V5202" s="33">
        <v>0</v>
      </c>
      <c r="W5202" s="33">
        <v>0</v>
      </c>
      <c r="X5202" s="33">
        <f t="shared" si="932"/>
        <v>644001</v>
      </c>
      <c r="Y5202" s="33">
        <f t="shared" si="933"/>
        <v>127.24299506273782</v>
      </c>
      <c r="Z5202" s="33">
        <f t="shared" si="934"/>
        <v>606930</v>
      </c>
      <c r="AA5202" s="34">
        <f t="shared" si="935"/>
        <v>1.4965321003763282E-05</v>
      </c>
      <c r="AB5202" s="33" t="s">
        <v>252</v>
      </c>
      <c r="AC5202" s="35">
        <v>44947</v>
      </c>
      <c r="AD5202" s="33">
        <v>60</v>
      </c>
      <c r="AE5202" s="36">
        <f t="shared" si="936"/>
        <v>45007</v>
      </c>
    </row>
    <row r="5203" spans="2:31" ht="14.5" hidden="1">
      <c r="B5203" s="29" t="s">
        <v>4101</v>
      </c>
      <c r="C5203" s="30" t="str">
        <f t="shared" si="926"/>
        <v>(Acreedores quirografarios)</v>
      </c>
      <c r="D5203" s="30">
        <v>5</v>
      </c>
      <c r="E5203" s="30" t="s">
        <v>5676</v>
      </c>
      <c r="F5203" s="30" t="s">
        <v>5677</v>
      </c>
      <c r="G5203" s="30" t="s">
        <v>4912</v>
      </c>
      <c r="H5203" s="31" t="s">
        <v>4216</v>
      </c>
      <c r="I5203" s="31" t="s">
        <v>48</v>
      </c>
      <c r="J5203" s="32">
        <v>682000</v>
      </c>
      <c r="K5203" s="33">
        <f t="shared" si="927"/>
        <v>134.75077832636245</v>
      </c>
      <c r="L5203" s="33">
        <v>642741</v>
      </c>
      <c r="M5203" s="33">
        <v>0</v>
      </c>
      <c r="N5203" s="33">
        <v>0</v>
      </c>
      <c r="O5203" s="33">
        <v>0</v>
      </c>
      <c r="P5203" s="33">
        <f t="shared" si="928"/>
        <v>682000</v>
      </c>
      <c r="Q5203" s="33">
        <f t="shared" si="929"/>
        <v>134.75077832636245</v>
      </c>
      <c r="R5203" s="33">
        <f t="shared" si="930"/>
        <v>642741</v>
      </c>
      <c r="S5203" s="33"/>
      <c r="T5203" s="30" t="str">
        <f t="shared" si="931"/>
        <v>COP</v>
      </c>
      <c r="U5203" s="33">
        <v>0</v>
      </c>
      <c r="V5203" s="33">
        <v>0</v>
      </c>
      <c r="W5203" s="33">
        <v>0</v>
      </c>
      <c r="X5203" s="33">
        <f t="shared" si="932"/>
        <v>682000</v>
      </c>
      <c r="Y5203" s="33">
        <f t="shared" si="933"/>
        <v>134.75077832636245</v>
      </c>
      <c r="Z5203" s="33">
        <f t="shared" si="934"/>
        <v>642741</v>
      </c>
      <c r="AA5203" s="34">
        <f t="shared" si="935"/>
        <v>1.5848327463265642E-05</v>
      </c>
      <c r="AB5203" s="33" t="s">
        <v>252</v>
      </c>
      <c r="AC5203" s="35">
        <v>44947</v>
      </c>
      <c r="AD5203" s="33">
        <v>60</v>
      </c>
      <c r="AE5203" s="36">
        <f t="shared" si="936"/>
        <v>45007</v>
      </c>
    </row>
    <row r="5204" spans="2:31" ht="14.5" hidden="1">
      <c r="B5204" s="29" t="s">
        <v>4101</v>
      </c>
      <c r="C5204" s="30" t="str">
        <f t="shared" si="926"/>
        <v>(Acreedores quirografarios)</v>
      </c>
      <c r="D5204" s="30">
        <v>5</v>
      </c>
      <c r="E5204" s="30" t="s">
        <v>5676</v>
      </c>
      <c r="F5204" s="30" t="s">
        <v>5677</v>
      </c>
      <c r="G5204" s="30" t="s">
        <v>4912</v>
      </c>
      <c r="H5204" s="31" t="s">
        <v>4217</v>
      </c>
      <c r="I5204" s="31" t="s">
        <v>48</v>
      </c>
      <c r="J5204" s="32">
        <v>3857000</v>
      </c>
      <c r="K5204" s="33">
        <f t="shared" si="927"/>
        <v>762.3753367506315</v>
      </c>
      <c r="L5204" s="33">
        <v>3636416</v>
      </c>
      <c r="M5204" s="33">
        <v>0</v>
      </c>
      <c r="N5204" s="33">
        <v>0</v>
      </c>
      <c r="O5204" s="33">
        <v>0</v>
      </c>
      <c r="P5204" s="33">
        <f t="shared" si="928"/>
        <v>3857000</v>
      </c>
      <c r="Q5204" s="33">
        <f t="shared" si="929"/>
        <v>762.3753367506315</v>
      </c>
      <c r="R5204" s="33">
        <f t="shared" si="930"/>
        <v>3636416</v>
      </c>
      <c r="S5204" s="38"/>
      <c r="T5204" s="30" t="str">
        <f t="shared" si="931"/>
        <v>COP</v>
      </c>
      <c r="U5204" s="33">
        <v>0</v>
      </c>
      <c r="V5204" s="33">
        <v>0</v>
      </c>
      <c r="W5204" s="33">
        <v>0</v>
      </c>
      <c r="X5204" s="33">
        <f t="shared" si="932"/>
        <v>3857000</v>
      </c>
      <c r="Y5204" s="33">
        <f t="shared" si="933"/>
        <v>762.3753367506315</v>
      </c>
      <c r="Z5204" s="33">
        <f t="shared" si="934"/>
        <v>3636416</v>
      </c>
      <c r="AA5204" s="34">
        <f t="shared" si="935"/>
        <v>8.9664595164550863E-05</v>
      </c>
      <c r="AB5204" s="33" t="s">
        <v>252</v>
      </c>
      <c r="AC5204" s="35">
        <v>44948</v>
      </c>
      <c r="AD5204" s="33">
        <v>60</v>
      </c>
      <c r="AE5204" s="36">
        <f t="shared" si="936"/>
        <v>45008</v>
      </c>
    </row>
    <row r="5205" spans="2:31" ht="14.5" hidden="1">
      <c r="B5205" s="29" t="s">
        <v>4101</v>
      </c>
      <c r="C5205" s="30" t="str">
        <f t="shared" si="926"/>
        <v>(Acreedores quirografarios)</v>
      </c>
      <c r="D5205" s="30">
        <v>5</v>
      </c>
      <c r="E5205" s="30" t="s">
        <v>5676</v>
      </c>
      <c r="F5205" s="30" t="s">
        <v>5677</v>
      </c>
      <c r="G5205" s="30" t="s">
        <v>4912</v>
      </c>
      <c r="H5205" s="31" t="s">
        <v>4218</v>
      </c>
      <c r="I5205" s="31" t="s">
        <v>48</v>
      </c>
      <c r="J5205" s="32">
        <v>516001</v>
      </c>
      <c r="K5205" s="33">
        <f t="shared" si="927"/>
        <v>101.95268195016614</v>
      </c>
      <c r="L5205" s="33">
        <v>486299</v>
      </c>
      <c r="M5205" s="33">
        <v>0</v>
      </c>
      <c r="N5205" s="33">
        <v>0</v>
      </c>
      <c r="O5205" s="33">
        <v>0</v>
      </c>
      <c r="P5205" s="33">
        <f t="shared" si="928"/>
        <v>516001</v>
      </c>
      <c r="Q5205" s="33">
        <f t="shared" si="929"/>
        <v>101.95268195016614</v>
      </c>
      <c r="R5205" s="33">
        <f t="shared" si="930"/>
        <v>486299</v>
      </c>
      <c r="S5205" s="33"/>
      <c r="T5205" s="30" t="str">
        <f t="shared" si="931"/>
        <v>COP</v>
      </c>
      <c r="U5205" s="33">
        <v>0</v>
      </c>
      <c r="V5205" s="33">
        <v>0</v>
      </c>
      <c r="W5205" s="33">
        <v>0</v>
      </c>
      <c r="X5205" s="33">
        <f t="shared" si="932"/>
        <v>516001</v>
      </c>
      <c r="Y5205" s="33">
        <f t="shared" si="933"/>
        <v>101.95268195016614</v>
      </c>
      <c r="Z5205" s="33">
        <f t="shared" si="934"/>
        <v>486299</v>
      </c>
      <c r="AA5205" s="34">
        <f t="shared" si="935"/>
        <v>1.1990873146506319E-05</v>
      </c>
      <c r="AB5205" s="33" t="s">
        <v>252</v>
      </c>
      <c r="AC5205" s="35">
        <v>44948</v>
      </c>
      <c r="AD5205" s="33">
        <v>60</v>
      </c>
      <c r="AE5205" s="36">
        <f t="shared" si="936"/>
        <v>45008</v>
      </c>
    </row>
    <row r="5206" spans="2:31" ht="14.5" hidden="1">
      <c r="B5206" s="29" t="s">
        <v>4101</v>
      </c>
      <c r="C5206" s="30" t="str">
        <f t="shared" si="926"/>
        <v>(Acreedores quirografarios)</v>
      </c>
      <c r="D5206" s="30">
        <v>5</v>
      </c>
      <c r="E5206" s="30" t="s">
        <v>5676</v>
      </c>
      <c r="F5206" s="30" t="s">
        <v>5677</v>
      </c>
      <c r="G5206" s="30" t="s">
        <v>4912</v>
      </c>
      <c r="H5206" s="31" t="s">
        <v>4219</v>
      </c>
      <c r="I5206" s="31" t="s">
        <v>48</v>
      </c>
      <c r="J5206" s="32">
        <v>2305000</v>
      </c>
      <c r="K5206" s="33">
        <f t="shared" si="927"/>
        <v>455.42669056678926</v>
      </c>
      <c r="L5206" s="33">
        <v>2172317</v>
      </c>
      <c r="M5206" s="33">
        <v>0</v>
      </c>
      <c r="N5206" s="33">
        <v>0</v>
      </c>
      <c r="O5206" s="33">
        <v>0</v>
      </c>
      <c r="P5206" s="33">
        <f t="shared" si="928"/>
        <v>2305000</v>
      </c>
      <c r="Q5206" s="33">
        <f t="shared" si="929"/>
        <v>455.42669056678926</v>
      </c>
      <c r="R5206" s="33">
        <f t="shared" si="930"/>
        <v>2172317</v>
      </c>
      <c r="S5206" s="33"/>
      <c r="T5206" s="30" t="str">
        <f t="shared" si="931"/>
        <v>COP</v>
      </c>
      <c r="U5206" s="33">
        <v>0</v>
      </c>
      <c r="V5206" s="33">
        <v>0</v>
      </c>
      <c r="W5206" s="33">
        <v>0</v>
      </c>
      <c r="X5206" s="33">
        <f t="shared" si="932"/>
        <v>2305000</v>
      </c>
      <c r="Y5206" s="33">
        <f t="shared" si="933"/>
        <v>455.42669056678926</v>
      </c>
      <c r="Z5206" s="33">
        <f t="shared" si="934"/>
        <v>2172317</v>
      </c>
      <c r="AA5206" s="34">
        <f t="shared" si="935"/>
        <v>5.356370788547615E-05</v>
      </c>
      <c r="AB5206" s="33" t="s">
        <v>252</v>
      </c>
      <c r="AC5206" s="35">
        <v>44948</v>
      </c>
      <c r="AD5206" s="33">
        <v>60</v>
      </c>
      <c r="AE5206" s="36">
        <f t="shared" si="936"/>
        <v>45008</v>
      </c>
    </row>
    <row r="5207" spans="2:31" ht="14.5" hidden="1">
      <c r="B5207" s="29" t="s">
        <v>4101</v>
      </c>
      <c r="C5207" s="30" t="str">
        <f t="shared" si="926"/>
        <v>(Acreedores quirografarios)</v>
      </c>
      <c r="D5207" s="30">
        <v>5</v>
      </c>
      <c r="E5207" s="30" t="s">
        <v>5676</v>
      </c>
      <c r="F5207" s="30" t="s">
        <v>5677</v>
      </c>
      <c r="G5207" s="30" t="s">
        <v>4912</v>
      </c>
      <c r="H5207" s="31" t="s">
        <v>4220</v>
      </c>
      <c r="I5207" s="31" t="s">
        <v>48</v>
      </c>
      <c r="J5207" s="32">
        <v>592000</v>
      </c>
      <c r="K5207" s="33">
        <f t="shared" si="927"/>
        <v>116.96866777781271</v>
      </c>
      <c r="L5207" s="33">
        <v>557923</v>
      </c>
      <c r="M5207" s="33">
        <v>0</v>
      </c>
      <c r="N5207" s="33">
        <v>0</v>
      </c>
      <c r="O5207" s="33">
        <v>0</v>
      </c>
      <c r="P5207" s="33">
        <f t="shared" si="928"/>
        <v>592000</v>
      </c>
      <c r="Q5207" s="33">
        <f t="shared" si="929"/>
        <v>116.96866777781271</v>
      </c>
      <c r="R5207" s="33">
        <f t="shared" si="930"/>
        <v>557923</v>
      </c>
      <c r="S5207" s="33"/>
      <c r="T5207" s="30" t="str">
        <f t="shared" si="931"/>
        <v>COP</v>
      </c>
      <c r="U5207" s="33">
        <v>0</v>
      </c>
      <c r="V5207" s="33">
        <v>0</v>
      </c>
      <c r="W5207" s="33">
        <v>0</v>
      </c>
      <c r="X5207" s="33">
        <f t="shared" si="932"/>
        <v>592000</v>
      </c>
      <c r="Y5207" s="33">
        <f t="shared" si="933"/>
        <v>116.96866777781271</v>
      </c>
      <c r="Z5207" s="33">
        <f t="shared" si="934"/>
        <v>557923</v>
      </c>
      <c r="AA5207" s="34">
        <f t="shared" si="935"/>
        <v>1.3756935380328245E-05</v>
      </c>
      <c r="AB5207" s="33" t="s">
        <v>252</v>
      </c>
      <c r="AC5207" s="35">
        <v>44948</v>
      </c>
      <c r="AD5207" s="33">
        <v>60</v>
      </c>
      <c r="AE5207" s="36">
        <f t="shared" si="936"/>
        <v>45008</v>
      </c>
    </row>
    <row r="5208" spans="2:31" ht="14.5" hidden="1">
      <c r="B5208" s="29" t="s">
        <v>4101</v>
      </c>
      <c r="C5208" s="30" t="str">
        <f t="shared" si="926"/>
        <v>(Acreedores quirografarios)</v>
      </c>
      <c r="D5208" s="30">
        <v>5</v>
      </c>
      <c r="E5208" s="30" t="s">
        <v>5676</v>
      </c>
      <c r="F5208" s="30" t="s">
        <v>5677</v>
      </c>
      <c r="G5208" s="30" t="s">
        <v>4912</v>
      </c>
      <c r="H5208" s="31" t="s">
        <v>4221</v>
      </c>
      <c r="I5208" s="31" t="s">
        <v>48</v>
      </c>
      <c r="J5208" s="32">
        <v>2626000</v>
      </c>
      <c r="K5208" s="33">
        <f t="shared" si="927"/>
        <v>519.00122645366207</v>
      </c>
      <c r="L5208" s="33">
        <v>2475558</v>
      </c>
      <c r="M5208" s="33">
        <v>0</v>
      </c>
      <c r="N5208" s="33">
        <v>0</v>
      </c>
      <c r="O5208" s="33">
        <v>0</v>
      </c>
      <c r="P5208" s="33">
        <f t="shared" si="928"/>
        <v>2626000</v>
      </c>
      <c r="Q5208" s="33">
        <f t="shared" si="929"/>
        <v>519.00122645366207</v>
      </c>
      <c r="R5208" s="33">
        <f t="shared" si="930"/>
        <v>2475558</v>
      </c>
      <c r="S5208" s="33"/>
      <c r="T5208" s="30" t="str">
        <f t="shared" si="931"/>
        <v>COP</v>
      </c>
      <c r="U5208" s="33">
        <v>0</v>
      </c>
      <c r="V5208" s="33">
        <v>0</v>
      </c>
      <c r="W5208" s="33">
        <v>0</v>
      </c>
      <c r="X5208" s="33">
        <f t="shared" si="932"/>
        <v>2626000</v>
      </c>
      <c r="Y5208" s="33">
        <f t="shared" si="933"/>
        <v>519.00122645366207</v>
      </c>
      <c r="Z5208" s="33">
        <f t="shared" si="934"/>
        <v>2475558</v>
      </c>
      <c r="AA5208" s="34">
        <f t="shared" si="935"/>
        <v>6.104084512783059E-05</v>
      </c>
      <c r="AB5208" s="33" t="s">
        <v>252</v>
      </c>
      <c r="AC5208" s="35">
        <v>44948</v>
      </c>
      <c r="AD5208" s="33">
        <v>60</v>
      </c>
      <c r="AE5208" s="36">
        <f t="shared" si="936"/>
        <v>45008</v>
      </c>
    </row>
    <row r="5209" spans="2:31" ht="14.5" hidden="1">
      <c r="B5209" s="29" t="s">
        <v>4101</v>
      </c>
      <c r="C5209" s="30" t="str">
        <f t="shared" si="926"/>
        <v>(Acreedores quirografarios)</v>
      </c>
      <c r="D5209" s="30">
        <v>5</v>
      </c>
      <c r="E5209" s="30" t="s">
        <v>5676</v>
      </c>
      <c r="F5209" s="30" t="s">
        <v>5677</v>
      </c>
      <c r="G5209" s="30" t="s">
        <v>4912</v>
      </c>
      <c r="H5209" s="31" t="s">
        <v>4222</v>
      </c>
      <c r="I5209" s="31" t="s">
        <v>48</v>
      </c>
      <c r="J5209" s="32">
        <v>773000</v>
      </c>
      <c r="K5209" s="33">
        <f t="shared" si="927"/>
        <v>152.73100831263037</v>
      </c>
      <c r="L5209" s="33">
        <v>728504</v>
      </c>
      <c r="M5209" s="33">
        <v>0</v>
      </c>
      <c r="N5209" s="33">
        <v>0</v>
      </c>
      <c r="O5209" s="33">
        <v>0</v>
      </c>
      <c r="P5209" s="33">
        <f t="shared" si="928"/>
        <v>773000</v>
      </c>
      <c r="Q5209" s="33">
        <f t="shared" si="929"/>
        <v>152.73100831263037</v>
      </c>
      <c r="R5209" s="33">
        <f t="shared" si="930"/>
        <v>728504</v>
      </c>
      <c r="S5209" s="33"/>
      <c r="T5209" s="30" t="str">
        <f t="shared" si="931"/>
        <v>COP</v>
      </c>
      <c r="U5209" s="33">
        <v>0</v>
      </c>
      <c r="V5209" s="33">
        <v>0</v>
      </c>
      <c r="W5209" s="33">
        <v>0</v>
      </c>
      <c r="X5209" s="33">
        <f t="shared" si="932"/>
        <v>773000</v>
      </c>
      <c r="Y5209" s="33">
        <f t="shared" si="933"/>
        <v>152.73100831263037</v>
      </c>
      <c r="Z5209" s="33">
        <f t="shared" si="934"/>
        <v>728504</v>
      </c>
      <c r="AA5209" s="34">
        <f t="shared" si="935"/>
        <v>1.796302079733341E-05</v>
      </c>
      <c r="AB5209" s="33" t="s">
        <v>252</v>
      </c>
      <c r="AC5209" s="35">
        <v>44948</v>
      </c>
      <c r="AD5209" s="33">
        <v>60</v>
      </c>
      <c r="AE5209" s="36">
        <f t="shared" si="936"/>
        <v>45008</v>
      </c>
    </row>
    <row r="5210" spans="2:31" ht="14.5" hidden="1">
      <c r="B5210" s="29" t="s">
        <v>4101</v>
      </c>
      <c r="C5210" s="30" t="str">
        <f t="shared" si="926"/>
        <v>(Acreedores quirografarios)</v>
      </c>
      <c r="D5210" s="30">
        <v>5</v>
      </c>
      <c r="E5210" s="30" t="s">
        <v>5676</v>
      </c>
      <c r="F5210" s="30" t="s">
        <v>5677</v>
      </c>
      <c r="G5210" s="30" t="s">
        <v>4912</v>
      </c>
      <c r="H5210" s="31" t="s">
        <v>4223</v>
      </c>
      <c r="I5210" s="31" t="s">
        <v>48</v>
      </c>
      <c r="J5210" s="32">
        <v>531001</v>
      </c>
      <c r="K5210" s="33">
        <f t="shared" si="927"/>
        <v>104.91629715819155</v>
      </c>
      <c r="L5210" s="33">
        <v>500435</v>
      </c>
      <c r="M5210" s="33">
        <v>0</v>
      </c>
      <c r="N5210" s="33">
        <v>0</v>
      </c>
      <c r="O5210" s="33">
        <v>0</v>
      </c>
      <c r="P5210" s="33">
        <f t="shared" si="928"/>
        <v>531001</v>
      </c>
      <c r="Q5210" s="33">
        <f t="shared" si="929"/>
        <v>104.91629715819155</v>
      </c>
      <c r="R5210" s="33">
        <f t="shared" si="930"/>
        <v>500435</v>
      </c>
      <c r="S5210" s="33"/>
      <c r="T5210" s="30" t="str">
        <f t="shared" si="931"/>
        <v>COP</v>
      </c>
      <c r="U5210" s="33">
        <v>0</v>
      </c>
      <c r="V5210" s="33">
        <v>0</v>
      </c>
      <c r="W5210" s="33">
        <v>0</v>
      </c>
      <c r="X5210" s="33">
        <f t="shared" si="932"/>
        <v>531001</v>
      </c>
      <c r="Y5210" s="33">
        <f t="shared" si="933"/>
        <v>104.91629715819155</v>
      </c>
      <c r="Z5210" s="33">
        <f t="shared" si="934"/>
        <v>500435</v>
      </c>
      <c r="AA5210" s="34">
        <f t="shared" si="935"/>
        <v>1.2339430274526351E-05</v>
      </c>
      <c r="AB5210" s="33" t="s">
        <v>252</v>
      </c>
      <c r="AC5210" s="35">
        <v>44949</v>
      </c>
      <c r="AD5210" s="33">
        <v>60</v>
      </c>
      <c r="AE5210" s="36">
        <f t="shared" si="936"/>
        <v>45009</v>
      </c>
    </row>
    <row r="5211" spans="2:31" ht="14.5" hidden="1">
      <c r="B5211" s="29" t="s">
        <v>4101</v>
      </c>
      <c r="C5211" s="30" t="str">
        <f t="shared" si="926"/>
        <v>(Acreedores quirografarios)</v>
      </c>
      <c r="D5211" s="30">
        <v>5</v>
      </c>
      <c r="E5211" s="30" t="s">
        <v>5676</v>
      </c>
      <c r="F5211" s="30" t="s">
        <v>5677</v>
      </c>
      <c r="G5211" s="30" t="s">
        <v>4912</v>
      </c>
      <c r="H5211" s="31" t="s">
        <v>4224</v>
      </c>
      <c r="I5211" s="31" t="s">
        <v>48</v>
      </c>
      <c r="J5211" s="32">
        <v>286000</v>
      </c>
      <c r="K5211" s="33">
        <f t="shared" si="927"/>
        <v>56.50827594159145</v>
      </c>
      <c r="L5211" s="33">
        <v>269536</v>
      </c>
      <c r="M5211" s="33">
        <v>0</v>
      </c>
      <c r="N5211" s="33">
        <v>0</v>
      </c>
      <c r="O5211" s="33">
        <v>0</v>
      </c>
      <c r="P5211" s="33">
        <f t="shared" si="928"/>
        <v>286000</v>
      </c>
      <c r="Q5211" s="33">
        <f t="shared" si="929"/>
        <v>56.50827594159145</v>
      </c>
      <c r="R5211" s="33">
        <f t="shared" si="930"/>
        <v>269536</v>
      </c>
      <c r="S5211" s="33"/>
      <c r="T5211" s="30" t="str">
        <f t="shared" si="931"/>
        <v>COP</v>
      </c>
      <c r="U5211" s="33">
        <v>0</v>
      </c>
      <c r="V5211" s="33">
        <v>0</v>
      </c>
      <c r="W5211" s="33">
        <v>0</v>
      </c>
      <c r="X5211" s="33">
        <f t="shared" si="932"/>
        <v>286000</v>
      </c>
      <c r="Y5211" s="33">
        <f t="shared" si="933"/>
        <v>56.50827594159145</v>
      </c>
      <c r="Z5211" s="33">
        <f t="shared" si="934"/>
        <v>269536</v>
      </c>
      <c r="AA5211" s="34">
        <f t="shared" si="935"/>
        <v>6.6460592853711955E-06</v>
      </c>
      <c r="AB5211" s="33" t="s">
        <v>252</v>
      </c>
      <c r="AC5211" s="35">
        <v>44949</v>
      </c>
      <c r="AD5211" s="33">
        <v>60</v>
      </c>
      <c r="AE5211" s="36">
        <f t="shared" si="936"/>
        <v>45009</v>
      </c>
    </row>
    <row r="5212" spans="2:31" ht="14.5" hidden="1">
      <c r="B5212" s="29" t="s">
        <v>4101</v>
      </c>
      <c r="C5212" s="30" t="str">
        <f t="shared" si="926"/>
        <v>(Acreedores quirografarios)</v>
      </c>
      <c r="D5212" s="30">
        <v>5</v>
      </c>
      <c r="E5212" s="30" t="s">
        <v>5676</v>
      </c>
      <c r="F5212" s="30" t="s">
        <v>5677</v>
      </c>
      <c r="G5212" s="30" t="s">
        <v>4912</v>
      </c>
      <c r="H5212" s="31" t="s">
        <v>4225</v>
      </c>
      <c r="I5212" s="31" t="s">
        <v>48</v>
      </c>
      <c r="J5212" s="32">
        <v>1032000</v>
      </c>
      <c r="K5212" s="33">
        <f t="shared" si="927"/>
        <v>203.90473494973634</v>
      </c>
      <c r="L5212" s="33">
        <v>972595</v>
      </c>
      <c r="M5212" s="33">
        <v>0</v>
      </c>
      <c r="N5212" s="33">
        <v>0</v>
      </c>
      <c r="O5212" s="33">
        <v>0</v>
      </c>
      <c r="P5212" s="33">
        <f t="shared" si="928"/>
        <v>1032000</v>
      </c>
      <c r="Q5212" s="33">
        <f t="shared" si="929"/>
        <v>203.90473494973634</v>
      </c>
      <c r="R5212" s="33">
        <f t="shared" si="930"/>
        <v>972595</v>
      </c>
      <c r="S5212" s="33"/>
      <c r="T5212" s="30" t="str">
        <f t="shared" si="931"/>
        <v>COP</v>
      </c>
      <c r="U5212" s="33">
        <v>0</v>
      </c>
      <c r="V5212" s="33">
        <v>0</v>
      </c>
      <c r="W5212" s="33">
        <v>0</v>
      </c>
      <c r="X5212" s="33">
        <f t="shared" si="932"/>
        <v>1032000</v>
      </c>
      <c r="Y5212" s="33">
        <f t="shared" si="933"/>
        <v>203.90473494973634</v>
      </c>
      <c r="Z5212" s="33">
        <f t="shared" si="934"/>
        <v>972595</v>
      </c>
      <c r="AA5212" s="34">
        <f t="shared" si="935"/>
        <v>2.3981672320786828E-05</v>
      </c>
      <c r="AB5212" s="33" t="s">
        <v>252</v>
      </c>
      <c r="AC5212" s="35">
        <v>44949</v>
      </c>
      <c r="AD5212" s="33">
        <v>60</v>
      </c>
      <c r="AE5212" s="36">
        <f t="shared" si="936"/>
        <v>45009</v>
      </c>
    </row>
    <row r="5213" spans="2:31" ht="14.5" hidden="1">
      <c r="B5213" s="29" t="s">
        <v>4101</v>
      </c>
      <c r="C5213" s="30" t="str">
        <f t="shared" si="926"/>
        <v>(Acreedores quirografarios)</v>
      </c>
      <c r="D5213" s="30">
        <v>5</v>
      </c>
      <c r="E5213" s="30" t="s">
        <v>5676</v>
      </c>
      <c r="F5213" s="30" t="s">
        <v>5677</v>
      </c>
      <c r="G5213" s="30" t="s">
        <v>4912</v>
      </c>
      <c r="H5213" s="31" t="s">
        <v>4226</v>
      </c>
      <c r="I5213" s="31" t="s">
        <v>48</v>
      </c>
      <c r="J5213" s="32">
        <v>2716000</v>
      </c>
      <c r="K5213" s="33">
        <f t="shared" si="927"/>
        <v>536.63301780978429</v>
      </c>
      <c r="L5213" s="33">
        <v>2559659</v>
      </c>
      <c r="M5213" s="33">
        <v>0</v>
      </c>
      <c r="N5213" s="33">
        <v>0</v>
      </c>
      <c r="O5213" s="33">
        <v>0</v>
      </c>
      <c r="P5213" s="33">
        <f t="shared" si="928"/>
        <v>2716000</v>
      </c>
      <c r="Q5213" s="33">
        <f t="shared" si="929"/>
        <v>536.63301780978429</v>
      </c>
      <c r="R5213" s="33">
        <f t="shared" si="930"/>
        <v>2559659</v>
      </c>
      <c r="S5213" s="38"/>
      <c r="T5213" s="30" t="str">
        <f t="shared" si="931"/>
        <v>COP</v>
      </c>
      <c r="U5213" s="33">
        <v>0</v>
      </c>
      <c r="V5213" s="33">
        <v>0</v>
      </c>
      <c r="W5213" s="33">
        <v>0</v>
      </c>
      <c r="X5213" s="33">
        <f t="shared" si="932"/>
        <v>2716000</v>
      </c>
      <c r="Y5213" s="33">
        <f t="shared" si="933"/>
        <v>536.63301780978429</v>
      </c>
      <c r="Z5213" s="33">
        <f t="shared" si="934"/>
        <v>2559659</v>
      </c>
      <c r="AA5213" s="34">
        <f t="shared" si="935"/>
        <v>6.3114557848799237E-05</v>
      </c>
      <c r="AB5213" s="33" t="s">
        <v>252</v>
      </c>
      <c r="AC5213" s="35">
        <v>44949</v>
      </c>
      <c r="AD5213" s="33">
        <v>60</v>
      </c>
      <c r="AE5213" s="36">
        <f t="shared" si="936"/>
        <v>45009</v>
      </c>
    </row>
    <row r="5214" spans="2:31" ht="14.5" hidden="1">
      <c r="B5214" s="29" t="s">
        <v>4101</v>
      </c>
      <c r="C5214" s="30" t="str">
        <f t="shared" si="926"/>
        <v>(Acreedores quirografarios)</v>
      </c>
      <c r="D5214" s="30">
        <v>5</v>
      </c>
      <c r="E5214" s="30" t="s">
        <v>5676</v>
      </c>
      <c r="F5214" s="30" t="s">
        <v>5677</v>
      </c>
      <c r="G5214" s="30" t="s">
        <v>4912</v>
      </c>
      <c r="H5214" s="31" t="s">
        <v>4227</v>
      </c>
      <c r="I5214" s="31" t="s">
        <v>48</v>
      </c>
      <c r="J5214" s="32">
        <v>2110000</v>
      </c>
      <c r="K5214" s="33">
        <f t="shared" si="927"/>
        <v>416.89801566086982</v>
      </c>
      <c r="L5214" s="33">
        <v>1988541</v>
      </c>
      <c r="M5214" s="33">
        <v>0</v>
      </c>
      <c r="N5214" s="33">
        <v>0</v>
      </c>
      <c r="O5214" s="33">
        <v>0</v>
      </c>
      <c r="P5214" s="33">
        <f t="shared" si="928"/>
        <v>2110000</v>
      </c>
      <c r="Q5214" s="33">
        <f t="shared" si="929"/>
        <v>416.89801566086982</v>
      </c>
      <c r="R5214" s="33">
        <f t="shared" si="930"/>
        <v>1988541</v>
      </c>
      <c r="S5214" s="33"/>
      <c r="T5214" s="30" t="str">
        <f t="shared" si="931"/>
        <v>COP</v>
      </c>
      <c r="U5214" s="33">
        <v>0</v>
      </c>
      <c r="V5214" s="33">
        <v>0</v>
      </c>
      <c r="W5214" s="33">
        <v>0</v>
      </c>
      <c r="X5214" s="33">
        <f t="shared" si="932"/>
        <v>2110000</v>
      </c>
      <c r="Y5214" s="33">
        <f t="shared" si="933"/>
        <v>416.89801566086982</v>
      </c>
      <c r="Z5214" s="33">
        <f t="shared" si="934"/>
        <v>1988541</v>
      </c>
      <c r="AA5214" s="34">
        <f t="shared" si="935"/>
        <v>4.903226796194691E-05</v>
      </c>
      <c r="AB5214" s="33" t="s">
        <v>252</v>
      </c>
      <c r="AC5214" s="35">
        <v>44949</v>
      </c>
      <c r="AD5214" s="33">
        <v>60</v>
      </c>
      <c r="AE5214" s="36">
        <f t="shared" si="936"/>
        <v>45009</v>
      </c>
    </row>
    <row r="5215" spans="2:31" ht="14.5" hidden="1">
      <c r="B5215" s="29" t="s">
        <v>4101</v>
      </c>
      <c r="C5215" s="30" t="str">
        <f t="shared" si="926"/>
        <v>(Acreedores quirografarios)</v>
      </c>
      <c r="D5215" s="30">
        <v>5</v>
      </c>
      <c r="E5215" s="30" t="s">
        <v>5676</v>
      </c>
      <c r="F5215" s="30" t="s">
        <v>5677</v>
      </c>
      <c r="G5215" s="30" t="s">
        <v>4912</v>
      </c>
      <c r="H5215" s="31" t="s">
        <v>4228</v>
      </c>
      <c r="I5215" s="31" t="s">
        <v>48</v>
      </c>
      <c r="J5215" s="32">
        <v>1930000</v>
      </c>
      <c r="K5215" s="33">
        <f t="shared" si="927"/>
        <v>381.33337526337306</v>
      </c>
      <c r="L5215" s="33">
        <v>1818903</v>
      </c>
      <c r="M5215" s="33">
        <v>0</v>
      </c>
      <c r="N5215" s="33">
        <v>0</v>
      </c>
      <c r="O5215" s="33">
        <v>0</v>
      </c>
      <c r="P5215" s="33">
        <f t="shared" si="928"/>
        <v>1930000</v>
      </c>
      <c r="Q5215" s="33">
        <f t="shared" si="929"/>
        <v>381.33337526337306</v>
      </c>
      <c r="R5215" s="33">
        <f t="shared" si="930"/>
        <v>1818903</v>
      </c>
      <c r="S5215" s="33"/>
      <c r="T5215" s="30" t="str">
        <f t="shared" si="931"/>
        <v>COP</v>
      </c>
      <c r="U5215" s="33">
        <v>0</v>
      </c>
      <c r="V5215" s="33">
        <v>0</v>
      </c>
      <c r="W5215" s="33">
        <v>0</v>
      </c>
      <c r="X5215" s="33">
        <f t="shared" si="932"/>
        <v>1930000</v>
      </c>
      <c r="Y5215" s="33">
        <f t="shared" si="933"/>
        <v>381.33337526337306</v>
      </c>
      <c r="Z5215" s="33">
        <f t="shared" si="934"/>
        <v>1818903</v>
      </c>
      <c r="AA5215" s="34">
        <f t="shared" si="935"/>
        <v>4.4849434481254912E-05</v>
      </c>
      <c r="AB5215" s="33" t="s">
        <v>252</v>
      </c>
      <c r="AC5215" s="35">
        <v>44949</v>
      </c>
      <c r="AD5215" s="33">
        <v>60</v>
      </c>
      <c r="AE5215" s="36">
        <f t="shared" si="936"/>
        <v>45009</v>
      </c>
    </row>
    <row r="5216" spans="2:31" ht="14.5" hidden="1">
      <c r="B5216" s="29" t="s">
        <v>4101</v>
      </c>
      <c r="C5216" s="30" t="str">
        <f t="shared" si="926"/>
        <v>(Acreedores quirografarios)</v>
      </c>
      <c r="D5216" s="30">
        <v>5</v>
      </c>
      <c r="E5216" s="30" t="s">
        <v>5676</v>
      </c>
      <c r="F5216" s="30" t="s">
        <v>5677</v>
      </c>
      <c r="G5216" s="30" t="s">
        <v>4912</v>
      </c>
      <c r="H5216" s="31" t="s">
        <v>4229</v>
      </c>
      <c r="I5216" s="31" t="s">
        <v>48</v>
      </c>
      <c r="J5216" s="32">
        <v>341000</v>
      </c>
      <c r="K5216" s="33">
        <f t="shared" si="927"/>
        <v>67.375493988280553</v>
      </c>
      <c r="L5216" s="33">
        <v>321371</v>
      </c>
      <c r="M5216" s="33">
        <v>0</v>
      </c>
      <c r="N5216" s="33">
        <v>0</v>
      </c>
      <c r="O5216" s="33">
        <v>0</v>
      </c>
      <c r="P5216" s="33">
        <f t="shared" si="928"/>
        <v>341000</v>
      </c>
      <c r="Q5216" s="33">
        <f t="shared" si="929"/>
        <v>67.375493988280553</v>
      </c>
      <c r="R5216" s="33">
        <f t="shared" si="930"/>
        <v>321371</v>
      </c>
      <c r="S5216" s="33"/>
      <c r="T5216" s="30" t="str">
        <f t="shared" si="931"/>
        <v>COP</v>
      </c>
      <c r="U5216" s="33">
        <v>0</v>
      </c>
      <c r="V5216" s="33">
        <v>0</v>
      </c>
      <c r="W5216" s="33">
        <v>0</v>
      </c>
      <c r="X5216" s="33">
        <f t="shared" si="932"/>
        <v>341000</v>
      </c>
      <c r="Y5216" s="33">
        <f t="shared" si="933"/>
        <v>67.375493988280553</v>
      </c>
      <c r="Z5216" s="33">
        <f t="shared" si="934"/>
        <v>321371</v>
      </c>
      <c r="AA5216" s="34">
        <f t="shared" si="935"/>
        <v>7.9241760603371219E-06</v>
      </c>
      <c r="AB5216" s="33" t="s">
        <v>252</v>
      </c>
      <c r="AC5216" s="35">
        <v>44949</v>
      </c>
      <c r="AD5216" s="33">
        <v>60</v>
      </c>
      <c r="AE5216" s="36">
        <f t="shared" si="936"/>
        <v>45009</v>
      </c>
    </row>
    <row r="5217" spans="2:31" ht="14.5" hidden="1">
      <c r="B5217" s="29" t="s">
        <v>4101</v>
      </c>
      <c r="C5217" s="30" t="str">
        <f t="shared" si="926"/>
        <v>(Acreedores quirografarios)</v>
      </c>
      <c r="D5217" s="30">
        <v>5</v>
      </c>
      <c r="E5217" s="30" t="s">
        <v>5676</v>
      </c>
      <c r="F5217" s="30" t="s">
        <v>5677</v>
      </c>
      <c r="G5217" s="30" t="s">
        <v>4912</v>
      </c>
      <c r="H5217" s="31" t="s">
        <v>4230</v>
      </c>
      <c r="I5217" s="31" t="s">
        <v>48</v>
      </c>
      <c r="J5217" s="32">
        <v>537001</v>
      </c>
      <c r="K5217" s="33">
        <f t="shared" si="927"/>
        <v>106.10186903152091</v>
      </c>
      <c r="L5217" s="33">
        <v>506090</v>
      </c>
      <c r="M5217" s="33">
        <v>0</v>
      </c>
      <c r="N5217" s="33">
        <v>0</v>
      </c>
      <c r="O5217" s="33">
        <v>0</v>
      </c>
      <c r="P5217" s="33">
        <f t="shared" si="928"/>
        <v>537001</v>
      </c>
      <c r="Q5217" s="33">
        <f t="shared" si="929"/>
        <v>106.10186903152091</v>
      </c>
      <c r="R5217" s="33">
        <f t="shared" si="930"/>
        <v>506090</v>
      </c>
      <c r="S5217" s="33"/>
      <c r="T5217" s="30" t="str">
        <f t="shared" si="931"/>
        <v>COP</v>
      </c>
      <c r="U5217" s="33">
        <v>0</v>
      </c>
      <c r="V5217" s="33">
        <v>0</v>
      </c>
      <c r="W5217" s="33">
        <v>0</v>
      </c>
      <c r="X5217" s="33">
        <f t="shared" si="932"/>
        <v>537001</v>
      </c>
      <c r="Y5217" s="33">
        <f t="shared" si="933"/>
        <v>106.10186903152091</v>
      </c>
      <c r="Z5217" s="33">
        <f t="shared" si="934"/>
        <v>506090</v>
      </c>
      <c r="AA5217" s="34">
        <f t="shared" si="935"/>
        <v>1.2478867920179526E-05</v>
      </c>
      <c r="AB5217" s="33" t="s">
        <v>252</v>
      </c>
      <c r="AC5217" s="35">
        <v>44949</v>
      </c>
      <c r="AD5217" s="33">
        <v>60</v>
      </c>
      <c r="AE5217" s="36">
        <f t="shared" si="936"/>
        <v>45009</v>
      </c>
    </row>
    <row r="5218" spans="2:31" ht="14.5" hidden="1">
      <c r="B5218" s="29" t="s">
        <v>4101</v>
      </c>
      <c r="C5218" s="30" t="str">
        <f t="shared" si="926"/>
        <v>(Acreedores quirografarios)</v>
      </c>
      <c r="D5218" s="30">
        <v>5</v>
      </c>
      <c r="E5218" s="30" t="s">
        <v>5676</v>
      </c>
      <c r="F5218" s="30" t="s">
        <v>5677</v>
      </c>
      <c r="G5218" s="30" t="s">
        <v>4912</v>
      </c>
      <c r="H5218" s="31" t="s">
        <v>4231</v>
      </c>
      <c r="I5218" s="31" t="s">
        <v>48</v>
      </c>
      <c r="J5218" s="32">
        <v>773000</v>
      </c>
      <c r="K5218" s="33">
        <f t="shared" si="927"/>
        <v>152.73100831263037</v>
      </c>
      <c r="L5218" s="33">
        <v>728504</v>
      </c>
      <c r="M5218" s="33">
        <v>0</v>
      </c>
      <c r="N5218" s="33">
        <v>0</v>
      </c>
      <c r="O5218" s="33">
        <v>0</v>
      </c>
      <c r="P5218" s="33">
        <f t="shared" si="928"/>
        <v>773000</v>
      </c>
      <c r="Q5218" s="33">
        <f t="shared" si="929"/>
        <v>152.73100831263037</v>
      </c>
      <c r="R5218" s="33">
        <f t="shared" si="930"/>
        <v>728504</v>
      </c>
      <c r="S5218" s="33"/>
      <c r="T5218" s="30" t="str">
        <f t="shared" si="931"/>
        <v>COP</v>
      </c>
      <c r="U5218" s="33">
        <v>0</v>
      </c>
      <c r="V5218" s="33">
        <v>0</v>
      </c>
      <c r="W5218" s="33">
        <v>0</v>
      </c>
      <c r="X5218" s="33">
        <f t="shared" si="932"/>
        <v>773000</v>
      </c>
      <c r="Y5218" s="33">
        <f t="shared" si="933"/>
        <v>152.73100831263037</v>
      </c>
      <c r="Z5218" s="33">
        <f t="shared" si="934"/>
        <v>728504</v>
      </c>
      <c r="AA5218" s="34">
        <f t="shared" si="935"/>
        <v>1.796302079733341E-05</v>
      </c>
      <c r="AB5218" s="33" t="s">
        <v>252</v>
      </c>
      <c r="AC5218" s="35">
        <v>44950</v>
      </c>
      <c r="AD5218" s="33">
        <v>60</v>
      </c>
      <c r="AE5218" s="36">
        <f t="shared" si="936"/>
        <v>45010</v>
      </c>
    </row>
    <row r="5219" spans="2:31" ht="14.5" hidden="1">
      <c r="B5219" s="29" t="s">
        <v>4101</v>
      </c>
      <c r="C5219" s="30" t="str">
        <f t="shared" si="926"/>
        <v>(Acreedores quirografarios)</v>
      </c>
      <c r="D5219" s="30">
        <v>5</v>
      </c>
      <c r="E5219" s="30" t="s">
        <v>5676</v>
      </c>
      <c r="F5219" s="30" t="s">
        <v>5677</v>
      </c>
      <c r="G5219" s="30" t="s">
        <v>4912</v>
      </c>
      <c r="H5219" s="31" t="s">
        <v>4232</v>
      </c>
      <c r="I5219" s="31" t="s">
        <v>48</v>
      </c>
      <c r="J5219" s="32">
        <v>1184000</v>
      </c>
      <c r="K5219" s="33">
        <f t="shared" si="927"/>
        <v>233.93712590542677</v>
      </c>
      <c r="L5219" s="33">
        <v>1115845</v>
      </c>
      <c r="M5219" s="33">
        <v>0</v>
      </c>
      <c r="N5219" s="33">
        <v>0</v>
      </c>
      <c r="O5219" s="33">
        <v>0</v>
      </c>
      <c r="P5219" s="33">
        <f t="shared" si="928"/>
        <v>1184000</v>
      </c>
      <c r="Q5219" s="33">
        <f t="shared" si="929"/>
        <v>233.93712590542677</v>
      </c>
      <c r="R5219" s="33">
        <f t="shared" si="930"/>
        <v>1115845</v>
      </c>
      <c r="S5219" s="33"/>
      <c r="T5219" s="30" t="str">
        <f t="shared" si="931"/>
        <v>COP</v>
      </c>
      <c r="U5219" s="33">
        <v>0</v>
      </c>
      <c r="V5219" s="33">
        <v>0</v>
      </c>
      <c r="W5219" s="33">
        <v>0</v>
      </c>
      <c r="X5219" s="33">
        <f t="shared" si="932"/>
        <v>1184000</v>
      </c>
      <c r="Y5219" s="33">
        <f t="shared" si="933"/>
        <v>233.93712590542677</v>
      </c>
      <c r="Z5219" s="33">
        <f t="shared" si="934"/>
        <v>1115845</v>
      </c>
      <c r="AA5219" s="34">
        <f t="shared" si="935"/>
        <v>2.7513846103247885E-05</v>
      </c>
      <c r="AB5219" s="33" t="s">
        <v>252</v>
      </c>
      <c r="AC5219" s="35">
        <v>44950</v>
      </c>
      <c r="AD5219" s="33">
        <v>60</v>
      </c>
      <c r="AE5219" s="36">
        <f t="shared" si="936"/>
        <v>45010</v>
      </c>
    </row>
    <row r="5220" spans="2:31" ht="14.5" hidden="1">
      <c r="B5220" s="29" t="s">
        <v>4101</v>
      </c>
      <c r="C5220" s="30" t="str">
        <f t="shared" si="926"/>
        <v>(Acreedores quirografarios)</v>
      </c>
      <c r="D5220" s="30">
        <v>5</v>
      </c>
      <c r="E5220" s="30" t="s">
        <v>5676</v>
      </c>
      <c r="F5220" s="30" t="s">
        <v>5677</v>
      </c>
      <c r="G5220" s="30" t="s">
        <v>4912</v>
      </c>
      <c r="H5220" s="31" t="s">
        <v>4233</v>
      </c>
      <c r="I5220" s="31" t="s">
        <v>48</v>
      </c>
      <c r="J5220" s="32">
        <v>1912000</v>
      </c>
      <c r="K5220" s="33">
        <f t="shared" si="927"/>
        <v>377.77686929358362</v>
      </c>
      <c r="L5220" s="33">
        <v>1801939</v>
      </c>
      <c r="M5220" s="33">
        <v>0</v>
      </c>
      <c r="N5220" s="33">
        <v>0</v>
      </c>
      <c r="O5220" s="33">
        <v>0</v>
      </c>
      <c r="P5220" s="33">
        <f t="shared" si="928"/>
        <v>1912000</v>
      </c>
      <c r="Q5220" s="33">
        <f t="shared" si="929"/>
        <v>377.77686929358362</v>
      </c>
      <c r="R5220" s="33">
        <f t="shared" si="930"/>
        <v>1801939</v>
      </c>
      <c r="S5220" s="33"/>
      <c r="T5220" s="30" t="str">
        <f t="shared" si="931"/>
        <v>COP</v>
      </c>
      <c r="U5220" s="33">
        <v>0</v>
      </c>
      <c r="V5220" s="33">
        <v>0</v>
      </c>
      <c r="W5220" s="33">
        <v>0</v>
      </c>
      <c r="X5220" s="33">
        <f t="shared" si="932"/>
        <v>1912000</v>
      </c>
      <c r="Y5220" s="33">
        <f t="shared" si="933"/>
        <v>377.77686929358362</v>
      </c>
      <c r="Z5220" s="33">
        <f t="shared" si="934"/>
        <v>1801939</v>
      </c>
      <c r="AA5220" s="34">
        <f t="shared" si="935"/>
        <v>4.4431146201703991E-05</v>
      </c>
      <c r="AB5220" s="33" t="s">
        <v>252</v>
      </c>
      <c r="AC5220" s="35">
        <v>44950</v>
      </c>
      <c r="AD5220" s="33">
        <v>60</v>
      </c>
      <c r="AE5220" s="36">
        <f t="shared" si="936"/>
        <v>45010</v>
      </c>
    </row>
    <row r="5221" spans="2:31" ht="14.5" hidden="1">
      <c r="B5221" s="29" t="s">
        <v>4101</v>
      </c>
      <c r="C5221" s="30" t="str">
        <f t="shared" si="926"/>
        <v>(Acreedores quirografarios)</v>
      </c>
      <c r="D5221" s="30">
        <v>5</v>
      </c>
      <c r="E5221" s="30" t="s">
        <v>5676</v>
      </c>
      <c r="F5221" s="30" t="s">
        <v>5677</v>
      </c>
      <c r="G5221" s="30" t="s">
        <v>4912</v>
      </c>
      <c r="H5221" s="31" t="s">
        <v>4234</v>
      </c>
      <c r="I5221" s="31" t="s">
        <v>48</v>
      </c>
      <c r="J5221" s="32">
        <v>941000</v>
      </c>
      <c r="K5221" s="33">
        <f t="shared" si="927"/>
        <v>185.92471461366708</v>
      </c>
      <c r="L5221" s="33">
        <v>886833</v>
      </c>
      <c r="M5221" s="33">
        <v>0</v>
      </c>
      <c r="N5221" s="33">
        <v>0</v>
      </c>
      <c r="O5221" s="33">
        <v>0</v>
      </c>
      <c r="P5221" s="33">
        <f t="shared" si="928"/>
        <v>941000</v>
      </c>
      <c r="Q5221" s="33">
        <f t="shared" si="929"/>
        <v>185.92471461366708</v>
      </c>
      <c r="R5221" s="33">
        <f t="shared" si="930"/>
        <v>886833</v>
      </c>
      <c r="S5221" s="33"/>
      <c r="T5221" s="30" t="str">
        <f t="shared" si="931"/>
        <v>COP</v>
      </c>
      <c r="U5221" s="33">
        <v>0</v>
      </c>
      <c r="V5221" s="33">
        <v>0</v>
      </c>
      <c r="W5221" s="33">
        <v>0</v>
      </c>
      <c r="X5221" s="33">
        <f t="shared" si="932"/>
        <v>941000</v>
      </c>
      <c r="Y5221" s="33">
        <f t="shared" si="933"/>
        <v>185.92471461366708</v>
      </c>
      <c r="Z5221" s="33">
        <f t="shared" si="934"/>
        <v>886833</v>
      </c>
      <c r="AA5221" s="34">
        <f t="shared" si="935"/>
        <v>2.1867003644127662E-05</v>
      </c>
      <c r="AB5221" s="33" t="s">
        <v>252</v>
      </c>
      <c r="AC5221" s="35">
        <v>44951</v>
      </c>
      <c r="AD5221" s="33">
        <v>60</v>
      </c>
      <c r="AE5221" s="36">
        <f t="shared" si="936"/>
        <v>45011</v>
      </c>
    </row>
    <row r="5222" spans="2:31" ht="14.5" hidden="1">
      <c r="B5222" s="29" t="s">
        <v>4101</v>
      </c>
      <c r="C5222" s="30" t="str">
        <f t="shared" si="926"/>
        <v>(Acreedores quirografarios)</v>
      </c>
      <c r="D5222" s="30">
        <v>5</v>
      </c>
      <c r="E5222" s="30" t="s">
        <v>5676</v>
      </c>
      <c r="F5222" s="30" t="s">
        <v>5677</v>
      </c>
      <c r="G5222" s="30" t="s">
        <v>4912</v>
      </c>
      <c r="H5222" s="31" t="s">
        <v>4235</v>
      </c>
      <c r="I5222" s="31" t="s">
        <v>48</v>
      </c>
      <c r="J5222" s="32">
        <v>895000</v>
      </c>
      <c r="K5222" s="33">
        <f t="shared" si="927"/>
        <v>176.83574955187268</v>
      </c>
      <c r="L5222" s="33">
        <v>843480</v>
      </c>
      <c r="M5222" s="33">
        <v>0</v>
      </c>
      <c r="N5222" s="33">
        <v>0</v>
      </c>
      <c r="O5222" s="33">
        <v>0</v>
      </c>
      <c r="P5222" s="33">
        <f t="shared" si="928"/>
        <v>895000</v>
      </c>
      <c r="Q5222" s="33">
        <f t="shared" si="929"/>
        <v>176.83574955187268</v>
      </c>
      <c r="R5222" s="33">
        <f t="shared" si="930"/>
        <v>843480</v>
      </c>
      <c r="S5222" s="33"/>
      <c r="T5222" s="30" t="str">
        <f t="shared" si="931"/>
        <v>COP</v>
      </c>
      <c r="U5222" s="33">
        <v>0</v>
      </c>
      <c r="V5222" s="33">
        <v>0</v>
      </c>
      <c r="W5222" s="33">
        <v>0</v>
      </c>
      <c r="X5222" s="33">
        <f t="shared" si="932"/>
        <v>895000</v>
      </c>
      <c r="Y5222" s="33">
        <f t="shared" si="933"/>
        <v>176.83574955187268</v>
      </c>
      <c r="Z5222" s="33">
        <f t="shared" si="934"/>
        <v>843480</v>
      </c>
      <c r="AA5222" s="34">
        <f t="shared" si="935"/>
        <v>2.0798031008937198E-05</v>
      </c>
      <c r="AB5222" s="33" t="s">
        <v>252</v>
      </c>
      <c r="AC5222" s="35">
        <v>44951</v>
      </c>
      <c r="AD5222" s="33">
        <v>60</v>
      </c>
      <c r="AE5222" s="36">
        <f t="shared" si="936"/>
        <v>45011</v>
      </c>
    </row>
    <row r="5223" spans="2:31" ht="14.5" hidden="1">
      <c r="B5223" s="29" t="s">
        <v>4101</v>
      </c>
      <c r="C5223" s="30" t="str">
        <f t="shared" si="926"/>
        <v>(Acreedores quirografarios)</v>
      </c>
      <c r="D5223" s="30">
        <v>5</v>
      </c>
      <c r="E5223" s="30" t="s">
        <v>5676</v>
      </c>
      <c r="F5223" s="30" t="s">
        <v>5677</v>
      </c>
      <c r="G5223" s="30" t="s">
        <v>4912</v>
      </c>
      <c r="H5223" s="31" t="s">
        <v>4236</v>
      </c>
      <c r="I5223" s="31" t="s">
        <v>48</v>
      </c>
      <c r="J5223" s="32">
        <v>1374000</v>
      </c>
      <c r="K5223" s="33">
        <f t="shared" si="927"/>
        <v>271.47771942513913</v>
      </c>
      <c r="L5223" s="33">
        <v>1294908</v>
      </c>
      <c r="M5223" s="33">
        <v>0</v>
      </c>
      <c r="N5223" s="33">
        <v>0</v>
      </c>
      <c r="O5223" s="33">
        <v>0</v>
      </c>
      <c r="P5223" s="33">
        <f t="shared" si="928"/>
        <v>1374000</v>
      </c>
      <c r="Q5223" s="33">
        <f t="shared" si="929"/>
        <v>271.47771942513913</v>
      </c>
      <c r="R5223" s="33">
        <f t="shared" si="930"/>
        <v>1294908</v>
      </c>
      <c r="S5223" s="38"/>
      <c r="T5223" s="30" t="str">
        <f t="shared" si="931"/>
        <v>COP</v>
      </c>
      <c r="U5223" s="33">
        <v>0</v>
      </c>
      <c r="V5223" s="33">
        <v>0</v>
      </c>
      <c r="W5223" s="33">
        <v>0</v>
      </c>
      <c r="X5223" s="33">
        <f t="shared" si="932"/>
        <v>1374000</v>
      </c>
      <c r="Y5223" s="33">
        <f t="shared" si="933"/>
        <v>271.47771942513913</v>
      </c>
      <c r="Z5223" s="33">
        <f t="shared" si="934"/>
        <v>1294908</v>
      </c>
      <c r="AA5223" s="34">
        <f t="shared" si="935"/>
        <v>3.1929075660028507E-05</v>
      </c>
      <c r="AB5223" s="33" t="s">
        <v>252</v>
      </c>
      <c r="AC5223" s="35">
        <v>44951</v>
      </c>
      <c r="AD5223" s="33">
        <v>60</v>
      </c>
      <c r="AE5223" s="36">
        <f t="shared" si="936"/>
        <v>45011</v>
      </c>
    </row>
    <row r="5224" spans="2:31" ht="14.5" hidden="1">
      <c r="B5224" s="29" t="s">
        <v>4101</v>
      </c>
      <c r="C5224" s="30" t="str">
        <f t="shared" si="926"/>
        <v>(Acreedores quirografarios)</v>
      </c>
      <c r="D5224" s="30">
        <v>5</v>
      </c>
      <c r="E5224" s="30" t="s">
        <v>5676</v>
      </c>
      <c r="F5224" s="30" t="s">
        <v>5677</v>
      </c>
      <c r="G5224" s="30" t="s">
        <v>4912</v>
      </c>
      <c r="H5224" s="31" t="s">
        <v>4237</v>
      </c>
      <c r="I5224" s="31" t="s">
        <v>48</v>
      </c>
      <c r="J5224" s="32">
        <v>1341000</v>
      </c>
      <c r="K5224" s="33">
        <f t="shared" si="927"/>
        <v>264.95780789752297</v>
      </c>
      <c r="L5224" s="33">
        <v>1263809</v>
      </c>
      <c r="M5224" s="33">
        <v>0</v>
      </c>
      <c r="N5224" s="33">
        <v>0</v>
      </c>
      <c r="O5224" s="33">
        <v>0</v>
      </c>
      <c r="P5224" s="33">
        <f t="shared" si="928"/>
        <v>1341000</v>
      </c>
      <c r="Q5224" s="33">
        <f t="shared" si="929"/>
        <v>264.95780789752297</v>
      </c>
      <c r="R5224" s="33">
        <f t="shared" si="930"/>
        <v>1263809</v>
      </c>
      <c r="S5224" s="33"/>
      <c r="T5224" s="30" t="str">
        <f t="shared" si="931"/>
        <v>COP</v>
      </c>
      <c r="U5224" s="33">
        <v>0</v>
      </c>
      <c r="V5224" s="33">
        <v>0</v>
      </c>
      <c r="W5224" s="33">
        <v>0</v>
      </c>
      <c r="X5224" s="33">
        <f t="shared" si="932"/>
        <v>1341000</v>
      </c>
      <c r="Y5224" s="33">
        <f t="shared" si="933"/>
        <v>264.95780789752297</v>
      </c>
      <c r="Z5224" s="33">
        <f t="shared" si="934"/>
        <v>1263809</v>
      </c>
      <c r="AA5224" s="34">
        <f t="shared" si="935"/>
        <v>3.1162254909866162E-05</v>
      </c>
      <c r="AB5224" s="33" t="s">
        <v>252</v>
      </c>
      <c r="AC5224" s="35">
        <v>44952</v>
      </c>
      <c r="AD5224" s="33">
        <v>60</v>
      </c>
      <c r="AE5224" s="36">
        <f t="shared" si="936"/>
        <v>45012</v>
      </c>
    </row>
    <row r="5225" spans="2:31" ht="14.5" hidden="1">
      <c r="B5225" s="29" t="s">
        <v>4101</v>
      </c>
      <c r="C5225" s="30" t="str">
        <f t="shared" si="926"/>
        <v>(Acreedores quirografarios)</v>
      </c>
      <c r="D5225" s="30">
        <v>5</v>
      </c>
      <c r="E5225" s="30" t="s">
        <v>5676</v>
      </c>
      <c r="F5225" s="30" t="s">
        <v>5677</v>
      </c>
      <c r="G5225" s="30" t="s">
        <v>4912</v>
      </c>
      <c r="H5225" s="31" t="s">
        <v>4238</v>
      </c>
      <c r="I5225" s="31" t="s">
        <v>48</v>
      </c>
      <c r="J5225" s="32">
        <v>1232999</v>
      </c>
      <c r="K5225" s="33">
        <f t="shared" si="927"/>
        <v>243.61835277838924</v>
      </c>
      <c r="L5225" s="33">
        <v>1162023</v>
      </c>
      <c r="M5225" s="33">
        <v>0</v>
      </c>
      <c r="N5225" s="33">
        <v>0</v>
      </c>
      <c r="O5225" s="33">
        <v>0</v>
      </c>
      <c r="P5225" s="33">
        <f t="shared" si="928"/>
        <v>1232999</v>
      </c>
      <c r="Q5225" s="33">
        <f t="shared" si="929"/>
        <v>243.61835277838924</v>
      </c>
      <c r="R5225" s="33">
        <f t="shared" si="930"/>
        <v>1162023</v>
      </c>
      <c r="S5225" s="33"/>
      <c r="T5225" s="30" t="str">
        <f t="shared" si="931"/>
        <v>COP</v>
      </c>
      <c r="U5225" s="33">
        <v>0</v>
      </c>
      <c r="V5225" s="33">
        <v>0</v>
      </c>
      <c r="W5225" s="33">
        <v>0</v>
      </c>
      <c r="X5225" s="33">
        <f t="shared" si="932"/>
        <v>1232999</v>
      </c>
      <c r="Y5225" s="33">
        <f t="shared" si="933"/>
        <v>243.61835277838924</v>
      </c>
      <c r="Z5225" s="33">
        <f t="shared" si="934"/>
        <v>1162023</v>
      </c>
      <c r="AA5225" s="34">
        <f t="shared" si="935"/>
        <v>2.8652475917743429E-05</v>
      </c>
      <c r="AB5225" s="33" t="s">
        <v>252</v>
      </c>
      <c r="AC5225" s="35">
        <v>44952</v>
      </c>
      <c r="AD5225" s="33">
        <v>60</v>
      </c>
      <c r="AE5225" s="36">
        <f t="shared" si="936"/>
        <v>45012</v>
      </c>
    </row>
    <row r="5226" spans="2:31" ht="14.5" hidden="1">
      <c r="B5226" s="29" t="s">
        <v>4101</v>
      </c>
      <c r="C5226" s="30" t="str">
        <f t="shared" si="926"/>
        <v>(Acreedores quirografarios)</v>
      </c>
      <c r="D5226" s="30">
        <v>5</v>
      </c>
      <c r="E5226" s="30" t="s">
        <v>5676</v>
      </c>
      <c r="F5226" s="30" t="s">
        <v>5677</v>
      </c>
      <c r="G5226" s="30" t="s">
        <v>4912</v>
      </c>
      <c r="H5226" s="31" t="s">
        <v>4239</v>
      </c>
      <c r="I5226" s="31" t="s">
        <v>48</v>
      </c>
      <c r="J5226" s="32">
        <v>1202000</v>
      </c>
      <c r="K5226" s="33">
        <f t="shared" si="927"/>
        <v>238.09637619631644</v>
      </c>
      <c r="L5226" s="33">
        <v>1135684</v>
      </c>
      <c r="M5226" s="33">
        <v>0</v>
      </c>
      <c r="N5226" s="33">
        <v>0</v>
      </c>
      <c r="O5226" s="33">
        <v>0</v>
      </c>
      <c r="P5226" s="33">
        <f t="shared" si="928"/>
        <v>1202000</v>
      </c>
      <c r="Q5226" s="33">
        <f t="shared" si="929"/>
        <v>238.09637619631644</v>
      </c>
      <c r="R5226" s="33">
        <f t="shared" si="930"/>
        <v>1135684</v>
      </c>
      <c r="S5226" s="33"/>
      <c r="T5226" s="30" t="str">
        <f t="shared" si="931"/>
        <v>COP</v>
      </c>
      <c r="U5226" s="33">
        <v>0</v>
      </c>
      <c r="V5226" s="33">
        <v>0</v>
      </c>
      <c r="W5226" s="33">
        <v>0</v>
      </c>
      <c r="X5226" s="33">
        <f t="shared" si="932"/>
        <v>1202000</v>
      </c>
      <c r="Y5226" s="33">
        <f t="shared" si="933"/>
        <v>238.09637619631644</v>
      </c>
      <c r="Z5226" s="33">
        <f t="shared" si="934"/>
        <v>1135684</v>
      </c>
      <c r="AA5226" s="34">
        <f t="shared" si="935"/>
        <v>2.8003024432534063E-05</v>
      </c>
      <c r="AB5226" s="33" t="s">
        <v>252</v>
      </c>
      <c r="AC5226" s="35">
        <v>44952</v>
      </c>
      <c r="AD5226" s="33">
        <v>60</v>
      </c>
      <c r="AE5226" s="36">
        <f t="shared" si="936"/>
        <v>45012</v>
      </c>
    </row>
    <row r="5227" spans="2:31" ht="14.5" hidden="1">
      <c r="B5227" s="29" t="s">
        <v>4101</v>
      </c>
      <c r="C5227" s="30" t="str">
        <f t="shared" si="926"/>
        <v>(Acreedores quirografarios)</v>
      </c>
      <c r="D5227" s="30">
        <v>5</v>
      </c>
      <c r="E5227" s="30" t="s">
        <v>5676</v>
      </c>
      <c r="F5227" s="30" t="s">
        <v>5677</v>
      </c>
      <c r="G5227" s="30" t="s">
        <v>4912</v>
      </c>
      <c r="H5227" s="31" t="s">
        <v>4240</v>
      </c>
      <c r="I5227" s="31" t="s">
        <v>48</v>
      </c>
      <c r="J5227" s="32">
        <v>432000</v>
      </c>
      <c r="K5227" s="33">
        <f t="shared" si="927"/>
        <v>85.355514324349812</v>
      </c>
      <c r="L5227" s="33">
        <v>407133</v>
      </c>
      <c r="M5227" s="33">
        <v>0</v>
      </c>
      <c r="N5227" s="33">
        <v>0</v>
      </c>
      <c r="O5227" s="33">
        <v>0</v>
      </c>
      <c r="P5227" s="33">
        <f t="shared" si="928"/>
        <v>432000</v>
      </c>
      <c r="Q5227" s="33">
        <f t="shared" si="929"/>
        <v>85.355514324349812</v>
      </c>
      <c r="R5227" s="33">
        <f t="shared" si="930"/>
        <v>407133</v>
      </c>
      <c r="S5227" s="33"/>
      <c r="T5227" s="30" t="str">
        <f t="shared" si="931"/>
        <v>COP</v>
      </c>
      <c r="U5227" s="33">
        <v>0</v>
      </c>
      <c r="V5227" s="33">
        <v>0</v>
      </c>
      <c r="W5227" s="33">
        <v>0</v>
      </c>
      <c r="X5227" s="33">
        <f t="shared" si="932"/>
        <v>432000</v>
      </c>
      <c r="Y5227" s="33">
        <f t="shared" si="933"/>
        <v>85.355514324349812</v>
      </c>
      <c r="Z5227" s="33">
        <f t="shared" si="934"/>
        <v>407133</v>
      </c>
      <c r="AA5227" s="34">
        <f t="shared" si="935"/>
        <v>1.0038844736996286E-05</v>
      </c>
      <c r="AB5227" s="33" t="s">
        <v>252</v>
      </c>
      <c r="AC5227" s="35">
        <v>44952</v>
      </c>
      <c r="AD5227" s="33">
        <v>60</v>
      </c>
      <c r="AE5227" s="36">
        <f t="shared" si="936"/>
        <v>45012</v>
      </c>
    </row>
    <row r="5228" spans="2:31" ht="14.5" hidden="1">
      <c r="B5228" s="29" t="s">
        <v>4101</v>
      </c>
      <c r="C5228" s="30" t="str">
        <f t="shared" si="926"/>
        <v>(Acreedores quirografarios)</v>
      </c>
      <c r="D5228" s="30">
        <v>5</v>
      </c>
      <c r="E5228" s="30" t="s">
        <v>5676</v>
      </c>
      <c r="F5228" s="30" t="s">
        <v>5677</v>
      </c>
      <c r="G5228" s="30" t="s">
        <v>4912</v>
      </c>
      <c r="H5228" s="31" t="s">
        <v>4241</v>
      </c>
      <c r="I5228" s="31" t="s">
        <v>48</v>
      </c>
      <c r="J5228" s="32">
        <v>2127000</v>
      </c>
      <c r="K5228" s="33">
        <f t="shared" si="927"/>
        <v>420.25703114353695</v>
      </c>
      <c r="L5228" s="33">
        <v>2004563</v>
      </c>
      <c r="M5228" s="33">
        <v>0</v>
      </c>
      <c r="N5228" s="33">
        <v>0</v>
      </c>
      <c r="O5228" s="33">
        <v>0</v>
      </c>
      <c r="P5228" s="33">
        <f t="shared" si="928"/>
        <v>2127000</v>
      </c>
      <c r="Q5228" s="33">
        <f t="shared" si="929"/>
        <v>420.25703114353695</v>
      </c>
      <c r="R5228" s="33">
        <f t="shared" si="930"/>
        <v>2004563</v>
      </c>
      <c r="S5228" s="33"/>
      <c r="T5228" s="30" t="str">
        <f t="shared" si="931"/>
        <v>COP</v>
      </c>
      <c r="U5228" s="33">
        <v>0</v>
      </c>
      <c r="V5228" s="33">
        <v>0</v>
      </c>
      <c r="W5228" s="33">
        <v>0</v>
      </c>
      <c r="X5228" s="33">
        <f t="shared" si="932"/>
        <v>2127000</v>
      </c>
      <c r="Y5228" s="33">
        <f t="shared" si="933"/>
        <v>420.25703114353695</v>
      </c>
      <c r="Z5228" s="33">
        <f t="shared" si="934"/>
        <v>2004563</v>
      </c>
      <c r="AA5228" s="34">
        <f t="shared" si="935"/>
        <v>4.942732896259327E-05</v>
      </c>
      <c r="AB5228" s="33" t="s">
        <v>252</v>
      </c>
      <c r="AC5228" s="35">
        <v>44953</v>
      </c>
      <c r="AD5228" s="33">
        <v>60</v>
      </c>
      <c r="AE5228" s="36">
        <f t="shared" si="936"/>
        <v>45013</v>
      </c>
    </row>
    <row r="5229" spans="2:31" ht="14.5" hidden="1">
      <c r="B5229" s="29" t="s">
        <v>4101</v>
      </c>
      <c r="C5229" s="30" t="str">
        <f t="shared" si="937" ref="C5229:C5292">+IF(D5229=1,$A$4,IF(D5229=2,$A$5,IF(D5229=3,$A$6,IF(D5229=4,$A$7,IF(D5229=5,$A$8,IF(D5229=6,$A$9,))))))</f>
        <v>(Acreedores quirografarios)</v>
      </c>
      <c r="D5229" s="30">
        <v>5</v>
      </c>
      <c r="E5229" s="30" t="s">
        <v>5676</v>
      </c>
      <c r="F5229" s="30" t="s">
        <v>5677</v>
      </c>
      <c r="G5229" s="30" t="s">
        <v>4912</v>
      </c>
      <c r="H5229" s="31" t="s">
        <v>4242</v>
      </c>
      <c r="I5229" s="31" t="s">
        <v>48</v>
      </c>
      <c r="J5229" s="32">
        <v>2242960</v>
      </c>
      <c r="K5229" s="33">
        <f t="shared" si="938" ref="K5229:K5292">+IF(I5229="USD",J5229,L5229/$L$3)</f>
        <v>443.16886275249743</v>
      </c>
      <c r="L5229" s="33">
        <v>2113849</v>
      </c>
      <c r="M5229" s="33">
        <v>0</v>
      </c>
      <c r="N5229" s="33">
        <v>0</v>
      </c>
      <c r="O5229" s="33">
        <v>0</v>
      </c>
      <c r="P5229" s="33">
        <f t="shared" si="939" ref="P5229:P5292">+J5229+M5229</f>
        <v>2242960</v>
      </c>
      <c r="Q5229" s="33">
        <f t="shared" si="940" ref="Q5229:Q5292">+K5229+N5229</f>
        <v>443.16886275249743</v>
      </c>
      <c r="R5229" s="33">
        <f t="shared" si="941" ref="R5229:R5292">+L5229+O5229</f>
        <v>2113849</v>
      </c>
      <c r="S5229" s="33"/>
      <c r="T5229" s="30" t="str">
        <f t="shared" si="942" ref="T5229:T5292">+I5229</f>
        <v>COP</v>
      </c>
      <c r="U5229" s="33">
        <v>0</v>
      </c>
      <c r="V5229" s="33">
        <v>0</v>
      </c>
      <c r="W5229" s="33">
        <v>0</v>
      </c>
      <c r="X5229" s="33">
        <f t="shared" si="943" ref="X5229:X5292">+P5229+U5229</f>
        <v>2242960</v>
      </c>
      <c r="Y5229" s="33">
        <f t="shared" si="944" ref="Y5229:Y5292">+Q5229+V5229</f>
        <v>443.16886275249743</v>
      </c>
      <c r="Z5229" s="33">
        <f t="shared" si="945" ref="Z5229:Z5292">+R5229+W5229</f>
        <v>2113849</v>
      </c>
      <c r="AA5229" s="34">
        <f t="shared" si="946" ref="AA5229:AA5292">+IF(D5229=1,Z5229/$C$4,IF(D5229=2,Z5229/$C$5,IF(D5229=3,Z5229/$C$6,IF(D5229=4,Z5229/$C$7,IF(D5229=5,Z5229/$C$8,IF(D5229=6,Z5229/$C$9))))))</f>
        <v>5.2122038519242761E-05</v>
      </c>
      <c r="AB5229" s="33" t="s">
        <v>252</v>
      </c>
      <c r="AC5229" s="35">
        <v>44954</v>
      </c>
      <c r="AD5229" s="33">
        <v>60</v>
      </c>
      <c r="AE5229" s="36">
        <f t="shared" si="936"/>
        <v>45014</v>
      </c>
    </row>
    <row r="5230" spans="2:31" ht="14.5" hidden="1">
      <c r="B5230" s="29" t="s">
        <v>4101</v>
      </c>
      <c r="C5230" s="30" t="str">
        <f t="shared" si="937"/>
        <v>(Acreedores quirografarios)</v>
      </c>
      <c r="D5230" s="30">
        <v>5</v>
      </c>
      <c r="E5230" s="30" t="s">
        <v>5676</v>
      </c>
      <c r="F5230" s="30" t="s">
        <v>5677</v>
      </c>
      <c r="G5230" s="30" t="s">
        <v>4912</v>
      </c>
      <c r="H5230" s="31" t="s">
        <v>4243</v>
      </c>
      <c r="I5230" s="31" t="s">
        <v>48</v>
      </c>
      <c r="J5230" s="32">
        <v>822000</v>
      </c>
      <c r="K5230" s="33">
        <f t="shared" si="938"/>
        <v>162.41244483579146</v>
      </c>
      <c r="L5230" s="33">
        <v>774683</v>
      </c>
      <c r="M5230" s="33">
        <v>0</v>
      </c>
      <c r="N5230" s="33">
        <v>0</v>
      </c>
      <c r="O5230" s="33">
        <v>0</v>
      </c>
      <c r="P5230" s="33">
        <f t="shared" si="939"/>
        <v>822000</v>
      </c>
      <c r="Q5230" s="33">
        <f t="shared" si="940"/>
        <v>162.41244483579146</v>
      </c>
      <c r="R5230" s="33">
        <f t="shared" si="941"/>
        <v>774683</v>
      </c>
      <c r="S5230" s="33"/>
      <c r="T5230" s="30" t="str">
        <f t="shared" si="942"/>
        <v>COP</v>
      </c>
      <c r="U5230" s="33">
        <v>0</v>
      </c>
      <c r="V5230" s="33">
        <v>0</v>
      </c>
      <c r="W5230" s="33">
        <v>0</v>
      </c>
      <c r="X5230" s="33">
        <f t="shared" si="943"/>
        <v>822000</v>
      </c>
      <c r="Y5230" s="33">
        <f t="shared" si="944"/>
        <v>162.41244483579146</v>
      </c>
      <c r="Z5230" s="33">
        <f t="shared" si="945"/>
        <v>774683</v>
      </c>
      <c r="AA5230" s="34">
        <f t="shared" si="946"/>
        <v>1.9101675269237556E-05</v>
      </c>
      <c r="AB5230" s="33" t="s">
        <v>252</v>
      </c>
      <c r="AC5230" s="35">
        <v>44954</v>
      </c>
      <c r="AD5230" s="33">
        <v>60</v>
      </c>
      <c r="AE5230" s="36">
        <f t="shared" si="936"/>
        <v>45014</v>
      </c>
    </row>
    <row r="5231" spans="2:31" ht="14.5" hidden="1">
      <c r="B5231" s="29" t="s">
        <v>4101</v>
      </c>
      <c r="C5231" s="30" t="str">
        <f t="shared" si="937"/>
        <v>(Acreedores quirografarios)</v>
      </c>
      <c r="D5231" s="30">
        <v>5</v>
      </c>
      <c r="E5231" s="30" t="s">
        <v>5676</v>
      </c>
      <c r="F5231" s="30" t="s">
        <v>5677</v>
      </c>
      <c r="G5231" s="30" t="s">
        <v>4912</v>
      </c>
      <c r="H5231" s="31" t="s">
        <v>4244</v>
      </c>
      <c r="I5231" s="31" t="s">
        <v>48</v>
      </c>
      <c r="J5231" s="32">
        <v>3210001</v>
      </c>
      <c r="K5231" s="33">
        <f t="shared" si="938"/>
        <v>634.2388125412748</v>
      </c>
      <c r="L5231" s="33">
        <v>3025224</v>
      </c>
      <c r="M5231" s="33">
        <v>0</v>
      </c>
      <c r="N5231" s="33">
        <v>0</v>
      </c>
      <c r="O5231" s="33">
        <v>0</v>
      </c>
      <c r="P5231" s="33">
        <f t="shared" si="939"/>
        <v>3210001</v>
      </c>
      <c r="Q5231" s="33">
        <f t="shared" si="940"/>
        <v>634.2388125412748</v>
      </c>
      <c r="R5231" s="33">
        <f t="shared" si="941"/>
        <v>3025224</v>
      </c>
      <c r="S5231" s="33"/>
      <c r="T5231" s="30" t="str">
        <f t="shared" si="942"/>
        <v>COP</v>
      </c>
      <c r="U5231" s="33">
        <v>0</v>
      </c>
      <c r="V5231" s="33">
        <v>0</v>
      </c>
      <c r="W5231" s="33">
        <v>0</v>
      </c>
      <c r="X5231" s="33">
        <f t="shared" si="943"/>
        <v>3210001</v>
      </c>
      <c r="Y5231" s="33">
        <f t="shared" si="944"/>
        <v>634.2388125412748</v>
      </c>
      <c r="Z5231" s="33">
        <f t="shared" si="945"/>
        <v>3025224</v>
      </c>
      <c r="AA5231" s="34">
        <f t="shared" si="946"/>
        <v>7.459418428531918E-05</v>
      </c>
      <c r="AB5231" s="33" t="s">
        <v>252</v>
      </c>
      <c r="AC5231" s="35">
        <v>44958</v>
      </c>
      <c r="AD5231" s="33">
        <v>60</v>
      </c>
      <c r="AE5231" s="36">
        <f t="shared" si="936"/>
        <v>45018</v>
      </c>
    </row>
    <row r="5232" spans="2:31" ht="14.5" hidden="1">
      <c r="B5232" s="29" t="s">
        <v>4101</v>
      </c>
      <c r="C5232" s="30" t="str">
        <f t="shared" si="937"/>
        <v>(Acreedores quirografarios)</v>
      </c>
      <c r="D5232" s="30">
        <v>5</v>
      </c>
      <c r="E5232" s="30" t="s">
        <v>5676</v>
      </c>
      <c r="F5232" s="30" t="s">
        <v>5677</v>
      </c>
      <c r="G5232" s="30" t="s">
        <v>4912</v>
      </c>
      <c r="H5232" s="31" t="s">
        <v>4245</v>
      </c>
      <c r="I5232" s="31" t="s">
        <v>48</v>
      </c>
      <c r="J5232" s="32">
        <v>760001</v>
      </c>
      <c r="K5232" s="33">
        <f t="shared" si="938"/>
        <v>150.16258372904807</v>
      </c>
      <c r="L5232" s="33">
        <v>716253</v>
      </c>
      <c r="M5232" s="33">
        <v>0</v>
      </c>
      <c r="N5232" s="33">
        <v>0</v>
      </c>
      <c r="O5232" s="33">
        <v>0</v>
      </c>
      <c r="P5232" s="33">
        <f t="shared" si="939"/>
        <v>760001</v>
      </c>
      <c r="Q5232" s="33">
        <f t="shared" si="940"/>
        <v>150.16258372904807</v>
      </c>
      <c r="R5232" s="33">
        <f t="shared" si="941"/>
        <v>716253</v>
      </c>
      <c r="S5232" s="33"/>
      <c r="T5232" s="30" t="str">
        <f t="shared" si="942"/>
        <v>COP</v>
      </c>
      <c r="U5232" s="33">
        <v>0</v>
      </c>
      <c r="V5232" s="33">
        <v>0</v>
      </c>
      <c r="W5232" s="33">
        <v>0</v>
      </c>
      <c r="X5232" s="33">
        <f t="shared" si="943"/>
        <v>760001</v>
      </c>
      <c r="Y5232" s="33">
        <f t="shared" si="944"/>
        <v>150.16258372904807</v>
      </c>
      <c r="Z5232" s="33">
        <f t="shared" si="945"/>
        <v>716253</v>
      </c>
      <c r="AA5232" s="34">
        <f t="shared" si="946"/>
        <v>1.7660942884531103E-05</v>
      </c>
      <c r="AB5232" s="33" t="s">
        <v>252</v>
      </c>
      <c r="AC5232" s="35">
        <v>44958</v>
      </c>
      <c r="AD5232" s="33">
        <v>60</v>
      </c>
      <c r="AE5232" s="36">
        <f t="shared" si="936"/>
        <v>45018</v>
      </c>
    </row>
    <row r="5233" spans="2:31" ht="14.5" hidden="1">
      <c r="B5233" s="29" t="s">
        <v>4101</v>
      </c>
      <c r="C5233" s="30" t="str">
        <f t="shared" si="937"/>
        <v>(Acreedores quirografarios)</v>
      </c>
      <c r="D5233" s="30">
        <v>5</v>
      </c>
      <c r="E5233" s="30" t="s">
        <v>5676</v>
      </c>
      <c r="F5233" s="30" t="s">
        <v>5677</v>
      </c>
      <c r="G5233" s="30" t="s">
        <v>4912</v>
      </c>
      <c r="H5233" s="31" t="s">
        <v>4246</v>
      </c>
      <c r="I5233" s="31" t="s">
        <v>48</v>
      </c>
      <c r="J5233" s="32">
        <v>310000</v>
      </c>
      <c r="K5233" s="33">
        <f t="shared" si="938"/>
        <v>61.250353784710207</v>
      </c>
      <c r="L5233" s="33">
        <v>292155</v>
      </c>
      <c r="M5233" s="33">
        <v>0</v>
      </c>
      <c r="N5233" s="33">
        <v>0</v>
      </c>
      <c r="O5233" s="33">
        <v>0</v>
      </c>
      <c r="P5233" s="33">
        <f t="shared" si="939"/>
        <v>310000</v>
      </c>
      <c r="Q5233" s="33">
        <f t="shared" si="940"/>
        <v>61.250353784710207</v>
      </c>
      <c r="R5233" s="33">
        <f t="shared" si="941"/>
        <v>292155</v>
      </c>
      <c r="S5233" s="33"/>
      <c r="T5233" s="30" t="str">
        <f t="shared" si="942"/>
        <v>COP</v>
      </c>
      <c r="U5233" s="33">
        <v>0</v>
      </c>
      <c r="V5233" s="33">
        <v>0</v>
      </c>
      <c r="W5233" s="33">
        <v>0</v>
      </c>
      <c r="X5233" s="33">
        <f t="shared" si="943"/>
        <v>310000</v>
      </c>
      <c r="Y5233" s="33">
        <f t="shared" si="944"/>
        <v>61.250353784710207</v>
      </c>
      <c r="Z5233" s="33">
        <f t="shared" si="945"/>
        <v>292155</v>
      </c>
      <c r="AA5233" s="34">
        <f t="shared" si="946"/>
        <v>7.2037852105752911E-06</v>
      </c>
      <c r="AB5233" s="33" t="s">
        <v>252</v>
      </c>
      <c r="AC5233" s="35">
        <v>44958</v>
      </c>
      <c r="AD5233" s="33">
        <v>60</v>
      </c>
      <c r="AE5233" s="36">
        <f t="shared" si="936"/>
        <v>45018</v>
      </c>
    </row>
    <row r="5234" spans="2:31" ht="14.5" hidden="1">
      <c r="B5234" s="29" t="s">
        <v>4101</v>
      </c>
      <c r="C5234" s="30" t="str">
        <f t="shared" si="937"/>
        <v>(Acreedores quirografarios)</v>
      </c>
      <c r="D5234" s="30">
        <v>5</v>
      </c>
      <c r="E5234" s="30" t="s">
        <v>5676</v>
      </c>
      <c r="F5234" s="30" t="s">
        <v>5677</v>
      </c>
      <c r="G5234" s="30" t="s">
        <v>4912</v>
      </c>
      <c r="H5234" s="31" t="s">
        <v>4247</v>
      </c>
      <c r="I5234" s="31" t="s">
        <v>48</v>
      </c>
      <c r="J5234" s="32">
        <v>2000001</v>
      </c>
      <c r="K5234" s="33">
        <f t="shared" si="938"/>
        <v>395.1644181682862</v>
      </c>
      <c r="L5234" s="33">
        <v>1884875</v>
      </c>
      <c r="M5234" s="33">
        <v>0</v>
      </c>
      <c r="N5234" s="33">
        <v>0</v>
      </c>
      <c r="O5234" s="33">
        <v>0</v>
      </c>
      <c r="P5234" s="33">
        <f t="shared" si="939"/>
        <v>2000001</v>
      </c>
      <c r="Q5234" s="33">
        <f t="shared" si="940"/>
        <v>395.1644181682862</v>
      </c>
      <c r="R5234" s="33">
        <f t="shared" si="941"/>
        <v>1884875</v>
      </c>
      <c r="S5234" s="33"/>
      <c r="T5234" s="30" t="str">
        <f t="shared" si="942"/>
        <v>COP</v>
      </c>
      <c r="U5234" s="33">
        <v>0</v>
      </c>
      <c r="V5234" s="33">
        <v>0</v>
      </c>
      <c r="W5234" s="33">
        <v>0</v>
      </c>
      <c r="X5234" s="33">
        <f t="shared" si="943"/>
        <v>2000001</v>
      </c>
      <c r="Y5234" s="33">
        <f t="shared" si="944"/>
        <v>395.1644181682862</v>
      </c>
      <c r="Z5234" s="33">
        <f t="shared" si="945"/>
        <v>1884875</v>
      </c>
      <c r="AA5234" s="34">
        <f t="shared" si="946"/>
        <v>4.6476133041649475E-05</v>
      </c>
      <c r="AB5234" s="33" t="s">
        <v>252</v>
      </c>
      <c r="AC5234" s="35">
        <v>44958</v>
      </c>
      <c r="AD5234" s="33">
        <v>60</v>
      </c>
      <c r="AE5234" s="36">
        <f t="shared" si="936"/>
        <v>45018</v>
      </c>
    </row>
    <row r="5235" spans="2:31" ht="14.5" hidden="1">
      <c r="B5235" s="29" t="s">
        <v>4101</v>
      </c>
      <c r="C5235" s="30" t="str">
        <f t="shared" si="937"/>
        <v>(Acreedores quirografarios)</v>
      </c>
      <c r="D5235" s="30">
        <v>5</v>
      </c>
      <c r="E5235" s="30" t="s">
        <v>5676</v>
      </c>
      <c r="F5235" s="30" t="s">
        <v>5677</v>
      </c>
      <c r="G5235" s="30" t="s">
        <v>4912</v>
      </c>
      <c r="H5235" s="31" t="s">
        <v>4248</v>
      </c>
      <c r="I5235" s="31" t="s">
        <v>48</v>
      </c>
      <c r="J5235" s="32">
        <v>950000</v>
      </c>
      <c r="K5235" s="33">
        <f t="shared" si="938"/>
        <v>187.7029675985618</v>
      </c>
      <c r="L5235" s="33">
        <v>895315</v>
      </c>
      <c r="M5235" s="33">
        <v>0</v>
      </c>
      <c r="N5235" s="33">
        <v>0</v>
      </c>
      <c r="O5235" s="33">
        <v>0</v>
      </c>
      <c r="P5235" s="33">
        <f t="shared" si="939"/>
        <v>950000</v>
      </c>
      <c r="Q5235" s="33">
        <f t="shared" si="940"/>
        <v>187.7029675985618</v>
      </c>
      <c r="R5235" s="33">
        <f t="shared" si="941"/>
        <v>895315</v>
      </c>
      <c r="S5235" s="33"/>
      <c r="T5235" s="30" t="str">
        <f t="shared" si="942"/>
        <v>COP</v>
      </c>
      <c r="U5235" s="33">
        <v>0</v>
      </c>
      <c r="V5235" s="33">
        <v>0</v>
      </c>
      <c r="W5235" s="33">
        <v>0</v>
      </c>
      <c r="X5235" s="33">
        <f t="shared" si="943"/>
        <v>950000</v>
      </c>
      <c r="Y5235" s="33">
        <f t="shared" si="944"/>
        <v>187.7029675985618</v>
      </c>
      <c r="Z5235" s="33">
        <f t="shared" si="945"/>
        <v>895315</v>
      </c>
      <c r="AA5235" s="34">
        <f t="shared" si="946"/>
        <v>2.2076147783903123E-05</v>
      </c>
      <c r="AB5235" s="33" t="s">
        <v>252</v>
      </c>
      <c r="AC5235" s="35">
        <v>44958</v>
      </c>
      <c r="AD5235" s="33">
        <v>60</v>
      </c>
      <c r="AE5235" s="36">
        <f t="shared" si="936"/>
        <v>45018</v>
      </c>
    </row>
    <row r="5236" spans="2:31" ht="14.5" hidden="1">
      <c r="B5236" s="29" t="s">
        <v>4101</v>
      </c>
      <c r="C5236" s="30" t="str">
        <f t="shared" si="937"/>
        <v>(Acreedores quirografarios)</v>
      </c>
      <c r="D5236" s="30">
        <v>5</v>
      </c>
      <c r="E5236" s="30" t="s">
        <v>5676</v>
      </c>
      <c r="F5236" s="30" t="s">
        <v>5677</v>
      </c>
      <c r="G5236" s="30" t="s">
        <v>4912</v>
      </c>
      <c r="H5236" s="31" t="s">
        <v>4249</v>
      </c>
      <c r="I5236" s="31" t="s">
        <v>48</v>
      </c>
      <c r="J5236" s="32">
        <v>1435000</v>
      </c>
      <c r="K5236" s="33">
        <f t="shared" si="938"/>
        <v>284.79973164774572</v>
      </c>
      <c r="L5236" s="33">
        <v>1358452</v>
      </c>
      <c r="M5236" s="33">
        <v>0</v>
      </c>
      <c r="N5236" s="33">
        <v>0</v>
      </c>
      <c r="O5236" s="33">
        <v>0</v>
      </c>
      <c r="P5236" s="33">
        <f t="shared" si="939"/>
        <v>1435000</v>
      </c>
      <c r="Q5236" s="33">
        <f t="shared" si="940"/>
        <v>284.79973164774572</v>
      </c>
      <c r="R5236" s="33">
        <f t="shared" si="941"/>
        <v>1358452</v>
      </c>
      <c r="S5236" s="33"/>
      <c r="T5236" s="30" t="str">
        <f t="shared" si="942"/>
        <v>COP</v>
      </c>
      <c r="U5236" s="33">
        <v>0</v>
      </c>
      <c r="V5236" s="33">
        <v>0</v>
      </c>
      <c r="W5236" s="33">
        <v>0</v>
      </c>
      <c r="X5236" s="33">
        <f t="shared" si="943"/>
        <v>1435000</v>
      </c>
      <c r="Y5236" s="33">
        <f t="shared" si="944"/>
        <v>284.79973164774572</v>
      </c>
      <c r="Z5236" s="33">
        <f t="shared" si="945"/>
        <v>1358452</v>
      </c>
      <c r="AA5236" s="34">
        <f t="shared" si="946"/>
        <v>3.3495906032333608E-05</v>
      </c>
      <c r="AB5236" s="33" t="s">
        <v>252</v>
      </c>
      <c r="AC5236" s="35">
        <v>44958</v>
      </c>
      <c r="AD5236" s="33">
        <v>60</v>
      </c>
      <c r="AE5236" s="36">
        <f t="shared" si="936"/>
        <v>45018</v>
      </c>
    </row>
    <row r="5237" spans="2:31" ht="14.5" hidden="1">
      <c r="B5237" s="29" t="s">
        <v>4101</v>
      </c>
      <c r="C5237" s="30" t="str">
        <f t="shared" si="937"/>
        <v>(Acreedores quirografarios)</v>
      </c>
      <c r="D5237" s="30">
        <v>5</v>
      </c>
      <c r="E5237" s="30" t="s">
        <v>5676</v>
      </c>
      <c r="F5237" s="30" t="s">
        <v>5677</v>
      </c>
      <c r="G5237" s="30" t="s">
        <v>4912</v>
      </c>
      <c r="H5237" s="31" t="s">
        <v>4250</v>
      </c>
      <c r="I5237" s="31" t="s">
        <v>48</v>
      </c>
      <c r="J5237" s="32">
        <v>310000</v>
      </c>
      <c r="K5237" s="33">
        <f t="shared" si="938"/>
        <v>61.250353784710207</v>
      </c>
      <c r="L5237" s="33">
        <v>292155</v>
      </c>
      <c r="M5237" s="33">
        <v>0</v>
      </c>
      <c r="N5237" s="33">
        <v>0</v>
      </c>
      <c r="O5237" s="33">
        <v>0</v>
      </c>
      <c r="P5237" s="33">
        <f t="shared" si="939"/>
        <v>310000</v>
      </c>
      <c r="Q5237" s="33">
        <f t="shared" si="940"/>
        <v>61.250353784710207</v>
      </c>
      <c r="R5237" s="33">
        <f t="shared" si="941"/>
        <v>292155</v>
      </c>
      <c r="S5237" s="33"/>
      <c r="T5237" s="30" t="str">
        <f t="shared" si="942"/>
        <v>COP</v>
      </c>
      <c r="U5237" s="33">
        <v>0</v>
      </c>
      <c r="V5237" s="33">
        <v>0</v>
      </c>
      <c r="W5237" s="33">
        <v>0</v>
      </c>
      <c r="X5237" s="33">
        <f t="shared" si="943"/>
        <v>310000</v>
      </c>
      <c r="Y5237" s="33">
        <f t="shared" si="944"/>
        <v>61.250353784710207</v>
      </c>
      <c r="Z5237" s="33">
        <f t="shared" si="945"/>
        <v>292155</v>
      </c>
      <c r="AA5237" s="34">
        <f t="shared" si="946"/>
        <v>7.2037852105752911E-06</v>
      </c>
      <c r="AB5237" s="33" t="s">
        <v>252</v>
      </c>
      <c r="AC5237" s="35">
        <v>44958</v>
      </c>
      <c r="AD5237" s="33">
        <v>60</v>
      </c>
      <c r="AE5237" s="36">
        <f t="shared" si="936"/>
        <v>45018</v>
      </c>
    </row>
    <row r="5238" spans="2:31" ht="14.5" hidden="1">
      <c r="B5238" s="29" t="s">
        <v>4101</v>
      </c>
      <c r="C5238" s="30" t="str">
        <f t="shared" si="937"/>
        <v>(Acreedores quirografarios)</v>
      </c>
      <c r="D5238" s="30">
        <v>5</v>
      </c>
      <c r="E5238" s="30" t="s">
        <v>5676</v>
      </c>
      <c r="F5238" s="30" t="s">
        <v>5677</v>
      </c>
      <c r="G5238" s="30" t="s">
        <v>4912</v>
      </c>
      <c r="H5238" s="31" t="s">
        <v>4251</v>
      </c>
      <c r="I5238" s="31" t="s">
        <v>48</v>
      </c>
      <c r="J5238" s="32">
        <v>500000</v>
      </c>
      <c r="K5238" s="33">
        <f t="shared" si="938"/>
        <v>98.790947304422559</v>
      </c>
      <c r="L5238" s="33">
        <v>471218</v>
      </c>
      <c r="M5238" s="33">
        <v>0</v>
      </c>
      <c r="N5238" s="33">
        <v>0</v>
      </c>
      <c r="O5238" s="33">
        <v>0</v>
      </c>
      <c r="P5238" s="33">
        <f t="shared" si="939"/>
        <v>500000</v>
      </c>
      <c r="Q5238" s="33">
        <f t="shared" si="940"/>
        <v>98.790947304422559</v>
      </c>
      <c r="R5238" s="33">
        <f t="shared" si="941"/>
        <v>471218</v>
      </c>
      <c r="S5238" s="33"/>
      <c r="T5238" s="30" t="str">
        <f t="shared" si="942"/>
        <v>COP</v>
      </c>
      <c r="U5238" s="33">
        <v>0</v>
      </c>
      <c r="V5238" s="33">
        <v>0</v>
      </c>
      <c r="W5238" s="33">
        <v>0</v>
      </c>
      <c r="X5238" s="33">
        <f t="shared" si="943"/>
        <v>500000</v>
      </c>
      <c r="Y5238" s="33">
        <f t="shared" si="944"/>
        <v>98.790947304422559</v>
      </c>
      <c r="Z5238" s="33">
        <f t="shared" si="945"/>
        <v>471218</v>
      </c>
      <c r="AA5238" s="34">
        <f t="shared" si="946"/>
        <v>1.1619014767355916E-05</v>
      </c>
      <c r="AB5238" s="33" t="s">
        <v>252</v>
      </c>
      <c r="AC5238" s="35">
        <v>44958</v>
      </c>
      <c r="AD5238" s="33">
        <v>60</v>
      </c>
      <c r="AE5238" s="36">
        <f t="shared" si="936"/>
        <v>45018</v>
      </c>
    </row>
    <row r="5239" spans="2:31" ht="14.5" hidden="1">
      <c r="B5239" s="29" t="s">
        <v>4101</v>
      </c>
      <c r="C5239" s="30" t="str">
        <f t="shared" si="937"/>
        <v>(Acreedores quirografarios)</v>
      </c>
      <c r="D5239" s="30">
        <v>5</v>
      </c>
      <c r="E5239" s="30" t="s">
        <v>5676</v>
      </c>
      <c r="F5239" s="30" t="s">
        <v>5677</v>
      </c>
      <c r="G5239" s="30" t="s">
        <v>4912</v>
      </c>
      <c r="H5239" s="31" t="s">
        <v>4252</v>
      </c>
      <c r="I5239" s="31" t="s">
        <v>48</v>
      </c>
      <c r="J5239" s="32">
        <v>760001</v>
      </c>
      <c r="K5239" s="33">
        <f t="shared" si="938"/>
        <v>150.16258372904807</v>
      </c>
      <c r="L5239" s="33">
        <v>716253</v>
      </c>
      <c r="M5239" s="33">
        <v>0</v>
      </c>
      <c r="N5239" s="33">
        <v>0</v>
      </c>
      <c r="O5239" s="33">
        <v>0</v>
      </c>
      <c r="P5239" s="33">
        <f t="shared" si="939"/>
        <v>760001</v>
      </c>
      <c r="Q5239" s="33">
        <f t="shared" si="940"/>
        <v>150.16258372904807</v>
      </c>
      <c r="R5239" s="33">
        <f t="shared" si="941"/>
        <v>716253</v>
      </c>
      <c r="S5239" s="33"/>
      <c r="T5239" s="30" t="str">
        <f t="shared" si="942"/>
        <v>COP</v>
      </c>
      <c r="U5239" s="33">
        <v>0</v>
      </c>
      <c r="V5239" s="33">
        <v>0</v>
      </c>
      <c r="W5239" s="33">
        <v>0</v>
      </c>
      <c r="X5239" s="33">
        <f t="shared" si="943"/>
        <v>760001</v>
      </c>
      <c r="Y5239" s="33">
        <f t="shared" si="944"/>
        <v>150.16258372904807</v>
      </c>
      <c r="Z5239" s="33">
        <f t="shared" si="945"/>
        <v>716253</v>
      </c>
      <c r="AA5239" s="34">
        <f t="shared" si="946"/>
        <v>1.7660942884531103E-05</v>
      </c>
      <c r="AB5239" s="33" t="s">
        <v>252</v>
      </c>
      <c r="AC5239" s="35">
        <v>44958</v>
      </c>
      <c r="AD5239" s="33">
        <v>60</v>
      </c>
      <c r="AE5239" s="36">
        <f t="shared" si="936"/>
        <v>45018</v>
      </c>
    </row>
    <row r="5240" spans="2:31" ht="14.5" hidden="1">
      <c r="B5240" s="29" t="s">
        <v>4101</v>
      </c>
      <c r="C5240" s="30" t="str">
        <f t="shared" si="937"/>
        <v>(Acreedores quirografarios)</v>
      </c>
      <c r="D5240" s="30">
        <v>5</v>
      </c>
      <c r="E5240" s="30" t="s">
        <v>5676</v>
      </c>
      <c r="F5240" s="30" t="s">
        <v>5677</v>
      </c>
      <c r="G5240" s="30" t="s">
        <v>4912</v>
      </c>
      <c r="H5240" s="31" t="s">
        <v>4253</v>
      </c>
      <c r="I5240" s="31" t="s">
        <v>48</v>
      </c>
      <c r="J5240" s="32">
        <v>1520000</v>
      </c>
      <c r="K5240" s="33">
        <f t="shared" si="938"/>
        <v>300.32474815769888</v>
      </c>
      <c r="L5240" s="33">
        <v>1432504</v>
      </c>
      <c r="M5240" s="33">
        <v>0</v>
      </c>
      <c r="N5240" s="33">
        <v>0</v>
      </c>
      <c r="O5240" s="33">
        <v>0</v>
      </c>
      <c r="P5240" s="33">
        <f t="shared" si="939"/>
        <v>1520000</v>
      </c>
      <c r="Q5240" s="33">
        <f t="shared" si="940"/>
        <v>300.32474815769888</v>
      </c>
      <c r="R5240" s="33">
        <f t="shared" si="941"/>
        <v>1432504</v>
      </c>
      <c r="S5240" s="33"/>
      <c r="T5240" s="30" t="str">
        <f t="shared" si="942"/>
        <v>COP</v>
      </c>
      <c r="U5240" s="33">
        <v>0</v>
      </c>
      <c r="V5240" s="33">
        <v>0</v>
      </c>
      <c r="W5240" s="33">
        <v>0</v>
      </c>
      <c r="X5240" s="33">
        <f t="shared" si="943"/>
        <v>1520000</v>
      </c>
      <c r="Y5240" s="33">
        <f t="shared" si="944"/>
        <v>300.32474815769888</v>
      </c>
      <c r="Z5240" s="33">
        <f t="shared" si="945"/>
        <v>1432504</v>
      </c>
      <c r="AA5240" s="34">
        <f t="shared" si="946"/>
        <v>3.5321836454244996E-05</v>
      </c>
      <c r="AB5240" s="33" t="s">
        <v>252</v>
      </c>
      <c r="AC5240" s="35">
        <v>44958</v>
      </c>
      <c r="AD5240" s="33">
        <v>60</v>
      </c>
      <c r="AE5240" s="36">
        <f t="shared" si="936"/>
        <v>45018</v>
      </c>
    </row>
    <row r="5241" spans="2:31" ht="14.5" hidden="1">
      <c r="B5241" s="29" t="s">
        <v>4101</v>
      </c>
      <c r="C5241" s="30" t="str">
        <f t="shared" si="937"/>
        <v>(Acreedores quirografarios)</v>
      </c>
      <c r="D5241" s="30">
        <v>5</v>
      </c>
      <c r="E5241" s="30" t="s">
        <v>5676</v>
      </c>
      <c r="F5241" s="30" t="s">
        <v>5677</v>
      </c>
      <c r="G5241" s="30" t="s">
        <v>4912</v>
      </c>
      <c r="H5241" s="31" t="s">
        <v>4254</v>
      </c>
      <c r="I5241" s="31" t="s">
        <v>48</v>
      </c>
      <c r="J5241" s="32">
        <v>1900002</v>
      </c>
      <c r="K5241" s="33">
        <f t="shared" si="938"/>
        <v>375.40656414771951</v>
      </c>
      <c r="L5241" s="33">
        <v>1790633</v>
      </c>
      <c r="M5241" s="33">
        <v>0</v>
      </c>
      <c r="N5241" s="33">
        <v>0</v>
      </c>
      <c r="O5241" s="33">
        <v>0</v>
      </c>
      <c r="P5241" s="33">
        <f t="shared" si="939"/>
        <v>1900002</v>
      </c>
      <c r="Q5241" s="33">
        <f t="shared" si="940"/>
        <v>375.40656414771951</v>
      </c>
      <c r="R5241" s="33">
        <f t="shared" si="941"/>
        <v>1790633</v>
      </c>
      <c r="S5241" s="33"/>
      <c r="T5241" s="30" t="str">
        <f t="shared" si="942"/>
        <v>COP</v>
      </c>
      <c r="U5241" s="33">
        <v>0</v>
      </c>
      <c r="V5241" s="33">
        <v>0</v>
      </c>
      <c r="W5241" s="33">
        <v>0</v>
      </c>
      <c r="X5241" s="33">
        <f t="shared" si="943"/>
        <v>1900002</v>
      </c>
      <c r="Y5241" s="33">
        <f t="shared" si="944"/>
        <v>375.40656414771951</v>
      </c>
      <c r="Z5241" s="33">
        <f t="shared" si="945"/>
        <v>1790633</v>
      </c>
      <c r="AA5241" s="34">
        <f t="shared" si="946"/>
        <v>4.4152369540032059E-05</v>
      </c>
      <c r="AB5241" s="33" t="s">
        <v>252</v>
      </c>
      <c r="AC5241" s="35">
        <v>44958</v>
      </c>
      <c r="AD5241" s="33">
        <v>60</v>
      </c>
      <c r="AE5241" s="36">
        <f t="shared" si="936"/>
        <v>45018</v>
      </c>
    </row>
    <row r="5242" spans="2:31" ht="14.5" hidden="1">
      <c r="B5242" s="29" t="s">
        <v>4101</v>
      </c>
      <c r="C5242" s="30" t="str">
        <f t="shared" si="937"/>
        <v>(Acreedores quirografarios)</v>
      </c>
      <c r="D5242" s="30">
        <v>5</v>
      </c>
      <c r="E5242" s="30" t="s">
        <v>5676</v>
      </c>
      <c r="F5242" s="30" t="s">
        <v>5677</v>
      </c>
      <c r="G5242" s="30" t="s">
        <v>4912</v>
      </c>
      <c r="H5242" s="31" t="s">
        <v>4255</v>
      </c>
      <c r="I5242" s="31" t="s">
        <v>48</v>
      </c>
      <c r="J5242" s="32">
        <v>240000</v>
      </c>
      <c r="K5242" s="33">
        <f t="shared" si="938"/>
        <v>47.419730180194342</v>
      </c>
      <c r="L5242" s="33">
        <v>226185</v>
      </c>
      <c r="M5242" s="33">
        <v>0</v>
      </c>
      <c r="N5242" s="33">
        <v>0</v>
      </c>
      <c r="O5242" s="33">
        <v>0</v>
      </c>
      <c r="P5242" s="33">
        <f t="shared" si="939"/>
        <v>240000</v>
      </c>
      <c r="Q5242" s="33">
        <f t="shared" si="940"/>
        <v>47.419730180194342</v>
      </c>
      <c r="R5242" s="33">
        <f t="shared" si="941"/>
        <v>226185</v>
      </c>
      <c r="S5242" s="33"/>
      <c r="T5242" s="30" t="str">
        <f t="shared" si="942"/>
        <v>COP</v>
      </c>
      <c r="U5242" s="33">
        <v>0</v>
      </c>
      <c r="V5242" s="33">
        <v>0</v>
      </c>
      <c r="W5242" s="33">
        <v>0</v>
      </c>
      <c r="X5242" s="33">
        <f t="shared" si="943"/>
        <v>240000</v>
      </c>
      <c r="Y5242" s="33">
        <f t="shared" si="944"/>
        <v>47.419730180194342</v>
      </c>
      <c r="Z5242" s="33">
        <f t="shared" si="945"/>
        <v>226185</v>
      </c>
      <c r="AA5242" s="34">
        <f t="shared" si="946"/>
        <v>5.5771359649979369E-06</v>
      </c>
      <c r="AB5242" s="33" t="s">
        <v>252</v>
      </c>
      <c r="AC5242" s="35">
        <v>44958</v>
      </c>
      <c r="AD5242" s="33">
        <v>60</v>
      </c>
      <c r="AE5242" s="36">
        <f t="shared" si="936"/>
        <v>45018</v>
      </c>
    </row>
    <row r="5243" spans="2:31" ht="14.5" hidden="1">
      <c r="B5243" s="29" t="s">
        <v>4101</v>
      </c>
      <c r="C5243" s="30" t="str">
        <f t="shared" si="937"/>
        <v>(Acreedores quirografarios)</v>
      </c>
      <c r="D5243" s="30">
        <v>5</v>
      </c>
      <c r="E5243" s="30" t="s">
        <v>5676</v>
      </c>
      <c r="F5243" s="30" t="s">
        <v>5677</v>
      </c>
      <c r="G5243" s="30" t="s">
        <v>4912</v>
      </c>
      <c r="H5243" s="31" t="s">
        <v>4256</v>
      </c>
      <c r="I5243" s="31" t="s">
        <v>48</v>
      </c>
      <c r="J5243" s="32">
        <v>380000</v>
      </c>
      <c r="K5243" s="33">
        <f t="shared" si="938"/>
        <v>75.081187039424719</v>
      </c>
      <c r="L5243" s="33">
        <v>358126</v>
      </c>
      <c r="M5243" s="33">
        <v>0</v>
      </c>
      <c r="N5243" s="33">
        <v>0</v>
      </c>
      <c r="O5243" s="33">
        <v>0</v>
      </c>
      <c r="P5243" s="33">
        <f t="shared" si="939"/>
        <v>380000</v>
      </c>
      <c r="Q5243" s="33">
        <f t="shared" si="940"/>
        <v>75.081187039424719</v>
      </c>
      <c r="R5243" s="33">
        <f t="shared" si="941"/>
        <v>358126</v>
      </c>
      <c r="S5243" s="33"/>
      <c r="T5243" s="30" t="str">
        <f t="shared" si="942"/>
        <v>COP</v>
      </c>
      <c r="U5243" s="33">
        <v>0</v>
      </c>
      <c r="V5243" s="33">
        <v>0</v>
      </c>
      <c r="W5243" s="33">
        <v>0</v>
      </c>
      <c r="X5243" s="33">
        <f t="shared" si="943"/>
        <v>380000</v>
      </c>
      <c r="Y5243" s="33">
        <f t="shared" si="944"/>
        <v>75.081187039424719</v>
      </c>
      <c r="Z5243" s="33">
        <f t="shared" si="945"/>
        <v>358126</v>
      </c>
      <c r="AA5243" s="34">
        <f t="shared" si="946"/>
        <v>8.8304591135612489E-06</v>
      </c>
      <c r="AB5243" s="33" t="s">
        <v>252</v>
      </c>
      <c r="AC5243" s="35">
        <v>44958</v>
      </c>
      <c r="AD5243" s="33">
        <v>60</v>
      </c>
      <c r="AE5243" s="36">
        <f t="shared" si="936"/>
        <v>45018</v>
      </c>
    </row>
    <row r="5244" spans="2:31" ht="14.5" hidden="1">
      <c r="B5244" s="29" t="s">
        <v>4101</v>
      </c>
      <c r="C5244" s="30" t="str">
        <f t="shared" si="937"/>
        <v>(Acreedores quirografarios)</v>
      </c>
      <c r="D5244" s="30">
        <v>5</v>
      </c>
      <c r="E5244" s="30" t="s">
        <v>5676</v>
      </c>
      <c r="F5244" s="30" t="s">
        <v>5677</v>
      </c>
      <c r="G5244" s="30" t="s">
        <v>4912</v>
      </c>
      <c r="H5244" s="31" t="s">
        <v>4257</v>
      </c>
      <c r="I5244" s="31" t="s">
        <v>48</v>
      </c>
      <c r="J5244" s="32">
        <v>5354400</v>
      </c>
      <c r="K5244" s="33">
        <f t="shared" si="938"/>
        <v>1058.5360126628718</v>
      </c>
      <c r="L5244" s="33">
        <v>5049058</v>
      </c>
      <c r="M5244" s="33">
        <v>0</v>
      </c>
      <c r="N5244" s="33">
        <v>0</v>
      </c>
      <c r="O5244" s="33">
        <v>0</v>
      </c>
      <c r="P5244" s="33">
        <f t="shared" si="939"/>
        <v>5354400</v>
      </c>
      <c r="Q5244" s="33">
        <f t="shared" si="940"/>
        <v>1058.5360126628718</v>
      </c>
      <c r="R5244" s="33">
        <f t="shared" si="941"/>
        <v>5049058</v>
      </c>
      <c r="S5244" s="33"/>
      <c r="T5244" s="30" t="str">
        <f t="shared" si="942"/>
        <v>COP</v>
      </c>
      <c r="U5244" s="33">
        <v>0</v>
      </c>
      <c r="V5244" s="33">
        <v>0</v>
      </c>
      <c r="W5244" s="33">
        <v>0</v>
      </c>
      <c r="X5244" s="33">
        <f t="shared" si="943"/>
        <v>5354400</v>
      </c>
      <c r="Y5244" s="33">
        <f t="shared" si="944"/>
        <v>1058.5360126628718</v>
      </c>
      <c r="Z5244" s="33">
        <f t="shared" si="945"/>
        <v>5049058</v>
      </c>
      <c r="AA5244" s="34">
        <f t="shared" si="946"/>
        <v>0.0001244966861691118</v>
      </c>
      <c r="AB5244" s="33" t="s">
        <v>252</v>
      </c>
      <c r="AC5244" s="35">
        <v>44958</v>
      </c>
      <c r="AD5244" s="33">
        <v>60</v>
      </c>
      <c r="AE5244" s="36">
        <f t="shared" si="936"/>
        <v>45018</v>
      </c>
    </row>
    <row r="5245" spans="2:31" ht="14.5" hidden="1">
      <c r="B5245" s="29" t="s">
        <v>4101</v>
      </c>
      <c r="C5245" s="30" t="str">
        <f t="shared" si="937"/>
        <v>(Acreedores quirografarios)</v>
      </c>
      <c r="D5245" s="30">
        <v>5</v>
      </c>
      <c r="E5245" s="30" t="s">
        <v>5676</v>
      </c>
      <c r="F5245" s="30" t="s">
        <v>5677</v>
      </c>
      <c r="G5245" s="30" t="s">
        <v>4912</v>
      </c>
      <c r="H5245" s="31" t="s">
        <v>4258</v>
      </c>
      <c r="I5245" s="31" t="s">
        <v>48</v>
      </c>
      <c r="J5245" s="32">
        <v>570000</v>
      </c>
      <c r="K5245" s="33">
        <f t="shared" si="938"/>
        <v>112.62178055913706</v>
      </c>
      <c r="L5245" s="33">
        <v>537189</v>
      </c>
      <c r="M5245" s="33">
        <v>0</v>
      </c>
      <c r="N5245" s="33">
        <v>0</v>
      </c>
      <c r="O5245" s="33">
        <v>0</v>
      </c>
      <c r="P5245" s="33">
        <f t="shared" si="939"/>
        <v>570000</v>
      </c>
      <c r="Q5245" s="33">
        <f t="shared" si="940"/>
        <v>112.62178055913706</v>
      </c>
      <c r="R5245" s="33">
        <f t="shared" si="941"/>
        <v>537189</v>
      </c>
      <c r="S5245" s="33"/>
      <c r="T5245" s="30" t="str">
        <f t="shared" si="942"/>
        <v>COP</v>
      </c>
      <c r="U5245" s="33">
        <v>0</v>
      </c>
      <c r="V5245" s="33">
        <v>0</v>
      </c>
      <c r="W5245" s="33">
        <v>0</v>
      </c>
      <c r="X5245" s="33">
        <f t="shared" si="943"/>
        <v>570000</v>
      </c>
      <c r="Y5245" s="33">
        <f t="shared" si="944"/>
        <v>112.62178055913706</v>
      </c>
      <c r="Z5245" s="33">
        <f t="shared" si="945"/>
        <v>537189</v>
      </c>
      <c r="AA5245" s="34">
        <f t="shared" si="946"/>
        <v>1.3245688670341874E-05</v>
      </c>
      <c r="AB5245" s="33" t="s">
        <v>252</v>
      </c>
      <c r="AC5245" s="35">
        <v>44958</v>
      </c>
      <c r="AD5245" s="33">
        <v>60</v>
      </c>
      <c r="AE5245" s="36">
        <f t="shared" si="936"/>
        <v>45018</v>
      </c>
    </row>
    <row r="5246" spans="2:31" ht="14.5" hidden="1">
      <c r="B5246" s="29" t="s">
        <v>4101</v>
      </c>
      <c r="C5246" s="30" t="str">
        <f t="shared" si="937"/>
        <v>(Acreedores quirografarios)</v>
      </c>
      <c r="D5246" s="30">
        <v>5</v>
      </c>
      <c r="E5246" s="30" t="s">
        <v>5676</v>
      </c>
      <c r="F5246" s="30" t="s">
        <v>5677</v>
      </c>
      <c r="G5246" s="30" t="s">
        <v>4912</v>
      </c>
      <c r="H5246" s="31" t="s">
        <v>4259</v>
      </c>
      <c r="I5246" s="31" t="s">
        <v>48</v>
      </c>
      <c r="J5246" s="32">
        <v>660000</v>
      </c>
      <c r="K5246" s="33">
        <f t="shared" si="938"/>
        <v>130.79132467478013</v>
      </c>
      <c r="L5246" s="33">
        <v>623855</v>
      </c>
      <c r="M5246" s="33">
        <v>0</v>
      </c>
      <c r="N5246" s="33">
        <v>0</v>
      </c>
      <c r="O5246" s="33">
        <v>0</v>
      </c>
      <c r="P5246" s="33">
        <f t="shared" si="939"/>
        <v>660000</v>
      </c>
      <c r="Q5246" s="33">
        <f t="shared" si="940"/>
        <v>130.79132467478013</v>
      </c>
      <c r="R5246" s="33">
        <f t="shared" si="941"/>
        <v>623855</v>
      </c>
      <c r="S5246" s="33"/>
      <c r="T5246" s="30" t="str">
        <f t="shared" si="942"/>
        <v>COP</v>
      </c>
      <c r="U5246" s="33">
        <v>0</v>
      </c>
      <c r="V5246" s="33">
        <v>0</v>
      </c>
      <c r="W5246" s="33">
        <v>0</v>
      </c>
      <c r="X5246" s="33">
        <f t="shared" si="943"/>
        <v>660000</v>
      </c>
      <c r="Y5246" s="33">
        <f t="shared" si="944"/>
        <v>130.79132467478013</v>
      </c>
      <c r="Z5246" s="33">
        <f t="shared" si="945"/>
        <v>623855</v>
      </c>
      <c r="AA5246" s="34">
        <f t="shared" si="946"/>
        <v>1.5382647644378664E-05</v>
      </c>
      <c r="AB5246" s="33" t="s">
        <v>252</v>
      </c>
      <c r="AC5246" s="35">
        <v>44958</v>
      </c>
      <c r="AD5246" s="33">
        <v>60</v>
      </c>
      <c r="AE5246" s="36">
        <f t="shared" si="936"/>
        <v>45018</v>
      </c>
    </row>
    <row r="5247" spans="2:31" ht="14.5" hidden="1">
      <c r="B5247" s="29" t="s">
        <v>4101</v>
      </c>
      <c r="C5247" s="30" t="str">
        <f t="shared" si="937"/>
        <v>(Acreedores quirografarios)</v>
      </c>
      <c r="D5247" s="30">
        <v>5</v>
      </c>
      <c r="E5247" s="30" t="s">
        <v>5676</v>
      </c>
      <c r="F5247" s="30" t="s">
        <v>5677</v>
      </c>
      <c r="G5247" s="30" t="s">
        <v>4912</v>
      </c>
      <c r="H5247" s="31" t="s">
        <v>4260</v>
      </c>
      <c r="I5247" s="31" t="s">
        <v>48</v>
      </c>
      <c r="J5247" s="32">
        <v>2169140</v>
      </c>
      <c r="K5247" s="33">
        <f t="shared" si="938"/>
        <v>428.5832887826661</v>
      </c>
      <c r="L5247" s="33">
        <v>2044278</v>
      </c>
      <c r="M5247" s="33">
        <v>0</v>
      </c>
      <c r="N5247" s="33">
        <v>0</v>
      </c>
      <c r="O5247" s="33">
        <v>0</v>
      </c>
      <c r="P5247" s="33">
        <f t="shared" si="939"/>
        <v>2169140</v>
      </c>
      <c r="Q5247" s="33">
        <f t="shared" si="940"/>
        <v>428.5832887826661</v>
      </c>
      <c r="R5247" s="33">
        <f t="shared" si="941"/>
        <v>2044278</v>
      </c>
      <c r="S5247" s="33"/>
      <c r="T5247" s="30" t="str">
        <f t="shared" si="942"/>
        <v>COP</v>
      </c>
      <c r="U5247" s="33">
        <v>0</v>
      </c>
      <c r="V5247" s="33">
        <v>0</v>
      </c>
      <c r="W5247" s="33">
        <v>0</v>
      </c>
      <c r="X5247" s="33">
        <f t="shared" si="943"/>
        <v>2169140</v>
      </c>
      <c r="Y5247" s="33">
        <f t="shared" si="944"/>
        <v>428.5832887826661</v>
      </c>
      <c r="Z5247" s="33">
        <f t="shared" si="945"/>
        <v>2044278</v>
      </c>
      <c r="AA5247" s="34">
        <f t="shared" si="946"/>
        <v>5.0406597945283963E-05</v>
      </c>
      <c r="AB5247" s="33" t="s">
        <v>252</v>
      </c>
      <c r="AC5247" s="35">
        <v>44958</v>
      </c>
      <c r="AD5247" s="33">
        <v>60</v>
      </c>
      <c r="AE5247" s="36">
        <f t="shared" si="936"/>
        <v>45018</v>
      </c>
    </row>
    <row r="5248" spans="2:31" ht="14.5" hidden="1">
      <c r="B5248" s="29" t="s">
        <v>4101</v>
      </c>
      <c r="C5248" s="30" t="str">
        <f t="shared" si="937"/>
        <v>(Acreedores quirografarios)</v>
      </c>
      <c r="D5248" s="30">
        <v>5</v>
      </c>
      <c r="E5248" s="30" t="s">
        <v>5676</v>
      </c>
      <c r="F5248" s="30" t="s">
        <v>5677</v>
      </c>
      <c r="G5248" s="30" t="s">
        <v>4912</v>
      </c>
      <c r="H5248" s="31" t="s">
        <v>4261</v>
      </c>
      <c r="I5248" s="31" t="s">
        <v>48</v>
      </c>
      <c r="J5248" s="32">
        <v>683001</v>
      </c>
      <c r="K5248" s="33">
        <f t="shared" si="938"/>
        <v>134.94868811388199</v>
      </c>
      <c r="L5248" s="33">
        <v>643685</v>
      </c>
      <c r="M5248" s="33">
        <v>0</v>
      </c>
      <c r="N5248" s="33">
        <v>0</v>
      </c>
      <c r="O5248" s="33">
        <v>0</v>
      </c>
      <c r="P5248" s="33">
        <f t="shared" si="939"/>
        <v>683001</v>
      </c>
      <c r="Q5248" s="33">
        <f t="shared" si="940"/>
        <v>134.94868811388199</v>
      </c>
      <c r="R5248" s="33">
        <f t="shared" si="941"/>
        <v>643685</v>
      </c>
      <c r="S5248" s="33"/>
      <c r="T5248" s="30" t="str">
        <f t="shared" si="942"/>
        <v>COP</v>
      </c>
      <c r="U5248" s="33">
        <v>0</v>
      </c>
      <c r="V5248" s="33">
        <v>0</v>
      </c>
      <c r="W5248" s="33">
        <v>0</v>
      </c>
      <c r="X5248" s="33">
        <f t="shared" si="943"/>
        <v>683001</v>
      </c>
      <c r="Y5248" s="33">
        <f t="shared" si="944"/>
        <v>134.94868811388199</v>
      </c>
      <c r="Z5248" s="33">
        <f t="shared" si="945"/>
        <v>643685</v>
      </c>
      <c r="AA5248" s="34">
        <f t="shared" si="946"/>
        <v>1.5871604056987408E-05</v>
      </c>
      <c r="AB5248" s="33" t="s">
        <v>252</v>
      </c>
      <c r="AC5248" s="35">
        <v>44958</v>
      </c>
      <c r="AD5248" s="33">
        <v>60</v>
      </c>
      <c r="AE5248" s="36">
        <f t="shared" si="947" ref="AE5248:AE5311">+AD5248+AC5248</f>
        <v>45018</v>
      </c>
    </row>
    <row r="5249" spans="2:31" ht="14.5" hidden="1">
      <c r="B5249" s="29" t="s">
        <v>4101</v>
      </c>
      <c r="C5249" s="30" t="str">
        <f t="shared" si="937"/>
        <v>(Acreedores quirografarios)</v>
      </c>
      <c r="D5249" s="30">
        <v>5</v>
      </c>
      <c r="E5249" s="30" t="s">
        <v>5676</v>
      </c>
      <c r="F5249" s="30" t="s">
        <v>5677</v>
      </c>
      <c r="G5249" s="30" t="s">
        <v>4912</v>
      </c>
      <c r="H5249" s="31" t="s">
        <v>4262</v>
      </c>
      <c r="I5249" s="31" t="s">
        <v>48</v>
      </c>
      <c r="J5249" s="32">
        <v>1394992</v>
      </c>
      <c r="K5249" s="33">
        <f t="shared" si="938"/>
        <v>275.62564860530205</v>
      </c>
      <c r="L5249" s="33">
        <v>1314693</v>
      </c>
      <c r="M5249" s="33">
        <v>0</v>
      </c>
      <c r="N5249" s="33">
        <v>0</v>
      </c>
      <c r="O5249" s="33">
        <v>0</v>
      </c>
      <c r="P5249" s="33">
        <f t="shared" si="939"/>
        <v>1394992</v>
      </c>
      <c r="Q5249" s="33">
        <f t="shared" si="940"/>
        <v>275.62564860530205</v>
      </c>
      <c r="R5249" s="33">
        <f t="shared" si="941"/>
        <v>1314693</v>
      </c>
      <c r="S5249" s="33"/>
      <c r="T5249" s="30" t="str">
        <f t="shared" si="942"/>
        <v>COP</v>
      </c>
      <c r="U5249" s="33">
        <v>0</v>
      </c>
      <c r="V5249" s="33">
        <v>0</v>
      </c>
      <c r="W5249" s="33">
        <v>0</v>
      </c>
      <c r="X5249" s="33">
        <f t="shared" si="943"/>
        <v>1394992</v>
      </c>
      <c r="Y5249" s="33">
        <f t="shared" si="944"/>
        <v>275.62564860530205</v>
      </c>
      <c r="Z5249" s="33">
        <f t="shared" si="945"/>
        <v>1314693</v>
      </c>
      <c r="AA5249" s="34">
        <f t="shared" si="946"/>
        <v>3.2416922489250098E-05</v>
      </c>
      <c r="AB5249" s="33" t="s">
        <v>252</v>
      </c>
      <c r="AC5249" s="35">
        <v>44958</v>
      </c>
      <c r="AD5249" s="33">
        <v>60</v>
      </c>
      <c r="AE5249" s="36">
        <f t="shared" si="947"/>
        <v>45018</v>
      </c>
    </row>
    <row r="5250" spans="2:31" ht="14.5" hidden="1">
      <c r="B5250" s="29" t="s">
        <v>4101</v>
      </c>
      <c r="C5250" s="30" t="str">
        <f t="shared" si="937"/>
        <v>(Acreedores quirografarios)</v>
      </c>
      <c r="D5250" s="30">
        <v>5</v>
      </c>
      <c r="E5250" s="30" t="s">
        <v>5676</v>
      </c>
      <c r="F5250" s="30" t="s">
        <v>5677</v>
      </c>
      <c r="G5250" s="30" t="s">
        <v>4912</v>
      </c>
      <c r="H5250" s="31" t="s">
        <v>4263</v>
      </c>
      <c r="I5250" s="31" t="s">
        <v>48</v>
      </c>
      <c r="J5250" s="32">
        <v>950000</v>
      </c>
      <c r="K5250" s="33">
        <f t="shared" si="938"/>
        <v>188.00423493401257</v>
      </c>
      <c r="L5250" s="33">
        <v>896752</v>
      </c>
      <c r="M5250" s="33">
        <v>0</v>
      </c>
      <c r="N5250" s="33">
        <v>0</v>
      </c>
      <c r="O5250" s="33">
        <v>0</v>
      </c>
      <c r="P5250" s="33">
        <f t="shared" si="939"/>
        <v>950000</v>
      </c>
      <c r="Q5250" s="33">
        <f t="shared" si="940"/>
        <v>188.00423493401257</v>
      </c>
      <c r="R5250" s="33">
        <f t="shared" si="941"/>
        <v>896752</v>
      </c>
      <c r="S5250" s="33"/>
      <c r="T5250" s="30" t="str">
        <f t="shared" si="942"/>
        <v>COP</v>
      </c>
      <c r="U5250" s="33">
        <v>0</v>
      </c>
      <c r="V5250" s="33">
        <v>0</v>
      </c>
      <c r="W5250" s="33">
        <v>0</v>
      </c>
      <c r="X5250" s="33">
        <f t="shared" si="943"/>
        <v>950000</v>
      </c>
      <c r="Y5250" s="33">
        <f t="shared" si="944"/>
        <v>188.00423493401257</v>
      </c>
      <c r="Z5250" s="33">
        <f t="shared" si="945"/>
        <v>896752</v>
      </c>
      <c r="AA5250" s="34">
        <f t="shared" si="946"/>
        <v>2.2111580480066449E-05</v>
      </c>
      <c r="AB5250" s="33" t="s">
        <v>252</v>
      </c>
      <c r="AC5250" s="35">
        <v>44958</v>
      </c>
      <c r="AD5250" s="33">
        <v>60</v>
      </c>
      <c r="AE5250" s="36">
        <f t="shared" si="947"/>
        <v>45018</v>
      </c>
    </row>
    <row r="5251" spans="2:31" ht="14.5" hidden="1">
      <c r="B5251" s="29" t="s">
        <v>4101</v>
      </c>
      <c r="C5251" s="30" t="str">
        <f t="shared" si="937"/>
        <v>(Acreedores quirografarios)</v>
      </c>
      <c r="D5251" s="30">
        <v>5</v>
      </c>
      <c r="E5251" s="30" t="s">
        <v>5676</v>
      </c>
      <c r="F5251" s="30" t="s">
        <v>5677</v>
      </c>
      <c r="G5251" s="30" t="s">
        <v>4912</v>
      </c>
      <c r="H5251" s="31" t="s">
        <v>4264</v>
      </c>
      <c r="I5251" s="31" t="s">
        <v>48</v>
      </c>
      <c r="J5251" s="32">
        <v>930000</v>
      </c>
      <c r="K5251" s="33">
        <f t="shared" si="938"/>
        <v>183.75127100432925</v>
      </c>
      <c r="L5251" s="33">
        <v>876466</v>
      </c>
      <c r="M5251" s="33">
        <v>0</v>
      </c>
      <c r="N5251" s="33">
        <v>0</v>
      </c>
      <c r="O5251" s="33">
        <v>0</v>
      </c>
      <c r="P5251" s="33">
        <f t="shared" si="939"/>
        <v>930000</v>
      </c>
      <c r="Q5251" s="33">
        <f t="shared" si="940"/>
        <v>183.75127100432925</v>
      </c>
      <c r="R5251" s="33">
        <f t="shared" si="941"/>
        <v>876466</v>
      </c>
      <c r="S5251" s="33"/>
      <c r="T5251" s="30" t="str">
        <f t="shared" si="942"/>
        <v>COP</v>
      </c>
      <c r="U5251" s="33">
        <v>0</v>
      </c>
      <c r="V5251" s="33">
        <v>0</v>
      </c>
      <c r="W5251" s="33">
        <v>0</v>
      </c>
      <c r="X5251" s="33">
        <f t="shared" si="943"/>
        <v>930000</v>
      </c>
      <c r="Y5251" s="33">
        <f t="shared" si="944"/>
        <v>183.75127100432925</v>
      </c>
      <c r="Z5251" s="33">
        <f t="shared" si="945"/>
        <v>876466</v>
      </c>
      <c r="AA5251" s="34">
        <f t="shared" si="946"/>
        <v>2.1611380289134476E-05</v>
      </c>
      <c r="AB5251" s="33" t="s">
        <v>252</v>
      </c>
      <c r="AC5251" s="35">
        <v>44959</v>
      </c>
      <c r="AD5251" s="33">
        <v>60</v>
      </c>
      <c r="AE5251" s="36">
        <f t="shared" si="947"/>
        <v>45019</v>
      </c>
    </row>
    <row r="5252" spans="2:31" ht="14.5" hidden="1">
      <c r="B5252" s="29" t="s">
        <v>4101</v>
      </c>
      <c r="C5252" s="30" t="str">
        <f t="shared" si="937"/>
        <v>(Acreedores quirografarios)</v>
      </c>
      <c r="D5252" s="30">
        <v>5</v>
      </c>
      <c r="E5252" s="30" t="s">
        <v>5676</v>
      </c>
      <c r="F5252" s="30" t="s">
        <v>5677</v>
      </c>
      <c r="G5252" s="30" t="s">
        <v>4912</v>
      </c>
      <c r="H5252" s="31" t="s">
        <v>4265</v>
      </c>
      <c r="I5252" s="31" t="s">
        <v>48</v>
      </c>
      <c r="J5252" s="32">
        <v>620000</v>
      </c>
      <c r="K5252" s="33">
        <f t="shared" si="938"/>
        <v>122.50091721961905</v>
      </c>
      <c r="L5252" s="33">
        <v>584311</v>
      </c>
      <c r="M5252" s="33">
        <v>0</v>
      </c>
      <c r="N5252" s="33">
        <v>0</v>
      </c>
      <c r="O5252" s="33">
        <v>0</v>
      </c>
      <c r="P5252" s="33">
        <f t="shared" si="939"/>
        <v>620000</v>
      </c>
      <c r="Q5252" s="33">
        <f t="shared" si="940"/>
        <v>122.50091721961905</v>
      </c>
      <c r="R5252" s="33">
        <f t="shared" si="941"/>
        <v>584311</v>
      </c>
      <c r="S5252" s="33"/>
      <c r="T5252" s="30" t="str">
        <f t="shared" si="942"/>
        <v>COP</v>
      </c>
      <c r="U5252" s="33">
        <v>0</v>
      </c>
      <c r="V5252" s="33">
        <v>0</v>
      </c>
      <c r="W5252" s="33">
        <v>0</v>
      </c>
      <c r="X5252" s="33">
        <f t="shared" si="943"/>
        <v>620000</v>
      </c>
      <c r="Y5252" s="33">
        <f t="shared" si="944"/>
        <v>122.50091721961905</v>
      </c>
      <c r="Z5252" s="33">
        <f t="shared" si="945"/>
        <v>584311</v>
      </c>
      <c r="AA5252" s="34">
        <f t="shared" si="946"/>
        <v>1.4407595078559186E-05</v>
      </c>
      <c r="AB5252" s="33" t="s">
        <v>252</v>
      </c>
      <c r="AC5252" s="35">
        <v>44959</v>
      </c>
      <c r="AD5252" s="33">
        <v>60</v>
      </c>
      <c r="AE5252" s="36">
        <f t="shared" si="947"/>
        <v>45019</v>
      </c>
    </row>
    <row r="5253" spans="2:31" ht="14.5" hidden="1">
      <c r="B5253" s="29" t="s">
        <v>4101</v>
      </c>
      <c r="C5253" s="30" t="str">
        <f t="shared" si="937"/>
        <v>(Acreedores quirografarios)</v>
      </c>
      <c r="D5253" s="30">
        <v>5</v>
      </c>
      <c r="E5253" s="30" t="s">
        <v>5676</v>
      </c>
      <c r="F5253" s="30" t="s">
        <v>5677</v>
      </c>
      <c r="G5253" s="30" t="s">
        <v>4912</v>
      </c>
      <c r="H5253" s="31" t="s">
        <v>4266</v>
      </c>
      <c r="I5253" s="31" t="s">
        <v>48</v>
      </c>
      <c r="J5253" s="32">
        <v>310000</v>
      </c>
      <c r="K5253" s="33">
        <f t="shared" si="938"/>
        <v>61.250353784710207</v>
      </c>
      <c r="L5253" s="33">
        <v>292155</v>
      </c>
      <c r="M5253" s="33">
        <v>0</v>
      </c>
      <c r="N5253" s="33">
        <v>0</v>
      </c>
      <c r="O5253" s="33">
        <v>0</v>
      </c>
      <c r="P5253" s="33">
        <f t="shared" si="939"/>
        <v>310000</v>
      </c>
      <c r="Q5253" s="33">
        <f t="shared" si="940"/>
        <v>61.250353784710207</v>
      </c>
      <c r="R5253" s="33">
        <f t="shared" si="941"/>
        <v>292155</v>
      </c>
      <c r="S5253" s="33"/>
      <c r="T5253" s="30" t="str">
        <f t="shared" si="942"/>
        <v>COP</v>
      </c>
      <c r="U5253" s="33">
        <v>0</v>
      </c>
      <c r="V5253" s="33">
        <v>0</v>
      </c>
      <c r="W5253" s="33">
        <v>0</v>
      </c>
      <c r="X5253" s="33">
        <f t="shared" si="943"/>
        <v>310000</v>
      </c>
      <c r="Y5253" s="33">
        <f t="shared" si="944"/>
        <v>61.250353784710207</v>
      </c>
      <c r="Z5253" s="33">
        <f t="shared" si="945"/>
        <v>292155</v>
      </c>
      <c r="AA5253" s="34">
        <f t="shared" si="946"/>
        <v>7.2037852105752911E-06</v>
      </c>
      <c r="AB5253" s="33" t="s">
        <v>252</v>
      </c>
      <c r="AC5253" s="35">
        <v>44960</v>
      </c>
      <c r="AD5253" s="33">
        <v>60</v>
      </c>
      <c r="AE5253" s="36">
        <f t="shared" si="947"/>
        <v>45020</v>
      </c>
    </row>
    <row r="5254" spans="2:31" ht="14.5" hidden="1">
      <c r="B5254" s="29" t="s">
        <v>4101</v>
      </c>
      <c r="C5254" s="30" t="str">
        <f t="shared" si="937"/>
        <v>(Acreedores quirografarios)</v>
      </c>
      <c r="D5254" s="30">
        <v>5</v>
      </c>
      <c r="E5254" s="30" t="s">
        <v>5676</v>
      </c>
      <c r="F5254" s="30" t="s">
        <v>5677</v>
      </c>
      <c r="G5254" s="30" t="s">
        <v>4912</v>
      </c>
      <c r="H5254" s="31" t="s">
        <v>4267</v>
      </c>
      <c r="I5254" s="31" t="s">
        <v>48</v>
      </c>
      <c r="J5254" s="32">
        <v>310000</v>
      </c>
      <c r="K5254" s="33">
        <f t="shared" si="938"/>
        <v>61.250353784710207</v>
      </c>
      <c r="L5254" s="33">
        <v>292155</v>
      </c>
      <c r="M5254" s="33">
        <v>0</v>
      </c>
      <c r="N5254" s="33">
        <v>0</v>
      </c>
      <c r="O5254" s="33">
        <v>0</v>
      </c>
      <c r="P5254" s="33">
        <f t="shared" si="939"/>
        <v>310000</v>
      </c>
      <c r="Q5254" s="33">
        <f t="shared" si="940"/>
        <v>61.250353784710207</v>
      </c>
      <c r="R5254" s="33">
        <f t="shared" si="941"/>
        <v>292155</v>
      </c>
      <c r="S5254" s="33"/>
      <c r="T5254" s="30" t="str">
        <f t="shared" si="942"/>
        <v>COP</v>
      </c>
      <c r="U5254" s="33">
        <v>0</v>
      </c>
      <c r="V5254" s="33">
        <v>0</v>
      </c>
      <c r="W5254" s="33">
        <v>0</v>
      </c>
      <c r="X5254" s="33">
        <f t="shared" si="943"/>
        <v>310000</v>
      </c>
      <c r="Y5254" s="33">
        <f t="shared" si="944"/>
        <v>61.250353784710207</v>
      </c>
      <c r="Z5254" s="33">
        <f t="shared" si="945"/>
        <v>292155</v>
      </c>
      <c r="AA5254" s="34">
        <f t="shared" si="946"/>
        <v>7.2037852105752911E-06</v>
      </c>
      <c r="AB5254" s="33" t="s">
        <v>252</v>
      </c>
      <c r="AC5254" s="35">
        <v>44960</v>
      </c>
      <c r="AD5254" s="33">
        <v>60</v>
      </c>
      <c r="AE5254" s="36">
        <f t="shared" si="947"/>
        <v>45020</v>
      </c>
    </row>
    <row r="5255" spans="2:31" ht="14.5" hidden="1">
      <c r="B5255" s="29" t="s">
        <v>4101</v>
      </c>
      <c r="C5255" s="30" t="str">
        <f t="shared" si="937"/>
        <v>(Acreedores quirografarios)</v>
      </c>
      <c r="D5255" s="30">
        <v>5</v>
      </c>
      <c r="E5255" s="30" t="s">
        <v>5676</v>
      </c>
      <c r="F5255" s="30" t="s">
        <v>5677</v>
      </c>
      <c r="G5255" s="30" t="s">
        <v>4912</v>
      </c>
      <c r="H5255" s="31" t="s">
        <v>4268</v>
      </c>
      <c r="I5255" s="31" t="s">
        <v>48</v>
      </c>
      <c r="J5255" s="32">
        <v>620000</v>
      </c>
      <c r="K5255" s="33">
        <f t="shared" si="938"/>
        <v>122.50091721961905</v>
      </c>
      <c r="L5255" s="33">
        <v>584311</v>
      </c>
      <c r="M5255" s="33">
        <v>0</v>
      </c>
      <c r="N5255" s="33">
        <v>0</v>
      </c>
      <c r="O5255" s="33">
        <v>0</v>
      </c>
      <c r="P5255" s="33">
        <f t="shared" si="939"/>
        <v>620000</v>
      </c>
      <c r="Q5255" s="33">
        <f t="shared" si="940"/>
        <v>122.50091721961905</v>
      </c>
      <c r="R5255" s="33">
        <f t="shared" si="941"/>
        <v>584311</v>
      </c>
      <c r="S5255" s="33"/>
      <c r="T5255" s="30" t="str">
        <f t="shared" si="942"/>
        <v>COP</v>
      </c>
      <c r="U5255" s="33">
        <v>0</v>
      </c>
      <c r="V5255" s="33">
        <v>0</v>
      </c>
      <c r="W5255" s="33">
        <v>0</v>
      </c>
      <c r="X5255" s="33">
        <f t="shared" si="943"/>
        <v>620000</v>
      </c>
      <c r="Y5255" s="33">
        <f t="shared" si="944"/>
        <v>122.50091721961905</v>
      </c>
      <c r="Z5255" s="33">
        <f t="shared" si="945"/>
        <v>584311</v>
      </c>
      <c r="AA5255" s="34">
        <f t="shared" si="946"/>
        <v>1.4407595078559186E-05</v>
      </c>
      <c r="AB5255" s="33" t="s">
        <v>252</v>
      </c>
      <c r="AC5255" s="35">
        <v>44963</v>
      </c>
      <c r="AD5255" s="33">
        <v>60</v>
      </c>
      <c r="AE5255" s="36">
        <f t="shared" si="947"/>
        <v>45023</v>
      </c>
    </row>
    <row r="5256" spans="2:31" ht="14.5" hidden="1">
      <c r="B5256" s="29" t="s">
        <v>4101</v>
      </c>
      <c r="C5256" s="30" t="str">
        <f t="shared" si="937"/>
        <v>(Acreedores quirografarios)</v>
      </c>
      <c r="D5256" s="30">
        <v>5</v>
      </c>
      <c r="E5256" s="30" t="s">
        <v>5676</v>
      </c>
      <c r="F5256" s="30" t="s">
        <v>5677</v>
      </c>
      <c r="G5256" s="30" t="s">
        <v>4912</v>
      </c>
      <c r="H5256" s="31" t="s">
        <v>4269</v>
      </c>
      <c r="I5256" s="31" t="s">
        <v>48</v>
      </c>
      <c r="J5256" s="32">
        <v>1750000</v>
      </c>
      <c r="K5256" s="33">
        <f t="shared" si="938"/>
        <v>345.76852521567764</v>
      </c>
      <c r="L5256" s="33">
        <v>1649264</v>
      </c>
      <c r="M5256" s="33">
        <v>0</v>
      </c>
      <c r="N5256" s="33">
        <v>0</v>
      </c>
      <c r="O5256" s="33">
        <v>0</v>
      </c>
      <c r="P5256" s="33">
        <f t="shared" si="939"/>
        <v>1750000</v>
      </c>
      <c r="Q5256" s="33">
        <f t="shared" si="940"/>
        <v>345.76852521567764</v>
      </c>
      <c r="R5256" s="33">
        <f t="shared" si="941"/>
        <v>1649264</v>
      </c>
      <c r="S5256" s="33"/>
      <c r="T5256" s="30" t="str">
        <f t="shared" si="942"/>
        <v>COP</v>
      </c>
      <c r="U5256" s="33">
        <v>0</v>
      </c>
      <c r="V5256" s="33">
        <v>0</v>
      </c>
      <c r="W5256" s="33">
        <v>0</v>
      </c>
      <c r="X5256" s="33">
        <f t="shared" si="943"/>
        <v>1750000</v>
      </c>
      <c r="Y5256" s="33">
        <f t="shared" si="944"/>
        <v>345.76852521567764</v>
      </c>
      <c r="Z5256" s="33">
        <f t="shared" si="945"/>
        <v>1649264</v>
      </c>
      <c r="AA5256" s="34">
        <f t="shared" si="946"/>
        <v>4.0666576343154306E-05</v>
      </c>
      <c r="AB5256" s="33" t="s">
        <v>252</v>
      </c>
      <c r="AC5256" s="35">
        <v>44963</v>
      </c>
      <c r="AD5256" s="33">
        <v>60</v>
      </c>
      <c r="AE5256" s="36">
        <f t="shared" si="947"/>
        <v>45023</v>
      </c>
    </row>
    <row r="5257" spans="2:31" ht="14.5" hidden="1">
      <c r="B5257" s="29" t="s">
        <v>4101</v>
      </c>
      <c r="C5257" s="30" t="str">
        <f t="shared" si="937"/>
        <v>(Acreedores quirografarios)</v>
      </c>
      <c r="D5257" s="30">
        <v>5</v>
      </c>
      <c r="E5257" s="30" t="s">
        <v>5676</v>
      </c>
      <c r="F5257" s="30" t="s">
        <v>5677</v>
      </c>
      <c r="G5257" s="30" t="s">
        <v>4912</v>
      </c>
      <c r="H5257" s="31" t="s">
        <v>4270</v>
      </c>
      <c r="I5257" s="31" t="s">
        <v>48</v>
      </c>
      <c r="J5257" s="32">
        <v>380000</v>
      </c>
      <c r="K5257" s="33">
        <f t="shared" si="938"/>
        <v>75.081187039424719</v>
      </c>
      <c r="L5257" s="33">
        <v>358126</v>
      </c>
      <c r="M5257" s="33">
        <v>0</v>
      </c>
      <c r="N5257" s="33">
        <v>0</v>
      </c>
      <c r="O5257" s="33">
        <v>0</v>
      </c>
      <c r="P5257" s="33">
        <f t="shared" si="939"/>
        <v>380000</v>
      </c>
      <c r="Q5257" s="33">
        <f t="shared" si="940"/>
        <v>75.081187039424719</v>
      </c>
      <c r="R5257" s="33">
        <f t="shared" si="941"/>
        <v>358126</v>
      </c>
      <c r="S5257" s="33"/>
      <c r="T5257" s="30" t="str">
        <f t="shared" si="942"/>
        <v>COP</v>
      </c>
      <c r="U5257" s="33">
        <v>0</v>
      </c>
      <c r="V5257" s="33">
        <v>0</v>
      </c>
      <c r="W5257" s="33">
        <v>0</v>
      </c>
      <c r="X5257" s="33">
        <f t="shared" si="943"/>
        <v>380000</v>
      </c>
      <c r="Y5257" s="33">
        <f t="shared" si="944"/>
        <v>75.081187039424719</v>
      </c>
      <c r="Z5257" s="33">
        <f t="shared" si="945"/>
        <v>358126</v>
      </c>
      <c r="AA5257" s="34">
        <f t="shared" si="946"/>
        <v>8.8304591135612489E-06</v>
      </c>
      <c r="AB5257" s="33" t="s">
        <v>252</v>
      </c>
      <c r="AC5257" s="35">
        <v>44964</v>
      </c>
      <c r="AD5257" s="33">
        <v>60</v>
      </c>
      <c r="AE5257" s="36">
        <f t="shared" si="947"/>
        <v>45024</v>
      </c>
    </row>
    <row r="5258" spans="2:31" ht="14.5" hidden="1">
      <c r="B5258" s="29" t="s">
        <v>4101</v>
      </c>
      <c r="C5258" s="30" t="str">
        <f t="shared" si="937"/>
        <v>(Acreedores quirografarios)</v>
      </c>
      <c r="D5258" s="30">
        <v>5</v>
      </c>
      <c r="E5258" s="30" t="s">
        <v>5676</v>
      </c>
      <c r="F5258" s="30" t="s">
        <v>5677</v>
      </c>
      <c r="G5258" s="30" t="s">
        <v>4912</v>
      </c>
      <c r="H5258" s="31" t="s">
        <v>4271</v>
      </c>
      <c r="I5258" s="31" t="s">
        <v>48</v>
      </c>
      <c r="J5258" s="32">
        <v>1085000</v>
      </c>
      <c r="K5258" s="33">
        <f t="shared" si="938"/>
        <v>214.3765527217837</v>
      </c>
      <c r="L5258" s="33">
        <v>1022544</v>
      </c>
      <c r="M5258" s="33">
        <v>0</v>
      </c>
      <c r="N5258" s="33">
        <v>0</v>
      </c>
      <c r="O5258" s="33">
        <v>0</v>
      </c>
      <c r="P5258" s="33">
        <f t="shared" si="939"/>
        <v>1085000</v>
      </c>
      <c r="Q5258" s="33">
        <f t="shared" si="940"/>
        <v>214.3765527217837</v>
      </c>
      <c r="R5258" s="33">
        <f t="shared" si="941"/>
        <v>1022544</v>
      </c>
      <c r="S5258" s="33"/>
      <c r="T5258" s="30" t="str">
        <f t="shared" si="942"/>
        <v>COP</v>
      </c>
      <c r="U5258" s="33">
        <v>0</v>
      </c>
      <c r="V5258" s="33">
        <v>0</v>
      </c>
      <c r="W5258" s="33">
        <v>0</v>
      </c>
      <c r="X5258" s="33">
        <f t="shared" si="943"/>
        <v>1085000</v>
      </c>
      <c r="Y5258" s="33">
        <f t="shared" si="944"/>
        <v>214.3765527217837</v>
      </c>
      <c r="Z5258" s="33">
        <f t="shared" si="945"/>
        <v>1022544</v>
      </c>
      <c r="AA5258" s="34">
        <f t="shared" si="946"/>
        <v>2.5213285223126426E-05</v>
      </c>
      <c r="AB5258" s="33" t="s">
        <v>252</v>
      </c>
      <c r="AC5258" s="35">
        <v>44965</v>
      </c>
      <c r="AD5258" s="33">
        <v>60</v>
      </c>
      <c r="AE5258" s="36">
        <f t="shared" si="947"/>
        <v>45025</v>
      </c>
    </row>
    <row r="5259" spans="2:31" ht="14.5" hidden="1">
      <c r="B5259" s="29" t="s">
        <v>4272</v>
      </c>
      <c r="C5259" s="30" t="str">
        <f t="shared" si="937"/>
        <v>(Acreedores quirografarios)</v>
      </c>
      <c r="D5259" s="30">
        <v>5</v>
      </c>
      <c r="E5259" s="30" t="s">
        <v>5678</v>
      </c>
      <c r="F5259" s="30" t="s">
        <v>5679</v>
      </c>
      <c r="G5259" s="30" t="s">
        <v>4912</v>
      </c>
      <c r="H5259" s="31" t="s">
        <v>4273</v>
      </c>
      <c r="I5259" s="31" t="s">
        <v>48</v>
      </c>
      <c r="J5259" s="32">
        <v>2146000</v>
      </c>
      <c r="K5259" s="33">
        <f t="shared" si="938"/>
        <v>434.16249986896861</v>
      </c>
      <c r="L5259" s="33">
        <v>2070890</v>
      </c>
      <c r="M5259" s="33">
        <v>0</v>
      </c>
      <c r="N5259" s="33">
        <v>0</v>
      </c>
      <c r="O5259" s="33">
        <v>0</v>
      </c>
      <c r="P5259" s="33">
        <f t="shared" si="939"/>
        <v>2146000</v>
      </c>
      <c r="Q5259" s="33">
        <f t="shared" si="940"/>
        <v>434.16249986896861</v>
      </c>
      <c r="R5259" s="33">
        <f t="shared" si="941"/>
        <v>2070890</v>
      </c>
      <c r="S5259" s="33"/>
      <c r="T5259" s="30" t="str">
        <f t="shared" si="942"/>
        <v>COP</v>
      </c>
      <c r="U5259" s="33">
        <v>0</v>
      </c>
      <c r="V5259" s="33">
        <v>0</v>
      </c>
      <c r="W5259" s="33">
        <v>0</v>
      </c>
      <c r="X5259" s="33">
        <f t="shared" si="943"/>
        <v>2146000</v>
      </c>
      <c r="Y5259" s="33">
        <f t="shared" si="944"/>
        <v>434.16249986896861</v>
      </c>
      <c r="Z5259" s="33">
        <f t="shared" si="945"/>
        <v>2070890</v>
      </c>
      <c r="AA5259" s="34">
        <f t="shared" si="946"/>
        <v>5.10627809030421E-05</v>
      </c>
      <c r="AB5259" s="33" t="s">
        <v>252</v>
      </c>
      <c r="AC5259" s="35">
        <v>44903</v>
      </c>
      <c r="AD5259" s="33">
        <v>60</v>
      </c>
      <c r="AE5259" s="36">
        <f t="shared" si="947"/>
        <v>44963</v>
      </c>
    </row>
    <row r="5260" spans="2:31" ht="14.5" hidden="1">
      <c r="B5260" s="29" t="s">
        <v>4272</v>
      </c>
      <c r="C5260" s="30" t="str">
        <f t="shared" si="937"/>
        <v>(Acreedores quirografarios)</v>
      </c>
      <c r="D5260" s="30">
        <v>5</v>
      </c>
      <c r="E5260" s="30" t="s">
        <v>5678</v>
      </c>
      <c r="F5260" s="30" t="s">
        <v>5679</v>
      </c>
      <c r="G5260" s="30" t="s">
        <v>4912</v>
      </c>
      <c r="H5260" s="31" t="s">
        <v>4274</v>
      </c>
      <c r="I5260" s="31" t="s">
        <v>48</v>
      </c>
      <c r="J5260" s="32">
        <v>574000</v>
      </c>
      <c r="K5260" s="33">
        <f t="shared" si="938"/>
        <v>116.1273415306561</v>
      </c>
      <c r="L5260" s="33">
        <v>553910</v>
      </c>
      <c r="M5260" s="33">
        <v>0</v>
      </c>
      <c r="N5260" s="33">
        <v>0</v>
      </c>
      <c r="O5260" s="33">
        <v>0</v>
      </c>
      <c r="P5260" s="33">
        <f t="shared" si="939"/>
        <v>574000</v>
      </c>
      <c r="Q5260" s="33">
        <f t="shared" si="940"/>
        <v>116.1273415306561</v>
      </c>
      <c r="R5260" s="33">
        <f t="shared" si="941"/>
        <v>553910</v>
      </c>
      <c r="S5260" s="33"/>
      <c r="T5260" s="30" t="str">
        <f t="shared" si="942"/>
        <v>COP</v>
      </c>
      <c r="U5260" s="33">
        <v>0</v>
      </c>
      <c r="V5260" s="33">
        <v>0</v>
      </c>
      <c r="W5260" s="33">
        <v>0</v>
      </c>
      <c r="X5260" s="33">
        <f t="shared" si="943"/>
        <v>574000</v>
      </c>
      <c r="Y5260" s="33">
        <f t="shared" si="944"/>
        <v>116.1273415306561</v>
      </c>
      <c r="Z5260" s="33">
        <f t="shared" si="945"/>
        <v>553910</v>
      </c>
      <c r="AA5260" s="34">
        <f t="shared" si="946"/>
        <v>1.3657985199602127E-05</v>
      </c>
      <c r="AB5260" s="33" t="s">
        <v>252</v>
      </c>
      <c r="AC5260" s="35">
        <v>44909</v>
      </c>
      <c r="AD5260" s="33">
        <v>60</v>
      </c>
      <c r="AE5260" s="36">
        <f t="shared" si="947"/>
        <v>44969</v>
      </c>
    </row>
    <row r="5261" spans="2:31" ht="14.5" hidden="1">
      <c r="B5261" s="29" t="s">
        <v>4272</v>
      </c>
      <c r="C5261" s="30" t="str">
        <f t="shared" si="937"/>
        <v>(Acreedores quirografarios)</v>
      </c>
      <c r="D5261" s="30">
        <v>5</v>
      </c>
      <c r="E5261" s="30" t="s">
        <v>5678</v>
      </c>
      <c r="F5261" s="30" t="s">
        <v>5679</v>
      </c>
      <c r="G5261" s="30" t="s">
        <v>4912</v>
      </c>
      <c r="H5261" s="31" t="s">
        <v>4275</v>
      </c>
      <c r="I5261" s="31" t="s">
        <v>48</v>
      </c>
      <c r="J5261" s="32">
        <v>424000</v>
      </c>
      <c r="K5261" s="33">
        <f t="shared" si="938"/>
        <v>85.78047527700032</v>
      </c>
      <c r="L5261" s="33">
        <v>409160</v>
      </c>
      <c r="M5261" s="33">
        <v>0</v>
      </c>
      <c r="N5261" s="33">
        <v>0</v>
      </c>
      <c r="O5261" s="33">
        <v>0</v>
      </c>
      <c r="P5261" s="33">
        <f t="shared" si="939"/>
        <v>424000</v>
      </c>
      <c r="Q5261" s="33">
        <f t="shared" si="940"/>
        <v>85.78047527700032</v>
      </c>
      <c r="R5261" s="33">
        <f t="shared" si="941"/>
        <v>409160</v>
      </c>
      <c r="S5261" s="33"/>
      <c r="T5261" s="30" t="str">
        <f t="shared" si="942"/>
        <v>COP</v>
      </c>
      <c r="U5261" s="33">
        <v>0</v>
      </c>
      <c r="V5261" s="33">
        <v>0</v>
      </c>
      <c r="W5261" s="33">
        <v>0</v>
      </c>
      <c r="X5261" s="33">
        <f t="shared" si="943"/>
        <v>424000</v>
      </c>
      <c r="Y5261" s="33">
        <f t="shared" si="944"/>
        <v>85.78047527700032</v>
      </c>
      <c r="Z5261" s="33">
        <f t="shared" si="945"/>
        <v>409160</v>
      </c>
      <c r="AA5261" s="34">
        <f t="shared" si="946"/>
        <v>1.0088825304235718E-05</v>
      </c>
      <c r="AB5261" s="33" t="s">
        <v>252</v>
      </c>
      <c r="AC5261" s="35">
        <v>44909</v>
      </c>
      <c r="AD5261" s="33">
        <v>60</v>
      </c>
      <c r="AE5261" s="36">
        <f t="shared" si="947"/>
        <v>44969</v>
      </c>
    </row>
    <row r="5262" spans="2:31" ht="14.5" hidden="1">
      <c r="B5262" s="29" t="s">
        <v>4272</v>
      </c>
      <c r="C5262" s="30" t="str">
        <f t="shared" si="937"/>
        <v>(Acreedores quirografarios)</v>
      </c>
      <c r="D5262" s="30">
        <v>5</v>
      </c>
      <c r="E5262" s="30" t="s">
        <v>5678</v>
      </c>
      <c r="F5262" s="30" t="s">
        <v>5679</v>
      </c>
      <c r="G5262" s="30" t="s">
        <v>4912</v>
      </c>
      <c r="H5262" s="31" t="s">
        <v>4276</v>
      </c>
      <c r="I5262" s="31" t="s">
        <v>48</v>
      </c>
      <c r="J5262" s="32">
        <v>574000</v>
      </c>
      <c r="K5262" s="33">
        <f t="shared" si="938"/>
        <v>116.1273415306561</v>
      </c>
      <c r="L5262" s="33">
        <v>553910</v>
      </c>
      <c r="M5262" s="33">
        <v>0</v>
      </c>
      <c r="N5262" s="33">
        <v>0</v>
      </c>
      <c r="O5262" s="33">
        <v>0</v>
      </c>
      <c r="P5262" s="33">
        <f t="shared" si="939"/>
        <v>574000</v>
      </c>
      <c r="Q5262" s="33">
        <f t="shared" si="940"/>
        <v>116.1273415306561</v>
      </c>
      <c r="R5262" s="33">
        <f t="shared" si="941"/>
        <v>553910</v>
      </c>
      <c r="S5262" s="33"/>
      <c r="T5262" s="30" t="str">
        <f t="shared" si="942"/>
        <v>COP</v>
      </c>
      <c r="U5262" s="33">
        <v>0</v>
      </c>
      <c r="V5262" s="33">
        <v>0</v>
      </c>
      <c r="W5262" s="33">
        <v>0</v>
      </c>
      <c r="X5262" s="33">
        <f t="shared" si="943"/>
        <v>574000</v>
      </c>
      <c r="Y5262" s="33">
        <f t="shared" si="944"/>
        <v>116.1273415306561</v>
      </c>
      <c r="Z5262" s="33">
        <f t="shared" si="945"/>
        <v>553910</v>
      </c>
      <c r="AA5262" s="34">
        <f t="shared" si="946"/>
        <v>1.3657985199602127E-05</v>
      </c>
      <c r="AB5262" s="33" t="s">
        <v>252</v>
      </c>
      <c r="AC5262" s="35">
        <v>44909</v>
      </c>
      <c r="AD5262" s="33">
        <v>60</v>
      </c>
      <c r="AE5262" s="36">
        <f t="shared" si="947"/>
        <v>44969</v>
      </c>
    </row>
    <row r="5263" spans="2:31" ht="14.5" hidden="1">
      <c r="B5263" s="29" t="s">
        <v>4272</v>
      </c>
      <c r="C5263" s="30" t="str">
        <f t="shared" si="937"/>
        <v>(Acreedores quirografarios)</v>
      </c>
      <c r="D5263" s="30">
        <v>5</v>
      </c>
      <c r="E5263" s="30" t="s">
        <v>5678</v>
      </c>
      <c r="F5263" s="30" t="s">
        <v>5679</v>
      </c>
      <c r="G5263" s="30" t="s">
        <v>4912</v>
      </c>
      <c r="H5263" s="31" t="s">
        <v>4277</v>
      </c>
      <c r="I5263" s="31" t="s">
        <v>48</v>
      </c>
      <c r="J5263" s="32">
        <v>1755000</v>
      </c>
      <c r="K5263" s="33">
        <f t="shared" si="938"/>
        <v>355.05833516777255</v>
      </c>
      <c r="L5263" s="33">
        <v>1693575</v>
      </c>
      <c r="M5263" s="33">
        <v>0</v>
      </c>
      <c r="N5263" s="33">
        <v>0</v>
      </c>
      <c r="O5263" s="33">
        <v>0</v>
      </c>
      <c r="P5263" s="33">
        <f t="shared" si="939"/>
        <v>1755000</v>
      </c>
      <c r="Q5263" s="33">
        <f t="shared" si="940"/>
        <v>355.05833516777255</v>
      </c>
      <c r="R5263" s="33">
        <f t="shared" si="941"/>
        <v>1693575</v>
      </c>
      <c r="S5263" s="33"/>
      <c r="T5263" s="30" t="str">
        <f t="shared" si="942"/>
        <v>COP</v>
      </c>
      <c r="U5263" s="33">
        <v>0</v>
      </c>
      <c r="V5263" s="33">
        <v>0</v>
      </c>
      <c r="W5263" s="33">
        <v>0</v>
      </c>
      <c r="X5263" s="33">
        <f t="shared" si="943"/>
        <v>1755000</v>
      </c>
      <c r="Y5263" s="33">
        <f t="shared" si="944"/>
        <v>355.05833516777255</v>
      </c>
      <c r="Z5263" s="33">
        <f t="shared" si="945"/>
        <v>1693575</v>
      </c>
      <c r="AA5263" s="34">
        <f t="shared" si="946"/>
        <v>4.175917077578699E-05</v>
      </c>
      <c r="AB5263" s="33" t="s">
        <v>252</v>
      </c>
      <c r="AC5263" s="35">
        <v>44917</v>
      </c>
      <c r="AD5263" s="33">
        <v>60</v>
      </c>
      <c r="AE5263" s="36">
        <f t="shared" si="947"/>
        <v>44977</v>
      </c>
    </row>
    <row r="5264" spans="2:31" ht="14.5" hidden="1">
      <c r="B5264" s="29" t="s">
        <v>4272</v>
      </c>
      <c r="C5264" s="30" t="str">
        <f t="shared" si="937"/>
        <v>(Acreedores quirografarios)</v>
      </c>
      <c r="D5264" s="30">
        <v>5</v>
      </c>
      <c r="E5264" s="30" t="s">
        <v>5678</v>
      </c>
      <c r="F5264" s="30" t="s">
        <v>5679</v>
      </c>
      <c r="G5264" s="30" t="s">
        <v>4912</v>
      </c>
      <c r="H5264" s="31" t="s">
        <v>4278</v>
      </c>
      <c r="I5264" s="31" t="s">
        <v>48</v>
      </c>
      <c r="J5264" s="32">
        <v>1077000</v>
      </c>
      <c r="K5264" s="33">
        <f t="shared" si="938"/>
        <v>217.89049970124844</v>
      </c>
      <c r="L5264" s="33">
        <v>1039305</v>
      </c>
      <c r="M5264" s="33">
        <v>0</v>
      </c>
      <c r="N5264" s="33">
        <v>0</v>
      </c>
      <c r="O5264" s="33">
        <v>0</v>
      </c>
      <c r="P5264" s="33">
        <f t="shared" si="939"/>
        <v>1077000</v>
      </c>
      <c r="Q5264" s="33">
        <f t="shared" si="940"/>
        <v>217.89049970124844</v>
      </c>
      <c r="R5264" s="33">
        <f t="shared" si="941"/>
        <v>1039305</v>
      </c>
      <c r="S5264" s="33"/>
      <c r="T5264" s="30" t="str">
        <f t="shared" si="942"/>
        <v>COP</v>
      </c>
      <c r="U5264" s="33">
        <v>0</v>
      </c>
      <c r="V5264" s="33">
        <v>0</v>
      </c>
      <c r="W5264" s="33">
        <v>0</v>
      </c>
      <c r="X5264" s="33">
        <f t="shared" si="943"/>
        <v>1077000</v>
      </c>
      <c r="Y5264" s="33">
        <f t="shared" si="944"/>
        <v>217.89049970124844</v>
      </c>
      <c r="Z5264" s="33">
        <f t="shared" si="945"/>
        <v>1039305</v>
      </c>
      <c r="AA5264" s="34">
        <f t="shared" si="946"/>
        <v>2.5626568048730821E-05</v>
      </c>
      <c r="AB5264" s="33" t="s">
        <v>252</v>
      </c>
      <c r="AC5264" s="35">
        <v>44930</v>
      </c>
      <c r="AD5264" s="33">
        <v>60</v>
      </c>
      <c r="AE5264" s="36">
        <f t="shared" si="947"/>
        <v>44990</v>
      </c>
    </row>
    <row r="5265" spans="2:31" ht="14.5" hidden="1">
      <c r="B5265" s="29" t="s">
        <v>4272</v>
      </c>
      <c r="C5265" s="30" t="str">
        <f t="shared" si="937"/>
        <v>(Acreedores quirografarios)</v>
      </c>
      <c r="D5265" s="30">
        <v>5</v>
      </c>
      <c r="E5265" s="30" t="s">
        <v>5678</v>
      </c>
      <c r="F5265" s="30" t="s">
        <v>5679</v>
      </c>
      <c r="G5265" s="30" t="s">
        <v>4912</v>
      </c>
      <c r="H5265" s="31" t="s">
        <v>4279</v>
      </c>
      <c r="I5265" s="31" t="s">
        <v>48</v>
      </c>
      <c r="J5265" s="32">
        <v>574000</v>
      </c>
      <c r="K5265" s="33">
        <f t="shared" si="938"/>
        <v>116.1273415306561</v>
      </c>
      <c r="L5265" s="33">
        <v>553910</v>
      </c>
      <c r="M5265" s="33">
        <v>0</v>
      </c>
      <c r="N5265" s="33">
        <v>0</v>
      </c>
      <c r="O5265" s="33">
        <v>0</v>
      </c>
      <c r="P5265" s="33">
        <f t="shared" si="939"/>
        <v>574000</v>
      </c>
      <c r="Q5265" s="33">
        <f t="shared" si="940"/>
        <v>116.1273415306561</v>
      </c>
      <c r="R5265" s="33">
        <f t="shared" si="941"/>
        <v>553910</v>
      </c>
      <c r="S5265" s="38"/>
      <c r="T5265" s="30" t="str">
        <f t="shared" si="942"/>
        <v>COP</v>
      </c>
      <c r="U5265" s="33">
        <v>0</v>
      </c>
      <c r="V5265" s="33">
        <v>0</v>
      </c>
      <c r="W5265" s="33">
        <v>0</v>
      </c>
      <c r="X5265" s="33">
        <f t="shared" si="943"/>
        <v>574000</v>
      </c>
      <c r="Y5265" s="33">
        <f t="shared" si="944"/>
        <v>116.1273415306561</v>
      </c>
      <c r="Z5265" s="33">
        <f t="shared" si="945"/>
        <v>553910</v>
      </c>
      <c r="AA5265" s="34">
        <f t="shared" si="946"/>
        <v>1.3657985199602127E-05</v>
      </c>
      <c r="AB5265" s="33" t="s">
        <v>252</v>
      </c>
      <c r="AC5265" s="35">
        <v>44942</v>
      </c>
      <c r="AD5265" s="33">
        <v>60</v>
      </c>
      <c r="AE5265" s="36">
        <f t="shared" si="947"/>
        <v>45002</v>
      </c>
    </row>
    <row r="5266" spans="2:31" ht="14.5" hidden="1">
      <c r="B5266" s="29" t="s">
        <v>4272</v>
      </c>
      <c r="C5266" s="30" t="str">
        <f t="shared" si="937"/>
        <v>(Acreedores quirografarios)</v>
      </c>
      <c r="D5266" s="30">
        <v>5</v>
      </c>
      <c r="E5266" s="30" t="s">
        <v>5678</v>
      </c>
      <c r="F5266" s="30" t="s">
        <v>5679</v>
      </c>
      <c r="G5266" s="30" t="s">
        <v>4912</v>
      </c>
      <c r="H5266" s="31" t="s">
        <v>4280</v>
      </c>
      <c r="I5266" s="31" t="s">
        <v>48</v>
      </c>
      <c r="J5266" s="32">
        <v>574000</v>
      </c>
      <c r="K5266" s="33">
        <f t="shared" si="938"/>
        <v>116.1273415306561</v>
      </c>
      <c r="L5266" s="33">
        <v>553910</v>
      </c>
      <c r="M5266" s="33">
        <v>0</v>
      </c>
      <c r="N5266" s="33">
        <v>0</v>
      </c>
      <c r="O5266" s="33">
        <v>0</v>
      </c>
      <c r="P5266" s="33">
        <f t="shared" si="939"/>
        <v>574000</v>
      </c>
      <c r="Q5266" s="33">
        <f t="shared" si="940"/>
        <v>116.1273415306561</v>
      </c>
      <c r="R5266" s="33">
        <f t="shared" si="941"/>
        <v>553910</v>
      </c>
      <c r="S5266" s="33"/>
      <c r="T5266" s="30" t="str">
        <f t="shared" si="942"/>
        <v>COP</v>
      </c>
      <c r="U5266" s="33">
        <v>0</v>
      </c>
      <c r="V5266" s="33">
        <v>0</v>
      </c>
      <c r="W5266" s="33">
        <v>0</v>
      </c>
      <c r="X5266" s="33">
        <f t="shared" si="943"/>
        <v>574000</v>
      </c>
      <c r="Y5266" s="33">
        <f t="shared" si="944"/>
        <v>116.1273415306561</v>
      </c>
      <c r="Z5266" s="33">
        <f t="shared" si="945"/>
        <v>553910</v>
      </c>
      <c r="AA5266" s="34">
        <f t="shared" si="946"/>
        <v>1.3657985199602127E-05</v>
      </c>
      <c r="AB5266" s="33" t="s">
        <v>252</v>
      </c>
      <c r="AC5266" s="35">
        <v>44942</v>
      </c>
      <c r="AD5266" s="33">
        <v>60</v>
      </c>
      <c r="AE5266" s="36">
        <f t="shared" si="947"/>
        <v>45002</v>
      </c>
    </row>
    <row r="5267" spans="2:31" ht="14.5" hidden="1">
      <c r="B5267" s="29" t="s">
        <v>4272</v>
      </c>
      <c r="C5267" s="30" t="str">
        <f t="shared" si="937"/>
        <v>(Acreedores quirografarios)</v>
      </c>
      <c r="D5267" s="30">
        <v>5</v>
      </c>
      <c r="E5267" s="30" t="s">
        <v>5678</v>
      </c>
      <c r="F5267" s="30" t="s">
        <v>5679</v>
      </c>
      <c r="G5267" s="30" t="s">
        <v>4912</v>
      </c>
      <c r="H5267" s="31" t="s">
        <v>4281</v>
      </c>
      <c r="I5267" s="31" t="s">
        <v>48</v>
      </c>
      <c r="J5267" s="32">
        <v>574000</v>
      </c>
      <c r="K5267" s="33">
        <f t="shared" si="938"/>
        <v>116.1273415306561</v>
      </c>
      <c r="L5267" s="33">
        <v>553910</v>
      </c>
      <c r="M5267" s="33">
        <v>0</v>
      </c>
      <c r="N5267" s="33">
        <v>0</v>
      </c>
      <c r="O5267" s="33">
        <v>0</v>
      </c>
      <c r="P5267" s="33">
        <f t="shared" si="939"/>
        <v>574000</v>
      </c>
      <c r="Q5267" s="33">
        <f t="shared" si="940"/>
        <v>116.1273415306561</v>
      </c>
      <c r="R5267" s="33">
        <f t="shared" si="941"/>
        <v>553910</v>
      </c>
      <c r="S5267" s="33"/>
      <c r="T5267" s="30" t="str">
        <f t="shared" si="942"/>
        <v>COP</v>
      </c>
      <c r="U5267" s="33">
        <v>0</v>
      </c>
      <c r="V5267" s="33">
        <v>0</v>
      </c>
      <c r="W5267" s="33">
        <v>0</v>
      </c>
      <c r="X5267" s="33">
        <f t="shared" si="943"/>
        <v>574000</v>
      </c>
      <c r="Y5267" s="33">
        <f t="shared" si="944"/>
        <v>116.1273415306561</v>
      </c>
      <c r="Z5267" s="33">
        <f t="shared" si="945"/>
        <v>553910</v>
      </c>
      <c r="AA5267" s="34">
        <f t="shared" si="946"/>
        <v>1.3657985199602127E-05</v>
      </c>
      <c r="AB5267" s="33" t="s">
        <v>252</v>
      </c>
      <c r="AC5267" s="35">
        <v>44942</v>
      </c>
      <c r="AD5267" s="33">
        <v>60</v>
      </c>
      <c r="AE5267" s="36">
        <f t="shared" si="947"/>
        <v>45002</v>
      </c>
    </row>
    <row r="5268" spans="2:31" ht="14.5" hidden="1">
      <c r="B5268" s="29" t="s">
        <v>4272</v>
      </c>
      <c r="C5268" s="30" t="str">
        <f t="shared" si="937"/>
        <v>(Acreedores quirografarios)</v>
      </c>
      <c r="D5268" s="30">
        <v>5</v>
      </c>
      <c r="E5268" s="30" t="s">
        <v>5678</v>
      </c>
      <c r="F5268" s="30" t="s">
        <v>5679</v>
      </c>
      <c r="G5268" s="30" t="s">
        <v>4912</v>
      </c>
      <c r="H5268" s="31" t="s">
        <v>4282</v>
      </c>
      <c r="I5268" s="31" t="s">
        <v>48</v>
      </c>
      <c r="J5268" s="32">
        <v>2188000</v>
      </c>
      <c r="K5268" s="33">
        <f t="shared" si="938"/>
        <v>442.65962241999222</v>
      </c>
      <c r="L5268" s="33">
        <v>2111420</v>
      </c>
      <c r="M5268" s="33">
        <v>0</v>
      </c>
      <c r="N5268" s="33">
        <v>0</v>
      </c>
      <c r="O5268" s="33">
        <v>0</v>
      </c>
      <c r="P5268" s="33">
        <f t="shared" si="939"/>
        <v>2188000</v>
      </c>
      <c r="Q5268" s="33">
        <f t="shared" si="940"/>
        <v>442.65962241999222</v>
      </c>
      <c r="R5268" s="33">
        <f t="shared" si="941"/>
        <v>2111420</v>
      </c>
      <c r="S5268" s="33"/>
      <c r="T5268" s="30" t="str">
        <f t="shared" si="942"/>
        <v>COP</v>
      </c>
      <c r="U5268" s="33">
        <v>0</v>
      </c>
      <c r="V5268" s="33">
        <v>0</v>
      </c>
      <c r="W5268" s="33">
        <v>0</v>
      </c>
      <c r="X5268" s="33">
        <f t="shared" si="943"/>
        <v>2188000</v>
      </c>
      <c r="Y5268" s="33">
        <f t="shared" si="944"/>
        <v>442.65962241999222</v>
      </c>
      <c r="Z5268" s="33">
        <f t="shared" si="945"/>
        <v>2111420</v>
      </c>
      <c r="AA5268" s="34">
        <f t="shared" si="946"/>
        <v>5.2062145673744698E-05</v>
      </c>
      <c r="AB5268" s="33" t="s">
        <v>252</v>
      </c>
      <c r="AC5268" s="35">
        <v>44942</v>
      </c>
      <c r="AD5268" s="33">
        <v>60</v>
      </c>
      <c r="AE5268" s="36">
        <f t="shared" si="947"/>
        <v>45002</v>
      </c>
    </row>
    <row r="5269" spans="2:31" ht="14.5" hidden="1">
      <c r="B5269" s="29" t="s">
        <v>4272</v>
      </c>
      <c r="C5269" s="30" t="str">
        <f t="shared" si="937"/>
        <v>(Acreedores quirografarios)</v>
      </c>
      <c r="D5269" s="30">
        <v>5</v>
      </c>
      <c r="E5269" s="30" t="s">
        <v>5678</v>
      </c>
      <c r="F5269" s="30" t="s">
        <v>5679</v>
      </c>
      <c r="G5269" s="30" t="s">
        <v>4912</v>
      </c>
      <c r="H5269" s="31" t="s">
        <v>4283</v>
      </c>
      <c r="I5269" s="31" t="s">
        <v>48</v>
      </c>
      <c r="J5269" s="32">
        <v>1148000</v>
      </c>
      <c r="K5269" s="33">
        <f t="shared" si="938"/>
        <v>232.25468306131219</v>
      </c>
      <c r="L5269" s="33">
        <v>1107820</v>
      </c>
      <c r="M5269" s="33">
        <v>0</v>
      </c>
      <c r="N5269" s="33">
        <v>0</v>
      </c>
      <c r="O5269" s="33">
        <v>0</v>
      </c>
      <c r="P5269" s="33">
        <f t="shared" si="939"/>
        <v>1148000</v>
      </c>
      <c r="Q5269" s="33">
        <f t="shared" si="940"/>
        <v>232.25468306131219</v>
      </c>
      <c r="R5269" s="33">
        <f t="shared" si="941"/>
        <v>1107820</v>
      </c>
      <c r="S5269" s="33"/>
      <c r="T5269" s="30" t="str">
        <f t="shared" si="942"/>
        <v>COP</v>
      </c>
      <c r="U5269" s="33">
        <v>0</v>
      </c>
      <c r="V5269" s="33">
        <v>0</v>
      </c>
      <c r="W5269" s="33">
        <v>0</v>
      </c>
      <c r="X5269" s="33">
        <f t="shared" si="943"/>
        <v>1148000</v>
      </c>
      <c r="Y5269" s="33">
        <f t="shared" si="944"/>
        <v>232.25468306131219</v>
      </c>
      <c r="Z5269" s="33">
        <f t="shared" si="945"/>
        <v>1107820</v>
      </c>
      <c r="AA5269" s="34">
        <f t="shared" si="946"/>
        <v>2.7315970399204255E-05</v>
      </c>
      <c r="AB5269" s="33" t="s">
        <v>252</v>
      </c>
      <c r="AC5269" s="35">
        <v>44942</v>
      </c>
      <c r="AD5269" s="33">
        <v>60</v>
      </c>
      <c r="AE5269" s="36">
        <f t="shared" si="947"/>
        <v>45002</v>
      </c>
    </row>
    <row r="5270" spans="2:31" ht="14.5" hidden="1">
      <c r="B5270" s="29" t="s">
        <v>4272</v>
      </c>
      <c r="C5270" s="30" t="str">
        <f t="shared" si="937"/>
        <v>(Acreedores quirografarios)</v>
      </c>
      <c r="D5270" s="30">
        <v>5</v>
      </c>
      <c r="E5270" s="30" t="s">
        <v>5678</v>
      </c>
      <c r="F5270" s="30" t="s">
        <v>5679</v>
      </c>
      <c r="G5270" s="30" t="s">
        <v>4912</v>
      </c>
      <c r="H5270" s="31" t="s">
        <v>4284</v>
      </c>
      <c r="I5270" s="31" t="s">
        <v>48</v>
      </c>
      <c r="J5270" s="32">
        <v>1190000</v>
      </c>
      <c r="K5270" s="33">
        <f t="shared" si="938"/>
        <v>240.7518056123358</v>
      </c>
      <c r="L5270" s="33">
        <v>1148350</v>
      </c>
      <c r="M5270" s="33">
        <v>0</v>
      </c>
      <c r="N5270" s="33">
        <v>0</v>
      </c>
      <c r="O5270" s="33">
        <v>0</v>
      </c>
      <c r="P5270" s="33">
        <f t="shared" si="939"/>
        <v>1190000</v>
      </c>
      <c r="Q5270" s="33">
        <f t="shared" si="940"/>
        <v>240.7518056123358</v>
      </c>
      <c r="R5270" s="33">
        <f t="shared" si="941"/>
        <v>1148350</v>
      </c>
      <c r="S5270" s="33"/>
      <c r="T5270" s="30" t="str">
        <f t="shared" si="942"/>
        <v>COP</v>
      </c>
      <c r="U5270" s="33">
        <v>0</v>
      </c>
      <c r="V5270" s="33">
        <v>0</v>
      </c>
      <c r="W5270" s="33">
        <v>0</v>
      </c>
      <c r="X5270" s="33">
        <f t="shared" si="943"/>
        <v>1190000</v>
      </c>
      <c r="Y5270" s="33">
        <f t="shared" si="944"/>
        <v>240.7518056123358</v>
      </c>
      <c r="Z5270" s="33">
        <f t="shared" si="945"/>
        <v>1148350</v>
      </c>
      <c r="AA5270" s="34">
        <f t="shared" si="946"/>
        <v>2.8315335169906849E-05</v>
      </c>
      <c r="AB5270" s="33" t="s">
        <v>252</v>
      </c>
      <c r="AC5270" s="35">
        <v>44942</v>
      </c>
      <c r="AD5270" s="33">
        <v>60</v>
      </c>
      <c r="AE5270" s="36">
        <f t="shared" si="947"/>
        <v>45002</v>
      </c>
    </row>
    <row r="5271" spans="2:31" ht="14.5" hidden="1">
      <c r="B5271" s="29" t="s">
        <v>4272</v>
      </c>
      <c r="C5271" s="30" t="str">
        <f t="shared" si="937"/>
        <v>(Acreedores quirografarios)</v>
      </c>
      <c r="D5271" s="30">
        <v>5</v>
      </c>
      <c r="E5271" s="30" t="s">
        <v>5678</v>
      </c>
      <c r="F5271" s="30" t="s">
        <v>5679</v>
      </c>
      <c r="G5271" s="30" t="s">
        <v>4912</v>
      </c>
      <c r="H5271" s="31" t="s">
        <v>4285</v>
      </c>
      <c r="I5271" s="31" t="s">
        <v>48</v>
      </c>
      <c r="J5271" s="32">
        <v>1148000</v>
      </c>
      <c r="K5271" s="33">
        <f t="shared" si="938"/>
        <v>232.25468306131219</v>
      </c>
      <c r="L5271" s="33">
        <v>1107820</v>
      </c>
      <c r="M5271" s="33">
        <v>0</v>
      </c>
      <c r="N5271" s="33">
        <v>0</v>
      </c>
      <c r="O5271" s="33">
        <v>0</v>
      </c>
      <c r="P5271" s="33">
        <f t="shared" si="939"/>
        <v>1148000</v>
      </c>
      <c r="Q5271" s="33">
        <f t="shared" si="940"/>
        <v>232.25468306131219</v>
      </c>
      <c r="R5271" s="33">
        <f t="shared" si="941"/>
        <v>1107820</v>
      </c>
      <c r="S5271" s="33"/>
      <c r="T5271" s="30" t="str">
        <f t="shared" si="942"/>
        <v>COP</v>
      </c>
      <c r="U5271" s="33">
        <v>0</v>
      </c>
      <c r="V5271" s="33">
        <v>0</v>
      </c>
      <c r="W5271" s="33">
        <v>0</v>
      </c>
      <c r="X5271" s="33">
        <f t="shared" si="943"/>
        <v>1148000</v>
      </c>
      <c r="Y5271" s="33">
        <f t="shared" si="944"/>
        <v>232.25468306131219</v>
      </c>
      <c r="Z5271" s="33">
        <f t="shared" si="945"/>
        <v>1107820</v>
      </c>
      <c r="AA5271" s="34">
        <f t="shared" si="946"/>
        <v>2.7315970399204255E-05</v>
      </c>
      <c r="AB5271" s="33" t="s">
        <v>252</v>
      </c>
      <c r="AC5271" s="35">
        <v>44942</v>
      </c>
      <c r="AD5271" s="33">
        <v>60</v>
      </c>
      <c r="AE5271" s="36">
        <f t="shared" si="947"/>
        <v>45002</v>
      </c>
    </row>
    <row r="5272" spans="2:31" ht="14.5" hidden="1">
      <c r="B5272" s="29" t="s">
        <v>4272</v>
      </c>
      <c r="C5272" s="30" t="str">
        <f t="shared" si="937"/>
        <v>(Acreedores quirografarios)</v>
      </c>
      <c r="D5272" s="30">
        <v>5</v>
      </c>
      <c r="E5272" s="30" t="s">
        <v>5678</v>
      </c>
      <c r="F5272" s="30" t="s">
        <v>5679</v>
      </c>
      <c r="G5272" s="30" t="s">
        <v>4912</v>
      </c>
      <c r="H5272" s="31" t="s">
        <v>4286</v>
      </c>
      <c r="I5272" s="31" t="s">
        <v>48</v>
      </c>
      <c r="J5272" s="32">
        <v>450000</v>
      </c>
      <c r="K5272" s="33">
        <f t="shared" si="938"/>
        <v>91.040598760967313</v>
      </c>
      <c r="L5272" s="33">
        <v>434250</v>
      </c>
      <c r="M5272" s="33">
        <v>0</v>
      </c>
      <c r="N5272" s="33">
        <v>0</v>
      </c>
      <c r="O5272" s="33">
        <v>0</v>
      </c>
      <c r="P5272" s="33">
        <f t="shared" si="939"/>
        <v>450000</v>
      </c>
      <c r="Q5272" s="33">
        <f t="shared" si="940"/>
        <v>91.040598760967313</v>
      </c>
      <c r="R5272" s="33">
        <f t="shared" si="941"/>
        <v>434250</v>
      </c>
      <c r="S5272" s="33"/>
      <c r="T5272" s="30" t="str">
        <f t="shared" si="942"/>
        <v>COP</v>
      </c>
      <c r="U5272" s="33">
        <v>0</v>
      </c>
      <c r="V5272" s="33">
        <v>0</v>
      </c>
      <c r="W5272" s="33">
        <v>0</v>
      </c>
      <c r="X5272" s="33">
        <f t="shared" si="943"/>
        <v>450000</v>
      </c>
      <c r="Y5272" s="33">
        <f t="shared" si="944"/>
        <v>91.040598760967313</v>
      </c>
      <c r="Z5272" s="33">
        <f t="shared" si="945"/>
        <v>434250</v>
      </c>
      <c r="AA5272" s="34">
        <f t="shared" si="946"/>
        <v>1.070747968609923E-05</v>
      </c>
      <c r="AB5272" s="33" t="s">
        <v>252</v>
      </c>
      <c r="AC5272" s="35">
        <v>44945</v>
      </c>
      <c r="AD5272" s="33">
        <v>60</v>
      </c>
      <c r="AE5272" s="36">
        <f t="shared" si="947"/>
        <v>45005</v>
      </c>
    </row>
    <row r="5273" spans="2:31" ht="14.5" hidden="1">
      <c r="B5273" s="29" t="s">
        <v>4272</v>
      </c>
      <c r="C5273" s="30" t="str">
        <f t="shared" si="937"/>
        <v>(Acreedores quirografarios)</v>
      </c>
      <c r="D5273" s="30">
        <v>5</v>
      </c>
      <c r="E5273" s="30" t="s">
        <v>5678</v>
      </c>
      <c r="F5273" s="30" t="s">
        <v>5679</v>
      </c>
      <c r="G5273" s="30" t="s">
        <v>4912</v>
      </c>
      <c r="H5273" s="31" t="s">
        <v>4287</v>
      </c>
      <c r="I5273" s="31" t="s">
        <v>48</v>
      </c>
      <c r="J5273" s="32">
        <v>718000</v>
      </c>
      <c r="K5273" s="33">
        <f t="shared" si="938"/>
        <v>145.26033313416562</v>
      </c>
      <c r="L5273" s="33">
        <v>692870</v>
      </c>
      <c r="M5273" s="33">
        <v>0</v>
      </c>
      <c r="N5273" s="33">
        <v>0</v>
      </c>
      <c r="O5273" s="33">
        <v>0</v>
      </c>
      <c r="P5273" s="33">
        <f t="shared" si="939"/>
        <v>718000</v>
      </c>
      <c r="Q5273" s="33">
        <f t="shared" si="940"/>
        <v>145.26033313416562</v>
      </c>
      <c r="R5273" s="33">
        <f t="shared" si="941"/>
        <v>692870</v>
      </c>
      <c r="S5273" s="33"/>
      <c r="T5273" s="30" t="str">
        <f t="shared" si="942"/>
        <v>COP</v>
      </c>
      <c r="U5273" s="33">
        <v>0</v>
      </c>
      <c r="V5273" s="33">
        <v>0</v>
      </c>
      <c r="W5273" s="33">
        <v>0</v>
      </c>
      <c r="X5273" s="33">
        <f t="shared" si="943"/>
        <v>718000</v>
      </c>
      <c r="Y5273" s="33">
        <f t="shared" si="944"/>
        <v>145.26033313416562</v>
      </c>
      <c r="Z5273" s="33">
        <f t="shared" si="945"/>
        <v>692870</v>
      </c>
      <c r="AA5273" s="34">
        <f t="shared" si="946"/>
        <v>1.7084378699153882E-05</v>
      </c>
      <c r="AB5273" s="33" t="s">
        <v>252</v>
      </c>
      <c r="AC5273" s="35">
        <v>44949</v>
      </c>
      <c r="AD5273" s="33">
        <v>60</v>
      </c>
      <c r="AE5273" s="36">
        <f t="shared" si="947"/>
        <v>45009</v>
      </c>
    </row>
    <row r="5274" spans="2:31" ht="14.5" hidden="1">
      <c r="B5274" s="29" t="s">
        <v>4272</v>
      </c>
      <c r="C5274" s="30" t="str">
        <f t="shared" si="937"/>
        <v>(Acreedores quirografarios)</v>
      </c>
      <c r="D5274" s="30">
        <v>5</v>
      </c>
      <c r="E5274" s="30" t="s">
        <v>5678</v>
      </c>
      <c r="F5274" s="30" t="s">
        <v>5679</v>
      </c>
      <c r="G5274" s="30" t="s">
        <v>4912</v>
      </c>
      <c r="H5274" s="31" t="s">
        <v>4288</v>
      </c>
      <c r="I5274" s="31" t="s">
        <v>48</v>
      </c>
      <c r="J5274" s="32">
        <v>718000</v>
      </c>
      <c r="K5274" s="33">
        <f t="shared" si="938"/>
        <v>145.26033313416562</v>
      </c>
      <c r="L5274" s="33">
        <v>692870</v>
      </c>
      <c r="M5274" s="33">
        <v>0</v>
      </c>
      <c r="N5274" s="33">
        <v>0</v>
      </c>
      <c r="O5274" s="33">
        <v>0</v>
      </c>
      <c r="P5274" s="33">
        <f t="shared" si="939"/>
        <v>718000</v>
      </c>
      <c r="Q5274" s="33">
        <f t="shared" si="940"/>
        <v>145.26033313416562</v>
      </c>
      <c r="R5274" s="33">
        <f t="shared" si="941"/>
        <v>692870</v>
      </c>
      <c r="S5274" s="33"/>
      <c r="T5274" s="30" t="str">
        <f t="shared" si="942"/>
        <v>COP</v>
      </c>
      <c r="U5274" s="33">
        <v>0</v>
      </c>
      <c r="V5274" s="33">
        <v>0</v>
      </c>
      <c r="W5274" s="33">
        <v>0</v>
      </c>
      <c r="X5274" s="33">
        <f t="shared" si="943"/>
        <v>718000</v>
      </c>
      <c r="Y5274" s="33">
        <f t="shared" si="944"/>
        <v>145.26033313416562</v>
      </c>
      <c r="Z5274" s="33">
        <f t="shared" si="945"/>
        <v>692870</v>
      </c>
      <c r="AA5274" s="34">
        <f t="shared" si="946"/>
        <v>1.7084378699153882E-05</v>
      </c>
      <c r="AB5274" s="33" t="s">
        <v>252</v>
      </c>
      <c r="AC5274" s="35">
        <v>44950</v>
      </c>
      <c r="AD5274" s="33">
        <v>60</v>
      </c>
      <c r="AE5274" s="36">
        <f t="shared" si="947"/>
        <v>45010</v>
      </c>
    </row>
    <row r="5275" spans="2:31" ht="14.5" hidden="1">
      <c r="B5275" s="29" t="s">
        <v>4272</v>
      </c>
      <c r="C5275" s="30" t="str">
        <f t="shared" si="937"/>
        <v>(Acreedores quirografarios)</v>
      </c>
      <c r="D5275" s="30">
        <v>5</v>
      </c>
      <c r="E5275" s="30" t="s">
        <v>5678</v>
      </c>
      <c r="F5275" s="30" t="s">
        <v>5679</v>
      </c>
      <c r="G5275" s="30" t="s">
        <v>4912</v>
      </c>
      <c r="H5275" s="31" t="s">
        <v>4289</v>
      </c>
      <c r="I5275" s="31" t="s">
        <v>48</v>
      </c>
      <c r="J5275" s="32">
        <v>2872000</v>
      </c>
      <c r="K5275" s="33">
        <f t="shared" si="938"/>
        <v>581.04133253666248</v>
      </c>
      <c r="L5275" s="33">
        <v>2771480</v>
      </c>
      <c r="M5275" s="33">
        <v>0</v>
      </c>
      <c r="N5275" s="33">
        <v>0</v>
      </c>
      <c r="O5275" s="33">
        <v>0</v>
      </c>
      <c r="P5275" s="33">
        <f t="shared" si="939"/>
        <v>2872000</v>
      </c>
      <c r="Q5275" s="33">
        <f t="shared" si="940"/>
        <v>581.04133253666248</v>
      </c>
      <c r="R5275" s="33">
        <f t="shared" si="941"/>
        <v>2771480</v>
      </c>
      <c r="S5275" s="33"/>
      <c r="T5275" s="30" t="str">
        <f t="shared" si="942"/>
        <v>COP</v>
      </c>
      <c r="U5275" s="33">
        <v>0</v>
      </c>
      <c r="V5275" s="33">
        <v>0</v>
      </c>
      <c r="W5275" s="33">
        <v>0</v>
      </c>
      <c r="X5275" s="33">
        <f t="shared" si="943"/>
        <v>2872000</v>
      </c>
      <c r="Y5275" s="33">
        <f t="shared" si="944"/>
        <v>581.04133253666248</v>
      </c>
      <c r="Z5275" s="33">
        <f t="shared" si="945"/>
        <v>2771480</v>
      </c>
      <c r="AA5275" s="34">
        <f t="shared" si="946"/>
        <v>6.8337514796615526E-05</v>
      </c>
      <c r="AB5275" s="33" t="s">
        <v>252</v>
      </c>
      <c r="AC5275" s="35">
        <v>44950</v>
      </c>
      <c r="AD5275" s="33">
        <v>60</v>
      </c>
      <c r="AE5275" s="36">
        <f t="shared" si="947"/>
        <v>45010</v>
      </c>
    </row>
    <row r="5276" spans="2:31" ht="14.5" hidden="1">
      <c r="B5276" s="29" t="s">
        <v>4272</v>
      </c>
      <c r="C5276" s="30" t="str">
        <f t="shared" si="937"/>
        <v>(Acreedores quirografarios)</v>
      </c>
      <c r="D5276" s="30">
        <v>5</v>
      </c>
      <c r="E5276" s="30" t="s">
        <v>5678</v>
      </c>
      <c r="F5276" s="30" t="s">
        <v>5679</v>
      </c>
      <c r="G5276" s="30" t="s">
        <v>4912</v>
      </c>
      <c r="H5276" s="31" t="s">
        <v>4290</v>
      </c>
      <c r="I5276" s="31" t="s">
        <v>48</v>
      </c>
      <c r="J5276" s="32">
        <v>1436000</v>
      </c>
      <c r="K5276" s="33">
        <f t="shared" si="938"/>
        <v>290.52066626833124</v>
      </c>
      <c r="L5276" s="33">
        <v>1385740</v>
      </c>
      <c r="M5276" s="33">
        <v>0</v>
      </c>
      <c r="N5276" s="33">
        <v>0</v>
      </c>
      <c r="O5276" s="33">
        <v>0</v>
      </c>
      <c r="P5276" s="33">
        <f t="shared" si="939"/>
        <v>1436000</v>
      </c>
      <c r="Q5276" s="33">
        <f t="shared" si="940"/>
        <v>290.52066626833124</v>
      </c>
      <c r="R5276" s="33">
        <f t="shared" si="941"/>
        <v>1385740</v>
      </c>
      <c r="S5276" s="33"/>
      <c r="T5276" s="30" t="str">
        <f t="shared" si="942"/>
        <v>COP</v>
      </c>
      <c r="U5276" s="33">
        <v>0</v>
      </c>
      <c r="V5276" s="33">
        <v>0</v>
      </c>
      <c r="W5276" s="33">
        <v>0</v>
      </c>
      <c r="X5276" s="33">
        <f t="shared" si="943"/>
        <v>1436000</v>
      </c>
      <c r="Y5276" s="33">
        <f t="shared" si="944"/>
        <v>290.52066626833124</v>
      </c>
      <c r="Z5276" s="33">
        <f t="shared" si="945"/>
        <v>1385740</v>
      </c>
      <c r="AA5276" s="34">
        <f t="shared" si="946"/>
        <v>3.4168757398307763E-05</v>
      </c>
      <c r="AB5276" s="33" t="s">
        <v>252</v>
      </c>
      <c r="AC5276" s="35">
        <v>44950</v>
      </c>
      <c r="AD5276" s="33">
        <v>60</v>
      </c>
      <c r="AE5276" s="36">
        <f t="shared" si="947"/>
        <v>45010</v>
      </c>
    </row>
    <row r="5277" spans="2:31" ht="14.5" hidden="1">
      <c r="B5277" s="29" t="s">
        <v>4272</v>
      </c>
      <c r="C5277" s="30" t="str">
        <f t="shared" si="937"/>
        <v>(Acreedores quirografarios)</v>
      </c>
      <c r="D5277" s="30">
        <v>5</v>
      </c>
      <c r="E5277" s="30" t="s">
        <v>5678</v>
      </c>
      <c r="F5277" s="30" t="s">
        <v>5679</v>
      </c>
      <c r="G5277" s="30" t="s">
        <v>4912</v>
      </c>
      <c r="H5277" s="31" t="s">
        <v>4291</v>
      </c>
      <c r="I5277" s="31" t="s">
        <v>48</v>
      </c>
      <c r="J5277" s="32">
        <v>1436000</v>
      </c>
      <c r="K5277" s="33">
        <f t="shared" si="938"/>
        <v>290.52066626833124</v>
      </c>
      <c r="L5277" s="33">
        <v>1385740</v>
      </c>
      <c r="M5277" s="33">
        <v>0</v>
      </c>
      <c r="N5277" s="33">
        <v>0</v>
      </c>
      <c r="O5277" s="33">
        <v>0</v>
      </c>
      <c r="P5277" s="33">
        <f t="shared" si="939"/>
        <v>1436000</v>
      </c>
      <c r="Q5277" s="33">
        <f t="shared" si="940"/>
        <v>290.52066626833124</v>
      </c>
      <c r="R5277" s="33">
        <f t="shared" si="941"/>
        <v>1385740</v>
      </c>
      <c r="S5277" s="33"/>
      <c r="T5277" s="30" t="str">
        <f t="shared" si="942"/>
        <v>COP</v>
      </c>
      <c r="U5277" s="33">
        <v>0</v>
      </c>
      <c r="V5277" s="33">
        <v>0</v>
      </c>
      <c r="W5277" s="33">
        <v>0</v>
      </c>
      <c r="X5277" s="33">
        <f t="shared" si="943"/>
        <v>1436000</v>
      </c>
      <c r="Y5277" s="33">
        <f t="shared" si="944"/>
        <v>290.52066626833124</v>
      </c>
      <c r="Z5277" s="33">
        <f t="shared" si="945"/>
        <v>1385740</v>
      </c>
      <c r="AA5277" s="34">
        <f t="shared" si="946"/>
        <v>3.4168757398307763E-05</v>
      </c>
      <c r="AB5277" s="33" t="s">
        <v>252</v>
      </c>
      <c r="AC5277" s="35">
        <v>44950</v>
      </c>
      <c r="AD5277" s="33">
        <v>60</v>
      </c>
      <c r="AE5277" s="36">
        <f t="shared" si="947"/>
        <v>45010</v>
      </c>
    </row>
    <row r="5278" spans="2:31" ht="14.5" hidden="1">
      <c r="B5278" s="29" t="s">
        <v>4272</v>
      </c>
      <c r="C5278" s="30" t="str">
        <f t="shared" si="937"/>
        <v>(Acreedores quirografarios)</v>
      </c>
      <c r="D5278" s="30">
        <v>5</v>
      </c>
      <c r="E5278" s="30" t="s">
        <v>5678</v>
      </c>
      <c r="F5278" s="30" t="s">
        <v>5679</v>
      </c>
      <c r="G5278" s="30" t="s">
        <v>4912</v>
      </c>
      <c r="H5278" s="31" t="s">
        <v>4292</v>
      </c>
      <c r="I5278" s="31" t="s">
        <v>48</v>
      </c>
      <c r="J5278" s="32">
        <v>4308000</v>
      </c>
      <c r="K5278" s="33">
        <f t="shared" si="938"/>
        <v>871.56199880499378</v>
      </c>
      <c r="L5278" s="33">
        <v>4157220</v>
      </c>
      <c r="M5278" s="33">
        <v>0</v>
      </c>
      <c r="N5278" s="33">
        <v>0</v>
      </c>
      <c r="O5278" s="33">
        <v>0</v>
      </c>
      <c r="P5278" s="33">
        <f t="shared" si="939"/>
        <v>4308000</v>
      </c>
      <c r="Q5278" s="33">
        <f t="shared" si="940"/>
        <v>871.56199880499378</v>
      </c>
      <c r="R5278" s="33">
        <f t="shared" si="941"/>
        <v>4157220</v>
      </c>
      <c r="S5278" s="33"/>
      <c r="T5278" s="30" t="str">
        <f t="shared" si="942"/>
        <v>COP</v>
      </c>
      <c r="U5278" s="33">
        <v>0</v>
      </c>
      <c r="V5278" s="33">
        <v>0</v>
      </c>
      <c r="W5278" s="33">
        <v>0</v>
      </c>
      <c r="X5278" s="33">
        <f t="shared" si="943"/>
        <v>4308000</v>
      </c>
      <c r="Y5278" s="33">
        <f t="shared" si="944"/>
        <v>871.56199880499378</v>
      </c>
      <c r="Z5278" s="33">
        <f t="shared" si="945"/>
        <v>4157220</v>
      </c>
      <c r="AA5278" s="34">
        <f t="shared" si="946"/>
        <v>0.00010250627219492328</v>
      </c>
      <c r="AB5278" s="33" t="s">
        <v>252</v>
      </c>
      <c r="AC5278" s="35">
        <v>44950</v>
      </c>
      <c r="AD5278" s="33">
        <v>60</v>
      </c>
      <c r="AE5278" s="36">
        <f t="shared" si="947"/>
        <v>45010</v>
      </c>
    </row>
    <row r="5279" spans="2:31" ht="14.5" hidden="1">
      <c r="B5279" s="29" t="s">
        <v>4272</v>
      </c>
      <c r="C5279" s="30" t="str">
        <f t="shared" si="937"/>
        <v>(Acreedores quirografarios)</v>
      </c>
      <c r="D5279" s="30">
        <v>5</v>
      </c>
      <c r="E5279" s="30" t="s">
        <v>5678</v>
      </c>
      <c r="F5279" s="30" t="s">
        <v>5679</v>
      </c>
      <c r="G5279" s="30" t="s">
        <v>4912</v>
      </c>
      <c r="H5279" s="31" t="s">
        <v>4293</v>
      </c>
      <c r="I5279" s="31" t="s">
        <v>48</v>
      </c>
      <c r="J5279" s="32">
        <v>450000</v>
      </c>
      <c r="K5279" s="33">
        <f t="shared" si="938"/>
        <v>91.040598760967313</v>
      </c>
      <c r="L5279" s="33">
        <v>434250</v>
      </c>
      <c r="M5279" s="33">
        <v>0</v>
      </c>
      <c r="N5279" s="33">
        <v>0</v>
      </c>
      <c r="O5279" s="33">
        <v>0</v>
      </c>
      <c r="P5279" s="33">
        <f t="shared" si="939"/>
        <v>450000</v>
      </c>
      <c r="Q5279" s="33">
        <f t="shared" si="940"/>
        <v>91.040598760967313</v>
      </c>
      <c r="R5279" s="33">
        <f t="shared" si="941"/>
        <v>434250</v>
      </c>
      <c r="S5279" s="33"/>
      <c r="T5279" s="30" t="str">
        <f t="shared" si="942"/>
        <v>COP</v>
      </c>
      <c r="U5279" s="33">
        <v>0</v>
      </c>
      <c r="V5279" s="33">
        <v>0</v>
      </c>
      <c r="W5279" s="33">
        <v>0</v>
      </c>
      <c r="X5279" s="33">
        <f t="shared" si="943"/>
        <v>450000</v>
      </c>
      <c r="Y5279" s="33">
        <f t="shared" si="944"/>
        <v>91.040598760967313</v>
      </c>
      <c r="Z5279" s="33">
        <f t="shared" si="945"/>
        <v>434250</v>
      </c>
      <c r="AA5279" s="34">
        <f t="shared" si="946"/>
        <v>1.070747968609923E-05</v>
      </c>
      <c r="AB5279" s="33" t="s">
        <v>252</v>
      </c>
      <c r="AC5279" s="35">
        <v>44957</v>
      </c>
      <c r="AD5279" s="33">
        <v>60</v>
      </c>
      <c r="AE5279" s="36">
        <f t="shared" si="947"/>
        <v>45017</v>
      </c>
    </row>
    <row r="5280" spans="2:31" ht="14.5" hidden="1">
      <c r="B5280" s="29" t="s">
        <v>4272</v>
      </c>
      <c r="C5280" s="30" t="str">
        <f t="shared" si="937"/>
        <v>(Acreedores quirografarios)</v>
      </c>
      <c r="D5280" s="30">
        <v>5</v>
      </c>
      <c r="E5280" s="30" t="s">
        <v>5678</v>
      </c>
      <c r="F5280" s="30" t="s">
        <v>5679</v>
      </c>
      <c r="G5280" s="30" t="s">
        <v>4912</v>
      </c>
      <c r="H5280" s="31" t="s">
        <v>4294</v>
      </c>
      <c r="I5280" s="31" t="s">
        <v>48</v>
      </c>
      <c r="J5280" s="32">
        <v>718000</v>
      </c>
      <c r="K5280" s="33">
        <f t="shared" si="938"/>
        <v>145.26033313416562</v>
      </c>
      <c r="L5280" s="33">
        <v>692870</v>
      </c>
      <c r="M5280" s="33">
        <v>0</v>
      </c>
      <c r="N5280" s="33">
        <v>0</v>
      </c>
      <c r="O5280" s="33">
        <v>0</v>
      </c>
      <c r="P5280" s="33">
        <f t="shared" si="939"/>
        <v>718000</v>
      </c>
      <c r="Q5280" s="33">
        <f t="shared" si="940"/>
        <v>145.26033313416562</v>
      </c>
      <c r="R5280" s="33">
        <f t="shared" si="941"/>
        <v>692870</v>
      </c>
      <c r="S5280" s="33"/>
      <c r="T5280" s="30" t="str">
        <f t="shared" si="942"/>
        <v>COP</v>
      </c>
      <c r="U5280" s="33">
        <v>0</v>
      </c>
      <c r="V5280" s="33">
        <v>0</v>
      </c>
      <c r="W5280" s="33">
        <v>0</v>
      </c>
      <c r="X5280" s="33">
        <f t="shared" si="943"/>
        <v>718000</v>
      </c>
      <c r="Y5280" s="33">
        <f t="shared" si="944"/>
        <v>145.26033313416562</v>
      </c>
      <c r="Z5280" s="33">
        <f t="shared" si="945"/>
        <v>692870</v>
      </c>
      <c r="AA5280" s="34">
        <f t="shared" si="946"/>
        <v>1.7084378699153882E-05</v>
      </c>
      <c r="AB5280" s="33" t="s">
        <v>252</v>
      </c>
      <c r="AC5280" s="35">
        <v>44959</v>
      </c>
      <c r="AD5280" s="33">
        <v>60</v>
      </c>
      <c r="AE5280" s="36">
        <f t="shared" si="947"/>
        <v>45019</v>
      </c>
    </row>
    <row r="5281" spans="2:31" ht="14.5" hidden="1">
      <c r="B5281" s="29" t="s">
        <v>4272</v>
      </c>
      <c r="C5281" s="30" t="str">
        <f t="shared" si="937"/>
        <v>(Acreedores quirografarios)</v>
      </c>
      <c r="D5281" s="30">
        <v>5</v>
      </c>
      <c r="E5281" s="30" t="s">
        <v>5678</v>
      </c>
      <c r="F5281" s="30" t="s">
        <v>5679</v>
      </c>
      <c r="G5281" s="30" t="s">
        <v>4912</v>
      </c>
      <c r="H5281" s="31" t="s">
        <v>4295</v>
      </c>
      <c r="I5281" s="31" t="s">
        <v>48</v>
      </c>
      <c r="J5281" s="32">
        <v>718000</v>
      </c>
      <c r="K5281" s="33">
        <f t="shared" si="938"/>
        <v>145.26033313416562</v>
      </c>
      <c r="L5281" s="33">
        <v>692870</v>
      </c>
      <c r="M5281" s="33">
        <v>0</v>
      </c>
      <c r="N5281" s="33">
        <v>0</v>
      </c>
      <c r="O5281" s="33">
        <v>0</v>
      </c>
      <c r="P5281" s="33">
        <f t="shared" si="939"/>
        <v>718000</v>
      </c>
      <c r="Q5281" s="33">
        <f t="shared" si="940"/>
        <v>145.26033313416562</v>
      </c>
      <c r="R5281" s="33">
        <f t="shared" si="941"/>
        <v>692870</v>
      </c>
      <c r="S5281" s="33"/>
      <c r="T5281" s="30" t="str">
        <f t="shared" si="942"/>
        <v>COP</v>
      </c>
      <c r="U5281" s="33">
        <v>0</v>
      </c>
      <c r="V5281" s="33">
        <v>0</v>
      </c>
      <c r="W5281" s="33">
        <v>0</v>
      </c>
      <c r="X5281" s="33">
        <f t="shared" si="943"/>
        <v>718000</v>
      </c>
      <c r="Y5281" s="33">
        <f t="shared" si="944"/>
        <v>145.26033313416562</v>
      </c>
      <c r="Z5281" s="33">
        <f t="shared" si="945"/>
        <v>692870</v>
      </c>
      <c r="AA5281" s="34">
        <f t="shared" si="946"/>
        <v>1.7084378699153882E-05</v>
      </c>
      <c r="AB5281" s="33" t="s">
        <v>252</v>
      </c>
      <c r="AC5281" s="35">
        <v>44959</v>
      </c>
      <c r="AD5281" s="33">
        <v>60</v>
      </c>
      <c r="AE5281" s="36">
        <f t="shared" si="947"/>
        <v>45019</v>
      </c>
    </row>
    <row r="5282" spans="2:31" ht="14.5" hidden="1">
      <c r="B5282" s="29" t="s">
        <v>4296</v>
      </c>
      <c r="C5282" s="30" t="str">
        <f t="shared" si="937"/>
        <v>(Acreedores quirografarios)</v>
      </c>
      <c r="D5282" s="30">
        <v>5</v>
      </c>
      <c r="E5282" s="30" t="s">
        <v>5680</v>
      </c>
      <c r="F5282" s="30" t="s">
        <v>5681</v>
      </c>
      <c r="G5282" s="30" t="s">
        <v>4912</v>
      </c>
      <c r="H5282" s="31" t="s">
        <v>4297</v>
      </c>
      <c r="I5282" s="31" t="s">
        <v>48</v>
      </c>
      <c r="J5282" s="32">
        <v>948500</v>
      </c>
      <c r="K5282" s="33">
        <f t="shared" si="938"/>
        <v>191.89324611885067</v>
      </c>
      <c r="L5282" s="33">
        <v>915302</v>
      </c>
      <c r="M5282" s="33">
        <v>0</v>
      </c>
      <c r="N5282" s="33">
        <v>0</v>
      </c>
      <c r="O5282" s="33">
        <v>0</v>
      </c>
      <c r="P5282" s="33">
        <f t="shared" si="939"/>
        <v>948500</v>
      </c>
      <c r="Q5282" s="33">
        <f t="shared" si="940"/>
        <v>191.89324611885067</v>
      </c>
      <c r="R5282" s="33">
        <f t="shared" si="941"/>
        <v>915302</v>
      </c>
      <c r="S5282" s="33"/>
      <c r="T5282" s="30" t="str">
        <f t="shared" si="942"/>
        <v>COP</v>
      </c>
      <c r="U5282" s="33">
        <v>0</v>
      </c>
      <c r="V5282" s="33">
        <v>0</v>
      </c>
      <c r="W5282" s="33">
        <v>0</v>
      </c>
      <c r="X5282" s="33">
        <f t="shared" si="943"/>
        <v>948500</v>
      </c>
      <c r="Y5282" s="33">
        <f t="shared" si="944"/>
        <v>191.89324611885067</v>
      </c>
      <c r="Z5282" s="33">
        <f t="shared" si="945"/>
        <v>915302</v>
      </c>
      <c r="AA5282" s="34">
        <f t="shared" si="946"/>
        <v>2.2568975409662628E-05</v>
      </c>
      <c r="AB5282" s="33" t="s">
        <v>252</v>
      </c>
      <c r="AC5282" s="35">
        <v>44901</v>
      </c>
      <c r="AD5282" s="33">
        <v>60</v>
      </c>
      <c r="AE5282" s="36">
        <f t="shared" si="947"/>
        <v>44961</v>
      </c>
    </row>
    <row r="5283" spans="2:31" ht="14.5" hidden="1">
      <c r="B5283" s="29" t="s">
        <v>4296</v>
      </c>
      <c r="C5283" s="30" t="str">
        <f t="shared" si="937"/>
        <v>(Acreedores quirografarios)</v>
      </c>
      <c r="D5283" s="30">
        <v>5</v>
      </c>
      <c r="E5283" s="30" t="s">
        <v>5680</v>
      </c>
      <c r="F5283" s="30" t="s">
        <v>5681</v>
      </c>
      <c r="G5283" s="30" t="s">
        <v>4912</v>
      </c>
      <c r="H5283" s="31" t="s">
        <v>4298</v>
      </c>
      <c r="I5283" s="31" t="s">
        <v>48</v>
      </c>
      <c r="J5283" s="32">
        <v>224500</v>
      </c>
      <c r="K5283" s="33">
        <f t="shared" si="938"/>
        <v>45.419038334538818</v>
      </c>
      <c r="L5283" s="33">
        <v>216642</v>
      </c>
      <c r="M5283" s="33">
        <v>0</v>
      </c>
      <c r="N5283" s="33">
        <v>0</v>
      </c>
      <c r="O5283" s="33">
        <v>0</v>
      </c>
      <c r="P5283" s="33">
        <f t="shared" si="939"/>
        <v>224500</v>
      </c>
      <c r="Q5283" s="33">
        <f t="shared" si="940"/>
        <v>45.419038334538818</v>
      </c>
      <c r="R5283" s="33">
        <f t="shared" si="941"/>
        <v>216642</v>
      </c>
      <c r="S5283" s="33"/>
      <c r="T5283" s="30" t="str">
        <f t="shared" si="942"/>
        <v>COP</v>
      </c>
      <c r="U5283" s="33">
        <v>0</v>
      </c>
      <c r="V5283" s="33">
        <v>0</v>
      </c>
      <c r="W5283" s="33">
        <v>0</v>
      </c>
      <c r="X5283" s="33">
        <f t="shared" si="943"/>
        <v>224500</v>
      </c>
      <c r="Y5283" s="33">
        <f t="shared" si="944"/>
        <v>45.419038334538818</v>
      </c>
      <c r="Z5283" s="33">
        <f t="shared" si="945"/>
        <v>216642</v>
      </c>
      <c r="AA5283" s="34">
        <f t="shared" si="946"/>
        <v>5.3418303146940917E-06</v>
      </c>
      <c r="AB5283" s="33" t="s">
        <v>252</v>
      </c>
      <c r="AC5283" s="35">
        <v>44901</v>
      </c>
      <c r="AD5283" s="33">
        <v>60</v>
      </c>
      <c r="AE5283" s="36">
        <f t="shared" si="947"/>
        <v>44961</v>
      </c>
    </row>
    <row r="5284" spans="2:31" ht="14.5" hidden="1">
      <c r="B5284" s="29" t="s">
        <v>4296</v>
      </c>
      <c r="C5284" s="30" t="str">
        <f t="shared" si="937"/>
        <v>(Acreedores quirografarios)</v>
      </c>
      <c r="D5284" s="30">
        <v>5</v>
      </c>
      <c r="E5284" s="30" t="s">
        <v>5680</v>
      </c>
      <c r="F5284" s="30" t="s">
        <v>5681</v>
      </c>
      <c r="G5284" s="30" t="s">
        <v>4912</v>
      </c>
      <c r="H5284" s="31" t="s">
        <v>4299</v>
      </c>
      <c r="I5284" s="31" t="s">
        <v>48</v>
      </c>
      <c r="J5284" s="32">
        <v>658500</v>
      </c>
      <c r="K5284" s="33">
        <f t="shared" si="938"/>
        <v>133.22263802844952</v>
      </c>
      <c r="L5284" s="33">
        <v>635452</v>
      </c>
      <c r="M5284" s="33">
        <v>0</v>
      </c>
      <c r="N5284" s="33">
        <v>0</v>
      </c>
      <c r="O5284" s="33">
        <v>0</v>
      </c>
      <c r="P5284" s="33">
        <f t="shared" si="939"/>
        <v>658500</v>
      </c>
      <c r="Q5284" s="33">
        <f t="shared" si="940"/>
        <v>133.22263802844952</v>
      </c>
      <c r="R5284" s="33">
        <f t="shared" si="941"/>
        <v>635452</v>
      </c>
      <c r="S5284" s="33"/>
      <c r="T5284" s="30" t="str">
        <f t="shared" si="942"/>
        <v>COP</v>
      </c>
      <c r="U5284" s="33">
        <v>0</v>
      </c>
      <c r="V5284" s="33">
        <v>0</v>
      </c>
      <c r="W5284" s="33">
        <v>0</v>
      </c>
      <c r="X5284" s="33">
        <f t="shared" si="943"/>
        <v>658500</v>
      </c>
      <c r="Y5284" s="33">
        <f t="shared" si="944"/>
        <v>133.22263802844952</v>
      </c>
      <c r="Z5284" s="33">
        <f t="shared" si="945"/>
        <v>635452</v>
      </c>
      <c r="AA5284" s="34">
        <f t="shared" si="946"/>
        <v>1.5668599611954238E-05</v>
      </c>
      <c r="AB5284" s="33" t="s">
        <v>252</v>
      </c>
      <c r="AC5284" s="35">
        <v>44902</v>
      </c>
      <c r="AD5284" s="33">
        <v>60</v>
      </c>
      <c r="AE5284" s="36">
        <f t="shared" si="947"/>
        <v>44962</v>
      </c>
    </row>
    <row r="5285" spans="2:31" ht="14.5" hidden="1">
      <c r="B5285" s="29" t="s">
        <v>4296</v>
      </c>
      <c r="C5285" s="30" t="str">
        <f t="shared" si="937"/>
        <v>(Acreedores quirografarios)</v>
      </c>
      <c r="D5285" s="30">
        <v>5</v>
      </c>
      <c r="E5285" s="30" t="s">
        <v>5680</v>
      </c>
      <c r="F5285" s="30" t="s">
        <v>5681</v>
      </c>
      <c r="G5285" s="30" t="s">
        <v>4912</v>
      </c>
      <c r="H5285" s="31" t="s">
        <v>4300</v>
      </c>
      <c r="I5285" s="31" t="s">
        <v>48</v>
      </c>
      <c r="J5285" s="32">
        <v>189500</v>
      </c>
      <c r="K5285" s="33">
        <f t="shared" si="938"/>
        <v>38.338102875352469</v>
      </c>
      <c r="L5285" s="33">
        <v>182867</v>
      </c>
      <c r="M5285" s="33">
        <v>0</v>
      </c>
      <c r="N5285" s="33">
        <v>0</v>
      </c>
      <c r="O5285" s="33">
        <v>0</v>
      </c>
      <c r="P5285" s="33">
        <f t="shared" si="939"/>
        <v>189500</v>
      </c>
      <c r="Q5285" s="33">
        <f t="shared" si="940"/>
        <v>38.338102875352469</v>
      </c>
      <c r="R5285" s="33">
        <f t="shared" si="941"/>
        <v>182867</v>
      </c>
      <c r="S5285" s="33"/>
      <c r="T5285" s="30" t="str">
        <f t="shared" si="942"/>
        <v>COP</v>
      </c>
      <c r="U5285" s="33">
        <v>0</v>
      </c>
      <c r="V5285" s="33">
        <v>0</v>
      </c>
      <c r="W5285" s="33">
        <v>0</v>
      </c>
      <c r="X5285" s="33">
        <f t="shared" si="943"/>
        <v>189500</v>
      </c>
      <c r="Y5285" s="33">
        <f t="shared" si="944"/>
        <v>38.338102875352469</v>
      </c>
      <c r="Z5285" s="33">
        <f t="shared" si="945"/>
        <v>182867</v>
      </c>
      <c r="AA5285" s="34">
        <f t="shared" si="946"/>
        <v>4.5090263391085959E-06</v>
      </c>
      <c r="AB5285" s="33" t="s">
        <v>252</v>
      </c>
      <c r="AC5285" s="35">
        <v>44902</v>
      </c>
      <c r="AD5285" s="33">
        <v>60</v>
      </c>
      <c r="AE5285" s="36">
        <f t="shared" si="947"/>
        <v>44962</v>
      </c>
    </row>
    <row r="5286" spans="2:31" ht="14.5" hidden="1">
      <c r="B5286" s="29" t="s">
        <v>4296</v>
      </c>
      <c r="C5286" s="30" t="str">
        <f t="shared" si="937"/>
        <v>(Acreedores quirografarios)</v>
      </c>
      <c r="D5286" s="30">
        <v>5</v>
      </c>
      <c r="E5286" s="30" t="s">
        <v>5680</v>
      </c>
      <c r="F5286" s="30" t="s">
        <v>5681</v>
      </c>
      <c r="G5286" s="30" t="s">
        <v>4912</v>
      </c>
      <c r="H5286" s="31" t="s">
        <v>4301</v>
      </c>
      <c r="I5286" s="31" t="s">
        <v>48</v>
      </c>
      <c r="J5286" s="32">
        <v>249500</v>
      </c>
      <c r="K5286" s="33">
        <f t="shared" si="938"/>
        <v>50.476849376814783</v>
      </c>
      <c r="L5286" s="33">
        <v>240767</v>
      </c>
      <c r="M5286" s="33">
        <v>0</v>
      </c>
      <c r="N5286" s="33">
        <v>0</v>
      </c>
      <c r="O5286" s="33">
        <v>0</v>
      </c>
      <c r="P5286" s="33">
        <f t="shared" si="939"/>
        <v>249500</v>
      </c>
      <c r="Q5286" s="33">
        <f t="shared" si="940"/>
        <v>50.476849376814783</v>
      </c>
      <c r="R5286" s="33">
        <f t="shared" si="941"/>
        <v>240767</v>
      </c>
      <c r="S5286" s="33"/>
      <c r="T5286" s="30" t="str">
        <f t="shared" si="942"/>
        <v>COP</v>
      </c>
      <c r="U5286" s="33">
        <v>0</v>
      </c>
      <c r="V5286" s="33">
        <v>0</v>
      </c>
      <c r="W5286" s="33">
        <v>0</v>
      </c>
      <c r="X5286" s="33">
        <f t="shared" si="943"/>
        <v>249500</v>
      </c>
      <c r="Y5286" s="33">
        <f t="shared" si="944"/>
        <v>50.476849376814783</v>
      </c>
      <c r="Z5286" s="33">
        <f t="shared" si="945"/>
        <v>240767</v>
      </c>
      <c r="AA5286" s="34">
        <f t="shared" si="946"/>
        <v>5.9366902972551595E-06</v>
      </c>
      <c r="AB5286" s="33" t="s">
        <v>252</v>
      </c>
      <c r="AC5286" s="35">
        <v>44902</v>
      </c>
      <c r="AD5286" s="33">
        <v>60</v>
      </c>
      <c r="AE5286" s="36">
        <f t="shared" si="947"/>
        <v>44962</v>
      </c>
    </row>
    <row r="5287" spans="2:31" ht="14.5" hidden="1">
      <c r="B5287" s="29" t="s">
        <v>4296</v>
      </c>
      <c r="C5287" s="30" t="str">
        <f t="shared" si="937"/>
        <v>(Acreedores quirografarios)</v>
      </c>
      <c r="D5287" s="30">
        <v>5</v>
      </c>
      <c r="E5287" s="30" t="s">
        <v>5680</v>
      </c>
      <c r="F5287" s="30" t="s">
        <v>5681</v>
      </c>
      <c r="G5287" s="30" t="s">
        <v>4912</v>
      </c>
      <c r="H5287" s="31" t="s">
        <v>4302</v>
      </c>
      <c r="I5287" s="31" t="s">
        <v>48</v>
      </c>
      <c r="J5287" s="32">
        <v>631500</v>
      </c>
      <c r="K5287" s="33">
        <f t="shared" si="938"/>
        <v>127.76020210279148</v>
      </c>
      <c r="L5287" s="33">
        <v>609397</v>
      </c>
      <c r="M5287" s="33">
        <v>0</v>
      </c>
      <c r="N5287" s="33">
        <v>0</v>
      </c>
      <c r="O5287" s="33">
        <v>0</v>
      </c>
      <c r="P5287" s="33">
        <f t="shared" si="939"/>
        <v>631500</v>
      </c>
      <c r="Q5287" s="33">
        <f t="shared" si="940"/>
        <v>127.76020210279148</v>
      </c>
      <c r="R5287" s="33">
        <f t="shared" si="941"/>
        <v>609397</v>
      </c>
      <c r="S5287" s="33"/>
      <c r="T5287" s="30" t="str">
        <f t="shared" si="942"/>
        <v>COP</v>
      </c>
      <c r="U5287" s="33">
        <v>0</v>
      </c>
      <c r="V5287" s="33">
        <v>0</v>
      </c>
      <c r="W5287" s="33">
        <v>0</v>
      </c>
      <c r="X5287" s="33">
        <f t="shared" si="943"/>
        <v>631500</v>
      </c>
      <c r="Y5287" s="33">
        <f t="shared" si="944"/>
        <v>127.76020210279148</v>
      </c>
      <c r="Z5287" s="33">
        <f t="shared" si="945"/>
        <v>609397</v>
      </c>
      <c r="AA5287" s="34">
        <f t="shared" si="946"/>
        <v>1.5026150830788284E-05</v>
      </c>
      <c r="AB5287" s="33" t="s">
        <v>252</v>
      </c>
      <c r="AC5287" s="35">
        <v>44902</v>
      </c>
      <c r="AD5287" s="33">
        <v>60</v>
      </c>
      <c r="AE5287" s="36">
        <f t="shared" si="947"/>
        <v>44962</v>
      </c>
    </row>
    <row r="5288" spans="2:31" ht="14.5" hidden="1">
      <c r="B5288" s="29" t="s">
        <v>4296</v>
      </c>
      <c r="C5288" s="30" t="str">
        <f t="shared" si="937"/>
        <v>(Acreedores quirografarios)</v>
      </c>
      <c r="D5288" s="30">
        <v>5</v>
      </c>
      <c r="E5288" s="30" t="s">
        <v>5680</v>
      </c>
      <c r="F5288" s="30" t="s">
        <v>5681</v>
      </c>
      <c r="G5288" s="30" t="s">
        <v>4912</v>
      </c>
      <c r="H5288" s="31" t="s">
        <v>4303</v>
      </c>
      <c r="I5288" s="31" t="s">
        <v>48</v>
      </c>
      <c r="J5288" s="32">
        <v>189500</v>
      </c>
      <c r="K5288" s="33">
        <f t="shared" si="938"/>
        <v>38.338102875352469</v>
      </c>
      <c r="L5288" s="33">
        <v>182867</v>
      </c>
      <c r="M5288" s="33">
        <v>0</v>
      </c>
      <c r="N5288" s="33">
        <v>0</v>
      </c>
      <c r="O5288" s="33">
        <v>0</v>
      </c>
      <c r="P5288" s="33">
        <f t="shared" si="939"/>
        <v>189500</v>
      </c>
      <c r="Q5288" s="33">
        <f t="shared" si="940"/>
        <v>38.338102875352469</v>
      </c>
      <c r="R5288" s="33">
        <f t="shared" si="941"/>
        <v>182867</v>
      </c>
      <c r="S5288" s="33"/>
      <c r="T5288" s="30" t="str">
        <f t="shared" si="942"/>
        <v>COP</v>
      </c>
      <c r="U5288" s="33">
        <v>0</v>
      </c>
      <c r="V5288" s="33">
        <v>0</v>
      </c>
      <c r="W5288" s="33">
        <v>0</v>
      </c>
      <c r="X5288" s="33">
        <f t="shared" si="943"/>
        <v>189500</v>
      </c>
      <c r="Y5288" s="33">
        <f t="shared" si="944"/>
        <v>38.338102875352469</v>
      </c>
      <c r="Z5288" s="33">
        <f t="shared" si="945"/>
        <v>182867</v>
      </c>
      <c r="AA5288" s="34">
        <f t="shared" si="946"/>
        <v>4.5090263391085959E-06</v>
      </c>
      <c r="AB5288" s="33" t="s">
        <v>252</v>
      </c>
      <c r="AC5288" s="35">
        <v>44902</v>
      </c>
      <c r="AD5288" s="33">
        <v>60</v>
      </c>
      <c r="AE5288" s="36">
        <f t="shared" si="947"/>
        <v>44962</v>
      </c>
    </row>
    <row r="5289" spans="2:31" ht="14.5" hidden="1">
      <c r="B5289" s="29" t="s">
        <v>4296</v>
      </c>
      <c r="C5289" s="30" t="str">
        <f t="shared" si="937"/>
        <v>(Acreedores quirografarios)</v>
      </c>
      <c r="D5289" s="30">
        <v>5</v>
      </c>
      <c r="E5289" s="30" t="s">
        <v>5680</v>
      </c>
      <c r="F5289" s="30" t="s">
        <v>5681</v>
      </c>
      <c r="G5289" s="30" t="s">
        <v>4912</v>
      </c>
      <c r="H5289" s="31" t="s">
        <v>4304</v>
      </c>
      <c r="I5289" s="31" t="s">
        <v>48</v>
      </c>
      <c r="J5289" s="32">
        <v>1339000</v>
      </c>
      <c r="K5289" s="33">
        <f t="shared" si="938"/>
        <v>270.89635942430056</v>
      </c>
      <c r="L5289" s="33">
        <v>1292135</v>
      </c>
      <c r="M5289" s="33">
        <v>0</v>
      </c>
      <c r="N5289" s="33">
        <v>0</v>
      </c>
      <c r="O5289" s="33">
        <v>0</v>
      </c>
      <c r="P5289" s="33">
        <f t="shared" si="939"/>
        <v>1339000</v>
      </c>
      <c r="Q5289" s="33">
        <f t="shared" si="940"/>
        <v>270.89635942430056</v>
      </c>
      <c r="R5289" s="33">
        <f t="shared" si="941"/>
        <v>1292135</v>
      </c>
      <c r="S5289" s="33"/>
      <c r="T5289" s="30" t="str">
        <f t="shared" si="942"/>
        <v>COP</v>
      </c>
      <c r="U5289" s="33">
        <v>0</v>
      </c>
      <c r="V5289" s="33">
        <v>0</v>
      </c>
      <c r="W5289" s="33">
        <v>0</v>
      </c>
      <c r="X5289" s="33">
        <f t="shared" si="943"/>
        <v>1339000</v>
      </c>
      <c r="Y5289" s="33">
        <f t="shared" si="944"/>
        <v>270.89635942430056</v>
      </c>
      <c r="Z5289" s="33">
        <f t="shared" si="945"/>
        <v>1292135</v>
      </c>
      <c r="AA5289" s="34">
        <f t="shared" si="946"/>
        <v>3.1860700665970817E-05</v>
      </c>
      <c r="AB5289" s="33" t="s">
        <v>252</v>
      </c>
      <c r="AC5289" s="35">
        <v>44903</v>
      </c>
      <c r="AD5289" s="33">
        <v>60</v>
      </c>
      <c r="AE5289" s="36">
        <f t="shared" si="947"/>
        <v>44963</v>
      </c>
    </row>
    <row r="5290" spans="2:31" ht="14.5" hidden="1">
      <c r="B5290" s="29" t="s">
        <v>4296</v>
      </c>
      <c r="C5290" s="30" t="str">
        <f t="shared" si="937"/>
        <v>(Acreedores quirografarios)</v>
      </c>
      <c r="D5290" s="30">
        <v>5</v>
      </c>
      <c r="E5290" s="30" t="s">
        <v>5680</v>
      </c>
      <c r="F5290" s="30" t="s">
        <v>5681</v>
      </c>
      <c r="G5290" s="30" t="s">
        <v>4912</v>
      </c>
      <c r="H5290" s="31" t="s">
        <v>4305</v>
      </c>
      <c r="I5290" s="31" t="s">
        <v>48</v>
      </c>
      <c r="J5290" s="32">
        <v>219500</v>
      </c>
      <c r="K5290" s="33">
        <f t="shared" si="938"/>
        <v>44.407476126083623</v>
      </c>
      <c r="L5290" s="33">
        <v>211817</v>
      </c>
      <c r="M5290" s="33">
        <v>0</v>
      </c>
      <c r="N5290" s="33">
        <v>0</v>
      </c>
      <c r="O5290" s="33">
        <v>0</v>
      </c>
      <c r="P5290" s="33">
        <f t="shared" si="939"/>
        <v>219500</v>
      </c>
      <c r="Q5290" s="33">
        <f t="shared" si="940"/>
        <v>44.407476126083623</v>
      </c>
      <c r="R5290" s="33">
        <f t="shared" si="941"/>
        <v>211817</v>
      </c>
      <c r="S5290" s="33"/>
      <c r="T5290" s="30" t="str">
        <f t="shared" si="942"/>
        <v>COP</v>
      </c>
      <c r="U5290" s="33">
        <v>0</v>
      </c>
      <c r="V5290" s="33">
        <v>0</v>
      </c>
      <c r="W5290" s="33">
        <v>0</v>
      </c>
      <c r="X5290" s="33">
        <f t="shared" si="943"/>
        <v>219500</v>
      </c>
      <c r="Y5290" s="33">
        <f t="shared" si="944"/>
        <v>44.407476126083623</v>
      </c>
      <c r="Z5290" s="33">
        <f t="shared" si="945"/>
        <v>211817</v>
      </c>
      <c r="AA5290" s="34">
        <f t="shared" si="946"/>
        <v>5.2228583181818777E-06</v>
      </c>
      <c r="AB5290" s="33" t="s">
        <v>252</v>
      </c>
      <c r="AC5290" s="35">
        <v>44903</v>
      </c>
      <c r="AD5290" s="33">
        <v>60</v>
      </c>
      <c r="AE5290" s="36">
        <f t="shared" si="947"/>
        <v>44963</v>
      </c>
    </row>
    <row r="5291" spans="2:31" ht="14.5" hidden="1">
      <c r="B5291" s="29" t="s">
        <v>4296</v>
      </c>
      <c r="C5291" s="30" t="str">
        <f t="shared" si="937"/>
        <v>(Acreedores quirografarios)</v>
      </c>
      <c r="D5291" s="30">
        <v>5</v>
      </c>
      <c r="E5291" s="30" t="s">
        <v>5680</v>
      </c>
      <c r="F5291" s="30" t="s">
        <v>5681</v>
      </c>
      <c r="G5291" s="30" t="s">
        <v>4912</v>
      </c>
      <c r="H5291" s="31" t="s">
        <v>4306</v>
      </c>
      <c r="I5291" s="31" t="s">
        <v>48</v>
      </c>
      <c r="J5291" s="32">
        <v>1317000</v>
      </c>
      <c r="K5291" s="33">
        <f t="shared" si="938"/>
        <v>266.4454857070977</v>
      </c>
      <c r="L5291" s="33">
        <v>1270905</v>
      </c>
      <c r="M5291" s="33">
        <v>0</v>
      </c>
      <c r="N5291" s="33">
        <v>0</v>
      </c>
      <c r="O5291" s="33">
        <v>0</v>
      </c>
      <c r="P5291" s="33">
        <f t="shared" si="939"/>
        <v>1317000</v>
      </c>
      <c r="Q5291" s="33">
        <f t="shared" si="940"/>
        <v>266.4454857070977</v>
      </c>
      <c r="R5291" s="33">
        <f t="shared" si="941"/>
        <v>1270905</v>
      </c>
      <c r="S5291" s="33"/>
      <c r="T5291" s="30" t="str">
        <f t="shared" si="942"/>
        <v>COP</v>
      </c>
      <c r="U5291" s="33">
        <v>0</v>
      </c>
      <c r="V5291" s="33">
        <v>0</v>
      </c>
      <c r="W5291" s="33">
        <v>0</v>
      </c>
      <c r="X5291" s="33">
        <f t="shared" si="943"/>
        <v>1317000</v>
      </c>
      <c r="Y5291" s="33">
        <f t="shared" si="944"/>
        <v>266.4454857070977</v>
      </c>
      <c r="Z5291" s="33">
        <f t="shared" si="945"/>
        <v>1270905</v>
      </c>
      <c r="AA5291" s="34">
        <f t="shared" si="946"/>
        <v>3.1337223881317078E-05</v>
      </c>
      <c r="AB5291" s="33" t="s">
        <v>252</v>
      </c>
      <c r="AC5291" s="35">
        <v>44903</v>
      </c>
      <c r="AD5291" s="33">
        <v>60</v>
      </c>
      <c r="AE5291" s="36">
        <f t="shared" si="947"/>
        <v>44963</v>
      </c>
    </row>
    <row r="5292" spans="2:31" ht="14.5" hidden="1">
      <c r="B5292" s="29" t="s">
        <v>4296</v>
      </c>
      <c r="C5292" s="30" t="str">
        <f t="shared" si="937"/>
        <v>(Acreedores quirografarios)</v>
      </c>
      <c r="D5292" s="30">
        <v>5</v>
      </c>
      <c r="E5292" s="30" t="s">
        <v>5680</v>
      </c>
      <c r="F5292" s="30" t="s">
        <v>5681</v>
      </c>
      <c r="G5292" s="30" t="s">
        <v>4912</v>
      </c>
      <c r="H5292" s="31" t="s">
        <v>4307</v>
      </c>
      <c r="I5292" s="31" t="s">
        <v>48</v>
      </c>
      <c r="J5292" s="32">
        <v>878500</v>
      </c>
      <c r="K5292" s="33">
        <f t="shared" si="938"/>
        <v>177.731375200478</v>
      </c>
      <c r="L5292" s="33">
        <v>847752</v>
      </c>
      <c r="M5292" s="33">
        <v>0</v>
      </c>
      <c r="N5292" s="33">
        <v>0</v>
      </c>
      <c r="O5292" s="33">
        <v>0</v>
      </c>
      <c r="P5292" s="33">
        <f t="shared" si="939"/>
        <v>878500</v>
      </c>
      <c r="Q5292" s="33">
        <f t="shared" si="940"/>
        <v>177.731375200478</v>
      </c>
      <c r="R5292" s="33">
        <f t="shared" si="941"/>
        <v>847752</v>
      </c>
      <c r="S5292" s="33"/>
      <c r="T5292" s="30" t="str">
        <f t="shared" si="942"/>
        <v>COP</v>
      </c>
      <c r="U5292" s="33">
        <v>0</v>
      </c>
      <c r="V5292" s="33">
        <v>0</v>
      </c>
      <c r="W5292" s="33">
        <v>0</v>
      </c>
      <c r="X5292" s="33">
        <f t="shared" si="943"/>
        <v>878500</v>
      </c>
      <c r="Y5292" s="33">
        <f t="shared" si="944"/>
        <v>177.731375200478</v>
      </c>
      <c r="Z5292" s="33">
        <f t="shared" si="945"/>
        <v>847752</v>
      </c>
      <c r="AA5292" s="34">
        <f t="shared" si="946"/>
        <v>2.0903367458491637E-05</v>
      </c>
      <c r="AB5292" s="33" t="s">
        <v>252</v>
      </c>
      <c r="AC5292" s="35">
        <v>44904</v>
      </c>
      <c r="AD5292" s="33">
        <v>60</v>
      </c>
      <c r="AE5292" s="36">
        <f t="shared" si="947"/>
        <v>44964</v>
      </c>
    </row>
    <row r="5293" spans="2:31" ht="14.5" hidden="1">
      <c r="B5293" s="29" t="s">
        <v>4296</v>
      </c>
      <c r="C5293" s="30" t="str">
        <f t="shared" si="948" ref="C5293:C5356">+IF(D5293=1,$A$4,IF(D5293=2,$A$5,IF(D5293=3,$A$6,IF(D5293=4,$A$7,IF(D5293=5,$A$8,IF(D5293=6,$A$9,))))))</f>
        <v>(Acreedores quirografarios)</v>
      </c>
      <c r="D5293" s="30">
        <v>5</v>
      </c>
      <c r="E5293" s="30" t="s">
        <v>5680</v>
      </c>
      <c r="F5293" s="30" t="s">
        <v>5681</v>
      </c>
      <c r="G5293" s="30" t="s">
        <v>4912</v>
      </c>
      <c r="H5293" s="31" t="s">
        <v>4308</v>
      </c>
      <c r="I5293" s="31" t="s">
        <v>48</v>
      </c>
      <c r="J5293" s="32">
        <v>386500</v>
      </c>
      <c r="K5293" s="33">
        <f t="shared" si="949" ref="K5293:K5356">+IF(I5293="USD",J5293,L5293/$L$3)</f>
        <v>78.193653888487049</v>
      </c>
      <c r="L5293" s="33">
        <v>372972</v>
      </c>
      <c r="M5293" s="33">
        <v>0</v>
      </c>
      <c r="N5293" s="33">
        <v>0</v>
      </c>
      <c r="O5293" s="33">
        <v>0</v>
      </c>
      <c r="P5293" s="33">
        <f t="shared" si="950" ref="P5293:P5356">+J5293+M5293</f>
        <v>386500</v>
      </c>
      <c r="Q5293" s="33">
        <f t="shared" si="951" ref="Q5293:Q5356">+K5293+N5293</f>
        <v>78.193653888487049</v>
      </c>
      <c r="R5293" s="33">
        <f t="shared" si="952" ref="R5293:R5356">+L5293+O5293</f>
        <v>372972</v>
      </c>
      <c r="S5293" s="33"/>
      <c r="T5293" s="30" t="str">
        <f t="shared" si="953" ref="T5293:T5356">+I5293</f>
        <v>COP</v>
      </c>
      <c r="U5293" s="33">
        <v>0</v>
      </c>
      <c r="V5293" s="33">
        <v>0</v>
      </c>
      <c r="W5293" s="33">
        <v>0</v>
      </c>
      <c r="X5293" s="33">
        <f t="shared" si="954" ref="X5293:X5356">+P5293+U5293</f>
        <v>386500</v>
      </c>
      <c r="Y5293" s="33">
        <f t="shared" si="955" ref="Y5293:Y5356">+Q5293+V5293</f>
        <v>78.193653888487049</v>
      </c>
      <c r="Z5293" s="33">
        <f t="shared" si="956" ref="Z5293:Z5356">+R5293+W5293</f>
        <v>372972</v>
      </c>
      <c r="AA5293" s="34">
        <f t="shared" si="957" ref="AA5293:AA5356">+IF(D5293=1,Z5293/$C$4,IF(D5293=2,Z5293/$C$5,IF(D5293=3,Z5293/$C$6,IF(D5293=4,Z5293/$C$7,IF(D5293=5,Z5293/$C$8,IF(D5293=6,Z5293/$C$9))))))</f>
        <v>9.1965230016898142E-06</v>
      </c>
      <c r="AB5293" s="33" t="s">
        <v>252</v>
      </c>
      <c r="AC5293" s="35">
        <v>44904</v>
      </c>
      <c r="AD5293" s="33">
        <v>60</v>
      </c>
      <c r="AE5293" s="36">
        <f t="shared" si="947"/>
        <v>44964</v>
      </c>
    </row>
    <row r="5294" spans="2:31" ht="14.5" hidden="1">
      <c r="B5294" s="29" t="s">
        <v>4296</v>
      </c>
      <c r="C5294" s="30" t="str">
        <f t="shared" si="948"/>
        <v>(Acreedores quirografarios)</v>
      </c>
      <c r="D5294" s="30">
        <v>5</v>
      </c>
      <c r="E5294" s="30" t="s">
        <v>5680</v>
      </c>
      <c r="F5294" s="30" t="s">
        <v>5681</v>
      </c>
      <c r="G5294" s="30" t="s">
        <v>4912</v>
      </c>
      <c r="H5294" s="31" t="s">
        <v>4309</v>
      </c>
      <c r="I5294" s="31" t="s">
        <v>48</v>
      </c>
      <c r="J5294" s="32">
        <v>439000</v>
      </c>
      <c r="K5294" s="33">
        <f t="shared" si="949"/>
        <v>88.815161902365901</v>
      </c>
      <c r="L5294" s="33">
        <v>423635</v>
      </c>
      <c r="M5294" s="33">
        <v>0</v>
      </c>
      <c r="N5294" s="33">
        <v>0</v>
      </c>
      <c r="O5294" s="33">
        <v>0</v>
      </c>
      <c r="P5294" s="33">
        <f t="shared" si="950"/>
        <v>439000</v>
      </c>
      <c r="Q5294" s="33">
        <f t="shared" si="951"/>
        <v>88.815161902365901</v>
      </c>
      <c r="R5294" s="33">
        <f t="shared" si="952"/>
        <v>423635</v>
      </c>
      <c r="S5294" s="33"/>
      <c r="T5294" s="30" t="str">
        <f t="shared" si="953"/>
        <v>COP</v>
      </c>
      <c r="U5294" s="33">
        <v>0</v>
      </c>
      <c r="V5294" s="33">
        <v>0</v>
      </c>
      <c r="W5294" s="33">
        <v>0</v>
      </c>
      <c r="X5294" s="33">
        <f t="shared" si="954"/>
        <v>439000</v>
      </c>
      <c r="Y5294" s="33">
        <f t="shared" si="955"/>
        <v>88.815161902365901</v>
      </c>
      <c r="Z5294" s="33">
        <f t="shared" si="956"/>
        <v>423635</v>
      </c>
      <c r="AA5294" s="34">
        <f t="shared" si="957"/>
        <v>1.0445741293772359E-05</v>
      </c>
      <c r="AB5294" s="33" t="s">
        <v>252</v>
      </c>
      <c r="AC5294" s="35">
        <v>44904</v>
      </c>
      <c r="AD5294" s="33">
        <v>60</v>
      </c>
      <c r="AE5294" s="36">
        <f t="shared" si="947"/>
        <v>44964</v>
      </c>
    </row>
    <row r="5295" spans="2:31" ht="14.5" hidden="1">
      <c r="B5295" s="29" t="s">
        <v>4296</v>
      </c>
      <c r="C5295" s="30" t="str">
        <f t="shared" si="948"/>
        <v>(Acreedores quirografarios)</v>
      </c>
      <c r="D5295" s="30">
        <v>5</v>
      </c>
      <c r="E5295" s="30" t="s">
        <v>5680</v>
      </c>
      <c r="F5295" s="30" t="s">
        <v>5681</v>
      </c>
      <c r="G5295" s="30" t="s">
        <v>4912</v>
      </c>
      <c r="H5295" s="31" t="s">
        <v>4310</v>
      </c>
      <c r="I5295" s="31" t="s">
        <v>48</v>
      </c>
      <c r="J5295" s="32">
        <v>341000</v>
      </c>
      <c r="K5295" s="33">
        <f t="shared" si="949"/>
        <v>68.988542616644125</v>
      </c>
      <c r="L5295" s="33">
        <v>329065</v>
      </c>
      <c r="M5295" s="33">
        <v>0</v>
      </c>
      <c r="N5295" s="33">
        <v>0</v>
      </c>
      <c r="O5295" s="33">
        <v>0</v>
      </c>
      <c r="P5295" s="33">
        <f t="shared" si="950"/>
        <v>341000</v>
      </c>
      <c r="Q5295" s="33">
        <f t="shared" si="951"/>
        <v>68.988542616644125</v>
      </c>
      <c r="R5295" s="33">
        <f t="shared" si="952"/>
        <v>329065</v>
      </c>
      <c r="S5295" s="33"/>
      <c r="T5295" s="30" t="str">
        <f t="shared" si="953"/>
        <v>COP</v>
      </c>
      <c r="U5295" s="33">
        <v>0</v>
      </c>
      <c r="V5295" s="33">
        <v>0</v>
      </c>
      <c r="W5295" s="33">
        <v>0</v>
      </c>
      <c r="X5295" s="33">
        <f t="shared" si="954"/>
        <v>341000</v>
      </c>
      <c r="Y5295" s="33">
        <f t="shared" si="955"/>
        <v>68.988542616644125</v>
      </c>
      <c r="Z5295" s="33">
        <f t="shared" si="956"/>
        <v>329065</v>
      </c>
      <c r="AA5295" s="34">
        <f t="shared" si="957"/>
        <v>8.1138901621329715E-06</v>
      </c>
      <c r="AB5295" s="33" t="s">
        <v>252</v>
      </c>
      <c r="AC5295" s="35">
        <v>44905</v>
      </c>
      <c r="AD5295" s="33">
        <v>60</v>
      </c>
      <c r="AE5295" s="36">
        <f t="shared" si="947"/>
        <v>44965</v>
      </c>
    </row>
    <row r="5296" spans="2:31" ht="14.5" hidden="1">
      <c r="B5296" s="29" t="s">
        <v>4296</v>
      </c>
      <c r="C5296" s="30" t="str">
        <f t="shared" si="948"/>
        <v>(Acreedores quirografarios)</v>
      </c>
      <c r="D5296" s="30">
        <v>5</v>
      </c>
      <c r="E5296" s="30" t="s">
        <v>5680</v>
      </c>
      <c r="F5296" s="30" t="s">
        <v>5681</v>
      </c>
      <c r="G5296" s="30" t="s">
        <v>4912</v>
      </c>
      <c r="H5296" s="31" t="s">
        <v>4311</v>
      </c>
      <c r="I5296" s="31" t="s">
        <v>48</v>
      </c>
      <c r="J5296" s="32">
        <v>631500</v>
      </c>
      <c r="K5296" s="33">
        <f t="shared" si="949"/>
        <v>127.76020210279148</v>
      </c>
      <c r="L5296" s="33">
        <v>609397</v>
      </c>
      <c r="M5296" s="33">
        <v>0</v>
      </c>
      <c r="N5296" s="33">
        <v>0</v>
      </c>
      <c r="O5296" s="33">
        <v>0</v>
      </c>
      <c r="P5296" s="33">
        <f t="shared" si="950"/>
        <v>631500</v>
      </c>
      <c r="Q5296" s="33">
        <f t="shared" si="951"/>
        <v>127.76020210279148</v>
      </c>
      <c r="R5296" s="33">
        <f t="shared" si="952"/>
        <v>609397</v>
      </c>
      <c r="S5296" s="33"/>
      <c r="T5296" s="30" t="str">
        <f t="shared" si="953"/>
        <v>COP</v>
      </c>
      <c r="U5296" s="33">
        <v>0</v>
      </c>
      <c r="V5296" s="33">
        <v>0</v>
      </c>
      <c r="W5296" s="33">
        <v>0</v>
      </c>
      <c r="X5296" s="33">
        <f t="shared" si="954"/>
        <v>631500</v>
      </c>
      <c r="Y5296" s="33">
        <f t="shared" si="955"/>
        <v>127.76020210279148</v>
      </c>
      <c r="Z5296" s="33">
        <f t="shared" si="956"/>
        <v>609397</v>
      </c>
      <c r="AA5296" s="34">
        <f t="shared" si="957"/>
        <v>1.5026150830788284E-05</v>
      </c>
      <c r="AB5296" s="33" t="s">
        <v>252</v>
      </c>
      <c r="AC5296" s="35">
        <v>44905</v>
      </c>
      <c r="AD5296" s="33">
        <v>60</v>
      </c>
      <c r="AE5296" s="36">
        <f t="shared" si="947"/>
        <v>44965</v>
      </c>
    </row>
    <row r="5297" spans="2:31" ht="14.5" hidden="1">
      <c r="B5297" s="29" t="s">
        <v>4296</v>
      </c>
      <c r="C5297" s="30" t="str">
        <f t="shared" si="948"/>
        <v>(Acreedores quirografarios)</v>
      </c>
      <c r="D5297" s="30">
        <v>5</v>
      </c>
      <c r="E5297" s="30" t="s">
        <v>5680</v>
      </c>
      <c r="F5297" s="30" t="s">
        <v>5681</v>
      </c>
      <c r="G5297" s="30" t="s">
        <v>4912</v>
      </c>
      <c r="H5297" s="31" t="s">
        <v>4312</v>
      </c>
      <c r="I5297" s="31" t="s">
        <v>48</v>
      </c>
      <c r="J5297" s="32">
        <v>4489000</v>
      </c>
      <c r="K5297" s="33">
        <f t="shared" si="949"/>
        <v>908.18055075107179</v>
      </c>
      <c r="L5297" s="33">
        <v>4331885</v>
      </c>
      <c r="M5297" s="33">
        <v>0</v>
      </c>
      <c r="N5297" s="33">
        <v>0</v>
      </c>
      <c r="O5297" s="33">
        <v>0</v>
      </c>
      <c r="P5297" s="33">
        <f t="shared" si="950"/>
        <v>4489000</v>
      </c>
      <c r="Q5297" s="33">
        <f t="shared" si="951"/>
        <v>908.18055075107179</v>
      </c>
      <c r="R5297" s="33">
        <f t="shared" si="952"/>
        <v>4331885</v>
      </c>
      <c r="S5297" s="33"/>
      <c r="T5297" s="30" t="str">
        <f t="shared" si="953"/>
        <v>COP</v>
      </c>
      <c r="U5297" s="33">
        <v>0</v>
      </c>
      <c r="V5297" s="33">
        <v>0</v>
      </c>
      <c r="W5297" s="33">
        <v>0</v>
      </c>
      <c r="X5297" s="33">
        <f t="shared" si="954"/>
        <v>4489000</v>
      </c>
      <c r="Y5297" s="33">
        <f t="shared" si="955"/>
        <v>908.18055075107179</v>
      </c>
      <c r="Z5297" s="33">
        <f t="shared" si="956"/>
        <v>4331885</v>
      </c>
      <c r="AA5297" s="34">
        <f t="shared" si="957"/>
        <v>0.00010681305846866542</v>
      </c>
      <c r="AB5297" s="33" t="s">
        <v>252</v>
      </c>
      <c r="AC5297" s="35">
        <v>44907</v>
      </c>
      <c r="AD5297" s="33">
        <v>60</v>
      </c>
      <c r="AE5297" s="36">
        <f t="shared" si="947"/>
        <v>44967</v>
      </c>
    </row>
    <row r="5298" spans="2:31" ht="14.5" hidden="1">
      <c r="B5298" s="29" t="s">
        <v>4296</v>
      </c>
      <c r="C5298" s="30" t="str">
        <f t="shared" si="948"/>
        <v>(Acreedores quirografarios)</v>
      </c>
      <c r="D5298" s="30">
        <v>5</v>
      </c>
      <c r="E5298" s="30" t="s">
        <v>5680</v>
      </c>
      <c r="F5298" s="30" t="s">
        <v>5681</v>
      </c>
      <c r="G5298" s="30" t="s">
        <v>4912</v>
      </c>
      <c r="H5298" s="31" t="s">
        <v>4313</v>
      </c>
      <c r="I5298" s="31" t="s">
        <v>48</v>
      </c>
      <c r="J5298" s="32">
        <v>1284000</v>
      </c>
      <c r="K5298" s="33">
        <f t="shared" si="949"/>
        <v>259.76917513129342</v>
      </c>
      <c r="L5298" s="33">
        <v>1239060</v>
      </c>
      <c r="M5298" s="33">
        <v>0</v>
      </c>
      <c r="N5298" s="33">
        <v>0</v>
      </c>
      <c r="O5298" s="33">
        <v>0</v>
      </c>
      <c r="P5298" s="33">
        <f t="shared" si="950"/>
        <v>1284000</v>
      </c>
      <c r="Q5298" s="33">
        <f t="shared" si="951"/>
        <v>259.76917513129342</v>
      </c>
      <c r="R5298" s="33">
        <f t="shared" si="952"/>
        <v>1239060</v>
      </c>
      <c r="S5298" s="33"/>
      <c r="T5298" s="30" t="str">
        <f t="shared" si="953"/>
        <v>COP</v>
      </c>
      <c r="U5298" s="33">
        <v>0</v>
      </c>
      <c r="V5298" s="33">
        <v>0</v>
      </c>
      <c r="W5298" s="33">
        <v>0</v>
      </c>
      <c r="X5298" s="33">
        <f t="shared" si="954"/>
        <v>1284000</v>
      </c>
      <c r="Y5298" s="33">
        <f t="shared" si="955"/>
        <v>259.76917513129342</v>
      </c>
      <c r="Z5298" s="33">
        <f t="shared" si="956"/>
        <v>1239060</v>
      </c>
      <c r="AA5298" s="34">
        <f t="shared" si="957"/>
        <v>3.0552008704336468E-05</v>
      </c>
      <c r="AB5298" s="33" t="s">
        <v>252</v>
      </c>
      <c r="AC5298" s="35">
        <v>44908</v>
      </c>
      <c r="AD5298" s="33">
        <v>60</v>
      </c>
      <c r="AE5298" s="36">
        <f t="shared" si="947"/>
        <v>44968</v>
      </c>
    </row>
    <row r="5299" spans="2:31" ht="14.5" hidden="1">
      <c r="B5299" s="29" t="s">
        <v>4296</v>
      </c>
      <c r="C5299" s="30" t="str">
        <f t="shared" si="948"/>
        <v>(Acreedores quirografarios)</v>
      </c>
      <c r="D5299" s="30">
        <v>5</v>
      </c>
      <c r="E5299" s="30" t="s">
        <v>5680</v>
      </c>
      <c r="F5299" s="30" t="s">
        <v>5681</v>
      </c>
      <c r="G5299" s="30" t="s">
        <v>4912</v>
      </c>
      <c r="H5299" s="31" t="s">
        <v>4314</v>
      </c>
      <c r="I5299" s="31" t="s">
        <v>48</v>
      </c>
      <c r="J5299" s="32">
        <v>224500</v>
      </c>
      <c r="K5299" s="33">
        <f t="shared" si="949"/>
        <v>45.419038334538818</v>
      </c>
      <c r="L5299" s="33">
        <v>216642</v>
      </c>
      <c r="M5299" s="33">
        <v>0</v>
      </c>
      <c r="N5299" s="33">
        <v>0</v>
      </c>
      <c r="O5299" s="33">
        <v>0</v>
      </c>
      <c r="P5299" s="33">
        <f t="shared" si="950"/>
        <v>224500</v>
      </c>
      <c r="Q5299" s="33">
        <f t="shared" si="951"/>
        <v>45.419038334538818</v>
      </c>
      <c r="R5299" s="33">
        <f t="shared" si="952"/>
        <v>216642</v>
      </c>
      <c r="S5299" s="33"/>
      <c r="T5299" s="30" t="str">
        <f t="shared" si="953"/>
        <v>COP</v>
      </c>
      <c r="U5299" s="33">
        <v>0</v>
      </c>
      <c r="V5299" s="33">
        <v>0</v>
      </c>
      <c r="W5299" s="33">
        <v>0</v>
      </c>
      <c r="X5299" s="33">
        <f t="shared" si="954"/>
        <v>224500</v>
      </c>
      <c r="Y5299" s="33">
        <f t="shared" si="955"/>
        <v>45.419038334538818</v>
      </c>
      <c r="Z5299" s="33">
        <f t="shared" si="956"/>
        <v>216642</v>
      </c>
      <c r="AA5299" s="34">
        <f t="shared" si="957"/>
        <v>5.3418303146940917E-06</v>
      </c>
      <c r="AB5299" s="33" t="s">
        <v>252</v>
      </c>
      <c r="AC5299" s="35">
        <v>44908</v>
      </c>
      <c r="AD5299" s="33">
        <v>60</v>
      </c>
      <c r="AE5299" s="36">
        <f t="shared" si="947"/>
        <v>44968</v>
      </c>
    </row>
    <row r="5300" spans="2:31" ht="14.5" hidden="1">
      <c r="B5300" s="29" t="s">
        <v>4296</v>
      </c>
      <c r="C5300" s="30" t="str">
        <f t="shared" si="948"/>
        <v>(Acreedores quirografarios)</v>
      </c>
      <c r="D5300" s="30">
        <v>5</v>
      </c>
      <c r="E5300" s="30" t="s">
        <v>5680</v>
      </c>
      <c r="F5300" s="30" t="s">
        <v>5681</v>
      </c>
      <c r="G5300" s="30" t="s">
        <v>4912</v>
      </c>
      <c r="H5300" s="31" t="s">
        <v>4315</v>
      </c>
      <c r="I5300" s="31" t="s">
        <v>48</v>
      </c>
      <c r="J5300" s="32">
        <v>843000</v>
      </c>
      <c r="K5300" s="33">
        <f t="shared" si="949"/>
        <v>170.54938834554545</v>
      </c>
      <c r="L5300" s="33">
        <v>813495</v>
      </c>
      <c r="M5300" s="33">
        <v>0</v>
      </c>
      <c r="N5300" s="33">
        <v>0</v>
      </c>
      <c r="O5300" s="33">
        <v>0</v>
      </c>
      <c r="P5300" s="33">
        <f t="shared" si="950"/>
        <v>843000</v>
      </c>
      <c r="Q5300" s="33">
        <f t="shared" si="951"/>
        <v>170.54938834554545</v>
      </c>
      <c r="R5300" s="33">
        <f t="shared" si="952"/>
        <v>813495</v>
      </c>
      <c r="S5300" s="33"/>
      <c r="T5300" s="30" t="str">
        <f t="shared" si="953"/>
        <v>COP</v>
      </c>
      <c r="U5300" s="33">
        <v>0</v>
      </c>
      <c r="V5300" s="33">
        <v>0</v>
      </c>
      <c r="W5300" s="33">
        <v>0</v>
      </c>
      <c r="X5300" s="33">
        <f t="shared" si="954"/>
        <v>843000</v>
      </c>
      <c r="Y5300" s="33">
        <f t="shared" si="955"/>
        <v>170.54938834554545</v>
      </c>
      <c r="Z5300" s="33">
        <f t="shared" si="956"/>
        <v>813495</v>
      </c>
      <c r="AA5300" s="34">
        <f t="shared" si="957"/>
        <v>2.0058678611959222E-05</v>
      </c>
      <c r="AB5300" s="33" t="s">
        <v>252</v>
      </c>
      <c r="AC5300" s="35">
        <v>44908</v>
      </c>
      <c r="AD5300" s="33">
        <v>60</v>
      </c>
      <c r="AE5300" s="36">
        <f t="shared" si="947"/>
        <v>44968</v>
      </c>
    </row>
    <row r="5301" spans="2:31" ht="14.5" hidden="1">
      <c r="B5301" s="29" t="s">
        <v>4296</v>
      </c>
      <c r="C5301" s="30" t="str">
        <f t="shared" si="948"/>
        <v>(Acreedores quirografarios)</v>
      </c>
      <c r="D5301" s="30">
        <v>5</v>
      </c>
      <c r="E5301" s="30" t="s">
        <v>5680</v>
      </c>
      <c r="F5301" s="30" t="s">
        <v>5681</v>
      </c>
      <c r="G5301" s="30" t="s">
        <v>4912</v>
      </c>
      <c r="H5301" s="31" t="s">
        <v>4316</v>
      </c>
      <c r="I5301" s="31" t="s">
        <v>48</v>
      </c>
      <c r="J5301" s="32">
        <v>1036000</v>
      </c>
      <c r="K5301" s="33">
        <f t="shared" si="949"/>
        <v>209.59568959191589</v>
      </c>
      <c r="L5301" s="33">
        <v>999740</v>
      </c>
      <c r="M5301" s="33">
        <v>0</v>
      </c>
      <c r="N5301" s="33">
        <v>0</v>
      </c>
      <c r="O5301" s="33">
        <v>0</v>
      </c>
      <c r="P5301" s="33">
        <f t="shared" si="950"/>
        <v>1036000</v>
      </c>
      <c r="Q5301" s="33">
        <f t="shared" si="951"/>
        <v>209.59568959191589</v>
      </c>
      <c r="R5301" s="33">
        <f t="shared" si="952"/>
        <v>999740</v>
      </c>
      <c r="S5301" s="33"/>
      <c r="T5301" s="30" t="str">
        <f t="shared" si="953"/>
        <v>COP</v>
      </c>
      <c r="U5301" s="33">
        <v>0</v>
      </c>
      <c r="V5301" s="33">
        <v>0</v>
      </c>
      <c r="W5301" s="33">
        <v>0</v>
      </c>
      <c r="X5301" s="33">
        <f t="shared" si="954"/>
        <v>1036000</v>
      </c>
      <c r="Y5301" s="33">
        <f t="shared" si="955"/>
        <v>209.59568959191589</v>
      </c>
      <c r="Z5301" s="33">
        <f t="shared" si="956"/>
        <v>999740</v>
      </c>
      <c r="AA5301" s="34">
        <f t="shared" si="957"/>
        <v>2.4650997677330669E-05</v>
      </c>
      <c r="AB5301" s="33" t="s">
        <v>252</v>
      </c>
      <c r="AC5301" s="35">
        <v>44910</v>
      </c>
      <c r="AD5301" s="33">
        <v>60</v>
      </c>
      <c r="AE5301" s="36">
        <f t="shared" si="947"/>
        <v>44970</v>
      </c>
    </row>
    <row r="5302" spans="2:31" ht="14.5" hidden="1">
      <c r="B5302" s="29" t="s">
        <v>4296</v>
      </c>
      <c r="C5302" s="30" t="str">
        <f t="shared" si="948"/>
        <v>(Acreedores quirografarios)</v>
      </c>
      <c r="D5302" s="30">
        <v>5</v>
      </c>
      <c r="E5302" s="30" t="s">
        <v>5680</v>
      </c>
      <c r="F5302" s="30" t="s">
        <v>5681</v>
      </c>
      <c r="G5302" s="30" t="s">
        <v>4912</v>
      </c>
      <c r="H5302" s="31" t="s">
        <v>4317</v>
      </c>
      <c r="I5302" s="31" t="s">
        <v>48</v>
      </c>
      <c r="J5302" s="32">
        <v>500500</v>
      </c>
      <c r="K5302" s="33">
        <f t="shared" si="949"/>
        <v>101.25727224126544</v>
      </c>
      <c r="L5302" s="33">
        <v>482982</v>
      </c>
      <c r="M5302" s="33">
        <v>0</v>
      </c>
      <c r="N5302" s="33">
        <v>0</v>
      </c>
      <c r="O5302" s="33">
        <v>0</v>
      </c>
      <c r="P5302" s="33">
        <f t="shared" si="950"/>
        <v>500500</v>
      </c>
      <c r="Q5302" s="33">
        <f t="shared" si="951"/>
        <v>101.25727224126544</v>
      </c>
      <c r="R5302" s="33">
        <f t="shared" si="952"/>
        <v>482982</v>
      </c>
      <c r="S5302" s="33"/>
      <c r="T5302" s="30" t="str">
        <f t="shared" si="953"/>
        <v>COP</v>
      </c>
      <c r="U5302" s="33">
        <v>0</v>
      </c>
      <c r="V5302" s="33">
        <v>0</v>
      </c>
      <c r="W5302" s="33">
        <v>0</v>
      </c>
      <c r="X5302" s="33">
        <f t="shared" si="954"/>
        <v>500500</v>
      </c>
      <c r="Y5302" s="33">
        <f t="shared" si="955"/>
        <v>101.25727224126544</v>
      </c>
      <c r="Z5302" s="33">
        <f t="shared" si="956"/>
        <v>482982</v>
      </c>
      <c r="AA5302" s="34">
        <f t="shared" si="957"/>
        <v>1.1909084522168286E-05</v>
      </c>
      <c r="AB5302" s="33" t="s">
        <v>252</v>
      </c>
      <c r="AC5302" s="35">
        <v>44910</v>
      </c>
      <c r="AD5302" s="33">
        <v>60</v>
      </c>
      <c r="AE5302" s="36">
        <f t="shared" si="947"/>
        <v>44970</v>
      </c>
    </row>
    <row r="5303" spans="2:31" ht="14.5" hidden="1">
      <c r="B5303" s="29" t="s">
        <v>4296</v>
      </c>
      <c r="C5303" s="30" t="str">
        <f t="shared" si="948"/>
        <v>(Acreedores quirografarios)</v>
      </c>
      <c r="D5303" s="30">
        <v>5</v>
      </c>
      <c r="E5303" s="30" t="s">
        <v>5680</v>
      </c>
      <c r="F5303" s="30" t="s">
        <v>5681</v>
      </c>
      <c r="G5303" s="30" t="s">
        <v>4912</v>
      </c>
      <c r="H5303" s="31" t="s">
        <v>4318</v>
      </c>
      <c r="I5303" s="31" t="s">
        <v>48</v>
      </c>
      <c r="J5303" s="32">
        <v>219500</v>
      </c>
      <c r="K5303" s="33">
        <f t="shared" si="949"/>
        <v>44.407476126083623</v>
      </c>
      <c r="L5303" s="33">
        <v>211817</v>
      </c>
      <c r="M5303" s="33">
        <v>0</v>
      </c>
      <c r="N5303" s="33">
        <v>0</v>
      </c>
      <c r="O5303" s="33">
        <v>0</v>
      </c>
      <c r="P5303" s="33">
        <f t="shared" si="950"/>
        <v>219500</v>
      </c>
      <c r="Q5303" s="33">
        <f t="shared" si="951"/>
        <v>44.407476126083623</v>
      </c>
      <c r="R5303" s="33">
        <f t="shared" si="952"/>
        <v>211817</v>
      </c>
      <c r="S5303" s="33"/>
      <c r="T5303" s="30" t="str">
        <f t="shared" si="953"/>
        <v>COP</v>
      </c>
      <c r="U5303" s="33">
        <v>0</v>
      </c>
      <c r="V5303" s="33">
        <v>0</v>
      </c>
      <c r="W5303" s="33">
        <v>0</v>
      </c>
      <c r="X5303" s="33">
        <f t="shared" si="954"/>
        <v>219500</v>
      </c>
      <c r="Y5303" s="33">
        <f t="shared" si="955"/>
        <v>44.407476126083623</v>
      </c>
      <c r="Z5303" s="33">
        <f t="shared" si="956"/>
        <v>211817</v>
      </c>
      <c r="AA5303" s="34">
        <f t="shared" si="957"/>
        <v>5.2228583181818777E-06</v>
      </c>
      <c r="AB5303" s="33" t="s">
        <v>252</v>
      </c>
      <c r="AC5303" s="35">
        <v>44911</v>
      </c>
      <c r="AD5303" s="33">
        <v>60</v>
      </c>
      <c r="AE5303" s="36">
        <f t="shared" si="947"/>
        <v>44971</v>
      </c>
    </row>
    <row r="5304" spans="2:31" ht="14.5" hidden="1">
      <c r="B5304" s="29" t="s">
        <v>4296</v>
      </c>
      <c r="C5304" s="30" t="str">
        <f t="shared" si="948"/>
        <v>(Acreedores quirografarios)</v>
      </c>
      <c r="D5304" s="30">
        <v>5</v>
      </c>
      <c r="E5304" s="30" t="s">
        <v>5680</v>
      </c>
      <c r="F5304" s="30" t="s">
        <v>5681</v>
      </c>
      <c r="G5304" s="30" t="s">
        <v>4912</v>
      </c>
      <c r="H5304" s="31" t="s">
        <v>4319</v>
      </c>
      <c r="I5304" s="31" t="s">
        <v>48</v>
      </c>
      <c r="J5304" s="32">
        <v>1557000</v>
      </c>
      <c r="K5304" s="33">
        <f t="shared" si="949"/>
        <v>315.00047171294693</v>
      </c>
      <c r="L5304" s="33">
        <v>1502505</v>
      </c>
      <c r="M5304" s="33">
        <v>0</v>
      </c>
      <c r="N5304" s="33">
        <v>0</v>
      </c>
      <c r="O5304" s="33">
        <v>0</v>
      </c>
      <c r="P5304" s="33">
        <f t="shared" si="950"/>
        <v>1557000</v>
      </c>
      <c r="Q5304" s="33">
        <f t="shared" si="951"/>
        <v>315.00047171294693</v>
      </c>
      <c r="R5304" s="33">
        <f t="shared" si="952"/>
        <v>1502505</v>
      </c>
      <c r="S5304" s="33"/>
      <c r="T5304" s="30" t="str">
        <f t="shared" si="953"/>
        <v>COP</v>
      </c>
      <c r="U5304" s="33">
        <v>0</v>
      </c>
      <c r="V5304" s="33">
        <v>0</v>
      </c>
      <c r="W5304" s="33">
        <v>0</v>
      </c>
      <c r="X5304" s="33">
        <f t="shared" si="954"/>
        <v>1557000</v>
      </c>
      <c r="Y5304" s="33">
        <f t="shared" si="955"/>
        <v>315.00047171294693</v>
      </c>
      <c r="Z5304" s="33">
        <f t="shared" si="956"/>
        <v>1502505</v>
      </c>
      <c r="AA5304" s="34">
        <f t="shared" si="957"/>
        <v>3.7047879713903333E-05</v>
      </c>
      <c r="AB5304" s="33" t="s">
        <v>252</v>
      </c>
      <c r="AC5304" s="35">
        <v>44911</v>
      </c>
      <c r="AD5304" s="33">
        <v>60</v>
      </c>
      <c r="AE5304" s="36">
        <f t="shared" si="947"/>
        <v>44971</v>
      </c>
    </row>
    <row r="5305" spans="2:31" ht="14.5" hidden="1">
      <c r="B5305" s="29" t="s">
        <v>4296</v>
      </c>
      <c r="C5305" s="30" t="str">
        <f t="shared" si="948"/>
        <v>(Acreedores quirografarios)</v>
      </c>
      <c r="D5305" s="30">
        <v>5</v>
      </c>
      <c r="E5305" s="30" t="s">
        <v>5680</v>
      </c>
      <c r="F5305" s="30" t="s">
        <v>5681</v>
      </c>
      <c r="G5305" s="30" t="s">
        <v>4912</v>
      </c>
      <c r="H5305" s="31" t="s">
        <v>4320</v>
      </c>
      <c r="I5305" s="31" t="s">
        <v>48</v>
      </c>
      <c r="J5305" s="32">
        <v>259500</v>
      </c>
      <c r="K5305" s="33">
        <f t="shared" si="949"/>
        <v>52.499973793725168</v>
      </c>
      <c r="L5305" s="33">
        <v>250417</v>
      </c>
      <c r="M5305" s="33">
        <v>0</v>
      </c>
      <c r="N5305" s="33">
        <v>0</v>
      </c>
      <c r="O5305" s="33">
        <v>0</v>
      </c>
      <c r="P5305" s="33">
        <f t="shared" si="950"/>
        <v>259500</v>
      </c>
      <c r="Q5305" s="33">
        <f t="shared" si="951"/>
        <v>52.499973793725168</v>
      </c>
      <c r="R5305" s="33">
        <f t="shared" si="952"/>
        <v>250417</v>
      </c>
      <c r="S5305" s="33"/>
      <c r="T5305" s="30" t="str">
        <f t="shared" si="953"/>
        <v>COP</v>
      </c>
      <c r="U5305" s="33">
        <v>0</v>
      </c>
      <c r="V5305" s="33">
        <v>0</v>
      </c>
      <c r="W5305" s="33">
        <v>0</v>
      </c>
      <c r="X5305" s="33">
        <f t="shared" si="954"/>
        <v>259500</v>
      </c>
      <c r="Y5305" s="33">
        <f t="shared" si="955"/>
        <v>52.499973793725168</v>
      </c>
      <c r="Z5305" s="33">
        <f t="shared" si="956"/>
        <v>250417</v>
      </c>
      <c r="AA5305" s="34">
        <f t="shared" si="957"/>
        <v>6.1746342902795867E-06</v>
      </c>
      <c r="AB5305" s="33" t="s">
        <v>252</v>
      </c>
      <c r="AC5305" s="35">
        <v>44911</v>
      </c>
      <c r="AD5305" s="33">
        <v>60</v>
      </c>
      <c r="AE5305" s="36">
        <f t="shared" si="947"/>
        <v>44971</v>
      </c>
    </row>
    <row r="5306" spans="2:31" ht="14.5" hidden="1">
      <c r="B5306" s="29" t="s">
        <v>4296</v>
      </c>
      <c r="C5306" s="30" t="str">
        <f t="shared" si="948"/>
        <v>(Acreedores quirografarios)</v>
      </c>
      <c r="D5306" s="30">
        <v>5</v>
      </c>
      <c r="E5306" s="30" t="s">
        <v>5680</v>
      </c>
      <c r="F5306" s="30" t="s">
        <v>5681</v>
      </c>
      <c r="G5306" s="30" t="s">
        <v>4912</v>
      </c>
      <c r="H5306" s="31" t="s">
        <v>4321</v>
      </c>
      <c r="I5306" s="31" t="s">
        <v>48</v>
      </c>
      <c r="J5306" s="32">
        <v>439000</v>
      </c>
      <c r="K5306" s="33">
        <f t="shared" si="949"/>
        <v>88.815161902365901</v>
      </c>
      <c r="L5306" s="33">
        <v>423635</v>
      </c>
      <c r="M5306" s="33">
        <v>0</v>
      </c>
      <c r="N5306" s="33">
        <v>0</v>
      </c>
      <c r="O5306" s="33">
        <v>0</v>
      </c>
      <c r="P5306" s="33">
        <f t="shared" si="950"/>
        <v>439000</v>
      </c>
      <c r="Q5306" s="33">
        <f t="shared" si="951"/>
        <v>88.815161902365901</v>
      </c>
      <c r="R5306" s="33">
        <f t="shared" si="952"/>
        <v>423635</v>
      </c>
      <c r="S5306" s="38"/>
      <c r="T5306" s="30" t="str">
        <f t="shared" si="953"/>
        <v>COP</v>
      </c>
      <c r="U5306" s="33">
        <v>0</v>
      </c>
      <c r="V5306" s="33">
        <v>0</v>
      </c>
      <c r="W5306" s="33">
        <v>0</v>
      </c>
      <c r="X5306" s="33">
        <f t="shared" si="954"/>
        <v>439000</v>
      </c>
      <c r="Y5306" s="33">
        <f t="shared" si="955"/>
        <v>88.815161902365901</v>
      </c>
      <c r="Z5306" s="33">
        <f t="shared" si="956"/>
        <v>423635</v>
      </c>
      <c r="AA5306" s="34">
        <f t="shared" si="957"/>
        <v>1.0445741293772359E-05</v>
      </c>
      <c r="AB5306" s="33" t="s">
        <v>252</v>
      </c>
      <c r="AC5306" s="35">
        <v>44911</v>
      </c>
      <c r="AD5306" s="33">
        <v>60</v>
      </c>
      <c r="AE5306" s="36">
        <f t="shared" si="947"/>
        <v>44971</v>
      </c>
    </row>
    <row r="5307" spans="2:31" ht="14.5" hidden="1">
      <c r="B5307" s="29" t="s">
        <v>4296</v>
      </c>
      <c r="C5307" s="30" t="str">
        <f t="shared" si="948"/>
        <v>(Acreedores quirografarios)</v>
      </c>
      <c r="D5307" s="30">
        <v>5</v>
      </c>
      <c r="E5307" s="30" t="s">
        <v>5680</v>
      </c>
      <c r="F5307" s="30" t="s">
        <v>5681</v>
      </c>
      <c r="G5307" s="30" t="s">
        <v>4912</v>
      </c>
      <c r="H5307" s="31" t="s">
        <v>4322</v>
      </c>
      <c r="I5307" s="31" t="s">
        <v>48</v>
      </c>
      <c r="J5307" s="32">
        <v>1633000</v>
      </c>
      <c r="K5307" s="33">
        <f t="shared" si="949"/>
        <v>330.37621728146587</v>
      </c>
      <c r="L5307" s="33">
        <v>1575845</v>
      </c>
      <c r="M5307" s="33">
        <v>0</v>
      </c>
      <c r="N5307" s="33">
        <v>0</v>
      </c>
      <c r="O5307" s="33">
        <v>0</v>
      </c>
      <c r="P5307" s="33">
        <f t="shared" si="950"/>
        <v>1633000</v>
      </c>
      <c r="Q5307" s="33">
        <f t="shared" si="951"/>
        <v>330.37621728146587</v>
      </c>
      <c r="R5307" s="33">
        <f t="shared" si="952"/>
        <v>1575845</v>
      </c>
      <c r="S5307" s="33"/>
      <c r="T5307" s="30" t="str">
        <f t="shared" si="953"/>
        <v>COP</v>
      </c>
      <c r="U5307" s="33">
        <v>0</v>
      </c>
      <c r="V5307" s="33">
        <v>0</v>
      </c>
      <c r="W5307" s="33">
        <v>0</v>
      </c>
      <c r="X5307" s="33">
        <f t="shared" si="954"/>
        <v>1633000</v>
      </c>
      <c r="Y5307" s="33">
        <f t="shared" si="955"/>
        <v>330.37621728146587</v>
      </c>
      <c r="Z5307" s="33">
        <f t="shared" si="956"/>
        <v>1575845</v>
      </c>
      <c r="AA5307" s="34">
        <f t="shared" si="957"/>
        <v>3.885625406088898E-05</v>
      </c>
      <c r="AB5307" s="33" t="s">
        <v>252</v>
      </c>
      <c r="AC5307" s="35">
        <v>44911</v>
      </c>
      <c r="AD5307" s="33">
        <v>60</v>
      </c>
      <c r="AE5307" s="36">
        <f t="shared" si="947"/>
        <v>44971</v>
      </c>
    </row>
    <row r="5308" spans="2:31" ht="14.5" hidden="1">
      <c r="B5308" s="29" t="s">
        <v>4296</v>
      </c>
      <c r="C5308" s="30" t="str">
        <f t="shared" si="948"/>
        <v>(Acreedores quirografarios)</v>
      </c>
      <c r="D5308" s="30">
        <v>5</v>
      </c>
      <c r="E5308" s="30" t="s">
        <v>5680</v>
      </c>
      <c r="F5308" s="30" t="s">
        <v>5681</v>
      </c>
      <c r="G5308" s="30" t="s">
        <v>4912</v>
      </c>
      <c r="H5308" s="31" t="s">
        <v>4323</v>
      </c>
      <c r="I5308" s="31" t="s">
        <v>48</v>
      </c>
      <c r="J5308" s="32">
        <v>189500</v>
      </c>
      <c r="K5308" s="33">
        <f t="shared" si="949"/>
        <v>38.338102875352469</v>
      </c>
      <c r="L5308" s="33">
        <v>182867</v>
      </c>
      <c r="M5308" s="33">
        <v>0</v>
      </c>
      <c r="N5308" s="33">
        <v>0</v>
      </c>
      <c r="O5308" s="33">
        <v>0</v>
      </c>
      <c r="P5308" s="33">
        <f t="shared" si="950"/>
        <v>189500</v>
      </c>
      <c r="Q5308" s="33">
        <f t="shared" si="951"/>
        <v>38.338102875352469</v>
      </c>
      <c r="R5308" s="33">
        <f t="shared" si="952"/>
        <v>182867</v>
      </c>
      <c r="S5308" s="33"/>
      <c r="T5308" s="30" t="str">
        <f t="shared" si="953"/>
        <v>COP</v>
      </c>
      <c r="U5308" s="33">
        <v>0</v>
      </c>
      <c r="V5308" s="33">
        <v>0</v>
      </c>
      <c r="W5308" s="33">
        <v>0</v>
      </c>
      <c r="X5308" s="33">
        <f t="shared" si="954"/>
        <v>189500</v>
      </c>
      <c r="Y5308" s="33">
        <f t="shared" si="955"/>
        <v>38.338102875352469</v>
      </c>
      <c r="Z5308" s="33">
        <f t="shared" si="956"/>
        <v>182867</v>
      </c>
      <c r="AA5308" s="34">
        <f t="shared" si="957"/>
        <v>4.5090263391085959E-06</v>
      </c>
      <c r="AB5308" s="33" t="s">
        <v>252</v>
      </c>
      <c r="AC5308" s="35">
        <v>44912</v>
      </c>
      <c r="AD5308" s="33">
        <v>60</v>
      </c>
      <c r="AE5308" s="36">
        <f t="shared" si="947"/>
        <v>44972</v>
      </c>
    </row>
    <row r="5309" spans="2:31" ht="14.5" hidden="1">
      <c r="B5309" s="29" t="s">
        <v>4296</v>
      </c>
      <c r="C5309" s="30" t="str">
        <f t="shared" si="948"/>
        <v>(Acreedores quirografarios)</v>
      </c>
      <c r="D5309" s="30">
        <v>5</v>
      </c>
      <c r="E5309" s="30" t="s">
        <v>5680</v>
      </c>
      <c r="F5309" s="30" t="s">
        <v>5681</v>
      </c>
      <c r="G5309" s="30" t="s">
        <v>4912</v>
      </c>
      <c r="H5309" s="31" t="s">
        <v>4324</v>
      </c>
      <c r="I5309" s="31" t="s">
        <v>48</v>
      </c>
      <c r="J5309" s="32">
        <v>1705500</v>
      </c>
      <c r="K5309" s="33">
        <f t="shared" si="949"/>
        <v>345.04376447896681</v>
      </c>
      <c r="L5309" s="33">
        <v>1645807</v>
      </c>
      <c r="M5309" s="33">
        <v>0</v>
      </c>
      <c r="N5309" s="33">
        <v>0</v>
      </c>
      <c r="O5309" s="33">
        <v>0</v>
      </c>
      <c r="P5309" s="33">
        <f t="shared" si="950"/>
        <v>1705500</v>
      </c>
      <c r="Q5309" s="33">
        <f t="shared" si="951"/>
        <v>345.04376447896681</v>
      </c>
      <c r="R5309" s="33">
        <f t="shared" si="952"/>
        <v>1645807</v>
      </c>
      <c r="S5309" s="38"/>
      <c r="T5309" s="30" t="str">
        <f t="shared" si="953"/>
        <v>COP</v>
      </c>
      <c r="U5309" s="33">
        <v>0</v>
      </c>
      <c r="V5309" s="33">
        <v>0</v>
      </c>
      <c r="W5309" s="33">
        <v>0</v>
      </c>
      <c r="X5309" s="33">
        <f t="shared" si="954"/>
        <v>1705500</v>
      </c>
      <c r="Y5309" s="33">
        <f t="shared" si="955"/>
        <v>345.04376447896681</v>
      </c>
      <c r="Z5309" s="33">
        <f t="shared" si="956"/>
        <v>1645807</v>
      </c>
      <c r="AA5309" s="34">
        <f t="shared" si="957"/>
        <v>4.0581335681611776E-05</v>
      </c>
      <c r="AB5309" s="33" t="s">
        <v>252</v>
      </c>
      <c r="AC5309" s="35">
        <v>44913</v>
      </c>
      <c r="AD5309" s="33">
        <v>60</v>
      </c>
      <c r="AE5309" s="36">
        <f t="shared" si="947"/>
        <v>44973</v>
      </c>
    </row>
    <row r="5310" spans="2:31" ht="14.5" hidden="1">
      <c r="B5310" s="29" t="s">
        <v>4296</v>
      </c>
      <c r="C5310" s="30" t="str">
        <f t="shared" si="948"/>
        <v>(Acreedores quirografarios)</v>
      </c>
      <c r="D5310" s="30">
        <v>5</v>
      </c>
      <c r="E5310" s="30" t="s">
        <v>5680</v>
      </c>
      <c r="F5310" s="30" t="s">
        <v>5681</v>
      </c>
      <c r="G5310" s="30" t="s">
        <v>4912</v>
      </c>
      <c r="H5310" s="31" t="s">
        <v>4325</v>
      </c>
      <c r="I5310" s="31" t="s">
        <v>48</v>
      </c>
      <c r="J5310" s="32">
        <v>189500</v>
      </c>
      <c r="K5310" s="33">
        <f t="shared" si="949"/>
        <v>38.338102875352469</v>
      </c>
      <c r="L5310" s="33">
        <v>182867</v>
      </c>
      <c r="M5310" s="33">
        <v>0</v>
      </c>
      <c r="N5310" s="33">
        <v>0</v>
      </c>
      <c r="O5310" s="33">
        <v>0</v>
      </c>
      <c r="P5310" s="33">
        <f t="shared" si="950"/>
        <v>189500</v>
      </c>
      <c r="Q5310" s="33">
        <f t="shared" si="951"/>
        <v>38.338102875352469</v>
      </c>
      <c r="R5310" s="33">
        <f t="shared" si="952"/>
        <v>182867</v>
      </c>
      <c r="S5310" s="33"/>
      <c r="T5310" s="30" t="str">
        <f t="shared" si="953"/>
        <v>COP</v>
      </c>
      <c r="U5310" s="33">
        <v>0</v>
      </c>
      <c r="V5310" s="33">
        <v>0</v>
      </c>
      <c r="W5310" s="33">
        <v>0</v>
      </c>
      <c r="X5310" s="33">
        <f t="shared" si="954"/>
        <v>189500</v>
      </c>
      <c r="Y5310" s="33">
        <f t="shared" si="955"/>
        <v>38.338102875352469</v>
      </c>
      <c r="Z5310" s="33">
        <f t="shared" si="956"/>
        <v>182867</v>
      </c>
      <c r="AA5310" s="34">
        <f t="shared" si="957"/>
        <v>4.5090263391085959E-06</v>
      </c>
      <c r="AB5310" s="33" t="s">
        <v>252</v>
      </c>
      <c r="AC5310" s="35">
        <v>44913</v>
      </c>
      <c r="AD5310" s="33">
        <v>60</v>
      </c>
      <c r="AE5310" s="36">
        <f t="shared" si="947"/>
        <v>44973</v>
      </c>
    </row>
    <row r="5311" spans="2:31" ht="14.5" hidden="1">
      <c r="B5311" s="29" t="s">
        <v>4296</v>
      </c>
      <c r="C5311" s="30" t="str">
        <f t="shared" si="948"/>
        <v>(Acreedores quirografarios)</v>
      </c>
      <c r="D5311" s="30">
        <v>5</v>
      </c>
      <c r="E5311" s="30" t="s">
        <v>5680</v>
      </c>
      <c r="F5311" s="30" t="s">
        <v>5681</v>
      </c>
      <c r="G5311" s="30" t="s">
        <v>4912</v>
      </c>
      <c r="H5311" s="31" t="s">
        <v>4326</v>
      </c>
      <c r="I5311" s="31" t="s">
        <v>48</v>
      </c>
      <c r="J5311" s="32">
        <v>1681500</v>
      </c>
      <c r="K5311" s="33">
        <f t="shared" si="949"/>
        <v>340.18826587838191</v>
      </c>
      <c r="L5311" s="33">
        <v>1622647</v>
      </c>
      <c r="M5311" s="33">
        <v>0</v>
      </c>
      <c r="N5311" s="33">
        <v>0</v>
      </c>
      <c r="O5311" s="33">
        <v>0</v>
      </c>
      <c r="P5311" s="33">
        <f t="shared" si="950"/>
        <v>1681500</v>
      </c>
      <c r="Q5311" s="33">
        <f t="shared" si="951"/>
        <v>340.18826587838191</v>
      </c>
      <c r="R5311" s="33">
        <f t="shared" si="952"/>
        <v>1622647</v>
      </c>
      <c r="S5311" s="33"/>
      <c r="T5311" s="30" t="str">
        <f t="shared" si="953"/>
        <v>COP</v>
      </c>
      <c r="U5311" s="33">
        <v>0</v>
      </c>
      <c r="V5311" s="33">
        <v>0</v>
      </c>
      <c r="W5311" s="33">
        <v>0</v>
      </c>
      <c r="X5311" s="33">
        <f t="shared" si="954"/>
        <v>1681500</v>
      </c>
      <c r="Y5311" s="33">
        <f t="shared" si="955"/>
        <v>340.18826587838191</v>
      </c>
      <c r="Z5311" s="33">
        <f t="shared" si="956"/>
        <v>1622647</v>
      </c>
      <c r="AA5311" s="34">
        <f t="shared" si="957"/>
        <v>4.0010270098353153E-05</v>
      </c>
      <c r="AB5311" s="33" t="s">
        <v>252</v>
      </c>
      <c r="AC5311" s="35">
        <v>44914</v>
      </c>
      <c r="AD5311" s="33">
        <v>60</v>
      </c>
      <c r="AE5311" s="36">
        <f t="shared" si="947"/>
        <v>44974</v>
      </c>
    </row>
    <row r="5312" spans="2:31" ht="14.5" hidden="1">
      <c r="B5312" s="29" t="s">
        <v>4296</v>
      </c>
      <c r="C5312" s="30" t="str">
        <f t="shared" si="948"/>
        <v>(Acreedores quirografarios)</v>
      </c>
      <c r="D5312" s="30">
        <v>5</v>
      </c>
      <c r="E5312" s="30" t="s">
        <v>5680</v>
      </c>
      <c r="F5312" s="30" t="s">
        <v>5681</v>
      </c>
      <c r="G5312" s="30" t="s">
        <v>4912</v>
      </c>
      <c r="H5312" s="31" t="s">
        <v>4327</v>
      </c>
      <c r="I5312" s="31" t="s">
        <v>48</v>
      </c>
      <c r="J5312" s="32">
        <v>379000</v>
      </c>
      <c r="K5312" s="33">
        <f t="shared" si="949"/>
        <v>76.676415400903593</v>
      </c>
      <c r="L5312" s="33">
        <v>365735</v>
      </c>
      <c r="M5312" s="33">
        <v>0</v>
      </c>
      <c r="N5312" s="33">
        <v>0</v>
      </c>
      <c r="O5312" s="33">
        <v>0</v>
      </c>
      <c r="P5312" s="33">
        <f t="shared" si="950"/>
        <v>379000</v>
      </c>
      <c r="Q5312" s="33">
        <f t="shared" si="951"/>
        <v>76.676415400903593</v>
      </c>
      <c r="R5312" s="33">
        <f t="shared" si="952"/>
        <v>365735</v>
      </c>
      <c r="S5312" s="33"/>
      <c r="T5312" s="30" t="str">
        <f t="shared" si="953"/>
        <v>COP</v>
      </c>
      <c r="U5312" s="33">
        <v>0</v>
      </c>
      <c r="V5312" s="33">
        <v>0</v>
      </c>
      <c r="W5312" s="33">
        <v>0</v>
      </c>
      <c r="X5312" s="33">
        <f t="shared" si="954"/>
        <v>379000</v>
      </c>
      <c r="Y5312" s="33">
        <f t="shared" si="955"/>
        <v>76.676415400903593</v>
      </c>
      <c r="Z5312" s="33">
        <f t="shared" si="956"/>
        <v>365735</v>
      </c>
      <c r="AA5312" s="34">
        <f t="shared" si="957"/>
        <v>9.0180773356257953E-06</v>
      </c>
      <c r="AB5312" s="33" t="s">
        <v>252</v>
      </c>
      <c r="AC5312" s="35">
        <v>44917</v>
      </c>
      <c r="AD5312" s="33">
        <v>60</v>
      </c>
      <c r="AE5312" s="36">
        <f t="shared" si="958" ref="AE5312:AE5375">+AD5312+AC5312</f>
        <v>44977</v>
      </c>
    </row>
    <row r="5313" spans="2:31" ht="14.5" hidden="1">
      <c r="B5313" s="29" t="s">
        <v>4296</v>
      </c>
      <c r="C5313" s="30" t="str">
        <f t="shared" si="948"/>
        <v>(Acreedores quirografarios)</v>
      </c>
      <c r="D5313" s="30">
        <v>5</v>
      </c>
      <c r="E5313" s="30" t="s">
        <v>5680</v>
      </c>
      <c r="F5313" s="30" t="s">
        <v>5681</v>
      </c>
      <c r="G5313" s="30" t="s">
        <v>4912</v>
      </c>
      <c r="H5313" s="31" t="s">
        <v>4328</v>
      </c>
      <c r="I5313" s="31" t="s">
        <v>48</v>
      </c>
      <c r="J5313" s="32">
        <v>341000</v>
      </c>
      <c r="K5313" s="33">
        <f t="shared" si="949"/>
        <v>68.988542616644125</v>
      </c>
      <c r="L5313" s="33">
        <v>329065</v>
      </c>
      <c r="M5313" s="33">
        <v>0</v>
      </c>
      <c r="N5313" s="33">
        <v>0</v>
      </c>
      <c r="O5313" s="33">
        <v>0</v>
      </c>
      <c r="P5313" s="33">
        <f t="shared" si="950"/>
        <v>341000</v>
      </c>
      <c r="Q5313" s="33">
        <f t="shared" si="951"/>
        <v>68.988542616644125</v>
      </c>
      <c r="R5313" s="33">
        <f t="shared" si="952"/>
        <v>329065</v>
      </c>
      <c r="S5313" s="33"/>
      <c r="T5313" s="30" t="str">
        <f t="shared" si="953"/>
        <v>COP</v>
      </c>
      <c r="U5313" s="33">
        <v>0</v>
      </c>
      <c r="V5313" s="33">
        <v>0</v>
      </c>
      <c r="W5313" s="33">
        <v>0</v>
      </c>
      <c r="X5313" s="33">
        <f t="shared" si="954"/>
        <v>341000</v>
      </c>
      <c r="Y5313" s="33">
        <f t="shared" si="955"/>
        <v>68.988542616644125</v>
      </c>
      <c r="Z5313" s="33">
        <f t="shared" si="956"/>
        <v>329065</v>
      </c>
      <c r="AA5313" s="34">
        <f t="shared" si="957"/>
        <v>8.1138901621329715E-06</v>
      </c>
      <c r="AB5313" s="33" t="s">
        <v>252</v>
      </c>
      <c r="AC5313" s="35">
        <v>44917</v>
      </c>
      <c r="AD5313" s="33">
        <v>60</v>
      </c>
      <c r="AE5313" s="36">
        <f t="shared" si="958"/>
        <v>44977</v>
      </c>
    </row>
    <row r="5314" spans="2:31" ht="14.5" hidden="1">
      <c r="B5314" s="29" t="s">
        <v>4296</v>
      </c>
      <c r="C5314" s="30" t="str">
        <f t="shared" si="948"/>
        <v>(Acreedores quirografarios)</v>
      </c>
      <c r="D5314" s="30">
        <v>5</v>
      </c>
      <c r="E5314" s="30" t="s">
        <v>5680</v>
      </c>
      <c r="F5314" s="30" t="s">
        <v>5681</v>
      </c>
      <c r="G5314" s="30" t="s">
        <v>4912</v>
      </c>
      <c r="H5314" s="31" t="s">
        <v>4329</v>
      </c>
      <c r="I5314" s="31" t="s">
        <v>48</v>
      </c>
      <c r="J5314" s="32">
        <v>1362500</v>
      </c>
      <c r="K5314" s="33">
        <f t="shared" si="949"/>
        <v>275.6505969789406</v>
      </c>
      <c r="L5314" s="33">
        <v>1314812</v>
      </c>
      <c r="M5314" s="33">
        <v>0</v>
      </c>
      <c r="N5314" s="33">
        <v>0</v>
      </c>
      <c r="O5314" s="33">
        <v>0</v>
      </c>
      <c r="P5314" s="33">
        <f t="shared" si="950"/>
        <v>1362500</v>
      </c>
      <c r="Q5314" s="33">
        <f t="shared" si="951"/>
        <v>275.6505969789406</v>
      </c>
      <c r="R5314" s="33">
        <f t="shared" si="952"/>
        <v>1314812</v>
      </c>
      <c r="S5314" s="33"/>
      <c r="T5314" s="30" t="str">
        <f t="shared" si="953"/>
        <v>COP</v>
      </c>
      <c r="U5314" s="33">
        <v>0</v>
      </c>
      <c r="V5314" s="33">
        <v>0</v>
      </c>
      <c r="W5314" s="33">
        <v>0</v>
      </c>
      <c r="X5314" s="33">
        <f t="shared" si="954"/>
        <v>1362500</v>
      </c>
      <c r="Y5314" s="33">
        <f t="shared" si="955"/>
        <v>275.6505969789406</v>
      </c>
      <c r="Z5314" s="33">
        <f t="shared" si="956"/>
        <v>1314812</v>
      </c>
      <c r="AA5314" s="34">
        <f t="shared" si="957"/>
        <v>3.2419856720873919E-05</v>
      </c>
      <c r="AB5314" s="33" t="s">
        <v>252</v>
      </c>
      <c r="AC5314" s="35">
        <v>44917</v>
      </c>
      <c r="AD5314" s="33">
        <v>60</v>
      </c>
      <c r="AE5314" s="36">
        <f t="shared" si="958"/>
        <v>44977</v>
      </c>
    </row>
    <row r="5315" spans="2:31" ht="14.5" hidden="1">
      <c r="B5315" s="29" t="s">
        <v>4296</v>
      </c>
      <c r="C5315" s="30" t="str">
        <f t="shared" si="948"/>
        <v>(Acreedores quirografarios)</v>
      </c>
      <c r="D5315" s="30">
        <v>5</v>
      </c>
      <c r="E5315" s="30" t="s">
        <v>5680</v>
      </c>
      <c r="F5315" s="30" t="s">
        <v>5681</v>
      </c>
      <c r="G5315" s="30" t="s">
        <v>4912</v>
      </c>
      <c r="H5315" s="31" t="s">
        <v>4330</v>
      </c>
      <c r="I5315" s="31" t="s">
        <v>48</v>
      </c>
      <c r="J5315" s="32">
        <v>1616000</v>
      </c>
      <c r="K5315" s="33">
        <f t="shared" si="949"/>
        <v>326.93690577271821</v>
      </c>
      <c r="L5315" s="33">
        <v>1559440</v>
      </c>
      <c r="M5315" s="33">
        <v>0</v>
      </c>
      <c r="N5315" s="33">
        <v>0</v>
      </c>
      <c r="O5315" s="33">
        <v>0</v>
      </c>
      <c r="P5315" s="33">
        <f t="shared" si="950"/>
        <v>1616000</v>
      </c>
      <c r="Q5315" s="33">
        <f t="shared" si="951"/>
        <v>326.93690577271821</v>
      </c>
      <c r="R5315" s="33">
        <f t="shared" si="952"/>
        <v>1559440</v>
      </c>
      <c r="S5315" s="33"/>
      <c r="T5315" s="30" t="str">
        <f t="shared" si="953"/>
        <v>COP</v>
      </c>
      <c r="U5315" s="33">
        <v>0</v>
      </c>
      <c r="V5315" s="33">
        <v>0</v>
      </c>
      <c r="W5315" s="33">
        <v>0</v>
      </c>
      <c r="X5315" s="33">
        <f t="shared" si="954"/>
        <v>1616000</v>
      </c>
      <c r="Y5315" s="33">
        <f t="shared" si="955"/>
        <v>326.93690577271821</v>
      </c>
      <c r="Z5315" s="33">
        <f t="shared" si="956"/>
        <v>1559440</v>
      </c>
      <c r="AA5315" s="34">
        <f t="shared" si="957"/>
        <v>3.8451749272747452E-05</v>
      </c>
      <c r="AB5315" s="33" t="s">
        <v>252</v>
      </c>
      <c r="AC5315" s="35">
        <v>44917</v>
      </c>
      <c r="AD5315" s="33">
        <v>60</v>
      </c>
      <c r="AE5315" s="36">
        <f t="shared" si="958"/>
        <v>44977</v>
      </c>
    </row>
    <row r="5316" spans="2:31" ht="14.5" hidden="1">
      <c r="B5316" s="29" t="s">
        <v>4296</v>
      </c>
      <c r="C5316" s="30" t="str">
        <f t="shared" si="948"/>
        <v>(Acreedores quirografarios)</v>
      </c>
      <c r="D5316" s="30">
        <v>5</v>
      </c>
      <c r="E5316" s="30" t="s">
        <v>5680</v>
      </c>
      <c r="F5316" s="30" t="s">
        <v>5681</v>
      </c>
      <c r="G5316" s="30" t="s">
        <v>4912</v>
      </c>
      <c r="H5316" s="31" t="s">
        <v>4331</v>
      </c>
      <c r="I5316" s="31" t="s">
        <v>48</v>
      </c>
      <c r="J5316" s="32">
        <v>607500</v>
      </c>
      <c r="K5316" s="33">
        <f t="shared" si="949"/>
        <v>122.90470350220656</v>
      </c>
      <c r="L5316" s="33">
        <v>586237</v>
      </c>
      <c r="M5316" s="33">
        <v>0</v>
      </c>
      <c r="N5316" s="33">
        <v>0</v>
      </c>
      <c r="O5316" s="33">
        <v>0</v>
      </c>
      <c r="P5316" s="33">
        <f t="shared" si="950"/>
        <v>607500</v>
      </c>
      <c r="Q5316" s="33">
        <f t="shared" si="951"/>
        <v>122.90470350220656</v>
      </c>
      <c r="R5316" s="33">
        <f t="shared" si="952"/>
        <v>586237</v>
      </c>
      <c r="S5316" s="33"/>
      <c r="T5316" s="30" t="str">
        <f t="shared" si="953"/>
        <v>COP</v>
      </c>
      <c r="U5316" s="33">
        <v>0</v>
      </c>
      <c r="V5316" s="33">
        <v>0</v>
      </c>
      <c r="W5316" s="33">
        <v>0</v>
      </c>
      <c r="X5316" s="33">
        <f t="shared" si="954"/>
        <v>607500</v>
      </c>
      <c r="Y5316" s="33">
        <f t="shared" si="955"/>
        <v>122.90470350220656</v>
      </c>
      <c r="Z5316" s="33">
        <f t="shared" si="956"/>
        <v>586237</v>
      </c>
      <c r="AA5316" s="34">
        <f t="shared" si="957"/>
        <v>1.4455085247529657E-05</v>
      </c>
      <c r="AB5316" s="33" t="s">
        <v>252</v>
      </c>
      <c r="AC5316" s="35">
        <v>44918</v>
      </c>
      <c r="AD5316" s="33">
        <v>60</v>
      </c>
      <c r="AE5316" s="36">
        <f t="shared" si="958"/>
        <v>44978</v>
      </c>
    </row>
    <row r="5317" spans="2:31" ht="14.5" hidden="1">
      <c r="B5317" s="29" t="s">
        <v>4296</v>
      </c>
      <c r="C5317" s="30" t="str">
        <f t="shared" si="948"/>
        <v>(Acreedores quirografarios)</v>
      </c>
      <c r="D5317" s="30">
        <v>5</v>
      </c>
      <c r="E5317" s="30" t="s">
        <v>5680</v>
      </c>
      <c r="F5317" s="30" t="s">
        <v>5681</v>
      </c>
      <c r="G5317" s="30" t="s">
        <v>4912</v>
      </c>
      <c r="H5317" s="31" t="s">
        <v>4332</v>
      </c>
      <c r="I5317" s="31" t="s">
        <v>48</v>
      </c>
      <c r="J5317" s="32">
        <v>502000</v>
      </c>
      <c r="K5317" s="33">
        <f t="shared" si="949"/>
        <v>101.56084572890133</v>
      </c>
      <c r="L5317" s="33">
        <v>484430</v>
      </c>
      <c r="M5317" s="33">
        <v>0</v>
      </c>
      <c r="N5317" s="33">
        <v>0</v>
      </c>
      <c r="O5317" s="33">
        <v>0</v>
      </c>
      <c r="P5317" s="33">
        <f t="shared" si="950"/>
        <v>502000</v>
      </c>
      <c r="Q5317" s="33">
        <f t="shared" si="951"/>
        <v>101.56084572890133</v>
      </c>
      <c r="R5317" s="33">
        <f t="shared" si="952"/>
        <v>484430</v>
      </c>
      <c r="S5317" s="33"/>
      <c r="T5317" s="30" t="str">
        <f t="shared" si="953"/>
        <v>COP</v>
      </c>
      <c r="U5317" s="33">
        <v>0</v>
      </c>
      <c r="V5317" s="33">
        <v>0</v>
      </c>
      <c r="W5317" s="33">
        <v>0</v>
      </c>
      <c r="X5317" s="33">
        <f t="shared" si="954"/>
        <v>502000</v>
      </c>
      <c r="Y5317" s="33">
        <f t="shared" si="955"/>
        <v>101.56084572890133</v>
      </c>
      <c r="Z5317" s="33">
        <f t="shared" si="956"/>
        <v>484430</v>
      </c>
      <c r="AA5317" s="34">
        <f t="shared" si="957"/>
        <v>1.194478844982625E-05</v>
      </c>
      <c r="AB5317" s="33" t="s">
        <v>252</v>
      </c>
      <c r="AC5317" s="35">
        <v>44918</v>
      </c>
      <c r="AD5317" s="33">
        <v>60</v>
      </c>
      <c r="AE5317" s="36">
        <f t="shared" si="958"/>
        <v>44978</v>
      </c>
    </row>
    <row r="5318" spans="2:31" ht="14.5" hidden="1">
      <c r="B5318" s="29" t="s">
        <v>4296</v>
      </c>
      <c r="C5318" s="30" t="str">
        <f t="shared" si="948"/>
        <v>(Acreedores quirografarios)</v>
      </c>
      <c r="D5318" s="30">
        <v>5</v>
      </c>
      <c r="E5318" s="30" t="s">
        <v>5680</v>
      </c>
      <c r="F5318" s="30" t="s">
        <v>5681</v>
      </c>
      <c r="G5318" s="30" t="s">
        <v>4912</v>
      </c>
      <c r="H5318" s="31" t="s">
        <v>4333</v>
      </c>
      <c r="I5318" s="31" t="s">
        <v>48</v>
      </c>
      <c r="J5318" s="32">
        <v>600000</v>
      </c>
      <c r="K5318" s="33">
        <f t="shared" si="949"/>
        <v>121.38746501462309</v>
      </c>
      <c r="L5318" s="33">
        <v>579000</v>
      </c>
      <c r="M5318" s="33">
        <v>0</v>
      </c>
      <c r="N5318" s="33">
        <v>0</v>
      </c>
      <c r="O5318" s="33">
        <v>0</v>
      </c>
      <c r="P5318" s="33">
        <f t="shared" si="950"/>
        <v>600000</v>
      </c>
      <c r="Q5318" s="33">
        <f t="shared" si="951"/>
        <v>121.38746501462309</v>
      </c>
      <c r="R5318" s="33">
        <f t="shared" si="952"/>
        <v>579000</v>
      </c>
      <c r="S5318" s="33"/>
      <c r="T5318" s="30" t="str">
        <f t="shared" si="953"/>
        <v>COP</v>
      </c>
      <c r="U5318" s="33">
        <v>0</v>
      </c>
      <c r="V5318" s="33">
        <v>0</v>
      </c>
      <c r="W5318" s="33">
        <v>0</v>
      </c>
      <c r="X5318" s="33">
        <f t="shared" si="954"/>
        <v>600000</v>
      </c>
      <c r="Y5318" s="33">
        <f t="shared" si="955"/>
        <v>121.38746501462309</v>
      </c>
      <c r="Z5318" s="33">
        <f t="shared" si="956"/>
        <v>579000</v>
      </c>
      <c r="AA5318" s="34">
        <f t="shared" si="957"/>
        <v>1.4276639581465638E-05</v>
      </c>
      <c r="AB5318" s="33" t="s">
        <v>252</v>
      </c>
      <c r="AC5318" s="35">
        <v>44918</v>
      </c>
      <c r="AD5318" s="33">
        <v>60</v>
      </c>
      <c r="AE5318" s="36">
        <f t="shared" si="958"/>
        <v>44978</v>
      </c>
    </row>
    <row r="5319" spans="2:31" ht="14.5" hidden="1">
      <c r="B5319" s="29" t="s">
        <v>4296</v>
      </c>
      <c r="C5319" s="30" t="str">
        <f t="shared" si="948"/>
        <v>(Acreedores quirografarios)</v>
      </c>
      <c r="D5319" s="30">
        <v>5</v>
      </c>
      <c r="E5319" s="30" t="s">
        <v>5680</v>
      </c>
      <c r="F5319" s="30" t="s">
        <v>5681</v>
      </c>
      <c r="G5319" s="30" t="s">
        <v>4912</v>
      </c>
      <c r="H5319" s="31" t="s">
        <v>4334</v>
      </c>
      <c r="I5319" s="31" t="s">
        <v>48</v>
      </c>
      <c r="J5319" s="32">
        <v>281000</v>
      </c>
      <c r="K5319" s="33">
        <f t="shared" si="949"/>
        <v>56.849796115181817</v>
      </c>
      <c r="L5319" s="33">
        <v>271165</v>
      </c>
      <c r="M5319" s="33">
        <v>0</v>
      </c>
      <c r="N5319" s="33">
        <v>0</v>
      </c>
      <c r="O5319" s="33">
        <v>0</v>
      </c>
      <c r="P5319" s="33">
        <f t="shared" si="950"/>
        <v>281000</v>
      </c>
      <c r="Q5319" s="33">
        <f t="shared" si="951"/>
        <v>56.849796115181817</v>
      </c>
      <c r="R5319" s="33">
        <f t="shared" si="952"/>
        <v>271165</v>
      </c>
      <c r="S5319" s="33"/>
      <c r="T5319" s="30" t="str">
        <f t="shared" si="953"/>
        <v>COP</v>
      </c>
      <c r="U5319" s="33">
        <v>0</v>
      </c>
      <c r="V5319" s="33">
        <v>0</v>
      </c>
      <c r="W5319" s="33">
        <v>0</v>
      </c>
      <c r="X5319" s="33">
        <f t="shared" si="954"/>
        <v>281000</v>
      </c>
      <c r="Y5319" s="33">
        <f t="shared" si="955"/>
        <v>56.849796115181817</v>
      </c>
      <c r="Z5319" s="33">
        <f t="shared" si="956"/>
        <v>271165</v>
      </c>
      <c r="AA5319" s="34">
        <f t="shared" si="957"/>
        <v>6.686226203986407E-06</v>
      </c>
      <c r="AB5319" s="33" t="s">
        <v>252</v>
      </c>
      <c r="AC5319" s="35">
        <v>44918</v>
      </c>
      <c r="AD5319" s="33">
        <v>60</v>
      </c>
      <c r="AE5319" s="36">
        <f t="shared" si="958"/>
        <v>44978</v>
      </c>
    </row>
    <row r="5320" spans="2:31" ht="14.5" hidden="1">
      <c r="B5320" s="29" t="s">
        <v>4296</v>
      </c>
      <c r="C5320" s="30" t="str">
        <f t="shared" si="948"/>
        <v>(Acreedores quirografarios)</v>
      </c>
      <c r="D5320" s="30">
        <v>5</v>
      </c>
      <c r="E5320" s="30" t="s">
        <v>5680</v>
      </c>
      <c r="F5320" s="30" t="s">
        <v>5681</v>
      </c>
      <c r="G5320" s="30" t="s">
        <v>4912</v>
      </c>
      <c r="H5320" s="31" t="s">
        <v>4335</v>
      </c>
      <c r="I5320" s="31" t="s">
        <v>48</v>
      </c>
      <c r="J5320" s="32">
        <v>219500</v>
      </c>
      <c r="K5320" s="33">
        <f t="shared" si="949"/>
        <v>44.407476126083623</v>
      </c>
      <c r="L5320" s="33">
        <v>211817</v>
      </c>
      <c r="M5320" s="33">
        <v>0</v>
      </c>
      <c r="N5320" s="33">
        <v>0</v>
      </c>
      <c r="O5320" s="33">
        <v>0</v>
      </c>
      <c r="P5320" s="33">
        <f t="shared" si="950"/>
        <v>219500</v>
      </c>
      <c r="Q5320" s="33">
        <f t="shared" si="951"/>
        <v>44.407476126083623</v>
      </c>
      <c r="R5320" s="33">
        <f t="shared" si="952"/>
        <v>211817</v>
      </c>
      <c r="S5320" s="33"/>
      <c r="T5320" s="30" t="str">
        <f t="shared" si="953"/>
        <v>COP</v>
      </c>
      <c r="U5320" s="33">
        <v>0</v>
      </c>
      <c r="V5320" s="33">
        <v>0</v>
      </c>
      <c r="W5320" s="33">
        <v>0</v>
      </c>
      <c r="X5320" s="33">
        <f t="shared" si="954"/>
        <v>219500</v>
      </c>
      <c r="Y5320" s="33">
        <f t="shared" si="955"/>
        <v>44.407476126083623</v>
      </c>
      <c r="Z5320" s="33">
        <f t="shared" si="956"/>
        <v>211817</v>
      </c>
      <c r="AA5320" s="34">
        <f t="shared" si="957"/>
        <v>5.2228583181818777E-06</v>
      </c>
      <c r="AB5320" s="33" t="s">
        <v>252</v>
      </c>
      <c r="AC5320" s="35">
        <v>44918</v>
      </c>
      <c r="AD5320" s="33">
        <v>60</v>
      </c>
      <c r="AE5320" s="36">
        <f t="shared" si="958"/>
        <v>44978</v>
      </c>
    </row>
    <row r="5321" spans="2:31" ht="14.5" hidden="1">
      <c r="B5321" s="29" t="s">
        <v>4296</v>
      </c>
      <c r="C5321" s="30" t="str">
        <f t="shared" si="948"/>
        <v>(Acreedores quirografarios)</v>
      </c>
      <c r="D5321" s="30">
        <v>5</v>
      </c>
      <c r="E5321" s="30" t="s">
        <v>5680</v>
      </c>
      <c r="F5321" s="30" t="s">
        <v>5681</v>
      </c>
      <c r="G5321" s="30" t="s">
        <v>4912</v>
      </c>
      <c r="H5321" s="31" t="s">
        <v>4336</v>
      </c>
      <c r="I5321" s="31" t="s">
        <v>48</v>
      </c>
      <c r="J5321" s="32">
        <v>189500</v>
      </c>
      <c r="K5321" s="33">
        <f t="shared" si="949"/>
        <v>38.338102875352469</v>
      </c>
      <c r="L5321" s="33">
        <v>182867</v>
      </c>
      <c r="M5321" s="33">
        <v>0</v>
      </c>
      <c r="N5321" s="33">
        <v>0</v>
      </c>
      <c r="O5321" s="33">
        <v>0</v>
      </c>
      <c r="P5321" s="33">
        <f t="shared" si="950"/>
        <v>189500</v>
      </c>
      <c r="Q5321" s="33">
        <f t="shared" si="951"/>
        <v>38.338102875352469</v>
      </c>
      <c r="R5321" s="33">
        <f t="shared" si="952"/>
        <v>182867</v>
      </c>
      <c r="S5321" s="33"/>
      <c r="T5321" s="30" t="str">
        <f t="shared" si="953"/>
        <v>COP</v>
      </c>
      <c r="U5321" s="33">
        <v>0</v>
      </c>
      <c r="V5321" s="33">
        <v>0</v>
      </c>
      <c r="W5321" s="33">
        <v>0</v>
      </c>
      <c r="X5321" s="33">
        <f t="shared" si="954"/>
        <v>189500</v>
      </c>
      <c r="Y5321" s="33">
        <f t="shared" si="955"/>
        <v>38.338102875352469</v>
      </c>
      <c r="Z5321" s="33">
        <f t="shared" si="956"/>
        <v>182867</v>
      </c>
      <c r="AA5321" s="34">
        <f t="shared" si="957"/>
        <v>4.5090263391085959E-06</v>
      </c>
      <c r="AB5321" s="33" t="s">
        <v>252</v>
      </c>
      <c r="AC5321" s="35">
        <v>44918</v>
      </c>
      <c r="AD5321" s="33">
        <v>60</v>
      </c>
      <c r="AE5321" s="36">
        <f t="shared" si="958"/>
        <v>44978</v>
      </c>
    </row>
    <row r="5322" spans="2:31" ht="14.5" hidden="1">
      <c r="B5322" s="29" t="s">
        <v>4296</v>
      </c>
      <c r="C5322" s="30" t="str">
        <f t="shared" si="948"/>
        <v>(Acreedores quirografarios)</v>
      </c>
      <c r="D5322" s="30">
        <v>5</v>
      </c>
      <c r="E5322" s="30" t="s">
        <v>5680</v>
      </c>
      <c r="F5322" s="30" t="s">
        <v>5681</v>
      </c>
      <c r="G5322" s="30" t="s">
        <v>4912</v>
      </c>
      <c r="H5322" s="31" t="s">
        <v>4337</v>
      </c>
      <c r="I5322" s="31" t="s">
        <v>48</v>
      </c>
      <c r="J5322" s="32">
        <v>1563000</v>
      </c>
      <c r="K5322" s="33">
        <f t="shared" si="949"/>
        <v>316.21434636309317</v>
      </c>
      <c r="L5322" s="33">
        <v>1508295</v>
      </c>
      <c r="M5322" s="33">
        <v>0</v>
      </c>
      <c r="N5322" s="33">
        <v>0</v>
      </c>
      <c r="O5322" s="33">
        <v>0</v>
      </c>
      <c r="P5322" s="33">
        <f t="shared" si="950"/>
        <v>1563000</v>
      </c>
      <c r="Q5322" s="33">
        <f t="shared" si="951"/>
        <v>316.21434636309317</v>
      </c>
      <c r="R5322" s="33">
        <f t="shared" si="952"/>
        <v>1508295</v>
      </c>
      <c r="S5322" s="33"/>
      <c r="T5322" s="30" t="str">
        <f t="shared" si="953"/>
        <v>COP</v>
      </c>
      <c r="U5322" s="33">
        <v>0</v>
      </c>
      <c r="V5322" s="33">
        <v>0</v>
      </c>
      <c r="W5322" s="33">
        <v>0</v>
      </c>
      <c r="X5322" s="33">
        <f t="shared" si="954"/>
        <v>1563000</v>
      </c>
      <c r="Y5322" s="33">
        <f t="shared" si="955"/>
        <v>316.21434636309317</v>
      </c>
      <c r="Z5322" s="33">
        <f t="shared" si="956"/>
        <v>1508295</v>
      </c>
      <c r="AA5322" s="34">
        <f t="shared" si="957"/>
        <v>3.7190646109717989E-05</v>
      </c>
      <c r="AB5322" s="33" t="s">
        <v>252</v>
      </c>
      <c r="AC5322" s="35">
        <v>44918</v>
      </c>
      <c r="AD5322" s="33">
        <v>60</v>
      </c>
      <c r="AE5322" s="36">
        <f t="shared" si="958"/>
        <v>44978</v>
      </c>
    </row>
    <row r="5323" spans="2:31" ht="14.5" hidden="1">
      <c r="B5323" s="29" t="s">
        <v>4296</v>
      </c>
      <c r="C5323" s="30" t="str">
        <f t="shared" si="948"/>
        <v>(Acreedores quirografarios)</v>
      </c>
      <c r="D5323" s="30">
        <v>5</v>
      </c>
      <c r="E5323" s="30" t="s">
        <v>5680</v>
      </c>
      <c r="F5323" s="30" t="s">
        <v>5681</v>
      </c>
      <c r="G5323" s="30" t="s">
        <v>4912</v>
      </c>
      <c r="H5323" s="31" t="s">
        <v>4338</v>
      </c>
      <c r="I5323" s="31" t="s">
        <v>48</v>
      </c>
      <c r="J5323" s="32">
        <v>281000</v>
      </c>
      <c r="K5323" s="33">
        <f t="shared" si="949"/>
        <v>56.849796115181817</v>
      </c>
      <c r="L5323" s="33">
        <v>271165</v>
      </c>
      <c r="M5323" s="33">
        <v>0</v>
      </c>
      <c r="N5323" s="33">
        <v>0</v>
      </c>
      <c r="O5323" s="33">
        <v>0</v>
      </c>
      <c r="P5323" s="33">
        <f t="shared" si="950"/>
        <v>281000</v>
      </c>
      <c r="Q5323" s="33">
        <f t="shared" si="951"/>
        <v>56.849796115181817</v>
      </c>
      <c r="R5323" s="33">
        <f t="shared" si="952"/>
        <v>271165</v>
      </c>
      <c r="S5323" s="33"/>
      <c r="T5323" s="30" t="str">
        <f t="shared" si="953"/>
        <v>COP</v>
      </c>
      <c r="U5323" s="33">
        <v>0</v>
      </c>
      <c r="V5323" s="33">
        <v>0</v>
      </c>
      <c r="W5323" s="33">
        <v>0</v>
      </c>
      <c r="X5323" s="33">
        <f t="shared" si="954"/>
        <v>281000</v>
      </c>
      <c r="Y5323" s="33">
        <f t="shared" si="955"/>
        <v>56.849796115181817</v>
      </c>
      <c r="Z5323" s="33">
        <f t="shared" si="956"/>
        <v>271165</v>
      </c>
      <c r="AA5323" s="34">
        <f t="shared" si="957"/>
        <v>6.686226203986407E-06</v>
      </c>
      <c r="AB5323" s="33" t="s">
        <v>252</v>
      </c>
      <c r="AC5323" s="35">
        <v>44918</v>
      </c>
      <c r="AD5323" s="33">
        <v>60</v>
      </c>
      <c r="AE5323" s="36">
        <f t="shared" si="958"/>
        <v>44978</v>
      </c>
    </row>
    <row r="5324" spans="2:31" ht="14.5" hidden="1">
      <c r="B5324" s="29" t="s">
        <v>4296</v>
      </c>
      <c r="C5324" s="30" t="str">
        <f t="shared" si="948"/>
        <v>(Acreedores quirografarios)</v>
      </c>
      <c r="D5324" s="30">
        <v>5</v>
      </c>
      <c r="E5324" s="30" t="s">
        <v>5680</v>
      </c>
      <c r="F5324" s="30" t="s">
        <v>5681</v>
      </c>
      <c r="G5324" s="30" t="s">
        <v>4912</v>
      </c>
      <c r="H5324" s="31" t="s">
        <v>4339</v>
      </c>
      <c r="I5324" s="31" t="s">
        <v>48</v>
      </c>
      <c r="J5324" s="32">
        <v>667500</v>
      </c>
      <c r="K5324" s="33">
        <f t="shared" si="949"/>
        <v>135.04345000366888</v>
      </c>
      <c r="L5324" s="33">
        <v>644137</v>
      </c>
      <c r="M5324" s="33">
        <v>0</v>
      </c>
      <c r="N5324" s="33">
        <v>0</v>
      </c>
      <c r="O5324" s="33">
        <v>0</v>
      </c>
      <c r="P5324" s="33">
        <f t="shared" si="950"/>
        <v>667500</v>
      </c>
      <c r="Q5324" s="33">
        <f t="shared" si="951"/>
        <v>135.04345000366888</v>
      </c>
      <c r="R5324" s="33">
        <f t="shared" si="952"/>
        <v>644137</v>
      </c>
      <c r="S5324" s="33"/>
      <c r="T5324" s="30" t="str">
        <f t="shared" si="953"/>
        <v>COP</v>
      </c>
      <c r="U5324" s="33">
        <v>0</v>
      </c>
      <c r="V5324" s="33">
        <v>0</v>
      </c>
      <c r="W5324" s="33">
        <v>0</v>
      </c>
      <c r="X5324" s="33">
        <f t="shared" si="954"/>
        <v>667500</v>
      </c>
      <c r="Y5324" s="33">
        <f t="shared" si="955"/>
        <v>135.04345000366888</v>
      </c>
      <c r="Z5324" s="33">
        <f t="shared" si="956"/>
        <v>644137</v>
      </c>
      <c r="AA5324" s="34">
        <f t="shared" si="957"/>
        <v>1.5882749205676222E-05</v>
      </c>
      <c r="AB5324" s="33" t="s">
        <v>252</v>
      </c>
      <c r="AC5324" s="35">
        <v>44918</v>
      </c>
      <c r="AD5324" s="33">
        <v>60</v>
      </c>
      <c r="AE5324" s="36">
        <f t="shared" si="958"/>
        <v>44978</v>
      </c>
    </row>
    <row r="5325" spans="2:31" ht="14.5" hidden="1">
      <c r="B5325" s="29" t="s">
        <v>4296</v>
      </c>
      <c r="C5325" s="30" t="str">
        <f t="shared" si="948"/>
        <v>(Acreedores quirografarios)</v>
      </c>
      <c r="D5325" s="30">
        <v>5</v>
      </c>
      <c r="E5325" s="30" t="s">
        <v>5680</v>
      </c>
      <c r="F5325" s="30" t="s">
        <v>5681</v>
      </c>
      <c r="G5325" s="30" t="s">
        <v>4912</v>
      </c>
      <c r="H5325" s="31" t="s">
        <v>4340</v>
      </c>
      <c r="I5325" s="31" t="s">
        <v>48</v>
      </c>
      <c r="J5325" s="32">
        <v>189500</v>
      </c>
      <c r="K5325" s="33">
        <f t="shared" si="949"/>
        <v>38.338102875352469</v>
      </c>
      <c r="L5325" s="33">
        <v>182867</v>
      </c>
      <c r="M5325" s="33">
        <v>0</v>
      </c>
      <c r="N5325" s="33">
        <v>0</v>
      </c>
      <c r="O5325" s="33">
        <v>0</v>
      </c>
      <c r="P5325" s="33">
        <f t="shared" si="950"/>
        <v>189500</v>
      </c>
      <c r="Q5325" s="33">
        <f t="shared" si="951"/>
        <v>38.338102875352469</v>
      </c>
      <c r="R5325" s="33">
        <f t="shared" si="952"/>
        <v>182867</v>
      </c>
      <c r="S5325" s="33"/>
      <c r="T5325" s="30" t="str">
        <f t="shared" si="953"/>
        <v>COP</v>
      </c>
      <c r="U5325" s="33">
        <v>0</v>
      </c>
      <c r="V5325" s="33">
        <v>0</v>
      </c>
      <c r="W5325" s="33">
        <v>0</v>
      </c>
      <c r="X5325" s="33">
        <f t="shared" si="954"/>
        <v>189500</v>
      </c>
      <c r="Y5325" s="33">
        <f t="shared" si="955"/>
        <v>38.338102875352469</v>
      </c>
      <c r="Z5325" s="33">
        <f t="shared" si="956"/>
        <v>182867</v>
      </c>
      <c r="AA5325" s="34">
        <f t="shared" si="957"/>
        <v>4.5090263391085959E-06</v>
      </c>
      <c r="AB5325" s="33" t="s">
        <v>252</v>
      </c>
      <c r="AC5325" s="35">
        <v>44918</v>
      </c>
      <c r="AD5325" s="33">
        <v>60</v>
      </c>
      <c r="AE5325" s="36">
        <f t="shared" si="958"/>
        <v>44978</v>
      </c>
    </row>
    <row r="5326" spans="2:31" ht="14.5" hidden="1">
      <c r="B5326" s="29" t="s">
        <v>4296</v>
      </c>
      <c r="C5326" s="30" t="str">
        <f t="shared" si="948"/>
        <v>(Acreedores quirografarios)</v>
      </c>
      <c r="D5326" s="30">
        <v>5</v>
      </c>
      <c r="E5326" s="30" t="s">
        <v>5680</v>
      </c>
      <c r="F5326" s="30" t="s">
        <v>5681</v>
      </c>
      <c r="G5326" s="30" t="s">
        <v>4912</v>
      </c>
      <c r="H5326" s="31" t="s">
        <v>4341</v>
      </c>
      <c r="I5326" s="31" t="s">
        <v>48</v>
      </c>
      <c r="J5326" s="32">
        <v>189500</v>
      </c>
      <c r="K5326" s="33">
        <f t="shared" si="949"/>
        <v>38.338102875352469</v>
      </c>
      <c r="L5326" s="33">
        <v>182867</v>
      </c>
      <c r="M5326" s="33">
        <v>0</v>
      </c>
      <c r="N5326" s="33">
        <v>0</v>
      </c>
      <c r="O5326" s="33">
        <v>0</v>
      </c>
      <c r="P5326" s="33">
        <f t="shared" si="950"/>
        <v>189500</v>
      </c>
      <c r="Q5326" s="33">
        <f t="shared" si="951"/>
        <v>38.338102875352469</v>
      </c>
      <c r="R5326" s="33">
        <f t="shared" si="952"/>
        <v>182867</v>
      </c>
      <c r="S5326" s="33"/>
      <c r="T5326" s="30" t="str">
        <f t="shared" si="953"/>
        <v>COP</v>
      </c>
      <c r="U5326" s="33">
        <v>0</v>
      </c>
      <c r="V5326" s="33">
        <v>0</v>
      </c>
      <c r="W5326" s="33">
        <v>0</v>
      </c>
      <c r="X5326" s="33">
        <f t="shared" si="954"/>
        <v>189500</v>
      </c>
      <c r="Y5326" s="33">
        <f t="shared" si="955"/>
        <v>38.338102875352469</v>
      </c>
      <c r="Z5326" s="33">
        <f t="shared" si="956"/>
        <v>182867</v>
      </c>
      <c r="AA5326" s="34">
        <f t="shared" si="957"/>
        <v>4.5090263391085959E-06</v>
      </c>
      <c r="AB5326" s="33" t="s">
        <v>252</v>
      </c>
      <c r="AC5326" s="35">
        <v>44918</v>
      </c>
      <c r="AD5326" s="33">
        <v>60</v>
      </c>
      <c r="AE5326" s="36">
        <f t="shared" si="958"/>
        <v>44978</v>
      </c>
    </row>
    <row r="5327" spans="2:31" ht="14.5" hidden="1">
      <c r="B5327" s="29" t="s">
        <v>4296</v>
      </c>
      <c r="C5327" s="30" t="str">
        <f t="shared" si="948"/>
        <v>(Acreedores quirografarios)</v>
      </c>
      <c r="D5327" s="30">
        <v>5</v>
      </c>
      <c r="E5327" s="30" t="s">
        <v>5680</v>
      </c>
      <c r="F5327" s="30" t="s">
        <v>5681</v>
      </c>
      <c r="G5327" s="30" t="s">
        <v>4912</v>
      </c>
      <c r="H5327" s="31" t="s">
        <v>4342</v>
      </c>
      <c r="I5327" s="31" t="s">
        <v>48</v>
      </c>
      <c r="J5327" s="32">
        <v>249500</v>
      </c>
      <c r="K5327" s="33">
        <f t="shared" si="949"/>
        <v>50.476849376814783</v>
      </c>
      <c r="L5327" s="33">
        <v>240767</v>
      </c>
      <c r="M5327" s="33">
        <v>0</v>
      </c>
      <c r="N5327" s="33">
        <v>0</v>
      </c>
      <c r="O5327" s="33">
        <v>0</v>
      </c>
      <c r="P5327" s="33">
        <f t="shared" si="950"/>
        <v>249500</v>
      </c>
      <c r="Q5327" s="33">
        <f t="shared" si="951"/>
        <v>50.476849376814783</v>
      </c>
      <c r="R5327" s="33">
        <f t="shared" si="952"/>
        <v>240767</v>
      </c>
      <c r="S5327" s="33"/>
      <c r="T5327" s="30" t="str">
        <f t="shared" si="953"/>
        <v>COP</v>
      </c>
      <c r="U5327" s="33">
        <v>0</v>
      </c>
      <c r="V5327" s="33">
        <v>0</v>
      </c>
      <c r="W5327" s="33">
        <v>0</v>
      </c>
      <c r="X5327" s="33">
        <f t="shared" si="954"/>
        <v>249500</v>
      </c>
      <c r="Y5327" s="33">
        <f t="shared" si="955"/>
        <v>50.476849376814783</v>
      </c>
      <c r="Z5327" s="33">
        <f t="shared" si="956"/>
        <v>240767</v>
      </c>
      <c r="AA5327" s="34">
        <f t="shared" si="957"/>
        <v>5.9366902972551595E-06</v>
      </c>
      <c r="AB5327" s="33" t="s">
        <v>252</v>
      </c>
      <c r="AC5327" s="35">
        <v>44919</v>
      </c>
      <c r="AD5327" s="33">
        <v>60</v>
      </c>
      <c r="AE5327" s="36">
        <f t="shared" si="958"/>
        <v>44979</v>
      </c>
    </row>
    <row r="5328" spans="2:31" ht="14.5" hidden="1">
      <c r="B5328" s="29" t="s">
        <v>4296</v>
      </c>
      <c r="C5328" s="30" t="str">
        <f t="shared" si="948"/>
        <v>(Acreedores quirografarios)</v>
      </c>
      <c r="D5328" s="30">
        <v>5</v>
      </c>
      <c r="E5328" s="30" t="s">
        <v>5680</v>
      </c>
      <c r="F5328" s="30" t="s">
        <v>5681</v>
      </c>
      <c r="G5328" s="30" t="s">
        <v>4912</v>
      </c>
      <c r="H5328" s="31" t="s">
        <v>4343</v>
      </c>
      <c r="I5328" s="31" t="s">
        <v>48</v>
      </c>
      <c r="J5328" s="32">
        <v>219500</v>
      </c>
      <c r="K5328" s="33">
        <f t="shared" si="949"/>
        <v>44.407476126083623</v>
      </c>
      <c r="L5328" s="33">
        <v>211817</v>
      </c>
      <c r="M5328" s="33">
        <v>0</v>
      </c>
      <c r="N5328" s="33">
        <v>0</v>
      </c>
      <c r="O5328" s="33">
        <v>0</v>
      </c>
      <c r="P5328" s="33">
        <f t="shared" si="950"/>
        <v>219500</v>
      </c>
      <c r="Q5328" s="33">
        <f t="shared" si="951"/>
        <v>44.407476126083623</v>
      </c>
      <c r="R5328" s="33">
        <f t="shared" si="952"/>
        <v>211817</v>
      </c>
      <c r="S5328" s="33"/>
      <c r="T5328" s="30" t="str">
        <f t="shared" si="953"/>
        <v>COP</v>
      </c>
      <c r="U5328" s="33">
        <v>0</v>
      </c>
      <c r="V5328" s="33">
        <v>0</v>
      </c>
      <c r="W5328" s="33">
        <v>0</v>
      </c>
      <c r="X5328" s="33">
        <f t="shared" si="954"/>
        <v>219500</v>
      </c>
      <c r="Y5328" s="33">
        <f t="shared" si="955"/>
        <v>44.407476126083623</v>
      </c>
      <c r="Z5328" s="33">
        <f t="shared" si="956"/>
        <v>211817</v>
      </c>
      <c r="AA5328" s="34">
        <f t="shared" si="957"/>
        <v>5.2228583181818777E-06</v>
      </c>
      <c r="AB5328" s="33" t="s">
        <v>252</v>
      </c>
      <c r="AC5328" s="35">
        <v>44920</v>
      </c>
      <c r="AD5328" s="33">
        <v>60</v>
      </c>
      <c r="AE5328" s="36">
        <f t="shared" si="958"/>
        <v>44980</v>
      </c>
    </row>
    <row r="5329" spans="2:31" ht="14.5" hidden="1">
      <c r="B5329" s="29" t="s">
        <v>4296</v>
      </c>
      <c r="C5329" s="30" t="str">
        <f t="shared" si="948"/>
        <v>(Acreedores quirografarios)</v>
      </c>
      <c r="D5329" s="30">
        <v>5</v>
      </c>
      <c r="E5329" s="30" t="s">
        <v>5680</v>
      </c>
      <c r="F5329" s="30" t="s">
        <v>5681</v>
      </c>
      <c r="G5329" s="30" t="s">
        <v>4912</v>
      </c>
      <c r="H5329" s="31" t="s">
        <v>4344</v>
      </c>
      <c r="I5329" s="31" t="s">
        <v>48</v>
      </c>
      <c r="J5329" s="32">
        <v>843000</v>
      </c>
      <c r="K5329" s="33">
        <f t="shared" si="949"/>
        <v>170.54938834554545</v>
      </c>
      <c r="L5329" s="33">
        <v>813495</v>
      </c>
      <c r="M5329" s="33">
        <v>0</v>
      </c>
      <c r="N5329" s="33">
        <v>0</v>
      </c>
      <c r="O5329" s="33">
        <v>0</v>
      </c>
      <c r="P5329" s="33">
        <f t="shared" si="950"/>
        <v>843000</v>
      </c>
      <c r="Q5329" s="33">
        <f t="shared" si="951"/>
        <v>170.54938834554545</v>
      </c>
      <c r="R5329" s="33">
        <f t="shared" si="952"/>
        <v>813495</v>
      </c>
      <c r="S5329" s="33"/>
      <c r="T5329" s="30" t="str">
        <f t="shared" si="953"/>
        <v>COP</v>
      </c>
      <c r="U5329" s="33">
        <v>0</v>
      </c>
      <c r="V5329" s="33">
        <v>0</v>
      </c>
      <c r="W5329" s="33">
        <v>0</v>
      </c>
      <c r="X5329" s="33">
        <f t="shared" si="954"/>
        <v>843000</v>
      </c>
      <c r="Y5329" s="33">
        <f t="shared" si="955"/>
        <v>170.54938834554545</v>
      </c>
      <c r="Z5329" s="33">
        <f t="shared" si="956"/>
        <v>813495</v>
      </c>
      <c r="AA5329" s="34">
        <f t="shared" si="957"/>
        <v>2.0058678611959222E-05</v>
      </c>
      <c r="AB5329" s="33" t="s">
        <v>252</v>
      </c>
      <c r="AC5329" s="35">
        <v>44920</v>
      </c>
      <c r="AD5329" s="33">
        <v>60</v>
      </c>
      <c r="AE5329" s="36">
        <f t="shared" si="958"/>
        <v>44980</v>
      </c>
    </row>
    <row r="5330" spans="2:31" ht="14.5" hidden="1">
      <c r="B5330" s="29" t="s">
        <v>4296</v>
      </c>
      <c r="C5330" s="30" t="str">
        <f t="shared" si="948"/>
        <v>(Acreedores quirografarios)</v>
      </c>
      <c r="D5330" s="30">
        <v>5</v>
      </c>
      <c r="E5330" s="30" t="s">
        <v>5680</v>
      </c>
      <c r="F5330" s="30" t="s">
        <v>5681</v>
      </c>
      <c r="G5330" s="30" t="s">
        <v>4912</v>
      </c>
      <c r="H5330" s="31" t="s">
        <v>4345</v>
      </c>
      <c r="I5330" s="31" t="s">
        <v>48</v>
      </c>
      <c r="J5330" s="32">
        <v>270000</v>
      </c>
      <c r="K5330" s="33">
        <f t="shared" si="949"/>
        <v>54.624359256580391</v>
      </c>
      <c r="L5330" s="33">
        <v>260550</v>
      </c>
      <c r="M5330" s="33">
        <v>0</v>
      </c>
      <c r="N5330" s="33">
        <v>0</v>
      </c>
      <c r="O5330" s="33">
        <v>0</v>
      </c>
      <c r="P5330" s="33">
        <f t="shared" si="950"/>
        <v>270000</v>
      </c>
      <c r="Q5330" s="33">
        <f t="shared" si="951"/>
        <v>54.624359256580391</v>
      </c>
      <c r="R5330" s="33">
        <f t="shared" si="952"/>
        <v>260550</v>
      </c>
      <c r="S5330" s="33"/>
      <c r="T5330" s="30" t="str">
        <f t="shared" si="953"/>
        <v>COP</v>
      </c>
      <c r="U5330" s="33">
        <v>0</v>
      </c>
      <c r="V5330" s="33">
        <v>0</v>
      </c>
      <c r="W5330" s="33">
        <v>0</v>
      </c>
      <c r="X5330" s="33">
        <f t="shared" si="954"/>
        <v>270000</v>
      </c>
      <c r="Y5330" s="33">
        <f t="shared" si="955"/>
        <v>54.624359256580391</v>
      </c>
      <c r="Z5330" s="33">
        <f t="shared" si="956"/>
        <v>260550</v>
      </c>
      <c r="AA5330" s="34">
        <f t="shared" si="957"/>
        <v>6.4244878116595371E-06</v>
      </c>
      <c r="AB5330" s="33" t="s">
        <v>252</v>
      </c>
      <c r="AC5330" s="35">
        <v>44920</v>
      </c>
      <c r="AD5330" s="33">
        <v>60</v>
      </c>
      <c r="AE5330" s="36">
        <f t="shared" si="958"/>
        <v>44980</v>
      </c>
    </row>
    <row r="5331" spans="2:31" s="7" customFormat="1" ht="14.5" hidden="1">
      <c r="B5331" s="29" t="s">
        <v>4296</v>
      </c>
      <c r="C5331" s="30" t="str">
        <f t="shared" si="948"/>
        <v>(Acreedores quirografarios)</v>
      </c>
      <c r="D5331" s="30">
        <v>5</v>
      </c>
      <c r="E5331" s="30" t="s">
        <v>5680</v>
      </c>
      <c r="F5331" s="30" t="s">
        <v>5681</v>
      </c>
      <c r="G5331" s="30" t="s">
        <v>4912</v>
      </c>
      <c r="H5331" s="31" t="s">
        <v>4346</v>
      </c>
      <c r="I5331" s="31" t="s">
        <v>48</v>
      </c>
      <c r="J5331" s="32">
        <v>219500</v>
      </c>
      <c r="K5331" s="33">
        <f t="shared" si="949"/>
        <v>44.407476126083623</v>
      </c>
      <c r="L5331" s="33">
        <v>211817</v>
      </c>
      <c r="M5331" s="33">
        <v>0</v>
      </c>
      <c r="N5331" s="33">
        <v>0</v>
      </c>
      <c r="O5331" s="33">
        <v>0</v>
      </c>
      <c r="P5331" s="33">
        <f t="shared" si="950"/>
        <v>219500</v>
      </c>
      <c r="Q5331" s="33">
        <f t="shared" si="951"/>
        <v>44.407476126083623</v>
      </c>
      <c r="R5331" s="33">
        <f t="shared" si="952"/>
        <v>211817</v>
      </c>
      <c r="S5331" s="47"/>
      <c r="T5331" s="30" t="str">
        <f t="shared" si="953"/>
        <v>COP</v>
      </c>
      <c r="U5331" s="33">
        <v>0</v>
      </c>
      <c r="V5331" s="33">
        <v>0</v>
      </c>
      <c r="W5331" s="33">
        <v>0</v>
      </c>
      <c r="X5331" s="33">
        <f t="shared" si="954"/>
        <v>219500</v>
      </c>
      <c r="Y5331" s="33">
        <f t="shared" si="955"/>
        <v>44.407476126083623</v>
      </c>
      <c r="Z5331" s="33">
        <f t="shared" si="956"/>
        <v>211817</v>
      </c>
      <c r="AA5331" s="34">
        <f t="shared" si="957"/>
        <v>5.2228583181818777E-06</v>
      </c>
      <c r="AB5331" s="33" t="s">
        <v>252</v>
      </c>
      <c r="AC5331" s="35">
        <v>44923</v>
      </c>
      <c r="AD5331" s="33">
        <v>60</v>
      </c>
      <c r="AE5331" s="36">
        <f t="shared" si="958"/>
        <v>44983</v>
      </c>
    </row>
    <row r="5332" spans="2:31" ht="14.5" hidden="1">
      <c r="B5332" s="29" t="s">
        <v>4296</v>
      </c>
      <c r="C5332" s="30" t="str">
        <f t="shared" si="948"/>
        <v>(Acreedores quirografarios)</v>
      </c>
      <c r="D5332" s="30">
        <v>5</v>
      </c>
      <c r="E5332" s="30" t="s">
        <v>5680</v>
      </c>
      <c r="F5332" s="30" t="s">
        <v>5681</v>
      </c>
      <c r="G5332" s="30" t="s">
        <v>4912</v>
      </c>
      <c r="H5332" s="31" t="s">
        <v>4347</v>
      </c>
      <c r="I5332" s="31" t="s">
        <v>48</v>
      </c>
      <c r="J5332" s="32">
        <v>386500</v>
      </c>
      <c r="K5332" s="33">
        <f t="shared" si="949"/>
        <v>78.193653888487049</v>
      </c>
      <c r="L5332" s="33">
        <v>372972</v>
      </c>
      <c r="M5332" s="33">
        <v>0</v>
      </c>
      <c r="N5332" s="33">
        <v>0</v>
      </c>
      <c r="O5332" s="33">
        <v>0</v>
      </c>
      <c r="P5332" s="33">
        <f t="shared" si="950"/>
        <v>386500</v>
      </c>
      <c r="Q5332" s="33">
        <f t="shared" si="951"/>
        <v>78.193653888487049</v>
      </c>
      <c r="R5332" s="33">
        <f t="shared" si="952"/>
        <v>372972</v>
      </c>
      <c r="S5332" s="31"/>
      <c r="T5332" s="30" t="str">
        <f t="shared" si="953"/>
        <v>COP</v>
      </c>
      <c r="U5332" s="33">
        <v>0</v>
      </c>
      <c r="V5332" s="33">
        <v>0</v>
      </c>
      <c r="W5332" s="33">
        <v>0</v>
      </c>
      <c r="X5332" s="33">
        <f t="shared" si="954"/>
        <v>386500</v>
      </c>
      <c r="Y5332" s="33">
        <f t="shared" si="955"/>
        <v>78.193653888487049</v>
      </c>
      <c r="Z5332" s="33">
        <f t="shared" si="956"/>
        <v>372972</v>
      </c>
      <c r="AA5332" s="34">
        <f t="shared" si="957"/>
        <v>9.1965230016898142E-06</v>
      </c>
      <c r="AB5332" s="33" t="s">
        <v>252</v>
      </c>
      <c r="AC5332" s="35">
        <v>44923</v>
      </c>
      <c r="AD5332" s="33">
        <v>60</v>
      </c>
      <c r="AE5332" s="36">
        <f t="shared" si="958"/>
        <v>44983</v>
      </c>
    </row>
    <row r="5333" spans="2:31" ht="14.5" hidden="1">
      <c r="B5333" s="29" t="s">
        <v>4296</v>
      </c>
      <c r="C5333" s="30" t="str">
        <f t="shared" si="948"/>
        <v>(Acreedores quirografarios)</v>
      </c>
      <c r="D5333" s="30">
        <v>5</v>
      </c>
      <c r="E5333" s="30" t="s">
        <v>5680</v>
      </c>
      <c r="F5333" s="30" t="s">
        <v>5681</v>
      </c>
      <c r="G5333" s="30" t="s">
        <v>4912</v>
      </c>
      <c r="H5333" s="31" t="s">
        <v>4348</v>
      </c>
      <c r="I5333" s="31" t="s">
        <v>48</v>
      </c>
      <c r="J5333" s="32">
        <v>442000</v>
      </c>
      <c r="K5333" s="33">
        <f t="shared" si="949"/>
        <v>89.422099227439006</v>
      </c>
      <c r="L5333" s="33">
        <v>426530</v>
      </c>
      <c r="M5333" s="33">
        <v>0</v>
      </c>
      <c r="N5333" s="33">
        <v>0</v>
      </c>
      <c r="O5333" s="33">
        <v>0</v>
      </c>
      <c r="P5333" s="33">
        <f t="shared" si="950"/>
        <v>442000</v>
      </c>
      <c r="Q5333" s="33">
        <f t="shared" si="951"/>
        <v>89.422099227439006</v>
      </c>
      <c r="R5333" s="33">
        <f t="shared" si="952"/>
        <v>426530</v>
      </c>
      <c r="S5333" s="31"/>
      <c r="T5333" s="30" t="str">
        <f t="shared" si="953"/>
        <v>COP</v>
      </c>
      <c r="U5333" s="33">
        <v>0</v>
      </c>
      <c r="V5333" s="33">
        <v>0</v>
      </c>
      <c r="W5333" s="33">
        <v>0</v>
      </c>
      <c r="X5333" s="33">
        <f t="shared" si="954"/>
        <v>442000</v>
      </c>
      <c r="Y5333" s="33">
        <f t="shared" si="955"/>
        <v>89.422099227439006</v>
      </c>
      <c r="Z5333" s="33">
        <f t="shared" si="956"/>
        <v>426530</v>
      </c>
      <c r="AA5333" s="34">
        <f t="shared" si="957"/>
        <v>1.0517124491679687E-05</v>
      </c>
      <c r="AB5333" s="33" t="s">
        <v>252</v>
      </c>
      <c r="AC5333" s="35">
        <v>44924</v>
      </c>
      <c r="AD5333" s="33">
        <v>60</v>
      </c>
      <c r="AE5333" s="36">
        <f t="shared" si="958"/>
        <v>44984</v>
      </c>
    </row>
    <row r="5334" spans="2:31" ht="14.5" hidden="1">
      <c r="B5334" s="29" t="s">
        <v>4296</v>
      </c>
      <c r="C5334" s="30" t="str">
        <f t="shared" si="948"/>
        <v>(Acreedores quirografarios)</v>
      </c>
      <c r="D5334" s="30">
        <v>5</v>
      </c>
      <c r="E5334" s="30" t="s">
        <v>5680</v>
      </c>
      <c r="F5334" s="30" t="s">
        <v>5681</v>
      </c>
      <c r="G5334" s="30" t="s">
        <v>4912</v>
      </c>
      <c r="H5334" s="31" t="s">
        <v>4349</v>
      </c>
      <c r="I5334" s="31" t="s">
        <v>48</v>
      </c>
      <c r="J5334" s="32">
        <v>1347000</v>
      </c>
      <c r="K5334" s="33">
        <f t="shared" si="949"/>
        <v>272.51485895782884</v>
      </c>
      <c r="L5334" s="33">
        <v>1299855</v>
      </c>
      <c r="M5334" s="33">
        <v>0</v>
      </c>
      <c r="N5334" s="33">
        <v>0</v>
      </c>
      <c r="O5334" s="33">
        <v>0</v>
      </c>
      <c r="P5334" s="33">
        <f t="shared" si="950"/>
        <v>1347000</v>
      </c>
      <c r="Q5334" s="33">
        <f t="shared" si="951"/>
        <v>272.51485895782884</v>
      </c>
      <c r="R5334" s="33">
        <f t="shared" si="952"/>
        <v>1299855</v>
      </c>
      <c r="S5334" s="31"/>
      <c r="T5334" s="30" t="str">
        <f t="shared" si="953"/>
        <v>COP</v>
      </c>
      <c r="U5334" s="33">
        <v>0</v>
      </c>
      <c r="V5334" s="33">
        <v>0</v>
      </c>
      <c r="W5334" s="33">
        <v>0</v>
      </c>
      <c r="X5334" s="33">
        <f t="shared" si="954"/>
        <v>1347000</v>
      </c>
      <c r="Y5334" s="33">
        <f t="shared" si="955"/>
        <v>272.51485895782884</v>
      </c>
      <c r="Z5334" s="33">
        <f t="shared" si="956"/>
        <v>1299855</v>
      </c>
      <c r="AA5334" s="34">
        <f t="shared" si="957"/>
        <v>3.2051055860390358E-05</v>
      </c>
      <c r="AB5334" s="33" t="s">
        <v>252</v>
      </c>
      <c r="AC5334" s="35">
        <v>44924</v>
      </c>
      <c r="AD5334" s="33">
        <v>60</v>
      </c>
      <c r="AE5334" s="36">
        <f t="shared" si="958"/>
        <v>44984</v>
      </c>
    </row>
    <row r="5335" spans="2:31" ht="14.5" hidden="1">
      <c r="B5335" s="29" t="s">
        <v>4296</v>
      </c>
      <c r="C5335" s="30" t="str">
        <f t="shared" si="948"/>
        <v>(Acreedores quirografarios)</v>
      </c>
      <c r="D5335" s="30">
        <v>5</v>
      </c>
      <c r="E5335" s="30" t="s">
        <v>5680</v>
      </c>
      <c r="F5335" s="30" t="s">
        <v>5681</v>
      </c>
      <c r="G5335" s="30" t="s">
        <v>4912</v>
      </c>
      <c r="H5335" s="31" t="s">
        <v>4350</v>
      </c>
      <c r="I5335" s="31" t="s">
        <v>48</v>
      </c>
      <c r="J5335" s="32">
        <v>939500</v>
      </c>
      <c r="K5335" s="33">
        <f t="shared" si="949"/>
        <v>190.07243414363134</v>
      </c>
      <c r="L5335" s="33">
        <v>906617</v>
      </c>
      <c r="M5335" s="33">
        <v>0</v>
      </c>
      <c r="N5335" s="33">
        <v>0</v>
      </c>
      <c r="O5335" s="33">
        <v>0</v>
      </c>
      <c r="P5335" s="33">
        <f t="shared" si="950"/>
        <v>939500</v>
      </c>
      <c r="Q5335" s="33">
        <f t="shared" si="951"/>
        <v>190.07243414363134</v>
      </c>
      <c r="R5335" s="33">
        <f t="shared" si="952"/>
        <v>906617</v>
      </c>
      <c r="S5335" s="31"/>
      <c r="T5335" s="30" t="str">
        <f t="shared" si="953"/>
        <v>COP</v>
      </c>
      <c r="U5335" s="33">
        <v>0</v>
      </c>
      <c r="V5335" s="33">
        <v>0</v>
      </c>
      <c r="W5335" s="33">
        <v>0</v>
      </c>
      <c r="X5335" s="33">
        <f t="shared" si="954"/>
        <v>939500</v>
      </c>
      <c r="Y5335" s="33">
        <f t="shared" si="955"/>
        <v>190.07243414363134</v>
      </c>
      <c r="Z5335" s="33">
        <f t="shared" si="956"/>
        <v>906617</v>
      </c>
      <c r="AA5335" s="34">
        <f t="shared" si="957"/>
        <v>2.2354825815940644E-05</v>
      </c>
      <c r="AB5335" s="33" t="s">
        <v>252</v>
      </c>
      <c r="AC5335" s="35">
        <v>44924</v>
      </c>
      <c r="AD5335" s="33">
        <v>60</v>
      </c>
      <c r="AE5335" s="36">
        <f t="shared" si="958"/>
        <v>44984</v>
      </c>
    </row>
    <row r="5336" spans="2:31" ht="14.5" hidden="1">
      <c r="B5336" s="29" t="s">
        <v>4296</v>
      </c>
      <c r="C5336" s="30" t="str">
        <f t="shared" si="948"/>
        <v>(Acreedores quirografarios)</v>
      </c>
      <c r="D5336" s="30">
        <v>5</v>
      </c>
      <c r="E5336" s="30" t="s">
        <v>5680</v>
      </c>
      <c r="F5336" s="30" t="s">
        <v>5681</v>
      </c>
      <c r="G5336" s="30" t="s">
        <v>4912</v>
      </c>
      <c r="H5336" s="31" t="s">
        <v>4351</v>
      </c>
      <c r="I5336" s="31" t="s">
        <v>48</v>
      </c>
      <c r="J5336" s="32">
        <v>221000</v>
      </c>
      <c r="K5336" s="33">
        <f t="shared" si="949"/>
        <v>44.711049613719503</v>
      </c>
      <c r="L5336" s="33">
        <v>213265</v>
      </c>
      <c r="M5336" s="33">
        <v>0</v>
      </c>
      <c r="N5336" s="33">
        <v>0</v>
      </c>
      <c r="O5336" s="33">
        <v>0</v>
      </c>
      <c r="P5336" s="33">
        <f t="shared" si="950"/>
        <v>221000</v>
      </c>
      <c r="Q5336" s="33">
        <f t="shared" si="951"/>
        <v>44.711049613719503</v>
      </c>
      <c r="R5336" s="33">
        <f t="shared" si="952"/>
        <v>213265</v>
      </c>
      <c r="S5336" s="31"/>
      <c r="T5336" s="30" t="str">
        <f t="shared" si="953"/>
        <v>COP</v>
      </c>
      <c r="U5336" s="33">
        <v>0</v>
      </c>
      <c r="V5336" s="33">
        <v>0</v>
      </c>
      <c r="W5336" s="33">
        <v>0</v>
      </c>
      <c r="X5336" s="33">
        <f t="shared" si="954"/>
        <v>221000</v>
      </c>
      <c r="Y5336" s="33">
        <f t="shared" si="955"/>
        <v>44.711049613719503</v>
      </c>
      <c r="Z5336" s="33">
        <f t="shared" si="956"/>
        <v>213265</v>
      </c>
      <c r="AA5336" s="34">
        <f t="shared" si="957"/>
        <v>5.2585622458398434E-06</v>
      </c>
      <c r="AB5336" s="33" t="s">
        <v>252</v>
      </c>
      <c r="AC5336" s="35">
        <v>44925</v>
      </c>
      <c r="AD5336" s="33">
        <v>60</v>
      </c>
      <c r="AE5336" s="36">
        <f t="shared" si="958"/>
        <v>44985</v>
      </c>
    </row>
    <row r="5337" spans="2:31" ht="14.5" hidden="1">
      <c r="B5337" s="29" t="s">
        <v>4296</v>
      </c>
      <c r="C5337" s="30" t="str">
        <f t="shared" si="948"/>
        <v>(Acreedores quirografarios)</v>
      </c>
      <c r="D5337" s="30">
        <v>5</v>
      </c>
      <c r="E5337" s="30" t="s">
        <v>5680</v>
      </c>
      <c r="F5337" s="30" t="s">
        <v>5681</v>
      </c>
      <c r="G5337" s="30" t="s">
        <v>4912</v>
      </c>
      <c r="H5337" s="31" t="s">
        <v>4352</v>
      </c>
      <c r="I5337" s="31" t="s">
        <v>48</v>
      </c>
      <c r="J5337" s="32">
        <v>281000</v>
      </c>
      <c r="K5337" s="33">
        <f t="shared" si="949"/>
        <v>56.849796115181817</v>
      </c>
      <c r="L5337" s="33">
        <v>271165</v>
      </c>
      <c r="M5337" s="33">
        <v>0</v>
      </c>
      <c r="N5337" s="33">
        <v>0</v>
      </c>
      <c r="O5337" s="33">
        <v>0</v>
      </c>
      <c r="P5337" s="33">
        <f t="shared" si="950"/>
        <v>281000</v>
      </c>
      <c r="Q5337" s="33">
        <f t="shared" si="951"/>
        <v>56.849796115181817</v>
      </c>
      <c r="R5337" s="33">
        <f t="shared" si="952"/>
        <v>271165</v>
      </c>
      <c r="S5337" s="31"/>
      <c r="T5337" s="30" t="str">
        <f t="shared" si="953"/>
        <v>COP</v>
      </c>
      <c r="U5337" s="33">
        <v>0</v>
      </c>
      <c r="V5337" s="33">
        <v>0</v>
      </c>
      <c r="W5337" s="33">
        <v>0</v>
      </c>
      <c r="X5337" s="33">
        <f t="shared" si="954"/>
        <v>281000</v>
      </c>
      <c r="Y5337" s="33">
        <f t="shared" si="955"/>
        <v>56.849796115181817</v>
      </c>
      <c r="Z5337" s="33">
        <f t="shared" si="956"/>
        <v>271165</v>
      </c>
      <c r="AA5337" s="34">
        <f t="shared" si="957"/>
        <v>6.686226203986407E-06</v>
      </c>
      <c r="AB5337" s="33" t="s">
        <v>252</v>
      </c>
      <c r="AC5337" s="35">
        <v>44925</v>
      </c>
      <c r="AD5337" s="33">
        <v>60</v>
      </c>
      <c r="AE5337" s="36">
        <f t="shared" si="958"/>
        <v>44985</v>
      </c>
    </row>
    <row r="5338" spans="2:31" ht="14.5" hidden="1">
      <c r="B5338" s="29" t="s">
        <v>4296</v>
      </c>
      <c r="C5338" s="30" t="str">
        <f t="shared" si="948"/>
        <v>(Acreedores quirografarios)</v>
      </c>
      <c r="D5338" s="30">
        <v>5</v>
      </c>
      <c r="E5338" s="30" t="s">
        <v>5680</v>
      </c>
      <c r="F5338" s="30" t="s">
        <v>5681</v>
      </c>
      <c r="G5338" s="30" t="s">
        <v>4912</v>
      </c>
      <c r="H5338" s="31" t="s">
        <v>4353</v>
      </c>
      <c r="I5338" s="31" t="s">
        <v>48</v>
      </c>
      <c r="J5338" s="32">
        <v>219500</v>
      </c>
      <c r="K5338" s="33">
        <f t="shared" si="949"/>
        <v>44.407476126083623</v>
      </c>
      <c r="L5338" s="33">
        <v>211817</v>
      </c>
      <c r="M5338" s="33">
        <v>0</v>
      </c>
      <c r="N5338" s="33">
        <v>0</v>
      </c>
      <c r="O5338" s="33">
        <v>0</v>
      </c>
      <c r="P5338" s="33">
        <f t="shared" si="950"/>
        <v>219500</v>
      </c>
      <c r="Q5338" s="33">
        <f t="shared" si="951"/>
        <v>44.407476126083623</v>
      </c>
      <c r="R5338" s="33">
        <f t="shared" si="952"/>
        <v>211817</v>
      </c>
      <c r="S5338" s="31"/>
      <c r="T5338" s="30" t="str">
        <f t="shared" si="953"/>
        <v>COP</v>
      </c>
      <c r="U5338" s="33">
        <v>0</v>
      </c>
      <c r="V5338" s="33">
        <v>0</v>
      </c>
      <c r="W5338" s="33">
        <v>0</v>
      </c>
      <c r="X5338" s="33">
        <f t="shared" si="954"/>
        <v>219500</v>
      </c>
      <c r="Y5338" s="33">
        <f t="shared" si="955"/>
        <v>44.407476126083623</v>
      </c>
      <c r="Z5338" s="33">
        <f t="shared" si="956"/>
        <v>211817</v>
      </c>
      <c r="AA5338" s="34">
        <f t="shared" si="957"/>
        <v>5.2228583181818777E-06</v>
      </c>
      <c r="AB5338" s="33" t="s">
        <v>252</v>
      </c>
      <c r="AC5338" s="35">
        <v>44925</v>
      </c>
      <c r="AD5338" s="33">
        <v>60</v>
      </c>
      <c r="AE5338" s="36">
        <f t="shared" si="958"/>
        <v>44985</v>
      </c>
    </row>
    <row r="5339" spans="2:31" ht="14.5" hidden="1">
      <c r="B5339" s="29" t="s">
        <v>4296</v>
      </c>
      <c r="C5339" s="30" t="str">
        <f t="shared" si="948"/>
        <v>(Acreedores quirografarios)</v>
      </c>
      <c r="D5339" s="30">
        <v>5</v>
      </c>
      <c r="E5339" s="30" t="s">
        <v>5680</v>
      </c>
      <c r="F5339" s="30" t="s">
        <v>5681</v>
      </c>
      <c r="G5339" s="30" t="s">
        <v>4912</v>
      </c>
      <c r="H5339" s="31" t="s">
        <v>4354</v>
      </c>
      <c r="I5339" s="31" t="s">
        <v>48</v>
      </c>
      <c r="J5339" s="32">
        <v>281000</v>
      </c>
      <c r="K5339" s="33">
        <f t="shared" si="949"/>
        <v>56.849796115181817</v>
      </c>
      <c r="L5339" s="33">
        <v>271165</v>
      </c>
      <c r="M5339" s="33">
        <v>0</v>
      </c>
      <c r="N5339" s="33">
        <v>0</v>
      </c>
      <c r="O5339" s="33">
        <v>0</v>
      </c>
      <c r="P5339" s="33">
        <f t="shared" si="950"/>
        <v>281000</v>
      </c>
      <c r="Q5339" s="33">
        <f t="shared" si="951"/>
        <v>56.849796115181817</v>
      </c>
      <c r="R5339" s="33">
        <f t="shared" si="952"/>
        <v>271165</v>
      </c>
      <c r="S5339" s="31"/>
      <c r="T5339" s="30" t="str">
        <f t="shared" si="953"/>
        <v>COP</v>
      </c>
      <c r="U5339" s="33">
        <v>0</v>
      </c>
      <c r="V5339" s="33">
        <v>0</v>
      </c>
      <c r="W5339" s="33">
        <v>0</v>
      </c>
      <c r="X5339" s="33">
        <f t="shared" si="954"/>
        <v>281000</v>
      </c>
      <c r="Y5339" s="33">
        <f t="shared" si="955"/>
        <v>56.849796115181817</v>
      </c>
      <c r="Z5339" s="33">
        <f t="shared" si="956"/>
        <v>271165</v>
      </c>
      <c r="AA5339" s="34">
        <f t="shared" si="957"/>
        <v>6.686226203986407E-06</v>
      </c>
      <c r="AB5339" s="33" t="s">
        <v>252</v>
      </c>
      <c r="AC5339" s="35">
        <v>44925</v>
      </c>
      <c r="AD5339" s="33">
        <v>60</v>
      </c>
      <c r="AE5339" s="36">
        <f t="shared" si="958"/>
        <v>44985</v>
      </c>
    </row>
    <row r="5340" spans="2:31" ht="14.5" hidden="1">
      <c r="B5340" s="29" t="s">
        <v>4296</v>
      </c>
      <c r="C5340" s="30" t="str">
        <f t="shared" si="948"/>
        <v>(Acreedores quirografarios)</v>
      </c>
      <c r="D5340" s="30">
        <v>5</v>
      </c>
      <c r="E5340" s="30" t="s">
        <v>5680</v>
      </c>
      <c r="F5340" s="30" t="s">
        <v>5681</v>
      </c>
      <c r="G5340" s="30" t="s">
        <v>4912</v>
      </c>
      <c r="H5340" s="31" t="s">
        <v>4355</v>
      </c>
      <c r="I5340" s="31" t="s">
        <v>48</v>
      </c>
      <c r="J5340" s="32">
        <v>221000</v>
      </c>
      <c r="K5340" s="33">
        <f t="shared" si="949"/>
        <v>44.711049613719503</v>
      </c>
      <c r="L5340" s="33">
        <v>213265</v>
      </c>
      <c r="M5340" s="33">
        <v>0</v>
      </c>
      <c r="N5340" s="33">
        <v>0</v>
      </c>
      <c r="O5340" s="33">
        <v>0</v>
      </c>
      <c r="P5340" s="33">
        <f t="shared" si="950"/>
        <v>221000</v>
      </c>
      <c r="Q5340" s="33">
        <f t="shared" si="951"/>
        <v>44.711049613719503</v>
      </c>
      <c r="R5340" s="33">
        <f t="shared" si="952"/>
        <v>213265</v>
      </c>
      <c r="S5340" s="31"/>
      <c r="T5340" s="30" t="str">
        <f t="shared" si="953"/>
        <v>COP</v>
      </c>
      <c r="U5340" s="33">
        <v>0</v>
      </c>
      <c r="V5340" s="33">
        <v>0</v>
      </c>
      <c r="W5340" s="33">
        <v>0</v>
      </c>
      <c r="X5340" s="33">
        <f t="shared" si="954"/>
        <v>221000</v>
      </c>
      <c r="Y5340" s="33">
        <f t="shared" si="955"/>
        <v>44.711049613719503</v>
      </c>
      <c r="Z5340" s="33">
        <f t="shared" si="956"/>
        <v>213265</v>
      </c>
      <c r="AA5340" s="34">
        <f t="shared" si="957"/>
        <v>5.2585622458398434E-06</v>
      </c>
      <c r="AB5340" s="33" t="s">
        <v>252</v>
      </c>
      <c r="AC5340" s="35">
        <v>44925</v>
      </c>
      <c r="AD5340" s="33">
        <v>60</v>
      </c>
      <c r="AE5340" s="36">
        <f t="shared" si="958"/>
        <v>44985</v>
      </c>
    </row>
    <row r="5341" spans="2:31" ht="14.5" hidden="1">
      <c r="B5341" s="29" t="s">
        <v>4296</v>
      </c>
      <c r="C5341" s="30" t="str">
        <f t="shared" si="948"/>
        <v>(Acreedores quirografarios)</v>
      </c>
      <c r="D5341" s="30">
        <v>5</v>
      </c>
      <c r="E5341" s="30" t="s">
        <v>5680</v>
      </c>
      <c r="F5341" s="30" t="s">
        <v>5681</v>
      </c>
      <c r="G5341" s="30" t="s">
        <v>4912</v>
      </c>
      <c r="H5341" s="31" t="s">
        <v>4356</v>
      </c>
      <c r="I5341" s="31" t="s">
        <v>48</v>
      </c>
      <c r="J5341" s="32">
        <v>469000</v>
      </c>
      <c r="K5341" s="33">
        <f t="shared" si="949"/>
        <v>94.884535153097048</v>
      </c>
      <c r="L5341" s="33">
        <v>452585</v>
      </c>
      <c r="M5341" s="33">
        <v>0</v>
      </c>
      <c r="N5341" s="33">
        <v>0</v>
      </c>
      <c r="O5341" s="33">
        <v>0</v>
      </c>
      <c r="P5341" s="33">
        <f t="shared" si="950"/>
        <v>469000</v>
      </c>
      <c r="Q5341" s="33">
        <f t="shared" si="951"/>
        <v>94.884535153097048</v>
      </c>
      <c r="R5341" s="33">
        <f t="shared" si="952"/>
        <v>452585</v>
      </c>
      <c r="S5341" s="31"/>
      <c r="T5341" s="30" t="str">
        <f t="shared" si="953"/>
        <v>COP</v>
      </c>
      <c r="U5341" s="33">
        <v>0</v>
      </c>
      <c r="V5341" s="33">
        <v>0</v>
      </c>
      <c r="W5341" s="33">
        <v>0</v>
      </c>
      <c r="X5341" s="33">
        <f t="shared" si="954"/>
        <v>469000</v>
      </c>
      <c r="Y5341" s="33">
        <f t="shared" si="955"/>
        <v>94.884535153097048</v>
      </c>
      <c r="Z5341" s="33">
        <f t="shared" si="956"/>
        <v>452585</v>
      </c>
      <c r="AA5341" s="34">
        <f t="shared" si="957"/>
        <v>1.1159573272845642E-05</v>
      </c>
      <c r="AB5341" s="33" t="s">
        <v>252</v>
      </c>
      <c r="AC5341" s="35">
        <v>44926</v>
      </c>
      <c r="AD5341" s="33">
        <v>60</v>
      </c>
      <c r="AE5341" s="36">
        <f t="shared" si="958"/>
        <v>44986</v>
      </c>
    </row>
    <row r="5342" spans="2:31" ht="14.5" hidden="1">
      <c r="B5342" s="29" t="s">
        <v>4296</v>
      </c>
      <c r="C5342" s="30" t="str">
        <f t="shared" si="948"/>
        <v>(Acreedores quirografarios)</v>
      </c>
      <c r="D5342" s="30">
        <v>5</v>
      </c>
      <c r="E5342" s="30" t="s">
        <v>5680</v>
      </c>
      <c r="F5342" s="30" t="s">
        <v>5681</v>
      </c>
      <c r="G5342" s="30" t="s">
        <v>4912</v>
      </c>
      <c r="H5342" s="31" t="s">
        <v>4357</v>
      </c>
      <c r="I5342" s="31" t="s">
        <v>48</v>
      </c>
      <c r="J5342" s="32">
        <v>189500</v>
      </c>
      <c r="K5342" s="33">
        <f t="shared" si="949"/>
        <v>38.338102875352469</v>
      </c>
      <c r="L5342" s="33">
        <v>182867</v>
      </c>
      <c r="M5342" s="33">
        <v>0</v>
      </c>
      <c r="N5342" s="33">
        <v>0</v>
      </c>
      <c r="O5342" s="33">
        <v>0</v>
      </c>
      <c r="P5342" s="33">
        <f t="shared" si="950"/>
        <v>189500</v>
      </c>
      <c r="Q5342" s="33">
        <f t="shared" si="951"/>
        <v>38.338102875352469</v>
      </c>
      <c r="R5342" s="33">
        <f t="shared" si="952"/>
        <v>182867</v>
      </c>
      <c r="S5342" s="31"/>
      <c r="T5342" s="30" t="str">
        <f t="shared" si="953"/>
        <v>COP</v>
      </c>
      <c r="U5342" s="33">
        <v>0</v>
      </c>
      <c r="V5342" s="33">
        <v>0</v>
      </c>
      <c r="W5342" s="33">
        <v>0</v>
      </c>
      <c r="X5342" s="33">
        <f t="shared" si="954"/>
        <v>189500</v>
      </c>
      <c r="Y5342" s="33">
        <f t="shared" si="955"/>
        <v>38.338102875352469</v>
      </c>
      <c r="Z5342" s="33">
        <f t="shared" si="956"/>
        <v>182867</v>
      </c>
      <c r="AA5342" s="34">
        <f t="shared" si="957"/>
        <v>4.5090263391085959E-06</v>
      </c>
      <c r="AB5342" s="33" t="s">
        <v>252</v>
      </c>
      <c r="AC5342" s="35">
        <v>44926</v>
      </c>
      <c r="AD5342" s="33">
        <v>60</v>
      </c>
      <c r="AE5342" s="36">
        <f t="shared" si="958"/>
        <v>44986</v>
      </c>
    </row>
    <row r="5343" spans="2:31" ht="14.5" hidden="1">
      <c r="B5343" s="29" t="s">
        <v>4296</v>
      </c>
      <c r="C5343" s="30" t="str">
        <f t="shared" si="948"/>
        <v>(Acreedores quirografarios)</v>
      </c>
      <c r="D5343" s="30">
        <v>5</v>
      </c>
      <c r="E5343" s="30" t="s">
        <v>5680</v>
      </c>
      <c r="F5343" s="30" t="s">
        <v>5681</v>
      </c>
      <c r="G5343" s="30" t="s">
        <v>4912</v>
      </c>
      <c r="H5343" s="31" t="s">
        <v>4358</v>
      </c>
      <c r="I5343" s="31" t="s">
        <v>48</v>
      </c>
      <c r="J5343" s="32">
        <v>281000</v>
      </c>
      <c r="K5343" s="33">
        <f t="shared" si="949"/>
        <v>56.849796115181817</v>
      </c>
      <c r="L5343" s="33">
        <v>271165</v>
      </c>
      <c r="M5343" s="33">
        <v>0</v>
      </c>
      <c r="N5343" s="33">
        <v>0</v>
      </c>
      <c r="O5343" s="33">
        <v>0</v>
      </c>
      <c r="P5343" s="33">
        <f t="shared" si="950"/>
        <v>281000</v>
      </c>
      <c r="Q5343" s="33">
        <f t="shared" si="951"/>
        <v>56.849796115181817</v>
      </c>
      <c r="R5343" s="33">
        <f t="shared" si="952"/>
        <v>271165</v>
      </c>
      <c r="S5343" s="31"/>
      <c r="T5343" s="30" t="str">
        <f t="shared" si="953"/>
        <v>COP</v>
      </c>
      <c r="U5343" s="33">
        <v>0</v>
      </c>
      <c r="V5343" s="33">
        <v>0</v>
      </c>
      <c r="W5343" s="33">
        <v>0</v>
      </c>
      <c r="X5343" s="33">
        <f t="shared" si="954"/>
        <v>281000</v>
      </c>
      <c r="Y5343" s="33">
        <f t="shared" si="955"/>
        <v>56.849796115181817</v>
      </c>
      <c r="Z5343" s="33">
        <f t="shared" si="956"/>
        <v>271165</v>
      </c>
      <c r="AA5343" s="34">
        <f t="shared" si="957"/>
        <v>6.686226203986407E-06</v>
      </c>
      <c r="AB5343" s="33" t="s">
        <v>252</v>
      </c>
      <c r="AC5343" s="35">
        <v>44926</v>
      </c>
      <c r="AD5343" s="33">
        <v>60</v>
      </c>
      <c r="AE5343" s="36">
        <f t="shared" si="958"/>
        <v>44986</v>
      </c>
    </row>
    <row r="5344" spans="2:31" ht="14.5" hidden="1">
      <c r="B5344" s="29" t="s">
        <v>4296</v>
      </c>
      <c r="C5344" s="30" t="str">
        <f t="shared" si="948"/>
        <v>(Acreedores quirografarios)</v>
      </c>
      <c r="D5344" s="30">
        <v>5</v>
      </c>
      <c r="E5344" s="30" t="s">
        <v>5680</v>
      </c>
      <c r="F5344" s="30" t="s">
        <v>5681</v>
      </c>
      <c r="G5344" s="30" t="s">
        <v>4912</v>
      </c>
      <c r="H5344" s="31" t="s">
        <v>4359</v>
      </c>
      <c r="I5344" s="31" t="s">
        <v>48</v>
      </c>
      <c r="J5344" s="32">
        <v>249500</v>
      </c>
      <c r="K5344" s="33">
        <f t="shared" si="949"/>
        <v>50.476849376814783</v>
      </c>
      <c r="L5344" s="33">
        <v>240767</v>
      </c>
      <c r="M5344" s="33">
        <v>0</v>
      </c>
      <c r="N5344" s="33">
        <v>0</v>
      </c>
      <c r="O5344" s="33">
        <v>0</v>
      </c>
      <c r="P5344" s="33">
        <f t="shared" si="950"/>
        <v>249500</v>
      </c>
      <c r="Q5344" s="33">
        <f t="shared" si="951"/>
        <v>50.476849376814783</v>
      </c>
      <c r="R5344" s="33">
        <f t="shared" si="952"/>
        <v>240767</v>
      </c>
      <c r="S5344" s="31"/>
      <c r="T5344" s="30" t="str">
        <f t="shared" si="953"/>
        <v>COP</v>
      </c>
      <c r="U5344" s="33">
        <v>0</v>
      </c>
      <c r="V5344" s="33">
        <v>0</v>
      </c>
      <c r="W5344" s="33">
        <v>0</v>
      </c>
      <c r="X5344" s="33">
        <f t="shared" si="954"/>
        <v>249500</v>
      </c>
      <c r="Y5344" s="33">
        <f t="shared" si="955"/>
        <v>50.476849376814783</v>
      </c>
      <c r="Z5344" s="33">
        <f t="shared" si="956"/>
        <v>240767</v>
      </c>
      <c r="AA5344" s="34">
        <f t="shared" si="957"/>
        <v>5.9366902972551595E-06</v>
      </c>
      <c r="AB5344" s="33" t="s">
        <v>252</v>
      </c>
      <c r="AC5344" s="35">
        <v>44926</v>
      </c>
      <c r="AD5344" s="33">
        <v>60</v>
      </c>
      <c r="AE5344" s="36">
        <f t="shared" si="958"/>
        <v>44986</v>
      </c>
    </row>
    <row r="5345" spans="2:31" ht="14.5" hidden="1">
      <c r="B5345" s="29" t="s">
        <v>4296</v>
      </c>
      <c r="C5345" s="30" t="str">
        <f t="shared" si="948"/>
        <v>(Acreedores quirografarios)</v>
      </c>
      <c r="D5345" s="30">
        <v>5</v>
      </c>
      <c r="E5345" s="30" t="s">
        <v>5680</v>
      </c>
      <c r="F5345" s="30" t="s">
        <v>5681</v>
      </c>
      <c r="G5345" s="30" t="s">
        <v>4912</v>
      </c>
      <c r="H5345" s="31" t="s">
        <v>4360</v>
      </c>
      <c r="I5345" s="31" t="s">
        <v>48</v>
      </c>
      <c r="J5345" s="32">
        <v>296500</v>
      </c>
      <c r="K5345" s="33">
        <f t="shared" si="949"/>
        <v>59.985534136293587</v>
      </c>
      <c r="L5345" s="33">
        <v>286122</v>
      </c>
      <c r="M5345" s="33">
        <v>0</v>
      </c>
      <c r="N5345" s="33">
        <v>0</v>
      </c>
      <c r="O5345" s="33">
        <v>0</v>
      </c>
      <c r="P5345" s="33">
        <f t="shared" si="950"/>
        <v>296500</v>
      </c>
      <c r="Q5345" s="33">
        <f t="shared" si="951"/>
        <v>59.985534136293587</v>
      </c>
      <c r="R5345" s="33">
        <f t="shared" si="952"/>
        <v>286122</v>
      </c>
      <c r="S5345" s="31"/>
      <c r="T5345" s="30" t="str">
        <f t="shared" si="953"/>
        <v>COP</v>
      </c>
      <c r="U5345" s="33">
        <v>0</v>
      </c>
      <c r="V5345" s="33">
        <v>0</v>
      </c>
      <c r="W5345" s="33">
        <v>0</v>
      </c>
      <c r="X5345" s="33">
        <f t="shared" si="954"/>
        <v>296500</v>
      </c>
      <c r="Y5345" s="33">
        <f t="shared" si="955"/>
        <v>59.985534136293587</v>
      </c>
      <c r="Z5345" s="33">
        <f t="shared" si="956"/>
        <v>286122</v>
      </c>
      <c r="AA5345" s="34">
        <f t="shared" si="957"/>
        <v>7.0550270644699679E-06</v>
      </c>
      <c r="AB5345" s="33" t="s">
        <v>252</v>
      </c>
      <c r="AC5345" s="35">
        <v>44926</v>
      </c>
      <c r="AD5345" s="33">
        <v>60</v>
      </c>
      <c r="AE5345" s="36">
        <f t="shared" si="958"/>
        <v>44986</v>
      </c>
    </row>
    <row r="5346" spans="2:31" ht="14.5" hidden="1">
      <c r="B5346" s="29" t="s">
        <v>4296</v>
      </c>
      <c r="C5346" s="30" t="str">
        <f t="shared" si="948"/>
        <v>(Acreedores quirografarios)</v>
      </c>
      <c r="D5346" s="30">
        <v>5</v>
      </c>
      <c r="E5346" s="30" t="s">
        <v>5680</v>
      </c>
      <c r="F5346" s="30" t="s">
        <v>5681</v>
      </c>
      <c r="G5346" s="30" t="s">
        <v>4912</v>
      </c>
      <c r="H5346" s="31" t="s">
        <v>4361</v>
      </c>
      <c r="I5346" s="31" t="s">
        <v>48</v>
      </c>
      <c r="J5346" s="32">
        <v>1023000</v>
      </c>
      <c r="K5346" s="33">
        <f t="shared" si="949"/>
        <v>206.96562784993236</v>
      </c>
      <c r="L5346" s="33">
        <v>987195</v>
      </c>
      <c r="M5346" s="33">
        <v>0</v>
      </c>
      <c r="N5346" s="33">
        <v>0</v>
      </c>
      <c r="O5346" s="33">
        <v>0</v>
      </c>
      <c r="P5346" s="33">
        <f t="shared" si="950"/>
        <v>1023000</v>
      </c>
      <c r="Q5346" s="33">
        <f t="shared" si="951"/>
        <v>206.96562784993236</v>
      </c>
      <c r="R5346" s="33">
        <f t="shared" si="952"/>
        <v>987195</v>
      </c>
      <c r="S5346" s="31"/>
      <c r="T5346" s="30" t="str">
        <f t="shared" si="953"/>
        <v>COP</v>
      </c>
      <c r="U5346" s="33">
        <v>0</v>
      </c>
      <c r="V5346" s="33">
        <v>0</v>
      </c>
      <c r="W5346" s="33">
        <v>0</v>
      </c>
      <c r="X5346" s="33">
        <f t="shared" si="954"/>
        <v>1023000</v>
      </c>
      <c r="Y5346" s="33">
        <f t="shared" si="955"/>
        <v>206.96562784993236</v>
      </c>
      <c r="Z5346" s="33">
        <f t="shared" si="956"/>
        <v>987195</v>
      </c>
      <c r="AA5346" s="34">
        <f t="shared" si="957"/>
        <v>2.4341670486398915E-05</v>
      </c>
      <c r="AB5346" s="33" t="s">
        <v>252</v>
      </c>
      <c r="AC5346" s="35">
        <v>44926</v>
      </c>
      <c r="AD5346" s="33">
        <v>60</v>
      </c>
      <c r="AE5346" s="36">
        <f t="shared" si="958"/>
        <v>44986</v>
      </c>
    </row>
    <row r="5347" spans="2:31" ht="14.5" hidden="1">
      <c r="B5347" s="29" t="s">
        <v>4296</v>
      </c>
      <c r="C5347" s="30" t="str">
        <f t="shared" si="948"/>
        <v>(Acreedores quirografarios)</v>
      </c>
      <c r="D5347" s="30">
        <v>5</v>
      </c>
      <c r="E5347" s="30" t="s">
        <v>5680</v>
      </c>
      <c r="F5347" s="30" t="s">
        <v>5681</v>
      </c>
      <c r="G5347" s="30" t="s">
        <v>4912</v>
      </c>
      <c r="H5347" s="31" t="s">
        <v>4362</v>
      </c>
      <c r="I5347" s="31" t="s">
        <v>48</v>
      </c>
      <c r="J5347" s="32">
        <v>477460</v>
      </c>
      <c r="K5347" s="33">
        <f t="shared" si="949"/>
        <v>94.882857951507901</v>
      </c>
      <c r="L5347" s="33">
        <v>452577</v>
      </c>
      <c r="M5347" s="33">
        <v>0</v>
      </c>
      <c r="N5347" s="33">
        <v>0</v>
      </c>
      <c r="O5347" s="33">
        <v>0</v>
      </c>
      <c r="P5347" s="33">
        <f t="shared" si="950"/>
        <v>477460</v>
      </c>
      <c r="Q5347" s="33">
        <f t="shared" si="951"/>
        <v>94.882857951507901</v>
      </c>
      <c r="R5347" s="33">
        <f t="shared" si="952"/>
        <v>452577</v>
      </c>
      <c r="S5347" s="31"/>
      <c r="T5347" s="30" t="str">
        <f t="shared" si="953"/>
        <v>COP</v>
      </c>
      <c r="U5347" s="33">
        <v>0</v>
      </c>
      <c r="V5347" s="33">
        <v>0</v>
      </c>
      <c r="W5347" s="33">
        <v>0</v>
      </c>
      <c r="X5347" s="33">
        <f t="shared" si="954"/>
        <v>477460</v>
      </c>
      <c r="Y5347" s="33">
        <f t="shared" si="955"/>
        <v>94.882857951507901</v>
      </c>
      <c r="Z5347" s="33">
        <f t="shared" si="956"/>
        <v>452577</v>
      </c>
      <c r="AA5347" s="34">
        <f t="shared" si="957"/>
        <v>1.1159376013576813E-05</v>
      </c>
      <c r="AB5347" s="33" t="s">
        <v>252</v>
      </c>
      <c r="AC5347" s="35">
        <v>44930</v>
      </c>
      <c r="AD5347" s="33">
        <v>60</v>
      </c>
      <c r="AE5347" s="36">
        <f t="shared" si="958"/>
        <v>44990</v>
      </c>
    </row>
    <row r="5348" spans="2:31" ht="14.5" hidden="1">
      <c r="B5348" s="29" t="s">
        <v>4296</v>
      </c>
      <c r="C5348" s="30" t="str">
        <f t="shared" si="948"/>
        <v>(Acreedores quirografarios)</v>
      </c>
      <c r="D5348" s="30">
        <v>5</v>
      </c>
      <c r="E5348" s="30" t="s">
        <v>5680</v>
      </c>
      <c r="F5348" s="30" t="s">
        <v>5681</v>
      </c>
      <c r="G5348" s="30" t="s">
        <v>4912</v>
      </c>
      <c r="H5348" s="31" t="s">
        <v>4363</v>
      </c>
      <c r="I5348" s="31" t="s">
        <v>48</v>
      </c>
      <c r="J5348" s="32">
        <v>787560</v>
      </c>
      <c r="K5348" s="33">
        <f t="shared" si="949"/>
        <v>157.29928614107359</v>
      </c>
      <c r="L5348" s="33">
        <v>750294</v>
      </c>
      <c r="M5348" s="33">
        <v>0</v>
      </c>
      <c r="N5348" s="33">
        <v>0</v>
      </c>
      <c r="O5348" s="33">
        <v>0</v>
      </c>
      <c r="P5348" s="33">
        <f t="shared" si="950"/>
        <v>787560</v>
      </c>
      <c r="Q5348" s="33">
        <f t="shared" si="951"/>
        <v>157.29928614107359</v>
      </c>
      <c r="R5348" s="33">
        <f t="shared" si="952"/>
        <v>750294</v>
      </c>
      <c r="S5348" s="31"/>
      <c r="T5348" s="30" t="str">
        <f t="shared" si="953"/>
        <v>COP</v>
      </c>
      <c r="U5348" s="33">
        <v>0</v>
      </c>
      <c r="V5348" s="33">
        <v>0</v>
      </c>
      <c r="W5348" s="33">
        <v>0</v>
      </c>
      <c r="X5348" s="33">
        <f t="shared" si="954"/>
        <v>787560</v>
      </c>
      <c r="Y5348" s="33">
        <f t="shared" si="955"/>
        <v>157.29928614107359</v>
      </c>
      <c r="Z5348" s="33">
        <f t="shared" si="956"/>
        <v>750294</v>
      </c>
      <c r="AA5348" s="34">
        <f t="shared" si="957"/>
        <v>1.8500305730805146E-05</v>
      </c>
      <c r="AB5348" s="33" t="s">
        <v>252</v>
      </c>
      <c r="AC5348" s="35">
        <v>44930</v>
      </c>
      <c r="AD5348" s="33">
        <v>60</v>
      </c>
      <c r="AE5348" s="36">
        <f t="shared" si="958"/>
        <v>44990</v>
      </c>
    </row>
    <row r="5349" spans="2:31" ht="14.5" hidden="1">
      <c r="B5349" s="29" t="s">
        <v>4296</v>
      </c>
      <c r="C5349" s="30" t="str">
        <f t="shared" si="948"/>
        <v>(Acreedores quirografarios)</v>
      </c>
      <c r="D5349" s="30">
        <v>5</v>
      </c>
      <c r="E5349" s="30" t="s">
        <v>5680</v>
      </c>
      <c r="F5349" s="30" t="s">
        <v>5681</v>
      </c>
      <c r="G5349" s="30" t="s">
        <v>4912</v>
      </c>
      <c r="H5349" s="31" t="s">
        <v>4364</v>
      </c>
      <c r="I5349" s="31" t="s">
        <v>48</v>
      </c>
      <c r="J5349" s="32">
        <v>1104480</v>
      </c>
      <c r="K5349" s="33">
        <f t="shared" si="949"/>
        <v>219.82200698135159</v>
      </c>
      <c r="L5349" s="33">
        <v>1048518</v>
      </c>
      <c r="M5349" s="33">
        <v>0</v>
      </c>
      <c r="N5349" s="33">
        <v>0</v>
      </c>
      <c r="O5349" s="33">
        <v>0</v>
      </c>
      <c r="P5349" s="33">
        <f t="shared" si="950"/>
        <v>1104480</v>
      </c>
      <c r="Q5349" s="33">
        <f t="shared" si="951"/>
        <v>219.82200698135159</v>
      </c>
      <c r="R5349" s="33">
        <f t="shared" si="952"/>
        <v>1048518</v>
      </c>
      <c r="S5349" s="31"/>
      <c r="T5349" s="30" t="str">
        <f t="shared" si="953"/>
        <v>COP</v>
      </c>
      <c r="U5349" s="33">
        <v>0</v>
      </c>
      <c r="V5349" s="33">
        <v>0</v>
      </c>
      <c r="W5349" s="33">
        <v>0</v>
      </c>
      <c r="X5349" s="33">
        <f t="shared" si="954"/>
        <v>1104480</v>
      </c>
      <c r="Y5349" s="33">
        <f t="shared" si="955"/>
        <v>219.82200698135159</v>
      </c>
      <c r="Z5349" s="33">
        <f t="shared" si="956"/>
        <v>1048518</v>
      </c>
      <c r="AA5349" s="34">
        <f t="shared" si="957"/>
        <v>2.5853736754195488E-05</v>
      </c>
      <c r="AB5349" s="33" t="s">
        <v>252</v>
      </c>
      <c r="AC5349" s="35">
        <v>44930</v>
      </c>
      <c r="AD5349" s="33">
        <v>60</v>
      </c>
      <c r="AE5349" s="36">
        <f t="shared" si="958"/>
        <v>44990</v>
      </c>
    </row>
    <row r="5350" spans="2:31" ht="14.5" hidden="1">
      <c r="B5350" s="29" t="s">
        <v>4296</v>
      </c>
      <c r="C5350" s="30" t="str">
        <f t="shared" si="948"/>
        <v>(Acreedores quirografarios)</v>
      </c>
      <c r="D5350" s="30">
        <v>5</v>
      </c>
      <c r="E5350" s="30" t="s">
        <v>5680</v>
      </c>
      <c r="F5350" s="30" t="s">
        <v>5681</v>
      </c>
      <c r="G5350" s="30" t="s">
        <v>4912</v>
      </c>
      <c r="H5350" s="31" t="s">
        <v>4365</v>
      </c>
      <c r="I5350" s="31" t="s">
        <v>48</v>
      </c>
      <c r="J5350" s="32">
        <v>657960</v>
      </c>
      <c r="K5350" s="33">
        <f t="shared" si="949"/>
        <v>131.07959369791502</v>
      </c>
      <c r="L5350" s="33">
        <v>625230</v>
      </c>
      <c r="M5350" s="33">
        <v>0</v>
      </c>
      <c r="N5350" s="33">
        <v>0</v>
      </c>
      <c r="O5350" s="33">
        <v>0</v>
      </c>
      <c r="P5350" s="33">
        <f t="shared" si="950"/>
        <v>657960</v>
      </c>
      <c r="Q5350" s="33">
        <f t="shared" si="951"/>
        <v>131.07959369791502</v>
      </c>
      <c r="R5350" s="33">
        <f t="shared" si="952"/>
        <v>625230</v>
      </c>
      <c r="S5350" s="31"/>
      <c r="T5350" s="30" t="str">
        <f t="shared" si="953"/>
        <v>COP</v>
      </c>
      <c r="U5350" s="33">
        <v>0</v>
      </c>
      <c r="V5350" s="33">
        <v>0</v>
      </c>
      <c r="W5350" s="33">
        <v>0</v>
      </c>
      <c r="X5350" s="33">
        <f t="shared" si="954"/>
        <v>657960</v>
      </c>
      <c r="Y5350" s="33">
        <f t="shared" si="955"/>
        <v>131.07959369791502</v>
      </c>
      <c r="Z5350" s="33">
        <f t="shared" si="956"/>
        <v>625230</v>
      </c>
      <c r="AA5350" s="34">
        <f t="shared" si="957"/>
        <v>1.5416551581208567E-05</v>
      </c>
      <c r="AB5350" s="33" t="s">
        <v>252</v>
      </c>
      <c r="AC5350" s="35">
        <v>44930</v>
      </c>
      <c r="AD5350" s="33">
        <v>60</v>
      </c>
      <c r="AE5350" s="36">
        <f t="shared" si="958"/>
        <v>44990</v>
      </c>
    </row>
    <row r="5351" spans="2:31" ht="14.5" hidden="1">
      <c r="B5351" s="29" t="s">
        <v>4296</v>
      </c>
      <c r="C5351" s="30" t="str">
        <f t="shared" si="948"/>
        <v>(Acreedores quirografarios)</v>
      </c>
      <c r="D5351" s="30">
        <v>5</v>
      </c>
      <c r="E5351" s="30" t="s">
        <v>5680</v>
      </c>
      <c r="F5351" s="30" t="s">
        <v>5681</v>
      </c>
      <c r="G5351" s="30" t="s">
        <v>4912</v>
      </c>
      <c r="H5351" s="31" t="s">
        <v>4366</v>
      </c>
      <c r="I5351" s="31" t="s">
        <v>48</v>
      </c>
      <c r="J5351" s="32">
        <v>264180</v>
      </c>
      <c r="K5351" s="33">
        <f t="shared" si="949"/>
        <v>52.429950627378219</v>
      </c>
      <c r="L5351" s="33">
        <v>250083</v>
      </c>
      <c r="M5351" s="33">
        <v>0</v>
      </c>
      <c r="N5351" s="33">
        <v>0</v>
      </c>
      <c r="O5351" s="33">
        <v>0</v>
      </c>
      <c r="P5351" s="33">
        <f t="shared" si="950"/>
        <v>264180</v>
      </c>
      <c r="Q5351" s="33">
        <f t="shared" si="951"/>
        <v>52.429950627378219</v>
      </c>
      <c r="R5351" s="33">
        <f t="shared" si="952"/>
        <v>250083</v>
      </c>
      <c r="S5351" s="31"/>
      <c r="T5351" s="30" t="str">
        <f t="shared" si="953"/>
        <v>COP</v>
      </c>
      <c r="U5351" s="33">
        <v>0</v>
      </c>
      <c r="V5351" s="33">
        <v>0</v>
      </c>
      <c r="W5351" s="33">
        <v>0</v>
      </c>
      <c r="X5351" s="33">
        <f t="shared" si="954"/>
        <v>264180</v>
      </c>
      <c r="Y5351" s="33">
        <f t="shared" si="955"/>
        <v>52.429950627378219</v>
      </c>
      <c r="Z5351" s="33">
        <f t="shared" si="956"/>
        <v>250083</v>
      </c>
      <c r="AA5351" s="34">
        <f t="shared" si="957"/>
        <v>6.1663987158059955E-06</v>
      </c>
      <c r="AB5351" s="33" t="s">
        <v>252</v>
      </c>
      <c r="AC5351" s="35">
        <v>44930</v>
      </c>
      <c r="AD5351" s="33">
        <v>60</v>
      </c>
      <c r="AE5351" s="36">
        <f t="shared" si="958"/>
        <v>44990</v>
      </c>
    </row>
    <row r="5352" spans="2:31" ht="14.5" hidden="1">
      <c r="B5352" s="29" t="s">
        <v>4296</v>
      </c>
      <c r="C5352" s="30" t="str">
        <f t="shared" si="948"/>
        <v>(Acreedores quirografarios)</v>
      </c>
      <c r="D5352" s="30">
        <v>5</v>
      </c>
      <c r="E5352" s="30" t="s">
        <v>5680</v>
      </c>
      <c r="F5352" s="30" t="s">
        <v>5681</v>
      </c>
      <c r="G5352" s="30" t="s">
        <v>4912</v>
      </c>
      <c r="H5352" s="31" t="s">
        <v>4367</v>
      </c>
      <c r="I5352" s="31" t="s">
        <v>48</v>
      </c>
      <c r="J5352" s="32">
        <v>258500</v>
      </c>
      <c r="K5352" s="33">
        <f t="shared" si="949"/>
        <v>51.427403377464699</v>
      </c>
      <c r="L5352" s="33">
        <v>245301</v>
      </c>
      <c r="M5352" s="33">
        <v>0</v>
      </c>
      <c r="N5352" s="33">
        <v>0</v>
      </c>
      <c r="O5352" s="33">
        <v>0</v>
      </c>
      <c r="P5352" s="33">
        <f t="shared" si="950"/>
        <v>258500</v>
      </c>
      <c r="Q5352" s="33">
        <f t="shared" si="951"/>
        <v>51.427403377464699</v>
      </c>
      <c r="R5352" s="33">
        <f t="shared" si="952"/>
        <v>245301</v>
      </c>
      <c r="S5352" s="31"/>
      <c r="T5352" s="30" t="str">
        <f t="shared" si="953"/>
        <v>COP</v>
      </c>
      <c r="U5352" s="33">
        <v>0</v>
      </c>
      <c r="V5352" s="33">
        <v>0</v>
      </c>
      <c r="W5352" s="33">
        <v>0</v>
      </c>
      <c r="X5352" s="33">
        <f t="shared" si="954"/>
        <v>258500</v>
      </c>
      <c r="Y5352" s="33">
        <f t="shared" si="955"/>
        <v>51.427403377464699</v>
      </c>
      <c r="Z5352" s="33">
        <f t="shared" si="956"/>
        <v>245301</v>
      </c>
      <c r="AA5352" s="34">
        <f t="shared" si="957"/>
        <v>6.0484869878637349E-06</v>
      </c>
      <c r="AB5352" s="33" t="s">
        <v>252</v>
      </c>
      <c r="AC5352" s="35">
        <v>44930</v>
      </c>
      <c r="AD5352" s="33">
        <v>60</v>
      </c>
      <c r="AE5352" s="36">
        <f t="shared" si="958"/>
        <v>44990</v>
      </c>
    </row>
    <row r="5353" spans="2:31" ht="14.5" hidden="1">
      <c r="B5353" s="29" t="s">
        <v>4296</v>
      </c>
      <c r="C5353" s="30" t="str">
        <f t="shared" si="948"/>
        <v>(Acreedores quirografarios)</v>
      </c>
      <c r="D5353" s="30">
        <v>5</v>
      </c>
      <c r="E5353" s="30" t="s">
        <v>5680</v>
      </c>
      <c r="F5353" s="30" t="s">
        <v>5681</v>
      </c>
      <c r="G5353" s="30" t="s">
        <v>4912</v>
      </c>
      <c r="H5353" s="31" t="s">
        <v>4368</v>
      </c>
      <c r="I5353" s="31" t="s">
        <v>48</v>
      </c>
      <c r="J5353" s="32">
        <v>258500</v>
      </c>
      <c r="K5353" s="33">
        <f t="shared" si="949"/>
        <v>51.427403377464699</v>
      </c>
      <c r="L5353" s="33">
        <v>245301</v>
      </c>
      <c r="M5353" s="33">
        <v>0</v>
      </c>
      <c r="N5353" s="33">
        <v>0</v>
      </c>
      <c r="O5353" s="33">
        <v>0</v>
      </c>
      <c r="P5353" s="33">
        <f t="shared" si="950"/>
        <v>258500</v>
      </c>
      <c r="Q5353" s="33">
        <f t="shared" si="951"/>
        <v>51.427403377464699</v>
      </c>
      <c r="R5353" s="33">
        <f t="shared" si="952"/>
        <v>245301</v>
      </c>
      <c r="S5353" s="31"/>
      <c r="T5353" s="30" t="str">
        <f t="shared" si="953"/>
        <v>COP</v>
      </c>
      <c r="U5353" s="33">
        <v>0</v>
      </c>
      <c r="V5353" s="33">
        <v>0</v>
      </c>
      <c r="W5353" s="33">
        <v>0</v>
      </c>
      <c r="X5353" s="33">
        <f t="shared" si="954"/>
        <v>258500</v>
      </c>
      <c r="Y5353" s="33">
        <f t="shared" si="955"/>
        <v>51.427403377464699</v>
      </c>
      <c r="Z5353" s="33">
        <f t="shared" si="956"/>
        <v>245301</v>
      </c>
      <c r="AA5353" s="34">
        <f t="shared" si="957"/>
        <v>6.0484869878637349E-06</v>
      </c>
      <c r="AB5353" s="33" t="s">
        <v>252</v>
      </c>
      <c r="AC5353" s="35">
        <v>44930</v>
      </c>
      <c r="AD5353" s="33">
        <v>60</v>
      </c>
      <c r="AE5353" s="36">
        <f t="shared" si="958"/>
        <v>44990</v>
      </c>
    </row>
    <row r="5354" spans="2:31" ht="14.5" hidden="1">
      <c r="B5354" s="29" t="s">
        <v>4296</v>
      </c>
      <c r="C5354" s="30" t="str">
        <f t="shared" si="948"/>
        <v>(Acreedores quirografarios)</v>
      </c>
      <c r="D5354" s="30">
        <v>5</v>
      </c>
      <c r="E5354" s="30" t="s">
        <v>5680</v>
      </c>
      <c r="F5354" s="30" t="s">
        <v>5681</v>
      </c>
      <c r="G5354" s="30" t="s">
        <v>4912</v>
      </c>
      <c r="H5354" s="31" t="s">
        <v>4369</v>
      </c>
      <c r="I5354" s="31" t="s">
        <v>48</v>
      </c>
      <c r="J5354" s="32">
        <v>452200</v>
      </c>
      <c r="K5354" s="33">
        <f t="shared" si="949"/>
        <v>89.744960533350095</v>
      </c>
      <c r="L5354" s="33">
        <v>428070</v>
      </c>
      <c r="M5354" s="33">
        <v>0</v>
      </c>
      <c r="N5354" s="33">
        <v>0</v>
      </c>
      <c r="O5354" s="33">
        <v>0</v>
      </c>
      <c r="P5354" s="33">
        <f t="shared" si="950"/>
        <v>452200</v>
      </c>
      <c r="Q5354" s="33">
        <f t="shared" si="951"/>
        <v>89.744960533350095</v>
      </c>
      <c r="R5354" s="33">
        <f t="shared" si="952"/>
        <v>428070</v>
      </c>
      <c r="S5354" s="31"/>
      <c r="T5354" s="30" t="str">
        <f t="shared" si="953"/>
        <v>COP</v>
      </c>
      <c r="U5354" s="33">
        <v>0</v>
      </c>
      <c r="V5354" s="33">
        <v>0</v>
      </c>
      <c r="W5354" s="33">
        <v>0</v>
      </c>
      <c r="X5354" s="33">
        <f t="shared" si="954"/>
        <v>452200</v>
      </c>
      <c r="Y5354" s="33">
        <f t="shared" si="955"/>
        <v>89.744960533350095</v>
      </c>
      <c r="Z5354" s="33">
        <f t="shared" si="956"/>
        <v>428070</v>
      </c>
      <c r="AA5354" s="34">
        <f t="shared" si="957"/>
        <v>1.0555096900929182E-05</v>
      </c>
      <c r="AB5354" s="33" t="s">
        <v>252</v>
      </c>
      <c r="AC5354" s="35">
        <v>44930</v>
      </c>
      <c r="AD5354" s="33">
        <v>60</v>
      </c>
      <c r="AE5354" s="36">
        <f t="shared" si="958"/>
        <v>44990</v>
      </c>
    </row>
    <row r="5355" spans="2:31" ht="14.5" hidden="1">
      <c r="B5355" s="29" t="s">
        <v>4296</v>
      </c>
      <c r="C5355" s="30" t="str">
        <f t="shared" si="948"/>
        <v>(Acreedores quirografarios)</v>
      </c>
      <c r="D5355" s="30">
        <v>5</v>
      </c>
      <c r="E5355" s="30" t="s">
        <v>5680</v>
      </c>
      <c r="F5355" s="30" t="s">
        <v>5681</v>
      </c>
      <c r="G5355" s="30" t="s">
        <v>4912</v>
      </c>
      <c r="H5355" s="31" t="s">
        <v>4370</v>
      </c>
      <c r="I5355" s="31" t="s">
        <v>48</v>
      </c>
      <c r="J5355" s="32">
        <v>587480</v>
      </c>
      <c r="K5355" s="33">
        <f t="shared" si="949"/>
        <v>116.96720022642221</v>
      </c>
      <c r="L5355" s="33">
        <v>557916</v>
      </c>
      <c r="M5355" s="33">
        <v>0</v>
      </c>
      <c r="N5355" s="33">
        <v>0</v>
      </c>
      <c r="O5355" s="33">
        <v>0</v>
      </c>
      <c r="P5355" s="33">
        <f t="shared" si="950"/>
        <v>587480</v>
      </c>
      <c r="Q5355" s="33">
        <f t="shared" si="951"/>
        <v>116.96720022642221</v>
      </c>
      <c r="R5355" s="33">
        <f t="shared" si="952"/>
        <v>557916</v>
      </c>
      <c r="S5355" s="31"/>
      <c r="T5355" s="30" t="str">
        <f t="shared" si="953"/>
        <v>COP</v>
      </c>
      <c r="U5355" s="33">
        <v>0</v>
      </c>
      <c r="V5355" s="33">
        <v>0</v>
      </c>
      <c r="W5355" s="33">
        <v>0</v>
      </c>
      <c r="X5355" s="33">
        <f t="shared" si="954"/>
        <v>587480</v>
      </c>
      <c r="Y5355" s="33">
        <f t="shared" si="955"/>
        <v>116.96720022642221</v>
      </c>
      <c r="Z5355" s="33">
        <f t="shared" si="956"/>
        <v>557916</v>
      </c>
      <c r="AA5355" s="34">
        <f t="shared" si="957"/>
        <v>1.375676277846802E-05</v>
      </c>
      <c r="AB5355" s="33" t="s">
        <v>252</v>
      </c>
      <c r="AC5355" s="35">
        <v>44930</v>
      </c>
      <c r="AD5355" s="33">
        <v>60</v>
      </c>
      <c r="AE5355" s="36">
        <f t="shared" si="958"/>
        <v>44990</v>
      </c>
    </row>
    <row r="5356" spans="2:31" ht="14.5" hidden="1">
      <c r="B5356" s="29" t="s">
        <v>4296</v>
      </c>
      <c r="C5356" s="30" t="str">
        <f t="shared" si="948"/>
        <v>(Acreedores quirografarios)</v>
      </c>
      <c r="D5356" s="30">
        <v>5</v>
      </c>
      <c r="E5356" s="30" t="s">
        <v>5680</v>
      </c>
      <c r="F5356" s="30" t="s">
        <v>5681</v>
      </c>
      <c r="G5356" s="30" t="s">
        <v>4912</v>
      </c>
      <c r="H5356" s="31" t="s">
        <v>4371</v>
      </c>
      <c r="I5356" s="31" t="s">
        <v>48</v>
      </c>
      <c r="J5356" s="32">
        <v>517000</v>
      </c>
      <c r="K5356" s="33">
        <f t="shared" si="949"/>
        <v>105.12531840623919</v>
      </c>
      <c r="L5356" s="33">
        <v>501432</v>
      </c>
      <c r="M5356" s="33">
        <v>0</v>
      </c>
      <c r="N5356" s="33">
        <v>0</v>
      </c>
      <c r="O5356" s="33">
        <v>0</v>
      </c>
      <c r="P5356" s="33">
        <f t="shared" si="950"/>
        <v>517000</v>
      </c>
      <c r="Q5356" s="33">
        <f t="shared" si="951"/>
        <v>105.12531840623919</v>
      </c>
      <c r="R5356" s="33">
        <f t="shared" si="952"/>
        <v>501432</v>
      </c>
      <c r="S5356" s="31"/>
      <c r="T5356" s="30" t="str">
        <f t="shared" si="953"/>
        <v>COP</v>
      </c>
      <c r="U5356" s="33">
        <v>0</v>
      </c>
      <c r="V5356" s="33">
        <v>0</v>
      </c>
      <c r="W5356" s="33">
        <v>0</v>
      </c>
      <c r="X5356" s="33">
        <f t="shared" si="954"/>
        <v>517000</v>
      </c>
      <c r="Y5356" s="33">
        <f t="shared" si="955"/>
        <v>105.12531840623919</v>
      </c>
      <c r="Z5356" s="33">
        <f t="shared" si="956"/>
        <v>501432</v>
      </c>
      <c r="AA5356" s="34">
        <f t="shared" si="957"/>
        <v>1.2364013710904107E-05</v>
      </c>
      <c r="AB5356" s="33" t="s">
        <v>252</v>
      </c>
      <c r="AC5356" s="35">
        <v>44932</v>
      </c>
      <c r="AD5356" s="33">
        <v>60</v>
      </c>
      <c r="AE5356" s="36">
        <f t="shared" si="958"/>
        <v>44992</v>
      </c>
    </row>
    <row r="5357" spans="2:31" ht="14.5" hidden="1">
      <c r="B5357" s="29" t="s">
        <v>4296</v>
      </c>
      <c r="C5357" s="30" t="str">
        <f t="shared" si="959" ref="C5357:C5420">+IF(D5357=1,$A$4,IF(D5357=2,$A$5,IF(D5357=3,$A$6,IF(D5357=4,$A$7,IF(D5357=5,$A$8,IF(D5357=6,$A$9,))))))</f>
        <v>(Acreedores quirografarios)</v>
      </c>
      <c r="D5357" s="30">
        <v>5</v>
      </c>
      <c r="E5357" s="30" t="s">
        <v>5680</v>
      </c>
      <c r="F5357" s="30" t="s">
        <v>5681</v>
      </c>
      <c r="G5357" s="30" t="s">
        <v>4912</v>
      </c>
      <c r="H5357" s="31" t="s">
        <v>4372</v>
      </c>
      <c r="I5357" s="31" t="s">
        <v>48</v>
      </c>
      <c r="J5357" s="32">
        <v>226100</v>
      </c>
      <c r="K5357" s="33">
        <f t="shared" si="960" ref="K5357:K5420">+IF(I5357="USD",J5357,L5357/$L$3)</f>
        <v>45.715274065222175</v>
      </c>
      <c r="L5357" s="33">
        <v>218055</v>
      </c>
      <c r="M5357" s="33">
        <v>0</v>
      </c>
      <c r="N5357" s="33">
        <v>0</v>
      </c>
      <c r="O5357" s="33">
        <v>0</v>
      </c>
      <c r="P5357" s="33">
        <f t="shared" si="961" ref="P5357:P5420">+J5357+M5357</f>
        <v>226100</v>
      </c>
      <c r="Q5357" s="33">
        <f t="shared" si="962" ref="Q5357:Q5420">+K5357+N5357</f>
        <v>45.715274065222175</v>
      </c>
      <c r="R5357" s="33">
        <f t="shared" si="963" ref="R5357:R5420">+L5357+O5357</f>
        <v>218055</v>
      </c>
      <c r="S5357" s="31"/>
      <c r="T5357" s="30" t="str">
        <f t="shared" si="964" ref="T5357:T5420">+I5357</f>
        <v>COP</v>
      </c>
      <c r="U5357" s="33">
        <v>0</v>
      </c>
      <c r="V5357" s="33">
        <v>0</v>
      </c>
      <c r="W5357" s="33">
        <v>0</v>
      </c>
      <c r="X5357" s="33">
        <f t="shared" si="965" ref="X5357:X5420">+P5357+U5357</f>
        <v>226100</v>
      </c>
      <c r="Y5357" s="33">
        <f t="shared" si="966" ref="Y5357:Y5420">+Q5357+V5357</f>
        <v>45.715274065222175</v>
      </c>
      <c r="Z5357" s="33">
        <f t="shared" si="967" ref="Z5357:Z5420">+R5357+W5357</f>
        <v>218055</v>
      </c>
      <c r="AA5357" s="34">
        <f t="shared" si="968" ref="AA5357:AA5420">+IF(D5357=1,Z5357/$C$4,IF(D5357=2,Z5357/$C$5,IF(D5357=3,Z5357/$C$6,IF(D5357=4,Z5357/$C$7,IF(D5357=5,Z5357/$C$8,IF(D5357=6,Z5357/$C$9))))))</f>
        <v>5.3766712330509319E-06</v>
      </c>
      <c r="AB5357" s="33" t="s">
        <v>252</v>
      </c>
      <c r="AC5357" s="35">
        <v>44932</v>
      </c>
      <c r="AD5357" s="33">
        <v>60</v>
      </c>
      <c r="AE5357" s="36">
        <f t="shared" si="958"/>
        <v>44992</v>
      </c>
    </row>
    <row r="5358" spans="2:31" ht="14.5" hidden="1">
      <c r="B5358" s="29" t="s">
        <v>4296</v>
      </c>
      <c r="C5358" s="30" t="str">
        <f t="shared" si="959"/>
        <v>(Acreedores quirografarios)</v>
      </c>
      <c r="D5358" s="30">
        <v>5</v>
      </c>
      <c r="E5358" s="30" t="s">
        <v>5680</v>
      </c>
      <c r="F5358" s="30" t="s">
        <v>5681</v>
      </c>
      <c r="G5358" s="30" t="s">
        <v>4912</v>
      </c>
      <c r="H5358" s="31" t="s">
        <v>4373</v>
      </c>
      <c r="I5358" s="31" t="s">
        <v>48</v>
      </c>
      <c r="J5358" s="32">
        <v>517000</v>
      </c>
      <c r="K5358" s="33">
        <f t="shared" si="960"/>
        <v>104.54060400222228</v>
      </c>
      <c r="L5358" s="33">
        <v>498643</v>
      </c>
      <c r="M5358" s="33">
        <v>0</v>
      </c>
      <c r="N5358" s="33">
        <v>0</v>
      </c>
      <c r="O5358" s="33">
        <v>0</v>
      </c>
      <c r="P5358" s="33">
        <f t="shared" si="961"/>
        <v>517000</v>
      </c>
      <c r="Q5358" s="33">
        <f t="shared" si="962"/>
        <v>104.54060400222228</v>
      </c>
      <c r="R5358" s="33">
        <f t="shared" si="963"/>
        <v>498643</v>
      </c>
      <c r="S5358" s="31"/>
      <c r="T5358" s="30" t="str">
        <f t="shared" si="964"/>
        <v>COP</v>
      </c>
      <c r="U5358" s="33">
        <v>0</v>
      </c>
      <c r="V5358" s="33">
        <v>0</v>
      </c>
      <c r="W5358" s="33">
        <v>0</v>
      </c>
      <c r="X5358" s="33">
        <f t="shared" si="965"/>
        <v>517000</v>
      </c>
      <c r="Y5358" s="33">
        <f t="shared" si="966"/>
        <v>104.54060400222228</v>
      </c>
      <c r="Z5358" s="33">
        <f t="shared" si="967"/>
        <v>498643</v>
      </c>
      <c r="AA5358" s="34">
        <f t="shared" si="968"/>
        <v>1.2295244198308757E-05</v>
      </c>
      <c r="AB5358" s="33" t="s">
        <v>252</v>
      </c>
      <c r="AC5358" s="35">
        <v>44932</v>
      </c>
      <c r="AD5358" s="33">
        <v>60</v>
      </c>
      <c r="AE5358" s="36">
        <f t="shared" si="958"/>
        <v>44992</v>
      </c>
    </row>
    <row r="5359" spans="2:31" ht="14.5" hidden="1">
      <c r="B5359" s="29" t="s">
        <v>4296</v>
      </c>
      <c r="C5359" s="30" t="str">
        <f t="shared" si="959"/>
        <v>(Acreedores quirografarios)</v>
      </c>
      <c r="D5359" s="30">
        <v>5</v>
      </c>
      <c r="E5359" s="30" t="s">
        <v>5680</v>
      </c>
      <c r="F5359" s="30" t="s">
        <v>5681</v>
      </c>
      <c r="G5359" s="30" t="s">
        <v>4912</v>
      </c>
      <c r="H5359" s="31" t="s">
        <v>4374</v>
      </c>
      <c r="I5359" s="31" t="s">
        <v>48</v>
      </c>
      <c r="J5359" s="32">
        <v>1041410</v>
      </c>
      <c r="K5359" s="33">
        <f t="shared" si="960"/>
        <v>209.10972043146009</v>
      </c>
      <c r="L5359" s="33">
        <v>997422</v>
      </c>
      <c r="M5359" s="33">
        <v>0</v>
      </c>
      <c r="N5359" s="33">
        <v>0</v>
      </c>
      <c r="O5359" s="33">
        <v>0</v>
      </c>
      <c r="P5359" s="33">
        <f t="shared" si="961"/>
        <v>1041410</v>
      </c>
      <c r="Q5359" s="33">
        <f t="shared" si="962"/>
        <v>209.10972043146009</v>
      </c>
      <c r="R5359" s="33">
        <f t="shared" si="963"/>
        <v>997422</v>
      </c>
      <c r="S5359" s="31"/>
      <c r="T5359" s="30" t="str">
        <f t="shared" si="964"/>
        <v>COP</v>
      </c>
      <c r="U5359" s="33">
        <v>0</v>
      </c>
      <c r="V5359" s="33">
        <v>0</v>
      </c>
      <c r="W5359" s="33">
        <v>0</v>
      </c>
      <c r="X5359" s="33">
        <f t="shared" si="965"/>
        <v>1041410</v>
      </c>
      <c r="Y5359" s="33">
        <f t="shared" si="966"/>
        <v>209.10972043146009</v>
      </c>
      <c r="Z5359" s="33">
        <f t="shared" si="967"/>
        <v>997422</v>
      </c>
      <c r="AA5359" s="34">
        <f t="shared" si="968"/>
        <v>2.4593841804187599E-05</v>
      </c>
      <c r="AB5359" s="33" t="s">
        <v>252</v>
      </c>
      <c r="AC5359" s="35">
        <v>44932</v>
      </c>
      <c r="AD5359" s="33">
        <v>60</v>
      </c>
      <c r="AE5359" s="36">
        <f t="shared" si="958"/>
        <v>44992</v>
      </c>
    </row>
    <row r="5360" spans="2:31" ht="14.5" hidden="1">
      <c r="B5360" s="29" t="s">
        <v>4296</v>
      </c>
      <c r="C5360" s="30" t="str">
        <f t="shared" si="959"/>
        <v>(Acreedores quirografarios)</v>
      </c>
      <c r="D5360" s="30">
        <v>5</v>
      </c>
      <c r="E5360" s="30" t="s">
        <v>5680</v>
      </c>
      <c r="F5360" s="30" t="s">
        <v>5681</v>
      </c>
      <c r="G5360" s="30" t="s">
        <v>4912</v>
      </c>
      <c r="H5360" s="31" t="s">
        <v>4375</v>
      </c>
      <c r="I5360" s="31" t="s">
        <v>48</v>
      </c>
      <c r="J5360" s="32">
        <v>290900</v>
      </c>
      <c r="K5360" s="33">
        <f t="shared" si="960"/>
        <v>57.982326488254344</v>
      </c>
      <c r="L5360" s="33">
        <v>276567</v>
      </c>
      <c r="M5360" s="33">
        <v>0</v>
      </c>
      <c r="N5360" s="33">
        <v>0</v>
      </c>
      <c r="O5360" s="33">
        <v>0</v>
      </c>
      <c r="P5360" s="33">
        <f t="shared" si="961"/>
        <v>290900</v>
      </c>
      <c r="Q5360" s="33">
        <f t="shared" si="962"/>
        <v>57.982326488254344</v>
      </c>
      <c r="R5360" s="33">
        <f t="shared" si="963"/>
        <v>276567</v>
      </c>
      <c r="S5360" s="31"/>
      <c r="T5360" s="30" t="str">
        <f t="shared" si="964"/>
        <v>COP</v>
      </c>
      <c r="U5360" s="33">
        <v>0</v>
      </c>
      <c r="V5360" s="33">
        <v>0</v>
      </c>
      <c r="W5360" s="33">
        <v>0</v>
      </c>
      <c r="X5360" s="33">
        <f t="shared" si="965"/>
        <v>290900</v>
      </c>
      <c r="Y5360" s="33">
        <f t="shared" si="966"/>
        <v>57.982326488254344</v>
      </c>
      <c r="Z5360" s="33">
        <f t="shared" si="967"/>
        <v>276567</v>
      </c>
      <c r="AA5360" s="34">
        <f t="shared" si="968"/>
        <v>6.8194255252628797E-06</v>
      </c>
      <c r="AB5360" s="33" t="s">
        <v>252</v>
      </c>
      <c r="AC5360" s="35">
        <v>44934</v>
      </c>
      <c r="AD5360" s="33">
        <v>60</v>
      </c>
      <c r="AE5360" s="36">
        <f t="shared" si="958"/>
        <v>44994</v>
      </c>
    </row>
    <row r="5361" spans="2:31" ht="14.5" hidden="1">
      <c r="B5361" s="29" t="s">
        <v>4296</v>
      </c>
      <c r="C5361" s="30" t="str">
        <f t="shared" si="959"/>
        <v>(Acreedores quirografarios)</v>
      </c>
      <c r="D5361" s="30">
        <v>5</v>
      </c>
      <c r="E5361" s="30" t="s">
        <v>5680</v>
      </c>
      <c r="F5361" s="30" t="s">
        <v>5681</v>
      </c>
      <c r="G5361" s="30" t="s">
        <v>4912</v>
      </c>
      <c r="H5361" s="31" t="s">
        <v>4376</v>
      </c>
      <c r="I5361" s="31" t="s">
        <v>48</v>
      </c>
      <c r="J5361" s="32">
        <v>684680</v>
      </c>
      <c r="K5361" s="33">
        <f t="shared" si="960"/>
        <v>136.63196955879116</v>
      </c>
      <c r="L5361" s="33">
        <v>651714</v>
      </c>
      <c r="M5361" s="33">
        <v>0</v>
      </c>
      <c r="N5361" s="33">
        <v>0</v>
      </c>
      <c r="O5361" s="33">
        <v>0</v>
      </c>
      <c r="P5361" s="33">
        <f t="shared" si="961"/>
        <v>684680</v>
      </c>
      <c r="Q5361" s="33">
        <f t="shared" si="962"/>
        <v>136.63196955879116</v>
      </c>
      <c r="R5361" s="33">
        <f t="shared" si="963"/>
        <v>651714</v>
      </c>
      <c r="S5361" s="31"/>
      <c r="T5361" s="30" t="str">
        <f t="shared" si="964"/>
        <v>COP</v>
      </c>
      <c r="U5361" s="33">
        <v>0</v>
      </c>
      <c r="V5361" s="33">
        <v>0</v>
      </c>
      <c r="W5361" s="33">
        <v>0</v>
      </c>
      <c r="X5361" s="33">
        <f t="shared" si="965"/>
        <v>684680</v>
      </c>
      <c r="Y5361" s="33">
        <f t="shared" si="966"/>
        <v>136.63196955879116</v>
      </c>
      <c r="Z5361" s="33">
        <f t="shared" si="967"/>
        <v>651714</v>
      </c>
      <c r="AA5361" s="34">
        <f t="shared" si="968"/>
        <v>1.6069578390665452E-05</v>
      </c>
      <c r="AB5361" s="33" t="s">
        <v>252</v>
      </c>
      <c r="AC5361" s="35">
        <v>44934</v>
      </c>
      <c r="AD5361" s="33">
        <v>60</v>
      </c>
      <c r="AE5361" s="36">
        <f t="shared" si="958"/>
        <v>44994</v>
      </c>
    </row>
    <row r="5362" spans="2:31" ht="14.5" hidden="1">
      <c r="B5362" s="29" t="s">
        <v>4296</v>
      </c>
      <c r="C5362" s="30" t="str">
        <f t="shared" si="959"/>
        <v>(Acreedores quirografarios)</v>
      </c>
      <c r="D5362" s="30">
        <v>5</v>
      </c>
      <c r="E5362" s="30" t="s">
        <v>5680</v>
      </c>
      <c r="F5362" s="30" t="s">
        <v>5681</v>
      </c>
      <c r="G5362" s="30" t="s">
        <v>4912</v>
      </c>
      <c r="H5362" s="31" t="s">
        <v>4377</v>
      </c>
      <c r="I5362" s="31" t="s">
        <v>48</v>
      </c>
      <c r="J5362" s="32">
        <v>328980</v>
      </c>
      <c r="K5362" s="33">
        <f t="shared" si="960"/>
        <v>65.539796848957508</v>
      </c>
      <c r="L5362" s="33">
        <v>312615</v>
      </c>
      <c r="M5362" s="33">
        <v>0</v>
      </c>
      <c r="N5362" s="33">
        <v>0</v>
      </c>
      <c r="O5362" s="33">
        <v>0</v>
      </c>
      <c r="P5362" s="33">
        <f t="shared" si="961"/>
        <v>328980</v>
      </c>
      <c r="Q5362" s="33">
        <f t="shared" si="962"/>
        <v>65.539796848957508</v>
      </c>
      <c r="R5362" s="33">
        <f t="shared" si="963"/>
        <v>312615</v>
      </c>
      <c r="S5362" s="31"/>
      <c r="T5362" s="30" t="str">
        <f t="shared" si="964"/>
        <v>COP</v>
      </c>
      <c r="U5362" s="33">
        <v>0</v>
      </c>
      <c r="V5362" s="33">
        <v>0</v>
      </c>
      <c r="W5362" s="33">
        <v>0</v>
      </c>
      <c r="X5362" s="33">
        <f t="shared" si="965"/>
        <v>328980</v>
      </c>
      <c r="Y5362" s="33">
        <f t="shared" si="966"/>
        <v>65.539796848957508</v>
      </c>
      <c r="Z5362" s="33">
        <f t="shared" si="967"/>
        <v>312615</v>
      </c>
      <c r="AA5362" s="34">
        <f t="shared" si="968"/>
        <v>7.7082757906042835E-06</v>
      </c>
      <c r="AB5362" s="33" t="s">
        <v>252</v>
      </c>
      <c r="AC5362" s="35">
        <v>44934</v>
      </c>
      <c r="AD5362" s="33">
        <v>60</v>
      </c>
      <c r="AE5362" s="36">
        <f t="shared" si="958"/>
        <v>44994</v>
      </c>
    </row>
    <row r="5363" spans="2:31" ht="14.5" hidden="1">
      <c r="B5363" s="29" t="s">
        <v>4296</v>
      </c>
      <c r="C5363" s="30" t="str">
        <f t="shared" si="959"/>
        <v>(Acreedores quirografarios)</v>
      </c>
      <c r="D5363" s="30">
        <v>5</v>
      </c>
      <c r="E5363" s="30" t="s">
        <v>5680</v>
      </c>
      <c r="F5363" s="30" t="s">
        <v>5681</v>
      </c>
      <c r="G5363" s="30" t="s">
        <v>4912</v>
      </c>
      <c r="H5363" s="31" t="s">
        <v>4378</v>
      </c>
      <c r="I5363" s="31" t="s">
        <v>48</v>
      </c>
      <c r="J5363" s="32">
        <v>2082500</v>
      </c>
      <c r="K5363" s="33">
        <f t="shared" si="960"/>
        <v>413.29916035095442</v>
      </c>
      <c r="L5363" s="33">
        <v>1971375</v>
      </c>
      <c r="M5363" s="33">
        <v>0</v>
      </c>
      <c r="N5363" s="33">
        <v>0</v>
      </c>
      <c r="O5363" s="33">
        <v>0</v>
      </c>
      <c r="P5363" s="33">
        <f t="shared" si="961"/>
        <v>2082500</v>
      </c>
      <c r="Q5363" s="33">
        <f t="shared" si="962"/>
        <v>413.29916035095442</v>
      </c>
      <c r="R5363" s="33">
        <f t="shared" si="963"/>
        <v>1971375</v>
      </c>
      <c r="S5363" s="31"/>
      <c r="T5363" s="30" t="str">
        <f t="shared" si="964"/>
        <v>COP</v>
      </c>
      <c r="U5363" s="33">
        <v>0</v>
      </c>
      <c r="V5363" s="33">
        <v>0</v>
      </c>
      <c r="W5363" s="33">
        <v>0</v>
      </c>
      <c r="X5363" s="33">
        <f t="shared" si="965"/>
        <v>2082500</v>
      </c>
      <c r="Y5363" s="33">
        <f t="shared" si="966"/>
        <v>413.29916035095442</v>
      </c>
      <c r="Z5363" s="33">
        <f t="shared" si="967"/>
        <v>1971375</v>
      </c>
      <c r="AA5363" s="34">
        <f t="shared" si="968"/>
        <v>4.8608998885858074E-05</v>
      </c>
      <c r="AB5363" s="33" t="s">
        <v>252</v>
      </c>
      <c r="AC5363" s="35">
        <v>44937</v>
      </c>
      <c r="AD5363" s="33">
        <v>60</v>
      </c>
      <c r="AE5363" s="36">
        <f t="shared" si="958"/>
        <v>44997</v>
      </c>
    </row>
    <row r="5364" spans="2:31" ht="14.5" hidden="1">
      <c r="B5364" s="29" t="s">
        <v>4296</v>
      </c>
      <c r="C5364" s="30" t="str">
        <f t="shared" si="959"/>
        <v>(Acreedores quirografarios)</v>
      </c>
      <c r="D5364" s="30">
        <v>5</v>
      </c>
      <c r="E5364" s="30" t="s">
        <v>5680</v>
      </c>
      <c r="F5364" s="30" t="s">
        <v>5681</v>
      </c>
      <c r="G5364" s="30" t="s">
        <v>4912</v>
      </c>
      <c r="H5364" s="31" t="s">
        <v>4379</v>
      </c>
      <c r="I5364" s="31" t="s">
        <v>48</v>
      </c>
      <c r="J5364" s="32">
        <v>3246740</v>
      </c>
      <c r="K5364" s="33">
        <f t="shared" si="960"/>
        <v>647.8499323878109</v>
      </c>
      <c r="L5364" s="33">
        <v>3090147</v>
      </c>
      <c r="M5364" s="33">
        <v>0</v>
      </c>
      <c r="N5364" s="33">
        <v>0</v>
      </c>
      <c r="O5364" s="33">
        <v>0</v>
      </c>
      <c r="P5364" s="33">
        <f t="shared" si="961"/>
        <v>3246740</v>
      </c>
      <c r="Q5364" s="33">
        <f t="shared" si="962"/>
        <v>647.8499323878109</v>
      </c>
      <c r="R5364" s="33">
        <f t="shared" si="963"/>
        <v>3090147</v>
      </c>
      <c r="S5364" s="31"/>
      <c r="T5364" s="30" t="str">
        <f t="shared" si="964"/>
        <v>COP</v>
      </c>
      <c r="U5364" s="33">
        <v>0</v>
      </c>
      <c r="V5364" s="33">
        <v>0</v>
      </c>
      <c r="W5364" s="33">
        <v>0</v>
      </c>
      <c r="X5364" s="33">
        <f t="shared" si="965"/>
        <v>3246740</v>
      </c>
      <c r="Y5364" s="33">
        <f t="shared" si="966"/>
        <v>647.8499323878109</v>
      </c>
      <c r="Z5364" s="33">
        <f t="shared" si="967"/>
        <v>3090147</v>
      </c>
      <c r="AA5364" s="34">
        <f t="shared" si="968"/>
        <v>7.6195017224088595E-05</v>
      </c>
      <c r="AB5364" s="33" t="s">
        <v>252</v>
      </c>
      <c r="AC5364" s="35">
        <v>44937</v>
      </c>
      <c r="AD5364" s="33">
        <v>60</v>
      </c>
      <c r="AE5364" s="36">
        <f t="shared" si="958"/>
        <v>44997</v>
      </c>
    </row>
    <row r="5365" spans="2:31" ht="14.5" hidden="1">
      <c r="B5365" s="29" t="s">
        <v>4296</v>
      </c>
      <c r="C5365" s="30" t="str">
        <f t="shared" si="959"/>
        <v>(Acreedores quirografarios)</v>
      </c>
      <c r="D5365" s="30">
        <v>5</v>
      </c>
      <c r="E5365" s="30" t="s">
        <v>5680</v>
      </c>
      <c r="F5365" s="30" t="s">
        <v>5681</v>
      </c>
      <c r="G5365" s="30" t="s">
        <v>4912</v>
      </c>
      <c r="H5365" s="31" t="s">
        <v>4380</v>
      </c>
      <c r="I5365" s="31" t="s">
        <v>48</v>
      </c>
      <c r="J5365" s="32">
        <v>2420400</v>
      </c>
      <c r="K5365" s="33">
        <f t="shared" si="960"/>
        <v>481.98119437718162</v>
      </c>
      <c r="L5365" s="33">
        <v>2298978</v>
      </c>
      <c r="M5365" s="33">
        <v>0</v>
      </c>
      <c r="N5365" s="33">
        <v>0</v>
      </c>
      <c r="O5365" s="33">
        <v>0</v>
      </c>
      <c r="P5365" s="33">
        <f t="shared" si="961"/>
        <v>2420400</v>
      </c>
      <c r="Q5365" s="33">
        <f t="shared" si="962"/>
        <v>481.98119437718162</v>
      </c>
      <c r="R5365" s="33">
        <f t="shared" si="963"/>
        <v>2298978</v>
      </c>
      <c r="S5365" s="31"/>
      <c r="T5365" s="30" t="str">
        <f t="shared" si="964"/>
        <v>COP</v>
      </c>
      <c r="U5365" s="33">
        <v>0</v>
      </c>
      <c r="V5365" s="33">
        <v>0</v>
      </c>
      <c r="W5365" s="33">
        <v>0</v>
      </c>
      <c r="X5365" s="33">
        <f t="shared" si="965"/>
        <v>2420400</v>
      </c>
      <c r="Y5365" s="33">
        <f t="shared" si="966"/>
        <v>481.98119437718162</v>
      </c>
      <c r="Z5365" s="33">
        <f t="shared" si="967"/>
        <v>2298978</v>
      </c>
      <c r="AA5365" s="34">
        <f t="shared" si="968"/>
        <v>5.6686839916612625E-05</v>
      </c>
      <c r="AB5365" s="33" t="s">
        <v>252</v>
      </c>
      <c r="AC5365" s="35">
        <v>44937</v>
      </c>
      <c r="AD5365" s="33">
        <v>60</v>
      </c>
      <c r="AE5365" s="36">
        <f t="shared" si="958"/>
        <v>44997</v>
      </c>
    </row>
    <row r="5366" spans="2:31" ht="14.5" hidden="1">
      <c r="B5366" s="29" t="s">
        <v>4296</v>
      </c>
      <c r="C5366" s="30" t="str">
        <f t="shared" si="959"/>
        <v>(Acreedores quirografarios)</v>
      </c>
      <c r="D5366" s="30">
        <v>5</v>
      </c>
      <c r="E5366" s="30" t="s">
        <v>5680</v>
      </c>
      <c r="F5366" s="30" t="s">
        <v>5681</v>
      </c>
      <c r="G5366" s="30" t="s">
        <v>4912</v>
      </c>
      <c r="H5366" s="31" t="s">
        <v>4381</v>
      </c>
      <c r="I5366" s="31" t="s">
        <v>48</v>
      </c>
      <c r="J5366" s="32">
        <v>583100</v>
      </c>
      <c r="K5366" s="33">
        <f t="shared" si="960"/>
        <v>115.72376489826723</v>
      </c>
      <c r="L5366" s="33">
        <v>551985</v>
      </c>
      <c r="M5366" s="33">
        <v>0</v>
      </c>
      <c r="N5366" s="33">
        <v>0</v>
      </c>
      <c r="O5366" s="33">
        <v>0</v>
      </c>
      <c r="P5366" s="33">
        <f t="shared" si="961"/>
        <v>583100</v>
      </c>
      <c r="Q5366" s="33">
        <f t="shared" si="962"/>
        <v>115.72376489826723</v>
      </c>
      <c r="R5366" s="33">
        <f t="shared" si="963"/>
        <v>551985</v>
      </c>
      <c r="S5366" s="31"/>
      <c r="T5366" s="30" t="str">
        <f t="shared" si="964"/>
        <v>COP</v>
      </c>
      <c r="U5366" s="33">
        <v>0</v>
      </c>
      <c r="V5366" s="33">
        <v>0</v>
      </c>
      <c r="W5366" s="33">
        <v>0</v>
      </c>
      <c r="X5366" s="33">
        <f t="shared" si="965"/>
        <v>583100</v>
      </c>
      <c r="Y5366" s="33">
        <f t="shared" si="966"/>
        <v>115.72376489826723</v>
      </c>
      <c r="Z5366" s="33">
        <f t="shared" si="967"/>
        <v>551985</v>
      </c>
      <c r="AA5366" s="34">
        <f t="shared" si="968"/>
        <v>1.361051968804026E-05</v>
      </c>
      <c r="AB5366" s="33" t="s">
        <v>252</v>
      </c>
      <c r="AC5366" s="35">
        <v>44937</v>
      </c>
      <c r="AD5366" s="33">
        <v>60</v>
      </c>
      <c r="AE5366" s="36">
        <f t="shared" si="958"/>
        <v>44997</v>
      </c>
    </row>
    <row r="5367" spans="2:31" ht="14.5" hidden="1">
      <c r="B5367" s="29" t="s">
        <v>4296</v>
      </c>
      <c r="C5367" s="30" t="str">
        <f t="shared" si="959"/>
        <v>(Acreedores quirografarios)</v>
      </c>
      <c r="D5367" s="30">
        <v>5</v>
      </c>
      <c r="E5367" s="30" t="s">
        <v>5680</v>
      </c>
      <c r="F5367" s="30" t="s">
        <v>5681</v>
      </c>
      <c r="G5367" s="30" t="s">
        <v>4912</v>
      </c>
      <c r="H5367" s="31" t="s">
        <v>4382</v>
      </c>
      <c r="I5367" s="31" t="s">
        <v>48</v>
      </c>
      <c r="J5367" s="32">
        <v>1082900</v>
      </c>
      <c r="K5367" s="33">
        <f t="shared" si="960"/>
        <v>214.91556338249629</v>
      </c>
      <c r="L5367" s="33">
        <v>1025115</v>
      </c>
      <c r="M5367" s="33">
        <v>0</v>
      </c>
      <c r="N5367" s="33">
        <v>0</v>
      </c>
      <c r="O5367" s="33">
        <v>0</v>
      </c>
      <c r="P5367" s="33">
        <f t="shared" si="961"/>
        <v>1082900</v>
      </c>
      <c r="Q5367" s="33">
        <f t="shared" si="962"/>
        <v>214.91556338249629</v>
      </c>
      <c r="R5367" s="33">
        <f t="shared" si="963"/>
        <v>1025115</v>
      </c>
      <c r="S5367" s="31"/>
      <c r="T5367" s="30" t="str">
        <f t="shared" si="964"/>
        <v>COP</v>
      </c>
      <c r="U5367" s="33">
        <v>0</v>
      </c>
      <c r="V5367" s="33">
        <v>0</v>
      </c>
      <c r="W5367" s="33">
        <v>0</v>
      </c>
      <c r="X5367" s="33">
        <f t="shared" si="965"/>
        <v>1082900</v>
      </c>
      <c r="Y5367" s="33">
        <f t="shared" si="966"/>
        <v>214.91556338249629</v>
      </c>
      <c r="Z5367" s="33">
        <f t="shared" si="967"/>
        <v>1025115</v>
      </c>
      <c r="AA5367" s="34">
        <f t="shared" si="968"/>
        <v>2.5276679420646198E-05</v>
      </c>
      <c r="AB5367" s="33" t="s">
        <v>252</v>
      </c>
      <c r="AC5367" s="35">
        <v>44937</v>
      </c>
      <c r="AD5367" s="33">
        <v>60</v>
      </c>
      <c r="AE5367" s="36">
        <f t="shared" si="958"/>
        <v>44997</v>
      </c>
    </row>
    <row r="5368" spans="2:31" ht="14.5" hidden="1">
      <c r="B5368" s="29" t="s">
        <v>4296</v>
      </c>
      <c r="C5368" s="30" t="str">
        <f t="shared" si="959"/>
        <v>(Acreedores quirografarios)</v>
      </c>
      <c r="D5368" s="30">
        <v>5</v>
      </c>
      <c r="E5368" s="30" t="s">
        <v>5680</v>
      </c>
      <c r="F5368" s="30" t="s">
        <v>5681</v>
      </c>
      <c r="G5368" s="30" t="s">
        <v>4912</v>
      </c>
      <c r="H5368" s="31" t="s">
        <v>4383</v>
      </c>
      <c r="I5368" s="31" t="s">
        <v>48</v>
      </c>
      <c r="J5368" s="32">
        <v>1848280</v>
      </c>
      <c r="K5368" s="33">
        <f t="shared" si="960"/>
        <v>368.5612755118085</v>
      </c>
      <c r="L5368" s="33">
        <v>1757982</v>
      </c>
      <c r="M5368" s="33">
        <v>0</v>
      </c>
      <c r="N5368" s="33">
        <v>0</v>
      </c>
      <c r="O5368" s="33">
        <v>0</v>
      </c>
      <c r="P5368" s="33">
        <f t="shared" si="961"/>
        <v>1848280</v>
      </c>
      <c r="Q5368" s="33">
        <f t="shared" si="962"/>
        <v>368.5612755118085</v>
      </c>
      <c r="R5368" s="33">
        <f t="shared" si="963"/>
        <v>1757982</v>
      </c>
      <c r="S5368" s="31"/>
      <c r="T5368" s="30" t="str">
        <f t="shared" si="964"/>
        <v>COP</v>
      </c>
      <c r="U5368" s="33">
        <v>0</v>
      </c>
      <c r="V5368" s="33">
        <v>0</v>
      </c>
      <c r="W5368" s="33">
        <v>0</v>
      </c>
      <c r="X5368" s="33">
        <f t="shared" si="965"/>
        <v>1848280</v>
      </c>
      <c r="Y5368" s="33">
        <f t="shared" si="966"/>
        <v>368.5612755118085</v>
      </c>
      <c r="Z5368" s="33">
        <f t="shared" si="967"/>
        <v>1757982</v>
      </c>
      <c r="AA5368" s="34">
        <f t="shared" si="968"/>
        <v>4.3347280491716974E-05</v>
      </c>
      <c r="AB5368" s="33" t="s">
        <v>252</v>
      </c>
      <c r="AC5368" s="35">
        <v>44938</v>
      </c>
      <c r="AD5368" s="33">
        <v>60</v>
      </c>
      <c r="AE5368" s="36">
        <f t="shared" si="958"/>
        <v>44998</v>
      </c>
    </row>
    <row r="5369" spans="2:31" ht="14.5" hidden="1">
      <c r="B5369" s="29" t="s">
        <v>4296</v>
      </c>
      <c r="C5369" s="30" t="str">
        <f t="shared" si="959"/>
        <v>(Acreedores quirografarios)</v>
      </c>
      <c r="D5369" s="30">
        <v>5</v>
      </c>
      <c r="E5369" s="30" t="s">
        <v>5680</v>
      </c>
      <c r="F5369" s="30" t="s">
        <v>5681</v>
      </c>
      <c r="G5369" s="30" t="s">
        <v>4912</v>
      </c>
      <c r="H5369" s="31" t="s">
        <v>4384</v>
      </c>
      <c r="I5369" s="31" t="s">
        <v>48</v>
      </c>
      <c r="J5369" s="32">
        <v>11035040</v>
      </c>
      <c r="K5369" s="33">
        <f t="shared" si="960"/>
        <v>2202.7686405232866</v>
      </c>
      <c r="L5369" s="33">
        <v>10506876</v>
      </c>
      <c r="M5369" s="33">
        <v>0</v>
      </c>
      <c r="N5369" s="33">
        <v>0</v>
      </c>
      <c r="O5369" s="33">
        <v>0</v>
      </c>
      <c r="P5369" s="33">
        <f t="shared" si="961"/>
        <v>11035040</v>
      </c>
      <c r="Q5369" s="33">
        <f t="shared" si="962"/>
        <v>2202.7686405232866</v>
      </c>
      <c r="R5369" s="33">
        <f t="shared" si="963"/>
        <v>10506876</v>
      </c>
      <c r="S5369" s="31"/>
      <c r="T5369" s="30" t="str">
        <f t="shared" si="964"/>
        <v>COP</v>
      </c>
      <c r="U5369" s="33">
        <v>0</v>
      </c>
      <c r="V5369" s="33">
        <v>0</v>
      </c>
      <c r="W5369" s="33">
        <v>0</v>
      </c>
      <c r="X5369" s="33">
        <f t="shared" si="965"/>
        <v>11035040</v>
      </c>
      <c r="Y5369" s="33">
        <f t="shared" si="966"/>
        <v>2202.7686405232866</v>
      </c>
      <c r="Z5369" s="33">
        <f t="shared" si="967"/>
        <v>10506876</v>
      </c>
      <c r="AA5369" s="34">
        <f t="shared" si="968"/>
        <v>0.0002590723346790179</v>
      </c>
      <c r="AB5369" s="33" t="s">
        <v>252</v>
      </c>
      <c r="AC5369" s="35">
        <v>44938</v>
      </c>
      <c r="AD5369" s="33">
        <v>60</v>
      </c>
      <c r="AE5369" s="36">
        <f t="shared" si="958"/>
        <v>44998</v>
      </c>
    </row>
    <row r="5370" spans="2:31" ht="14.5" hidden="1">
      <c r="B5370" s="29" t="s">
        <v>4296</v>
      </c>
      <c r="C5370" s="30" t="str">
        <f t="shared" si="959"/>
        <v>(Acreedores quirografarios)</v>
      </c>
      <c r="D5370" s="30">
        <v>5</v>
      </c>
      <c r="E5370" s="30" t="s">
        <v>5680</v>
      </c>
      <c r="F5370" s="30" t="s">
        <v>5681</v>
      </c>
      <c r="G5370" s="30" t="s">
        <v>4912</v>
      </c>
      <c r="H5370" s="31" t="s">
        <v>4385</v>
      </c>
      <c r="I5370" s="31" t="s">
        <v>48</v>
      </c>
      <c r="J5370" s="32">
        <v>378560</v>
      </c>
      <c r="K5370" s="33">
        <f t="shared" si="960"/>
        <v>75.130245185907313</v>
      </c>
      <c r="L5370" s="33">
        <v>358360</v>
      </c>
      <c r="M5370" s="33">
        <v>0</v>
      </c>
      <c r="N5370" s="33">
        <v>0</v>
      </c>
      <c r="O5370" s="33">
        <v>0</v>
      </c>
      <c r="P5370" s="33">
        <f t="shared" si="961"/>
        <v>378560</v>
      </c>
      <c r="Q5370" s="33">
        <f t="shared" si="962"/>
        <v>75.130245185907313</v>
      </c>
      <c r="R5370" s="33">
        <f t="shared" si="963"/>
        <v>358360</v>
      </c>
      <c r="S5370" s="31"/>
      <c r="T5370" s="30" t="str">
        <f t="shared" si="964"/>
        <v>COP</v>
      </c>
      <c r="U5370" s="33">
        <v>0</v>
      </c>
      <c r="V5370" s="33">
        <v>0</v>
      </c>
      <c r="W5370" s="33">
        <v>0</v>
      </c>
      <c r="X5370" s="33">
        <f t="shared" si="965"/>
        <v>378560</v>
      </c>
      <c r="Y5370" s="33">
        <f t="shared" si="966"/>
        <v>75.130245185907313</v>
      </c>
      <c r="Z5370" s="33">
        <f t="shared" si="967"/>
        <v>358360</v>
      </c>
      <c r="AA5370" s="34">
        <f t="shared" si="968"/>
        <v>8.8362289471744848E-06</v>
      </c>
      <c r="AB5370" s="33" t="s">
        <v>252</v>
      </c>
      <c r="AC5370" s="35">
        <v>44938</v>
      </c>
      <c r="AD5370" s="33">
        <v>60</v>
      </c>
      <c r="AE5370" s="36">
        <f t="shared" si="958"/>
        <v>44998</v>
      </c>
    </row>
    <row r="5371" spans="2:31" ht="14.5" hidden="1">
      <c r="B5371" s="29" t="s">
        <v>4296</v>
      </c>
      <c r="C5371" s="30" t="str">
        <f t="shared" si="959"/>
        <v>(Acreedores quirografarios)</v>
      </c>
      <c r="D5371" s="30">
        <v>5</v>
      </c>
      <c r="E5371" s="30" t="s">
        <v>5680</v>
      </c>
      <c r="F5371" s="30" t="s">
        <v>5681</v>
      </c>
      <c r="G5371" s="30" t="s">
        <v>4912</v>
      </c>
      <c r="H5371" s="31" t="s">
        <v>4386</v>
      </c>
      <c r="I5371" s="31" t="s">
        <v>48</v>
      </c>
      <c r="J5371" s="32">
        <v>264180</v>
      </c>
      <c r="K5371" s="33">
        <f t="shared" si="960"/>
        <v>52.429950627378219</v>
      </c>
      <c r="L5371" s="33">
        <v>250083</v>
      </c>
      <c r="M5371" s="33">
        <v>0</v>
      </c>
      <c r="N5371" s="33">
        <v>0</v>
      </c>
      <c r="O5371" s="33">
        <v>0</v>
      </c>
      <c r="P5371" s="33">
        <f t="shared" si="961"/>
        <v>264180</v>
      </c>
      <c r="Q5371" s="33">
        <f t="shared" si="962"/>
        <v>52.429950627378219</v>
      </c>
      <c r="R5371" s="33">
        <f t="shared" si="963"/>
        <v>250083</v>
      </c>
      <c r="S5371" s="31"/>
      <c r="T5371" s="30" t="str">
        <f t="shared" si="964"/>
        <v>COP</v>
      </c>
      <c r="U5371" s="33">
        <v>0</v>
      </c>
      <c r="V5371" s="33">
        <v>0</v>
      </c>
      <c r="W5371" s="33">
        <v>0</v>
      </c>
      <c r="X5371" s="33">
        <f t="shared" si="965"/>
        <v>264180</v>
      </c>
      <c r="Y5371" s="33">
        <f t="shared" si="966"/>
        <v>52.429950627378219</v>
      </c>
      <c r="Z5371" s="33">
        <f t="shared" si="967"/>
        <v>250083</v>
      </c>
      <c r="AA5371" s="34">
        <f t="shared" si="968"/>
        <v>6.1663987158059955E-06</v>
      </c>
      <c r="AB5371" s="33" t="s">
        <v>252</v>
      </c>
      <c r="AC5371" s="35">
        <v>44939</v>
      </c>
      <c r="AD5371" s="33">
        <v>60</v>
      </c>
      <c r="AE5371" s="36">
        <f t="shared" si="958"/>
        <v>44999</v>
      </c>
    </row>
    <row r="5372" spans="2:31" ht="14.5" hidden="1">
      <c r="B5372" s="29" t="s">
        <v>4296</v>
      </c>
      <c r="C5372" s="30" t="str">
        <f t="shared" si="959"/>
        <v>(Acreedores quirografarios)</v>
      </c>
      <c r="D5372" s="30">
        <v>5</v>
      </c>
      <c r="E5372" s="30" t="s">
        <v>5680</v>
      </c>
      <c r="F5372" s="30" t="s">
        <v>5681</v>
      </c>
      <c r="G5372" s="30" t="s">
        <v>4912</v>
      </c>
      <c r="H5372" s="31" t="s">
        <v>4387</v>
      </c>
      <c r="I5372" s="31" t="s">
        <v>48</v>
      </c>
      <c r="J5372" s="32">
        <v>258500</v>
      </c>
      <c r="K5372" s="33">
        <f t="shared" si="960"/>
        <v>51.445013994150756</v>
      </c>
      <c r="L5372" s="33">
        <v>245385</v>
      </c>
      <c r="M5372" s="33">
        <v>0</v>
      </c>
      <c r="N5372" s="33">
        <v>0</v>
      </c>
      <c r="O5372" s="33">
        <v>0</v>
      </c>
      <c r="P5372" s="33">
        <f t="shared" si="961"/>
        <v>258500</v>
      </c>
      <c r="Q5372" s="33">
        <f t="shared" si="962"/>
        <v>51.445013994150756</v>
      </c>
      <c r="R5372" s="33">
        <f t="shared" si="963"/>
        <v>245385</v>
      </c>
      <c r="S5372" s="31"/>
      <c r="T5372" s="30" t="str">
        <f t="shared" si="964"/>
        <v>COP</v>
      </c>
      <c r="U5372" s="33">
        <v>0</v>
      </c>
      <c r="V5372" s="33">
        <v>0</v>
      </c>
      <c r="W5372" s="33">
        <v>0</v>
      </c>
      <c r="X5372" s="33">
        <f t="shared" si="965"/>
        <v>258500</v>
      </c>
      <c r="Y5372" s="33">
        <f t="shared" si="966"/>
        <v>51.445013994150756</v>
      </c>
      <c r="Z5372" s="33">
        <f t="shared" si="967"/>
        <v>245385</v>
      </c>
      <c r="AA5372" s="34">
        <f t="shared" si="968"/>
        <v>6.0505582101864344E-06</v>
      </c>
      <c r="AB5372" s="33" t="s">
        <v>252</v>
      </c>
      <c r="AC5372" s="35">
        <v>44940</v>
      </c>
      <c r="AD5372" s="33">
        <v>60</v>
      </c>
      <c r="AE5372" s="36">
        <f t="shared" si="958"/>
        <v>45000</v>
      </c>
    </row>
    <row r="5373" spans="2:31" ht="14.5" hidden="1">
      <c r="B5373" s="29" t="s">
        <v>4296</v>
      </c>
      <c r="C5373" s="30" t="str">
        <f t="shared" si="959"/>
        <v>(Acreedores quirografarios)</v>
      </c>
      <c r="D5373" s="30">
        <v>5</v>
      </c>
      <c r="E5373" s="30" t="s">
        <v>5680</v>
      </c>
      <c r="F5373" s="30" t="s">
        <v>5681</v>
      </c>
      <c r="G5373" s="30" t="s">
        <v>4912</v>
      </c>
      <c r="H5373" s="31" t="s">
        <v>4388</v>
      </c>
      <c r="I5373" s="31" t="s">
        <v>48</v>
      </c>
      <c r="J5373" s="32">
        <v>4969440</v>
      </c>
      <c r="K5373" s="33">
        <f t="shared" si="960"/>
        <v>986.24988207176318</v>
      </c>
      <c r="L5373" s="33">
        <v>4704264</v>
      </c>
      <c r="M5373" s="33">
        <v>0</v>
      </c>
      <c r="N5373" s="33">
        <v>0</v>
      </c>
      <c r="O5373" s="33">
        <v>0</v>
      </c>
      <c r="P5373" s="33">
        <f t="shared" si="961"/>
        <v>4969440</v>
      </c>
      <c r="Q5373" s="33">
        <f t="shared" si="962"/>
        <v>986.24988207176318</v>
      </c>
      <c r="R5373" s="33">
        <f t="shared" si="963"/>
        <v>4704264</v>
      </c>
      <c r="S5373" s="31"/>
      <c r="T5373" s="30" t="str">
        <f t="shared" si="964"/>
        <v>COP</v>
      </c>
      <c r="U5373" s="33">
        <v>0</v>
      </c>
      <c r="V5373" s="33">
        <v>0</v>
      </c>
      <c r="W5373" s="33">
        <v>0</v>
      </c>
      <c r="X5373" s="33">
        <f t="shared" si="965"/>
        <v>4969440</v>
      </c>
      <c r="Y5373" s="33">
        <f t="shared" si="966"/>
        <v>986.24988207176318</v>
      </c>
      <c r="Z5373" s="33">
        <f t="shared" si="967"/>
        <v>4704264</v>
      </c>
      <c r="AA5373" s="34">
        <f t="shared" si="968"/>
        <v>0.00011599495962705332</v>
      </c>
      <c r="AB5373" s="33" t="s">
        <v>252</v>
      </c>
      <c r="AC5373" s="35">
        <v>44940</v>
      </c>
      <c r="AD5373" s="33">
        <v>60</v>
      </c>
      <c r="AE5373" s="36">
        <f t="shared" si="958"/>
        <v>45000</v>
      </c>
    </row>
    <row r="5374" spans="2:31" ht="14.5" hidden="1">
      <c r="B5374" s="29" t="s">
        <v>4296</v>
      </c>
      <c r="C5374" s="30" t="str">
        <f t="shared" si="959"/>
        <v>(Acreedores quirografarios)</v>
      </c>
      <c r="D5374" s="30">
        <v>5</v>
      </c>
      <c r="E5374" s="30" t="s">
        <v>5680</v>
      </c>
      <c r="F5374" s="30" t="s">
        <v>5681</v>
      </c>
      <c r="G5374" s="30" t="s">
        <v>4912</v>
      </c>
      <c r="H5374" s="31" t="s">
        <v>4389</v>
      </c>
      <c r="I5374" s="31" t="s">
        <v>48</v>
      </c>
      <c r="J5374" s="32">
        <v>378560</v>
      </c>
      <c r="K5374" s="33">
        <f t="shared" si="960"/>
        <v>75.130245185907313</v>
      </c>
      <c r="L5374" s="33">
        <v>358360</v>
      </c>
      <c r="M5374" s="33">
        <v>0</v>
      </c>
      <c r="N5374" s="33">
        <v>0</v>
      </c>
      <c r="O5374" s="33">
        <v>0</v>
      </c>
      <c r="P5374" s="33">
        <f t="shared" si="961"/>
        <v>378560</v>
      </c>
      <c r="Q5374" s="33">
        <f t="shared" si="962"/>
        <v>75.130245185907313</v>
      </c>
      <c r="R5374" s="33">
        <f t="shared" si="963"/>
        <v>358360</v>
      </c>
      <c r="S5374" s="31"/>
      <c r="T5374" s="30" t="str">
        <f t="shared" si="964"/>
        <v>COP</v>
      </c>
      <c r="U5374" s="33">
        <v>0</v>
      </c>
      <c r="V5374" s="33">
        <v>0</v>
      </c>
      <c r="W5374" s="33">
        <v>0</v>
      </c>
      <c r="X5374" s="33">
        <f t="shared" si="965"/>
        <v>378560</v>
      </c>
      <c r="Y5374" s="33">
        <f t="shared" si="966"/>
        <v>75.130245185907313</v>
      </c>
      <c r="Z5374" s="33">
        <f t="shared" si="967"/>
        <v>358360</v>
      </c>
      <c r="AA5374" s="34">
        <f t="shared" si="968"/>
        <v>8.8362289471744848E-06</v>
      </c>
      <c r="AB5374" s="33" t="s">
        <v>252</v>
      </c>
      <c r="AC5374" s="35">
        <v>44940</v>
      </c>
      <c r="AD5374" s="33">
        <v>60</v>
      </c>
      <c r="AE5374" s="36">
        <f t="shared" si="958"/>
        <v>45000</v>
      </c>
    </row>
    <row r="5375" spans="2:31" ht="14.5" hidden="1">
      <c r="B5375" s="29" t="s">
        <v>4296</v>
      </c>
      <c r="C5375" s="30" t="str">
        <f t="shared" si="959"/>
        <v>(Acreedores quirografarios)</v>
      </c>
      <c r="D5375" s="30">
        <v>5</v>
      </c>
      <c r="E5375" s="30" t="s">
        <v>5680</v>
      </c>
      <c r="F5375" s="30" t="s">
        <v>5681</v>
      </c>
      <c r="G5375" s="30" t="s">
        <v>4912</v>
      </c>
      <c r="H5375" s="31" t="s">
        <v>4390</v>
      </c>
      <c r="I5375" s="31" t="s">
        <v>48</v>
      </c>
      <c r="J5375" s="32">
        <v>614200</v>
      </c>
      <c r="K5375" s="33">
        <f t="shared" si="960"/>
        <v>122.60762917072863</v>
      </c>
      <c r="L5375" s="33">
        <v>584820</v>
      </c>
      <c r="M5375" s="33">
        <v>0</v>
      </c>
      <c r="N5375" s="33">
        <v>0</v>
      </c>
      <c r="O5375" s="33">
        <v>0</v>
      </c>
      <c r="P5375" s="33">
        <f t="shared" si="961"/>
        <v>614200</v>
      </c>
      <c r="Q5375" s="33">
        <f t="shared" si="962"/>
        <v>122.60762917072863</v>
      </c>
      <c r="R5375" s="33">
        <f t="shared" si="963"/>
        <v>584820</v>
      </c>
      <c r="S5375" s="31"/>
      <c r="T5375" s="30" t="str">
        <f t="shared" si="964"/>
        <v>COP</v>
      </c>
      <c r="U5375" s="33">
        <v>0</v>
      </c>
      <c r="V5375" s="33">
        <v>0</v>
      </c>
      <c r="W5375" s="33">
        <v>0</v>
      </c>
      <c r="X5375" s="33">
        <f t="shared" si="965"/>
        <v>614200</v>
      </c>
      <c r="Y5375" s="33">
        <f t="shared" si="966"/>
        <v>122.60762917072863</v>
      </c>
      <c r="Z5375" s="33">
        <f t="shared" si="967"/>
        <v>584820</v>
      </c>
      <c r="AA5375" s="34">
        <f t="shared" si="968"/>
        <v>1.4420145699538401E-05</v>
      </c>
      <c r="AB5375" s="33" t="s">
        <v>252</v>
      </c>
      <c r="AC5375" s="35">
        <v>44941</v>
      </c>
      <c r="AD5375" s="33">
        <v>60</v>
      </c>
      <c r="AE5375" s="36">
        <f t="shared" si="958"/>
        <v>45001</v>
      </c>
    </row>
    <row r="5376" spans="2:31" ht="14.5" hidden="1">
      <c r="B5376" s="29" t="s">
        <v>4296</v>
      </c>
      <c r="C5376" s="30" t="str">
        <f t="shared" si="959"/>
        <v>(Acreedores quirografarios)</v>
      </c>
      <c r="D5376" s="30">
        <v>5</v>
      </c>
      <c r="E5376" s="30" t="s">
        <v>5680</v>
      </c>
      <c r="F5376" s="30" t="s">
        <v>5681</v>
      </c>
      <c r="G5376" s="30" t="s">
        <v>4912</v>
      </c>
      <c r="H5376" s="31" t="s">
        <v>4391</v>
      </c>
      <c r="I5376" s="31" t="s">
        <v>48</v>
      </c>
      <c r="J5376" s="32">
        <v>451820</v>
      </c>
      <c r="K5376" s="33">
        <f t="shared" si="960"/>
        <v>90.096543916475355</v>
      </c>
      <c r="L5376" s="33">
        <v>429747</v>
      </c>
      <c r="M5376" s="33">
        <v>0</v>
      </c>
      <c r="N5376" s="33">
        <v>0</v>
      </c>
      <c r="O5376" s="33">
        <v>0</v>
      </c>
      <c r="P5376" s="33">
        <f t="shared" si="961"/>
        <v>451820</v>
      </c>
      <c r="Q5376" s="33">
        <f t="shared" si="962"/>
        <v>90.096543916475355</v>
      </c>
      <c r="R5376" s="33">
        <f t="shared" si="963"/>
        <v>429747</v>
      </c>
      <c r="S5376" s="31"/>
      <c r="T5376" s="30" t="str">
        <f t="shared" si="964"/>
        <v>COP</v>
      </c>
      <c r="U5376" s="33">
        <v>0</v>
      </c>
      <c r="V5376" s="33">
        <v>0</v>
      </c>
      <c r="W5376" s="33">
        <v>0</v>
      </c>
      <c r="X5376" s="33">
        <f t="shared" si="965"/>
        <v>451820</v>
      </c>
      <c r="Y5376" s="33">
        <f t="shared" si="966"/>
        <v>90.096543916475355</v>
      </c>
      <c r="Z5376" s="33">
        <f t="shared" si="967"/>
        <v>429747</v>
      </c>
      <c r="AA5376" s="34">
        <f t="shared" si="968"/>
        <v>1.0596447375157365E-05</v>
      </c>
      <c r="AB5376" s="33" t="s">
        <v>252</v>
      </c>
      <c r="AC5376" s="35">
        <v>44942</v>
      </c>
      <c r="AD5376" s="33">
        <v>60</v>
      </c>
      <c r="AE5376" s="36">
        <f t="shared" si="969" ref="AE5376:AE5439">+AD5376+AC5376</f>
        <v>45002</v>
      </c>
    </row>
    <row r="5377" spans="2:31" ht="14.5" hidden="1">
      <c r="B5377" s="29" t="s">
        <v>4296</v>
      </c>
      <c r="C5377" s="30" t="str">
        <f t="shared" si="959"/>
        <v>(Acreedores quirografarios)</v>
      </c>
      <c r="D5377" s="30">
        <v>5</v>
      </c>
      <c r="E5377" s="30" t="s">
        <v>5680</v>
      </c>
      <c r="F5377" s="30" t="s">
        <v>5681</v>
      </c>
      <c r="G5377" s="30" t="s">
        <v>4912</v>
      </c>
      <c r="H5377" s="31" t="s">
        <v>4392</v>
      </c>
      <c r="I5377" s="31" t="s">
        <v>48</v>
      </c>
      <c r="J5377" s="32">
        <v>780800</v>
      </c>
      <c r="K5377" s="33">
        <f t="shared" si="960"/>
        <v>155.67156199880498</v>
      </c>
      <c r="L5377" s="33">
        <v>742530</v>
      </c>
      <c r="M5377" s="33">
        <v>0</v>
      </c>
      <c r="N5377" s="33">
        <v>0</v>
      </c>
      <c r="O5377" s="33">
        <v>0</v>
      </c>
      <c r="P5377" s="33">
        <f t="shared" si="961"/>
        <v>780800</v>
      </c>
      <c r="Q5377" s="33">
        <f t="shared" si="962"/>
        <v>155.67156199880498</v>
      </c>
      <c r="R5377" s="33">
        <f t="shared" si="963"/>
        <v>742530</v>
      </c>
      <c r="S5377" s="31"/>
      <c r="T5377" s="30" t="str">
        <f t="shared" si="964"/>
        <v>COP</v>
      </c>
      <c r="U5377" s="33">
        <v>0</v>
      </c>
      <c r="V5377" s="33">
        <v>0</v>
      </c>
      <c r="W5377" s="33">
        <v>0</v>
      </c>
      <c r="X5377" s="33">
        <f t="shared" si="965"/>
        <v>780800</v>
      </c>
      <c r="Y5377" s="33">
        <f t="shared" si="966"/>
        <v>155.67156199880498</v>
      </c>
      <c r="Z5377" s="33">
        <f t="shared" si="967"/>
        <v>742530</v>
      </c>
      <c r="AA5377" s="34">
        <f t="shared" si="968"/>
        <v>1.8308865610407047E-05</v>
      </c>
      <c r="AB5377" s="33" t="s">
        <v>252</v>
      </c>
      <c r="AC5377" s="35">
        <v>44942</v>
      </c>
      <c r="AD5377" s="33">
        <v>60</v>
      </c>
      <c r="AE5377" s="36">
        <f t="shared" si="969"/>
        <v>45002</v>
      </c>
    </row>
    <row r="5378" spans="2:31" ht="14.5" hidden="1">
      <c r="B5378" s="29" t="s">
        <v>4296</v>
      </c>
      <c r="C5378" s="30" t="str">
        <f t="shared" si="959"/>
        <v>(Acreedores quirografarios)</v>
      </c>
      <c r="D5378" s="30">
        <v>5</v>
      </c>
      <c r="E5378" s="30" t="s">
        <v>5680</v>
      </c>
      <c r="F5378" s="30" t="s">
        <v>5681</v>
      </c>
      <c r="G5378" s="30" t="s">
        <v>4912</v>
      </c>
      <c r="H5378" s="31" t="s">
        <v>4393</v>
      </c>
      <c r="I5378" s="31" t="s">
        <v>48</v>
      </c>
      <c r="J5378" s="32">
        <v>657960</v>
      </c>
      <c r="K5378" s="33">
        <f t="shared" si="960"/>
        <v>131.15003616465927</v>
      </c>
      <c r="L5378" s="33">
        <v>625566</v>
      </c>
      <c r="M5378" s="33">
        <v>0</v>
      </c>
      <c r="N5378" s="33">
        <v>0</v>
      </c>
      <c r="O5378" s="33">
        <v>0</v>
      </c>
      <c r="P5378" s="33">
        <f t="shared" si="961"/>
        <v>657960</v>
      </c>
      <c r="Q5378" s="33">
        <f t="shared" si="962"/>
        <v>131.15003616465927</v>
      </c>
      <c r="R5378" s="33">
        <f t="shared" si="963"/>
        <v>625566</v>
      </c>
      <c r="S5378" s="31"/>
      <c r="T5378" s="30" t="str">
        <f t="shared" si="964"/>
        <v>COP</v>
      </c>
      <c r="U5378" s="33">
        <v>0</v>
      </c>
      <c r="V5378" s="33">
        <v>0</v>
      </c>
      <c r="W5378" s="33">
        <v>0</v>
      </c>
      <c r="X5378" s="33">
        <f t="shared" si="965"/>
        <v>657960</v>
      </c>
      <c r="Y5378" s="33">
        <f t="shared" si="966"/>
        <v>131.15003616465927</v>
      </c>
      <c r="Z5378" s="33">
        <f t="shared" si="967"/>
        <v>625566</v>
      </c>
      <c r="AA5378" s="34">
        <f t="shared" si="968"/>
        <v>1.5424836470499369E-05</v>
      </c>
      <c r="AB5378" s="33" t="s">
        <v>252</v>
      </c>
      <c r="AC5378" s="35">
        <v>44943</v>
      </c>
      <c r="AD5378" s="33">
        <v>60</v>
      </c>
      <c r="AE5378" s="36">
        <f t="shared" si="969"/>
        <v>45003</v>
      </c>
    </row>
    <row r="5379" spans="2:31" ht="14.5" hidden="1">
      <c r="B5379" s="29" t="s">
        <v>4296</v>
      </c>
      <c r="C5379" s="30" t="str">
        <f t="shared" si="959"/>
        <v>(Acreedores quirografarios)</v>
      </c>
      <c r="D5379" s="30">
        <v>5</v>
      </c>
      <c r="E5379" s="30" t="s">
        <v>5680</v>
      </c>
      <c r="F5379" s="30" t="s">
        <v>5681</v>
      </c>
      <c r="G5379" s="30" t="s">
        <v>4912</v>
      </c>
      <c r="H5379" s="31" t="s">
        <v>4394</v>
      </c>
      <c r="I5379" s="31" t="s">
        <v>48</v>
      </c>
      <c r="J5379" s="32">
        <v>226100</v>
      </c>
      <c r="K5379" s="33">
        <f t="shared" si="960"/>
        <v>44.872480266675048</v>
      </c>
      <c r="L5379" s="33">
        <v>214035</v>
      </c>
      <c r="M5379" s="33">
        <v>0</v>
      </c>
      <c r="N5379" s="33">
        <v>0</v>
      </c>
      <c r="O5379" s="33">
        <v>0</v>
      </c>
      <c r="P5379" s="33">
        <f t="shared" si="961"/>
        <v>226100</v>
      </c>
      <c r="Q5379" s="33">
        <f t="shared" si="962"/>
        <v>44.872480266675048</v>
      </c>
      <c r="R5379" s="33">
        <f t="shared" si="963"/>
        <v>214035</v>
      </c>
      <c r="S5379" s="31"/>
      <c r="T5379" s="30" t="str">
        <f t="shared" si="964"/>
        <v>COP</v>
      </c>
      <c r="U5379" s="33">
        <v>0</v>
      </c>
      <c r="V5379" s="33">
        <v>0</v>
      </c>
      <c r="W5379" s="33">
        <v>0</v>
      </c>
      <c r="X5379" s="33">
        <f t="shared" si="965"/>
        <v>226100</v>
      </c>
      <c r="Y5379" s="33">
        <f t="shared" si="966"/>
        <v>44.872480266675048</v>
      </c>
      <c r="Z5379" s="33">
        <f t="shared" si="967"/>
        <v>214035</v>
      </c>
      <c r="AA5379" s="34">
        <f t="shared" si="968"/>
        <v>5.2775484504645909E-06</v>
      </c>
      <c r="AB5379" s="33" t="s">
        <v>252</v>
      </c>
      <c r="AC5379" s="35">
        <v>44943</v>
      </c>
      <c r="AD5379" s="33">
        <v>60</v>
      </c>
      <c r="AE5379" s="36">
        <f t="shared" si="969"/>
        <v>45003</v>
      </c>
    </row>
    <row r="5380" spans="2:31" ht="14.5" hidden="1">
      <c r="B5380" s="29" t="s">
        <v>4296</v>
      </c>
      <c r="C5380" s="30" t="str">
        <f t="shared" si="959"/>
        <v>(Acreedores quirografarios)</v>
      </c>
      <c r="D5380" s="30">
        <v>5</v>
      </c>
      <c r="E5380" s="30" t="s">
        <v>5680</v>
      </c>
      <c r="F5380" s="30" t="s">
        <v>5681</v>
      </c>
      <c r="G5380" s="30" t="s">
        <v>4912</v>
      </c>
      <c r="H5380" s="31" t="s">
        <v>4395</v>
      </c>
      <c r="I5380" s="31" t="s">
        <v>48</v>
      </c>
      <c r="J5380" s="32">
        <v>328980</v>
      </c>
      <c r="K5380" s="33">
        <f t="shared" si="960"/>
        <v>65.575018082329635</v>
      </c>
      <c r="L5380" s="33">
        <v>312783</v>
      </c>
      <c r="M5380" s="33">
        <v>0</v>
      </c>
      <c r="N5380" s="33">
        <v>0</v>
      </c>
      <c r="O5380" s="33">
        <v>0</v>
      </c>
      <c r="P5380" s="33">
        <f t="shared" si="961"/>
        <v>328980</v>
      </c>
      <c r="Q5380" s="33">
        <f t="shared" si="962"/>
        <v>65.575018082329635</v>
      </c>
      <c r="R5380" s="33">
        <f t="shared" si="963"/>
        <v>312783</v>
      </c>
      <c r="S5380" s="31"/>
      <c r="T5380" s="30" t="str">
        <f t="shared" si="964"/>
        <v>COP</v>
      </c>
      <c r="U5380" s="33">
        <v>0</v>
      </c>
      <c r="V5380" s="33">
        <v>0</v>
      </c>
      <c r="W5380" s="33">
        <v>0</v>
      </c>
      <c r="X5380" s="33">
        <f t="shared" si="965"/>
        <v>328980</v>
      </c>
      <c r="Y5380" s="33">
        <f t="shared" si="966"/>
        <v>65.575018082329635</v>
      </c>
      <c r="Z5380" s="33">
        <f t="shared" si="967"/>
        <v>312783</v>
      </c>
      <c r="AA5380" s="34">
        <f t="shared" si="968"/>
        <v>7.7124182352496844E-06</v>
      </c>
      <c r="AB5380" s="33" t="s">
        <v>252</v>
      </c>
      <c r="AC5380" s="35">
        <v>44943</v>
      </c>
      <c r="AD5380" s="33">
        <v>60</v>
      </c>
      <c r="AE5380" s="36">
        <f t="shared" si="969"/>
        <v>45003</v>
      </c>
    </row>
    <row r="5381" spans="2:31" ht="14.5" hidden="1">
      <c r="B5381" s="29" t="s">
        <v>4296</v>
      </c>
      <c r="C5381" s="30" t="str">
        <f t="shared" si="959"/>
        <v>(Acreedores quirografarios)</v>
      </c>
      <c r="D5381" s="30">
        <v>5</v>
      </c>
      <c r="E5381" s="30" t="s">
        <v>5680</v>
      </c>
      <c r="F5381" s="30" t="s">
        <v>5681</v>
      </c>
      <c r="G5381" s="30" t="s">
        <v>4912</v>
      </c>
      <c r="H5381" s="31" t="s">
        <v>4396</v>
      </c>
      <c r="I5381" s="31" t="s">
        <v>48</v>
      </c>
      <c r="J5381" s="32">
        <v>258500</v>
      </c>
      <c r="K5381" s="33">
        <f t="shared" si="960"/>
        <v>51.445013994150756</v>
      </c>
      <c r="L5381" s="33">
        <v>245385</v>
      </c>
      <c r="M5381" s="33">
        <v>0</v>
      </c>
      <c r="N5381" s="33">
        <v>0</v>
      </c>
      <c r="O5381" s="33">
        <v>0</v>
      </c>
      <c r="P5381" s="33">
        <f t="shared" si="961"/>
        <v>258500</v>
      </c>
      <c r="Q5381" s="33">
        <f t="shared" si="962"/>
        <v>51.445013994150756</v>
      </c>
      <c r="R5381" s="33">
        <f t="shared" si="963"/>
        <v>245385</v>
      </c>
      <c r="S5381" s="31"/>
      <c r="T5381" s="30" t="str">
        <f t="shared" si="964"/>
        <v>COP</v>
      </c>
      <c r="U5381" s="33">
        <v>0</v>
      </c>
      <c r="V5381" s="33">
        <v>0</v>
      </c>
      <c r="W5381" s="33">
        <v>0</v>
      </c>
      <c r="X5381" s="33">
        <f t="shared" si="965"/>
        <v>258500</v>
      </c>
      <c r="Y5381" s="33">
        <f t="shared" si="966"/>
        <v>51.445013994150756</v>
      </c>
      <c r="Z5381" s="33">
        <f t="shared" si="967"/>
        <v>245385</v>
      </c>
      <c r="AA5381" s="34">
        <f t="shared" si="968"/>
        <v>6.0505582101864344E-06</v>
      </c>
      <c r="AB5381" s="33" t="s">
        <v>252</v>
      </c>
      <c r="AC5381" s="35">
        <v>44943</v>
      </c>
      <c r="AD5381" s="33">
        <v>60</v>
      </c>
      <c r="AE5381" s="36">
        <f t="shared" si="969"/>
        <v>45003</v>
      </c>
    </row>
    <row r="5382" spans="2:31" ht="14.5" hidden="1">
      <c r="B5382" s="29" t="s">
        <v>4296</v>
      </c>
      <c r="C5382" s="30" t="str">
        <f t="shared" si="959"/>
        <v>(Acreedores quirografarios)</v>
      </c>
      <c r="D5382" s="30">
        <v>5</v>
      </c>
      <c r="E5382" s="30" t="s">
        <v>5680</v>
      </c>
      <c r="F5382" s="30" t="s">
        <v>5681</v>
      </c>
      <c r="G5382" s="30" t="s">
        <v>4912</v>
      </c>
      <c r="H5382" s="31" t="s">
        <v>4397</v>
      </c>
      <c r="I5382" s="31" t="s">
        <v>48</v>
      </c>
      <c r="J5382" s="32">
        <v>264180</v>
      </c>
      <c r="K5382" s="33">
        <f t="shared" si="960"/>
        <v>52.429950627378219</v>
      </c>
      <c r="L5382" s="33">
        <v>250083</v>
      </c>
      <c r="M5382" s="33">
        <v>0</v>
      </c>
      <c r="N5382" s="33">
        <v>0</v>
      </c>
      <c r="O5382" s="33">
        <v>0</v>
      </c>
      <c r="P5382" s="33">
        <f t="shared" si="961"/>
        <v>264180</v>
      </c>
      <c r="Q5382" s="33">
        <f t="shared" si="962"/>
        <v>52.429950627378219</v>
      </c>
      <c r="R5382" s="33">
        <f t="shared" si="963"/>
        <v>250083</v>
      </c>
      <c r="S5382" s="31"/>
      <c r="T5382" s="30" t="str">
        <f t="shared" si="964"/>
        <v>COP</v>
      </c>
      <c r="U5382" s="33">
        <v>0</v>
      </c>
      <c r="V5382" s="33">
        <v>0</v>
      </c>
      <c r="W5382" s="33">
        <v>0</v>
      </c>
      <c r="X5382" s="33">
        <f t="shared" si="965"/>
        <v>264180</v>
      </c>
      <c r="Y5382" s="33">
        <f t="shared" si="966"/>
        <v>52.429950627378219</v>
      </c>
      <c r="Z5382" s="33">
        <f t="shared" si="967"/>
        <v>250083</v>
      </c>
      <c r="AA5382" s="34">
        <f t="shared" si="968"/>
        <v>6.1663987158059955E-06</v>
      </c>
      <c r="AB5382" s="33" t="s">
        <v>252</v>
      </c>
      <c r="AC5382" s="35">
        <v>44943</v>
      </c>
      <c r="AD5382" s="33">
        <v>60</v>
      </c>
      <c r="AE5382" s="36">
        <f t="shared" si="969"/>
        <v>45003</v>
      </c>
    </row>
    <row r="5383" spans="2:31" ht="14.5" hidden="1">
      <c r="B5383" s="29" t="s">
        <v>4296</v>
      </c>
      <c r="C5383" s="30" t="str">
        <f t="shared" si="959"/>
        <v>(Acreedores quirografarios)</v>
      </c>
      <c r="D5383" s="30">
        <v>5</v>
      </c>
      <c r="E5383" s="30" t="s">
        <v>5680</v>
      </c>
      <c r="F5383" s="30" t="s">
        <v>5681</v>
      </c>
      <c r="G5383" s="30" t="s">
        <v>4912</v>
      </c>
      <c r="H5383" s="31" t="s">
        <v>4398</v>
      </c>
      <c r="I5383" s="31" t="s">
        <v>48</v>
      </c>
      <c r="J5383" s="32">
        <v>328980</v>
      </c>
      <c r="K5383" s="33">
        <f t="shared" si="960"/>
        <v>65.575018082329635</v>
      </c>
      <c r="L5383" s="33">
        <v>312783</v>
      </c>
      <c r="M5383" s="33">
        <v>0</v>
      </c>
      <c r="N5383" s="33">
        <v>0</v>
      </c>
      <c r="O5383" s="33">
        <v>0</v>
      </c>
      <c r="P5383" s="33">
        <f t="shared" si="961"/>
        <v>328980</v>
      </c>
      <c r="Q5383" s="33">
        <f t="shared" si="962"/>
        <v>65.575018082329635</v>
      </c>
      <c r="R5383" s="33">
        <f t="shared" si="963"/>
        <v>312783</v>
      </c>
      <c r="S5383" s="31"/>
      <c r="T5383" s="30" t="str">
        <f t="shared" si="964"/>
        <v>COP</v>
      </c>
      <c r="U5383" s="33">
        <v>0</v>
      </c>
      <c r="V5383" s="33">
        <v>0</v>
      </c>
      <c r="W5383" s="33">
        <v>0</v>
      </c>
      <c r="X5383" s="33">
        <f t="shared" si="965"/>
        <v>328980</v>
      </c>
      <c r="Y5383" s="33">
        <f t="shared" si="966"/>
        <v>65.575018082329635</v>
      </c>
      <c r="Z5383" s="33">
        <f t="shared" si="967"/>
        <v>312783</v>
      </c>
      <c r="AA5383" s="34">
        <f t="shared" si="968"/>
        <v>7.7124182352496844E-06</v>
      </c>
      <c r="AB5383" s="33" t="s">
        <v>252</v>
      </c>
      <c r="AC5383" s="35">
        <v>44943</v>
      </c>
      <c r="AD5383" s="33">
        <v>60</v>
      </c>
      <c r="AE5383" s="36">
        <f t="shared" si="969"/>
        <v>45003</v>
      </c>
    </row>
    <row r="5384" spans="2:31" ht="14.5" hidden="1">
      <c r="B5384" s="29" t="s">
        <v>4296</v>
      </c>
      <c r="C5384" s="30" t="str">
        <f t="shared" si="959"/>
        <v>(Acreedores quirografarios)</v>
      </c>
      <c r="D5384" s="30">
        <v>5</v>
      </c>
      <c r="E5384" s="30" t="s">
        <v>5680</v>
      </c>
      <c r="F5384" s="30" t="s">
        <v>5681</v>
      </c>
      <c r="G5384" s="30" t="s">
        <v>4912</v>
      </c>
      <c r="H5384" s="31" t="s">
        <v>4399</v>
      </c>
      <c r="I5384" s="31" t="s">
        <v>48</v>
      </c>
      <c r="J5384" s="32">
        <v>1561600</v>
      </c>
      <c r="K5384" s="33">
        <f t="shared" si="960"/>
        <v>311.34312399760995</v>
      </c>
      <c r="L5384" s="33">
        <v>1485060</v>
      </c>
      <c r="M5384" s="33">
        <v>0</v>
      </c>
      <c r="N5384" s="33">
        <v>0</v>
      </c>
      <c r="O5384" s="33">
        <v>0</v>
      </c>
      <c r="P5384" s="33">
        <f t="shared" si="961"/>
        <v>1561600</v>
      </c>
      <c r="Q5384" s="33">
        <f t="shared" si="962"/>
        <v>311.34312399760995</v>
      </c>
      <c r="R5384" s="33">
        <f t="shared" si="963"/>
        <v>1485060</v>
      </c>
      <c r="S5384" s="31"/>
      <c r="T5384" s="30" t="str">
        <f t="shared" si="964"/>
        <v>COP</v>
      </c>
      <c r="U5384" s="33">
        <v>0</v>
      </c>
      <c r="V5384" s="33">
        <v>0</v>
      </c>
      <c r="W5384" s="33">
        <v>0</v>
      </c>
      <c r="X5384" s="33">
        <f t="shared" si="965"/>
        <v>1561600</v>
      </c>
      <c r="Y5384" s="33">
        <f t="shared" si="966"/>
        <v>311.34312399760995</v>
      </c>
      <c r="Z5384" s="33">
        <f t="shared" si="967"/>
        <v>1485060</v>
      </c>
      <c r="AA5384" s="34">
        <f t="shared" si="968"/>
        <v>3.6617731220814095E-05</v>
      </c>
      <c r="AB5384" s="33" t="s">
        <v>252</v>
      </c>
      <c r="AC5384" s="35">
        <v>44943</v>
      </c>
      <c r="AD5384" s="33">
        <v>60</v>
      </c>
      <c r="AE5384" s="36">
        <f t="shared" si="969"/>
        <v>45003</v>
      </c>
    </row>
    <row r="5385" spans="2:31" ht="14.5" hidden="1">
      <c r="B5385" s="29" t="s">
        <v>4296</v>
      </c>
      <c r="C5385" s="30" t="str">
        <f t="shared" si="959"/>
        <v>(Acreedores quirografarios)</v>
      </c>
      <c r="D5385" s="30">
        <v>5</v>
      </c>
      <c r="E5385" s="30" t="s">
        <v>5680</v>
      </c>
      <c r="F5385" s="30" t="s">
        <v>5681</v>
      </c>
      <c r="G5385" s="30" t="s">
        <v>4912</v>
      </c>
      <c r="H5385" s="31" t="s">
        <v>4400</v>
      </c>
      <c r="I5385" s="31" t="s">
        <v>48</v>
      </c>
      <c r="J5385" s="32">
        <v>226100</v>
      </c>
      <c r="K5385" s="33">
        <f t="shared" si="960"/>
        <v>44.872480266675048</v>
      </c>
      <c r="L5385" s="33">
        <v>214035</v>
      </c>
      <c r="M5385" s="33">
        <v>0</v>
      </c>
      <c r="N5385" s="33">
        <v>0</v>
      </c>
      <c r="O5385" s="33">
        <v>0</v>
      </c>
      <c r="P5385" s="33">
        <f t="shared" si="961"/>
        <v>226100</v>
      </c>
      <c r="Q5385" s="33">
        <f t="shared" si="962"/>
        <v>44.872480266675048</v>
      </c>
      <c r="R5385" s="33">
        <f t="shared" si="963"/>
        <v>214035</v>
      </c>
      <c r="S5385" s="31"/>
      <c r="T5385" s="30" t="str">
        <f t="shared" si="964"/>
        <v>COP</v>
      </c>
      <c r="U5385" s="33">
        <v>0</v>
      </c>
      <c r="V5385" s="33">
        <v>0</v>
      </c>
      <c r="W5385" s="33">
        <v>0</v>
      </c>
      <c r="X5385" s="33">
        <f t="shared" si="965"/>
        <v>226100</v>
      </c>
      <c r="Y5385" s="33">
        <f t="shared" si="966"/>
        <v>44.872480266675048</v>
      </c>
      <c r="Z5385" s="33">
        <f t="shared" si="967"/>
        <v>214035</v>
      </c>
      <c r="AA5385" s="34">
        <f t="shared" si="968"/>
        <v>5.2775484504645909E-06</v>
      </c>
      <c r="AB5385" s="33" t="s">
        <v>252</v>
      </c>
      <c r="AC5385" s="35">
        <v>44943</v>
      </c>
      <c r="AD5385" s="33">
        <v>60</v>
      </c>
      <c r="AE5385" s="36">
        <f t="shared" si="969"/>
        <v>45003</v>
      </c>
    </row>
    <row r="5386" spans="2:31" ht="14.5" hidden="1">
      <c r="B5386" s="29" t="s">
        <v>4296</v>
      </c>
      <c r="C5386" s="30" t="str">
        <f t="shared" si="959"/>
        <v>(Acreedores quirografarios)</v>
      </c>
      <c r="D5386" s="30">
        <v>5</v>
      </c>
      <c r="E5386" s="30" t="s">
        <v>5680</v>
      </c>
      <c r="F5386" s="30" t="s">
        <v>5681</v>
      </c>
      <c r="G5386" s="30" t="s">
        <v>4912</v>
      </c>
      <c r="H5386" s="31" t="s">
        <v>4401</v>
      </c>
      <c r="I5386" s="31" t="s">
        <v>48</v>
      </c>
      <c r="J5386" s="32">
        <v>549020</v>
      </c>
      <c r="K5386" s="33">
        <f t="shared" si="960"/>
        <v>109.81414509890247</v>
      </c>
      <c r="L5386" s="33">
        <v>523797</v>
      </c>
      <c r="M5386" s="33">
        <v>0</v>
      </c>
      <c r="N5386" s="33">
        <v>0</v>
      </c>
      <c r="O5386" s="33">
        <v>0</v>
      </c>
      <c r="P5386" s="33">
        <f t="shared" si="961"/>
        <v>549020</v>
      </c>
      <c r="Q5386" s="33">
        <f t="shared" si="962"/>
        <v>109.81414509890247</v>
      </c>
      <c r="R5386" s="33">
        <f t="shared" si="963"/>
        <v>523797</v>
      </c>
      <c r="S5386" s="31"/>
      <c r="T5386" s="30" t="str">
        <f t="shared" si="964"/>
        <v>COP</v>
      </c>
      <c r="U5386" s="33">
        <v>0</v>
      </c>
      <c r="V5386" s="33">
        <v>0</v>
      </c>
      <c r="W5386" s="33">
        <v>0</v>
      </c>
      <c r="X5386" s="33">
        <f t="shared" si="965"/>
        <v>549020</v>
      </c>
      <c r="Y5386" s="33">
        <f t="shared" si="966"/>
        <v>109.81414509890247</v>
      </c>
      <c r="Z5386" s="33">
        <f t="shared" si="967"/>
        <v>523797</v>
      </c>
      <c r="AA5386" s="34">
        <f t="shared" si="968"/>
        <v>1.2915476654322897E-05</v>
      </c>
      <c r="AB5386" s="33" t="s">
        <v>252</v>
      </c>
      <c r="AC5386" s="35">
        <v>44944</v>
      </c>
      <c r="AD5386" s="33">
        <v>60</v>
      </c>
      <c r="AE5386" s="36">
        <f t="shared" si="969"/>
        <v>45004</v>
      </c>
    </row>
    <row r="5387" spans="2:31" ht="14.5" hidden="1">
      <c r="B5387" s="29" t="s">
        <v>4296</v>
      </c>
      <c r="C5387" s="30" t="str">
        <f t="shared" si="959"/>
        <v>(Acreedores quirografarios)</v>
      </c>
      <c r="D5387" s="30">
        <v>5</v>
      </c>
      <c r="E5387" s="30" t="s">
        <v>5680</v>
      </c>
      <c r="F5387" s="30" t="s">
        <v>5681</v>
      </c>
      <c r="G5387" s="30" t="s">
        <v>4912</v>
      </c>
      <c r="H5387" s="31" t="s">
        <v>4402</v>
      </c>
      <c r="I5387" s="31" t="s">
        <v>48</v>
      </c>
      <c r="J5387" s="32">
        <v>393780</v>
      </c>
      <c r="K5387" s="33">
        <f t="shared" si="960"/>
        <v>78.720085537281037</v>
      </c>
      <c r="L5387" s="33">
        <v>375483</v>
      </c>
      <c r="M5387" s="33">
        <v>0</v>
      </c>
      <c r="N5387" s="33">
        <v>0</v>
      </c>
      <c r="O5387" s="33">
        <v>0</v>
      </c>
      <c r="P5387" s="33">
        <f t="shared" si="961"/>
        <v>393780</v>
      </c>
      <c r="Q5387" s="33">
        <f t="shared" si="962"/>
        <v>78.720085537281037</v>
      </c>
      <c r="R5387" s="33">
        <f t="shared" si="963"/>
        <v>375483</v>
      </c>
      <c r="S5387" s="31"/>
      <c r="T5387" s="30" t="str">
        <f t="shared" si="964"/>
        <v>COP</v>
      </c>
      <c r="U5387" s="33">
        <v>0</v>
      </c>
      <c r="V5387" s="33">
        <v>0</v>
      </c>
      <c r="W5387" s="33">
        <v>0</v>
      </c>
      <c r="X5387" s="33">
        <f t="shared" si="965"/>
        <v>393780</v>
      </c>
      <c r="Y5387" s="33">
        <f t="shared" si="966"/>
        <v>78.720085537281037</v>
      </c>
      <c r="Z5387" s="33">
        <f t="shared" si="967"/>
        <v>375483</v>
      </c>
      <c r="AA5387" s="34">
        <f t="shared" si="968"/>
        <v>9.2584377546933715E-06</v>
      </c>
      <c r="AB5387" s="33" t="s">
        <v>252</v>
      </c>
      <c r="AC5387" s="35">
        <v>44944</v>
      </c>
      <c r="AD5387" s="33">
        <v>60</v>
      </c>
      <c r="AE5387" s="36">
        <f t="shared" si="969"/>
        <v>45004</v>
      </c>
    </row>
    <row r="5388" spans="2:31" ht="14.5" hidden="1">
      <c r="B5388" s="29" t="s">
        <v>4296</v>
      </c>
      <c r="C5388" s="30" t="str">
        <f t="shared" si="959"/>
        <v>(Acreedores quirografarios)</v>
      </c>
      <c r="D5388" s="30">
        <v>5</v>
      </c>
      <c r="E5388" s="30" t="s">
        <v>5680</v>
      </c>
      <c r="F5388" s="30" t="s">
        <v>5681</v>
      </c>
      <c r="G5388" s="30" t="s">
        <v>4912</v>
      </c>
      <c r="H5388" s="31" t="s">
        <v>4403</v>
      </c>
      <c r="I5388" s="31" t="s">
        <v>48</v>
      </c>
      <c r="J5388" s="32">
        <v>258500</v>
      </c>
      <c r="K5388" s="33">
        <f t="shared" si="960"/>
        <v>51.445013994150756</v>
      </c>
      <c r="L5388" s="33">
        <v>245385</v>
      </c>
      <c r="M5388" s="33">
        <v>0</v>
      </c>
      <c r="N5388" s="33">
        <v>0</v>
      </c>
      <c r="O5388" s="33">
        <v>0</v>
      </c>
      <c r="P5388" s="33">
        <f t="shared" si="961"/>
        <v>258500</v>
      </c>
      <c r="Q5388" s="33">
        <f t="shared" si="962"/>
        <v>51.445013994150756</v>
      </c>
      <c r="R5388" s="33">
        <f t="shared" si="963"/>
        <v>245385</v>
      </c>
      <c r="S5388" s="31"/>
      <c r="T5388" s="30" t="str">
        <f t="shared" si="964"/>
        <v>COP</v>
      </c>
      <c r="U5388" s="33">
        <v>0</v>
      </c>
      <c r="V5388" s="33">
        <v>0</v>
      </c>
      <c r="W5388" s="33">
        <v>0</v>
      </c>
      <c r="X5388" s="33">
        <f t="shared" si="965"/>
        <v>258500</v>
      </c>
      <c r="Y5388" s="33">
        <f t="shared" si="966"/>
        <v>51.445013994150756</v>
      </c>
      <c r="Z5388" s="33">
        <f t="shared" si="967"/>
        <v>245385</v>
      </c>
      <c r="AA5388" s="34">
        <f t="shared" si="968"/>
        <v>6.0505582101864344E-06</v>
      </c>
      <c r="AB5388" s="33" t="s">
        <v>252</v>
      </c>
      <c r="AC5388" s="35">
        <v>44945</v>
      </c>
      <c r="AD5388" s="33">
        <v>60</v>
      </c>
      <c r="AE5388" s="36">
        <f t="shared" si="969"/>
        <v>45005</v>
      </c>
    </row>
    <row r="5389" spans="2:31" ht="14.5" hidden="1">
      <c r="B5389" s="29" t="s">
        <v>4296</v>
      </c>
      <c r="C5389" s="30" t="str">
        <f t="shared" si="959"/>
        <v>(Acreedores quirografarios)</v>
      </c>
      <c r="D5389" s="30">
        <v>5</v>
      </c>
      <c r="E5389" s="30" t="s">
        <v>5680</v>
      </c>
      <c r="F5389" s="30" t="s">
        <v>5681</v>
      </c>
      <c r="G5389" s="30" t="s">
        <v>4912</v>
      </c>
      <c r="H5389" s="31" t="s">
        <v>4404</v>
      </c>
      <c r="I5389" s="31" t="s">
        <v>48</v>
      </c>
      <c r="J5389" s="32">
        <v>1807280</v>
      </c>
      <c r="K5389" s="33">
        <f t="shared" si="960"/>
        <v>360.38617566590142</v>
      </c>
      <c r="L5389" s="33">
        <v>1718988</v>
      </c>
      <c r="M5389" s="33">
        <v>0</v>
      </c>
      <c r="N5389" s="33">
        <v>0</v>
      </c>
      <c r="O5389" s="33">
        <v>0</v>
      </c>
      <c r="P5389" s="33">
        <f t="shared" si="961"/>
        <v>1807280</v>
      </c>
      <c r="Q5389" s="33">
        <f t="shared" si="962"/>
        <v>360.38617566590142</v>
      </c>
      <c r="R5389" s="33">
        <f t="shared" si="963"/>
        <v>1718988</v>
      </c>
      <c r="S5389" s="31"/>
      <c r="T5389" s="30" t="str">
        <f t="shared" si="964"/>
        <v>COP</v>
      </c>
      <c r="U5389" s="33">
        <v>0</v>
      </c>
      <c r="V5389" s="33">
        <v>0</v>
      </c>
      <c r="W5389" s="33">
        <v>0</v>
      </c>
      <c r="X5389" s="33">
        <f t="shared" si="965"/>
        <v>1807280</v>
      </c>
      <c r="Y5389" s="33">
        <f t="shared" si="966"/>
        <v>360.38617566590142</v>
      </c>
      <c r="Z5389" s="33">
        <f t="shared" si="967"/>
        <v>1718988</v>
      </c>
      <c r="AA5389" s="34">
        <f t="shared" si="968"/>
        <v>4.2385789500629459E-05</v>
      </c>
      <c r="AB5389" s="33" t="s">
        <v>252</v>
      </c>
      <c r="AC5389" s="35">
        <v>44945</v>
      </c>
      <c r="AD5389" s="33">
        <v>60</v>
      </c>
      <c r="AE5389" s="36">
        <f t="shared" si="969"/>
        <v>45005</v>
      </c>
    </row>
    <row r="5390" spans="2:31" ht="14.5" hidden="1">
      <c r="B5390" s="29" t="s">
        <v>4296</v>
      </c>
      <c r="C5390" s="30" t="str">
        <f t="shared" si="959"/>
        <v>(Acreedores quirografarios)</v>
      </c>
      <c r="D5390" s="30">
        <v>5</v>
      </c>
      <c r="E5390" s="30" t="s">
        <v>5680</v>
      </c>
      <c r="F5390" s="30" t="s">
        <v>5681</v>
      </c>
      <c r="G5390" s="30" t="s">
        <v>4912</v>
      </c>
      <c r="H5390" s="31" t="s">
        <v>4405</v>
      </c>
      <c r="I5390" s="31" t="s">
        <v>48</v>
      </c>
      <c r="J5390" s="32">
        <v>226100</v>
      </c>
      <c r="K5390" s="33">
        <f t="shared" si="960"/>
        <v>44.872480266675048</v>
      </c>
      <c r="L5390" s="33">
        <v>214035</v>
      </c>
      <c r="M5390" s="33">
        <v>0</v>
      </c>
      <c r="N5390" s="33">
        <v>0</v>
      </c>
      <c r="O5390" s="33">
        <v>0</v>
      </c>
      <c r="P5390" s="33">
        <f t="shared" si="961"/>
        <v>226100</v>
      </c>
      <c r="Q5390" s="33">
        <f t="shared" si="962"/>
        <v>44.872480266675048</v>
      </c>
      <c r="R5390" s="33">
        <f t="shared" si="963"/>
        <v>214035</v>
      </c>
      <c r="S5390" s="31"/>
      <c r="T5390" s="30" t="str">
        <f t="shared" si="964"/>
        <v>COP</v>
      </c>
      <c r="U5390" s="33">
        <v>0</v>
      </c>
      <c r="V5390" s="33">
        <v>0</v>
      </c>
      <c r="W5390" s="33">
        <v>0</v>
      </c>
      <c r="X5390" s="33">
        <f t="shared" si="965"/>
        <v>226100</v>
      </c>
      <c r="Y5390" s="33">
        <f t="shared" si="966"/>
        <v>44.872480266675048</v>
      </c>
      <c r="Z5390" s="33">
        <f t="shared" si="967"/>
        <v>214035</v>
      </c>
      <c r="AA5390" s="34">
        <f t="shared" si="968"/>
        <v>5.2775484504645909E-06</v>
      </c>
      <c r="AB5390" s="33" t="s">
        <v>252</v>
      </c>
      <c r="AC5390" s="35">
        <v>44946</v>
      </c>
      <c r="AD5390" s="33">
        <v>60</v>
      </c>
      <c r="AE5390" s="36">
        <f t="shared" si="969"/>
        <v>45006</v>
      </c>
    </row>
    <row r="5391" spans="2:31" ht="14.5" hidden="1">
      <c r="B5391" s="29" t="s">
        <v>4296</v>
      </c>
      <c r="C5391" s="30" t="str">
        <f t="shared" si="959"/>
        <v>(Acreedores quirografarios)</v>
      </c>
      <c r="D5391" s="30">
        <v>5</v>
      </c>
      <c r="E5391" s="30" t="s">
        <v>5680</v>
      </c>
      <c r="F5391" s="30" t="s">
        <v>5681</v>
      </c>
      <c r="G5391" s="30" t="s">
        <v>4912</v>
      </c>
      <c r="H5391" s="31" t="s">
        <v>4406</v>
      </c>
      <c r="I5391" s="31" t="s">
        <v>48</v>
      </c>
      <c r="J5391" s="32">
        <v>2648280</v>
      </c>
      <c r="K5391" s="33">
        <f t="shared" si="960"/>
        <v>529.00154092896003</v>
      </c>
      <c r="L5391" s="33">
        <v>2523258</v>
      </c>
      <c r="M5391" s="33">
        <v>0</v>
      </c>
      <c r="N5391" s="33">
        <v>0</v>
      </c>
      <c r="O5391" s="33">
        <v>0</v>
      </c>
      <c r="P5391" s="33">
        <f t="shared" si="961"/>
        <v>2648280</v>
      </c>
      <c r="Q5391" s="33">
        <f t="shared" si="962"/>
        <v>529.00154092896003</v>
      </c>
      <c r="R5391" s="33">
        <f t="shared" si="963"/>
        <v>2523258</v>
      </c>
      <c r="S5391" s="31"/>
      <c r="T5391" s="30" t="str">
        <f t="shared" si="964"/>
        <v>COP</v>
      </c>
      <c r="U5391" s="33">
        <v>0</v>
      </c>
      <c r="V5391" s="33">
        <v>0</v>
      </c>
      <c r="W5391" s="33">
        <v>0</v>
      </c>
      <c r="X5391" s="33">
        <f t="shared" si="965"/>
        <v>2648280</v>
      </c>
      <c r="Y5391" s="33">
        <f t="shared" si="966"/>
        <v>529.00154092896003</v>
      </c>
      <c r="Z5391" s="33">
        <f t="shared" si="967"/>
        <v>2523258</v>
      </c>
      <c r="AA5391" s="34">
        <f t="shared" si="968"/>
        <v>6.2217003518220767E-05</v>
      </c>
      <c r="AB5391" s="33" t="s">
        <v>252</v>
      </c>
      <c r="AC5391" s="35">
        <v>44946</v>
      </c>
      <c r="AD5391" s="33">
        <v>60</v>
      </c>
      <c r="AE5391" s="36">
        <f t="shared" si="969"/>
        <v>45006</v>
      </c>
    </row>
    <row r="5392" spans="2:31" ht="14.5" hidden="1">
      <c r="B5392" s="29" t="s">
        <v>4296</v>
      </c>
      <c r="C5392" s="30" t="str">
        <f t="shared" si="959"/>
        <v>(Acreedores quirografarios)</v>
      </c>
      <c r="D5392" s="30">
        <v>5</v>
      </c>
      <c r="E5392" s="30" t="s">
        <v>5680</v>
      </c>
      <c r="F5392" s="30" t="s">
        <v>5681</v>
      </c>
      <c r="G5392" s="30" t="s">
        <v>4912</v>
      </c>
      <c r="H5392" s="31" t="s">
        <v>4407</v>
      </c>
      <c r="I5392" s="31" t="s">
        <v>48</v>
      </c>
      <c r="J5392" s="32">
        <v>3151700</v>
      </c>
      <c r="K5392" s="33">
        <f t="shared" si="960"/>
        <v>630.19277335765275</v>
      </c>
      <c r="L5392" s="33">
        <v>3005925</v>
      </c>
      <c r="M5392" s="33">
        <v>0</v>
      </c>
      <c r="N5392" s="33">
        <v>0</v>
      </c>
      <c r="O5392" s="33">
        <v>0</v>
      </c>
      <c r="P5392" s="33">
        <f t="shared" si="961"/>
        <v>3151700</v>
      </c>
      <c r="Q5392" s="33">
        <f t="shared" si="962"/>
        <v>630.19277335765275</v>
      </c>
      <c r="R5392" s="33">
        <f t="shared" si="963"/>
        <v>3005925</v>
      </c>
      <c r="S5392" s="31"/>
      <c r="T5392" s="30" t="str">
        <f t="shared" si="964"/>
        <v>COP</v>
      </c>
      <c r="U5392" s="33">
        <v>0</v>
      </c>
      <c r="V5392" s="33">
        <v>0</v>
      </c>
      <c r="W5392" s="33">
        <v>0</v>
      </c>
      <c r="X5392" s="33">
        <f t="shared" si="965"/>
        <v>3151700</v>
      </c>
      <c r="Y5392" s="33">
        <f t="shared" si="966"/>
        <v>630.19277335765275</v>
      </c>
      <c r="Z5392" s="33">
        <f t="shared" si="967"/>
        <v>3005925</v>
      </c>
      <c r="AA5392" s="34">
        <f t="shared" si="968"/>
        <v>7.4118320956678929E-05</v>
      </c>
      <c r="AB5392" s="33" t="s">
        <v>252</v>
      </c>
      <c r="AC5392" s="35">
        <v>44946</v>
      </c>
      <c r="AD5392" s="33">
        <v>60</v>
      </c>
      <c r="AE5392" s="36">
        <f t="shared" si="969"/>
        <v>45006</v>
      </c>
    </row>
    <row r="5393" spans="2:31" ht="14.5" hidden="1">
      <c r="B5393" s="29" t="s">
        <v>4296</v>
      </c>
      <c r="C5393" s="30" t="str">
        <f t="shared" si="959"/>
        <v>(Acreedores quirografarios)</v>
      </c>
      <c r="D5393" s="30">
        <v>5</v>
      </c>
      <c r="E5393" s="30" t="s">
        <v>5680</v>
      </c>
      <c r="F5393" s="30" t="s">
        <v>5681</v>
      </c>
      <c r="G5393" s="30" t="s">
        <v>4912</v>
      </c>
      <c r="H5393" s="31" t="s">
        <v>4408</v>
      </c>
      <c r="I5393" s="31" t="s">
        <v>48</v>
      </c>
      <c r="J5393" s="32">
        <v>290900</v>
      </c>
      <c r="K5393" s="33">
        <f t="shared" si="960"/>
        <v>58.017547721626464</v>
      </c>
      <c r="L5393" s="33">
        <v>276735</v>
      </c>
      <c r="M5393" s="33">
        <v>0</v>
      </c>
      <c r="N5393" s="33">
        <v>0</v>
      </c>
      <c r="O5393" s="33">
        <v>0</v>
      </c>
      <c r="P5393" s="33">
        <f t="shared" si="961"/>
        <v>290900</v>
      </c>
      <c r="Q5393" s="33">
        <f t="shared" si="962"/>
        <v>58.017547721626464</v>
      </c>
      <c r="R5393" s="33">
        <f t="shared" si="963"/>
        <v>276735</v>
      </c>
      <c r="S5393" s="31"/>
      <c r="T5393" s="30" t="str">
        <f t="shared" si="964"/>
        <v>COP</v>
      </c>
      <c r="U5393" s="33">
        <v>0</v>
      </c>
      <c r="V5393" s="33">
        <v>0</v>
      </c>
      <c r="W5393" s="33">
        <v>0</v>
      </c>
      <c r="X5393" s="33">
        <f t="shared" si="965"/>
        <v>290900</v>
      </c>
      <c r="Y5393" s="33">
        <f t="shared" si="966"/>
        <v>58.017547721626464</v>
      </c>
      <c r="Z5393" s="33">
        <f t="shared" si="967"/>
        <v>276735</v>
      </c>
      <c r="AA5393" s="34">
        <f t="shared" si="968"/>
        <v>6.8235679699082789E-06</v>
      </c>
      <c r="AB5393" s="33" t="s">
        <v>252</v>
      </c>
      <c r="AC5393" s="35">
        <v>44947</v>
      </c>
      <c r="AD5393" s="33">
        <v>60</v>
      </c>
      <c r="AE5393" s="36">
        <f t="shared" si="969"/>
        <v>45007</v>
      </c>
    </row>
    <row r="5394" spans="2:31" ht="14.5" hidden="1">
      <c r="B5394" s="29" t="s">
        <v>4296</v>
      </c>
      <c r="C5394" s="30" t="str">
        <f t="shared" si="959"/>
        <v>(Acreedores quirografarios)</v>
      </c>
      <c r="D5394" s="30">
        <v>5</v>
      </c>
      <c r="E5394" s="30" t="s">
        <v>5680</v>
      </c>
      <c r="F5394" s="30" t="s">
        <v>5681</v>
      </c>
      <c r="G5394" s="30" t="s">
        <v>4912</v>
      </c>
      <c r="H5394" s="31" t="s">
        <v>4409</v>
      </c>
      <c r="I5394" s="31" t="s">
        <v>48</v>
      </c>
      <c r="J5394" s="32">
        <v>328980</v>
      </c>
      <c r="K5394" s="33">
        <f t="shared" si="960"/>
        <v>65.575018082329635</v>
      </c>
      <c r="L5394" s="33">
        <v>312783</v>
      </c>
      <c r="M5394" s="33">
        <v>0</v>
      </c>
      <c r="N5394" s="33">
        <v>0</v>
      </c>
      <c r="O5394" s="33">
        <v>0</v>
      </c>
      <c r="P5394" s="33">
        <f t="shared" si="961"/>
        <v>328980</v>
      </c>
      <c r="Q5394" s="33">
        <f t="shared" si="962"/>
        <v>65.575018082329635</v>
      </c>
      <c r="R5394" s="33">
        <f t="shared" si="963"/>
        <v>312783</v>
      </c>
      <c r="S5394" s="31"/>
      <c r="T5394" s="30" t="str">
        <f t="shared" si="964"/>
        <v>COP</v>
      </c>
      <c r="U5394" s="33">
        <v>0</v>
      </c>
      <c r="V5394" s="33">
        <v>0</v>
      </c>
      <c r="W5394" s="33">
        <v>0</v>
      </c>
      <c r="X5394" s="33">
        <f t="shared" si="965"/>
        <v>328980</v>
      </c>
      <c r="Y5394" s="33">
        <f t="shared" si="966"/>
        <v>65.575018082329635</v>
      </c>
      <c r="Z5394" s="33">
        <f t="shared" si="967"/>
        <v>312783</v>
      </c>
      <c r="AA5394" s="34">
        <f t="shared" si="968"/>
        <v>7.7124182352496844E-06</v>
      </c>
      <c r="AB5394" s="33" t="s">
        <v>252</v>
      </c>
      <c r="AC5394" s="35">
        <v>44947</v>
      </c>
      <c r="AD5394" s="33">
        <v>60</v>
      </c>
      <c r="AE5394" s="36">
        <f t="shared" si="969"/>
        <v>45007</v>
      </c>
    </row>
    <row r="5395" spans="2:31" ht="14.5" hidden="1">
      <c r="B5395" s="29" t="s">
        <v>4296</v>
      </c>
      <c r="C5395" s="30" t="str">
        <f t="shared" si="959"/>
        <v>(Acreedores quirografarios)</v>
      </c>
      <c r="D5395" s="30">
        <v>5</v>
      </c>
      <c r="E5395" s="30" t="s">
        <v>5680</v>
      </c>
      <c r="F5395" s="30" t="s">
        <v>5681</v>
      </c>
      <c r="G5395" s="30" t="s">
        <v>4912</v>
      </c>
      <c r="H5395" s="31" t="s">
        <v>4410</v>
      </c>
      <c r="I5395" s="31" t="s">
        <v>48</v>
      </c>
      <c r="J5395" s="32">
        <v>1356600</v>
      </c>
      <c r="K5395" s="33">
        <f t="shared" si="960"/>
        <v>269.2348816000503</v>
      </c>
      <c r="L5395" s="33">
        <v>1284210</v>
      </c>
      <c r="M5395" s="33">
        <v>0</v>
      </c>
      <c r="N5395" s="33">
        <v>0</v>
      </c>
      <c r="O5395" s="33">
        <v>0</v>
      </c>
      <c r="P5395" s="33">
        <f t="shared" si="961"/>
        <v>1356600</v>
      </c>
      <c r="Q5395" s="33">
        <f t="shared" si="962"/>
        <v>269.2348816000503</v>
      </c>
      <c r="R5395" s="33">
        <f t="shared" si="963"/>
        <v>1284210</v>
      </c>
      <c r="S5395" s="31"/>
      <c r="T5395" s="30" t="str">
        <f t="shared" si="964"/>
        <v>COP</v>
      </c>
      <c r="U5395" s="33">
        <v>0</v>
      </c>
      <c r="V5395" s="33">
        <v>0</v>
      </c>
      <c r="W5395" s="33">
        <v>0</v>
      </c>
      <c r="X5395" s="33">
        <f t="shared" si="965"/>
        <v>1356600</v>
      </c>
      <c r="Y5395" s="33">
        <f t="shared" si="966"/>
        <v>269.2348816000503</v>
      </c>
      <c r="Z5395" s="33">
        <f t="shared" si="967"/>
        <v>1284210</v>
      </c>
      <c r="AA5395" s="34">
        <f t="shared" si="968"/>
        <v>3.1665290702787542E-05</v>
      </c>
      <c r="AB5395" s="33" t="s">
        <v>252</v>
      </c>
      <c r="AC5395" s="35">
        <v>44947</v>
      </c>
      <c r="AD5395" s="33">
        <v>60</v>
      </c>
      <c r="AE5395" s="36">
        <f t="shared" si="969"/>
        <v>45007</v>
      </c>
    </row>
    <row r="5396" spans="2:31" ht="14.5" hidden="1">
      <c r="B5396" s="29" t="s">
        <v>4296</v>
      </c>
      <c r="C5396" s="30" t="str">
        <f t="shared" si="959"/>
        <v>(Acreedores quirografarios)</v>
      </c>
      <c r="D5396" s="30">
        <v>5</v>
      </c>
      <c r="E5396" s="30" t="s">
        <v>5680</v>
      </c>
      <c r="F5396" s="30" t="s">
        <v>5681</v>
      </c>
      <c r="G5396" s="30" t="s">
        <v>4912</v>
      </c>
      <c r="H5396" s="31" t="s">
        <v>4411</v>
      </c>
      <c r="I5396" s="31" t="s">
        <v>48</v>
      </c>
      <c r="J5396" s="32">
        <v>445060</v>
      </c>
      <c r="K5396" s="33">
        <f t="shared" si="960"/>
        <v>88.327934840718257</v>
      </c>
      <c r="L5396" s="33">
        <v>421311</v>
      </c>
      <c r="M5396" s="33">
        <v>0</v>
      </c>
      <c r="N5396" s="33">
        <v>0</v>
      </c>
      <c r="O5396" s="33">
        <v>0</v>
      </c>
      <c r="P5396" s="33">
        <f t="shared" si="961"/>
        <v>445060</v>
      </c>
      <c r="Q5396" s="33">
        <f t="shared" si="962"/>
        <v>88.327934840718257</v>
      </c>
      <c r="R5396" s="33">
        <f t="shared" si="963"/>
        <v>421311</v>
      </c>
      <c r="S5396" s="31"/>
      <c r="T5396" s="30" t="str">
        <f t="shared" si="964"/>
        <v>COP</v>
      </c>
      <c r="U5396" s="33">
        <v>0</v>
      </c>
      <c r="V5396" s="33">
        <v>0</v>
      </c>
      <c r="W5396" s="33">
        <v>0</v>
      </c>
      <c r="X5396" s="33">
        <f t="shared" si="965"/>
        <v>445060</v>
      </c>
      <c r="Y5396" s="33">
        <f t="shared" si="966"/>
        <v>88.327934840718257</v>
      </c>
      <c r="Z5396" s="33">
        <f t="shared" si="967"/>
        <v>421311</v>
      </c>
      <c r="AA5396" s="34">
        <f t="shared" si="968"/>
        <v>1.0388437476177667E-05</v>
      </c>
      <c r="AB5396" s="33" t="s">
        <v>252</v>
      </c>
      <c r="AC5396" s="35">
        <v>44947</v>
      </c>
      <c r="AD5396" s="33">
        <v>60</v>
      </c>
      <c r="AE5396" s="36">
        <f t="shared" si="969"/>
        <v>45007</v>
      </c>
    </row>
    <row r="5397" spans="2:31" ht="14.5" hidden="1">
      <c r="B5397" s="29" t="s">
        <v>4296</v>
      </c>
      <c r="C5397" s="30" t="str">
        <f t="shared" si="959"/>
        <v>(Acreedores quirografarios)</v>
      </c>
      <c r="D5397" s="30">
        <v>5</v>
      </c>
      <c r="E5397" s="30" t="s">
        <v>5680</v>
      </c>
      <c r="F5397" s="30" t="s">
        <v>5681</v>
      </c>
      <c r="G5397" s="30" t="s">
        <v>4912</v>
      </c>
      <c r="H5397" s="31" t="s">
        <v>4412</v>
      </c>
      <c r="I5397" s="31" t="s">
        <v>48</v>
      </c>
      <c r="J5397" s="32">
        <v>517000</v>
      </c>
      <c r="K5397" s="33">
        <f t="shared" si="960"/>
        <v>102.89002798830151</v>
      </c>
      <c r="L5397" s="33">
        <v>490770</v>
      </c>
      <c r="M5397" s="33">
        <v>0</v>
      </c>
      <c r="N5397" s="33">
        <v>0</v>
      </c>
      <c r="O5397" s="33">
        <v>0</v>
      </c>
      <c r="P5397" s="33">
        <f t="shared" si="961"/>
        <v>517000</v>
      </c>
      <c r="Q5397" s="33">
        <f t="shared" si="962"/>
        <v>102.89002798830151</v>
      </c>
      <c r="R5397" s="33">
        <f t="shared" si="963"/>
        <v>490770</v>
      </c>
      <c r="S5397" s="31"/>
      <c r="T5397" s="30" t="str">
        <f t="shared" si="964"/>
        <v>COP</v>
      </c>
      <c r="U5397" s="33">
        <v>0</v>
      </c>
      <c r="V5397" s="33">
        <v>0</v>
      </c>
      <c r="W5397" s="33">
        <v>0</v>
      </c>
      <c r="X5397" s="33">
        <f t="shared" si="965"/>
        <v>517000</v>
      </c>
      <c r="Y5397" s="33">
        <f t="shared" si="966"/>
        <v>102.89002798830151</v>
      </c>
      <c r="Z5397" s="33">
        <f t="shared" si="967"/>
        <v>490770</v>
      </c>
      <c r="AA5397" s="34">
        <f t="shared" si="968"/>
        <v>1.2101116420372869E-05</v>
      </c>
      <c r="AB5397" s="33" t="s">
        <v>252</v>
      </c>
      <c r="AC5397" s="35">
        <v>44947</v>
      </c>
      <c r="AD5397" s="33">
        <v>60</v>
      </c>
      <c r="AE5397" s="36">
        <f t="shared" si="969"/>
        <v>45007</v>
      </c>
    </row>
    <row r="5398" spans="2:31" ht="14.5" hidden="1">
      <c r="B5398" s="29" t="s">
        <v>4296</v>
      </c>
      <c r="C5398" s="30" t="str">
        <f t="shared" si="959"/>
        <v>(Acreedores quirografarios)</v>
      </c>
      <c r="D5398" s="30">
        <v>5</v>
      </c>
      <c r="E5398" s="30" t="s">
        <v>5680</v>
      </c>
      <c r="F5398" s="30" t="s">
        <v>5681</v>
      </c>
      <c r="G5398" s="30" t="s">
        <v>4912</v>
      </c>
      <c r="H5398" s="31" t="s">
        <v>4413</v>
      </c>
      <c r="I5398" s="31" t="s">
        <v>48</v>
      </c>
      <c r="J5398" s="32">
        <v>2689940</v>
      </c>
      <c r="K5398" s="33">
        <f t="shared" si="960"/>
        <v>534.13818044592597</v>
      </c>
      <c r="L5398" s="33">
        <v>2547759</v>
      </c>
      <c r="M5398" s="33">
        <v>0</v>
      </c>
      <c r="N5398" s="33">
        <v>0</v>
      </c>
      <c r="O5398" s="33">
        <v>0</v>
      </c>
      <c r="P5398" s="33">
        <f t="shared" si="961"/>
        <v>2689940</v>
      </c>
      <c r="Q5398" s="33">
        <f t="shared" si="962"/>
        <v>534.13818044592597</v>
      </c>
      <c r="R5398" s="33">
        <f t="shared" si="963"/>
        <v>2547759</v>
      </c>
      <c r="S5398" s="31"/>
      <c r="T5398" s="30" t="str">
        <f t="shared" si="964"/>
        <v>COP</v>
      </c>
      <c r="U5398" s="33">
        <v>0</v>
      </c>
      <c r="V5398" s="33">
        <v>0</v>
      </c>
      <c r="W5398" s="33">
        <v>0</v>
      </c>
      <c r="X5398" s="33">
        <f t="shared" si="965"/>
        <v>2689940</v>
      </c>
      <c r="Y5398" s="33">
        <f t="shared" si="966"/>
        <v>534.13818044592597</v>
      </c>
      <c r="Z5398" s="33">
        <f t="shared" si="967"/>
        <v>2547759</v>
      </c>
      <c r="AA5398" s="34">
        <f t="shared" si="968"/>
        <v>6.2821134686416778E-05</v>
      </c>
      <c r="AB5398" s="33" t="s">
        <v>252</v>
      </c>
      <c r="AC5398" s="35">
        <v>44947</v>
      </c>
      <c r="AD5398" s="33">
        <v>60</v>
      </c>
      <c r="AE5398" s="36">
        <f t="shared" si="969"/>
        <v>45007</v>
      </c>
    </row>
    <row r="5399" spans="2:31" ht="14.5" hidden="1">
      <c r="B5399" s="29" t="s">
        <v>4296</v>
      </c>
      <c r="C5399" s="30" t="str">
        <f t="shared" si="959"/>
        <v>(Acreedores quirografarios)</v>
      </c>
      <c r="D5399" s="30">
        <v>5</v>
      </c>
      <c r="E5399" s="30" t="s">
        <v>5680</v>
      </c>
      <c r="F5399" s="30" t="s">
        <v>5681</v>
      </c>
      <c r="G5399" s="30" t="s">
        <v>4912</v>
      </c>
      <c r="H5399" s="31" t="s">
        <v>4414</v>
      </c>
      <c r="I5399" s="31" t="s">
        <v>48</v>
      </c>
      <c r="J5399" s="32">
        <v>903640</v>
      </c>
      <c r="K5399" s="33">
        <f t="shared" si="960"/>
        <v>180.19308783295071</v>
      </c>
      <c r="L5399" s="33">
        <v>859494</v>
      </c>
      <c r="M5399" s="33">
        <v>0</v>
      </c>
      <c r="N5399" s="33">
        <v>0</v>
      </c>
      <c r="O5399" s="33">
        <v>0</v>
      </c>
      <c r="P5399" s="33">
        <f t="shared" si="961"/>
        <v>903640</v>
      </c>
      <c r="Q5399" s="33">
        <f t="shared" si="962"/>
        <v>180.19308783295071</v>
      </c>
      <c r="R5399" s="33">
        <f t="shared" si="963"/>
        <v>859494</v>
      </c>
      <c r="S5399" s="31"/>
      <c r="T5399" s="30" t="str">
        <f t="shared" si="964"/>
        <v>COP</v>
      </c>
      <c r="U5399" s="33">
        <v>0</v>
      </c>
      <c r="V5399" s="33">
        <v>0</v>
      </c>
      <c r="W5399" s="33">
        <v>0</v>
      </c>
      <c r="X5399" s="33">
        <f t="shared" si="965"/>
        <v>903640</v>
      </c>
      <c r="Y5399" s="33">
        <f t="shared" si="966"/>
        <v>180.19308783295071</v>
      </c>
      <c r="Z5399" s="33">
        <f t="shared" si="967"/>
        <v>859494</v>
      </c>
      <c r="AA5399" s="34">
        <f t="shared" si="968"/>
        <v>2.1192894750314729E-05</v>
      </c>
      <c r="AB5399" s="33" t="s">
        <v>252</v>
      </c>
      <c r="AC5399" s="35">
        <v>44947</v>
      </c>
      <c r="AD5399" s="33">
        <v>60</v>
      </c>
      <c r="AE5399" s="36">
        <f t="shared" si="969"/>
        <v>45007</v>
      </c>
    </row>
    <row r="5400" spans="2:31" ht="14.5" hidden="1">
      <c r="B5400" s="29" t="s">
        <v>4296</v>
      </c>
      <c r="C5400" s="30" t="str">
        <f t="shared" si="959"/>
        <v>(Acreedores quirografarios)</v>
      </c>
      <c r="D5400" s="30">
        <v>5</v>
      </c>
      <c r="E5400" s="30" t="s">
        <v>5680</v>
      </c>
      <c r="F5400" s="30" t="s">
        <v>5681</v>
      </c>
      <c r="G5400" s="30" t="s">
        <v>4912</v>
      </c>
      <c r="H5400" s="31" t="s">
        <v>4415</v>
      </c>
      <c r="I5400" s="31" t="s">
        <v>48</v>
      </c>
      <c r="J5400" s="32">
        <v>258500</v>
      </c>
      <c r="K5400" s="33">
        <f t="shared" si="960"/>
        <v>51.445013994150756</v>
      </c>
      <c r="L5400" s="33">
        <v>245385</v>
      </c>
      <c r="M5400" s="33">
        <v>0</v>
      </c>
      <c r="N5400" s="33">
        <v>0</v>
      </c>
      <c r="O5400" s="33">
        <v>0</v>
      </c>
      <c r="P5400" s="33">
        <f t="shared" si="961"/>
        <v>258500</v>
      </c>
      <c r="Q5400" s="33">
        <f t="shared" si="962"/>
        <v>51.445013994150756</v>
      </c>
      <c r="R5400" s="33">
        <f t="shared" si="963"/>
        <v>245385</v>
      </c>
      <c r="S5400" s="31"/>
      <c r="T5400" s="30" t="str">
        <f t="shared" si="964"/>
        <v>COP</v>
      </c>
      <c r="U5400" s="33">
        <v>0</v>
      </c>
      <c r="V5400" s="33">
        <v>0</v>
      </c>
      <c r="W5400" s="33">
        <v>0</v>
      </c>
      <c r="X5400" s="33">
        <f t="shared" si="965"/>
        <v>258500</v>
      </c>
      <c r="Y5400" s="33">
        <f t="shared" si="966"/>
        <v>51.445013994150756</v>
      </c>
      <c r="Z5400" s="33">
        <f t="shared" si="967"/>
        <v>245385</v>
      </c>
      <c r="AA5400" s="34">
        <f t="shared" si="968"/>
        <v>6.0505582101864344E-06</v>
      </c>
      <c r="AB5400" s="33" t="s">
        <v>252</v>
      </c>
      <c r="AC5400" s="35">
        <v>44949</v>
      </c>
      <c r="AD5400" s="33">
        <v>60</v>
      </c>
      <c r="AE5400" s="36">
        <f t="shared" si="969"/>
        <v>45009</v>
      </c>
    </row>
    <row r="5401" spans="2:31" ht="14.5" hidden="1">
      <c r="B5401" s="29" t="s">
        <v>4296</v>
      </c>
      <c r="C5401" s="30" t="str">
        <f t="shared" si="959"/>
        <v>(Acreedores quirografarios)</v>
      </c>
      <c r="D5401" s="30">
        <v>5</v>
      </c>
      <c r="E5401" s="30" t="s">
        <v>5680</v>
      </c>
      <c r="F5401" s="30" t="s">
        <v>5681</v>
      </c>
      <c r="G5401" s="30" t="s">
        <v>4912</v>
      </c>
      <c r="H5401" s="31" t="s">
        <v>4416</v>
      </c>
      <c r="I5401" s="31" t="s">
        <v>48</v>
      </c>
      <c r="J5401" s="32">
        <v>226100</v>
      </c>
      <c r="K5401" s="33">
        <f t="shared" si="960"/>
        <v>44.872480266675048</v>
      </c>
      <c r="L5401" s="33">
        <v>214035</v>
      </c>
      <c r="M5401" s="33">
        <v>0</v>
      </c>
      <c r="N5401" s="33">
        <v>0</v>
      </c>
      <c r="O5401" s="33">
        <v>0</v>
      </c>
      <c r="P5401" s="33">
        <f t="shared" si="961"/>
        <v>226100</v>
      </c>
      <c r="Q5401" s="33">
        <f t="shared" si="962"/>
        <v>44.872480266675048</v>
      </c>
      <c r="R5401" s="33">
        <f t="shared" si="963"/>
        <v>214035</v>
      </c>
      <c r="S5401" s="31"/>
      <c r="T5401" s="30" t="str">
        <f t="shared" si="964"/>
        <v>COP</v>
      </c>
      <c r="U5401" s="33">
        <v>0</v>
      </c>
      <c r="V5401" s="33">
        <v>0</v>
      </c>
      <c r="W5401" s="33">
        <v>0</v>
      </c>
      <c r="X5401" s="33">
        <f t="shared" si="965"/>
        <v>226100</v>
      </c>
      <c r="Y5401" s="33">
        <f t="shared" si="966"/>
        <v>44.872480266675048</v>
      </c>
      <c r="Z5401" s="33">
        <f t="shared" si="967"/>
        <v>214035</v>
      </c>
      <c r="AA5401" s="34">
        <f t="shared" si="968"/>
        <v>5.2775484504645909E-06</v>
      </c>
      <c r="AB5401" s="33" t="s">
        <v>252</v>
      </c>
      <c r="AC5401" s="35">
        <v>44949</v>
      </c>
      <c r="AD5401" s="33">
        <v>60</v>
      </c>
      <c r="AE5401" s="36">
        <f t="shared" si="969"/>
        <v>45009</v>
      </c>
    </row>
    <row r="5402" spans="2:31" ht="14.5" hidden="1">
      <c r="B5402" s="29" t="s">
        <v>4296</v>
      </c>
      <c r="C5402" s="30" t="str">
        <f t="shared" si="959"/>
        <v>(Acreedores quirografarios)</v>
      </c>
      <c r="D5402" s="30">
        <v>5</v>
      </c>
      <c r="E5402" s="30" t="s">
        <v>5680</v>
      </c>
      <c r="F5402" s="30" t="s">
        <v>5681</v>
      </c>
      <c r="G5402" s="30" t="s">
        <v>4912</v>
      </c>
      <c r="H5402" s="31" t="s">
        <v>4417</v>
      </c>
      <c r="I5402" s="31" t="s">
        <v>48</v>
      </c>
      <c r="J5402" s="32">
        <v>942800</v>
      </c>
      <c r="K5402" s="33">
        <f t="shared" si="960"/>
        <v>188.53423063618351</v>
      </c>
      <c r="L5402" s="33">
        <v>899280</v>
      </c>
      <c r="M5402" s="33">
        <v>0</v>
      </c>
      <c r="N5402" s="33">
        <v>0</v>
      </c>
      <c r="O5402" s="33">
        <v>0</v>
      </c>
      <c r="P5402" s="33">
        <f t="shared" si="961"/>
        <v>942800</v>
      </c>
      <c r="Q5402" s="33">
        <f t="shared" si="962"/>
        <v>188.53423063618351</v>
      </c>
      <c r="R5402" s="33">
        <f t="shared" si="963"/>
        <v>899280</v>
      </c>
      <c r="S5402" s="31"/>
      <c r="T5402" s="30" t="str">
        <f t="shared" si="964"/>
        <v>COP</v>
      </c>
      <c r="U5402" s="33">
        <v>0</v>
      </c>
      <c r="V5402" s="33">
        <v>0</v>
      </c>
      <c r="W5402" s="33">
        <v>0</v>
      </c>
      <c r="X5402" s="33">
        <f t="shared" si="965"/>
        <v>942800</v>
      </c>
      <c r="Y5402" s="33">
        <f t="shared" si="966"/>
        <v>188.53423063618351</v>
      </c>
      <c r="Z5402" s="33">
        <f t="shared" si="967"/>
        <v>899280</v>
      </c>
      <c r="AA5402" s="34">
        <f t="shared" si="968"/>
        <v>2.2173914409016269E-05</v>
      </c>
      <c r="AB5402" s="33" t="s">
        <v>252</v>
      </c>
      <c r="AC5402" s="35">
        <v>44949</v>
      </c>
      <c r="AD5402" s="33">
        <v>60</v>
      </c>
      <c r="AE5402" s="36">
        <f t="shared" si="969"/>
        <v>45009</v>
      </c>
    </row>
    <row r="5403" spans="2:31" ht="14.5" hidden="1">
      <c r="B5403" s="29" t="s">
        <v>4296</v>
      </c>
      <c r="C5403" s="30" t="str">
        <f t="shared" si="959"/>
        <v>(Acreedores quirografarios)</v>
      </c>
      <c r="D5403" s="30">
        <v>5</v>
      </c>
      <c r="E5403" s="30" t="s">
        <v>5680</v>
      </c>
      <c r="F5403" s="30" t="s">
        <v>5681</v>
      </c>
      <c r="G5403" s="30" t="s">
        <v>4912</v>
      </c>
      <c r="H5403" s="31" t="s">
        <v>4418</v>
      </c>
      <c r="I5403" s="31" t="s">
        <v>48</v>
      </c>
      <c r="J5403" s="32">
        <v>264180</v>
      </c>
      <c r="K5403" s="33">
        <f t="shared" si="960"/>
        <v>52.429950627378219</v>
      </c>
      <c r="L5403" s="33">
        <v>250083</v>
      </c>
      <c r="M5403" s="33">
        <v>0</v>
      </c>
      <c r="N5403" s="33">
        <v>0</v>
      </c>
      <c r="O5403" s="33">
        <v>0</v>
      </c>
      <c r="P5403" s="33">
        <f t="shared" si="961"/>
        <v>264180</v>
      </c>
      <c r="Q5403" s="33">
        <f t="shared" si="962"/>
        <v>52.429950627378219</v>
      </c>
      <c r="R5403" s="33">
        <f t="shared" si="963"/>
        <v>250083</v>
      </c>
      <c r="S5403" s="31"/>
      <c r="T5403" s="30" t="str">
        <f t="shared" si="964"/>
        <v>COP</v>
      </c>
      <c r="U5403" s="33">
        <v>0</v>
      </c>
      <c r="V5403" s="33">
        <v>0</v>
      </c>
      <c r="W5403" s="33">
        <v>0</v>
      </c>
      <c r="X5403" s="33">
        <f t="shared" si="965"/>
        <v>264180</v>
      </c>
      <c r="Y5403" s="33">
        <f t="shared" si="966"/>
        <v>52.429950627378219</v>
      </c>
      <c r="Z5403" s="33">
        <f t="shared" si="967"/>
        <v>250083</v>
      </c>
      <c r="AA5403" s="34">
        <f t="shared" si="968"/>
        <v>6.1663987158059955E-06</v>
      </c>
      <c r="AB5403" s="33" t="s">
        <v>252</v>
      </c>
      <c r="AC5403" s="35">
        <v>44949</v>
      </c>
      <c r="AD5403" s="33">
        <v>60</v>
      </c>
      <c r="AE5403" s="36">
        <f t="shared" si="969"/>
        <v>45009</v>
      </c>
    </row>
    <row r="5404" spans="2:31" ht="14.5" hidden="1">
      <c r="B5404" s="29" t="s">
        <v>4296</v>
      </c>
      <c r="C5404" s="30" t="str">
        <f t="shared" si="959"/>
        <v>(Acreedores quirografarios)</v>
      </c>
      <c r="D5404" s="30">
        <v>5</v>
      </c>
      <c r="E5404" s="30" t="s">
        <v>5680</v>
      </c>
      <c r="F5404" s="30" t="s">
        <v>5681</v>
      </c>
      <c r="G5404" s="30" t="s">
        <v>4912</v>
      </c>
      <c r="H5404" s="31" t="s">
        <v>4419</v>
      </c>
      <c r="I5404" s="31" t="s">
        <v>48</v>
      </c>
      <c r="J5404" s="32">
        <v>445060</v>
      </c>
      <c r="K5404" s="33">
        <f t="shared" si="960"/>
        <v>88.327934840718257</v>
      </c>
      <c r="L5404" s="33">
        <v>421311</v>
      </c>
      <c r="M5404" s="33">
        <v>0</v>
      </c>
      <c r="N5404" s="33">
        <v>0</v>
      </c>
      <c r="O5404" s="33">
        <v>0</v>
      </c>
      <c r="P5404" s="33">
        <f t="shared" si="961"/>
        <v>445060</v>
      </c>
      <c r="Q5404" s="33">
        <f t="shared" si="962"/>
        <v>88.327934840718257</v>
      </c>
      <c r="R5404" s="33">
        <f t="shared" si="963"/>
        <v>421311</v>
      </c>
      <c r="S5404" s="31"/>
      <c r="T5404" s="30" t="str">
        <f t="shared" si="964"/>
        <v>COP</v>
      </c>
      <c r="U5404" s="33">
        <v>0</v>
      </c>
      <c r="V5404" s="33">
        <v>0</v>
      </c>
      <c r="W5404" s="33">
        <v>0</v>
      </c>
      <c r="X5404" s="33">
        <f t="shared" si="965"/>
        <v>445060</v>
      </c>
      <c r="Y5404" s="33">
        <f t="shared" si="966"/>
        <v>88.327934840718257</v>
      </c>
      <c r="Z5404" s="33">
        <f t="shared" si="967"/>
        <v>421311</v>
      </c>
      <c r="AA5404" s="34">
        <f t="shared" si="968"/>
        <v>1.0388437476177667E-05</v>
      </c>
      <c r="AB5404" s="33" t="s">
        <v>252</v>
      </c>
      <c r="AC5404" s="35">
        <v>44949</v>
      </c>
      <c r="AD5404" s="33">
        <v>60</v>
      </c>
      <c r="AE5404" s="36">
        <f t="shared" si="969"/>
        <v>45009</v>
      </c>
    </row>
    <row r="5405" spans="2:31" ht="14.5" hidden="1">
      <c r="B5405" s="29" t="s">
        <v>4296</v>
      </c>
      <c r="C5405" s="30" t="str">
        <f t="shared" si="959"/>
        <v>(Acreedores quirografarios)</v>
      </c>
      <c r="D5405" s="30">
        <v>5</v>
      </c>
      <c r="E5405" s="30" t="s">
        <v>5680</v>
      </c>
      <c r="F5405" s="30" t="s">
        <v>5681</v>
      </c>
      <c r="G5405" s="30" t="s">
        <v>4912</v>
      </c>
      <c r="H5405" s="31" t="s">
        <v>4420</v>
      </c>
      <c r="I5405" s="31" t="s">
        <v>48</v>
      </c>
      <c r="J5405" s="32">
        <v>328980</v>
      </c>
      <c r="K5405" s="33">
        <f t="shared" si="960"/>
        <v>65.575018082329635</v>
      </c>
      <c r="L5405" s="33">
        <v>312783</v>
      </c>
      <c r="M5405" s="33">
        <v>0</v>
      </c>
      <c r="N5405" s="33">
        <v>0</v>
      </c>
      <c r="O5405" s="33">
        <v>0</v>
      </c>
      <c r="P5405" s="33">
        <f t="shared" si="961"/>
        <v>328980</v>
      </c>
      <c r="Q5405" s="33">
        <f t="shared" si="962"/>
        <v>65.575018082329635</v>
      </c>
      <c r="R5405" s="33">
        <f t="shared" si="963"/>
        <v>312783</v>
      </c>
      <c r="S5405" s="31"/>
      <c r="T5405" s="30" t="str">
        <f t="shared" si="964"/>
        <v>COP</v>
      </c>
      <c r="U5405" s="33">
        <v>0</v>
      </c>
      <c r="V5405" s="33">
        <v>0</v>
      </c>
      <c r="W5405" s="33">
        <v>0</v>
      </c>
      <c r="X5405" s="33">
        <f t="shared" si="965"/>
        <v>328980</v>
      </c>
      <c r="Y5405" s="33">
        <f t="shared" si="966"/>
        <v>65.575018082329635</v>
      </c>
      <c r="Z5405" s="33">
        <f t="shared" si="967"/>
        <v>312783</v>
      </c>
      <c r="AA5405" s="34">
        <f t="shared" si="968"/>
        <v>7.7124182352496844E-06</v>
      </c>
      <c r="AB5405" s="33" t="s">
        <v>252</v>
      </c>
      <c r="AC5405" s="35">
        <v>44949</v>
      </c>
      <c r="AD5405" s="33">
        <v>60</v>
      </c>
      <c r="AE5405" s="36">
        <f t="shared" si="969"/>
        <v>45009</v>
      </c>
    </row>
    <row r="5406" spans="2:31" ht="14.5" hidden="1">
      <c r="B5406" s="29" t="s">
        <v>4296</v>
      </c>
      <c r="C5406" s="30" t="str">
        <f t="shared" si="959"/>
        <v>(Acreedores quirografarios)</v>
      </c>
      <c r="D5406" s="30">
        <v>5</v>
      </c>
      <c r="E5406" s="30" t="s">
        <v>5680</v>
      </c>
      <c r="F5406" s="30" t="s">
        <v>5681</v>
      </c>
      <c r="G5406" s="30" t="s">
        <v>4912</v>
      </c>
      <c r="H5406" s="31" t="s">
        <v>4421</v>
      </c>
      <c r="I5406" s="31" t="s">
        <v>48</v>
      </c>
      <c r="J5406" s="32">
        <v>264180</v>
      </c>
      <c r="K5406" s="33">
        <f t="shared" si="960"/>
        <v>52.429950627378219</v>
      </c>
      <c r="L5406" s="33">
        <v>250083</v>
      </c>
      <c r="M5406" s="33">
        <v>0</v>
      </c>
      <c r="N5406" s="33">
        <v>0</v>
      </c>
      <c r="O5406" s="33">
        <v>0</v>
      </c>
      <c r="P5406" s="33">
        <f t="shared" si="961"/>
        <v>264180</v>
      </c>
      <c r="Q5406" s="33">
        <f t="shared" si="962"/>
        <v>52.429950627378219</v>
      </c>
      <c r="R5406" s="33">
        <f t="shared" si="963"/>
        <v>250083</v>
      </c>
      <c r="S5406" s="31"/>
      <c r="T5406" s="30" t="str">
        <f t="shared" si="964"/>
        <v>COP</v>
      </c>
      <c r="U5406" s="33">
        <v>0</v>
      </c>
      <c r="V5406" s="33">
        <v>0</v>
      </c>
      <c r="W5406" s="33">
        <v>0</v>
      </c>
      <c r="X5406" s="33">
        <f t="shared" si="965"/>
        <v>264180</v>
      </c>
      <c r="Y5406" s="33">
        <f t="shared" si="966"/>
        <v>52.429950627378219</v>
      </c>
      <c r="Z5406" s="33">
        <f t="shared" si="967"/>
        <v>250083</v>
      </c>
      <c r="AA5406" s="34">
        <f t="shared" si="968"/>
        <v>6.1663987158059955E-06</v>
      </c>
      <c r="AB5406" s="33" t="s">
        <v>252</v>
      </c>
      <c r="AC5406" s="35">
        <v>44949</v>
      </c>
      <c r="AD5406" s="33">
        <v>60</v>
      </c>
      <c r="AE5406" s="36">
        <f t="shared" si="969"/>
        <v>45009</v>
      </c>
    </row>
    <row r="5407" spans="2:31" ht="14.5" hidden="1">
      <c r="B5407" s="29" t="s">
        <v>4296</v>
      </c>
      <c r="C5407" s="30" t="str">
        <f t="shared" si="959"/>
        <v>(Acreedores quirografarios)</v>
      </c>
      <c r="D5407" s="30">
        <v>5</v>
      </c>
      <c r="E5407" s="30" t="s">
        <v>5680</v>
      </c>
      <c r="F5407" s="30" t="s">
        <v>5681</v>
      </c>
      <c r="G5407" s="30" t="s">
        <v>4912</v>
      </c>
      <c r="H5407" s="31" t="s">
        <v>4422</v>
      </c>
      <c r="I5407" s="31" t="s">
        <v>48</v>
      </c>
      <c r="J5407" s="32">
        <v>574660</v>
      </c>
      <c r="K5407" s="33">
        <f t="shared" si="960"/>
        <v>114.61806975062107</v>
      </c>
      <c r="L5407" s="33">
        <v>546711</v>
      </c>
      <c r="M5407" s="33">
        <v>0</v>
      </c>
      <c r="N5407" s="33">
        <v>0</v>
      </c>
      <c r="O5407" s="33">
        <v>0</v>
      </c>
      <c r="P5407" s="33">
        <f t="shared" si="961"/>
        <v>574660</v>
      </c>
      <c r="Q5407" s="33">
        <f t="shared" si="962"/>
        <v>114.61806975062107</v>
      </c>
      <c r="R5407" s="33">
        <f t="shared" si="963"/>
        <v>546711</v>
      </c>
      <c r="S5407" s="31"/>
      <c r="T5407" s="30" t="str">
        <f t="shared" si="964"/>
        <v>COP</v>
      </c>
      <c r="U5407" s="33">
        <v>0</v>
      </c>
      <c r="V5407" s="33">
        <v>0</v>
      </c>
      <c r="W5407" s="33">
        <v>0</v>
      </c>
      <c r="X5407" s="33">
        <f t="shared" si="965"/>
        <v>574660</v>
      </c>
      <c r="Y5407" s="33">
        <f t="shared" si="966"/>
        <v>114.61806975062107</v>
      </c>
      <c r="Z5407" s="33">
        <f t="shared" si="967"/>
        <v>546711</v>
      </c>
      <c r="AA5407" s="34">
        <f t="shared" si="968"/>
        <v>1.3480476515065045E-05</v>
      </c>
      <c r="AB5407" s="33" t="s">
        <v>252</v>
      </c>
      <c r="AC5407" s="35">
        <v>44950</v>
      </c>
      <c r="AD5407" s="33">
        <v>60</v>
      </c>
      <c r="AE5407" s="36">
        <f t="shared" si="969"/>
        <v>45010</v>
      </c>
    </row>
    <row r="5408" spans="2:31" ht="14.5" hidden="1">
      <c r="B5408" s="29" t="s">
        <v>4296</v>
      </c>
      <c r="C5408" s="30" t="str">
        <f t="shared" si="959"/>
        <v>(Acreedores quirografarios)</v>
      </c>
      <c r="D5408" s="30">
        <v>5</v>
      </c>
      <c r="E5408" s="30" t="s">
        <v>5680</v>
      </c>
      <c r="F5408" s="30" t="s">
        <v>5681</v>
      </c>
      <c r="G5408" s="30" t="s">
        <v>4912</v>
      </c>
      <c r="H5408" s="31" t="s">
        <v>4423</v>
      </c>
      <c r="I5408" s="31" t="s">
        <v>48</v>
      </c>
      <c r="J5408" s="32">
        <v>709240</v>
      </c>
      <c r="K5408" s="33">
        <f t="shared" si="960"/>
        <v>140.75788546809648</v>
      </c>
      <c r="L5408" s="33">
        <v>671394</v>
      </c>
      <c r="M5408" s="33">
        <v>0</v>
      </c>
      <c r="N5408" s="33">
        <v>0</v>
      </c>
      <c r="O5408" s="33">
        <v>0</v>
      </c>
      <c r="P5408" s="33">
        <f t="shared" si="961"/>
        <v>709240</v>
      </c>
      <c r="Q5408" s="33">
        <f t="shared" si="962"/>
        <v>140.75788546809648</v>
      </c>
      <c r="R5408" s="33">
        <f t="shared" si="963"/>
        <v>671394</v>
      </c>
      <c r="S5408" s="31"/>
      <c r="T5408" s="30" t="str">
        <f t="shared" si="964"/>
        <v>COP</v>
      </c>
      <c r="U5408" s="33">
        <v>0</v>
      </c>
      <c r="V5408" s="33">
        <v>0</v>
      </c>
      <c r="W5408" s="33">
        <v>0</v>
      </c>
      <c r="X5408" s="33">
        <f t="shared" si="965"/>
        <v>709240</v>
      </c>
      <c r="Y5408" s="33">
        <f t="shared" si="966"/>
        <v>140.75788546809648</v>
      </c>
      <c r="Z5408" s="33">
        <f t="shared" si="967"/>
        <v>671394</v>
      </c>
      <c r="AA5408" s="34">
        <f t="shared" si="968"/>
        <v>1.6554836191983664E-05</v>
      </c>
      <c r="AB5408" s="33" t="s">
        <v>252</v>
      </c>
      <c r="AC5408" s="35">
        <v>44950</v>
      </c>
      <c r="AD5408" s="33">
        <v>60</v>
      </c>
      <c r="AE5408" s="36">
        <f t="shared" si="969"/>
        <v>45010</v>
      </c>
    </row>
    <row r="5409" spans="2:31" ht="14.5" hidden="1">
      <c r="B5409" s="29" t="s">
        <v>4296</v>
      </c>
      <c r="C5409" s="30" t="str">
        <f t="shared" si="959"/>
        <v>(Acreedores quirografarios)</v>
      </c>
      <c r="D5409" s="30">
        <v>5</v>
      </c>
      <c r="E5409" s="30" t="s">
        <v>5680</v>
      </c>
      <c r="F5409" s="30" t="s">
        <v>5681</v>
      </c>
      <c r="G5409" s="30" t="s">
        <v>4912</v>
      </c>
      <c r="H5409" s="31" t="s">
        <v>4424</v>
      </c>
      <c r="I5409" s="31" t="s">
        <v>48</v>
      </c>
      <c r="J5409" s="32">
        <v>956000</v>
      </c>
      <c r="K5409" s="33">
        <f t="shared" si="960"/>
        <v>190.58460957891756</v>
      </c>
      <c r="L5409" s="33">
        <v>909060</v>
      </c>
      <c r="M5409" s="33">
        <v>0</v>
      </c>
      <c r="N5409" s="33">
        <v>0</v>
      </c>
      <c r="O5409" s="33">
        <v>0</v>
      </c>
      <c r="P5409" s="33">
        <f t="shared" si="961"/>
        <v>956000</v>
      </c>
      <c r="Q5409" s="33">
        <f t="shared" si="962"/>
        <v>190.58460957891756</v>
      </c>
      <c r="R5409" s="33">
        <f t="shared" si="963"/>
        <v>909060</v>
      </c>
      <c r="S5409" s="31"/>
      <c r="T5409" s="30" t="str">
        <f t="shared" si="964"/>
        <v>COP</v>
      </c>
      <c r="U5409" s="33">
        <v>0</v>
      </c>
      <c r="V5409" s="33">
        <v>0</v>
      </c>
      <c r="W5409" s="33">
        <v>0</v>
      </c>
      <c r="X5409" s="33">
        <f t="shared" si="965"/>
        <v>956000</v>
      </c>
      <c r="Y5409" s="33">
        <f t="shared" si="966"/>
        <v>190.58460957891756</v>
      </c>
      <c r="Z5409" s="33">
        <f t="shared" si="967"/>
        <v>909060</v>
      </c>
      <c r="AA5409" s="34">
        <f t="shared" si="968"/>
        <v>2.2415063865159161E-05</v>
      </c>
      <c r="AB5409" s="33" t="s">
        <v>252</v>
      </c>
      <c r="AC5409" s="35">
        <v>44950</v>
      </c>
      <c r="AD5409" s="33">
        <v>60</v>
      </c>
      <c r="AE5409" s="36">
        <f t="shared" si="969"/>
        <v>45010</v>
      </c>
    </row>
    <row r="5410" spans="2:31" ht="14.5" hidden="1">
      <c r="B5410" s="29" t="s">
        <v>4296</v>
      </c>
      <c r="C5410" s="30" t="str">
        <f t="shared" si="959"/>
        <v>(Acreedores quirografarios)</v>
      </c>
      <c r="D5410" s="30">
        <v>5</v>
      </c>
      <c r="E5410" s="30" t="s">
        <v>5680</v>
      </c>
      <c r="F5410" s="30" t="s">
        <v>5681</v>
      </c>
      <c r="G5410" s="30" t="s">
        <v>4912</v>
      </c>
      <c r="H5410" s="31" t="s">
        <v>4425</v>
      </c>
      <c r="I5410" s="31" t="s">
        <v>48</v>
      </c>
      <c r="J5410" s="32">
        <v>258500</v>
      </c>
      <c r="K5410" s="33">
        <f t="shared" si="960"/>
        <v>51.445013994150756</v>
      </c>
      <c r="L5410" s="33">
        <v>245385</v>
      </c>
      <c r="M5410" s="33">
        <v>0</v>
      </c>
      <c r="N5410" s="33">
        <v>0</v>
      </c>
      <c r="O5410" s="33">
        <v>0</v>
      </c>
      <c r="P5410" s="33">
        <f t="shared" si="961"/>
        <v>258500</v>
      </c>
      <c r="Q5410" s="33">
        <f t="shared" si="962"/>
        <v>51.445013994150756</v>
      </c>
      <c r="R5410" s="33">
        <f t="shared" si="963"/>
        <v>245385</v>
      </c>
      <c r="S5410" s="31"/>
      <c r="T5410" s="30" t="str">
        <f t="shared" si="964"/>
        <v>COP</v>
      </c>
      <c r="U5410" s="33">
        <v>0</v>
      </c>
      <c r="V5410" s="33">
        <v>0</v>
      </c>
      <c r="W5410" s="33">
        <v>0</v>
      </c>
      <c r="X5410" s="33">
        <f t="shared" si="965"/>
        <v>258500</v>
      </c>
      <c r="Y5410" s="33">
        <f t="shared" si="966"/>
        <v>51.445013994150756</v>
      </c>
      <c r="Z5410" s="33">
        <f t="shared" si="967"/>
        <v>245385</v>
      </c>
      <c r="AA5410" s="34">
        <f t="shared" si="968"/>
        <v>6.0505582101864344E-06</v>
      </c>
      <c r="AB5410" s="33" t="s">
        <v>252</v>
      </c>
      <c r="AC5410" s="35">
        <v>44950</v>
      </c>
      <c r="AD5410" s="33">
        <v>60</v>
      </c>
      <c r="AE5410" s="36">
        <f t="shared" si="969"/>
        <v>45010</v>
      </c>
    </row>
    <row r="5411" spans="2:31" ht="14.5" hidden="1">
      <c r="B5411" s="29" t="s">
        <v>4296</v>
      </c>
      <c r="C5411" s="30" t="str">
        <f t="shared" si="959"/>
        <v>(Acreedores quirografarios)</v>
      </c>
      <c r="D5411" s="30">
        <v>5</v>
      </c>
      <c r="E5411" s="30" t="s">
        <v>5680</v>
      </c>
      <c r="F5411" s="30" t="s">
        <v>5681</v>
      </c>
      <c r="G5411" s="30" t="s">
        <v>4912</v>
      </c>
      <c r="H5411" s="31" t="s">
        <v>4426</v>
      </c>
      <c r="I5411" s="31" t="s">
        <v>48</v>
      </c>
      <c r="J5411" s="32">
        <v>574660</v>
      </c>
      <c r="K5411" s="33">
        <f t="shared" si="960"/>
        <v>114.61806975062107</v>
      </c>
      <c r="L5411" s="33">
        <v>546711</v>
      </c>
      <c r="M5411" s="33">
        <v>0</v>
      </c>
      <c r="N5411" s="33">
        <v>0</v>
      </c>
      <c r="O5411" s="33">
        <v>0</v>
      </c>
      <c r="P5411" s="33">
        <f t="shared" si="961"/>
        <v>574660</v>
      </c>
      <c r="Q5411" s="33">
        <f t="shared" si="962"/>
        <v>114.61806975062107</v>
      </c>
      <c r="R5411" s="33">
        <f t="shared" si="963"/>
        <v>546711</v>
      </c>
      <c r="S5411" s="31"/>
      <c r="T5411" s="30" t="str">
        <f t="shared" si="964"/>
        <v>COP</v>
      </c>
      <c r="U5411" s="33">
        <v>0</v>
      </c>
      <c r="V5411" s="33">
        <v>0</v>
      </c>
      <c r="W5411" s="33">
        <v>0</v>
      </c>
      <c r="X5411" s="33">
        <f t="shared" si="965"/>
        <v>574660</v>
      </c>
      <c r="Y5411" s="33">
        <f t="shared" si="966"/>
        <v>114.61806975062107</v>
      </c>
      <c r="Z5411" s="33">
        <f t="shared" si="967"/>
        <v>546711</v>
      </c>
      <c r="AA5411" s="34">
        <f t="shared" si="968"/>
        <v>1.3480476515065045E-05</v>
      </c>
      <c r="AB5411" s="33" t="s">
        <v>252</v>
      </c>
      <c r="AC5411" s="35">
        <v>44950</v>
      </c>
      <c r="AD5411" s="33">
        <v>60</v>
      </c>
      <c r="AE5411" s="36">
        <f t="shared" si="969"/>
        <v>45010</v>
      </c>
    </row>
    <row r="5412" spans="2:31" ht="14.5" hidden="1">
      <c r="B5412" s="29" t="s">
        <v>4296</v>
      </c>
      <c r="C5412" s="30" t="str">
        <f t="shared" si="959"/>
        <v>(Acreedores quirografarios)</v>
      </c>
      <c r="D5412" s="30">
        <v>5</v>
      </c>
      <c r="E5412" s="30" t="s">
        <v>5680</v>
      </c>
      <c r="F5412" s="30" t="s">
        <v>5681</v>
      </c>
      <c r="G5412" s="30" t="s">
        <v>4912</v>
      </c>
      <c r="H5412" s="31" t="s">
        <v>4427</v>
      </c>
      <c r="I5412" s="31" t="s">
        <v>48</v>
      </c>
      <c r="J5412" s="32">
        <v>1501780</v>
      </c>
      <c r="K5412" s="33">
        <f t="shared" si="960"/>
        <v>298.0477373502311</v>
      </c>
      <c r="L5412" s="33">
        <v>1421643</v>
      </c>
      <c r="M5412" s="33">
        <v>0</v>
      </c>
      <c r="N5412" s="33">
        <v>0</v>
      </c>
      <c r="O5412" s="33">
        <v>0</v>
      </c>
      <c r="P5412" s="33">
        <f t="shared" si="961"/>
        <v>1501780</v>
      </c>
      <c r="Q5412" s="33">
        <f t="shared" si="962"/>
        <v>298.0477373502311</v>
      </c>
      <c r="R5412" s="33">
        <f t="shared" si="963"/>
        <v>1421643</v>
      </c>
      <c r="S5412" s="31"/>
      <c r="T5412" s="30" t="str">
        <f t="shared" si="964"/>
        <v>COP</v>
      </c>
      <c r="U5412" s="33">
        <v>0</v>
      </c>
      <c r="V5412" s="33">
        <v>0</v>
      </c>
      <c r="W5412" s="33">
        <v>0</v>
      </c>
      <c r="X5412" s="33">
        <f t="shared" si="965"/>
        <v>1501780</v>
      </c>
      <c r="Y5412" s="33">
        <f t="shared" si="966"/>
        <v>298.0477373502311</v>
      </c>
      <c r="Z5412" s="33">
        <f t="shared" si="967"/>
        <v>1421643</v>
      </c>
      <c r="AA5412" s="34">
        <f t="shared" si="968"/>
        <v>3.5054032339401651E-05</v>
      </c>
      <c r="AB5412" s="33" t="s">
        <v>252</v>
      </c>
      <c r="AC5412" s="35">
        <v>44951</v>
      </c>
      <c r="AD5412" s="33">
        <v>60</v>
      </c>
      <c r="AE5412" s="36">
        <f t="shared" si="969"/>
        <v>45011</v>
      </c>
    </row>
    <row r="5413" spans="2:31" ht="14.5" hidden="1">
      <c r="B5413" s="29" t="s">
        <v>4296</v>
      </c>
      <c r="C5413" s="30" t="str">
        <f t="shared" si="959"/>
        <v>(Acreedores quirografarios)</v>
      </c>
      <c r="D5413" s="30">
        <v>5</v>
      </c>
      <c r="E5413" s="30" t="s">
        <v>5680</v>
      </c>
      <c r="F5413" s="30" t="s">
        <v>5681</v>
      </c>
      <c r="G5413" s="30" t="s">
        <v>4912</v>
      </c>
      <c r="H5413" s="31" t="s">
        <v>4428</v>
      </c>
      <c r="I5413" s="31" t="s">
        <v>48</v>
      </c>
      <c r="J5413" s="32">
        <v>290900</v>
      </c>
      <c r="K5413" s="33">
        <f t="shared" si="960"/>
        <v>58.017547721626464</v>
      </c>
      <c r="L5413" s="33">
        <v>276735</v>
      </c>
      <c r="M5413" s="33">
        <v>0</v>
      </c>
      <c r="N5413" s="33">
        <v>0</v>
      </c>
      <c r="O5413" s="33">
        <v>0</v>
      </c>
      <c r="P5413" s="33">
        <f t="shared" si="961"/>
        <v>290900</v>
      </c>
      <c r="Q5413" s="33">
        <f t="shared" si="962"/>
        <v>58.017547721626464</v>
      </c>
      <c r="R5413" s="33">
        <f t="shared" si="963"/>
        <v>276735</v>
      </c>
      <c r="S5413" s="31"/>
      <c r="T5413" s="30" t="str">
        <f t="shared" si="964"/>
        <v>COP</v>
      </c>
      <c r="U5413" s="33">
        <v>0</v>
      </c>
      <c r="V5413" s="33">
        <v>0</v>
      </c>
      <c r="W5413" s="33">
        <v>0</v>
      </c>
      <c r="X5413" s="33">
        <f t="shared" si="965"/>
        <v>290900</v>
      </c>
      <c r="Y5413" s="33">
        <f t="shared" si="966"/>
        <v>58.017547721626464</v>
      </c>
      <c r="Z5413" s="33">
        <f t="shared" si="967"/>
        <v>276735</v>
      </c>
      <c r="AA5413" s="34">
        <f t="shared" si="968"/>
        <v>6.8235679699082789E-06</v>
      </c>
      <c r="AB5413" s="33" t="s">
        <v>252</v>
      </c>
      <c r="AC5413" s="35">
        <v>44951</v>
      </c>
      <c r="AD5413" s="33">
        <v>60</v>
      </c>
      <c r="AE5413" s="36">
        <f t="shared" si="969"/>
        <v>45011</v>
      </c>
    </row>
    <row r="5414" spans="2:31" ht="14.5" hidden="1">
      <c r="B5414" s="29" t="s">
        <v>4296</v>
      </c>
      <c r="C5414" s="30" t="str">
        <f t="shared" si="959"/>
        <v>(Acreedores quirografarios)</v>
      </c>
      <c r="D5414" s="30">
        <v>5</v>
      </c>
      <c r="E5414" s="30" t="s">
        <v>5680</v>
      </c>
      <c r="F5414" s="30" t="s">
        <v>5681</v>
      </c>
      <c r="G5414" s="30" t="s">
        <v>4912</v>
      </c>
      <c r="H5414" s="31" t="s">
        <v>4429</v>
      </c>
      <c r="I5414" s="31" t="s">
        <v>48</v>
      </c>
      <c r="J5414" s="32">
        <v>451820</v>
      </c>
      <c r="K5414" s="33">
        <f t="shared" si="960"/>
        <v>90.096543916475355</v>
      </c>
      <c r="L5414" s="33">
        <v>429747</v>
      </c>
      <c r="M5414" s="33">
        <v>0</v>
      </c>
      <c r="N5414" s="33">
        <v>0</v>
      </c>
      <c r="O5414" s="33">
        <v>0</v>
      </c>
      <c r="P5414" s="33">
        <f t="shared" si="961"/>
        <v>451820</v>
      </c>
      <c r="Q5414" s="33">
        <f t="shared" si="962"/>
        <v>90.096543916475355</v>
      </c>
      <c r="R5414" s="33">
        <f t="shared" si="963"/>
        <v>429747</v>
      </c>
      <c r="S5414" s="31"/>
      <c r="T5414" s="30" t="str">
        <f t="shared" si="964"/>
        <v>COP</v>
      </c>
      <c r="U5414" s="33">
        <v>0</v>
      </c>
      <c r="V5414" s="33">
        <v>0</v>
      </c>
      <c r="W5414" s="33">
        <v>0</v>
      </c>
      <c r="X5414" s="33">
        <f t="shared" si="965"/>
        <v>451820</v>
      </c>
      <c r="Y5414" s="33">
        <f t="shared" si="966"/>
        <v>90.096543916475355</v>
      </c>
      <c r="Z5414" s="33">
        <f t="shared" si="967"/>
        <v>429747</v>
      </c>
      <c r="AA5414" s="34">
        <f t="shared" si="968"/>
        <v>1.0596447375157365E-05</v>
      </c>
      <c r="AB5414" s="33" t="s">
        <v>252</v>
      </c>
      <c r="AC5414" s="35">
        <v>44952</v>
      </c>
      <c r="AD5414" s="33">
        <v>60</v>
      </c>
      <c r="AE5414" s="36">
        <f t="shared" si="969"/>
        <v>45012</v>
      </c>
    </row>
    <row r="5415" spans="2:31" ht="14.5" hidden="1">
      <c r="B5415" s="29" t="s">
        <v>4296</v>
      </c>
      <c r="C5415" s="30" t="str">
        <f t="shared" si="959"/>
        <v>(Acreedores quirografarios)</v>
      </c>
      <c r="D5415" s="30">
        <v>5</v>
      </c>
      <c r="E5415" s="30" t="s">
        <v>5680</v>
      </c>
      <c r="F5415" s="30" t="s">
        <v>5681</v>
      </c>
      <c r="G5415" s="30" t="s">
        <v>4912</v>
      </c>
      <c r="H5415" s="31" t="s">
        <v>4430</v>
      </c>
      <c r="I5415" s="31" t="s">
        <v>48</v>
      </c>
      <c r="J5415" s="32">
        <v>780800</v>
      </c>
      <c r="K5415" s="33">
        <f t="shared" si="960"/>
        <v>155.67156199880498</v>
      </c>
      <c r="L5415" s="33">
        <v>742530</v>
      </c>
      <c r="M5415" s="33">
        <v>0</v>
      </c>
      <c r="N5415" s="33">
        <v>0</v>
      </c>
      <c r="O5415" s="33">
        <v>0</v>
      </c>
      <c r="P5415" s="33">
        <f t="shared" si="961"/>
        <v>780800</v>
      </c>
      <c r="Q5415" s="33">
        <f t="shared" si="962"/>
        <v>155.67156199880498</v>
      </c>
      <c r="R5415" s="33">
        <f t="shared" si="963"/>
        <v>742530</v>
      </c>
      <c r="S5415" s="31"/>
      <c r="T5415" s="30" t="str">
        <f t="shared" si="964"/>
        <v>COP</v>
      </c>
      <c r="U5415" s="33">
        <v>0</v>
      </c>
      <c r="V5415" s="33">
        <v>0</v>
      </c>
      <c r="W5415" s="33">
        <v>0</v>
      </c>
      <c r="X5415" s="33">
        <f t="shared" si="965"/>
        <v>780800</v>
      </c>
      <c r="Y5415" s="33">
        <f t="shared" si="966"/>
        <v>155.67156199880498</v>
      </c>
      <c r="Z5415" s="33">
        <f t="shared" si="967"/>
        <v>742530</v>
      </c>
      <c r="AA5415" s="34">
        <f t="shared" si="968"/>
        <v>1.8308865610407047E-05</v>
      </c>
      <c r="AB5415" s="33" t="s">
        <v>252</v>
      </c>
      <c r="AC5415" s="35">
        <v>44953</v>
      </c>
      <c r="AD5415" s="33">
        <v>60</v>
      </c>
      <c r="AE5415" s="36">
        <f t="shared" si="969"/>
        <v>45013</v>
      </c>
    </row>
    <row r="5416" spans="2:31" ht="14.5" hidden="1">
      <c r="B5416" s="29" t="s">
        <v>4296</v>
      </c>
      <c r="C5416" s="30" t="str">
        <f t="shared" si="959"/>
        <v>(Acreedores quirografarios)</v>
      </c>
      <c r="D5416" s="30">
        <v>5</v>
      </c>
      <c r="E5416" s="30" t="s">
        <v>5680</v>
      </c>
      <c r="F5416" s="30" t="s">
        <v>5681</v>
      </c>
      <c r="G5416" s="30" t="s">
        <v>4912</v>
      </c>
      <c r="H5416" s="31" t="s">
        <v>4431</v>
      </c>
      <c r="I5416" s="31" t="s">
        <v>48</v>
      </c>
      <c r="J5416" s="32">
        <v>258500</v>
      </c>
      <c r="K5416" s="33">
        <f t="shared" si="960"/>
        <v>51.445013994150756</v>
      </c>
      <c r="L5416" s="33">
        <v>245385</v>
      </c>
      <c r="M5416" s="33">
        <v>0</v>
      </c>
      <c r="N5416" s="33">
        <v>0</v>
      </c>
      <c r="O5416" s="33">
        <v>0</v>
      </c>
      <c r="P5416" s="33">
        <f t="shared" si="961"/>
        <v>258500</v>
      </c>
      <c r="Q5416" s="33">
        <f t="shared" si="962"/>
        <v>51.445013994150756</v>
      </c>
      <c r="R5416" s="33">
        <f t="shared" si="963"/>
        <v>245385</v>
      </c>
      <c r="S5416" s="31"/>
      <c r="T5416" s="30" t="str">
        <f t="shared" si="964"/>
        <v>COP</v>
      </c>
      <c r="U5416" s="33">
        <v>0</v>
      </c>
      <c r="V5416" s="33">
        <v>0</v>
      </c>
      <c r="W5416" s="33">
        <v>0</v>
      </c>
      <c r="X5416" s="33">
        <f t="shared" si="965"/>
        <v>258500</v>
      </c>
      <c r="Y5416" s="33">
        <f t="shared" si="966"/>
        <v>51.445013994150756</v>
      </c>
      <c r="Z5416" s="33">
        <f t="shared" si="967"/>
        <v>245385</v>
      </c>
      <c r="AA5416" s="34">
        <f t="shared" si="968"/>
        <v>6.0505582101864344E-06</v>
      </c>
      <c r="AB5416" s="33" t="s">
        <v>252</v>
      </c>
      <c r="AC5416" s="35">
        <v>44954</v>
      </c>
      <c r="AD5416" s="33">
        <v>60</v>
      </c>
      <c r="AE5416" s="36">
        <f t="shared" si="969"/>
        <v>45014</v>
      </c>
    </row>
    <row r="5417" spans="2:31" ht="14.5" hidden="1">
      <c r="B5417" s="29" t="s">
        <v>4296</v>
      </c>
      <c r="C5417" s="30" t="str">
        <f t="shared" si="959"/>
        <v>(Acreedores quirografarios)</v>
      </c>
      <c r="D5417" s="30">
        <v>5</v>
      </c>
      <c r="E5417" s="30" t="s">
        <v>5680</v>
      </c>
      <c r="F5417" s="30" t="s">
        <v>5681</v>
      </c>
      <c r="G5417" s="30" t="s">
        <v>4912</v>
      </c>
      <c r="H5417" s="31" t="s">
        <v>4432</v>
      </c>
      <c r="I5417" s="31" t="s">
        <v>48</v>
      </c>
      <c r="J5417" s="32">
        <v>264180</v>
      </c>
      <c r="K5417" s="33">
        <f t="shared" si="960"/>
        <v>52.429950627378219</v>
      </c>
      <c r="L5417" s="33">
        <v>250083</v>
      </c>
      <c r="M5417" s="33">
        <v>0</v>
      </c>
      <c r="N5417" s="33">
        <v>0</v>
      </c>
      <c r="O5417" s="33">
        <v>0</v>
      </c>
      <c r="P5417" s="33">
        <f t="shared" si="961"/>
        <v>264180</v>
      </c>
      <c r="Q5417" s="33">
        <f t="shared" si="962"/>
        <v>52.429950627378219</v>
      </c>
      <c r="R5417" s="33">
        <f t="shared" si="963"/>
        <v>250083</v>
      </c>
      <c r="S5417" s="31"/>
      <c r="T5417" s="30" t="str">
        <f t="shared" si="964"/>
        <v>COP</v>
      </c>
      <c r="U5417" s="33">
        <v>0</v>
      </c>
      <c r="V5417" s="33">
        <v>0</v>
      </c>
      <c r="W5417" s="33">
        <v>0</v>
      </c>
      <c r="X5417" s="33">
        <f t="shared" si="965"/>
        <v>264180</v>
      </c>
      <c r="Y5417" s="33">
        <f t="shared" si="966"/>
        <v>52.429950627378219</v>
      </c>
      <c r="Z5417" s="33">
        <f t="shared" si="967"/>
        <v>250083</v>
      </c>
      <c r="AA5417" s="34">
        <f t="shared" si="968"/>
        <v>6.1663987158059955E-06</v>
      </c>
      <c r="AB5417" s="33" t="s">
        <v>252</v>
      </c>
      <c r="AC5417" s="35">
        <v>44954</v>
      </c>
      <c r="AD5417" s="33">
        <v>60</v>
      </c>
      <c r="AE5417" s="36">
        <f t="shared" si="969"/>
        <v>45014</v>
      </c>
    </row>
    <row r="5418" spans="2:31" ht="14.5" hidden="1">
      <c r="B5418" s="29" t="s">
        <v>4296</v>
      </c>
      <c r="C5418" s="30" t="str">
        <f t="shared" si="959"/>
        <v>(Acreedores quirografarios)</v>
      </c>
      <c r="D5418" s="30">
        <v>5</v>
      </c>
      <c r="E5418" s="30" t="s">
        <v>5680</v>
      </c>
      <c r="F5418" s="30" t="s">
        <v>5681</v>
      </c>
      <c r="G5418" s="30" t="s">
        <v>4912</v>
      </c>
      <c r="H5418" s="31" t="s">
        <v>4433</v>
      </c>
      <c r="I5418" s="31" t="s">
        <v>48</v>
      </c>
      <c r="J5418" s="32">
        <v>697500</v>
      </c>
      <c r="K5418" s="33">
        <f t="shared" si="960"/>
        <v>139.13959558476679</v>
      </c>
      <c r="L5418" s="33">
        <v>663675</v>
      </c>
      <c r="M5418" s="33">
        <v>0</v>
      </c>
      <c r="N5418" s="33">
        <v>0</v>
      </c>
      <c r="O5418" s="33">
        <v>0</v>
      </c>
      <c r="P5418" s="33">
        <f t="shared" si="961"/>
        <v>697500</v>
      </c>
      <c r="Q5418" s="33">
        <f t="shared" si="962"/>
        <v>139.13959558476679</v>
      </c>
      <c r="R5418" s="33">
        <f t="shared" si="963"/>
        <v>663675</v>
      </c>
      <c r="S5418" s="31"/>
      <c r="T5418" s="30" t="str">
        <f t="shared" si="964"/>
        <v>COP</v>
      </c>
      <c r="U5418" s="33">
        <v>0</v>
      </c>
      <c r="V5418" s="33">
        <v>0</v>
      </c>
      <c r="W5418" s="33">
        <v>0</v>
      </c>
      <c r="X5418" s="33">
        <f t="shared" si="965"/>
        <v>697500</v>
      </c>
      <c r="Y5418" s="33">
        <f t="shared" si="966"/>
        <v>139.13959558476679</v>
      </c>
      <c r="Z5418" s="33">
        <f t="shared" si="967"/>
        <v>663675</v>
      </c>
      <c r="AA5418" s="34">
        <f t="shared" si="968"/>
        <v>1.6364505654972725E-05</v>
      </c>
      <c r="AB5418" s="33" t="s">
        <v>252</v>
      </c>
      <c r="AC5418" s="35">
        <v>44956</v>
      </c>
      <c r="AD5418" s="33">
        <v>60</v>
      </c>
      <c r="AE5418" s="36">
        <f t="shared" si="969"/>
        <v>45016</v>
      </c>
    </row>
    <row r="5419" spans="2:31" ht="14.5" hidden="1">
      <c r="B5419" s="29" t="s">
        <v>4296</v>
      </c>
      <c r="C5419" s="30" t="str">
        <f t="shared" si="959"/>
        <v>(Acreedores quirografarios)</v>
      </c>
      <c r="D5419" s="30">
        <v>5</v>
      </c>
      <c r="E5419" s="30" t="s">
        <v>5680</v>
      </c>
      <c r="F5419" s="30" t="s">
        <v>5681</v>
      </c>
      <c r="G5419" s="30" t="s">
        <v>4912</v>
      </c>
      <c r="H5419" s="31" t="s">
        <v>4434</v>
      </c>
      <c r="I5419" s="31" t="s">
        <v>48</v>
      </c>
      <c r="J5419" s="32">
        <v>916460</v>
      </c>
      <c r="K5419" s="33">
        <f t="shared" si="960"/>
        <v>182.59505015881001</v>
      </c>
      <c r="L5419" s="33">
        <v>870951</v>
      </c>
      <c r="M5419" s="33">
        <v>0</v>
      </c>
      <c r="N5419" s="33">
        <v>0</v>
      </c>
      <c r="O5419" s="33">
        <v>0</v>
      </c>
      <c r="P5419" s="33">
        <f t="shared" si="961"/>
        <v>916460</v>
      </c>
      <c r="Q5419" s="33">
        <f t="shared" si="962"/>
        <v>182.59505015881001</v>
      </c>
      <c r="R5419" s="33">
        <f t="shared" si="963"/>
        <v>870951</v>
      </c>
      <c r="S5419" s="31"/>
      <c r="T5419" s="30" t="str">
        <f t="shared" si="964"/>
        <v>COP</v>
      </c>
      <c r="U5419" s="33">
        <v>0</v>
      </c>
      <c r="V5419" s="33">
        <v>0</v>
      </c>
      <c r="W5419" s="33">
        <v>0</v>
      </c>
      <c r="X5419" s="33">
        <f t="shared" si="965"/>
        <v>916460</v>
      </c>
      <c r="Y5419" s="33">
        <f t="shared" si="966"/>
        <v>182.59505015881001</v>
      </c>
      <c r="Z5419" s="33">
        <f t="shared" si="967"/>
        <v>870951</v>
      </c>
      <c r="AA5419" s="34">
        <f t="shared" si="968"/>
        <v>2.1475394680685802E-05</v>
      </c>
      <c r="AB5419" s="33" t="s">
        <v>252</v>
      </c>
      <c r="AC5419" s="35">
        <v>44956</v>
      </c>
      <c r="AD5419" s="33">
        <v>60</v>
      </c>
      <c r="AE5419" s="36">
        <f t="shared" si="969"/>
        <v>45016</v>
      </c>
    </row>
    <row r="5420" spans="2:31" ht="14.5" hidden="1">
      <c r="B5420" s="29" t="s">
        <v>4296</v>
      </c>
      <c r="C5420" s="30" t="str">
        <f t="shared" si="959"/>
        <v>(Acreedores quirografarios)</v>
      </c>
      <c r="D5420" s="30">
        <v>5</v>
      </c>
      <c r="E5420" s="30" t="s">
        <v>5680</v>
      </c>
      <c r="F5420" s="30" t="s">
        <v>5681</v>
      </c>
      <c r="G5420" s="30" t="s">
        <v>4912</v>
      </c>
      <c r="H5420" s="31" t="s">
        <v>4435</v>
      </c>
      <c r="I5420" s="31" t="s">
        <v>48</v>
      </c>
      <c r="J5420" s="32">
        <v>258500</v>
      </c>
      <c r="K5420" s="33">
        <f t="shared" si="960"/>
        <v>51.445013994150756</v>
      </c>
      <c r="L5420" s="33">
        <v>245385</v>
      </c>
      <c r="M5420" s="33">
        <v>0</v>
      </c>
      <c r="N5420" s="33">
        <v>0</v>
      </c>
      <c r="O5420" s="33">
        <v>0</v>
      </c>
      <c r="P5420" s="33">
        <f t="shared" si="961"/>
        <v>258500</v>
      </c>
      <c r="Q5420" s="33">
        <f t="shared" si="962"/>
        <v>51.445013994150756</v>
      </c>
      <c r="R5420" s="33">
        <f t="shared" si="963"/>
        <v>245385</v>
      </c>
      <c r="S5420" s="31"/>
      <c r="T5420" s="30" t="str">
        <f t="shared" si="964"/>
        <v>COP</v>
      </c>
      <c r="U5420" s="33">
        <v>0</v>
      </c>
      <c r="V5420" s="33">
        <v>0</v>
      </c>
      <c r="W5420" s="33">
        <v>0</v>
      </c>
      <c r="X5420" s="33">
        <f t="shared" si="965"/>
        <v>258500</v>
      </c>
      <c r="Y5420" s="33">
        <f t="shared" si="966"/>
        <v>51.445013994150756</v>
      </c>
      <c r="Z5420" s="33">
        <f t="shared" si="967"/>
        <v>245385</v>
      </c>
      <c r="AA5420" s="34">
        <f t="shared" si="968"/>
        <v>6.0505582101864344E-06</v>
      </c>
      <c r="AB5420" s="33" t="s">
        <v>252</v>
      </c>
      <c r="AC5420" s="35">
        <v>44956</v>
      </c>
      <c r="AD5420" s="33">
        <v>60</v>
      </c>
      <c r="AE5420" s="36">
        <f t="shared" si="969"/>
        <v>45016</v>
      </c>
    </row>
    <row r="5421" spans="2:31" ht="14.5" hidden="1">
      <c r="B5421" s="29" t="s">
        <v>4296</v>
      </c>
      <c r="C5421" s="30" t="str">
        <f t="shared" si="970" ref="C5421:C5484">+IF(D5421=1,$A$4,IF(D5421=2,$A$5,IF(D5421=3,$A$6,IF(D5421=4,$A$7,IF(D5421=5,$A$8,IF(D5421=6,$A$9,))))))</f>
        <v>(Acreedores quirografarios)</v>
      </c>
      <c r="D5421" s="30">
        <v>5</v>
      </c>
      <c r="E5421" s="30" t="s">
        <v>5680</v>
      </c>
      <c r="F5421" s="30" t="s">
        <v>5681</v>
      </c>
      <c r="G5421" s="30" t="s">
        <v>4912</v>
      </c>
      <c r="H5421" s="31" t="s">
        <v>4436</v>
      </c>
      <c r="I5421" s="31" t="s">
        <v>48</v>
      </c>
      <c r="J5421" s="32">
        <v>258500</v>
      </c>
      <c r="K5421" s="33">
        <f t="shared" si="971" ref="K5421:K5484">+IF(I5421="USD",J5421,L5421/$L$3)</f>
        <v>51.445013994150756</v>
      </c>
      <c r="L5421" s="33">
        <v>245385</v>
      </c>
      <c r="M5421" s="33">
        <v>0</v>
      </c>
      <c r="N5421" s="33">
        <v>0</v>
      </c>
      <c r="O5421" s="33">
        <v>0</v>
      </c>
      <c r="P5421" s="33">
        <f t="shared" si="972" ref="P5421:P5484">+J5421+M5421</f>
        <v>258500</v>
      </c>
      <c r="Q5421" s="33">
        <f t="shared" si="973" ref="Q5421:Q5484">+K5421+N5421</f>
        <v>51.445013994150756</v>
      </c>
      <c r="R5421" s="33">
        <f t="shared" si="974" ref="R5421:R5484">+L5421+O5421</f>
        <v>245385</v>
      </c>
      <c r="S5421" s="31"/>
      <c r="T5421" s="30" t="str">
        <f t="shared" si="975" ref="T5421:T5484">+I5421</f>
        <v>COP</v>
      </c>
      <c r="U5421" s="33">
        <v>0</v>
      </c>
      <c r="V5421" s="33">
        <v>0</v>
      </c>
      <c r="W5421" s="33">
        <v>0</v>
      </c>
      <c r="X5421" s="33">
        <f t="shared" si="976" ref="X5421:X5484">+P5421+U5421</f>
        <v>258500</v>
      </c>
      <c r="Y5421" s="33">
        <f t="shared" si="977" ref="Y5421:Y5484">+Q5421+V5421</f>
        <v>51.445013994150756</v>
      </c>
      <c r="Z5421" s="33">
        <f t="shared" si="978" ref="Z5421:Z5484">+R5421+W5421</f>
        <v>245385</v>
      </c>
      <c r="AA5421" s="34">
        <f t="shared" si="979" ref="AA5421:AA5484">+IF(D5421=1,Z5421/$C$4,IF(D5421=2,Z5421/$C$5,IF(D5421=3,Z5421/$C$6,IF(D5421=4,Z5421/$C$7,IF(D5421=5,Z5421/$C$8,IF(D5421=6,Z5421/$C$9))))))</f>
        <v>6.0505582101864344E-06</v>
      </c>
      <c r="AB5421" s="33" t="s">
        <v>252</v>
      </c>
      <c r="AC5421" s="35">
        <v>44957</v>
      </c>
      <c r="AD5421" s="33">
        <v>60</v>
      </c>
      <c r="AE5421" s="36">
        <f t="shared" si="969"/>
        <v>45017</v>
      </c>
    </row>
    <row r="5422" spans="2:31" ht="14.5" hidden="1">
      <c r="B5422" s="29" t="s">
        <v>4296</v>
      </c>
      <c r="C5422" s="30" t="str">
        <f t="shared" si="970"/>
        <v>(Acreedores quirografarios)</v>
      </c>
      <c r="D5422" s="30">
        <v>5</v>
      </c>
      <c r="E5422" s="30" t="s">
        <v>5680</v>
      </c>
      <c r="F5422" s="30" t="s">
        <v>5681</v>
      </c>
      <c r="G5422" s="30" t="s">
        <v>4912</v>
      </c>
      <c r="H5422" s="31" t="s">
        <v>4437</v>
      </c>
      <c r="I5422" s="31" t="s">
        <v>48</v>
      </c>
      <c r="J5422" s="32">
        <v>263900</v>
      </c>
      <c r="K5422" s="33">
        <f t="shared" si="971"/>
        <v>52.540436282063375</v>
      </c>
      <c r="L5422" s="33">
        <v>250610</v>
      </c>
      <c r="M5422" s="33">
        <v>0</v>
      </c>
      <c r="N5422" s="33">
        <v>0</v>
      </c>
      <c r="O5422" s="33">
        <v>0</v>
      </c>
      <c r="P5422" s="33">
        <f t="shared" si="972"/>
        <v>263900</v>
      </c>
      <c r="Q5422" s="33">
        <f t="shared" si="973"/>
        <v>52.540436282063375</v>
      </c>
      <c r="R5422" s="33">
        <f t="shared" si="974"/>
        <v>250610</v>
      </c>
      <c r="S5422" s="31"/>
      <c r="T5422" s="30" t="str">
        <f t="shared" si="975"/>
        <v>COP</v>
      </c>
      <c r="U5422" s="33">
        <v>0</v>
      </c>
      <c r="V5422" s="33">
        <v>0</v>
      </c>
      <c r="W5422" s="33">
        <v>0</v>
      </c>
      <c r="X5422" s="33">
        <f t="shared" si="976"/>
        <v>263900</v>
      </c>
      <c r="Y5422" s="33">
        <f t="shared" si="977"/>
        <v>52.540436282063375</v>
      </c>
      <c r="Z5422" s="33">
        <f t="shared" si="978"/>
        <v>250610</v>
      </c>
      <c r="AA5422" s="34">
        <f t="shared" si="979"/>
        <v>6.1793931701400756E-06</v>
      </c>
      <c r="AB5422" s="33" t="s">
        <v>252</v>
      </c>
      <c r="AC5422" s="35">
        <v>44957</v>
      </c>
      <c r="AD5422" s="33">
        <v>60</v>
      </c>
      <c r="AE5422" s="36">
        <f t="shared" si="969"/>
        <v>45017</v>
      </c>
    </row>
    <row r="5423" spans="2:31" ht="14.5" hidden="1">
      <c r="B5423" s="29" t="s">
        <v>4296</v>
      </c>
      <c r="C5423" s="30" t="str">
        <f t="shared" si="970"/>
        <v>(Acreedores quirografarios)</v>
      </c>
      <c r="D5423" s="30">
        <v>5</v>
      </c>
      <c r="E5423" s="30" t="s">
        <v>5680</v>
      </c>
      <c r="F5423" s="30" t="s">
        <v>5681</v>
      </c>
      <c r="G5423" s="30" t="s">
        <v>4912</v>
      </c>
      <c r="H5423" s="31" t="s">
        <v>4438</v>
      </c>
      <c r="I5423" s="31" t="s">
        <v>48</v>
      </c>
      <c r="J5423" s="32">
        <v>393780</v>
      </c>
      <c r="K5423" s="33">
        <f t="shared" si="971"/>
        <v>78.720085537281037</v>
      </c>
      <c r="L5423" s="33">
        <v>375483</v>
      </c>
      <c r="M5423" s="33">
        <v>0</v>
      </c>
      <c r="N5423" s="33">
        <v>0</v>
      </c>
      <c r="O5423" s="33">
        <v>0</v>
      </c>
      <c r="P5423" s="33">
        <f t="shared" si="972"/>
        <v>393780</v>
      </c>
      <c r="Q5423" s="33">
        <f t="shared" si="973"/>
        <v>78.720085537281037</v>
      </c>
      <c r="R5423" s="33">
        <f t="shared" si="974"/>
        <v>375483</v>
      </c>
      <c r="S5423" s="31"/>
      <c r="T5423" s="30" t="str">
        <f t="shared" si="975"/>
        <v>COP</v>
      </c>
      <c r="U5423" s="33">
        <v>0</v>
      </c>
      <c r="V5423" s="33">
        <v>0</v>
      </c>
      <c r="W5423" s="33">
        <v>0</v>
      </c>
      <c r="X5423" s="33">
        <f t="shared" si="976"/>
        <v>393780</v>
      </c>
      <c r="Y5423" s="33">
        <f t="shared" si="977"/>
        <v>78.720085537281037</v>
      </c>
      <c r="Z5423" s="33">
        <f t="shared" si="978"/>
        <v>375483</v>
      </c>
      <c r="AA5423" s="34">
        <f t="shared" si="979"/>
        <v>9.2584377546933715E-06</v>
      </c>
      <c r="AB5423" s="33" t="s">
        <v>252</v>
      </c>
      <c r="AC5423" s="35">
        <v>44959</v>
      </c>
      <c r="AD5423" s="33">
        <v>60</v>
      </c>
      <c r="AE5423" s="36">
        <f t="shared" si="969"/>
        <v>45019</v>
      </c>
    </row>
    <row r="5424" spans="2:31" ht="14.5" hidden="1">
      <c r="B5424" s="29" t="s">
        <v>4296</v>
      </c>
      <c r="C5424" s="30" t="str">
        <f t="shared" si="970"/>
        <v>(Acreedores quirografarios)</v>
      </c>
      <c r="D5424" s="30">
        <v>5</v>
      </c>
      <c r="E5424" s="30" t="s">
        <v>5680</v>
      </c>
      <c r="F5424" s="30" t="s">
        <v>5681</v>
      </c>
      <c r="G5424" s="30" t="s">
        <v>4912</v>
      </c>
      <c r="H5424" s="31" t="s">
        <v>4439</v>
      </c>
      <c r="I5424" s="31" t="s">
        <v>48</v>
      </c>
      <c r="J5424" s="32">
        <v>1163600</v>
      </c>
      <c r="K5424" s="33">
        <f t="shared" si="971"/>
        <v>232.07019088650586</v>
      </c>
      <c r="L5424" s="33">
        <v>1106940</v>
      </c>
      <c r="M5424" s="33">
        <v>0</v>
      </c>
      <c r="N5424" s="33">
        <v>0</v>
      </c>
      <c r="O5424" s="33">
        <v>0</v>
      </c>
      <c r="P5424" s="33">
        <f t="shared" si="972"/>
        <v>1163600</v>
      </c>
      <c r="Q5424" s="33">
        <f t="shared" si="973"/>
        <v>232.07019088650586</v>
      </c>
      <c r="R5424" s="33">
        <f t="shared" si="974"/>
        <v>1106940</v>
      </c>
      <c r="S5424" s="31"/>
      <c r="T5424" s="30" t="str">
        <f t="shared" si="975"/>
        <v>COP</v>
      </c>
      <c r="U5424" s="33">
        <v>0</v>
      </c>
      <c r="V5424" s="33">
        <v>0</v>
      </c>
      <c r="W5424" s="33">
        <v>0</v>
      </c>
      <c r="X5424" s="33">
        <f t="shared" si="976"/>
        <v>1163600</v>
      </c>
      <c r="Y5424" s="33">
        <f t="shared" si="977"/>
        <v>232.07019088650586</v>
      </c>
      <c r="Z5424" s="33">
        <f t="shared" si="978"/>
        <v>1106940</v>
      </c>
      <c r="AA5424" s="34">
        <f t="shared" si="979"/>
        <v>2.7294271879633116E-05</v>
      </c>
      <c r="AB5424" s="33" t="s">
        <v>252</v>
      </c>
      <c r="AC5424" s="35">
        <v>44959</v>
      </c>
      <c r="AD5424" s="33">
        <v>60</v>
      </c>
      <c r="AE5424" s="36">
        <f t="shared" si="969"/>
        <v>45019</v>
      </c>
    </row>
    <row r="5425" spans="2:31" ht="14.5" hidden="1">
      <c r="B5425" s="29" t="s">
        <v>4296</v>
      </c>
      <c r="C5425" s="30" t="str">
        <f t="shared" si="970"/>
        <v>(Acreedores quirografarios)</v>
      </c>
      <c r="D5425" s="30">
        <v>5</v>
      </c>
      <c r="E5425" s="30" t="s">
        <v>5680</v>
      </c>
      <c r="F5425" s="30" t="s">
        <v>5681</v>
      </c>
      <c r="G5425" s="30" t="s">
        <v>4912</v>
      </c>
      <c r="H5425" s="31" t="s">
        <v>4440</v>
      </c>
      <c r="I5425" s="31" t="s">
        <v>48</v>
      </c>
      <c r="J5425" s="32">
        <v>258500</v>
      </c>
      <c r="K5425" s="33">
        <f t="shared" si="971"/>
        <v>51.445013994150756</v>
      </c>
      <c r="L5425" s="33">
        <v>245385</v>
      </c>
      <c r="M5425" s="33">
        <v>0</v>
      </c>
      <c r="N5425" s="33">
        <v>0</v>
      </c>
      <c r="O5425" s="33">
        <v>0</v>
      </c>
      <c r="P5425" s="33">
        <f t="shared" si="972"/>
        <v>258500</v>
      </c>
      <c r="Q5425" s="33">
        <f t="shared" si="973"/>
        <v>51.445013994150756</v>
      </c>
      <c r="R5425" s="33">
        <f t="shared" si="974"/>
        <v>245385</v>
      </c>
      <c r="S5425" s="31"/>
      <c r="T5425" s="30" t="str">
        <f t="shared" si="975"/>
        <v>COP</v>
      </c>
      <c r="U5425" s="33">
        <v>0</v>
      </c>
      <c r="V5425" s="33">
        <v>0</v>
      </c>
      <c r="W5425" s="33">
        <v>0</v>
      </c>
      <c r="X5425" s="33">
        <f t="shared" si="976"/>
        <v>258500</v>
      </c>
      <c r="Y5425" s="33">
        <f t="shared" si="977"/>
        <v>51.445013994150756</v>
      </c>
      <c r="Z5425" s="33">
        <f t="shared" si="978"/>
        <v>245385</v>
      </c>
      <c r="AA5425" s="34">
        <f t="shared" si="979"/>
        <v>6.0505582101864344E-06</v>
      </c>
      <c r="AB5425" s="33" t="s">
        <v>252</v>
      </c>
      <c r="AC5425" s="35">
        <v>44959</v>
      </c>
      <c r="AD5425" s="33">
        <v>60</v>
      </c>
      <c r="AE5425" s="36">
        <f t="shared" si="969"/>
        <v>45019</v>
      </c>
    </row>
    <row r="5426" spans="2:31" ht="14.5" hidden="1">
      <c r="B5426" s="29" t="s">
        <v>4296</v>
      </c>
      <c r="C5426" s="30" t="str">
        <f t="shared" si="970"/>
        <v>(Acreedores quirografarios)</v>
      </c>
      <c r="D5426" s="30">
        <v>5</v>
      </c>
      <c r="E5426" s="30" t="s">
        <v>5680</v>
      </c>
      <c r="F5426" s="30" t="s">
        <v>5681</v>
      </c>
      <c r="G5426" s="30" t="s">
        <v>4912</v>
      </c>
      <c r="H5426" s="31" t="s">
        <v>4441</v>
      </c>
      <c r="I5426" s="31" t="s">
        <v>48</v>
      </c>
      <c r="J5426" s="32">
        <v>581800</v>
      </c>
      <c r="K5426" s="33">
        <f t="shared" si="971"/>
        <v>116.03509544325293</v>
      </c>
      <c r="L5426" s="33">
        <v>553470</v>
      </c>
      <c r="M5426" s="33">
        <v>0</v>
      </c>
      <c r="N5426" s="33">
        <v>0</v>
      </c>
      <c r="O5426" s="33">
        <v>0</v>
      </c>
      <c r="P5426" s="33">
        <f t="shared" si="972"/>
        <v>581800</v>
      </c>
      <c r="Q5426" s="33">
        <f t="shared" si="973"/>
        <v>116.03509544325293</v>
      </c>
      <c r="R5426" s="33">
        <f t="shared" si="974"/>
        <v>553470</v>
      </c>
      <c r="S5426" s="31"/>
      <c r="T5426" s="30" t="str">
        <f t="shared" si="975"/>
        <v>COP</v>
      </c>
      <c r="U5426" s="33">
        <v>0</v>
      </c>
      <c r="V5426" s="33">
        <v>0</v>
      </c>
      <c r="W5426" s="33">
        <v>0</v>
      </c>
      <c r="X5426" s="33">
        <f t="shared" si="976"/>
        <v>581800</v>
      </c>
      <c r="Y5426" s="33">
        <f t="shared" si="977"/>
        <v>116.03509544325293</v>
      </c>
      <c r="Z5426" s="33">
        <f t="shared" si="978"/>
        <v>553470</v>
      </c>
      <c r="AA5426" s="34">
        <f t="shared" si="979"/>
        <v>1.3647135939816558E-05</v>
      </c>
      <c r="AB5426" s="33" t="s">
        <v>252</v>
      </c>
      <c r="AC5426" s="35">
        <v>44959</v>
      </c>
      <c r="AD5426" s="33">
        <v>60</v>
      </c>
      <c r="AE5426" s="36">
        <f t="shared" si="969"/>
        <v>45019</v>
      </c>
    </row>
    <row r="5427" spans="2:31" ht="14.5" hidden="1">
      <c r="B5427" s="29" t="s">
        <v>4296</v>
      </c>
      <c r="C5427" s="30" t="str">
        <f t="shared" si="970"/>
        <v>(Acreedores quirografarios)</v>
      </c>
      <c r="D5427" s="30">
        <v>5</v>
      </c>
      <c r="E5427" s="30" t="s">
        <v>5680</v>
      </c>
      <c r="F5427" s="30" t="s">
        <v>5681</v>
      </c>
      <c r="G5427" s="30" t="s">
        <v>4912</v>
      </c>
      <c r="H5427" s="31" t="s">
        <v>4442</v>
      </c>
      <c r="I5427" s="31" t="s">
        <v>48</v>
      </c>
      <c r="J5427" s="32">
        <v>328980</v>
      </c>
      <c r="K5427" s="33">
        <f t="shared" si="971"/>
        <v>65.575018082329635</v>
      </c>
      <c r="L5427" s="33">
        <v>312783</v>
      </c>
      <c r="M5427" s="33">
        <v>0</v>
      </c>
      <c r="N5427" s="33">
        <v>0</v>
      </c>
      <c r="O5427" s="33">
        <v>0</v>
      </c>
      <c r="P5427" s="33">
        <f t="shared" si="972"/>
        <v>328980</v>
      </c>
      <c r="Q5427" s="33">
        <f t="shared" si="973"/>
        <v>65.575018082329635</v>
      </c>
      <c r="R5427" s="33">
        <f t="shared" si="974"/>
        <v>312783</v>
      </c>
      <c r="S5427" s="31"/>
      <c r="T5427" s="30" t="str">
        <f t="shared" si="975"/>
        <v>COP</v>
      </c>
      <c r="U5427" s="33">
        <v>0</v>
      </c>
      <c r="V5427" s="33">
        <v>0</v>
      </c>
      <c r="W5427" s="33">
        <v>0</v>
      </c>
      <c r="X5427" s="33">
        <f t="shared" si="976"/>
        <v>328980</v>
      </c>
      <c r="Y5427" s="33">
        <f t="shared" si="977"/>
        <v>65.575018082329635</v>
      </c>
      <c r="Z5427" s="33">
        <f t="shared" si="978"/>
        <v>312783</v>
      </c>
      <c r="AA5427" s="34">
        <f t="shared" si="979"/>
        <v>7.7124182352496844E-06</v>
      </c>
      <c r="AB5427" s="33" t="s">
        <v>252</v>
      </c>
      <c r="AC5427" s="35">
        <v>44959</v>
      </c>
      <c r="AD5427" s="33">
        <v>60</v>
      </c>
      <c r="AE5427" s="36">
        <f t="shared" si="969"/>
        <v>45019</v>
      </c>
    </row>
    <row r="5428" spans="2:31" ht="14.5" hidden="1">
      <c r="B5428" s="29" t="s">
        <v>4296</v>
      </c>
      <c r="C5428" s="30" t="str">
        <f t="shared" si="970"/>
        <v>(Acreedores quirografarios)</v>
      </c>
      <c r="D5428" s="30">
        <v>5</v>
      </c>
      <c r="E5428" s="30" t="s">
        <v>5680</v>
      </c>
      <c r="F5428" s="30" t="s">
        <v>5681</v>
      </c>
      <c r="G5428" s="30" t="s">
        <v>4912</v>
      </c>
      <c r="H5428" s="31" t="s">
        <v>4443</v>
      </c>
      <c r="I5428" s="31" t="s">
        <v>48</v>
      </c>
      <c r="J5428" s="32">
        <v>393780</v>
      </c>
      <c r="K5428" s="33">
        <f t="shared" si="971"/>
        <v>78.720085537281037</v>
      </c>
      <c r="L5428" s="33">
        <v>375483</v>
      </c>
      <c r="M5428" s="33">
        <v>0</v>
      </c>
      <c r="N5428" s="33">
        <v>0</v>
      </c>
      <c r="O5428" s="33">
        <v>0</v>
      </c>
      <c r="P5428" s="33">
        <f t="shared" si="972"/>
        <v>393780</v>
      </c>
      <c r="Q5428" s="33">
        <f t="shared" si="973"/>
        <v>78.720085537281037</v>
      </c>
      <c r="R5428" s="33">
        <f t="shared" si="974"/>
        <v>375483</v>
      </c>
      <c r="S5428" s="31"/>
      <c r="T5428" s="30" t="str">
        <f t="shared" si="975"/>
        <v>COP</v>
      </c>
      <c r="U5428" s="33">
        <v>0</v>
      </c>
      <c r="V5428" s="33">
        <v>0</v>
      </c>
      <c r="W5428" s="33">
        <v>0</v>
      </c>
      <c r="X5428" s="33">
        <f t="shared" si="976"/>
        <v>393780</v>
      </c>
      <c r="Y5428" s="33">
        <f t="shared" si="977"/>
        <v>78.720085537281037</v>
      </c>
      <c r="Z5428" s="33">
        <f t="shared" si="978"/>
        <v>375483</v>
      </c>
      <c r="AA5428" s="34">
        <f t="shared" si="979"/>
        <v>9.2584377546933715E-06</v>
      </c>
      <c r="AB5428" s="33" t="s">
        <v>252</v>
      </c>
      <c r="AC5428" s="35">
        <v>44959</v>
      </c>
      <c r="AD5428" s="33">
        <v>60</v>
      </c>
      <c r="AE5428" s="36">
        <f t="shared" si="969"/>
        <v>45019</v>
      </c>
    </row>
    <row r="5429" spans="2:31" ht="14.5" hidden="1">
      <c r="B5429" s="29" t="s">
        <v>4296</v>
      </c>
      <c r="C5429" s="30" t="str">
        <f t="shared" si="970"/>
        <v>(Acreedores quirografarios)</v>
      </c>
      <c r="D5429" s="30">
        <v>5</v>
      </c>
      <c r="E5429" s="30" t="s">
        <v>5680</v>
      </c>
      <c r="F5429" s="30" t="s">
        <v>5681</v>
      </c>
      <c r="G5429" s="30" t="s">
        <v>4912</v>
      </c>
      <c r="H5429" s="31" t="s">
        <v>4444</v>
      </c>
      <c r="I5429" s="31" t="s">
        <v>48</v>
      </c>
      <c r="J5429" s="32">
        <v>780800</v>
      </c>
      <c r="K5429" s="33">
        <f t="shared" si="971"/>
        <v>155.67156199880498</v>
      </c>
      <c r="L5429" s="33">
        <v>742530</v>
      </c>
      <c r="M5429" s="33">
        <v>0</v>
      </c>
      <c r="N5429" s="33">
        <v>0</v>
      </c>
      <c r="O5429" s="33">
        <v>0</v>
      </c>
      <c r="P5429" s="33">
        <f t="shared" si="972"/>
        <v>780800</v>
      </c>
      <c r="Q5429" s="33">
        <f t="shared" si="973"/>
        <v>155.67156199880498</v>
      </c>
      <c r="R5429" s="33">
        <f t="shared" si="974"/>
        <v>742530</v>
      </c>
      <c r="S5429" s="31"/>
      <c r="T5429" s="30" t="str">
        <f t="shared" si="975"/>
        <v>COP</v>
      </c>
      <c r="U5429" s="33">
        <v>0</v>
      </c>
      <c r="V5429" s="33">
        <v>0</v>
      </c>
      <c r="W5429" s="33">
        <v>0</v>
      </c>
      <c r="X5429" s="33">
        <f t="shared" si="976"/>
        <v>780800</v>
      </c>
      <c r="Y5429" s="33">
        <f t="shared" si="977"/>
        <v>155.67156199880498</v>
      </c>
      <c r="Z5429" s="33">
        <f t="shared" si="978"/>
        <v>742530</v>
      </c>
      <c r="AA5429" s="34">
        <f t="shared" si="979"/>
        <v>1.8308865610407047E-05</v>
      </c>
      <c r="AB5429" s="33" t="s">
        <v>252</v>
      </c>
      <c r="AC5429" s="35">
        <v>44959</v>
      </c>
      <c r="AD5429" s="33">
        <v>60</v>
      </c>
      <c r="AE5429" s="36">
        <f t="shared" si="969"/>
        <v>45019</v>
      </c>
    </row>
    <row r="5430" spans="2:31" ht="14.5" hidden="1">
      <c r="B5430" s="29" t="s">
        <v>4296</v>
      </c>
      <c r="C5430" s="30" t="str">
        <f t="shared" si="970"/>
        <v>(Acreedores quirografarios)</v>
      </c>
      <c r="D5430" s="30">
        <v>5</v>
      </c>
      <c r="E5430" s="30" t="s">
        <v>5680</v>
      </c>
      <c r="F5430" s="30" t="s">
        <v>5681</v>
      </c>
      <c r="G5430" s="30" t="s">
        <v>4912</v>
      </c>
      <c r="H5430" s="31" t="s">
        <v>4445</v>
      </c>
      <c r="I5430" s="31" t="s">
        <v>48</v>
      </c>
      <c r="J5430" s="32">
        <v>1047630</v>
      </c>
      <c r="K5430" s="33">
        <f t="shared" si="971"/>
        <v>208.76966780926023</v>
      </c>
      <c r="L5430" s="33">
        <v>995800</v>
      </c>
      <c r="M5430" s="33">
        <v>0</v>
      </c>
      <c r="N5430" s="33">
        <v>0</v>
      </c>
      <c r="O5430" s="33">
        <v>0</v>
      </c>
      <c r="P5430" s="33">
        <f t="shared" si="972"/>
        <v>1047630</v>
      </c>
      <c r="Q5430" s="33">
        <f t="shared" si="973"/>
        <v>208.76966780926023</v>
      </c>
      <c r="R5430" s="33">
        <f t="shared" si="974"/>
        <v>995800</v>
      </c>
      <c r="S5430" s="31"/>
      <c r="T5430" s="30" t="str">
        <f t="shared" si="975"/>
        <v>COP</v>
      </c>
      <c r="U5430" s="33">
        <v>0</v>
      </c>
      <c r="V5430" s="33">
        <v>0</v>
      </c>
      <c r="W5430" s="33">
        <v>0</v>
      </c>
      <c r="X5430" s="33">
        <f t="shared" si="976"/>
        <v>1047630</v>
      </c>
      <c r="Y5430" s="33">
        <f t="shared" si="977"/>
        <v>208.76966780926023</v>
      </c>
      <c r="Z5430" s="33">
        <f t="shared" si="978"/>
        <v>995800</v>
      </c>
      <c r="AA5430" s="34">
        <f t="shared" si="979"/>
        <v>2.4553847487432611E-05</v>
      </c>
      <c r="AB5430" s="33" t="s">
        <v>252</v>
      </c>
      <c r="AC5430" s="35">
        <v>44960</v>
      </c>
      <c r="AD5430" s="33">
        <v>60</v>
      </c>
      <c r="AE5430" s="36">
        <f t="shared" si="969"/>
        <v>45020</v>
      </c>
    </row>
    <row r="5431" spans="2:31" ht="14.5" hidden="1">
      <c r="B5431" s="29" t="s">
        <v>4296</v>
      </c>
      <c r="C5431" s="30" t="str">
        <f t="shared" si="970"/>
        <v>(Acreedores quirografarios)</v>
      </c>
      <c r="D5431" s="30">
        <v>5</v>
      </c>
      <c r="E5431" s="30" t="s">
        <v>5680</v>
      </c>
      <c r="F5431" s="30" t="s">
        <v>5681</v>
      </c>
      <c r="G5431" s="30" t="s">
        <v>4912</v>
      </c>
      <c r="H5431" s="31" t="s">
        <v>4446</v>
      </c>
      <c r="I5431" s="31" t="s">
        <v>48</v>
      </c>
      <c r="J5431" s="32">
        <v>1937640</v>
      </c>
      <c r="K5431" s="33">
        <f t="shared" si="971"/>
        <v>385.97314380955373</v>
      </c>
      <c r="L5431" s="33">
        <v>1841034</v>
      </c>
      <c r="M5431" s="33">
        <v>0</v>
      </c>
      <c r="N5431" s="33">
        <v>0</v>
      </c>
      <c r="O5431" s="33">
        <v>0</v>
      </c>
      <c r="P5431" s="33">
        <f t="shared" si="972"/>
        <v>1937640</v>
      </c>
      <c r="Q5431" s="33">
        <f t="shared" si="973"/>
        <v>385.97314380955373</v>
      </c>
      <c r="R5431" s="33">
        <f t="shared" si="974"/>
        <v>1841034</v>
      </c>
      <c r="S5431" s="31"/>
      <c r="T5431" s="30" t="str">
        <f t="shared" si="975"/>
        <v>COP</v>
      </c>
      <c r="U5431" s="33">
        <v>0</v>
      </c>
      <c r="V5431" s="33">
        <v>0</v>
      </c>
      <c r="W5431" s="33">
        <v>0</v>
      </c>
      <c r="X5431" s="33">
        <f t="shared" si="976"/>
        <v>1937640</v>
      </c>
      <c r="Y5431" s="33">
        <f t="shared" si="977"/>
        <v>385.97314380955373</v>
      </c>
      <c r="Z5431" s="33">
        <f t="shared" si="978"/>
        <v>1841034</v>
      </c>
      <c r="AA5431" s="34">
        <f t="shared" si="979"/>
        <v>4.5395127591060467E-05</v>
      </c>
      <c r="AB5431" s="33" t="s">
        <v>252</v>
      </c>
      <c r="AC5431" s="35">
        <v>44960</v>
      </c>
      <c r="AD5431" s="33">
        <v>60</v>
      </c>
      <c r="AE5431" s="36">
        <f t="shared" si="969"/>
        <v>45020</v>
      </c>
    </row>
    <row r="5432" spans="2:31" ht="14.5" hidden="1">
      <c r="B5432" s="29" t="s">
        <v>4296</v>
      </c>
      <c r="C5432" s="30" t="str">
        <f t="shared" si="970"/>
        <v>(Acreedores quirografarios)</v>
      </c>
      <c r="D5432" s="30">
        <v>5</v>
      </c>
      <c r="E5432" s="30" t="s">
        <v>5680</v>
      </c>
      <c r="F5432" s="30" t="s">
        <v>5681</v>
      </c>
      <c r="G5432" s="30" t="s">
        <v>4912</v>
      </c>
      <c r="H5432" s="31" t="s">
        <v>4447</v>
      </c>
      <c r="I5432" s="31" t="s">
        <v>48</v>
      </c>
      <c r="J5432" s="32">
        <v>349210</v>
      </c>
      <c r="K5432" s="33">
        <f t="shared" si="971"/>
        <v>69.589819386353867</v>
      </c>
      <c r="L5432" s="33">
        <v>331933</v>
      </c>
      <c r="M5432" s="33">
        <v>0</v>
      </c>
      <c r="N5432" s="33">
        <v>0</v>
      </c>
      <c r="O5432" s="33">
        <v>0</v>
      </c>
      <c r="P5432" s="33">
        <f t="shared" si="972"/>
        <v>349210</v>
      </c>
      <c r="Q5432" s="33">
        <f t="shared" si="973"/>
        <v>69.589819386353867</v>
      </c>
      <c r="R5432" s="33">
        <f t="shared" si="974"/>
        <v>331933</v>
      </c>
      <c r="S5432" s="31"/>
      <c r="T5432" s="30" t="str">
        <f t="shared" si="975"/>
        <v>COP</v>
      </c>
      <c r="U5432" s="33">
        <v>0</v>
      </c>
      <c r="V5432" s="33">
        <v>0</v>
      </c>
      <c r="W5432" s="33">
        <v>0</v>
      </c>
      <c r="X5432" s="33">
        <f t="shared" si="976"/>
        <v>349210</v>
      </c>
      <c r="Y5432" s="33">
        <f t="shared" si="977"/>
        <v>69.589819386353867</v>
      </c>
      <c r="Z5432" s="33">
        <f t="shared" si="978"/>
        <v>331933</v>
      </c>
      <c r="AA5432" s="34">
        <f t="shared" si="979"/>
        <v>8.1846076100080026E-06</v>
      </c>
      <c r="AB5432" s="33" t="s">
        <v>252</v>
      </c>
      <c r="AC5432" s="35">
        <v>44960</v>
      </c>
      <c r="AD5432" s="33">
        <v>60</v>
      </c>
      <c r="AE5432" s="36">
        <f t="shared" si="969"/>
        <v>45020</v>
      </c>
    </row>
    <row r="5433" spans="2:31" ht="14.5" hidden="1">
      <c r="B5433" s="29" t="s">
        <v>4296</v>
      </c>
      <c r="C5433" s="30" t="str">
        <f t="shared" si="970"/>
        <v>(Acreedores quirografarios)</v>
      </c>
      <c r="D5433" s="30">
        <v>5</v>
      </c>
      <c r="E5433" s="30" t="s">
        <v>5680</v>
      </c>
      <c r="F5433" s="30" t="s">
        <v>5681</v>
      </c>
      <c r="G5433" s="30" t="s">
        <v>4912</v>
      </c>
      <c r="H5433" s="31" t="s">
        <v>4448</v>
      </c>
      <c r="I5433" s="31" t="s">
        <v>48</v>
      </c>
      <c r="J5433" s="32">
        <v>787560</v>
      </c>
      <c r="K5433" s="33">
        <f t="shared" si="971"/>
        <v>157.44017107456207</v>
      </c>
      <c r="L5433" s="33">
        <v>750966</v>
      </c>
      <c r="M5433" s="33">
        <v>0</v>
      </c>
      <c r="N5433" s="33">
        <v>0</v>
      </c>
      <c r="O5433" s="33">
        <v>0</v>
      </c>
      <c r="P5433" s="33">
        <f t="shared" si="972"/>
        <v>787560</v>
      </c>
      <c r="Q5433" s="33">
        <f t="shared" si="973"/>
        <v>157.44017107456207</v>
      </c>
      <c r="R5433" s="33">
        <f t="shared" si="974"/>
        <v>750966</v>
      </c>
      <c r="S5433" s="31"/>
      <c r="T5433" s="30" t="str">
        <f t="shared" si="975"/>
        <v>COP</v>
      </c>
      <c r="U5433" s="33">
        <v>0</v>
      </c>
      <c r="V5433" s="33">
        <v>0</v>
      </c>
      <c r="W5433" s="33">
        <v>0</v>
      </c>
      <c r="X5433" s="33">
        <f t="shared" si="976"/>
        <v>787560</v>
      </c>
      <c r="Y5433" s="33">
        <f t="shared" si="977"/>
        <v>157.44017107456207</v>
      </c>
      <c r="Z5433" s="33">
        <f t="shared" si="978"/>
        <v>750966</v>
      </c>
      <c r="AA5433" s="34">
        <f t="shared" si="979"/>
        <v>1.8516875509386743E-05</v>
      </c>
      <c r="AB5433" s="33" t="s">
        <v>252</v>
      </c>
      <c r="AC5433" s="35">
        <v>44960</v>
      </c>
      <c r="AD5433" s="33">
        <v>60</v>
      </c>
      <c r="AE5433" s="36">
        <f t="shared" si="969"/>
        <v>45020</v>
      </c>
    </row>
    <row r="5434" spans="2:31" ht="14.5" hidden="1">
      <c r="B5434" s="29" t="s">
        <v>4296</v>
      </c>
      <c r="C5434" s="30" t="str">
        <f t="shared" si="970"/>
        <v>(Acreedores quirografarios)</v>
      </c>
      <c r="D5434" s="30">
        <v>5</v>
      </c>
      <c r="E5434" s="30" t="s">
        <v>5680</v>
      </c>
      <c r="F5434" s="30" t="s">
        <v>5681</v>
      </c>
      <c r="G5434" s="30" t="s">
        <v>4912</v>
      </c>
      <c r="H5434" s="31" t="s">
        <v>4449</v>
      </c>
      <c r="I5434" s="31" t="s">
        <v>48</v>
      </c>
      <c r="J5434" s="32">
        <v>270400</v>
      </c>
      <c r="K5434" s="33">
        <f t="shared" si="971"/>
        <v>53.806723481870492</v>
      </c>
      <c r="L5434" s="33">
        <v>256650</v>
      </c>
      <c r="M5434" s="33">
        <v>0</v>
      </c>
      <c r="N5434" s="33">
        <v>0</v>
      </c>
      <c r="O5434" s="33">
        <v>0</v>
      </c>
      <c r="P5434" s="33">
        <f t="shared" si="972"/>
        <v>270400</v>
      </c>
      <c r="Q5434" s="33">
        <f t="shared" si="973"/>
        <v>53.806723481870492</v>
      </c>
      <c r="R5434" s="33">
        <f t="shared" si="974"/>
        <v>256650</v>
      </c>
      <c r="S5434" s="31"/>
      <c r="T5434" s="30" t="str">
        <f t="shared" si="975"/>
        <v>COP</v>
      </c>
      <c r="U5434" s="33">
        <v>0</v>
      </c>
      <c r="V5434" s="33">
        <v>0</v>
      </c>
      <c r="W5434" s="33">
        <v>0</v>
      </c>
      <c r="X5434" s="33">
        <f t="shared" si="976"/>
        <v>270400</v>
      </c>
      <c r="Y5434" s="33">
        <f t="shared" si="977"/>
        <v>53.806723481870492</v>
      </c>
      <c r="Z5434" s="33">
        <f t="shared" si="978"/>
        <v>256650</v>
      </c>
      <c r="AA5434" s="34">
        <f t="shared" si="979"/>
        <v>6.3283239181056239E-06</v>
      </c>
      <c r="AB5434" s="33" t="s">
        <v>252</v>
      </c>
      <c r="AC5434" s="35">
        <v>44960</v>
      </c>
      <c r="AD5434" s="33">
        <v>60</v>
      </c>
      <c r="AE5434" s="36">
        <f t="shared" si="969"/>
        <v>45020</v>
      </c>
    </row>
    <row r="5435" spans="2:31" ht="14.5" hidden="1">
      <c r="B5435" s="29" t="s">
        <v>4296</v>
      </c>
      <c r="C5435" s="30" t="str">
        <f t="shared" si="970"/>
        <v>(Acreedores quirografarios)</v>
      </c>
      <c r="D5435" s="30">
        <v>5</v>
      </c>
      <c r="E5435" s="30" t="s">
        <v>5680</v>
      </c>
      <c r="F5435" s="30" t="s">
        <v>5681</v>
      </c>
      <c r="G5435" s="30" t="s">
        <v>4912</v>
      </c>
      <c r="H5435" s="31" t="s">
        <v>4450</v>
      </c>
      <c r="I5435" s="31" t="s">
        <v>48</v>
      </c>
      <c r="J5435" s="32">
        <v>466100</v>
      </c>
      <c r="K5435" s="33">
        <f t="shared" si="971"/>
        <v>92.930595301739046</v>
      </c>
      <c r="L5435" s="33">
        <v>443265</v>
      </c>
      <c r="M5435" s="33">
        <v>0</v>
      </c>
      <c r="N5435" s="33">
        <v>0</v>
      </c>
      <c r="O5435" s="33">
        <v>0</v>
      </c>
      <c r="P5435" s="33">
        <f t="shared" si="972"/>
        <v>466100</v>
      </c>
      <c r="Q5435" s="33">
        <f t="shared" si="973"/>
        <v>92.930595301739046</v>
      </c>
      <c r="R5435" s="33">
        <f t="shared" si="974"/>
        <v>443265</v>
      </c>
      <c r="S5435" s="31"/>
      <c r="T5435" s="30" t="str">
        <f t="shared" si="975"/>
        <v>COP</v>
      </c>
      <c r="U5435" s="33">
        <v>0</v>
      </c>
      <c r="V5435" s="33">
        <v>0</v>
      </c>
      <c r="W5435" s="33">
        <v>0</v>
      </c>
      <c r="X5435" s="33">
        <f t="shared" si="976"/>
        <v>466100</v>
      </c>
      <c r="Y5435" s="33">
        <f t="shared" si="977"/>
        <v>92.930595301739046</v>
      </c>
      <c r="Z5435" s="33">
        <f t="shared" si="978"/>
        <v>443265</v>
      </c>
      <c r="AA5435" s="34">
        <f t="shared" si="979"/>
        <v>1.092976622466039E-05</v>
      </c>
      <c r="AB5435" s="33" t="s">
        <v>252</v>
      </c>
      <c r="AC5435" s="35">
        <v>44960</v>
      </c>
      <c r="AD5435" s="33">
        <v>60</v>
      </c>
      <c r="AE5435" s="36">
        <f t="shared" si="969"/>
        <v>45020</v>
      </c>
    </row>
    <row r="5436" spans="2:31" ht="14.5" hidden="1">
      <c r="B5436" s="29" t="s">
        <v>4296</v>
      </c>
      <c r="C5436" s="30" t="str">
        <f t="shared" si="970"/>
        <v>(Acreedores quirografarios)</v>
      </c>
      <c r="D5436" s="30">
        <v>5</v>
      </c>
      <c r="E5436" s="30" t="s">
        <v>5680</v>
      </c>
      <c r="F5436" s="30" t="s">
        <v>5681</v>
      </c>
      <c r="G5436" s="30" t="s">
        <v>4912</v>
      </c>
      <c r="H5436" s="31" t="s">
        <v>4451</v>
      </c>
      <c r="I5436" s="31" t="s">
        <v>48</v>
      </c>
      <c r="J5436" s="32">
        <v>815310</v>
      </c>
      <c r="K5436" s="33">
        <f t="shared" si="971"/>
        <v>162.5204146880929</v>
      </c>
      <c r="L5436" s="33">
        <v>775198</v>
      </c>
      <c r="M5436" s="33">
        <v>0</v>
      </c>
      <c r="N5436" s="33">
        <v>0</v>
      </c>
      <c r="O5436" s="33">
        <v>0</v>
      </c>
      <c r="P5436" s="33">
        <f t="shared" si="972"/>
        <v>815310</v>
      </c>
      <c r="Q5436" s="33">
        <f t="shared" si="973"/>
        <v>162.5204146880929</v>
      </c>
      <c r="R5436" s="33">
        <f t="shared" si="974"/>
        <v>775198</v>
      </c>
      <c r="S5436" s="31"/>
      <c r="T5436" s="30" t="str">
        <f t="shared" si="975"/>
        <v>COP</v>
      </c>
      <c r="U5436" s="33">
        <v>0</v>
      </c>
      <c r="V5436" s="33">
        <v>0</v>
      </c>
      <c r="W5436" s="33">
        <v>0</v>
      </c>
      <c r="X5436" s="33">
        <f t="shared" si="976"/>
        <v>815310</v>
      </c>
      <c r="Y5436" s="33">
        <f t="shared" si="977"/>
        <v>162.5204146880929</v>
      </c>
      <c r="Z5436" s="33">
        <f t="shared" si="978"/>
        <v>775198</v>
      </c>
      <c r="AA5436" s="34">
        <f t="shared" si="979"/>
        <v>1.9114373834668395E-05</v>
      </c>
      <c r="AB5436" s="33" t="s">
        <v>252</v>
      </c>
      <c r="AC5436" s="35">
        <v>44961</v>
      </c>
      <c r="AD5436" s="33">
        <v>60</v>
      </c>
      <c r="AE5436" s="36">
        <f t="shared" si="969"/>
        <v>45021</v>
      </c>
    </row>
    <row r="5437" spans="2:31" ht="14.5" hidden="1">
      <c r="B5437" s="29" t="s">
        <v>4296</v>
      </c>
      <c r="C5437" s="30" t="str">
        <f t="shared" si="970"/>
        <v>(Acreedores quirografarios)</v>
      </c>
      <c r="D5437" s="30">
        <v>5</v>
      </c>
      <c r="E5437" s="30" t="s">
        <v>5680</v>
      </c>
      <c r="F5437" s="30" t="s">
        <v>5681</v>
      </c>
      <c r="G5437" s="30" t="s">
        <v>4912</v>
      </c>
      <c r="H5437" s="31" t="s">
        <v>4452</v>
      </c>
      <c r="I5437" s="31" t="s">
        <v>48</v>
      </c>
      <c r="J5437" s="32">
        <v>238000</v>
      </c>
      <c r="K5437" s="33">
        <f t="shared" si="971"/>
        <v>47.234189754394791</v>
      </c>
      <c r="L5437" s="33">
        <v>225300</v>
      </c>
      <c r="M5437" s="33">
        <v>0</v>
      </c>
      <c r="N5437" s="33">
        <v>0</v>
      </c>
      <c r="O5437" s="33">
        <v>0</v>
      </c>
      <c r="P5437" s="33">
        <f t="shared" si="972"/>
        <v>238000</v>
      </c>
      <c r="Q5437" s="33">
        <f t="shared" si="973"/>
        <v>47.234189754394791</v>
      </c>
      <c r="R5437" s="33">
        <f t="shared" si="974"/>
        <v>225300</v>
      </c>
      <c r="S5437" s="31"/>
      <c r="T5437" s="30" t="str">
        <f t="shared" si="975"/>
        <v>COP</v>
      </c>
      <c r="U5437" s="33">
        <v>0</v>
      </c>
      <c r="V5437" s="33">
        <v>0</v>
      </c>
      <c r="W5437" s="33">
        <v>0</v>
      </c>
      <c r="X5437" s="33">
        <f t="shared" si="976"/>
        <v>238000</v>
      </c>
      <c r="Y5437" s="33">
        <f t="shared" si="977"/>
        <v>47.234189754394791</v>
      </c>
      <c r="Z5437" s="33">
        <f t="shared" si="978"/>
        <v>225300</v>
      </c>
      <c r="AA5437" s="34">
        <f t="shared" si="979"/>
        <v>5.5553141583837795E-06</v>
      </c>
      <c r="AB5437" s="33" t="s">
        <v>252</v>
      </c>
      <c r="AC5437" s="35">
        <v>44961</v>
      </c>
      <c r="AD5437" s="33">
        <v>60</v>
      </c>
      <c r="AE5437" s="36">
        <f t="shared" si="969"/>
        <v>45021</v>
      </c>
    </row>
    <row r="5438" spans="2:31" ht="14.5" hidden="1">
      <c r="B5438" s="29" t="s">
        <v>4296</v>
      </c>
      <c r="C5438" s="30" t="str">
        <f t="shared" si="970"/>
        <v>(Acreedores quirografarios)</v>
      </c>
      <c r="D5438" s="30">
        <v>5</v>
      </c>
      <c r="E5438" s="30" t="s">
        <v>5680</v>
      </c>
      <c r="F5438" s="30" t="s">
        <v>5681</v>
      </c>
      <c r="G5438" s="30" t="s">
        <v>4912</v>
      </c>
      <c r="H5438" s="31" t="s">
        <v>4453</v>
      </c>
      <c r="I5438" s="31" t="s">
        <v>48</v>
      </c>
      <c r="J5438" s="32">
        <v>349210</v>
      </c>
      <c r="K5438" s="33">
        <f t="shared" si="971"/>
        <v>69.589819386353867</v>
      </c>
      <c r="L5438" s="33">
        <v>331933</v>
      </c>
      <c r="M5438" s="33">
        <v>0</v>
      </c>
      <c r="N5438" s="33">
        <v>0</v>
      </c>
      <c r="O5438" s="33">
        <v>0</v>
      </c>
      <c r="P5438" s="33">
        <f t="shared" si="972"/>
        <v>349210</v>
      </c>
      <c r="Q5438" s="33">
        <f t="shared" si="973"/>
        <v>69.589819386353867</v>
      </c>
      <c r="R5438" s="33">
        <f t="shared" si="974"/>
        <v>331933</v>
      </c>
      <c r="S5438" s="31"/>
      <c r="T5438" s="30" t="str">
        <f t="shared" si="975"/>
        <v>COP</v>
      </c>
      <c r="U5438" s="33">
        <v>0</v>
      </c>
      <c r="V5438" s="33">
        <v>0</v>
      </c>
      <c r="W5438" s="33">
        <v>0</v>
      </c>
      <c r="X5438" s="33">
        <f t="shared" si="976"/>
        <v>349210</v>
      </c>
      <c r="Y5438" s="33">
        <f t="shared" si="977"/>
        <v>69.589819386353867</v>
      </c>
      <c r="Z5438" s="33">
        <f t="shared" si="978"/>
        <v>331933</v>
      </c>
      <c r="AA5438" s="34">
        <f t="shared" si="979"/>
        <v>8.1846076100080026E-06</v>
      </c>
      <c r="AB5438" s="33" t="s">
        <v>252</v>
      </c>
      <c r="AC5438" s="35">
        <v>44962</v>
      </c>
      <c r="AD5438" s="33">
        <v>60</v>
      </c>
      <c r="AE5438" s="36">
        <f t="shared" si="969"/>
        <v>45022</v>
      </c>
    </row>
    <row r="5439" spans="2:31" ht="14.5" hidden="1">
      <c r="B5439" s="29" t="s">
        <v>4296</v>
      </c>
      <c r="C5439" s="30" t="str">
        <f t="shared" si="970"/>
        <v>(Acreedores quirografarios)</v>
      </c>
      <c r="D5439" s="30">
        <v>5</v>
      </c>
      <c r="E5439" s="30" t="s">
        <v>5680</v>
      </c>
      <c r="F5439" s="30" t="s">
        <v>5681</v>
      </c>
      <c r="G5439" s="30" t="s">
        <v>4912</v>
      </c>
      <c r="H5439" s="31" t="s">
        <v>4454</v>
      </c>
      <c r="I5439" s="31" t="s">
        <v>48</v>
      </c>
      <c r="J5439" s="32">
        <v>258500</v>
      </c>
      <c r="K5439" s="33">
        <f t="shared" si="971"/>
        <v>51.445013994150756</v>
      </c>
      <c r="L5439" s="33">
        <v>245385</v>
      </c>
      <c r="M5439" s="33">
        <v>0</v>
      </c>
      <c r="N5439" s="33">
        <v>0</v>
      </c>
      <c r="O5439" s="33">
        <v>0</v>
      </c>
      <c r="P5439" s="33">
        <f t="shared" si="972"/>
        <v>258500</v>
      </c>
      <c r="Q5439" s="33">
        <f t="shared" si="973"/>
        <v>51.445013994150756</v>
      </c>
      <c r="R5439" s="33">
        <f t="shared" si="974"/>
        <v>245385</v>
      </c>
      <c r="S5439" s="31"/>
      <c r="T5439" s="30" t="str">
        <f t="shared" si="975"/>
        <v>COP</v>
      </c>
      <c r="U5439" s="33">
        <v>0</v>
      </c>
      <c r="V5439" s="33">
        <v>0</v>
      </c>
      <c r="W5439" s="33">
        <v>0</v>
      </c>
      <c r="X5439" s="33">
        <f t="shared" si="976"/>
        <v>258500</v>
      </c>
      <c r="Y5439" s="33">
        <f t="shared" si="977"/>
        <v>51.445013994150756</v>
      </c>
      <c r="Z5439" s="33">
        <f t="shared" si="978"/>
        <v>245385</v>
      </c>
      <c r="AA5439" s="34">
        <f t="shared" si="979"/>
        <v>6.0505582101864344E-06</v>
      </c>
      <c r="AB5439" s="33" t="s">
        <v>252</v>
      </c>
      <c r="AC5439" s="35">
        <v>44962</v>
      </c>
      <c r="AD5439" s="33">
        <v>60</v>
      </c>
      <c r="AE5439" s="36">
        <f t="shared" si="969"/>
        <v>45022</v>
      </c>
    </row>
    <row r="5440" spans="2:31" ht="14.5" hidden="1">
      <c r="B5440" s="29" t="s">
        <v>4296</v>
      </c>
      <c r="C5440" s="30" t="str">
        <f t="shared" si="970"/>
        <v>(Acreedores quirografarios)</v>
      </c>
      <c r="D5440" s="30">
        <v>5</v>
      </c>
      <c r="E5440" s="30" t="s">
        <v>5680</v>
      </c>
      <c r="F5440" s="30" t="s">
        <v>5681</v>
      </c>
      <c r="G5440" s="30" t="s">
        <v>4912</v>
      </c>
      <c r="H5440" s="31" t="s">
        <v>4455</v>
      </c>
      <c r="I5440" s="31" t="s">
        <v>48</v>
      </c>
      <c r="J5440" s="32">
        <v>1170040</v>
      </c>
      <c r="K5440" s="33">
        <f t="shared" si="971"/>
        <v>232.57209346205855</v>
      </c>
      <c r="L5440" s="33">
        <v>1109334</v>
      </c>
      <c r="M5440" s="33">
        <v>0</v>
      </c>
      <c r="N5440" s="33">
        <v>0</v>
      </c>
      <c r="O5440" s="33">
        <v>0</v>
      </c>
      <c r="P5440" s="33">
        <f t="shared" si="972"/>
        <v>1170040</v>
      </c>
      <c r="Q5440" s="33">
        <f t="shared" si="973"/>
        <v>232.57209346205855</v>
      </c>
      <c r="R5440" s="33">
        <f t="shared" si="974"/>
        <v>1109334</v>
      </c>
      <c r="S5440" s="31"/>
      <c r="T5440" s="30" t="str">
        <f t="shared" si="975"/>
        <v>COP</v>
      </c>
      <c r="U5440" s="33">
        <v>0</v>
      </c>
      <c r="V5440" s="33">
        <v>0</v>
      </c>
      <c r="W5440" s="33">
        <v>0</v>
      </c>
      <c r="X5440" s="33">
        <f t="shared" si="976"/>
        <v>1170040</v>
      </c>
      <c r="Y5440" s="33">
        <f t="shared" si="977"/>
        <v>232.57209346205855</v>
      </c>
      <c r="Z5440" s="33">
        <f t="shared" si="978"/>
        <v>1109334</v>
      </c>
      <c r="AA5440" s="34">
        <f t="shared" si="979"/>
        <v>2.7353301715830055E-05</v>
      </c>
      <c r="AB5440" s="33" t="s">
        <v>252</v>
      </c>
      <c r="AC5440" s="35">
        <v>44962</v>
      </c>
      <c r="AD5440" s="33">
        <v>60</v>
      </c>
      <c r="AE5440" s="36">
        <f t="shared" si="980" ref="AE5440:AE5504">+AD5440+AC5440</f>
        <v>45022</v>
      </c>
    </row>
    <row r="5441" spans="2:31" ht="14.5" hidden="1">
      <c r="B5441" s="29" t="s">
        <v>4296</v>
      </c>
      <c r="C5441" s="30" t="str">
        <f t="shared" si="970"/>
        <v>(Acreedores quirografarios)</v>
      </c>
      <c r="D5441" s="30">
        <v>5</v>
      </c>
      <c r="E5441" s="30" t="s">
        <v>5680</v>
      </c>
      <c r="F5441" s="30" t="s">
        <v>5681</v>
      </c>
      <c r="G5441" s="30" t="s">
        <v>4912</v>
      </c>
      <c r="H5441" s="31" t="s">
        <v>4456</v>
      </c>
      <c r="I5441" s="31" t="s">
        <v>48</v>
      </c>
      <c r="J5441" s="32">
        <v>828020</v>
      </c>
      <c r="K5441" s="33">
        <f t="shared" si="971"/>
        <v>165.46998333280919</v>
      </c>
      <c r="L5441" s="33">
        <v>789267</v>
      </c>
      <c r="M5441" s="33">
        <v>0</v>
      </c>
      <c r="N5441" s="33">
        <v>0</v>
      </c>
      <c r="O5441" s="33">
        <v>0</v>
      </c>
      <c r="P5441" s="33">
        <f t="shared" si="972"/>
        <v>828020</v>
      </c>
      <c r="Q5441" s="33">
        <f t="shared" si="973"/>
        <v>165.46998333280919</v>
      </c>
      <c r="R5441" s="33">
        <f t="shared" si="974"/>
        <v>789267</v>
      </c>
      <c r="S5441" s="31"/>
      <c r="T5441" s="30" t="str">
        <f t="shared" si="975"/>
        <v>COP</v>
      </c>
      <c r="U5441" s="33">
        <v>0</v>
      </c>
      <c r="V5441" s="33">
        <v>0</v>
      </c>
      <c r="W5441" s="33">
        <v>0</v>
      </c>
      <c r="X5441" s="33">
        <f t="shared" si="976"/>
        <v>828020</v>
      </c>
      <c r="Y5441" s="33">
        <f t="shared" si="977"/>
        <v>165.46998333280919</v>
      </c>
      <c r="Z5441" s="33">
        <f t="shared" si="978"/>
        <v>789267</v>
      </c>
      <c r="AA5441" s="34">
        <f t="shared" si="979"/>
        <v>1.9461278916311988E-05</v>
      </c>
      <c r="AB5441" s="33" t="s">
        <v>252</v>
      </c>
      <c r="AC5441" s="35">
        <v>44963</v>
      </c>
      <c r="AD5441" s="33">
        <v>60</v>
      </c>
      <c r="AE5441" s="36">
        <f t="shared" si="980"/>
        <v>45023</v>
      </c>
    </row>
    <row r="5442" spans="2:31" ht="14.5" hidden="1">
      <c r="B5442" s="29" t="s">
        <v>4296</v>
      </c>
      <c r="C5442" s="30" t="str">
        <f t="shared" si="970"/>
        <v>(Acreedores quirografarios)</v>
      </c>
      <c r="D5442" s="30">
        <v>5</v>
      </c>
      <c r="E5442" s="30" t="s">
        <v>5680</v>
      </c>
      <c r="F5442" s="30" t="s">
        <v>5681</v>
      </c>
      <c r="G5442" s="30" t="s">
        <v>4912</v>
      </c>
      <c r="H5442" s="31" t="s">
        <v>4457</v>
      </c>
      <c r="I5442" s="31" t="s">
        <v>48</v>
      </c>
      <c r="J5442" s="32">
        <v>275800</v>
      </c>
      <c r="K5442" s="33">
        <f t="shared" si="971"/>
        <v>54.902145769783111</v>
      </c>
      <c r="L5442" s="33">
        <v>261875</v>
      </c>
      <c r="M5442" s="33">
        <v>0</v>
      </c>
      <c r="N5442" s="33">
        <v>0</v>
      </c>
      <c r="O5442" s="33">
        <v>0</v>
      </c>
      <c r="P5442" s="33">
        <f t="shared" si="972"/>
        <v>275800</v>
      </c>
      <c r="Q5442" s="33">
        <f t="shared" si="973"/>
        <v>54.902145769783111</v>
      </c>
      <c r="R5442" s="33">
        <f t="shared" si="974"/>
        <v>261875</v>
      </c>
      <c r="S5442" s="31"/>
      <c r="T5442" s="30" t="str">
        <f t="shared" si="975"/>
        <v>COP</v>
      </c>
      <c r="U5442" s="33">
        <v>0</v>
      </c>
      <c r="V5442" s="33">
        <v>0</v>
      </c>
      <c r="W5442" s="33">
        <v>0</v>
      </c>
      <c r="X5442" s="33">
        <f t="shared" si="976"/>
        <v>275800</v>
      </c>
      <c r="Y5442" s="33">
        <f t="shared" si="977"/>
        <v>54.902145769783111</v>
      </c>
      <c r="Z5442" s="33">
        <f t="shared" si="978"/>
        <v>261875</v>
      </c>
      <c r="AA5442" s="34">
        <f t="shared" si="979"/>
        <v>6.4571588780592642E-06</v>
      </c>
      <c r="AB5442" s="33" t="s">
        <v>252</v>
      </c>
      <c r="AC5442" s="35">
        <v>44964</v>
      </c>
      <c r="AD5442" s="33">
        <v>60</v>
      </c>
      <c r="AE5442" s="36">
        <f t="shared" si="980"/>
        <v>45024</v>
      </c>
    </row>
    <row r="5443" spans="2:31" ht="14.5" hidden="1">
      <c r="B5443" s="29" t="s">
        <v>4296</v>
      </c>
      <c r="C5443" s="30" t="str">
        <f t="shared" si="970"/>
        <v>(Acreedores quirografarios)</v>
      </c>
      <c r="D5443" s="30">
        <v>5</v>
      </c>
      <c r="E5443" s="30" t="s">
        <v>5680</v>
      </c>
      <c r="F5443" s="30" t="s">
        <v>5681</v>
      </c>
      <c r="G5443" s="30" t="s">
        <v>4912</v>
      </c>
      <c r="H5443" s="31" t="s">
        <v>4458</v>
      </c>
      <c r="I5443" s="31" t="s">
        <v>48</v>
      </c>
      <c r="J5443" s="32">
        <v>414010</v>
      </c>
      <c r="K5443" s="33">
        <f t="shared" si="971"/>
        <v>82.734886841305283</v>
      </c>
      <c r="L5443" s="33">
        <v>394633</v>
      </c>
      <c r="M5443" s="33">
        <v>0</v>
      </c>
      <c r="N5443" s="33">
        <v>0</v>
      </c>
      <c r="O5443" s="33">
        <v>0</v>
      </c>
      <c r="P5443" s="33">
        <f t="shared" si="972"/>
        <v>414010</v>
      </c>
      <c r="Q5443" s="33">
        <f t="shared" si="973"/>
        <v>82.734886841305283</v>
      </c>
      <c r="R5443" s="33">
        <f t="shared" si="974"/>
        <v>394633</v>
      </c>
      <c r="S5443" s="31"/>
      <c r="T5443" s="30" t="str">
        <f t="shared" si="975"/>
        <v>COP</v>
      </c>
      <c r="U5443" s="33">
        <v>0</v>
      </c>
      <c r="V5443" s="33">
        <v>0</v>
      </c>
      <c r="W5443" s="33">
        <v>0</v>
      </c>
      <c r="X5443" s="33">
        <f t="shared" si="976"/>
        <v>414010</v>
      </c>
      <c r="Y5443" s="33">
        <f t="shared" si="977"/>
        <v>82.734886841305283</v>
      </c>
      <c r="Z5443" s="33">
        <f t="shared" si="978"/>
        <v>394633</v>
      </c>
      <c r="AA5443" s="34">
        <f t="shared" si="979"/>
        <v>9.7306271294516914E-06</v>
      </c>
      <c r="AB5443" s="33" t="s">
        <v>252</v>
      </c>
      <c r="AC5443" s="35">
        <v>44965</v>
      </c>
      <c r="AD5443" s="33">
        <v>60</v>
      </c>
      <c r="AE5443" s="36">
        <f t="shared" si="980"/>
        <v>45025</v>
      </c>
    </row>
    <row r="5444" spans="2:31" ht="14.5" hidden="1">
      <c r="B5444" s="29" t="s">
        <v>4296</v>
      </c>
      <c r="C5444" s="30" t="str">
        <f t="shared" si="970"/>
        <v>(Acreedores quirografarios)</v>
      </c>
      <c r="D5444" s="30">
        <v>5</v>
      </c>
      <c r="E5444" s="30" t="s">
        <v>5680</v>
      </c>
      <c r="F5444" s="30" t="s">
        <v>5681</v>
      </c>
      <c r="G5444" s="30" t="s">
        <v>4912</v>
      </c>
      <c r="H5444" s="31" t="s">
        <v>4459</v>
      </c>
      <c r="I5444" s="31" t="s">
        <v>48</v>
      </c>
      <c r="J5444" s="32">
        <v>414010</v>
      </c>
      <c r="K5444" s="33">
        <f t="shared" si="971"/>
        <v>82.734886841305283</v>
      </c>
      <c r="L5444" s="33">
        <v>394633</v>
      </c>
      <c r="M5444" s="33">
        <v>0</v>
      </c>
      <c r="N5444" s="33">
        <v>0</v>
      </c>
      <c r="O5444" s="33">
        <v>0</v>
      </c>
      <c r="P5444" s="33">
        <f t="shared" si="972"/>
        <v>414010</v>
      </c>
      <c r="Q5444" s="33">
        <f t="shared" si="973"/>
        <v>82.734886841305283</v>
      </c>
      <c r="R5444" s="33">
        <f t="shared" si="974"/>
        <v>394633</v>
      </c>
      <c r="S5444" s="31"/>
      <c r="T5444" s="30" t="str">
        <f t="shared" si="975"/>
        <v>COP</v>
      </c>
      <c r="U5444" s="33">
        <v>0</v>
      </c>
      <c r="V5444" s="33">
        <v>0</v>
      </c>
      <c r="W5444" s="33">
        <v>0</v>
      </c>
      <c r="X5444" s="33">
        <f t="shared" si="976"/>
        <v>414010</v>
      </c>
      <c r="Y5444" s="33">
        <f t="shared" si="977"/>
        <v>82.734886841305283</v>
      </c>
      <c r="Z5444" s="33">
        <f t="shared" si="978"/>
        <v>394633</v>
      </c>
      <c r="AA5444" s="34">
        <f t="shared" si="979"/>
        <v>9.7306271294516914E-06</v>
      </c>
      <c r="AB5444" s="33" t="s">
        <v>252</v>
      </c>
      <c r="AC5444" s="35">
        <v>44965</v>
      </c>
      <c r="AD5444" s="33">
        <v>60</v>
      </c>
      <c r="AE5444" s="36">
        <f t="shared" si="980"/>
        <v>45025</v>
      </c>
    </row>
    <row r="5445" spans="2:31" ht="14.5" hidden="1">
      <c r="B5445" s="29" t="s">
        <v>4460</v>
      </c>
      <c r="C5445" s="30" t="str">
        <f t="shared" si="970"/>
        <v>(Acreedores quirografarios)</v>
      </c>
      <c r="D5445" s="30">
        <v>5</v>
      </c>
      <c r="E5445" s="30" t="s">
        <v>5682</v>
      </c>
      <c r="F5445" s="30" t="s">
        <v>5683</v>
      </c>
      <c r="G5445" s="30" t="s">
        <v>5684</v>
      </c>
      <c r="H5445" s="31" t="s">
        <v>4461</v>
      </c>
      <c r="I5445" s="31" t="s">
        <v>48</v>
      </c>
      <c r="J5445" s="32">
        <v>446000</v>
      </c>
      <c r="K5445" s="33">
        <f t="shared" si="971"/>
        <v>89.850833883665103</v>
      </c>
      <c r="L5445" s="33">
        <v>428575</v>
      </c>
      <c r="M5445" s="33">
        <v>0</v>
      </c>
      <c r="N5445" s="33">
        <v>0</v>
      </c>
      <c r="O5445" s="33">
        <v>0</v>
      </c>
      <c r="P5445" s="33">
        <f t="shared" si="972"/>
        <v>446000</v>
      </c>
      <c r="Q5445" s="33">
        <f t="shared" si="973"/>
        <v>89.850833883665103</v>
      </c>
      <c r="R5445" s="33">
        <f t="shared" si="974"/>
        <v>428575</v>
      </c>
      <c r="S5445" s="31"/>
      <c r="T5445" s="30" t="str">
        <f t="shared" si="975"/>
        <v>COP</v>
      </c>
      <c r="U5445" s="33">
        <v>0</v>
      </c>
      <c r="V5445" s="33">
        <v>0</v>
      </c>
      <c r="W5445" s="33">
        <v>0</v>
      </c>
      <c r="X5445" s="33">
        <f t="shared" si="976"/>
        <v>446000</v>
      </c>
      <c r="Y5445" s="33">
        <f t="shared" si="977"/>
        <v>89.850833883665103</v>
      </c>
      <c r="Z5445" s="33">
        <f t="shared" si="978"/>
        <v>428575</v>
      </c>
      <c r="AA5445" s="34">
        <f t="shared" si="979"/>
        <v>1.0567548892273983E-05</v>
      </c>
      <c r="AB5445" s="33" t="s">
        <v>252</v>
      </c>
      <c r="AC5445" s="35">
        <v>44910</v>
      </c>
      <c r="AD5445" s="33">
        <v>60</v>
      </c>
      <c r="AE5445" s="36">
        <f t="shared" si="980"/>
        <v>44970</v>
      </c>
    </row>
    <row r="5446" spans="2:31" ht="14.5" hidden="1">
      <c r="B5446" s="29" t="s">
        <v>4460</v>
      </c>
      <c r="C5446" s="30" t="str">
        <f t="shared" si="970"/>
        <v>(Acreedores quirografarios)</v>
      </c>
      <c r="D5446" s="30">
        <v>5</v>
      </c>
      <c r="E5446" s="30" t="s">
        <v>5682</v>
      </c>
      <c r="F5446" s="30" t="s">
        <v>5683</v>
      </c>
      <c r="G5446" s="30" t="s">
        <v>5684</v>
      </c>
      <c r="H5446" s="31" t="s">
        <v>4462</v>
      </c>
      <c r="I5446" s="31" t="s">
        <v>48</v>
      </c>
      <c r="J5446" s="32">
        <v>520266</v>
      </c>
      <c r="K5446" s="33">
        <f t="shared" si="971"/>
        <v>103.24706227659149</v>
      </c>
      <c r="L5446" s="33">
        <v>492473</v>
      </c>
      <c r="M5446" s="33">
        <v>0</v>
      </c>
      <c r="N5446" s="33">
        <v>0</v>
      </c>
      <c r="O5446" s="33">
        <v>0</v>
      </c>
      <c r="P5446" s="33">
        <f t="shared" si="972"/>
        <v>520266</v>
      </c>
      <c r="Q5446" s="33">
        <f t="shared" si="973"/>
        <v>103.24706227659149</v>
      </c>
      <c r="R5446" s="33">
        <f t="shared" si="974"/>
        <v>492473</v>
      </c>
      <c r="S5446" s="31"/>
      <c r="T5446" s="30" t="str">
        <f t="shared" si="975"/>
        <v>COP</v>
      </c>
      <c r="U5446" s="33">
        <v>0</v>
      </c>
      <c r="V5446" s="33">
        <v>0</v>
      </c>
      <c r="W5446" s="33">
        <v>0</v>
      </c>
      <c r="X5446" s="33">
        <f t="shared" si="976"/>
        <v>520266</v>
      </c>
      <c r="Y5446" s="33">
        <f t="shared" si="977"/>
        <v>103.24706227659149</v>
      </c>
      <c r="Z5446" s="33">
        <f t="shared" si="978"/>
        <v>492473</v>
      </c>
      <c r="AA5446" s="34">
        <f t="shared" si="979"/>
        <v>1.2143107987224745E-05</v>
      </c>
      <c r="AB5446" s="33" t="s">
        <v>252</v>
      </c>
      <c r="AC5446" s="35">
        <v>44946</v>
      </c>
      <c r="AD5446" s="33">
        <v>60</v>
      </c>
      <c r="AE5446" s="36">
        <f t="shared" si="980"/>
        <v>45006</v>
      </c>
    </row>
    <row r="5447" spans="2:31" ht="14.5" hidden="1">
      <c r="B5447" s="29" t="s">
        <v>4463</v>
      </c>
      <c r="C5447" s="30" t="str">
        <f t="shared" si="970"/>
        <v>(Acreedores quirografarios)</v>
      </c>
      <c r="D5447" s="30">
        <v>5</v>
      </c>
      <c r="E5447" s="30" t="s">
        <v>5685</v>
      </c>
      <c r="F5447" s="30" t="s">
        <v>5686</v>
      </c>
      <c r="G5447" s="30" t="s">
        <v>4912</v>
      </c>
      <c r="H5447" s="31" t="s">
        <v>4464</v>
      </c>
      <c r="I5447" s="31" t="s">
        <v>48</v>
      </c>
      <c r="J5447" s="32">
        <v>540786</v>
      </c>
      <c r="K5447" s="33">
        <f t="shared" si="971"/>
        <v>102.81497321718712</v>
      </c>
      <c r="L5447" s="33">
        <v>490412</v>
      </c>
      <c r="M5447" s="33">
        <v>0</v>
      </c>
      <c r="N5447" s="33">
        <v>0</v>
      </c>
      <c r="O5447" s="33">
        <v>0</v>
      </c>
      <c r="P5447" s="33">
        <f t="shared" si="972"/>
        <v>540786</v>
      </c>
      <c r="Q5447" s="33">
        <f t="shared" si="973"/>
        <v>102.81497321718712</v>
      </c>
      <c r="R5447" s="33">
        <f t="shared" si="974"/>
        <v>490412</v>
      </c>
      <c r="S5447" s="31"/>
      <c r="T5447" s="30" t="str">
        <f t="shared" si="975"/>
        <v>COP</v>
      </c>
      <c r="U5447" s="33">
        <v>0</v>
      </c>
      <c r="V5447" s="33">
        <v>0</v>
      </c>
      <c r="W5447" s="33">
        <v>0</v>
      </c>
      <c r="X5447" s="33">
        <f t="shared" si="976"/>
        <v>540786</v>
      </c>
      <c r="Y5447" s="33">
        <f t="shared" si="977"/>
        <v>102.81497321718712</v>
      </c>
      <c r="Z5447" s="33">
        <f t="shared" si="978"/>
        <v>490412</v>
      </c>
      <c r="AA5447" s="34">
        <f t="shared" si="979"/>
        <v>1.2092289068092792E-05</v>
      </c>
      <c r="AB5447" s="33" t="s">
        <v>4928</v>
      </c>
      <c r="AC5447" s="35">
        <v>44907</v>
      </c>
      <c r="AD5447" s="33">
        <v>60</v>
      </c>
      <c r="AE5447" s="36">
        <f t="shared" si="980"/>
        <v>44967</v>
      </c>
    </row>
    <row r="5448" spans="2:31" ht="14.5" hidden="1">
      <c r="B5448" s="29" t="s">
        <v>4463</v>
      </c>
      <c r="C5448" s="30" t="str">
        <f t="shared" si="970"/>
        <v>(Acreedores quirografarios)</v>
      </c>
      <c r="D5448" s="30">
        <v>5</v>
      </c>
      <c r="E5448" s="30" t="s">
        <v>5685</v>
      </c>
      <c r="F5448" s="30" t="s">
        <v>5686</v>
      </c>
      <c r="G5448" s="30" t="s">
        <v>4912</v>
      </c>
      <c r="H5448" s="31" t="s">
        <v>4465</v>
      </c>
      <c r="I5448" s="31" t="s">
        <v>48</v>
      </c>
      <c r="J5448" s="32">
        <v>404600</v>
      </c>
      <c r="K5448" s="33">
        <f t="shared" si="971"/>
        <v>74.26355126471482</v>
      </c>
      <c r="L5448" s="33">
        <v>354226</v>
      </c>
      <c r="M5448" s="33">
        <v>0</v>
      </c>
      <c r="N5448" s="33">
        <v>0</v>
      </c>
      <c r="O5448" s="33">
        <v>0</v>
      </c>
      <c r="P5448" s="33">
        <f t="shared" si="972"/>
        <v>404600</v>
      </c>
      <c r="Q5448" s="33">
        <f t="shared" si="973"/>
        <v>74.26355126471482</v>
      </c>
      <c r="R5448" s="33">
        <f t="shared" si="974"/>
        <v>354226</v>
      </c>
      <c r="S5448" s="31"/>
      <c r="T5448" s="30" t="str">
        <f t="shared" si="975"/>
        <v>COP</v>
      </c>
      <c r="U5448" s="33">
        <v>0</v>
      </c>
      <c r="V5448" s="33">
        <v>0</v>
      </c>
      <c r="W5448" s="33">
        <v>0</v>
      </c>
      <c r="X5448" s="33">
        <f t="shared" si="976"/>
        <v>404600</v>
      </c>
      <c r="Y5448" s="33">
        <f t="shared" si="977"/>
        <v>74.26355126471482</v>
      </c>
      <c r="Z5448" s="33">
        <f t="shared" si="978"/>
        <v>354226</v>
      </c>
      <c r="AA5448" s="34">
        <f t="shared" si="979"/>
        <v>8.7342952200073349E-06</v>
      </c>
      <c r="AB5448" s="33" t="s">
        <v>4928</v>
      </c>
      <c r="AC5448" s="35">
        <v>44907</v>
      </c>
      <c r="AD5448" s="33">
        <v>60</v>
      </c>
      <c r="AE5448" s="36">
        <f t="shared" si="980"/>
        <v>44967</v>
      </c>
    </row>
    <row r="5449" spans="2:31" ht="14.5" hidden="1">
      <c r="B5449" s="29" t="s">
        <v>4463</v>
      </c>
      <c r="C5449" s="30" t="str">
        <f t="shared" si="970"/>
        <v>(Acreedores quirografarios)</v>
      </c>
      <c r="D5449" s="30">
        <v>5</v>
      </c>
      <c r="E5449" s="30" t="s">
        <v>5685</v>
      </c>
      <c r="F5449" s="30" t="s">
        <v>5686</v>
      </c>
      <c r="G5449" s="30" t="s">
        <v>4912</v>
      </c>
      <c r="H5449" s="31" t="s">
        <v>4466</v>
      </c>
      <c r="I5449" s="31" t="s">
        <v>48</v>
      </c>
      <c r="J5449" s="32">
        <v>404600</v>
      </c>
      <c r="K5449" s="33">
        <f t="shared" si="971"/>
        <v>74.26355126471482</v>
      </c>
      <c r="L5449" s="33">
        <v>354226</v>
      </c>
      <c r="M5449" s="33">
        <v>0</v>
      </c>
      <c r="N5449" s="33">
        <v>0</v>
      </c>
      <c r="O5449" s="33">
        <v>0</v>
      </c>
      <c r="P5449" s="33">
        <f t="shared" si="972"/>
        <v>404600</v>
      </c>
      <c r="Q5449" s="33">
        <f t="shared" si="973"/>
        <v>74.26355126471482</v>
      </c>
      <c r="R5449" s="33">
        <f t="shared" si="974"/>
        <v>354226</v>
      </c>
      <c r="S5449" s="31"/>
      <c r="T5449" s="30" t="str">
        <f t="shared" si="975"/>
        <v>COP</v>
      </c>
      <c r="U5449" s="33">
        <v>0</v>
      </c>
      <c r="V5449" s="33">
        <v>0</v>
      </c>
      <c r="W5449" s="33">
        <v>0</v>
      </c>
      <c r="X5449" s="33">
        <f t="shared" si="976"/>
        <v>404600</v>
      </c>
      <c r="Y5449" s="33">
        <f t="shared" si="977"/>
        <v>74.26355126471482</v>
      </c>
      <c r="Z5449" s="33">
        <f t="shared" si="978"/>
        <v>354226</v>
      </c>
      <c r="AA5449" s="34">
        <f t="shared" si="979"/>
        <v>8.7342952200073349E-06</v>
      </c>
      <c r="AB5449" s="33" t="s">
        <v>4928</v>
      </c>
      <c r="AC5449" s="35">
        <v>44907</v>
      </c>
      <c r="AD5449" s="33">
        <v>60</v>
      </c>
      <c r="AE5449" s="36">
        <f t="shared" si="980"/>
        <v>44967</v>
      </c>
    </row>
    <row r="5450" spans="2:31" ht="14.5" hidden="1">
      <c r="B5450" s="29" t="s">
        <v>4463</v>
      </c>
      <c r="C5450" s="30" t="str">
        <f t="shared" si="970"/>
        <v>(Acreedores quirografarios)</v>
      </c>
      <c r="D5450" s="30">
        <v>5</v>
      </c>
      <c r="E5450" s="30" t="s">
        <v>5685</v>
      </c>
      <c r="F5450" s="30" t="s">
        <v>5686</v>
      </c>
      <c r="G5450" s="30" t="s">
        <v>4912</v>
      </c>
      <c r="H5450" s="31" t="s">
        <v>4467</v>
      </c>
      <c r="I5450" s="31" t="s">
        <v>48</v>
      </c>
      <c r="J5450" s="32">
        <v>404600</v>
      </c>
      <c r="K5450" s="33">
        <f t="shared" si="971"/>
        <v>74.26355126471482</v>
      </c>
      <c r="L5450" s="33">
        <v>354226</v>
      </c>
      <c r="M5450" s="33">
        <v>0</v>
      </c>
      <c r="N5450" s="33">
        <v>0</v>
      </c>
      <c r="O5450" s="33">
        <v>0</v>
      </c>
      <c r="P5450" s="33">
        <f t="shared" si="972"/>
        <v>404600</v>
      </c>
      <c r="Q5450" s="33">
        <f t="shared" si="973"/>
        <v>74.26355126471482</v>
      </c>
      <c r="R5450" s="33">
        <f t="shared" si="974"/>
        <v>354226</v>
      </c>
      <c r="S5450" s="31"/>
      <c r="T5450" s="30" t="str">
        <f t="shared" si="975"/>
        <v>COP</v>
      </c>
      <c r="U5450" s="33">
        <v>0</v>
      </c>
      <c r="V5450" s="33">
        <v>0</v>
      </c>
      <c r="W5450" s="33">
        <v>0</v>
      </c>
      <c r="X5450" s="33">
        <f t="shared" si="976"/>
        <v>404600</v>
      </c>
      <c r="Y5450" s="33">
        <f t="shared" si="977"/>
        <v>74.26355126471482</v>
      </c>
      <c r="Z5450" s="33">
        <f t="shared" si="978"/>
        <v>354226</v>
      </c>
      <c r="AA5450" s="34">
        <f t="shared" si="979"/>
        <v>8.7342952200073349E-06</v>
      </c>
      <c r="AB5450" s="33" t="s">
        <v>4928</v>
      </c>
      <c r="AC5450" s="35">
        <v>44907</v>
      </c>
      <c r="AD5450" s="33">
        <v>60</v>
      </c>
      <c r="AE5450" s="36">
        <f t="shared" si="980"/>
        <v>44967</v>
      </c>
    </row>
    <row r="5451" spans="2:31" ht="14.5" hidden="1">
      <c r="B5451" s="29" t="s">
        <v>4463</v>
      </c>
      <c r="C5451" s="30" t="str">
        <f t="shared" si="970"/>
        <v>(Acreedores quirografarios)</v>
      </c>
      <c r="D5451" s="30">
        <v>5</v>
      </c>
      <c r="E5451" s="30" t="s">
        <v>5685</v>
      </c>
      <c r="F5451" s="30" t="s">
        <v>5686</v>
      </c>
      <c r="G5451" s="30" t="s">
        <v>4912</v>
      </c>
      <c r="H5451" s="31" t="s">
        <v>4468</v>
      </c>
      <c r="I5451" s="31" t="s">
        <v>48</v>
      </c>
      <c r="J5451" s="32">
        <v>540786</v>
      </c>
      <c r="K5451" s="33">
        <f t="shared" si="971"/>
        <v>102.81497321718712</v>
      </c>
      <c r="L5451" s="33">
        <v>490412</v>
      </c>
      <c r="M5451" s="33">
        <v>0</v>
      </c>
      <c r="N5451" s="33">
        <v>0</v>
      </c>
      <c r="O5451" s="33">
        <v>0</v>
      </c>
      <c r="P5451" s="33">
        <f t="shared" si="972"/>
        <v>540786</v>
      </c>
      <c r="Q5451" s="33">
        <f t="shared" si="973"/>
        <v>102.81497321718712</v>
      </c>
      <c r="R5451" s="33">
        <f t="shared" si="974"/>
        <v>490412</v>
      </c>
      <c r="S5451" s="31"/>
      <c r="T5451" s="30" t="str">
        <f t="shared" si="975"/>
        <v>COP</v>
      </c>
      <c r="U5451" s="33">
        <v>0</v>
      </c>
      <c r="V5451" s="33">
        <v>0</v>
      </c>
      <c r="W5451" s="33">
        <v>0</v>
      </c>
      <c r="X5451" s="33">
        <f t="shared" si="976"/>
        <v>540786</v>
      </c>
      <c r="Y5451" s="33">
        <f t="shared" si="977"/>
        <v>102.81497321718712</v>
      </c>
      <c r="Z5451" s="33">
        <f t="shared" si="978"/>
        <v>490412</v>
      </c>
      <c r="AA5451" s="34">
        <f t="shared" si="979"/>
        <v>1.2092289068092792E-05</v>
      </c>
      <c r="AB5451" s="33" t="s">
        <v>4928</v>
      </c>
      <c r="AC5451" s="35">
        <v>44908</v>
      </c>
      <c r="AD5451" s="33">
        <v>60</v>
      </c>
      <c r="AE5451" s="36">
        <f t="shared" si="980"/>
        <v>44968</v>
      </c>
    </row>
    <row r="5452" spans="2:31" ht="14.5" hidden="1">
      <c r="B5452" s="29" t="s">
        <v>4463</v>
      </c>
      <c r="C5452" s="30" t="str">
        <f t="shared" si="970"/>
        <v>(Acreedores quirografarios)</v>
      </c>
      <c r="D5452" s="30">
        <v>5</v>
      </c>
      <c r="E5452" s="30" t="s">
        <v>5685</v>
      </c>
      <c r="F5452" s="30" t="s">
        <v>5686</v>
      </c>
      <c r="G5452" s="30" t="s">
        <v>4912</v>
      </c>
      <c r="H5452" s="31" t="s">
        <v>4469</v>
      </c>
      <c r="I5452" s="31" t="s">
        <v>48</v>
      </c>
      <c r="J5452" s="32">
        <v>404600</v>
      </c>
      <c r="K5452" s="33">
        <f t="shared" si="971"/>
        <v>74.26355126471482</v>
      </c>
      <c r="L5452" s="33">
        <v>354226</v>
      </c>
      <c r="M5452" s="33">
        <v>0</v>
      </c>
      <c r="N5452" s="33">
        <v>0</v>
      </c>
      <c r="O5452" s="33">
        <v>0</v>
      </c>
      <c r="P5452" s="33">
        <f t="shared" si="972"/>
        <v>404600</v>
      </c>
      <c r="Q5452" s="33">
        <f t="shared" si="973"/>
        <v>74.26355126471482</v>
      </c>
      <c r="R5452" s="33">
        <f t="shared" si="974"/>
        <v>354226</v>
      </c>
      <c r="S5452" s="31"/>
      <c r="T5452" s="30" t="str">
        <f t="shared" si="975"/>
        <v>COP</v>
      </c>
      <c r="U5452" s="33">
        <v>0</v>
      </c>
      <c r="V5452" s="33">
        <v>0</v>
      </c>
      <c r="W5452" s="33">
        <v>0</v>
      </c>
      <c r="X5452" s="33">
        <f t="shared" si="976"/>
        <v>404600</v>
      </c>
      <c r="Y5452" s="33">
        <f t="shared" si="977"/>
        <v>74.26355126471482</v>
      </c>
      <c r="Z5452" s="33">
        <f t="shared" si="978"/>
        <v>354226</v>
      </c>
      <c r="AA5452" s="34">
        <f t="shared" si="979"/>
        <v>8.7342952200073349E-06</v>
      </c>
      <c r="AB5452" s="33" t="s">
        <v>4928</v>
      </c>
      <c r="AC5452" s="35">
        <v>44908</v>
      </c>
      <c r="AD5452" s="33">
        <v>60</v>
      </c>
      <c r="AE5452" s="36">
        <f t="shared" si="980"/>
        <v>44968</v>
      </c>
    </row>
    <row r="5453" spans="2:31" ht="14.5" hidden="1">
      <c r="B5453" s="29" t="s">
        <v>4463</v>
      </c>
      <c r="C5453" s="30" t="str">
        <f t="shared" si="970"/>
        <v>(Acreedores quirografarios)</v>
      </c>
      <c r="D5453" s="30">
        <v>5</v>
      </c>
      <c r="E5453" s="30" t="s">
        <v>5685</v>
      </c>
      <c r="F5453" s="30" t="s">
        <v>5686</v>
      </c>
      <c r="G5453" s="30" t="s">
        <v>4912</v>
      </c>
      <c r="H5453" s="31" t="s">
        <v>4470</v>
      </c>
      <c r="I5453" s="31" t="s">
        <v>48</v>
      </c>
      <c r="J5453" s="32">
        <v>690416</v>
      </c>
      <c r="K5453" s="33">
        <f t="shared" si="971"/>
        <v>131.51356960910721</v>
      </c>
      <c r="L5453" s="33">
        <v>627300</v>
      </c>
      <c r="M5453" s="33">
        <v>0</v>
      </c>
      <c r="N5453" s="33">
        <v>0</v>
      </c>
      <c r="O5453" s="33">
        <v>0</v>
      </c>
      <c r="P5453" s="33">
        <f t="shared" si="972"/>
        <v>690416</v>
      </c>
      <c r="Q5453" s="33">
        <f t="shared" si="973"/>
        <v>131.51356960910721</v>
      </c>
      <c r="R5453" s="33">
        <f t="shared" si="974"/>
        <v>627300</v>
      </c>
      <c r="S5453" s="31"/>
      <c r="T5453" s="30" t="str">
        <f t="shared" si="975"/>
        <v>COP</v>
      </c>
      <c r="U5453" s="33">
        <v>0</v>
      </c>
      <c r="V5453" s="33">
        <v>0</v>
      </c>
      <c r="W5453" s="33">
        <v>0</v>
      </c>
      <c r="X5453" s="33">
        <f t="shared" si="976"/>
        <v>690416</v>
      </c>
      <c r="Y5453" s="33">
        <f t="shared" si="977"/>
        <v>131.51356960910721</v>
      </c>
      <c r="Z5453" s="33">
        <f t="shared" si="978"/>
        <v>627300</v>
      </c>
      <c r="AA5453" s="34">
        <f t="shared" si="979"/>
        <v>1.5467592417017954E-05</v>
      </c>
      <c r="AB5453" s="33" t="s">
        <v>4928</v>
      </c>
      <c r="AC5453" s="35">
        <v>44908</v>
      </c>
      <c r="AD5453" s="33">
        <v>60</v>
      </c>
      <c r="AE5453" s="36">
        <f t="shared" si="980"/>
        <v>44968</v>
      </c>
    </row>
    <row r="5454" spans="2:31" ht="14.5" hidden="1">
      <c r="B5454" s="29" t="s">
        <v>4463</v>
      </c>
      <c r="C5454" s="30" t="str">
        <f t="shared" si="970"/>
        <v>(Acreedores quirografarios)</v>
      </c>
      <c r="D5454" s="30">
        <v>5</v>
      </c>
      <c r="E5454" s="30" t="s">
        <v>5685</v>
      </c>
      <c r="F5454" s="30" t="s">
        <v>5686</v>
      </c>
      <c r="G5454" s="30" t="s">
        <v>4912</v>
      </c>
      <c r="H5454" s="31" t="s">
        <v>4471</v>
      </c>
      <c r="I5454" s="31" t="s">
        <v>48</v>
      </c>
      <c r="J5454" s="32">
        <v>540786</v>
      </c>
      <c r="K5454" s="33">
        <f t="shared" si="971"/>
        <v>102.81497321718712</v>
      </c>
      <c r="L5454" s="33">
        <v>490412</v>
      </c>
      <c r="M5454" s="33">
        <v>0</v>
      </c>
      <c r="N5454" s="33">
        <v>0</v>
      </c>
      <c r="O5454" s="33">
        <v>0</v>
      </c>
      <c r="P5454" s="33">
        <f t="shared" si="972"/>
        <v>540786</v>
      </c>
      <c r="Q5454" s="33">
        <f t="shared" si="973"/>
        <v>102.81497321718712</v>
      </c>
      <c r="R5454" s="33">
        <f t="shared" si="974"/>
        <v>490412</v>
      </c>
      <c r="S5454" s="31"/>
      <c r="T5454" s="30" t="str">
        <f t="shared" si="975"/>
        <v>COP</v>
      </c>
      <c r="U5454" s="33">
        <v>0</v>
      </c>
      <c r="V5454" s="33">
        <v>0</v>
      </c>
      <c r="W5454" s="33">
        <v>0</v>
      </c>
      <c r="X5454" s="33">
        <f t="shared" si="976"/>
        <v>540786</v>
      </c>
      <c r="Y5454" s="33">
        <f t="shared" si="977"/>
        <v>102.81497321718712</v>
      </c>
      <c r="Z5454" s="33">
        <f t="shared" si="978"/>
        <v>490412</v>
      </c>
      <c r="AA5454" s="34">
        <f t="shared" si="979"/>
        <v>1.2092289068092792E-05</v>
      </c>
      <c r="AB5454" s="33" t="s">
        <v>4928</v>
      </c>
      <c r="AC5454" s="35">
        <v>44908</v>
      </c>
      <c r="AD5454" s="33">
        <v>60</v>
      </c>
      <c r="AE5454" s="36">
        <f t="shared" si="980"/>
        <v>44968</v>
      </c>
    </row>
    <row r="5455" spans="2:31" ht="14.5" hidden="1">
      <c r="B5455" s="29" t="s">
        <v>4463</v>
      </c>
      <c r="C5455" s="30" t="str">
        <f t="shared" si="970"/>
        <v>(Acreedores quirografarios)</v>
      </c>
      <c r="D5455" s="30">
        <v>5</v>
      </c>
      <c r="E5455" s="30" t="s">
        <v>5685</v>
      </c>
      <c r="F5455" s="30" t="s">
        <v>5686</v>
      </c>
      <c r="G5455" s="30" t="s">
        <v>4912</v>
      </c>
      <c r="H5455" s="31" t="s">
        <v>4472</v>
      </c>
      <c r="I5455" s="31" t="s">
        <v>48</v>
      </c>
      <c r="J5455" s="32">
        <v>569346</v>
      </c>
      <c r="K5455" s="33">
        <f t="shared" si="971"/>
        <v>108.05706678407077</v>
      </c>
      <c r="L5455" s="33">
        <v>515416</v>
      </c>
      <c r="M5455" s="33">
        <v>0</v>
      </c>
      <c r="N5455" s="33">
        <v>0</v>
      </c>
      <c r="O5455" s="33">
        <v>0</v>
      </c>
      <c r="P5455" s="33">
        <f t="shared" si="972"/>
        <v>569346</v>
      </c>
      <c r="Q5455" s="33">
        <f t="shared" si="973"/>
        <v>108.05706678407077</v>
      </c>
      <c r="R5455" s="33">
        <f t="shared" si="974"/>
        <v>515416</v>
      </c>
      <c r="S5455" s="31"/>
      <c r="T5455" s="30" t="str">
        <f t="shared" si="975"/>
        <v>COP</v>
      </c>
      <c r="U5455" s="33">
        <v>0</v>
      </c>
      <c r="V5455" s="33">
        <v>0</v>
      </c>
      <c r="W5455" s="33">
        <v>0</v>
      </c>
      <c r="X5455" s="33">
        <f t="shared" si="976"/>
        <v>569346</v>
      </c>
      <c r="Y5455" s="33">
        <f t="shared" si="977"/>
        <v>108.05706678407077</v>
      </c>
      <c r="Z5455" s="33">
        <f t="shared" si="978"/>
        <v>515416</v>
      </c>
      <c r="AA5455" s="34">
        <f t="shared" si="979"/>
        <v>1.2708822912816397E-05</v>
      </c>
      <c r="AB5455" s="33" t="s">
        <v>4928</v>
      </c>
      <c r="AC5455" s="35">
        <v>44916</v>
      </c>
      <c r="AD5455" s="33">
        <v>60</v>
      </c>
      <c r="AE5455" s="36">
        <f t="shared" si="980"/>
        <v>44976</v>
      </c>
    </row>
    <row r="5456" spans="2:31" ht="14.5" hidden="1">
      <c r="B5456" s="29" t="s">
        <v>4463</v>
      </c>
      <c r="C5456" s="30" t="str">
        <f t="shared" si="970"/>
        <v>(Acreedores quirografarios)</v>
      </c>
      <c r="D5456" s="30">
        <v>5</v>
      </c>
      <c r="E5456" s="30" t="s">
        <v>5685</v>
      </c>
      <c r="F5456" s="30" t="s">
        <v>5686</v>
      </c>
      <c r="G5456" s="30" t="s">
        <v>4912</v>
      </c>
      <c r="H5456" s="31" t="s">
        <v>4473</v>
      </c>
      <c r="I5456" s="31" t="s">
        <v>48</v>
      </c>
      <c r="J5456" s="32">
        <v>404600</v>
      </c>
      <c r="K5456" s="33">
        <f t="shared" si="971"/>
        <v>74.26355126471482</v>
      </c>
      <c r="L5456" s="33">
        <v>354226</v>
      </c>
      <c r="M5456" s="33">
        <v>0</v>
      </c>
      <c r="N5456" s="33">
        <v>0</v>
      </c>
      <c r="O5456" s="33">
        <v>0</v>
      </c>
      <c r="P5456" s="33">
        <f t="shared" si="972"/>
        <v>404600</v>
      </c>
      <c r="Q5456" s="33">
        <f t="shared" si="973"/>
        <v>74.26355126471482</v>
      </c>
      <c r="R5456" s="33">
        <f t="shared" si="974"/>
        <v>354226</v>
      </c>
      <c r="S5456" s="31"/>
      <c r="T5456" s="30" t="str">
        <f t="shared" si="975"/>
        <v>COP</v>
      </c>
      <c r="U5456" s="33">
        <v>0</v>
      </c>
      <c r="V5456" s="33">
        <v>0</v>
      </c>
      <c r="W5456" s="33">
        <v>0</v>
      </c>
      <c r="X5456" s="33">
        <f t="shared" si="976"/>
        <v>404600</v>
      </c>
      <c r="Y5456" s="33">
        <f t="shared" si="977"/>
        <v>74.26355126471482</v>
      </c>
      <c r="Z5456" s="33">
        <f t="shared" si="978"/>
        <v>354226</v>
      </c>
      <c r="AA5456" s="34">
        <f t="shared" si="979"/>
        <v>8.7342952200073349E-06</v>
      </c>
      <c r="AB5456" s="33" t="s">
        <v>4928</v>
      </c>
      <c r="AC5456" s="35">
        <v>44916</v>
      </c>
      <c r="AD5456" s="33">
        <v>60</v>
      </c>
      <c r="AE5456" s="36">
        <f t="shared" si="980"/>
        <v>44976</v>
      </c>
    </row>
    <row r="5457" spans="2:31" ht="14.5" hidden="1">
      <c r="B5457" s="29" t="s">
        <v>4463</v>
      </c>
      <c r="C5457" s="30" t="str">
        <f t="shared" si="970"/>
        <v>(Acreedores quirografarios)</v>
      </c>
      <c r="D5457" s="30">
        <v>5</v>
      </c>
      <c r="E5457" s="30" t="s">
        <v>5685</v>
      </c>
      <c r="F5457" s="30" t="s">
        <v>5686</v>
      </c>
      <c r="G5457" s="30" t="s">
        <v>4912</v>
      </c>
      <c r="H5457" s="31" t="s">
        <v>4474</v>
      </c>
      <c r="I5457" s="31" t="s">
        <v>48</v>
      </c>
      <c r="J5457" s="32">
        <v>436730</v>
      </c>
      <c r="K5457" s="33">
        <f t="shared" si="971"/>
        <v>80.160801702359606</v>
      </c>
      <c r="L5457" s="33">
        <v>382355</v>
      </c>
      <c r="M5457" s="33">
        <v>0</v>
      </c>
      <c r="N5457" s="33">
        <v>0</v>
      </c>
      <c r="O5457" s="33">
        <v>0</v>
      </c>
      <c r="P5457" s="33">
        <f t="shared" si="972"/>
        <v>436730</v>
      </c>
      <c r="Q5457" s="33">
        <f t="shared" si="973"/>
        <v>80.160801702359606</v>
      </c>
      <c r="R5457" s="33">
        <f t="shared" si="974"/>
        <v>382355</v>
      </c>
      <c r="S5457" s="31"/>
      <c r="T5457" s="30" t="str">
        <f t="shared" si="975"/>
        <v>COP</v>
      </c>
      <c r="U5457" s="33">
        <v>0</v>
      </c>
      <c r="V5457" s="33">
        <v>0</v>
      </c>
      <c r="W5457" s="33">
        <v>0</v>
      </c>
      <c r="X5457" s="33">
        <f t="shared" si="976"/>
        <v>436730</v>
      </c>
      <c r="Y5457" s="33">
        <f t="shared" si="977"/>
        <v>80.160801702359606</v>
      </c>
      <c r="Z5457" s="33">
        <f t="shared" si="978"/>
        <v>382355</v>
      </c>
      <c r="AA5457" s="34">
        <f t="shared" si="979"/>
        <v>9.427883466617088E-06</v>
      </c>
      <c r="AB5457" s="33" t="s">
        <v>4928</v>
      </c>
      <c r="AC5457" s="35">
        <v>44916</v>
      </c>
      <c r="AD5457" s="33">
        <v>60</v>
      </c>
      <c r="AE5457" s="36">
        <f t="shared" si="980"/>
        <v>44976</v>
      </c>
    </row>
    <row r="5458" spans="2:31" ht="14.5" hidden="1">
      <c r="B5458" s="29" t="s">
        <v>4463</v>
      </c>
      <c r="C5458" s="30" t="str">
        <f t="shared" si="970"/>
        <v>(Acreedores quirografarios)</v>
      </c>
      <c r="D5458" s="30">
        <v>5</v>
      </c>
      <c r="E5458" s="30" t="s">
        <v>5685</v>
      </c>
      <c r="F5458" s="30" t="s">
        <v>5686</v>
      </c>
      <c r="G5458" s="30" t="s">
        <v>4912</v>
      </c>
      <c r="H5458" s="31" t="s">
        <v>4475</v>
      </c>
      <c r="I5458" s="31" t="s">
        <v>48</v>
      </c>
      <c r="J5458" s="32">
        <v>540786</v>
      </c>
      <c r="K5458" s="33">
        <f t="shared" si="971"/>
        <v>102.81497321718712</v>
      </c>
      <c r="L5458" s="33">
        <v>490412</v>
      </c>
      <c r="M5458" s="33">
        <v>0</v>
      </c>
      <c r="N5458" s="33">
        <v>0</v>
      </c>
      <c r="O5458" s="33">
        <v>0</v>
      </c>
      <c r="P5458" s="33">
        <f t="shared" si="972"/>
        <v>540786</v>
      </c>
      <c r="Q5458" s="33">
        <f t="shared" si="973"/>
        <v>102.81497321718712</v>
      </c>
      <c r="R5458" s="33">
        <f t="shared" si="974"/>
        <v>490412</v>
      </c>
      <c r="S5458" s="31"/>
      <c r="T5458" s="30" t="str">
        <f t="shared" si="975"/>
        <v>COP</v>
      </c>
      <c r="U5458" s="33">
        <v>0</v>
      </c>
      <c r="V5458" s="33">
        <v>0</v>
      </c>
      <c r="W5458" s="33">
        <v>0</v>
      </c>
      <c r="X5458" s="33">
        <f t="shared" si="976"/>
        <v>540786</v>
      </c>
      <c r="Y5458" s="33">
        <f t="shared" si="977"/>
        <v>102.81497321718712</v>
      </c>
      <c r="Z5458" s="33">
        <f t="shared" si="978"/>
        <v>490412</v>
      </c>
      <c r="AA5458" s="34">
        <f t="shared" si="979"/>
        <v>1.2092289068092792E-05</v>
      </c>
      <c r="AB5458" s="33" t="s">
        <v>4928</v>
      </c>
      <c r="AC5458" s="35">
        <v>44943</v>
      </c>
      <c r="AD5458" s="33">
        <v>60</v>
      </c>
      <c r="AE5458" s="36">
        <f t="shared" si="980"/>
        <v>45003</v>
      </c>
    </row>
    <row r="5459" spans="2:31" ht="14.5" hidden="1">
      <c r="B5459" s="29" t="s">
        <v>4463</v>
      </c>
      <c r="C5459" s="30" t="str">
        <f t="shared" si="970"/>
        <v>(Acreedores quirografarios)</v>
      </c>
      <c r="D5459" s="30">
        <v>5</v>
      </c>
      <c r="E5459" s="30" t="s">
        <v>5685</v>
      </c>
      <c r="F5459" s="30" t="s">
        <v>5686</v>
      </c>
      <c r="G5459" s="30" t="s">
        <v>4912</v>
      </c>
      <c r="H5459" s="31" t="s">
        <v>4476</v>
      </c>
      <c r="I5459" s="31" t="s">
        <v>48</v>
      </c>
      <c r="J5459" s="32">
        <v>569346</v>
      </c>
      <c r="K5459" s="33">
        <f t="shared" si="971"/>
        <v>108.05706678407077</v>
      </c>
      <c r="L5459" s="33">
        <v>515416</v>
      </c>
      <c r="M5459" s="33">
        <v>0</v>
      </c>
      <c r="N5459" s="33">
        <v>0</v>
      </c>
      <c r="O5459" s="33">
        <v>0</v>
      </c>
      <c r="P5459" s="33">
        <f t="shared" si="972"/>
        <v>569346</v>
      </c>
      <c r="Q5459" s="33">
        <f t="shared" si="973"/>
        <v>108.05706678407077</v>
      </c>
      <c r="R5459" s="33">
        <f t="shared" si="974"/>
        <v>515416</v>
      </c>
      <c r="S5459" s="31"/>
      <c r="T5459" s="30" t="str">
        <f t="shared" si="975"/>
        <v>COP</v>
      </c>
      <c r="U5459" s="33">
        <v>0</v>
      </c>
      <c r="V5459" s="33">
        <v>0</v>
      </c>
      <c r="W5459" s="33">
        <v>0</v>
      </c>
      <c r="X5459" s="33">
        <f t="shared" si="976"/>
        <v>569346</v>
      </c>
      <c r="Y5459" s="33">
        <f t="shared" si="977"/>
        <v>108.05706678407077</v>
      </c>
      <c r="Z5459" s="33">
        <f t="shared" si="978"/>
        <v>515416</v>
      </c>
      <c r="AA5459" s="34">
        <f t="shared" si="979"/>
        <v>1.2708822912816397E-05</v>
      </c>
      <c r="AB5459" s="33" t="s">
        <v>4928</v>
      </c>
      <c r="AC5459" s="35">
        <v>44943</v>
      </c>
      <c r="AD5459" s="33">
        <v>60</v>
      </c>
      <c r="AE5459" s="36">
        <f t="shared" si="980"/>
        <v>45003</v>
      </c>
    </row>
    <row r="5460" spans="2:31" ht="14.5" hidden="1">
      <c r="B5460" s="29" t="s">
        <v>4463</v>
      </c>
      <c r="C5460" s="30" t="str">
        <f t="shared" si="970"/>
        <v>(Acreedores quirografarios)</v>
      </c>
      <c r="D5460" s="30">
        <v>5</v>
      </c>
      <c r="E5460" s="30" t="s">
        <v>5685</v>
      </c>
      <c r="F5460" s="30" t="s">
        <v>5686</v>
      </c>
      <c r="G5460" s="30" t="s">
        <v>4912</v>
      </c>
      <c r="H5460" s="31" t="s">
        <v>4477</v>
      </c>
      <c r="I5460" s="31" t="s">
        <v>48</v>
      </c>
      <c r="J5460" s="32">
        <v>555066</v>
      </c>
      <c r="K5460" s="33">
        <f t="shared" si="971"/>
        <v>105.43602000062894</v>
      </c>
      <c r="L5460" s="33">
        <v>502914</v>
      </c>
      <c r="M5460" s="33">
        <v>0</v>
      </c>
      <c r="N5460" s="33">
        <v>0</v>
      </c>
      <c r="O5460" s="33">
        <v>0</v>
      </c>
      <c r="P5460" s="33">
        <f t="shared" si="972"/>
        <v>555066</v>
      </c>
      <c r="Q5460" s="33">
        <f t="shared" si="973"/>
        <v>105.43602000062894</v>
      </c>
      <c r="R5460" s="33">
        <f t="shared" si="974"/>
        <v>502914</v>
      </c>
      <c r="S5460" s="31"/>
      <c r="T5460" s="30" t="str">
        <f t="shared" si="975"/>
        <v>COP</v>
      </c>
      <c r="U5460" s="33">
        <v>0</v>
      </c>
      <c r="V5460" s="33">
        <v>0</v>
      </c>
      <c r="W5460" s="33">
        <v>0</v>
      </c>
      <c r="X5460" s="33">
        <f t="shared" si="976"/>
        <v>555066</v>
      </c>
      <c r="Y5460" s="33">
        <f t="shared" si="977"/>
        <v>105.43602000062894</v>
      </c>
      <c r="Z5460" s="33">
        <f t="shared" si="978"/>
        <v>502914</v>
      </c>
      <c r="AA5460" s="34">
        <f t="shared" si="979"/>
        <v>1.2400555990454595E-05</v>
      </c>
      <c r="AB5460" s="33" t="s">
        <v>4928</v>
      </c>
      <c r="AC5460" s="35">
        <v>44943</v>
      </c>
      <c r="AD5460" s="33">
        <v>60</v>
      </c>
      <c r="AE5460" s="36">
        <f t="shared" si="980"/>
        <v>45003</v>
      </c>
    </row>
    <row r="5461" spans="2:31" ht="14.5" hidden="1">
      <c r="B5461" s="29" t="s">
        <v>4463</v>
      </c>
      <c r="C5461" s="30" t="str">
        <f t="shared" si="970"/>
        <v>(Acreedores quirografarios)</v>
      </c>
      <c r="D5461" s="30">
        <v>5</v>
      </c>
      <c r="E5461" s="30" t="s">
        <v>5685</v>
      </c>
      <c r="F5461" s="30" t="s">
        <v>5686</v>
      </c>
      <c r="G5461" s="30" t="s">
        <v>4912</v>
      </c>
      <c r="H5461" s="31" t="s">
        <v>4478</v>
      </c>
      <c r="I5461" s="31" t="s">
        <v>48</v>
      </c>
      <c r="J5461" s="32">
        <v>555066</v>
      </c>
      <c r="K5461" s="33">
        <f t="shared" si="971"/>
        <v>105.43602000062894</v>
      </c>
      <c r="L5461" s="33">
        <v>502914</v>
      </c>
      <c r="M5461" s="33">
        <v>0</v>
      </c>
      <c r="N5461" s="33">
        <v>0</v>
      </c>
      <c r="O5461" s="33">
        <v>0</v>
      </c>
      <c r="P5461" s="33">
        <f t="shared" si="972"/>
        <v>555066</v>
      </c>
      <c r="Q5461" s="33">
        <f t="shared" si="973"/>
        <v>105.43602000062894</v>
      </c>
      <c r="R5461" s="33">
        <f t="shared" si="974"/>
        <v>502914</v>
      </c>
      <c r="S5461" s="31"/>
      <c r="T5461" s="30" t="str">
        <f t="shared" si="975"/>
        <v>COP</v>
      </c>
      <c r="U5461" s="33">
        <v>0</v>
      </c>
      <c r="V5461" s="33">
        <v>0</v>
      </c>
      <c r="W5461" s="33">
        <v>0</v>
      </c>
      <c r="X5461" s="33">
        <f t="shared" si="976"/>
        <v>555066</v>
      </c>
      <c r="Y5461" s="33">
        <f t="shared" si="977"/>
        <v>105.43602000062894</v>
      </c>
      <c r="Z5461" s="33">
        <f t="shared" si="978"/>
        <v>502914</v>
      </c>
      <c r="AA5461" s="34">
        <f t="shared" si="979"/>
        <v>1.2400555990454595E-05</v>
      </c>
      <c r="AB5461" s="33" t="s">
        <v>4928</v>
      </c>
      <c r="AC5461" s="35">
        <v>44943</v>
      </c>
      <c r="AD5461" s="33">
        <v>60</v>
      </c>
      <c r="AE5461" s="36">
        <f t="shared" si="980"/>
        <v>45003</v>
      </c>
    </row>
    <row r="5462" spans="2:31" ht="14.5" hidden="1">
      <c r="B5462" s="29" t="s">
        <v>4463</v>
      </c>
      <c r="C5462" s="30" t="str">
        <f t="shared" si="970"/>
        <v>(Acreedores quirografarios)</v>
      </c>
      <c r="D5462" s="30">
        <v>5</v>
      </c>
      <c r="E5462" s="30" t="s">
        <v>5685</v>
      </c>
      <c r="F5462" s="30" t="s">
        <v>5686</v>
      </c>
      <c r="G5462" s="30" t="s">
        <v>4912</v>
      </c>
      <c r="H5462" s="31" t="s">
        <v>4479</v>
      </c>
      <c r="I5462" s="31" t="s">
        <v>48</v>
      </c>
      <c r="J5462" s="32">
        <v>540786</v>
      </c>
      <c r="K5462" s="33">
        <f t="shared" si="971"/>
        <v>102.81497321718712</v>
      </c>
      <c r="L5462" s="33">
        <v>490412</v>
      </c>
      <c r="M5462" s="33">
        <v>0</v>
      </c>
      <c r="N5462" s="33">
        <v>0</v>
      </c>
      <c r="O5462" s="33">
        <v>0</v>
      </c>
      <c r="P5462" s="33">
        <f t="shared" si="972"/>
        <v>540786</v>
      </c>
      <c r="Q5462" s="33">
        <f t="shared" si="973"/>
        <v>102.81497321718712</v>
      </c>
      <c r="R5462" s="33">
        <f t="shared" si="974"/>
        <v>490412</v>
      </c>
      <c r="S5462" s="31"/>
      <c r="T5462" s="30" t="str">
        <f t="shared" si="975"/>
        <v>COP</v>
      </c>
      <c r="U5462" s="33">
        <v>0</v>
      </c>
      <c r="V5462" s="33">
        <v>0</v>
      </c>
      <c r="W5462" s="33">
        <v>0</v>
      </c>
      <c r="X5462" s="33">
        <f t="shared" si="976"/>
        <v>540786</v>
      </c>
      <c r="Y5462" s="33">
        <f t="shared" si="977"/>
        <v>102.81497321718712</v>
      </c>
      <c r="Z5462" s="33">
        <f t="shared" si="978"/>
        <v>490412</v>
      </c>
      <c r="AA5462" s="34">
        <f t="shared" si="979"/>
        <v>1.2092289068092792E-05</v>
      </c>
      <c r="AB5462" s="33" t="s">
        <v>4928</v>
      </c>
      <c r="AC5462" s="35">
        <v>44943</v>
      </c>
      <c r="AD5462" s="33">
        <v>60</v>
      </c>
      <c r="AE5462" s="36">
        <f t="shared" si="980"/>
        <v>45003</v>
      </c>
    </row>
    <row r="5463" spans="2:31" ht="14.5" hidden="1">
      <c r="B5463" s="29" t="s">
        <v>4463</v>
      </c>
      <c r="C5463" s="30" t="str">
        <f t="shared" si="970"/>
        <v>(Acreedores quirografarios)</v>
      </c>
      <c r="D5463" s="30">
        <v>5</v>
      </c>
      <c r="E5463" s="30" t="s">
        <v>5685</v>
      </c>
      <c r="F5463" s="30" t="s">
        <v>5686</v>
      </c>
      <c r="G5463" s="30" t="s">
        <v>4912</v>
      </c>
      <c r="H5463" s="31" t="s">
        <v>4480</v>
      </c>
      <c r="I5463" s="31" t="s">
        <v>48</v>
      </c>
      <c r="J5463" s="32">
        <v>540786</v>
      </c>
      <c r="K5463" s="33">
        <f t="shared" si="971"/>
        <v>102.81497321718712</v>
      </c>
      <c r="L5463" s="33">
        <v>490412</v>
      </c>
      <c r="M5463" s="33">
        <v>0</v>
      </c>
      <c r="N5463" s="33">
        <v>0</v>
      </c>
      <c r="O5463" s="33">
        <v>0</v>
      </c>
      <c r="P5463" s="33">
        <f t="shared" si="972"/>
        <v>540786</v>
      </c>
      <c r="Q5463" s="33">
        <f t="shared" si="973"/>
        <v>102.81497321718712</v>
      </c>
      <c r="R5463" s="33">
        <f t="shared" si="974"/>
        <v>490412</v>
      </c>
      <c r="S5463" s="31"/>
      <c r="T5463" s="30" t="str">
        <f t="shared" si="975"/>
        <v>COP</v>
      </c>
      <c r="U5463" s="33">
        <v>0</v>
      </c>
      <c r="V5463" s="33">
        <v>0</v>
      </c>
      <c r="W5463" s="33">
        <v>0</v>
      </c>
      <c r="X5463" s="33">
        <f t="shared" si="976"/>
        <v>540786</v>
      </c>
      <c r="Y5463" s="33">
        <f t="shared" si="977"/>
        <v>102.81497321718712</v>
      </c>
      <c r="Z5463" s="33">
        <f t="shared" si="978"/>
        <v>490412</v>
      </c>
      <c r="AA5463" s="34">
        <f t="shared" si="979"/>
        <v>1.2092289068092792E-05</v>
      </c>
      <c r="AB5463" s="33" t="s">
        <v>4928</v>
      </c>
      <c r="AC5463" s="35">
        <v>44943</v>
      </c>
      <c r="AD5463" s="33">
        <v>60</v>
      </c>
      <c r="AE5463" s="36">
        <f t="shared" si="980"/>
        <v>45003</v>
      </c>
    </row>
    <row r="5464" spans="2:31" ht="14.5" hidden="1">
      <c r="B5464" s="29" t="s">
        <v>4463</v>
      </c>
      <c r="C5464" s="30" t="str">
        <f t="shared" si="970"/>
        <v>(Acreedores quirografarios)</v>
      </c>
      <c r="D5464" s="30">
        <v>5</v>
      </c>
      <c r="E5464" s="30" t="s">
        <v>5685</v>
      </c>
      <c r="F5464" s="30" t="s">
        <v>5686</v>
      </c>
      <c r="G5464" s="30" t="s">
        <v>4912</v>
      </c>
      <c r="H5464" s="31" t="s">
        <v>4481</v>
      </c>
      <c r="I5464" s="31" t="s">
        <v>48</v>
      </c>
      <c r="J5464" s="32">
        <v>569346</v>
      </c>
      <c r="K5464" s="33">
        <f t="shared" si="971"/>
        <v>108.05706678407077</v>
      </c>
      <c r="L5464" s="33">
        <v>515416</v>
      </c>
      <c r="M5464" s="33">
        <v>0</v>
      </c>
      <c r="N5464" s="33">
        <v>0</v>
      </c>
      <c r="O5464" s="33">
        <v>0</v>
      </c>
      <c r="P5464" s="33">
        <f t="shared" si="972"/>
        <v>569346</v>
      </c>
      <c r="Q5464" s="33">
        <f t="shared" si="973"/>
        <v>108.05706678407077</v>
      </c>
      <c r="R5464" s="33">
        <f t="shared" si="974"/>
        <v>515416</v>
      </c>
      <c r="S5464" s="31"/>
      <c r="T5464" s="30" t="str">
        <f t="shared" si="975"/>
        <v>COP</v>
      </c>
      <c r="U5464" s="33">
        <v>0</v>
      </c>
      <c r="V5464" s="33">
        <v>0</v>
      </c>
      <c r="W5464" s="33">
        <v>0</v>
      </c>
      <c r="X5464" s="33">
        <f t="shared" si="976"/>
        <v>569346</v>
      </c>
      <c r="Y5464" s="33">
        <f t="shared" si="977"/>
        <v>108.05706678407077</v>
      </c>
      <c r="Z5464" s="33">
        <f t="shared" si="978"/>
        <v>515416</v>
      </c>
      <c r="AA5464" s="34">
        <f t="shared" si="979"/>
        <v>1.2708822912816397E-05</v>
      </c>
      <c r="AB5464" s="33" t="s">
        <v>4928</v>
      </c>
      <c r="AC5464" s="35">
        <v>44943</v>
      </c>
      <c r="AD5464" s="33">
        <v>60</v>
      </c>
      <c r="AE5464" s="36">
        <f t="shared" si="980"/>
        <v>45003</v>
      </c>
    </row>
    <row r="5465" spans="2:31" ht="14.5" hidden="1">
      <c r="B5465" s="29" t="s">
        <v>4463</v>
      </c>
      <c r="C5465" s="30" t="str">
        <f t="shared" si="970"/>
        <v>(Acreedores quirografarios)</v>
      </c>
      <c r="D5465" s="30">
        <v>5</v>
      </c>
      <c r="E5465" s="30" t="s">
        <v>5685</v>
      </c>
      <c r="F5465" s="30" t="s">
        <v>5686</v>
      </c>
      <c r="G5465" s="30" t="s">
        <v>4912</v>
      </c>
      <c r="H5465" s="31" t="s">
        <v>4482</v>
      </c>
      <c r="I5465" s="31" t="s">
        <v>48</v>
      </c>
      <c r="J5465" s="32">
        <v>540786</v>
      </c>
      <c r="K5465" s="33">
        <f t="shared" si="971"/>
        <v>102.81497321718712</v>
      </c>
      <c r="L5465" s="33">
        <v>490412</v>
      </c>
      <c r="M5465" s="33">
        <v>0</v>
      </c>
      <c r="N5465" s="33">
        <v>0</v>
      </c>
      <c r="O5465" s="33">
        <v>0</v>
      </c>
      <c r="P5465" s="33">
        <f t="shared" si="972"/>
        <v>540786</v>
      </c>
      <c r="Q5465" s="33">
        <f t="shared" si="973"/>
        <v>102.81497321718712</v>
      </c>
      <c r="R5465" s="33">
        <f t="shared" si="974"/>
        <v>490412</v>
      </c>
      <c r="S5465" s="31"/>
      <c r="T5465" s="30" t="str">
        <f t="shared" si="975"/>
        <v>COP</v>
      </c>
      <c r="U5465" s="33">
        <v>0</v>
      </c>
      <c r="V5465" s="33">
        <v>0</v>
      </c>
      <c r="W5465" s="33">
        <v>0</v>
      </c>
      <c r="X5465" s="33">
        <f t="shared" si="976"/>
        <v>540786</v>
      </c>
      <c r="Y5465" s="33">
        <f t="shared" si="977"/>
        <v>102.81497321718712</v>
      </c>
      <c r="Z5465" s="33">
        <f t="shared" si="978"/>
        <v>490412</v>
      </c>
      <c r="AA5465" s="34">
        <f t="shared" si="979"/>
        <v>1.2092289068092792E-05</v>
      </c>
      <c r="AB5465" s="33" t="s">
        <v>4928</v>
      </c>
      <c r="AC5465" s="35">
        <v>44943</v>
      </c>
      <c r="AD5465" s="33">
        <v>60</v>
      </c>
      <c r="AE5465" s="36">
        <f t="shared" si="980"/>
        <v>45003</v>
      </c>
    </row>
    <row r="5466" spans="2:31" ht="14.5" hidden="1">
      <c r="B5466" s="29" t="s">
        <v>4463</v>
      </c>
      <c r="C5466" s="30" t="str">
        <f t="shared" si="970"/>
        <v>(Acreedores quirografarios)</v>
      </c>
      <c r="D5466" s="30">
        <v>5</v>
      </c>
      <c r="E5466" s="30" t="s">
        <v>5685</v>
      </c>
      <c r="F5466" s="30" t="s">
        <v>5686</v>
      </c>
      <c r="G5466" s="30" t="s">
        <v>4912</v>
      </c>
      <c r="H5466" s="31" t="s">
        <v>4483</v>
      </c>
      <c r="I5466" s="31" t="s">
        <v>48</v>
      </c>
      <c r="J5466" s="32">
        <v>5652500</v>
      </c>
      <c r="K5466" s="33">
        <f t="shared" si="971"/>
        <v>1047.1241234001068</v>
      </c>
      <c r="L5466" s="33">
        <v>4994625</v>
      </c>
      <c r="M5466" s="33">
        <v>0</v>
      </c>
      <c r="N5466" s="33">
        <v>0</v>
      </c>
      <c r="O5466" s="33">
        <v>0</v>
      </c>
      <c r="P5466" s="33">
        <f t="shared" si="972"/>
        <v>5652500</v>
      </c>
      <c r="Q5466" s="33">
        <f t="shared" si="973"/>
        <v>1047.1241234001068</v>
      </c>
      <c r="R5466" s="33">
        <f t="shared" si="974"/>
        <v>4994625</v>
      </c>
      <c r="S5466" s="31"/>
      <c r="T5466" s="30" t="str">
        <f t="shared" si="975"/>
        <v>COP</v>
      </c>
      <c r="U5466" s="33">
        <v>0</v>
      </c>
      <c r="V5466" s="33">
        <v>0</v>
      </c>
      <c r="W5466" s="33">
        <v>0</v>
      </c>
      <c r="X5466" s="33">
        <f t="shared" si="976"/>
        <v>5652500</v>
      </c>
      <c r="Y5466" s="33">
        <f t="shared" si="977"/>
        <v>1047.1241234001068</v>
      </c>
      <c r="Z5466" s="33">
        <f t="shared" si="978"/>
        <v>4994625</v>
      </c>
      <c r="AA5466" s="34">
        <f t="shared" si="979"/>
        <v>0.00012315450944659382</v>
      </c>
      <c r="AB5466" s="33" t="s">
        <v>4928</v>
      </c>
      <c r="AC5466" s="35">
        <v>44945</v>
      </c>
      <c r="AD5466" s="33">
        <v>60</v>
      </c>
      <c r="AE5466" s="36">
        <f t="shared" si="980"/>
        <v>45005</v>
      </c>
    </row>
    <row r="5467" spans="2:31" ht="14.5" hidden="1">
      <c r="B5467" s="29" t="s">
        <v>4463</v>
      </c>
      <c r="C5467" s="30" t="str">
        <f t="shared" si="970"/>
        <v>(Acreedores quirografarios)</v>
      </c>
      <c r="D5467" s="30">
        <v>5</v>
      </c>
      <c r="E5467" s="30" t="s">
        <v>5685</v>
      </c>
      <c r="F5467" s="30" t="s">
        <v>5686</v>
      </c>
      <c r="G5467" s="30" t="s">
        <v>4912</v>
      </c>
      <c r="H5467" s="31" t="s">
        <v>4484</v>
      </c>
      <c r="I5467" s="31" t="s">
        <v>48</v>
      </c>
      <c r="J5467" s="32">
        <v>817631</v>
      </c>
      <c r="K5467" s="33">
        <f t="shared" si="971"/>
        <v>150.07453064561778</v>
      </c>
      <c r="L5467" s="33">
        <v>715833</v>
      </c>
      <c r="M5467" s="33">
        <v>0</v>
      </c>
      <c r="N5467" s="33">
        <v>0</v>
      </c>
      <c r="O5467" s="33">
        <v>0</v>
      </c>
      <c r="P5467" s="33">
        <f t="shared" si="972"/>
        <v>817631</v>
      </c>
      <c r="Q5467" s="33">
        <f t="shared" si="973"/>
        <v>150.07453064561778</v>
      </c>
      <c r="R5467" s="33">
        <f t="shared" si="974"/>
        <v>715833</v>
      </c>
      <c r="S5467" s="31"/>
      <c r="T5467" s="30" t="str">
        <f t="shared" si="975"/>
        <v>COP</v>
      </c>
      <c r="U5467" s="33">
        <v>0</v>
      </c>
      <c r="V5467" s="33">
        <v>0</v>
      </c>
      <c r="W5467" s="33">
        <v>0</v>
      </c>
      <c r="X5467" s="33">
        <f t="shared" si="976"/>
        <v>817631</v>
      </c>
      <c r="Y5467" s="33">
        <f t="shared" si="977"/>
        <v>150.07453064561778</v>
      </c>
      <c r="Z5467" s="33">
        <f t="shared" si="978"/>
        <v>715833</v>
      </c>
      <c r="AA5467" s="34">
        <f t="shared" si="979"/>
        <v>1.7650586772917603E-05</v>
      </c>
      <c r="AB5467" s="33" t="s">
        <v>4928</v>
      </c>
      <c r="AC5467" s="35">
        <v>44951</v>
      </c>
      <c r="AD5467" s="33">
        <v>60</v>
      </c>
      <c r="AE5467" s="36">
        <f t="shared" si="980"/>
        <v>45011</v>
      </c>
    </row>
    <row r="5468" spans="2:31" ht="14.5" hidden="1">
      <c r="B5468" s="29" t="s">
        <v>4463</v>
      </c>
      <c r="C5468" s="30" t="str">
        <f t="shared" si="970"/>
        <v>(Acreedores quirografarios)</v>
      </c>
      <c r="D5468" s="30">
        <v>5</v>
      </c>
      <c r="E5468" s="30" t="s">
        <v>5685</v>
      </c>
      <c r="F5468" s="30" t="s">
        <v>5686</v>
      </c>
      <c r="G5468" s="30" t="s">
        <v>4912</v>
      </c>
      <c r="H5468" s="31" t="s">
        <v>4485</v>
      </c>
      <c r="I5468" s="31" t="s">
        <v>48</v>
      </c>
      <c r="J5468" s="32">
        <v>372470</v>
      </c>
      <c r="K5468" s="33">
        <f t="shared" si="971"/>
        <v>68.365881526672737</v>
      </c>
      <c r="L5468" s="33">
        <v>326095</v>
      </c>
      <c r="M5468" s="33">
        <v>0</v>
      </c>
      <c r="N5468" s="33">
        <v>0</v>
      </c>
      <c r="O5468" s="33">
        <v>0</v>
      </c>
      <c r="P5468" s="33">
        <f t="shared" si="972"/>
        <v>372470</v>
      </c>
      <c r="Q5468" s="33">
        <f t="shared" si="973"/>
        <v>68.365881526672737</v>
      </c>
      <c r="R5468" s="33">
        <f t="shared" si="974"/>
        <v>326095</v>
      </c>
      <c r="S5468" s="31"/>
      <c r="T5468" s="30" t="str">
        <f t="shared" si="975"/>
        <v>COP</v>
      </c>
      <c r="U5468" s="33">
        <v>0</v>
      </c>
      <c r="V5468" s="33">
        <v>0</v>
      </c>
      <c r="W5468" s="33">
        <v>0</v>
      </c>
      <c r="X5468" s="33">
        <f t="shared" si="976"/>
        <v>372470</v>
      </c>
      <c r="Y5468" s="33">
        <f t="shared" si="977"/>
        <v>68.365881526672737</v>
      </c>
      <c r="Z5468" s="33">
        <f t="shared" si="978"/>
        <v>326095</v>
      </c>
      <c r="AA5468" s="34">
        <f t="shared" si="979"/>
        <v>8.0406576585803763E-06</v>
      </c>
      <c r="AB5468" s="33" t="s">
        <v>4928</v>
      </c>
      <c r="AC5468" s="35">
        <v>44951</v>
      </c>
      <c r="AD5468" s="33">
        <v>60</v>
      </c>
      <c r="AE5468" s="36">
        <f t="shared" si="980"/>
        <v>45011</v>
      </c>
    </row>
    <row r="5469" spans="2:31" ht="14.5" hidden="1">
      <c r="B5469" s="29" t="s">
        <v>4463</v>
      </c>
      <c r="C5469" s="30" t="str">
        <f t="shared" si="970"/>
        <v>(Acreedores quirografarios)</v>
      </c>
      <c r="D5469" s="30">
        <v>5</v>
      </c>
      <c r="E5469" s="30" t="s">
        <v>5685</v>
      </c>
      <c r="F5469" s="30" t="s">
        <v>5686</v>
      </c>
      <c r="G5469" s="30" t="s">
        <v>4912</v>
      </c>
      <c r="H5469" s="31" t="s">
        <v>4486</v>
      </c>
      <c r="I5469" s="31" t="s">
        <v>48</v>
      </c>
      <c r="J5469" s="32">
        <v>555066</v>
      </c>
      <c r="K5469" s="33">
        <f t="shared" si="971"/>
        <v>105.43602000062894</v>
      </c>
      <c r="L5469" s="33">
        <v>502914</v>
      </c>
      <c r="M5469" s="33">
        <v>0</v>
      </c>
      <c r="N5469" s="33">
        <v>0</v>
      </c>
      <c r="O5469" s="33">
        <v>0</v>
      </c>
      <c r="P5469" s="33">
        <f t="shared" si="972"/>
        <v>555066</v>
      </c>
      <c r="Q5469" s="33">
        <f t="shared" si="973"/>
        <v>105.43602000062894</v>
      </c>
      <c r="R5469" s="33">
        <f t="shared" si="974"/>
        <v>502914</v>
      </c>
      <c r="S5469" s="31"/>
      <c r="T5469" s="30" t="str">
        <f t="shared" si="975"/>
        <v>COP</v>
      </c>
      <c r="U5469" s="33">
        <v>0</v>
      </c>
      <c r="V5469" s="33">
        <v>0</v>
      </c>
      <c r="W5469" s="33">
        <v>0</v>
      </c>
      <c r="X5469" s="33">
        <f t="shared" si="976"/>
        <v>555066</v>
      </c>
      <c r="Y5469" s="33">
        <f t="shared" si="977"/>
        <v>105.43602000062894</v>
      </c>
      <c r="Z5469" s="33">
        <f t="shared" si="978"/>
        <v>502914</v>
      </c>
      <c r="AA5469" s="34">
        <f t="shared" si="979"/>
        <v>1.2400555990454595E-05</v>
      </c>
      <c r="AB5469" s="33" t="s">
        <v>4928</v>
      </c>
      <c r="AC5469" s="35">
        <v>44951</v>
      </c>
      <c r="AD5469" s="33">
        <v>60</v>
      </c>
      <c r="AE5469" s="36">
        <f t="shared" si="980"/>
        <v>45011</v>
      </c>
    </row>
    <row r="5470" spans="2:31" ht="14.5" hidden="1">
      <c r="B5470" s="29" t="s">
        <v>4463</v>
      </c>
      <c r="C5470" s="30" t="str">
        <f t="shared" si="970"/>
        <v>(Acreedores quirografarios)</v>
      </c>
      <c r="D5470" s="30">
        <v>5</v>
      </c>
      <c r="E5470" s="30" t="s">
        <v>5685</v>
      </c>
      <c r="F5470" s="30" t="s">
        <v>5686</v>
      </c>
      <c r="G5470" s="30" t="s">
        <v>4912</v>
      </c>
      <c r="H5470" s="31" t="s">
        <v>4487</v>
      </c>
      <c r="I5470" s="31" t="s">
        <v>48</v>
      </c>
      <c r="J5470" s="32">
        <v>404600</v>
      </c>
      <c r="K5470" s="33">
        <f t="shared" si="971"/>
        <v>74.26355126471482</v>
      </c>
      <c r="L5470" s="33">
        <v>354226</v>
      </c>
      <c r="M5470" s="33">
        <v>0</v>
      </c>
      <c r="N5470" s="33">
        <v>0</v>
      </c>
      <c r="O5470" s="33">
        <v>0</v>
      </c>
      <c r="P5470" s="33">
        <f t="shared" si="972"/>
        <v>404600</v>
      </c>
      <c r="Q5470" s="33">
        <f t="shared" si="973"/>
        <v>74.26355126471482</v>
      </c>
      <c r="R5470" s="33">
        <f t="shared" si="974"/>
        <v>354226</v>
      </c>
      <c r="S5470" s="31"/>
      <c r="T5470" s="30" t="str">
        <f t="shared" si="975"/>
        <v>COP</v>
      </c>
      <c r="U5470" s="33">
        <v>0</v>
      </c>
      <c r="V5470" s="33">
        <v>0</v>
      </c>
      <c r="W5470" s="33">
        <v>0</v>
      </c>
      <c r="X5470" s="33">
        <f t="shared" si="976"/>
        <v>404600</v>
      </c>
      <c r="Y5470" s="33">
        <f t="shared" si="977"/>
        <v>74.26355126471482</v>
      </c>
      <c r="Z5470" s="33">
        <f t="shared" si="978"/>
        <v>354226</v>
      </c>
      <c r="AA5470" s="34">
        <f t="shared" si="979"/>
        <v>8.7342952200073349E-06</v>
      </c>
      <c r="AB5470" s="33" t="s">
        <v>4928</v>
      </c>
      <c r="AC5470" s="35">
        <v>44951</v>
      </c>
      <c r="AD5470" s="33">
        <v>60</v>
      </c>
      <c r="AE5470" s="36">
        <f t="shared" si="980"/>
        <v>45011</v>
      </c>
    </row>
    <row r="5471" spans="2:31" ht="14.5" hidden="1">
      <c r="B5471" s="29" t="s">
        <v>4463</v>
      </c>
      <c r="C5471" s="30" t="str">
        <f t="shared" si="970"/>
        <v>(Acreedores quirografarios)</v>
      </c>
      <c r="D5471" s="30">
        <v>5</v>
      </c>
      <c r="E5471" s="30" t="s">
        <v>5685</v>
      </c>
      <c r="F5471" s="30" t="s">
        <v>5686</v>
      </c>
      <c r="G5471" s="30" t="s">
        <v>4912</v>
      </c>
      <c r="H5471" s="31" t="s">
        <v>4488</v>
      </c>
      <c r="I5471" s="31" t="s">
        <v>48</v>
      </c>
      <c r="J5471" s="32">
        <v>555066</v>
      </c>
      <c r="K5471" s="33">
        <f t="shared" si="971"/>
        <v>105.43602000062894</v>
      </c>
      <c r="L5471" s="33">
        <v>502914</v>
      </c>
      <c r="M5471" s="33">
        <v>0</v>
      </c>
      <c r="N5471" s="33">
        <v>0</v>
      </c>
      <c r="O5471" s="33">
        <v>0</v>
      </c>
      <c r="P5471" s="33">
        <f t="shared" si="972"/>
        <v>555066</v>
      </c>
      <c r="Q5471" s="33">
        <f t="shared" si="973"/>
        <v>105.43602000062894</v>
      </c>
      <c r="R5471" s="33">
        <f t="shared" si="974"/>
        <v>502914</v>
      </c>
      <c r="S5471" s="31"/>
      <c r="T5471" s="30" t="str">
        <f t="shared" si="975"/>
        <v>COP</v>
      </c>
      <c r="U5471" s="33">
        <v>0</v>
      </c>
      <c r="V5471" s="33">
        <v>0</v>
      </c>
      <c r="W5471" s="33">
        <v>0</v>
      </c>
      <c r="X5471" s="33">
        <f t="shared" si="976"/>
        <v>555066</v>
      </c>
      <c r="Y5471" s="33">
        <f t="shared" si="977"/>
        <v>105.43602000062894</v>
      </c>
      <c r="Z5471" s="33">
        <f t="shared" si="978"/>
        <v>502914</v>
      </c>
      <c r="AA5471" s="34">
        <f t="shared" si="979"/>
        <v>1.2400555990454595E-05</v>
      </c>
      <c r="AB5471" s="33" t="s">
        <v>4928</v>
      </c>
      <c r="AC5471" s="35">
        <v>44951</v>
      </c>
      <c r="AD5471" s="33">
        <v>60</v>
      </c>
      <c r="AE5471" s="36">
        <f t="shared" si="980"/>
        <v>45011</v>
      </c>
    </row>
    <row r="5472" spans="2:31" ht="14.5" hidden="1">
      <c r="B5472" s="29" t="s">
        <v>4463</v>
      </c>
      <c r="C5472" s="30" t="str">
        <f t="shared" si="970"/>
        <v>(Acreedores quirografarios)</v>
      </c>
      <c r="D5472" s="30">
        <v>5</v>
      </c>
      <c r="E5472" s="30" t="s">
        <v>5685</v>
      </c>
      <c r="F5472" s="30" t="s">
        <v>5686</v>
      </c>
      <c r="G5472" s="30" t="s">
        <v>4912</v>
      </c>
      <c r="H5472" s="31" t="s">
        <v>4489</v>
      </c>
      <c r="I5472" s="31" t="s">
        <v>48</v>
      </c>
      <c r="J5472" s="32">
        <v>404600</v>
      </c>
      <c r="K5472" s="33">
        <f t="shared" si="971"/>
        <v>74.26355126471482</v>
      </c>
      <c r="L5472" s="33">
        <v>354226</v>
      </c>
      <c r="M5472" s="33">
        <v>0</v>
      </c>
      <c r="N5472" s="33">
        <v>0</v>
      </c>
      <c r="O5472" s="33">
        <v>0</v>
      </c>
      <c r="P5472" s="33">
        <f t="shared" si="972"/>
        <v>404600</v>
      </c>
      <c r="Q5472" s="33">
        <f t="shared" si="973"/>
        <v>74.26355126471482</v>
      </c>
      <c r="R5472" s="33">
        <f t="shared" si="974"/>
        <v>354226</v>
      </c>
      <c r="S5472" s="31"/>
      <c r="T5472" s="30" t="str">
        <f t="shared" si="975"/>
        <v>COP</v>
      </c>
      <c r="U5472" s="33">
        <v>0</v>
      </c>
      <c r="V5472" s="33">
        <v>0</v>
      </c>
      <c r="W5472" s="33">
        <v>0</v>
      </c>
      <c r="X5472" s="33">
        <f t="shared" si="976"/>
        <v>404600</v>
      </c>
      <c r="Y5472" s="33">
        <f t="shared" si="977"/>
        <v>74.26355126471482</v>
      </c>
      <c r="Z5472" s="33">
        <f t="shared" si="978"/>
        <v>354226</v>
      </c>
      <c r="AA5472" s="34">
        <f t="shared" si="979"/>
        <v>8.7342952200073349E-06</v>
      </c>
      <c r="AB5472" s="33" t="s">
        <v>4928</v>
      </c>
      <c r="AC5472" s="35">
        <v>44951</v>
      </c>
      <c r="AD5472" s="33">
        <v>60</v>
      </c>
      <c r="AE5472" s="36">
        <f t="shared" si="980"/>
        <v>45011</v>
      </c>
    </row>
    <row r="5473" spans="2:31" ht="14.5" hidden="1">
      <c r="B5473" s="29" t="s">
        <v>4463</v>
      </c>
      <c r="C5473" s="30" t="str">
        <f t="shared" si="970"/>
        <v>(Acreedores quirografarios)</v>
      </c>
      <c r="D5473" s="30">
        <v>5</v>
      </c>
      <c r="E5473" s="30" t="s">
        <v>5685</v>
      </c>
      <c r="F5473" s="30" t="s">
        <v>5686</v>
      </c>
      <c r="G5473" s="30" t="s">
        <v>4912</v>
      </c>
      <c r="H5473" s="31" t="s">
        <v>4490</v>
      </c>
      <c r="I5473" s="31" t="s">
        <v>48</v>
      </c>
      <c r="J5473" s="32">
        <v>555066</v>
      </c>
      <c r="K5473" s="33">
        <f t="shared" si="971"/>
        <v>105.43602000062894</v>
      </c>
      <c r="L5473" s="33">
        <v>502914</v>
      </c>
      <c r="M5473" s="33">
        <v>0</v>
      </c>
      <c r="N5473" s="33">
        <v>0</v>
      </c>
      <c r="O5473" s="33">
        <v>0</v>
      </c>
      <c r="P5473" s="33">
        <f t="shared" si="972"/>
        <v>555066</v>
      </c>
      <c r="Q5473" s="33">
        <f t="shared" si="973"/>
        <v>105.43602000062894</v>
      </c>
      <c r="R5473" s="33">
        <f t="shared" si="974"/>
        <v>502914</v>
      </c>
      <c r="S5473" s="31"/>
      <c r="T5473" s="30" t="str">
        <f t="shared" si="975"/>
        <v>COP</v>
      </c>
      <c r="U5473" s="33">
        <v>0</v>
      </c>
      <c r="V5473" s="33">
        <v>0</v>
      </c>
      <c r="W5473" s="33">
        <v>0</v>
      </c>
      <c r="X5473" s="33">
        <f t="shared" si="976"/>
        <v>555066</v>
      </c>
      <c r="Y5473" s="33">
        <f t="shared" si="977"/>
        <v>105.43602000062894</v>
      </c>
      <c r="Z5473" s="33">
        <f t="shared" si="978"/>
        <v>502914</v>
      </c>
      <c r="AA5473" s="34">
        <f t="shared" si="979"/>
        <v>1.2400555990454595E-05</v>
      </c>
      <c r="AB5473" s="33" t="s">
        <v>4928</v>
      </c>
      <c r="AC5473" s="35">
        <v>44951</v>
      </c>
      <c r="AD5473" s="33">
        <v>60</v>
      </c>
      <c r="AE5473" s="36">
        <f t="shared" si="980"/>
        <v>45011</v>
      </c>
    </row>
    <row r="5474" spans="2:31" ht="14.5" hidden="1">
      <c r="B5474" s="29" t="s">
        <v>4463</v>
      </c>
      <c r="C5474" s="30" t="str">
        <f t="shared" si="970"/>
        <v>(Acreedores quirografarios)</v>
      </c>
      <c r="D5474" s="30">
        <v>5</v>
      </c>
      <c r="E5474" s="30" t="s">
        <v>5685</v>
      </c>
      <c r="F5474" s="30" t="s">
        <v>5686</v>
      </c>
      <c r="G5474" s="30" t="s">
        <v>4912</v>
      </c>
      <c r="H5474" s="31" t="s">
        <v>4491</v>
      </c>
      <c r="I5474" s="31" t="s">
        <v>48</v>
      </c>
      <c r="J5474" s="32">
        <v>555066</v>
      </c>
      <c r="K5474" s="33">
        <f t="shared" si="971"/>
        <v>105.43602000062894</v>
      </c>
      <c r="L5474" s="33">
        <v>502914</v>
      </c>
      <c r="M5474" s="33">
        <v>0</v>
      </c>
      <c r="N5474" s="33">
        <v>0</v>
      </c>
      <c r="O5474" s="33">
        <v>0</v>
      </c>
      <c r="P5474" s="33">
        <f t="shared" si="972"/>
        <v>555066</v>
      </c>
      <c r="Q5474" s="33">
        <f t="shared" si="973"/>
        <v>105.43602000062894</v>
      </c>
      <c r="R5474" s="33">
        <f t="shared" si="974"/>
        <v>502914</v>
      </c>
      <c r="S5474" s="31"/>
      <c r="T5474" s="30" t="str">
        <f t="shared" si="975"/>
        <v>COP</v>
      </c>
      <c r="U5474" s="33">
        <v>0</v>
      </c>
      <c r="V5474" s="33">
        <v>0</v>
      </c>
      <c r="W5474" s="33">
        <v>0</v>
      </c>
      <c r="X5474" s="33">
        <f t="shared" si="976"/>
        <v>555066</v>
      </c>
      <c r="Y5474" s="33">
        <f t="shared" si="977"/>
        <v>105.43602000062894</v>
      </c>
      <c r="Z5474" s="33">
        <f t="shared" si="978"/>
        <v>502914</v>
      </c>
      <c r="AA5474" s="34">
        <f t="shared" si="979"/>
        <v>1.2400555990454595E-05</v>
      </c>
      <c r="AB5474" s="33" t="s">
        <v>4928</v>
      </c>
      <c r="AC5474" s="35">
        <v>44951</v>
      </c>
      <c r="AD5474" s="33">
        <v>60</v>
      </c>
      <c r="AE5474" s="36">
        <f t="shared" si="980"/>
        <v>45011</v>
      </c>
    </row>
    <row r="5475" spans="2:31" ht="14.5" hidden="1">
      <c r="B5475" s="29" t="s">
        <v>4463</v>
      </c>
      <c r="C5475" s="30" t="str">
        <f t="shared" si="970"/>
        <v>(Acreedores quirografarios)</v>
      </c>
      <c r="D5475" s="30">
        <v>5</v>
      </c>
      <c r="E5475" s="30" t="s">
        <v>5685</v>
      </c>
      <c r="F5475" s="30" t="s">
        <v>5686</v>
      </c>
      <c r="G5475" s="30" t="s">
        <v>4912</v>
      </c>
      <c r="H5475" s="31" t="s">
        <v>4492</v>
      </c>
      <c r="I5475" s="31" t="s">
        <v>48</v>
      </c>
      <c r="J5475" s="32">
        <v>404600</v>
      </c>
      <c r="K5475" s="33">
        <f t="shared" si="971"/>
        <v>74.26355126471482</v>
      </c>
      <c r="L5475" s="33">
        <v>354226</v>
      </c>
      <c r="M5475" s="33">
        <v>0</v>
      </c>
      <c r="N5475" s="33">
        <v>0</v>
      </c>
      <c r="O5475" s="33">
        <v>0</v>
      </c>
      <c r="P5475" s="33">
        <f t="shared" si="972"/>
        <v>404600</v>
      </c>
      <c r="Q5475" s="33">
        <f t="shared" si="973"/>
        <v>74.26355126471482</v>
      </c>
      <c r="R5475" s="33">
        <f t="shared" si="974"/>
        <v>354226</v>
      </c>
      <c r="S5475" s="31"/>
      <c r="T5475" s="30" t="str">
        <f t="shared" si="975"/>
        <v>COP</v>
      </c>
      <c r="U5475" s="33">
        <v>0</v>
      </c>
      <c r="V5475" s="33">
        <v>0</v>
      </c>
      <c r="W5475" s="33">
        <v>0</v>
      </c>
      <c r="X5475" s="33">
        <f t="shared" si="976"/>
        <v>404600</v>
      </c>
      <c r="Y5475" s="33">
        <f t="shared" si="977"/>
        <v>74.26355126471482</v>
      </c>
      <c r="Z5475" s="33">
        <f t="shared" si="978"/>
        <v>354226</v>
      </c>
      <c r="AA5475" s="34">
        <f t="shared" si="979"/>
        <v>8.7342952200073349E-06</v>
      </c>
      <c r="AB5475" s="33" t="s">
        <v>4928</v>
      </c>
      <c r="AC5475" s="35">
        <v>44951</v>
      </c>
      <c r="AD5475" s="33">
        <v>60</v>
      </c>
      <c r="AE5475" s="36">
        <f t="shared" si="980"/>
        <v>45011</v>
      </c>
    </row>
    <row r="5476" spans="2:31" ht="14.5" hidden="1">
      <c r="B5476" s="29" t="s">
        <v>4463</v>
      </c>
      <c r="C5476" s="30" t="str">
        <f t="shared" si="970"/>
        <v>(Acreedores quirografarios)</v>
      </c>
      <c r="D5476" s="30">
        <v>5</v>
      </c>
      <c r="E5476" s="30" t="s">
        <v>5685</v>
      </c>
      <c r="F5476" s="30" t="s">
        <v>5686</v>
      </c>
      <c r="G5476" s="30" t="s">
        <v>4912</v>
      </c>
      <c r="H5476" s="31" t="s">
        <v>4493</v>
      </c>
      <c r="I5476" s="31" t="s">
        <v>48</v>
      </c>
      <c r="J5476" s="32">
        <v>555066</v>
      </c>
      <c r="K5476" s="33">
        <f t="shared" si="971"/>
        <v>105.43602000062894</v>
      </c>
      <c r="L5476" s="33">
        <v>502914</v>
      </c>
      <c r="M5476" s="33">
        <v>0</v>
      </c>
      <c r="N5476" s="33">
        <v>0</v>
      </c>
      <c r="O5476" s="33">
        <v>0</v>
      </c>
      <c r="P5476" s="33">
        <f t="shared" si="972"/>
        <v>555066</v>
      </c>
      <c r="Q5476" s="33">
        <f t="shared" si="973"/>
        <v>105.43602000062894</v>
      </c>
      <c r="R5476" s="33">
        <f t="shared" si="974"/>
        <v>502914</v>
      </c>
      <c r="S5476" s="31"/>
      <c r="T5476" s="30" t="str">
        <f t="shared" si="975"/>
        <v>COP</v>
      </c>
      <c r="U5476" s="33">
        <v>0</v>
      </c>
      <c r="V5476" s="33">
        <v>0</v>
      </c>
      <c r="W5476" s="33">
        <v>0</v>
      </c>
      <c r="X5476" s="33">
        <f t="shared" si="976"/>
        <v>555066</v>
      </c>
      <c r="Y5476" s="33">
        <f t="shared" si="977"/>
        <v>105.43602000062894</v>
      </c>
      <c r="Z5476" s="33">
        <f t="shared" si="978"/>
        <v>502914</v>
      </c>
      <c r="AA5476" s="34">
        <f t="shared" si="979"/>
        <v>1.2400555990454595E-05</v>
      </c>
      <c r="AB5476" s="33" t="s">
        <v>4928</v>
      </c>
      <c r="AC5476" s="35">
        <v>44951</v>
      </c>
      <c r="AD5476" s="33">
        <v>60</v>
      </c>
      <c r="AE5476" s="36">
        <f t="shared" si="980"/>
        <v>45011</v>
      </c>
    </row>
    <row r="5477" spans="2:31" ht="14.5" hidden="1">
      <c r="B5477" s="29" t="s">
        <v>4463</v>
      </c>
      <c r="C5477" s="30" t="str">
        <f t="shared" si="970"/>
        <v>(Acreedores quirografarios)</v>
      </c>
      <c r="D5477" s="30">
        <v>5</v>
      </c>
      <c r="E5477" s="30" t="s">
        <v>5685</v>
      </c>
      <c r="F5477" s="30" t="s">
        <v>5686</v>
      </c>
      <c r="G5477" s="30" t="s">
        <v>4912</v>
      </c>
      <c r="H5477" s="31" t="s">
        <v>4494</v>
      </c>
      <c r="I5477" s="31" t="s">
        <v>48</v>
      </c>
      <c r="J5477" s="32">
        <v>404600</v>
      </c>
      <c r="K5477" s="33">
        <f t="shared" si="971"/>
        <v>74.26355126471482</v>
      </c>
      <c r="L5477" s="33">
        <v>354226</v>
      </c>
      <c r="M5477" s="33">
        <v>0</v>
      </c>
      <c r="N5477" s="33">
        <v>0</v>
      </c>
      <c r="O5477" s="33">
        <v>0</v>
      </c>
      <c r="P5477" s="33">
        <f t="shared" si="972"/>
        <v>404600</v>
      </c>
      <c r="Q5477" s="33">
        <f t="shared" si="973"/>
        <v>74.26355126471482</v>
      </c>
      <c r="R5477" s="33">
        <f t="shared" si="974"/>
        <v>354226</v>
      </c>
      <c r="S5477" s="31"/>
      <c r="T5477" s="30" t="str">
        <f t="shared" si="975"/>
        <v>COP</v>
      </c>
      <c r="U5477" s="33">
        <v>0</v>
      </c>
      <c r="V5477" s="33">
        <v>0</v>
      </c>
      <c r="W5477" s="33">
        <v>0</v>
      </c>
      <c r="X5477" s="33">
        <f t="shared" si="976"/>
        <v>404600</v>
      </c>
      <c r="Y5477" s="33">
        <f t="shared" si="977"/>
        <v>74.26355126471482</v>
      </c>
      <c r="Z5477" s="33">
        <f t="shared" si="978"/>
        <v>354226</v>
      </c>
      <c r="AA5477" s="34">
        <f t="shared" si="979"/>
        <v>8.7342952200073349E-06</v>
      </c>
      <c r="AB5477" s="33" t="s">
        <v>4928</v>
      </c>
      <c r="AC5477" s="35">
        <v>44951</v>
      </c>
      <c r="AD5477" s="33">
        <v>60</v>
      </c>
      <c r="AE5477" s="36">
        <f t="shared" si="980"/>
        <v>45011</v>
      </c>
    </row>
    <row r="5478" spans="2:31" ht="14.5" hidden="1">
      <c r="B5478" s="29" t="s">
        <v>4463</v>
      </c>
      <c r="C5478" s="30" t="str">
        <f t="shared" si="970"/>
        <v>(Acreedores quirografarios)</v>
      </c>
      <c r="D5478" s="30">
        <v>5</v>
      </c>
      <c r="E5478" s="30" t="s">
        <v>5685</v>
      </c>
      <c r="F5478" s="30" t="s">
        <v>5686</v>
      </c>
      <c r="G5478" s="30" t="s">
        <v>4912</v>
      </c>
      <c r="H5478" s="31" t="s">
        <v>4495</v>
      </c>
      <c r="I5478" s="31" t="s">
        <v>48</v>
      </c>
      <c r="J5478" s="32">
        <v>540786</v>
      </c>
      <c r="K5478" s="33">
        <f t="shared" si="971"/>
        <v>102.81497321718712</v>
      </c>
      <c r="L5478" s="33">
        <v>490412</v>
      </c>
      <c r="M5478" s="33">
        <v>0</v>
      </c>
      <c r="N5478" s="33">
        <v>0</v>
      </c>
      <c r="O5478" s="33">
        <v>0</v>
      </c>
      <c r="P5478" s="33">
        <f t="shared" si="972"/>
        <v>540786</v>
      </c>
      <c r="Q5478" s="33">
        <f t="shared" si="973"/>
        <v>102.81497321718712</v>
      </c>
      <c r="R5478" s="33">
        <f t="shared" si="974"/>
        <v>490412</v>
      </c>
      <c r="S5478" s="31"/>
      <c r="T5478" s="30" t="str">
        <f t="shared" si="975"/>
        <v>COP</v>
      </c>
      <c r="U5478" s="33">
        <v>0</v>
      </c>
      <c r="V5478" s="33">
        <v>0</v>
      </c>
      <c r="W5478" s="33">
        <v>0</v>
      </c>
      <c r="X5478" s="33">
        <f t="shared" si="976"/>
        <v>540786</v>
      </c>
      <c r="Y5478" s="33">
        <f t="shared" si="977"/>
        <v>102.81497321718712</v>
      </c>
      <c r="Z5478" s="33">
        <f t="shared" si="978"/>
        <v>490412</v>
      </c>
      <c r="AA5478" s="34">
        <f t="shared" si="979"/>
        <v>1.2092289068092792E-05</v>
      </c>
      <c r="AB5478" s="33" t="s">
        <v>4928</v>
      </c>
      <c r="AC5478" s="35">
        <v>44951</v>
      </c>
      <c r="AD5478" s="33">
        <v>60</v>
      </c>
      <c r="AE5478" s="36">
        <f t="shared" si="980"/>
        <v>45011</v>
      </c>
    </row>
    <row r="5479" spans="1:31" ht="14.5" hidden="1">
      <c r="A5479" s="1" t="s">
        <v>68</v>
      </c>
      <c r="B5479" s="29" t="s">
        <v>4496</v>
      </c>
      <c r="C5479" s="30" t="str">
        <f t="shared" si="970"/>
        <v>(Acreedores quirografarios)</v>
      </c>
      <c r="D5479" s="30">
        <v>5</v>
      </c>
      <c r="E5479" s="30" t="s">
        <v>5687</v>
      </c>
      <c r="F5479" s="30" t="s">
        <v>4497</v>
      </c>
      <c r="G5479" s="30" t="s">
        <v>3909</v>
      </c>
      <c r="H5479" s="31" t="s">
        <v>4498</v>
      </c>
      <c r="I5479" s="31" t="s">
        <v>48</v>
      </c>
      <c r="J5479" s="32">
        <v>758000</v>
      </c>
      <c r="K5479" s="33">
        <f t="shared" si="971"/>
        <v>158.91485057182089</v>
      </c>
      <c r="L5479" s="33">
        <v>758000</v>
      </c>
      <c r="M5479" s="33">
        <v>0</v>
      </c>
      <c r="N5479" s="33">
        <v>0</v>
      </c>
      <c r="O5479" s="33">
        <v>0</v>
      </c>
      <c r="P5479" s="33">
        <f t="shared" si="972"/>
        <v>758000</v>
      </c>
      <c r="Q5479" s="33">
        <f t="shared" si="973"/>
        <v>158.91485057182089</v>
      </c>
      <c r="R5479" s="33">
        <f t="shared" si="974"/>
        <v>758000</v>
      </c>
      <c r="S5479" s="31"/>
      <c r="T5479" s="30" t="str">
        <f t="shared" si="975"/>
        <v>COP</v>
      </c>
      <c r="U5479" s="33">
        <v>0</v>
      </c>
      <c r="V5479" s="33">
        <v>0</v>
      </c>
      <c r="W5479" s="33">
        <v>0</v>
      </c>
      <c r="X5479" s="33">
        <f t="shared" si="976"/>
        <v>758000</v>
      </c>
      <c r="Y5479" s="33">
        <f t="shared" si="977"/>
        <v>158.91485057182089</v>
      </c>
      <c r="Z5479" s="33">
        <f t="shared" si="978"/>
        <v>758000</v>
      </c>
      <c r="AA5479" s="34">
        <f t="shared" si="979"/>
        <v>1.8690315721504237E-05</v>
      </c>
      <c r="AB5479" s="33" t="s">
        <v>4499</v>
      </c>
      <c r="AC5479" s="35">
        <v>44963</v>
      </c>
      <c r="AD5479" s="33">
        <v>60</v>
      </c>
      <c r="AE5479" s="36">
        <f t="shared" si="980"/>
        <v>45023</v>
      </c>
    </row>
    <row r="5480" spans="2:31" ht="14.5" hidden="1">
      <c r="B5480" s="29" t="s">
        <v>4500</v>
      </c>
      <c r="C5480" s="30" t="str">
        <f t="shared" si="970"/>
        <v>(Acreedores quirografarios)</v>
      </c>
      <c r="D5480" s="30">
        <v>5</v>
      </c>
      <c r="E5480" s="30" t="s">
        <v>5688</v>
      </c>
      <c r="F5480" s="30" t="s">
        <v>5689</v>
      </c>
      <c r="G5480" s="30" t="s">
        <v>4912</v>
      </c>
      <c r="H5480" s="31" t="s">
        <v>4501</v>
      </c>
      <c r="I5480" s="31" t="s">
        <v>48</v>
      </c>
      <c r="J5480" s="32">
        <v>5813700</v>
      </c>
      <c r="K5480" s="33">
        <f t="shared" si="971"/>
        <v>1184.7156619180896</v>
      </c>
      <c r="L5480" s="33">
        <v>5650916</v>
      </c>
      <c r="M5480" s="33">
        <v>0</v>
      </c>
      <c r="N5480" s="33">
        <v>0</v>
      </c>
      <c r="O5480" s="33">
        <v>0</v>
      </c>
      <c r="P5480" s="33">
        <f t="shared" si="972"/>
        <v>5813700</v>
      </c>
      <c r="Q5480" s="33">
        <f t="shared" si="973"/>
        <v>1184.7156619180896</v>
      </c>
      <c r="R5480" s="33">
        <f t="shared" si="974"/>
        <v>5650916</v>
      </c>
      <c r="S5480" s="31"/>
      <c r="T5480" s="30" t="str">
        <f t="shared" si="975"/>
        <v>COP</v>
      </c>
      <c r="U5480" s="33">
        <v>0</v>
      </c>
      <c r="V5480" s="33">
        <v>0</v>
      </c>
      <c r="W5480" s="33">
        <v>0</v>
      </c>
      <c r="X5480" s="33">
        <f t="shared" si="976"/>
        <v>5813700</v>
      </c>
      <c r="Y5480" s="33">
        <f t="shared" si="977"/>
        <v>1184.7156619180896</v>
      </c>
      <c r="Z5480" s="33">
        <f t="shared" si="978"/>
        <v>5650916</v>
      </c>
      <c r="AA5480" s="34">
        <f t="shared" si="979"/>
        <v>0.0001393369447964378</v>
      </c>
      <c r="AB5480" s="33" t="s">
        <v>3370</v>
      </c>
      <c r="AC5480" s="35">
        <v>44910</v>
      </c>
      <c r="AD5480" s="33">
        <v>60</v>
      </c>
      <c r="AE5480" s="36">
        <f t="shared" si="980"/>
        <v>44970</v>
      </c>
    </row>
    <row r="5481" spans="2:31" ht="14.5" hidden="1">
      <c r="B5481" s="29" t="s">
        <v>4500</v>
      </c>
      <c r="C5481" s="30" t="str">
        <f t="shared" si="970"/>
        <v>(Acreedores quirografarios)</v>
      </c>
      <c r="D5481" s="30">
        <v>5</v>
      </c>
      <c r="E5481" s="30" t="s">
        <v>5688</v>
      </c>
      <c r="F5481" s="30" t="s">
        <v>5689</v>
      </c>
      <c r="G5481" s="30" t="s">
        <v>4912</v>
      </c>
      <c r="H5481" s="31" t="s">
        <v>4502</v>
      </c>
      <c r="I5481" s="31" t="s">
        <v>48</v>
      </c>
      <c r="J5481" s="32">
        <v>2640400</v>
      </c>
      <c r="K5481" s="33">
        <f t="shared" si="971"/>
        <v>538.06073566254702</v>
      </c>
      <c r="L5481" s="33">
        <v>2566469</v>
      </c>
      <c r="M5481" s="33">
        <v>0</v>
      </c>
      <c r="N5481" s="33">
        <v>0</v>
      </c>
      <c r="O5481" s="33">
        <v>0</v>
      </c>
      <c r="P5481" s="33">
        <f t="shared" si="972"/>
        <v>2640400</v>
      </c>
      <c r="Q5481" s="33">
        <f t="shared" si="973"/>
        <v>538.06073566254702</v>
      </c>
      <c r="R5481" s="33">
        <f t="shared" si="974"/>
        <v>2566469</v>
      </c>
      <c r="S5481" s="31"/>
      <c r="T5481" s="30" t="str">
        <f t="shared" si="975"/>
        <v>COP</v>
      </c>
      <c r="U5481" s="33">
        <v>0</v>
      </c>
      <c r="V5481" s="33">
        <v>0</v>
      </c>
      <c r="W5481" s="33">
        <v>0</v>
      </c>
      <c r="X5481" s="33">
        <f t="shared" si="976"/>
        <v>2640400</v>
      </c>
      <c r="Y5481" s="33">
        <f t="shared" si="977"/>
        <v>538.06073566254702</v>
      </c>
      <c r="Z5481" s="33">
        <f t="shared" si="978"/>
        <v>2566469</v>
      </c>
      <c r="AA5481" s="34">
        <f t="shared" si="979"/>
        <v>6.3282474801389525E-05</v>
      </c>
      <c r="AB5481" s="33" t="s">
        <v>3370</v>
      </c>
      <c r="AC5481" s="35">
        <v>44910</v>
      </c>
      <c r="AD5481" s="33">
        <v>60</v>
      </c>
      <c r="AE5481" s="36">
        <f t="shared" si="980"/>
        <v>44970</v>
      </c>
    </row>
    <row r="5482" spans="2:31" ht="14.5" hidden="1">
      <c r="B5482" s="29" t="s">
        <v>4500</v>
      </c>
      <c r="C5482" s="30" t="str">
        <f t="shared" si="970"/>
        <v>(Acreedores quirografarios)</v>
      </c>
      <c r="D5482" s="30">
        <v>5</v>
      </c>
      <c r="E5482" s="30" t="s">
        <v>5688</v>
      </c>
      <c r="F5482" s="30" t="s">
        <v>5689</v>
      </c>
      <c r="G5482" s="30" t="s">
        <v>4912</v>
      </c>
      <c r="H5482" s="31" t="s">
        <v>4503</v>
      </c>
      <c r="I5482" s="31" t="s">
        <v>48</v>
      </c>
      <c r="J5482" s="32">
        <v>4904700</v>
      </c>
      <c r="K5482" s="33">
        <f t="shared" si="971"/>
        <v>999.47964820696654</v>
      </c>
      <c r="L5482" s="33">
        <v>4767368</v>
      </c>
      <c r="M5482" s="33">
        <v>0</v>
      </c>
      <c r="N5482" s="33">
        <v>0</v>
      </c>
      <c r="O5482" s="33">
        <v>0</v>
      </c>
      <c r="P5482" s="33">
        <f t="shared" si="972"/>
        <v>4904700</v>
      </c>
      <c r="Q5482" s="33">
        <f t="shared" si="973"/>
        <v>999.47964820696654</v>
      </c>
      <c r="R5482" s="33">
        <f t="shared" si="974"/>
        <v>4767368</v>
      </c>
      <c r="S5482" s="31"/>
      <c r="T5482" s="30" t="str">
        <f t="shared" si="975"/>
        <v>COP</v>
      </c>
      <c r="U5482" s="33">
        <v>0</v>
      </c>
      <c r="V5482" s="33">
        <v>0</v>
      </c>
      <c r="W5482" s="33">
        <v>0</v>
      </c>
      <c r="X5482" s="33">
        <f t="shared" si="976"/>
        <v>4904700</v>
      </c>
      <c r="Y5482" s="33">
        <f t="shared" si="977"/>
        <v>999.47964820696654</v>
      </c>
      <c r="Z5482" s="33">
        <f t="shared" si="978"/>
        <v>4767368</v>
      </c>
      <c r="AA5482" s="34">
        <f t="shared" si="979"/>
        <v>0.00011755094073957284</v>
      </c>
      <c r="AB5482" s="33" t="s">
        <v>3370</v>
      </c>
      <c r="AC5482" s="35">
        <v>44936</v>
      </c>
      <c r="AD5482" s="33">
        <v>60</v>
      </c>
      <c r="AE5482" s="36">
        <f t="shared" si="980"/>
        <v>44996</v>
      </c>
    </row>
    <row r="5483" spans="2:31" ht="14.5" hidden="1">
      <c r="B5483" s="29" t="s">
        <v>4500</v>
      </c>
      <c r="C5483" s="30" t="str">
        <f t="shared" si="970"/>
        <v>(Acreedores quirografarios)</v>
      </c>
      <c r="D5483" s="30">
        <v>5</v>
      </c>
      <c r="E5483" s="30" t="s">
        <v>5688</v>
      </c>
      <c r="F5483" s="30" t="s">
        <v>5689</v>
      </c>
      <c r="G5483" s="30" t="s">
        <v>4912</v>
      </c>
      <c r="H5483" s="31" t="s">
        <v>4504</v>
      </c>
      <c r="I5483" s="31" t="s">
        <v>48</v>
      </c>
      <c r="J5483" s="32">
        <v>3217000</v>
      </c>
      <c r="K5483" s="33">
        <f t="shared" si="971"/>
        <v>655.56023774332516</v>
      </c>
      <c r="L5483" s="33">
        <v>3126924</v>
      </c>
      <c r="M5483" s="33">
        <v>0</v>
      </c>
      <c r="N5483" s="33">
        <v>0</v>
      </c>
      <c r="O5483" s="33">
        <v>0</v>
      </c>
      <c r="P5483" s="33">
        <f t="shared" si="972"/>
        <v>3217000</v>
      </c>
      <c r="Q5483" s="33">
        <f t="shared" si="973"/>
        <v>655.56023774332516</v>
      </c>
      <c r="R5483" s="33">
        <f t="shared" si="974"/>
        <v>3126924</v>
      </c>
      <c r="S5483" s="31"/>
      <c r="T5483" s="30" t="str">
        <f t="shared" si="975"/>
        <v>COP</v>
      </c>
      <c r="U5483" s="33">
        <v>0</v>
      </c>
      <c r="V5483" s="33">
        <v>0</v>
      </c>
      <c r="W5483" s="33">
        <v>0</v>
      </c>
      <c r="X5483" s="33">
        <f t="shared" si="976"/>
        <v>3217000</v>
      </c>
      <c r="Y5483" s="33">
        <f t="shared" si="977"/>
        <v>655.56023774332516</v>
      </c>
      <c r="Z5483" s="33">
        <f t="shared" si="978"/>
        <v>3126924</v>
      </c>
      <c r="AA5483" s="34">
        <f t="shared" si="979"/>
        <v>7.7101842740302001E-05</v>
      </c>
      <c r="AB5483" s="33" t="s">
        <v>3370</v>
      </c>
      <c r="AC5483" s="35">
        <v>44936</v>
      </c>
      <c r="AD5483" s="33">
        <v>60</v>
      </c>
      <c r="AE5483" s="36">
        <f t="shared" si="980"/>
        <v>44996</v>
      </c>
    </row>
    <row r="5484" spans="2:31" ht="14.5" hidden="1">
      <c r="B5484" s="29" t="s">
        <v>4505</v>
      </c>
      <c r="C5484" s="30" t="str">
        <f t="shared" si="970"/>
        <v>(Acreedores quirografarios)</v>
      </c>
      <c r="D5484" s="30">
        <v>5</v>
      </c>
      <c r="E5484" s="30" t="s">
        <v>5690</v>
      </c>
      <c r="F5484" s="30" t="s">
        <v>5691</v>
      </c>
      <c r="G5484" s="30" t="s">
        <v>3909</v>
      </c>
      <c r="H5484" s="31" t="s">
        <v>4506</v>
      </c>
      <c r="I5484" s="31" t="s">
        <v>48</v>
      </c>
      <c r="J5484" s="32">
        <v>2049148</v>
      </c>
      <c r="K5484" s="33">
        <f t="shared" si="971"/>
        <v>406.66477981487884</v>
      </c>
      <c r="L5484" s="33">
        <v>1939730</v>
      </c>
      <c r="M5484" s="33">
        <v>0</v>
      </c>
      <c r="N5484" s="33">
        <v>0</v>
      </c>
      <c r="O5484" s="33">
        <v>0</v>
      </c>
      <c r="P5484" s="33">
        <f t="shared" si="972"/>
        <v>2049148</v>
      </c>
      <c r="Q5484" s="33">
        <f t="shared" si="973"/>
        <v>406.66477981487884</v>
      </c>
      <c r="R5484" s="33">
        <f t="shared" si="974"/>
        <v>1939730</v>
      </c>
      <c r="S5484" s="31"/>
      <c r="T5484" s="30" t="str">
        <f t="shared" si="975"/>
        <v>COP</v>
      </c>
      <c r="U5484" s="33">
        <v>0</v>
      </c>
      <c r="V5484" s="33">
        <v>0</v>
      </c>
      <c r="W5484" s="33">
        <v>0</v>
      </c>
      <c r="X5484" s="33">
        <f t="shared" si="976"/>
        <v>2049148</v>
      </c>
      <c r="Y5484" s="33">
        <f t="shared" si="977"/>
        <v>406.66477981487884</v>
      </c>
      <c r="Z5484" s="33">
        <f t="shared" si="978"/>
        <v>1939730</v>
      </c>
      <c r="AA5484" s="34">
        <f t="shared" si="979"/>
        <v>4.7828715190598174E-05</v>
      </c>
      <c r="AB5484" s="33" t="s">
        <v>5241</v>
      </c>
      <c r="AC5484" s="35">
        <v>44916</v>
      </c>
      <c r="AD5484" s="33">
        <v>60</v>
      </c>
      <c r="AE5484" s="36">
        <f t="shared" si="980"/>
        <v>44976</v>
      </c>
    </row>
    <row r="5485" spans="2:31" ht="14.5" hidden="1">
      <c r="B5485" s="29" t="s">
        <v>4505</v>
      </c>
      <c r="C5485" s="30" t="str">
        <f t="shared" si="981" ref="C5485:C5546">+IF(D5485=1,$A$4,IF(D5485=2,$A$5,IF(D5485=3,$A$6,IF(D5485=4,$A$7,IF(D5485=5,$A$8,IF(D5485=6,$A$9,))))))</f>
        <v>(Acreedores quirografarios)</v>
      </c>
      <c r="D5485" s="30">
        <v>5</v>
      </c>
      <c r="E5485" s="30" t="s">
        <v>5690</v>
      </c>
      <c r="F5485" s="30" t="s">
        <v>5691</v>
      </c>
      <c r="G5485" s="30" t="s">
        <v>3909</v>
      </c>
      <c r="H5485" s="31" t="s">
        <v>4507</v>
      </c>
      <c r="I5485" s="31" t="s">
        <v>48</v>
      </c>
      <c r="J5485" s="32">
        <v>3084212</v>
      </c>
      <c r="K5485" s="33">
        <f t="shared" si="982" ref="K5485:K5546">+IF(I5485="USD",J5485,L5485/$L$3)</f>
        <v>644.40055766952833</v>
      </c>
      <c r="L5485" s="33">
        <v>3073694</v>
      </c>
      <c r="M5485" s="33">
        <v>0</v>
      </c>
      <c r="N5485" s="33">
        <v>0</v>
      </c>
      <c r="O5485" s="33">
        <v>0</v>
      </c>
      <c r="P5485" s="33">
        <f t="shared" si="983" ref="P5485:P5546">+J5485+M5485</f>
        <v>3084212</v>
      </c>
      <c r="Q5485" s="33">
        <f t="shared" si="984" ref="Q5485:Q5546">+K5485+N5485</f>
        <v>644.40055766952833</v>
      </c>
      <c r="R5485" s="33">
        <f t="shared" si="985" ref="R5485:R5546">+L5485+O5485</f>
        <v>3073694</v>
      </c>
      <c r="S5485" s="31"/>
      <c r="T5485" s="30" t="str">
        <f t="shared" si="986" ref="T5485:T5546">+I5485</f>
        <v>COP</v>
      </c>
      <c r="U5485" s="33">
        <v>0</v>
      </c>
      <c r="V5485" s="33">
        <v>0</v>
      </c>
      <c r="W5485" s="33">
        <v>0</v>
      </c>
      <c r="X5485" s="33">
        <f t="shared" si="987" ref="X5485:X5546">+P5485+U5485</f>
        <v>3084212</v>
      </c>
      <c r="Y5485" s="33">
        <f t="shared" si="988" ref="Y5485:Y5546">+Q5485+V5485</f>
        <v>644.40055766952833</v>
      </c>
      <c r="Z5485" s="33">
        <f t="shared" si="989" ref="Z5485:Z5546">+R5485+W5485</f>
        <v>3073694</v>
      </c>
      <c r="AA5485" s="34">
        <f t="shared" si="990" ref="AA5485:AA5546">+IF(D5485=1,Z5485/$C$4,IF(D5485=2,Z5485/$C$5,IF(D5485=3,Z5485/$C$6,IF(D5485=4,Z5485/$C$7,IF(D5485=5,Z5485/$C$8,IF(D5485=6,Z5485/$C$9))))))</f>
        <v>7.5789328880334101E-05</v>
      </c>
      <c r="AB5485" s="33" t="s">
        <v>5241</v>
      </c>
      <c r="AC5485" s="35">
        <v>44916</v>
      </c>
      <c r="AD5485" s="33">
        <v>60</v>
      </c>
      <c r="AE5485" s="36">
        <f t="shared" si="980"/>
        <v>44976</v>
      </c>
    </row>
    <row r="5486" spans="2:31" ht="14.5" hidden="1">
      <c r="B5486" s="29" t="s">
        <v>4505</v>
      </c>
      <c r="C5486" s="30" t="str">
        <f t="shared" si="981"/>
        <v>(Acreedores quirografarios)</v>
      </c>
      <c r="D5486" s="30">
        <v>5</v>
      </c>
      <c r="E5486" s="30" t="s">
        <v>5690</v>
      </c>
      <c r="F5486" s="30" t="s">
        <v>5691</v>
      </c>
      <c r="G5486" s="30" t="s">
        <v>3909</v>
      </c>
      <c r="H5486" s="31" t="s">
        <v>4508</v>
      </c>
      <c r="I5486" s="31" t="s">
        <v>48</v>
      </c>
      <c r="J5486" s="32">
        <v>3588217</v>
      </c>
      <c r="K5486" s="33">
        <f t="shared" si="982"/>
        <v>749.70491734540917</v>
      </c>
      <c r="L5486" s="33">
        <v>3575980</v>
      </c>
      <c r="M5486" s="33">
        <v>0</v>
      </c>
      <c r="N5486" s="33">
        <v>0</v>
      </c>
      <c r="O5486" s="33">
        <v>0</v>
      </c>
      <c r="P5486" s="33">
        <f t="shared" si="983"/>
        <v>3588217</v>
      </c>
      <c r="Q5486" s="33">
        <f t="shared" si="984"/>
        <v>749.70491734540917</v>
      </c>
      <c r="R5486" s="33">
        <f t="shared" si="985"/>
        <v>3575980</v>
      </c>
      <c r="S5486" s="31"/>
      <c r="T5486" s="30" t="str">
        <f t="shared" si="986"/>
        <v>COP</v>
      </c>
      <c r="U5486" s="33">
        <v>0</v>
      </c>
      <c r="V5486" s="33">
        <v>0</v>
      </c>
      <c r="W5486" s="33">
        <v>0</v>
      </c>
      <c r="X5486" s="33">
        <f t="shared" si="987"/>
        <v>3588217</v>
      </c>
      <c r="Y5486" s="33">
        <f t="shared" si="988"/>
        <v>749.70491734540917</v>
      </c>
      <c r="Z5486" s="33">
        <f t="shared" si="989"/>
        <v>3575980</v>
      </c>
      <c r="AA5486" s="34">
        <f t="shared" si="990"/>
        <v>8.8174400018185649E-05</v>
      </c>
      <c r="AB5486" s="33" t="s">
        <v>5241</v>
      </c>
      <c r="AC5486" s="35">
        <v>44952</v>
      </c>
      <c r="AD5486" s="33">
        <v>60</v>
      </c>
      <c r="AE5486" s="36">
        <f t="shared" si="980"/>
        <v>45012</v>
      </c>
    </row>
    <row r="5487" spans="2:31" ht="14.5" hidden="1">
      <c r="B5487" s="29" t="s">
        <v>4509</v>
      </c>
      <c r="C5487" s="30" t="str">
        <f t="shared" si="981"/>
        <v>(Acreedores quirografarios)</v>
      </c>
      <c r="D5487" s="30">
        <v>5</v>
      </c>
      <c r="E5487" s="30" t="s">
        <v>5692</v>
      </c>
      <c r="F5487" s="30" t="s">
        <v>5693</v>
      </c>
      <c r="G5487" s="30" t="s">
        <v>4912</v>
      </c>
      <c r="H5487" s="31">
        <v>156169</v>
      </c>
      <c r="I5487" s="31" t="s">
        <v>48</v>
      </c>
      <c r="J5487" s="14">
        <v>31872012</v>
      </c>
      <c r="K5487" s="33">
        <f t="shared" si="982"/>
        <v>6681.9736469700301</v>
      </c>
      <c r="L5487" s="33">
        <v>31872012</v>
      </c>
      <c r="M5487" s="33">
        <v>0</v>
      </c>
      <c r="N5487" s="33">
        <v>0</v>
      </c>
      <c r="O5487" s="33">
        <v>0</v>
      </c>
      <c r="P5487" s="33">
        <f t="shared" si="983"/>
        <v>31872012</v>
      </c>
      <c r="Q5487" s="33">
        <f t="shared" si="984"/>
        <v>6681.9736469700301</v>
      </c>
      <c r="R5487" s="33">
        <f t="shared" si="985"/>
        <v>31872012</v>
      </c>
      <c r="S5487" s="31"/>
      <c r="T5487" s="30" t="str">
        <f t="shared" si="986"/>
        <v>COP</v>
      </c>
      <c r="U5487" s="33">
        <v>0</v>
      </c>
      <c r="V5487" s="33">
        <v>0</v>
      </c>
      <c r="W5487" s="33">
        <v>0</v>
      </c>
      <c r="X5487" s="33">
        <f t="shared" si="987"/>
        <v>31872012</v>
      </c>
      <c r="Y5487" s="33">
        <f t="shared" si="988"/>
        <v>6681.9736469700301</v>
      </c>
      <c r="Z5487" s="33">
        <f t="shared" si="989"/>
        <v>31872012</v>
      </c>
      <c r="AA5487" s="34">
        <f t="shared" si="990"/>
        <v>0.00078588122290180974</v>
      </c>
      <c r="AB5487" s="33" t="s">
        <v>5694</v>
      </c>
      <c r="AC5487" s="35">
        <v>44897</v>
      </c>
      <c r="AD5487" s="33">
        <v>90</v>
      </c>
      <c r="AE5487" s="36">
        <f t="shared" si="980"/>
        <v>44987</v>
      </c>
    </row>
    <row r="5488" spans="2:31" ht="14.5" hidden="1">
      <c r="B5488" s="29" t="s">
        <v>4509</v>
      </c>
      <c r="C5488" s="30" t="str">
        <f t="shared" si="991" ref="C5488">+IF(D5488=1,$A$4,IF(D5488=2,$A$5,IF(D5488=3,$A$6,IF(D5488=4,$A$7,IF(D5488=5,$A$8,IF(D5488=6,$A$9,))))))</f>
        <v>(Acreedores quirografarios)</v>
      </c>
      <c r="D5488" s="30">
        <v>5</v>
      </c>
      <c r="E5488" s="30" t="s">
        <v>5692</v>
      </c>
      <c r="F5488" s="30" t="s">
        <v>5693</v>
      </c>
      <c r="G5488" s="30" t="s">
        <v>4912</v>
      </c>
      <c r="H5488" s="31" t="s">
        <v>4589</v>
      </c>
      <c r="I5488" s="31" t="s">
        <v>48</v>
      </c>
      <c r="J5488" s="14">
        <v>0</v>
      </c>
      <c r="K5488" s="33">
        <v>0</v>
      </c>
      <c r="L5488" s="33">
        <v>0</v>
      </c>
      <c r="M5488" s="33">
        <v>295561524</v>
      </c>
      <c r="N5488" s="33">
        <f>+M5488/L3</f>
        <v>61964.532217994274</v>
      </c>
      <c r="O5488" s="33">
        <f>+M5488</f>
        <v>295561524</v>
      </c>
      <c r="P5488" s="33">
        <f t="shared" si="992" ref="P5488">+J5488+M5488</f>
        <v>295561524</v>
      </c>
      <c r="Q5488" s="33">
        <f t="shared" si="993" ref="Q5488">+K5488+N5488</f>
        <v>61964.532217994274</v>
      </c>
      <c r="R5488" s="33">
        <f t="shared" si="994" ref="R5488">+L5488+O5488</f>
        <v>295561524</v>
      </c>
      <c r="S5488" s="31"/>
      <c r="T5488" s="30" t="str">
        <f t="shared" si="995" ref="T5488">+I5488</f>
        <v>COP</v>
      </c>
      <c r="U5488" s="33">
        <v>0</v>
      </c>
      <c r="V5488" s="33">
        <v>0</v>
      </c>
      <c r="W5488" s="33">
        <v>0</v>
      </c>
      <c r="X5488" s="33">
        <f t="shared" si="996" ref="X5488">+P5488+U5488</f>
        <v>295561524</v>
      </c>
      <c r="Y5488" s="33">
        <f t="shared" si="997" ref="Y5488">+Q5488+V5488</f>
        <v>61964.532217994274</v>
      </c>
      <c r="Z5488" s="33">
        <f t="shared" si="998" ref="Z5488">+R5488+W5488</f>
        <v>295561524</v>
      </c>
      <c r="AA5488" s="34">
        <f t="shared" si="999" ref="AA5488">+IF(D5488=1,Z5488/$C$4,IF(D5488=2,Z5488/$C$5,IF(D5488=3,Z5488/$C$6,IF(D5488=4,Z5488/$C$7,IF(D5488=5,Z5488/$C$8,IF(D5488=6,Z5488/$C$9))))))</f>
        <v>0.0072877812647611506</v>
      </c>
      <c r="AB5488" s="33" t="s">
        <v>5694</v>
      </c>
      <c r="AC5488" s="35">
        <v>44966</v>
      </c>
      <c r="AD5488" s="33">
        <v>90</v>
      </c>
      <c r="AE5488" s="36">
        <f t="shared" si="1000" ref="AE5488">+AD5488+AC5488</f>
        <v>45056</v>
      </c>
    </row>
    <row r="5489" spans="2:31" ht="14.5" hidden="1">
      <c r="B5489" s="29" t="s">
        <v>4509</v>
      </c>
      <c r="C5489" s="30" t="str">
        <f t="shared" si="981"/>
        <v>(Acreedores quirografarios)</v>
      </c>
      <c r="D5489" s="30">
        <v>5</v>
      </c>
      <c r="E5489" s="30" t="s">
        <v>5692</v>
      </c>
      <c r="F5489" s="30" t="s">
        <v>5693</v>
      </c>
      <c r="G5489" s="30" t="s">
        <v>4912</v>
      </c>
      <c r="H5489" s="31">
        <v>156168</v>
      </c>
      <c r="I5489" s="31" t="s">
        <v>48</v>
      </c>
      <c r="J5489" s="32">
        <v>48243166</v>
      </c>
      <c r="K5489" s="33">
        <f t="shared" si="982"/>
        <v>10114.189335094394</v>
      </c>
      <c r="L5489" s="33">
        <v>48243166</v>
      </c>
      <c r="M5489" s="33">
        <v>0</v>
      </c>
      <c r="N5489" s="33">
        <v>0</v>
      </c>
      <c r="O5489" s="33">
        <v>0</v>
      </c>
      <c r="P5489" s="33">
        <f t="shared" si="983"/>
        <v>48243166</v>
      </c>
      <c r="Q5489" s="33">
        <f t="shared" si="984"/>
        <v>10114.189335094394</v>
      </c>
      <c r="R5489" s="33">
        <f t="shared" si="985"/>
        <v>48243166</v>
      </c>
      <c r="S5489" s="31"/>
      <c r="T5489" s="30" t="str">
        <f t="shared" si="986"/>
        <v>COP</v>
      </c>
      <c r="U5489" s="33">
        <v>0</v>
      </c>
      <c r="V5489" s="33">
        <v>0</v>
      </c>
      <c r="W5489" s="33">
        <v>0</v>
      </c>
      <c r="X5489" s="33">
        <f t="shared" si="987"/>
        <v>48243166</v>
      </c>
      <c r="Y5489" s="33">
        <f t="shared" si="988"/>
        <v>10114.189335094394</v>
      </c>
      <c r="Z5489" s="33">
        <f t="shared" si="989"/>
        <v>48243166</v>
      </c>
      <c r="AA5489" s="34">
        <f t="shared" si="990"/>
        <v>0.0011895514563917398</v>
      </c>
      <c r="AB5489" s="33" t="s">
        <v>5694</v>
      </c>
      <c r="AC5489" s="35">
        <v>44897</v>
      </c>
      <c r="AD5489" s="33">
        <v>90</v>
      </c>
      <c r="AE5489" s="36">
        <f t="shared" si="980"/>
        <v>44987</v>
      </c>
    </row>
    <row r="5490" spans="2:31" ht="14.5" hidden="1">
      <c r="B5490" s="29" t="s">
        <v>4509</v>
      </c>
      <c r="C5490" s="30" t="str">
        <f t="shared" si="981"/>
        <v>(Acreedores quirografarios)</v>
      </c>
      <c r="D5490" s="30">
        <v>5</v>
      </c>
      <c r="E5490" s="30" t="s">
        <v>5692</v>
      </c>
      <c r="F5490" s="30" t="s">
        <v>5693</v>
      </c>
      <c r="G5490" s="30" t="s">
        <v>4912</v>
      </c>
      <c r="H5490" s="31">
        <v>156170</v>
      </c>
      <c r="I5490" s="31" t="s">
        <v>48</v>
      </c>
      <c r="J5490" s="32">
        <v>149978658</v>
      </c>
      <c r="K5490" s="33">
        <f t="shared" si="982"/>
        <v>31443.055441995028</v>
      </c>
      <c r="L5490" s="33">
        <v>149978658</v>
      </c>
      <c r="M5490" s="33">
        <v>0</v>
      </c>
      <c r="N5490" s="33">
        <v>0</v>
      </c>
      <c r="O5490" s="33">
        <v>0</v>
      </c>
      <c r="P5490" s="33">
        <f t="shared" si="983"/>
        <v>149978658</v>
      </c>
      <c r="Q5490" s="33">
        <f t="shared" si="984"/>
        <v>31443.055441995028</v>
      </c>
      <c r="R5490" s="33">
        <f t="shared" si="985"/>
        <v>149978658</v>
      </c>
      <c r="S5490" s="31"/>
      <c r="T5490" s="30" t="str">
        <f t="shared" si="986"/>
        <v>COP</v>
      </c>
      <c r="U5490" s="33">
        <v>0</v>
      </c>
      <c r="V5490" s="33">
        <v>0</v>
      </c>
      <c r="W5490" s="33">
        <v>0</v>
      </c>
      <c r="X5490" s="33">
        <f t="shared" si="987"/>
        <v>149978658</v>
      </c>
      <c r="Y5490" s="33">
        <f t="shared" si="988"/>
        <v>31443.055441995028</v>
      </c>
      <c r="Z5490" s="33">
        <f t="shared" si="989"/>
        <v>149978658</v>
      </c>
      <c r="AA5490" s="34">
        <f t="shared" si="990"/>
        <v>0.0036980850521207221</v>
      </c>
      <c r="AB5490" s="33" t="s">
        <v>5694</v>
      </c>
      <c r="AC5490" s="35">
        <v>44897</v>
      </c>
      <c r="AD5490" s="33">
        <v>90</v>
      </c>
      <c r="AE5490" s="36">
        <f t="shared" si="980"/>
        <v>44987</v>
      </c>
    </row>
    <row r="5491" spans="2:31" ht="14.5" hidden="1">
      <c r="B5491" s="29" t="s">
        <v>4509</v>
      </c>
      <c r="C5491" s="30" t="str">
        <f t="shared" si="981"/>
        <v>(Acreedores quirografarios)</v>
      </c>
      <c r="D5491" s="30">
        <v>5</v>
      </c>
      <c r="E5491" s="30" t="s">
        <v>5692</v>
      </c>
      <c r="F5491" s="30" t="s">
        <v>5693</v>
      </c>
      <c r="G5491" s="30" t="s">
        <v>4912</v>
      </c>
      <c r="H5491" s="31">
        <v>156167</v>
      </c>
      <c r="I5491" s="31" t="s">
        <v>48</v>
      </c>
      <c r="J5491" s="32">
        <v>1076332933</v>
      </c>
      <c r="K5491" s="33">
        <f t="shared" si="982"/>
        <v>225653.41321005899</v>
      </c>
      <c r="L5491" s="33">
        <v>1076332933</v>
      </c>
      <c r="M5491" s="33">
        <v>0</v>
      </c>
      <c r="N5491" s="33">
        <v>0</v>
      </c>
      <c r="O5491" s="33">
        <v>0</v>
      </c>
      <c r="P5491" s="33">
        <f t="shared" si="983"/>
        <v>1076332933</v>
      </c>
      <c r="Q5491" s="33">
        <f t="shared" si="984"/>
        <v>225653.41321005899</v>
      </c>
      <c r="R5491" s="33">
        <f t="shared" si="985"/>
        <v>1076332933</v>
      </c>
      <c r="S5491" s="31"/>
      <c r="T5491" s="30" t="str">
        <f t="shared" si="986"/>
        <v>COP</v>
      </c>
      <c r="U5491" s="33">
        <v>0</v>
      </c>
      <c r="V5491" s="33">
        <v>0</v>
      </c>
      <c r="W5491" s="33">
        <v>0</v>
      </c>
      <c r="X5491" s="33">
        <f t="shared" si="987"/>
        <v>1076332933</v>
      </c>
      <c r="Y5491" s="33">
        <f t="shared" si="988"/>
        <v>225653.41321005899</v>
      </c>
      <c r="Z5491" s="33">
        <f t="shared" si="989"/>
        <v>1076332933</v>
      </c>
      <c r="AA5491" s="34">
        <f t="shared" si="990"/>
        <v>0.026539580922457347</v>
      </c>
      <c r="AB5491" s="33" t="s">
        <v>5694</v>
      </c>
      <c r="AC5491" s="35">
        <v>44897</v>
      </c>
      <c r="AD5491" s="33">
        <v>90</v>
      </c>
      <c r="AE5491" s="36">
        <f t="shared" si="980"/>
        <v>44987</v>
      </c>
    </row>
    <row r="5492" spans="2:31" ht="14.5" hidden="1">
      <c r="B5492" s="29" t="s">
        <v>4509</v>
      </c>
      <c r="C5492" s="30" t="str">
        <f t="shared" si="981"/>
        <v>(Acreedores quirografarios)</v>
      </c>
      <c r="D5492" s="30">
        <v>5</v>
      </c>
      <c r="E5492" s="30" t="s">
        <v>5692</v>
      </c>
      <c r="F5492" s="30" t="s">
        <v>5693</v>
      </c>
      <c r="G5492" s="30" t="s">
        <v>4912</v>
      </c>
      <c r="H5492" s="31">
        <v>157104</v>
      </c>
      <c r="I5492" s="31" t="s">
        <v>48</v>
      </c>
      <c r="J5492" s="32">
        <v>49826896</v>
      </c>
      <c r="K5492" s="33">
        <f t="shared" si="982"/>
        <v>10446.218644192164</v>
      </c>
      <c r="L5492" s="33">
        <v>49826896</v>
      </c>
      <c r="M5492" s="33">
        <v>0</v>
      </c>
      <c r="N5492" s="33">
        <v>0</v>
      </c>
      <c r="O5492" s="33">
        <v>0</v>
      </c>
      <c r="P5492" s="33">
        <f t="shared" si="983"/>
        <v>49826896</v>
      </c>
      <c r="Q5492" s="33">
        <f t="shared" si="984"/>
        <v>10446.218644192164</v>
      </c>
      <c r="R5492" s="33">
        <f t="shared" si="985"/>
        <v>49826896</v>
      </c>
      <c r="S5492" s="31"/>
      <c r="T5492" s="30" t="str">
        <f t="shared" si="986"/>
        <v>COP</v>
      </c>
      <c r="U5492" s="33">
        <v>0</v>
      </c>
      <c r="V5492" s="33">
        <v>0</v>
      </c>
      <c r="W5492" s="33">
        <v>0</v>
      </c>
      <c r="X5492" s="33">
        <f t="shared" si="987"/>
        <v>49826896</v>
      </c>
      <c r="Y5492" s="33">
        <f t="shared" si="988"/>
        <v>10446.218644192164</v>
      </c>
      <c r="Z5492" s="33">
        <f t="shared" si="989"/>
        <v>49826896</v>
      </c>
      <c r="AA5492" s="34">
        <f t="shared" si="990"/>
        <v>0.0012286021341194678</v>
      </c>
      <c r="AB5492" s="33" t="s">
        <v>5694</v>
      </c>
      <c r="AC5492" s="35">
        <v>44922</v>
      </c>
      <c r="AD5492" s="33">
        <v>90</v>
      </c>
      <c r="AE5492" s="36">
        <f t="shared" si="980"/>
        <v>45012</v>
      </c>
    </row>
    <row r="5493" spans="2:31" ht="14.5" hidden="1">
      <c r="B5493" s="29" t="s">
        <v>4509</v>
      </c>
      <c r="C5493" s="30" t="str">
        <f t="shared" si="981"/>
        <v>(Acreedores quirografarios)</v>
      </c>
      <c r="D5493" s="30">
        <v>5</v>
      </c>
      <c r="E5493" s="30" t="s">
        <v>5692</v>
      </c>
      <c r="F5493" s="30" t="s">
        <v>5693</v>
      </c>
      <c r="G5493" s="30" t="s">
        <v>4912</v>
      </c>
      <c r="H5493" s="31">
        <v>157103</v>
      </c>
      <c r="I5493" s="31" t="s">
        <v>48</v>
      </c>
      <c r="J5493" s="32">
        <v>1077159728</v>
      </c>
      <c r="K5493" s="33">
        <f t="shared" si="982"/>
        <v>225826.75094604649</v>
      </c>
      <c r="L5493" s="33">
        <v>1077159728</v>
      </c>
      <c r="M5493" s="33">
        <v>0</v>
      </c>
      <c r="N5493" s="33">
        <v>0</v>
      </c>
      <c r="O5493" s="33">
        <v>0</v>
      </c>
      <c r="P5493" s="33">
        <f t="shared" si="983"/>
        <v>1077159728</v>
      </c>
      <c r="Q5493" s="33">
        <f t="shared" si="984"/>
        <v>225826.75094604649</v>
      </c>
      <c r="R5493" s="33">
        <f t="shared" si="985"/>
        <v>1077159728</v>
      </c>
      <c r="S5493" s="31"/>
      <c r="T5493" s="30" t="str">
        <f t="shared" si="986"/>
        <v>COP</v>
      </c>
      <c r="U5493" s="33">
        <v>0</v>
      </c>
      <c r="V5493" s="33">
        <v>0</v>
      </c>
      <c r="W5493" s="33">
        <v>0</v>
      </c>
      <c r="X5493" s="33">
        <f t="shared" si="987"/>
        <v>1077159728</v>
      </c>
      <c r="Y5493" s="33">
        <f t="shared" si="988"/>
        <v>225826.75094604649</v>
      </c>
      <c r="Z5493" s="33">
        <f t="shared" si="989"/>
        <v>1077159728</v>
      </c>
      <c r="AA5493" s="34">
        <f t="shared" si="990"/>
        <v>0.026559967544603734</v>
      </c>
      <c r="AB5493" s="33" t="s">
        <v>5694</v>
      </c>
      <c r="AC5493" s="35">
        <v>44922</v>
      </c>
      <c r="AD5493" s="33">
        <v>90</v>
      </c>
      <c r="AE5493" s="36">
        <f t="shared" si="980"/>
        <v>45012</v>
      </c>
    </row>
    <row r="5494" spans="2:31" ht="14.5" hidden="1">
      <c r="B5494" s="29" t="s">
        <v>4509</v>
      </c>
      <c r="C5494" s="30" t="str">
        <f t="shared" si="981"/>
        <v>(Acreedores quirografarios)</v>
      </c>
      <c r="D5494" s="30">
        <v>5</v>
      </c>
      <c r="E5494" s="30" t="s">
        <v>5692</v>
      </c>
      <c r="F5494" s="30" t="s">
        <v>5693</v>
      </c>
      <c r="G5494" s="30" t="s">
        <v>4912</v>
      </c>
      <c r="H5494" s="31">
        <v>157106</v>
      </c>
      <c r="I5494" s="31" t="s">
        <v>48</v>
      </c>
      <c r="J5494" s="32">
        <v>107379057</v>
      </c>
      <c r="K5494" s="33">
        <f t="shared" si="982"/>
        <v>22512.040630208496</v>
      </c>
      <c r="L5494" s="33">
        <v>107379057</v>
      </c>
      <c r="M5494" s="33">
        <v>0</v>
      </c>
      <c r="N5494" s="33">
        <v>0</v>
      </c>
      <c r="O5494" s="33">
        <v>0</v>
      </c>
      <c r="P5494" s="33">
        <f t="shared" si="983"/>
        <v>107379057</v>
      </c>
      <c r="Q5494" s="33">
        <f t="shared" si="984"/>
        <v>22512.040630208496</v>
      </c>
      <c r="R5494" s="33">
        <f t="shared" si="985"/>
        <v>107379057</v>
      </c>
      <c r="S5494" s="31"/>
      <c r="T5494" s="30" t="str">
        <f t="shared" si="986"/>
        <v>COP</v>
      </c>
      <c r="U5494" s="33">
        <v>0</v>
      </c>
      <c r="V5494" s="33">
        <v>0</v>
      </c>
      <c r="W5494" s="33">
        <v>0</v>
      </c>
      <c r="X5494" s="33">
        <f t="shared" si="987"/>
        <v>107379057</v>
      </c>
      <c r="Y5494" s="33">
        <f t="shared" si="988"/>
        <v>22512.040630208496</v>
      </c>
      <c r="Z5494" s="33">
        <f t="shared" si="989"/>
        <v>107379057</v>
      </c>
      <c r="AA5494" s="34">
        <f t="shared" si="990"/>
        <v>0.0026476892839147753</v>
      </c>
      <c r="AB5494" s="33" t="s">
        <v>5694</v>
      </c>
      <c r="AC5494" s="35">
        <v>44922</v>
      </c>
      <c r="AD5494" s="33">
        <v>90</v>
      </c>
      <c r="AE5494" s="36">
        <f t="shared" si="980"/>
        <v>45012</v>
      </c>
    </row>
    <row r="5495" spans="2:31" ht="14.5" hidden="1">
      <c r="B5495" s="29" t="s">
        <v>4509</v>
      </c>
      <c r="C5495" s="30" t="str">
        <f t="shared" si="981"/>
        <v>(Acreedores quirografarios)</v>
      </c>
      <c r="D5495" s="30">
        <v>5</v>
      </c>
      <c r="E5495" s="30" t="s">
        <v>5692</v>
      </c>
      <c r="F5495" s="30" t="s">
        <v>5693</v>
      </c>
      <c r="G5495" s="30" t="s">
        <v>4912</v>
      </c>
      <c r="H5495" s="31">
        <v>157105</v>
      </c>
      <c r="I5495" s="31" t="s">
        <v>48</v>
      </c>
      <c r="J5495" s="32">
        <v>32630220</v>
      </c>
      <c r="K5495" s="33">
        <f t="shared" si="982"/>
        <v>6840.9321047831691</v>
      </c>
      <c r="L5495" s="33">
        <v>32630220</v>
      </c>
      <c r="M5495" s="33">
        <v>0</v>
      </c>
      <c r="N5495" s="33">
        <v>0</v>
      </c>
      <c r="O5495" s="33">
        <v>0</v>
      </c>
      <c r="P5495" s="33">
        <f t="shared" si="983"/>
        <v>32630220</v>
      </c>
      <c r="Q5495" s="33">
        <f t="shared" si="984"/>
        <v>6840.9321047831691</v>
      </c>
      <c r="R5495" s="33">
        <f t="shared" si="985"/>
        <v>32630220</v>
      </c>
      <c r="S5495" s="31"/>
      <c r="T5495" s="30" t="str">
        <f t="shared" si="986"/>
        <v>COP</v>
      </c>
      <c r="U5495" s="33">
        <v>0</v>
      </c>
      <c r="V5495" s="33">
        <v>0</v>
      </c>
      <c r="W5495" s="33">
        <v>0</v>
      </c>
      <c r="X5495" s="33">
        <f t="shared" si="987"/>
        <v>32630220</v>
      </c>
      <c r="Y5495" s="33">
        <f t="shared" si="988"/>
        <v>6840.9321047831691</v>
      </c>
      <c r="Z5495" s="33">
        <f t="shared" si="989"/>
        <v>32630220</v>
      </c>
      <c r="AA5495" s="34">
        <f t="shared" si="990"/>
        <v>0.00080457666736430346</v>
      </c>
      <c r="AB5495" s="33" t="s">
        <v>5694</v>
      </c>
      <c r="AC5495" s="35">
        <v>44922</v>
      </c>
      <c r="AD5495" s="33">
        <v>90</v>
      </c>
      <c r="AE5495" s="36">
        <f t="shared" si="980"/>
        <v>45012</v>
      </c>
    </row>
    <row r="5496" spans="2:31" ht="14.5" hidden="1">
      <c r="B5496" s="29" t="s">
        <v>4509</v>
      </c>
      <c r="C5496" s="30" t="str">
        <f t="shared" si="981"/>
        <v>(Acreedores quirografarios)</v>
      </c>
      <c r="D5496" s="30">
        <v>5</v>
      </c>
      <c r="E5496" s="30" t="s">
        <v>5692</v>
      </c>
      <c r="F5496" s="30" t="s">
        <v>5693</v>
      </c>
      <c r="G5496" s="30" t="s">
        <v>4912</v>
      </c>
      <c r="H5496" s="31">
        <v>157573</v>
      </c>
      <c r="I5496" s="31" t="s">
        <v>48</v>
      </c>
      <c r="J5496" s="32">
        <v>38464284</v>
      </c>
      <c r="K5496" s="33">
        <f t="shared" si="982"/>
        <v>8064.0447812824295</v>
      </c>
      <c r="L5496" s="33">
        <v>38464284</v>
      </c>
      <c r="M5496" s="33">
        <v>0</v>
      </c>
      <c r="N5496" s="33">
        <v>0</v>
      </c>
      <c r="O5496" s="33">
        <v>0</v>
      </c>
      <c r="P5496" s="33">
        <f t="shared" si="983"/>
        <v>38464284</v>
      </c>
      <c r="Q5496" s="33">
        <f t="shared" si="984"/>
        <v>8064.0447812824295</v>
      </c>
      <c r="R5496" s="33">
        <f t="shared" si="985"/>
        <v>38464284</v>
      </c>
      <c r="S5496" s="31"/>
      <c r="T5496" s="30" t="str">
        <f t="shared" si="986"/>
        <v>COP</v>
      </c>
      <c r="U5496" s="33">
        <v>0</v>
      </c>
      <c r="V5496" s="33">
        <v>0</v>
      </c>
      <c r="W5496" s="33">
        <v>0</v>
      </c>
      <c r="X5496" s="33">
        <f t="shared" si="987"/>
        <v>38464284</v>
      </c>
      <c r="Y5496" s="33">
        <f t="shared" si="988"/>
        <v>8064.0447812824295</v>
      </c>
      <c r="Z5496" s="33">
        <f t="shared" si="989"/>
        <v>38464284</v>
      </c>
      <c r="AA5496" s="34">
        <f t="shared" si="990"/>
        <v>0.00094842956723166743</v>
      </c>
      <c r="AB5496" s="33" t="s">
        <v>5694</v>
      </c>
      <c r="AC5496" s="35">
        <v>44958</v>
      </c>
      <c r="AD5496" s="33">
        <v>90</v>
      </c>
      <c r="AE5496" s="36">
        <f t="shared" si="980"/>
        <v>45048</v>
      </c>
    </row>
    <row r="5497" spans="2:31" ht="14.5" hidden="1">
      <c r="B5497" s="29" t="s">
        <v>4509</v>
      </c>
      <c r="C5497" s="30" t="str">
        <f t="shared" si="981"/>
        <v>(Acreedores quirografarios)</v>
      </c>
      <c r="D5497" s="30">
        <v>5</v>
      </c>
      <c r="E5497" s="30" t="s">
        <v>5692</v>
      </c>
      <c r="F5497" s="30" t="s">
        <v>5693</v>
      </c>
      <c r="G5497" s="30" t="s">
        <v>4912</v>
      </c>
      <c r="H5497" s="31">
        <v>157572</v>
      </c>
      <c r="I5497" s="31" t="s">
        <v>48</v>
      </c>
      <c r="J5497" s="32">
        <v>49467012</v>
      </c>
      <c r="K5497" s="33">
        <f t="shared" si="982"/>
        <v>10370.768892103524</v>
      </c>
      <c r="L5497" s="33">
        <v>49467012</v>
      </c>
      <c r="M5497" s="33">
        <v>0</v>
      </c>
      <c r="N5497" s="33">
        <v>0</v>
      </c>
      <c r="O5497" s="33">
        <v>0</v>
      </c>
      <c r="P5497" s="33">
        <f t="shared" si="983"/>
        <v>49467012</v>
      </c>
      <c r="Q5497" s="33">
        <f t="shared" si="984"/>
        <v>10370.768892103524</v>
      </c>
      <c r="R5497" s="33">
        <f t="shared" si="985"/>
        <v>49467012</v>
      </c>
      <c r="S5497" s="31"/>
      <c r="T5497" s="30" t="str">
        <f t="shared" si="986"/>
        <v>COP</v>
      </c>
      <c r="U5497" s="33">
        <v>0</v>
      </c>
      <c r="V5497" s="33">
        <v>0</v>
      </c>
      <c r="W5497" s="33">
        <v>0</v>
      </c>
      <c r="X5497" s="33">
        <f t="shared" si="987"/>
        <v>49467012</v>
      </c>
      <c r="Y5497" s="33">
        <f t="shared" si="988"/>
        <v>10370.768892103524</v>
      </c>
      <c r="Z5497" s="33">
        <f t="shared" si="989"/>
        <v>49467012</v>
      </c>
      <c r="AA5497" s="34">
        <f t="shared" si="990"/>
        <v>0.0012197283272815816</v>
      </c>
      <c r="AB5497" s="33" t="s">
        <v>5694</v>
      </c>
      <c r="AC5497" s="35">
        <v>44958</v>
      </c>
      <c r="AD5497" s="33">
        <v>90</v>
      </c>
      <c r="AE5497" s="36">
        <f t="shared" si="980"/>
        <v>45048</v>
      </c>
    </row>
    <row r="5498" spans="2:31" ht="14.5" hidden="1">
      <c r="B5498" s="29" t="s">
        <v>4509</v>
      </c>
      <c r="C5498" s="30" t="str">
        <f t="shared" si="981"/>
        <v>(Acreedores quirografarios)</v>
      </c>
      <c r="D5498" s="30">
        <v>5</v>
      </c>
      <c r="E5498" s="30" t="s">
        <v>5692</v>
      </c>
      <c r="F5498" s="30" t="s">
        <v>5693</v>
      </c>
      <c r="G5498" s="30" t="s">
        <v>4912</v>
      </c>
      <c r="H5498" s="31">
        <v>157571</v>
      </c>
      <c r="I5498" s="31" t="s">
        <v>48</v>
      </c>
      <c r="J5498" s="32">
        <v>1123542547</v>
      </c>
      <c r="K5498" s="33">
        <f t="shared" si="982"/>
        <v>235550.91816304493</v>
      </c>
      <c r="L5498" s="33">
        <v>1123542547</v>
      </c>
      <c r="M5498" s="33">
        <v>0</v>
      </c>
      <c r="N5498" s="33">
        <v>0</v>
      </c>
      <c r="O5498" s="33">
        <v>0</v>
      </c>
      <c r="P5498" s="33">
        <f t="shared" si="983"/>
        <v>1123542547</v>
      </c>
      <c r="Q5498" s="33">
        <f t="shared" si="984"/>
        <v>235550.91816304493</v>
      </c>
      <c r="R5498" s="33">
        <f t="shared" si="985"/>
        <v>1123542547</v>
      </c>
      <c r="S5498" s="31"/>
      <c r="T5498" s="30" t="str">
        <f t="shared" si="986"/>
        <v>COP</v>
      </c>
      <c r="U5498" s="33">
        <v>0</v>
      </c>
      <c r="V5498" s="33">
        <v>0</v>
      </c>
      <c r="W5498" s="33">
        <v>0</v>
      </c>
      <c r="X5498" s="33">
        <f t="shared" si="987"/>
        <v>1123542547</v>
      </c>
      <c r="Y5498" s="33">
        <f t="shared" si="988"/>
        <v>235550.91816304493</v>
      </c>
      <c r="Z5498" s="33">
        <f t="shared" si="989"/>
        <v>1123542547</v>
      </c>
      <c r="AA5498" s="34">
        <f t="shared" si="990"/>
        <v>0.027703647664872051</v>
      </c>
      <c r="AB5498" s="33" t="s">
        <v>5694</v>
      </c>
      <c r="AC5498" s="35">
        <v>44958</v>
      </c>
      <c r="AD5498" s="33">
        <v>90</v>
      </c>
      <c r="AE5498" s="36">
        <f t="shared" si="980"/>
        <v>45048</v>
      </c>
    </row>
    <row r="5499" spans="2:31" ht="14.5" hidden="1">
      <c r="B5499" s="29" t="s">
        <v>4509</v>
      </c>
      <c r="C5499" s="30" t="str">
        <f t="shared" si="981"/>
        <v>(Acreedores quirografarios)</v>
      </c>
      <c r="D5499" s="30">
        <v>5</v>
      </c>
      <c r="E5499" s="30" t="s">
        <v>5692</v>
      </c>
      <c r="F5499" s="30" t="s">
        <v>5693</v>
      </c>
      <c r="G5499" s="30" t="s">
        <v>4912</v>
      </c>
      <c r="H5499" s="31">
        <v>157574</v>
      </c>
      <c r="I5499" s="31" t="s">
        <v>48</v>
      </c>
      <c r="J5499" s="32">
        <v>140246963</v>
      </c>
      <c r="K5499" s="33">
        <f t="shared" si="982"/>
        <v>29402.803652106457</v>
      </c>
      <c r="L5499" s="33">
        <v>140246963</v>
      </c>
      <c r="M5499" s="33">
        <v>0</v>
      </c>
      <c r="N5499" s="33">
        <v>0</v>
      </c>
      <c r="O5499" s="33">
        <v>0</v>
      </c>
      <c r="P5499" s="33">
        <f t="shared" si="983"/>
        <v>140246963</v>
      </c>
      <c r="Q5499" s="33">
        <f t="shared" si="984"/>
        <v>29402.803652106457</v>
      </c>
      <c r="R5499" s="33">
        <f t="shared" si="985"/>
        <v>140246963</v>
      </c>
      <c r="S5499" s="31"/>
      <c r="T5499" s="30" t="str">
        <f t="shared" si="986"/>
        <v>COP</v>
      </c>
      <c r="U5499" s="33">
        <v>0</v>
      </c>
      <c r="V5499" s="33">
        <v>0</v>
      </c>
      <c r="W5499" s="33">
        <v>0</v>
      </c>
      <c r="X5499" s="33">
        <f t="shared" si="987"/>
        <v>140246963</v>
      </c>
      <c r="Y5499" s="33">
        <f t="shared" si="988"/>
        <v>29402.803652106457</v>
      </c>
      <c r="Z5499" s="33">
        <f t="shared" si="989"/>
        <v>140246963</v>
      </c>
      <c r="AA5499" s="34">
        <f t="shared" si="990"/>
        <v>0.0034581266721004263</v>
      </c>
      <c r="AB5499" s="33" t="s">
        <v>5694</v>
      </c>
      <c r="AC5499" s="35">
        <v>44958</v>
      </c>
      <c r="AD5499" s="33">
        <v>90</v>
      </c>
      <c r="AE5499" s="36">
        <f t="shared" si="980"/>
        <v>45048</v>
      </c>
    </row>
    <row r="5500" spans="2:31" ht="14.5" hidden="1">
      <c r="B5500" s="29" t="s">
        <v>4510</v>
      </c>
      <c r="C5500" s="30" t="str">
        <f t="shared" si="981"/>
        <v>(Acreedores quirografarios)</v>
      </c>
      <c r="D5500" s="30">
        <v>5</v>
      </c>
      <c r="E5500" s="30" t="s">
        <v>5695</v>
      </c>
      <c r="F5500" s="30" t="s">
        <v>5696</v>
      </c>
      <c r="G5500" s="30" t="s">
        <v>4912</v>
      </c>
      <c r="H5500" s="31" t="s">
        <v>4511</v>
      </c>
      <c r="I5500" s="31" t="s">
        <v>48</v>
      </c>
      <c r="J5500" s="32">
        <v>2827093</v>
      </c>
      <c r="K5500" s="33">
        <f t="shared" si="982"/>
        <v>592.70060903382705</v>
      </c>
      <c r="L5500" s="33">
        <v>2827093</v>
      </c>
      <c r="M5500" s="33">
        <v>0</v>
      </c>
      <c r="N5500" s="33">
        <v>0</v>
      </c>
      <c r="O5500" s="33">
        <v>0</v>
      </c>
      <c r="P5500" s="33">
        <f t="shared" si="983"/>
        <v>2827093</v>
      </c>
      <c r="Q5500" s="33">
        <f t="shared" si="984"/>
        <v>592.70060903382705</v>
      </c>
      <c r="R5500" s="33">
        <f t="shared" si="985"/>
        <v>2827093</v>
      </c>
      <c r="S5500" s="31"/>
      <c r="T5500" s="30" t="str">
        <f t="shared" si="986"/>
        <v>COP</v>
      </c>
      <c r="U5500" s="33">
        <v>0</v>
      </c>
      <c r="V5500" s="33">
        <v>0</v>
      </c>
      <c r="W5500" s="33">
        <v>0</v>
      </c>
      <c r="X5500" s="33">
        <f t="shared" si="987"/>
        <v>2827093</v>
      </c>
      <c r="Y5500" s="33">
        <f t="shared" si="988"/>
        <v>592.70060903382705</v>
      </c>
      <c r="Z5500" s="33">
        <f t="shared" si="989"/>
        <v>2827093</v>
      </c>
      <c r="AA5500" s="34">
        <f t="shared" si="990"/>
        <v>6.9708787261285734E-05</v>
      </c>
      <c r="AB5500" s="33" t="s">
        <v>4969</v>
      </c>
      <c r="AC5500" s="35">
        <v>44901</v>
      </c>
      <c r="AD5500" s="33">
        <v>60</v>
      </c>
      <c r="AE5500" s="36">
        <f t="shared" si="980"/>
        <v>44961</v>
      </c>
    </row>
    <row r="5501" spans="2:31" ht="14.5" hidden="1">
      <c r="B5501" s="29" t="s">
        <v>4510</v>
      </c>
      <c r="C5501" s="30" t="str">
        <f t="shared" si="981"/>
        <v>(Acreedores quirografarios)</v>
      </c>
      <c r="D5501" s="30">
        <v>5</v>
      </c>
      <c r="E5501" s="30" t="s">
        <v>5695</v>
      </c>
      <c r="F5501" s="30" t="s">
        <v>5696</v>
      </c>
      <c r="G5501" s="30" t="s">
        <v>4912</v>
      </c>
      <c r="H5501" s="31" t="s">
        <v>4512</v>
      </c>
      <c r="I5501" s="31" t="s">
        <v>48</v>
      </c>
      <c r="J5501" s="32">
        <v>2378134</v>
      </c>
      <c r="K5501" s="33">
        <f t="shared" si="982"/>
        <v>498.57626550101151</v>
      </c>
      <c r="L5501" s="33">
        <v>2378134</v>
      </c>
      <c r="M5501" s="33">
        <v>0</v>
      </c>
      <c r="N5501" s="33">
        <v>0</v>
      </c>
      <c r="O5501" s="33">
        <v>0</v>
      </c>
      <c r="P5501" s="33">
        <f t="shared" si="983"/>
        <v>2378134</v>
      </c>
      <c r="Q5501" s="33">
        <f t="shared" si="984"/>
        <v>498.57626550101151</v>
      </c>
      <c r="R5501" s="33">
        <f t="shared" si="985"/>
        <v>2378134</v>
      </c>
      <c r="S5501" s="31"/>
      <c r="T5501" s="30" t="str">
        <f t="shared" si="986"/>
        <v>COP</v>
      </c>
      <c r="U5501" s="33">
        <v>0</v>
      </c>
      <c r="V5501" s="33">
        <v>0</v>
      </c>
      <c r="W5501" s="33">
        <v>0</v>
      </c>
      <c r="X5501" s="33">
        <f t="shared" si="987"/>
        <v>2378134</v>
      </c>
      <c r="Y5501" s="33">
        <f t="shared" si="988"/>
        <v>498.57626550101151</v>
      </c>
      <c r="Z5501" s="33">
        <f t="shared" si="989"/>
        <v>2378134</v>
      </c>
      <c r="AA5501" s="34">
        <f t="shared" si="990"/>
        <v>5.8638621752036625E-05</v>
      </c>
      <c r="AB5501" s="33" t="s">
        <v>4969</v>
      </c>
      <c r="AC5501" s="35">
        <v>44936</v>
      </c>
      <c r="AD5501" s="33">
        <v>60</v>
      </c>
      <c r="AE5501" s="36">
        <f t="shared" si="980"/>
        <v>44996</v>
      </c>
    </row>
    <row r="5502" spans="2:31" ht="14.5" hidden="1">
      <c r="B5502" s="29" t="s">
        <v>4510</v>
      </c>
      <c r="C5502" s="30" t="str">
        <f t="shared" si="981"/>
        <v>(Acreedores quirografarios)</v>
      </c>
      <c r="D5502" s="30">
        <v>5</v>
      </c>
      <c r="E5502" s="30" t="s">
        <v>5695</v>
      </c>
      <c r="F5502" s="30" t="s">
        <v>5696</v>
      </c>
      <c r="G5502" s="30" t="s">
        <v>4912</v>
      </c>
      <c r="H5502" s="31" t="s">
        <v>4513</v>
      </c>
      <c r="I5502" s="31" t="s">
        <v>48</v>
      </c>
      <c r="J5502" s="32">
        <v>3124359</v>
      </c>
      <c r="K5502" s="33">
        <f t="shared" si="982"/>
        <v>655.02248498380447</v>
      </c>
      <c r="L5502" s="33">
        <v>3124359</v>
      </c>
      <c r="M5502" s="33">
        <v>0</v>
      </c>
      <c r="N5502" s="33">
        <v>0</v>
      </c>
      <c r="O5502" s="33">
        <v>0</v>
      </c>
      <c r="P5502" s="33">
        <f t="shared" si="983"/>
        <v>3124359</v>
      </c>
      <c r="Q5502" s="33">
        <f t="shared" si="984"/>
        <v>655.02248498380447</v>
      </c>
      <c r="R5502" s="33">
        <f t="shared" si="985"/>
        <v>3124359</v>
      </c>
      <c r="S5502" s="31"/>
      <c r="T5502" s="30" t="str">
        <f t="shared" si="986"/>
        <v>COP</v>
      </c>
      <c r="U5502" s="33">
        <v>0</v>
      </c>
      <c r="V5502" s="33">
        <v>0</v>
      </c>
      <c r="W5502" s="33">
        <v>0</v>
      </c>
      <c r="X5502" s="33">
        <f t="shared" si="987"/>
        <v>3124359</v>
      </c>
      <c r="Y5502" s="33">
        <f t="shared" si="988"/>
        <v>655.02248498380447</v>
      </c>
      <c r="Z5502" s="33">
        <f t="shared" si="989"/>
        <v>3124359</v>
      </c>
      <c r="AA5502" s="34">
        <f t="shared" si="990"/>
        <v>7.703859648723385E-05</v>
      </c>
      <c r="AB5502" s="33" t="s">
        <v>4969</v>
      </c>
      <c r="AC5502" s="35">
        <v>44963</v>
      </c>
      <c r="AD5502" s="33">
        <v>60</v>
      </c>
      <c r="AE5502" s="36">
        <f t="shared" si="980"/>
        <v>45023</v>
      </c>
    </row>
    <row r="5503" spans="2:31" ht="14.5" hidden="1">
      <c r="B5503" s="29" t="s">
        <v>4514</v>
      </c>
      <c r="C5503" s="30" t="str">
        <f t="shared" si="981"/>
        <v>(Acreedores quirografarios)</v>
      </c>
      <c r="D5503" s="30">
        <v>5</v>
      </c>
      <c r="E5503" s="30" t="s">
        <v>5697</v>
      </c>
      <c r="F5503" s="30" t="s">
        <v>5698</v>
      </c>
      <c r="G5503" s="30" t="s">
        <v>3909</v>
      </c>
      <c r="H5503" s="31">
        <v>37301</v>
      </c>
      <c r="I5503" s="31" t="s">
        <v>48</v>
      </c>
      <c r="J5503" s="32">
        <v>2023000</v>
      </c>
      <c r="K5503" s="33">
        <f t="shared" si="982"/>
        <v>396.26571066176081</v>
      </c>
      <c r="L5503" s="33">
        <v>1890128</v>
      </c>
      <c r="M5503" s="33">
        <v>0</v>
      </c>
      <c r="N5503" s="33">
        <v>0</v>
      </c>
      <c r="O5503" s="33">
        <v>0</v>
      </c>
      <c r="P5503" s="33">
        <f t="shared" si="983"/>
        <v>2023000</v>
      </c>
      <c r="Q5503" s="33">
        <f t="shared" si="984"/>
        <v>396.26571066176081</v>
      </c>
      <c r="R5503" s="33">
        <f t="shared" si="985"/>
        <v>1890128</v>
      </c>
      <c r="S5503" s="31"/>
      <c r="T5503" s="30" t="str">
        <f t="shared" si="986"/>
        <v>COP</v>
      </c>
      <c r="U5503" s="33">
        <v>0</v>
      </c>
      <c r="V5503" s="33">
        <v>0</v>
      </c>
      <c r="W5503" s="33">
        <v>0</v>
      </c>
      <c r="X5503" s="33">
        <f t="shared" si="987"/>
        <v>2023000</v>
      </c>
      <c r="Y5503" s="33">
        <f t="shared" si="988"/>
        <v>396.26571066176081</v>
      </c>
      <c r="Z5503" s="33">
        <f t="shared" si="989"/>
        <v>1890128</v>
      </c>
      <c r="AA5503" s="34">
        <f t="shared" si="990"/>
        <v>4.6605658409044013E-05</v>
      </c>
      <c r="AB5503" s="33" t="s">
        <v>4908</v>
      </c>
      <c r="AC5503" s="35">
        <v>44944</v>
      </c>
      <c r="AD5503" s="33">
        <v>60</v>
      </c>
      <c r="AE5503" s="36">
        <f t="shared" si="980"/>
        <v>45004</v>
      </c>
    </row>
    <row r="5504" spans="2:31" ht="14.5" hidden="1">
      <c r="B5504" s="29" t="s">
        <v>3897</v>
      </c>
      <c r="C5504" s="30" t="str">
        <f t="shared" si="981"/>
        <v>(Acreedores quirografarios)</v>
      </c>
      <c r="D5504" s="30">
        <v>5</v>
      </c>
      <c r="E5504" s="30" t="s">
        <v>5656</v>
      </c>
      <c r="F5504" s="30" t="s">
        <v>5657</v>
      </c>
      <c r="G5504" s="30" t="s">
        <v>3909</v>
      </c>
      <c r="H5504" s="31">
        <v>104647981</v>
      </c>
      <c r="I5504" s="31" t="s">
        <v>48</v>
      </c>
      <c r="J5504" s="32">
        <v>510346</v>
      </c>
      <c r="K5504" s="33">
        <f t="shared" si="982"/>
        <v>106.9941402769479</v>
      </c>
      <c r="L5504" s="33">
        <v>510346</v>
      </c>
      <c r="M5504" s="33">
        <v>0</v>
      </c>
      <c r="N5504" s="33">
        <v>0</v>
      </c>
      <c r="O5504" s="33">
        <v>0</v>
      </c>
      <c r="P5504" s="33">
        <f t="shared" si="983"/>
        <v>510346</v>
      </c>
      <c r="Q5504" s="33">
        <f t="shared" si="984"/>
        <v>106.9941402769479</v>
      </c>
      <c r="R5504" s="33">
        <f t="shared" si="985"/>
        <v>510346</v>
      </c>
      <c r="S5504" s="31"/>
      <c r="T5504" s="30" t="str">
        <f t="shared" si="986"/>
        <v>COP</v>
      </c>
      <c r="U5504" s="33">
        <v>0</v>
      </c>
      <c r="V5504" s="33">
        <v>0</v>
      </c>
      <c r="W5504" s="33">
        <v>0</v>
      </c>
      <c r="X5504" s="33">
        <f t="shared" si="987"/>
        <v>510346</v>
      </c>
      <c r="Y5504" s="33">
        <f t="shared" si="988"/>
        <v>106.9941402769479</v>
      </c>
      <c r="Z5504" s="33">
        <f t="shared" si="989"/>
        <v>510346</v>
      </c>
      <c r="AA5504" s="34">
        <f t="shared" si="990"/>
        <v>1.2583809851196308E-05</v>
      </c>
      <c r="AB5504" s="33" t="s">
        <v>5015</v>
      </c>
      <c r="AC5504" s="35">
        <v>44931</v>
      </c>
      <c r="AD5504" s="33">
        <v>60</v>
      </c>
      <c r="AE5504" s="36">
        <f t="shared" si="980"/>
        <v>44991</v>
      </c>
    </row>
    <row r="5505" spans="2:31" ht="14.5" hidden="1">
      <c r="B5505" s="29" t="s">
        <v>3897</v>
      </c>
      <c r="C5505" s="30" t="str">
        <f t="shared" si="981"/>
        <v>(Acreedores quirografarios)</v>
      </c>
      <c r="D5505" s="30">
        <v>5</v>
      </c>
      <c r="E5505" s="30" t="s">
        <v>5656</v>
      </c>
      <c r="F5505" s="30" t="s">
        <v>5657</v>
      </c>
      <c r="G5505" s="30" t="s">
        <v>3909</v>
      </c>
      <c r="H5505" s="31">
        <v>104648979</v>
      </c>
      <c r="I5505" s="31" t="s">
        <v>48</v>
      </c>
      <c r="J5505" s="32">
        <v>922728</v>
      </c>
      <c r="K5505" s="33">
        <f t="shared" si="982"/>
        <v>193.45010849397778</v>
      </c>
      <c r="L5505" s="33">
        <v>922728</v>
      </c>
      <c r="M5505" s="33">
        <v>0</v>
      </c>
      <c r="N5505" s="33">
        <v>0</v>
      </c>
      <c r="O5505" s="33">
        <v>0</v>
      </c>
      <c r="P5505" s="33">
        <f t="shared" si="983"/>
        <v>922728</v>
      </c>
      <c r="Q5505" s="33">
        <f t="shared" si="984"/>
        <v>193.45010849397778</v>
      </c>
      <c r="R5505" s="33">
        <f t="shared" si="985"/>
        <v>922728</v>
      </c>
      <c r="S5505" s="31"/>
      <c r="T5505" s="30" t="str">
        <f t="shared" si="986"/>
        <v>COP</v>
      </c>
      <c r="U5505" s="33">
        <v>0</v>
      </c>
      <c r="V5505" s="33">
        <v>0</v>
      </c>
      <c r="W5505" s="33">
        <v>0</v>
      </c>
      <c r="X5505" s="33">
        <f t="shared" si="987"/>
        <v>922728</v>
      </c>
      <c r="Y5505" s="33">
        <f t="shared" si="988"/>
        <v>193.45010849397778</v>
      </c>
      <c r="Z5505" s="33">
        <f t="shared" si="989"/>
        <v>922728</v>
      </c>
      <c r="AA5505" s="34">
        <f t="shared" si="990"/>
        <v>2.2752081325952722E-05</v>
      </c>
      <c r="AB5505" s="33" t="s">
        <v>5015</v>
      </c>
      <c r="AC5505" s="35">
        <v>44936</v>
      </c>
      <c r="AD5505" s="33">
        <v>60</v>
      </c>
      <c r="AE5505" s="36">
        <f t="shared" si="1001" ref="AE5505:AE5565">+AD5505+AC5505</f>
        <v>44996</v>
      </c>
    </row>
    <row r="5506" spans="2:31" ht="14.5" hidden="1">
      <c r="B5506" s="29" t="s">
        <v>3897</v>
      </c>
      <c r="C5506" s="30" t="str">
        <f t="shared" si="981"/>
        <v>(Acreedores quirografarios)</v>
      </c>
      <c r="D5506" s="30">
        <v>5</v>
      </c>
      <c r="E5506" s="30" t="s">
        <v>5656</v>
      </c>
      <c r="F5506" s="30" t="s">
        <v>5657</v>
      </c>
      <c r="G5506" s="30" t="s">
        <v>3909</v>
      </c>
      <c r="H5506" s="31">
        <v>104652299</v>
      </c>
      <c r="I5506" s="31" t="s">
        <v>48</v>
      </c>
      <c r="J5506" s="32">
        <v>608547</v>
      </c>
      <c r="K5506" s="33">
        <f t="shared" si="982"/>
        <v>127.58199943394446</v>
      </c>
      <c r="L5506" s="33">
        <v>608547</v>
      </c>
      <c r="M5506" s="33">
        <v>0</v>
      </c>
      <c r="N5506" s="33">
        <v>0</v>
      </c>
      <c r="O5506" s="33">
        <v>0</v>
      </c>
      <c r="P5506" s="33">
        <f t="shared" si="983"/>
        <v>608547</v>
      </c>
      <c r="Q5506" s="33">
        <f t="shared" si="984"/>
        <v>127.58199943394446</v>
      </c>
      <c r="R5506" s="33">
        <f t="shared" si="985"/>
        <v>608547</v>
      </c>
      <c r="S5506" s="31"/>
      <c r="T5506" s="30" t="str">
        <f t="shared" si="986"/>
        <v>COP</v>
      </c>
      <c r="U5506" s="33">
        <v>0</v>
      </c>
      <c r="V5506" s="33">
        <v>0</v>
      </c>
      <c r="W5506" s="33">
        <v>0</v>
      </c>
      <c r="X5506" s="33">
        <f t="shared" si="987"/>
        <v>608547</v>
      </c>
      <c r="Y5506" s="33">
        <f t="shared" si="988"/>
        <v>127.58199943394446</v>
      </c>
      <c r="Z5506" s="33">
        <f t="shared" si="989"/>
        <v>608547</v>
      </c>
      <c r="AA5506" s="34">
        <f t="shared" si="990"/>
        <v>1.500519203347525E-05</v>
      </c>
      <c r="AB5506" s="33" t="s">
        <v>5015</v>
      </c>
      <c r="AC5506" s="35">
        <v>44945</v>
      </c>
      <c r="AD5506" s="33">
        <v>60</v>
      </c>
      <c r="AE5506" s="36">
        <f t="shared" si="1001"/>
        <v>45005</v>
      </c>
    </row>
    <row r="5507" spans="2:31" ht="14.5" hidden="1">
      <c r="B5507" s="29" t="s">
        <v>3897</v>
      </c>
      <c r="C5507" s="30" t="str">
        <f t="shared" si="981"/>
        <v>(Acreedores quirografarios)</v>
      </c>
      <c r="D5507" s="30">
        <v>5</v>
      </c>
      <c r="E5507" s="30" t="s">
        <v>5656</v>
      </c>
      <c r="F5507" s="30" t="s">
        <v>5657</v>
      </c>
      <c r="G5507" s="30" t="s">
        <v>3909</v>
      </c>
      <c r="H5507" s="31">
        <v>104652652</v>
      </c>
      <c r="I5507" s="31" t="s">
        <v>48</v>
      </c>
      <c r="J5507" s="32">
        <v>495717</v>
      </c>
      <c r="K5507" s="33">
        <f t="shared" si="982"/>
        <v>103.92716752099122</v>
      </c>
      <c r="L5507" s="33">
        <v>495717</v>
      </c>
      <c r="M5507" s="33">
        <v>0</v>
      </c>
      <c r="N5507" s="33">
        <v>0</v>
      </c>
      <c r="O5507" s="33">
        <v>0</v>
      </c>
      <c r="P5507" s="33">
        <f t="shared" si="983"/>
        <v>495717</v>
      </c>
      <c r="Q5507" s="33">
        <f t="shared" si="984"/>
        <v>103.92716752099122</v>
      </c>
      <c r="R5507" s="33">
        <f t="shared" si="985"/>
        <v>495717</v>
      </c>
      <c r="S5507" s="31"/>
      <c r="T5507" s="30" t="str">
        <f t="shared" si="986"/>
        <v>COP</v>
      </c>
      <c r="U5507" s="33">
        <v>0</v>
      </c>
      <c r="V5507" s="33">
        <v>0</v>
      </c>
      <c r="W5507" s="33">
        <v>0</v>
      </c>
      <c r="X5507" s="33">
        <f t="shared" si="987"/>
        <v>495717</v>
      </c>
      <c r="Y5507" s="33">
        <f t="shared" si="988"/>
        <v>103.92716752099122</v>
      </c>
      <c r="Z5507" s="33">
        <f t="shared" si="989"/>
        <v>495717</v>
      </c>
      <c r="AA5507" s="34">
        <f t="shared" si="990"/>
        <v>1.2223096620734718E-05</v>
      </c>
      <c r="AB5507" s="33" t="s">
        <v>5015</v>
      </c>
      <c r="AC5507" s="35">
        <v>44946</v>
      </c>
      <c r="AD5507" s="33">
        <v>60</v>
      </c>
      <c r="AE5507" s="36">
        <f t="shared" si="1001"/>
        <v>45006</v>
      </c>
    </row>
    <row r="5508" spans="2:31" ht="14.5" hidden="1">
      <c r="B5508" s="29" t="s">
        <v>4515</v>
      </c>
      <c r="C5508" s="30" t="str">
        <f t="shared" si="981"/>
        <v>(Acreedores quirografarios)</v>
      </c>
      <c r="D5508" s="30">
        <v>5</v>
      </c>
      <c r="E5508" s="30" t="s">
        <v>5699</v>
      </c>
      <c r="F5508" s="30" t="s">
        <v>5700</v>
      </c>
      <c r="G5508" s="30" t="s">
        <v>3909</v>
      </c>
      <c r="H5508" s="31" t="s">
        <v>4516</v>
      </c>
      <c r="I5508" s="31" t="s">
        <v>48</v>
      </c>
      <c r="J5508" s="32">
        <v>12510</v>
      </c>
      <c r="K5508" s="33">
        <f t="shared" si="982"/>
        <v>2.2960889755443041</v>
      </c>
      <c r="L5508" s="33">
        <v>10952</v>
      </c>
      <c r="M5508" s="33">
        <v>0</v>
      </c>
      <c r="N5508" s="33">
        <v>0</v>
      </c>
      <c r="O5508" s="33">
        <v>0</v>
      </c>
      <c r="P5508" s="33">
        <f t="shared" si="983"/>
        <v>12510</v>
      </c>
      <c r="Q5508" s="33">
        <f t="shared" si="984"/>
        <v>2.2960889755443041</v>
      </c>
      <c r="R5508" s="33">
        <f t="shared" si="985"/>
        <v>10952</v>
      </c>
      <c r="S5508" s="31"/>
      <c r="T5508" s="30" t="str">
        <f t="shared" si="986"/>
        <v>COP</v>
      </c>
      <c r="U5508" s="33">
        <v>0</v>
      </c>
      <c r="V5508" s="33">
        <v>0</v>
      </c>
      <c r="W5508" s="33">
        <v>0</v>
      </c>
      <c r="X5508" s="33">
        <f t="shared" si="987"/>
        <v>12510</v>
      </c>
      <c r="Y5508" s="33">
        <f t="shared" si="988"/>
        <v>2.2960889755443041</v>
      </c>
      <c r="Z5508" s="33">
        <f t="shared" si="989"/>
        <v>10952</v>
      </c>
      <c r="AA5508" s="34">
        <f t="shared" si="990"/>
        <v>2.7004793902627232E-07</v>
      </c>
      <c r="AB5508" s="33" t="s">
        <v>5015</v>
      </c>
      <c r="AC5508" s="35">
        <v>44907</v>
      </c>
      <c r="AD5508" s="33">
        <v>60</v>
      </c>
      <c r="AE5508" s="36">
        <f t="shared" si="1001"/>
        <v>44967</v>
      </c>
    </row>
    <row r="5509" spans="1:31" ht="14.5" hidden="1">
      <c r="A5509" s="1" t="s">
        <v>68</v>
      </c>
      <c r="B5509" s="29" t="s">
        <v>1721</v>
      </c>
      <c r="C5509" s="30" t="str">
        <f t="shared" si="981"/>
        <v>(Acreedores quirografarios)</v>
      </c>
      <c r="D5509" s="30">
        <v>5</v>
      </c>
      <c r="E5509" s="30" t="s">
        <v>5245</v>
      </c>
      <c r="F5509" s="30" t="s">
        <v>1722</v>
      </c>
      <c r="G5509" s="30" t="s">
        <v>1723</v>
      </c>
      <c r="H5509" s="31" t="s">
        <v>4517</v>
      </c>
      <c r="I5509" s="31" t="s">
        <v>48</v>
      </c>
      <c r="J5509" s="32">
        <v>319183</v>
      </c>
      <c r="K5509" s="33">
        <f t="shared" si="982"/>
        <v>60.393932723251254</v>
      </c>
      <c r="L5509" s="33">
        <v>288070</v>
      </c>
      <c r="M5509" s="33">
        <v>0</v>
      </c>
      <c r="N5509" s="33">
        <v>0</v>
      </c>
      <c r="O5509" s="33">
        <v>0</v>
      </c>
      <c r="P5509" s="33">
        <f t="shared" si="983"/>
        <v>319183</v>
      </c>
      <c r="Q5509" s="33">
        <f t="shared" si="984"/>
        <v>60.393932723251254</v>
      </c>
      <c r="R5509" s="33">
        <f t="shared" si="985"/>
        <v>288070</v>
      </c>
      <c r="S5509" s="31"/>
      <c r="T5509" s="30" t="str">
        <f t="shared" si="986"/>
        <v>COP</v>
      </c>
      <c r="U5509" s="33">
        <v>0</v>
      </c>
      <c r="V5509" s="33">
        <v>0</v>
      </c>
      <c r="W5509" s="33">
        <v>0</v>
      </c>
      <c r="X5509" s="33">
        <f t="shared" si="987"/>
        <v>319183</v>
      </c>
      <c r="Y5509" s="33">
        <f t="shared" si="988"/>
        <v>60.393932723251254</v>
      </c>
      <c r="Z5509" s="33">
        <f t="shared" si="989"/>
        <v>288070</v>
      </c>
      <c r="AA5509" s="34">
        <f t="shared" si="990"/>
        <v>7.1030596964297177E-06</v>
      </c>
      <c r="AB5509" s="33" t="s">
        <v>252</v>
      </c>
      <c r="AC5509" s="35">
        <v>44960</v>
      </c>
      <c r="AD5509" s="33">
        <v>60</v>
      </c>
      <c r="AE5509" s="36">
        <f t="shared" si="1001"/>
        <v>45020</v>
      </c>
    </row>
    <row r="5510" spans="1:31" ht="14.5" hidden="1">
      <c r="A5510" s="1" t="s">
        <v>68</v>
      </c>
      <c r="B5510" s="29" t="s">
        <v>1721</v>
      </c>
      <c r="C5510" s="30" t="str">
        <f t="shared" si="981"/>
        <v>(Acreedores quirografarios)</v>
      </c>
      <c r="D5510" s="30">
        <v>5</v>
      </c>
      <c r="E5510" s="30" t="s">
        <v>5245</v>
      </c>
      <c r="F5510" s="30" t="s">
        <v>1722</v>
      </c>
      <c r="G5510" s="30" t="s">
        <v>1723</v>
      </c>
      <c r="H5510" s="31" t="s">
        <v>4518</v>
      </c>
      <c r="I5510" s="31" t="s">
        <v>48</v>
      </c>
      <c r="J5510" s="32">
        <v>508857</v>
      </c>
      <c r="K5510" s="33">
        <f t="shared" si="982"/>
        <v>96.282692327850967</v>
      </c>
      <c r="L5510" s="33">
        <v>459254</v>
      </c>
      <c r="M5510" s="33">
        <v>0</v>
      </c>
      <c r="N5510" s="33">
        <v>0</v>
      </c>
      <c r="O5510" s="33">
        <v>0</v>
      </c>
      <c r="P5510" s="33">
        <f t="shared" si="983"/>
        <v>508857</v>
      </c>
      <c r="Q5510" s="33">
        <f t="shared" si="984"/>
        <v>96.282692327850967</v>
      </c>
      <c r="R5510" s="33">
        <f t="shared" si="985"/>
        <v>459254</v>
      </c>
      <c r="S5510" s="31"/>
      <c r="T5510" s="30" t="str">
        <f t="shared" si="986"/>
        <v>COP</v>
      </c>
      <c r="U5510" s="33">
        <v>0</v>
      </c>
      <c r="V5510" s="33">
        <v>0</v>
      </c>
      <c r="W5510" s="33">
        <v>0</v>
      </c>
      <c r="X5510" s="33">
        <f t="shared" si="987"/>
        <v>508857</v>
      </c>
      <c r="Y5510" s="33">
        <f t="shared" si="988"/>
        <v>96.282692327850967</v>
      </c>
      <c r="Z5510" s="33">
        <f t="shared" si="989"/>
        <v>459254</v>
      </c>
      <c r="AA5510" s="34">
        <f t="shared" si="990"/>
        <v>1.1324013530822833E-05</v>
      </c>
      <c r="AB5510" s="33" t="s">
        <v>252</v>
      </c>
      <c r="AC5510" s="35">
        <v>44966</v>
      </c>
      <c r="AD5510" s="33">
        <v>60</v>
      </c>
      <c r="AE5510" s="36">
        <f t="shared" si="1001"/>
        <v>45026</v>
      </c>
    </row>
    <row r="5511" spans="1:31" ht="14.5" hidden="1">
      <c r="A5511" s="1" t="s">
        <v>68</v>
      </c>
      <c r="B5511" s="29" t="s">
        <v>4519</v>
      </c>
      <c r="C5511" s="30" t="str">
        <f t="shared" si="981"/>
        <v>(Acreedores quirografarios)</v>
      </c>
      <c r="D5511" s="30">
        <v>5</v>
      </c>
      <c r="E5511" s="30" t="e">
        <v>#N/A</v>
      </c>
      <c r="F5511" s="30" t="e">
        <v>#N/A</v>
      </c>
      <c r="G5511" s="30" t="e">
        <v>#N/A</v>
      </c>
      <c r="H5511" s="31" t="s">
        <v>4520</v>
      </c>
      <c r="I5511" s="31" t="s">
        <v>48</v>
      </c>
      <c r="J5511" s="32">
        <v>10424</v>
      </c>
      <c r="K5511" s="33">
        <f t="shared" si="982"/>
        <v>1.9308783295072172</v>
      </c>
      <c r="L5511" s="33">
        <v>9210</v>
      </c>
      <c r="M5511" s="33">
        <v>0</v>
      </c>
      <c r="N5511" s="33">
        <v>0</v>
      </c>
      <c r="O5511" s="33">
        <v>0</v>
      </c>
      <c r="P5511" s="33">
        <f t="shared" si="983"/>
        <v>10424</v>
      </c>
      <c r="Q5511" s="33">
        <f t="shared" si="984"/>
        <v>1.9308783295072172</v>
      </c>
      <c r="R5511" s="33">
        <f t="shared" si="985"/>
        <v>9210</v>
      </c>
      <c r="S5511" s="31"/>
      <c r="T5511" s="30" t="str">
        <f t="shared" si="986"/>
        <v>COP</v>
      </c>
      <c r="U5511" s="33">
        <v>0</v>
      </c>
      <c r="V5511" s="33">
        <v>0</v>
      </c>
      <c r="W5511" s="33">
        <v>0</v>
      </c>
      <c r="X5511" s="33">
        <f t="shared" si="987"/>
        <v>10424</v>
      </c>
      <c r="Y5511" s="33">
        <f t="shared" si="988"/>
        <v>1.9308783295072172</v>
      </c>
      <c r="Z5511" s="33">
        <f t="shared" si="989"/>
        <v>9210</v>
      </c>
      <c r="AA5511" s="34">
        <f t="shared" si="990"/>
        <v>2.2709473323885757E-07</v>
      </c>
      <c r="AB5511" s="33" t="s">
        <v>626</v>
      </c>
      <c r="AC5511" s="35">
        <v>44945</v>
      </c>
      <c r="AD5511" s="33">
        <v>60</v>
      </c>
      <c r="AE5511" s="36">
        <f t="shared" si="1001"/>
        <v>45005</v>
      </c>
    </row>
    <row r="5512" spans="2:31" ht="14.5" hidden="1">
      <c r="B5512" s="29" t="s">
        <v>1941</v>
      </c>
      <c r="C5512" s="30" t="str">
        <f t="shared" si="981"/>
        <v>(Acreedores quirografarios)</v>
      </c>
      <c r="D5512" s="30">
        <v>5</v>
      </c>
      <c r="E5512" s="30" t="s">
        <v>5283</v>
      </c>
      <c r="F5512" s="30" t="s">
        <v>5284</v>
      </c>
      <c r="G5512" s="30" t="s">
        <v>4780</v>
      </c>
      <c r="H5512" s="31" t="s">
        <v>4521</v>
      </c>
      <c r="I5512" s="31" t="s">
        <v>48</v>
      </c>
      <c r="J5512" s="32">
        <v>28790</v>
      </c>
      <c r="K5512" s="33">
        <f t="shared" si="982"/>
        <v>5.3332914032936038</v>
      </c>
      <c r="L5512" s="33">
        <v>25439</v>
      </c>
      <c r="M5512" s="33">
        <v>0</v>
      </c>
      <c r="N5512" s="33">
        <v>0</v>
      </c>
      <c r="O5512" s="33">
        <v>0</v>
      </c>
      <c r="P5512" s="33">
        <f t="shared" si="983"/>
        <v>28790</v>
      </c>
      <c r="Q5512" s="33">
        <f t="shared" si="984"/>
        <v>5.3332914032936038</v>
      </c>
      <c r="R5512" s="33">
        <f t="shared" si="985"/>
        <v>25439</v>
      </c>
      <c r="S5512" s="31"/>
      <c r="T5512" s="30" t="str">
        <f t="shared" si="986"/>
        <v>COP</v>
      </c>
      <c r="U5512" s="33">
        <v>0</v>
      </c>
      <c r="V5512" s="33">
        <v>0</v>
      </c>
      <c r="W5512" s="33">
        <v>0</v>
      </c>
      <c r="X5512" s="33">
        <f t="shared" si="987"/>
        <v>28790</v>
      </c>
      <c r="Y5512" s="33">
        <f t="shared" si="988"/>
        <v>5.3332914032936038</v>
      </c>
      <c r="Z5512" s="33">
        <f t="shared" si="989"/>
        <v>25439</v>
      </c>
      <c r="AA5512" s="34">
        <f t="shared" si="990"/>
        <v>6.2725981746615605E-07</v>
      </c>
      <c r="AB5512" s="33" t="s">
        <v>5015</v>
      </c>
      <c r="AC5512" s="35">
        <v>44687</v>
      </c>
      <c r="AD5512" s="33">
        <v>60</v>
      </c>
      <c r="AE5512" s="36">
        <f t="shared" si="1001"/>
        <v>44747</v>
      </c>
    </row>
    <row r="5513" spans="2:31" ht="14.5" hidden="1">
      <c r="B5513" s="29" t="s">
        <v>1941</v>
      </c>
      <c r="C5513" s="30" t="str">
        <f t="shared" si="981"/>
        <v>(Acreedores quirografarios)</v>
      </c>
      <c r="D5513" s="30">
        <v>5</v>
      </c>
      <c r="E5513" s="30" t="s">
        <v>5283</v>
      </c>
      <c r="F5513" s="30" t="s">
        <v>5284</v>
      </c>
      <c r="G5513" s="30" t="s">
        <v>4780</v>
      </c>
      <c r="H5513" s="31" t="s">
        <v>4522</v>
      </c>
      <c r="I5513" s="31" t="s">
        <v>48</v>
      </c>
      <c r="J5513" s="32">
        <v>33562</v>
      </c>
      <c r="K5513" s="33">
        <f t="shared" si="982"/>
        <v>6.2173862909735105</v>
      </c>
      <c r="L5513" s="33">
        <v>29656</v>
      </c>
      <c r="M5513" s="33">
        <v>0</v>
      </c>
      <c r="N5513" s="33">
        <v>0</v>
      </c>
      <c r="O5513" s="33">
        <v>0</v>
      </c>
      <c r="P5513" s="33">
        <f t="shared" si="983"/>
        <v>33562</v>
      </c>
      <c r="Q5513" s="33">
        <f t="shared" si="984"/>
        <v>6.2173862909735105</v>
      </c>
      <c r="R5513" s="33">
        <f t="shared" si="985"/>
        <v>29656</v>
      </c>
      <c r="S5513" s="31"/>
      <c r="T5513" s="30" t="str">
        <f t="shared" si="986"/>
        <v>COP</v>
      </c>
      <c r="U5513" s="33">
        <v>0</v>
      </c>
      <c r="V5513" s="33">
        <v>0</v>
      </c>
      <c r="W5513" s="33">
        <v>0</v>
      </c>
      <c r="X5513" s="33">
        <f t="shared" si="987"/>
        <v>33562</v>
      </c>
      <c r="Y5513" s="33">
        <f t="shared" si="988"/>
        <v>6.2173862909735105</v>
      </c>
      <c r="Z5513" s="33">
        <f t="shared" si="989"/>
        <v>29656</v>
      </c>
      <c r="AA5513" s="34">
        <f t="shared" si="990"/>
        <v>7.3124010954740065E-07</v>
      </c>
      <c r="AB5513" s="33" t="s">
        <v>5015</v>
      </c>
      <c r="AC5513" s="35">
        <v>44952</v>
      </c>
      <c r="AD5513" s="33">
        <v>60</v>
      </c>
      <c r="AE5513" s="36">
        <f t="shared" si="1001"/>
        <v>45012</v>
      </c>
    </row>
    <row r="5514" spans="2:31" ht="14.5" hidden="1">
      <c r="B5514" s="29" t="s">
        <v>1941</v>
      </c>
      <c r="C5514" s="30" t="str">
        <f t="shared" si="981"/>
        <v>(Acreedores quirografarios)</v>
      </c>
      <c r="D5514" s="30">
        <v>5</v>
      </c>
      <c r="E5514" s="30" t="s">
        <v>5283</v>
      </c>
      <c r="F5514" s="30" t="s">
        <v>5284</v>
      </c>
      <c r="G5514" s="30" t="s">
        <v>4780</v>
      </c>
      <c r="H5514" s="31" t="s">
        <v>4523</v>
      </c>
      <c r="I5514" s="31" t="s">
        <v>48</v>
      </c>
      <c r="J5514" s="32">
        <v>6981</v>
      </c>
      <c r="K5514" s="33">
        <f t="shared" si="982"/>
        <v>1.2933320754321413</v>
      </c>
      <c r="L5514" s="33">
        <v>6169</v>
      </c>
      <c r="M5514" s="33">
        <v>0</v>
      </c>
      <c r="N5514" s="33">
        <v>0</v>
      </c>
      <c r="O5514" s="33">
        <v>0</v>
      </c>
      <c r="P5514" s="33">
        <f t="shared" si="983"/>
        <v>6981</v>
      </c>
      <c r="Q5514" s="33">
        <f t="shared" si="984"/>
        <v>1.2933320754321413</v>
      </c>
      <c r="R5514" s="33">
        <f t="shared" si="985"/>
        <v>6169</v>
      </c>
      <c r="S5514" s="31"/>
      <c r="T5514" s="30" t="str">
        <f t="shared" si="986"/>
        <v>COP</v>
      </c>
      <c r="U5514" s="33">
        <v>0</v>
      </c>
      <c r="V5514" s="33">
        <v>0</v>
      </c>
      <c r="W5514" s="33">
        <v>0</v>
      </c>
      <c r="X5514" s="33">
        <f t="shared" si="987"/>
        <v>6981</v>
      </c>
      <c r="Y5514" s="33">
        <f t="shared" si="988"/>
        <v>1.2933320754321413</v>
      </c>
      <c r="Z5514" s="33">
        <f t="shared" si="989"/>
        <v>6169</v>
      </c>
      <c r="AA5514" s="34">
        <f t="shared" si="990"/>
        <v>1.5211155367540851E-07</v>
      </c>
      <c r="AB5514" s="33" t="s">
        <v>5015</v>
      </c>
      <c r="AC5514" s="35">
        <v>44952</v>
      </c>
      <c r="AD5514" s="33">
        <v>60</v>
      </c>
      <c r="AE5514" s="36">
        <f t="shared" si="1001"/>
        <v>45012</v>
      </c>
    </row>
    <row r="5515" spans="2:31" ht="14.5" hidden="1">
      <c r="B5515" s="29" t="s">
        <v>1941</v>
      </c>
      <c r="C5515" s="30" t="str">
        <f t="shared" si="981"/>
        <v>(Acreedores quirografarios)</v>
      </c>
      <c r="D5515" s="30">
        <v>5</v>
      </c>
      <c r="E5515" s="30" t="s">
        <v>5283</v>
      </c>
      <c r="F5515" s="30" t="s">
        <v>5284</v>
      </c>
      <c r="G5515" s="30" t="s">
        <v>4780</v>
      </c>
      <c r="H5515" s="31" t="s">
        <v>4524</v>
      </c>
      <c r="I5515" s="31" t="s">
        <v>48</v>
      </c>
      <c r="J5515" s="32">
        <v>26861</v>
      </c>
      <c r="K5515" s="33">
        <f t="shared" si="982"/>
        <v>4.9760474648049726</v>
      </c>
      <c r="L5515" s="33">
        <v>23735</v>
      </c>
      <c r="M5515" s="33">
        <v>0</v>
      </c>
      <c r="N5515" s="33">
        <v>0</v>
      </c>
      <c r="O5515" s="33">
        <v>0</v>
      </c>
      <c r="P5515" s="33">
        <f t="shared" si="983"/>
        <v>26861</v>
      </c>
      <c r="Q5515" s="33">
        <f t="shared" si="984"/>
        <v>4.9760474648049726</v>
      </c>
      <c r="R5515" s="33">
        <f t="shared" si="985"/>
        <v>23735</v>
      </c>
      <c r="S5515" s="31"/>
      <c r="T5515" s="30" t="str">
        <f t="shared" si="986"/>
        <v>COP</v>
      </c>
      <c r="U5515" s="33">
        <v>0</v>
      </c>
      <c r="V5515" s="33">
        <v>0</v>
      </c>
      <c r="W5515" s="33">
        <v>0</v>
      </c>
      <c r="X5515" s="33">
        <f t="shared" si="987"/>
        <v>26861</v>
      </c>
      <c r="Y5515" s="33">
        <f t="shared" si="988"/>
        <v>4.9760474648049726</v>
      </c>
      <c r="Z5515" s="33">
        <f t="shared" si="989"/>
        <v>23735</v>
      </c>
      <c r="AA5515" s="34">
        <f t="shared" si="990"/>
        <v>5.8524359320567694E-07</v>
      </c>
      <c r="AB5515" s="33" t="s">
        <v>5015</v>
      </c>
      <c r="AC5515" s="35">
        <v>44957</v>
      </c>
      <c r="AD5515" s="33">
        <v>60</v>
      </c>
      <c r="AE5515" s="36">
        <f t="shared" si="1001"/>
        <v>45017</v>
      </c>
    </row>
    <row r="5516" spans="2:31" ht="14.5" hidden="1">
      <c r="B5516" s="29" t="s">
        <v>1941</v>
      </c>
      <c r="C5516" s="30" t="str">
        <f t="shared" si="981"/>
        <v>(Acreedores quirografarios)</v>
      </c>
      <c r="D5516" s="30">
        <v>5</v>
      </c>
      <c r="E5516" s="30" t="s">
        <v>5283</v>
      </c>
      <c r="F5516" s="30" t="s">
        <v>5284</v>
      </c>
      <c r="G5516" s="30" t="s">
        <v>4780</v>
      </c>
      <c r="H5516" s="31" t="s">
        <v>4525</v>
      </c>
      <c r="I5516" s="31" t="s">
        <v>48</v>
      </c>
      <c r="J5516" s="32">
        <v>4070</v>
      </c>
      <c r="K5516" s="33">
        <f t="shared" si="982"/>
        <v>0.75411176452089679</v>
      </c>
      <c r="L5516" s="33">
        <v>3597</v>
      </c>
      <c r="M5516" s="33">
        <v>0</v>
      </c>
      <c r="N5516" s="33">
        <v>0</v>
      </c>
      <c r="O5516" s="33">
        <v>0</v>
      </c>
      <c r="P5516" s="33">
        <f t="shared" si="983"/>
        <v>4070</v>
      </c>
      <c r="Q5516" s="33">
        <f t="shared" si="984"/>
        <v>0.75411176452089679</v>
      </c>
      <c r="R5516" s="33">
        <f t="shared" si="985"/>
        <v>3597</v>
      </c>
      <c r="S5516" s="31"/>
      <c r="T5516" s="30" t="str">
        <f t="shared" si="986"/>
        <v>COP</v>
      </c>
      <c r="U5516" s="33">
        <v>0</v>
      </c>
      <c r="V5516" s="33">
        <v>0</v>
      </c>
      <c r="W5516" s="33">
        <v>0</v>
      </c>
      <c r="X5516" s="33">
        <f t="shared" si="987"/>
        <v>4070</v>
      </c>
      <c r="Y5516" s="33">
        <f t="shared" si="988"/>
        <v>0.75411176452089679</v>
      </c>
      <c r="Z5516" s="33">
        <f t="shared" si="989"/>
        <v>3597</v>
      </c>
      <c r="AA5516" s="34">
        <f t="shared" si="990"/>
        <v>8.869269874703265E-08</v>
      </c>
      <c r="AB5516" s="33" t="s">
        <v>5015</v>
      </c>
      <c r="AC5516" s="35">
        <v>44957</v>
      </c>
      <c r="AD5516" s="33">
        <v>60</v>
      </c>
      <c r="AE5516" s="36">
        <f t="shared" si="1001"/>
        <v>45017</v>
      </c>
    </row>
    <row r="5517" spans="2:31" ht="14.5" hidden="1">
      <c r="B5517" s="29" t="s">
        <v>4528</v>
      </c>
      <c r="C5517" s="30" t="str">
        <f t="shared" si="981"/>
        <v>(Acreedores quirografarios)</v>
      </c>
      <c r="D5517" s="30">
        <v>5</v>
      </c>
      <c r="E5517" s="30" t="s">
        <v>5701</v>
      </c>
      <c r="F5517" s="30" t="s">
        <v>5702</v>
      </c>
      <c r="G5517" s="30" t="s">
        <v>5463</v>
      </c>
      <c r="H5517" s="31">
        <v>320103923</v>
      </c>
      <c r="I5517" s="31" t="s">
        <v>62</v>
      </c>
      <c r="J5517" s="32">
        <v>2298.0999999999999</v>
      </c>
      <c r="K5517" s="33">
        <f t="shared" si="982"/>
        <v>2298.0999999999999</v>
      </c>
      <c r="L5517" s="33">
        <v>10306381</v>
      </c>
      <c r="M5517" s="33">
        <v>0</v>
      </c>
      <c r="N5517" s="33">
        <v>0</v>
      </c>
      <c r="O5517" s="33">
        <v>0</v>
      </c>
      <c r="P5517" s="33">
        <f t="shared" si="983"/>
        <v>2298.0999999999999</v>
      </c>
      <c r="Q5517" s="33">
        <f t="shared" si="984"/>
        <v>2298.0999999999999</v>
      </c>
      <c r="R5517" s="33">
        <f t="shared" si="985"/>
        <v>10306381</v>
      </c>
      <c r="S5517" s="31"/>
      <c r="T5517" s="30" t="str">
        <f t="shared" si="986"/>
        <v>USD</v>
      </c>
      <c r="U5517" s="33">
        <v>0</v>
      </c>
      <c r="V5517" s="33">
        <v>0</v>
      </c>
      <c r="W5517" s="33">
        <v>0</v>
      </c>
      <c r="X5517" s="33">
        <f t="shared" si="987"/>
        <v>2298.0999999999999</v>
      </c>
      <c r="Y5517" s="33">
        <f t="shared" si="988"/>
        <v>2298.0999999999999</v>
      </c>
      <c r="Z5517" s="33">
        <f t="shared" si="989"/>
        <v>10306381</v>
      </c>
      <c r="AA5517" s="34">
        <f t="shared" si="990"/>
        <v>0.00025412864754104564</v>
      </c>
      <c r="AB5517" s="33" t="s">
        <v>626</v>
      </c>
      <c r="AC5517" s="35">
        <v>44839</v>
      </c>
      <c r="AD5517" s="33">
        <v>30</v>
      </c>
      <c r="AE5517" s="36">
        <f t="shared" si="1001"/>
        <v>44869</v>
      </c>
    </row>
    <row r="5518" spans="2:31" ht="14.5" hidden="1">
      <c r="B5518" s="29" t="s">
        <v>4528</v>
      </c>
      <c r="C5518" s="30" t="str">
        <f t="shared" si="981"/>
        <v>(Acreedores quirografarios)</v>
      </c>
      <c r="D5518" s="30">
        <v>5</v>
      </c>
      <c r="E5518" s="30" t="s">
        <v>5701</v>
      </c>
      <c r="F5518" s="30" t="s">
        <v>5702</v>
      </c>
      <c r="G5518" s="30" t="s">
        <v>5463</v>
      </c>
      <c r="H5518" s="31">
        <v>96101206</v>
      </c>
      <c r="I5518" s="31" t="s">
        <v>62</v>
      </c>
      <c r="J5518" s="32">
        <v>3500</v>
      </c>
      <c r="K5518" s="33">
        <f t="shared" si="982"/>
        <v>3500</v>
      </c>
      <c r="L5518" s="33">
        <v>17703070</v>
      </c>
      <c r="M5518" s="33">
        <v>0</v>
      </c>
      <c r="N5518" s="33">
        <v>0</v>
      </c>
      <c r="O5518" s="33">
        <v>0</v>
      </c>
      <c r="P5518" s="33">
        <f t="shared" si="983"/>
        <v>3500</v>
      </c>
      <c r="Q5518" s="33">
        <f t="shared" si="984"/>
        <v>3500</v>
      </c>
      <c r="R5518" s="33">
        <f t="shared" si="985"/>
        <v>17703070</v>
      </c>
      <c r="S5518" s="31"/>
      <c r="T5518" s="30" t="str">
        <f t="shared" si="986"/>
        <v>USD</v>
      </c>
      <c r="U5518" s="33">
        <v>0</v>
      </c>
      <c r="V5518" s="33">
        <v>0</v>
      </c>
      <c r="W5518" s="33">
        <v>0</v>
      </c>
      <c r="X5518" s="33">
        <f t="shared" si="987"/>
        <v>3500</v>
      </c>
      <c r="Y5518" s="33">
        <f t="shared" si="988"/>
        <v>3500</v>
      </c>
      <c r="Z5518" s="33">
        <f t="shared" si="989"/>
        <v>17703070</v>
      </c>
      <c r="AA5518" s="34">
        <f t="shared" si="990"/>
        <v>0.00043651183052755943</v>
      </c>
      <c r="AB5518" s="33" t="s">
        <v>626</v>
      </c>
      <c r="AC5518" s="35">
        <v>44869</v>
      </c>
      <c r="AD5518" s="33">
        <v>30</v>
      </c>
      <c r="AE5518" s="36">
        <f t="shared" si="1001"/>
        <v>44899</v>
      </c>
    </row>
    <row r="5519" spans="2:31" ht="14.5" hidden="1">
      <c r="B5519" s="29" t="s">
        <v>4528</v>
      </c>
      <c r="C5519" s="30" t="str">
        <f t="shared" si="981"/>
        <v>(Acreedores quirografarios)</v>
      </c>
      <c r="D5519" s="30">
        <v>5</v>
      </c>
      <c r="E5519" s="30" t="s">
        <v>5701</v>
      </c>
      <c r="F5519" s="30" t="s">
        <v>5702</v>
      </c>
      <c r="G5519" s="30" t="s">
        <v>5463</v>
      </c>
      <c r="H5519" s="31">
        <v>320123824</v>
      </c>
      <c r="I5519" s="31" t="s">
        <v>62</v>
      </c>
      <c r="J5519" s="32">
        <v>1579.0699999999999</v>
      </c>
      <c r="K5519" s="33">
        <f t="shared" si="982"/>
        <v>1579.0699999999999</v>
      </c>
      <c r="L5519" s="33">
        <v>7992005</v>
      </c>
      <c r="M5519" s="33">
        <v>0</v>
      </c>
      <c r="N5519" s="33">
        <v>0</v>
      </c>
      <c r="O5519" s="33">
        <v>0</v>
      </c>
      <c r="P5519" s="33">
        <f t="shared" si="983"/>
        <v>1579.0699999999999</v>
      </c>
      <c r="Q5519" s="33">
        <f t="shared" si="984"/>
        <v>1579.0699999999999</v>
      </c>
      <c r="R5519" s="33">
        <f t="shared" si="985"/>
        <v>7992005</v>
      </c>
      <c r="S5519" s="31"/>
      <c r="T5519" s="30" t="str">
        <f t="shared" si="986"/>
        <v>USD</v>
      </c>
      <c r="U5519" s="33">
        <v>0</v>
      </c>
      <c r="V5519" s="33">
        <v>0</v>
      </c>
      <c r="W5519" s="33">
        <v>0</v>
      </c>
      <c r="X5519" s="33">
        <f t="shared" si="987"/>
        <v>1579.0699999999999</v>
      </c>
      <c r="Y5519" s="33">
        <f t="shared" si="988"/>
        <v>1579.0699999999999</v>
      </c>
      <c r="Z5519" s="33">
        <f t="shared" si="989"/>
        <v>7992005</v>
      </c>
      <c r="AA5519" s="34">
        <f t="shared" si="990"/>
        <v>0.00019706213284675526</v>
      </c>
      <c r="AB5519" s="33" t="s">
        <v>626</v>
      </c>
      <c r="AC5519" s="35">
        <v>44871</v>
      </c>
      <c r="AD5519" s="33">
        <v>30</v>
      </c>
      <c r="AE5519" s="36">
        <f t="shared" si="1001"/>
        <v>44901</v>
      </c>
    </row>
    <row r="5520" spans="2:31" ht="14.5" hidden="1">
      <c r="B5520" s="29" t="s">
        <v>4528</v>
      </c>
      <c r="C5520" s="30" t="str">
        <f t="shared" si="981"/>
        <v>(Acreedores quirografarios)</v>
      </c>
      <c r="D5520" s="30">
        <v>5</v>
      </c>
      <c r="E5520" s="30" t="s">
        <v>5701</v>
      </c>
      <c r="F5520" s="30" t="s">
        <v>5702</v>
      </c>
      <c r="G5520" s="30" t="s">
        <v>5463</v>
      </c>
      <c r="H5520" s="31">
        <v>96121197</v>
      </c>
      <c r="I5520" s="31" t="s">
        <v>62</v>
      </c>
      <c r="J5520" s="32">
        <v>9140.8899999999994</v>
      </c>
      <c r="K5520" s="33">
        <f t="shared" si="982"/>
        <v>9140.8899999999994</v>
      </c>
      <c r="L5520" s="33">
        <v>43963202</v>
      </c>
      <c r="M5520" s="33">
        <v>0</v>
      </c>
      <c r="N5520" s="33">
        <v>0</v>
      </c>
      <c r="O5520" s="33">
        <v>0</v>
      </c>
      <c r="P5520" s="33">
        <f t="shared" si="983"/>
        <v>9140.8899999999994</v>
      </c>
      <c r="Q5520" s="33">
        <f t="shared" si="984"/>
        <v>9140.8899999999994</v>
      </c>
      <c r="R5520" s="33">
        <f t="shared" si="985"/>
        <v>43963202</v>
      </c>
      <c r="S5520" s="31"/>
      <c r="T5520" s="30" t="str">
        <f t="shared" si="986"/>
        <v>USD</v>
      </c>
      <c r="U5520" s="33">
        <v>0</v>
      </c>
      <c r="V5520" s="33">
        <v>0</v>
      </c>
      <c r="W5520" s="33">
        <v>0</v>
      </c>
      <c r="X5520" s="33">
        <f t="shared" si="987"/>
        <v>9140.8899999999994</v>
      </c>
      <c r="Y5520" s="33">
        <f t="shared" si="988"/>
        <v>9140.8899999999994</v>
      </c>
      <c r="Z5520" s="33">
        <f t="shared" si="989"/>
        <v>43963202</v>
      </c>
      <c r="AA5520" s="34">
        <f t="shared" si="990"/>
        <v>0.0010840186352351802</v>
      </c>
      <c r="AB5520" s="33" t="s">
        <v>626</v>
      </c>
      <c r="AC5520" s="35">
        <v>44895</v>
      </c>
      <c r="AD5520" s="33">
        <v>30</v>
      </c>
      <c r="AE5520" s="36">
        <f t="shared" si="1001"/>
        <v>44925</v>
      </c>
    </row>
    <row r="5521" spans="2:31" ht="14.5" hidden="1">
      <c r="B5521" s="29" t="s">
        <v>4528</v>
      </c>
      <c r="C5521" s="30" t="str">
        <f t="shared" si="981"/>
        <v>(Acreedores quirografarios)</v>
      </c>
      <c r="D5521" s="30">
        <v>5</v>
      </c>
      <c r="E5521" s="30" t="s">
        <v>5701</v>
      </c>
      <c r="F5521" s="30" t="s">
        <v>5702</v>
      </c>
      <c r="G5521" s="30" t="s">
        <v>5463</v>
      </c>
      <c r="H5521" s="31">
        <v>96125923</v>
      </c>
      <c r="I5521" s="31" t="s">
        <v>62</v>
      </c>
      <c r="J5521" s="32">
        <v>213.30000000000001</v>
      </c>
      <c r="K5521" s="33">
        <f t="shared" si="982"/>
        <v>213.30000000000001</v>
      </c>
      <c r="L5521" s="33">
        <v>1019373</v>
      </c>
      <c r="M5521" s="33">
        <v>0</v>
      </c>
      <c r="N5521" s="33">
        <v>0</v>
      </c>
      <c r="O5521" s="33">
        <v>0</v>
      </c>
      <c r="P5521" s="33">
        <f t="shared" si="983"/>
        <v>213.30000000000001</v>
      </c>
      <c r="Q5521" s="33">
        <f t="shared" si="984"/>
        <v>213.30000000000001</v>
      </c>
      <c r="R5521" s="33">
        <f t="shared" si="985"/>
        <v>1019373</v>
      </c>
      <c r="S5521" s="31"/>
      <c r="T5521" s="30" t="str">
        <f t="shared" si="986"/>
        <v>USD</v>
      </c>
      <c r="U5521" s="33">
        <v>0</v>
      </c>
      <c r="V5521" s="33">
        <v>0</v>
      </c>
      <c r="W5521" s="33">
        <v>0</v>
      </c>
      <c r="X5521" s="33">
        <f t="shared" si="987"/>
        <v>213.30000000000001</v>
      </c>
      <c r="Y5521" s="33">
        <f t="shared" si="988"/>
        <v>213.30000000000001</v>
      </c>
      <c r="Z5521" s="33">
        <f t="shared" si="989"/>
        <v>1019373</v>
      </c>
      <c r="AA5521" s="34">
        <f t="shared" si="990"/>
        <v>2.5135096580444511E-05</v>
      </c>
      <c r="AB5521" s="33" t="s">
        <v>626</v>
      </c>
      <c r="AC5521" s="35">
        <v>44897</v>
      </c>
      <c r="AD5521" s="33">
        <v>30</v>
      </c>
      <c r="AE5521" s="36">
        <f t="shared" si="1001"/>
        <v>44927</v>
      </c>
    </row>
    <row r="5522" spans="2:31" ht="14.5" hidden="1">
      <c r="B5522" s="29" t="s">
        <v>4528</v>
      </c>
      <c r="C5522" s="30" t="str">
        <f t="shared" si="981"/>
        <v>(Acreedores quirografarios)</v>
      </c>
      <c r="D5522" s="30">
        <v>5</v>
      </c>
      <c r="E5522" s="30" t="s">
        <v>5701</v>
      </c>
      <c r="F5522" s="30" t="s">
        <v>5702</v>
      </c>
      <c r="G5522" s="30" t="s">
        <v>5463</v>
      </c>
      <c r="H5522" s="31">
        <v>320142348</v>
      </c>
      <c r="I5522" s="31" t="s">
        <v>62</v>
      </c>
      <c r="J5522" s="32">
        <v>1771.23</v>
      </c>
      <c r="K5522" s="33">
        <f t="shared" si="982"/>
        <v>1771.23</v>
      </c>
      <c r="L5522" s="33">
        <v>8523814</v>
      </c>
      <c r="M5522" s="33">
        <v>0</v>
      </c>
      <c r="N5522" s="33">
        <v>0</v>
      </c>
      <c r="O5522" s="33">
        <v>0</v>
      </c>
      <c r="P5522" s="33">
        <f t="shared" si="983"/>
        <v>1771.23</v>
      </c>
      <c r="Q5522" s="33">
        <f t="shared" si="984"/>
        <v>1771.23</v>
      </c>
      <c r="R5522" s="33">
        <f t="shared" si="985"/>
        <v>8523814</v>
      </c>
      <c r="S5522" s="31"/>
      <c r="T5522" s="30" t="str">
        <f t="shared" si="986"/>
        <v>USD</v>
      </c>
      <c r="U5522" s="33">
        <v>0</v>
      </c>
      <c r="V5522" s="33">
        <v>0</v>
      </c>
      <c r="W5522" s="33">
        <v>0</v>
      </c>
      <c r="X5522" s="33">
        <f t="shared" si="987"/>
        <v>1771.23</v>
      </c>
      <c r="Y5522" s="33">
        <f t="shared" si="988"/>
        <v>1771.23</v>
      </c>
      <c r="Z5522" s="33">
        <f t="shared" si="989"/>
        <v>8523814</v>
      </c>
      <c r="AA5522" s="34">
        <f t="shared" si="990"/>
        <v>0.00021017516465880994</v>
      </c>
      <c r="AB5522" s="33" t="s">
        <v>626</v>
      </c>
      <c r="AC5522" s="35">
        <v>44901</v>
      </c>
      <c r="AD5522" s="33">
        <v>30</v>
      </c>
      <c r="AE5522" s="36">
        <f t="shared" si="1001"/>
        <v>44931</v>
      </c>
    </row>
    <row r="5523" spans="2:31" ht="14.5" hidden="1">
      <c r="B5523" s="29" t="s">
        <v>4528</v>
      </c>
      <c r="C5523" s="30" t="str">
        <f t="shared" si="981"/>
        <v>(Acreedores quirografarios)</v>
      </c>
      <c r="D5523" s="30">
        <v>5</v>
      </c>
      <c r="E5523" s="30" t="s">
        <v>5701</v>
      </c>
      <c r="F5523" s="30" t="s">
        <v>5702</v>
      </c>
      <c r="G5523" s="30" t="s">
        <v>5463</v>
      </c>
      <c r="H5523" s="31">
        <v>96149025</v>
      </c>
      <c r="I5523" s="31" t="s">
        <v>62</v>
      </c>
      <c r="J5523" s="32">
        <v>246.47999999999999</v>
      </c>
      <c r="K5523" s="33">
        <f t="shared" si="982"/>
        <v>246.47999999999999</v>
      </c>
      <c r="L5523" s="33">
        <v>1173395</v>
      </c>
      <c r="M5523" s="33">
        <v>0</v>
      </c>
      <c r="N5523" s="33">
        <v>0</v>
      </c>
      <c r="O5523" s="33">
        <v>0</v>
      </c>
      <c r="P5523" s="33">
        <f t="shared" si="983"/>
        <v>246.47999999999999</v>
      </c>
      <c r="Q5523" s="33">
        <f t="shared" si="984"/>
        <v>246.47999999999999</v>
      </c>
      <c r="R5523" s="33">
        <f t="shared" si="985"/>
        <v>1173395</v>
      </c>
      <c r="S5523" s="31"/>
      <c r="T5523" s="30" t="str">
        <f t="shared" si="986"/>
        <v>USD</v>
      </c>
      <c r="U5523" s="33">
        <v>0</v>
      </c>
      <c r="V5523" s="33">
        <v>0</v>
      </c>
      <c r="W5523" s="33">
        <v>0</v>
      </c>
      <c r="X5523" s="33">
        <f t="shared" si="987"/>
        <v>246.47999999999999</v>
      </c>
      <c r="Y5523" s="33">
        <f t="shared" si="988"/>
        <v>246.47999999999999</v>
      </c>
      <c r="Z5523" s="33">
        <f t="shared" si="989"/>
        <v>1173395</v>
      </c>
      <c r="AA5523" s="34">
        <f t="shared" si="990"/>
        <v>2.8932879968383202E-05</v>
      </c>
      <c r="AB5523" s="33" t="s">
        <v>626</v>
      </c>
      <c r="AC5523" s="35">
        <v>44918</v>
      </c>
      <c r="AD5523" s="33">
        <v>30</v>
      </c>
      <c r="AE5523" s="36">
        <f t="shared" si="1001"/>
        <v>44948</v>
      </c>
    </row>
    <row r="5524" spans="2:31" ht="14.5" hidden="1">
      <c r="B5524" s="29" t="s">
        <v>4528</v>
      </c>
      <c r="C5524" s="30" t="str">
        <f t="shared" si="981"/>
        <v>(Acreedores quirografarios)</v>
      </c>
      <c r="D5524" s="30">
        <v>5</v>
      </c>
      <c r="E5524" s="30" t="s">
        <v>5701</v>
      </c>
      <c r="F5524" s="30" t="s">
        <v>5702</v>
      </c>
      <c r="G5524" s="30" t="s">
        <v>5463</v>
      </c>
      <c r="H5524" s="31">
        <v>96165157</v>
      </c>
      <c r="I5524" s="31" t="s">
        <v>62</v>
      </c>
      <c r="J5524" s="32">
        <v>9307.6499999999996</v>
      </c>
      <c r="K5524" s="33">
        <f t="shared" si="982"/>
        <v>9307.6499999999996</v>
      </c>
      <c r="L5524" s="33">
        <v>44165172</v>
      </c>
      <c r="M5524" s="33">
        <v>0</v>
      </c>
      <c r="N5524" s="33">
        <v>0</v>
      </c>
      <c r="O5524" s="33">
        <v>0</v>
      </c>
      <c r="P5524" s="33">
        <f t="shared" si="983"/>
        <v>9307.6499999999996</v>
      </c>
      <c r="Q5524" s="33">
        <f t="shared" si="984"/>
        <v>9307.6499999999996</v>
      </c>
      <c r="R5524" s="33">
        <f t="shared" si="985"/>
        <v>44165172</v>
      </c>
      <c r="S5524" s="31"/>
      <c r="T5524" s="30" t="str">
        <f t="shared" si="986"/>
        <v>USD</v>
      </c>
      <c r="U5524" s="33">
        <v>0</v>
      </c>
      <c r="V5524" s="33">
        <v>0</v>
      </c>
      <c r="W5524" s="33">
        <v>0</v>
      </c>
      <c r="X5524" s="33">
        <f t="shared" si="987"/>
        <v>9307.6499999999996</v>
      </c>
      <c r="Y5524" s="33">
        <f t="shared" si="988"/>
        <v>9307.6499999999996</v>
      </c>
      <c r="Z5524" s="33">
        <f t="shared" si="989"/>
        <v>44165172</v>
      </c>
      <c r="AA5524" s="34">
        <f t="shared" si="990"/>
        <v>0.0010889986920508427</v>
      </c>
      <c r="AB5524" s="33" t="s">
        <v>626</v>
      </c>
      <c r="AC5524" s="35">
        <v>44925</v>
      </c>
      <c r="AD5524" s="33">
        <v>30</v>
      </c>
      <c r="AE5524" s="36">
        <f t="shared" si="1001"/>
        <v>44955</v>
      </c>
    </row>
    <row r="5525" spans="2:31" ht="14.5" hidden="1">
      <c r="B5525" s="29" t="s">
        <v>4528</v>
      </c>
      <c r="C5525" s="30" t="str">
        <f t="shared" si="981"/>
        <v>(Acreedores quirografarios)</v>
      </c>
      <c r="D5525" s="30">
        <v>5</v>
      </c>
      <c r="E5525" s="30" t="s">
        <v>5701</v>
      </c>
      <c r="F5525" s="30" t="s">
        <v>5702</v>
      </c>
      <c r="G5525" s="30" t="s">
        <v>5463</v>
      </c>
      <c r="H5525" s="31">
        <v>320161229</v>
      </c>
      <c r="I5525" s="31" t="s">
        <v>62</v>
      </c>
      <c r="J5525" s="32">
        <v>1596</v>
      </c>
      <c r="K5525" s="33">
        <f t="shared" si="982"/>
        <v>1596</v>
      </c>
      <c r="L5525" s="33">
        <v>7673329</v>
      </c>
      <c r="M5525" s="33">
        <v>0</v>
      </c>
      <c r="N5525" s="33">
        <v>0</v>
      </c>
      <c r="O5525" s="33">
        <v>0</v>
      </c>
      <c r="P5525" s="33">
        <f t="shared" si="983"/>
        <v>1596</v>
      </c>
      <c r="Q5525" s="33">
        <f t="shared" si="984"/>
        <v>1596</v>
      </c>
      <c r="R5525" s="33">
        <f t="shared" si="985"/>
        <v>7673329</v>
      </c>
      <c r="S5525" s="31"/>
      <c r="T5525" s="30" t="str">
        <f t="shared" si="986"/>
        <v>USD</v>
      </c>
      <c r="U5525" s="33">
        <v>0</v>
      </c>
      <c r="V5525" s="33">
        <v>0</v>
      </c>
      <c r="W5525" s="33">
        <v>0</v>
      </c>
      <c r="X5525" s="33">
        <f t="shared" si="987"/>
        <v>1596</v>
      </c>
      <c r="Y5525" s="33">
        <f t="shared" si="988"/>
        <v>1596</v>
      </c>
      <c r="Z5525" s="33">
        <f t="shared" si="989"/>
        <v>7673329</v>
      </c>
      <c r="AA5525" s="34">
        <f t="shared" si="990"/>
        <v>0.00018920440850260474</v>
      </c>
      <c r="AB5525" s="33" t="s">
        <v>626</v>
      </c>
      <c r="AC5525" s="35">
        <v>44937</v>
      </c>
      <c r="AD5525" s="33">
        <v>30</v>
      </c>
      <c r="AE5525" s="36">
        <f t="shared" si="1001"/>
        <v>44967</v>
      </c>
    </row>
    <row r="5526" spans="2:31" ht="14.5" hidden="1">
      <c r="B5526" s="29" t="s">
        <v>4528</v>
      </c>
      <c r="C5526" s="30" t="str">
        <f t="shared" si="981"/>
        <v>(Acreedores quirografarios)</v>
      </c>
      <c r="D5526" s="30">
        <v>5</v>
      </c>
      <c r="E5526" s="30" t="s">
        <v>5701</v>
      </c>
      <c r="F5526" s="30" t="s">
        <v>5702</v>
      </c>
      <c r="G5526" s="30" t="s">
        <v>5463</v>
      </c>
      <c r="H5526" s="31">
        <v>96186351</v>
      </c>
      <c r="I5526" s="31" t="s">
        <v>62</v>
      </c>
      <c r="J5526" s="32">
        <v>445.44</v>
      </c>
      <c r="K5526" s="33">
        <f t="shared" si="982"/>
        <v>445.44</v>
      </c>
      <c r="L5526" s="33">
        <v>2090891</v>
      </c>
      <c r="M5526" s="33">
        <v>0</v>
      </c>
      <c r="N5526" s="33">
        <v>0</v>
      </c>
      <c r="O5526" s="33">
        <v>0</v>
      </c>
      <c r="P5526" s="33">
        <f t="shared" si="983"/>
        <v>445.44</v>
      </c>
      <c r="Q5526" s="33">
        <f t="shared" si="984"/>
        <v>445.44</v>
      </c>
      <c r="R5526" s="33">
        <f t="shared" si="985"/>
        <v>2090891</v>
      </c>
      <c r="S5526" s="31"/>
      <c r="T5526" s="30" t="str">
        <f t="shared" si="986"/>
        <v>USD</v>
      </c>
      <c r="U5526" s="33">
        <v>0</v>
      </c>
      <c r="V5526" s="33">
        <v>0</v>
      </c>
      <c r="W5526" s="33">
        <v>0</v>
      </c>
      <c r="X5526" s="33">
        <f t="shared" si="987"/>
        <v>445.44</v>
      </c>
      <c r="Y5526" s="33">
        <f t="shared" si="988"/>
        <v>445.44</v>
      </c>
      <c r="Z5526" s="33">
        <f t="shared" si="989"/>
        <v>2090891</v>
      </c>
      <c r="AA5526" s="34">
        <f t="shared" si="990"/>
        <v>5.1555953732522059E-05</v>
      </c>
      <c r="AB5526" s="33" t="s">
        <v>626</v>
      </c>
      <c r="AC5526" s="35">
        <v>44940</v>
      </c>
      <c r="AD5526" s="33">
        <v>30</v>
      </c>
      <c r="AE5526" s="36">
        <f t="shared" si="1001"/>
        <v>44970</v>
      </c>
    </row>
    <row r="5527" spans="2:31" ht="14.5" hidden="1">
      <c r="B5527" s="29" t="s">
        <v>4528</v>
      </c>
      <c r="C5527" s="30" t="str">
        <f t="shared" si="981"/>
        <v>(Acreedores quirografarios)</v>
      </c>
      <c r="D5527" s="30">
        <v>5</v>
      </c>
      <c r="E5527" s="30" t="s">
        <v>5701</v>
      </c>
      <c r="F5527" s="30" t="s">
        <v>5702</v>
      </c>
      <c r="G5527" s="30" t="s">
        <v>5463</v>
      </c>
      <c r="H5527" s="31">
        <v>96182387</v>
      </c>
      <c r="I5527" s="31" t="s">
        <v>62</v>
      </c>
      <c r="J5527" s="32">
        <v>75</v>
      </c>
      <c r="K5527" s="33">
        <f t="shared" si="982"/>
        <v>75</v>
      </c>
      <c r="L5527" s="33">
        <v>352049</v>
      </c>
      <c r="M5527" s="33">
        <v>0</v>
      </c>
      <c r="N5527" s="33">
        <v>0</v>
      </c>
      <c r="O5527" s="33">
        <v>0</v>
      </c>
      <c r="P5527" s="33">
        <f t="shared" si="983"/>
        <v>75</v>
      </c>
      <c r="Q5527" s="33">
        <f t="shared" si="984"/>
        <v>75</v>
      </c>
      <c r="R5527" s="33">
        <f t="shared" si="985"/>
        <v>352049</v>
      </c>
      <c r="S5527" s="31"/>
      <c r="T5527" s="30" t="str">
        <f t="shared" si="986"/>
        <v>USD</v>
      </c>
      <c r="U5527" s="33">
        <v>0</v>
      </c>
      <c r="V5527" s="33">
        <v>0</v>
      </c>
      <c r="W5527" s="33">
        <v>0</v>
      </c>
      <c r="X5527" s="33">
        <f t="shared" si="987"/>
        <v>75</v>
      </c>
      <c r="Y5527" s="33">
        <f t="shared" si="988"/>
        <v>75</v>
      </c>
      <c r="Z5527" s="33">
        <f t="shared" si="989"/>
        <v>352049</v>
      </c>
      <c r="AA5527" s="34">
        <f t="shared" si="990"/>
        <v>8.6806160414773687E-06</v>
      </c>
      <c r="AB5527" s="33" t="s">
        <v>626</v>
      </c>
      <c r="AC5527" s="35">
        <v>44941</v>
      </c>
      <c r="AD5527" s="33">
        <v>30</v>
      </c>
      <c r="AE5527" s="36">
        <f t="shared" si="1001"/>
        <v>44971</v>
      </c>
    </row>
    <row r="5528" spans="2:31" ht="14.5" hidden="1">
      <c r="B5528" s="29" t="s">
        <v>4528</v>
      </c>
      <c r="C5528" s="30" t="str">
        <f t="shared" si="981"/>
        <v>(Acreedores quirografarios)</v>
      </c>
      <c r="D5528" s="30">
        <v>5</v>
      </c>
      <c r="E5528" s="30" t="s">
        <v>5701</v>
      </c>
      <c r="F5528" s="30" t="s">
        <v>5702</v>
      </c>
      <c r="G5528" s="30" t="s">
        <v>5463</v>
      </c>
      <c r="H5528" s="31">
        <v>452300032</v>
      </c>
      <c r="I5528" s="31" t="s">
        <v>62</v>
      </c>
      <c r="J5528" s="32">
        <v>1478.8</v>
      </c>
      <c r="K5528" s="33">
        <f t="shared" si="982"/>
        <v>1478.8</v>
      </c>
      <c r="L5528" s="33">
        <v>6941472</v>
      </c>
      <c r="M5528" s="33">
        <v>0</v>
      </c>
      <c r="N5528" s="33">
        <v>0</v>
      </c>
      <c r="O5528" s="33">
        <v>0</v>
      </c>
      <c r="P5528" s="33">
        <f t="shared" si="983"/>
        <v>1478.8</v>
      </c>
      <c r="Q5528" s="33">
        <f t="shared" si="984"/>
        <v>1478.8</v>
      </c>
      <c r="R5528" s="33">
        <f t="shared" si="985"/>
        <v>6941472</v>
      </c>
      <c r="S5528" s="31"/>
      <c r="T5528" s="30" t="str">
        <f t="shared" si="986"/>
        <v>USD</v>
      </c>
      <c r="U5528" s="33">
        <v>0</v>
      </c>
      <c r="V5528" s="33">
        <v>0</v>
      </c>
      <c r="W5528" s="33">
        <v>0</v>
      </c>
      <c r="X5528" s="33">
        <f t="shared" si="987"/>
        <v>1478.8</v>
      </c>
      <c r="Y5528" s="33">
        <f t="shared" si="988"/>
        <v>1478.8</v>
      </c>
      <c r="Z5528" s="33">
        <f t="shared" si="989"/>
        <v>6941472</v>
      </c>
      <c r="AA5528" s="34">
        <f t="shared" si="990"/>
        <v>0.00017115871141422357</v>
      </c>
      <c r="AB5528" s="33" t="s">
        <v>626</v>
      </c>
      <c r="AC5528" s="35">
        <v>44943</v>
      </c>
      <c r="AD5528" s="33">
        <v>30</v>
      </c>
      <c r="AE5528" s="36">
        <f t="shared" si="1001"/>
        <v>44973</v>
      </c>
    </row>
    <row r="5529" spans="2:31" ht="14.5" hidden="1">
      <c r="B5529" s="29" t="s">
        <v>4528</v>
      </c>
      <c r="C5529" s="30" t="str">
        <f t="shared" si="981"/>
        <v>(Acreedores quirografarios)</v>
      </c>
      <c r="D5529" s="30">
        <v>5</v>
      </c>
      <c r="E5529" s="30" t="s">
        <v>5701</v>
      </c>
      <c r="F5529" s="30" t="s">
        <v>5702</v>
      </c>
      <c r="G5529" s="30" t="s">
        <v>5463</v>
      </c>
      <c r="H5529" s="31">
        <v>96216252</v>
      </c>
      <c r="I5529" s="31" t="s">
        <v>62</v>
      </c>
      <c r="J5529" s="32">
        <v>8612.4400000000005</v>
      </c>
      <c r="K5529" s="33">
        <f t="shared" si="982"/>
        <v>8612.4400000000005</v>
      </c>
      <c r="L5529" s="33">
        <v>39173683</v>
      </c>
      <c r="M5529" s="33">
        <v>0</v>
      </c>
      <c r="N5529" s="33">
        <v>0</v>
      </c>
      <c r="O5529" s="33">
        <v>0</v>
      </c>
      <c r="P5529" s="33">
        <f t="shared" si="983"/>
        <v>8612.4400000000005</v>
      </c>
      <c r="Q5529" s="33">
        <f t="shared" si="984"/>
        <v>8612.4400000000005</v>
      </c>
      <c r="R5529" s="33">
        <f t="shared" si="985"/>
        <v>39173683</v>
      </c>
      <c r="S5529" s="31"/>
      <c r="T5529" s="30" t="str">
        <f t="shared" si="986"/>
        <v>USD</v>
      </c>
      <c r="U5529" s="33">
        <v>0</v>
      </c>
      <c r="V5529" s="33">
        <v>0</v>
      </c>
      <c r="W5529" s="33">
        <v>0</v>
      </c>
      <c r="X5529" s="33">
        <f t="shared" si="987"/>
        <v>8612.4400000000005</v>
      </c>
      <c r="Y5529" s="33">
        <f t="shared" si="988"/>
        <v>8612.4400000000005</v>
      </c>
      <c r="Z5529" s="33">
        <f t="shared" si="989"/>
        <v>39173683</v>
      </c>
      <c r="AA5529" s="34">
        <f t="shared" si="990"/>
        <v>0.00096592150823762973</v>
      </c>
      <c r="AB5529" s="33" t="s">
        <v>626</v>
      </c>
      <c r="AC5529" s="35">
        <v>44956</v>
      </c>
      <c r="AD5529" s="33">
        <v>30</v>
      </c>
      <c r="AE5529" s="36">
        <f t="shared" si="1001"/>
        <v>44986</v>
      </c>
    </row>
    <row r="5530" spans="2:31" ht="14.5" hidden="1">
      <c r="B5530" s="29" t="s">
        <v>4528</v>
      </c>
      <c r="C5530" s="30" t="str">
        <f t="shared" si="981"/>
        <v>(Acreedores quirografarios)</v>
      </c>
      <c r="D5530" s="30">
        <v>5</v>
      </c>
      <c r="E5530" s="30" t="s">
        <v>5701</v>
      </c>
      <c r="F5530" s="30" t="s">
        <v>5702</v>
      </c>
      <c r="G5530" s="30" t="s">
        <v>5463</v>
      </c>
      <c r="H5530" s="31">
        <v>96229995</v>
      </c>
      <c r="I5530" s="31" t="s">
        <v>62</v>
      </c>
      <c r="J5530" s="32">
        <v>75</v>
      </c>
      <c r="K5530" s="33">
        <f t="shared" si="982"/>
        <v>75</v>
      </c>
      <c r="L5530" s="33">
        <v>358199</v>
      </c>
      <c r="M5530" s="33">
        <v>0</v>
      </c>
      <c r="N5530" s="33">
        <v>0</v>
      </c>
      <c r="O5530" s="33">
        <v>0</v>
      </c>
      <c r="P5530" s="33">
        <f t="shared" si="983"/>
        <v>75</v>
      </c>
      <c r="Q5530" s="33">
        <f t="shared" si="984"/>
        <v>75</v>
      </c>
      <c r="R5530" s="33">
        <f t="shared" si="985"/>
        <v>358199</v>
      </c>
      <c r="S5530" s="31"/>
      <c r="T5530" s="30" t="str">
        <f t="shared" si="986"/>
        <v>USD</v>
      </c>
      <c r="U5530" s="33">
        <v>0</v>
      </c>
      <c r="V5530" s="33">
        <v>0</v>
      </c>
      <c r="W5530" s="33">
        <v>0</v>
      </c>
      <c r="X5530" s="33">
        <f t="shared" si="987"/>
        <v>75</v>
      </c>
      <c r="Y5530" s="33">
        <f t="shared" si="988"/>
        <v>75</v>
      </c>
      <c r="Z5530" s="33">
        <f t="shared" si="989"/>
        <v>358199</v>
      </c>
      <c r="AA5530" s="34">
        <f t="shared" si="990"/>
        <v>8.8322591043893091E-06</v>
      </c>
      <c r="AB5530" s="33" t="s">
        <v>626</v>
      </c>
      <c r="AC5530" s="35">
        <v>44965</v>
      </c>
      <c r="AD5530" s="33">
        <v>30</v>
      </c>
      <c r="AE5530" s="36">
        <f t="shared" si="1001"/>
        <v>44995</v>
      </c>
    </row>
    <row r="5531" spans="2:31" ht="14.5" hidden="1">
      <c r="B5531" s="48" t="s">
        <v>4529</v>
      </c>
      <c r="C5531" s="30" t="str">
        <f t="shared" si="981"/>
        <v>(Proveedores estratégicos)</v>
      </c>
      <c r="D5531" s="31">
        <v>4</v>
      </c>
      <c r="E5531" s="49">
        <v>444444042</v>
      </c>
      <c r="F5531" s="30" t="s">
        <v>4530</v>
      </c>
      <c r="G5531" s="50" t="s">
        <v>4531</v>
      </c>
      <c r="H5531" s="51" t="s">
        <v>4532</v>
      </c>
      <c r="I5531" s="31" t="s">
        <v>62</v>
      </c>
      <c r="J5531" s="52">
        <v>152819</v>
      </c>
      <c r="K5531" s="33">
        <f t="shared" si="982"/>
        <v>152819</v>
      </c>
      <c r="L5531" s="33">
        <f t="shared" si="1002" ref="L5531:L5594">+J5531*$L$3</f>
        <v>728923707.1500001</v>
      </c>
      <c r="M5531" s="33">
        <v>0</v>
      </c>
      <c r="N5531" s="33">
        <v>0</v>
      </c>
      <c r="O5531" s="33">
        <v>0</v>
      </c>
      <c r="P5531" s="33">
        <f t="shared" si="983"/>
        <v>152819</v>
      </c>
      <c r="Q5531" s="33">
        <f t="shared" si="984"/>
        <v>152819</v>
      </c>
      <c r="R5531" s="33">
        <f t="shared" si="985"/>
        <v>728923707.1500001</v>
      </c>
      <c r="S5531" s="31"/>
      <c r="T5531" s="30" t="str">
        <f t="shared" si="986"/>
        <v>USD</v>
      </c>
      <c r="U5531" s="33">
        <v>0</v>
      </c>
      <c r="V5531" s="33">
        <v>0</v>
      </c>
      <c r="W5531" s="33">
        <v>0</v>
      </c>
      <c r="X5531" s="33">
        <f t="shared" si="987"/>
        <v>152819</v>
      </c>
      <c r="Y5531" s="33">
        <f t="shared" si="988"/>
        <v>152819</v>
      </c>
      <c r="Z5531" s="33">
        <f t="shared" si="989"/>
        <v>728923707.1500001</v>
      </c>
      <c r="AA5531" s="34">
        <f t="shared" si="990"/>
        <v>0.001051070306677319</v>
      </c>
      <c r="AB5531" s="33" t="s">
        <v>4533</v>
      </c>
      <c r="AC5531" s="53">
        <v>44743</v>
      </c>
      <c r="AD5531" s="33">
        <v>15</v>
      </c>
      <c r="AE5531" s="36">
        <f t="shared" si="1001"/>
        <v>44758</v>
      </c>
    </row>
    <row r="5532" spans="2:31" ht="14.5" hidden="1">
      <c r="B5532" s="48" t="s">
        <v>4529</v>
      </c>
      <c r="C5532" s="30" t="str">
        <f t="shared" si="981"/>
        <v>(Proveedores estratégicos)</v>
      </c>
      <c r="D5532" s="31">
        <v>4</v>
      </c>
      <c r="E5532" s="49">
        <v>444444042</v>
      </c>
      <c r="F5532" s="30" t="s">
        <v>4530</v>
      </c>
      <c r="G5532" s="50" t="s">
        <v>4531</v>
      </c>
      <c r="H5532" s="51" t="s">
        <v>4534</v>
      </c>
      <c r="I5532" s="31" t="s">
        <v>62</v>
      </c>
      <c r="J5532" s="52">
        <v>153468</v>
      </c>
      <c r="K5532" s="33">
        <f t="shared" si="982"/>
        <v>153468</v>
      </c>
      <c r="L5532" s="33">
        <f t="shared" si="1002"/>
        <v>732019339.80000007</v>
      </c>
      <c r="M5532" s="33">
        <v>0</v>
      </c>
      <c r="N5532" s="33">
        <v>0</v>
      </c>
      <c r="O5532" s="33">
        <v>0</v>
      </c>
      <c r="P5532" s="33">
        <f t="shared" si="983"/>
        <v>153468</v>
      </c>
      <c r="Q5532" s="33">
        <f t="shared" si="984"/>
        <v>153468</v>
      </c>
      <c r="R5532" s="33">
        <f t="shared" si="985"/>
        <v>732019339.80000007</v>
      </c>
      <c r="S5532" s="31"/>
      <c r="T5532" s="30" t="str">
        <f t="shared" si="986"/>
        <v>USD</v>
      </c>
      <c r="U5532" s="33">
        <v>0</v>
      </c>
      <c r="V5532" s="33">
        <v>0</v>
      </c>
      <c r="W5532" s="33">
        <v>0</v>
      </c>
      <c r="X5532" s="33">
        <f t="shared" si="987"/>
        <v>153468</v>
      </c>
      <c r="Y5532" s="33">
        <f t="shared" si="988"/>
        <v>153468</v>
      </c>
      <c r="Z5532" s="33">
        <f t="shared" si="989"/>
        <v>732019339.80000007</v>
      </c>
      <c r="AA5532" s="34">
        <f t="shared" si="990"/>
        <v>0.0010555340489412624</v>
      </c>
      <c r="AB5532" s="33" t="s">
        <v>4533</v>
      </c>
      <c r="AC5532" s="53">
        <v>44743</v>
      </c>
      <c r="AD5532" s="33">
        <v>15</v>
      </c>
      <c r="AE5532" s="36">
        <f t="shared" si="1001"/>
        <v>44758</v>
      </c>
    </row>
    <row r="5533" spans="2:31" ht="14.5" hidden="1">
      <c r="B5533" s="48" t="s">
        <v>4529</v>
      </c>
      <c r="C5533" s="30" t="str">
        <f t="shared" si="981"/>
        <v>(Proveedores estratégicos)</v>
      </c>
      <c r="D5533" s="31">
        <v>4</v>
      </c>
      <c r="E5533" s="49">
        <v>444444042</v>
      </c>
      <c r="F5533" s="30" t="s">
        <v>4530</v>
      </c>
      <c r="G5533" s="50" t="s">
        <v>4531</v>
      </c>
      <c r="H5533" s="51" t="s">
        <v>4535</v>
      </c>
      <c r="I5533" s="31" t="s">
        <v>62</v>
      </c>
      <c r="J5533" s="52">
        <v>155960.5</v>
      </c>
      <c r="K5533" s="33">
        <f t="shared" si="982"/>
        <v>155960.5</v>
      </c>
      <c r="L5533" s="33">
        <f t="shared" si="1002"/>
        <v>743908190.92500007</v>
      </c>
      <c r="M5533" s="33">
        <v>0</v>
      </c>
      <c r="N5533" s="33">
        <v>0</v>
      </c>
      <c r="O5533" s="33">
        <v>0</v>
      </c>
      <c r="P5533" s="33">
        <f t="shared" si="983"/>
        <v>155960.5</v>
      </c>
      <c r="Q5533" s="33">
        <f t="shared" si="984"/>
        <v>155960.5</v>
      </c>
      <c r="R5533" s="33">
        <f t="shared" si="985"/>
        <v>743908190.92500007</v>
      </c>
      <c r="S5533" s="31"/>
      <c r="T5533" s="30" t="str">
        <f t="shared" si="986"/>
        <v>USD</v>
      </c>
      <c r="U5533" s="33">
        <v>0</v>
      </c>
      <c r="V5533" s="33">
        <v>0</v>
      </c>
      <c r="W5533" s="33">
        <v>0</v>
      </c>
      <c r="X5533" s="33">
        <f t="shared" si="987"/>
        <v>155960.5</v>
      </c>
      <c r="Y5533" s="33">
        <f t="shared" si="988"/>
        <v>155960.5</v>
      </c>
      <c r="Z5533" s="33">
        <f t="shared" si="989"/>
        <v>743908190.92500007</v>
      </c>
      <c r="AA5533" s="34">
        <f t="shared" si="990"/>
        <v>0.0010726771577130331</v>
      </c>
      <c r="AB5533" s="33" t="s">
        <v>4533</v>
      </c>
      <c r="AC5533" s="53">
        <v>44743</v>
      </c>
      <c r="AD5533" s="33">
        <v>15</v>
      </c>
      <c r="AE5533" s="36">
        <f t="shared" si="1001"/>
        <v>44758</v>
      </c>
    </row>
    <row r="5534" spans="2:31" ht="14.5" hidden="1">
      <c r="B5534" s="48" t="s">
        <v>4529</v>
      </c>
      <c r="C5534" s="30" t="str">
        <f t="shared" si="981"/>
        <v>(Proveedores estratégicos)</v>
      </c>
      <c r="D5534" s="31">
        <v>4</v>
      </c>
      <c r="E5534" s="49">
        <v>444444042</v>
      </c>
      <c r="F5534" s="30" t="s">
        <v>4530</v>
      </c>
      <c r="G5534" s="50" t="s">
        <v>4531</v>
      </c>
      <c r="H5534" s="51" t="s">
        <v>4536</v>
      </c>
      <c r="I5534" s="31" t="s">
        <v>62</v>
      </c>
      <c r="J5534" s="52">
        <v>155606.5</v>
      </c>
      <c r="K5534" s="33">
        <f t="shared" si="982"/>
        <v>155606.5</v>
      </c>
      <c r="L5534" s="33">
        <f t="shared" si="1002"/>
        <v>742219664.0250001</v>
      </c>
      <c r="M5534" s="33">
        <v>0</v>
      </c>
      <c r="N5534" s="33">
        <v>0</v>
      </c>
      <c r="O5534" s="33">
        <v>0</v>
      </c>
      <c r="P5534" s="33">
        <f t="shared" si="983"/>
        <v>155606.5</v>
      </c>
      <c r="Q5534" s="33">
        <f t="shared" si="984"/>
        <v>155606.5</v>
      </c>
      <c r="R5534" s="33">
        <f t="shared" si="985"/>
        <v>742219664.0250001</v>
      </c>
      <c r="S5534" s="31"/>
      <c r="T5534" s="30" t="str">
        <f t="shared" si="986"/>
        <v>USD</v>
      </c>
      <c r="U5534" s="33">
        <v>0</v>
      </c>
      <c r="V5534" s="33">
        <v>0</v>
      </c>
      <c r="W5534" s="33">
        <v>0</v>
      </c>
      <c r="X5534" s="33">
        <f t="shared" si="987"/>
        <v>155606.5</v>
      </c>
      <c r="Y5534" s="33">
        <f t="shared" si="988"/>
        <v>155606.5</v>
      </c>
      <c r="Z5534" s="33">
        <f t="shared" si="989"/>
        <v>742219664.0250001</v>
      </c>
      <c r="AA5534" s="34">
        <f t="shared" si="990"/>
        <v>0.0010702423892054275</v>
      </c>
      <c r="AB5534" s="33" t="s">
        <v>4533</v>
      </c>
      <c r="AC5534" s="53">
        <v>44743</v>
      </c>
      <c r="AD5534" s="33">
        <v>15</v>
      </c>
      <c r="AE5534" s="36">
        <f t="shared" si="1001"/>
        <v>44758</v>
      </c>
    </row>
    <row r="5535" spans="2:31" ht="14.5" hidden="1">
      <c r="B5535" s="48" t="s">
        <v>4529</v>
      </c>
      <c r="C5535" s="30" t="str">
        <f t="shared" si="981"/>
        <v>(Proveedores estratégicos)</v>
      </c>
      <c r="D5535" s="31">
        <v>4</v>
      </c>
      <c r="E5535" s="49">
        <v>444444042</v>
      </c>
      <c r="F5535" s="30" t="s">
        <v>4530</v>
      </c>
      <c r="G5535" s="50" t="s">
        <v>4531</v>
      </c>
      <c r="H5535" s="51" t="s">
        <v>4537</v>
      </c>
      <c r="I5535" s="31" t="s">
        <v>62</v>
      </c>
      <c r="J5535" s="52">
        <v>159250</v>
      </c>
      <c r="K5535" s="33">
        <f t="shared" si="982"/>
        <v>159250</v>
      </c>
      <c r="L5535" s="33">
        <f t="shared" si="1002"/>
        <v>759598612.5</v>
      </c>
      <c r="M5535" s="33">
        <v>0</v>
      </c>
      <c r="N5535" s="33">
        <v>0</v>
      </c>
      <c r="O5535" s="33">
        <v>0</v>
      </c>
      <c r="P5535" s="33">
        <f t="shared" si="983"/>
        <v>159250</v>
      </c>
      <c r="Q5535" s="33">
        <f t="shared" si="984"/>
        <v>159250</v>
      </c>
      <c r="R5535" s="33">
        <f t="shared" si="985"/>
        <v>759598612.5</v>
      </c>
      <c r="S5535" s="31"/>
      <c r="T5535" s="30" t="str">
        <f t="shared" si="986"/>
        <v>USD</v>
      </c>
      <c r="U5535" s="33">
        <v>0</v>
      </c>
      <c r="V5535" s="33">
        <v>0</v>
      </c>
      <c r="W5535" s="33">
        <v>0</v>
      </c>
      <c r="X5535" s="33">
        <f t="shared" si="987"/>
        <v>159250</v>
      </c>
      <c r="Y5535" s="33">
        <f t="shared" si="988"/>
        <v>159250</v>
      </c>
      <c r="Z5535" s="33">
        <f t="shared" si="989"/>
        <v>759598612.5</v>
      </c>
      <c r="AA5535" s="34">
        <f t="shared" si="990"/>
        <v>0.0010953019345654861</v>
      </c>
      <c r="AB5535" s="33" t="s">
        <v>4533</v>
      </c>
      <c r="AC5535" s="53">
        <v>44743</v>
      </c>
      <c r="AD5535" s="33">
        <v>15</v>
      </c>
      <c r="AE5535" s="36">
        <f t="shared" si="1001"/>
        <v>44758</v>
      </c>
    </row>
    <row r="5536" spans="2:31" ht="14.5" hidden="1">
      <c r="B5536" s="48" t="s">
        <v>4529</v>
      </c>
      <c r="C5536" s="30" t="str">
        <f t="shared" si="981"/>
        <v>(Proveedores estratégicos)</v>
      </c>
      <c r="D5536" s="31">
        <v>4</v>
      </c>
      <c r="E5536" s="49">
        <v>444444042</v>
      </c>
      <c r="F5536" s="30" t="s">
        <v>4530</v>
      </c>
      <c r="G5536" s="50" t="s">
        <v>4531</v>
      </c>
      <c r="H5536" s="51" t="s">
        <v>4538</v>
      </c>
      <c r="I5536" s="31" t="s">
        <v>62</v>
      </c>
      <c r="J5536" s="52">
        <v>159250</v>
      </c>
      <c r="K5536" s="33">
        <f t="shared" si="982"/>
        <v>159250</v>
      </c>
      <c r="L5536" s="33">
        <f t="shared" si="1002"/>
        <v>759598612.5</v>
      </c>
      <c r="M5536" s="33">
        <v>0</v>
      </c>
      <c r="N5536" s="33">
        <v>0</v>
      </c>
      <c r="O5536" s="33">
        <v>0</v>
      </c>
      <c r="P5536" s="33">
        <f t="shared" si="983"/>
        <v>159250</v>
      </c>
      <c r="Q5536" s="33">
        <f t="shared" si="984"/>
        <v>159250</v>
      </c>
      <c r="R5536" s="33">
        <f t="shared" si="985"/>
        <v>759598612.5</v>
      </c>
      <c r="S5536" s="31"/>
      <c r="T5536" s="30" t="str">
        <f t="shared" si="986"/>
        <v>USD</v>
      </c>
      <c r="U5536" s="33">
        <v>0</v>
      </c>
      <c r="V5536" s="33">
        <v>0</v>
      </c>
      <c r="W5536" s="33">
        <v>0</v>
      </c>
      <c r="X5536" s="33">
        <f t="shared" si="987"/>
        <v>159250</v>
      </c>
      <c r="Y5536" s="33">
        <f t="shared" si="988"/>
        <v>159250</v>
      </c>
      <c r="Z5536" s="33">
        <f t="shared" si="989"/>
        <v>759598612.5</v>
      </c>
      <c r="AA5536" s="34">
        <f t="shared" si="990"/>
        <v>0.0010953019345654861</v>
      </c>
      <c r="AB5536" s="33" t="s">
        <v>4533</v>
      </c>
      <c r="AC5536" s="53">
        <v>44743</v>
      </c>
      <c r="AD5536" s="33">
        <v>15</v>
      </c>
      <c r="AE5536" s="36">
        <f t="shared" si="1001"/>
        <v>44758</v>
      </c>
    </row>
    <row r="5537" spans="2:31" ht="14.5" hidden="1">
      <c r="B5537" s="48" t="s">
        <v>4529</v>
      </c>
      <c r="C5537" s="30" t="str">
        <f t="shared" si="981"/>
        <v>(Proveedores estratégicos)</v>
      </c>
      <c r="D5537" s="31">
        <v>4</v>
      </c>
      <c r="E5537" s="49">
        <v>444444042</v>
      </c>
      <c r="F5537" s="30" t="s">
        <v>4530</v>
      </c>
      <c r="G5537" s="50" t="s">
        <v>4531</v>
      </c>
      <c r="H5537" s="51" t="s">
        <v>4539</v>
      </c>
      <c r="I5537" s="31" t="s">
        <v>62</v>
      </c>
      <c r="J5537" s="52">
        <v>159250</v>
      </c>
      <c r="K5537" s="33">
        <f t="shared" si="982"/>
        <v>159250</v>
      </c>
      <c r="L5537" s="33">
        <f t="shared" si="1002"/>
        <v>759598612.5</v>
      </c>
      <c r="M5537" s="33">
        <v>0</v>
      </c>
      <c r="N5537" s="33">
        <v>0</v>
      </c>
      <c r="O5537" s="33">
        <v>0</v>
      </c>
      <c r="P5537" s="33">
        <f t="shared" si="983"/>
        <v>159250</v>
      </c>
      <c r="Q5537" s="33">
        <f t="shared" si="984"/>
        <v>159250</v>
      </c>
      <c r="R5537" s="33">
        <f t="shared" si="985"/>
        <v>759598612.5</v>
      </c>
      <c r="S5537" s="31"/>
      <c r="T5537" s="30" t="str">
        <f t="shared" si="986"/>
        <v>USD</v>
      </c>
      <c r="U5537" s="33">
        <v>0</v>
      </c>
      <c r="V5537" s="33">
        <v>0</v>
      </c>
      <c r="W5537" s="33">
        <v>0</v>
      </c>
      <c r="X5537" s="33">
        <f t="shared" si="987"/>
        <v>159250</v>
      </c>
      <c r="Y5537" s="33">
        <f t="shared" si="988"/>
        <v>159250</v>
      </c>
      <c r="Z5537" s="33">
        <f t="shared" si="989"/>
        <v>759598612.5</v>
      </c>
      <c r="AA5537" s="34">
        <f t="shared" si="990"/>
        <v>0.0010953019345654861</v>
      </c>
      <c r="AB5537" s="33" t="s">
        <v>4533</v>
      </c>
      <c r="AC5537" s="53">
        <v>44743</v>
      </c>
      <c r="AD5537" s="33">
        <v>15</v>
      </c>
      <c r="AE5537" s="36">
        <f t="shared" si="1001"/>
        <v>44758</v>
      </c>
    </row>
    <row r="5538" spans="2:31" ht="14.5" hidden="1">
      <c r="B5538" s="48" t="s">
        <v>4529</v>
      </c>
      <c r="C5538" s="30" t="str">
        <f t="shared" si="981"/>
        <v>(Proveedores estratégicos)</v>
      </c>
      <c r="D5538" s="31">
        <v>4</v>
      </c>
      <c r="E5538" s="49">
        <v>444444042</v>
      </c>
      <c r="F5538" s="30" t="s">
        <v>4530</v>
      </c>
      <c r="G5538" s="50" t="s">
        <v>4531</v>
      </c>
      <c r="H5538" s="51" t="s">
        <v>4540</v>
      </c>
      <c r="I5538" s="31" t="s">
        <v>62</v>
      </c>
      <c r="J5538" s="52">
        <v>159250</v>
      </c>
      <c r="K5538" s="33">
        <f t="shared" si="982"/>
        <v>159250</v>
      </c>
      <c r="L5538" s="33">
        <f t="shared" si="1002"/>
        <v>759598612.5</v>
      </c>
      <c r="M5538" s="33">
        <v>0</v>
      </c>
      <c r="N5538" s="33">
        <v>0</v>
      </c>
      <c r="O5538" s="33">
        <v>0</v>
      </c>
      <c r="P5538" s="33">
        <f t="shared" si="983"/>
        <v>159250</v>
      </c>
      <c r="Q5538" s="33">
        <f t="shared" si="984"/>
        <v>159250</v>
      </c>
      <c r="R5538" s="33">
        <f t="shared" si="985"/>
        <v>759598612.5</v>
      </c>
      <c r="S5538" s="31"/>
      <c r="T5538" s="30" t="str">
        <f t="shared" si="986"/>
        <v>USD</v>
      </c>
      <c r="U5538" s="33">
        <v>0</v>
      </c>
      <c r="V5538" s="33">
        <v>0</v>
      </c>
      <c r="W5538" s="33">
        <v>0</v>
      </c>
      <c r="X5538" s="33">
        <f t="shared" si="987"/>
        <v>159250</v>
      </c>
      <c r="Y5538" s="33">
        <f t="shared" si="988"/>
        <v>159250</v>
      </c>
      <c r="Z5538" s="33">
        <f t="shared" si="989"/>
        <v>759598612.5</v>
      </c>
      <c r="AA5538" s="34">
        <f t="shared" si="990"/>
        <v>0.0010953019345654861</v>
      </c>
      <c r="AB5538" s="33" t="s">
        <v>4533</v>
      </c>
      <c r="AC5538" s="53">
        <v>44743</v>
      </c>
      <c r="AD5538" s="33">
        <v>15</v>
      </c>
      <c r="AE5538" s="36">
        <f t="shared" si="1001"/>
        <v>44758</v>
      </c>
    </row>
    <row r="5539" spans="2:31" ht="14.5" hidden="1">
      <c r="B5539" s="48" t="s">
        <v>4529</v>
      </c>
      <c r="C5539" s="30" t="str">
        <f t="shared" si="981"/>
        <v>(Proveedores estratégicos)</v>
      </c>
      <c r="D5539" s="31">
        <v>4</v>
      </c>
      <c r="E5539" s="49">
        <v>444444042</v>
      </c>
      <c r="F5539" s="30" t="s">
        <v>4530</v>
      </c>
      <c r="G5539" s="50" t="s">
        <v>4531</v>
      </c>
      <c r="H5539" s="51" t="s">
        <v>4541</v>
      </c>
      <c r="I5539" s="31" t="s">
        <v>62</v>
      </c>
      <c r="J5539" s="52">
        <v>149677.25</v>
      </c>
      <c r="K5539" s="33">
        <f t="shared" si="982"/>
        <v>149677.25</v>
      </c>
      <c r="L5539" s="33">
        <f t="shared" si="1002"/>
        <v>713938030.91250002</v>
      </c>
      <c r="M5539" s="33">
        <v>0</v>
      </c>
      <c r="N5539" s="33">
        <v>0</v>
      </c>
      <c r="O5539" s="33">
        <v>0</v>
      </c>
      <c r="P5539" s="33">
        <f t="shared" si="983"/>
        <v>149677.25</v>
      </c>
      <c r="Q5539" s="33">
        <f t="shared" si="984"/>
        <v>149677.25</v>
      </c>
      <c r="R5539" s="33">
        <f t="shared" si="985"/>
        <v>713938030.91250002</v>
      </c>
      <c r="S5539" s="31"/>
      <c r="T5539" s="30" t="str">
        <f t="shared" si="986"/>
        <v>USD</v>
      </c>
      <c r="U5539" s="33">
        <v>0</v>
      </c>
      <c r="V5539" s="33">
        <v>0</v>
      </c>
      <c r="W5539" s="33">
        <v>0</v>
      </c>
      <c r="X5539" s="33">
        <f t="shared" si="987"/>
        <v>149677.25</v>
      </c>
      <c r="Y5539" s="33">
        <f t="shared" si="988"/>
        <v>149677.25</v>
      </c>
      <c r="Z5539" s="33">
        <f t="shared" si="989"/>
        <v>713938030.91250002</v>
      </c>
      <c r="AA5539" s="34">
        <f t="shared" si="990"/>
        <v>0.0010294617361723197</v>
      </c>
      <c r="AB5539" s="33" t="s">
        <v>4533</v>
      </c>
      <c r="AC5539" s="53">
        <v>44774</v>
      </c>
      <c r="AD5539" s="33">
        <v>15</v>
      </c>
      <c r="AE5539" s="36">
        <f t="shared" si="1001"/>
        <v>44789</v>
      </c>
    </row>
    <row r="5540" spans="2:31" ht="14.5" hidden="1">
      <c r="B5540" s="48" t="s">
        <v>4529</v>
      </c>
      <c r="C5540" s="30" t="str">
        <f t="shared" si="981"/>
        <v>(Proveedores estratégicos)</v>
      </c>
      <c r="D5540" s="31">
        <v>4</v>
      </c>
      <c r="E5540" s="49">
        <v>444444042</v>
      </c>
      <c r="F5540" s="30" t="s">
        <v>4530</v>
      </c>
      <c r="G5540" s="50" t="s">
        <v>4531</v>
      </c>
      <c r="H5540" s="51" t="s">
        <v>4542</v>
      </c>
      <c r="I5540" s="31" t="s">
        <v>62</v>
      </c>
      <c r="J5540" s="52">
        <v>153468</v>
      </c>
      <c r="K5540" s="33">
        <f t="shared" si="982"/>
        <v>153468</v>
      </c>
      <c r="L5540" s="33">
        <f t="shared" si="1002"/>
        <v>732019339.80000007</v>
      </c>
      <c r="M5540" s="33">
        <v>0</v>
      </c>
      <c r="N5540" s="33">
        <v>0</v>
      </c>
      <c r="O5540" s="33">
        <v>0</v>
      </c>
      <c r="P5540" s="33">
        <f t="shared" si="983"/>
        <v>153468</v>
      </c>
      <c r="Q5540" s="33">
        <f t="shared" si="984"/>
        <v>153468</v>
      </c>
      <c r="R5540" s="33">
        <f t="shared" si="985"/>
        <v>732019339.80000007</v>
      </c>
      <c r="S5540" s="31"/>
      <c r="T5540" s="30" t="str">
        <f t="shared" si="986"/>
        <v>USD</v>
      </c>
      <c r="U5540" s="33">
        <v>0</v>
      </c>
      <c r="V5540" s="33">
        <v>0</v>
      </c>
      <c r="W5540" s="33">
        <v>0</v>
      </c>
      <c r="X5540" s="33">
        <f t="shared" si="987"/>
        <v>153468</v>
      </c>
      <c r="Y5540" s="33">
        <f t="shared" si="988"/>
        <v>153468</v>
      </c>
      <c r="Z5540" s="33">
        <f t="shared" si="989"/>
        <v>732019339.80000007</v>
      </c>
      <c r="AA5540" s="34">
        <f t="shared" si="990"/>
        <v>0.0010555340489412624</v>
      </c>
      <c r="AB5540" s="33" t="s">
        <v>4533</v>
      </c>
      <c r="AC5540" s="53">
        <v>44736</v>
      </c>
      <c r="AD5540" s="33">
        <v>15</v>
      </c>
      <c r="AE5540" s="36">
        <f t="shared" si="1001"/>
        <v>44751</v>
      </c>
    </row>
    <row r="5541" spans="2:31" ht="14.5" hidden="1">
      <c r="B5541" s="48" t="s">
        <v>4529</v>
      </c>
      <c r="C5541" s="30" t="str">
        <f t="shared" si="981"/>
        <v>(Proveedores estratégicos)</v>
      </c>
      <c r="D5541" s="31">
        <v>4</v>
      </c>
      <c r="E5541" s="49">
        <v>444444042</v>
      </c>
      <c r="F5541" s="30" t="s">
        <v>4530</v>
      </c>
      <c r="G5541" s="50" t="s">
        <v>4531</v>
      </c>
      <c r="H5541" s="51" t="s">
        <v>4543</v>
      </c>
      <c r="I5541" s="31" t="s">
        <v>62</v>
      </c>
      <c r="J5541" s="52">
        <v>159103</v>
      </c>
      <c r="K5541" s="33">
        <f t="shared" si="982"/>
        <v>159103</v>
      </c>
      <c r="L5541" s="33">
        <f t="shared" si="1002"/>
        <v>758897444.55000007</v>
      </c>
      <c r="M5541" s="33">
        <v>0</v>
      </c>
      <c r="N5541" s="33">
        <v>0</v>
      </c>
      <c r="O5541" s="33">
        <v>0</v>
      </c>
      <c r="P5541" s="33">
        <f t="shared" si="983"/>
        <v>159103</v>
      </c>
      <c r="Q5541" s="33">
        <f t="shared" si="984"/>
        <v>159103</v>
      </c>
      <c r="R5541" s="33">
        <f t="shared" si="985"/>
        <v>758897444.55000007</v>
      </c>
      <c r="S5541" s="31"/>
      <c r="T5541" s="30" t="str">
        <f t="shared" si="986"/>
        <v>USD</v>
      </c>
      <c r="U5541" s="33">
        <v>0</v>
      </c>
      <c r="V5541" s="33">
        <v>0</v>
      </c>
      <c r="W5541" s="33">
        <v>0</v>
      </c>
      <c r="X5541" s="33">
        <f t="shared" si="987"/>
        <v>159103</v>
      </c>
      <c r="Y5541" s="33">
        <f t="shared" si="988"/>
        <v>159103</v>
      </c>
      <c r="Z5541" s="33">
        <f t="shared" si="989"/>
        <v>758897444.55000007</v>
      </c>
      <c r="AA5541" s="34">
        <f t="shared" si="990"/>
        <v>0.0010942908866258874</v>
      </c>
      <c r="AB5541" s="33" t="s">
        <v>4533</v>
      </c>
      <c r="AC5541" s="53">
        <v>44774</v>
      </c>
      <c r="AD5541" s="33">
        <v>15</v>
      </c>
      <c r="AE5541" s="36">
        <f t="shared" si="1001"/>
        <v>44789</v>
      </c>
    </row>
    <row r="5542" spans="2:31" ht="14.5" hidden="1">
      <c r="B5542" s="48" t="s">
        <v>4529</v>
      </c>
      <c r="C5542" s="30" t="str">
        <f t="shared" si="981"/>
        <v>(Proveedores estratégicos)</v>
      </c>
      <c r="D5542" s="31">
        <v>4</v>
      </c>
      <c r="E5542" s="49">
        <v>444444042</v>
      </c>
      <c r="F5542" s="30" t="s">
        <v>4530</v>
      </c>
      <c r="G5542" s="50" t="s">
        <v>4531</v>
      </c>
      <c r="H5542" s="51" t="s">
        <v>4544</v>
      </c>
      <c r="I5542" s="31" t="s">
        <v>62</v>
      </c>
      <c r="J5542" s="52">
        <v>155606.75</v>
      </c>
      <c r="K5542" s="33">
        <f t="shared" si="982"/>
        <v>155606.75</v>
      </c>
      <c r="L5542" s="33">
        <f t="shared" si="1002"/>
        <v>742220856.48750007</v>
      </c>
      <c r="M5542" s="33">
        <v>0</v>
      </c>
      <c r="N5542" s="33">
        <v>0</v>
      </c>
      <c r="O5542" s="33">
        <v>0</v>
      </c>
      <c r="P5542" s="33">
        <f t="shared" si="983"/>
        <v>155606.75</v>
      </c>
      <c r="Q5542" s="33">
        <f t="shared" si="984"/>
        <v>155606.75</v>
      </c>
      <c r="R5542" s="33">
        <f t="shared" si="985"/>
        <v>742220856.48750007</v>
      </c>
      <c r="S5542" s="31"/>
      <c r="T5542" s="30" t="str">
        <f t="shared" si="986"/>
        <v>USD</v>
      </c>
      <c r="U5542" s="33">
        <v>0</v>
      </c>
      <c r="V5542" s="33">
        <v>0</v>
      </c>
      <c r="W5542" s="33">
        <v>0</v>
      </c>
      <c r="X5542" s="33">
        <f t="shared" si="987"/>
        <v>155606.75</v>
      </c>
      <c r="Y5542" s="33">
        <f t="shared" si="988"/>
        <v>155606.75</v>
      </c>
      <c r="Z5542" s="33">
        <f t="shared" si="989"/>
        <v>742220856.48750007</v>
      </c>
      <c r="AA5542" s="34">
        <f t="shared" si="990"/>
        <v>0.0010702441086747126</v>
      </c>
      <c r="AB5542" s="33" t="s">
        <v>4533</v>
      </c>
      <c r="AC5542" s="53">
        <v>44736</v>
      </c>
      <c r="AD5542" s="33">
        <v>15</v>
      </c>
      <c r="AE5542" s="36">
        <f t="shared" si="1001"/>
        <v>44751</v>
      </c>
    </row>
    <row r="5543" spans="2:31" ht="14.5" hidden="1">
      <c r="B5543" s="48" t="s">
        <v>4529</v>
      </c>
      <c r="C5543" s="30" t="str">
        <f t="shared" si="981"/>
        <v>(Proveedores estratégicos)</v>
      </c>
      <c r="D5543" s="31">
        <v>4</v>
      </c>
      <c r="E5543" s="49">
        <v>444444042</v>
      </c>
      <c r="F5543" s="30" t="s">
        <v>4530</v>
      </c>
      <c r="G5543" s="50" t="s">
        <v>4531</v>
      </c>
      <c r="H5543" s="51" t="s">
        <v>4545</v>
      </c>
      <c r="I5543" s="31" t="s">
        <v>62</v>
      </c>
      <c r="J5543" s="52">
        <v>159250</v>
      </c>
      <c r="K5543" s="33">
        <f t="shared" si="982"/>
        <v>159250</v>
      </c>
      <c r="L5543" s="33">
        <f t="shared" si="1002"/>
        <v>759598612.5</v>
      </c>
      <c r="M5543" s="33">
        <v>0</v>
      </c>
      <c r="N5543" s="33">
        <v>0</v>
      </c>
      <c r="O5543" s="33">
        <v>0</v>
      </c>
      <c r="P5543" s="33">
        <f t="shared" si="983"/>
        <v>159250</v>
      </c>
      <c r="Q5543" s="33">
        <f t="shared" si="984"/>
        <v>159250</v>
      </c>
      <c r="R5543" s="33">
        <f t="shared" si="985"/>
        <v>759598612.5</v>
      </c>
      <c r="S5543" s="31"/>
      <c r="T5543" s="30" t="str">
        <f t="shared" si="986"/>
        <v>USD</v>
      </c>
      <c r="U5543" s="33">
        <v>0</v>
      </c>
      <c r="V5543" s="33">
        <v>0</v>
      </c>
      <c r="W5543" s="33">
        <v>0</v>
      </c>
      <c r="X5543" s="33">
        <f t="shared" si="987"/>
        <v>159250</v>
      </c>
      <c r="Y5543" s="33">
        <f t="shared" si="988"/>
        <v>159250</v>
      </c>
      <c r="Z5543" s="33">
        <f t="shared" si="989"/>
        <v>759598612.5</v>
      </c>
      <c r="AA5543" s="34">
        <f t="shared" si="990"/>
        <v>0.0010953019345654861</v>
      </c>
      <c r="AB5543" s="33" t="s">
        <v>4533</v>
      </c>
      <c r="AC5543" s="53">
        <v>44736</v>
      </c>
      <c r="AD5543" s="33">
        <v>15</v>
      </c>
      <c r="AE5543" s="36">
        <f t="shared" si="1001"/>
        <v>44751</v>
      </c>
    </row>
    <row r="5544" spans="2:31" ht="14.5" hidden="1">
      <c r="B5544" s="48" t="s">
        <v>4529</v>
      </c>
      <c r="C5544" s="30" t="str">
        <f t="shared" si="981"/>
        <v>(Proveedores estratégicos)</v>
      </c>
      <c r="D5544" s="31">
        <v>4</v>
      </c>
      <c r="E5544" s="49">
        <v>444444042</v>
      </c>
      <c r="F5544" s="30" t="s">
        <v>4530</v>
      </c>
      <c r="G5544" s="50" t="s">
        <v>4531</v>
      </c>
      <c r="H5544" s="51" t="s">
        <v>4546</v>
      </c>
      <c r="I5544" s="31" t="s">
        <v>62</v>
      </c>
      <c r="J5544" s="52">
        <v>159250</v>
      </c>
      <c r="K5544" s="33">
        <f t="shared" si="982"/>
        <v>159250</v>
      </c>
      <c r="L5544" s="33">
        <f t="shared" si="1002"/>
        <v>759598612.5</v>
      </c>
      <c r="M5544" s="33">
        <v>0</v>
      </c>
      <c r="N5544" s="33">
        <v>0</v>
      </c>
      <c r="O5544" s="33">
        <v>0</v>
      </c>
      <c r="P5544" s="33">
        <f t="shared" si="983"/>
        <v>159250</v>
      </c>
      <c r="Q5544" s="33">
        <f t="shared" si="984"/>
        <v>159250</v>
      </c>
      <c r="R5544" s="33">
        <f t="shared" si="985"/>
        <v>759598612.5</v>
      </c>
      <c r="S5544" s="31"/>
      <c r="T5544" s="30" t="str">
        <f t="shared" si="986"/>
        <v>USD</v>
      </c>
      <c r="U5544" s="33">
        <v>0</v>
      </c>
      <c r="V5544" s="33">
        <v>0</v>
      </c>
      <c r="W5544" s="33">
        <v>0</v>
      </c>
      <c r="X5544" s="33">
        <f t="shared" si="987"/>
        <v>159250</v>
      </c>
      <c r="Y5544" s="33">
        <f t="shared" si="988"/>
        <v>159250</v>
      </c>
      <c r="Z5544" s="33">
        <f t="shared" si="989"/>
        <v>759598612.5</v>
      </c>
      <c r="AA5544" s="34">
        <f t="shared" si="990"/>
        <v>0.0010953019345654861</v>
      </c>
      <c r="AB5544" s="33" t="s">
        <v>4533</v>
      </c>
      <c r="AC5544" s="53">
        <v>44736</v>
      </c>
      <c r="AD5544" s="33">
        <v>15</v>
      </c>
      <c r="AE5544" s="36">
        <f t="shared" si="1001"/>
        <v>44751</v>
      </c>
    </row>
    <row r="5545" spans="2:31" ht="14.5" hidden="1">
      <c r="B5545" s="48" t="s">
        <v>4529</v>
      </c>
      <c r="C5545" s="30" t="str">
        <f t="shared" si="981"/>
        <v>(Proveedores estratégicos)</v>
      </c>
      <c r="D5545" s="31">
        <v>4</v>
      </c>
      <c r="E5545" s="49">
        <v>444444042</v>
      </c>
      <c r="F5545" s="30" t="s">
        <v>4530</v>
      </c>
      <c r="G5545" s="50" t="s">
        <v>4531</v>
      </c>
      <c r="H5545" s="51" t="s">
        <v>4547</v>
      </c>
      <c r="I5545" s="31" t="s">
        <v>62</v>
      </c>
      <c r="J5545" s="52">
        <v>159250</v>
      </c>
      <c r="K5545" s="33">
        <f t="shared" si="982"/>
        <v>159250</v>
      </c>
      <c r="L5545" s="33">
        <f t="shared" si="1002"/>
        <v>759598612.5</v>
      </c>
      <c r="M5545" s="33">
        <v>0</v>
      </c>
      <c r="N5545" s="33">
        <v>0</v>
      </c>
      <c r="O5545" s="33">
        <v>0</v>
      </c>
      <c r="P5545" s="33">
        <f t="shared" si="983"/>
        <v>159250</v>
      </c>
      <c r="Q5545" s="33">
        <f t="shared" si="984"/>
        <v>159250</v>
      </c>
      <c r="R5545" s="33">
        <f t="shared" si="985"/>
        <v>759598612.5</v>
      </c>
      <c r="S5545" s="31"/>
      <c r="T5545" s="30" t="str">
        <f t="shared" si="986"/>
        <v>USD</v>
      </c>
      <c r="U5545" s="33">
        <v>0</v>
      </c>
      <c r="V5545" s="33">
        <v>0</v>
      </c>
      <c r="W5545" s="33">
        <v>0</v>
      </c>
      <c r="X5545" s="33">
        <f t="shared" si="987"/>
        <v>159250</v>
      </c>
      <c r="Y5545" s="33">
        <f t="shared" si="988"/>
        <v>159250</v>
      </c>
      <c r="Z5545" s="33">
        <f t="shared" si="989"/>
        <v>759598612.5</v>
      </c>
      <c r="AA5545" s="34">
        <f t="shared" si="990"/>
        <v>0.0010953019345654861</v>
      </c>
      <c r="AB5545" s="33" t="s">
        <v>4533</v>
      </c>
      <c r="AC5545" s="53">
        <v>44736</v>
      </c>
      <c r="AD5545" s="33">
        <v>15</v>
      </c>
      <c r="AE5545" s="36">
        <f t="shared" si="1001"/>
        <v>44751</v>
      </c>
    </row>
    <row r="5546" spans="2:31" ht="14.5" hidden="1">
      <c r="B5546" s="48" t="s">
        <v>4529</v>
      </c>
      <c r="C5546" s="30" t="str">
        <f t="shared" si="981"/>
        <v>(Proveedores estratégicos)</v>
      </c>
      <c r="D5546" s="31">
        <v>4</v>
      </c>
      <c r="E5546" s="49">
        <v>444444042</v>
      </c>
      <c r="F5546" s="30" t="s">
        <v>4530</v>
      </c>
      <c r="G5546" s="50" t="s">
        <v>4531</v>
      </c>
      <c r="H5546" s="51" t="s">
        <v>4548</v>
      </c>
      <c r="I5546" s="31" t="s">
        <v>62</v>
      </c>
      <c r="J5546" s="52">
        <v>159250</v>
      </c>
      <c r="K5546" s="33">
        <f t="shared" si="982"/>
        <v>159250</v>
      </c>
      <c r="L5546" s="33">
        <f t="shared" si="1002"/>
        <v>759598612.5</v>
      </c>
      <c r="M5546" s="33">
        <v>0</v>
      </c>
      <c r="N5546" s="33">
        <v>0</v>
      </c>
      <c r="O5546" s="33">
        <v>0</v>
      </c>
      <c r="P5546" s="33">
        <f t="shared" si="983"/>
        <v>159250</v>
      </c>
      <c r="Q5546" s="33">
        <f t="shared" si="984"/>
        <v>159250</v>
      </c>
      <c r="R5546" s="33">
        <f t="shared" si="985"/>
        <v>759598612.5</v>
      </c>
      <c r="S5546" s="31"/>
      <c r="T5546" s="30" t="str">
        <f t="shared" si="986"/>
        <v>USD</v>
      </c>
      <c r="U5546" s="33">
        <v>0</v>
      </c>
      <c r="V5546" s="33">
        <v>0</v>
      </c>
      <c r="W5546" s="33">
        <v>0</v>
      </c>
      <c r="X5546" s="33">
        <f t="shared" si="987"/>
        <v>159250</v>
      </c>
      <c r="Y5546" s="33">
        <f t="shared" si="988"/>
        <v>159250</v>
      </c>
      <c r="Z5546" s="33">
        <f t="shared" si="989"/>
        <v>759598612.5</v>
      </c>
      <c r="AA5546" s="34">
        <f t="shared" si="990"/>
        <v>0.0010953019345654861</v>
      </c>
      <c r="AB5546" s="33" t="s">
        <v>4533</v>
      </c>
      <c r="AC5546" s="53">
        <v>44736</v>
      </c>
      <c r="AD5546" s="33">
        <v>15</v>
      </c>
      <c r="AE5546" s="36">
        <f t="shared" si="1001"/>
        <v>44751</v>
      </c>
    </row>
    <row r="5547" spans="2:31" ht="14.5" hidden="1">
      <c r="B5547" s="48" t="s">
        <v>4529</v>
      </c>
      <c r="C5547" s="30" t="str">
        <f t="shared" si="1003" ref="C5547:C5610">+IF(D5547=1,$A$4,IF(D5547=2,$A$5,IF(D5547=3,$A$6,IF(D5547=4,$A$7,IF(D5547=5,$A$8,IF(D5547=6,$A$9,))))))</f>
        <v>(Proveedores estratégicos)</v>
      </c>
      <c r="D5547" s="31">
        <v>4</v>
      </c>
      <c r="E5547" s="49">
        <v>444444042</v>
      </c>
      <c r="F5547" s="30" t="s">
        <v>4530</v>
      </c>
      <c r="G5547" s="50" t="s">
        <v>4531</v>
      </c>
      <c r="H5547" s="54" t="s">
        <v>4549</v>
      </c>
      <c r="I5547" s="31" t="s">
        <v>62</v>
      </c>
      <c r="J5547" s="52">
        <v>76409.5</v>
      </c>
      <c r="K5547" s="33">
        <f t="shared" si="1004" ref="K5547:K5610">+IF(I5547="USD",J5547,L5547/$L$3)</f>
        <v>76409.5</v>
      </c>
      <c r="L5547" s="33">
        <f t="shared" si="1002"/>
        <v>364461853.57500005</v>
      </c>
      <c r="M5547" s="33">
        <v>0</v>
      </c>
      <c r="N5547" s="33">
        <v>0</v>
      </c>
      <c r="O5547" s="33">
        <v>0</v>
      </c>
      <c r="P5547" s="33">
        <f t="shared" si="1005" ref="P5547:P5610">+J5547+M5547</f>
        <v>76409.5</v>
      </c>
      <c r="Q5547" s="33">
        <f t="shared" si="1006" ref="Q5547:Q5610">+K5547+N5547</f>
        <v>76409.5</v>
      </c>
      <c r="R5547" s="33">
        <f t="shared" si="1007" ref="R5547:R5610">+L5547+O5547</f>
        <v>364461853.57500005</v>
      </c>
      <c r="S5547" s="31"/>
      <c r="T5547" s="30" t="str">
        <f t="shared" si="1008" ref="T5547:T5610">+I5547</f>
        <v>USD</v>
      </c>
      <c r="U5547" s="33">
        <v>0</v>
      </c>
      <c r="V5547" s="33">
        <v>0</v>
      </c>
      <c r="W5547" s="33">
        <v>0</v>
      </c>
      <c r="X5547" s="33">
        <f t="shared" si="1009" ref="X5547:X5610">+P5547+U5547</f>
        <v>76409.5</v>
      </c>
      <c r="Y5547" s="33">
        <f t="shared" si="1010" ref="Y5547:Y5610">+Q5547+V5547</f>
        <v>76409.5</v>
      </c>
      <c r="Z5547" s="33">
        <f t="shared" si="1011" ref="Z5547:Z5610">+R5547+W5547</f>
        <v>364461853.57500005</v>
      </c>
      <c r="AA5547" s="34">
        <f t="shared" si="1012" ref="AA5547:AA5610">+IF(D5547=1,Z5547/$C$4,IF(D5547=2,Z5547/$C$5,IF(D5547=3,Z5547/$C$6,IF(D5547=4,Z5547/$C$7,IF(D5547=5,Z5547/$C$8,IF(D5547=6,Z5547/$C$9))))))</f>
        <v>0.00052553515333865952</v>
      </c>
      <c r="AB5547" s="33" t="s">
        <v>4533</v>
      </c>
      <c r="AC5547" s="53">
        <v>44760</v>
      </c>
      <c r="AD5547" s="33">
        <v>15</v>
      </c>
      <c r="AE5547" s="36">
        <f t="shared" si="1001"/>
        <v>44775</v>
      </c>
    </row>
    <row r="5548" spans="2:31" ht="14.5" hidden="1">
      <c r="B5548" s="48" t="s">
        <v>4529</v>
      </c>
      <c r="C5548" s="30" t="str">
        <f t="shared" si="1003"/>
        <v>(Proveedores estratégicos)</v>
      </c>
      <c r="D5548" s="31">
        <v>4</v>
      </c>
      <c r="E5548" s="49">
        <v>444444042</v>
      </c>
      <c r="F5548" s="30" t="s">
        <v>4530</v>
      </c>
      <c r="G5548" s="50" t="s">
        <v>4531</v>
      </c>
      <c r="H5548" s="54" t="s">
        <v>4550</v>
      </c>
      <c r="I5548" s="31" t="s">
        <v>62</v>
      </c>
      <c r="J5548" s="52">
        <v>76734</v>
      </c>
      <c r="K5548" s="33">
        <f t="shared" si="1004"/>
        <v>76734</v>
      </c>
      <c r="L5548" s="33">
        <f t="shared" si="1002"/>
        <v>366009669.90000004</v>
      </c>
      <c r="M5548" s="33">
        <v>0</v>
      </c>
      <c r="N5548" s="33">
        <v>0</v>
      </c>
      <c r="O5548" s="33">
        <v>0</v>
      </c>
      <c r="P5548" s="33">
        <f t="shared" si="1005"/>
        <v>76734</v>
      </c>
      <c r="Q5548" s="33">
        <f t="shared" si="1006"/>
        <v>76734</v>
      </c>
      <c r="R5548" s="33">
        <f t="shared" si="1007"/>
        <v>366009669.90000004</v>
      </c>
      <c r="S5548" s="31"/>
      <c r="T5548" s="30" t="str">
        <f t="shared" si="1008"/>
        <v>USD</v>
      </c>
      <c r="U5548" s="33">
        <v>0</v>
      </c>
      <c r="V5548" s="33">
        <v>0</v>
      </c>
      <c r="W5548" s="33">
        <v>0</v>
      </c>
      <c r="X5548" s="33">
        <f t="shared" si="1009"/>
        <v>76734</v>
      </c>
      <c r="Y5548" s="33">
        <f t="shared" si="1010"/>
        <v>76734</v>
      </c>
      <c r="Z5548" s="33">
        <f t="shared" si="1011"/>
        <v>366009669.90000004</v>
      </c>
      <c r="AA5548" s="34">
        <f t="shared" si="1012"/>
        <v>0.0005277670244706312</v>
      </c>
      <c r="AB5548" s="33" t="s">
        <v>4533</v>
      </c>
      <c r="AC5548" s="53">
        <v>44760</v>
      </c>
      <c r="AD5548" s="33">
        <v>15</v>
      </c>
      <c r="AE5548" s="36">
        <f t="shared" si="1001"/>
        <v>44775</v>
      </c>
    </row>
    <row r="5549" spans="2:31" ht="14.5" hidden="1">
      <c r="B5549" s="48" t="s">
        <v>4529</v>
      </c>
      <c r="C5549" s="30" t="str">
        <f t="shared" si="1003"/>
        <v>(Proveedores estratégicos)</v>
      </c>
      <c r="D5549" s="31">
        <v>4</v>
      </c>
      <c r="E5549" s="49">
        <v>444444042</v>
      </c>
      <c r="F5549" s="30" t="s">
        <v>4530</v>
      </c>
      <c r="G5549" s="50" t="s">
        <v>4531</v>
      </c>
      <c r="H5549" s="51" t="s">
        <v>4551</v>
      </c>
      <c r="I5549" s="31" t="s">
        <v>62</v>
      </c>
      <c r="J5549" s="52">
        <v>77980.369999999995</v>
      </c>
      <c r="K5549" s="33">
        <f t="shared" si="1004"/>
        <v>77980.369999999995</v>
      </c>
      <c r="L5549" s="33">
        <f t="shared" si="1002"/>
        <v>371954667.84450001</v>
      </c>
      <c r="M5549" s="33">
        <v>0</v>
      </c>
      <c r="N5549" s="33">
        <v>0</v>
      </c>
      <c r="O5549" s="33">
        <v>0</v>
      </c>
      <c r="P5549" s="33">
        <f t="shared" si="1005"/>
        <v>77980.369999999995</v>
      </c>
      <c r="Q5549" s="33">
        <f t="shared" si="1006"/>
        <v>77980.369999999995</v>
      </c>
      <c r="R5549" s="33">
        <f t="shared" si="1007"/>
        <v>371954667.84450001</v>
      </c>
      <c r="S5549" s="31"/>
      <c r="T5549" s="30" t="str">
        <f t="shared" si="1008"/>
        <v>USD</v>
      </c>
      <c r="U5549" s="33">
        <v>0</v>
      </c>
      <c r="V5549" s="33">
        <v>0</v>
      </c>
      <c r="W5549" s="33">
        <v>0</v>
      </c>
      <c r="X5549" s="33">
        <f t="shared" si="1009"/>
        <v>77980.369999999995</v>
      </c>
      <c r="Y5549" s="33">
        <f t="shared" si="1010"/>
        <v>77980.369999999995</v>
      </c>
      <c r="Z5549" s="33">
        <f t="shared" si="1011"/>
        <v>371954667.84450001</v>
      </c>
      <c r="AA5549" s="34">
        <f t="shared" si="1012"/>
        <v>0.00053633940420177333</v>
      </c>
      <c r="AB5549" s="33" t="s">
        <v>4533</v>
      </c>
      <c r="AC5549" s="53">
        <v>44760</v>
      </c>
      <c r="AD5549" s="33">
        <v>15</v>
      </c>
      <c r="AE5549" s="36">
        <f t="shared" si="1001"/>
        <v>44775</v>
      </c>
    </row>
    <row r="5550" spans="2:31" ht="14.5" hidden="1">
      <c r="B5550" s="48" t="s">
        <v>4529</v>
      </c>
      <c r="C5550" s="30" t="str">
        <f t="shared" si="1003"/>
        <v>(Proveedores estratégicos)</v>
      </c>
      <c r="D5550" s="31">
        <v>4</v>
      </c>
      <c r="E5550" s="49">
        <v>444444042</v>
      </c>
      <c r="F5550" s="30" t="s">
        <v>4530</v>
      </c>
      <c r="G5550" s="50" t="s">
        <v>4531</v>
      </c>
      <c r="H5550" s="51" t="s">
        <v>4552</v>
      </c>
      <c r="I5550" s="31" t="s">
        <v>62</v>
      </c>
      <c r="J5550" s="52">
        <v>77803.369999999995</v>
      </c>
      <c r="K5550" s="33">
        <f t="shared" si="1004"/>
        <v>77803.369999999995</v>
      </c>
      <c r="L5550" s="33">
        <f t="shared" si="1002"/>
        <v>371110404.39450002</v>
      </c>
      <c r="M5550" s="33">
        <v>0</v>
      </c>
      <c r="N5550" s="33">
        <v>0</v>
      </c>
      <c r="O5550" s="33">
        <v>0</v>
      </c>
      <c r="P5550" s="33">
        <f t="shared" si="1005"/>
        <v>77803.369999999995</v>
      </c>
      <c r="Q5550" s="33">
        <f t="shared" si="1006"/>
        <v>77803.369999999995</v>
      </c>
      <c r="R5550" s="33">
        <f t="shared" si="1007"/>
        <v>371110404.39450002</v>
      </c>
      <c r="S5550" s="31"/>
      <c r="T5550" s="30" t="str">
        <f t="shared" si="1008"/>
        <v>USD</v>
      </c>
      <c r="U5550" s="33">
        <v>0</v>
      </c>
      <c r="V5550" s="33">
        <v>0</v>
      </c>
      <c r="W5550" s="33">
        <v>0</v>
      </c>
      <c r="X5550" s="33">
        <f t="shared" si="1009"/>
        <v>77803.369999999995</v>
      </c>
      <c r="Y5550" s="33">
        <f t="shared" si="1010"/>
        <v>77803.369999999995</v>
      </c>
      <c r="Z5550" s="33">
        <f t="shared" si="1011"/>
        <v>371110404.39450002</v>
      </c>
      <c r="AA5550" s="34">
        <f t="shared" si="1012"/>
        <v>0.00053512201994797054</v>
      </c>
      <c r="AB5550" s="33" t="s">
        <v>4533</v>
      </c>
      <c r="AC5550" s="53">
        <v>44760</v>
      </c>
      <c r="AD5550" s="33">
        <v>15</v>
      </c>
      <c r="AE5550" s="36">
        <f t="shared" si="1001"/>
        <v>44775</v>
      </c>
    </row>
    <row r="5551" spans="2:31" ht="14.5" hidden="1">
      <c r="B5551" s="48" t="s">
        <v>4529</v>
      </c>
      <c r="C5551" s="30" t="str">
        <f t="shared" si="1003"/>
        <v>(Proveedores estratégicos)</v>
      </c>
      <c r="D5551" s="31">
        <v>4</v>
      </c>
      <c r="E5551" s="49">
        <v>444444042</v>
      </c>
      <c r="F5551" s="30" t="s">
        <v>4530</v>
      </c>
      <c r="G5551" s="50" t="s">
        <v>4531</v>
      </c>
      <c r="H5551" s="51" t="s">
        <v>4553</v>
      </c>
      <c r="I5551" s="31" t="s">
        <v>62</v>
      </c>
      <c r="J5551" s="52">
        <v>79625</v>
      </c>
      <c r="K5551" s="33">
        <f t="shared" si="1004"/>
        <v>79625</v>
      </c>
      <c r="L5551" s="33">
        <f t="shared" si="1002"/>
        <v>379799306.25</v>
      </c>
      <c r="M5551" s="33">
        <v>0</v>
      </c>
      <c r="N5551" s="33">
        <v>0</v>
      </c>
      <c r="O5551" s="33">
        <v>0</v>
      </c>
      <c r="P5551" s="33">
        <f t="shared" si="1005"/>
        <v>79625</v>
      </c>
      <c r="Q5551" s="33">
        <f t="shared" si="1006"/>
        <v>79625</v>
      </c>
      <c r="R5551" s="33">
        <f t="shared" si="1007"/>
        <v>379799306.25</v>
      </c>
      <c r="S5551" s="31"/>
      <c r="T5551" s="30" t="str">
        <f t="shared" si="1008"/>
        <v>USD</v>
      </c>
      <c r="U5551" s="33">
        <v>0</v>
      </c>
      <c r="V5551" s="33">
        <v>0</v>
      </c>
      <c r="W5551" s="33">
        <v>0</v>
      </c>
      <c r="X5551" s="33">
        <f t="shared" si="1009"/>
        <v>79625</v>
      </c>
      <c r="Y5551" s="33">
        <f t="shared" si="1010"/>
        <v>79625</v>
      </c>
      <c r="Z5551" s="33">
        <f t="shared" si="1011"/>
        <v>379799306.25</v>
      </c>
      <c r="AA5551" s="34">
        <f t="shared" si="1012"/>
        <v>0.00054765096728274306</v>
      </c>
      <c r="AB5551" s="33" t="s">
        <v>4533</v>
      </c>
      <c r="AC5551" s="53">
        <v>44760</v>
      </c>
      <c r="AD5551" s="33">
        <v>15</v>
      </c>
      <c r="AE5551" s="36">
        <f t="shared" si="1001"/>
        <v>44775</v>
      </c>
    </row>
    <row r="5552" spans="2:31" ht="14.5" hidden="1">
      <c r="B5552" s="48" t="s">
        <v>4529</v>
      </c>
      <c r="C5552" s="30" t="str">
        <f t="shared" si="1003"/>
        <v>(Proveedores estratégicos)</v>
      </c>
      <c r="D5552" s="31">
        <v>4</v>
      </c>
      <c r="E5552" s="49">
        <v>444444042</v>
      </c>
      <c r="F5552" s="30" t="s">
        <v>4530</v>
      </c>
      <c r="G5552" s="50" t="s">
        <v>4531</v>
      </c>
      <c r="H5552" s="51" t="s">
        <v>4554</v>
      </c>
      <c r="I5552" s="31" t="s">
        <v>62</v>
      </c>
      <c r="J5552" s="52">
        <v>79625</v>
      </c>
      <c r="K5552" s="33">
        <f t="shared" si="1004"/>
        <v>79625</v>
      </c>
      <c r="L5552" s="33">
        <f t="shared" si="1002"/>
        <v>379799306.25</v>
      </c>
      <c r="M5552" s="33">
        <v>0</v>
      </c>
      <c r="N5552" s="33">
        <v>0</v>
      </c>
      <c r="O5552" s="33">
        <v>0</v>
      </c>
      <c r="P5552" s="33">
        <f t="shared" si="1005"/>
        <v>79625</v>
      </c>
      <c r="Q5552" s="33">
        <f t="shared" si="1006"/>
        <v>79625</v>
      </c>
      <c r="R5552" s="33">
        <f t="shared" si="1007"/>
        <v>379799306.25</v>
      </c>
      <c r="S5552" s="31"/>
      <c r="T5552" s="30" t="str">
        <f t="shared" si="1008"/>
        <v>USD</v>
      </c>
      <c r="U5552" s="33">
        <v>0</v>
      </c>
      <c r="V5552" s="33">
        <v>0</v>
      </c>
      <c r="W5552" s="33">
        <v>0</v>
      </c>
      <c r="X5552" s="33">
        <f t="shared" si="1009"/>
        <v>79625</v>
      </c>
      <c r="Y5552" s="33">
        <f t="shared" si="1010"/>
        <v>79625</v>
      </c>
      <c r="Z5552" s="33">
        <f t="shared" si="1011"/>
        <v>379799306.25</v>
      </c>
      <c r="AA5552" s="34">
        <f t="shared" si="1012"/>
        <v>0.00054765096728274306</v>
      </c>
      <c r="AB5552" s="33" t="s">
        <v>4533</v>
      </c>
      <c r="AC5552" s="53">
        <v>44760</v>
      </c>
      <c r="AD5552" s="33">
        <v>15</v>
      </c>
      <c r="AE5552" s="36">
        <f t="shared" si="1001"/>
        <v>44775</v>
      </c>
    </row>
    <row r="5553" spans="2:31" ht="14.5" hidden="1">
      <c r="B5553" s="48" t="s">
        <v>4529</v>
      </c>
      <c r="C5553" s="30" t="str">
        <f t="shared" si="1003"/>
        <v>(Proveedores estratégicos)</v>
      </c>
      <c r="D5553" s="31">
        <v>4</v>
      </c>
      <c r="E5553" s="49">
        <v>444444042</v>
      </c>
      <c r="F5553" s="30" t="s">
        <v>4530</v>
      </c>
      <c r="G5553" s="50" t="s">
        <v>4531</v>
      </c>
      <c r="H5553" s="51" t="s">
        <v>4555</v>
      </c>
      <c r="I5553" s="31" t="s">
        <v>62</v>
      </c>
      <c r="J5553" s="52">
        <v>79625</v>
      </c>
      <c r="K5553" s="33">
        <f t="shared" si="1004"/>
        <v>79625</v>
      </c>
      <c r="L5553" s="33">
        <f t="shared" si="1002"/>
        <v>379799306.25</v>
      </c>
      <c r="M5553" s="33">
        <v>0</v>
      </c>
      <c r="N5553" s="33">
        <v>0</v>
      </c>
      <c r="O5553" s="33">
        <v>0</v>
      </c>
      <c r="P5553" s="33">
        <f t="shared" si="1005"/>
        <v>79625</v>
      </c>
      <c r="Q5553" s="33">
        <f t="shared" si="1006"/>
        <v>79625</v>
      </c>
      <c r="R5553" s="33">
        <f t="shared" si="1007"/>
        <v>379799306.25</v>
      </c>
      <c r="S5553" s="31"/>
      <c r="T5553" s="30" t="str">
        <f t="shared" si="1008"/>
        <v>USD</v>
      </c>
      <c r="U5553" s="33">
        <v>0</v>
      </c>
      <c r="V5553" s="33">
        <v>0</v>
      </c>
      <c r="W5553" s="33">
        <v>0</v>
      </c>
      <c r="X5553" s="33">
        <f t="shared" si="1009"/>
        <v>79625</v>
      </c>
      <c r="Y5553" s="33">
        <f t="shared" si="1010"/>
        <v>79625</v>
      </c>
      <c r="Z5553" s="33">
        <f t="shared" si="1011"/>
        <v>379799306.25</v>
      </c>
      <c r="AA5553" s="34">
        <f t="shared" si="1012"/>
        <v>0.00054765096728274306</v>
      </c>
      <c r="AB5553" s="33" t="s">
        <v>4533</v>
      </c>
      <c r="AC5553" s="53">
        <v>44760</v>
      </c>
      <c r="AD5553" s="33">
        <v>15</v>
      </c>
      <c r="AE5553" s="36">
        <f t="shared" si="1001"/>
        <v>44775</v>
      </c>
    </row>
    <row r="5554" spans="2:31" ht="14.5" hidden="1">
      <c r="B5554" s="48" t="s">
        <v>4529</v>
      </c>
      <c r="C5554" s="30" t="str">
        <f t="shared" si="1003"/>
        <v>(Proveedores estratégicos)</v>
      </c>
      <c r="D5554" s="31">
        <v>4</v>
      </c>
      <c r="E5554" s="49">
        <v>444444042</v>
      </c>
      <c r="F5554" s="30" t="s">
        <v>4530</v>
      </c>
      <c r="G5554" s="50" t="s">
        <v>4531</v>
      </c>
      <c r="H5554" s="51" t="s">
        <v>4556</v>
      </c>
      <c r="I5554" s="31" t="s">
        <v>62</v>
      </c>
      <c r="J5554" s="52">
        <v>79625</v>
      </c>
      <c r="K5554" s="33">
        <f t="shared" si="1004"/>
        <v>79625</v>
      </c>
      <c r="L5554" s="33">
        <f t="shared" si="1002"/>
        <v>379799306.25</v>
      </c>
      <c r="M5554" s="33">
        <v>0</v>
      </c>
      <c r="N5554" s="33">
        <v>0</v>
      </c>
      <c r="O5554" s="33">
        <v>0</v>
      </c>
      <c r="P5554" s="33">
        <f t="shared" si="1005"/>
        <v>79625</v>
      </c>
      <c r="Q5554" s="33">
        <f t="shared" si="1006"/>
        <v>79625</v>
      </c>
      <c r="R5554" s="33">
        <f t="shared" si="1007"/>
        <v>379799306.25</v>
      </c>
      <c r="S5554" s="31"/>
      <c r="T5554" s="30" t="str">
        <f t="shared" si="1008"/>
        <v>USD</v>
      </c>
      <c r="U5554" s="33">
        <v>0</v>
      </c>
      <c r="V5554" s="33">
        <v>0</v>
      </c>
      <c r="W5554" s="33">
        <v>0</v>
      </c>
      <c r="X5554" s="33">
        <f t="shared" si="1009"/>
        <v>79625</v>
      </c>
      <c r="Y5554" s="33">
        <f t="shared" si="1010"/>
        <v>79625</v>
      </c>
      <c r="Z5554" s="33">
        <f t="shared" si="1011"/>
        <v>379799306.25</v>
      </c>
      <c r="AA5554" s="34">
        <f t="shared" si="1012"/>
        <v>0.00054765096728274306</v>
      </c>
      <c r="AB5554" s="33" t="s">
        <v>4533</v>
      </c>
      <c r="AC5554" s="53">
        <v>44760</v>
      </c>
      <c r="AD5554" s="33">
        <v>15</v>
      </c>
      <c r="AE5554" s="36">
        <f t="shared" si="1001"/>
        <v>44775</v>
      </c>
    </row>
    <row r="5555" spans="2:31" ht="14.5" hidden="1">
      <c r="B5555" s="48" t="s">
        <v>4529</v>
      </c>
      <c r="C5555" s="30" t="str">
        <f t="shared" si="1003"/>
        <v>(Proveedores estratégicos)</v>
      </c>
      <c r="D5555" s="31">
        <v>4</v>
      </c>
      <c r="E5555" s="49">
        <v>444444042</v>
      </c>
      <c r="F5555" s="30" t="s">
        <v>4530</v>
      </c>
      <c r="G5555" s="50" t="s">
        <v>4531</v>
      </c>
      <c r="H5555" s="54" t="s">
        <v>4557</v>
      </c>
      <c r="I5555" s="31" t="s">
        <v>62</v>
      </c>
      <c r="J5555" s="52">
        <v>83080.050000000017</v>
      </c>
      <c r="K5555" s="33">
        <f t="shared" si="1004"/>
        <v>83080.050000000017</v>
      </c>
      <c r="L5555" s="33">
        <f t="shared" si="1002"/>
        <v>396279376.49250013</v>
      </c>
      <c r="M5555" s="33">
        <v>0</v>
      </c>
      <c r="N5555" s="33">
        <v>0</v>
      </c>
      <c r="O5555" s="33">
        <v>0</v>
      </c>
      <c r="P5555" s="33">
        <f t="shared" si="1005"/>
        <v>83080.050000000017</v>
      </c>
      <c r="Q5555" s="33">
        <f t="shared" si="1006"/>
        <v>83080.050000000017</v>
      </c>
      <c r="R5555" s="33">
        <f t="shared" si="1007"/>
        <v>396279376.49250013</v>
      </c>
      <c r="S5555" s="31"/>
      <c r="T5555" s="30" t="str">
        <f t="shared" si="1008"/>
        <v>USD</v>
      </c>
      <c r="U5555" s="33">
        <v>0</v>
      </c>
      <c r="V5555" s="33">
        <v>0</v>
      </c>
      <c r="W5555" s="33">
        <v>0</v>
      </c>
      <c r="X5555" s="33">
        <f t="shared" si="1009"/>
        <v>83080.050000000017</v>
      </c>
      <c r="Y5555" s="33">
        <f t="shared" si="1010"/>
        <v>83080.050000000017</v>
      </c>
      <c r="Z5555" s="33">
        <f t="shared" si="1011"/>
        <v>396279376.49250013</v>
      </c>
      <c r="AA5555" s="34">
        <f t="shared" si="1012"/>
        <v>0.00057141437669574471</v>
      </c>
      <c r="AB5555" s="33" t="s">
        <v>4533</v>
      </c>
      <c r="AC5555" s="53">
        <v>44802</v>
      </c>
      <c r="AD5555" s="33">
        <v>15</v>
      </c>
      <c r="AE5555" s="36">
        <f t="shared" si="1001"/>
        <v>44817</v>
      </c>
    </row>
    <row r="5556" spans="2:31" ht="14.5" hidden="1">
      <c r="B5556" s="48" t="s">
        <v>4529</v>
      </c>
      <c r="C5556" s="30" t="str">
        <f t="shared" si="1003"/>
        <v>(Proveedores estratégicos)</v>
      </c>
      <c r="D5556" s="31">
        <v>4</v>
      </c>
      <c r="E5556" s="49">
        <v>444444042</v>
      </c>
      <c r="F5556" s="30" t="s">
        <v>4530</v>
      </c>
      <c r="G5556" s="50" t="s">
        <v>4531</v>
      </c>
      <c r="H5556" s="54" t="s">
        <v>4558</v>
      </c>
      <c r="I5556" s="31" t="s">
        <v>62</v>
      </c>
      <c r="J5556" s="52">
        <v>83432.880000000005</v>
      </c>
      <c r="K5556" s="33">
        <f t="shared" si="1004"/>
        <v>83432.880000000005</v>
      </c>
      <c r="L5556" s="33">
        <f t="shared" si="1002"/>
        <v>397962322.66800004</v>
      </c>
      <c r="M5556" s="33">
        <v>0</v>
      </c>
      <c r="N5556" s="33">
        <v>0</v>
      </c>
      <c r="O5556" s="33">
        <v>0</v>
      </c>
      <c r="P5556" s="33">
        <f t="shared" si="1005"/>
        <v>83432.880000000005</v>
      </c>
      <c r="Q5556" s="33">
        <f t="shared" si="1006"/>
        <v>83432.880000000005</v>
      </c>
      <c r="R5556" s="33">
        <f t="shared" si="1007"/>
        <v>397962322.66800004</v>
      </c>
      <c r="S5556" s="31"/>
      <c r="T5556" s="30" t="str">
        <f t="shared" si="1008"/>
        <v>USD</v>
      </c>
      <c r="U5556" s="33">
        <v>0</v>
      </c>
      <c r="V5556" s="33">
        <v>0</v>
      </c>
      <c r="W5556" s="33">
        <v>0</v>
      </c>
      <c r="X5556" s="33">
        <f t="shared" si="1009"/>
        <v>83432.880000000005</v>
      </c>
      <c r="Y5556" s="33">
        <f t="shared" si="1010"/>
        <v>83432.880000000005</v>
      </c>
      <c r="Z5556" s="33">
        <f t="shared" si="1011"/>
        <v>397962322.66800004</v>
      </c>
      <c r="AA5556" s="34">
        <f t="shared" si="1012"/>
        <v>0.00057384109808709624</v>
      </c>
      <c r="AB5556" s="33" t="s">
        <v>4533</v>
      </c>
      <c r="AC5556" s="53">
        <v>44810</v>
      </c>
      <c r="AD5556" s="33">
        <v>15</v>
      </c>
      <c r="AE5556" s="36">
        <f t="shared" si="1001"/>
        <v>44825</v>
      </c>
    </row>
    <row r="5557" spans="2:31" ht="14.5" hidden="1">
      <c r="B5557" s="48" t="s">
        <v>4529</v>
      </c>
      <c r="C5557" s="30" t="str">
        <f t="shared" si="1003"/>
        <v>(Proveedores estratégicos)</v>
      </c>
      <c r="D5557" s="31">
        <v>4</v>
      </c>
      <c r="E5557" s="49">
        <v>444444042</v>
      </c>
      <c r="F5557" s="30" t="s">
        <v>4530</v>
      </c>
      <c r="G5557" s="50" t="s">
        <v>4531</v>
      </c>
      <c r="H5557" s="51" t="s">
        <v>4559</v>
      </c>
      <c r="I5557" s="31" t="s">
        <v>62</v>
      </c>
      <c r="J5557" s="52">
        <v>77980.369999999995</v>
      </c>
      <c r="K5557" s="33">
        <f t="shared" si="1004"/>
        <v>77980.369999999995</v>
      </c>
      <c r="L5557" s="33">
        <f t="shared" si="1002"/>
        <v>371954667.84450001</v>
      </c>
      <c r="M5557" s="33">
        <v>0</v>
      </c>
      <c r="N5557" s="33">
        <v>0</v>
      </c>
      <c r="O5557" s="33">
        <v>0</v>
      </c>
      <c r="P5557" s="33">
        <f t="shared" si="1005"/>
        <v>77980.369999999995</v>
      </c>
      <c r="Q5557" s="33">
        <f t="shared" si="1006"/>
        <v>77980.369999999995</v>
      </c>
      <c r="R5557" s="33">
        <f t="shared" si="1007"/>
        <v>371954667.84450001</v>
      </c>
      <c r="S5557" s="31"/>
      <c r="T5557" s="30" t="str">
        <f t="shared" si="1008"/>
        <v>USD</v>
      </c>
      <c r="U5557" s="33">
        <v>0</v>
      </c>
      <c r="V5557" s="33">
        <v>0</v>
      </c>
      <c r="W5557" s="33">
        <v>0</v>
      </c>
      <c r="X5557" s="33">
        <f t="shared" si="1009"/>
        <v>77980.369999999995</v>
      </c>
      <c r="Y5557" s="33">
        <f t="shared" si="1010"/>
        <v>77980.369999999995</v>
      </c>
      <c r="Z5557" s="33">
        <f t="shared" si="1011"/>
        <v>371954667.84450001</v>
      </c>
      <c r="AA5557" s="34">
        <f t="shared" si="1012"/>
        <v>0.00053633940420177333</v>
      </c>
      <c r="AB5557" s="33" t="s">
        <v>4533</v>
      </c>
      <c r="AC5557" s="53">
        <v>44810</v>
      </c>
      <c r="AD5557" s="33">
        <v>15</v>
      </c>
      <c r="AE5557" s="36">
        <f t="shared" si="1001"/>
        <v>44825</v>
      </c>
    </row>
    <row r="5558" spans="2:31" ht="14.5" hidden="1">
      <c r="B5558" s="48" t="s">
        <v>4529</v>
      </c>
      <c r="C5558" s="30" t="str">
        <f t="shared" si="1003"/>
        <v>(Proveedores estratégicos)</v>
      </c>
      <c r="D5558" s="31">
        <v>4</v>
      </c>
      <c r="E5558" s="49">
        <v>444444042</v>
      </c>
      <c r="F5558" s="30" t="s">
        <v>4530</v>
      </c>
      <c r="G5558" s="50" t="s">
        <v>4531</v>
      </c>
      <c r="H5558" s="51" t="s">
        <v>4560</v>
      </c>
      <c r="I5558" s="31" t="s">
        <v>62</v>
      </c>
      <c r="J5558" s="52">
        <v>77803.369999999995</v>
      </c>
      <c r="K5558" s="33">
        <f t="shared" si="1004"/>
        <v>77803.369999999995</v>
      </c>
      <c r="L5558" s="33">
        <f t="shared" si="1002"/>
        <v>371110404.39450002</v>
      </c>
      <c r="M5558" s="33">
        <v>0</v>
      </c>
      <c r="N5558" s="33">
        <v>0</v>
      </c>
      <c r="O5558" s="33">
        <v>0</v>
      </c>
      <c r="P5558" s="33">
        <f t="shared" si="1005"/>
        <v>77803.369999999995</v>
      </c>
      <c r="Q5558" s="33">
        <f t="shared" si="1006"/>
        <v>77803.369999999995</v>
      </c>
      <c r="R5558" s="33">
        <f t="shared" si="1007"/>
        <v>371110404.39450002</v>
      </c>
      <c r="S5558" s="31"/>
      <c r="T5558" s="30" t="str">
        <f t="shared" si="1008"/>
        <v>USD</v>
      </c>
      <c r="U5558" s="33">
        <v>0</v>
      </c>
      <c r="V5558" s="33">
        <v>0</v>
      </c>
      <c r="W5558" s="33">
        <v>0</v>
      </c>
      <c r="X5558" s="33">
        <f t="shared" si="1009"/>
        <v>77803.369999999995</v>
      </c>
      <c r="Y5558" s="33">
        <f t="shared" si="1010"/>
        <v>77803.369999999995</v>
      </c>
      <c r="Z5558" s="33">
        <f t="shared" si="1011"/>
        <v>371110404.39450002</v>
      </c>
      <c r="AA5558" s="34">
        <f t="shared" si="1012"/>
        <v>0.00053512201994797054</v>
      </c>
      <c r="AB5558" s="33" t="s">
        <v>4533</v>
      </c>
      <c r="AC5558" s="53">
        <v>44810</v>
      </c>
      <c r="AD5558" s="33">
        <v>15</v>
      </c>
      <c r="AE5558" s="36">
        <f t="shared" si="1001"/>
        <v>44825</v>
      </c>
    </row>
    <row r="5559" spans="2:31" ht="14.5" hidden="1">
      <c r="B5559" s="48" t="s">
        <v>4529</v>
      </c>
      <c r="C5559" s="30" t="str">
        <f t="shared" si="1003"/>
        <v>(Proveedores estratégicos)</v>
      </c>
      <c r="D5559" s="31">
        <v>4</v>
      </c>
      <c r="E5559" s="49">
        <v>444444042</v>
      </c>
      <c r="F5559" s="30" t="s">
        <v>4530</v>
      </c>
      <c r="G5559" s="50" t="s">
        <v>4531</v>
      </c>
      <c r="H5559" s="51" t="s">
        <v>4561</v>
      </c>
      <c r="I5559" s="31" t="s">
        <v>62</v>
      </c>
      <c r="J5559" s="52">
        <v>79625</v>
      </c>
      <c r="K5559" s="33">
        <f t="shared" si="1004"/>
        <v>79625</v>
      </c>
      <c r="L5559" s="33">
        <f t="shared" si="1002"/>
        <v>379799306.25</v>
      </c>
      <c r="M5559" s="33">
        <v>0</v>
      </c>
      <c r="N5559" s="33">
        <v>0</v>
      </c>
      <c r="O5559" s="33">
        <v>0</v>
      </c>
      <c r="P5559" s="33">
        <f t="shared" si="1005"/>
        <v>79625</v>
      </c>
      <c r="Q5559" s="33">
        <f t="shared" si="1006"/>
        <v>79625</v>
      </c>
      <c r="R5559" s="33">
        <f t="shared" si="1007"/>
        <v>379799306.25</v>
      </c>
      <c r="S5559" s="31"/>
      <c r="T5559" s="30" t="str">
        <f t="shared" si="1008"/>
        <v>USD</v>
      </c>
      <c r="U5559" s="33">
        <v>0</v>
      </c>
      <c r="V5559" s="33">
        <v>0</v>
      </c>
      <c r="W5559" s="33">
        <v>0</v>
      </c>
      <c r="X5559" s="33">
        <f t="shared" si="1009"/>
        <v>79625</v>
      </c>
      <c r="Y5559" s="33">
        <f t="shared" si="1010"/>
        <v>79625</v>
      </c>
      <c r="Z5559" s="33">
        <f t="shared" si="1011"/>
        <v>379799306.25</v>
      </c>
      <c r="AA5559" s="34">
        <f t="shared" si="1012"/>
        <v>0.00054765096728274306</v>
      </c>
      <c r="AB5559" s="33" t="s">
        <v>4533</v>
      </c>
      <c r="AC5559" s="53">
        <v>44810</v>
      </c>
      <c r="AD5559" s="33">
        <v>15</v>
      </c>
      <c r="AE5559" s="36">
        <f t="shared" si="1001"/>
        <v>44825</v>
      </c>
    </row>
    <row r="5560" spans="2:31" ht="14.5" hidden="1">
      <c r="B5560" s="48" t="s">
        <v>4529</v>
      </c>
      <c r="C5560" s="30" t="str">
        <f t="shared" si="1003"/>
        <v>(Proveedores estratégicos)</v>
      </c>
      <c r="D5560" s="31">
        <v>4</v>
      </c>
      <c r="E5560" s="49">
        <v>444444042</v>
      </c>
      <c r="F5560" s="30" t="s">
        <v>4530</v>
      </c>
      <c r="G5560" s="50" t="s">
        <v>4531</v>
      </c>
      <c r="H5560" s="51" t="s">
        <v>4562</v>
      </c>
      <c r="I5560" s="31" t="s">
        <v>62</v>
      </c>
      <c r="J5560" s="52">
        <v>79625</v>
      </c>
      <c r="K5560" s="33">
        <f t="shared" si="1004"/>
        <v>79625</v>
      </c>
      <c r="L5560" s="33">
        <f t="shared" si="1002"/>
        <v>379799306.25</v>
      </c>
      <c r="M5560" s="33">
        <v>0</v>
      </c>
      <c r="N5560" s="33">
        <v>0</v>
      </c>
      <c r="O5560" s="33">
        <v>0</v>
      </c>
      <c r="P5560" s="33">
        <f t="shared" si="1005"/>
        <v>79625</v>
      </c>
      <c r="Q5560" s="33">
        <f t="shared" si="1006"/>
        <v>79625</v>
      </c>
      <c r="R5560" s="33">
        <f t="shared" si="1007"/>
        <v>379799306.25</v>
      </c>
      <c r="S5560" s="31"/>
      <c r="T5560" s="30" t="str">
        <f t="shared" si="1008"/>
        <v>USD</v>
      </c>
      <c r="U5560" s="33">
        <v>0</v>
      </c>
      <c r="V5560" s="33">
        <v>0</v>
      </c>
      <c r="W5560" s="33">
        <v>0</v>
      </c>
      <c r="X5560" s="33">
        <f t="shared" si="1009"/>
        <v>79625</v>
      </c>
      <c r="Y5560" s="33">
        <f t="shared" si="1010"/>
        <v>79625</v>
      </c>
      <c r="Z5560" s="33">
        <f t="shared" si="1011"/>
        <v>379799306.25</v>
      </c>
      <c r="AA5560" s="34">
        <f t="shared" si="1012"/>
        <v>0.00054765096728274306</v>
      </c>
      <c r="AB5560" s="33" t="s">
        <v>4533</v>
      </c>
      <c r="AC5560" s="53">
        <v>44810</v>
      </c>
      <c r="AD5560" s="33">
        <v>15</v>
      </c>
      <c r="AE5560" s="36">
        <f t="shared" si="1001"/>
        <v>44825</v>
      </c>
    </row>
    <row r="5561" spans="2:31" ht="14.5" hidden="1">
      <c r="B5561" s="48" t="s">
        <v>4529</v>
      </c>
      <c r="C5561" s="30" t="str">
        <f t="shared" si="1003"/>
        <v>(Proveedores estratégicos)</v>
      </c>
      <c r="D5561" s="31">
        <v>4</v>
      </c>
      <c r="E5561" s="49">
        <v>444444042</v>
      </c>
      <c r="F5561" s="30" t="s">
        <v>4530</v>
      </c>
      <c r="G5561" s="50" t="s">
        <v>4531</v>
      </c>
      <c r="H5561" s="51" t="s">
        <v>4563</v>
      </c>
      <c r="I5561" s="31" t="s">
        <v>62</v>
      </c>
      <c r="J5561" s="52">
        <v>79625</v>
      </c>
      <c r="K5561" s="33">
        <f t="shared" si="1004"/>
        <v>79625</v>
      </c>
      <c r="L5561" s="33">
        <f t="shared" si="1002"/>
        <v>379799306.25</v>
      </c>
      <c r="M5561" s="33">
        <v>0</v>
      </c>
      <c r="N5561" s="33">
        <v>0</v>
      </c>
      <c r="O5561" s="33">
        <v>0</v>
      </c>
      <c r="P5561" s="33">
        <f t="shared" si="1005"/>
        <v>79625</v>
      </c>
      <c r="Q5561" s="33">
        <f t="shared" si="1006"/>
        <v>79625</v>
      </c>
      <c r="R5561" s="33">
        <f t="shared" si="1007"/>
        <v>379799306.25</v>
      </c>
      <c r="S5561" s="31"/>
      <c r="T5561" s="30" t="str">
        <f t="shared" si="1008"/>
        <v>USD</v>
      </c>
      <c r="U5561" s="33">
        <v>0</v>
      </c>
      <c r="V5561" s="33">
        <v>0</v>
      </c>
      <c r="W5561" s="33">
        <v>0</v>
      </c>
      <c r="X5561" s="33">
        <f t="shared" si="1009"/>
        <v>79625</v>
      </c>
      <c r="Y5561" s="33">
        <f t="shared" si="1010"/>
        <v>79625</v>
      </c>
      <c r="Z5561" s="33">
        <f t="shared" si="1011"/>
        <v>379799306.25</v>
      </c>
      <c r="AA5561" s="34">
        <f t="shared" si="1012"/>
        <v>0.00054765096728274306</v>
      </c>
      <c r="AB5561" s="33" t="s">
        <v>4533</v>
      </c>
      <c r="AC5561" s="53">
        <v>44810</v>
      </c>
      <c r="AD5561" s="33">
        <v>15</v>
      </c>
      <c r="AE5561" s="36">
        <f t="shared" si="1001"/>
        <v>44825</v>
      </c>
    </row>
    <row r="5562" spans="2:31" ht="14.5" hidden="1">
      <c r="B5562" s="48" t="s">
        <v>4529</v>
      </c>
      <c r="C5562" s="30" t="str">
        <f t="shared" si="1003"/>
        <v>(Proveedores estratégicos)</v>
      </c>
      <c r="D5562" s="31">
        <v>4</v>
      </c>
      <c r="E5562" s="49">
        <v>444444042</v>
      </c>
      <c r="F5562" s="30" t="s">
        <v>4530</v>
      </c>
      <c r="G5562" s="50" t="s">
        <v>4531</v>
      </c>
      <c r="H5562" s="51" t="s">
        <v>4564</v>
      </c>
      <c r="I5562" s="31" t="s">
        <v>62</v>
      </c>
      <c r="J5562" s="52">
        <v>79625</v>
      </c>
      <c r="K5562" s="33">
        <f t="shared" si="1004"/>
        <v>79625</v>
      </c>
      <c r="L5562" s="33">
        <f t="shared" si="1002"/>
        <v>379799306.25</v>
      </c>
      <c r="M5562" s="33">
        <v>0</v>
      </c>
      <c r="N5562" s="33">
        <v>0</v>
      </c>
      <c r="O5562" s="33">
        <v>0</v>
      </c>
      <c r="P5562" s="33">
        <f t="shared" si="1005"/>
        <v>79625</v>
      </c>
      <c r="Q5562" s="33">
        <f t="shared" si="1006"/>
        <v>79625</v>
      </c>
      <c r="R5562" s="33">
        <f t="shared" si="1007"/>
        <v>379799306.25</v>
      </c>
      <c r="S5562" s="31"/>
      <c r="T5562" s="30" t="str">
        <f t="shared" si="1008"/>
        <v>USD</v>
      </c>
      <c r="U5562" s="33">
        <v>0</v>
      </c>
      <c r="V5562" s="33">
        <v>0</v>
      </c>
      <c r="W5562" s="33">
        <v>0</v>
      </c>
      <c r="X5562" s="33">
        <f t="shared" si="1009"/>
        <v>79625</v>
      </c>
      <c r="Y5562" s="33">
        <f t="shared" si="1010"/>
        <v>79625</v>
      </c>
      <c r="Z5562" s="33">
        <f t="shared" si="1011"/>
        <v>379799306.25</v>
      </c>
      <c r="AA5562" s="34">
        <f t="shared" si="1012"/>
        <v>0.00054765096728274306</v>
      </c>
      <c r="AB5562" s="33" t="s">
        <v>4533</v>
      </c>
      <c r="AC5562" s="53">
        <v>44810</v>
      </c>
      <c r="AD5562" s="33">
        <v>15</v>
      </c>
      <c r="AE5562" s="36">
        <f t="shared" si="1001"/>
        <v>44825</v>
      </c>
    </row>
    <row r="5563" spans="2:31" ht="14.5" hidden="1">
      <c r="B5563" s="48" t="s">
        <v>4529</v>
      </c>
      <c r="C5563" s="30" t="str">
        <f t="shared" si="1003"/>
        <v>(Proveedores estratégicos)</v>
      </c>
      <c r="D5563" s="31">
        <v>4</v>
      </c>
      <c r="E5563" s="49">
        <v>444444042</v>
      </c>
      <c r="F5563" s="30" t="s">
        <v>4530</v>
      </c>
      <c r="G5563" s="50" t="s">
        <v>4531</v>
      </c>
      <c r="H5563" s="54" t="s">
        <v>4565</v>
      </c>
      <c r="I5563" s="31" t="s">
        <v>62</v>
      </c>
      <c r="J5563" s="52">
        <v>83080.050000000017</v>
      </c>
      <c r="K5563" s="33">
        <f t="shared" si="1004"/>
        <v>83080.050000000017</v>
      </c>
      <c r="L5563" s="33">
        <f t="shared" si="1002"/>
        <v>396279376.49250013</v>
      </c>
      <c r="M5563" s="33">
        <v>0</v>
      </c>
      <c r="N5563" s="33">
        <v>0</v>
      </c>
      <c r="O5563" s="33">
        <v>0</v>
      </c>
      <c r="P5563" s="33">
        <f t="shared" si="1005"/>
        <v>83080.050000000017</v>
      </c>
      <c r="Q5563" s="33">
        <f t="shared" si="1006"/>
        <v>83080.050000000017</v>
      </c>
      <c r="R5563" s="33">
        <f t="shared" si="1007"/>
        <v>396279376.49250013</v>
      </c>
      <c r="S5563" s="31"/>
      <c r="T5563" s="30" t="str">
        <f t="shared" si="1008"/>
        <v>USD</v>
      </c>
      <c r="U5563" s="33">
        <v>0</v>
      </c>
      <c r="V5563" s="33">
        <v>0</v>
      </c>
      <c r="W5563" s="33">
        <v>0</v>
      </c>
      <c r="X5563" s="33">
        <f t="shared" si="1009"/>
        <v>83080.050000000017</v>
      </c>
      <c r="Y5563" s="33">
        <f t="shared" si="1010"/>
        <v>83080.050000000017</v>
      </c>
      <c r="Z5563" s="33">
        <f t="shared" si="1011"/>
        <v>396279376.49250013</v>
      </c>
      <c r="AA5563" s="34">
        <f t="shared" si="1012"/>
        <v>0.00057141437669574471</v>
      </c>
      <c r="AB5563" s="33" t="s">
        <v>4533</v>
      </c>
      <c r="AC5563" s="53">
        <v>44832</v>
      </c>
      <c r="AD5563" s="33">
        <v>15</v>
      </c>
      <c r="AE5563" s="36">
        <f t="shared" si="1001"/>
        <v>44847</v>
      </c>
    </row>
    <row r="5564" spans="2:31" ht="14.5" hidden="1">
      <c r="B5564" s="48" t="s">
        <v>4529</v>
      </c>
      <c r="C5564" s="30" t="str">
        <f t="shared" si="1003"/>
        <v>(Proveedores estratégicos)</v>
      </c>
      <c r="D5564" s="31">
        <v>4</v>
      </c>
      <c r="E5564" s="49">
        <v>444444042</v>
      </c>
      <c r="F5564" s="30" t="s">
        <v>4530</v>
      </c>
      <c r="G5564" s="50" t="s">
        <v>4531</v>
      </c>
      <c r="H5564" s="54" t="s">
        <v>4566</v>
      </c>
      <c r="I5564" s="31" t="s">
        <v>62</v>
      </c>
      <c r="J5564" s="52">
        <v>83432.880000000005</v>
      </c>
      <c r="K5564" s="33">
        <f t="shared" si="1004"/>
        <v>83432.880000000005</v>
      </c>
      <c r="L5564" s="33">
        <f t="shared" si="1002"/>
        <v>397962322.66800004</v>
      </c>
      <c r="M5564" s="33">
        <v>0</v>
      </c>
      <c r="N5564" s="33">
        <v>0</v>
      </c>
      <c r="O5564" s="33">
        <v>0</v>
      </c>
      <c r="P5564" s="33">
        <f t="shared" si="1005"/>
        <v>83432.880000000005</v>
      </c>
      <c r="Q5564" s="33">
        <f t="shared" si="1006"/>
        <v>83432.880000000005</v>
      </c>
      <c r="R5564" s="33">
        <f t="shared" si="1007"/>
        <v>397962322.66800004</v>
      </c>
      <c r="S5564" s="31"/>
      <c r="T5564" s="30" t="str">
        <f t="shared" si="1008"/>
        <v>USD</v>
      </c>
      <c r="U5564" s="33">
        <v>0</v>
      </c>
      <c r="V5564" s="33">
        <v>0</v>
      </c>
      <c r="W5564" s="33">
        <v>0</v>
      </c>
      <c r="X5564" s="33">
        <f t="shared" si="1009"/>
        <v>83432.880000000005</v>
      </c>
      <c r="Y5564" s="33">
        <f t="shared" si="1010"/>
        <v>83432.880000000005</v>
      </c>
      <c r="Z5564" s="33">
        <f t="shared" si="1011"/>
        <v>397962322.66800004</v>
      </c>
      <c r="AA5564" s="34">
        <f t="shared" si="1012"/>
        <v>0.00057384109808709624</v>
      </c>
      <c r="AB5564" s="33" t="s">
        <v>4533</v>
      </c>
      <c r="AC5564" s="53">
        <v>44834</v>
      </c>
      <c r="AD5564" s="33">
        <v>15</v>
      </c>
      <c r="AE5564" s="36">
        <f t="shared" si="1001"/>
        <v>44849</v>
      </c>
    </row>
    <row r="5565" spans="2:31" ht="14.5" hidden="1">
      <c r="B5565" s="48" t="s">
        <v>4529</v>
      </c>
      <c r="C5565" s="30" t="str">
        <f t="shared" si="1003"/>
        <v>(Proveedores estratégicos)</v>
      </c>
      <c r="D5565" s="31">
        <v>4</v>
      </c>
      <c r="E5565" s="49">
        <v>444444042</v>
      </c>
      <c r="F5565" s="30" t="s">
        <v>4530</v>
      </c>
      <c r="G5565" s="50" t="s">
        <v>4531</v>
      </c>
      <c r="H5565" s="51" t="s">
        <v>4567</v>
      </c>
      <c r="I5565" s="31" t="s">
        <v>62</v>
      </c>
      <c r="J5565" s="52">
        <v>77980.369999999995</v>
      </c>
      <c r="K5565" s="33">
        <f t="shared" si="1004"/>
        <v>77980.369999999995</v>
      </c>
      <c r="L5565" s="33">
        <f t="shared" si="1002"/>
        <v>371954667.84450001</v>
      </c>
      <c r="M5565" s="33">
        <v>0</v>
      </c>
      <c r="N5565" s="33">
        <v>0</v>
      </c>
      <c r="O5565" s="33">
        <v>0</v>
      </c>
      <c r="P5565" s="33">
        <f t="shared" si="1005"/>
        <v>77980.369999999995</v>
      </c>
      <c r="Q5565" s="33">
        <f t="shared" si="1006"/>
        <v>77980.369999999995</v>
      </c>
      <c r="R5565" s="33">
        <f t="shared" si="1007"/>
        <v>371954667.84450001</v>
      </c>
      <c r="S5565" s="31"/>
      <c r="T5565" s="30" t="str">
        <f t="shared" si="1008"/>
        <v>USD</v>
      </c>
      <c r="U5565" s="33">
        <v>0</v>
      </c>
      <c r="V5565" s="33">
        <v>0</v>
      </c>
      <c r="W5565" s="33">
        <v>0</v>
      </c>
      <c r="X5565" s="33">
        <f t="shared" si="1009"/>
        <v>77980.369999999995</v>
      </c>
      <c r="Y5565" s="33">
        <f t="shared" si="1010"/>
        <v>77980.369999999995</v>
      </c>
      <c r="Z5565" s="33">
        <f t="shared" si="1011"/>
        <v>371954667.84450001</v>
      </c>
      <c r="AA5565" s="34">
        <f t="shared" si="1012"/>
        <v>0.00053633940420177333</v>
      </c>
      <c r="AB5565" s="33" t="s">
        <v>4533</v>
      </c>
      <c r="AC5565" s="53">
        <v>44834</v>
      </c>
      <c r="AD5565" s="33">
        <v>15</v>
      </c>
      <c r="AE5565" s="36">
        <f t="shared" si="1001"/>
        <v>44849</v>
      </c>
    </row>
    <row r="5566" spans="2:31" ht="14.5" hidden="1">
      <c r="B5566" s="48" t="s">
        <v>4529</v>
      </c>
      <c r="C5566" s="30" t="str">
        <f t="shared" si="1003"/>
        <v>(Proveedores estratégicos)</v>
      </c>
      <c r="D5566" s="31">
        <v>4</v>
      </c>
      <c r="E5566" s="49">
        <v>444444042</v>
      </c>
      <c r="F5566" s="30" t="s">
        <v>4530</v>
      </c>
      <c r="G5566" s="50" t="s">
        <v>4531</v>
      </c>
      <c r="H5566" s="51" t="s">
        <v>4568</v>
      </c>
      <c r="I5566" s="31" t="s">
        <v>62</v>
      </c>
      <c r="J5566" s="52">
        <v>77803.369999999995</v>
      </c>
      <c r="K5566" s="33">
        <f t="shared" si="1004"/>
        <v>77803.369999999995</v>
      </c>
      <c r="L5566" s="33">
        <f t="shared" si="1002"/>
        <v>371110404.39450002</v>
      </c>
      <c r="M5566" s="33">
        <v>0</v>
      </c>
      <c r="N5566" s="33">
        <v>0</v>
      </c>
      <c r="O5566" s="33">
        <v>0</v>
      </c>
      <c r="P5566" s="33">
        <f t="shared" si="1005"/>
        <v>77803.369999999995</v>
      </c>
      <c r="Q5566" s="33">
        <f t="shared" si="1006"/>
        <v>77803.369999999995</v>
      </c>
      <c r="R5566" s="33">
        <f t="shared" si="1007"/>
        <v>371110404.39450002</v>
      </c>
      <c r="S5566" s="31"/>
      <c r="T5566" s="30" t="str">
        <f t="shared" si="1008"/>
        <v>USD</v>
      </c>
      <c r="U5566" s="33">
        <v>0</v>
      </c>
      <c r="V5566" s="33">
        <v>0</v>
      </c>
      <c r="W5566" s="33">
        <v>0</v>
      </c>
      <c r="X5566" s="33">
        <f t="shared" si="1009"/>
        <v>77803.369999999995</v>
      </c>
      <c r="Y5566" s="33">
        <f t="shared" si="1010"/>
        <v>77803.369999999995</v>
      </c>
      <c r="Z5566" s="33">
        <f t="shared" si="1011"/>
        <v>371110404.39450002</v>
      </c>
      <c r="AA5566" s="34">
        <f t="shared" si="1012"/>
        <v>0.00053512201994797054</v>
      </c>
      <c r="AB5566" s="33" t="s">
        <v>4533</v>
      </c>
      <c r="AC5566" s="53">
        <v>44834</v>
      </c>
      <c r="AD5566" s="33">
        <v>15</v>
      </c>
      <c r="AE5566" s="36">
        <f t="shared" si="1013" ref="AE5566:AE5629">+AD5566+AC5566</f>
        <v>44849</v>
      </c>
    </row>
    <row r="5567" spans="2:31" ht="14.5" hidden="1">
      <c r="B5567" s="48" t="s">
        <v>4529</v>
      </c>
      <c r="C5567" s="30" t="str">
        <f t="shared" si="1003"/>
        <v>(Proveedores estratégicos)</v>
      </c>
      <c r="D5567" s="31">
        <v>4</v>
      </c>
      <c r="E5567" s="49">
        <v>444444042</v>
      </c>
      <c r="F5567" s="30" t="s">
        <v>4530</v>
      </c>
      <c r="G5567" s="50" t="s">
        <v>4531</v>
      </c>
      <c r="H5567" s="51" t="s">
        <v>4569</v>
      </c>
      <c r="I5567" s="31" t="s">
        <v>62</v>
      </c>
      <c r="J5567" s="52">
        <v>79625</v>
      </c>
      <c r="K5567" s="33">
        <f t="shared" si="1004"/>
        <v>79625</v>
      </c>
      <c r="L5567" s="33">
        <f t="shared" si="1002"/>
        <v>379799306.25</v>
      </c>
      <c r="M5567" s="33">
        <v>0</v>
      </c>
      <c r="N5567" s="33">
        <v>0</v>
      </c>
      <c r="O5567" s="33">
        <v>0</v>
      </c>
      <c r="P5567" s="33">
        <f t="shared" si="1005"/>
        <v>79625</v>
      </c>
      <c r="Q5567" s="33">
        <f t="shared" si="1006"/>
        <v>79625</v>
      </c>
      <c r="R5567" s="33">
        <f t="shared" si="1007"/>
        <v>379799306.25</v>
      </c>
      <c r="S5567" s="31"/>
      <c r="T5567" s="30" t="str">
        <f t="shared" si="1008"/>
        <v>USD</v>
      </c>
      <c r="U5567" s="33">
        <v>0</v>
      </c>
      <c r="V5567" s="33">
        <v>0</v>
      </c>
      <c r="W5567" s="33">
        <v>0</v>
      </c>
      <c r="X5567" s="33">
        <f t="shared" si="1009"/>
        <v>79625</v>
      </c>
      <c r="Y5567" s="33">
        <f t="shared" si="1010"/>
        <v>79625</v>
      </c>
      <c r="Z5567" s="33">
        <f t="shared" si="1011"/>
        <v>379799306.25</v>
      </c>
      <c r="AA5567" s="34">
        <f t="shared" si="1012"/>
        <v>0.00054765096728274306</v>
      </c>
      <c r="AB5567" s="33" t="s">
        <v>4533</v>
      </c>
      <c r="AC5567" s="53">
        <v>44834</v>
      </c>
      <c r="AD5567" s="33">
        <v>15</v>
      </c>
      <c r="AE5567" s="36">
        <f t="shared" si="1013"/>
        <v>44849</v>
      </c>
    </row>
    <row r="5568" spans="2:31" ht="14.5" hidden="1">
      <c r="B5568" s="48" t="s">
        <v>4529</v>
      </c>
      <c r="C5568" s="30" t="str">
        <f t="shared" si="1003"/>
        <v>(Proveedores estratégicos)</v>
      </c>
      <c r="D5568" s="31">
        <v>4</v>
      </c>
      <c r="E5568" s="49">
        <v>444444042</v>
      </c>
      <c r="F5568" s="30" t="s">
        <v>4530</v>
      </c>
      <c r="G5568" s="50" t="s">
        <v>4531</v>
      </c>
      <c r="H5568" s="51" t="s">
        <v>4570</v>
      </c>
      <c r="I5568" s="31" t="s">
        <v>62</v>
      </c>
      <c r="J5568" s="52">
        <v>79625</v>
      </c>
      <c r="K5568" s="33">
        <f t="shared" si="1004"/>
        <v>79625</v>
      </c>
      <c r="L5568" s="33">
        <f t="shared" si="1002"/>
        <v>379799306.25</v>
      </c>
      <c r="M5568" s="33">
        <v>0</v>
      </c>
      <c r="N5568" s="33">
        <v>0</v>
      </c>
      <c r="O5568" s="33">
        <v>0</v>
      </c>
      <c r="P5568" s="33">
        <f t="shared" si="1005"/>
        <v>79625</v>
      </c>
      <c r="Q5568" s="33">
        <f t="shared" si="1006"/>
        <v>79625</v>
      </c>
      <c r="R5568" s="33">
        <f t="shared" si="1007"/>
        <v>379799306.25</v>
      </c>
      <c r="S5568" s="31"/>
      <c r="T5568" s="30" t="str">
        <f t="shared" si="1008"/>
        <v>USD</v>
      </c>
      <c r="U5568" s="33">
        <v>0</v>
      </c>
      <c r="V5568" s="33">
        <v>0</v>
      </c>
      <c r="W5568" s="33">
        <v>0</v>
      </c>
      <c r="X5568" s="33">
        <f t="shared" si="1009"/>
        <v>79625</v>
      </c>
      <c r="Y5568" s="33">
        <f t="shared" si="1010"/>
        <v>79625</v>
      </c>
      <c r="Z5568" s="33">
        <f t="shared" si="1011"/>
        <v>379799306.25</v>
      </c>
      <c r="AA5568" s="34">
        <f t="shared" si="1012"/>
        <v>0.00054765096728274306</v>
      </c>
      <c r="AB5568" s="33" t="s">
        <v>4533</v>
      </c>
      <c r="AC5568" s="53">
        <v>44834</v>
      </c>
      <c r="AD5568" s="33">
        <v>15</v>
      </c>
      <c r="AE5568" s="36">
        <f t="shared" si="1013"/>
        <v>44849</v>
      </c>
    </row>
    <row r="5569" spans="2:31" ht="14.5" hidden="1">
      <c r="B5569" s="48" t="s">
        <v>4529</v>
      </c>
      <c r="C5569" s="30" t="str">
        <f t="shared" si="1003"/>
        <v>(Proveedores estratégicos)</v>
      </c>
      <c r="D5569" s="31">
        <v>4</v>
      </c>
      <c r="E5569" s="49">
        <v>444444042</v>
      </c>
      <c r="F5569" s="30" t="s">
        <v>4530</v>
      </c>
      <c r="G5569" s="50" t="s">
        <v>4531</v>
      </c>
      <c r="H5569" s="51" t="s">
        <v>4571</v>
      </c>
      <c r="I5569" s="31" t="s">
        <v>62</v>
      </c>
      <c r="J5569" s="52">
        <v>79625</v>
      </c>
      <c r="K5569" s="33">
        <f t="shared" si="1004"/>
        <v>79625</v>
      </c>
      <c r="L5569" s="33">
        <f t="shared" si="1002"/>
        <v>379799306.25</v>
      </c>
      <c r="M5569" s="33">
        <v>0</v>
      </c>
      <c r="N5569" s="33">
        <v>0</v>
      </c>
      <c r="O5569" s="33">
        <v>0</v>
      </c>
      <c r="P5569" s="33">
        <f t="shared" si="1005"/>
        <v>79625</v>
      </c>
      <c r="Q5569" s="33">
        <f t="shared" si="1006"/>
        <v>79625</v>
      </c>
      <c r="R5569" s="33">
        <f t="shared" si="1007"/>
        <v>379799306.25</v>
      </c>
      <c r="S5569" s="31"/>
      <c r="T5569" s="30" t="str">
        <f t="shared" si="1008"/>
        <v>USD</v>
      </c>
      <c r="U5569" s="33">
        <v>0</v>
      </c>
      <c r="V5569" s="33">
        <v>0</v>
      </c>
      <c r="W5569" s="33">
        <v>0</v>
      </c>
      <c r="X5569" s="33">
        <f t="shared" si="1009"/>
        <v>79625</v>
      </c>
      <c r="Y5569" s="33">
        <f t="shared" si="1010"/>
        <v>79625</v>
      </c>
      <c r="Z5569" s="33">
        <f t="shared" si="1011"/>
        <v>379799306.25</v>
      </c>
      <c r="AA5569" s="34">
        <f t="shared" si="1012"/>
        <v>0.00054765096728274306</v>
      </c>
      <c r="AB5569" s="33" t="s">
        <v>4533</v>
      </c>
      <c r="AC5569" s="53">
        <v>44834</v>
      </c>
      <c r="AD5569" s="33">
        <v>15</v>
      </c>
      <c r="AE5569" s="36">
        <f t="shared" si="1013"/>
        <v>44849</v>
      </c>
    </row>
    <row r="5570" spans="2:31" ht="14.5" hidden="1">
      <c r="B5570" s="48" t="s">
        <v>4529</v>
      </c>
      <c r="C5570" s="30" t="str">
        <f t="shared" si="1003"/>
        <v>(Proveedores estratégicos)</v>
      </c>
      <c r="D5570" s="31">
        <v>4</v>
      </c>
      <c r="E5570" s="49">
        <v>444444042</v>
      </c>
      <c r="F5570" s="30" t="s">
        <v>4530</v>
      </c>
      <c r="G5570" s="50" t="s">
        <v>4531</v>
      </c>
      <c r="H5570" s="51" t="s">
        <v>4572</v>
      </c>
      <c r="I5570" s="31" t="s">
        <v>62</v>
      </c>
      <c r="J5570" s="52">
        <v>79625</v>
      </c>
      <c r="K5570" s="33">
        <f t="shared" si="1004"/>
        <v>79625</v>
      </c>
      <c r="L5570" s="33">
        <f t="shared" si="1002"/>
        <v>379799306.25</v>
      </c>
      <c r="M5570" s="33">
        <v>0</v>
      </c>
      <c r="N5570" s="33">
        <v>0</v>
      </c>
      <c r="O5570" s="33">
        <v>0</v>
      </c>
      <c r="P5570" s="33">
        <f t="shared" si="1005"/>
        <v>79625</v>
      </c>
      <c r="Q5570" s="33">
        <f t="shared" si="1006"/>
        <v>79625</v>
      </c>
      <c r="R5570" s="33">
        <f t="shared" si="1007"/>
        <v>379799306.25</v>
      </c>
      <c r="S5570" s="31"/>
      <c r="T5570" s="30" t="str">
        <f t="shared" si="1008"/>
        <v>USD</v>
      </c>
      <c r="U5570" s="33">
        <v>0</v>
      </c>
      <c r="V5570" s="33">
        <v>0</v>
      </c>
      <c r="W5570" s="33">
        <v>0</v>
      </c>
      <c r="X5570" s="33">
        <f t="shared" si="1009"/>
        <v>79625</v>
      </c>
      <c r="Y5570" s="33">
        <f t="shared" si="1010"/>
        <v>79625</v>
      </c>
      <c r="Z5570" s="33">
        <f t="shared" si="1011"/>
        <v>379799306.25</v>
      </c>
      <c r="AA5570" s="34">
        <f t="shared" si="1012"/>
        <v>0.00054765096728274306</v>
      </c>
      <c r="AB5570" s="33" t="s">
        <v>4533</v>
      </c>
      <c r="AC5570" s="53">
        <v>44834</v>
      </c>
      <c r="AD5570" s="33">
        <v>15</v>
      </c>
      <c r="AE5570" s="36">
        <f t="shared" si="1013"/>
        <v>44849</v>
      </c>
    </row>
    <row r="5571" spans="2:31" ht="14.5" hidden="1">
      <c r="B5571" s="48" t="s">
        <v>4529</v>
      </c>
      <c r="C5571" s="30" t="str">
        <f t="shared" si="1003"/>
        <v>(Proveedores estratégicos)</v>
      </c>
      <c r="D5571" s="31">
        <v>4</v>
      </c>
      <c r="E5571" s="49">
        <v>444444042</v>
      </c>
      <c r="F5571" s="30" t="s">
        <v>4530</v>
      </c>
      <c r="G5571" s="50" t="s">
        <v>4531</v>
      </c>
      <c r="H5571" s="54" t="s">
        <v>4573</v>
      </c>
      <c r="I5571" s="31" t="s">
        <v>62</v>
      </c>
      <c r="J5571" s="52">
        <v>83080.050000000017</v>
      </c>
      <c r="K5571" s="33">
        <f t="shared" si="1004"/>
        <v>83080.050000000017</v>
      </c>
      <c r="L5571" s="33">
        <f t="shared" si="1002"/>
        <v>396279376.49250013</v>
      </c>
      <c r="M5571" s="33">
        <v>0</v>
      </c>
      <c r="N5571" s="33">
        <v>0</v>
      </c>
      <c r="O5571" s="33">
        <v>0</v>
      </c>
      <c r="P5571" s="33">
        <f t="shared" si="1005"/>
        <v>83080.050000000017</v>
      </c>
      <c r="Q5571" s="33">
        <f t="shared" si="1006"/>
        <v>83080.050000000017</v>
      </c>
      <c r="R5571" s="33">
        <f t="shared" si="1007"/>
        <v>396279376.49250013</v>
      </c>
      <c r="S5571" s="31"/>
      <c r="T5571" s="30" t="str">
        <f t="shared" si="1008"/>
        <v>USD</v>
      </c>
      <c r="U5571" s="33">
        <v>0</v>
      </c>
      <c r="V5571" s="33">
        <v>0</v>
      </c>
      <c r="W5571" s="33">
        <v>0</v>
      </c>
      <c r="X5571" s="33">
        <f t="shared" si="1009"/>
        <v>83080.050000000017</v>
      </c>
      <c r="Y5571" s="33">
        <f t="shared" si="1010"/>
        <v>83080.050000000017</v>
      </c>
      <c r="Z5571" s="33">
        <f t="shared" si="1011"/>
        <v>396279376.49250013</v>
      </c>
      <c r="AA5571" s="34">
        <f t="shared" si="1012"/>
        <v>0.00057141437669574471</v>
      </c>
      <c r="AB5571" s="33" t="s">
        <v>4533</v>
      </c>
      <c r="AC5571" s="53">
        <v>44861</v>
      </c>
      <c r="AD5571" s="33">
        <v>15</v>
      </c>
      <c r="AE5571" s="36">
        <f t="shared" si="1013"/>
        <v>44876</v>
      </c>
    </row>
    <row r="5572" spans="2:31" ht="14.5" hidden="1">
      <c r="B5572" s="48" t="s">
        <v>4529</v>
      </c>
      <c r="C5572" s="30" t="str">
        <f t="shared" si="1003"/>
        <v>(Proveedores estratégicos)</v>
      </c>
      <c r="D5572" s="31">
        <v>4</v>
      </c>
      <c r="E5572" s="49">
        <v>444444042</v>
      </c>
      <c r="F5572" s="30" t="s">
        <v>4530</v>
      </c>
      <c r="G5572" s="50" t="s">
        <v>4531</v>
      </c>
      <c r="H5572" s="54" t="s">
        <v>4574</v>
      </c>
      <c r="I5572" s="31" t="s">
        <v>62</v>
      </c>
      <c r="J5572" s="52">
        <v>83432.880000000005</v>
      </c>
      <c r="K5572" s="33">
        <f t="shared" si="1004"/>
        <v>83432.880000000005</v>
      </c>
      <c r="L5572" s="33">
        <f t="shared" si="1002"/>
        <v>397962322.66800004</v>
      </c>
      <c r="M5572" s="33">
        <v>0</v>
      </c>
      <c r="N5572" s="33">
        <v>0</v>
      </c>
      <c r="O5572" s="33">
        <v>0</v>
      </c>
      <c r="P5572" s="33">
        <f t="shared" si="1005"/>
        <v>83432.880000000005</v>
      </c>
      <c r="Q5572" s="33">
        <f t="shared" si="1006"/>
        <v>83432.880000000005</v>
      </c>
      <c r="R5572" s="33">
        <f t="shared" si="1007"/>
        <v>397962322.66800004</v>
      </c>
      <c r="S5572" s="31"/>
      <c r="T5572" s="30" t="str">
        <f t="shared" si="1008"/>
        <v>USD</v>
      </c>
      <c r="U5572" s="33">
        <v>0</v>
      </c>
      <c r="V5572" s="33">
        <v>0</v>
      </c>
      <c r="W5572" s="33">
        <v>0</v>
      </c>
      <c r="X5572" s="33">
        <f t="shared" si="1009"/>
        <v>83432.880000000005</v>
      </c>
      <c r="Y5572" s="33">
        <f t="shared" si="1010"/>
        <v>83432.880000000005</v>
      </c>
      <c r="Z5572" s="33">
        <f t="shared" si="1011"/>
        <v>397962322.66800004</v>
      </c>
      <c r="AA5572" s="34">
        <f t="shared" si="1012"/>
        <v>0.00057384109808709624</v>
      </c>
      <c r="AB5572" s="33" t="s">
        <v>4533</v>
      </c>
      <c r="AC5572" s="53">
        <v>44861</v>
      </c>
      <c r="AD5572" s="33">
        <v>15</v>
      </c>
      <c r="AE5572" s="36">
        <f t="shared" si="1013"/>
        <v>44876</v>
      </c>
    </row>
    <row r="5573" spans="2:31" ht="14.5" hidden="1">
      <c r="B5573" s="48" t="s">
        <v>4529</v>
      </c>
      <c r="C5573" s="30" t="str">
        <f t="shared" si="1003"/>
        <v>(Proveedores estratégicos)</v>
      </c>
      <c r="D5573" s="31">
        <v>4</v>
      </c>
      <c r="E5573" s="49">
        <v>444444042</v>
      </c>
      <c r="F5573" s="30" t="s">
        <v>4530</v>
      </c>
      <c r="G5573" s="50" t="s">
        <v>4531</v>
      </c>
      <c r="H5573" s="51" t="s">
        <v>4575</v>
      </c>
      <c r="I5573" s="31" t="s">
        <v>62</v>
      </c>
      <c r="J5573" s="52">
        <v>57557.309999999998</v>
      </c>
      <c r="K5573" s="33">
        <f t="shared" si="1004"/>
        <v>57557.309999999998</v>
      </c>
      <c r="L5573" s="33">
        <f t="shared" si="1002"/>
        <v>274539735.10350001</v>
      </c>
      <c r="M5573" s="33">
        <v>0</v>
      </c>
      <c r="N5573" s="33">
        <v>0</v>
      </c>
      <c r="O5573" s="33">
        <v>0</v>
      </c>
      <c r="P5573" s="33">
        <f t="shared" si="1005"/>
        <v>57557.309999999998</v>
      </c>
      <c r="Q5573" s="33">
        <f t="shared" si="1006"/>
        <v>57557.309999999998</v>
      </c>
      <c r="R5573" s="33">
        <f t="shared" si="1007"/>
        <v>274539735.10350001</v>
      </c>
      <c r="S5573" s="31"/>
      <c r="T5573" s="30" t="str">
        <f t="shared" si="1008"/>
        <v>USD</v>
      </c>
      <c r="U5573" s="33">
        <v>0</v>
      </c>
      <c r="V5573" s="33">
        <v>0</v>
      </c>
      <c r="W5573" s="33">
        <v>0</v>
      </c>
      <c r="X5573" s="33">
        <f t="shared" si="1009"/>
        <v>57557.309999999998</v>
      </c>
      <c r="Y5573" s="33">
        <f t="shared" si="1010"/>
        <v>57557.309999999998</v>
      </c>
      <c r="Z5573" s="33">
        <f t="shared" si="1011"/>
        <v>274539735.10350001</v>
      </c>
      <c r="AA5573" s="34">
        <f t="shared" si="1012"/>
        <v>0.00039587210669629765</v>
      </c>
      <c r="AB5573" s="33" t="s">
        <v>4533</v>
      </c>
      <c r="AC5573" s="53">
        <v>44861</v>
      </c>
      <c r="AD5573" s="33">
        <v>15</v>
      </c>
      <c r="AE5573" s="36">
        <f t="shared" si="1013"/>
        <v>44876</v>
      </c>
    </row>
    <row r="5574" spans="2:31" ht="14.5" hidden="1">
      <c r="B5574" s="48" t="s">
        <v>4529</v>
      </c>
      <c r="C5574" s="30" t="str">
        <f t="shared" si="1003"/>
        <v>(Proveedores estratégicos)</v>
      </c>
      <c r="D5574" s="31">
        <v>4</v>
      </c>
      <c r="E5574" s="49">
        <v>444444042</v>
      </c>
      <c r="F5574" s="30" t="s">
        <v>4530</v>
      </c>
      <c r="G5574" s="50" t="s">
        <v>4531</v>
      </c>
      <c r="H5574" s="51" t="s">
        <v>4576</v>
      </c>
      <c r="I5574" s="31" t="s">
        <v>62</v>
      </c>
      <c r="J5574" s="52">
        <v>57426.670000000013</v>
      </c>
      <c r="K5574" s="33">
        <f t="shared" si="1004"/>
        <v>57426.670000000013</v>
      </c>
      <c r="L5574" s="33">
        <f t="shared" si="1002"/>
        <v>273916601.89950007</v>
      </c>
      <c r="M5574" s="33">
        <v>0</v>
      </c>
      <c r="N5574" s="33">
        <v>0</v>
      </c>
      <c r="O5574" s="33">
        <v>0</v>
      </c>
      <c r="P5574" s="33">
        <f t="shared" si="1005"/>
        <v>57426.670000000013</v>
      </c>
      <c r="Q5574" s="33">
        <f t="shared" si="1006"/>
        <v>57426.670000000013</v>
      </c>
      <c r="R5574" s="33">
        <f t="shared" si="1007"/>
        <v>273916601.89950007</v>
      </c>
      <c r="S5574" s="31"/>
      <c r="T5574" s="30" t="str">
        <f t="shared" si="1008"/>
        <v>USD</v>
      </c>
      <c r="U5574" s="33">
        <v>0</v>
      </c>
      <c r="V5574" s="33">
        <v>0</v>
      </c>
      <c r="W5574" s="33">
        <v>0</v>
      </c>
      <c r="X5574" s="33">
        <f t="shared" si="1009"/>
        <v>57426.670000000013</v>
      </c>
      <c r="Y5574" s="33">
        <f t="shared" si="1010"/>
        <v>57426.670000000013</v>
      </c>
      <c r="Z5574" s="33">
        <f t="shared" si="1011"/>
        <v>273916601.89950007</v>
      </c>
      <c r="AA5574" s="34">
        <f t="shared" si="1012"/>
        <v>0.00039497358082671134</v>
      </c>
      <c r="AB5574" s="33" t="s">
        <v>4533</v>
      </c>
      <c r="AC5574" s="53">
        <v>44861</v>
      </c>
      <c r="AD5574" s="33">
        <v>15</v>
      </c>
      <c r="AE5574" s="36">
        <f t="shared" si="1013"/>
        <v>44876</v>
      </c>
    </row>
    <row r="5575" spans="2:31" ht="14.5" hidden="1">
      <c r="B5575" s="48" t="s">
        <v>4529</v>
      </c>
      <c r="C5575" s="30" t="str">
        <f t="shared" si="1003"/>
        <v>(Proveedores estratégicos)</v>
      </c>
      <c r="D5575" s="31">
        <v>4</v>
      </c>
      <c r="E5575" s="49">
        <v>444444042</v>
      </c>
      <c r="F5575" s="30" t="s">
        <v>4530</v>
      </c>
      <c r="G5575" s="50" t="s">
        <v>4531</v>
      </c>
      <c r="H5575" s="51" t="s">
        <v>4577</v>
      </c>
      <c r="I5575" s="31" t="s">
        <v>62</v>
      </c>
      <c r="J5575" s="52">
        <v>79625</v>
      </c>
      <c r="K5575" s="33">
        <f t="shared" si="1004"/>
        <v>79625</v>
      </c>
      <c r="L5575" s="33">
        <f t="shared" si="1002"/>
        <v>379799306.25</v>
      </c>
      <c r="M5575" s="33">
        <v>0</v>
      </c>
      <c r="N5575" s="33">
        <v>0</v>
      </c>
      <c r="O5575" s="33">
        <v>0</v>
      </c>
      <c r="P5575" s="33">
        <f t="shared" si="1005"/>
        <v>79625</v>
      </c>
      <c r="Q5575" s="33">
        <f t="shared" si="1006"/>
        <v>79625</v>
      </c>
      <c r="R5575" s="33">
        <f t="shared" si="1007"/>
        <v>379799306.25</v>
      </c>
      <c r="S5575" s="31"/>
      <c r="T5575" s="30" t="str">
        <f t="shared" si="1008"/>
        <v>USD</v>
      </c>
      <c r="U5575" s="33">
        <v>0</v>
      </c>
      <c r="V5575" s="33">
        <v>0</v>
      </c>
      <c r="W5575" s="33">
        <v>0</v>
      </c>
      <c r="X5575" s="33">
        <f t="shared" si="1009"/>
        <v>79625</v>
      </c>
      <c r="Y5575" s="33">
        <f t="shared" si="1010"/>
        <v>79625</v>
      </c>
      <c r="Z5575" s="33">
        <f t="shared" si="1011"/>
        <v>379799306.25</v>
      </c>
      <c r="AA5575" s="34">
        <f t="shared" si="1012"/>
        <v>0.00054765096728274306</v>
      </c>
      <c r="AB5575" s="33" t="s">
        <v>4533</v>
      </c>
      <c r="AC5575" s="53">
        <v>44861</v>
      </c>
      <c r="AD5575" s="33">
        <v>15</v>
      </c>
      <c r="AE5575" s="36">
        <f t="shared" si="1013"/>
        <v>44876</v>
      </c>
    </row>
    <row r="5576" spans="2:31" ht="14.5" hidden="1">
      <c r="B5576" s="48" t="s">
        <v>4529</v>
      </c>
      <c r="C5576" s="30" t="str">
        <f t="shared" si="1003"/>
        <v>(Proveedores estratégicos)</v>
      </c>
      <c r="D5576" s="31">
        <v>4</v>
      </c>
      <c r="E5576" s="49">
        <v>444444042</v>
      </c>
      <c r="F5576" s="30" t="s">
        <v>4530</v>
      </c>
      <c r="G5576" s="50" t="s">
        <v>4531</v>
      </c>
      <c r="H5576" s="51" t="s">
        <v>4578</v>
      </c>
      <c r="I5576" s="31" t="s">
        <v>62</v>
      </c>
      <c r="J5576" s="52">
        <v>79625</v>
      </c>
      <c r="K5576" s="33">
        <f t="shared" si="1004"/>
        <v>79625</v>
      </c>
      <c r="L5576" s="33">
        <f t="shared" si="1002"/>
        <v>379799306.25</v>
      </c>
      <c r="M5576" s="33">
        <v>0</v>
      </c>
      <c r="N5576" s="33">
        <v>0</v>
      </c>
      <c r="O5576" s="33">
        <v>0</v>
      </c>
      <c r="P5576" s="33">
        <f t="shared" si="1005"/>
        <v>79625</v>
      </c>
      <c r="Q5576" s="33">
        <f t="shared" si="1006"/>
        <v>79625</v>
      </c>
      <c r="R5576" s="33">
        <f t="shared" si="1007"/>
        <v>379799306.25</v>
      </c>
      <c r="S5576" s="31"/>
      <c r="T5576" s="30" t="str">
        <f t="shared" si="1008"/>
        <v>USD</v>
      </c>
      <c r="U5576" s="33">
        <v>0</v>
      </c>
      <c r="V5576" s="33">
        <v>0</v>
      </c>
      <c r="W5576" s="33">
        <v>0</v>
      </c>
      <c r="X5576" s="33">
        <f t="shared" si="1009"/>
        <v>79625</v>
      </c>
      <c r="Y5576" s="33">
        <f t="shared" si="1010"/>
        <v>79625</v>
      </c>
      <c r="Z5576" s="33">
        <f t="shared" si="1011"/>
        <v>379799306.25</v>
      </c>
      <c r="AA5576" s="34">
        <f t="shared" si="1012"/>
        <v>0.00054765096728274306</v>
      </c>
      <c r="AB5576" s="33" t="s">
        <v>4533</v>
      </c>
      <c r="AC5576" s="53">
        <v>44861</v>
      </c>
      <c r="AD5576" s="33">
        <v>15</v>
      </c>
      <c r="AE5576" s="36">
        <f t="shared" si="1013"/>
        <v>44876</v>
      </c>
    </row>
    <row r="5577" spans="2:31" ht="14.5" hidden="1">
      <c r="B5577" s="48" t="s">
        <v>4529</v>
      </c>
      <c r="C5577" s="30" t="str">
        <f t="shared" si="1003"/>
        <v>(Proveedores estratégicos)</v>
      </c>
      <c r="D5577" s="31">
        <v>4</v>
      </c>
      <c r="E5577" s="49">
        <v>444444042</v>
      </c>
      <c r="F5577" s="30" t="s">
        <v>4530</v>
      </c>
      <c r="G5577" s="50" t="s">
        <v>4531</v>
      </c>
      <c r="H5577" s="51" t="s">
        <v>4579</v>
      </c>
      <c r="I5577" s="31" t="s">
        <v>62</v>
      </c>
      <c r="J5577" s="52">
        <v>79625</v>
      </c>
      <c r="K5577" s="33">
        <f t="shared" si="1004"/>
        <v>79625</v>
      </c>
      <c r="L5577" s="33">
        <f t="shared" si="1002"/>
        <v>379799306.25</v>
      </c>
      <c r="M5577" s="33">
        <v>0</v>
      </c>
      <c r="N5577" s="33">
        <v>0</v>
      </c>
      <c r="O5577" s="33">
        <v>0</v>
      </c>
      <c r="P5577" s="33">
        <f t="shared" si="1005"/>
        <v>79625</v>
      </c>
      <c r="Q5577" s="33">
        <f t="shared" si="1006"/>
        <v>79625</v>
      </c>
      <c r="R5577" s="33">
        <f t="shared" si="1007"/>
        <v>379799306.25</v>
      </c>
      <c r="S5577" s="31"/>
      <c r="T5577" s="30" t="str">
        <f t="shared" si="1008"/>
        <v>USD</v>
      </c>
      <c r="U5577" s="33">
        <v>0</v>
      </c>
      <c r="V5577" s="33">
        <v>0</v>
      </c>
      <c r="W5577" s="33">
        <v>0</v>
      </c>
      <c r="X5577" s="33">
        <f t="shared" si="1009"/>
        <v>79625</v>
      </c>
      <c r="Y5577" s="33">
        <f t="shared" si="1010"/>
        <v>79625</v>
      </c>
      <c r="Z5577" s="33">
        <f t="shared" si="1011"/>
        <v>379799306.25</v>
      </c>
      <c r="AA5577" s="34">
        <f t="shared" si="1012"/>
        <v>0.00054765096728274306</v>
      </c>
      <c r="AB5577" s="33" t="s">
        <v>4533</v>
      </c>
      <c r="AC5577" s="53">
        <v>44861</v>
      </c>
      <c r="AD5577" s="33">
        <v>15</v>
      </c>
      <c r="AE5577" s="36">
        <f t="shared" si="1013"/>
        <v>44876</v>
      </c>
    </row>
    <row r="5578" spans="2:31" ht="14.5" hidden="1">
      <c r="B5578" s="48" t="s">
        <v>4529</v>
      </c>
      <c r="C5578" s="30" t="str">
        <f t="shared" si="1003"/>
        <v>(Proveedores estratégicos)</v>
      </c>
      <c r="D5578" s="31">
        <v>4</v>
      </c>
      <c r="E5578" s="49">
        <v>444444042</v>
      </c>
      <c r="F5578" s="30" t="s">
        <v>4530</v>
      </c>
      <c r="G5578" s="50" t="s">
        <v>4531</v>
      </c>
      <c r="H5578" s="51" t="s">
        <v>4580</v>
      </c>
      <c r="I5578" s="31" t="s">
        <v>62</v>
      </c>
      <c r="J5578" s="52">
        <v>79625</v>
      </c>
      <c r="K5578" s="33">
        <f t="shared" si="1004"/>
        <v>79625</v>
      </c>
      <c r="L5578" s="33">
        <f t="shared" si="1002"/>
        <v>379799306.25</v>
      </c>
      <c r="M5578" s="33">
        <v>0</v>
      </c>
      <c r="N5578" s="33">
        <v>0</v>
      </c>
      <c r="O5578" s="33">
        <v>0</v>
      </c>
      <c r="P5578" s="33">
        <f t="shared" si="1005"/>
        <v>79625</v>
      </c>
      <c r="Q5578" s="33">
        <f t="shared" si="1006"/>
        <v>79625</v>
      </c>
      <c r="R5578" s="33">
        <f t="shared" si="1007"/>
        <v>379799306.25</v>
      </c>
      <c r="S5578" s="31"/>
      <c r="T5578" s="30" t="str">
        <f t="shared" si="1008"/>
        <v>USD</v>
      </c>
      <c r="U5578" s="33">
        <v>0</v>
      </c>
      <c r="V5578" s="33">
        <v>0</v>
      </c>
      <c r="W5578" s="33">
        <v>0</v>
      </c>
      <c r="X5578" s="33">
        <f t="shared" si="1009"/>
        <v>79625</v>
      </c>
      <c r="Y5578" s="33">
        <f t="shared" si="1010"/>
        <v>79625</v>
      </c>
      <c r="Z5578" s="33">
        <f t="shared" si="1011"/>
        <v>379799306.25</v>
      </c>
      <c r="AA5578" s="34">
        <f t="shared" si="1012"/>
        <v>0.00054765096728274306</v>
      </c>
      <c r="AB5578" s="33" t="s">
        <v>4533</v>
      </c>
      <c r="AC5578" s="53">
        <v>44861</v>
      </c>
      <c r="AD5578" s="33">
        <v>15</v>
      </c>
      <c r="AE5578" s="36">
        <f t="shared" si="1013"/>
        <v>44876</v>
      </c>
    </row>
    <row r="5579" spans="2:31" ht="14.5" hidden="1">
      <c r="B5579" s="48" t="s">
        <v>4529</v>
      </c>
      <c r="C5579" s="30" t="str">
        <f t="shared" si="1003"/>
        <v>(Proveedores estratégicos)</v>
      </c>
      <c r="D5579" s="31">
        <v>4</v>
      </c>
      <c r="E5579" s="49">
        <v>444444042</v>
      </c>
      <c r="F5579" s="30" t="s">
        <v>4530</v>
      </c>
      <c r="G5579" s="50" t="s">
        <v>4531</v>
      </c>
      <c r="H5579" s="51" t="s">
        <v>4581</v>
      </c>
      <c r="I5579" s="31" t="s">
        <v>62</v>
      </c>
      <c r="J5579" s="52">
        <v>294147</v>
      </c>
      <c r="K5579" s="33">
        <f t="shared" si="1004"/>
        <v>294147</v>
      </c>
      <c r="L5579" s="33">
        <f t="shared" si="1002"/>
        <v>1403037067.95</v>
      </c>
      <c r="M5579" s="33">
        <v>0</v>
      </c>
      <c r="N5579" s="33">
        <v>0</v>
      </c>
      <c r="O5579" s="33">
        <v>0</v>
      </c>
      <c r="P5579" s="33">
        <f t="shared" si="1005"/>
        <v>294147</v>
      </c>
      <c r="Q5579" s="33">
        <f t="shared" si="1006"/>
        <v>294147</v>
      </c>
      <c r="R5579" s="33">
        <f t="shared" si="1007"/>
        <v>1403037067.95</v>
      </c>
      <c r="S5579" s="31"/>
      <c r="T5579" s="30" t="str">
        <f t="shared" si="1008"/>
        <v>USD</v>
      </c>
      <c r="U5579" s="33">
        <v>0</v>
      </c>
      <c r="V5579" s="33">
        <v>0</v>
      </c>
      <c r="W5579" s="33">
        <v>0</v>
      </c>
      <c r="X5579" s="33">
        <f t="shared" si="1009"/>
        <v>294147</v>
      </c>
      <c r="Y5579" s="33">
        <f t="shared" si="1010"/>
        <v>294147</v>
      </c>
      <c r="Z5579" s="33">
        <f t="shared" si="1011"/>
        <v>1403037067.95</v>
      </c>
      <c r="AA5579" s="34">
        <f t="shared" si="1012"/>
        <v>0.0020231069271374196</v>
      </c>
      <c r="AB5579" s="33" t="s">
        <v>4533</v>
      </c>
      <c r="AC5579" s="53">
        <v>44894</v>
      </c>
      <c r="AD5579" s="33">
        <v>15</v>
      </c>
      <c r="AE5579" s="36">
        <f t="shared" si="1013"/>
        <v>44909</v>
      </c>
    </row>
    <row r="5580" spans="2:31" ht="14.5" hidden="1">
      <c r="B5580" s="48" t="s">
        <v>4529</v>
      </c>
      <c r="C5580" s="30" t="str">
        <f t="shared" si="1003"/>
        <v>(Proveedores estratégicos)</v>
      </c>
      <c r="D5580" s="31">
        <v>4</v>
      </c>
      <c r="E5580" s="49">
        <v>444444042</v>
      </c>
      <c r="F5580" s="30" t="s">
        <v>4530</v>
      </c>
      <c r="G5580" s="50" t="s">
        <v>4531</v>
      </c>
      <c r="H5580" s="51" t="s">
        <v>4582</v>
      </c>
      <c r="I5580" s="31" t="s">
        <v>62</v>
      </c>
      <c r="J5580" s="52">
        <v>295558.51000000001</v>
      </c>
      <c r="K5580" s="33">
        <f t="shared" si="1004"/>
        <v>295558.51000000001</v>
      </c>
      <c r="L5580" s="33">
        <f t="shared" si="1002"/>
        <v>1409769758.9235001</v>
      </c>
      <c r="M5580" s="33">
        <v>0</v>
      </c>
      <c r="N5580" s="33">
        <v>0</v>
      </c>
      <c r="O5580" s="33">
        <v>0</v>
      </c>
      <c r="P5580" s="33">
        <f t="shared" si="1005"/>
        <v>295558.51000000001</v>
      </c>
      <c r="Q5580" s="33">
        <f t="shared" si="1006"/>
        <v>295558.51000000001</v>
      </c>
      <c r="R5580" s="33">
        <f t="shared" si="1007"/>
        <v>1409769758.9235001</v>
      </c>
      <c r="S5580" s="31"/>
      <c r="T5580" s="30" t="str">
        <f t="shared" si="1008"/>
        <v>USD</v>
      </c>
      <c r="U5580" s="33">
        <v>0</v>
      </c>
      <c r="V5580" s="33">
        <v>0</v>
      </c>
      <c r="W5580" s="33">
        <v>0</v>
      </c>
      <c r="X5580" s="33">
        <f t="shared" si="1009"/>
        <v>295558.51000000001</v>
      </c>
      <c r="Y5580" s="33">
        <f t="shared" si="1010"/>
        <v>295558.51000000001</v>
      </c>
      <c r="Z5580" s="33">
        <f t="shared" si="1011"/>
        <v>1409769758.9235001</v>
      </c>
      <c r="AA5580" s="34">
        <f t="shared" si="1012"/>
        <v>0.0020328151194994827</v>
      </c>
      <c r="AB5580" s="33" t="s">
        <v>4533</v>
      </c>
      <c r="AC5580" s="53">
        <v>44894</v>
      </c>
      <c r="AD5580" s="33">
        <v>15</v>
      </c>
      <c r="AE5580" s="36">
        <f t="shared" si="1013"/>
        <v>44909</v>
      </c>
    </row>
    <row r="5581" spans="2:31" ht="14.5" hidden="1">
      <c r="B5581" s="48" t="s">
        <v>4529</v>
      </c>
      <c r="C5581" s="30" t="str">
        <f t="shared" si="1003"/>
        <v>(Proveedores estratégicos)</v>
      </c>
      <c r="D5581" s="31">
        <v>4</v>
      </c>
      <c r="E5581" s="49">
        <v>444444042</v>
      </c>
      <c r="F5581" s="30" t="s">
        <v>4530</v>
      </c>
      <c r="G5581" s="50" t="s">
        <v>4531</v>
      </c>
      <c r="H5581" s="51" t="s">
        <v>4583</v>
      </c>
      <c r="I5581" s="31" t="s">
        <v>62</v>
      </c>
      <c r="J5581" s="52">
        <v>300979.25</v>
      </c>
      <c r="K5581" s="33">
        <f t="shared" si="1004"/>
        <v>300979.25</v>
      </c>
      <c r="L5581" s="33">
        <f t="shared" si="1002"/>
        <v>1435625875.6125002</v>
      </c>
      <c r="M5581" s="33">
        <v>0</v>
      </c>
      <c r="N5581" s="33">
        <v>0</v>
      </c>
      <c r="O5581" s="33">
        <v>0</v>
      </c>
      <c r="P5581" s="33">
        <f t="shared" si="1005"/>
        <v>300979.25</v>
      </c>
      <c r="Q5581" s="33">
        <f t="shared" si="1006"/>
        <v>300979.25</v>
      </c>
      <c r="R5581" s="33">
        <f t="shared" si="1007"/>
        <v>1435625875.6125002</v>
      </c>
      <c r="S5581" s="31"/>
      <c r="T5581" s="30" t="str">
        <f t="shared" si="1008"/>
        <v>USD</v>
      </c>
      <c r="U5581" s="33">
        <v>0</v>
      </c>
      <c r="V5581" s="33">
        <v>0</v>
      </c>
      <c r="W5581" s="33">
        <v>0</v>
      </c>
      <c r="X5581" s="33">
        <f t="shared" si="1009"/>
        <v>300979.25</v>
      </c>
      <c r="Y5581" s="33">
        <f t="shared" si="1010"/>
        <v>300979.25</v>
      </c>
      <c r="Z5581" s="33">
        <f t="shared" si="1011"/>
        <v>1435625875.6125002</v>
      </c>
      <c r="AA5581" s="34">
        <f t="shared" si="1012"/>
        <v>0.0020700983032280636</v>
      </c>
      <c r="AB5581" s="33" t="s">
        <v>4533</v>
      </c>
      <c r="AC5581" s="53">
        <v>44894</v>
      </c>
      <c r="AD5581" s="33">
        <v>15</v>
      </c>
      <c r="AE5581" s="36">
        <f t="shared" si="1013"/>
        <v>44909</v>
      </c>
    </row>
    <row r="5582" spans="2:31" ht="14.5" hidden="1">
      <c r="B5582" s="48" t="s">
        <v>4529</v>
      </c>
      <c r="C5582" s="30" t="str">
        <f t="shared" si="1003"/>
        <v>(Proveedores estratégicos)</v>
      </c>
      <c r="D5582" s="31">
        <v>4</v>
      </c>
      <c r="E5582" s="49">
        <v>444444042</v>
      </c>
      <c r="F5582" s="30" t="s">
        <v>4530</v>
      </c>
      <c r="G5582" s="50" t="s">
        <v>4531</v>
      </c>
      <c r="H5582" s="51" t="s">
        <v>4584</v>
      </c>
      <c r="I5582" s="31" t="s">
        <v>62</v>
      </c>
      <c r="J5582" s="52">
        <v>300209.44</v>
      </c>
      <c r="K5582" s="33">
        <f t="shared" si="1004"/>
        <v>300209.44</v>
      </c>
      <c r="L5582" s="33">
        <f t="shared" si="1002"/>
        <v>1431953997.3840001</v>
      </c>
      <c r="M5582" s="33">
        <v>0</v>
      </c>
      <c r="N5582" s="33">
        <v>0</v>
      </c>
      <c r="O5582" s="33">
        <v>0</v>
      </c>
      <c r="P5582" s="33">
        <f t="shared" si="1005"/>
        <v>300209.44</v>
      </c>
      <c r="Q5582" s="33">
        <f t="shared" si="1006"/>
        <v>300209.44</v>
      </c>
      <c r="R5582" s="33">
        <f t="shared" si="1007"/>
        <v>1431953997.3840001</v>
      </c>
      <c r="S5582" s="31"/>
      <c r="T5582" s="30" t="str">
        <f t="shared" si="1008"/>
        <v>USD</v>
      </c>
      <c r="U5582" s="33">
        <v>0</v>
      </c>
      <c r="V5582" s="33">
        <v>0</v>
      </c>
      <c r="W5582" s="33">
        <v>0</v>
      </c>
      <c r="X5582" s="33">
        <f t="shared" si="1009"/>
        <v>300209.44</v>
      </c>
      <c r="Y5582" s="33">
        <f t="shared" si="1010"/>
        <v>300209.44</v>
      </c>
      <c r="Z5582" s="33">
        <f t="shared" si="1011"/>
        <v>1431953997.3840001</v>
      </c>
      <c r="AA5582" s="34">
        <f t="shared" si="1012"/>
        <v>0.0020648036446268211</v>
      </c>
      <c r="AB5582" s="33" t="s">
        <v>4533</v>
      </c>
      <c r="AC5582" s="53">
        <v>44894</v>
      </c>
      <c r="AD5582" s="33">
        <v>15</v>
      </c>
      <c r="AE5582" s="36">
        <f t="shared" si="1013"/>
        <v>44909</v>
      </c>
    </row>
    <row r="5583" spans="2:31" ht="14.5" hidden="1">
      <c r="B5583" s="48" t="s">
        <v>4529</v>
      </c>
      <c r="C5583" s="30" t="str">
        <f t="shared" si="1003"/>
        <v>(Proveedores estratégicos)</v>
      </c>
      <c r="D5583" s="31">
        <v>4</v>
      </c>
      <c r="E5583" s="49">
        <v>444444042</v>
      </c>
      <c r="F5583" s="30" t="s">
        <v>4530</v>
      </c>
      <c r="G5583" s="50" t="s">
        <v>4531</v>
      </c>
      <c r="H5583" s="51" t="s">
        <v>4585</v>
      </c>
      <c r="I5583" s="31" t="s">
        <v>62</v>
      </c>
      <c r="J5583" s="52">
        <v>280327</v>
      </c>
      <c r="K5583" s="33">
        <f t="shared" si="1004"/>
        <v>280327</v>
      </c>
      <c r="L5583" s="33">
        <f t="shared" si="1002"/>
        <v>1337117740.95</v>
      </c>
      <c r="M5583" s="33">
        <v>0</v>
      </c>
      <c r="N5583" s="33">
        <v>0</v>
      </c>
      <c r="O5583" s="33">
        <v>0</v>
      </c>
      <c r="P5583" s="33">
        <f t="shared" si="1005"/>
        <v>280327</v>
      </c>
      <c r="Q5583" s="33">
        <f t="shared" si="1006"/>
        <v>280327</v>
      </c>
      <c r="R5583" s="33">
        <f t="shared" si="1007"/>
        <v>1337117740.95</v>
      </c>
      <c r="S5583" s="31"/>
      <c r="T5583" s="30" t="str">
        <f t="shared" si="1008"/>
        <v>USD</v>
      </c>
      <c r="U5583" s="33">
        <v>0</v>
      </c>
      <c r="V5583" s="33">
        <v>0</v>
      </c>
      <c r="W5583" s="33">
        <v>0</v>
      </c>
      <c r="X5583" s="33">
        <f t="shared" si="1009"/>
        <v>280327</v>
      </c>
      <c r="Y5583" s="33">
        <f t="shared" si="1010"/>
        <v>280327</v>
      </c>
      <c r="Z5583" s="33">
        <f t="shared" si="1011"/>
        <v>1337117740.95</v>
      </c>
      <c r="AA5583" s="34">
        <f t="shared" si="1012"/>
        <v>0.0019280546650608417</v>
      </c>
      <c r="AB5583" s="33" t="s">
        <v>4533</v>
      </c>
      <c r="AC5583" s="53">
        <v>44894</v>
      </c>
      <c r="AD5583" s="33">
        <v>15</v>
      </c>
      <c r="AE5583" s="36">
        <f t="shared" si="1013"/>
        <v>44909</v>
      </c>
    </row>
    <row r="5584" spans="2:31" ht="14.5" hidden="1">
      <c r="B5584" s="48" t="s">
        <v>4529</v>
      </c>
      <c r="C5584" s="30" t="str">
        <f t="shared" si="1003"/>
        <v>(Proveedores estratégicos)</v>
      </c>
      <c r="D5584" s="31">
        <v>4</v>
      </c>
      <c r="E5584" s="49">
        <v>444444042</v>
      </c>
      <c r="F5584" s="30" t="s">
        <v>4530</v>
      </c>
      <c r="G5584" s="50" t="s">
        <v>4531</v>
      </c>
      <c r="H5584" s="51" t="s">
        <v>4586</v>
      </c>
      <c r="I5584" s="31" t="s">
        <v>62</v>
      </c>
      <c r="J5584" s="52">
        <v>280327</v>
      </c>
      <c r="K5584" s="33">
        <f t="shared" si="1004"/>
        <v>280327</v>
      </c>
      <c r="L5584" s="33">
        <f t="shared" si="1002"/>
        <v>1337117740.95</v>
      </c>
      <c r="M5584" s="33">
        <v>0</v>
      </c>
      <c r="N5584" s="33">
        <v>0</v>
      </c>
      <c r="O5584" s="33">
        <v>0</v>
      </c>
      <c r="P5584" s="33">
        <f t="shared" si="1005"/>
        <v>280327</v>
      </c>
      <c r="Q5584" s="33">
        <f t="shared" si="1006"/>
        <v>280327</v>
      </c>
      <c r="R5584" s="33">
        <f t="shared" si="1007"/>
        <v>1337117740.95</v>
      </c>
      <c r="S5584" s="31"/>
      <c r="T5584" s="30" t="str">
        <f t="shared" si="1008"/>
        <v>USD</v>
      </c>
      <c r="U5584" s="33">
        <v>0</v>
      </c>
      <c r="V5584" s="33">
        <v>0</v>
      </c>
      <c r="W5584" s="33">
        <v>0</v>
      </c>
      <c r="X5584" s="33">
        <f t="shared" si="1009"/>
        <v>280327</v>
      </c>
      <c r="Y5584" s="33">
        <f t="shared" si="1010"/>
        <v>280327</v>
      </c>
      <c r="Z5584" s="33">
        <f t="shared" si="1011"/>
        <v>1337117740.95</v>
      </c>
      <c r="AA5584" s="34">
        <f t="shared" si="1012"/>
        <v>0.0019280546650608417</v>
      </c>
      <c r="AB5584" s="33" t="s">
        <v>4533</v>
      </c>
      <c r="AC5584" s="53">
        <v>44894</v>
      </c>
      <c r="AD5584" s="33">
        <v>15</v>
      </c>
      <c r="AE5584" s="36">
        <f t="shared" si="1013"/>
        <v>44909</v>
      </c>
    </row>
    <row r="5585" spans="2:31" ht="14.5" hidden="1">
      <c r="B5585" s="48" t="s">
        <v>4529</v>
      </c>
      <c r="C5585" s="30" t="str">
        <f t="shared" si="1003"/>
        <v>(Proveedores estratégicos)</v>
      </c>
      <c r="D5585" s="31">
        <v>4</v>
      </c>
      <c r="E5585" s="49">
        <v>444444042</v>
      </c>
      <c r="F5585" s="30" t="s">
        <v>4530</v>
      </c>
      <c r="G5585" s="50" t="s">
        <v>4531</v>
      </c>
      <c r="H5585" s="51" t="s">
        <v>4587</v>
      </c>
      <c r="I5585" s="31" t="s">
        <v>62</v>
      </c>
      <c r="J5585" s="52">
        <v>280327</v>
      </c>
      <c r="K5585" s="33">
        <f t="shared" si="1004"/>
        <v>280327</v>
      </c>
      <c r="L5585" s="33">
        <f t="shared" si="1002"/>
        <v>1337117740.95</v>
      </c>
      <c r="M5585" s="33">
        <v>0</v>
      </c>
      <c r="N5585" s="33">
        <v>0</v>
      </c>
      <c r="O5585" s="33">
        <v>0</v>
      </c>
      <c r="P5585" s="33">
        <f t="shared" si="1005"/>
        <v>280327</v>
      </c>
      <c r="Q5585" s="33">
        <f t="shared" si="1006"/>
        <v>280327</v>
      </c>
      <c r="R5585" s="33">
        <f t="shared" si="1007"/>
        <v>1337117740.95</v>
      </c>
      <c r="S5585" s="31"/>
      <c r="T5585" s="30" t="str">
        <f t="shared" si="1008"/>
        <v>USD</v>
      </c>
      <c r="U5585" s="33">
        <v>0</v>
      </c>
      <c r="V5585" s="33">
        <v>0</v>
      </c>
      <c r="W5585" s="33">
        <v>0</v>
      </c>
      <c r="X5585" s="33">
        <f t="shared" si="1009"/>
        <v>280327</v>
      </c>
      <c r="Y5585" s="33">
        <f t="shared" si="1010"/>
        <v>280327</v>
      </c>
      <c r="Z5585" s="33">
        <f t="shared" si="1011"/>
        <v>1337117740.95</v>
      </c>
      <c r="AA5585" s="34">
        <f t="shared" si="1012"/>
        <v>0.0019280546650608417</v>
      </c>
      <c r="AB5585" s="33" t="s">
        <v>4533</v>
      </c>
      <c r="AC5585" s="53">
        <v>44894</v>
      </c>
      <c r="AD5585" s="33">
        <v>15</v>
      </c>
      <c r="AE5585" s="36">
        <f t="shared" si="1013"/>
        <v>44909</v>
      </c>
    </row>
    <row r="5586" spans="2:31" ht="14.5" hidden="1">
      <c r="B5586" s="48" t="s">
        <v>4529</v>
      </c>
      <c r="C5586" s="30" t="str">
        <f t="shared" si="1003"/>
        <v>(Proveedores estratégicos)</v>
      </c>
      <c r="D5586" s="31">
        <v>4</v>
      </c>
      <c r="E5586" s="49">
        <v>444444042</v>
      </c>
      <c r="F5586" s="30" t="s">
        <v>4530</v>
      </c>
      <c r="G5586" s="50" t="s">
        <v>4531</v>
      </c>
      <c r="H5586" s="51" t="s">
        <v>4588</v>
      </c>
      <c r="I5586" s="31" t="s">
        <v>62</v>
      </c>
      <c r="J5586" s="52">
        <v>280325.91999999998</v>
      </c>
      <c r="K5586" s="33">
        <f t="shared" si="1004"/>
        <v>280325.91999999998</v>
      </c>
      <c r="L5586" s="33">
        <f t="shared" si="1002"/>
        <v>1337112589.5120001</v>
      </c>
      <c r="M5586" s="33">
        <v>0</v>
      </c>
      <c r="N5586" s="33">
        <v>0</v>
      </c>
      <c r="O5586" s="33">
        <v>0</v>
      </c>
      <c r="P5586" s="33">
        <f t="shared" si="1005"/>
        <v>280325.91999999998</v>
      </c>
      <c r="Q5586" s="33">
        <f t="shared" si="1006"/>
        <v>280325.91999999998</v>
      </c>
      <c r="R5586" s="33">
        <f t="shared" si="1007"/>
        <v>1337112589.5120001</v>
      </c>
      <c r="S5586" s="31"/>
      <c r="T5586" s="30" t="str">
        <f t="shared" si="1008"/>
        <v>USD</v>
      </c>
      <c r="U5586" s="33">
        <v>0</v>
      </c>
      <c r="V5586" s="33">
        <v>0</v>
      </c>
      <c r="W5586" s="33">
        <v>0</v>
      </c>
      <c r="X5586" s="33">
        <f t="shared" si="1009"/>
        <v>280325.91999999998</v>
      </c>
      <c r="Y5586" s="33">
        <f t="shared" si="1010"/>
        <v>280325.91999999998</v>
      </c>
      <c r="Z5586" s="33">
        <f t="shared" si="1011"/>
        <v>1337112589.5120001</v>
      </c>
      <c r="AA5586" s="34">
        <f t="shared" si="1012"/>
        <v>0.0019280472369535304</v>
      </c>
      <c r="AB5586" s="33" t="s">
        <v>4533</v>
      </c>
      <c r="AC5586" s="53">
        <v>44894</v>
      </c>
      <c r="AD5586" s="33">
        <v>15</v>
      </c>
      <c r="AE5586" s="36">
        <f t="shared" si="1013"/>
        <v>44909</v>
      </c>
    </row>
    <row r="5587" spans="2:31" ht="14.5" hidden="1">
      <c r="B5587" s="48" t="s">
        <v>4529</v>
      </c>
      <c r="C5587" s="30" t="str">
        <f t="shared" si="1003"/>
        <v>(Proveedores estratégicos)</v>
      </c>
      <c r="D5587" s="31">
        <v>4</v>
      </c>
      <c r="E5587" s="49">
        <v>444444042</v>
      </c>
      <c r="F5587" s="30" t="s">
        <v>4530</v>
      </c>
      <c r="G5587" s="50" t="s">
        <v>4531</v>
      </c>
      <c r="H5587" s="50" t="s">
        <v>4589</v>
      </c>
      <c r="I5587" s="31" t="s">
        <v>62</v>
      </c>
      <c r="J5587" s="52">
        <v>0</v>
      </c>
      <c r="K5587" s="33">
        <f t="shared" si="1004"/>
        <v>0</v>
      </c>
      <c r="L5587" s="33">
        <f t="shared" si="1002"/>
        <v>0</v>
      </c>
      <c r="M5587" s="52">
        <v>18272.784294296289</v>
      </c>
      <c r="N5587" s="55">
        <f t="shared" si="1014" ref="N5587:N5594">+M5587</f>
        <v>18272.784294296289</v>
      </c>
      <c r="O5587" s="56">
        <f t="shared" si="1015" ref="O5587:O5594">+M5587*$L$3</f>
        <v>87158440.166149154</v>
      </c>
      <c r="P5587" s="33">
        <f t="shared" si="1005"/>
        <v>18272.784294296289</v>
      </c>
      <c r="Q5587" s="33">
        <f t="shared" si="1006"/>
        <v>18272.784294296289</v>
      </c>
      <c r="R5587" s="33">
        <f t="shared" si="1007"/>
        <v>87158440.166149154</v>
      </c>
      <c r="S5587" s="31"/>
      <c r="T5587" s="30" t="str">
        <f t="shared" si="1008"/>
        <v>USD</v>
      </c>
      <c r="U5587" s="33">
        <v>0</v>
      </c>
      <c r="V5587" s="33">
        <v>0</v>
      </c>
      <c r="W5587" s="33">
        <v>0</v>
      </c>
      <c r="X5587" s="33">
        <f t="shared" si="1009"/>
        <v>18272.784294296289</v>
      </c>
      <c r="Y5587" s="33">
        <f t="shared" si="1010"/>
        <v>18272.784294296289</v>
      </c>
      <c r="Z5587" s="33">
        <f t="shared" si="1011"/>
        <v>87158440.166149154</v>
      </c>
      <c r="AA5587" s="34">
        <f t="shared" si="1012"/>
        <v>0.00012567796538424212</v>
      </c>
      <c r="AB5587" s="33" t="s">
        <v>4533</v>
      </c>
      <c r="AC5587" s="53">
        <v>44926</v>
      </c>
      <c r="AD5587" s="33">
        <v>15</v>
      </c>
      <c r="AE5587" s="36">
        <f t="shared" si="1013"/>
        <v>44941</v>
      </c>
    </row>
    <row r="5588" spans="2:31" ht="14.5" hidden="1">
      <c r="B5588" s="48" t="s">
        <v>4529</v>
      </c>
      <c r="C5588" s="30" t="str">
        <f t="shared" si="1003"/>
        <v>(Proveedores estratégicos)</v>
      </c>
      <c r="D5588" s="31">
        <v>4</v>
      </c>
      <c r="E5588" s="49">
        <v>444444042</v>
      </c>
      <c r="F5588" s="30" t="s">
        <v>4530</v>
      </c>
      <c r="G5588" s="50" t="s">
        <v>4531</v>
      </c>
      <c r="H5588" s="50" t="s">
        <v>4589</v>
      </c>
      <c r="I5588" s="31" t="s">
        <v>62</v>
      </c>
      <c r="J5588" s="52">
        <v>0</v>
      </c>
      <c r="K5588" s="33">
        <f t="shared" si="1004"/>
        <v>0</v>
      </c>
      <c r="L5588" s="33">
        <f t="shared" si="1002"/>
        <v>0</v>
      </c>
      <c r="M5588" s="52">
        <v>18467.118786628231</v>
      </c>
      <c r="N5588" s="55">
        <f t="shared" si="1014"/>
        <v>18467.118786628231</v>
      </c>
      <c r="O5588" s="56">
        <f t="shared" si="1015"/>
        <v>88085386.54439868</v>
      </c>
      <c r="P5588" s="33">
        <f t="shared" si="1005"/>
        <v>18467.118786628231</v>
      </c>
      <c r="Q5588" s="33">
        <f t="shared" si="1006"/>
        <v>18467.118786628231</v>
      </c>
      <c r="R5588" s="33">
        <f t="shared" si="1007"/>
        <v>88085386.54439868</v>
      </c>
      <c r="S5588" s="31"/>
      <c r="T5588" s="30" t="str">
        <f t="shared" si="1008"/>
        <v>USD</v>
      </c>
      <c r="U5588" s="33">
        <v>0</v>
      </c>
      <c r="V5588" s="33">
        <v>0</v>
      </c>
      <c r="W5588" s="33">
        <v>0</v>
      </c>
      <c r="X5588" s="33">
        <f t="shared" si="1009"/>
        <v>18467.118786628231</v>
      </c>
      <c r="Y5588" s="33">
        <f t="shared" si="1010"/>
        <v>18467.118786628231</v>
      </c>
      <c r="Z5588" s="33">
        <f t="shared" si="1011"/>
        <v>88085386.54439868</v>
      </c>
      <c r="AA5588" s="34">
        <f t="shared" si="1012"/>
        <v>0.00012701457414659051</v>
      </c>
      <c r="AB5588" s="33" t="s">
        <v>4533</v>
      </c>
      <c r="AC5588" s="53">
        <v>44926</v>
      </c>
      <c r="AD5588" s="33">
        <v>15</v>
      </c>
      <c r="AE5588" s="36">
        <f t="shared" si="1013"/>
        <v>44941</v>
      </c>
    </row>
    <row r="5589" spans="2:31" ht="14.5" hidden="1">
      <c r="B5589" s="57" t="s">
        <v>4529</v>
      </c>
      <c r="C5589" s="30" t="str">
        <f t="shared" si="1003"/>
        <v>(Proveedores estratégicos)</v>
      </c>
      <c r="D5589" s="31">
        <v>4</v>
      </c>
      <c r="E5589" s="49">
        <v>444444042</v>
      </c>
      <c r="F5589" s="30" t="s">
        <v>4530</v>
      </c>
      <c r="G5589" s="50" t="s">
        <v>4531</v>
      </c>
      <c r="H5589" s="50" t="s">
        <v>4589</v>
      </c>
      <c r="I5589" s="31" t="s">
        <v>62</v>
      </c>
      <c r="J5589" s="52">
        <v>0</v>
      </c>
      <c r="K5589" s="33">
        <f t="shared" si="1004"/>
        <v>0</v>
      </c>
      <c r="L5589" s="33">
        <f t="shared" si="1002"/>
        <v>0</v>
      </c>
      <c r="M5589" s="52">
        <v>18429.953107562647</v>
      </c>
      <c r="N5589" s="55">
        <f t="shared" si="1014"/>
        <v>18429.953107562647</v>
      </c>
      <c r="O5589" s="56">
        <f t="shared" si="1015"/>
        <v>87908111.830107704</v>
      </c>
      <c r="P5589" s="33">
        <f t="shared" si="1005"/>
        <v>18429.953107562647</v>
      </c>
      <c r="Q5589" s="33">
        <f t="shared" si="1006"/>
        <v>18429.953107562647</v>
      </c>
      <c r="R5589" s="33">
        <f t="shared" si="1007"/>
        <v>87908111.830107704</v>
      </c>
      <c r="S5589" s="31"/>
      <c r="T5589" s="30" t="str">
        <f t="shared" si="1008"/>
        <v>USD</v>
      </c>
      <c r="U5589" s="33">
        <v>0</v>
      </c>
      <c r="V5589" s="33">
        <v>0</v>
      </c>
      <c r="W5589" s="33">
        <v>0</v>
      </c>
      <c r="X5589" s="33">
        <f t="shared" si="1009"/>
        <v>18429.953107562647</v>
      </c>
      <c r="Y5589" s="33">
        <f t="shared" si="1010"/>
        <v>18429.953107562647</v>
      </c>
      <c r="Z5589" s="33">
        <f t="shared" si="1011"/>
        <v>87908111.830107704</v>
      </c>
      <c r="AA5589" s="34">
        <f t="shared" si="1012"/>
        <v>0.00012675895317214796</v>
      </c>
      <c r="AB5589" s="33" t="s">
        <v>4533</v>
      </c>
      <c r="AC5589" s="53">
        <v>44926</v>
      </c>
      <c r="AD5589" s="33">
        <v>15</v>
      </c>
      <c r="AE5589" s="36">
        <f t="shared" si="1013"/>
        <v>44941</v>
      </c>
    </row>
    <row r="5590" spans="2:31" ht="14.5" hidden="1">
      <c r="B5590" s="57" t="s">
        <v>4529</v>
      </c>
      <c r="C5590" s="30" t="str">
        <f t="shared" si="1003"/>
        <v>(Proveedores estratégicos)</v>
      </c>
      <c r="D5590" s="31">
        <v>4</v>
      </c>
      <c r="E5590" s="49">
        <v>444444042</v>
      </c>
      <c r="F5590" s="30" t="s">
        <v>4530</v>
      </c>
      <c r="G5590" s="50" t="s">
        <v>4531</v>
      </c>
      <c r="H5590" s="50" t="s">
        <v>4589</v>
      </c>
      <c r="I5590" s="31" t="s">
        <v>62</v>
      </c>
      <c r="J5590" s="52">
        <v>0</v>
      </c>
      <c r="K5590" s="33">
        <f t="shared" si="1004"/>
        <v>0</v>
      </c>
      <c r="L5590" s="33">
        <f t="shared" si="1002"/>
        <v>0</v>
      </c>
      <c r="M5590" s="52">
        <v>18272.127207126789</v>
      </c>
      <c r="N5590" s="55">
        <f t="shared" si="1014"/>
        <v>18272.127207126789</v>
      </c>
      <c r="O5590" s="56">
        <f t="shared" si="1015"/>
        <v>87155305.958913714</v>
      </c>
      <c r="P5590" s="33">
        <f t="shared" si="1005"/>
        <v>18272.127207126789</v>
      </c>
      <c r="Q5590" s="33">
        <f t="shared" si="1006"/>
        <v>18272.127207126789</v>
      </c>
      <c r="R5590" s="33">
        <f t="shared" si="1007"/>
        <v>87155305.958913714</v>
      </c>
      <c r="S5590" s="31"/>
      <c r="T5590" s="30" t="str">
        <f t="shared" si="1008"/>
        <v>USD</v>
      </c>
      <c r="U5590" s="33">
        <v>0</v>
      </c>
      <c r="V5590" s="33">
        <v>0</v>
      </c>
      <c r="W5590" s="33">
        <v>0</v>
      </c>
      <c r="X5590" s="33">
        <f t="shared" si="1009"/>
        <v>18272.127207126789</v>
      </c>
      <c r="Y5590" s="33">
        <f t="shared" si="1010"/>
        <v>18272.127207126789</v>
      </c>
      <c r="Z5590" s="33">
        <f t="shared" si="1011"/>
        <v>87155305.958913714</v>
      </c>
      <c r="AA5590" s="34">
        <f t="shared" si="1012"/>
        <v>0.00012567344601941994</v>
      </c>
      <c r="AB5590" s="33" t="s">
        <v>4533</v>
      </c>
      <c r="AC5590" s="53">
        <v>44926</v>
      </c>
      <c r="AD5590" s="33">
        <v>15</v>
      </c>
      <c r="AE5590" s="36">
        <f t="shared" si="1013"/>
        <v>44941</v>
      </c>
    </row>
    <row r="5591" spans="2:31" ht="14.5" hidden="1">
      <c r="B5591" s="57" t="s">
        <v>4529</v>
      </c>
      <c r="C5591" s="30" t="str">
        <f t="shared" si="1003"/>
        <v>(Proveedores estratégicos)</v>
      </c>
      <c r="D5591" s="31">
        <v>4</v>
      </c>
      <c r="E5591" s="49">
        <v>444444042</v>
      </c>
      <c r="F5591" s="30" t="s">
        <v>4530</v>
      </c>
      <c r="G5591" s="50" t="s">
        <v>4531</v>
      </c>
      <c r="H5591" s="50" t="s">
        <v>4589</v>
      </c>
      <c r="I5591" s="31" t="s">
        <v>62</v>
      </c>
      <c r="J5591" s="52">
        <v>0</v>
      </c>
      <c r="K5591" s="33">
        <f t="shared" si="1004"/>
        <v>0</v>
      </c>
      <c r="L5591" s="33">
        <f t="shared" si="1002"/>
        <v>0</v>
      </c>
      <c r="M5591" s="52">
        <v>18854.257971726558</v>
      </c>
      <c r="N5591" s="55">
        <f t="shared" si="1014"/>
        <v>18854.257971726558</v>
      </c>
      <c r="O5591" s="56">
        <f t="shared" si="1015"/>
        <v>89931982.386439934</v>
      </c>
      <c r="P5591" s="33">
        <f t="shared" si="1005"/>
        <v>18854.257971726558</v>
      </c>
      <c r="Q5591" s="33">
        <f t="shared" si="1006"/>
        <v>18854.257971726558</v>
      </c>
      <c r="R5591" s="33">
        <f t="shared" si="1007"/>
        <v>89931982.386439934</v>
      </c>
      <c r="S5591" s="31"/>
      <c r="T5591" s="30" t="str">
        <f t="shared" si="1008"/>
        <v>USD</v>
      </c>
      <c r="U5591" s="33">
        <v>0</v>
      </c>
      <c r="V5591" s="33">
        <v>0</v>
      </c>
      <c r="W5591" s="33">
        <v>0</v>
      </c>
      <c r="X5591" s="33">
        <f t="shared" si="1009"/>
        <v>18854.257971726558</v>
      </c>
      <c r="Y5591" s="33">
        <f t="shared" si="1010"/>
        <v>18854.257971726558</v>
      </c>
      <c r="Z5591" s="33">
        <f t="shared" si="1011"/>
        <v>89931982.386439934</v>
      </c>
      <c r="AA5591" s="34">
        <f t="shared" si="1012"/>
        <v>0.00012967726989782631</v>
      </c>
      <c r="AB5591" s="33" t="s">
        <v>4533</v>
      </c>
      <c r="AC5591" s="53">
        <v>44926</v>
      </c>
      <c r="AD5591" s="33">
        <v>15</v>
      </c>
      <c r="AE5591" s="36">
        <f t="shared" si="1013"/>
        <v>44941</v>
      </c>
    </row>
    <row r="5592" spans="2:31" ht="14.5" hidden="1">
      <c r="B5592" s="57" t="s">
        <v>4529</v>
      </c>
      <c r="C5592" s="30" t="str">
        <f t="shared" si="1003"/>
        <v>(Proveedores estratégicos)</v>
      </c>
      <c r="D5592" s="31">
        <v>4</v>
      </c>
      <c r="E5592" s="49">
        <v>444444042</v>
      </c>
      <c r="F5592" s="30" t="s">
        <v>4530</v>
      </c>
      <c r="G5592" s="50" t="s">
        <v>4531</v>
      </c>
      <c r="H5592" s="50" t="s">
        <v>4589</v>
      </c>
      <c r="I5592" s="31" t="s">
        <v>62</v>
      </c>
      <c r="J5592" s="52">
        <v>0</v>
      </c>
      <c r="K5592" s="33">
        <f t="shared" si="1004"/>
        <v>0</v>
      </c>
      <c r="L5592" s="33">
        <f t="shared" si="1002"/>
        <v>0</v>
      </c>
      <c r="M5592" s="52">
        <v>18854.257971726558</v>
      </c>
      <c r="N5592" s="55">
        <f t="shared" si="1014"/>
        <v>18854.257971726558</v>
      </c>
      <c r="O5592" s="56">
        <f t="shared" si="1015"/>
        <v>89931982.386439934</v>
      </c>
      <c r="P5592" s="33">
        <f t="shared" si="1005"/>
        <v>18854.257971726558</v>
      </c>
      <c r="Q5592" s="33">
        <f t="shared" si="1006"/>
        <v>18854.257971726558</v>
      </c>
      <c r="R5592" s="33">
        <f t="shared" si="1007"/>
        <v>89931982.386439934</v>
      </c>
      <c r="S5592" s="31"/>
      <c r="T5592" s="30" t="str">
        <f t="shared" si="1008"/>
        <v>USD</v>
      </c>
      <c r="U5592" s="33">
        <v>0</v>
      </c>
      <c r="V5592" s="33">
        <v>0</v>
      </c>
      <c r="W5592" s="33">
        <v>0</v>
      </c>
      <c r="X5592" s="33">
        <f t="shared" si="1009"/>
        <v>18854.257971726558</v>
      </c>
      <c r="Y5592" s="33">
        <f t="shared" si="1010"/>
        <v>18854.257971726558</v>
      </c>
      <c r="Z5592" s="33">
        <f t="shared" si="1011"/>
        <v>89931982.386439934</v>
      </c>
      <c r="AA5592" s="34">
        <f t="shared" si="1012"/>
        <v>0.00012967726989782631</v>
      </c>
      <c r="AB5592" s="33" t="s">
        <v>4533</v>
      </c>
      <c r="AC5592" s="53">
        <v>44926</v>
      </c>
      <c r="AD5592" s="33">
        <v>15</v>
      </c>
      <c r="AE5592" s="36">
        <f t="shared" si="1013"/>
        <v>44941</v>
      </c>
    </row>
    <row r="5593" spans="2:31" ht="14.5" hidden="1">
      <c r="B5593" s="57" t="s">
        <v>4529</v>
      </c>
      <c r="C5593" s="30" t="str">
        <f t="shared" si="1003"/>
        <v>(Proveedores estratégicos)</v>
      </c>
      <c r="D5593" s="31">
        <v>4</v>
      </c>
      <c r="E5593" s="49">
        <v>444444042</v>
      </c>
      <c r="F5593" s="30" t="s">
        <v>4530</v>
      </c>
      <c r="G5593" s="50" t="s">
        <v>4531</v>
      </c>
      <c r="H5593" s="50" t="s">
        <v>4589</v>
      </c>
      <c r="I5593" s="31" t="s">
        <v>62</v>
      </c>
      <c r="J5593" s="52">
        <v>0</v>
      </c>
      <c r="K5593" s="33">
        <f t="shared" si="1004"/>
        <v>0</v>
      </c>
      <c r="L5593" s="33">
        <f t="shared" si="1002"/>
        <v>0</v>
      </c>
      <c r="M5593" s="52">
        <v>18854.257971726558</v>
      </c>
      <c r="N5593" s="55">
        <f t="shared" si="1014"/>
        <v>18854.257971726558</v>
      </c>
      <c r="O5593" s="56">
        <f t="shared" si="1015"/>
        <v>89931982.386439934</v>
      </c>
      <c r="P5593" s="33">
        <f t="shared" si="1005"/>
        <v>18854.257971726558</v>
      </c>
      <c r="Q5593" s="33">
        <f t="shared" si="1006"/>
        <v>18854.257971726558</v>
      </c>
      <c r="R5593" s="33">
        <f t="shared" si="1007"/>
        <v>89931982.386439934</v>
      </c>
      <c r="S5593" s="31"/>
      <c r="T5593" s="30" t="str">
        <f t="shared" si="1008"/>
        <v>USD</v>
      </c>
      <c r="U5593" s="33">
        <v>0</v>
      </c>
      <c r="V5593" s="33">
        <v>0</v>
      </c>
      <c r="W5593" s="33">
        <v>0</v>
      </c>
      <c r="X5593" s="33">
        <f t="shared" si="1009"/>
        <v>18854.257971726558</v>
      </c>
      <c r="Y5593" s="33">
        <f t="shared" si="1010"/>
        <v>18854.257971726558</v>
      </c>
      <c r="Z5593" s="33">
        <f t="shared" si="1011"/>
        <v>89931982.386439934</v>
      </c>
      <c r="AA5593" s="34">
        <f t="shared" si="1012"/>
        <v>0.00012967726989782631</v>
      </c>
      <c r="AB5593" s="33" t="s">
        <v>4533</v>
      </c>
      <c r="AC5593" s="53">
        <v>44926</v>
      </c>
      <c r="AD5593" s="33">
        <v>15</v>
      </c>
      <c r="AE5593" s="36">
        <f t="shared" si="1013"/>
        <v>44941</v>
      </c>
    </row>
    <row r="5594" spans="2:31" ht="14.5" hidden="1">
      <c r="B5594" s="57" t="s">
        <v>4529</v>
      </c>
      <c r="C5594" s="30" t="str">
        <f t="shared" si="1003"/>
        <v>(Proveedores estratégicos)</v>
      </c>
      <c r="D5594" s="31">
        <v>4</v>
      </c>
      <c r="E5594" s="49">
        <v>444444042</v>
      </c>
      <c r="F5594" s="30" t="s">
        <v>4530</v>
      </c>
      <c r="G5594" s="50" t="s">
        <v>4531</v>
      </c>
      <c r="H5594" s="50" t="s">
        <v>4589</v>
      </c>
      <c r="I5594" s="31" t="s">
        <v>62</v>
      </c>
      <c r="J5594" s="52">
        <v>0</v>
      </c>
      <c r="K5594" s="33">
        <f t="shared" si="1004"/>
        <v>0</v>
      </c>
      <c r="L5594" s="33">
        <f t="shared" si="1002"/>
        <v>0</v>
      </c>
      <c r="M5594" s="52">
        <v>18854.257971726558</v>
      </c>
      <c r="N5594" s="55">
        <f t="shared" si="1014"/>
        <v>18854.257971726558</v>
      </c>
      <c r="O5594" s="56">
        <f t="shared" si="1015"/>
        <v>89931982.386439934</v>
      </c>
      <c r="P5594" s="33">
        <f t="shared" si="1005"/>
        <v>18854.257971726558</v>
      </c>
      <c r="Q5594" s="33">
        <f t="shared" si="1006"/>
        <v>18854.257971726558</v>
      </c>
      <c r="R5594" s="33">
        <f t="shared" si="1007"/>
        <v>89931982.386439934</v>
      </c>
      <c r="S5594" s="31"/>
      <c r="T5594" s="30" t="str">
        <f t="shared" si="1008"/>
        <v>USD</v>
      </c>
      <c r="U5594" s="33">
        <v>0</v>
      </c>
      <c r="V5594" s="33">
        <v>0</v>
      </c>
      <c r="W5594" s="33">
        <v>0</v>
      </c>
      <c r="X5594" s="33">
        <f t="shared" si="1009"/>
        <v>18854.257971726558</v>
      </c>
      <c r="Y5594" s="33">
        <f t="shared" si="1010"/>
        <v>18854.257971726558</v>
      </c>
      <c r="Z5594" s="33">
        <f t="shared" si="1011"/>
        <v>89931982.386439934</v>
      </c>
      <c r="AA5594" s="34">
        <f t="shared" si="1012"/>
        <v>0.00012967726989782631</v>
      </c>
      <c r="AB5594" s="33" t="s">
        <v>4533</v>
      </c>
      <c r="AC5594" s="53">
        <v>44926</v>
      </c>
      <c r="AD5594" s="33">
        <v>15</v>
      </c>
      <c r="AE5594" s="36">
        <f t="shared" si="1013"/>
        <v>44941</v>
      </c>
    </row>
    <row r="5595" spans="2:31" ht="14.5" hidden="1">
      <c r="B5595" s="48" t="s">
        <v>4529</v>
      </c>
      <c r="C5595" s="30" t="str">
        <f t="shared" si="1003"/>
        <v>(Proveedores estratégicos)</v>
      </c>
      <c r="D5595" s="31">
        <v>4</v>
      </c>
      <c r="E5595" s="58">
        <v>444444042</v>
      </c>
      <c r="F5595" s="58" t="s">
        <v>4530</v>
      </c>
      <c r="G5595" s="58" t="s">
        <v>4531</v>
      </c>
      <c r="H5595" s="59" t="s">
        <v>4590</v>
      </c>
      <c r="I5595" s="31" t="s">
        <v>62</v>
      </c>
      <c r="J5595" s="60">
        <v>294147.20000000001</v>
      </c>
      <c r="K5595" s="33">
        <f t="shared" si="1004"/>
        <v>294147.20000000001</v>
      </c>
      <c r="L5595" s="33">
        <f t="shared" si="1016" ref="L5595:L5658">+J5595*$L$3</f>
        <v>1403038021.9200001</v>
      </c>
      <c r="M5595" s="33">
        <v>0</v>
      </c>
      <c r="N5595" s="33">
        <v>0</v>
      </c>
      <c r="O5595" s="33">
        <v>0</v>
      </c>
      <c r="P5595" s="33">
        <f t="shared" si="1005"/>
        <v>294147.20000000001</v>
      </c>
      <c r="Q5595" s="33">
        <f t="shared" si="1006"/>
        <v>294147.20000000001</v>
      </c>
      <c r="R5595" s="33">
        <f t="shared" si="1007"/>
        <v>1403038021.9200001</v>
      </c>
      <c r="S5595" s="31"/>
      <c r="T5595" s="30" t="str">
        <f t="shared" si="1008"/>
        <v>USD</v>
      </c>
      <c r="U5595" s="33">
        <v>0</v>
      </c>
      <c r="V5595" s="33">
        <v>0</v>
      </c>
      <c r="W5595" s="33">
        <v>0</v>
      </c>
      <c r="X5595" s="33">
        <f t="shared" si="1009"/>
        <v>294147.20000000001</v>
      </c>
      <c r="Y5595" s="33">
        <f t="shared" si="1010"/>
        <v>294147.20000000001</v>
      </c>
      <c r="Z5595" s="33">
        <f t="shared" si="1011"/>
        <v>1403038021.9200001</v>
      </c>
      <c r="AA5595" s="34">
        <f t="shared" si="1012"/>
        <v>0.0020231083027128474</v>
      </c>
      <c r="AB5595" s="33" t="s">
        <v>4533</v>
      </c>
      <c r="AC5595" s="61">
        <v>44958</v>
      </c>
      <c r="AD5595" s="33">
        <v>15</v>
      </c>
      <c r="AE5595" s="36">
        <f t="shared" si="1013"/>
        <v>44973</v>
      </c>
    </row>
    <row r="5596" spans="2:31" ht="14.5" hidden="1">
      <c r="B5596" s="48" t="s">
        <v>4529</v>
      </c>
      <c r="C5596" s="30" t="str">
        <f t="shared" si="1003"/>
        <v>(Proveedores estratégicos)</v>
      </c>
      <c r="D5596" s="31">
        <v>4</v>
      </c>
      <c r="E5596" s="58">
        <v>444444042</v>
      </c>
      <c r="F5596" s="58" t="s">
        <v>4530</v>
      </c>
      <c r="G5596" s="58" t="s">
        <v>4531</v>
      </c>
      <c r="H5596" s="59" t="s">
        <v>4591</v>
      </c>
      <c r="I5596" s="31" t="s">
        <v>62</v>
      </c>
      <c r="J5596" s="60">
        <v>295558.51000000001</v>
      </c>
      <c r="K5596" s="33">
        <f t="shared" si="1004"/>
        <v>295558.51000000001</v>
      </c>
      <c r="L5596" s="33">
        <f t="shared" si="1016"/>
        <v>1409769758.9235001</v>
      </c>
      <c r="M5596" s="33">
        <v>0</v>
      </c>
      <c r="N5596" s="33">
        <v>0</v>
      </c>
      <c r="O5596" s="33">
        <v>0</v>
      </c>
      <c r="P5596" s="33">
        <f t="shared" si="1005"/>
        <v>295558.51000000001</v>
      </c>
      <c r="Q5596" s="33">
        <f t="shared" si="1006"/>
        <v>295558.51000000001</v>
      </c>
      <c r="R5596" s="33">
        <f t="shared" si="1007"/>
        <v>1409769758.9235001</v>
      </c>
      <c r="S5596" s="31"/>
      <c r="T5596" s="30" t="str">
        <f t="shared" si="1008"/>
        <v>USD</v>
      </c>
      <c r="U5596" s="33">
        <v>0</v>
      </c>
      <c r="V5596" s="33">
        <v>0</v>
      </c>
      <c r="W5596" s="33">
        <v>0</v>
      </c>
      <c r="X5596" s="33">
        <f t="shared" si="1009"/>
        <v>295558.51000000001</v>
      </c>
      <c r="Y5596" s="33">
        <f t="shared" si="1010"/>
        <v>295558.51000000001</v>
      </c>
      <c r="Z5596" s="33">
        <f t="shared" si="1011"/>
        <v>1409769758.9235001</v>
      </c>
      <c r="AA5596" s="34">
        <f t="shared" si="1012"/>
        <v>0.0020328151194994827</v>
      </c>
      <c r="AB5596" s="33" t="s">
        <v>4533</v>
      </c>
      <c r="AC5596" s="61">
        <v>44958</v>
      </c>
      <c r="AD5596" s="33">
        <v>15</v>
      </c>
      <c r="AE5596" s="36">
        <f t="shared" si="1013"/>
        <v>44973</v>
      </c>
    </row>
    <row r="5597" spans="2:31" ht="14.5" hidden="1">
      <c r="B5597" s="48" t="s">
        <v>4529</v>
      </c>
      <c r="C5597" s="30" t="str">
        <f t="shared" si="1003"/>
        <v>(Proveedores estratégicos)</v>
      </c>
      <c r="D5597" s="31">
        <v>4</v>
      </c>
      <c r="E5597" s="58">
        <v>444444042</v>
      </c>
      <c r="F5597" s="58" t="s">
        <v>4530</v>
      </c>
      <c r="G5597" s="58" t="s">
        <v>4531</v>
      </c>
      <c r="H5597" s="59" t="s">
        <v>4592</v>
      </c>
      <c r="I5597" s="31" t="s">
        <v>62</v>
      </c>
      <c r="J5597" s="60">
        <v>300979.25</v>
      </c>
      <c r="K5597" s="33">
        <f t="shared" si="1004"/>
        <v>300979.25</v>
      </c>
      <c r="L5597" s="33">
        <f t="shared" si="1016"/>
        <v>1435625875.6125002</v>
      </c>
      <c r="M5597" s="33">
        <v>0</v>
      </c>
      <c r="N5597" s="33">
        <v>0</v>
      </c>
      <c r="O5597" s="33">
        <v>0</v>
      </c>
      <c r="P5597" s="33">
        <f t="shared" si="1005"/>
        <v>300979.25</v>
      </c>
      <c r="Q5597" s="33">
        <f t="shared" si="1006"/>
        <v>300979.25</v>
      </c>
      <c r="R5597" s="33">
        <f t="shared" si="1007"/>
        <v>1435625875.6125002</v>
      </c>
      <c r="S5597" s="31"/>
      <c r="T5597" s="30" t="str">
        <f t="shared" si="1008"/>
        <v>USD</v>
      </c>
      <c r="U5597" s="33">
        <v>0</v>
      </c>
      <c r="V5597" s="33">
        <v>0</v>
      </c>
      <c r="W5597" s="33">
        <v>0</v>
      </c>
      <c r="X5597" s="33">
        <f t="shared" si="1009"/>
        <v>300979.25</v>
      </c>
      <c r="Y5597" s="33">
        <f t="shared" si="1010"/>
        <v>300979.25</v>
      </c>
      <c r="Z5597" s="33">
        <f t="shared" si="1011"/>
        <v>1435625875.6125002</v>
      </c>
      <c r="AA5597" s="34">
        <f t="shared" si="1012"/>
        <v>0.0020700983032280636</v>
      </c>
      <c r="AB5597" s="33" t="s">
        <v>4533</v>
      </c>
      <c r="AC5597" s="61">
        <v>44958</v>
      </c>
      <c r="AD5597" s="33">
        <v>15</v>
      </c>
      <c r="AE5597" s="36">
        <f t="shared" si="1013"/>
        <v>44973</v>
      </c>
    </row>
    <row r="5598" spans="2:31" ht="14.5" hidden="1">
      <c r="B5598" s="48" t="s">
        <v>4529</v>
      </c>
      <c r="C5598" s="30" t="str">
        <f t="shared" si="1003"/>
        <v>(Proveedores estratégicos)</v>
      </c>
      <c r="D5598" s="31">
        <v>4</v>
      </c>
      <c r="E5598" s="58">
        <v>444444042</v>
      </c>
      <c r="F5598" s="58" t="s">
        <v>4530</v>
      </c>
      <c r="G5598" s="58" t="s">
        <v>4531</v>
      </c>
      <c r="H5598" s="59" t="s">
        <v>4593</v>
      </c>
      <c r="I5598" s="31" t="s">
        <v>62</v>
      </c>
      <c r="J5598" s="60">
        <v>300209.44</v>
      </c>
      <c r="K5598" s="33">
        <f t="shared" si="1004"/>
        <v>300209.44</v>
      </c>
      <c r="L5598" s="33">
        <f t="shared" si="1016"/>
        <v>1431953997.3840001</v>
      </c>
      <c r="M5598" s="33">
        <v>0</v>
      </c>
      <c r="N5598" s="33">
        <v>0</v>
      </c>
      <c r="O5598" s="33">
        <v>0</v>
      </c>
      <c r="P5598" s="33">
        <f t="shared" si="1005"/>
        <v>300209.44</v>
      </c>
      <c r="Q5598" s="33">
        <f t="shared" si="1006"/>
        <v>300209.44</v>
      </c>
      <c r="R5598" s="33">
        <f t="shared" si="1007"/>
        <v>1431953997.3840001</v>
      </c>
      <c r="S5598" s="31"/>
      <c r="T5598" s="30" t="str">
        <f t="shared" si="1008"/>
        <v>USD</v>
      </c>
      <c r="U5598" s="33">
        <v>0</v>
      </c>
      <c r="V5598" s="33">
        <v>0</v>
      </c>
      <c r="W5598" s="33">
        <v>0</v>
      </c>
      <c r="X5598" s="33">
        <f t="shared" si="1009"/>
        <v>300209.44</v>
      </c>
      <c r="Y5598" s="33">
        <f t="shared" si="1010"/>
        <v>300209.44</v>
      </c>
      <c r="Z5598" s="33">
        <f t="shared" si="1011"/>
        <v>1431953997.3840001</v>
      </c>
      <c r="AA5598" s="34">
        <f t="shared" si="1012"/>
        <v>0.0020648036446268211</v>
      </c>
      <c r="AB5598" s="33" t="s">
        <v>4533</v>
      </c>
      <c r="AC5598" s="61">
        <v>44958</v>
      </c>
      <c r="AD5598" s="33">
        <v>15</v>
      </c>
      <c r="AE5598" s="36">
        <f t="shared" si="1013"/>
        <v>44973</v>
      </c>
    </row>
    <row r="5599" spans="2:31" ht="14.5" hidden="1">
      <c r="B5599" s="48" t="s">
        <v>4529</v>
      </c>
      <c r="C5599" s="30" t="str">
        <f t="shared" si="1003"/>
        <v>(Proveedores estratégicos)</v>
      </c>
      <c r="D5599" s="31">
        <v>4</v>
      </c>
      <c r="E5599" s="58">
        <v>444444042</v>
      </c>
      <c r="F5599" s="58" t="s">
        <v>4530</v>
      </c>
      <c r="G5599" s="58" t="s">
        <v>4531</v>
      </c>
      <c r="H5599" s="59" t="s">
        <v>4594</v>
      </c>
      <c r="I5599" s="31" t="s">
        <v>62</v>
      </c>
      <c r="J5599" s="60">
        <v>280327</v>
      </c>
      <c r="K5599" s="33">
        <f t="shared" si="1004"/>
        <v>280327</v>
      </c>
      <c r="L5599" s="33">
        <f t="shared" si="1016"/>
        <v>1337117740.95</v>
      </c>
      <c r="M5599" s="33">
        <v>0</v>
      </c>
      <c r="N5599" s="33">
        <v>0</v>
      </c>
      <c r="O5599" s="33">
        <v>0</v>
      </c>
      <c r="P5599" s="33">
        <f t="shared" si="1005"/>
        <v>280327</v>
      </c>
      <c r="Q5599" s="33">
        <f t="shared" si="1006"/>
        <v>280327</v>
      </c>
      <c r="R5599" s="33">
        <f t="shared" si="1007"/>
        <v>1337117740.95</v>
      </c>
      <c r="S5599" s="31"/>
      <c r="T5599" s="30" t="str">
        <f t="shared" si="1008"/>
        <v>USD</v>
      </c>
      <c r="U5599" s="33">
        <v>0</v>
      </c>
      <c r="V5599" s="33">
        <v>0</v>
      </c>
      <c r="W5599" s="33">
        <v>0</v>
      </c>
      <c r="X5599" s="33">
        <f t="shared" si="1009"/>
        <v>280327</v>
      </c>
      <c r="Y5599" s="33">
        <f t="shared" si="1010"/>
        <v>280327</v>
      </c>
      <c r="Z5599" s="33">
        <f t="shared" si="1011"/>
        <v>1337117740.95</v>
      </c>
      <c r="AA5599" s="34">
        <f t="shared" si="1012"/>
        <v>0.0019280546650608417</v>
      </c>
      <c r="AB5599" s="33" t="s">
        <v>4533</v>
      </c>
      <c r="AC5599" s="61">
        <v>44958</v>
      </c>
      <c r="AD5599" s="33">
        <v>15</v>
      </c>
      <c r="AE5599" s="36">
        <f t="shared" si="1013"/>
        <v>44973</v>
      </c>
    </row>
    <row r="5600" spans="2:31" ht="14.5" hidden="1">
      <c r="B5600" s="48" t="s">
        <v>4529</v>
      </c>
      <c r="C5600" s="30" t="str">
        <f t="shared" si="1003"/>
        <v>(Proveedores estratégicos)</v>
      </c>
      <c r="D5600" s="31">
        <v>4</v>
      </c>
      <c r="E5600" s="58">
        <v>444444042</v>
      </c>
      <c r="F5600" s="58" t="s">
        <v>4530</v>
      </c>
      <c r="G5600" s="58" t="s">
        <v>4531</v>
      </c>
      <c r="H5600" s="59" t="s">
        <v>4595</v>
      </c>
      <c r="I5600" s="31" t="s">
        <v>62</v>
      </c>
      <c r="J5600" s="60">
        <v>280327</v>
      </c>
      <c r="K5600" s="33">
        <f t="shared" si="1004"/>
        <v>280327</v>
      </c>
      <c r="L5600" s="33">
        <f t="shared" si="1016"/>
        <v>1337117740.95</v>
      </c>
      <c r="M5600" s="33">
        <v>0</v>
      </c>
      <c r="N5600" s="33">
        <v>0</v>
      </c>
      <c r="O5600" s="33">
        <v>0</v>
      </c>
      <c r="P5600" s="33">
        <f t="shared" si="1005"/>
        <v>280327</v>
      </c>
      <c r="Q5600" s="33">
        <f t="shared" si="1006"/>
        <v>280327</v>
      </c>
      <c r="R5600" s="33">
        <f t="shared" si="1007"/>
        <v>1337117740.95</v>
      </c>
      <c r="S5600" s="31"/>
      <c r="T5600" s="30" t="str">
        <f t="shared" si="1008"/>
        <v>USD</v>
      </c>
      <c r="U5600" s="33">
        <v>0</v>
      </c>
      <c r="V5600" s="33">
        <v>0</v>
      </c>
      <c r="W5600" s="33">
        <v>0</v>
      </c>
      <c r="X5600" s="33">
        <f t="shared" si="1009"/>
        <v>280327</v>
      </c>
      <c r="Y5600" s="33">
        <f t="shared" si="1010"/>
        <v>280327</v>
      </c>
      <c r="Z5600" s="33">
        <f t="shared" si="1011"/>
        <v>1337117740.95</v>
      </c>
      <c r="AA5600" s="34">
        <f t="shared" si="1012"/>
        <v>0.0019280546650608417</v>
      </c>
      <c r="AB5600" s="33" t="s">
        <v>4533</v>
      </c>
      <c r="AC5600" s="61">
        <v>44958</v>
      </c>
      <c r="AD5600" s="33">
        <v>15</v>
      </c>
      <c r="AE5600" s="36">
        <f t="shared" si="1013"/>
        <v>44973</v>
      </c>
    </row>
    <row r="5601" spans="2:31" ht="14.5" hidden="1">
      <c r="B5601" s="48" t="s">
        <v>4529</v>
      </c>
      <c r="C5601" s="30" t="str">
        <f t="shared" si="1003"/>
        <v>(Proveedores estratégicos)</v>
      </c>
      <c r="D5601" s="31">
        <v>4</v>
      </c>
      <c r="E5601" s="58">
        <v>444444042</v>
      </c>
      <c r="F5601" s="58" t="s">
        <v>4530</v>
      </c>
      <c r="G5601" s="58" t="s">
        <v>4531</v>
      </c>
      <c r="H5601" s="59" t="s">
        <v>4596</v>
      </c>
      <c r="I5601" s="31" t="s">
        <v>62</v>
      </c>
      <c r="J5601" s="60">
        <v>280327</v>
      </c>
      <c r="K5601" s="33">
        <f t="shared" si="1004"/>
        <v>280327</v>
      </c>
      <c r="L5601" s="33">
        <f t="shared" si="1016"/>
        <v>1337117740.95</v>
      </c>
      <c r="M5601" s="33">
        <v>0</v>
      </c>
      <c r="N5601" s="33">
        <v>0</v>
      </c>
      <c r="O5601" s="33">
        <v>0</v>
      </c>
      <c r="P5601" s="33">
        <f t="shared" si="1005"/>
        <v>280327</v>
      </c>
      <c r="Q5601" s="33">
        <f t="shared" si="1006"/>
        <v>280327</v>
      </c>
      <c r="R5601" s="33">
        <f t="shared" si="1007"/>
        <v>1337117740.95</v>
      </c>
      <c r="S5601" s="31"/>
      <c r="T5601" s="30" t="str">
        <f t="shared" si="1008"/>
        <v>USD</v>
      </c>
      <c r="U5601" s="33">
        <v>0</v>
      </c>
      <c r="V5601" s="33">
        <v>0</v>
      </c>
      <c r="W5601" s="33">
        <v>0</v>
      </c>
      <c r="X5601" s="33">
        <f t="shared" si="1009"/>
        <v>280327</v>
      </c>
      <c r="Y5601" s="33">
        <f t="shared" si="1010"/>
        <v>280327</v>
      </c>
      <c r="Z5601" s="33">
        <f t="shared" si="1011"/>
        <v>1337117740.95</v>
      </c>
      <c r="AA5601" s="34">
        <f t="shared" si="1012"/>
        <v>0.0019280546650608417</v>
      </c>
      <c r="AB5601" s="33" t="s">
        <v>4533</v>
      </c>
      <c r="AC5601" s="61">
        <v>44958</v>
      </c>
      <c r="AD5601" s="33">
        <v>15</v>
      </c>
      <c r="AE5601" s="36">
        <f t="shared" si="1013"/>
        <v>44973</v>
      </c>
    </row>
    <row r="5602" spans="2:31" ht="14.5" hidden="1">
      <c r="B5602" s="48" t="s">
        <v>4529</v>
      </c>
      <c r="C5602" s="30" t="str">
        <f t="shared" si="1003"/>
        <v>(Proveedores estratégicos)</v>
      </c>
      <c r="D5602" s="31">
        <v>4</v>
      </c>
      <c r="E5602" s="58">
        <v>444444042</v>
      </c>
      <c r="F5602" s="58" t="s">
        <v>4530</v>
      </c>
      <c r="G5602" s="58" t="s">
        <v>4531</v>
      </c>
      <c r="H5602" s="59" t="s">
        <v>4597</v>
      </c>
      <c r="I5602" s="31" t="s">
        <v>62</v>
      </c>
      <c r="J5602" s="60">
        <v>280325.91999999998</v>
      </c>
      <c r="K5602" s="33">
        <f t="shared" si="1004"/>
        <v>280325.91999999998</v>
      </c>
      <c r="L5602" s="33">
        <f t="shared" si="1016"/>
        <v>1337112589.5120001</v>
      </c>
      <c r="M5602" s="33">
        <v>0</v>
      </c>
      <c r="N5602" s="33">
        <v>0</v>
      </c>
      <c r="O5602" s="33">
        <v>0</v>
      </c>
      <c r="P5602" s="33">
        <f t="shared" si="1005"/>
        <v>280325.91999999998</v>
      </c>
      <c r="Q5602" s="33">
        <f t="shared" si="1006"/>
        <v>280325.91999999998</v>
      </c>
      <c r="R5602" s="33">
        <f t="shared" si="1007"/>
        <v>1337112589.5120001</v>
      </c>
      <c r="S5602" s="31"/>
      <c r="T5602" s="30" t="str">
        <f t="shared" si="1008"/>
        <v>USD</v>
      </c>
      <c r="U5602" s="33">
        <v>0</v>
      </c>
      <c r="V5602" s="33">
        <v>0</v>
      </c>
      <c r="W5602" s="33">
        <v>0</v>
      </c>
      <c r="X5602" s="33">
        <f t="shared" si="1009"/>
        <v>280325.91999999998</v>
      </c>
      <c r="Y5602" s="33">
        <f t="shared" si="1010"/>
        <v>280325.91999999998</v>
      </c>
      <c r="Z5602" s="33">
        <f t="shared" si="1011"/>
        <v>1337112589.5120001</v>
      </c>
      <c r="AA5602" s="34">
        <f t="shared" si="1012"/>
        <v>0.0019280472369535304</v>
      </c>
      <c r="AB5602" s="33" t="s">
        <v>4533</v>
      </c>
      <c r="AC5602" s="61">
        <v>44958</v>
      </c>
      <c r="AD5602" s="33">
        <v>15</v>
      </c>
      <c r="AE5602" s="36">
        <f t="shared" si="1013"/>
        <v>44973</v>
      </c>
    </row>
    <row r="5603" spans="2:31" ht="14.5" hidden="1">
      <c r="B5603" s="57" t="s">
        <v>4598</v>
      </c>
      <c r="C5603" s="30" t="str">
        <f t="shared" si="1003"/>
        <v>(Proveedores estratégicos)</v>
      </c>
      <c r="D5603" s="31">
        <v>4</v>
      </c>
      <c r="E5603" s="49">
        <v>444444607</v>
      </c>
      <c r="F5603" s="31"/>
      <c r="G5603" s="50" t="s">
        <v>4531</v>
      </c>
      <c r="H5603" s="62" t="s">
        <v>4599</v>
      </c>
      <c r="I5603" s="31" t="s">
        <v>62</v>
      </c>
      <c r="J5603" s="52">
        <v>1085381.6000000001</v>
      </c>
      <c r="K5603" s="33">
        <f t="shared" si="1004"/>
        <v>1085381.6000000001</v>
      </c>
      <c r="L5603" s="33">
        <f t="shared" si="1016"/>
        <v>5177107424.7600012</v>
      </c>
      <c r="M5603" s="33">
        <v>0</v>
      </c>
      <c r="N5603" s="33">
        <v>0</v>
      </c>
      <c r="O5603" s="33">
        <v>0</v>
      </c>
      <c r="P5603" s="33">
        <f t="shared" si="1005"/>
        <v>1085381.6000000001</v>
      </c>
      <c r="Q5603" s="33">
        <f t="shared" si="1006"/>
        <v>1085381.6000000001</v>
      </c>
      <c r="R5603" s="33">
        <f t="shared" si="1007"/>
        <v>5177107424.7600012</v>
      </c>
      <c r="S5603" s="31"/>
      <c r="T5603" s="30" t="str">
        <f t="shared" si="1008"/>
        <v>USD</v>
      </c>
      <c r="U5603" s="33">
        <v>0</v>
      </c>
      <c r="V5603" s="33">
        <v>0</v>
      </c>
      <c r="W5603" s="33">
        <v>0</v>
      </c>
      <c r="X5603" s="33">
        <f t="shared" si="1009"/>
        <v>1085381.6000000001</v>
      </c>
      <c r="Y5603" s="33">
        <f t="shared" si="1010"/>
        <v>1085381.6000000001</v>
      </c>
      <c r="Z5603" s="33">
        <f t="shared" si="1011"/>
        <v>5177107424.7600012</v>
      </c>
      <c r="AA5603" s="34">
        <f t="shared" si="1012"/>
        <v>0.0074651212949562503</v>
      </c>
      <c r="AB5603" s="33" t="s">
        <v>4533</v>
      </c>
      <c r="AC5603" s="63">
        <v>44468</v>
      </c>
      <c r="AD5603" s="33">
        <v>15</v>
      </c>
      <c r="AE5603" s="36">
        <f t="shared" si="1013"/>
        <v>44483</v>
      </c>
    </row>
    <row r="5604" spans="2:31" ht="14.5" hidden="1">
      <c r="B5604" s="57" t="s">
        <v>4598</v>
      </c>
      <c r="C5604" s="30" t="str">
        <f t="shared" si="1003"/>
        <v>(Proveedores estratégicos)</v>
      </c>
      <c r="D5604" s="31">
        <v>4</v>
      </c>
      <c r="E5604" s="49">
        <v>444444607</v>
      </c>
      <c r="F5604" s="31"/>
      <c r="G5604" s="50" t="s">
        <v>4531</v>
      </c>
      <c r="H5604" s="62" t="s">
        <v>4600</v>
      </c>
      <c r="I5604" s="31" t="s">
        <v>62</v>
      </c>
      <c r="J5604" s="52">
        <v>1086269.4200000009</v>
      </c>
      <c r="K5604" s="33">
        <f t="shared" si="1004"/>
        <v>1086269.4200000009</v>
      </c>
      <c r="L5604" s="33">
        <f t="shared" si="1016"/>
        <v>5181342192.9870043</v>
      </c>
      <c r="M5604" s="33">
        <v>0</v>
      </c>
      <c r="N5604" s="33">
        <v>0</v>
      </c>
      <c r="O5604" s="33">
        <v>0</v>
      </c>
      <c r="P5604" s="33">
        <f t="shared" si="1005"/>
        <v>1086269.4200000009</v>
      </c>
      <c r="Q5604" s="33">
        <f t="shared" si="1006"/>
        <v>1086269.4200000009</v>
      </c>
      <c r="R5604" s="33">
        <f t="shared" si="1007"/>
        <v>5181342192.9870043</v>
      </c>
      <c r="S5604" s="31"/>
      <c r="T5604" s="30" t="str">
        <f t="shared" si="1008"/>
        <v>USD</v>
      </c>
      <c r="U5604" s="33">
        <v>0</v>
      </c>
      <c r="V5604" s="33">
        <v>0</v>
      </c>
      <c r="W5604" s="33">
        <v>0</v>
      </c>
      <c r="X5604" s="33">
        <f t="shared" si="1009"/>
        <v>1086269.4200000009</v>
      </c>
      <c r="Y5604" s="33">
        <f t="shared" si="1010"/>
        <v>1086269.4200000009</v>
      </c>
      <c r="Z5604" s="33">
        <f t="shared" si="1011"/>
        <v>5181342192.9870043</v>
      </c>
      <c r="AA5604" s="34">
        <f t="shared" si="1012"/>
        <v>0.007471227611838804</v>
      </c>
      <c r="AB5604" s="33" t="s">
        <v>4533</v>
      </c>
      <c r="AC5604" s="63">
        <v>44468</v>
      </c>
      <c r="AD5604" s="33">
        <v>15</v>
      </c>
      <c r="AE5604" s="36">
        <f t="shared" si="1013"/>
        <v>44483</v>
      </c>
    </row>
    <row r="5605" spans="2:31" ht="14.5" hidden="1">
      <c r="B5605" s="48" t="s">
        <v>4601</v>
      </c>
      <c r="C5605" s="30" t="str">
        <f t="shared" si="1003"/>
        <v>(Proveedores estratégicos)</v>
      </c>
      <c r="D5605" s="31">
        <v>4</v>
      </c>
      <c r="E5605" s="49" t="s">
        <v>4602</v>
      </c>
      <c r="F5605" s="30" t="s">
        <v>4603</v>
      </c>
      <c r="G5605" s="50" t="s">
        <v>4604</v>
      </c>
      <c r="H5605" s="51" t="s">
        <v>4605</v>
      </c>
      <c r="I5605" s="31" t="s">
        <v>62</v>
      </c>
      <c r="J5605" s="52">
        <v>165401</v>
      </c>
      <c r="K5605" s="33">
        <f t="shared" si="1004"/>
        <v>165401</v>
      </c>
      <c r="L5605" s="33">
        <f t="shared" si="1016"/>
        <v>788937959.85000002</v>
      </c>
      <c r="M5605" s="33">
        <v>0</v>
      </c>
      <c r="N5605" s="33">
        <v>0</v>
      </c>
      <c r="O5605" s="33">
        <v>0</v>
      </c>
      <c r="P5605" s="33">
        <f t="shared" si="1005"/>
        <v>165401</v>
      </c>
      <c r="Q5605" s="33">
        <f t="shared" si="1006"/>
        <v>165401</v>
      </c>
      <c r="R5605" s="33">
        <f t="shared" si="1007"/>
        <v>788937959.85000002</v>
      </c>
      <c r="S5605" s="31"/>
      <c r="T5605" s="30" t="str">
        <f t="shared" si="1008"/>
        <v>USD</v>
      </c>
      <c r="U5605" s="33">
        <v>0</v>
      </c>
      <c r="V5605" s="33">
        <v>0</v>
      </c>
      <c r="W5605" s="33">
        <v>0</v>
      </c>
      <c r="X5605" s="33">
        <f t="shared" si="1009"/>
        <v>165401</v>
      </c>
      <c r="Y5605" s="33">
        <f t="shared" si="1010"/>
        <v>165401</v>
      </c>
      <c r="Z5605" s="33">
        <f t="shared" si="1011"/>
        <v>788937959.85000002</v>
      </c>
      <c r="AA5605" s="34">
        <f t="shared" si="1012"/>
        <v>0.0011376077568544174</v>
      </c>
      <c r="AB5605" s="33" t="s">
        <v>4533</v>
      </c>
      <c r="AC5605" s="64">
        <v>44743</v>
      </c>
      <c r="AD5605" s="33">
        <v>15</v>
      </c>
      <c r="AE5605" s="36">
        <f t="shared" si="1013"/>
        <v>44758</v>
      </c>
    </row>
    <row r="5606" spans="2:31" ht="14.5" hidden="1">
      <c r="B5606" s="48" t="s">
        <v>4601</v>
      </c>
      <c r="C5606" s="30" t="str">
        <f t="shared" si="1003"/>
        <v>(Proveedores estratégicos)</v>
      </c>
      <c r="D5606" s="31">
        <v>4</v>
      </c>
      <c r="E5606" s="49" t="s">
        <v>4602</v>
      </c>
      <c r="F5606" s="30" t="s">
        <v>4603</v>
      </c>
      <c r="G5606" s="50" t="s">
        <v>4604</v>
      </c>
      <c r="H5606" s="51" t="s">
        <v>4606</v>
      </c>
      <c r="I5606" s="31" t="s">
        <v>62</v>
      </c>
      <c r="J5606" s="52">
        <v>176456</v>
      </c>
      <c r="K5606" s="33">
        <f t="shared" si="1004"/>
        <v>176456</v>
      </c>
      <c r="L5606" s="33">
        <f t="shared" si="1016"/>
        <v>841668651.60000002</v>
      </c>
      <c r="M5606" s="33">
        <v>0</v>
      </c>
      <c r="N5606" s="33">
        <v>0</v>
      </c>
      <c r="O5606" s="33">
        <v>0</v>
      </c>
      <c r="P5606" s="33">
        <f t="shared" si="1005"/>
        <v>176456</v>
      </c>
      <c r="Q5606" s="33">
        <f t="shared" si="1006"/>
        <v>176456</v>
      </c>
      <c r="R5606" s="33">
        <f t="shared" si="1007"/>
        <v>841668651.60000002</v>
      </c>
      <c r="S5606" s="31"/>
      <c r="T5606" s="30" t="str">
        <f t="shared" si="1008"/>
        <v>USD</v>
      </c>
      <c r="U5606" s="33">
        <v>0</v>
      </c>
      <c r="V5606" s="33">
        <v>0</v>
      </c>
      <c r="W5606" s="33">
        <v>0</v>
      </c>
      <c r="X5606" s="33">
        <f t="shared" si="1009"/>
        <v>176456</v>
      </c>
      <c r="Y5606" s="33">
        <f t="shared" si="1010"/>
        <v>176456</v>
      </c>
      <c r="Z5606" s="33">
        <f t="shared" si="1011"/>
        <v>841668651.60000002</v>
      </c>
      <c r="AA5606" s="34">
        <f t="shared" si="1012"/>
        <v>0.0012136426886385397</v>
      </c>
      <c r="AB5606" s="33" t="s">
        <v>4533</v>
      </c>
      <c r="AC5606" s="64">
        <v>44743</v>
      </c>
      <c r="AD5606" s="33">
        <v>15</v>
      </c>
      <c r="AE5606" s="36">
        <f t="shared" si="1013"/>
        <v>44758</v>
      </c>
    </row>
    <row r="5607" spans="2:31" ht="14.5" hidden="1">
      <c r="B5607" s="48" t="s">
        <v>4601</v>
      </c>
      <c r="C5607" s="30" t="str">
        <f t="shared" si="1003"/>
        <v>(Proveedores estratégicos)</v>
      </c>
      <c r="D5607" s="31">
        <v>4</v>
      </c>
      <c r="E5607" s="49" t="s">
        <v>4602</v>
      </c>
      <c r="F5607" s="30" t="s">
        <v>4603</v>
      </c>
      <c r="G5607" s="50" t="s">
        <v>4604</v>
      </c>
      <c r="H5607" s="51" t="s">
        <v>4607</v>
      </c>
      <c r="I5607" s="31" t="s">
        <v>62</v>
      </c>
      <c r="J5607" s="52">
        <v>165401</v>
      </c>
      <c r="K5607" s="33">
        <f t="shared" si="1004"/>
        <v>165401</v>
      </c>
      <c r="L5607" s="33">
        <f t="shared" si="1016"/>
        <v>788937959.85000002</v>
      </c>
      <c r="M5607" s="33">
        <v>0</v>
      </c>
      <c r="N5607" s="33">
        <v>0</v>
      </c>
      <c r="O5607" s="33">
        <v>0</v>
      </c>
      <c r="P5607" s="33">
        <f t="shared" si="1005"/>
        <v>165401</v>
      </c>
      <c r="Q5607" s="33">
        <f t="shared" si="1006"/>
        <v>165401</v>
      </c>
      <c r="R5607" s="33">
        <f t="shared" si="1007"/>
        <v>788937959.85000002</v>
      </c>
      <c r="S5607" s="31"/>
      <c r="T5607" s="30" t="str">
        <f t="shared" si="1008"/>
        <v>USD</v>
      </c>
      <c r="U5607" s="33">
        <v>0</v>
      </c>
      <c r="V5607" s="33">
        <v>0</v>
      </c>
      <c r="W5607" s="33">
        <v>0</v>
      </c>
      <c r="X5607" s="33">
        <f t="shared" si="1009"/>
        <v>165401</v>
      </c>
      <c r="Y5607" s="33">
        <f t="shared" si="1010"/>
        <v>165401</v>
      </c>
      <c r="Z5607" s="33">
        <f t="shared" si="1011"/>
        <v>788937959.85000002</v>
      </c>
      <c r="AA5607" s="34">
        <f t="shared" si="1012"/>
        <v>0.0011376077568544174</v>
      </c>
      <c r="AB5607" s="33" t="s">
        <v>4533</v>
      </c>
      <c r="AC5607" s="64">
        <v>44774</v>
      </c>
      <c r="AD5607" s="33">
        <v>15</v>
      </c>
      <c r="AE5607" s="36">
        <f t="shared" si="1013"/>
        <v>44789</v>
      </c>
    </row>
    <row r="5608" spans="2:31" ht="14.5" hidden="1">
      <c r="B5608" s="48" t="s">
        <v>4601</v>
      </c>
      <c r="C5608" s="30" t="str">
        <f t="shared" si="1003"/>
        <v>(Proveedores estratégicos)</v>
      </c>
      <c r="D5608" s="31">
        <v>4</v>
      </c>
      <c r="E5608" s="49" t="s">
        <v>4602</v>
      </c>
      <c r="F5608" s="30" t="s">
        <v>4603</v>
      </c>
      <c r="G5608" s="50" t="s">
        <v>4604</v>
      </c>
      <c r="H5608" s="51" t="s">
        <v>4608</v>
      </c>
      <c r="I5608" s="31" t="s">
        <v>62</v>
      </c>
      <c r="J5608" s="52">
        <v>176456</v>
      </c>
      <c r="K5608" s="33">
        <f t="shared" si="1004"/>
        <v>176456</v>
      </c>
      <c r="L5608" s="33">
        <f t="shared" si="1016"/>
        <v>841668651.60000002</v>
      </c>
      <c r="M5608" s="33">
        <v>0</v>
      </c>
      <c r="N5608" s="33">
        <v>0</v>
      </c>
      <c r="O5608" s="33">
        <v>0</v>
      </c>
      <c r="P5608" s="33">
        <f t="shared" si="1005"/>
        <v>176456</v>
      </c>
      <c r="Q5608" s="33">
        <f t="shared" si="1006"/>
        <v>176456</v>
      </c>
      <c r="R5608" s="33">
        <f t="shared" si="1007"/>
        <v>841668651.60000002</v>
      </c>
      <c r="S5608" s="31"/>
      <c r="T5608" s="30" t="str">
        <f t="shared" si="1008"/>
        <v>USD</v>
      </c>
      <c r="U5608" s="33">
        <v>0</v>
      </c>
      <c r="V5608" s="33">
        <v>0</v>
      </c>
      <c r="W5608" s="33">
        <v>0</v>
      </c>
      <c r="X5608" s="33">
        <f t="shared" si="1009"/>
        <v>176456</v>
      </c>
      <c r="Y5608" s="33">
        <f t="shared" si="1010"/>
        <v>176456</v>
      </c>
      <c r="Z5608" s="33">
        <f t="shared" si="1011"/>
        <v>841668651.60000002</v>
      </c>
      <c r="AA5608" s="34">
        <f t="shared" si="1012"/>
        <v>0.0012136426886385397</v>
      </c>
      <c r="AB5608" s="33" t="s">
        <v>4533</v>
      </c>
      <c r="AC5608" s="64">
        <v>44774</v>
      </c>
      <c r="AD5608" s="33">
        <v>15</v>
      </c>
      <c r="AE5608" s="36">
        <f t="shared" si="1013"/>
        <v>44789</v>
      </c>
    </row>
    <row r="5609" spans="2:31" ht="14.5" hidden="1">
      <c r="B5609" s="48" t="s">
        <v>4601</v>
      </c>
      <c r="C5609" s="30" t="str">
        <f t="shared" si="1003"/>
        <v>(Proveedores estratégicos)</v>
      </c>
      <c r="D5609" s="31">
        <v>4</v>
      </c>
      <c r="E5609" s="49" t="s">
        <v>4602</v>
      </c>
      <c r="F5609" s="30" t="s">
        <v>4603</v>
      </c>
      <c r="G5609" s="50" t="s">
        <v>4604</v>
      </c>
      <c r="H5609" s="51" t="s">
        <v>4609</v>
      </c>
      <c r="I5609" s="31" t="s">
        <v>62</v>
      </c>
      <c r="J5609" s="52">
        <v>82700.5</v>
      </c>
      <c r="K5609" s="33">
        <f t="shared" si="1004"/>
        <v>82700.5</v>
      </c>
      <c r="L5609" s="33">
        <f t="shared" si="1016"/>
        <v>394468979.92500001</v>
      </c>
      <c r="M5609" s="33">
        <v>0</v>
      </c>
      <c r="N5609" s="33">
        <v>0</v>
      </c>
      <c r="O5609" s="33">
        <v>0</v>
      </c>
      <c r="P5609" s="33">
        <f t="shared" si="1005"/>
        <v>82700.5</v>
      </c>
      <c r="Q5609" s="33">
        <f t="shared" si="1006"/>
        <v>82700.5</v>
      </c>
      <c r="R5609" s="33">
        <f t="shared" si="1007"/>
        <v>394468979.92500001</v>
      </c>
      <c r="S5609" s="31"/>
      <c r="T5609" s="30" t="str">
        <f t="shared" si="1008"/>
        <v>USD</v>
      </c>
      <c r="U5609" s="33">
        <v>0</v>
      </c>
      <c r="V5609" s="33">
        <v>0</v>
      </c>
      <c r="W5609" s="33">
        <v>0</v>
      </c>
      <c r="X5609" s="33">
        <f t="shared" si="1009"/>
        <v>82700.5</v>
      </c>
      <c r="Y5609" s="33">
        <f t="shared" si="1010"/>
        <v>82700.5</v>
      </c>
      <c r="Z5609" s="33">
        <f t="shared" si="1011"/>
        <v>394468979.92500001</v>
      </c>
      <c r="AA5609" s="34">
        <f t="shared" si="1012"/>
        <v>0.00056880387842720868</v>
      </c>
      <c r="AB5609" s="33" t="s">
        <v>4533</v>
      </c>
      <c r="AC5609" s="64">
        <v>44609</v>
      </c>
      <c r="AD5609" s="33">
        <v>15</v>
      </c>
      <c r="AE5609" s="36">
        <f t="shared" si="1013"/>
        <v>44624</v>
      </c>
    </row>
    <row r="5610" spans="2:31" ht="14.5" hidden="1">
      <c r="B5610" s="48" t="s">
        <v>4601</v>
      </c>
      <c r="C5610" s="30" t="str">
        <f t="shared" si="1003"/>
        <v>(Proveedores estratégicos)</v>
      </c>
      <c r="D5610" s="31">
        <v>4</v>
      </c>
      <c r="E5610" s="49" t="s">
        <v>4602</v>
      </c>
      <c r="F5610" s="30" t="s">
        <v>4603</v>
      </c>
      <c r="G5610" s="50" t="s">
        <v>4604</v>
      </c>
      <c r="H5610" s="51" t="s">
        <v>4610</v>
      </c>
      <c r="I5610" s="31" t="s">
        <v>62</v>
      </c>
      <c r="J5610" s="52">
        <v>88228</v>
      </c>
      <c r="K5610" s="33">
        <f t="shared" si="1004"/>
        <v>88228</v>
      </c>
      <c r="L5610" s="33">
        <f t="shared" si="1016"/>
        <v>420834325.80000001</v>
      </c>
      <c r="M5610" s="33">
        <v>0</v>
      </c>
      <c r="N5610" s="33">
        <v>0</v>
      </c>
      <c r="O5610" s="33">
        <v>0</v>
      </c>
      <c r="P5610" s="33">
        <f t="shared" si="1005"/>
        <v>88228</v>
      </c>
      <c r="Q5610" s="33">
        <f t="shared" si="1006"/>
        <v>88228</v>
      </c>
      <c r="R5610" s="33">
        <f t="shared" si="1007"/>
        <v>420834325.80000001</v>
      </c>
      <c r="S5610" s="31"/>
      <c r="T5610" s="30" t="str">
        <f t="shared" si="1008"/>
        <v>USD</v>
      </c>
      <c r="U5610" s="33">
        <v>0</v>
      </c>
      <c r="V5610" s="33">
        <v>0</v>
      </c>
      <c r="W5610" s="33">
        <v>0</v>
      </c>
      <c r="X5610" s="33">
        <f t="shared" si="1009"/>
        <v>88228</v>
      </c>
      <c r="Y5610" s="33">
        <f t="shared" si="1010"/>
        <v>88228</v>
      </c>
      <c r="Z5610" s="33">
        <f t="shared" si="1011"/>
        <v>420834325.80000001</v>
      </c>
      <c r="AA5610" s="34">
        <f t="shared" si="1012"/>
        <v>0.00060682134431926983</v>
      </c>
      <c r="AB5610" s="33" t="s">
        <v>4533</v>
      </c>
      <c r="AC5610" s="64">
        <v>44685</v>
      </c>
      <c r="AD5610" s="33">
        <v>15</v>
      </c>
      <c r="AE5610" s="36">
        <f t="shared" si="1013"/>
        <v>44700</v>
      </c>
    </row>
    <row r="5611" spans="2:31" ht="14.5" hidden="1">
      <c r="B5611" s="48" t="s">
        <v>4601</v>
      </c>
      <c r="C5611" s="30" t="str">
        <f t="shared" si="1017" ref="C5611:C5674">+IF(D5611=1,$A$4,IF(D5611=2,$A$5,IF(D5611=3,$A$6,IF(D5611=4,$A$7,IF(D5611=5,$A$8,IF(D5611=6,$A$9,))))))</f>
        <v>(Proveedores estratégicos)</v>
      </c>
      <c r="D5611" s="31">
        <v>4</v>
      </c>
      <c r="E5611" s="49" t="s">
        <v>4602</v>
      </c>
      <c r="F5611" s="30" t="s">
        <v>4603</v>
      </c>
      <c r="G5611" s="50" t="s">
        <v>4604</v>
      </c>
      <c r="H5611" s="51" t="s">
        <v>4611</v>
      </c>
      <c r="I5611" s="31" t="s">
        <v>62</v>
      </c>
      <c r="J5611" s="52">
        <v>82700.5</v>
      </c>
      <c r="K5611" s="33">
        <f t="shared" si="1018" ref="K5611:K5674">+IF(I5611="USD",J5611,L5611/$L$3)</f>
        <v>82700.5</v>
      </c>
      <c r="L5611" s="33">
        <f t="shared" si="1016"/>
        <v>394468979.92500001</v>
      </c>
      <c r="M5611" s="33">
        <v>0</v>
      </c>
      <c r="N5611" s="33">
        <v>0</v>
      </c>
      <c r="O5611" s="33">
        <v>0</v>
      </c>
      <c r="P5611" s="33">
        <f t="shared" si="1019" ref="P5611:P5674">+J5611+M5611</f>
        <v>82700.5</v>
      </c>
      <c r="Q5611" s="33">
        <f t="shared" si="1020" ref="Q5611:Q5674">+K5611+N5611</f>
        <v>82700.5</v>
      </c>
      <c r="R5611" s="33">
        <f t="shared" si="1021" ref="R5611:R5674">+L5611+O5611</f>
        <v>394468979.92500001</v>
      </c>
      <c r="S5611" s="31"/>
      <c r="T5611" s="30" t="str">
        <f t="shared" si="1022" ref="T5611:T5674">+I5611</f>
        <v>USD</v>
      </c>
      <c r="U5611" s="33">
        <v>0</v>
      </c>
      <c r="V5611" s="33">
        <v>0</v>
      </c>
      <c r="W5611" s="33">
        <v>0</v>
      </c>
      <c r="X5611" s="33">
        <f t="shared" si="1023" ref="X5611:X5674">+P5611+U5611</f>
        <v>82700.5</v>
      </c>
      <c r="Y5611" s="33">
        <f t="shared" si="1024" ref="Y5611:Y5674">+Q5611+V5611</f>
        <v>82700.5</v>
      </c>
      <c r="Z5611" s="33">
        <f t="shared" si="1025" ref="Z5611:Z5674">+R5611+W5611</f>
        <v>394468979.92500001</v>
      </c>
      <c r="AA5611" s="34">
        <f t="shared" si="1026" ref="AA5611:AA5674">+IF(D5611=1,Z5611/$C$4,IF(D5611=2,Z5611/$C$5,IF(D5611=3,Z5611/$C$6,IF(D5611=4,Z5611/$C$7,IF(D5611=5,Z5611/$C$8,IF(D5611=6,Z5611/$C$9))))))</f>
        <v>0.00056880387842720868</v>
      </c>
      <c r="AB5611" s="33" t="s">
        <v>4533</v>
      </c>
      <c r="AC5611" s="64">
        <v>44609</v>
      </c>
      <c r="AD5611" s="33">
        <v>15</v>
      </c>
      <c r="AE5611" s="36">
        <f t="shared" si="1013"/>
        <v>44624</v>
      </c>
    </row>
    <row r="5612" spans="2:31" ht="14.5" hidden="1">
      <c r="B5612" s="48" t="s">
        <v>4601</v>
      </c>
      <c r="C5612" s="30" t="str">
        <f t="shared" si="1017"/>
        <v>(Proveedores estratégicos)</v>
      </c>
      <c r="D5612" s="31">
        <v>4</v>
      </c>
      <c r="E5612" s="49" t="s">
        <v>4602</v>
      </c>
      <c r="F5612" s="30" t="s">
        <v>4603</v>
      </c>
      <c r="G5612" s="50" t="s">
        <v>4604</v>
      </c>
      <c r="H5612" s="51" t="s">
        <v>4612</v>
      </c>
      <c r="I5612" s="31" t="s">
        <v>62</v>
      </c>
      <c r="J5612" s="52">
        <v>88228</v>
      </c>
      <c r="K5612" s="33">
        <f t="shared" si="1018"/>
        <v>88228</v>
      </c>
      <c r="L5612" s="33">
        <f t="shared" si="1016"/>
        <v>420834325.80000001</v>
      </c>
      <c r="M5612" s="33">
        <v>0</v>
      </c>
      <c r="N5612" s="33">
        <v>0</v>
      </c>
      <c r="O5612" s="33">
        <v>0</v>
      </c>
      <c r="P5612" s="33">
        <f t="shared" si="1019"/>
        <v>88228</v>
      </c>
      <c r="Q5612" s="33">
        <f t="shared" si="1020"/>
        <v>88228</v>
      </c>
      <c r="R5612" s="33">
        <f t="shared" si="1021"/>
        <v>420834325.80000001</v>
      </c>
      <c r="S5612" s="31"/>
      <c r="T5612" s="30" t="str">
        <f t="shared" si="1022"/>
        <v>USD</v>
      </c>
      <c r="U5612" s="33">
        <v>0</v>
      </c>
      <c r="V5612" s="33">
        <v>0</v>
      </c>
      <c r="W5612" s="33">
        <v>0</v>
      </c>
      <c r="X5612" s="33">
        <f t="shared" si="1023"/>
        <v>88228</v>
      </c>
      <c r="Y5612" s="33">
        <f t="shared" si="1024"/>
        <v>88228</v>
      </c>
      <c r="Z5612" s="33">
        <f t="shared" si="1025"/>
        <v>420834325.80000001</v>
      </c>
      <c r="AA5612" s="34">
        <f t="shared" si="1026"/>
        <v>0.00060682134431926983</v>
      </c>
      <c r="AB5612" s="33" t="s">
        <v>4533</v>
      </c>
      <c r="AC5612" s="64">
        <v>44685</v>
      </c>
      <c r="AD5612" s="33">
        <v>15</v>
      </c>
      <c r="AE5612" s="36">
        <f t="shared" si="1013"/>
        <v>44700</v>
      </c>
    </row>
    <row r="5613" spans="2:31" ht="14.5" hidden="1">
      <c r="B5613" s="48" t="s">
        <v>4601</v>
      </c>
      <c r="C5613" s="30" t="str">
        <f t="shared" si="1017"/>
        <v>(Proveedores estratégicos)</v>
      </c>
      <c r="D5613" s="31">
        <v>4</v>
      </c>
      <c r="E5613" s="49" t="s">
        <v>4602</v>
      </c>
      <c r="F5613" s="30" t="s">
        <v>4603</v>
      </c>
      <c r="G5613" s="50" t="s">
        <v>4604</v>
      </c>
      <c r="H5613" s="51" t="s">
        <v>4613</v>
      </c>
      <c r="I5613" s="31" t="s">
        <v>62</v>
      </c>
      <c r="J5613" s="52">
        <v>82700.5</v>
      </c>
      <c r="K5613" s="33">
        <f t="shared" si="1018"/>
        <v>82700.5</v>
      </c>
      <c r="L5613" s="33">
        <f t="shared" si="1016"/>
        <v>394468979.92500001</v>
      </c>
      <c r="M5613" s="33">
        <v>0</v>
      </c>
      <c r="N5613" s="33">
        <v>0</v>
      </c>
      <c r="O5613" s="33">
        <v>0</v>
      </c>
      <c r="P5613" s="33">
        <f t="shared" si="1019"/>
        <v>82700.5</v>
      </c>
      <c r="Q5613" s="33">
        <f t="shared" si="1020"/>
        <v>82700.5</v>
      </c>
      <c r="R5613" s="33">
        <f t="shared" si="1021"/>
        <v>394468979.92500001</v>
      </c>
      <c r="S5613" s="31"/>
      <c r="T5613" s="30" t="str">
        <f t="shared" si="1022"/>
        <v>USD</v>
      </c>
      <c r="U5613" s="33">
        <v>0</v>
      </c>
      <c r="V5613" s="33">
        <v>0</v>
      </c>
      <c r="W5613" s="33">
        <v>0</v>
      </c>
      <c r="X5613" s="33">
        <f t="shared" si="1023"/>
        <v>82700.5</v>
      </c>
      <c r="Y5613" s="33">
        <f t="shared" si="1024"/>
        <v>82700.5</v>
      </c>
      <c r="Z5613" s="33">
        <f t="shared" si="1025"/>
        <v>394468979.92500001</v>
      </c>
      <c r="AA5613" s="34">
        <f t="shared" si="1026"/>
        <v>0.00056880387842720868</v>
      </c>
      <c r="AB5613" s="33" t="s">
        <v>4533</v>
      </c>
      <c r="AC5613" s="64">
        <v>44609</v>
      </c>
      <c r="AD5613" s="33">
        <v>15</v>
      </c>
      <c r="AE5613" s="36">
        <f t="shared" si="1013"/>
        <v>44624</v>
      </c>
    </row>
    <row r="5614" spans="2:31" ht="14.5" hidden="1">
      <c r="B5614" s="48" t="s">
        <v>4601</v>
      </c>
      <c r="C5614" s="30" t="str">
        <f t="shared" si="1017"/>
        <v>(Proveedores estratégicos)</v>
      </c>
      <c r="D5614" s="31">
        <v>4</v>
      </c>
      <c r="E5614" s="49" t="s">
        <v>4602</v>
      </c>
      <c r="F5614" s="30" t="s">
        <v>4603</v>
      </c>
      <c r="G5614" s="50" t="s">
        <v>4604</v>
      </c>
      <c r="H5614" s="51" t="s">
        <v>4614</v>
      </c>
      <c r="I5614" s="31" t="s">
        <v>62</v>
      </c>
      <c r="J5614" s="52">
        <v>88228</v>
      </c>
      <c r="K5614" s="33">
        <f t="shared" si="1018"/>
        <v>88228</v>
      </c>
      <c r="L5614" s="33">
        <f t="shared" si="1016"/>
        <v>420834325.80000001</v>
      </c>
      <c r="M5614" s="33">
        <v>0</v>
      </c>
      <c r="N5614" s="33">
        <v>0</v>
      </c>
      <c r="O5614" s="33">
        <v>0</v>
      </c>
      <c r="P5614" s="33">
        <f t="shared" si="1019"/>
        <v>88228</v>
      </c>
      <c r="Q5614" s="33">
        <f t="shared" si="1020"/>
        <v>88228</v>
      </c>
      <c r="R5614" s="33">
        <f t="shared" si="1021"/>
        <v>420834325.80000001</v>
      </c>
      <c r="S5614" s="31"/>
      <c r="T5614" s="30" t="str">
        <f t="shared" si="1022"/>
        <v>USD</v>
      </c>
      <c r="U5614" s="33">
        <v>0</v>
      </c>
      <c r="V5614" s="33">
        <v>0</v>
      </c>
      <c r="W5614" s="33">
        <v>0</v>
      </c>
      <c r="X5614" s="33">
        <f t="shared" si="1023"/>
        <v>88228</v>
      </c>
      <c r="Y5614" s="33">
        <f t="shared" si="1024"/>
        <v>88228</v>
      </c>
      <c r="Z5614" s="33">
        <f t="shared" si="1025"/>
        <v>420834325.80000001</v>
      </c>
      <c r="AA5614" s="34">
        <f t="shared" si="1026"/>
        <v>0.00060682134431926983</v>
      </c>
      <c r="AB5614" s="33" t="s">
        <v>4533</v>
      </c>
      <c r="AC5614" s="64">
        <v>44685</v>
      </c>
      <c r="AD5614" s="33">
        <v>15</v>
      </c>
      <c r="AE5614" s="36">
        <f t="shared" si="1013"/>
        <v>44700</v>
      </c>
    </row>
    <row r="5615" spans="2:31" ht="14.5" hidden="1">
      <c r="B5615" s="48" t="s">
        <v>4601</v>
      </c>
      <c r="C5615" s="30" t="str">
        <f t="shared" si="1017"/>
        <v>(Proveedores estratégicos)</v>
      </c>
      <c r="D5615" s="31">
        <v>4</v>
      </c>
      <c r="E5615" s="49" t="s">
        <v>4602</v>
      </c>
      <c r="F5615" s="30" t="s">
        <v>4603</v>
      </c>
      <c r="G5615" s="50" t="s">
        <v>4604</v>
      </c>
      <c r="H5615" s="51" t="s">
        <v>4615</v>
      </c>
      <c r="I5615" s="31" t="s">
        <v>62</v>
      </c>
      <c r="J5615" s="52">
        <v>82700.5</v>
      </c>
      <c r="K5615" s="33">
        <f t="shared" si="1018"/>
        <v>82700.5</v>
      </c>
      <c r="L5615" s="33">
        <f t="shared" si="1016"/>
        <v>394468979.92500001</v>
      </c>
      <c r="M5615" s="33">
        <v>0</v>
      </c>
      <c r="N5615" s="33">
        <v>0</v>
      </c>
      <c r="O5615" s="33">
        <v>0</v>
      </c>
      <c r="P5615" s="33">
        <f t="shared" si="1019"/>
        <v>82700.5</v>
      </c>
      <c r="Q5615" s="33">
        <f t="shared" si="1020"/>
        <v>82700.5</v>
      </c>
      <c r="R5615" s="33">
        <f t="shared" si="1021"/>
        <v>394468979.92500001</v>
      </c>
      <c r="S5615" s="31"/>
      <c r="T5615" s="30" t="str">
        <f t="shared" si="1022"/>
        <v>USD</v>
      </c>
      <c r="U5615" s="33">
        <v>0</v>
      </c>
      <c r="V5615" s="33">
        <v>0</v>
      </c>
      <c r="W5615" s="33">
        <v>0</v>
      </c>
      <c r="X5615" s="33">
        <f t="shared" si="1023"/>
        <v>82700.5</v>
      </c>
      <c r="Y5615" s="33">
        <f t="shared" si="1024"/>
        <v>82700.5</v>
      </c>
      <c r="Z5615" s="33">
        <f t="shared" si="1025"/>
        <v>394468979.92500001</v>
      </c>
      <c r="AA5615" s="34">
        <f t="shared" si="1026"/>
        <v>0.00056880387842720868</v>
      </c>
      <c r="AB5615" s="33" t="s">
        <v>4533</v>
      </c>
      <c r="AC5615" s="64">
        <v>44609</v>
      </c>
      <c r="AD5615" s="33">
        <v>15</v>
      </c>
      <c r="AE5615" s="36">
        <f t="shared" si="1013"/>
        <v>44624</v>
      </c>
    </row>
    <row r="5616" spans="2:31" ht="14.5" hidden="1">
      <c r="B5616" s="48" t="s">
        <v>4601</v>
      </c>
      <c r="C5616" s="30" t="str">
        <f t="shared" si="1017"/>
        <v>(Proveedores estratégicos)</v>
      </c>
      <c r="D5616" s="31">
        <v>4</v>
      </c>
      <c r="E5616" s="49" t="s">
        <v>4602</v>
      </c>
      <c r="F5616" s="30" t="s">
        <v>4603</v>
      </c>
      <c r="G5616" s="50" t="s">
        <v>4604</v>
      </c>
      <c r="H5616" s="51" t="s">
        <v>4616</v>
      </c>
      <c r="I5616" s="31" t="s">
        <v>62</v>
      </c>
      <c r="J5616" s="52">
        <v>88264</v>
      </c>
      <c r="K5616" s="33">
        <f t="shared" si="1018"/>
        <v>88264</v>
      </c>
      <c r="L5616" s="33">
        <f t="shared" si="1016"/>
        <v>421006040.40000004</v>
      </c>
      <c r="M5616" s="33">
        <v>0</v>
      </c>
      <c r="N5616" s="33">
        <v>0</v>
      </c>
      <c r="O5616" s="33">
        <v>0</v>
      </c>
      <c r="P5616" s="33">
        <f t="shared" si="1019"/>
        <v>88264</v>
      </c>
      <c r="Q5616" s="33">
        <f t="shared" si="1020"/>
        <v>88264</v>
      </c>
      <c r="R5616" s="33">
        <f t="shared" si="1021"/>
        <v>421006040.40000004</v>
      </c>
      <c r="S5616" s="31"/>
      <c r="T5616" s="30" t="str">
        <f t="shared" si="1022"/>
        <v>USD</v>
      </c>
      <c r="U5616" s="33">
        <v>0</v>
      </c>
      <c r="V5616" s="33">
        <v>0</v>
      </c>
      <c r="W5616" s="33">
        <v>0</v>
      </c>
      <c r="X5616" s="33">
        <f t="shared" si="1023"/>
        <v>88264</v>
      </c>
      <c r="Y5616" s="33">
        <f t="shared" si="1024"/>
        <v>88264</v>
      </c>
      <c r="Z5616" s="33">
        <f t="shared" si="1025"/>
        <v>421006040.40000004</v>
      </c>
      <c r="AA5616" s="34">
        <f t="shared" si="1026"/>
        <v>0.0006070689478963145</v>
      </c>
      <c r="AB5616" s="33" t="s">
        <v>4533</v>
      </c>
      <c r="AC5616" s="64">
        <v>44685</v>
      </c>
      <c r="AD5616" s="33">
        <v>15</v>
      </c>
      <c r="AE5616" s="36">
        <f t="shared" si="1013"/>
        <v>44700</v>
      </c>
    </row>
    <row r="5617" spans="2:31" ht="14.5" hidden="1">
      <c r="B5617" s="48" t="s">
        <v>4601</v>
      </c>
      <c r="C5617" s="30" t="str">
        <f t="shared" si="1017"/>
        <v>(Proveedores estratégicos)</v>
      </c>
      <c r="D5617" s="31">
        <v>4</v>
      </c>
      <c r="E5617" s="49" t="s">
        <v>4602</v>
      </c>
      <c r="F5617" s="30" t="s">
        <v>4603</v>
      </c>
      <c r="G5617" s="50" t="s">
        <v>4604</v>
      </c>
      <c r="H5617" s="51" t="s">
        <v>4617</v>
      </c>
      <c r="I5617" s="31" t="s">
        <v>62</v>
      </c>
      <c r="J5617" s="52">
        <v>290918.5</v>
      </c>
      <c r="K5617" s="33">
        <f t="shared" si="1018"/>
        <v>290918.5</v>
      </c>
      <c r="L5617" s="33">
        <f t="shared" si="1016"/>
        <v>1387637607.2250001</v>
      </c>
      <c r="M5617" s="33">
        <v>0</v>
      </c>
      <c r="N5617" s="33">
        <v>0</v>
      </c>
      <c r="O5617" s="33">
        <v>0</v>
      </c>
      <c r="P5617" s="33">
        <f t="shared" si="1019"/>
        <v>290918.5</v>
      </c>
      <c r="Q5617" s="33">
        <f t="shared" si="1020"/>
        <v>290918.5</v>
      </c>
      <c r="R5617" s="33">
        <f t="shared" si="1021"/>
        <v>1387637607.2250001</v>
      </c>
      <c r="S5617" s="31"/>
      <c r="T5617" s="30" t="str">
        <f t="shared" si="1022"/>
        <v>USD</v>
      </c>
      <c r="U5617" s="33">
        <v>0</v>
      </c>
      <c r="V5617" s="33">
        <v>0</v>
      </c>
      <c r="W5617" s="33">
        <v>0</v>
      </c>
      <c r="X5617" s="33">
        <f t="shared" si="1023"/>
        <v>290918.5</v>
      </c>
      <c r="Y5617" s="33">
        <f t="shared" si="1024"/>
        <v>290918.5</v>
      </c>
      <c r="Z5617" s="33">
        <f t="shared" si="1025"/>
        <v>1387637607.2250001</v>
      </c>
      <c r="AA5617" s="34">
        <f t="shared" si="1026"/>
        <v>0.0020009017007905144</v>
      </c>
      <c r="AB5617" s="33" t="s">
        <v>4533</v>
      </c>
      <c r="AC5617" s="64">
        <v>44917</v>
      </c>
      <c r="AD5617" s="33">
        <v>15</v>
      </c>
      <c r="AE5617" s="36">
        <f t="shared" si="1013"/>
        <v>44932</v>
      </c>
    </row>
    <row r="5618" spans="2:31" ht="14.5" hidden="1">
      <c r="B5618" s="48" t="s">
        <v>4601</v>
      </c>
      <c r="C5618" s="30" t="str">
        <f t="shared" si="1017"/>
        <v>(Proveedores estratégicos)</v>
      </c>
      <c r="D5618" s="31">
        <v>4</v>
      </c>
      <c r="E5618" s="49" t="s">
        <v>4602</v>
      </c>
      <c r="F5618" s="30" t="s">
        <v>4603</v>
      </c>
      <c r="G5618" s="50" t="s">
        <v>4604</v>
      </c>
      <c r="H5618" s="51" t="s">
        <v>4618</v>
      </c>
      <c r="I5618" s="31" t="s">
        <v>62</v>
      </c>
      <c r="J5618" s="52">
        <v>313028.5</v>
      </c>
      <c r="K5618" s="33">
        <f t="shared" si="1018"/>
        <v>313028.5</v>
      </c>
      <c r="L5618" s="33">
        <f t="shared" si="1016"/>
        <v>1493098990.7250001</v>
      </c>
      <c r="M5618" s="33">
        <v>0</v>
      </c>
      <c r="N5618" s="33">
        <v>0</v>
      </c>
      <c r="O5618" s="33">
        <v>0</v>
      </c>
      <c r="P5618" s="33">
        <f t="shared" si="1019"/>
        <v>313028.5</v>
      </c>
      <c r="Q5618" s="33">
        <f t="shared" si="1020"/>
        <v>313028.5</v>
      </c>
      <c r="R5618" s="33">
        <f t="shared" si="1021"/>
        <v>1493098990.7250001</v>
      </c>
      <c r="S5618" s="31"/>
      <c r="T5618" s="30" t="str">
        <f t="shared" si="1022"/>
        <v>USD</v>
      </c>
      <c r="U5618" s="33">
        <v>0</v>
      </c>
      <c r="V5618" s="33">
        <v>0</v>
      </c>
      <c r="W5618" s="33">
        <v>0</v>
      </c>
      <c r="X5618" s="33">
        <f t="shared" si="1023"/>
        <v>313028.5</v>
      </c>
      <c r="Y5618" s="33">
        <f t="shared" si="1024"/>
        <v>313028.5</v>
      </c>
      <c r="Z5618" s="33">
        <f t="shared" si="1025"/>
        <v>1493098990.7250001</v>
      </c>
      <c r="AA5618" s="34">
        <f t="shared" si="1026"/>
        <v>0.0021529715643587586</v>
      </c>
      <c r="AB5618" s="33" t="s">
        <v>4533</v>
      </c>
      <c r="AC5618" s="64">
        <v>44917</v>
      </c>
      <c r="AD5618" s="33">
        <v>15</v>
      </c>
      <c r="AE5618" s="36">
        <f t="shared" si="1013"/>
        <v>44932</v>
      </c>
    </row>
    <row r="5619" spans="2:31" ht="14.5" hidden="1">
      <c r="B5619" s="48" t="s">
        <v>4601</v>
      </c>
      <c r="C5619" s="30" t="str">
        <f t="shared" si="1017"/>
        <v>(Proveedores estratégicos)</v>
      </c>
      <c r="D5619" s="31">
        <v>4</v>
      </c>
      <c r="E5619" s="49" t="s">
        <v>4602</v>
      </c>
      <c r="F5619" s="30" t="s">
        <v>4603</v>
      </c>
      <c r="G5619" s="50" t="s">
        <v>4604</v>
      </c>
      <c r="H5619" s="59" t="s">
        <v>4619</v>
      </c>
      <c r="I5619" s="31" t="s">
        <v>62</v>
      </c>
      <c r="J5619" s="60">
        <v>290918.185</v>
      </c>
      <c r="K5619" s="33">
        <f t="shared" si="1018"/>
        <v>290918.185</v>
      </c>
      <c r="L5619" s="33">
        <f t="shared" si="1016"/>
        <v>1387636104.72225</v>
      </c>
      <c r="M5619" s="33">
        <v>0</v>
      </c>
      <c r="N5619" s="33">
        <v>0</v>
      </c>
      <c r="O5619" s="33">
        <v>0</v>
      </c>
      <c r="P5619" s="33">
        <f t="shared" si="1019"/>
        <v>290918.185</v>
      </c>
      <c r="Q5619" s="33">
        <f t="shared" si="1020"/>
        <v>290918.185</v>
      </c>
      <c r="R5619" s="33">
        <f t="shared" si="1021"/>
        <v>1387636104.72225</v>
      </c>
      <c r="S5619" s="31"/>
      <c r="T5619" s="30" t="str">
        <f t="shared" si="1022"/>
        <v>USD</v>
      </c>
      <c r="U5619" s="33">
        <v>0</v>
      </c>
      <c r="V5619" s="33">
        <v>0</v>
      </c>
      <c r="W5619" s="33">
        <v>0</v>
      </c>
      <c r="X5619" s="33">
        <f t="shared" si="1023"/>
        <v>290918.185</v>
      </c>
      <c r="Y5619" s="33">
        <f t="shared" si="1024"/>
        <v>290918.185</v>
      </c>
      <c r="Z5619" s="33">
        <f t="shared" si="1025"/>
        <v>1387636104.72225</v>
      </c>
      <c r="AA5619" s="34">
        <f t="shared" si="1026"/>
        <v>0.002000899534259215</v>
      </c>
      <c r="AB5619" s="33" t="s">
        <v>4533</v>
      </c>
      <c r="AC5619" s="64">
        <v>44958</v>
      </c>
      <c r="AD5619" s="33">
        <v>15</v>
      </c>
      <c r="AE5619" s="36">
        <f t="shared" si="1013"/>
        <v>44973</v>
      </c>
    </row>
    <row r="5620" spans="2:31" ht="14.5" hidden="1">
      <c r="B5620" s="48" t="s">
        <v>4601</v>
      </c>
      <c r="C5620" s="30" t="str">
        <f t="shared" si="1017"/>
        <v>(Proveedores estratégicos)</v>
      </c>
      <c r="D5620" s="31">
        <v>4</v>
      </c>
      <c r="E5620" s="49" t="s">
        <v>4602</v>
      </c>
      <c r="F5620" s="30" t="s">
        <v>4603</v>
      </c>
      <c r="G5620" s="50" t="s">
        <v>4604</v>
      </c>
      <c r="H5620" s="59" t="s">
        <v>4620</v>
      </c>
      <c r="I5620" s="31" t="s">
        <v>62</v>
      </c>
      <c r="J5620" s="60">
        <v>313028.185</v>
      </c>
      <c r="K5620" s="33">
        <f t="shared" si="1018"/>
        <v>313028.185</v>
      </c>
      <c r="L5620" s="33">
        <f t="shared" si="1016"/>
        <v>1493097488.22225</v>
      </c>
      <c r="M5620" s="33">
        <v>0</v>
      </c>
      <c r="N5620" s="33">
        <v>0</v>
      </c>
      <c r="O5620" s="33">
        <v>0</v>
      </c>
      <c r="P5620" s="33">
        <f t="shared" si="1019"/>
        <v>313028.185</v>
      </c>
      <c r="Q5620" s="33">
        <f t="shared" si="1020"/>
        <v>313028.185</v>
      </c>
      <c r="R5620" s="33">
        <f t="shared" si="1021"/>
        <v>1493097488.22225</v>
      </c>
      <c r="S5620" s="31"/>
      <c r="T5620" s="30" t="str">
        <f t="shared" si="1022"/>
        <v>USD</v>
      </c>
      <c r="U5620" s="33">
        <v>0</v>
      </c>
      <c r="V5620" s="33">
        <v>0</v>
      </c>
      <c r="W5620" s="33">
        <v>0</v>
      </c>
      <c r="X5620" s="33">
        <f t="shared" si="1023"/>
        <v>313028.185</v>
      </c>
      <c r="Y5620" s="33">
        <f t="shared" si="1024"/>
        <v>313028.185</v>
      </c>
      <c r="Z5620" s="33">
        <f t="shared" si="1025"/>
        <v>1493097488.22225</v>
      </c>
      <c r="AA5620" s="34">
        <f t="shared" si="1026"/>
        <v>0.0021529693978274591</v>
      </c>
      <c r="AB5620" s="33" t="s">
        <v>4533</v>
      </c>
      <c r="AC5620" s="64">
        <v>44958</v>
      </c>
      <c r="AD5620" s="33">
        <v>15</v>
      </c>
      <c r="AE5620" s="36">
        <f t="shared" si="1013"/>
        <v>44973</v>
      </c>
    </row>
    <row r="5621" spans="2:31" ht="14.5" hidden="1">
      <c r="B5621" s="57" t="s">
        <v>4621</v>
      </c>
      <c r="C5621" s="30" t="str">
        <f t="shared" si="1017"/>
        <v>(Proveedores estratégicos)</v>
      </c>
      <c r="D5621" s="31">
        <v>4</v>
      </c>
      <c r="E5621" s="65">
        <v>444444046</v>
      </c>
      <c r="F5621" s="66" t="s">
        <v>4622</v>
      </c>
      <c r="G5621" s="67" t="s">
        <v>4604</v>
      </c>
      <c r="H5621" s="50" t="s">
        <v>4623</v>
      </c>
      <c r="I5621" s="31" t="s">
        <v>62</v>
      </c>
      <c r="J5621" s="52">
        <v>5486751.5663115559</v>
      </c>
      <c r="K5621" s="33">
        <f t="shared" si="1018"/>
        <v>5486751.5663115559</v>
      </c>
      <c r="L5621" s="33">
        <f t="shared" si="1016"/>
        <v>26170981958.571178</v>
      </c>
      <c r="M5621" s="33">
        <v>0</v>
      </c>
      <c r="N5621" s="33">
        <v>0</v>
      </c>
      <c r="O5621" s="33">
        <v>0</v>
      </c>
      <c r="P5621" s="33">
        <f t="shared" si="1019"/>
        <v>5486751.5663115559</v>
      </c>
      <c r="Q5621" s="33">
        <f t="shared" si="1020"/>
        <v>5486751.5663115559</v>
      </c>
      <c r="R5621" s="33">
        <f t="shared" si="1021"/>
        <v>26170981958.571178</v>
      </c>
      <c r="S5621" s="31"/>
      <c r="T5621" s="30" t="str">
        <f t="shared" si="1022"/>
        <v>USD</v>
      </c>
      <c r="U5621" s="33">
        <v>0</v>
      </c>
      <c r="V5621" s="33">
        <v>0</v>
      </c>
      <c r="W5621" s="33">
        <v>0</v>
      </c>
      <c r="X5621" s="33">
        <f t="shared" si="1023"/>
        <v>5486751.5663115559</v>
      </c>
      <c r="Y5621" s="33">
        <f t="shared" si="1024"/>
        <v>5486751.5663115559</v>
      </c>
      <c r="Z5621" s="33">
        <f t="shared" si="1025"/>
        <v>26170981958.571178</v>
      </c>
      <c r="AA5621" s="34">
        <f t="shared" si="1026"/>
        <v>0.03773720317149927</v>
      </c>
      <c r="AB5621" s="33" t="s">
        <v>4533</v>
      </c>
      <c r="AC5621" s="63">
        <v>44561</v>
      </c>
      <c r="AD5621" s="33">
        <v>15</v>
      </c>
      <c r="AE5621" s="36">
        <f t="shared" si="1013"/>
        <v>44576</v>
      </c>
    </row>
    <row r="5622" spans="2:31" ht="14.5" hidden="1">
      <c r="B5622" s="57" t="s">
        <v>4621</v>
      </c>
      <c r="C5622" s="30" t="str">
        <f t="shared" si="1017"/>
        <v>(Proveedores estratégicos)</v>
      </c>
      <c r="D5622" s="31">
        <v>4</v>
      </c>
      <c r="E5622" s="65">
        <v>444444046</v>
      </c>
      <c r="F5622" s="66" t="s">
        <v>4622</v>
      </c>
      <c r="G5622" s="67" t="s">
        <v>4604</v>
      </c>
      <c r="H5622" s="50" t="s">
        <v>4623</v>
      </c>
      <c r="I5622" s="31" t="s">
        <v>62</v>
      </c>
      <c r="J5622" s="52">
        <v>5751458.8983861459</v>
      </c>
      <c r="K5622" s="33">
        <f t="shared" si="1018"/>
        <v>5751458.8983861459</v>
      </c>
      <c r="L5622" s="33">
        <f t="shared" si="1016"/>
        <v>27433596226.467159</v>
      </c>
      <c r="M5622" s="33">
        <v>0</v>
      </c>
      <c r="N5622" s="33">
        <v>0</v>
      </c>
      <c r="O5622" s="33">
        <v>0</v>
      </c>
      <c r="P5622" s="33">
        <f t="shared" si="1019"/>
        <v>5751458.8983861459</v>
      </c>
      <c r="Q5622" s="33">
        <f t="shared" si="1020"/>
        <v>5751458.8983861459</v>
      </c>
      <c r="R5622" s="33">
        <f t="shared" si="1021"/>
        <v>27433596226.467159</v>
      </c>
      <c r="S5622" s="31"/>
      <c r="T5622" s="30" t="str">
        <f t="shared" si="1022"/>
        <v>USD</v>
      </c>
      <c r="U5622" s="33">
        <v>0</v>
      </c>
      <c r="V5622" s="33">
        <v>0</v>
      </c>
      <c r="W5622" s="33">
        <v>0</v>
      </c>
      <c r="X5622" s="33">
        <f t="shared" si="1023"/>
        <v>5751458.8983861459</v>
      </c>
      <c r="Y5622" s="33">
        <f t="shared" si="1024"/>
        <v>5751458.8983861459</v>
      </c>
      <c r="Z5622" s="33">
        <f t="shared" si="1025"/>
        <v>27433596226.467159</v>
      </c>
      <c r="AA5622" s="34">
        <f t="shared" si="1026"/>
        <v>0.039557827679599533</v>
      </c>
      <c r="AB5622" s="33" t="s">
        <v>4533</v>
      </c>
      <c r="AC5622" s="63">
        <v>44561</v>
      </c>
      <c r="AD5622" s="33">
        <v>15</v>
      </c>
      <c r="AE5622" s="36">
        <f t="shared" si="1013"/>
        <v>44576</v>
      </c>
    </row>
    <row r="5623" spans="2:31" ht="14.5" hidden="1">
      <c r="B5623" s="57" t="s">
        <v>4621</v>
      </c>
      <c r="C5623" s="30" t="str">
        <f t="shared" si="1017"/>
        <v>(Proveedores estratégicos)</v>
      </c>
      <c r="D5623" s="31">
        <v>4</v>
      </c>
      <c r="E5623" s="65">
        <v>444444046</v>
      </c>
      <c r="F5623" s="66" t="s">
        <v>4622</v>
      </c>
      <c r="G5623" s="67" t="s">
        <v>4604</v>
      </c>
      <c r="H5623" s="50" t="s">
        <v>4623</v>
      </c>
      <c r="I5623" s="31" t="s">
        <v>62</v>
      </c>
      <c r="J5623" s="52">
        <v>5330915.1266670842</v>
      </c>
      <c r="K5623" s="33">
        <f t="shared" si="1018"/>
        <v>5330915.1266670842</v>
      </c>
      <c r="L5623" s="33">
        <f t="shared" si="1016"/>
        <v>25427665516.932995</v>
      </c>
      <c r="M5623" s="33">
        <v>0</v>
      </c>
      <c r="N5623" s="33">
        <v>0</v>
      </c>
      <c r="O5623" s="33">
        <v>0</v>
      </c>
      <c r="P5623" s="33">
        <f t="shared" si="1019"/>
        <v>5330915.1266670842</v>
      </c>
      <c r="Q5623" s="33">
        <f t="shared" si="1020"/>
        <v>5330915.1266670842</v>
      </c>
      <c r="R5623" s="33">
        <f t="shared" si="1021"/>
        <v>25427665516.932995</v>
      </c>
      <c r="S5623" s="31"/>
      <c r="T5623" s="30" t="str">
        <f t="shared" si="1022"/>
        <v>USD</v>
      </c>
      <c r="U5623" s="33">
        <v>0</v>
      </c>
      <c r="V5623" s="33">
        <v>0</v>
      </c>
      <c r="W5623" s="33">
        <v>0</v>
      </c>
      <c r="X5623" s="33">
        <f t="shared" si="1023"/>
        <v>5330915.1266670842</v>
      </c>
      <c r="Y5623" s="33">
        <f t="shared" si="1024"/>
        <v>5330915.1266670842</v>
      </c>
      <c r="Z5623" s="33">
        <f t="shared" si="1025"/>
        <v>25427665516.932995</v>
      </c>
      <c r="AA5623" s="34">
        <f t="shared" si="1026"/>
        <v>0.036665379285669521</v>
      </c>
      <c r="AB5623" s="33" t="s">
        <v>4533</v>
      </c>
      <c r="AC5623" s="63">
        <v>44561</v>
      </c>
      <c r="AD5623" s="33">
        <v>15</v>
      </c>
      <c r="AE5623" s="36">
        <f t="shared" si="1013"/>
        <v>44576</v>
      </c>
    </row>
    <row r="5624" spans="2:31" ht="14.5" hidden="1">
      <c r="B5624" s="57" t="s">
        <v>4621</v>
      </c>
      <c r="C5624" s="30" t="str">
        <f t="shared" si="1017"/>
        <v>(Proveedores estratégicos)</v>
      </c>
      <c r="D5624" s="31">
        <v>4</v>
      </c>
      <c r="E5624" s="65">
        <v>444444046</v>
      </c>
      <c r="F5624" s="66" t="s">
        <v>4622</v>
      </c>
      <c r="G5624" s="67" t="s">
        <v>4604</v>
      </c>
      <c r="H5624" s="50" t="s">
        <v>4623</v>
      </c>
      <c r="I5624" s="31" t="s">
        <v>62</v>
      </c>
      <c r="J5624" s="52">
        <v>5707533.6876565199</v>
      </c>
      <c r="K5624" s="33">
        <f t="shared" si="1018"/>
        <v>5707533.6876565199</v>
      </c>
      <c r="L5624" s="33">
        <f t="shared" si="1016"/>
        <v>27224079560.068455</v>
      </c>
      <c r="M5624" s="33">
        <v>0</v>
      </c>
      <c r="N5624" s="33">
        <v>0</v>
      </c>
      <c r="O5624" s="33">
        <v>0</v>
      </c>
      <c r="P5624" s="33">
        <f t="shared" si="1019"/>
        <v>5707533.6876565199</v>
      </c>
      <c r="Q5624" s="33">
        <f t="shared" si="1020"/>
        <v>5707533.6876565199</v>
      </c>
      <c r="R5624" s="33">
        <f t="shared" si="1021"/>
        <v>27224079560.068455</v>
      </c>
      <c r="S5624" s="31"/>
      <c r="T5624" s="30" t="str">
        <f t="shared" si="1022"/>
        <v>USD</v>
      </c>
      <c r="U5624" s="33">
        <v>0</v>
      </c>
      <c r="V5624" s="33">
        <v>0</v>
      </c>
      <c r="W5624" s="33">
        <v>0</v>
      </c>
      <c r="X5624" s="33">
        <f t="shared" si="1023"/>
        <v>5707533.6876565199</v>
      </c>
      <c r="Y5624" s="33">
        <f t="shared" si="1024"/>
        <v>5707533.6876565199</v>
      </c>
      <c r="Z5624" s="33">
        <f t="shared" si="1025"/>
        <v>27224079560.068455</v>
      </c>
      <c r="AA5624" s="34">
        <f t="shared" si="1026"/>
        <v>0.039255715476846906</v>
      </c>
      <c r="AB5624" s="33" t="s">
        <v>4533</v>
      </c>
      <c r="AC5624" s="63">
        <v>44561</v>
      </c>
      <c r="AD5624" s="33">
        <v>15</v>
      </c>
      <c r="AE5624" s="36">
        <f t="shared" si="1013"/>
        <v>44576</v>
      </c>
    </row>
    <row r="5625" spans="2:31" ht="14.5" hidden="1">
      <c r="B5625" s="57" t="s">
        <v>4621</v>
      </c>
      <c r="C5625" s="30" t="str">
        <f t="shared" si="1017"/>
        <v>(Proveedores estratégicos)</v>
      </c>
      <c r="D5625" s="31">
        <v>4</v>
      </c>
      <c r="E5625" s="65">
        <v>444444046</v>
      </c>
      <c r="F5625" s="66" t="s">
        <v>4622</v>
      </c>
      <c r="G5625" s="67" t="s">
        <v>4604</v>
      </c>
      <c r="H5625" s="50" t="s">
        <v>4623</v>
      </c>
      <c r="I5625" s="31" t="s">
        <v>62</v>
      </c>
      <c r="J5625" s="52">
        <v>5538948.1749340491</v>
      </c>
      <c r="K5625" s="33">
        <f t="shared" si="1018"/>
        <v>5538948.1749340491</v>
      </c>
      <c r="L5625" s="33">
        <f t="shared" si="1016"/>
        <v>26419951952.209175</v>
      </c>
      <c r="M5625" s="33">
        <v>0</v>
      </c>
      <c r="N5625" s="33">
        <v>0</v>
      </c>
      <c r="O5625" s="33">
        <v>0</v>
      </c>
      <c r="P5625" s="33">
        <f t="shared" si="1019"/>
        <v>5538948.1749340491</v>
      </c>
      <c r="Q5625" s="33">
        <f t="shared" si="1020"/>
        <v>5538948.1749340491</v>
      </c>
      <c r="R5625" s="33">
        <f t="shared" si="1021"/>
        <v>26419951952.209175</v>
      </c>
      <c r="S5625" s="31"/>
      <c r="T5625" s="30" t="str">
        <f t="shared" si="1022"/>
        <v>USD</v>
      </c>
      <c r="U5625" s="33">
        <v>0</v>
      </c>
      <c r="V5625" s="33">
        <v>0</v>
      </c>
      <c r="W5625" s="33">
        <v>0</v>
      </c>
      <c r="X5625" s="33">
        <f t="shared" si="1023"/>
        <v>5538948.1749340491</v>
      </c>
      <c r="Y5625" s="33">
        <f t="shared" si="1024"/>
        <v>5538948.1749340491</v>
      </c>
      <c r="Z5625" s="33">
        <f t="shared" si="1025"/>
        <v>26419951952.209175</v>
      </c>
      <c r="AA5625" s="34">
        <f t="shared" si="1026"/>
        <v>0.038096205032736155</v>
      </c>
      <c r="AB5625" s="33" t="s">
        <v>4533</v>
      </c>
      <c r="AC5625" s="63">
        <v>44561</v>
      </c>
      <c r="AD5625" s="33">
        <v>15</v>
      </c>
      <c r="AE5625" s="36">
        <f t="shared" si="1013"/>
        <v>44576</v>
      </c>
    </row>
    <row r="5626" spans="2:31" ht="14.5" hidden="1">
      <c r="B5626" s="57" t="s">
        <v>4621</v>
      </c>
      <c r="C5626" s="30" t="str">
        <f t="shared" si="1017"/>
        <v>(Proveedores estratégicos)</v>
      </c>
      <c r="D5626" s="31">
        <v>4</v>
      </c>
      <c r="E5626" s="65">
        <v>444444046</v>
      </c>
      <c r="F5626" s="66" t="s">
        <v>4622</v>
      </c>
      <c r="G5626" s="67" t="s">
        <v>4604</v>
      </c>
      <c r="H5626" s="50" t="s">
        <v>4623</v>
      </c>
      <c r="I5626" s="31" t="s">
        <v>62</v>
      </c>
      <c r="J5626" s="52">
        <v>5915651.0731487609</v>
      </c>
      <c r="K5626" s="33">
        <f t="shared" si="1018"/>
        <v>5915651.0731487609</v>
      </c>
      <c r="L5626" s="33">
        <f t="shared" si="1016"/>
        <v>28216768271.258621</v>
      </c>
      <c r="M5626" s="33">
        <v>0</v>
      </c>
      <c r="N5626" s="33">
        <v>0</v>
      </c>
      <c r="O5626" s="33">
        <v>0</v>
      </c>
      <c r="P5626" s="33">
        <f t="shared" si="1019"/>
        <v>5915651.0731487609</v>
      </c>
      <c r="Q5626" s="33">
        <f t="shared" si="1020"/>
        <v>5915651.0731487609</v>
      </c>
      <c r="R5626" s="33">
        <f t="shared" si="1021"/>
        <v>28216768271.258621</v>
      </c>
      <c r="S5626" s="31"/>
      <c r="T5626" s="30" t="str">
        <f t="shared" si="1022"/>
        <v>USD</v>
      </c>
      <c r="U5626" s="33">
        <v>0</v>
      </c>
      <c r="V5626" s="33">
        <v>0</v>
      </c>
      <c r="W5626" s="33">
        <v>0</v>
      </c>
      <c r="X5626" s="33">
        <f t="shared" si="1023"/>
        <v>5915651.0731487609</v>
      </c>
      <c r="Y5626" s="33">
        <f t="shared" si="1024"/>
        <v>5915651.0731487609</v>
      </c>
      <c r="Z5626" s="33">
        <f t="shared" si="1025"/>
        <v>28216768271.258621</v>
      </c>
      <c r="AA5626" s="34">
        <f t="shared" si="1026"/>
        <v>0.040687121284987332</v>
      </c>
      <c r="AB5626" s="33" t="s">
        <v>4533</v>
      </c>
      <c r="AC5626" s="63">
        <v>44561</v>
      </c>
      <c r="AD5626" s="33">
        <v>15</v>
      </c>
      <c r="AE5626" s="36">
        <f t="shared" si="1013"/>
        <v>44576</v>
      </c>
    </row>
    <row r="5627" spans="2:31" ht="14.5" hidden="1">
      <c r="B5627" s="57" t="s">
        <v>4621</v>
      </c>
      <c r="C5627" s="30" t="str">
        <f t="shared" si="1017"/>
        <v>(Proveedores estratégicos)</v>
      </c>
      <c r="D5627" s="31">
        <v>4</v>
      </c>
      <c r="E5627" s="65">
        <v>444444046</v>
      </c>
      <c r="F5627" s="66" t="s">
        <v>4622</v>
      </c>
      <c r="G5627" s="67" t="s">
        <v>4604</v>
      </c>
      <c r="H5627" s="50" t="s">
        <v>4623</v>
      </c>
      <c r="I5627" s="31" t="s">
        <v>62</v>
      </c>
      <c r="J5627" s="52">
        <v>6593520.3296627747</v>
      </c>
      <c r="K5627" s="33">
        <f t="shared" si="1018"/>
        <v>6593520.3296627747</v>
      </c>
      <c r="L5627" s="33">
        <f t="shared" si="1016"/>
        <v>31450102944.44199</v>
      </c>
      <c r="M5627" s="33">
        <v>0</v>
      </c>
      <c r="N5627" s="33">
        <v>0</v>
      </c>
      <c r="O5627" s="33">
        <v>0</v>
      </c>
      <c r="P5627" s="33">
        <f t="shared" si="1019"/>
        <v>6593520.3296627747</v>
      </c>
      <c r="Q5627" s="33">
        <f t="shared" si="1020"/>
        <v>6593520.3296627747</v>
      </c>
      <c r="R5627" s="33">
        <f t="shared" si="1021"/>
        <v>31450102944.44199</v>
      </c>
      <c r="S5627" s="31"/>
      <c r="T5627" s="30" t="str">
        <f t="shared" si="1022"/>
        <v>USD</v>
      </c>
      <c r="U5627" s="33">
        <v>0</v>
      </c>
      <c r="V5627" s="33">
        <v>0</v>
      </c>
      <c r="W5627" s="33">
        <v>0</v>
      </c>
      <c r="X5627" s="33">
        <f t="shared" si="1023"/>
        <v>6593520.3296627747</v>
      </c>
      <c r="Y5627" s="33">
        <f t="shared" si="1024"/>
        <v>6593520.3296627747</v>
      </c>
      <c r="Z5627" s="33">
        <f t="shared" si="1025"/>
        <v>31450102944.44199</v>
      </c>
      <c r="AA5627" s="34">
        <f t="shared" si="1026"/>
        <v>0.045349422748361068</v>
      </c>
      <c r="AB5627" s="33" t="s">
        <v>4533</v>
      </c>
      <c r="AC5627" s="63">
        <v>44561</v>
      </c>
      <c r="AD5627" s="33">
        <v>15</v>
      </c>
      <c r="AE5627" s="36">
        <f t="shared" si="1013"/>
        <v>44576</v>
      </c>
    </row>
    <row r="5628" spans="2:31" ht="14.5" hidden="1">
      <c r="B5628" s="57" t="s">
        <v>4621</v>
      </c>
      <c r="C5628" s="30" t="str">
        <f t="shared" si="1017"/>
        <v>(Proveedores estratégicos)</v>
      </c>
      <c r="D5628" s="31">
        <v>4</v>
      </c>
      <c r="E5628" s="65">
        <v>444444046</v>
      </c>
      <c r="F5628" s="66" t="s">
        <v>4622</v>
      </c>
      <c r="G5628" s="67" t="s">
        <v>4604</v>
      </c>
      <c r="H5628" s="50" t="s">
        <v>4623</v>
      </c>
      <c r="I5628" s="31" t="s">
        <v>62</v>
      </c>
      <c r="J5628" s="52">
        <v>6828573.0028852271</v>
      </c>
      <c r="K5628" s="33">
        <f t="shared" si="1018"/>
        <v>6828573.0028852271</v>
      </c>
      <c r="L5628" s="33">
        <f t="shared" si="1016"/>
        <v>32571268937.812103</v>
      </c>
      <c r="M5628" s="33">
        <v>0</v>
      </c>
      <c r="N5628" s="33">
        <v>0</v>
      </c>
      <c r="O5628" s="33">
        <v>0</v>
      </c>
      <c r="P5628" s="33">
        <f t="shared" si="1019"/>
        <v>6828573.0028852271</v>
      </c>
      <c r="Q5628" s="33">
        <f t="shared" si="1020"/>
        <v>6828573.0028852271</v>
      </c>
      <c r="R5628" s="33">
        <f t="shared" si="1021"/>
        <v>32571268937.812103</v>
      </c>
      <c r="S5628" s="31"/>
      <c r="T5628" s="30" t="str">
        <f t="shared" si="1022"/>
        <v>USD</v>
      </c>
      <c r="U5628" s="33">
        <v>0</v>
      </c>
      <c r="V5628" s="33">
        <v>0</v>
      </c>
      <c r="W5628" s="33">
        <v>0</v>
      </c>
      <c r="X5628" s="33">
        <f t="shared" si="1023"/>
        <v>6828573.0028852271</v>
      </c>
      <c r="Y5628" s="33">
        <f t="shared" si="1024"/>
        <v>6828573.0028852271</v>
      </c>
      <c r="Z5628" s="33">
        <f t="shared" si="1025"/>
        <v>32571268937.812103</v>
      </c>
      <c r="AA5628" s="34">
        <f t="shared" si="1026"/>
        <v>0.046966086156243897</v>
      </c>
      <c r="AB5628" s="33" t="s">
        <v>4533</v>
      </c>
      <c r="AC5628" s="63">
        <v>44561</v>
      </c>
      <c r="AD5628" s="33">
        <v>15</v>
      </c>
      <c r="AE5628" s="36">
        <f t="shared" si="1013"/>
        <v>44576</v>
      </c>
    </row>
    <row r="5629" spans="2:31" ht="14.5" hidden="1">
      <c r="B5629" s="57" t="s">
        <v>4621</v>
      </c>
      <c r="C5629" s="30" t="str">
        <f t="shared" si="1017"/>
        <v>(Proveedores estratégicos)</v>
      </c>
      <c r="D5629" s="31">
        <v>4</v>
      </c>
      <c r="E5629" s="65">
        <v>444444046</v>
      </c>
      <c r="F5629" s="66" t="s">
        <v>4622</v>
      </c>
      <c r="G5629" s="67" t="s">
        <v>4604</v>
      </c>
      <c r="H5629" s="50" t="s">
        <v>4623</v>
      </c>
      <c r="I5629" s="31" t="s">
        <v>62</v>
      </c>
      <c r="J5629" s="52">
        <v>6714991.133576395</v>
      </c>
      <c r="K5629" s="33">
        <f t="shared" si="1018"/>
        <v>6714991.133576395</v>
      </c>
      <c r="L5629" s="33">
        <f t="shared" si="1016"/>
        <v>32029500458.489368</v>
      </c>
      <c r="M5629" s="33">
        <v>0</v>
      </c>
      <c r="N5629" s="33">
        <v>0</v>
      </c>
      <c r="O5629" s="33">
        <v>0</v>
      </c>
      <c r="P5629" s="33">
        <f t="shared" si="1019"/>
        <v>6714991.133576395</v>
      </c>
      <c r="Q5629" s="33">
        <f t="shared" si="1020"/>
        <v>6714991.133576395</v>
      </c>
      <c r="R5629" s="33">
        <f t="shared" si="1021"/>
        <v>32029500458.489368</v>
      </c>
      <c r="S5629" s="31"/>
      <c r="T5629" s="30" t="str">
        <f t="shared" si="1022"/>
        <v>USD</v>
      </c>
      <c r="U5629" s="33">
        <v>0</v>
      </c>
      <c r="V5629" s="33">
        <v>0</v>
      </c>
      <c r="W5629" s="33">
        <v>0</v>
      </c>
      <c r="X5629" s="33">
        <f t="shared" si="1023"/>
        <v>6714991.133576395</v>
      </c>
      <c r="Y5629" s="33">
        <f t="shared" si="1024"/>
        <v>6714991.133576395</v>
      </c>
      <c r="Z5629" s="33">
        <f t="shared" si="1025"/>
        <v>32029500458.489368</v>
      </c>
      <c r="AA5629" s="34">
        <f t="shared" si="1026"/>
        <v>0.046184884013791602</v>
      </c>
      <c r="AB5629" s="33" t="s">
        <v>4533</v>
      </c>
      <c r="AC5629" s="63">
        <v>44561</v>
      </c>
      <c r="AD5629" s="33">
        <v>15</v>
      </c>
      <c r="AE5629" s="36">
        <f t="shared" si="1013"/>
        <v>44576</v>
      </c>
    </row>
    <row r="5630" spans="2:31" ht="14.5" hidden="1">
      <c r="B5630" s="57" t="s">
        <v>4621</v>
      </c>
      <c r="C5630" s="30" t="str">
        <f t="shared" si="1017"/>
        <v>(Proveedores estratégicos)</v>
      </c>
      <c r="D5630" s="31">
        <v>4</v>
      </c>
      <c r="E5630" s="65">
        <v>444444046</v>
      </c>
      <c r="F5630" s="66" t="s">
        <v>4622</v>
      </c>
      <c r="G5630" s="67" t="s">
        <v>4604</v>
      </c>
      <c r="H5630" s="50" t="s">
        <v>4623</v>
      </c>
      <c r="I5630" s="31" t="s">
        <v>62</v>
      </c>
      <c r="J5630" s="52">
        <v>6813044.7288172049</v>
      </c>
      <c r="K5630" s="33">
        <f t="shared" si="1018"/>
        <v>6813044.7288172049</v>
      </c>
      <c r="L5630" s="33">
        <f t="shared" si="1016"/>
        <v>32497201399.748749</v>
      </c>
      <c r="M5630" s="33">
        <v>0</v>
      </c>
      <c r="N5630" s="33">
        <v>0</v>
      </c>
      <c r="O5630" s="33">
        <v>0</v>
      </c>
      <c r="P5630" s="33">
        <f t="shared" si="1019"/>
        <v>6813044.7288172049</v>
      </c>
      <c r="Q5630" s="33">
        <f t="shared" si="1020"/>
        <v>6813044.7288172049</v>
      </c>
      <c r="R5630" s="33">
        <f t="shared" si="1021"/>
        <v>32497201399.748749</v>
      </c>
      <c r="S5630" s="31"/>
      <c r="T5630" s="30" t="str">
        <f t="shared" si="1022"/>
        <v>USD</v>
      </c>
      <c r="U5630" s="33">
        <v>0</v>
      </c>
      <c r="V5630" s="33">
        <v>0</v>
      </c>
      <c r="W5630" s="33">
        <v>0</v>
      </c>
      <c r="X5630" s="33">
        <f t="shared" si="1023"/>
        <v>6813044.7288172049</v>
      </c>
      <c r="Y5630" s="33">
        <f t="shared" si="1024"/>
        <v>6813044.7288172049</v>
      </c>
      <c r="Z5630" s="33">
        <f t="shared" si="1025"/>
        <v>32497201399.748749</v>
      </c>
      <c r="AA5630" s="34">
        <f t="shared" si="1026"/>
        <v>0.046859284595005796</v>
      </c>
      <c r="AB5630" s="33" t="s">
        <v>4533</v>
      </c>
      <c r="AC5630" s="63">
        <v>44561</v>
      </c>
      <c r="AD5630" s="33">
        <v>15</v>
      </c>
      <c r="AE5630" s="36">
        <f t="shared" si="1027" ref="AE5630:AE5693">+AD5630+AC5630</f>
        <v>44576</v>
      </c>
    </row>
    <row r="5631" spans="2:31" ht="14.5" hidden="1">
      <c r="B5631" s="48" t="s">
        <v>4621</v>
      </c>
      <c r="C5631" s="30" t="str">
        <f t="shared" si="1017"/>
        <v>(Proveedores estratégicos)</v>
      </c>
      <c r="D5631" s="31">
        <v>4</v>
      </c>
      <c r="E5631" s="65">
        <v>444444046</v>
      </c>
      <c r="F5631" s="66" t="s">
        <v>4622</v>
      </c>
      <c r="G5631" s="67" t="s">
        <v>4604</v>
      </c>
      <c r="H5631" s="51" t="s">
        <v>4624</v>
      </c>
      <c r="I5631" s="31" t="s">
        <v>62</v>
      </c>
      <c r="J5631" s="52">
        <v>40750</v>
      </c>
      <c r="K5631" s="33">
        <f t="shared" si="1018"/>
        <v>40750</v>
      </c>
      <c r="L5631" s="33">
        <f t="shared" si="1016"/>
        <v>194371387.5</v>
      </c>
      <c r="M5631" s="33">
        <v>0</v>
      </c>
      <c r="N5631" s="33">
        <v>0</v>
      </c>
      <c r="O5631" s="33">
        <v>0</v>
      </c>
      <c r="P5631" s="33">
        <f t="shared" si="1019"/>
        <v>40750</v>
      </c>
      <c r="Q5631" s="33">
        <f t="shared" si="1020"/>
        <v>40750</v>
      </c>
      <c r="R5631" s="33">
        <f t="shared" si="1021"/>
        <v>194371387.5</v>
      </c>
      <c r="S5631" s="31"/>
      <c r="T5631" s="30" t="str">
        <f t="shared" si="1022"/>
        <v>USD</v>
      </c>
      <c r="U5631" s="33">
        <v>0</v>
      </c>
      <c r="V5631" s="33">
        <v>0</v>
      </c>
      <c r="W5631" s="33">
        <v>0</v>
      </c>
      <c r="X5631" s="33">
        <f t="shared" si="1023"/>
        <v>40750</v>
      </c>
      <c r="Y5631" s="33">
        <f t="shared" si="1024"/>
        <v>40750</v>
      </c>
      <c r="Z5631" s="33">
        <f t="shared" si="1025"/>
        <v>194371387.5</v>
      </c>
      <c r="AA5631" s="34">
        <f t="shared" si="1026"/>
        <v>0.00028027349346024211</v>
      </c>
      <c r="AB5631" s="33" t="s">
        <v>4533</v>
      </c>
      <c r="AC5631" s="64">
        <v>44743</v>
      </c>
      <c r="AD5631" s="33">
        <v>15</v>
      </c>
      <c r="AE5631" s="36">
        <f t="shared" si="1027"/>
        <v>44758</v>
      </c>
    </row>
    <row r="5632" spans="2:31" ht="14.5" hidden="1">
      <c r="B5632" s="48" t="s">
        <v>4621</v>
      </c>
      <c r="C5632" s="30" t="str">
        <f t="shared" si="1017"/>
        <v>(Proveedores estratégicos)</v>
      </c>
      <c r="D5632" s="31">
        <v>4</v>
      </c>
      <c r="E5632" s="65">
        <v>444444046</v>
      </c>
      <c r="F5632" s="66" t="s">
        <v>4622</v>
      </c>
      <c r="G5632" s="67" t="s">
        <v>4604</v>
      </c>
      <c r="H5632" s="51" t="s">
        <v>4625</v>
      </c>
      <c r="I5632" s="31" t="s">
        <v>62</v>
      </c>
      <c r="J5632" s="52">
        <v>40750</v>
      </c>
      <c r="K5632" s="33">
        <f t="shared" si="1018"/>
        <v>40750</v>
      </c>
      <c r="L5632" s="33">
        <f t="shared" si="1016"/>
        <v>194371387.5</v>
      </c>
      <c r="M5632" s="33">
        <v>0</v>
      </c>
      <c r="N5632" s="33">
        <v>0</v>
      </c>
      <c r="O5632" s="33">
        <v>0</v>
      </c>
      <c r="P5632" s="33">
        <f t="shared" si="1019"/>
        <v>40750</v>
      </c>
      <c r="Q5632" s="33">
        <f t="shared" si="1020"/>
        <v>40750</v>
      </c>
      <c r="R5632" s="33">
        <f t="shared" si="1021"/>
        <v>194371387.5</v>
      </c>
      <c r="S5632" s="31"/>
      <c r="T5632" s="30" t="str">
        <f t="shared" si="1022"/>
        <v>USD</v>
      </c>
      <c r="U5632" s="33">
        <v>0</v>
      </c>
      <c r="V5632" s="33">
        <v>0</v>
      </c>
      <c r="W5632" s="33">
        <v>0</v>
      </c>
      <c r="X5632" s="33">
        <f t="shared" si="1023"/>
        <v>40750</v>
      </c>
      <c r="Y5632" s="33">
        <f t="shared" si="1024"/>
        <v>40750</v>
      </c>
      <c r="Z5632" s="33">
        <f t="shared" si="1025"/>
        <v>194371387.5</v>
      </c>
      <c r="AA5632" s="34">
        <f t="shared" si="1026"/>
        <v>0.00028027349346024211</v>
      </c>
      <c r="AB5632" s="33" t="s">
        <v>4533</v>
      </c>
      <c r="AC5632" s="64">
        <v>44743</v>
      </c>
      <c r="AD5632" s="33">
        <v>15</v>
      </c>
      <c r="AE5632" s="36">
        <f t="shared" si="1027"/>
        <v>44758</v>
      </c>
    </row>
    <row r="5633" spans="2:31" ht="14.5" hidden="1">
      <c r="B5633" s="48" t="s">
        <v>4621</v>
      </c>
      <c r="C5633" s="30" t="str">
        <f t="shared" si="1017"/>
        <v>(Proveedores estratégicos)</v>
      </c>
      <c r="D5633" s="31">
        <v>4</v>
      </c>
      <c r="E5633" s="65">
        <v>444444046</v>
      </c>
      <c r="F5633" s="66" t="s">
        <v>4622</v>
      </c>
      <c r="G5633" s="67" t="s">
        <v>4604</v>
      </c>
      <c r="H5633" s="51" t="s">
        <v>4626</v>
      </c>
      <c r="I5633" s="31" t="s">
        <v>62</v>
      </c>
      <c r="J5633" s="52">
        <v>40750</v>
      </c>
      <c r="K5633" s="33">
        <f t="shared" si="1018"/>
        <v>40750</v>
      </c>
      <c r="L5633" s="33">
        <f t="shared" si="1016"/>
        <v>194371387.5</v>
      </c>
      <c r="M5633" s="33">
        <v>0</v>
      </c>
      <c r="N5633" s="33">
        <v>0</v>
      </c>
      <c r="O5633" s="33">
        <v>0</v>
      </c>
      <c r="P5633" s="33">
        <f t="shared" si="1019"/>
        <v>40750</v>
      </c>
      <c r="Q5633" s="33">
        <f t="shared" si="1020"/>
        <v>40750</v>
      </c>
      <c r="R5633" s="33">
        <f t="shared" si="1021"/>
        <v>194371387.5</v>
      </c>
      <c r="S5633" s="31"/>
      <c r="T5633" s="30" t="str">
        <f t="shared" si="1022"/>
        <v>USD</v>
      </c>
      <c r="U5633" s="33">
        <v>0</v>
      </c>
      <c r="V5633" s="33">
        <v>0</v>
      </c>
      <c r="W5633" s="33">
        <v>0</v>
      </c>
      <c r="X5633" s="33">
        <f t="shared" si="1023"/>
        <v>40750</v>
      </c>
      <c r="Y5633" s="33">
        <f t="shared" si="1024"/>
        <v>40750</v>
      </c>
      <c r="Z5633" s="33">
        <f t="shared" si="1025"/>
        <v>194371387.5</v>
      </c>
      <c r="AA5633" s="34">
        <f t="shared" si="1026"/>
        <v>0.00028027349346024211</v>
      </c>
      <c r="AB5633" s="33" t="s">
        <v>4533</v>
      </c>
      <c r="AC5633" s="64">
        <v>44743</v>
      </c>
      <c r="AD5633" s="33">
        <v>15</v>
      </c>
      <c r="AE5633" s="36">
        <f t="shared" si="1027"/>
        <v>44758</v>
      </c>
    </row>
    <row r="5634" spans="2:31" ht="14.5" hidden="1">
      <c r="B5634" s="48" t="s">
        <v>4621</v>
      </c>
      <c r="C5634" s="30" t="str">
        <f t="shared" si="1017"/>
        <v>(Proveedores estratégicos)</v>
      </c>
      <c r="D5634" s="31">
        <v>4</v>
      </c>
      <c r="E5634" s="65">
        <v>444444046</v>
      </c>
      <c r="F5634" s="66" t="s">
        <v>4622</v>
      </c>
      <c r="G5634" s="67" t="s">
        <v>4604</v>
      </c>
      <c r="H5634" s="51" t="s">
        <v>4627</v>
      </c>
      <c r="I5634" s="31" t="s">
        <v>62</v>
      </c>
      <c r="J5634" s="52">
        <v>40750</v>
      </c>
      <c r="K5634" s="33">
        <f t="shared" si="1018"/>
        <v>40750</v>
      </c>
      <c r="L5634" s="33">
        <f t="shared" si="1016"/>
        <v>194371387.5</v>
      </c>
      <c r="M5634" s="33">
        <v>0</v>
      </c>
      <c r="N5634" s="33">
        <v>0</v>
      </c>
      <c r="O5634" s="33">
        <v>0</v>
      </c>
      <c r="P5634" s="33">
        <f t="shared" si="1019"/>
        <v>40750</v>
      </c>
      <c r="Q5634" s="33">
        <f t="shared" si="1020"/>
        <v>40750</v>
      </c>
      <c r="R5634" s="33">
        <f t="shared" si="1021"/>
        <v>194371387.5</v>
      </c>
      <c r="S5634" s="31"/>
      <c r="T5634" s="30" t="str">
        <f t="shared" si="1022"/>
        <v>USD</v>
      </c>
      <c r="U5634" s="33">
        <v>0</v>
      </c>
      <c r="V5634" s="33">
        <v>0</v>
      </c>
      <c r="W5634" s="33">
        <v>0</v>
      </c>
      <c r="X5634" s="33">
        <f t="shared" si="1023"/>
        <v>40750</v>
      </c>
      <c r="Y5634" s="33">
        <f t="shared" si="1024"/>
        <v>40750</v>
      </c>
      <c r="Z5634" s="33">
        <f t="shared" si="1025"/>
        <v>194371387.5</v>
      </c>
      <c r="AA5634" s="34">
        <f t="shared" si="1026"/>
        <v>0.00028027349346024211</v>
      </c>
      <c r="AB5634" s="33" t="s">
        <v>4533</v>
      </c>
      <c r="AC5634" s="64">
        <v>44743</v>
      </c>
      <c r="AD5634" s="33">
        <v>15</v>
      </c>
      <c r="AE5634" s="36">
        <f t="shared" si="1027"/>
        <v>44758</v>
      </c>
    </row>
    <row r="5635" spans="2:31" ht="14.5" hidden="1">
      <c r="B5635" s="48" t="s">
        <v>4621</v>
      </c>
      <c r="C5635" s="30" t="str">
        <f t="shared" si="1017"/>
        <v>(Proveedores estratégicos)</v>
      </c>
      <c r="D5635" s="31">
        <v>4</v>
      </c>
      <c r="E5635" s="65">
        <v>444444046</v>
      </c>
      <c r="F5635" s="66" t="s">
        <v>4622</v>
      </c>
      <c r="G5635" s="67" t="s">
        <v>4604</v>
      </c>
      <c r="H5635" s="51" t="s">
        <v>4628</v>
      </c>
      <c r="I5635" s="31" t="s">
        <v>62</v>
      </c>
      <c r="J5635" s="52">
        <v>40750</v>
      </c>
      <c r="K5635" s="33">
        <f t="shared" si="1018"/>
        <v>40750</v>
      </c>
      <c r="L5635" s="33">
        <f t="shared" si="1016"/>
        <v>194371387.5</v>
      </c>
      <c r="M5635" s="33">
        <v>0</v>
      </c>
      <c r="N5635" s="33">
        <v>0</v>
      </c>
      <c r="O5635" s="33">
        <v>0</v>
      </c>
      <c r="P5635" s="33">
        <f t="shared" si="1019"/>
        <v>40750</v>
      </c>
      <c r="Q5635" s="33">
        <f t="shared" si="1020"/>
        <v>40750</v>
      </c>
      <c r="R5635" s="33">
        <f t="shared" si="1021"/>
        <v>194371387.5</v>
      </c>
      <c r="S5635" s="31"/>
      <c r="T5635" s="30" t="str">
        <f t="shared" si="1022"/>
        <v>USD</v>
      </c>
      <c r="U5635" s="33">
        <v>0</v>
      </c>
      <c r="V5635" s="33">
        <v>0</v>
      </c>
      <c r="W5635" s="33">
        <v>0</v>
      </c>
      <c r="X5635" s="33">
        <f t="shared" si="1023"/>
        <v>40750</v>
      </c>
      <c r="Y5635" s="33">
        <f t="shared" si="1024"/>
        <v>40750</v>
      </c>
      <c r="Z5635" s="33">
        <f t="shared" si="1025"/>
        <v>194371387.5</v>
      </c>
      <c r="AA5635" s="34">
        <f t="shared" si="1026"/>
        <v>0.00028027349346024211</v>
      </c>
      <c r="AB5635" s="33" t="s">
        <v>4533</v>
      </c>
      <c r="AC5635" s="64">
        <v>44743</v>
      </c>
      <c r="AD5635" s="33">
        <v>15</v>
      </c>
      <c r="AE5635" s="36">
        <f t="shared" si="1027"/>
        <v>44758</v>
      </c>
    </row>
    <row r="5636" spans="2:31" ht="14.5" hidden="1">
      <c r="B5636" s="48" t="s">
        <v>4621</v>
      </c>
      <c r="C5636" s="30" t="str">
        <f t="shared" si="1017"/>
        <v>(Proveedores estratégicos)</v>
      </c>
      <c r="D5636" s="31">
        <v>4</v>
      </c>
      <c r="E5636" s="65">
        <v>444444046</v>
      </c>
      <c r="F5636" s="66" t="s">
        <v>4622</v>
      </c>
      <c r="G5636" s="67" t="s">
        <v>4604</v>
      </c>
      <c r="H5636" s="51" t="s">
        <v>4629</v>
      </c>
      <c r="I5636" s="31" t="s">
        <v>62</v>
      </c>
      <c r="J5636" s="52">
        <v>140750</v>
      </c>
      <c r="K5636" s="33">
        <f t="shared" si="1018"/>
        <v>140750</v>
      </c>
      <c r="L5636" s="33">
        <f t="shared" si="1016"/>
        <v>671356387.5</v>
      </c>
      <c r="M5636" s="33">
        <v>0</v>
      </c>
      <c r="N5636" s="33">
        <v>0</v>
      </c>
      <c r="O5636" s="33">
        <v>0</v>
      </c>
      <c r="P5636" s="33">
        <f t="shared" si="1019"/>
        <v>140750</v>
      </c>
      <c r="Q5636" s="33">
        <f t="shared" si="1020"/>
        <v>140750</v>
      </c>
      <c r="R5636" s="33">
        <f t="shared" si="1021"/>
        <v>671356387.5</v>
      </c>
      <c r="S5636" s="31"/>
      <c r="T5636" s="30" t="str">
        <f t="shared" si="1022"/>
        <v>USD</v>
      </c>
      <c r="U5636" s="33">
        <v>0</v>
      </c>
      <c r="V5636" s="33">
        <v>0</v>
      </c>
      <c r="W5636" s="33">
        <v>0</v>
      </c>
      <c r="X5636" s="33">
        <f t="shared" si="1023"/>
        <v>140750</v>
      </c>
      <c r="Y5636" s="33">
        <f t="shared" si="1024"/>
        <v>140750</v>
      </c>
      <c r="Z5636" s="33">
        <f t="shared" si="1025"/>
        <v>671356387.5</v>
      </c>
      <c r="AA5636" s="34">
        <f t="shared" si="1026"/>
        <v>0.00096806120747310628</v>
      </c>
      <c r="AB5636" s="33" t="s">
        <v>4533</v>
      </c>
      <c r="AC5636" s="64">
        <v>44756</v>
      </c>
      <c r="AD5636" s="33">
        <v>15</v>
      </c>
      <c r="AE5636" s="36">
        <f t="shared" si="1027"/>
        <v>44771</v>
      </c>
    </row>
    <row r="5637" spans="2:31" ht="14.5" hidden="1">
      <c r="B5637" s="48" t="s">
        <v>4621</v>
      </c>
      <c r="C5637" s="30" t="str">
        <f t="shared" si="1017"/>
        <v>(Proveedores estratégicos)</v>
      </c>
      <c r="D5637" s="31">
        <v>4</v>
      </c>
      <c r="E5637" s="65">
        <v>444444046</v>
      </c>
      <c r="F5637" s="66" t="s">
        <v>4622</v>
      </c>
      <c r="G5637" s="67" t="s">
        <v>4604</v>
      </c>
      <c r="H5637" s="51" t="s">
        <v>4630</v>
      </c>
      <c r="I5637" s="31" t="s">
        <v>62</v>
      </c>
      <c r="J5637" s="52">
        <v>140750</v>
      </c>
      <c r="K5637" s="33">
        <f t="shared" si="1018"/>
        <v>140750</v>
      </c>
      <c r="L5637" s="33">
        <f t="shared" si="1016"/>
        <v>671356387.5</v>
      </c>
      <c r="M5637" s="33">
        <v>0</v>
      </c>
      <c r="N5637" s="33">
        <v>0</v>
      </c>
      <c r="O5637" s="33">
        <v>0</v>
      </c>
      <c r="P5637" s="33">
        <f t="shared" si="1019"/>
        <v>140750</v>
      </c>
      <c r="Q5637" s="33">
        <f t="shared" si="1020"/>
        <v>140750</v>
      </c>
      <c r="R5637" s="33">
        <f t="shared" si="1021"/>
        <v>671356387.5</v>
      </c>
      <c r="S5637" s="31"/>
      <c r="T5637" s="30" t="str">
        <f t="shared" si="1022"/>
        <v>USD</v>
      </c>
      <c r="U5637" s="33">
        <v>0</v>
      </c>
      <c r="V5637" s="33">
        <v>0</v>
      </c>
      <c r="W5637" s="33">
        <v>0</v>
      </c>
      <c r="X5637" s="33">
        <f t="shared" si="1023"/>
        <v>140750</v>
      </c>
      <c r="Y5637" s="33">
        <f t="shared" si="1024"/>
        <v>140750</v>
      </c>
      <c r="Z5637" s="33">
        <f t="shared" si="1025"/>
        <v>671356387.5</v>
      </c>
      <c r="AA5637" s="34">
        <f t="shared" si="1026"/>
        <v>0.00096806120747310628</v>
      </c>
      <c r="AB5637" s="33" t="s">
        <v>4533</v>
      </c>
      <c r="AC5637" s="64">
        <v>44762</v>
      </c>
      <c r="AD5637" s="33">
        <v>15</v>
      </c>
      <c r="AE5637" s="36">
        <f t="shared" si="1027"/>
        <v>44777</v>
      </c>
    </row>
    <row r="5638" spans="2:31" ht="14.5" hidden="1">
      <c r="B5638" s="48" t="s">
        <v>4621</v>
      </c>
      <c r="C5638" s="30" t="str">
        <f t="shared" si="1017"/>
        <v>(Proveedores estratégicos)</v>
      </c>
      <c r="D5638" s="31">
        <v>4</v>
      </c>
      <c r="E5638" s="65">
        <v>444444046</v>
      </c>
      <c r="F5638" s="66" t="s">
        <v>4622</v>
      </c>
      <c r="G5638" s="67" t="s">
        <v>4604</v>
      </c>
      <c r="H5638" s="51" t="s">
        <v>4631</v>
      </c>
      <c r="I5638" s="31" t="s">
        <v>62</v>
      </c>
      <c r="J5638" s="52">
        <v>140750</v>
      </c>
      <c r="K5638" s="33">
        <f t="shared" si="1018"/>
        <v>140750</v>
      </c>
      <c r="L5638" s="33">
        <f t="shared" si="1016"/>
        <v>671356387.5</v>
      </c>
      <c r="M5638" s="33">
        <v>0</v>
      </c>
      <c r="N5638" s="33">
        <v>0</v>
      </c>
      <c r="O5638" s="33">
        <v>0</v>
      </c>
      <c r="P5638" s="33">
        <f t="shared" si="1019"/>
        <v>140750</v>
      </c>
      <c r="Q5638" s="33">
        <f t="shared" si="1020"/>
        <v>140750</v>
      </c>
      <c r="R5638" s="33">
        <f t="shared" si="1021"/>
        <v>671356387.5</v>
      </c>
      <c r="S5638" s="31"/>
      <c r="T5638" s="30" t="str">
        <f t="shared" si="1022"/>
        <v>USD</v>
      </c>
      <c r="U5638" s="33">
        <v>0</v>
      </c>
      <c r="V5638" s="33">
        <v>0</v>
      </c>
      <c r="W5638" s="33">
        <v>0</v>
      </c>
      <c r="X5638" s="33">
        <f t="shared" si="1023"/>
        <v>140750</v>
      </c>
      <c r="Y5638" s="33">
        <f t="shared" si="1024"/>
        <v>140750</v>
      </c>
      <c r="Z5638" s="33">
        <f t="shared" si="1025"/>
        <v>671356387.5</v>
      </c>
      <c r="AA5638" s="34">
        <f t="shared" si="1026"/>
        <v>0.00096806120747310628</v>
      </c>
      <c r="AB5638" s="33" t="s">
        <v>4533</v>
      </c>
      <c r="AC5638" s="64">
        <v>44753</v>
      </c>
      <c r="AD5638" s="33">
        <v>15</v>
      </c>
      <c r="AE5638" s="36">
        <f t="shared" si="1027"/>
        <v>44768</v>
      </c>
    </row>
    <row r="5639" spans="2:31" ht="14.5" hidden="1">
      <c r="B5639" s="48" t="s">
        <v>4621</v>
      </c>
      <c r="C5639" s="30" t="str">
        <f t="shared" si="1017"/>
        <v>(Proveedores estratégicos)</v>
      </c>
      <c r="D5639" s="31">
        <v>4</v>
      </c>
      <c r="E5639" s="65">
        <v>444444046</v>
      </c>
      <c r="F5639" s="66" t="s">
        <v>4622</v>
      </c>
      <c r="G5639" s="67" t="s">
        <v>4604</v>
      </c>
      <c r="H5639" s="51" t="s">
        <v>4632</v>
      </c>
      <c r="I5639" s="31" t="s">
        <v>62</v>
      </c>
      <c r="J5639" s="52">
        <v>140750</v>
      </c>
      <c r="K5639" s="33">
        <f t="shared" si="1018"/>
        <v>140750</v>
      </c>
      <c r="L5639" s="33">
        <f t="shared" si="1016"/>
        <v>671356387.5</v>
      </c>
      <c r="M5639" s="33">
        <v>0</v>
      </c>
      <c r="N5639" s="33">
        <v>0</v>
      </c>
      <c r="O5639" s="33">
        <v>0</v>
      </c>
      <c r="P5639" s="33">
        <f t="shared" si="1019"/>
        <v>140750</v>
      </c>
      <c r="Q5639" s="33">
        <f t="shared" si="1020"/>
        <v>140750</v>
      </c>
      <c r="R5639" s="33">
        <f t="shared" si="1021"/>
        <v>671356387.5</v>
      </c>
      <c r="S5639" s="31"/>
      <c r="T5639" s="30" t="str">
        <f t="shared" si="1022"/>
        <v>USD</v>
      </c>
      <c r="U5639" s="33">
        <v>0</v>
      </c>
      <c r="V5639" s="33">
        <v>0</v>
      </c>
      <c r="W5639" s="33">
        <v>0</v>
      </c>
      <c r="X5639" s="33">
        <f t="shared" si="1023"/>
        <v>140750</v>
      </c>
      <c r="Y5639" s="33">
        <f t="shared" si="1024"/>
        <v>140750</v>
      </c>
      <c r="Z5639" s="33">
        <f t="shared" si="1025"/>
        <v>671356387.5</v>
      </c>
      <c r="AA5639" s="34">
        <f t="shared" si="1026"/>
        <v>0.00096806120747310628</v>
      </c>
      <c r="AB5639" s="33" t="s">
        <v>4533</v>
      </c>
      <c r="AC5639" s="64">
        <v>44756</v>
      </c>
      <c r="AD5639" s="33">
        <v>15</v>
      </c>
      <c r="AE5639" s="36">
        <f t="shared" si="1027"/>
        <v>44771</v>
      </c>
    </row>
    <row r="5640" spans="2:31" ht="14.5" hidden="1">
      <c r="B5640" s="48" t="s">
        <v>4621</v>
      </c>
      <c r="C5640" s="30" t="str">
        <f t="shared" si="1017"/>
        <v>(Proveedores estratégicos)</v>
      </c>
      <c r="D5640" s="31">
        <v>4</v>
      </c>
      <c r="E5640" s="65">
        <v>444444046</v>
      </c>
      <c r="F5640" s="66" t="s">
        <v>4622</v>
      </c>
      <c r="G5640" s="67" t="s">
        <v>4604</v>
      </c>
      <c r="H5640" s="51" t="s">
        <v>4633</v>
      </c>
      <c r="I5640" s="31" t="s">
        <v>62</v>
      </c>
      <c r="J5640" s="52">
        <v>140750</v>
      </c>
      <c r="K5640" s="33">
        <f t="shared" si="1018"/>
        <v>140750</v>
      </c>
      <c r="L5640" s="33">
        <f t="shared" si="1016"/>
        <v>671356387.5</v>
      </c>
      <c r="M5640" s="33">
        <v>0</v>
      </c>
      <c r="N5640" s="33">
        <v>0</v>
      </c>
      <c r="O5640" s="33">
        <v>0</v>
      </c>
      <c r="P5640" s="33">
        <f t="shared" si="1019"/>
        <v>140750</v>
      </c>
      <c r="Q5640" s="33">
        <f t="shared" si="1020"/>
        <v>140750</v>
      </c>
      <c r="R5640" s="33">
        <f t="shared" si="1021"/>
        <v>671356387.5</v>
      </c>
      <c r="S5640" s="31"/>
      <c r="T5640" s="30" t="str">
        <f t="shared" si="1022"/>
        <v>USD</v>
      </c>
      <c r="U5640" s="33">
        <v>0</v>
      </c>
      <c r="V5640" s="33">
        <v>0</v>
      </c>
      <c r="W5640" s="33">
        <v>0</v>
      </c>
      <c r="X5640" s="33">
        <f t="shared" si="1023"/>
        <v>140750</v>
      </c>
      <c r="Y5640" s="33">
        <f t="shared" si="1024"/>
        <v>140750</v>
      </c>
      <c r="Z5640" s="33">
        <f t="shared" si="1025"/>
        <v>671356387.5</v>
      </c>
      <c r="AA5640" s="34">
        <f t="shared" si="1026"/>
        <v>0.00096806120747310628</v>
      </c>
      <c r="AB5640" s="33" t="s">
        <v>4533</v>
      </c>
      <c r="AC5640" s="64">
        <v>44767</v>
      </c>
      <c r="AD5640" s="33">
        <v>15</v>
      </c>
      <c r="AE5640" s="36">
        <f t="shared" si="1027"/>
        <v>44782</v>
      </c>
    </row>
    <row r="5641" spans="2:31" ht="14.5" hidden="1">
      <c r="B5641" s="48" t="s">
        <v>4621</v>
      </c>
      <c r="C5641" s="30" t="str">
        <f t="shared" si="1017"/>
        <v>(Proveedores estratégicos)</v>
      </c>
      <c r="D5641" s="31">
        <v>4</v>
      </c>
      <c r="E5641" s="65">
        <v>444444046</v>
      </c>
      <c r="F5641" s="66" t="s">
        <v>4622</v>
      </c>
      <c r="G5641" s="67" t="s">
        <v>4604</v>
      </c>
      <c r="H5641" s="51" t="s">
        <v>4634</v>
      </c>
      <c r="I5641" s="31" t="s">
        <v>62</v>
      </c>
      <c r="J5641" s="52">
        <v>70375</v>
      </c>
      <c r="K5641" s="33">
        <f t="shared" si="1018"/>
        <v>70375</v>
      </c>
      <c r="L5641" s="33">
        <f t="shared" si="1016"/>
        <v>335678193.75</v>
      </c>
      <c r="M5641" s="33">
        <v>0</v>
      </c>
      <c r="N5641" s="33">
        <v>0</v>
      </c>
      <c r="O5641" s="33">
        <v>0</v>
      </c>
      <c r="P5641" s="33">
        <f t="shared" si="1019"/>
        <v>70375</v>
      </c>
      <c r="Q5641" s="33">
        <f t="shared" si="1020"/>
        <v>70375</v>
      </c>
      <c r="R5641" s="33">
        <f t="shared" si="1021"/>
        <v>335678193.75</v>
      </c>
      <c r="S5641" s="31"/>
      <c r="T5641" s="30" t="str">
        <f t="shared" si="1022"/>
        <v>USD</v>
      </c>
      <c r="U5641" s="33">
        <v>0</v>
      </c>
      <c r="V5641" s="33">
        <v>0</v>
      </c>
      <c r="W5641" s="33">
        <v>0</v>
      </c>
      <c r="X5641" s="33">
        <f t="shared" si="1023"/>
        <v>70375</v>
      </c>
      <c r="Y5641" s="33">
        <f t="shared" si="1024"/>
        <v>70375</v>
      </c>
      <c r="Z5641" s="33">
        <f t="shared" si="1025"/>
        <v>335678193.75</v>
      </c>
      <c r="AA5641" s="34">
        <f t="shared" si="1026"/>
        <v>0.00048403060373655314</v>
      </c>
      <c r="AB5641" s="33" t="s">
        <v>4533</v>
      </c>
      <c r="AC5641" s="64">
        <v>44788</v>
      </c>
      <c r="AD5641" s="33">
        <v>15</v>
      </c>
      <c r="AE5641" s="36">
        <f t="shared" si="1027"/>
        <v>44803</v>
      </c>
    </row>
    <row r="5642" spans="2:31" ht="14.5" hidden="1">
      <c r="B5642" s="48" t="s">
        <v>4621</v>
      </c>
      <c r="C5642" s="30" t="str">
        <f t="shared" si="1017"/>
        <v>(Proveedores estratégicos)</v>
      </c>
      <c r="D5642" s="31">
        <v>4</v>
      </c>
      <c r="E5642" s="65">
        <v>444444046</v>
      </c>
      <c r="F5642" s="66" t="s">
        <v>4622</v>
      </c>
      <c r="G5642" s="67" t="s">
        <v>4604</v>
      </c>
      <c r="H5642" s="51" t="s">
        <v>4635</v>
      </c>
      <c r="I5642" s="31" t="s">
        <v>62</v>
      </c>
      <c r="J5642" s="52">
        <v>70375</v>
      </c>
      <c r="K5642" s="33">
        <f t="shared" si="1018"/>
        <v>70375</v>
      </c>
      <c r="L5642" s="33">
        <f t="shared" si="1016"/>
        <v>335678193.75</v>
      </c>
      <c r="M5642" s="33">
        <v>0</v>
      </c>
      <c r="N5642" s="33">
        <v>0</v>
      </c>
      <c r="O5642" s="33">
        <v>0</v>
      </c>
      <c r="P5642" s="33">
        <f t="shared" si="1019"/>
        <v>70375</v>
      </c>
      <c r="Q5642" s="33">
        <f t="shared" si="1020"/>
        <v>70375</v>
      </c>
      <c r="R5642" s="33">
        <f t="shared" si="1021"/>
        <v>335678193.75</v>
      </c>
      <c r="S5642" s="31"/>
      <c r="T5642" s="30" t="str">
        <f t="shared" si="1022"/>
        <v>USD</v>
      </c>
      <c r="U5642" s="33">
        <v>0</v>
      </c>
      <c r="V5642" s="33">
        <v>0</v>
      </c>
      <c r="W5642" s="33">
        <v>0</v>
      </c>
      <c r="X5642" s="33">
        <f t="shared" si="1023"/>
        <v>70375</v>
      </c>
      <c r="Y5642" s="33">
        <f t="shared" si="1024"/>
        <v>70375</v>
      </c>
      <c r="Z5642" s="33">
        <f t="shared" si="1025"/>
        <v>335678193.75</v>
      </c>
      <c r="AA5642" s="34">
        <f t="shared" si="1026"/>
        <v>0.00048403060373655314</v>
      </c>
      <c r="AB5642" s="33" t="s">
        <v>4533</v>
      </c>
      <c r="AC5642" s="64">
        <v>44795</v>
      </c>
      <c r="AD5642" s="33">
        <v>15</v>
      </c>
      <c r="AE5642" s="36">
        <f t="shared" si="1027"/>
        <v>44810</v>
      </c>
    </row>
    <row r="5643" spans="2:31" ht="14.5" hidden="1">
      <c r="B5643" s="48" t="s">
        <v>4621</v>
      </c>
      <c r="C5643" s="30" t="str">
        <f t="shared" si="1017"/>
        <v>(Proveedores estratégicos)</v>
      </c>
      <c r="D5643" s="31">
        <v>4</v>
      </c>
      <c r="E5643" s="65">
        <v>444444046</v>
      </c>
      <c r="F5643" s="66" t="s">
        <v>4622</v>
      </c>
      <c r="G5643" s="67" t="s">
        <v>4604</v>
      </c>
      <c r="H5643" s="51" t="s">
        <v>4636</v>
      </c>
      <c r="I5643" s="31" t="s">
        <v>62</v>
      </c>
      <c r="J5643" s="52">
        <v>140750</v>
      </c>
      <c r="K5643" s="33">
        <f t="shared" si="1018"/>
        <v>140750</v>
      </c>
      <c r="L5643" s="33">
        <f t="shared" si="1016"/>
        <v>671356387.5</v>
      </c>
      <c r="M5643" s="33">
        <v>0</v>
      </c>
      <c r="N5643" s="33">
        <v>0</v>
      </c>
      <c r="O5643" s="33">
        <v>0</v>
      </c>
      <c r="P5643" s="33">
        <f t="shared" si="1019"/>
        <v>140750</v>
      </c>
      <c r="Q5643" s="33">
        <f t="shared" si="1020"/>
        <v>140750</v>
      </c>
      <c r="R5643" s="33">
        <f t="shared" si="1021"/>
        <v>671356387.5</v>
      </c>
      <c r="S5643" s="31"/>
      <c r="T5643" s="30" t="str">
        <f t="shared" si="1022"/>
        <v>USD</v>
      </c>
      <c r="U5643" s="33">
        <v>0</v>
      </c>
      <c r="V5643" s="33">
        <v>0</v>
      </c>
      <c r="W5643" s="33">
        <v>0</v>
      </c>
      <c r="X5643" s="33">
        <f t="shared" si="1023"/>
        <v>140750</v>
      </c>
      <c r="Y5643" s="33">
        <f t="shared" si="1024"/>
        <v>140750</v>
      </c>
      <c r="Z5643" s="33">
        <f t="shared" si="1025"/>
        <v>671356387.5</v>
      </c>
      <c r="AA5643" s="34">
        <f t="shared" si="1026"/>
        <v>0.00096806120747310628</v>
      </c>
      <c r="AB5643" s="33" t="s">
        <v>4533</v>
      </c>
      <c r="AC5643" s="64">
        <v>44783</v>
      </c>
      <c r="AD5643" s="33">
        <v>15</v>
      </c>
      <c r="AE5643" s="36">
        <f t="shared" si="1027"/>
        <v>44798</v>
      </c>
    </row>
    <row r="5644" spans="2:31" ht="14.5" hidden="1">
      <c r="B5644" s="48" t="s">
        <v>4621</v>
      </c>
      <c r="C5644" s="30" t="str">
        <f t="shared" si="1017"/>
        <v>(Proveedores estratégicos)</v>
      </c>
      <c r="D5644" s="31">
        <v>4</v>
      </c>
      <c r="E5644" s="65">
        <v>444444046</v>
      </c>
      <c r="F5644" s="66" t="s">
        <v>4622</v>
      </c>
      <c r="G5644" s="67" t="s">
        <v>4604</v>
      </c>
      <c r="H5644" s="51" t="s">
        <v>4637</v>
      </c>
      <c r="I5644" s="31" t="s">
        <v>62</v>
      </c>
      <c r="J5644" s="52">
        <v>70375</v>
      </c>
      <c r="K5644" s="33">
        <f t="shared" si="1018"/>
        <v>70375</v>
      </c>
      <c r="L5644" s="33">
        <f t="shared" si="1016"/>
        <v>335678193.75</v>
      </c>
      <c r="M5644" s="33">
        <v>0</v>
      </c>
      <c r="N5644" s="33">
        <v>0</v>
      </c>
      <c r="O5644" s="33">
        <v>0</v>
      </c>
      <c r="P5644" s="33">
        <f t="shared" si="1019"/>
        <v>70375</v>
      </c>
      <c r="Q5644" s="33">
        <f t="shared" si="1020"/>
        <v>70375</v>
      </c>
      <c r="R5644" s="33">
        <f t="shared" si="1021"/>
        <v>335678193.75</v>
      </c>
      <c r="S5644" s="31"/>
      <c r="T5644" s="30" t="str">
        <f t="shared" si="1022"/>
        <v>USD</v>
      </c>
      <c r="U5644" s="33">
        <v>0</v>
      </c>
      <c r="V5644" s="33">
        <v>0</v>
      </c>
      <c r="W5644" s="33">
        <v>0</v>
      </c>
      <c r="X5644" s="33">
        <f t="shared" si="1023"/>
        <v>70375</v>
      </c>
      <c r="Y5644" s="33">
        <f t="shared" si="1024"/>
        <v>70375</v>
      </c>
      <c r="Z5644" s="33">
        <f t="shared" si="1025"/>
        <v>335678193.75</v>
      </c>
      <c r="AA5644" s="34">
        <f t="shared" si="1026"/>
        <v>0.00048403060373655314</v>
      </c>
      <c r="AB5644" s="33" t="s">
        <v>4533</v>
      </c>
      <c r="AC5644" s="64">
        <v>44756</v>
      </c>
      <c r="AD5644" s="33">
        <v>15</v>
      </c>
      <c r="AE5644" s="36">
        <f t="shared" si="1027"/>
        <v>44771</v>
      </c>
    </row>
    <row r="5645" spans="2:31" ht="14.5" hidden="1">
      <c r="B5645" s="48" t="s">
        <v>4621</v>
      </c>
      <c r="C5645" s="30" t="str">
        <f t="shared" si="1017"/>
        <v>(Proveedores estratégicos)</v>
      </c>
      <c r="D5645" s="31">
        <v>4</v>
      </c>
      <c r="E5645" s="65">
        <v>444444046</v>
      </c>
      <c r="F5645" s="66" t="s">
        <v>4622</v>
      </c>
      <c r="G5645" s="67" t="s">
        <v>4604</v>
      </c>
      <c r="H5645" s="51" t="s">
        <v>4638</v>
      </c>
      <c r="I5645" s="31" t="s">
        <v>62</v>
      </c>
      <c r="J5645" s="52">
        <v>70375</v>
      </c>
      <c r="K5645" s="33">
        <f t="shared" si="1018"/>
        <v>70375</v>
      </c>
      <c r="L5645" s="33">
        <f t="shared" si="1016"/>
        <v>335678193.75</v>
      </c>
      <c r="M5645" s="33">
        <v>0</v>
      </c>
      <c r="N5645" s="33">
        <v>0</v>
      </c>
      <c r="O5645" s="33">
        <v>0</v>
      </c>
      <c r="P5645" s="33">
        <f t="shared" si="1019"/>
        <v>70375</v>
      </c>
      <c r="Q5645" s="33">
        <f t="shared" si="1020"/>
        <v>70375</v>
      </c>
      <c r="R5645" s="33">
        <f t="shared" si="1021"/>
        <v>335678193.75</v>
      </c>
      <c r="S5645" s="31"/>
      <c r="T5645" s="30" t="str">
        <f t="shared" si="1022"/>
        <v>USD</v>
      </c>
      <c r="U5645" s="33">
        <v>0</v>
      </c>
      <c r="V5645" s="33">
        <v>0</v>
      </c>
      <c r="W5645" s="33">
        <v>0</v>
      </c>
      <c r="X5645" s="33">
        <f t="shared" si="1023"/>
        <v>70375</v>
      </c>
      <c r="Y5645" s="33">
        <f t="shared" si="1024"/>
        <v>70375</v>
      </c>
      <c r="Z5645" s="33">
        <f t="shared" si="1025"/>
        <v>335678193.75</v>
      </c>
      <c r="AA5645" s="34">
        <f t="shared" si="1026"/>
        <v>0.00048403060373655314</v>
      </c>
      <c r="AB5645" s="33" t="s">
        <v>4533</v>
      </c>
      <c r="AC5645" s="64">
        <v>44767</v>
      </c>
      <c r="AD5645" s="33">
        <v>15</v>
      </c>
      <c r="AE5645" s="36">
        <f t="shared" si="1027"/>
        <v>44782</v>
      </c>
    </row>
    <row r="5646" spans="2:31" ht="14.5" hidden="1">
      <c r="B5646" s="48" t="s">
        <v>4621</v>
      </c>
      <c r="C5646" s="30" t="str">
        <f t="shared" si="1017"/>
        <v>(Proveedores estratégicos)</v>
      </c>
      <c r="D5646" s="31">
        <v>4</v>
      </c>
      <c r="E5646" s="65">
        <v>444444046</v>
      </c>
      <c r="F5646" s="66" t="s">
        <v>4622</v>
      </c>
      <c r="G5646" s="67" t="s">
        <v>4604</v>
      </c>
      <c r="H5646" s="51" t="s">
        <v>4639</v>
      </c>
      <c r="I5646" s="31" t="s">
        <v>62</v>
      </c>
      <c r="J5646" s="52">
        <v>70375</v>
      </c>
      <c r="K5646" s="33">
        <f t="shared" si="1018"/>
        <v>70375</v>
      </c>
      <c r="L5646" s="33">
        <f t="shared" si="1016"/>
        <v>335678193.75</v>
      </c>
      <c r="M5646" s="33">
        <v>0</v>
      </c>
      <c r="N5646" s="33">
        <v>0</v>
      </c>
      <c r="O5646" s="33">
        <v>0</v>
      </c>
      <c r="P5646" s="33">
        <f t="shared" si="1019"/>
        <v>70375</v>
      </c>
      <c r="Q5646" s="33">
        <f t="shared" si="1020"/>
        <v>70375</v>
      </c>
      <c r="R5646" s="33">
        <f t="shared" si="1021"/>
        <v>335678193.75</v>
      </c>
      <c r="S5646" s="31"/>
      <c r="T5646" s="30" t="str">
        <f t="shared" si="1022"/>
        <v>USD</v>
      </c>
      <c r="U5646" s="33">
        <v>0</v>
      </c>
      <c r="V5646" s="33">
        <v>0</v>
      </c>
      <c r="W5646" s="33">
        <v>0</v>
      </c>
      <c r="X5646" s="33">
        <f t="shared" si="1023"/>
        <v>70375</v>
      </c>
      <c r="Y5646" s="33">
        <f t="shared" si="1024"/>
        <v>70375</v>
      </c>
      <c r="Z5646" s="33">
        <f t="shared" si="1025"/>
        <v>335678193.75</v>
      </c>
      <c r="AA5646" s="34">
        <f t="shared" si="1026"/>
        <v>0.00048403060373655314</v>
      </c>
      <c r="AB5646" s="33" t="s">
        <v>4533</v>
      </c>
      <c r="AC5646" s="64">
        <v>44816</v>
      </c>
      <c r="AD5646" s="33">
        <v>15</v>
      </c>
      <c r="AE5646" s="36">
        <f t="shared" si="1027"/>
        <v>44831</v>
      </c>
    </row>
    <row r="5647" spans="2:31" ht="14.5" hidden="1">
      <c r="B5647" s="48" t="s">
        <v>4621</v>
      </c>
      <c r="C5647" s="30" t="str">
        <f t="shared" si="1017"/>
        <v>(Proveedores estratégicos)</v>
      </c>
      <c r="D5647" s="31">
        <v>4</v>
      </c>
      <c r="E5647" s="65">
        <v>444444046</v>
      </c>
      <c r="F5647" s="66" t="s">
        <v>4622</v>
      </c>
      <c r="G5647" s="67" t="s">
        <v>4604</v>
      </c>
      <c r="H5647" s="51" t="s">
        <v>4640</v>
      </c>
      <c r="I5647" s="31" t="s">
        <v>62</v>
      </c>
      <c r="J5647" s="52">
        <v>70375</v>
      </c>
      <c r="K5647" s="33">
        <f t="shared" si="1018"/>
        <v>70375</v>
      </c>
      <c r="L5647" s="33">
        <f t="shared" si="1016"/>
        <v>335678193.75</v>
      </c>
      <c r="M5647" s="33">
        <v>0</v>
      </c>
      <c r="N5647" s="33">
        <v>0</v>
      </c>
      <c r="O5647" s="33">
        <v>0</v>
      </c>
      <c r="P5647" s="33">
        <f t="shared" si="1019"/>
        <v>70375</v>
      </c>
      <c r="Q5647" s="33">
        <f t="shared" si="1020"/>
        <v>70375</v>
      </c>
      <c r="R5647" s="33">
        <f t="shared" si="1021"/>
        <v>335678193.75</v>
      </c>
      <c r="S5647" s="31"/>
      <c r="T5647" s="30" t="str">
        <f t="shared" si="1022"/>
        <v>USD</v>
      </c>
      <c r="U5647" s="33">
        <v>0</v>
      </c>
      <c r="V5647" s="33">
        <v>0</v>
      </c>
      <c r="W5647" s="33">
        <v>0</v>
      </c>
      <c r="X5647" s="33">
        <f t="shared" si="1023"/>
        <v>70375</v>
      </c>
      <c r="Y5647" s="33">
        <f t="shared" si="1024"/>
        <v>70375</v>
      </c>
      <c r="Z5647" s="33">
        <f t="shared" si="1025"/>
        <v>335678193.75</v>
      </c>
      <c r="AA5647" s="34">
        <f t="shared" si="1026"/>
        <v>0.00048403060373655314</v>
      </c>
      <c r="AB5647" s="33" t="s">
        <v>4533</v>
      </c>
      <c r="AC5647" s="64">
        <v>44823</v>
      </c>
      <c r="AD5647" s="33">
        <v>15</v>
      </c>
      <c r="AE5647" s="36">
        <f t="shared" si="1027"/>
        <v>44838</v>
      </c>
    </row>
    <row r="5648" spans="2:31" ht="14.5" hidden="1">
      <c r="B5648" s="48" t="s">
        <v>4621</v>
      </c>
      <c r="C5648" s="30" t="str">
        <f t="shared" si="1017"/>
        <v>(Proveedores estratégicos)</v>
      </c>
      <c r="D5648" s="31">
        <v>4</v>
      </c>
      <c r="E5648" s="65">
        <v>444444046</v>
      </c>
      <c r="F5648" s="66" t="s">
        <v>4622</v>
      </c>
      <c r="G5648" s="67" t="s">
        <v>4604</v>
      </c>
      <c r="H5648" s="51" t="s">
        <v>4641</v>
      </c>
      <c r="I5648" s="31" t="s">
        <v>62</v>
      </c>
      <c r="J5648" s="52">
        <v>70375</v>
      </c>
      <c r="K5648" s="33">
        <f t="shared" si="1018"/>
        <v>70375</v>
      </c>
      <c r="L5648" s="33">
        <f t="shared" si="1016"/>
        <v>335678193.75</v>
      </c>
      <c r="M5648" s="33">
        <v>0</v>
      </c>
      <c r="N5648" s="33">
        <v>0</v>
      </c>
      <c r="O5648" s="33">
        <v>0</v>
      </c>
      <c r="P5648" s="33">
        <f t="shared" si="1019"/>
        <v>70375</v>
      </c>
      <c r="Q5648" s="33">
        <f t="shared" si="1020"/>
        <v>70375</v>
      </c>
      <c r="R5648" s="33">
        <f t="shared" si="1021"/>
        <v>335678193.75</v>
      </c>
      <c r="S5648" s="31"/>
      <c r="T5648" s="30" t="str">
        <f t="shared" si="1022"/>
        <v>USD</v>
      </c>
      <c r="U5648" s="33">
        <v>0</v>
      </c>
      <c r="V5648" s="33">
        <v>0</v>
      </c>
      <c r="W5648" s="33">
        <v>0</v>
      </c>
      <c r="X5648" s="33">
        <f t="shared" si="1023"/>
        <v>70375</v>
      </c>
      <c r="Y5648" s="33">
        <f t="shared" si="1024"/>
        <v>70375</v>
      </c>
      <c r="Z5648" s="33">
        <f t="shared" si="1025"/>
        <v>335678193.75</v>
      </c>
      <c r="AA5648" s="34">
        <f t="shared" si="1026"/>
        <v>0.00048403060373655314</v>
      </c>
      <c r="AB5648" s="33" t="s">
        <v>4533</v>
      </c>
      <c r="AC5648" s="64">
        <v>44811</v>
      </c>
      <c r="AD5648" s="33">
        <v>15</v>
      </c>
      <c r="AE5648" s="36">
        <f t="shared" si="1027"/>
        <v>44826</v>
      </c>
    </row>
    <row r="5649" spans="2:31" ht="14.5" hidden="1">
      <c r="B5649" s="48" t="s">
        <v>4621</v>
      </c>
      <c r="C5649" s="30" t="str">
        <f t="shared" si="1017"/>
        <v>(Proveedores estratégicos)</v>
      </c>
      <c r="D5649" s="31">
        <v>4</v>
      </c>
      <c r="E5649" s="65">
        <v>444444046</v>
      </c>
      <c r="F5649" s="66" t="s">
        <v>4622</v>
      </c>
      <c r="G5649" s="67" t="s">
        <v>4604</v>
      </c>
      <c r="H5649" s="51" t="s">
        <v>4642</v>
      </c>
      <c r="I5649" s="31" t="s">
        <v>62</v>
      </c>
      <c r="J5649" s="52">
        <v>70375</v>
      </c>
      <c r="K5649" s="33">
        <f t="shared" si="1018"/>
        <v>70375</v>
      </c>
      <c r="L5649" s="33">
        <f t="shared" si="1016"/>
        <v>335678193.75</v>
      </c>
      <c r="M5649" s="33">
        <v>0</v>
      </c>
      <c r="N5649" s="33">
        <v>0</v>
      </c>
      <c r="O5649" s="33">
        <v>0</v>
      </c>
      <c r="P5649" s="33">
        <f t="shared" si="1019"/>
        <v>70375</v>
      </c>
      <c r="Q5649" s="33">
        <f t="shared" si="1020"/>
        <v>70375</v>
      </c>
      <c r="R5649" s="33">
        <f t="shared" si="1021"/>
        <v>335678193.75</v>
      </c>
      <c r="S5649" s="31"/>
      <c r="T5649" s="30" t="str">
        <f t="shared" si="1022"/>
        <v>USD</v>
      </c>
      <c r="U5649" s="33">
        <v>0</v>
      </c>
      <c r="V5649" s="33">
        <v>0</v>
      </c>
      <c r="W5649" s="33">
        <v>0</v>
      </c>
      <c r="X5649" s="33">
        <f t="shared" si="1023"/>
        <v>70375</v>
      </c>
      <c r="Y5649" s="33">
        <f t="shared" si="1024"/>
        <v>70375</v>
      </c>
      <c r="Z5649" s="33">
        <f t="shared" si="1025"/>
        <v>335678193.75</v>
      </c>
      <c r="AA5649" s="34">
        <f t="shared" si="1026"/>
        <v>0.00048403060373655314</v>
      </c>
      <c r="AB5649" s="33" t="s">
        <v>4533</v>
      </c>
      <c r="AC5649" s="64">
        <v>44816</v>
      </c>
      <c r="AD5649" s="33">
        <v>15</v>
      </c>
      <c r="AE5649" s="36">
        <f t="shared" si="1027"/>
        <v>44831</v>
      </c>
    </row>
    <row r="5650" spans="2:31" ht="14.5" hidden="1">
      <c r="B5650" s="48" t="s">
        <v>4621</v>
      </c>
      <c r="C5650" s="30" t="str">
        <f t="shared" si="1017"/>
        <v>(Proveedores estratégicos)</v>
      </c>
      <c r="D5650" s="31">
        <v>4</v>
      </c>
      <c r="E5650" s="65">
        <v>444444046</v>
      </c>
      <c r="F5650" s="66" t="s">
        <v>4622</v>
      </c>
      <c r="G5650" s="67" t="s">
        <v>4604</v>
      </c>
      <c r="H5650" s="51" t="s">
        <v>4643</v>
      </c>
      <c r="I5650" s="31" t="s">
        <v>62</v>
      </c>
      <c r="J5650" s="52">
        <v>70375</v>
      </c>
      <c r="K5650" s="33">
        <f t="shared" si="1018"/>
        <v>70375</v>
      </c>
      <c r="L5650" s="33">
        <f t="shared" si="1016"/>
        <v>335678193.75</v>
      </c>
      <c r="M5650" s="33">
        <v>0</v>
      </c>
      <c r="N5650" s="33">
        <v>0</v>
      </c>
      <c r="O5650" s="33">
        <v>0</v>
      </c>
      <c r="P5650" s="33">
        <f t="shared" si="1019"/>
        <v>70375</v>
      </c>
      <c r="Q5650" s="33">
        <f t="shared" si="1020"/>
        <v>70375</v>
      </c>
      <c r="R5650" s="33">
        <f t="shared" si="1021"/>
        <v>335678193.75</v>
      </c>
      <c r="S5650" s="31"/>
      <c r="T5650" s="30" t="str">
        <f t="shared" si="1022"/>
        <v>USD</v>
      </c>
      <c r="U5650" s="33">
        <v>0</v>
      </c>
      <c r="V5650" s="33">
        <v>0</v>
      </c>
      <c r="W5650" s="33">
        <v>0</v>
      </c>
      <c r="X5650" s="33">
        <f t="shared" si="1023"/>
        <v>70375</v>
      </c>
      <c r="Y5650" s="33">
        <f t="shared" si="1024"/>
        <v>70375</v>
      </c>
      <c r="Z5650" s="33">
        <f t="shared" si="1025"/>
        <v>335678193.75</v>
      </c>
      <c r="AA5650" s="34">
        <f t="shared" si="1026"/>
        <v>0.00048403060373655314</v>
      </c>
      <c r="AB5650" s="33" t="s">
        <v>4533</v>
      </c>
      <c r="AC5650" s="64">
        <v>44825</v>
      </c>
      <c r="AD5650" s="33">
        <v>15</v>
      </c>
      <c r="AE5650" s="36">
        <f t="shared" si="1027"/>
        <v>44840</v>
      </c>
    </row>
    <row r="5651" spans="2:31" ht="14.5" hidden="1">
      <c r="B5651" s="48" t="s">
        <v>4621</v>
      </c>
      <c r="C5651" s="30" t="str">
        <f t="shared" si="1017"/>
        <v>(Proveedores estratégicos)</v>
      </c>
      <c r="D5651" s="31">
        <v>4</v>
      </c>
      <c r="E5651" s="65">
        <v>444444046</v>
      </c>
      <c r="F5651" s="66" t="s">
        <v>4622</v>
      </c>
      <c r="G5651" s="67" t="s">
        <v>4604</v>
      </c>
      <c r="H5651" s="51" t="s">
        <v>4644</v>
      </c>
      <c r="I5651" s="31" t="s">
        <v>62</v>
      </c>
      <c r="J5651" s="52">
        <v>70375</v>
      </c>
      <c r="K5651" s="33">
        <f t="shared" si="1018"/>
        <v>70375</v>
      </c>
      <c r="L5651" s="33">
        <f t="shared" si="1016"/>
        <v>335678193.75</v>
      </c>
      <c r="M5651" s="33">
        <v>0</v>
      </c>
      <c r="N5651" s="33">
        <v>0</v>
      </c>
      <c r="O5651" s="33">
        <v>0</v>
      </c>
      <c r="P5651" s="33">
        <f t="shared" si="1019"/>
        <v>70375</v>
      </c>
      <c r="Q5651" s="33">
        <f t="shared" si="1020"/>
        <v>70375</v>
      </c>
      <c r="R5651" s="33">
        <f t="shared" si="1021"/>
        <v>335678193.75</v>
      </c>
      <c r="S5651" s="31"/>
      <c r="T5651" s="30" t="str">
        <f t="shared" si="1022"/>
        <v>USD</v>
      </c>
      <c r="U5651" s="33">
        <v>0</v>
      </c>
      <c r="V5651" s="33">
        <v>0</v>
      </c>
      <c r="W5651" s="33">
        <v>0</v>
      </c>
      <c r="X5651" s="33">
        <f t="shared" si="1023"/>
        <v>70375</v>
      </c>
      <c r="Y5651" s="33">
        <f t="shared" si="1024"/>
        <v>70375</v>
      </c>
      <c r="Z5651" s="33">
        <f t="shared" si="1025"/>
        <v>335678193.75</v>
      </c>
      <c r="AA5651" s="34">
        <f t="shared" si="1026"/>
        <v>0.00048403060373655314</v>
      </c>
      <c r="AB5651" s="33" t="s">
        <v>4533</v>
      </c>
      <c r="AC5651" s="64">
        <v>44845</v>
      </c>
      <c r="AD5651" s="33">
        <v>15</v>
      </c>
      <c r="AE5651" s="36">
        <f t="shared" si="1027"/>
        <v>44860</v>
      </c>
    </row>
    <row r="5652" spans="2:31" ht="14.5" hidden="1">
      <c r="B5652" s="48" t="s">
        <v>4621</v>
      </c>
      <c r="C5652" s="30" t="str">
        <f t="shared" si="1017"/>
        <v>(Proveedores estratégicos)</v>
      </c>
      <c r="D5652" s="31">
        <v>4</v>
      </c>
      <c r="E5652" s="65">
        <v>444444046</v>
      </c>
      <c r="F5652" s="66" t="s">
        <v>4622</v>
      </c>
      <c r="G5652" s="67" t="s">
        <v>4604</v>
      </c>
      <c r="H5652" s="51" t="s">
        <v>4645</v>
      </c>
      <c r="I5652" s="31" t="s">
        <v>62</v>
      </c>
      <c r="J5652" s="52">
        <v>70375</v>
      </c>
      <c r="K5652" s="33">
        <f t="shared" si="1018"/>
        <v>70375</v>
      </c>
      <c r="L5652" s="33">
        <f t="shared" si="1016"/>
        <v>335678193.75</v>
      </c>
      <c r="M5652" s="33">
        <v>0</v>
      </c>
      <c r="N5652" s="33">
        <v>0</v>
      </c>
      <c r="O5652" s="33">
        <v>0</v>
      </c>
      <c r="P5652" s="33">
        <f t="shared" si="1019"/>
        <v>70375</v>
      </c>
      <c r="Q5652" s="33">
        <f t="shared" si="1020"/>
        <v>70375</v>
      </c>
      <c r="R5652" s="33">
        <f t="shared" si="1021"/>
        <v>335678193.75</v>
      </c>
      <c r="S5652" s="31"/>
      <c r="T5652" s="30" t="str">
        <f t="shared" si="1022"/>
        <v>USD</v>
      </c>
      <c r="U5652" s="33">
        <v>0</v>
      </c>
      <c r="V5652" s="33">
        <v>0</v>
      </c>
      <c r="W5652" s="33">
        <v>0</v>
      </c>
      <c r="X5652" s="33">
        <f t="shared" si="1023"/>
        <v>70375</v>
      </c>
      <c r="Y5652" s="33">
        <f t="shared" si="1024"/>
        <v>70375</v>
      </c>
      <c r="Z5652" s="33">
        <f t="shared" si="1025"/>
        <v>335678193.75</v>
      </c>
      <c r="AA5652" s="34">
        <f t="shared" si="1026"/>
        <v>0.00048403060373655314</v>
      </c>
      <c r="AB5652" s="33" t="s">
        <v>4533</v>
      </c>
      <c r="AC5652" s="64">
        <v>44853</v>
      </c>
      <c r="AD5652" s="33">
        <v>15</v>
      </c>
      <c r="AE5652" s="36">
        <f t="shared" si="1027"/>
        <v>44868</v>
      </c>
    </row>
    <row r="5653" spans="2:31" ht="14.5" hidden="1">
      <c r="B5653" s="48" t="s">
        <v>4621</v>
      </c>
      <c r="C5653" s="30" t="str">
        <f t="shared" si="1017"/>
        <v>(Proveedores estratégicos)</v>
      </c>
      <c r="D5653" s="31">
        <v>4</v>
      </c>
      <c r="E5653" s="65">
        <v>444444046</v>
      </c>
      <c r="F5653" s="66" t="s">
        <v>4622</v>
      </c>
      <c r="G5653" s="67" t="s">
        <v>4604</v>
      </c>
      <c r="H5653" s="51" t="s">
        <v>4646</v>
      </c>
      <c r="I5653" s="31" t="s">
        <v>62</v>
      </c>
      <c r="J5653" s="52">
        <v>70375</v>
      </c>
      <c r="K5653" s="33">
        <f t="shared" si="1018"/>
        <v>70375</v>
      </c>
      <c r="L5653" s="33">
        <f t="shared" si="1016"/>
        <v>335678193.75</v>
      </c>
      <c r="M5653" s="33">
        <v>0</v>
      </c>
      <c r="N5653" s="33">
        <v>0</v>
      </c>
      <c r="O5653" s="33">
        <v>0</v>
      </c>
      <c r="P5653" s="33">
        <f t="shared" si="1019"/>
        <v>70375</v>
      </c>
      <c r="Q5653" s="33">
        <f t="shared" si="1020"/>
        <v>70375</v>
      </c>
      <c r="R5653" s="33">
        <f t="shared" si="1021"/>
        <v>335678193.75</v>
      </c>
      <c r="S5653" s="31"/>
      <c r="T5653" s="30" t="str">
        <f t="shared" si="1022"/>
        <v>USD</v>
      </c>
      <c r="U5653" s="33">
        <v>0</v>
      </c>
      <c r="V5653" s="33">
        <v>0</v>
      </c>
      <c r="W5653" s="33">
        <v>0</v>
      </c>
      <c r="X5653" s="33">
        <f t="shared" si="1023"/>
        <v>70375</v>
      </c>
      <c r="Y5653" s="33">
        <f t="shared" si="1024"/>
        <v>70375</v>
      </c>
      <c r="Z5653" s="33">
        <f t="shared" si="1025"/>
        <v>335678193.75</v>
      </c>
      <c r="AA5653" s="34">
        <f t="shared" si="1026"/>
        <v>0.00048403060373655314</v>
      </c>
      <c r="AB5653" s="33" t="s">
        <v>4533</v>
      </c>
      <c r="AC5653" s="64">
        <v>44845</v>
      </c>
      <c r="AD5653" s="33">
        <v>15</v>
      </c>
      <c r="AE5653" s="36">
        <f t="shared" si="1027"/>
        <v>44860</v>
      </c>
    </row>
    <row r="5654" spans="2:31" ht="14.5" hidden="1">
      <c r="B5654" s="48" t="s">
        <v>4621</v>
      </c>
      <c r="C5654" s="30" t="str">
        <f t="shared" si="1017"/>
        <v>(Proveedores estratégicos)</v>
      </c>
      <c r="D5654" s="31">
        <v>4</v>
      </c>
      <c r="E5654" s="65">
        <v>444444046</v>
      </c>
      <c r="F5654" s="66" t="s">
        <v>4622</v>
      </c>
      <c r="G5654" s="67" t="s">
        <v>4604</v>
      </c>
      <c r="H5654" s="51" t="s">
        <v>4647</v>
      </c>
      <c r="I5654" s="31" t="s">
        <v>62</v>
      </c>
      <c r="J5654" s="52">
        <v>70375</v>
      </c>
      <c r="K5654" s="33">
        <f t="shared" si="1018"/>
        <v>70375</v>
      </c>
      <c r="L5654" s="33">
        <f t="shared" si="1016"/>
        <v>335678193.75</v>
      </c>
      <c r="M5654" s="33">
        <v>0</v>
      </c>
      <c r="N5654" s="33">
        <v>0</v>
      </c>
      <c r="O5654" s="33">
        <v>0</v>
      </c>
      <c r="P5654" s="33">
        <f t="shared" si="1019"/>
        <v>70375</v>
      </c>
      <c r="Q5654" s="33">
        <f t="shared" si="1020"/>
        <v>70375</v>
      </c>
      <c r="R5654" s="33">
        <f t="shared" si="1021"/>
        <v>335678193.75</v>
      </c>
      <c r="S5654" s="31"/>
      <c r="T5654" s="30" t="str">
        <f t="shared" si="1022"/>
        <v>USD</v>
      </c>
      <c r="U5654" s="33">
        <v>0</v>
      </c>
      <c r="V5654" s="33">
        <v>0</v>
      </c>
      <c r="W5654" s="33">
        <v>0</v>
      </c>
      <c r="X5654" s="33">
        <f t="shared" si="1023"/>
        <v>70375</v>
      </c>
      <c r="Y5654" s="33">
        <f t="shared" si="1024"/>
        <v>70375</v>
      </c>
      <c r="Z5654" s="33">
        <f t="shared" si="1025"/>
        <v>335678193.75</v>
      </c>
      <c r="AA5654" s="34">
        <f t="shared" si="1026"/>
        <v>0.00048403060373655314</v>
      </c>
      <c r="AB5654" s="33" t="s">
        <v>4533</v>
      </c>
      <c r="AC5654" s="64">
        <v>44845</v>
      </c>
      <c r="AD5654" s="33">
        <v>15</v>
      </c>
      <c r="AE5654" s="36">
        <f t="shared" si="1027"/>
        <v>44860</v>
      </c>
    </row>
    <row r="5655" spans="2:31" ht="14.5" hidden="1">
      <c r="B5655" s="48" t="s">
        <v>4621</v>
      </c>
      <c r="C5655" s="30" t="str">
        <f t="shared" si="1017"/>
        <v>(Proveedores estratégicos)</v>
      </c>
      <c r="D5655" s="31">
        <v>4</v>
      </c>
      <c r="E5655" s="65">
        <v>444444046</v>
      </c>
      <c r="F5655" s="66" t="s">
        <v>4622</v>
      </c>
      <c r="G5655" s="67" t="s">
        <v>4604</v>
      </c>
      <c r="H5655" s="51" t="s">
        <v>4648</v>
      </c>
      <c r="I5655" s="31" t="s">
        <v>62</v>
      </c>
      <c r="J5655" s="52">
        <v>70375</v>
      </c>
      <c r="K5655" s="33">
        <f t="shared" si="1018"/>
        <v>70375</v>
      </c>
      <c r="L5655" s="33">
        <f t="shared" si="1016"/>
        <v>335678193.75</v>
      </c>
      <c r="M5655" s="33">
        <v>0</v>
      </c>
      <c r="N5655" s="33">
        <v>0</v>
      </c>
      <c r="O5655" s="33">
        <v>0</v>
      </c>
      <c r="P5655" s="33">
        <f t="shared" si="1019"/>
        <v>70375</v>
      </c>
      <c r="Q5655" s="33">
        <f t="shared" si="1020"/>
        <v>70375</v>
      </c>
      <c r="R5655" s="33">
        <f t="shared" si="1021"/>
        <v>335678193.75</v>
      </c>
      <c r="S5655" s="31"/>
      <c r="T5655" s="30" t="str">
        <f t="shared" si="1022"/>
        <v>USD</v>
      </c>
      <c r="U5655" s="33">
        <v>0</v>
      </c>
      <c r="V5655" s="33">
        <v>0</v>
      </c>
      <c r="W5655" s="33">
        <v>0</v>
      </c>
      <c r="X5655" s="33">
        <f t="shared" si="1023"/>
        <v>70375</v>
      </c>
      <c r="Y5655" s="33">
        <f t="shared" si="1024"/>
        <v>70375</v>
      </c>
      <c r="Z5655" s="33">
        <f t="shared" si="1025"/>
        <v>335678193.75</v>
      </c>
      <c r="AA5655" s="34">
        <f t="shared" si="1026"/>
        <v>0.00048403060373655314</v>
      </c>
      <c r="AB5655" s="33" t="s">
        <v>4533</v>
      </c>
      <c r="AC5655" s="64">
        <v>44858</v>
      </c>
      <c r="AD5655" s="33">
        <v>15</v>
      </c>
      <c r="AE5655" s="36">
        <f t="shared" si="1027"/>
        <v>44873</v>
      </c>
    </row>
    <row r="5656" spans="2:31" ht="14.5" hidden="1">
      <c r="B5656" s="48" t="s">
        <v>4621</v>
      </c>
      <c r="C5656" s="30" t="str">
        <f t="shared" si="1017"/>
        <v>(Proveedores estratégicos)</v>
      </c>
      <c r="D5656" s="31">
        <v>4</v>
      </c>
      <c r="E5656" s="65">
        <v>444444046</v>
      </c>
      <c r="F5656" s="66" t="s">
        <v>4622</v>
      </c>
      <c r="G5656" s="67" t="s">
        <v>4604</v>
      </c>
      <c r="H5656" s="51" t="s">
        <v>4649</v>
      </c>
      <c r="I5656" s="31" t="s">
        <v>62</v>
      </c>
      <c r="J5656" s="52">
        <v>70375</v>
      </c>
      <c r="K5656" s="33">
        <f t="shared" si="1018"/>
        <v>70375</v>
      </c>
      <c r="L5656" s="33">
        <f t="shared" si="1016"/>
        <v>335678193.75</v>
      </c>
      <c r="M5656" s="33">
        <v>0</v>
      </c>
      <c r="N5656" s="33">
        <v>0</v>
      </c>
      <c r="O5656" s="33">
        <v>0</v>
      </c>
      <c r="P5656" s="33">
        <f t="shared" si="1019"/>
        <v>70375</v>
      </c>
      <c r="Q5656" s="33">
        <f t="shared" si="1020"/>
        <v>70375</v>
      </c>
      <c r="R5656" s="33">
        <f t="shared" si="1021"/>
        <v>335678193.75</v>
      </c>
      <c r="S5656" s="31"/>
      <c r="T5656" s="30" t="str">
        <f t="shared" si="1022"/>
        <v>USD</v>
      </c>
      <c r="U5656" s="33">
        <v>0</v>
      </c>
      <c r="V5656" s="33">
        <v>0</v>
      </c>
      <c r="W5656" s="33">
        <v>0</v>
      </c>
      <c r="X5656" s="33">
        <f t="shared" si="1023"/>
        <v>70375</v>
      </c>
      <c r="Y5656" s="33">
        <f t="shared" si="1024"/>
        <v>70375</v>
      </c>
      <c r="Z5656" s="33">
        <f t="shared" si="1025"/>
        <v>335678193.75</v>
      </c>
      <c r="AA5656" s="34">
        <f t="shared" si="1026"/>
        <v>0.00048403060373655314</v>
      </c>
      <c r="AB5656" s="33" t="s">
        <v>4533</v>
      </c>
      <c r="AC5656" s="64">
        <v>44879</v>
      </c>
      <c r="AD5656" s="33">
        <v>15</v>
      </c>
      <c r="AE5656" s="36">
        <f t="shared" si="1027"/>
        <v>44894</v>
      </c>
    </row>
    <row r="5657" spans="2:31" ht="14.5" hidden="1">
      <c r="B5657" s="48" t="s">
        <v>4621</v>
      </c>
      <c r="C5657" s="30" t="str">
        <f t="shared" si="1017"/>
        <v>(Proveedores estratégicos)</v>
      </c>
      <c r="D5657" s="31">
        <v>4</v>
      </c>
      <c r="E5657" s="65">
        <v>444444046</v>
      </c>
      <c r="F5657" s="66" t="s">
        <v>4622</v>
      </c>
      <c r="G5657" s="67" t="s">
        <v>4604</v>
      </c>
      <c r="H5657" s="51" t="s">
        <v>4650</v>
      </c>
      <c r="I5657" s="31" t="s">
        <v>62</v>
      </c>
      <c r="J5657" s="52">
        <v>70375</v>
      </c>
      <c r="K5657" s="33">
        <f t="shared" si="1018"/>
        <v>70375</v>
      </c>
      <c r="L5657" s="33">
        <f t="shared" si="1016"/>
        <v>335678193.75</v>
      </c>
      <c r="M5657" s="33">
        <v>0</v>
      </c>
      <c r="N5657" s="33">
        <v>0</v>
      </c>
      <c r="O5657" s="33">
        <v>0</v>
      </c>
      <c r="P5657" s="33">
        <f t="shared" si="1019"/>
        <v>70375</v>
      </c>
      <c r="Q5657" s="33">
        <f t="shared" si="1020"/>
        <v>70375</v>
      </c>
      <c r="R5657" s="33">
        <f t="shared" si="1021"/>
        <v>335678193.75</v>
      </c>
      <c r="S5657" s="31"/>
      <c r="T5657" s="30" t="str">
        <f t="shared" si="1022"/>
        <v>USD</v>
      </c>
      <c r="U5657" s="33">
        <v>0</v>
      </c>
      <c r="V5657" s="33">
        <v>0</v>
      </c>
      <c r="W5657" s="33">
        <v>0</v>
      </c>
      <c r="X5657" s="33">
        <f t="shared" si="1023"/>
        <v>70375</v>
      </c>
      <c r="Y5657" s="33">
        <f t="shared" si="1024"/>
        <v>70375</v>
      </c>
      <c r="Z5657" s="33">
        <f t="shared" si="1025"/>
        <v>335678193.75</v>
      </c>
      <c r="AA5657" s="34">
        <f t="shared" si="1026"/>
        <v>0.00048403060373655314</v>
      </c>
      <c r="AB5657" s="33" t="s">
        <v>4533</v>
      </c>
      <c r="AC5657" s="64">
        <v>44886</v>
      </c>
      <c r="AD5657" s="33">
        <v>15</v>
      </c>
      <c r="AE5657" s="36">
        <f t="shared" si="1027"/>
        <v>44901</v>
      </c>
    </row>
    <row r="5658" spans="2:31" ht="14.5" hidden="1">
      <c r="B5658" s="48" t="s">
        <v>4621</v>
      </c>
      <c r="C5658" s="30" t="str">
        <f t="shared" si="1017"/>
        <v>(Proveedores estratégicos)</v>
      </c>
      <c r="D5658" s="31">
        <v>4</v>
      </c>
      <c r="E5658" s="65">
        <v>444444046</v>
      </c>
      <c r="F5658" s="66" t="s">
        <v>4622</v>
      </c>
      <c r="G5658" s="67" t="s">
        <v>4604</v>
      </c>
      <c r="H5658" s="51" t="s">
        <v>4651</v>
      </c>
      <c r="I5658" s="31" t="s">
        <v>62</v>
      </c>
      <c r="J5658" s="52">
        <v>70375</v>
      </c>
      <c r="K5658" s="33">
        <f t="shared" si="1018"/>
        <v>70375</v>
      </c>
      <c r="L5658" s="33">
        <f t="shared" si="1016"/>
        <v>335678193.75</v>
      </c>
      <c r="M5658" s="33">
        <v>0</v>
      </c>
      <c r="N5658" s="33">
        <v>0</v>
      </c>
      <c r="O5658" s="33">
        <v>0</v>
      </c>
      <c r="P5658" s="33">
        <f t="shared" si="1019"/>
        <v>70375</v>
      </c>
      <c r="Q5658" s="33">
        <f t="shared" si="1020"/>
        <v>70375</v>
      </c>
      <c r="R5658" s="33">
        <f t="shared" si="1021"/>
        <v>335678193.75</v>
      </c>
      <c r="S5658" s="31"/>
      <c r="T5658" s="30" t="str">
        <f t="shared" si="1022"/>
        <v>USD</v>
      </c>
      <c r="U5658" s="33">
        <v>0</v>
      </c>
      <c r="V5658" s="33">
        <v>0</v>
      </c>
      <c r="W5658" s="33">
        <v>0</v>
      </c>
      <c r="X5658" s="33">
        <f t="shared" si="1023"/>
        <v>70375</v>
      </c>
      <c r="Y5658" s="33">
        <f t="shared" si="1024"/>
        <v>70375</v>
      </c>
      <c r="Z5658" s="33">
        <f t="shared" si="1025"/>
        <v>335678193.75</v>
      </c>
      <c r="AA5658" s="34">
        <f t="shared" si="1026"/>
        <v>0.00048403060373655314</v>
      </c>
      <c r="AB5658" s="33" t="s">
        <v>4533</v>
      </c>
      <c r="AC5658" s="64">
        <v>44874</v>
      </c>
      <c r="AD5658" s="33">
        <v>15</v>
      </c>
      <c r="AE5658" s="36">
        <f t="shared" si="1027"/>
        <v>44889</v>
      </c>
    </row>
    <row r="5659" spans="2:31" ht="14.5" hidden="1">
      <c r="B5659" s="48" t="s">
        <v>4621</v>
      </c>
      <c r="C5659" s="30" t="str">
        <f t="shared" si="1017"/>
        <v>(Proveedores estratégicos)</v>
      </c>
      <c r="D5659" s="31">
        <v>4</v>
      </c>
      <c r="E5659" s="65">
        <v>444444046</v>
      </c>
      <c r="F5659" s="66" t="s">
        <v>4622</v>
      </c>
      <c r="G5659" s="67" t="s">
        <v>4604</v>
      </c>
      <c r="H5659" s="51" t="s">
        <v>4652</v>
      </c>
      <c r="I5659" s="31" t="s">
        <v>62</v>
      </c>
      <c r="J5659" s="52">
        <v>70375</v>
      </c>
      <c r="K5659" s="33">
        <f t="shared" si="1018"/>
        <v>70375</v>
      </c>
      <c r="L5659" s="33">
        <f t="shared" si="1028" ref="L5659:L5722">+J5659*$L$3</f>
        <v>335678193.75</v>
      </c>
      <c r="M5659" s="33">
        <v>0</v>
      </c>
      <c r="N5659" s="33">
        <v>0</v>
      </c>
      <c r="O5659" s="33">
        <v>0</v>
      </c>
      <c r="P5659" s="33">
        <f t="shared" si="1019"/>
        <v>70375</v>
      </c>
      <c r="Q5659" s="33">
        <f t="shared" si="1020"/>
        <v>70375</v>
      </c>
      <c r="R5659" s="33">
        <f t="shared" si="1021"/>
        <v>335678193.75</v>
      </c>
      <c r="S5659" s="31"/>
      <c r="T5659" s="30" t="str">
        <f t="shared" si="1022"/>
        <v>USD</v>
      </c>
      <c r="U5659" s="33">
        <v>0</v>
      </c>
      <c r="V5659" s="33">
        <v>0</v>
      </c>
      <c r="W5659" s="33">
        <v>0</v>
      </c>
      <c r="X5659" s="33">
        <f t="shared" si="1023"/>
        <v>70375</v>
      </c>
      <c r="Y5659" s="33">
        <f t="shared" si="1024"/>
        <v>70375</v>
      </c>
      <c r="Z5659" s="33">
        <f t="shared" si="1025"/>
        <v>335678193.75</v>
      </c>
      <c r="AA5659" s="34">
        <f t="shared" si="1026"/>
        <v>0.00048403060373655314</v>
      </c>
      <c r="AB5659" s="33" t="s">
        <v>4533</v>
      </c>
      <c r="AC5659" s="64">
        <v>44879</v>
      </c>
      <c r="AD5659" s="33">
        <v>15</v>
      </c>
      <c r="AE5659" s="36">
        <f t="shared" si="1027"/>
        <v>44894</v>
      </c>
    </row>
    <row r="5660" spans="2:31" ht="14.5" hidden="1">
      <c r="B5660" s="48" t="s">
        <v>4621</v>
      </c>
      <c r="C5660" s="30" t="str">
        <f t="shared" si="1017"/>
        <v>(Proveedores estratégicos)</v>
      </c>
      <c r="D5660" s="31">
        <v>4</v>
      </c>
      <c r="E5660" s="65">
        <v>444444046</v>
      </c>
      <c r="F5660" s="66" t="s">
        <v>4622</v>
      </c>
      <c r="G5660" s="67" t="s">
        <v>4604</v>
      </c>
      <c r="H5660" s="51" t="s">
        <v>4653</v>
      </c>
      <c r="I5660" s="31" t="s">
        <v>62</v>
      </c>
      <c r="J5660" s="52">
        <v>70375</v>
      </c>
      <c r="K5660" s="33">
        <f t="shared" si="1018"/>
        <v>70375</v>
      </c>
      <c r="L5660" s="33">
        <f t="shared" si="1028"/>
        <v>335678193.75</v>
      </c>
      <c r="M5660" s="33">
        <v>0</v>
      </c>
      <c r="N5660" s="33">
        <v>0</v>
      </c>
      <c r="O5660" s="33">
        <v>0</v>
      </c>
      <c r="P5660" s="33">
        <f t="shared" si="1019"/>
        <v>70375</v>
      </c>
      <c r="Q5660" s="33">
        <f t="shared" si="1020"/>
        <v>70375</v>
      </c>
      <c r="R5660" s="33">
        <f t="shared" si="1021"/>
        <v>335678193.75</v>
      </c>
      <c r="S5660" s="31"/>
      <c r="T5660" s="30" t="str">
        <f t="shared" si="1022"/>
        <v>USD</v>
      </c>
      <c r="U5660" s="33">
        <v>0</v>
      </c>
      <c r="V5660" s="33">
        <v>0</v>
      </c>
      <c r="W5660" s="33">
        <v>0</v>
      </c>
      <c r="X5660" s="33">
        <f t="shared" si="1023"/>
        <v>70375</v>
      </c>
      <c r="Y5660" s="33">
        <f t="shared" si="1024"/>
        <v>70375</v>
      </c>
      <c r="Z5660" s="33">
        <f t="shared" si="1025"/>
        <v>335678193.75</v>
      </c>
      <c r="AA5660" s="34">
        <f t="shared" si="1026"/>
        <v>0.00048403060373655314</v>
      </c>
      <c r="AB5660" s="33" t="s">
        <v>4533</v>
      </c>
      <c r="AC5660" s="64">
        <v>44888</v>
      </c>
      <c r="AD5660" s="33">
        <v>15</v>
      </c>
      <c r="AE5660" s="36">
        <f t="shared" si="1027"/>
        <v>44903</v>
      </c>
    </row>
    <row r="5661" spans="2:31" ht="14.5" hidden="1">
      <c r="B5661" s="48" t="s">
        <v>4621</v>
      </c>
      <c r="C5661" s="30" t="str">
        <f t="shared" si="1017"/>
        <v>(Proveedores estratégicos)</v>
      </c>
      <c r="D5661" s="31">
        <v>4</v>
      </c>
      <c r="E5661" s="65">
        <v>444444046</v>
      </c>
      <c r="F5661" s="66" t="s">
        <v>4622</v>
      </c>
      <c r="G5661" s="67" t="s">
        <v>4604</v>
      </c>
      <c r="H5661" s="51" t="s">
        <v>4654</v>
      </c>
      <c r="I5661" s="31" t="s">
        <v>62</v>
      </c>
      <c r="J5661" s="52">
        <v>281500</v>
      </c>
      <c r="K5661" s="33">
        <f t="shared" si="1018"/>
        <v>281500</v>
      </c>
      <c r="L5661" s="33">
        <f t="shared" si="1028"/>
        <v>1342712775</v>
      </c>
      <c r="M5661" s="33">
        <v>0</v>
      </c>
      <c r="N5661" s="33">
        <v>0</v>
      </c>
      <c r="O5661" s="33">
        <v>0</v>
      </c>
      <c r="P5661" s="33">
        <f t="shared" si="1019"/>
        <v>281500</v>
      </c>
      <c r="Q5661" s="33">
        <f t="shared" si="1020"/>
        <v>281500</v>
      </c>
      <c r="R5661" s="33">
        <f t="shared" si="1021"/>
        <v>1342712775</v>
      </c>
      <c r="S5661" s="31"/>
      <c r="T5661" s="30" t="str">
        <f t="shared" si="1022"/>
        <v>USD</v>
      </c>
      <c r="U5661" s="33">
        <v>0</v>
      </c>
      <c r="V5661" s="33">
        <v>0</v>
      </c>
      <c r="W5661" s="33">
        <v>0</v>
      </c>
      <c r="X5661" s="33">
        <f t="shared" si="1023"/>
        <v>281500</v>
      </c>
      <c r="Y5661" s="33">
        <f t="shared" si="1024"/>
        <v>281500</v>
      </c>
      <c r="Z5661" s="33">
        <f t="shared" si="1025"/>
        <v>1342712775</v>
      </c>
      <c r="AA5661" s="34">
        <f t="shared" si="1026"/>
        <v>0.0019361224149462126</v>
      </c>
      <c r="AB5661" s="33" t="s">
        <v>4533</v>
      </c>
      <c r="AC5661" s="64">
        <v>44908</v>
      </c>
      <c r="AD5661" s="33">
        <v>15</v>
      </c>
      <c r="AE5661" s="36">
        <f t="shared" si="1027"/>
        <v>44923</v>
      </c>
    </row>
    <row r="5662" spans="2:31" ht="14.5" hidden="1">
      <c r="B5662" s="48" t="s">
        <v>4621</v>
      </c>
      <c r="C5662" s="30" t="str">
        <f t="shared" si="1017"/>
        <v>(Proveedores estratégicos)</v>
      </c>
      <c r="D5662" s="31">
        <v>4</v>
      </c>
      <c r="E5662" s="65">
        <v>444444046</v>
      </c>
      <c r="F5662" s="66" t="s">
        <v>4622</v>
      </c>
      <c r="G5662" s="67" t="s">
        <v>4604</v>
      </c>
      <c r="H5662" s="51" t="s">
        <v>4655</v>
      </c>
      <c r="I5662" s="31" t="s">
        <v>62</v>
      </c>
      <c r="J5662" s="52">
        <v>281500</v>
      </c>
      <c r="K5662" s="33">
        <f t="shared" si="1018"/>
        <v>281500</v>
      </c>
      <c r="L5662" s="33">
        <f t="shared" si="1028"/>
        <v>1342712775</v>
      </c>
      <c r="M5662" s="33">
        <v>0</v>
      </c>
      <c r="N5662" s="33">
        <v>0</v>
      </c>
      <c r="O5662" s="33">
        <v>0</v>
      </c>
      <c r="P5662" s="33">
        <f t="shared" si="1019"/>
        <v>281500</v>
      </c>
      <c r="Q5662" s="33">
        <f t="shared" si="1020"/>
        <v>281500</v>
      </c>
      <c r="R5662" s="33">
        <f t="shared" si="1021"/>
        <v>1342712775</v>
      </c>
      <c r="S5662" s="31"/>
      <c r="T5662" s="30" t="str">
        <f t="shared" si="1022"/>
        <v>USD</v>
      </c>
      <c r="U5662" s="33">
        <v>0</v>
      </c>
      <c r="V5662" s="33">
        <v>0</v>
      </c>
      <c r="W5662" s="33">
        <v>0</v>
      </c>
      <c r="X5662" s="33">
        <f t="shared" si="1023"/>
        <v>281500</v>
      </c>
      <c r="Y5662" s="33">
        <f t="shared" si="1024"/>
        <v>281500</v>
      </c>
      <c r="Z5662" s="33">
        <f t="shared" si="1025"/>
        <v>1342712775</v>
      </c>
      <c r="AA5662" s="34">
        <f t="shared" si="1026"/>
        <v>0.0019361224149462126</v>
      </c>
      <c r="AB5662" s="33" t="s">
        <v>4533</v>
      </c>
      <c r="AC5662" s="64">
        <v>44915</v>
      </c>
      <c r="AD5662" s="33">
        <v>15</v>
      </c>
      <c r="AE5662" s="36">
        <f t="shared" si="1027"/>
        <v>44930</v>
      </c>
    </row>
    <row r="5663" spans="2:31" ht="14.5" hidden="1">
      <c r="B5663" s="48" t="s">
        <v>4621</v>
      </c>
      <c r="C5663" s="30" t="str">
        <f t="shared" si="1017"/>
        <v>(Proveedores estratégicos)</v>
      </c>
      <c r="D5663" s="31">
        <v>4</v>
      </c>
      <c r="E5663" s="65">
        <v>444444046</v>
      </c>
      <c r="F5663" s="66" t="s">
        <v>4622</v>
      </c>
      <c r="G5663" s="67" t="s">
        <v>4604</v>
      </c>
      <c r="H5663" s="51" t="s">
        <v>4656</v>
      </c>
      <c r="I5663" s="31" t="s">
        <v>62</v>
      </c>
      <c r="J5663" s="52">
        <v>281500</v>
      </c>
      <c r="K5663" s="33">
        <f t="shared" si="1018"/>
        <v>281500</v>
      </c>
      <c r="L5663" s="33">
        <f t="shared" si="1028"/>
        <v>1342712775</v>
      </c>
      <c r="M5663" s="33">
        <v>0</v>
      </c>
      <c r="N5663" s="33">
        <v>0</v>
      </c>
      <c r="O5663" s="33">
        <v>0</v>
      </c>
      <c r="P5663" s="33">
        <f t="shared" si="1019"/>
        <v>281500</v>
      </c>
      <c r="Q5663" s="33">
        <f t="shared" si="1020"/>
        <v>281500</v>
      </c>
      <c r="R5663" s="33">
        <f t="shared" si="1021"/>
        <v>1342712775</v>
      </c>
      <c r="S5663" s="31"/>
      <c r="T5663" s="30" t="str">
        <f t="shared" si="1022"/>
        <v>USD</v>
      </c>
      <c r="U5663" s="33">
        <v>0</v>
      </c>
      <c r="V5663" s="33">
        <v>0</v>
      </c>
      <c r="W5663" s="33">
        <v>0</v>
      </c>
      <c r="X5663" s="33">
        <f t="shared" si="1023"/>
        <v>281500</v>
      </c>
      <c r="Y5663" s="33">
        <f t="shared" si="1024"/>
        <v>281500</v>
      </c>
      <c r="Z5663" s="33">
        <f t="shared" si="1025"/>
        <v>1342712775</v>
      </c>
      <c r="AA5663" s="34">
        <f t="shared" si="1026"/>
        <v>0.0019361224149462126</v>
      </c>
      <c r="AB5663" s="33" t="s">
        <v>4533</v>
      </c>
      <c r="AC5663" s="64">
        <v>44907</v>
      </c>
      <c r="AD5663" s="33">
        <v>15</v>
      </c>
      <c r="AE5663" s="36">
        <f t="shared" si="1027"/>
        <v>44922</v>
      </c>
    </row>
    <row r="5664" spans="2:31" ht="14.5" hidden="1">
      <c r="B5664" s="48" t="s">
        <v>4621</v>
      </c>
      <c r="C5664" s="30" t="str">
        <f t="shared" si="1017"/>
        <v>(Proveedores estratégicos)</v>
      </c>
      <c r="D5664" s="31">
        <v>4</v>
      </c>
      <c r="E5664" s="65">
        <v>444444046</v>
      </c>
      <c r="F5664" s="66" t="s">
        <v>4622</v>
      </c>
      <c r="G5664" s="67" t="s">
        <v>4604</v>
      </c>
      <c r="H5664" s="51" t="s">
        <v>4657</v>
      </c>
      <c r="I5664" s="31" t="s">
        <v>62</v>
      </c>
      <c r="J5664" s="52">
        <v>281500</v>
      </c>
      <c r="K5664" s="33">
        <f t="shared" si="1018"/>
        <v>281500</v>
      </c>
      <c r="L5664" s="33">
        <f t="shared" si="1028"/>
        <v>1342712775</v>
      </c>
      <c r="M5664" s="33">
        <v>0</v>
      </c>
      <c r="N5664" s="33">
        <v>0</v>
      </c>
      <c r="O5664" s="33">
        <v>0</v>
      </c>
      <c r="P5664" s="33">
        <f t="shared" si="1019"/>
        <v>281500</v>
      </c>
      <c r="Q5664" s="33">
        <f t="shared" si="1020"/>
        <v>281500</v>
      </c>
      <c r="R5664" s="33">
        <f t="shared" si="1021"/>
        <v>1342712775</v>
      </c>
      <c r="S5664" s="31"/>
      <c r="T5664" s="30" t="str">
        <f t="shared" si="1022"/>
        <v>USD</v>
      </c>
      <c r="U5664" s="33">
        <v>0</v>
      </c>
      <c r="V5664" s="33">
        <v>0</v>
      </c>
      <c r="W5664" s="33">
        <v>0</v>
      </c>
      <c r="X5664" s="33">
        <f t="shared" si="1023"/>
        <v>281500</v>
      </c>
      <c r="Y5664" s="33">
        <f t="shared" si="1024"/>
        <v>281500</v>
      </c>
      <c r="Z5664" s="33">
        <f t="shared" si="1025"/>
        <v>1342712775</v>
      </c>
      <c r="AA5664" s="34">
        <f t="shared" si="1026"/>
        <v>0.0019361224149462126</v>
      </c>
      <c r="AB5664" s="33" t="s">
        <v>4533</v>
      </c>
      <c r="AC5664" s="64">
        <v>44908</v>
      </c>
      <c r="AD5664" s="33">
        <v>15</v>
      </c>
      <c r="AE5664" s="36">
        <f t="shared" si="1027"/>
        <v>44923</v>
      </c>
    </row>
    <row r="5665" spans="2:31" ht="14.5" hidden="1">
      <c r="B5665" s="48" t="s">
        <v>4621</v>
      </c>
      <c r="C5665" s="30" t="str">
        <f t="shared" si="1017"/>
        <v>(Proveedores estratégicos)</v>
      </c>
      <c r="D5665" s="31">
        <v>4</v>
      </c>
      <c r="E5665" s="65">
        <v>444444046</v>
      </c>
      <c r="F5665" s="66" t="s">
        <v>4622</v>
      </c>
      <c r="G5665" s="67" t="s">
        <v>4604</v>
      </c>
      <c r="H5665" s="51" t="s">
        <v>4658</v>
      </c>
      <c r="I5665" s="31" t="s">
        <v>62</v>
      </c>
      <c r="J5665" s="52">
        <v>281500</v>
      </c>
      <c r="K5665" s="33">
        <f t="shared" si="1018"/>
        <v>281500</v>
      </c>
      <c r="L5665" s="33">
        <f t="shared" si="1028"/>
        <v>1342712775</v>
      </c>
      <c r="M5665" s="33">
        <v>0</v>
      </c>
      <c r="N5665" s="33">
        <v>0</v>
      </c>
      <c r="O5665" s="33">
        <v>0</v>
      </c>
      <c r="P5665" s="33">
        <f t="shared" si="1019"/>
        <v>281500</v>
      </c>
      <c r="Q5665" s="33">
        <f t="shared" si="1020"/>
        <v>281500</v>
      </c>
      <c r="R5665" s="33">
        <f t="shared" si="1021"/>
        <v>1342712775</v>
      </c>
      <c r="S5665" s="31"/>
      <c r="T5665" s="30" t="str">
        <f t="shared" si="1022"/>
        <v>USD</v>
      </c>
      <c r="U5665" s="33">
        <v>0</v>
      </c>
      <c r="V5665" s="33">
        <v>0</v>
      </c>
      <c r="W5665" s="33">
        <v>0</v>
      </c>
      <c r="X5665" s="33">
        <f t="shared" si="1023"/>
        <v>281500</v>
      </c>
      <c r="Y5665" s="33">
        <f t="shared" si="1024"/>
        <v>281500</v>
      </c>
      <c r="Z5665" s="33">
        <f t="shared" si="1025"/>
        <v>1342712775</v>
      </c>
      <c r="AA5665" s="34">
        <f t="shared" si="1026"/>
        <v>0.0019361224149462126</v>
      </c>
      <c r="AB5665" s="33" t="s">
        <v>4533</v>
      </c>
      <c r="AC5665" s="64">
        <v>44923</v>
      </c>
      <c r="AD5665" s="33">
        <v>15</v>
      </c>
      <c r="AE5665" s="36">
        <f t="shared" si="1027"/>
        <v>44938</v>
      </c>
    </row>
    <row r="5666" spans="2:31" ht="14.5" hidden="1">
      <c r="B5666" s="48" t="s">
        <v>4621</v>
      </c>
      <c r="C5666" s="30" t="str">
        <f t="shared" si="1017"/>
        <v>(Proveedores estratégicos)</v>
      </c>
      <c r="D5666" s="31">
        <v>4</v>
      </c>
      <c r="E5666" s="65">
        <v>444444046</v>
      </c>
      <c r="F5666" s="66" t="s">
        <v>4622</v>
      </c>
      <c r="G5666" s="67" t="s">
        <v>4604</v>
      </c>
      <c r="H5666" s="62" t="s">
        <v>4659</v>
      </c>
      <c r="I5666" s="31" t="s">
        <v>62</v>
      </c>
      <c r="J5666" s="52">
        <v>6582.0299999999997</v>
      </c>
      <c r="K5666" s="33">
        <f t="shared" si="1018"/>
        <v>6582.0299999999997</v>
      </c>
      <c r="L5666" s="33">
        <f t="shared" si="1028"/>
        <v>31395295.795500003</v>
      </c>
      <c r="M5666" s="33">
        <v>0</v>
      </c>
      <c r="N5666" s="33">
        <v>0</v>
      </c>
      <c r="O5666" s="33">
        <v>0</v>
      </c>
      <c r="P5666" s="33">
        <f t="shared" si="1019"/>
        <v>6582.0299999999997</v>
      </c>
      <c r="Q5666" s="33">
        <f t="shared" si="1020"/>
        <v>6582.0299999999997</v>
      </c>
      <c r="R5666" s="33">
        <f t="shared" si="1021"/>
        <v>31395295.795500003</v>
      </c>
      <c r="S5666" s="31"/>
      <c r="T5666" s="30" t="str">
        <f t="shared" si="1022"/>
        <v>USD</v>
      </c>
      <c r="U5666" s="33">
        <v>0</v>
      </c>
      <c r="V5666" s="33">
        <v>0</v>
      </c>
      <c r="W5666" s="33">
        <v>0</v>
      </c>
      <c r="X5666" s="33">
        <f t="shared" si="1023"/>
        <v>6582.0299999999997</v>
      </c>
      <c r="Y5666" s="33">
        <f t="shared" si="1024"/>
        <v>6582.0299999999997</v>
      </c>
      <c r="Z5666" s="33">
        <f t="shared" si="1025"/>
        <v>31395295.795500003</v>
      </c>
      <c r="AA5666" s="34">
        <f t="shared" si="1026"/>
        <v>4.5270393672640925E-05</v>
      </c>
      <c r="AB5666" s="33" t="s">
        <v>4533</v>
      </c>
      <c r="AC5666" s="64">
        <v>44952</v>
      </c>
      <c r="AD5666" s="33">
        <v>15</v>
      </c>
      <c r="AE5666" s="36">
        <f t="shared" si="1027"/>
        <v>44967</v>
      </c>
    </row>
    <row r="5667" spans="2:31" ht="14.5" hidden="1">
      <c r="B5667" s="48" t="s">
        <v>4621</v>
      </c>
      <c r="C5667" s="30" t="str">
        <f t="shared" si="1017"/>
        <v>(Proveedores estratégicos)</v>
      </c>
      <c r="D5667" s="31">
        <v>4</v>
      </c>
      <c r="E5667" s="65">
        <v>444444046</v>
      </c>
      <c r="F5667" s="66" t="s">
        <v>4622</v>
      </c>
      <c r="G5667" s="67" t="s">
        <v>4604</v>
      </c>
      <c r="H5667" s="62" t="s">
        <v>4660</v>
      </c>
      <c r="I5667" s="31" t="s">
        <v>62</v>
      </c>
      <c r="J5667" s="52">
        <v>4847.7799999999997</v>
      </c>
      <c r="K5667" s="33">
        <f t="shared" si="1018"/>
        <v>4847.7799999999997</v>
      </c>
      <c r="L5667" s="33">
        <f t="shared" si="1028"/>
        <v>23123183.433000002</v>
      </c>
      <c r="M5667" s="33">
        <v>0</v>
      </c>
      <c r="N5667" s="33">
        <v>0</v>
      </c>
      <c r="O5667" s="33">
        <v>0</v>
      </c>
      <c r="P5667" s="33">
        <f t="shared" si="1019"/>
        <v>4847.7799999999997</v>
      </c>
      <c r="Q5667" s="33">
        <f t="shared" si="1020"/>
        <v>4847.7799999999997</v>
      </c>
      <c r="R5667" s="33">
        <f t="shared" si="1021"/>
        <v>23123183.433000002</v>
      </c>
      <c r="S5667" s="31"/>
      <c r="T5667" s="30" t="str">
        <f t="shared" si="1022"/>
        <v>USD</v>
      </c>
      <c r="U5667" s="33">
        <v>0</v>
      </c>
      <c r="V5667" s="33">
        <v>0</v>
      </c>
      <c r="W5667" s="33">
        <v>0</v>
      </c>
      <c r="X5667" s="33">
        <f t="shared" si="1023"/>
        <v>4847.7799999999997</v>
      </c>
      <c r="Y5667" s="33">
        <f t="shared" si="1024"/>
        <v>4847.7799999999997</v>
      </c>
      <c r="Z5667" s="33">
        <f t="shared" si="1025"/>
        <v>23123183.433000002</v>
      </c>
      <c r="AA5667" s="34">
        <f t="shared" si="1026"/>
        <v>3.334243524237283E-05</v>
      </c>
      <c r="AB5667" s="33" t="s">
        <v>4533</v>
      </c>
      <c r="AC5667" s="64">
        <v>44952</v>
      </c>
      <c r="AD5667" s="33">
        <v>15</v>
      </c>
      <c r="AE5667" s="36">
        <f t="shared" si="1027"/>
        <v>44967</v>
      </c>
    </row>
    <row r="5668" spans="2:31" ht="14.5" hidden="1">
      <c r="B5668" s="48" t="s">
        <v>4621</v>
      </c>
      <c r="C5668" s="30" t="str">
        <f t="shared" si="1017"/>
        <v>(Proveedores estratégicos)</v>
      </c>
      <c r="D5668" s="31">
        <v>4</v>
      </c>
      <c r="E5668" s="65">
        <v>444444046</v>
      </c>
      <c r="F5668" s="66" t="s">
        <v>4622</v>
      </c>
      <c r="G5668" s="67" t="s">
        <v>4604</v>
      </c>
      <c r="H5668" s="62" t="s">
        <v>4661</v>
      </c>
      <c r="I5668" s="31" t="s">
        <v>62</v>
      </c>
      <c r="J5668" s="52">
        <v>7303.2600000000002</v>
      </c>
      <c r="K5668" s="33">
        <f t="shared" si="1018"/>
        <v>7303.2600000000002</v>
      </c>
      <c r="L5668" s="33">
        <f t="shared" si="1028"/>
        <v>34835454.711000003</v>
      </c>
      <c r="M5668" s="33">
        <v>0</v>
      </c>
      <c r="N5668" s="33">
        <v>0</v>
      </c>
      <c r="O5668" s="33">
        <v>0</v>
      </c>
      <c r="P5668" s="33">
        <f t="shared" si="1019"/>
        <v>7303.2600000000002</v>
      </c>
      <c r="Q5668" s="33">
        <f t="shared" si="1020"/>
        <v>7303.2600000000002</v>
      </c>
      <c r="R5668" s="33">
        <f t="shared" si="1021"/>
        <v>34835454.711000003</v>
      </c>
      <c r="S5668" s="31"/>
      <c r="T5668" s="30" t="str">
        <f t="shared" si="1022"/>
        <v>USD</v>
      </c>
      <c r="U5668" s="33">
        <v>0</v>
      </c>
      <c r="V5668" s="33">
        <v>0</v>
      </c>
      <c r="W5668" s="33">
        <v>0</v>
      </c>
      <c r="X5668" s="33">
        <f t="shared" si="1023"/>
        <v>7303.2600000000002</v>
      </c>
      <c r="Y5668" s="33">
        <f t="shared" si="1024"/>
        <v>7303.2600000000002</v>
      </c>
      <c r="Z5668" s="33">
        <f t="shared" si="1025"/>
        <v>34835454.711000003</v>
      </c>
      <c r="AA5668" s="34">
        <f t="shared" si="1026"/>
        <v>5.0230925002415903E-05</v>
      </c>
      <c r="AB5668" s="33" t="s">
        <v>4533</v>
      </c>
      <c r="AC5668" s="64">
        <v>44952</v>
      </c>
      <c r="AD5668" s="33">
        <v>15</v>
      </c>
      <c r="AE5668" s="36">
        <f t="shared" si="1027"/>
        <v>44967</v>
      </c>
    </row>
    <row r="5669" spans="2:31" ht="14.5" hidden="1">
      <c r="B5669" s="48" t="s">
        <v>4621</v>
      </c>
      <c r="C5669" s="30" t="str">
        <f t="shared" si="1017"/>
        <v>(Proveedores estratégicos)</v>
      </c>
      <c r="D5669" s="31">
        <v>4</v>
      </c>
      <c r="E5669" s="65">
        <v>444444046</v>
      </c>
      <c r="F5669" s="66" t="s">
        <v>4622</v>
      </c>
      <c r="G5669" s="67" t="s">
        <v>4604</v>
      </c>
      <c r="H5669" s="62" t="s">
        <v>4662</v>
      </c>
      <c r="I5669" s="31" t="s">
        <v>62</v>
      </c>
      <c r="J5669" s="52">
        <v>6682.5200000000004</v>
      </c>
      <c r="K5669" s="33">
        <f t="shared" si="1018"/>
        <v>6682.5200000000004</v>
      </c>
      <c r="L5669" s="33">
        <f t="shared" si="1028"/>
        <v>31874618.022000004</v>
      </c>
      <c r="M5669" s="33">
        <v>0</v>
      </c>
      <c r="N5669" s="33">
        <v>0</v>
      </c>
      <c r="O5669" s="33">
        <v>0</v>
      </c>
      <c r="P5669" s="33">
        <f t="shared" si="1019"/>
        <v>6682.5200000000004</v>
      </c>
      <c r="Q5669" s="33">
        <f t="shared" si="1020"/>
        <v>6682.5200000000004</v>
      </c>
      <c r="R5669" s="33">
        <f t="shared" si="1021"/>
        <v>31874618.022000004</v>
      </c>
      <c r="S5669" s="31"/>
      <c r="T5669" s="30" t="str">
        <f t="shared" si="1022"/>
        <v>USD</v>
      </c>
      <c r="U5669" s="33">
        <v>0</v>
      </c>
      <c r="V5669" s="33">
        <v>0</v>
      </c>
      <c r="W5669" s="33">
        <v>0</v>
      </c>
      <c r="X5669" s="33">
        <f t="shared" si="1023"/>
        <v>6682.5200000000004</v>
      </c>
      <c r="Y5669" s="33">
        <f t="shared" si="1024"/>
        <v>6682.5200000000004</v>
      </c>
      <c r="Z5669" s="33">
        <f t="shared" si="1025"/>
        <v>31874618.022000004</v>
      </c>
      <c r="AA5669" s="34">
        <f t="shared" si="1026"/>
        <v>4.5961551546452454E-05</v>
      </c>
      <c r="AB5669" s="33" t="s">
        <v>4533</v>
      </c>
      <c r="AC5669" s="64">
        <v>44952</v>
      </c>
      <c r="AD5669" s="33">
        <v>15</v>
      </c>
      <c r="AE5669" s="36">
        <f t="shared" si="1027"/>
        <v>44967</v>
      </c>
    </row>
    <row r="5670" spans="2:31" ht="14.5" hidden="1">
      <c r="B5670" s="48" t="s">
        <v>4621</v>
      </c>
      <c r="C5670" s="30" t="str">
        <f t="shared" si="1017"/>
        <v>(Proveedores estratégicos)</v>
      </c>
      <c r="D5670" s="31">
        <v>4</v>
      </c>
      <c r="E5670" s="65">
        <v>444444046</v>
      </c>
      <c r="F5670" s="66" t="s">
        <v>4622</v>
      </c>
      <c r="G5670" s="67" t="s">
        <v>4604</v>
      </c>
      <c r="H5670" s="62" t="s">
        <v>4663</v>
      </c>
      <c r="I5670" s="31" t="s">
        <v>62</v>
      </c>
      <c r="J5670" s="52">
        <v>5513.6999999999998</v>
      </c>
      <c r="K5670" s="33">
        <f t="shared" si="1018"/>
        <v>5513.6999999999998</v>
      </c>
      <c r="L5670" s="33">
        <f t="shared" si="1028"/>
        <v>26299521.945</v>
      </c>
      <c r="M5670" s="33">
        <v>0</v>
      </c>
      <c r="N5670" s="33">
        <v>0</v>
      </c>
      <c r="O5670" s="33">
        <v>0</v>
      </c>
      <c r="P5670" s="33">
        <f t="shared" si="1019"/>
        <v>5513.6999999999998</v>
      </c>
      <c r="Q5670" s="33">
        <f t="shared" si="1020"/>
        <v>5513.6999999999998</v>
      </c>
      <c r="R5670" s="33">
        <f t="shared" si="1021"/>
        <v>26299521.945</v>
      </c>
      <c r="S5670" s="31"/>
      <c r="T5670" s="30" t="str">
        <f t="shared" si="1022"/>
        <v>USD</v>
      </c>
      <c r="U5670" s="33">
        <v>0</v>
      </c>
      <c r="V5670" s="33">
        <v>0</v>
      </c>
      <c r="W5670" s="33">
        <v>0</v>
      </c>
      <c r="X5670" s="33">
        <f t="shared" si="1023"/>
        <v>5513.6999999999998</v>
      </c>
      <c r="Y5670" s="33">
        <f t="shared" si="1024"/>
        <v>5513.6999999999998</v>
      </c>
      <c r="Z5670" s="33">
        <f t="shared" si="1025"/>
        <v>26299521.945</v>
      </c>
      <c r="AA5670" s="34">
        <f t="shared" si="1026"/>
        <v>3.7922551187527288E-05</v>
      </c>
      <c r="AB5670" s="33" t="s">
        <v>4533</v>
      </c>
      <c r="AC5670" s="64">
        <v>44952</v>
      </c>
      <c r="AD5670" s="33">
        <v>15</v>
      </c>
      <c r="AE5670" s="36">
        <f t="shared" si="1027"/>
        <v>44967</v>
      </c>
    </row>
    <row r="5671" spans="2:31" ht="14.5" hidden="1">
      <c r="B5671" s="48" t="s">
        <v>4621</v>
      </c>
      <c r="C5671" s="30" t="str">
        <f t="shared" si="1017"/>
        <v>(Proveedores estratégicos)</v>
      </c>
      <c r="D5671" s="31">
        <v>4</v>
      </c>
      <c r="E5671" s="65">
        <v>444444046</v>
      </c>
      <c r="F5671" s="66" t="s">
        <v>4622</v>
      </c>
      <c r="G5671" s="67" t="s">
        <v>4604</v>
      </c>
      <c r="H5671" s="62" t="s">
        <v>4664</v>
      </c>
      <c r="I5671" s="31" t="s">
        <v>62</v>
      </c>
      <c r="J5671" s="52">
        <v>385.94999999999999</v>
      </c>
      <c r="K5671" s="33">
        <f t="shared" si="1018"/>
        <v>385.94999999999999</v>
      </c>
      <c r="L5671" s="33">
        <f t="shared" si="1028"/>
        <v>1840923.6075000002</v>
      </c>
      <c r="M5671" s="33">
        <v>0</v>
      </c>
      <c r="N5671" s="33">
        <v>0</v>
      </c>
      <c r="O5671" s="33">
        <v>0</v>
      </c>
      <c r="P5671" s="33">
        <f t="shared" si="1019"/>
        <v>385.94999999999999</v>
      </c>
      <c r="Q5671" s="33">
        <f t="shared" si="1020"/>
        <v>385.94999999999999</v>
      </c>
      <c r="R5671" s="33">
        <f t="shared" si="1021"/>
        <v>1840923.6075000002</v>
      </c>
      <c r="S5671" s="31"/>
      <c r="T5671" s="30" t="str">
        <f t="shared" si="1022"/>
        <v>USD</v>
      </c>
      <c r="U5671" s="33">
        <v>0</v>
      </c>
      <c r="V5671" s="33">
        <v>0</v>
      </c>
      <c r="W5671" s="33">
        <v>0</v>
      </c>
      <c r="X5671" s="33">
        <f t="shared" si="1023"/>
        <v>385.94999999999999</v>
      </c>
      <c r="Y5671" s="33">
        <f t="shared" si="1024"/>
        <v>385.94999999999999</v>
      </c>
      <c r="Z5671" s="33">
        <f t="shared" si="1025"/>
        <v>1840923.6075000002</v>
      </c>
      <c r="AA5671" s="34">
        <f t="shared" si="1026"/>
        <v>2.6545166822326494E-06</v>
      </c>
      <c r="AB5671" s="33" t="s">
        <v>4533</v>
      </c>
      <c r="AC5671" s="64">
        <v>44600</v>
      </c>
      <c r="AD5671" s="33">
        <v>15</v>
      </c>
      <c r="AE5671" s="36">
        <f t="shared" si="1027"/>
        <v>44615</v>
      </c>
    </row>
    <row r="5672" spans="2:31" ht="14.5" hidden="1">
      <c r="B5672" s="48" t="s">
        <v>4621</v>
      </c>
      <c r="C5672" s="30" t="str">
        <f t="shared" si="1017"/>
        <v>(Proveedores estratégicos)</v>
      </c>
      <c r="D5672" s="31">
        <v>4</v>
      </c>
      <c r="E5672" s="65">
        <v>444444046</v>
      </c>
      <c r="F5672" s="66" t="s">
        <v>4622</v>
      </c>
      <c r="G5672" s="67" t="s">
        <v>4604</v>
      </c>
      <c r="H5672" s="62" t="s">
        <v>4665</v>
      </c>
      <c r="I5672" s="31" t="s">
        <v>62</v>
      </c>
      <c r="J5672" s="52">
        <v>237.56999999999999</v>
      </c>
      <c r="K5672" s="33">
        <f t="shared" si="1018"/>
        <v>237.56999999999999</v>
      </c>
      <c r="L5672" s="33">
        <f t="shared" si="1028"/>
        <v>1133173.2645</v>
      </c>
      <c r="M5672" s="33">
        <v>0</v>
      </c>
      <c r="N5672" s="33">
        <v>0</v>
      </c>
      <c r="O5672" s="33">
        <v>0</v>
      </c>
      <c r="P5672" s="33">
        <f t="shared" si="1019"/>
        <v>237.56999999999999</v>
      </c>
      <c r="Q5672" s="33">
        <f t="shared" si="1020"/>
        <v>237.56999999999999</v>
      </c>
      <c r="R5672" s="33">
        <f t="shared" si="1021"/>
        <v>1133173.2645</v>
      </c>
      <c r="S5672" s="31"/>
      <c r="T5672" s="30" t="str">
        <f t="shared" si="1022"/>
        <v>USD</v>
      </c>
      <c r="U5672" s="33">
        <v>0</v>
      </c>
      <c r="V5672" s="33">
        <v>0</v>
      </c>
      <c r="W5672" s="33">
        <v>0</v>
      </c>
      <c r="X5672" s="33">
        <f t="shared" si="1023"/>
        <v>237.56999999999999</v>
      </c>
      <c r="Y5672" s="33">
        <f t="shared" si="1024"/>
        <v>237.56999999999999</v>
      </c>
      <c r="Z5672" s="33">
        <f t="shared" si="1025"/>
        <v>1133173.2645</v>
      </c>
      <c r="AA5672" s="34">
        <f t="shared" si="1026"/>
        <v>1.6339772721803613E-06</v>
      </c>
      <c r="AB5672" s="33" t="s">
        <v>4533</v>
      </c>
      <c r="AC5672" s="64">
        <v>44687</v>
      </c>
      <c r="AD5672" s="33">
        <v>15</v>
      </c>
      <c r="AE5672" s="36">
        <f t="shared" si="1027"/>
        <v>44702</v>
      </c>
    </row>
    <row r="5673" spans="2:31" ht="14.5" hidden="1">
      <c r="B5673" s="48" t="s">
        <v>4621</v>
      </c>
      <c r="C5673" s="30" t="str">
        <f t="shared" si="1017"/>
        <v>(Proveedores estratégicos)</v>
      </c>
      <c r="D5673" s="31">
        <v>4</v>
      </c>
      <c r="E5673" s="65">
        <v>444444046</v>
      </c>
      <c r="F5673" s="66" t="s">
        <v>4622</v>
      </c>
      <c r="G5673" s="67" t="s">
        <v>4604</v>
      </c>
      <c r="H5673" s="62" t="s">
        <v>4666</v>
      </c>
      <c r="I5673" s="31" t="s">
        <v>62</v>
      </c>
      <c r="J5673" s="52">
        <v>195.75</v>
      </c>
      <c r="K5673" s="33">
        <f t="shared" si="1018"/>
        <v>195.75</v>
      </c>
      <c r="L5673" s="33">
        <f t="shared" si="1028"/>
        <v>933698.13750000007</v>
      </c>
      <c r="M5673" s="33">
        <v>0</v>
      </c>
      <c r="N5673" s="33">
        <v>0</v>
      </c>
      <c r="O5673" s="33">
        <v>0</v>
      </c>
      <c r="P5673" s="33">
        <f t="shared" si="1019"/>
        <v>195.75</v>
      </c>
      <c r="Q5673" s="33">
        <f t="shared" si="1020"/>
        <v>195.75</v>
      </c>
      <c r="R5673" s="33">
        <f t="shared" si="1021"/>
        <v>933698.13750000007</v>
      </c>
      <c r="S5673" s="31"/>
      <c r="T5673" s="30" t="str">
        <f t="shared" si="1022"/>
        <v>USD</v>
      </c>
      <c r="U5673" s="33">
        <v>0</v>
      </c>
      <c r="V5673" s="33">
        <v>0</v>
      </c>
      <c r="W5673" s="33">
        <v>0</v>
      </c>
      <c r="X5673" s="33">
        <f t="shared" si="1023"/>
        <v>195.75</v>
      </c>
      <c r="Y5673" s="33">
        <f t="shared" si="1024"/>
        <v>195.75</v>
      </c>
      <c r="Z5673" s="33">
        <f t="shared" si="1025"/>
        <v>933698.13750000007</v>
      </c>
      <c r="AA5673" s="34">
        <f t="shared" si="1026"/>
        <v>1.3463444501801817E-06</v>
      </c>
      <c r="AB5673" s="33" t="s">
        <v>4533</v>
      </c>
      <c r="AC5673" s="64">
        <v>44749</v>
      </c>
      <c r="AD5673" s="33">
        <v>15</v>
      </c>
      <c r="AE5673" s="36">
        <f t="shared" si="1027"/>
        <v>44764</v>
      </c>
    </row>
    <row r="5674" spans="2:31" ht="14.5" hidden="1">
      <c r="B5674" s="48" t="s">
        <v>4621</v>
      </c>
      <c r="C5674" s="30" t="str">
        <f t="shared" si="1017"/>
        <v>(Proveedores estratégicos)</v>
      </c>
      <c r="D5674" s="31">
        <v>4</v>
      </c>
      <c r="E5674" s="65">
        <v>444444046</v>
      </c>
      <c r="F5674" s="66" t="s">
        <v>4622</v>
      </c>
      <c r="G5674" s="67" t="s">
        <v>4604</v>
      </c>
      <c r="H5674" s="62" t="s">
        <v>4667</v>
      </c>
      <c r="I5674" s="31" t="s">
        <v>62</v>
      </c>
      <c r="J5674" s="52">
        <v>266.31999999999999</v>
      </c>
      <c r="K5674" s="33">
        <f t="shared" si="1018"/>
        <v>266.31999999999999</v>
      </c>
      <c r="L5674" s="33">
        <f t="shared" si="1028"/>
        <v>1270306.452</v>
      </c>
      <c r="M5674" s="33">
        <v>0</v>
      </c>
      <c r="N5674" s="33">
        <v>0</v>
      </c>
      <c r="O5674" s="33">
        <v>0</v>
      </c>
      <c r="P5674" s="33">
        <f t="shared" si="1019"/>
        <v>266.31999999999999</v>
      </c>
      <c r="Q5674" s="33">
        <f t="shared" si="1020"/>
        <v>266.31999999999999</v>
      </c>
      <c r="R5674" s="33">
        <f t="shared" si="1021"/>
        <v>1270306.452</v>
      </c>
      <c r="S5674" s="31"/>
      <c r="T5674" s="30" t="str">
        <f t="shared" si="1022"/>
        <v>USD</v>
      </c>
      <c r="U5674" s="33">
        <v>0</v>
      </c>
      <c r="V5674" s="33">
        <v>0</v>
      </c>
      <c r="W5674" s="33">
        <v>0</v>
      </c>
      <c r="X5674" s="33">
        <f t="shared" si="1023"/>
        <v>266.31999999999999</v>
      </c>
      <c r="Y5674" s="33">
        <f t="shared" si="1024"/>
        <v>266.31999999999999</v>
      </c>
      <c r="Z5674" s="33">
        <f t="shared" si="1025"/>
        <v>1270306.452</v>
      </c>
      <c r="AA5674" s="34">
        <f t="shared" si="1026"/>
        <v>1.8317162399590599E-06</v>
      </c>
      <c r="AB5674" s="33" t="s">
        <v>4533</v>
      </c>
      <c r="AC5674" s="64">
        <v>44600</v>
      </c>
      <c r="AD5674" s="33">
        <v>15</v>
      </c>
      <c r="AE5674" s="36">
        <f t="shared" si="1027"/>
        <v>44615</v>
      </c>
    </row>
    <row r="5675" spans="2:31" ht="14.5" hidden="1">
      <c r="B5675" s="48" t="s">
        <v>4621</v>
      </c>
      <c r="C5675" s="30" t="str">
        <f t="shared" si="1029" ref="C5675:C5738">+IF(D5675=1,$A$4,IF(D5675=2,$A$5,IF(D5675=3,$A$6,IF(D5675=4,$A$7,IF(D5675=5,$A$8,IF(D5675=6,$A$9,))))))</f>
        <v>(Proveedores estratégicos)</v>
      </c>
      <c r="D5675" s="31">
        <v>4</v>
      </c>
      <c r="E5675" s="65">
        <v>444444046</v>
      </c>
      <c r="F5675" s="66" t="s">
        <v>4622</v>
      </c>
      <c r="G5675" s="67" t="s">
        <v>4604</v>
      </c>
      <c r="H5675" s="62" t="s">
        <v>4668</v>
      </c>
      <c r="I5675" s="31" t="s">
        <v>62</v>
      </c>
      <c r="J5675" s="52">
        <v>162.63999999999999</v>
      </c>
      <c r="K5675" s="33">
        <f t="shared" si="1030" ref="K5675:K5738">+IF(I5675="USD",J5675,L5675/$L$3)</f>
        <v>162.63999999999999</v>
      </c>
      <c r="L5675" s="33">
        <f t="shared" si="1028"/>
        <v>775768.40399999998</v>
      </c>
      <c r="M5675" s="33">
        <v>0</v>
      </c>
      <c r="N5675" s="33">
        <v>0</v>
      </c>
      <c r="O5675" s="33">
        <v>0</v>
      </c>
      <c r="P5675" s="33">
        <f t="shared" si="1031" ref="P5675:P5738">+J5675+M5675</f>
        <v>162.63999999999999</v>
      </c>
      <c r="Q5675" s="33">
        <f t="shared" si="1032" ref="Q5675:Q5738">+K5675+N5675</f>
        <v>162.63999999999999</v>
      </c>
      <c r="R5675" s="33">
        <f t="shared" si="1033" ref="R5675:R5738">+L5675+O5675</f>
        <v>775768.40399999998</v>
      </c>
      <c r="S5675" s="31"/>
      <c r="T5675" s="30" t="str">
        <f t="shared" si="1034" ref="T5675:T5738">+I5675</f>
        <v>USD</v>
      </c>
      <c r="U5675" s="33">
        <v>0</v>
      </c>
      <c r="V5675" s="33">
        <v>0</v>
      </c>
      <c r="W5675" s="33">
        <v>0</v>
      </c>
      <c r="X5675" s="33">
        <f t="shared" si="1035" ref="X5675:X5738">+P5675+U5675</f>
        <v>162.63999999999999</v>
      </c>
      <c r="Y5675" s="33">
        <f t="shared" si="1036" ref="Y5675:Y5738">+Q5675+V5675</f>
        <v>162.63999999999999</v>
      </c>
      <c r="Z5675" s="33">
        <f t="shared" si="1037" ref="Z5675:Z5738">+R5675+W5675</f>
        <v>775768.40399999998</v>
      </c>
      <c r="AA5675" s="34">
        <f t="shared" si="1038" ref="AA5675:AA5738">+IF(D5675=1,Z5675/$C$4,IF(D5675=2,Z5675/$C$5,IF(D5675=3,Z5675/$C$6,IF(D5675=4,Z5675/$C$7,IF(D5675=5,Z5675/$C$8,IF(D5675=6,Z5675/$C$9))))))</f>
        <v>1.1186179380705223E-06</v>
      </c>
      <c r="AB5675" s="33" t="s">
        <v>4533</v>
      </c>
      <c r="AC5675" s="64">
        <v>44657</v>
      </c>
      <c r="AD5675" s="33">
        <v>15</v>
      </c>
      <c r="AE5675" s="36">
        <f t="shared" si="1027"/>
        <v>44672</v>
      </c>
    </row>
    <row r="5676" spans="2:31" ht="14.5" hidden="1">
      <c r="B5676" s="48" t="s">
        <v>4621</v>
      </c>
      <c r="C5676" s="30" t="str">
        <f t="shared" si="1029"/>
        <v>(Proveedores estratégicos)</v>
      </c>
      <c r="D5676" s="31">
        <v>4</v>
      </c>
      <c r="E5676" s="65">
        <v>444444046</v>
      </c>
      <c r="F5676" s="66" t="s">
        <v>4622</v>
      </c>
      <c r="G5676" s="67" t="s">
        <v>4604</v>
      </c>
      <c r="H5676" s="62" t="s">
        <v>4669</v>
      </c>
      <c r="I5676" s="31" t="s">
        <v>62</v>
      </c>
      <c r="J5676" s="52">
        <v>388.83999999999997</v>
      </c>
      <c r="K5676" s="33">
        <f t="shared" si="1030"/>
        <v>388.83999999999997</v>
      </c>
      <c r="L5676" s="33">
        <f t="shared" si="1028"/>
        <v>1854708.4739999999</v>
      </c>
      <c r="M5676" s="33">
        <v>0</v>
      </c>
      <c r="N5676" s="33">
        <v>0</v>
      </c>
      <c r="O5676" s="33">
        <v>0</v>
      </c>
      <c r="P5676" s="33">
        <f t="shared" si="1031"/>
        <v>388.83999999999997</v>
      </c>
      <c r="Q5676" s="33">
        <f t="shared" si="1032"/>
        <v>388.83999999999997</v>
      </c>
      <c r="R5676" s="33">
        <f t="shared" si="1033"/>
        <v>1854708.4739999999</v>
      </c>
      <c r="S5676" s="31"/>
      <c r="T5676" s="30" t="str">
        <f t="shared" si="1034"/>
        <v>USD</v>
      </c>
      <c r="U5676" s="33">
        <v>0</v>
      </c>
      <c r="V5676" s="33">
        <v>0</v>
      </c>
      <c r="W5676" s="33">
        <v>0</v>
      </c>
      <c r="X5676" s="33">
        <f t="shared" si="1035"/>
        <v>388.83999999999997</v>
      </c>
      <c r="Y5676" s="33">
        <f t="shared" si="1036"/>
        <v>388.83999999999997</v>
      </c>
      <c r="Z5676" s="33">
        <f t="shared" si="1037"/>
        <v>1854708.4739999999</v>
      </c>
      <c r="AA5676" s="34">
        <f t="shared" si="1038"/>
        <v>2.6743937471676207E-06</v>
      </c>
      <c r="AB5676" s="33" t="s">
        <v>4533</v>
      </c>
      <c r="AC5676" s="64">
        <v>44687</v>
      </c>
      <c r="AD5676" s="33">
        <v>15</v>
      </c>
      <c r="AE5676" s="36">
        <f t="shared" si="1027"/>
        <v>44702</v>
      </c>
    </row>
    <row r="5677" spans="2:31" ht="14.5" hidden="1">
      <c r="B5677" s="48" t="s">
        <v>4621</v>
      </c>
      <c r="C5677" s="30" t="str">
        <f t="shared" si="1029"/>
        <v>(Proveedores estratégicos)</v>
      </c>
      <c r="D5677" s="31">
        <v>4</v>
      </c>
      <c r="E5677" s="65">
        <v>444444046</v>
      </c>
      <c r="F5677" s="66" t="s">
        <v>4622</v>
      </c>
      <c r="G5677" s="67" t="s">
        <v>4604</v>
      </c>
      <c r="H5677" s="62" t="s">
        <v>4670</v>
      </c>
      <c r="I5677" s="31" t="s">
        <v>62</v>
      </c>
      <c r="J5677" s="52">
        <v>117.18000000000001</v>
      </c>
      <c r="K5677" s="33">
        <f t="shared" si="1030"/>
        <v>117.18000000000001</v>
      </c>
      <c r="L5677" s="33">
        <f t="shared" si="1028"/>
        <v>558931.02300000004</v>
      </c>
      <c r="M5677" s="33">
        <v>0</v>
      </c>
      <c r="N5677" s="33">
        <v>0</v>
      </c>
      <c r="O5677" s="33">
        <v>0</v>
      </c>
      <c r="P5677" s="33">
        <f t="shared" si="1031"/>
        <v>117.18000000000001</v>
      </c>
      <c r="Q5677" s="33">
        <f t="shared" si="1032"/>
        <v>117.18000000000001</v>
      </c>
      <c r="R5677" s="33">
        <f t="shared" si="1033"/>
        <v>558931.02300000004</v>
      </c>
      <c r="S5677" s="31"/>
      <c r="T5677" s="30" t="str">
        <f t="shared" si="1034"/>
        <v>USD</v>
      </c>
      <c r="U5677" s="33">
        <v>0</v>
      </c>
      <c r="V5677" s="33">
        <v>0</v>
      </c>
      <c r="W5677" s="33">
        <v>0</v>
      </c>
      <c r="X5677" s="33">
        <f t="shared" si="1035"/>
        <v>117.18000000000001</v>
      </c>
      <c r="Y5677" s="33">
        <f t="shared" si="1036"/>
        <v>117.18000000000001</v>
      </c>
      <c r="Z5677" s="33">
        <f t="shared" si="1037"/>
        <v>558931.02300000004</v>
      </c>
      <c r="AA5677" s="34">
        <f t="shared" si="1038"/>
        <v>8.0594964328027427E-07</v>
      </c>
      <c r="AB5677" s="33" t="s">
        <v>4533</v>
      </c>
      <c r="AC5677" s="64">
        <v>44749</v>
      </c>
      <c r="AD5677" s="33">
        <v>15</v>
      </c>
      <c r="AE5677" s="36">
        <f t="shared" si="1027"/>
        <v>44764</v>
      </c>
    </row>
    <row r="5678" spans="2:31" ht="14.5" hidden="1">
      <c r="B5678" s="48" t="s">
        <v>4621</v>
      </c>
      <c r="C5678" s="30" t="str">
        <f t="shared" si="1029"/>
        <v>(Proveedores estratégicos)</v>
      </c>
      <c r="D5678" s="31">
        <v>4</v>
      </c>
      <c r="E5678" s="65">
        <v>444444046</v>
      </c>
      <c r="F5678" s="66" t="s">
        <v>4622</v>
      </c>
      <c r="G5678" s="67" t="s">
        <v>4604</v>
      </c>
      <c r="H5678" s="62" t="s">
        <v>4671</v>
      </c>
      <c r="I5678" s="31" t="s">
        <v>62</v>
      </c>
      <c r="J5678" s="52">
        <v>109.59</v>
      </c>
      <c r="K5678" s="33">
        <f t="shared" si="1030"/>
        <v>109.59</v>
      </c>
      <c r="L5678" s="33">
        <f t="shared" si="1028"/>
        <v>522727.86150000006</v>
      </c>
      <c r="M5678" s="33">
        <v>0</v>
      </c>
      <c r="N5678" s="33">
        <v>0</v>
      </c>
      <c r="O5678" s="33">
        <v>0</v>
      </c>
      <c r="P5678" s="33">
        <f t="shared" si="1031"/>
        <v>109.59</v>
      </c>
      <c r="Q5678" s="33">
        <f t="shared" si="1032"/>
        <v>109.59</v>
      </c>
      <c r="R5678" s="33">
        <f t="shared" si="1033"/>
        <v>522727.86150000006</v>
      </c>
      <c r="S5678" s="31"/>
      <c r="T5678" s="30" t="str">
        <f t="shared" si="1034"/>
        <v>USD</v>
      </c>
      <c r="U5678" s="33">
        <v>0</v>
      </c>
      <c r="V5678" s="33">
        <v>0</v>
      </c>
      <c r="W5678" s="33">
        <v>0</v>
      </c>
      <c r="X5678" s="33">
        <f t="shared" si="1035"/>
        <v>109.59</v>
      </c>
      <c r="Y5678" s="33">
        <f t="shared" si="1036"/>
        <v>109.59</v>
      </c>
      <c r="Z5678" s="33">
        <f t="shared" si="1037"/>
        <v>522727.86150000006</v>
      </c>
      <c r="AA5678" s="34">
        <f t="shared" si="1038"/>
        <v>7.5374655578669792E-07</v>
      </c>
      <c r="AB5678" s="33" t="s">
        <v>4533</v>
      </c>
      <c r="AC5678" s="64">
        <v>44749</v>
      </c>
      <c r="AD5678" s="33">
        <v>15</v>
      </c>
      <c r="AE5678" s="36">
        <f t="shared" si="1027"/>
        <v>44764</v>
      </c>
    </row>
    <row r="5679" spans="2:31" ht="14.5" hidden="1">
      <c r="B5679" s="48" t="s">
        <v>4621</v>
      </c>
      <c r="C5679" s="30" t="str">
        <f t="shared" si="1029"/>
        <v>(Proveedores estratégicos)</v>
      </c>
      <c r="D5679" s="31">
        <v>4</v>
      </c>
      <c r="E5679" s="65">
        <v>444444046</v>
      </c>
      <c r="F5679" s="66" t="s">
        <v>4622</v>
      </c>
      <c r="G5679" s="67" t="s">
        <v>4604</v>
      </c>
      <c r="H5679" s="62" t="s">
        <v>4672</v>
      </c>
      <c r="I5679" s="31" t="s">
        <v>62</v>
      </c>
      <c r="J5679" s="52">
        <v>307.5</v>
      </c>
      <c r="K5679" s="33">
        <f t="shared" si="1030"/>
        <v>307.5</v>
      </c>
      <c r="L5679" s="33">
        <f t="shared" si="1028"/>
        <v>1466728.875</v>
      </c>
      <c r="M5679" s="33">
        <v>0</v>
      </c>
      <c r="N5679" s="33">
        <v>0</v>
      </c>
      <c r="O5679" s="33">
        <v>0</v>
      </c>
      <c r="P5679" s="33">
        <f t="shared" si="1031"/>
        <v>307.5</v>
      </c>
      <c r="Q5679" s="33">
        <f t="shared" si="1032"/>
        <v>307.5</v>
      </c>
      <c r="R5679" s="33">
        <f t="shared" si="1033"/>
        <v>1466728.875</v>
      </c>
      <c r="S5679" s="31"/>
      <c r="T5679" s="30" t="str">
        <f t="shared" si="1034"/>
        <v>USD</v>
      </c>
      <c r="U5679" s="33">
        <v>0</v>
      </c>
      <c r="V5679" s="33">
        <v>0</v>
      </c>
      <c r="W5679" s="33">
        <v>0</v>
      </c>
      <c r="X5679" s="33">
        <f t="shared" si="1035"/>
        <v>307.5</v>
      </c>
      <c r="Y5679" s="33">
        <f t="shared" si="1036"/>
        <v>307.5</v>
      </c>
      <c r="Z5679" s="33">
        <f t="shared" si="1037"/>
        <v>1466728.875</v>
      </c>
      <c r="AA5679" s="34">
        <f t="shared" si="1038"/>
        <v>2.1149472205895574E-06</v>
      </c>
      <c r="AB5679" s="33" t="s">
        <v>4533</v>
      </c>
      <c r="AC5679" s="64">
        <v>44600</v>
      </c>
      <c r="AD5679" s="33">
        <v>15</v>
      </c>
      <c r="AE5679" s="36">
        <f t="shared" si="1027"/>
        <v>44615</v>
      </c>
    </row>
    <row r="5680" spans="2:31" ht="14.5" hidden="1">
      <c r="B5680" s="48" t="s">
        <v>4621</v>
      </c>
      <c r="C5680" s="30" t="str">
        <f t="shared" si="1029"/>
        <v>(Proveedores estratégicos)</v>
      </c>
      <c r="D5680" s="31">
        <v>4</v>
      </c>
      <c r="E5680" s="65">
        <v>444444046</v>
      </c>
      <c r="F5680" s="66" t="s">
        <v>4622</v>
      </c>
      <c r="G5680" s="67" t="s">
        <v>4604</v>
      </c>
      <c r="H5680" s="62" t="s">
        <v>4673</v>
      </c>
      <c r="I5680" s="31" t="s">
        <v>62</v>
      </c>
      <c r="J5680" s="52">
        <v>209.36000000000001</v>
      </c>
      <c r="K5680" s="33">
        <f t="shared" si="1030"/>
        <v>209.36000000000001</v>
      </c>
      <c r="L5680" s="33">
        <f t="shared" si="1028"/>
        <v>998615.79600000009</v>
      </c>
      <c r="M5680" s="33">
        <v>0</v>
      </c>
      <c r="N5680" s="33">
        <v>0</v>
      </c>
      <c r="O5680" s="33">
        <v>0</v>
      </c>
      <c r="P5680" s="33">
        <f t="shared" si="1031"/>
        <v>209.36000000000001</v>
      </c>
      <c r="Q5680" s="33">
        <f t="shared" si="1032"/>
        <v>209.36000000000001</v>
      </c>
      <c r="R5680" s="33">
        <f t="shared" si="1033"/>
        <v>998615.79600000009</v>
      </c>
      <c r="S5680" s="31"/>
      <c r="T5680" s="30" t="str">
        <f t="shared" si="1034"/>
        <v>USD</v>
      </c>
      <c r="U5680" s="33">
        <v>0</v>
      </c>
      <c r="V5680" s="33">
        <v>0</v>
      </c>
      <c r="W5680" s="33">
        <v>0</v>
      </c>
      <c r="X5680" s="33">
        <f t="shared" si="1035"/>
        <v>209.36000000000001</v>
      </c>
      <c r="Y5680" s="33">
        <f t="shared" si="1036"/>
        <v>209.36000000000001</v>
      </c>
      <c r="Z5680" s="33">
        <f t="shared" si="1037"/>
        <v>998615.79600000009</v>
      </c>
      <c r="AA5680" s="34">
        <f t="shared" si="1038"/>
        <v>1.4399523580573324E-06</v>
      </c>
      <c r="AB5680" s="33" t="s">
        <v>4533</v>
      </c>
      <c r="AC5680" s="64">
        <v>44657</v>
      </c>
      <c r="AD5680" s="33">
        <v>15</v>
      </c>
      <c r="AE5680" s="36">
        <f t="shared" si="1027"/>
        <v>44672</v>
      </c>
    </row>
    <row r="5681" spans="2:31" ht="14.5" hidden="1">
      <c r="B5681" s="48" t="s">
        <v>4621</v>
      </c>
      <c r="C5681" s="30" t="str">
        <f t="shared" si="1029"/>
        <v>(Proveedores estratégicos)</v>
      </c>
      <c r="D5681" s="31">
        <v>4</v>
      </c>
      <c r="E5681" s="65">
        <v>444444046</v>
      </c>
      <c r="F5681" s="66" t="s">
        <v>4622</v>
      </c>
      <c r="G5681" s="67" t="s">
        <v>4604</v>
      </c>
      <c r="H5681" s="62" t="s">
        <v>4674</v>
      </c>
      <c r="I5681" s="31" t="s">
        <v>62</v>
      </c>
      <c r="J5681" s="52">
        <v>488.89999999999998</v>
      </c>
      <c r="K5681" s="33">
        <f t="shared" si="1030"/>
        <v>488.89999999999998</v>
      </c>
      <c r="L5681" s="33">
        <f t="shared" si="1028"/>
        <v>2331979.665</v>
      </c>
      <c r="M5681" s="33">
        <v>0</v>
      </c>
      <c r="N5681" s="33">
        <v>0</v>
      </c>
      <c r="O5681" s="33">
        <v>0</v>
      </c>
      <c r="P5681" s="33">
        <f t="shared" si="1031"/>
        <v>488.89999999999998</v>
      </c>
      <c r="Q5681" s="33">
        <f t="shared" si="1032"/>
        <v>488.89999999999998</v>
      </c>
      <c r="R5681" s="33">
        <f t="shared" si="1033"/>
        <v>2331979.665</v>
      </c>
      <c r="S5681" s="31"/>
      <c r="T5681" s="30" t="str">
        <f t="shared" si="1034"/>
        <v>USD</v>
      </c>
      <c r="U5681" s="33">
        <v>0</v>
      </c>
      <c r="V5681" s="33">
        <v>0</v>
      </c>
      <c r="W5681" s="33">
        <v>0</v>
      </c>
      <c r="X5681" s="33">
        <f t="shared" si="1035"/>
        <v>488.89999999999998</v>
      </c>
      <c r="Y5681" s="33">
        <f t="shared" si="1036"/>
        <v>488.89999999999998</v>
      </c>
      <c r="Z5681" s="33">
        <f t="shared" si="1037"/>
        <v>2331979.665</v>
      </c>
      <c r="AA5681" s="34">
        <f t="shared" si="1038"/>
        <v>3.3625941338088927E-06</v>
      </c>
      <c r="AB5681" s="33" t="s">
        <v>4533</v>
      </c>
      <c r="AC5681" s="64">
        <v>44687</v>
      </c>
      <c r="AD5681" s="33">
        <v>15</v>
      </c>
      <c r="AE5681" s="36">
        <f t="shared" si="1027"/>
        <v>44702</v>
      </c>
    </row>
    <row r="5682" spans="2:31" ht="14.5" hidden="1">
      <c r="B5682" s="48" t="s">
        <v>4621</v>
      </c>
      <c r="C5682" s="30" t="str">
        <f t="shared" si="1029"/>
        <v>(Proveedores estratégicos)</v>
      </c>
      <c r="D5682" s="31">
        <v>4</v>
      </c>
      <c r="E5682" s="65">
        <v>444444046</v>
      </c>
      <c r="F5682" s="66" t="s">
        <v>4622</v>
      </c>
      <c r="G5682" s="67" t="s">
        <v>4604</v>
      </c>
      <c r="H5682" s="62" t="s">
        <v>4675</v>
      </c>
      <c r="I5682" s="31" t="s">
        <v>62</v>
      </c>
      <c r="J5682" s="52">
        <v>138.22</v>
      </c>
      <c r="K5682" s="33">
        <f t="shared" si="1030"/>
        <v>138.22</v>
      </c>
      <c r="L5682" s="33">
        <f t="shared" si="1028"/>
        <v>659288.66700000002</v>
      </c>
      <c r="M5682" s="33">
        <v>0</v>
      </c>
      <c r="N5682" s="33">
        <v>0</v>
      </c>
      <c r="O5682" s="33">
        <v>0</v>
      </c>
      <c r="P5682" s="33">
        <f t="shared" si="1031"/>
        <v>138.22</v>
      </c>
      <c r="Q5682" s="33">
        <f t="shared" si="1032"/>
        <v>138.22</v>
      </c>
      <c r="R5682" s="33">
        <f t="shared" si="1033"/>
        <v>659288.66700000002</v>
      </c>
      <c r="S5682" s="31"/>
      <c r="T5682" s="30" t="str">
        <f t="shared" si="1034"/>
        <v>USD</v>
      </c>
      <c r="U5682" s="33">
        <v>0</v>
      </c>
      <c r="V5682" s="33">
        <v>0</v>
      </c>
      <c r="W5682" s="33">
        <v>0</v>
      </c>
      <c r="X5682" s="33">
        <f t="shared" si="1035"/>
        <v>138.22</v>
      </c>
      <c r="Y5682" s="33">
        <f t="shared" si="1036"/>
        <v>138.22</v>
      </c>
      <c r="Z5682" s="33">
        <f t="shared" si="1037"/>
        <v>659288.66700000002</v>
      </c>
      <c r="AA5682" s="34">
        <f t="shared" si="1038"/>
        <v>9.506601783085808E-07</v>
      </c>
      <c r="AB5682" s="33" t="s">
        <v>4533</v>
      </c>
      <c r="AC5682" s="64">
        <v>44749</v>
      </c>
      <c r="AD5682" s="33">
        <v>15</v>
      </c>
      <c r="AE5682" s="36">
        <f t="shared" si="1027"/>
        <v>44764</v>
      </c>
    </row>
    <row r="5683" spans="2:31" ht="14.5" hidden="1">
      <c r="B5683" s="48" t="s">
        <v>4621</v>
      </c>
      <c r="C5683" s="30" t="str">
        <f t="shared" si="1029"/>
        <v>(Proveedores estratégicos)</v>
      </c>
      <c r="D5683" s="31">
        <v>4</v>
      </c>
      <c r="E5683" s="65">
        <v>444444046</v>
      </c>
      <c r="F5683" s="66" t="s">
        <v>4622</v>
      </c>
      <c r="G5683" s="67" t="s">
        <v>4604</v>
      </c>
      <c r="H5683" s="62" t="s">
        <v>4676</v>
      </c>
      <c r="I5683" s="31" t="s">
        <v>62</v>
      </c>
      <c r="J5683" s="52">
        <v>443.75</v>
      </c>
      <c r="K5683" s="33">
        <f t="shared" si="1030"/>
        <v>443.75</v>
      </c>
      <c r="L5683" s="33">
        <f t="shared" si="1028"/>
        <v>2116620.9375</v>
      </c>
      <c r="M5683" s="33">
        <v>0</v>
      </c>
      <c r="N5683" s="33">
        <v>0</v>
      </c>
      <c r="O5683" s="33">
        <v>0</v>
      </c>
      <c r="P5683" s="33">
        <f t="shared" si="1031"/>
        <v>443.75</v>
      </c>
      <c r="Q5683" s="33">
        <f t="shared" si="1032"/>
        <v>443.75</v>
      </c>
      <c r="R5683" s="33">
        <f t="shared" si="1033"/>
        <v>2116620.9375</v>
      </c>
      <c r="S5683" s="31"/>
      <c r="T5683" s="30" t="str">
        <f t="shared" si="1034"/>
        <v>USD</v>
      </c>
      <c r="U5683" s="33">
        <v>0</v>
      </c>
      <c r="V5683" s="33">
        <v>0</v>
      </c>
      <c r="W5683" s="33">
        <v>0</v>
      </c>
      <c r="X5683" s="33">
        <f t="shared" si="1035"/>
        <v>443.75</v>
      </c>
      <c r="Y5683" s="33">
        <f t="shared" si="1036"/>
        <v>443.75</v>
      </c>
      <c r="Z5683" s="33">
        <f t="shared" si="1037"/>
        <v>2116620.9375</v>
      </c>
      <c r="AA5683" s="34">
        <f t="shared" si="1038"/>
        <v>3.0520579809320848E-06</v>
      </c>
      <c r="AB5683" s="33" t="s">
        <v>4533</v>
      </c>
      <c r="AC5683" s="64">
        <v>44600</v>
      </c>
      <c r="AD5683" s="33">
        <v>15</v>
      </c>
      <c r="AE5683" s="36">
        <f t="shared" si="1027"/>
        <v>44615</v>
      </c>
    </row>
    <row r="5684" spans="2:31" ht="14.5" hidden="1">
      <c r="B5684" s="48" t="s">
        <v>4621</v>
      </c>
      <c r="C5684" s="30" t="str">
        <f t="shared" si="1029"/>
        <v>(Proveedores estratégicos)</v>
      </c>
      <c r="D5684" s="31">
        <v>4</v>
      </c>
      <c r="E5684" s="65">
        <v>444444046</v>
      </c>
      <c r="F5684" s="66" t="s">
        <v>4622</v>
      </c>
      <c r="G5684" s="67" t="s">
        <v>4604</v>
      </c>
      <c r="H5684" s="62" t="s">
        <v>4677</v>
      </c>
      <c r="I5684" s="31" t="s">
        <v>62</v>
      </c>
      <c r="J5684" s="52">
        <v>190.00999999999999</v>
      </c>
      <c r="K5684" s="33">
        <f t="shared" si="1030"/>
        <v>190.00999999999999</v>
      </c>
      <c r="L5684" s="33">
        <f t="shared" si="1028"/>
        <v>906319.19850000006</v>
      </c>
      <c r="M5684" s="33">
        <v>0</v>
      </c>
      <c r="N5684" s="33">
        <v>0</v>
      </c>
      <c r="O5684" s="33">
        <v>0</v>
      </c>
      <c r="P5684" s="33">
        <f t="shared" si="1031"/>
        <v>190.00999999999999</v>
      </c>
      <c r="Q5684" s="33">
        <f t="shared" si="1032"/>
        <v>190.00999999999999</v>
      </c>
      <c r="R5684" s="33">
        <f t="shared" si="1033"/>
        <v>906319.19850000006</v>
      </c>
      <c r="S5684" s="31"/>
      <c r="T5684" s="30" t="str">
        <f t="shared" si="1034"/>
        <v>USD</v>
      </c>
      <c r="U5684" s="33">
        <v>0</v>
      </c>
      <c r="V5684" s="33">
        <v>0</v>
      </c>
      <c r="W5684" s="33">
        <v>0</v>
      </c>
      <c r="X5684" s="33">
        <f t="shared" si="1035"/>
        <v>190.00999999999999</v>
      </c>
      <c r="Y5684" s="33">
        <f t="shared" si="1036"/>
        <v>190.00999999999999</v>
      </c>
      <c r="Z5684" s="33">
        <f t="shared" si="1037"/>
        <v>906319.19850000006</v>
      </c>
      <c r="AA5684" s="34">
        <f t="shared" si="1038"/>
        <v>1.3068654353958433E-06</v>
      </c>
      <c r="AB5684" s="33" t="s">
        <v>4533</v>
      </c>
      <c r="AC5684" s="64">
        <v>44657</v>
      </c>
      <c r="AD5684" s="33">
        <v>15</v>
      </c>
      <c r="AE5684" s="36">
        <f t="shared" si="1027"/>
        <v>44672</v>
      </c>
    </row>
    <row r="5685" spans="2:31" ht="14.5" hidden="1">
      <c r="B5685" s="48" t="s">
        <v>4621</v>
      </c>
      <c r="C5685" s="30" t="str">
        <f t="shared" si="1029"/>
        <v>(Proveedores estratégicos)</v>
      </c>
      <c r="D5685" s="31">
        <v>4</v>
      </c>
      <c r="E5685" s="65">
        <v>444444046</v>
      </c>
      <c r="F5685" s="66" t="s">
        <v>4622</v>
      </c>
      <c r="G5685" s="67" t="s">
        <v>4604</v>
      </c>
      <c r="H5685" s="62" t="s">
        <v>4678</v>
      </c>
      <c r="I5685" s="31" t="s">
        <v>62</v>
      </c>
      <c r="J5685" s="52">
        <v>403.85000000000002</v>
      </c>
      <c r="K5685" s="33">
        <f t="shared" si="1030"/>
        <v>403.85000000000002</v>
      </c>
      <c r="L5685" s="33">
        <f t="shared" si="1028"/>
        <v>1926303.9225000003</v>
      </c>
      <c r="M5685" s="33">
        <v>0</v>
      </c>
      <c r="N5685" s="33">
        <v>0</v>
      </c>
      <c r="O5685" s="33">
        <v>0</v>
      </c>
      <c r="P5685" s="33">
        <f t="shared" si="1031"/>
        <v>403.85000000000002</v>
      </c>
      <c r="Q5685" s="33">
        <f t="shared" si="1032"/>
        <v>403.85000000000002</v>
      </c>
      <c r="R5685" s="33">
        <f t="shared" si="1033"/>
        <v>1926303.9225000003</v>
      </c>
      <c r="S5685" s="31"/>
      <c r="T5685" s="30" t="str">
        <f t="shared" si="1034"/>
        <v>USD</v>
      </c>
      <c r="U5685" s="33">
        <v>0</v>
      </c>
      <c r="V5685" s="33">
        <v>0</v>
      </c>
      <c r="W5685" s="33">
        <v>0</v>
      </c>
      <c r="X5685" s="33">
        <f t="shared" si="1035"/>
        <v>403.85000000000002</v>
      </c>
      <c r="Y5685" s="33">
        <f t="shared" si="1036"/>
        <v>403.85000000000002</v>
      </c>
      <c r="Z5685" s="33">
        <f t="shared" si="1037"/>
        <v>1926303.9225000003</v>
      </c>
      <c r="AA5685" s="34">
        <f t="shared" si="1038"/>
        <v>2.7776306830409523E-06</v>
      </c>
      <c r="AB5685" s="33" t="s">
        <v>4533</v>
      </c>
      <c r="AC5685" s="64">
        <v>44687</v>
      </c>
      <c r="AD5685" s="33">
        <v>15</v>
      </c>
      <c r="AE5685" s="36">
        <f t="shared" si="1027"/>
        <v>44702</v>
      </c>
    </row>
    <row r="5686" spans="2:31" ht="14.5" hidden="1">
      <c r="B5686" s="48" t="s">
        <v>4621</v>
      </c>
      <c r="C5686" s="30" t="str">
        <f t="shared" si="1029"/>
        <v>(Proveedores estratégicos)</v>
      </c>
      <c r="D5686" s="31">
        <v>4</v>
      </c>
      <c r="E5686" s="65">
        <v>444444046</v>
      </c>
      <c r="F5686" s="66" t="s">
        <v>4622</v>
      </c>
      <c r="G5686" s="67" t="s">
        <v>4604</v>
      </c>
      <c r="H5686" s="62" t="s">
        <v>4679</v>
      </c>
      <c r="I5686" s="31" t="s">
        <v>62</v>
      </c>
      <c r="J5686" s="52">
        <v>106.69</v>
      </c>
      <c r="K5686" s="33">
        <f t="shared" si="1030"/>
        <v>106.69</v>
      </c>
      <c r="L5686" s="33">
        <f t="shared" si="1028"/>
        <v>508895.29650000005</v>
      </c>
      <c r="M5686" s="33">
        <v>0</v>
      </c>
      <c r="N5686" s="33">
        <v>0</v>
      </c>
      <c r="O5686" s="33">
        <v>0</v>
      </c>
      <c r="P5686" s="33">
        <f t="shared" si="1031"/>
        <v>106.69</v>
      </c>
      <c r="Q5686" s="33">
        <f t="shared" si="1032"/>
        <v>106.69</v>
      </c>
      <c r="R5686" s="33">
        <f t="shared" si="1033"/>
        <v>508895.29650000005</v>
      </c>
      <c r="S5686" s="31"/>
      <c r="T5686" s="30" t="str">
        <f t="shared" si="1034"/>
        <v>USD</v>
      </c>
      <c r="U5686" s="33">
        <v>0</v>
      </c>
      <c r="V5686" s="33">
        <v>0</v>
      </c>
      <c r="W5686" s="33">
        <v>0</v>
      </c>
      <c r="X5686" s="33">
        <f t="shared" si="1035"/>
        <v>106.69</v>
      </c>
      <c r="Y5686" s="33">
        <f t="shared" si="1036"/>
        <v>106.69</v>
      </c>
      <c r="Z5686" s="33">
        <f t="shared" si="1037"/>
        <v>508895.29650000005</v>
      </c>
      <c r="AA5686" s="34">
        <f t="shared" si="1038"/>
        <v>7.3380071208032478E-07</v>
      </c>
      <c r="AB5686" s="33" t="s">
        <v>4533</v>
      </c>
      <c r="AC5686" s="64">
        <v>44749</v>
      </c>
      <c r="AD5686" s="33">
        <v>15</v>
      </c>
      <c r="AE5686" s="36">
        <f t="shared" si="1027"/>
        <v>44764</v>
      </c>
    </row>
    <row r="5687" spans="2:31" ht="14.5" hidden="1">
      <c r="B5687" s="48" t="s">
        <v>4621</v>
      </c>
      <c r="C5687" s="30" t="str">
        <f t="shared" si="1029"/>
        <v>(Proveedores estratégicos)</v>
      </c>
      <c r="D5687" s="31">
        <v>4</v>
      </c>
      <c r="E5687" s="65">
        <v>444444046</v>
      </c>
      <c r="F5687" s="66" t="s">
        <v>4622</v>
      </c>
      <c r="G5687" s="67" t="s">
        <v>4604</v>
      </c>
      <c r="H5687" s="62" t="s">
        <v>4680</v>
      </c>
      <c r="I5687" s="31" t="s">
        <v>62</v>
      </c>
      <c r="J5687" s="52">
        <v>101.90000000000001</v>
      </c>
      <c r="K5687" s="33">
        <f t="shared" si="1030"/>
        <v>101.90000000000001</v>
      </c>
      <c r="L5687" s="33">
        <f t="shared" si="1028"/>
        <v>486047.71500000008</v>
      </c>
      <c r="M5687" s="33">
        <v>0</v>
      </c>
      <c r="N5687" s="33">
        <v>0</v>
      </c>
      <c r="O5687" s="33">
        <v>0</v>
      </c>
      <c r="P5687" s="33">
        <f t="shared" si="1031"/>
        <v>101.90000000000001</v>
      </c>
      <c r="Q5687" s="33">
        <f t="shared" si="1032"/>
        <v>101.90000000000001</v>
      </c>
      <c r="R5687" s="33">
        <f t="shared" si="1033"/>
        <v>486047.71500000008</v>
      </c>
      <c r="S5687" s="31"/>
      <c r="T5687" s="30" t="str">
        <f t="shared" si="1034"/>
        <v>USD</v>
      </c>
      <c r="U5687" s="33">
        <v>0</v>
      </c>
      <c r="V5687" s="33">
        <v>0</v>
      </c>
      <c r="W5687" s="33">
        <v>0</v>
      </c>
      <c r="X5687" s="33">
        <f t="shared" si="1035"/>
        <v>101.90000000000001</v>
      </c>
      <c r="Y5687" s="33">
        <f t="shared" si="1036"/>
        <v>101.90000000000001</v>
      </c>
      <c r="Z5687" s="33">
        <f t="shared" si="1037"/>
        <v>486047.71500000008</v>
      </c>
      <c r="AA5687" s="34">
        <f t="shared" si="1038"/>
        <v>7.0085568057910869E-07</v>
      </c>
      <c r="AB5687" s="33" t="s">
        <v>4533</v>
      </c>
      <c r="AC5687" s="64">
        <v>44749</v>
      </c>
      <c r="AD5687" s="33">
        <v>15</v>
      </c>
      <c r="AE5687" s="36">
        <f t="shared" si="1027"/>
        <v>44764</v>
      </c>
    </row>
    <row r="5688" spans="2:31" ht="14.5" hidden="1">
      <c r="B5688" s="48" t="s">
        <v>4621</v>
      </c>
      <c r="C5688" s="30" t="str">
        <f t="shared" si="1029"/>
        <v>(Proveedores estratégicos)</v>
      </c>
      <c r="D5688" s="31">
        <v>4</v>
      </c>
      <c r="E5688" s="65">
        <v>444444046</v>
      </c>
      <c r="F5688" s="66" t="s">
        <v>4622</v>
      </c>
      <c r="G5688" s="67" t="s">
        <v>4604</v>
      </c>
      <c r="H5688" s="62" t="s">
        <v>4681</v>
      </c>
      <c r="I5688" s="31" t="s">
        <v>62</v>
      </c>
      <c r="J5688" s="52">
        <v>565.67999999999995</v>
      </c>
      <c r="K5688" s="33">
        <f t="shared" si="1030"/>
        <v>565.67999999999995</v>
      </c>
      <c r="L5688" s="33">
        <f t="shared" si="1028"/>
        <v>2698208.7480000001</v>
      </c>
      <c r="M5688" s="33">
        <v>0</v>
      </c>
      <c r="N5688" s="33">
        <v>0</v>
      </c>
      <c r="O5688" s="33">
        <v>0</v>
      </c>
      <c r="P5688" s="33">
        <f t="shared" si="1031"/>
        <v>565.67999999999995</v>
      </c>
      <c r="Q5688" s="33">
        <f t="shared" si="1032"/>
        <v>565.67999999999995</v>
      </c>
      <c r="R5688" s="33">
        <f t="shared" si="1033"/>
        <v>2698208.7480000001</v>
      </c>
      <c r="S5688" s="31"/>
      <c r="T5688" s="30" t="str">
        <f t="shared" si="1034"/>
        <v>USD</v>
      </c>
      <c r="U5688" s="33">
        <v>0</v>
      </c>
      <c r="V5688" s="33">
        <v>0</v>
      </c>
      <c r="W5688" s="33">
        <v>0</v>
      </c>
      <c r="X5688" s="33">
        <f t="shared" si="1035"/>
        <v>565.67999999999995</v>
      </c>
      <c r="Y5688" s="33">
        <f t="shared" si="1036"/>
        <v>565.67999999999995</v>
      </c>
      <c r="Z5688" s="33">
        <f t="shared" si="1037"/>
        <v>2698208.7480000001</v>
      </c>
      <c r="AA5688" s="34">
        <f t="shared" si="1038"/>
        <v>3.89067754062797E-06</v>
      </c>
      <c r="AB5688" s="33" t="s">
        <v>4533</v>
      </c>
      <c r="AC5688" s="64">
        <v>44600</v>
      </c>
      <c r="AD5688" s="33">
        <v>15</v>
      </c>
      <c r="AE5688" s="36">
        <f t="shared" si="1027"/>
        <v>44615</v>
      </c>
    </row>
    <row r="5689" spans="2:31" ht="14.5" hidden="1">
      <c r="B5689" s="48" t="s">
        <v>4621</v>
      </c>
      <c r="C5689" s="30" t="str">
        <f t="shared" si="1029"/>
        <v>(Proveedores estratégicos)</v>
      </c>
      <c r="D5689" s="31">
        <v>4</v>
      </c>
      <c r="E5689" s="65">
        <v>444444046</v>
      </c>
      <c r="F5689" s="66" t="s">
        <v>4622</v>
      </c>
      <c r="G5689" s="67" t="s">
        <v>4604</v>
      </c>
      <c r="H5689" s="62" t="s">
        <v>4682</v>
      </c>
      <c r="I5689" s="31" t="s">
        <v>62</v>
      </c>
      <c r="J5689" s="52">
        <v>179.69999999999999</v>
      </c>
      <c r="K5689" s="33">
        <f t="shared" si="1030"/>
        <v>179.69999999999999</v>
      </c>
      <c r="L5689" s="33">
        <f t="shared" si="1028"/>
        <v>857142.04500000004</v>
      </c>
      <c r="M5689" s="33">
        <v>0</v>
      </c>
      <c r="N5689" s="33">
        <v>0</v>
      </c>
      <c r="O5689" s="33">
        <v>0</v>
      </c>
      <c r="P5689" s="33">
        <f t="shared" si="1031"/>
        <v>179.69999999999999</v>
      </c>
      <c r="Q5689" s="33">
        <f t="shared" si="1032"/>
        <v>179.69999999999999</v>
      </c>
      <c r="R5689" s="33">
        <f t="shared" si="1033"/>
        <v>857142.04500000004</v>
      </c>
      <c r="S5689" s="31"/>
      <c r="T5689" s="30" t="str">
        <f t="shared" si="1034"/>
        <v>USD</v>
      </c>
      <c r="U5689" s="33">
        <v>0</v>
      </c>
      <c r="V5689" s="33">
        <v>0</v>
      </c>
      <c r="W5689" s="33">
        <v>0</v>
      </c>
      <c r="X5689" s="33">
        <f t="shared" si="1035"/>
        <v>179.69999999999999</v>
      </c>
      <c r="Y5689" s="33">
        <f t="shared" si="1036"/>
        <v>179.69999999999999</v>
      </c>
      <c r="Z5689" s="33">
        <f t="shared" si="1037"/>
        <v>857142.04500000004</v>
      </c>
      <c r="AA5689" s="34">
        <f t="shared" si="1038"/>
        <v>1.2359545220811168E-06</v>
      </c>
      <c r="AB5689" s="33" t="s">
        <v>4533</v>
      </c>
      <c r="AC5689" s="64">
        <v>44687</v>
      </c>
      <c r="AD5689" s="33">
        <v>15</v>
      </c>
      <c r="AE5689" s="36">
        <f t="shared" si="1027"/>
        <v>44702</v>
      </c>
    </row>
    <row r="5690" spans="2:31" ht="14.5" hidden="1">
      <c r="B5690" s="48" t="s">
        <v>4621</v>
      </c>
      <c r="C5690" s="30" t="str">
        <f t="shared" si="1029"/>
        <v>(Proveedores estratégicos)</v>
      </c>
      <c r="D5690" s="31">
        <v>4</v>
      </c>
      <c r="E5690" s="65">
        <v>444444046</v>
      </c>
      <c r="F5690" s="66" t="s">
        <v>4622</v>
      </c>
      <c r="G5690" s="67" t="s">
        <v>4604</v>
      </c>
      <c r="H5690" s="62" t="s">
        <v>4683</v>
      </c>
      <c r="I5690" s="31" t="s">
        <v>62</v>
      </c>
      <c r="J5690" s="52">
        <v>161.74000000000001</v>
      </c>
      <c r="K5690" s="33">
        <f t="shared" si="1030"/>
        <v>161.74000000000001</v>
      </c>
      <c r="L5690" s="33">
        <f t="shared" si="1028"/>
        <v>771475.53900000011</v>
      </c>
      <c r="M5690" s="33">
        <v>0</v>
      </c>
      <c r="N5690" s="33">
        <v>0</v>
      </c>
      <c r="O5690" s="33">
        <v>0</v>
      </c>
      <c r="P5690" s="33">
        <f t="shared" si="1031"/>
        <v>161.74000000000001</v>
      </c>
      <c r="Q5690" s="33">
        <f t="shared" si="1032"/>
        <v>161.74000000000001</v>
      </c>
      <c r="R5690" s="33">
        <f t="shared" si="1033"/>
        <v>771475.53900000011</v>
      </c>
      <c r="S5690" s="31"/>
      <c r="T5690" s="30" t="str">
        <f t="shared" si="1034"/>
        <v>USD</v>
      </c>
      <c r="U5690" s="33">
        <v>0</v>
      </c>
      <c r="V5690" s="33">
        <v>0</v>
      </c>
      <c r="W5690" s="33">
        <v>0</v>
      </c>
      <c r="X5690" s="33">
        <f t="shared" si="1035"/>
        <v>161.74000000000001</v>
      </c>
      <c r="Y5690" s="33">
        <f t="shared" si="1036"/>
        <v>161.74000000000001</v>
      </c>
      <c r="Z5690" s="33">
        <f t="shared" si="1037"/>
        <v>771475.53900000011</v>
      </c>
      <c r="AA5690" s="34">
        <f t="shared" si="1038"/>
        <v>1.1124278486444065E-06</v>
      </c>
      <c r="AB5690" s="33" t="s">
        <v>4533</v>
      </c>
      <c r="AC5690" s="64">
        <v>44749</v>
      </c>
      <c r="AD5690" s="33">
        <v>15</v>
      </c>
      <c r="AE5690" s="36">
        <f t="shared" si="1027"/>
        <v>44764</v>
      </c>
    </row>
    <row r="5691" spans="2:31" ht="14.5" hidden="1">
      <c r="B5691" s="57" t="s">
        <v>4621</v>
      </c>
      <c r="C5691" s="30" t="str">
        <f t="shared" si="1029"/>
        <v>(Proveedores estratégicos)</v>
      </c>
      <c r="D5691" s="31">
        <v>4</v>
      </c>
      <c r="E5691" s="65">
        <v>444444046</v>
      </c>
      <c r="F5691" s="66" t="s">
        <v>4622</v>
      </c>
      <c r="G5691" s="67" t="s">
        <v>4604</v>
      </c>
      <c r="H5691" s="50" t="s">
        <v>4589</v>
      </c>
      <c r="I5691" s="31" t="s">
        <v>62</v>
      </c>
      <c r="J5691" s="52">
        <v>0</v>
      </c>
      <c r="K5691" s="33">
        <f t="shared" si="1030"/>
        <v>0</v>
      </c>
      <c r="L5691" s="33">
        <f t="shared" si="1028"/>
        <v>0</v>
      </c>
      <c r="M5691" s="52">
        <v>24731.689999999999</v>
      </c>
      <c r="N5691" s="55">
        <f t="shared" si="1039" ref="N5691:N5700">+M5691</f>
        <v>24731.689999999999</v>
      </c>
      <c r="O5691" s="56">
        <f t="shared" si="1040" ref="O5691:O5700">+M5691*$L$3</f>
        <v>117966451.5465</v>
      </c>
      <c r="P5691" s="33">
        <f t="shared" si="1031"/>
        <v>24731.689999999999</v>
      </c>
      <c r="Q5691" s="33">
        <f t="shared" si="1032"/>
        <v>24731.689999999999</v>
      </c>
      <c r="R5691" s="33">
        <f t="shared" si="1033"/>
        <v>117966451.5465</v>
      </c>
      <c r="S5691" s="31"/>
      <c r="T5691" s="30" t="str">
        <f t="shared" si="1034"/>
        <v>USD</v>
      </c>
      <c r="U5691" s="33">
        <v>0</v>
      </c>
      <c r="V5691" s="33">
        <v>0</v>
      </c>
      <c r="W5691" s="33">
        <v>0</v>
      </c>
      <c r="X5691" s="33">
        <f t="shared" si="1035"/>
        <v>24731.689999999999</v>
      </c>
      <c r="Y5691" s="33">
        <f t="shared" si="1036"/>
        <v>24731.689999999999</v>
      </c>
      <c r="Z5691" s="33">
        <f t="shared" si="1037"/>
        <v>117966451.5465</v>
      </c>
      <c r="AA5691" s="34">
        <f t="shared" si="1038"/>
        <v>0.00017010152528774812</v>
      </c>
      <c r="AB5691" s="33" t="s">
        <v>4533</v>
      </c>
      <c r="AC5691" s="64">
        <v>44926</v>
      </c>
      <c r="AD5691" s="33">
        <v>15</v>
      </c>
      <c r="AE5691" s="36">
        <f t="shared" si="1027"/>
        <v>44941</v>
      </c>
    </row>
    <row r="5692" spans="2:31" ht="14.5" hidden="1">
      <c r="B5692" s="57" t="s">
        <v>4621</v>
      </c>
      <c r="C5692" s="30" t="str">
        <f t="shared" si="1029"/>
        <v>(Proveedores estratégicos)</v>
      </c>
      <c r="D5692" s="31">
        <v>4</v>
      </c>
      <c r="E5692" s="65">
        <v>444444046</v>
      </c>
      <c r="F5692" s="66" t="s">
        <v>4622</v>
      </c>
      <c r="G5692" s="67" t="s">
        <v>4604</v>
      </c>
      <c r="H5692" s="50" t="s">
        <v>4589</v>
      </c>
      <c r="I5692" s="31" t="s">
        <v>62</v>
      </c>
      <c r="J5692" s="52">
        <v>0</v>
      </c>
      <c r="K5692" s="33">
        <f t="shared" si="1030"/>
        <v>0</v>
      </c>
      <c r="L5692" s="33">
        <f t="shared" si="1028"/>
        <v>0</v>
      </c>
      <c r="M5692" s="52">
        <v>25924.869999999999</v>
      </c>
      <c r="N5692" s="55">
        <f t="shared" si="1039"/>
        <v>25924.869999999999</v>
      </c>
      <c r="O5692" s="56">
        <f t="shared" si="1040"/>
        <v>123657741.16950001</v>
      </c>
      <c r="P5692" s="33">
        <f t="shared" si="1031"/>
        <v>25924.869999999999</v>
      </c>
      <c r="Q5692" s="33">
        <f t="shared" si="1032"/>
        <v>25924.869999999999</v>
      </c>
      <c r="R5692" s="33">
        <f t="shared" si="1033"/>
        <v>123657741.16950001</v>
      </c>
      <c r="S5692" s="31"/>
      <c r="T5692" s="30" t="str">
        <f t="shared" si="1034"/>
        <v>USD</v>
      </c>
      <c r="U5692" s="33">
        <v>0</v>
      </c>
      <c r="V5692" s="33">
        <v>0</v>
      </c>
      <c r="W5692" s="33">
        <v>0</v>
      </c>
      <c r="X5692" s="33">
        <f t="shared" si="1035"/>
        <v>25924.869999999999</v>
      </c>
      <c r="Y5692" s="33">
        <f t="shared" si="1036"/>
        <v>25924.869999999999</v>
      </c>
      <c r="Z5692" s="33">
        <f t="shared" si="1037"/>
        <v>123657741.16950001</v>
      </c>
      <c r="AA5692" s="34">
        <f t="shared" si="1038"/>
        <v>0.00017830807073380682</v>
      </c>
      <c r="AB5692" s="33" t="s">
        <v>4533</v>
      </c>
      <c r="AC5692" s="64">
        <v>44926</v>
      </c>
      <c r="AD5692" s="33">
        <v>15</v>
      </c>
      <c r="AE5692" s="36">
        <f t="shared" si="1027"/>
        <v>44941</v>
      </c>
    </row>
    <row r="5693" spans="2:31" ht="14.5" hidden="1">
      <c r="B5693" s="57" t="s">
        <v>4621</v>
      </c>
      <c r="C5693" s="30" t="str">
        <f t="shared" si="1029"/>
        <v>(Proveedores estratégicos)</v>
      </c>
      <c r="D5693" s="31">
        <v>4</v>
      </c>
      <c r="E5693" s="65">
        <v>444444046</v>
      </c>
      <c r="F5693" s="66" t="s">
        <v>4622</v>
      </c>
      <c r="G5693" s="67" t="s">
        <v>4604</v>
      </c>
      <c r="H5693" s="50" t="s">
        <v>4589</v>
      </c>
      <c r="I5693" s="31" t="s">
        <v>62</v>
      </c>
      <c r="J5693" s="52">
        <v>0</v>
      </c>
      <c r="K5693" s="33">
        <f t="shared" si="1030"/>
        <v>0</v>
      </c>
      <c r="L5693" s="33">
        <f t="shared" si="1028"/>
        <v>0</v>
      </c>
      <c r="M5693" s="52">
        <v>24029.259999999998</v>
      </c>
      <c r="N5693" s="55">
        <f t="shared" si="1039"/>
        <v>24029.259999999998</v>
      </c>
      <c r="O5693" s="56">
        <f t="shared" si="1040"/>
        <v>114615965.811</v>
      </c>
      <c r="P5693" s="33">
        <f t="shared" si="1031"/>
        <v>24029.259999999998</v>
      </c>
      <c r="Q5693" s="33">
        <f t="shared" si="1032"/>
        <v>24029.259999999998</v>
      </c>
      <c r="R5693" s="33">
        <f t="shared" si="1033"/>
        <v>114615965.811</v>
      </c>
      <c r="S5693" s="31"/>
      <c r="T5693" s="30" t="str">
        <f t="shared" si="1034"/>
        <v>USD</v>
      </c>
      <c r="U5693" s="33">
        <v>0</v>
      </c>
      <c r="V5693" s="33">
        <v>0</v>
      </c>
      <c r="W5693" s="33">
        <v>0</v>
      </c>
      <c r="X5693" s="33">
        <f t="shared" si="1035"/>
        <v>24029.259999999998</v>
      </c>
      <c r="Y5693" s="33">
        <f t="shared" si="1036"/>
        <v>24029.259999999998</v>
      </c>
      <c r="Z5693" s="33">
        <f t="shared" si="1037"/>
        <v>114615965.811</v>
      </c>
      <c r="AA5693" s="34">
        <f t="shared" si="1038"/>
        <v>0.00016527029804820756</v>
      </c>
      <c r="AB5693" s="33" t="s">
        <v>4533</v>
      </c>
      <c r="AC5693" s="64">
        <v>44926</v>
      </c>
      <c r="AD5693" s="33">
        <v>15</v>
      </c>
      <c r="AE5693" s="36">
        <f t="shared" si="1027"/>
        <v>44941</v>
      </c>
    </row>
    <row r="5694" spans="2:31" ht="14.5" hidden="1">
      <c r="B5694" s="57" t="s">
        <v>4621</v>
      </c>
      <c r="C5694" s="30" t="str">
        <f t="shared" si="1029"/>
        <v>(Proveedores estratégicos)</v>
      </c>
      <c r="D5694" s="31">
        <v>4</v>
      </c>
      <c r="E5694" s="65">
        <v>444444046</v>
      </c>
      <c r="F5694" s="66" t="s">
        <v>4622</v>
      </c>
      <c r="G5694" s="67" t="s">
        <v>4604</v>
      </c>
      <c r="H5694" s="50" t="s">
        <v>4589</v>
      </c>
      <c r="I5694" s="31" t="s">
        <v>62</v>
      </c>
      <c r="J5694" s="52">
        <v>0</v>
      </c>
      <c r="K5694" s="33">
        <f t="shared" si="1030"/>
        <v>0</v>
      </c>
      <c r="L5694" s="33">
        <f t="shared" si="1028"/>
        <v>0</v>
      </c>
      <c r="M5694" s="52">
        <v>25726.880000000001</v>
      </c>
      <c r="N5694" s="55">
        <f t="shared" si="1039"/>
        <v>25726.880000000001</v>
      </c>
      <c r="O5694" s="56">
        <f t="shared" si="1040"/>
        <v>122713358.56800002</v>
      </c>
      <c r="P5694" s="33">
        <f t="shared" si="1031"/>
        <v>25726.880000000001</v>
      </c>
      <c r="Q5694" s="33">
        <f t="shared" si="1032"/>
        <v>25726.880000000001</v>
      </c>
      <c r="R5694" s="33">
        <f t="shared" si="1033"/>
        <v>122713358.56800002</v>
      </c>
      <c r="S5694" s="31"/>
      <c r="T5694" s="30" t="str">
        <f t="shared" si="1034"/>
        <v>USD</v>
      </c>
      <c r="U5694" s="33">
        <v>0</v>
      </c>
      <c r="V5694" s="33">
        <v>0</v>
      </c>
      <c r="W5694" s="33">
        <v>0</v>
      </c>
      <c r="X5694" s="33">
        <f t="shared" si="1035"/>
        <v>25726.880000000001</v>
      </c>
      <c r="Y5694" s="33">
        <f t="shared" si="1036"/>
        <v>25726.880000000001</v>
      </c>
      <c r="Z5694" s="33">
        <f t="shared" si="1037"/>
        <v>122713358.56800002</v>
      </c>
      <c r="AA5694" s="34">
        <f t="shared" si="1038"/>
        <v>0.00017694631983883276</v>
      </c>
      <c r="AB5694" s="33" t="s">
        <v>4533</v>
      </c>
      <c r="AC5694" s="64">
        <v>44926</v>
      </c>
      <c r="AD5694" s="33">
        <v>15</v>
      </c>
      <c r="AE5694" s="36">
        <f t="shared" si="1041" ref="AE5694:AE5757">+AD5694+AC5694</f>
        <v>44941</v>
      </c>
    </row>
    <row r="5695" spans="2:31" ht="14.5" hidden="1">
      <c r="B5695" s="57" t="s">
        <v>4621</v>
      </c>
      <c r="C5695" s="30" t="str">
        <f t="shared" si="1029"/>
        <v>(Proveedores estratégicos)</v>
      </c>
      <c r="D5695" s="31">
        <v>4</v>
      </c>
      <c r="E5695" s="65">
        <v>444444046</v>
      </c>
      <c r="F5695" s="66" t="s">
        <v>4622</v>
      </c>
      <c r="G5695" s="67" t="s">
        <v>4604</v>
      </c>
      <c r="H5695" s="50" t="s">
        <v>4589</v>
      </c>
      <c r="I5695" s="31" t="s">
        <v>62</v>
      </c>
      <c r="J5695" s="52">
        <v>0</v>
      </c>
      <c r="K5695" s="33">
        <f t="shared" si="1030"/>
        <v>0</v>
      </c>
      <c r="L5695" s="33">
        <f t="shared" si="1028"/>
        <v>0</v>
      </c>
      <c r="M5695" s="52">
        <v>24966.970000000001</v>
      </c>
      <c r="N5695" s="55">
        <f t="shared" si="1039"/>
        <v>24966.970000000001</v>
      </c>
      <c r="O5695" s="56">
        <f t="shared" si="1040"/>
        <v>119088701.85450001</v>
      </c>
      <c r="P5695" s="33">
        <f t="shared" si="1031"/>
        <v>24966.970000000001</v>
      </c>
      <c r="Q5695" s="33">
        <f t="shared" si="1032"/>
        <v>24966.970000000001</v>
      </c>
      <c r="R5695" s="33">
        <f t="shared" si="1033"/>
        <v>119088701.85450001</v>
      </c>
      <c r="S5695" s="31"/>
      <c r="T5695" s="30" t="str">
        <f t="shared" si="1034"/>
        <v>USD</v>
      </c>
      <c r="U5695" s="33">
        <v>0</v>
      </c>
      <c r="V5695" s="33">
        <v>0</v>
      </c>
      <c r="W5695" s="33">
        <v>0</v>
      </c>
      <c r="X5695" s="33">
        <f t="shared" si="1035"/>
        <v>24966.970000000001</v>
      </c>
      <c r="Y5695" s="33">
        <f t="shared" si="1036"/>
        <v>24966.970000000001</v>
      </c>
      <c r="Z5695" s="33">
        <f t="shared" si="1037"/>
        <v>119088701.85450001</v>
      </c>
      <c r="AA5695" s="34">
        <f t="shared" si="1038"/>
        <v>0.00017171975222127759</v>
      </c>
      <c r="AB5695" s="33" t="s">
        <v>4533</v>
      </c>
      <c r="AC5695" s="64">
        <v>44926</v>
      </c>
      <c r="AD5695" s="33">
        <v>15</v>
      </c>
      <c r="AE5695" s="36">
        <f t="shared" si="1041"/>
        <v>44941</v>
      </c>
    </row>
    <row r="5696" spans="2:31" ht="14.5" hidden="1">
      <c r="B5696" s="57" t="s">
        <v>4621</v>
      </c>
      <c r="C5696" s="30" t="str">
        <f t="shared" si="1029"/>
        <v>(Proveedores estratégicos)</v>
      </c>
      <c r="D5696" s="31">
        <v>4</v>
      </c>
      <c r="E5696" s="65">
        <v>444444046</v>
      </c>
      <c r="F5696" s="66" t="s">
        <v>4622</v>
      </c>
      <c r="G5696" s="67" t="s">
        <v>4604</v>
      </c>
      <c r="H5696" s="50" t="s">
        <v>4589</v>
      </c>
      <c r="I5696" s="31" t="s">
        <v>62</v>
      </c>
      <c r="J5696" s="52">
        <v>0</v>
      </c>
      <c r="K5696" s="33">
        <f t="shared" si="1030"/>
        <v>0</v>
      </c>
      <c r="L5696" s="33">
        <f t="shared" si="1028"/>
        <v>0</v>
      </c>
      <c r="M5696" s="52">
        <v>21006.650000000001</v>
      </c>
      <c r="N5696" s="55">
        <f t="shared" si="1039"/>
        <v>21006.650000000001</v>
      </c>
      <c r="O5696" s="56">
        <f t="shared" si="1040"/>
        <v>100198569.50250001</v>
      </c>
      <c r="P5696" s="33">
        <f t="shared" si="1031"/>
        <v>21006.650000000001</v>
      </c>
      <c r="Q5696" s="33">
        <f t="shared" si="1032"/>
        <v>21006.650000000001</v>
      </c>
      <c r="R5696" s="33">
        <f t="shared" si="1033"/>
        <v>100198569.50250001</v>
      </c>
      <c r="S5696" s="31"/>
      <c r="T5696" s="30" t="str">
        <f t="shared" si="1034"/>
        <v>USD</v>
      </c>
      <c r="U5696" s="33">
        <v>0</v>
      </c>
      <c r="V5696" s="33">
        <v>0</v>
      </c>
      <c r="W5696" s="33">
        <v>0</v>
      </c>
      <c r="X5696" s="33">
        <f t="shared" si="1035"/>
        <v>21006.650000000001</v>
      </c>
      <c r="Y5696" s="33">
        <f t="shared" si="1036"/>
        <v>21006.650000000001</v>
      </c>
      <c r="Z5696" s="33">
        <f t="shared" si="1037"/>
        <v>100198569.50250001</v>
      </c>
      <c r="AA5696" s="34">
        <f t="shared" si="1038"/>
        <v>0.00014448115782568334</v>
      </c>
      <c r="AB5696" s="33" t="s">
        <v>4533</v>
      </c>
      <c r="AC5696" s="64">
        <v>44926</v>
      </c>
      <c r="AD5696" s="33">
        <v>15</v>
      </c>
      <c r="AE5696" s="36">
        <f t="shared" si="1041"/>
        <v>44941</v>
      </c>
    </row>
    <row r="5697" spans="2:31" ht="14.5" hidden="1">
      <c r="B5697" s="57" t="s">
        <v>4621</v>
      </c>
      <c r="C5697" s="30" t="str">
        <f t="shared" si="1029"/>
        <v>(Proveedores estratégicos)</v>
      </c>
      <c r="D5697" s="31">
        <v>4</v>
      </c>
      <c r="E5697" s="65">
        <v>444444046</v>
      </c>
      <c r="F5697" s="66" t="s">
        <v>4622</v>
      </c>
      <c r="G5697" s="67" t="s">
        <v>4604</v>
      </c>
      <c r="H5697" s="50" t="s">
        <v>4589</v>
      </c>
      <c r="I5697" s="31" t="s">
        <v>62</v>
      </c>
      <c r="J5697" s="52">
        <v>0</v>
      </c>
      <c r="K5697" s="33">
        <f t="shared" si="1030"/>
        <v>0</v>
      </c>
      <c r="L5697" s="33">
        <f t="shared" si="1028"/>
        <v>0</v>
      </c>
      <c r="M5697" s="52">
        <v>24210.709999999999</v>
      </c>
      <c r="N5697" s="55">
        <f t="shared" si="1039"/>
        <v>24210.709999999999</v>
      </c>
      <c r="O5697" s="56">
        <f t="shared" si="1040"/>
        <v>115481455.0935</v>
      </c>
      <c r="P5697" s="33">
        <f t="shared" si="1031"/>
        <v>24210.709999999999</v>
      </c>
      <c r="Q5697" s="33">
        <f t="shared" si="1032"/>
        <v>24210.709999999999</v>
      </c>
      <c r="R5697" s="33">
        <f t="shared" si="1033"/>
        <v>115481455.0935</v>
      </c>
      <c r="S5697" s="31"/>
      <c r="T5697" s="30" t="str">
        <f t="shared" si="1034"/>
        <v>USD</v>
      </c>
      <c r="U5697" s="33">
        <v>0</v>
      </c>
      <c r="V5697" s="33">
        <v>0</v>
      </c>
      <c r="W5697" s="33">
        <v>0</v>
      </c>
      <c r="X5697" s="33">
        <f t="shared" si="1035"/>
        <v>24210.709999999999</v>
      </c>
      <c r="Y5697" s="33">
        <f t="shared" si="1036"/>
        <v>24210.709999999999</v>
      </c>
      <c r="Z5697" s="33">
        <f t="shared" si="1037"/>
        <v>115481455.0935</v>
      </c>
      <c r="AA5697" s="34">
        <f t="shared" si="1038"/>
        <v>0.0001665182888552839</v>
      </c>
      <c r="AB5697" s="33" t="s">
        <v>4533</v>
      </c>
      <c r="AC5697" s="64">
        <v>44926</v>
      </c>
      <c r="AD5697" s="33">
        <v>15</v>
      </c>
      <c r="AE5697" s="36">
        <f t="shared" si="1041"/>
        <v>44941</v>
      </c>
    </row>
    <row r="5698" spans="2:31" ht="14.5" hidden="1">
      <c r="B5698" s="57" t="s">
        <v>4621</v>
      </c>
      <c r="C5698" s="30" t="str">
        <f t="shared" si="1029"/>
        <v>(Proveedores estratégicos)</v>
      </c>
      <c r="D5698" s="31">
        <v>4</v>
      </c>
      <c r="E5698" s="65">
        <v>444444046</v>
      </c>
      <c r="F5698" s="66" t="s">
        <v>4622</v>
      </c>
      <c r="G5698" s="67" t="s">
        <v>4604</v>
      </c>
      <c r="H5698" s="50" t="s">
        <v>4589</v>
      </c>
      <c r="I5698" s="31" t="s">
        <v>62</v>
      </c>
      <c r="J5698" s="52">
        <v>0</v>
      </c>
      <c r="K5698" s="33">
        <f t="shared" si="1030"/>
        <v>0</v>
      </c>
      <c r="L5698" s="33">
        <f t="shared" si="1028"/>
        <v>0</v>
      </c>
      <c r="M5698" s="52">
        <v>25270.200000000001</v>
      </c>
      <c r="N5698" s="55">
        <f t="shared" si="1039"/>
        <v>25270.200000000001</v>
      </c>
      <c r="O5698" s="56">
        <f t="shared" si="1040"/>
        <v>120535063.47000001</v>
      </c>
      <c r="P5698" s="33">
        <f t="shared" si="1031"/>
        <v>25270.200000000001</v>
      </c>
      <c r="Q5698" s="33">
        <f t="shared" si="1032"/>
        <v>25270.200000000001</v>
      </c>
      <c r="R5698" s="33">
        <f t="shared" si="1033"/>
        <v>120535063.47000001</v>
      </c>
      <c r="S5698" s="31"/>
      <c r="T5698" s="30" t="str">
        <f t="shared" si="1034"/>
        <v>USD</v>
      </c>
      <c r="U5698" s="33">
        <v>0</v>
      </c>
      <c r="V5698" s="33">
        <v>0</v>
      </c>
      <c r="W5698" s="33">
        <v>0</v>
      </c>
      <c r="X5698" s="33">
        <f t="shared" si="1035"/>
        <v>25270.200000000001</v>
      </c>
      <c r="Y5698" s="33">
        <f t="shared" si="1036"/>
        <v>25270.200000000001</v>
      </c>
      <c r="Z5698" s="33">
        <f t="shared" si="1037"/>
        <v>120535063.47000001</v>
      </c>
      <c r="AA5698" s="34">
        <f t="shared" si="1038"/>
        <v>0.00017380533090647881</v>
      </c>
      <c r="AB5698" s="33" t="s">
        <v>4533</v>
      </c>
      <c r="AC5698" s="64">
        <v>44926</v>
      </c>
      <c r="AD5698" s="33">
        <v>15</v>
      </c>
      <c r="AE5698" s="36">
        <f t="shared" si="1041"/>
        <v>44941</v>
      </c>
    </row>
    <row r="5699" spans="2:31" ht="14.5" hidden="1">
      <c r="B5699" s="57" t="s">
        <v>4621</v>
      </c>
      <c r="C5699" s="30" t="str">
        <f t="shared" si="1029"/>
        <v>(Proveedores estratégicos)</v>
      </c>
      <c r="D5699" s="31">
        <v>4</v>
      </c>
      <c r="E5699" s="65">
        <v>444444046</v>
      </c>
      <c r="F5699" s="66" t="s">
        <v>4622</v>
      </c>
      <c r="G5699" s="67" t="s">
        <v>4604</v>
      </c>
      <c r="H5699" s="50" t="s">
        <v>4589</v>
      </c>
      <c r="I5699" s="31" t="s">
        <v>62</v>
      </c>
      <c r="J5699" s="52">
        <v>0</v>
      </c>
      <c r="K5699" s="33">
        <f t="shared" si="1030"/>
        <v>0</v>
      </c>
      <c r="L5699" s="33">
        <f t="shared" si="1028"/>
        <v>0</v>
      </c>
      <c r="M5699" s="52">
        <v>22812.549999999999</v>
      </c>
      <c r="N5699" s="55">
        <f t="shared" si="1039"/>
        <v>22812.549999999999</v>
      </c>
      <c r="O5699" s="56">
        <f t="shared" si="1040"/>
        <v>108812441.61750001</v>
      </c>
      <c r="P5699" s="33">
        <f t="shared" si="1031"/>
        <v>22812.549999999999</v>
      </c>
      <c r="Q5699" s="33">
        <f t="shared" si="1032"/>
        <v>22812.549999999999</v>
      </c>
      <c r="R5699" s="33">
        <f t="shared" si="1033"/>
        <v>108812441.61750001</v>
      </c>
      <c r="S5699" s="31"/>
      <c r="T5699" s="30" t="str">
        <f t="shared" si="1034"/>
        <v>USD</v>
      </c>
      <c r="U5699" s="33">
        <v>0</v>
      </c>
      <c r="V5699" s="33">
        <v>0</v>
      </c>
      <c r="W5699" s="33">
        <v>0</v>
      </c>
      <c r="X5699" s="33">
        <f t="shared" si="1035"/>
        <v>22812.549999999999</v>
      </c>
      <c r="Y5699" s="33">
        <f t="shared" si="1036"/>
        <v>22812.549999999999</v>
      </c>
      <c r="Z5699" s="33">
        <f t="shared" si="1037"/>
        <v>108812441.61750001</v>
      </c>
      <c r="AA5699" s="34">
        <f t="shared" si="1038"/>
        <v>0.00015690191615304165</v>
      </c>
      <c r="AB5699" s="33" t="s">
        <v>4533</v>
      </c>
      <c r="AC5699" s="64">
        <v>44926</v>
      </c>
      <c r="AD5699" s="33">
        <v>15</v>
      </c>
      <c r="AE5699" s="36">
        <f t="shared" si="1041"/>
        <v>44941</v>
      </c>
    </row>
    <row r="5700" spans="2:31" ht="14.5" hidden="1">
      <c r="B5700" s="57" t="s">
        <v>4621</v>
      </c>
      <c r="C5700" s="30" t="str">
        <f t="shared" si="1029"/>
        <v>(Proveedores estratégicos)</v>
      </c>
      <c r="D5700" s="31">
        <v>4</v>
      </c>
      <c r="E5700" s="65">
        <v>444444046</v>
      </c>
      <c r="F5700" s="66" t="s">
        <v>4622</v>
      </c>
      <c r="G5700" s="67" t="s">
        <v>4604</v>
      </c>
      <c r="H5700" s="50" t="s">
        <v>4589</v>
      </c>
      <c r="I5700" s="31" t="s">
        <v>62</v>
      </c>
      <c r="J5700" s="52">
        <v>0</v>
      </c>
      <c r="K5700" s="33">
        <f t="shared" si="1030"/>
        <v>0</v>
      </c>
      <c r="L5700" s="33">
        <f t="shared" si="1028"/>
        <v>0</v>
      </c>
      <c r="M5700" s="52">
        <v>23372.75</v>
      </c>
      <c r="N5700" s="55">
        <f t="shared" si="1039"/>
        <v>23372.75</v>
      </c>
      <c r="O5700" s="56">
        <f t="shared" si="1040"/>
        <v>111484511.58750001</v>
      </c>
      <c r="P5700" s="33">
        <f t="shared" si="1031"/>
        <v>23372.75</v>
      </c>
      <c r="Q5700" s="33">
        <f t="shared" si="1032"/>
        <v>23372.75</v>
      </c>
      <c r="R5700" s="33">
        <f t="shared" si="1033"/>
        <v>111484511.58750001</v>
      </c>
      <c r="S5700" s="31"/>
      <c r="T5700" s="30" t="str">
        <f t="shared" si="1034"/>
        <v>USD</v>
      </c>
      <c r="U5700" s="33">
        <v>0</v>
      </c>
      <c r="V5700" s="33">
        <v>0</v>
      </c>
      <c r="W5700" s="33">
        <v>0</v>
      </c>
      <c r="X5700" s="33">
        <f t="shared" si="1035"/>
        <v>23372.75</v>
      </c>
      <c r="Y5700" s="33">
        <f t="shared" si="1036"/>
        <v>23372.75</v>
      </c>
      <c r="Z5700" s="33">
        <f t="shared" si="1037"/>
        <v>111484511.58750001</v>
      </c>
      <c r="AA5700" s="34">
        <f t="shared" si="1038"/>
        <v>0.00016075490292694172</v>
      </c>
      <c r="AB5700" s="33" t="s">
        <v>4533</v>
      </c>
      <c r="AC5700" s="64">
        <v>44926</v>
      </c>
      <c r="AD5700" s="33">
        <v>15</v>
      </c>
      <c r="AE5700" s="36">
        <f t="shared" si="1041"/>
        <v>44941</v>
      </c>
    </row>
    <row r="5701" spans="2:31" ht="14.5" hidden="1">
      <c r="B5701" s="57" t="s">
        <v>4621</v>
      </c>
      <c r="C5701" s="30" t="str">
        <f t="shared" si="1029"/>
        <v>(Proveedores estratégicos)</v>
      </c>
      <c r="D5701" s="31">
        <v>4</v>
      </c>
      <c r="E5701" s="65">
        <v>444444046</v>
      </c>
      <c r="F5701" s="66" t="s">
        <v>4622</v>
      </c>
      <c r="G5701" s="67" t="s">
        <v>4604</v>
      </c>
      <c r="H5701" s="50" t="s">
        <v>4684</v>
      </c>
      <c r="I5701" s="31" t="s">
        <v>62</v>
      </c>
      <c r="J5701" s="52">
        <v>1914.98</v>
      </c>
      <c r="K5701" s="33">
        <f t="shared" si="1030"/>
        <v>1914.98</v>
      </c>
      <c r="L5701" s="33">
        <f t="shared" si="1028"/>
        <v>9134167.3530000001</v>
      </c>
      <c r="M5701" s="33">
        <v>0</v>
      </c>
      <c r="N5701" s="33">
        <v>0</v>
      </c>
      <c r="O5701" s="33">
        <v>0</v>
      </c>
      <c r="P5701" s="33">
        <f t="shared" si="1031"/>
        <v>1914.98</v>
      </c>
      <c r="Q5701" s="33">
        <f t="shared" si="1032"/>
        <v>1914.98</v>
      </c>
      <c r="R5701" s="33">
        <f t="shared" si="1033"/>
        <v>9134167.3530000001</v>
      </c>
      <c r="S5701" s="31"/>
      <c r="T5701" s="30" t="str">
        <f t="shared" si="1034"/>
        <v>USD</v>
      </c>
      <c r="U5701" s="33">
        <v>0</v>
      </c>
      <c r="V5701" s="33">
        <v>0</v>
      </c>
      <c r="W5701" s="33">
        <v>0</v>
      </c>
      <c r="X5701" s="33">
        <f t="shared" si="1035"/>
        <v>1914.98</v>
      </c>
      <c r="Y5701" s="33">
        <f t="shared" si="1036"/>
        <v>1914.98</v>
      </c>
      <c r="Z5701" s="33">
        <f t="shared" si="1037"/>
        <v>9134167.3530000001</v>
      </c>
      <c r="AA5701" s="34">
        <f t="shared" si="1038"/>
        <v>1.3170997165803547E-05</v>
      </c>
      <c r="AB5701" s="33" t="s">
        <v>4533</v>
      </c>
      <c r="AC5701" s="64">
        <v>44952</v>
      </c>
      <c r="AD5701" s="33">
        <v>15</v>
      </c>
      <c r="AE5701" s="36">
        <f t="shared" si="1041"/>
        <v>44967</v>
      </c>
    </row>
    <row r="5702" spans="2:31" ht="14.5" hidden="1">
      <c r="B5702" s="57" t="s">
        <v>4621</v>
      </c>
      <c r="C5702" s="30" t="str">
        <f t="shared" si="1029"/>
        <v>(Proveedores estratégicos)</v>
      </c>
      <c r="D5702" s="31">
        <v>4</v>
      </c>
      <c r="E5702" s="65">
        <v>444444046</v>
      </c>
      <c r="F5702" s="66" t="s">
        <v>4622</v>
      </c>
      <c r="G5702" s="67" t="s">
        <v>4604</v>
      </c>
      <c r="H5702" s="50" t="s">
        <v>4685</v>
      </c>
      <c r="I5702" s="31" t="s">
        <v>62</v>
      </c>
      <c r="J5702" s="52">
        <v>2059.4899999999998</v>
      </c>
      <c r="K5702" s="33">
        <f t="shared" si="1030"/>
        <v>2059.4899999999998</v>
      </c>
      <c r="L5702" s="33">
        <f t="shared" si="1028"/>
        <v>9823458.3764999993</v>
      </c>
      <c r="M5702" s="33">
        <v>0</v>
      </c>
      <c r="N5702" s="33">
        <v>0</v>
      </c>
      <c r="O5702" s="33">
        <v>0</v>
      </c>
      <c r="P5702" s="33">
        <f t="shared" si="1031"/>
        <v>2059.4899999999998</v>
      </c>
      <c r="Q5702" s="33">
        <f t="shared" si="1032"/>
        <v>2059.4899999999998</v>
      </c>
      <c r="R5702" s="33">
        <f t="shared" si="1033"/>
        <v>9823458.3764999993</v>
      </c>
      <c r="S5702" s="31"/>
      <c r="T5702" s="30" t="str">
        <f t="shared" si="1034"/>
        <v>USD</v>
      </c>
      <c r="U5702" s="33">
        <v>0</v>
      </c>
      <c r="V5702" s="33">
        <v>0</v>
      </c>
      <c r="W5702" s="33">
        <v>0</v>
      </c>
      <c r="X5702" s="33">
        <f t="shared" si="1035"/>
        <v>2059.4899999999998</v>
      </c>
      <c r="Y5702" s="33">
        <f t="shared" si="1036"/>
        <v>2059.4899999999998</v>
      </c>
      <c r="Z5702" s="33">
        <f t="shared" si="1037"/>
        <v>9823458.3764999993</v>
      </c>
      <c r="AA5702" s="34">
        <f t="shared" si="1038"/>
        <v>1.4164919191323534E-05</v>
      </c>
      <c r="AB5702" s="33" t="s">
        <v>4533</v>
      </c>
      <c r="AC5702" s="64">
        <v>44952</v>
      </c>
      <c r="AD5702" s="33">
        <v>15</v>
      </c>
      <c r="AE5702" s="36">
        <f t="shared" si="1041"/>
        <v>44967</v>
      </c>
    </row>
    <row r="5703" spans="2:31" ht="14.5" hidden="1">
      <c r="B5703" s="57" t="s">
        <v>4621</v>
      </c>
      <c r="C5703" s="30" t="str">
        <f t="shared" si="1029"/>
        <v>(Proveedores estratégicos)</v>
      </c>
      <c r="D5703" s="31">
        <v>4</v>
      </c>
      <c r="E5703" s="65">
        <v>444444046</v>
      </c>
      <c r="F5703" s="66" t="s">
        <v>4622</v>
      </c>
      <c r="G5703" s="67" t="s">
        <v>4604</v>
      </c>
      <c r="H5703" s="50" t="s">
        <v>4686</v>
      </c>
      <c r="I5703" s="31" t="s">
        <v>62</v>
      </c>
      <c r="J5703" s="52">
        <v>202536.94</v>
      </c>
      <c r="K5703" s="33">
        <f t="shared" si="1030"/>
        <v>202536.94</v>
      </c>
      <c r="L5703" s="33">
        <f t="shared" si="1028"/>
        <v>966070823.25900006</v>
      </c>
      <c r="M5703" s="33">
        <v>0</v>
      </c>
      <c r="N5703" s="33">
        <v>0</v>
      </c>
      <c r="O5703" s="33">
        <v>0</v>
      </c>
      <c r="P5703" s="33">
        <f t="shared" si="1031"/>
        <v>202536.94</v>
      </c>
      <c r="Q5703" s="33">
        <f t="shared" si="1032"/>
        <v>202536.94</v>
      </c>
      <c r="R5703" s="33">
        <f t="shared" si="1033"/>
        <v>966070823.25900006</v>
      </c>
      <c r="S5703" s="31"/>
      <c r="T5703" s="30" t="str">
        <f t="shared" si="1034"/>
        <v>USD</v>
      </c>
      <c r="U5703" s="33">
        <v>0</v>
      </c>
      <c r="V5703" s="33">
        <v>0</v>
      </c>
      <c r="W5703" s="33">
        <v>0</v>
      </c>
      <c r="X5703" s="33">
        <f t="shared" si="1035"/>
        <v>202536.94</v>
      </c>
      <c r="Y5703" s="33">
        <f t="shared" si="1036"/>
        <v>202536.94</v>
      </c>
      <c r="Z5703" s="33">
        <f t="shared" si="1037"/>
        <v>966070823.25900006</v>
      </c>
      <c r="AA5703" s="34">
        <f t="shared" si="1038"/>
        <v>0.0013930241896576063</v>
      </c>
      <c r="AB5703" s="33" t="s">
        <v>4533</v>
      </c>
      <c r="AC5703" s="64">
        <v>44932</v>
      </c>
      <c r="AD5703" s="33">
        <v>15</v>
      </c>
      <c r="AE5703" s="36">
        <f t="shared" si="1041"/>
        <v>44947</v>
      </c>
    </row>
    <row r="5704" spans="2:31" ht="14.5" hidden="1">
      <c r="B5704" s="57" t="s">
        <v>4621</v>
      </c>
      <c r="C5704" s="30" t="str">
        <f t="shared" si="1029"/>
        <v>(Proveedores estratégicos)</v>
      </c>
      <c r="D5704" s="31">
        <v>4</v>
      </c>
      <c r="E5704" s="65">
        <v>444444046</v>
      </c>
      <c r="F5704" s="66" t="s">
        <v>4622</v>
      </c>
      <c r="G5704" s="67" t="s">
        <v>4604</v>
      </c>
      <c r="H5704" s="50" t="s">
        <v>4687</v>
      </c>
      <c r="I5704" s="31" t="s">
        <v>62</v>
      </c>
      <c r="J5704" s="52">
        <v>171994.03000000003</v>
      </c>
      <c r="K5704" s="33">
        <f t="shared" si="1030"/>
        <v>171994.03000000003</v>
      </c>
      <c r="L5704" s="33">
        <f t="shared" si="1028"/>
        <v>820385723.99550021</v>
      </c>
      <c r="M5704" s="33">
        <v>0</v>
      </c>
      <c r="N5704" s="33">
        <v>0</v>
      </c>
      <c r="O5704" s="33">
        <v>0</v>
      </c>
      <c r="P5704" s="33">
        <f t="shared" si="1031"/>
        <v>171994.03000000003</v>
      </c>
      <c r="Q5704" s="33">
        <f t="shared" si="1032"/>
        <v>171994.03000000003</v>
      </c>
      <c r="R5704" s="33">
        <f t="shared" si="1033"/>
        <v>820385723.99550021</v>
      </c>
      <c r="S5704" s="31"/>
      <c r="T5704" s="30" t="str">
        <f t="shared" si="1034"/>
        <v>USD</v>
      </c>
      <c r="U5704" s="33">
        <v>0</v>
      </c>
      <c r="V5704" s="33">
        <v>0</v>
      </c>
      <c r="W5704" s="33">
        <v>0</v>
      </c>
      <c r="X5704" s="33">
        <f t="shared" si="1035"/>
        <v>171994.03000000003</v>
      </c>
      <c r="Y5704" s="33">
        <f t="shared" si="1036"/>
        <v>171994.03000000003</v>
      </c>
      <c r="Z5704" s="33">
        <f t="shared" si="1037"/>
        <v>820385723.99550021</v>
      </c>
      <c r="AA5704" s="34">
        <f t="shared" si="1038"/>
        <v>0.0011829538071756001</v>
      </c>
      <c r="AB5704" s="33" t="s">
        <v>4533</v>
      </c>
      <c r="AC5704" s="64">
        <v>44932</v>
      </c>
      <c r="AD5704" s="33">
        <v>15</v>
      </c>
      <c r="AE5704" s="36">
        <f t="shared" si="1041"/>
        <v>44947</v>
      </c>
    </row>
    <row r="5705" spans="2:31" ht="14.5" hidden="1">
      <c r="B5705" s="57" t="s">
        <v>4621</v>
      </c>
      <c r="C5705" s="30" t="str">
        <f t="shared" si="1029"/>
        <v>(Proveedores estratégicos)</v>
      </c>
      <c r="D5705" s="31">
        <v>4</v>
      </c>
      <c r="E5705" s="65">
        <v>444444046</v>
      </c>
      <c r="F5705" s="66" t="s">
        <v>4622</v>
      </c>
      <c r="G5705" s="67" t="s">
        <v>4604</v>
      </c>
      <c r="H5705" s="50" t="s">
        <v>4688</v>
      </c>
      <c r="I5705" s="31" t="s">
        <v>62</v>
      </c>
      <c r="J5705" s="52">
        <v>168056.40999999997</v>
      </c>
      <c r="K5705" s="33">
        <f t="shared" si="1030"/>
        <v>168056.40999999997</v>
      </c>
      <c r="L5705" s="33">
        <f t="shared" si="1028"/>
        <v>801603867.23849988</v>
      </c>
      <c r="M5705" s="33">
        <v>0</v>
      </c>
      <c r="N5705" s="33">
        <v>0</v>
      </c>
      <c r="O5705" s="33">
        <v>0</v>
      </c>
      <c r="P5705" s="33">
        <f t="shared" si="1031"/>
        <v>168056.40999999997</v>
      </c>
      <c r="Q5705" s="33">
        <f t="shared" si="1032"/>
        <v>168056.40999999997</v>
      </c>
      <c r="R5705" s="33">
        <f t="shared" si="1033"/>
        <v>801603867.23849988</v>
      </c>
      <c r="S5705" s="31"/>
      <c r="T5705" s="30" t="str">
        <f t="shared" si="1034"/>
        <v>USD</v>
      </c>
      <c r="U5705" s="33">
        <v>0</v>
      </c>
      <c r="V5705" s="33">
        <v>0</v>
      </c>
      <c r="W5705" s="33">
        <v>0</v>
      </c>
      <c r="X5705" s="33">
        <f t="shared" si="1035"/>
        <v>168056.40999999997</v>
      </c>
      <c r="Y5705" s="33">
        <f t="shared" si="1036"/>
        <v>168056.40999999997</v>
      </c>
      <c r="Z5705" s="33">
        <f t="shared" si="1037"/>
        <v>801603867.23849988</v>
      </c>
      <c r="AA5705" s="34">
        <f t="shared" si="1038"/>
        <v>0.0011558713405910863</v>
      </c>
      <c r="AB5705" s="33" t="s">
        <v>4533</v>
      </c>
      <c r="AC5705" s="64">
        <v>44932</v>
      </c>
      <c r="AD5705" s="33">
        <v>15</v>
      </c>
      <c r="AE5705" s="36">
        <f t="shared" si="1041"/>
        <v>44947</v>
      </c>
    </row>
    <row r="5706" spans="2:31" ht="14.5" hidden="1">
      <c r="B5706" s="57" t="s">
        <v>4621</v>
      </c>
      <c r="C5706" s="30" t="str">
        <f t="shared" si="1029"/>
        <v>(Proveedores estratégicos)</v>
      </c>
      <c r="D5706" s="31">
        <v>4</v>
      </c>
      <c r="E5706" s="65">
        <v>444444046</v>
      </c>
      <c r="F5706" s="66" t="s">
        <v>4622</v>
      </c>
      <c r="G5706" s="67" t="s">
        <v>4604</v>
      </c>
      <c r="H5706" s="50" t="s">
        <v>4689</v>
      </c>
      <c r="I5706" s="31" t="s">
        <v>62</v>
      </c>
      <c r="J5706" s="52">
        <v>13704.670000000013</v>
      </c>
      <c r="K5706" s="33">
        <f t="shared" si="1030"/>
        <v>13704.670000000013</v>
      </c>
      <c r="L5706" s="33">
        <f t="shared" si="1028"/>
        <v>65369220.199500069</v>
      </c>
      <c r="M5706" s="33">
        <v>0</v>
      </c>
      <c r="N5706" s="33">
        <v>0</v>
      </c>
      <c r="O5706" s="33">
        <v>0</v>
      </c>
      <c r="P5706" s="33">
        <f t="shared" si="1031"/>
        <v>13704.670000000013</v>
      </c>
      <c r="Q5706" s="33">
        <f t="shared" si="1032"/>
        <v>13704.670000000013</v>
      </c>
      <c r="R5706" s="33">
        <f t="shared" si="1033"/>
        <v>65369220.199500069</v>
      </c>
      <c r="S5706" s="31"/>
      <c r="T5706" s="30" t="str">
        <f t="shared" si="1034"/>
        <v>USD</v>
      </c>
      <c r="U5706" s="33">
        <v>0</v>
      </c>
      <c r="V5706" s="33">
        <v>0</v>
      </c>
      <c r="W5706" s="33">
        <v>0</v>
      </c>
      <c r="X5706" s="33">
        <f t="shared" si="1035"/>
        <v>13704.670000000013</v>
      </c>
      <c r="Y5706" s="33">
        <f t="shared" si="1036"/>
        <v>13704.670000000013</v>
      </c>
      <c r="Z5706" s="33">
        <f t="shared" si="1037"/>
        <v>65369220.199500069</v>
      </c>
      <c r="AA5706" s="34">
        <f t="shared" si="1038"/>
        <v>9.4259036506006883E-05</v>
      </c>
      <c r="AB5706" s="33" t="s">
        <v>4533</v>
      </c>
      <c r="AC5706" s="64">
        <v>44932</v>
      </c>
      <c r="AD5706" s="33">
        <v>15</v>
      </c>
      <c r="AE5706" s="36">
        <f t="shared" si="1041"/>
        <v>44947</v>
      </c>
    </row>
    <row r="5707" spans="2:31" ht="14.5" hidden="1">
      <c r="B5707" s="57" t="s">
        <v>4621</v>
      </c>
      <c r="C5707" s="30" t="str">
        <f t="shared" si="1029"/>
        <v>(Proveedores estratégicos)</v>
      </c>
      <c r="D5707" s="31">
        <v>4</v>
      </c>
      <c r="E5707" s="65">
        <v>444444046</v>
      </c>
      <c r="F5707" s="66" t="s">
        <v>4622</v>
      </c>
      <c r="G5707" s="67" t="s">
        <v>4604</v>
      </c>
      <c r="H5707" s="50" t="s">
        <v>4690</v>
      </c>
      <c r="I5707" s="31" t="s">
        <v>62</v>
      </c>
      <c r="J5707" s="52">
        <v>186502.85999999999</v>
      </c>
      <c r="K5707" s="33">
        <f t="shared" si="1030"/>
        <v>186502.85999999999</v>
      </c>
      <c r="L5707" s="33">
        <f t="shared" si="1028"/>
        <v>889590666.77100003</v>
      </c>
      <c r="M5707" s="33">
        <v>0</v>
      </c>
      <c r="N5707" s="33">
        <v>0</v>
      </c>
      <c r="O5707" s="33">
        <v>0</v>
      </c>
      <c r="P5707" s="33">
        <f t="shared" si="1031"/>
        <v>186502.85999999999</v>
      </c>
      <c r="Q5707" s="33">
        <f t="shared" si="1032"/>
        <v>186502.85999999999</v>
      </c>
      <c r="R5707" s="33">
        <f t="shared" si="1033"/>
        <v>889590666.77100003</v>
      </c>
      <c r="S5707" s="31"/>
      <c r="T5707" s="30" t="str">
        <f t="shared" si="1034"/>
        <v>USD</v>
      </c>
      <c r="U5707" s="33">
        <v>0</v>
      </c>
      <c r="V5707" s="33">
        <v>0</v>
      </c>
      <c r="W5707" s="33">
        <v>0</v>
      </c>
      <c r="X5707" s="33">
        <f t="shared" si="1035"/>
        <v>186502.85999999999</v>
      </c>
      <c r="Y5707" s="33">
        <f t="shared" si="1036"/>
        <v>186502.85999999999</v>
      </c>
      <c r="Z5707" s="33">
        <f t="shared" si="1037"/>
        <v>889590666.77100003</v>
      </c>
      <c r="AA5707" s="34">
        <f t="shared" si="1038"/>
        <v>0.0012827437573626123</v>
      </c>
      <c r="AB5707" s="33" t="s">
        <v>4533</v>
      </c>
      <c r="AC5707" s="64">
        <v>44932</v>
      </c>
      <c r="AD5707" s="33">
        <v>15</v>
      </c>
      <c r="AE5707" s="36">
        <f t="shared" si="1041"/>
        <v>44947</v>
      </c>
    </row>
    <row r="5708" spans="2:31" ht="14.5" hidden="1">
      <c r="B5708" s="57" t="s">
        <v>4621</v>
      </c>
      <c r="C5708" s="30" t="str">
        <f t="shared" si="1029"/>
        <v>(Proveedores estratégicos)</v>
      </c>
      <c r="D5708" s="31">
        <v>4</v>
      </c>
      <c r="E5708" s="65">
        <v>444444046</v>
      </c>
      <c r="F5708" s="66" t="s">
        <v>4622</v>
      </c>
      <c r="G5708" s="67" t="s">
        <v>4604</v>
      </c>
      <c r="H5708" s="50" t="s">
        <v>4691</v>
      </c>
      <c r="I5708" s="31" t="s">
        <v>62</v>
      </c>
      <c r="J5708" s="52">
        <v>21089.529999999999</v>
      </c>
      <c r="K5708" s="33">
        <f t="shared" si="1030"/>
        <v>21089.529999999999</v>
      </c>
      <c r="L5708" s="33">
        <f t="shared" si="1028"/>
        <v>100593894.6705</v>
      </c>
      <c r="M5708" s="33">
        <v>0</v>
      </c>
      <c r="N5708" s="33">
        <v>0</v>
      </c>
      <c r="O5708" s="33">
        <v>0</v>
      </c>
      <c r="P5708" s="33">
        <f t="shared" si="1031"/>
        <v>21089.529999999999</v>
      </c>
      <c r="Q5708" s="33">
        <f t="shared" si="1032"/>
        <v>21089.529999999999</v>
      </c>
      <c r="R5708" s="33">
        <f t="shared" si="1033"/>
        <v>100593894.6705</v>
      </c>
      <c r="S5708" s="31"/>
      <c r="T5708" s="30" t="str">
        <f t="shared" si="1034"/>
        <v>USD</v>
      </c>
      <c r="U5708" s="33">
        <v>0</v>
      </c>
      <c r="V5708" s="33">
        <v>0</v>
      </c>
      <c r="W5708" s="33">
        <v>0</v>
      </c>
      <c r="X5708" s="33">
        <f t="shared" si="1035"/>
        <v>21089.529999999999</v>
      </c>
      <c r="Y5708" s="33">
        <f t="shared" si="1036"/>
        <v>21089.529999999999</v>
      </c>
      <c r="Z5708" s="33">
        <f t="shared" si="1037"/>
        <v>100593894.6705</v>
      </c>
      <c r="AA5708" s="34">
        <f t="shared" si="1038"/>
        <v>0.00014505119628305718</v>
      </c>
      <c r="AB5708" s="33" t="s">
        <v>4533</v>
      </c>
      <c r="AC5708" s="64">
        <v>44894</v>
      </c>
      <c r="AD5708" s="33">
        <v>15</v>
      </c>
      <c r="AE5708" s="36">
        <f t="shared" si="1041"/>
        <v>44909</v>
      </c>
    </row>
    <row r="5709" spans="2:31" ht="14.5" hidden="1">
      <c r="B5709" s="48" t="s">
        <v>4621</v>
      </c>
      <c r="C5709" s="30" t="str">
        <f t="shared" si="1029"/>
        <v>(Proveedores estratégicos)</v>
      </c>
      <c r="D5709" s="31">
        <v>4</v>
      </c>
      <c r="E5709" s="65">
        <v>444444046</v>
      </c>
      <c r="F5709" s="66" t="s">
        <v>4622</v>
      </c>
      <c r="G5709" s="67" t="s">
        <v>4604</v>
      </c>
      <c r="H5709" s="59" t="s">
        <v>4692</v>
      </c>
      <c r="I5709" s="31" t="s">
        <v>62</v>
      </c>
      <c r="J5709" s="60">
        <v>281500</v>
      </c>
      <c r="K5709" s="33">
        <f t="shared" si="1030"/>
        <v>281500</v>
      </c>
      <c r="L5709" s="33">
        <f t="shared" si="1028"/>
        <v>1342712775</v>
      </c>
      <c r="M5709" s="33">
        <v>0</v>
      </c>
      <c r="N5709" s="33">
        <v>0</v>
      </c>
      <c r="O5709" s="33">
        <v>0</v>
      </c>
      <c r="P5709" s="33">
        <f t="shared" si="1031"/>
        <v>281500</v>
      </c>
      <c r="Q5709" s="33">
        <f t="shared" si="1032"/>
        <v>281500</v>
      </c>
      <c r="R5709" s="33">
        <f t="shared" si="1033"/>
        <v>1342712775</v>
      </c>
      <c r="S5709" s="31"/>
      <c r="T5709" s="30" t="str">
        <f t="shared" si="1034"/>
        <v>USD</v>
      </c>
      <c r="U5709" s="33">
        <v>0</v>
      </c>
      <c r="V5709" s="33">
        <v>0</v>
      </c>
      <c r="W5709" s="33">
        <v>0</v>
      </c>
      <c r="X5709" s="33">
        <f t="shared" si="1035"/>
        <v>281500</v>
      </c>
      <c r="Y5709" s="33">
        <f t="shared" si="1036"/>
        <v>281500</v>
      </c>
      <c r="Z5709" s="33">
        <f t="shared" si="1037"/>
        <v>1342712775</v>
      </c>
      <c r="AA5709" s="34">
        <f t="shared" si="1038"/>
        <v>0.0019361224149462126</v>
      </c>
      <c r="AB5709" s="33" t="s">
        <v>4533</v>
      </c>
      <c r="AC5709" s="68">
        <v>44958</v>
      </c>
      <c r="AD5709" s="33">
        <v>15</v>
      </c>
      <c r="AE5709" s="36">
        <f t="shared" si="1041"/>
        <v>44973</v>
      </c>
    </row>
    <row r="5710" spans="2:31" ht="14.5" hidden="1">
      <c r="B5710" s="48" t="s">
        <v>4621</v>
      </c>
      <c r="C5710" s="30" t="str">
        <f t="shared" si="1029"/>
        <v>(Proveedores estratégicos)</v>
      </c>
      <c r="D5710" s="31">
        <v>4</v>
      </c>
      <c r="E5710" s="65">
        <v>444444046</v>
      </c>
      <c r="F5710" s="66" t="s">
        <v>4622</v>
      </c>
      <c r="G5710" s="67" t="s">
        <v>4604</v>
      </c>
      <c r="H5710" s="59" t="s">
        <v>4693</v>
      </c>
      <c r="I5710" s="31" t="s">
        <v>62</v>
      </c>
      <c r="J5710" s="60">
        <v>281500</v>
      </c>
      <c r="K5710" s="33">
        <f t="shared" si="1030"/>
        <v>281500</v>
      </c>
      <c r="L5710" s="33">
        <f t="shared" si="1028"/>
        <v>1342712775</v>
      </c>
      <c r="M5710" s="33">
        <v>0</v>
      </c>
      <c r="N5710" s="33">
        <v>0</v>
      </c>
      <c r="O5710" s="33">
        <v>0</v>
      </c>
      <c r="P5710" s="33">
        <f t="shared" si="1031"/>
        <v>281500</v>
      </c>
      <c r="Q5710" s="33">
        <f t="shared" si="1032"/>
        <v>281500</v>
      </c>
      <c r="R5710" s="33">
        <f t="shared" si="1033"/>
        <v>1342712775</v>
      </c>
      <c r="S5710" s="31"/>
      <c r="T5710" s="30" t="str">
        <f t="shared" si="1034"/>
        <v>USD</v>
      </c>
      <c r="U5710" s="33">
        <v>0</v>
      </c>
      <c r="V5710" s="33">
        <v>0</v>
      </c>
      <c r="W5710" s="33">
        <v>0</v>
      </c>
      <c r="X5710" s="33">
        <f t="shared" si="1035"/>
        <v>281500</v>
      </c>
      <c r="Y5710" s="33">
        <f t="shared" si="1036"/>
        <v>281500</v>
      </c>
      <c r="Z5710" s="33">
        <f t="shared" si="1037"/>
        <v>1342712775</v>
      </c>
      <c r="AA5710" s="34">
        <f t="shared" si="1038"/>
        <v>0.0019361224149462126</v>
      </c>
      <c r="AB5710" s="33" t="s">
        <v>4533</v>
      </c>
      <c r="AC5710" s="68">
        <v>44958</v>
      </c>
      <c r="AD5710" s="33">
        <v>15</v>
      </c>
      <c r="AE5710" s="36">
        <f t="shared" si="1041"/>
        <v>44973</v>
      </c>
    </row>
    <row r="5711" spans="2:31" ht="14.5" hidden="1">
      <c r="B5711" s="48" t="s">
        <v>4621</v>
      </c>
      <c r="C5711" s="30" t="str">
        <f t="shared" si="1029"/>
        <v>(Proveedores estratégicos)</v>
      </c>
      <c r="D5711" s="31">
        <v>4</v>
      </c>
      <c r="E5711" s="65">
        <v>444444046</v>
      </c>
      <c r="F5711" s="66" t="s">
        <v>4622</v>
      </c>
      <c r="G5711" s="67" t="s">
        <v>4604</v>
      </c>
      <c r="H5711" s="59" t="s">
        <v>4694</v>
      </c>
      <c r="I5711" s="31" t="s">
        <v>62</v>
      </c>
      <c r="J5711" s="60">
        <v>281500</v>
      </c>
      <c r="K5711" s="33">
        <f t="shared" si="1030"/>
        <v>281500</v>
      </c>
      <c r="L5711" s="33">
        <f t="shared" si="1028"/>
        <v>1342712775</v>
      </c>
      <c r="M5711" s="33">
        <v>0</v>
      </c>
      <c r="N5711" s="33">
        <v>0</v>
      </c>
      <c r="O5711" s="33">
        <v>0</v>
      </c>
      <c r="P5711" s="33">
        <f t="shared" si="1031"/>
        <v>281500</v>
      </c>
      <c r="Q5711" s="33">
        <f t="shared" si="1032"/>
        <v>281500</v>
      </c>
      <c r="R5711" s="33">
        <f t="shared" si="1033"/>
        <v>1342712775</v>
      </c>
      <c r="S5711" s="31"/>
      <c r="T5711" s="30" t="str">
        <f t="shared" si="1034"/>
        <v>USD</v>
      </c>
      <c r="U5711" s="33">
        <v>0</v>
      </c>
      <c r="V5711" s="33">
        <v>0</v>
      </c>
      <c r="W5711" s="33">
        <v>0</v>
      </c>
      <c r="X5711" s="33">
        <f t="shared" si="1035"/>
        <v>281500</v>
      </c>
      <c r="Y5711" s="33">
        <f t="shared" si="1036"/>
        <v>281500</v>
      </c>
      <c r="Z5711" s="33">
        <f t="shared" si="1037"/>
        <v>1342712775</v>
      </c>
      <c r="AA5711" s="34">
        <f t="shared" si="1038"/>
        <v>0.0019361224149462126</v>
      </c>
      <c r="AB5711" s="33" t="s">
        <v>4533</v>
      </c>
      <c r="AC5711" s="68">
        <v>44958</v>
      </c>
      <c r="AD5711" s="33">
        <v>15</v>
      </c>
      <c r="AE5711" s="36">
        <f t="shared" si="1041"/>
        <v>44973</v>
      </c>
    </row>
    <row r="5712" spans="2:31" ht="14.5" hidden="1">
      <c r="B5712" s="48" t="s">
        <v>4621</v>
      </c>
      <c r="C5712" s="30" t="str">
        <f t="shared" si="1029"/>
        <v>(Proveedores estratégicos)</v>
      </c>
      <c r="D5712" s="31">
        <v>4</v>
      </c>
      <c r="E5712" s="65">
        <v>444444046</v>
      </c>
      <c r="F5712" s="66" t="s">
        <v>4622</v>
      </c>
      <c r="G5712" s="67" t="s">
        <v>4604</v>
      </c>
      <c r="H5712" s="59" t="s">
        <v>4695</v>
      </c>
      <c r="I5712" s="31" t="s">
        <v>62</v>
      </c>
      <c r="J5712" s="60">
        <v>281500</v>
      </c>
      <c r="K5712" s="33">
        <f t="shared" si="1030"/>
        <v>281500</v>
      </c>
      <c r="L5712" s="33">
        <f t="shared" si="1028"/>
        <v>1342712775</v>
      </c>
      <c r="M5712" s="33">
        <v>0</v>
      </c>
      <c r="N5712" s="33">
        <v>0</v>
      </c>
      <c r="O5712" s="33">
        <v>0</v>
      </c>
      <c r="P5712" s="33">
        <f t="shared" si="1031"/>
        <v>281500</v>
      </c>
      <c r="Q5712" s="33">
        <f t="shared" si="1032"/>
        <v>281500</v>
      </c>
      <c r="R5712" s="33">
        <f t="shared" si="1033"/>
        <v>1342712775</v>
      </c>
      <c r="S5712" s="31"/>
      <c r="T5712" s="30" t="str">
        <f t="shared" si="1034"/>
        <v>USD</v>
      </c>
      <c r="U5712" s="33">
        <v>0</v>
      </c>
      <c r="V5712" s="33">
        <v>0</v>
      </c>
      <c r="W5712" s="33">
        <v>0</v>
      </c>
      <c r="X5712" s="33">
        <f t="shared" si="1035"/>
        <v>281500</v>
      </c>
      <c r="Y5712" s="33">
        <f t="shared" si="1036"/>
        <v>281500</v>
      </c>
      <c r="Z5712" s="33">
        <f t="shared" si="1037"/>
        <v>1342712775</v>
      </c>
      <c r="AA5712" s="34">
        <f t="shared" si="1038"/>
        <v>0.0019361224149462126</v>
      </c>
      <c r="AB5712" s="33" t="s">
        <v>4533</v>
      </c>
      <c r="AC5712" s="68">
        <v>44958</v>
      </c>
      <c r="AD5712" s="33">
        <v>15</v>
      </c>
      <c r="AE5712" s="36">
        <f t="shared" si="1041"/>
        <v>44973</v>
      </c>
    </row>
    <row r="5713" spans="2:31" ht="14.5" hidden="1">
      <c r="B5713" s="48" t="s">
        <v>4621</v>
      </c>
      <c r="C5713" s="30" t="str">
        <f t="shared" si="1029"/>
        <v>(Proveedores estratégicos)</v>
      </c>
      <c r="D5713" s="31">
        <v>4</v>
      </c>
      <c r="E5713" s="65">
        <v>444444046</v>
      </c>
      <c r="F5713" s="66" t="s">
        <v>4622</v>
      </c>
      <c r="G5713" s="67" t="s">
        <v>4604</v>
      </c>
      <c r="H5713" s="59" t="s">
        <v>4696</v>
      </c>
      <c r="I5713" s="31" t="s">
        <v>62</v>
      </c>
      <c r="J5713" s="60">
        <v>281500</v>
      </c>
      <c r="K5713" s="33">
        <f t="shared" si="1030"/>
        <v>281500</v>
      </c>
      <c r="L5713" s="33">
        <f t="shared" si="1028"/>
        <v>1342712775</v>
      </c>
      <c r="M5713" s="33">
        <v>0</v>
      </c>
      <c r="N5713" s="33">
        <v>0</v>
      </c>
      <c r="O5713" s="33">
        <v>0</v>
      </c>
      <c r="P5713" s="33">
        <f t="shared" si="1031"/>
        <v>281500</v>
      </c>
      <c r="Q5713" s="33">
        <f t="shared" si="1032"/>
        <v>281500</v>
      </c>
      <c r="R5713" s="33">
        <f t="shared" si="1033"/>
        <v>1342712775</v>
      </c>
      <c r="S5713" s="31"/>
      <c r="T5713" s="30" t="str">
        <f t="shared" si="1034"/>
        <v>USD</v>
      </c>
      <c r="U5713" s="33">
        <v>0</v>
      </c>
      <c r="V5713" s="33">
        <v>0</v>
      </c>
      <c r="W5713" s="33">
        <v>0</v>
      </c>
      <c r="X5713" s="33">
        <f t="shared" si="1035"/>
        <v>281500</v>
      </c>
      <c r="Y5713" s="33">
        <f t="shared" si="1036"/>
        <v>281500</v>
      </c>
      <c r="Z5713" s="33">
        <f t="shared" si="1037"/>
        <v>1342712775</v>
      </c>
      <c r="AA5713" s="34">
        <f t="shared" si="1038"/>
        <v>0.0019361224149462126</v>
      </c>
      <c r="AB5713" s="33" t="s">
        <v>4533</v>
      </c>
      <c r="AC5713" s="68">
        <v>44958</v>
      </c>
      <c r="AD5713" s="33">
        <v>15</v>
      </c>
      <c r="AE5713" s="36">
        <f t="shared" si="1041"/>
        <v>44973</v>
      </c>
    </row>
    <row r="5714" spans="2:31" ht="14.5" hidden="1">
      <c r="B5714" s="48" t="s">
        <v>4621</v>
      </c>
      <c r="C5714" s="30" t="str">
        <f t="shared" si="1029"/>
        <v>(Proveedores estratégicos)</v>
      </c>
      <c r="D5714" s="31">
        <v>4</v>
      </c>
      <c r="E5714" s="65">
        <v>444444046</v>
      </c>
      <c r="F5714" s="66" t="s">
        <v>4622</v>
      </c>
      <c r="G5714" s="67" t="s">
        <v>4604</v>
      </c>
      <c r="H5714" s="59" t="s">
        <v>4697</v>
      </c>
      <c r="I5714" s="31" t="s">
        <v>62</v>
      </c>
      <c r="J5714" s="60">
        <v>191348.99599999998</v>
      </c>
      <c r="K5714" s="33">
        <f t="shared" si="1030"/>
        <v>191348.99599999998</v>
      </c>
      <c r="L5714" s="33">
        <f t="shared" si="1028"/>
        <v>912706008.57060003</v>
      </c>
      <c r="M5714" s="33">
        <v>0</v>
      </c>
      <c r="N5714" s="33">
        <v>0</v>
      </c>
      <c r="O5714" s="33">
        <v>0</v>
      </c>
      <c r="P5714" s="33">
        <f t="shared" si="1031"/>
        <v>191348.99599999998</v>
      </c>
      <c r="Q5714" s="33">
        <f t="shared" si="1032"/>
        <v>191348.99599999998</v>
      </c>
      <c r="R5714" s="33">
        <f t="shared" si="1033"/>
        <v>912706008.57060003</v>
      </c>
      <c r="S5714" s="31"/>
      <c r="T5714" s="30" t="str">
        <f t="shared" si="1034"/>
        <v>USD</v>
      </c>
      <c r="U5714" s="33">
        <v>0</v>
      </c>
      <c r="V5714" s="33">
        <v>0</v>
      </c>
      <c r="W5714" s="33">
        <v>0</v>
      </c>
      <c r="X5714" s="33">
        <f t="shared" si="1035"/>
        <v>191348.99599999998</v>
      </c>
      <c r="Y5714" s="33">
        <f t="shared" si="1036"/>
        <v>191348.99599999998</v>
      </c>
      <c r="Z5714" s="33">
        <f t="shared" si="1037"/>
        <v>912706008.57060003</v>
      </c>
      <c r="AA5714" s="34">
        <f t="shared" si="1038"/>
        <v>0.0013160748853749669</v>
      </c>
      <c r="AB5714" s="33" t="s">
        <v>4533</v>
      </c>
      <c r="AC5714" s="68">
        <v>44958</v>
      </c>
      <c r="AD5714" s="33">
        <v>15</v>
      </c>
      <c r="AE5714" s="36">
        <f t="shared" si="1041"/>
        <v>44973</v>
      </c>
    </row>
    <row r="5715" spans="2:31" ht="14.5" hidden="1">
      <c r="B5715" s="48" t="s">
        <v>4621</v>
      </c>
      <c r="C5715" s="30" t="str">
        <f t="shared" si="1029"/>
        <v>(Proveedores estratégicos)</v>
      </c>
      <c r="D5715" s="31">
        <v>4</v>
      </c>
      <c r="E5715" s="65">
        <v>444444046</v>
      </c>
      <c r="F5715" s="66" t="s">
        <v>4622</v>
      </c>
      <c r="G5715" s="67" t="s">
        <v>4604</v>
      </c>
      <c r="H5715" s="59" t="s">
        <v>4698</v>
      </c>
      <c r="I5715" s="31" t="s">
        <v>62</v>
      </c>
      <c r="J5715" s="60">
        <v>137207.17600000001</v>
      </c>
      <c r="K5715" s="33">
        <f t="shared" si="1030"/>
        <v>137207.17600000001</v>
      </c>
      <c r="L5715" s="33">
        <f t="shared" si="1028"/>
        <v>654457648.44360006</v>
      </c>
      <c r="M5715" s="33">
        <v>0</v>
      </c>
      <c r="N5715" s="33">
        <v>0</v>
      </c>
      <c r="O5715" s="33">
        <v>0</v>
      </c>
      <c r="P5715" s="33">
        <f t="shared" si="1031"/>
        <v>137207.17600000001</v>
      </c>
      <c r="Q5715" s="33">
        <f t="shared" si="1032"/>
        <v>137207.17600000001</v>
      </c>
      <c r="R5715" s="33">
        <f t="shared" si="1033"/>
        <v>654457648.44360006</v>
      </c>
      <c r="S5715" s="31"/>
      <c r="T5715" s="30" t="str">
        <f t="shared" si="1034"/>
        <v>USD</v>
      </c>
      <c r="U5715" s="33">
        <v>0</v>
      </c>
      <c r="V5715" s="33">
        <v>0</v>
      </c>
      <c r="W5715" s="33">
        <v>0</v>
      </c>
      <c r="X5715" s="33">
        <f t="shared" si="1035"/>
        <v>137207.17600000001</v>
      </c>
      <c r="Y5715" s="33">
        <f t="shared" si="1036"/>
        <v>137207.17600000001</v>
      </c>
      <c r="Z5715" s="33">
        <f t="shared" si="1037"/>
        <v>654457648.44360006</v>
      </c>
      <c r="AA5715" s="34">
        <f t="shared" si="1038"/>
        <v>0.00094369409927200719</v>
      </c>
      <c r="AB5715" s="33" t="s">
        <v>4533</v>
      </c>
      <c r="AC5715" s="68">
        <v>44958</v>
      </c>
      <c r="AD5715" s="33">
        <v>15</v>
      </c>
      <c r="AE5715" s="36">
        <f t="shared" si="1041"/>
        <v>44973</v>
      </c>
    </row>
    <row r="5716" spans="2:31" ht="14.5" hidden="1">
      <c r="B5716" s="48" t="s">
        <v>4621</v>
      </c>
      <c r="C5716" s="30" t="str">
        <f t="shared" si="1029"/>
        <v>(Proveedores estratégicos)</v>
      </c>
      <c r="D5716" s="31">
        <v>4</v>
      </c>
      <c r="E5716" s="65">
        <v>444444046</v>
      </c>
      <c r="F5716" s="66" t="s">
        <v>4622</v>
      </c>
      <c r="G5716" s="67" t="s">
        <v>4604</v>
      </c>
      <c r="H5716" s="59" t="s">
        <v>4699</v>
      </c>
      <c r="I5716" s="31" t="s">
        <v>62</v>
      </c>
      <c r="J5716" s="60">
        <v>159469.83600000001</v>
      </c>
      <c r="K5716" s="33">
        <f t="shared" si="1030"/>
        <v>159469.83600000001</v>
      </c>
      <c r="L5716" s="33">
        <f t="shared" si="1028"/>
        <v>760647197.24460006</v>
      </c>
      <c r="M5716" s="33">
        <v>0</v>
      </c>
      <c r="N5716" s="33">
        <v>0</v>
      </c>
      <c r="O5716" s="33">
        <v>0</v>
      </c>
      <c r="P5716" s="33">
        <f t="shared" si="1031"/>
        <v>159469.83600000001</v>
      </c>
      <c r="Q5716" s="33">
        <f t="shared" si="1032"/>
        <v>159469.83600000001</v>
      </c>
      <c r="R5716" s="33">
        <f t="shared" si="1033"/>
        <v>760647197.24460006</v>
      </c>
      <c r="S5716" s="31"/>
      <c r="T5716" s="30" t="str">
        <f t="shared" si="1034"/>
        <v>USD</v>
      </c>
      <c r="U5716" s="33">
        <v>0</v>
      </c>
      <c r="V5716" s="33">
        <v>0</v>
      </c>
      <c r="W5716" s="33">
        <v>0</v>
      </c>
      <c r="X5716" s="33">
        <f t="shared" si="1035"/>
        <v>159469.83600000001</v>
      </c>
      <c r="Y5716" s="33">
        <f t="shared" si="1036"/>
        <v>159469.83600000001</v>
      </c>
      <c r="Z5716" s="33">
        <f t="shared" si="1037"/>
        <v>760647197.24460006</v>
      </c>
      <c r="AA5716" s="34">
        <f t="shared" si="1038"/>
        <v>0.0010968139395644636</v>
      </c>
      <c r="AB5716" s="33" t="s">
        <v>4533</v>
      </c>
      <c r="AC5716" s="68">
        <v>44958</v>
      </c>
      <c r="AD5716" s="33">
        <v>15</v>
      </c>
      <c r="AE5716" s="36">
        <f t="shared" si="1041"/>
        <v>44973</v>
      </c>
    </row>
    <row r="5717" spans="2:31" ht="14.5" hidden="1">
      <c r="B5717" s="48" t="s">
        <v>4621</v>
      </c>
      <c r="C5717" s="30" t="str">
        <f t="shared" si="1029"/>
        <v>(Proveedores estratégicos)</v>
      </c>
      <c r="D5717" s="31">
        <v>4</v>
      </c>
      <c r="E5717" s="65">
        <v>444444046</v>
      </c>
      <c r="F5717" s="66" t="s">
        <v>4622</v>
      </c>
      <c r="G5717" s="67" t="s">
        <v>4604</v>
      </c>
      <c r="H5717" s="59" t="s">
        <v>4700</v>
      </c>
      <c r="I5717" s="31" t="s">
        <v>62</v>
      </c>
      <c r="J5717" s="60">
        <v>173400.61600000001</v>
      </c>
      <c r="K5717" s="33">
        <f t="shared" si="1030"/>
        <v>173400.61600000001</v>
      </c>
      <c r="L5717" s="33">
        <f t="shared" si="1028"/>
        <v>827094928.2276001</v>
      </c>
      <c r="M5717" s="33">
        <v>0</v>
      </c>
      <c r="N5717" s="33">
        <v>0</v>
      </c>
      <c r="O5717" s="33">
        <v>0</v>
      </c>
      <c r="P5717" s="33">
        <f t="shared" si="1031"/>
        <v>173400.61600000001</v>
      </c>
      <c r="Q5717" s="33">
        <f t="shared" si="1032"/>
        <v>173400.61600000001</v>
      </c>
      <c r="R5717" s="33">
        <f t="shared" si="1033"/>
        <v>827094928.2276001</v>
      </c>
      <c r="S5717" s="31"/>
      <c r="T5717" s="30" t="str">
        <f t="shared" si="1034"/>
        <v>USD</v>
      </c>
      <c r="U5717" s="33">
        <v>0</v>
      </c>
      <c r="V5717" s="33">
        <v>0</v>
      </c>
      <c r="W5717" s="33">
        <v>0</v>
      </c>
      <c r="X5717" s="33">
        <f t="shared" si="1035"/>
        <v>173400.61600000001</v>
      </c>
      <c r="Y5717" s="33">
        <f t="shared" si="1036"/>
        <v>173400.61600000001</v>
      </c>
      <c r="Z5717" s="33">
        <f t="shared" si="1037"/>
        <v>827094928.2276001</v>
      </c>
      <c r="AA5717" s="34">
        <f t="shared" si="1038"/>
        <v>0.0011926281328706249</v>
      </c>
      <c r="AB5717" s="33" t="s">
        <v>4533</v>
      </c>
      <c r="AC5717" s="68">
        <v>44958</v>
      </c>
      <c r="AD5717" s="33">
        <v>15</v>
      </c>
      <c r="AE5717" s="36">
        <f t="shared" si="1041"/>
        <v>44973</v>
      </c>
    </row>
    <row r="5718" spans="2:31" ht="14.5" hidden="1">
      <c r="B5718" s="48" t="s">
        <v>4621</v>
      </c>
      <c r="C5718" s="30" t="str">
        <f t="shared" si="1029"/>
        <v>(Proveedores estratégicos)</v>
      </c>
      <c r="D5718" s="31">
        <v>4</v>
      </c>
      <c r="E5718" s="65">
        <v>444444046</v>
      </c>
      <c r="F5718" s="66" t="s">
        <v>4622</v>
      </c>
      <c r="G5718" s="67" t="s">
        <v>4604</v>
      </c>
      <c r="H5718" s="59" t="s">
        <v>4701</v>
      </c>
      <c r="I5718" s="31" t="s">
        <v>62</v>
      </c>
      <c r="J5718" s="60">
        <v>196758.56599999999</v>
      </c>
      <c r="K5718" s="33">
        <f t="shared" si="1030"/>
        <v>196758.56599999999</v>
      </c>
      <c r="L5718" s="33">
        <f t="shared" si="1028"/>
        <v>938508846.03509998</v>
      </c>
      <c r="M5718" s="33">
        <v>0</v>
      </c>
      <c r="N5718" s="33">
        <v>0</v>
      </c>
      <c r="O5718" s="33">
        <v>0</v>
      </c>
      <c r="P5718" s="33">
        <f t="shared" si="1031"/>
        <v>196758.56599999999</v>
      </c>
      <c r="Q5718" s="33">
        <f t="shared" si="1032"/>
        <v>196758.56599999999</v>
      </c>
      <c r="R5718" s="33">
        <f t="shared" si="1033"/>
        <v>938508846.03509998</v>
      </c>
      <c r="S5718" s="31"/>
      <c r="T5718" s="30" t="str">
        <f t="shared" si="1034"/>
        <v>USD</v>
      </c>
      <c r="U5718" s="33">
        <v>0</v>
      </c>
      <c r="V5718" s="33">
        <v>0</v>
      </c>
      <c r="W5718" s="33">
        <v>0</v>
      </c>
      <c r="X5718" s="33">
        <f t="shared" si="1035"/>
        <v>196758.56599999999</v>
      </c>
      <c r="Y5718" s="33">
        <f t="shared" si="1036"/>
        <v>196758.56599999999</v>
      </c>
      <c r="Z5718" s="33">
        <f t="shared" si="1037"/>
        <v>938508846.03509998</v>
      </c>
      <c r="AA5718" s="34">
        <f t="shared" si="1038"/>
        <v>0.0013532812432158925</v>
      </c>
      <c r="AB5718" s="33" t="s">
        <v>4533</v>
      </c>
      <c r="AC5718" s="68">
        <v>44958</v>
      </c>
      <c r="AD5718" s="33">
        <v>15</v>
      </c>
      <c r="AE5718" s="36">
        <f t="shared" si="1041"/>
        <v>44973</v>
      </c>
    </row>
    <row r="5719" spans="2:31" ht="14.5" hidden="1">
      <c r="B5719" s="57" t="s">
        <v>4702</v>
      </c>
      <c r="C5719" s="30" t="str">
        <f t="shared" si="1029"/>
        <v>(Proveedores estratégicos)</v>
      </c>
      <c r="D5719" s="31">
        <v>4</v>
      </c>
      <c r="E5719" s="49">
        <v>444445560</v>
      </c>
      <c r="F5719" s="30" t="s">
        <v>4703</v>
      </c>
      <c r="G5719" s="69" t="s">
        <v>4604</v>
      </c>
      <c r="H5719" s="50" t="s">
        <v>4704</v>
      </c>
      <c r="I5719" s="31" t="s">
        <v>62</v>
      </c>
      <c r="J5719" s="52">
        <v>767816.30131299887</v>
      </c>
      <c r="K5719" s="33">
        <f t="shared" si="1030"/>
        <v>767816.30131299887</v>
      </c>
      <c r="L5719" s="33">
        <f t="shared" si="1028"/>
        <v>3662368584.8178082</v>
      </c>
      <c r="M5719" s="33">
        <v>0</v>
      </c>
      <c r="N5719" s="33">
        <v>0</v>
      </c>
      <c r="O5719" s="33">
        <v>0</v>
      </c>
      <c r="P5719" s="33">
        <f t="shared" si="1031"/>
        <v>767816.30131299887</v>
      </c>
      <c r="Q5719" s="33">
        <f t="shared" si="1032"/>
        <v>767816.30131299887</v>
      </c>
      <c r="R5719" s="33">
        <f t="shared" si="1033"/>
        <v>3662368584.8178082</v>
      </c>
      <c r="S5719" s="31"/>
      <c r="T5719" s="30" t="str">
        <f t="shared" si="1034"/>
        <v>USD</v>
      </c>
      <c r="U5719" s="33">
        <v>0</v>
      </c>
      <c r="V5719" s="33">
        <v>0</v>
      </c>
      <c r="W5719" s="33">
        <v>0</v>
      </c>
      <c r="X5719" s="33">
        <f t="shared" si="1035"/>
        <v>767816.30131299887</v>
      </c>
      <c r="Y5719" s="33">
        <f t="shared" si="1036"/>
        <v>767816.30131299887</v>
      </c>
      <c r="Z5719" s="33">
        <f t="shared" si="1037"/>
        <v>3662368584.8178082</v>
      </c>
      <c r="AA5719" s="34">
        <f t="shared" si="1038"/>
        <v>0.0052809461866188002</v>
      </c>
      <c r="AB5719" s="33" t="s">
        <v>4533</v>
      </c>
      <c r="AC5719" s="63">
        <v>44561</v>
      </c>
      <c r="AD5719" s="33">
        <v>15</v>
      </c>
      <c r="AE5719" s="36">
        <f t="shared" si="1041"/>
        <v>44576</v>
      </c>
    </row>
    <row r="5720" spans="2:31" ht="14.5" hidden="1">
      <c r="B5720" s="57" t="s">
        <v>4702</v>
      </c>
      <c r="C5720" s="30" t="str">
        <f t="shared" si="1029"/>
        <v>(Proveedores estratégicos)</v>
      </c>
      <c r="D5720" s="31">
        <v>4</v>
      </c>
      <c r="E5720" s="49">
        <v>444445560</v>
      </c>
      <c r="F5720" s="30" t="s">
        <v>4703</v>
      </c>
      <c r="G5720" s="69" t="s">
        <v>4604</v>
      </c>
      <c r="H5720" s="50" t="s">
        <v>4705</v>
      </c>
      <c r="I5720" s="31" t="s">
        <v>62</v>
      </c>
      <c r="J5720" s="52">
        <v>672637.86465151911</v>
      </c>
      <c r="K5720" s="33">
        <f t="shared" si="1030"/>
        <v>672637.86465151911</v>
      </c>
      <c r="L5720" s="33">
        <f t="shared" si="1028"/>
        <v>3208381718.7080488</v>
      </c>
      <c r="M5720" s="33">
        <v>0</v>
      </c>
      <c r="N5720" s="33">
        <v>0</v>
      </c>
      <c r="O5720" s="33">
        <v>0</v>
      </c>
      <c r="P5720" s="33">
        <f t="shared" si="1031"/>
        <v>672637.86465151911</v>
      </c>
      <c r="Q5720" s="33">
        <f t="shared" si="1032"/>
        <v>672637.86465151911</v>
      </c>
      <c r="R5720" s="33">
        <f t="shared" si="1033"/>
        <v>3208381718.7080488</v>
      </c>
      <c r="S5720" s="31"/>
      <c r="T5720" s="30" t="str">
        <f t="shared" si="1034"/>
        <v>USD</v>
      </c>
      <c r="U5720" s="33">
        <v>0</v>
      </c>
      <c r="V5720" s="33">
        <v>0</v>
      </c>
      <c r="W5720" s="33">
        <v>0</v>
      </c>
      <c r="X5720" s="33">
        <f t="shared" si="1035"/>
        <v>672637.86465151911</v>
      </c>
      <c r="Y5720" s="33">
        <f t="shared" si="1036"/>
        <v>672637.86465151911</v>
      </c>
      <c r="Z5720" s="33">
        <f t="shared" si="1037"/>
        <v>3208381718.7080488</v>
      </c>
      <c r="AA5720" s="34">
        <f t="shared" si="1038"/>
        <v>0.0046263205928716274</v>
      </c>
      <c r="AB5720" s="33" t="s">
        <v>4533</v>
      </c>
      <c r="AC5720" s="63">
        <v>44561</v>
      </c>
      <c r="AD5720" s="33">
        <v>15</v>
      </c>
      <c r="AE5720" s="36">
        <f t="shared" si="1041"/>
        <v>44576</v>
      </c>
    </row>
    <row r="5721" spans="2:31" ht="14.5" hidden="1">
      <c r="B5721" s="57" t="s">
        <v>4702</v>
      </c>
      <c r="C5721" s="30" t="str">
        <f t="shared" si="1029"/>
        <v>(Proveedores estratégicos)</v>
      </c>
      <c r="D5721" s="31">
        <v>4</v>
      </c>
      <c r="E5721" s="49">
        <v>444445560</v>
      </c>
      <c r="F5721" s="30" t="s">
        <v>4703</v>
      </c>
      <c r="G5721" s="69" t="s">
        <v>4604</v>
      </c>
      <c r="H5721" s="50" t="s">
        <v>4706</v>
      </c>
      <c r="I5721" s="31" t="s">
        <v>62</v>
      </c>
      <c r="J5721" s="52">
        <v>602457.20425198553</v>
      </c>
      <c r="K5721" s="33">
        <f t="shared" si="1030"/>
        <v>602457.20425198553</v>
      </c>
      <c r="L5721" s="33">
        <f t="shared" si="1028"/>
        <v>2873630495.7013335</v>
      </c>
      <c r="M5721" s="33">
        <v>0</v>
      </c>
      <c r="N5721" s="33">
        <v>0</v>
      </c>
      <c r="O5721" s="33">
        <v>0</v>
      </c>
      <c r="P5721" s="33">
        <f t="shared" si="1031"/>
        <v>602457.20425198553</v>
      </c>
      <c r="Q5721" s="33">
        <f t="shared" si="1032"/>
        <v>602457.20425198553</v>
      </c>
      <c r="R5721" s="33">
        <f t="shared" si="1033"/>
        <v>2873630495.7013335</v>
      </c>
      <c r="S5721" s="31"/>
      <c r="T5721" s="30" t="str">
        <f t="shared" si="1034"/>
        <v>USD</v>
      </c>
      <c r="U5721" s="33">
        <v>0</v>
      </c>
      <c r="V5721" s="33">
        <v>0</v>
      </c>
      <c r="W5721" s="33">
        <v>0</v>
      </c>
      <c r="X5721" s="33">
        <f t="shared" si="1035"/>
        <v>602457.20425198553</v>
      </c>
      <c r="Y5721" s="33">
        <f t="shared" si="1036"/>
        <v>602457.20425198553</v>
      </c>
      <c r="Z5721" s="33">
        <f t="shared" si="1037"/>
        <v>2873630495.7013335</v>
      </c>
      <c r="AA5721" s="34">
        <f t="shared" si="1038"/>
        <v>0.0041436266330305439</v>
      </c>
      <c r="AB5721" s="33" t="s">
        <v>4533</v>
      </c>
      <c r="AC5721" s="64">
        <v>44743</v>
      </c>
      <c r="AD5721" s="33">
        <v>15</v>
      </c>
      <c r="AE5721" s="36">
        <f t="shared" si="1041"/>
        <v>44758</v>
      </c>
    </row>
    <row r="5722" spans="2:31" ht="14.5" hidden="1">
      <c r="B5722" s="48" t="s">
        <v>4702</v>
      </c>
      <c r="C5722" s="30" t="str">
        <f t="shared" si="1029"/>
        <v>(Proveedores estratégicos)</v>
      </c>
      <c r="D5722" s="31">
        <v>4</v>
      </c>
      <c r="E5722" s="49">
        <v>444445560</v>
      </c>
      <c r="F5722" s="30" t="s">
        <v>4703</v>
      </c>
      <c r="G5722" s="69" t="s">
        <v>4604</v>
      </c>
      <c r="H5722" s="51">
        <v>41774</v>
      </c>
      <c r="I5722" s="31" t="s">
        <v>62</v>
      </c>
      <c r="J5722" s="52">
        <v>32931</v>
      </c>
      <c r="K5722" s="33">
        <f t="shared" si="1030"/>
        <v>32931</v>
      </c>
      <c r="L5722" s="33">
        <f t="shared" si="1028"/>
        <v>157075930.35000002</v>
      </c>
      <c r="M5722" s="33">
        <v>0</v>
      </c>
      <c r="N5722" s="33">
        <v>0</v>
      </c>
      <c r="O5722" s="33">
        <v>0</v>
      </c>
      <c r="P5722" s="33">
        <f t="shared" si="1031"/>
        <v>32931</v>
      </c>
      <c r="Q5722" s="33">
        <f t="shared" si="1032"/>
        <v>32931</v>
      </c>
      <c r="R5722" s="33">
        <f t="shared" si="1033"/>
        <v>157075930.35000002</v>
      </c>
      <c r="S5722" s="31"/>
      <c r="T5722" s="30" t="str">
        <f t="shared" si="1034"/>
        <v>USD</v>
      </c>
      <c r="U5722" s="33">
        <v>0</v>
      </c>
      <c r="V5722" s="33">
        <v>0</v>
      </c>
      <c r="W5722" s="33">
        <v>0</v>
      </c>
      <c r="X5722" s="33">
        <f t="shared" si="1035"/>
        <v>32931</v>
      </c>
      <c r="Y5722" s="33">
        <f t="shared" si="1036"/>
        <v>32931</v>
      </c>
      <c r="Z5722" s="33">
        <f t="shared" si="1037"/>
        <v>157075930.35000002</v>
      </c>
      <c r="AA5722" s="34">
        <f t="shared" si="1038"/>
        <v>0.00022649537210157634</v>
      </c>
      <c r="AB5722" s="33" t="s">
        <v>4533</v>
      </c>
      <c r="AC5722" s="64">
        <v>44743</v>
      </c>
      <c r="AD5722" s="33">
        <v>15</v>
      </c>
      <c r="AE5722" s="36">
        <f t="shared" si="1041"/>
        <v>44758</v>
      </c>
    </row>
    <row r="5723" spans="2:31" ht="14.5" hidden="1">
      <c r="B5723" s="48" t="s">
        <v>4702</v>
      </c>
      <c r="C5723" s="30" t="str">
        <f t="shared" si="1029"/>
        <v>(Proveedores estratégicos)</v>
      </c>
      <c r="D5723" s="31">
        <v>4</v>
      </c>
      <c r="E5723" s="49">
        <v>444445560</v>
      </c>
      <c r="F5723" s="30" t="s">
        <v>4703</v>
      </c>
      <c r="G5723" s="69" t="s">
        <v>4604</v>
      </c>
      <c r="H5723" s="70">
        <v>41786</v>
      </c>
      <c r="I5723" s="31" t="s">
        <v>62</v>
      </c>
      <c r="J5723" s="52">
        <v>34582</v>
      </c>
      <c r="K5723" s="33">
        <f t="shared" si="1030"/>
        <v>34582</v>
      </c>
      <c r="L5723" s="33">
        <f t="shared" si="1042" ref="L5723:L5786">+J5723*$L$3</f>
        <v>164950952.70000002</v>
      </c>
      <c r="M5723" s="33">
        <v>0</v>
      </c>
      <c r="N5723" s="33">
        <v>0</v>
      </c>
      <c r="O5723" s="33">
        <v>0</v>
      </c>
      <c r="P5723" s="33">
        <f t="shared" si="1031"/>
        <v>34582</v>
      </c>
      <c r="Q5723" s="33">
        <f t="shared" si="1032"/>
        <v>34582</v>
      </c>
      <c r="R5723" s="33">
        <f t="shared" si="1033"/>
        <v>164950952.70000002</v>
      </c>
      <c r="S5723" s="31"/>
      <c r="T5723" s="30" t="str">
        <f t="shared" si="1034"/>
        <v>USD</v>
      </c>
      <c r="U5723" s="33">
        <v>0</v>
      </c>
      <c r="V5723" s="33">
        <v>0</v>
      </c>
      <c r="W5723" s="33">
        <v>0</v>
      </c>
      <c r="X5723" s="33">
        <f t="shared" si="1035"/>
        <v>34582</v>
      </c>
      <c r="Y5723" s="33">
        <f t="shared" si="1036"/>
        <v>34582</v>
      </c>
      <c r="Z5723" s="33">
        <f t="shared" si="1037"/>
        <v>164950952.70000002</v>
      </c>
      <c r="AA5723" s="34">
        <f t="shared" si="1038"/>
        <v>0.00023785074725992869</v>
      </c>
      <c r="AB5723" s="33" t="s">
        <v>4533</v>
      </c>
      <c r="AC5723" s="64">
        <v>44743</v>
      </c>
      <c r="AD5723" s="33">
        <v>15</v>
      </c>
      <c r="AE5723" s="36">
        <f t="shared" si="1041"/>
        <v>44758</v>
      </c>
    </row>
    <row r="5724" spans="2:31" ht="14.5" hidden="1">
      <c r="B5724" s="48" t="s">
        <v>4702</v>
      </c>
      <c r="C5724" s="30" t="str">
        <f t="shared" si="1029"/>
        <v>(Proveedores estratégicos)</v>
      </c>
      <c r="D5724" s="31">
        <v>4</v>
      </c>
      <c r="E5724" s="49">
        <v>444445560</v>
      </c>
      <c r="F5724" s="30" t="s">
        <v>4703</v>
      </c>
      <c r="G5724" s="69" t="s">
        <v>4604</v>
      </c>
      <c r="H5724" s="70">
        <v>41798</v>
      </c>
      <c r="I5724" s="31" t="s">
        <v>62</v>
      </c>
      <c r="J5724" s="52">
        <v>46725</v>
      </c>
      <c r="K5724" s="33">
        <f t="shared" si="1030"/>
        <v>46725</v>
      </c>
      <c r="L5724" s="33">
        <f t="shared" si="1042"/>
        <v>222871241.25000003</v>
      </c>
      <c r="M5724" s="33">
        <v>0</v>
      </c>
      <c r="N5724" s="33">
        <v>0</v>
      </c>
      <c r="O5724" s="33">
        <v>0</v>
      </c>
      <c r="P5724" s="33">
        <f t="shared" si="1031"/>
        <v>46725</v>
      </c>
      <c r="Q5724" s="33">
        <f t="shared" si="1032"/>
        <v>46725</v>
      </c>
      <c r="R5724" s="33">
        <f t="shared" si="1033"/>
        <v>222871241.25000003</v>
      </c>
      <c r="S5724" s="31"/>
      <c r="T5724" s="30" t="str">
        <f t="shared" si="1034"/>
        <v>USD</v>
      </c>
      <c r="U5724" s="33">
        <v>0</v>
      </c>
      <c r="V5724" s="33">
        <v>0</v>
      </c>
      <c r="W5724" s="33">
        <v>0</v>
      </c>
      <c r="X5724" s="33">
        <f t="shared" si="1035"/>
        <v>46725</v>
      </c>
      <c r="Y5724" s="33">
        <f t="shared" si="1036"/>
        <v>46725</v>
      </c>
      <c r="Z5724" s="33">
        <f t="shared" si="1037"/>
        <v>222871241.25000003</v>
      </c>
      <c r="AA5724" s="34">
        <f t="shared" si="1038"/>
        <v>0.00032136880937251079</v>
      </c>
      <c r="AB5724" s="33" t="s">
        <v>4533</v>
      </c>
      <c r="AC5724" s="64">
        <v>44774</v>
      </c>
      <c r="AD5724" s="33">
        <v>15</v>
      </c>
      <c r="AE5724" s="36">
        <f t="shared" si="1041"/>
        <v>44789</v>
      </c>
    </row>
    <row r="5725" spans="2:31" ht="14.5" hidden="1">
      <c r="B5725" s="48" t="s">
        <v>4702</v>
      </c>
      <c r="C5725" s="30" t="str">
        <f t="shared" si="1029"/>
        <v>(Proveedores estratégicos)</v>
      </c>
      <c r="D5725" s="31">
        <v>4</v>
      </c>
      <c r="E5725" s="49">
        <v>444445560</v>
      </c>
      <c r="F5725" s="30" t="s">
        <v>4703</v>
      </c>
      <c r="G5725" s="69" t="s">
        <v>4604</v>
      </c>
      <c r="H5725" s="51">
        <v>41775</v>
      </c>
      <c r="I5725" s="31" t="s">
        <v>62</v>
      </c>
      <c r="J5725" s="52">
        <v>32931</v>
      </c>
      <c r="K5725" s="33">
        <f t="shared" si="1030"/>
        <v>32931</v>
      </c>
      <c r="L5725" s="33">
        <f t="shared" si="1042"/>
        <v>157075930.35000002</v>
      </c>
      <c r="M5725" s="33">
        <v>0</v>
      </c>
      <c r="N5725" s="33">
        <v>0</v>
      </c>
      <c r="O5725" s="33">
        <v>0</v>
      </c>
      <c r="P5725" s="33">
        <f t="shared" si="1031"/>
        <v>32931</v>
      </c>
      <c r="Q5725" s="33">
        <f t="shared" si="1032"/>
        <v>32931</v>
      </c>
      <c r="R5725" s="33">
        <f t="shared" si="1033"/>
        <v>157075930.35000002</v>
      </c>
      <c r="S5725" s="31"/>
      <c r="T5725" s="30" t="str">
        <f t="shared" si="1034"/>
        <v>USD</v>
      </c>
      <c r="U5725" s="33">
        <v>0</v>
      </c>
      <c r="V5725" s="33">
        <v>0</v>
      </c>
      <c r="W5725" s="33">
        <v>0</v>
      </c>
      <c r="X5725" s="33">
        <f t="shared" si="1035"/>
        <v>32931</v>
      </c>
      <c r="Y5725" s="33">
        <f t="shared" si="1036"/>
        <v>32931</v>
      </c>
      <c r="Z5725" s="33">
        <f t="shared" si="1037"/>
        <v>157075930.35000002</v>
      </c>
      <c r="AA5725" s="34">
        <f t="shared" si="1038"/>
        <v>0.00022649537210157634</v>
      </c>
      <c r="AB5725" s="33" t="s">
        <v>4533</v>
      </c>
      <c r="AC5725" s="64">
        <v>44774</v>
      </c>
      <c r="AD5725" s="33">
        <v>15</v>
      </c>
      <c r="AE5725" s="36">
        <f t="shared" si="1041"/>
        <v>44789</v>
      </c>
    </row>
    <row r="5726" spans="2:31" ht="14.5" hidden="1">
      <c r="B5726" s="48" t="s">
        <v>4702</v>
      </c>
      <c r="C5726" s="30" t="str">
        <f t="shared" si="1029"/>
        <v>(Proveedores estratégicos)</v>
      </c>
      <c r="D5726" s="31">
        <v>4</v>
      </c>
      <c r="E5726" s="49">
        <v>444445560</v>
      </c>
      <c r="F5726" s="30" t="s">
        <v>4703</v>
      </c>
      <c r="G5726" s="69" t="s">
        <v>4604</v>
      </c>
      <c r="H5726" s="51">
        <v>41787</v>
      </c>
      <c r="I5726" s="31" t="s">
        <v>62</v>
      </c>
      <c r="J5726" s="52">
        <v>34582</v>
      </c>
      <c r="K5726" s="33">
        <f t="shared" si="1030"/>
        <v>34582</v>
      </c>
      <c r="L5726" s="33">
        <f t="shared" si="1042"/>
        <v>164950952.70000002</v>
      </c>
      <c r="M5726" s="33">
        <v>0</v>
      </c>
      <c r="N5726" s="33">
        <v>0</v>
      </c>
      <c r="O5726" s="33">
        <v>0</v>
      </c>
      <c r="P5726" s="33">
        <f t="shared" si="1031"/>
        <v>34582</v>
      </c>
      <c r="Q5726" s="33">
        <f t="shared" si="1032"/>
        <v>34582</v>
      </c>
      <c r="R5726" s="33">
        <f t="shared" si="1033"/>
        <v>164950952.70000002</v>
      </c>
      <c r="S5726" s="31"/>
      <c r="T5726" s="30" t="str">
        <f t="shared" si="1034"/>
        <v>USD</v>
      </c>
      <c r="U5726" s="33">
        <v>0</v>
      </c>
      <c r="V5726" s="33">
        <v>0</v>
      </c>
      <c r="W5726" s="33">
        <v>0</v>
      </c>
      <c r="X5726" s="33">
        <f t="shared" si="1035"/>
        <v>34582</v>
      </c>
      <c r="Y5726" s="33">
        <f t="shared" si="1036"/>
        <v>34582</v>
      </c>
      <c r="Z5726" s="33">
        <f t="shared" si="1037"/>
        <v>164950952.70000002</v>
      </c>
      <c r="AA5726" s="34">
        <f t="shared" si="1038"/>
        <v>0.00023785074725992869</v>
      </c>
      <c r="AB5726" s="33" t="s">
        <v>4533</v>
      </c>
      <c r="AC5726" s="64">
        <v>44774</v>
      </c>
      <c r="AD5726" s="33">
        <v>15</v>
      </c>
      <c r="AE5726" s="36">
        <f t="shared" si="1041"/>
        <v>44789</v>
      </c>
    </row>
    <row r="5727" spans="2:31" ht="14.5" hidden="1">
      <c r="B5727" s="48" t="s">
        <v>4702</v>
      </c>
      <c r="C5727" s="30" t="str">
        <f t="shared" si="1029"/>
        <v>(Proveedores estratégicos)</v>
      </c>
      <c r="D5727" s="31">
        <v>4</v>
      </c>
      <c r="E5727" s="49">
        <v>444445560</v>
      </c>
      <c r="F5727" s="30" t="s">
        <v>4703</v>
      </c>
      <c r="G5727" s="69" t="s">
        <v>4604</v>
      </c>
      <c r="H5727" s="51">
        <v>41799</v>
      </c>
      <c r="I5727" s="31" t="s">
        <v>62</v>
      </c>
      <c r="J5727" s="52">
        <v>46725</v>
      </c>
      <c r="K5727" s="33">
        <f t="shared" si="1030"/>
        <v>46725</v>
      </c>
      <c r="L5727" s="33">
        <f t="shared" si="1042"/>
        <v>222871241.25000003</v>
      </c>
      <c r="M5727" s="33">
        <v>0</v>
      </c>
      <c r="N5727" s="33">
        <v>0</v>
      </c>
      <c r="O5727" s="33">
        <v>0</v>
      </c>
      <c r="P5727" s="33">
        <f t="shared" si="1031"/>
        <v>46725</v>
      </c>
      <c r="Q5727" s="33">
        <f t="shared" si="1032"/>
        <v>46725</v>
      </c>
      <c r="R5727" s="33">
        <f t="shared" si="1033"/>
        <v>222871241.25000003</v>
      </c>
      <c r="S5727" s="31"/>
      <c r="T5727" s="30" t="str">
        <f t="shared" si="1034"/>
        <v>USD</v>
      </c>
      <c r="U5727" s="33">
        <v>0</v>
      </c>
      <c r="V5727" s="33">
        <v>0</v>
      </c>
      <c r="W5727" s="33">
        <v>0</v>
      </c>
      <c r="X5727" s="33">
        <f t="shared" si="1035"/>
        <v>46725</v>
      </c>
      <c r="Y5727" s="33">
        <f t="shared" si="1036"/>
        <v>46725</v>
      </c>
      <c r="Z5727" s="33">
        <f t="shared" si="1037"/>
        <v>222871241.25000003</v>
      </c>
      <c r="AA5727" s="34">
        <f t="shared" si="1038"/>
        <v>0.00032136880937251079</v>
      </c>
      <c r="AB5727" s="33" t="s">
        <v>4533</v>
      </c>
      <c r="AC5727" s="64">
        <v>44568</v>
      </c>
      <c r="AD5727" s="33">
        <v>15</v>
      </c>
      <c r="AE5727" s="36">
        <f t="shared" si="1041"/>
        <v>44583</v>
      </c>
    </row>
    <row r="5728" spans="2:31" ht="14.5" hidden="1">
      <c r="B5728" s="48" t="s">
        <v>4702</v>
      </c>
      <c r="C5728" s="30" t="str">
        <f t="shared" si="1029"/>
        <v>(Proveedores estratégicos)</v>
      </c>
      <c r="D5728" s="31">
        <v>4</v>
      </c>
      <c r="E5728" s="49">
        <v>444445560</v>
      </c>
      <c r="F5728" s="30" t="s">
        <v>4703</v>
      </c>
      <c r="G5728" s="69" t="s">
        <v>4604</v>
      </c>
      <c r="H5728" s="70">
        <v>41776</v>
      </c>
      <c r="I5728" s="31" t="s">
        <v>62</v>
      </c>
      <c r="J5728" s="52">
        <v>32931.230000000003</v>
      </c>
      <c r="K5728" s="33">
        <f t="shared" si="1030"/>
        <v>32931.230000000003</v>
      </c>
      <c r="L5728" s="33">
        <f t="shared" si="1042"/>
        <v>157077027.41550002</v>
      </c>
      <c r="M5728" s="33">
        <v>0</v>
      </c>
      <c r="N5728" s="33">
        <v>0</v>
      </c>
      <c r="O5728" s="33">
        <v>0</v>
      </c>
      <c r="P5728" s="33">
        <f t="shared" si="1031"/>
        <v>32931.230000000003</v>
      </c>
      <c r="Q5728" s="33">
        <f t="shared" si="1032"/>
        <v>32931.230000000003</v>
      </c>
      <c r="R5728" s="33">
        <f t="shared" si="1033"/>
        <v>157077027.41550002</v>
      </c>
      <c r="S5728" s="31"/>
      <c r="T5728" s="30" t="str">
        <f t="shared" si="1034"/>
        <v>USD</v>
      </c>
      <c r="U5728" s="33">
        <v>0</v>
      </c>
      <c r="V5728" s="33">
        <v>0</v>
      </c>
      <c r="W5728" s="33">
        <v>0</v>
      </c>
      <c r="X5728" s="33">
        <f t="shared" si="1035"/>
        <v>32931.230000000003</v>
      </c>
      <c r="Y5728" s="33">
        <f t="shared" si="1036"/>
        <v>32931.230000000003</v>
      </c>
      <c r="Z5728" s="33">
        <f t="shared" si="1037"/>
        <v>157077027.41550002</v>
      </c>
      <c r="AA5728" s="34">
        <f t="shared" si="1038"/>
        <v>0.00022649695401331853</v>
      </c>
      <c r="AB5728" s="33" t="s">
        <v>4533</v>
      </c>
      <c r="AC5728" s="64">
        <v>44568</v>
      </c>
      <c r="AD5728" s="33">
        <v>15</v>
      </c>
      <c r="AE5728" s="36">
        <f t="shared" si="1041"/>
        <v>44583</v>
      </c>
    </row>
    <row r="5729" spans="2:31" ht="14.5" hidden="1">
      <c r="B5729" s="48" t="s">
        <v>4702</v>
      </c>
      <c r="C5729" s="30" t="str">
        <f t="shared" si="1029"/>
        <v>(Proveedores estratégicos)</v>
      </c>
      <c r="D5729" s="31">
        <v>4</v>
      </c>
      <c r="E5729" s="49">
        <v>444445560</v>
      </c>
      <c r="F5729" s="30" t="s">
        <v>4703</v>
      </c>
      <c r="G5729" s="69" t="s">
        <v>4604</v>
      </c>
      <c r="H5729" s="70">
        <v>41788</v>
      </c>
      <c r="I5729" s="31" t="s">
        <v>62</v>
      </c>
      <c r="J5729" s="52">
        <v>34582.169999999998</v>
      </c>
      <c r="K5729" s="33">
        <f t="shared" si="1030"/>
        <v>34582.169999999998</v>
      </c>
      <c r="L5729" s="33">
        <f t="shared" si="1042"/>
        <v>164951763.57449999</v>
      </c>
      <c r="M5729" s="33">
        <v>0</v>
      </c>
      <c r="N5729" s="33">
        <v>0</v>
      </c>
      <c r="O5729" s="33">
        <v>0</v>
      </c>
      <c r="P5729" s="33">
        <f t="shared" si="1031"/>
        <v>34582.169999999998</v>
      </c>
      <c r="Q5729" s="33">
        <f t="shared" si="1032"/>
        <v>34582.169999999998</v>
      </c>
      <c r="R5729" s="33">
        <f t="shared" si="1033"/>
        <v>164951763.57449999</v>
      </c>
      <c r="S5729" s="31"/>
      <c r="T5729" s="30" t="str">
        <f t="shared" si="1034"/>
        <v>USD</v>
      </c>
      <c r="U5729" s="33">
        <v>0</v>
      </c>
      <c r="V5729" s="33">
        <v>0</v>
      </c>
      <c r="W5729" s="33">
        <v>0</v>
      </c>
      <c r="X5729" s="33">
        <f t="shared" si="1035"/>
        <v>34582.169999999998</v>
      </c>
      <c r="Y5729" s="33">
        <f t="shared" si="1036"/>
        <v>34582.169999999998</v>
      </c>
      <c r="Z5729" s="33">
        <f t="shared" si="1037"/>
        <v>164951763.57449999</v>
      </c>
      <c r="AA5729" s="34">
        <f t="shared" si="1038"/>
        <v>0.00023785191649904248</v>
      </c>
      <c r="AB5729" s="33" t="s">
        <v>4533</v>
      </c>
      <c r="AC5729" s="64">
        <v>44568</v>
      </c>
      <c r="AD5729" s="33">
        <v>15</v>
      </c>
      <c r="AE5729" s="36">
        <f t="shared" si="1041"/>
        <v>44583</v>
      </c>
    </row>
    <row r="5730" spans="2:31" ht="14.5" hidden="1">
      <c r="B5730" s="48" t="s">
        <v>4702</v>
      </c>
      <c r="C5730" s="30" t="str">
        <f t="shared" si="1029"/>
        <v>(Proveedores estratégicos)</v>
      </c>
      <c r="D5730" s="31">
        <v>4</v>
      </c>
      <c r="E5730" s="49">
        <v>444445560</v>
      </c>
      <c r="F5730" s="30" t="s">
        <v>4703</v>
      </c>
      <c r="G5730" s="69" t="s">
        <v>4604</v>
      </c>
      <c r="H5730" s="70">
        <v>41800</v>
      </c>
      <c r="I5730" s="31" t="s">
        <v>62</v>
      </c>
      <c r="J5730" s="52">
        <v>46724.5</v>
      </c>
      <c r="K5730" s="33">
        <f t="shared" si="1030"/>
        <v>46724.5</v>
      </c>
      <c r="L5730" s="33">
        <f t="shared" si="1042"/>
        <v>222868856.32500002</v>
      </c>
      <c r="M5730" s="33">
        <v>0</v>
      </c>
      <c r="N5730" s="33">
        <v>0</v>
      </c>
      <c r="O5730" s="33">
        <v>0</v>
      </c>
      <c r="P5730" s="33">
        <f t="shared" si="1031"/>
        <v>46724.5</v>
      </c>
      <c r="Q5730" s="33">
        <f t="shared" si="1032"/>
        <v>46724.5</v>
      </c>
      <c r="R5730" s="33">
        <f t="shared" si="1033"/>
        <v>222868856.32500002</v>
      </c>
      <c r="S5730" s="31"/>
      <c r="T5730" s="30" t="str">
        <f t="shared" si="1034"/>
        <v>USD</v>
      </c>
      <c r="U5730" s="33">
        <v>0</v>
      </c>
      <c r="V5730" s="33">
        <v>0</v>
      </c>
      <c r="W5730" s="33">
        <v>0</v>
      </c>
      <c r="X5730" s="33">
        <f t="shared" si="1035"/>
        <v>46724.5</v>
      </c>
      <c r="Y5730" s="33">
        <f t="shared" si="1036"/>
        <v>46724.5</v>
      </c>
      <c r="Z5730" s="33">
        <f t="shared" si="1037"/>
        <v>222868856.32500002</v>
      </c>
      <c r="AA5730" s="34">
        <f t="shared" si="1038"/>
        <v>0.00032136537043394073</v>
      </c>
      <c r="AB5730" s="33" t="s">
        <v>4533</v>
      </c>
      <c r="AC5730" s="64">
        <v>44568</v>
      </c>
      <c r="AD5730" s="33">
        <v>15</v>
      </c>
      <c r="AE5730" s="36">
        <f t="shared" si="1041"/>
        <v>44583</v>
      </c>
    </row>
    <row r="5731" spans="2:31" ht="14.5" hidden="1">
      <c r="B5731" s="48" t="s">
        <v>4702</v>
      </c>
      <c r="C5731" s="30" t="str">
        <f t="shared" si="1029"/>
        <v>(Proveedores estratégicos)</v>
      </c>
      <c r="D5731" s="31">
        <v>4</v>
      </c>
      <c r="E5731" s="49">
        <v>444445560</v>
      </c>
      <c r="F5731" s="30" t="s">
        <v>4703</v>
      </c>
      <c r="G5731" s="69" t="s">
        <v>4604</v>
      </c>
      <c r="H5731" s="51">
        <v>41777</v>
      </c>
      <c r="I5731" s="31" t="s">
        <v>62</v>
      </c>
      <c r="J5731" s="52">
        <v>32931.239999999998</v>
      </c>
      <c r="K5731" s="33">
        <f t="shared" si="1030"/>
        <v>32931.239999999998</v>
      </c>
      <c r="L5731" s="33">
        <f t="shared" si="1042"/>
        <v>157077075.11399999</v>
      </c>
      <c r="M5731" s="33">
        <v>0</v>
      </c>
      <c r="N5731" s="33">
        <v>0</v>
      </c>
      <c r="O5731" s="33">
        <v>0</v>
      </c>
      <c r="P5731" s="33">
        <f t="shared" si="1031"/>
        <v>32931.239999999998</v>
      </c>
      <c r="Q5731" s="33">
        <f t="shared" si="1032"/>
        <v>32931.239999999998</v>
      </c>
      <c r="R5731" s="33">
        <f t="shared" si="1033"/>
        <v>157077075.11399999</v>
      </c>
      <c r="S5731" s="31"/>
      <c r="T5731" s="30" t="str">
        <f t="shared" si="1034"/>
        <v>USD</v>
      </c>
      <c r="U5731" s="33">
        <v>0</v>
      </c>
      <c r="V5731" s="33">
        <v>0</v>
      </c>
      <c r="W5731" s="33">
        <v>0</v>
      </c>
      <c r="X5731" s="33">
        <f t="shared" si="1035"/>
        <v>32931.239999999998</v>
      </c>
      <c r="Y5731" s="33">
        <f t="shared" si="1036"/>
        <v>32931.239999999998</v>
      </c>
      <c r="Z5731" s="33">
        <f t="shared" si="1037"/>
        <v>157077075.11399999</v>
      </c>
      <c r="AA5731" s="34">
        <f t="shared" si="1038"/>
        <v>0.00022649702279208992</v>
      </c>
      <c r="AB5731" s="33" t="s">
        <v>4533</v>
      </c>
      <c r="AC5731" s="64">
        <v>44568</v>
      </c>
      <c r="AD5731" s="33">
        <v>15</v>
      </c>
      <c r="AE5731" s="36">
        <f t="shared" si="1041"/>
        <v>44583</v>
      </c>
    </row>
    <row r="5732" spans="2:31" ht="14.5" hidden="1">
      <c r="B5732" s="48" t="s">
        <v>4702</v>
      </c>
      <c r="C5732" s="30" t="str">
        <f t="shared" si="1029"/>
        <v>(Proveedores estratégicos)</v>
      </c>
      <c r="D5732" s="31">
        <v>4</v>
      </c>
      <c r="E5732" s="49">
        <v>444445560</v>
      </c>
      <c r="F5732" s="30" t="s">
        <v>4703</v>
      </c>
      <c r="G5732" s="69" t="s">
        <v>4604</v>
      </c>
      <c r="H5732" s="51">
        <v>41789</v>
      </c>
      <c r="I5732" s="31" t="s">
        <v>62</v>
      </c>
      <c r="J5732" s="52">
        <v>34582.180000000008</v>
      </c>
      <c r="K5732" s="33">
        <f t="shared" si="1030"/>
        <v>34582.180000000008</v>
      </c>
      <c r="L5732" s="33">
        <f t="shared" si="1042"/>
        <v>164951811.27300006</v>
      </c>
      <c r="M5732" s="33">
        <v>0</v>
      </c>
      <c r="N5732" s="33">
        <v>0</v>
      </c>
      <c r="O5732" s="33">
        <v>0</v>
      </c>
      <c r="P5732" s="33">
        <f t="shared" si="1031"/>
        <v>34582.180000000008</v>
      </c>
      <c r="Q5732" s="33">
        <f t="shared" si="1032"/>
        <v>34582.180000000008</v>
      </c>
      <c r="R5732" s="33">
        <f t="shared" si="1033"/>
        <v>164951811.27300006</v>
      </c>
      <c r="S5732" s="31"/>
      <c r="T5732" s="30" t="str">
        <f t="shared" si="1034"/>
        <v>USD</v>
      </c>
      <c r="U5732" s="33">
        <v>0</v>
      </c>
      <c r="V5732" s="33">
        <v>0</v>
      </c>
      <c r="W5732" s="33">
        <v>0</v>
      </c>
      <c r="X5732" s="33">
        <f t="shared" si="1035"/>
        <v>34582.180000000008</v>
      </c>
      <c r="Y5732" s="33">
        <f t="shared" si="1036"/>
        <v>34582.180000000008</v>
      </c>
      <c r="Z5732" s="33">
        <f t="shared" si="1037"/>
        <v>164951811.27300006</v>
      </c>
      <c r="AA5732" s="34">
        <f t="shared" si="1038"/>
        <v>0.00023785198527781398</v>
      </c>
      <c r="AB5732" s="33" t="s">
        <v>4533</v>
      </c>
      <c r="AC5732" s="64">
        <v>44568</v>
      </c>
      <c r="AD5732" s="33">
        <v>15</v>
      </c>
      <c r="AE5732" s="36">
        <f t="shared" si="1041"/>
        <v>44583</v>
      </c>
    </row>
    <row r="5733" spans="2:31" ht="14.5" hidden="1">
      <c r="B5733" s="48" t="s">
        <v>4702</v>
      </c>
      <c r="C5733" s="30" t="str">
        <f t="shared" si="1029"/>
        <v>(Proveedores estratégicos)</v>
      </c>
      <c r="D5733" s="31">
        <v>4</v>
      </c>
      <c r="E5733" s="49">
        <v>444445560</v>
      </c>
      <c r="F5733" s="30" t="s">
        <v>4703</v>
      </c>
      <c r="G5733" s="69" t="s">
        <v>4604</v>
      </c>
      <c r="H5733" s="51">
        <v>41801</v>
      </c>
      <c r="I5733" s="31" t="s">
        <v>62</v>
      </c>
      <c r="J5733" s="52">
        <v>46724.5</v>
      </c>
      <c r="K5733" s="33">
        <f t="shared" si="1030"/>
        <v>46724.5</v>
      </c>
      <c r="L5733" s="33">
        <f t="shared" si="1042"/>
        <v>222868856.32500002</v>
      </c>
      <c r="M5733" s="33">
        <v>0</v>
      </c>
      <c r="N5733" s="33">
        <v>0</v>
      </c>
      <c r="O5733" s="33">
        <v>0</v>
      </c>
      <c r="P5733" s="33">
        <f t="shared" si="1031"/>
        <v>46724.5</v>
      </c>
      <c r="Q5733" s="33">
        <f t="shared" si="1032"/>
        <v>46724.5</v>
      </c>
      <c r="R5733" s="33">
        <f t="shared" si="1033"/>
        <v>222868856.32500002</v>
      </c>
      <c r="S5733" s="31"/>
      <c r="T5733" s="30" t="str">
        <f t="shared" si="1034"/>
        <v>USD</v>
      </c>
      <c r="U5733" s="33">
        <v>0</v>
      </c>
      <c r="V5733" s="33">
        <v>0</v>
      </c>
      <c r="W5733" s="33">
        <v>0</v>
      </c>
      <c r="X5733" s="33">
        <f t="shared" si="1035"/>
        <v>46724.5</v>
      </c>
      <c r="Y5733" s="33">
        <f t="shared" si="1036"/>
        <v>46724.5</v>
      </c>
      <c r="Z5733" s="33">
        <f t="shared" si="1037"/>
        <v>222868856.32500002</v>
      </c>
      <c r="AA5733" s="34">
        <f t="shared" si="1038"/>
        <v>0.00032136537043394073</v>
      </c>
      <c r="AB5733" s="33" t="s">
        <v>4533</v>
      </c>
      <c r="AC5733" s="64">
        <v>44568</v>
      </c>
      <c r="AD5733" s="33">
        <v>15</v>
      </c>
      <c r="AE5733" s="36">
        <f t="shared" si="1041"/>
        <v>44583</v>
      </c>
    </row>
    <row r="5734" spans="2:31" ht="14.5" hidden="1">
      <c r="B5734" s="48" t="s">
        <v>4702</v>
      </c>
      <c r="C5734" s="30" t="str">
        <f t="shared" si="1029"/>
        <v>(Proveedores estratégicos)</v>
      </c>
      <c r="D5734" s="31">
        <v>4</v>
      </c>
      <c r="E5734" s="49">
        <v>444445560</v>
      </c>
      <c r="F5734" s="30" t="s">
        <v>4703</v>
      </c>
      <c r="G5734" s="69" t="s">
        <v>4604</v>
      </c>
      <c r="H5734" s="51">
        <v>41778</v>
      </c>
      <c r="I5734" s="31" t="s">
        <v>62</v>
      </c>
      <c r="J5734" s="52">
        <v>32931.230000000003</v>
      </c>
      <c r="K5734" s="33">
        <f t="shared" si="1030"/>
        <v>32931.230000000003</v>
      </c>
      <c r="L5734" s="33">
        <f t="shared" si="1042"/>
        <v>157077027.41550002</v>
      </c>
      <c r="M5734" s="33">
        <v>0</v>
      </c>
      <c r="N5734" s="33">
        <v>0</v>
      </c>
      <c r="O5734" s="33">
        <v>0</v>
      </c>
      <c r="P5734" s="33">
        <f t="shared" si="1031"/>
        <v>32931.230000000003</v>
      </c>
      <c r="Q5734" s="33">
        <f t="shared" si="1032"/>
        <v>32931.230000000003</v>
      </c>
      <c r="R5734" s="33">
        <f t="shared" si="1033"/>
        <v>157077027.41550002</v>
      </c>
      <c r="S5734" s="31"/>
      <c r="T5734" s="30" t="str">
        <f t="shared" si="1034"/>
        <v>USD</v>
      </c>
      <c r="U5734" s="33">
        <v>0</v>
      </c>
      <c r="V5734" s="33">
        <v>0</v>
      </c>
      <c r="W5734" s="33">
        <v>0</v>
      </c>
      <c r="X5734" s="33">
        <f t="shared" si="1035"/>
        <v>32931.230000000003</v>
      </c>
      <c r="Y5734" s="33">
        <f t="shared" si="1036"/>
        <v>32931.230000000003</v>
      </c>
      <c r="Z5734" s="33">
        <f t="shared" si="1037"/>
        <v>157077027.41550002</v>
      </c>
      <c r="AA5734" s="34">
        <f t="shared" si="1038"/>
        <v>0.00022649695401331853</v>
      </c>
      <c r="AB5734" s="33" t="s">
        <v>4533</v>
      </c>
      <c r="AC5734" s="64">
        <v>44568</v>
      </c>
      <c r="AD5734" s="33">
        <v>15</v>
      </c>
      <c r="AE5734" s="36">
        <f t="shared" si="1041"/>
        <v>44583</v>
      </c>
    </row>
    <row r="5735" spans="2:31" ht="14.5" hidden="1">
      <c r="B5735" s="48" t="s">
        <v>4702</v>
      </c>
      <c r="C5735" s="30" t="str">
        <f t="shared" si="1029"/>
        <v>(Proveedores estratégicos)</v>
      </c>
      <c r="D5735" s="31">
        <v>4</v>
      </c>
      <c r="E5735" s="49">
        <v>444445560</v>
      </c>
      <c r="F5735" s="30" t="s">
        <v>4703</v>
      </c>
      <c r="G5735" s="69" t="s">
        <v>4604</v>
      </c>
      <c r="H5735" s="51">
        <v>41790</v>
      </c>
      <c r="I5735" s="31" t="s">
        <v>62</v>
      </c>
      <c r="J5735" s="52">
        <v>34582.170000000006</v>
      </c>
      <c r="K5735" s="33">
        <f t="shared" si="1030"/>
        <v>34582.170000000006</v>
      </c>
      <c r="L5735" s="33">
        <f t="shared" si="1042"/>
        <v>164951763.57450002</v>
      </c>
      <c r="M5735" s="33">
        <v>0</v>
      </c>
      <c r="N5735" s="33">
        <v>0</v>
      </c>
      <c r="O5735" s="33">
        <v>0</v>
      </c>
      <c r="P5735" s="33">
        <f t="shared" si="1031"/>
        <v>34582.170000000006</v>
      </c>
      <c r="Q5735" s="33">
        <f t="shared" si="1032"/>
        <v>34582.170000000006</v>
      </c>
      <c r="R5735" s="33">
        <f t="shared" si="1033"/>
        <v>164951763.57450002</v>
      </c>
      <c r="S5735" s="31"/>
      <c r="T5735" s="30" t="str">
        <f t="shared" si="1034"/>
        <v>USD</v>
      </c>
      <c r="U5735" s="33">
        <v>0</v>
      </c>
      <c r="V5735" s="33">
        <v>0</v>
      </c>
      <c r="W5735" s="33">
        <v>0</v>
      </c>
      <c r="X5735" s="33">
        <f t="shared" si="1035"/>
        <v>34582.170000000006</v>
      </c>
      <c r="Y5735" s="33">
        <f t="shared" si="1036"/>
        <v>34582.170000000006</v>
      </c>
      <c r="Z5735" s="33">
        <f t="shared" si="1037"/>
        <v>164951763.57450002</v>
      </c>
      <c r="AA5735" s="34">
        <f t="shared" si="1038"/>
        <v>0.00023785191649904253</v>
      </c>
      <c r="AB5735" s="33" t="s">
        <v>4533</v>
      </c>
      <c r="AC5735" s="64">
        <v>44568</v>
      </c>
      <c r="AD5735" s="33">
        <v>15</v>
      </c>
      <c r="AE5735" s="36">
        <f t="shared" si="1041"/>
        <v>44583</v>
      </c>
    </row>
    <row r="5736" spans="2:31" ht="14.5" hidden="1">
      <c r="B5736" s="48" t="s">
        <v>4702</v>
      </c>
      <c r="C5736" s="30" t="str">
        <f t="shared" si="1029"/>
        <v>(Proveedores estratégicos)</v>
      </c>
      <c r="D5736" s="31">
        <v>4</v>
      </c>
      <c r="E5736" s="49">
        <v>444445560</v>
      </c>
      <c r="F5736" s="30" t="s">
        <v>4703</v>
      </c>
      <c r="G5736" s="69" t="s">
        <v>4604</v>
      </c>
      <c r="H5736" s="51">
        <v>41802</v>
      </c>
      <c r="I5736" s="31" t="s">
        <v>62</v>
      </c>
      <c r="J5736" s="52">
        <v>46724.5</v>
      </c>
      <c r="K5736" s="33">
        <f t="shared" si="1030"/>
        <v>46724.5</v>
      </c>
      <c r="L5736" s="33">
        <f t="shared" si="1042"/>
        <v>222868856.32500002</v>
      </c>
      <c r="M5736" s="33">
        <v>0</v>
      </c>
      <c r="N5736" s="33">
        <v>0</v>
      </c>
      <c r="O5736" s="33">
        <v>0</v>
      </c>
      <c r="P5736" s="33">
        <f t="shared" si="1031"/>
        <v>46724.5</v>
      </c>
      <c r="Q5736" s="33">
        <f t="shared" si="1032"/>
        <v>46724.5</v>
      </c>
      <c r="R5736" s="33">
        <f t="shared" si="1033"/>
        <v>222868856.32500002</v>
      </c>
      <c r="S5736" s="31"/>
      <c r="T5736" s="30" t="str">
        <f t="shared" si="1034"/>
        <v>USD</v>
      </c>
      <c r="U5736" s="33">
        <v>0</v>
      </c>
      <c r="V5736" s="33">
        <v>0</v>
      </c>
      <c r="W5736" s="33">
        <v>0</v>
      </c>
      <c r="X5736" s="33">
        <f t="shared" si="1035"/>
        <v>46724.5</v>
      </c>
      <c r="Y5736" s="33">
        <f t="shared" si="1036"/>
        <v>46724.5</v>
      </c>
      <c r="Z5736" s="33">
        <f t="shared" si="1037"/>
        <v>222868856.32500002</v>
      </c>
      <c r="AA5736" s="34">
        <f t="shared" si="1038"/>
        <v>0.00032136537043394073</v>
      </c>
      <c r="AB5736" s="33" t="s">
        <v>4533</v>
      </c>
      <c r="AC5736" s="64">
        <v>44568</v>
      </c>
      <c r="AD5736" s="33">
        <v>15</v>
      </c>
      <c r="AE5736" s="36">
        <f t="shared" si="1041"/>
        <v>44583</v>
      </c>
    </row>
    <row r="5737" spans="2:31" ht="14.5" hidden="1">
      <c r="B5737" s="48" t="s">
        <v>4702</v>
      </c>
      <c r="C5737" s="30" t="str">
        <f t="shared" si="1029"/>
        <v>(Proveedores estratégicos)</v>
      </c>
      <c r="D5737" s="31">
        <v>4</v>
      </c>
      <c r="E5737" s="49">
        <v>444445560</v>
      </c>
      <c r="F5737" s="30" t="s">
        <v>4703</v>
      </c>
      <c r="G5737" s="69" t="s">
        <v>4604</v>
      </c>
      <c r="H5737" s="51">
        <v>41779</v>
      </c>
      <c r="I5737" s="31" t="s">
        <v>62</v>
      </c>
      <c r="J5737" s="52">
        <v>32931.230000000003</v>
      </c>
      <c r="K5737" s="33">
        <f t="shared" si="1030"/>
        <v>32931.230000000003</v>
      </c>
      <c r="L5737" s="33">
        <f t="shared" si="1042"/>
        <v>157077027.41550002</v>
      </c>
      <c r="M5737" s="33">
        <v>0</v>
      </c>
      <c r="N5737" s="33">
        <v>0</v>
      </c>
      <c r="O5737" s="33">
        <v>0</v>
      </c>
      <c r="P5737" s="33">
        <f t="shared" si="1031"/>
        <v>32931.230000000003</v>
      </c>
      <c r="Q5737" s="33">
        <f t="shared" si="1032"/>
        <v>32931.230000000003</v>
      </c>
      <c r="R5737" s="33">
        <f t="shared" si="1033"/>
        <v>157077027.41550002</v>
      </c>
      <c r="S5737" s="31"/>
      <c r="T5737" s="30" t="str">
        <f t="shared" si="1034"/>
        <v>USD</v>
      </c>
      <c r="U5737" s="33">
        <v>0</v>
      </c>
      <c r="V5737" s="33">
        <v>0</v>
      </c>
      <c r="W5737" s="33">
        <v>0</v>
      </c>
      <c r="X5737" s="33">
        <f t="shared" si="1035"/>
        <v>32931.230000000003</v>
      </c>
      <c r="Y5737" s="33">
        <f t="shared" si="1036"/>
        <v>32931.230000000003</v>
      </c>
      <c r="Z5737" s="33">
        <f t="shared" si="1037"/>
        <v>157077027.41550002</v>
      </c>
      <c r="AA5737" s="34">
        <f t="shared" si="1038"/>
        <v>0.00022649695401331853</v>
      </c>
      <c r="AB5737" s="33" t="s">
        <v>4533</v>
      </c>
      <c r="AC5737" s="64">
        <v>44568</v>
      </c>
      <c r="AD5737" s="33">
        <v>15</v>
      </c>
      <c r="AE5737" s="36">
        <f t="shared" si="1041"/>
        <v>44583</v>
      </c>
    </row>
    <row r="5738" spans="2:31" ht="14.5" hidden="1">
      <c r="B5738" s="48" t="s">
        <v>4702</v>
      </c>
      <c r="C5738" s="30" t="str">
        <f t="shared" si="1029"/>
        <v>(Proveedores estratégicos)</v>
      </c>
      <c r="D5738" s="31">
        <v>4</v>
      </c>
      <c r="E5738" s="49">
        <v>444445560</v>
      </c>
      <c r="F5738" s="30" t="s">
        <v>4703</v>
      </c>
      <c r="G5738" s="69" t="s">
        <v>4604</v>
      </c>
      <c r="H5738" s="51">
        <v>41791</v>
      </c>
      <c r="I5738" s="31" t="s">
        <v>62</v>
      </c>
      <c r="J5738" s="52">
        <v>34582.170000000006</v>
      </c>
      <c r="K5738" s="33">
        <f t="shared" si="1030"/>
        <v>34582.170000000006</v>
      </c>
      <c r="L5738" s="33">
        <f t="shared" si="1042"/>
        <v>164951763.57450002</v>
      </c>
      <c r="M5738" s="33">
        <v>0</v>
      </c>
      <c r="N5738" s="33">
        <v>0</v>
      </c>
      <c r="O5738" s="33">
        <v>0</v>
      </c>
      <c r="P5738" s="33">
        <f t="shared" si="1031"/>
        <v>34582.170000000006</v>
      </c>
      <c r="Q5738" s="33">
        <f t="shared" si="1032"/>
        <v>34582.170000000006</v>
      </c>
      <c r="R5738" s="33">
        <f t="shared" si="1033"/>
        <v>164951763.57450002</v>
      </c>
      <c r="S5738" s="31"/>
      <c r="T5738" s="30" t="str">
        <f t="shared" si="1034"/>
        <v>USD</v>
      </c>
      <c r="U5738" s="33">
        <v>0</v>
      </c>
      <c r="V5738" s="33">
        <v>0</v>
      </c>
      <c r="W5738" s="33">
        <v>0</v>
      </c>
      <c r="X5738" s="33">
        <f t="shared" si="1035"/>
        <v>34582.170000000006</v>
      </c>
      <c r="Y5738" s="33">
        <f t="shared" si="1036"/>
        <v>34582.170000000006</v>
      </c>
      <c r="Z5738" s="33">
        <f t="shared" si="1037"/>
        <v>164951763.57450002</v>
      </c>
      <c r="AA5738" s="34">
        <f t="shared" si="1038"/>
        <v>0.00023785191649904253</v>
      </c>
      <c r="AB5738" s="33" t="s">
        <v>4533</v>
      </c>
      <c r="AC5738" s="64">
        <v>44568</v>
      </c>
      <c r="AD5738" s="33">
        <v>15</v>
      </c>
      <c r="AE5738" s="36">
        <f t="shared" si="1041"/>
        <v>44583</v>
      </c>
    </row>
    <row r="5739" spans="2:31" ht="14.5" hidden="1">
      <c r="B5739" s="48" t="s">
        <v>4702</v>
      </c>
      <c r="C5739" s="30" t="str">
        <f t="shared" si="1043" ref="C5739:C5802">+IF(D5739=1,$A$4,IF(D5739=2,$A$5,IF(D5739=3,$A$6,IF(D5739=4,$A$7,IF(D5739=5,$A$8,IF(D5739=6,$A$9,))))))</f>
        <v>(Proveedores estratégicos)</v>
      </c>
      <c r="D5739" s="31">
        <v>4</v>
      </c>
      <c r="E5739" s="49">
        <v>444445560</v>
      </c>
      <c r="F5739" s="30" t="s">
        <v>4703</v>
      </c>
      <c r="G5739" s="69" t="s">
        <v>4604</v>
      </c>
      <c r="H5739" s="51">
        <v>41803</v>
      </c>
      <c r="I5739" s="31" t="s">
        <v>62</v>
      </c>
      <c r="J5739" s="52">
        <v>46724.5</v>
      </c>
      <c r="K5739" s="33">
        <f t="shared" si="1044" ref="K5739:K5802">+IF(I5739="USD",J5739,L5739/$L$3)</f>
        <v>46724.5</v>
      </c>
      <c r="L5739" s="33">
        <f t="shared" si="1042"/>
        <v>222868856.32500002</v>
      </c>
      <c r="M5739" s="33">
        <v>0</v>
      </c>
      <c r="N5739" s="33">
        <v>0</v>
      </c>
      <c r="O5739" s="33">
        <v>0</v>
      </c>
      <c r="P5739" s="33">
        <f t="shared" si="1045" ref="P5739:P5802">+J5739+M5739</f>
        <v>46724.5</v>
      </c>
      <c r="Q5739" s="33">
        <f t="shared" si="1046" ref="Q5739:Q5802">+K5739+N5739</f>
        <v>46724.5</v>
      </c>
      <c r="R5739" s="33">
        <f t="shared" si="1047" ref="R5739:R5802">+L5739+O5739</f>
        <v>222868856.32500002</v>
      </c>
      <c r="S5739" s="31"/>
      <c r="T5739" s="30" t="str">
        <f t="shared" si="1048" ref="T5739:T5802">+I5739</f>
        <v>USD</v>
      </c>
      <c r="U5739" s="33">
        <v>0</v>
      </c>
      <c r="V5739" s="33">
        <v>0</v>
      </c>
      <c r="W5739" s="33">
        <v>0</v>
      </c>
      <c r="X5739" s="33">
        <f t="shared" si="1049" ref="X5739:X5802">+P5739+U5739</f>
        <v>46724.5</v>
      </c>
      <c r="Y5739" s="33">
        <f t="shared" si="1050" ref="Y5739:Y5802">+Q5739+V5739</f>
        <v>46724.5</v>
      </c>
      <c r="Z5739" s="33">
        <f t="shared" si="1051" ref="Z5739:Z5802">+R5739+W5739</f>
        <v>222868856.32500002</v>
      </c>
      <c r="AA5739" s="34">
        <f t="shared" si="1052" ref="AA5739:AA5802">+IF(D5739=1,Z5739/$C$4,IF(D5739=2,Z5739/$C$5,IF(D5739=3,Z5739/$C$6,IF(D5739=4,Z5739/$C$7,IF(D5739=5,Z5739/$C$8,IF(D5739=6,Z5739/$C$9))))))</f>
        <v>0.00032136537043394073</v>
      </c>
      <c r="AB5739" s="33" t="s">
        <v>4533</v>
      </c>
      <c r="AC5739" s="64">
        <v>44930</v>
      </c>
      <c r="AD5739" s="33">
        <v>15</v>
      </c>
      <c r="AE5739" s="36">
        <f t="shared" si="1041"/>
        <v>44945</v>
      </c>
    </row>
    <row r="5740" spans="2:31" ht="14.5" hidden="1">
      <c r="B5740" s="48" t="s">
        <v>4702</v>
      </c>
      <c r="C5740" s="30" t="str">
        <f t="shared" si="1043"/>
        <v>(Proveedores estratégicos)</v>
      </c>
      <c r="D5740" s="31">
        <v>4</v>
      </c>
      <c r="E5740" s="49">
        <v>444445560</v>
      </c>
      <c r="F5740" s="30" t="s">
        <v>4703</v>
      </c>
      <c r="G5740" s="69" t="s">
        <v>4604</v>
      </c>
      <c r="H5740" s="51">
        <v>44869</v>
      </c>
      <c r="I5740" s="31" t="s">
        <v>62</v>
      </c>
      <c r="J5740" s="52">
        <v>65862.470000000001</v>
      </c>
      <c r="K5740" s="33">
        <f t="shared" si="1044"/>
        <v>65862.470000000001</v>
      </c>
      <c r="L5740" s="33">
        <f t="shared" si="1042"/>
        <v>314154102.52950001</v>
      </c>
      <c r="M5740" s="33">
        <v>0</v>
      </c>
      <c r="N5740" s="33">
        <v>0</v>
      </c>
      <c r="O5740" s="33">
        <v>0</v>
      </c>
      <c r="P5740" s="33">
        <f t="shared" si="1045"/>
        <v>65862.470000000001</v>
      </c>
      <c r="Q5740" s="33">
        <f t="shared" si="1046"/>
        <v>65862.470000000001</v>
      </c>
      <c r="R5740" s="33">
        <f t="shared" si="1047"/>
        <v>314154102.52950001</v>
      </c>
      <c r="S5740" s="31"/>
      <c r="T5740" s="30" t="str">
        <f t="shared" si="1048"/>
        <v>USD</v>
      </c>
      <c r="U5740" s="33">
        <v>0</v>
      </c>
      <c r="V5740" s="33">
        <v>0</v>
      </c>
      <c r="W5740" s="33">
        <v>0</v>
      </c>
      <c r="X5740" s="33">
        <f t="shared" si="1049"/>
        <v>65862.470000000001</v>
      </c>
      <c r="Y5740" s="33">
        <f t="shared" si="1050"/>
        <v>65862.470000000001</v>
      </c>
      <c r="Z5740" s="33">
        <f t="shared" si="1051"/>
        <v>314154102.52950001</v>
      </c>
      <c r="AA5740" s="34">
        <f t="shared" si="1052"/>
        <v>0.00045299397680540843</v>
      </c>
      <c r="AB5740" s="33" t="s">
        <v>4533</v>
      </c>
      <c r="AC5740" s="64">
        <v>44930</v>
      </c>
      <c r="AD5740" s="33">
        <v>15</v>
      </c>
      <c r="AE5740" s="36">
        <f t="shared" si="1041"/>
        <v>44945</v>
      </c>
    </row>
    <row r="5741" spans="2:31" ht="14.5" hidden="1">
      <c r="B5741" s="48" t="s">
        <v>4702</v>
      </c>
      <c r="C5741" s="30" t="str">
        <f t="shared" si="1043"/>
        <v>(Proveedores estratégicos)</v>
      </c>
      <c r="D5741" s="31">
        <v>4</v>
      </c>
      <c r="E5741" s="49">
        <v>444445560</v>
      </c>
      <c r="F5741" s="30" t="s">
        <v>4703</v>
      </c>
      <c r="G5741" s="69" t="s">
        <v>4604</v>
      </c>
      <c r="H5741" s="51">
        <v>44857</v>
      </c>
      <c r="I5741" s="31" t="s">
        <v>62</v>
      </c>
      <c r="J5741" s="52">
        <v>69164.350000000006</v>
      </c>
      <c r="K5741" s="33">
        <f t="shared" si="1044"/>
        <v>69164.350000000006</v>
      </c>
      <c r="L5741" s="33">
        <f t="shared" si="1042"/>
        <v>329903574.84750003</v>
      </c>
      <c r="M5741" s="33">
        <v>0</v>
      </c>
      <c r="N5741" s="33">
        <v>0</v>
      </c>
      <c r="O5741" s="33">
        <v>0</v>
      </c>
      <c r="P5741" s="33">
        <f t="shared" si="1045"/>
        <v>69164.350000000006</v>
      </c>
      <c r="Q5741" s="33">
        <f t="shared" si="1046"/>
        <v>69164.350000000006</v>
      </c>
      <c r="R5741" s="33">
        <f t="shared" si="1047"/>
        <v>329903574.84750003</v>
      </c>
      <c r="S5741" s="31"/>
      <c r="T5741" s="30" t="str">
        <f t="shared" si="1048"/>
        <v>USD</v>
      </c>
      <c r="U5741" s="33">
        <v>0</v>
      </c>
      <c r="V5741" s="33">
        <v>0</v>
      </c>
      <c r="W5741" s="33">
        <v>0</v>
      </c>
      <c r="X5741" s="33">
        <f t="shared" si="1049"/>
        <v>69164.350000000006</v>
      </c>
      <c r="Y5741" s="33">
        <f t="shared" si="1050"/>
        <v>69164.350000000006</v>
      </c>
      <c r="Z5741" s="33">
        <f t="shared" si="1051"/>
        <v>329903574.84750003</v>
      </c>
      <c r="AA5741" s="34">
        <f t="shared" si="1052"/>
        <v>0.00047570390177685643</v>
      </c>
      <c r="AB5741" s="33" t="s">
        <v>4533</v>
      </c>
      <c r="AC5741" s="64">
        <v>44930</v>
      </c>
      <c r="AD5741" s="33">
        <v>15</v>
      </c>
      <c r="AE5741" s="36">
        <f t="shared" si="1041"/>
        <v>44945</v>
      </c>
    </row>
    <row r="5742" spans="2:31" ht="14.5" hidden="1">
      <c r="B5742" s="48" t="s">
        <v>4702</v>
      </c>
      <c r="C5742" s="30" t="str">
        <f t="shared" si="1043"/>
        <v>(Proveedores estratégicos)</v>
      </c>
      <c r="D5742" s="31">
        <v>4</v>
      </c>
      <c r="E5742" s="49">
        <v>444445560</v>
      </c>
      <c r="F5742" s="30" t="s">
        <v>4703</v>
      </c>
      <c r="G5742" s="69" t="s">
        <v>4604</v>
      </c>
      <c r="H5742" s="51">
        <v>44881</v>
      </c>
      <c r="I5742" s="31" t="s">
        <v>62</v>
      </c>
      <c r="J5742" s="52">
        <v>93449</v>
      </c>
      <c r="K5742" s="33">
        <f t="shared" si="1044"/>
        <v>93449</v>
      </c>
      <c r="L5742" s="33">
        <f t="shared" si="1042"/>
        <v>445737712.65000004</v>
      </c>
      <c r="M5742" s="33">
        <v>0</v>
      </c>
      <c r="N5742" s="33">
        <v>0</v>
      </c>
      <c r="O5742" s="33">
        <v>0</v>
      </c>
      <c r="P5742" s="33">
        <f t="shared" si="1045"/>
        <v>93449</v>
      </c>
      <c r="Q5742" s="33">
        <f t="shared" si="1046"/>
        <v>93449</v>
      </c>
      <c r="R5742" s="33">
        <f t="shared" si="1047"/>
        <v>445737712.65000004</v>
      </c>
      <c r="S5742" s="31"/>
      <c r="T5742" s="30" t="str">
        <f t="shared" si="1048"/>
        <v>USD</v>
      </c>
      <c r="U5742" s="33">
        <v>0</v>
      </c>
      <c r="V5742" s="33">
        <v>0</v>
      </c>
      <c r="W5742" s="33">
        <v>0</v>
      </c>
      <c r="X5742" s="33">
        <f t="shared" si="1049"/>
        <v>93449</v>
      </c>
      <c r="Y5742" s="33">
        <f t="shared" si="1050"/>
        <v>93449</v>
      </c>
      <c r="Z5742" s="33">
        <f t="shared" si="1051"/>
        <v>445737712.65000004</v>
      </c>
      <c r="AA5742" s="34">
        <f t="shared" si="1052"/>
        <v>0.00064273074086788147</v>
      </c>
      <c r="AB5742" s="33" t="s">
        <v>4533</v>
      </c>
      <c r="AC5742" s="64">
        <v>44926</v>
      </c>
      <c r="AD5742" s="33">
        <v>15</v>
      </c>
      <c r="AE5742" s="36">
        <f t="shared" si="1041"/>
        <v>44941</v>
      </c>
    </row>
    <row r="5743" spans="2:31" ht="14.5" hidden="1">
      <c r="B5743" s="57" t="s">
        <v>4702</v>
      </c>
      <c r="C5743" s="30" t="str">
        <f t="shared" si="1043"/>
        <v>(Proveedores estratégicos)</v>
      </c>
      <c r="D5743" s="31">
        <v>4</v>
      </c>
      <c r="E5743" s="49">
        <v>444445560</v>
      </c>
      <c r="F5743" s="30" t="s">
        <v>4703</v>
      </c>
      <c r="G5743" s="69" t="s">
        <v>4604</v>
      </c>
      <c r="H5743" s="50" t="s">
        <v>4589</v>
      </c>
      <c r="I5743" s="31" t="s">
        <v>62</v>
      </c>
      <c r="J5743" s="52">
        <v>0</v>
      </c>
      <c r="K5743" s="33">
        <f t="shared" si="1044"/>
        <v>0</v>
      </c>
      <c r="L5743" s="33">
        <f t="shared" si="1042"/>
        <v>0</v>
      </c>
      <c r="M5743" s="52">
        <v>5117.2389658659922</v>
      </c>
      <c r="N5743" s="55">
        <f t="shared" si="1053" ref="N5743:N5748">+M5743</f>
        <v>5117.2389658659922</v>
      </c>
      <c r="O5743" s="56">
        <f t="shared" si="1054" ref="O5743:O5748">+M5743*$L$3</f>
        <v>24408462.281335905</v>
      </c>
      <c r="P5743" s="33">
        <f t="shared" si="1045"/>
        <v>5117.2389658659922</v>
      </c>
      <c r="Q5743" s="33">
        <f t="shared" si="1046"/>
        <v>5117.2389658659922</v>
      </c>
      <c r="R5743" s="33">
        <f t="shared" si="1047"/>
        <v>24408462.281335905</v>
      </c>
      <c r="S5743" s="31"/>
      <c r="T5743" s="30" t="str">
        <f t="shared" si="1048"/>
        <v>USD</v>
      </c>
      <c r="U5743" s="33">
        <v>0</v>
      </c>
      <c r="V5743" s="33">
        <v>0</v>
      </c>
      <c r="W5743" s="33">
        <v>0</v>
      </c>
      <c r="X5743" s="33">
        <f t="shared" si="1049"/>
        <v>5117.2389658659922</v>
      </c>
      <c r="Y5743" s="33">
        <f t="shared" si="1050"/>
        <v>5117.2389658659922</v>
      </c>
      <c r="Z5743" s="33">
        <f t="shared" si="1051"/>
        <v>24408462.281335905</v>
      </c>
      <c r="AA5743" s="34">
        <f t="shared" si="1052"/>
        <v>3.5195740903905242E-05</v>
      </c>
      <c r="AB5743" s="33" t="s">
        <v>4533</v>
      </c>
      <c r="AC5743" s="64">
        <v>44926</v>
      </c>
      <c r="AD5743" s="33">
        <v>15</v>
      </c>
      <c r="AE5743" s="36">
        <f t="shared" si="1041"/>
        <v>44941</v>
      </c>
    </row>
    <row r="5744" spans="2:31" ht="14.5" hidden="1">
      <c r="B5744" s="57" t="s">
        <v>4702</v>
      </c>
      <c r="C5744" s="30" t="str">
        <f t="shared" si="1043"/>
        <v>(Proveedores estratégicos)</v>
      </c>
      <c r="D5744" s="31">
        <v>4</v>
      </c>
      <c r="E5744" s="49">
        <v>444445560</v>
      </c>
      <c r="F5744" s="30" t="s">
        <v>4703</v>
      </c>
      <c r="G5744" s="69" t="s">
        <v>4604</v>
      </c>
      <c r="H5744" s="50" t="s">
        <v>4589</v>
      </c>
      <c r="I5744" s="31" t="s">
        <v>62</v>
      </c>
      <c r="J5744" s="52">
        <v>0</v>
      </c>
      <c r="K5744" s="33">
        <f t="shared" si="1044"/>
        <v>0</v>
      </c>
      <c r="L5744" s="33">
        <f t="shared" si="1042"/>
        <v>0</v>
      </c>
      <c r="M5744" s="52">
        <v>5300.4863701497534</v>
      </c>
      <c r="N5744" s="55">
        <f t="shared" si="1053"/>
        <v>5300.4863701497534</v>
      </c>
      <c r="O5744" s="56">
        <f t="shared" si="1054"/>
        <v>25282524.912658803</v>
      </c>
      <c r="P5744" s="33">
        <f t="shared" si="1045"/>
        <v>5300.4863701497534</v>
      </c>
      <c r="Q5744" s="33">
        <f t="shared" si="1046"/>
        <v>5300.4863701497534</v>
      </c>
      <c r="R5744" s="33">
        <f t="shared" si="1047"/>
        <v>25282524.912658803</v>
      </c>
      <c r="S5744" s="31"/>
      <c r="T5744" s="30" t="str">
        <f t="shared" si="1048"/>
        <v>USD</v>
      </c>
      <c r="U5744" s="33">
        <v>0</v>
      </c>
      <c r="V5744" s="33">
        <v>0</v>
      </c>
      <c r="W5744" s="33">
        <v>0</v>
      </c>
      <c r="X5744" s="33">
        <f t="shared" si="1049"/>
        <v>5300.4863701497534</v>
      </c>
      <c r="Y5744" s="33">
        <f t="shared" si="1050"/>
        <v>5300.4863701497534</v>
      </c>
      <c r="Z5744" s="33">
        <f t="shared" si="1051"/>
        <v>25282524.912658803</v>
      </c>
      <c r="AA5744" s="34">
        <f t="shared" si="1052"/>
        <v>3.6456094036816431E-05</v>
      </c>
      <c r="AB5744" s="33" t="s">
        <v>4533</v>
      </c>
      <c r="AC5744" s="64">
        <v>44926</v>
      </c>
      <c r="AD5744" s="33">
        <v>15</v>
      </c>
      <c r="AE5744" s="36">
        <f t="shared" si="1041"/>
        <v>44941</v>
      </c>
    </row>
    <row r="5745" spans="2:31" ht="14.5" hidden="1">
      <c r="B5745" s="57" t="s">
        <v>4702</v>
      </c>
      <c r="C5745" s="30" t="str">
        <f t="shared" si="1043"/>
        <v>(Proveedores estratégicos)</v>
      </c>
      <c r="D5745" s="31">
        <v>4</v>
      </c>
      <c r="E5745" s="49">
        <v>444445560</v>
      </c>
      <c r="F5745" s="30" t="s">
        <v>4703</v>
      </c>
      <c r="G5745" s="69" t="s">
        <v>4604</v>
      </c>
      <c r="H5745" s="50" t="s">
        <v>4589</v>
      </c>
      <c r="I5745" s="31" t="s">
        <v>62</v>
      </c>
      <c r="J5745" s="52">
        <v>0</v>
      </c>
      <c r="K5745" s="33">
        <f t="shared" si="1044"/>
        <v>0</v>
      </c>
      <c r="L5745" s="33">
        <f t="shared" si="1042"/>
        <v>0</v>
      </c>
      <c r="M5745" s="52">
        <v>6648.2422292957444</v>
      </c>
      <c r="N5745" s="55">
        <f t="shared" si="1053"/>
        <v>6648.2422292957444</v>
      </c>
      <c r="O5745" s="56">
        <f t="shared" si="1054"/>
        <v>31711118.197406311</v>
      </c>
      <c r="P5745" s="33">
        <f t="shared" si="1045"/>
        <v>6648.2422292957444</v>
      </c>
      <c r="Q5745" s="33">
        <f t="shared" si="1046"/>
        <v>6648.2422292957444</v>
      </c>
      <c r="R5745" s="33">
        <f t="shared" si="1047"/>
        <v>31711118.197406311</v>
      </c>
      <c r="S5745" s="31"/>
      <c r="T5745" s="30" t="str">
        <f t="shared" si="1048"/>
        <v>USD</v>
      </c>
      <c r="U5745" s="33">
        <v>0</v>
      </c>
      <c r="V5745" s="33">
        <v>0</v>
      </c>
      <c r="W5745" s="33">
        <v>0</v>
      </c>
      <c r="X5745" s="33">
        <f t="shared" si="1049"/>
        <v>6648.2422292957444</v>
      </c>
      <c r="Y5745" s="33">
        <f t="shared" si="1050"/>
        <v>6648.2422292957444</v>
      </c>
      <c r="Z5745" s="33">
        <f t="shared" si="1051"/>
        <v>31711118.197406311</v>
      </c>
      <c r="AA5745" s="34">
        <f t="shared" si="1052"/>
        <v>4.5725793250911084E-05</v>
      </c>
      <c r="AB5745" s="33" t="s">
        <v>4533</v>
      </c>
      <c r="AC5745" s="64">
        <v>44926</v>
      </c>
      <c r="AD5745" s="33">
        <v>15</v>
      </c>
      <c r="AE5745" s="36">
        <f t="shared" si="1041"/>
        <v>44941</v>
      </c>
    </row>
    <row r="5746" spans="2:31" ht="14.5" hidden="1">
      <c r="B5746" s="57" t="s">
        <v>4702</v>
      </c>
      <c r="C5746" s="30" t="str">
        <f t="shared" si="1043"/>
        <v>(Proveedores estratégicos)</v>
      </c>
      <c r="D5746" s="31">
        <v>4</v>
      </c>
      <c r="E5746" s="49">
        <v>444445560</v>
      </c>
      <c r="F5746" s="30" t="s">
        <v>4703</v>
      </c>
      <c r="G5746" s="69" t="s">
        <v>4604</v>
      </c>
      <c r="H5746" s="50" t="s">
        <v>4589</v>
      </c>
      <c r="I5746" s="31" t="s">
        <v>62</v>
      </c>
      <c r="J5746" s="52">
        <v>0</v>
      </c>
      <c r="K5746" s="33">
        <f t="shared" si="1044"/>
        <v>0</v>
      </c>
      <c r="L5746" s="33">
        <f t="shared" si="1042"/>
        <v>0</v>
      </c>
      <c r="M5746" s="52">
        <v>1289.3241738815386</v>
      </c>
      <c r="N5746" s="55">
        <f t="shared" si="1053"/>
        <v>1289.3241738815386</v>
      </c>
      <c r="O5746" s="56">
        <f t="shared" si="1054"/>
        <v>6149882.9107888574</v>
      </c>
      <c r="P5746" s="33">
        <f t="shared" si="1045"/>
        <v>1289.3241738815386</v>
      </c>
      <c r="Q5746" s="33">
        <f t="shared" si="1046"/>
        <v>1289.3241738815386</v>
      </c>
      <c r="R5746" s="33">
        <f t="shared" si="1047"/>
        <v>6149882.9107888574</v>
      </c>
      <c r="S5746" s="31"/>
      <c r="T5746" s="30" t="str">
        <f t="shared" si="1048"/>
        <v>USD</v>
      </c>
      <c r="U5746" s="33">
        <v>0</v>
      </c>
      <c r="V5746" s="33">
        <v>0</v>
      </c>
      <c r="W5746" s="33">
        <v>0</v>
      </c>
      <c r="X5746" s="33">
        <f t="shared" si="1049"/>
        <v>1289.3241738815386</v>
      </c>
      <c r="Y5746" s="33">
        <f t="shared" si="1050"/>
        <v>1289.3241738815386</v>
      </c>
      <c r="Z5746" s="33">
        <f t="shared" si="1051"/>
        <v>6149882.9107888574</v>
      </c>
      <c r="AA5746" s="34">
        <f t="shared" si="1052"/>
        <v>8.8678132617550805E-06</v>
      </c>
      <c r="AB5746" s="33" t="s">
        <v>4533</v>
      </c>
      <c r="AC5746" s="64">
        <v>44926</v>
      </c>
      <c r="AD5746" s="33">
        <v>15</v>
      </c>
      <c r="AE5746" s="36">
        <f t="shared" si="1041"/>
        <v>44941</v>
      </c>
    </row>
    <row r="5747" spans="2:31" ht="14.5" hidden="1">
      <c r="B5747" s="57" t="s">
        <v>4702</v>
      </c>
      <c r="C5747" s="30" t="str">
        <f t="shared" si="1043"/>
        <v>(Proveedores estratégicos)</v>
      </c>
      <c r="D5747" s="31">
        <v>4</v>
      </c>
      <c r="E5747" s="49">
        <v>444445560</v>
      </c>
      <c r="F5747" s="30" t="s">
        <v>4703</v>
      </c>
      <c r="G5747" s="69" t="s">
        <v>4604</v>
      </c>
      <c r="H5747" s="50" t="s">
        <v>4589</v>
      </c>
      <c r="I5747" s="31" t="s">
        <v>62</v>
      </c>
      <c r="J5747" s="52">
        <v>0</v>
      </c>
      <c r="K5747" s="33">
        <f t="shared" si="1044"/>
        <v>0</v>
      </c>
      <c r="L5747" s="33">
        <f t="shared" si="1042"/>
        <v>0</v>
      </c>
      <c r="M5747" s="52">
        <v>1810.8575705796825</v>
      </c>
      <c r="N5747" s="55">
        <f t="shared" si="1053"/>
        <v>1810.8575705796825</v>
      </c>
      <c r="O5747" s="56">
        <f t="shared" si="1054"/>
        <v>8637518.9830294997</v>
      </c>
      <c r="P5747" s="33">
        <f t="shared" si="1045"/>
        <v>1810.8575705796825</v>
      </c>
      <c r="Q5747" s="33">
        <f t="shared" si="1046"/>
        <v>1810.8575705796825</v>
      </c>
      <c r="R5747" s="33">
        <f t="shared" si="1047"/>
        <v>8637518.9830294997</v>
      </c>
      <c r="S5747" s="31"/>
      <c r="T5747" s="30" t="str">
        <f t="shared" si="1048"/>
        <v>USD</v>
      </c>
      <c r="U5747" s="33">
        <v>0</v>
      </c>
      <c r="V5747" s="33">
        <v>0</v>
      </c>
      <c r="W5747" s="33">
        <v>0</v>
      </c>
      <c r="X5747" s="33">
        <f t="shared" si="1049"/>
        <v>1810.8575705796825</v>
      </c>
      <c r="Y5747" s="33">
        <f t="shared" si="1050"/>
        <v>1810.8575705796825</v>
      </c>
      <c r="Z5747" s="33">
        <f t="shared" si="1051"/>
        <v>8637518.9830294997</v>
      </c>
      <c r="AA5747" s="34">
        <f t="shared" si="1052"/>
        <v>1.2454855888718888E-05</v>
      </c>
      <c r="AB5747" s="33" t="s">
        <v>4533</v>
      </c>
      <c r="AC5747" s="64">
        <v>44926</v>
      </c>
      <c r="AD5747" s="33">
        <v>15</v>
      </c>
      <c r="AE5747" s="36">
        <f t="shared" si="1041"/>
        <v>44941</v>
      </c>
    </row>
    <row r="5748" spans="2:31" ht="14.5" hidden="1">
      <c r="B5748" s="57" t="s">
        <v>4702</v>
      </c>
      <c r="C5748" s="30" t="str">
        <f t="shared" si="1043"/>
        <v>(Proveedores estratégicos)</v>
      </c>
      <c r="D5748" s="31">
        <v>4</v>
      </c>
      <c r="E5748" s="49">
        <v>444445560</v>
      </c>
      <c r="F5748" s="30" t="s">
        <v>4703</v>
      </c>
      <c r="G5748" s="69" t="s">
        <v>4604</v>
      </c>
      <c r="H5748" s="50" t="s">
        <v>4589</v>
      </c>
      <c r="I5748" s="31" t="s">
        <v>62</v>
      </c>
      <c r="J5748" s="52">
        <v>0</v>
      </c>
      <c r="K5748" s="33">
        <f t="shared" si="1044"/>
        <v>0</v>
      </c>
      <c r="L5748" s="33">
        <f t="shared" si="1042"/>
        <v>0</v>
      </c>
      <c r="M5748" s="52">
        <v>1620.3989550354063</v>
      </c>
      <c r="N5748" s="55">
        <f t="shared" si="1053"/>
        <v>1620.3989550354063</v>
      </c>
      <c r="O5748" s="56">
        <f t="shared" si="1054"/>
        <v>7729059.9556756336</v>
      </c>
      <c r="P5748" s="33">
        <f t="shared" si="1045"/>
        <v>1620.3989550354063</v>
      </c>
      <c r="Q5748" s="33">
        <f t="shared" si="1046"/>
        <v>1620.3989550354063</v>
      </c>
      <c r="R5748" s="33">
        <f t="shared" si="1047"/>
        <v>7729059.9556756336</v>
      </c>
      <c r="S5748" s="31"/>
      <c r="T5748" s="30" t="str">
        <f t="shared" si="1048"/>
        <v>USD</v>
      </c>
      <c r="U5748" s="33">
        <v>0</v>
      </c>
      <c r="V5748" s="33">
        <v>0</v>
      </c>
      <c r="W5748" s="33">
        <v>0</v>
      </c>
      <c r="X5748" s="33">
        <f t="shared" si="1049"/>
        <v>1620.3989550354063</v>
      </c>
      <c r="Y5748" s="33">
        <f t="shared" si="1050"/>
        <v>1620.3989550354063</v>
      </c>
      <c r="Z5748" s="33">
        <f t="shared" si="1051"/>
        <v>7729059.9556756336</v>
      </c>
      <c r="AA5748" s="34">
        <f t="shared" si="1052"/>
        <v>1.114490493072636E-05</v>
      </c>
      <c r="AB5748" s="33" t="s">
        <v>4533</v>
      </c>
      <c r="AC5748" s="64">
        <v>44939</v>
      </c>
      <c r="AD5748" s="33">
        <v>15</v>
      </c>
      <c r="AE5748" s="36">
        <f t="shared" si="1041"/>
        <v>44954</v>
      </c>
    </row>
    <row r="5749" spans="2:31" ht="14.5" hidden="1">
      <c r="B5749" s="57" t="s">
        <v>4702</v>
      </c>
      <c r="C5749" s="30" t="str">
        <f t="shared" si="1043"/>
        <v>(Proveedores estratégicos)</v>
      </c>
      <c r="D5749" s="31">
        <v>4</v>
      </c>
      <c r="E5749" s="49">
        <v>444445560</v>
      </c>
      <c r="F5749" s="30" t="s">
        <v>4703</v>
      </c>
      <c r="G5749" s="69" t="s">
        <v>4604</v>
      </c>
      <c r="H5749" s="50">
        <v>45676</v>
      </c>
      <c r="I5749" s="31" t="s">
        <v>62</v>
      </c>
      <c r="J5749" s="52">
        <v>50715</v>
      </c>
      <c r="K5749" s="33">
        <f t="shared" si="1044"/>
        <v>50715</v>
      </c>
      <c r="L5749" s="33">
        <f t="shared" si="1042"/>
        <v>241902942.75000003</v>
      </c>
      <c r="M5749" s="33">
        <v>0</v>
      </c>
      <c r="N5749" s="33">
        <v>0</v>
      </c>
      <c r="O5749" s="33">
        <v>0</v>
      </c>
      <c r="P5749" s="33">
        <f t="shared" si="1045"/>
        <v>50715</v>
      </c>
      <c r="Q5749" s="33">
        <f t="shared" si="1046"/>
        <v>50715</v>
      </c>
      <c r="R5749" s="33">
        <f t="shared" si="1047"/>
        <v>241902942.75000003</v>
      </c>
      <c r="S5749" s="31"/>
      <c r="T5749" s="30" t="str">
        <f t="shared" si="1048"/>
        <v>USD</v>
      </c>
      <c r="U5749" s="33">
        <v>0</v>
      </c>
      <c r="V5749" s="33">
        <v>0</v>
      </c>
      <c r="W5749" s="33">
        <v>0</v>
      </c>
      <c r="X5749" s="33">
        <f t="shared" si="1049"/>
        <v>50715</v>
      </c>
      <c r="Y5749" s="33">
        <f t="shared" si="1050"/>
        <v>50715</v>
      </c>
      <c r="Z5749" s="33">
        <f t="shared" si="1051"/>
        <v>241902942.75000003</v>
      </c>
      <c r="AA5749" s="34">
        <f t="shared" si="1052"/>
        <v>0.00034881153916162407</v>
      </c>
      <c r="AB5749" s="33" t="s">
        <v>4533</v>
      </c>
      <c r="AC5749" s="64">
        <v>44939</v>
      </c>
      <c r="AD5749" s="33">
        <v>15</v>
      </c>
      <c r="AE5749" s="36">
        <f t="shared" si="1041"/>
        <v>44954</v>
      </c>
    </row>
    <row r="5750" spans="2:31" ht="14.5" hidden="1">
      <c r="B5750" s="57" t="s">
        <v>4702</v>
      </c>
      <c r="C5750" s="30" t="str">
        <f t="shared" si="1043"/>
        <v>(Proveedores estratégicos)</v>
      </c>
      <c r="D5750" s="31">
        <v>4</v>
      </c>
      <c r="E5750" s="49">
        <v>444445560</v>
      </c>
      <c r="F5750" s="30" t="s">
        <v>4703</v>
      </c>
      <c r="G5750" s="69" t="s">
        <v>4604</v>
      </c>
      <c r="H5750" s="50">
        <v>45677</v>
      </c>
      <c r="I5750" s="31" t="s">
        <v>62</v>
      </c>
      <c r="J5750" s="52">
        <v>50715</v>
      </c>
      <c r="K5750" s="33">
        <f t="shared" si="1044"/>
        <v>50715</v>
      </c>
      <c r="L5750" s="33">
        <f t="shared" si="1042"/>
        <v>241902942.75000003</v>
      </c>
      <c r="M5750" s="33">
        <v>0</v>
      </c>
      <c r="N5750" s="33">
        <v>0</v>
      </c>
      <c r="O5750" s="33">
        <v>0</v>
      </c>
      <c r="P5750" s="33">
        <f t="shared" si="1045"/>
        <v>50715</v>
      </c>
      <c r="Q5750" s="33">
        <f t="shared" si="1046"/>
        <v>50715</v>
      </c>
      <c r="R5750" s="33">
        <f t="shared" si="1047"/>
        <v>241902942.75000003</v>
      </c>
      <c r="S5750" s="31"/>
      <c r="T5750" s="30" t="str">
        <f t="shared" si="1048"/>
        <v>USD</v>
      </c>
      <c r="U5750" s="33">
        <v>0</v>
      </c>
      <c r="V5750" s="33">
        <v>0</v>
      </c>
      <c r="W5750" s="33">
        <v>0</v>
      </c>
      <c r="X5750" s="33">
        <f t="shared" si="1049"/>
        <v>50715</v>
      </c>
      <c r="Y5750" s="33">
        <f t="shared" si="1050"/>
        <v>50715</v>
      </c>
      <c r="Z5750" s="33">
        <f t="shared" si="1051"/>
        <v>241902942.75000003</v>
      </c>
      <c r="AA5750" s="34">
        <f t="shared" si="1052"/>
        <v>0.00034881153916162407</v>
      </c>
      <c r="AB5750" s="33" t="s">
        <v>4533</v>
      </c>
      <c r="AC5750" s="64">
        <v>44903</v>
      </c>
      <c r="AD5750" s="33">
        <v>15</v>
      </c>
      <c r="AE5750" s="36">
        <f t="shared" si="1041"/>
        <v>44918</v>
      </c>
    </row>
    <row r="5751" spans="2:31" ht="14.5" hidden="1">
      <c r="B5751" s="57" t="s">
        <v>4702</v>
      </c>
      <c r="C5751" s="30" t="str">
        <f t="shared" si="1043"/>
        <v>(Proveedores estratégicos)</v>
      </c>
      <c r="D5751" s="31">
        <v>4</v>
      </c>
      <c r="E5751" s="49">
        <v>444445560</v>
      </c>
      <c r="F5751" s="30" t="s">
        <v>4703</v>
      </c>
      <c r="G5751" s="69" t="s">
        <v>4604</v>
      </c>
      <c r="H5751" s="50">
        <v>44575</v>
      </c>
      <c r="I5751" s="31" t="s">
        <v>62</v>
      </c>
      <c r="J5751" s="52">
        <v>43930</v>
      </c>
      <c r="K5751" s="33">
        <f t="shared" si="1044"/>
        <v>43930</v>
      </c>
      <c r="L5751" s="33">
        <f t="shared" si="1042"/>
        <v>209539510.50000003</v>
      </c>
      <c r="M5751" s="33">
        <v>0</v>
      </c>
      <c r="N5751" s="33">
        <v>0</v>
      </c>
      <c r="O5751" s="33">
        <v>0</v>
      </c>
      <c r="P5751" s="33">
        <f t="shared" si="1045"/>
        <v>43930</v>
      </c>
      <c r="Q5751" s="33">
        <f t="shared" si="1046"/>
        <v>43930</v>
      </c>
      <c r="R5751" s="33">
        <f t="shared" si="1047"/>
        <v>209539510.50000003</v>
      </c>
      <c r="S5751" s="31"/>
      <c r="T5751" s="30" t="str">
        <f t="shared" si="1048"/>
        <v>USD</v>
      </c>
      <c r="U5751" s="33">
        <v>0</v>
      </c>
      <c r="V5751" s="33">
        <v>0</v>
      </c>
      <c r="W5751" s="33">
        <v>0</v>
      </c>
      <c r="X5751" s="33">
        <f t="shared" si="1049"/>
        <v>43930</v>
      </c>
      <c r="Y5751" s="33">
        <f t="shared" si="1050"/>
        <v>43930</v>
      </c>
      <c r="Z5751" s="33">
        <f t="shared" si="1051"/>
        <v>209539510.50000003</v>
      </c>
      <c r="AA5751" s="34">
        <f t="shared" si="1052"/>
        <v>0.00030214514276585125</v>
      </c>
      <c r="AB5751" s="33" t="s">
        <v>4533</v>
      </c>
      <c r="AC5751" s="68">
        <v>44958</v>
      </c>
      <c r="AD5751" s="33">
        <v>15</v>
      </c>
      <c r="AE5751" s="36">
        <f t="shared" si="1041"/>
        <v>44973</v>
      </c>
    </row>
    <row r="5752" spans="2:31" ht="14.5" hidden="1">
      <c r="B5752" s="48" t="s">
        <v>4702</v>
      </c>
      <c r="C5752" s="30" t="str">
        <f t="shared" si="1043"/>
        <v>(Proveedores estratégicos)</v>
      </c>
      <c r="D5752" s="31">
        <v>4</v>
      </c>
      <c r="E5752" s="49">
        <v>444445560</v>
      </c>
      <c r="F5752" s="30" t="s">
        <v>4703</v>
      </c>
      <c r="G5752" s="69" t="s">
        <v>4604</v>
      </c>
      <c r="H5752" s="59">
        <v>44870</v>
      </c>
      <c r="I5752" s="31" t="s">
        <v>62</v>
      </c>
      <c r="J5752" s="60">
        <v>65862.470000000001</v>
      </c>
      <c r="K5752" s="33">
        <f t="shared" si="1044"/>
        <v>65862.470000000001</v>
      </c>
      <c r="L5752" s="33">
        <f t="shared" si="1042"/>
        <v>314154102.52950001</v>
      </c>
      <c r="M5752" s="33">
        <v>0</v>
      </c>
      <c r="N5752" s="33">
        <v>0</v>
      </c>
      <c r="O5752" s="33">
        <v>0</v>
      </c>
      <c r="P5752" s="33">
        <f t="shared" si="1045"/>
        <v>65862.470000000001</v>
      </c>
      <c r="Q5752" s="33">
        <f t="shared" si="1046"/>
        <v>65862.470000000001</v>
      </c>
      <c r="R5752" s="33">
        <f t="shared" si="1047"/>
        <v>314154102.52950001</v>
      </c>
      <c r="S5752" s="31"/>
      <c r="T5752" s="30" t="str">
        <f t="shared" si="1048"/>
        <v>USD</v>
      </c>
      <c r="U5752" s="33">
        <v>0</v>
      </c>
      <c r="V5752" s="33">
        <v>0</v>
      </c>
      <c r="W5752" s="33">
        <v>0</v>
      </c>
      <c r="X5752" s="33">
        <f t="shared" si="1049"/>
        <v>65862.470000000001</v>
      </c>
      <c r="Y5752" s="33">
        <f t="shared" si="1050"/>
        <v>65862.470000000001</v>
      </c>
      <c r="Z5752" s="33">
        <f t="shared" si="1051"/>
        <v>314154102.52950001</v>
      </c>
      <c r="AA5752" s="34">
        <f t="shared" si="1052"/>
        <v>0.00045299397680540843</v>
      </c>
      <c r="AB5752" s="33" t="s">
        <v>4533</v>
      </c>
      <c r="AC5752" s="68">
        <v>44958</v>
      </c>
      <c r="AD5752" s="33">
        <v>15</v>
      </c>
      <c r="AE5752" s="36">
        <f t="shared" si="1041"/>
        <v>44973</v>
      </c>
    </row>
    <row r="5753" spans="2:31" ht="14.5" hidden="1">
      <c r="B5753" s="48" t="s">
        <v>4702</v>
      </c>
      <c r="C5753" s="30" t="str">
        <f t="shared" si="1043"/>
        <v>(Proveedores estratégicos)</v>
      </c>
      <c r="D5753" s="31">
        <v>4</v>
      </c>
      <c r="E5753" s="49">
        <v>444445560</v>
      </c>
      <c r="F5753" s="30" t="s">
        <v>4703</v>
      </c>
      <c r="G5753" s="69" t="s">
        <v>4604</v>
      </c>
      <c r="H5753" s="59">
        <v>44858</v>
      </c>
      <c r="I5753" s="31" t="s">
        <v>62</v>
      </c>
      <c r="J5753" s="60">
        <v>69164.350000000006</v>
      </c>
      <c r="K5753" s="33">
        <f t="shared" si="1044"/>
        <v>69164.350000000006</v>
      </c>
      <c r="L5753" s="33">
        <f t="shared" si="1042"/>
        <v>329903574.84750003</v>
      </c>
      <c r="M5753" s="33">
        <v>0</v>
      </c>
      <c r="N5753" s="33">
        <v>0</v>
      </c>
      <c r="O5753" s="33">
        <v>0</v>
      </c>
      <c r="P5753" s="33">
        <f t="shared" si="1045"/>
        <v>69164.350000000006</v>
      </c>
      <c r="Q5753" s="33">
        <f t="shared" si="1046"/>
        <v>69164.350000000006</v>
      </c>
      <c r="R5753" s="33">
        <f t="shared" si="1047"/>
        <v>329903574.84750003</v>
      </c>
      <c r="S5753" s="31"/>
      <c r="T5753" s="30" t="str">
        <f t="shared" si="1048"/>
        <v>USD</v>
      </c>
      <c r="U5753" s="33">
        <v>0</v>
      </c>
      <c r="V5753" s="33">
        <v>0</v>
      </c>
      <c r="W5753" s="33">
        <v>0</v>
      </c>
      <c r="X5753" s="33">
        <f t="shared" si="1049"/>
        <v>69164.350000000006</v>
      </c>
      <c r="Y5753" s="33">
        <f t="shared" si="1050"/>
        <v>69164.350000000006</v>
      </c>
      <c r="Z5753" s="33">
        <f t="shared" si="1051"/>
        <v>329903574.84750003</v>
      </c>
      <c r="AA5753" s="34">
        <f t="shared" si="1052"/>
        <v>0.00047570390177685643</v>
      </c>
      <c r="AB5753" s="33" t="s">
        <v>4533</v>
      </c>
      <c r="AC5753" s="68">
        <v>44958</v>
      </c>
      <c r="AD5753" s="33">
        <v>15</v>
      </c>
      <c r="AE5753" s="36">
        <f t="shared" si="1041"/>
        <v>44973</v>
      </c>
    </row>
    <row r="5754" spans="2:31" ht="14.5" hidden="1">
      <c r="B5754" s="48" t="s">
        <v>4702</v>
      </c>
      <c r="C5754" s="30" t="str">
        <f t="shared" si="1043"/>
        <v>(Proveedores estratégicos)</v>
      </c>
      <c r="D5754" s="31">
        <v>4</v>
      </c>
      <c r="E5754" s="49">
        <v>444445560</v>
      </c>
      <c r="F5754" s="30" t="s">
        <v>4703</v>
      </c>
      <c r="G5754" s="69" t="s">
        <v>4604</v>
      </c>
      <c r="H5754" s="59">
        <v>44882</v>
      </c>
      <c r="I5754" s="31" t="s">
        <v>62</v>
      </c>
      <c r="J5754" s="60">
        <v>93449</v>
      </c>
      <c r="K5754" s="33">
        <f t="shared" si="1044"/>
        <v>93449</v>
      </c>
      <c r="L5754" s="33">
        <f t="shared" si="1042"/>
        <v>445737712.65000004</v>
      </c>
      <c r="M5754" s="33">
        <v>0</v>
      </c>
      <c r="N5754" s="33">
        <v>0</v>
      </c>
      <c r="O5754" s="33">
        <v>0</v>
      </c>
      <c r="P5754" s="33">
        <f t="shared" si="1045"/>
        <v>93449</v>
      </c>
      <c r="Q5754" s="33">
        <f t="shared" si="1046"/>
        <v>93449</v>
      </c>
      <c r="R5754" s="33">
        <f t="shared" si="1047"/>
        <v>445737712.65000004</v>
      </c>
      <c r="S5754" s="31"/>
      <c r="T5754" s="30" t="str">
        <f t="shared" si="1048"/>
        <v>USD</v>
      </c>
      <c r="U5754" s="33">
        <v>0</v>
      </c>
      <c r="V5754" s="33">
        <v>0</v>
      </c>
      <c r="W5754" s="33">
        <v>0</v>
      </c>
      <c r="X5754" s="33">
        <f t="shared" si="1049"/>
        <v>93449</v>
      </c>
      <c r="Y5754" s="33">
        <f t="shared" si="1050"/>
        <v>93449</v>
      </c>
      <c r="Z5754" s="33">
        <f t="shared" si="1051"/>
        <v>445737712.65000004</v>
      </c>
      <c r="AA5754" s="34">
        <f t="shared" si="1052"/>
        <v>0.00064273074086788147</v>
      </c>
      <c r="AB5754" s="33" t="s">
        <v>4533</v>
      </c>
      <c r="AC5754" s="68">
        <v>44958</v>
      </c>
      <c r="AD5754" s="33">
        <v>15</v>
      </c>
      <c r="AE5754" s="36">
        <f t="shared" si="1041"/>
        <v>44973</v>
      </c>
    </row>
    <row r="5755" spans="2:31" ht="14.5" hidden="1">
      <c r="B5755" s="48" t="s">
        <v>4702</v>
      </c>
      <c r="C5755" s="30" t="str">
        <f t="shared" si="1043"/>
        <v>(Proveedores estratégicos)</v>
      </c>
      <c r="D5755" s="31">
        <v>4</v>
      </c>
      <c r="E5755" s="49">
        <v>444445560</v>
      </c>
      <c r="F5755" s="30" t="s">
        <v>4703</v>
      </c>
      <c r="G5755" s="69" t="s">
        <v>4604</v>
      </c>
      <c r="H5755" s="59">
        <v>46265</v>
      </c>
      <c r="I5755" s="31" t="s">
        <v>62</v>
      </c>
      <c r="J5755" s="60">
        <v>16442.696666666663</v>
      </c>
      <c r="K5755" s="33">
        <f t="shared" si="1044"/>
        <v>16442.696666666663</v>
      </c>
      <c r="L5755" s="33">
        <f t="shared" si="1042"/>
        <v>78429196.695499986</v>
      </c>
      <c r="M5755" s="33">
        <v>0</v>
      </c>
      <c r="N5755" s="33">
        <v>0</v>
      </c>
      <c r="O5755" s="33">
        <v>0</v>
      </c>
      <c r="P5755" s="33">
        <f t="shared" si="1045"/>
        <v>16442.696666666663</v>
      </c>
      <c r="Q5755" s="33">
        <f t="shared" si="1046"/>
        <v>16442.696666666663</v>
      </c>
      <c r="R5755" s="33">
        <f t="shared" si="1047"/>
        <v>78429196.695499986</v>
      </c>
      <c r="S5755" s="31"/>
      <c r="T5755" s="30" t="str">
        <f t="shared" si="1048"/>
        <v>USD</v>
      </c>
      <c r="U5755" s="33">
        <v>0</v>
      </c>
      <c r="V5755" s="33">
        <v>0</v>
      </c>
      <c r="W5755" s="33">
        <v>0</v>
      </c>
      <c r="X5755" s="33">
        <f t="shared" si="1049"/>
        <v>16442.696666666663</v>
      </c>
      <c r="Y5755" s="33">
        <f t="shared" si="1050"/>
        <v>16442.696666666663</v>
      </c>
      <c r="Z5755" s="33">
        <f t="shared" si="1051"/>
        <v>78429196.695499986</v>
      </c>
      <c r="AA5755" s="34">
        <f t="shared" si="1052"/>
        <v>0.00011309084752573606</v>
      </c>
      <c r="AB5755" s="33" t="s">
        <v>4533</v>
      </c>
      <c r="AC5755" s="68">
        <v>44958</v>
      </c>
      <c r="AD5755" s="33">
        <v>15</v>
      </c>
      <c r="AE5755" s="36">
        <f t="shared" si="1041"/>
        <v>44973</v>
      </c>
    </row>
    <row r="5756" spans="2:31" ht="14.5" hidden="1">
      <c r="B5756" s="48" t="s">
        <v>4702</v>
      </c>
      <c r="C5756" s="30" t="str">
        <f t="shared" si="1043"/>
        <v>(Proveedores estratégicos)</v>
      </c>
      <c r="D5756" s="31">
        <v>4</v>
      </c>
      <c r="E5756" s="49">
        <v>444445560</v>
      </c>
      <c r="F5756" s="30" t="s">
        <v>4703</v>
      </c>
      <c r="G5756" s="69" t="s">
        <v>4604</v>
      </c>
      <c r="H5756" s="59">
        <v>46266</v>
      </c>
      <c r="I5756" s="31" t="s">
        <v>62</v>
      </c>
      <c r="J5756" s="60">
        <v>16442.696666666663</v>
      </c>
      <c r="K5756" s="33">
        <f t="shared" si="1044"/>
        <v>16442.696666666663</v>
      </c>
      <c r="L5756" s="33">
        <f t="shared" si="1042"/>
        <v>78429196.695499986</v>
      </c>
      <c r="M5756" s="33">
        <v>0</v>
      </c>
      <c r="N5756" s="33">
        <v>0</v>
      </c>
      <c r="O5756" s="33">
        <v>0</v>
      </c>
      <c r="P5756" s="33">
        <f t="shared" si="1045"/>
        <v>16442.696666666663</v>
      </c>
      <c r="Q5756" s="33">
        <f t="shared" si="1046"/>
        <v>16442.696666666663</v>
      </c>
      <c r="R5756" s="33">
        <f t="shared" si="1047"/>
        <v>78429196.695499986</v>
      </c>
      <c r="S5756" s="31"/>
      <c r="T5756" s="30" t="str">
        <f t="shared" si="1048"/>
        <v>USD</v>
      </c>
      <c r="U5756" s="33">
        <v>0</v>
      </c>
      <c r="V5756" s="33">
        <v>0</v>
      </c>
      <c r="W5756" s="33">
        <v>0</v>
      </c>
      <c r="X5756" s="33">
        <f t="shared" si="1049"/>
        <v>16442.696666666663</v>
      </c>
      <c r="Y5756" s="33">
        <f t="shared" si="1050"/>
        <v>16442.696666666663</v>
      </c>
      <c r="Z5756" s="33">
        <f t="shared" si="1051"/>
        <v>78429196.695499986</v>
      </c>
      <c r="AA5756" s="34">
        <f t="shared" si="1052"/>
        <v>0.00011309084752573606</v>
      </c>
      <c r="AB5756" s="33" t="s">
        <v>4533</v>
      </c>
      <c r="AC5756" s="68">
        <v>44958</v>
      </c>
      <c r="AD5756" s="33">
        <v>15</v>
      </c>
      <c r="AE5756" s="36">
        <f t="shared" si="1041"/>
        <v>44973</v>
      </c>
    </row>
    <row r="5757" spans="2:31" ht="14.5" hidden="1">
      <c r="B5757" s="48" t="s">
        <v>4702</v>
      </c>
      <c r="C5757" s="30" t="str">
        <f t="shared" si="1043"/>
        <v>(Proveedores estratégicos)</v>
      </c>
      <c r="D5757" s="31">
        <v>4</v>
      </c>
      <c r="E5757" s="49">
        <v>444445560</v>
      </c>
      <c r="F5757" s="30" t="s">
        <v>4703</v>
      </c>
      <c r="G5757" s="69" t="s">
        <v>4604</v>
      </c>
      <c r="H5757" s="59">
        <v>46196</v>
      </c>
      <c r="I5757" s="31" t="s">
        <v>62</v>
      </c>
      <c r="J5757" s="60">
        <v>6816.6966666666631</v>
      </c>
      <c r="K5757" s="33">
        <f t="shared" si="1044"/>
        <v>6816.6966666666631</v>
      </c>
      <c r="L5757" s="33">
        <f t="shared" si="1042"/>
        <v>32514620.595499985</v>
      </c>
      <c r="M5757" s="33">
        <v>0</v>
      </c>
      <c r="N5757" s="33">
        <v>0</v>
      </c>
      <c r="O5757" s="33">
        <v>0</v>
      </c>
      <c r="P5757" s="33">
        <f t="shared" si="1045"/>
        <v>6816.6966666666631</v>
      </c>
      <c r="Q5757" s="33">
        <f t="shared" si="1046"/>
        <v>6816.6966666666631</v>
      </c>
      <c r="R5757" s="33">
        <f t="shared" si="1047"/>
        <v>32514620.595499985</v>
      </c>
      <c r="S5757" s="31"/>
      <c r="T5757" s="30" t="str">
        <f t="shared" si="1048"/>
        <v>USD</v>
      </c>
      <c r="U5757" s="33">
        <v>0</v>
      </c>
      <c r="V5757" s="33">
        <v>0</v>
      </c>
      <c r="W5757" s="33">
        <v>0</v>
      </c>
      <c r="X5757" s="33">
        <f t="shared" si="1049"/>
        <v>6816.6966666666631</v>
      </c>
      <c r="Y5757" s="33">
        <f t="shared" si="1050"/>
        <v>6816.6966666666631</v>
      </c>
      <c r="Z5757" s="33">
        <f t="shared" si="1051"/>
        <v>32514620.595499985</v>
      </c>
      <c r="AA5757" s="34">
        <f t="shared" si="1052"/>
        <v>4.6884402174857755E-05</v>
      </c>
      <c r="AB5757" s="33" t="s">
        <v>4533</v>
      </c>
      <c r="AC5757" s="63">
        <v>44561</v>
      </c>
      <c r="AD5757" s="33">
        <v>15</v>
      </c>
      <c r="AE5757" s="36">
        <f t="shared" si="1041"/>
        <v>44576</v>
      </c>
    </row>
    <row r="5758" spans="2:31" ht="14.5" hidden="1">
      <c r="B5758" s="57" t="s">
        <v>4707</v>
      </c>
      <c r="C5758" s="30" t="str">
        <f t="shared" si="1043"/>
        <v>(Proveedores estratégicos)</v>
      </c>
      <c r="D5758" s="31">
        <v>4</v>
      </c>
      <c r="E5758" s="49">
        <v>444445612</v>
      </c>
      <c r="F5758" s="30" t="s">
        <v>4703</v>
      </c>
      <c r="G5758" s="69" t="s">
        <v>4604</v>
      </c>
      <c r="H5758" s="50" t="s">
        <v>4623</v>
      </c>
      <c r="I5758" s="31" t="s">
        <v>62</v>
      </c>
      <c r="J5758" s="52">
        <v>875072.34000000102</v>
      </c>
      <c r="K5758" s="33">
        <f t="shared" si="1044"/>
        <v>875072.34000000102</v>
      </c>
      <c r="L5758" s="33">
        <f t="shared" si="1042"/>
        <v>4173963800.9490051</v>
      </c>
      <c r="M5758" s="33">
        <v>0</v>
      </c>
      <c r="N5758" s="33">
        <v>0</v>
      </c>
      <c r="O5758" s="33">
        <v>0</v>
      </c>
      <c r="P5758" s="33">
        <f t="shared" si="1045"/>
        <v>875072.34000000102</v>
      </c>
      <c r="Q5758" s="33">
        <f t="shared" si="1046"/>
        <v>875072.34000000102</v>
      </c>
      <c r="R5758" s="33">
        <f t="shared" si="1047"/>
        <v>4173963800.9490051</v>
      </c>
      <c r="S5758" s="31"/>
      <c r="T5758" s="30" t="str">
        <f t="shared" si="1048"/>
        <v>USD</v>
      </c>
      <c r="U5758" s="33">
        <v>0</v>
      </c>
      <c r="V5758" s="33">
        <v>0</v>
      </c>
      <c r="W5758" s="33">
        <v>0</v>
      </c>
      <c r="X5758" s="33">
        <f t="shared" si="1049"/>
        <v>875072.34000000102</v>
      </c>
      <c r="Y5758" s="33">
        <f t="shared" si="1050"/>
        <v>875072.34000000102</v>
      </c>
      <c r="Z5758" s="33">
        <f t="shared" si="1051"/>
        <v>4173963800.9490051</v>
      </c>
      <c r="AA5758" s="34">
        <f t="shared" si="1052"/>
        <v>0.0060186400432448856</v>
      </c>
      <c r="AB5758" s="33" t="s">
        <v>4533</v>
      </c>
      <c r="AC5758" s="68">
        <v>44932</v>
      </c>
      <c r="AD5758" s="33">
        <v>15</v>
      </c>
      <c r="AE5758" s="36">
        <f t="shared" si="1055" ref="AE5758:AE5821">+AD5758+AC5758</f>
        <v>44947</v>
      </c>
    </row>
    <row r="5759" spans="2:31" ht="14.5" hidden="1">
      <c r="B5759" s="57" t="s">
        <v>4707</v>
      </c>
      <c r="C5759" s="30" t="str">
        <f t="shared" si="1043"/>
        <v>(Proveedores estratégicos)</v>
      </c>
      <c r="D5759" s="31">
        <v>4</v>
      </c>
      <c r="E5759" s="49">
        <v>444445612</v>
      </c>
      <c r="F5759" s="30" t="s">
        <v>4703</v>
      </c>
      <c r="G5759" s="69" t="s">
        <v>4604</v>
      </c>
      <c r="H5759" s="50" t="s">
        <v>4708</v>
      </c>
      <c r="I5759" s="31" t="s">
        <v>62</v>
      </c>
      <c r="J5759" s="52">
        <v>30840.48</v>
      </c>
      <c r="K5759" s="33">
        <f t="shared" si="1044"/>
        <v>30840.48</v>
      </c>
      <c r="L5759" s="33">
        <f t="shared" si="1042"/>
        <v>147104463.528</v>
      </c>
      <c r="M5759" s="33">
        <v>0</v>
      </c>
      <c r="N5759" s="33">
        <v>0</v>
      </c>
      <c r="O5759" s="33">
        <v>0</v>
      </c>
      <c r="P5759" s="33">
        <f t="shared" si="1045"/>
        <v>30840.48</v>
      </c>
      <c r="Q5759" s="33">
        <f t="shared" si="1046"/>
        <v>30840.48</v>
      </c>
      <c r="R5759" s="33">
        <f t="shared" si="1047"/>
        <v>147104463.528</v>
      </c>
      <c r="S5759" s="31"/>
      <c r="T5759" s="30" t="str">
        <f t="shared" si="1048"/>
        <v>USD</v>
      </c>
      <c r="U5759" s="33">
        <v>0</v>
      </c>
      <c r="V5759" s="33">
        <v>0</v>
      </c>
      <c r="W5759" s="33">
        <v>0</v>
      </c>
      <c r="X5759" s="33">
        <f t="shared" si="1049"/>
        <v>30840.48</v>
      </c>
      <c r="Y5759" s="33">
        <f t="shared" si="1050"/>
        <v>30840.48</v>
      </c>
      <c r="Z5759" s="33">
        <f t="shared" si="1051"/>
        <v>147104463.528</v>
      </c>
      <c r="AA5759" s="34">
        <f t="shared" si="1052"/>
        <v>0.00021211703238259455</v>
      </c>
      <c r="AB5759" s="33" t="s">
        <v>4533</v>
      </c>
      <c r="AC5759" s="68">
        <v>44958</v>
      </c>
      <c r="AD5759" s="33">
        <v>15</v>
      </c>
      <c r="AE5759" s="36">
        <f t="shared" si="1055"/>
        <v>44973</v>
      </c>
    </row>
    <row r="5760" spans="2:31" ht="14.5" hidden="1">
      <c r="B5760" s="48" t="s">
        <v>4707</v>
      </c>
      <c r="C5760" s="30" t="str">
        <f t="shared" si="1043"/>
        <v>(Proveedores estratégicos)</v>
      </c>
      <c r="D5760" s="31">
        <v>4</v>
      </c>
      <c r="E5760" s="49">
        <v>444445612</v>
      </c>
      <c r="F5760" s="30" t="s">
        <v>4703</v>
      </c>
      <c r="G5760" s="69" t="s">
        <v>4604</v>
      </c>
      <c r="H5760" s="59">
        <v>140931</v>
      </c>
      <c r="I5760" s="31" t="s">
        <v>62</v>
      </c>
      <c r="J5760" s="60">
        <v>62500</v>
      </c>
      <c r="K5760" s="33">
        <f t="shared" si="1044"/>
        <v>62500</v>
      </c>
      <c r="L5760" s="33">
        <f t="shared" si="1042"/>
        <v>298115625</v>
      </c>
      <c r="M5760" s="33">
        <v>0</v>
      </c>
      <c r="N5760" s="33">
        <v>0</v>
      </c>
      <c r="O5760" s="33">
        <v>0</v>
      </c>
      <c r="P5760" s="33">
        <f t="shared" si="1045"/>
        <v>62500</v>
      </c>
      <c r="Q5760" s="33">
        <f t="shared" si="1046"/>
        <v>62500</v>
      </c>
      <c r="R5760" s="33">
        <f t="shared" si="1047"/>
        <v>298115625</v>
      </c>
      <c r="S5760" s="31"/>
      <c r="T5760" s="30" t="str">
        <f t="shared" si="1048"/>
        <v>USD</v>
      </c>
      <c r="U5760" s="33">
        <v>0</v>
      </c>
      <c r="V5760" s="33">
        <v>0</v>
      </c>
      <c r="W5760" s="33">
        <v>0</v>
      </c>
      <c r="X5760" s="33">
        <f t="shared" si="1049"/>
        <v>62500</v>
      </c>
      <c r="Y5760" s="33">
        <f t="shared" si="1050"/>
        <v>62500</v>
      </c>
      <c r="Z5760" s="33">
        <f t="shared" si="1051"/>
        <v>298115625</v>
      </c>
      <c r="AA5760" s="34">
        <f t="shared" si="1052"/>
        <v>0.00042986732125804009</v>
      </c>
      <c r="AB5760" s="33" t="s">
        <v>4533</v>
      </c>
      <c r="AC5760" s="68">
        <v>44958</v>
      </c>
      <c r="AD5760" s="33">
        <v>15</v>
      </c>
      <c r="AE5760" s="36">
        <f t="shared" si="1055"/>
        <v>44973</v>
      </c>
    </row>
    <row r="5761" spans="2:31" ht="14.5" hidden="1">
      <c r="B5761" s="48" t="s">
        <v>4707</v>
      </c>
      <c r="C5761" s="30" t="str">
        <f t="shared" si="1043"/>
        <v>(Proveedores estratégicos)</v>
      </c>
      <c r="D5761" s="31">
        <v>4</v>
      </c>
      <c r="E5761" s="49">
        <v>444445612</v>
      </c>
      <c r="F5761" s="30" t="s">
        <v>4703</v>
      </c>
      <c r="G5761" s="69" t="s">
        <v>4604</v>
      </c>
      <c r="H5761" s="59">
        <v>386330</v>
      </c>
      <c r="I5761" s="31" t="s">
        <v>62</v>
      </c>
      <c r="J5761" s="60">
        <v>30485.790000000001</v>
      </c>
      <c r="K5761" s="33">
        <f t="shared" si="1044"/>
        <v>30485.790000000001</v>
      </c>
      <c r="L5761" s="33">
        <f t="shared" si="1042"/>
        <v>145412645.43150002</v>
      </c>
      <c r="M5761" s="33">
        <v>0</v>
      </c>
      <c r="N5761" s="33">
        <v>0</v>
      </c>
      <c r="O5761" s="33">
        <v>0</v>
      </c>
      <c r="P5761" s="33">
        <f t="shared" si="1045"/>
        <v>30485.790000000001</v>
      </c>
      <c r="Q5761" s="33">
        <f t="shared" si="1046"/>
        <v>30485.790000000001</v>
      </c>
      <c r="R5761" s="33">
        <f t="shared" si="1047"/>
        <v>145412645.43150002</v>
      </c>
      <c r="S5761" s="31"/>
      <c r="T5761" s="30" t="str">
        <f t="shared" si="1048"/>
        <v>USD</v>
      </c>
      <c r="U5761" s="33">
        <v>0</v>
      </c>
      <c r="V5761" s="33">
        <v>0</v>
      </c>
      <c r="W5761" s="33">
        <v>0</v>
      </c>
      <c r="X5761" s="33">
        <f t="shared" si="1049"/>
        <v>30485.790000000001</v>
      </c>
      <c r="Y5761" s="33">
        <f t="shared" si="1050"/>
        <v>30485.790000000001</v>
      </c>
      <c r="Z5761" s="33">
        <f t="shared" si="1051"/>
        <v>145412645.43150002</v>
      </c>
      <c r="AA5761" s="34">
        <f t="shared" si="1052"/>
        <v>0.00020967751813976237</v>
      </c>
      <c r="AB5761" s="33" t="s">
        <v>4533</v>
      </c>
      <c r="AC5761" s="68">
        <v>44910</v>
      </c>
      <c r="AD5761" s="33">
        <v>15</v>
      </c>
      <c r="AE5761" s="36">
        <f t="shared" si="1055"/>
        <v>44925</v>
      </c>
    </row>
    <row r="5762" spans="2:31" ht="14.5" hidden="1">
      <c r="B5762" s="57" t="s">
        <v>2892</v>
      </c>
      <c r="C5762" s="30" t="str">
        <f t="shared" si="1043"/>
        <v>(Proveedores estratégicos)</v>
      </c>
      <c r="D5762" s="31">
        <v>4</v>
      </c>
      <c r="E5762" s="49" t="s">
        <v>4709</v>
      </c>
      <c r="F5762" s="30" t="s">
        <v>4710</v>
      </c>
      <c r="G5762" s="50" t="s">
        <v>4531</v>
      </c>
      <c r="H5762" s="51" t="s">
        <v>4711</v>
      </c>
      <c r="I5762" s="31" t="s">
        <v>62</v>
      </c>
      <c r="J5762" s="52">
        <v>107189.53999999999</v>
      </c>
      <c r="K5762" s="33">
        <f t="shared" si="1044"/>
        <v>107189.53999999999</v>
      </c>
      <c r="L5762" s="33">
        <f t="shared" si="1042"/>
        <v>511278027.36900002</v>
      </c>
      <c r="M5762" s="33">
        <v>0</v>
      </c>
      <c r="N5762" s="33">
        <v>0</v>
      </c>
      <c r="O5762" s="33">
        <v>0</v>
      </c>
      <c r="P5762" s="33">
        <f t="shared" si="1045"/>
        <v>107189.53999999999</v>
      </c>
      <c r="Q5762" s="33">
        <f t="shared" si="1046"/>
        <v>107189.53999999999</v>
      </c>
      <c r="R5762" s="33">
        <f t="shared" si="1047"/>
        <v>511278027.36900002</v>
      </c>
      <c r="S5762" s="31"/>
      <c r="T5762" s="30" t="str">
        <f t="shared" si="1048"/>
        <v>USD</v>
      </c>
      <c r="U5762" s="33">
        <v>0</v>
      </c>
      <c r="V5762" s="33">
        <v>0</v>
      </c>
      <c r="W5762" s="33">
        <v>0</v>
      </c>
      <c r="X5762" s="33">
        <f t="shared" si="1049"/>
        <v>107189.53999999999</v>
      </c>
      <c r="Y5762" s="33">
        <f t="shared" si="1050"/>
        <v>107189.53999999999</v>
      </c>
      <c r="Z5762" s="33">
        <f t="shared" si="1051"/>
        <v>511278027.36900002</v>
      </c>
      <c r="AA5762" s="34">
        <f t="shared" si="1052"/>
        <v>0.00073723648682690469</v>
      </c>
      <c r="AB5762" s="33" t="s">
        <v>4533</v>
      </c>
      <c r="AC5762" s="68">
        <v>44936</v>
      </c>
      <c r="AD5762" s="33">
        <v>15</v>
      </c>
      <c r="AE5762" s="36">
        <f t="shared" si="1055"/>
        <v>44951</v>
      </c>
    </row>
    <row r="5763" spans="2:31" ht="14.5" hidden="1">
      <c r="B5763" s="57" t="s">
        <v>2892</v>
      </c>
      <c r="C5763" s="30" t="str">
        <f t="shared" si="1043"/>
        <v>(Proveedores estratégicos)</v>
      </c>
      <c r="D5763" s="31">
        <v>4</v>
      </c>
      <c r="E5763" s="49" t="s">
        <v>4709</v>
      </c>
      <c r="F5763" s="30" t="s">
        <v>4710</v>
      </c>
      <c r="G5763" s="50" t="s">
        <v>4531</v>
      </c>
      <c r="H5763" s="50" t="s">
        <v>4712</v>
      </c>
      <c r="I5763" s="31" t="s">
        <v>62</v>
      </c>
      <c r="J5763" s="52">
        <v>117627.72</v>
      </c>
      <c r="K5763" s="33">
        <f t="shared" si="1044"/>
        <v>117627.72</v>
      </c>
      <c r="L5763" s="33">
        <f t="shared" si="1042"/>
        <v>561066580.2420001</v>
      </c>
      <c r="M5763" s="33">
        <v>0</v>
      </c>
      <c r="N5763" s="33">
        <v>0</v>
      </c>
      <c r="O5763" s="33">
        <v>0</v>
      </c>
      <c r="P5763" s="33">
        <f t="shared" si="1045"/>
        <v>117627.72</v>
      </c>
      <c r="Q5763" s="33">
        <f t="shared" si="1046"/>
        <v>117627.72</v>
      </c>
      <c r="R5763" s="33">
        <f t="shared" si="1047"/>
        <v>561066580.2420001</v>
      </c>
      <c r="S5763" s="31"/>
      <c r="T5763" s="30" t="str">
        <f t="shared" si="1048"/>
        <v>USD</v>
      </c>
      <c r="U5763" s="33">
        <v>0</v>
      </c>
      <c r="V5763" s="33">
        <v>0</v>
      </c>
      <c r="W5763" s="33">
        <v>0</v>
      </c>
      <c r="X5763" s="33">
        <f t="shared" si="1049"/>
        <v>117627.72</v>
      </c>
      <c r="Y5763" s="33">
        <f t="shared" si="1050"/>
        <v>117627.72</v>
      </c>
      <c r="Z5763" s="33">
        <f t="shared" si="1051"/>
        <v>561066580.2420001</v>
      </c>
      <c r="AA5763" s="34">
        <f t="shared" si="1052"/>
        <v>0.00080902900643345279</v>
      </c>
      <c r="AB5763" s="33" t="s">
        <v>4533</v>
      </c>
      <c r="AC5763" s="68">
        <v>44958</v>
      </c>
      <c r="AD5763" s="33">
        <v>15</v>
      </c>
      <c r="AE5763" s="36">
        <f t="shared" si="1055"/>
        <v>44973</v>
      </c>
    </row>
    <row r="5764" spans="2:31" ht="14.5" hidden="1">
      <c r="B5764" s="48" t="s">
        <v>2892</v>
      </c>
      <c r="C5764" s="30" t="str">
        <f t="shared" si="1043"/>
        <v>(Proveedores estratégicos)</v>
      </c>
      <c r="D5764" s="31">
        <v>4</v>
      </c>
      <c r="E5764" s="49" t="s">
        <v>4709</v>
      </c>
      <c r="F5764" s="30" t="s">
        <v>4710</v>
      </c>
      <c r="G5764" s="50" t="s">
        <v>4531</v>
      </c>
      <c r="H5764" s="59" t="s">
        <v>4713</v>
      </c>
      <c r="I5764" s="31" t="s">
        <v>62</v>
      </c>
      <c r="J5764" s="60">
        <v>107189.53999999999</v>
      </c>
      <c r="K5764" s="33">
        <f t="shared" si="1044"/>
        <v>107189.53999999999</v>
      </c>
      <c r="L5764" s="33">
        <f t="shared" si="1042"/>
        <v>511278027.36900002</v>
      </c>
      <c r="M5764" s="33">
        <v>0</v>
      </c>
      <c r="N5764" s="33">
        <v>0</v>
      </c>
      <c r="O5764" s="33">
        <v>0</v>
      </c>
      <c r="P5764" s="33">
        <f t="shared" si="1045"/>
        <v>107189.53999999999</v>
      </c>
      <c r="Q5764" s="33">
        <f t="shared" si="1046"/>
        <v>107189.53999999999</v>
      </c>
      <c r="R5764" s="33">
        <f t="shared" si="1047"/>
        <v>511278027.36900002</v>
      </c>
      <c r="S5764" s="31"/>
      <c r="T5764" s="30" t="str">
        <f t="shared" si="1048"/>
        <v>USD</v>
      </c>
      <c r="U5764" s="33">
        <v>0</v>
      </c>
      <c r="V5764" s="33">
        <v>0</v>
      </c>
      <c r="W5764" s="33">
        <v>0</v>
      </c>
      <c r="X5764" s="33">
        <f t="shared" si="1049"/>
        <v>107189.53999999999</v>
      </c>
      <c r="Y5764" s="33">
        <f t="shared" si="1050"/>
        <v>107189.53999999999</v>
      </c>
      <c r="Z5764" s="33">
        <f t="shared" si="1051"/>
        <v>511278027.36900002</v>
      </c>
      <c r="AA5764" s="34">
        <f t="shared" si="1052"/>
        <v>0.00073723648682690469</v>
      </c>
      <c r="AB5764" s="33" t="s">
        <v>4533</v>
      </c>
      <c r="AC5764" s="68">
        <v>44958</v>
      </c>
      <c r="AD5764" s="33">
        <v>15</v>
      </c>
      <c r="AE5764" s="36">
        <f t="shared" si="1055"/>
        <v>44973</v>
      </c>
    </row>
    <row r="5765" spans="2:31" ht="14.5" hidden="1">
      <c r="B5765" s="48" t="s">
        <v>2892</v>
      </c>
      <c r="C5765" s="30" t="str">
        <f t="shared" si="1043"/>
        <v>(Proveedores estratégicos)</v>
      </c>
      <c r="D5765" s="31">
        <v>4</v>
      </c>
      <c r="E5765" s="49" t="s">
        <v>4709</v>
      </c>
      <c r="F5765" s="30" t="s">
        <v>4710</v>
      </c>
      <c r="G5765" s="50" t="s">
        <v>4531</v>
      </c>
      <c r="H5765" s="59" t="s">
        <v>2893</v>
      </c>
      <c r="I5765" s="31" t="s">
        <v>62</v>
      </c>
      <c r="J5765" s="60">
        <v>81243.620000000024</v>
      </c>
      <c r="K5765" s="33">
        <f t="shared" si="1044"/>
        <v>81243.620000000024</v>
      </c>
      <c r="L5765" s="33">
        <f t="shared" si="1042"/>
        <v>387519880.85700017</v>
      </c>
      <c r="M5765" s="33">
        <v>0</v>
      </c>
      <c r="N5765" s="33">
        <v>0</v>
      </c>
      <c r="O5765" s="33">
        <v>0</v>
      </c>
      <c r="P5765" s="33">
        <f t="shared" si="1045"/>
        <v>81243.620000000024</v>
      </c>
      <c r="Q5765" s="33">
        <f t="shared" si="1046"/>
        <v>81243.620000000024</v>
      </c>
      <c r="R5765" s="33">
        <f t="shared" si="1047"/>
        <v>387519880.85700017</v>
      </c>
      <c r="S5765" s="31"/>
      <c r="T5765" s="30" t="str">
        <f t="shared" si="1048"/>
        <v>USD</v>
      </c>
      <c r="U5765" s="33">
        <v>0</v>
      </c>
      <c r="V5765" s="33">
        <v>0</v>
      </c>
      <c r="W5765" s="33">
        <v>0</v>
      </c>
      <c r="X5765" s="33">
        <f t="shared" si="1049"/>
        <v>81243.620000000024</v>
      </c>
      <c r="Y5765" s="33">
        <f t="shared" si="1050"/>
        <v>81243.620000000024</v>
      </c>
      <c r="Z5765" s="33">
        <f t="shared" si="1051"/>
        <v>387519880.85700017</v>
      </c>
      <c r="AA5765" s="34">
        <f t="shared" si="1052"/>
        <v>0.00055878363677929832</v>
      </c>
      <c r="AB5765" s="33" t="s">
        <v>4533</v>
      </c>
      <c r="AC5765" s="68">
        <v>44958</v>
      </c>
      <c r="AD5765" s="33">
        <v>15</v>
      </c>
      <c r="AE5765" s="36">
        <f t="shared" si="1055"/>
        <v>44973</v>
      </c>
    </row>
    <row r="5766" spans="2:31" ht="14.5" hidden="1">
      <c r="B5766" s="57" t="s">
        <v>4714</v>
      </c>
      <c r="C5766" s="30" t="str">
        <f t="shared" si="1043"/>
        <v>(Proveedores estratégicos)</v>
      </c>
      <c r="D5766" s="31">
        <v>4</v>
      </c>
      <c r="E5766" s="49">
        <v>444444625</v>
      </c>
      <c r="F5766" s="31"/>
      <c r="G5766" s="50" t="s">
        <v>4531</v>
      </c>
      <c r="H5766" s="50" t="s">
        <v>4715</v>
      </c>
      <c r="I5766" s="31" t="s">
        <v>62</v>
      </c>
      <c r="J5766" s="52">
        <v>1500000</v>
      </c>
      <c r="K5766" s="33">
        <f t="shared" si="1044"/>
        <v>1500000</v>
      </c>
      <c r="L5766" s="33">
        <f t="shared" si="1042"/>
        <v>7154775000.000001</v>
      </c>
      <c r="M5766" s="33">
        <v>0</v>
      </c>
      <c r="N5766" s="33">
        <v>0</v>
      </c>
      <c r="O5766" s="33">
        <v>0</v>
      </c>
      <c r="P5766" s="33">
        <f t="shared" si="1045"/>
        <v>1500000</v>
      </c>
      <c r="Q5766" s="33">
        <f t="shared" si="1046"/>
        <v>1500000</v>
      </c>
      <c r="R5766" s="33">
        <f t="shared" si="1047"/>
        <v>7154775000.000001</v>
      </c>
      <c r="S5766" s="31"/>
      <c r="T5766" s="30" t="str">
        <f t="shared" si="1048"/>
        <v>USD</v>
      </c>
      <c r="U5766" s="33">
        <v>0</v>
      </c>
      <c r="V5766" s="33">
        <v>0</v>
      </c>
      <c r="W5766" s="33">
        <v>0</v>
      </c>
      <c r="X5766" s="33">
        <f t="shared" si="1049"/>
        <v>1500000</v>
      </c>
      <c r="Y5766" s="33">
        <f t="shared" si="1050"/>
        <v>1500000</v>
      </c>
      <c r="Z5766" s="33">
        <f t="shared" si="1051"/>
        <v>7154775000.000001</v>
      </c>
      <c r="AA5766" s="34">
        <f t="shared" si="1052"/>
        <v>0.010316815710192963</v>
      </c>
      <c r="AB5766" s="33" t="s">
        <v>4533</v>
      </c>
      <c r="AC5766" s="63">
        <v>44561</v>
      </c>
      <c r="AD5766" s="33">
        <v>15</v>
      </c>
      <c r="AE5766" s="36">
        <f t="shared" si="1055"/>
        <v>44576</v>
      </c>
    </row>
    <row r="5767" spans="2:31" ht="14.5" hidden="1">
      <c r="B5767" s="57" t="s">
        <v>4716</v>
      </c>
      <c r="C5767" s="30" t="str">
        <f t="shared" si="1043"/>
        <v>(Proveedores estratégicos)</v>
      </c>
      <c r="D5767" s="31">
        <v>4</v>
      </c>
      <c r="E5767" s="71">
        <v>444444944</v>
      </c>
      <c r="F5767" s="30" t="s">
        <v>4717</v>
      </c>
      <c r="G5767" s="62" t="s">
        <v>4604</v>
      </c>
      <c r="H5767" s="50" t="s">
        <v>4623</v>
      </c>
      <c r="I5767" s="31" t="s">
        <v>62</v>
      </c>
      <c r="J5767" s="52">
        <v>4106763.1034966921</v>
      </c>
      <c r="K5767" s="33">
        <f t="shared" si="1044"/>
        <v>4106763.1034966921</v>
      </c>
      <c r="L5767" s="33">
        <f t="shared" si="1042"/>
        <v>19588643989.213699</v>
      </c>
      <c r="M5767" s="33">
        <v>0</v>
      </c>
      <c r="N5767" s="33">
        <v>0</v>
      </c>
      <c r="O5767" s="33">
        <v>0</v>
      </c>
      <c r="P5767" s="33">
        <f t="shared" si="1045"/>
        <v>4106763.1034966921</v>
      </c>
      <c r="Q5767" s="33">
        <f t="shared" si="1046"/>
        <v>4106763.1034966921</v>
      </c>
      <c r="R5767" s="33">
        <f t="shared" si="1047"/>
        <v>19588643989.213699</v>
      </c>
      <c r="S5767" s="31"/>
      <c r="T5767" s="30" t="str">
        <f t="shared" si="1048"/>
        <v>USD</v>
      </c>
      <c r="U5767" s="33">
        <v>0</v>
      </c>
      <c r="V5767" s="33">
        <v>0</v>
      </c>
      <c r="W5767" s="33">
        <v>0</v>
      </c>
      <c r="X5767" s="33">
        <f t="shared" si="1049"/>
        <v>4106763.1034966921</v>
      </c>
      <c r="Y5767" s="33">
        <f t="shared" si="1050"/>
        <v>4106763.1034966921</v>
      </c>
      <c r="Z5767" s="33">
        <f t="shared" si="1051"/>
        <v>19588643989.213699</v>
      </c>
      <c r="AA5767" s="34">
        <f t="shared" si="1052"/>
        <v>0.028245812069463656</v>
      </c>
      <c r="AB5767" s="33" t="s">
        <v>4533</v>
      </c>
      <c r="AC5767" s="72">
        <v>44561</v>
      </c>
      <c r="AD5767" s="31">
        <v>15</v>
      </c>
      <c r="AE5767" s="36">
        <f t="shared" si="1055"/>
        <v>44576</v>
      </c>
    </row>
    <row r="5768" spans="2:31" ht="14.5" hidden="1">
      <c r="B5768" s="48" t="s">
        <v>4716</v>
      </c>
      <c r="C5768" s="30" t="str">
        <f t="shared" si="1043"/>
        <v>(Proveedores estratégicos)</v>
      </c>
      <c r="D5768" s="31">
        <v>4</v>
      </c>
      <c r="E5768" s="71">
        <v>444444944</v>
      </c>
      <c r="F5768" s="30" t="s">
        <v>4717</v>
      </c>
      <c r="G5768" s="62" t="s">
        <v>4604</v>
      </c>
      <c r="H5768" s="51" t="s">
        <v>4718</v>
      </c>
      <c r="I5768" s="31" t="s">
        <v>62</v>
      </c>
      <c r="J5768" s="52">
        <v>248000</v>
      </c>
      <c r="K5768" s="33">
        <f t="shared" si="1044"/>
        <v>248000</v>
      </c>
      <c r="L5768" s="33">
        <f t="shared" si="1042"/>
        <v>1182922800</v>
      </c>
      <c r="M5768" s="33">
        <v>0</v>
      </c>
      <c r="N5768" s="33">
        <v>0</v>
      </c>
      <c r="O5768" s="33">
        <v>0</v>
      </c>
      <c r="P5768" s="33">
        <f t="shared" si="1045"/>
        <v>248000</v>
      </c>
      <c r="Q5768" s="33">
        <f t="shared" si="1046"/>
        <v>248000</v>
      </c>
      <c r="R5768" s="33">
        <f t="shared" si="1047"/>
        <v>1182922800</v>
      </c>
      <c r="S5768" s="31"/>
      <c r="T5768" s="30" t="str">
        <f t="shared" si="1048"/>
        <v>USD</v>
      </c>
      <c r="U5768" s="33">
        <v>0</v>
      </c>
      <c r="V5768" s="33">
        <v>0</v>
      </c>
      <c r="W5768" s="33">
        <v>0</v>
      </c>
      <c r="X5768" s="33">
        <f t="shared" si="1049"/>
        <v>248000</v>
      </c>
      <c r="Y5768" s="33">
        <f t="shared" si="1050"/>
        <v>248000</v>
      </c>
      <c r="Z5768" s="33">
        <f t="shared" si="1051"/>
        <v>1182922800</v>
      </c>
      <c r="AA5768" s="34">
        <f t="shared" si="1052"/>
        <v>0.0017057135307519031</v>
      </c>
      <c r="AB5768" s="33" t="s">
        <v>4533</v>
      </c>
      <c r="AC5768" s="64">
        <v>44901</v>
      </c>
      <c r="AD5768" s="31">
        <v>15</v>
      </c>
      <c r="AE5768" s="36">
        <f t="shared" si="1055"/>
        <v>44916</v>
      </c>
    </row>
    <row r="5769" spans="2:31" ht="14.5" hidden="1">
      <c r="B5769" s="57" t="s">
        <v>4716</v>
      </c>
      <c r="C5769" s="30" t="str">
        <f t="shared" si="1043"/>
        <v>(Proveedores estratégicos)</v>
      </c>
      <c r="D5769" s="31">
        <v>4</v>
      </c>
      <c r="E5769" s="71">
        <v>444444944</v>
      </c>
      <c r="F5769" s="30" t="s">
        <v>4717</v>
      </c>
      <c r="G5769" s="62" t="s">
        <v>4604</v>
      </c>
      <c r="H5769" s="50" t="s">
        <v>4589</v>
      </c>
      <c r="I5769" s="31" t="s">
        <v>62</v>
      </c>
      <c r="J5769" s="52">
        <v>0</v>
      </c>
      <c r="K5769" s="33">
        <f t="shared" si="1044"/>
        <v>0</v>
      </c>
      <c r="L5769" s="33">
        <f t="shared" si="1042"/>
        <v>0</v>
      </c>
      <c r="M5769" s="52">
        <v>10914.446908519376</v>
      </c>
      <c r="N5769" s="55">
        <f>+M5769</f>
        <v>10914.446908519376</v>
      </c>
      <c r="O5769" s="56">
        <f>+M5769*$L$3</f>
        <v>52060274.586601153</v>
      </c>
      <c r="P5769" s="33">
        <f t="shared" si="1045"/>
        <v>10914.446908519376</v>
      </c>
      <c r="Q5769" s="33">
        <f t="shared" si="1046"/>
        <v>10914.446908519376</v>
      </c>
      <c r="R5769" s="33">
        <f t="shared" si="1047"/>
        <v>52060274.586601153</v>
      </c>
      <c r="S5769" s="31"/>
      <c r="T5769" s="30" t="str">
        <f t="shared" si="1048"/>
        <v>USD</v>
      </c>
      <c r="U5769" s="33">
        <v>0</v>
      </c>
      <c r="V5769" s="33">
        <v>0</v>
      </c>
      <c r="W5769" s="33">
        <v>0</v>
      </c>
      <c r="X5769" s="33">
        <f t="shared" si="1049"/>
        <v>10914.446908519376</v>
      </c>
      <c r="Y5769" s="33">
        <f t="shared" si="1050"/>
        <v>10914.446908519376</v>
      </c>
      <c r="Z5769" s="33">
        <f t="shared" si="1051"/>
        <v>52060274.586601153</v>
      </c>
      <c r="AA5769" s="34">
        <f t="shared" si="1052"/>
        <v>7.5068224889253142E-05</v>
      </c>
      <c r="AB5769" s="33" t="s">
        <v>4533</v>
      </c>
      <c r="AC5769" s="64">
        <v>44926</v>
      </c>
      <c r="AD5769" s="31">
        <v>15</v>
      </c>
      <c r="AE5769" s="36">
        <f t="shared" si="1055"/>
        <v>44941</v>
      </c>
    </row>
    <row r="5770" spans="2:31" ht="14.5" hidden="1">
      <c r="B5770" s="57" t="s">
        <v>4716</v>
      </c>
      <c r="C5770" s="30" t="str">
        <f t="shared" si="1043"/>
        <v>(Proveedores estratégicos)</v>
      </c>
      <c r="D5770" s="31">
        <v>4</v>
      </c>
      <c r="E5770" s="71">
        <v>444444944</v>
      </c>
      <c r="F5770" s="30" t="s">
        <v>4717</v>
      </c>
      <c r="G5770" s="62" t="s">
        <v>4604</v>
      </c>
      <c r="H5770" s="50" t="s">
        <v>4719</v>
      </c>
      <c r="I5770" s="31" t="s">
        <v>62</v>
      </c>
      <c r="J5770" s="52">
        <v>224481.13</v>
      </c>
      <c r="K5770" s="33">
        <f t="shared" si="1044"/>
        <v>224481.13</v>
      </c>
      <c r="L5770" s="33">
        <f t="shared" si="1042"/>
        <v>1070741317.9305001</v>
      </c>
      <c r="M5770" s="33">
        <v>0</v>
      </c>
      <c r="N5770" s="33">
        <v>0</v>
      </c>
      <c r="O5770" s="33">
        <v>0</v>
      </c>
      <c r="P5770" s="33">
        <f t="shared" si="1045"/>
        <v>224481.13</v>
      </c>
      <c r="Q5770" s="33">
        <f t="shared" si="1046"/>
        <v>224481.13</v>
      </c>
      <c r="R5770" s="33">
        <f t="shared" si="1047"/>
        <v>1070741317.9305001</v>
      </c>
      <c r="S5770" s="31"/>
      <c r="T5770" s="30" t="str">
        <f t="shared" si="1048"/>
        <v>USD</v>
      </c>
      <c r="U5770" s="33">
        <v>0</v>
      </c>
      <c r="V5770" s="33">
        <v>0</v>
      </c>
      <c r="W5770" s="33">
        <v>0</v>
      </c>
      <c r="X5770" s="33">
        <f t="shared" si="1049"/>
        <v>224481.13</v>
      </c>
      <c r="Y5770" s="33">
        <f t="shared" si="1050"/>
        <v>224481.13</v>
      </c>
      <c r="Z5770" s="33">
        <f t="shared" si="1051"/>
        <v>1070741317.9305001</v>
      </c>
      <c r="AA5770" s="34">
        <f t="shared" si="1052"/>
        <v>0.001543953632417246</v>
      </c>
      <c r="AB5770" s="33" t="s">
        <v>4533</v>
      </c>
      <c r="AC5770" s="64">
        <v>44935</v>
      </c>
      <c r="AD5770" s="31">
        <v>15</v>
      </c>
      <c r="AE5770" s="36">
        <f t="shared" si="1055"/>
        <v>44950</v>
      </c>
    </row>
    <row r="5771" spans="2:31" ht="14.5" hidden="1">
      <c r="B5771" s="48" t="s">
        <v>4716</v>
      </c>
      <c r="C5771" s="30" t="str">
        <f t="shared" si="1043"/>
        <v>(Proveedores estratégicos)</v>
      </c>
      <c r="D5771" s="31">
        <v>4</v>
      </c>
      <c r="E5771" s="71">
        <v>444444944</v>
      </c>
      <c r="F5771" s="30" t="s">
        <v>4717</v>
      </c>
      <c r="G5771" s="62" t="s">
        <v>4604</v>
      </c>
      <c r="H5771" s="59" t="s">
        <v>4720</v>
      </c>
      <c r="I5771" s="31" t="s">
        <v>62</v>
      </c>
      <c r="J5771" s="60">
        <v>248000</v>
      </c>
      <c r="K5771" s="33">
        <f t="shared" si="1044"/>
        <v>248000</v>
      </c>
      <c r="L5771" s="33">
        <f t="shared" si="1042"/>
        <v>1182922800</v>
      </c>
      <c r="M5771" s="33">
        <v>0</v>
      </c>
      <c r="N5771" s="33">
        <v>0</v>
      </c>
      <c r="O5771" s="33">
        <v>0</v>
      </c>
      <c r="P5771" s="33">
        <f t="shared" si="1045"/>
        <v>248000</v>
      </c>
      <c r="Q5771" s="33">
        <f t="shared" si="1046"/>
        <v>248000</v>
      </c>
      <c r="R5771" s="33">
        <f t="shared" si="1047"/>
        <v>1182922800</v>
      </c>
      <c r="S5771" s="31"/>
      <c r="T5771" s="30" t="str">
        <f t="shared" si="1048"/>
        <v>USD</v>
      </c>
      <c r="U5771" s="33">
        <v>0</v>
      </c>
      <c r="V5771" s="33">
        <v>0</v>
      </c>
      <c r="W5771" s="33">
        <v>0</v>
      </c>
      <c r="X5771" s="33">
        <f t="shared" si="1049"/>
        <v>248000</v>
      </c>
      <c r="Y5771" s="33">
        <f t="shared" si="1050"/>
        <v>248000</v>
      </c>
      <c r="Z5771" s="33">
        <f t="shared" si="1051"/>
        <v>1182922800</v>
      </c>
      <c r="AA5771" s="34">
        <f t="shared" si="1052"/>
        <v>0.0017057135307519031</v>
      </c>
      <c r="AB5771" s="33" t="s">
        <v>4533</v>
      </c>
      <c r="AC5771" s="64">
        <v>44958</v>
      </c>
      <c r="AD5771" s="31">
        <v>15</v>
      </c>
      <c r="AE5771" s="36">
        <f t="shared" si="1055"/>
        <v>44973</v>
      </c>
    </row>
    <row r="5772" spans="2:31" ht="14.5" hidden="1">
      <c r="B5772" s="48" t="s">
        <v>4716</v>
      </c>
      <c r="C5772" s="30" t="str">
        <f t="shared" si="1043"/>
        <v>(Proveedores estratégicos)</v>
      </c>
      <c r="D5772" s="31">
        <v>4</v>
      </c>
      <c r="E5772" s="71">
        <v>444444944</v>
      </c>
      <c r="F5772" s="30" t="s">
        <v>4717</v>
      </c>
      <c r="G5772" s="62" t="s">
        <v>4604</v>
      </c>
      <c r="H5772" s="59" t="s">
        <v>4721</v>
      </c>
      <c r="I5772" s="31" t="s">
        <v>62</v>
      </c>
      <c r="J5772" s="60">
        <v>221815.58999999997</v>
      </c>
      <c r="K5772" s="33">
        <f t="shared" si="1044"/>
        <v>221815.58999999997</v>
      </c>
      <c r="L5772" s="33">
        <f t="shared" si="1042"/>
        <v>1058027091.9614999</v>
      </c>
      <c r="M5772" s="33">
        <v>0</v>
      </c>
      <c r="N5772" s="33">
        <v>0</v>
      </c>
      <c r="O5772" s="33">
        <v>0</v>
      </c>
      <c r="P5772" s="33">
        <f t="shared" si="1045"/>
        <v>221815.58999999997</v>
      </c>
      <c r="Q5772" s="33">
        <f t="shared" si="1046"/>
        <v>221815.58999999997</v>
      </c>
      <c r="R5772" s="33">
        <f t="shared" si="1047"/>
        <v>1058027091.9614999</v>
      </c>
      <c r="S5772" s="31"/>
      <c r="T5772" s="30" t="str">
        <f t="shared" si="1048"/>
        <v>USD</v>
      </c>
      <c r="U5772" s="33">
        <v>0</v>
      </c>
      <c r="V5772" s="33">
        <v>0</v>
      </c>
      <c r="W5772" s="33">
        <v>0</v>
      </c>
      <c r="X5772" s="33">
        <f t="shared" si="1049"/>
        <v>221815.58999999997</v>
      </c>
      <c r="Y5772" s="33">
        <f t="shared" si="1050"/>
        <v>221815.58999999997</v>
      </c>
      <c r="Z5772" s="33">
        <f t="shared" si="1051"/>
        <v>1058027091.9614999</v>
      </c>
      <c r="AA5772" s="34">
        <f t="shared" si="1052"/>
        <v>0.0015256203757851472</v>
      </c>
      <c r="AB5772" s="33" t="s">
        <v>4533</v>
      </c>
      <c r="AC5772" s="64">
        <v>44958</v>
      </c>
      <c r="AD5772" s="31">
        <v>15</v>
      </c>
      <c r="AE5772" s="36">
        <f t="shared" si="1055"/>
        <v>44973</v>
      </c>
    </row>
    <row r="5773" spans="2:31" ht="14.5" hidden="1">
      <c r="B5773" s="48" t="s">
        <v>4716</v>
      </c>
      <c r="C5773" s="30" t="str">
        <f t="shared" si="1043"/>
        <v>(Proveedores estratégicos)</v>
      </c>
      <c r="D5773" s="31">
        <v>4</v>
      </c>
      <c r="E5773" s="71">
        <v>444444944</v>
      </c>
      <c r="F5773" s="30" t="s">
        <v>4717</v>
      </c>
      <c r="G5773" s="62" t="s">
        <v>4604</v>
      </c>
      <c r="H5773" s="59" t="s">
        <v>4722</v>
      </c>
      <c r="I5773" s="31" t="s">
        <v>62</v>
      </c>
      <c r="J5773" s="60">
        <v>552000</v>
      </c>
      <c r="K5773" s="33">
        <f t="shared" si="1044"/>
        <v>552000</v>
      </c>
      <c r="L5773" s="33">
        <f t="shared" si="1042"/>
        <v>2632957200</v>
      </c>
      <c r="M5773" s="33">
        <v>0</v>
      </c>
      <c r="N5773" s="33">
        <v>0</v>
      </c>
      <c r="O5773" s="33">
        <v>0</v>
      </c>
      <c r="P5773" s="33">
        <f t="shared" si="1045"/>
        <v>552000</v>
      </c>
      <c r="Q5773" s="33">
        <f t="shared" si="1046"/>
        <v>552000</v>
      </c>
      <c r="R5773" s="33">
        <f t="shared" si="1047"/>
        <v>2632957200</v>
      </c>
      <c r="S5773" s="31"/>
      <c r="T5773" s="30" t="str">
        <f t="shared" si="1048"/>
        <v>USD</v>
      </c>
      <c r="U5773" s="33">
        <v>0</v>
      </c>
      <c r="V5773" s="33">
        <v>0</v>
      </c>
      <c r="W5773" s="33">
        <v>0</v>
      </c>
      <c r="X5773" s="33">
        <f t="shared" si="1049"/>
        <v>552000</v>
      </c>
      <c r="Y5773" s="33">
        <f t="shared" si="1050"/>
        <v>552000</v>
      </c>
      <c r="Z5773" s="33">
        <f t="shared" si="1051"/>
        <v>2632957200</v>
      </c>
      <c r="AA5773" s="34">
        <f t="shared" si="1052"/>
        <v>0.0037965881813510102</v>
      </c>
      <c r="AB5773" s="33" t="s">
        <v>4533</v>
      </c>
      <c r="AC5773" s="64">
        <v>44958</v>
      </c>
      <c r="AD5773" s="31">
        <v>15</v>
      </c>
      <c r="AE5773" s="36">
        <f t="shared" si="1055"/>
        <v>44973</v>
      </c>
    </row>
    <row r="5774" spans="2:31" ht="14.5" hidden="1">
      <c r="B5774" s="57" t="s">
        <v>4723</v>
      </c>
      <c r="C5774" s="30" t="str">
        <f t="shared" si="1043"/>
        <v>(Proveedores estratégicos)</v>
      </c>
      <c r="D5774" s="31">
        <v>4</v>
      </c>
      <c r="E5774" s="71">
        <v>444445094</v>
      </c>
      <c r="F5774" s="30" t="s">
        <v>4717</v>
      </c>
      <c r="G5774" s="62" t="s">
        <v>4604</v>
      </c>
      <c r="H5774" s="50" t="s">
        <v>4623</v>
      </c>
      <c r="I5774" s="31" t="s">
        <v>62</v>
      </c>
      <c r="J5774" s="52">
        <v>4144418.4992211582</v>
      </c>
      <c r="K5774" s="33">
        <f t="shared" si="1044"/>
        <v>4144418.4992211582</v>
      </c>
      <c r="L5774" s="33">
        <f t="shared" si="1042"/>
        <v>19768254578.510044</v>
      </c>
      <c r="M5774" s="33">
        <v>0</v>
      </c>
      <c r="N5774" s="33">
        <v>0</v>
      </c>
      <c r="O5774" s="33">
        <v>0</v>
      </c>
      <c r="P5774" s="33">
        <f t="shared" si="1045"/>
        <v>4144418.4992211582</v>
      </c>
      <c r="Q5774" s="33">
        <f t="shared" si="1046"/>
        <v>4144418.4992211582</v>
      </c>
      <c r="R5774" s="33">
        <f t="shared" si="1047"/>
        <v>19768254578.510044</v>
      </c>
      <c r="S5774" s="31"/>
      <c r="T5774" s="30" t="str">
        <f t="shared" si="1048"/>
        <v>USD</v>
      </c>
      <c r="U5774" s="33">
        <v>0</v>
      </c>
      <c r="V5774" s="33">
        <v>0</v>
      </c>
      <c r="W5774" s="33">
        <v>0</v>
      </c>
      <c r="X5774" s="33">
        <f t="shared" si="1049"/>
        <v>4144418.4992211582</v>
      </c>
      <c r="Y5774" s="33">
        <f t="shared" si="1050"/>
        <v>4144418.4992211582</v>
      </c>
      <c r="Z5774" s="33">
        <f t="shared" si="1051"/>
        <v>19768254578.510044</v>
      </c>
      <c r="AA5774" s="34">
        <f t="shared" si="1052"/>
        <v>0.02850480125491946</v>
      </c>
      <c r="AB5774" s="33" t="s">
        <v>4533</v>
      </c>
      <c r="AC5774" s="72">
        <v>44561</v>
      </c>
      <c r="AD5774" s="31">
        <v>15</v>
      </c>
      <c r="AE5774" s="36">
        <f t="shared" si="1055"/>
        <v>44576</v>
      </c>
    </row>
    <row r="5775" spans="2:31" ht="14.5" hidden="1">
      <c r="B5775" s="48" t="s">
        <v>4723</v>
      </c>
      <c r="C5775" s="30" t="str">
        <f t="shared" si="1043"/>
        <v>(Proveedores estratégicos)</v>
      </c>
      <c r="D5775" s="31">
        <v>4</v>
      </c>
      <c r="E5775" s="71">
        <v>444445094</v>
      </c>
      <c r="F5775" s="30" t="s">
        <v>4717</v>
      </c>
      <c r="G5775" s="62" t="s">
        <v>4604</v>
      </c>
      <c r="H5775" s="51" t="s">
        <v>4724</v>
      </c>
      <c r="I5775" s="31" t="s">
        <v>62</v>
      </c>
      <c r="J5775" s="52">
        <v>153738</v>
      </c>
      <c r="K5775" s="33">
        <f t="shared" si="1044"/>
        <v>153738</v>
      </c>
      <c r="L5775" s="33">
        <f t="shared" si="1042"/>
        <v>733307199.30000007</v>
      </c>
      <c r="M5775" s="33">
        <v>0</v>
      </c>
      <c r="N5775" s="33">
        <v>0</v>
      </c>
      <c r="O5775" s="33">
        <v>0</v>
      </c>
      <c r="P5775" s="33">
        <f t="shared" si="1045"/>
        <v>153738</v>
      </c>
      <c r="Q5775" s="33">
        <f t="shared" si="1046"/>
        <v>153738</v>
      </c>
      <c r="R5775" s="33">
        <f t="shared" si="1047"/>
        <v>733307199.30000007</v>
      </c>
      <c r="S5775" s="31"/>
      <c r="T5775" s="30" t="str">
        <f t="shared" si="1048"/>
        <v>USD</v>
      </c>
      <c r="U5775" s="33">
        <v>0</v>
      </c>
      <c r="V5775" s="33">
        <v>0</v>
      </c>
      <c r="W5775" s="33">
        <v>0</v>
      </c>
      <c r="X5775" s="33">
        <f t="shared" si="1049"/>
        <v>153738</v>
      </c>
      <c r="Y5775" s="33">
        <f t="shared" si="1050"/>
        <v>153738</v>
      </c>
      <c r="Z5775" s="33">
        <f t="shared" si="1051"/>
        <v>733307199.30000007</v>
      </c>
      <c r="AA5775" s="34">
        <f t="shared" si="1052"/>
        <v>0.0010573910757690971</v>
      </c>
      <c r="AB5775" s="33" t="s">
        <v>4533</v>
      </c>
      <c r="AC5775" s="64">
        <v>44743</v>
      </c>
      <c r="AD5775" s="31">
        <v>15</v>
      </c>
      <c r="AE5775" s="36">
        <f t="shared" si="1055"/>
        <v>44758</v>
      </c>
    </row>
    <row r="5776" spans="2:31" ht="14.5" hidden="1">
      <c r="B5776" s="48" t="s">
        <v>4723</v>
      </c>
      <c r="C5776" s="30" t="str">
        <f t="shared" si="1043"/>
        <v>(Proveedores estratégicos)</v>
      </c>
      <c r="D5776" s="31">
        <v>4</v>
      </c>
      <c r="E5776" s="71">
        <v>444445094</v>
      </c>
      <c r="F5776" s="30" t="s">
        <v>4717</v>
      </c>
      <c r="G5776" s="62" t="s">
        <v>4604</v>
      </c>
      <c r="H5776" s="51" t="s">
        <v>4725</v>
      </c>
      <c r="I5776" s="31" t="s">
        <v>62</v>
      </c>
      <c r="J5776" s="52">
        <v>124000</v>
      </c>
      <c r="K5776" s="33">
        <f t="shared" si="1044"/>
        <v>124000</v>
      </c>
      <c r="L5776" s="33">
        <f t="shared" si="1042"/>
        <v>591461400</v>
      </c>
      <c r="M5776" s="33">
        <v>0</v>
      </c>
      <c r="N5776" s="33">
        <v>0</v>
      </c>
      <c r="O5776" s="33">
        <v>0</v>
      </c>
      <c r="P5776" s="33">
        <f t="shared" si="1045"/>
        <v>124000</v>
      </c>
      <c r="Q5776" s="33">
        <f t="shared" si="1046"/>
        <v>124000</v>
      </c>
      <c r="R5776" s="33">
        <f t="shared" si="1047"/>
        <v>591461400</v>
      </c>
      <c r="S5776" s="31"/>
      <c r="T5776" s="30" t="str">
        <f t="shared" si="1048"/>
        <v>USD</v>
      </c>
      <c r="U5776" s="33">
        <v>0</v>
      </c>
      <c r="V5776" s="33">
        <v>0</v>
      </c>
      <c r="W5776" s="33">
        <v>0</v>
      </c>
      <c r="X5776" s="33">
        <f t="shared" si="1049"/>
        <v>124000</v>
      </c>
      <c r="Y5776" s="33">
        <f t="shared" si="1050"/>
        <v>124000</v>
      </c>
      <c r="Z5776" s="33">
        <f t="shared" si="1051"/>
        <v>591461400</v>
      </c>
      <c r="AA5776" s="34">
        <f t="shared" si="1052"/>
        <v>0.00085285676537595156</v>
      </c>
      <c r="AB5776" s="33" t="s">
        <v>4533</v>
      </c>
      <c r="AC5776" s="64">
        <v>44756</v>
      </c>
      <c r="AD5776" s="31">
        <v>15</v>
      </c>
      <c r="AE5776" s="36">
        <f t="shared" si="1055"/>
        <v>44771</v>
      </c>
    </row>
    <row r="5777" spans="2:31" ht="14.5" hidden="1">
      <c r="B5777" s="48" t="s">
        <v>4723</v>
      </c>
      <c r="C5777" s="30" t="str">
        <f t="shared" si="1043"/>
        <v>(Proveedores estratégicos)</v>
      </c>
      <c r="D5777" s="31">
        <v>4</v>
      </c>
      <c r="E5777" s="71">
        <v>444445094</v>
      </c>
      <c r="F5777" s="30" t="s">
        <v>4717</v>
      </c>
      <c r="G5777" s="62" t="s">
        <v>4604</v>
      </c>
      <c r="H5777" s="51" t="s">
        <v>4726</v>
      </c>
      <c r="I5777" s="31" t="s">
        <v>62</v>
      </c>
      <c r="J5777" s="52">
        <v>124000</v>
      </c>
      <c r="K5777" s="33">
        <f t="shared" si="1044"/>
        <v>124000</v>
      </c>
      <c r="L5777" s="33">
        <f t="shared" si="1042"/>
        <v>591461400</v>
      </c>
      <c r="M5777" s="33">
        <v>0</v>
      </c>
      <c r="N5777" s="33">
        <v>0</v>
      </c>
      <c r="O5777" s="33">
        <v>0</v>
      </c>
      <c r="P5777" s="33">
        <f t="shared" si="1045"/>
        <v>124000</v>
      </c>
      <c r="Q5777" s="33">
        <f t="shared" si="1046"/>
        <v>124000</v>
      </c>
      <c r="R5777" s="33">
        <f t="shared" si="1047"/>
        <v>591461400</v>
      </c>
      <c r="S5777" s="31"/>
      <c r="T5777" s="30" t="str">
        <f t="shared" si="1048"/>
        <v>USD</v>
      </c>
      <c r="U5777" s="33">
        <v>0</v>
      </c>
      <c r="V5777" s="33">
        <v>0</v>
      </c>
      <c r="W5777" s="33">
        <v>0</v>
      </c>
      <c r="X5777" s="33">
        <f t="shared" si="1049"/>
        <v>124000</v>
      </c>
      <c r="Y5777" s="33">
        <f t="shared" si="1050"/>
        <v>124000</v>
      </c>
      <c r="Z5777" s="33">
        <f t="shared" si="1051"/>
        <v>591461400</v>
      </c>
      <c r="AA5777" s="34">
        <f t="shared" si="1052"/>
        <v>0.00085285676537595156</v>
      </c>
      <c r="AB5777" s="33" t="s">
        <v>4533</v>
      </c>
      <c r="AC5777" s="64">
        <v>44778</v>
      </c>
      <c r="AD5777" s="31">
        <v>15</v>
      </c>
      <c r="AE5777" s="36">
        <f t="shared" si="1055"/>
        <v>44793</v>
      </c>
    </row>
    <row r="5778" spans="2:31" ht="14.5" hidden="1">
      <c r="B5778" s="48" t="s">
        <v>4723</v>
      </c>
      <c r="C5778" s="30" t="str">
        <f t="shared" si="1043"/>
        <v>(Proveedores estratégicos)</v>
      </c>
      <c r="D5778" s="31">
        <v>4</v>
      </c>
      <c r="E5778" s="71">
        <v>444445094</v>
      </c>
      <c r="F5778" s="30" t="s">
        <v>4717</v>
      </c>
      <c r="G5778" s="62" t="s">
        <v>4604</v>
      </c>
      <c r="H5778" s="51" t="s">
        <v>4727</v>
      </c>
      <c r="I5778" s="31" t="s">
        <v>62</v>
      </c>
      <c r="J5778" s="52">
        <v>76868.959999999992</v>
      </c>
      <c r="K5778" s="33">
        <f t="shared" si="1044"/>
        <v>76868.959999999992</v>
      </c>
      <c r="L5778" s="33">
        <f t="shared" si="1042"/>
        <v>366653408.85600001</v>
      </c>
      <c r="M5778" s="33">
        <v>0</v>
      </c>
      <c r="N5778" s="33">
        <v>0</v>
      </c>
      <c r="O5778" s="33">
        <v>0</v>
      </c>
      <c r="P5778" s="33">
        <f t="shared" si="1045"/>
        <v>76868.959999999992</v>
      </c>
      <c r="Q5778" s="33">
        <f t="shared" si="1046"/>
        <v>76868.959999999992</v>
      </c>
      <c r="R5778" s="33">
        <f t="shared" si="1047"/>
        <v>366653408.85600001</v>
      </c>
      <c r="S5778" s="31"/>
      <c r="T5778" s="30" t="str">
        <f t="shared" si="1048"/>
        <v>USD</v>
      </c>
      <c r="U5778" s="33">
        <v>0</v>
      </c>
      <c r="V5778" s="33">
        <v>0</v>
      </c>
      <c r="W5778" s="33">
        <v>0</v>
      </c>
      <c r="X5778" s="33">
        <f t="shared" si="1049"/>
        <v>76868.959999999992</v>
      </c>
      <c r="Y5778" s="33">
        <f t="shared" si="1050"/>
        <v>76868.959999999992</v>
      </c>
      <c r="Z5778" s="33">
        <f t="shared" si="1051"/>
        <v>366653408.85600001</v>
      </c>
      <c r="AA5778" s="34">
        <f t="shared" si="1052"/>
        <v>0.00052869526276946291</v>
      </c>
      <c r="AB5778" s="33" t="s">
        <v>4533</v>
      </c>
      <c r="AC5778" s="64">
        <v>44810</v>
      </c>
      <c r="AD5778" s="31">
        <v>15</v>
      </c>
      <c r="AE5778" s="36">
        <f t="shared" si="1055"/>
        <v>44825</v>
      </c>
    </row>
    <row r="5779" spans="2:31" ht="14.5" hidden="1">
      <c r="B5779" s="48" t="s">
        <v>4723</v>
      </c>
      <c r="C5779" s="30" t="str">
        <f t="shared" si="1043"/>
        <v>(Proveedores estratégicos)</v>
      </c>
      <c r="D5779" s="31">
        <v>4</v>
      </c>
      <c r="E5779" s="71">
        <v>444445094</v>
      </c>
      <c r="F5779" s="30" t="s">
        <v>4717</v>
      </c>
      <c r="G5779" s="62" t="s">
        <v>4604</v>
      </c>
      <c r="H5779" s="51" t="s">
        <v>4728</v>
      </c>
      <c r="I5779" s="31" t="s">
        <v>62</v>
      </c>
      <c r="J5779" s="52">
        <v>76868.959999999992</v>
      </c>
      <c r="K5779" s="33">
        <f t="shared" si="1044"/>
        <v>76868.959999999992</v>
      </c>
      <c r="L5779" s="33">
        <f t="shared" si="1042"/>
        <v>366653408.85600001</v>
      </c>
      <c r="M5779" s="33">
        <v>0</v>
      </c>
      <c r="N5779" s="33">
        <v>0</v>
      </c>
      <c r="O5779" s="33">
        <v>0</v>
      </c>
      <c r="P5779" s="33">
        <f t="shared" si="1045"/>
        <v>76868.959999999992</v>
      </c>
      <c r="Q5779" s="33">
        <f t="shared" si="1046"/>
        <v>76868.959999999992</v>
      </c>
      <c r="R5779" s="33">
        <f t="shared" si="1047"/>
        <v>366653408.85600001</v>
      </c>
      <c r="S5779" s="31"/>
      <c r="T5779" s="30" t="str">
        <f t="shared" si="1048"/>
        <v>USD</v>
      </c>
      <c r="U5779" s="33">
        <v>0</v>
      </c>
      <c r="V5779" s="33">
        <v>0</v>
      </c>
      <c r="W5779" s="33">
        <v>0</v>
      </c>
      <c r="X5779" s="33">
        <f t="shared" si="1049"/>
        <v>76868.959999999992</v>
      </c>
      <c r="Y5779" s="33">
        <f t="shared" si="1050"/>
        <v>76868.959999999992</v>
      </c>
      <c r="Z5779" s="33">
        <f t="shared" si="1051"/>
        <v>366653408.85600001</v>
      </c>
      <c r="AA5779" s="34">
        <f t="shared" si="1052"/>
        <v>0.00052869526276946291</v>
      </c>
      <c r="AB5779" s="33" t="s">
        <v>4533</v>
      </c>
      <c r="AC5779" s="64">
        <v>44838</v>
      </c>
      <c r="AD5779" s="31">
        <v>15</v>
      </c>
      <c r="AE5779" s="36">
        <f t="shared" si="1055"/>
        <v>44853</v>
      </c>
    </row>
    <row r="5780" spans="2:31" ht="14.5" hidden="1">
      <c r="B5780" s="48" t="s">
        <v>4723</v>
      </c>
      <c r="C5780" s="30" t="str">
        <f t="shared" si="1043"/>
        <v>(Proveedores estratégicos)</v>
      </c>
      <c r="D5780" s="31">
        <v>4</v>
      </c>
      <c r="E5780" s="71">
        <v>444445094</v>
      </c>
      <c r="F5780" s="30" t="s">
        <v>4717</v>
      </c>
      <c r="G5780" s="62" t="s">
        <v>4604</v>
      </c>
      <c r="H5780" s="51" t="s">
        <v>4729</v>
      </c>
      <c r="I5780" s="31" t="s">
        <v>62</v>
      </c>
      <c r="J5780" s="52">
        <v>76869</v>
      </c>
      <c r="K5780" s="33">
        <f t="shared" si="1044"/>
        <v>76869</v>
      </c>
      <c r="L5780" s="33">
        <f t="shared" si="1042"/>
        <v>366653599.65000004</v>
      </c>
      <c r="M5780" s="33">
        <v>0</v>
      </c>
      <c r="N5780" s="33">
        <v>0</v>
      </c>
      <c r="O5780" s="33">
        <v>0</v>
      </c>
      <c r="P5780" s="33">
        <f t="shared" si="1045"/>
        <v>76869</v>
      </c>
      <c r="Q5780" s="33">
        <f t="shared" si="1046"/>
        <v>76869</v>
      </c>
      <c r="R5780" s="33">
        <f t="shared" si="1047"/>
        <v>366653599.65000004</v>
      </c>
      <c r="S5780" s="31"/>
      <c r="T5780" s="30" t="str">
        <f t="shared" si="1048"/>
        <v>USD</v>
      </c>
      <c r="U5780" s="33">
        <v>0</v>
      </c>
      <c r="V5780" s="33">
        <v>0</v>
      </c>
      <c r="W5780" s="33">
        <v>0</v>
      </c>
      <c r="X5780" s="33">
        <f t="shared" si="1049"/>
        <v>76869</v>
      </c>
      <c r="Y5780" s="33">
        <f t="shared" si="1050"/>
        <v>76869</v>
      </c>
      <c r="Z5780" s="33">
        <f t="shared" si="1051"/>
        <v>366653599.65000004</v>
      </c>
      <c r="AA5780" s="34">
        <f t="shared" si="1052"/>
        <v>0.00052869553788454857</v>
      </c>
      <c r="AB5780" s="33" t="s">
        <v>4533</v>
      </c>
      <c r="AC5780" s="64">
        <v>44868</v>
      </c>
      <c r="AD5780" s="31">
        <v>15</v>
      </c>
      <c r="AE5780" s="36">
        <f t="shared" si="1055"/>
        <v>44883</v>
      </c>
    </row>
    <row r="5781" spans="2:31" ht="14.5" hidden="1">
      <c r="B5781" s="48" t="s">
        <v>4723</v>
      </c>
      <c r="C5781" s="30" t="str">
        <f t="shared" si="1043"/>
        <v>(Proveedores estratégicos)</v>
      </c>
      <c r="D5781" s="31">
        <v>4</v>
      </c>
      <c r="E5781" s="71">
        <v>444445094</v>
      </c>
      <c r="F5781" s="30" t="s">
        <v>4717</v>
      </c>
      <c r="G5781" s="62" t="s">
        <v>4604</v>
      </c>
      <c r="H5781" s="51" t="s">
        <v>4730</v>
      </c>
      <c r="I5781" s="31" t="s">
        <v>62</v>
      </c>
      <c r="J5781" s="52">
        <v>248000</v>
      </c>
      <c r="K5781" s="33">
        <f t="shared" si="1044"/>
        <v>248000</v>
      </c>
      <c r="L5781" s="33">
        <f t="shared" si="1042"/>
        <v>1182922800</v>
      </c>
      <c r="M5781" s="33">
        <v>0</v>
      </c>
      <c r="N5781" s="33">
        <v>0</v>
      </c>
      <c r="O5781" s="33">
        <v>0</v>
      </c>
      <c r="P5781" s="33">
        <f t="shared" si="1045"/>
        <v>248000</v>
      </c>
      <c r="Q5781" s="33">
        <f t="shared" si="1046"/>
        <v>248000</v>
      </c>
      <c r="R5781" s="33">
        <f t="shared" si="1047"/>
        <v>1182922800</v>
      </c>
      <c r="S5781" s="31"/>
      <c r="T5781" s="30" t="str">
        <f t="shared" si="1048"/>
        <v>USD</v>
      </c>
      <c r="U5781" s="33">
        <v>0</v>
      </c>
      <c r="V5781" s="33">
        <v>0</v>
      </c>
      <c r="W5781" s="33">
        <v>0</v>
      </c>
      <c r="X5781" s="33">
        <f t="shared" si="1049"/>
        <v>248000</v>
      </c>
      <c r="Y5781" s="33">
        <f t="shared" si="1050"/>
        <v>248000</v>
      </c>
      <c r="Z5781" s="33">
        <f t="shared" si="1051"/>
        <v>1182922800</v>
      </c>
      <c r="AA5781" s="34">
        <f t="shared" si="1052"/>
        <v>0.0017057135307519031</v>
      </c>
      <c r="AB5781" s="33" t="s">
        <v>4533</v>
      </c>
      <c r="AC5781" s="64">
        <v>44901</v>
      </c>
      <c r="AD5781" s="31">
        <v>15</v>
      </c>
      <c r="AE5781" s="36">
        <f t="shared" si="1055"/>
        <v>44916</v>
      </c>
    </row>
    <row r="5782" spans="2:31" ht="14.5" hidden="1">
      <c r="B5782" s="48" t="s">
        <v>4723</v>
      </c>
      <c r="C5782" s="30" t="str">
        <f t="shared" si="1043"/>
        <v>(Proveedores estratégicos)</v>
      </c>
      <c r="D5782" s="31">
        <v>4</v>
      </c>
      <c r="E5782" s="71">
        <v>444445094</v>
      </c>
      <c r="F5782" s="30" t="s">
        <v>4717</v>
      </c>
      <c r="G5782" s="62" t="s">
        <v>4604</v>
      </c>
      <c r="H5782" s="50" t="s">
        <v>4589</v>
      </c>
      <c r="I5782" s="31" t="s">
        <v>62</v>
      </c>
      <c r="J5782" s="52">
        <v>0</v>
      </c>
      <c r="K5782" s="33">
        <f t="shared" si="1044"/>
        <v>0</v>
      </c>
      <c r="L5782" s="33">
        <f t="shared" si="1042"/>
        <v>0</v>
      </c>
      <c r="M5782" s="52">
        <v>18496.425170373208</v>
      </c>
      <c r="N5782" s="55">
        <f>+M5782</f>
        <v>18496.425170373208</v>
      </c>
      <c r="O5782" s="56">
        <f>+M5782*$L$3</f>
        <v>88225173.598904654</v>
      </c>
      <c r="P5782" s="33">
        <f t="shared" si="1045"/>
        <v>18496.425170373208</v>
      </c>
      <c r="Q5782" s="33">
        <f t="shared" si="1046"/>
        <v>18496.425170373208</v>
      </c>
      <c r="R5782" s="33">
        <f t="shared" si="1047"/>
        <v>88225173.598904654</v>
      </c>
      <c r="S5782" s="31"/>
      <c r="T5782" s="30" t="str">
        <f t="shared" si="1048"/>
        <v>USD</v>
      </c>
      <c r="U5782" s="33">
        <v>0</v>
      </c>
      <c r="V5782" s="33">
        <v>0</v>
      </c>
      <c r="W5782" s="33">
        <v>0</v>
      </c>
      <c r="X5782" s="33">
        <f t="shared" si="1049"/>
        <v>18496.425170373208</v>
      </c>
      <c r="Y5782" s="33">
        <f t="shared" si="1050"/>
        <v>18496.425170373208</v>
      </c>
      <c r="Z5782" s="33">
        <f t="shared" si="1051"/>
        <v>88225173.598904654</v>
      </c>
      <c r="AA5782" s="34">
        <f t="shared" si="1052"/>
        <v>0.00012721613985340992</v>
      </c>
      <c r="AB5782" s="33" t="s">
        <v>4533</v>
      </c>
      <c r="AC5782" s="64">
        <v>44926</v>
      </c>
      <c r="AD5782" s="31">
        <v>15</v>
      </c>
      <c r="AE5782" s="36">
        <f t="shared" si="1055"/>
        <v>44941</v>
      </c>
    </row>
    <row r="5783" spans="2:31" ht="14.5" hidden="1">
      <c r="B5783" s="57" t="s">
        <v>4723</v>
      </c>
      <c r="C5783" s="30" t="str">
        <f t="shared" si="1043"/>
        <v>(Proveedores estratégicos)</v>
      </c>
      <c r="D5783" s="31">
        <v>4</v>
      </c>
      <c r="E5783" s="71">
        <v>444445094</v>
      </c>
      <c r="F5783" s="30" t="s">
        <v>4717</v>
      </c>
      <c r="G5783" s="62" t="s">
        <v>4604</v>
      </c>
      <c r="H5783" s="50" t="s">
        <v>4589</v>
      </c>
      <c r="I5783" s="31" t="s">
        <v>62</v>
      </c>
      <c r="J5783" s="52">
        <v>0</v>
      </c>
      <c r="K5783" s="33">
        <f t="shared" si="1044"/>
        <v>0</v>
      </c>
      <c r="L5783" s="33">
        <f t="shared" si="1042"/>
        <v>0</v>
      </c>
      <c r="M5783" s="52">
        <v>10921.914754934176</v>
      </c>
      <c r="N5783" s="55">
        <f>+M5783</f>
        <v>10921.914754934176</v>
      </c>
      <c r="O5783" s="56">
        <f>+M5783*$L$3</f>
        <v>52095895.093822785</v>
      </c>
      <c r="P5783" s="33">
        <f t="shared" si="1045"/>
        <v>10921.914754934176</v>
      </c>
      <c r="Q5783" s="33">
        <f t="shared" si="1046"/>
        <v>10921.914754934176</v>
      </c>
      <c r="R5783" s="33">
        <f t="shared" si="1047"/>
        <v>52095895.093822785</v>
      </c>
      <c r="S5783" s="31"/>
      <c r="T5783" s="30" t="str">
        <f t="shared" si="1048"/>
        <v>USD</v>
      </c>
      <c r="U5783" s="33">
        <v>0</v>
      </c>
      <c r="V5783" s="33">
        <v>0</v>
      </c>
      <c r="W5783" s="33">
        <v>0</v>
      </c>
      <c r="X5783" s="33">
        <f t="shared" si="1049"/>
        <v>10921.914754934176</v>
      </c>
      <c r="Y5783" s="33">
        <f t="shared" si="1050"/>
        <v>10921.914754934176</v>
      </c>
      <c r="Z5783" s="33">
        <f t="shared" si="1051"/>
        <v>52095895.093822785</v>
      </c>
      <c r="AA5783" s="34">
        <f t="shared" si="1052"/>
        <v>7.5119587819395491E-05</v>
      </c>
      <c r="AB5783" s="33" t="s">
        <v>4533</v>
      </c>
      <c r="AC5783" s="64">
        <v>44926</v>
      </c>
      <c r="AD5783" s="31">
        <v>15</v>
      </c>
      <c r="AE5783" s="36">
        <f t="shared" si="1055"/>
        <v>44941</v>
      </c>
    </row>
    <row r="5784" spans="2:31" ht="14.5" hidden="1">
      <c r="B5784" s="57" t="s">
        <v>4723</v>
      </c>
      <c r="C5784" s="30" t="str">
        <f t="shared" si="1043"/>
        <v>(Proveedores estratégicos)</v>
      </c>
      <c r="D5784" s="31">
        <v>4</v>
      </c>
      <c r="E5784" s="71">
        <v>444445094</v>
      </c>
      <c r="F5784" s="30" t="s">
        <v>4717</v>
      </c>
      <c r="G5784" s="62" t="s">
        <v>4604</v>
      </c>
      <c r="H5784" s="50" t="s">
        <v>4731</v>
      </c>
      <c r="I5784" s="31" t="s">
        <v>62</v>
      </c>
      <c r="J5784" s="52">
        <v>215337.52999999997</v>
      </c>
      <c r="K5784" s="33">
        <f t="shared" si="1044"/>
        <v>215337.52999999997</v>
      </c>
      <c r="L5784" s="33">
        <f t="shared" si="1042"/>
        <v>1027127717.4705</v>
      </c>
      <c r="M5784" s="33">
        <v>0</v>
      </c>
      <c r="N5784" s="33">
        <v>0</v>
      </c>
      <c r="O5784" s="33">
        <v>0</v>
      </c>
      <c r="P5784" s="33">
        <f t="shared" si="1045"/>
        <v>215337.52999999997</v>
      </c>
      <c r="Q5784" s="33">
        <f t="shared" si="1046"/>
        <v>215337.52999999997</v>
      </c>
      <c r="R5784" s="33">
        <f t="shared" si="1047"/>
        <v>1027127717.4705</v>
      </c>
      <c r="S5784" s="31"/>
      <c r="T5784" s="30" t="str">
        <f t="shared" si="1048"/>
        <v>USD</v>
      </c>
      <c r="U5784" s="33">
        <v>0</v>
      </c>
      <c r="V5784" s="33">
        <v>0</v>
      </c>
      <c r="W5784" s="33">
        <v>0</v>
      </c>
      <c r="X5784" s="33">
        <f t="shared" si="1049"/>
        <v>215337.52999999997</v>
      </c>
      <c r="Y5784" s="33">
        <f t="shared" si="1050"/>
        <v>215337.52999999997</v>
      </c>
      <c r="Z5784" s="33">
        <f t="shared" si="1051"/>
        <v>1027127717.4705</v>
      </c>
      <c r="AA5784" s="34">
        <f t="shared" si="1052"/>
        <v>0.0014810650749987656</v>
      </c>
      <c r="AB5784" s="33" t="s">
        <v>4533</v>
      </c>
      <c r="AC5784" s="64">
        <v>44935</v>
      </c>
      <c r="AD5784" s="31">
        <v>15</v>
      </c>
      <c r="AE5784" s="36">
        <f t="shared" si="1055"/>
        <v>44950</v>
      </c>
    </row>
    <row r="5785" spans="2:31" ht="14.5" hidden="1">
      <c r="B5785" s="48" t="s">
        <v>4723</v>
      </c>
      <c r="C5785" s="30" t="str">
        <f t="shared" si="1043"/>
        <v>(Proveedores estratégicos)</v>
      </c>
      <c r="D5785" s="31">
        <v>4</v>
      </c>
      <c r="E5785" s="71">
        <v>444445094</v>
      </c>
      <c r="F5785" s="30" t="s">
        <v>4717</v>
      </c>
      <c r="G5785" s="62" t="s">
        <v>4604</v>
      </c>
      <c r="H5785" s="59" t="s">
        <v>4732</v>
      </c>
      <c r="I5785" s="31" t="s">
        <v>62</v>
      </c>
      <c r="J5785" s="60">
        <v>248000</v>
      </c>
      <c r="K5785" s="33">
        <f t="shared" si="1044"/>
        <v>248000</v>
      </c>
      <c r="L5785" s="33">
        <f t="shared" si="1042"/>
        <v>1182922800</v>
      </c>
      <c r="M5785" s="33">
        <v>0</v>
      </c>
      <c r="N5785" s="33">
        <v>0</v>
      </c>
      <c r="O5785" s="33">
        <v>0</v>
      </c>
      <c r="P5785" s="33">
        <f t="shared" si="1045"/>
        <v>248000</v>
      </c>
      <c r="Q5785" s="33">
        <f t="shared" si="1046"/>
        <v>248000</v>
      </c>
      <c r="R5785" s="33">
        <f t="shared" si="1047"/>
        <v>1182922800</v>
      </c>
      <c r="S5785" s="31"/>
      <c r="T5785" s="30" t="str">
        <f t="shared" si="1048"/>
        <v>USD</v>
      </c>
      <c r="U5785" s="33">
        <v>0</v>
      </c>
      <c r="V5785" s="33">
        <v>0</v>
      </c>
      <c r="W5785" s="33">
        <v>0</v>
      </c>
      <c r="X5785" s="33">
        <f t="shared" si="1049"/>
        <v>248000</v>
      </c>
      <c r="Y5785" s="33">
        <f t="shared" si="1050"/>
        <v>248000</v>
      </c>
      <c r="Z5785" s="33">
        <f t="shared" si="1051"/>
        <v>1182922800</v>
      </c>
      <c r="AA5785" s="34">
        <f t="shared" si="1052"/>
        <v>0.0017057135307519031</v>
      </c>
      <c r="AB5785" s="33" t="s">
        <v>4533</v>
      </c>
      <c r="AC5785" s="68">
        <v>44958</v>
      </c>
      <c r="AD5785" s="31">
        <v>15</v>
      </c>
      <c r="AE5785" s="36">
        <f t="shared" si="1055"/>
        <v>44973</v>
      </c>
    </row>
    <row r="5786" spans="2:31" ht="14.5" hidden="1">
      <c r="B5786" s="48" t="s">
        <v>4723</v>
      </c>
      <c r="C5786" s="30" t="str">
        <f t="shared" si="1043"/>
        <v>(Proveedores estratégicos)</v>
      </c>
      <c r="D5786" s="31">
        <v>4</v>
      </c>
      <c r="E5786" s="71">
        <v>444445094</v>
      </c>
      <c r="F5786" s="30" t="s">
        <v>4717</v>
      </c>
      <c r="G5786" s="62" t="s">
        <v>4604</v>
      </c>
      <c r="H5786" s="59" t="s">
        <v>4733</v>
      </c>
      <c r="I5786" s="31" t="s">
        <v>62</v>
      </c>
      <c r="J5786" s="60">
        <v>224799.52999999997</v>
      </c>
      <c r="K5786" s="33">
        <f t="shared" si="1044"/>
        <v>224799.52999999997</v>
      </c>
      <c r="L5786" s="33">
        <f t="shared" si="1042"/>
        <v>1072260038.1704999</v>
      </c>
      <c r="M5786" s="33">
        <v>0</v>
      </c>
      <c r="N5786" s="33">
        <v>0</v>
      </c>
      <c r="O5786" s="33">
        <v>0</v>
      </c>
      <c r="P5786" s="33">
        <f t="shared" si="1045"/>
        <v>224799.52999999997</v>
      </c>
      <c r="Q5786" s="33">
        <f t="shared" si="1046"/>
        <v>224799.52999999997</v>
      </c>
      <c r="R5786" s="33">
        <f t="shared" si="1047"/>
        <v>1072260038.1704999</v>
      </c>
      <c r="S5786" s="31"/>
      <c r="T5786" s="30" t="str">
        <f t="shared" si="1048"/>
        <v>USD</v>
      </c>
      <c r="U5786" s="33">
        <v>0</v>
      </c>
      <c r="V5786" s="33">
        <v>0</v>
      </c>
      <c r="W5786" s="33">
        <v>0</v>
      </c>
      <c r="X5786" s="33">
        <f t="shared" si="1049"/>
        <v>224799.52999999997</v>
      </c>
      <c r="Y5786" s="33">
        <f t="shared" si="1050"/>
        <v>224799.52999999997</v>
      </c>
      <c r="Z5786" s="33">
        <f t="shared" si="1051"/>
        <v>1072260038.1704999</v>
      </c>
      <c r="AA5786" s="34">
        <f t="shared" si="1052"/>
        <v>0.0015461435484986625</v>
      </c>
      <c r="AB5786" s="33" t="s">
        <v>4533</v>
      </c>
      <c r="AC5786" s="68">
        <v>44958</v>
      </c>
      <c r="AD5786" s="31">
        <v>15</v>
      </c>
      <c r="AE5786" s="36">
        <f t="shared" si="1055"/>
        <v>44973</v>
      </c>
    </row>
    <row r="5787" spans="2:31" ht="14.5" hidden="1">
      <c r="B5787" s="48" t="s">
        <v>4723</v>
      </c>
      <c r="C5787" s="30" t="str">
        <f t="shared" si="1043"/>
        <v>(Proveedores estratégicos)</v>
      </c>
      <c r="D5787" s="31">
        <v>4</v>
      </c>
      <c r="E5787" s="71">
        <v>444445094</v>
      </c>
      <c r="F5787" s="30" t="s">
        <v>4717</v>
      </c>
      <c r="G5787" s="62" t="s">
        <v>4604</v>
      </c>
      <c r="H5787" s="59" t="s">
        <v>4722</v>
      </c>
      <c r="I5787" s="31" t="s">
        <v>62</v>
      </c>
      <c r="J5787" s="60">
        <v>552000</v>
      </c>
      <c r="K5787" s="33">
        <f t="shared" si="1044"/>
        <v>552000</v>
      </c>
      <c r="L5787" s="33">
        <f t="shared" si="1056" ref="L5787:L5829">+J5787*$L$3</f>
        <v>2632957200</v>
      </c>
      <c r="M5787" s="33">
        <v>0</v>
      </c>
      <c r="N5787" s="33">
        <v>0</v>
      </c>
      <c r="O5787" s="33">
        <v>0</v>
      </c>
      <c r="P5787" s="33">
        <f t="shared" si="1045"/>
        <v>552000</v>
      </c>
      <c r="Q5787" s="33">
        <f t="shared" si="1046"/>
        <v>552000</v>
      </c>
      <c r="R5787" s="33">
        <f t="shared" si="1047"/>
        <v>2632957200</v>
      </c>
      <c r="S5787" s="31"/>
      <c r="T5787" s="30" t="str">
        <f t="shared" si="1048"/>
        <v>USD</v>
      </c>
      <c r="U5787" s="33">
        <v>0</v>
      </c>
      <c r="V5787" s="33">
        <v>0</v>
      </c>
      <c r="W5787" s="33">
        <v>0</v>
      </c>
      <c r="X5787" s="33">
        <f t="shared" si="1049"/>
        <v>552000</v>
      </c>
      <c r="Y5787" s="33">
        <f t="shared" si="1050"/>
        <v>552000</v>
      </c>
      <c r="Z5787" s="33">
        <f t="shared" si="1051"/>
        <v>2632957200</v>
      </c>
      <c r="AA5787" s="34">
        <f t="shared" si="1052"/>
        <v>0.0037965881813510102</v>
      </c>
      <c r="AB5787" s="33" t="s">
        <v>4533</v>
      </c>
      <c r="AC5787" s="68">
        <v>44958</v>
      </c>
      <c r="AD5787" s="31">
        <v>15</v>
      </c>
      <c r="AE5787" s="36">
        <f t="shared" si="1055"/>
        <v>44973</v>
      </c>
    </row>
    <row r="5788" spans="2:31" ht="14.5" hidden="1">
      <c r="B5788" s="57" t="s">
        <v>4734</v>
      </c>
      <c r="C5788" s="30" t="str">
        <f t="shared" si="1043"/>
        <v>(Proveedores estratégicos)</v>
      </c>
      <c r="D5788" s="31">
        <v>4</v>
      </c>
      <c r="E5788" s="71">
        <v>444445159</v>
      </c>
      <c r="F5788" s="30" t="s">
        <v>4717</v>
      </c>
      <c r="G5788" s="62" t="s">
        <v>4604</v>
      </c>
      <c r="H5788" s="50" t="s">
        <v>4623</v>
      </c>
      <c r="I5788" s="31" t="s">
        <v>62</v>
      </c>
      <c r="J5788" s="52">
        <v>4026969.2779775988</v>
      </c>
      <c r="K5788" s="33">
        <f t="shared" si="1044"/>
        <v>4026969.2779775988</v>
      </c>
      <c r="L5788" s="33">
        <f t="shared" si="1056"/>
        <v>19208039410.561451</v>
      </c>
      <c r="M5788" s="33">
        <v>0</v>
      </c>
      <c r="N5788" s="33">
        <v>0</v>
      </c>
      <c r="O5788" s="33">
        <v>0</v>
      </c>
      <c r="P5788" s="33">
        <f t="shared" si="1045"/>
        <v>4026969.2779775988</v>
      </c>
      <c r="Q5788" s="33">
        <f t="shared" si="1046"/>
        <v>4026969.2779775988</v>
      </c>
      <c r="R5788" s="33">
        <f t="shared" si="1047"/>
        <v>19208039410.561451</v>
      </c>
      <c r="S5788" s="31"/>
      <c r="T5788" s="30" t="str">
        <f t="shared" si="1048"/>
        <v>USD</v>
      </c>
      <c r="U5788" s="33">
        <v>0</v>
      </c>
      <c r="V5788" s="33">
        <v>0</v>
      </c>
      <c r="W5788" s="33">
        <v>0</v>
      </c>
      <c r="X5788" s="33">
        <f t="shared" si="1049"/>
        <v>4026969.2779775988</v>
      </c>
      <c r="Y5788" s="33">
        <f t="shared" si="1050"/>
        <v>4026969.2779775988</v>
      </c>
      <c r="Z5788" s="33">
        <f t="shared" si="1051"/>
        <v>19208039410.561451</v>
      </c>
      <c r="AA5788" s="34">
        <f t="shared" si="1052"/>
        <v>0.02769699994100247</v>
      </c>
      <c r="AB5788" s="33" t="s">
        <v>4533</v>
      </c>
      <c r="AC5788" s="72">
        <v>44561</v>
      </c>
      <c r="AD5788" s="31">
        <v>15</v>
      </c>
      <c r="AE5788" s="36">
        <f t="shared" si="1055"/>
        <v>44576</v>
      </c>
    </row>
    <row r="5789" spans="2:31" ht="14.5" hidden="1">
      <c r="B5789" s="48" t="s">
        <v>4734</v>
      </c>
      <c r="C5789" s="30" t="str">
        <f t="shared" si="1043"/>
        <v>(Proveedores estratégicos)</v>
      </c>
      <c r="D5789" s="31">
        <v>4</v>
      </c>
      <c r="E5789" s="71">
        <v>444445159</v>
      </c>
      <c r="F5789" s="30" t="s">
        <v>4717</v>
      </c>
      <c r="G5789" s="62" t="s">
        <v>4604</v>
      </c>
      <c r="H5789" s="51" t="s">
        <v>4735</v>
      </c>
      <c r="I5789" s="31" t="s">
        <v>62</v>
      </c>
      <c r="J5789" s="52">
        <v>153738</v>
      </c>
      <c r="K5789" s="33">
        <f t="shared" si="1044"/>
        <v>153738</v>
      </c>
      <c r="L5789" s="33">
        <f t="shared" si="1056"/>
        <v>733307199.30000007</v>
      </c>
      <c r="M5789" s="33">
        <v>0</v>
      </c>
      <c r="N5789" s="33">
        <v>0</v>
      </c>
      <c r="O5789" s="33">
        <v>0</v>
      </c>
      <c r="P5789" s="33">
        <f t="shared" si="1045"/>
        <v>153738</v>
      </c>
      <c r="Q5789" s="33">
        <f t="shared" si="1046"/>
        <v>153738</v>
      </c>
      <c r="R5789" s="33">
        <f t="shared" si="1047"/>
        <v>733307199.30000007</v>
      </c>
      <c r="S5789" s="31"/>
      <c r="T5789" s="30" t="str">
        <f t="shared" si="1048"/>
        <v>USD</v>
      </c>
      <c r="U5789" s="33">
        <v>0</v>
      </c>
      <c r="V5789" s="33">
        <v>0</v>
      </c>
      <c r="W5789" s="33">
        <v>0</v>
      </c>
      <c r="X5789" s="33">
        <f t="shared" si="1049"/>
        <v>153738</v>
      </c>
      <c r="Y5789" s="33">
        <f t="shared" si="1050"/>
        <v>153738</v>
      </c>
      <c r="Z5789" s="33">
        <f t="shared" si="1051"/>
        <v>733307199.30000007</v>
      </c>
      <c r="AA5789" s="34">
        <f t="shared" si="1052"/>
        <v>0.0010573910757690971</v>
      </c>
      <c r="AB5789" s="33" t="s">
        <v>4533</v>
      </c>
      <c r="AC5789" s="64">
        <v>44743</v>
      </c>
      <c r="AD5789" s="31">
        <v>15</v>
      </c>
      <c r="AE5789" s="36">
        <f t="shared" si="1055"/>
        <v>44758</v>
      </c>
    </row>
    <row r="5790" spans="2:31" ht="14.5" hidden="1">
      <c r="B5790" s="48" t="s">
        <v>4734</v>
      </c>
      <c r="C5790" s="30" t="str">
        <f t="shared" si="1043"/>
        <v>(Proveedores estratégicos)</v>
      </c>
      <c r="D5790" s="31">
        <v>4</v>
      </c>
      <c r="E5790" s="71">
        <v>444445159</v>
      </c>
      <c r="F5790" s="30" t="s">
        <v>4717</v>
      </c>
      <c r="G5790" s="62" t="s">
        <v>4604</v>
      </c>
      <c r="H5790" s="51" t="s">
        <v>4736</v>
      </c>
      <c r="I5790" s="31" t="s">
        <v>62</v>
      </c>
      <c r="J5790" s="52">
        <v>153738</v>
      </c>
      <c r="K5790" s="33">
        <f t="shared" si="1044"/>
        <v>153738</v>
      </c>
      <c r="L5790" s="33">
        <f t="shared" si="1056"/>
        <v>733307199.30000007</v>
      </c>
      <c r="M5790" s="33">
        <v>0</v>
      </c>
      <c r="N5790" s="33">
        <v>0</v>
      </c>
      <c r="O5790" s="33">
        <v>0</v>
      </c>
      <c r="P5790" s="33">
        <f t="shared" si="1045"/>
        <v>153738</v>
      </c>
      <c r="Q5790" s="33">
        <f t="shared" si="1046"/>
        <v>153738</v>
      </c>
      <c r="R5790" s="33">
        <f t="shared" si="1047"/>
        <v>733307199.30000007</v>
      </c>
      <c r="S5790" s="31"/>
      <c r="T5790" s="30" t="str">
        <f t="shared" si="1048"/>
        <v>USD</v>
      </c>
      <c r="U5790" s="33">
        <v>0</v>
      </c>
      <c r="V5790" s="33">
        <v>0</v>
      </c>
      <c r="W5790" s="33">
        <v>0</v>
      </c>
      <c r="X5790" s="33">
        <f t="shared" si="1049"/>
        <v>153738</v>
      </c>
      <c r="Y5790" s="33">
        <f t="shared" si="1050"/>
        <v>153738</v>
      </c>
      <c r="Z5790" s="33">
        <f t="shared" si="1051"/>
        <v>733307199.30000007</v>
      </c>
      <c r="AA5790" s="34">
        <f t="shared" si="1052"/>
        <v>0.0010573910757690971</v>
      </c>
      <c r="AB5790" s="33" t="s">
        <v>4533</v>
      </c>
      <c r="AC5790" s="64">
        <v>44756</v>
      </c>
      <c r="AD5790" s="31">
        <v>15</v>
      </c>
      <c r="AE5790" s="36">
        <f t="shared" si="1055"/>
        <v>44771</v>
      </c>
    </row>
    <row r="5791" spans="2:31" ht="14.5" hidden="1">
      <c r="B5791" s="48" t="s">
        <v>4734</v>
      </c>
      <c r="C5791" s="30" t="str">
        <f t="shared" si="1043"/>
        <v>(Proveedores estratégicos)</v>
      </c>
      <c r="D5791" s="31">
        <v>4</v>
      </c>
      <c r="E5791" s="71">
        <v>444445159</v>
      </c>
      <c r="F5791" s="30" t="s">
        <v>4717</v>
      </c>
      <c r="G5791" s="62" t="s">
        <v>4604</v>
      </c>
      <c r="H5791" s="51" t="s">
        <v>4737</v>
      </c>
      <c r="I5791" s="31" t="s">
        <v>62</v>
      </c>
      <c r="J5791" s="52">
        <v>153737.92000000001</v>
      </c>
      <c r="K5791" s="33">
        <f t="shared" si="1044"/>
        <v>153737.92000000001</v>
      </c>
      <c r="L5791" s="33">
        <f t="shared" si="1056"/>
        <v>733306817.71200013</v>
      </c>
      <c r="M5791" s="33">
        <v>0</v>
      </c>
      <c r="N5791" s="33">
        <v>0</v>
      </c>
      <c r="O5791" s="33">
        <v>0</v>
      </c>
      <c r="P5791" s="33">
        <f t="shared" si="1045"/>
        <v>153737.92000000001</v>
      </c>
      <c r="Q5791" s="33">
        <f t="shared" si="1046"/>
        <v>153737.92000000001</v>
      </c>
      <c r="R5791" s="33">
        <f t="shared" si="1047"/>
        <v>733306817.71200013</v>
      </c>
      <c r="S5791" s="31"/>
      <c r="T5791" s="30" t="str">
        <f t="shared" si="1048"/>
        <v>USD</v>
      </c>
      <c r="U5791" s="33">
        <v>0</v>
      </c>
      <c r="V5791" s="33">
        <v>0</v>
      </c>
      <c r="W5791" s="33">
        <v>0</v>
      </c>
      <c r="X5791" s="33">
        <f t="shared" si="1049"/>
        <v>153737.92000000001</v>
      </c>
      <c r="Y5791" s="33">
        <f t="shared" si="1050"/>
        <v>153737.92000000001</v>
      </c>
      <c r="Z5791" s="33">
        <f t="shared" si="1051"/>
        <v>733306817.71200013</v>
      </c>
      <c r="AA5791" s="34">
        <f t="shared" si="1052"/>
        <v>0.001057390525538926</v>
      </c>
      <c r="AB5791" s="33" t="s">
        <v>4533</v>
      </c>
      <c r="AC5791" s="64">
        <v>44778</v>
      </c>
      <c r="AD5791" s="31">
        <v>15</v>
      </c>
      <c r="AE5791" s="36">
        <f t="shared" si="1055"/>
        <v>44793</v>
      </c>
    </row>
    <row r="5792" spans="2:31" ht="14.5" hidden="1">
      <c r="B5792" s="48" t="s">
        <v>4734</v>
      </c>
      <c r="C5792" s="30" t="str">
        <f t="shared" si="1043"/>
        <v>(Proveedores estratégicos)</v>
      </c>
      <c r="D5792" s="31">
        <v>4</v>
      </c>
      <c r="E5792" s="71">
        <v>444445159</v>
      </c>
      <c r="F5792" s="30" t="s">
        <v>4717</v>
      </c>
      <c r="G5792" s="62" t="s">
        <v>4604</v>
      </c>
      <c r="H5792" s="51" t="s">
        <v>4738</v>
      </c>
      <c r="I5792" s="31" t="s">
        <v>62</v>
      </c>
      <c r="J5792" s="52">
        <v>76868.959999999992</v>
      </c>
      <c r="K5792" s="33">
        <f t="shared" si="1044"/>
        <v>76868.959999999992</v>
      </c>
      <c r="L5792" s="33">
        <f t="shared" si="1056"/>
        <v>366653408.85600001</v>
      </c>
      <c r="M5792" s="33">
        <v>0</v>
      </c>
      <c r="N5792" s="33">
        <v>0</v>
      </c>
      <c r="O5792" s="33">
        <v>0</v>
      </c>
      <c r="P5792" s="33">
        <f t="shared" si="1045"/>
        <v>76868.959999999992</v>
      </c>
      <c r="Q5792" s="33">
        <f t="shared" si="1046"/>
        <v>76868.959999999992</v>
      </c>
      <c r="R5792" s="33">
        <f t="shared" si="1047"/>
        <v>366653408.85600001</v>
      </c>
      <c r="S5792" s="31"/>
      <c r="T5792" s="30" t="str">
        <f t="shared" si="1048"/>
        <v>USD</v>
      </c>
      <c r="U5792" s="33">
        <v>0</v>
      </c>
      <c r="V5792" s="33">
        <v>0</v>
      </c>
      <c r="W5792" s="33">
        <v>0</v>
      </c>
      <c r="X5792" s="33">
        <f t="shared" si="1049"/>
        <v>76868.959999999992</v>
      </c>
      <c r="Y5792" s="33">
        <f t="shared" si="1050"/>
        <v>76868.959999999992</v>
      </c>
      <c r="Z5792" s="33">
        <f t="shared" si="1051"/>
        <v>366653408.85600001</v>
      </c>
      <c r="AA5792" s="34">
        <f t="shared" si="1052"/>
        <v>0.00052869526276946291</v>
      </c>
      <c r="AB5792" s="33" t="s">
        <v>4533</v>
      </c>
      <c r="AC5792" s="64">
        <v>44810</v>
      </c>
      <c r="AD5792" s="31">
        <v>15</v>
      </c>
      <c r="AE5792" s="36">
        <f t="shared" si="1055"/>
        <v>44825</v>
      </c>
    </row>
    <row r="5793" spans="2:31" ht="14.5" hidden="1">
      <c r="B5793" s="48" t="s">
        <v>4734</v>
      </c>
      <c r="C5793" s="30" t="str">
        <f t="shared" si="1043"/>
        <v>(Proveedores estratégicos)</v>
      </c>
      <c r="D5793" s="31">
        <v>4</v>
      </c>
      <c r="E5793" s="71">
        <v>444445159</v>
      </c>
      <c r="F5793" s="30" t="s">
        <v>4717</v>
      </c>
      <c r="G5793" s="62" t="s">
        <v>4604</v>
      </c>
      <c r="H5793" s="51" t="s">
        <v>4739</v>
      </c>
      <c r="I5793" s="31" t="s">
        <v>62</v>
      </c>
      <c r="J5793" s="52">
        <v>76868.959999999992</v>
      </c>
      <c r="K5793" s="33">
        <f t="shared" si="1044"/>
        <v>76868.959999999992</v>
      </c>
      <c r="L5793" s="33">
        <f t="shared" si="1056"/>
        <v>366653408.85600001</v>
      </c>
      <c r="M5793" s="33">
        <v>0</v>
      </c>
      <c r="N5793" s="33">
        <v>0</v>
      </c>
      <c r="O5793" s="33">
        <v>0</v>
      </c>
      <c r="P5793" s="33">
        <f t="shared" si="1045"/>
        <v>76868.959999999992</v>
      </c>
      <c r="Q5793" s="33">
        <f t="shared" si="1046"/>
        <v>76868.959999999992</v>
      </c>
      <c r="R5793" s="33">
        <f t="shared" si="1047"/>
        <v>366653408.85600001</v>
      </c>
      <c r="S5793" s="31"/>
      <c r="T5793" s="30" t="str">
        <f t="shared" si="1048"/>
        <v>USD</v>
      </c>
      <c r="U5793" s="33">
        <v>0</v>
      </c>
      <c r="V5793" s="33">
        <v>0</v>
      </c>
      <c r="W5793" s="33">
        <v>0</v>
      </c>
      <c r="X5793" s="33">
        <f t="shared" si="1049"/>
        <v>76868.959999999992</v>
      </c>
      <c r="Y5793" s="33">
        <f t="shared" si="1050"/>
        <v>76868.959999999992</v>
      </c>
      <c r="Z5793" s="33">
        <f t="shared" si="1051"/>
        <v>366653408.85600001</v>
      </c>
      <c r="AA5793" s="34">
        <f t="shared" si="1052"/>
        <v>0.00052869526276946291</v>
      </c>
      <c r="AB5793" s="33" t="s">
        <v>4533</v>
      </c>
      <c r="AC5793" s="64">
        <v>44838</v>
      </c>
      <c r="AD5793" s="31">
        <v>15</v>
      </c>
      <c r="AE5793" s="36">
        <f t="shared" si="1055"/>
        <v>44853</v>
      </c>
    </row>
    <row r="5794" spans="2:31" ht="14.5" hidden="1">
      <c r="B5794" s="48" t="s">
        <v>4734</v>
      </c>
      <c r="C5794" s="30" t="str">
        <f t="shared" si="1043"/>
        <v>(Proveedores estratégicos)</v>
      </c>
      <c r="D5794" s="31">
        <v>4</v>
      </c>
      <c r="E5794" s="71">
        <v>444445159</v>
      </c>
      <c r="F5794" s="30" t="s">
        <v>4717</v>
      </c>
      <c r="G5794" s="62" t="s">
        <v>4604</v>
      </c>
      <c r="H5794" s="51" t="s">
        <v>4740</v>
      </c>
      <c r="I5794" s="31" t="s">
        <v>62</v>
      </c>
      <c r="J5794" s="52">
        <v>76869</v>
      </c>
      <c r="K5794" s="33">
        <f t="shared" si="1044"/>
        <v>76869</v>
      </c>
      <c r="L5794" s="33">
        <f t="shared" si="1056"/>
        <v>366653599.65000004</v>
      </c>
      <c r="M5794" s="33">
        <v>0</v>
      </c>
      <c r="N5794" s="33">
        <v>0</v>
      </c>
      <c r="O5794" s="33">
        <v>0</v>
      </c>
      <c r="P5794" s="33">
        <f t="shared" si="1045"/>
        <v>76869</v>
      </c>
      <c r="Q5794" s="33">
        <f t="shared" si="1046"/>
        <v>76869</v>
      </c>
      <c r="R5794" s="33">
        <f t="shared" si="1047"/>
        <v>366653599.65000004</v>
      </c>
      <c r="S5794" s="31"/>
      <c r="T5794" s="30" t="str">
        <f t="shared" si="1048"/>
        <v>USD</v>
      </c>
      <c r="U5794" s="33">
        <v>0</v>
      </c>
      <c r="V5794" s="33">
        <v>0</v>
      </c>
      <c r="W5794" s="33">
        <v>0</v>
      </c>
      <c r="X5794" s="33">
        <f t="shared" si="1049"/>
        <v>76869</v>
      </c>
      <c r="Y5794" s="33">
        <f t="shared" si="1050"/>
        <v>76869</v>
      </c>
      <c r="Z5794" s="33">
        <f t="shared" si="1051"/>
        <v>366653599.65000004</v>
      </c>
      <c r="AA5794" s="34">
        <f t="shared" si="1052"/>
        <v>0.00052869553788454857</v>
      </c>
      <c r="AB5794" s="33" t="s">
        <v>4533</v>
      </c>
      <c r="AC5794" s="64">
        <v>44868</v>
      </c>
      <c r="AD5794" s="31">
        <v>15</v>
      </c>
      <c r="AE5794" s="36">
        <f t="shared" si="1055"/>
        <v>44883</v>
      </c>
    </row>
    <row r="5795" spans="2:31" ht="14.5" hidden="1">
      <c r="B5795" s="48" t="s">
        <v>4734</v>
      </c>
      <c r="C5795" s="30" t="str">
        <f t="shared" si="1043"/>
        <v>(Proveedores estratégicos)</v>
      </c>
      <c r="D5795" s="31">
        <v>4</v>
      </c>
      <c r="E5795" s="71">
        <v>444445159</v>
      </c>
      <c r="F5795" s="30" t="s">
        <v>4717</v>
      </c>
      <c r="G5795" s="62" t="s">
        <v>4604</v>
      </c>
      <c r="H5795" s="51" t="s">
        <v>4741</v>
      </c>
      <c r="I5795" s="31" t="s">
        <v>62</v>
      </c>
      <c r="J5795" s="52">
        <v>248000</v>
      </c>
      <c r="K5795" s="33">
        <f t="shared" si="1044"/>
        <v>248000</v>
      </c>
      <c r="L5795" s="33">
        <f t="shared" si="1056"/>
        <v>1182922800</v>
      </c>
      <c r="M5795" s="33">
        <v>0</v>
      </c>
      <c r="N5795" s="33">
        <v>0</v>
      </c>
      <c r="O5795" s="33">
        <v>0</v>
      </c>
      <c r="P5795" s="33">
        <f t="shared" si="1045"/>
        <v>248000</v>
      </c>
      <c r="Q5795" s="33">
        <f t="shared" si="1046"/>
        <v>248000</v>
      </c>
      <c r="R5795" s="33">
        <f t="shared" si="1047"/>
        <v>1182922800</v>
      </c>
      <c r="S5795" s="31"/>
      <c r="T5795" s="30" t="str">
        <f t="shared" si="1048"/>
        <v>USD</v>
      </c>
      <c r="U5795" s="33">
        <v>0</v>
      </c>
      <c r="V5795" s="33">
        <v>0</v>
      </c>
      <c r="W5795" s="33">
        <v>0</v>
      </c>
      <c r="X5795" s="33">
        <f t="shared" si="1049"/>
        <v>248000</v>
      </c>
      <c r="Y5795" s="33">
        <f t="shared" si="1050"/>
        <v>248000</v>
      </c>
      <c r="Z5795" s="33">
        <f t="shared" si="1051"/>
        <v>1182922800</v>
      </c>
      <c r="AA5795" s="34">
        <f t="shared" si="1052"/>
        <v>0.0017057135307519031</v>
      </c>
      <c r="AB5795" s="33" t="s">
        <v>4533</v>
      </c>
      <c r="AC5795" s="64">
        <v>44901</v>
      </c>
      <c r="AD5795" s="31">
        <v>15</v>
      </c>
      <c r="AE5795" s="36">
        <f t="shared" si="1055"/>
        <v>44916</v>
      </c>
    </row>
    <row r="5796" spans="2:31" ht="14.5" hidden="1">
      <c r="B5796" s="48" t="s">
        <v>4734</v>
      </c>
      <c r="C5796" s="30" t="str">
        <f t="shared" si="1043"/>
        <v>(Proveedores estratégicos)</v>
      </c>
      <c r="D5796" s="31">
        <v>4</v>
      </c>
      <c r="E5796" s="71">
        <v>444445159</v>
      </c>
      <c r="F5796" s="30" t="s">
        <v>4717</v>
      </c>
      <c r="G5796" s="62" t="s">
        <v>4604</v>
      </c>
      <c r="H5796" s="50" t="s">
        <v>4589</v>
      </c>
      <c r="I5796" s="31" t="s">
        <v>62</v>
      </c>
      <c r="J5796" s="52">
        <v>0</v>
      </c>
      <c r="K5796" s="33">
        <f t="shared" si="1044"/>
        <v>0</v>
      </c>
      <c r="L5796" s="33">
        <f t="shared" si="1056"/>
        <v>0</v>
      </c>
      <c r="M5796" s="52">
        <v>20476.87465181209</v>
      </c>
      <c r="N5796" s="55">
        <f>+M5796</f>
        <v>20476.87465181209</v>
      </c>
      <c r="O5796" s="56">
        <f>+M5796*$L$3</f>
        <v>97671620.557945907</v>
      </c>
      <c r="P5796" s="33">
        <f t="shared" si="1045"/>
        <v>20476.87465181209</v>
      </c>
      <c r="Q5796" s="33">
        <f t="shared" si="1046"/>
        <v>20476.87465181209</v>
      </c>
      <c r="R5796" s="33">
        <f t="shared" si="1047"/>
        <v>97671620.557945907</v>
      </c>
      <c r="S5796" s="31"/>
      <c r="T5796" s="30" t="str">
        <f t="shared" si="1048"/>
        <v>USD</v>
      </c>
      <c r="U5796" s="33">
        <v>0</v>
      </c>
      <c r="V5796" s="33">
        <v>0</v>
      </c>
      <c r="W5796" s="33">
        <v>0</v>
      </c>
      <c r="X5796" s="33">
        <f t="shared" si="1049"/>
        <v>20476.87465181209</v>
      </c>
      <c r="Y5796" s="33">
        <f t="shared" si="1050"/>
        <v>20476.87465181209</v>
      </c>
      <c r="Z5796" s="33">
        <f t="shared" si="1051"/>
        <v>97671620.557945907</v>
      </c>
      <c r="AA5796" s="34">
        <f t="shared" si="1052"/>
        <v>0.00014083742806897802</v>
      </c>
      <c r="AB5796" s="33" t="s">
        <v>4533</v>
      </c>
      <c r="AC5796" s="64">
        <v>44926</v>
      </c>
      <c r="AD5796" s="31">
        <v>15</v>
      </c>
      <c r="AE5796" s="36">
        <f t="shared" si="1055"/>
        <v>44941</v>
      </c>
    </row>
    <row r="5797" spans="2:31" ht="14.5" hidden="1">
      <c r="B5797" s="57" t="s">
        <v>4734</v>
      </c>
      <c r="C5797" s="30" t="str">
        <f t="shared" si="1043"/>
        <v>(Proveedores estratégicos)</v>
      </c>
      <c r="D5797" s="31">
        <v>4</v>
      </c>
      <c r="E5797" s="71">
        <v>444445159</v>
      </c>
      <c r="F5797" s="30" t="s">
        <v>4717</v>
      </c>
      <c r="G5797" s="62" t="s">
        <v>4604</v>
      </c>
      <c r="H5797" s="50" t="s">
        <v>4589</v>
      </c>
      <c r="I5797" s="31" t="s">
        <v>62</v>
      </c>
      <c r="J5797" s="52">
        <v>0</v>
      </c>
      <c r="K5797" s="33">
        <f t="shared" si="1044"/>
        <v>0</v>
      </c>
      <c r="L5797" s="33">
        <f t="shared" si="1056"/>
        <v>0</v>
      </c>
      <c r="M5797" s="52">
        <v>10825.000051492061</v>
      </c>
      <c r="N5797" s="55">
        <f>+M5797</f>
        <v>10825.000051492061</v>
      </c>
      <c r="O5797" s="56">
        <f>+M5797*$L$3</f>
        <v>51633626.49560941</v>
      </c>
      <c r="P5797" s="33">
        <f t="shared" si="1045"/>
        <v>10825.000051492061</v>
      </c>
      <c r="Q5797" s="33">
        <f t="shared" si="1046"/>
        <v>10825.000051492061</v>
      </c>
      <c r="R5797" s="33">
        <f t="shared" si="1047"/>
        <v>51633626.49560941</v>
      </c>
      <c r="S5797" s="31"/>
      <c r="T5797" s="30" t="str">
        <f t="shared" si="1048"/>
        <v>USD</v>
      </c>
      <c r="U5797" s="33">
        <v>0</v>
      </c>
      <c r="V5797" s="33">
        <v>0</v>
      </c>
      <c r="W5797" s="33">
        <v>0</v>
      </c>
      <c r="X5797" s="33">
        <f t="shared" si="1049"/>
        <v>10825.000051492061</v>
      </c>
      <c r="Y5797" s="33">
        <f t="shared" si="1050"/>
        <v>10825.000051492061</v>
      </c>
      <c r="Z5797" s="33">
        <f t="shared" si="1051"/>
        <v>51633626.49560941</v>
      </c>
      <c r="AA5797" s="34">
        <f t="shared" si="1052"/>
        <v>7.445302039604862E-05</v>
      </c>
      <c r="AB5797" s="33" t="s">
        <v>4533</v>
      </c>
      <c r="AC5797" s="64">
        <v>44926</v>
      </c>
      <c r="AD5797" s="31">
        <v>15</v>
      </c>
      <c r="AE5797" s="36">
        <f t="shared" si="1055"/>
        <v>44941</v>
      </c>
    </row>
    <row r="5798" spans="2:31" ht="14.5" hidden="1">
      <c r="B5798" s="57" t="s">
        <v>4734</v>
      </c>
      <c r="C5798" s="30" t="str">
        <f t="shared" si="1043"/>
        <v>(Proveedores estratégicos)</v>
      </c>
      <c r="D5798" s="31">
        <v>4</v>
      </c>
      <c r="E5798" s="71">
        <v>444445159</v>
      </c>
      <c r="F5798" s="30" t="s">
        <v>4717</v>
      </c>
      <c r="G5798" s="62" t="s">
        <v>4604</v>
      </c>
      <c r="H5798" s="50" t="s">
        <v>4742</v>
      </c>
      <c r="I5798" s="31" t="s">
        <v>62</v>
      </c>
      <c r="J5798" s="52">
        <v>226256.40999999997</v>
      </c>
      <c r="K5798" s="33">
        <f t="shared" si="1044"/>
        <v>226256.40999999997</v>
      </c>
      <c r="L5798" s="33">
        <f t="shared" si="1056"/>
        <v>1079209137.2384999</v>
      </c>
      <c r="M5798" s="33">
        <v>0</v>
      </c>
      <c r="N5798" s="33">
        <v>0</v>
      </c>
      <c r="O5798" s="33">
        <v>0</v>
      </c>
      <c r="P5798" s="33">
        <f t="shared" si="1045"/>
        <v>226256.40999999997</v>
      </c>
      <c r="Q5798" s="33">
        <f t="shared" si="1046"/>
        <v>226256.40999999997</v>
      </c>
      <c r="R5798" s="33">
        <f t="shared" si="1047"/>
        <v>1079209137.2384999</v>
      </c>
      <c r="S5798" s="31"/>
      <c r="T5798" s="30" t="str">
        <f t="shared" si="1048"/>
        <v>USD</v>
      </c>
      <c r="U5798" s="33">
        <v>0</v>
      </c>
      <c r="V5798" s="33">
        <v>0</v>
      </c>
      <c r="W5798" s="33">
        <v>0</v>
      </c>
      <c r="X5798" s="33">
        <f t="shared" si="1049"/>
        <v>226256.40999999997</v>
      </c>
      <c r="Y5798" s="33">
        <f t="shared" si="1050"/>
        <v>226256.40999999997</v>
      </c>
      <c r="Z5798" s="33">
        <f t="shared" si="1051"/>
        <v>1079209137.2384999</v>
      </c>
      <c r="AA5798" s="34">
        <f t="shared" si="1052"/>
        <v>0.0015561637901465731</v>
      </c>
      <c r="AB5798" s="33" t="s">
        <v>4533</v>
      </c>
      <c r="AC5798" s="64">
        <v>44935</v>
      </c>
      <c r="AD5798" s="31">
        <v>15</v>
      </c>
      <c r="AE5798" s="36">
        <f t="shared" si="1055"/>
        <v>44950</v>
      </c>
    </row>
    <row r="5799" spans="2:31" ht="14.5" hidden="1">
      <c r="B5799" s="48" t="s">
        <v>4734</v>
      </c>
      <c r="C5799" s="30" t="str">
        <f t="shared" si="1043"/>
        <v>(Proveedores estratégicos)</v>
      </c>
      <c r="D5799" s="31">
        <v>4</v>
      </c>
      <c r="E5799" s="71">
        <v>444445159</v>
      </c>
      <c r="F5799" s="30" t="s">
        <v>4717</v>
      </c>
      <c r="G5799" s="62" t="s">
        <v>4604</v>
      </c>
      <c r="H5799" s="59" t="s">
        <v>4743</v>
      </c>
      <c r="I5799" s="31" t="s">
        <v>62</v>
      </c>
      <c r="J5799" s="60">
        <v>248000</v>
      </c>
      <c r="K5799" s="33">
        <f t="shared" si="1044"/>
        <v>248000</v>
      </c>
      <c r="L5799" s="33">
        <f t="shared" si="1056"/>
        <v>1182922800</v>
      </c>
      <c r="M5799" s="33">
        <v>0</v>
      </c>
      <c r="N5799" s="33">
        <v>0</v>
      </c>
      <c r="O5799" s="33">
        <v>0</v>
      </c>
      <c r="P5799" s="33">
        <f t="shared" si="1045"/>
        <v>248000</v>
      </c>
      <c r="Q5799" s="33">
        <f t="shared" si="1046"/>
        <v>248000</v>
      </c>
      <c r="R5799" s="33">
        <f t="shared" si="1047"/>
        <v>1182922800</v>
      </c>
      <c r="S5799" s="31"/>
      <c r="T5799" s="30" t="str">
        <f t="shared" si="1048"/>
        <v>USD</v>
      </c>
      <c r="U5799" s="33">
        <v>0</v>
      </c>
      <c r="V5799" s="33">
        <v>0</v>
      </c>
      <c r="W5799" s="33">
        <v>0</v>
      </c>
      <c r="X5799" s="33">
        <f t="shared" si="1049"/>
        <v>248000</v>
      </c>
      <c r="Y5799" s="33">
        <f t="shared" si="1050"/>
        <v>248000</v>
      </c>
      <c r="Z5799" s="33">
        <f t="shared" si="1051"/>
        <v>1182922800</v>
      </c>
      <c r="AA5799" s="34">
        <f t="shared" si="1052"/>
        <v>0.0017057135307519031</v>
      </c>
      <c r="AB5799" s="33" t="s">
        <v>4533</v>
      </c>
      <c r="AC5799" s="68">
        <v>44958</v>
      </c>
      <c r="AD5799" s="31">
        <v>15</v>
      </c>
      <c r="AE5799" s="36">
        <f t="shared" si="1055"/>
        <v>44973</v>
      </c>
    </row>
    <row r="5800" spans="2:31" ht="14.5" hidden="1">
      <c r="B5800" s="48" t="s">
        <v>4734</v>
      </c>
      <c r="C5800" s="30" t="str">
        <f t="shared" si="1043"/>
        <v>(Proveedores estratégicos)</v>
      </c>
      <c r="D5800" s="31">
        <v>4</v>
      </c>
      <c r="E5800" s="71">
        <v>444445159</v>
      </c>
      <c r="F5800" s="30" t="s">
        <v>4717</v>
      </c>
      <c r="G5800" s="62" t="s">
        <v>4604</v>
      </c>
      <c r="H5800" s="59" t="s">
        <v>4744</v>
      </c>
      <c r="I5800" s="31" t="s">
        <v>62</v>
      </c>
      <c r="J5800" s="60">
        <v>207020.78999999998</v>
      </c>
      <c r="K5800" s="33">
        <f t="shared" si="1044"/>
        <v>207020.78999999998</v>
      </c>
      <c r="L5800" s="33">
        <f t="shared" si="1056"/>
        <v>987458115.18149996</v>
      </c>
      <c r="M5800" s="33">
        <v>0</v>
      </c>
      <c r="N5800" s="33">
        <v>0</v>
      </c>
      <c r="O5800" s="33">
        <v>0</v>
      </c>
      <c r="P5800" s="33">
        <f t="shared" si="1045"/>
        <v>207020.78999999998</v>
      </c>
      <c r="Q5800" s="33">
        <f t="shared" si="1046"/>
        <v>207020.78999999998</v>
      </c>
      <c r="R5800" s="33">
        <f t="shared" si="1047"/>
        <v>987458115.18149996</v>
      </c>
      <c r="S5800" s="31"/>
      <c r="T5800" s="30" t="str">
        <f t="shared" si="1048"/>
        <v>USD</v>
      </c>
      <c r="U5800" s="33">
        <v>0</v>
      </c>
      <c r="V5800" s="33">
        <v>0</v>
      </c>
      <c r="W5800" s="33">
        <v>0</v>
      </c>
      <c r="X5800" s="33">
        <f t="shared" si="1049"/>
        <v>207020.78999999998</v>
      </c>
      <c r="Y5800" s="33">
        <f t="shared" si="1050"/>
        <v>207020.78999999998</v>
      </c>
      <c r="Z5800" s="33">
        <f t="shared" si="1051"/>
        <v>987458115.18149996</v>
      </c>
      <c r="AA5800" s="34">
        <f t="shared" si="1052"/>
        <v>0.001423863559072372</v>
      </c>
      <c r="AB5800" s="33" t="s">
        <v>4533</v>
      </c>
      <c r="AC5800" s="68">
        <v>44958</v>
      </c>
      <c r="AD5800" s="31">
        <v>15</v>
      </c>
      <c r="AE5800" s="36">
        <f t="shared" si="1055"/>
        <v>44973</v>
      </c>
    </row>
    <row r="5801" spans="2:31" ht="14.5" hidden="1">
      <c r="B5801" s="48" t="s">
        <v>4734</v>
      </c>
      <c r="C5801" s="30" t="str">
        <f t="shared" si="1043"/>
        <v>(Proveedores estratégicos)</v>
      </c>
      <c r="D5801" s="31">
        <v>4</v>
      </c>
      <c r="E5801" s="71">
        <v>444445159</v>
      </c>
      <c r="F5801" s="30" t="s">
        <v>4717</v>
      </c>
      <c r="G5801" s="62" t="s">
        <v>4604</v>
      </c>
      <c r="H5801" s="59" t="s">
        <v>4722</v>
      </c>
      <c r="I5801" s="31" t="s">
        <v>62</v>
      </c>
      <c r="J5801" s="60">
        <v>552000</v>
      </c>
      <c r="K5801" s="33">
        <f t="shared" si="1044"/>
        <v>552000</v>
      </c>
      <c r="L5801" s="33">
        <f t="shared" si="1056"/>
        <v>2632957200</v>
      </c>
      <c r="M5801" s="33">
        <v>0</v>
      </c>
      <c r="N5801" s="33">
        <v>0</v>
      </c>
      <c r="O5801" s="33">
        <v>0</v>
      </c>
      <c r="P5801" s="33">
        <f t="shared" si="1045"/>
        <v>552000</v>
      </c>
      <c r="Q5801" s="33">
        <f t="shared" si="1046"/>
        <v>552000</v>
      </c>
      <c r="R5801" s="33">
        <f t="shared" si="1047"/>
        <v>2632957200</v>
      </c>
      <c r="S5801" s="31"/>
      <c r="T5801" s="30" t="str">
        <f t="shared" si="1048"/>
        <v>USD</v>
      </c>
      <c r="U5801" s="33">
        <v>0</v>
      </c>
      <c r="V5801" s="33">
        <v>0</v>
      </c>
      <c r="W5801" s="33">
        <v>0</v>
      </c>
      <c r="X5801" s="33">
        <f t="shared" si="1049"/>
        <v>552000</v>
      </c>
      <c r="Y5801" s="33">
        <f t="shared" si="1050"/>
        <v>552000</v>
      </c>
      <c r="Z5801" s="33">
        <f t="shared" si="1051"/>
        <v>2632957200</v>
      </c>
      <c r="AA5801" s="34">
        <f t="shared" si="1052"/>
        <v>0.0037965881813510102</v>
      </c>
      <c r="AB5801" s="33" t="s">
        <v>4533</v>
      </c>
      <c r="AC5801" s="68">
        <v>44958</v>
      </c>
      <c r="AD5801" s="31">
        <v>15</v>
      </c>
      <c r="AE5801" s="36">
        <f t="shared" si="1055"/>
        <v>44973</v>
      </c>
    </row>
    <row r="5802" spans="2:31" ht="14.5" hidden="1">
      <c r="B5802" s="57" t="s">
        <v>4745</v>
      </c>
      <c r="C5802" s="30" t="str">
        <f t="shared" si="1043"/>
        <v>(Proveedores estratégicos)</v>
      </c>
      <c r="D5802" s="31">
        <v>4</v>
      </c>
      <c r="E5802" s="71">
        <v>444445196</v>
      </c>
      <c r="F5802" s="30" t="s">
        <v>4717</v>
      </c>
      <c r="G5802" s="62" t="s">
        <v>4604</v>
      </c>
      <c r="H5802" s="50" t="s">
        <v>4623</v>
      </c>
      <c r="I5802" s="31" t="s">
        <v>62</v>
      </c>
      <c r="J5802" s="52">
        <v>4483671.60725113</v>
      </c>
      <c r="K5802" s="33">
        <f t="shared" si="1044"/>
        <v>4483671.60725113</v>
      </c>
      <c r="L5802" s="33">
        <f t="shared" si="1056"/>
        <v>21386441015.846806</v>
      </c>
      <c r="M5802" s="33">
        <v>0</v>
      </c>
      <c r="N5802" s="33">
        <v>0</v>
      </c>
      <c r="O5802" s="33">
        <v>0</v>
      </c>
      <c r="P5802" s="33">
        <f t="shared" si="1045"/>
        <v>4483671.60725113</v>
      </c>
      <c r="Q5802" s="33">
        <f t="shared" si="1046"/>
        <v>4483671.60725113</v>
      </c>
      <c r="R5802" s="33">
        <f t="shared" si="1047"/>
        <v>21386441015.846806</v>
      </c>
      <c r="S5802" s="31"/>
      <c r="T5802" s="30" t="str">
        <f t="shared" si="1048"/>
        <v>USD</v>
      </c>
      <c r="U5802" s="33">
        <v>0</v>
      </c>
      <c r="V5802" s="33">
        <v>0</v>
      </c>
      <c r="W5802" s="33">
        <v>0</v>
      </c>
      <c r="X5802" s="33">
        <f t="shared" si="1049"/>
        <v>4483671.60725113</v>
      </c>
      <c r="Y5802" s="33">
        <f t="shared" si="1050"/>
        <v>4483671.60725113</v>
      </c>
      <c r="Z5802" s="33">
        <f t="shared" si="1051"/>
        <v>21386441015.846806</v>
      </c>
      <c r="AA5802" s="34">
        <f t="shared" si="1052"/>
        <v>0.030838142451356396</v>
      </c>
      <c r="AB5802" s="33" t="s">
        <v>4533</v>
      </c>
      <c r="AC5802" s="72">
        <v>44561</v>
      </c>
      <c r="AD5802" s="31">
        <v>15</v>
      </c>
      <c r="AE5802" s="36">
        <f t="shared" si="1055"/>
        <v>44576</v>
      </c>
    </row>
    <row r="5803" spans="2:31" ht="14.5" hidden="1">
      <c r="B5803" s="48" t="s">
        <v>4745</v>
      </c>
      <c r="C5803" s="30" t="str">
        <f t="shared" si="1057" ref="C5803:C5829">+IF(D5803=1,$A$4,IF(D5803=2,$A$5,IF(D5803=3,$A$6,IF(D5803=4,$A$7,IF(D5803=5,$A$8,IF(D5803=6,$A$9,))))))</f>
        <v>(Proveedores estratégicos)</v>
      </c>
      <c r="D5803" s="31">
        <v>4</v>
      </c>
      <c r="E5803" s="71">
        <v>444445196</v>
      </c>
      <c r="F5803" s="30" t="s">
        <v>4717</v>
      </c>
      <c r="G5803" s="62" t="s">
        <v>4604</v>
      </c>
      <c r="H5803" s="51" t="s">
        <v>4746</v>
      </c>
      <c r="I5803" s="31" t="s">
        <v>62</v>
      </c>
      <c r="J5803" s="52">
        <v>167399.82000000001</v>
      </c>
      <c r="K5803" s="33">
        <f t="shared" si="1058" ref="K5803:K5829">+IF(I5803="USD",J5803,L5803/$L$3)</f>
        <v>167399.82000000001</v>
      </c>
      <c r="L5803" s="33">
        <f t="shared" si="1056"/>
        <v>798472031.42700005</v>
      </c>
      <c r="M5803" s="33">
        <v>0</v>
      </c>
      <c r="N5803" s="33">
        <v>0</v>
      </c>
      <c r="O5803" s="33">
        <v>0</v>
      </c>
      <c r="P5803" s="33">
        <f t="shared" si="1059" ref="P5803:P5829">+J5803+M5803</f>
        <v>167399.82000000001</v>
      </c>
      <c r="Q5803" s="33">
        <f t="shared" si="1060" ref="Q5803:Q5829">+K5803+N5803</f>
        <v>167399.82000000001</v>
      </c>
      <c r="R5803" s="33">
        <f t="shared" si="1061" ref="R5803:R5829">+L5803+O5803</f>
        <v>798472031.42700005</v>
      </c>
      <c r="S5803" s="31"/>
      <c r="T5803" s="30" t="str">
        <f t="shared" si="1062" ref="T5803:T5829">+I5803</f>
        <v>USD</v>
      </c>
      <c r="U5803" s="33">
        <v>0</v>
      </c>
      <c r="V5803" s="33">
        <v>0</v>
      </c>
      <c r="W5803" s="33">
        <v>0</v>
      </c>
      <c r="X5803" s="33">
        <f t="shared" si="1063" ref="X5803:X5829">+P5803+U5803</f>
        <v>167399.82000000001</v>
      </c>
      <c r="Y5803" s="33">
        <f t="shared" si="1064" ref="Y5803:Y5829">+Q5803+V5803</f>
        <v>167399.82000000001</v>
      </c>
      <c r="Z5803" s="33">
        <f t="shared" si="1065" ref="Z5803:Z5829">+R5803+W5803</f>
        <v>798472031.42700005</v>
      </c>
      <c r="AA5803" s="34">
        <f t="shared" si="1066" ref="AA5803:AA5829">+IF(D5803=1,Z5803/$C$4,IF(D5803=2,Z5803/$C$5,IF(D5803=3,Z5803/$C$6,IF(D5803=4,Z5803/$C$7,IF(D5803=5,Z5803/$C$8,IF(D5803=6,Z5803/$C$9))))))</f>
        <v>0.0011513553952396493</v>
      </c>
      <c r="AB5803" s="33" t="s">
        <v>4533</v>
      </c>
      <c r="AC5803" s="64">
        <v>44743</v>
      </c>
      <c r="AD5803" s="31">
        <v>15</v>
      </c>
      <c r="AE5803" s="36">
        <f t="shared" si="1055"/>
        <v>44758</v>
      </c>
    </row>
    <row r="5804" spans="2:31" ht="14.5" hidden="1">
      <c r="B5804" s="48" t="s">
        <v>4745</v>
      </c>
      <c r="C5804" s="30" t="str">
        <f t="shared" si="1057"/>
        <v>(Proveedores estratégicos)</v>
      </c>
      <c r="D5804" s="31">
        <v>4</v>
      </c>
      <c r="E5804" s="71">
        <v>444445196</v>
      </c>
      <c r="F5804" s="30" t="s">
        <v>4717</v>
      </c>
      <c r="G5804" s="62" t="s">
        <v>4604</v>
      </c>
      <c r="H5804" s="51" t="s">
        <v>4747</v>
      </c>
      <c r="I5804" s="31" t="s">
        <v>62</v>
      </c>
      <c r="J5804" s="52">
        <v>135018.91</v>
      </c>
      <c r="K5804" s="33">
        <f t="shared" si="1058"/>
        <v>135018.91</v>
      </c>
      <c r="L5804" s="33">
        <f t="shared" si="1056"/>
        <v>644019947.86350012</v>
      </c>
      <c r="M5804" s="33">
        <v>0</v>
      </c>
      <c r="N5804" s="33">
        <v>0</v>
      </c>
      <c r="O5804" s="33">
        <v>0</v>
      </c>
      <c r="P5804" s="33">
        <f t="shared" si="1059"/>
        <v>135018.91</v>
      </c>
      <c r="Q5804" s="33">
        <f t="shared" si="1060"/>
        <v>135018.91</v>
      </c>
      <c r="R5804" s="33">
        <f t="shared" si="1061"/>
        <v>644019947.86350012</v>
      </c>
      <c r="S5804" s="31"/>
      <c r="T5804" s="30" t="str">
        <f t="shared" si="1062"/>
        <v>USD</v>
      </c>
      <c r="U5804" s="33">
        <v>0</v>
      </c>
      <c r="V5804" s="33">
        <v>0</v>
      </c>
      <c r="W5804" s="33">
        <v>0</v>
      </c>
      <c r="X5804" s="33">
        <f t="shared" si="1063"/>
        <v>135018.91</v>
      </c>
      <c r="Y5804" s="33">
        <f t="shared" si="1064"/>
        <v>135018.91</v>
      </c>
      <c r="Z5804" s="33">
        <f t="shared" si="1065"/>
        <v>644019947.86350012</v>
      </c>
      <c r="AA5804" s="34">
        <f t="shared" si="1066"/>
        <v>0.00092864347457408656</v>
      </c>
      <c r="AB5804" s="33" t="s">
        <v>4533</v>
      </c>
      <c r="AC5804" s="64">
        <v>44756</v>
      </c>
      <c r="AD5804" s="31">
        <v>15</v>
      </c>
      <c r="AE5804" s="36">
        <f t="shared" si="1055"/>
        <v>44771</v>
      </c>
    </row>
    <row r="5805" spans="2:31" ht="14.5" hidden="1">
      <c r="B5805" s="48" t="s">
        <v>4745</v>
      </c>
      <c r="C5805" s="30" t="str">
        <f t="shared" si="1057"/>
        <v>(Proveedores estratégicos)</v>
      </c>
      <c r="D5805" s="31">
        <v>4</v>
      </c>
      <c r="E5805" s="71">
        <v>444445196</v>
      </c>
      <c r="F5805" s="30" t="s">
        <v>4717</v>
      </c>
      <c r="G5805" s="62" t="s">
        <v>4604</v>
      </c>
      <c r="H5805" s="51" t="s">
        <v>4748</v>
      </c>
      <c r="I5805" s="31" t="s">
        <v>62</v>
      </c>
      <c r="J5805" s="52">
        <v>135018.91</v>
      </c>
      <c r="K5805" s="33">
        <f t="shared" si="1058"/>
        <v>135018.91</v>
      </c>
      <c r="L5805" s="33">
        <f t="shared" si="1056"/>
        <v>644019947.86350012</v>
      </c>
      <c r="M5805" s="33">
        <v>0</v>
      </c>
      <c r="N5805" s="33">
        <v>0</v>
      </c>
      <c r="O5805" s="33">
        <v>0</v>
      </c>
      <c r="P5805" s="33">
        <f t="shared" si="1059"/>
        <v>135018.91</v>
      </c>
      <c r="Q5805" s="33">
        <f t="shared" si="1060"/>
        <v>135018.91</v>
      </c>
      <c r="R5805" s="33">
        <f t="shared" si="1061"/>
        <v>644019947.86350012</v>
      </c>
      <c r="S5805" s="31"/>
      <c r="T5805" s="30" t="str">
        <f t="shared" si="1062"/>
        <v>USD</v>
      </c>
      <c r="U5805" s="33">
        <v>0</v>
      </c>
      <c r="V5805" s="33">
        <v>0</v>
      </c>
      <c r="W5805" s="33">
        <v>0</v>
      </c>
      <c r="X5805" s="33">
        <f t="shared" si="1063"/>
        <v>135018.91</v>
      </c>
      <c r="Y5805" s="33">
        <f t="shared" si="1064"/>
        <v>135018.91</v>
      </c>
      <c r="Z5805" s="33">
        <f t="shared" si="1065"/>
        <v>644019947.86350012</v>
      </c>
      <c r="AA5805" s="34">
        <f t="shared" si="1066"/>
        <v>0.00092864347457408656</v>
      </c>
      <c r="AB5805" s="33" t="s">
        <v>4533</v>
      </c>
      <c r="AC5805" s="64">
        <v>44778</v>
      </c>
      <c r="AD5805" s="31">
        <v>15</v>
      </c>
      <c r="AE5805" s="36">
        <f t="shared" si="1055"/>
        <v>44793</v>
      </c>
    </row>
    <row r="5806" spans="2:31" ht="14.5" hidden="1">
      <c r="B5806" s="48" t="s">
        <v>4745</v>
      </c>
      <c r="C5806" s="30" t="str">
        <f t="shared" si="1057"/>
        <v>(Proveedores estratégicos)</v>
      </c>
      <c r="D5806" s="31">
        <v>4</v>
      </c>
      <c r="E5806" s="71">
        <v>444445196</v>
      </c>
      <c r="F5806" s="30" t="s">
        <v>4717</v>
      </c>
      <c r="G5806" s="62" t="s">
        <v>4604</v>
      </c>
      <c r="H5806" s="51" t="s">
        <v>4749</v>
      </c>
      <c r="I5806" s="31" t="s">
        <v>62</v>
      </c>
      <c r="J5806" s="52">
        <v>83699.700000000012</v>
      </c>
      <c r="K5806" s="33">
        <f t="shared" si="1058"/>
        <v>83699.700000000012</v>
      </c>
      <c r="L5806" s="33">
        <f t="shared" si="1056"/>
        <v>399235014.04500008</v>
      </c>
      <c r="M5806" s="33">
        <v>0</v>
      </c>
      <c r="N5806" s="33">
        <v>0</v>
      </c>
      <c r="O5806" s="33">
        <v>0</v>
      </c>
      <c r="P5806" s="33">
        <f t="shared" si="1059"/>
        <v>83699.700000000012</v>
      </c>
      <c r="Q5806" s="33">
        <f t="shared" si="1060"/>
        <v>83699.700000000012</v>
      </c>
      <c r="R5806" s="33">
        <f t="shared" si="1061"/>
        <v>399235014.04500008</v>
      </c>
      <c r="S5806" s="31"/>
      <c r="T5806" s="30" t="str">
        <f t="shared" si="1062"/>
        <v>USD</v>
      </c>
      <c r="U5806" s="33">
        <v>0</v>
      </c>
      <c r="V5806" s="33">
        <v>0</v>
      </c>
      <c r="W5806" s="33">
        <v>0</v>
      </c>
      <c r="X5806" s="33">
        <f t="shared" si="1063"/>
        <v>83699.700000000012</v>
      </c>
      <c r="Y5806" s="33">
        <f t="shared" si="1064"/>
        <v>83699.700000000012</v>
      </c>
      <c r="Z5806" s="33">
        <f t="shared" si="1065"/>
        <v>399235014.04500008</v>
      </c>
      <c r="AA5806" s="34">
        <f t="shared" si="1066"/>
        <v>0.00057567625326562539</v>
      </c>
      <c r="AB5806" s="33" t="s">
        <v>4533</v>
      </c>
      <c r="AC5806" s="64">
        <v>44810</v>
      </c>
      <c r="AD5806" s="31">
        <v>15</v>
      </c>
      <c r="AE5806" s="36">
        <f t="shared" si="1055"/>
        <v>44825</v>
      </c>
    </row>
    <row r="5807" spans="2:31" ht="14.5" hidden="1">
      <c r="B5807" s="48" t="s">
        <v>4745</v>
      </c>
      <c r="C5807" s="30" t="str">
        <f t="shared" si="1057"/>
        <v>(Proveedores estratégicos)</v>
      </c>
      <c r="D5807" s="31">
        <v>4</v>
      </c>
      <c r="E5807" s="71">
        <v>444445196</v>
      </c>
      <c r="F5807" s="30" t="s">
        <v>4717</v>
      </c>
      <c r="G5807" s="62" t="s">
        <v>4604</v>
      </c>
      <c r="H5807" s="51" t="s">
        <v>4750</v>
      </c>
      <c r="I5807" s="31" t="s">
        <v>62</v>
      </c>
      <c r="J5807" s="52">
        <v>83699.700000000012</v>
      </c>
      <c r="K5807" s="33">
        <f t="shared" si="1058"/>
        <v>83699.700000000012</v>
      </c>
      <c r="L5807" s="33">
        <f t="shared" si="1056"/>
        <v>399235014.04500008</v>
      </c>
      <c r="M5807" s="33">
        <v>0</v>
      </c>
      <c r="N5807" s="33">
        <v>0</v>
      </c>
      <c r="O5807" s="33">
        <v>0</v>
      </c>
      <c r="P5807" s="33">
        <f t="shared" si="1059"/>
        <v>83699.700000000012</v>
      </c>
      <c r="Q5807" s="33">
        <f t="shared" si="1060"/>
        <v>83699.700000000012</v>
      </c>
      <c r="R5807" s="33">
        <f t="shared" si="1061"/>
        <v>399235014.04500008</v>
      </c>
      <c r="S5807" s="31"/>
      <c r="T5807" s="30" t="str">
        <f t="shared" si="1062"/>
        <v>USD</v>
      </c>
      <c r="U5807" s="33">
        <v>0</v>
      </c>
      <c r="V5807" s="33">
        <v>0</v>
      </c>
      <c r="W5807" s="33">
        <v>0</v>
      </c>
      <c r="X5807" s="33">
        <f t="shared" si="1063"/>
        <v>83699.700000000012</v>
      </c>
      <c r="Y5807" s="33">
        <f t="shared" si="1064"/>
        <v>83699.700000000012</v>
      </c>
      <c r="Z5807" s="33">
        <f t="shared" si="1065"/>
        <v>399235014.04500008</v>
      </c>
      <c r="AA5807" s="34">
        <f t="shared" si="1066"/>
        <v>0.00057567625326562539</v>
      </c>
      <c r="AB5807" s="33" t="s">
        <v>4533</v>
      </c>
      <c r="AC5807" s="64">
        <v>44838</v>
      </c>
      <c r="AD5807" s="31">
        <v>15</v>
      </c>
      <c r="AE5807" s="36">
        <f t="shared" si="1055"/>
        <v>44853</v>
      </c>
    </row>
    <row r="5808" spans="2:31" ht="14.5" hidden="1">
      <c r="B5808" s="48" t="s">
        <v>4745</v>
      </c>
      <c r="C5808" s="30" t="str">
        <f t="shared" si="1057"/>
        <v>(Proveedores estratégicos)</v>
      </c>
      <c r="D5808" s="31">
        <v>4</v>
      </c>
      <c r="E5808" s="71">
        <v>444445196</v>
      </c>
      <c r="F5808" s="30" t="s">
        <v>4717</v>
      </c>
      <c r="G5808" s="62" t="s">
        <v>4604</v>
      </c>
      <c r="H5808" s="51" t="s">
        <v>4751</v>
      </c>
      <c r="I5808" s="31" t="s">
        <v>62</v>
      </c>
      <c r="J5808" s="52">
        <v>83699.820000000007</v>
      </c>
      <c r="K5808" s="33">
        <f t="shared" si="1058"/>
        <v>83699.820000000007</v>
      </c>
      <c r="L5808" s="33">
        <f t="shared" si="1056"/>
        <v>399235586.42700005</v>
      </c>
      <c r="M5808" s="33">
        <v>0</v>
      </c>
      <c r="N5808" s="33">
        <v>0</v>
      </c>
      <c r="O5808" s="33">
        <v>0</v>
      </c>
      <c r="P5808" s="33">
        <f t="shared" si="1059"/>
        <v>83699.820000000007</v>
      </c>
      <c r="Q5808" s="33">
        <f t="shared" si="1060"/>
        <v>83699.820000000007</v>
      </c>
      <c r="R5808" s="33">
        <f t="shared" si="1061"/>
        <v>399235586.42700005</v>
      </c>
      <c r="S5808" s="31"/>
      <c r="T5808" s="30" t="str">
        <f t="shared" si="1062"/>
        <v>USD</v>
      </c>
      <c r="U5808" s="33">
        <v>0</v>
      </c>
      <c r="V5808" s="33">
        <v>0</v>
      </c>
      <c r="W5808" s="33">
        <v>0</v>
      </c>
      <c r="X5808" s="33">
        <f t="shared" si="1063"/>
        <v>83699.820000000007</v>
      </c>
      <c r="Y5808" s="33">
        <f t="shared" si="1064"/>
        <v>83699.820000000007</v>
      </c>
      <c r="Z5808" s="33">
        <f t="shared" si="1065"/>
        <v>399235586.42700005</v>
      </c>
      <c r="AA5808" s="34">
        <f t="shared" si="1066"/>
        <v>0.00057567707861088215</v>
      </c>
      <c r="AB5808" s="33" t="s">
        <v>4533</v>
      </c>
      <c r="AC5808" s="64">
        <v>44868</v>
      </c>
      <c r="AD5808" s="31">
        <v>15</v>
      </c>
      <c r="AE5808" s="36">
        <f t="shared" si="1055"/>
        <v>44883</v>
      </c>
    </row>
    <row r="5809" spans="2:31" ht="14.5" hidden="1">
      <c r="B5809" s="48" t="s">
        <v>4745</v>
      </c>
      <c r="C5809" s="30" t="str">
        <f t="shared" si="1057"/>
        <v>(Proveedores estratégicos)</v>
      </c>
      <c r="D5809" s="31">
        <v>4</v>
      </c>
      <c r="E5809" s="71">
        <v>444445196</v>
      </c>
      <c r="F5809" s="30" t="s">
        <v>4717</v>
      </c>
      <c r="G5809" s="62" t="s">
        <v>4604</v>
      </c>
      <c r="H5809" s="51" t="s">
        <v>4752</v>
      </c>
      <c r="I5809" s="31" t="s">
        <v>62</v>
      </c>
      <c r="J5809" s="52">
        <v>270037.82000000001</v>
      </c>
      <c r="K5809" s="33">
        <f t="shared" si="1058"/>
        <v>270037.82000000001</v>
      </c>
      <c r="L5809" s="33">
        <f t="shared" si="1056"/>
        <v>1288039895.7270002</v>
      </c>
      <c r="M5809" s="52">
        <v>20140.07270967944</v>
      </c>
      <c r="N5809" s="55">
        <f>+M5809</f>
        <v>20140.07270967944</v>
      </c>
      <c r="O5809" s="56">
        <f>+M5809*$L$3</f>
        <v>96065125.814264476</v>
      </c>
      <c r="P5809" s="33">
        <f t="shared" si="1059"/>
        <v>290177.89270967944</v>
      </c>
      <c r="Q5809" s="33">
        <f t="shared" si="1060"/>
        <v>290177.89270967944</v>
      </c>
      <c r="R5809" s="33">
        <f t="shared" si="1061"/>
        <v>1384105021.5412648</v>
      </c>
      <c r="S5809" s="31"/>
      <c r="T5809" s="30" t="str">
        <f t="shared" si="1062"/>
        <v>USD</v>
      </c>
      <c r="U5809" s="33">
        <v>0</v>
      </c>
      <c r="V5809" s="33">
        <v>0</v>
      </c>
      <c r="W5809" s="33">
        <v>0</v>
      </c>
      <c r="X5809" s="33">
        <f t="shared" si="1063"/>
        <v>290177.89270967944</v>
      </c>
      <c r="Y5809" s="33">
        <f t="shared" si="1064"/>
        <v>290177.89270967944</v>
      </c>
      <c r="Z5809" s="33">
        <f t="shared" si="1065"/>
        <v>1384105021.5412648</v>
      </c>
      <c r="AA5809" s="34">
        <f t="shared" si="1066"/>
        <v>0.001995807894838606</v>
      </c>
      <c r="AB5809" s="33" t="s">
        <v>4533</v>
      </c>
      <c r="AC5809" s="64">
        <v>44932</v>
      </c>
      <c r="AD5809" s="31">
        <v>15</v>
      </c>
      <c r="AE5809" s="36">
        <f t="shared" si="1055"/>
        <v>44947</v>
      </c>
    </row>
    <row r="5810" spans="2:31" ht="14.5" hidden="1">
      <c r="B5810" s="48" t="s">
        <v>4745</v>
      </c>
      <c r="C5810" s="30" t="str">
        <f t="shared" si="1057"/>
        <v>(Proveedores estratégicos)</v>
      </c>
      <c r="D5810" s="31">
        <v>4</v>
      </c>
      <c r="E5810" s="71">
        <v>444445196</v>
      </c>
      <c r="F5810" s="30" t="s">
        <v>4717</v>
      </c>
      <c r="G5810" s="62" t="s">
        <v>4604</v>
      </c>
      <c r="H5810" s="50" t="s">
        <v>4589</v>
      </c>
      <c r="I5810" s="31" t="s">
        <v>62</v>
      </c>
      <c r="J5810" s="52">
        <v>0</v>
      </c>
      <c r="K5810" s="33">
        <f t="shared" si="1058"/>
        <v>0</v>
      </c>
      <c r="L5810" s="33">
        <f t="shared" si="1056"/>
        <v>0</v>
      </c>
      <c r="M5810" s="52">
        <v>11786.60301006893</v>
      </c>
      <c r="N5810" s="55">
        <f>+M5810</f>
        <v>11786.60301006893</v>
      </c>
      <c r="O5810" s="56">
        <f>+M5810*$L$3</f>
        <v>56220328.367577285</v>
      </c>
      <c r="P5810" s="33">
        <f t="shared" si="1059"/>
        <v>11786.60301006893</v>
      </c>
      <c r="Q5810" s="33">
        <f t="shared" si="1060"/>
        <v>11786.60301006893</v>
      </c>
      <c r="R5810" s="33">
        <f t="shared" si="1061"/>
        <v>56220328.367577285</v>
      </c>
      <c r="S5810" s="31"/>
      <c r="T5810" s="30" t="str">
        <f t="shared" si="1062"/>
        <v>USD</v>
      </c>
      <c r="U5810" s="33">
        <v>0</v>
      </c>
      <c r="V5810" s="33">
        <v>0</v>
      </c>
      <c r="W5810" s="33">
        <v>0</v>
      </c>
      <c r="X5810" s="33">
        <f t="shared" si="1063"/>
        <v>11786.60301006893</v>
      </c>
      <c r="Y5810" s="33">
        <f t="shared" si="1064"/>
        <v>11786.60301006893</v>
      </c>
      <c r="Z5810" s="33">
        <f t="shared" si="1065"/>
        <v>56220328.367577285</v>
      </c>
      <c r="AA5810" s="34">
        <f t="shared" si="1066"/>
        <v>8.1066807402724526E-05</v>
      </c>
      <c r="AB5810" s="33" t="s">
        <v>4533</v>
      </c>
      <c r="AC5810" s="64">
        <v>44926</v>
      </c>
      <c r="AD5810" s="31">
        <v>15</v>
      </c>
      <c r="AE5810" s="36">
        <f t="shared" si="1055"/>
        <v>44941</v>
      </c>
    </row>
    <row r="5811" spans="2:31" ht="14.5" hidden="1">
      <c r="B5811" s="57" t="s">
        <v>4745</v>
      </c>
      <c r="C5811" s="30" t="str">
        <f t="shared" si="1057"/>
        <v>(Proveedores estratégicos)</v>
      </c>
      <c r="D5811" s="31">
        <v>4</v>
      </c>
      <c r="E5811" s="71">
        <v>444445196</v>
      </c>
      <c r="F5811" s="30" t="s">
        <v>4717</v>
      </c>
      <c r="G5811" s="62" t="s">
        <v>4604</v>
      </c>
      <c r="H5811" s="50" t="s">
        <v>4589</v>
      </c>
      <c r="I5811" s="31" t="s">
        <v>62</v>
      </c>
      <c r="J5811" s="52">
        <v>0</v>
      </c>
      <c r="K5811" s="33">
        <f t="shared" si="1058"/>
        <v>0</v>
      </c>
      <c r="L5811" s="33">
        <f t="shared" si="1056"/>
        <v>0</v>
      </c>
      <c r="M5811" s="33">
        <v>0</v>
      </c>
      <c r="N5811" s="33">
        <v>0</v>
      </c>
      <c r="O5811" s="33">
        <v>0</v>
      </c>
      <c r="P5811" s="33">
        <f t="shared" si="1059"/>
        <v>0</v>
      </c>
      <c r="Q5811" s="33">
        <f t="shared" si="1060"/>
        <v>0</v>
      </c>
      <c r="R5811" s="33">
        <f t="shared" si="1061"/>
        <v>0</v>
      </c>
      <c r="S5811" s="31"/>
      <c r="T5811" s="30" t="str">
        <f t="shared" si="1062"/>
        <v>USD</v>
      </c>
      <c r="U5811" s="33">
        <v>0</v>
      </c>
      <c r="V5811" s="33">
        <v>0</v>
      </c>
      <c r="W5811" s="33">
        <v>0</v>
      </c>
      <c r="X5811" s="33">
        <f t="shared" si="1063"/>
        <v>0</v>
      </c>
      <c r="Y5811" s="33">
        <f t="shared" si="1064"/>
        <v>0</v>
      </c>
      <c r="Z5811" s="33">
        <f t="shared" si="1065"/>
        <v>0</v>
      </c>
      <c r="AA5811" s="34">
        <f t="shared" si="1066"/>
        <v>0</v>
      </c>
      <c r="AB5811" s="33" t="s">
        <v>4533</v>
      </c>
      <c r="AC5811" s="64">
        <v>44926</v>
      </c>
      <c r="AD5811" s="31">
        <v>15</v>
      </c>
      <c r="AE5811" s="36">
        <f t="shared" si="1055"/>
        <v>44941</v>
      </c>
    </row>
    <row r="5812" spans="2:31" ht="14.5" hidden="1">
      <c r="B5812" s="57" t="s">
        <v>4745</v>
      </c>
      <c r="C5812" s="30" t="str">
        <f t="shared" si="1057"/>
        <v>(Proveedores estratégicos)</v>
      </c>
      <c r="D5812" s="31">
        <v>4</v>
      </c>
      <c r="E5812" s="71">
        <v>444445196</v>
      </c>
      <c r="F5812" s="30" t="s">
        <v>4717</v>
      </c>
      <c r="G5812" s="62" t="s">
        <v>4604</v>
      </c>
      <c r="H5812" s="50" t="s">
        <v>4753</v>
      </c>
      <c r="I5812" s="31" t="s">
        <v>62</v>
      </c>
      <c r="J5812" s="52">
        <v>220642.46999999997</v>
      </c>
      <c r="K5812" s="33">
        <f t="shared" si="1058"/>
        <v>220642.46999999997</v>
      </c>
      <c r="L5812" s="33">
        <f t="shared" si="1056"/>
        <v>1052431485.5294999</v>
      </c>
      <c r="M5812" s="33">
        <v>0</v>
      </c>
      <c r="N5812" s="33">
        <v>0</v>
      </c>
      <c r="O5812" s="33">
        <v>0</v>
      </c>
      <c r="P5812" s="33">
        <f t="shared" si="1059"/>
        <v>220642.46999999997</v>
      </c>
      <c r="Q5812" s="33">
        <f t="shared" si="1060"/>
        <v>220642.46999999997</v>
      </c>
      <c r="R5812" s="33">
        <f t="shared" si="1061"/>
        <v>1052431485.5294999</v>
      </c>
      <c r="S5812" s="31"/>
      <c r="T5812" s="30" t="str">
        <f t="shared" si="1062"/>
        <v>USD</v>
      </c>
      <c r="U5812" s="33">
        <v>0</v>
      </c>
      <c r="V5812" s="33">
        <v>0</v>
      </c>
      <c r="W5812" s="33">
        <v>0</v>
      </c>
      <c r="X5812" s="33">
        <f t="shared" si="1063"/>
        <v>220642.46999999997</v>
      </c>
      <c r="Y5812" s="33">
        <f t="shared" si="1064"/>
        <v>220642.46999999997</v>
      </c>
      <c r="Z5812" s="33">
        <f t="shared" si="1065"/>
        <v>1052431485.5294999</v>
      </c>
      <c r="AA5812" s="34">
        <f t="shared" si="1066"/>
        <v>0.0015175518005545194</v>
      </c>
      <c r="AB5812" s="33" t="s">
        <v>4533</v>
      </c>
      <c r="AC5812" s="64">
        <v>44935</v>
      </c>
      <c r="AD5812" s="31">
        <v>15</v>
      </c>
      <c r="AE5812" s="36">
        <f t="shared" si="1055"/>
        <v>44950</v>
      </c>
    </row>
    <row r="5813" spans="2:31" ht="14.5" hidden="1">
      <c r="B5813" s="48" t="s">
        <v>4745</v>
      </c>
      <c r="C5813" s="30" t="str">
        <f t="shared" si="1057"/>
        <v>(Proveedores estratégicos)</v>
      </c>
      <c r="D5813" s="31">
        <v>4</v>
      </c>
      <c r="E5813" s="71">
        <v>444445196</v>
      </c>
      <c r="F5813" s="30" t="s">
        <v>4717</v>
      </c>
      <c r="G5813" s="62" t="s">
        <v>4604</v>
      </c>
      <c r="H5813" s="59" t="s">
        <v>4754</v>
      </c>
      <c r="I5813" s="31" t="s">
        <v>62</v>
      </c>
      <c r="J5813" s="60">
        <v>270037.82000000001</v>
      </c>
      <c r="K5813" s="33">
        <f t="shared" si="1058"/>
        <v>270037.82000000001</v>
      </c>
      <c r="L5813" s="33">
        <f t="shared" si="1056"/>
        <v>1288039895.7270002</v>
      </c>
      <c r="M5813" s="33">
        <v>0</v>
      </c>
      <c r="N5813" s="33">
        <v>0</v>
      </c>
      <c r="O5813" s="33">
        <v>0</v>
      </c>
      <c r="P5813" s="33">
        <f t="shared" si="1059"/>
        <v>270037.82000000001</v>
      </c>
      <c r="Q5813" s="33">
        <f t="shared" si="1060"/>
        <v>270037.82000000001</v>
      </c>
      <c r="R5813" s="33">
        <f t="shared" si="1061"/>
        <v>1288039895.7270002</v>
      </c>
      <c r="S5813" s="31"/>
      <c r="T5813" s="30" t="str">
        <f t="shared" si="1062"/>
        <v>USD</v>
      </c>
      <c r="U5813" s="33">
        <v>0</v>
      </c>
      <c r="V5813" s="33">
        <v>0</v>
      </c>
      <c r="W5813" s="33">
        <v>0</v>
      </c>
      <c r="X5813" s="33">
        <f t="shared" si="1063"/>
        <v>270037.82000000001</v>
      </c>
      <c r="Y5813" s="33">
        <f t="shared" si="1064"/>
        <v>270037.82000000001</v>
      </c>
      <c r="Z5813" s="33">
        <f t="shared" si="1065"/>
        <v>1288039895.7270002</v>
      </c>
      <c r="AA5813" s="34">
        <f t="shared" si="1066"/>
        <v>0.0018572869491481731</v>
      </c>
      <c r="AB5813" s="33" t="s">
        <v>4533</v>
      </c>
      <c r="AC5813" s="73">
        <v>44958</v>
      </c>
      <c r="AD5813" s="31">
        <v>15</v>
      </c>
      <c r="AE5813" s="36">
        <f t="shared" si="1055"/>
        <v>44973</v>
      </c>
    </row>
    <row r="5814" spans="2:31" ht="14.5" hidden="1">
      <c r="B5814" s="48" t="s">
        <v>4745</v>
      </c>
      <c r="C5814" s="30" t="str">
        <f t="shared" si="1057"/>
        <v>(Proveedores estratégicos)</v>
      </c>
      <c r="D5814" s="31">
        <v>4</v>
      </c>
      <c r="E5814" s="71">
        <v>444445196</v>
      </c>
      <c r="F5814" s="30" t="s">
        <v>4717</v>
      </c>
      <c r="G5814" s="62" t="s">
        <v>4604</v>
      </c>
      <c r="H5814" s="59" t="s">
        <v>4755</v>
      </c>
      <c r="I5814" s="31" t="s">
        <v>62</v>
      </c>
      <c r="J5814" s="60">
        <v>223557.45000000001</v>
      </c>
      <c r="K5814" s="33">
        <f t="shared" si="1058"/>
        <v>223557.45000000001</v>
      </c>
      <c r="L5814" s="33">
        <f t="shared" si="1056"/>
        <v>1066335502.8825002</v>
      </c>
      <c r="M5814" s="33">
        <v>0</v>
      </c>
      <c r="N5814" s="33">
        <v>0</v>
      </c>
      <c r="O5814" s="33">
        <v>0</v>
      </c>
      <c r="P5814" s="33">
        <f t="shared" si="1059"/>
        <v>223557.45000000001</v>
      </c>
      <c r="Q5814" s="33">
        <f t="shared" si="1060"/>
        <v>223557.45000000001</v>
      </c>
      <c r="R5814" s="33">
        <f t="shared" si="1061"/>
        <v>1066335502.8825002</v>
      </c>
      <c r="S5814" s="31"/>
      <c r="T5814" s="30" t="str">
        <f t="shared" si="1062"/>
        <v>USD</v>
      </c>
      <c r="U5814" s="33">
        <v>0</v>
      </c>
      <c r="V5814" s="33">
        <v>0</v>
      </c>
      <c r="W5814" s="33">
        <v>0</v>
      </c>
      <c r="X5814" s="33">
        <f t="shared" si="1063"/>
        <v>223557.45000000001</v>
      </c>
      <c r="Y5814" s="33">
        <f t="shared" si="1064"/>
        <v>223557.45000000001</v>
      </c>
      <c r="Z5814" s="33">
        <f t="shared" si="1065"/>
        <v>1066335502.8825002</v>
      </c>
      <c r="AA5814" s="34">
        <f t="shared" si="1066"/>
        <v>0.0015376006748604519</v>
      </c>
      <c r="AB5814" s="33" t="s">
        <v>4533</v>
      </c>
      <c r="AC5814" s="73">
        <v>44958</v>
      </c>
      <c r="AD5814" s="31">
        <v>15</v>
      </c>
      <c r="AE5814" s="36">
        <f t="shared" si="1055"/>
        <v>44973</v>
      </c>
    </row>
    <row r="5815" spans="2:31" ht="14.5" hidden="1">
      <c r="B5815" s="48" t="s">
        <v>4745</v>
      </c>
      <c r="C5815" s="30" t="str">
        <f t="shared" si="1057"/>
        <v>(Proveedores estratégicos)</v>
      </c>
      <c r="D5815" s="31">
        <v>4</v>
      </c>
      <c r="E5815" s="71">
        <v>444445196</v>
      </c>
      <c r="F5815" s="30" t="s">
        <v>4717</v>
      </c>
      <c r="G5815" s="62" t="s">
        <v>4604</v>
      </c>
      <c r="H5815" s="59" t="s">
        <v>4722</v>
      </c>
      <c r="I5815" s="31" t="s">
        <v>62</v>
      </c>
      <c r="J5815" s="60">
        <v>565800</v>
      </c>
      <c r="K5815" s="33">
        <f t="shared" si="1058"/>
        <v>565800</v>
      </c>
      <c r="L5815" s="33">
        <f t="shared" si="1056"/>
        <v>2698781130</v>
      </c>
      <c r="M5815" s="33">
        <v>0</v>
      </c>
      <c r="N5815" s="33">
        <v>0</v>
      </c>
      <c r="O5815" s="33">
        <v>0</v>
      </c>
      <c r="P5815" s="33">
        <f t="shared" si="1059"/>
        <v>565800</v>
      </c>
      <c r="Q5815" s="33">
        <f t="shared" si="1060"/>
        <v>565800</v>
      </c>
      <c r="R5815" s="33">
        <f t="shared" si="1061"/>
        <v>2698781130</v>
      </c>
      <c r="S5815" s="31"/>
      <c r="T5815" s="30" t="str">
        <f t="shared" si="1062"/>
        <v>USD</v>
      </c>
      <c r="U5815" s="33">
        <v>0</v>
      </c>
      <c r="V5815" s="33">
        <v>0</v>
      </c>
      <c r="W5815" s="33">
        <v>0</v>
      </c>
      <c r="X5815" s="33">
        <f t="shared" si="1063"/>
        <v>565800</v>
      </c>
      <c r="Y5815" s="33">
        <f t="shared" si="1064"/>
        <v>565800</v>
      </c>
      <c r="Z5815" s="33">
        <f t="shared" si="1065"/>
        <v>2698781130</v>
      </c>
      <c r="AA5815" s="34">
        <f t="shared" si="1066"/>
        <v>0.0038915028858847855</v>
      </c>
      <c r="AB5815" s="33" t="s">
        <v>4533</v>
      </c>
      <c r="AC5815" s="73">
        <v>44958</v>
      </c>
      <c r="AD5815" s="31">
        <v>15</v>
      </c>
      <c r="AE5815" s="36">
        <f t="shared" si="1055"/>
        <v>44973</v>
      </c>
    </row>
    <row r="5816" spans="2:31" ht="14.5" hidden="1">
      <c r="B5816" s="57" t="s">
        <v>4756</v>
      </c>
      <c r="C5816" s="30" t="str">
        <f t="shared" si="1057"/>
        <v>(Proveedores estratégicos)</v>
      </c>
      <c r="D5816" s="31">
        <v>4</v>
      </c>
      <c r="E5816" s="71">
        <v>444445301</v>
      </c>
      <c r="F5816" s="30" t="s">
        <v>4717</v>
      </c>
      <c r="G5816" s="62" t="s">
        <v>4604</v>
      </c>
      <c r="H5816" s="50" t="s">
        <v>4623</v>
      </c>
      <c r="I5816" s="31" t="s">
        <v>62</v>
      </c>
      <c r="J5816" s="52">
        <v>4414434.5942754019</v>
      </c>
      <c r="K5816" s="33">
        <f t="shared" si="1058"/>
        <v>4414434.5942754019</v>
      </c>
      <c r="L5816" s="33">
        <f t="shared" si="1056"/>
        <v>21056190849.504528</v>
      </c>
      <c r="M5816" s="33">
        <v>0</v>
      </c>
      <c r="N5816" s="33">
        <v>0</v>
      </c>
      <c r="O5816" s="33">
        <v>0</v>
      </c>
      <c r="P5816" s="33">
        <f t="shared" si="1059"/>
        <v>4414434.5942754019</v>
      </c>
      <c r="Q5816" s="33">
        <f t="shared" si="1060"/>
        <v>4414434.5942754019</v>
      </c>
      <c r="R5816" s="33">
        <f t="shared" si="1061"/>
        <v>21056190849.504528</v>
      </c>
      <c r="S5816" s="31"/>
      <c r="T5816" s="30" t="str">
        <f t="shared" si="1062"/>
        <v>USD</v>
      </c>
      <c r="U5816" s="33">
        <v>0</v>
      </c>
      <c r="V5816" s="33">
        <v>0</v>
      </c>
      <c r="W5816" s="33">
        <v>0</v>
      </c>
      <c r="X5816" s="33">
        <f t="shared" si="1063"/>
        <v>4414434.5942754019</v>
      </c>
      <c r="Y5816" s="33">
        <f t="shared" si="1064"/>
        <v>4414434.5942754019</v>
      </c>
      <c r="Z5816" s="33">
        <f t="shared" si="1065"/>
        <v>21056190849.504528</v>
      </c>
      <c r="AA5816" s="34">
        <f t="shared" si="1066"/>
        <v>0.030361938782559845</v>
      </c>
      <c r="AB5816" s="33" t="s">
        <v>4533</v>
      </c>
      <c r="AC5816" s="72">
        <v>44561</v>
      </c>
      <c r="AD5816" s="31">
        <v>15</v>
      </c>
      <c r="AE5816" s="36">
        <f t="shared" si="1055"/>
        <v>44576</v>
      </c>
    </row>
    <row r="5817" spans="2:31" ht="14.5" hidden="1">
      <c r="B5817" s="48" t="s">
        <v>4756</v>
      </c>
      <c r="C5817" s="30" t="str">
        <f t="shared" si="1057"/>
        <v>(Proveedores estratégicos)</v>
      </c>
      <c r="D5817" s="31">
        <v>4</v>
      </c>
      <c r="E5817" s="71">
        <v>444445301</v>
      </c>
      <c r="F5817" s="30" t="s">
        <v>4717</v>
      </c>
      <c r="G5817" s="62" t="s">
        <v>4604</v>
      </c>
      <c r="H5817" s="51" t="s">
        <v>4757</v>
      </c>
      <c r="I5817" s="31" t="s">
        <v>62</v>
      </c>
      <c r="J5817" s="52">
        <v>166174.89999999999</v>
      </c>
      <c r="K5817" s="33">
        <f t="shared" si="1058"/>
        <v>166174.89999999999</v>
      </c>
      <c r="L5817" s="33">
        <f t="shared" si="1056"/>
        <v>792629346.76499999</v>
      </c>
      <c r="M5817" s="33">
        <v>0</v>
      </c>
      <c r="N5817" s="33">
        <v>0</v>
      </c>
      <c r="O5817" s="33">
        <v>0</v>
      </c>
      <c r="P5817" s="33">
        <f t="shared" si="1059"/>
        <v>166174.89999999999</v>
      </c>
      <c r="Q5817" s="33">
        <f t="shared" si="1060"/>
        <v>166174.89999999999</v>
      </c>
      <c r="R5817" s="33">
        <f t="shared" si="1061"/>
        <v>792629346.76499999</v>
      </c>
      <c r="S5817" s="31"/>
      <c r="T5817" s="30" t="str">
        <f t="shared" si="1062"/>
        <v>USD</v>
      </c>
      <c r="U5817" s="33">
        <v>0</v>
      </c>
      <c r="V5817" s="33">
        <v>0</v>
      </c>
      <c r="W5817" s="33">
        <v>0</v>
      </c>
      <c r="X5817" s="33">
        <f t="shared" si="1063"/>
        <v>166174.89999999999</v>
      </c>
      <c r="Y5817" s="33">
        <f t="shared" si="1064"/>
        <v>166174.89999999999</v>
      </c>
      <c r="Z5817" s="33">
        <f t="shared" si="1065"/>
        <v>792629346.76499999</v>
      </c>
      <c r="AA5817" s="34">
        <f t="shared" si="1066"/>
        <v>0.0011429305459731628</v>
      </c>
      <c r="AB5817" s="33" t="s">
        <v>4533</v>
      </c>
      <c r="AC5817" s="64">
        <v>44743</v>
      </c>
      <c r="AD5817" s="31">
        <v>15</v>
      </c>
      <c r="AE5817" s="36">
        <f t="shared" si="1055"/>
        <v>44758</v>
      </c>
    </row>
    <row r="5818" spans="2:31" ht="14.5" hidden="1">
      <c r="B5818" s="48" t="s">
        <v>4756</v>
      </c>
      <c r="C5818" s="30" t="str">
        <f t="shared" si="1057"/>
        <v>(Proveedores estratégicos)</v>
      </c>
      <c r="D5818" s="31">
        <v>4</v>
      </c>
      <c r="E5818" s="71">
        <v>444445301</v>
      </c>
      <c r="F5818" s="30" t="s">
        <v>4717</v>
      </c>
      <c r="G5818" s="62" t="s">
        <v>4604</v>
      </c>
      <c r="H5818" s="51" t="s">
        <v>4758</v>
      </c>
      <c r="I5818" s="31" t="s">
        <v>62</v>
      </c>
      <c r="J5818" s="52">
        <v>228293.45000000001</v>
      </c>
      <c r="K5818" s="33">
        <f t="shared" si="1058"/>
        <v>228293.45000000001</v>
      </c>
      <c r="L5818" s="33">
        <f t="shared" si="1056"/>
        <v>1088925512.4825001</v>
      </c>
      <c r="M5818" s="33">
        <v>0</v>
      </c>
      <c r="N5818" s="33">
        <v>0</v>
      </c>
      <c r="O5818" s="33">
        <v>0</v>
      </c>
      <c r="P5818" s="33">
        <f t="shared" si="1059"/>
        <v>228293.45000000001</v>
      </c>
      <c r="Q5818" s="33">
        <f t="shared" si="1060"/>
        <v>228293.45000000001</v>
      </c>
      <c r="R5818" s="33">
        <f t="shared" si="1061"/>
        <v>1088925512.4825001</v>
      </c>
      <c r="S5818" s="31"/>
      <c r="T5818" s="30" t="str">
        <f t="shared" si="1062"/>
        <v>USD</v>
      </c>
      <c r="U5818" s="33">
        <v>0</v>
      </c>
      <c r="V5818" s="33">
        <v>0</v>
      </c>
      <c r="W5818" s="33">
        <v>0</v>
      </c>
      <c r="X5818" s="33">
        <f t="shared" si="1063"/>
        <v>228293.45000000001</v>
      </c>
      <c r="Y5818" s="33">
        <f t="shared" si="1064"/>
        <v>228293.45000000001</v>
      </c>
      <c r="Z5818" s="33">
        <f t="shared" si="1065"/>
        <v>1088925512.4825001</v>
      </c>
      <c r="AA5818" s="34">
        <f t="shared" si="1066"/>
        <v>0.001570174300996101</v>
      </c>
      <c r="AB5818" s="33" t="s">
        <v>4533</v>
      </c>
      <c r="AC5818" s="64">
        <v>44756</v>
      </c>
      <c r="AD5818" s="31">
        <v>15</v>
      </c>
      <c r="AE5818" s="36">
        <f t="shared" si="1055"/>
        <v>44771</v>
      </c>
    </row>
    <row r="5819" spans="2:31" ht="14.5" hidden="1">
      <c r="B5819" s="48" t="s">
        <v>4756</v>
      </c>
      <c r="C5819" s="30" t="str">
        <f t="shared" si="1057"/>
        <v>(Proveedores estratégicos)</v>
      </c>
      <c r="D5819" s="31">
        <v>4</v>
      </c>
      <c r="E5819" s="71">
        <v>444445301</v>
      </c>
      <c r="F5819" s="30" t="s">
        <v>4717</v>
      </c>
      <c r="G5819" s="62" t="s">
        <v>4604</v>
      </c>
      <c r="H5819" s="51" t="s">
        <v>4759</v>
      </c>
      <c r="I5819" s="31" t="s">
        <v>62</v>
      </c>
      <c r="J5819" s="52">
        <v>228293.45000000001</v>
      </c>
      <c r="K5819" s="33">
        <f t="shared" si="1058"/>
        <v>228293.45000000001</v>
      </c>
      <c r="L5819" s="33">
        <f t="shared" si="1056"/>
        <v>1088925512.4825001</v>
      </c>
      <c r="M5819" s="33">
        <v>0</v>
      </c>
      <c r="N5819" s="33">
        <v>0</v>
      </c>
      <c r="O5819" s="33">
        <v>0</v>
      </c>
      <c r="P5819" s="33">
        <f t="shared" si="1059"/>
        <v>228293.45000000001</v>
      </c>
      <c r="Q5819" s="33">
        <f t="shared" si="1060"/>
        <v>228293.45000000001</v>
      </c>
      <c r="R5819" s="33">
        <f t="shared" si="1061"/>
        <v>1088925512.4825001</v>
      </c>
      <c r="S5819" s="31"/>
      <c r="T5819" s="30" t="str">
        <f t="shared" si="1062"/>
        <v>USD</v>
      </c>
      <c r="U5819" s="33">
        <v>0</v>
      </c>
      <c r="V5819" s="33">
        <v>0</v>
      </c>
      <c r="W5819" s="33">
        <v>0</v>
      </c>
      <c r="X5819" s="33">
        <f t="shared" si="1063"/>
        <v>228293.45000000001</v>
      </c>
      <c r="Y5819" s="33">
        <f t="shared" si="1064"/>
        <v>228293.45000000001</v>
      </c>
      <c r="Z5819" s="33">
        <f t="shared" si="1065"/>
        <v>1088925512.4825001</v>
      </c>
      <c r="AA5819" s="34">
        <f t="shared" si="1066"/>
        <v>0.001570174300996101</v>
      </c>
      <c r="AB5819" s="33" t="s">
        <v>4533</v>
      </c>
      <c r="AC5819" s="64">
        <v>44778</v>
      </c>
      <c r="AD5819" s="31">
        <v>15</v>
      </c>
      <c r="AE5819" s="36">
        <f t="shared" si="1055"/>
        <v>44793</v>
      </c>
    </row>
    <row r="5820" spans="2:31" ht="14.5" hidden="1">
      <c r="B5820" s="48" t="s">
        <v>4756</v>
      </c>
      <c r="C5820" s="30" t="str">
        <f t="shared" si="1057"/>
        <v>(Proveedores estratégicos)</v>
      </c>
      <c r="D5820" s="31">
        <v>4</v>
      </c>
      <c r="E5820" s="71">
        <v>444445301</v>
      </c>
      <c r="F5820" s="30" t="s">
        <v>4717</v>
      </c>
      <c r="G5820" s="62" t="s">
        <v>4604</v>
      </c>
      <c r="H5820" s="51" t="s">
        <v>4760</v>
      </c>
      <c r="I5820" s="31" t="s">
        <v>62</v>
      </c>
      <c r="J5820" s="52">
        <v>83087.570000000036</v>
      </c>
      <c r="K5820" s="33">
        <f t="shared" si="1058"/>
        <v>83087.570000000036</v>
      </c>
      <c r="L5820" s="33">
        <f t="shared" si="1056"/>
        <v>396315245.7645002</v>
      </c>
      <c r="M5820" s="33">
        <v>0</v>
      </c>
      <c r="N5820" s="33">
        <v>0</v>
      </c>
      <c r="O5820" s="33">
        <v>0</v>
      </c>
      <c r="P5820" s="33">
        <f t="shared" si="1059"/>
        <v>83087.570000000036</v>
      </c>
      <c r="Q5820" s="33">
        <f t="shared" si="1060"/>
        <v>83087.570000000036</v>
      </c>
      <c r="R5820" s="33">
        <f t="shared" si="1061"/>
        <v>396315245.7645002</v>
      </c>
      <c r="S5820" s="31"/>
      <c r="T5820" s="30" t="str">
        <f t="shared" si="1062"/>
        <v>USD</v>
      </c>
      <c r="U5820" s="33">
        <v>0</v>
      </c>
      <c r="V5820" s="33">
        <v>0</v>
      </c>
      <c r="W5820" s="33">
        <v>0</v>
      </c>
      <c r="X5820" s="33">
        <f t="shared" si="1063"/>
        <v>83087.570000000036</v>
      </c>
      <c r="Y5820" s="33">
        <f t="shared" si="1064"/>
        <v>83087.570000000036</v>
      </c>
      <c r="Z5820" s="33">
        <f t="shared" si="1065"/>
        <v>396315245.7645002</v>
      </c>
      <c r="AA5820" s="34">
        <f t="shared" si="1066"/>
        <v>0.00057146609833183862</v>
      </c>
      <c r="AB5820" s="33" t="s">
        <v>4533</v>
      </c>
      <c r="AC5820" s="64">
        <v>44810</v>
      </c>
      <c r="AD5820" s="31">
        <v>15</v>
      </c>
      <c r="AE5820" s="36">
        <f t="shared" si="1055"/>
        <v>44825</v>
      </c>
    </row>
    <row r="5821" spans="2:31" ht="14.5" hidden="1">
      <c r="B5821" s="48" t="s">
        <v>4756</v>
      </c>
      <c r="C5821" s="30" t="str">
        <f t="shared" si="1057"/>
        <v>(Proveedores estratégicos)</v>
      </c>
      <c r="D5821" s="31">
        <v>4</v>
      </c>
      <c r="E5821" s="71">
        <v>444445301</v>
      </c>
      <c r="F5821" s="30" t="s">
        <v>4717</v>
      </c>
      <c r="G5821" s="62" t="s">
        <v>4604</v>
      </c>
      <c r="H5821" s="51" t="s">
        <v>4761</v>
      </c>
      <c r="I5821" s="31" t="s">
        <v>62</v>
      </c>
      <c r="J5821" s="52">
        <v>83087.560000000027</v>
      </c>
      <c r="K5821" s="33">
        <f t="shared" si="1058"/>
        <v>83087.560000000027</v>
      </c>
      <c r="L5821" s="33">
        <f t="shared" si="1056"/>
        <v>396315198.06600016</v>
      </c>
      <c r="M5821" s="33">
        <v>0</v>
      </c>
      <c r="N5821" s="33">
        <v>0</v>
      </c>
      <c r="O5821" s="33">
        <v>0</v>
      </c>
      <c r="P5821" s="33">
        <f t="shared" si="1059"/>
        <v>83087.560000000027</v>
      </c>
      <c r="Q5821" s="33">
        <f t="shared" si="1060"/>
        <v>83087.560000000027</v>
      </c>
      <c r="R5821" s="33">
        <f t="shared" si="1061"/>
        <v>396315198.06600016</v>
      </c>
      <c r="S5821" s="31"/>
      <c r="T5821" s="30" t="str">
        <f t="shared" si="1062"/>
        <v>USD</v>
      </c>
      <c r="U5821" s="33">
        <v>0</v>
      </c>
      <c r="V5821" s="33">
        <v>0</v>
      </c>
      <c r="W5821" s="33">
        <v>0</v>
      </c>
      <c r="X5821" s="33">
        <f t="shared" si="1063"/>
        <v>83087.560000000027</v>
      </c>
      <c r="Y5821" s="33">
        <f t="shared" si="1064"/>
        <v>83087.560000000027</v>
      </c>
      <c r="Z5821" s="33">
        <f t="shared" si="1065"/>
        <v>396315198.06600016</v>
      </c>
      <c r="AA5821" s="34">
        <f t="shared" si="1066"/>
        <v>0.0005714660295530671</v>
      </c>
      <c r="AB5821" s="33" t="s">
        <v>4533</v>
      </c>
      <c r="AC5821" s="64">
        <v>44838</v>
      </c>
      <c r="AD5821" s="31">
        <v>15</v>
      </c>
      <c r="AE5821" s="36">
        <f t="shared" si="1055"/>
        <v>44853</v>
      </c>
    </row>
    <row r="5822" spans="2:31" ht="14.5" hidden="1">
      <c r="B5822" s="48" t="s">
        <v>4756</v>
      </c>
      <c r="C5822" s="30" t="str">
        <f t="shared" si="1057"/>
        <v>(Proveedores estratégicos)</v>
      </c>
      <c r="D5822" s="31">
        <v>4</v>
      </c>
      <c r="E5822" s="71">
        <v>444445301</v>
      </c>
      <c r="F5822" s="30" t="s">
        <v>4717</v>
      </c>
      <c r="G5822" s="62" t="s">
        <v>4604</v>
      </c>
      <c r="H5822" s="51" t="s">
        <v>4762</v>
      </c>
      <c r="I5822" s="31" t="s">
        <v>62</v>
      </c>
      <c r="J5822" s="52">
        <v>83087.900000000023</v>
      </c>
      <c r="K5822" s="33">
        <f t="shared" si="1058"/>
        <v>83087.900000000023</v>
      </c>
      <c r="L5822" s="33">
        <f t="shared" si="1056"/>
        <v>396316819.81500012</v>
      </c>
      <c r="M5822" s="33">
        <v>0</v>
      </c>
      <c r="N5822" s="33">
        <v>0</v>
      </c>
      <c r="O5822" s="33">
        <v>0</v>
      </c>
      <c r="P5822" s="33">
        <f t="shared" si="1059"/>
        <v>83087.900000000023</v>
      </c>
      <c r="Q5822" s="33">
        <f t="shared" si="1060"/>
        <v>83087.900000000023</v>
      </c>
      <c r="R5822" s="33">
        <f t="shared" si="1061"/>
        <v>396316819.81500012</v>
      </c>
      <c r="S5822" s="31"/>
      <c r="T5822" s="30" t="str">
        <f t="shared" si="1062"/>
        <v>USD</v>
      </c>
      <c r="U5822" s="33">
        <v>0</v>
      </c>
      <c r="V5822" s="33">
        <v>0</v>
      </c>
      <c r="W5822" s="33">
        <v>0</v>
      </c>
      <c r="X5822" s="33">
        <f t="shared" si="1063"/>
        <v>83087.900000000023</v>
      </c>
      <c r="Y5822" s="33">
        <f t="shared" si="1064"/>
        <v>83087.900000000023</v>
      </c>
      <c r="Z5822" s="33">
        <f t="shared" si="1065"/>
        <v>396316819.81500012</v>
      </c>
      <c r="AA5822" s="34">
        <f t="shared" si="1066"/>
        <v>0.00057146836803129467</v>
      </c>
      <c r="AB5822" s="33" t="s">
        <v>4533</v>
      </c>
      <c r="AC5822" s="64">
        <v>44868</v>
      </c>
      <c r="AD5822" s="31">
        <v>15</v>
      </c>
      <c r="AE5822" s="36">
        <f t="shared" si="1067" ref="AE5822:AE5829">+AD5822+AC5822</f>
        <v>44883</v>
      </c>
    </row>
    <row r="5823" spans="2:31" ht="14.5" hidden="1">
      <c r="B5823" s="48" t="s">
        <v>4756</v>
      </c>
      <c r="C5823" s="30" t="str">
        <f t="shared" si="1057"/>
        <v>(Proveedores estratégicos)</v>
      </c>
      <c r="D5823" s="31">
        <v>4</v>
      </c>
      <c r="E5823" s="71">
        <v>444445301</v>
      </c>
      <c r="F5823" s="30" t="s">
        <v>4717</v>
      </c>
      <c r="G5823" s="62" t="s">
        <v>4604</v>
      </c>
      <c r="H5823" s="51" t="s">
        <v>4763</v>
      </c>
      <c r="I5823" s="31" t="s">
        <v>62</v>
      </c>
      <c r="J5823" s="52">
        <v>268062.90000000002</v>
      </c>
      <c r="K5823" s="33">
        <f t="shared" si="1058"/>
        <v>268062.90000000002</v>
      </c>
      <c r="L5823" s="33">
        <f t="shared" si="1056"/>
        <v>1278619823.5650003</v>
      </c>
      <c r="M5823" s="33">
        <v>0</v>
      </c>
      <c r="N5823" s="33">
        <v>0</v>
      </c>
      <c r="O5823" s="33">
        <v>0</v>
      </c>
      <c r="P5823" s="33">
        <f t="shared" si="1059"/>
        <v>268062.90000000002</v>
      </c>
      <c r="Q5823" s="33">
        <f t="shared" si="1060"/>
        <v>268062.90000000002</v>
      </c>
      <c r="R5823" s="33">
        <f t="shared" si="1061"/>
        <v>1278619823.5650003</v>
      </c>
      <c r="S5823" s="31"/>
      <c r="T5823" s="30" t="str">
        <f t="shared" si="1062"/>
        <v>USD</v>
      </c>
      <c r="U5823" s="33">
        <v>0</v>
      </c>
      <c r="V5823" s="33">
        <v>0</v>
      </c>
      <c r="W5823" s="33">
        <v>0</v>
      </c>
      <c r="X5823" s="33">
        <f t="shared" si="1063"/>
        <v>268062.90000000002</v>
      </c>
      <c r="Y5823" s="33">
        <f t="shared" si="1064"/>
        <v>268062.90000000002</v>
      </c>
      <c r="Z5823" s="33">
        <f t="shared" si="1065"/>
        <v>1278619823.5650003</v>
      </c>
      <c r="AA5823" s="34">
        <f t="shared" si="1066"/>
        <v>0.0018437036920265905</v>
      </c>
      <c r="AB5823" s="33" t="s">
        <v>4533</v>
      </c>
      <c r="AC5823" s="64">
        <v>44901</v>
      </c>
      <c r="AD5823" s="31">
        <v>15</v>
      </c>
      <c r="AE5823" s="36">
        <f t="shared" si="1067"/>
        <v>44916</v>
      </c>
    </row>
    <row r="5824" spans="2:31" ht="14.5" hidden="1">
      <c r="B5824" s="48" t="s">
        <v>4756</v>
      </c>
      <c r="C5824" s="30" t="str">
        <f t="shared" si="1057"/>
        <v>(Proveedores estratégicos)</v>
      </c>
      <c r="D5824" s="31">
        <v>4</v>
      </c>
      <c r="E5824" s="71">
        <v>444445301</v>
      </c>
      <c r="F5824" s="30" t="s">
        <v>4717</v>
      </c>
      <c r="G5824" s="62" t="s">
        <v>4604</v>
      </c>
      <c r="H5824" s="50" t="s">
        <v>4589</v>
      </c>
      <c r="I5824" s="31" t="s">
        <v>62</v>
      </c>
      <c r="J5824" s="52">
        <v>0</v>
      </c>
      <c r="K5824" s="33">
        <f t="shared" si="1058"/>
        <v>0</v>
      </c>
      <c r="L5824" s="33">
        <f t="shared" si="1056"/>
        <v>0</v>
      </c>
      <c r="M5824" s="52">
        <v>26270.287171553227</v>
      </c>
      <c r="N5824" s="55">
        <f>+M5824</f>
        <v>26270.287171553227</v>
      </c>
      <c r="O5824" s="56">
        <f>+M5824*$L$3</f>
        <v>125305329.26523317</v>
      </c>
      <c r="P5824" s="33">
        <f t="shared" si="1059"/>
        <v>26270.287171553227</v>
      </c>
      <c r="Q5824" s="33">
        <f t="shared" si="1060"/>
        <v>26270.287171553227</v>
      </c>
      <c r="R5824" s="33">
        <f t="shared" si="1061"/>
        <v>125305329.26523317</v>
      </c>
      <c r="S5824" s="31"/>
      <c r="T5824" s="30" t="str">
        <f t="shared" si="1062"/>
        <v>USD</v>
      </c>
      <c r="U5824" s="33">
        <v>0</v>
      </c>
      <c r="V5824" s="33">
        <v>0</v>
      </c>
      <c r="W5824" s="33">
        <v>0</v>
      </c>
      <c r="X5824" s="33">
        <f t="shared" si="1063"/>
        <v>26270.287171553227</v>
      </c>
      <c r="Y5824" s="33">
        <f t="shared" si="1064"/>
        <v>26270.287171553227</v>
      </c>
      <c r="Z5824" s="33">
        <f t="shared" si="1065"/>
        <v>125305329.26523317</v>
      </c>
      <c r="AA5824" s="34">
        <f t="shared" si="1066"/>
        <v>0.00018068380760184066</v>
      </c>
      <c r="AB5824" s="33" t="s">
        <v>4533</v>
      </c>
      <c r="AC5824" s="64">
        <v>44926</v>
      </c>
      <c r="AD5824" s="31">
        <v>15</v>
      </c>
      <c r="AE5824" s="36">
        <f t="shared" si="1067"/>
        <v>44941</v>
      </c>
    </row>
    <row r="5825" spans="2:31" ht="14.5" hidden="1">
      <c r="B5825" s="57" t="s">
        <v>4756</v>
      </c>
      <c r="C5825" s="30" t="str">
        <f t="shared" si="1057"/>
        <v>(Proveedores estratégicos)</v>
      </c>
      <c r="D5825" s="31">
        <v>4</v>
      </c>
      <c r="E5825" s="71">
        <v>444445301</v>
      </c>
      <c r="F5825" s="30" t="s">
        <v>4717</v>
      </c>
      <c r="G5825" s="62" t="s">
        <v>4604</v>
      </c>
      <c r="H5825" s="50" t="s">
        <v>4589</v>
      </c>
      <c r="I5825" s="31" t="s">
        <v>62</v>
      </c>
      <c r="J5825" s="52">
        <v>0</v>
      </c>
      <c r="K5825" s="33">
        <f t="shared" si="1058"/>
        <v>0</v>
      </c>
      <c r="L5825" s="33">
        <f t="shared" si="1056"/>
        <v>0</v>
      </c>
      <c r="M5825" s="52">
        <v>11657.11572978806</v>
      </c>
      <c r="N5825" s="55">
        <f>+M5825</f>
        <v>11657.11572978806</v>
      </c>
      <c r="O5825" s="56">
        <f>+M5825*$L$3</f>
        <v>55602693.463729583</v>
      </c>
      <c r="P5825" s="33">
        <f t="shared" si="1059"/>
        <v>11657.11572978806</v>
      </c>
      <c r="Q5825" s="33">
        <f t="shared" si="1060"/>
        <v>11657.11572978806</v>
      </c>
      <c r="R5825" s="33">
        <f t="shared" si="1061"/>
        <v>55602693.463729583</v>
      </c>
      <c r="S5825" s="31"/>
      <c r="T5825" s="30" t="str">
        <f t="shared" si="1062"/>
        <v>USD</v>
      </c>
      <c r="U5825" s="33">
        <v>0</v>
      </c>
      <c r="V5825" s="33">
        <v>0</v>
      </c>
      <c r="W5825" s="33">
        <v>0</v>
      </c>
      <c r="X5825" s="33">
        <f t="shared" si="1063"/>
        <v>11657.11572978806</v>
      </c>
      <c r="Y5825" s="33">
        <f t="shared" si="1064"/>
        <v>11657.11572978806</v>
      </c>
      <c r="Z5825" s="33">
        <f t="shared" si="1065"/>
        <v>55602693.463729583</v>
      </c>
      <c r="AA5825" s="34">
        <f t="shared" si="1066"/>
        <v>8.0176209797743305E-05</v>
      </c>
      <c r="AB5825" s="33" t="s">
        <v>4533</v>
      </c>
      <c r="AC5825" s="64">
        <v>44926</v>
      </c>
      <c r="AD5825" s="31">
        <v>15</v>
      </c>
      <c r="AE5825" s="36">
        <f t="shared" si="1067"/>
        <v>44941</v>
      </c>
    </row>
    <row r="5826" spans="2:31" ht="14.5" hidden="1">
      <c r="B5826" s="57" t="s">
        <v>4756</v>
      </c>
      <c r="C5826" s="30" t="str">
        <f t="shared" si="1057"/>
        <v>(Proveedores estratégicos)</v>
      </c>
      <c r="D5826" s="31">
        <v>4</v>
      </c>
      <c r="E5826" s="71">
        <v>444445301</v>
      </c>
      <c r="F5826" s="30" t="s">
        <v>4717</v>
      </c>
      <c r="G5826" s="62" t="s">
        <v>4604</v>
      </c>
      <c r="H5826" s="50" t="s">
        <v>4764</v>
      </c>
      <c r="I5826" s="31" t="s">
        <v>62</v>
      </c>
      <c r="J5826" s="52">
        <v>211018.66999999998</v>
      </c>
      <c r="K5826" s="33">
        <f t="shared" si="1058"/>
        <v>211018.66999999998</v>
      </c>
      <c r="L5826" s="33">
        <f t="shared" si="1056"/>
        <v>1006527403.0994999</v>
      </c>
      <c r="M5826" s="33">
        <v>0</v>
      </c>
      <c r="N5826" s="33">
        <v>0</v>
      </c>
      <c r="O5826" s="33">
        <v>0</v>
      </c>
      <c r="P5826" s="33">
        <f t="shared" si="1059"/>
        <v>211018.66999999998</v>
      </c>
      <c r="Q5826" s="33">
        <f t="shared" si="1060"/>
        <v>211018.66999999998</v>
      </c>
      <c r="R5826" s="33">
        <f t="shared" si="1061"/>
        <v>1006527403.0994999</v>
      </c>
      <c r="S5826" s="31"/>
      <c r="T5826" s="30" t="str">
        <f t="shared" si="1062"/>
        <v>USD</v>
      </c>
      <c r="U5826" s="33">
        <v>0</v>
      </c>
      <c r="V5826" s="33">
        <v>0</v>
      </c>
      <c r="W5826" s="33">
        <v>0</v>
      </c>
      <c r="X5826" s="33">
        <f t="shared" si="1063"/>
        <v>211018.66999999998</v>
      </c>
      <c r="Y5826" s="33">
        <f t="shared" si="1064"/>
        <v>211018.66999999998</v>
      </c>
      <c r="Z5826" s="33">
        <f t="shared" si="1065"/>
        <v>1006527403.0994999</v>
      </c>
      <c r="AA5826" s="34">
        <f t="shared" si="1066"/>
        <v>0.0014513604865333495</v>
      </c>
      <c r="AB5826" s="33" t="s">
        <v>4533</v>
      </c>
      <c r="AC5826" s="64">
        <v>44935</v>
      </c>
      <c r="AD5826" s="31">
        <v>15</v>
      </c>
      <c r="AE5826" s="36">
        <f t="shared" si="1067"/>
        <v>44950</v>
      </c>
    </row>
    <row r="5827" spans="2:31" ht="14.5" hidden="1">
      <c r="B5827" s="48" t="s">
        <v>4756</v>
      </c>
      <c r="C5827" s="30" t="str">
        <f t="shared" si="1057"/>
        <v>(Proveedores estratégicos)</v>
      </c>
      <c r="D5827" s="31">
        <v>4</v>
      </c>
      <c r="E5827" s="58">
        <v>444445301</v>
      </c>
      <c r="F5827" s="58" t="s">
        <v>4717</v>
      </c>
      <c r="G5827" s="62" t="s">
        <v>4604</v>
      </c>
      <c r="H5827" s="59" t="s">
        <v>4765</v>
      </c>
      <c r="I5827" s="31" t="s">
        <v>62</v>
      </c>
      <c r="J5827" s="60">
        <v>268062.90000000002</v>
      </c>
      <c r="K5827" s="33">
        <f t="shared" si="1058"/>
        <v>268062.90000000002</v>
      </c>
      <c r="L5827" s="33">
        <f t="shared" si="1056"/>
        <v>1278619823.5650003</v>
      </c>
      <c r="M5827" s="33">
        <v>0</v>
      </c>
      <c r="N5827" s="33">
        <v>0</v>
      </c>
      <c r="O5827" s="33">
        <v>0</v>
      </c>
      <c r="P5827" s="33">
        <f t="shared" si="1059"/>
        <v>268062.90000000002</v>
      </c>
      <c r="Q5827" s="33">
        <f t="shared" si="1060"/>
        <v>268062.90000000002</v>
      </c>
      <c r="R5827" s="33">
        <f t="shared" si="1061"/>
        <v>1278619823.5650003</v>
      </c>
      <c r="S5827" s="31"/>
      <c r="T5827" s="30" t="str">
        <f t="shared" si="1062"/>
        <v>USD</v>
      </c>
      <c r="U5827" s="33">
        <v>0</v>
      </c>
      <c r="V5827" s="33">
        <v>0</v>
      </c>
      <c r="W5827" s="33">
        <v>0</v>
      </c>
      <c r="X5827" s="33">
        <f t="shared" si="1063"/>
        <v>268062.90000000002</v>
      </c>
      <c r="Y5827" s="33">
        <f t="shared" si="1064"/>
        <v>268062.90000000002</v>
      </c>
      <c r="Z5827" s="33">
        <f t="shared" si="1065"/>
        <v>1278619823.5650003</v>
      </c>
      <c r="AA5827" s="34">
        <f t="shared" si="1066"/>
        <v>0.0018437036920265905</v>
      </c>
      <c r="AB5827" s="33" t="s">
        <v>4533</v>
      </c>
      <c r="AC5827" s="73">
        <v>44958</v>
      </c>
      <c r="AD5827" s="31">
        <v>15</v>
      </c>
      <c r="AE5827" s="36">
        <f t="shared" si="1067"/>
        <v>44973</v>
      </c>
    </row>
    <row r="5828" spans="2:31" ht="14.5" hidden="1">
      <c r="B5828" s="48" t="s">
        <v>4756</v>
      </c>
      <c r="C5828" s="30" t="str">
        <f t="shared" si="1057"/>
        <v>(Proveedores estratégicos)</v>
      </c>
      <c r="D5828" s="31">
        <v>4</v>
      </c>
      <c r="E5828" s="58">
        <v>444445301</v>
      </c>
      <c r="F5828" s="58" t="s">
        <v>4717</v>
      </c>
      <c r="G5828" s="62" t="s">
        <v>4604</v>
      </c>
      <c r="H5828" s="59" t="s">
        <v>4766</v>
      </c>
      <c r="I5828" s="31" t="s">
        <v>62</v>
      </c>
      <c r="J5828" s="60">
        <v>216903.89000000001</v>
      </c>
      <c r="K5828" s="33">
        <f t="shared" si="1058"/>
        <v>216903.89000000001</v>
      </c>
      <c r="L5828" s="33">
        <f t="shared" si="1056"/>
        <v>1034599019.7165002</v>
      </c>
      <c r="M5828" s="33">
        <v>0</v>
      </c>
      <c r="N5828" s="33">
        <v>0</v>
      </c>
      <c r="O5828" s="33">
        <v>0</v>
      </c>
      <c r="P5828" s="33">
        <f t="shared" si="1059"/>
        <v>216903.89000000001</v>
      </c>
      <c r="Q5828" s="33">
        <f t="shared" si="1060"/>
        <v>216903.89000000001</v>
      </c>
      <c r="R5828" s="33">
        <f t="shared" si="1061"/>
        <v>1034599019.7165002</v>
      </c>
      <c r="S5828" s="31"/>
      <c r="T5828" s="30" t="str">
        <f t="shared" si="1062"/>
        <v>USD</v>
      </c>
      <c r="U5828" s="33">
        <v>0</v>
      </c>
      <c r="V5828" s="33">
        <v>0</v>
      </c>
      <c r="W5828" s="33">
        <v>0</v>
      </c>
      <c r="X5828" s="33">
        <f t="shared" si="1063"/>
        <v>216903.89000000001</v>
      </c>
      <c r="Y5828" s="33">
        <f t="shared" si="1064"/>
        <v>216903.89000000001</v>
      </c>
      <c r="Z5828" s="33">
        <f t="shared" si="1065"/>
        <v>1034599019.7165002</v>
      </c>
      <c r="AA5828" s="34">
        <f t="shared" si="1066"/>
        <v>0.0014918383066359776</v>
      </c>
      <c r="AB5828" s="33" t="s">
        <v>4533</v>
      </c>
      <c r="AC5828" s="73">
        <v>44958</v>
      </c>
      <c r="AD5828" s="31">
        <v>15</v>
      </c>
      <c r="AE5828" s="36">
        <f t="shared" si="1067"/>
        <v>44973</v>
      </c>
    </row>
    <row r="5829" spans="2:31" ht="14.5" hidden="1">
      <c r="B5829" s="48" t="s">
        <v>4756</v>
      </c>
      <c r="C5829" s="30" t="str">
        <f t="shared" si="1057"/>
        <v>(Proveedores estratégicos)</v>
      </c>
      <c r="D5829" s="31">
        <v>4</v>
      </c>
      <c r="E5829" s="58">
        <v>444445301</v>
      </c>
      <c r="F5829" s="58" t="s">
        <v>4717</v>
      </c>
      <c r="G5829" s="62" t="s">
        <v>4604</v>
      </c>
      <c r="H5829" s="59" t="s">
        <v>4722</v>
      </c>
      <c r="I5829" s="31" t="s">
        <v>62</v>
      </c>
      <c r="J5829" s="60">
        <v>565800</v>
      </c>
      <c r="K5829" s="33">
        <f t="shared" si="1058"/>
        <v>565800</v>
      </c>
      <c r="L5829" s="33">
        <f t="shared" si="1056"/>
        <v>2698781130</v>
      </c>
      <c r="M5829" s="33">
        <v>0</v>
      </c>
      <c r="N5829" s="33">
        <v>0</v>
      </c>
      <c r="O5829" s="33">
        <v>0</v>
      </c>
      <c r="P5829" s="33">
        <f t="shared" si="1059"/>
        <v>565800</v>
      </c>
      <c r="Q5829" s="33">
        <f t="shared" si="1060"/>
        <v>565800</v>
      </c>
      <c r="R5829" s="33">
        <f t="shared" si="1061"/>
        <v>2698781130</v>
      </c>
      <c r="S5829" s="31"/>
      <c r="T5829" s="30" t="str">
        <f t="shared" si="1062"/>
        <v>USD</v>
      </c>
      <c r="U5829" s="33">
        <v>0</v>
      </c>
      <c r="V5829" s="33">
        <v>0</v>
      </c>
      <c r="W5829" s="33">
        <v>0</v>
      </c>
      <c r="X5829" s="33">
        <f t="shared" si="1063"/>
        <v>565800</v>
      </c>
      <c r="Y5829" s="33">
        <f t="shared" si="1064"/>
        <v>565800</v>
      </c>
      <c r="Z5829" s="33">
        <f t="shared" si="1065"/>
        <v>2698781130</v>
      </c>
      <c r="AA5829" s="34">
        <f t="shared" si="1066"/>
        <v>0.0038915028858847855</v>
      </c>
      <c r="AB5829" s="33" t="s">
        <v>4533</v>
      </c>
      <c r="AC5829" s="73">
        <v>44958</v>
      </c>
      <c r="AD5829" s="31">
        <v>15</v>
      </c>
      <c r="AE5829" s="36">
        <f t="shared" si="1067"/>
        <v>44973</v>
      </c>
    </row>
    <row r="5830" spans="2:31" ht="14.5" hidden="1">
      <c r="B5830" s="57" t="s">
        <v>4767</v>
      </c>
      <c r="C5830" s="30" t="s">
        <v>6</v>
      </c>
      <c r="D5830" s="30">
        <v>2</v>
      </c>
      <c r="E5830" s="30" t="s">
        <v>4768</v>
      </c>
      <c r="F5830" s="30" t="s">
        <v>4769</v>
      </c>
      <c r="G5830" s="30" t="s">
        <v>4770</v>
      </c>
      <c r="H5830" s="76" t="s">
        <v>4771</v>
      </c>
      <c r="I5830" s="30" t="s">
        <v>62</v>
      </c>
      <c r="J5830" s="77">
        <v>5084848.772988094</v>
      </c>
      <c r="K5830" s="33">
        <v>5084848.772988094</v>
      </c>
      <c r="L5830" s="33">
        <v>23554036486.235447</v>
      </c>
      <c r="M5830" s="33">
        <v>0</v>
      </c>
      <c r="N5830" s="33">
        <v>0</v>
      </c>
      <c r="O5830" s="33">
        <v>0</v>
      </c>
      <c r="P5830" s="33">
        <v>5084848.772988094</v>
      </c>
      <c r="Q5830" s="33">
        <v>5084848.772988094</v>
      </c>
      <c r="R5830" s="33">
        <v>23554036486.235447</v>
      </c>
      <c r="S5830" s="37">
        <v>0.094299999999999995</v>
      </c>
      <c r="T5830" s="30" t="s">
        <v>62</v>
      </c>
      <c r="U5830" s="33">
        <v>0</v>
      </c>
      <c r="V5830" s="33">
        <v>0</v>
      </c>
      <c r="W5830" s="33">
        <v>0</v>
      </c>
      <c r="X5830" s="33">
        <v>5084848.772988094</v>
      </c>
      <c r="Y5830" s="33">
        <v>5084848.772988094</v>
      </c>
      <c r="Z5830" s="33">
        <v>23554036486.235447</v>
      </c>
      <c r="AA5830" s="34">
        <v>0.20137496660680024</v>
      </c>
      <c r="AB5830" s="33" t="s">
        <v>4772</v>
      </c>
      <c r="AC5830" s="78">
        <v>44949</v>
      </c>
      <c r="AD5830" s="33">
        <v>30</v>
      </c>
      <c r="AE5830" s="36">
        <v>44980</v>
      </c>
    </row>
    <row r="5831" spans="2:31" ht="14.5" hidden="1">
      <c r="B5831" s="57" t="s">
        <v>4767</v>
      </c>
      <c r="C5831" s="30" t="s">
        <v>6</v>
      </c>
      <c r="D5831" s="30">
        <v>2</v>
      </c>
      <c r="E5831" s="30" t="s">
        <v>4768</v>
      </c>
      <c r="F5831" s="30" t="s">
        <v>4769</v>
      </c>
      <c r="G5831" s="30" t="s">
        <v>4770</v>
      </c>
      <c r="H5831" s="79">
        <v>7003039400307730</v>
      </c>
      <c r="I5831" s="30" t="s">
        <v>48</v>
      </c>
      <c r="J5831" s="33">
        <v>15000000000</v>
      </c>
      <c r="K5831" s="33">
        <v>3238202.1501662279</v>
      </c>
      <c r="L5831" s="33">
        <v>15000000000</v>
      </c>
      <c r="M5831" s="33">
        <v>0</v>
      </c>
      <c r="N5831" s="33">
        <v>0</v>
      </c>
      <c r="O5831" s="33">
        <v>0</v>
      </c>
      <c r="P5831" s="33">
        <v>15000000000</v>
      </c>
      <c r="Q5831" s="33">
        <v>3238202.1501662279</v>
      </c>
      <c r="R5831" s="33">
        <v>15000000000</v>
      </c>
      <c r="S5831" s="37">
        <v>0.15029999999999999</v>
      </c>
      <c r="T5831" s="30" t="s">
        <v>48</v>
      </c>
      <c r="U5831" s="33">
        <v>0</v>
      </c>
      <c r="V5831" s="33">
        <v>0</v>
      </c>
      <c r="W5831" s="33">
        <v>0</v>
      </c>
      <c r="X5831" s="33">
        <v>15000000000</v>
      </c>
      <c r="Y5831" s="33">
        <v>3238202.1501662279</v>
      </c>
      <c r="Z5831" s="33">
        <v>15000000000</v>
      </c>
      <c r="AA5831" s="34">
        <v>0.12824232911701575</v>
      </c>
      <c r="AB5831" s="33" t="s">
        <v>4772</v>
      </c>
      <c r="AC5831" s="78">
        <v>44948</v>
      </c>
      <c r="AD5831" s="33">
        <v>30</v>
      </c>
      <c r="AE5831" s="36">
        <v>44979</v>
      </c>
    </row>
    <row r="5832" spans="2:31" ht="14.5" hidden="1">
      <c r="B5832" s="57" t="s">
        <v>4773</v>
      </c>
      <c r="C5832" s="30" t="s">
        <v>6</v>
      </c>
      <c r="D5832" s="30">
        <v>2</v>
      </c>
      <c r="E5832" s="30" t="s">
        <v>4774</v>
      </c>
      <c r="F5832" s="30" t="s">
        <v>4775</v>
      </c>
      <c r="G5832" s="30" t="s">
        <v>4770</v>
      </c>
      <c r="H5832" s="79">
        <v>650000000055</v>
      </c>
      <c r="I5832" s="30" t="s">
        <v>48</v>
      </c>
      <c r="J5832" s="33">
        <v>75654761905</v>
      </c>
      <c r="K5832" s="33">
        <v>16332360.844739001</v>
      </c>
      <c r="L5832" s="33">
        <v>75654761905</v>
      </c>
      <c r="M5832" s="33">
        <v>0</v>
      </c>
      <c r="N5832" s="33">
        <v>0</v>
      </c>
      <c r="O5832" s="33">
        <v>0</v>
      </c>
      <c r="P5832" s="33">
        <v>75654761905</v>
      </c>
      <c r="Q5832" s="33">
        <v>16332360.844739001</v>
      </c>
      <c r="R5832" s="33">
        <v>75654761905</v>
      </c>
      <c r="S5832" s="37">
        <v>0.049500000000000002</v>
      </c>
      <c r="T5832" s="30" t="s">
        <v>48</v>
      </c>
      <c r="U5832" s="33">
        <v>0</v>
      </c>
      <c r="V5832" s="33">
        <v>0</v>
      </c>
      <c r="W5832" s="33">
        <v>0</v>
      </c>
      <c r="X5832" s="33">
        <v>75654761905</v>
      </c>
      <c r="Y5832" s="33">
        <v>16332360.844739001</v>
      </c>
      <c r="Z5832" s="33">
        <v>75654761905</v>
      </c>
      <c r="AA5832" s="34">
        <v>0.6468095250326984</v>
      </c>
      <c r="AB5832" s="33" t="s">
        <v>4772</v>
      </c>
      <c r="AC5832" s="78">
        <v>44946</v>
      </c>
      <c r="AD5832" s="33">
        <v>30</v>
      </c>
      <c r="AE5832" s="36">
        <v>44977</v>
      </c>
    </row>
    <row r="5833" spans="2:31" ht="14.5" hidden="1">
      <c r="B5833" s="57" t="s">
        <v>4773</v>
      </c>
      <c r="C5833" s="30" t="s">
        <v>6</v>
      </c>
      <c r="D5833" s="30">
        <v>2</v>
      </c>
      <c r="E5833" s="30" t="s">
        <v>4774</v>
      </c>
      <c r="F5833" s="30" t="s">
        <v>4775</v>
      </c>
      <c r="G5833" s="30" t="s">
        <v>4770</v>
      </c>
      <c r="H5833" s="76" t="s">
        <v>4776</v>
      </c>
      <c r="I5833" s="30" t="s">
        <v>62</v>
      </c>
      <c r="J5833" s="77">
        <v>595238.09523809527</v>
      </c>
      <c r="K5833" s="33">
        <v>595238.09523809527</v>
      </c>
      <c r="L5833" s="33">
        <v>2757261904.7619047</v>
      </c>
      <c r="M5833" s="33">
        <v>0</v>
      </c>
      <c r="N5833" s="33">
        <v>0</v>
      </c>
      <c r="O5833" s="33">
        <v>0</v>
      </c>
      <c r="P5833" s="33">
        <v>595238.09523809527</v>
      </c>
      <c r="Q5833" s="33">
        <v>595238.09523809527</v>
      </c>
      <c r="R5833" s="33">
        <v>2757261904.7619047</v>
      </c>
      <c r="S5833" s="37">
        <v>0.080449999999999994</v>
      </c>
      <c r="T5833" s="30" t="s">
        <v>62</v>
      </c>
      <c r="U5833" s="33">
        <v>0</v>
      </c>
      <c r="V5833" s="33">
        <v>0</v>
      </c>
      <c r="W5833" s="33">
        <v>0</v>
      </c>
      <c r="X5833" s="33">
        <v>595238.09523809527</v>
      </c>
      <c r="Y5833" s="33">
        <v>595238.09523809527</v>
      </c>
      <c r="Z5833" s="33">
        <v>2757261904.7619047</v>
      </c>
      <c r="AA5833" s="34">
        <v>0.023573179243485728</v>
      </c>
      <c r="AB5833" s="33" t="s">
        <v>4772</v>
      </c>
      <c r="AC5833" s="78">
        <v>44940</v>
      </c>
      <c r="AD5833" s="33">
        <v>30</v>
      </c>
      <c r="AE5833" s="36">
        <v>44971</v>
      </c>
    </row>
    <row r="5834" spans="2:31" ht="14.5" hidden="1">
      <c r="B5834" s="57" t="s">
        <v>4777</v>
      </c>
      <c r="C5834" s="30" t="s">
        <v>12</v>
      </c>
      <c r="D5834" s="30">
        <v>5</v>
      </c>
      <c r="E5834" s="30" t="s">
        <v>4778</v>
      </c>
      <c r="F5834" s="30" t="s">
        <v>4779</v>
      </c>
      <c r="G5834" s="30" t="s">
        <v>4780</v>
      </c>
      <c r="H5834" s="76">
        <v>40830030835</v>
      </c>
      <c r="I5834" s="30" t="s">
        <v>48</v>
      </c>
      <c r="J5834" s="77">
        <v>3333333333.3333335</v>
      </c>
      <c r="K5834" s="33">
        <v>719600.47781471733</v>
      </c>
      <c r="L5834" s="33">
        <v>3333333333.3333335</v>
      </c>
      <c r="M5834" s="33">
        <v>0</v>
      </c>
      <c r="N5834" s="33">
        <v>0</v>
      </c>
      <c r="O5834" s="33">
        <v>0</v>
      </c>
      <c r="P5834" s="33">
        <v>3333333333.3333335</v>
      </c>
      <c r="Q5834" s="33">
        <v>719600.47781471733</v>
      </c>
      <c r="R5834" s="33">
        <v>3333333333.3333335</v>
      </c>
      <c r="S5834" s="37">
        <v>0.20319999999999999</v>
      </c>
      <c r="T5834" s="30" t="s">
        <v>48</v>
      </c>
      <c r="U5834" s="33">
        <v>0</v>
      </c>
      <c r="V5834" s="33">
        <v>0</v>
      </c>
      <c r="W5834" s="33">
        <v>0</v>
      </c>
      <c r="X5834" s="33">
        <v>3333333333.3333335</v>
      </c>
      <c r="Y5834" s="33">
        <v>719600.47781471733</v>
      </c>
      <c r="Z5834" s="33">
        <v>3333333333.3333335</v>
      </c>
      <c r="AA5834" s="34">
        <v>0.045775156058032812</v>
      </c>
      <c r="AB5834" s="33" t="s">
        <v>4772</v>
      </c>
      <c r="AC5834" s="78">
        <v>44907</v>
      </c>
      <c r="AD5834" s="33">
        <v>90</v>
      </c>
      <c r="AE5834" s="36">
        <v>44997</v>
      </c>
    </row>
    <row r="5835" spans="2:31" ht="14.5" hidden="1">
      <c r="B5835" s="57" t="s">
        <v>4781</v>
      </c>
      <c r="C5835" s="30" t="s">
        <v>12</v>
      </c>
      <c r="D5835" s="30">
        <v>5</v>
      </c>
      <c r="E5835" s="30" t="s">
        <v>4782</v>
      </c>
      <c r="F5835" s="30" t="s">
        <v>4783</v>
      </c>
      <c r="G5835" s="30" t="s">
        <v>4780</v>
      </c>
      <c r="H5835" s="76">
        <v>5980067015</v>
      </c>
      <c r="I5835" s="30" t="s">
        <v>48</v>
      </c>
      <c r="J5835" s="77">
        <v>999999999.99999952</v>
      </c>
      <c r="K5835" s="33">
        <v>215880.14334441509</v>
      </c>
      <c r="L5835" s="33">
        <v>999999999.99999952</v>
      </c>
      <c r="M5835" s="33">
        <v>0</v>
      </c>
      <c r="N5835" s="33">
        <v>0</v>
      </c>
      <c r="O5835" s="33">
        <v>0</v>
      </c>
      <c r="P5835" s="33">
        <v>999999999.99999952</v>
      </c>
      <c r="Q5835" s="33">
        <v>215880.14334441509</v>
      </c>
      <c r="R5835" s="33">
        <v>999999999.99999952</v>
      </c>
      <c r="S5835" s="37">
        <v>0.15579999999999999</v>
      </c>
      <c r="T5835" s="30" t="s">
        <v>48</v>
      </c>
      <c r="U5835" s="33">
        <v>0</v>
      </c>
      <c r="V5835" s="33">
        <v>0</v>
      </c>
      <c r="W5835" s="33">
        <v>0</v>
      </c>
      <c r="X5835" s="33">
        <v>999999999.99999952</v>
      </c>
      <c r="Y5835" s="33">
        <v>215880.14334441509</v>
      </c>
      <c r="Z5835" s="33">
        <v>999999999.99999952</v>
      </c>
      <c r="AA5835" s="34">
        <v>0.013732546817409838</v>
      </c>
      <c r="AB5835" s="33" t="s">
        <v>4772</v>
      </c>
      <c r="AC5835" s="78">
        <v>44954</v>
      </c>
      <c r="AD5835" s="33">
        <v>30</v>
      </c>
      <c r="AE5835" s="36">
        <v>44985</v>
      </c>
    </row>
    <row r="5836" spans="2:31" ht="14.5" hidden="1">
      <c r="B5836" s="80" t="s">
        <v>4784</v>
      </c>
      <c r="C5836" s="30" t="str">
        <f>+IF(D5836=1,$A$4,IF(D5836=2,$A$5,IF(D5836=3,$A$6,IF(D5836=4,$A$7,IF(D5836=5,$A$8,IF(D5836=6,$A$9,IF(D5836=#REF!,#REF!)))))))</f>
        <v>(Acreedores Postergados)</v>
      </c>
      <c r="D5836" s="30">
        <v>6</v>
      </c>
      <c r="E5836" s="81" t="s">
        <v>4785</v>
      </c>
      <c r="F5836" s="30" t="s">
        <v>4786</v>
      </c>
      <c r="G5836" s="81" t="s">
        <v>4787</v>
      </c>
      <c r="H5836" s="82" t="s">
        <v>4788</v>
      </c>
      <c r="I5836" s="30" t="s">
        <v>62</v>
      </c>
      <c r="J5836" s="83">
        <v>56353112.859999999</v>
      </c>
      <c r="K5836" s="33">
        <f>+IF(I5836="USD",J5836,L5836/$L$3)</f>
        <v>56353112.859999999</v>
      </c>
      <c r="L5836" s="33">
        <f>+K5836*$L$3</f>
        <v>268795895375.27103</v>
      </c>
      <c r="M5836" s="33">
        <v>0</v>
      </c>
      <c r="N5836" s="33">
        <v>0</v>
      </c>
      <c r="O5836" s="33">
        <v>0</v>
      </c>
      <c r="P5836" s="33">
        <f t="shared" si="1068" ref="P5836:R5837">+J5836+M5836</f>
        <v>56353112.859999999</v>
      </c>
      <c r="Q5836" s="33">
        <f t="shared" si="1068"/>
        <v>56353112.859999999</v>
      </c>
      <c r="R5836" s="33">
        <f t="shared" si="1068"/>
        <v>268795895375.27103</v>
      </c>
      <c r="S5836" s="33"/>
      <c r="T5836" s="30" t="str">
        <f>+I5836</f>
        <v>USD</v>
      </c>
      <c r="U5836" s="33">
        <v>0</v>
      </c>
      <c r="V5836" s="33">
        <v>0</v>
      </c>
      <c r="W5836" s="33">
        <v>0</v>
      </c>
      <c r="X5836" s="33">
        <f t="shared" si="1069" ref="X5836:Z5837">+P5836+U5836</f>
        <v>56353112.859999999</v>
      </c>
      <c r="Y5836" s="33">
        <f t="shared" si="1069"/>
        <v>56353112.859999999</v>
      </c>
      <c r="Z5836" s="33">
        <f t="shared" si="1069"/>
        <v>268795895375.27103</v>
      </c>
      <c r="AA5836" s="34">
        <f>+IF(D5836=1,Z5836/$C$4,IF(D5836=2,Z5836/$C$5,IF(D5836=3,Z5836/$C$6,IF(D5836=4,Z5836/$C$7,IF(D5836=5,Z5836/$C$8,IF(D5836=6,Z5836/$C$9,IF(D5836=#REF!,Z5836/#REF!)))))))</f>
        <v>0.81205412053116555</v>
      </c>
      <c r="AB5836" s="33" t="s">
        <v>4789</v>
      </c>
      <c r="AC5836" s="78">
        <v>44561</v>
      </c>
      <c r="AD5836" s="33">
        <v>0</v>
      </c>
      <c r="AE5836" s="36">
        <v>46022</v>
      </c>
    </row>
    <row r="5837" spans="2:31" ht="14.5" hidden="1">
      <c r="B5837" s="80" t="s">
        <v>4784</v>
      </c>
      <c r="C5837" s="30" t="str">
        <f>+IF(D5837=1,$A$4,IF(D5837=2,$A$5,IF(D5837=3,$A$6,IF(D5837=4,$A$7,IF(D5837=5,$A$8,IF(D5837=6,$A$9,IF(D5837=#REF!,#REF!)))))))</f>
        <v>(Acreedores Postergados)</v>
      </c>
      <c r="D5837" s="30">
        <v>6</v>
      </c>
      <c r="E5837" s="81" t="s">
        <v>4785</v>
      </c>
      <c r="F5837" s="30" t="s">
        <v>4786</v>
      </c>
      <c r="G5837" s="81" t="s">
        <v>4787</v>
      </c>
      <c r="H5837" s="82" t="s">
        <v>4790</v>
      </c>
      <c r="I5837" s="30" t="s">
        <v>62</v>
      </c>
      <c r="J5837" s="83">
        <v>13042647.1456747</v>
      </c>
      <c r="K5837" s="33">
        <f>+IF(I5837="USD",J5837,L5837/$L$3)</f>
        <v>13042647.1456747</v>
      </c>
      <c r="L5837" s="33">
        <f>+K5837*$L$3</f>
        <v>62211470487.796471</v>
      </c>
      <c r="M5837" s="33">
        <v>0</v>
      </c>
      <c r="N5837" s="33">
        <v>0</v>
      </c>
      <c r="O5837" s="33">
        <v>0</v>
      </c>
      <c r="P5837" s="33">
        <f t="shared" si="1068"/>
        <v>13042647.1456747</v>
      </c>
      <c r="Q5837" s="33">
        <f t="shared" si="1068"/>
        <v>13042647.1456747</v>
      </c>
      <c r="R5837" s="33">
        <f t="shared" si="1068"/>
        <v>62211470487.796471</v>
      </c>
      <c r="S5837" s="33"/>
      <c r="T5837" s="30" t="str">
        <f>+I5837</f>
        <v>USD</v>
      </c>
      <c r="U5837" s="33">
        <v>0</v>
      </c>
      <c r="V5837" s="33">
        <v>0</v>
      </c>
      <c r="W5837" s="33">
        <v>0</v>
      </c>
      <c r="X5837" s="33">
        <f t="shared" si="1069"/>
        <v>13042647.1456747</v>
      </c>
      <c r="Y5837" s="33">
        <f t="shared" si="1069"/>
        <v>13042647.1456747</v>
      </c>
      <c r="Z5837" s="33">
        <f t="shared" si="1069"/>
        <v>62211470487.796471</v>
      </c>
      <c r="AA5837" s="34">
        <f>+IF(D5837=1,Z5837/$C$4,IF(D5837=2,Z5837/$C$5,IF(D5837=3,Z5837/$C$6,IF(D5837=4,Z5837/$C$7,IF(D5837=5,Z5837/$C$8,IF(D5837=6,Z5837/$C$9,IF(D5837=#REF!,Z5837/#REF!)))))))</f>
        <v>0.18794587946883445</v>
      </c>
      <c r="AB5837" s="33" t="s">
        <v>4789</v>
      </c>
      <c r="AC5837" s="78">
        <v>44674</v>
      </c>
      <c r="AD5837" s="33">
        <v>360</v>
      </c>
      <c r="AE5837" s="36">
        <f>+AD5837+AC5837</f>
        <v>45034</v>
      </c>
    </row>
    <row r="5838" spans="1:31" s="124" customFormat="1" ht="14.5">
      <c r="A5838" s="124" t="s">
        <v>4901</v>
      </c>
      <c r="B5838" s="119" t="s">
        <v>4791</v>
      </c>
      <c r="C5838" s="120" t="s">
        <v>4</v>
      </c>
      <c r="D5838" s="120">
        <v>1</v>
      </c>
      <c r="E5838" s="126">
        <v>800096734</v>
      </c>
      <c r="F5838" s="121" t="s">
        <v>4792</v>
      </c>
      <c r="G5838" s="121" t="s">
        <v>4793</v>
      </c>
      <c r="H5838" s="121" t="s">
        <v>4902</v>
      </c>
      <c r="I5838" s="127" t="s">
        <v>48</v>
      </c>
      <c r="J5838" s="33">
        <v>293089426.52600002</v>
      </c>
      <c r="K5838" s="33">
        <v>63272.187411165331</v>
      </c>
      <c r="L5838" s="33">
        <v>293089426.52600002</v>
      </c>
      <c r="M5838" s="33">
        <v>0</v>
      </c>
      <c r="N5838" s="33">
        <v>0</v>
      </c>
      <c r="O5838" s="33">
        <v>0</v>
      </c>
      <c r="P5838" s="33">
        <v>293089426.52600002</v>
      </c>
      <c r="Q5838" s="33">
        <v>63272.187411165331</v>
      </c>
      <c r="R5838" s="33">
        <v>293089426.52600002</v>
      </c>
      <c r="S5838" s="33"/>
      <c r="T5838" s="120" t="s">
        <v>48</v>
      </c>
      <c r="U5838" s="33">
        <v>0</v>
      </c>
      <c r="V5838" s="33">
        <v>0</v>
      </c>
      <c r="W5838" s="33">
        <v>0</v>
      </c>
      <c r="X5838" s="33">
        <v>293089426.52600002</v>
      </c>
      <c r="Y5838" s="33">
        <v>63272.187411165331</v>
      </c>
      <c r="Z5838" s="33">
        <v>293089426.52600002</v>
      </c>
      <c r="AA5838" s="34">
        <v>0.0047756068461063256</v>
      </c>
      <c r="AB5838" s="33" t="s">
        <v>4794</v>
      </c>
      <c r="AC5838" s="122">
        <v>44957</v>
      </c>
      <c r="AD5838" s="33"/>
      <c r="AE5838" s="128">
        <v>45016</v>
      </c>
    </row>
    <row r="5839" spans="1:31" s="124" customFormat="1" ht="14.5">
      <c r="A5839" s="124" t="s">
        <v>4901</v>
      </c>
      <c r="B5839" s="119" t="s">
        <v>4791</v>
      </c>
      <c r="C5839" s="120" t="s">
        <v>4</v>
      </c>
      <c r="D5839" s="120">
        <v>1</v>
      </c>
      <c r="E5839" s="126">
        <v>800096734</v>
      </c>
      <c r="F5839" s="121" t="s">
        <v>4792</v>
      </c>
      <c r="G5839" s="121" t="s">
        <v>4793</v>
      </c>
      <c r="H5839" s="127" t="s">
        <v>4903</v>
      </c>
      <c r="I5839" s="127" t="s">
        <v>48</v>
      </c>
      <c r="J5839" s="125">
        <v>45534.525999999998</v>
      </c>
      <c r="K5839" s="33">
        <f>+J5839/L3</f>
        <v>9.5463224210404931</v>
      </c>
      <c r="L5839" s="33">
        <f>+J5839</f>
        <v>45534.525999999998</v>
      </c>
      <c r="M5839" s="33">
        <v>0</v>
      </c>
      <c r="N5839" s="33">
        <v>0</v>
      </c>
      <c r="O5839" s="33">
        <v>0</v>
      </c>
      <c r="P5839" s="33">
        <v>293089426.52600002</v>
      </c>
      <c r="Q5839" s="33">
        <v>63272.187411165331</v>
      </c>
      <c r="R5839" s="33">
        <v>293089426.52600002</v>
      </c>
      <c r="S5839" s="33"/>
      <c r="T5839" s="120" t="s">
        <v>48</v>
      </c>
      <c r="U5839" s="33">
        <v>0</v>
      </c>
      <c r="V5839" s="33">
        <v>0</v>
      </c>
      <c r="W5839" s="33">
        <v>0</v>
      </c>
      <c r="X5839" s="33">
        <v>293089426.52600002</v>
      </c>
      <c r="Y5839" s="33">
        <v>63272.187411165331</v>
      </c>
      <c r="Z5839" s="33">
        <v>293089426.52600002</v>
      </c>
      <c r="AA5839" s="34">
        <v>0.0047756068461063256</v>
      </c>
      <c r="AB5839" s="33" t="s">
        <v>4794</v>
      </c>
      <c r="AC5839" s="122">
        <v>44957</v>
      </c>
      <c r="AD5839" s="33"/>
      <c r="AE5839" s="128">
        <v>45016</v>
      </c>
    </row>
    <row r="5840" spans="2:31" s="124" customFormat="1" ht="14.5">
      <c r="B5840" s="119" t="s">
        <v>4795</v>
      </c>
      <c r="C5840" s="120" t="s">
        <v>4</v>
      </c>
      <c r="D5840" s="120">
        <v>1</v>
      </c>
      <c r="E5840" s="126">
        <v>890501434</v>
      </c>
      <c r="F5840" s="121" t="s">
        <v>4796</v>
      </c>
      <c r="G5840" s="121" t="s">
        <v>4797</v>
      </c>
      <c r="H5840" s="121" t="s">
        <v>4798</v>
      </c>
      <c r="I5840" s="127" t="s">
        <v>48</v>
      </c>
      <c r="J5840" s="33">
        <v>39929948.501999974</v>
      </c>
      <c r="K5840" s="33">
        <v>8620.0830063468711</v>
      </c>
      <c r="L5840" s="33">
        <v>39929948.501999974</v>
      </c>
      <c r="M5840" s="33">
        <v>0</v>
      </c>
      <c r="N5840" s="33">
        <v>0</v>
      </c>
      <c r="O5840" s="33">
        <v>0</v>
      </c>
      <c r="P5840" s="33">
        <v>39929948.501999974</v>
      </c>
      <c r="Q5840" s="33">
        <v>8620.0830063468711</v>
      </c>
      <c r="R5840" s="33">
        <v>39929948.501999974</v>
      </c>
      <c r="S5840" s="33"/>
      <c r="T5840" s="120" t="s">
        <v>48</v>
      </c>
      <c r="U5840" s="33">
        <v>0</v>
      </c>
      <c r="V5840" s="33">
        <v>0</v>
      </c>
      <c r="W5840" s="33">
        <v>0</v>
      </c>
      <c r="X5840" s="33">
        <v>39929948.501999974</v>
      </c>
      <c r="Y5840" s="33">
        <v>8620.0830063468711</v>
      </c>
      <c r="Z5840" s="33">
        <v>39929948.501999974</v>
      </c>
      <c r="AA5840" s="34">
        <v>0.00065061963405188886</v>
      </c>
      <c r="AB5840" s="33" t="s">
        <v>4794</v>
      </c>
      <c r="AC5840" s="129"/>
      <c r="AD5840" s="33"/>
      <c r="AE5840" s="128">
        <v>45077</v>
      </c>
    </row>
    <row r="5841" spans="2:31" s="124" customFormat="1" ht="14.5">
      <c r="B5841" s="119" t="s">
        <v>4799</v>
      </c>
      <c r="C5841" s="120" t="s">
        <v>4</v>
      </c>
      <c r="D5841" s="120">
        <v>1</v>
      </c>
      <c r="E5841" s="126">
        <v>892115007</v>
      </c>
      <c r="F5841" s="121" t="s">
        <v>4800</v>
      </c>
      <c r="G5841" s="121" t="s">
        <v>4801</v>
      </c>
      <c r="H5841" s="121" t="s">
        <v>4798</v>
      </c>
      <c r="I5841" s="127" t="s">
        <v>48</v>
      </c>
      <c r="J5841" s="33">
        <v>13486902</v>
      </c>
      <c r="K5841" s="33">
        <v>2911.5543370320797</v>
      </c>
      <c r="L5841" s="33">
        <v>13486902</v>
      </c>
      <c r="M5841" s="33">
        <v>0</v>
      </c>
      <c r="N5841" s="33">
        <v>0</v>
      </c>
      <c r="O5841" s="33">
        <v>0</v>
      </c>
      <c r="P5841" s="33">
        <v>13486902</v>
      </c>
      <c r="Q5841" s="33">
        <v>2911.5543370320797</v>
      </c>
      <c r="R5841" s="33">
        <v>13486902</v>
      </c>
      <c r="S5841" s="33"/>
      <c r="T5841" s="120" t="s">
        <v>48</v>
      </c>
      <c r="U5841" s="33">
        <v>0</v>
      </c>
      <c r="V5841" s="33">
        <v>0</v>
      </c>
      <c r="W5841" s="33">
        <v>0</v>
      </c>
      <c r="X5841" s="33">
        <v>13486902</v>
      </c>
      <c r="Y5841" s="33">
        <v>2911.5543370320797</v>
      </c>
      <c r="Z5841" s="33">
        <v>13486902</v>
      </c>
      <c r="AA5841" s="34">
        <v>0.00021975593690771179</v>
      </c>
      <c r="AB5841" s="33" t="s">
        <v>4794</v>
      </c>
      <c r="AC5841" s="129"/>
      <c r="AD5841" s="33"/>
      <c r="AE5841" s="128">
        <v>44982</v>
      </c>
    </row>
    <row r="5842" spans="2:31" s="124" customFormat="1" ht="14.5">
      <c r="B5842" s="119" t="s">
        <v>4802</v>
      </c>
      <c r="C5842" s="120" t="s">
        <v>4</v>
      </c>
      <c r="D5842" s="120">
        <v>1</v>
      </c>
      <c r="E5842" s="126">
        <v>800098911</v>
      </c>
      <c r="F5842" s="121" t="s">
        <v>4803</v>
      </c>
      <c r="G5842" s="121" t="s">
        <v>4804</v>
      </c>
      <c r="H5842" s="121" t="s">
        <v>4798</v>
      </c>
      <c r="I5842" s="127" t="s">
        <v>48</v>
      </c>
      <c r="J5842" s="33">
        <v>7445304.1137146875</v>
      </c>
      <c r="K5842" s="33">
        <v>1607.2933193114909</v>
      </c>
      <c r="L5842" s="33">
        <v>7445304.1137146875</v>
      </c>
      <c r="M5842" s="33">
        <v>0</v>
      </c>
      <c r="N5842" s="33">
        <v>0</v>
      </c>
      <c r="O5842" s="33">
        <v>0</v>
      </c>
      <c r="P5842" s="33">
        <v>7445304.1137146875</v>
      </c>
      <c r="Q5842" s="33">
        <v>1607.2933193114909</v>
      </c>
      <c r="R5842" s="33">
        <v>7445304.1137146875</v>
      </c>
      <c r="S5842" s="33"/>
      <c r="T5842" s="120" t="s">
        <v>48</v>
      </c>
      <c r="U5842" s="33">
        <v>0</v>
      </c>
      <c r="V5842" s="33">
        <v>0</v>
      </c>
      <c r="W5842" s="33">
        <v>0</v>
      </c>
      <c r="X5842" s="33">
        <v>7445304.1137146875</v>
      </c>
      <c r="Y5842" s="33">
        <v>1607.2933193114909</v>
      </c>
      <c r="Z5842" s="33">
        <v>7445304.1137146875</v>
      </c>
      <c r="AA5842" s="34">
        <v>0.00012131398160023792</v>
      </c>
      <c r="AB5842" s="33" t="s">
        <v>4794</v>
      </c>
      <c r="AC5842" s="129"/>
      <c r="AD5842" s="33"/>
      <c r="AE5842" s="128">
        <v>45077</v>
      </c>
    </row>
    <row r="5843" spans="2:31" s="124" customFormat="1" ht="14.5">
      <c r="B5843" s="119" t="s">
        <v>4805</v>
      </c>
      <c r="C5843" s="120" t="s">
        <v>4</v>
      </c>
      <c r="D5843" s="120">
        <v>1</v>
      </c>
      <c r="E5843" s="126">
        <v>890000464</v>
      </c>
      <c r="F5843" s="121" t="s">
        <v>4806</v>
      </c>
      <c r="G5843" s="121" t="s">
        <v>4807</v>
      </c>
      <c r="H5843" s="121" t="s">
        <v>4798</v>
      </c>
      <c r="I5843" s="127" t="s">
        <v>48</v>
      </c>
      <c r="J5843" s="33">
        <v>954201.36531689763</v>
      </c>
      <c r="K5843" s="33">
        <v>205.99312752404853</v>
      </c>
      <c r="L5843" s="33">
        <v>954201.36531689763</v>
      </c>
      <c r="M5843" s="33">
        <v>0</v>
      </c>
      <c r="N5843" s="33">
        <v>0</v>
      </c>
      <c r="O5843" s="33">
        <v>0</v>
      </c>
      <c r="P5843" s="33">
        <v>954201.36531689763</v>
      </c>
      <c r="Q5843" s="33">
        <v>205.99312752404853</v>
      </c>
      <c r="R5843" s="33">
        <v>954201.36531689763</v>
      </c>
      <c r="S5843" s="33"/>
      <c r="T5843" s="120" t="s">
        <v>48</v>
      </c>
      <c r="U5843" s="33">
        <v>0</v>
      </c>
      <c r="V5843" s="33">
        <v>0</v>
      </c>
      <c r="W5843" s="33">
        <v>0</v>
      </c>
      <c r="X5843" s="33">
        <v>954201.36531689763</v>
      </c>
      <c r="Y5843" s="33">
        <v>205.99312752404853</v>
      </c>
      <c r="Z5843" s="33">
        <v>954201.36531689763</v>
      </c>
      <c r="AA5843" s="34">
        <v>1.5547782213723554E-05</v>
      </c>
      <c r="AB5843" s="33" t="s">
        <v>4794</v>
      </c>
      <c r="AC5843" s="129"/>
      <c r="AD5843" s="33"/>
      <c r="AE5843" s="128">
        <v>45077</v>
      </c>
    </row>
    <row r="5844" spans="2:31" s="124" customFormat="1" ht="14.5">
      <c r="B5844" s="119" t="s">
        <v>2431</v>
      </c>
      <c r="C5844" s="120" t="s">
        <v>4</v>
      </c>
      <c r="D5844" s="120">
        <v>1</v>
      </c>
      <c r="E5844" s="121">
        <v>899999059</v>
      </c>
      <c r="F5844" s="121" t="s">
        <v>4808</v>
      </c>
      <c r="G5844" s="121" t="s">
        <v>3909</v>
      </c>
      <c r="H5844" s="121" t="s">
        <v>4809</v>
      </c>
      <c r="I5844" s="127" t="s">
        <v>48</v>
      </c>
      <c r="J5844" s="33">
        <v>2217379989.5819998</v>
      </c>
      <c r="K5844" s="33">
        <v>478688.31</v>
      </c>
      <c r="L5844" s="33">
        <v>2217379989.5819998</v>
      </c>
      <c r="M5844" s="33">
        <v>0</v>
      </c>
      <c r="N5844" s="33">
        <v>0</v>
      </c>
      <c r="O5844" s="33">
        <v>0</v>
      </c>
      <c r="P5844" s="33">
        <v>2217379989.5819998</v>
      </c>
      <c r="Q5844" s="33">
        <v>478688.31</v>
      </c>
      <c r="R5844" s="33">
        <v>2217379989.5819998</v>
      </c>
      <c r="S5844" s="33"/>
      <c r="T5844" s="120" t="s">
        <v>48</v>
      </c>
      <c r="U5844" s="33">
        <v>0</v>
      </c>
      <c r="V5844" s="33">
        <v>0</v>
      </c>
      <c r="W5844" s="33">
        <v>0</v>
      </c>
      <c r="X5844" s="33">
        <v>2217379989.5819998</v>
      </c>
      <c r="Y5844" s="33">
        <v>478688.31</v>
      </c>
      <c r="Z5844" s="33">
        <v>2217379989.5819998</v>
      </c>
      <c r="AA5844" s="34">
        <v>0.036130048034085559</v>
      </c>
      <c r="AB5844" s="33" t="s">
        <v>73</v>
      </c>
      <c r="AC5844" s="129"/>
      <c r="AD5844" s="33"/>
      <c r="AE5844" s="128">
        <v>45012</v>
      </c>
    </row>
    <row r="5845" spans="2:31" s="124" customFormat="1" ht="14.5">
      <c r="B5845" s="119" t="s">
        <v>4810</v>
      </c>
      <c r="C5845" s="120" t="s">
        <v>4</v>
      </c>
      <c r="D5845" s="120">
        <v>1</v>
      </c>
      <c r="E5845" s="121">
        <v>830115297</v>
      </c>
      <c r="F5845" s="121" t="s">
        <v>4811</v>
      </c>
      <c r="G5845" s="121" t="s">
        <v>3909</v>
      </c>
      <c r="H5845" s="121" t="s">
        <v>4809</v>
      </c>
      <c r="I5845" s="127" t="s">
        <v>48</v>
      </c>
      <c r="J5845" s="33">
        <v>759486432.88800001</v>
      </c>
      <c r="K5845" s="33">
        <v>163958.04000000001</v>
      </c>
      <c r="L5845" s="33">
        <v>759486432.88800001</v>
      </c>
      <c r="M5845" s="33">
        <v>0</v>
      </c>
      <c r="N5845" s="33">
        <v>0</v>
      </c>
      <c r="O5845" s="33">
        <v>0</v>
      </c>
      <c r="P5845" s="33">
        <v>759486432.88800001</v>
      </c>
      <c r="Q5845" s="33">
        <v>163958.04000000001</v>
      </c>
      <c r="R5845" s="33">
        <v>759486432.88800001</v>
      </c>
      <c r="S5845" s="33"/>
      <c r="T5845" s="120" t="s">
        <v>48</v>
      </c>
      <c r="U5845" s="33">
        <v>0</v>
      </c>
      <c r="V5845" s="33">
        <v>0</v>
      </c>
      <c r="W5845" s="33">
        <v>0</v>
      </c>
      <c r="X5845" s="33">
        <v>759486432.88800001</v>
      </c>
      <c r="Y5845" s="33">
        <v>163958.04000000001</v>
      </c>
      <c r="Z5845" s="33">
        <v>759486432.88800001</v>
      </c>
      <c r="AA5845" s="34">
        <v>0.012375091969082182</v>
      </c>
      <c r="AB5845" s="33" t="s">
        <v>4794</v>
      </c>
      <c r="AC5845" s="129"/>
      <c r="AD5845" s="33"/>
      <c r="AE5845" s="128">
        <v>45012</v>
      </c>
    </row>
    <row r="5846" spans="2:31" s="124" customFormat="1" ht="14.5">
      <c r="B5846" s="119" t="s">
        <v>4812</v>
      </c>
      <c r="C5846" s="120" t="s">
        <v>4</v>
      </c>
      <c r="D5846" s="120">
        <v>1</v>
      </c>
      <c r="E5846" s="121">
        <v>892115015</v>
      </c>
      <c r="F5846" s="121" t="s">
        <v>4813</v>
      </c>
      <c r="G5846" s="121" t="s">
        <v>4814</v>
      </c>
      <c r="H5846" s="121" t="s">
        <v>4809</v>
      </c>
      <c r="I5846" s="127" t="s">
        <v>48</v>
      </c>
      <c r="J5846" s="33">
        <v>99855038.384000003</v>
      </c>
      <c r="K5846" s="33">
        <v>21556.720000000001</v>
      </c>
      <c r="L5846" s="33">
        <v>99855038.384000003</v>
      </c>
      <c r="M5846" s="33">
        <v>0</v>
      </c>
      <c r="N5846" s="33">
        <v>0</v>
      </c>
      <c r="O5846" s="33">
        <v>0</v>
      </c>
      <c r="P5846" s="33">
        <v>99855038.384000003</v>
      </c>
      <c r="Q5846" s="33">
        <v>21556.720000000001</v>
      </c>
      <c r="R5846" s="33">
        <v>99855038.384000003</v>
      </c>
      <c r="S5846" s="33"/>
      <c r="T5846" s="120" t="s">
        <v>48</v>
      </c>
      <c r="U5846" s="33">
        <v>0</v>
      </c>
      <c r="V5846" s="33">
        <v>0</v>
      </c>
      <c r="W5846" s="33">
        <v>0</v>
      </c>
      <c r="X5846" s="33">
        <v>99855038.384000003</v>
      </c>
      <c r="Y5846" s="33">
        <v>21556.720000000001</v>
      </c>
      <c r="Z5846" s="33">
        <v>99855038.384000003</v>
      </c>
      <c r="AA5846" s="34">
        <v>0.0016270406291253132</v>
      </c>
      <c r="AB5846" s="33" t="s">
        <v>4794</v>
      </c>
      <c r="AC5846" s="129"/>
      <c r="AD5846" s="33"/>
      <c r="AE5846" s="128">
        <v>45012</v>
      </c>
    </row>
    <row r="5847" spans="2:31" s="124" customFormat="1" ht="14.5">
      <c r="B5847" s="119" t="s">
        <v>4815</v>
      </c>
      <c r="C5847" s="120" t="s">
        <v>4</v>
      </c>
      <c r="D5847" s="120">
        <v>1</v>
      </c>
      <c r="E5847" s="121">
        <v>800197268</v>
      </c>
      <c r="F5847" s="121" t="s">
        <v>4816</v>
      </c>
      <c r="G5847" s="121" t="s">
        <v>4817</v>
      </c>
      <c r="H5847" s="121" t="s">
        <v>4818</v>
      </c>
      <c r="I5847" s="127" t="s">
        <v>48</v>
      </c>
      <c r="J5847" s="33">
        <v>7823322024.1360006</v>
      </c>
      <c r="K5847" s="33">
        <v>1688899.8800000001</v>
      </c>
      <c r="L5847" s="33">
        <v>7823322024.1360006</v>
      </c>
      <c r="M5847" s="33">
        <v>0</v>
      </c>
      <c r="N5847" s="33">
        <v>0</v>
      </c>
      <c r="O5847" s="33">
        <v>0</v>
      </c>
      <c r="P5847" s="33">
        <v>7823322024.1360006</v>
      </c>
      <c r="Q5847" s="33">
        <v>1688899.8800000001</v>
      </c>
      <c r="R5847" s="33">
        <v>7823322024.1360006</v>
      </c>
      <c r="S5847" s="33"/>
      <c r="T5847" s="120" t="s">
        <v>48</v>
      </c>
      <c r="U5847" s="33">
        <v>0</v>
      </c>
      <c r="V5847" s="33">
        <v>0</v>
      </c>
      <c r="W5847" s="33">
        <v>0</v>
      </c>
      <c r="X5847" s="33">
        <v>7823322024.1360006</v>
      </c>
      <c r="Y5847" s="33">
        <v>1688899.8800000001</v>
      </c>
      <c r="Z5847" s="33">
        <v>7823322024.1360006</v>
      </c>
      <c r="AA5847" s="34">
        <v>0.12747341540294005</v>
      </c>
      <c r="AB5847" s="33" t="s">
        <v>4794</v>
      </c>
      <c r="AC5847" s="129"/>
      <c r="AD5847" s="33"/>
      <c r="AE5847" s="128">
        <v>45002</v>
      </c>
    </row>
    <row r="5848" spans="2:31" s="124" customFormat="1" ht="14.5">
      <c r="B5848" s="119" t="s">
        <v>4805</v>
      </c>
      <c r="C5848" s="120" t="s">
        <v>4</v>
      </c>
      <c r="D5848" s="120">
        <v>1</v>
      </c>
      <c r="E5848" s="121">
        <v>892400038</v>
      </c>
      <c r="F5848" s="121" t="s">
        <v>4806</v>
      </c>
      <c r="G5848" s="121" t="s">
        <v>4807</v>
      </c>
      <c r="H5848" s="121" t="s">
        <v>4798</v>
      </c>
      <c r="I5848" s="127" t="s">
        <v>48</v>
      </c>
      <c r="J5848" s="33">
        <v>11299035</v>
      </c>
      <c r="K5848" s="33">
        <v>2439.2372954535645</v>
      </c>
      <c r="L5848" s="33">
        <v>11299035</v>
      </c>
      <c r="M5848" s="33">
        <v>0</v>
      </c>
      <c r="N5848" s="33">
        <v>0</v>
      </c>
      <c r="O5848" s="33">
        <v>0</v>
      </c>
      <c r="P5848" s="33">
        <v>11299035</v>
      </c>
      <c r="Q5848" s="33">
        <v>2439.2372954535645</v>
      </c>
      <c r="R5848" s="33">
        <v>11299035</v>
      </c>
      <c r="S5848" s="33"/>
      <c r="T5848" s="120" t="s">
        <v>48</v>
      </c>
      <c r="U5848" s="33">
        <v>0</v>
      </c>
      <c r="V5848" s="33">
        <v>0</v>
      </c>
      <c r="W5848" s="33">
        <v>0</v>
      </c>
      <c r="X5848" s="33">
        <v>11299035</v>
      </c>
      <c r="Y5848" s="33">
        <v>2439.2372954535645</v>
      </c>
      <c r="Z5848" s="33">
        <v>11299035</v>
      </c>
      <c r="AA5848" s="34">
        <v>0.00018410677430428629</v>
      </c>
      <c r="AB5848" s="33" t="s">
        <v>4794</v>
      </c>
      <c r="AC5848" s="129"/>
      <c r="AD5848" s="33"/>
      <c r="AE5848" s="128">
        <v>45016</v>
      </c>
    </row>
    <row r="5849" spans="2:31" s="124" customFormat="1" ht="14.5">
      <c r="B5849" s="119" t="s">
        <v>4819</v>
      </c>
      <c r="C5849" s="120" t="s">
        <v>4</v>
      </c>
      <c r="D5849" s="120">
        <v>1</v>
      </c>
      <c r="E5849" s="121">
        <v>890106291</v>
      </c>
      <c r="F5849" s="121" t="s">
        <v>4820</v>
      </c>
      <c r="G5849" s="121" t="s">
        <v>4821</v>
      </c>
      <c r="H5849" s="121" t="s">
        <v>4798</v>
      </c>
      <c r="I5849" s="127" t="s">
        <v>48</v>
      </c>
      <c r="J5849" s="33">
        <v>14477649</v>
      </c>
      <c r="K5849" s="33">
        <v>3125.4369414101293</v>
      </c>
      <c r="L5849" s="33">
        <v>14477649</v>
      </c>
      <c r="M5849" s="33">
        <v>0</v>
      </c>
      <c r="N5849" s="33">
        <v>0</v>
      </c>
      <c r="O5849" s="33">
        <v>0</v>
      </c>
      <c r="P5849" s="33">
        <v>14477649</v>
      </c>
      <c r="Q5849" s="33">
        <v>3125.4369414101293</v>
      </c>
      <c r="R5849" s="33">
        <v>14477649</v>
      </c>
      <c r="S5849" s="33"/>
      <c r="T5849" s="120" t="s">
        <v>48</v>
      </c>
      <c r="U5849" s="33">
        <v>0</v>
      </c>
      <c r="V5849" s="33">
        <v>0</v>
      </c>
      <c r="W5849" s="33">
        <v>0</v>
      </c>
      <c r="X5849" s="33">
        <v>14477649</v>
      </c>
      <c r="Y5849" s="33">
        <v>3125.4369414101293</v>
      </c>
      <c r="Z5849" s="33">
        <v>14477649</v>
      </c>
      <c r="AA5849" s="34">
        <v>0.00023589919465686018</v>
      </c>
      <c r="AB5849" s="33" t="s">
        <v>4794</v>
      </c>
      <c r="AC5849" s="129"/>
      <c r="AD5849" s="33"/>
      <c r="AE5849" s="128">
        <v>44985</v>
      </c>
    </row>
    <row r="5850" spans="2:31" s="124" customFormat="1" ht="14.5">
      <c r="B5850" s="119" t="s">
        <v>4822</v>
      </c>
      <c r="C5850" s="120" t="s">
        <v>4</v>
      </c>
      <c r="D5850" s="120">
        <v>1</v>
      </c>
      <c r="E5850" s="121">
        <v>890206110</v>
      </c>
      <c r="F5850" s="121" t="s">
        <v>4823</v>
      </c>
      <c r="G5850" s="121" t="s">
        <v>4824</v>
      </c>
      <c r="H5850" s="121" t="s">
        <v>4798</v>
      </c>
      <c r="I5850" s="127" t="s">
        <v>48</v>
      </c>
      <c r="J5850" s="33">
        <v>15689915</v>
      </c>
      <c r="K5850" s="33">
        <v>3387.1410992616902</v>
      </c>
      <c r="L5850" s="33">
        <v>15689915</v>
      </c>
      <c r="M5850" s="33">
        <v>0</v>
      </c>
      <c r="N5850" s="33">
        <v>0</v>
      </c>
      <c r="O5850" s="33">
        <v>0</v>
      </c>
      <c r="P5850" s="33">
        <v>15689915</v>
      </c>
      <c r="Q5850" s="33">
        <v>3387.1410992616902</v>
      </c>
      <c r="R5850" s="33">
        <v>15689915</v>
      </c>
      <c r="S5850" s="33"/>
      <c r="T5850" s="120" t="s">
        <v>48</v>
      </c>
      <c r="U5850" s="33">
        <v>0</v>
      </c>
      <c r="V5850" s="33">
        <v>0</v>
      </c>
      <c r="W5850" s="33">
        <v>0</v>
      </c>
      <c r="X5850" s="33">
        <v>15689915</v>
      </c>
      <c r="Y5850" s="33">
        <v>3387.1410992616902</v>
      </c>
      <c r="Z5850" s="33">
        <v>15689915</v>
      </c>
      <c r="AA5850" s="34">
        <v>0.00025565188883461607</v>
      </c>
      <c r="AB5850" s="33" t="s">
        <v>4794</v>
      </c>
      <c r="AC5850" s="129"/>
      <c r="AD5850" s="33"/>
      <c r="AE5850" s="128">
        <v>45016</v>
      </c>
    </row>
    <row r="5851" spans="2:31" s="124" customFormat="1" ht="14.5">
      <c r="B5851" s="119" t="s">
        <v>4815</v>
      </c>
      <c r="C5851" s="120" t="s">
        <v>4</v>
      </c>
      <c r="D5851" s="120">
        <v>1</v>
      </c>
      <c r="E5851" s="121">
        <v>800197268</v>
      </c>
      <c r="F5851" s="121" t="s">
        <v>4816</v>
      </c>
      <c r="G5851" s="121" t="s">
        <v>4817</v>
      </c>
      <c r="H5851" s="121" t="s">
        <v>4825</v>
      </c>
      <c r="I5851" s="127" t="s">
        <v>48</v>
      </c>
      <c r="J5851" s="33">
        <v>1122897000</v>
      </c>
      <c r="K5851" s="33">
        <v>242411.16532101377</v>
      </c>
      <c r="L5851" s="33">
        <v>1122897000</v>
      </c>
      <c r="M5851" s="33">
        <v>0</v>
      </c>
      <c r="N5851" s="33">
        <v>0</v>
      </c>
      <c r="O5851" s="33">
        <v>0</v>
      </c>
      <c r="P5851" s="33">
        <v>1122897000</v>
      </c>
      <c r="Q5851" s="33">
        <v>242411.16532101377</v>
      </c>
      <c r="R5851" s="33">
        <v>1122897000</v>
      </c>
      <c r="S5851" s="33"/>
      <c r="T5851" s="120" t="s">
        <v>48</v>
      </c>
      <c r="U5851" s="33">
        <v>0</v>
      </c>
      <c r="V5851" s="33">
        <v>0</v>
      </c>
      <c r="W5851" s="33">
        <v>0</v>
      </c>
      <c r="X5851" s="33">
        <v>1122897000</v>
      </c>
      <c r="Y5851" s="33">
        <v>242411.16532101377</v>
      </c>
      <c r="Z5851" s="33">
        <v>1122897000</v>
      </c>
      <c r="AA5851" s="34">
        <v>0.018296513334630803</v>
      </c>
      <c r="AB5851" s="33" t="s">
        <v>4794</v>
      </c>
      <c r="AC5851" s="129"/>
      <c r="AD5851" s="33"/>
      <c r="AE5851" s="128">
        <v>44887</v>
      </c>
    </row>
    <row r="5852" spans="2:31" s="124" customFormat="1" ht="14.5">
      <c r="B5852" s="119" t="s">
        <v>4815</v>
      </c>
      <c r="C5852" s="120" t="s">
        <v>4</v>
      </c>
      <c r="D5852" s="120">
        <v>1</v>
      </c>
      <c r="E5852" s="121">
        <v>800197268</v>
      </c>
      <c r="F5852" s="121" t="s">
        <v>4816</v>
      </c>
      <c r="G5852" s="121" t="s">
        <v>4817</v>
      </c>
      <c r="H5852" s="121" t="s">
        <v>4826</v>
      </c>
      <c r="I5852" s="127" t="s">
        <v>48</v>
      </c>
      <c r="J5852" s="33">
        <v>1241662000</v>
      </c>
      <c r="K5852" s="33">
        <v>268050.17054531327</v>
      </c>
      <c r="L5852" s="33">
        <v>1241662000</v>
      </c>
      <c r="M5852" s="33">
        <v>0</v>
      </c>
      <c r="N5852" s="33">
        <v>0</v>
      </c>
      <c r="O5852" s="33">
        <v>0</v>
      </c>
      <c r="P5852" s="33">
        <v>1241662000</v>
      </c>
      <c r="Q5852" s="33">
        <v>268050.17054531327</v>
      </c>
      <c r="R5852" s="33">
        <v>1241662000</v>
      </c>
      <c r="S5852" s="33"/>
      <c r="T5852" s="120" t="s">
        <v>48</v>
      </c>
      <c r="U5852" s="33">
        <v>0</v>
      </c>
      <c r="V5852" s="33">
        <v>0</v>
      </c>
      <c r="W5852" s="33">
        <v>0</v>
      </c>
      <c r="X5852" s="33">
        <v>1241662000</v>
      </c>
      <c r="Y5852" s="33">
        <v>268050.17054531327</v>
      </c>
      <c r="Z5852" s="33">
        <v>1241662000</v>
      </c>
      <c r="AA5852" s="34">
        <v>0.020231673377081205</v>
      </c>
      <c r="AB5852" s="33" t="s">
        <v>4794</v>
      </c>
      <c r="AC5852" s="129"/>
      <c r="AD5852" s="33"/>
      <c r="AE5852" s="128">
        <v>44914</v>
      </c>
    </row>
    <row r="5853" spans="2:31" s="124" customFormat="1" ht="14.5">
      <c r="B5853" s="119" t="s">
        <v>4815</v>
      </c>
      <c r="C5853" s="120" t="s">
        <v>4</v>
      </c>
      <c r="D5853" s="120">
        <v>1</v>
      </c>
      <c r="E5853" s="121">
        <v>800197268</v>
      </c>
      <c r="F5853" s="121" t="s">
        <v>4816</v>
      </c>
      <c r="G5853" s="121" t="s">
        <v>4817</v>
      </c>
      <c r="H5853" s="121" t="s">
        <v>4827</v>
      </c>
      <c r="I5853" s="127" t="s">
        <v>48</v>
      </c>
      <c r="J5853" s="33">
        <v>11469405873.903999</v>
      </c>
      <c r="K5853" s="33">
        <v>2476016.9841336729</v>
      </c>
      <c r="L5853" s="33">
        <v>11469405873.903999</v>
      </c>
      <c r="M5853" s="33">
        <v>0</v>
      </c>
      <c r="N5853" s="33">
        <v>0</v>
      </c>
      <c r="O5853" s="33">
        <v>0</v>
      </c>
      <c r="P5853" s="33">
        <v>11469405873.903999</v>
      </c>
      <c r="Q5853" s="33">
        <v>2476016.9841336729</v>
      </c>
      <c r="R5853" s="33">
        <v>11469405873.903999</v>
      </c>
      <c r="S5853" s="33"/>
      <c r="T5853" s="120" t="s">
        <v>48</v>
      </c>
      <c r="U5853" s="33">
        <v>0</v>
      </c>
      <c r="V5853" s="33">
        <v>0</v>
      </c>
      <c r="W5853" s="33">
        <v>0</v>
      </c>
      <c r="X5853" s="33">
        <v>11469405873.903999</v>
      </c>
      <c r="Y5853" s="33">
        <v>2476016.9841336729</v>
      </c>
      <c r="Z5853" s="33">
        <v>11469405873.903999</v>
      </c>
      <c r="AA5853" s="34">
        <v>0.18688280181724359</v>
      </c>
      <c r="AB5853" s="33" t="s">
        <v>4794</v>
      </c>
      <c r="AC5853" s="129"/>
      <c r="AD5853" s="33"/>
      <c r="AE5853" s="128">
        <v>44949</v>
      </c>
    </row>
    <row r="5854" spans="2:31" s="124" customFormat="1" ht="14.5">
      <c r="B5854" s="119" t="s">
        <v>4815</v>
      </c>
      <c r="C5854" s="120" t="s">
        <v>4</v>
      </c>
      <c r="D5854" s="120">
        <v>1</v>
      </c>
      <c r="E5854" s="121">
        <v>800197268</v>
      </c>
      <c r="F5854" s="121" t="s">
        <v>4816</v>
      </c>
      <c r="G5854" s="121" t="s">
        <v>4817</v>
      </c>
      <c r="H5854" s="121" t="s">
        <v>4825</v>
      </c>
      <c r="I5854" s="127" t="s">
        <v>48</v>
      </c>
      <c r="J5854" s="33">
        <v>537514000</v>
      </c>
      <c r="K5854" s="33">
        <v>116038.59936962998</v>
      </c>
      <c r="L5854" s="33">
        <v>537514000</v>
      </c>
      <c r="M5854" s="33">
        <v>0</v>
      </c>
      <c r="N5854" s="33">
        <v>0</v>
      </c>
      <c r="O5854" s="33">
        <v>0</v>
      </c>
      <c r="P5854" s="33">
        <v>537514000</v>
      </c>
      <c r="Q5854" s="33">
        <v>116038.59936962998</v>
      </c>
      <c r="R5854" s="33">
        <v>537514000</v>
      </c>
      <c r="S5854" s="33"/>
      <c r="T5854" s="120" t="s">
        <v>48</v>
      </c>
      <c r="U5854" s="33">
        <v>0</v>
      </c>
      <c r="V5854" s="33">
        <v>0</v>
      </c>
      <c r="W5854" s="33">
        <v>0</v>
      </c>
      <c r="X5854" s="33">
        <v>537514000</v>
      </c>
      <c r="Y5854" s="33">
        <v>116038.59936962998</v>
      </c>
      <c r="Z5854" s="33">
        <v>537514000</v>
      </c>
      <c r="AA5854" s="34">
        <v>0.008758267293038224</v>
      </c>
      <c r="AB5854" s="33" t="s">
        <v>4794</v>
      </c>
      <c r="AC5854" s="129"/>
      <c r="AD5854" s="33"/>
      <c r="AE5854" s="128">
        <v>44887</v>
      </c>
    </row>
    <row r="5855" spans="2:31" s="124" customFormat="1" ht="14.5">
      <c r="B5855" s="119" t="s">
        <v>4815</v>
      </c>
      <c r="C5855" s="120" t="s">
        <v>4</v>
      </c>
      <c r="D5855" s="120">
        <v>1</v>
      </c>
      <c r="E5855" s="121">
        <v>800197268</v>
      </c>
      <c r="F5855" s="121" t="s">
        <v>4816</v>
      </c>
      <c r="G5855" s="121" t="s">
        <v>4817</v>
      </c>
      <c r="H5855" s="121" t="s">
        <v>4826</v>
      </c>
      <c r="I5855" s="127" t="s">
        <v>48</v>
      </c>
      <c r="J5855" s="33">
        <v>601147000</v>
      </c>
      <c r="K5855" s="33">
        <v>129775.70053106516</v>
      </c>
      <c r="L5855" s="33">
        <v>601147000</v>
      </c>
      <c r="M5855" s="33">
        <v>0</v>
      </c>
      <c r="N5855" s="33">
        <v>0</v>
      </c>
      <c r="O5855" s="33">
        <v>0</v>
      </c>
      <c r="P5855" s="33">
        <v>601147000</v>
      </c>
      <c r="Q5855" s="33">
        <v>129775.70053106516</v>
      </c>
      <c r="R5855" s="33">
        <v>601147000</v>
      </c>
      <c r="S5855" s="33"/>
      <c r="T5855" s="120" t="s">
        <v>48</v>
      </c>
      <c r="U5855" s="33">
        <v>0</v>
      </c>
      <c r="V5855" s="33">
        <v>0</v>
      </c>
      <c r="W5855" s="33">
        <v>0</v>
      </c>
      <c r="X5855" s="33">
        <v>601147000</v>
      </c>
      <c r="Y5855" s="33">
        <v>129775.70053106516</v>
      </c>
      <c r="Z5855" s="33">
        <v>601147000</v>
      </c>
      <c r="AA5855" s="34">
        <v>0.0097951050733712033</v>
      </c>
      <c r="AB5855" s="33" t="s">
        <v>4794</v>
      </c>
      <c r="AC5855" s="129"/>
      <c r="AD5855" s="33"/>
      <c r="AE5855" s="128">
        <v>44914</v>
      </c>
    </row>
    <row r="5856" spans="2:31" s="124" customFormat="1" ht="14.5">
      <c r="B5856" s="119" t="s">
        <v>4815</v>
      </c>
      <c r="C5856" s="120" t="s">
        <v>4</v>
      </c>
      <c r="D5856" s="120">
        <v>1</v>
      </c>
      <c r="E5856" s="121">
        <v>800197268</v>
      </c>
      <c r="F5856" s="121" t="s">
        <v>4816</v>
      </c>
      <c r="G5856" s="121" t="s">
        <v>4817</v>
      </c>
      <c r="H5856" s="121" t="s">
        <v>4825</v>
      </c>
      <c r="I5856" s="127" t="s">
        <v>48</v>
      </c>
      <c r="J5856" s="33">
        <v>2608893000</v>
      </c>
      <c r="K5856" s="33">
        <v>563208.19481024134</v>
      </c>
      <c r="L5856" s="33">
        <v>2608893000</v>
      </c>
      <c r="M5856" s="33">
        <v>0</v>
      </c>
      <c r="N5856" s="33">
        <v>0</v>
      </c>
      <c r="O5856" s="33">
        <v>0</v>
      </c>
      <c r="P5856" s="33">
        <v>2608893000</v>
      </c>
      <c r="Q5856" s="33">
        <v>563208.19481024134</v>
      </c>
      <c r="R5856" s="33">
        <v>2608893000</v>
      </c>
      <c r="S5856" s="33"/>
      <c r="T5856" s="120" t="s">
        <v>48</v>
      </c>
      <c r="U5856" s="33">
        <v>0</v>
      </c>
      <c r="V5856" s="33">
        <v>0</v>
      </c>
      <c r="W5856" s="33">
        <v>0</v>
      </c>
      <c r="X5856" s="33">
        <v>2608893000</v>
      </c>
      <c r="Y5856" s="33">
        <v>563208.19481024134</v>
      </c>
      <c r="Z5856" s="33">
        <v>2608893000</v>
      </c>
      <c r="AA5856" s="34">
        <v>0.042509371352069655</v>
      </c>
      <c r="AB5856" s="33" t="s">
        <v>4794</v>
      </c>
      <c r="AC5856" s="129"/>
      <c r="AD5856" s="33"/>
      <c r="AE5856" s="128">
        <v>44887</v>
      </c>
    </row>
    <row r="5857" spans="2:31" s="124" customFormat="1" ht="14.5">
      <c r="B5857" s="119" t="s">
        <v>4815</v>
      </c>
      <c r="C5857" s="120" t="s">
        <v>4</v>
      </c>
      <c r="D5857" s="120">
        <v>1</v>
      </c>
      <c r="E5857" s="121">
        <v>800197268</v>
      </c>
      <c r="F5857" s="121" t="s">
        <v>4816</v>
      </c>
      <c r="G5857" s="121" t="s">
        <v>4817</v>
      </c>
      <c r="H5857" s="121" t="s">
        <v>4826</v>
      </c>
      <c r="I5857" s="127" t="s">
        <v>48</v>
      </c>
      <c r="J5857" s="33">
        <v>2642104000</v>
      </c>
      <c r="K5857" s="33">
        <v>570377.7902508527</v>
      </c>
      <c r="L5857" s="33">
        <v>2642104000</v>
      </c>
      <c r="M5857" s="33">
        <v>0</v>
      </c>
      <c r="N5857" s="33">
        <v>0</v>
      </c>
      <c r="O5857" s="33">
        <v>0</v>
      </c>
      <c r="P5857" s="33">
        <v>2642104000</v>
      </c>
      <c r="Q5857" s="33">
        <v>570377.7902508527</v>
      </c>
      <c r="R5857" s="33">
        <v>2642104000</v>
      </c>
      <c r="S5857" s="33"/>
      <c r="T5857" s="120" t="s">
        <v>48</v>
      </c>
      <c r="U5857" s="33">
        <v>0</v>
      </c>
      <c r="V5857" s="33">
        <v>0</v>
      </c>
      <c r="W5857" s="33">
        <v>0</v>
      </c>
      <c r="X5857" s="33">
        <v>2642104000</v>
      </c>
      <c r="Y5857" s="33">
        <v>570377.7902508527</v>
      </c>
      <c r="Z5857" s="33">
        <v>2642104000</v>
      </c>
      <c r="AA5857" s="34">
        <v>0.043050512262016359</v>
      </c>
      <c r="AB5857" s="33" t="s">
        <v>4794</v>
      </c>
      <c r="AC5857" s="129"/>
      <c r="AD5857" s="33"/>
      <c r="AE5857" s="128">
        <v>44914</v>
      </c>
    </row>
    <row r="5858" spans="2:31" s="124" customFormat="1" ht="14.5">
      <c r="B5858" s="119" t="s">
        <v>4819</v>
      </c>
      <c r="C5858" s="120" t="s">
        <v>4</v>
      </c>
      <c r="D5858" s="120">
        <v>1</v>
      </c>
      <c r="E5858" s="121">
        <v>890106291</v>
      </c>
      <c r="F5858" s="121" t="s">
        <v>4820</v>
      </c>
      <c r="G5858" s="121" t="s">
        <v>4821</v>
      </c>
      <c r="H5858" s="121" t="s">
        <v>4828</v>
      </c>
      <c r="I5858" s="127" t="s">
        <v>48</v>
      </c>
      <c r="J5858" s="33">
        <v>35297.364000000001</v>
      </c>
      <c r="K5858" s="33">
        <v>7.620000000000001</v>
      </c>
      <c r="L5858" s="33">
        <v>35297.364000000001</v>
      </c>
      <c r="M5858" s="33">
        <v>0</v>
      </c>
      <c r="N5858" s="33">
        <v>0</v>
      </c>
      <c r="O5858" s="33">
        <v>0</v>
      </c>
      <c r="P5858" s="33">
        <v>35297.364000000001</v>
      </c>
      <c r="Q5858" s="33">
        <v>7.620000000000001</v>
      </c>
      <c r="R5858" s="33">
        <v>35297.364000000001</v>
      </c>
      <c r="S5858" s="33"/>
      <c r="T5858" s="120" t="s">
        <v>48</v>
      </c>
      <c r="U5858" s="33">
        <v>0</v>
      </c>
      <c r="V5858" s="33">
        <v>0</v>
      </c>
      <c r="W5858" s="33">
        <v>0</v>
      </c>
      <c r="X5858" s="33">
        <v>35297.364000000001</v>
      </c>
      <c r="Y5858" s="33">
        <v>7.620000000000001</v>
      </c>
      <c r="Z5858" s="33">
        <v>35297.364000000001</v>
      </c>
      <c r="AA5858" s="34">
        <v>5.7513617999096741E-07</v>
      </c>
      <c r="AB5858" s="33" t="s">
        <v>4794</v>
      </c>
      <c r="AC5858" s="129"/>
      <c r="AD5858" s="33"/>
      <c r="AE5858" s="128">
        <v>44974</v>
      </c>
    </row>
    <row r="5859" spans="2:31" s="124" customFormat="1" ht="14.5">
      <c r="B5859" s="119" t="s">
        <v>4829</v>
      </c>
      <c r="C5859" s="120" t="s">
        <v>4</v>
      </c>
      <c r="D5859" s="120">
        <v>1</v>
      </c>
      <c r="E5859" s="121">
        <v>890907317</v>
      </c>
      <c r="F5859" s="121" t="s">
        <v>4830</v>
      </c>
      <c r="G5859" s="121" t="s">
        <v>4831</v>
      </c>
      <c r="H5859" s="121" t="s">
        <v>4828</v>
      </c>
      <c r="I5859" s="127" t="s">
        <v>48</v>
      </c>
      <c r="J5859" s="33">
        <v>24479231.476</v>
      </c>
      <c r="K5859" s="33">
        <v>5284.5799999999999</v>
      </c>
      <c r="L5859" s="33">
        <v>24479231.476</v>
      </c>
      <c r="M5859" s="33">
        <v>0</v>
      </c>
      <c r="N5859" s="33">
        <v>0</v>
      </c>
      <c r="O5859" s="33">
        <v>0</v>
      </c>
      <c r="P5859" s="33">
        <v>24479231.476</v>
      </c>
      <c r="Q5859" s="33">
        <v>5284.5799999999999</v>
      </c>
      <c r="R5859" s="33">
        <v>24479231.476</v>
      </c>
      <c r="S5859" s="33"/>
      <c r="T5859" s="120" t="s">
        <v>48</v>
      </c>
      <c r="U5859" s="33">
        <v>0</v>
      </c>
      <c r="V5859" s="33">
        <v>0</v>
      </c>
      <c r="W5859" s="33">
        <v>0</v>
      </c>
      <c r="X5859" s="33">
        <v>24479231.476</v>
      </c>
      <c r="Y5859" s="33">
        <v>5284.5799999999999</v>
      </c>
      <c r="Z5859" s="33">
        <v>24479231.476</v>
      </c>
      <c r="AA5859" s="34">
        <v>0.00039886524331452314</v>
      </c>
      <c r="AB5859" s="33" t="s">
        <v>4794</v>
      </c>
      <c r="AC5859" s="129"/>
      <c r="AD5859" s="33"/>
      <c r="AE5859" s="128">
        <v>44991</v>
      </c>
    </row>
    <row r="5860" spans="2:31" s="124" customFormat="1" ht="14.5">
      <c r="B5860" s="119" t="s">
        <v>4832</v>
      </c>
      <c r="C5860" s="120" t="s">
        <v>4</v>
      </c>
      <c r="D5860" s="120">
        <v>1</v>
      </c>
      <c r="E5860" s="121">
        <v>892099324</v>
      </c>
      <c r="F5860" s="121" t="s">
        <v>4833</v>
      </c>
      <c r="G5860" s="121" t="s">
        <v>71</v>
      </c>
      <c r="H5860" s="121" t="s">
        <v>4828</v>
      </c>
      <c r="I5860" s="127" t="s">
        <v>48</v>
      </c>
      <c r="J5860" s="33">
        <v>69575.644</v>
      </c>
      <c r="K5860" s="33">
        <v>15.020000000000001</v>
      </c>
      <c r="L5860" s="33">
        <v>69575.644</v>
      </c>
      <c r="M5860" s="33">
        <v>0</v>
      </c>
      <c r="N5860" s="33">
        <v>0</v>
      </c>
      <c r="O5860" s="33">
        <v>0</v>
      </c>
      <c r="P5860" s="33">
        <v>69575.644</v>
      </c>
      <c r="Q5860" s="33">
        <v>15.020000000000001</v>
      </c>
      <c r="R5860" s="33">
        <v>69575.644</v>
      </c>
      <c r="S5860" s="33"/>
      <c r="T5860" s="120" t="s">
        <v>48</v>
      </c>
      <c r="U5860" s="33">
        <v>0</v>
      </c>
      <c r="V5860" s="33">
        <v>0</v>
      </c>
      <c r="W5860" s="33">
        <v>0</v>
      </c>
      <c r="X5860" s="33">
        <v>69575.644</v>
      </c>
      <c r="Y5860" s="33">
        <v>15.020000000000001</v>
      </c>
      <c r="Z5860" s="33">
        <v>69575.644</v>
      </c>
      <c r="AA5860" s="34">
        <v>1.1336673784073924E-06</v>
      </c>
      <c r="AB5860" s="33" t="s">
        <v>4794</v>
      </c>
      <c r="AC5860" s="129"/>
      <c r="AD5860" s="33"/>
      <c r="AE5860" s="128">
        <v>44995</v>
      </c>
    </row>
    <row r="5861" spans="2:31" s="124" customFormat="1" ht="14.5">
      <c r="B5861" s="119" t="s">
        <v>4834</v>
      </c>
      <c r="C5861" s="120" t="s">
        <v>4</v>
      </c>
      <c r="D5861" s="120">
        <v>1</v>
      </c>
      <c r="E5861" s="121">
        <v>891180009</v>
      </c>
      <c r="F5861" s="121" t="s">
        <v>4835</v>
      </c>
      <c r="G5861" s="121" t="s">
        <v>4836</v>
      </c>
      <c r="H5861" s="121" t="s">
        <v>4828</v>
      </c>
      <c r="I5861" s="127" t="s">
        <v>48</v>
      </c>
      <c r="J5861" s="33">
        <v>1588937.2439999999</v>
      </c>
      <c r="K5861" s="33">
        <v>343.01999999999998</v>
      </c>
      <c r="L5861" s="33">
        <v>1588937.2439999999</v>
      </c>
      <c r="M5861" s="33">
        <v>0</v>
      </c>
      <c r="N5861" s="33">
        <v>0</v>
      </c>
      <c r="O5861" s="33">
        <v>0</v>
      </c>
      <c r="P5861" s="33">
        <v>1588937.2439999999</v>
      </c>
      <c r="Q5861" s="33">
        <v>343.01999999999998</v>
      </c>
      <c r="R5861" s="33">
        <v>1588937.2439999999</v>
      </c>
      <c r="S5861" s="33"/>
      <c r="T5861" s="120" t="s">
        <v>48</v>
      </c>
      <c r="U5861" s="33">
        <v>0</v>
      </c>
      <c r="V5861" s="33">
        <v>0</v>
      </c>
      <c r="W5861" s="33">
        <v>0</v>
      </c>
      <c r="X5861" s="33">
        <v>1588937.2439999999</v>
      </c>
      <c r="Y5861" s="33">
        <v>343.01999999999998</v>
      </c>
      <c r="Z5861" s="33">
        <v>1588937.2439999999</v>
      </c>
      <c r="AA5861" s="34">
        <v>2.5890185362270554E-05</v>
      </c>
      <c r="AB5861" s="33" t="s">
        <v>4794</v>
      </c>
      <c r="AC5861" s="129"/>
      <c r="AD5861" s="33"/>
      <c r="AE5861" s="128">
        <v>45000</v>
      </c>
    </row>
    <row r="5862" spans="2:31" s="124" customFormat="1" ht="14.5">
      <c r="B5862" s="119" t="s">
        <v>4810</v>
      </c>
      <c r="C5862" s="120" t="s">
        <v>4</v>
      </c>
      <c r="D5862" s="120">
        <v>1</v>
      </c>
      <c r="E5862" s="121">
        <v>830115297</v>
      </c>
      <c r="F5862" s="121" t="s">
        <v>4811</v>
      </c>
      <c r="G5862" s="121" t="s">
        <v>3909</v>
      </c>
      <c r="H5862" s="121" t="s">
        <v>4837</v>
      </c>
      <c r="I5862" s="127" t="s">
        <v>48</v>
      </c>
      <c r="J5862" s="33">
        <v>3113774707</v>
      </c>
      <c r="K5862" s="33">
        <v>672202.13008937438</v>
      </c>
      <c r="L5862" s="33">
        <v>3113774707</v>
      </c>
      <c r="M5862" s="33">
        <v>0</v>
      </c>
      <c r="N5862" s="33">
        <v>0</v>
      </c>
      <c r="O5862" s="33">
        <v>0</v>
      </c>
      <c r="P5862" s="33">
        <v>3113774707</v>
      </c>
      <c r="Q5862" s="33">
        <v>672202.13008937438</v>
      </c>
      <c r="R5862" s="33">
        <v>3113774707</v>
      </c>
      <c r="S5862" s="33"/>
      <c r="T5862" s="120" t="s">
        <v>48</v>
      </c>
      <c r="U5862" s="33">
        <v>0</v>
      </c>
      <c r="V5862" s="33">
        <v>0</v>
      </c>
      <c r="W5862" s="33">
        <v>0</v>
      </c>
      <c r="X5862" s="33">
        <v>3113774707</v>
      </c>
      <c r="Y5862" s="33">
        <v>672202.13008937438</v>
      </c>
      <c r="Z5862" s="33">
        <v>3113774707</v>
      </c>
      <c r="AA5862" s="34">
        <v>0.050735927202282691</v>
      </c>
      <c r="AB5862" s="33" t="s">
        <v>4794</v>
      </c>
      <c r="AC5862" s="129"/>
      <c r="AD5862" s="33"/>
      <c r="AE5862" s="128">
        <v>44865</v>
      </c>
    </row>
    <row r="5863" spans="2:31" s="124" customFormat="1" ht="14.5">
      <c r="B5863" s="119" t="s">
        <v>4810</v>
      </c>
      <c r="C5863" s="120" t="s">
        <v>4</v>
      </c>
      <c r="D5863" s="120">
        <v>1</v>
      </c>
      <c r="E5863" s="121">
        <v>830115297</v>
      </c>
      <c r="F5863" s="121" t="s">
        <v>4811</v>
      </c>
      <c r="G5863" s="121" t="s">
        <v>3909</v>
      </c>
      <c r="H5863" s="121" t="s">
        <v>4838</v>
      </c>
      <c r="I5863" s="127" t="s">
        <v>48</v>
      </c>
      <c r="J5863" s="33">
        <v>3161969040</v>
      </c>
      <c r="K5863" s="33">
        <v>682606.32960580289</v>
      </c>
      <c r="L5863" s="33">
        <v>3161969040</v>
      </c>
      <c r="M5863" s="33">
        <v>0</v>
      </c>
      <c r="N5863" s="33">
        <v>0</v>
      </c>
      <c r="O5863" s="33">
        <v>0</v>
      </c>
      <c r="P5863" s="33">
        <v>3161969040</v>
      </c>
      <c r="Q5863" s="33">
        <v>682606.32960580289</v>
      </c>
      <c r="R5863" s="33">
        <v>3161969040</v>
      </c>
      <c r="S5863" s="33"/>
      <c r="T5863" s="120" t="s">
        <v>48</v>
      </c>
      <c r="U5863" s="33">
        <v>0</v>
      </c>
      <c r="V5863" s="33">
        <v>0</v>
      </c>
      <c r="W5863" s="33">
        <v>0</v>
      </c>
      <c r="X5863" s="33">
        <v>3161969040</v>
      </c>
      <c r="Y5863" s="33">
        <v>682606.32960580289</v>
      </c>
      <c r="Z5863" s="33">
        <v>3161969040</v>
      </c>
      <c r="AA5863" s="34">
        <v>0.051521206935319766</v>
      </c>
      <c r="AB5863" s="33" t="s">
        <v>4794</v>
      </c>
      <c r="AC5863" s="129"/>
      <c r="AD5863" s="33"/>
      <c r="AE5863" s="128">
        <v>44956</v>
      </c>
    </row>
    <row r="5864" spans="2:31" s="124" customFormat="1" ht="14.5">
      <c r="B5864" s="119" t="s">
        <v>1509</v>
      </c>
      <c r="C5864" s="120" t="s">
        <v>4</v>
      </c>
      <c r="D5864" s="120">
        <v>1</v>
      </c>
      <c r="E5864" s="121">
        <v>800199959</v>
      </c>
      <c r="F5864" s="121" t="s">
        <v>4839</v>
      </c>
      <c r="G5864" s="121" t="s">
        <v>4840</v>
      </c>
      <c r="H5864" s="121" t="s">
        <v>4841</v>
      </c>
      <c r="I5864" s="127" t="s">
        <v>48</v>
      </c>
      <c r="J5864" s="33">
        <v>115789299</v>
      </c>
      <c r="K5864" s="33">
        <v>25197.614461579804</v>
      </c>
      <c r="L5864" s="33">
        <v>115789299</v>
      </c>
      <c r="M5864" s="33">
        <v>0</v>
      </c>
      <c r="N5864" s="33">
        <v>0</v>
      </c>
      <c r="O5864" s="33">
        <v>0</v>
      </c>
      <c r="P5864" s="33">
        <v>116720389.70892996</v>
      </c>
      <c r="Q5864" s="33">
        <v>25197.614461579804</v>
      </c>
      <c r="R5864" s="33">
        <v>116720389.70892996</v>
      </c>
      <c r="S5864" s="33"/>
      <c r="T5864" s="120" t="s">
        <v>48</v>
      </c>
      <c r="U5864" s="33">
        <v>0</v>
      </c>
      <c r="V5864" s="33">
        <v>0</v>
      </c>
      <c r="W5864" s="33">
        <v>0</v>
      </c>
      <c r="X5864" s="33">
        <v>116720389.70892996</v>
      </c>
      <c r="Y5864" s="33">
        <v>25197.614461579804</v>
      </c>
      <c r="Z5864" s="33">
        <v>116720389.70892996</v>
      </c>
      <c r="AA5864" s="34">
        <v>0.0019018451084407038</v>
      </c>
      <c r="AB5864" s="33" t="s">
        <v>4794</v>
      </c>
      <c r="AC5864" s="129"/>
      <c r="AD5864" s="33"/>
      <c r="AE5864" s="128">
        <v>45016</v>
      </c>
    </row>
    <row r="5865" spans="2:31" s="124" customFormat="1" ht="14.5">
      <c r="B5865" s="119" t="s">
        <v>4829</v>
      </c>
      <c r="C5865" s="120" t="s">
        <v>4</v>
      </c>
      <c r="D5865" s="120">
        <v>1</v>
      </c>
      <c r="E5865" s="121">
        <v>890907317</v>
      </c>
      <c r="F5865" s="121" t="s">
        <v>4830</v>
      </c>
      <c r="G5865" s="121" t="s">
        <v>4831</v>
      </c>
      <c r="H5865" s="121" t="s">
        <v>4841</v>
      </c>
      <c r="I5865" s="127" t="s">
        <v>48</v>
      </c>
      <c r="J5865" s="33">
        <v>3441554174.6666665</v>
      </c>
      <c r="K5865" s="33">
        <v>742963.20855461049</v>
      </c>
      <c r="L5865" s="33">
        <v>3441554174.6666665</v>
      </c>
      <c r="M5865" s="33">
        <v>0</v>
      </c>
      <c r="N5865" s="33">
        <v>0</v>
      </c>
      <c r="O5865" s="33">
        <v>0</v>
      </c>
      <c r="P5865" s="33">
        <v>3441554174.6666665</v>
      </c>
      <c r="Q5865" s="33">
        <v>742963.20855461049</v>
      </c>
      <c r="R5865" s="33">
        <v>3441554174.6666665</v>
      </c>
      <c r="S5865" s="33"/>
      <c r="T5865" s="120" t="s">
        <v>48</v>
      </c>
      <c r="U5865" s="33">
        <v>0</v>
      </c>
      <c r="V5865" s="33">
        <v>0</v>
      </c>
      <c r="W5865" s="33">
        <v>0</v>
      </c>
      <c r="X5865" s="33">
        <v>3441554174.6666665</v>
      </c>
      <c r="Y5865" s="33">
        <v>742963.20855461049</v>
      </c>
      <c r="Z5865" s="33">
        <v>3441554174.6666665</v>
      </c>
      <c r="AA5865" s="34">
        <v>0.056076774493691736</v>
      </c>
      <c r="AB5865" s="33" t="s">
        <v>4794</v>
      </c>
      <c r="AC5865" s="129"/>
      <c r="AD5865" s="33"/>
      <c r="AE5865" s="128">
        <v>45016</v>
      </c>
    </row>
    <row r="5866" spans="2:31" s="124" customFormat="1" ht="14.5">
      <c r="B5866" s="119" t="s">
        <v>4834</v>
      </c>
      <c r="C5866" s="120" t="s">
        <v>4</v>
      </c>
      <c r="D5866" s="120">
        <v>1</v>
      </c>
      <c r="E5866" s="121">
        <v>891180009</v>
      </c>
      <c r="F5866" s="121" t="s">
        <v>4835</v>
      </c>
      <c r="G5866" s="121" t="s">
        <v>4836</v>
      </c>
      <c r="H5866" s="121" t="s">
        <v>4841</v>
      </c>
      <c r="I5866" s="127" t="s">
        <v>48</v>
      </c>
      <c r="J5866" s="33">
        <v>20971368</v>
      </c>
      <c r="K5866" s="33">
        <v>4527.301929968482</v>
      </c>
      <c r="L5866" s="33">
        <v>20971368</v>
      </c>
      <c r="M5866" s="33">
        <v>0</v>
      </c>
      <c r="N5866" s="33">
        <v>0</v>
      </c>
      <c r="O5866" s="33">
        <v>0</v>
      </c>
      <c r="P5866" s="33">
        <v>20971368</v>
      </c>
      <c r="Q5866" s="33">
        <v>4527.301929968482</v>
      </c>
      <c r="R5866" s="33">
        <v>20971368</v>
      </c>
      <c r="S5866" s="33"/>
      <c r="T5866" s="120" t="s">
        <v>48</v>
      </c>
      <c r="U5866" s="33">
        <v>0</v>
      </c>
      <c r="V5866" s="33">
        <v>0</v>
      </c>
      <c r="W5866" s="33">
        <v>0</v>
      </c>
      <c r="X5866" s="33">
        <v>20971368</v>
      </c>
      <c r="Y5866" s="33">
        <v>4527.301929968482</v>
      </c>
      <c r="Z5866" s="33">
        <v>20971368</v>
      </c>
      <c r="AA5866" s="34">
        <v>0.00034170802331598508</v>
      </c>
      <c r="AB5866" s="33" t="s">
        <v>4794</v>
      </c>
      <c r="AC5866" s="129"/>
      <c r="AD5866" s="33"/>
      <c r="AE5866" s="128">
        <v>45037</v>
      </c>
    </row>
    <row r="5867" spans="2:31" s="124" customFormat="1" ht="14.5">
      <c r="B5867" s="119" t="s">
        <v>1509</v>
      </c>
      <c r="C5867" s="120" t="s">
        <v>4</v>
      </c>
      <c r="D5867" s="120">
        <v>1</v>
      </c>
      <c r="E5867" s="121">
        <v>891280000</v>
      </c>
      <c r="F5867" s="121" t="s">
        <v>4842</v>
      </c>
      <c r="G5867" s="121" t="s">
        <v>4843</v>
      </c>
      <c r="H5867" s="121" t="s">
        <v>4841</v>
      </c>
      <c r="I5867" s="127" t="s">
        <v>48</v>
      </c>
      <c r="J5867" s="33">
        <v>6823740</v>
      </c>
      <c r="K5867" s="33">
        <v>1272.1059107983249</v>
      </c>
      <c r="L5867" s="33">
        <v>6823740</v>
      </c>
      <c r="M5867" s="33">
        <v>0</v>
      </c>
      <c r="N5867" s="33">
        <v>0</v>
      </c>
      <c r="O5867" s="33">
        <v>0</v>
      </c>
      <c r="P5867" s="33">
        <v>5892649</v>
      </c>
      <c r="Q5867" s="33">
        <v>1272.1059107983249</v>
      </c>
      <c r="R5867" s="33">
        <v>5892649</v>
      </c>
      <c r="S5867" s="33"/>
      <c r="T5867" s="120" t="s">
        <v>48</v>
      </c>
      <c r="U5867" s="33">
        <v>0</v>
      </c>
      <c r="V5867" s="33">
        <v>0</v>
      </c>
      <c r="W5867" s="33">
        <v>0</v>
      </c>
      <c r="X5867" s="33">
        <v>5892649</v>
      </c>
      <c r="Y5867" s="33">
        <v>1272.1059107983249</v>
      </c>
      <c r="Z5867" s="33">
        <v>5892649</v>
      </c>
      <c r="AA5867" s="34">
        <v>9.6014978225784616E-05</v>
      </c>
      <c r="AB5867" s="33" t="s">
        <v>4794</v>
      </c>
      <c r="AC5867" s="129"/>
      <c r="AD5867" s="33"/>
      <c r="AE5867" s="128">
        <v>45016</v>
      </c>
    </row>
    <row r="5868" spans="2:31" s="124" customFormat="1" ht="14.5">
      <c r="B5868" s="119" t="s">
        <v>4844</v>
      </c>
      <c r="C5868" s="120" t="s">
        <v>4</v>
      </c>
      <c r="D5868" s="120">
        <v>1</v>
      </c>
      <c r="E5868" s="121">
        <v>891380007</v>
      </c>
      <c r="F5868" s="121" t="s">
        <v>4845</v>
      </c>
      <c r="G5868" s="121" t="s">
        <v>4846</v>
      </c>
      <c r="H5868" s="121" t="s">
        <v>4841</v>
      </c>
      <c r="I5868" s="127" t="s">
        <v>48</v>
      </c>
      <c r="J5868" s="33">
        <v>736695163</v>
      </c>
      <c r="K5868" s="33">
        <v>164791.49742317581</v>
      </c>
      <c r="L5868" s="33">
        <v>736695163</v>
      </c>
      <c r="M5868" s="33">
        <v>0</v>
      </c>
      <c r="N5868" s="33">
        <v>0</v>
      </c>
      <c r="O5868" s="33">
        <v>0</v>
      </c>
      <c r="P5868" s="33">
        <v>763347174.36363494</v>
      </c>
      <c r="Q5868" s="33">
        <v>164791.49742317581</v>
      </c>
      <c r="R5868" s="33">
        <v>763347174.36363494</v>
      </c>
      <c r="S5868" s="33"/>
      <c r="T5868" s="120" t="s">
        <v>48</v>
      </c>
      <c r="U5868" s="33">
        <v>0</v>
      </c>
      <c r="V5868" s="33">
        <v>0</v>
      </c>
      <c r="W5868" s="33">
        <v>0</v>
      </c>
      <c r="X5868" s="33">
        <v>763347174.36363494</v>
      </c>
      <c r="Y5868" s="33">
        <v>164791.49742317581</v>
      </c>
      <c r="Z5868" s="33">
        <v>763347174.36363494</v>
      </c>
      <c r="AA5868" s="34">
        <v>0.012437998992513999</v>
      </c>
      <c r="AB5868" s="33" t="s">
        <v>4794</v>
      </c>
      <c r="AC5868" s="129"/>
      <c r="AD5868" s="33"/>
      <c r="AE5868" s="128">
        <v>45016</v>
      </c>
    </row>
    <row r="5869" spans="2:31" s="124" customFormat="1" ht="14.5">
      <c r="B5869" s="119" t="s">
        <v>4844</v>
      </c>
      <c r="C5869" s="120" t="s">
        <v>4</v>
      </c>
      <c r="D5869" s="120">
        <v>1</v>
      </c>
      <c r="E5869" s="121">
        <v>891380007</v>
      </c>
      <c r="F5869" s="121" t="s">
        <v>4845</v>
      </c>
      <c r="G5869" s="121" t="s">
        <v>4846</v>
      </c>
      <c r="H5869" s="121" t="s">
        <v>4841</v>
      </c>
      <c r="I5869" s="127" t="s">
        <v>48</v>
      </c>
      <c r="J5869" s="33">
        <v>26652011</v>
      </c>
      <c r="K5869" s="33"/>
      <c r="L5869" s="33">
        <v>26652011</v>
      </c>
      <c r="M5869" s="33">
        <v>0</v>
      </c>
      <c r="N5869" s="33">
        <v>0</v>
      </c>
      <c r="O5869" s="33">
        <v>0</v>
      </c>
      <c r="P5869" s="33">
        <v>763347174.36363494</v>
      </c>
      <c r="Q5869" s="33">
        <v>164791.49742317581</v>
      </c>
      <c r="R5869" s="33">
        <v>763347174.36363494</v>
      </c>
      <c r="S5869" s="33"/>
      <c r="T5869" s="120" t="s">
        <v>48</v>
      </c>
      <c r="U5869" s="33">
        <v>0</v>
      </c>
      <c r="V5869" s="33">
        <v>0</v>
      </c>
      <c r="W5869" s="33">
        <v>0</v>
      </c>
      <c r="X5869" s="33">
        <v>763347174.36363494</v>
      </c>
      <c r="Y5869" s="33">
        <v>164791.49742317581</v>
      </c>
      <c r="Z5869" s="33">
        <v>763347174.36363494</v>
      </c>
      <c r="AA5869" s="34">
        <v>0.012437998992513999</v>
      </c>
      <c r="AB5869" s="33" t="s">
        <v>4794</v>
      </c>
      <c r="AC5869" s="129"/>
      <c r="AD5869" s="33"/>
      <c r="AE5869" s="128">
        <v>45016</v>
      </c>
    </row>
    <row r="5870" spans="2:31" s="124" customFormat="1" ht="14.5">
      <c r="B5870" s="119" t="s">
        <v>4847</v>
      </c>
      <c r="C5870" s="120" t="s">
        <v>4</v>
      </c>
      <c r="D5870" s="120">
        <v>1</v>
      </c>
      <c r="E5870" s="121">
        <v>891780009</v>
      </c>
      <c r="F5870" s="121" t="s">
        <v>4848</v>
      </c>
      <c r="G5870" s="121" t="s">
        <v>4849</v>
      </c>
      <c r="H5870" s="121" t="s">
        <v>4841</v>
      </c>
      <c r="I5870" s="127" t="s">
        <v>48</v>
      </c>
      <c r="J5870" s="33">
        <v>293802753.89448428</v>
      </c>
      <c r="K5870" s="33">
        <v>63426.180625725203</v>
      </c>
      <c r="L5870" s="33">
        <v>293802753.89448428</v>
      </c>
      <c r="M5870" s="33">
        <v>0</v>
      </c>
      <c r="N5870" s="33">
        <v>0</v>
      </c>
      <c r="O5870" s="33">
        <v>0</v>
      </c>
      <c r="P5870" s="33">
        <v>293802753.89448428</v>
      </c>
      <c r="Q5870" s="33">
        <v>63426.180625725203</v>
      </c>
      <c r="R5870" s="33">
        <v>293802753.89448428</v>
      </c>
      <c r="S5870" s="33"/>
      <c r="T5870" s="120" t="s">
        <v>48</v>
      </c>
      <c r="U5870" s="33">
        <v>0</v>
      </c>
      <c r="V5870" s="33">
        <v>0</v>
      </c>
      <c r="W5870" s="33">
        <v>0</v>
      </c>
      <c r="X5870" s="33">
        <v>293802753.89448428</v>
      </c>
      <c r="Y5870" s="33">
        <v>63426.180625725203</v>
      </c>
      <c r="Z5870" s="33">
        <v>293802753.89448428</v>
      </c>
      <c r="AA5870" s="34">
        <v>0.0047872298210625587</v>
      </c>
      <c r="AB5870" s="33" t="s">
        <v>4794</v>
      </c>
      <c r="AC5870" s="129"/>
      <c r="AD5870" s="33"/>
      <c r="AE5870" s="128">
        <v>44974</v>
      </c>
    </row>
    <row r="5871" spans="2:31" s="124" customFormat="1" ht="14.5">
      <c r="B5871" s="119" t="s">
        <v>4832</v>
      </c>
      <c r="C5871" s="120" t="s">
        <v>4</v>
      </c>
      <c r="D5871" s="120">
        <v>1</v>
      </c>
      <c r="E5871" s="121">
        <v>892099324</v>
      </c>
      <c r="F5871" s="121" t="s">
        <v>4833</v>
      </c>
      <c r="G5871" s="121" t="s">
        <v>71</v>
      </c>
      <c r="H5871" s="121" t="s">
        <v>4841</v>
      </c>
      <c r="I5871" s="127" t="s">
        <v>48</v>
      </c>
      <c r="J5871" s="33">
        <v>20381931</v>
      </c>
      <c r="K5871" s="33">
        <v>4400.0541859159794</v>
      </c>
      <c r="L5871" s="33">
        <v>20381931</v>
      </c>
      <c r="M5871" s="33">
        <v>0</v>
      </c>
      <c r="N5871" s="33">
        <v>0</v>
      </c>
      <c r="O5871" s="33">
        <v>0</v>
      </c>
      <c r="P5871" s="33">
        <v>20381931</v>
      </c>
      <c r="Q5871" s="33">
        <v>4400.0541859159794</v>
      </c>
      <c r="R5871" s="33">
        <v>20381931</v>
      </c>
      <c r="S5871" s="33"/>
      <c r="T5871" s="120" t="s">
        <v>48</v>
      </c>
      <c r="U5871" s="33">
        <v>0</v>
      </c>
      <c r="V5871" s="33">
        <v>0</v>
      </c>
      <c r="W5871" s="33">
        <v>0</v>
      </c>
      <c r="X5871" s="33">
        <v>20381931</v>
      </c>
      <c r="Y5871" s="33">
        <v>4400.0541859159794</v>
      </c>
      <c r="Z5871" s="33">
        <v>20381931</v>
      </c>
      <c r="AA5871" s="34">
        <v>0.00033210372129146746</v>
      </c>
      <c r="AB5871" s="33" t="s">
        <v>4794</v>
      </c>
      <c r="AC5871" s="129"/>
      <c r="AD5871" s="33"/>
      <c r="AE5871" s="128">
        <v>45071</v>
      </c>
    </row>
    <row r="5872" spans="2:31" s="124" customFormat="1" ht="14.5">
      <c r="B5872" s="119" t="s">
        <v>4850</v>
      </c>
      <c r="C5872" s="120" t="s">
        <v>4</v>
      </c>
      <c r="D5872" s="120">
        <v>1</v>
      </c>
      <c r="E5872" s="121">
        <v>892400038</v>
      </c>
      <c r="F5872" s="121" t="s">
        <v>4851</v>
      </c>
      <c r="G5872" s="121" t="s">
        <v>4852</v>
      </c>
      <c r="H5872" s="121" t="s">
        <v>4841</v>
      </c>
      <c r="I5872" s="127" t="s">
        <v>48</v>
      </c>
      <c r="J5872" s="33">
        <v>984742611</v>
      </c>
      <c r="K5872" s="33">
        <v>212586.3760200337</v>
      </c>
      <c r="L5872" s="33">
        <v>984742611</v>
      </c>
      <c r="M5872" s="33">
        <v>0</v>
      </c>
      <c r="N5872" s="33">
        <v>0</v>
      </c>
      <c r="O5872" s="33">
        <v>0</v>
      </c>
      <c r="P5872" s="33">
        <v>984742611</v>
      </c>
      <c r="Q5872" s="33">
        <v>212586.3760200337</v>
      </c>
      <c r="R5872" s="33">
        <v>984742611</v>
      </c>
      <c r="S5872" s="33"/>
      <c r="T5872" s="120" t="s">
        <v>48</v>
      </c>
      <c r="U5872" s="33">
        <v>0</v>
      </c>
      <c r="V5872" s="33">
        <v>0</v>
      </c>
      <c r="W5872" s="33">
        <v>0</v>
      </c>
      <c r="X5872" s="33">
        <v>984742611</v>
      </c>
      <c r="Y5872" s="33">
        <v>212586.3760200337</v>
      </c>
      <c r="Z5872" s="33">
        <v>984742611</v>
      </c>
      <c r="AA5872" s="34">
        <v>0.016045422076415426</v>
      </c>
      <c r="AB5872" s="33" t="s">
        <v>4794</v>
      </c>
      <c r="AC5872" s="129"/>
      <c r="AD5872" s="33"/>
      <c r="AE5872" s="128">
        <v>44985</v>
      </c>
    </row>
    <row r="5873" spans="2:31" s="124" customFormat="1" ht="14.5">
      <c r="B5873" s="119" t="s">
        <v>4853</v>
      </c>
      <c r="C5873" s="120" t="s">
        <v>4</v>
      </c>
      <c r="D5873" s="120">
        <v>1</v>
      </c>
      <c r="E5873" s="121">
        <v>899999302</v>
      </c>
      <c r="F5873" s="121" t="s">
        <v>4854</v>
      </c>
      <c r="G5873" s="121" t="s">
        <v>4855</v>
      </c>
      <c r="H5873" s="121" t="s">
        <v>4841</v>
      </c>
      <c r="I5873" s="127" t="s">
        <v>48</v>
      </c>
      <c r="J5873" s="33">
        <v>133590745.132</v>
      </c>
      <c r="K5873" s="33">
        <v>28839.589208583395</v>
      </c>
      <c r="L5873" s="33">
        <v>133590745.132</v>
      </c>
      <c r="M5873" s="33">
        <v>0</v>
      </c>
      <c r="N5873" s="33">
        <v>0</v>
      </c>
      <c r="O5873" s="33">
        <v>0</v>
      </c>
      <c r="P5873" s="33">
        <v>133590745.132</v>
      </c>
      <c r="Q5873" s="33">
        <v>28839.589208583395</v>
      </c>
      <c r="R5873" s="33">
        <v>133590745.132</v>
      </c>
      <c r="S5873" s="33"/>
      <c r="T5873" s="120" t="s">
        <v>48</v>
      </c>
      <c r="U5873" s="33">
        <v>0</v>
      </c>
      <c r="V5873" s="33">
        <v>0</v>
      </c>
      <c r="W5873" s="33">
        <v>0</v>
      </c>
      <c r="X5873" s="33">
        <v>133590745.132</v>
      </c>
      <c r="Y5873" s="33">
        <v>28839.589208583395</v>
      </c>
      <c r="Z5873" s="33">
        <v>133590745.132</v>
      </c>
      <c r="AA5873" s="34">
        <v>0.0021767311246631729</v>
      </c>
      <c r="AB5873" s="33" t="s">
        <v>4794</v>
      </c>
      <c r="AC5873" s="129"/>
      <c r="AD5873" s="33"/>
      <c r="AE5873" s="128">
        <v>44985</v>
      </c>
    </row>
    <row r="5874" spans="2:31" s="124" customFormat="1" ht="14.5">
      <c r="B5874" s="119" t="s">
        <v>4829</v>
      </c>
      <c r="C5874" s="120" t="s">
        <v>4</v>
      </c>
      <c r="D5874" s="120">
        <v>1</v>
      </c>
      <c r="E5874" s="121">
        <v>890907317</v>
      </c>
      <c r="F5874" s="121" t="s">
        <v>4830</v>
      </c>
      <c r="G5874" s="121" t="s">
        <v>4831</v>
      </c>
      <c r="H5874" s="121" t="s">
        <v>4589</v>
      </c>
      <c r="I5874" s="127" t="s">
        <v>48</v>
      </c>
      <c r="J5874" s="33">
        <v>64797529.699999996</v>
      </c>
      <c r="K5874" s="33">
        <v>13988.5</v>
      </c>
      <c r="L5874" s="33">
        <v>64797529.699999996</v>
      </c>
      <c r="M5874" s="33">
        <v>0</v>
      </c>
      <c r="N5874" s="33">
        <v>0</v>
      </c>
      <c r="O5874" s="33">
        <v>0</v>
      </c>
      <c r="P5874" s="33">
        <v>64797529.699999996</v>
      </c>
      <c r="Q5874" s="33">
        <v>13988.5</v>
      </c>
      <c r="R5874" s="33">
        <v>64797529.699999996</v>
      </c>
      <c r="S5874" s="33"/>
      <c r="T5874" s="120" t="s">
        <v>48</v>
      </c>
      <c r="U5874" s="33">
        <v>0</v>
      </c>
      <c r="V5874" s="33">
        <v>0</v>
      </c>
      <c r="W5874" s="33">
        <v>0</v>
      </c>
      <c r="X5874" s="33">
        <v>64797529.699999996</v>
      </c>
      <c r="Y5874" s="33">
        <v>13988.5</v>
      </c>
      <c r="Z5874" s="33">
        <v>64797529.699999996</v>
      </c>
      <c r="AA5874" s="34">
        <v>0.0010558126579794812</v>
      </c>
      <c r="AB5874" s="33" t="s">
        <v>4794</v>
      </c>
      <c r="AC5874" s="129"/>
      <c r="AD5874" s="33"/>
      <c r="AE5874" s="128">
        <v>44985</v>
      </c>
    </row>
    <row r="5875" spans="2:31" s="124" customFormat="1" ht="14.5">
      <c r="B5875" s="119" t="s">
        <v>4526</v>
      </c>
      <c r="C5875" s="120" t="s">
        <v>4</v>
      </c>
      <c r="D5875" s="120">
        <v>1</v>
      </c>
      <c r="E5875" s="121">
        <v>800170433</v>
      </c>
      <c r="F5875" s="121" t="s">
        <v>4856</v>
      </c>
      <c r="G5875" s="121" t="s">
        <v>3909</v>
      </c>
      <c r="H5875" s="121" t="s">
        <v>4857</v>
      </c>
      <c r="I5875" s="127" t="s">
        <v>48</v>
      </c>
      <c r="J5875" s="33">
        <v>512706719.03999996</v>
      </c>
      <c r="K5875" s="33">
        <v>110683.2</v>
      </c>
      <c r="L5875" s="33">
        <v>512706719.03999996</v>
      </c>
      <c r="M5875" s="33">
        <v>0</v>
      </c>
      <c r="N5875" s="33">
        <v>0</v>
      </c>
      <c r="O5875" s="33">
        <v>0</v>
      </c>
      <c r="P5875" s="33">
        <v>512706719.03999996</v>
      </c>
      <c r="Q5875" s="33">
        <v>110683.2</v>
      </c>
      <c r="R5875" s="33">
        <v>512706719.03999996</v>
      </c>
      <c r="S5875" s="33"/>
      <c r="T5875" s="120" t="s">
        <v>48</v>
      </c>
      <c r="U5875" s="33">
        <v>0</v>
      </c>
      <c r="V5875" s="33">
        <v>0</v>
      </c>
      <c r="W5875" s="33">
        <v>0</v>
      </c>
      <c r="X5875" s="33">
        <v>512706719.03999996</v>
      </c>
      <c r="Y5875" s="33">
        <v>110683.2</v>
      </c>
      <c r="Z5875" s="33">
        <v>512706719.03999996</v>
      </c>
      <c r="AA5875" s="34">
        <v>0.0083540568027790328</v>
      </c>
      <c r="AB5875" s="33" t="s">
        <v>4794</v>
      </c>
      <c r="AC5875" s="129"/>
      <c r="AD5875" s="33"/>
      <c r="AE5875" s="128">
        <v>45107</v>
      </c>
    </row>
    <row r="5876" spans="2:31" s="124" customFormat="1" ht="14.5">
      <c r="B5876" s="119" t="s">
        <v>4527</v>
      </c>
      <c r="C5876" s="120" t="s">
        <v>4</v>
      </c>
      <c r="D5876" s="120">
        <v>1</v>
      </c>
      <c r="E5876" s="121">
        <v>900649119</v>
      </c>
      <c r="F5876" s="121" t="s">
        <v>4858</v>
      </c>
      <c r="G5876" s="121" t="s">
        <v>3909</v>
      </c>
      <c r="H5876" s="121" t="s">
        <v>4859</v>
      </c>
      <c r="I5876" s="127" t="s">
        <v>48</v>
      </c>
      <c r="J5876" s="33">
        <v>1144490021.974</v>
      </c>
      <c r="K5876" s="33">
        <v>247072.67000000001</v>
      </c>
      <c r="L5876" s="33">
        <v>1144490021.974</v>
      </c>
      <c r="M5876" s="33">
        <v>0</v>
      </c>
      <c r="N5876" s="33">
        <v>0</v>
      </c>
      <c r="O5876" s="33">
        <v>0</v>
      </c>
      <c r="P5876" s="33">
        <v>1144490021.974</v>
      </c>
      <c r="Q5876" s="33">
        <v>247072.67000000001</v>
      </c>
      <c r="R5876" s="33">
        <v>1144490021.974</v>
      </c>
      <c r="S5876" s="33"/>
      <c r="T5876" s="120" t="s">
        <v>48</v>
      </c>
      <c r="U5876" s="33">
        <v>0</v>
      </c>
      <c r="V5876" s="33">
        <v>0</v>
      </c>
      <c r="W5876" s="33">
        <v>0</v>
      </c>
      <c r="X5876" s="33">
        <v>1144490021.974</v>
      </c>
      <c r="Y5876" s="33">
        <v>247072.67000000001</v>
      </c>
      <c r="Z5876" s="33">
        <v>1144490021.974</v>
      </c>
      <c r="AA5876" s="34">
        <v>0.018648350604195389</v>
      </c>
      <c r="AB5876" s="33" t="s">
        <v>4794</v>
      </c>
      <c r="AC5876" s="129"/>
      <c r="AD5876" s="33"/>
      <c r="AE5876" s="128">
        <v>44957</v>
      </c>
    </row>
    <row r="5877" spans="2:31" s="124" customFormat="1" ht="14.5">
      <c r="B5877" s="119" t="s">
        <v>4815</v>
      </c>
      <c r="C5877" s="120" t="s">
        <v>4</v>
      </c>
      <c r="D5877" s="120">
        <v>1</v>
      </c>
      <c r="E5877" s="121">
        <v>800197268</v>
      </c>
      <c r="F5877" s="121" t="s">
        <v>4816</v>
      </c>
      <c r="G5877" s="121" t="s">
        <v>4817</v>
      </c>
      <c r="H5877" s="121" t="s">
        <v>4860</v>
      </c>
      <c r="I5877" s="127" t="s">
        <v>48</v>
      </c>
      <c r="J5877" s="33">
        <v>557194077.20199966</v>
      </c>
      <c r="K5877" s="33">
        <v>120287.13725702683</v>
      </c>
      <c r="L5877" s="33">
        <v>557194077.20199966</v>
      </c>
      <c r="M5877" s="33">
        <v>0</v>
      </c>
      <c r="N5877" s="33">
        <v>0</v>
      </c>
      <c r="O5877" s="33">
        <v>0</v>
      </c>
      <c r="P5877" s="33">
        <v>557194077.20199966</v>
      </c>
      <c r="Q5877" s="33">
        <v>120287.13725702683</v>
      </c>
      <c r="R5877" s="33">
        <v>557194077.20199966</v>
      </c>
      <c r="S5877" s="33"/>
      <c r="T5877" s="120" t="s">
        <v>48</v>
      </c>
      <c r="U5877" s="33">
        <v>0</v>
      </c>
      <c r="V5877" s="33">
        <v>0</v>
      </c>
      <c r="W5877" s="33">
        <v>0</v>
      </c>
      <c r="X5877" s="33">
        <v>557194077.20199966</v>
      </c>
      <c r="Y5877" s="33">
        <v>120287.13725702683</v>
      </c>
      <c r="Z5877" s="33">
        <v>557194077.20199966</v>
      </c>
      <c r="AA5877" s="34">
        <v>0.0090789349900335398</v>
      </c>
      <c r="AB5877" s="33" t="s">
        <v>4794</v>
      </c>
      <c r="AC5877" s="129"/>
      <c r="AD5877" s="33"/>
      <c r="AE5877" s="128">
        <v>44964</v>
      </c>
    </row>
    <row r="5878" spans="2:31" s="124" customFormat="1" ht="14.5">
      <c r="B5878" s="119" t="s">
        <v>4861</v>
      </c>
      <c r="C5878" s="120" t="s">
        <v>4</v>
      </c>
      <c r="D5878" s="120">
        <v>1</v>
      </c>
      <c r="E5878" s="121">
        <v>890480184</v>
      </c>
      <c r="F5878" s="121" t="s">
        <v>4862</v>
      </c>
      <c r="G5878" s="121" t="s">
        <v>1723</v>
      </c>
      <c r="H5878" s="121" t="s">
        <v>4798</v>
      </c>
      <c r="I5878" s="127" t="s">
        <v>48</v>
      </c>
      <c r="J5878" s="33">
        <v>813596821.79466677</v>
      </c>
      <c r="K5878" s="33">
        <v>175639.39851359327</v>
      </c>
      <c r="L5878" s="33">
        <v>813596821.79466677</v>
      </c>
      <c r="M5878" s="33">
        <v>0</v>
      </c>
      <c r="N5878" s="33">
        <v>0</v>
      </c>
      <c r="O5878" s="33">
        <v>0</v>
      </c>
      <c r="P5878" s="33">
        <v>813596821.79466677</v>
      </c>
      <c r="Q5878" s="33">
        <v>175639.39851359327</v>
      </c>
      <c r="R5878" s="33">
        <v>813596821.79466677</v>
      </c>
      <c r="S5878" s="33"/>
      <c r="T5878" s="120" t="s">
        <v>48</v>
      </c>
      <c r="U5878" s="33">
        <v>0</v>
      </c>
      <c r="V5878" s="33">
        <v>0</v>
      </c>
      <c r="W5878" s="33">
        <v>0</v>
      </c>
      <c r="X5878" s="33">
        <v>813596821.79466677</v>
      </c>
      <c r="Y5878" s="33">
        <v>175639.39851359327</v>
      </c>
      <c r="Z5878" s="33">
        <v>813596821.79466677</v>
      </c>
      <c r="AA5878" s="34">
        <v>0.013256768073099636</v>
      </c>
      <c r="AB5878" s="33" t="s">
        <v>4794</v>
      </c>
      <c r="AC5878" s="129"/>
      <c r="AD5878" s="33"/>
      <c r="AE5878" s="128">
        <v>45077</v>
      </c>
    </row>
    <row r="5879" spans="2:31" s="124" customFormat="1" ht="14.5">
      <c r="B5879" s="119" t="s">
        <v>4863</v>
      </c>
      <c r="C5879" s="120" t="s">
        <v>4</v>
      </c>
      <c r="D5879" s="120">
        <v>1</v>
      </c>
      <c r="E5879" s="121">
        <v>899999061</v>
      </c>
      <c r="F5879" s="121" t="s">
        <v>4864</v>
      </c>
      <c r="G5879" s="121" t="s">
        <v>3909</v>
      </c>
      <c r="H5879" s="121" t="s">
        <v>4904</v>
      </c>
      <c r="I5879" s="127" t="s">
        <v>48</v>
      </c>
      <c r="J5879" s="33">
        <v>354149320</v>
      </c>
      <c r="K5879" s="33">
        <v>76453.805966927161</v>
      </c>
      <c r="L5879" s="33">
        <v>278148277.93787473</v>
      </c>
      <c r="M5879" s="33">
        <v>0</v>
      </c>
      <c r="N5879" s="33">
        <v>0</v>
      </c>
      <c r="O5879" s="33">
        <v>0</v>
      </c>
      <c r="P5879" s="33">
        <v>278148277.93787473</v>
      </c>
      <c r="Q5879" s="33">
        <v>60046.690112230637</v>
      </c>
      <c r="R5879" s="33">
        <v>278148277.93787473</v>
      </c>
      <c r="S5879" s="33"/>
      <c r="T5879" s="120" t="s">
        <v>48</v>
      </c>
      <c r="U5879" s="33">
        <v>0</v>
      </c>
      <c r="V5879" s="33">
        <v>0</v>
      </c>
      <c r="W5879" s="33">
        <v>0</v>
      </c>
      <c r="X5879" s="33">
        <v>278148277.93787473</v>
      </c>
      <c r="Y5879" s="33">
        <v>60046.690112230637</v>
      </c>
      <c r="Z5879" s="33">
        <v>278148277.93787473</v>
      </c>
      <c r="AA5879" s="34">
        <v>0.0045321553769356584</v>
      </c>
      <c r="AB5879" s="33" t="s">
        <v>4794</v>
      </c>
      <c r="AC5879" s="129"/>
      <c r="AD5879" s="33"/>
      <c r="AE5879" s="128">
        <v>45030</v>
      </c>
    </row>
    <row r="5880" spans="2:31" s="124" customFormat="1" ht="14.5">
      <c r="B5880" s="119" t="s">
        <v>4863</v>
      </c>
      <c r="C5880" s="120" t="s">
        <v>4</v>
      </c>
      <c r="D5880" s="120">
        <v>1</v>
      </c>
      <c r="E5880" s="121">
        <v>899999061</v>
      </c>
      <c r="F5880" s="121" t="s">
        <v>4864</v>
      </c>
      <c r="G5880" s="121" t="s">
        <v>3909</v>
      </c>
      <c r="H5880" s="121" t="s">
        <v>4905</v>
      </c>
      <c r="I5880" s="127" t="s">
        <v>48</v>
      </c>
      <c r="J5880" s="33">
        <v>83257000</v>
      </c>
      <c r="K5880" s="33">
        <v>17973.533094425977</v>
      </c>
      <c r="L5880" s="33">
        <v>278148277.93787473</v>
      </c>
      <c r="M5880" s="33"/>
      <c r="N5880" s="33"/>
      <c r="O5880" s="33"/>
      <c r="P5880" s="33">
        <v>278148277.93787473</v>
      </c>
      <c r="Q5880" s="33">
        <v>60046.690112230637</v>
      </c>
      <c r="R5880" s="33">
        <v>278148277.93787473</v>
      </c>
      <c r="S5880" s="33"/>
      <c r="T5880" s="120" t="s">
        <v>48</v>
      </c>
      <c r="U5880" s="33">
        <v>0</v>
      </c>
      <c r="V5880" s="33">
        <v>0</v>
      </c>
      <c r="W5880" s="33">
        <v>0</v>
      </c>
      <c r="X5880" s="33">
        <v>278148277.93787473</v>
      </c>
      <c r="Y5880" s="33">
        <v>60046.690112230637</v>
      </c>
      <c r="Z5880" s="33">
        <v>278148277.93787473</v>
      </c>
      <c r="AA5880" s="34">
        <v>0.0045321553769356584</v>
      </c>
      <c r="AB5880" s="33" t="s">
        <v>4794</v>
      </c>
      <c r="AC5880" s="129"/>
      <c r="AD5880" s="33"/>
      <c r="AE5880" s="128">
        <v>45030</v>
      </c>
    </row>
    <row r="5881" spans="2:31" s="124" customFormat="1" ht="14.5">
      <c r="B5881" s="119" t="s">
        <v>4863</v>
      </c>
      <c r="C5881" s="120" t="s">
        <v>4</v>
      </c>
      <c r="D5881" s="120">
        <v>1</v>
      </c>
      <c r="E5881" s="121">
        <v>899999061</v>
      </c>
      <c r="F5881" s="121" t="s">
        <v>4864</v>
      </c>
      <c r="G5881" s="121" t="s">
        <v>3909</v>
      </c>
      <c r="H5881" s="127" t="s">
        <v>4903</v>
      </c>
      <c r="I5881" s="127" t="s">
        <v>48</v>
      </c>
      <c r="J5881" s="33">
        <v>37931279</v>
      </c>
      <c r="K5881" s="33">
        <v>8188.609947757006</v>
      </c>
      <c r="L5881" s="33">
        <v>278148277.93787473</v>
      </c>
      <c r="M5881" s="33"/>
      <c r="N5881" s="33"/>
      <c r="O5881" s="33"/>
      <c r="P5881" s="33">
        <v>278148277.93787473</v>
      </c>
      <c r="Q5881" s="33">
        <v>60046.690112230637</v>
      </c>
      <c r="R5881" s="33">
        <v>278148277.93787473</v>
      </c>
      <c r="S5881" s="33"/>
      <c r="T5881" s="120" t="s">
        <v>48</v>
      </c>
      <c r="U5881" s="33">
        <v>0</v>
      </c>
      <c r="V5881" s="33">
        <v>0</v>
      </c>
      <c r="W5881" s="33">
        <v>0</v>
      </c>
      <c r="X5881" s="33">
        <v>278148277.93787473</v>
      </c>
      <c r="Y5881" s="33">
        <v>60046.690112230637</v>
      </c>
      <c r="Z5881" s="33">
        <v>278148277.93787473</v>
      </c>
      <c r="AA5881" s="34">
        <v>0.0045321553769356584</v>
      </c>
      <c r="AB5881" s="33" t="s">
        <v>4794</v>
      </c>
      <c r="AC5881" s="129"/>
      <c r="AD5881" s="33"/>
      <c r="AE5881" s="128">
        <v>45030</v>
      </c>
    </row>
    <row r="5882" spans="2:31" s="124" customFormat="1" ht="14.5">
      <c r="B5882" s="119" t="s">
        <v>4527</v>
      </c>
      <c r="C5882" s="120" t="s">
        <v>4</v>
      </c>
      <c r="D5882" s="120">
        <v>1</v>
      </c>
      <c r="E5882" s="121">
        <v>900649119</v>
      </c>
      <c r="F5882" s="121" t="s">
        <v>4858</v>
      </c>
      <c r="G5882" s="121" t="s">
        <v>3909</v>
      </c>
      <c r="H5882" s="121" t="s">
        <v>4589</v>
      </c>
      <c r="I5882" s="127" t="s">
        <v>48</v>
      </c>
      <c r="J5882" s="33">
        <v>386396812</v>
      </c>
      <c r="K5882" s="33">
        <v>83415.399162385045</v>
      </c>
      <c r="L5882" s="33">
        <v>386396812</v>
      </c>
      <c r="M5882" s="33">
        <v>0</v>
      </c>
      <c r="N5882" s="33">
        <v>0</v>
      </c>
      <c r="O5882" s="33">
        <v>0</v>
      </c>
      <c r="P5882" s="33">
        <v>386396812</v>
      </c>
      <c r="Q5882" s="33">
        <v>83415.399162385045</v>
      </c>
      <c r="R5882" s="33">
        <v>386396812</v>
      </c>
      <c r="S5882" s="33"/>
      <c r="T5882" s="120" t="s">
        <v>48</v>
      </c>
      <c r="U5882" s="33">
        <v>0</v>
      </c>
      <c r="V5882" s="33">
        <v>0</v>
      </c>
      <c r="W5882" s="33">
        <v>0</v>
      </c>
      <c r="X5882" s="33">
        <v>386396812</v>
      </c>
      <c r="Y5882" s="33">
        <v>83415.399162385045</v>
      </c>
      <c r="Z5882" s="33">
        <v>386396812</v>
      </c>
      <c r="AA5882" s="34">
        <v>0.0062959598460204554</v>
      </c>
      <c r="AB5882" s="33" t="s">
        <v>4794</v>
      </c>
      <c r="AC5882" s="129"/>
      <c r="AD5882" s="33"/>
      <c r="AE5882" s="128">
        <v>45046</v>
      </c>
    </row>
    <row r="5883" spans="2:31" s="124" customFormat="1" ht="14.5">
      <c r="B5883" s="119" t="s">
        <v>4815</v>
      </c>
      <c r="C5883" s="120" t="s">
        <v>4</v>
      </c>
      <c r="D5883" s="120">
        <v>1</v>
      </c>
      <c r="E5883" s="121">
        <v>800197268</v>
      </c>
      <c r="F5883" s="121" t="s">
        <v>4816</v>
      </c>
      <c r="G5883" s="121" t="s">
        <v>4817</v>
      </c>
      <c r="H5883" s="121" t="s">
        <v>4865</v>
      </c>
      <c r="I5883" s="127" t="s">
        <v>48</v>
      </c>
      <c r="J5883" s="33">
        <v>1149606008.9419999</v>
      </c>
      <c r="K5883" s="33">
        <v>248177.10999999999</v>
      </c>
      <c r="L5883" s="33">
        <v>1149606008.9419999</v>
      </c>
      <c r="M5883" s="33">
        <v>0</v>
      </c>
      <c r="N5883" s="33">
        <v>0</v>
      </c>
      <c r="O5883" s="33">
        <v>0</v>
      </c>
      <c r="P5883" s="33">
        <v>1149606008.9419999</v>
      </c>
      <c r="Q5883" s="33">
        <v>248177.10999999999</v>
      </c>
      <c r="R5883" s="33">
        <v>1149606008.9419999</v>
      </c>
      <c r="S5883" s="33"/>
      <c r="T5883" s="120" t="s">
        <v>48</v>
      </c>
      <c r="U5883" s="33">
        <v>0</v>
      </c>
      <c r="V5883" s="33">
        <v>0</v>
      </c>
      <c r="W5883" s="33">
        <v>0</v>
      </c>
      <c r="X5883" s="33">
        <v>1149606008.9419999</v>
      </c>
      <c r="Y5883" s="33">
        <v>248177.10999999999</v>
      </c>
      <c r="Z5883" s="33">
        <v>1149606008.9419999</v>
      </c>
      <c r="AA5883" s="34">
        <v>0.01873171063078715</v>
      </c>
      <c r="AB5883" s="33" t="s">
        <v>4794</v>
      </c>
      <c r="AC5883" s="129"/>
      <c r="AD5883" s="33"/>
      <c r="AE5883" s="128">
        <v>42803</v>
      </c>
    </row>
    <row r="5884" spans="2:31" s="124" customFormat="1" ht="14.5">
      <c r="B5884" s="119" t="s">
        <v>4815</v>
      </c>
      <c r="C5884" s="120" t="s">
        <v>4</v>
      </c>
      <c r="D5884" s="120">
        <v>1</v>
      </c>
      <c r="E5884" s="121">
        <v>800197268</v>
      </c>
      <c r="F5884" s="121" t="s">
        <v>4816</v>
      </c>
      <c r="G5884" s="121" t="s">
        <v>4817</v>
      </c>
      <c r="H5884" s="121" t="s">
        <v>4866</v>
      </c>
      <c r="I5884" s="127" t="s">
        <v>48</v>
      </c>
      <c r="J5884" s="33">
        <v>583981954</v>
      </c>
      <c r="K5884" s="33">
        <v>126070.10794007168</v>
      </c>
      <c r="L5884" s="33">
        <v>583981954</v>
      </c>
      <c r="M5884" s="33">
        <v>0</v>
      </c>
      <c r="N5884" s="33">
        <v>0</v>
      </c>
      <c r="O5884" s="33">
        <v>0</v>
      </c>
      <c r="P5884" s="33">
        <v>583981954</v>
      </c>
      <c r="Q5884" s="33">
        <v>126070.10794007168</v>
      </c>
      <c r="R5884" s="33">
        <v>583981954</v>
      </c>
      <c r="S5884" s="33"/>
      <c r="T5884" s="120" t="s">
        <v>48</v>
      </c>
      <c r="U5884" s="33">
        <v>0</v>
      </c>
      <c r="V5884" s="33">
        <v>0</v>
      </c>
      <c r="W5884" s="33">
        <v>0</v>
      </c>
      <c r="X5884" s="33">
        <v>583981954</v>
      </c>
      <c r="Y5884" s="33">
        <v>126070.10794007168</v>
      </c>
      <c r="Z5884" s="33">
        <v>583981954</v>
      </c>
      <c r="AA5884" s="34">
        <v>0.0095154173611157137</v>
      </c>
      <c r="AB5884" s="33" t="s">
        <v>4794</v>
      </c>
      <c r="AC5884" s="129"/>
      <c r="AD5884" s="33"/>
      <c r="AE5884" s="128">
        <v>42803</v>
      </c>
    </row>
    <row r="5885" spans="2:31" s="124" customFormat="1" ht="15" thickBot="1">
      <c r="B5885" s="133" t="s">
        <v>4815</v>
      </c>
      <c r="C5885" s="134" t="s">
        <v>4</v>
      </c>
      <c r="D5885" s="134">
        <v>1</v>
      </c>
      <c r="E5885" s="135">
        <v>800197268</v>
      </c>
      <c r="F5885" s="135" t="s">
        <v>4816</v>
      </c>
      <c r="G5885" s="135" t="s">
        <v>4817</v>
      </c>
      <c r="H5885" s="135" t="s">
        <v>4867</v>
      </c>
      <c r="I5885" s="136" t="s">
        <v>48</v>
      </c>
      <c r="J5885" s="74">
        <v>5441150778.4020004</v>
      </c>
      <c r="K5885" s="74">
        <v>1174636.4100000001</v>
      </c>
      <c r="L5885" s="74">
        <v>5441150778.4020004</v>
      </c>
      <c r="M5885" s="74">
        <v>0</v>
      </c>
      <c r="N5885" s="74">
        <v>0</v>
      </c>
      <c r="O5885" s="74">
        <v>0</v>
      </c>
      <c r="P5885" s="74">
        <v>5441150778.4020004</v>
      </c>
      <c r="Q5885" s="74">
        <v>1174636.4100000001</v>
      </c>
      <c r="R5885" s="74">
        <v>5441150778.4020004</v>
      </c>
      <c r="S5885" s="74"/>
      <c r="T5885" s="134" t="s">
        <v>48</v>
      </c>
      <c r="U5885" s="74">
        <v>0</v>
      </c>
      <c r="V5885" s="74">
        <v>0</v>
      </c>
      <c r="W5885" s="74">
        <v>0</v>
      </c>
      <c r="X5885" s="74">
        <v>5441150778.4020004</v>
      </c>
      <c r="Y5885" s="74">
        <v>1174636.4100000001</v>
      </c>
      <c r="Z5885" s="74">
        <v>5441150778.4020004</v>
      </c>
      <c r="AA5885" s="75">
        <v>0.088658254294711789</v>
      </c>
      <c r="AB5885" s="74" t="s">
        <v>4794</v>
      </c>
      <c r="AC5885" s="137"/>
      <c r="AD5885" s="74"/>
      <c r="AE5885" s="138">
        <v>45002</v>
      </c>
    </row>
  </sheetData>
  <autoFilter ref="A13:AE5885">
    <filterColumn colId="3">
      <filters>
        <filter val="1"/>
      </filters>
    </filterColumn>
  </autoFilter>
  <hyperlinks>
    <hyperlink ref="H5890" r:id="rId1" display="https://eger.fa.us6.oraclecloud.com/fscmUI/faces/FuseWelcome?_adf.ctrl-state=14e8l0n2kh_90&amp;_adf.no-new-window-redirect=true&amp;_afrLoop=4009037511499033&amp;_afrFS=16&amp;_afrMT=screen&amp;_afrMFW=1517&amp;_afrMFH=666&amp;_afrMFDW=1366&amp;_afrMFDH=768&amp;_afrMFC=8&amp;_afrMFCI=0&amp;_afrMFM=0&amp;_afrMFR=86&amp;_afrMFG=0&amp;_afrMFS=0&amp;_afrMFO=0"/>
    <hyperlink ref="H5902" r:id="rId2" display="https://eger.fa.us6.oraclecloud.com/fscmUI/faces/FuseWelcome?_adf.ctrl-state=14e8l0n2kh_90&amp;_adf.no-new-window-redirect=true&amp;_afrLoop=4009037511499033&amp;_afrFS=16&amp;_afrMT=screen&amp;_afrMFW=1517&amp;_afrMFH=666&amp;_afrMFDW=1366&amp;_afrMFDH=768&amp;_afrMFC=8&amp;_afrMFCI=0&amp;_afrMFM=0&amp;_afrMFR=86&amp;_afrMFG=0&amp;_afrMFS=0&amp;_afrMFO=0"/>
    <hyperlink ref="H5915" r:id="rId3" display="https://eger.fa.us6.oraclecloud.com/fscmUI/faces/FuseWelcome?_adf.ctrl-state=14e8l0n2kh_90&amp;_adf.no-new-window-redirect=true&amp;_afrLoop=4009037511499033&amp;_afrFS=16&amp;_afrMT=screen&amp;_afrMFW=1517&amp;_afrMFH=666&amp;_afrMFDW=1366&amp;_afrMFDH=768&amp;_afrMFC=8&amp;_afrMFCI=0&amp;_afrMFM=0&amp;_afrMFR=86&amp;_afrMFG=0&amp;_afrMFS=0&amp;_afrMFO=0"/>
  </hyperlinks>
  <pageMargins left="0.7" right="0.7" top="0.75" bottom="0.75" header="0.3" footer="0.3"/>
  <pageSetup orientation="portrait" paperSize="9"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F84D7-A085-4B11-B23A-2CEE86088DEA}">
  <dimension ref="B3:R5886"/>
  <sheetViews>
    <sheetView showGridLines="0" tabSelected="1" workbookViewId="0" topLeftCell="G5874">
      <selection pane="topLeft" activeCell="B5839" sqref="B5839:R5886"/>
    </sheetView>
  </sheetViews>
  <sheetFormatPr defaultColWidth="11.4542857142857" defaultRowHeight="15"/>
  <cols>
    <col min="2" max="2" width="71.5714285714286" bestFit="1" customWidth="1"/>
    <col min="3" max="3" width="26.1428571428571" customWidth="1"/>
    <col min="4" max="4" width="17.5714285714286" bestFit="1" customWidth="1"/>
    <col min="5" max="6" width="17.7142857142857" customWidth="1"/>
    <col min="7" max="7" width="14.7142857142857" customWidth="1"/>
    <col min="8" max="8" width="22.2857142857143" customWidth="1"/>
    <col min="9" max="9" width="19" bestFit="1" customWidth="1"/>
    <col min="10" max="10" width="20" bestFit="1" customWidth="1"/>
    <col min="11" max="11" width="24" bestFit="1" customWidth="1"/>
    <col min="12" max="12" width="28" bestFit="1" customWidth="1"/>
    <col min="15" max="15" width="14.1428571428571" bestFit="1" customWidth="1"/>
    <col min="18" max="18" width="21.8571428571429" bestFit="1" customWidth="1"/>
  </cols>
  <sheetData>
    <row r="3" spans="6:6" ht="15" thickBot="1">
      <c r="F3" s="84"/>
    </row>
    <row r="4" spans="2:15" ht="15" customHeight="1">
      <c r="B4" s="145" t="s">
        <v>4897</v>
      </c>
      <c r="C4" s="114"/>
      <c r="D4" s="147" t="s">
        <v>4868</v>
      </c>
      <c r="E4" s="147" t="s">
        <v>4869</v>
      </c>
      <c r="F4" s="149" t="s">
        <v>4870</v>
      </c>
      <c r="N4" t="s">
        <v>4871</v>
      </c>
      <c r="O4" s="85">
        <v>44966</v>
      </c>
    </row>
    <row r="5" spans="2:15" ht="15" customHeight="1" thickBot="1">
      <c r="B5" s="146"/>
      <c r="C5" s="115"/>
      <c r="D5" s="148"/>
      <c r="E5" s="148"/>
      <c r="F5" s="150"/>
      <c r="N5" s="86" t="s">
        <v>4872</v>
      </c>
      <c r="O5" s="87">
        <v>0.13250000000000001</v>
      </c>
    </row>
    <row r="6" spans="2:6" ht="14.5">
      <c r="B6" s="88" t="s">
        <v>4873</v>
      </c>
      <c r="C6" s="116"/>
      <c r="D6" s="89">
        <f>+SUMIF(D$14:D$1048576,1,I$14:I$1048576)</f>
        <v>0</v>
      </c>
      <c r="E6" s="89">
        <f>+SUMIF(D:D,1,L:L)</f>
        <v>0</v>
      </c>
      <c r="F6" s="90">
        <f>+E6/$E$11</f>
        <v>0</v>
      </c>
    </row>
    <row r="7" spans="2:6" ht="14.5">
      <c r="B7" s="91" t="s">
        <v>4874</v>
      </c>
      <c r="C7" s="116"/>
      <c r="D7" s="89">
        <f>+SUMIF(D$14:D$1048576,2,I$14:I$1048576)</f>
        <v>64868229588.652672</v>
      </c>
      <c r="E7" s="92">
        <f>+SUMIF(D:D,2,L:L)</f>
        <v>67232797260.117577</v>
      </c>
      <c r="F7" s="93">
        <f>+E7/$E$11</f>
        <v>0.05125520005519011</v>
      </c>
    </row>
    <row r="8" spans="2:6" ht="14.5">
      <c r="B8" s="91" t="s">
        <v>4875</v>
      </c>
      <c r="C8" s="116"/>
      <c r="D8" s="89">
        <f>+SUMIF(D$14:D$1048576,3,I$14:I$1048576)</f>
        <v>121299393629.33067</v>
      </c>
      <c r="E8" s="92">
        <f>+SUMIF(D:D,3,L:L)</f>
        <v>121299393629.33067</v>
      </c>
      <c r="F8" s="93">
        <f>+E8/$E$11</f>
        <v>0.092473092603758855</v>
      </c>
    </row>
    <row r="9" spans="2:6" ht="14.5">
      <c r="B9" s="91" t="s">
        <v>4876</v>
      </c>
      <c r="C9" s="116"/>
      <c r="D9" s="89">
        <f>+SUMIF(D$14:D$1048576,4,I$14:I$1048576)</f>
        <v>0</v>
      </c>
      <c r="E9" s="92">
        <f>+SUMIF(D:D,4,L:L)</f>
        <v>0</v>
      </c>
      <c r="F9" s="93">
        <f>+E9/$E$11</f>
        <v>0</v>
      </c>
    </row>
    <row r="10" spans="2:10" ht="15" thickBot="1">
      <c r="B10" s="94" t="s">
        <v>4877</v>
      </c>
      <c r="C10" s="117"/>
      <c r="D10" s="89">
        <f>+SUMIF(D$14:D$1048576,5,I$14:I$1048576)</f>
        <v>1052015462729.9949</v>
      </c>
      <c r="E10" s="95">
        <f>+SUMIF(D:D,5,L:L)</f>
        <v>1123194174195.9138</v>
      </c>
      <c r="F10" s="96">
        <f>+E10/$E$11</f>
        <v>0.85627170734105107</v>
      </c>
      <c r="H10" s="97"/>
      <c r="I10" s="98"/>
      <c r="J10" s="97"/>
    </row>
    <row r="11" spans="2:6" ht="15" customHeight="1" thickBot="1">
      <c r="B11" s="99" t="s">
        <v>16</v>
      </c>
      <c r="C11" s="118"/>
      <c r="D11" s="100">
        <f>SUM(D6:D10)</f>
        <v>1238183085947.9783</v>
      </c>
      <c r="E11" s="100">
        <f>SUM(E6:E10)</f>
        <v>1311726365085.3621</v>
      </c>
      <c r="F11" s="101">
        <f>SUM(F6:F10)</f>
        <v>1</v>
      </c>
    </row>
    <row r="12" spans="2:12" ht="14.5">
      <c r="B12" s="102"/>
      <c r="C12" s="102"/>
      <c r="D12" s="103">
        <f>+D11-'Categorias-9 feb-Depurado'!C10</f>
        <v>0</v>
      </c>
      <c r="E12" s="104"/>
      <c r="F12" s="105"/>
      <c r="I12" s="102"/>
      <c r="J12" s="102"/>
      <c r="K12" s="102"/>
      <c r="L12" s="106"/>
    </row>
    <row r="13" spans="2:12" ht="15" thickBot="1">
      <c r="B13" s="102"/>
      <c r="C13" s="102"/>
      <c r="F13" s="102"/>
      <c r="G13" s="102"/>
      <c r="H13" s="102"/>
      <c r="I13" s="102"/>
      <c r="J13" s="102"/>
      <c r="K13" s="102"/>
      <c r="L13" s="106"/>
    </row>
    <row r="14" spans="2:18" ht="31.5">
      <c r="B14" s="113" t="s">
        <v>4878</v>
      </c>
      <c r="C14" s="139" t="s">
        <v>4894</v>
      </c>
      <c r="D14" s="139" t="s">
        <v>4896</v>
      </c>
      <c r="E14" s="139" t="s">
        <v>4879</v>
      </c>
      <c r="F14" s="139" t="s">
        <v>4880</v>
      </c>
      <c r="G14" s="139" t="s">
        <v>4881</v>
      </c>
      <c r="H14" s="139" t="s">
        <v>4882</v>
      </c>
      <c r="I14" s="140" t="s">
        <v>4883</v>
      </c>
      <c r="J14" s="140" t="s">
        <v>4884</v>
      </c>
      <c r="K14" s="140" t="s">
        <v>4885</v>
      </c>
      <c r="L14" s="140" t="s">
        <v>4886</v>
      </c>
      <c r="M14" s="141" t="s">
        <v>4887</v>
      </c>
      <c r="N14" s="139" t="s">
        <v>4888</v>
      </c>
      <c r="O14" s="142" t="s">
        <v>4889</v>
      </c>
      <c r="P14" s="143" t="s">
        <v>4890</v>
      </c>
      <c r="Q14" s="143" t="s">
        <v>4891</v>
      </c>
      <c r="R14" s="144" t="s">
        <v>42</v>
      </c>
    </row>
    <row r="15" spans="2:18" s="1" customFormat="1" ht="14.5" hidden="1">
      <c r="B15" s="57" t="str">
        <f>+'Categorias-9 feb-Depurado'!B14</f>
        <v>ACTIVOS &amp; BIENES SAS</v>
      </c>
      <c r="C15" s="30" t="s">
        <v>4900</v>
      </c>
      <c r="D15" s="31">
        <v>5</v>
      </c>
      <c r="E15" s="30" t="str">
        <f>+'Categorias-9 feb-Depurado'!E14</f>
        <v>900739209-1</v>
      </c>
      <c r="F15" s="30" t="str">
        <f>+'Categorias-9 feb-Depurado'!F14</f>
        <v>CR 43B 16-95 OF 206</v>
      </c>
      <c r="G15" s="30" t="str">
        <f>+'Categorias-9 feb-Depurado'!G14</f>
        <v>MEDELLIN</v>
      </c>
      <c r="H15" s="30" t="str">
        <f>+'Categorias-9 feb-Depurado'!H14</f>
        <v>FE684276</v>
      </c>
      <c r="I15" s="107">
        <f>+'Categorias-9 feb-Depurado'!R14</f>
        <v>4675330</v>
      </c>
      <c r="J15" s="108">
        <f t="shared" si="0" ref="J15">+IF(Q15&gt;$O$4,0,I15)</f>
        <v>4675330</v>
      </c>
      <c r="K15" s="107">
        <f t="shared" si="1" ref="K15">++(((1+$O$5)^(($O$4-Q15)/365))-1)*J15</f>
        <v>23968.351279112212</v>
      </c>
      <c r="L15" s="109">
        <f t="shared" si="2" ref="L15">+I15+K15</f>
        <v>4699298.3512791125</v>
      </c>
      <c r="M15" s="110">
        <f t="shared" si="3" ref="M15">+L15/$E$11</f>
        <v>3.5825294637371264E-06</v>
      </c>
      <c r="N15" s="33" t="s">
        <v>4892</v>
      </c>
      <c r="O15" s="33">
        <f>+'Categorias-9 feb-Depurado'!Y14</f>
        <v>980.18386322421031</v>
      </c>
      <c r="P15" s="111">
        <f>+'Categorias-9 feb-Depurado'!AC14</f>
        <v>44951</v>
      </c>
      <c r="Q15" s="111">
        <f>+'Categorias-9 feb-Depurado'!AE14</f>
        <v>44951</v>
      </c>
      <c r="R15" s="112" t="str">
        <f>+'Categorias-9 feb-Depurado'!AB14</f>
        <v>Arrendamientos</v>
      </c>
    </row>
    <row r="16" spans="2:18" s="1" customFormat="1" ht="14.5" hidden="1">
      <c r="B16" s="57" t="str">
        <f>+'Categorias-9 feb-Depurado'!B15</f>
        <v>AERO SERVICIOS VIP S.A.S.</v>
      </c>
      <c r="C16" s="30" t="s">
        <v>4900</v>
      </c>
      <c r="D16" s="31">
        <v>5</v>
      </c>
      <c r="E16" s="30" t="str">
        <f>+'Categorias-9 feb-Depurado'!E15</f>
        <v>900150964-2</v>
      </c>
      <c r="F16" s="30" t="str">
        <f>+'Categorias-9 feb-Depurado'!F15</f>
        <v>CARRERA 65A NO 13157</v>
      </c>
      <c r="G16" s="30" t="str">
        <f>+'Categorias-9 feb-Depurado'!G15</f>
        <v>169</v>
      </c>
      <c r="H16" s="30" t="str">
        <f>+'Categorias-9 feb-Depurado'!H15</f>
        <v>Ajuste AVIP-419</v>
      </c>
      <c r="I16" s="107">
        <f>+'Categorias-9 feb-Depurado'!R15</f>
        <v>-12760</v>
      </c>
      <c r="J16" s="108">
        <f t="shared" si="4" ref="J16:J79">+IF(Q16&gt;$O$4,0,I16)</f>
        <v>-12760</v>
      </c>
      <c r="K16" s="107">
        <f t="shared" si="5" ref="K16:K79">++(((1+$O$5)^(($O$4-Q16)/365))-1)*J16</f>
        <v>-285.89615970321415</v>
      </c>
      <c r="L16" s="109">
        <f t="shared" si="6" ref="L16:L79">+I16+K16</f>
        <v>-13045.896159703214</v>
      </c>
      <c r="M16" s="110">
        <f t="shared" si="7" ref="M16:M79">+L16/$E$11</f>
        <v>-9.9455926990186224E-09</v>
      </c>
      <c r="N16" s="33" t="s">
        <v>4892</v>
      </c>
      <c r="O16" s="33">
        <f>+'Categorias-9 feb-Depurado'!Y15</f>
        <v>-2.6751365346918665</v>
      </c>
      <c r="P16" s="111">
        <f>+'Categorias-9 feb-Depurado'!AC15</f>
        <v>44841</v>
      </c>
      <c r="Q16" s="111">
        <f>+'Categorias-9 feb-Depurado'!AE15</f>
        <v>44901</v>
      </c>
      <c r="R16" s="112" t="str">
        <f>+'Categorias-9 feb-Depurado'!AB15</f>
        <v>Tiquetes</v>
      </c>
    </row>
    <row r="17" spans="2:18" s="1" customFormat="1" ht="14.5" hidden="1">
      <c r="B17" s="57" t="str">
        <f>+'Categorias-9 feb-Depurado'!B16</f>
        <v>AERO SERVICIOS VIP S.A.S.</v>
      </c>
      <c r="C17" s="30" t="s">
        <v>4900</v>
      </c>
      <c r="D17" s="31">
        <v>5</v>
      </c>
      <c r="E17" s="30" t="str">
        <f>+'Categorias-9 feb-Depurado'!E16</f>
        <v>900150964-2</v>
      </c>
      <c r="F17" s="30" t="str">
        <f>+'Categorias-9 feb-Depurado'!F16</f>
        <v>CARRERA 65A NO 13157</v>
      </c>
      <c r="G17" s="30" t="str">
        <f>+'Categorias-9 feb-Depurado'!G16</f>
        <v>169</v>
      </c>
      <c r="H17" s="30" t="str">
        <f>+'Categorias-9 feb-Depurado'!H16</f>
        <v>AVIP-480</v>
      </c>
      <c r="I17" s="107">
        <f>+'Categorias-9 feb-Depurado'!R16</f>
        <v>44863694</v>
      </c>
      <c r="J17" s="108">
        <f t="shared" si="4"/>
        <v>44863694</v>
      </c>
      <c r="K17" s="107">
        <f t="shared" si="5"/>
        <v>569458.84141922521</v>
      </c>
      <c r="L17" s="109">
        <f t="shared" si="6"/>
        <v>45433152.841419227</v>
      </c>
      <c r="M17" s="110">
        <f t="shared" si="7"/>
        <v>3.4636151297044803E-05</v>
      </c>
      <c r="N17" s="33" t="s">
        <v>4892</v>
      </c>
      <c r="O17" s="33">
        <f>+'Categorias-9 feb-Depurado'!Y16</f>
        <v>9405.6823589840351</v>
      </c>
      <c r="P17" s="111">
        <f>+'Categorias-9 feb-Depurado'!AC16</f>
        <v>44869</v>
      </c>
      <c r="Q17" s="111">
        <f>+'Categorias-9 feb-Depurado'!AE16</f>
        <v>44929</v>
      </c>
      <c r="R17" s="112" t="str">
        <f>+'Categorias-9 feb-Depurado'!AB16</f>
        <v>Tiquetes</v>
      </c>
    </row>
    <row r="18" spans="2:18" s="1" customFormat="1" ht="14.5" hidden="1">
      <c r="B18" s="57" t="str">
        <f>+'Categorias-9 feb-Depurado'!B17</f>
        <v>AERO SERVICIOS VIP S.A.S.</v>
      </c>
      <c r="C18" s="30" t="s">
        <v>4900</v>
      </c>
      <c r="D18" s="31">
        <v>5</v>
      </c>
      <c r="E18" s="30" t="str">
        <f>+'Categorias-9 feb-Depurado'!E17</f>
        <v>900150964-2</v>
      </c>
      <c r="F18" s="30" t="str">
        <f>+'Categorias-9 feb-Depurado'!F17</f>
        <v>CARRERA 65A NO 13157</v>
      </c>
      <c r="G18" s="30" t="str">
        <f>+'Categorias-9 feb-Depurado'!G17</f>
        <v>169</v>
      </c>
      <c r="H18" s="30" t="str">
        <f>+'Categorias-9 feb-Depurado'!H17</f>
        <v>AVIP-483</v>
      </c>
      <c r="I18" s="107">
        <f>+'Categorias-9 feb-Depurado'!R17</f>
        <v>461474</v>
      </c>
      <c r="J18" s="108">
        <f t="shared" si="4"/>
        <v>461474</v>
      </c>
      <c r="K18" s="107">
        <f t="shared" si="5"/>
        <v>5220.7160744127132</v>
      </c>
      <c r="L18" s="109">
        <f t="shared" si="6"/>
        <v>466694.71607441269</v>
      </c>
      <c r="M18" s="110">
        <f t="shared" si="7"/>
        <v>3.5578664003146878E-07</v>
      </c>
      <c r="N18" s="33" t="s">
        <v>4892</v>
      </c>
      <c r="O18" s="33">
        <f>+'Categorias-9 feb-Depurado'!Y17</f>
        <v>96.748115768839682</v>
      </c>
      <c r="P18" s="111">
        <f>+'Categorias-9 feb-Depurado'!AC17</f>
        <v>44873</v>
      </c>
      <c r="Q18" s="111">
        <f>+'Categorias-9 feb-Depurado'!AE17</f>
        <v>44933</v>
      </c>
      <c r="R18" s="112" t="str">
        <f>+'Categorias-9 feb-Depurado'!AB17</f>
        <v>Tiquetes</v>
      </c>
    </row>
    <row r="19" spans="2:18" s="1" customFormat="1" ht="14.5" hidden="1">
      <c r="B19" s="57" t="str">
        <f>+'Categorias-9 feb-Depurado'!B18</f>
        <v>AERO SERVICIOS VIP S.A.S.</v>
      </c>
      <c r="C19" s="30" t="s">
        <v>4900</v>
      </c>
      <c r="D19" s="31">
        <v>5</v>
      </c>
      <c r="E19" s="30" t="str">
        <f>+'Categorias-9 feb-Depurado'!E18</f>
        <v>900150964-2</v>
      </c>
      <c r="F19" s="30" t="str">
        <f>+'Categorias-9 feb-Depurado'!F18</f>
        <v>CARRERA 65A NO 13157</v>
      </c>
      <c r="G19" s="30" t="str">
        <f>+'Categorias-9 feb-Depurado'!G18</f>
        <v>169</v>
      </c>
      <c r="H19" s="30" t="str">
        <f>+'Categorias-9 feb-Depurado'!H18</f>
        <v>AVIP-493</v>
      </c>
      <c r="I19" s="107">
        <f>+'Categorias-9 feb-Depurado'!R18</f>
        <v>749806</v>
      </c>
      <c r="J19" s="108">
        <f t="shared" si="4"/>
        <v>749806</v>
      </c>
      <c r="K19" s="107">
        <f t="shared" si="5"/>
        <v>5902.0681245100723</v>
      </c>
      <c r="L19" s="109">
        <f t="shared" si="6"/>
        <v>755708.06812451012</v>
      </c>
      <c r="M19" s="110">
        <f t="shared" si="7"/>
        <v>5.7611715998048994E-07</v>
      </c>
      <c r="N19" s="33" t="s">
        <v>4892</v>
      </c>
      <c r="O19" s="33">
        <f>+'Categorias-9 feb-Depurado'!Y18</f>
        <v>157.19697684413555</v>
      </c>
      <c r="P19" s="111">
        <f>+'Categorias-9 feb-Depurado'!AC18</f>
        <v>44883</v>
      </c>
      <c r="Q19" s="111">
        <f>+'Categorias-9 feb-Depurado'!AE18</f>
        <v>44943</v>
      </c>
      <c r="R19" s="112" t="str">
        <f>+'Categorias-9 feb-Depurado'!AB18</f>
        <v>Tiquetes</v>
      </c>
    </row>
    <row r="20" spans="2:18" s="1" customFormat="1" ht="14.5" hidden="1">
      <c r="B20" s="57" t="str">
        <f>+'Categorias-9 feb-Depurado'!B19</f>
        <v>AERO SERVICIOS VIP S.A.S.</v>
      </c>
      <c r="C20" s="30" t="s">
        <v>4900</v>
      </c>
      <c r="D20" s="31">
        <v>5</v>
      </c>
      <c r="E20" s="30" t="str">
        <f>+'Categorias-9 feb-Depurado'!E19</f>
        <v>900150964-2</v>
      </c>
      <c r="F20" s="30" t="str">
        <f>+'Categorias-9 feb-Depurado'!F19</f>
        <v>CARRERA 65A NO 13157</v>
      </c>
      <c r="G20" s="30" t="str">
        <f>+'Categorias-9 feb-Depurado'!G19</f>
        <v>169</v>
      </c>
      <c r="H20" s="30" t="str">
        <f>+'Categorias-9 feb-Depurado'!H19</f>
        <v>AVIP-521</v>
      </c>
      <c r="I20" s="107">
        <f>+'Categorias-9 feb-Depurado'!R19</f>
        <v>295430</v>
      </c>
      <c r="J20" s="108">
        <f t="shared" si="4"/>
        <v>295430</v>
      </c>
      <c r="K20" s="107">
        <f t="shared" si="5"/>
        <v>604.8864481407453</v>
      </c>
      <c r="L20" s="109">
        <f t="shared" si="6"/>
        <v>296034.88644814072</v>
      </c>
      <c r="M20" s="110">
        <f t="shared" si="7"/>
        <v>2.2568341563286024E-07</v>
      </c>
      <c r="N20" s="33" t="s">
        <v>4892</v>
      </c>
      <c r="O20" s="33">
        <f>+'Categorias-9 feb-Depurado'!Y19</f>
        <v>61.936958185267876</v>
      </c>
      <c r="P20" s="111">
        <f>+'Categorias-9 feb-Depurado'!AC19</f>
        <v>44900</v>
      </c>
      <c r="Q20" s="111">
        <f>+'Categorias-9 feb-Depurado'!AE19</f>
        <v>44960</v>
      </c>
      <c r="R20" s="112" t="str">
        <f>+'Categorias-9 feb-Depurado'!AB19</f>
        <v>Tiquetes</v>
      </c>
    </row>
    <row r="21" spans="2:18" s="1" customFormat="1" ht="14.5" hidden="1">
      <c r="B21" s="57" t="str">
        <f>+'Categorias-9 feb-Depurado'!B20</f>
        <v>AERO SERVICIOS VIP S.A.S.</v>
      </c>
      <c r="C21" s="30" t="s">
        <v>4900</v>
      </c>
      <c r="D21" s="31">
        <v>5</v>
      </c>
      <c r="E21" s="30" t="str">
        <f>+'Categorias-9 feb-Depurado'!E20</f>
        <v>900150964-2</v>
      </c>
      <c r="F21" s="30" t="str">
        <f>+'Categorias-9 feb-Depurado'!F20</f>
        <v>CARRERA 65A NO 13157</v>
      </c>
      <c r="G21" s="30" t="str">
        <f>+'Categorias-9 feb-Depurado'!G20</f>
        <v>169</v>
      </c>
      <c r="H21" s="30" t="str">
        <f>+'Categorias-9 feb-Depurado'!H20</f>
        <v>AVIP-523</v>
      </c>
      <c r="I21" s="107">
        <f>+'Categorias-9 feb-Depurado'!R20</f>
        <v>579430</v>
      </c>
      <c r="J21" s="108">
        <f t="shared" si="4"/>
        <v>0</v>
      </c>
      <c r="K21" s="107">
        <f t="shared" si="5"/>
        <v>0</v>
      </c>
      <c r="L21" s="109">
        <f t="shared" si="6"/>
        <v>579430</v>
      </c>
      <c r="M21" s="110">
        <f t="shared" si="7"/>
        <v>4.417308483101908E-07</v>
      </c>
      <c r="N21" s="33" t="s">
        <v>4892</v>
      </c>
      <c r="O21" s="33">
        <f>+'Categorias-9 feb-Depurado'!Y20</f>
        <v>121.47761460003983</v>
      </c>
      <c r="P21" s="111">
        <f>+'Categorias-9 feb-Depurado'!AC20</f>
        <v>44908</v>
      </c>
      <c r="Q21" s="111">
        <f>+'Categorias-9 feb-Depurado'!AE20</f>
        <v>44968</v>
      </c>
      <c r="R21" s="112" t="str">
        <f>+'Categorias-9 feb-Depurado'!AB20</f>
        <v>Tiquetes</v>
      </c>
    </row>
    <row r="22" spans="2:18" s="1" customFormat="1" ht="14.5" hidden="1">
      <c r="B22" s="57" t="str">
        <f>+'Categorias-9 feb-Depurado'!B21</f>
        <v>AERO SERVICIOS VIP S.A.S.</v>
      </c>
      <c r="C22" s="30" t="s">
        <v>4900</v>
      </c>
      <c r="D22" s="31">
        <v>5</v>
      </c>
      <c r="E22" s="30" t="str">
        <f>+'Categorias-9 feb-Depurado'!E21</f>
        <v>900150964-2</v>
      </c>
      <c r="F22" s="30" t="str">
        <f>+'Categorias-9 feb-Depurado'!F21</f>
        <v>CARRERA 65A NO 13157</v>
      </c>
      <c r="G22" s="30" t="str">
        <f>+'Categorias-9 feb-Depurado'!G21</f>
        <v>169</v>
      </c>
      <c r="H22" s="30" t="str">
        <f>+'Categorias-9 feb-Depurado'!H21</f>
        <v>AVIP546</v>
      </c>
      <c r="I22" s="107">
        <f>+'Categorias-9 feb-Depurado'!R21</f>
        <v>52031638</v>
      </c>
      <c r="J22" s="108">
        <f t="shared" si="4"/>
        <v>0</v>
      </c>
      <c r="K22" s="107">
        <f t="shared" si="5"/>
        <v>0</v>
      </c>
      <c r="L22" s="109">
        <f t="shared" si="6"/>
        <v>52031638</v>
      </c>
      <c r="M22" s="110">
        <f t="shared" si="7"/>
        <v>3.9666533649808882E-05</v>
      </c>
      <c r="N22" s="33" t="s">
        <v>4892</v>
      </c>
      <c r="O22" s="33">
        <f>+'Categorias-9 feb-Depurado'!Y21</f>
        <v>10908.443242449972</v>
      </c>
      <c r="P22" s="111">
        <f>+'Categorias-9 feb-Depurado'!AC21</f>
        <v>44929</v>
      </c>
      <c r="Q22" s="111">
        <f>+'Categorias-9 feb-Depurado'!AE21</f>
        <v>44989</v>
      </c>
      <c r="R22" s="112" t="str">
        <f>+'Categorias-9 feb-Depurado'!AB21</f>
        <v>Tiquetes</v>
      </c>
    </row>
    <row r="23" spans="2:18" s="1" customFormat="1" ht="14.5" hidden="1">
      <c r="B23" s="57" t="str">
        <f>+'Categorias-9 feb-Depurado'!B22</f>
        <v>AERO SERVICIOS VIP S.A.S.</v>
      </c>
      <c r="C23" s="30" t="s">
        <v>4900</v>
      </c>
      <c r="D23" s="31">
        <v>5</v>
      </c>
      <c r="E23" s="30" t="str">
        <f>+'Categorias-9 feb-Depurado'!E22</f>
        <v>900150964-2</v>
      </c>
      <c r="F23" s="30" t="str">
        <f>+'Categorias-9 feb-Depurado'!F22</f>
        <v>CARRERA 65A NO 13157</v>
      </c>
      <c r="G23" s="30" t="str">
        <f>+'Categorias-9 feb-Depurado'!G22</f>
        <v>169</v>
      </c>
      <c r="H23" s="30" t="str">
        <f>+'Categorias-9 feb-Depurado'!H22</f>
        <v>AVIP556</v>
      </c>
      <c r="I23" s="107">
        <f>+'Categorias-9 feb-Depurado'!R22</f>
        <v>16402958</v>
      </c>
      <c r="J23" s="108">
        <f t="shared" si="4"/>
        <v>0</v>
      </c>
      <c r="K23" s="107">
        <f t="shared" si="5"/>
        <v>0</v>
      </c>
      <c r="L23" s="109">
        <f t="shared" si="6"/>
        <v>16402958</v>
      </c>
      <c r="M23" s="110">
        <f t="shared" si="7"/>
        <v>1.2504862627299986E-05</v>
      </c>
      <c r="N23" s="33" t="s">
        <v>4892</v>
      </c>
      <c r="O23" s="33">
        <f>+'Categorias-9 feb-Depurado'!Y22</f>
        <v>3438.8834030420239</v>
      </c>
      <c r="P23" s="111">
        <f>+'Categorias-9 feb-Depurado'!AC22</f>
        <v>44943</v>
      </c>
      <c r="Q23" s="111">
        <f>+'Categorias-9 feb-Depurado'!AE22</f>
        <v>45003</v>
      </c>
      <c r="R23" s="112" t="str">
        <f>+'Categorias-9 feb-Depurado'!AB22</f>
        <v>Tiquetes</v>
      </c>
    </row>
    <row r="24" spans="2:18" s="1" customFormat="1" ht="14.5" hidden="1">
      <c r="B24" s="57" t="str">
        <f>+'Categorias-9 feb-Depurado'!B23</f>
        <v>AERO SERVICIOS VIP S.A.S.</v>
      </c>
      <c r="C24" s="30" t="s">
        <v>4900</v>
      </c>
      <c r="D24" s="31">
        <v>5</v>
      </c>
      <c r="E24" s="30" t="str">
        <f>+'Categorias-9 feb-Depurado'!E23</f>
        <v>900150964-2</v>
      </c>
      <c r="F24" s="30" t="str">
        <f>+'Categorias-9 feb-Depurado'!F23</f>
        <v>CARRERA 65A NO 13157</v>
      </c>
      <c r="G24" s="30" t="str">
        <f>+'Categorias-9 feb-Depurado'!G23</f>
        <v>169</v>
      </c>
      <c r="H24" s="30" t="str">
        <f>+'Categorias-9 feb-Depurado'!H23</f>
        <v>AVIP-555</v>
      </c>
      <c r="I24" s="107">
        <f>+'Categorias-9 feb-Depurado'!R23</f>
        <v>28872202</v>
      </c>
      <c r="J24" s="108">
        <f t="shared" si="4"/>
        <v>0</v>
      </c>
      <c r="K24" s="107">
        <f t="shared" si="5"/>
        <v>0</v>
      </c>
      <c r="L24" s="109">
        <f t="shared" si="6"/>
        <v>28872202</v>
      </c>
      <c r="M24" s="110">
        <f t="shared" si="7"/>
        <v>2.2010842176006051E-05</v>
      </c>
      <c r="N24" s="33" t="s">
        <v>4892</v>
      </c>
      <c r="O24" s="33">
        <f>+'Categorias-9 feb-Depurado'!Y23</f>
        <v>6053.0628845770825</v>
      </c>
      <c r="P24" s="111">
        <f>+'Categorias-9 feb-Depurado'!AC23</f>
        <v>44943</v>
      </c>
      <c r="Q24" s="111">
        <f>+'Categorias-9 feb-Depurado'!AE23</f>
        <v>45003</v>
      </c>
      <c r="R24" s="112" t="str">
        <f>+'Categorias-9 feb-Depurado'!AB23</f>
        <v>Tiquetes</v>
      </c>
    </row>
    <row r="25" spans="2:18" s="1" customFormat="1" ht="14.5" hidden="1">
      <c r="B25" s="57" t="str">
        <f>+'Categorias-9 feb-Depurado'!B24</f>
        <v>AERO SERVICIOS VIP S.A.S.</v>
      </c>
      <c r="C25" s="30" t="s">
        <v>4900</v>
      </c>
      <c r="D25" s="31">
        <v>5</v>
      </c>
      <c r="E25" s="30" t="str">
        <f>+'Categorias-9 feb-Depurado'!E24</f>
        <v>900150964-2</v>
      </c>
      <c r="F25" s="30" t="str">
        <f>+'Categorias-9 feb-Depurado'!F24</f>
        <v>CARRERA 65A NO 13157</v>
      </c>
      <c r="G25" s="30" t="str">
        <f>+'Categorias-9 feb-Depurado'!G24</f>
        <v>169</v>
      </c>
      <c r="H25" s="30" t="str">
        <f>+'Categorias-9 feb-Depurado'!H24</f>
        <v>AVIP573</v>
      </c>
      <c r="I25" s="107">
        <f>+'Categorias-9 feb-Depurado'!R24</f>
        <v>1551783</v>
      </c>
      <c r="J25" s="108">
        <f t="shared" si="4"/>
        <v>0</v>
      </c>
      <c r="K25" s="107">
        <f t="shared" si="5"/>
        <v>0</v>
      </c>
      <c r="L25" s="109">
        <f t="shared" si="6"/>
        <v>1551783</v>
      </c>
      <c r="M25" s="110">
        <f t="shared" si="7"/>
        <v>1.183008164891933E-06</v>
      </c>
      <c r="N25" s="33" t="s">
        <v>4892</v>
      </c>
      <c r="O25" s="33">
        <f>+'Categorias-9 feb-Depurado'!Y24</f>
        <v>325.33161420170444</v>
      </c>
      <c r="P25" s="111">
        <f>+'Categorias-9 feb-Depurado'!AC24</f>
        <v>44953</v>
      </c>
      <c r="Q25" s="111">
        <f>+'Categorias-9 feb-Depurado'!AE24</f>
        <v>45013</v>
      </c>
      <c r="R25" s="112" t="str">
        <f>+'Categorias-9 feb-Depurado'!AB24</f>
        <v>Tiquetes</v>
      </c>
    </row>
    <row r="26" spans="2:18" s="1" customFormat="1" ht="14.5" hidden="1">
      <c r="B26" s="57" t="str">
        <f>+'Categorias-9 feb-Depurado'!B25</f>
        <v>AERO SERVICIOS VIP S.A.S.</v>
      </c>
      <c r="C26" s="30" t="s">
        <v>4900</v>
      </c>
      <c r="D26" s="31">
        <v>5</v>
      </c>
      <c r="E26" s="30" t="str">
        <f>+'Categorias-9 feb-Depurado'!E25</f>
        <v>900150964-2</v>
      </c>
      <c r="F26" s="30" t="str">
        <f>+'Categorias-9 feb-Depurado'!F25</f>
        <v>CARRERA 65A NO 13157</v>
      </c>
      <c r="G26" s="30" t="str">
        <f>+'Categorias-9 feb-Depurado'!G25</f>
        <v>169</v>
      </c>
      <c r="H26" s="30" t="str">
        <f>+'Categorias-9 feb-Depurado'!H25</f>
        <v>AVIP574</v>
      </c>
      <c r="I26" s="107">
        <f>+'Categorias-9 feb-Depurado'!R25</f>
        <v>5696457</v>
      </c>
      <c r="J26" s="108">
        <f t="shared" si="4"/>
        <v>0</v>
      </c>
      <c r="K26" s="107">
        <f t="shared" si="5"/>
        <v>0</v>
      </c>
      <c r="L26" s="109">
        <f t="shared" si="6"/>
        <v>5696457</v>
      </c>
      <c r="M26" s="110">
        <f t="shared" si="7"/>
        <v>4.3427174688444234E-06</v>
      </c>
      <c r="N26" s="33" t="s">
        <v>4892</v>
      </c>
      <c r="O26" s="33">
        <f>+'Categorias-9 feb-Depurado'!Y25</f>
        <v>1194.2633416145161</v>
      </c>
      <c r="P26" s="111">
        <f>+'Categorias-9 feb-Depurado'!AC25</f>
        <v>44953</v>
      </c>
      <c r="Q26" s="111">
        <f>+'Categorias-9 feb-Depurado'!AE25</f>
        <v>45013</v>
      </c>
      <c r="R26" s="112" t="str">
        <f>+'Categorias-9 feb-Depurado'!AB25</f>
        <v>Tiquetes</v>
      </c>
    </row>
    <row r="27" spans="2:18" s="1" customFormat="1" ht="14.5" hidden="1">
      <c r="B27" s="57" t="str">
        <f>+'Categorias-9 feb-Depurado'!B26</f>
        <v>AERO TRADE, LLC DBA SETNA LO</v>
      </c>
      <c r="C27" s="30" t="s">
        <v>4900</v>
      </c>
      <c r="D27" s="31">
        <v>5</v>
      </c>
      <c r="E27" s="30" t="str">
        <f>+'Categorias-9 feb-Depurado'!E26</f>
        <v>81-2986126</v>
      </c>
      <c r="F27" s="30" t="str">
        <f>+'Categorias-9 feb-Depurado'!F26</f>
        <v>2900 W. Chicago Ave ,</v>
      </c>
      <c r="G27" s="30" t="str">
        <f>+'Categorias-9 feb-Depurado'!G26</f>
        <v>ESTADOS UNIDOS</v>
      </c>
      <c r="H27" s="30">
        <f>+'Categorias-9 feb-Depurado'!H26</f>
        <v>38590</v>
      </c>
      <c r="I27" s="107">
        <f>+'Categorias-9 feb-Depurado'!R26</f>
        <v>3321528</v>
      </c>
      <c r="J27" s="108">
        <f t="shared" si="4"/>
        <v>0</v>
      </c>
      <c r="K27" s="107">
        <f t="shared" si="5"/>
        <v>0</v>
      </c>
      <c r="L27" s="109">
        <f t="shared" si="6"/>
        <v>3321528</v>
      </c>
      <c r="M27" s="110">
        <f t="shared" si="7"/>
        <v>2.5321805586974292E-06</v>
      </c>
      <c r="N27" s="33" t="s">
        <v>4892</v>
      </c>
      <c r="O27" s="33">
        <f>+'Categorias-9 feb-Depurado'!Y26</f>
        <v>700</v>
      </c>
      <c r="P27" s="111">
        <f>+'Categorias-9 feb-Depurado'!AC26</f>
        <v>44922</v>
      </c>
      <c r="Q27" s="111">
        <f>+'Categorias-9 feb-Depurado'!AE26</f>
        <v>44982</v>
      </c>
      <c r="R27" s="112" t="str">
        <f>+'Categorias-9 feb-Depurado'!AB26</f>
        <v>Compras</v>
      </c>
    </row>
    <row r="28" spans="2:18" s="1" customFormat="1" ht="14.5" hidden="1">
      <c r="B28" s="57" t="str">
        <f>+'Categorias-9 feb-Depurado'!B27</f>
        <v>AEROCAFETEROS CARGO S.A.S</v>
      </c>
      <c r="C28" s="30" t="s">
        <v>4900</v>
      </c>
      <c r="D28" s="31">
        <v>5</v>
      </c>
      <c r="E28" s="30" t="str">
        <f>+'Categorias-9 feb-Depurado'!E27</f>
        <v>900853830</v>
      </c>
      <c r="F28" s="30" t="str">
        <f>+'Categorias-9 feb-Depurado'!F27</f>
        <v>AEROPUERTO MATECAÑA, ZONA DE CARGA, BODRGA NO 4</v>
      </c>
      <c r="G28" s="30" t="str">
        <f>+'Categorias-9 feb-Depurado'!G27</f>
        <v>PEREIRA</v>
      </c>
      <c r="H28" s="30" t="str">
        <f>+'Categorias-9 feb-Depurado'!H27</f>
        <v>Ajuste FPEI 4</v>
      </c>
      <c r="I28" s="107">
        <f>+'Categorias-9 feb-Depurado'!R27</f>
        <v>-100259</v>
      </c>
      <c r="J28" s="108">
        <f t="shared" si="4"/>
        <v>-100259</v>
      </c>
      <c r="K28" s="107">
        <f t="shared" si="5"/>
        <v>-2351.2536670179411</v>
      </c>
      <c r="L28" s="109">
        <f t="shared" si="6"/>
        <v>-102610.25366701794</v>
      </c>
      <c r="M28" s="110">
        <f t="shared" si="7"/>
        <v>-7.8225349736216113E-08</v>
      </c>
      <c r="N28" s="33" t="s">
        <v>4892</v>
      </c>
      <c r="O28" s="33">
        <f>+'Categorias-9 feb-Depurado'!Y27</f>
        <v>-21.019319265805002</v>
      </c>
      <c r="P28" s="111">
        <f>+'Categorias-9 feb-Depurado'!AC27</f>
        <v>44838</v>
      </c>
      <c r="Q28" s="111">
        <f>+'Categorias-9 feb-Depurado'!AE27</f>
        <v>44898</v>
      </c>
      <c r="R28" s="112" t="str">
        <f>+'Categorias-9 feb-Depurado'!AB27</f>
        <v>Transporte</v>
      </c>
    </row>
    <row r="29" spans="2:18" s="1" customFormat="1" ht="14.5" hidden="1">
      <c r="B29" s="57" t="str">
        <f>+'Categorias-9 feb-Depurado'!B28</f>
        <v>AEROCAFETEROS CARGO S.A.S</v>
      </c>
      <c r="C29" s="30" t="s">
        <v>4900</v>
      </c>
      <c r="D29" s="31">
        <v>5</v>
      </c>
      <c r="E29" s="30" t="str">
        <f>+'Categorias-9 feb-Depurado'!E28</f>
        <v>900853830</v>
      </c>
      <c r="F29" s="30" t="str">
        <f>+'Categorias-9 feb-Depurado'!F28</f>
        <v>AEROPUERTO MATECAÑA, ZONA DE CARGA, BODRGA NO 4</v>
      </c>
      <c r="G29" s="30" t="str">
        <f>+'Categorias-9 feb-Depurado'!G28</f>
        <v>PEREIRA</v>
      </c>
      <c r="H29" s="30" t="str">
        <f>+'Categorias-9 feb-Depurado'!H28</f>
        <v>Ajuate FPEI 6</v>
      </c>
      <c r="I29" s="107">
        <f>+'Categorias-9 feb-Depurado'!R28</f>
        <v>-41055</v>
      </c>
      <c r="J29" s="108">
        <f t="shared" si="4"/>
        <v>0</v>
      </c>
      <c r="K29" s="107">
        <f t="shared" si="5"/>
        <v>0</v>
      </c>
      <c r="L29" s="109">
        <f t="shared" si="6"/>
        <v>-41055</v>
      </c>
      <c r="M29" s="110">
        <f t="shared" si="7"/>
        <v>-3.1298448436178455E-08</v>
      </c>
      <c r="N29" s="33" t="s">
        <v>4892</v>
      </c>
      <c r="O29" s="33">
        <f>+'Categorias-9 feb-Depurado'!Y28</f>
        <v>-8.6071889053114869</v>
      </c>
      <c r="P29" s="111">
        <f>+'Categorias-9 feb-Depurado'!AC28</f>
        <v>44926</v>
      </c>
      <c r="Q29" s="111">
        <f>+'Categorias-9 feb-Depurado'!AE28</f>
        <v>44986</v>
      </c>
      <c r="R29" s="112" t="str">
        <f>+'Categorias-9 feb-Depurado'!AB28</f>
        <v>Transporte</v>
      </c>
    </row>
    <row r="30" spans="2:18" s="1" customFormat="1" ht="14.5" hidden="1">
      <c r="B30" s="57" t="str">
        <f>+'Categorias-9 feb-Depurado'!B29</f>
        <v>AEROCAFETEROS CARGO S.A.S</v>
      </c>
      <c r="C30" s="30" t="s">
        <v>4900</v>
      </c>
      <c r="D30" s="31">
        <v>5</v>
      </c>
      <c r="E30" s="30" t="str">
        <f>+'Categorias-9 feb-Depurado'!E29</f>
        <v>900853830</v>
      </c>
      <c r="F30" s="30" t="str">
        <f>+'Categorias-9 feb-Depurado'!F29</f>
        <v>AEROPUERTO MATECAÑA, ZONA DE CARGA, BODRGA NO 4</v>
      </c>
      <c r="G30" s="30" t="str">
        <f>+'Categorias-9 feb-Depurado'!G29</f>
        <v>PEREIRA</v>
      </c>
      <c r="H30" s="30" t="str">
        <f>+'Categorias-9 feb-Depurado'!H29</f>
        <v>FPEI8</v>
      </c>
      <c r="I30" s="107">
        <f>+'Categorias-9 feb-Depurado'!R29</f>
        <v>3552397</v>
      </c>
      <c r="J30" s="108">
        <f t="shared" si="4"/>
        <v>0</v>
      </c>
      <c r="K30" s="107">
        <f t="shared" si="5"/>
        <v>0</v>
      </c>
      <c r="L30" s="109">
        <f t="shared" si="6"/>
        <v>3552397</v>
      </c>
      <c r="M30" s="110">
        <f t="shared" si="7"/>
        <v>2.7081844922502748E-06</v>
      </c>
      <c r="N30" s="33" t="s">
        <v>4892</v>
      </c>
      <c r="O30" s="33">
        <f>+'Categorias-9 feb-Depurado'!Y29</f>
        <v>744.76073671079803</v>
      </c>
      <c r="P30" s="111">
        <f>+'Categorias-9 feb-Depurado'!AC29</f>
        <v>44928</v>
      </c>
      <c r="Q30" s="111">
        <f>+'Categorias-9 feb-Depurado'!AE29</f>
        <v>44988</v>
      </c>
      <c r="R30" s="112" t="str">
        <f>+'Categorias-9 feb-Depurado'!AB29</f>
        <v>Transporte</v>
      </c>
    </row>
    <row r="31" spans="2:18" s="1" customFormat="1" ht="14.5" hidden="1">
      <c r="B31" s="57" t="str">
        <f>+'Categorias-9 feb-Depurado'!B30</f>
        <v>AEROCAFETEROS CARGO S.A.S</v>
      </c>
      <c r="C31" s="30" t="s">
        <v>4900</v>
      </c>
      <c r="D31" s="31">
        <v>5</v>
      </c>
      <c r="E31" s="30" t="str">
        <f>+'Categorias-9 feb-Depurado'!E30</f>
        <v>900853830</v>
      </c>
      <c r="F31" s="30" t="str">
        <f>+'Categorias-9 feb-Depurado'!F30</f>
        <v>AEROPUERTO MATECAÑA, ZONA DE CARGA, BODRGA NO 4</v>
      </c>
      <c r="G31" s="30" t="str">
        <f>+'Categorias-9 feb-Depurado'!G30</f>
        <v>PEREIRA</v>
      </c>
      <c r="H31" s="30" t="str">
        <f>+'Categorias-9 feb-Depurado'!H30</f>
        <v>FPEI9</v>
      </c>
      <c r="I31" s="107">
        <f>+'Categorias-9 feb-Depurado'!R30</f>
        <v>4125122</v>
      </c>
      <c r="J31" s="108">
        <f t="shared" si="4"/>
        <v>0</v>
      </c>
      <c r="K31" s="107">
        <f t="shared" si="5"/>
        <v>0</v>
      </c>
      <c r="L31" s="109">
        <f t="shared" si="6"/>
        <v>4125122</v>
      </c>
      <c r="M31" s="110">
        <f t="shared" si="7"/>
        <v>3.144803756179402E-06</v>
      </c>
      <c r="N31" s="33" t="s">
        <v>4892</v>
      </c>
      <c r="O31" s="33">
        <f>+'Categorias-9 feb-Depurado'!Y30</f>
        <v>864.83264672893267</v>
      </c>
      <c r="P31" s="111">
        <f>+'Categorias-9 feb-Depurado'!AC30</f>
        <v>44960</v>
      </c>
      <c r="Q31" s="111">
        <f>+'Categorias-9 feb-Depurado'!AE30</f>
        <v>45020</v>
      </c>
      <c r="R31" s="112" t="str">
        <f>+'Categorias-9 feb-Depurado'!AB30</f>
        <v>Transporte</v>
      </c>
    </row>
    <row r="32" spans="2:18" s="1" customFormat="1" ht="14.5" hidden="1">
      <c r="B32" s="57" t="str">
        <f>+'Categorias-9 feb-Depurado'!B31</f>
        <v>AEROESTAR LTDA</v>
      </c>
      <c r="C32" s="30" t="s">
        <v>4900</v>
      </c>
      <c r="D32" s="31">
        <v>5</v>
      </c>
      <c r="E32" s="30" t="str">
        <f>+'Categorias-9 feb-Depurado'!E31</f>
        <v>90013247-8</v>
      </c>
      <c r="F32" s="30" t="str">
        <f>+'Categorias-9 feb-Depurado'!F31</f>
        <v xml:space="preserve">AEROPUERTO VANGUARDIA HANGAR </v>
      </c>
      <c r="G32" s="30" t="str">
        <f>+'Categorias-9 feb-Depurado'!G31</f>
        <v>VILLAVICENCIO</v>
      </c>
      <c r="H32" s="30" t="str">
        <f>+'Categorias-9 feb-Depurado'!H31</f>
        <v>FE10376</v>
      </c>
      <c r="I32" s="107">
        <f>+'Categorias-9 feb-Depurado'!R31</f>
        <v>1511933</v>
      </c>
      <c r="J32" s="108">
        <f t="shared" si="4"/>
        <v>1511933</v>
      </c>
      <c r="K32" s="107">
        <f t="shared" si="5"/>
        <v>4128.9407593863098</v>
      </c>
      <c r="L32" s="109">
        <f t="shared" si="6"/>
        <v>1516061.9407593864</v>
      </c>
      <c r="M32" s="110">
        <f t="shared" si="7"/>
        <v>1.1557760681746508E-06</v>
      </c>
      <c r="N32" s="33" t="s">
        <v>4892</v>
      </c>
      <c r="O32" s="33">
        <f>+'Categorias-9 feb-Depurado'!Y31</f>
        <v>316.97705378575841</v>
      </c>
      <c r="P32" s="111">
        <f>+'Categorias-9 feb-Depurado'!AC31</f>
        <v>44958</v>
      </c>
      <c r="Q32" s="111">
        <f>+'Categorias-9 feb-Depurado'!AE31</f>
        <v>44958</v>
      </c>
      <c r="R32" s="112" t="str">
        <f>+'Categorias-9 feb-Depurado'!AB31</f>
        <v>Aeropuerto</v>
      </c>
    </row>
    <row r="33" spans="2:18" s="1" customFormat="1" ht="14.5" hidden="1">
      <c r="B33" s="57" t="str">
        <f>+'Categorias-9 feb-Depurado'!B32</f>
        <v>AERORENTAL LTDA.</v>
      </c>
      <c r="C33" s="30" t="s">
        <v>4900</v>
      </c>
      <c r="D33" s="31">
        <v>5</v>
      </c>
      <c r="E33" s="30" t="str">
        <f>+'Categorias-9 feb-Depurado'!E32</f>
        <v>900232695-9</v>
      </c>
      <c r="F33" s="30" t="str">
        <f>+'Categorias-9 feb-Depurado'!F32</f>
        <v>CL 106 57  23 OF   205</v>
      </c>
      <c r="G33" s="30" t="str">
        <f>+'Categorias-9 feb-Depurado'!G32</f>
        <v>BOGOTA DC</v>
      </c>
      <c r="H33" s="30" t="str">
        <f>+'Categorias-9 feb-Depurado'!H32</f>
        <v>MED-1309</v>
      </c>
      <c r="I33" s="107">
        <f>+'Categorias-9 feb-Depurado'!R32</f>
        <v>9214720</v>
      </c>
      <c r="J33" s="108">
        <f t="shared" si="4"/>
        <v>0</v>
      </c>
      <c r="K33" s="107">
        <f t="shared" si="5"/>
        <v>0</v>
      </c>
      <c r="L33" s="109">
        <f t="shared" si="6"/>
        <v>9214720</v>
      </c>
      <c r="M33" s="110">
        <f t="shared" si="7"/>
        <v>7.024879765529712E-06</v>
      </c>
      <c r="N33" s="33" t="s">
        <v>4892</v>
      </c>
      <c r="O33" s="33">
        <f>+'Categorias-9 feb-Depurado'!Y32</f>
        <v>1931.8678784448148</v>
      </c>
      <c r="P33" s="111">
        <f>+'Categorias-9 feb-Depurado'!AC32</f>
        <v>44907</v>
      </c>
      <c r="Q33" s="111">
        <f>+'Categorias-9 feb-Depurado'!AE32</f>
        <v>44967</v>
      </c>
      <c r="R33" s="112" t="str">
        <f>+'Categorias-9 feb-Depurado'!AB32</f>
        <v>Arrendamientos</v>
      </c>
    </row>
    <row r="34" spans="2:18" s="1" customFormat="1" ht="14.5" hidden="1">
      <c r="B34" s="57" t="str">
        <f>+'Categorias-9 feb-Depurado'!B33</f>
        <v>AERORENTAL LTDA.</v>
      </c>
      <c r="C34" s="30" t="s">
        <v>4900</v>
      </c>
      <c r="D34" s="31">
        <v>5</v>
      </c>
      <c r="E34" s="30" t="str">
        <f>+'Categorias-9 feb-Depurado'!E33</f>
        <v>900232695-9</v>
      </c>
      <c r="F34" s="30" t="str">
        <f>+'Categorias-9 feb-Depurado'!F33</f>
        <v>CL 106 57  23 OF   205</v>
      </c>
      <c r="G34" s="30" t="str">
        <f>+'Categorias-9 feb-Depurado'!G33</f>
        <v>BOGOTA DC</v>
      </c>
      <c r="H34" s="30" t="str">
        <f>+'Categorias-9 feb-Depurado'!H33</f>
        <v>Ajuste MED-1249.</v>
      </c>
      <c r="I34" s="107">
        <f>+'Categorias-9 feb-Depurado'!R33</f>
        <v>6640</v>
      </c>
      <c r="J34" s="108">
        <f t="shared" si="4"/>
        <v>0</v>
      </c>
      <c r="K34" s="107">
        <f t="shared" si="5"/>
        <v>0</v>
      </c>
      <c r="L34" s="109">
        <f t="shared" si="6"/>
        <v>6640</v>
      </c>
      <c r="M34" s="110">
        <f t="shared" si="7"/>
        <v>5.0620313632011923E-09</v>
      </c>
      <c r="N34" s="33" t="s">
        <v>4892</v>
      </c>
      <c r="O34" s="33">
        <f>+'Categorias-9 feb-Depurado'!Y33</f>
        <v>1.3920773189932596</v>
      </c>
      <c r="P34" s="111">
        <f>+'Categorias-9 feb-Depurado'!AC33</f>
        <v>44926</v>
      </c>
      <c r="Q34" s="111">
        <f>+'Categorias-9 feb-Depurado'!AE33</f>
        <v>44986</v>
      </c>
      <c r="R34" s="112" t="str">
        <f>+'Categorias-9 feb-Depurado'!AB33</f>
        <v>Arrendamientos</v>
      </c>
    </row>
    <row r="35" spans="2:18" s="1" customFormat="1" ht="14.5" hidden="1">
      <c r="B35" s="57" t="str">
        <f>+'Categorias-9 feb-Depurado'!B34</f>
        <v>AERORENTAL LTDA.</v>
      </c>
      <c r="C35" s="30" t="s">
        <v>4900</v>
      </c>
      <c r="D35" s="31">
        <v>5</v>
      </c>
      <c r="E35" s="30" t="str">
        <f>+'Categorias-9 feb-Depurado'!E34</f>
        <v>900232695-9</v>
      </c>
      <c r="F35" s="30" t="str">
        <f>+'Categorias-9 feb-Depurado'!F34</f>
        <v>CL 106 57  23 OF   205</v>
      </c>
      <c r="G35" s="30" t="str">
        <f>+'Categorias-9 feb-Depurado'!G34</f>
        <v>BOGOTA DC</v>
      </c>
      <c r="H35" s="30" t="str">
        <f>+'Categorias-9 feb-Depurado'!H34</f>
        <v>Ajuste MED-1309</v>
      </c>
      <c r="I35" s="107">
        <f>+'Categorias-9 feb-Depurado'!R34</f>
        <v>6640</v>
      </c>
      <c r="J35" s="108">
        <f t="shared" si="4"/>
        <v>0</v>
      </c>
      <c r="K35" s="107">
        <f t="shared" si="5"/>
        <v>0</v>
      </c>
      <c r="L35" s="109">
        <f t="shared" si="6"/>
        <v>6640</v>
      </c>
      <c r="M35" s="110">
        <f t="shared" si="7"/>
        <v>5.0620313632011923E-09</v>
      </c>
      <c r="N35" s="33" t="s">
        <v>4892</v>
      </c>
      <c r="O35" s="33">
        <f>+'Categorias-9 feb-Depurado'!Y34</f>
        <v>1.3920773189932596</v>
      </c>
      <c r="P35" s="111">
        <f>+'Categorias-9 feb-Depurado'!AC34</f>
        <v>44926</v>
      </c>
      <c r="Q35" s="111">
        <f>+'Categorias-9 feb-Depurado'!AE34</f>
        <v>44986</v>
      </c>
      <c r="R35" s="112" t="str">
        <f>+'Categorias-9 feb-Depurado'!AB34</f>
        <v>Arrendamientos</v>
      </c>
    </row>
    <row r="36" spans="2:18" s="1" customFormat="1" ht="14.5" hidden="1">
      <c r="B36" s="57" t="str">
        <f>+'Categorias-9 feb-Depurado'!B35</f>
        <v>AERORENTAL LTDA.</v>
      </c>
      <c r="C36" s="30" t="s">
        <v>4900</v>
      </c>
      <c r="D36" s="31">
        <v>5</v>
      </c>
      <c r="E36" s="30" t="str">
        <f>+'Categorias-9 feb-Depurado'!E35</f>
        <v>900232695-9</v>
      </c>
      <c r="F36" s="30" t="str">
        <f>+'Categorias-9 feb-Depurado'!F35</f>
        <v>CL 106 57  23 OF   205</v>
      </c>
      <c r="G36" s="30" t="str">
        <f>+'Categorias-9 feb-Depurado'!G35</f>
        <v>BOGOTA DC</v>
      </c>
      <c r="H36" s="30" t="str">
        <f>+'Categorias-9 feb-Depurado'!H35</f>
        <v>MED1361</v>
      </c>
      <c r="I36" s="107">
        <f>+'Categorias-9 feb-Depurado'!R35</f>
        <v>9292000</v>
      </c>
      <c r="J36" s="108">
        <f t="shared" si="4"/>
        <v>0</v>
      </c>
      <c r="K36" s="107">
        <f t="shared" si="5"/>
        <v>0</v>
      </c>
      <c r="L36" s="109">
        <f t="shared" si="6"/>
        <v>9292000</v>
      </c>
      <c r="M36" s="110">
        <f t="shared" si="7"/>
        <v>7.0837944919978127E-06</v>
      </c>
      <c r="N36" s="33" t="s">
        <v>4892</v>
      </c>
      <c r="O36" s="33">
        <f>+'Categorias-9 feb-Depurado'!Y35</f>
        <v>1948.0696457959893</v>
      </c>
      <c r="P36" s="111">
        <f>+'Categorias-9 feb-Depurado'!AC35</f>
        <v>44944</v>
      </c>
      <c r="Q36" s="111">
        <f>+'Categorias-9 feb-Depurado'!AE35</f>
        <v>45004</v>
      </c>
      <c r="R36" s="112" t="str">
        <f>+'Categorias-9 feb-Depurado'!AB35</f>
        <v>Arrendamientos</v>
      </c>
    </row>
    <row r="37" spans="2:18" s="1" customFormat="1" ht="14.5" hidden="1">
      <c r="B37" s="57" t="str">
        <f>+'Categorias-9 feb-Depurado'!B36</f>
        <v>AERORENTAL LTDA.</v>
      </c>
      <c r="C37" s="30" t="s">
        <v>4900</v>
      </c>
      <c r="D37" s="31">
        <v>5</v>
      </c>
      <c r="E37" s="30" t="str">
        <f>+'Categorias-9 feb-Depurado'!E36</f>
        <v>900232695-9</v>
      </c>
      <c r="F37" s="30" t="str">
        <f>+'Categorias-9 feb-Depurado'!F36</f>
        <v>CL 106 57  23 OF   205</v>
      </c>
      <c r="G37" s="30" t="str">
        <f>+'Categorias-9 feb-Depurado'!G36</f>
        <v>BOGOTA DC</v>
      </c>
      <c r="H37" s="30" t="str">
        <f>+'Categorias-9 feb-Depurado'!H36</f>
        <v>MED1360</v>
      </c>
      <c r="I37" s="107">
        <f>+'Categorias-9 feb-Depurado'!R36</f>
        <v>6194666</v>
      </c>
      <c r="J37" s="108">
        <f t="shared" si="4"/>
        <v>0</v>
      </c>
      <c r="K37" s="107">
        <f t="shared" si="5"/>
        <v>0</v>
      </c>
      <c r="L37" s="109">
        <f t="shared" si="6"/>
        <v>6194666</v>
      </c>
      <c r="M37" s="110">
        <f t="shared" si="7"/>
        <v>4.7225291530957946E-06</v>
      </c>
      <c r="N37" s="33" t="s">
        <v>4892</v>
      </c>
      <c r="O37" s="33">
        <f>+'Categorias-9 feb-Depurado'!Y36</f>
        <v>1298.712957430527</v>
      </c>
      <c r="P37" s="111">
        <f>+'Categorias-9 feb-Depurado'!AC36</f>
        <v>44944</v>
      </c>
      <c r="Q37" s="111">
        <f>+'Categorias-9 feb-Depurado'!AE36</f>
        <v>45004</v>
      </c>
      <c r="R37" s="112" t="str">
        <f>+'Categorias-9 feb-Depurado'!AB36</f>
        <v>Arrendamientos</v>
      </c>
    </row>
    <row r="38" spans="2:18" s="1" customFormat="1" ht="14.5" hidden="1">
      <c r="B38" s="57" t="str">
        <f>+'Categorias-9 feb-Depurado'!B37</f>
        <v>AEROVIAS DE INTEGRACION REGIONAL SA</v>
      </c>
      <c r="C38" s="30" t="s">
        <v>4900</v>
      </c>
      <c r="D38" s="31">
        <v>5</v>
      </c>
      <c r="E38" s="30" t="str">
        <f>+'Categorias-9 feb-Depurado'!E37</f>
        <v>890704196-6</v>
      </c>
      <c r="F38" s="30" t="str">
        <f>+'Categorias-9 feb-Depurado'!F37</f>
        <v>AVENIDA EL DORADO 103  08 ENTRADA 1 HANGAR</v>
      </c>
      <c r="G38" s="30" t="str">
        <f>+'Categorias-9 feb-Depurado'!G37</f>
        <v>169</v>
      </c>
      <c r="H38" s="30" t="str">
        <f>+'Categorias-9 feb-Depurado'!H37</f>
        <v>SPC8597</v>
      </c>
      <c r="I38" s="107">
        <f>+'Categorias-9 feb-Depurado'!R37</f>
        <v>45844200</v>
      </c>
      <c r="J38" s="108">
        <f t="shared" si="4"/>
        <v>45844200</v>
      </c>
      <c r="K38" s="107">
        <f t="shared" si="5"/>
        <v>3503074.9665876334</v>
      </c>
      <c r="L38" s="109">
        <f t="shared" si="6"/>
        <v>49347274.966587633</v>
      </c>
      <c r="M38" s="110">
        <f t="shared" si="7"/>
        <v>3.7620098429123442E-05</v>
      </c>
      <c r="N38" s="33" t="s">
        <v>4892</v>
      </c>
      <c r="O38" s="33">
        <f>+'Categorias-9 feb-Depurado'!Y37</f>
        <v>9611.2456366552397</v>
      </c>
      <c r="P38" s="111">
        <f>+'Categorias-9 feb-Depurado'!AC37</f>
        <v>44690</v>
      </c>
      <c r="Q38" s="111">
        <f>+'Categorias-9 feb-Depurado'!AE37</f>
        <v>44750</v>
      </c>
      <c r="R38" s="112" t="str">
        <f>+'Categorias-9 feb-Depurado'!AB37</f>
        <v>Linea Aerea</v>
      </c>
    </row>
    <row r="39" spans="2:18" s="1" customFormat="1" ht="14.5" hidden="1">
      <c r="B39" s="57" t="str">
        <f>+'Categorias-9 feb-Depurado'!B38</f>
        <v>AGENCIA DE ADUANAS AVIATUR S A NIVEL 1.</v>
      </c>
      <c r="C39" s="30" t="s">
        <v>4900</v>
      </c>
      <c r="D39" s="31">
        <v>5</v>
      </c>
      <c r="E39" s="30" t="str">
        <f>+'Categorias-9 feb-Depurado'!E38</f>
        <v>830002571-4</v>
      </c>
      <c r="F39" s="30" t="str">
        <f>+'Categorias-9 feb-Depurado'!F38</f>
        <v>CL 24 B 102 22</v>
      </c>
      <c r="G39" s="30" t="str">
        <f>+'Categorias-9 feb-Depurado'!G38</f>
        <v>BOGOTA</v>
      </c>
      <c r="H39" s="30" t="str">
        <f>+'Categorias-9 feb-Depurado'!H38</f>
        <v>40-126729</v>
      </c>
      <c r="I39" s="107">
        <f>+'Categorias-9 feb-Depurado'!R38</f>
        <v>1251185</v>
      </c>
      <c r="J39" s="108">
        <f t="shared" si="4"/>
        <v>1251185</v>
      </c>
      <c r="K39" s="107">
        <f t="shared" si="5"/>
        <v>853.34248375822119</v>
      </c>
      <c r="L39" s="109">
        <f t="shared" si="6"/>
        <v>1252038.3424837582</v>
      </c>
      <c r="M39" s="110">
        <f t="shared" si="7"/>
        <v>9.5449658999747293E-07</v>
      </c>
      <c r="N39" s="33" t="s">
        <v>4892</v>
      </c>
      <c r="O39" s="33">
        <f>+'Categorias-9 feb-Depurado'!Y38</f>
        <v>262.31118378984661</v>
      </c>
      <c r="P39" s="111">
        <f>+'Categorias-9 feb-Depurado'!AC38</f>
        <v>44904</v>
      </c>
      <c r="Q39" s="111">
        <f>+'Categorias-9 feb-Depurado'!AE38</f>
        <v>44964</v>
      </c>
      <c r="R39" s="112" t="str">
        <f>+'Categorias-9 feb-Depurado'!AB38</f>
        <v>Comex</v>
      </c>
    </row>
    <row r="40" spans="2:18" s="1" customFormat="1" ht="14.5" hidden="1">
      <c r="B40" s="57" t="str">
        <f>+'Categorias-9 feb-Depurado'!B39</f>
        <v>AGENCIA DE ADUANAS AVIATUR S A NIVEL 1.</v>
      </c>
      <c r="C40" s="30" t="s">
        <v>4900</v>
      </c>
      <c r="D40" s="31">
        <v>5</v>
      </c>
      <c r="E40" s="30" t="str">
        <f>+'Categorias-9 feb-Depurado'!E39</f>
        <v>830002571-4</v>
      </c>
      <c r="F40" s="30" t="str">
        <f>+'Categorias-9 feb-Depurado'!F39</f>
        <v>CL 24 B 102 22</v>
      </c>
      <c r="G40" s="30" t="str">
        <f>+'Categorias-9 feb-Depurado'!G39</f>
        <v>BOGOTA</v>
      </c>
      <c r="H40" s="30" t="str">
        <f>+'Categorias-9 feb-Depurado'!H39</f>
        <v>40-126745</v>
      </c>
      <c r="I40" s="107">
        <f>+'Categorias-9 feb-Depurado'!R39</f>
        <v>4462224</v>
      </c>
      <c r="J40" s="108">
        <f t="shared" si="4"/>
        <v>4462224</v>
      </c>
      <c r="K40" s="107">
        <f t="shared" si="5"/>
        <v>3043.3591445274237</v>
      </c>
      <c r="L40" s="109">
        <f t="shared" si="6"/>
        <v>4465267.3591445275</v>
      </c>
      <c r="M40" s="110">
        <f t="shared" si="7"/>
        <v>3.4041149724500242E-06</v>
      </c>
      <c r="N40" s="33" t="s">
        <v>4892</v>
      </c>
      <c r="O40" s="33">
        <f>+'Categorias-9 feb-Depurado'!Y39</f>
        <v>935.50614799207517</v>
      </c>
      <c r="P40" s="111">
        <f>+'Categorias-9 feb-Depurado'!AC39</f>
        <v>44904</v>
      </c>
      <c r="Q40" s="111">
        <f>+'Categorias-9 feb-Depurado'!AE39</f>
        <v>44964</v>
      </c>
      <c r="R40" s="112" t="str">
        <f>+'Categorias-9 feb-Depurado'!AB39</f>
        <v>Comex</v>
      </c>
    </row>
    <row r="41" spans="2:18" s="1" customFormat="1" ht="14.5" hidden="1">
      <c r="B41" s="57" t="str">
        <f>+'Categorias-9 feb-Depurado'!B40</f>
        <v>AGENCIA DE ADUANAS AVIATUR S A NIVEL 1.</v>
      </c>
      <c r="C41" s="30" t="s">
        <v>4900</v>
      </c>
      <c r="D41" s="31">
        <v>5</v>
      </c>
      <c r="E41" s="30" t="str">
        <f>+'Categorias-9 feb-Depurado'!E40</f>
        <v>830002571-4</v>
      </c>
      <c r="F41" s="30" t="str">
        <f>+'Categorias-9 feb-Depurado'!F40</f>
        <v>CL 24 B 102 22</v>
      </c>
      <c r="G41" s="30" t="str">
        <f>+'Categorias-9 feb-Depurado'!G40</f>
        <v>BOGOTA</v>
      </c>
      <c r="H41" s="30" t="str">
        <f>+'Categorias-9 feb-Depurado'!H40</f>
        <v>40-126847</v>
      </c>
      <c r="I41" s="107">
        <f>+'Categorias-9 feb-Depurado'!R40</f>
        <v>15668841</v>
      </c>
      <c r="J41" s="108">
        <f t="shared" si="4"/>
        <v>0</v>
      </c>
      <c r="K41" s="107">
        <f t="shared" si="5"/>
        <v>0</v>
      </c>
      <c r="L41" s="109">
        <f t="shared" si="6"/>
        <v>15668841</v>
      </c>
      <c r="M41" s="110">
        <f t="shared" si="7"/>
        <v>1.194520550708023E-05</v>
      </c>
      <c r="N41" s="33" t="s">
        <v>4892</v>
      </c>
      <c r="O41" s="33">
        <f>+'Categorias-9 feb-Depurado'!Y40</f>
        <v>3284.9756281644072</v>
      </c>
      <c r="P41" s="111">
        <f>+'Categorias-9 feb-Depurado'!AC40</f>
        <v>44909</v>
      </c>
      <c r="Q41" s="111">
        <f>+'Categorias-9 feb-Depurado'!AE40</f>
        <v>44969</v>
      </c>
      <c r="R41" s="112" t="str">
        <f>+'Categorias-9 feb-Depurado'!AB40</f>
        <v>Comex</v>
      </c>
    </row>
    <row r="42" spans="2:18" s="1" customFormat="1" ht="14.5" hidden="1">
      <c r="B42" s="57" t="str">
        <f>+'Categorias-9 feb-Depurado'!B41</f>
        <v>AGENCIA DE ADUANAS AVIATUR S A NIVEL 1.</v>
      </c>
      <c r="C42" s="30" t="s">
        <v>4900</v>
      </c>
      <c r="D42" s="31">
        <v>5</v>
      </c>
      <c r="E42" s="30" t="str">
        <f>+'Categorias-9 feb-Depurado'!E41</f>
        <v>830002571-4</v>
      </c>
      <c r="F42" s="30" t="str">
        <f>+'Categorias-9 feb-Depurado'!F41</f>
        <v>CL 24 B 102 22</v>
      </c>
      <c r="G42" s="30" t="str">
        <f>+'Categorias-9 feb-Depurado'!G41</f>
        <v>BOGOTA</v>
      </c>
      <c r="H42" s="30" t="str">
        <f>+'Categorias-9 feb-Depurado'!H41</f>
        <v>41-62157</v>
      </c>
      <c r="I42" s="107">
        <f>+'Categorias-9 feb-Depurado'!R41</f>
        <v>369181</v>
      </c>
      <c r="J42" s="108">
        <f t="shared" si="4"/>
        <v>0</v>
      </c>
      <c r="K42" s="107">
        <f t="shared" si="5"/>
        <v>0</v>
      </c>
      <c r="L42" s="109">
        <f t="shared" si="6"/>
        <v>369181</v>
      </c>
      <c r="M42" s="110">
        <f t="shared" si="7"/>
        <v>2.814466567316234E-07</v>
      </c>
      <c r="N42" s="33" t="s">
        <v>4892</v>
      </c>
      <c r="O42" s="33">
        <f>+'Categorias-9 feb-Depurado'!Y41</f>
        <v>77.3988699854293</v>
      </c>
      <c r="P42" s="111">
        <f>+'Categorias-9 feb-Depurado'!AC41</f>
        <v>44909</v>
      </c>
      <c r="Q42" s="111">
        <f>+'Categorias-9 feb-Depurado'!AE41</f>
        <v>44969</v>
      </c>
      <c r="R42" s="112" t="str">
        <f>+'Categorias-9 feb-Depurado'!AB41</f>
        <v>Comex</v>
      </c>
    </row>
    <row r="43" spans="2:18" s="1" customFormat="1" ht="14.5" hidden="1">
      <c r="B43" s="57" t="str">
        <f>+'Categorias-9 feb-Depurado'!B42</f>
        <v>AGENCIA DE ADUANAS AVIATUR S A NIVEL 1.</v>
      </c>
      <c r="C43" s="30" t="s">
        <v>4900</v>
      </c>
      <c r="D43" s="31">
        <v>5</v>
      </c>
      <c r="E43" s="30" t="str">
        <f>+'Categorias-9 feb-Depurado'!E42</f>
        <v>830002571-4</v>
      </c>
      <c r="F43" s="30" t="str">
        <f>+'Categorias-9 feb-Depurado'!F42</f>
        <v>CL 24 B 102 22</v>
      </c>
      <c r="G43" s="30" t="str">
        <f>+'Categorias-9 feb-Depurado'!G42</f>
        <v>BOGOTA</v>
      </c>
      <c r="H43" s="30" t="str">
        <f>+'Categorias-9 feb-Depurado'!H42</f>
        <v>40-126888</v>
      </c>
      <c r="I43" s="107">
        <f>+'Categorias-9 feb-Depurado'!R42</f>
        <v>9746100</v>
      </c>
      <c r="J43" s="108">
        <f t="shared" si="4"/>
        <v>0</v>
      </c>
      <c r="K43" s="107">
        <f t="shared" si="5"/>
        <v>0</v>
      </c>
      <c r="L43" s="109">
        <f t="shared" si="6"/>
        <v>9746100</v>
      </c>
      <c r="M43" s="110">
        <f t="shared" si="7"/>
        <v>7.4299794983275815E-06</v>
      </c>
      <c r="N43" s="33" t="s">
        <v>4892</v>
      </c>
      <c r="O43" s="33">
        <f>+'Categorias-9 feb-Depurado'!Y42</f>
        <v>2043.2718010000312</v>
      </c>
      <c r="P43" s="111">
        <f>+'Categorias-9 feb-Depurado'!AC42</f>
        <v>44910</v>
      </c>
      <c r="Q43" s="111">
        <f>+'Categorias-9 feb-Depurado'!AE42</f>
        <v>44970</v>
      </c>
      <c r="R43" s="112" t="str">
        <f>+'Categorias-9 feb-Depurado'!AB42</f>
        <v>Comex</v>
      </c>
    </row>
    <row r="44" spans="2:18" s="1" customFormat="1" ht="14.5" hidden="1">
      <c r="B44" s="57" t="str">
        <f>+'Categorias-9 feb-Depurado'!B43</f>
        <v>AGENCIA DE ADUANAS AVIATUR S A NIVEL 1.</v>
      </c>
      <c r="C44" s="30" t="s">
        <v>4900</v>
      </c>
      <c r="D44" s="31">
        <v>5</v>
      </c>
      <c r="E44" s="30" t="str">
        <f>+'Categorias-9 feb-Depurado'!E43</f>
        <v>830002571-4</v>
      </c>
      <c r="F44" s="30" t="str">
        <f>+'Categorias-9 feb-Depurado'!F43</f>
        <v>CL 24 B 102 22</v>
      </c>
      <c r="G44" s="30" t="str">
        <f>+'Categorias-9 feb-Depurado'!G43</f>
        <v>BOGOTA</v>
      </c>
      <c r="H44" s="30" t="str">
        <f>+'Categorias-9 feb-Depurado'!H43</f>
        <v>01-142959</v>
      </c>
      <c r="I44" s="107">
        <f>+'Categorias-9 feb-Depurado'!R43</f>
        <v>2856001</v>
      </c>
      <c r="J44" s="108">
        <f t="shared" si="4"/>
        <v>0</v>
      </c>
      <c r="K44" s="107">
        <f t="shared" si="5"/>
        <v>0</v>
      </c>
      <c r="L44" s="109">
        <f t="shared" si="6"/>
        <v>2856001</v>
      </c>
      <c r="M44" s="110">
        <f t="shared" si="7"/>
        <v>2.1772841318274047E-06</v>
      </c>
      <c r="N44" s="33" t="s">
        <v>4892</v>
      </c>
      <c r="O44" s="33">
        <f>+'Categorias-9 feb-Depurado'!Y43</f>
        <v>598.7611769762151</v>
      </c>
      <c r="P44" s="111">
        <f>+'Categorias-9 feb-Depurado'!AC43</f>
        <v>44910</v>
      </c>
      <c r="Q44" s="111">
        <f>+'Categorias-9 feb-Depurado'!AE43</f>
        <v>44970</v>
      </c>
      <c r="R44" s="112" t="str">
        <f>+'Categorias-9 feb-Depurado'!AB43</f>
        <v>Comex</v>
      </c>
    </row>
    <row r="45" spans="2:18" s="1" customFormat="1" ht="14.5" hidden="1">
      <c r="B45" s="57" t="str">
        <f>+'Categorias-9 feb-Depurado'!B44</f>
        <v>AGENCIA DE ADUANAS AVIATUR S A NIVEL 1.</v>
      </c>
      <c r="C45" s="30" t="s">
        <v>4900</v>
      </c>
      <c r="D45" s="31">
        <v>5</v>
      </c>
      <c r="E45" s="30" t="str">
        <f>+'Categorias-9 feb-Depurado'!E44</f>
        <v>830002571-4</v>
      </c>
      <c r="F45" s="30" t="str">
        <f>+'Categorias-9 feb-Depurado'!F44</f>
        <v>CL 24 B 102 22</v>
      </c>
      <c r="G45" s="30" t="str">
        <f>+'Categorias-9 feb-Depurado'!G44</f>
        <v>BOGOTA</v>
      </c>
      <c r="H45" s="30" t="str">
        <f>+'Categorias-9 feb-Depurado'!H44</f>
        <v>40-127020</v>
      </c>
      <c r="I45" s="107">
        <f>+'Categorias-9 feb-Depurado'!R44</f>
        <v>11402669</v>
      </c>
      <c r="J45" s="108">
        <f t="shared" si="4"/>
        <v>0</v>
      </c>
      <c r="K45" s="107">
        <f t="shared" si="5"/>
        <v>0</v>
      </c>
      <c r="L45" s="109">
        <f t="shared" si="6"/>
        <v>11402669</v>
      </c>
      <c r="M45" s="110">
        <f t="shared" si="7"/>
        <v>8.692871702138851E-06</v>
      </c>
      <c r="N45" s="33" t="s">
        <v>4892</v>
      </c>
      <c r="O45" s="33">
        <f>+'Categorias-9 feb-Depurado'!Y44</f>
        <v>2390.5718209168003</v>
      </c>
      <c r="P45" s="111">
        <f>+'Categorias-9 feb-Depurado'!AC44</f>
        <v>44914</v>
      </c>
      <c r="Q45" s="111">
        <f>+'Categorias-9 feb-Depurado'!AE44</f>
        <v>44974</v>
      </c>
      <c r="R45" s="112" t="str">
        <f>+'Categorias-9 feb-Depurado'!AB44</f>
        <v>Comex</v>
      </c>
    </row>
    <row r="46" spans="2:18" s="1" customFormat="1" ht="14.5" hidden="1">
      <c r="B46" s="57" t="str">
        <f>+'Categorias-9 feb-Depurado'!B45</f>
        <v>AGENCIA DE ADUANAS AVIATUR S A NIVEL 1.</v>
      </c>
      <c r="C46" s="30" t="s">
        <v>4900</v>
      </c>
      <c r="D46" s="31">
        <v>5</v>
      </c>
      <c r="E46" s="30" t="str">
        <f>+'Categorias-9 feb-Depurado'!E45</f>
        <v>830002571-4</v>
      </c>
      <c r="F46" s="30" t="str">
        <f>+'Categorias-9 feb-Depurado'!F45</f>
        <v>CL 24 B 102 22</v>
      </c>
      <c r="G46" s="30" t="str">
        <f>+'Categorias-9 feb-Depurado'!G45</f>
        <v>BOGOTA</v>
      </c>
      <c r="H46" s="30" t="str">
        <f>+'Categorias-9 feb-Depurado'!H45</f>
        <v>41-62186</v>
      </c>
      <c r="I46" s="107">
        <f>+'Categorias-9 feb-Depurado'!R45</f>
        <v>848232</v>
      </c>
      <c r="J46" s="108">
        <f t="shared" si="4"/>
        <v>0</v>
      </c>
      <c r="K46" s="107">
        <f t="shared" si="5"/>
        <v>0</v>
      </c>
      <c r="L46" s="109">
        <f t="shared" si="6"/>
        <v>848232</v>
      </c>
      <c r="M46" s="110">
        <f t="shared" si="7"/>
        <v>6.4665316073356527E-07</v>
      </c>
      <c r="N46" s="33" t="s">
        <v>4892</v>
      </c>
      <c r="O46" s="33">
        <f>+'Categorias-9 feb-Depurado'!Y45</f>
        <v>177.83200729582691</v>
      </c>
      <c r="P46" s="111">
        <f>+'Categorias-9 feb-Depurado'!AC45</f>
        <v>44916</v>
      </c>
      <c r="Q46" s="111">
        <f>+'Categorias-9 feb-Depurado'!AE45</f>
        <v>44976</v>
      </c>
      <c r="R46" s="112" t="str">
        <f>+'Categorias-9 feb-Depurado'!AB45</f>
        <v>Comex</v>
      </c>
    </row>
    <row r="47" spans="2:18" s="1" customFormat="1" ht="14.5" hidden="1">
      <c r="B47" s="57" t="str">
        <f>+'Categorias-9 feb-Depurado'!B46</f>
        <v>AGENCIA DE ADUANAS AVIATUR S A NIVEL 1.</v>
      </c>
      <c r="C47" s="30" t="s">
        <v>4900</v>
      </c>
      <c r="D47" s="31">
        <v>5</v>
      </c>
      <c r="E47" s="30" t="str">
        <f>+'Categorias-9 feb-Depurado'!E46</f>
        <v>830002571-4</v>
      </c>
      <c r="F47" s="30" t="str">
        <f>+'Categorias-9 feb-Depurado'!F46</f>
        <v>CL 24 B 102 22</v>
      </c>
      <c r="G47" s="30" t="str">
        <f>+'Categorias-9 feb-Depurado'!G46</f>
        <v>BOGOTA</v>
      </c>
      <c r="H47" s="30" t="str">
        <f>+'Categorias-9 feb-Depurado'!H46</f>
        <v>40-127059</v>
      </c>
      <c r="I47" s="107">
        <f>+'Categorias-9 feb-Depurado'!R46</f>
        <v>636174</v>
      </c>
      <c r="J47" s="108">
        <f t="shared" si="4"/>
        <v>0</v>
      </c>
      <c r="K47" s="107">
        <f t="shared" si="5"/>
        <v>0</v>
      </c>
      <c r="L47" s="109">
        <f t="shared" si="6"/>
        <v>636174</v>
      </c>
      <c r="M47" s="110">
        <f t="shared" si="7"/>
        <v>4.8498987055017395E-07</v>
      </c>
      <c r="N47" s="33" t="s">
        <v>4892</v>
      </c>
      <c r="O47" s="33">
        <f>+'Categorias-9 feb-Depurado'!Y46</f>
        <v>133.37400547187016</v>
      </c>
      <c r="P47" s="111">
        <f>+'Categorias-9 feb-Depurado'!AC46</f>
        <v>44916</v>
      </c>
      <c r="Q47" s="111">
        <f>+'Categorias-9 feb-Depurado'!AE46</f>
        <v>44976</v>
      </c>
      <c r="R47" s="112" t="str">
        <f>+'Categorias-9 feb-Depurado'!AB46</f>
        <v>Comex</v>
      </c>
    </row>
    <row r="48" spans="2:18" s="1" customFormat="1" ht="14.5" hidden="1">
      <c r="B48" s="57" t="str">
        <f>+'Categorias-9 feb-Depurado'!B47</f>
        <v>AGENCIA DE ADUANAS AVIATUR S A NIVEL 1.</v>
      </c>
      <c r="C48" s="30" t="s">
        <v>4900</v>
      </c>
      <c r="D48" s="31">
        <v>5</v>
      </c>
      <c r="E48" s="30" t="str">
        <f>+'Categorias-9 feb-Depurado'!E47</f>
        <v>830002571-4</v>
      </c>
      <c r="F48" s="30" t="str">
        <f>+'Categorias-9 feb-Depurado'!F47</f>
        <v>CL 24 B 102 22</v>
      </c>
      <c r="G48" s="30" t="str">
        <f>+'Categorias-9 feb-Depurado'!G47</f>
        <v>BOGOTA</v>
      </c>
      <c r="H48" s="30" t="str">
        <f>+'Categorias-9 feb-Depurado'!H47</f>
        <v>40-127109</v>
      </c>
      <c r="I48" s="107">
        <f>+'Categorias-9 feb-Depurado'!R47</f>
        <v>2885604</v>
      </c>
      <c r="J48" s="108">
        <f t="shared" si="4"/>
        <v>0</v>
      </c>
      <c r="K48" s="107">
        <f t="shared" si="5"/>
        <v>0</v>
      </c>
      <c r="L48" s="109">
        <f t="shared" si="6"/>
        <v>2885604</v>
      </c>
      <c r="M48" s="110">
        <f t="shared" si="7"/>
        <v>2.1998521008703033E-06</v>
      </c>
      <c r="N48" s="33" t="s">
        <v>4892</v>
      </c>
      <c r="O48" s="33">
        <f>+'Categorias-9 feb-Depurado'!Y47</f>
        <v>604.96745180666051</v>
      </c>
      <c r="P48" s="111">
        <f>+'Categorias-9 feb-Depurado'!AC47</f>
        <v>44918</v>
      </c>
      <c r="Q48" s="111">
        <f>+'Categorias-9 feb-Depurado'!AE47</f>
        <v>44978</v>
      </c>
      <c r="R48" s="112" t="str">
        <f>+'Categorias-9 feb-Depurado'!AB47</f>
        <v>Comex</v>
      </c>
    </row>
    <row r="49" spans="2:18" s="1" customFormat="1" ht="14.5" hidden="1">
      <c r="B49" s="57" t="str">
        <f>+'Categorias-9 feb-Depurado'!B48</f>
        <v>AGENCIA DE ADUANAS AVIATUR S A NIVEL 1.</v>
      </c>
      <c r="C49" s="30" t="s">
        <v>4900</v>
      </c>
      <c r="D49" s="31">
        <v>5</v>
      </c>
      <c r="E49" s="30" t="str">
        <f>+'Categorias-9 feb-Depurado'!E48</f>
        <v>830002571-4</v>
      </c>
      <c r="F49" s="30" t="str">
        <f>+'Categorias-9 feb-Depurado'!F48</f>
        <v>CL 24 B 102 22</v>
      </c>
      <c r="G49" s="30" t="str">
        <f>+'Categorias-9 feb-Depurado'!G48</f>
        <v>BOGOTA</v>
      </c>
      <c r="H49" s="30" t="str">
        <f>+'Categorias-9 feb-Depurado'!H48</f>
        <v>40-127110</v>
      </c>
      <c r="I49" s="107">
        <f>+'Categorias-9 feb-Depurado'!R48</f>
        <v>9487589</v>
      </c>
      <c r="J49" s="108">
        <f t="shared" si="4"/>
        <v>0</v>
      </c>
      <c r="K49" s="107">
        <f t="shared" si="5"/>
        <v>0</v>
      </c>
      <c r="L49" s="109">
        <f t="shared" si="6"/>
        <v>9487589</v>
      </c>
      <c r="M49" s="110">
        <f t="shared" si="7"/>
        <v>7.2329025721630473E-06</v>
      </c>
      <c r="N49" s="33" t="s">
        <v>4892</v>
      </c>
      <c r="O49" s="33">
        <f>+'Categorias-9 feb-Depurado'!Y48</f>
        <v>1989.0749184984852</v>
      </c>
      <c r="P49" s="111">
        <f>+'Categorias-9 feb-Depurado'!AC48</f>
        <v>44918</v>
      </c>
      <c r="Q49" s="111">
        <f>+'Categorias-9 feb-Depurado'!AE48</f>
        <v>44978</v>
      </c>
      <c r="R49" s="112" t="str">
        <f>+'Categorias-9 feb-Depurado'!AB48</f>
        <v>Comex</v>
      </c>
    </row>
    <row r="50" spans="2:18" s="1" customFormat="1" ht="14.5" hidden="1">
      <c r="B50" s="57" t="str">
        <f>+'Categorias-9 feb-Depurado'!B49</f>
        <v>AGENCIA DE ADUANAS AVIATUR S A NIVEL 1.</v>
      </c>
      <c r="C50" s="30" t="s">
        <v>4900</v>
      </c>
      <c r="D50" s="31">
        <v>5</v>
      </c>
      <c r="E50" s="30" t="str">
        <f>+'Categorias-9 feb-Depurado'!E49</f>
        <v>830002571-4</v>
      </c>
      <c r="F50" s="30" t="str">
        <f>+'Categorias-9 feb-Depurado'!F49</f>
        <v>CL 24 B 102 22</v>
      </c>
      <c r="G50" s="30" t="str">
        <f>+'Categorias-9 feb-Depurado'!G49</f>
        <v>BOGOTA</v>
      </c>
      <c r="H50" s="30" t="str">
        <f>+'Categorias-9 feb-Depurado'!H49</f>
        <v>41-62229</v>
      </c>
      <c r="I50" s="107">
        <f>+'Categorias-9 feb-Depurado'!R49</f>
        <v>2121651</v>
      </c>
      <c r="J50" s="108">
        <f t="shared" si="4"/>
        <v>0</v>
      </c>
      <c r="K50" s="107">
        <f t="shared" si="5"/>
        <v>0</v>
      </c>
      <c r="L50" s="109">
        <f t="shared" si="6"/>
        <v>2121651</v>
      </c>
      <c r="M50" s="110">
        <f t="shared" si="7"/>
        <v>1.6174493830974658E-06</v>
      </c>
      <c r="N50" s="33" t="s">
        <v>4892</v>
      </c>
      <c r="O50" s="33">
        <f>+'Categorias-9 feb-Depurado'!Y49</f>
        <v>444.80455360231451</v>
      </c>
      <c r="P50" s="111">
        <f>+'Categorias-9 feb-Depurado'!AC49</f>
        <v>44928</v>
      </c>
      <c r="Q50" s="111">
        <f>+'Categorias-9 feb-Depurado'!AE49</f>
        <v>44988</v>
      </c>
      <c r="R50" s="112" t="str">
        <f>+'Categorias-9 feb-Depurado'!AB49</f>
        <v>Comex</v>
      </c>
    </row>
    <row r="51" spans="2:18" s="1" customFormat="1" ht="14.5" hidden="1">
      <c r="B51" s="57" t="str">
        <f>+'Categorias-9 feb-Depurado'!B50</f>
        <v>AGENCIA DE ADUANAS AVIATUR S A NIVEL 1.</v>
      </c>
      <c r="C51" s="30" t="s">
        <v>4900</v>
      </c>
      <c r="D51" s="31">
        <v>5</v>
      </c>
      <c r="E51" s="30" t="str">
        <f>+'Categorias-9 feb-Depurado'!E50</f>
        <v>830002571-4</v>
      </c>
      <c r="F51" s="30" t="str">
        <f>+'Categorias-9 feb-Depurado'!F50</f>
        <v>CL 24 B 102 22</v>
      </c>
      <c r="G51" s="30" t="str">
        <f>+'Categorias-9 feb-Depurado'!G50</f>
        <v>BOGOTA</v>
      </c>
      <c r="H51" s="30">
        <f>+'Categorias-9 feb-Depurado'!H50</f>
        <v>4162226</v>
      </c>
      <c r="I51" s="107">
        <f>+'Categorias-9 feb-Depurado'!R50</f>
        <v>217982</v>
      </c>
      <c r="J51" s="108">
        <f t="shared" si="4"/>
        <v>0</v>
      </c>
      <c r="K51" s="107">
        <f t="shared" si="5"/>
        <v>0</v>
      </c>
      <c r="L51" s="109">
        <f t="shared" si="6"/>
        <v>217982</v>
      </c>
      <c r="M51" s="110">
        <f t="shared" si="7"/>
        <v>1.6617947599598226E-07</v>
      </c>
      <c r="N51" s="33" t="s">
        <v>4892</v>
      </c>
      <c r="O51" s="33">
        <f>+'Categorias-9 feb-Depurado'!Y50</f>
        <v>45.699969600721197</v>
      </c>
      <c r="P51" s="111">
        <f>+'Categorias-9 feb-Depurado'!AC50</f>
        <v>44928</v>
      </c>
      <c r="Q51" s="111">
        <f>+'Categorias-9 feb-Depurado'!AE50</f>
        <v>44988</v>
      </c>
      <c r="R51" s="112" t="str">
        <f>+'Categorias-9 feb-Depurado'!AB50</f>
        <v>Comex</v>
      </c>
    </row>
    <row r="52" spans="2:18" s="1" customFormat="1" ht="14.5" hidden="1">
      <c r="B52" s="57" t="str">
        <f>+'Categorias-9 feb-Depurado'!B51</f>
        <v>AGENCIA DE ADUANAS AVIATUR S A NIVEL 1.</v>
      </c>
      <c r="C52" s="30" t="s">
        <v>4900</v>
      </c>
      <c r="D52" s="31">
        <v>5</v>
      </c>
      <c r="E52" s="30" t="str">
        <f>+'Categorias-9 feb-Depurado'!E51</f>
        <v>830002571-4</v>
      </c>
      <c r="F52" s="30" t="str">
        <f>+'Categorias-9 feb-Depurado'!F51</f>
        <v>CL 24 B 102 22</v>
      </c>
      <c r="G52" s="30" t="str">
        <f>+'Categorias-9 feb-Depurado'!G51</f>
        <v>BOGOTA</v>
      </c>
      <c r="H52" s="30">
        <f>+'Categorias-9 feb-Depurado'!H51</f>
        <v>40127224</v>
      </c>
      <c r="I52" s="107">
        <f>+'Categorias-9 feb-Depurado'!R51</f>
        <v>7639556</v>
      </c>
      <c r="J52" s="108">
        <f t="shared" si="4"/>
        <v>0</v>
      </c>
      <c r="K52" s="107">
        <f t="shared" si="5"/>
        <v>0</v>
      </c>
      <c r="L52" s="109">
        <f t="shared" si="6"/>
        <v>7639556</v>
      </c>
      <c r="M52" s="110">
        <f t="shared" si="7"/>
        <v>5.8240469989355192E-06</v>
      </c>
      <c r="N52" s="33" t="s">
        <v>4892</v>
      </c>
      <c r="O52" s="33">
        <f>+'Categorias-9 feb-Depurado'!Y51</f>
        <v>1601.6344329486251</v>
      </c>
      <c r="P52" s="111">
        <f>+'Categorias-9 feb-Depurado'!AC51</f>
        <v>44928</v>
      </c>
      <c r="Q52" s="111">
        <f>+'Categorias-9 feb-Depurado'!AE51</f>
        <v>44988</v>
      </c>
      <c r="R52" s="112" t="str">
        <f>+'Categorias-9 feb-Depurado'!AB51</f>
        <v>Comex</v>
      </c>
    </row>
    <row r="53" spans="2:18" s="1" customFormat="1" ht="14.5" hidden="1">
      <c r="B53" s="57" t="str">
        <f>+'Categorias-9 feb-Depurado'!B52</f>
        <v>AGENCIA DE ADUANAS AVIATUR S A NIVEL 1.</v>
      </c>
      <c r="C53" s="30" t="s">
        <v>4900</v>
      </c>
      <c r="D53" s="31">
        <v>5</v>
      </c>
      <c r="E53" s="30" t="str">
        <f>+'Categorias-9 feb-Depurado'!E52</f>
        <v>830002571-4</v>
      </c>
      <c r="F53" s="30" t="str">
        <f>+'Categorias-9 feb-Depurado'!F52</f>
        <v>CL 24 B 102 22</v>
      </c>
      <c r="G53" s="30" t="str">
        <f>+'Categorias-9 feb-Depurado'!G52</f>
        <v>BOGOTA</v>
      </c>
      <c r="H53" s="30">
        <f>+'Categorias-9 feb-Depurado'!H52</f>
        <v>40127223</v>
      </c>
      <c r="I53" s="107">
        <f>+'Categorias-9 feb-Depurado'!R52</f>
        <v>11345884</v>
      </c>
      <c r="J53" s="108">
        <f t="shared" si="4"/>
        <v>0</v>
      </c>
      <c r="K53" s="107">
        <f t="shared" si="5"/>
        <v>0</v>
      </c>
      <c r="L53" s="109">
        <f t="shared" si="6"/>
        <v>11345884</v>
      </c>
      <c r="M53" s="110">
        <f t="shared" si="7"/>
        <v>8.6495814233799089E-06</v>
      </c>
      <c r="N53" s="33" t="s">
        <v>4892</v>
      </c>
      <c r="O53" s="33">
        <f>+'Categorias-9 feb-Depurado'!Y52</f>
        <v>2378.6668343868255</v>
      </c>
      <c r="P53" s="111">
        <f>+'Categorias-9 feb-Depurado'!AC52</f>
        <v>44928</v>
      </c>
      <c r="Q53" s="111">
        <f>+'Categorias-9 feb-Depurado'!AE52</f>
        <v>44988</v>
      </c>
      <c r="R53" s="112" t="str">
        <f>+'Categorias-9 feb-Depurado'!AB52</f>
        <v>Comex</v>
      </c>
    </row>
    <row r="54" spans="2:18" s="1" customFormat="1" ht="14.5" hidden="1">
      <c r="B54" s="57" t="str">
        <f>+'Categorias-9 feb-Depurado'!B53</f>
        <v>AGENCIA DE ADUANAS AVIATUR S A NIVEL 1.</v>
      </c>
      <c r="C54" s="30" t="s">
        <v>4900</v>
      </c>
      <c r="D54" s="31">
        <v>5</v>
      </c>
      <c r="E54" s="30" t="str">
        <f>+'Categorias-9 feb-Depurado'!E53</f>
        <v>830002571-4</v>
      </c>
      <c r="F54" s="30" t="str">
        <f>+'Categorias-9 feb-Depurado'!F53</f>
        <v>CL 24 B 102 22</v>
      </c>
      <c r="G54" s="30" t="str">
        <f>+'Categorias-9 feb-Depurado'!G53</f>
        <v>BOGOTA</v>
      </c>
      <c r="H54" s="30">
        <f>+'Categorias-9 feb-Depurado'!H53</f>
        <v>40127352</v>
      </c>
      <c r="I54" s="107">
        <f>+'Categorias-9 feb-Depurado'!R53</f>
        <v>2178176</v>
      </c>
      <c r="J54" s="108">
        <f t="shared" si="4"/>
        <v>0</v>
      </c>
      <c r="K54" s="107">
        <f t="shared" si="5"/>
        <v>0</v>
      </c>
      <c r="L54" s="109">
        <f t="shared" si="6"/>
        <v>2178176</v>
      </c>
      <c r="M54" s="110">
        <f t="shared" si="7"/>
        <v>1.6605414497849579E-06</v>
      </c>
      <c r="N54" s="33" t="s">
        <v>4892</v>
      </c>
      <c r="O54" s="33">
        <f>+'Categorias-9 feb-Depurado'!Y53</f>
        <v>456.65503108064189</v>
      </c>
      <c r="P54" s="111">
        <f>+'Categorias-9 feb-Depurado'!AC53</f>
        <v>44928</v>
      </c>
      <c r="Q54" s="111">
        <f>+'Categorias-9 feb-Depurado'!AE53</f>
        <v>44988</v>
      </c>
      <c r="R54" s="112" t="str">
        <f>+'Categorias-9 feb-Depurado'!AB53</f>
        <v>Comex</v>
      </c>
    </row>
    <row r="55" spans="2:18" s="1" customFormat="1" ht="14.5" hidden="1">
      <c r="B55" s="57" t="str">
        <f>+'Categorias-9 feb-Depurado'!B54</f>
        <v>AGENCIA DE ADUANAS AVIATUR S A NIVEL 1.</v>
      </c>
      <c r="C55" s="30" t="s">
        <v>4900</v>
      </c>
      <c r="D55" s="31">
        <v>5</v>
      </c>
      <c r="E55" s="30" t="str">
        <f>+'Categorias-9 feb-Depurado'!E54</f>
        <v>830002571-4</v>
      </c>
      <c r="F55" s="30" t="str">
        <f>+'Categorias-9 feb-Depurado'!F54</f>
        <v>CL 24 B 102 22</v>
      </c>
      <c r="G55" s="30" t="str">
        <f>+'Categorias-9 feb-Depurado'!G54</f>
        <v>BOGOTA</v>
      </c>
      <c r="H55" s="30">
        <f>+'Categorias-9 feb-Depurado'!H54</f>
        <v>4162227</v>
      </c>
      <c r="I55" s="107">
        <f>+'Categorias-9 feb-Depurado'!R54</f>
        <v>1076564</v>
      </c>
      <c r="J55" s="108">
        <f t="shared" si="4"/>
        <v>0</v>
      </c>
      <c r="K55" s="107">
        <f t="shared" si="5"/>
        <v>0</v>
      </c>
      <c r="L55" s="109">
        <f t="shared" si="6"/>
        <v>1076564</v>
      </c>
      <c r="M55" s="110">
        <f t="shared" si="7"/>
        <v>8.2072300188152533E-07</v>
      </c>
      <c r="N55" s="33" t="s">
        <v>4892</v>
      </c>
      <c r="O55" s="33">
        <f>+'Categorias-9 feb-Depurado'!Y54</f>
        <v>225.70185645250896</v>
      </c>
      <c r="P55" s="111">
        <f>+'Categorias-9 feb-Depurado'!AC54</f>
        <v>44928</v>
      </c>
      <c r="Q55" s="111">
        <f>+'Categorias-9 feb-Depurado'!AE54</f>
        <v>44988</v>
      </c>
      <c r="R55" s="112" t="str">
        <f>+'Categorias-9 feb-Depurado'!AB54</f>
        <v>Comex</v>
      </c>
    </row>
    <row r="56" spans="2:18" s="1" customFormat="1" ht="14.5" hidden="1">
      <c r="B56" s="57" t="str">
        <f>+'Categorias-9 feb-Depurado'!B55</f>
        <v>AGENCIA DE ADUANAS AVIATUR S A NIVEL 1.</v>
      </c>
      <c r="C56" s="30" t="s">
        <v>4900</v>
      </c>
      <c r="D56" s="31">
        <v>5</v>
      </c>
      <c r="E56" s="30" t="str">
        <f>+'Categorias-9 feb-Depurado'!E55</f>
        <v>830002571-4</v>
      </c>
      <c r="F56" s="30" t="str">
        <f>+'Categorias-9 feb-Depurado'!F55</f>
        <v>CL 24 B 102 22</v>
      </c>
      <c r="G56" s="30" t="str">
        <f>+'Categorias-9 feb-Depurado'!G55</f>
        <v>BOGOTA</v>
      </c>
      <c r="H56" s="30" t="str">
        <f>+'Categorias-9 feb-Depurado'!H55</f>
        <v>40-127513</v>
      </c>
      <c r="I56" s="107">
        <f>+'Categorias-9 feb-Depurado'!R55</f>
        <v>5902236</v>
      </c>
      <c r="J56" s="108">
        <f t="shared" si="4"/>
        <v>0</v>
      </c>
      <c r="K56" s="107">
        <f t="shared" si="5"/>
        <v>0</v>
      </c>
      <c r="L56" s="109">
        <f t="shared" si="6"/>
        <v>5902236</v>
      </c>
      <c r="M56" s="110">
        <f t="shared" si="7"/>
        <v>4.4995939375022817E-06</v>
      </c>
      <c r="N56" s="33" t="s">
        <v>4892</v>
      </c>
      <c r="O56" s="33">
        <f>+'Categorias-9 feb-Depurado'!Y55</f>
        <v>1237.4049498411898</v>
      </c>
      <c r="P56" s="111">
        <f>+'Categorias-9 feb-Depurado'!AC55</f>
        <v>44933</v>
      </c>
      <c r="Q56" s="111">
        <f>+'Categorias-9 feb-Depurado'!AE55</f>
        <v>44993</v>
      </c>
      <c r="R56" s="112" t="str">
        <f>+'Categorias-9 feb-Depurado'!AB55</f>
        <v>Comex</v>
      </c>
    </row>
    <row r="57" spans="2:18" s="1" customFormat="1" ht="14.5" hidden="1">
      <c r="B57" s="57" t="str">
        <f>+'Categorias-9 feb-Depurado'!B56</f>
        <v>AGENCIA DE ADUANAS AVIATUR S A NIVEL 1.</v>
      </c>
      <c r="C57" s="30" t="s">
        <v>4900</v>
      </c>
      <c r="D57" s="31">
        <v>5</v>
      </c>
      <c r="E57" s="30" t="str">
        <f>+'Categorias-9 feb-Depurado'!E56</f>
        <v>830002571-4</v>
      </c>
      <c r="F57" s="30" t="str">
        <f>+'Categorias-9 feb-Depurado'!F56</f>
        <v>CL 24 B 102 22</v>
      </c>
      <c r="G57" s="30" t="str">
        <f>+'Categorias-9 feb-Depurado'!G56</f>
        <v>BOGOTA</v>
      </c>
      <c r="H57" s="30" t="str">
        <f>+'Categorias-9 feb-Depurado'!H56</f>
        <v>40-127660</v>
      </c>
      <c r="I57" s="107">
        <f>+'Categorias-9 feb-Depurado'!R56</f>
        <v>986285</v>
      </c>
      <c r="J57" s="108">
        <f t="shared" si="4"/>
        <v>0</v>
      </c>
      <c r="K57" s="107">
        <f t="shared" si="5"/>
        <v>0</v>
      </c>
      <c r="L57" s="109">
        <f t="shared" si="6"/>
        <v>986285</v>
      </c>
      <c r="M57" s="110">
        <f t="shared" si="7"/>
        <v>7.5189843419501323E-07</v>
      </c>
      <c r="N57" s="33" t="s">
        <v>4892</v>
      </c>
      <c r="O57" s="33">
        <f>+'Categorias-9 feb-Depurado'!Y56</f>
        <v>206.77484616916672</v>
      </c>
      <c r="P57" s="111">
        <f>+'Categorias-9 feb-Depurado'!AC56</f>
        <v>44939</v>
      </c>
      <c r="Q57" s="111">
        <f>+'Categorias-9 feb-Depurado'!AE56</f>
        <v>44999</v>
      </c>
      <c r="R57" s="112" t="str">
        <f>+'Categorias-9 feb-Depurado'!AB56</f>
        <v>Comex</v>
      </c>
    </row>
    <row r="58" spans="2:18" s="1" customFormat="1" ht="14.5" hidden="1">
      <c r="B58" s="57" t="str">
        <f>+'Categorias-9 feb-Depurado'!B57</f>
        <v>AGENCIA DE ADUANAS AVIATUR S A NIVEL 1.</v>
      </c>
      <c r="C58" s="30" t="s">
        <v>4900</v>
      </c>
      <c r="D58" s="31">
        <v>5</v>
      </c>
      <c r="E58" s="30" t="str">
        <f>+'Categorias-9 feb-Depurado'!E57</f>
        <v>830002571-4</v>
      </c>
      <c r="F58" s="30" t="str">
        <f>+'Categorias-9 feb-Depurado'!F57</f>
        <v>CL 24 B 102 22</v>
      </c>
      <c r="G58" s="30" t="str">
        <f>+'Categorias-9 feb-Depurado'!G57</f>
        <v>BOGOTA</v>
      </c>
      <c r="H58" s="30" t="str">
        <f>+'Categorias-9 feb-Depurado'!H57</f>
        <v>40-127668</v>
      </c>
      <c r="I58" s="107">
        <f>+'Categorias-9 feb-Depurado'!R57</f>
        <v>36172462</v>
      </c>
      <c r="J58" s="108">
        <f t="shared" si="4"/>
        <v>0</v>
      </c>
      <c r="K58" s="107">
        <f t="shared" si="5"/>
        <v>0</v>
      </c>
      <c r="L58" s="109">
        <f t="shared" si="6"/>
        <v>36172462</v>
      </c>
      <c r="M58" s="110">
        <f t="shared" si="7"/>
        <v>2.7576225471114959E-05</v>
      </c>
      <c r="N58" s="33" t="s">
        <v>4892</v>
      </c>
      <c r="O58" s="33">
        <f>+'Categorias-9 feb-Depurado'!Y57</f>
        <v>7583.5638437267417</v>
      </c>
      <c r="P58" s="111">
        <f>+'Categorias-9 feb-Depurado'!AC57</f>
        <v>44940</v>
      </c>
      <c r="Q58" s="111">
        <f>+'Categorias-9 feb-Depurado'!AE57</f>
        <v>45000</v>
      </c>
      <c r="R58" s="112" t="str">
        <f>+'Categorias-9 feb-Depurado'!AB57</f>
        <v>Comex</v>
      </c>
    </row>
    <row r="59" spans="2:18" s="1" customFormat="1" ht="14.5" hidden="1">
      <c r="B59" s="57" t="str">
        <f>+'Categorias-9 feb-Depurado'!B58</f>
        <v>AGENCIA DE ADUANAS AVIATUR S A NIVEL 1.</v>
      </c>
      <c r="C59" s="30" t="s">
        <v>4900</v>
      </c>
      <c r="D59" s="31">
        <v>5</v>
      </c>
      <c r="E59" s="30" t="str">
        <f>+'Categorias-9 feb-Depurado'!E58</f>
        <v>830002571-4</v>
      </c>
      <c r="F59" s="30" t="str">
        <f>+'Categorias-9 feb-Depurado'!F58</f>
        <v>CL 24 B 102 22</v>
      </c>
      <c r="G59" s="30" t="str">
        <f>+'Categorias-9 feb-Depurado'!G58</f>
        <v>BOGOTA</v>
      </c>
      <c r="H59" s="30">
        <f>+'Categorias-9 feb-Depurado'!H58</f>
        <v>40127850</v>
      </c>
      <c r="I59" s="107">
        <f>+'Categorias-9 feb-Depurado'!R58</f>
        <v>1037132</v>
      </c>
      <c r="J59" s="108">
        <f t="shared" si="4"/>
        <v>0</v>
      </c>
      <c r="K59" s="107">
        <f t="shared" si="5"/>
        <v>0</v>
      </c>
      <c r="L59" s="109">
        <f t="shared" si="6"/>
        <v>1037132</v>
      </c>
      <c r="M59" s="110">
        <f t="shared" si="7"/>
        <v>7.9066185418367149E-07</v>
      </c>
      <c r="N59" s="33" t="s">
        <v>4892</v>
      </c>
      <c r="O59" s="33">
        <f>+'Categorias-9 feb-Depurado'!Y58</f>
        <v>217.43492981959599</v>
      </c>
      <c r="P59" s="111">
        <f>+'Categorias-9 feb-Depurado'!AC58</f>
        <v>44945</v>
      </c>
      <c r="Q59" s="111">
        <f>+'Categorias-9 feb-Depurado'!AE58</f>
        <v>45005</v>
      </c>
      <c r="R59" s="112" t="str">
        <f>+'Categorias-9 feb-Depurado'!AB58</f>
        <v>Comex</v>
      </c>
    </row>
    <row r="60" spans="2:18" s="1" customFormat="1" ht="14.5" hidden="1">
      <c r="B60" s="57" t="str">
        <f>+'Categorias-9 feb-Depurado'!B59</f>
        <v>AGENCIA DE ADUANAS AVIATUR S A NIVEL 1.</v>
      </c>
      <c r="C60" s="30" t="s">
        <v>4900</v>
      </c>
      <c r="D60" s="31">
        <v>5</v>
      </c>
      <c r="E60" s="30" t="str">
        <f>+'Categorias-9 feb-Depurado'!E59</f>
        <v>830002571-4</v>
      </c>
      <c r="F60" s="30" t="str">
        <f>+'Categorias-9 feb-Depurado'!F59</f>
        <v>CL 24 B 102 22</v>
      </c>
      <c r="G60" s="30" t="str">
        <f>+'Categorias-9 feb-Depurado'!G59</f>
        <v>BOGOTA</v>
      </c>
      <c r="H60" s="30">
        <f>+'Categorias-9 feb-Depurado'!H59</f>
        <v>40127842</v>
      </c>
      <c r="I60" s="107">
        <f>+'Categorias-9 feb-Depurado'!R59</f>
        <v>18545196</v>
      </c>
      <c r="J60" s="108">
        <f t="shared" si="4"/>
        <v>0</v>
      </c>
      <c r="K60" s="107">
        <f t="shared" si="5"/>
        <v>0</v>
      </c>
      <c r="L60" s="109">
        <f t="shared" si="6"/>
        <v>18545196</v>
      </c>
      <c r="M60" s="110">
        <f t="shared" si="7"/>
        <v>1.4138006594685738E-05</v>
      </c>
      <c r="N60" s="33" t="s">
        <v>4892</v>
      </c>
      <c r="O60" s="33">
        <f>+'Categorias-9 feb-Depurado'!Y59</f>
        <v>3888.0040252838135</v>
      </c>
      <c r="P60" s="111">
        <f>+'Categorias-9 feb-Depurado'!AC59</f>
        <v>44945</v>
      </c>
      <c r="Q60" s="111">
        <f>+'Categorias-9 feb-Depurado'!AE59</f>
        <v>45005</v>
      </c>
      <c r="R60" s="112" t="str">
        <f>+'Categorias-9 feb-Depurado'!AB59</f>
        <v>Comex</v>
      </c>
    </row>
    <row r="61" spans="2:18" s="1" customFormat="1" ht="14.5" hidden="1">
      <c r="B61" s="57" t="str">
        <f>+'Categorias-9 feb-Depurado'!B60</f>
        <v>AGENCIA DE ADUANAS AVIATUR S A NIVEL 1.</v>
      </c>
      <c r="C61" s="30" t="s">
        <v>4900</v>
      </c>
      <c r="D61" s="31">
        <v>5</v>
      </c>
      <c r="E61" s="30" t="str">
        <f>+'Categorias-9 feb-Depurado'!E60</f>
        <v>830002571-4</v>
      </c>
      <c r="F61" s="30" t="str">
        <f>+'Categorias-9 feb-Depurado'!F60</f>
        <v>CL 24 B 102 22</v>
      </c>
      <c r="G61" s="30" t="str">
        <f>+'Categorias-9 feb-Depurado'!G60</f>
        <v>BOGOTA</v>
      </c>
      <c r="H61" s="30">
        <f>+'Categorias-9 feb-Depurado'!H60</f>
        <v>40127849</v>
      </c>
      <c r="I61" s="107">
        <f>+'Categorias-9 feb-Depurado'!R60</f>
        <v>509329</v>
      </c>
      <c r="J61" s="108">
        <f t="shared" si="4"/>
        <v>0</v>
      </c>
      <c r="K61" s="107">
        <f t="shared" si="5"/>
        <v>0</v>
      </c>
      <c r="L61" s="109">
        <f t="shared" si="6"/>
        <v>509329</v>
      </c>
      <c r="M61" s="110">
        <f t="shared" si="7"/>
        <v>3.8828906207649097E-07</v>
      </c>
      <c r="N61" s="33" t="s">
        <v>4892</v>
      </c>
      <c r="O61" s="33">
        <f>+'Categorias-9 feb-Depurado'!Y60</f>
        <v>106.7809260249274</v>
      </c>
      <c r="P61" s="111">
        <f>+'Categorias-9 feb-Depurado'!AC60</f>
        <v>44945</v>
      </c>
      <c r="Q61" s="111">
        <f>+'Categorias-9 feb-Depurado'!AE60</f>
        <v>45005</v>
      </c>
      <c r="R61" s="112" t="str">
        <f>+'Categorias-9 feb-Depurado'!AB60</f>
        <v>Comex</v>
      </c>
    </row>
    <row r="62" spans="2:18" s="1" customFormat="1" ht="14.5" hidden="1">
      <c r="B62" s="57" t="str">
        <f>+'Categorias-9 feb-Depurado'!B61</f>
        <v>AGENCIA DE ADUANAS AVIATUR S A NIVEL 1.</v>
      </c>
      <c r="C62" s="30" t="s">
        <v>4900</v>
      </c>
      <c r="D62" s="31">
        <v>5</v>
      </c>
      <c r="E62" s="30" t="str">
        <f>+'Categorias-9 feb-Depurado'!E61</f>
        <v>830002571-4</v>
      </c>
      <c r="F62" s="30" t="str">
        <f>+'Categorias-9 feb-Depurado'!F61</f>
        <v>CL 24 B 102 22</v>
      </c>
      <c r="G62" s="30" t="str">
        <f>+'Categorias-9 feb-Depurado'!G61</f>
        <v>BOGOTA</v>
      </c>
      <c r="H62" s="30">
        <f>+'Categorias-9 feb-Depurado'!H61</f>
        <v>40127892</v>
      </c>
      <c r="I62" s="107">
        <f>+'Categorias-9 feb-Depurado'!R61</f>
        <v>4287308</v>
      </c>
      <c r="J62" s="108">
        <f t="shared" si="4"/>
        <v>0</v>
      </c>
      <c r="K62" s="107">
        <f t="shared" si="5"/>
        <v>0</v>
      </c>
      <c r="L62" s="109">
        <f t="shared" si="6"/>
        <v>4287308</v>
      </c>
      <c r="M62" s="110">
        <f t="shared" si="7"/>
        <v>3.2684469216420749E-06</v>
      </c>
      <c r="N62" s="33" t="s">
        <v>4892</v>
      </c>
      <c r="O62" s="33">
        <f>+'Categorias-9 feb-Depurado'!Y61</f>
        <v>898.8349738461377</v>
      </c>
      <c r="P62" s="111">
        <f>+'Categorias-9 feb-Depurado'!AC61</f>
        <v>44946</v>
      </c>
      <c r="Q62" s="111">
        <f>+'Categorias-9 feb-Depurado'!AE61</f>
        <v>45006</v>
      </c>
      <c r="R62" s="112" t="str">
        <f>+'Categorias-9 feb-Depurado'!AB61</f>
        <v>Comex</v>
      </c>
    </row>
    <row r="63" spans="2:18" s="1" customFormat="1" ht="14.5" hidden="1">
      <c r="B63" s="57" t="str">
        <f>+'Categorias-9 feb-Depurado'!B62</f>
        <v>AGENCIA DE ADUANAS AVIATUR S A NIVEL 1.</v>
      </c>
      <c r="C63" s="30" t="s">
        <v>4900</v>
      </c>
      <c r="D63" s="31">
        <v>5</v>
      </c>
      <c r="E63" s="30" t="str">
        <f>+'Categorias-9 feb-Depurado'!E62</f>
        <v>830002571-4</v>
      </c>
      <c r="F63" s="30" t="str">
        <f>+'Categorias-9 feb-Depurado'!F62</f>
        <v>CL 24 B 102 22</v>
      </c>
      <c r="G63" s="30" t="str">
        <f>+'Categorias-9 feb-Depurado'!G62</f>
        <v>BOGOTA</v>
      </c>
      <c r="H63" s="30">
        <f>+'Categorias-9 feb-Depurado'!H62</f>
        <v>4162272</v>
      </c>
      <c r="I63" s="107">
        <f>+'Categorias-9 feb-Depurado'!R62</f>
        <v>212058</v>
      </c>
      <c r="J63" s="108">
        <f t="shared" si="4"/>
        <v>0</v>
      </c>
      <c r="K63" s="107">
        <f t="shared" si="5"/>
        <v>0</v>
      </c>
      <c r="L63" s="109">
        <f t="shared" si="6"/>
        <v>212058</v>
      </c>
      <c r="M63" s="110">
        <f t="shared" si="7"/>
        <v>1.6166329018339132E-07</v>
      </c>
      <c r="N63" s="33" t="s">
        <v>4892</v>
      </c>
      <c r="O63" s="33">
        <f>+'Categorias-9 feb-Depurado'!Y62</f>
        <v>44.458001823956728</v>
      </c>
      <c r="P63" s="111">
        <f>+'Categorias-9 feb-Depurado'!AC62</f>
        <v>44946</v>
      </c>
      <c r="Q63" s="111">
        <f>+'Categorias-9 feb-Depurado'!AE62</f>
        <v>45006</v>
      </c>
      <c r="R63" s="112" t="str">
        <f>+'Categorias-9 feb-Depurado'!AB62</f>
        <v>Comex</v>
      </c>
    </row>
    <row r="64" spans="2:18" s="1" customFormat="1" ht="14.5" hidden="1">
      <c r="B64" s="57" t="str">
        <f>+'Categorias-9 feb-Depurado'!B63</f>
        <v>AGENCIA DE ADUANAS AVIATUR S A NIVEL 1.</v>
      </c>
      <c r="C64" s="30" t="s">
        <v>4900</v>
      </c>
      <c r="D64" s="31">
        <v>5</v>
      </c>
      <c r="E64" s="30" t="str">
        <f>+'Categorias-9 feb-Depurado'!E63</f>
        <v>830002571-4</v>
      </c>
      <c r="F64" s="30" t="str">
        <f>+'Categorias-9 feb-Depurado'!F63</f>
        <v>CL 24 B 102 22</v>
      </c>
      <c r="G64" s="30" t="str">
        <f>+'Categorias-9 feb-Depurado'!G63</f>
        <v>BOGOTA</v>
      </c>
      <c r="H64" s="30">
        <f>+'Categorias-9 feb-Depurado'!H63</f>
        <v>40127966</v>
      </c>
      <c r="I64" s="107">
        <f>+'Categorias-9 feb-Depurado'!R63</f>
        <v>766836</v>
      </c>
      <c r="J64" s="108">
        <f t="shared" si="4"/>
        <v>0</v>
      </c>
      <c r="K64" s="107">
        <f t="shared" si="5"/>
        <v>0</v>
      </c>
      <c r="L64" s="109">
        <f t="shared" si="6"/>
        <v>766836</v>
      </c>
      <c r="M64" s="110">
        <f t="shared" si="7"/>
        <v>5.8460058470357668E-07</v>
      </c>
      <c r="N64" s="33" t="s">
        <v>4892</v>
      </c>
      <c r="O64" s="33">
        <f>+'Categorias-9 feb-Depurado'!Y63</f>
        <v>160.76731972703544</v>
      </c>
      <c r="P64" s="111">
        <f>+'Categorias-9 feb-Depurado'!AC63</f>
        <v>44951</v>
      </c>
      <c r="Q64" s="111">
        <f>+'Categorias-9 feb-Depurado'!AE63</f>
        <v>45011</v>
      </c>
      <c r="R64" s="112" t="str">
        <f>+'Categorias-9 feb-Depurado'!AB63</f>
        <v>Comex</v>
      </c>
    </row>
    <row r="65" spans="2:18" s="1" customFormat="1" ht="14.5" hidden="1">
      <c r="B65" s="57" t="str">
        <f>+'Categorias-9 feb-Depurado'!B64</f>
        <v>AGENCIA DE ADUANAS AVIATUR S A NIVEL 1.</v>
      </c>
      <c r="C65" s="30" t="s">
        <v>4900</v>
      </c>
      <c r="D65" s="31">
        <v>5</v>
      </c>
      <c r="E65" s="30" t="str">
        <f>+'Categorias-9 feb-Depurado'!E64</f>
        <v>830002571-4</v>
      </c>
      <c r="F65" s="30" t="str">
        <f>+'Categorias-9 feb-Depurado'!F64</f>
        <v>CL 24 B 102 22</v>
      </c>
      <c r="G65" s="30" t="str">
        <f>+'Categorias-9 feb-Depurado'!G64</f>
        <v>BOGOTA</v>
      </c>
      <c r="H65" s="30">
        <f>+'Categorias-9 feb-Depurado'!H64</f>
        <v>40127965</v>
      </c>
      <c r="I65" s="107">
        <f>+'Categorias-9 feb-Depurado'!R64</f>
        <v>16637079</v>
      </c>
      <c r="J65" s="108">
        <f t="shared" si="4"/>
        <v>0</v>
      </c>
      <c r="K65" s="107">
        <f t="shared" si="5"/>
        <v>0</v>
      </c>
      <c r="L65" s="109">
        <f t="shared" si="6"/>
        <v>16637079</v>
      </c>
      <c r="M65" s="110">
        <f t="shared" si="7"/>
        <v>1.2683345736454206E-05</v>
      </c>
      <c r="N65" s="33" t="s">
        <v>4892</v>
      </c>
      <c r="O65" s="33">
        <f>+'Categorias-9 feb-Depurado'!Y64</f>
        <v>3487.9669171986538</v>
      </c>
      <c r="P65" s="111">
        <f>+'Categorias-9 feb-Depurado'!AC64</f>
        <v>44951</v>
      </c>
      <c r="Q65" s="111">
        <f>+'Categorias-9 feb-Depurado'!AE64</f>
        <v>45011</v>
      </c>
      <c r="R65" s="112" t="str">
        <f>+'Categorias-9 feb-Depurado'!AB64</f>
        <v>Comex</v>
      </c>
    </row>
    <row r="66" spans="2:18" s="1" customFormat="1" ht="14.5" hidden="1">
      <c r="B66" s="57" t="str">
        <f>+'Categorias-9 feb-Depurado'!B65</f>
        <v>AGENCIA DE ADUANAS AVIATUR S A NIVEL 1.</v>
      </c>
      <c r="C66" s="30" t="s">
        <v>4900</v>
      </c>
      <c r="D66" s="31">
        <v>5</v>
      </c>
      <c r="E66" s="30" t="str">
        <f>+'Categorias-9 feb-Depurado'!E65</f>
        <v>830002571-4</v>
      </c>
      <c r="F66" s="30" t="str">
        <f>+'Categorias-9 feb-Depurado'!F65</f>
        <v>CL 24 B 102 22</v>
      </c>
      <c r="G66" s="30" t="str">
        <f>+'Categorias-9 feb-Depurado'!G65</f>
        <v>BOGOTA</v>
      </c>
      <c r="H66" s="30">
        <f>+'Categorias-9 feb-Depurado'!H65</f>
        <v>40127959</v>
      </c>
      <c r="I66" s="107">
        <f>+'Categorias-9 feb-Depurado'!R65</f>
        <v>10602369</v>
      </c>
      <c r="J66" s="108">
        <f t="shared" si="4"/>
        <v>0</v>
      </c>
      <c r="K66" s="107">
        <f t="shared" si="5"/>
        <v>0</v>
      </c>
      <c r="L66" s="109">
        <f t="shared" si="6"/>
        <v>10602369</v>
      </c>
      <c r="M66" s="110">
        <f t="shared" si="7"/>
        <v>8.0827596991313345E-06</v>
      </c>
      <c r="N66" s="33" t="s">
        <v>4892</v>
      </c>
      <c r="O66" s="33">
        <f>+'Categorias-9 feb-Depurado'!Y65</f>
        <v>2222.7887669423567</v>
      </c>
      <c r="P66" s="111">
        <f>+'Categorias-9 feb-Depurado'!AC65</f>
        <v>44951</v>
      </c>
      <c r="Q66" s="111">
        <f>+'Categorias-9 feb-Depurado'!AE65</f>
        <v>45011</v>
      </c>
      <c r="R66" s="112" t="str">
        <f>+'Categorias-9 feb-Depurado'!AB65</f>
        <v>Comex</v>
      </c>
    </row>
    <row r="67" spans="2:18" s="1" customFormat="1" ht="14.5" hidden="1">
      <c r="B67" s="57" t="str">
        <f>+'Categorias-9 feb-Depurado'!B66</f>
        <v>AGENCIA DE ADUANAS AVIATUR S A NIVEL 1.</v>
      </c>
      <c r="C67" s="30" t="s">
        <v>4900</v>
      </c>
      <c r="D67" s="31">
        <v>5</v>
      </c>
      <c r="E67" s="30" t="str">
        <f>+'Categorias-9 feb-Depurado'!E66</f>
        <v>830002571-4</v>
      </c>
      <c r="F67" s="30" t="str">
        <f>+'Categorias-9 feb-Depurado'!F66</f>
        <v>CL 24 B 102 22</v>
      </c>
      <c r="G67" s="30" t="str">
        <f>+'Categorias-9 feb-Depurado'!G66</f>
        <v>BOGOTA</v>
      </c>
      <c r="H67" s="30">
        <f>+'Categorias-9 feb-Depurado'!H66</f>
        <v>40128040</v>
      </c>
      <c r="I67" s="107">
        <f>+'Categorias-9 feb-Depurado'!R66</f>
        <v>17389789</v>
      </c>
      <c r="J67" s="108">
        <f t="shared" si="4"/>
        <v>0</v>
      </c>
      <c r="K67" s="107">
        <f t="shared" si="5"/>
        <v>0</v>
      </c>
      <c r="L67" s="109">
        <f t="shared" si="6"/>
        <v>17389789</v>
      </c>
      <c r="M67" s="110">
        <f t="shared" si="7"/>
        <v>1.3257177306845045E-05</v>
      </c>
      <c r="N67" s="33" t="s">
        <v>4892</v>
      </c>
      <c r="O67" s="33">
        <f>+'Categorias-9 feb-Depurado'!Y66</f>
        <v>3645.7727182196504</v>
      </c>
      <c r="P67" s="111">
        <f>+'Categorias-9 feb-Depurado'!AC66</f>
        <v>44958</v>
      </c>
      <c r="Q67" s="111">
        <f>+'Categorias-9 feb-Depurado'!AE66</f>
        <v>45018</v>
      </c>
      <c r="R67" s="112" t="str">
        <f>+'Categorias-9 feb-Depurado'!AB66</f>
        <v>Comex</v>
      </c>
    </row>
    <row r="68" spans="2:18" s="1" customFormat="1" ht="14.5" hidden="1">
      <c r="B68" s="57" t="str">
        <f>+'Categorias-9 feb-Depurado'!B67</f>
        <v>AGENCIA DE ADUANAS AVIATUR S A NIVEL 1.</v>
      </c>
      <c r="C68" s="30" t="s">
        <v>4900</v>
      </c>
      <c r="D68" s="31">
        <v>5</v>
      </c>
      <c r="E68" s="30" t="str">
        <f>+'Categorias-9 feb-Depurado'!E67</f>
        <v>830002571-4</v>
      </c>
      <c r="F68" s="30" t="str">
        <f>+'Categorias-9 feb-Depurado'!F67</f>
        <v>CL 24 B 102 22</v>
      </c>
      <c r="G68" s="30" t="str">
        <f>+'Categorias-9 feb-Depurado'!G67</f>
        <v>BOGOTA</v>
      </c>
      <c r="H68" s="30">
        <f>+'Categorias-9 feb-Depurado'!H67</f>
        <v>40128234</v>
      </c>
      <c r="I68" s="107">
        <f>+'Categorias-9 feb-Depurado'!R67</f>
        <v>7017341</v>
      </c>
      <c r="J68" s="108">
        <f t="shared" si="4"/>
        <v>0</v>
      </c>
      <c r="K68" s="107">
        <f t="shared" si="5"/>
        <v>0</v>
      </c>
      <c r="L68" s="109">
        <f t="shared" si="6"/>
        <v>7017341</v>
      </c>
      <c r="M68" s="110">
        <f t="shared" si="7"/>
        <v>5.3496988295598817E-06</v>
      </c>
      <c r="N68" s="33" t="s">
        <v>4892</v>
      </c>
      <c r="O68" s="33">
        <f>+'Categorias-9 feb-Depurado'!Y67</f>
        <v>1471.1869345996204</v>
      </c>
      <c r="P68" s="111">
        <f>+'Categorias-9 feb-Depurado'!AC67</f>
        <v>44958</v>
      </c>
      <c r="Q68" s="111">
        <f>+'Categorias-9 feb-Depurado'!AE67</f>
        <v>45018</v>
      </c>
      <c r="R68" s="112" t="str">
        <f>+'Categorias-9 feb-Depurado'!AB67</f>
        <v>Comex</v>
      </c>
    </row>
    <row r="69" spans="2:18" s="1" customFormat="1" ht="14.5" hidden="1">
      <c r="B69" s="57" t="str">
        <f>+'Categorias-9 feb-Depurado'!B68</f>
        <v>AGENCIA DE ADUANAS AVIATUR S A NIVEL 1.</v>
      </c>
      <c r="C69" s="30" t="s">
        <v>4900</v>
      </c>
      <c r="D69" s="31">
        <v>5</v>
      </c>
      <c r="E69" s="30" t="str">
        <f>+'Categorias-9 feb-Depurado'!E68</f>
        <v>830002571-4</v>
      </c>
      <c r="F69" s="30" t="str">
        <f>+'Categorias-9 feb-Depurado'!F68</f>
        <v>CL 24 B 102 22</v>
      </c>
      <c r="G69" s="30" t="str">
        <f>+'Categorias-9 feb-Depurado'!G68</f>
        <v>BOGOTA</v>
      </c>
      <c r="H69" s="30">
        <f>+'Categorias-9 feb-Depurado'!H68</f>
        <v>40128367</v>
      </c>
      <c r="I69" s="107">
        <f>+'Categorias-9 feb-Depurado'!R68</f>
        <v>2109939</v>
      </c>
      <c r="J69" s="108">
        <f t="shared" si="4"/>
        <v>0</v>
      </c>
      <c r="K69" s="107">
        <f t="shared" si="5"/>
        <v>0</v>
      </c>
      <c r="L69" s="109">
        <f t="shared" si="6"/>
        <v>2109939</v>
      </c>
      <c r="M69" s="110">
        <f t="shared" si="7"/>
        <v>1.608520691632735E-06</v>
      </c>
      <c r="N69" s="33" t="s">
        <v>4892</v>
      </c>
      <c r="O69" s="33">
        <f>+'Categorias-9 feb-Depurado'!Y68</f>
        <v>442.34913047580108</v>
      </c>
      <c r="P69" s="111">
        <f>+'Categorias-9 feb-Depurado'!AC68</f>
        <v>44963</v>
      </c>
      <c r="Q69" s="111">
        <f>+'Categorias-9 feb-Depurado'!AE68</f>
        <v>45023</v>
      </c>
      <c r="R69" s="112" t="str">
        <f>+'Categorias-9 feb-Depurado'!AB68</f>
        <v>Comex</v>
      </c>
    </row>
    <row r="70" spans="2:18" s="1" customFormat="1" ht="14.5" hidden="1">
      <c r="B70" s="57" t="str">
        <f>+'Categorias-9 feb-Depurado'!B69</f>
        <v>AGENCIA DE ADUANAS AVIATUR S A NIVEL 1.</v>
      </c>
      <c r="C70" s="30" t="s">
        <v>4900</v>
      </c>
      <c r="D70" s="31">
        <v>5</v>
      </c>
      <c r="E70" s="30" t="str">
        <f>+'Categorias-9 feb-Depurado'!E69</f>
        <v>830002571-4</v>
      </c>
      <c r="F70" s="30" t="str">
        <f>+'Categorias-9 feb-Depurado'!F69</f>
        <v>CL 24 B 102 22</v>
      </c>
      <c r="G70" s="30" t="str">
        <f>+'Categorias-9 feb-Depurado'!G69</f>
        <v>BOGOTA</v>
      </c>
      <c r="H70" s="30">
        <f>+'Categorias-9 feb-Depurado'!H69</f>
        <v>40128331</v>
      </c>
      <c r="I70" s="107">
        <f>+'Categorias-9 feb-Depurado'!R69</f>
        <v>4706584</v>
      </c>
      <c r="J70" s="108">
        <f t="shared" si="4"/>
        <v>0</v>
      </c>
      <c r="K70" s="107">
        <f t="shared" si="5"/>
        <v>0</v>
      </c>
      <c r="L70" s="109">
        <f t="shared" si="6"/>
        <v>4706584</v>
      </c>
      <c r="M70" s="110">
        <f t="shared" si="7"/>
        <v>3.5880837080633917E-06</v>
      </c>
      <c r="N70" s="33" t="s">
        <v>4892</v>
      </c>
      <c r="O70" s="33">
        <f>+'Categorias-9 feb-Depurado'!Y69</f>
        <v>986.73627053261623</v>
      </c>
      <c r="P70" s="111">
        <f>+'Categorias-9 feb-Depurado'!AC69</f>
        <v>44963</v>
      </c>
      <c r="Q70" s="111">
        <f>+'Categorias-9 feb-Depurado'!AE69</f>
        <v>45023</v>
      </c>
      <c r="R70" s="112" t="str">
        <f>+'Categorias-9 feb-Depurado'!AB69</f>
        <v>Comex</v>
      </c>
    </row>
    <row r="71" spans="2:18" s="1" customFormat="1" ht="14.5" hidden="1">
      <c r="B71" s="57" t="str">
        <f>+'Categorias-9 feb-Depurado'!B70</f>
        <v>AGENCIA DE ADUANAS AVIATUR S A NIVEL 1.</v>
      </c>
      <c r="C71" s="30" t="s">
        <v>4900</v>
      </c>
      <c r="D71" s="31">
        <v>5</v>
      </c>
      <c r="E71" s="30" t="str">
        <f>+'Categorias-9 feb-Depurado'!E70</f>
        <v>830002571-4</v>
      </c>
      <c r="F71" s="30" t="str">
        <f>+'Categorias-9 feb-Depurado'!F70</f>
        <v>CL 24 B 102 22</v>
      </c>
      <c r="G71" s="30" t="str">
        <f>+'Categorias-9 feb-Depurado'!G70</f>
        <v>BOGOTA</v>
      </c>
      <c r="H71" s="30">
        <f>+'Categorias-9 feb-Depurado'!H70</f>
        <v>40128379</v>
      </c>
      <c r="I71" s="107">
        <f>+'Categorias-9 feb-Depurado'!R70</f>
        <v>424188</v>
      </c>
      <c r="J71" s="108">
        <f t="shared" si="4"/>
        <v>0</v>
      </c>
      <c r="K71" s="107">
        <f t="shared" si="5"/>
        <v>0</v>
      </c>
      <c r="L71" s="109">
        <f t="shared" si="6"/>
        <v>424188</v>
      </c>
      <c r="M71" s="110">
        <f t="shared" si="7"/>
        <v>3.2338146986349208E-07</v>
      </c>
      <c r="N71" s="33" t="s">
        <v>4892</v>
      </c>
      <c r="O71" s="33">
        <f>+'Categorias-9 feb-Depurado'!Y70</f>
        <v>88.931098462215786</v>
      </c>
      <c r="P71" s="111">
        <f>+'Categorias-9 feb-Depurado'!AC70</f>
        <v>44964</v>
      </c>
      <c r="Q71" s="111">
        <f>+'Categorias-9 feb-Depurado'!AE70</f>
        <v>45024</v>
      </c>
      <c r="R71" s="112" t="str">
        <f>+'Categorias-9 feb-Depurado'!AB70</f>
        <v>Comex</v>
      </c>
    </row>
    <row r="72" spans="2:18" s="1" customFormat="1" ht="14.5" hidden="1">
      <c r="B72" s="57" t="str">
        <f>+'Categorias-9 feb-Depurado'!B71</f>
        <v>AGENCIA DE ADUANAS AVIATUR S A NIVEL 1.</v>
      </c>
      <c r="C72" s="30" t="s">
        <v>4900</v>
      </c>
      <c r="D72" s="31">
        <v>5</v>
      </c>
      <c r="E72" s="30" t="str">
        <f>+'Categorias-9 feb-Depurado'!E71</f>
        <v>830002571-4</v>
      </c>
      <c r="F72" s="30" t="str">
        <f>+'Categorias-9 feb-Depurado'!F71</f>
        <v>CL 24 B 102 22</v>
      </c>
      <c r="G72" s="30" t="str">
        <f>+'Categorias-9 feb-Depurado'!G71</f>
        <v>BOGOTA</v>
      </c>
      <c r="H72" s="30">
        <f>+'Categorias-9 feb-Depurado'!H71</f>
        <v>40128419</v>
      </c>
      <c r="I72" s="107">
        <f>+'Categorias-9 feb-Depurado'!R71</f>
        <v>424188</v>
      </c>
      <c r="J72" s="108">
        <f t="shared" si="4"/>
        <v>0</v>
      </c>
      <c r="K72" s="107">
        <f t="shared" si="5"/>
        <v>0</v>
      </c>
      <c r="L72" s="109">
        <f t="shared" si="6"/>
        <v>424188</v>
      </c>
      <c r="M72" s="110">
        <f t="shared" si="7"/>
        <v>3.2338146986349208E-07</v>
      </c>
      <c r="N72" s="33" t="s">
        <v>4892</v>
      </c>
      <c r="O72" s="33">
        <f>+'Categorias-9 feb-Depurado'!Y71</f>
        <v>88.931098462215786</v>
      </c>
      <c r="P72" s="111">
        <f>+'Categorias-9 feb-Depurado'!AC71</f>
        <v>44965</v>
      </c>
      <c r="Q72" s="111">
        <f>+'Categorias-9 feb-Depurado'!AE71</f>
        <v>45025</v>
      </c>
      <c r="R72" s="112" t="str">
        <f>+'Categorias-9 feb-Depurado'!AB71</f>
        <v>Comex</v>
      </c>
    </row>
    <row r="73" spans="2:18" s="1" customFormat="1" ht="14.5" hidden="1">
      <c r="B73" s="57" t="str">
        <f>+'Categorias-9 feb-Depurado'!B72</f>
        <v>AGENCIA DE ADUANAS AVIATUR S A NIVEL 1.</v>
      </c>
      <c r="C73" s="30" t="s">
        <v>4900</v>
      </c>
      <c r="D73" s="31">
        <v>5</v>
      </c>
      <c r="E73" s="30" t="str">
        <f>+'Categorias-9 feb-Depurado'!E72</f>
        <v>830002571-4</v>
      </c>
      <c r="F73" s="30" t="str">
        <f>+'Categorias-9 feb-Depurado'!F72</f>
        <v>CL 24 B 102 22</v>
      </c>
      <c r="G73" s="30" t="str">
        <f>+'Categorias-9 feb-Depurado'!G72</f>
        <v>BOGOTA</v>
      </c>
      <c r="H73" s="30">
        <f>+'Categorias-9 feb-Depurado'!H72</f>
        <v>40128460</v>
      </c>
      <c r="I73" s="107">
        <f>+'Categorias-9 feb-Depurado'!R72</f>
        <v>1777370</v>
      </c>
      <c r="J73" s="108">
        <f t="shared" si="4"/>
        <v>0</v>
      </c>
      <c r="K73" s="107">
        <f t="shared" si="5"/>
        <v>0</v>
      </c>
      <c r="L73" s="109">
        <f t="shared" si="6"/>
        <v>1777370</v>
      </c>
      <c r="M73" s="110">
        <f t="shared" si="7"/>
        <v>1.3549853439778468E-06</v>
      </c>
      <c r="N73" s="33" t="s">
        <v>4892</v>
      </c>
      <c r="O73" s="33">
        <f>+'Categorias-9 feb-Depurado'!Y72</f>
        <v>372.62597356310994</v>
      </c>
      <c r="P73" s="111">
        <f>+'Categorias-9 feb-Depurado'!AC72</f>
        <v>44966</v>
      </c>
      <c r="Q73" s="111">
        <f>+'Categorias-9 feb-Depurado'!AE72</f>
        <v>45026</v>
      </c>
      <c r="R73" s="112" t="str">
        <f>+'Categorias-9 feb-Depurado'!AB72</f>
        <v>Comex</v>
      </c>
    </row>
    <row r="74" spans="2:18" s="1" customFormat="1" ht="14.5" hidden="1">
      <c r="B74" s="57" t="str">
        <f>+'Categorias-9 feb-Depurado'!B73</f>
        <v>AIRCRAFT ENGINE INSPECTION INC</v>
      </c>
      <c r="C74" s="30" t="s">
        <v>4900</v>
      </c>
      <c r="D74" s="31">
        <v>5</v>
      </c>
      <c r="E74" s="30" t="str">
        <f>+'Categorias-9 feb-Depurado'!E73</f>
        <v>88-0485460</v>
      </c>
      <c r="F74" s="30" t="str">
        <f>+'Categorias-9 feb-Depurado'!F73</f>
        <v>2365 Sunrise Oval</v>
      </c>
      <c r="G74" s="30" t="str">
        <f>+'Categorias-9 feb-Depurado'!G73</f>
        <v>ESTADOS UNIDOS</v>
      </c>
      <c r="H74" s="30" t="str">
        <f>+'Categorias-9 feb-Depurado'!H73</f>
        <v>G08</v>
      </c>
      <c r="I74" s="107">
        <f>+'Categorias-9 feb-Depurado'!R73</f>
        <v>6161832</v>
      </c>
      <c r="J74" s="108">
        <f t="shared" si="4"/>
        <v>6161832</v>
      </c>
      <c r="K74" s="107">
        <f t="shared" si="5"/>
        <v>3228901.592426362</v>
      </c>
      <c r="L74" s="109">
        <f t="shared" si="6"/>
        <v>9390733.5924263615</v>
      </c>
      <c r="M74" s="110">
        <f t="shared" si="7"/>
        <v>7.159064453061633E-06</v>
      </c>
      <c r="N74" s="33" t="s">
        <v>4892</v>
      </c>
      <c r="O74" s="33">
        <f>+'Categorias-9 feb-Depurado'!Y73</f>
        <v>1800</v>
      </c>
      <c r="P74" s="111">
        <f>+'Categorias-9 feb-Depurado'!AC73</f>
        <v>43670</v>
      </c>
      <c r="Q74" s="111">
        <f>+'Categorias-9 feb-Depurado'!AE73</f>
        <v>43730</v>
      </c>
      <c r="R74" s="112" t="str">
        <f>+'Categorias-9 feb-Depurado'!AB73</f>
        <v>Manto</v>
      </c>
    </row>
    <row r="75" spans="2:18" s="1" customFormat="1" ht="14.5" hidden="1">
      <c r="B75" s="57" t="str">
        <f>+'Categorias-9 feb-Depurado'!B74</f>
        <v>AIRFACTORY COLOMBIA LTDA</v>
      </c>
      <c r="C75" s="30" t="s">
        <v>4900</v>
      </c>
      <c r="D75" s="31">
        <v>5</v>
      </c>
      <c r="E75" s="30" t="str">
        <f>+'Categorias-9 feb-Depurado'!E74</f>
        <v>900524265-9</v>
      </c>
      <c r="F75" s="30" t="str">
        <f>+'Categorias-9 feb-Depurado'!F74</f>
        <v>AC 110 9 25 OF 1703 ED PACIFIC</v>
      </c>
      <c r="G75" s="30" t="str">
        <f>+'Categorias-9 feb-Depurado'!G74</f>
        <v>BOGOTA</v>
      </c>
      <c r="H75" s="30" t="str">
        <f>+'Categorias-9 feb-Depurado'!H74</f>
        <v>AF-5075</v>
      </c>
      <c r="I75" s="107">
        <f>+'Categorias-9 feb-Depurado'!R74</f>
        <v>7228887</v>
      </c>
      <c r="J75" s="108">
        <f t="shared" si="4"/>
        <v>7228887</v>
      </c>
      <c r="K75" s="107">
        <f t="shared" si="5"/>
        <v>9863.9609718216634</v>
      </c>
      <c r="L75" s="109">
        <f t="shared" si="6"/>
        <v>7238750.960971822</v>
      </c>
      <c r="M75" s="110">
        <f t="shared" si="7"/>
        <v>5.5184916257292371E-06</v>
      </c>
      <c r="N75" s="33" t="s">
        <v>4892</v>
      </c>
      <c r="O75" s="33">
        <f>+'Categorias-9 feb-Depurado'!Y74</f>
        <v>1515.5375955218717</v>
      </c>
      <c r="P75" s="111">
        <f>+'Categorias-9 feb-Depurado'!AC74</f>
        <v>44902</v>
      </c>
      <c r="Q75" s="111">
        <f>+'Categorias-9 feb-Depurado'!AE74</f>
        <v>44962</v>
      </c>
      <c r="R75" s="112" t="str">
        <f>+'Categorias-9 feb-Depurado'!AB74</f>
        <v>Publicidad</v>
      </c>
    </row>
    <row r="76" spans="2:18" s="1" customFormat="1" ht="14.5" hidden="1">
      <c r="B76" s="57" t="str">
        <f>+'Categorias-9 feb-Depurado'!B75</f>
        <v>ALBERTO CADAVID R &amp; CIA SA</v>
      </c>
      <c r="C76" s="30" t="s">
        <v>4900</v>
      </c>
      <c r="D76" s="31">
        <v>5</v>
      </c>
      <c r="E76" s="30" t="str">
        <f>+'Categorias-9 feb-Depurado'!E75</f>
        <v>890915756</v>
      </c>
      <c r="F76" s="30" t="str">
        <f>+'Categorias-9 feb-Depurado'!F75</f>
        <v>CR 45 # 14 - 15</v>
      </c>
      <c r="G76" s="30" t="str">
        <f>+'Categorias-9 feb-Depurado'!G75</f>
        <v>Colombia</v>
      </c>
      <c r="H76" s="30" t="str">
        <f>+'Categorias-9 feb-Depurado'!H75</f>
        <v>FE33369</v>
      </c>
      <c r="I76" s="107">
        <f>+'Categorias-9 feb-Depurado'!R75</f>
        <v>708175</v>
      </c>
      <c r="J76" s="108">
        <f t="shared" si="4"/>
        <v>0</v>
      </c>
      <c r="K76" s="107">
        <f t="shared" si="5"/>
        <v>0</v>
      </c>
      <c r="L76" s="109">
        <f t="shared" si="6"/>
        <v>708175</v>
      </c>
      <c r="M76" s="110">
        <f t="shared" si="7"/>
        <v>5.3988012961370547E-07</v>
      </c>
      <c r="N76" s="33" t="s">
        <v>4892</v>
      </c>
      <c r="O76" s="33">
        <f>+'Categorias-9 feb-Depurado'!Y75</f>
        <v>148.46902942440536</v>
      </c>
      <c r="P76" s="111">
        <f>+'Categorias-9 feb-Depurado'!AC75</f>
        <v>44958</v>
      </c>
      <c r="Q76" s="111">
        <f>+'Categorias-9 feb-Depurado'!AE75</f>
        <v>45018</v>
      </c>
      <c r="R76" s="112" t="str">
        <f>+'Categorias-9 feb-Depurado'!AB75</f>
        <v>Implementos Aeropuerto</v>
      </c>
    </row>
    <row r="77" spans="2:18" s="1" customFormat="1" ht="14.5" hidden="1">
      <c r="B77" s="57" t="str">
        <f>+'Categorias-9 feb-Depurado'!B76</f>
        <v>AM ALTERNATIVA AMBIENTAL S.A.S.</v>
      </c>
      <c r="C77" s="30" t="s">
        <v>4900</v>
      </c>
      <c r="D77" s="31">
        <v>5</v>
      </c>
      <c r="E77" s="30" t="str">
        <f>+'Categorias-9 feb-Depurado'!E76</f>
        <v>900388558-8</v>
      </c>
      <c r="F77" s="30" t="str">
        <f>+'Categorias-9 feb-Depurado'!F76</f>
        <v>Calle 3 # 65 95</v>
      </c>
      <c r="G77" s="30" t="str">
        <f>+'Categorias-9 feb-Depurado'!G76</f>
        <v>MEDELLLIN</v>
      </c>
      <c r="H77" s="30">
        <f>+'Categorias-9 feb-Depurado'!H76</f>
        <v>11387</v>
      </c>
      <c r="I77" s="107">
        <f>+'Categorias-9 feb-Depurado'!R76</f>
        <v>9972579</v>
      </c>
      <c r="J77" s="108">
        <f t="shared" si="4"/>
        <v>0</v>
      </c>
      <c r="K77" s="107">
        <f t="shared" si="5"/>
        <v>0</v>
      </c>
      <c r="L77" s="109">
        <f t="shared" si="6"/>
        <v>9972579</v>
      </c>
      <c r="M77" s="110">
        <f t="shared" si="7"/>
        <v>7.602636697289395E-06</v>
      </c>
      <c r="N77" s="33" t="s">
        <v>4892</v>
      </c>
      <c r="O77" s="33">
        <f>+'Categorias-9 feb-Depurado'!Y76</f>
        <v>2090.7531683386269</v>
      </c>
      <c r="P77" s="111">
        <f>+'Categorias-9 feb-Depurado'!AC76</f>
        <v>44938</v>
      </c>
      <c r="Q77" s="111">
        <f>+'Categorias-9 feb-Depurado'!AE76</f>
        <v>44998</v>
      </c>
      <c r="R77" s="112" t="str">
        <f>+'Categorias-9 feb-Depurado'!AB76</f>
        <v>Asesoria</v>
      </c>
    </row>
    <row r="78" spans="2:18" s="1" customFormat="1" ht="14.5" hidden="1">
      <c r="B78" s="57" t="str">
        <f>+'Categorias-9 feb-Depurado'!B77</f>
        <v>ARINC SISTEMAS AEROPORTUARIOS DE COLOMBIA S.A.S.</v>
      </c>
      <c r="C78" s="30" t="s">
        <v>4900</v>
      </c>
      <c r="D78" s="31">
        <v>5</v>
      </c>
      <c r="E78" s="30" t="str">
        <f>+'Categorias-9 feb-Depurado'!E77</f>
        <v>900336816-0</v>
      </c>
      <c r="F78" s="30" t="str">
        <f>+'Categorias-9 feb-Depurado'!F77</f>
        <v>AK 9 127 C 60 OF 311</v>
      </c>
      <c r="G78" s="30" t="str">
        <f>+'Categorias-9 feb-Depurado'!G77</f>
        <v>BOGOTA DC</v>
      </c>
      <c r="H78" s="30" t="str">
        <f>+'Categorias-9 feb-Depurado'!H77</f>
        <v>ASAC1000</v>
      </c>
      <c r="I78" s="107">
        <f>+'Categorias-9 feb-Depurado'!R77</f>
        <v>133093473</v>
      </c>
      <c r="J78" s="108">
        <f t="shared" si="4"/>
        <v>0</v>
      </c>
      <c r="K78" s="107">
        <f t="shared" si="5"/>
        <v>0</v>
      </c>
      <c r="L78" s="109">
        <f t="shared" si="6"/>
        <v>133093473</v>
      </c>
      <c r="M78" s="110">
        <f t="shared" si="7"/>
        <v>0.00010146435761496552</v>
      </c>
      <c r="N78" s="33" t="s">
        <v>4892</v>
      </c>
      <c r="O78" s="33">
        <f>+'Categorias-9 feb-Depurado'!Y77</f>
        <v>27903.073052611715</v>
      </c>
      <c r="P78" s="111">
        <f>+'Categorias-9 feb-Depurado'!AC77</f>
        <v>44938</v>
      </c>
      <c r="Q78" s="111">
        <f>+'Categorias-9 feb-Depurado'!AE77</f>
        <v>44968</v>
      </c>
      <c r="R78" s="112" t="str">
        <f>+'Categorias-9 feb-Depurado'!AB77</f>
        <v>IT</v>
      </c>
    </row>
    <row r="79" spans="2:18" s="1" customFormat="1" ht="14.5" hidden="1">
      <c r="B79" s="57" t="str">
        <f>+'Categorias-9 feb-Depurado'!B78</f>
        <v>ARRENDAMIENTOS AYURA SA</v>
      </c>
      <c r="C79" s="30" t="s">
        <v>4900</v>
      </c>
      <c r="D79" s="31">
        <v>5</v>
      </c>
      <c r="E79" s="30" t="str">
        <f>+'Categorias-9 feb-Depurado'!E78</f>
        <v>800047765-0</v>
      </c>
      <c r="F79" s="30" t="str">
        <f>+'Categorias-9 feb-Depurado'!F78</f>
        <v>Cl. 37 Sur #41-26</v>
      </c>
      <c r="G79" s="30" t="str">
        <f>+'Categorias-9 feb-Depurado'!G78</f>
        <v>ENVIGADO</v>
      </c>
      <c r="H79" s="30" t="str">
        <f>+'Categorias-9 feb-Depurado'!H78</f>
        <v>AA634534</v>
      </c>
      <c r="I79" s="107">
        <f>+'Categorias-9 feb-Depurado'!R78</f>
        <v>638345</v>
      </c>
      <c r="J79" s="108">
        <f t="shared" si="4"/>
        <v>638345</v>
      </c>
      <c r="K79" s="107">
        <f t="shared" si="5"/>
        <v>1306.9973927441495</v>
      </c>
      <c r="L79" s="109">
        <f t="shared" si="6"/>
        <v>639651.99739274418</v>
      </c>
      <c r="M79" s="110">
        <f t="shared" si="7"/>
        <v>4.8764133619523466E-07</v>
      </c>
      <c r="N79" s="33" t="s">
        <v>4892</v>
      </c>
      <c r="O79" s="33">
        <f>+'Categorias-9 feb-Depurado'!Y78</f>
        <v>133.82915605312536</v>
      </c>
      <c r="P79" s="111">
        <f>+'Categorias-9 feb-Depurado'!AC78</f>
        <v>44960</v>
      </c>
      <c r="Q79" s="111">
        <f>+'Categorias-9 feb-Depurado'!AE78</f>
        <v>44960</v>
      </c>
      <c r="R79" s="112" t="str">
        <f>+'Categorias-9 feb-Depurado'!AB78</f>
        <v>Arrendamientos</v>
      </c>
    </row>
    <row r="80" spans="2:18" s="1" customFormat="1" ht="14.5" hidden="1">
      <c r="B80" s="57" t="str">
        <f>+'Categorias-9 feb-Depurado'!B79</f>
        <v>ARRENDAMIENTOS AYURA SA</v>
      </c>
      <c r="C80" s="30" t="s">
        <v>4900</v>
      </c>
      <c r="D80" s="31">
        <v>5</v>
      </c>
      <c r="E80" s="30" t="str">
        <f>+'Categorias-9 feb-Depurado'!E79</f>
        <v>800047765-0</v>
      </c>
      <c r="F80" s="30" t="str">
        <f>+'Categorias-9 feb-Depurado'!F79</f>
        <v>Cl. 37 Sur #41-26</v>
      </c>
      <c r="G80" s="30" t="str">
        <f>+'Categorias-9 feb-Depurado'!G79</f>
        <v>ENVIGADO</v>
      </c>
      <c r="H80" s="30" t="str">
        <f>+'Categorias-9 feb-Depurado'!H79</f>
        <v>AA634533</v>
      </c>
      <c r="I80" s="107">
        <f>+'Categorias-9 feb-Depurado'!R79</f>
        <v>664944</v>
      </c>
      <c r="J80" s="108">
        <f t="shared" si="8" ref="J80:J143">+IF(Q80&gt;$O$4,0,I80)</f>
        <v>664944</v>
      </c>
      <c r="K80" s="107">
        <f t="shared" si="9" ref="K80:K143">++(((1+$O$5)^(($O$4-Q80)/365))-1)*J80</f>
        <v>1361.4582621010045</v>
      </c>
      <c r="L80" s="109">
        <f t="shared" si="10" ref="L80:L143">+I80+K80</f>
        <v>666305.45826210105</v>
      </c>
      <c r="M80" s="110">
        <f t="shared" si="11" ref="M80:M143">+L80/$E$11</f>
        <v>5.079607119269425E-07</v>
      </c>
      <c r="N80" s="33" t="s">
        <v>4892</v>
      </c>
      <c r="O80" s="33">
        <f>+'Categorias-9 feb-Depurado'!Y79</f>
        <v>139.40564168684548</v>
      </c>
      <c r="P80" s="111">
        <f>+'Categorias-9 feb-Depurado'!AC79</f>
        <v>44960</v>
      </c>
      <c r="Q80" s="111">
        <f>+'Categorias-9 feb-Depurado'!AE79</f>
        <v>44960</v>
      </c>
      <c r="R80" s="112" t="str">
        <f>+'Categorias-9 feb-Depurado'!AB79</f>
        <v>Arrendamientos</v>
      </c>
    </row>
    <row r="81" spans="2:18" s="1" customFormat="1" ht="14.5" hidden="1">
      <c r="B81" s="57" t="str">
        <f>+'Categorias-9 feb-Depurado'!B80</f>
        <v>ARRENDAMIENTOS AYURA SA</v>
      </c>
      <c r="C81" s="30" t="s">
        <v>4900</v>
      </c>
      <c r="D81" s="31">
        <v>5</v>
      </c>
      <c r="E81" s="30" t="str">
        <f>+'Categorias-9 feb-Depurado'!E80</f>
        <v>800047765-0</v>
      </c>
      <c r="F81" s="30" t="str">
        <f>+'Categorias-9 feb-Depurado'!F80</f>
        <v>Cl. 37 Sur #41-26</v>
      </c>
      <c r="G81" s="30" t="str">
        <f>+'Categorias-9 feb-Depurado'!G80</f>
        <v>ENVIGADO</v>
      </c>
      <c r="H81" s="30" t="str">
        <f>+'Categorias-9 feb-Depurado'!H80</f>
        <v>AA634532</v>
      </c>
      <c r="I81" s="107">
        <f>+'Categorias-9 feb-Depurado'!R80</f>
        <v>691541</v>
      </c>
      <c r="J81" s="108">
        <f t="shared" si="8"/>
        <v>691541</v>
      </c>
      <c r="K81" s="107">
        <f t="shared" si="9"/>
        <v>1415.9150365017065</v>
      </c>
      <c r="L81" s="109">
        <f t="shared" si="10"/>
        <v>692956.91503650171</v>
      </c>
      <c r="M81" s="110">
        <f t="shared" si="11"/>
        <v>5.2827855982860175E-07</v>
      </c>
      <c r="N81" s="33" t="s">
        <v>4892</v>
      </c>
      <c r="O81" s="33">
        <f>+'Categorias-9 feb-Depurado'!Y80</f>
        <v>144.98170802016833</v>
      </c>
      <c r="P81" s="111">
        <f>+'Categorias-9 feb-Depurado'!AC80</f>
        <v>44960</v>
      </c>
      <c r="Q81" s="111">
        <f>+'Categorias-9 feb-Depurado'!AE80</f>
        <v>44960</v>
      </c>
      <c r="R81" s="112" t="str">
        <f>+'Categorias-9 feb-Depurado'!AB80</f>
        <v>Arrendamientos</v>
      </c>
    </row>
    <row r="82" spans="2:18" s="1" customFormat="1" ht="14.5" hidden="1">
      <c r="B82" s="57" t="str">
        <f>+'Categorias-9 feb-Depurado'!B81</f>
        <v>ARRENDAMIENTOS AYURA SA</v>
      </c>
      <c r="C82" s="30" t="s">
        <v>4900</v>
      </c>
      <c r="D82" s="31">
        <v>5</v>
      </c>
      <c r="E82" s="30" t="str">
        <f>+'Categorias-9 feb-Depurado'!E81</f>
        <v>800047765-0</v>
      </c>
      <c r="F82" s="30" t="str">
        <f>+'Categorias-9 feb-Depurado'!F81</f>
        <v>Cl. 37 Sur #41-26</v>
      </c>
      <c r="G82" s="30" t="str">
        <f>+'Categorias-9 feb-Depurado'!G81</f>
        <v>ENVIGADO</v>
      </c>
      <c r="H82" s="30" t="str">
        <f>+'Categorias-9 feb-Depurado'!H81</f>
        <v>AA634529</v>
      </c>
      <c r="I82" s="107">
        <f>+'Categorias-9 feb-Depurado'!R81</f>
        <v>2565929</v>
      </c>
      <c r="J82" s="108">
        <f t="shared" si="8"/>
        <v>2565929</v>
      </c>
      <c r="K82" s="107">
        <f t="shared" si="9"/>
        <v>5253.6833733586109</v>
      </c>
      <c r="L82" s="109">
        <f t="shared" si="10"/>
        <v>2571182.6833733586</v>
      </c>
      <c r="M82" s="110">
        <f t="shared" si="11"/>
        <v>1.9601517144210455E-06</v>
      </c>
      <c r="N82" s="33" t="s">
        <v>4892</v>
      </c>
      <c r="O82" s="33">
        <f>+'Categorias-9 feb-Depurado'!Y81</f>
        <v>537.94752455527953</v>
      </c>
      <c r="P82" s="111">
        <f>+'Categorias-9 feb-Depurado'!AC81</f>
        <v>44960</v>
      </c>
      <c r="Q82" s="111">
        <f>+'Categorias-9 feb-Depurado'!AE81</f>
        <v>44960</v>
      </c>
      <c r="R82" s="112" t="str">
        <f>+'Categorias-9 feb-Depurado'!AB81</f>
        <v>Arrendamientos</v>
      </c>
    </row>
    <row r="83" spans="2:18" s="1" customFormat="1" ht="14.5" hidden="1">
      <c r="B83" s="57" t="str">
        <f>+'Categorias-9 feb-Depurado'!B82</f>
        <v>ARRENDAMIENTOS AYURA SA</v>
      </c>
      <c r="C83" s="30" t="s">
        <v>4900</v>
      </c>
      <c r="D83" s="31">
        <v>5</v>
      </c>
      <c r="E83" s="30" t="str">
        <f>+'Categorias-9 feb-Depurado'!E82</f>
        <v>800047765-0</v>
      </c>
      <c r="F83" s="30" t="str">
        <f>+'Categorias-9 feb-Depurado'!F82</f>
        <v>Cl. 37 Sur #41-26</v>
      </c>
      <c r="G83" s="30" t="str">
        <f>+'Categorias-9 feb-Depurado'!G82</f>
        <v>ENVIGADO</v>
      </c>
      <c r="H83" s="30" t="str">
        <f>+'Categorias-9 feb-Depurado'!H82</f>
        <v>AA634530</v>
      </c>
      <c r="I83" s="107">
        <f>+'Categorias-9 feb-Depurado'!R82</f>
        <v>5131858</v>
      </c>
      <c r="J83" s="108">
        <f t="shared" si="8"/>
        <v>5131858</v>
      </c>
      <c r="K83" s="107">
        <f t="shared" si="9"/>
        <v>10507.366746717222</v>
      </c>
      <c r="L83" s="109">
        <f t="shared" si="10"/>
        <v>5142365.3667467171</v>
      </c>
      <c r="M83" s="110">
        <f t="shared" si="11"/>
        <v>3.9203034288420911E-06</v>
      </c>
      <c r="N83" s="33" t="s">
        <v>4892</v>
      </c>
      <c r="O83" s="33">
        <f>+'Categorias-9 feb-Depurado'!Y82</f>
        <v>1075.8950491105591</v>
      </c>
      <c r="P83" s="111">
        <f>+'Categorias-9 feb-Depurado'!AC82</f>
        <v>44960</v>
      </c>
      <c r="Q83" s="111">
        <f>+'Categorias-9 feb-Depurado'!AE82</f>
        <v>44960</v>
      </c>
      <c r="R83" s="112" t="str">
        <f>+'Categorias-9 feb-Depurado'!AB82</f>
        <v>Arrendamientos</v>
      </c>
    </row>
    <row r="84" spans="2:18" s="1" customFormat="1" ht="14.5" hidden="1">
      <c r="B84" s="57" t="str">
        <f>+'Categorias-9 feb-Depurado'!B83</f>
        <v>ARRENDAMIENTOS AYURA SA</v>
      </c>
      <c r="C84" s="30" t="s">
        <v>4900</v>
      </c>
      <c r="D84" s="31">
        <v>5</v>
      </c>
      <c r="E84" s="30" t="str">
        <f>+'Categorias-9 feb-Depurado'!E83</f>
        <v>800047765-0</v>
      </c>
      <c r="F84" s="30" t="str">
        <f>+'Categorias-9 feb-Depurado'!F83</f>
        <v>Cl. 37 Sur #41-26</v>
      </c>
      <c r="G84" s="30" t="str">
        <f>+'Categorias-9 feb-Depurado'!G83</f>
        <v>ENVIGADO</v>
      </c>
      <c r="H84" s="30" t="str">
        <f>+'Categorias-9 feb-Depurado'!H83</f>
        <v>AA634531</v>
      </c>
      <c r="I84" s="107">
        <f>+'Categorias-9 feb-Depurado'!R83</f>
        <v>664944</v>
      </c>
      <c r="J84" s="108">
        <f t="shared" si="8"/>
        <v>664944</v>
      </c>
      <c r="K84" s="107">
        <f t="shared" si="9"/>
        <v>1361.4582621010045</v>
      </c>
      <c r="L84" s="109">
        <f t="shared" si="10"/>
        <v>666305.45826210105</v>
      </c>
      <c r="M84" s="110">
        <f t="shared" si="11"/>
        <v>5.079607119269425E-07</v>
      </c>
      <c r="N84" s="33" t="s">
        <v>4892</v>
      </c>
      <c r="O84" s="33">
        <f>+'Categorias-9 feb-Depurado'!Y83</f>
        <v>139.40564168684548</v>
      </c>
      <c r="P84" s="111">
        <f>+'Categorias-9 feb-Depurado'!AC83</f>
        <v>44960</v>
      </c>
      <c r="Q84" s="111">
        <f>+'Categorias-9 feb-Depurado'!AE83</f>
        <v>44960</v>
      </c>
      <c r="R84" s="112" t="str">
        <f>+'Categorias-9 feb-Depurado'!AB83</f>
        <v>Arrendamientos</v>
      </c>
    </row>
    <row r="85" spans="2:18" s="1" customFormat="1" ht="14.5" hidden="1">
      <c r="B85" s="57" t="str">
        <f>+'Categorias-9 feb-Depurado'!B84</f>
        <v>ARTHUR J. GALLAGHER INSURANCE BROKERS LIMITED</v>
      </c>
      <c r="C85" s="30" t="s">
        <v>4900</v>
      </c>
      <c r="D85" s="31">
        <v>5</v>
      </c>
      <c r="E85" s="30" t="str">
        <f>+'Categorias-9 feb-Depurado'!E84</f>
        <v>3816006561</v>
      </c>
      <c r="F85" s="30" t="str">
        <f>+'Categorias-9 feb-Depurado'!F84</f>
        <v>LONDRES</v>
      </c>
      <c r="G85" s="30" t="str">
        <f>+'Categorias-9 feb-Depurado'!G84</f>
        <v>LONDRES</v>
      </c>
      <c r="H85" s="30" t="str">
        <f>+'Categorias-9 feb-Depurado'!H84</f>
        <v>GA018460</v>
      </c>
      <c r="I85" s="107">
        <f>+'Categorias-9 feb-Depurado'!R84</f>
        <v>9091499198</v>
      </c>
      <c r="J85" s="108">
        <f t="shared" si="8"/>
        <v>0</v>
      </c>
      <c r="K85" s="107">
        <f t="shared" si="9"/>
        <v>0</v>
      </c>
      <c r="L85" s="109">
        <f t="shared" si="10"/>
        <v>9091499198</v>
      </c>
      <c r="M85" s="110">
        <f t="shared" si="11"/>
        <v>0.0069309418793365189</v>
      </c>
      <c r="N85" s="33" t="s">
        <v>4892</v>
      </c>
      <c r="O85" s="33">
        <f>+'Categorias-9 feb-Depurado'!Y84</f>
        <v>1962674.1499999999</v>
      </c>
      <c r="P85" s="111">
        <f>+'Categorias-9 feb-Depurado'!AC84</f>
        <v>44957</v>
      </c>
      <c r="Q85" s="111">
        <f>+'Categorias-9 feb-Depurado'!AE84</f>
        <v>45229</v>
      </c>
      <c r="R85" s="112" t="str">
        <f>+'Categorias-9 feb-Depurado'!AB84</f>
        <v>Seguros</v>
      </c>
    </row>
    <row r="86" spans="2:18" s="1" customFormat="1" ht="14.5" hidden="1">
      <c r="B86" s="57" t="str">
        <f>+'Categorias-9 feb-Depurado'!B85</f>
        <v>ARUS S.A.</v>
      </c>
      <c r="C86" s="30" t="s">
        <v>4900</v>
      </c>
      <c r="D86" s="31">
        <v>5</v>
      </c>
      <c r="E86" s="30" t="str">
        <f>+'Categorias-9 feb-Depurado'!E85</f>
        <v>800042471-8</v>
      </c>
      <c r="F86" s="30" t="str">
        <f>+'Categorias-9 feb-Depurado'!F85</f>
        <v>Calle 46 N° 41 - 69 Bloque A43 Complejo Industrial Amtex, Itagui</v>
      </c>
      <c r="G86" s="30" t="str">
        <f>+'Categorias-9 feb-Depurado'!G85</f>
        <v>MEDELLIN</v>
      </c>
      <c r="H86" s="30" t="str">
        <f>+'Categorias-9 feb-Depurado'!H85</f>
        <v>A114925</v>
      </c>
      <c r="I86" s="107">
        <f>+'Categorias-9 feb-Depurado'!R85</f>
        <v>36920494</v>
      </c>
      <c r="J86" s="108">
        <f t="shared" si="8"/>
        <v>36920494</v>
      </c>
      <c r="K86" s="107">
        <f t="shared" si="9"/>
        <v>404960.08384095476</v>
      </c>
      <c r="L86" s="109">
        <f t="shared" si="10"/>
        <v>37325454.083840951</v>
      </c>
      <c r="M86" s="110">
        <f t="shared" si="11"/>
        <v>2.8455213737670017E-05</v>
      </c>
      <c r="N86" s="33" t="s">
        <v>4892</v>
      </c>
      <c r="O86" s="33">
        <f>+'Categorias-9 feb-Depurado'!Y85</f>
        <v>7740.3889011184829</v>
      </c>
      <c r="P86" s="111">
        <f>+'Categorias-9 feb-Depurado'!AC85</f>
        <v>44874</v>
      </c>
      <c r="Q86" s="111">
        <f>+'Categorias-9 feb-Depurado'!AE85</f>
        <v>44934</v>
      </c>
      <c r="R86" s="112" t="str">
        <f>+'Categorias-9 feb-Depurado'!AB85</f>
        <v>IT</v>
      </c>
    </row>
    <row r="87" spans="2:18" s="1" customFormat="1" ht="14.5" hidden="1">
      <c r="B87" s="57" t="str">
        <f>+'Categorias-9 feb-Depurado'!B86</f>
        <v>ARUS S.A.</v>
      </c>
      <c r="C87" s="30" t="s">
        <v>4900</v>
      </c>
      <c r="D87" s="31">
        <v>5</v>
      </c>
      <c r="E87" s="30" t="str">
        <f>+'Categorias-9 feb-Depurado'!E86</f>
        <v>800042471-8</v>
      </c>
      <c r="F87" s="30" t="str">
        <f>+'Categorias-9 feb-Depurado'!F86</f>
        <v>Calle 46 N° 41 - 69 Bloque A43 Complejo Industrial Amtex, Itagui</v>
      </c>
      <c r="G87" s="30" t="str">
        <f>+'Categorias-9 feb-Depurado'!G86</f>
        <v>MEDELLIN</v>
      </c>
      <c r="H87" s="30" t="str">
        <f>+'Categorias-9 feb-Depurado'!H86</f>
        <v>A115098</v>
      </c>
      <c r="I87" s="107">
        <f>+'Categorias-9 feb-Depurado'!R86</f>
        <v>131424999</v>
      </c>
      <c r="J87" s="108">
        <f t="shared" si="8"/>
        <v>131424999</v>
      </c>
      <c r="K87" s="107">
        <f t="shared" si="9"/>
        <v>899110.56856103847</v>
      </c>
      <c r="L87" s="109">
        <f t="shared" si="10"/>
        <v>132324109.56856103</v>
      </c>
      <c r="M87" s="110">
        <f t="shared" si="11"/>
        <v>0.00010087783023248899</v>
      </c>
      <c r="N87" s="33" t="s">
        <v>4892</v>
      </c>
      <c r="O87" s="33">
        <f>+'Categorias-9 feb-Depurado'!Y86</f>
        <v>27553.277147080094</v>
      </c>
      <c r="P87" s="111">
        <f>+'Categorias-9 feb-Depurado'!AC86</f>
        <v>44886</v>
      </c>
      <c r="Q87" s="111">
        <f>+'Categorias-9 feb-Depurado'!AE86</f>
        <v>44946</v>
      </c>
      <c r="R87" s="112" t="str">
        <f>+'Categorias-9 feb-Depurado'!AB86</f>
        <v>IT</v>
      </c>
    </row>
    <row r="88" spans="2:18" s="1" customFormat="1" ht="14.5" hidden="1">
      <c r="B88" s="57" t="str">
        <f>+'Categorias-9 feb-Depurado'!B87</f>
        <v>ARUS S.A.</v>
      </c>
      <c r="C88" s="30" t="s">
        <v>4900</v>
      </c>
      <c r="D88" s="31">
        <v>5</v>
      </c>
      <c r="E88" s="30" t="str">
        <f>+'Categorias-9 feb-Depurado'!E87</f>
        <v>800042471-8</v>
      </c>
      <c r="F88" s="30" t="str">
        <f>+'Categorias-9 feb-Depurado'!F87</f>
        <v>Calle 46 N° 41 - 69 Bloque A43 Complejo Industrial Amtex, Itagui</v>
      </c>
      <c r="G88" s="30" t="str">
        <f>+'Categorias-9 feb-Depurado'!G87</f>
        <v>MEDELLIN</v>
      </c>
      <c r="H88" s="30" t="str">
        <f>+'Categorias-9 feb-Depurado'!H87</f>
        <v>A115182</v>
      </c>
      <c r="I88" s="107">
        <f>+'Categorias-9 feb-Depurado'!R87</f>
        <v>131066907</v>
      </c>
      <c r="J88" s="108">
        <f t="shared" si="8"/>
        <v>131066907</v>
      </c>
      <c r="K88" s="107">
        <f t="shared" si="9"/>
        <v>851682.39348691946</v>
      </c>
      <c r="L88" s="109">
        <f t="shared" si="10"/>
        <v>131918589.39348692</v>
      </c>
      <c r="M88" s="110">
        <f t="shared" si="11"/>
        <v>0.00010056868025588719</v>
      </c>
      <c r="N88" s="33" t="s">
        <v>4892</v>
      </c>
      <c r="O88" s="33">
        <f>+'Categorias-9 feb-Depurado'!Y87</f>
        <v>27478.203088147424</v>
      </c>
      <c r="P88" s="111">
        <f>+'Categorias-9 feb-Depurado'!AC87</f>
        <v>44887</v>
      </c>
      <c r="Q88" s="111">
        <f>+'Categorias-9 feb-Depurado'!AE87</f>
        <v>44947</v>
      </c>
      <c r="R88" s="112" t="str">
        <f>+'Categorias-9 feb-Depurado'!AB87</f>
        <v>IT</v>
      </c>
    </row>
    <row r="89" spans="2:18" s="1" customFormat="1" ht="14.5" hidden="1">
      <c r="B89" s="57" t="str">
        <f>+'Categorias-9 feb-Depurado'!B88</f>
        <v>ARUS S.A.</v>
      </c>
      <c r="C89" s="30" t="s">
        <v>4900</v>
      </c>
      <c r="D89" s="31">
        <v>5</v>
      </c>
      <c r="E89" s="30" t="str">
        <f>+'Categorias-9 feb-Depurado'!E88</f>
        <v>800042471-8</v>
      </c>
      <c r="F89" s="30" t="str">
        <f>+'Categorias-9 feb-Depurado'!F88</f>
        <v>Calle 46 N° 41 - 69 Bloque A43 Complejo Industrial Amtex, Itagui</v>
      </c>
      <c r="G89" s="30" t="str">
        <f>+'Categorias-9 feb-Depurado'!G88</f>
        <v>MEDELLIN</v>
      </c>
      <c r="H89" s="30" t="str">
        <f>+'Categorias-9 feb-Depurado'!H88</f>
        <v>A115295</v>
      </c>
      <c r="I89" s="107">
        <f>+'Categorias-9 feb-Depurado'!R88</f>
        <v>11613352</v>
      </c>
      <c r="J89" s="108">
        <f t="shared" si="8"/>
        <v>11613352</v>
      </c>
      <c r="K89" s="107">
        <f t="shared" si="9"/>
        <v>67497.754853915365</v>
      </c>
      <c r="L89" s="109">
        <f t="shared" si="10"/>
        <v>11680849.754853915</v>
      </c>
      <c r="M89" s="110">
        <f t="shared" si="11"/>
        <v>8.9049439469746199E-06</v>
      </c>
      <c r="N89" s="33" t="s">
        <v>4892</v>
      </c>
      <c r="O89" s="33">
        <f>+'Categorias-9 feb-Depurado'!Y88</f>
        <v>2434.7415537176221</v>
      </c>
      <c r="P89" s="111">
        <f>+'Categorias-9 feb-Depurado'!AC88</f>
        <v>44889</v>
      </c>
      <c r="Q89" s="111">
        <f>+'Categorias-9 feb-Depurado'!AE88</f>
        <v>44949</v>
      </c>
      <c r="R89" s="112" t="str">
        <f>+'Categorias-9 feb-Depurado'!AB88</f>
        <v>IT</v>
      </c>
    </row>
    <row r="90" spans="2:18" s="1" customFormat="1" ht="14.5" hidden="1">
      <c r="B90" s="57" t="str">
        <f>+'Categorias-9 feb-Depurado'!B89</f>
        <v>ARUS S.A.</v>
      </c>
      <c r="C90" s="30" t="s">
        <v>4900</v>
      </c>
      <c r="D90" s="31">
        <v>5</v>
      </c>
      <c r="E90" s="30" t="str">
        <f>+'Categorias-9 feb-Depurado'!E89</f>
        <v>800042471-8</v>
      </c>
      <c r="F90" s="30" t="str">
        <f>+'Categorias-9 feb-Depurado'!F89</f>
        <v>Calle 46 N° 41 - 69 Bloque A43 Complejo Industrial Amtex, Itagui</v>
      </c>
      <c r="G90" s="30" t="str">
        <f>+'Categorias-9 feb-Depurado'!G89</f>
        <v>MEDELLIN</v>
      </c>
      <c r="H90" s="30" t="str">
        <f>+'Categorias-9 feb-Depurado'!H89</f>
        <v>A115431</v>
      </c>
      <c r="I90" s="107">
        <f>+'Categorias-9 feb-Depurado'!R89</f>
        <v>3998400</v>
      </c>
      <c r="J90" s="108">
        <f t="shared" si="8"/>
        <v>3998400</v>
      </c>
      <c r="K90" s="107">
        <f t="shared" si="9"/>
        <v>21868.295984524349</v>
      </c>
      <c r="L90" s="109">
        <f t="shared" si="10"/>
        <v>4020268.2959845243</v>
      </c>
      <c r="M90" s="110">
        <f t="shared" si="11"/>
        <v>3.0648681028248608E-06</v>
      </c>
      <c r="N90" s="33" t="s">
        <v>4892</v>
      </c>
      <c r="O90" s="33">
        <f>+'Categorias-9 feb-Depurado'!Y89</f>
        <v>838.26535425642305</v>
      </c>
      <c r="P90" s="111">
        <f>+'Categorias-9 feb-Depurado'!AC89</f>
        <v>44890</v>
      </c>
      <c r="Q90" s="111">
        <f>+'Categorias-9 feb-Depurado'!AE89</f>
        <v>44950</v>
      </c>
      <c r="R90" s="112" t="str">
        <f>+'Categorias-9 feb-Depurado'!AB89</f>
        <v>IT</v>
      </c>
    </row>
    <row r="91" spans="2:18" s="1" customFormat="1" ht="14.5" hidden="1">
      <c r="B91" s="57" t="str">
        <f>+'Categorias-9 feb-Depurado'!B90</f>
        <v>ARUS S.A.</v>
      </c>
      <c r="C91" s="30" t="s">
        <v>4900</v>
      </c>
      <c r="D91" s="31">
        <v>5</v>
      </c>
      <c r="E91" s="30" t="str">
        <f>+'Categorias-9 feb-Depurado'!E90</f>
        <v>800042471-8</v>
      </c>
      <c r="F91" s="30" t="str">
        <f>+'Categorias-9 feb-Depurado'!F90</f>
        <v>Calle 46 N° 41 - 69 Bloque A43 Complejo Industrial Amtex, Itagui</v>
      </c>
      <c r="G91" s="30" t="str">
        <f>+'Categorias-9 feb-Depurado'!G90</f>
        <v>MEDELLIN</v>
      </c>
      <c r="H91" s="30" t="str">
        <f>+'Categorias-9 feb-Depurado'!H90</f>
        <v>A115776</v>
      </c>
      <c r="I91" s="107">
        <f>+'Categorias-9 feb-Depurado'!R90</f>
        <v>44509876</v>
      </c>
      <c r="J91" s="108">
        <f t="shared" si="8"/>
        <v>0</v>
      </c>
      <c r="K91" s="107">
        <f t="shared" si="9"/>
        <v>0</v>
      </c>
      <c r="L91" s="109">
        <f t="shared" si="10"/>
        <v>44509876</v>
      </c>
      <c r="M91" s="110">
        <f t="shared" si="11"/>
        <v>3.3932287392198194E-05</v>
      </c>
      <c r="N91" s="33" t="s">
        <v>4892</v>
      </c>
      <c r="O91" s="33">
        <f>+'Categorias-9 feb-Depurado'!Y90</f>
        <v>9331.5043450003668</v>
      </c>
      <c r="P91" s="111">
        <f>+'Categorias-9 feb-Depurado'!AC90</f>
        <v>44908</v>
      </c>
      <c r="Q91" s="111">
        <f>+'Categorias-9 feb-Depurado'!AE90</f>
        <v>44968</v>
      </c>
      <c r="R91" s="112" t="str">
        <f>+'Categorias-9 feb-Depurado'!AB90</f>
        <v>IT</v>
      </c>
    </row>
    <row r="92" spans="2:18" s="1" customFormat="1" ht="14.5" hidden="1">
      <c r="B92" s="57" t="str">
        <f>+'Categorias-9 feb-Depurado'!B91</f>
        <v>ARUS S.A.</v>
      </c>
      <c r="C92" s="30" t="s">
        <v>4900</v>
      </c>
      <c r="D92" s="31">
        <v>5</v>
      </c>
      <c r="E92" s="30" t="str">
        <f>+'Categorias-9 feb-Depurado'!E91</f>
        <v>800042471-8</v>
      </c>
      <c r="F92" s="30" t="str">
        <f>+'Categorias-9 feb-Depurado'!F91</f>
        <v>Calle 46 N° 41 - 69 Bloque A43 Complejo Industrial Amtex, Itagui</v>
      </c>
      <c r="G92" s="30" t="str">
        <f>+'Categorias-9 feb-Depurado'!G91</f>
        <v>MEDELLIN</v>
      </c>
      <c r="H92" s="30" t="str">
        <f>+'Categorias-9 feb-Depurado'!H91</f>
        <v>A116024</v>
      </c>
      <c r="I92" s="107">
        <f>+'Categorias-9 feb-Depurado'!R91</f>
        <v>113726819</v>
      </c>
      <c r="J92" s="108">
        <f t="shared" si="8"/>
        <v>0</v>
      </c>
      <c r="K92" s="107">
        <f t="shared" si="9"/>
        <v>0</v>
      </c>
      <c r="L92" s="109">
        <f t="shared" si="10"/>
        <v>113726819</v>
      </c>
      <c r="M92" s="110">
        <f t="shared" si="11"/>
        <v>8.6700109128780916E-05</v>
      </c>
      <c r="N92" s="33" t="s">
        <v>4892</v>
      </c>
      <c r="O92" s="33">
        <f>+'Categorias-9 feb-Depurado'!Y91</f>
        <v>23842.850194450559</v>
      </c>
      <c r="P92" s="111">
        <f>+'Categorias-9 feb-Depurado'!AC91</f>
        <v>44910</v>
      </c>
      <c r="Q92" s="111">
        <f>+'Categorias-9 feb-Depurado'!AE91</f>
        <v>44970</v>
      </c>
      <c r="R92" s="112" t="str">
        <f>+'Categorias-9 feb-Depurado'!AB91</f>
        <v>IT</v>
      </c>
    </row>
    <row r="93" spans="2:18" s="1" customFormat="1" ht="14.5" hidden="1">
      <c r="B93" s="57" t="str">
        <f>+'Categorias-9 feb-Depurado'!B92</f>
        <v>ARUS S.A.</v>
      </c>
      <c r="C93" s="30" t="s">
        <v>4900</v>
      </c>
      <c r="D93" s="31">
        <v>5</v>
      </c>
      <c r="E93" s="30" t="str">
        <f>+'Categorias-9 feb-Depurado'!E92</f>
        <v>800042471-8</v>
      </c>
      <c r="F93" s="30" t="str">
        <f>+'Categorias-9 feb-Depurado'!F92</f>
        <v>Calle 46 N° 41 - 69 Bloque A43 Complejo Industrial Amtex, Itagui</v>
      </c>
      <c r="G93" s="30" t="str">
        <f>+'Categorias-9 feb-Depurado'!G92</f>
        <v>MEDELLIN</v>
      </c>
      <c r="H93" s="30" t="str">
        <f>+'Categorias-9 feb-Depurado'!H92</f>
        <v>A116023</v>
      </c>
      <c r="I93" s="107">
        <f>+'Categorias-9 feb-Depurado'!R92</f>
        <v>98843314</v>
      </c>
      <c r="J93" s="108">
        <f t="shared" si="8"/>
        <v>0</v>
      </c>
      <c r="K93" s="107">
        <f t="shared" si="9"/>
        <v>0</v>
      </c>
      <c r="L93" s="109">
        <f t="shared" si="10"/>
        <v>98843314</v>
      </c>
      <c r="M93" s="110">
        <f t="shared" si="11"/>
        <v>7.5353607757642086E-05</v>
      </c>
      <c r="N93" s="33" t="s">
        <v>4892</v>
      </c>
      <c r="O93" s="33">
        <f>+'Categorias-9 feb-Depurado'!Y92</f>
        <v>20722.52041468809</v>
      </c>
      <c r="P93" s="111">
        <f>+'Categorias-9 feb-Depurado'!AC92</f>
        <v>44910</v>
      </c>
      <c r="Q93" s="111">
        <f>+'Categorias-9 feb-Depurado'!AE92</f>
        <v>44970</v>
      </c>
      <c r="R93" s="112" t="str">
        <f>+'Categorias-9 feb-Depurado'!AB92</f>
        <v>IT</v>
      </c>
    </row>
    <row r="94" spans="2:18" s="1" customFormat="1" ht="14.5" hidden="1">
      <c r="B94" s="57" t="str">
        <f>+'Categorias-9 feb-Depurado'!B93</f>
        <v>ARUS S.A.</v>
      </c>
      <c r="C94" s="30" t="s">
        <v>4900</v>
      </c>
      <c r="D94" s="31">
        <v>5</v>
      </c>
      <c r="E94" s="30" t="str">
        <f>+'Categorias-9 feb-Depurado'!E93</f>
        <v>800042471-8</v>
      </c>
      <c r="F94" s="30" t="str">
        <f>+'Categorias-9 feb-Depurado'!F93</f>
        <v>Calle 46 N° 41 - 69 Bloque A43 Complejo Industrial Amtex, Itagui</v>
      </c>
      <c r="G94" s="30" t="str">
        <f>+'Categorias-9 feb-Depurado'!G93</f>
        <v>MEDELLIN</v>
      </c>
      <c r="H94" s="30" t="str">
        <f>+'Categorias-9 feb-Depurado'!H93</f>
        <v>A116591</v>
      </c>
      <c r="I94" s="107">
        <f>+'Categorias-9 feb-Depurado'!R93</f>
        <v>40393885</v>
      </c>
      <c r="J94" s="108">
        <f t="shared" si="8"/>
        <v>0</v>
      </c>
      <c r="K94" s="107">
        <f t="shared" si="9"/>
        <v>0</v>
      </c>
      <c r="L94" s="109">
        <f t="shared" si="10"/>
        <v>40393885</v>
      </c>
      <c r="M94" s="110">
        <f t="shared" si="11"/>
        <v>3.079444469149732E-05</v>
      </c>
      <c r="N94" s="33" t="s">
        <v>4892</v>
      </c>
      <c r="O94" s="33">
        <f>+'Categorias-9 feb-Depurado'!Y93</f>
        <v>8468.5860142352485</v>
      </c>
      <c r="P94" s="111">
        <f>+'Categorias-9 feb-Depurado'!AC93</f>
        <v>44938</v>
      </c>
      <c r="Q94" s="111">
        <f>+'Categorias-9 feb-Depurado'!AE93</f>
        <v>44998</v>
      </c>
      <c r="R94" s="112" t="str">
        <f>+'Categorias-9 feb-Depurado'!AB93</f>
        <v>IT</v>
      </c>
    </row>
    <row r="95" spans="2:18" s="1" customFormat="1" ht="14.5" hidden="1">
      <c r="B95" s="57" t="str">
        <f>+'Categorias-9 feb-Depurado'!B94</f>
        <v>ARUS S.A.</v>
      </c>
      <c r="C95" s="30" t="s">
        <v>4900</v>
      </c>
      <c r="D95" s="31">
        <v>5</v>
      </c>
      <c r="E95" s="30" t="str">
        <f>+'Categorias-9 feb-Depurado'!E94</f>
        <v>800042471-8</v>
      </c>
      <c r="F95" s="30" t="str">
        <f>+'Categorias-9 feb-Depurado'!F94</f>
        <v>Calle 46 N° 41 - 69 Bloque A43 Complejo Industrial Amtex, Itagui</v>
      </c>
      <c r="G95" s="30" t="str">
        <f>+'Categorias-9 feb-Depurado'!G94</f>
        <v>MEDELLIN</v>
      </c>
      <c r="H95" s="30" t="str">
        <f>+'Categorias-9 feb-Depurado'!H94</f>
        <v>A116604</v>
      </c>
      <c r="I95" s="107">
        <f>+'Categorias-9 feb-Depurado'!R94</f>
        <v>771120</v>
      </c>
      <c r="J95" s="108">
        <f t="shared" si="8"/>
        <v>0</v>
      </c>
      <c r="K95" s="107">
        <f t="shared" si="9"/>
        <v>0</v>
      </c>
      <c r="L95" s="109">
        <f t="shared" si="10"/>
        <v>771120</v>
      </c>
      <c r="M95" s="110">
        <f t="shared" si="11"/>
        <v>5.8786650975778667E-07</v>
      </c>
      <c r="N95" s="33" t="s">
        <v>4892</v>
      </c>
      <c r="O95" s="33">
        <f>+'Categorias-9 feb-Depurado'!Y94</f>
        <v>161.66546117802446</v>
      </c>
      <c r="P95" s="111">
        <f>+'Categorias-9 feb-Depurado'!AC94</f>
        <v>44942</v>
      </c>
      <c r="Q95" s="111">
        <f>+'Categorias-9 feb-Depurado'!AE94</f>
        <v>45002</v>
      </c>
      <c r="R95" s="112" t="str">
        <f>+'Categorias-9 feb-Depurado'!AB94</f>
        <v>IT</v>
      </c>
    </row>
    <row r="96" spans="2:18" s="1" customFormat="1" ht="14.5" hidden="1">
      <c r="B96" s="57" t="str">
        <f>+'Categorias-9 feb-Depurado'!B95</f>
        <v>ARUS S.A.</v>
      </c>
      <c r="C96" s="30" t="s">
        <v>4900</v>
      </c>
      <c r="D96" s="31">
        <v>5</v>
      </c>
      <c r="E96" s="30" t="str">
        <f>+'Categorias-9 feb-Depurado'!E95</f>
        <v>800042471-8</v>
      </c>
      <c r="F96" s="30" t="str">
        <f>+'Categorias-9 feb-Depurado'!F95</f>
        <v>Calle 46 N° 41 - 69 Bloque A43 Complejo Industrial Amtex, Itagui</v>
      </c>
      <c r="G96" s="30" t="str">
        <f>+'Categorias-9 feb-Depurado'!G95</f>
        <v>MEDELLIN</v>
      </c>
      <c r="H96" s="30" t="str">
        <f>+'Categorias-9 feb-Depurado'!H95</f>
        <v>A116770</v>
      </c>
      <c r="I96" s="107">
        <f>+'Categorias-9 feb-Depurado'!R95</f>
        <v>104234853</v>
      </c>
      <c r="J96" s="108">
        <f t="shared" si="8"/>
        <v>0</v>
      </c>
      <c r="K96" s="107">
        <f t="shared" si="9"/>
        <v>0</v>
      </c>
      <c r="L96" s="109">
        <f t="shared" si="10"/>
        <v>104234853</v>
      </c>
      <c r="M96" s="110">
        <f t="shared" si="11"/>
        <v>7.9463869732630406E-05</v>
      </c>
      <c r="N96" s="33" t="s">
        <v>4892</v>
      </c>
      <c r="O96" s="33">
        <f>+'Categorias-9 feb-Depurado'!Y95</f>
        <v>21852.857637032608</v>
      </c>
      <c r="P96" s="111">
        <f>+'Categorias-9 feb-Depurado'!AC95</f>
        <v>44944</v>
      </c>
      <c r="Q96" s="111">
        <f>+'Categorias-9 feb-Depurado'!AE95</f>
        <v>45004</v>
      </c>
      <c r="R96" s="112" t="str">
        <f>+'Categorias-9 feb-Depurado'!AB95</f>
        <v>IT</v>
      </c>
    </row>
    <row r="97" spans="2:18" s="1" customFormat="1" ht="14.5" hidden="1">
      <c r="B97" s="57" t="str">
        <f>+'Categorias-9 feb-Depurado'!B96</f>
        <v>ARUS S.A.</v>
      </c>
      <c r="C97" s="30" t="s">
        <v>4900</v>
      </c>
      <c r="D97" s="31">
        <v>5</v>
      </c>
      <c r="E97" s="30" t="str">
        <f>+'Categorias-9 feb-Depurado'!E96</f>
        <v>800042471-8</v>
      </c>
      <c r="F97" s="30" t="str">
        <f>+'Categorias-9 feb-Depurado'!F96</f>
        <v>Calle 46 N° 41 - 69 Bloque A43 Complejo Industrial Amtex, Itagui</v>
      </c>
      <c r="G97" s="30" t="str">
        <f>+'Categorias-9 feb-Depurado'!G96</f>
        <v>MEDELLIN</v>
      </c>
      <c r="H97" s="30" t="str">
        <f>+'Categorias-9 feb-Depurado'!H96</f>
        <v>A116782</v>
      </c>
      <c r="I97" s="107">
        <f>+'Categorias-9 feb-Depurado'!R96</f>
        <v>7614952</v>
      </c>
      <c r="J97" s="108">
        <f t="shared" si="8"/>
        <v>0</v>
      </c>
      <c r="K97" s="107">
        <f t="shared" si="9"/>
        <v>0</v>
      </c>
      <c r="L97" s="109">
        <f t="shared" si="10"/>
        <v>7614952</v>
      </c>
      <c r="M97" s="110">
        <f t="shared" si="11"/>
        <v>5.8052900381433203E-06</v>
      </c>
      <c r="N97" s="33" t="s">
        <v>4892</v>
      </c>
      <c r="O97" s="33">
        <f>+'Categorias-9 feb-Depurado'!Y96</f>
        <v>1596.4761994611988</v>
      </c>
      <c r="P97" s="111">
        <f>+'Categorias-9 feb-Depurado'!AC96</f>
        <v>44944</v>
      </c>
      <c r="Q97" s="111">
        <f>+'Categorias-9 feb-Depurado'!AE96</f>
        <v>45004</v>
      </c>
      <c r="R97" s="112" t="str">
        <f>+'Categorias-9 feb-Depurado'!AB96</f>
        <v>IT</v>
      </c>
    </row>
    <row r="98" spans="2:18" s="1" customFormat="1" ht="14.5" hidden="1">
      <c r="B98" s="57" t="str">
        <f>+'Categorias-9 feb-Depurado'!B97</f>
        <v>ARUS S.A.</v>
      </c>
      <c r="C98" s="30" t="s">
        <v>4900</v>
      </c>
      <c r="D98" s="31">
        <v>5</v>
      </c>
      <c r="E98" s="30" t="str">
        <f>+'Categorias-9 feb-Depurado'!E97</f>
        <v>800042471-8</v>
      </c>
      <c r="F98" s="30" t="str">
        <f>+'Categorias-9 feb-Depurado'!F97</f>
        <v>Calle 46 N° 41 - 69 Bloque A43 Complejo Industrial Amtex, Itagui</v>
      </c>
      <c r="G98" s="30" t="str">
        <f>+'Categorias-9 feb-Depurado'!G97</f>
        <v>MEDELLIN</v>
      </c>
      <c r="H98" s="30" t="str">
        <f>+'Categorias-9 feb-Depurado'!H97</f>
        <v>A116771</v>
      </c>
      <c r="I98" s="107">
        <f>+'Categorias-9 feb-Depurado'!R97</f>
        <v>117342594</v>
      </c>
      <c r="J98" s="108">
        <f t="shared" si="8"/>
        <v>0</v>
      </c>
      <c r="K98" s="107">
        <f t="shared" si="9"/>
        <v>0</v>
      </c>
      <c r="L98" s="109">
        <f t="shared" si="10"/>
        <v>117342594</v>
      </c>
      <c r="M98" s="110">
        <f t="shared" si="11"/>
        <v>8.9456610100509642E-05</v>
      </c>
      <c r="N98" s="33" t="s">
        <v>4892</v>
      </c>
      <c r="O98" s="33">
        <f>+'Categorias-9 feb-Depurado'!Y97</f>
        <v>24600.898141450987</v>
      </c>
      <c r="P98" s="111">
        <f>+'Categorias-9 feb-Depurado'!AC97</f>
        <v>44944</v>
      </c>
      <c r="Q98" s="111">
        <f>+'Categorias-9 feb-Depurado'!AE97</f>
        <v>45004</v>
      </c>
      <c r="R98" s="112" t="str">
        <f>+'Categorias-9 feb-Depurado'!AB97</f>
        <v>IT</v>
      </c>
    </row>
    <row r="99" spans="2:18" s="1" customFormat="1" ht="14.5" hidden="1">
      <c r="B99" s="57" t="str">
        <f>+'Categorias-9 feb-Depurado'!B98</f>
        <v>ARUS S.A.</v>
      </c>
      <c r="C99" s="30" t="s">
        <v>4900</v>
      </c>
      <c r="D99" s="31">
        <v>5</v>
      </c>
      <c r="E99" s="30" t="str">
        <f>+'Categorias-9 feb-Depurado'!E98</f>
        <v>800042471-8</v>
      </c>
      <c r="F99" s="30" t="str">
        <f>+'Categorias-9 feb-Depurado'!F98</f>
        <v>Calle 46 N° 41 - 69 Bloque A43 Complejo Industrial Amtex, Itagui</v>
      </c>
      <c r="G99" s="30" t="str">
        <f>+'Categorias-9 feb-Depurado'!G98</f>
        <v>MEDELLIN</v>
      </c>
      <c r="H99" s="30" t="str">
        <f>+'Categorias-9 feb-Depurado'!H98</f>
        <v>A117183</v>
      </c>
      <c r="I99" s="107">
        <f>+'Categorias-9 feb-Depurado'!R98</f>
        <v>40393885</v>
      </c>
      <c r="J99" s="108">
        <f t="shared" si="8"/>
        <v>0</v>
      </c>
      <c r="K99" s="107">
        <f t="shared" si="9"/>
        <v>0</v>
      </c>
      <c r="L99" s="109">
        <f t="shared" si="10"/>
        <v>40393885</v>
      </c>
      <c r="M99" s="110">
        <f t="shared" si="11"/>
        <v>3.079444469149732E-05</v>
      </c>
      <c r="N99" s="33" t="s">
        <v>4892</v>
      </c>
      <c r="O99" s="33">
        <f>+'Categorias-9 feb-Depurado'!Y98</f>
        <v>8468.5860142352485</v>
      </c>
      <c r="P99" s="111">
        <f>+'Categorias-9 feb-Depurado'!AC98</f>
        <v>44963</v>
      </c>
      <c r="Q99" s="111">
        <f>+'Categorias-9 feb-Depurado'!AE98</f>
        <v>45023</v>
      </c>
      <c r="R99" s="112" t="str">
        <f>+'Categorias-9 feb-Depurado'!AB98</f>
        <v>IT</v>
      </c>
    </row>
    <row r="100" spans="2:18" s="1" customFormat="1" ht="14.5" hidden="1">
      <c r="B100" s="57" t="str">
        <f>+'Categorias-9 feb-Depurado'!B99</f>
        <v>ATLANTIC JET SUPPORT, INC.</v>
      </c>
      <c r="C100" s="30" t="s">
        <v>4900</v>
      </c>
      <c r="D100" s="31">
        <v>5</v>
      </c>
      <c r="E100" s="30" t="str">
        <f>+'Categorias-9 feb-Depurado'!E99</f>
        <v>27-4725152</v>
      </c>
      <c r="F100" s="30" t="str">
        <f>+'Categorias-9 feb-Depurado'!F99</f>
        <v>4801 JOHNSON ROAD, STE 11</v>
      </c>
      <c r="G100" s="30" t="str">
        <f>+'Categorias-9 feb-Depurado'!G99</f>
        <v>COCONUT CREEK</v>
      </c>
      <c r="H100" s="30" t="str">
        <f>+'Categorias-9 feb-Depurado'!H99</f>
        <v>FCS1001</v>
      </c>
      <c r="I100" s="107">
        <f>+'Categorias-9 feb-Depurado'!R99</f>
        <v>4918043</v>
      </c>
      <c r="J100" s="108">
        <f t="shared" si="8"/>
        <v>0</v>
      </c>
      <c r="K100" s="107">
        <f t="shared" si="9"/>
        <v>0</v>
      </c>
      <c r="L100" s="109">
        <f t="shared" si="10"/>
        <v>4918043</v>
      </c>
      <c r="M100" s="110">
        <f t="shared" si="11"/>
        <v>3.7492903481283255E-06</v>
      </c>
      <c r="N100" s="33" t="s">
        <v>4892</v>
      </c>
      <c r="O100" s="33">
        <f>+'Categorias-9 feb-Depurado'!Y99</f>
        <v>1050</v>
      </c>
      <c r="P100" s="111">
        <f>+'Categorias-9 feb-Depurado'!AC99</f>
        <v>44946</v>
      </c>
      <c r="Q100" s="111">
        <f>+'Categorias-9 feb-Depurado'!AE99</f>
        <v>45006</v>
      </c>
      <c r="R100" s="112" t="str">
        <f>+'Categorias-9 feb-Depurado'!AB99</f>
        <v>Compras</v>
      </c>
    </row>
    <row r="101" spans="2:18" s="1" customFormat="1" ht="14.5" hidden="1">
      <c r="B101" s="57" t="str">
        <f>+'Categorias-9 feb-Depurado'!B100</f>
        <v>ATLETICO NACIONAL S.A.</v>
      </c>
      <c r="C101" s="30" t="s">
        <v>4900</v>
      </c>
      <c r="D101" s="31">
        <v>5</v>
      </c>
      <c r="E101" s="30" t="str">
        <f>+'Categorias-9 feb-Depurado'!E100</f>
        <v>900464187-4</v>
      </c>
      <c r="F101" s="30" t="str">
        <f>+'Categorias-9 feb-Depurado'!F100</f>
        <v>CALLE 52 No. 47-42 P.32</v>
      </c>
      <c r="G101" s="30" t="str">
        <f>+'Categorias-9 feb-Depurado'!G100</f>
        <v>MEDELLIN</v>
      </c>
      <c r="H101" s="30" t="str">
        <f>+'Categorias-9 feb-Depurado'!H100</f>
        <v>FE715 </v>
      </c>
      <c r="I101" s="107">
        <f>+'Categorias-9 feb-Depurado'!R100</f>
        <v>17985499</v>
      </c>
      <c r="J101" s="108">
        <f t="shared" si="8"/>
        <v>17985499</v>
      </c>
      <c r="K101" s="107">
        <f t="shared" si="9"/>
        <v>2445666.9514390342</v>
      </c>
      <c r="L101" s="109">
        <f t="shared" si="10"/>
        <v>20431165.951439034</v>
      </c>
      <c r="M101" s="110">
        <f t="shared" si="11"/>
        <v>1.5575783559179626E-05</v>
      </c>
      <c r="N101" s="33" t="s">
        <v>4892</v>
      </c>
      <c r="O101" s="33">
        <f>+'Categorias-9 feb-Depurado'!Y100</f>
        <v>3770.6634380536075</v>
      </c>
      <c r="P101" s="111">
        <f>+'Categorias-9 feb-Depurado'!AC100</f>
        <v>44532</v>
      </c>
      <c r="Q101" s="111">
        <f>+'Categorias-9 feb-Depurado'!AE100</f>
        <v>44592</v>
      </c>
      <c r="R101" s="112" t="str">
        <f>+'Categorias-9 feb-Depurado'!AB100</f>
        <v>Publicidad</v>
      </c>
    </row>
    <row r="102" spans="2:18" s="1" customFormat="1" ht="14.5" hidden="1">
      <c r="B102" s="57" t="str">
        <f>+'Categorias-9 feb-Depurado'!B101</f>
        <v>AVANT GARDE RELACIONES PUBLICAS LTDA</v>
      </c>
      <c r="C102" s="30" t="s">
        <v>4900</v>
      </c>
      <c r="D102" s="31">
        <v>5</v>
      </c>
      <c r="E102" s="30" t="e">
        <f>+'Categorias-9 feb-Depurado'!E101</f>
        <v>#N/A</v>
      </c>
      <c r="F102" s="30" t="e">
        <f>+'Categorias-9 feb-Depurado'!F101</f>
        <v>#N/A</v>
      </c>
      <c r="G102" s="30" t="e">
        <f>+'Categorias-9 feb-Depurado'!G101</f>
        <v>#N/A</v>
      </c>
      <c r="H102" s="30" t="str">
        <f>+'Categorias-9 feb-Depurado'!H101</f>
        <v>AGR-139</v>
      </c>
      <c r="I102" s="107">
        <f>+'Categorias-9 feb-Depurado'!R101</f>
        <v>-3739</v>
      </c>
      <c r="J102" s="108">
        <f t="shared" si="8"/>
        <v>-3739</v>
      </c>
      <c r="K102" s="107">
        <f t="shared" si="9"/>
        <v>-205.56664690205602</v>
      </c>
      <c r="L102" s="109">
        <f t="shared" si="10"/>
        <v>-3944.5666469020562</v>
      </c>
      <c r="M102" s="110">
        <f t="shared" si="11"/>
        <v>-3.0071566386830678E-09</v>
      </c>
      <c r="N102" s="33" t="s">
        <v>4892</v>
      </c>
      <c r="O102" s="33">
        <f>+'Categorias-9 feb-Depurado'!Y101</f>
        <v>17552.5</v>
      </c>
      <c r="P102" s="111">
        <f>+'Categorias-9 feb-Depurado'!AC101</f>
        <v>44749</v>
      </c>
      <c r="Q102" s="111">
        <f>+'Categorias-9 feb-Depurado'!AE101</f>
        <v>44809</v>
      </c>
      <c r="R102" s="112" t="str">
        <f>+'Categorias-9 feb-Depurado'!AB101</f>
        <v>Comunicaciones</v>
      </c>
    </row>
    <row r="103" spans="2:18" s="1" customFormat="1" ht="14.5" hidden="1">
      <c r="B103" s="57" t="str">
        <f>+'Categorias-9 feb-Depurado'!B102</f>
        <v>AVENGER FLIGTH GROUP COLOMBIA S.A.S</v>
      </c>
      <c r="C103" s="30" t="s">
        <v>4900</v>
      </c>
      <c r="D103" s="31">
        <v>5</v>
      </c>
      <c r="E103" s="30" t="str">
        <f>+'Categorias-9 feb-Depurado'!E102</f>
        <v>901232508-3</v>
      </c>
      <c r="F103" s="30" t="str">
        <f>+'Categorias-9 feb-Depurado'!F102</f>
        <v>VDA CHCHAFRUTO</v>
      </c>
      <c r="G103" s="30" t="str">
        <f>+'Categorias-9 feb-Depurado'!G102</f>
        <v>RIONEGRO</v>
      </c>
      <c r="H103" s="30">
        <f>+'Categorias-9 feb-Depurado'!H102</f>
        <v>13</v>
      </c>
      <c r="I103" s="107">
        <f>+'Categorias-9 feb-Depurado'!R102</f>
        <v>578</v>
      </c>
      <c r="J103" s="108">
        <f t="shared" si="8"/>
        <v>578</v>
      </c>
      <c r="K103" s="107">
        <f t="shared" si="9"/>
        <v>260.39807195952233</v>
      </c>
      <c r="L103" s="109">
        <f t="shared" si="10"/>
        <v>838.39807195952233</v>
      </c>
      <c r="M103" s="110">
        <f t="shared" si="11"/>
        <v>6.3915622516664342E-10</v>
      </c>
      <c r="N103" s="33" t="s">
        <v>4892</v>
      </c>
      <c r="O103" s="33">
        <f>+'Categorias-9 feb-Depurado'!Y102</f>
        <v>2703.4899999999998</v>
      </c>
      <c r="P103" s="111">
        <f>+'Categorias-9 feb-Depurado'!AC102</f>
        <v>43815</v>
      </c>
      <c r="Q103" s="111">
        <f>+'Categorias-9 feb-Depurado'!AE102</f>
        <v>43875</v>
      </c>
      <c r="R103" s="112" t="str">
        <f>+'Categorias-9 feb-Depurado'!AB102</f>
        <v>Simulador</v>
      </c>
    </row>
    <row r="104" spans="2:18" s="1" customFormat="1" ht="14.5" hidden="1">
      <c r="B104" s="57" t="str">
        <f>+'Categorias-9 feb-Depurado'!B103</f>
        <v>AVENGER FLIGTH GROUP COLOMBIA S.A.S</v>
      </c>
      <c r="C104" s="30" t="s">
        <v>4900</v>
      </c>
      <c r="D104" s="31">
        <v>5</v>
      </c>
      <c r="E104" s="30" t="str">
        <f>+'Categorias-9 feb-Depurado'!E103</f>
        <v>901232508-3</v>
      </c>
      <c r="F104" s="30" t="str">
        <f>+'Categorias-9 feb-Depurado'!F103</f>
        <v>VDA CHCHAFRUTO</v>
      </c>
      <c r="G104" s="30" t="str">
        <f>+'Categorias-9 feb-Depurado'!G103</f>
        <v>RIONEGRO</v>
      </c>
      <c r="H104" s="30">
        <f>+'Categorias-9 feb-Depurado'!H103</f>
        <v>17</v>
      </c>
      <c r="I104" s="107">
        <f>+'Categorias-9 feb-Depurado'!R103</f>
        <v>1524</v>
      </c>
      <c r="J104" s="108">
        <f t="shared" si="8"/>
        <v>1524</v>
      </c>
      <c r="K104" s="107">
        <f t="shared" si="9"/>
        <v>664.09363457502786</v>
      </c>
      <c r="L104" s="109">
        <f t="shared" si="10"/>
        <v>2188.0936345750279</v>
      </c>
      <c r="M104" s="110">
        <f t="shared" si="11"/>
        <v>1.6681021993734458E-09</v>
      </c>
      <c r="N104" s="33" t="s">
        <v>4892</v>
      </c>
      <c r="O104" s="33">
        <f>+'Categorias-9 feb-Depurado'!Y103</f>
        <v>14869.190000000001</v>
      </c>
      <c r="P104" s="111">
        <f>+'Categorias-9 feb-Depurado'!AC103</f>
        <v>43845</v>
      </c>
      <c r="Q104" s="111">
        <f>+'Categorias-9 feb-Depurado'!AE103</f>
        <v>43905</v>
      </c>
      <c r="R104" s="112" t="str">
        <f>+'Categorias-9 feb-Depurado'!AB103</f>
        <v>Simulador</v>
      </c>
    </row>
    <row r="105" spans="2:18" s="1" customFormat="1" ht="14.5" hidden="1">
      <c r="B105" s="57" t="str">
        <f>+'Categorias-9 feb-Depurado'!B104</f>
        <v>AVENGER FLIGTH GROUP COLOMBIA S.A.S</v>
      </c>
      <c r="C105" s="30" t="s">
        <v>4900</v>
      </c>
      <c r="D105" s="31">
        <v>5</v>
      </c>
      <c r="E105" s="30" t="str">
        <f>+'Categorias-9 feb-Depurado'!E104</f>
        <v>901232508-3</v>
      </c>
      <c r="F105" s="30" t="str">
        <f>+'Categorias-9 feb-Depurado'!F104</f>
        <v>VDA CHCHAFRUTO</v>
      </c>
      <c r="G105" s="30" t="str">
        <f>+'Categorias-9 feb-Depurado'!G104</f>
        <v>RIONEGRO</v>
      </c>
      <c r="H105" s="30" t="str">
        <f>+'Categorias-9 feb-Depurado'!H104</f>
        <v>20.</v>
      </c>
      <c r="I105" s="107">
        <f>+'Categorias-9 feb-Depurado'!R104</f>
        <v>-1107</v>
      </c>
      <c r="J105" s="108">
        <f t="shared" si="8"/>
        <v>-1107</v>
      </c>
      <c r="K105" s="107">
        <f t="shared" si="9"/>
        <v>-462.99677560235523</v>
      </c>
      <c r="L105" s="109">
        <f t="shared" si="10"/>
        <v>-1569.9967756023552</v>
      </c>
      <c r="M105" s="110">
        <f t="shared" si="11"/>
        <v>-1.1968935117807028E-09</v>
      </c>
      <c r="N105" s="33" t="s">
        <v>4892</v>
      </c>
      <c r="O105" s="33">
        <f>+'Categorias-9 feb-Depurado'!Y104</f>
        <v>69063.330000000002</v>
      </c>
      <c r="P105" s="111">
        <f>+'Categorias-9 feb-Depurado'!AC104</f>
        <v>43881</v>
      </c>
      <c r="Q105" s="111">
        <f>+'Categorias-9 feb-Depurado'!AE104</f>
        <v>43941</v>
      </c>
      <c r="R105" s="112" t="str">
        <f>+'Categorias-9 feb-Depurado'!AB104</f>
        <v>Simulador</v>
      </c>
    </row>
    <row r="106" spans="2:18" s="1" customFormat="1" ht="14.5" hidden="1">
      <c r="B106" s="57" t="str">
        <f>+'Categorias-9 feb-Depurado'!B105</f>
        <v>AVENGER FLIGTH GROUP COLOMBIA S.A.S</v>
      </c>
      <c r="C106" s="30" t="s">
        <v>4900</v>
      </c>
      <c r="D106" s="31">
        <v>5</v>
      </c>
      <c r="E106" s="30" t="str">
        <f>+'Categorias-9 feb-Depurado'!E105</f>
        <v>901232508-3</v>
      </c>
      <c r="F106" s="30" t="str">
        <f>+'Categorias-9 feb-Depurado'!F105</f>
        <v>VDA CHCHAFRUTO</v>
      </c>
      <c r="G106" s="30" t="str">
        <f>+'Categorias-9 feb-Depurado'!G105</f>
        <v>RIONEGRO</v>
      </c>
      <c r="H106" s="30" t="str">
        <f>+'Categorias-9 feb-Depurado'!H105</f>
        <v>FEC542.</v>
      </c>
      <c r="I106" s="107">
        <f>+'Categorias-9 feb-Depurado'!R105</f>
        <v>-16</v>
      </c>
      <c r="J106" s="108">
        <f t="shared" si="8"/>
        <v>-16</v>
      </c>
      <c r="K106" s="107">
        <f t="shared" si="9"/>
        <v>-3.8128643042540915</v>
      </c>
      <c r="L106" s="109">
        <f t="shared" si="10"/>
        <v>-19.812864304254092</v>
      </c>
      <c r="M106" s="110">
        <f t="shared" si="11"/>
        <v>-1.5104418750449335E-11</v>
      </c>
      <c r="N106" s="33" t="s">
        <v>4892</v>
      </c>
      <c r="O106" s="33">
        <f>+'Categorias-9 feb-Depurado'!Y105</f>
        <v>102199.11</v>
      </c>
      <c r="P106" s="111">
        <f>+'Categorias-9 feb-Depurado'!AC105</f>
        <v>44279</v>
      </c>
      <c r="Q106" s="111">
        <f>+'Categorias-9 feb-Depurado'!AE105</f>
        <v>44339</v>
      </c>
      <c r="R106" s="112" t="str">
        <f>+'Categorias-9 feb-Depurado'!AB105</f>
        <v>Simulador</v>
      </c>
    </row>
    <row r="107" spans="2:18" s="1" customFormat="1" ht="14.5" hidden="1">
      <c r="B107" s="57" t="str">
        <f>+'Categorias-9 feb-Depurado'!B106</f>
        <v>AVENGER FLIGTH GROUP COLOMBIA S.A.S</v>
      </c>
      <c r="C107" s="30" t="s">
        <v>4900</v>
      </c>
      <c r="D107" s="31">
        <v>5</v>
      </c>
      <c r="E107" s="30" t="str">
        <f>+'Categorias-9 feb-Depurado'!E106</f>
        <v>901232508-3</v>
      </c>
      <c r="F107" s="30" t="str">
        <f>+'Categorias-9 feb-Depurado'!F106</f>
        <v>VDA CHCHAFRUTO</v>
      </c>
      <c r="G107" s="30" t="str">
        <f>+'Categorias-9 feb-Depurado'!G106</f>
        <v>RIONEGRO</v>
      </c>
      <c r="H107" s="30" t="str">
        <f>+'Categorias-9 feb-Depurado'!H106</f>
        <v>FEC565 </v>
      </c>
      <c r="I107" s="107">
        <f>+'Categorias-9 feb-Depurado'!R106</f>
        <v>534</v>
      </c>
      <c r="J107" s="108">
        <f t="shared" si="8"/>
        <v>534</v>
      </c>
      <c r="K107" s="107">
        <f t="shared" si="9"/>
        <v>93.435166051986371</v>
      </c>
      <c r="L107" s="109">
        <f t="shared" si="10"/>
        <v>627.43516605198636</v>
      </c>
      <c r="M107" s="110">
        <f t="shared" si="11"/>
        <v>4.7832778447748541E-10</v>
      </c>
      <c r="N107" s="33" t="s">
        <v>4892</v>
      </c>
      <c r="O107" s="33">
        <f>+'Categorias-9 feb-Depurado'!Y106</f>
        <v>129690.2</v>
      </c>
      <c r="P107" s="111">
        <f>+'Categorias-9 feb-Depurado'!AC106</f>
        <v>44433</v>
      </c>
      <c r="Q107" s="111">
        <f>+'Categorias-9 feb-Depurado'!AE106</f>
        <v>44493</v>
      </c>
      <c r="R107" s="112" t="str">
        <f>+'Categorias-9 feb-Depurado'!AB106</f>
        <v>Simulador</v>
      </c>
    </row>
    <row r="108" spans="2:18" s="1" customFormat="1" ht="14.5" hidden="1">
      <c r="B108" s="57" t="str">
        <f>+'Categorias-9 feb-Depurado'!B107</f>
        <v>AVENGER FLIGTH GROUP COLOMBIA S.A.S</v>
      </c>
      <c r="C108" s="30" t="s">
        <v>4900</v>
      </c>
      <c r="D108" s="31">
        <v>5</v>
      </c>
      <c r="E108" s="30" t="str">
        <f>+'Categorias-9 feb-Depurado'!E107</f>
        <v>901232508-3</v>
      </c>
      <c r="F108" s="30" t="str">
        <f>+'Categorias-9 feb-Depurado'!F107</f>
        <v>VDA CHCHAFRUTO</v>
      </c>
      <c r="G108" s="30" t="str">
        <f>+'Categorias-9 feb-Depurado'!G107</f>
        <v>RIONEGRO</v>
      </c>
      <c r="H108" s="30" t="str">
        <f>+'Categorias-9 feb-Depurado'!H107</f>
        <v>FEC636</v>
      </c>
      <c r="I108" s="107">
        <f>+'Categorias-9 feb-Depurado'!R107</f>
        <v>38</v>
      </c>
      <c r="J108" s="108">
        <f t="shared" si="8"/>
        <v>38</v>
      </c>
      <c r="K108" s="107">
        <f t="shared" si="9"/>
        <v>3.5501569294511897</v>
      </c>
      <c r="L108" s="109">
        <f t="shared" si="10"/>
        <v>41.550156929451191</v>
      </c>
      <c r="M108" s="110">
        <f t="shared" si="11"/>
        <v>3.1675933361869467E-11</v>
      </c>
      <c r="N108" s="33" t="s">
        <v>4892</v>
      </c>
      <c r="O108" s="33">
        <f>+'Categorias-9 feb-Depurado'!Y107</f>
        <v>156194.51999999999</v>
      </c>
      <c r="P108" s="111">
        <f>+'Categorias-9 feb-Depurado'!AC107</f>
        <v>44644</v>
      </c>
      <c r="Q108" s="111">
        <f>+'Categorias-9 feb-Depurado'!AE107</f>
        <v>44704</v>
      </c>
      <c r="R108" s="112" t="str">
        <f>+'Categorias-9 feb-Depurado'!AB107</f>
        <v>Simulador</v>
      </c>
    </row>
    <row r="109" spans="2:18" s="1" customFormat="1" ht="14.5" hidden="1">
      <c r="B109" s="57" t="str">
        <f>+'Categorias-9 feb-Depurado'!B108</f>
        <v>AVENGER FLIGTH GROUP COLOMBIA S.A.S</v>
      </c>
      <c r="C109" s="30" t="s">
        <v>4900</v>
      </c>
      <c r="D109" s="31">
        <v>5</v>
      </c>
      <c r="E109" s="30" t="str">
        <f>+'Categorias-9 feb-Depurado'!E108</f>
        <v>901232508-3</v>
      </c>
      <c r="F109" s="30" t="str">
        <f>+'Categorias-9 feb-Depurado'!F108</f>
        <v>VDA CHCHAFRUTO</v>
      </c>
      <c r="G109" s="30" t="str">
        <f>+'Categorias-9 feb-Depurado'!G108</f>
        <v>RIONEGRO</v>
      </c>
      <c r="H109" s="30" t="str">
        <f>+'Categorias-9 feb-Depurado'!H108</f>
        <v>FEC704</v>
      </c>
      <c r="I109" s="107">
        <f>+'Categorias-9 feb-Depurado'!R108</f>
        <v>206706528</v>
      </c>
      <c r="J109" s="108">
        <f t="shared" si="8"/>
        <v>0</v>
      </c>
      <c r="K109" s="107">
        <f t="shared" si="9"/>
        <v>0</v>
      </c>
      <c r="L109" s="109">
        <f t="shared" si="10"/>
        <v>206706528</v>
      </c>
      <c r="M109" s="110">
        <f t="shared" si="11"/>
        <v>0.00015758357345096769</v>
      </c>
      <c r="N109" s="33" t="s">
        <v>4892</v>
      </c>
      <c r="O109" s="33">
        <f>+'Categorias-9 feb-Depurado'!Y108</f>
        <v>49084.360000000001</v>
      </c>
      <c r="P109" s="111">
        <f>+'Categorias-9 feb-Depurado'!AC108</f>
        <v>44914</v>
      </c>
      <c r="Q109" s="111">
        <f>+'Categorias-9 feb-Depurado'!AE108</f>
        <v>44974</v>
      </c>
      <c r="R109" s="112" t="str">
        <f>+'Categorias-9 feb-Depurado'!AB108</f>
        <v>Simulador</v>
      </c>
    </row>
    <row r="110" spans="2:18" s="1" customFormat="1" ht="14.5" hidden="1">
      <c r="B110" s="57" t="str">
        <f>+'Categorias-9 feb-Depurado'!B109</f>
        <v>AVENGER FLIGTH GROUP COLOMBIA S.A.S</v>
      </c>
      <c r="C110" s="30" t="s">
        <v>4900</v>
      </c>
      <c r="D110" s="31">
        <v>5</v>
      </c>
      <c r="E110" s="30" t="str">
        <f>+'Categorias-9 feb-Depurado'!E109</f>
        <v>901232508-3</v>
      </c>
      <c r="F110" s="30" t="str">
        <f>+'Categorias-9 feb-Depurado'!F109</f>
        <v>VDA CHCHAFRUTO</v>
      </c>
      <c r="G110" s="30" t="str">
        <f>+'Categorias-9 feb-Depurado'!G109</f>
        <v>RIONEGRO</v>
      </c>
      <c r="H110" s="30" t="str">
        <f>+'Categorias-9 feb-Depurado'!H109</f>
        <v>FEC707</v>
      </c>
      <c r="I110" s="107">
        <f>+'Categorias-9 feb-Depurado'!R109</f>
        <v>292751194</v>
      </c>
      <c r="J110" s="108">
        <f t="shared" si="8"/>
        <v>0</v>
      </c>
      <c r="K110" s="107">
        <f t="shared" si="9"/>
        <v>0</v>
      </c>
      <c r="L110" s="109">
        <f t="shared" si="10"/>
        <v>292751194</v>
      </c>
      <c r="M110" s="110">
        <f t="shared" si="11"/>
        <v>0.00022318007916304167</v>
      </c>
      <c r="N110" s="33" t="s">
        <v>4892</v>
      </c>
      <c r="O110" s="33">
        <f>+'Categorias-9 feb-Depurado'!Y109</f>
        <v>70991.880000000005</v>
      </c>
      <c r="P110" s="111">
        <f>+'Categorias-9 feb-Depurado'!AC109</f>
        <v>44945</v>
      </c>
      <c r="Q110" s="111">
        <f>+'Categorias-9 feb-Depurado'!AE109</f>
        <v>45005</v>
      </c>
      <c r="R110" s="112" t="str">
        <f>+'Categorias-9 feb-Depurado'!AB109</f>
        <v>Simulador</v>
      </c>
    </row>
    <row r="111" spans="2:18" s="1" customFormat="1" ht="14.5" hidden="1">
      <c r="B111" s="57" t="str">
        <f>+'Categorias-9 feb-Depurado'!B110</f>
        <v>AVIAREPS ARGENTINA SA</v>
      </c>
      <c r="C111" s="30" t="s">
        <v>4900</v>
      </c>
      <c r="D111" s="31">
        <v>5</v>
      </c>
      <c r="E111" s="30" t="str">
        <f>+'Categorias-9 feb-Depurado'!E110</f>
        <v>30711729778</v>
      </c>
      <c r="F111" s="30" t="str">
        <f>+'Categorias-9 feb-Depurado'!F110</f>
        <v>Carlos Pellegrini 1135 piso 10</v>
      </c>
      <c r="G111" s="30" t="str">
        <f>+'Categorias-9 feb-Depurado'!G110</f>
        <v>BUENOS AIRES</v>
      </c>
      <c r="H111" s="30" t="str">
        <f>+'Categorias-9 feb-Depurado'!H110</f>
        <v>001-00111-2022</v>
      </c>
      <c r="I111" s="107">
        <f>+'Categorias-9 feb-Depurado'!R110</f>
        <v>75629041</v>
      </c>
      <c r="J111" s="108">
        <f t="shared" si="8"/>
        <v>75629041</v>
      </c>
      <c r="K111" s="107">
        <f t="shared" si="9"/>
        <v>1747254.999889011</v>
      </c>
      <c r="L111" s="109">
        <f t="shared" si="10"/>
        <v>77376295.999889016</v>
      </c>
      <c r="M111" s="110">
        <f t="shared" si="11"/>
        <v>5.8988138120448365E-05</v>
      </c>
      <c r="N111" s="33" t="s">
        <v>4892</v>
      </c>
      <c r="O111" s="33">
        <f>+'Categorias-9 feb-Depurado'!Y110</f>
        <v>16863.639999999999</v>
      </c>
      <c r="P111" s="111">
        <f>+'Categorias-9 feb-Depurado'!AC110</f>
        <v>44839</v>
      </c>
      <c r="Q111" s="111">
        <f>+'Categorias-9 feb-Depurado'!AE110</f>
        <v>44899</v>
      </c>
      <c r="R111" s="112" t="str">
        <f>+'Categorias-9 feb-Depurado'!AB110</f>
        <v>Ventas</v>
      </c>
    </row>
    <row r="112" spans="2:18" s="1" customFormat="1" ht="14.5" hidden="1">
      <c r="B112" s="57" t="str">
        <f>+'Categorias-9 feb-Depurado'!B111</f>
        <v>AVIAREPS ARGENTINA SA</v>
      </c>
      <c r="C112" s="30" t="s">
        <v>4900</v>
      </c>
      <c r="D112" s="31">
        <v>5</v>
      </c>
      <c r="E112" s="30" t="str">
        <f>+'Categorias-9 feb-Depurado'!E111</f>
        <v>30711729778</v>
      </c>
      <c r="F112" s="30" t="str">
        <f>+'Categorias-9 feb-Depurado'!F111</f>
        <v>Carlos Pellegrini 1135 piso 10</v>
      </c>
      <c r="G112" s="30" t="str">
        <f>+'Categorias-9 feb-Depurado'!G111</f>
        <v>BUENOS AIRES</v>
      </c>
      <c r="H112" s="30" t="str">
        <f>+'Categorias-9 feb-Depurado'!H111</f>
        <v>001-00124-2022</v>
      </c>
      <c r="I112" s="107">
        <f>+'Categorias-9 feb-Depurado'!R111</f>
        <v>73021876</v>
      </c>
      <c r="J112" s="108">
        <f t="shared" si="8"/>
        <v>73021876</v>
      </c>
      <c r="K112" s="107">
        <f t="shared" si="9"/>
        <v>1027777.6874730758</v>
      </c>
      <c r="L112" s="109">
        <f t="shared" si="10"/>
        <v>74049653.687473074</v>
      </c>
      <c r="M112" s="110">
        <f t="shared" si="11"/>
        <v>5.6452058644604744E-05</v>
      </c>
      <c r="N112" s="33" t="s">
        <v>4892</v>
      </c>
      <c r="O112" s="33">
        <f>+'Categorias-9 feb-Depurado'!Y111</f>
        <v>15151.59</v>
      </c>
      <c r="P112" s="111">
        <f>+'Categorias-9 feb-Depurado'!AC111</f>
        <v>44865</v>
      </c>
      <c r="Q112" s="111">
        <f>+'Categorias-9 feb-Depurado'!AE111</f>
        <v>44925</v>
      </c>
      <c r="R112" s="112" t="str">
        <f>+'Categorias-9 feb-Depurado'!AB111</f>
        <v>Ventas</v>
      </c>
    </row>
    <row r="113" spans="2:18" s="1" customFormat="1" ht="14.5" hidden="1">
      <c r="B113" s="57" t="str">
        <f>+'Categorias-9 feb-Depurado'!B112</f>
        <v>AVIAREPS ARGENTINA SA</v>
      </c>
      <c r="C113" s="30" t="s">
        <v>4900</v>
      </c>
      <c r="D113" s="31">
        <v>5</v>
      </c>
      <c r="E113" s="30" t="str">
        <f>+'Categorias-9 feb-Depurado'!E112</f>
        <v>30711729778</v>
      </c>
      <c r="F113" s="30" t="str">
        <f>+'Categorias-9 feb-Depurado'!F112</f>
        <v>Carlos Pellegrini 1135 piso 10</v>
      </c>
      <c r="G113" s="30" t="str">
        <f>+'Categorias-9 feb-Depurado'!G112</f>
        <v>BUENOS AIRES</v>
      </c>
      <c r="H113" s="30" t="str">
        <f>+'Categorias-9 feb-Depurado'!H112</f>
        <v>001-00172-2022</v>
      </c>
      <c r="I113" s="107">
        <f>+'Categorias-9 feb-Depurado'!R112</f>
        <v>70626887</v>
      </c>
      <c r="J113" s="108">
        <f t="shared" si="8"/>
        <v>0</v>
      </c>
      <c r="K113" s="107">
        <f t="shared" si="9"/>
        <v>0</v>
      </c>
      <c r="L113" s="109">
        <f t="shared" si="10"/>
        <v>70626887</v>
      </c>
      <c r="M113" s="110">
        <f t="shared" si="11"/>
        <v>5.3842698355311226E-05</v>
      </c>
      <c r="N113" s="33" t="s">
        <v>4892</v>
      </c>
      <c r="O113" s="33">
        <f>+'Categorias-9 feb-Depurado'!Y112</f>
        <v>14835.68</v>
      </c>
      <c r="P113" s="111">
        <f>+'Categorias-9 feb-Depurado'!AC112</f>
        <v>44918</v>
      </c>
      <c r="Q113" s="111">
        <f>+'Categorias-9 feb-Depurado'!AE112</f>
        <v>44978</v>
      </c>
      <c r="R113" s="112" t="str">
        <f>+'Categorias-9 feb-Depurado'!AB112</f>
        <v>Ventas</v>
      </c>
    </row>
    <row r="114" spans="2:18" s="1" customFormat="1" ht="14.5" hidden="1">
      <c r="B114" s="57" t="str">
        <f>+'Categorias-9 feb-Depurado'!B113</f>
        <v>AVIAREPS ARGENTINA SA</v>
      </c>
      <c r="C114" s="30" t="s">
        <v>4900</v>
      </c>
      <c r="D114" s="31">
        <v>5</v>
      </c>
      <c r="E114" s="30" t="str">
        <f>+'Categorias-9 feb-Depurado'!E113</f>
        <v>30711729778</v>
      </c>
      <c r="F114" s="30" t="str">
        <f>+'Categorias-9 feb-Depurado'!F113</f>
        <v>Carlos Pellegrini 1135 piso 10</v>
      </c>
      <c r="G114" s="30" t="str">
        <f>+'Categorias-9 feb-Depurado'!G113</f>
        <v>BUENOS AIRES</v>
      </c>
      <c r="H114" s="30" t="str">
        <f>+'Categorias-9 feb-Depurado'!H113</f>
        <v>001-00025-2023</v>
      </c>
      <c r="I114" s="107">
        <f>+'Categorias-9 feb-Depurado'!R113</f>
        <v>25355403</v>
      </c>
      <c r="J114" s="108">
        <f t="shared" si="8"/>
        <v>0</v>
      </c>
      <c r="K114" s="107">
        <f t="shared" si="9"/>
        <v>0</v>
      </c>
      <c r="L114" s="109">
        <f t="shared" si="10"/>
        <v>25355403</v>
      </c>
      <c r="M114" s="110">
        <f t="shared" si="11"/>
        <v>1.9329795965753856E-05</v>
      </c>
      <c r="N114" s="33" t="s">
        <v>4892</v>
      </c>
      <c r="O114" s="33">
        <f>+'Categorias-9 feb-Depurado'!Y113</f>
        <v>5189.7600000000002</v>
      </c>
      <c r="P114" s="111">
        <f>+'Categorias-9 feb-Depurado'!AC113</f>
        <v>44936</v>
      </c>
      <c r="Q114" s="111">
        <f>+'Categorias-9 feb-Depurado'!AE113</f>
        <v>44996</v>
      </c>
      <c r="R114" s="112" t="str">
        <f>+'Categorias-9 feb-Depurado'!AB113</f>
        <v>Ventas</v>
      </c>
    </row>
    <row r="115" spans="2:18" s="1" customFormat="1" ht="14.5" hidden="1">
      <c r="B115" s="57" t="str">
        <f>+'Categorias-9 feb-Depurado'!B114</f>
        <v>AVIAREPS ARGENTINA SA</v>
      </c>
      <c r="C115" s="30" t="s">
        <v>4900</v>
      </c>
      <c r="D115" s="31">
        <v>5</v>
      </c>
      <c r="E115" s="30" t="str">
        <f>+'Categorias-9 feb-Depurado'!E114</f>
        <v>30711729778</v>
      </c>
      <c r="F115" s="30" t="str">
        <f>+'Categorias-9 feb-Depurado'!F114</f>
        <v>Carlos Pellegrini 1135 piso 10</v>
      </c>
      <c r="G115" s="30" t="str">
        <f>+'Categorias-9 feb-Depurado'!G114</f>
        <v>BUENOS AIRES</v>
      </c>
      <c r="H115" s="30" t="str">
        <f>+'Categorias-9 feb-Depurado'!H114</f>
        <v>001-00039-2023</v>
      </c>
      <c r="I115" s="107">
        <f>+'Categorias-9 feb-Depurado'!R114</f>
        <v>39780549</v>
      </c>
      <c r="J115" s="108">
        <f t="shared" si="8"/>
        <v>0</v>
      </c>
      <c r="K115" s="107">
        <f t="shared" si="9"/>
        <v>0</v>
      </c>
      <c r="L115" s="109">
        <f t="shared" si="10"/>
        <v>39780549</v>
      </c>
      <c r="M115" s="110">
        <f t="shared" si="11"/>
        <v>3.0326865464361721E-05</v>
      </c>
      <c r="N115" s="33" t="s">
        <v>4892</v>
      </c>
      <c r="O115" s="33">
        <f>+'Categorias-9 feb-Depurado'!Y114</f>
        <v>8340</v>
      </c>
      <c r="P115" s="111">
        <f>+'Categorias-9 feb-Depurado'!AC114</f>
        <v>44966</v>
      </c>
      <c r="Q115" s="111">
        <f>+'Categorias-9 feb-Depurado'!AE114</f>
        <v>45026</v>
      </c>
      <c r="R115" s="112" t="str">
        <f>+'Categorias-9 feb-Depurado'!AB114</f>
        <v>Ventas</v>
      </c>
    </row>
    <row r="116" spans="2:18" s="1" customFormat="1" ht="14.5" hidden="1">
      <c r="B116" s="57" t="str">
        <f>+'Categorias-9 feb-Depurado'!B115</f>
        <v>AYENDA S.A.S.</v>
      </c>
      <c r="C116" s="30" t="s">
        <v>4900</v>
      </c>
      <c r="D116" s="31">
        <v>5</v>
      </c>
      <c r="E116" s="30" t="str">
        <f>+'Categorias-9 feb-Depurado'!E115</f>
        <v>900979801-1</v>
      </c>
      <c r="F116" s="30" t="str">
        <f>+'Categorias-9 feb-Depurado'!F115</f>
        <v>Calle 7D # 43A 99 Torre Almagrán</v>
      </c>
      <c r="G116" s="30" t="str">
        <f>+'Categorias-9 feb-Depurado'!G115</f>
        <v>MEDELLIN</v>
      </c>
      <c r="H116" s="30" t="str">
        <f>+'Categorias-9 feb-Depurado'!H115</f>
        <v>FVA 44440</v>
      </c>
      <c r="I116" s="107">
        <f>+'Categorias-9 feb-Depurado'!R115</f>
        <v>113159</v>
      </c>
      <c r="J116" s="108">
        <f t="shared" si="8"/>
        <v>0</v>
      </c>
      <c r="K116" s="107">
        <f t="shared" si="9"/>
        <v>0</v>
      </c>
      <c r="L116" s="109">
        <f t="shared" si="10"/>
        <v>113159</v>
      </c>
      <c r="M116" s="110">
        <f t="shared" si="11"/>
        <v>8.6267229974169229E-08</v>
      </c>
      <c r="N116" s="33" t="s">
        <v>4892</v>
      </c>
      <c r="O116" s="33">
        <f>+'Categorias-9 feb-Depurado'!Y115</f>
        <v>23.723806828306969</v>
      </c>
      <c r="P116" s="111">
        <f>+'Categorias-9 feb-Depurado'!AC115</f>
        <v>44907</v>
      </c>
      <c r="Q116" s="111">
        <f>+'Categorias-9 feb-Depurado'!AE115</f>
        <v>44967</v>
      </c>
      <c r="R116" s="112" t="str">
        <f>+'Categorias-9 feb-Depurado'!AB115</f>
        <v>Hotel</v>
      </c>
    </row>
    <row r="117" spans="2:18" s="1" customFormat="1" ht="14.5" hidden="1">
      <c r="B117" s="57" t="str">
        <f>+'Categorias-9 feb-Depurado'!B116</f>
        <v>BOEING DISTRIBUTION SERVICES INC</v>
      </c>
      <c r="C117" s="30" t="s">
        <v>4900</v>
      </c>
      <c r="D117" s="31">
        <v>5</v>
      </c>
      <c r="E117" s="30">
        <f>+'Categorias-9 feb-Depurado'!E116</f>
        <v>471639172</v>
      </c>
      <c r="F117" s="30" t="str">
        <f>+'Categorias-9 feb-Depurado'!F116</f>
        <v>3760 W. 108th Street, Miami, FL  33018 USA</v>
      </c>
      <c r="G117" s="30" t="str">
        <f>+'Categorias-9 feb-Depurado'!G116</f>
        <v>ESTADOS UNIDOS</v>
      </c>
      <c r="H117" s="30" t="str">
        <f>+'Categorias-9 feb-Depurado'!H116</f>
        <v>AJ_K90AMV</v>
      </c>
      <c r="I117" s="107">
        <f>+'Categorias-9 feb-Depurado'!R116</f>
        <v>2221268</v>
      </c>
      <c r="J117" s="108">
        <f t="shared" si="8"/>
        <v>2221268</v>
      </c>
      <c r="K117" s="107">
        <f t="shared" si="9"/>
        <v>291746.65432023915</v>
      </c>
      <c r="L117" s="109">
        <f t="shared" si="10"/>
        <v>2513014.6543202391</v>
      </c>
      <c r="M117" s="110">
        <f t="shared" si="11"/>
        <v>1.9158070777640441E-06</v>
      </c>
      <c r="N117" s="33" t="s">
        <v>4892</v>
      </c>
      <c r="O117" s="33">
        <f>+'Categorias-9 feb-Depurado'!Y116</f>
        <v>571.48000000000002</v>
      </c>
      <c r="P117" s="111">
        <f>+'Categorias-9 feb-Depurado'!AC116</f>
        <v>44544</v>
      </c>
      <c r="Q117" s="111">
        <f>+'Categorias-9 feb-Depurado'!AE116</f>
        <v>44604</v>
      </c>
      <c r="R117" s="112" t="str">
        <f>+'Categorias-9 feb-Depurado'!AB116</f>
        <v>Compras</v>
      </c>
    </row>
    <row r="118" spans="2:18" s="1" customFormat="1" ht="14.5" hidden="1">
      <c r="B118" s="57" t="str">
        <f>+'Categorias-9 feb-Depurado'!B117</f>
        <v>BOEING DISTRIBUTION SERVICES INC</v>
      </c>
      <c r="C118" s="30" t="s">
        <v>4900</v>
      </c>
      <c r="D118" s="31">
        <v>5</v>
      </c>
      <c r="E118" s="30">
        <f>+'Categorias-9 feb-Depurado'!E117</f>
        <v>471639172</v>
      </c>
      <c r="F118" s="30" t="str">
        <f>+'Categorias-9 feb-Depurado'!F117</f>
        <v>3760 W. 108th Street, Miami, FL  33018 USA</v>
      </c>
      <c r="G118" s="30" t="str">
        <f>+'Categorias-9 feb-Depurado'!G117</f>
        <v>ESTADOS UNIDOS</v>
      </c>
      <c r="H118" s="30" t="str">
        <f>+'Categorias-9 feb-Depurado'!H117</f>
        <v>KAM3S9</v>
      </c>
      <c r="I118" s="107">
        <f>+'Categorias-9 feb-Depurado'!R117</f>
        <v>2258927</v>
      </c>
      <c r="J118" s="108">
        <f t="shared" si="8"/>
        <v>2258927</v>
      </c>
      <c r="K118" s="107">
        <f t="shared" si="9"/>
        <v>205993.7956100028</v>
      </c>
      <c r="L118" s="109">
        <f t="shared" si="10"/>
        <v>2464920.7956100027</v>
      </c>
      <c r="M118" s="110">
        <f t="shared" si="11"/>
        <v>1.8791425263832333E-06</v>
      </c>
      <c r="N118" s="33" t="s">
        <v>4892</v>
      </c>
      <c r="O118" s="33">
        <f>+'Categorias-9 feb-Depurado'!Y117</f>
        <v>596.70000000000005</v>
      </c>
      <c r="P118" s="111">
        <f>+'Categorias-9 feb-Depurado'!AC117</f>
        <v>44650</v>
      </c>
      <c r="Q118" s="111">
        <f>+'Categorias-9 feb-Depurado'!AE117</f>
        <v>44710</v>
      </c>
      <c r="R118" s="112" t="str">
        <f>+'Categorias-9 feb-Depurado'!AB117</f>
        <v>Compras</v>
      </c>
    </row>
    <row r="119" spans="2:18" s="1" customFormat="1" ht="14.5" hidden="1">
      <c r="B119" s="57" t="str">
        <f>+'Categorias-9 feb-Depurado'!B118</f>
        <v>BOEING DISTRIBUTION SERVICES INC</v>
      </c>
      <c r="C119" s="30" t="s">
        <v>4900</v>
      </c>
      <c r="D119" s="31">
        <v>5</v>
      </c>
      <c r="E119" s="30">
        <f>+'Categorias-9 feb-Depurado'!E118</f>
        <v>471639172</v>
      </c>
      <c r="F119" s="30" t="str">
        <f>+'Categorias-9 feb-Depurado'!F118</f>
        <v>3760 W. 108th Street, Miami, FL  33018 USA</v>
      </c>
      <c r="G119" s="30" t="str">
        <f>+'Categorias-9 feb-Depurado'!G118</f>
        <v>ESTADOS UNIDOS</v>
      </c>
      <c r="H119" s="30" t="str">
        <f>+'Categorias-9 feb-Depurado'!H118</f>
        <v>KAYWA1</v>
      </c>
      <c r="I119" s="107">
        <f>+'Categorias-9 feb-Depurado'!R118</f>
        <v>2250651</v>
      </c>
      <c r="J119" s="108">
        <f t="shared" si="8"/>
        <v>2250651</v>
      </c>
      <c r="K119" s="107">
        <f t="shared" si="9"/>
        <v>197715.78530704716</v>
      </c>
      <c r="L119" s="109">
        <f t="shared" si="10"/>
        <v>2448366.785307047</v>
      </c>
      <c r="M119" s="110">
        <f t="shared" si="11"/>
        <v>1.8665225084102938E-06</v>
      </c>
      <c r="N119" s="33" t="s">
        <v>4892</v>
      </c>
      <c r="O119" s="33">
        <f>+'Categorias-9 feb-Depurado'!Y118</f>
        <v>596.70000000000005</v>
      </c>
      <c r="P119" s="111">
        <f>+'Categorias-9 feb-Depurado'!AC118</f>
        <v>44659</v>
      </c>
      <c r="Q119" s="111">
        <f>+'Categorias-9 feb-Depurado'!AE118</f>
        <v>44719</v>
      </c>
      <c r="R119" s="112" t="str">
        <f>+'Categorias-9 feb-Depurado'!AB118</f>
        <v>Compras</v>
      </c>
    </row>
    <row r="120" spans="2:18" s="1" customFormat="1" ht="14.5" hidden="1">
      <c r="B120" s="57" t="str">
        <f>+'Categorias-9 feb-Depurado'!B119</f>
        <v>BOEING DISTRIBUTION SERVICES INC</v>
      </c>
      <c r="C120" s="30" t="s">
        <v>4900</v>
      </c>
      <c r="D120" s="31">
        <v>5</v>
      </c>
      <c r="E120" s="30">
        <f>+'Categorias-9 feb-Depurado'!E119</f>
        <v>471639172</v>
      </c>
      <c r="F120" s="30" t="str">
        <f>+'Categorias-9 feb-Depurado'!F119</f>
        <v>3760 W. 108th Street, Miami, FL  33018 USA</v>
      </c>
      <c r="G120" s="30" t="str">
        <f>+'Categorias-9 feb-Depurado'!G119</f>
        <v>ESTADOS UNIDOS</v>
      </c>
      <c r="H120" s="30" t="str">
        <f>+'Categorias-9 feb-Depurado'!H119</f>
        <v>KBOX6S</v>
      </c>
      <c r="I120" s="107">
        <f>+'Categorias-9 feb-Depurado'!R119</f>
        <v>938061</v>
      </c>
      <c r="J120" s="108">
        <f t="shared" si="8"/>
        <v>938061</v>
      </c>
      <c r="K120" s="107">
        <f t="shared" si="9"/>
        <v>80669.137899570764</v>
      </c>
      <c r="L120" s="109">
        <f t="shared" si="10"/>
        <v>1018730.1378995707</v>
      </c>
      <c r="M120" s="110">
        <f t="shared" si="11"/>
        <v>7.766331187779974E-07</v>
      </c>
      <c r="N120" s="33" t="s">
        <v>4892</v>
      </c>
      <c r="O120" s="33">
        <f>+'Categorias-9 feb-Depurado'!Y119</f>
        <v>251.03999999999999</v>
      </c>
      <c r="P120" s="111">
        <f>+'Categorias-9 feb-Depurado'!AC119</f>
        <v>44664</v>
      </c>
      <c r="Q120" s="111">
        <f>+'Categorias-9 feb-Depurado'!AE119</f>
        <v>44724</v>
      </c>
      <c r="R120" s="112" t="str">
        <f>+'Categorias-9 feb-Depurado'!AB119</f>
        <v>Compras</v>
      </c>
    </row>
    <row r="121" spans="2:18" s="1" customFormat="1" ht="14.5" hidden="1">
      <c r="B121" s="57" t="str">
        <f>+'Categorias-9 feb-Depurado'!B120</f>
        <v>BOEING DISTRIBUTION SERVICES INC</v>
      </c>
      <c r="C121" s="30" t="s">
        <v>4900</v>
      </c>
      <c r="D121" s="31">
        <v>5</v>
      </c>
      <c r="E121" s="30">
        <f>+'Categorias-9 feb-Depurado'!E120</f>
        <v>471639172</v>
      </c>
      <c r="F121" s="30" t="str">
        <f>+'Categorias-9 feb-Depurado'!F120</f>
        <v>3760 W. 108th Street, Miami, FL  33018 USA</v>
      </c>
      <c r="G121" s="30" t="str">
        <f>+'Categorias-9 feb-Depurado'!G120</f>
        <v>ESTADOS UNIDOS</v>
      </c>
      <c r="H121" s="30">
        <f>+'Categorias-9 feb-Depurado'!H120</f>
        <v>9313760418</v>
      </c>
      <c r="I121" s="107">
        <f>+'Categorias-9 feb-Depurado'!R120</f>
        <v>3489854</v>
      </c>
      <c r="J121" s="108">
        <f t="shared" si="8"/>
        <v>3489854</v>
      </c>
      <c r="K121" s="107">
        <f t="shared" si="9"/>
        <v>300112.16069676558</v>
      </c>
      <c r="L121" s="109">
        <f t="shared" si="10"/>
        <v>3789966.1606967654</v>
      </c>
      <c r="M121" s="110">
        <f t="shared" si="11"/>
        <v>2.8892963209214209E-06</v>
      </c>
      <c r="N121" s="33" t="s">
        <v>4892</v>
      </c>
      <c r="O121" s="33">
        <f>+'Categorias-9 feb-Depurado'!Y120</f>
        <v>933.94000000000005</v>
      </c>
      <c r="P121" s="111">
        <f>+'Categorias-9 feb-Depurado'!AC120</f>
        <v>44664</v>
      </c>
      <c r="Q121" s="111">
        <f>+'Categorias-9 feb-Depurado'!AE120</f>
        <v>44724</v>
      </c>
      <c r="R121" s="112" t="str">
        <f>+'Categorias-9 feb-Depurado'!AB120</f>
        <v>Compras</v>
      </c>
    </row>
    <row r="122" spans="2:18" s="1" customFormat="1" ht="14.5" hidden="1">
      <c r="B122" s="57" t="str">
        <f>+'Categorias-9 feb-Depurado'!B121</f>
        <v>BOEING DISTRIBUTION SERVICES INC</v>
      </c>
      <c r="C122" s="30" t="s">
        <v>4900</v>
      </c>
      <c r="D122" s="31">
        <v>5</v>
      </c>
      <c r="E122" s="30">
        <f>+'Categorias-9 feb-Depurado'!E121</f>
        <v>471639172</v>
      </c>
      <c r="F122" s="30" t="str">
        <f>+'Categorias-9 feb-Depurado'!F121</f>
        <v>3760 W. 108th Street, Miami, FL  33018 USA</v>
      </c>
      <c r="G122" s="30" t="str">
        <f>+'Categorias-9 feb-Depurado'!G121</f>
        <v>ESTADOS UNIDOS</v>
      </c>
      <c r="H122" s="30" t="str">
        <f>+'Categorias-9 feb-Depurado'!H121</f>
        <v>AJ _KBJ585</v>
      </c>
      <c r="I122" s="107">
        <f>+'Categorias-9 feb-Depurado'!R121</f>
        <v>101797</v>
      </c>
      <c r="J122" s="108">
        <f t="shared" si="8"/>
        <v>101797</v>
      </c>
      <c r="K122" s="107">
        <f t="shared" si="9"/>
        <v>7480.1492620195568</v>
      </c>
      <c r="L122" s="109">
        <f t="shared" si="10"/>
        <v>109277.14926201955</v>
      </c>
      <c r="M122" s="110">
        <f t="shared" si="11"/>
        <v>8.3307885067102559E-08</v>
      </c>
      <c r="N122" s="33" t="s">
        <v>4892</v>
      </c>
      <c r="O122" s="33">
        <f>+'Categorias-9 feb-Depurado'!Y121</f>
        <v>25.010000000000002</v>
      </c>
      <c r="P122" s="111">
        <f>+'Categorias-9 feb-Depurado'!AC121</f>
        <v>44698</v>
      </c>
      <c r="Q122" s="111">
        <f>+'Categorias-9 feb-Depurado'!AE121</f>
        <v>44758</v>
      </c>
      <c r="R122" s="112" t="str">
        <f>+'Categorias-9 feb-Depurado'!AB121</f>
        <v>Compras</v>
      </c>
    </row>
    <row r="123" spans="2:18" s="1" customFormat="1" ht="14.5" hidden="1">
      <c r="B123" s="57" t="str">
        <f>+'Categorias-9 feb-Depurado'!B122</f>
        <v>BOEING DISTRIBUTION SERVICES INC</v>
      </c>
      <c r="C123" s="30" t="s">
        <v>4900</v>
      </c>
      <c r="D123" s="31">
        <v>5</v>
      </c>
      <c r="E123" s="30">
        <f>+'Categorias-9 feb-Depurado'!E122</f>
        <v>471639172</v>
      </c>
      <c r="F123" s="30" t="str">
        <f>+'Categorias-9 feb-Depurado'!F122</f>
        <v>3760 W. 108th Street, Miami, FL  33018 USA</v>
      </c>
      <c r="G123" s="30" t="str">
        <f>+'Categorias-9 feb-Depurado'!G122</f>
        <v>ESTADOS UNIDOS</v>
      </c>
      <c r="H123" s="30" t="str">
        <f>+'Categorias-9 feb-Depurado'!H122</f>
        <v>KBM9RS</v>
      </c>
      <c r="I123" s="107">
        <f>+'Categorias-9 feb-Depurado'!R122</f>
        <v>962411</v>
      </c>
      <c r="J123" s="108">
        <f t="shared" si="8"/>
        <v>962411</v>
      </c>
      <c r="K123" s="107">
        <f t="shared" si="9"/>
        <v>70718.95960990504</v>
      </c>
      <c r="L123" s="109">
        <f t="shared" si="10"/>
        <v>1033129.959609905</v>
      </c>
      <c r="M123" s="110">
        <f t="shared" si="11"/>
        <v>7.8761088220001811E-07</v>
      </c>
      <c r="N123" s="33" t="s">
        <v>4892</v>
      </c>
      <c r="O123" s="33">
        <f>+'Categorias-9 feb-Depurado'!Y122</f>
        <v>236.44999999999999</v>
      </c>
      <c r="P123" s="111">
        <f>+'Categorias-9 feb-Depurado'!AC122</f>
        <v>44698</v>
      </c>
      <c r="Q123" s="111">
        <f>+'Categorias-9 feb-Depurado'!AE122</f>
        <v>44758</v>
      </c>
      <c r="R123" s="112" t="str">
        <f>+'Categorias-9 feb-Depurado'!AB122</f>
        <v>Compras</v>
      </c>
    </row>
    <row r="124" spans="2:18" s="1" customFormat="1" ht="14.5" hidden="1">
      <c r="B124" s="57" t="str">
        <f>+'Categorias-9 feb-Depurado'!B123</f>
        <v>BOEING DISTRIBUTION SERVICES INC</v>
      </c>
      <c r="C124" s="30" t="s">
        <v>4900</v>
      </c>
      <c r="D124" s="31">
        <v>5</v>
      </c>
      <c r="E124" s="30">
        <f>+'Categorias-9 feb-Depurado'!E123</f>
        <v>471639172</v>
      </c>
      <c r="F124" s="30" t="str">
        <f>+'Categorias-9 feb-Depurado'!F123</f>
        <v>3760 W. 108th Street, Miami, FL  33018 USA</v>
      </c>
      <c r="G124" s="30" t="str">
        <f>+'Categorias-9 feb-Depurado'!G123</f>
        <v>ESTADOS UNIDOS</v>
      </c>
      <c r="H124" s="30">
        <f>+'Categorias-9 feb-Depurado'!H123</f>
        <v>9313972599</v>
      </c>
      <c r="I124" s="107">
        <f>+'Categorias-9 feb-Depurado'!R123</f>
        <v>950375</v>
      </c>
      <c r="J124" s="108">
        <f t="shared" si="8"/>
        <v>950375</v>
      </c>
      <c r="K124" s="107">
        <f t="shared" si="9"/>
        <v>62902.46283163286</v>
      </c>
      <c r="L124" s="109">
        <f t="shared" si="10"/>
        <v>1013277.4628316328</v>
      </c>
      <c r="M124" s="110">
        <f t="shared" si="11"/>
        <v>7.7247624946967706E-07</v>
      </c>
      <c r="N124" s="33" t="s">
        <v>4892</v>
      </c>
      <c r="O124" s="33">
        <f>+'Categorias-9 feb-Depurado'!Y123</f>
        <v>251.97999999999999</v>
      </c>
      <c r="P124" s="111">
        <f>+'Categorias-9 feb-Depurado'!AC123</f>
        <v>44718</v>
      </c>
      <c r="Q124" s="111">
        <f>+'Categorias-9 feb-Depurado'!AE123</f>
        <v>44778</v>
      </c>
      <c r="R124" s="112" t="str">
        <f>+'Categorias-9 feb-Depurado'!AB123</f>
        <v>Compras</v>
      </c>
    </row>
    <row r="125" spans="2:18" s="1" customFormat="1" ht="14.5" hidden="1">
      <c r="B125" s="57" t="str">
        <f>+'Categorias-9 feb-Depurado'!B124</f>
        <v>BOEING DISTRIBUTION SERVICES INC</v>
      </c>
      <c r="C125" s="30" t="s">
        <v>4900</v>
      </c>
      <c r="D125" s="31">
        <v>5</v>
      </c>
      <c r="E125" s="30">
        <f>+'Categorias-9 feb-Depurado'!E124</f>
        <v>471639172</v>
      </c>
      <c r="F125" s="30" t="str">
        <f>+'Categorias-9 feb-Depurado'!F124</f>
        <v>3760 W. 108th Street, Miami, FL  33018 USA</v>
      </c>
      <c r="G125" s="30" t="str">
        <f>+'Categorias-9 feb-Depurado'!G124</f>
        <v>ESTADOS UNIDOS</v>
      </c>
      <c r="H125" s="30" t="str">
        <f>+'Categorias-9 feb-Depurado'!H124</f>
        <v>AJ_KE8S38</v>
      </c>
      <c r="I125" s="107">
        <f>+'Categorias-9 feb-Depurado'!R124</f>
        <v>103247</v>
      </c>
      <c r="J125" s="108">
        <f t="shared" si="8"/>
        <v>103247</v>
      </c>
      <c r="K125" s="107">
        <f t="shared" si="9"/>
        <v>6048.3722126258581</v>
      </c>
      <c r="L125" s="109">
        <f t="shared" si="10"/>
        <v>109295.37221262587</v>
      </c>
      <c r="M125" s="110">
        <f t="shared" si="11"/>
        <v>8.3321777408593402E-08</v>
      </c>
      <c r="N125" s="33" t="s">
        <v>4892</v>
      </c>
      <c r="O125" s="33">
        <f>+'Categorias-9 feb-Depurado'!Y124</f>
        <v>25</v>
      </c>
      <c r="P125" s="111">
        <f>+'Categorias-9 feb-Depurado'!AC124</f>
        <v>44739</v>
      </c>
      <c r="Q125" s="111">
        <f>+'Categorias-9 feb-Depurado'!AE124</f>
        <v>44799</v>
      </c>
      <c r="R125" s="112" t="str">
        <f>+'Categorias-9 feb-Depurado'!AB124</f>
        <v>Compras</v>
      </c>
    </row>
    <row r="126" spans="2:18" s="1" customFormat="1" ht="14.5" hidden="1">
      <c r="B126" s="57" t="str">
        <f>+'Categorias-9 feb-Depurado'!B125</f>
        <v>BOEING DISTRIBUTION SERVICES INC</v>
      </c>
      <c r="C126" s="30" t="s">
        <v>4900</v>
      </c>
      <c r="D126" s="31">
        <v>5</v>
      </c>
      <c r="E126" s="30">
        <f>+'Categorias-9 feb-Depurado'!E125</f>
        <v>471639172</v>
      </c>
      <c r="F126" s="30" t="str">
        <f>+'Categorias-9 feb-Depurado'!F125</f>
        <v>3760 W. 108th Street, Miami, FL  33018 USA</v>
      </c>
      <c r="G126" s="30" t="str">
        <f>+'Categorias-9 feb-Depurado'!G125</f>
        <v>ESTADOS UNIDOS</v>
      </c>
      <c r="H126" s="30" t="str">
        <f>+'Categorias-9 feb-Depurado'!H125</f>
        <v>AJ_KE9ZNW</v>
      </c>
      <c r="I126" s="107">
        <f>+'Categorias-9 feb-Depurado'!R125</f>
        <v>1032468</v>
      </c>
      <c r="J126" s="108">
        <f t="shared" si="8"/>
        <v>1032468</v>
      </c>
      <c r="K126" s="107">
        <f t="shared" si="9"/>
        <v>60111.08402000468</v>
      </c>
      <c r="L126" s="109">
        <f t="shared" si="10"/>
        <v>1092579.0840200046</v>
      </c>
      <c r="M126" s="110">
        <f t="shared" si="11"/>
        <v>8.329321671817611E-07</v>
      </c>
      <c r="N126" s="33" t="s">
        <v>4892</v>
      </c>
      <c r="O126" s="33">
        <f>+'Categorias-9 feb-Depurado'!Y125</f>
        <v>250</v>
      </c>
      <c r="P126" s="111">
        <f>+'Categorias-9 feb-Depurado'!AC125</f>
        <v>44740</v>
      </c>
      <c r="Q126" s="111">
        <f>+'Categorias-9 feb-Depurado'!AE125</f>
        <v>44800</v>
      </c>
      <c r="R126" s="112" t="str">
        <f>+'Categorias-9 feb-Depurado'!AB125</f>
        <v>Compras</v>
      </c>
    </row>
    <row r="127" spans="2:18" s="1" customFormat="1" ht="14.5" hidden="1">
      <c r="B127" s="57" t="str">
        <f>+'Categorias-9 feb-Depurado'!B126</f>
        <v>BOEING DISTRIBUTION SERVICES INC</v>
      </c>
      <c r="C127" s="30" t="s">
        <v>4900</v>
      </c>
      <c r="D127" s="31">
        <v>5</v>
      </c>
      <c r="E127" s="30">
        <f>+'Categorias-9 feb-Depurado'!E126</f>
        <v>471639172</v>
      </c>
      <c r="F127" s="30" t="str">
        <f>+'Categorias-9 feb-Depurado'!F126</f>
        <v>3760 W. 108th Street, Miami, FL  33018 USA</v>
      </c>
      <c r="G127" s="30" t="str">
        <f>+'Categorias-9 feb-Depurado'!G126</f>
        <v>ESTADOS UNIDOS</v>
      </c>
      <c r="H127" s="30" t="str">
        <f>+'Categorias-9 feb-Depurado'!H126</f>
        <v>KFA0H0</v>
      </c>
      <c r="I127" s="107">
        <f>+'Categorias-9 feb-Depurado'!R126</f>
        <v>1653544</v>
      </c>
      <c r="J127" s="108">
        <f t="shared" si="8"/>
        <v>1653544</v>
      </c>
      <c r="K127" s="107">
        <f t="shared" si="9"/>
        <v>89127.140729572886</v>
      </c>
      <c r="L127" s="109">
        <f t="shared" si="10"/>
        <v>1742671.1407295729</v>
      </c>
      <c r="M127" s="110">
        <f t="shared" si="11"/>
        <v>1.3285325256202856E-06</v>
      </c>
      <c r="N127" s="33" t="s">
        <v>4892</v>
      </c>
      <c r="O127" s="33">
        <f>+'Categorias-9 feb-Depurado'!Y126</f>
        <v>376.81</v>
      </c>
      <c r="P127" s="111">
        <f>+'Categorias-9 feb-Depurado'!AC126</f>
        <v>44752</v>
      </c>
      <c r="Q127" s="111">
        <f>+'Categorias-9 feb-Depurado'!AE126</f>
        <v>44812</v>
      </c>
      <c r="R127" s="112" t="str">
        <f>+'Categorias-9 feb-Depurado'!AB126</f>
        <v>Compras</v>
      </c>
    </row>
    <row r="128" spans="2:18" s="1" customFormat="1" ht="14.5" hidden="1">
      <c r="B128" s="57" t="str">
        <f>+'Categorias-9 feb-Depurado'!B127</f>
        <v>BOEING DISTRIBUTION SERVICES INC</v>
      </c>
      <c r="C128" s="30" t="s">
        <v>4900</v>
      </c>
      <c r="D128" s="31">
        <v>5</v>
      </c>
      <c r="E128" s="30">
        <f>+'Categorias-9 feb-Depurado'!E127</f>
        <v>471639172</v>
      </c>
      <c r="F128" s="30" t="str">
        <f>+'Categorias-9 feb-Depurado'!F127</f>
        <v>3760 W. 108th Street, Miami, FL  33018 USA</v>
      </c>
      <c r="G128" s="30" t="str">
        <f>+'Categorias-9 feb-Depurado'!G127</f>
        <v>ESTADOS UNIDOS</v>
      </c>
      <c r="H128" s="30" t="str">
        <f>+'Categorias-9 feb-Depurado'!H127</f>
        <v>KAYVLK</v>
      </c>
      <c r="I128" s="107">
        <f>+'Categorias-9 feb-Depurado'!R127</f>
        <v>2584397</v>
      </c>
      <c r="J128" s="108">
        <f t="shared" si="8"/>
        <v>2584397</v>
      </c>
      <c r="K128" s="107">
        <f t="shared" si="9"/>
        <v>116186.83863279126</v>
      </c>
      <c r="L128" s="109">
        <f t="shared" si="10"/>
        <v>2700583.8386327913</v>
      </c>
      <c r="M128" s="110">
        <f t="shared" si="11"/>
        <v>2.0588012183905809E-06</v>
      </c>
      <c r="N128" s="33" t="s">
        <v>4892</v>
      </c>
      <c r="O128" s="33">
        <f>+'Categorias-9 feb-Depurado'!Y127</f>
        <v>596.70000000000005</v>
      </c>
      <c r="P128" s="111">
        <f>+'Categorias-9 feb-Depurado'!AC127</f>
        <v>44777</v>
      </c>
      <c r="Q128" s="111">
        <f>+'Categorias-9 feb-Depurado'!AE127</f>
        <v>44837</v>
      </c>
      <c r="R128" s="112" t="str">
        <f>+'Categorias-9 feb-Depurado'!AB127</f>
        <v>Compras</v>
      </c>
    </row>
    <row r="129" spans="2:18" s="1" customFormat="1" ht="14.5" hidden="1">
      <c r="B129" s="57" t="str">
        <f>+'Categorias-9 feb-Depurado'!B128</f>
        <v>BOEING DISTRIBUTION SERVICES INC</v>
      </c>
      <c r="C129" s="30" t="s">
        <v>4900</v>
      </c>
      <c r="D129" s="31">
        <v>5</v>
      </c>
      <c r="E129" s="30">
        <f>+'Categorias-9 feb-Depurado'!E128</f>
        <v>471639172</v>
      </c>
      <c r="F129" s="30" t="str">
        <f>+'Categorias-9 feb-Depurado'!F128</f>
        <v>3760 W. 108th Street, Miami, FL  33018 USA</v>
      </c>
      <c r="G129" s="30" t="str">
        <f>+'Categorias-9 feb-Depurado'!G128</f>
        <v>ESTADOS UNIDOS</v>
      </c>
      <c r="H129" s="30" t="str">
        <f>+'Categorias-9 feb-Depurado'!H128</f>
        <v>AJ_KEYZ14</v>
      </c>
      <c r="I129" s="107">
        <f>+'Categorias-9 feb-Depurado'!R128</f>
        <v>302702</v>
      </c>
      <c r="J129" s="108">
        <f t="shared" si="8"/>
        <v>302702</v>
      </c>
      <c r="K129" s="107">
        <f t="shared" si="9"/>
        <v>13069.897667228877</v>
      </c>
      <c r="L129" s="109">
        <f t="shared" si="10"/>
        <v>315771.89766722888</v>
      </c>
      <c r="M129" s="110">
        <f t="shared" si="11"/>
        <v>2.4073000747124549E-07</v>
      </c>
      <c r="N129" s="33" t="s">
        <v>4892</v>
      </c>
      <c r="O129" s="33">
        <f>+'Categorias-9 feb-Depurado'!Y128</f>
        <v>70.280000000000001</v>
      </c>
      <c r="P129" s="111">
        <f>+'Categorias-9 feb-Depurado'!AC128</f>
        <v>44782</v>
      </c>
      <c r="Q129" s="111">
        <f>+'Categorias-9 feb-Depurado'!AE128</f>
        <v>44842</v>
      </c>
      <c r="R129" s="112" t="str">
        <f>+'Categorias-9 feb-Depurado'!AB128</f>
        <v>Compras</v>
      </c>
    </row>
    <row r="130" spans="2:18" s="1" customFormat="1" ht="14.5" hidden="1">
      <c r="B130" s="57" t="str">
        <f>+'Categorias-9 feb-Depurado'!B129</f>
        <v>BOEING DISTRIBUTION SERVICES INC</v>
      </c>
      <c r="C130" s="30" t="s">
        <v>4900</v>
      </c>
      <c r="D130" s="31">
        <v>5</v>
      </c>
      <c r="E130" s="30">
        <f>+'Categorias-9 feb-Depurado'!E129</f>
        <v>471639172</v>
      </c>
      <c r="F130" s="30" t="str">
        <f>+'Categorias-9 feb-Depurado'!F129</f>
        <v>3760 W. 108th Street, Miami, FL  33018 USA</v>
      </c>
      <c r="G130" s="30" t="str">
        <f>+'Categorias-9 feb-Depurado'!G129</f>
        <v>ESTADOS UNIDOS</v>
      </c>
      <c r="H130" s="30" t="str">
        <f>+'Categorias-9 feb-Depurado'!H129</f>
        <v>KF1NVM</v>
      </c>
      <c r="I130" s="107">
        <f>+'Categorias-9 feb-Depurado'!R129</f>
        <v>5241840</v>
      </c>
      <c r="J130" s="108">
        <f t="shared" si="8"/>
        <v>5241840</v>
      </c>
      <c r="K130" s="107">
        <f t="shared" si="9"/>
        <v>222602.33643878836</v>
      </c>
      <c r="L130" s="109">
        <f t="shared" si="10"/>
        <v>5464442.3364387881</v>
      </c>
      <c r="M130" s="110">
        <f t="shared" si="11"/>
        <v>4.1658401339544501E-06</v>
      </c>
      <c r="N130" s="33" t="s">
        <v>4892</v>
      </c>
      <c r="O130" s="33">
        <f>+'Categorias-9 feb-Depurado'!Y129</f>
        <v>1226.5</v>
      </c>
      <c r="P130" s="111">
        <f>+'Categorias-9 feb-Depurado'!AC129</f>
        <v>44784</v>
      </c>
      <c r="Q130" s="111">
        <f>+'Categorias-9 feb-Depurado'!AE129</f>
        <v>44844</v>
      </c>
      <c r="R130" s="112" t="str">
        <f>+'Categorias-9 feb-Depurado'!AB129</f>
        <v>Compras</v>
      </c>
    </row>
    <row r="131" spans="2:18" s="1" customFormat="1" ht="14.5" hidden="1">
      <c r="B131" s="57" t="str">
        <f>+'Categorias-9 feb-Depurado'!B130</f>
        <v>BOEING DISTRIBUTION SERVICES INC</v>
      </c>
      <c r="C131" s="30" t="s">
        <v>4900</v>
      </c>
      <c r="D131" s="31">
        <v>5</v>
      </c>
      <c r="E131" s="30">
        <f>+'Categorias-9 feb-Depurado'!E130</f>
        <v>471639172</v>
      </c>
      <c r="F131" s="30" t="str">
        <f>+'Categorias-9 feb-Depurado'!F130</f>
        <v>3760 W. 108th Street, Miami, FL  33018 USA</v>
      </c>
      <c r="G131" s="30" t="str">
        <f>+'Categorias-9 feb-Depurado'!G130</f>
        <v>ESTADOS UNIDOS</v>
      </c>
      <c r="H131" s="30" t="str">
        <f>+'Categorias-9 feb-Depurado'!H130</f>
        <v>AJ_KF6JA7</v>
      </c>
      <c r="I131" s="107">
        <f>+'Categorias-9 feb-Depurado'!R130</f>
        <v>1099790</v>
      </c>
      <c r="J131" s="108">
        <f t="shared" si="8"/>
        <v>1099790</v>
      </c>
      <c r="K131" s="107">
        <f t="shared" si="9"/>
        <v>42023.713317233945</v>
      </c>
      <c r="L131" s="109">
        <f t="shared" si="10"/>
        <v>1141813.7133172338</v>
      </c>
      <c r="M131" s="110">
        <f t="shared" si="11"/>
        <v>8.704663897206404E-07</v>
      </c>
      <c r="N131" s="33" t="s">
        <v>4892</v>
      </c>
      <c r="O131" s="33">
        <f>+'Categorias-9 feb-Depurado'!Y130</f>
        <v>250</v>
      </c>
      <c r="P131" s="111">
        <f>+'Categorias-9 feb-Depurado'!AC130</f>
        <v>44796</v>
      </c>
      <c r="Q131" s="111">
        <f>+'Categorias-9 feb-Depurado'!AE130</f>
        <v>44856</v>
      </c>
      <c r="R131" s="112" t="str">
        <f>+'Categorias-9 feb-Depurado'!AB130</f>
        <v>Compras</v>
      </c>
    </row>
    <row r="132" spans="2:18" s="1" customFormat="1" ht="14.5" hidden="1">
      <c r="B132" s="57" t="str">
        <f>+'Categorias-9 feb-Depurado'!B131</f>
        <v>BOEING DISTRIBUTION SERVICES INC</v>
      </c>
      <c r="C132" s="30" t="s">
        <v>4900</v>
      </c>
      <c r="D132" s="31">
        <v>5</v>
      </c>
      <c r="E132" s="30">
        <f>+'Categorias-9 feb-Depurado'!E131</f>
        <v>471639172</v>
      </c>
      <c r="F132" s="30" t="str">
        <f>+'Categorias-9 feb-Depurado'!F131</f>
        <v>3760 W. 108th Street, Miami, FL  33018 USA</v>
      </c>
      <c r="G132" s="30" t="str">
        <f>+'Categorias-9 feb-Depurado'!G131</f>
        <v>ESTADOS UNIDOS</v>
      </c>
      <c r="H132" s="30" t="str">
        <f>+'Categorias-9 feb-Depurado'!H131</f>
        <v>KEF8TK</v>
      </c>
      <c r="I132" s="107">
        <f>+'Categorias-9 feb-Depurado'!R131</f>
        <v>1366191</v>
      </c>
      <c r="J132" s="108">
        <f t="shared" si="8"/>
        <v>1366191</v>
      </c>
      <c r="K132" s="107">
        <f t="shared" si="9"/>
        <v>37292.662490310839</v>
      </c>
      <c r="L132" s="109">
        <f t="shared" si="10"/>
        <v>1403483.6624903108</v>
      </c>
      <c r="M132" s="110">
        <f t="shared" si="11"/>
        <v>1.0699515538051853E-06</v>
      </c>
      <c r="N132" s="33" t="s">
        <v>4892</v>
      </c>
      <c r="O132" s="33">
        <f>+'Categorias-9 feb-Depurado'!Y131</f>
        <v>311.93000000000001</v>
      </c>
      <c r="P132" s="111">
        <f>+'Categorias-9 feb-Depurado'!AC131</f>
        <v>44827</v>
      </c>
      <c r="Q132" s="111">
        <f>+'Categorias-9 feb-Depurado'!AE131</f>
        <v>44887</v>
      </c>
      <c r="R132" s="112" t="str">
        <f>+'Categorias-9 feb-Depurado'!AB131</f>
        <v>Compras</v>
      </c>
    </row>
    <row r="133" spans="2:18" s="1" customFormat="1" ht="14.5" hidden="1">
      <c r="B133" s="57" t="str">
        <f>+'Categorias-9 feb-Depurado'!B132</f>
        <v>BOEING DISTRIBUTION SERVICES INC</v>
      </c>
      <c r="C133" s="30" t="s">
        <v>4900</v>
      </c>
      <c r="D133" s="31">
        <v>5</v>
      </c>
      <c r="E133" s="30">
        <f>+'Categorias-9 feb-Depurado'!E132</f>
        <v>471639172</v>
      </c>
      <c r="F133" s="30" t="str">
        <f>+'Categorias-9 feb-Depurado'!F132</f>
        <v>3760 W. 108th Street, Miami, FL  33018 USA</v>
      </c>
      <c r="G133" s="30" t="str">
        <f>+'Categorias-9 feb-Depurado'!G132</f>
        <v>ESTADOS UNIDOS</v>
      </c>
      <c r="H133" s="30" t="str">
        <f>+'Categorias-9 feb-Depurado'!H132</f>
        <v>KAZKOR</v>
      </c>
      <c r="I133" s="107">
        <f>+'Categorias-9 feb-Depurado'!R132</f>
        <v>3018121</v>
      </c>
      <c r="J133" s="108">
        <f t="shared" si="8"/>
        <v>3018121</v>
      </c>
      <c r="K133" s="107">
        <f t="shared" si="9"/>
        <v>70780.359556287774</v>
      </c>
      <c r="L133" s="109">
        <f t="shared" si="10"/>
        <v>3088901.359556288</v>
      </c>
      <c r="M133" s="110">
        <f t="shared" si="11"/>
        <v>2.3548366807091465E-06</v>
      </c>
      <c r="N133" s="33" t="s">
        <v>4892</v>
      </c>
      <c r="O133" s="33">
        <f>+'Categorias-9 feb-Depurado'!Y132</f>
        <v>596.70000000000005</v>
      </c>
      <c r="P133" s="111">
        <f>+'Categorias-9 feb-Depurado'!AC132</f>
        <v>44838</v>
      </c>
      <c r="Q133" s="111">
        <f>+'Categorias-9 feb-Depurado'!AE132</f>
        <v>44898</v>
      </c>
      <c r="R133" s="112" t="str">
        <f>+'Categorias-9 feb-Depurado'!AB132</f>
        <v>Compras</v>
      </c>
    </row>
    <row r="134" spans="2:18" s="1" customFormat="1" ht="14.5" hidden="1">
      <c r="B134" s="57" t="str">
        <f>+'Categorias-9 feb-Depurado'!B133</f>
        <v>BOEING DISTRIBUTION SERVICES INC</v>
      </c>
      <c r="C134" s="30" t="s">
        <v>4900</v>
      </c>
      <c r="D134" s="31">
        <v>5</v>
      </c>
      <c r="E134" s="30">
        <f>+'Categorias-9 feb-Depurado'!E133</f>
        <v>471639172</v>
      </c>
      <c r="F134" s="30" t="str">
        <f>+'Categorias-9 feb-Depurado'!F133</f>
        <v>3760 W. 108th Street, Miami, FL  33018 USA</v>
      </c>
      <c r="G134" s="30" t="str">
        <f>+'Categorias-9 feb-Depurado'!G133</f>
        <v>ESTADOS UNIDOS</v>
      </c>
      <c r="H134" s="30" t="str">
        <f>+'Categorias-9 feb-Depurado'!H133</f>
        <v>KFZWW1</v>
      </c>
      <c r="I134" s="107">
        <f>+'Categorias-9 feb-Depurado'!R133</f>
        <v>183553</v>
      </c>
      <c r="J134" s="108">
        <f t="shared" si="8"/>
        <v>183553</v>
      </c>
      <c r="K134" s="107">
        <f t="shared" si="9"/>
        <v>2964.6057540936099</v>
      </c>
      <c r="L134" s="109">
        <f t="shared" si="10"/>
        <v>186517.60575409362</v>
      </c>
      <c r="M134" s="110">
        <f t="shared" si="11"/>
        <v>1.4219246537897848E-07</v>
      </c>
      <c r="N134" s="33" t="s">
        <v>4892</v>
      </c>
      <c r="O134" s="33">
        <f>+'Categorias-9 feb-Depurado'!Y133</f>
        <v>36.939999999999998</v>
      </c>
      <c r="P134" s="111">
        <f>+'Categorias-9 feb-Depurado'!AC133</f>
        <v>44859</v>
      </c>
      <c r="Q134" s="111">
        <f>+'Categorias-9 feb-Depurado'!AE133</f>
        <v>44919</v>
      </c>
      <c r="R134" s="112" t="str">
        <f>+'Categorias-9 feb-Depurado'!AB133</f>
        <v>Compras</v>
      </c>
    </row>
    <row r="135" spans="2:18" s="1" customFormat="1" ht="14.5" hidden="1">
      <c r="B135" s="57" t="str">
        <f>+'Categorias-9 feb-Depurado'!B134</f>
        <v>BOEING DISTRIBUTION SERVICES INC</v>
      </c>
      <c r="C135" s="30" t="s">
        <v>4900</v>
      </c>
      <c r="D135" s="31">
        <v>5</v>
      </c>
      <c r="E135" s="30">
        <f>+'Categorias-9 feb-Depurado'!E134</f>
        <v>471639172</v>
      </c>
      <c r="F135" s="30" t="str">
        <f>+'Categorias-9 feb-Depurado'!F134</f>
        <v>3760 W. 108th Street, Miami, FL  33018 USA</v>
      </c>
      <c r="G135" s="30" t="str">
        <f>+'Categorias-9 feb-Depurado'!G134</f>
        <v>ESTADOS UNIDOS</v>
      </c>
      <c r="H135" s="30" t="str">
        <f>+'Categorias-9 feb-Depurado'!H134</f>
        <v>KEA3P8</v>
      </c>
      <c r="I135" s="107">
        <f>+'Categorias-9 feb-Depurado'!R134</f>
        <v>2144524</v>
      </c>
      <c r="J135" s="108">
        <f t="shared" si="8"/>
        <v>2144524</v>
      </c>
      <c r="K135" s="107">
        <f t="shared" si="9"/>
        <v>33893.945307629125</v>
      </c>
      <c r="L135" s="109">
        <f t="shared" si="10"/>
        <v>2178417.9453076292</v>
      </c>
      <c r="M135" s="110">
        <f t="shared" si="11"/>
        <v>1.6607258977872767E-06</v>
      </c>
      <c r="N135" s="33" t="s">
        <v>4892</v>
      </c>
      <c r="O135" s="33">
        <f>+'Categorias-9 feb-Depurado'!Y134</f>
        <v>433.39999999999998</v>
      </c>
      <c r="P135" s="111">
        <f>+'Categorias-9 feb-Depurado'!AC134</f>
        <v>44860</v>
      </c>
      <c r="Q135" s="111">
        <f>+'Categorias-9 feb-Depurado'!AE134</f>
        <v>44920</v>
      </c>
      <c r="R135" s="112" t="str">
        <f>+'Categorias-9 feb-Depurado'!AB134</f>
        <v>Compras</v>
      </c>
    </row>
    <row r="136" spans="2:18" s="1" customFormat="1" ht="14.5" hidden="1">
      <c r="B136" s="57" t="str">
        <f>+'Categorias-9 feb-Depurado'!B135</f>
        <v>BOEING DISTRIBUTION SERVICES INC</v>
      </c>
      <c r="C136" s="30" t="s">
        <v>4900</v>
      </c>
      <c r="D136" s="31">
        <v>5</v>
      </c>
      <c r="E136" s="30">
        <f>+'Categorias-9 feb-Depurado'!E135</f>
        <v>471639172</v>
      </c>
      <c r="F136" s="30" t="str">
        <f>+'Categorias-9 feb-Depurado'!F135</f>
        <v>3760 W. 108th Street, Miami, FL  33018 USA</v>
      </c>
      <c r="G136" s="30" t="str">
        <f>+'Categorias-9 feb-Depurado'!G135</f>
        <v>ESTADOS UNIDOS</v>
      </c>
      <c r="H136" s="30" t="str">
        <f>+'Categorias-9 feb-Depurado'!H135</f>
        <v>K88WHV</v>
      </c>
      <c r="I136" s="107">
        <f>+'Categorias-9 feb-Depurado'!R135</f>
        <v>1407898</v>
      </c>
      <c r="J136" s="108">
        <f t="shared" si="8"/>
        <v>1407898</v>
      </c>
      <c r="K136" s="107">
        <f t="shared" si="9"/>
        <v>19329.442588595524</v>
      </c>
      <c r="L136" s="109">
        <f t="shared" si="10"/>
        <v>1427227.4425885954</v>
      </c>
      <c r="M136" s="110">
        <f t="shared" si="11"/>
        <v>1.0880527224103763E-06</v>
      </c>
      <c r="N136" s="33" t="s">
        <v>4892</v>
      </c>
      <c r="O136" s="33">
        <f>+'Categorias-9 feb-Depurado'!Y135</f>
        <v>287.39999999999998</v>
      </c>
      <c r="P136" s="111">
        <f>+'Categorias-9 feb-Depurado'!AC135</f>
        <v>44866</v>
      </c>
      <c r="Q136" s="111">
        <f>+'Categorias-9 feb-Depurado'!AE135</f>
        <v>44926</v>
      </c>
      <c r="R136" s="112" t="str">
        <f>+'Categorias-9 feb-Depurado'!AB135</f>
        <v>Compras</v>
      </c>
    </row>
    <row r="137" spans="2:18" s="1" customFormat="1" ht="14.5" hidden="1">
      <c r="B137" s="57" t="str">
        <f>+'Categorias-9 feb-Depurado'!B136</f>
        <v>BOEING DISTRIBUTION SERVICES INC</v>
      </c>
      <c r="C137" s="30" t="s">
        <v>4900</v>
      </c>
      <c r="D137" s="31">
        <v>5</v>
      </c>
      <c r="E137" s="30">
        <f>+'Categorias-9 feb-Depurado'!E136</f>
        <v>471639172</v>
      </c>
      <c r="F137" s="30" t="str">
        <f>+'Categorias-9 feb-Depurado'!F136</f>
        <v>3760 W. 108th Street, Miami, FL  33018 USA</v>
      </c>
      <c r="G137" s="30" t="str">
        <f>+'Categorias-9 feb-Depurado'!G136</f>
        <v>ESTADOS UNIDOS</v>
      </c>
      <c r="H137" s="30" t="str">
        <f>+'Categorias-9 feb-Depurado'!H136</f>
        <v>KHAH0T</v>
      </c>
      <c r="I137" s="107">
        <f>+'Categorias-9 feb-Depurado'!R136</f>
        <v>2971018</v>
      </c>
      <c r="J137" s="108">
        <f t="shared" si="8"/>
        <v>2971018</v>
      </c>
      <c r="K137" s="107">
        <f t="shared" si="9"/>
        <v>39763.430571982833</v>
      </c>
      <c r="L137" s="109">
        <f t="shared" si="10"/>
        <v>3010781.4305719826</v>
      </c>
      <c r="M137" s="110">
        <f t="shared" si="11"/>
        <v>2.2952816309185436E-06</v>
      </c>
      <c r="N137" s="33" t="s">
        <v>4892</v>
      </c>
      <c r="O137" s="33">
        <f>+'Categorias-9 feb-Depurado'!Y136</f>
        <v>597.12</v>
      </c>
      <c r="P137" s="111">
        <f>+'Categorias-9 feb-Depurado'!AC136</f>
        <v>44867</v>
      </c>
      <c r="Q137" s="111">
        <f>+'Categorias-9 feb-Depurado'!AE136</f>
        <v>44927</v>
      </c>
      <c r="R137" s="112" t="str">
        <f>+'Categorias-9 feb-Depurado'!AB136</f>
        <v>Compras</v>
      </c>
    </row>
    <row r="138" spans="2:18" s="1" customFormat="1" ht="14.5" hidden="1">
      <c r="B138" s="57" t="str">
        <f>+'Categorias-9 feb-Depurado'!B137</f>
        <v>BOEING DISTRIBUTION SERVICES INC</v>
      </c>
      <c r="C138" s="30" t="s">
        <v>4900</v>
      </c>
      <c r="D138" s="31">
        <v>5</v>
      </c>
      <c r="E138" s="30">
        <f>+'Categorias-9 feb-Depurado'!E137</f>
        <v>471639172</v>
      </c>
      <c r="F138" s="30" t="str">
        <f>+'Categorias-9 feb-Depurado'!F137</f>
        <v>3760 W. 108th Street, Miami, FL  33018 USA</v>
      </c>
      <c r="G138" s="30" t="str">
        <f>+'Categorias-9 feb-Depurado'!G137</f>
        <v>ESTADOS UNIDOS</v>
      </c>
      <c r="H138" s="30" t="str">
        <f>+'Categorias-9 feb-Depurado'!H137</f>
        <v>KHABHR</v>
      </c>
      <c r="I138" s="107">
        <f>+'Categorias-9 feb-Depurado'!R137</f>
        <v>235793</v>
      </c>
      <c r="J138" s="108">
        <f t="shared" si="8"/>
        <v>235793</v>
      </c>
      <c r="K138" s="107">
        <f t="shared" si="9"/>
        <v>3155.7999934229774</v>
      </c>
      <c r="L138" s="109">
        <f t="shared" si="10"/>
        <v>238948.79999342299</v>
      </c>
      <c r="M138" s="110">
        <f t="shared" si="11"/>
        <v>1.8216360237439698E-07</v>
      </c>
      <c r="N138" s="33" t="s">
        <v>4892</v>
      </c>
      <c r="O138" s="33">
        <f>+'Categorias-9 feb-Depurado'!Y137</f>
        <v>47.390000000000001</v>
      </c>
      <c r="P138" s="111">
        <f>+'Categorias-9 feb-Depurado'!AC137</f>
        <v>44867</v>
      </c>
      <c r="Q138" s="111">
        <f>+'Categorias-9 feb-Depurado'!AE137</f>
        <v>44927</v>
      </c>
      <c r="R138" s="112" t="str">
        <f>+'Categorias-9 feb-Depurado'!AB137</f>
        <v>Compras</v>
      </c>
    </row>
    <row r="139" spans="2:18" s="1" customFormat="1" ht="14.5" hidden="1">
      <c r="B139" s="57" t="str">
        <f>+'Categorias-9 feb-Depurado'!B138</f>
        <v>BOEING DISTRIBUTION SERVICES INC</v>
      </c>
      <c r="C139" s="30" t="s">
        <v>4900</v>
      </c>
      <c r="D139" s="31">
        <v>5</v>
      </c>
      <c r="E139" s="30">
        <f>+'Categorias-9 feb-Depurado'!E138</f>
        <v>471639172</v>
      </c>
      <c r="F139" s="30" t="str">
        <f>+'Categorias-9 feb-Depurado'!F138</f>
        <v>3760 W. 108th Street, Miami, FL  33018 USA</v>
      </c>
      <c r="G139" s="30" t="str">
        <f>+'Categorias-9 feb-Depurado'!G138</f>
        <v>ESTADOS UNIDOS</v>
      </c>
      <c r="H139" s="30" t="str">
        <f>+'Categorias-9 feb-Depurado'!H138</f>
        <v>K844WN</v>
      </c>
      <c r="I139" s="107">
        <f>+'Categorias-9 feb-Depurado'!R138</f>
        <v>694145</v>
      </c>
      <c r="J139" s="108">
        <f t="shared" si="8"/>
        <v>694145</v>
      </c>
      <c r="K139" s="107">
        <f t="shared" si="9"/>
        <v>8331.7355647879813</v>
      </c>
      <c r="L139" s="109">
        <f t="shared" si="10"/>
        <v>702476.73556478799</v>
      </c>
      <c r="M139" s="110">
        <f t="shared" si="11"/>
        <v>5.3553603423917876E-07</v>
      </c>
      <c r="N139" s="33" t="s">
        <v>4892</v>
      </c>
      <c r="O139" s="33">
        <f>+'Categorias-9 feb-Depurado'!Y138</f>
        <v>137.15000000000001</v>
      </c>
      <c r="P139" s="111">
        <f>+'Categorias-9 feb-Depurado'!AC138</f>
        <v>44871</v>
      </c>
      <c r="Q139" s="111">
        <f>+'Categorias-9 feb-Depurado'!AE138</f>
        <v>44931</v>
      </c>
      <c r="R139" s="112" t="str">
        <f>+'Categorias-9 feb-Depurado'!AB138</f>
        <v>Compras</v>
      </c>
    </row>
    <row r="140" spans="2:18" s="1" customFormat="1" ht="14.5" hidden="1">
      <c r="B140" s="57" t="str">
        <f>+'Categorias-9 feb-Depurado'!B139</f>
        <v>BOEING DISTRIBUTION SERVICES INC</v>
      </c>
      <c r="C140" s="30" t="s">
        <v>4900</v>
      </c>
      <c r="D140" s="31">
        <v>5</v>
      </c>
      <c r="E140" s="30">
        <f>+'Categorias-9 feb-Depurado'!E139</f>
        <v>471639172</v>
      </c>
      <c r="F140" s="30" t="str">
        <f>+'Categorias-9 feb-Depurado'!F139</f>
        <v>3760 W. 108th Street, Miami, FL  33018 USA</v>
      </c>
      <c r="G140" s="30" t="str">
        <f>+'Categorias-9 feb-Depurado'!G139</f>
        <v>ESTADOS UNIDOS</v>
      </c>
      <c r="H140" s="30" t="str">
        <f>+'Categorias-9 feb-Depurado'!H139</f>
        <v>KHH2E3</v>
      </c>
      <c r="I140" s="107">
        <f>+'Categorias-9 feb-Depurado'!R139</f>
        <v>185240</v>
      </c>
      <c r="J140" s="108">
        <f t="shared" si="8"/>
        <v>185240</v>
      </c>
      <c r="K140" s="107">
        <f t="shared" si="9"/>
        <v>2159.5176251939215</v>
      </c>
      <c r="L140" s="109">
        <f t="shared" si="10"/>
        <v>187399.51762519393</v>
      </c>
      <c r="M140" s="110">
        <f t="shared" si="11"/>
        <v>1.4286479452823889E-07</v>
      </c>
      <c r="N140" s="33" t="s">
        <v>4892</v>
      </c>
      <c r="O140" s="33">
        <f>+'Categorias-9 feb-Depurado'!Y139</f>
        <v>36.600000000000001</v>
      </c>
      <c r="P140" s="111">
        <f>+'Categorias-9 feb-Depurado'!AC139</f>
        <v>44872</v>
      </c>
      <c r="Q140" s="111">
        <f>+'Categorias-9 feb-Depurado'!AE139</f>
        <v>44932</v>
      </c>
      <c r="R140" s="112" t="str">
        <f>+'Categorias-9 feb-Depurado'!AB139</f>
        <v>Compras</v>
      </c>
    </row>
    <row r="141" spans="2:18" s="1" customFormat="1" ht="14.5" hidden="1">
      <c r="B141" s="57" t="str">
        <f>+'Categorias-9 feb-Depurado'!B140</f>
        <v>BOEING DISTRIBUTION SERVICES INC</v>
      </c>
      <c r="C141" s="30" t="s">
        <v>4900</v>
      </c>
      <c r="D141" s="31">
        <v>5</v>
      </c>
      <c r="E141" s="30">
        <f>+'Categorias-9 feb-Depurado'!E140</f>
        <v>471639172</v>
      </c>
      <c r="F141" s="30" t="str">
        <f>+'Categorias-9 feb-Depurado'!F140</f>
        <v>3760 W. 108th Street, Miami, FL  33018 USA</v>
      </c>
      <c r="G141" s="30" t="str">
        <f>+'Categorias-9 feb-Depurado'!G140</f>
        <v>ESTADOS UNIDOS</v>
      </c>
      <c r="H141" s="30" t="str">
        <f>+'Categorias-9 feb-Depurado'!H140</f>
        <v>KHBFS5</v>
      </c>
      <c r="I141" s="107">
        <f>+'Categorias-9 feb-Depurado'!R140</f>
        <v>6757323</v>
      </c>
      <c r="J141" s="108">
        <f t="shared" si="8"/>
        <v>6757323</v>
      </c>
      <c r="K141" s="107">
        <f t="shared" si="9"/>
        <v>78776.495992378885</v>
      </c>
      <c r="L141" s="109">
        <f t="shared" si="10"/>
        <v>6836099.4959923793</v>
      </c>
      <c r="M141" s="110">
        <f t="shared" si="11"/>
        <v>5.2115286220899531E-06</v>
      </c>
      <c r="N141" s="33" t="s">
        <v>4892</v>
      </c>
      <c r="O141" s="33">
        <f>+'Categorias-9 feb-Depurado'!Y140</f>
        <v>1335.1199999999999</v>
      </c>
      <c r="P141" s="111">
        <f>+'Categorias-9 feb-Depurado'!AC140</f>
        <v>44872</v>
      </c>
      <c r="Q141" s="111">
        <f>+'Categorias-9 feb-Depurado'!AE140</f>
        <v>44932</v>
      </c>
      <c r="R141" s="112" t="str">
        <f>+'Categorias-9 feb-Depurado'!AB140</f>
        <v>Compras</v>
      </c>
    </row>
    <row r="142" spans="2:18" s="1" customFormat="1" ht="14.5" hidden="1">
      <c r="B142" s="57" t="str">
        <f>+'Categorias-9 feb-Depurado'!B141</f>
        <v>BOEING DISTRIBUTION SERVICES INC</v>
      </c>
      <c r="C142" s="30" t="s">
        <v>4900</v>
      </c>
      <c r="D142" s="31">
        <v>5</v>
      </c>
      <c r="E142" s="30">
        <f>+'Categorias-9 feb-Depurado'!E141</f>
        <v>471639172</v>
      </c>
      <c r="F142" s="30" t="str">
        <f>+'Categorias-9 feb-Depurado'!F141</f>
        <v>3760 W. 108th Street, Miami, FL  33018 USA</v>
      </c>
      <c r="G142" s="30" t="str">
        <f>+'Categorias-9 feb-Depurado'!G141</f>
        <v>ESTADOS UNIDOS</v>
      </c>
      <c r="H142" s="30" t="str">
        <f>+'Categorias-9 feb-Depurado'!H141</f>
        <v>KHK5LN</v>
      </c>
      <c r="I142" s="107">
        <f>+'Categorias-9 feb-Depurado'!R141</f>
        <v>1692958</v>
      </c>
      <c r="J142" s="108">
        <f t="shared" si="8"/>
        <v>1692958</v>
      </c>
      <c r="K142" s="107">
        <f t="shared" si="9"/>
        <v>18569.101854899749</v>
      </c>
      <c r="L142" s="109">
        <f t="shared" si="10"/>
        <v>1711527.1018548997</v>
      </c>
      <c r="M142" s="110">
        <f t="shared" si="11"/>
        <v>1.3047897392407144E-06</v>
      </c>
      <c r="N142" s="33" t="s">
        <v>4892</v>
      </c>
      <c r="O142" s="33">
        <f>+'Categorias-9 feb-Depurado'!Y141</f>
        <v>337.69999999999999</v>
      </c>
      <c r="P142" s="111">
        <f>+'Categorias-9 feb-Depurado'!AC141</f>
        <v>44874</v>
      </c>
      <c r="Q142" s="111">
        <f>+'Categorias-9 feb-Depurado'!AE141</f>
        <v>44934</v>
      </c>
      <c r="R142" s="112" t="str">
        <f>+'Categorias-9 feb-Depurado'!AB141</f>
        <v>Compras</v>
      </c>
    </row>
    <row r="143" spans="2:18" s="1" customFormat="1" ht="14.5" hidden="1">
      <c r="B143" s="57" t="str">
        <f>+'Categorias-9 feb-Depurado'!B142</f>
        <v>BOEING DISTRIBUTION SERVICES INC</v>
      </c>
      <c r="C143" s="30" t="s">
        <v>4900</v>
      </c>
      <c r="D143" s="31">
        <v>5</v>
      </c>
      <c r="E143" s="30">
        <f>+'Categorias-9 feb-Depurado'!E142</f>
        <v>471639172</v>
      </c>
      <c r="F143" s="30" t="str">
        <f>+'Categorias-9 feb-Depurado'!F142</f>
        <v>3760 W. 108th Street, Miami, FL  33018 USA</v>
      </c>
      <c r="G143" s="30" t="str">
        <f>+'Categorias-9 feb-Depurado'!G142</f>
        <v>ESTADOS UNIDOS</v>
      </c>
      <c r="H143" s="30" t="str">
        <f>+'Categorias-9 feb-Depurado'!H142</f>
        <v>KHLKHX</v>
      </c>
      <c r="I143" s="107">
        <f>+'Categorias-9 feb-Depurado'!R142</f>
        <v>2926849</v>
      </c>
      <c r="J143" s="108">
        <f t="shared" si="8"/>
        <v>2926849</v>
      </c>
      <c r="K143" s="107">
        <f t="shared" si="9"/>
        <v>30086.245665701477</v>
      </c>
      <c r="L143" s="109">
        <f t="shared" si="10"/>
        <v>2956935.2456657016</v>
      </c>
      <c r="M143" s="110">
        <f t="shared" si="11"/>
        <v>2.2542317699570489E-06</v>
      </c>
      <c r="N143" s="33" t="s">
        <v>4892</v>
      </c>
      <c r="O143" s="33">
        <f>+'Categorias-9 feb-Depurado'!Y142</f>
        <v>608.99000000000001</v>
      </c>
      <c r="P143" s="111">
        <f>+'Categorias-9 feb-Depurado'!AC142</f>
        <v>44876</v>
      </c>
      <c r="Q143" s="111">
        <f>+'Categorias-9 feb-Depurado'!AE142</f>
        <v>44936</v>
      </c>
      <c r="R143" s="112" t="str">
        <f>+'Categorias-9 feb-Depurado'!AB142</f>
        <v>Compras</v>
      </c>
    </row>
    <row r="144" spans="2:18" s="1" customFormat="1" ht="14.5" hidden="1">
      <c r="B144" s="57" t="str">
        <f>+'Categorias-9 feb-Depurado'!B143</f>
        <v>BOEING DISTRIBUTION SERVICES INC</v>
      </c>
      <c r="C144" s="30" t="s">
        <v>4900</v>
      </c>
      <c r="D144" s="31">
        <v>5</v>
      </c>
      <c r="E144" s="30">
        <f>+'Categorias-9 feb-Depurado'!E143</f>
        <v>471639172</v>
      </c>
      <c r="F144" s="30" t="str">
        <f>+'Categorias-9 feb-Depurado'!F143</f>
        <v>3760 W. 108th Street, Miami, FL  33018 USA</v>
      </c>
      <c r="G144" s="30" t="str">
        <f>+'Categorias-9 feb-Depurado'!G143</f>
        <v>ESTADOS UNIDOS</v>
      </c>
      <c r="H144" s="30" t="str">
        <f>+'Categorias-9 feb-Depurado'!H143</f>
        <v>KHHE3K</v>
      </c>
      <c r="I144" s="107">
        <f>+'Categorias-9 feb-Depurado'!R143</f>
        <v>2173209</v>
      </c>
      <c r="J144" s="108">
        <f t="shared" si="12" ref="J144:J207">+IF(Q144&gt;$O$4,0,I144)</f>
        <v>2173209</v>
      </c>
      <c r="K144" s="107">
        <f t="shared" si="13" ref="K144:K207">++(((1+$O$5)^(($O$4-Q144)/365))-1)*J144</f>
        <v>20095.057356045167</v>
      </c>
      <c r="L144" s="109">
        <f t="shared" si="14" ref="L144:L207">+I144+K144</f>
        <v>2193304.0573560451</v>
      </c>
      <c r="M144" s="110">
        <f t="shared" si="15" ref="M144:M207">+L144/$E$11</f>
        <v>1.6720743866525191E-06</v>
      </c>
      <c r="N144" s="33" t="s">
        <v>4892</v>
      </c>
      <c r="O144" s="33">
        <f>+'Categorias-9 feb-Depurado'!Y143</f>
        <v>452.18000000000001</v>
      </c>
      <c r="P144" s="111">
        <f>+'Categorias-9 feb-Depurado'!AC143</f>
        <v>44879</v>
      </c>
      <c r="Q144" s="111">
        <f>+'Categorias-9 feb-Depurado'!AE143</f>
        <v>44939</v>
      </c>
      <c r="R144" s="112" t="str">
        <f>+'Categorias-9 feb-Depurado'!AB143</f>
        <v>Compras</v>
      </c>
    </row>
    <row r="145" spans="2:18" s="1" customFormat="1" ht="14.5" hidden="1">
      <c r="B145" s="57" t="str">
        <f>+'Categorias-9 feb-Depurado'!B144</f>
        <v>BOEING DISTRIBUTION SERVICES INC</v>
      </c>
      <c r="C145" s="30" t="s">
        <v>4900</v>
      </c>
      <c r="D145" s="31">
        <v>5</v>
      </c>
      <c r="E145" s="30">
        <f>+'Categorias-9 feb-Depurado'!E144</f>
        <v>471639172</v>
      </c>
      <c r="F145" s="30" t="str">
        <f>+'Categorias-9 feb-Depurado'!F144</f>
        <v>3760 W. 108th Street, Miami, FL  33018 USA</v>
      </c>
      <c r="G145" s="30" t="str">
        <f>+'Categorias-9 feb-Depurado'!G144</f>
        <v>ESTADOS UNIDOS</v>
      </c>
      <c r="H145" s="30" t="str">
        <f>+'Categorias-9 feb-Depurado'!H144</f>
        <v>KHTJBE</v>
      </c>
      <c r="I145" s="107">
        <f>+'Categorias-9 feb-Depurado'!R144</f>
        <v>1739676</v>
      </c>
      <c r="J145" s="108">
        <f t="shared" si="12"/>
        <v>1739676</v>
      </c>
      <c r="K145" s="107">
        <f t="shared" si="13"/>
        <v>10707.73937713381</v>
      </c>
      <c r="L145" s="109">
        <f t="shared" si="14"/>
        <v>1750383.7393771338</v>
      </c>
      <c r="M145" s="110">
        <f t="shared" si="15"/>
        <v>1.3344122569825954E-06</v>
      </c>
      <c r="N145" s="33" t="s">
        <v>4892</v>
      </c>
      <c r="O145" s="33">
        <f>+'Categorias-9 feb-Depurado'!Y144</f>
        <v>354</v>
      </c>
      <c r="P145" s="111">
        <f>+'Categorias-9 feb-Depurado'!AC144</f>
        <v>44888</v>
      </c>
      <c r="Q145" s="111">
        <f>+'Categorias-9 feb-Depurado'!AE144</f>
        <v>44948</v>
      </c>
      <c r="R145" s="112" t="str">
        <f>+'Categorias-9 feb-Depurado'!AB144</f>
        <v>Compras</v>
      </c>
    </row>
    <row r="146" spans="2:18" s="1" customFormat="1" ht="14.5" hidden="1">
      <c r="B146" s="57" t="str">
        <f>+'Categorias-9 feb-Depurado'!B145</f>
        <v>BOEING DISTRIBUTION SERVICES INC</v>
      </c>
      <c r="C146" s="30" t="s">
        <v>4900</v>
      </c>
      <c r="D146" s="31">
        <v>5</v>
      </c>
      <c r="E146" s="30">
        <f>+'Categorias-9 feb-Depurado'!E145</f>
        <v>471639172</v>
      </c>
      <c r="F146" s="30" t="str">
        <f>+'Categorias-9 feb-Depurado'!F145</f>
        <v>3760 W. 108th Street, Miami, FL  33018 USA</v>
      </c>
      <c r="G146" s="30" t="str">
        <f>+'Categorias-9 feb-Depurado'!G145</f>
        <v>ESTADOS UNIDOS</v>
      </c>
      <c r="H146" s="30" t="str">
        <f>+'Categorias-9 feb-Depurado'!H145</f>
        <v>KFYSJ5</v>
      </c>
      <c r="I146" s="107">
        <f>+'Categorias-9 feb-Depurado'!R145</f>
        <v>170486</v>
      </c>
      <c r="J146" s="108">
        <f t="shared" si="12"/>
        <v>170486</v>
      </c>
      <c r="K146" s="107">
        <f t="shared" si="13"/>
        <v>58.128154230452544</v>
      </c>
      <c r="L146" s="109">
        <f t="shared" si="14"/>
        <v>170544.12815423045</v>
      </c>
      <c r="M146" s="110">
        <f t="shared" si="15"/>
        <v>1.3001501890459609E-07</v>
      </c>
      <c r="N146" s="33" t="s">
        <v>4892</v>
      </c>
      <c r="O146" s="33">
        <f>+'Categorias-9 feb-Depurado'!Y145</f>
        <v>35.399999999999999</v>
      </c>
      <c r="P146" s="111">
        <f>+'Categorias-9 feb-Depurado'!AC145</f>
        <v>44905</v>
      </c>
      <c r="Q146" s="111">
        <f>+'Categorias-9 feb-Depurado'!AE145</f>
        <v>44965</v>
      </c>
      <c r="R146" s="112" t="str">
        <f>+'Categorias-9 feb-Depurado'!AB145</f>
        <v>Compras</v>
      </c>
    </row>
    <row r="147" spans="2:18" s="1" customFormat="1" ht="14.5" hidden="1">
      <c r="B147" s="57" t="str">
        <f>+'Categorias-9 feb-Depurado'!B146</f>
        <v>BOEING DISTRIBUTION SERVICES INC</v>
      </c>
      <c r="C147" s="30" t="s">
        <v>4900</v>
      </c>
      <c r="D147" s="31">
        <v>5</v>
      </c>
      <c r="E147" s="30">
        <f>+'Categorias-9 feb-Depurado'!E146</f>
        <v>471639172</v>
      </c>
      <c r="F147" s="30" t="str">
        <f>+'Categorias-9 feb-Depurado'!F146</f>
        <v>3760 W. 108th Street, Miami, FL  33018 USA</v>
      </c>
      <c r="G147" s="30" t="str">
        <f>+'Categorias-9 feb-Depurado'!G146</f>
        <v>ESTADOS UNIDOS</v>
      </c>
      <c r="H147" s="30" t="str">
        <f>+'Categorias-9 feb-Depurado'!H146</f>
        <v>KHTTWV</v>
      </c>
      <c r="I147" s="107">
        <f>+'Categorias-9 feb-Depurado'!R146</f>
        <v>467780</v>
      </c>
      <c r="J147" s="108">
        <f t="shared" si="12"/>
        <v>0</v>
      </c>
      <c r="K147" s="107">
        <f t="shared" si="13"/>
        <v>0</v>
      </c>
      <c r="L147" s="109">
        <f t="shared" si="14"/>
        <v>467780</v>
      </c>
      <c r="M147" s="110">
        <f t="shared" si="15"/>
        <v>3.5661401070455629E-07</v>
      </c>
      <c r="N147" s="33" t="s">
        <v>4892</v>
      </c>
      <c r="O147" s="33">
        <f>+'Categorias-9 feb-Depurado'!Y146</f>
        <v>95</v>
      </c>
      <c r="P147" s="111">
        <f>+'Categorias-9 feb-Depurado'!AC146</f>
        <v>44931</v>
      </c>
      <c r="Q147" s="111">
        <f>+'Categorias-9 feb-Depurado'!AE146</f>
        <v>44991</v>
      </c>
      <c r="R147" s="112" t="str">
        <f>+'Categorias-9 feb-Depurado'!AB146</f>
        <v>Compras</v>
      </c>
    </row>
    <row r="148" spans="2:18" s="1" customFormat="1" ht="14.5" hidden="1">
      <c r="B148" s="57" t="str">
        <f>+'Categorias-9 feb-Depurado'!B147</f>
        <v>BOEING DISTRIBUTION SERVICES INC</v>
      </c>
      <c r="C148" s="30" t="s">
        <v>4900</v>
      </c>
      <c r="D148" s="31">
        <v>5</v>
      </c>
      <c r="E148" s="30">
        <f>+'Categorias-9 feb-Depurado'!E147</f>
        <v>471639172</v>
      </c>
      <c r="F148" s="30" t="str">
        <f>+'Categorias-9 feb-Depurado'!F147</f>
        <v>3760 W. 108th Street, Miami, FL  33018 USA</v>
      </c>
      <c r="G148" s="30" t="str">
        <f>+'Categorias-9 feb-Depurado'!G147</f>
        <v>ESTADOS UNIDOS</v>
      </c>
      <c r="H148" s="30" t="str">
        <f>+'Categorias-9 feb-Depurado'!H147</f>
        <v>KJE9PR</v>
      </c>
      <c r="I148" s="107">
        <f>+'Categorias-9 feb-Depurado'!R147</f>
        <v>939007</v>
      </c>
      <c r="J148" s="108">
        <f t="shared" si="12"/>
        <v>0</v>
      </c>
      <c r="K148" s="107">
        <f t="shared" si="13"/>
        <v>0</v>
      </c>
      <c r="L148" s="109">
        <f t="shared" si="14"/>
        <v>939007</v>
      </c>
      <c r="M148" s="110">
        <f t="shared" si="15"/>
        <v>7.1585585606407556E-07</v>
      </c>
      <c r="N148" s="33" t="s">
        <v>4892</v>
      </c>
      <c r="O148" s="33">
        <f>+'Categorias-9 feb-Depurado'!Y147</f>
        <v>190.69999999999999</v>
      </c>
      <c r="P148" s="111">
        <f>+'Categorias-9 feb-Depurado'!AC147</f>
        <v>44931</v>
      </c>
      <c r="Q148" s="111">
        <f>+'Categorias-9 feb-Depurado'!AE147</f>
        <v>44991</v>
      </c>
      <c r="R148" s="112" t="str">
        <f>+'Categorias-9 feb-Depurado'!AB147</f>
        <v>Compras</v>
      </c>
    </row>
    <row r="149" spans="2:18" s="1" customFormat="1" ht="14.5" hidden="1">
      <c r="B149" s="57" t="str">
        <f>+'Categorias-9 feb-Depurado'!B148</f>
        <v>BOEING DISTRIBUTION SERVICES INC</v>
      </c>
      <c r="C149" s="30" t="s">
        <v>4900</v>
      </c>
      <c r="D149" s="31">
        <v>5</v>
      </c>
      <c r="E149" s="30">
        <f>+'Categorias-9 feb-Depurado'!E148</f>
        <v>471639172</v>
      </c>
      <c r="F149" s="30" t="str">
        <f>+'Categorias-9 feb-Depurado'!F148</f>
        <v>3760 W. 108th Street, Miami, FL  33018 USA</v>
      </c>
      <c r="G149" s="30" t="str">
        <f>+'Categorias-9 feb-Depurado'!G148</f>
        <v>ESTADOS UNIDOS</v>
      </c>
      <c r="H149" s="30" t="str">
        <f>+'Categorias-9 feb-Depurado'!H148</f>
        <v>KHMVYT</v>
      </c>
      <c r="I149" s="107">
        <f>+'Categorias-9 feb-Depurado'!R148</f>
        <v>2256188</v>
      </c>
      <c r="J149" s="108">
        <f t="shared" si="12"/>
        <v>0</v>
      </c>
      <c r="K149" s="107">
        <f t="shared" si="13"/>
        <v>0</v>
      </c>
      <c r="L149" s="109">
        <f t="shared" si="14"/>
        <v>2256188</v>
      </c>
      <c r="M149" s="110">
        <f t="shared" si="15"/>
        <v>1.720014219469604E-06</v>
      </c>
      <c r="N149" s="33" t="s">
        <v>4892</v>
      </c>
      <c r="O149" s="33">
        <f>+'Categorias-9 feb-Depurado'!Y148</f>
        <v>452.18000000000001</v>
      </c>
      <c r="P149" s="111">
        <f>+'Categorias-9 feb-Depurado'!AC148</f>
        <v>44932</v>
      </c>
      <c r="Q149" s="111">
        <f>+'Categorias-9 feb-Depurado'!AE148</f>
        <v>44992</v>
      </c>
      <c r="R149" s="112" t="str">
        <f>+'Categorias-9 feb-Depurado'!AB148</f>
        <v>Compras</v>
      </c>
    </row>
    <row r="150" spans="2:18" s="1" customFormat="1" ht="14.5" hidden="1">
      <c r="B150" s="57" t="str">
        <f>+'Categorias-9 feb-Depurado'!B149</f>
        <v>BOEING DISTRIBUTION SERVICES INC</v>
      </c>
      <c r="C150" s="30" t="s">
        <v>4900</v>
      </c>
      <c r="D150" s="31">
        <v>5</v>
      </c>
      <c r="E150" s="30">
        <f>+'Categorias-9 feb-Depurado'!E149</f>
        <v>471639172</v>
      </c>
      <c r="F150" s="30" t="str">
        <f>+'Categorias-9 feb-Depurado'!F149</f>
        <v>3760 W. 108th Street, Miami, FL  33018 USA</v>
      </c>
      <c r="G150" s="30" t="str">
        <f>+'Categorias-9 feb-Depurado'!G149</f>
        <v>ESTADOS UNIDOS</v>
      </c>
      <c r="H150" s="30" t="str">
        <f>+'Categorias-9 feb-Depurado'!H149</f>
        <v>KJEYX7</v>
      </c>
      <c r="I150" s="107">
        <f>+'Categorias-9 feb-Depurado'!R149</f>
        <v>2618931</v>
      </c>
      <c r="J150" s="108">
        <f t="shared" si="12"/>
        <v>0</v>
      </c>
      <c r="K150" s="107">
        <f t="shared" si="13"/>
        <v>0</v>
      </c>
      <c r="L150" s="109">
        <f t="shared" si="14"/>
        <v>2618931</v>
      </c>
      <c r="M150" s="110">
        <f t="shared" si="15"/>
        <v>1.996552840370461E-06</v>
      </c>
      <c r="N150" s="33" t="s">
        <v>4892</v>
      </c>
      <c r="O150" s="33">
        <f>+'Categorias-9 feb-Depurado'!Y149</f>
        <v>524.88</v>
      </c>
      <c r="P150" s="111">
        <f>+'Categorias-9 feb-Depurado'!AC149</f>
        <v>44932</v>
      </c>
      <c r="Q150" s="111">
        <f>+'Categorias-9 feb-Depurado'!AE149</f>
        <v>44992</v>
      </c>
      <c r="R150" s="112" t="str">
        <f>+'Categorias-9 feb-Depurado'!AB149</f>
        <v>Compras</v>
      </c>
    </row>
    <row r="151" spans="2:18" s="1" customFormat="1" ht="14.5" hidden="1">
      <c r="B151" s="57" t="str">
        <f>+'Categorias-9 feb-Depurado'!B150</f>
        <v>BOEING DISTRIBUTION SERVICES INC</v>
      </c>
      <c r="C151" s="30" t="s">
        <v>4900</v>
      </c>
      <c r="D151" s="31">
        <v>5</v>
      </c>
      <c r="E151" s="30">
        <f>+'Categorias-9 feb-Depurado'!E150</f>
        <v>471639172</v>
      </c>
      <c r="F151" s="30" t="str">
        <f>+'Categorias-9 feb-Depurado'!F150</f>
        <v>3760 W. 108th Street, Miami, FL  33018 USA</v>
      </c>
      <c r="G151" s="30" t="str">
        <f>+'Categorias-9 feb-Depurado'!G150</f>
        <v>ESTADOS UNIDOS</v>
      </c>
      <c r="H151" s="30" t="str">
        <f>+'Categorias-9 feb-Depurado'!H150</f>
        <v>KJF5W6</v>
      </c>
      <c r="I151" s="107">
        <f>+'Categorias-9 feb-Depurado'!R150</f>
        <v>961742</v>
      </c>
      <c r="J151" s="108">
        <f t="shared" si="12"/>
        <v>0</v>
      </c>
      <c r="K151" s="107">
        <f t="shared" si="13"/>
        <v>0</v>
      </c>
      <c r="L151" s="109">
        <f t="shared" si="14"/>
        <v>961742</v>
      </c>
      <c r="M151" s="110">
        <f t="shared" si="15"/>
        <v>7.3318797700419296E-07</v>
      </c>
      <c r="N151" s="33" t="s">
        <v>4892</v>
      </c>
      <c r="O151" s="33">
        <f>+'Categorias-9 feb-Depurado'!Y150</f>
        <v>196.84999999999999</v>
      </c>
      <c r="P151" s="111">
        <f>+'Categorias-9 feb-Depurado'!AC150</f>
        <v>44935</v>
      </c>
      <c r="Q151" s="111">
        <f>+'Categorias-9 feb-Depurado'!AE150</f>
        <v>44995</v>
      </c>
      <c r="R151" s="112" t="str">
        <f>+'Categorias-9 feb-Depurado'!AB150</f>
        <v>Compras</v>
      </c>
    </row>
    <row r="152" spans="2:18" s="1" customFormat="1" ht="14.5" hidden="1">
      <c r="B152" s="57" t="str">
        <f>+'Categorias-9 feb-Depurado'!B151</f>
        <v>BOEING DISTRIBUTION SERVICES INC</v>
      </c>
      <c r="C152" s="30" t="s">
        <v>4900</v>
      </c>
      <c r="D152" s="31">
        <v>5</v>
      </c>
      <c r="E152" s="30">
        <f>+'Categorias-9 feb-Depurado'!E151</f>
        <v>471639172</v>
      </c>
      <c r="F152" s="30" t="str">
        <f>+'Categorias-9 feb-Depurado'!F151</f>
        <v>3760 W. 108th Street, Miami, FL  33018 USA</v>
      </c>
      <c r="G152" s="30" t="str">
        <f>+'Categorias-9 feb-Depurado'!G151</f>
        <v>ESTADOS UNIDOS</v>
      </c>
      <c r="H152" s="30" t="str">
        <f>+'Categorias-9 feb-Depurado'!H151</f>
        <v>KJEYX9</v>
      </c>
      <c r="I152" s="107">
        <f>+'Categorias-9 feb-Depurado'!R151</f>
        <v>178815</v>
      </c>
      <c r="J152" s="108">
        <f t="shared" si="12"/>
        <v>0</v>
      </c>
      <c r="K152" s="107">
        <f t="shared" si="13"/>
        <v>0</v>
      </c>
      <c r="L152" s="109">
        <f t="shared" si="14"/>
        <v>178815</v>
      </c>
      <c r="M152" s="110">
        <f t="shared" si="15"/>
        <v>1.3632035214018393E-07</v>
      </c>
      <c r="N152" s="33" t="s">
        <v>4892</v>
      </c>
      <c r="O152" s="33">
        <f>+'Categorias-9 feb-Depurado'!Y151</f>
        <v>36.600000000000001</v>
      </c>
      <c r="P152" s="111">
        <f>+'Categorias-9 feb-Depurado'!AC151</f>
        <v>44935</v>
      </c>
      <c r="Q152" s="111">
        <f>+'Categorias-9 feb-Depurado'!AE151</f>
        <v>44995</v>
      </c>
      <c r="R152" s="112" t="str">
        <f>+'Categorias-9 feb-Depurado'!AB151</f>
        <v>Compras</v>
      </c>
    </row>
    <row r="153" spans="2:18" s="1" customFormat="1" ht="14.5" hidden="1">
      <c r="B153" s="57" t="str">
        <f>+'Categorias-9 feb-Depurado'!B152</f>
        <v>BOEING DISTRIBUTION SERVICES INC</v>
      </c>
      <c r="C153" s="30" t="s">
        <v>4900</v>
      </c>
      <c r="D153" s="31">
        <v>5</v>
      </c>
      <c r="E153" s="30">
        <f>+'Categorias-9 feb-Depurado'!E152</f>
        <v>471639172</v>
      </c>
      <c r="F153" s="30" t="str">
        <f>+'Categorias-9 feb-Depurado'!F152</f>
        <v>3760 W. 108th Street, Miami, FL  33018 USA</v>
      </c>
      <c r="G153" s="30" t="str">
        <f>+'Categorias-9 feb-Depurado'!G152</f>
        <v>ESTADOS UNIDOS</v>
      </c>
      <c r="H153" s="30" t="str">
        <f>+'Categorias-9 feb-Depurado'!H152</f>
        <v>KJEYX8</v>
      </c>
      <c r="I153" s="107">
        <f>+'Categorias-9 feb-Depurado'!R152</f>
        <v>1118816</v>
      </c>
      <c r="J153" s="108">
        <f t="shared" si="12"/>
        <v>0</v>
      </c>
      <c r="K153" s="107">
        <f t="shared" si="13"/>
        <v>0</v>
      </c>
      <c r="L153" s="109">
        <f t="shared" si="14"/>
        <v>1118816</v>
      </c>
      <c r="M153" s="110">
        <f t="shared" si="15"/>
        <v>8.5293398820049774E-07</v>
      </c>
      <c r="N153" s="33" t="s">
        <v>4892</v>
      </c>
      <c r="O153" s="33">
        <f>+'Categorias-9 feb-Depurado'!Y152</f>
        <v>229</v>
      </c>
      <c r="P153" s="111">
        <f>+'Categorias-9 feb-Depurado'!AC152</f>
        <v>44935</v>
      </c>
      <c r="Q153" s="111">
        <f>+'Categorias-9 feb-Depurado'!AE152</f>
        <v>44995</v>
      </c>
      <c r="R153" s="112" t="str">
        <f>+'Categorias-9 feb-Depurado'!AB152</f>
        <v>Compras</v>
      </c>
    </row>
    <row r="154" spans="2:18" s="1" customFormat="1" ht="14.5" hidden="1">
      <c r="B154" s="57" t="str">
        <f>+'Categorias-9 feb-Depurado'!B153</f>
        <v>BOEING DISTRIBUTION SERVICES INC</v>
      </c>
      <c r="C154" s="30" t="s">
        <v>4900</v>
      </c>
      <c r="D154" s="31">
        <v>5</v>
      </c>
      <c r="E154" s="30">
        <f>+'Categorias-9 feb-Depurado'!E153</f>
        <v>471639172</v>
      </c>
      <c r="F154" s="30" t="str">
        <f>+'Categorias-9 feb-Depurado'!F153</f>
        <v>3760 W. 108th Street, Miami, FL  33018 USA</v>
      </c>
      <c r="G154" s="30" t="str">
        <f>+'Categorias-9 feb-Depurado'!G153</f>
        <v>ESTADOS UNIDOS</v>
      </c>
      <c r="H154" s="30" t="str">
        <f>+'Categorias-9 feb-Depurado'!H153</f>
        <v>KJH019</v>
      </c>
      <c r="I154" s="107">
        <f>+'Categorias-9 feb-Depurado'!R153</f>
        <v>2668596</v>
      </c>
      <c r="J154" s="108">
        <f t="shared" si="12"/>
        <v>0</v>
      </c>
      <c r="K154" s="107">
        <f t="shared" si="13"/>
        <v>0</v>
      </c>
      <c r="L154" s="109">
        <f t="shared" si="14"/>
        <v>2668596</v>
      </c>
      <c r="M154" s="110">
        <f t="shared" si="15"/>
        <v>2.0344151577881398E-06</v>
      </c>
      <c r="N154" s="33" t="s">
        <v>4892</v>
      </c>
      <c r="O154" s="33">
        <f>+'Categorias-9 feb-Depurado'!Y153</f>
        <v>546.21000000000004</v>
      </c>
      <c r="P154" s="111">
        <f>+'Categorias-9 feb-Depurado'!AC153</f>
        <v>44936</v>
      </c>
      <c r="Q154" s="111">
        <f>+'Categorias-9 feb-Depurado'!AE153</f>
        <v>44996</v>
      </c>
      <c r="R154" s="112" t="str">
        <f>+'Categorias-9 feb-Depurado'!AB153</f>
        <v>Compras</v>
      </c>
    </row>
    <row r="155" spans="2:18" s="1" customFormat="1" ht="14.5" hidden="1">
      <c r="B155" s="57" t="str">
        <f>+'Categorias-9 feb-Depurado'!B154</f>
        <v>BOEING DISTRIBUTION SERVICES INC</v>
      </c>
      <c r="C155" s="30" t="s">
        <v>4900</v>
      </c>
      <c r="D155" s="31">
        <v>5</v>
      </c>
      <c r="E155" s="30">
        <f>+'Categorias-9 feb-Depurado'!E154</f>
        <v>471639172</v>
      </c>
      <c r="F155" s="30" t="str">
        <f>+'Categorias-9 feb-Depurado'!F154</f>
        <v>3760 W. 108th Street, Miami, FL  33018 USA</v>
      </c>
      <c r="G155" s="30" t="str">
        <f>+'Categorias-9 feb-Depurado'!G154</f>
        <v>ESTADOS UNIDOS</v>
      </c>
      <c r="H155" s="30" t="str">
        <f>+'Categorias-9 feb-Depurado'!H154</f>
        <v>KJEYXA</v>
      </c>
      <c r="I155" s="107">
        <f>+'Categorias-9 feb-Depurado'!R154</f>
        <v>170998</v>
      </c>
      <c r="J155" s="108">
        <f t="shared" si="12"/>
        <v>0</v>
      </c>
      <c r="K155" s="107">
        <f t="shared" si="13"/>
        <v>0</v>
      </c>
      <c r="L155" s="109">
        <f t="shared" si="14"/>
        <v>170998</v>
      </c>
      <c r="M155" s="110">
        <f t="shared" si="15"/>
        <v>1.3036102997660806E-07</v>
      </c>
      <c r="N155" s="33" t="s">
        <v>4892</v>
      </c>
      <c r="O155" s="33">
        <f>+'Categorias-9 feb-Depurado'!Y154</f>
        <v>35</v>
      </c>
      <c r="P155" s="111">
        <f>+'Categorias-9 feb-Depurado'!AC154</f>
        <v>44936</v>
      </c>
      <c r="Q155" s="111">
        <f>+'Categorias-9 feb-Depurado'!AE154</f>
        <v>44996</v>
      </c>
      <c r="R155" s="112" t="str">
        <f>+'Categorias-9 feb-Depurado'!AB154</f>
        <v>Compras</v>
      </c>
    </row>
    <row r="156" spans="2:18" s="1" customFormat="1" ht="14.5" hidden="1">
      <c r="B156" s="57" t="str">
        <f>+'Categorias-9 feb-Depurado'!B155</f>
        <v>BOEING DISTRIBUTION SERVICES INC</v>
      </c>
      <c r="C156" s="30" t="s">
        <v>4900</v>
      </c>
      <c r="D156" s="31">
        <v>5</v>
      </c>
      <c r="E156" s="30">
        <f>+'Categorias-9 feb-Depurado'!E155</f>
        <v>471639172</v>
      </c>
      <c r="F156" s="30" t="str">
        <f>+'Categorias-9 feb-Depurado'!F155</f>
        <v>3760 W. 108th Street, Miami, FL  33018 USA</v>
      </c>
      <c r="G156" s="30" t="str">
        <f>+'Categorias-9 feb-Depurado'!G155</f>
        <v>ESTADOS UNIDOS</v>
      </c>
      <c r="H156" s="30" t="str">
        <f>+'Categorias-9 feb-Depurado'!H155</f>
        <v>KJFK3S</v>
      </c>
      <c r="I156" s="107">
        <f>+'Categorias-9 feb-Depurado'!R155</f>
        <v>562326</v>
      </c>
      <c r="J156" s="108">
        <f t="shared" si="12"/>
        <v>0</v>
      </c>
      <c r="K156" s="107">
        <f t="shared" si="13"/>
        <v>0</v>
      </c>
      <c r="L156" s="109">
        <f t="shared" si="14"/>
        <v>562326</v>
      </c>
      <c r="M156" s="110">
        <f t="shared" si="15"/>
        <v>4.2869154342522192E-07</v>
      </c>
      <c r="N156" s="33" t="s">
        <v>4892</v>
      </c>
      <c r="O156" s="33">
        <f>+'Categorias-9 feb-Depurado'!Y155</f>
        <v>116.95999999999999</v>
      </c>
      <c r="P156" s="111">
        <f>+'Categorias-9 feb-Depurado'!AC155</f>
        <v>44937</v>
      </c>
      <c r="Q156" s="111">
        <f>+'Categorias-9 feb-Depurado'!AE155</f>
        <v>44997</v>
      </c>
      <c r="R156" s="112" t="str">
        <f>+'Categorias-9 feb-Depurado'!AB155</f>
        <v>Compras</v>
      </c>
    </row>
    <row r="157" spans="2:18" s="1" customFormat="1" ht="14.5" hidden="1">
      <c r="B157" s="57" t="str">
        <f>+'Categorias-9 feb-Depurado'!B156</f>
        <v>BOEING DISTRIBUTION SERVICES INC</v>
      </c>
      <c r="C157" s="30" t="s">
        <v>4900</v>
      </c>
      <c r="D157" s="31">
        <v>5</v>
      </c>
      <c r="E157" s="30">
        <f>+'Categorias-9 feb-Depurado'!E156</f>
        <v>471639172</v>
      </c>
      <c r="F157" s="30" t="str">
        <f>+'Categorias-9 feb-Depurado'!F156</f>
        <v>3760 W. 108th Street, Miami, FL  33018 USA</v>
      </c>
      <c r="G157" s="30" t="str">
        <f>+'Categorias-9 feb-Depurado'!G156</f>
        <v>ESTADOS UNIDOS</v>
      </c>
      <c r="H157" s="30" t="str">
        <f>+'Categorias-9 feb-Depurado'!H156</f>
        <v>KJF876</v>
      </c>
      <c r="I157" s="107">
        <f>+'Categorias-9 feb-Depurado'!R156</f>
        <v>3625600</v>
      </c>
      <c r="J157" s="108">
        <f t="shared" si="12"/>
        <v>0</v>
      </c>
      <c r="K157" s="107">
        <f t="shared" si="13"/>
        <v>0</v>
      </c>
      <c r="L157" s="109">
        <f t="shared" si="14"/>
        <v>3625600</v>
      </c>
      <c r="M157" s="110">
        <f t="shared" si="15"/>
        <v>2.7639911009672054E-06</v>
      </c>
      <c r="N157" s="33" t="s">
        <v>4892</v>
      </c>
      <c r="O157" s="33">
        <f>+'Categorias-9 feb-Depurado'!Y156</f>
        <v>754.10000000000002</v>
      </c>
      <c r="P157" s="111">
        <f>+'Categorias-9 feb-Depurado'!AC156</f>
        <v>44937</v>
      </c>
      <c r="Q157" s="111">
        <f>+'Categorias-9 feb-Depurado'!AE156</f>
        <v>44997</v>
      </c>
      <c r="R157" s="112" t="str">
        <f>+'Categorias-9 feb-Depurado'!AB156</f>
        <v>Compras</v>
      </c>
    </row>
    <row r="158" spans="2:18" s="1" customFormat="1" ht="14.5" hidden="1">
      <c r="B158" s="57" t="str">
        <f>+'Categorias-9 feb-Depurado'!B157</f>
        <v>BOEING DISTRIBUTION SERVICES INC</v>
      </c>
      <c r="C158" s="30" t="s">
        <v>4900</v>
      </c>
      <c r="D158" s="31">
        <v>5</v>
      </c>
      <c r="E158" s="30">
        <f>+'Categorias-9 feb-Depurado'!E157</f>
        <v>471639172</v>
      </c>
      <c r="F158" s="30" t="str">
        <f>+'Categorias-9 feb-Depurado'!F157</f>
        <v>3760 W. 108th Street, Miami, FL  33018 USA</v>
      </c>
      <c r="G158" s="30" t="str">
        <f>+'Categorias-9 feb-Depurado'!G157</f>
        <v>ESTADOS UNIDOS</v>
      </c>
      <c r="H158" s="30" t="str">
        <f>+'Categorias-9 feb-Depurado'!H157</f>
        <v>KJL1MA</v>
      </c>
      <c r="I158" s="107">
        <f>+'Categorias-9 feb-Depurado'!R157</f>
        <v>3588555</v>
      </c>
      <c r="J158" s="108">
        <f t="shared" si="12"/>
        <v>0</v>
      </c>
      <c r="K158" s="107">
        <f t="shared" si="13"/>
        <v>0</v>
      </c>
      <c r="L158" s="109">
        <f t="shared" si="14"/>
        <v>3588555</v>
      </c>
      <c r="M158" s="110">
        <f t="shared" si="15"/>
        <v>2.7357496925560926E-06</v>
      </c>
      <c r="N158" s="33" t="s">
        <v>4892</v>
      </c>
      <c r="O158" s="33">
        <f>+'Categorias-9 feb-Depurado'!Y157</f>
        <v>764.5</v>
      </c>
      <c r="P158" s="111">
        <f>+'Categorias-9 feb-Depurado'!AC157</f>
        <v>44942</v>
      </c>
      <c r="Q158" s="111">
        <f>+'Categorias-9 feb-Depurado'!AE157</f>
        <v>45002</v>
      </c>
      <c r="R158" s="112" t="str">
        <f>+'Categorias-9 feb-Depurado'!AB157</f>
        <v>Compras</v>
      </c>
    </row>
    <row r="159" spans="2:18" s="1" customFormat="1" ht="14.5" hidden="1">
      <c r="B159" s="57" t="str">
        <f>+'Categorias-9 feb-Depurado'!B158</f>
        <v>BOEING DISTRIBUTION SERVICES INC</v>
      </c>
      <c r="C159" s="30" t="s">
        <v>4900</v>
      </c>
      <c r="D159" s="31">
        <v>5</v>
      </c>
      <c r="E159" s="30">
        <f>+'Categorias-9 feb-Depurado'!E158</f>
        <v>471639172</v>
      </c>
      <c r="F159" s="30" t="str">
        <f>+'Categorias-9 feb-Depurado'!F158</f>
        <v>3760 W. 108th Street, Miami, FL  33018 USA</v>
      </c>
      <c r="G159" s="30" t="str">
        <f>+'Categorias-9 feb-Depurado'!G158</f>
        <v>ESTADOS UNIDOS</v>
      </c>
      <c r="H159" s="30" t="str">
        <f>+'Categorias-9 feb-Depurado'!H158</f>
        <v>KJL2R8</v>
      </c>
      <c r="I159" s="107">
        <f>+'Categorias-9 feb-Depurado'!R158</f>
        <v>1274418</v>
      </c>
      <c r="J159" s="108">
        <f t="shared" si="12"/>
        <v>0</v>
      </c>
      <c r="K159" s="107">
        <f t="shared" si="13"/>
        <v>0</v>
      </c>
      <c r="L159" s="109">
        <f t="shared" si="14"/>
        <v>1274418</v>
      </c>
      <c r="M159" s="110">
        <f t="shared" si="15"/>
        <v>9.7155781413074357E-07</v>
      </c>
      <c r="N159" s="33" t="s">
        <v>4892</v>
      </c>
      <c r="O159" s="33">
        <f>+'Categorias-9 feb-Depurado'!Y158</f>
        <v>271.5</v>
      </c>
      <c r="P159" s="111">
        <f>+'Categorias-9 feb-Depurado'!AC158</f>
        <v>44943</v>
      </c>
      <c r="Q159" s="111">
        <f>+'Categorias-9 feb-Depurado'!AE158</f>
        <v>45003</v>
      </c>
      <c r="R159" s="112" t="str">
        <f>+'Categorias-9 feb-Depurado'!AB158</f>
        <v>Compras</v>
      </c>
    </row>
    <row r="160" spans="2:18" s="1" customFormat="1" ht="14.5" hidden="1">
      <c r="B160" s="57" t="str">
        <f>+'Categorias-9 feb-Depurado'!B159</f>
        <v>BOEING DISTRIBUTION SERVICES INC</v>
      </c>
      <c r="C160" s="30" t="s">
        <v>4900</v>
      </c>
      <c r="D160" s="31">
        <v>5</v>
      </c>
      <c r="E160" s="30">
        <f>+'Categorias-9 feb-Depurado'!E159</f>
        <v>471639172</v>
      </c>
      <c r="F160" s="30" t="str">
        <f>+'Categorias-9 feb-Depurado'!F159</f>
        <v>3760 W. 108th Street, Miami, FL  33018 USA</v>
      </c>
      <c r="G160" s="30" t="str">
        <f>+'Categorias-9 feb-Depurado'!G159</f>
        <v>ESTADOS UNIDOS</v>
      </c>
      <c r="H160" s="30" t="str">
        <f>+'Categorias-9 feb-Depurado'!H159</f>
        <v>KJMJJK</v>
      </c>
      <c r="I160" s="107">
        <f>+'Categorias-9 feb-Depurado'!R159</f>
        <v>1136509</v>
      </c>
      <c r="J160" s="108">
        <f t="shared" si="12"/>
        <v>0</v>
      </c>
      <c r="K160" s="107">
        <f t="shared" si="13"/>
        <v>0</v>
      </c>
      <c r="L160" s="109">
        <f t="shared" si="14"/>
        <v>1136509</v>
      </c>
      <c r="M160" s="110">
        <f t="shared" si="15"/>
        <v>8.6642231966271439E-07</v>
      </c>
      <c r="N160" s="33" t="s">
        <v>4892</v>
      </c>
      <c r="O160" s="33">
        <f>+'Categorias-9 feb-Depurado'!Y159</f>
        <v>242.12</v>
      </c>
      <c r="P160" s="111">
        <f>+'Categorias-9 feb-Depurado'!AC159</f>
        <v>44943</v>
      </c>
      <c r="Q160" s="111">
        <f>+'Categorias-9 feb-Depurado'!AE159</f>
        <v>45003</v>
      </c>
      <c r="R160" s="112" t="str">
        <f>+'Categorias-9 feb-Depurado'!AB159</f>
        <v>Compras</v>
      </c>
    </row>
    <row r="161" spans="2:18" s="1" customFormat="1" ht="14.5" hidden="1">
      <c r="B161" s="57" t="str">
        <f>+'Categorias-9 feb-Depurado'!B160</f>
        <v>BOEING DISTRIBUTION SERVICES INC</v>
      </c>
      <c r="C161" s="30" t="s">
        <v>4900</v>
      </c>
      <c r="D161" s="31">
        <v>5</v>
      </c>
      <c r="E161" s="30">
        <f>+'Categorias-9 feb-Depurado'!E160</f>
        <v>471639172</v>
      </c>
      <c r="F161" s="30" t="str">
        <f>+'Categorias-9 feb-Depurado'!F160</f>
        <v>3760 W. 108th Street, Miami, FL  33018 USA</v>
      </c>
      <c r="G161" s="30" t="str">
        <f>+'Categorias-9 feb-Depurado'!G160</f>
        <v>ESTADOS UNIDOS</v>
      </c>
      <c r="H161" s="30" t="str">
        <f>+'Categorias-9 feb-Depurado'!H160</f>
        <v>KJMB74</v>
      </c>
      <c r="I161" s="107">
        <f>+'Categorias-9 feb-Depurado'!R160</f>
        <v>1356892</v>
      </c>
      <c r="J161" s="108">
        <f t="shared" si="12"/>
        <v>0</v>
      </c>
      <c r="K161" s="107">
        <f t="shared" si="13"/>
        <v>0</v>
      </c>
      <c r="L161" s="109">
        <f t="shared" si="14"/>
        <v>1356892</v>
      </c>
      <c r="M161" s="110">
        <f t="shared" si="15"/>
        <v>1.0344322079031313E-06</v>
      </c>
      <c r="N161" s="33" t="s">
        <v>4892</v>
      </c>
      <c r="O161" s="33">
        <f>+'Categorias-9 feb-Depurado'!Y160</f>
        <v>289.06999999999999</v>
      </c>
      <c r="P161" s="111">
        <f>+'Categorias-9 feb-Depurado'!AC160</f>
        <v>44943</v>
      </c>
      <c r="Q161" s="111">
        <f>+'Categorias-9 feb-Depurado'!AE160</f>
        <v>45003</v>
      </c>
      <c r="R161" s="112" t="str">
        <f>+'Categorias-9 feb-Depurado'!AB160</f>
        <v>Compras</v>
      </c>
    </row>
    <row r="162" spans="2:18" s="1" customFormat="1" ht="14.5" hidden="1">
      <c r="B162" s="57" t="str">
        <f>+'Categorias-9 feb-Depurado'!B161</f>
        <v>BOEING DISTRIBUTION SERVICES INC</v>
      </c>
      <c r="C162" s="30" t="s">
        <v>4900</v>
      </c>
      <c r="D162" s="31">
        <v>5</v>
      </c>
      <c r="E162" s="30">
        <f>+'Categorias-9 feb-Depurado'!E161</f>
        <v>471639172</v>
      </c>
      <c r="F162" s="30" t="str">
        <f>+'Categorias-9 feb-Depurado'!F161</f>
        <v>3760 W. 108th Street, Miami, FL  33018 USA</v>
      </c>
      <c r="G162" s="30" t="str">
        <f>+'Categorias-9 feb-Depurado'!G161</f>
        <v>ESTADOS UNIDOS</v>
      </c>
      <c r="H162" s="30" t="str">
        <f>+'Categorias-9 feb-Depurado'!H161</f>
        <v>KJMHKX</v>
      </c>
      <c r="I162" s="107">
        <f>+'Categorias-9 feb-Depurado'!R161</f>
        <v>5640392</v>
      </c>
      <c r="J162" s="108">
        <f t="shared" si="12"/>
        <v>0</v>
      </c>
      <c r="K162" s="107">
        <f t="shared" si="13"/>
        <v>0</v>
      </c>
      <c r="L162" s="109">
        <f t="shared" si="14"/>
        <v>5640392</v>
      </c>
      <c r="M162" s="110">
        <f t="shared" si="15"/>
        <v>4.2999760850525752E-06</v>
      </c>
      <c r="N162" s="33" t="s">
        <v>4892</v>
      </c>
      <c r="O162" s="33">
        <f>+'Categorias-9 feb-Depurado'!Y161</f>
        <v>1201.6199999999999</v>
      </c>
      <c r="P162" s="111">
        <f>+'Categorias-9 feb-Depurado'!AC161</f>
        <v>44943</v>
      </c>
      <c r="Q162" s="111">
        <f>+'Categorias-9 feb-Depurado'!AE161</f>
        <v>45003</v>
      </c>
      <c r="R162" s="112" t="str">
        <f>+'Categorias-9 feb-Depurado'!AB161</f>
        <v>Compras</v>
      </c>
    </row>
    <row r="163" spans="2:18" s="1" customFormat="1" ht="14.5" hidden="1">
      <c r="B163" s="57" t="str">
        <f>+'Categorias-9 feb-Depurado'!B162</f>
        <v>BOEING DISTRIBUTION SERVICES INC</v>
      </c>
      <c r="C163" s="30" t="s">
        <v>4900</v>
      </c>
      <c r="D163" s="31">
        <v>5</v>
      </c>
      <c r="E163" s="30">
        <f>+'Categorias-9 feb-Depurado'!E162</f>
        <v>471639172</v>
      </c>
      <c r="F163" s="30" t="str">
        <f>+'Categorias-9 feb-Depurado'!F162</f>
        <v>3760 W. 108th Street, Miami, FL  33018 USA</v>
      </c>
      <c r="G163" s="30" t="str">
        <f>+'Categorias-9 feb-Depurado'!G162</f>
        <v>ESTADOS UNIDOS</v>
      </c>
      <c r="H163" s="30" t="str">
        <f>+'Categorias-9 feb-Depurado'!H162</f>
        <v>KJLW6Y</v>
      </c>
      <c r="I163" s="107">
        <f>+'Categorias-9 feb-Depurado'!R162</f>
        <v>3758384</v>
      </c>
      <c r="J163" s="108">
        <f t="shared" si="12"/>
        <v>0</v>
      </c>
      <c r="K163" s="107">
        <f t="shared" si="13"/>
        <v>0</v>
      </c>
      <c r="L163" s="109">
        <f t="shared" si="14"/>
        <v>3758384</v>
      </c>
      <c r="M163" s="110">
        <f t="shared" si="15"/>
        <v>2.8652195305652937E-06</v>
      </c>
      <c r="N163" s="33" t="s">
        <v>4892</v>
      </c>
      <c r="O163" s="33">
        <f>+'Categorias-9 feb-Depurado'!Y162</f>
        <v>800.67999999999995</v>
      </c>
      <c r="P163" s="111">
        <f>+'Categorias-9 feb-Depurado'!AC162</f>
        <v>44943</v>
      </c>
      <c r="Q163" s="111">
        <f>+'Categorias-9 feb-Depurado'!AE162</f>
        <v>45003</v>
      </c>
      <c r="R163" s="112" t="str">
        <f>+'Categorias-9 feb-Depurado'!AB162</f>
        <v>Compras</v>
      </c>
    </row>
    <row r="164" spans="2:18" s="1" customFormat="1" ht="14.5" hidden="1">
      <c r="B164" s="57" t="str">
        <f>+'Categorias-9 feb-Depurado'!B163</f>
        <v>BOEING DISTRIBUTION SERVICES INC</v>
      </c>
      <c r="C164" s="30" t="s">
        <v>4900</v>
      </c>
      <c r="D164" s="31">
        <v>5</v>
      </c>
      <c r="E164" s="30">
        <f>+'Categorias-9 feb-Depurado'!E163</f>
        <v>471639172</v>
      </c>
      <c r="F164" s="30" t="str">
        <f>+'Categorias-9 feb-Depurado'!F163</f>
        <v>3760 W. 108th Street, Miami, FL  33018 USA</v>
      </c>
      <c r="G164" s="30" t="str">
        <f>+'Categorias-9 feb-Depurado'!G163</f>
        <v>ESTADOS UNIDOS</v>
      </c>
      <c r="H164" s="30" t="str">
        <f>+'Categorias-9 feb-Depurado'!H163</f>
        <v>KJLPJY</v>
      </c>
      <c r="I164" s="107">
        <f>+'Categorias-9 feb-Depurado'!R163</f>
        <v>21941117</v>
      </c>
      <c r="J164" s="108">
        <f t="shared" si="12"/>
        <v>0</v>
      </c>
      <c r="K164" s="107">
        <f t="shared" si="13"/>
        <v>0</v>
      </c>
      <c r="L164" s="109">
        <f t="shared" si="14"/>
        <v>21941117</v>
      </c>
      <c r="M164" s="110">
        <f t="shared" si="15"/>
        <v>1.6726900963504044E-05</v>
      </c>
      <c r="N164" s="33" t="s">
        <v>4892</v>
      </c>
      <c r="O164" s="33">
        <f>+'Categorias-9 feb-Depurado'!Y163</f>
        <v>4674.3000000000002</v>
      </c>
      <c r="P164" s="111">
        <f>+'Categorias-9 feb-Depurado'!AC163</f>
        <v>44943</v>
      </c>
      <c r="Q164" s="111">
        <f>+'Categorias-9 feb-Depurado'!AE163</f>
        <v>45003</v>
      </c>
      <c r="R164" s="112" t="str">
        <f>+'Categorias-9 feb-Depurado'!AB163</f>
        <v>Compras</v>
      </c>
    </row>
    <row r="165" spans="2:18" s="1" customFormat="1" ht="14.5" hidden="1">
      <c r="B165" s="57" t="str">
        <f>+'Categorias-9 feb-Depurado'!B164</f>
        <v>BOEING DISTRIBUTION SERVICES INC</v>
      </c>
      <c r="C165" s="30" t="s">
        <v>4900</v>
      </c>
      <c r="D165" s="31">
        <v>5</v>
      </c>
      <c r="E165" s="30">
        <f>+'Categorias-9 feb-Depurado'!E164</f>
        <v>471639172</v>
      </c>
      <c r="F165" s="30" t="str">
        <f>+'Categorias-9 feb-Depurado'!F164</f>
        <v>3760 W. 108th Street, Miami, FL  33018 USA</v>
      </c>
      <c r="G165" s="30" t="str">
        <f>+'Categorias-9 feb-Depurado'!G164</f>
        <v>ESTADOS UNIDOS</v>
      </c>
      <c r="H165" s="30" t="str">
        <f>+'Categorias-9 feb-Depurado'!H164</f>
        <v>KJL1JZ</v>
      </c>
      <c r="I165" s="107">
        <f>+'Categorias-9 feb-Depurado'!R164</f>
        <v>1003763</v>
      </c>
      <c r="J165" s="108">
        <f t="shared" si="12"/>
        <v>0</v>
      </c>
      <c r="K165" s="107">
        <f t="shared" si="13"/>
        <v>0</v>
      </c>
      <c r="L165" s="109">
        <f t="shared" si="14"/>
        <v>1003763</v>
      </c>
      <c r="M165" s="110">
        <f t="shared" si="15"/>
        <v>7.6522285952122258E-07</v>
      </c>
      <c r="N165" s="33" t="s">
        <v>4892</v>
      </c>
      <c r="O165" s="33">
        <f>+'Categorias-9 feb-Depurado'!Y164</f>
        <v>213.84</v>
      </c>
      <c r="P165" s="111">
        <f>+'Categorias-9 feb-Depurado'!AC164</f>
        <v>44943</v>
      </c>
      <c r="Q165" s="111">
        <f>+'Categorias-9 feb-Depurado'!AE164</f>
        <v>45003</v>
      </c>
      <c r="R165" s="112" t="str">
        <f>+'Categorias-9 feb-Depurado'!AB164</f>
        <v>Compras</v>
      </c>
    </row>
    <row r="166" spans="2:18" s="1" customFormat="1" ht="14.5" hidden="1">
      <c r="B166" s="57" t="str">
        <f>+'Categorias-9 feb-Depurado'!B165</f>
        <v>BOEING DISTRIBUTION SERVICES INC</v>
      </c>
      <c r="C166" s="30" t="s">
        <v>4900</v>
      </c>
      <c r="D166" s="31">
        <v>5</v>
      </c>
      <c r="E166" s="30">
        <f>+'Categorias-9 feb-Depurado'!E165</f>
        <v>471639172</v>
      </c>
      <c r="F166" s="30" t="str">
        <f>+'Categorias-9 feb-Depurado'!F165</f>
        <v>3760 W. 108th Street, Miami, FL  33018 USA</v>
      </c>
      <c r="G166" s="30" t="str">
        <f>+'Categorias-9 feb-Depurado'!G165</f>
        <v>ESTADOS UNIDOS</v>
      </c>
      <c r="H166" s="30" t="str">
        <f>+'Categorias-9 feb-Depurado'!H165</f>
        <v>KJMLZA</v>
      </c>
      <c r="I166" s="107">
        <f>+'Categorias-9 feb-Depurado'!R165</f>
        <v>893793</v>
      </c>
      <c r="J166" s="108">
        <f t="shared" si="12"/>
        <v>0</v>
      </c>
      <c r="K166" s="107">
        <f t="shared" si="13"/>
        <v>0</v>
      </c>
      <c r="L166" s="109">
        <f t="shared" si="14"/>
        <v>893793</v>
      </c>
      <c r="M166" s="110">
        <f t="shared" si="15"/>
        <v>6.8138677683880767E-07</v>
      </c>
      <c r="N166" s="33" t="s">
        <v>4892</v>
      </c>
      <c r="O166" s="33">
        <f>+'Categorias-9 feb-Depurado'!Y165</f>
        <v>190.53</v>
      </c>
      <c r="P166" s="111">
        <f>+'Categorias-9 feb-Depurado'!AC165</f>
        <v>44944</v>
      </c>
      <c r="Q166" s="111">
        <f>+'Categorias-9 feb-Depurado'!AE165</f>
        <v>45004</v>
      </c>
      <c r="R166" s="112" t="str">
        <f>+'Categorias-9 feb-Depurado'!AB165</f>
        <v>Compras</v>
      </c>
    </row>
    <row r="167" spans="2:18" s="1" customFormat="1" ht="14.5" hidden="1">
      <c r="B167" s="57" t="str">
        <f>+'Categorias-9 feb-Depurado'!B166</f>
        <v>BOEING DISTRIBUTION SERVICES INC</v>
      </c>
      <c r="C167" s="30" t="s">
        <v>4900</v>
      </c>
      <c r="D167" s="31">
        <v>5</v>
      </c>
      <c r="E167" s="30">
        <f>+'Categorias-9 feb-Depurado'!E166</f>
        <v>471639172</v>
      </c>
      <c r="F167" s="30" t="str">
        <f>+'Categorias-9 feb-Depurado'!F166</f>
        <v>3760 W. 108th Street, Miami, FL  33018 USA</v>
      </c>
      <c r="G167" s="30" t="str">
        <f>+'Categorias-9 feb-Depurado'!G166</f>
        <v>ESTADOS UNIDOS</v>
      </c>
      <c r="H167" s="30" t="str">
        <f>+'Categorias-9 feb-Depurado'!H166</f>
        <v>KJN15S</v>
      </c>
      <c r="I167" s="107">
        <f>+'Categorias-9 feb-Depurado'!R166</f>
        <v>540976</v>
      </c>
      <c r="J167" s="108">
        <f t="shared" si="12"/>
        <v>0</v>
      </c>
      <c r="K167" s="107">
        <f t="shared" si="13"/>
        <v>0</v>
      </c>
      <c r="L167" s="109">
        <f t="shared" si="14"/>
        <v>540976</v>
      </c>
      <c r="M167" s="110">
        <f t="shared" si="15"/>
        <v>4.124152829426398E-07</v>
      </c>
      <c r="N167" s="33" t="s">
        <v>4892</v>
      </c>
      <c r="O167" s="33">
        <f>+'Categorias-9 feb-Depurado'!Y166</f>
        <v>115.31999999999999</v>
      </c>
      <c r="P167" s="111">
        <f>+'Categorias-9 feb-Depurado'!AC166</f>
        <v>44944</v>
      </c>
      <c r="Q167" s="111">
        <f>+'Categorias-9 feb-Depurado'!AE166</f>
        <v>45004</v>
      </c>
      <c r="R167" s="112" t="str">
        <f>+'Categorias-9 feb-Depurado'!AB166</f>
        <v>Compras</v>
      </c>
    </row>
    <row r="168" spans="2:18" s="1" customFormat="1" ht="14.5" hidden="1">
      <c r="B168" s="57" t="str">
        <f>+'Categorias-9 feb-Depurado'!B167</f>
        <v>BOEING DISTRIBUTION SERVICES INC</v>
      </c>
      <c r="C168" s="30" t="s">
        <v>4900</v>
      </c>
      <c r="D168" s="31">
        <v>5</v>
      </c>
      <c r="E168" s="30">
        <f>+'Categorias-9 feb-Depurado'!E167</f>
        <v>471639172</v>
      </c>
      <c r="F168" s="30" t="str">
        <f>+'Categorias-9 feb-Depurado'!F167</f>
        <v>3760 W. 108th Street, Miami, FL  33018 USA</v>
      </c>
      <c r="G168" s="30" t="str">
        <f>+'Categorias-9 feb-Depurado'!G167</f>
        <v>ESTADOS UNIDOS</v>
      </c>
      <c r="H168" s="30" t="str">
        <f>+'Categorias-9 feb-Depurado'!H167</f>
        <v>KJAHV1</v>
      </c>
      <c r="I168" s="107">
        <f>+'Categorias-9 feb-Depurado'!R167</f>
        <v>2212834</v>
      </c>
      <c r="J168" s="108">
        <f t="shared" si="12"/>
        <v>0</v>
      </c>
      <c r="K168" s="107">
        <f t="shared" si="13"/>
        <v>0</v>
      </c>
      <c r="L168" s="109">
        <f t="shared" si="14"/>
        <v>2212834</v>
      </c>
      <c r="M168" s="110">
        <f t="shared" si="15"/>
        <v>1.6869631189093294E-06</v>
      </c>
      <c r="N168" s="33" t="s">
        <v>4892</v>
      </c>
      <c r="O168" s="33">
        <f>+'Categorias-9 feb-Depurado'!Y167</f>
        <v>471.70999999999998</v>
      </c>
      <c r="P168" s="111">
        <f>+'Categorias-9 feb-Depurado'!AC167</f>
        <v>44944</v>
      </c>
      <c r="Q168" s="111">
        <f>+'Categorias-9 feb-Depurado'!AE167</f>
        <v>45004</v>
      </c>
      <c r="R168" s="112" t="str">
        <f>+'Categorias-9 feb-Depurado'!AB167</f>
        <v>Compras</v>
      </c>
    </row>
    <row r="169" spans="2:18" s="1" customFormat="1" ht="14.5" hidden="1">
      <c r="B169" s="57" t="str">
        <f>+'Categorias-9 feb-Depurado'!B168</f>
        <v>BOEING DISTRIBUTION SERVICES INC</v>
      </c>
      <c r="C169" s="30" t="s">
        <v>4900</v>
      </c>
      <c r="D169" s="31">
        <v>5</v>
      </c>
      <c r="E169" s="30">
        <f>+'Categorias-9 feb-Depurado'!E168</f>
        <v>471639172</v>
      </c>
      <c r="F169" s="30" t="str">
        <f>+'Categorias-9 feb-Depurado'!F168</f>
        <v>3760 W. 108th Street, Miami, FL  33018 USA</v>
      </c>
      <c r="G169" s="30" t="str">
        <f>+'Categorias-9 feb-Depurado'!G168</f>
        <v>ESTADOS UNIDOS</v>
      </c>
      <c r="H169" s="30" t="str">
        <f>+'Categorias-9 feb-Depurado'!H168</f>
        <v>KJMLMF</v>
      </c>
      <c r="I169" s="107">
        <f>+'Categorias-9 feb-Depurado'!R168</f>
        <v>5429233</v>
      </c>
      <c r="J169" s="108">
        <f t="shared" si="12"/>
        <v>0</v>
      </c>
      <c r="K169" s="107">
        <f t="shared" si="13"/>
        <v>0</v>
      </c>
      <c r="L169" s="109">
        <f t="shared" si="14"/>
        <v>5429233</v>
      </c>
      <c r="M169" s="110">
        <f t="shared" si="15"/>
        <v>4.1389981512239304E-06</v>
      </c>
      <c r="N169" s="33" t="s">
        <v>4892</v>
      </c>
      <c r="O169" s="33">
        <f>+'Categorias-9 feb-Depurado'!Y168</f>
        <v>1157.3499999999999</v>
      </c>
      <c r="P169" s="111">
        <f>+'Categorias-9 feb-Depurado'!AC168</f>
        <v>44944</v>
      </c>
      <c r="Q169" s="111">
        <f>+'Categorias-9 feb-Depurado'!AE168</f>
        <v>45004</v>
      </c>
      <c r="R169" s="112" t="str">
        <f>+'Categorias-9 feb-Depurado'!AB168</f>
        <v>Compras</v>
      </c>
    </row>
    <row r="170" spans="2:18" s="1" customFormat="1" ht="14.5" hidden="1">
      <c r="B170" s="57" t="str">
        <f>+'Categorias-9 feb-Depurado'!B169</f>
        <v>BOEING DISTRIBUTION SERVICES INC</v>
      </c>
      <c r="C170" s="30" t="s">
        <v>4900</v>
      </c>
      <c r="D170" s="31">
        <v>5</v>
      </c>
      <c r="E170" s="30">
        <f>+'Categorias-9 feb-Depurado'!E169</f>
        <v>471639172</v>
      </c>
      <c r="F170" s="30" t="str">
        <f>+'Categorias-9 feb-Depurado'!F169</f>
        <v>3760 W. 108th Street, Miami, FL  33018 USA</v>
      </c>
      <c r="G170" s="30" t="str">
        <f>+'Categorias-9 feb-Depurado'!G169</f>
        <v>ESTADOS UNIDOS</v>
      </c>
      <c r="H170" s="30" t="str">
        <f>+'Categorias-9 feb-Depurado'!H169</f>
        <v>KJMAXW</v>
      </c>
      <c r="I170" s="107">
        <f>+'Categorias-9 feb-Depurado'!R169</f>
        <v>686729</v>
      </c>
      <c r="J170" s="108">
        <f t="shared" si="12"/>
        <v>0</v>
      </c>
      <c r="K170" s="107">
        <f t="shared" si="13"/>
        <v>0</v>
      </c>
      <c r="L170" s="109">
        <f t="shared" si="14"/>
        <v>686729</v>
      </c>
      <c r="M170" s="110">
        <f t="shared" si="15"/>
        <v>5.2353068313551073E-07</v>
      </c>
      <c r="N170" s="33" t="s">
        <v>4892</v>
      </c>
      <c r="O170" s="33">
        <f>+'Categorias-9 feb-Depurado'!Y169</f>
        <v>146.38999999999999</v>
      </c>
      <c r="P170" s="111">
        <f>+'Categorias-9 feb-Depurado'!AC169</f>
        <v>44944</v>
      </c>
      <c r="Q170" s="111">
        <f>+'Categorias-9 feb-Depurado'!AE169</f>
        <v>45004</v>
      </c>
      <c r="R170" s="112" t="str">
        <f>+'Categorias-9 feb-Depurado'!AB169</f>
        <v>Compras</v>
      </c>
    </row>
    <row r="171" spans="2:18" s="1" customFormat="1" ht="14.5" hidden="1">
      <c r="B171" s="57" t="str">
        <f>+'Categorias-9 feb-Depurado'!B170</f>
        <v>BOEING DISTRIBUTION SERVICES INC</v>
      </c>
      <c r="C171" s="30" t="s">
        <v>4900</v>
      </c>
      <c r="D171" s="31">
        <v>5</v>
      </c>
      <c r="E171" s="30">
        <f>+'Categorias-9 feb-Depurado'!E170</f>
        <v>471639172</v>
      </c>
      <c r="F171" s="30" t="str">
        <f>+'Categorias-9 feb-Depurado'!F170</f>
        <v>3760 W. 108th Street, Miami, FL  33018 USA</v>
      </c>
      <c r="G171" s="30" t="str">
        <f>+'Categorias-9 feb-Depurado'!G170</f>
        <v>ESTADOS UNIDOS</v>
      </c>
      <c r="H171" s="30" t="str">
        <f>+'Categorias-9 feb-Depurado'!H170</f>
        <v>KJMAZ8</v>
      </c>
      <c r="I171" s="107">
        <f>+'Categorias-9 feb-Depurado'!R170</f>
        <v>1441009</v>
      </c>
      <c r="J171" s="108">
        <f t="shared" si="12"/>
        <v>0</v>
      </c>
      <c r="K171" s="107">
        <f t="shared" si="13"/>
        <v>0</v>
      </c>
      <c r="L171" s="109">
        <f t="shared" si="14"/>
        <v>1441009</v>
      </c>
      <c r="M171" s="110">
        <f t="shared" si="15"/>
        <v>1.0985591494962632E-06</v>
      </c>
      <c r="N171" s="33" t="s">
        <v>4892</v>
      </c>
      <c r="O171" s="33">
        <f>+'Categorias-9 feb-Depurado'!Y170</f>
        <v>307.18000000000001</v>
      </c>
      <c r="P171" s="111">
        <f>+'Categorias-9 feb-Depurado'!AC170</f>
        <v>44944</v>
      </c>
      <c r="Q171" s="111">
        <f>+'Categorias-9 feb-Depurado'!AE170</f>
        <v>45004</v>
      </c>
      <c r="R171" s="112" t="str">
        <f>+'Categorias-9 feb-Depurado'!AB170</f>
        <v>Compras</v>
      </c>
    </row>
    <row r="172" spans="2:18" s="1" customFormat="1" ht="14.5" hidden="1">
      <c r="B172" s="57" t="str">
        <f>+'Categorias-9 feb-Depurado'!B171</f>
        <v>BOEING DISTRIBUTION SERVICES INC</v>
      </c>
      <c r="C172" s="30" t="s">
        <v>4900</v>
      </c>
      <c r="D172" s="31">
        <v>5</v>
      </c>
      <c r="E172" s="30">
        <f>+'Categorias-9 feb-Depurado'!E171</f>
        <v>471639172</v>
      </c>
      <c r="F172" s="30" t="str">
        <f>+'Categorias-9 feb-Depurado'!F171</f>
        <v>3760 W. 108th Street, Miami, FL  33018 USA</v>
      </c>
      <c r="G172" s="30" t="str">
        <f>+'Categorias-9 feb-Depurado'!G171</f>
        <v>ESTADOS UNIDOS</v>
      </c>
      <c r="H172" s="30" t="str">
        <f>+'Categorias-9 feb-Depurado'!H171</f>
        <v>KJNJ2Z</v>
      </c>
      <c r="I172" s="107">
        <f>+'Categorias-9 feb-Depurado'!R171</f>
        <v>1625102</v>
      </c>
      <c r="J172" s="108">
        <f t="shared" si="12"/>
        <v>0</v>
      </c>
      <c r="K172" s="107">
        <f t="shared" si="13"/>
        <v>0</v>
      </c>
      <c r="L172" s="109">
        <f t="shared" si="14"/>
        <v>1625102</v>
      </c>
      <c r="M172" s="110">
        <f t="shared" si="15"/>
        <v>1.2389032066868951E-06</v>
      </c>
      <c r="N172" s="33" t="s">
        <v>4892</v>
      </c>
      <c r="O172" s="33">
        <f>+'Categorias-9 feb-Depurado'!Y171</f>
        <v>345.56999999999999</v>
      </c>
      <c r="P172" s="111">
        <f>+'Categorias-9 feb-Depurado'!AC171</f>
        <v>44945</v>
      </c>
      <c r="Q172" s="111">
        <f>+'Categorias-9 feb-Depurado'!AE171</f>
        <v>45005</v>
      </c>
      <c r="R172" s="112" t="str">
        <f>+'Categorias-9 feb-Depurado'!AB171</f>
        <v>Compras</v>
      </c>
    </row>
    <row r="173" spans="2:18" s="1" customFormat="1" ht="14.5" hidden="1">
      <c r="B173" s="57" t="str">
        <f>+'Categorias-9 feb-Depurado'!B172</f>
        <v>BOEING DISTRIBUTION SERVICES INC</v>
      </c>
      <c r="C173" s="30" t="s">
        <v>4900</v>
      </c>
      <c r="D173" s="31">
        <v>5</v>
      </c>
      <c r="E173" s="30">
        <f>+'Categorias-9 feb-Depurado'!E172</f>
        <v>471639172</v>
      </c>
      <c r="F173" s="30" t="str">
        <f>+'Categorias-9 feb-Depurado'!F172</f>
        <v>3760 W. 108th Street, Miami, FL  33018 USA</v>
      </c>
      <c r="G173" s="30" t="str">
        <f>+'Categorias-9 feb-Depurado'!G172</f>
        <v>ESTADOS UNIDOS</v>
      </c>
      <c r="H173" s="30" t="str">
        <f>+'Categorias-9 feb-Depurado'!H172</f>
        <v>KJNRKJ</v>
      </c>
      <c r="I173" s="107">
        <f>+'Categorias-9 feb-Depurado'!R172</f>
        <v>3863008</v>
      </c>
      <c r="J173" s="108">
        <f t="shared" si="12"/>
        <v>0</v>
      </c>
      <c r="K173" s="107">
        <f t="shared" si="13"/>
        <v>0</v>
      </c>
      <c r="L173" s="109">
        <f t="shared" si="14"/>
        <v>3863008</v>
      </c>
      <c r="M173" s="110">
        <f t="shared" si="15"/>
        <v>2.9449800681170348E-06</v>
      </c>
      <c r="N173" s="33" t="s">
        <v>4892</v>
      </c>
      <c r="O173" s="33">
        <f>+'Categorias-9 feb-Depurado'!Y172</f>
        <v>821.45000000000005</v>
      </c>
      <c r="P173" s="111">
        <f>+'Categorias-9 feb-Depurado'!AC172</f>
        <v>44945</v>
      </c>
      <c r="Q173" s="111">
        <f>+'Categorias-9 feb-Depurado'!AE172</f>
        <v>45005</v>
      </c>
      <c r="R173" s="112" t="str">
        <f>+'Categorias-9 feb-Depurado'!AB172</f>
        <v>Compras</v>
      </c>
    </row>
    <row r="174" spans="2:18" s="1" customFormat="1" ht="14.5" hidden="1">
      <c r="B174" s="57" t="str">
        <f>+'Categorias-9 feb-Depurado'!B173</f>
        <v>BOEING DISTRIBUTION SERVICES INC</v>
      </c>
      <c r="C174" s="30" t="s">
        <v>4900</v>
      </c>
      <c r="D174" s="31">
        <v>5</v>
      </c>
      <c r="E174" s="30">
        <f>+'Categorias-9 feb-Depurado'!E173</f>
        <v>471639172</v>
      </c>
      <c r="F174" s="30" t="str">
        <f>+'Categorias-9 feb-Depurado'!F173</f>
        <v>3760 W. 108th Street, Miami, FL  33018 USA</v>
      </c>
      <c r="G174" s="30" t="str">
        <f>+'Categorias-9 feb-Depurado'!G173</f>
        <v>ESTADOS UNIDOS</v>
      </c>
      <c r="H174" s="30" t="str">
        <f>+'Categorias-9 feb-Depurado'!H173</f>
        <v>KJN4TB</v>
      </c>
      <c r="I174" s="107">
        <f>+'Categorias-9 feb-Depurado'!R173</f>
        <v>669096</v>
      </c>
      <c r="J174" s="108">
        <f t="shared" si="12"/>
        <v>0</v>
      </c>
      <c r="K174" s="107">
        <f t="shared" si="13"/>
        <v>0</v>
      </c>
      <c r="L174" s="109">
        <f t="shared" si="14"/>
        <v>669096</v>
      </c>
      <c r="M174" s="110">
        <f t="shared" si="15"/>
        <v>5.1008809292055191E-07</v>
      </c>
      <c r="N174" s="33" t="s">
        <v>4892</v>
      </c>
      <c r="O174" s="33">
        <f>+'Categorias-9 feb-Depurado'!Y173</f>
        <v>142.28</v>
      </c>
      <c r="P174" s="111">
        <f>+'Categorias-9 feb-Depurado'!AC173</f>
        <v>44945</v>
      </c>
      <c r="Q174" s="111">
        <f>+'Categorias-9 feb-Depurado'!AE173</f>
        <v>45005</v>
      </c>
      <c r="R174" s="112" t="str">
        <f>+'Categorias-9 feb-Depurado'!AB173</f>
        <v>Compras</v>
      </c>
    </row>
    <row r="175" spans="2:18" s="1" customFormat="1" ht="14.5" hidden="1">
      <c r="B175" s="57" t="str">
        <f>+'Categorias-9 feb-Depurado'!B174</f>
        <v>BOEING DISTRIBUTION SERVICES INC</v>
      </c>
      <c r="C175" s="30" t="s">
        <v>4900</v>
      </c>
      <c r="D175" s="31">
        <v>5</v>
      </c>
      <c r="E175" s="30">
        <f>+'Categorias-9 feb-Depurado'!E174</f>
        <v>471639172</v>
      </c>
      <c r="F175" s="30" t="str">
        <f>+'Categorias-9 feb-Depurado'!F174</f>
        <v>3760 W. 108th Street, Miami, FL  33018 USA</v>
      </c>
      <c r="G175" s="30" t="str">
        <f>+'Categorias-9 feb-Depurado'!G174</f>
        <v>ESTADOS UNIDOS</v>
      </c>
      <c r="H175" s="30" t="str">
        <f>+'Categorias-9 feb-Depurado'!H174</f>
        <v>KJN583</v>
      </c>
      <c r="I175" s="107">
        <f>+'Categorias-9 feb-Depurado'!R174</f>
        <v>2319592</v>
      </c>
      <c r="J175" s="108">
        <f t="shared" si="12"/>
        <v>0</v>
      </c>
      <c r="K175" s="107">
        <f t="shared" si="13"/>
        <v>0</v>
      </c>
      <c r="L175" s="109">
        <f t="shared" si="14"/>
        <v>2319592</v>
      </c>
      <c r="M175" s="110">
        <f t="shared" si="15"/>
        <v>1.7683505201552077E-06</v>
      </c>
      <c r="N175" s="33" t="s">
        <v>4892</v>
      </c>
      <c r="O175" s="33">
        <f>+'Categorias-9 feb-Depurado'!Y174</f>
        <v>493.25</v>
      </c>
      <c r="P175" s="111">
        <f>+'Categorias-9 feb-Depurado'!AC174</f>
        <v>44945</v>
      </c>
      <c r="Q175" s="111">
        <f>+'Categorias-9 feb-Depurado'!AE174</f>
        <v>45005</v>
      </c>
      <c r="R175" s="112" t="str">
        <f>+'Categorias-9 feb-Depurado'!AB174</f>
        <v>Compras</v>
      </c>
    </row>
    <row r="176" spans="2:18" s="1" customFormat="1" ht="14.5" hidden="1">
      <c r="B176" s="57" t="str">
        <f>+'Categorias-9 feb-Depurado'!B175</f>
        <v>BOEING DISTRIBUTION SERVICES INC</v>
      </c>
      <c r="C176" s="30" t="s">
        <v>4900</v>
      </c>
      <c r="D176" s="31">
        <v>5</v>
      </c>
      <c r="E176" s="30">
        <f>+'Categorias-9 feb-Depurado'!E175</f>
        <v>471639172</v>
      </c>
      <c r="F176" s="30" t="str">
        <f>+'Categorias-9 feb-Depurado'!F175</f>
        <v>3760 W. 108th Street, Miami, FL  33018 USA</v>
      </c>
      <c r="G176" s="30" t="str">
        <f>+'Categorias-9 feb-Depurado'!G175</f>
        <v>ESTADOS UNIDOS</v>
      </c>
      <c r="H176" s="30" t="str">
        <f>+'Categorias-9 feb-Depurado'!H175</f>
        <v>KJN6H5</v>
      </c>
      <c r="I176" s="107">
        <f>+'Categorias-9 feb-Depurado'!R175</f>
        <v>168619</v>
      </c>
      <c r="J176" s="108">
        <f t="shared" si="12"/>
        <v>0</v>
      </c>
      <c r="K176" s="107">
        <f t="shared" si="13"/>
        <v>0</v>
      </c>
      <c r="L176" s="109">
        <f t="shared" si="14"/>
        <v>168619</v>
      </c>
      <c r="M176" s="110">
        <f t="shared" si="15"/>
        <v>1.2854738952283461E-07</v>
      </c>
      <c r="N176" s="33" t="s">
        <v>4892</v>
      </c>
      <c r="O176" s="33">
        <f>+'Categorias-9 feb-Depurado'!Y175</f>
        <v>36</v>
      </c>
      <c r="P176" s="111">
        <f>+'Categorias-9 feb-Depurado'!AC175</f>
        <v>44946</v>
      </c>
      <c r="Q176" s="111">
        <f>+'Categorias-9 feb-Depurado'!AE175</f>
        <v>45006</v>
      </c>
      <c r="R176" s="112" t="str">
        <f>+'Categorias-9 feb-Depurado'!AB175</f>
        <v>Compras</v>
      </c>
    </row>
    <row r="177" spans="2:18" s="1" customFormat="1" ht="14.5" hidden="1">
      <c r="B177" s="57" t="str">
        <f>+'Categorias-9 feb-Depurado'!B176</f>
        <v>BOEING DISTRIBUTION SERVICES INC</v>
      </c>
      <c r="C177" s="30" t="s">
        <v>4900</v>
      </c>
      <c r="D177" s="31">
        <v>5</v>
      </c>
      <c r="E177" s="30">
        <f>+'Categorias-9 feb-Depurado'!E176</f>
        <v>471639172</v>
      </c>
      <c r="F177" s="30" t="str">
        <f>+'Categorias-9 feb-Depurado'!F176</f>
        <v>3760 W. 108th Street, Miami, FL  33018 USA</v>
      </c>
      <c r="G177" s="30" t="str">
        <f>+'Categorias-9 feb-Depurado'!G176</f>
        <v>ESTADOS UNIDOS</v>
      </c>
      <c r="H177" s="30" t="str">
        <f>+'Categorias-9 feb-Depurado'!H176</f>
        <v>KJMV9L</v>
      </c>
      <c r="I177" s="107">
        <f>+'Categorias-9 feb-Depurado'!R176</f>
        <v>1770954</v>
      </c>
      <c r="J177" s="108">
        <f t="shared" si="12"/>
        <v>0</v>
      </c>
      <c r="K177" s="107">
        <f t="shared" si="13"/>
        <v>0</v>
      </c>
      <c r="L177" s="109">
        <f t="shared" si="14"/>
        <v>1770954</v>
      </c>
      <c r="M177" s="110">
        <f t="shared" si="15"/>
        <v>1.3500940799377415E-06</v>
      </c>
      <c r="N177" s="33" t="s">
        <v>4892</v>
      </c>
      <c r="O177" s="33">
        <f>+'Categorias-9 feb-Depurado'!Y176</f>
        <v>382.36000000000001</v>
      </c>
      <c r="P177" s="111">
        <f>+'Categorias-9 feb-Depurado'!AC176</f>
        <v>44949</v>
      </c>
      <c r="Q177" s="111">
        <f>+'Categorias-9 feb-Depurado'!AE176</f>
        <v>45009</v>
      </c>
      <c r="R177" s="112" t="str">
        <f>+'Categorias-9 feb-Depurado'!AB176</f>
        <v>Compras</v>
      </c>
    </row>
    <row r="178" spans="2:18" s="1" customFormat="1" ht="14.5" hidden="1">
      <c r="B178" s="57" t="str">
        <f>+'Categorias-9 feb-Depurado'!B177</f>
        <v>BOEING DISTRIBUTION SERVICES INC</v>
      </c>
      <c r="C178" s="30" t="s">
        <v>4900</v>
      </c>
      <c r="D178" s="31">
        <v>5</v>
      </c>
      <c r="E178" s="30">
        <f>+'Categorias-9 feb-Depurado'!E177</f>
        <v>471639172</v>
      </c>
      <c r="F178" s="30" t="str">
        <f>+'Categorias-9 feb-Depurado'!F177</f>
        <v>3760 W. 108th Street, Miami, FL  33018 USA</v>
      </c>
      <c r="G178" s="30" t="str">
        <f>+'Categorias-9 feb-Depurado'!G177</f>
        <v>ESTADOS UNIDOS</v>
      </c>
      <c r="H178" s="30" t="str">
        <f>+'Categorias-9 feb-Depurado'!H177</f>
        <v>KJNTXF</v>
      </c>
      <c r="I178" s="107">
        <f>+'Categorias-9 feb-Depurado'!R177</f>
        <v>4616680</v>
      </c>
      <c r="J178" s="108">
        <f t="shared" si="12"/>
        <v>0</v>
      </c>
      <c r="K178" s="107">
        <f t="shared" si="13"/>
        <v>0</v>
      </c>
      <c r="L178" s="109">
        <f t="shared" si="14"/>
        <v>4616680</v>
      </c>
      <c r="M178" s="110">
        <f t="shared" si="15"/>
        <v>3.5195450231722411E-06</v>
      </c>
      <c r="N178" s="33" t="s">
        <v>4892</v>
      </c>
      <c r="O178" s="33">
        <f>+'Categorias-9 feb-Depurado'!Y177</f>
        <v>996.76999999999998</v>
      </c>
      <c r="P178" s="111">
        <f>+'Categorias-9 feb-Depurado'!AC177</f>
        <v>44949</v>
      </c>
      <c r="Q178" s="111">
        <f>+'Categorias-9 feb-Depurado'!AE177</f>
        <v>45009</v>
      </c>
      <c r="R178" s="112" t="str">
        <f>+'Categorias-9 feb-Depurado'!AB177</f>
        <v>Compras</v>
      </c>
    </row>
    <row r="179" spans="2:18" s="1" customFormat="1" ht="14.5" hidden="1">
      <c r="B179" s="57" t="str">
        <f>+'Categorias-9 feb-Depurado'!B178</f>
        <v>BOEING DISTRIBUTION SERVICES INC</v>
      </c>
      <c r="C179" s="30" t="s">
        <v>4900</v>
      </c>
      <c r="D179" s="31">
        <v>5</v>
      </c>
      <c r="E179" s="30">
        <f>+'Categorias-9 feb-Depurado'!E178</f>
        <v>471639172</v>
      </c>
      <c r="F179" s="30" t="str">
        <f>+'Categorias-9 feb-Depurado'!F178</f>
        <v>3760 W. 108th Street, Miami, FL  33018 USA</v>
      </c>
      <c r="G179" s="30" t="str">
        <f>+'Categorias-9 feb-Depurado'!G178</f>
        <v>ESTADOS UNIDOS</v>
      </c>
      <c r="H179" s="30" t="str">
        <f>+'Categorias-9 feb-Depurado'!H178</f>
        <v>KJPE21</v>
      </c>
      <c r="I179" s="107">
        <f>+'Categorias-9 feb-Depurado'!R178</f>
        <v>180220</v>
      </c>
      <c r="J179" s="108">
        <f t="shared" si="12"/>
        <v>0</v>
      </c>
      <c r="K179" s="107">
        <f t="shared" si="13"/>
        <v>0</v>
      </c>
      <c r="L179" s="109">
        <f t="shared" si="14"/>
        <v>180220</v>
      </c>
      <c r="M179" s="110">
        <f t="shared" si="15"/>
        <v>1.3739145968013838E-07</v>
      </c>
      <c r="N179" s="33" t="s">
        <v>4892</v>
      </c>
      <c r="O179" s="33">
        <f>+'Categorias-9 feb-Depurado'!Y178</f>
        <v>39.600000000000001</v>
      </c>
      <c r="P179" s="111">
        <f>+'Categorias-9 feb-Depurado'!AC178</f>
        <v>44950</v>
      </c>
      <c r="Q179" s="111">
        <f>+'Categorias-9 feb-Depurado'!AE178</f>
        <v>45010</v>
      </c>
      <c r="R179" s="112" t="str">
        <f>+'Categorias-9 feb-Depurado'!AB178</f>
        <v>Compras</v>
      </c>
    </row>
    <row r="180" spans="2:18" s="1" customFormat="1" ht="14.5" hidden="1">
      <c r="B180" s="57" t="str">
        <f>+'Categorias-9 feb-Depurado'!B179</f>
        <v>BOEING DISTRIBUTION SERVICES INC</v>
      </c>
      <c r="C180" s="30" t="s">
        <v>4900</v>
      </c>
      <c r="D180" s="31">
        <v>5</v>
      </c>
      <c r="E180" s="30">
        <f>+'Categorias-9 feb-Depurado'!E179</f>
        <v>471639172</v>
      </c>
      <c r="F180" s="30" t="str">
        <f>+'Categorias-9 feb-Depurado'!F179</f>
        <v>3760 W. 108th Street, Miami, FL  33018 USA</v>
      </c>
      <c r="G180" s="30" t="str">
        <f>+'Categorias-9 feb-Depurado'!G179</f>
        <v>ESTADOS UNIDOS</v>
      </c>
      <c r="H180" s="30" t="str">
        <f>+'Categorias-9 feb-Depurado'!H179</f>
        <v>KJRHXF</v>
      </c>
      <c r="I180" s="107">
        <f>+'Categorias-9 feb-Depurado'!R179</f>
        <v>577524</v>
      </c>
      <c r="J180" s="108">
        <f t="shared" si="12"/>
        <v>0</v>
      </c>
      <c r="K180" s="107">
        <f t="shared" si="13"/>
        <v>0</v>
      </c>
      <c r="L180" s="109">
        <f t="shared" si="14"/>
        <v>577524</v>
      </c>
      <c r="M180" s="110">
        <f t="shared" si="15"/>
        <v>4.4027780135563333E-07</v>
      </c>
      <c r="N180" s="33" t="s">
        <v>4892</v>
      </c>
      <c r="O180" s="33">
        <f>+'Categorias-9 feb-Depurado'!Y179</f>
        <v>126.90000000000001</v>
      </c>
      <c r="P180" s="111">
        <f>+'Categorias-9 feb-Depurado'!AC179</f>
        <v>44950</v>
      </c>
      <c r="Q180" s="111">
        <f>+'Categorias-9 feb-Depurado'!AE179</f>
        <v>45010</v>
      </c>
      <c r="R180" s="112" t="str">
        <f>+'Categorias-9 feb-Depurado'!AB179</f>
        <v>Compras</v>
      </c>
    </row>
    <row r="181" spans="2:18" s="1" customFormat="1" ht="14.5" hidden="1">
      <c r="B181" s="57" t="str">
        <f>+'Categorias-9 feb-Depurado'!B180</f>
        <v>BOEING DISTRIBUTION SERVICES INC</v>
      </c>
      <c r="C181" s="30" t="s">
        <v>4900</v>
      </c>
      <c r="D181" s="31">
        <v>5</v>
      </c>
      <c r="E181" s="30">
        <f>+'Categorias-9 feb-Depurado'!E180</f>
        <v>471639172</v>
      </c>
      <c r="F181" s="30" t="str">
        <f>+'Categorias-9 feb-Depurado'!F180</f>
        <v>3760 W. 108th Street, Miami, FL  33018 USA</v>
      </c>
      <c r="G181" s="30" t="str">
        <f>+'Categorias-9 feb-Depurado'!G180</f>
        <v>ESTADOS UNIDOS</v>
      </c>
      <c r="H181" s="30" t="str">
        <f>+'Categorias-9 feb-Depurado'!H180</f>
        <v>KJM2F5</v>
      </c>
      <c r="I181" s="107">
        <f>+'Categorias-9 feb-Depurado'!R180</f>
        <v>8633057</v>
      </c>
      <c r="J181" s="108">
        <f t="shared" si="12"/>
        <v>0</v>
      </c>
      <c r="K181" s="107">
        <f t="shared" si="13"/>
        <v>0</v>
      </c>
      <c r="L181" s="109">
        <f t="shared" si="14"/>
        <v>8633057</v>
      </c>
      <c r="M181" s="110">
        <f t="shared" si="15"/>
        <v>6.5814465804674091E-06</v>
      </c>
      <c r="N181" s="33" t="s">
        <v>4892</v>
      </c>
      <c r="O181" s="33">
        <f>+'Categorias-9 feb-Depurado'!Y180</f>
        <v>1896.95</v>
      </c>
      <c r="P181" s="111">
        <f>+'Categorias-9 feb-Depurado'!AC180</f>
        <v>44950</v>
      </c>
      <c r="Q181" s="111">
        <f>+'Categorias-9 feb-Depurado'!AE180</f>
        <v>45010</v>
      </c>
      <c r="R181" s="112" t="str">
        <f>+'Categorias-9 feb-Depurado'!AB180</f>
        <v>Compras</v>
      </c>
    </row>
    <row r="182" spans="2:18" s="1" customFormat="1" ht="14.5" hidden="1">
      <c r="B182" s="57" t="str">
        <f>+'Categorias-9 feb-Depurado'!B181</f>
        <v>BOEING DISTRIBUTION SERVICES INC</v>
      </c>
      <c r="C182" s="30" t="s">
        <v>4900</v>
      </c>
      <c r="D182" s="31">
        <v>5</v>
      </c>
      <c r="E182" s="30">
        <f>+'Categorias-9 feb-Depurado'!E181</f>
        <v>471639172</v>
      </c>
      <c r="F182" s="30" t="str">
        <f>+'Categorias-9 feb-Depurado'!F181</f>
        <v>3760 W. 108th Street, Miami, FL  33018 USA</v>
      </c>
      <c r="G182" s="30" t="str">
        <f>+'Categorias-9 feb-Depurado'!G181</f>
        <v>ESTADOS UNIDOS</v>
      </c>
      <c r="H182" s="30" t="str">
        <f>+'Categorias-9 feb-Depurado'!H181</f>
        <v>KJS2XN</v>
      </c>
      <c r="I182" s="107">
        <f>+'Categorias-9 feb-Depurado'!R181</f>
        <v>292676</v>
      </c>
      <c r="J182" s="108">
        <f t="shared" si="12"/>
        <v>0</v>
      </c>
      <c r="K182" s="107">
        <f t="shared" si="13"/>
        <v>0</v>
      </c>
      <c r="L182" s="109">
        <f t="shared" si="14"/>
        <v>292676</v>
      </c>
      <c r="M182" s="110">
        <f t="shared" si="15"/>
        <v>2.231227547072699E-07</v>
      </c>
      <c r="N182" s="33" t="s">
        <v>4892</v>
      </c>
      <c r="O182" s="33">
        <f>+'Categorias-9 feb-Depurado'!Y181</f>
        <v>64.310000000000002</v>
      </c>
      <c r="P182" s="111">
        <f>+'Categorias-9 feb-Depurado'!AC181</f>
        <v>44950</v>
      </c>
      <c r="Q182" s="111">
        <f>+'Categorias-9 feb-Depurado'!AE181</f>
        <v>45010</v>
      </c>
      <c r="R182" s="112" t="str">
        <f>+'Categorias-9 feb-Depurado'!AB181</f>
        <v>Compras</v>
      </c>
    </row>
    <row r="183" spans="2:18" s="1" customFormat="1" ht="14.5" hidden="1">
      <c r="B183" s="57" t="str">
        <f>+'Categorias-9 feb-Depurado'!B182</f>
        <v>BOEING DISTRIBUTION SERVICES INC</v>
      </c>
      <c r="C183" s="30" t="s">
        <v>4900</v>
      </c>
      <c r="D183" s="31">
        <v>5</v>
      </c>
      <c r="E183" s="30">
        <f>+'Categorias-9 feb-Depurado'!E182</f>
        <v>471639172</v>
      </c>
      <c r="F183" s="30" t="str">
        <f>+'Categorias-9 feb-Depurado'!F182</f>
        <v>3760 W. 108th Street, Miami, FL  33018 USA</v>
      </c>
      <c r="G183" s="30" t="str">
        <f>+'Categorias-9 feb-Depurado'!G182</f>
        <v>ESTADOS UNIDOS</v>
      </c>
      <c r="H183" s="30" t="str">
        <f>+'Categorias-9 feb-Depurado'!H182</f>
        <v>KJNNJK</v>
      </c>
      <c r="I183" s="107">
        <f>+'Categorias-9 feb-Depurado'!R182</f>
        <v>197248</v>
      </c>
      <c r="J183" s="108">
        <f t="shared" si="12"/>
        <v>0</v>
      </c>
      <c r="K183" s="107">
        <f t="shared" si="13"/>
        <v>0</v>
      </c>
      <c r="L183" s="109">
        <f t="shared" si="14"/>
        <v>197248</v>
      </c>
      <c r="M183" s="110">
        <f t="shared" si="15"/>
        <v>1.5037282565191398E-07</v>
      </c>
      <c r="N183" s="33" t="s">
        <v>4892</v>
      </c>
      <c r="O183" s="33">
        <f>+'Categorias-9 feb-Depurado'!Y182</f>
        <v>43.390000000000001</v>
      </c>
      <c r="P183" s="111">
        <f>+'Categorias-9 feb-Depurado'!AC182</f>
        <v>44951</v>
      </c>
      <c r="Q183" s="111">
        <f>+'Categorias-9 feb-Depurado'!AE182</f>
        <v>45011</v>
      </c>
      <c r="R183" s="112" t="str">
        <f>+'Categorias-9 feb-Depurado'!AB182</f>
        <v>Compras</v>
      </c>
    </row>
    <row r="184" spans="2:18" s="1" customFormat="1" ht="14.5" hidden="1">
      <c r="B184" s="57" t="str">
        <f>+'Categorias-9 feb-Depurado'!B183</f>
        <v>BOEING DISTRIBUTION SERVICES INC</v>
      </c>
      <c r="C184" s="30" t="s">
        <v>4900</v>
      </c>
      <c r="D184" s="31">
        <v>5</v>
      </c>
      <c r="E184" s="30">
        <f>+'Categorias-9 feb-Depurado'!E183</f>
        <v>471639172</v>
      </c>
      <c r="F184" s="30" t="str">
        <f>+'Categorias-9 feb-Depurado'!F183</f>
        <v>3760 W. 108th Street, Miami, FL  33018 USA</v>
      </c>
      <c r="G184" s="30" t="str">
        <f>+'Categorias-9 feb-Depurado'!G183</f>
        <v>ESTADOS UNIDOS</v>
      </c>
      <c r="H184" s="30" t="str">
        <f>+'Categorias-9 feb-Depurado'!H183</f>
        <v>KJS5LT</v>
      </c>
      <c r="I184" s="107">
        <f>+'Categorias-9 feb-Depurado'!R183</f>
        <v>676663</v>
      </c>
      <c r="J184" s="108">
        <f t="shared" si="12"/>
        <v>0</v>
      </c>
      <c r="K184" s="107">
        <f t="shared" si="13"/>
        <v>0</v>
      </c>
      <c r="L184" s="109">
        <f t="shared" si="14"/>
        <v>676663</v>
      </c>
      <c r="M184" s="110">
        <f t="shared" si="15"/>
        <v>5.158568265538868E-07</v>
      </c>
      <c r="N184" s="33" t="s">
        <v>4892</v>
      </c>
      <c r="O184" s="33">
        <f>+'Categorias-9 feb-Depurado'!Y183</f>
        <v>148.84999999999999</v>
      </c>
      <c r="P184" s="111">
        <f>+'Categorias-9 feb-Depurado'!AC183</f>
        <v>44951</v>
      </c>
      <c r="Q184" s="111">
        <f>+'Categorias-9 feb-Depurado'!AE183</f>
        <v>45011</v>
      </c>
      <c r="R184" s="112" t="str">
        <f>+'Categorias-9 feb-Depurado'!AB183</f>
        <v>Compras</v>
      </c>
    </row>
    <row r="185" spans="2:18" s="1" customFormat="1" ht="14.5" hidden="1">
      <c r="B185" s="57" t="str">
        <f>+'Categorias-9 feb-Depurado'!B184</f>
        <v>BOEING DISTRIBUTION SERVICES INC</v>
      </c>
      <c r="C185" s="30" t="s">
        <v>4900</v>
      </c>
      <c r="D185" s="31">
        <v>5</v>
      </c>
      <c r="E185" s="30">
        <f>+'Categorias-9 feb-Depurado'!E184</f>
        <v>471639172</v>
      </c>
      <c r="F185" s="30" t="str">
        <f>+'Categorias-9 feb-Depurado'!F184</f>
        <v>3760 W. 108th Street, Miami, FL  33018 USA</v>
      </c>
      <c r="G185" s="30" t="str">
        <f>+'Categorias-9 feb-Depurado'!G184</f>
        <v>ESTADOS UNIDOS</v>
      </c>
      <c r="H185" s="30" t="str">
        <f>+'Categorias-9 feb-Depurado'!H184</f>
        <v>KJP93B</v>
      </c>
      <c r="I185" s="107">
        <f>+'Categorias-9 feb-Depurado'!R184</f>
        <v>428927</v>
      </c>
      <c r="J185" s="108">
        <f t="shared" si="12"/>
        <v>0</v>
      </c>
      <c r="K185" s="107">
        <f t="shared" si="13"/>
        <v>0</v>
      </c>
      <c r="L185" s="109">
        <f t="shared" si="14"/>
        <v>428927</v>
      </c>
      <c r="M185" s="110">
        <f t="shared" si="15"/>
        <v>3.269942660427406E-07</v>
      </c>
      <c r="N185" s="33" t="s">
        <v>4892</v>
      </c>
      <c r="O185" s="33">
        <f>+'Categorias-9 feb-Depurado'!Y184</f>
        <v>94.5</v>
      </c>
      <c r="P185" s="111">
        <f>+'Categorias-9 feb-Depurado'!AC184</f>
        <v>44952</v>
      </c>
      <c r="Q185" s="111">
        <f>+'Categorias-9 feb-Depurado'!AE184</f>
        <v>45012</v>
      </c>
      <c r="R185" s="112" t="str">
        <f>+'Categorias-9 feb-Depurado'!AB184</f>
        <v>Compras</v>
      </c>
    </row>
    <row r="186" spans="2:18" s="1" customFormat="1" ht="14.5" hidden="1">
      <c r="B186" s="57" t="str">
        <f>+'Categorias-9 feb-Depurado'!B185</f>
        <v>BOEING DISTRIBUTION SERVICES INC</v>
      </c>
      <c r="C186" s="30" t="s">
        <v>4900</v>
      </c>
      <c r="D186" s="31">
        <v>5</v>
      </c>
      <c r="E186" s="30">
        <f>+'Categorias-9 feb-Depurado'!E185</f>
        <v>471639172</v>
      </c>
      <c r="F186" s="30" t="str">
        <f>+'Categorias-9 feb-Depurado'!F185</f>
        <v>3760 W. 108th Street, Miami, FL  33018 USA</v>
      </c>
      <c r="G186" s="30" t="str">
        <f>+'Categorias-9 feb-Depurado'!G185</f>
        <v>ESTADOS UNIDOS</v>
      </c>
      <c r="H186" s="30" t="str">
        <f>+'Categorias-9 feb-Depurado'!H185</f>
        <v>KJSXEM</v>
      </c>
      <c r="I186" s="107">
        <f>+'Categorias-9 feb-Depurado'!R185</f>
        <v>4401326</v>
      </c>
      <c r="J186" s="108">
        <f t="shared" si="12"/>
        <v>0</v>
      </c>
      <c r="K186" s="107">
        <f t="shared" si="13"/>
        <v>0</v>
      </c>
      <c r="L186" s="109">
        <f t="shared" si="14"/>
        <v>4401326</v>
      </c>
      <c r="M186" s="110">
        <f t="shared" si="15"/>
        <v>3.355369013806152E-06</v>
      </c>
      <c r="N186" s="33" t="s">
        <v>4892</v>
      </c>
      <c r="O186" s="33">
        <f>+'Categorias-9 feb-Depurado'!Y185</f>
        <v>971.22000000000003</v>
      </c>
      <c r="P186" s="111">
        <f>+'Categorias-9 feb-Depurado'!AC185</f>
        <v>44953</v>
      </c>
      <c r="Q186" s="111">
        <f>+'Categorias-9 feb-Depurado'!AE185</f>
        <v>45013</v>
      </c>
      <c r="R186" s="112" t="str">
        <f>+'Categorias-9 feb-Depurado'!AB185</f>
        <v>Compras</v>
      </c>
    </row>
    <row r="187" spans="2:18" s="1" customFormat="1" ht="14.5" hidden="1">
      <c r="B187" s="57" t="str">
        <f>+'Categorias-9 feb-Depurado'!B186</f>
        <v>BOEING DISTRIBUTION SERVICES INC</v>
      </c>
      <c r="C187" s="30" t="s">
        <v>4900</v>
      </c>
      <c r="D187" s="31">
        <v>5</v>
      </c>
      <c r="E187" s="30">
        <f>+'Categorias-9 feb-Depurado'!E186</f>
        <v>471639172</v>
      </c>
      <c r="F187" s="30" t="str">
        <f>+'Categorias-9 feb-Depurado'!F186</f>
        <v>3760 W. 108th Street, Miami, FL  33018 USA</v>
      </c>
      <c r="G187" s="30" t="str">
        <f>+'Categorias-9 feb-Depurado'!G186</f>
        <v>ESTADOS UNIDOS</v>
      </c>
      <c r="H187" s="30" t="str">
        <f>+'Categorias-9 feb-Depurado'!H186</f>
        <v>KJSLE9</v>
      </c>
      <c r="I187" s="107">
        <f>+'Categorias-9 feb-Depurado'!R186</f>
        <v>2826452</v>
      </c>
      <c r="J187" s="108">
        <f t="shared" si="12"/>
        <v>0</v>
      </c>
      <c r="K187" s="107">
        <f t="shared" si="13"/>
        <v>0</v>
      </c>
      <c r="L187" s="109">
        <f t="shared" si="14"/>
        <v>2826452</v>
      </c>
      <c r="M187" s="110">
        <f t="shared" si="15"/>
        <v>2.1547573299070387E-06</v>
      </c>
      <c r="N187" s="33" t="s">
        <v>4892</v>
      </c>
      <c r="O187" s="33">
        <f>+'Categorias-9 feb-Depurado'!Y186</f>
        <v>623.70000000000005</v>
      </c>
      <c r="P187" s="111">
        <f>+'Categorias-9 feb-Depurado'!AC186</f>
        <v>44953</v>
      </c>
      <c r="Q187" s="111">
        <f>+'Categorias-9 feb-Depurado'!AE186</f>
        <v>45013</v>
      </c>
      <c r="R187" s="112" t="str">
        <f>+'Categorias-9 feb-Depurado'!AB186</f>
        <v>Compras</v>
      </c>
    </row>
    <row r="188" spans="2:18" s="1" customFormat="1" ht="14.5" hidden="1">
      <c r="B188" s="57" t="str">
        <f>+'Categorias-9 feb-Depurado'!B187</f>
        <v>BOEING DISTRIBUTION SERVICES INC</v>
      </c>
      <c r="C188" s="30" t="s">
        <v>4900</v>
      </c>
      <c r="D188" s="31">
        <v>5</v>
      </c>
      <c r="E188" s="30">
        <f>+'Categorias-9 feb-Depurado'!E187</f>
        <v>471639172</v>
      </c>
      <c r="F188" s="30" t="str">
        <f>+'Categorias-9 feb-Depurado'!F187</f>
        <v>3760 W. 108th Street, Miami, FL  33018 USA</v>
      </c>
      <c r="G188" s="30" t="str">
        <f>+'Categorias-9 feb-Depurado'!G187</f>
        <v>ESTADOS UNIDOS</v>
      </c>
      <c r="H188" s="30" t="str">
        <f>+'Categorias-9 feb-Depurado'!H187</f>
        <v>KJTFHB</v>
      </c>
      <c r="I188" s="107">
        <f>+'Categorias-9 feb-Depurado'!R187</f>
        <v>1145626</v>
      </c>
      <c r="J188" s="108">
        <f t="shared" si="12"/>
        <v>0</v>
      </c>
      <c r="K188" s="107">
        <f t="shared" si="13"/>
        <v>0</v>
      </c>
      <c r="L188" s="109">
        <f t="shared" si="14"/>
        <v>1145626</v>
      </c>
      <c r="M188" s="110">
        <f t="shared" si="15"/>
        <v>8.7337270218354352E-07</v>
      </c>
      <c r="N188" s="33" t="s">
        <v>4892</v>
      </c>
      <c r="O188" s="33">
        <f>+'Categorias-9 feb-Depurado'!Y187</f>
        <v>252.80000000000001</v>
      </c>
      <c r="P188" s="111">
        <f>+'Categorias-9 feb-Depurado'!AC187</f>
        <v>44954</v>
      </c>
      <c r="Q188" s="111">
        <f>+'Categorias-9 feb-Depurado'!AE187</f>
        <v>45014</v>
      </c>
      <c r="R188" s="112" t="str">
        <f>+'Categorias-9 feb-Depurado'!AB187</f>
        <v>Compras</v>
      </c>
    </row>
    <row r="189" spans="2:18" s="1" customFormat="1" ht="14.5" hidden="1">
      <c r="B189" s="57" t="str">
        <f>+'Categorias-9 feb-Depurado'!B188</f>
        <v>BOEING DISTRIBUTION SERVICES INC</v>
      </c>
      <c r="C189" s="30" t="s">
        <v>4900</v>
      </c>
      <c r="D189" s="31">
        <v>5</v>
      </c>
      <c r="E189" s="30">
        <f>+'Categorias-9 feb-Depurado'!E188</f>
        <v>471639172</v>
      </c>
      <c r="F189" s="30" t="str">
        <f>+'Categorias-9 feb-Depurado'!F188</f>
        <v>3760 W. 108th Street, Miami, FL  33018 USA</v>
      </c>
      <c r="G189" s="30" t="str">
        <f>+'Categorias-9 feb-Depurado'!G188</f>
        <v>ESTADOS UNIDOS</v>
      </c>
      <c r="H189" s="30" t="str">
        <f>+'Categorias-9 feb-Depurado'!H188</f>
        <v>KJTX42</v>
      </c>
      <c r="I189" s="107">
        <f>+'Categorias-9 feb-Depurado'!R188</f>
        <v>3653878</v>
      </c>
      <c r="J189" s="108">
        <f t="shared" si="12"/>
        <v>0</v>
      </c>
      <c r="K189" s="107">
        <f t="shared" si="13"/>
        <v>0</v>
      </c>
      <c r="L189" s="109">
        <f t="shared" si="14"/>
        <v>3653878</v>
      </c>
      <c r="M189" s="110">
        <f t="shared" si="15"/>
        <v>2.7855489507998263E-06</v>
      </c>
      <c r="N189" s="33" t="s">
        <v>4892</v>
      </c>
      <c r="O189" s="33">
        <f>+'Categorias-9 feb-Depurado'!Y188</f>
        <v>786</v>
      </c>
      <c r="P189" s="111">
        <f>+'Categorias-9 feb-Depurado'!AC188</f>
        <v>44956</v>
      </c>
      <c r="Q189" s="111">
        <f>+'Categorias-9 feb-Depurado'!AE188</f>
        <v>45016</v>
      </c>
      <c r="R189" s="112" t="str">
        <f>+'Categorias-9 feb-Depurado'!AB188</f>
        <v>Compras</v>
      </c>
    </row>
    <row r="190" spans="2:18" s="1" customFormat="1" ht="14.5" hidden="1">
      <c r="B190" s="57" t="str">
        <f>+'Categorias-9 feb-Depurado'!B189</f>
        <v>BOEING DISTRIBUTION SERVICES INC</v>
      </c>
      <c r="C190" s="30" t="s">
        <v>4900</v>
      </c>
      <c r="D190" s="31">
        <v>5</v>
      </c>
      <c r="E190" s="30">
        <f>+'Categorias-9 feb-Depurado'!E189</f>
        <v>471639172</v>
      </c>
      <c r="F190" s="30" t="str">
        <f>+'Categorias-9 feb-Depurado'!F189</f>
        <v>3760 W. 108th Street, Miami, FL  33018 USA</v>
      </c>
      <c r="G190" s="30" t="str">
        <f>+'Categorias-9 feb-Depurado'!G189</f>
        <v>ESTADOS UNIDOS</v>
      </c>
      <c r="H190" s="30" t="str">
        <f>+'Categorias-9 feb-Depurado'!H189</f>
        <v>KJWTNE</v>
      </c>
      <c r="I190" s="107">
        <f>+'Categorias-9 feb-Depurado'!R189</f>
        <v>5252566</v>
      </c>
      <c r="J190" s="108">
        <f t="shared" si="12"/>
        <v>0</v>
      </c>
      <c r="K190" s="107">
        <f t="shared" si="13"/>
        <v>0</v>
      </c>
      <c r="L190" s="109">
        <f t="shared" si="14"/>
        <v>5252566</v>
      </c>
      <c r="M190" s="110">
        <f t="shared" si="15"/>
        <v>4.0043153357355771E-06</v>
      </c>
      <c r="N190" s="33" t="s">
        <v>4892</v>
      </c>
      <c r="O190" s="33">
        <f>+'Categorias-9 feb-Depurado'!Y189</f>
        <v>1129.9000000000001</v>
      </c>
      <c r="P190" s="111">
        <f>+'Categorias-9 feb-Depurado'!AC189</f>
        <v>44958</v>
      </c>
      <c r="Q190" s="111">
        <f>+'Categorias-9 feb-Depurado'!AE189</f>
        <v>45018</v>
      </c>
      <c r="R190" s="112" t="str">
        <f>+'Categorias-9 feb-Depurado'!AB189</f>
        <v>Compras</v>
      </c>
    </row>
    <row r="191" spans="2:18" s="1" customFormat="1" ht="14.5" hidden="1">
      <c r="B191" s="57" t="str">
        <f>+'Categorias-9 feb-Depurado'!B190</f>
        <v>BOEING DISTRIBUTION SERVICES INC</v>
      </c>
      <c r="C191" s="30" t="s">
        <v>4900</v>
      </c>
      <c r="D191" s="31">
        <v>5</v>
      </c>
      <c r="E191" s="30">
        <f>+'Categorias-9 feb-Depurado'!E190</f>
        <v>471639172</v>
      </c>
      <c r="F191" s="30" t="str">
        <f>+'Categorias-9 feb-Depurado'!F190</f>
        <v>3760 W. 108th Street, Miami, FL  33018 USA</v>
      </c>
      <c r="G191" s="30" t="str">
        <f>+'Categorias-9 feb-Depurado'!G190</f>
        <v>ESTADOS UNIDOS</v>
      </c>
      <c r="H191" s="30" t="str">
        <f>+'Categorias-9 feb-Depurado'!H190</f>
        <v>KJTFHF</v>
      </c>
      <c r="I191" s="107">
        <f>+'Categorias-9 feb-Depurado'!R190</f>
        <v>390491</v>
      </c>
      <c r="J191" s="108">
        <f t="shared" si="12"/>
        <v>0</v>
      </c>
      <c r="K191" s="107">
        <f t="shared" si="13"/>
        <v>0</v>
      </c>
      <c r="L191" s="109">
        <f t="shared" si="14"/>
        <v>390491</v>
      </c>
      <c r="M191" s="110">
        <f t="shared" si="15"/>
        <v>2.97692423049367E-07</v>
      </c>
      <c r="N191" s="33" t="s">
        <v>4892</v>
      </c>
      <c r="O191" s="33">
        <f>+'Categorias-9 feb-Depurado'!Y190</f>
        <v>84</v>
      </c>
      <c r="P191" s="111">
        <f>+'Categorias-9 feb-Depurado'!AC190</f>
        <v>44959</v>
      </c>
      <c r="Q191" s="111">
        <f>+'Categorias-9 feb-Depurado'!AE190</f>
        <v>45019</v>
      </c>
      <c r="R191" s="112" t="str">
        <f>+'Categorias-9 feb-Depurado'!AB190</f>
        <v>Compras</v>
      </c>
    </row>
    <row r="192" spans="2:18" s="1" customFormat="1" ht="14.5" hidden="1">
      <c r="B192" s="57" t="str">
        <f>+'Categorias-9 feb-Depurado'!B191</f>
        <v>BOEING DISTRIBUTION SERVICES INC</v>
      </c>
      <c r="C192" s="30" t="s">
        <v>4900</v>
      </c>
      <c r="D192" s="31">
        <v>5</v>
      </c>
      <c r="E192" s="30">
        <f>+'Categorias-9 feb-Depurado'!E191</f>
        <v>471639172</v>
      </c>
      <c r="F192" s="30" t="str">
        <f>+'Categorias-9 feb-Depurado'!F191</f>
        <v>3760 W. 108th Street, Miami, FL  33018 USA</v>
      </c>
      <c r="G192" s="30" t="str">
        <f>+'Categorias-9 feb-Depurado'!G191</f>
        <v>ESTADOS UNIDOS</v>
      </c>
      <c r="H192" s="30" t="str">
        <f>+'Categorias-9 feb-Depurado'!H191</f>
        <v>KJTFHA</v>
      </c>
      <c r="I192" s="107">
        <f>+'Categorias-9 feb-Depurado'!R191</f>
        <v>2075009</v>
      </c>
      <c r="J192" s="108">
        <f t="shared" si="12"/>
        <v>0</v>
      </c>
      <c r="K192" s="107">
        <f t="shared" si="13"/>
        <v>0</v>
      </c>
      <c r="L192" s="109">
        <f t="shared" si="14"/>
        <v>2075009</v>
      </c>
      <c r="M192" s="110">
        <f t="shared" si="15"/>
        <v>1.5818916621874612E-06</v>
      </c>
      <c r="N192" s="33" t="s">
        <v>4892</v>
      </c>
      <c r="O192" s="33">
        <f>+'Categorias-9 feb-Depurado'!Y191</f>
        <v>452.62</v>
      </c>
      <c r="P192" s="111">
        <f>+'Categorias-9 feb-Depurado'!AC191</f>
        <v>44960</v>
      </c>
      <c r="Q192" s="111">
        <f>+'Categorias-9 feb-Depurado'!AE191</f>
        <v>45020</v>
      </c>
      <c r="R192" s="112" t="str">
        <f>+'Categorias-9 feb-Depurado'!AB191</f>
        <v>Compras</v>
      </c>
    </row>
    <row r="193" spans="2:18" s="1" customFormat="1" ht="14.5" hidden="1">
      <c r="B193" s="57" t="str">
        <f>+'Categorias-9 feb-Depurado'!B192</f>
        <v>BOEING DISTRIBUTION SERVICES INC</v>
      </c>
      <c r="C193" s="30" t="s">
        <v>4900</v>
      </c>
      <c r="D193" s="31">
        <v>5</v>
      </c>
      <c r="E193" s="30">
        <f>+'Categorias-9 feb-Depurado'!E192</f>
        <v>471639172</v>
      </c>
      <c r="F193" s="30" t="str">
        <f>+'Categorias-9 feb-Depurado'!F192</f>
        <v>3760 W. 108th Street, Miami, FL  33018 USA</v>
      </c>
      <c r="G193" s="30" t="str">
        <f>+'Categorias-9 feb-Depurado'!G192</f>
        <v>ESTADOS UNIDOS</v>
      </c>
      <c r="H193" s="30" t="str">
        <f>+'Categorias-9 feb-Depurado'!H192</f>
        <v>KJWKXR</v>
      </c>
      <c r="I193" s="107">
        <f>+'Categorias-9 feb-Depurado'!R192</f>
        <v>345094</v>
      </c>
      <c r="J193" s="108">
        <f t="shared" si="12"/>
        <v>0</v>
      </c>
      <c r="K193" s="107">
        <f t="shared" si="13"/>
        <v>0</v>
      </c>
      <c r="L193" s="109">
        <f t="shared" si="14"/>
        <v>345094</v>
      </c>
      <c r="M193" s="110">
        <f t="shared" si="15"/>
        <v>2.6308383301996269E-07</v>
      </c>
      <c r="N193" s="33" t="s">
        <v>4892</v>
      </c>
      <c r="O193" s="33">
        <f>+'Categorias-9 feb-Depurado'!Y192</f>
        <v>73.900000000000006</v>
      </c>
      <c r="P193" s="111">
        <f>+'Categorias-9 feb-Depurado'!AC192</f>
        <v>44961</v>
      </c>
      <c r="Q193" s="111">
        <f>+'Categorias-9 feb-Depurado'!AE192</f>
        <v>45021</v>
      </c>
      <c r="R193" s="112" t="str">
        <f>+'Categorias-9 feb-Depurado'!AB192</f>
        <v>Compras</v>
      </c>
    </row>
    <row r="194" spans="2:18" s="1" customFormat="1" ht="14.5" hidden="1">
      <c r="B194" s="57" t="str">
        <f>+'Categorias-9 feb-Depurado'!B193</f>
        <v>BOEING DISTRIBUTION SERVICES INC</v>
      </c>
      <c r="C194" s="30" t="s">
        <v>4900</v>
      </c>
      <c r="D194" s="31">
        <v>5</v>
      </c>
      <c r="E194" s="30">
        <f>+'Categorias-9 feb-Depurado'!E193</f>
        <v>471639172</v>
      </c>
      <c r="F194" s="30" t="str">
        <f>+'Categorias-9 feb-Depurado'!F193</f>
        <v>3760 W. 108th Street, Miami, FL  33018 USA</v>
      </c>
      <c r="G194" s="30" t="str">
        <f>+'Categorias-9 feb-Depurado'!G193</f>
        <v>ESTADOS UNIDOS</v>
      </c>
      <c r="H194" s="30" t="str">
        <f>+'Categorias-9 feb-Depurado'!H193</f>
        <v>KJZ0HF</v>
      </c>
      <c r="I194" s="107">
        <f>+'Categorias-9 feb-Depurado'!R193</f>
        <v>4356307</v>
      </c>
      <c r="J194" s="108">
        <f t="shared" si="12"/>
        <v>0</v>
      </c>
      <c r="K194" s="107">
        <f t="shared" si="13"/>
        <v>0</v>
      </c>
      <c r="L194" s="109">
        <f t="shared" si="14"/>
        <v>4356307</v>
      </c>
      <c r="M194" s="110">
        <f t="shared" si="15"/>
        <v>3.3210485936344722E-06</v>
      </c>
      <c r="N194" s="33" t="s">
        <v>4892</v>
      </c>
      <c r="O194" s="33">
        <f>+'Categorias-9 feb-Depurado'!Y193</f>
        <v>932.88</v>
      </c>
      <c r="P194" s="111">
        <f>+'Categorias-9 feb-Depurado'!AC193</f>
        <v>44963</v>
      </c>
      <c r="Q194" s="111">
        <f>+'Categorias-9 feb-Depurado'!AE193</f>
        <v>45023</v>
      </c>
      <c r="R194" s="112" t="str">
        <f>+'Categorias-9 feb-Depurado'!AB193</f>
        <v>Compras</v>
      </c>
    </row>
    <row r="195" spans="2:18" s="1" customFormat="1" ht="14.5" hidden="1">
      <c r="B195" s="57" t="str">
        <f>+'Categorias-9 feb-Depurado'!B194</f>
        <v>BOEING DISTRIBUTION SERVICES INC</v>
      </c>
      <c r="C195" s="30" t="s">
        <v>4900</v>
      </c>
      <c r="D195" s="31">
        <v>5</v>
      </c>
      <c r="E195" s="30">
        <f>+'Categorias-9 feb-Depurado'!E194</f>
        <v>471639172</v>
      </c>
      <c r="F195" s="30" t="str">
        <f>+'Categorias-9 feb-Depurado'!F194</f>
        <v>3760 W. 108th Street, Miami, FL  33018 USA</v>
      </c>
      <c r="G195" s="30" t="str">
        <f>+'Categorias-9 feb-Depurado'!G194</f>
        <v>ESTADOS UNIDOS</v>
      </c>
      <c r="H195" s="30" t="str">
        <f>+'Categorias-9 feb-Depurado'!H194</f>
        <v>KJXAFN</v>
      </c>
      <c r="I195" s="107">
        <f>+'Categorias-9 feb-Depurado'!R194</f>
        <v>1248942</v>
      </c>
      <c r="J195" s="108">
        <f t="shared" si="12"/>
        <v>0</v>
      </c>
      <c r="K195" s="107">
        <f t="shared" si="13"/>
        <v>0</v>
      </c>
      <c r="L195" s="109">
        <f t="shared" si="14"/>
        <v>1248942</v>
      </c>
      <c r="M195" s="110">
        <f t="shared" si="15"/>
        <v>9.5213608054506377E-07</v>
      </c>
      <c r="N195" s="33" t="s">
        <v>4892</v>
      </c>
      <c r="O195" s="33">
        <f>+'Categorias-9 feb-Depurado'!Y194</f>
        <v>261.49000000000001</v>
      </c>
      <c r="P195" s="111">
        <f>+'Categorias-9 feb-Depurado'!AC194</f>
        <v>44964</v>
      </c>
      <c r="Q195" s="111">
        <f>+'Categorias-9 feb-Depurado'!AE194</f>
        <v>45024</v>
      </c>
      <c r="R195" s="112" t="str">
        <f>+'Categorias-9 feb-Depurado'!AB194</f>
        <v>Compras</v>
      </c>
    </row>
    <row r="196" spans="2:18" s="1" customFormat="1" ht="14.5" hidden="1">
      <c r="B196" s="57" t="str">
        <f>+'Categorias-9 feb-Depurado'!B195</f>
        <v>BOEING DISTRIBUTION SERVICES INC</v>
      </c>
      <c r="C196" s="30" t="s">
        <v>4900</v>
      </c>
      <c r="D196" s="31">
        <v>5</v>
      </c>
      <c r="E196" s="30">
        <f>+'Categorias-9 feb-Depurado'!E195</f>
        <v>471639172</v>
      </c>
      <c r="F196" s="30" t="str">
        <f>+'Categorias-9 feb-Depurado'!F195</f>
        <v>3760 W. 108th Street, Miami, FL  33018 USA</v>
      </c>
      <c r="G196" s="30" t="str">
        <f>+'Categorias-9 feb-Depurado'!G195</f>
        <v>ESTADOS UNIDOS</v>
      </c>
      <c r="H196" s="30" t="str">
        <f>+'Categorias-9 feb-Depurado'!H195</f>
        <v>KJYWY7</v>
      </c>
      <c r="I196" s="107">
        <f>+'Categorias-9 feb-Depurado'!R195</f>
        <v>4325850</v>
      </c>
      <c r="J196" s="108">
        <f t="shared" si="12"/>
        <v>0</v>
      </c>
      <c r="K196" s="107">
        <f t="shared" si="13"/>
        <v>0</v>
      </c>
      <c r="L196" s="109">
        <f t="shared" si="14"/>
        <v>4325850</v>
      </c>
      <c r="M196" s="110">
        <f t="shared" si="15"/>
        <v>3.2978295741722708E-06</v>
      </c>
      <c r="N196" s="33" t="s">
        <v>4892</v>
      </c>
      <c r="O196" s="33">
        <f>+'Categorias-9 feb-Depurado'!Y195</f>
        <v>905.70000000000005</v>
      </c>
      <c r="P196" s="111">
        <f>+'Categorias-9 feb-Depurado'!AC195</f>
        <v>44964</v>
      </c>
      <c r="Q196" s="111">
        <f>+'Categorias-9 feb-Depurado'!AE195</f>
        <v>45024</v>
      </c>
      <c r="R196" s="112" t="str">
        <f>+'Categorias-9 feb-Depurado'!AB195</f>
        <v>Compras</v>
      </c>
    </row>
    <row r="197" spans="2:18" s="1" customFormat="1" ht="14.5" hidden="1">
      <c r="B197" s="57" t="str">
        <f>+'Categorias-9 feb-Depurado'!B196</f>
        <v>BOEING DISTRIBUTION SERVICES INC</v>
      </c>
      <c r="C197" s="30" t="s">
        <v>4900</v>
      </c>
      <c r="D197" s="31">
        <v>5</v>
      </c>
      <c r="E197" s="30">
        <f>+'Categorias-9 feb-Depurado'!E196</f>
        <v>471639172</v>
      </c>
      <c r="F197" s="30" t="str">
        <f>+'Categorias-9 feb-Depurado'!F196</f>
        <v>3760 W. 108th Street, Miami, FL  33018 USA</v>
      </c>
      <c r="G197" s="30" t="str">
        <f>+'Categorias-9 feb-Depurado'!G196</f>
        <v>ESTADOS UNIDOS</v>
      </c>
      <c r="H197" s="30" t="str">
        <f>+'Categorias-9 feb-Depurado'!H196</f>
        <v>KJYWW5</v>
      </c>
      <c r="I197" s="107">
        <f>+'Categorias-9 feb-Depurado'!R196</f>
        <v>7488061</v>
      </c>
      <c r="J197" s="108">
        <f t="shared" si="12"/>
        <v>0</v>
      </c>
      <c r="K197" s="107">
        <f t="shared" si="13"/>
        <v>0</v>
      </c>
      <c r="L197" s="109">
        <f t="shared" si="14"/>
        <v>7488061</v>
      </c>
      <c r="M197" s="110">
        <f t="shared" si="15"/>
        <v>5.7085541613800729E-06</v>
      </c>
      <c r="N197" s="33" t="s">
        <v>4892</v>
      </c>
      <c r="O197" s="33">
        <f>+'Categorias-9 feb-Depurado'!Y196</f>
        <v>1567.77</v>
      </c>
      <c r="P197" s="111">
        <f>+'Categorias-9 feb-Depurado'!AC196</f>
        <v>44964</v>
      </c>
      <c r="Q197" s="111">
        <f>+'Categorias-9 feb-Depurado'!AE196</f>
        <v>45024</v>
      </c>
      <c r="R197" s="112" t="str">
        <f>+'Categorias-9 feb-Depurado'!AB196</f>
        <v>Compras</v>
      </c>
    </row>
    <row r="198" spans="2:18" s="1" customFormat="1" ht="14.5" hidden="1">
      <c r="B198" s="57" t="str">
        <f>+'Categorias-9 feb-Depurado'!B197</f>
        <v>BOEING DISTRIBUTION SERVICES INC</v>
      </c>
      <c r="C198" s="30" t="s">
        <v>4900</v>
      </c>
      <c r="D198" s="31">
        <v>5</v>
      </c>
      <c r="E198" s="30">
        <f>+'Categorias-9 feb-Depurado'!E197</f>
        <v>471639172</v>
      </c>
      <c r="F198" s="30" t="str">
        <f>+'Categorias-9 feb-Depurado'!F197</f>
        <v>3760 W. 108th Street, Miami, FL  33018 USA</v>
      </c>
      <c r="G198" s="30" t="str">
        <f>+'Categorias-9 feb-Depurado'!G197</f>
        <v>ESTADOS UNIDOS</v>
      </c>
      <c r="H198" s="30" t="str">
        <f>+'Categorias-9 feb-Depurado'!H197</f>
        <v>KJZHB7</v>
      </c>
      <c r="I198" s="107">
        <f>+'Categorias-9 feb-Depurado'!R197</f>
        <v>1356381</v>
      </c>
      <c r="J198" s="108">
        <f t="shared" si="12"/>
        <v>0</v>
      </c>
      <c r="K198" s="107">
        <f t="shared" si="13"/>
        <v>0</v>
      </c>
      <c r="L198" s="109">
        <f t="shared" si="14"/>
        <v>1356381</v>
      </c>
      <c r="M198" s="110">
        <f t="shared" si="15"/>
        <v>1.0340426449473188E-06</v>
      </c>
      <c r="N198" s="33" t="s">
        <v>4892</v>
      </c>
      <c r="O198" s="33">
        <f>+'Categorias-9 feb-Depurado'!Y197</f>
        <v>284</v>
      </c>
      <c r="P198" s="111">
        <f>+'Categorias-9 feb-Depurado'!AC197</f>
        <v>44965</v>
      </c>
      <c r="Q198" s="111">
        <f>+'Categorias-9 feb-Depurado'!AE197</f>
        <v>45025</v>
      </c>
      <c r="R198" s="112" t="str">
        <f>+'Categorias-9 feb-Depurado'!AB197</f>
        <v>Compras</v>
      </c>
    </row>
    <row r="199" spans="2:18" s="1" customFormat="1" ht="14.5" hidden="1">
      <c r="B199" s="57" t="str">
        <f>+'Categorias-9 feb-Depurado'!B198</f>
        <v>BOEING DISTRIBUTION SERVICES INC</v>
      </c>
      <c r="C199" s="30" t="s">
        <v>4900</v>
      </c>
      <c r="D199" s="31">
        <v>5</v>
      </c>
      <c r="E199" s="30">
        <f>+'Categorias-9 feb-Depurado'!E198</f>
        <v>471639172</v>
      </c>
      <c r="F199" s="30" t="str">
        <f>+'Categorias-9 feb-Depurado'!F198</f>
        <v>3760 W. 108th Street, Miami, FL  33018 USA</v>
      </c>
      <c r="G199" s="30" t="str">
        <f>+'Categorias-9 feb-Depurado'!G198</f>
        <v>ESTADOS UNIDOS</v>
      </c>
      <c r="H199" s="30" t="str">
        <f>+'Categorias-9 feb-Depurado'!H198</f>
        <v>KK0AXR</v>
      </c>
      <c r="I199" s="107">
        <f>+'Categorias-9 feb-Depurado'!R198</f>
        <v>1478177</v>
      </c>
      <c r="J199" s="108">
        <f t="shared" si="12"/>
        <v>0</v>
      </c>
      <c r="K199" s="107">
        <f t="shared" si="13"/>
        <v>0</v>
      </c>
      <c r="L199" s="109">
        <f t="shared" si="14"/>
        <v>1478177</v>
      </c>
      <c r="M199" s="110">
        <f t="shared" si="15"/>
        <v>1.1268943274642543E-06</v>
      </c>
      <c r="N199" s="33" t="s">
        <v>4892</v>
      </c>
      <c r="O199" s="33">
        <f>+'Categorias-9 feb-Depurado'!Y198</f>
        <v>309.89999999999998</v>
      </c>
      <c r="P199" s="111">
        <f>+'Categorias-9 feb-Depurado'!AC198</f>
        <v>44966</v>
      </c>
      <c r="Q199" s="111">
        <f>+'Categorias-9 feb-Depurado'!AE198</f>
        <v>45026</v>
      </c>
      <c r="R199" s="112" t="str">
        <f>+'Categorias-9 feb-Depurado'!AB198</f>
        <v>Compras</v>
      </c>
    </row>
    <row r="200" spans="2:18" s="1" customFormat="1" ht="14.5" hidden="1">
      <c r="B200" s="57" t="str">
        <f>+'Categorias-9 feb-Depurado'!B199</f>
        <v>BQA CONSULTORIAS S.A.S</v>
      </c>
      <c r="C200" s="30" t="s">
        <v>4900</v>
      </c>
      <c r="D200" s="31">
        <v>5</v>
      </c>
      <c r="E200" s="30" t="str">
        <f>+'Categorias-9 feb-Depurado'!E199</f>
        <v>900541023-5</v>
      </c>
      <c r="F200" s="30" t="str">
        <f>+'Categorias-9 feb-Depurado'!F199</f>
        <v>CR 25 CL 10 40</v>
      </c>
      <c r="G200" s="30" t="str">
        <f>+'Categorias-9 feb-Depurado'!G199</f>
        <v>MEDELLIN</v>
      </c>
      <c r="H200" s="30" t="str">
        <f>+'Categorias-9 feb-Depurado'!H199</f>
        <v>FE431</v>
      </c>
      <c r="I200" s="107">
        <f>+'Categorias-9 feb-Depurado'!R199</f>
        <v>2828535</v>
      </c>
      <c r="J200" s="108">
        <f t="shared" si="12"/>
        <v>0</v>
      </c>
      <c r="K200" s="107">
        <f t="shared" si="13"/>
        <v>0</v>
      </c>
      <c r="L200" s="109">
        <f t="shared" si="14"/>
        <v>2828535</v>
      </c>
      <c r="M200" s="110">
        <f t="shared" si="15"/>
        <v>2.1563453135410067E-06</v>
      </c>
      <c r="N200" s="33" t="s">
        <v>4892</v>
      </c>
      <c r="O200" s="33">
        <f>+'Categorias-9 feb-Depurado'!Y199</f>
        <v>593.00292462027107</v>
      </c>
      <c r="P200" s="111">
        <f>+'Categorias-9 feb-Depurado'!AC199</f>
        <v>44922</v>
      </c>
      <c r="Q200" s="111">
        <f>+'Categorias-9 feb-Depurado'!AE199</f>
        <v>44967</v>
      </c>
      <c r="R200" s="112" t="str">
        <f>+'Categorias-9 feb-Depurado'!AB199</f>
        <v>Recursos Humanos</v>
      </c>
    </row>
    <row r="201" spans="2:18" s="1" customFormat="1" ht="14.5" hidden="1">
      <c r="B201" s="57" t="str">
        <f>+'Categorias-9 feb-Depurado'!B200</f>
        <v>BQA CONSULTORIAS S.A.S</v>
      </c>
      <c r="C201" s="30" t="s">
        <v>4900</v>
      </c>
      <c r="D201" s="31">
        <v>5</v>
      </c>
      <c r="E201" s="30" t="str">
        <f>+'Categorias-9 feb-Depurado'!E200</f>
        <v>900541023-5</v>
      </c>
      <c r="F201" s="30" t="str">
        <f>+'Categorias-9 feb-Depurado'!F200</f>
        <v>CR 25 CL 10 40</v>
      </c>
      <c r="G201" s="30" t="str">
        <f>+'Categorias-9 feb-Depurado'!G200</f>
        <v>MEDELLIN</v>
      </c>
      <c r="H201" s="30" t="str">
        <f>+'Categorias-9 feb-Depurado'!H200</f>
        <v>FE433</v>
      </c>
      <c r="I201" s="107">
        <f>+'Categorias-9 feb-Depurado'!R200</f>
        <v>24988372</v>
      </c>
      <c r="J201" s="108">
        <f t="shared" si="12"/>
        <v>0</v>
      </c>
      <c r="K201" s="107">
        <f t="shared" si="13"/>
        <v>0</v>
      </c>
      <c r="L201" s="109">
        <f t="shared" si="14"/>
        <v>24988372</v>
      </c>
      <c r="M201" s="110">
        <f t="shared" si="15"/>
        <v>1.9049988370382303E-05</v>
      </c>
      <c r="N201" s="33" t="s">
        <v>4892</v>
      </c>
      <c r="O201" s="33">
        <f>+'Categorias-9 feb-Depurado'!Y200</f>
        <v>5238.8171535792526</v>
      </c>
      <c r="P201" s="111">
        <f>+'Categorias-9 feb-Depurado'!AC200</f>
        <v>44944</v>
      </c>
      <c r="Q201" s="111">
        <f>+'Categorias-9 feb-Depurado'!AE200</f>
        <v>44989</v>
      </c>
      <c r="R201" s="112" t="str">
        <f>+'Categorias-9 feb-Depurado'!AB200</f>
        <v>Recursos Humanos</v>
      </c>
    </row>
    <row r="202" spans="2:18" s="1" customFormat="1" ht="14.5" hidden="1">
      <c r="B202" s="57" t="str">
        <f>+'Categorias-9 feb-Depurado'!B201</f>
        <v>CASINOS Y SERVICIOS DEL CARIBE S.A.</v>
      </c>
      <c r="C202" s="30" t="s">
        <v>4900</v>
      </c>
      <c r="D202" s="31">
        <v>5</v>
      </c>
      <c r="E202" s="30" t="str">
        <f>+'Categorias-9 feb-Depurado'!E201</f>
        <v>890930668-9</v>
      </c>
      <c r="F202" s="30" t="str">
        <f>+'Categorias-9 feb-Depurado'!F201</f>
        <v>AV DEMETRIO MENDOZA VIA SAN LUIS</v>
      </c>
      <c r="G202" s="30" t="str">
        <f>+'Categorias-9 feb-Depurado'!G201</f>
        <v>CUCUTA</v>
      </c>
      <c r="H202" s="30" t="str">
        <f>+'Categorias-9 feb-Depurado'!H201</f>
        <v>FE18163</v>
      </c>
      <c r="I202" s="107">
        <f>+'Categorias-9 feb-Depurado'!R201</f>
        <v>1345000</v>
      </c>
      <c r="J202" s="108">
        <f t="shared" si="12"/>
        <v>1345000</v>
      </c>
      <c r="K202" s="107">
        <f t="shared" si="13"/>
        <v>2294.4904288490652</v>
      </c>
      <c r="L202" s="109">
        <f t="shared" si="14"/>
        <v>1347294.4904288491</v>
      </c>
      <c r="M202" s="110">
        <f t="shared" si="15"/>
        <v>1.0271155069305726E-06</v>
      </c>
      <c r="N202" s="33" t="s">
        <v>4892</v>
      </c>
      <c r="O202" s="33">
        <f>+'Categorias-9 feb-Depurado'!Y201</f>
        <v>281.97951717559249</v>
      </c>
      <c r="P202" s="111">
        <f>+'Categorias-9 feb-Depurado'!AC201</f>
        <v>44901</v>
      </c>
      <c r="Q202" s="111">
        <f>+'Categorias-9 feb-Depurado'!AE201</f>
        <v>44961</v>
      </c>
      <c r="R202" s="112" t="str">
        <f>+'Categorias-9 feb-Depurado'!AB201</f>
        <v>Alimentacion</v>
      </c>
    </row>
    <row r="203" spans="2:18" s="1" customFormat="1" ht="14.5" hidden="1">
      <c r="B203" s="57" t="str">
        <f>+'Categorias-9 feb-Depurado'!B202</f>
        <v>CASINOS Y SERVICIOS DEL CARIBE S.A.</v>
      </c>
      <c r="C203" s="30" t="s">
        <v>4900</v>
      </c>
      <c r="D203" s="31">
        <v>5</v>
      </c>
      <c r="E203" s="30" t="str">
        <f>+'Categorias-9 feb-Depurado'!E202</f>
        <v>890930668-9</v>
      </c>
      <c r="F203" s="30" t="str">
        <f>+'Categorias-9 feb-Depurado'!F202</f>
        <v>AV DEMETRIO MENDOZA VIA SAN LUIS</v>
      </c>
      <c r="G203" s="30" t="str">
        <f>+'Categorias-9 feb-Depurado'!G202</f>
        <v>CUCUTA</v>
      </c>
      <c r="H203" s="30" t="str">
        <f>+'Categorias-9 feb-Depurado'!H202</f>
        <v>FE18164</v>
      </c>
      <c r="I203" s="107">
        <f>+'Categorias-9 feb-Depurado'!R202</f>
        <v>8536745</v>
      </c>
      <c r="J203" s="108">
        <f t="shared" si="12"/>
        <v>8536745</v>
      </c>
      <c r="K203" s="107">
        <f t="shared" si="13"/>
        <v>14563.181930130197</v>
      </c>
      <c r="L203" s="109">
        <f t="shared" si="14"/>
        <v>8551308.1819301303</v>
      </c>
      <c r="M203" s="110">
        <f t="shared" si="15"/>
        <v>6.5191250321279047E-06</v>
      </c>
      <c r="N203" s="33" t="s">
        <v>4892</v>
      </c>
      <c r="O203" s="33">
        <f>+'Categorias-9 feb-Depurado'!Y202</f>
        <v>1789.7302850194449</v>
      </c>
      <c r="P203" s="111">
        <f>+'Categorias-9 feb-Depurado'!AC202</f>
        <v>44901</v>
      </c>
      <c r="Q203" s="111">
        <f>+'Categorias-9 feb-Depurado'!AE202</f>
        <v>44961</v>
      </c>
      <c r="R203" s="112" t="str">
        <f>+'Categorias-9 feb-Depurado'!AB202</f>
        <v>Alimentacion</v>
      </c>
    </row>
    <row r="204" spans="2:18" s="1" customFormat="1" ht="14.5" hidden="1">
      <c r="B204" s="57" t="str">
        <f>+'Categorias-9 feb-Depurado'!B203</f>
        <v>CASINOS Y SERVICIOS DEL CARIBE S.A.</v>
      </c>
      <c r="C204" s="30" t="s">
        <v>4900</v>
      </c>
      <c r="D204" s="31">
        <v>5</v>
      </c>
      <c r="E204" s="30" t="str">
        <f>+'Categorias-9 feb-Depurado'!E203</f>
        <v>890930668-9</v>
      </c>
      <c r="F204" s="30" t="str">
        <f>+'Categorias-9 feb-Depurado'!F203</f>
        <v>AV DEMETRIO MENDOZA VIA SAN LUIS</v>
      </c>
      <c r="G204" s="30" t="str">
        <f>+'Categorias-9 feb-Depurado'!G203</f>
        <v>CUCUTA</v>
      </c>
      <c r="H204" s="30" t="str">
        <f>+'Categorias-9 feb-Depurado'!H203</f>
        <v>FE18391</v>
      </c>
      <c r="I204" s="107">
        <f>+'Categorias-9 feb-Depurado'!R203</f>
        <v>286967</v>
      </c>
      <c r="J204" s="108">
        <f t="shared" si="12"/>
        <v>0</v>
      </c>
      <c r="K204" s="107">
        <f t="shared" si="13"/>
        <v>0</v>
      </c>
      <c r="L204" s="109">
        <f t="shared" si="14"/>
        <v>286967</v>
      </c>
      <c r="M204" s="110">
        <f t="shared" si="15"/>
        <v>2.1877047503068623E-07</v>
      </c>
      <c r="N204" s="33" t="s">
        <v>4892</v>
      </c>
      <c r="O204" s="33">
        <f>+'Categorias-9 feb-Depurado'!Y203</f>
        <v>60.162688554147401</v>
      </c>
      <c r="P204" s="111">
        <f>+'Categorias-9 feb-Depurado'!AC203</f>
        <v>44909</v>
      </c>
      <c r="Q204" s="111">
        <f>+'Categorias-9 feb-Depurado'!AE203</f>
        <v>44969</v>
      </c>
      <c r="R204" s="112" t="str">
        <f>+'Categorias-9 feb-Depurado'!AB203</f>
        <v>Alimentacion</v>
      </c>
    </row>
    <row r="205" spans="2:18" s="1" customFormat="1" ht="14.5" hidden="1">
      <c r="B205" s="57" t="str">
        <f>+'Categorias-9 feb-Depurado'!B204</f>
        <v>CASINOS Y SERVICIOS DEL CARIBE S.A.</v>
      </c>
      <c r="C205" s="30" t="s">
        <v>4900</v>
      </c>
      <c r="D205" s="31">
        <v>5</v>
      </c>
      <c r="E205" s="30" t="str">
        <f>+'Categorias-9 feb-Depurado'!E204</f>
        <v>890930668-9</v>
      </c>
      <c r="F205" s="30" t="str">
        <f>+'Categorias-9 feb-Depurado'!F204</f>
        <v>AV DEMETRIO MENDOZA VIA SAN LUIS</v>
      </c>
      <c r="G205" s="30" t="str">
        <f>+'Categorias-9 feb-Depurado'!G204</f>
        <v>CUCUTA</v>
      </c>
      <c r="H205" s="30" t="str">
        <f>+'Categorias-9 feb-Depurado'!H204</f>
        <v>FE18384</v>
      </c>
      <c r="I205" s="107">
        <f>+'Categorias-9 feb-Depurado'!R204</f>
        <v>1118028</v>
      </c>
      <c r="J205" s="108">
        <f t="shared" si="12"/>
        <v>0</v>
      </c>
      <c r="K205" s="107">
        <f t="shared" si="13"/>
        <v>0</v>
      </c>
      <c r="L205" s="109">
        <f t="shared" si="14"/>
        <v>1118028</v>
      </c>
      <c r="M205" s="110">
        <f t="shared" si="15"/>
        <v>8.5233325315317808E-07</v>
      </c>
      <c r="N205" s="33" t="s">
        <v>4892</v>
      </c>
      <c r="O205" s="33">
        <f>+'Categorias-9 feb-Depurado'!Y204</f>
        <v>234.39479228906566</v>
      </c>
      <c r="P205" s="111">
        <f>+'Categorias-9 feb-Depurado'!AC204</f>
        <v>44909</v>
      </c>
      <c r="Q205" s="111">
        <f>+'Categorias-9 feb-Depurado'!AE204</f>
        <v>44969</v>
      </c>
      <c r="R205" s="112" t="str">
        <f>+'Categorias-9 feb-Depurado'!AB204</f>
        <v>Alimentacion</v>
      </c>
    </row>
    <row r="206" spans="2:18" s="1" customFormat="1" ht="14.5" hidden="1">
      <c r="B206" s="57" t="str">
        <f>+'Categorias-9 feb-Depurado'!B205</f>
        <v>CASINOS Y SERVICIOS DEL CARIBE S.A.</v>
      </c>
      <c r="C206" s="30" t="s">
        <v>4900</v>
      </c>
      <c r="D206" s="31">
        <v>5</v>
      </c>
      <c r="E206" s="30" t="str">
        <f>+'Categorias-9 feb-Depurado'!E205</f>
        <v>890930668-9</v>
      </c>
      <c r="F206" s="30" t="str">
        <f>+'Categorias-9 feb-Depurado'!F205</f>
        <v>AV DEMETRIO MENDOZA VIA SAN LUIS</v>
      </c>
      <c r="G206" s="30" t="str">
        <f>+'Categorias-9 feb-Depurado'!G205</f>
        <v>CUCUTA</v>
      </c>
      <c r="H206" s="30" t="str">
        <f>+'Categorias-9 feb-Depurado'!H205</f>
        <v>FE18488</v>
      </c>
      <c r="I206" s="107">
        <f>+'Categorias-9 feb-Depurado'!R205</f>
        <v>180495</v>
      </c>
      <c r="J206" s="108">
        <f t="shared" si="12"/>
        <v>0</v>
      </c>
      <c r="K206" s="107">
        <f t="shared" si="13"/>
        <v>0</v>
      </c>
      <c r="L206" s="109">
        <f t="shared" si="14"/>
        <v>180495</v>
      </c>
      <c r="M206" s="110">
        <f t="shared" si="15"/>
        <v>1.3760110706340349E-07</v>
      </c>
      <c r="N206" s="33" t="s">
        <v>4892</v>
      </c>
      <c r="O206" s="33">
        <f>+'Categorias-9 feb-Depurado'!Y205</f>
        <v>37.84081260416994</v>
      </c>
      <c r="P206" s="111">
        <f>+'Categorias-9 feb-Depurado'!AC205</f>
        <v>44910</v>
      </c>
      <c r="Q206" s="111">
        <f>+'Categorias-9 feb-Depurado'!AE205</f>
        <v>44970</v>
      </c>
      <c r="R206" s="112" t="str">
        <f>+'Categorias-9 feb-Depurado'!AB205</f>
        <v>Alimentacion</v>
      </c>
    </row>
    <row r="207" spans="2:18" s="1" customFormat="1" ht="14.5" hidden="1">
      <c r="B207" s="57" t="str">
        <f>+'Categorias-9 feb-Depurado'!B206</f>
        <v>CASINOS Y SERVICIOS DEL CARIBE S.A.</v>
      </c>
      <c r="C207" s="30" t="s">
        <v>4900</v>
      </c>
      <c r="D207" s="31">
        <v>5</v>
      </c>
      <c r="E207" s="30" t="str">
        <f>+'Categorias-9 feb-Depurado'!E206</f>
        <v>890930668-9</v>
      </c>
      <c r="F207" s="30" t="str">
        <f>+'Categorias-9 feb-Depurado'!F206</f>
        <v>AV DEMETRIO MENDOZA VIA SAN LUIS</v>
      </c>
      <c r="G207" s="30" t="str">
        <f>+'Categorias-9 feb-Depurado'!G206</f>
        <v>CUCUTA</v>
      </c>
      <c r="H207" s="30" t="str">
        <f>+'Categorias-9 feb-Depurado'!H206</f>
        <v>FE19202</v>
      </c>
      <c r="I207" s="107">
        <f>+'Categorias-9 feb-Depurado'!R206</f>
        <v>393743</v>
      </c>
      <c r="J207" s="108">
        <f t="shared" si="12"/>
        <v>0</v>
      </c>
      <c r="K207" s="107">
        <f t="shared" si="13"/>
        <v>0</v>
      </c>
      <c r="L207" s="109">
        <f t="shared" si="14"/>
        <v>393743</v>
      </c>
      <c r="M207" s="110">
        <f t="shared" si="15"/>
        <v>3.00171598650742E-07</v>
      </c>
      <c r="N207" s="33" t="s">
        <v>4892</v>
      </c>
      <c r="O207" s="33">
        <f>+'Categorias-9 feb-Depurado'!Y206</f>
        <v>82.548298164512502</v>
      </c>
      <c r="P207" s="111">
        <f>+'Categorias-9 feb-Depurado'!AC206</f>
        <v>44932</v>
      </c>
      <c r="Q207" s="111">
        <f>+'Categorias-9 feb-Depurado'!AE206</f>
        <v>44992</v>
      </c>
      <c r="R207" s="112" t="str">
        <f>+'Categorias-9 feb-Depurado'!AB206</f>
        <v>Alimentacion</v>
      </c>
    </row>
    <row r="208" spans="2:18" s="1" customFormat="1" ht="14.5" hidden="1">
      <c r="B208" s="57" t="str">
        <f>+'Categorias-9 feb-Depurado'!B207</f>
        <v>CASINOS Y SERVICIOS DEL CARIBE S.A.</v>
      </c>
      <c r="C208" s="30" t="s">
        <v>4900</v>
      </c>
      <c r="D208" s="31">
        <v>5</v>
      </c>
      <c r="E208" s="30" t="str">
        <f>+'Categorias-9 feb-Depurado'!E207</f>
        <v>890930668-9</v>
      </c>
      <c r="F208" s="30" t="str">
        <f>+'Categorias-9 feb-Depurado'!F207</f>
        <v>AV DEMETRIO MENDOZA VIA SAN LUIS</v>
      </c>
      <c r="G208" s="30" t="str">
        <f>+'Categorias-9 feb-Depurado'!G207</f>
        <v>CUCUTA</v>
      </c>
      <c r="H208" s="30" t="str">
        <f>+'Categorias-9 feb-Depurado'!H207</f>
        <v>FE19226</v>
      </c>
      <c r="I208" s="107">
        <f>+'Categorias-9 feb-Depurado'!R207</f>
        <v>1331932</v>
      </c>
      <c r="J208" s="108">
        <f t="shared" si="16" ref="J208:J271">+IF(Q208&gt;$O$4,0,I208)</f>
        <v>0</v>
      </c>
      <c r="K208" s="107">
        <f t="shared" si="17" ref="K208:K271">++(((1+$O$5)^(($O$4-Q208)/365))-1)*J208</f>
        <v>0</v>
      </c>
      <c r="L208" s="109">
        <f t="shared" si="18" ref="L208:L271">+I208+K208</f>
        <v>1331932</v>
      </c>
      <c r="M208" s="110">
        <f t="shared" si="19" ref="M208:M271">+L208/$E$11</f>
        <v>1.015403849043869E-06</v>
      </c>
      <c r="N208" s="33" t="s">
        <v>4892</v>
      </c>
      <c r="O208" s="33">
        <f>+'Categorias-9 feb-Depurado'!Y207</f>
        <v>279.2398083797184</v>
      </c>
      <c r="P208" s="111">
        <f>+'Categorias-9 feb-Depurado'!AC207</f>
        <v>44932</v>
      </c>
      <c r="Q208" s="111">
        <f>+'Categorias-9 feb-Depurado'!AE207</f>
        <v>44992</v>
      </c>
      <c r="R208" s="112" t="str">
        <f>+'Categorias-9 feb-Depurado'!AB207</f>
        <v>Alimentacion</v>
      </c>
    </row>
    <row r="209" spans="2:18" s="1" customFormat="1" ht="14.5" hidden="1">
      <c r="B209" s="57" t="str">
        <f>+'Categorias-9 feb-Depurado'!B208</f>
        <v>CASINOS Y SERVICIOS DEL CARIBE S.A.</v>
      </c>
      <c r="C209" s="30" t="s">
        <v>4900</v>
      </c>
      <c r="D209" s="31">
        <v>5</v>
      </c>
      <c r="E209" s="30" t="str">
        <f>+'Categorias-9 feb-Depurado'!E208</f>
        <v>890930668-9</v>
      </c>
      <c r="F209" s="30" t="str">
        <f>+'Categorias-9 feb-Depurado'!F208</f>
        <v>AV DEMETRIO MENDOZA VIA SAN LUIS</v>
      </c>
      <c r="G209" s="30" t="str">
        <f>+'Categorias-9 feb-Depurado'!G208</f>
        <v>CUCUTA</v>
      </c>
      <c r="H209" s="30" t="str">
        <f>+'Categorias-9 feb-Depurado'!H208</f>
        <v>FE19225</v>
      </c>
      <c r="I209" s="107">
        <f>+'Categorias-9 feb-Depurado'!R208</f>
        <v>962382</v>
      </c>
      <c r="J209" s="108">
        <f t="shared" si="16"/>
        <v>0</v>
      </c>
      <c r="K209" s="107">
        <f t="shared" si="17"/>
        <v>0</v>
      </c>
      <c r="L209" s="109">
        <f t="shared" si="18"/>
        <v>962382</v>
      </c>
      <c r="M209" s="110">
        <f t="shared" si="19"/>
        <v>7.3367588364160992E-07</v>
      </c>
      <c r="N209" s="33" t="s">
        <v>4892</v>
      </c>
      <c r="O209" s="33">
        <f>+'Categorias-9 feb-Depurado'!Y208</f>
        <v>201.76357747098965</v>
      </c>
      <c r="P209" s="111">
        <f>+'Categorias-9 feb-Depurado'!AC208</f>
        <v>44932</v>
      </c>
      <c r="Q209" s="111">
        <f>+'Categorias-9 feb-Depurado'!AE208</f>
        <v>44992</v>
      </c>
      <c r="R209" s="112" t="str">
        <f>+'Categorias-9 feb-Depurado'!AB208</f>
        <v>Alimentacion</v>
      </c>
    </row>
    <row r="210" spans="2:18" s="1" customFormat="1" ht="14.5" hidden="1">
      <c r="B210" s="57" t="str">
        <f>+'Categorias-9 feb-Depurado'!B209</f>
        <v>CASINOS Y SERVICIOS DEL CARIBE S.A.</v>
      </c>
      <c r="C210" s="30" t="s">
        <v>4900</v>
      </c>
      <c r="D210" s="31">
        <v>5</v>
      </c>
      <c r="E210" s="30" t="str">
        <f>+'Categorias-9 feb-Depurado'!E209</f>
        <v>890930668-9</v>
      </c>
      <c r="F210" s="30" t="str">
        <f>+'Categorias-9 feb-Depurado'!F209</f>
        <v>AV DEMETRIO MENDOZA VIA SAN LUIS</v>
      </c>
      <c r="G210" s="30" t="str">
        <f>+'Categorias-9 feb-Depurado'!G209</f>
        <v>CUCUTA</v>
      </c>
      <c r="H210" s="30" t="str">
        <f>+'Categorias-9 feb-Depurado'!H209</f>
        <v>FE19230</v>
      </c>
      <c r="I210" s="107">
        <f>+'Categorias-9 feb-Depurado'!R209</f>
        <v>602134</v>
      </c>
      <c r="J210" s="108">
        <f t="shared" si="16"/>
        <v>0</v>
      </c>
      <c r="K210" s="107">
        <f t="shared" si="17"/>
        <v>0</v>
      </c>
      <c r="L210" s="109">
        <f t="shared" si="18"/>
        <v>602134</v>
      </c>
      <c r="M210" s="110">
        <f t="shared" si="19"/>
        <v>4.5903933627255825E-07</v>
      </c>
      <c r="N210" s="33" t="s">
        <v>4892</v>
      </c>
      <c r="O210" s="33">
        <f>+'Categorias-9 feb-Depurado'!Y209</f>
        <v>126.23751271004328</v>
      </c>
      <c r="P210" s="111">
        <f>+'Categorias-9 feb-Depurado'!AC209</f>
        <v>44932</v>
      </c>
      <c r="Q210" s="111">
        <f>+'Categorias-9 feb-Depurado'!AE209</f>
        <v>44992</v>
      </c>
      <c r="R210" s="112" t="str">
        <f>+'Categorias-9 feb-Depurado'!AB209</f>
        <v>Alimentacion</v>
      </c>
    </row>
    <row r="211" spans="2:18" s="1" customFormat="1" ht="14.5" hidden="1">
      <c r="B211" s="57" t="str">
        <f>+'Categorias-9 feb-Depurado'!B210</f>
        <v>CASINOS Y SERVICIOS DEL CARIBE S.A.</v>
      </c>
      <c r="C211" s="30" t="s">
        <v>4900</v>
      </c>
      <c r="D211" s="31">
        <v>5</v>
      </c>
      <c r="E211" s="30" t="str">
        <f>+'Categorias-9 feb-Depurado'!E210</f>
        <v>890930668-9</v>
      </c>
      <c r="F211" s="30" t="str">
        <f>+'Categorias-9 feb-Depurado'!F210</f>
        <v>AV DEMETRIO MENDOZA VIA SAN LUIS</v>
      </c>
      <c r="G211" s="30" t="str">
        <f>+'Categorias-9 feb-Depurado'!G210</f>
        <v>CUCUTA</v>
      </c>
      <c r="H211" s="30" t="str">
        <f>+'Categorias-9 feb-Depurado'!H210</f>
        <v>FE19350</v>
      </c>
      <c r="I211" s="107">
        <f>+'Categorias-9 feb-Depurado'!R210</f>
        <v>195908</v>
      </c>
      <c r="J211" s="108">
        <f t="shared" si="16"/>
        <v>0</v>
      </c>
      <c r="K211" s="107">
        <f t="shared" si="17"/>
        <v>0</v>
      </c>
      <c r="L211" s="109">
        <f t="shared" si="18"/>
        <v>195908</v>
      </c>
      <c r="M211" s="110">
        <f t="shared" si="19"/>
        <v>1.4935127112982217E-07</v>
      </c>
      <c r="N211" s="33" t="s">
        <v>4892</v>
      </c>
      <c r="O211" s="33">
        <f>+'Categorias-9 feb-Depurado'!Y210</f>
        <v>41.072151115863178</v>
      </c>
      <c r="P211" s="111">
        <f>+'Categorias-9 feb-Depurado'!AC210</f>
        <v>44935</v>
      </c>
      <c r="Q211" s="111">
        <f>+'Categorias-9 feb-Depurado'!AE210</f>
        <v>44995</v>
      </c>
      <c r="R211" s="112" t="str">
        <f>+'Categorias-9 feb-Depurado'!AB210</f>
        <v>Alimentacion</v>
      </c>
    </row>
    <row r="212" spans="2:18" s="1" customFormat="1" ht="14.5" hidden="1">
      <c r="B212" s="57" t="str">
        <f>+'Categorias-9 feb-Depurado'!B211</f>
        <v>CASTILLO PEREZ LUIS EDUARDO</v>
      </c>
      <c r="C212" s="30" t="s">
        <v>4900</v>
      </c>
      <c r="D212" s="31">
        <v>5</v>
      </c>
      <c r="E212" s="30" t="str">
        <f>+'Categorias-9 feb-Depurado'!E211</f>
        <v>91216727-5</v>
      </c>
      <c r="F212" s="30" t="str">
        <f>+'Categorias-9 feb-Depurado'!F211</f>
        <v>CALLE 84 # 46 - 07</v>
      </c>
      <c r="G212" s="30" t="str">
        <f>+'Categorias-9 feb-Depurado'!G211</f>
        <v>Colombia</v>
      </c>
      <c r="H212" s="30" t="str">
        <f>+'Categorias-9 feb-Depurado'!H211</f>
        <v>ALO23792</v>
      </c>
      <c r="I212" s="107">
        <f>+'Categorias-9 feb-Depurado'!R211</f>
        <v>926563</v>
      </c>
      <c r="J212" s="108">
        <f t="shared" si="16"/>
        <v>0</v>
      </c>
      <c r="K212" s="107">
        <f t="shared" si="17"/>
        <v>0</v>
      </c>
      <c r="L212" s="109">
        <f t="shared" si="18"/>
        <v>926563</v>
      </c>
      <c r="M212" s="110">
        <f t="shared" si="19"/>
        <v>7.063691213827991E-07</v>
      </c>
      <c r="N212" s="33" t="s">
        <v>4892</v>
      </c>
      <c r="O212" s="33">
        <f>+'Categorias-9 feb-Depurado'!Y211</f>
        <v>194.25411700577584</v>
      </c>
      <c r="P212" s="111">
        <f>+'Categorias-9 feb-Depurado'!AC211</f>
        <v>44964</v>
      </c>
      <c r="Q212" s="111">
        <f>+'Categorias-9 feb-Depurado'!AE211</f>
        <v>45024</v>
      </c>
      <c r="R212" s="112" t="str">
        <f>+'Categorias-9 feb-Depurado'!AB211</f>
        <v>Hotel</v>
      </c>
    </row>
    <row r="213" spans="2:18" s="1" customFormat="1" ht="14.5" hidden="1">
      <c r="B213" s="57" t="str">
        <f>+'Categorias-9 feb-Depurado'!B212</f>
        <v>CASTILLO PEREZ LUIS EDUARDO</v>
      </c>
      <c r="C213" s="30" t="s">
        <v>4900</v>
      </c>
      <c r="D213" s="31">
        <v>5</v>
      </c>
      <c r="E213" s="30" t="str">
        <f>+'Categorias-9 feb-Depurado'!E212</f>
        <v>91216727-5</v>
      </c>
      <c r="F213" s="30" t="str">
        <f>+'Categorias-9 feb-Depurado'!F212</f>
        <v>CALLE 84 # 46 - 07</v>
      </c>
      <c r="G213" s="30" t="str">
        <f>+'Categorias-9 feb-Depurado'!G212</f>
        <v>Colombia</v>
      </c>
      <c r="H213" s="30" t="str">
        <f>+'Categorias-9 feb-Depurado'!H212</f>
        <v>ALO23793</v>
      </c>
      <c r="I213" s="107">
        <f>+'Categorias-9 feb-Depurado'!R212</f>
        <v>391670</v>
      </c>
      <c r="J213" s="108">
        <f t="shared" si="16"/>
        <v>0</v>
      </c>
      <c r="K213" s="107">
        <f t="shared" si="17"/>
        <v>0</v>
      </c>
      <c r="L213" s="109">
        <f t="shared" si="18"/>
        <v>391670</v>
      </c>
      <c r="M213" s="110">
        <f t="shared" si="19"/>
        <v>2.9859123855798356E-07</v>
      </c>
      <c r="N213" s="33" t="s">
        <v>4892</v>
      </c>
      <c r="O213" s="33">
        <f>+'Categorias-9 feb-Depurado'!Y212</f>
        <v>82.1136933027244</v>
      </c>
      <c r="P213" s="111">
        <f>+'Categorias-9 feb-Depurado'!AC212</f>
        <v>44964</v>
      </c>
      <c r="Q213" s="111">
        <f>+'Categorias-9 feb-Depurado'!AE212</f>
        <v>45024</v>
      </c>
      <c r="R213" s="112" t="str">
        <f>+'Categorias-9 feb-Depurado'!AB212</f>
        <v>Hotel</v>
      </c>
    </row>
    <row r="214" spans="2:18" s="1" customFormat="1" ht="14.5" hidden="1">
      <c r="B214" s="57" t="str">
        <f>+'Categorias-9 feb-Depurado'!B213</f>
        <v>CEIBA SOFTWARE HOUSE SAS</v>
      </c>
      <c r="C214" s="30" t="s">
        <v>4900</v>
      </c>
      <c r="D214" s="31">
        <v>5</v>
      </c>
      <c r="E214" s="30" t="str">
        <f>+'Categorias-9 feb-Depurado'!E213</f>
        <v>900022972‐3</v>
      </c>
      <c r="F214" s="30" t="str">
        <f>+'Categorias-9 feb-Depurado'!F213</f>
        <v>CL 8 B # 65‐191 OF. 409</v>
      </c>
      <c r="G214" s="30" t="str">
        <f>+'Categorias-9 feb-Depurado'!G213</f>
        <v>MEDELLIN</v>
      </c>
      <c r="H214" s="30" t="str">
        <f>+'Categorias-9 feb-Depurado'!H213</f>
        <v>M462</v>
      </c>
      <c r="I214" s="107">
        <f>+'Categorias-9 feb-Depurado'!R213</f>
        <v>150183432</v>
      </c>
      <c r="J214" s="108">
        <f t="shared" si="16"/>
        <v>150183432</v>
      </c>
      <c r="K214" s="107">
        <f t="shared" si="17"/>
        <v>102429.21940577445</v>
      </c>
      <c r="L214" s="109">
        <f t="shared" si="18"/>
        <v>150285861.21940577</v>
      </c>
      <c r="M214" s="110">
        <f t="shared" si="19"/>
        <v>0.00011457104562324304</v>
      </c>
      <c r="N214" s="33" t="s">
        <v>4892</v>
      </c>
      <c r="O214" s="33">
        <f>+'Categorias-9 feb-Depurado'!Y213</f>
        <v>31485.986351772066</v>
      </c>
      <c r="P214" s="111">
        <f>+'Categorias-9 feb-Depurado'!AC213</f>
        <v>44904</v>
      </c>
      <c r="Q214" s="111">
        <f>+'Categorias-9 feb-Depurado'!AE213</f>
        <v>44964</v>
      </c>
      <c r="R214" s="112" t="str">
        <f>+'Categorias-9 feb-Depurado'!AB213</f>
        <v>IT</v>
      </c>
    </row>
    <row r="215" spans="2:18" s="1" customFormat="1" ht="14.5" hidden="1">
      <c r="B215" s="57" t="str">
        <f>+'Categorias-9 feb-Depurado'!B214</f>
        <v>CEIBA SOFTWARE HOUSE SAS</v>
      </c>
      <c r="C215" s="30" t="s">
        <v>4900</v>
      </c>
      <c r="D215" s="31">
        <v>5</v>
      </c>
      <c r="E215" s="30" t="str">
        <f>+'Categorias-9 feb-Depurado'!E214</f>
        <v>900022972‐3</v>
      </c>
      <c r="F215" s="30" t="str">
        <f>+'Categorias-9 feb-Depurado'!F214</f>
        <v>CL 8 B # 65‐191 OF. 409</v>
      </c>
      <c r="G215" s="30" t="str">
        <f>+'Categorias-9 feb-Depurado'!G214</f>
        <v>MEDELLIN</v>
      </c>
      <c r="H215" s="30" t="str">
        <f>+'Categorias-9 feb-Depurado'!H214</f>
        <v>M497</v>
      </c>
      <c r="I215" s="107">
        <f>+'Categorias-9 feb-Depurado'!R214</f>
        <v>51186684</v>
      </c>
      <c r="J215" s="108">
        <f t="shared" si="16"/>
        <v>0</v>
      </c>
      <c r="K215" s="107">
        <f t="shared" si="17"/>
        <v>0</v>
      </c>
      <c r="L215" s="109">
        <f t="shared" si="18"/>
        <v>51186684</v>
      </c>
      <c r="M215" s="110">
        <f t="shared" si="19"/>
        <v>3.9022379485883832E-05</v>
      </c>
      <c r="N215" s="33" t="s">
        <v>4892</v>
      </c>
      <c r="O215" s="33">
        <f>+'Categorias-9 feb-Depurado'!Y214</f>
        <v>10731.298468505298</v>
      </c>
      <c r="P215" s="111">
        <f>+'Categorias-9 feb-Depurado'!AC214</f>
        <v>44908</v>
      </c>
      <c r="Q215" s="111">
        <f>+'Categorias-9 feb-Depurado'!AE214</f>
        <v>44968</v>
      </c>
      <c r="R215" s="112" t="str">
        <f>+'Categorias-9 feb-Depurado'!AB214</f>
        <v>IT</v>
      </c>
    </row>
    <row r="216" spans="2:18" s="1" customFormat="1" ht="14.5" hidden="1">
      <c r="B216" s="57" t="str">
        <f>+'Categorias-9 feb-Depurado'!B215</f>
        <v>CEIBA SOFTWARE HOUSE SAS</v>
      </c>
      <c r="C216" s="30" t="s">
        <v>4900</v>
      </c>
      <c r="D216" s="31">
        <v>5</v>
      </c>
      <c r="E216" s="30" t="str">
        <f>+'Categorias-9 feb-Depurado'!E215</f>
        <v>900022972‐3</v>
      </c>
      <c r="F216" s="30" t="str">
        <f>+'Categorias-9 feb-Depurado'!F215</f>
        <v>CL 8 B # 65‐191 OF. 409</v>
      </c>
      <c r="G216" s="30" t="str">
        <f>+'Categorias-9 feb-Depurado'!G215</f>
        <v>MEDELLIN</v>
      </c>
      <c r="H216" s="30" t="str">
        <f>+'Categorias-9 feb-Depurado'!H215</f>
        <v>M577</v>
      </c>
      <c r="I216" s="107">
        <f>+'Categorias-9 feb-Depurado'!R215</f>
        <v>19501646</v>
      </c>
      <c r="J216" s="108">
        <f t="shared" si="16"/>
        <v>0</v>
      </c>
      <c r="K216" s="107">
        <f t="shared" si="17"/>
        <v>0</v>
      </c>
      <c r="L216" s="109">
        <f t="shared" si="18"/>
        <v>19501646</v>
      </c>
      <c r="M216" s="110">
        <f t="shared" si="19"/>
        <v>1.4867160193681789E-05</v>
      </c>
      <c r="N216" s="33" t="s">
        <v>4892</v>
      </c>
      <c r="O216" s="33">
        <f>+'Categorias-9 feb-Depurado'!Y215</f>
        <v>4088.5239577764496</v>
      </c>
      <c r="P216" s="111">
        <f>+'Categorias-9 feb-Depurado'!AC215</f>
        <v>44910</v>
      </c>
      <c r="Q216" s="111">
        <f>+'Categorias-9 feb-Depurado'!AE215</f>
        <v>44970</v>
      </c>
      <c r="R216" s="112" t="str">
        <f>+'Categorias-9 feb-Depurado'!AB215</f>
        <v>IT</v>
      </c>
    </row>
    <row r="217" spans="2:18" s="1" customFormat="1" ht="14.5" hidden="1">
      <c r="B217" s="57" t="str">
        <f>+'Categorias-9 feb-Depurado'!B216</f>
        <v>CEIBA SOFTWARE HOUSE SAS</v>
      </c>
      <c r="C217" s="30" t="s">
        <v>4900</v>
      </c>
      <c r="D217" s="31">
        <v>5</v>
      </c>
      <c r="E217" s="30" t="str">
        <f>+'Categorias-9 feb-Depurado'!E216</f>
        <v>900022972‐3</v>
      </c>
      <c r="F217" s="30" t="str">
        <f>+'Categorias-9 feb-Depurado'!F216</f>
        <v>CL 8 B # 65‐191 OF. 409</v>
      </c>
      <c r="G217" s="30" t="str">
        <f>+'Categorias-9 feb-Depurado'!G216</f>
        <v>MEDELLIN</v>
      </c>
      <c r="H217" s="30" t="str">
        <f>+'Categorias-9 feb-Depurado'!H216</f>
        <v>M675</v>
      </c>
      <c r="I217" s="107">
        <f>+'Categorias-9 feb-Depurado'!R216</f>
        <v>39155888</v>
      </c>
      <c r="J217" s="108">
        <f t="shared" si="16"/>
        <v>0</v>
      </c>
      <c r="K217" s="107">
        <f t="shared" si="17"/>
        <v>0</v>
      </c>
      <c r="L217" s="109">
        <f t="shared" si="18"/>
        <v>39155888</v>
      </c>
      <c r="M217" s="110">
        <f t="shared" si="19"/>
        <v>2.9850652576806205E-05</v>
      </c>
      <c r="N217" s="33" t="s">
        <v>4892</v>
      </c>
      <c r="O217" s="33">
        <f>+'Categorias-9 feb-Depurado'!Y216</f>
        <v>8209.0396972651124</v>
      </c>
      <c r="P217" s="111">
        <f>+'Categorias-9 feb-Depurado'!AC216</f>
        <v>44937</v>
      </c>
      <c r="Q217" s="111">
        <f>+'Categorias-9 feb-Depurado'!AE216</f>
        <v>44997</v>
      </c>
      <c r="R217" s="112" t="str">
        <f>+'Categorias-9 feb-Depurado'!AB216</f>
        <v>IT</v>
      </c>
    </row>
    <row r="218" spans="2:18" s="1" customFormat="1" ht="14.5" hidden="1">
      <c r="B218" s="57" t="str">
        <f>+'Categorias-9 feb-Depurado'!B217</f>
        <v>CEIBA SOFTWARE HOUSE SAS</v>
      </c>
      <c r="C218" s="30" t="s">
        <v>4900</v>
      </c>
      <c r="D218" s="31">
        <v>5</v>
      </c>
      <c r="E218" s="30" t="str">
        <f>+'Categorias-9 feb-Depurado'!E217</f>
        <v>900022972‐3</v>
      </c>
      <c r="F218" s="30" t="str">
        <f>+'Categorias-9 feb-Depurado'!F217</f>
        <v>CL 8 B # 65‐191 OF. 409</v>
      </c>
      <c r="G218" s="30" t="str">
        <f>+'Categorias-9 feb-Depurado'!G217</f>
        <v>MEDELLIN</v>
      </c>
      <c r="H218" s="30" t="str">
        <f>+'Categorias-9 feb-Depurado'!H217</f>
        <v>M692</v>
      </c>
      <c r="I218" s="107">
        <f>+'Categorias-9 feb-Depurado'!R217</f>
        <v>134098680</v>
      </c>
      <c r="J218" s="108">
        <f t="shared" si="16"/>
        <v>0</v>
      </c>
      <c r="K218" s="107">
        <f t="shared" si="17"/>
        <v>0</v>
      </c>
      <c r="L218" s="109">
        <f t="shared" si="18"/>
        <v>134098680</v>
      </c>
      <c r="M218" s="110">
        <f t="shared" si="19"/>
        <v>0.00010223068131383742</v>
      </c>
      <c r="N218" s="33" t="s">
        <v>4892</v>
      </c>
      <c r="O218" s="33">
        <f>+'Categorias-9 feb-Depurado'!Y217</f>
        <v>28113.814899839614</v>
      </c>
      <c r="P218" s="111">
        <f>+'Categorias-9 feb-Depurado'!AC217</f>
        <v>44942</v>
      </c>
      <c r="Q218" s="111">
        <f>+'Categorias-9 feb-Depurado'!AE217</f>
        <v>45002</v>
      </c>
      <c r="R218" s="112" t="str">
        <f>+'Categorias-9 feb-Depurado'!AB217</f>
        <v>IT</v>
      </c>
    </row>
    <row r="219" spans="2:18" s="1" customFormat="1" ht="14.5" hidden="1">
      <c r="B219" s="57" t="str">
        <f>+'Categorias-9 feb-Depurado'!B218</f>
        <v>CEIBA SOFTWARE HOUSE SAS</v>
      </c>
      <c r="C219" s="30" t="s">
        <v>4900</v>
      </c>
      <c r="D219" s="31">
        <v>5</v>
      </c>
      <c r="E219" s="30" t="str">
        <f>+'Categorias-9 feb-Depurado'!E218</f>
        <v>900022972‐3</v>
      </c>
      <c r="F219" s="30" t="str">
        <f>+'Categorias-9 feb-Depurado'!F218</f>
        <v>CL 8 B # 65‐191 OF. 409</v>
      </c>
      <c r="G219" s="30" t="str">
        <f>+'Categorias-9 feb-Depurado'!G218</f>
        <v>MEDELLIN</v>
      </c>
      <c r="H219" s="30" t="str">
        <f>+'Categorias-9 feb-Depurado'!H218</f>
        <v>M708</v>
      </c>
      <c r="I219" s="107">
        <f>+'Categorias-9 feb-Depurado'!R218</f>
        <v>5169900</v>
      </c>
      <c r="J219" s="108">
        <f t="shared" si="16"/>
        <v>0</v>
      </c>
      <c r="K219" s="107">
        <f t="shared" si="17"/>
        <v>0</v>
      </c>
      <c r="L219" s="109">
        <f t="shared" si="18"/>
        <v>5169900</v>
      </c>
      <c r="M219" s="110">
        <f t="shared" si="19"/>
        <v>3.9412945699719643E-06</v>
      </c>
      <c r="N219" s="33" t="s">
        <v>4892</v>
      </c>
      <c r="O219" s="33">
        <f>+'Categorias-9 feb-Depurado'!Y218</f>
        <v>1083.8705619673574</v>
      </c>
      <c r="P219" s="111">
        <f>+'Categorias-9 feb-Depurado'!AC218</f>
        <v>44945</v>
      </c>
      <c r="Q219" s="111">
        <f>+'Categorias-9 feb-Depurado'!AE218</f>
        <v>45005</v>
      </c>
      <c r="R219" s="112" t="str">
        <f>+'Categorias-9 feb-Depurado'!AB218</f>
        <v>IT</v>
      </c>
    </row>
    <row r="220" spans="2:18" s="1" customFormat="1" ht="14.5" hidden="1">
      <c r="B220" s="57" t="str">
        <f>+'Categorias-9 feb-Depurado'!B219</f>
        <v>CEIBA SOFTWARE HOUSE SAS</v>
      </c>
      <c r="C220" s="30" t="s">
        <v>4900</v>
      </c>
      <c r="D220" s="31">
        <v>5</v>
      </c>
      <c r="E220" s="30" t="str">
        <f>+'Categorias-9 feb-Depurado'!E219</f>
        <v>900022972‐3</v>
      </c>
      <c r="F220" s="30" t="str">
        <f>+'Categorias-9 feb-Depurado'!F219</f>
        <v>CL 8 B # 65‐191 OF. 409</v>
      </c>
      <c r="G220" s="30" t="str">
        <f>+'Categorias-9 feb-Depurado'!G219</f>
        <v>MEDELLIN</v>
      </c>
      <c r="H220" s="30" t="str">
        <f>+'Categorias-9 feb-Depurado'!H219</f>
        <v>M709</v>
      </c>
      <c r="I220" s="107">
        <f>+'Categorias-9 feb-Depurado'!R219</f>
        <v>14735559</v>
      </c>
      <c r="J220" s="108">
        <f t="shared" si="16"/>
        <v>0</v>
      </c>
      <c r="K220" s="107">
        <f t="shared" si="17"/>
        <v>0</v>
      </c>
      <c r="L220" s="109">
        <f t="shared" si="18"/>
        <v>14735559</v>
      </c>
      <c r="M220" s="110">
        <f t="shared" si="19"/>
        <v>1.1233714128358674E-05</v>
      </c>
      <c r="N220" s="33" t="s">
        <v>4892</v>
      </c>
      <c r="O220" s="33">
        <f>+'Categorias-9 feb-Depurado'!Y219</f>
        <v>3089.3128714739455</v>
      </c>
      <c r="P220" s="111">
        <f>+'Categorias-9 feb-Depurado'!AC219</f>
        <v>44945</v>
      </c>
      <c r="Q220" s="111">
        <f>+'Categorias-9 feb-Depurado'!AE219</f>
        <v>45005</v>
      </c>
      <c r="R220" s="112" t="str">
        <f>+'Categorias-9 feb-Depurado'!AB219</f>
        <v>IT</v>
      </c>
    </row>
    <row r="221" spans="2:18" s="1" customFormat="1" ht="14.5" hidden="1">
      <c r="B221" s="57" t="str">
        <f>+'Categorias-9 feb-Depurado'!B220</f>
        <v>CEIBA SOFTWARE HOUSE SAS</v>
      </c>
      <c r="C221" s="30" t="s">
        <v>4900</v>
      </c>
      <c r="D221" s="31">
        <v>5</v>
      </c>
      <c r="E221" s="30" t="str">
        <f>+'Categorias-9 feb-Depurado'!E220</f>
        <v>900022972‐3</v>
      </c>
      <c r="F221" s="30" t="str">
        <f>+'Categorias-9 feb-Depurado'!F220</f>
        <v>CL 8 B # 65‐191 OF. 409</v>
      </c>
      <c r="G221" s="30" t="str">
        <f>+'Categorias-9 feb-Depurado'!G220</f>
        <v>MEDELLIN</v>
      </c>
      <c r="H221" s="30" t="str">
        <f>+'Categorias-9 feb-Depurado'!H220</f>
        <v>M771</v>
      </c>
      <c r="I221" s="107">
        <f>+'Categorias-9 feb-Depurado'!R220</f>
        <v>46177597</v>
      </c>
      <c r="J221" s="108">
        <f t="shared" si="16"/>
        <v>0</v>
      </c>
      <c r="K221" s="107">
        <f t="shared" si="17"/>
        <v>0</v>
      </c>
      <c r="L221" s="109">
        <f t="shared" si="18"/>
        <v>46177597</v>
      </c>
      <c r="M221" s="110">
        <f t="shared" si="19"/>
        <v>3.520368136916646E-05</v>
      </c>
      <c r="N221" s="33" t="s">
        <v>4892</v>
      </c>
      <c r="O221" s="33">
        <f>+'Categorias-9 feb-Depurado'!Y220</f>
        <v>9681.1423839324088</v>
      </c>
      <c r="P221" s="111">
        <f>+'Categorias-9 feb-Depurado'!AC220</f>
        <v>44964</v>
      </c>
      <c r="Q221" s="111">
        <f>+'Categorias-9 feb-Depurado'!AE220</f>
        <v>45024</v>
      </c>
      <c r="R221" s="112" t="str">
        <f>+'Categorias-9 feb-Depurado'!AB220</f>
        <v>IT</v>
      </c>
    </row>
    <row r="222" spans="2:18" s="1" customFormat="1" ht="14.5" hidden="1">
      <c r="B222" s="57" t="str">
        <f>+'Categorias-9 feb-Depurado'!B221</f>
        <v>CELSIUS S.A.S.</v>
      </c>
      <c r="C222" s="30" t="s">
        <v>4900</v>
      </c>
      <c r="D222" s="31">
        <v>5</v>
      </c>
      <c r="E222" s="30" t="str">
        <f>+'Categorias-9 feb-Depurado'!E221</f>
        <v>811043060-9</v>
      </c>
      <c r="F222" s="30" t="str">
        <f>+'Categorias-9 feb-Depurado'!F221</f>
        <v>CL 32 SUR 44 A 27 25 19</v>
      </c>
      <c r="G222" s="30" t="str">
        <f>+'Categorias-9 feb-Depurado'!G221</f>
        <v>ENVIGADO</v>
      </c>
      <c r="H222" s="30">
        <f>+'Categorias-9 feb-Depurado'!H221</f>
        <v>90704</v>
      </c>
      <c r="I222" s="107">
        <f>+'Categorias-9 feb-Depurado'!R221</f>
        <v>288674</v>
      </c>
      <c r="J222" s="108">
        <f t="shared" si="16"/>
        <v>288674</v>
      </c>
      <c r="K222" s="107">
        <f t="shared" si="17"/>
        <v>29453.995733268759</v>
      </c>
      <c r="L222" s="109">
        <f t="shared" si="18"/>
        <v>318127.99573326873</v>
      </c>
      <c r="M222" s="110">
        <f t="shared" si="19"/>
        <v>2.4252618854128638E-07</v>
      </c>
      <c r="N222" s="33" t="s">
        <v>4892</v>
      </c>
      <c r="O222" s="33">
        <f>+'Categorias-9 feb-Depurado'!Y221</f>
        <v>60.520561443231962</v>
      </c>
      <c r="P222" s="111">
        <f>+'Categorias-9 feb-Depurado'!AC221</f>
        <v>44621</v>
      </c>
      <c r="Q222" s="111">
        <f>+'Categorias-9 feb-Depurado'!AE221</f>
        <v>44681</v>
      </c>
      <c r="R222" s="112" t="str">
        <f>+'Categorias-9 feb-Depurado'!AB221</f>
        <v>Implementos Aeropuerto</v>
      </c>
    </row>
    <row r="223" spans="2:18" s="1" customFormat="1" ht="14.5" hidden="1">
      <c r="B223" s="57" t="str">
        <f>+'Categorias-9 feb-Depurado'!B222</f>
        <v>CHEQUEOS EJECUTIVOS Y AERONAUTICOS DE LA SABANA LTDA</v>
      </c>
      <c r="C223" s="30" t="s">
        <v>4900</v>
      </c>
      <c r="D223" s="31">
        <v>5</v>
      </c>
      <c r="E223" s="30" t="str">
        <f>+'Categorias-9 feb-Depurado'!E222</f>
        <v>830085395-1</v>
      </c>
      <c r="F223" s="30" t="str">
        <f>+'Categorias-9 feb-Depurado'!F222</f>
        <v>CL 83 19 36 CS 702 703</v>
      </c>
      <c r="G223" s="30" t="str">
        <f>+'Categorias-9 feb-Depurado'!G222</f>
        <v>BOGOTA</v>
      </c>
      <c r="H223" s="30" t="str">
        <f>+'Categorias-9 feb-Depurado'!H222</f>
        <v>CH3824</v>
      </c>
      <c r="I223" s="107">
        <f>+'Categorias-9 feb-Depurado'!R222</f>
        <v>264102</v>
      </c>
      <c r="J223" s="108">
        <f t="shared" si="16"/>
        <v>0</v>
      </c>
      <c r="K223" s="107">
        <f t="shared" si="17"/>
        <v>0</v>
      </c>
      <c r="L223" s="109">
        <f t="shared" si="18"/>
        <v>264102</v>
      </c>
      <c r="M223" s="110">
        <f t="shared" si="19"/>
        <v>2.0133924805484356E-07</v>
      </c>
      <c r="N223" s="33" t="s">
        <v>4892</v>
      </c>
      <c r="O223" s="33">
        <f>+'Categorias-9 feb-Depurado'!Y222</f>
        <v>55.369036762162331</v>
      </c>
      <c r="P223" s="111">
        <f>+'Categorias-9 feb-Depurado'!AC222</f>
        <v>44911</v>
      </c>
      <c r="Q223" s="111">
        <f>+'Categorias-9 feb-Depurado'!AE222</f>
        <v>44971</v>
      </c>
      <c r="R223" s="112" t="str">
        <f>+'Categorias-9 feb-Depurado'!AB222</f>
        <v>Recursos Humanos</v>
      </c>
    </row>
    <row r="224" spans="2:18" s="1" customFormat="1" ht="14.5" hidden="1">
      <c r="B224" s="57" t="str">
        <f>+'Categorias-9 feb-Depurado'!B223</f>
        <v>CHUBB SEGUROS COLOMBIA S A</v>
      </c>
      <c r="C224" s="30" t="s">
        <v>4900</v>
      </c>
      <c r="D224" s="31">
        <v>5</v>
      </c>
      <c r="E224" s="30" t="str">
        <f>+'Categorias-9 feb-Depurado'!E223</f>
        <v>860026518-6</v>
      </c>
      <c r="F224" s="30" t="str">
        <f>+'Categorias-9 feb-Depurado'!F223</f>
        <v>CR 7 71 21 TO B P 7</v>
      </c>
      <c r="G224" s="30" t="str">
        <f>+'Categorias-9 feb-Depurado'!G223</f>
        <v>BOGOTA</v>
      </c>
      <c r="H224" s="30" t="str">
        <f>+'Categorias-9 feb-Depurado'!H223</f>
        <v>POL129956</v>
      </c>
      <c r="I224" s="107">
        <f>+'Categorias-9 feb-Depurado'!R223</f>
        <v>6856200</v>
      </c>
      <c r="J224" s="108">
        <f t="shared" si="16"/>
        <v>0</v>
      </c>
      <c r="K224" s="107">
        <f t="shared" si="17"/>
        <v>0</v>
      </c>
      <c r="L224" s="109">
        <f t="shared" si="18"/>
        <v>6856200</v>
      </c>
      <c r="M224" s="110">
        <f t="shared" si="19"/>
        <v>5.2268523241536164E-06</v>
      </c>
      <c r="N224" s="33" t="s">
        <v>4892</v>
      </c>
      <c r="O224" s="33">
        <f>+'Categorias-9 feb-Depurado'!Y223</f>
        <v>1437.403691939998</v>
      </c>
      <c r="P224" s="111">
        <f>+'Categorias-9 feb-Depurado'!AC223</f>
        <v>44930</v>
      </c>
      <c r="Q224" s="111">
        <f>+'Categorias-9 feb-Depurado'!AE223</f>
        <v>44990</v>
      </c>
      <c r="R224" s="112" t="str">
        <f>+'Categorias-9 feb-Depurado'!AB223</f>
        <v>Seguros</v>
      </c>
    </row>
    <row r="225" spans="2:18" s="1" customFormat="1" ht="14.5" hidden="1">
      <c r="B225" s="57" t="str">
        <f>+'Categorias-9 feb-Depurado'!B224</f>
        <v>CHUBB SEGUROS COLOMBIA S A</v>
      </c>
      <c r="C225" s="30" t="s">
        <v>4900</v>
      </c>
      <c r="D225" s="31">
        <v>5</v>
      </c>
      <c r="E225" s="30" t="str">
        <f>+'Categorias-9 feb-Depurado'!E224</f>
        <v>860026518-6</v>
      </c>
      <c r="F225" s="30" t="str">
        <f>+'Categorias-9 feb-Depurado'!F224</f>
        <v>CR 7 71 21 TO B P 7</v>
      </c>
      <c r="G225" s="30" t="str">
        <f>+'Categorias-9 feb-Depurado'!G224</f>
        <v>BOGOTA</v>
      </c>
      <c r="H225" s="30" t="str">
        <f>+'Categorias-9 feb-Depurado'!H224</f>
        <v>POL130026</v>
      </c>
      <c r="I225" s="107">
        <f>+'Categorias-9 feb-Depurado'!R224</f>
        <v>4037800</v>
      </c>
      <c r="J225" s="108">
        <f t="shared" si="16"/>
        <v>0</v>
      </c>
      <c r="K225" s="107">
        <f t="shared" si="17"/>
        <v>0</v>
      </c>
      <c r="L225" s="109">
        <f t="shared" si="18"/>
        <v>4037800</v>
      </c>
      <c r="M225" s="110">
        <f t="shared" si="19"/>
        <v>3.0782334696285804E-06</v>
      </c>
      <c r="N225" s="33" t="s">
        <v>4892</v>
      </c>
      <c r="O225" s="33">
        <f>+'Categorias-9 feb-Depurado'!Y224</f>
        <v>846.52557208297947</v>
      </c>
      <c r="P225" s="111">
        <f>+'Categorias-9 feb-Depurado'!AC224</f>
        <v>44930</v>
      </c>
      <c r="Q225" s="111">
        <f>+'Categorias-9 feb-Depurado'!AE224</f>
        <v>44990</v>
      </c>
      <c r="R225" s="112" t="str">
        <f>+'Categorias-9 feb-Depurado'!AB224</f>
        <v>Seguros</v>
      </c>
    </row>
    <row r="226" spans="2:18" s="1" customFormat="1" ht="14.5" hidden="1">
      <c r="B226" s="57" t="str">
        <f>+'Categorias-9 feb-Depurado'!B225</f>
        <v>CHUBB SEGUROS COLOMBIA S A</v>
      </c>
      <c r="C226" s="30" t="s">
        <v>4900</v>
      </c>
      <c r="D226" s="31">
        <v>5</v>
      </c>
      <c r="E226" s="30" t="str">
        <f>+'Categorias-9 feb-Depurado'!E225</f>
        <v>860026518-6</v>
      </c>
      <c r="F226" s="30" t="str">
        <f>+'Categorias-9 feb-Depurado'!F225</f>
        <v>CR 7 71 21 TO B P 7</v>
      </c>
      <c r="G226" s="30" t="str">
        <f>+'Categorias-9 feb-Depurado'!G225</f>
        <v>BOGOTA</v>
      </c>
      <c r="H226" s="30" t="str">
        <f>+'Categorias-9 feb-Depurado'!H225</f>
        <v>POL130372</v>
      </c>
      <c r="I226" s="107">
        <f>+'Categorias-9 feb-Depurado'!R225</f>
        <v>95189885</v>
      </c>
      <c r="J226" s="108">
        <f t="shared" si="16"/>
        <v>0</v>
      </c>
      <c r="K226" s="107">
        <f t="shared" si="17"/>
        <v>0</v>
      </c>
      <c r="L226" s="109">
        <f t="shared" si="18"/>
        <v>95189885</v>
      </c>
      <c r="M226" s="110">
        <f t="shared" si="19"/>
        <v>7.2568401103842577E-05</v>
      </c>
      <c r="N226" s="33" t="s">
        <v>4892</v>
      </c>
      <c r="O226" s="33">
        <f>+'Categorias-9 feb-Depurado'!Y225</f>
        <v>19956.578299107936</v>
      </c>
      <c r="P226" s="111">
        <f>+'Categorias-9 feb-Depurado'!AC225</f>
        <v>44931</v>
      </c>
      <c r="Q226" s="111">
        <f>+'Categorias-9 feb-Depurado'!AE225</f>
        <v>44991</v>
      </c>
      <c r="R226" s="112" t="str">
        <f>+'Categorias-9 feb-Depurado'!AB225</f>
        <v>Seguros</v>
      </c>
    </row>
    <row r="227" spans="2:18" s="1" customFormat="1" ht="14.5" hidden="1">
      <c r="B227" s="57" t="str">
        <f>+'Categorias-9 feb-Depurado'!B226</f>
        <v>CHUBB SEGUROS COLOMBIA S A</v>
      </c>
      <c r="C227" s="30" t="s">
        <v>4900</v>
      </c>
      <c r="D227" s="31">
        <v>5</v>
      </c>
      <c r="E227" s="30" t="str">
        <f>+'Categorias-9 feb-Depurado'!E226</f>
        <v>860026518-6</v>
      </c>
      <c r="F227" s="30" t="str">
        <f>+'Categorias-9 feb-Depurado'!F226</f>
        <v>CR 7 71 21 TO B P 7</v>
      </c>
      <c r="G227" s="30" t="str">
        <f>+'Categorias-9 feb-Depurado'!G226</f>
        <v>BOGOTA</v>
      </c>
      <c r="H227" s="30" t="str">
        <f>+'Categorias-9 feb-Depurado'!H226</f>
        <v>POL130456</v>
      </c>
      <c r="I227" s="107">
        <f>+'Categorias-9 feb-Depurado'!R226</f>
        <v>23758800</v>
      </c>
      <c r="J227" s="108">
        <f t="shared" si="16"/>
        <v>0</v>
      </c>
      <c r="K227" s="107">
        <f t="shared" si="17"/>
        <v>0</v>
      </c>
      <c r="L227" s="109">
        <f t="shared" si="18"/>
        <v>23758800</v>
      </c>
      <c r="M227" s="110">
        <f t="shared" si="19"/>
        <v>1.8112619089160313E-05</v>
      </c>
      <c r="N227" s="33" t="s">
        <v>4892</v>
      </c>
      <c r="O227" s="33">
        <f>+'Categorias-9 feb-Depurado'!Y226</f>
        <v>4981.0371395326893</v>
      </c>
      <c r="P227" s="111">
        <f>+'Categorias-9 feb-Depurado'!AC226</f>
        <v>44931</v>
      </c>
      <c r="Q227" s="111">
        <f>+'Categorias-9 feb-Depurado'!AE226</f>
        <v>44991</v>
      </c>
      <c r="R227" s="112" t="str">
        <f>+'Categorias-9 feb-Depurado'!AB226</f>
        <v>Seguros</v>
      </c>
    </row>
    <row r="228" spans="2:18" s="1" customFormat="1" ht="14.5" hidden="1">
      <c r="B228" s="57" t="str">
        <f>+'Categorias-9 feb-Depurado'!B227</f>
        <v>CHUBB SEGUROS COLOMBIA S A</v>
      </c>
      <c r="C228" s="30" t="s">
        <v>4900</v>
      </c>
      <c r="D228" s="31">
        <v>5</v>
      </c>
      <c r="E228" s="30" t="str">
        <f>+'Categorias-9 feb-Depurado'!E227</f>
        <v>860026518-6</v>
      </c>
      <c r="F228" s="30" t="str">
        <f>+'Categorias-9 feb-Depurado'!F227</f>
        <v>CR 7 71 21 TO B P 7</v>
      </c>
      <c r="G228" s="30" t="str">
        <f>+'Categorias-9 feb-Depurado'!G227</f>
        <v>BOGOTA</v>
      </c>
      <c r="H228" s="30" t="str">
        <f>+'Categorias-9 feb-Depurado'!H227</f>
        <v>POL130429</v>
      </c>
      <c r="I228" s="107">
        <f>+'Categorias-9 feb-Depurado'!R227</f>
        <v>7673503</v>
      </c>
      <c r="J228" s="108">
        <f t="shared" si="16"/>
        <v>0</v>
      </c>
      <c r="K228" s="107">
        <f t="shared" si="17"/>
        <v>0</v>
      </c>
      <c r="L228" s="109">
        <f t="shared" si="18"/>
        <v>7673503</v>
      </c>
      <c r="M228" s="110">
        <f t="shared" si="19"/>
        <v>5.8499266342798855E-06</v>
      </c>
      <c r="N228" s="33" t="s">
        <v>4892</v>
      </c>
      <c r="O228" s="33">
        <f>+'Categorias-9 feb-Depurado'!Y227</f>
        <v>1608.7514282419781</v>
      </c>
      <c r="P228" s="111">
        <f>+'Categorias-9 feb-Depurado'!AC227</f>
        <v>44931</v>
      </c>
      <c r="Q228" s="111">
        <f>+'Categorias-9 feb-Depurado'!AE227</f>
        <v>44991</v>
      </c>
      <c r="R228" s="112" t="str">
        <f>+'Categorias-9 feb-Depurado'!AB227</f>
        <v>Seguros</v>
      </c>
    </row>
    <row r="229" spans="2:18" s="1" customFormat="1" ht="14.5" hidden="1">
      <c r="B229" s="57" t="str">
        <f>+'Categorias-9 feb-Depurado'!B228</f>
        <v>CHUBB SEGUROS COLOMBIA S A</v>
      </c>
      <c r="C229" s="30" t="s">
        <v>4900</v>
      </c>
      <c r="D229" s="31">
        <v>5</v>
      </c>
      <c r="E229" s="30" t="str">
        <f>+'Categorias-9 feb-Depurado'!E228</f>
        <v>860026518-6</v>
      </c>
      <c r="F229" s="30" t="str">
        <f>+'Categorias-9 feb-Depurado'!F228</f>
        <v>CR 7 71 21 TO B P 7</v>
      </c>
      <c r="G229" s="30" t="str">
        <f>+'Categorias-9 feb-Depurado'!G228</f>
        <v>BOGOTA</v>
      </c>
      <c r="H229" s="30" t="str">
        <f>+'Categorias-9 feb-Depurado'!H228</f>
        <v>POL130370</v>
      </c>
      <c r="I229" s="107">
        <f>+'Categorias-9 feb-Depurado'!R228</f>
        <v>7423000</v>
      </c>
      <c r="J229" s="108">
        <f t="shared" si="16"/>
        <v>0</v>
      </c>
      <c r="K229" s="107">
        <f t="shared" si="17"/>
        <v>0</v>
      </c>
      <c r="L229" s="109">
        <f t="shared" si="18"/>
        <v>7423000</v>
      </c>
      <c r="M229" s="110">
        <f t="shared" si="19"/>
        <v>5.6589546399160312E-06</v>
      </c>
      <c r="N229" s="33" t="s">
        <v>4892</v>
      </c>
      <c r="O229" s="33">
        <f>+'Categorias-9 feb-Depurado'!Y228</f>
        <v>1556.2334245311697</v>
      </c>
      <c r="P229" s="111">
        <f>+'Categorias-9 feb-Depurado'!AC228</f>
        <v>44931</v>
      </c>
      <c r="Q229" s="111">
        <f>+'Categorias-9 feb-Depurado'!AE228</f>
        <v>44991</v>
      </c>
      <c r="R229" s="112" t="str">
        <f>+'Categorias-9 feb-Depurado'!AB228</f>
        <v>Seguros</v>
      </c>
    </row>
    <row r="230" spans="2:18" s="1" customFormat="1" ht="14.5" hidden="1">
      <c r="B230" s="57" t="str">
        <f>+'Categorias-9 feb-Depurado'!B229</f>
        <v>CHUBB SEGUROS COLOMBIA S A</v>
      </c>
      <c r="C230" s="30" t="s">
        <v>4900</v>
      </c>
      <c r="D230" s="31">
        <v>5</v>
      </c>
      <c r="E230" s="30" t="str">
        <f>+'Categorias-9 feb-Depurado'!E229</f>
        <v>860026518-6</v>
      </c>
      <c r="F230" s="30" t="str">
        <f>+'Categorias-9 feb-Depurado'!F229</f>
        <v>CR 7 71 21 TO B P 7</v>
      </c>
      <c r="G230" s="30" t="str">
        <f>+'Categorias-9 feb-Depurado'!G229</f>
        <v>BOGOTA</v>
      </c>
      <c r="H230" s="30" t="str">
        <f>+'Categorias-9 feb-Depurado'!H229</f>
        <v>POL130408</v>
      </c>
      <c r="I230" s="107">
        <f>+'Categorias-9 feb-Depurado'!R229</f>
        <v>32128250</v>
      </c>
      <c r="J230" s="108">
        <f t="shared" si="16"/>
        <v>0</v>
      </c>
      <c r="K230" s="107">
        <f t="shared" si="17"/>
        <v>0</v>
      </c>
      <c r="L230" s="109">
        <f t="shared" si="18"/>
        <v>32128250</v>
      </c>
      <c r="M230" s="110">
        <f t="shared" si="19"/>
        <v>2.4493103786862755E-05</v>
      </c>
      <c r="N230" s="33" t="s">
        <v>4892</v>
      </c>
      <c r="O230" s="33">
        <f>+'Categorias-9 feb-Depurado'!Y229</f>
        <v>6735.6939945700597</v>
      </c>
      <c r="P230" s="111">
        <f>+'Categorias-9 feb-Depurado'!AC229</f>
        <v>44931</v>
      </c>
      <c r="Q230" s="111">
        <f>+'Categorias-9 feb-Depurado'!AE229</f>
        <v>44991</v>
      </c>
      <c r="R230" s="112" t="str">
        <f>+'Categorias-9 feb-Depurado'!AB229</f>
        <v>Seguros</v>
      </c>
    </row>
    <row r="231" spans="2:18" s="1" customFormat="1" ht="14.5" hidden="1">
      <c r="B231" s="57" t="str">
        <f>+'Categorias-9 feb-Depurado'!B230</f>
        <v>CHUBB SEGUROS COLOMBIA S A</v>
      </c>
      <c r="C231" s="30" t="s">
        <v>4900</v>
      </c>
      <c r="D231" s="31">
        <v>5</v>
      </c>
      <c r="E231" s="30" t="str">
        <f>+'Categorias-9 feb-Depurado'!E230</f>
        <v>860026518-6</v>
      </c>
      <c r="F231" s="30" t="str">
        <f>+'Categorias-9 feb-Depurado'!F230</f>
        <v>CR 7 71 21 TO B P 7</v>
      </c>
      <c r="G231" s="30" t="str">
        <f>+'Categorias-9 feb-Depurado'!G230</f>
        <v>BOGOTA</v>
      </c>
      <c r="H231" s="30" t="str">
        <f>+'Categorias-9 feb-Depurado'!H230</f>
        <v>POL130377</v>
      </c>
      <c r="I231" s="107">
        <f>+'Categorias-9 feb-Depurado'!R230</f>
        <v>52375947</v>
      </c>
      <c r="J231" s="108">
        <f t="shared" si="16"/>
        <v>0</v>
      </c>
      <c r="K231" s="107">
        <f t="shared" si="17"/>
        <v>0</v>
      </c>
      <c r="L231" s="109">
        <f t="shared" si="18"/>
        <v>52375947</v>
      </c>
      <c r="M231" s="110">
        <f t="shared" si="19"/>
        <v>3.9929019034843881E-05</v>
      </c>
      <c r="N231" s="33" t="s">
        <v>4892</v>
      </c>
      <c r="O231" s="33">
        <f>+'Categorias-9 feb-Depurado'!Y230</f>
        <v>10980.627692694738</v>
      </c>
      <c r="P231" s="111">
        <f>+'Categorias-9 feb-Depurado'!AC230</f>
        <v>44931</v>
      </c>
      <c r="Q231" s="111">
        <f>+'Categorias-9 feb-Depurado'!AE230</f>
        <v>44991</v>
      </c>
      <c r="R231" s="112" t="str">
        <f>+'Categorias-9 feb-Depurado'!AB230</f>
        <v>Seguros</v>
      </c>
    </row>
    <row r="232" spans="2:18" s="1" customFormat="1" ht="14.5" hidden="1">
      <c r="B232" s="57" t="str">
        <f>+'Categorias-9 feb-Depurado'!B231</f>
        <v>CHUBB SEGUROS COLOMBIA S A</v>
      </c>
      <c r="C232" s="30" t="s">
        <v>4900</v>
      </c>
      <c r="D232" s="31">
        <v>5</v>
      </c>
      <c r="E232" s="30" t="str">
        <f>+'Categorias-9 feb-Depurado'!E231</f>
        <v>860026518-6</v>
      </c>
      <c r="F232" s="30" t="str">
        <f>+'Categorias-9 feb-Depurado'!F231</f>
        <v>CR 7 71 21 TO B P 7</v>
      </c>
      <c r="G232" s="30" t="str">
        <f>+'Categorias-9 feb-Depurado'!G231</f>
        <v>BOGOTA</v>
      </c>
      <c r="H232" s="30" t="str">
        <f>+'Categorias-9 feb-Depurado'!H231</f>
        <v>POL130448</v>
      </c>
      <c r="I232" s="107">
        <f>+'Categorias-9 feb-Depurado'!R231</f>
        <v>8270054</v>
      </c>
      <c r="J232" s="108">
        <f t="shared" si="16"/>
        <v>0</v>
      </c>
      <c r="K232" s="107">
        <f t="shared" si="17"/>
        <v>0</v>
      </c>
      <c r="L232" s="109">
        <f t="shared" si="18"/>
        <v>8270054</v>
      </c>
      <c r="M232" s="110">
        <f t="shared" si="19"/>
        <v>6.3047097474951016E-06</v>
      </c>
      <c r="N232" s="33" t="s">
        <v>4892</v>
      </c>
      <c r="O232" s="33">
        <f>+'Categorias-9 feb-Depurado'!Y231</f>
        <v>1733.8184638929945</v>
      </c>
      <c r="P232" s="111">
        <f>+'Categorias-9 feb-Depurado'!AC231</f>
        <v>44931</v>
      </c>
      <c r="Q232" s="111">
        <f>+'Categorias-9 feb-Depurado'!AE231</f>
        <v>44991</v>
      </c>
      <c r="R232" s="112" t="str">
        <f>+'Categorias-9 feb-Depurado'!AB231</f>
        <v>Seguros</v>
      </c>
    </row>
    <row r="233" spans="2:18" s="1" customFormat="1" ht="14.5" hidden="1">
      <c r="B233" s="57" t="str">
        <f>+'Categorias-9 feb-Depurado'!B232</f>
        <v>CHUBB SEGUROS COLOMBIA S A</v>
      </c>
      <c r="C233" s="30" t="s">
        <v>4900</v>
      </c>
      <c r="D233" s="31">
        <v>5</v>
      </c>
      <c r="E233" s="30" t="str">
        <f>+'Categorias-9 feb-Depurado'!E232</f>
        <v>860026518-6</v>
      </c>
      <c r="F233" s="30" t="str">
        <f>+'Categorias-9 feb-Depurado'!F232</f>
        <v>CR 7 71 21 TO B P 7</v>
      </c>
      <c r="G233" s="30" t="str">
        <f>+'Categorias-9 feb-Depurado'!G232</f>
        <v>BOGOTA</v>
      </c>
      <c r="H233" s="30" t="str">
        <f>+'Categorias-9 feb-Depurado'!H232</f>
        <v>POL130478</v>
      </c>
      <c r="I233" s="107">
        <f>+'Categorias-9 feb-Depurado'!R232</f>
        <v>85567191</v>
      </c>
      <c r="J233" s="108">
        <f t="shared" si="16"/>
        <v>0</v>
      </c>
      <c r="K233" s="107">
        <f t="shared" si="17"/>
        <v>0</v>
      </c>
      <c r="L233" s="109">
        <f t="shared" si="18"/>
        <v>85567191</v>
      </c>
      <c r="M233" s="110">
        <f t="shared" si="19"/>
        <v>6.5232500678166679E-05</v>
      </c>
      <c r="N233" s="33" t="s">
        <v>4892</v>
      </c>
      <c r="O233" s="33">
        <f>+'Categorias-9 feb-Depurado'!Y232</f>
        <v>17939.178590521715</v>
      </c>
      <c r="P233" s="111">
        <f>+'Categorias-9 feb-Depurado'!AC232</f>
        <v>44931</v>
      </c>
      <c r="Q233" s="111">
        <f>+'Categorias-9 feb-Depurado'!AE232</f>
        <v>44991</v>
      </c>
      <c r="R233" s="112" t="str">
        <f>+'Categorias-9 feb-Depurado'!AB232</f>
        <v>Seguros</v>
      </c>
    </row>
    <row r="234" spans="2:18" s="1" customFormat="1" ht="14.5" hidden="1">
      <c r="B234" s="57" t="str">
        <f>+'Categorias-9 feb-Depurado'!B233</f>
        <v>CHUBB SEGUROS COLOMBIA S A</v>
      </c>
      <c r="C234" s="30" t="s">
        <v>4900</v>
      </c>
      <c r="D234" s="31">
        <v>5</v>
      </c>
      <c r="E234" s="30" t="str">
        <f>+'Categorias-9 feb-Depurado'!E233</f>
        <v>860026518-6</v>
      </c>
      <c r="F234" s="30" t="str">
        <f>+'Categorias-9 feb-Depurado'!F233</f>
        <v>CR 7 71 21 TO B P 7</v>
      </c>
      <c r="G234" s="30" t="str">
        <f>+'Categorias-9 feb-Depurado'!G233</f>
        <v>BOGOTA</v>
      </c>
      <c r="H234" s="30" t="str">
        <f>+'Categorias-9 feb-Depurado'!H233</f>
        <v>POL130419</v>
      </c>
      <c r="I234" s="107">
        <f>+'Categorias-9 feb-Depurado'!R233</f>
        <v>80722250</v>
      </c>
      <c r="J234" s="108">
        <f t="shared" si="16"/>
        <v>0</v>
      </c>
      <c r="K234" s="107">
        <f t="shared" si="17"/>
        <v>0</v>
      </c>
      <c r="L234" s="109">
        <f t="shared" si="18"/>
        <v>80722250</v>
      </c>
      <c r="M234" s="110">
        <f t="shared" si="19"/>
        <v>6.1538939940989075E-05</v>
      </c>
      <c r="N234" s="33" t="s">
        <v>4892</v>
      </c>
      <c r="O234" s="33">
        <f>+'Categorias-9 feb-Depurado'!Y233</f>
        <v>16923.435747455369</v>
      </c>
      <c r="P234" s="111">
        <f>+'Categorias-9 feb-Depurado'!AC233</f>
        <v>44931</v>
      </c>
      <c r="Q234" s="111">
        <f>+'Categorias-9 feb-Depurado'!AE233</f>
        <v>44991</v>
      </c>
      <c r="R234" s="112" t="str">
        <f>+'Categorias-9 feb-Depurado'!AB233</f>
        <v>Seguros</v>
      </c>
    </row>
    <row r="235" spans="2:18" s="1" customFormat="1" ht="14.5" hidden="1">
      <c r="B235" s="57" t="str">
        <f>+'Categorias-9 feb-Depurado'!B234</f>
        <v>CHUBB SEGUROS COLOMBIA S A</v>
      </c>
      <c r="C235" s="30" t="s">
        <v>4900</v>
      </c>
      <c r="D235" s="31">
        <v>5</v>
      </c>
      <c r="E235" s="30" t="str">
        <f>+'Categorias-9 feb-Depurado'!E234</f>
        <v>860026518-6</v>
      </c>
      <c r="F235" s="30" t="str">
        <f>+'Categorias-9 feb-Depurado'!F234</f>
        <v>CR 7 71 21 TO B P 7</v>
      </c>
      <c r="G235" s="30" t="str">
        <f>+'Categorias-9 feb-Depurado'!G234</f>
        <v>BOGOTA</v>
      </c>
      <c r="H235" s="30" t="str">
        <f>+'Categorias-9 feb-Depurado'!H234</f>
        <v>POL130425</v>
      </c>
      <c r="I235" s="107">
        <f>+'Categorias-9 feb-Depurado'!R234</f>
        <v>43154525</v>
      </c>
      <c r="J235" s="108">
        <f t="shared" si="16"/>
        <v>0</v>
      </c>
      <c r="K235" s="107">
        <f t="shared" si="17"/>
        <v>0</v>
      </c>
      <c r="L235" s="109">
        <f t="shared" si="18"/>
        <v>43154525</v>
      </c>
      <c r="M235" s="110">
        <f t="shared" si="19"/>
        <v>3.2899029971995471E-05</v>
      </c>
      <c r="N235" s="33" t="s">
        <v>4892</v>
      </c>
      <c r="O235" s="33">
        <f>+'Categorias-9 feb-Depurado'!Y234</f>
        <v>9047.3547386186146</v>
      </c>
      <c r="P235" s="111">
        <f>+'Categorias-9 feb-Depurado'!AC234</f>
        <v>44931</v>
      </c>
      <c r="Q235" s="111">
        <f>+'Categorias-9 feb-Depurado'!AE234</f>
        <v>44991</v>
      </c>
      <c r="R235" s="112" t="str">
        <f>+'Categorias-9 feb-Depurado'!AB234</f>
        <v>Seguros</v>
      </c>
    </row>
    <row r="236" spans="2:18" s="1" customFormat="1" ht="14.5" hidden="1">
      <c r="B236" s="57" t="str">
        <f>+'Categorias-9 feb-Depurado'!B235</f>
        <v>CHUBB SEGUROS COLOMBIA S A</v>
      </c>
      <c r="C236" s="30" t="s">
        <v>4900</v>
      </c>
      <c r="D236" s="31">
        <v>5</v>
      </c>
      <c r="E236" s="30" t="str">
        <f>+'Categorias-9 feb-Depurado'!E235</f>
        <v>860026518-6</v>
      </c>
      <c r="F236" s="30" t="str">
        <f>+'Categorias-9 feb-Depurado'!F235</f>
        <v>CR 7 71 21 TO B P 7</v>
      </c>
      <c r="G236" s="30" t="str">
        <f>+'Categorias-9 feb-Depurado'!G235</f>
        <v>BOGOTA</v>
      </c>
      <c r="H236" s="30" t="str">
        <f>+'Categorias-9 feb-Depurado'!H235</f>
        <v>POL130428</v>
      </c>
      <c r="I236" s="107">
        <f>+'Categorias-9 feb-Depurado'!R235</f>
        <v>14976944</v>
      </c>
      <c r="J236" s="108">
        <f t="shared" si="16"/>
        <v>0</v>
      </c>
      <c r="K236" s="107">
        <f t="shared" si="17"/>
        <v>0</v>
      </c>
      <c r="L236" s="109">
        <f t="shared" si="18"/>
        <v>14976944</v>
      </c>
      <c r="M236" s="110">
        <f t="shared" si="19"/>
        <v>1.1417734977847578E-05</v>
      </c>
      <c r="N236" s="33" t="s">
        <v>4892</v>
      </c>
      <c r="O236" s="33">
        <f>+'Categorias-9 feb-Depurado'!Y235</f>
        <v>3139.9192846735218</v>
      </c>
      <c r="P236" s="111">
        <f>+'Categorias-9 feb-Depurado'!AC235</f>
        <v>44931</v>
      </c>
      <c r="Q236" s="111">
        <f>+'Categorias-9 feb-Depurado'!AE235</f>
        <v>44991</v>
      </c>
      <c r="R236" s="112" t="str">
        <f>+'Categorias-9 feb-Depurado'!AB235</f>
        <v>Seguros</v>
      </c>
    </row>
    <row r="237" spans="2:18" s="1" customFormat="1" ht="14.5" hidden="1">
      <c r="B237" s="57" t="str">
        <f>+'Categorias-9 feb-Depurado'!B236</f>
        <v>CHUBB SEGUROS COLOMBIA S A</v>
      </c>
      <c r="C237" s="30" t="s">
        <v>4900</v>
      </c>
      <c r="D237" s="31">
        <v>5</v>
      </c>
      <c r="E237" s="30" t="str">
        <f>+'Categorias-9 feb-Depurado'!E236</f>
        <v>860026518-6</v>
      </c>
      <c r="F237" s="30" t="str">
        <f>+'Categorias-9 feb-Depurado'!F236</f>
        <v>CR 7 71 21 TO B P 7</v>
      </c>
      <c r="G237" s="30" t="str">
        <f>+'Categorias-9 feb-Depurado'!G236</f>
        <v>BOGOTA</v>
      </c>
      <c r="H237" s="30" t="str">
        <f>+'Categorias-9 feb-Depurado'!H236</f>
        <v>POL130380</v>
      </c>
      <c r="I237" s="107">
        <f>+'Categorias-9 feb-Depurado'!R236</f>
        <v>84807707</v>
      </c>
      <c r="J237" s="108">
        <f t="shared" si="16"/>
        <v>0</v>
      </c>
      <c r="K237" s="107">
        <f t="shared" si="17"/>
        <v>0</v>
      </c>
      <c r="L237" s="109">
        <f t="shared" si="18"/>
        <v>84807707</v>
      </c>
      <c r="M237" s="110">
        <f t="shared" si="19"/>
        <v>6.4653504920960436E-05</v>
      </c>
      <c r="N237" s="33" t="s">
        <v>4892</v>
      </c>
      <c r="O237" s="33">
        <f>+'Categorias-9 feb-Depurado'!Y236</f>
        <v>17779.952619055104</v>
      </c>
      <c r="P237" s="111">
        <f>+'Categorias-9 feb-Depurado'!AC236</f>
        <v>44931</v>
      </c>
      <c r="Q237" s="111">
        <f>+'Categorias-9 feb-Depurado'!AE236</f>
        <v>44991</v>
      </c>
      <c r="R237" s="112" t="str">
        <f>+'Categorias-9 feb-Depurado'!AB236</f>
        <v>Seguros</v>
      </c>
    </row>
    <row r="238" spans="2:18" s="1" customFormat="1" ht="14.5" hidden="1">
      <c r="B238" s="57" t="str">
        <f>+'Categorias-9 feb-Depurado'!B237</f>
        <v>CHUBB SEGUROS COLOMBIA S A</v>
      </c>
      <c r="C238" s="30" t="s">
        <v>4900</v>
      </c>
      <c r="D238" s="31">
        <v>5</v>
      </c>
      <c r="E238" s="30" t="str">
        <f>+'Categorias-9 feb-Depurado'!E237</f>
        <v>860026518-6</v>
      </c>
      <c r="F238" s="30" t="str">
        <f>+'Categorias-9 feb-Depurado'!F237</f>
        <v>CR 7 71 21 TO B P 7</v>
      </c>
      <c r="G238" s="30" t="str">
        <f>+'Categorias-9 feb-Depurado'!G237</f>
        <v>BOGOTA</v>
      </c>
      <c r="H238" s="30" t="str">
        <f>+'Categorias-9 feb-Depurado'!H237</f>
        <v>POL130422</v>
      </c>
      <c r="I238" s="107">
        <f>+'Categorias-9 feb-Depurado'!R237</f>
        <v>67075864</v>
      </c>
      <c r="J238" s="108">
        <f t="shared" si="16"/>
        <v>0</v>
      </c>
      <c r="K238" s="107">
        <f t="shared" si="17"/>
        <v>0</v>
      </c>
      <c r="L238" s="109">
        <f t="shared" si="18"/>
        <v>67075864</v>
      </c>
      <c r="M238" s="110">
        <f t="shared" si="19"/>
        <v>5.1135561337623157E-05</v>
      </c>
      <c r="N238" s="33" t="s">
        <v>4892</v>
      </c>
      <c r="O238" s="33">
        <f>+'Categorias-9 feb-Depurado'!Y237</f>
        <v>14062.46821178863</v>
      </c>
      <c r="P238" s="111">
        <f>+'Categorias-9 feb-Depurado'!AC237</f>
        <v>44931</v>
      </c>
      <c r="Q238" s="111">
        <f>+'Categorias-9 feb-Depurado'!AE237</f>
        <v>44991</v>
      </c>
      <c r="R238" s="112" t="str">
        <f>+'Categorias-9 feb-Depurado'!AB237</f>
        <v>Seguros</v>
      </c>
    </row>
    <row r="239" spans="2:18" s="1" customFormat="1" ht="14.5" hidden="1">
      <c r="B239" s="57" t="str">
        <f>+'Categorias-9 feb-Depurado'!B238</f>
        <v>CHUBB SEGUROS COLOMBIA S A</v>
      </c>
      <c r="C239" s="30" t="s">
        <v>4900</v>
      </c>
      <c r="D239" s="31">
        <v>5</v>
      </c>
      <c r="E239" s="30" t="str">
        <f>+'Categorias-9 feb-Depurado'!E238</f>
        <v>860026518-6</v>
      </c>
      <c r="F239" s="30" t="str">
        <f>+'Categorias-9 feb-Depurado'!F238</f>
        <v>CR 7 71 21 TO B P 7</v>
      </c>
      <c r="G239" s="30" t="str">
        <f>+'Categorias-9 feb-Depurado'!G238</f>
        <v>BOGOTA</v>
      </c>
      <c r="H239" s="30" t="str">
        <f>+'Categorias-9 feb-Depurado'!H238</f>
        <v>POL130394</v>
      </c>
      <c r="I239" s="107">
        <f>+'Categorias-9 feb-Depurado'!R238</f>
        <v>62231286</v>
      </c>
      <c r="J239" s="108">
        <f t="shared" si="16"/>
        <v>0</v>
      </c>
      <c r="K239" s="107">
        <f t="shared" si="17"/>
        <v>0</v>
      </c>
      <c r="L239" s="109">
        <f t="shared" si="18"/>
        <v>62231286</v>
      </c>
      <c r="M239" s="110">
        <f t="shared" si="19"/>
        <v>4.7442277334991456E-05</v>
      </c>
      <c r="N239" s="33" t="s">
        <v>4892</v>
      </c>
      <c r="O239" s="33">
        <f>+'Categorias-9 feb-Depurado'!Y238</f>
        <v>13046.801471744393</v>
      </c>
      <c r="P239" s="111">
        <f>+'Categorias-9 feb-Depurado'!AC238</f>
        <v>44931</v>
      </c>
      <c r="Q239" s="111">
        <f>+'Categorias-9 feb-Depurado'!AE238</f>
        <v>44991</v>
      </c>
      <c r="R239" s="112" t="str">
        <f>+'Categorias-9 feb-Depurado'!AB238</f>
        <v>Seguros</v>
      </c>
    </row>
    <row r="240" spans="2:18" s="1" customFormat="1" ht="14.5" hidden="1">
      <c r="B240" s="57" t="str">
        <f>+'Categorias-9 feb-Depurado'!B239</f>
        <v>CHUBB SEGUROS COLOMBIA S A</v>
      </c>
      <c r="C240" s="30" t="s">
        <v>4900</v>
      </c>
      <c r="D240" s="31">
        <v>5</v>
      </c>
      <c r="E240" s="30" t="str">
        <f>+'Categorias-9 feb-Depurado'!E239</f>
        <v>860026518-6</v>
      </c>
      <c r="F240" s="30" t="str">
        <f>+'Categorias-9 feb-Depurado'!F239</f>
        <v>CR 7 71 21 TO B P 7</v>
      </c>
      <c r="G240" s="30" t="str">
        <f>+'Categorias-9 feb-Depurado'!G239</f>
        <v>BOGOTA</v>
      </c>
      <c r="H240" s="30" t="str">
        <f>+'Categorias-9 feb-Depurado'!H239</f>
        <v>POL130486</v>
      </c>
      <c r="I240" s="107">
        <f>+'Categorias-9 feb-Depurado'!R239</f>
        <v>283237937</v>
      </c>
      <c r="J240" s="108">
        <f t="shared" si="16"/>
        <v>0</v>
      </c>
      <c r="K240" s="107">
        <f t="shared" si="17"/>
        <v>0</v>
      </c>
      <c r="L240" s="109">
        <f t="shared" si="18"/>
        <v>283237937</v>
      </c>
      <c r="M240" s="110">
        <f t="shared" si="19"/>
        <v>0.0002159276084853017</v>
      </c>
      <c r="N240" s="33" t="s">
        <v>4892</v>
      </c>
      <c r="O240" s="33">
        <f>+'Categorias-9 feb-Depurado'!Y239</f>
        <v>59380.889755443037</v>
      </c>
      <c r="P240" s="111">
        <f>+'Categorias-9 feb-Depurado'!AC239</f>
        <v>44931</v>
      </c>
      <c r="Q240" s="111">
        <f>+'Categorias-9 feb-Depurado'!AE239</f>
        <v>44991</v>
      </c>
      <c r="R240" s="112" t="str">
        <f>+'Categorias-9 feb-Depurado'!AB239</f>
        <v>Seguros</v>
      </c>
    </row>
    <row r="241" spans="2:18" s="1" customFormat="1" ht="14.5" hidden="1">
      <c r="B241" s="57" t="str">
        <f>+'Categorias-9 feb-Depurado'!B240</f>
        <v>CHUBB SEGUROS COLOMBIA S A</v>
      </c>
      <c r="C241" s="30" t="s">
        <v>4900</v>
      </c>
      <c r="D241" s="31">
        <v>5</v>
      </c>
      <c r="E241" s="30" t="str">
        <f>+'Categorias-9 feb-Depurado'!E240</f>
        <v>860026518-6</v>
      </c>
      <c r="F241" s="30" t="str">
        <f>+'Categorias-9 feb-Depurado'!F240</f>
        <v>CR 7 71 21 TO B P 7</v>
      </c>
      <c r="G241" s="30" t="str">
        <f>+'Categorias-9 feb-Depurado'!G240</f>
        <v>BOGOTA</v>
      </c>
      <c r="H241" s="30" t="str">
        <f>+'Categorias-9 feb-Depurado'!H240</f>
        <v>POL130412</v>
      </c>
      <c r="I241" s="107">
        <f>+'Categorias-9 feb-Depurado'!R240</f>
        <v>202311005</v>
      </c>
      <c r="J241" s="108">
        <f t="shared" si="16"/>
        <v>0</v>
      </c>
      <c r="K241" s="107">
        <f t="shared" si="17"/>
        <v>0</v>
      </c>
      <c r="L241" s="109">
        <f t="shared" si="18"/>
        <v>202311005</v>
      </c>
      <c r="M241" s="110">
        <f t="shared" si="19"/>
        <v>0.00015423262837812549</v>
      </c>
      <c r="N241" s="33" t="s">
        <v>4892</v>
      </c>
      <c r="O241" s="33">
        <f>+'Categorias-9 feb-Depurado'!Y240</f>
        <v>42414.542386028908</v>
      </c>
      <c r="P241" s="111">
        <f>+'Categorias-9 feb-Depurado'!AC240</f>
        <v>44931</v>
      </c>
      <c r="Q241" s="111">
        <f>+'Categorias-9 feb-Depurado'!AE240</f>
        <v>44991</v>
      </c>
      <c r="R241" s="112" t="str">
        <f>+'Categorias-9 feb-Depurado'!AB240</f>
        <v>Seguros</v>
      </c>
    </row>
    <row r="242" spans="2:18" s="1" customFormat="1" ht="14.5" hidden="1">
      <c r="B242" s="57" t="str">
        <f>+'Categorias-9 feb-Depurado'!B241</f>
        <v>CHUBB SEGUROS COLOMBIA S A</v>
      </c>
      <c r="C242" s="30" t="s">
        <v>4900</v>
      </c>
      <c r="D242" s="31">
        <v>5</v>
      </c>
      <c r="E242" s="30" t="str">
        <f>+'Categorias-9 feb-Depurado'!E241</f>
        <v>860026518-6</v>
      </c>
      <c r="F242" s="30" t="str">
        <f>+'Categorias-9 feb-Depurado'!F241</f>
        <v>CR 7 71 21 TO B P 7</v>
      </c>
      <c r="G242" s="30" t="str">
        <f>+'Categorias-9 feb-Depurado'!G241</f>
        <v>BOGOTA</v>
      </c>
      <c r="H242" s="30" t="str">
        <f>+'Categorias-9 feb-Depurado'!H241</f>
        <v>POL130391</v>
      </c>
      <c r="I242" s="107">
        <f>+'Categorias-9 feb-Depurado'!R241</f>
        <v>45900020</v>
      </c>
      <c r="J242" s="108">
        <f t="shared" si="16"/>
        <v>0</v>
      </c>
      <c r="K242" s="107">
        <f t="shared" si="17"/>
        <v>0</v>
      </c>
      <c r="L242" s="109">
        <f t="shared" si="18"/>
        <v>45900020</v>
      </c>
      <c r="M242" s="110">
        <f t="shared" si="19"/>
        <v>3.4992069399331625E-05</v>
      </c>
      <c r="N242" s="33" t="s">
        <v>4892</v>
      </c>
      <c r="O242" s="33">
        <f>+'Categorias-9 feb-Depurado'!Y241</f>
        <v>9622.9483107435244</v>
      </c>
      <c r="P242" s="111">
        <f>+'Categorias-9 feb-Depurado'!AC241</f>
        <v>44931</v>
      </c>
      <c r="Q242" s="111">
        <f>+'Categorias-9 feb-Depurado'!AE241</f>
        <v>44991</v>
      </c>
      <c r="R242" s="112" t="str">
        <f>+'Categorias-9 feb-Depurado'!AB241</f>
        <v>Seguros</v>
      </c>
    </row>
    <row r="243" spans="2:18" s="1" customFormat="1" ht="14.5" hidden="1">
      <c r="B243" s="57" t="str">
        <f>+'Categorias-9 feb-Depurado'!B242</f>
        <v>CHUBB SEGUROS COLOMBIA S A</v>
      </c>
      <c r="C243" s="30" t="s">
        <v>4900</v>
      </c>
      <c r="D243" s="31">
        <v>5</v>
      </c>
      <c r="E243" s="30" t="str">
        <f>+'Categorias-9 feb-Depurado'!E242</f>
        <v>860026518-6</v>
      </c>
      <c r="F243" s="30" t="str">
        <f>+'Categorias-9 feb-Depurado'!F242</f>
        <v>CR 7 71 21 TO B P 7</v>
      </c>
      <c r="G243" s="30" t="str">
        <f>+'Categorias-9 feb-Depurado'!G242</f>
        <v>BOGOTA</v>
      </c>
      <c r="H243" s="30" t="str">
        <f>+'Categorias-9 feb-Depurado'!H242</f>
        <v>POL130357</v>
      </c>
      <c r="I243" s="107">
        <f>+'Categorias-9 feb-Depurado'!R242</f>
        <v>10361170</v>
      </c>
      <c r="J243" s="108">
        <f t="shared" si="16"/>
        <v>0</v>
      </c>
      <c r="K243" s="107">
        <f t="shared" si="17"/>
        <v>0</v>
      </c>
      <c r="L243" s="109">
        <f t="shared" si="18"/>
        <v>10361170</v>
      </c>
      <c r="M243" s="110">
        <f t="shared" si="19"/>
        <v>7.8988806475089309E-06</v>
      </c>
      <c r="N243" s="33" t="s">
        <v>4892</v>
      </c>
      <c r="O243" s="33">
        <f>+'Categorias-9 feb-Depurado'!Y242</f>
        <v>2172.2213486797277</v>
      </c>
      <c r="P243" s="111">
        <f>+'Categorias-9 feb-Depurado'!AC242</f>
        <v>44931</v>
      </c>
      <c r="Q243" s="111">
        <f>+'Categorias-9 feb-Depurado'!AE242</f>
        <v>44991</v>
      </c>
      <c r="R243" s="112" t="str">
        <f>+'Categorias-9 feb-Depurado'!AB242</f>
        <v>Seguros</v>
      </c>
    </row>
    <row r="244" spans="2:18" s="1" customFormat="1" ht="14.5" hidden="1">
      <c r="B244" s="57" t="str">
        <f>+'Categorias-9 feb-Depurado'!B243</f>
        <v>CHUBB SEGUROS COLOMBIA S A</v>
      </c>
      <c r="C244" s="30" t="s">
        <v>4900</v>
      </c>
      <c r="D244" s="31">
        <v>5</v>
      </c>
      <c r="E244" s="30" t="str">
        <f>+'Categorias-9 feb-Depurado'!E243</f>
        <v>860026518-6</v>
      </c>
      <c r="F244" s="30" t="str">
        <f>+'Categorias-9 feb-Depurado'!F243</f>
        <v>CR 7 71 21 TO B P 7</v>
      </c>
      <c r="G244" s="30" t="str">
        <f>+'Categorias-9 feb-Depurado'!G243</f>
        <v>BOGOTA</v>
      </c>
      <c r="H244" s="30" t="str">
        <f>+'Categorias-9 feb-Depurado'!H243</f>
        <v>POL130700</v>
      </c>
      <c r="I244" s="107">
        <f>+'Categorias-9 feb-Depurado'!R243</f>
        <v>37108157</v>
      </c>
      <c r="J244" s="108">
        <f t="shared" si="16"/>
        <v>0</v>
      </c>
      <c r="K244" s="107">
        <f t="shared" si="17"/>
        <v>0</v>
      </c>
      <c r="L244" s="109">
        <f t="shared" si="18"/>
        <v>37108157</v>
      </c>
      <c r="M244" s="110">
        <f t="shared" si="19"/>
        <v>2.8289556410330401E-05</v>
      </c>
      <c r="N244" s="33" t="s">
        <v>4892</v>
      </c>
      <c r="O244" s="33">
        <f>+'Categorias-9 feb-Depurado'!Y243</f>
        <v>7779.7324863465301</v>
      </c>
      <c r="P244" s="111">
        <f>+'Categorias-9 feb-Depurado'!AC243</f>
        <v>44932</v>
      </c>
      <c r="Q244" s="111">
        <f>+'Categorias-9 feb-Depurado'!AE243</f>
        <v>44992</v>
      </c>
      <c r="R244" s="112" t="str">
        <f>+'Categorias-9 feb-Depurado'!AB243</f>
        <v>Seguros</v>
      </c>
    </row>
    <row r="245" spans="2:18" s="1" customFormat="1" ht="14.5" hidden="1">
      <c r="B245" s="57" t="str">
        <f>+'Categorias-9 feb-Depurado'!B244</f>
        <v>CHUBB SEGUROS COLOMBIA S A</v>
      </c>
      <c r="C245" s="30" t="s">
        <v>4900</v>
      </c>
      <c r="D245" s="31">
        <v>5</v>
      </c>
      <c r="E245" s="30" t="str">
        <f>+'Categorias-9 feb-Depurado'!E244</f>
        <v>860026518-6</v>
      </c>
      <c r="F245" s="30" t="str">
        <f>+'Categorias-9 feb-Depurado'!F244</f>
        <v>CR 7 71 21 TO B P 7</v>
      </c>
      <c r="G245" s="30" t="str">
        <f>+'Categorias-9 feb-Depurado'!G244</f>
        <v>BOGOTA</v>
      </c>
      <c r="H245" s="30" t="str">
        <f>+'Categorias-9 feb-Depurado'!H244</f>
        <v>POL130554</v>
      </c>
      <c r="I245" s="107">
        <f>+'Categorias-9 feb-Depurado'!R244</f>
        <v>2662458</v>
      </c>
      <c r="J245" s="108">
        <f t="shared" si="16"/>
        <v>0</v>
      </c>
      <c r="K245" s="107">
        <f t="shared" si="17"/>
        <v>0</v>
      </c>
      <c r="L245" s="109">
        <f t="shared" si="18"/>
        <v>2662458</v>
      </c>
      <c r="M245" s="110">
        <f t="shared" si="19"/>
        <v>2.0297358281936624E-06</v>
      </c>
      <c r="N245" s="33" t="s">
        <v>4892</v>
      </c>
      <c r="O245" s="33">
        <f>+'Categorias-9 feb-Depurado'!Y244</f>
        <v>558.18484858014403</v>
      </c>
      <c r="P245" s="111">
        <f>+'Categorias-9 feb-Depurado'!AC244</f>
        <v>44932</v>
      </c>
      <c r="Q245" s="111">
        <f>+'Categorias-9 feb-Depurado'!AE244</f>
        <v>44992</v>
      </c>
      <c r="R245" s="112" t="str">
        <f>+'Categorias-9 feb-Depurado'!AB244</f>
        <v>Seguros</v>
      </c>
    </row>
    <row r="246" spans="2:18" s="1" customFormat="1" ht="14.5" hidden="1">
      <c r="B246" s="57" t="str">
        <f>+'Categorias-9 feb-Depurado'!B245</f>
        <v>CHUBB SEGUROS COLOMBIA S A</v>
      </c>
      <c r="C246" s="30" t="s">
        <v>4900</v>
      </c>
      <c r="D246" s="31">
        <v>5</v>
      </c>
      <c r="E246" s="30" t="str">
        <f>+'Categorias-9 feb-Depurado'!E245</f>
        <v>860026518-6</v>
      </c>
      <c r="F246" s="30" t="str">
        <f>+'Categorias-9 feb-Depurado'!F245</f>
        <v>CR 7 71 21 TO B P 7</v>
      </c>
      <c r="G246" s="30" t="str">
        <f>+'Categorias-9 feb-Depurado'!G245</f>
        <v>BOGOTA</v>
      </c>
      <c r="H246" s="30" t="str">
        <f>+'Categorias-9 feb-Depurado'!H245</f>
        <v>POL130706</v>
      </c>
      <c r="I246" s="107">
        <f>+'Categorias-9 feb-Depurado'!R245</f>
        <v>47523929</v>
      </c>
      <c r="J246" s="108">
        <f t="shared" si="16"/>
        <v>0</v>
      </c>
      <c r="K246" s="107">
        <f t="shared" si="17"/>
        <v>0</v>
      </c>
      <c r="L246" s="109">
        <f t="shared" si="18"/>
        <v>47523929</v>
      </c>
      <c r="M246" s="110">
        <f t="shared" si="19"/>
        <v>3.6230063117552211E-05</v>
      </c>
      <c r="N246" s="33" t="s">
        <v>4892</v>
      </c>
      <c r="O246" s="33">
        <f>+'Categorias-9 feb-Depurado'!Y245</f>
        <v>9963.4011551725944</v>
      </c>
      <c r="P246" s="111">
        <f>+'Categorias-9 feb-Depurado'!AC245</f>
        <v>44932</v>
      </c>
      <c r="Q246" s="111">
        <f>+'Categorias-9 feb-Depurado'!AE245</f>
        <v>44992</v>
      </c>
      <c r="R246" s="112" t="str">
        <f>+'Categorias-9 feb-Depurado'!AB245</f>
        <v>Seguros</v>
      </c>
    </row>
    <row r="247" spans="2:18" s="1" customFormat="1" ht="14.5" hidden="1">
      <c r="B247" s="57" t="str">
        <f>+'Categorias-9 feb-Depurado'!B246</f>
        <v>CHUBB SEGUROS COLOMBIA S A</v>
      </c>
      <c r="C247" s="30" t="s">
        <v>4900</v>
      </c>
      <c r="D247" s="31">
        <v>5</v>
      </c>
      <c r="E247" s="30" t="str">
        <f>+'Categorias-9 feb-Depurado'!E246</f>
        <v>860026518-6</v>
      </c>
      <c r="F247" s="30" t="str">
        <f>+'Categorias-9 feb-Depurado'!F246</f>
        <v>CR 7 71 21 TO B P 7</v>
      </c>
      <c r="G247" s="30" t="str">
        <f>+'Categorias-9 feb-Depurado'!G246</f>
        <v>BOGOTA</v>
      </c>
      <c r="H247" s="30" t="str">
        <f>+'Categorias-9 feb-Depurado'!H246</f>
        <v>POL130660</v>
      </c>
      <c r="I247" s="107">
        <f>+'Categorias-9 feb-Depurado'!R246</f>
        <v>35976765</v>
      </c>
      <c r="J247" s="108">
        <f t="shared" si="16"/>
        <v>0</v>
      </c>
      <c r="K247" s="107">
        <f t="shared" si="17"/>
        <v>0</v>
      </c>
      <c r="L247" s="109">
        <f t="shared" si="18"/>
        <v>35976765</v>
      </c>
      <c r="M247" s="110">
        <f t="shared" si="19"/>
        <v>2.7427035056704661E-05</v>
      </c>
      <c r="N247" s="33" t="s">
        <v>4892</v>
      </c>
      <c r="O247" s="33">
        <f>+'Categorias-9 feb-Depurado'!Y246</f>
        <v>7542.5359288027921</v>
      </c>
      <c r="P247" s="111">
        <f>+'Categorias-9 feb-Depurado'!AC246</f>
        <v>44932</v>
      </c>
      <c r="Q247" s="111">
        <f>+'Categorias-9 feb-Depurado'!AE246</f>
        <v>44992</v>
      </c>
      <c r="R247" s="112" t="str">
        <f>+'Categorias-9 feb-Depurado'!AB246</f>
        <v>Seguros</v>
      </c>
    </row>
    <row r="248" spans="2:18" s="1" customFormat="1" ht="14.5" hidden="1">
      <c r="B248" s="57" t="str">
        <f>+'Categorias-9 feb-Depurado'!B247</f>
        <v>CHUBB SEGUROS COLOMBIA S A</v>
      </c>
      <c r="C248" s="30" t="s">
        <v>4900</v>
      </c>
      <c r="D248" s="31">
        <v>5</v>
      </c>
      <c r="E248" s="30" t="str">
        <f>+'Categorias-9 feb-Depurado'!E247</f>
        <v>860026518-6</v>
      </c>
      <c r="F248" s="30" t="str">
        <f>+'Categorias-9 feb-Depurado'!F247</f>
        <v>CR 7 71 21 TO B P 7</v>
      </c>
      <c r="G248" s="30" t="str">
        <f>+'Categorias-9 feb-Depurado'!G247</f>
        <v>BOGOTA</v>
      </c>
      <c r="H248" s="30" t="str">
        <f>+'Categorias-9 feb-Depurado'!H247</f>
        <v>POL130533</v>
      </c>
      <c r="I248" s="107">
        <f>+'Categorias-9 feb-Depurado'!R247</f>
        <v>6117850</v>
      </c>
      <c r="J248" s="108">
        <f t="shared" si="16"/>
        <v>0</v>
      </c>
      <c r="K248" s="107">
        <f t="shared" si="17"/>
        <v>0</v>
      </c>
      <c r="L248" s="109">
        <f t="shared" si="18"/>
        <v>6117850</v>
      </c>
      <c r="M248" s="110">
        <f t="shared" si="19"/>
        <v>4.6639681589398216E-06</v>
      </c>
      <c r="N248" s="33" t="s">
        <v>4892</v>
      </c>
      <c r="O248" s="33">
        <f>+'Categorias-9 feb-Depurado'!Y247</f>
        <v>1282.608467771523</v>
      </c>
      <c r="P248" s="111">
        <f>+'Categorias-9 feb-Depurado'!AC247</f>
        <v>44932</v>
      </c>
      <c r="Q248" s="111">
        <f>+'Categorias-9 feb-Depurado'!AE247</f>
        <v>44992</v>
      </c>
      <c r="R248" s="112" t="str">
        <f>+'Categorias-9 feb-Depurado'!AB247</f>
        <v>Seguros</v>
      </c>
    </row>
    <row r="249" spans="2:18" s="1" customFormat="1" ht="14.5" hidden="1">
      <c r="B249" s="57" t="str">
        <f>+'Categorias-9 feb-Depurado'!B248</f>
        <v>CHUBB SEGUROS COLOMBIA S A</v>
      </c>
      <c r="C249" s="30" t="s">
        <v>4900</v>
      </c>
      <c r="D249" s="31">
        <v>5</v>
      </c>
      <c r="E249" s="30" t="str">
        <f>+'Categorias-9 feb-Depurado'!E248</f>
        <v>860026518-6</v>
      </c>
      <c r="F249" s="30" t="str">
        <f>+'Categorias-9 feb-Depurado'!F248</f>
        <v>CR 7 71 21 TO B P 7</v>
      </c>
      <c r="G249" s="30" t="str">
        <f>+'Categorias-9 feb-Depurado'!G248</f>
        <v>BOGOTA</v>
      </c>
      <c r="H249" s="30" t="str">
        <f>+'Categorias-9 feb-Depurado'!H248</f>
        <v>POL130712</v>
      </c>
      <c r="I249" s="107">
        <f>+'Categorias-9 feb-Depurado'!R248</f>
        <v>44450239</v>
      </c>
      <c r="J249" s="108">
        <f t="shared" si="16"/>
        <v>0</v>
      </c>
      <c r="K249" s="107">
        <f t="shared" si="17"/>
        <v>0</v>
      </c>
      <c r="L249" s="109">
        <f t="shared" si="18"/>
        <v>44450239</v>
      </c>
      <c r="M249" s="110">
        <f t="shared" si="19"/>
        <v>3.3886822879486265E-05</v>
      </c>
      <c r="N249" s="33" t="s">
        <v>4892</v>
      </c>
      <c r="O249" s="33">
        <f>+'Categorias-9 feb-Depurado'!Y248</f>
        <v>9319.0014361038593</v>
      </c>
      <c r="P249" s="111">
        <f>+'Categorias-9 feb-Depurado'!AC248</f>
        <v>44932</v>
      </c>
      <c r="Q249" s="111">
        <f>+'Categorias-9 feb-Depurado'!AE248</f>
        <v>44992</v>
      </c>
      <c r="R249" s="112" t="str">
        <f>+'Categorias-9 feb-Depurado'!AB248</f>
        <v>Seguros</v>
      </c>
    </row>
    <row r="250" spans="2:18" s="1" customFormat="1" ht="14.5" hidden="1">
      <c r="B250" s="57" t="str">
        <f>+'Categorias-9 feb-Depurado'!B249</f>
        <v>CHUBB SEGUROS COLOMBIA S A</v>
      </c>
      <c r="C250" s="30" t="s">
        <v>4900</v>
      </c>
      <c r="D250" s="31">
        <v>5</v>
      </c>
      <c r="E250" s="30" t="str">
        <f>+'Categorias-9 feb-Depurado'!E249</f>
        <v>860026518-6</v>
      </c>
      <c r="F250" s="30" t="str">
        <f>+'Categorias-9 feb-Depurado'!F249</f>
        <v>CR 7 71 21 TO B P 7</v>
      </c>
      <c r="G250" s="30" t="str">
        <f>+'Categorias-9 feb-Depurado'!G249</f>
        <v>BOGOTA</v>
      </c>
      <c r="H250" s="30" t="str">
        <f>+'Categorias-9 feb-Depurado'!H249</f>
        <v>POL130543</v>
      </c>
      <c r="I250" s="107">
        <f>+'Categorias-9 feb-Depurado'!R249</f>
        <v>52057179</v>
      </c>
      <c r="J250" s="108">
        <f t="shared" si="16"/>
        <v>0</v>
      </c>
      <c r="K250" s="107">
        <f t="shared" si="17"/>
        <v>0</v>
      </c>
      <c r="L250" s="109">
        <f t="shared" si="18"/>
        <v>52057179</v>
      </c>
      <c r="M250" s="110">
        <f t="shared" si="19"/>
        <v>3.9686004936412423E-05</v>
      </c>
      <c r="N250" s="33" t="s">
        <v>4892</v>
      </c>
      <c r="O250" s="33">
        <f>+'Categorias-9 feb-Depurado'!Y249</f>
        <v>10913.797918173526</v>
      </c>
      <c r="P250" s="111">
        <f>+'Categorias-9 feb-Depurado'!AC249</f>
        <v>44932</v>
      </c>
      <c r="Q250" s="111">
        <f>+'Categorias-9 feb-Depurado'!AE249</f>
        <v>44992</v>
      </c>
      <c r="R250" s="112" t="str">
        <f>+'Categorias-9 feb-Depurado'!AB249</f>
        <v>Seguros</v>
      </c>
    </row>
    <row r="251" spans="2:18" s="1" customFormat="1" ht="14.5" hidden="1">
      <c r="B251" s="57" t="str">
        <f>+'Categorias-9 feb-Depurado'!B250</f>
        <v>CHUBB SEGUROS COLOMBIA S A</v>
      </c>
      <c r="C251" s="30" t="s">
        <v>4900</v>
      </c>
      <c r="D251" s="31">
        <v>5</v>
      </c>
      <c r="E251" s="30" t="str">
        <f>+'Categorias-9 feb-Depurado'!E250</f>
        <v>860026518-6</v>
      </c>
      <c r="F251" s="30" t="str">
        <f>+'Categorias-9 feb-Depurado'!F250</f>
        <v>CR 7 71 21 TO B P 7</v>
      </c>
      <c r="G251" s="30" t="str">
        <f>+'Categorias-9 feb-Depurado'!G250</f>
        <v>BOGOTA</v>
      </c>
      <c r="H251" s="30" t="str">
        <f>+'Categorias-9 feb-Depurado'!H250</f>
        <v>POL130547</v>
      </c>
      <c r="I251" s="107">
        <f>+'Categorias-9 feb-Depurado'!R250</f>
        <v>2043768</v>
      </c>
      <c r="J251" s="108">
        <f t="shared" si="16"/>
        <v>0</v>
      </c>
      <c r="K251" s="107">
        <f t="shared" si="17"/>
        <v>0</v>
      </c>
      <c r="L251" s="109">
        <f t="shared" si="18"/>
        <v>2043768</v>
      </c>
      <c r="M251" s="110">
        <f t="shared" si="19"/>
        <v>1.5580749570944239E-06</v>
      </c>
      <c r="N251" s="33" t="s">
        <v>4892</v>
      </c>
      <c r="O251" s="33">
        <f>+'Categorias-9 feb-Depurado'!Y250</f>
        <v>428.47636718135789</v>
      </c>
      <c r="P251" s="111">
        <f>+'Categorias-9 feb-Depurado'!AC250</f>
        <v>44932</v>
      </c>
      <c r="Q251" s="111">
        <f>+'Categorias-9 feb-Depurado'!AE250</f>
        <v>44992</v>
      </c>
      <c r="R251" s="112" t="str">
        <f>+'Categorias-9 feb-Depurado'!AB250</f>
        <v>Seguros</v>
      </c>
    </row>
    <row r="252" spans="2:18" s="1" customFormat="1" ht="14.5" hidden="1">
      <c r="B252" s="57" t="str">
        <f>+'Categorias-9 feb-Depurado'!B251</f>
        <v>CHUBB SEGUROS COLOMBIA S A</v>
      </c>
      <c r="C252" s="30" t="s">
        <v>4900</v>
      </c>
      <c r="D252" s="31">
        <v>5</v>
      </c>
      <c r="E252" s="30" t="str">
        <f>+'Categorias-9 feb-Depurado'!E251</f>
        <v>860026518-6</v>
      </c>
      <c r="F252" s="30" t="str">
        <f>+'Categorias-9 feb-Depurado'!F251</f>
        <v>CR 7 71 21 TO B P 7</v>
      </c>
      <c r="G252" s="30" t="str">
        <f>+'Categorias-9 feb-Depurado'!G251</f>
        <v>BOGOTA</v>
      </c>
      <c r="H252" s="30" t="str">
        <f>+'Categorias-9 feb-Depurado'!H251</f>
        <v>POL130664</v>
      </c>
      <c r="I252" s="107">
        <f>+'Categorias-9 feb-Depurado'!R251</f>
        <v>29897123</v>
      </c>
      <c r="J252" s="108">
        <f t="shared" si="16"/>
        <v>0</v>
      </c>
      <c r="K252" s="107">
        <f t="shared" si="17"/>
        <v>0</v>
      </c>
      <c r="L252" s="109">
        <f t="shared" si="18"/>
        <v>29897123</v>
      </c>
      <c r="M252" s="110">
        <f t="shared" si="19"/>
        <v>2.2792194924018632E-05</v>
      </c>
      <c r="N252" s="33" t="s">
        <v>4892</v>
      </c>
      <c r="O252" s="33">
        <f>+'Categorias-9 feb-Depurado'!Y251</f>
        <v>6267.9377758210421</v>
      </c>
      <c r="P252" s="111">
        <f>+'Categorias-9 feb-Depurado'!AC251</f>
        <v>44932</v>
      </c>
      <c r="Q252" s="111">
        <f>+'Categorias-9 feb-Depurado'!AE251</f>
        <v>44992</v>
      </c>
      <c r="R252" s="112" t="str">
        <f>+'Categorias-9 feb-Depurado'!AB251</f>
        <v>Seguros</v>
      </c>
    </row>
    <row r="253" spans="2:18" s="1" customFormat="1" ht="14.5" hidden="1">
      <c r="B253" s="57" t="str">
        <f>+'Categorias-9 feb-Depurado'!B252</f>
        <v>CHUBB SEGUROS COLOMBIA S A</v>
      </c>
      <c r="C253" s="30" t="s">
        <v>4900</v>
      </c>
      <c r="D253" s="31">
        <v>5</v>
      </c>
      <c r="E253" s="30" t="str">
        <f>+'Categorias-9 feb-Depurado'!E252</f>
        <v>860026518-6</v>
      </c>
      <c r="F253" s="30" t="str">
        <f>+'Categorias-9 feb-Depurado'!F252</f>
        <v>CR 7 71 21 TO B P 7</v>
      </c>
      <c r="G253" s="30" t="str">
        <f>+'Categorias-9 feb-Depurado'!G252</f>
        <v>BOGOTA</v>
      </c>
      <c r="H253" s="30" t="str">
        <f>+'Categorias-9 feb-Depurado'!H252</f>
        <v>POL130551</v>
      </c>
      <c r="I253" s="107">
        <f>+'Categorias-9 feb-Depurado'!R252</f>
        <v>1315767</v>
      </c>
      <c r="J253" s="108">
        <f t="shared" si="16"/>
        <v>0</v>
      </c>
      <c r="K253" s="107">
        <f t="shared" si="17"/>
        <v>0</v>
      </c>
      <c r="L253" s="109">
        <f t="shared" si="18"/>
        <v>1315767</v>
      </c>
      <c r="M253" s="110">
        <f t="shared" si="19"/>
        <v>1.0030803946784855E-06</v>
      </c>
      <c r="N253" s="33" t="s">
        <v>4892</v>
      </c>
      <c r="O253" s="33">
        <f>+'Categorias-9 feb-Depurado'!Y252</f>
        <v>275.8508129186452</v>
      </c>
      <c r="P253" s="111">
        <f>+'Categorias-9 feb-Depurado'!AC252</f>
        <v>44932</v>
      </c>
      <c r="Q253" s="111">
        <f>+'Categorias-9 feb-Depurado'!AE252</f>
        <v>44992</v>
      </c>
      <c r="R253" s="112" t="str">
        <f>+'Categorias-9 feb-Depurado'!AB252</f>
        <v>Seguros</v>
      </c>
    </row>
    <row r="254" spans="2:18" s="1" customFormat="1" ht="14.5" hidden="1">
      <c r="B254" s="57" t="str">
        <f>+'Categorias-9 feb-Depurado'!B253</f>
        <v>CHUBB SEGUROS COLOMBIA S A</v>
      </c>
      <c r="C254" s="30" t="s">
        <v>4900</v>
      </c>
      <c r="D254" s="31">
        <v>5</v>
      </c>
      <c r="E254" s="30" t="str">
        <f>+'Categorias-9 feb-Depurado'!E253</f>
        <v>860026518-6</v>
      </c>
      <c r="F254" s="30" t="str">
        <f>+'Categorias-9 feb-Depurado'!F253</f>
        <v>CR 7 71 21 TO B P 7</v>
      </c>
      <c r="G254" s="30" t="str">
        <f>+'Categorias-9 feb-Depurado'!G253</f>
        <v>BOGOTA</v>
      </c>
      <c r="H254" s="30" t="str">
        <f>+'Categorias-9 feb-Depurado'!H253</f>
        <v>POL130704</v>
      </c>
      <c r="I254" s="107">
        <f>+'Categorias-9 feb-Depurado'!R253</f>
        <v>30197024</v>
      </c>
      <c r="J254" s="108">
        <f t="shared" si="16"/>
        <v>0</v>
      </c>
      <c r="K254" s="107">
        <f t="shared" si="17"/>
        <v>0</v>
      </c>
      <c r="L254" s="109">
        <f t="shared" si="18"/>
        <v>30197024</v>
      </c>
      <c r="M254" s="110">
        <f t="shared" si="19"/>
        <v>2.3020825687249868E-05</v>
      </c>
      <c r="N254" s="33" t="s">
        <v>4892</v>
      </c>
      <c r="O254" s="33">
        <f>+'Categorias-9 feb-Depurado'!Y253</f>
        <v>6330.8120800444458</v>
      </c>
      <c r="P254" s="111">
        <f>+'Categorias-9 feb-Depurado'!AC253</f>
        <v>44932</v>
      </c>
      <c r="Q254" s="111">
        <f>+'Categorias-9 feb-Depurado'!AE253</f>
        <v>44992</v>
      </c>
      <c r="R254" s="112" t="str">
        <f>+'Categorias-9 feb-Depurado'!AB253</f>
        <v>Seguros</v>
      </c>
    </row>
    <row r="255" spans="2:18" s="1" customFormat="1" ht="14.5" hidden="1">
      <c r="B255" s="57" t="str">
        <f>+'Categorias-9 feb-Depurado'!B254</f>
        <v>CHUBB SEGUROS COLOMBIA S A</v>
      </c>
      <c r="C255" s="30" t="s">
        <v>4900</v>
      </c>
      <c r="D255" s="31">
        <v>5</v>
      </c>
      <c r="E255" s="30" t="str">
        <f>+'Categorias-9 feb-Depurado'!E254</f>
        <v>860026518-6</v>
      </c>
      <c r="F255" s="30" t="str">
        <f>+'Categorias-9 feb-Depurado'!F254</f>
        <v>CR 7 71 21 TO B P 7</v>
      </c>
      <c r="G255" s="30" t="str">
        <f>+'Categorias-9 feb-Depurado'!G254</f>
        <v>BOGOTA</v>
      </c>
      <c r="H255" s="30" t="str">
        <f>+'Categorias-9 feb-Depurado'!H254</f>
        <v>POL130692</v>
      </c>
      <c r="I255" s="107">
        <f>+'Categorias-9 feb-Depurado'!R254</f>
        <v>72880539</v>
      </c>
      <c r="J255" s="108">
        <f t="shared" si="16"/>
        <v>0</v>
      </c>
      <c r="K255" s="107">
        <f t="shared" si="17"/>
        <v>0</v>
      </c>
      <c r="L255" s="109">
        <f t="shared" si="18"/>
        <v>72880539</v>
      </c>
      <c r="M255" s="110">
        <f t="shared" si="19"/>
        <v>5.5560779244730066E-05</v>
      </c>
      <c r="N255" s="33" t="s">
        <v>4892</v>
      </c>
      <c r="O255" s="33">
        <f>+'Categorias-9 feb-Depurado'!Y254</f>
        <v>15279.419478599955</v>
      </c>
      <c r="P255" s="111">
        <f>+'Categorias-9 feb-Depurado'!AC254</f>
        <v>44932</v>
      </c>
      <c r="Q255" s="111">
        <f>+'Categorias-9 feb-Depurado'!AE254</f>
        <v>44992</v>
      </c>
      <c r="R255" s="112" t="str">
        <f>+'Categorias-9 feb-Depurado'!AB254</f>
        <v>Seguros</v>
      </c>
    </row>
    <row r="256" spans="2:18" s="1" customFormat="1" ht="14.5" hidden="1">
      <c r="B256" s="57" t="str">
        <f>+'Categorias-9 feb-Depurado'!B255</f>
        <v>CHUBB SEGUROS COLOMBIA S A</v>
      </c>
      <c r="C256" s="30" t="s">
        <v>4900</v>
      </c>
      <c r="D256" s="31">
        <v>5</v>
      </c>
      <c r="E256" s="30" t="str">
        <f>+'Categorias-9 feb-Depurado'!E255</f>
        <v>860026518-6</v>
      </c>
      <c r="F256" s="30" t="str">
        <f>+'Categorias-9 feb-Depurado'!F255</f>
        <v>CR 7 71 21 TO B P 7</v>
      </c>
      <c r="G256" s="30" t="str">
        <f>+'Categorias-9 feb-Depurado'!G255</f>
        <v>BOGOTA</v>
      </c>
      <c r="H256" s="30" t="str">
        <f>+'Categorias-9 feb-Depurado'!H255</f>
        <v>POL130559</v>
      </c>
      <c r="I256" s="107">
        <f>+'Categorias-9 feb-Depurado'!R255</f>
        <v>6856200</v>
      </c>
      <c r="J256" s="108">
        <f t="shared" si="16"/>
        <v>0</v>
      </c>
      <c r="K256" s="107">
        <f t="shared" si="17"/>
        <v>0</v>
      </c>
      <c r="L256" s="109">
        <f t="shared" si="18"/>
        <v>6856200</v>
      </c>
      <c r="M256" s="110">
        <f t="shared" si="19"/>
        <v>5.2268523241536164E-06</v>
      </c>
      <c r="N256" s="33" t="s">
        <v>4892</v>
      </c>
      <c r="O256" s="33">
        <f>+'Categorias-9 feb-Depurado'!Y255</f>
        <v>1437.403691939998</v>
      </c>
      <c r="P256" s="111">
        <f>+'Categorias-9 feb-Depurado'!AC255</f>
        <v>44932</v>
      </c>
      <c r="Q256" s="111">
        <f>+'Categorias-9 feb-Depurado'!AE255</f>
        <v>44992</v>
      </c>
      <c r="R256" s="112" t="str">
        <f>+'Categorias-9 feb-Depurado'!AB255</f>
        <v>Seguros</v>
      </c>
    </row>
    <row r="257" spans="2:18" s="1" customFormat="1" ht="14.5" hidden="1">
      <c r="B257" s="57" t="str">
        <f>+'Categorias-9 feb-Depurado'!B256</f>
        <v>CHUBB SEGUROS COLOMBIA S A</v>
      </c>
      <c r="C257" s="30" t="s">
        <v>4900</v>
      </c>
      <c r="D257" s="31">
        <v>5</v>
      </c>
      <c r="E257" s="30" t="str">
        <f>+'Categorias-9 feb-Depurado'!E256</f>
        <v>860026518-6</v>
      </c>
      <c r="F257" s="30" t="str">
        <f>+'Categorias-9 feb-Depurado'!F256</f>
        <v>CR 7 71 21 TO B P 7</v>
      </c>
      <c r="G257" s="30" t="str">
        <f>+'Categorias-9 feb-Depurado'!G256</f>
        <v>BOGOTA</v>
      </c>
      <c r="H257" s="30" t="str">
        <f>+'Categorias-9 feb-Depurado'!H256</f>
        <v>POL130607</v>
      </c>
      <c r="I257" s="107">
        <f>+'Categorias-9 feb-Depurado'!R256</f>
        <v>9083035</v>
      </c>
      <c r="J257" s="108">
        <f t="shared" si="16"/>
        <v>0</v>
      </c>
      <c r="K257" s="107">
        <f t="shared" si="17"/>
        <v>0</v>
      </c>
      <c r="L257" s="109">
        <f t="shared" si="18"/>
        <v>9083035</v>
      </c>
      <c r="M257" s="110">
        <f t="shared" si="19"/>
        <v>6.9244891631105633E-06</v>
      </c>
      <c r="N257" s="33" t="s">
        <v>4892</v>
      </c>
      <c r="O257" s="33">
        <f>+'Categorias-9 feb-Depurado'!Y256</f>
        <v>1904.2600920364371</v>
      </c>
      <c r="P257" s="111">
        <f>+'Categorias-9 feb-Depurado'!AC256</f>
        <v>44932</v>
      </c>
      <c r="Q257" s="111">
        <f>+'Categorias-9 feb-Depurado'!AE256</f>
        <v>44992</v>
      </c>
      <c r="R257" s="112" t="str">
        <f>+'Categorias-9 feb-Depurado'!AB256</f>
        <v>Seguros</v>
      </c>
    </row>
    <row r="258" spans="2:18" s="1" customFormat="1" ht="14.5" hidden="1">
      <c r="B258" s="57" t="str">
        <f>+'Categorias-9 feb-Depurado'!B257</f>
        <v>CHUBB SEGUROS COLOMBIA S A</v>
      </c>
      <c r="C258" s="30" t="s">
        <v>4900</v>
      </c>
      <c r="D258" s="31">
        <v>5</v>
      </c>
      <c r="E258" s="30" t="str">
        <f>+'Categorias-9 feb-Depurado'!E257</f>
        <v>860026518-6</v>
      </c>
      <c r="F258" s="30" t="str">
        <f>+'Categorias-9 feb-Depurado'!F257</f>
        <v>CR 7 71 21 TO B P 7</v>
      </c>
      <c r="G258" s="30" t="str">
        <f>+'Categorias-9 feb-Depurado'!G257</f>
        <v>BOGOTA</v>
      </c>
      <c r="H258" s="30" t="str">
        <f>+'Categorias-9 feb-Depurado'!H257</f>
        <v>POL130552</v>
      </c>
      <c r="I258" s="107">
        <f>+'Categorias-9 feb-Depurado'!R257</f>
        <v>3804803</v>
      </c>
      <c r="J258" s="108">
        <f t="shared" si="16"/>
        <v>0</v>
      </c>
      <c r="K258" s="107">
        <f t="shared" si="17"/>
        <v>0</v>
      </c>
      <c r="L258" s="109">
        <f t="shared" si="18"/>
        <v>3804803</v>
      </c>
      <c r="M258" s="110">
        <f t="shared" si="19"/>
        <v>2.9006072465063233E-06</v>
      </c>
      <c r="N258" s="33" t="s">
        <v>4892</v>
      </c>
      <c r="O258" s="33">
        <f>+'Categorias-9 feb-Depurado'!Y257</f>
        <v>797.67770474962515</v>
      </c>
      <c r="P258" s="111">
        <f>+'Categorias-9 feb-Depurado'!AC257</f>
        <v>44932</v>
      </c>
      <c r="Q258" s="111">
        <f>+'Categorias-9 feb-Depurado'!AE257</f>
        <v>44992</v>
      </c>
      <c r="R258" s="112" t="str">
        <f>+'Categorias-9 feb-Depurado'!AB257</f>
        <v>Seguros</v>
      </c>
    </row>
    <row r="259" spans="2:18" s="1" customFormat="1" ht="14.5" hidden="1">
      <c r="B259" s="57" t="str">
        <f>+'Categorias-9 feb-Depurado'!B258</f>
        <v>CHUBB SEGUROS COLOMBIA S A</v>
      </c>
      <c r="C259" s="30" t="s">
        <v>4900</v>
      </c>
      <c r="D259" s="31">
        <v>5</v>
      </c>
      <c r="E259" s="30" t="str">
        <f>+'Categorias-9 feb-Depurado'!E258</f>
        <v>860026518-6</v>
      </c>
      <c r="F259" s="30" t="str">
        <f>+'Categorias-9 feb-Depurado'!F258</f>
        <v>CR 7 71 21 TO B P 7</v>
      </c>
      <c r="G259" s="30" t="str">
        <f>+'Categorias-9 feb-Depurado'!G258</f>
        <v>BOGOTA</v>
      </c>
      <c r="H259" s="30" t="str">
        <f>+'Categorias-9 feb-Depurado'!H258</f>
        <v>POL130944</v>
      </c>
      <c r="I259" s="107">
        <f>+'Categorias-9 feb-Depurado'!R258</f>
        <v>1864437</v>
      </c>
      <c r="J259" s="108">
        <f t="shared" si="16"/>
        <v>0</v>
      </c>
      <c r="K259" s="107">
        <f t="shared" si="17"/>
        <v>0</v>
      </c>
      <c r="L259" s="109">
        <f t="shared" si="18"/>
        <v>1864437</v>
      </c>
      <c r="M259" s="110">
        <f t="shared" si="19"/>
        <v>1.4213612302278225E-06</v>
      </c>
      <c r="N259" s="33" t="s">
        <v>4892</v>
      </c>
      <c r="O259" s="33">
        <f>+'Categorias-9 feb-Depurado'!Y258</f>
        <v>390.87958740840907</v>
      </c>
      <c r="P259" s="111">
        <f>+'Categorias-9 feb-Depurado'!AC258</f>
        <v>44935</v>
      </c>
      <c r="Q259" s="111">
        <f>+'Categorias-9 feb-Depurado'!AE258</f>
        <v>44995</v>
      </c>
      <c r="R259" s="112" t="str">
        <f>+'Categorias-9 feb-Depurado'!AB258</f>
        <v>Seguros</v>
      </c>
    </row>
    <row r="260" spans="2:18" s="1" customFormat="1" ht="14.5" hidden="1">
      <c r="B260" s="57" t="str">
        <f>+'Categorias-9 feb-Depurado'!B259</f>
        <v>CHUBB SEGUROS COLOMBIA S A</v>
      </c>
      <c r="C260" s="30" t="s">
        <v>4900</v>
      </c>
      <c r="D260" s="31">
        <v>5</v>
      </c>
      <c r="E260" s="30" t="str">
        <f>+'Categorias-9 feb-Depurado'!E259</f>
        <v>860026518-6</v>
      </c>
      <c r="F260" s="30" t="str">
        <f>+'Categorias-9 feb-Depurado'!F259</f>
        <v>CR 7 71 21 TO B P 7</v>
      </c>
      <c r="G260" s="30" t="str">
        <f>+'Categorias-9 feb-Depurado'!G259</f>
        <v>BOGOTA</v>
      </c>
      <c r="H260" s="30" t="str">
        <f>+'Categorias-9 feb-Depurado'!H259</f>
        <v>POL130968</v>
      </c>
      <c r="I260" s="107">
        <f>+'Categorias-9 feb-Depurado'!R259</f>
        <v>130254768</v>
      </c>
      <c r="J260" s="108">
        <f t="shared" si="16"/>
        <v>0</v>
      </c>
      <c r="K260" s="107">
        <f t="shared" si="17"/>
        <v>0</v>
      </c>
      <c r="L260" s="109">
        <f t="shared" si="18"/>
        <v>130254768</v>
      </c>
      <c r="M260" s="110">
        <f t="shared" si="19"/>
        <v>9.9300259160014305E-05</v>
      </c>
      <c r="N260" s="33" t="s">
        <v>4892</v>
      </c>
      <c r="O260" s="33">
        <f>+'Categorias-9 feb-Depurado'!Y259</f>
        <v>27307.937985471239</v>
      </c>
      <c r="P260" s="111">
        <f>+'Categorias-9 feb-Depurado'!AC259</f>
        <v>44935</v>
      </c>
      <c r="Q260" s="111">
        <f>+'Categorias-9 feb-Depurado'!AE259</f>
        <v>44995</v>
      </c>
      <c r="R260" s="112" t="str">
        <f>+'Categorias-9 feb-Depurado'!AB259</f>
        <v>Seguros</v>
      </c>
    </row>
    <row r="261" spans="2:18" s="1" customFormat="1" ht="14.5" hidden="1">
      <c r="B261" s="57" t="str">
        <f>+'Categorias-9 feb-Depurado'!B260</f>
        <v>CHUBB SEGUROS COLOMBIA S A</v>
      </c>
      <c r="C261" s="30" t="s">
        <v>4900</v>
      </c>
      <c r="D261" s="31">
        <v>5</v>
      </c>
      <c r="E261" s="30" t="str">
        <f>+'Categorias-9 feb-Depurado'!E260</f>
        <v>860026518-6</v>
      </c>
      <c r="F261" s="30" t="str">
        <f>+'Categorias-9 feb-Depurado'!F260</f>
        <v>CR 7 71 21 TO B P 7</v>
      </c>
      <c r="G261" s="30" t="str">
        <f>+'Categorias-9 feb-Depurado'!G260</f>
        <v>BOGOTA</v>
      </c>
      <c r="H261" s="30" t="str">
        <f>+'Categorias-9 feb-Depurado'!H260</f>
        <v>POL130924</v>
      </c>
      <c r="I261" s="107">
        <f>+'Categorias-9 feb-Depurado'!R260</f>
        <v>379584</v>
      </c>
      <c r="J261" s="108">
        <f t="shared" si="16"/>
        <v>0</v>
      </c>
      <c r="K261" s="107">
        <f t="shared" si="17"/>
        <v>0</v>
      </c>
      <c r="L261" s="109">
        <f t="shared" si="18"/>
        <v>379584</v>
      </c>
      <c r="M261" s="110">
        <f t="shared" si="19"/>
        <v>2.8937742665201223E-07</v>
      </c>
      <c r="N261" s="33" t="s">
        <v>4892</v>
      </c>
      <c r="O261" s="33">
        <f>+'Categorias-9 feb-Depurado'!Y260</f>
        <v>79.579861001918289</v>
      </c>
      <c r="P261" s="111">
        <f>+'Categorias-9 feb-Depurado'!AC260</f>
        <v>44935</v>
      </c>
      <c r="Q261" s="111">
        <f>+'Categorias-9 feb-Depurado'!AE260</f>
        <v>44995</v>
      </c>
      <c r="R261" s="112" t="str">
        <f>+'Categorias-9 feb-Depurado'!AB260</f>
        <v>Seguros</v>
      </c>
    </row>
    <row r="262" spans="2:18" s="1" customFormat="1" ht="14.5" hidden="1">
      <c r="B262" s="57" t="str">
        <f>+'Categorias-9 feb-Depurado'!B261</f>
        <v>CHUBB SEGUROS COLOMBIA S A</v>
      </c>
      <c r="C262" s="30" t="s">
        <v>4900</v>
      </c>
      <c r="D262" s="31">
        <v>5</v>
      </c>
      <c r="E262" s="30" t="str">
        <f>+'Categorias-9 feb-Depurado'!E261</f>
        <v>860026518-6</v>
      </c>
      <c r="F262" s="30" t="str">
        <f>+'Categorias-9 feb-Depurado'!F261</f>
        <v>CR 7 71 21 TO B P 7</v>
      </c>
      <c r="G262" s="30" t="str">
        <f>+'Categorias-9 feb-Depurado'!G261</f>
        <v>BOGOTA</v>
      </c>
      <c r="H262" s="30" t="str">
        <f>+'Categorias-9 feb-Depurado'!H261</f>
        <v>POL130973</v>
      </c>
      <c r="I262" s="107">
        <f>+'Categorias-9 feb-Depurado'!R261</f>
        <v>31358000</v>
      </c>
      <c r="J262" s="108">
        <f t="shared" si="16"/>
        <v>0</v>
      </c>
      <c r="K262" s="107">
        <f t="shared" si="17"/>
        <v>0</v>
      </c>
      <c r="L262" s="109">
        <f t="shared" si="18"/>
        <v>31358000</v>
      </c>
      <c r="M262" s="110">
        <f t="shared" si="19"/>
        <v>2.390590052519021E-05</v>
      </c>
      <c r="N262" s="33" t="s">
        <v>4892</v>
      </c>
      <c r="O262" s="33">
        <f>+'Categorias-9 feb-Depurado'!Y261</f>
        <v>6574.210929064855</v>
      </c>
      <c r="P262" s="111">
        <f>+'Categorias-9 feb-Depurado'!AC261</f>
        <v>44935</v>
      </c>
      <c r="Q262" s="111">
        <f>+'Categorias-9 feb-Depurado'!AE261</f>
        <v>44995</v>
      </c>
      <c r="R262" s="112" t="str">
        <f>+'Categorias-9 feb-Depurado'!AB261</f>
        <v>Seguros</v>
      </c>
    </row>
    <row r="263" spans="2:18" s="1" customFormat="1" ht="14.5" hidden="1">
      <c r="B263" s="57" t="str">
        <f>+'Categorias-9 feb-Depurado'!B262</f>
        <v>CHUBB SEGUROS COLOMBIA S A</v>
      </c>
      <c r="C263" s="30" t="s">
        <v>4900</v>
      </c>
      <c r="D263" s="31">
        <v>5</v>
      </c>
      <c r="E263" s="30" t="str">
        <f>+'Categorias-9 feb-Depurado'!E262</f>
        <v>860026518-6</v>
      </c>
      <c r="F263" s="30" t="str">
        <f>+'Categorias-9 feb-Depurado'!F262</f>
        <v>CR 7 71 21 TO B P 7</v>
      </c>
      <c r="G263" s="30" t="str">
        <f>+'Categorias-9 feb-Depurado'!G262</f>
        <v>BOGOTA</v>
      </c>
      <c r="H263" s="30" t="str">
        <f>+'Categorias-9 feb-Depurado'!H262</f>
        <v>POL130960</v>
      </c>
      <c r="I263" s="107">
        <f>+'Categorias-9 feb-Depurado'!R262</f>
        <v>33555774</v>
      </c>
      <c r="J263" s="108">
        <f t="shared" si="16"/>
        <v>0</v>
      </c>
      <c r="K263" s="107">
        <f t="shared" si="17"/>
        <v>0</v>
      </c>
      <c r="L263" s="109">
        <f t="shared" si="18"/>
        <v>33555774</v>
      </c>
      <c r="M263" s="110">
        <f t="shared" si="19"/>
        <v>2.5581382591037818E-05</v>
      </c>
      <c r="N263" s="33" t="s">
        <v>4892</v>
      </c>
      <c r="O263" s="33">
        <f>+'Categorias-9 feb-Depurado'!Y262</f>
        <v>7034.9746847385131</v>
      </c>
      <c r="P263" s="111">
        <f>+'Categorias-9 feb-Depurado'!AC262</f>
        <v>44935</v>
      </c>
      <c r="Q263" s="111">
        <f>+'Categorias-9 feb-Depurado'!AE262</f>
        <v>44995</v>
      </c>
      <c r="R263" s="112" t="str">
        <f>+'Categorias-9 feb-Depurado'!AB262</f>
        <v>Seguros</v>
      </c>
    </row>
    <row r="264" spans="2:18" s="1" customFormat="1" ht="14.5" hidden="1">
      <c r="B264" s="57" t="str">
        <f>+'Categorias-9 feb-Depurado'!B263</f>
        <v>CHUBB SEGUROS COLOMBIA S A</v>
      </c>
      <c r="C264" s="30" t="s">
        <v>4900</v>
      </c>
      <c r="D264" s="31">
        <v>5</v>
      </c>
      <c r="E264" s="30" t="str">
        <f>+'Categorias-9 feb-Depurado'!E263</f>
        <v>860026518-6</v>
      </c>
      <c r="F264" s="30" t="str">
        <f>+'Categorias-9 feb-Depurado'!F263</f>
        <v>CR 7 71 21 TO B P 7</v>
      </c>
      <c r="G264" s="30" t="str">
        <f>+'Categorias-9 feb-Depurado'!G263</f>
        <v>BOGOTA</v>
      </c>
      <c r="H264" s="30" t="str">
        <f>+'Categorias-9 feb-Depurado'!H263</f>
        <v>POL130935</v>
      </c>
      <c r="I264" s="107">
        <f>+'Categorias-9 feb-Depurado'!R263</f>
        <v>64807259</v>
      </c>
      <c r="J264" s="108">
        <f t="shared" si="16"/>
        <v>0</v>
      </c>
      <c r="K264" s="107">
        <f t="shared" si="17"/>
        <v>0</v>
      </c>
      <c r="L264" s="109">
        <f t="shared" si="18"/>
        <v>64807259</v>
      </c>
      <c r="M264" s="110">
        <f t="shared" si="19"/>
        <v>4.9406080967033541E-05</v>
      </c>
      <c r="N264" s="33" t="s">
        <v>4892</v>
      </c>
      <c r="O264" s="33">
        <f>+'Categorias-9 feb-Depurado'!Y263</f>
        <v>13586.854722894848</v>
      </c>
      <c r="P264" s="111">
        <f>+'Categorias-9 feb-Depurado'!AC263</f>
        <v>44935</v>
      </c>
      <c r="Q264" s="111">
        <f>+'Categorias-9 feb-Depurado'!AE263</f>
        <v>44995</v>
      </c>
      <c r="R264" s="112" t="str">
        <f>+'Categorias-9 feb-Depurado'!AB263</f>
        <v>Seguros</v>
      </c>
    </row>
    <row r="265" spans="2:18" s="1" customFormat="1" ht="14.5" hidden="1">
      <c r="B265" s="57" t="str">
        <f>+'Categorias-9 feb-Depurado'!B264</f>
        <v>CHUBB SEGUROS COLOMBIA S A</v>
      </c>
      <c r="C265" s="30" t="s">
        <v>4900</v>
      </c>
      <c r="D265" s="31">
        <v>5</v>
      </c>
      <c r="E265" s="30" t="str">
        <f>+'Categorias-9 feb-Depurado'!E264</f>
        <v>860026518-6</v>
      </c>
      <c r="F265" s="30" t="str">
        <f>+'Categorias-9 feb-Depurado'!F264</f>
        <v>CR 7 71 21 TO B P 7</v>
      </c>
      <c r="G265" s="30" t="str">
        <f>+'Categorias-9 feb-Depurado'!G264</f>
        <v>BOGOTA</v>
      </c>
      <c r="H265" s="30" t="str">
        <f>+'Categorias-9 feb-Depurado'!H264</f>
        <v>POL130942</v>
      </c>
      <c r="I265" s="107">
        <f>+'Categorias-9 feb-Depurado'!R264</f>
        <v>36093949</v>
      </c>
      <c r="J265" s="108">
        <f t="shared" si="16"/>
        <v>0</v>
      </c>
      <c r="K265" s="107">
        <f t="shared" si="17"/>
        <v>0</v>
      </c>
      <c r="L265" s="109">
        <f t="shared" si="18"/>
        <v>36093949</v>
      </c>
      <c r="M265" s="110">
        <f t="shared" si="19"/>
        <v>2.7516370762015709E-05</v>
      </c>
      <c r="N265" s="33" t="s">
        <v>4892</v>
      </c>
      <c r="O265" s="33">
        <f>+'Categorias-9 feb-Depurado'!Y264</f>
        <v>7567.1035776806393</v>
      </c>
      <c r="P265" s="111">
        <f>+'Categorias-9 feb-Depurado'!AC264</f>
        <v>44935</v>
      </c>
      <c r="Q265" s="111">
        <f>+'Categorias-9 feb-Depurado'!AE264</f>
        <v>44995</v>
      </c>
      <c r="R265" s="112" t="str">
        <f>+'Categorias-9 feb-Depurado'!AB264</f>
        <v>Seguros</v>
      </c>
    </row>
    <row r="266" spans="2:18" s="1" customFormat="1" ht="14.5" hidden="1">
      <c r="B266" s="57" t="str">
        <f>+'Categorias-9 feb-Depurado'!B265</f>
        <v>CHUBB SEGUROS COLOMBIA S A</v>
      </c>
      <c r="C266" s="30" t="s">
        <v>4900</v>
      </c>
      <c r="D266" s="31">
        <v>5</v>
      </c>
      <c r="E266" s="30" t="str">
        <f>+'Categorias-9 feb-Depurado'!E265</f>
        <v>860026518-6</v>
      </c>
      <c r="F266" s="30" t="str">
        <f>+'Categorias-9 feb-Depurado'!F265</f>
        <v>CR 7 71 21 TO B P 7</v>
      </c>
      <c r="G266" s="30" t="str">
        <f>+'Categorias-9 feb-Depurado'!G265</f>
        <v>BOGOTA</v>
      </c>
      <c r="H266" s="30" t="str">
        <f>+'Categorias-9 feb-Depurado'!H265</f>
        <v>POL130939</v>
      </c>
      <c r="I266" s="107">
        <f>+'Categorias-9 feb-Depurado'!R265</f>
        <v>457815</v>
      </c>
      <c r="J266" s="108">
        <f t="shared" si="16"/>
        <v>0</v>
      </c>
      <c r="K266" s="107">
        <f t="shared" si="17"/>
        <v>0</v>
      </c>
      <c r="L266" s="109">
        <f t="shared" si="18"/>
        <v>457815</v>
      </c>
      <c r="M266" s="110">
        <f t="shared" si="19"/>
        <v>3.4901715188914967E-07</v>
      </c>
      <c r="N266" s="33" t="s">
        <v>4892</v>
      </c>
      <c r="O266" s="33">
        <f>+'Categorias-9 feb-Depurado'!Y265</f>
        <v>95.981005692002881</v>
      </c>
      <c r="P266" s="111">
        <f>+'Categorias-9 feb-Depurado'!AC265</f>
        <v>44935</v>
      </c>
      <c r="Q266" s="111">
        <f>+'Categorias-9 feb-Depurado'!AE265</f>
        <v>44995</v>
      </c>
      <c r="R266" s="112" t="str">
        <f>+'Categorias-9 feb-Depurado'!AB265</f>
        <v>Seguros</v>
      </c>
    </row>
    <row r="267" spans="2:18" s="1" customFormat="1" ht="14.5" hidden="1">
      <c r="B267" s="57" t="str">
        <f>+'Categorias-9 feb-Depurado'!B266</f>
        <v>CHUBB SEGUROS COLOMBIA S A</v>
      </c>
      <c r="C267" s="30" t="s">
        <v>4900</v>
      </c>
      <c r="D267" s="31">
        <v>5</v>
      </c>
      <c r="E267" s="30" t="str">
        <f>+'Categorias-9 feb-Depurado'!E266</f>
        <v>860026518-6</v>
      </c>
      <c r="F267" s="30" t="str">
        <f>+'Categorias-9 feb-Depurado'!F266</f>
        <v>CR 7 71 21 TO B P 7</v>
      </c>
      <c r="G267" s="30" t="str">
        <f>+'Categorias-9 feb-Depurado'!G266</f>
        <v>BOGOTA</v>
      </c>
      <c r="H267" s="30" t="str">
        <f>+'Categorias-9 feb-Depurado'!H266</f>
        <v>POL130952</v>
      </c>
      <c r="I267" s="107">
        <f>+'Categorias-9 feb-Depurado'!R266</f>
        <v>32689079</v>
      </c>
      <c r="J267" s="108">
        <f t="shared" si="16"/>
        <v>0</v>
      </c>
      <c r="K267" s="107">
        <f t="shared" si="17"/>
        <v>0</v>
      </c>
      <c r="L267" s="109">
        <f t="shared" si="18"/>
        <v>32689079</v>
      </c>
      <c r="M267" s="110">
        <f t="shared" si="19"/>
        <v>2.4920654086168896E-05</v>
      </c>
      <c r="N267" s="33" t="s">
        <v>4892</v>
      </c>
      <c r="O267" s="33">
        <f>+'Categorias-9 feb-Depurado'!Y266</f>
        <v>6853.2719058251305</v>
      </c>
      <c r="P267" s="111">
        <f>+'Categorias-9 feb-Depurado'!AC266</f>
        <v>44935</v>
      </c>
      <c r="Q267" s="111">
        <f>+'Categorias-9 feb-Depurado'!AE266</f>
        <v>44995</v>
      </c>
      <c r="R267" s="112" t="str">
        <f>+'Categorias-9 feb-Depurado'!AB266</f>
        <v>Seguros</v>
      </c>
    </row>
    <row r="268" spans="2:18" s="1" customFormat="1" ht="14.5" hidden="1">
      <c r="B268" s="57" t="str">
        <f>+'Categorias-9 feb-Depurado'!B267</f>
        <v>CHUBB SEGUROS COLOMBIA S A</v>
      </c>
      <c r="C268" s="30" t="s">
        <v>4900</v>
      </c>
      <c r="D268" s="31">
        <v>5</v>
      </c>
      <c r="E268" s="30" t="str">
        <f>+'Categorias-9 feb-Depurado'!E267</f>
        <v>860026518-6</v>
      </c>
      <c r="F268" s="30" t="str">
        <f>+'Categorias-9 feb-Depurado'!F267</f>
        <v>CR 7 71 21 TO B P 7</v>
      </c>
      <c r="G268" s="30" t="str">
        <f>+'Categorias-9 feb-Depurado'!G267</f>
        <v>BOGOTA</v>
      </c>
      <c r="H268" s="30" t="str">
        <f>+'Categorias-9 feb-Depurado'!H267</f>
        <v>POL130989</v>
      </c>
      <c r="I268" s="107">
        <f>+'Categorias-9 feb-Depurado'!R267</f>
        <v>47190154</v>
      </c>
      <c r="J268" s="108">
        <f t="shared" si="16"/>
        <v>0</v>
      </c>
      <c r="K268" s="107">
        <f t="shared" si="17"/>
        <v>0</v>
      </c>
      <c r="L268" s="109">
        <f t="shared" si="18"/>
        <v>47190154</v>
      </c>
      <c r="M268" s="110">
        <f t="shared" si="19"/>
        <v>3.5975608370827436E-05</v>
      </c>
      <c r="N268" s="33" t="s">
        <v>4892</v>
      </c>
      <c r="O268" s="33">
        <f>+'Categorias-9 feb-Depurado'!Y267</f>
        <v>9893.4251601203378</v>
      </c>
      <c r="P268" s="111">
        <f>+'Categorias-9 feb-Depurado'!AC267</f>
        <v>44936</v>
      </c>
      <c r="Q268" s="111">
        <f>+'Categorias-9 feb-Depurado'!AE267</f>
        <v>44996</v>
      </c>
      <c r="R268" s="112" t="str">
        <f>+'Categorias-9 feb-Depurado'!AB267</f>
        <v>Seguros</v>
      </c>
    </row>
    <row r="269" spans="2:18" s="1" customFormat="1" ht="14.5" hidden="1">
      <c r="B269" s="57" t="str">
        <f>+'Categorias-9 feb-Depurado'!B268</f>
        <v>CHUBB SEGUROS COLOMBIA S A</v>
      </c>
      <c r="C269" s="30" t="s">
        <v>4900</v>
      </c>
      <c r="D269" s="31">
        <v>5</v>
      </c>
      <c r="E269" s="30" t="str">
        <f>+'Categorias-9 feb-Depurado'!E268</f>
        <v>860026518-6</v>
      </c>
      <c r="F269" s="30" t="str">
        <f>+'Categorias-9 feb-Depurado'!F268</f>
        <v>CR 7 71 21 TO B P 7</v>
      </c>
      <c r="G269" s="30" t="str">
        <f>+'Categorias-9 feb-Depurado'!G268</f>
        <v>BOGOTA</v>
      </c>
      <c r="H269" s="30" t="str">
        <f>+'Categorias-9 feb-Depurado'!H268</f>
        <v>POL130987</v>
      </c>
      <c r="I269" s="107">
        <f>+'Categorias-9 feb-Depurado'!R268</f>
        <v>58507785</v>
      </c>
      <c r="J269" s="108">
        <f t="shared" si="16"/>
        <v>0</v>
      </c>
      <c r="K269" s="107">
        <f t="shared" si="17"/>
        <v>0</v>
      </c>
      <c r="L269" s="109">
        <f t="shared" si="18"/>
        <v>58507785</v>
      </c>
      <c r="M269" s="110">
        <f t="shared" si="19"/>
        <v>4.4603651003227752E-05</v>
      </c>
      <c r="N269" s="33" t="s">
        <v>4892</v>
      </c>
      <c r="O269" s="33">
        <f>+'Categorias-9 feb-Depurado'!Y268</f>
        <v>12266.168747444888</v>
      </c>
      <c r="P269" s="111">
        <f>+'Categorias-9 feb-Depurado'!AC268</f>
        <v>44936</v>
      </c>
      <c r="Q269" s="111">
        <f>+'Categorias-9 feb-Depurado'!AE268</f>
        <v>44996</v>
      </c>
      <c r="R269" s="112" t="str">
        <f>+'Categorias-9 feb-Depurado'!AB268</f>
        <v>Seguros</v>
      </c>
    </row>
    <row r="270" spans="2:18" s="1" customFormat="1" ht="14.5" hidden="1">
      <c r="B270" s="57" t="str">
        <f>+'Categorias-9 feb-Depurado'!B269</f>
        <v>CHUBB SEGUROS COLOMBIA S A</v>
      </c>
      <c r="C270" s="30" t="s">
        <v>4900</v>
      </c>
      <c r="D270" s="31">
        <v>5</v>
      </c>
      <c r="E270" s="30" t="str">
        <f>+'Categorias-9 feb-Depurado'!E269</f>
        <v>860026518-6</v>
      </c>
      <c r="F270" s="30" t="str">
        <f>+'Categorias-9 feb-Depurado'!F269</f>
        <v>CR 7 71 21 TO B P 7</v>
      </c>
      <c r="G270" s="30" t="str">
        <f>+'Categorias-9 feb-Depurado'!G269</f>
        <v>BOGOTA</v>
      </c>
      <c r="H270" s="30" t="str">
        <f>+'Categorias-9 feb-Depurado'!H269</f>
        <v>POL131013</v>
      </c>
      <c r="I270" s="107">
        <f>+'Categorias-9 feb-Depurado'!R269</f>
        <v>5506591</v>
      </c>
      <c r="J270" s="108">
        <f t="shared" si="16"/>
        <v>0</v>
      </c>
      <c r="K270" s="107">
        <f t="shared" si="17"/>
        <v>0</v>
      </c>
      <c r="L270" s="109">
        <f t="shared" si="18"/>
        <v>5506591</v>
      </c>
      <c r="M270" s="110">
        <f t="shared" si="19"/>
        <v>4.1979723413134664E-06</v>
      </c>
      <c r="N270" s="33" t="s">
        <v>4892</v>
      </c>
      <c r="O270" s="33">
        <f>+'Categorias-9 feb-Depurado'!Y269</f>
        <v>1154.4578969988572</v>
      </c>
      <c r="P270" s="111">
        <f>+'Categorias-9 feb-Depurado'!AC269</f>
        <v>44936</v>
      </c>
      <c r="Q270" s="111">
        <f>+'Categorias-9 feb-Depurado'!AE269</f>
        <v>44996</v>
      </c>
      <c r="R270" s="112" t="str">
        <f>+'Categorias-9 feb-Depurado'!AB269</f>
        <v>Seguros</v>
      </c>
    </row>
    <row r="271" spans="2:18" s="1" customFormat="1" ht="14.5" hidden="1">
      <c r="B271" s="57" t="str">
        <f>+'Categorias-9 feb-Depurado'!B270</f>
        <v>CHUBB SEGUROS COLOMBIA S A</v>
      </c>
      <c r="C271" s="30" t="s">
        <v>4900</v>
      </c>
      <c r="D271" s="31">
        <v>5</v>
      </c>
      <c r="E271" s="30" t="str">
        <f>+'Categorias-9 feb-Depurado'!E270</f>
        <v>860026518-6</v>
      </c>
      <c r="F271" s="30" t="str">
        <f>+'Categorias-9 feb-Depurado'!F270</f>
        <v>CR 7 71 21 TO B P 7</v>
      </c>
      <c r="G271" s="30" t="str">
        <f>+'Categorias-9 feb-Depurado'!G270</f>
        <v>BOGOTA</v>
      </c>
      <c r="H271" s="30" t="str">
        <f>+'Categorias-9 feb-Depurado'!H270</f>
        <v>POL130992</v>
      </c>
      <c r="I271" s="107">
        <f>+'Categorias-9 feb-Depurado'!R270</f>
        <v>229722453</v>
      </c>
      <c r="J271" s="108">
        <f t="shared" si="16"/>
        <v>0</v>
      </c>
      <c r="K271" s="107">
        <f t="shared" si="17"/>
        <v>0</v>
      </c>
      <c r="L271" s="109">
        <f t="shared" si="18"/>
        <v>229722453</v>
      </c>
      <c r="M271" s="110">
        <f t="shared" si="19"/>
        <v>0.00017512985872251684</v>
      </c>
      <c r="N271" s="33" t="s">
        <v>4892</v>
      </c>
      <c r="O271" s="33">
        <f>+'Categorias-9 feb-Depurado'!Y270</f>
        <v>48161.357904336612</v>
      </c>
      <c r="P271" s="111">
        <f>+'Categorias-9 feb-Depurado'!AC270</f>
        <v>44936</v>
      </c>
      <c r="Q271" s="111">
        <f>+'Categorias-9 feb-Depurado'!AE270</f>
        <v>44996</v>
      </c>
      <c r="R271" s="112" t="str">
        <f>+'Categorias-9 feb-Depurado'!AB270</f>
        <v>Seguros</v>
      </c>
    </row>
    <row r="272" spans="2:18" s="1" customFormat="1" ht="14.5" hidden="1">
      <c r="B272" s="57" t="str">
        <f>+'Categorias-9 feb-Depurado'!B271</f>
        <v>CHUBB SEGUROS COLOMBIA S A</v>
      </c>
      <c r="C272" s="30" t="s">
        <v>4900</v>
      </c>
      <c r="D272" s="31">
        <v>5</v>
      </c>
      <c r="E272" s="30" t="str">
        <f>+'Categorias-9 feb-Depurado'!E271</f>
        <v>860026518-6</v>
      </c>
      <c r="F272" s="30" t="str">
        <f>+'Categorias-9 feb-Depurado'!F271</f>
        <v>CR 7 71 21 TO B P 7</v>
      </c>
      <c r="G272" s="30" t="str">
        <f>+'Categorias-9 feb-Depurado'!G271</f>
        <v>BOGOTA</v>
      </c>
      <c r="H272" s="30" t="str">
        <f>+'Categorias-9 feb-Depurado'!H271</f>
        <v>POL131233</v>
      </c>
      <c r="I272" s="107">
        <f>+'Categorias-9 feb-Depurado'!R271</f>
        <v>379584</v>
      </c>
      <c r="J272" s="108">
        <f t="shared" si="20" ref="J272:J335">+IF(Q272&gt;$O$4,0,I272)</f>
        <v>0</v>
      </c>
      <c r="K272" s="107">
        <f t="shared" si="21" ref="K272:K335">++(((1+$O$5)^(($O$4-Q272)/365))-1)*J272</f>
        <v>0</v>
      </c>
      <c r="L272" s="109">
        <f t="shared" si="22" ref="L272:L335">+I272+K272</f>
        <v>379584</v>
      </c>
      <c r="M272" s="110">
        <f t="shared" si="23" ref="M272:M335">+L272/$E$11</f>
        <v>2.8937742665201223E-07</v>
      </c>
      <c r="N272" s="33" t="s">
        <v>4892</v>
      </c>
      <c r="O272" s="33">
        <f>+'Categorias-9 feb-Depurado'!Y271</f>
        <v>79.579861001918289</v>
      </c>
      <c r="P272" s="111">
        <f>+'Categorias-9 feb-Depurado'!AC271</f>
        <v>44936</v>
      </c>
      <c r="Q272" s="111">
        <f>+'Categorias-9 feb-Depurado'!AE271</f>
        <v>44996</v>
      </c>
      <c r="R272" s="112" t="str">
        <f>+'Categorias-9 feb-Depurado'!AB271</f>
        <v>Seguros</v>
      </c>
    </row>
    <row r="273" spans="2:18" s="1" customFormat="1" ht="14.5" hidden="1">
      <c r="B273" s="57" t="str">
        <f>+'Categorias-9 feb-Depurado'!B272</f>
        <v>CHUBB SEGUROS COLOMBIA S A</v>
      </c>
      <c r="C273" s="30" t="s">
        <v>4900</v>
      </c>
      <c r="D273" s="31">
        <v>5</v>
      </c>
      <c r="E273" s="30" t="str">
        <f>+'Categorias-9 feb-Depurado'!E272</f>
        <v>860026518-6</v>
      </c>
      <c r="F273" s="30" t="str">
        <f>+'Categorias-9 feb-Depurado'!F272</f>
        <v>CR 7 71 21 TO B P 7</v>
      </c>
      <c r="G273" s="30" t="str">
        <f>+'Categorias-9 feb-Depurado'!G272</f>
        <v>BOGOTA</v>
      </c>
      <c r="H273" s="30" t="str">
        <f>+'Categorias-9 feb-Depurado'!H272</f>
        <v>POL130994</v>
      </c>
      <c r="I273" s="107">
        <f>+'Categorias-9 feb-Depurado'!R272</f>
        <v>35555395</v>
      </c>
      <c r="J273" s="108">
        <f t="shared" si="20"/>
        <v>0</v>
      </c>
      <c r="K273" s="107">
        <f t="shared" si="21"/>
        <v>0</v>
      </c>
      <c r="L273" s="109">
        <f t="shared" si="22"/>
        <v>35555395</v>
      </c>
      <c r="M273" s="110">
        <f t="shared" si="23"/>
        <v>2.7105801900754043E-05</v>
      </c>
      <c r="N273" s="33" t="s">
        <v>4892</v>
      </c>
      <c r="O273" s="33">
        <f>+'Categorias-9 feb-Depurado'!Y272</f>
        <v>7454.1956246003538</v>
      </c>
      <c r="P273" s="111">
        <f>+'Categorias-9 feb-Depurado'!AC272</f>
        <v>44936</v>
      </c>
      <c r="Q273" s="111">
        <f>+'Categorias-9 feb-Depurado'!AE272</f>
        <v>44996</v>
      </c>
      <c r="R273" s="112" t="str">
        <f>+'Categorias-9 feb-Depurado'!AB272</f>
        <v>Seguros</v>
      </c>
    </row>
    <row r="274" spans="2:18" s="1" customFormat="1" ht="14.5" hidden="1">
      <c r="B274" s="57" t="str">
        <f>+'Categorias-9 feb-Depurado'!B273</f>
        <v>CHUBB SEGUROS COLOMBIA S A</v>
      </c>
      <c r="C274" s="30" t="s">
        <v>4900</v>
      </c>
      <c r="D274" s="31">
        <v>5</v>
      </c>
      <c r="E274" s="30" t="str">
        <f>+'Categorias-9 feb-Depurado'!E273</f>
        <v>860026518-6</v>
      </c>
      <c r="F274" s="30" t="str">
        <f>+'Categorias-9 feb-Depurado'!F273</f>
        <v>CR 7 71 21 TO B P 7</v>
      </c>
      <c r="G274" s="30" t="str">
        <f>+'Categorias-9 feb-Depurado'!G273</f>
        <v>BOGOTA</v>
      </c>
      <c r="H274" s="30" t="str">
        <f>+'Categorias-9 feb-Depurado'!H273</f>
        <v>POL130984</v>
      </c>
      <c r="I274" s="107">
        <f>+'Categorias-9 feb-Depurado'!R273</f>
        <v>40347872</v>
      </c>
      <c r="J274" s="108">
        <f t="shared" si="20"/>
        <v>0</v>
      </c>
      <c r="K274" s="107">
        <f t="shared" si="21"/>
        <v>0</v>
      </c>
      <c r="L274" s="109">
        <f t="shared" si="22"/>
        <v>40347872</v>
      </c>
      <c r="M274" s="110">
        <f t="shared" si="23"/>
        <v>3.0759366491329399E-05</v>
      </c>
      <c r="N274" s="33" t="s">
        <v>4892</v>
      </c>
      <c r="O274" s="33">
        <f>+'Categorias-9 feb-Depurado'!Y273</f>
        <v>8458.9393796450622</v>
      </c>
      <c r="P274" s="111">
        <f>+'Categorias-9 feb-Depurado'!AC273</f>
        <v>44936</v>
      </c>
      <c r="Q274" s="111">
        <f>+'Categorias-9 feb-Depurado'!AE273</f>
        <v>44996</v>
      </c>
      <c r="R274" s="112" t="str">
        <f>+'Categorias-9 feb-Depurado'!AB273</f>
        <v>Seguros</v>
      </c>
    </row>
    <row r="275" spans="2:18" s="1" customFormat="1" ht="14.5" hidden="1">
      <c r="B275" s="57" t="str">
        <f>+'Categorias-9 feb-Depurado'!B274</f>
        <v>CHUBB SEGUROS COLOMBIA S A</v>
      </c>
      <c r="C275" s="30" t="s">
        <v>4900</v>
      </c>
      <c r="D275" s="31">
        <v>5</v>
      </c>
      <c r="E275" s="30" t="str">
        <f>+'Categorias-9 feb-Depurado'!E274</f>
        <v>860026518-6</v>
      </c>
      <c r="F275" s="30" t="str">
        <f>+'Categorias-9 feb-Depurado'!F274</f>
        <v>CR 7 71 21 TO B P 7</v>
      </c>
      <c r="G275" s="30" t="str">
        <f>+'Categorias-9 feb-Depurado'!G274</f>
        <v>BOGOTA</v>
      </c>
      <c r="H275" s="30" t="str">
        <f>+'Categorias-9 feb-Depurado'!H274</f>
        <v>POL131785</v>
      </c>
      <c r="I275" s="107">
        <f>+'Categorias-9 feb-Depurado'!R274</f>
        <v>291740</v>
      </c>
      <c r="J275" s="108">
        <f t="shared" si="20"/>
        <v>0</v>
      </c>
      <c r="K275" s="107">
        <f t="shared" si="21"/>
        <v>0</v>
      </c>
      <c r="L275" s="109">
        <f t="shared" si="22"/>
        <v>291740</v>
      </c>
      <c r="M275" s="110">
        <f t="shared" si="23"/>
        <v>2.2240919125004756E-07</v>
      </c>
      <c r="N275" s="33" t="s">
        <v>4892</v>
      </c>
      <c r="O275" s="33">
        <f>+'Categorias-9 feb-Depurado'!Y274</f>
        <v>61.163348952273125</v>
      </c>
      <c r="P275" s="111">
        <f>+'Categorias-9 feb-Depurado'!AC274</f>
        <v>44939</v>
      </c>
      <c r="Q275" s="111">
        <f>+'Categorias-9 feb-Depurado'!AE274</f>
        <v>44999</v>
      </c>
      <c r="R275" s="112" t="str">
        <f>+'Categorias-9 feb-Depurado'!AB274</f>
        <v>Seguros</v>
      </c>
    </row>
    <row r="276" spans="2:18" s="1" customFormat="1" ht="14.5" hidden="1">
      <c r="B276" s="57" t="str">
        <f>+'Categorias-9 feb-Depurado'!B275</f>
        <v>CHUBB SEGUROS COLOMBIA S A</v>
      </c>
      <c r="C276" s="30" t="s">
        <v>4900</v>
      </c>
      <c r="D276" s="31">
        <v>5</v>
      </c>
      <c r="E276" s="30" t="str">
        <f>+'Categorias-9 feb-Depurado'!E275</f>
        <v>860026518-6</v>
      </c>
      <c r="F276" s="30" t="str">
        <f>+'Categorias-9 feb-Depurado'!F275</f>
        <v>CR 7 71 21 TO B P 7</v>
      </c>
      <c r="G276" s="30" t="str">
        <f>+'Categorias-9 feb-Depurado'!G275</f>
        <v>BOGOTA</v>
      </c>
      <c r="H276" s="30" t="str">
        <f>+'Categorias-9 feb-Depurado'!H275</f>
        <v>POL131673</v>
      </c>
      <c r="I276" s="107">
        <f>+'Categorias-9 feb-Depurado'!R275</f>
        <v>57311</v>
      </c>
      <c r="J276" s="108">
        <f t="shared" si="20"/>
        <v>0</v>
      </c>
      <c r="K276" s="107">
        <f t="shared" si="21"/>
        <v>0</v>
      </c>
      <c r="L276" s="109">
        <f t="shared" si="22"/>
        <v>57311</v>
      </c>
      <c r="M276" s="110">
        <f t="shared" si="23"/>
        <v>4.3691277026569805E-08</v>
      </c>
      <c r="N276" s="33" t="s">
        <v>4892</v>
      </c>
      <c r="O276" s="33">
        <f>+'Categorias-9 feb-Depurado'!Y275</f>
        <v>12.01526253446125</v>
      </c>
      <c r="P276" s="111">
        <f>+'Categorias-9 feb-Depurado'!AC275</f>
        <v>44939</v>
      </c>
      <c r="Q276" s="111">
        <f>+'Categorias-9 feb-Depurado'!AE275</f>
        <v>44999</v>
      </c>
      <c r="R276" s="112" t="str">
        <f>+'Categorias-9 feb-Depurado'!AB275</f>
        <v>Seguros</v>
      </c>
    </row>
    <row r="277" spans="2:18" s="1" customFormat="1" ht="14.5" hidden="1">
      <c r="B277" s="57" t="str">
        <f>+'Categorias-9 feb-Depurado'!B276</f>
        <v>CHUBB SEGUROS COLOMBIA S A</v>
      </c>
      <c r="C277" s="30" t="s">
        <v>4900</v>
      </c>
      <c r="D277" s="31">
        <v>5</v>
      </c>
      <c r="E277" s="30" t="str">
        <f>+'Categorias-9 feb-Depurado'!E276</f>
        <v>860026518-6</v>
      </c>
      <c r="F277" s="30" t="str">
        <f>+'Categorias-9 feb-Depurado'!F276</f>
        <v>CR 7 71 21 TO B P 7</v>
      </c>
      <c r="G277" s="30" t="str">
        <f>+'Categorias-9 feb-Depurado'!G276</f>
        <v>BOGOTA</v>
      </c>
      <c r="H277" s="30" t="str">
        <f>+'Categorias-9 feb-Depurado'!H276</f>
        <v>NC23959</v>
      </c>
      <c r="I277" s="107">
        <f>+'Categorias-9 feb-Depurado'!R276</f>
        <v>-172710</v>
      </c>
      <c r="J277" s="108">
        <f t="shared" si="20"/>
        <v>0</v>
      </c>
      <c r="K277" s="107">
        <f t="shared" si="21"/>
        <v>0</v>
      </c>
      <c r="L277" s="109">
        <f t="shared" si="22"/>
        <v>-172710</v>
      </c>
      <c r="M277" s="110">
        <f t="shared" si="23"/>
        <v>-1.3166618023169848E-07</v>
      </c>
      <c r="N277" s="33" t="s">
        <v>4892</v>
      </c>
      <c r="O277" s="33">
        <f>+'Categorias-9 feb-Depurado'!Y276</f>
        <v>-36.2086858077298</v>
      </c>
      <c r="P277" s="111">
        <f>+'Categorias-9 feb-Depurado'!AC276</f>
        <v>44939</v>
      </c>
      <c r="Q277" s="111">
        <f>+'Categorias-9 feb-Depurado'!AE276</f>
        <v>44999</v>
      </c>
      <c r="R277" s="112" t="str">
        <f>+'Categorias-9 feb-Depurado'!AB276</f>
        <v>Seguros</v>
      </c>
    </row>
    <row r="278" spans="2:18" s="1" customFormat="1" ht="14.5" hidden="1">
      <c r="B278" s="57" t="str">
        <f>+'Categorias-9 feb-Depurado'!B277</f>
        <v>CHUBB SEGUROS COLOMBIA S A</v>
      </c>
      <c r="C278" s="30" t="s">
        <v>4900</v>
      </c>
      <c r="D278" s="31">
        <v>5</v>
      </c>
      <c r="E278" s="30" t="str">
        <f>+'Categorias-9 feb-Depurado'!E277</f>
        <v>860026518-6</v>
      </c>
      <c r="F278" s="30" t="str">
        <f>+'Categorias-9 feb-Depurado'!F277</f>
        <v>CR 7 71 21 TO B P 7</v>
      </c>
      <c r="G278" s="30" t="str">
        <f>+'Categorias-9 feb-Depurado'!G277</f>
        <v>BOGOTA</v>
      </c>
      <c r="H278" s="30" t="str">
        <f>+'Categorias-9 feb-Depurado'!H277</f>
        <v>NC23958</v>
      </c>
      <c r="I278" s="107">
        <f>+'Categorias-9 feb-Depurado'!R277</f>
        <v>-275080</v>
      </c>
      <c r="J278" s="108">
        <f t="shared" si="20"/>
        <v>0</v>
      </c>
      <c r="K278" s="107">
        <f t="shared" si="21"/>
        <v>0</v>
      </c>
      <c r="L278" s="109">
        <f t="shared" si="22"/>
        <v>-275080</v>
      </c>
      <c r="M278" s="110">
        <f t="shared" si="23"/>
        <v>-2.0970837159478673E-07</v>
      </c>
      <c r="N278" s="33" t="s">
        <v>4892</v>
      </c>
      <c r="O278" s="33">
        <f>+'Categorias-9 feb-Depurado'!Y277</f>
        <v>-57.670576642871367</v>
      </c>
      <c r="P278" s="111">
        <f>+'Categorias-9 feb-Depurado'!AC277</f>
        <v>44939</v>
      </c>
      <c r="Q278" s="111">
        <f>+'Categorias-9 feb-Depurado'!AE277</f>
        <v>44999</v>
      </c>
      <c r="R278" s="112" t="str">
        <f>+'Categorias-9 feb-Depurado'!AB277</f>
        <v>Seguros</v>
      </c>
    </row>
    <row r="279" spans="2:18" s="1" customFormat="1" ht="14.5" hidden="1">
      <c r="B279" s="57" t="str">
        <f>+'Categorias-9 feb-Depurado'!B278</f>
        <v>CHUBB SEGUROS COLOMBIA S A</v>
      </c>
      <c r="C279" s="30" t="s">
        <v>4900</v>
      </c>
      <c r="D279" s="31">
        <v>5</v>
      </c>
      <c r="E279" s="30" t="str">
        <f>+'Categorias-9 feb-Depurado'!E278</f>
        <v>860026518-6</v>
      </c>
      <c r="F279" s="30" t="str">
        <f>+'Categorias-9 feb-Depurado'!F278</f>
        <v>CR 7 71 21 TO B P 7</v>
      </c>
      <c r="G279" s="30" t="str">
        <f>+'Categorias-9 feb-Depurado'!G278</f>
        <v>BOGOTA</v>
      </c>
      <c r="H279" s="30" t="str">
        <f>+'Categorias-9 feb-Depurado'!H278</f>
        <v>NC23957</v>
      </c>
      <c r="I279" s="107">
        <f>+'Categorias-9 feb-Depurado'!R278</f>
        <v>-121196</v>
      </c>
      <c r="J279" s="108">
        <f t="shared" si="20"/>
        <v>0</v>
      </c>
      <c r="K279" s="107">
        <f t="shared" si="21"/>
        <v>0</v>
      </c>
      <c r="L279" s="109">
        <f t="shared" si="22"/>
        <v>-121196</v>
      </c>
      <c r="M279" s="110">
        <f t="shared" si="23"/>
        <v>-9.2394270044357183E-08</v>
      </c>
      <c r="N279" s="33" t="s">
        <v>4892</v>
      </c>
      <c r="O279" s="33">
        <f>+'Categorias-9 feb-Depurado'!Y278</f>
        <v>-25.408765474805286</v>
      </c>
      <c r="P279" s="111">
        <f>+'Categorias-9 feb-Depurado'!AC278</f>
        <v>44939</v>
      </c>
      <c r="Q279" s="111">
        <f>+'Categorias-9 feb-Depurado'!AE278</f>
        <v>44999</v>
      </c>
      <c r="R279" s="112" t="str">
        <f>+'Categorias-9 feb-Depurado'!AB278</f>
        <v>Seguros</v>
      </c>
    </row>
    <row r="280" spans="2:18" s="1" customFormat="1" ht="14.5" hidden="1">
      <c r="B280" s="57" t="str">
        <f>+'Categorias-9 feb-Depurado'!B279</f>
        <v>CHUBB SEGUROS COLOMBIA S A</v>
      </c>
      <c r="C280" s="30" t="s">
        <v>4900</v>
      </c>
      <c r="D280" s="31">
        <v>5</v>
      </c>
      <c r="E280" s="30" t="str">
        <f>+'Categorias-9 feb-Depurado'!E279</f>
        <v>860026518-6</v>
      </c>
      <c r="F280" s="30" t="str">
        <f>+'Categorias-9 feb-Depurado'!F279</f>
        <v>CR 7 71 21 TO B P 7</v>
      </c>
      <c r="G280" s="30" t="str">
        <f>+'Categorias-9 feb-Depurado'!G279</f>
        <v>BOGOTA</v>
      </c>
      <c r="H280" s="30" t="str">
        <f>+'Categorias-9 feb-Depurado'!H279</f>
        <v>NC23950</v>
      </c>
      <c r="I280" s="107">
        <f>+'Categorias-9 feb-Depurado'!R279</f>
        <v>-33855</v>
      </c>
      <c r="J280" s="108">
        <f t="shared" si="20"/>
        <v>0</v>
      </c>
      <c r="K280" s="107">
        <f t="shared" si="21"/>
        <v>0</v>
      </c>
      <c r="L280" s="109">
        <f t="shared" si="22"/>
        <v>-33855</v>
      </c>
      <c r="M280" s="110">
        <f t="shared" si="23"/>
        <v>-2.5809498765237404E-08</v>
      </c>
      <c r="N280" s="33" t="s">
        <v>4892</v>
      </c>
      <c r="O280" s="33">
        <f>+'Categorias-9 feb-Depurado'!Y279</f>
        <v>-7.097707475077832</v>
      </c>
      <c r="P280" s="111">
        <f>+'Categorias-9 feb-Depurado'!AC279</f>
        <v>44939</v>
      </c>
      <c r="Q280" s="111">
        <f>+'Categorias-9 feb-Depurado'!AE279</f>
        <v>44999</v>
      </c>
      <c r="R280" s="112" t="str">
        <f>+'Categorias-9 feb-Depurado'!AB279</f>
        <v>Seguros</v>
      </c>
    </row>
    <row r="281" spans="2:18" s="1" customFormat="1" ht="14.5" hidden="1">
      <c r="B281" s="57" t="str">
        <f>+'Categorias-9 feb-Depurado'!B280</f>
        <v>CHUBB SEGUROS COLOMBIA S A</v>
      </c>
      <c r="C281" s="30" t="s">
        <v>4900</v>
      </c>
      <c r="D281" s="31">
        <v>5</v>
      </c>
      <c r="E281" s="30" t="str">
        <f>+'Categorias-9 feb-Depurado'!E280</f>
        <v>860026518-6</v>
      </c>
      <c r="F281" s="30" t="str">
        <f>+'Categorias-9 feb-Depurado'!F280</f>
        <v>CR 7 71 21 TO B P 7</v>
      </c>
      <c r="G281" s="30" t="str">
        <f>+'Categorias-9 feb-Depurado'!G280</f>
        <v>BOGOTA</v>
      </c>
      <c r="H281" s="30" t="str">
        <f>+'Categorias-9 feb-Depurado'!H280</f>
        <v>POL131784</v>
      </c>
      <c r="I281" s="107">
        <f>+'Categorias-9 feb-Depurado'!R280</f>
        <v>1315050</v>
      </c>
      <c r="J281" s="108">
        <f t="shared" si="20"/>
        <v>0</v>
      </c>
      <c r="K281" s="107">
        <f t="shared" si="21"/>
        <v>0</v>
      </c>
      <c r="L281" s="109">
        <f t="shared" si="22"/>
        <v>1315050</v>
      </c>
      <c r="M281" s="110">
        <f t="shared" si="23"/>
        <v>1.0025337867737541E-06</v>
      </c>
      <c r="N281" s="33" t="s">
        <v>4892</v>
      </c>
      <c r="O281" s="33">
        <f>+'Categorias-9 feb-Depurado'!Y280</f>
        <v>275.70049372621776</v>
      </c>
      <c r="P281" s="111">
        <f>+'Categorias-9 feb-Depurado'!AC280</f>
        <v>44939</v>
      </c>
      <c r="Q281" s="111">
        <f>+'Categorias-9 feb-Depurado'!AE280</f>
        <v>44999</v>
      </c>
      <c r="R281" s="112" t="str">
        <f>+'Categorias-9 feb-Depurado'!AB280</f>
        <v>Seguros</v>
      </c>
    </row>
    <row r="282" spans="2:18" s="1" customFormat="1" ht="14.5" hidden="1">
      <c r="B282" s="57" t="str">
        <f>+'Categorias-9 feb-Depurado'!B281</f>
        <v>CHUBB SEGUROS COLOMBIA S A</v>
      </c>
      <c r="C282" s="30" t="s">
        <v>4900</v>
      </c>
      <c r="D282" s="31">
        <v>5</v>
      </c>
      <c r="E282" s="30" t="str">
        <f>+'Categorias-9 feb-Depurado'!E281</f>
        <v>860026518-6</v>
      </c>
      <c r="F282" s="30" t="str">
        <f>+'Categorias-9 feb-Depurado'!F281</f>
        <v>CR 7 71 21 TO B P 7</v>
      </c>
      <c r="G282" s="30" t="str">
        <f>+'Categorias-9 feb-Depurado'!G281</f>
        <v>BOGOTA</v>
      </c>
      <c r="H282" s="30" t="str">
        <f>+'Categorias-9 feb-Depurado'!H281</f>
        <v>NC23965</v>
      </c>
      <c r="I282" s="107">
        <f>+'Categorias-9 feb-Depurado'!R281</f>
        <v>-85691</v>
      </c>
      <c r="J282" s="108">
        <f t="shared" si="20"/>
        <v>0</v>
      </c>
      <c r="K282" s="107">
        <f t="shared" si="21"/>
        <v>0</v>
      </c>
      <c r="L282" s="109">
        <f t="shared" si="22"/>
        <v>-85691</v>
      </c>
      <c r="M282" s="110">
        <f t="shared" si="23"/>
        <v>-6.532688697952912E-08</v>
      </c>
      <c r="N282" s="33" t="s">
        <v>4892</v>
      </c>
      <c r="O282" s="33">
        <f>+'Categorias-9 feb-Depurado'!Y281</f>
        <v>-17.965135171965574</v>
      </c>
      <c r="P282" s="111">
        <f>+'Categorias-9 feb-Depurado'!AC281</f>
        <v>44939</v>
      </c>
      <c r="Q282" s="111">
        <f>+'Categorias-9 feb-Depurado'!AE281</f>
        <v>44999</v>
      </c>
      <c r="R282" s="112" t="str">
        <f>+'Categorias-9 feb-Depurado'!AB281</f>
        <v>Seguros</v>
      </c>
    </row>
    <row r="283" spans="2:18" s="1" customFormat="1" ht="14.5" hidden="1">
      <c r="B283" s="57" t="str">
        <f>+'Categorias-9 feb-Depurado'!B282</f>
        <v>CHUBB SEGUROS COLOMBIA S A</v>
      </c>
      <c r="C283" s="30" t="s">
        <v>4900</v>
      </c>
      <c r="D283" s="31">
        <v>5</v>
      </c>
      <c r="E283" s="30" t="str">
        <f>+'Categorias-9 feb-Depurado'!E282</f>
        <v>860026518-6</v>
      </c>
      <c r="F283" s="30" t="str">
        <f>+'Categorias-9 feb-Depurado'!F282</f>
        <v>CR 7 71 21 TO B P 7</v>
      </c>
      <c r="G283" s="30" t="str">
        <f>+'Categorias-9 feb-Depurado'!G282</f>
        <v>BOGOTA</v>
      </c>
      <c r="H283" s="30" t="str">
        <f>+'Categorias-9 feb-Depurado'!H282</f>
        <v>NC23961</v>
      </c>
      <c r="I283" s="107">
        <f>+'Categorias-9 feb-Depurado'!R282</f>
        <v>-126845</v>
      </c>
      <c r="J283" s="108">
        <f t="shared" si="20"/>
        <v>0</v>
      </c>
      <c r="K283" s="107">
        <f t="shared" si="21"/>
        <v>0</v>
      </c>
      <c r="L283" s="109">
        <f t="shared" si="22"/>
        <v>-126845</v>
      </c>
      <c r="M283" s="110">
        <f t="shared" si="23"/>
        <v>-9.6700808473683011E-08</v>
      </c>
      <c r="N283" s="33" t="s">
        <v>4892</v>
      </c>
      <c r="O283" s="33">
        <f>+'Categorias-9 feb-Depurado'!Y282</f>
        <v>-26.593079446942774</v>
      </c>
      <c r="P283" s="111">
        <f>+'Categorias-9 feb-Depurado'!AC282</f>
        <v>44939</v>
      </c>
      <c r="Q283" s="111">
        <f>+'Categorias-9 feb-Depurado'!AE282</f>
        <v>44999</v>
      </c>
      <c r="R283" s="112" t="str">
        <f>+'Categorias-9 feb-Depurado'!AB282</f>
        <v>Seguros</v>
      </c>
    </row>
    <row r="284" spans="2:18" s="1" customFormat="1" ht="14.5" hidden="1">
      <c r="B284" s="57" t="str">
        <f>+'Categorias-9 feb-Depurado'!B283</f>
        <v>CHUBB SEGUROS COLOMBIA S A</v>
      </c>
      <c r="C284" s="30" t="s">
        <v>4900</v>
      </c>
      <c r="D284" s="31">
        <v>5</v>
      </c>
      <c r="E284" s="30" t="str">
        <f>+'Categorias-9 feb-Depurado'!E283</f>
        <v>860026518-6</v>
      </c>
      <c r="F284" s="30" t="str">
        <f>+'Categorias-9 feb-Depurado'!F283</f>
        <v>CR 7 71 21 TO B P 7</v>
      </c>
      <c r="G284" s="30" t="str">
        <f>+'Categorias-9 feb-Depurado'!G283</f>
        <v>BOGOTA</v>
      </c>
      <c r="H284" s="30" t="str">
        <f>+'Categorias-9 feb-Depurado'!H283</f>
        <v>NC23960</v>
      </c>
      <c r="I284" s="107">
        <f>+'Categorias-9 feb-Depurado'!R283</f>
        <v>-619219</v>
      </c>
      <c r="J284" s="108">
        <f t="shared" si="20"/>
        <v>0</v>
      </c>
      <c r="K284" s="107">
        <f t="shared" si="21"/>
        <v>0</v>
      </c>
      <c r="L284" s="109">
        <f t="shared" si="22"/>
        <v>-619219</v>
      </c>
      <c r="M284" s="110">
        <f t="shared" si="23"/>
        <v>-4.7206415642922875E-07</v>
      </c>
      <c r="N284" s="33" t="s">
        <v>4892</v>
      </c>
      <c r="O284" s="33">
        <f>+'Categorias-9 feb-Depurado'!Y283</f>
        <v>-129.81938635386857</v>
      </c>
      <c r="P284" s="111">
        <f>+'Categorias-9 feb-Depurado'!AC283</f>
        <v>44939</v>
      </c>
      <c r="Q284" s="111">
        <f>+'Categorias-9 feb-Depurado'!AE283</f>
        <v>44999</v>
      </c>
      <c r="R284" s="112" t="str">
        <f>+'Categorias-9 feb-Depurado'!AB283</f>
        <v>Seguros</v>
      </c>
    </row>
    <row r="285" spans="2:18" s="1" customFormat="1" ht="14.5" hidden="1">
      <c r="B285" s="57" t="str">
        <f>+'Categorias-9 feb-Depurado'!B284</f>
        <v>CHUBB SEGUROS COLOMBIA S A</v>
      </c>
      <c r="C285" s="30" t="s">
        <v>4900</v>
      </c>
      <c r="D285" s="31">
        <v>5</v>
      </c>
      <c r="E285" s="30" t="str">
        <f>+'Categorias-9 feb-Depurado'!E284</f>
        <v>860026518-6</v>
      </c>
      <c r="F285" s="30" t="str">
        <f>+'Categorias-9 feb-Depurado'!F284</f>
        <v>CR 7 71 21 TO B P 7</v>
      </c>
      <c r="G285" s="30" t="str">
        <f>+'Categorias-9 feb-Depurado'!G284</f>
        <v>BOGOTA</v>
      </c>
      <c r="H285" s="30" t="str">
        <f>+'Categorias-9 feb-Depurado'!H284</f>
        <v>NC23964</v>
      </c>
      <c r="I285" s="107">
        <f>+'Categorias-9 feb-Depurado'!R284</f>
        <v>-114615</v>
      </c>
      <c r="J285" s="108">
        <f t="shared" si="20"/>
        <v>0</v>
      </c>
      <c r="K285" s="107">
        <f t="shared" si="21"/>
        <v>0</v>
      </c>
      <c r="L285" s="109">
        <f t="shared" si="22"/>
        <v>-114615</v>
      </c>
      <c r="M285" s="110">
        <f t="shared" si="23"/>
        <v>-8.7377217574292873E-08</v>
      </c>
      <c r="N285" s="33" t="s">
        <v>4892</v>
      </c>
      <c r="O285" s="33">
        <f>+'Categorias-9 feb-Depurado'!Y284</f>
        <v>-24.029057517531996</v>
      </c>
      <c r="P285" s="111">
        <f>+'Categorias-9 feb-Depurado'!AC284</f>
        <v>44939</v>
      </c>
      <c r="Q285" s="111">
        <f>+'Categorias-9 feb-Depurado'!AE284</f>
        <v>44999</v>
      </c>
      <c r="R285" s="112" t="str">
        <f>+'Categorias-9 feb-Depurado'!AB284</f>
        <v>Seguros</v>
      </c>
    </row>
    <row r="286" spans="2:18" s="1" customFormat="1" ht="14.5" hidden="1">
      <c r="B286" s="57" t="str">
        <f>+'Categorias-9 feb-Depurado'!B285</f>
        <v>CHUBB SEGUROS COLOMBIA S A</v>
      </c>
      <c r="C286" s="30" t="s">
        <v>4900</v>
      </c>
      <c r="D286" s="31">
        <v>5</v>
      </c>
      <c r="E286" s="30" t="str">
        <f>+'Categorias-9 feb-Depurado'!E285</f>
        <v>860026518-6</v>
      </c>
      <c r="F286" s="30" t="str">
        <f>+'Categorias-9 feb-Depurado'!F285</f>
        <v>CR 7 71 21 TO B P 7</v>
      </c>
      <c r="G286" s="30" t="str">
        <f>+'Categorias-9 feb-Depurado'!G285</f>
        <v>BOGOTA</v>
      </c>
      <c r="H286" s="30" t="str">
        <f>+'Categorias-9 feb-Depurado'!H285</f>
        <v>POL132104</v>
      </c>
      <c r="I286" s="107">
        <f>+'Categorias-9 feb-Depurado'!R285</f>
        <v>85961</v>
      </c>
      <c r="J286" s="108">
        <f t="shared" si="20"/>
        <v>0</v>
      </c>
      <c r="K286" s="107">
        <f t="shared" si="21"/>
        <v>0</v>
      </c>
      <c r="L286" s="109">
        <f t="shared" si="22"/>
        <v>85961</v>
      </c>
      <c r="M286" s="110">
        <f t="shared" si="23"/>
        <v>6.5532722592189406E-08</v>
      </c>
      <c r="N286" s="33" t="s">
        <v>4892</v>
      </c>
      <c r="O286" s="33">
        <f>+'Categorias-9 feb-Depurado'!Y285</f>
        <v>18.021740725599336</v>
      </c>
      <c r="P286" s="111">
        <f>+'Categorias-9 feb-Depurado'!AC285</f>
        <v>44943</v>
      </c>
      <c r="Q286" s="111">
        <f>+'Categorias-9 feb-Depurado'!AE285</f>
        <v>45003</v>
      </c>
      <c r="R286" s="112" t="str">
        <f>+'Categorias-9 feb-Depurado'!AB285</f>
        <v>Seguros</v>
      </c>
    </row>
    <row r="287" spans="2:18" s="1" customFormat="1" ht="14.5" hidden="1">
      <c r="B287" s="57" t="str">
        <f>+'Categorias-9 feb-Depurado'!B286</f>
        <v>CHUBB SEGUROS COLOMBIA S A</v>
      </c>
      <c r="C287" s="30" t="s">
        <v>4900</v>
      </c>
      <c r="D287" s="31">
        <v>5</v>
      </c>
      <c r="E287" s="30" t="str">
        <f>+'Categorias-9 feb-Depurado'!E286</f>
        <v>860026518-6</v>
      </c>
      <c r="F287" s="30" t="str">
        <f>+'Categorias-9 feb-Depurado'!F286</f>
        <v>CR 7 71 21 TO B P 7</v>
      </c>
      <c r="G287" s="30" t="str">
        <f>+'Categorias-9 feb-Depurado'!G286</f>
        <v>BOGOTA</v>
      </c>
      <c r="H287" s="30" t="str">
        <f>+'Categorias-9 feb-Depurado'!H286</f>
        <v>NC23999</v>
      </c>
      <c r="I287" s="107">
        <f>+'Categorias-9 feb-Depurado'!R286</f>
        <v>-85961</v>
      </c>
      <c r="J287" s="108">
        <f t="shared" si="20"/>
        <v>0</v>
      </c>
      <c r="K287" s="107">
        <f t="shared" si="21"/>
        <v>0</v>
      </c>
      <c r="L287" s="109">
        <f t="shared" si="22"/>
        <v>-85961</v>
      </c>
      <c r="M287" s="110">
        <f t="shared" si="23"/>
        <v>-6.5532722592189406E-08</v>
      </c>
      <c r="N287" s="33" t="s">
        <v>4892</v>
      </c>
      <c r="O287" s="33">
        <f>+'Categorias-9 feb-Depurado'!Y286</f>
        <v>-18.021740725599336</v>
      </c>
      <c r="P287" s="111">
        <f>+'Categorias-9 feb-Depurado'!AC286</f>
        <v>44943</v>
      </c>
      <c r="Q287" s="111">
        <f>+'Categorias-9 feb-Depurado'!AE286</f>
        <v>45003</v>
      </c>
      <c r="R287" s="112" t="str">
        <f>+'Categorias-9 feb-Depurado'!AB286</f>
        <v>Seguros</v>
      </c>
    </row>
    <row r="288" spans="2:18" s="1" customFormat="1" ht="14.5" hidden="1">
      <c r="B288" s="57" t="str">
        <f>+'Categorias-9 feb-Depurado'!B287</f>
        <v>CHUBB SEGUROS COLOMBIA S A</v>
      </c>
      <c r="C288" s="30" t="s">
        <v>4900</v>
      </c>
      <c r="D288" s="31">
        <v>5</v>
      </c>
      <c r="E288" s="30" t="str">
        <f>+'Categorias-9 feb-Depurado'!E287</f>
        <v>860026518-6</v>
      </c>
      <c r="F288" s="30" t="str">
        <f>+'Categorias-9 feb-Depurado'!F287</f>
        <v>CR 7 71 21 TO B P 7</v>
      </c>
      <c r="G288" s="30" t="str">
        <f>+'Categorias-9 feb-Depurado'!G287</f>
        <v>BOGOTA</v>
      </c>
      <c r="H288" s="30" t="str">
        <f>+'Categorias-9 feb-Depurado'!H287</f>
        <v>NC24131</v>
      </c>
      <c r="I288" s="107">
        <f>+'Categorias-9 feb-Depurado'!R287</f>
        <v>-56176666</v>
      </c>
      <c r="J288" s="108">
        <f t="shared" si="20"/>
        <v>0</v>
      </c>
      <c r="K288" s="107">
        <f t="shared" si="21"/>
        <v>0</v>
      </c>
      <c r="L288" s="109">
        <f t="shared" si="22"/>
        <v>-56176666</v>
      </c>
      <c r="M288" s="110">
        <f t="shared" si="23"/>
        <v>-4.2826512827120192E-05</v>
      </c>
      <c r="N288" s="33" t="s">
        <v>4892</v>
      </c>
      <c r="O288" s="33">
        <f>+'Categorias-9 feb-Depurado'!Y287</f>
        <v>-11777.449186033104</v>
      </c>
      <c r="P288" s="111">
        <f>+'Categorias-9 feb-Depurado'!AC287</f>
        <v>44945</v>
      </c>
      <c r="Q288" s="111">
        <f>+'Categorias-9 feb-Depurado'!AE287</f>
        <v>45005</v>
      </c>
      <c r="R288" s="112" t="str">
        <f>+'Categorias-9 feb-Depurado'!AB287</f>
        <v>Seguros</v>
      </c>
    </row>
    <row r="289" spans="2:18" s="1" customFormat="1" ht="14.5" hidden="1">
      <c r="B289" s="57" t="str">
        <f>+'Categorias-9 feb-Depurado'!B288</f>
        <v>CHUBB SEGUROS COLOMBIA S A</v>
      </c>
      <c r="C289" s="30" t="s">
        <v>4900</v>
      </c>
      <c r="D289" s="31">
        <v>5</v>
      </c>
      <c r="E289" s="30" t="str">
        <f>+'Categorias-9 feb-Depurado'!E288</f>
        <v>860026518-6</v>
      </c>
      <c r="F289" s="30" t="str">
        <f>+'Categorias-9 feb-Depurado'!F288</f>
        <v>CR 7 71 21 TO B P 7</v>
      </c>
      <c r="G289" s="30" t="str">
        <f>+'Categorias-9 feb-Depurado'!G288</f>
        <v>BOGOTA</v>
      </c>
      <c r="H289" s="30" t="str">
        <f>+'Categorias-9 feb-Depurado'!H288</f>
        <v>NC24123</v>
      </c>
      <c r="I289" s="107">
        <f>+'Categorias-9 feb-Depurado'!R288</f>
        <v>-21636570</v>
      </c>
      <c r="J289" s="108">
        <f t="shared" si="20"/>
        <v>0</v>
      </c>
      <c r="K289" s="107">
        <f t="shared" si="21"/>
        <v>0</v>
      </c>
      <c r="L289" s="109">
        <f t="shared" si="22"/>
        <v>-21636570</v>
      </c>
      <c r="M289" s="110">
        <f t="shared" si="23"/>
        <v>-1.6494728303026809E-05</v>
      </c>
      <c r="N289" s="33" t="s">
        <v>4892</v>
      </c>
      <c r="O289" s="33">
        <f>+'Categorias-9 feb-Depurado'!Y288</f>
        <v>-4536.1111984653598</v>
      </c>
      <c r="P289" s="111">
        <f>+'Categorias-9 feb-Depurado'!AC288</f>
        <v>44945</v>
      </c>
      <c r="Q289" s="111">
        <f>+'Categorias-9 feb-Depurado'!AE288</f>
        <v>45005</v>
      </c>
      <c r="R289" s="112" t="str">
        <f>+'Categorias-9 feb-Depurado'!AB288</f>
        <v>Seguros</v>
      </c>
    </row>
    <row r="290" spans="2:18" s="1" customFormat="1" ht="14.5" hidden="1">
      <c r="B290" s="57" t="str">
        <f>+'Categorias-9 feb-Depurado'!B289</f>
        <v>CHUBB SEGUROS COLOMBIA S A</v>
      </c>
      <c r="C290" s="30" t="s">
        <v>4900</v>
      </c>
      <c r="D290" s="31">
        <v>5</v>
      </c>
      <c r="E290" s="30" t="str">
        <f>+'Categorias-9 feb-Depurado'!E289</f>
        <v>860026518-6</v>
      </c>
      <c r="F290" s="30" t="str">
        <f>+'Categorias-9 feb-Depurado'!F289</f>
        <v>CR 7 71 21 TO B P 7</v>
      </c>
      <c r="G290" s="30" t="str">
        <f>+'Categorias-9 feb-Depurado'!G289</f>
        <v>BOGOTA</v>
      </c>
      <c r="H290" s="30" t="str">
        <f>+'Categorias-9 feb-Depurado'!H289</f>
        <v>NC24127</v>
      </c>
      <c r="I290" s="107">
        <f>+'Categorias-9 feb-Depurado'!R289</f>
        <v>-6117850</v>
      </c>
      <c r="J290" s="108">
        <f t="shared" si="20"/>
        <v>0</v>
      </c>
      <c r="K290" s="107">
        <f t="shared" si="21"/>
        <v>0</v>
      </c>
      <c r="L290" s="109">
        <f t="shared" si="22"/>
        <v>-6117850</v>
      </c>
      <c r="M290" s="110">
        <f t="shared" si="23"/>
        <v>-4.6639681589398216E-06</v>
      </c>
      <c r="N290" s="33" t="s">
        <v>4892</v>
      </c>
      <c r="O290" s="33">
        <f>+'Categorias-9 feb-Depurado'!Y289</f>
        <v>-1282.608467771523</v>
      </c>
      <c r="P290" s="111">
        <f>+'Categorias-9 feb-Depurado'!AC289</f>
        <v>44945</v>
      </c>
      <c r="Q290" s="111">
        <f>+'Categorias-9 feb-Depurado'!AE289</f>
        <v>45005</v>
      </c>
      <c r="R290" s="112" t="str">
        <f>+'Categorias-9 feb-Depurado'!AB289</f>
        <v>Seguros</v>
      </c>
    </row>
    <row r="291" spans="2:18" s="1" customFormat="1" ht="14.5" hidden="1">
      <c r="B291" s="57" t="str">
        <f>+'Categorias-9 feb-Depurado'!B290</f>
        <v>CHUBB SEGUROS COLOMBIA S A</v>
      </c>
      <c r="C291" s="30" t="s">
        <v>4900</v>
      </c>
      <c r="D291" s="31">
        <v>5</v>
      </c>
      <c r="E291" s="30" t="str">
        <f>+'Categorias-9 feb-Depurado'!E290</f>
        <v>860026518-6</v>
      </c>
      <c r="F291" s="30" t="str">
        <f>+'Categorias-9 feb-Depurado'!F290</f>
        <v>CR 7 71 21 TO B P 7</v>
      </c>
      <c r="G291" s="30" t="str">
        <f>+'Categorias-9 feb-Depurado'!G290</f>
        <v>BOGOTA</v>
      </c>
      <c r="H291" s="30" t="str">
        <f>+'Categorias-9 feb-Depurado'!H290</f>
        <v>NC24118</v>
      </c>
      <c r="I291" s="107">
        <f>+'Categorias-9 feb-Depurado'!R290</f>
        <v>-32689079</v>
      </c>
      <c r="J291" s="108">
        <f t="shared" si="20"/>
        <v>0</v>
      </c>
      <c r="K291" s="107">
        <f t="shared" si="21"/>
        <v>0</v>
      </c>
      <c r="L291" s="109">
        <f t="shared" si="22"/>
        <v>-32689079</v>
      </c>
      <c r="M291" s="110">
        <f t="shared" si="23"/>
        <v>-2.4920654086168896E-05</v>
      </c>
      <c r="N291" s="33" t="s">
        <v>4892</v>
      </c>
      <c r="O291" s="33">
        <f>+'Categorias-9 feb-Depurado'!Y290</f>
        <v>-6853.2719058251305</v>
      </c>
      <c r="P291" s="111">
        <f>+'Categorias-9 feb-Depurado'!AC290</f>
        <v>44945</v>
      </c>
      <c r="Q291" s="111">
        <f>+'Categorias-9 feb-Depurado'!AE290</f>
        <v>45005</v>
      </c>
      <c r="R291" s="112" t="str">
        <f>+'Categorias-9 feb-Depurado'!AB290</f>
        <v>Seguros</v>
      </c>
    </row>
    <row r="292" spans="2:18" s="1" customFormat="1" ht="14.5" hidden="1">
      <c r="B292" s="57" t="str">
        <f>+'Categorias-9 feb-Depurado'!B291</f>
        <v>CHUBB SEGUROS COLOMBIA S A</v>
      </c>
      <c r="C292" s="30" t="s">
        <v>4900</v>
      </c>
      <c r="D292" s="31">
        <v>5</v>
      </c>
      <c r="E292" s="30" t="str">
        <f>+'Categorias-9 feb-Depurado'!E291</f>
        <v>860026518-6</v>
      </c>
      <c r="F292" s="30" t="str">
        <f>+'Categorias-9 feb-Depurado'!F291</f>
        <v>CR 7 71 21 TO B P 7</v>
      </c>
      <c r="G292" s="30" t="str">
        <f>+'Categorias-9 feb-Depurado'!G291</f>
        <v>BOGOTA</v>
      </c>
      <c r="H292" s="30" t="str">
        <f>+'Categorias-9 feb-Depurado'!H291</f>
        <v>NC24116</v>
      </c>
      <c r="I292" s="107">
        <f>+'Categorias-9 feb-Depurado'!R291</f>
        <v>-15765294</v>
      </c>
      <c r="J292" s="108">
        <f t="shared" si="20"/>
        <v>0</v>
      </c>
      <c r="K292" s="107">
        <f t="shared" si="21"/>
        <v>0</v>
      </c>
      <c r="L292" s="109">
        <f t="shared" si="22"/>
        <v>-15765294</v>
      </c>
      <c r="M292" s="110">
        <f t="shared" si="23"/>
        <v>-1.2018736849109575E-05</v>
      </c>
      <c r="N292" s="33" t="s">
        <v>4892</v>
      </c>
      <c r="O292" s="33">
        <f>+'Categorias-9 feb-Depurado'!Y291</f>
        <v>-3305.1970187741749</v>
      </c>
      <c r="P292" s="111">
        <f>+'Categorias-9 feb-Depurado'!AC291</f>
        <v>44945</v>
      </c>
      <c r="Q292" s="111">
        <f>+'Categorias-9 feb-Depurado'!AE291</f>
        <v>45005</v>
      </c>
      <c r="R292" s="112" t="str">
        <f>+'Categorias-9 feb-Depurado'!AB291</f>
        <v>Seguros</v>
      </c>
    </row>
    <row r="293" spans="2:18" s="1" customFormat="1" ht="14.5" hidden="1">
      <c r="B293" s="57" t="str">
        <f>+'Categorias-9 feb-Depurado'!B292</f>
        <v>CHUBB SEGUROS COLOMBIA S A</v>
      </c>
      <c r="C293" s="30" t="s">
        <v>4900</v>
      </c>
      <c r="D293" s="31">
        <v>5</v>
      </c>
      <c r="E293" s="30" t="str">
        <f>+'Categorias-9 feb-Depurado'!E292</f>
        <v>860026518-6</v>
      </c>
      <c r="F293" s="30" t="str">
        <f>+'Categorias-9 feb-Depurado'!F292</f>
        <v>CR 7 71 21 TO B P 7</v>
      </c>
      <c r="G293" s="30" t="str">
        <f>+'Categorias-9 feb-Depurado'!G292</f>
        <v>BOGOTA</v>
      </c>
      <c r="H293" s="30" t="str">
        <f>+'Categorias-9 feb-Depurado'!H292</f>
        <v>NC24134</v>
      </c>
      <c r="I293" s="107">
        <f>+'Categorias-9 feb-Depurado'!R292</f>
        <v>-45035550</v>
      </c>
      <c r="J293" s="108">
        <f t="shared" si="20"/>
        <v>0</v>
      </c>
      <c r="K293" s="107">
        <f t="shared" si="21"/>
        <v>0</v>
      </c>
      <c r="L293" s="109">
        <f t="shared" si="22"/>
        <v>-45035550</v>
      </c>
      <c r="M293" s="110">
        <f t="shared" si="23"/>
        <v>-3.4333037132381844E-05</v>
      </c>
      <c r="N293" s="33" t="s">
        <v>4892</v>
      </c>
      <c r="O293" s="33">
        <f>+'Categorias-9 feb-Depurado'!Y292</f>
        <v>-9441.7120035221233</v>
      </c>
      <c r="P293" s="111">
        <f>+'Categorias-9 feb-Depurado'!AC292</f>
        <v>44945</v>
      </c>
      <c r="Q293" s="111">
        <f>+'Categorias-9 feb-Depurado'!AE292</f>
        <v>45005</v>
      </c>
      <c r="R293" s="112" t="str">
        <f>+'Categorias-9 feb-Depurado'!AB292</f>
        <v>Seguros</v>
      </c>
    </row>
    <row r="294" spans="2:18" s="1" customFormat="1" ht="14.5" hidden="1">
      <c r="B294" s="57" t="str">
        <f>+'Categorias-9 feb-Depurado'!B293</f>
        <v>CHUBB SEGUROS COLOMBIA S A</v>
      </c>
      <c r="C294" s="30" t="s">
        <v>4900</v>
      </c>
      <c r="D294" s="31">
        <v>5</v>
      </c>
      <c r="E294" s="30" t="str">
        <f>+'Categorias-9 feb-Depurado'!E293</f>
        <v>860026518-6</v>
      </c>
      <c r="F294" s="30" t="str">
        <f>+'Categorias-9 feb-Depurado'!F293</f>
        <v>CR 7 71 21 TO B P 7</v>
      </c>
      <c r="G294" s="30" t="str">
        <f>+'Categorias-9 feb-Depurado'!G293</f>
        <v>BOGOTA</v>
      </c>
      <c r="H294" s="30" t="str">
        <f>+'Categorias-9 feb-Depurado'!H293</f>
        <v>NC24136</v>
      </c>
      <c r="I294" s="107">
        <f>+'Categorias-9 feb-Depurado'!R293</f>
        <v>-93446069</v>
      </c>
      <c r="J294" s="108">
        <f t="shared" si="20"/>
        <v>0</v>
      </c>
      <c r="K294" s="107">
        <f t="shared" si="21"/>
        <v>0</v>
      </c>
      <c r="L294" s="109">
        <f t="shared" si="22"/>
        <v>-93446069</v>
      </c>
      <c r="M294" s="110">
        <f t="shared" si="23"/>
        <v>-7.1238995790039563E-05</v>
      </c>
      <c r="N294" s="33" t="s">
        <v>4892</v>
      </c>
      <c r="O294" s="33">
        <f>+'Categorias-9 feb-Depurado'!Y293</f>
        <v>-19590.986928310114</v>
      </c>
      <c r="P294" s="111">
        <f>+'Categorias-9 feb-Depurado'!AC293</f>
        <v>44945</v>
      </c>
      <c r="Q294" s="111">
        <f>+'Categorias-9 feb-Depurado'!AE293</f>
        <v>45005</v>
      </c>
      <c r="R294" s="112" t="str">
        <f>+'Categorias-9 feb-Depurado'!AB293</f>
        <v>Seguros</v>
      </c>
    </row>
    <row r="295" spans="2:18" s="1" customFormat="1" ht="14.5" hidden="1">
      <c r="B295" s="57" t="str">
        <f>+'Categorias-9 feb-Depurado'!B294</f>
        <v>CHUBB SEGUROS COLOMBIA S A</v>
      </c>
      <c r="C295" s="30" t="s">
        <v>4900</v>
      </c>
      <c r="D295" s="31">
        <v>5</v>
      </c>
      <c r="E295" s="30" t="str">
        <f>+'Categorias-9 feb-Depurado'!E294</f>
        <v>860026518-6</v>
      </c>
      <c r="F295" s="30" t="str">
        <f>+'Categorias-9 feb-Depurado'!F294</f>
        <v>CR 7 71 21 TO B P 7</v>
      </c>
      <c r="G295" s="30" t="str">
        <f>+'Categorias-9 feb-Depurado'!G294</f>
        <v>BOGOTA</v>
      </c>
      <c r="H295" s="30" t="str">
        <f>+'Categorias-9 feb-Depurado'!H294</f>
        <v>NC24132</v>
      </c>
      <c r="I295" s="107">
        <f>+'Categorias-9 feb-Depurado'!R294</f>
        <v>-30197024</v>
      </c>
      <c r="J295" s="108">
        <f t="shared" si="20"/>
        <v>0</v>
      </c>
      <c r="K295" s="107">
        <f t="shared" si="21"/>
        <v>0</v>
      </c>
      <c r="L295" s="109">
        <f t="shared" si="22"/>
        <v>-30197024</v>
      </c>
      <c r="M295" s="110">
        <f t="shared" si="23"/>
        <v>-2.3020825687249868E-05</v>
      </c>
      <c r="N295" s="33" t="s">
        <v>4892</v>
      </c>
      <c r="O295" s="33">
        <f>+'Categorias-9 feb-Depurado'!Y294</f>
        <v>-6330.8120800444458</v>
      </c>
      <c r="P295" s="111">
        <f>+'Categorias-9 feb-Depurado'!AC294</f>
        <v>44945</v>
      </c>
      <c r="Q295" s="111">
        <f>+'Categorias-9 feb-Depurado'!AE294</f>
        <v>45005</v>
      </c>
      <c r="R295" s="112" t="str">
        <f>+'Categorias-9 feb-Depurado'!AB294</f>
        <v>Seguros</v>
      </c>
    </row>
    <row r="296" spans="2:18" s="1" customFormat="1" ht="14.5" hidden="1">
      <c r="B296" s="57" t="str">
        <f>+'Categorias-9 feb-Depurado'!B295</f>
        <v>CHUBB SEGUROS COLOMBIA S A</v>
      </c>
      <c r="C296" s="30" t="s">
        <v>4900</v>
      </c>
      <c r="D296" s="31">
        <v>5</v>
      </c>
      <c r="E296" s="30" t="str">
        <f>+'Categorias-9 feb-Depurado'!E295</f>
        <v>860026518-6</v>
      </c>
      <c r="F296" s="30" t="str">
        <f>+'Categorias-9 feb-Depurado'!F295</f>
        <v>CR 7 71 21 TO B P 7</v>
      </c>
      <c r="G296" s="30" t="str">
        <f>+'Categorias-9 feb-Depurado'!G295</f>
        <v>BOGOTA</v>
      </c>
      <c r="H296" s="30" t="str">
        <f>+'Categorias-9 feb-Depurado'!H295</f>
        <v>NC24147</v>
      </c>
      <c r="I296" s="107">
        <f>+'Categorias-9 feb-Depurado'!R295</f>
        <v>-60311795</v>
      </c>
      <c r="J296" s="108">
        <f t="shared" si="20"/>
        <v>0</v>
      </c>
      <c r="K296" s="107">
        <f t="shared" si="21"/>
        <v>0</v>
      </c>
      <c r="L296" s="109">
        <f t="shared" si="22"/>
        <v>-60311795</v>
      </c>
      <c r="M296" s="110">
        <f t="shared" si="23"/>
        <v>-4.5978945460988077E-05</v>
      </c>
      <c r="N296" s="33" t="s">
        <v>4892</v>
      </c>
      <c r="O296" s="33">
        <f>+'Categorias-9 feb-Depurado'!Y295</f>
        <v>-12644.379802299862</v>
      </c>
      <c r="P296" s="111">
        <f>+'Categorias-9 feb-Depurado'!AC295</f>
        <v>44945</v>
      </c>
      <c r="Q296" s="111">
        <f>+'Categorias-9 feb-Depurado'!AE295</f>
        <v>45005</v>
      </c>
      <c r="R296" s="112" t="str">
        <f>+'Categorias-9 feb-Depurado'!AB295</f>
        <v>Seguros</v>
      </c>
    </row>
    <row r="297" spans="2:18" s="1" customFormat="1" ht="14.5" hidden="1">
      <c r="B297" s="57" t="str">
        <f>+'Categorias-9 feb-Depurado'!B296</f>
        <v>CHUBB SEGUROS COLOMBIA S A</v>
      </c>
      <c r="C297" s="30" t="s">
        <v>4900</v>
      </c>
      <c r="D297" s="31">
        <v>5</v>
      </c>
      <c r="E297" s="30" t="str">
        <f>+'Categorias-9 feb-Depurado'!E296</f>
        <v>860026518-6</v>
      </c>
      <c r="F297" s="30" t="str">
        <f>+'Categorias-9 feb-Depurado'!F296</f>
        <v>CR 7 71 21 TO B P 7</v>
      </c>
      <c r="G297" s="30" t="str">
        <f>+'Categorias-9 feb-Depurado'!G296</f>
        <v>BOGOTA</v>
      </c>
      <c r="H297" s="30" t="str">
        <f>+'Categorias-9 feb-Depurado'!H296</f>
        <v>NC24146</v>
      </c>
      <c r="I297" s="107">
        <f>+'Categorias-9 feb-Depurado'!R296</f>
        <v>-195779101</v>
      </c>
      <c r="J297" s="108">
        <f t="shared" si="20"/>
        <v>0</v>
      </c>
      <c r="K297" s="107">
        <f t="shared" si="21"/>
        <v>0</v>
      </c>
      <c r="L297" s="109">
        <f t="shared" si="22"/>
        <v>-195779101</v>
      </c>
      <c r="M297" s="110">
        <f t="shared" si="23"/>
        <v>-0.00014925300444598402</v>
      </c>
      <c r="N297" s="33" t="s">
        <v>4892</v>
      </c>
      <c r="O297" s="33">
        <f>+'Categorias-9 feb-Depurado'!Y296</f>
        <v>-41045.127414908224</v>
      </c>
      <c r="P297" s="111">
        <f>+'Categorias-9 feb-Depurado'!AC296</f>
        <v>44945</v>
      </c>
      <c r="Q297" s="111">
        <f>+'Categorias-9 feb-Depurado'!AE296</f>
        <v>45005</v>
      </c>
      <c r="R297" s="112" t="str">
        <f>+'Categorias-9 feb-Depurado'!AB296</f>
        <v>Seguros</v>
      </c>
    </row>
    <row r="298" spans="2:18" s="1" customFormat="1" ht="14.5" hidden="1">
      <c r="B298" s="57" t="str">
        <f>+'Categorias-9 feb-Depurado'!B297</f>
        <v>CHUBB SEGUROS COLOMBIA S A</v>
      </c>
      <c r="C298" s="30" t="s">
        <v>4900</v>
      </c>
      <c r="D298" s="31">
        <v>5</v>
      </c>
      <c r="E298" s="30" t="str">
        <f>+'Categorias-9 feb-Depurado'!E297</f>
        <v>860026518-6</v>
      </c>
      <c r="F298" s="30" t="str">
        <f>+'Categorias-9 feb-Depurado'!F297</f>
        <v>CR 7 71 21 TO B P 7</v>
      </c>
      <c r="G298" s="30" t="str">
        <f>+'Categorias-9 feb-Depurado'!G297</f>
        <v>BOGOTA</v>
      </c>
      <c r="H298" s="30" t="str">
        <f>+'Categorias-9 feb-Depurado'!H297</f>
        <v>NC24175</v>
      </c>
      <c r="I298" s="107">
        <f>+'Categorias-9 feb-Depurado'!R297</f>
        <v>-6856200</v>
      </c>
      <c r="J298" s="108">
        <f t="shared" si="20"/>
        <v>0</v>
      </c>
      <c r="K298" s="107">
        <f t="shared" si="21"/>
        <v>0</v>
      </c>
      <c r="L298" s="109">
        <f t="shared" si="22"/>
        <v>-6856200</v>
      </c>
      <c r="M298" s="110">
        <f t="shared" si="23"/>
        <v>-5.2268523241536164E-06</v>
      </c>
      <c r="N298" s="33" t="s">
        <v>4892</v>
      </c>
      <c r="O298" s="33">
        <f>+'Categorias-9 feb-Depurado'!Y297</f>
        <v>-1437.403691939998</v>
      </c>
      <c r="P298" s="111">
        <f>+'Categorias-9 feb-Depurado'!AC297</f>
        <v>44945</v>
      </c>
      <c r="Q298" s="111">
        <f>+'Categorias-9 feb-Depurado'!AE297</f>
        <v>45005</v>
      </c>
      <c r="R298" s="112" t="str">
        <f>+'Categorias-9 feb-Depurado'!AB297</f>
        <v>Seguros</v>
      </c>
    </row>
    <row r="299" spans="2:18" s="1" customFormat="1" ht="14.5" hidden="1">
      <c r="B299" s="57" t="str">
        <f>+'Categorias-9 feb-Depurado'!B298</f>
        <v>CHUBB SEGUROS COLOMBIA S A</v>
      </c>
      <c r="C299" s="30" t="s">
        <v>4900</v>
      </c>
      <c r="D299" s="31">
        <v>5</v>
      </c>
      <c r="E299" s="30" t="str">
        <f>+'Categorias-9 feb-Depurado'!E298</f>
        <v>860026518-6</v>
      </c>
      <c r="F299" s="30" t="str">
        <f>+'Categorias-9 feb-Depurado'!F298</f>
        <v>CR 7 71 21 TO B P 7</v>
      </c>
      <c r="G299" s="30" t="str">
        <f>+'Categorias-9 feb-Depurado'!G298</f>
        <v>BOGOTA</v>
      </c>
      <c r="H299" s="30" t="str">
        <f>+'Categorias-9 feb-Depurado'!H298</f>
        <v>NC24138</v>
      </c>
      <c r="I299" s="107">
        <f>+'Categorias-9 feb-Depurado'!R298</f>
        <v>-68161691</v>
      </c>
      <c r="J299" s="108">
        <f t="shared" si="20"/>
        <v>0</v>
      </c>
      <c r="K299" s="107">
        <f t="shared" si="21"/>
        <v>0</v>
      </c>
      <c r="L299" s="109">
        <f t="shared" si="22"/>
        <v>-68161691</v>
      </c>
      <c r="M299" s="110">
        <f t="shared" si="23"/>
        <v>-5.1963346025727172E-05</v>
      </c>
      <c r="N299" s="33" t="s">
        <v>4892</v>
      </c>
      <c r="O299" s="33">
        <f>+'Categorias-9 feb-Depurado'!Y298</f>
        <v>-14290.112058031174</v>
      </c>
      <c r="P299" s="111">
        <f>+'Categorias-9 feb-Depurado'!AC298</f>
        <v>44945</v>
      </c>
      <c r="Q299" s="111">
        <f>+'Categorias-9 feb-Depurado'!AE298</f>
        <v>45005</v>
      </c>
      <c r="R299" s="112" t="str">
        <f>+'Categorias-9 feb-Depurado'!AB298</f>
        <v>Seguros</v>
      </c>
    </row>
    <row r="300" spans="2:18" s="1" customFormat="1" ht="14.5" hidden="1">
      <c r="B300" s="57" t="str">
        <f>+'Categorias-9 feb-Depurado'!B299</f>
        <v>CHUBB SEGUROS COLOMBIA S A</v>
      </c>
      <c r="C300" s="30" t="s">
        <v>4900</v>
      </c>
      <c r="D300" s="31">
        <v>5</v>
      </c>
      <c r="E300" s="30" t="str">
        <f>+'Categorias-9 feb-Depurado'!E299</f>
        <v>860026518-6</v>
      </c>
      <c r="F300" s="30" t="str">
        <f>+'Categorias-9 feb-Depurado'!F299</f>
        <v>CR 7 71 21 TO B P 7</v>
      </c>
      <c r="G300" s="30" t="str">
        <f>+'Categorias-9 feb-Depurado'!G299</f>
        <v>BOGOTA</v>
      </c>
      <c r="H300" s="30" t="str">
        <f>+'Categorias-9 feb-Depurado'!H299</f>
        <v>NC24137</v>
      </c>
      <c r="I300" s="107">
        <f>+'Categorias-9 feb-Depurado'!R299</f>
        <v>-93037786</v>
      </c>
      <c r="J300" s="108">
        <f t="shared" si="20"/>
        <v>0</v>
      </c>
      <c r="K300" s="107">
        <f t="shared" si="21"/>
        <v>0</v>
      </c>
      <c r="L300" s="109">
        <f t="shared" si="22"/>
        <v>-93037786</v>
      </c>
      <c r="M300" s="110">
        <f t="shared" si="23"/>
        <v>-7.0927739562470001E-05</v>
      </c>
      <c r="N300" s="33" t="s">
        <v>4892</v>
      </c>
      <c r="O300" s="33">
        <f>+'Categorias-9 feb-Depurado'!Y299</f>
        <v>-19505.390316257322</v>
      </c>
      <c r="P300" s="111">
        <f>+'Categorias-9 feb-Depurado'!AC299</f>
        <v>44945</v>
      </c>
      <c r="Q300" s="111">
        <f>+'Categorias-9 feb-Depurado'!AE299</f>
        <v>45005</v>
      </c>
      <c r="R300" s="112" t="str">
        <f>+'Categorias-9 feb-Depurado'!AB299</f>
        <v>Seguros</v>
      </c>
    </row>
    <row r="301" spans="2:18" s="1" customFormat="1" ht="14.5" hidden="1">
      <c r="B301" s="57" t="str">
        <f>+'Categorias-9 feb-Depurado'!B300</f>
        <v>CHUBB SEGUROS COLOMBIA S A</v>
      </c>
      <c r="C301" s="30" t="s">
        <v>4900</v>
      </c>
      <c r="D301" s="31">
        <v>5</v>
      </c>
      <c r="E301" s="30" t="str">
        <f>+'Categorias-9 feb-Depurado'!E300</f>
        <v>860026518-6</v>
      </c>
      <c r="F301" s="30" t="str">
        <f>+'Categorias-9 feb-Depurado'!F300</f>
        <v>CR 7 71 21 TO B P 7</v>
      </c>
      <c r="G301" s="30" t="str">
        <f>+'Categorias-9 feb-Depurado'!G300</f>
        <v>BOGOTA</v>
      </c>
      <c r="H301" s="30" t="str">
        <f>+'Categorias-9 feb-Depurado'!H300</f>
        <v>NC24148</v>
      </c>
      <c r="I301" s="107">
        <f>+'Categorias-9 feb-Depurado'!R300</f>
        <v>-44450239</v>
      </c>
      <c r="J301" s="108">
        <f t="shared" si="20"/>
        <v>0</v>
      </c>
      <c r="K301" s="107">
        <f t="shared" si="21"/>
        <v>0</v>
      </c>
      <c r="L301" s="109">
        <f t="shared" si="22"/>
        <v>-44450239</v>
      </c>
      <c r="M301" s="110">
        <f t="shared" si="23"/>
        <v>-3.3886822879486265E-05</v>
      </c>
      <c r="N301" s="33" t="s">
        <v>4892</v>
      </c>
      <c r="O301" s="33">
        <f>+'Categorias-9 feb-Depurado'!Y300</f>
        <v>-9319.0014361038593</v>
      </c>
      <c r="P301" s="111">
        <f>+'Categorias-9 feb-Depurado'!AC300</f>
        <v>44945</v>
      </c>
      <c r="Q301" s="111">
        <f>+'Categorias-9 feb-Depurado'!AE300</f>
        <v>45005</v>
      </c>
      <c r="R301" s="112" t="str">
        <f>+'Categorias-9 feb-Depurado'!AB300</f>
        <v>Seguros</v>
      </c>
    </row>
    <row r="302" spans="2:18" s="1" customFormat="1" ht="14.5" hidden="1">
      <c r="B302" s="57" t="str">
        <f>+'Categorias-9 feb-Depurado'!B301</f>
        <v>CHUBB SEGUROS COLOMBIA S A</v>
      </c>
      <c r="C302" s="30" t="s">
        <v>4900</v>
      </c>
      <c r="D302" s="31">
        <v>5</v>
      </c>
      <c r="E302" s="30" t="str">
        <f>+'Categorias-9 feb-Depurado'!E301</f>
        <v>860026518-6</v>
      </c>
      <c r="F302" s="30" t="str">
        <f>+'Categorias-9 feb-Depurado'!F301</f>
        <v>CR 7 71 21 TO B P 7</v>
      </c>
      <c r="G302" s="30" t="str">
        <f>+'Categorias-9 feb-Depurado'!G301</f>
        <v>BOGOTA</v>
      </c>
      <c r="H302" s="30" t="str">
        <f>+'Categorias-9 feb-Depurado'!H301</f>
        <v>NC24128</v>
      </c>
      <c r="I302" s="107">
        <f>+'Categorias-9 feb-Depurado'!R301</f>
        <v>-20056860</v>
      </c>
      <c r="J302" s="108">
        <f t="shared" si="20"/>
        <v>0</v>
      </c>
      <c r="K302" s="107">
        <f t="shared" si="21"/>
        <v>0</v>
      </c>
      <c r="L302" s="109">
        <f t="shared" si="22"/>
        <v>-20056860</v>
      </c>
      <c r="M302" s="110">
        <f t="shared" si="23"/>
        <v>-1.5290429874598714E-05</v>
      </c>
      <c r="N302" s="33" t="s">
        <v>4892</v>
      </c>
      <c r="O302" s="33">
        <f>+'Categorias-9 feb-Depurado'!Y301</f>
        <v>-4204.9246831661367</v>
      </c>
      <c r="P302" s="111">
        <f>+'Categorias-9 feb-Depurado'!AC301</f>
        <v>44945</v>
      </c>
      <c r="Q302" s="111">
        <f>+'Categorias-9 feb-Depurado'!AE301</f>
        <v>45005</v>
      </c>
      <c r="R302" s="112" t="str">
        <f>+'Categorias-9 feb-Depurado'!AB301</f>
        <v>Seguros</v>
      </c>
    </row>
    <row r="303" spans="2:18" s="1" customFormat="1" ht="14.5" hidden="1">
      <c r="B303" s="57" t="str">
        <f>+'Categorias-9 feb-Depurado'!B302</f>
        <v>CHUBB SEGUROS COLOMBIA S A</v>
      </c>
      <c r="C303" s="30" t="s">
        <v>4900</v>
      </c>
      <c r="D303" s="31">
        <v>5</v>
      </c>
      <c r="E303" s="30" t="str">
        <f>+'Categorias-9 feb-Depurado'!E302</f>
        <v>860026518-6</v>
      </c>
      <c r="F303" s="30" t="str">
        <f>+'Categorias-9 feb-Depurado'!F302</f>
        <v>CR 7 71 21 TO B P 7</v>
      </c>
      <c r="G303" s="30" t="str">
        <f>+'Categorias-9 feb-Depurado'!G302</f>
        <v>BOGOTA</v>
      </c>
      <c r="H303" s="30" t="str">
        <f>+'Categorias-9 feb-Depurado'!H302</f>
        <v>NC24140</v>
      </c>
      <c r="I303" s="107">
        <f>+'Categorias-9 feb-Depurado'!R302</f>
        <v>-164085885</v>
      </c>
      <c r="J303" s="108">
        <f t="shared" si="20"/>
        <v>0</v>
      </c>
      <c r="K303" s="107">
        <f t="shared" si="21"/>
        <v>0</v>
      </c>
      <c r="L303" s="109">
        <f t="shared" si="22"/>
        <v>-164085885</v>
      </c>
      <c r="M303" s="110">
        <f t="shared" si="23"/>
        <v>-0.00012509155062178073</v>
      </c>
      <c r="N303" s="33" t="s">
        <v>4892</v>
      </c>
      <c r="O303" s="33">
        <f>+'Categorias-9 feb-Depurado'!Y302</f>
        <v>-34400.638384854865</v>
      </c>
      <c r="P303" s="111">
        <f>+'Categorias-9 feb-Depurado'!AC302</f>
        <v>44945</v>
      </c>
      <c r="Q303" s="111">
        <f>+'Categorias-9 feb-Depurado'!AE302</f>
        <v>45005</v>
      </c>
      <c r="R303" s="112" t="str">
        <f>+'Categorias-9 feb-Depurado'!AB302</f>
        <v>Seguros</v>
      </c>
    </row>
    <row r="304" spans="2:18" s="1" customFormat="1" ht="14.5" hidden="1">
      <c r="B304" s="57" t="str">
        <f>+'Categorias-9 feb-Depurado'!B303</f>
        <v>CHUBB SEGUROS COLOMBIA S A</v>
      </c>
      <c r="C304" s="30" t="s">
        <v>4900</v>
      </c>
      <c r="D304" s="31">
        <v>5</v>
      </c>
      <c r="E304" s="30" t="str">
        <f>+'Categorias-9 feb-Depurado'!E303</f>
        <v>860026518-6</v>
      </c>
      <c r="F304" s="30" t="str">
        <f>+'Categorias-9 feb-Depurado'!F303</f>
        <v>CR 7 71 21 TO B P 7</v>
      </c>
      <c r="G304" s="30" t="str">
        <f>+'Categorias-9 feb-Depurado'!G303</f>
        <v>BOGOTA</v>
      </c>
      <c r="H304" s="30" t="str">
        <f>+'Categorias-9 feb-Depurado'!H303</f>
        <v>NC24145</v>
      </c>
      <c r="I304" s="107">
        <f>+'Categorias-9 feb-Depurado'!R303</f>
        <v>-26505435</v>
      </c>
      <c r="J304" s="108">
        <f t="shared" si="20"/>
        <v>0</v>
      </c>
      <c r="K304" s="107">
        <f t="shared" si="21"/>
        <v>0</v>
      </c>
      <c r="L304" s="109">
        <f t="shared" si="22"/>
        <v>-26505435</v>
      </c>
      <c r="M304" s="110">
        <f t="shared" si="23"/>
        <v>-2.0206527600194368E-05</v>
      </c>
      <c r="N304" s="33" t="s">
        <v>4892</v>
      </c>
      <c r="O304" s="33">
        <f>+'Categorias-9 feb-Depurado'!Y303</f>
        <v>-5556.8697128840522</v>
      </c>
      <c r="P304" s="111">
        <f>+'Categorias-9 feb-Depurado'!AC303</f>
        <v>44945</v>
      </c>
      <c r="Q304" s="111">
        <f>+'Categorias-9 feb-Depurado'!AE303</f>
        <v>45005</v>
      </c>
      <c r="R304" s="112" t="str">
        <f>+'Categorias-9 feb-Depurado'!AB303</f>
        <v>Seguros</v>
      </c>
    </row>
    <row r="305" spans="2:18" s="1" customFormat="1" ht="14.5" hidden="1">
      <c r="B305" s="57" t="str">
        <f>+'Categorias-9 feb-Depurado'!B304</f>
        <v>CHUBB SEGUROS COLOMBIA S A</v>
      </c>
      <c r="C305" s="30" t="s">
        <v>4900</v>
      </c>
      <c r="D305" s="31">
        <v>5</v>
      </c>
      <c r="E305" s="30" t="str">
        <f>+'Categorias-9 feb-Depurado'!E304</f>
        <v>860026518-6</v>
      </c>
      <c r="F305" s="30" t="str">
        <f>+'Categorias-9 feb-Depurado'!F304</f>
        <v>CR 7 71 21 TO B P 7</v>
      </c>
      <c r="G305" s="30" t="str">
        <f>+'Categorias-9 feb-Depurado'!G304</f>
        <v>BOGOTA</v>
      </c>
      <c r="H305" s="30" t="str">
        <f>+'Categorias-9 feb-Depurado'!H304</f>
        <v>NC24130</v>
      </c>
      <c r="I305" s="107">
        <f>+'Categorias-9 feb-Depurado'!R304</f>
        <v>-16140830</v>
      </c>
      <c r="J305" s="108">
        <f t="shared" si="20"/>
        <v>0</v>
      </c>
      <c r="K305" s="107">
        <f t="shared" si="21"/>
        <v>0</v>
      </c>
      <c r="L305" s="109">
        <f t="shared" si="22"/>
        <v>-16140830</v>
      </c>
      <c r="M305" s="110">
        <f t="shared" si="23"/>
        <v>-1.2305028266279925E-05</v>
      </c>
      <c r="N305" s="33" t="s">
        <v>4892</v>
      </c>
      <c r="O305" s="33">
        <f>+'Categorias-9 feb-Depurado'!Y304</f>
        <v>-3383.928215771984</v>
      </c>
      <c r="P305" s="111">
        <f>+'Categorias-9 feb-Depurado'!AC304</f>
        <v>44945</v>
      </c>
      <c r="Q305" s="111">
        <f>+'Categorias-9 feb-Depurado'!AE304</f>
        <v>45005</v>
      </c>
      <c r="R305" s="112" t="str">
        <f>+'Categorias-9 feb-Depurado'!AB304</f>
        <v>Seguros</v>
      </c>
    </row>
    <row r="306" spans="2:18" s="1" customFormat="1" ht="14.5" hidden="1">
      <c r="B306" s="57" t="str">
        <f>+'Categorias-9 feb-Depurado'!B305</f>
        <v>CHUBB SEGUROS COLOMBIA S A</v>
      </c>
      <c r="C306" s="30" t="s">
        <v>4900</v>
      </c>
      <c r="D306" s="31">
        <v>5</v>
      </c>
      <c r="E306" s="30" t="str">
        <f>+'Categorias-9 feb-Depurado'!E305</f>
        <v>860026518-6</v>
      </c>
      <c r="F306" s="30" t="str">
        <f>+'Categorias-9 feb-Depurado'!F305</f>
        <v>CR 7 71 21 TO B P 7</v>
      </c>
      <c r="G306" s="30" t="str">
        <f>+'Categorias-9 feb-Depurado'!G305</f>
        <v>BOGOTA</v>
      </c>
      <c r="H306" s="30" t="str">
        <f>+'Categorias-9 feb-Depurado'!H305</f>
        <v>NC24165</v>
      </c>
      <c r="I306" s="107">
        <f>+'Categorias-9 feb-Depurado'!R305</f>
        <v>-9947163</v>
      </c>
      <c r="J306" s="108">
        <f t="shared" si="20"/>
        <v>0</v>
      </c>
      <c r="K306" s="107">
        <f t="shared" si="21"/>
        <v>0</v>
      </c>
      <c r="L306" s="109">
        <f t="shared" si="22"/>
        <v>-9947163</v>
      </c>
      <c r="M306" s="110">
        <f t="shared" si="23"/>
        <v>-7.5832607049509728E-06</v>
      </c>
      <c r="N306" s="33" t="s">
        <v>4892</v>
      </c>
      <c r="O306" s="33">
        <f>+'Categorias-9 feb-Depurado'!Y305</f>
        <v>-2085.4246988899022</v>
      </c>
      <c r="P306" s="111">
        <f>+'Categorias-9 feb-Depurado'!AC305</f>
        <v>44945</v>
      </c>
      <c r="Q306" s="111">
        <f>+'Categorias-9 feb-Depurado'!AE305</f>
        <v>45005</v>
      </c>
      <c r="R306" s="112" t="str">
        <f>+'Categorias-9 feb-Depurado'!AB305</f>
        <v>Seguros</v>
      </c>
    </row>
    <row r="307" spans="2:18" s="1" customFormat="1" ht="14.5" hidden="1">
      <c r="B307" s="57" t="str">
        <f>+'Categorias-9 feb-Depurado'!B306</f>
        <v>CHUBB SEGUROS COLOMBIA S A</v>
      </c>
      <c r="C307" s="30" t="s">
        <v>4900</v>
      </c>
      <c r="D307" s="31">
        <v>5</v>
      </c>
      <c r="E307" s="30" t="str">
        <f>+'Categorias-9 feb-Depurado'!E306</f>
        <v>860026518-6</v>
      </c>
      <c r="F307" s="30" t="str">
        <f>+'Categorias-9 feb-Depurado'!F306</f>
        <v>CR 7 71 21 TO B P 7</v>
      </c>
      <c r="G307" s="30" t="str">
        <f>+'Categorias-9 feb-Depurado'!G306</f>
        <v>BOGOTA</v>
      </c>
      <c r="H307" s="30" t="str">
        <f>+'Categorias-9 feb-Depurado'!H306</f>
        <v>NC24150</v>
      </c>
      <c r="I307" s="107">
        <f>+'Categorias-9 feb-Depurado'!R306</f>
        <v>-142286635</v>
      </c>
      <c r="J307" s="108">
        <f t="shared" si="20"/>
        <v>0</v>
      </c>
      <c r="K307" s="107">
        <f t="shared" si="21"/>
        <v>0</v>
      </c>
      <c r="L307" s="109">
        <f t="shared" si="22"/>
        <v>-142286635</v>
      </c>
      <c r="M307" s="110">
        <f t="shared" si="23"/>
        <v>-0.00010847280255035549</v>
      </c>
      <c r="N307" s="33" t="s">
        <v>4892</v>
      </c>
      <c r="O307" s="33">
        <f>+'Categorias-9 feb-Depurado'!Y306</f>
        <v>-29830.42129207417</v>
      </c>
      <c r="P307" s="111">
        <f>+'Categorias-9 feb-Depurado'!AC306</f>
        <v>44945</v>
      </c>
      <c r="Q307" s="111">
        <f>+'Categorias-9 feb-Depurado'!AE306</f>
        <v>45005</v>
      </c>
      <c r="R307" s="112" t="str">
        <f>+'Categorias-9 feb-Depurado'!AB306</f>
        <v>Seguros</v>
      </c>
    </row>
    <row r="308" spans="2:18" s="1" customFormat="1" ht="14.5" hidden="1">
      <c r="B308" s="57" t="str">
        <f>+'Categorias-9 feb-Depurado'!B307</f>
        <v>CHUBB SEGUROS COLOMBIA S A</v>
      </c>
      <c r="C308" s="30" t="s">
        <v>4900</v>
      </c>
      <c r="D308" s="31">
        <v>5</v>
      </c>
      <c r="E308" s="30" t="str">
        <f>+'Categorias-9 feb-Depurado'!E307</f>
        <v>860026518-6</v>
      </c>
      <c r="F308" s="30" t="str">
        <f>+'Categorias-9 feb-Depurado'!F307</f>
        <v>CR 7 71 21 TO B P 7</v>
      </c>
      <c r="G308" s="30" t="str">
        <f>+'Categorias-9 feb-Depurado'!G307</f>
        <v>BOGOTA</v>
      </c>
      <c r="H308" s="30" t="str">
        <f>+'Categorias-9 feb-Depurado'!H307</f>
        <v>NC24166</v>
      </c>
      <c r="I308" s="107">
        <f>+'Categorias-9 feb-Depurado'!R307</f>
        <v>-9869600</v>
      </c>
      <c r="J308" s="108">
        <f t="shared" si="20"/>
        <v>0</v>
      </c>
      <c r="K308" s="107">
        <f t="shared" si="21"/>
        <v>0</v>
      </c>
      <c r="L308" s="109">
        <f t="shared" si="22"/>
        <v>-9869600</v>
      </c>
      <c r="M308" s="110">
        <f t="shared" si="23"/>
        <v>-7.5241302322666393E-06</v>
      </c>
      <c r="N308" s="33" t="s">
        <v>4892</v>
      </c>
      <c r="O308" s="33">
        <f>+'Categorias-9 feb-Depurado'!Y307</f>
        <v>-2069.1636005325113</v>
      </c>
      <c r="P308" s="111">
        <f>+'Categorias-9 feb-Depurado'!AC307</f>
        <v>44945</v>
      </c>
      <c r="Q308" s="111">
        <f>+'Categorias-9 feb-Depurado'!AE307</f>
        <v>45005</v>
      </c>
      <c r="R308" s="112" t="str">
        <f>+'Categorias-9 feb-Depurado'!AB307</f>
        <v>Seguros</v>
      </c>
    </row>
    <row r="309" spans="2:18" s="1" customFormat="1" ht="14.5" hidden="1">
      <c r="B309" s="57" t="str">
        <f>+'Categorias-9 feb-Depurado'!B308</f>
        <v>CHUBB SEGUROS COLOMBIA S A</v>
      </c>
      <c r="C309" s="30" t="s">
        <v>4900</v>
      </c>
      <c r="D309" s="31">
        <v>5</v>
      </c>
      <c r="E309" s="30" t="str">
        <f>+'Categorias-9 feb-Depurado'!E308</f>
        <v>860026518-6</v>
      </c>
      <c r="F309" s="30" t="str">
        <f>+'Categorias-9 feb-Depurado'!F308</f>
        <v>CR 7 71 21 TO B P 7</v>
      </c>
      <c r="G309" s="30" t="str">
        <f>+'Categorias-9 feb-Depurado'!G308</f>
        <v>BOGOTA</v>
      </c>
      <c r="H309" s="30" t="str">
        <f>+'Categorias-9 feb-Depurado'!H308</f>
        <v>NC24119</v>
      </c>
      <c r="I309" s="107">
        <f>+'Categorias-9 feb-Depurado'!R308</f>
        <v>-46803170</v>
      </c>
      <c r="J309" s="108">
        <f t="shared" si="20"/>
        <v>0</v>
      </c>
      <c r="K309" s="107">
        <f t="shared" si="21"/>
        <v>0</v>
      </c>
      <c r="L309" s="109">
        <f t="shared" si="22"/>
        <v>-46803170</v>
      </c>
      <c r="M309" s="110">
        <f t="shared" si="23"/>
        <v>-3.568058952368029E-05</v>
      </c>
      <c r="N309" s="33" t="s">
        <v>4892</v>
      </c>
      <c r="O309" s="33">
        <f>+'Categorias-9 feb-Depurado'!Y308</f>
        <v>-9812.2938876484586</v>
      </c>
      <c r="P309" s="111">
        <f>+'Categorias-9 feb-Depurado'!AC308</f>
        <v>44945</v>
      </c>
      <c r="Q309" s="111">
        <f>+'Categorias-9 feb-Depurado'!AE308</f>
        <v>45005</v>
      </c>
      <c r="R309" s="112" t="str">
        <f>+'Categorias-9 feb-Depurado'!AB308</f>
        <v>Seguros</v>
      </c>
    </row>
    <row r="310" spans="2:18" s="1" customFormat="1" ht="14.5" hidden="1">
      <c r="B310" s="57" t="str">
        <f>+'Categorias-9 feb-Depurado'!B309</f>
        <v>CHUBB SEGUROS COLOMBIA S A</v>
      </c>
      <c r="C310" s="30" t="s">
        <v>4900</v>
      </c>
      <c r="D310" s="31">
        <v>5</v>
      </c>
      <c r="E310" s="30" t="str">
        <f>+'Categorias-9 feb-Depurado'!E309</f>
        <v>860026518-6</v>
      </c>
      <c r="F310" s="30" t="str">
        <f>+'Categorias-9 feb-Depurado'!F309</f>
        <v>CR 7 71 21 TO B P 7</v>
      </c>
      <c r="G310" s="30" t="str">
        <f>+'Categorias-9 feb-Depurado'!G309</f>
        <v>BOGOTA</v>
      </c>
      <c r="H310" s="30" t="str">
        <f>+'Categorias-9 feb-Depurado'!H309</f>
        <v>NC24177</v>
      </c>
      <c r="I310" s="107">
        <f>+'Categorias-9 feb-Depurado'!R309</f>
        <v>-22003800</v>
      </c>
      <c r="J310" s="108">
        <f t="shared" si="20"/>
        <v>0</v>
      </c>
      <c r="K310" s="107">
        <f t="shared" si="21"/>
        <v>0</v>
      </c>
      <c r="L310" s="109">
        <f t="shared" si="22"/>
        <v>-22003800</v>
      </c>
      <c r="M310" s="110">
        <f t="shared" si="23"/>
        <v>-1.6774687606868432E-05</v>
      </c>
      <c r="N310" s="33" t="s">
        <v>4892</v>
      </c>
      <c r="O310" s="33">
        <f>+'Categorias-9 feb-Depurado'!Y309</f>
        <v>-4613.1010409132359</v>
      </c>
      <c r="P310" s="111">
        <f>+'Categorias-9 feb-Depurado'!AC309</f>
        <v>44945</v>
      </c>
      <c r="Q310" s="111">
        <f>+'Categorias-9 feb-Depurado'!AE309</f>
        <v>45005</v>
      </c>
      <c r="R310" s="112" t="str">
        <f>+'Categorias-9 feb-Depurado'!AB309</f>
        <v>Seguros</v>
      </c>
    </row>
    <row r="311" spans="2:18" s="1" customFormat="1" ht="14.5" hidden="1">
      <c r="B311" s="57" t="str">
        <f>+'Categorias-9 feb-Depurado'!B310</f>
        <v>CHUBB SEGUROS COLOMBIA S A</v>
      </c>
      <c r="C311" s="30" t="s">
        <v>4900</v>
      </c>
      <c r="D311" s="31">
        <v>5</v>
      </c>
      <c r="E311" s="30" t="str">
        <f>+'Categorias-9 feb-Depurado'!E310</f>
        <v>860026518-6</v>
      </c>
      <c r="F311" s="30" t="str">
        <f>+'Categorias-9 feb-Depurado'!F310</f>
        <v>CR 7 71 21 TO B P 7</v>
      </c>
      <c r="G311" s="30" t="str">
        <f>+'Categorias-9 feb-Depurado'!G310</f>
        <v>BOGOTA</v>
      </c>
      <c r="H311" s="30" t="str">
        <f>+'Categorias-9 feb-Depurado'!H310</f>
        <v>NC24178</v>
      </c>
      <c r="I311" s="107">
        <f>+'Categorias-9 feb-Depurado'!R310</f>
        <v>-7716800</v>
      </c>
      <c r="J311" s="108">
        <f t="shared" si="20"/>
        <v>0</v>
      </c>
      <c r="K311" s="107">
        <f t="shared" si="21"/>
        <v>0</v>
      </c>
      <c r="L311" s="109">
        <f t="shared" si="22"/>
        <v>-7716800</v>
      </c>
      <c r="M311" s="110">
        <f t="shared" si="23"/>
        <v>-5.8829342806552654E-06</v>
      </c>
      <c r="N311" s="33" t="s">
        <v>4892</v>
      </c>
      <c r="O311" s="33">
        <f>+'Categorias-9 feb-Depurado'!Y310</f>
        <v>-1617.8286528926485</v>
      </c>
      <c r="P311" s="111">
        <f>+'Categorias-9 feb-Depurado'!AC310</f>
        <v>44945</v>
      </c>
      <c r="Q311" s="111">
        <f>+'Categorias-9 feb-Depurado'!AE310</f>
        <v>45005</v>
      </c>
      <c r="R311" s="112" t="str">
        <f>+'Categorias-9 feb-Depurado'!AB310</f>
        <v>Seguros</v>
      </c>
    </row>
    <row r="312" spans="2:18" s="1" customFormat="1" ht="14.5" hidden="1">
      <c r="B312" s="57" t="str">
        <f>+'Categorias-9 feb-Depurado'!B311</f>
        <v>CHUBB SEGUROS COLOMBIA S A</v>
      </c>
      <c r="C312" s="30" t="s">
        <v>4900</v>
      </c>
      <c r="D312" s="31">
        <v>5</v>
      </c>
      <c r="E312" s="30" t="str">
        <f>+'Categorias-9 feb-Depurado'!E311</f>
        <v>860026518-6</v>
      </c>
      <c r="F312" s="30" t="str">
        <f>+'Categorias-9 feb-Depurado'!F311</f>
        <v>CR 7 71 21 TO B P 7</v>
      </c>
      <c r="G312" s="30" t="str">
        <f>+'Categorias-9 feb-Depurado'!G311</f>
        <v>BOGOTA</v>
      </c>
      <c r="H312" s="30" t="str">
        <f>+'Categorias-9 feb-Depurado'!H311</f>
        <v>NC24135</v>
      </c>
      <c r="I312" s="107">
        <f>+'Categorias-9 feb-Depurado'!R311</f>
        <v>-379594</v>
      </c>
      <c r="J312" s="108">
        <f t="shared" si="20"/>
        <v>0</v>
      </c>
      <c r="K312" s="107">
        <f t="shared" si="21"/>
        <v>0</v>
      </c>
      <c r="L312" s="109">
        <f t="shared" si="22"/>
        <v>-379594</v>
      </c>
      <c r="M312" s="110">
        <f t="shared" si="23"/>
        <v>-2.8938505019322189E-07</v>
      </c>
      <c r="N312" s="33" t="s">
        <v>4892</v>
      </c>
      <c r="O312" s="33">
        <f>+'Categorias-9 feb-Depurado'!Y311</f>
        <v>-79.581957503904732</v>
      </c>
      <c r="P312" s="111">
        <f>+'Categorias-9 feb-Depurado'!AC311</f>
        <v>44945</v>
      </c>
      <c r="Q312" s="111">
        <f>+'Categorias-9 feb-Depurado'!AE311</f>
        <v>45005</v>
      </c>
      <c r="R312" s="112" t="str">
        <f>+'Categorias-9 feb-Depurado'!AB311</f>
        <v>Seguros</v>
      </c>
    </row>
    <row r="313" spans="2:18" s="1" customFormat="1" ht="14.5" hidden="1">
      <c r="B313" s="57" t="str">
        <f>+'Categorias-9 feb-Depurado'!B312</f>
        <v>CHUBB SEGUROS COLOMBIA S A</v>
      </c>
      <c r="C313" s="30" t="s">
        <v>4900</v>
      </c>
      <c r="D313" s="31">
        <v>5</v>
      </c>
      <c r="E313" s="30" t="str">
        <f>+'Categorias-9 feb-Depurado'!E312</f>
        <v>860026518-6</v>
      </c>
      <c r="F313" s="30" t="str">
        <f>+'Categorias-9 feb-Depurado'!F312</f>
        <v>CR 7 71 21 TO B P 7</v>
      </c>
      <c r="G313" s="30" t="str">
        <f>+'Categorias-9 feb-Depurado'!G312</f>
        <v>BOGOTA</v>
      </c>
      <c r="H313" s="30" t="str">
        <f>+'Categorias-9 feb-Depurado'!H312</f>
        <v>NC24167</v>
      </c>
      <c r="I313" s="107">
        <f>+'Categorias-9 feb-Depurado'!R312</f>
        <v>-9492600</v>
      </c>
      <c r="J313" s="108">
        <f t="shared" si="20"/>
        <v>0</v>
      </c>
      <c r="K313" s="107">
        <f t="shared" si="21"/>
        <v>0</v>
      </c>
      <c r="L313" s="109">
        <f t="shared" si="22"/>
        <v>-9492600</v>
      </c>
      <c r="M313" s="110">
        <f t="shared" si="23"/>
        <v>-7.236722728663198E-06</v>
      </c>
      <c r="N313" s="33" t="s">
        <v>4892</v>
      </c>
      <c r="O313" s="33">
        <f>+'Categorias-9 feb-Depurado'!Y312</f>
        <v>-1990.125475643888</v>
      </c>
      <c r="P313" s="111">
        <f>+'Categorias-9 feb-Depurado'!AC312</f>
        <v>44945</v>
      </c>
      <c r="Q313" s="111">
        <f>+'Categorias-9 feb-Depurado'!AE312</f>
        <v>45005</v>
      </c>
      <c r="R313" s="112" t="str">
        <f>+'Categorias-9 feb-Depurado'!AB312</f>
        <v>Seguros</v>
      </c>
    </row>
    <row r="314" spans="2:18" s="1" customFormat="1" ht="14.5" hidden="1">
      <c r="B314" s="57" t="str">
        <f>+'Categorias-9 feb-Depurado'!B313</f>
        <v>CHUBB SEGUROS COLOMBIA S A</v>
      </c>
      <c r="C314" s="30" t="s">
        <v>4900</v>
      </c>
      <c r="D314" s="31">
        <v>5</v>
      </c>
      <c r="E314" s="30" t="str">
        <f>+'Categorias-9 feb-Depurado'!E313</f>
        <v>860026518-6</v>
      </c>
      <c r="F314" s="30" t="str">
        <f>+'Categorias-9 feb-Depurado'!F313</f>
        <v>CR 7 71 21 TO B P 7</v>
      </c>
      <c r="G314" s="30" t="str">
        <f>+'Categorias-9 feb-Depurado'!G313</f>
        <v>BOGOTA</v>
      </c>
      <c r="H314" s="30" t="str">
        <f>+'Categorias-9 feb-Depurado'!H313</f>
        <v>NC24169</v>
      </c>
      <c r="I314" s="107">
        <f>+'Categorias-9 feb-Depurado'!R313</f>
        <v>-8863400</v>
      </c>
      <c r="J314" s="108">
        <f t="shared" si="20"/>
        <v>0</v>
      </c>
      <c r="K314" s="107">
        <f t="shared" si="21"/>
        <v>0</v>
      </c>
      <c r="L314" s="109">
        <f t="shared" si="22"/>
        <v>-8863400</v>
      </c>
      <c r="M314" s="110">
        <f t="shared" si="23"/>
        <v>-6.7570495157526277E-06</v>
      </c>
      <c r="N314" s="33" t="s">
        <v>4892</v>
      </c>
      <c r="O314" s="33">
        <f>+'Categorias-9 feb-Depurado'!Y313</f>
        <v>-1858.2135706573581</v>
      </c>
      <c r="P314" s="111">
        <f>+'Categorias-9 feb-Depurado'!AC313</f>
        <v>44945</v>
      </c>
      <c r="Q314" s="111">
        <f>+'Categorias-9 feb-Depurado'!AE313</f>
        <v>45005</v>
      </c>
      <c r="R314" s="112" t="str">
        <f>+'Categorias-9 feb-Depurado'!AB313</f>
        <v>Seguros</v>
      </c>
    </row>
    <row r="315" spans="2:18" s="1" customFormat="1" ht="14.5" hidden="1">
      <c r="B315" s="57" t="str">
        <f>+'Categorias-9 feb-Depurado'!B314</f>
        <v>CHUBB SEGUROS COLOMBIA S A</v>
      </c>
      <c r="C315" s="30" t="s">
        <v>4900</v>
      </c>
      <c r="D315" s="31">
        <v>5</v>
      </c>
      <c r="E315" s="30" t="str">
        <f>+'Categorias-9 feb-Depurado'!E314</f>
        <v>860026518-6</v>
      </c>
      <c r="F315" s="30" t="str">
        <f>+'Categorias-9 feb-Depurado'!F314</f>
        <v>CR 7 71 21 TO B P 7</v>
      </c>
      <c r="G315" s="30" t="str">
        <f>+'Categorias-9 feb-Depurado'!G314</f>
        <v>BOGOTA</v>
      </c>
      <c r="H315" s="30" t="str">
        <f>+'Categorias-9 feb-Depurado'!H314</f>
        <v>NC24174</v>
      </c>
      <c r="I315" s="107">
        <f>+'Categorias-9 feb-Depurado'!R314</f>
        <v>-5613400</v>
      </c>
      <c r="J315" s="108">
        <f t="shared" si="20"/>
        <v>0</v>
      </c>
      <c r="K315" s="107">
        <f t="shared" si="21"/>
        <v>0</v>
      </c>
      <c r="L315" s="109">
        <f t="shared" si="22"/>
        <v>-5613400</v>
      </c>
      <c r="M315" s="110">
        <f t="shared" si="23"/>
        <v>-4.2793986226195135E-06</v>
      </c>
      <c r="N315" s="33" t="s">
        <v>4892</v>
      </c>
      <c r="O315" s="33">
        <f>+'Categorias-9 feb-Depurado'!Y314</f>
        <v>-1176.8504250657777</v>
      </c>
      <c r="P315" s="111">
        <f>+'Categorias-9 feb-Depurado'!AC314</f>
        <v>44945</v>
      </c>
      <c r="Q315" s="111">
        <f>+'Categorias-9 feb-Depurado'!AE314</f>
        <v>45005</v>
      </c>
      <c r="R315" s="112" t="str">
        <f>+'Categorias-9 feb-Depurado'!AB314</f>
        <v>Seguros</v>
      </c>
    </row>
    <row r="316" spans="2:18" s="1" customFormat="1" ht="14.5" hidden="1">
      <c r="B316" s="57" t="str">
        <f>+'Categorias-9 feb-Depurado'!B315</f>
        <v>CHUBB SEGUROS COLOMBIA S A</v>
      </c>
      <c r="C316" s="30" t="s">
        <v>4900</v>
      </c>
      <c r="D316" s="31">
        <v>5</v>
      </c>
      <c r="E316" s="30" t="str">
        <f>+'Categorias-9 feb-Depurado'!E315</f>
        <v>860026518-6</v>
      </c>
      <c r="F316" s="30" t="str">
        <f>+'Categorias-9 feb-Depurado'!F315</f>
        <v>CR 7 71 21 TO B P 7</v>
      </c>
      <c r="G316" s="30" t="str">
        <f>+'Categorias-9 feb-Depurado'!G315</f>
        <v>BOGOTA</v>
      </c>
      <c r="H316" s="30" t="str">
        <f>+'Categorias-9 feb-Depurado'!H315</f>
        <v>NC24163</v>
      </c>
      <c r="I316" s="107">
        <f>+'Categorias-9 feb-Depurado'!R315</f>
        <v>-10361170</v>
      </c>
      <c r="J316" s="108">
        <f t="shared" si="20"/>
        <v>0</v>
      </c>
      <c r="K316" s="107">
        <f t="shared" si="21"/>
        <v>0</v>
      </c>
      <c r="L316" s="109">
        <f t="shared" si="22"/>
        <v>-10361170</v>
      </c>
      <c r="M316" s="110">
        <f t="shared" si="23"/>
        <v>-7.8988806475089309E-06</v>
      </c>
      <c r="N316" s="33" t="s">
        <v>4892</v>
      </c>
      <c r="O316" s="33">
        <f>+'Categorias-9 feb-Depurado'!Y315</f>
        <v>-2172.2213486797277</v>
      </c>
      <c r="P316" s="111">
        <f>+'Categorias-9 feb-Depurado'!AC315</f>
        <v>44945</v>
      </c>
      <c r="Q316" s="111">
        <f>+'Categorias-9 feb-Depurado'!AE315</f>
        <v>45005</v>
      </c>
      <c r="R316" s="112" t="str">
        <f>+'Categorias-9 feb-Depurado'!AB315</f>
        <v>Seguros</v>
      </c>
    </row>
    <row r="317" spans="2:18" s="1" customFormat="1" ht="14.5" hidden="1">
      <c r="B317" s="57" t="str">
        <f>+'Categorias-9 feb-Depurado'!B316</f>
        <v>CHUBB SEGUROS COLOMBIA S A</v>
      </c>
      <c r="C317" s="30" t="s">
        <v>4900</v>
      </c>
      <c r="D317" s="31">
        <v>5</v>
      </c>
      <c r="E317" s="30" t="str">
        <f>+'Categorias-9 feb-Depurado'!E316</f>
        <v>860026518-6</v>
      </c>
      <c r="F317" s="30" t="str">
        <f>+'Categorias-9 feb-Depurado'!F316</f>
        <v>CR 7 71 21 TO B P 7</v>
      </c>
      <c r="G317" s="30" t="str">
        <f>+'Categorias-9 feb-Depurado'!G316</f>
        <v>BOGOTA</v>
      </c>
      <c r="H317" s="30" t="str">
        <f>+'Categorias-9 feb-Depurado'!H316</f>
        <v>NC24144</v>
      </c>
      <c r="I317" s="107">
        <f>+'Categorias-9 feb-Depurado'!R316</f>
        <v>-66311394</v>
      </c>
      <c r="J317" s="108">
        <f t="shared" si="20"/>
        <v>0</v>
      </c>
      <c r="K317" s="107">
        <f t="shared" si="21"/>
        <v>0</v>
      </c>
      <c r="L317" s="109">
        <f t="shared" si="22"/>
        <v>-66311394</v>
      </c>
      <c r="M317" s="110">
        <f t="shared" si="23"/>
        <v>-5.0552764482769786E-05</v>
      </c>
      <c r="N317" s="33" t="s">
        <v>4892</v>
      </c>
      <c r="O317" s="33">
        <f>+'Categorias-9 feb-Depurado'!Y316</f>
        <v>-13902.196924431584</v>
      </c>
      <c r="P317" s="111">
        <f>+'Categorias-9 feb-Depurado'!AC316</f>
        <v>44945</v>
      </c>
      <c r="Q317" s="111">
        <f>+'Categorias-9 feb-Depurado'!AE316</f>
        <v>45005</v>
      </c>
      <c r="R317" s="112" t="str">
        <f>+'Categorias-9 feb-Depurado'!AB316</f>
        <v>Seguros</v>
      </c>
    </row>
    <row r="318" spans="2:18" s="1" customFormat="1" ht="14.5" hidden="1">
      <c r="B318" s="57" t="str">
        <f>+'Categorias-9 feb-Depurado'!B317</f>
        <v>CHUBB SEGUROS COLOMBIA S A</v>
      </c>
      <c r="C318" s="30" t="s">
        <v>4900</v>
      </c>
      <c r="D318" s="31">
        <v>5</v>
      </c>
      <c r="E318" s="30" t="str">
        <f>+'Categorias-9 feb-Depurado'!E317</f>
        <v>860026518-6</v>
      </c>
      <c r="F318" s="30" t="str">
        <f>+'Categorias-9 feb-Depurado'!F317</f>
        <v>CR 7 71 21 TO B P 7</v>
      </c>
      <c r="G318" s="30" t="str">
        <f>+'Categorias-9 feb-Depurado'!G317</f>
        <v>BOGOTA</v>
      </c>
      <c r="H318" s="30" t="str">
        <f>+'Categorias-9 feb-Depurado'!H317</f>
        <v>NC24142</v>
      </c>
      <c r="I318" s="107">
        <f>+'Categorias-9 feb-Depurado'!R317</f>
        <v>-52057179</v>
      </c>
      <c r="J318" s="108">
        <f t="shared" si="20"/>
        <v>0</v>
      </c>
      <c r="K318" s="107">
        <f t="shared" si="21"/>
        <v>0</v>
      </c>
      <c r="L318" s="109">
        <f t="shared" si="22"/>
        <v>-52057179</v>
      </c>
      <c r="M318" s="110">
        <f t="shared" si="23"/>
        <v>-3.9686004936412423E-05</v>
      </c>
      <c r="N318" s="33" t="s">
        <v>4892</v>
      </c>
      <c r="O318" s="33">
        <f>+'Categorias-9 feb-Depurado'!Y317</f>
        <v>-10913.797918173526</v>
      </c>
      <c r="P318" s="111">
        <f>+'Categorias-9 feb-Depurado'!AC317</f>
        <v>44945</v>
      </c>
      <c r="Q318" s="111">
        <f>+'Categorias-9 feb-Depurado'!AE317</f>
        <v>45005</v>
      </c>
      <c r="R318" s="112" t="str">
        <f>+'Categorias-9 feb-Depurado'!AB317</f>
        <v>Seguros</v>
      </c>
    </row>
    <row r="319" spans="2:18" s="1" customFormat="1" ht="14.5" hidden="1">
      <c r="B319" s="57" t="str">
        <f>+'Categorias-9 feb-Depurado'!B318</f>
        <v>CHUBB SEGUROS COLOMBIA S A</v>
      </c>
      <c r="C319" s="30" t="s">
        <v>4900</v>
      </c>
      <c r="D319" s="31">
        <v>5</v>
      </c>
      <c r="E319" s="30" t="str">
        <f>+'Categorias-9 feb-Depurado'!E318</f>
        <v>860026518-6</v>
      </c>
      <c r="F319" s="30" t="str">
        <f>+'Categorias-9 feb-Depurado'!F318</f>
        <v>CR 7 71 21 TO B P 7</v>
      </c>
      <c r="G319" s="30" t="str">
        <f>+'Categorias-9 feb-Depurado'!G318</f>
        <v>BOGOTA</v>
      </c>
      <c r="H319" s="30" t="str">
        <f>+'Categorias-9 feb-Depurado'!H318</f>
        <v>NC24171</v>
      </c>
      <c r="I319" s="107">
        <f>+'Categorias-9 feb-Depurado'!R318</f>
        <v>-4647409</v>
      </c>
      <c r="J319" s="108">
        <f t="shared" si="20"/>
        <v>0</v>
      </c>
      <c r="K319" s="107">
        <f t="shared" si="21"/>
        <v>0</v>
      </c>
      <c r="L319" s="109">
        <f t="shared" si="22"/>
        <v>-4647409</v>
      </c>
      <c r="M319" s="110">
        <f t="shared" si="23"/>
        <v>-3.5429714029553448E-06</v>
      </c>
      <c r="N319" s="33" t="s">
        <v>4892</v>
      </c>
      <c r="O319" s="33">
        <f>+'Categorias-9 feb-Depurado'!Y318</f>
        <v>-974.33022002788346</v>
      </c>
      <c r="P319" s="111">
        <f>+'Categorias-9 feb-Depurado'!AC318</f>
        <v>44945</v>
      </c>
      <c r="Q319" s="111">
        <f>+'Categorias-9 feb-Depurado'!AE318</f>
        <v>45005</v>
      </c>
      <c r="R319" s="112" t="str">
        <f>+'Categorias-9 feb-Depurado'!AB318</f>
        <v>Seguros</v>
      </c>
    </row>
    <row r="320" spans="2:18" s="1" customFormat="1" ht="14.5" hidden="1">
      <c r="B320" s="57" t="str">
        <f>+'Categorias-9 feb-Depurado'!B319</f>
        <v>CHUBB SEGUROS COLOMBIA S A</v>
      </c>
      <c r="C320" s="30" t="s">
        <v>4900</v>
      </c>
      <c r="D320" s="31">
        <v>5</v>
      </c>
      <c r="E320" s="30" t="str">
        <f>+'Categorias-9 feb-Depurado'!E319</f>
        <v>860026518-6</v>
      </c>
      <c r="F320" s="30" t="str">
        <f>+'Categorias-9 feb-Depurado'!F319</f>
        <v>CR 7 71 21 TO B P 7</v>
      </c>
      <c r="G320" s="30" t="str">
        <f>+'Categorias-9 feb-Depurado'!G319</f>
        <v>BOGOTA</v>
      </c>
      <c r="H320" s="30" t="str">
        <f>+'Categorias-9 feb-Depurado'!H319</f>
        <v>NC24170</v>
      </c>
      <c r="I320" s="107">
        <f>+'Categorias-9 feb-Depurado'!R319</f>
        <v>-18020600</v>
      </c>
      <c r="J320" s="108">
        <f t="shared" si="20"/>
        <v>0</v>
      </c>
      <c r="K320" s="107">
        <f t="shared" si="21"/>
        <v>0</v>
      </c>
      <c r="L320" s="109">
        <f t="shared" si="22"/>
        <v>-18020600</v>
      </c>
      <c r="M320" s="110">
        <f t="shared" si="23"/>
        <v>-1.3738078672244488E-05</v>
      </c>
      <c r="N320" s="33" t="s">
        <v>4892</v>
      </c>
      <c r="O320" s="33">
        <f>+'Categorias-9 feb-Depurado'!Y319</f>
        <v>-3778.022369676195</v>
      </c>
      <c r="P320" s="111">
        <f>+'Categorias-9 feb-Depurado'!AC319</f>
        <v>44945</v>
      </c>
      <c r="Q320" s="111">
        <f>+'Categorias-9 feb-Depurado'!AE319</f>
        <v>45005</v>
      </c>
      <c r="R320" s="112" t="str">
        <f>+'Categorias-9 feb-Depurado'!AB319</f>
        <v>Seguros</v>
      </c>
    </row>
    <row r="321" spans="2:18" s="1" customFormat="1" ht="14.5" hidden="1">
      <c r="B321" s="57" t="str">
        <f>+'Categorias-9 feb-Depurado'!B320</f>
        <v>CHUBB SEGUROS COLOMBIA S A</v>
      </c>
      <c r="C321" s="30" t="s">
        <v>4900</v>
      </c>
      <c r="D321" s="31">
        <v>5</v>
      </c>
      <c r="E321" s="30" t="str">
        <f>+'Categorias-9 feb-Depurado'!E320</f>
        <v>860026518-6</v>
      </c>
      <c r="F321" s="30" t="str">
        <f>+'Categorias-9 feb-Depurado'!F320</f>
        <v>CR 7 71 21 TO B P 7</v>
      </c>
      <c r="G321" s="30" t="str">
        <f>+'Categorias-9 feb-Depurado'!G320</f>
        <v>BOGOTA</v>
      </c>
      <c r="H321" s="30" t="str">
        <f>+'Categorias-9 feb-Depurado'!H320</f>
        <v>NC24133</v>
      </c>
      <c r="I321" s="107">
        <f>+'Categorias-9 feb-Depurado'!R320</f>
        <v>-47523929</v>
      </c>
      <c r="J321" s="108">
        <f t="shared" si="20"/>
        <v>0</v>
      </c>
      <c r="K321" s="107">
        <f t="shared" si="21"/>
        <v>0</v>
      </c>
      <c r="L321" s="109">
        <f t="shared" si="22"/>
        <v>-47523929</v>
      </c>
      <c r="M321" s="110">
        <f t="shared" si="23"/>
        <v>-3.6230063117552211E-05</v>
      </c>
      <c r="N321" s="33" t="s">
        <v>4892</v>
      </c>
      <c r="O321" s="33">
        <f>+'Categorias-9 feb-Depurado'!Y320</f>
        <v>-9963.4011551725944</v>
      </c>
      <c r="P321" s="111">
        <f>+'Categorias-9 feb-Depurado'!AC320</f>
        <v>44945</v>
      </c>
      <c r="Q321" s="111">
        <f>+'Categorias-9 feb-Depurado'!AE320</f>
        <v>45005</v>
      </c>
      <c r="R321" s="112" t="str">
        <f>+'Categorias-9 feb-Depurado'!AB320</f>
        <v>Seguros</v>
      </c>
    </row>
    <row r="322" spans="2:18" s="1" customFormat="1" ht="14.5" hidden="1">
      <c r="B322" s="57" t="str">
        <f>+'Categorias-9 feb-Depurado'!B321</f>
        <v>CHUBB SEGUROS COLOMBIA S A</v>
      </c>
      <c r="C322" s="30" t="s">
        <v>4900</v>
      </c>
      <c r="D322" s="31">
        <v>5</v>
      </c>
      <c r="E322" s="30" t="str">
        <f>+'Categorias-9 feb-Depurado'!E321</f>
        <v>860026518-6</v>
      </c>
      <c r="F322" s="30" t="str">
        <f>+'Categorias-9 feb-Depurado'!F321</f>
        <v>CR 7 71 21 TO B P 7</v>
      </c>
      <c r="G322" s="30" t="str">
        <f>+'Categorias-9 feb-Depurado'!G321</f>
        <v>BOGOTA</v>
      </c>
      <c r="H322" s="30" t="str">
        <f>+'Categorias-9 feb-Depurado'!H321</f>
        <v>NC24155</v>
      </c>
      <c r="I322" s="107">
        <f>+'Categorias-9 feb-Depurado'!R321</f>
        <v>-7352970</v>
      </c>
      <c r="J322" s="108">
        <f t="shared" si="20"/>
        <v>0</v>
      </c>
      <c r="K322" s="107">
        <f t="shared" si="21"/>
        <v>0</v>
      </c>
      <c r="L322" s="109">
        <f t="shared" si="22"/>
        <v>-7352970</v>
      </c>
      <c r="M322" s="110">
        <f t="shared" si="23"/>
        <v>-5.6055669808249205E-06</v>
      </c>
      <c r="N322" s="33" t="s">
        <v>4892</v>
      </c>
      <c r="O322" s="33">
        <f>+'Categorias-9 feb-Depurado'!Y321</f>
        <v>-1541.5516211201609</v>
      </c>
      <c r="P322" s="111">
        <f>+'Categorias-9 feb-Depurado'!AC321</f>
        <v>44945</v>
      </c>
      <c r="Q322" s="111">
        <f>+'Categorias-9 feb-Depurado'!AE321</f>
        <v>45005</v>
      </c>
      <c r="R322" s="112" t="str">
        <f>+'Categorias-9 feb-Depurado'!AB321</f>
        <v>Seguros</v>
      </c>
    </row>
    <row r="323" spans="2:18" s="1" customFormat="1" ht="14.5" hidden="1">
      <c r="B323" s="57" t="str">
        <f>+'Categorias-9 feb-Depurado'!B322</f>
        <v>CHUBB SEGUROS COLOMBIA S A</v>
      </c>
      <c r="C323" s="30" t="s">
        <v>4900</v>
      </c>
      <c r="D323" s="31">
        <v>5</v>
      </c>
      <c r="E323" s="30" t="str">
        <f>+'Categorias-9 feb-Depurado'!E322</f>
        <v>860026518-6</v>
      </c>
      <c r="F323" s="30" t="str">
        <f>+'Categorias-9 feb-Depurado'!F322</f>
        <v>CR 7 71 21 TO B P 7</v>
      </c>
      <c r="G323" s="30" t="str">
        <f>+'Categorias-9 feb-Depurado'!G322</f>
        <v>BOGOTA</v>
      </c>
      <c r="H323" s="30" t="str">
        <f>+'Categorias-9 feb-Depurado'!H322</f>
        <v>NC24179</v>
      </c>
      <c r="I323" s="107">
        <f>+'Categorias-9 feb-Depurado'!R322</f>
        <v>-7423000</v>
      </c>
      <c r="J323" s="108">
        <f t="shared" si="20"/>
        <v>0</v>
      </c>
      <c r="K323" s="107">
        <f t="shared" si="21"/>
        <v>0</v>
      </c>
      <c r="L323" s="109">
        <f t="shared" si="22"/>
        <v>-7423000</v>
      </c>
      <c r="M323" s="110">
        <f t="shared" si="23"/>
        <v>-5.6589546399160312E-06</v>
      </c>
      <c r="N323" s="33" t="s">
        <v>4892</v>
      </c>
      <c r="O323" s="33">
        <f>+'Categorias-9 feb-Depurado'!Y322</f>
        <v>-1556.2334245311697</v>
      </c>
      <c r="P323" s="111">
        <f>+'Categorias-9 feb-Depurado'!AC322</f>
        <v>44945</v>
      </c>
      <c r="Q323" s="111">
        <f>+'Categorias-9 feb-Depurado'!AE322</f>
        <v>45005</v>
      </c>
      <c r="R323" s="112" t="str">
        <f>+'Categorias-9 feb-Depurado'!AB322</f>
        <v>Seguros</v>
      </c>
    </row>
    <row r="324" spans="2:18" s="1" customFormat="1" ht="14.5" hidden="1">
      <c r="B324" s="57" t="str">
        <f>+'Categorias-9 feb-Depurado'!B323</f>
        <v>CHUBB SEGUROS COLOMBIA S A</v>
      </c>
      <c r="C324" s="30" t="s">
        <v>4900</v>
      </c>
      <c r="D324" s="31">
        <v>5</v>
      </c>
      <c r="E324" s="30" t="str">
        <f>+'Categorias-9 feb-Depurado'!E323</f>
        <v>860026518-6</v>
      </c>
      <c r="F324" s="30" t="str">
        <f>+'Categorias-9 feb-Depurado'!F323</f>
        <v>CR 7 71 21 TO B P 7</v>
      </c>
      <c r="G324" s="30" t="str">
        <f>+'Categorias-9 feb-Depurado'!G323</f>
        <v>BOGOTA</v>
      </c>
      <c r="H324" s="30" t="str">
        <f>+'Categorias-9 feb-Depurado'!H323</f>
        <v>NC24121</v>
      </c>
      <c r="I324" s="107">
        <f>+'Categorias-9 feb-Depurado'!R323</f>
        <v>-33555774</v>
      </c>
      <c r="J324" s="108">
        <f t="shared" si="20"/>
        <v>0</v>
      </c>
      <c r="K324" s="107">
        <f t="shared" si="21"/>
        <v>0</v>
      </c>
      <c r="L324" s="109">
        <f t="shared" si="22"/>
        <v>-33555774</v>
      </c>
      <c r="M324" s="110">
        <f t="shared" si="23"/>
        <v>-2.5581382591037818E-05</v>
      </c>
      <c r="N324" s="33" t="s">
        <v>4892</v>
      </c>
      <c r="O324" s="33">
        <f>+'Categorias-9 feb-Depurado'!Y323</f>
        <v>-7034.9746847385131</v>
      </c>
      <c r="P324" s="111">
        <f>+'Categorias-9 feb-Depurado'!AC323</f>
        <v>44945</v>
      </c>
      <c r="Q324" s="111">
        <f>+'Categorias-9 feb-Depurado'!AE323</f>
        <v>45005</v>
      </c>
      <c r="R324" s="112" t="str">
        <f>+'Categorias-9 feb-Depurado'!AB323</f>
        <v>Seguros</v>
      </c>
    </row>
    <row r="325" spans="2:18" s="1" customFormat="1" ht="14.5" hidden="1">
      <c r="B325" s="57" t="str">
        <f>+'Categorias-9 feb-Depurado'!B324</f>
        <v>CHUBB SEGUROS COLOMBIA S A</v>
      </c>
      <c r="C325" s="30" t="s">
        <v>4900</v>
      </c>
      <c r="D325" s="31">
        <v>5</v>
      </c>
      <c r="E325" s="30" t="str">
        <f>+'Categorias-9 feb-Depurado'!E324</f>
        <v>860026518-6</v>
      </c>
      <c r="F325" s="30" t="str">
        <f>+'Categorias-9 feb-Depurado'!F324</f>
        <v>CR 7 71 21 TO B P 7</v>
      </c>
      <c r="G325" s="30" t="str">
        <f>+'Categorias-9 feb-Depurado'!G324</f>
        <v>BOGOTA</v>
      </c>
      <c r="H325" s="30" t="str">
        <f>+'Categorias-9 feb-Depurado'!H324</f>
        <v>NC24125</v>
      </c>
      <c r="I325" s="107">
        <f>+'Categorias-9 feb-Depurado'!R324</f>
        <v>-30002965</v>
      </c>
      <c r="J325" s="108">
        <f t="shared" si="20"/>
        <v>0</v>
      </c>
      <c r="K325" s="107">
        <f t="shared" si="21"/>
        <v>0</v>
      </c>
      <c r="L325" s="109">
        <f t="shared" si="22"/>
        <v>-30002965</v>
      </c>
      <c r="M325" s="110">
        <f t="shared" si="23"/>
        <v>-2.2872884008889708E-05</v>
      </c>
      <c r="N325" s="33" t="s">
        <v>4892</v>
      </c>
      <c r="O325" s="33">
        <f>+'Categorias-9 feb-Depurado'!Y324</f>
        <v>-6290.1275721458742</v>
      </c>
      <c r="P325" s="111">
        <f>+'Categorias-9 feb-Depurado'!AC324</f>
        <v>44945</v>
      </c>
      <c r="Q325" s="111">
        <f>+'Categorias-9 feb-Depurado'!AE324</f>
        <v>45005</v>
      </c>
      <c r="R325" s="112" t="str">
        <f>+'Categorias-9 feb-Depurado'!AB324</f>
        <v>Seguros</v>
      </c>
    </row>
    <row r="326" spans="2:18" s="1" customFormat="1" ht="14.5" hidden="1">
      <c r="B326" s="57" t="str">
        <f>+'Categorias-9 feb-Depurado'!B325</f>
        <v>CHUBB SEGUROS COLOMBIA S A</v>
      </c>
      <c r="C326" s="30" t="s">
        <v>4900</v>
      </c>
      <c r="D326" s="31">
        <v>5</v>
      </c>
      <c r="E326" s="30" t="str">
        <f>+'Categorias-9 feb-Depurado'!E325</f>
        <v>860026518-6</v>
      </c>
      <c r="F326" s="30" t="str">
        <f>+'Categorias-9 feb-Depurado'!F325</f>
        <v>CR 7 71 21 TO B P 7</v>
      </c>
      <c r="G326" s="30" t="str">
        <f>+'Categorias-9 feb-Depurado'!G325</f>
        <v>BOGOTA</v>
      </c>
      <c r="H326" s="30" t="str">
        <f>+'Categorias-9 feb-Depurado'!H325</f>
        <v>NC24199</v>
      </c>
      <c r="I326" s="107">
        <f>+'Categorias-9 feb-Depurado'!R325</f>
        <v>-64807259</v>
      </c>
      <c r="J326" s="108">
        <f t="shared" si="20"/>
        <v>0</v>
      </c>
      <c r="K326" s="107">
        <f t="shared" si="21"/>
        <v>0</v>
      </c>
      <c r="L326" s="109">
        <f t="shared" si="22"/>
        <v>-64807259</v>
      </c>
      <c r="M326" s="110">
        <f t="shared" si="23"/>
        <v>-4.9406080967033541E-05</v>
      </c>
      <c r="N326" s="33" t="s">
        <v>4892</v>
      </c>
      <c r="O326" s="33">
        <f>+'Categorias-9 feb-Depurado'!Y325</f>
        <v>-13586.854722894848</v>
      </c>
      <c r="P326" s="111">
        <f>+'Categorias-9 feb-Depurado'!AC325</f>
        <v>44946</v>
      </c>
      <c r="Q326" s="111">
        <f>+'Categorias-9 feb-Depurado'!AE325</f>
        <v>45006</v>
      </c>
      <c r="R326" s="112" t="str">
        <f>+'Categorias-9 feb-Depurado'!AB325</f>
        <v>Seguros</v>
      </c>
    </row>
    <row r="327" spans="2:18" s="1" customFormat="1" ht="14.5" hidden="1">
      <c r="B327" s="57" t="str">
        <f>+'Categorias-9 feb-Depurado'!B326</f>
        <v>CHUBB SEGUROS COLOMBIA S A</v>
      </c>
      <c r="C327" s="30" t="s">
        <v>4900</v>
      </c>
      <c r="D327" s="31">
        <v>5</v>
      </c>
      <c r="E327" s="30" t="str">
        <f>+'Categorias-9 feb-Depurado'!E326</f>
        <v>860026518-6</v>
      </c>
      <c r="F327" s="30" t="str">
        <f>+'Categorias-9 feb-Depurado'!F326</f>
        <v>CR 7 71 21 TO B P 7</v>
      </c>
      <c r="G327" s="30" t="str">
        <f>+'Categorias-9 feb-Depurado'!G326</f>
        <v>BOGOTA</v>
      </c>
      <c r="H327" s="30" t="str">
        <f>+'Categorias-9 feb-Depurado'!H326</f>
        <v>NC24180</v>
      </c>
      <c r="I327" s="107">
        <f>+'Categorias-9 feb-Depurado'!R326</f>
        <v>-22087047</v>
      </c>
      <c r="J327" s="108">
        <f t="shared" si="20"/>
        <v>0</v>
      </c>
      <c r="K327" s="107">
        <f t="shared" si="21"/>
        <v>0</v>
      </c>
      <c r="L327" s="109">
        <f t="shared" si="22"/>
        <v>-22087047</v>
      </c>
      <c r="M327" s="110">
        <f t="shared" si="23"/>
        <v>-1.6838151300376325E-05</v>
      </c>
      <c r="N327" s="33" t="s">
        <v>4892</v>
      </c>
      <c r="O327" s="33">
        <f>+'Categorias-9 feb-Depurado'!Y326</f>
        <v>-4630.5537909997165</v>
      </c>
      <c r="P327" s="111">
        <f>+'Categorias-9 feb-Depurado'!AC326</f>
        <v>44946</v>
      </c>
      <c r="Q327" s="111">
        <f>+'Categorias-9 feb-Depurado'!AE326</f>
        <v>45006</v>
      </c>
      <c r="R327" s="112" t="str">
        <f>+'Categorias-9 feb-Depurado'!AB326</f>
        <v>Seguros</v>
      </c>
    </row>
    <row r="328" spans="2:18" s="1" customFormat="1" ht="14.5" hidden="1">
      <c r="B328" s="57" t="str">
        <f>+'Categorias-9 feb-Depurado'!B327</f>
        <v>CHUBB SEGUROS COLOMBIA S A</v>
      </c>
      <c r="C328" s="30" t="s">
        <v>4900</v>
      </c>
      <c r="D328" s="31">
        <v>5</v>
      </c>
      <c r="E328" s="30" t="str">
        <f>+'Categorias-9 feb-Depurado'!E327</f>
        <v>860026518-6</v>
      </c>
      <c r="F328" s="30" t="str">
        <f>+'Categorias-9 feb-Depurado'!F327</f>
        <v>CR 7 71 21 TO B P 7</v>
      </c>
      <c r="G328" s="30" t="str">
        <f>+'Categorias-9 feb-Depurado'!G327</f>
        <v>BOGOTA</v>
      </c>
      <c r="H328" s="30" t="str">
        <f>+'Categorias-9 feb-Depurado'!H327</f>
        <v>NC24192</v>
      </c>
      <c r="I328" s="107">
        <f>+'Categorias-9 feb-Depurado'!R327</f>
        <v>-29897123</v>
      </c>
      <c r="J328" s="108">
        <f t="shared" si="20"/>
        <v>0</v>
      </c>
      <c r="K328" s="107">
        <f t="shared" si="21"/>
        <v>0</v>
      </c>
      <c r="L328" s="109">
        <f t="shared" si="22"/>
        <v>-29897123</v>
      </c>
      <c r="M328" s="110">
        <f t="shared" si="23"/>
        <v>-2.2792194924018632E-05</v>
      </c>
      <c r="N328" s="33" t="s">
        <v>4892</v>
      </c>
      <c r="O328" s="33">
        <f>+'Categorias-9 feb-Depurado'!Y327</f>
        <v>-6267.9377758210421</v>
      </c>
      <c r="P328" s="111">
        <f>+'Categorias-9 feb-Depurado'!AC327</f>
        <v>44946</v>
      </c>
      <c r="Q328" s="111">
        <f>+'Categorias-9 feb-Depurado'!AE327</f>
        <v>45006</v>
      </c>
      <c r="R328" s="112" t="str">
        <f>+'Categorias-9 feb-Depurado'!AB327</f>
        <v>Seguros</v>
      </c>
    </row>
    <row r="329" spans="2:18" s="1" customFormat="1" ht="14.5" hidden="1">
      <c r="B329" s="57" t="str">
        <f>+'Categorias-9 feb-Depurado'!B328</f>
        <v>CHUBB SEGUROS COLOMBIA S A</v>
      </c>
      <c r="C329" s="30" t="s">
        <v>4900</v>
      </c>
      <c r="D329" s="31">
        <v>5</v>
      </c>
      <c r="E329" s="30" t="str">
        <f>+'Categorias-9 feb-Depurado'!E328</f>
        <v>860026518-6</v>
      </c>
      <c r="F329" s="30" t="str">
        <f>+'Categorias-9 feb-Depurado'!F328</f>
        <v>CR 7 71 21 TO B P 7</v>
      </c>
      <c r="G329" s="30" t="str">
        <f>+'Categorias-9 feb-Depurado'!G328</f>
        <v>BOGOTA</v>
      </c>
      <c r="H329" s="30" t="str">
        <f>+'Categorias-9 feb-Depurado'!H328</f>
        <v>NC24204</v>
      </c>
      <c r="I329" s="107">
        <f>+'Categorias-9 feb-Depurado'!R328</f>
        <v>-130254768</v>
      </c>
      <c r="J329" s="108">
        <f t="shared" si="20"/>
        <v>0</v>
      </c>
      <c r="K329" s="107">
        <f t="shared" si="21"/>
        <v>0</v>
      </c>
      <c r="L329" s="109">
        <f t="shared" si="22"/>
        <v>-130254768</v>
      </c>
      <c r="M329" s="110">
        <f t="shared" si="23"/>
        <v>-9.9300259160014305E-05</v>
      </c>
      <c r="N329" s="33" t="s">
        <v>4892</v>
      </c>
      <c r="O329" s="33">
        <f>+'Categorias-9 feb-Depurado'!Y328</f>
        <v>-27307.937985471239</v>
      </c>
      <c r="P329" s="111">
        <f>+'Categorias-9 feb-Depurado'!AC328</f>
        <v>44946</v>
      </c>
      <c r="Q329" s="111">
        <f>+'Categorias-9 feb-Depurado'!AE328</f>
        <v>45006</v>
      </c>
      <c r="R329" s="112" t="str">
        <f>+'Categorias-9 feb-Depurado'!AB328</f>
        <v>Seguros</v>
      </c>
    </row>
    <row r="330" spans="2:18" s="1" customFormat="1" ht="14.5" hidden="1">
      <c r="B330" s="57" t="str">
        <f>+'Categorias-9 feb-Depurado'!B329</f>
        <v>CHUBB SEGUROS COLOMBIA S A</v>
      </c>
      <c r="C330" s="30" t="s">
        <v>4900</v>
      </c>
      <c r="D330" s="31">
        <v>5</v>
      </c>
      <c r="E330" s="30" t="str">
        <f>+'Categorias-9 feb-Depurado'!E329</f>
        <v>860026518-6</v>
      </c>
      <c r="F330" s="30" t="str">
        <f>+'Categorias-9 feb-Depurado'!F329</f>
        <v>CR 7 71 21 TO B P 7</v>
      </c>
      <c r="G330" s="30" t="str">
        <f>+'Categorias-9 feb-Depurado'!G329</f>
        <v>BOGOTA</v>
      </c>
      <c r="H330" s="30" t="str">
        <f>+'Categorias-9 feb-Depurado'!H329</f>
        <v>NC24219</v>
      </c>
      <c r="I330" s="107">
        <f>+'Categorias-9 feb-Depurado'!R329</f>
        <v>-274093561</v>
      </c>
      <c r="J330" s="108">
        <f t="shared" si="20"/>
        <v>0</v>
      </c>
      <c r="K330" s="107">
        <f t="shared" si="21"/>
        <v>0</v>
      </c>
      <c r="L330" s="109">
        <f t="shared" si="22"/>
        <v>-274093561</v>
      </c>
      <c r="M330" s="110">
        <f t="shared" si="23"/>
        <v>-0.0002089563557580571</v>
      </c>
      <c r="N330" s="33" t="s">
        <v>4892</v>
      </c>
      <c r="O330" s="33">
        <f>+'Categorias-9 feb-Depurado'!Y329</f>
        <v>-57463.769510571605</v>
      </c>
      <c r="P330" s="111">
        <f>+'Categorias-9 feb-Depurado'!AC329</f>
        <v>44946</v>
      </c>
      <c r="Q330" s="111">
        <f>+'Categorias-9 feb-Depurado'!AE329</f>
        <v>45006</v>
      </c>
      <c r="R330" s="112" t="str">
        <f>+'Categorias-9 feb-Depurado'!AB329</f>
        <v>Seguros</v>
      </c>
    </row>
    <row r="331" spans="2:18" s="1" customFormat="1" ht="14.5" hidden="1">
      <c r="B331" s="57" t="str">
        <f>+'Categorias-9 feb-Depurado'!B330</f>
        <v>CHUBB SEGUROS COLOMBIA S A</v>
      </c>
      <c r="C331" s="30" t="s">
        <v>4900</v>
      </c>
      <c r="D331" s="31">
        <v>5</v>
      </c>
      <c r="E331" s="30" t="str">
        <f>+'Categorias-9 feb-Depurado'!E330</f>
        <v>860026518-6</v>
      </c>
      <c r="F331" s="30" t="str">
        <f>+'Categorias-9 feb-Depurado'!F330</f>
        <v>CR 7 71 21 TO B P 7</v>
      </c>
      <c r="G331" s="30" t="str">
        <f>+'Categorias-9 feb-Depurado'!G330</f>
        <v>BOGOTA</v>
      </c>
      <c r="H331" s="30" t="str">
        <f>+'Categorias-9 feb-Depurado'!H330</f>
        <v>NC24208</v>
      </c>
      <c r="I331" s="107">
        <f>+'Categorias-9 feb-Depurado'!R330</f>
        <v>-229722453</v>
      </c>
      <c r="J331" s="108">
        <f t="shared" si="20"/>
        <v>0</v>
      </c>
      <c r="K331" s="107">
        <f t="shared" si="21"/>
        <v>0</v>
      </c>
      <c r="L331" s="109">
        <f t="shared" si="22"/>
        <v>-229722453</v>
      </c>
      <c r="M331" s="110">
        <f t="shared" si="23"/>
        <v>-0.00017512985872251684</v>
      </c>
      <c r="N331" s="33" t="s">
        <v>4892</v>
      </c>
      <c r="O331" s="33">
        <f>+'Categorias-9 feb-Depurado'!Y330</f>
        <v>-48161.357904336612</v>
      </c>
      <c r="P331" s="111">
        <f>+'Categorias-9 feb-Depurado'!AC330</f>
        <v>44946</v>
      </c>
      <c r="Q331" s="111">
        <f>+'Categorias-9 feb-Depurado'!AE330</f>
        <v>45006</v>
      </c>
      <c r="R331" s="112" t="str">
        <f>+'Categorias-9 feb-Depurado'!AB330</f>
        <v>Seguros</v>
      </c>
    </row>
    <row r="332" spans="2:18" s="1" customFormat="1" ht="14.5" hidden="1">
      <c r="B332" s="57" t="str">
        <f>+'Categorias-9 feb-Depurado'!B331</f>
        <v>CHUBB SEGUROS COLOMBIA S A</v>
      </c>
      <c r="C332" s="30" t="s">
        <v>4900</v>
      </c>
      <c r="D332" s="31">
        <v>5</v>
      </c>
      <c r="E332" s="30" t="str">
        <f>+'Categorias-9 feb-Depurado'!E331</f>
        <v>860026518-6</v>
      </c>
      <c r="F332" s="30" t="str">
        <f>+'Categorias-9 feb-Depurado'!F331</f>
        <v>CR 7 71 21 TO B P 7</v>
      </c>
      <c r="G332" s="30" t="str">
        <f>+'Categorias-9 feb-Depurado'!G331</f>
        <v>BOGOTA</v>
      </c>
      <c r="H332" s="30" t="str">
        <f>+'Categorias-9 feb-Depurado'!H331</f>
        <v>NC24216</v>
      </c>
      <c r="I332" s="107">
        <f>+'Categorias-9 feb-Depurado'!R331</f>
        <v>-92837298</v>
      </c>
      <c r="J332" s="108">
        <f t="shared" si="20"/>
        <v>0</v>
      </c>
      <c r="K332" s="107">
        <f t="shared" si="21"/>
        <v>0</v>
      </c>
      <c r="L332" s="109">
        <f t="shared" si="22"/>
        <v>-92837298</v>
      </c>
      <c r="M332" s="110">
        <f t="shared" si="23"/>
        <v>-7.0774896709466158E-05</v>
      </c>
      <c r="N332" s="33" t="s">
        <v>4892</v>
      </c>
      <c r="O332" s="33">
        <f>+'Categorias-9 feb-Depurado'!Y331</f>
        <v>-19463.357967231674</v>
      </c>
      <c r="P332" s="111">
        <f>+'Categorias-9 feb-Depurado'!AC331</f>
        <v>44946</v>
      </c>
      <c r="Q332" s="111">
        <f>+'Categorias-9 feb-Depurado'!AE331</f>
        <v>45006</v>
      </c>
      <c r="R332" s="112" t="str">
        <f>+'Categorias-9 feb-Depurado'!AB331</f>
        <v>Seguros</v>
      </c>
    </row>
    <row r="333" spans="2:18" s="1" customFormat="1" ht="14.5" hidden="1">
      <c r="B333" s="57" t="str">
        <f>+'Categorias-9 feb-Depurado'!B332</f>
        <v>CHUBB SEGUROS COLOMBIA S A</v>
      </c>
      <c r="C333" s="30" t="s">
        <v>4900</v>
      </c>
      <c r="D333" s="31">
        <v>5</v>
      </c>
      <c r="E333" s="30" t="str">
        <f>+'Categorias-9 feb-Depurado'!E332</f>
        <v>860026518-6</v>
      </c>
      <c r="F333" s="30" t="str">
        <f>+'Categorias-9 feb-Depurado'!F332</f>
        <v>CR 7 71 21 TO B P 7</v>
      </c>
      <c r="G333" s="30" t="str">
        <f>+'Categorias-9 feb-Depurado'!G332</f>
        <v>BOGOTA</v>
      </c>
      <c r="H333" s="30" t="str">
        <f>+'Categorias-9 feb-Depurado'!H332</f>
        <v>NC24210</v>
      </c>
      <c r="I333" s="107">
        <f>+'Categorias-9 feb-Depurado'!R332</f>
        <v>-66067294</v>
      </c>
      <c r="J333" s="108">
        <f t="shared" si="20"/>
        <v>0</v>
      </c>
      <c r="K333" s="107">
        <f t="shared" si="21"/>
        <v>0</v>
      </c>
      <c r="L333" s="109">
        <f t="shared" si="22"/>
        <v>-66067294</v>
      </c>
      <c r="M333" s="110">
        <f t="shared" si="23"/>
        <v>-5.0366673841842464E-05</v>
      </c>
      <c r="N333" s="33" t="s">
        <v>4892</v>
      </c>
      <c r="O333" s="33">
        <f>+'Categorias-9 feb-Depurado'!Y332</f>
        <v>-13851.021310942691</v>
      </c>
      <c r="P333" s="111">
        <f>+'Categorias-9 feb-Depurado'!AC332</f>
        <v>44946</v>
      </c>
      <c r="Q333" s="111">
        <f>+'Categorias-9 feb-Depurado'!AE332</f>
        <v>45006</v>
      </c>
      <c r="R333" s="112" t="str">
        <f>+'Categorias-9 feb-Depurado'!AB332</f>
        <v>Seguros</v>
      </c>
    </row>
    <row r="334" spans="2:18" s="1" customFormat="1" ht="14.5" hidden="1">
      <c r="B334" s="57" t="str">
        <f>+'Categorias-9 feb-Depurado'!B333</f>
        <v>CHUBB SEGUROS COLOMBIA S A</v>
      </c>
      <c r="C334" s="30" t="s">
        <v>4900</v>
      </c>
      <c r="D334" s="31">
        <v>5</v>
      </c>
      <c r="E334" s="30" t="str">
        <f>+'Categorias-9 feb-Depurado'!E333</f>
        <v>860026518-6</v>
      </c>
      <c r="F334" s="30" t="str">
        <f>+'Categorias-9 feb-Depurado'!F333</f>
        <v>CR 7 71 21 TO B P 7</v>
      </c>
      <c r="G334" s="30" t="str">
        <f>+'Categorias-9 feb-Depurado'!G333</f>
        <v>BOGOTA</v>
      </c>
      <c r="H334" s="30" t="str">
        <f>+'Categorias-9 feb-Depurado'!H333</f>
        <v>NC24215</v>
      </c>
      <c r="I334" s="107">
        <f>+'Categorias-9 feb-Depurado'!R333</f>
        <v>-72880539</v>
      </c>
      <c r="J334" s="108">
        <f t="shared" si="20"/>
        <v>0</v>
      </c>
      <c r="K334" s="107">
        <f t="shared" si="21"/>
        <v>0</v>
      </c>
      <c r="L334" s="109">
        <f t="shared" si="22"/>
        <v>-72880539</v>
      </c>
      <c r="M334" s="110">
        <f t="shared" si="23"/>
        <v>-5.5560779244730066E-05</v>
      </c>
      <c r="N334" s="33" t="s">
        <v>4892</v>
      </c>
      <c r="O334" s="33">
        <f>+'Categorias-9 feb-Depurado'!Y333</f>
        <v>-15279.419478599955</v>
      </c>
      <c r="P334" s="111">
        <f>+'Categorias-9 feb-Depurado'!AC333</f>
        <v>44946</v>
      </c>
      <c r="Q334" s="111">
        <f>+'Categorias-9 feb-Depurado'!AE333</f>
        <v>45006</v>
      </c>
      <c r="R334" s="112" t="str">
        <f>+'Categorias-9 feb-Depurado'!AB333</f>
        <v>Seguros</v>
      </c>
    </row>
    <row r="335" spans="2:18" s="1" customFormat="1" ht="14.5" hidden="1">
      <c r="B335" s="57" t="str">
        <f>+'Categorias-9 feb-Depurado'!B334</f>
        <v>CHUBB SEGUROS COLOMBIA S A</v>
      </c>
      <c r="C335" s="30" t="s">
        <v>4900</v>
      </c>
      <c r="D335" s="31">
        <v>5</v>
      </c>
      <c r="E335" s="30" t="str">
        <f>+'Categorias-9 feb-Depurado'!E334</f>
        <v>860026518-6</v>
      </c>
      <c r="F335" s="30" t="str">
        <f>+'Categorias-9 feb-Depurado'!F334</f>
        <v>CR 7 71 21 TO B P 7</v>
      </c>
      <c r="G335" s="30" t="str">
        <f>+'Categorias-9 feb-Depurado'!G334</f>
        <v>BOGOTA</v>
      </c>
      <c r="H335" s="30" t="str">
        <f>+'Categorias-9 feb-Depurado'!H334</f>
        <v>NC24185</v>
      </c>
      <c r="I335" s="107">
        <f>+'Categorias-9 feb-Depurado'!R334</f>
        <v>-40347872</v>
      </c>
      <c r="J335" s="108">
        <f t="shared" si="20"/>
        <v>0</v>
      </c>
      <c r="K335" s="107">
        <f t="shared" si="21"/>
        <v>0</v>
      </c>
      <c r="L335" s="109">
        <f t="shared" si="22"/>
        <v>-40347872</v>
      </c>
      <c r="M335" s="110">
        <f t="shared" si="23"/>
        <v>-3.0759366491329399E-05</v>
      </c>
      <c r="N335" s="33" t="s">
        <v>4892</v>
      </c>
      <c r="O335" s="33">
        <f>+'Categorias-9 feb-Depurado'!Y334</f>
        <v>-8458.9393796450622</v>
      </c>
      <c r="P335" s="111">
        <f>+'Categorias-9 feb-Depurado'!AC334</f>
        <v>44946</v>
      </c>
      <c r="Q335" s="111">
        <f>+'Categorias-9 feb-Depurado'!AE334</f>
        <v>45006</v>
      </c>
      <c r="R335" s="112" t="str">
        <f>+'Categorias-9 feb-Depurado'!AB334</f>
        <v>Seguros</v>
      </c>
    </row>
    <row r="336" spans="2:18" s="1" customFormat="1" ht="14.5" hidden="1">
      <c r="B336" s="57" t="str">
        <f>+'Categorias-9 feb-Depurado'!B335</f>
        <v>CHUBB SEGUROS COLOMBIA S A</v>
      </c>
      <c r="C336" s="30" t="s">
        <v>4900</v>
      </c>
      <c r="D336" s="31">
        <v>5</v>
      </c>
      <c r="E336" s="30" t="str">
        <f>+'Categorias-9 feb-Depurado'!E335</f>
        <v>860026518-6</v>
      </c>
      <c r="F336" s="30" t="str">
        <f>+'Categorias-9 feb-Depurado'!F335</f>
        <v>CR 7 71 21 TO B P 7</v>
      </c>
      <c r="G336" s="30" t="str">
        <f>+'Categorias-9 feb-Depurado'!G335</f>
        <v>BOGOTA</v>
      </c>
      <c r="H336" s="30" t="str">
        <f>+'Categorias-9 feb-Depurado'!H335</f>
        <v>NC24195</v>
      </c>
      <c r="I336" s="107">
        <f>+'Categorias-9 feb-Depurado'!R335</f>
        <v>-52375947</v>
      </c>
      <c r="J336" s="108">
        <f t="shared" si="24" ref="J336:J399">+IF(Q336&gt;$O$4,0,I336)</f>
        <v>0</v>
      </c>
      <c r="K336" s="107">
        <f t="shared" si="25" ref="K336:K399">++(((1+$O$5)^(($O$4-Q336)/365))-1)*J336</f>
        <v>0</v>
      </c>
      <c r="L336" s="109">
        <f t="shared" si="26" ref="L336:L399">+I336+K336</f>
        <v>-52375947</v>
      </c>
      <c r="M336" s="110">
        <f t="shared" si="27" ref="M336:M399">+L336/$E$11</f>
        <v>-3.9929019034843881E-05</v>
      </c>
      <c r="N336" s="33" t="s">
        <v>4892</v>
      </c>
      <c r="O336" s="33">
        <f>+'Categorias-9 feb-Depurado'!Y335</f>
        <v>-10980.627692694738</v>
      </c>
      <c r="P336" s="111">
        <f>+'Categorias-9 feb-Depurado'!AC335</f>
        <v>44946</v>
      </c>
      <c r="Q336" s="111">
        <f>+'Categorias-9 feb-Depurado'!AE335</f>
        <v>45006</v>
      </c>
      <c r="R336" s="112" t="str">
        <f>+'Categorias-9 feb-Depurado'!AB335</f>
        <v>Seguros</v>
      </c>
    </row>
    <row r="337" spans="2:18" s="1" customFormat="1" ht="14.5" hidden="1">
      <c r="B337" s="57" t="str">
        <f>+'Categorias-9 feb-Depurado'!B336</f>
        <v>CHUBB SEGUROS COLOMBIA S A</v>
      </c>
      <c r="C337" s="30" t="s">
        <v>4900</v>
      </c>
      <c r="D337" s="31">
        <v>5</v>
      </c>
      <c r="E337" s="30" t="str">
        <f>+'Categorias-9 feb-Depurado'!E336</f>
        <v>860026518-6</v>
      </c>
      <c r="F337" s="30" t="str">
        <f>+'Categorias-9 feb-Depurado'!F336</f>
        <v>CR 7 71 21 TO B P 7</v>
      </c>
      <c r="G337" s="30" t="str">
        <f>+'Categorias-9 feb-Depurado'!G336</f>
        <v>BOGOTA</v>
      </c>
      <c r="H337" s="30" t="str">
        <f>+'Categorias-9 feb-Depurado'!H336</f>
        <v>NC24191</v>
      </c>
      <c r="I337" s="107">
        <f>+'Categorias-9 feb-Depurado'!R336</f>
        <v>-35976765</v>
      </c>
      <c r="J337" s="108">
        <f t="shared" si="24"/>
        <v>0</v>
      </c>
      <c r="K337" s="107">
        <f t="shared" si="25"/>
        <v>0</v>
      </c>
      <c r="L337" s="109">
        <f t="shared" si="26"/>
        <v>-35976765</v>
      </c>
      <c r="M337" s="110">
        <f t="shared" si="27"/>
        <v>-2.7427035056704661E-05</v>
      </c>
      <c r="N337" s="33" t="s">
        <v>4892</v>
      </c>
      <c r="O337" s="33">
        <f>+'Categorias-9 feb-Depurado'!Y336</f>
        <v>-7542.5359288027921</v>
      </c>
      <c r="P337" s="111">
        <f>+'Categorias-9 feb-Depurado'!AC336</f>
        <v>44946</v>
      </c>
      <c r="Q337" s="111">
        <f>+'Categorias-9 feb-Depurado'!AE336</f>
        <v>45006</v>
      </c>
      <c r="R337" s="112" t="str">
        <f>+'Categorias-9 feb-Depurado'!AB336</f>
        <v>Seguros</v>
      </c>
    </row>
    <row r="338" spans="2:18" s="1" customFormat="1" ht="14.5" hidden="1">
      <c r="B338" s="57" t="str">
        <f>+'Categorias-9 feb-Depurado'!B337</f>
        <v>CHUBB SEGUROS COLOMBIA S A</v>
      </c>
      <c r="C338" s="30" t="s">
        <v>4900</v>
      </c>
      <c r="D338" s="31">
        <v>5</v>
      </c>
      <c r="E338" s="30" t="str">
        <f>+'Categorias-9 feb-Depurado'!E337</f>
        <v>860026518-6</v>
      </c>
      <c r="F338" s="30" t="str">
        <f>+'Categorias-9 feb-Depurado'!F337</f>
        <v>CR 7 71 21 TO B P 7</v>
      </c>
      <c r="G338" s="30" t="str">
        <f>+'Categorias-9 feb-Depurado'!G337</f>
        <v>BOGOTA</v>
      </c>
      <c r="H338" s="30" t="str">
        <f>+'Categorias-9 feb-Depurado'!H337</f>
        <v>NC24201</v>
      </c>
      <c r="I338" s="107">
        <f>+'Categorias-9 feb-Depurado'!R337</f>
        <v>-138825432</v>
      </c>
      <c r="J338" s="108">
        <f t="shared" si="24"/>
        <v>0</v>
      </c>
      <c r="K338" s="107">
        <f t="shared" si="25"/>
        <v>0</v>
      </c>
      <c r="L338" s="109">
        <f t="shared" si="26"/>
        <v>-138825432</v>
      </c>
      <c r="M338" s="110">
        <f t="shared" si="27"/>
        <v>-0.00010583414017981241</v>
      </c>
      <c r="N338" s="33" t="s">
        <v>4892</v>
      </c>
      <c r="O338" s="33">
        <f>+'Categorias-9 feb-Depurado'!Y337</f>
        <v>-29104.779395578476</v>
      </c>
      <c r="P338" s="111">
        <f>+'Categorias-9 feb-Depurado'!AC337</f>
        <v>44946</v>
      </c>
      <c r="Q338" s="111">
        <f>+'Categorias-9 feb-Depurado'!AE337</f>
        <v>45006</v>
      </c>
      <c r="R338" s="112" t="str">
        <f>+'Categorias-9 feb-Depurado'!AB337</f>
        <v>Seguros</v>
      </c>
    </row>
    <row r="339" spans="2:18" s="1" customFormat="1" ht="14.5" hidden="1">
      <c r="B339" s="57" t="str">
        <f>+'Categorias-9 feb-Depurado'!B338</f>
        <v>CHUBB SEGUROS COLOMBIA S A</v>
      </c>
      <c r="C339" s="30" t="s">
        <v>4900</v>
      </c>
      <c r="D339" s="31">
        <v>5</v>
      </c>
      <c r="E339" s="30" t="str">
        <f>+'Categorias-9 feb-Depurado'!E338</f>
        <v>860026518-6</v>
      </c>
      <c r="F339" s="30" t="str">
        <f>+'Categorias-9 feb-Depurado'!F338</f>
        <v>CR 7 71 21 TO B P 7</v>
      </c>
      <c r="G339" s="30" t="str">
        <f>+'Categorias-9 feb-Depurado'!G338</f>
        <v>BOGOTA</v>
      </c>
      <c r="H339" s="30" t="str">
        <f>+'Categorias-9 feb-Depurado'!H338</f>
        <v>NC24212</v>
      </c>
      <c r="I339" s="107">
        <f>+'Categorias-9 feb-Depurado'!R338</f>
        <v>-49778325</v>
      </c>
      <c r="J339" s="108">
        <f t="shared" si="24"/>
        <v>0</v>
      </c>
      <c r="K339" s="107">
        <f t="shared" si="25"/>
        <v>0</v>
      </c>
      <c r="L339" s="109">
        <f t="shared" si="26"/>
        <v>-49778325</v>
      </c>
      <c r="M339" s="110">
        <f t="shared" si="27"/>
        <v>-3.7948711198437046E-05</v>
      </c>
      <c r="N339" s="33" t="s">
        <v>4892</v>
      </c>
      <c r="O339" s="33">
        <f>+'Categorias-9 feb-Depurado'!Y338</f>
        <v>-10436.035724393849</v>
      </c>
      <c r="P339" s="111">
        <f>+'Categorias-9 feb-Depurado'!AC338</f>
        <v>44946</v>
      </c>
      <c r="Q339" s="111">
        <f>+'Categorias-9 feb-Depurado'!AE338</f>
        <v>45006</v>
      </c>
      <c r="R339" s="112" t="str">
        <f>+'Categorias-9 feb-Depurado'!AB338</f>
        <v>Seguros</v>
      </c>
    </row>
    <row r="340" spans="2:18" s="1" customFormat="1" ht="14.5" hidden="1">
      <c r="B340" s="57" t="str">
        <f>+'Categorias-9 feb-Depurado'!B339</f>
        <v>CHUBB SEGUROS COLOMBIA S A</v>
      </c>
      <c r="C340" s="30" t="s">
        <v>4900</v>
      </c>
      <c r="D340" s="31">
        <v>5</v>
      </c>
      <c r="E340" s="30" t="str">
        <f>+'Categorias-9 feb-Depurado'!E339</f>
        <v>860026518-6</v>
      </c>
      <c r="F340" s="30" t="str">
        <f>+'Categorias-9 feb-Depurado'!F339</f>
        <v>CR 7 71 21 TO B P 7</v>
      </c>
      <c r="G340" s="30" t="str">
        <f>+'Categorias-9 feb-Depurado'!G339</f>
        <v>BOGOTA</v>
      </c>
      <c r="H340" s="30" t="str">
        <f>+'Categorias-9 feb-Depurado'!H339</f>
        <v>NC24197</v>
      </c>
      <c r="I340" s="107">
        <f>+'Categorias-9 feb-Depurado'!R339</f>
        <v>-84807707</v>
      </c>
      <c r="J340" s="108">
        <f t="shared" si="24"/>
        <v>0</v>
      </c>
      <c r="K340" s="107">
        <f t="shared" si="25"/>
        <v>0</v>
      </c>
      <c r="L340" s="109">
        <f t="shared" si="26"/>
        <v>-84807707</v>
      </c>
      <c r="M340" s="110">
        <f t="shared" si="27"/>
        <v>-6.4653504920960436E-05</v>
      </c>
      <c r="N340" s="33" t="s">
        <v>4892</v>
      </c>
      <c r="O340" s="33">
        <f>+'Categorias-9 feb-Depurado'!Y339</f>
        <v>-17779.952619055104</v>
      </c>
      <c r="P340" s="111">
        <f>+'Categorias-9 feb-Depurado'!AC339</f>
        <v>44946</v>
      </c>
      <c r="Q340" s="111">
        <f>+'Categorias-9 feb-Depurado'!AE339</f>
        <v>45006</v>
      </c>
      <c r="R340" s="112" t="str">
        <f>+'Categorias-9 feb-Depurado'!AB339</f>
        <v>Seguros</v>
      </c>
    </row>
    <row r="341" spans="2:18" s="1" customFormat="1" ht="14.5" hidden="1">
      <c r="B341" s="57" t="str">
        <f>+'Categorias-9 feb-Depurado'!B340</f>
        <v>CHUBB SEGUROS COLOMBIA S A</v>
      </c>
      <c r="C341" s="30" t="s">
        <v>4900</v>
      </c>
      <c r="D341" s="31">
        <v>5</v>
      </c>
      <c r="E341" s="30" t="str">
        <f>+'Categorias-9 feb-Depurado'!E340</f>
        <v>860026518-6</v>
      </c>
      <c r="F341" s="30" t="str">
        <f>+'Categorias-9 feb-Depurado'!F340</f>
        <v>CR 7 71 21 TO B P 7</v>
      </c>
      <c r="G341" s="30" t="str">
        <f>+'Categorias-9 feb-Depurado'!G340</f>
        <v>BOGOTA</v>
      </c>
      <c r="H341" s="30" t="str">
        <f>+'Categorias-9 feb-Depurado'!H340</f>
        <v>NC24213</v>
      </c>
      <c r="I341" s="107">
        <f>+'Categorias-9 feb-Depurado'!R340</f>
        <v>-10709221</v>
      </c>
      <c r="J341" s="108">
        <f t="shared" si="24"/>
        <v>0</v>
      </c>
      <c r="K341" s="107">
        <f t="shared" si="25"/>
        <v>0</v>
      </c>
      <c r="L341" s="109">
        <f t="shared" si="26"/>
        <v>-10709221</v>
      </c>
      <c r="M341" s="110">
        <f t="shared" si="27"/>
        <v>-8.164218761664584E-06</v>
      </c>
      <c r="N341" s="33" t="s">
        <v>4892</v>
      </c>
      <c r="O341" s="33">
        <f>+'Categorias-9 feb-Depurado'!Y340</f>
        <v>-2245.1903099678184</v>
      </c>
      <c r="P341" s="111">
        <f>+'Categorias-9 feb-Depurado'!AC340</f>
        <v>44946</v>
      </c>
      <c r="Q341" s="111">
        <f>+'Categorias-9 feb-Depurado'!AE340</f>
        <v>45006</v>
      </c>
      <c r="R341" s="112" t="str">
        <f>+'Categorias-9 feb-Depurado'!AB340</f>
        <v>Seguros</v>
      </c>
    </row>
    <row r="342" spans="2:18" s="1" customFormat="1" ht="14.5" hidden="1">
      <c r="B342" s="57" t="str">
        <f>+'Categorias-9 feb-Depurado'!B341</f>
        <v>CHUBB SEGUROS COLOMBIA S A</v>
      </c>
      <c r="C342" s="30" t="s">
        <v>4900</v>
      </c>
      <c r="D342" s="31">
        <v>5</v>
      </c>
      <c r="E342" s="30" t="str">
        <f>+'Categorias-9 feb-Depurado'!E341</f>
        <v>860026518-6</v>
      </c>
      <c r="F342" s="30" t="str">
        <f>+'Categorias-9 feb-Depurado'!F341</f>
        <v>CR 7 71 21 TO B P 7</v>
      </c>
      <c r="G342" s="30" t="str">
        <f>+'Categorias-9 feb-Depurado'!G341</f>
        <v>BOGOTA</v>
      </c>
      <c r="H342" s="30" t="str">
        <f>+'Categorias-9 feb-Depurado'!H341</f>
        <v>NC24221</v>
      </c>
      <c r="I342" s="107">
        <f>+'Categorias-9 feb-Depurado'!R341</f>
        <v>-84437760</v>
      </c>
      <c r="J342" s="108">
        <f t="shared" si="24"/>
        <v>0</v>
      </c>
      <c r="K342" s="107">
        <f t="shared" si="25"/>
        <v>0</v>
      </c>
      <c r="L342" s="109">
        <f t="shared" si="26"/>
        <v>-84437760</v>
      </c>
      <c r="M342" s="110">
        <f t="shared" si="27"/>
        <v>-6.4371474300972152E-05</v>
      </c>
      <c r="N342" s="33" t="s">
        <v>4892</v>
      </c>
      <c r="O342" s="33">
        <f>+'Categorias-9 feb-Depurado'!Y341</f>
        <v>-17702.393157017515</v>
      </c>
      <c r="P342" s="111">
        <f>+'Categorias-9 feb-Depurado'!AC341</f>
        <v>44946</v>
      </c>
      <c r="Q342" s="111">
        <f>+'Categorias-9 feb-Depurado'!AE341</f>
        <v>45006</v>
      </c>
      <c r="R342" s="112" t="str">
        <f>+'Categorias-9 feb-Depurado'!AB341</f>
        <v>Seguros</v>
      </c>
    </row>
    <row r="343" spans="2:18" s="1" customFormat="1" ht="14.5" hidden="1">
      <c r="B343" s="57" t="str">
        <f>+'Categorias-9 feb-Depurado'!B342</f>
        <v>CHUBB SEGUROS COLOMBIA S A</v>
      </c>
      <c r="C343" s="30" t="s">
        <v>4900</v>
      </c>
      <c r="D343" s="31">
        <v>5</v>
      </c>
      <c r="E343" s="30" t="str">
        <f>+'Categorias-9 feb-Depurado'!E342</f>
        <v>860026518-6</v>
      </c>
      <c r="F343" s="30" t="str">
        <f>+'Categorias-9 feb-Depurado'!F342</f>
        <v>CR 7 71 21 TO B P 7</v>
      </c>
      <c r="G343" s="30" t="str">
        <f>+'Categorias-9 feb-Depurado'!G342</f>
        <v>BOGOTA</v>
      </c>
      <c r="H343" s="30" t="str">
        <f>+'Categorias-9 feb-Depurado'!H342</f>
        <v>NC24183</v>
      </c>
      <c r="I343" s="107">
        <f>+'Categorias-9 feb-Depurado'!R342</f>
        <v>-55095497</v>
      </c>
      <c r="J343" s="108">
        <f t="shared" si="24"/>
        <v>0</v>
      </c>
      <c r="K343" s="107">
        <f t="shared" si="25"/>
        <v>0</v>
      </c>
      <c r="L343" s="109">
        <f t="shared" si="26"/>
        <v>-55095497</v>
      </c>
      <c r="M343" s="110">
        <f t="shared" si="27"/>
        <v>-4.2002279184511625E-05</v>
      </c>
      <c r="N343" s="33" t="s">
        <v>4892</v>
      </c>
      <c r="O343" s="33">
        <f>+'Categorias-9 feb-Depurado'!Y342</f>
        <v>-11550.781890415841</v>
      </c>
      <c r="P343" s="111">
        <f>+'Categorias-9 feb-Depurado'!AC342</f>
        <v>44946</v>
      </c>
      <c r="Q343" s="111">
        <f>+'Categorias-9 feb-Depurado'!AE342</f>
        <v>45006</v>
      </c>
      <c r="R343" s="112" t="str">
        <f>+'Categorias-9 feb-Depurado'!AB342</f>
        <v>Seguros</v>
      </c>
    </row>
    <row r="344" spans="2:18" s="1" customFormat="1" ht="14.5" hidden="1">
      <c r="B344" s="57" t="str">
        <f>+'Categorias-9 feb-Depurado'!B343</f>
        <v>CHUBB SEGUROS COLOMBIA S A</v>
      </c>
      <c r="C344" s="30" t="s">
        <v>4900</v>
      </c>
      <c r="D344" s="31">
        <v>5</v>
      </c>
      <c r="E344" s="30" t="str">
        <f>+'Categorias-9 feb-Depurado'!E343</f>
        <v>860026518-6</v>
      </c>
      <c r="F344" s="30" t="str">
        <f>+'Categorias-9 feb-Depurado'!F343</f>
        <v>CR 7 71 21 TO B P 7</v>
      </c>
      <c r="G344" s="30" t="str">
        <f>+'Categorias-9 feb-Depurado'!G343</f>
        <v>BOGOTA</v>
      </c>
      <c r="H344" s="30" t="str">
        <f>+'Categorias-9 feb-Depurado'!H343</f>
        <v>NC24182</v>
      </c>
      <c r="I344" s="107">
        <f>+'Categorias-9 feb-Depurado'!R343</f>
        <v>-65534438</v>
      </c>
      <c r="J344" s="108">
        <f t="shared" si="24"/>
        <v>0</v>
      </c>
      <c r="K344" s="107">
        <f t="shared" si="25"/>
        <v>0</v>
      </c>
      <c r="L344" s="109">
        <f t="shared" si="26"/>
        <v>-65534438</v>
      </c>
      <c r="M344" s="110">
        <f t="shared" si="27"/>
        <v>-4.9960448874362047E-05</v>
      </c>
      <c r="N344" s="33" t="s">
        <v>4892</v>
      </c>
      <c r="O344" s="33">
        <f>+'Categorias-9 feb-Depurado'!Y343</f>
        <v>-13739.307944694276</v>
      </c>
      <c r="P344" s="111">
        <f>+'Categorias-9 feb-Depurado'!AC343</f>
        <v>44946</v>
      </c>
      <c r="Q344" s="111">
        <f>+'Categorias-9 feb-Depurado'!AE343</f>
        <v>45006</v>
      </c>
      <c r="R344" s="112" t="str">
        <f>+'Categorias-9 feb-Depurado'!AB343</f>
        <v>Seguros</v>
      </c>
    </row>
    <row r="345" spans="2:18" s="1" customFormat="1" ht="14.5" hidden="1">
      <c r="B345" s="57" t="str">
        <f>+'Categorias-9 feb-Depurado'!B344</f>
        <v>CHUBB SEGUROS COLOMBIA S A</v>
      </c>
      <c r="C345" s="30" t="s">
        <v>4900</v>
      </c>
      <c r="D345" s="31">
        <v>5</v>
      </c>
      <c r="E345" s="30" t="str">
        <f>+'Categorias-9 feb-Depurado'!E344</f>
        <v>860026518-6</v>
      </c>
      <c r="F345" s="30" t="str">
        <f>+'Categorias-9 feb-Depurado'!F344</f>
        <v>CR 7 71 21 TO B P 7</v>
      </c>
      <c r="G345" s="30" t="str">
        <f>+'Categorias-9 feb-Depurado'!G344</f>
        <v>BOGOTA</v>
      </c>
      <c r="H345" s="30" t="str">
        <f>+'Categorias-9 feb-Depurado'!H344</f>
        <v>NC24223</v>
      </c>
      <c r="I345" s="107">
        <f>+'Categorias-9 feb-Depurado'!R344</f>
        <v>-196491068</v>
      </c>
      <c r="J345" s="108">
        <f t="shared" si="24"/>
        <v>0</v>
      </c>
      <c r="K345" s="107">
        <f t="shared" si="25"/>
        <v>0</v>
      </c>
      <c r="L345" s="109">
        <f t="shared" si="26"/>
        <v>-196491068</v>
      </c>
      <c r="M345" s="110">
        <f t="shared" si="27"/>
        <v>-0.00014979577542242442</v>
      </c>
      <c r="N345" s="33" t="s">
        <v>4892</v>
      </c>
      <c r="O345" s="33">
        <f>+'Categorias-9 feb-Depurado'!Y344</f>
        <v>-41194.391437885883</v>
      </c>
      <c r="P345" s="111">
        <f>+'Categorias-9 feb-Depurado'!AC344</f>
        <v>44946</v>
      </c>
      <c r="Q345" s="111">
        <f>+'Categorias-9 feb-Depurado'!AE344</f>
        <v>45006</v>
      </c>
      <c r="R345" s="112" t="str">
        <f>+'Categorias-9 feb-Depurado'!AB344</f>
        <v>Seguros</v>
      </c>
    </row>
    <row r="346" spans="2:18" s="1" customFormat="1" ht="14.5" hidden="1">
      <c r="B346" s="57" t="str">
        <f>+'Categorias-9 feb-Depurado'!B345</f>
        <v>CHUBB SEGUROS COLOMBIA S A</v>
      </c>
      <c r="C346" s="30" t="s">
        <v>4900</v>
      </c>
      <c r="D346" s="31">
        <v>5</v>
      </c>
      <c r="E346" s="30" t="str">
        <f>+'Categorias-9 feb-Depurado'!E345</f>
        <v>860026518-6</v>
      </c>
      <c r="F346" s="30" t="str">
        <f>+'Categorias-9 feb-Depurado'!F345</f>
        <v>CR 7 71 21 TO B P 7</v>
      </c>
      <c r="G346" s="30" t="str">
        <f>+'Categorias-9 feb-Depurado'!G345</f>
        <v>BOGOTA</v>
      </c>
      <c r="H346" s="30" t="str">
        <f>+'Categorias-9 feb-Depurado'!H345</f>
        <v>NC24217</v>
      </c>
      <c r="I346" s="107">
        <f>+'Categorias-9 feb-Depurado'!R345</f>
        <v>-37108157</v>
      </c>
      <c r="J346" s="108">
        <f t="shared" si="24"/>
        <v>0</v>
      </c>
      <c r="K346" s="107">
        <f t="shared" si="25"/>
        <v>0</v>
      </c>
      <c r="L346" s="109">
        <f t="shared" si="26"/>
        <v>-37108157</v>
      </c>
      <c r="M346" s="110">
        <f t="shared" si="27"/>
        <v>-2.8289556410330401E-05</v>
      </c>
      <c r="N346" s="33" t="s">
        <v>4892</v>
      </c>
      <c r="O346" s="33">
        <f>+'Categorias-9 feb-Depurado'!Y345</f>
        <v>-7779.7324863465301</v>
      </c>
      <c r="P346" s="111">
        <f>+'Categorias-9 feb-Depurado'!AC345</f>
        <v>44946</v>
      </c>
      <c r="Q346" s="111">
        <f>+'Categorias-9 feb-Depurado'!AE345</f>
        <v>45006</v>
      </c>
      <c r="R346" s="112" t="str">
        <f>+'Categorias-9 feb-Depurado'!AB345</f>
        <v>Seguros</v>
      </c>
    </row>
    <row r="347" spans="2:18" s="1" customFormat="1" ht="14.5" hidden="1">
      <c r="B347" s="57" t="str">
        <f>+'Categorias-9 feb-Depurado'!B346</f>
        <v>CHUBB SEGUROS COLOMBIA S A</v>
      </c>
      <c r="C347" s="30" t="s">
        <v>4900</v>
      </c>
      <c r="D347" s="31">
        <v>5</v>
      </c>
      <c r="E347" s="30" t="str">
        <f>+'Categorias-9 feb-Depurado'!E346</f>
        <v>860026518-6</v>
      </c>
      <c r="F347" s="30" t="str">
        <f>+'Categorias-9 feb-Depurado'!F346</f>
        <v>CR 7 71 21 TO B P 7</v>
      </c>
      <c r="G347" s="30" t="str">
        <f>+'Categorias-9 feb-Depurado'!G346</f>
        <v>BOGOTA</v>
      </c>
      <c r="H347" s="30" t="str">
        <f>+'Categorias-9 feb-Depurado'!H346</f>
        <v>NC24222</v>
      </c>
      <c r="I347" s="107">
        <f>+'Categorias-9 feb-Depurado'!R346</f>
        <v>-62231286</v>
      </c>
      <c r="J347" s="108">
        <f t="shared" si="24"/>
        <v>0</v>
      </c>
      <c r="K347" s="107">
        <f t="shared" si="25"/>
        <v>0</v>
      </c>
      <c r="L347" s="109">
        <f t="shared" si="26"/>
        <v>-62231286</v>
      </c>
      <c r="M347" s="110">
        <f t="shared" si="27"/>
        <v>-4.7442277334991456E-05</v>
      </c>
      <c r="N347" s="33" t="s">
        <v>4892</v>
      </c>
      <c r="O347" s="33">
        <f>+'Categorias-9 feb-Depurado'!Y346</f>
        <v>-13046.801471744393</v>
      </c>
      <c r="P347" s="111">
        <f>+'Categorias-9 feb-Depurado'!AC346</f>
        <v>44946</v>
      </c>
      <c r="Q347" s="111">
        <f>+'Categorias-9 feb-Depurado'!AE346</f>
        <v>45006</v>
      </c>
      <c r="R347" s="112" t="str">
        <f>+'Categorias-9 feb-Depurado'!AB346</f>
        <v>Seguros</v>
      </c>
    </row>
    <row r="348" spans="2:18" s="1" customFormat="1" ht="14.5" hidden="1">
      <c r="B348" s="57" t="str">
        <f>+'Categorias-9 feb-Depurado'!B347</f>
        <v>CHUBB SEGUROS COLOMBIA S A</v>
      </c>
      <c r="C348" s="30" t="s">
        <v>4900</v>
      </c>
      <c r="D348" s="31">
        <v>5</v>
      </c>
      <c r="E348" s="30" t="str">
        <f>+'Categorias-9 feb-Depurado'!E347</f>
        <v>860026518-6</v>
      </c>
      <c r="F348" s="30" t="str">
        <f>+'Categorias-9 feb-Depurado'!F347</f>
        <v>CR 7 71 21 TO B P 7</v>
      </c>
      <c r="G348" s="30" t="str">
        <f>+'Categorias-9 feb-Depurado'!G347</f>
        <v>BOGOTA</v>
      </c>
      <c r="H348" s="30" t="str">
        <f>+'Categorias-9 feb-Depurado'!H347</f>
        <v>NC24181</v>
      </c>
      <c r="I348" s="107">
        <f>+'Categorias-9 feb-Depurado'!R347</f>
        <v>-45777193</v>
      </c>
      <c r="J348" s="108">
        <f t="shared" si="24"/>
        <v>0</v>
      </c>
      <c r="K348" s="107">
        <f t="shared" si="25"/>
        <v>0</v>
      </c>
      <c r="L348" s="109">
        <f t="shared" si="26"/>
        <v>-45777193</v>
      </c>
      <c r="M348" s="110">
        <f t="shared" si="27"/>
        <v>-3.4898431729715973E-05</v>
      </c>
      <c r="N348" s="33" t="s">
        <v>4892</v>
      </c>
      <c r="O348" s="33">
        <f>+'Categorias-9 feb-Depurado'!Y347</f>
        <v>-9597.1976057947304</v>
      </c>
      <c r="P348" s="111">
        <f>+'Categorias-9 feb-Depurado'!AC347</f>
        <v>44946</v>
      </c>
      <c r="Q348" s="111">
        <f>+'Categorias-9 feb-Depurado'!AE347</f>
        <v>45006</v>
      </c>
      <c r="R348" s="112" t="str">
        <f>+'Categorias-9 feb-Depurado'!AB347</f>
        <v>Seguros</v>
      </c>
    </row>
    <row r="349" spans="2:18" s="1" customFormat="1" ht="14.5" hidden="1">
      <c r="B349" s="57" t="str">
        <f>+'Categorias-9 feb-Depurado'!B348</f>
        <v>CHUBB SEGUROS COLOMBIA S A</v>
      </c>
      <c r="C349" s="30" t="s">
        <v>4900</v>
      </c>
      <c r="D349" s="31">
        <v>5</v>
      </c>
      <c r="E349" s="30" t="str">
        <f>+'Categorias-9 feb-Depurado'!E348</f>
        <v>860026518-6</v>
      </c>
      <c r="F349" s="30" t="str">
        <f>+'Categorias-9 feb-Depurado'!F348</f>
        <v>CR 7 71 21 TO B P 7</v>
      </c>
      <c r="G349" s="30" t="str">
        <f>+'Categorias-9 feb-Depurado'!G348</f>
        <v>BOGOTA</v>
      </c>
      <c r="H349" s="30" t="str">
        <f>+'Categorias-9 feb-Depurado'!H348</f>
        <v>NC24190</v>
      </c>
      <c r="I349" s="107">
        <f>+'Categorias-9 feb-Depurado'!R348</f>
        <v>-9083035</v>
      </c>
      <c r="J349" s="108">
        <f t="shared" si="24"/>
        <v>0</v>
      </c>
      <c r="K349" s="107">
        <f t="shared" si="25"/>
        <v>0</v>
      </c>
      <c r="L349" s="109">
        <f t="shared" si="26"/>
        <v>-9083035</v>
      </c>
      <c r="M349" s="110">
        <f t="shared" si="27"/>
        <v>-6.9244891631105633E-06</v>
      </c>
      <c r="N349" s="33" t="s">
        <v>4892</v>
      </c>
      <c r="O349" s="33">
        <f>+'Categorias-9 feb-Depurado'!Y348</f>
        <v>-1904.2600920364371</v>
      </c>
      <c r="P349" s="111">
        <f>+'Categorias-9 feb-Depurado'!AC348</f>
        <v>44946</v>
      </c>
      <c r="Q349" s="111">
        <f>+'Categorias-9 feb-Depurado'!AE348</f>
        <v>45006</v>
      </c>
      <c r="R349" s="112" t="str">
        <f>+'Categorias-9 feb-Depurado'!AB348</f>
        <v>Seguros</v>
      </c>
    </row>
    <row r="350" spans="2:18" s="1" customFormat="1" ht="14.5" hidden="1">
      <c r="B350" s="57" t="str">
        <f>+'Categorias-9 feb-Depurado'!B349</f>
        <v>CHUBB SEGUROS COLOMBIA S A</v>
      </c>
      <c r="C350" s="30" t="s">
        <v>4900</v>
      </c>
      <c r="D350" s="31">
        <v>5</v>
      </c>
      <c r="E350" s="30" t="str">
        <f>+'Categorias-9 feb-Depurado'!E349</f>
        <v>860026518-6</v>
      </c>
      <c r="F350" s="30" t="str">
        <f>+'Categorias-9 feb-Depurado'!F349</f>
        <v>CR 7 71 21 TO B P 7</v>
      </c>
      <c r="G350" s="30" t="str">
        <f>+'Categorias-9 feb-Depurado'!G349</f>
        <v>BOGOTA</v>
      </c>
      <c r="H350" s="30" t="str">
        <f>+'Categorias-9 feb-Depurado'!H349</f>
        <v>NC24194</v>
      </c>
      <c r="I350" s="107">
        <f>+'Categorias-9 feb-Depurado'!R349</f>
        <v>-95189885</v>
      </c>
      <c r="J350" s="108">
        <f t="shared" si="24"/>
        <v>0</v>
      </c>
      <c r="K350" s="107">
        <f t="shared" si="25"/>
        <v>0</v>
      </c>
      <c r="L350" s="109">
        <f t="shared" si="26"/>
        <v>-95189885</v>
      </c>
      <c r="M350" s="110">
        <f t="shared" si="27"/>
        <v>-7.2568401103842577E-05</v>
      </c>
      <c r="N350" s="33" t="s">
        <v>4892</v>
      </c>
      <c r="O350" s="33">
        <f>+'Categorias-9 feb-Depurado'!Y349</f>
        <v>-19956.578299107936</v>
      </c>
      <c r="P350" s="111">
        <f>+'Categorias-9 feb-Depurado'!AC349</f>
        <v>44946</v>
      </c>
      <c r="Q350" s="111">
        <f>+'Categorias-9 feb-Depurado'!AE349</f>
        <v>45006</v>
      </c>
      <c r="R350" s="112" t="str">
        <f>+'Categorias-9 feb-Depurado'!AB349</f>
        <v>Seguros</v>
      </c>
    </row>
    <row r="351" spans="2:18" s="1" customFormat="1" ht="14.5" hidden="1">
      <c r="B351" s="57" t="str">
        <f>+'Categorias-9 feb-Depurado'!B350</f>
        <v>CHUBB SEGUROS COLOMBIA S A</v>
      </c>
      <c r="C351" s="30" t="s">
        <v>4900</v>
      </c>
      <c r="D351" s="31">
        <v>5</v>
      </c>
      <c r="E351" s="30" t="str">
        <f>+'Categorias-9 feb-Depurado'!E350</f>
        <v>860026518-6</v>
      </c>
      <c r="F351" s="30" t="str">
        <f>+'Categorias-9 feb-Depurado'!F350</f>
        <v>CR 7 71 21 TO B P 7</v>
      </c>
      <c r="G351" s="30" t="str">
        <f>+'Categorias-9 feb-Depurado'!G350</f>
        <v>BOGOTA</v>
      </c>
      <c r="H351" s="30" t="str">
        <f>+'Categorias-9 feb-Depurado'!H350</f>
        <v>NC24186</v>
      </c>
      <c r="I351" s="107">
        <f>+'Categorias-9 feb-Depurado'!R350</f>
        <v>-58507785</v>
      </c>
      <c r="J351" s="108">
        <f t="shared" si="24"/>
        <v>0</v>
      </c>
      <c r="K351" s="107">
        <f t="shared" si="25"/>
        <v>0</v>
      </c>
      <c r="L351" s="109">
        <f t="shared" si="26"/>
        <v>-58507785</v>
      </c>
      <c r="M351" s="110">
        <f t="shared" si="27"/>
        <v>-4.4603651003227752E-05</v>
      </c>
      <c r="N351" s="33" t="s">
        <v>4892</v>
      </c>
      <c r="O351" s="33">
        <f>+'Categorias-9 feb-Depurado'!Y350</f>
        <v>-12266.168747444888</v>
      </c>
      <c r="P351" s="111">
        <f>+'Categorias-9 feb-Depurado'!AC350</f>
        <v>44946</v>
      </c>
      <c r="Q351" s="111">
        <f>+'Categorias-9 feb-Depurado'!AE350</f>
        <v>45006</v>
      </c>
      <c r="R351" s="112" t="str">
        <f>+'Categorias-9 feb-Depurado'!AB350</f>
        <v>Seguros</v>
      </c>
    </row>
    <row r="352" spans="2:18" s="1" customFormat="1" ht="14.5" hidden="1">
      <c r="B352" s="57" t="str">
        <f>+'Categorias-9 feb-Depurado'!B351</f>
        <v>CHUBB SEGUROS COLOMBIA S A</v>
      </c>
      <c r="C352" s="30" t="s">
        <v>4900</v>
      </c>
      <c r="D352" s="31">
        <v>5</v>
      </c>
      <c r="E352" s="30" t="str">
        <f>+'Categorias-9 feb-Depurado'!E351</f>
        <v>860026518-6</v>
      </c>
      <c r="F352" s="30" t="str">
        <f>+'Categorias-9 feb-Depurado'!F351</f>
        <v>CR 7 71 21 TO B P 7</v>
      </c>
      <c r="G352" s="30" t="str">
        <f>+'Categorias-9 feb-Depurado'!G351</f>
        <v>BOGOTA</v>
      </c>
      <c r="H352" s="30" t="str">
        <f>+'Categorias-9 feb-Depurado'!H351</f>
        <v>NC24206</v>
      </c>
      <c r="I352" s="107">
        <f>+'Categorias-9 feb-Depurado'!R351</f>
        <v>-95427876</v>
      </c>
      <c r="J352" s="108">
        <f t="shared" si="24"/>
        <v>0</v>
      </c>
      <c r="K352" s="107">
        <f t="shared" si="25"/>
        <v>0</v>
      </c>
      <c r="L352" s="109">
        <f t="shared" si="26"/>
        <v>-95427876</v>
      </c>
      <c r="M352" s="110">
        <f t="shared" si="27"/>
        <v>-7.2749834523444927E-05</v>
      </c>
      <c r="N352" s="33" t="s">
        <v>4892</v>
      </c>
      <c r="O352" s="33">
        <f>+'Categorias-9 feb-Depurado'!Y351</f>
        <v>-20006.473159533318</v>
      </c>
      <c r="P352" s="111">
        <f>+'Categorias-9 feb-Depurado'!AC351</f>
        <v>44946</v>
      </c>
      <c r="Q352" s="111">
        <f>+'Categorias-9 feb-Depurado'!AE351</f>
        <v>45006</v>
      </c>
      <c r="R352" s="112" t="str">
        <f>+'Categorias-9 feb-Depurado'!AB351</f>
        <v>Seguros</v>
      </c>
    </row>
    <row r="353" spans="2:18" s="1" customFormat="1" ht="14.5" hidden="1">
      <c r="B353" s="57" t="str">
        <f>+'Categorias-9 feb-Depurado'!B352</f>
        <v>CHUBB SEGUROS COLOMBIA S A</v>
      </c>
      <c r="C353" s="30" t="s">
        <v>4900</v>
      </c>
      <c r="D353" s="31">
        <v>5</v>
      </c>
      <c r="E353" s="30" t="str">
        <f>+'Categorias-9 feb-Depurado'!E352</f>
        <v>860026518-6</v>
      </c>
      <c r="F353" s="30" t="str">
        <f>+'Categorias-9 feb-Depurado'!F352</f>
        <v>CR 7 71 21 TO B P 7</v>
      </c>
      <c r="G353" s="30" t="str">
        <f>+'Categorias-9 feb-Depurado'!G352</f>
        <v>BOGOTA</v>
      </c>
      <c r="H353" s="30" t="str">
        <f>+'Categorias-9 feb-Depurado'!H352</f>
        <v>POL133079</v>
      </c>
      <c r="I353" s="107">
        <f>+'Categorias-9 feb-Depurado'!R352</f>
        <v>63770</v>
      </c>
      <c r="J353" s="108">
        <f t="shared" si="24"/>
        <v>0</v>
      </c>
      <c r="K353" s="107">
        <f t="shared" si="25"/>
        <v>0</v>
      </c>
      <c r="L353" s="109">
        <f t="shared" si="26"/>
        <v>63770</v>
      </c>
      <c r="M353" s="110">
        <f t="shared" si="27"/>
        <v>4.8615322293876512E-08</v>
      </c>
      <c r="N353" s="33" t="s">
        <v>4892</v>
      </c>
      <c r="O353" s="33">
        <f>+'Categorias-9 feb-Depurado'!Y352</f>
        <v>13.369393167500025</v>
      </c>
      <c r="P353" s="111">
        <f>+'Categorias-9 feb-Depurado'!AC352</f>
        <v>44949</v>
      </c>
      <c r="Q353" s="111">
        <f>+'Categorias-9 feb-Depurado'!AE352</f>
        <v>45009</v>
      </c>
      <c r="R353" s="112" t="str">
        <f>+'Categorias-9 feb-Depurado'!AB352</f>
        <v>Seguros</v>
      </c>
    </row>
    <row r="354" spans="2:18" s="1" customFormat="1" ht="14.5" hidden="1">
      <c r="B354" s="57" t="str">
        <f>+'Categorias-9 feb-Depurado'!B353</f>
        <v>CHUBB SEGUROS COLOMBIA S A</v>
      </c>
      <c r="C354" s="30" t="s">
        <v>4900</v>
      </c>
      <c r="D354" s="31">
        <v>5</v>
      </c>
      <c r="E354" s="30" t="str">
        <f>+'Categorias-9 feb-Depurado'!E353</f>
        <v>860026518-6</v>
      </c>
      <c r="F354" s="30" t="str">
        <f>+'Categorias-9 feb-Depurado'!F353</f>
        <v>CR 7 71 21 TO B P 7</v>
      </c>
      <c r="G354" s="30" t="str">
        <f>+'Categorias-9 feb-Depurado'!G353</f>
        <v>BOGOTA</v>
      </c>
      <c r="H354" s="30" t="str">
        <f>+'Categorias-9 feb-Depurado'!H353</f>
        <v>POL133058</v>
      </c>
      <c r="I354" s="107">
        <f>+'Categorias-9 feb-Depurado'!R353</f>
        <v>431841</v>
      </c>
      <c r="J354" s="108">
        <f t="shared" si="24"/>
        <v>0</v>
      </c>
      <c r="K354" s="107">
        <f t="shared" si="25"/>
        <v>0</v>
      </c>
      <c r="L354" s="109">
        <f t="shared" si="26"/>
        <v>431841</v>
      </c>
      <c r="M354" s="110">
        <f t="shared" si="27"/>
        <v>3.2921576595122983E-07</v>
      </c>
      <c r="N354" s="33" t="s">
        <v>4892</v>
      </c>
      <c r="O354" s="33">
        <f>+'Categorias-9 feb-Depurado'!Y353</f>
        <v>90.535551432434971</v>
      </c>
      <c r="P354" s="111">
        <f>+'Categorias-9 feb-Depurado'!AC353</f>
        <v>44949</v>
      </c>
      <c r="Q354" s="111">
        <f>+'Categorias-9 feb-Depurado'!AE353</f>
        <v>45009</v>
      </c>
      <c r="R354" s="112" t="str">
        <f>+'Categorias-9 feb-Depurado'!AB353</f>
        <v>Seguros</v>
      </c>
    </row>
    <row r="355" spans="2:18" s="1" customFormat="1" ht="14.5" hidden="1">
      <c r="B355" s="57" t="str">
        <f>+'Categorias-9 feb-Depurado'!B354</f>
        <v>CHUBB SEGUROS COLOMBIA S A</v>
      </c>
      <c r="C355" s="30" t="s">
        <v>4900</v>
      </c>
      <c r="D355" s="31">
        <v>5</v>
      </c>
      <c r="E355" s="30" t="str">
        <f>+'Categorias-9 feb-Depurado'!E354</f>
        <v>860026518-6</v>
      </c>
      <c r="F355" s="30" t="str">
        <f>+'Categorias-9 feb-Depurado'!F354</f>
        <v>CR 7 71 21 TO B P 7</v>
      </c>
      <c r="G355" s="30" t="str">
        <f>+'Categorias-9 feb-Depurado'!G354</f>
        <v>BOGOTA</v>
      </c>
      <c r="H355" s="30" t="str">
        <f>+'Categorias-9 feb-Depurado'!H354</f>
        <v>POL133043</v>
      </c>
      <c r="I355" s="107">
        <f>+'Categorias-9 feb-Depurado'!R354</f>
        <v>336155</v>
      </c>
      <c r="J355" s="108">
        <f t="shared" si="24"/>
        <v>0</v>
      </c>
      <c r="K355" s="107">
        <f t="shared" si="25"/>
        <v>0</v>
      </c>
      <c r="L355" s="109">
        <f t="shared" si="26"/>
        <v>336155</v>
      </c>
      <c r="M355" s="110">
        <f t="shared" si="27"/>
        <v>2.5626914953266518E-07</v>
      </c>
      <c r="N355" s="33" t="s">
        <v>4892</v>
      </c>
      <c r="O355" s="33">
        <f>+'Categorias-9 feb-Depurado'!Y354</f>
        <v>70.474962525026982</v>
      </c>
      <c r="P355" s="111">
        <f>+'Categorias-9 feb-Depurado'!AC354</f>
        <v>44949</v>
      </c>
      <c r="Q355" s="111">
        <f>+'Categorias-9 feb-Depurado'!AE354</f>
        <v>45009</v>
      </c>
      <c r="R355" s="112" t="str">
        <f>+'Categorias-9 feb-Depurado'!AB354</f>
        <v>Seguros</v>
      </c>
    </row>
    <row r="356" spans="2:18" s="1" customFormat="1" ht="14.5" hidden="1">
      <c r="B356" s="57" t="str">
        <f>+'Categorias-9 feb-Depurado'!B355</f>
        <v>CHUBB SEGUROS COLOMBIA S A</v>
      </c>
      <c r="C356" s="30" t="s">
        <v>4900</v>
      </c>
      <c r="D356" s="31">
        <v>5</v>
      </c>
      <c r="E356" s="30" t="str">
        <f>+'Categorias-9 feb-Depurado'!E355</f>
        <v>860026518-6</v>
      </c>
      <c r="F356" s="30" t="str">
        <f>+'Categorias-9 feb-Depurado'!F355</f>
        <v>CR 7 71 21 TO B P 7</v>
      </c>
      <c r="G356" s="30" t="str">
        <f>+'Categorias-9 feb-Depurado'!G355</f>
        <v>BOGOTA</v>
      </c>
      <c r="H356" s="30" t="str">
        <f>+'Categorias-9 feb-Depurado'!H355</f>
        <v>NC24276</v>
      </c>
      <c r="I356" s="107">
        <f>+'Categorias-9 feb-Depurado'!R355</f>
        <v>-268594500</v>
      </c>
      <c r="J356" s="108">
        <f t="shared" si="24"/>
        <v>0</v>
      </c>
      <c r="K356" s="107">
        <f t="shared" si="25"/>
        <v>0</v>
      </c>
      <c r="L356" s="109">
        <f t="shared" si="26"/>
        <v>-268594500</v>
      </c>
      <c r="M356" s="110">
        <f t="shared" si="27"/>
        <v>-0.0002047641239432745</v>
      </c>
      <c r="N356" s="33" t="s">
        <v>4892</v>
      </c>
      <c r="O356" s="33">
        <f>+'Categorias-9 feb-Depurado'!Y355</f>
        <v>-56310.890279568535</v>
      </c>
      <c r="P356" s="111">
        <f>+'Categorias-9 feb-Depurado'!AC355</f>
        <v>44949</v>
      </c>
      <c r="Q356" s="111">
        <f>+'Categorias-9 feb-Depurado'!AE355</f>
        <v>45009</v>
      </c>
      <c r="R356" s="112" t="str">
        <f>+'Categorias-9 feb-Depurado'!AB355</f>
        <v>Seguros</v>
      </c>
    </row>
    <row r="357" spans="2:18" s="1" customFormat="1" ht="14.5" hidden="1">
      <c r="B357" s="57" t="str">
        <f>+'Categorias-9 feb-Depurado'!B356</f>
        <v>CHUBB SEGUROS COLOMBIA S A</v>
      </c>
      <c r="C357" s="30" t="s">
        <v>4900</v>
      </c>
      <c r="D357" s="31">
        <v>5</v>
      </c>
      <c r="E357" s="30" t="str">
        <f>+'Categorias-9 feb-Depurado'!E356</f>
        <v>860026518-6</v>
      </c>
      <c r="F357" s="30" t="str">
        <f>+'Categorias-9 feb-Depurado'!F356</f>
        <v>CR 7 71 21 TO B P 7</v>
      </c>
      <c r="G357" s="30" t="str">
        <f>+'Categorias-9 feb-Depurado'!G356</f>
        <v>BOGOTA</v>
      </c>
      <c r="H357" s="30" t="str">
        <f>+'Categorias-9 feb-Depurado'!H356</f>
        <v>NC24266</v>
      </c>
      <c r="I357" s="107">
        <f>+'Categorias-9 feb-Depurado'!R356</f>
        <v>-7176000</v>
      </c>
      <c r="J357" s="108">
        <f t="shared" si="24"/>
        <v>0</v>
      </c>
      <c r="K357" s="107">
        <f t="shared" si="25"/>
        <v>0</v>
      </c>
      <c r="L357" s="109">
        <f t="shared" si="26"/>
        <v>-7176000</v>
      </c>
      <c r="M357" s="110">
        <f t="shared" si="27"/>
        <v>-5.4706531720379148E-06</v>
      </c>
      <c r="N357" s="33" t="s">
        <v>4892</v>
      </c>
      <c r="O357" s="33">
        <f>+'Categorias-9 feb-Depurado'!Y356</f>
        <v>-1504.4498254662094</v>
      </c>
      <c r="P357" s="111">
        <f>+'Categorias-9 feb-Depurado'!AC356</f>
        <v>44949</v>
      </c>
      <c r="Q357" s="111">
        <f>+'Categorias-9 feb-Depurado'!AE356</f>
        <v>45009</v>
      </c>
      <c r="R357" s="112" t="str">
        <f>+'Categorias-9 feb-Depurado'!AB356</f>
        <v>Seguros</v>
      </c>
    </row>
    <row r="358" spans="2:18" s="1" customFormat="1" ht="14.5" hidden="1">
      <c r="B358" s="57" t="str">
        <f>+'Categorias-9 feb-Depurado'!B357</f>
        <v>CHUBB SEGUROS COLOMBIA S A</v>
      </c>
      <c r="C358" s="30" t="s">
        <v>4900</v>
      </c>
      <c r="D358" s="31">
        <v>5</v>
      </c>
      <c r="E358" s="30" t="str">
        <f>+'Categorias-9 feb-Depurado'!E357</f>
        <v>860026518-6</v>
      </c>
      <c r="F358" s="30" t="str">
        <f>+'Categorias-9 feb-Depurado'!F357</f>
        <v>CR 7 71 21 TO B P 7</v>
      </c>
      <c r="G358" s="30" t="str">
        <f>+'Categorias-9 feb-Depurado'!G357</f>
        <v>BOGOTA</v>
      </c>
      <c r="H358" s="30" t="str">
        <f>+'Categorias-9 feb-Depurado'!H357</f>
        <v>NC24275</v>
      </c>
      <c r="I358" s="107">
        <f>+'Categorias-9 feb-Depurado'!R357</f>
        <v>-58118013</v>
      </c>
      <c r="J358" s="108">
        <f t="shared" si="24"/>
        <v>0</v>
      </c>
      <c r="K358" s="107">
        <f t="shared" si="25"/>
        <v>0</v>
      </c>
      <c r="L358" s="109">
        <f t="shared" si="26"/>
        <v>-58118013</v>
      </c>
      <c r="M358" s="110">
        <f t="shared" si="27"/>
        <v>-4.4306506712791354E-05</v>
      </c>
      <c r="N358" s="33" t="s">
        <v>4892</v>
      </c>
      <c r="O358" s="33">
        <f>+'Categorias-9 feb-Depurado'!Y357</f>
        <v>-12184.452970219189</v>
      </c>
      <c r="P358" s="111">
        <f>+'Categorias-9 feb-Depurado'!AC357</f>
        <v>44949</v>
      </c>
      <c r="Q358" s="111">
        <f>+'Categorias-9 feb-Depurado'!AE357</f>
        <v>45009</v>
      </c>
      <c r="R358" s="112" t="str">
        <f>+'Categorias-9 feb-Depurado'!AB357</f>
        <v>Seguros</v>
      </c>
    </row>
    <row r="359" spans="2:18" s="1" customFormat="1" ht="14.5" hidden="1">
      <c r="B359" s="57" t="str">
        <f>+'Categorias-9 feb-Depurado'!B358</f>
        <v>CHUBB SEGUROS COLOMBIA S A</v>
      </c>
      <c r="C359" s="30" t="s">
        <v>4900</v>
      </c>
      <c r="D359" s="31">
        <v>5</v>
      </c>
      <c r="E359" s="30" t="str">
        <f>+'Categorias-9 feb-Depurado'!E358</f>
        <v>860026518-6</v>
      </c>
      <c r="F359" s="30" t="str">
        <f>+'Categorias-9 feb-Depurado'!F358</f>
        <v>CR 7 71 21 TO B P 7</v>
      </c>
      <c r="G359" s="30" t="str">
        <f>+'Categorias-9 feb-Depurado'!G358</f>
        <v>BOGOTA</v>
      </c>
      <c r="H359" s="30" t="str">
        <f>+'Categorias-9 feb-Depurado'!H358</f>
        <v>NC24314</v>
      </c>
      <c r="I359" s="107">
        <f>+'Categorias-9 feb-Depurado'!R358</f>
        <v>-16539</v>
      </c>
      <c r="J359" s="108">
        <f t="shared" si="24"/>
        <v>0</v>
      </c>
      <c r="K359" s="107">
        <f t="shared" si="25"/>
        <v>0</v>
      </c>
      <c r="L359" s="109">
        <f t="shared" si="26"/>
        <v>-16539</v>
      </c>
      <c r="M359" s="110">
        <f t="shared" si="27"/>
        <v>-1.2608574806624174E-08</v>
      </c>
      <c r="N359" s="33" t="s">
        <v>4892</v>
      </c>
      <c r="O359" s="33">
        <f>+'Categorias-9 feb-Depurado'!Y358</f>
        <v>-3.4674046353658916</v>
      </c>
      <c r="P359" s="111">
        <f>+'Categorias-9 feb-Depurado'!AC358</f>
        <v>44949</v>
      </c>
      <c r="Q359" s="111">
        <f>+'Categorias-9 feb-Depurado'!AE358</f>
        <v>45009</v>
      </c>
      <c r="R359" s="112" t="str">
        <f>+'Categorias-9 feb-Depurado'!AB358</f>
        <v>Seguros</v>
      </c>
    </row>
    <row r="360" spans="2:18" s="1" customFormat="1" ht="14.5" hidden="1">
      <c r="B360" s="57" t="str">
        <f>+'Categorias-9 feb-Depurado'!B359</f>
        <v>CHUBB SEGUROS COLOMBIA S A</v>
      </c>
      <c r="C360" s="30" t="s">
        <v>4900</v>
      </c>
      <c r="D360" s="31">
        <v>5</v>
      </c>
      <c r="E360" s="30" t="str">
        <f>+'Categorias-9 feb-Depurado'!E359</f>
        <v>860026518-6</v>
      </c>
      <c r="F360" s="30" t="str">
        <f>+'Categorias-9 feb-Depurado'!F359</f>
        <v>CR 7 71 21 TO B P 7</v>
      </c>
      <c r="G360" s="30" t="str">
        <f>+'Categorias-9 feb-Depurado'!G359</f>
        <v>BOGOTA</v>
      </c>
      <c r="H360" s="30" t="str">
        <f>+'Categorias-9 feb-Depurado'!H359</f>
        <v>NC24302</v>
      </c>
      <c r="I360" s="107">
        <f>+'Categorias-9 feb-Depurado'!R359</f>
        <v>-33075</v>
      </c>
      <c r="J360" s="108">
        <f t="shared" si="24"/>
        <v>0</v>
      </c>
      <c r="K360" s="107">
        <f t="shared" si="25"/>
        <v>0</v>
      </c>
      <c r="L360" s="109">
        <f t="shared" si="26"/>
        <v>-33075</v>
      </c>
      <c r="M360" s="110">
        <f t="shared" si="27"/>
        <v>-2.5214862550885457E-08</v>
      </c>
      <c r="N360" s="33" t="s">
        <v>4892</v>
      </c>
      <c r="O360" s="33">
        <f>+'Categorias-9 feb-Depurado'!Y359</f>
        <v>-6.9341803201358525</v>
      </c>
      <c r="P360" s="111">
        <f>+'Categorias-9 feb-Depurado'!AC359</f>
        <v>44949</v>
      </c>
      <c r="Q360" s="111">
        <f>+'Categorias-9 feb-Depurado'!AE359</f>
        <v>45009</v>
      </c>
      <c r="R360" s="112" t="str">
        <f>+'Categorias-9 feb-Depurado'!AB359</f>
        <v>Seguros</v>
      </c>
    </row>
    <row r="361" spans="2:18" s="1" customFormat="1" ht="14.5" hidden="1">
      <c r="B361" s="57" t="str">
        <f>+'Categorias-9 feb-Depurado'!B360</f>
        <v>CHUBB SEGUROS COLOMBIA S A</v>
      </c>
      <c r="C361" s="30" t="s">
        <v>4900</v>
      </c>
      <c r="D361" s="31">
        <v>5</v>
      </c>
      <c r="E361" s="30" t="str">
        <f>+'Categorias-9 feb-Depurado'!E360</f>
        <v>860026518-6</v>
      </c>
      <c r="F361" s="30" t="str">
        <f>+'Categorias-9 feb-Depurado'!F360</f>
        <v>CR 7 71 21 TO B P 7</v>
      </c>
      <c r="G361" s="30" t="str">
        <f>+'Categorias-9 feb-Depurado'!G360</f>
        <v>BOGOTA</v>
      </c>
      <c r="H361" s="30" t="str">
        <f>+'Categorias-9 feb-Depurado'!H360</f>
        <v>POL133080</v>
      </c>
      <c r="I361" s="107">
        <f>+'Categorias-9 feb-Depurado'!R360</f>
        <v>439828</v>
      </c>
      <c r="J361" s="108">
        <f t="shared" si="24"/>
        <v>0</v>
      </c>
      <c r="K361" s="107">
        <f t="shared" si="25"/>
        <v>0</v>
      </c>
      <c r="L361" s="109">
        <f t="shared" si="26"/>
        <v>439828</v>
      </c>
      <c r="M361" s="110">
        <f t="shared" si="27"/>
        <v>3.3530468831536959E-07</v>
      </c>
      <c r="N361" s="33" t="s">
        <v>4892</v>
      </c>
      <c r="O361" s="33">
        <f>+'Categorias-9 feb-Depurado'!Y360</f>
        <v>92.210027569001113</v>
      </c>
      <c r="P361" s="111">
        <f>+'Categorias-9 feb-Depurado'!AC360</f>
        <v>44949</v>
      </c>
      <c r="Q361" s="111">
        <f>+'Categorias-9 feb-Depurado'!AE360</f>
        <v>45009</v>
      </c>
      <c r="R361" s="112" t="str">
        <f>+'Categorias-9 feb-Depurado'!AB360</f>
        <v>Seguros</v>
      </c>
    </row>
    <row r="362" spans="2:18" s="1" customFormat="1" ht="14.5" hidden="1">
      <c r="B362" s="57" t="str">
        <f>+'Categorias-9 feb-Depurado'!B361</f>
        <v>CHUBB SEGUROS COLOMBIA S A</v>
      </c>
      <c r="C362" s="30" t="s">
        <v>4900</v>
      </c>
      <c r="D362" s="31">
        <v>5</v>
      </c>
      <c r="E362" s="30" t="str">
        <f>+'Categorias-9 feb-Depurado'!E361</f>
        <v>860026518-6</v>
      </c>
      <c r="F362" s="30" t="str">
        <f>+'Categorias-9 feb-Depurado'!F361</f>
        <v>CR 7 71 21 TO B P 7</v>
      </c>
      <c r="G362" s="30" t="str">
        <f>+'Categorias-9 feb-Depurado'!G361</f>
        <v>BOGOTA</v>
      </c>
      <c r="H362" s="30" t="str">
        <f>+'Categorias-9 feb-Depurado'!H361</f>
        <v>NC24250</v>
      </c>
      <c r="I362" s="107">
        <f>+'Categorias-9 feb-Depurado'!R361</f>
        <v>-45900020</v>
      </c>
      <c r="J362" s="108">
        <f t="shared" si="24"/>
        <v>0</v>
      </c>
      <c r="K362" s="107">
        <f t="shared" si="25"/>
        <v>0</v>
      </c>
      <c r="L362" s="109">
        <f t="shared" si="26"/>
        <v>-45900020</v>
      </c>
      <c r="M362" s="110">
        <f t="shared" si="27"/>
        <v>-3.4992069399331625E-05</v>
      </c>
      <c r="N362" s="33" t="s">
        <v>4892</v>
      </c>
      <c r="O362" s="33">
        <f>+'Categorias-9 feb-Depurado'!Y361</f>
        <v>-9622.9483107435244</v>
      </c>
      <c r="P362" s="111">
        <f>+'Categorias-9 feb-Depurado'!AC361</f>
        <v>44949</v>
      </c>
      <c r="Q362" s="111">
        <f>+'Categorias-9 feb-Depurado'!AE361</f>
        <v>45009</v>
      </c>
      <c r="R362" s="112" t="str">
        <f>+'Categorias-9 feb-Depurado'!AB361</f>
        <v>Seguros</v>
      </c>
    </row>
    <row r="363" spans="2:18" s="1" customFormat="1" ht="14.5" hidden="1">
      <c r="B363" s="57" t="str">
        <f>+'Categorias-9 feb-Depurado'!B362</f>
        <v>CHUBB SEGUROS COLOMBIA S A</v>
      </c>
      <c r="C363" s="30" t="s">
        <v>4900</v>
      </c>
      <c r="D363" s="31">
        <v>5</v>
      </c>
      <c r="E363" s="30" t="str">
        <f>+'Categorias-9 feb-Depurado'!E362</f>
        <v>860026518-6</v>
      </c>
      <c r="F363" s="30" t="str">
        <f>+'Categorias-9 feb-Depurado'!F362</f>
        <v>CR 7 71 21 TO B P 7</v>
      </c>
      <c r="G363" s="30" t="str">
        <f>+'Categorias-9 feb-Depurado'!G362</f>
        <v>BOGOTA</v>
      </c>
      <c r="H363" s="30" t="str">
        <f>+'Categorias-9 feb-Depurado'!H362</f>
        <v>NC24248</v>
      </c>
      <c r="I363" s="107">
        <f>+'Categorias-9 feb-Depurado'!R362</f>
        <v>-38977575</v>
      </c>
      <c r="J363" s="108">
        <f t="shared" si="24"/>
        <v>0</v>
      </c>
      <c r="K363" s="107">
        <f t="shared" si="25"/>
        <v>0</v>
      </c>
      <c r="L363" s="109">
        <f t="shared" si="26"/>
        <v>-38977575</v>
      </c>
      <c r="M363" s="110">
        <f t="shared" si="27"/>
        <v>-2.9714714926434744E-05</v>
      </c>
      <c r="N363" s="33" t="s">
        <v>4892</v>
      </c>
      <c r="O363" s="33">
        <f>+'Categorias-9 feb-Depurado'!Y362</f>
        <v>-8171.6563413943832</v>
      </c>
      <c r="P363" s="111">
        <f>+'Categorias-9 feb-Depurado'!AC362</f>
        <v>44949</v>
      </c>
      <c r="Q363" s="111">
        <f>+'Categorias-9 feb-Depurado'!AE362</f>
        <v>45009</v>
      </c>
      <c r="R363" s="112" t="str">
        <f>+'Categorias-9 feb-Depurado'!AB362</f>
        <v>Seguros</v>
      </c>
    </row>
    <row r="364" spans="2:18" s="1" customFormat="1" ht="14.5" hidden="1">
      <c r="B364" s="57" t="str">
        <f>+'Categorias-9 feb-Depurado'!B363</f>
        <v>CHUBB SEGUROS COLOMBIA S A</v>
      </c>
      <c r="C364" s="30" t="s">
        <v>4900</v>
      </c>
      <c r="D364" s="31">
        <v>5</v>
      </c>
      <c r="E364" s="30" t="str">
        <f>+'Categorias-9 feb-Depurado'!E363</f>
        <v>860026518-6</v>
      </c>
      <c r="F364" s="30" t="str">
        <f>+'Categorias-9 feb-Depurado'!F363</f>
        <v>CR 7 71 21 TO B P 7</v>
      </c>
      <c r="G364" s="30" t="str">
        <f>+'Categorias-9 feb-Depurado'!G363</f>
        <v>BOGOTA</v>
      </c>
      <c r="H364" s="30" t="str">
        <f>+'Categorias-9 feb-Depurado'!H363</f>
        <v>NC24252</v>
      </c>
      <c r="I364" s="107">
        <f>+'Categorias-9 feb-Depurado'!R363</f>
        <v>-191851345</v>
      </c>
      <c r="J364" s="108">
        <f t="shared" si="24"/>
        <v>0</v>
      </c>
      <c r="K364" s="107">
        <f t="shared" si="25"/>
        <v>0</v>
      </c>
      <c r="L364" s="109">
        <f t="shared" si="26"/>
        <v>-191851345</v>
      </c>
      <c r="M364" s="110">
        <f t="shared" si="27"/>
        <v>-0.00014625866347324281</v>
      </c>
      <c r="N364" s="33" t="s">
        <v>4892</v>
      </c>
      <c r="O364" s="33">
        <f>+'Categorias-9 feb-Depurado'!Y363</f>
        <v>-40221.672589284775</v>
      </c>
      <c r="P364" s="111">
        <f>+'Categorias-9 feb-Depurado'!AC363</f>
        <v>44949</v>
      </c>
      <c r="Q364" s="111">
        <f>+'Categorias-9 feb-Depurado'!AE363</f>
        <v>45009</v>
      </c>
      <c r="R364" s="112" t="str">
        <f>+'Categorias-9 feb-Depurado'!AB363</f>
        <v>Seguros</v>
      </c>
    </row>
    <row r="365" spans="2:18" s="1" customFormat="1" ht="14.5" hidden="1">
      <c r="B365" s="57" t="str">
        <f>+'Categorias-9 feb-Depurado'!B364</f>
        <v>CHUBB SEGUROS COLOMBIA S A</v>
      </c>
      <c r="C365" s="30" t="s">
        <v>4900</v>
      </c>
      <c r="D365" s="31">
        <v>5</v>
      </c>
      <c r="E365" s="30" t="str">
        <f>+'Categorias-9 feb-Depurado'!E364</f>
        <v>860026518-6</v>
      </c>
      <c r="F365" s="30" t="str">
        <f>+'Categorias-9 feb-Depurado'!F364</f>
        <v>CR 7 71 21 TO B P 7</v>
      </c>
      <c r="G365" s="30" t="str">
        <f>+'Categorias-9 feb-Depurado'!G364</f>
        <v>BOGOTA</v>
      </c>
      <c r="H365" s="30" t="str">
        <f>+'Categorias-9 feb-Depurado'!H364</f>
        <v>NC24272</v>
      </c>
      <c r="I365" s="107">
        <f>+'Categorias-9 feb-Depurado'!R364</f>
        <v>-71515613</v>
      </c>
      <c r="J365" s="108">
        <f t="shared" si="24"/>
        <v>0</v>
      </c>
      <c r="K365" s="107">
        <f t="shared" si="25"/>
        <v>0</v>
      </c>
      <c r="L365" s="109">
        <f t="shared" si="26"/>
        <v>-71515613</v>
      </c>
      <c r="M365" s="110">
        <f t="shared" si="27"/>
        <v>-5.4520222283819111E-05</v>
      </c>
      <c r="N365" s="33" t="s">
        <v>4892</v>
      </c>
      <c r="O365" s="33">
        <f>+'Categorias-9 feb-Depurado'!Y364</f>
        <v>-14993.262471566191</v>
      </c>
      <c r="P365" s="111">
        <f>+'Categorias-9 feb-Depurado'!AC364</f>
        <v>44949</v>
      </c>
      <c r="Q365" s="111">
        <f>+'Categorias-9 feb-Depurado'!AE364</f>
        <v>45009</v>
      </c>
      <c r="R365" s="112" t="str">
        <f>+'Categorias-9 feb-Depurado'!AB364</f>
        <v>Seguros</v>
      </c>
    </row>
    <row r="366" spans="2:18" s="1" customFormat="1" ht="14.5" hidden="1">
      <c r="B366" s="57" t="str">
        <f>+'Categorias-9 feb-Depurado'!B365</f>
        <v>CHUBB SEGUROS COLOMBIA S A</v>
      </c>
      <c r="C366" s="30" t="s">
        <v>4900</v>
      </c>
      <c r="D366" s="31">
        <v>5</v>
      </c>
      <c r="E366" s="30" t="str">
        <f>+'Categorias-9 feb-Depurado'!E365</f>
        <v>860026518-6</v>
      </c>
      <c r="F366" s="30" t="str">
        <f>+'Categorias-9 feb-Depurado'!F365</f>
        <v>CR 7 71 21 TO B P 7</v>
      </c>
      <c r="G366" s="30" t="str">
        <f>+'Categorias-9 feb-Depurado'!G365</f>
        <v>BOGOTA</v>
      </c>
      <c r="H366" s="30" t="str">
        <f>+'Categorias-9 feb-Depurado'!H365</f>
        <v>NC24256</v>
      </c>
      <c r="I366" s="107">
        <f>+'Categorias-9 feb-Depurado'!R365</f>
        <v>-80722250</v>
      </c>
      <c r="J366" s="108">
        <f t="shared" si="24"/>
        <v>0</v>
      </c>
      <c r="K366" s="107">
        <f t="shared" si="25"/>
        <v>0</v>
      </c>
      <c r="L366" s="109">
        <f t="shared" si="26"/>
        <v>-80722250</v>
      </c>
      <c r="M366" s="110">
        <f t="shared" si="27"/>
        <v>-6.1538939940989075E-05</v>
      </c>
      <c r="N366" s="33" t="s">
        <v>4892</v>
      </c>
      <c r="O366" s="33">
        <f>+'Categorias-9 feb-Depurado'!Y365</f>
        <v>-16923.435747455369</v>
      </c>
      <c r="P366" s="111">
        <f>+'Categorias-9 feb-Depurado'!AC365</f>
        <v>44949</v>
      </c>
      <c r="Q366" s="111">
        <f>+'Categorias-9 feb-Depurado'!AE365</f>
        <v>45009</v>
      </c>
      <c r="R366" s="112" t="str">
        <f>+'Categorias-9 feb-Depurado'!AB365</f>
        <v>Seguros</v>
      </c>
    </row>
    <row r="367" spans="2:18" s="1" customFormat="1" ht="14.5" hidden="1">
      <c r="B367" s="57" t="str">
        <f>+'Categorias-9 feb-Depurado'!B366</f>
        <v>CHUBB SEGUROS COLOMBIA S A</v>
      </c>
      <c r="C367" s="30" t="s">
        <v>4900</v>
      </c>
      <c r="D367" s="31">
        <v>5</v>
      </c>
      <c r="E367" s="30" t="str">
        <f>+'Categorias-9 feb-Depurado'!E366</f>
        <v>860026518-6</v>
      </c>
      <c r="F367" s="30" t="str">
        <f>+'Categorias-9 feb-Depurado'!F366</f>
        <v>CR 7 71 21 TO B P 7</v>
      </c>
      <c r="G367" s="30" t="str">
        <f>+'Categorias-9 feb-Depurado'!G366</f>
        <v>BOGOTA</v>
      </c>
      <c r="H367" s="30" t="str">
        <f>+'Categorias-9 feb-Depurado'!H366</f>
        <v>NC24280</v>
      </c>
      <c r="I367" s="107">
        <f>+'Categorias-9 feb-Depurado'!R366</f>
        <v>-113012787</v>
      </c>
      <c r="J367" s="108">
        <f t="shared" si="24"/>
        <v>0</v>
      </c>
      <c r="K367" s="107">
        <f t="shared" si="25"/>
        <v>0</v>
      </c>
      <c r="L367" s="109">
        <f t="shared" si="26"/>
        <v>-113012787</v>
      </c>
      <c r="M367" s="110">
        <f t="shared" si="27"/>
        <v>-8.6155763891080712E-05</v>
      </c>
      <c r="N367" s="33" t="s">
        <v>4892</v>
      </c>
      <c r="O367" s="33">
        <f>+'Categorias-9 feb-Depurado'!Y366</f>
        <v>-23693.153243812696</v>
      </c>
      <c r="P367" s="111">
        <f>+'Categorias-9 feb-Depurado'!AC366</f>
        <v>44949</v>
      </c>
      <c r="Q367" s="111">
        <f>+'Categorias-9 feb-Depurado'!AE366</f>
        <v>45009</v>
      </c>
      <c r="R367" s="112" t="str">
        <f>+'Categorias-9 feb-Depurado'!AB366</f>
        <v>Seguros</v>
      </c>
    </row>
    <row r="368" spans="2:18" s="1" customFormat="1" ht="14.5" hidden="1">
      <c r="B368" s="57" t="str">
        <f>+'Categorias-9 feb-Depurado'!B367</f>
        <v>CHUBB SEGUROS COLOMBIA S A</v>
      </c>
      <c r="C368" s="30" t="s">
        <v>4900</v>
      </c>
      <c r="D368" s="31">
        <v>5</v>
      </c>
      <c r="E368" s="30" t="str">
        <f>+'Categorias-9 feb-Depurado'!E367</f>
        <v>860026518-6</v>
      </c>
      <c r="F368" s="30" t="str">
        <f>+'Categorias-9 feb-Depurado'!F367</f>
        <v>CR 7 71 21 TO B P 7</v>
      </c>
      <c r="G368" s="30" t="str">
        <f>+'Categorias-9 feb-Depurado'!G367</f>
        <v>BOGOTA</v>
      </c>
      <c r="H368" s="30" t="str">
        <f>+'Categorias-9 feb-Depurado'!H367</f>
        <v>NC24253</v>
      </c>
      <c r="I368" s="107">
        <f>+'Categorias-9 feb-Depurado'!R367</f>
        <v>-67075864</v>
      </c>
      <c r="J368" s="108">
        <f t="shared" si="24"/>
        <v>0</v>
      </c>
      <c r="K368" s="107">
        <f t="shared" si="25"/>
        <v>0</v>
      </c>
      <c r="L368" s="109">
        <f t="shared" si="26"/>
        <v>-67075864</v>
      </c>
      <c r="M368" s="110">
        <f t="shared" si="27"/>
        <v>-5.1135561337623157E-05</v>
      </c>
      <c r="N368" s="33" t="s">
        <v>4892</v>
      </c>
      <c r="O368" s="33">
        <f>+'Categorias-9 feb-Depurado'!Y367</f>
        <v>-14062.46821178863</v>
      </c>
      <c r="P368" s="111">
        <f>+'Categorias-9 feb-Depurado'!AC367</f>
        <v>44949</v>
      </c>
      <c r="Q368" s="111">
        <f>+'Categorias-9 feb-Depurado'!AE367</f>
        <v>45009</v>
      </c>
      <c r="R368" s="112" t="str">
        <f>+'Categorias-9 feb-Depurado'!AB367</f>
        <v>Seguros</v>
      </c>
    </row>
    <row r="369" spans="2:18" s="1" customFormat="1" ht="14.5" hidden="1">
      <c r="B369" s="57" t="str">
        <f>+'Categorias-9 feb-Depurado'!B368</f>
        <v>CHUBB SEGUROS COLOMBIA S A</v>
      </c>
      <c r="C369" s="30" t="s">
        <v>4900</v>
      </c>
      <c r="D369" s="31">
        <v>5</v>
      </c>
      <c r="E369" s="30" t="str">
        <f>+'Categorias-9 feb-Depurado'!E368</f>
        <v>860026518-6</v>
      </c>
      <c r="F369" s="30" t="str">
        <f>+'Categorias-9 feb-Depurado'!F368</f>
        <v>CR 7 71 21 TO B P 7</v>
      </c>
      <c r="G369" s="30" t="str">
        <f>+'Categorias-9 feb-Depurado'!G368</f>
        <v>BOGOTA</v>
      </c>
      <c r="H369" s="30" t="str">
        <f>+'Categorias-9 feb-Depurado'!H368</f>
        <v>NC24264</v>
      </c>
      <c r="I369" s="107">
        <f>+'Categorias-9 feb-Depurado'!R368</f>
        <v>-23158200</v>
      </c>
      <c r="J369" s="108">
        <f t="shared" si="24"/>
        <v>0</v>
      </c>
      <c r="K369" s="107">
        <f t="shared" si="25"/>
        <v>0</v>
      </c>
      <c r="L369" s="109">
        <f t="shared" si="26"/>
        <v>-23158200</v>
      </c>
      <c r="M369" s="110">
        <f t="shared" si="27"/>
        <v>-1.7654749204109315E-05</v>
      </c>
      <c r="N369" s="33" t="s">
        <v>4892</v>
      </c>
      <c r="O369" s="33">
        <f>+'Categorias-9 feb-Depurado'!Y368</f>
        <v>-4855.1212302273652</v>
      </c>
      <c r="P369" s="111">
        <f>+'Categorias-9 feb-Depurado'!AC368</f>
        <v>44949</v>
      </c>
      <c r="Q369" s="111">
        <f>+'Categorias-9 feb-Depurado'!AE368</f>
        <v>45009</v>
      </c>
      <c r="R369" s="112" t="str">
        <f>+'Categorias-9 feb-Depurado'!AB368</f>
        <v>Seguros</v>
      </c>
    </row>
    <row r="370" spans="2:18" s="1" customFormat="1" ht="14.5" hidden="1">
      <c r="B370" s="57" t="str">
        <f>+'Categorias-9 feb-Depurado'!B369</f>
        <v>CHUBB SEGUROS COLOMBIA S A</v>
      </c>
      <c r="C370" s="30" t="s">
        <v>4900</v>
      </c>
      <c r="D370" s="31">
        <v>5</v>
      </c>
      <c r="E370" s="30" t="str">
        <f>+'Categorias-9 feb-Depurado'!E369</f>
        <v>860026518-6</v>
      </c>
      <c r="F370" s="30" t="str">
        <f>+'Categorias-9 feb-Depurado'!F369</f>
        <v>CR 7 71 21 TO B P 7</v>
      </c>
      <c r="G370" s="30" t="str">
        <f>+'Categorias-9 feb-Depurado'!G369</f>
        <v>BOGOTA</v>
      </c>
      <c r="H370" s="30" t="str">
        <f>+'Categorias-9 feb-Depurado'!H369</f>
        <v>NC24281</v>
      </c>
      <c r="I370" s="107">
        <f>+'Categorias-9 feb-Depurado'!R369</f>
        <v>-58169178</v>
      </c>
      <c r="J370" s="108">
        <f t="shared" si="24"/>
        <v>0</v>
      </c>
      <c r="K370" s="107">
        <f t="shared" si="25"/>
        <v>0</v>
      </c>
      <c r="L370" s="109">
        <f t="shared" si="26"/>
        <v>-58169178</v>
      </c>
      <c r="M370" s="110">
        <f t="shared" si="27"/>
        <v>-4.4345512561390483E-05</v>
      </c>
      <c r="N370" s="33" t="s">
        <v>4892</v>
      </c>
      <c r="O370" s="33">
        <f>+'Categorias-9 feb-Depurado'!Y369</f>
        <v>-12195.179722632787</v>
      </c>
      <c r="P370" s="111">
        <f>+'Categorias-9 feb-Depurado'!AC369</f>
        <v>44949</v>
      </c>
      <c r="Q370" s="111">
        <f>+'Categorias-9 feb-Depurado'!AE369</f>
        <v>45009</v>
      </c>
      <c r="R370" s="112" t="str">
        <f>+'Categorias-9 feb-Depurado'!AB369</f>
        <v>Seguros</v>
      </c>
    </row>
    <row r="371" spans="2:18" s="1" customFormat="1" ht="14.5" hidden="1">
      <c r="B371" s="57" t="str">
        <f>+'Categorias-9 feb-Depurado'!B370</f>
        <v>CHUBB SEGUROS COLOMBIA S A</v>
      </c>
      <c r="C371" s="30" t="s">
        <v>4900</v>
      </c>
      <c r="D371" s="31">
        <v>5</v>
      </c>
      <c r="E371" s="30" t="str">
        <f>+'Categorias-9 feb-Depurado'!E370</f>
        <v>860026518-6</v>
      </c>
      <c r="F371" s="30" t="str">
        <f>+'Categorias-9 feb-Depurado'!F370</f>
        <v>CR 7 71 21 TO B P 7</v>
      </c>
      <c r="G371" s="30" t="str">
        <f>+'Categorias-9 feb-Depurado'!G370</f>
        <v>BOGOTA</v>
      </c>
      <c r="H371" s="30" t="str">
        <f>+'Categorias-9 feb-Depurado'!H370</f>
        <v>NC24246</v>
      </c>
      <c r="I371" s="107">
        <f>+'Categorias-9 feb-Depurado'!R370</f>
        <v>-42862465</v>
      </c>
      <c r="J371" s="108">
        <f t="shared" si="24"/>
        <v>0</v>
      </c>
      <c r="K371" s="107">
        <f t="shared" si="25"/>
        <v>0</v>
      </c>
      <c r="L371" s="109">
        <f t="shared" si="26"/>
        <v>-42862465</v>
      </c>
      <c r="M371" s="110">
        <f t="shared" si="27"/>
        <v>-3.2676376827426715E-05</v>
      </c>
      <c r="N371" s="33" t="s">
        <v>4892</v>
      </c>
      <c r="O371" s="33">
        <f>+'Categorias-9 feb-Depurado'!Y370</f>
        <v>-8986.1243016027747</v>
      </c>
      <c r="P371" s="111">
        <f>+'Categorias-9 feb-Depurado'!AC370</f>
        <v>44949</v>
      </c>
      <c r="Q371" s="111">
        <f>+'Categorias-9 feb-Depurado'!AE370</f>
        <v>45009</v>
      </c>
      <c r="R371" s="112" t="str">
        <f>+'Categorias-9 feb-Depurado'!AB370</f>
        <v>Seguros</v>
      </c>
    </row>
    <row r="372" spans="2:18" s="1" customFormat="1" ht="14.5" hidden="1">
      <c r="B372" s="57" t="str">
        <f>+'Categorias-9 feb-Depurado'!B371</f>
        <v>CHUBB SEGUROS COLOMBIA S A</v>
      </c>
      <c r="C372" s="30" t="s">
        <v>4900</v>
      </c>
      <c r="D372" s="31">
        <v>5</v>
      </c>
      <c r="E372" s="30" t="str">
        <f>+'Categorias-9 feb-Depurado'!E371</f>
        <v>860026518-6</v>
      </c>
      <c r="F372" s="30" t="str">
        <f>+'Categorias-9 feb-Depurado'!F371</f>
        <v>CR 7 71 21 TO B P 7</v>
      </c>
      <c r="G372" s="30" t="str">
        <f>+'Categorias-9 feb-Depurado'!G371</f>
        <v>BOGOTA</v>
      </c>
      <c r="H372" s="30" t="str">
        <f>+'Categorias-9 feb-Depurado'!H371</f>
        <v>POL132965</v>
      </c>
      <c r="I372" s="107">
        <f>+'Categorias-9 feb-Depurado'!R371</f>
        <v>457815</v>
      </c>
      <c r="J372" s="108">
        <f t="shared" si="24"/>
        <v>0</v>
      </c>
      <c r="K372" s="107">
        <f t="shared" si="25"/>
        <v>0</v>
      </c>
      <c r="L372" s="109">
        <f t="shared" si="26"/>
        <v>457815</v>
      </c>
      <c r="M372" s="110">
        <f t="shared" si="27"/>
        <v>3.4901715188914967E-07</v>
      </c>
      <c r="N372" s="33" t="s">
        <v>4892</v>
      </c>
      <c r="O372" s="33">
        <f>+'Categorias-9 feb-Depurado'!Y371</f>
        <v>95.981005692002881</v>
      </c>
      <c r="P372" s="111">
        <f>+'Categorias-9 feb-Depurado'!AC371</f>
        <v>44949</v>
      </c>
      <c r="Q372" s="111">
        <f>+'Categorias-9 feb-Depurado'!AE371</f>
        <v>45009</v>
      </c>
      <c r="R372" s="112" t="str">
        <f>+'Categorias-9 feb-Depurado'!AB371</f>
        <v>Seguros</v>
      </c>
    </row>
    <row r="373" spans="2:18" s="1" customFormat="1" ht="14.5" hidden="1">
      <c r="B373" s="57" t="str">
        <f>+'Categorias-9 feb-Depurado'!B372</f>
        <v>CHUBB SEGUROS COLOMBIA S A</v>
      </c>
      <c r="C373" s="30" t="s">
        <v>4900</v>
      </c>
      <c r="D373" s="31">
        <v>5</v>
      </c>
      <c r="E373" s="30" t="str">
        <f>+'Categorias-9 feb-Depurado'!E372</f>
        <v>860026518-6</v>
      </c>
      <c r="F373" s="30" t="str">
        <f>+'Categorias-9 feb-Depurado'!F372</f>
        <v>CR 7 71 21 TO B P 7</v>
      </c>
      <c r="G373" s="30" t="str">
        <f>+'Categorias-9 feb-Depurado'!G372</f>
        <v>BOGOTA</v>
      </c>
      <c r="H373" s="30" t="str">
        <f>+'Categorias-9 feb-Depurado'!H372</f>
        <v>POL132967</v>
      </c>
      <c r="I373" s="107">
        <f>+'Categorias-9 feb-Depurado'!R372</f>
        <v>1110788</v>
      </c>
      <c r="J373" s="108">
        <f t="shared" si="24"/>
        <v>0</v>
      </c>
      <c r="K373" s="107">
        <f t="shared" si="25"/>
        <v>0</v>
      </c>
      <c r="L373" s="109">
        <f t="shared" si="26"/>
        <v>1110788</v>
      </c>
      <c r="M373" s="110">
        <f t="shared" si="27"/>
        <v>8.4681380931739849E-07</v>
      </c>
      <c r="N373" s="33" t="s">
        <v>4892</v>
      </c>
      <c r="O373" s="33">
        <f>+'Categorias-9 feb-Depurado'!Y372</f>
        <v>232.87692485088627</v>
      </c>
      <c r="P373" s="111">
        <f>+'Categorias-9 feb-Depurado'!AC372</f>
        <v>44949</v>
      </c>
      <c r="Q373" s="111">
        <f>+'Categorias-9 feb-Depurado'!AE372</f>
        <v>45009</v>
      </c>
      <c r="R373" s="112" t="str">
        <f>+'Categorias-9 feb-Depurado'!AB372</f>
        <v>Seguros</v>
      </c>
    </row>
    <row r="374" spans="2:18" s="1" customFormat="1" ht="14.5" hidden="1">
      <c r="B374" s="57" t="str">
        <f>+'Categorias-9 feb-Depurado'!B373</f>
        <v>CHUBB SEGUROS COLOMBIA S A</v>
      </c>
      <c r="C374" s="30" t="s">
        <v>4900</v>
      </c>
      <c r="D374" s="31">
        <v>5</v>
      </c>
      <c r="E374" s="30" t="str">
        <f>+'Categorias-9 feb-Depurado'!E373</f>
        <v>860026518-6</v>
      </c>
      <c r="F374" s="30" t="str">
        <f>+'Categorias-9 feb-Depurado'!F373</f>
        <v>CR 7 71 21 TO B P 7</v>
      </c>
      <c r="G374" s="30" t="str">
        <f>+'Categorias-9 feb-Depurado'!G373</f>
        <v>BOGOTA</v>
      </c>
      <c r="H374" s="30" t="str">
        <f>+'Categorias-9 feb-Depurado'!H373</f>
        <v>NC24267</v>
      </c>
      <c r="I374" s="107">
        <f>+'Categorias-9 feb-Depurado'!R373</f>
        <v>-23758800</v>
      </c>
      <c r="J374" s="108">
        <f t="shared" si="24"/>
        <v>0</v>
      </c>
      <c r="K374" s="107">
        <f t="shared" si="25"/>
        <v>0</v>
      </c>
      <c r="L374" s="109">
        <f t="shared" si="26"/>
        <v>-23758800</v>
      </c>
      <c r="M374" s="110">
        <f t="shared" si="27"/>
        <v>-1.8112619089160313E-05</v>
      </c>
      <c r="N374" s="33" t="s">
        <v>4892</v>
      </c>
      <c r="O374" s="33">
        <f>+'Categorias-9 feb-Depurado'!Y373</f>
        <v>-4981.0371395326893</v>
      </c>
      <c r="P374" s="111">
        <f>+'Categorias-9 feb-Depurado'!AC373</f>
        <v>44949</v>
      </c>
      <c r="Q374" s="111">
        <f>+'Categorias-9 feb-Depurado'!AE373</f>
        <v>45009</v>
      </c>
      <c r="R374" s="112" t="str">
        <f>+'Categorias-9 feb-Depurado'!AB373</f>
        <v>Seguros</v>
      </c>
    </row>
    <row r="375" spans="2:18" s="1" customFormat="1" ht="14.5" hidden="1">
      <c r="B375" s="57" t="str">
        <f>+'Categorias-9 feb-Depurado'!B374</f>
        <v>CHUBB SEGUROS COLOMBIA S A</v>
      </c>
      <c r="C375" s="30" t="s">
        <v>4900</v>
      </c>
      <c r="D375" s="31">
        <v>5</v>
      </c>
      <c r="E375" s="30" t="str">
        <f>+'Categorias-9 feb-Depurado'!E374</f>
        <v>860026518-6</v>
      </c>
      <c r="F375" s="30" t="str">
        <f>+'Categorias-9 feb-Depurado'!F374</f>
        <v>CR 7 71 21 TO B P 7</v>
      </c>
      <c r="G375" s="30" t="str">
        <f>+'Categorias-9 feb-Depurado'!G374</f>
        <v>BOGOTA</v>
      </c>
      <c r="H375" s="30" t="str">
        <f>+'Categorias-9 feb-Depurado'!H374</f>
        <v>NC24297</v>
      </c>
      <c r="I375" s="107">
        <f>+'Categorias-9 feb-Depurado'!R374</f>
        <v>-28655</v>
      </c>
      <c r="J375" s="108">
        <f t="shared" si="24"/>
        <v>0</v>
      </c>
      <c r="K375" s="107">
        <f t="shared" si="25"/>
        <v>0</v>
      </c>
      <c r="L375" s="109">
        <f t="shared" si="26"/>
        <v>-28655</v>
      </c>
      <c r="M375" s="110">
        <f t="shared" si="27"/>
        <v>-2.1845257336224422E-08</v>
      </c>
      <c r="N375" s="33" t="s">
        <v>4892</v>
      </c>
      <c r="O375" s="33">
        <f>+'Categorias-9 feb-Depurado'!Y374</f>
        <v>-6.0075264421313035</v>
      </c>
      <c r="P375" s="111">
        <f>+'Categorias-9 feb-Depurado'!AC374</f>
        <v>44949</v>
      </c>
      <c r="Q375" s="111">
        <f>+'Categorias-9 feb-Depurado'!AE374</f>
        <v>45009</v>
      </c>
      <c r="R375" s="112" t="str">
        <f>+'Categorias-9 feb-Depurado'!AB374</f>
        <v>Seguros</v>
      </c>
    </row>
    <row r="376" spans="2:18" s="1" customFormat="1" ht="14.5" hidden="1">
      <c r="B376" s="57" t="str">
        <f>+'Categorias-9 feb-Depurado'!B375</f>
        <v>CHUBB SEGUROS COLOMBIA S A</v>
      </c>
      <c r="C376" s="30" t="s">
        <v>4900</v>
      </c>
      <c r="D376" s="31">
        <v>5</v>
      </c>
      <c r="E376" s="30" t="str">
        <f>+'Categorias-9 feb-Depurado'!E375</f>
        <v>860026518-6</v>
      </c>
      <c r="F376" s="30" t="str">
        <f>+'Categorias-9 feb-Depurado'!F375</f>
        <v>CR 7 71 21 TO B P 7</v>
      </c>
      <c r="G376" s="30" t="str">
        <f>+'Categorias-9 feb-Depurado'!G375</f>
        <v>BOGOTA</v>
      </c>
      <c r="H376" s="30" t="str">
        <f>+'Categorias-9 feb-Depurado'!H375</f>
        <v>NC24289</v>
      </c>
      <c r="I376" s="107">
        <f>+'Categorias-9 feb-Depurado'!R375</f>
        <v>-35555395</v>
      </c>
      <c r="J376" s="108">
        <f t="shared" si="24"/>
        <v>0</v>
      </c>
      <c r="K376" s="107">
        <f t="shared" si="25"/>
        <v>0</v>
      </c>
      <c r="L376" s="109">
        <f t="shared" si="26"/>
        <v>-35555395</v>
      </c>
      <c r="M376" s="110">
        <f t="shared" si="27"/>
        <v>-2.7105801900754043E-05</v>
      </c>
      <c r="N376" s="33" t="s">
        <v>4892</v>
      </c>
      <c r="O376" s="33">
        <f>+'Categorias-9 feb-Depurado'!Y375</f>
        <v>-7454.1956246003538</v>
      </c>
      <c r="P376" s="111">
        <f>+'Categorias-9 feb-Depurado'!AC375</f>
        <v>44949</v>
      </c>
      <c r="Q376" s="111">
        <f>+'Categorias-9 feb-Depurado'!AE375</f>
        <v>45009</v>
      </c>
      <c r="R376" s="112" t="str">
        <f>+'Categorias-9 feb-Depurado'!AB375</f>
        <v>Seguros</v>
      </c>
    </row>
    <row r="377" spans="2:18" s="1" customFormat="1" ht="14.5" hidden="1">
      <c r="B377" s="57" t="str">
        <f>+'Categorias-9 feb-Depurado'!B376</f>
        <v>CHUBB SEGUROS COLOMBIA S A</v>
      </c>
      <c r="C377" s="30" t="s">
        <v>4900</v>
      </c>
      <c r="D377" s="31">
        <v>5</v>
      </c>
      <c r="E377" s="30" t="str">
        <f>+'Categorias-9 feb-Depurado'!E376</f>
        <v>860026518-6</v>
      </c>
      <c r="F377" s="30" t="str">
        <f>+'Categorias-9 feb-Depurado'!F376</f>
        <v>CR 7 71 21 TO B P 7</v>
      </c>
      <c r="G377" s="30" t="str">
        <f>+'Categorias-9 feb-Depurado'!G376</f>
        <v>BOGOTA</v>
      </c>
      <c r="H377" s="30" t="str">
        <f>+'Categorias-9 feb-Depurado'!H376</f>
        <v>NC24271</v>
      </c>
      <c r="I377" s="107">
        <f>+'Categorias-9 feb-Depurado'!R376</f>
        <v>-54360259</v>
      </c>
      <c r="J377" s="108">
        <f t="shared" si="24"/>
        <v>0</v>
      </c>
      <c r="K377" s="107">
        <f t="shared" si="25"/>
        <v>0</v>
      </c>
      <c r="L377" s="109">
        <f t="shared" si="26"/>
        <v>-54360259</v>
      </c>
      <c r="M377" s="110">
        <f t="shared" si="27"/>
        <v>-4.1441767465322269E-05</v>
      </c>
      <c r="N377" s="33" t="s">
        <v>4892</v>
      </c>
      <c r="O377" s="33">
        <f>+'Categorias-9 feb-Depurado'!Y376</f>
        <v>-11396.639097665544</v>
      </c>
      <c r="P377" s="111">
        <f>+'Categorias-9 feb-Depurado'!AC376</f>
        <v>44949</v>
      </c>
      <c r="Q377" s="111">
        <f>+'Categorias-9 feb-Depurado'!AE376</f>
        <v>45009</v>
      </c>
      <c r="R377" s="112" t="str">
        <f>+'Categorias-9 feb-Depurado'!AB376</f>
        <v>Seguros</v>
      </c>
    </row>
    <row r="378" spans="2:18" s="1" customFormat="1" ht="14.5" hidden="1">
      <c r="B378" s="57" t="str">
        <f>+'Categorias-9 feb-Depurado'!B377</f>
        <v>CHUBB SEGUROS COLOMBIA S A</v>
      </c>
      <c r="C378" s="30" t="s">
        <v>4900</v>
      </c>
      <c r="D378" s="31">
        <v>5</v>
      </c>
      <c r="E378" s="30" t="str">
        <f>+'Categorias-9 feb-Depurado'!E377</f>
        <v>860026518-6</v>
      </c>
      <c r="F378" s="30" t="str">
        <f>+'Categorias-9 feb-Depurado'!F377</f>
        <v>CR 7 71 21 TO B P 7</v>
      </c>
      <c r="G378" s="30" t="str">
        <f>+'Categorias-9 feb-Depurado'!G377</f>
        <v>BOGOTA</v>
      </c>
      <c r="H378" s="30" t="str">
        <f>+'Categorias-9 feb-Depurado'!H377</f>
        <v>NC24293</v>
      </c>
      <c r="I378" s="107">
        <f>+'Categorias-9 feb-Depurado'!R377</f>
        <v>-114615</v>
      </c>
      <c r="J378" s="108">
        <f t="shared" si="24"/>
        <v>0</v>
      </c>
      <c r="K378" s="107">
        <f t="shared" si="25"/>
        <v>0</v>
      </c>
      <c r="L378" s="109">
        <f t="shared" si="26"/>
        <v>-114615</v>
      </c>
      <c r="M378" s="110">
        <f t="shared" si="27"/>
        <v>-8.7377217574292873E-08</v>
      </c>
      <c r="N378" s="33" t="s">
        <v>4892</v>
      </c>
      <c r="O378" s="33">
        <f>+'Categorias-9 feb-Depurado'!Y377</f>
        <v>-24.029057517531996</v>
      </c>
      <c r="P378" s="111">
        <f>+'Categorias-9 feb-Depurado'!AC377</f>
        <v>44949</v>
      </c>
      <c r="Q378" s="111">
        <f>+'Categorias-9 feb-Depurado'!AE377</f>
        <v>45009</v>
      </c>
      <c r="R378" s="112" t="str">
        <f>+'Categorias-9 feb-Depurado'!AB377</f>
        <v>Seguros</v>
      </c>
    </row>
    <row r="379" spans="2:18" s="1" customFormat="1" ht="14.5" hidden="1">
      <c r="B379" s="57" t="str">
        <f>+'Categorias-9 feb-Depurado'!B378</f>
        <v>CHUBB SEGUROS COLOMBIA S A</v>
      </c>
      <c r="C379" s="30" t="s">
        <v>4900</v>
      </c>
      <c r="D379" s="31">
        <v>5</v>
      </c>
      <c r="E379" s="30" t="str">
        <f>+'Categorias-9 feb-Depurado'!E378</f>
        <v>860026518-6</v>
      </c>
      <c r="F379" s="30" t="str">
        <f>+'Categorias-9 feb-Depurado'!F378</f>
        <v>CR 7 71 21 TO B P 7</v>
      </c>
      <c r="G379" s="30" t="str">
        <f>+'Categorias-9 feb-Depurado'!G378</f>
        <v>BOGOTA</v>
      </c>
      <c r="H379" s="30" t="str">
        <f>+'Categorias-9 feb-Depurado'!H378</f>
        <v>NC24296</v>
      </c>
      <c r="I379" s="107">
        <f>+'Categorias-9 feb-Depurado'!R378</f>
        <v>-28655</v>
      </c>
      <c r="J379" s="108">
        <f t="shared" si="24"/>
        <v>0</v>
      </c>
      <c r="K379" s="107">
        <f t="shared" si="25"/>
        <v>0</v>
      </c>
      <c r="L379" s="109">
        <f t="shared" si="26"/>
        <v>-28655</v>
      </c>
      <c r="M379" s="110">
        <f t="shared" si="27"/>
        <v>-2.1845257336224422E-08</v>
      </c>
      <c r="N379" s="33" t="s">
        <v>4892</v>
      </c>
      <c r="O379" s="33">
        <f>+'Categorias-9 feb-Depurado'!Y378</f>
        <v>-6.0075264421313035</v>
      </c>
      <c r="P379" s="111">
        <f>+'Categorias-9 feb-Depurado'!AC378</f>
        <v>44949</v>
      </c>
      <c r="Q379" s="111">
        <f>+'Categorias-9 feb-Depurado'!AE378</f>
        <v>45009</v>
      </c>
      <c r="R379" s="112" t="str">
        <f>+'Categorias-9 feb-Depurado'!AB378</f>
        <v>Seguros</v>
      </c>
    </row>
    <row r="380" spans="2:18" s="1" customFormat="1" ht="14.5" hidden="1">
      <c r="B380" s="57" t="str">
        <f>+'Categorias-9 feb-Depurado'!B379</f>
        <v>CHUBB SEGUROS COLOMBIA S A</v>
      </c>
      <c r="C380" s="30" t="s">
        <v>4900</v>
      </c>
      <c r="D380" s="31">
        <v>5</v>
      </c>
      <c r="E380" s="30" t="str">
        <f>+'Categorias-9 feb-Depurado'!E379</f>
        <v>860026518-6</v>
      </c>
      <c r="F380" s="30" t="str">
        <f>+'Categorias-9 feb-Depurado'!F379</f>
        <v>CR 7 71 21 TO B P 7</v>
      </c>
      <c r="G380" s="30" t="str">
        <f>+'Categorias-9 feb-Depurado'!G379</f>
        <v>BOGOTA</v>
      </c>
      <c r="H380" s="30" t="str">
        <f>+'Categorias-9 feb-Depurado'!H379</f>
        <v>NC24260</v>
      </c>
      <c r="I380" s="107">
        <f>+'Categorias-9 feb-Depurado'!R379</f>
        <v>-6558533</v>
      </c>
      <c r="J380" s="108">
        <f t="shared" si="24"/>
        <v>0</v>
      </c>
      <c r="K380" s="107">
        <f t="shared" si="25"/>
        <v>0</v>
      </c>
      <c r="L380" s="109">
        <f t="shared" si="26"/>
        <v>-6558533</v>
      </c>
      <c r="M380" s="110">
        <f t="shared" si="27"/>
        <v>-4.9999246600286147E-06</v>
      </c>
      <c r="N380" s="33" t="s">
        <v>4892</v>
      </c>
      <c r="O380" s="33">
        <f>+'Categorias-9 feb-Depurado'!Y379</f>
        <v>-1374.9977462603645</v>
      </c>
      <c r="P380" s="111">
        <f>+'Categorias-9 feb-Depurado'!AC379</f>
        <v>44949</v>
      </c>
      <c r="Q380" s="111">
        <f>+'Categorias-9 feb-Depurado'!AE379</f>
        <v>45009</v>
      </c>
      <c r="R380" s="112" t="str">
        <f>+'Categorias-9 feb-Depurado'!AB379</f>
        <v>Seguros</v>
      </c>
    </row>
    <row r="381" spans="2:18" s="1" customFormat="1" ht="14.5" hidden="1">
      <c r="B381" s="57" t="str">
        <f>+'Categorias-9 feb-Depurado'!B380</f>
        <v>CHUBB SEGUROS COLOMBIA S A</v>
      </c>
      <c r="C381" s="30" t="s">
        <v>4900</v>
      </c>
      <c r="D381" s="31">
        <v>5</v>
      </c>
      <c r="E381" s="30" t="str">
        <f>+'Categorias-9 feb-Depurado'!E380</f>
        <v>860026518-6</v>
      </c>
      <c r="F381" s="30" t="str">
        <f>+'Categorias-9 feb-Depurado'!F380</f>
        <v>CR 7 71 21 TO B P 7</v>
      </c>
      <c r="G381" s="30" t="str">
        <f>+'Categorias-9 feb-Depurado'!G380</f>
        <v>BOGOTA</v>
      </c>
      <c r="H381" s="30" t="str">
        <f>+'Categorias-9 feb-Depurado'!H380</f>
        <v>NC24301</v>
      </c>
      <c r="I381" s="107">
        <f>+'Categorias-9 feb-Depurado'!R380</f>
        <v>-57309</v>
      </c>
      <c r="J381" s="108">
        <f t="shared" si="24"/>
        <v>0</v>
      </c>
      <c r="K381" s="107">
        <f t="shared" si="25"/>
        <v>0</v>
      </c>
      <c r="L381" s="109">
        <f t="shared" si="26"/>
        <v>-57309</v>
      </c>
      <c r="M381" s="110">
        <f t="shared" si="27"/>
        <v>-4.3689752318327882E-08</v>
      </c>
      <c r="N381" s="33" t="s">
        <v>4892</v>
      </c>
      <c r="O381" s="33">
        <f>+'Categorias-9 feb-Depurado'!Y380</f>
        <v>-12.014843234063964</v>
      </c>
      <c r="P381" s="111">
        <f>+'Categorias-9 feb-Depurado'!AC380</f>
        <v>44949</v>
      </c>
      <c r="Q381" s="111">
        <f>+'Categorias-9 feb-Depurado'!AE380</f>
        <v>45009</v>
      </c>
      <c r="R381" s="112" t="str">
        <f>+'Categorias-9 feb-Depurado'!AB380</f>
        <v>Seguros</v>
      </c>
    </row>
    <row r="382" spans="2:18" s="1" customFormat="1" ht="14.5" hidden="1">
      <c r="B382" s="57" t="str">
        <f>+'Categorias-9 feb-Depurado'!B381</f>
        <v>CHUBB SEGUROS COLOMBIA S A</v>
      </c>
      <c r="C382" s="30" t="s">
        <v>4900</v>
      </c>
      <c r="D382" s="31">
        <v>5</v>
      </c>
      <c r="E382" s="30" t="str">
        <f>+'Categorias-9 feb-Depurado'!E381</f>
        <v>860026518-6</v>
      </c>
      <c r="F382" s="30" t="str">
        <f>+'Categorias-9 feb-Depurado'!F381</f>
        <v>CR 7 71 21 TO B P 7</v>
      </c>
      <c r="G382" s="30" t="str">
        <f>+'Categorias-9 feb-Depurado'!G381</f>
        <v>BOGOTA</v>
      </c>
      <c r="H382" s="30" t="str">
        <f>+'Categorias-9 feb-Depurado'!H381</f>
        <v>NC24278</v>
      </c>
      <c r="I382" s="107">
        <f>+'Categorias-9 feb-Depurado'!R381</f>
        <v>-60417377</v>
      </c>
      <c r="J382" s="108">
        <f t="shared" si="24"/>
        <v>0</v>
      </c>
      <c r="K382" s="107">
        <f t="shared" si="25"/>
        <v>0</v>
      </c>
      <c r="L382" s="109">
        <f t="shared" si="26"/>
        <v>-60417377</v>
      </c>
      <c r="M382" s="110">
        <f t="shared" si="27"/>
        <v>-4.6059436333787705E-05</v>
      </c>
      <c r="N382" s="33" t="s">
        <v>4892</v>
      </c>
      <c r="O382" s="33">
        <f>+'Categorias-9 feb-Depurado'!Y381</f>
        <v>-12666.515089573046</v>
      </c>
      <c r="P382" s="111">
        <f>+'Categorias-9 feb-Depurado'!AC381</f>
        <v>44949</v>
      </c>
      <c r="Q382" s="111">
        <f>+'Categorias-9 feb-Depurado'!AE381</f>
        <v>45009</v>
      </c>
      <c r="R382" s="112" t="str">
        <f>+'Categorias-9 feb-Depurado'!AB381</f>
        <v>Seguros</v>
      </c>
    </row>
    <row r="383" spans="2:18" s="1" customFormat="1" ht="14.5" hidden="1">
      <c r="B383" s="57" t="str">
        <f>+'Categorias-9 feb-Depurado'!B382</f>
        <v>CHUBB SEGUROS COLOMBIA S A</v>
      </c>
      <c r="C383" s="30" t="s">
        <v>4900</v>
      </c>
      <c r="D383" s="31">
        <v>5</v>
      </c>
      <c r="E383" s="30" t="str">
        <f>+'Categorias-9 feb-Depurado'!E382</f>
        <v>860026518-6</v>
      </c>
      <c r="F383" s="30" t="str">
        <f>+'Categorias-9 feb-Depurado'!F382</f>
        <v>CR 7 71 21 TO B P 7</v>
      </c>
      <c r="G383" s="30" t="str">
        <f>+'Categorias-9 feb-Depurado'!G382</f>
        <v>BOGOTA</v>
      </c>
      <c r="H383" s="30" t="str">
        <f>+'Categorias-9 feb-Depurado'!H382</f>
        <v>NC24309</v>
      </c>
      <c r="I383" s="107">
        <f>+'Categorias-9 feb-Depurado'!R382</f>
        <v>-57312</v>
      </c>
      <c r="J383" s="108">
        <f t="shared" si="24"/>
        <v>0</v>
      </c>
      <c r="K383" s="107">
        <f t="shared" si="25"/>
        <v>0</v>
      </c>
      <c r="L383" s="109">
        <f t="shared" si="26"/>
        <v>-57312</v>
      </c>
      <c r="M383" s="110">
        <f t="shared" si="27"/>
        <v>-4.3692039380690773E-08</v>
      </c>
      <c r="N383" s="33" t="s">
        <v>4892</v>
      </c>
      <c r="O383" s="33">
        <f>+'Categorias-9 feb-Depurado'!Y382</f>
        <v>-12.015472184659894</v>
      </c>
      <c r="P383" s="111">
        <f>+'Categorias-9 feb-Depurado'!AC382</f>
        <v>44949</v>
      </c>
      <c r="Q383" s="111">
        <f>+'Categorias-9 feb-Depurado'!AE382</f>
        <v>45009</v>
      </c>
      <c r="R383" s="112" t="str">
        <f>+'Categorias-9 feb-Depurado'!AB382</f>
        <v>Seguros</v>
      </c>
    </row>
    <row r="384" spans="2:18" s="1" customFormat="1" ht="14.5" hidden="1">
      <c r="B384" s="57" t="str">
        <f>+'Categorias-9 feb-Depurado'!B383</f>
        <v>CHUBB SEGUROS COLOMBIA S A</v>
      </c>
      <c r="C384" s="30" t="s">
        <v>4900</v>
      </c>
      <c r="D384" s="31">
        <v>5</v>
      </c>
      <c r="E384" s="30" t="str">
        <f>+'Categorias-9 feb-Depurado'!E383</f>
        <v>860026518-6</v>
      </c>
      <c r="F384" s="30" t="str">
        <f>+'Categorias-9 feb-Depurado'!F383</f>
        <v>CR 7 71 21 TO B P 7</v>
      </c>
      <c r="G384" s="30" t="str">
        <f>+'Categorias-9 feb-Depurado'!G383</f>
        <v>BOGOTA</v>
      </c>
      <c r="H384" s="30" t="str">
        <f>+'Categorias-9 feb-Depurado'!H383</f>
        <v>NC24288</v>
      </c>
      <c r="I384" s="107">
        <f>+'Categorias-9 feb-Depurado'!R383</f>
        <v>-47190154</v>
      </c>
      <c r="J384" s="108">
        <f t="shared" si="24"/>
        <v>0</v>
      </c>
      <c r="K384" s="107">
        <f t="shared" si="25"/>
        <v>0</v>
      </c>
      <c r="L384" s="109">
        <f t="shared" si="26"/>
        <v>-47190154</v>
      </c>
      <c r="M384" s="110">
        <f t="shared" si="27"/>
        <v>-3.5975608370827436E-05</v>
      </c>
      <c r="N384" s="33" t="s">
        <v>4892</v>
      </c>
      <c r="O384" s="33">
        <f>+'Categorias-9 feb-Depurado'!Y383</f>
        <v>-9893.4251601203378</v>
      </c>
      <c r="P384" s="111">
        <f>+'Categorias-9 feb-Depurado'!AC383</f>
        <v>44949</v>
      </c>
      <c r="Q384" s="111">
        <f>+'Categorias-9 feb-Depurado'!AE383</f>
        <v>45009</v>
      </c>
      <c r="R384" s="112" t="str">
        <f>+'Categorias-9 feb-Depurado'!AB383</f>
        <v>Seguros</v>
      </c>
    </row>
    <row r="385" spans="2:18" s="1" customFormat="1" ht="14.5" hidden="1">
      <c r="B385" s="57" t="str">
        <f>+'Categorias-9 feb-Depurado'!B384</f>
        <v>CHUBB SEGUROS COLOMBIA S A</v>
      </c>
      <c r="C385" s="30" t="s">
        <v>4900</v>
      </c>
      <c r="D385" s="31">
        <v>5</v>
      </c>
      <c r="E385" s="30" t="str">
        <f>+'Categorias-9 feb-Depurado'!E384</f>
        <v>860026518-6</v>
      </c>
      <c r="F385" s="30" t="str">
        <f>+'Categorias-9 feb-Depurado'!F384</f>
        <v>CR 7 71 21 TO B P 7</v>
      </c>
      <c r="G385" s="30" t="str">
        <f>+'Categorias-9 feb-Depurado'!G384</f>
        <v>BOGOTA</v>
      </c>
      <c r="H385" s="30" t="str">
        <f>+'Categorias-9 feb-Depurado'!H384</f>
        <v>NC24313</v>
      </c>
      <c r="I385" s="107">
        <f>+'Categorias-9 feb-Depurado'!R384</f>
        <v>-171925</v>
      </c>
      <c r="J385" s="108">
        <f t="shared" si="24"/>
        <v>0</v>
      </c>
      <c r="K385" s="107">
        <f t="shared" si="25"/>
        <v>0</v>
      </c>
      <c r="L385" s="109">
        <f t="shared" si="26"/>
        <v>-171925</v>
      </c>
      <c r="M385" s="110">
        <f t="shared" si="27"/>
        <v>-1.310677322467417E-07</v>
      </c>
      <c r="N385" s="33" t="s">
        <v>4892</v>
      </c>
      <c r="O385" s="33">
        <f>+'Categorias-9 feb-Depurado'!Y384</f>
        <v>-36.044110401794605</v>
      </c>
      <c r="P385" s="111">
        <f>+'Categorias-9 feb-Depurado'!AC384</f>
        <v>44949</v>
      </c>
      <c r="Q385" s="111">
        <f>+'Categorias-9 feb-Depurado'!AE384</f>
        <v>45009</v>
      </c>
      <c r="R385" s="112" t="str">
        <f>+'Categorias-9 feb-Depurado'!AB384</f>
        <v>Seguros</v>
      </c>
    </row>
    <row r="386" spans="2:18" s="1" customFormat="1" ht="14.5" hidden="1">
      <c r="B386" s="57" t="str">
        <f>+'Categorias-9 feb-Depurado'!B385</f>
        <v>CHUBB SEGUROS COLOMBIA S A</v>
      </c>
      <c r="C386" s="30" t="s">
        <v>4900</v>
      </c>
      <c r="D386" s="31">
        <v>5</v>
      </c>
      <c r="E386" s="30" t="str">
        <f>+'Categorias-9 feb-Depurado'!E385</f>
        <v>860026518-6</v>
      </c>
      <c r="F386" s="30" t="str">
        <f>+'Categorias-9 feb-Depurado'!F385</f>
        <v>CR 7 71 21 TO B P 7</v>
      </c>
      <c r="G386" s="30" t="str">
        <f>+'Categorias-9 feb-Depurado'!G385</f>
        <v>BOGOTA</v>
      </c>
      <c r="H386" s="30" t="str">
        <f>+'Categorias-9 feb-Depurado'!H385</f>
        <v>NC24294</v>
      </c>
      <c r="I386" s="107">
        <f>+'Categorias-9 feb-Depurado'!R385</f>
        <v>-28655</v>
      </c>
      <c r="J386" s="108">
        <f t="shared" si="24"/>
        <v>0</v>
      </c>
      <c r="K386" s="107">
        <f t="shared" si="25"/>
        <v>0</v>
      </c>
      <c r="L386" s="109">
        <f t="shared" si="26"/>
        <v>-28655</v>
      </c>
      <c r="M386" s="110">
        <f t="shared" si="27"/>
        <v>-2.1845257336224422E-08</v>
      </c>
      <c r="N386" s="33" t="s">
        <v>4892</v>
      </c>
      <c r="O386" s="33">
        <f>+'Categorias-9 feb-Depurado'!Y385</f>
        <v>-6.0075264421313035</v>
      </c>
      <c r="P386" s="111">
        <f>+'Categorias-9 feb-Depurado'!AC385</f>
        <v>44949</v>
      </c>
      <c r="Q386" s="111">
        <f>+'Categorias-9 feb-Depurado'!AE385</f>
        <v>45009</v>
      </c>
      <c r="R386" s="112" t="str">
        <f>+'Categorias-9 feb-Depurado'!AB385</f>
        <v>Seguros</v>
      </c>
    </row>
    <row r="387" spans="2:18" s="1" customFormat="1" ht="14.5" hidden="1">
      <c r="B387" s="57" t="str">
        <f>+'Categorias-9 feb-Depurado'!B386</f>
        <v>CHUBB SEGUROS COLOMBIA S A</v>
      </c>
      <c r="C387" s="30" t="s">
        <v>4900</v>
      </c>
      <c r="D387" s="31">
        <v>5</v>
      </c>
      <c r="E387" s="30" t="str">
        <f>+'Categorias-9 feb-Depurado'!E386</f>
        <v>860026518-6</v>
      </c>
      <c r="F387" s="30" t="str">
        <f>+'Categorias-9 feb-Depurado'!F386</f>
        <v>CR 7 71 21 TO B P 7</v>
      </c>
      <c r="G387" s="30" t="str">
        <f>+'Categorias-9 feb-Depurado'!G386</f>
        <v>BOGOTA</v>
      </c>
      <c r="H387" s="30" t="str">
        <f>+'Categorias-9 feb-Depurado'!H386</f>
        <v>NC24312</v>
      </c>
      <c r="I387" s="107">
        <f>+'Categorias-9 feb-Depurado'!R386</f>
        <v>-28655</v>
      </c>
      <c r="J387" s="108">
        <f t="shared" si="24"/>
        <v>0</v>
      </c>
      <c r="K387" s="107">
        <f t="shared" si="25"/>
        <v>0</v>
      </c>
      <c r="L387" s="109">
        <f t="shared" si="26"/>
        <v>-28655</v>
      </c>
      <c r="M387" s="110">
        <f t="shared" si="27"/>
        <v>-2.1845257336224422E-08</v>
      </c>
      <c r="N387" s="33" t="s">
        <v>4892</v>
      </c>
      <c r="O387" s="33">
        <f>+'Categorias-9 feb-Depurado'!Y386</f>
        <v>-6.0075264421313035</v>
      </c>
      <c r="P387" s="111">
        <f>+'Categorias-9 feb-Depurado'!AC386</f>
        <v>44949</v>
      </c>
      <c r="Q387" s="111">
        <f>+'Categorias-9 feb-Depurado'!AE386</f>
        <v>45009</v>
      </c>
      <c r="R387" s="112" t="str">
        <f>+'Categorias-9 feb-Depurado'!AB386</f>
        <v>Seguros</v>
      </c>
    </row>
    <row r="388" spans="2:18" s="1" customFormat="1" ht="14.5" hidden="1">
      <c r="B388" s="57" t="str">
        <f>+'Categorias-9 feb-Depurado'!B387</f>
        <v>CHUBB SEGUROS COLOMBIA S A</v>
      </c>
      <c r="C388" s="30" t="s">
        <v>4900</v>
      </c>
      <c r="D388" s="31">
        <v>5</v>
      </c>
      <c r="E388" s="30" t="str">
        <f>+'Categorias-9 feb-Depurado'!E387</f>
        <v>860026518-6</v>
      </c>
      <c r="F388" s="30" t="str">
        <f>+'Categorias-9 feb-Depurado'!F387</f>
        <v>CR 7 71 21 TO B P 7</v>
      </c>
      <c r="G388" s="30" t="str">
        <f>+'Categorias-9 feb-Depurado'!G387</f>
        <v>BOGOTA</v>
      </c>
      <c r="H388" s="30" t="str">
        <f>+'Categorias-9 feb-Depurado'!H387</f>
        <v>NC24268</v>
      </c>
      <c r="I388" s="107">
        <f>+'Categorias-9 feb-Depurado'!R387</f>
        <v>-11343800</v>
      </c>
      <c r="J388" s="108">
        <f t="shared" si="24"/>
        <v>0</v>
      </c>
      <c r="K388" s="107">
        <f t="shared" si="25"/>
        <v>0</v>
      </c>
      <c r="L388" s="109">
        <f t="shared" si="26"/>
        <v>-11343800</v>
      </c>
      <c r="M388" s="110">
        <f t="shared" si="27"/>
        <v>-8.6479926773918201E-06</v>
      </c>
      <c r="N388" s="33" t="s">
        <v>4892</v>
      </c>
      <c r="O388" s="33">
        <f>+'Categorias-9 feb-Depurado'!Y387</f>
        <v>-2378.2299233728522</v>
      </c>
      <c r="P388" s="111">
        <f>+'Categorias-9 feb-Depurado'!AC387</f>
        <v>44949</v>
      </c>
      <c r="Q388" s="111">
        <f>+'Categorias-9 feb-Depurado'!AE387</f>
        <v>45009</v>
      </c>
      <c r="R388" s="112" t="str">
        <f>+'Categorias-9 feb-Depurado'!AB387</f>
        <v>Seguros</v>
      </c>
    </row>
    <row r="389" spans="2:18" s="1" customFormat="1" ht="14.5" hidden="1">
      <c r="B389" s="57" t="str">
        <f>+'Categorias-9 feb-Depurado'!B388</f>
        <v>CHUBB SEGUROS COLOMBIA S A</v>
      </c>
      <c r="C389" s="30" t="s">
        <v>4900</v>
      </c>
      <c r="D389" s="31">
        <v>5</v>
      </c>
      <c r="E389" s="30" t="str">
        <f>+'Categorias-9 feb-Depurado'!E388</f>
        <v>860026518-6</v>
      </c>
      <c r="F389" s="30" t="str">
        <f>+'Categorias-9 feb-Depurado'!F388</f>
        <v>CR 7 71 21 TO B P 7</v>
      </c>
      <c r="G389" s="30" t="str">
        <f>+'Categorias-9 feb-Depurado'!G388</f>
        <v>BOGOTA</v>
      </c>
      <c r="H389" s="30" t="str">
        <f>+'Categorias-9 feb-Depurado'!H388</f>
        <v>NC24257</v>
      </c>
      <c r="I389" s="107">
        <f>+'Categorias-9 feb-Depurado'!R388</f>
        <v>-41548699</v>
      </c>
      <c r="J389" s="108">
        <f t="shared" si="24"/>
        <v>0</v>
      </c>
      <c r="K389" s="107">
        <f t="shared" si="25"/>
        <v>0</v>
      </c>
      <c r="L389" s="109">
        <f t="shared" si="26"/>
        <v>-41548699</v>
      </c>
      <c r="M389" s="110">
        <f t="shared" si="27"/>
        <v>-3.1674821903344282E-05</v>
      </c>
      <c r="N389" s="33" t="s">
        <v>4892</v>
      </c>
      <c r="O389" s="33">
        <f>+'Categorias-9 feb-Depurado'!Y388</f>
        <v>-8710.6929987316162</v>
      </c>
      <c r="P389" s="111">
        <f>+'Categorias-9 feb-Depurado'!AC388</f>
        <v>44949</v>
      </c>
      <c r="Q389" s="111">
        <f>+'Categorias-9 feb-Depurado'!AE388</f>
        <v>45009</v>
      </c>
      <c r="R389" s="112" t="str">
        <f>+'Categorias-9 feb-Depurado'!AB388</f>
        <v>Seguros</v>
      </c>
    </row>
    <row r="390" spans="2:18" s="1" customFormat="1" ht="14.5" hidden="1">
      <c r="B390" s="57" t="str">
        <f>+'Categorias-9 feb-Depurado'!B389</f>
        <v>CHUBB SEGUROS COLOMBIA S A</v>
      </c>
      <c r="C390" s="30" t="s">
        <v>4900</v>
      </c>
      <c r="D390" s="31">
        <v>5</v>
      </c>
      <c r="E390" s="30" t="str">
        <f>+'Categorias-9 feb-Depurado'!E389</f>
        <v>860026518-6</v>
      </c>
      <c r="F390" s="30" t="str">
        <f>+'Categorias-9 feb-Depurado'!F389</f>
        <v>CR 7 71 21 TO B P 7</v>
      </c>
      <c r="G390" s="30" t="str">
        <f>+'Categorias-9 feb-Depurado'!G389</f>
        <v>BOGOTA</v>
      </c>
      <c r="H390" s="30" t="str">
        <f>+'Categorias-9 feb-Depurado'!H389</f>
        <v>NC24258</v>
      </c>
      <c r="I390" s="107">
        <f>+'Categorias-9 feb-Depurado'!R389</f>
        <v>-7673503</v>
      </c>
      <c r="J390" s="108">
        <f t="shared" si="24"/>
        <v>0</v>
      </c>
      <c r="K390" s="107">
        <f t="shared" si="25"/>
        <v>0</v>
      </c>
      <c r="L390" s="109">
        <f t="shared" si="26"/>
        <v>-7673503</v>
      </c>
      <c r="M390" s="110">
        <f t="shared" si="27"/>
        <v>-5.8499266342798855E-06</v>
      </c>
      <c r="N390" s="33" t="s">
        <v>4892</v>
      </c>
      <c r="O390" s="33">
        <f>+'Categorias-9 feb-Depurado'!Y389</f>
        <v>-1608.7514282419781</v>
      </c>
      <c r="P390" s="111">
        <f>+'Categorias-9 feb-Depurado'!AC389</f>
        <v>44949</v>
      </c>
      <c r="Q390" s="111">
        <f>+'Categorias-9 feb-Depurado'!AE389</f>
        <v>45009</v>
      </c>
      <c r="R390" s="112" t="str">
        <f>+'Categorias-9 feb-Depurado'!AB389</f>
        <v>Seguros</v>
      </c>
    </row>
    <row r="391" spans="2:18" s="1" customFormat="1" ht="14.5" hidden="1">
      <c r="B391" s="57" t="str">
        <f>+'Categorias-9 feb-Depurado'!B390</f>
        <v>CHUBB SEGUROS COLOMBIA S A</v>
      </c>
      <c r="C391" s="30" t="s">
        <v>4900</v>
      </c>
      <c r="D391" s="31">
        <v>5</v>
      </c>
      <c r="E391" s="30" t="str">
        <f>+'Categorias-9 feb-Depurado'!E390</f>
        <v>860026518-6</v>
      </c>
      <c r="F391" s="30" t="str">
        <f>+'Categorias-9 feb-Depurado'!F390</f>
        <v>CR 7 71 21 TO B P 7</v>
      </c>
      <c r="G391" s="30" t="str">
        <f>+'Categorias-9 feb-Depurado'!G390</f>
        <v>BOGOTA</v>
      </c>
      <c r="H391" s="30" t="str">
        <f>+'Categorias-9 feb-Depurado'!H390</f>
        <v>NC24263</v>
      </c>
      <c r="I391" s="107">
        <f>+'Categorias-9 feb-Depurado'!R390</f>
        <v>-5573169</v>
      </c>
      <c r="J391" s="108">
        <f t="shared" si="24"/>
        <v>0</v>
      </c>
      <c r="K391" s="107">
        <f t="shared" si="25"/>
        <v>0</v>
      </c>
      <c r="L391" s="109">
        <f t="shared" si="26"/>
        <v>-5573169</v>
      </c>
      <c r="M391" s="110">
        <f t="shared" si="27"/>
        <v>-4.2487283539790095E-06</v>
      </c>
      <c r="N391" s="33" t="s">
        <v>4892</v>
      </c>
      <c r="O391" s="33">
        <f>+'Categorias-9 feb-Depurado'!Y390</f>
        <v>-1168.4159879241486</v>
      </c>
      <c r="P391" s="111">
        <f>+'Categorias-9 feb-Depurado'!AC390</f>
        <v>44949</v>
      </c>
      <c r="Q391" s="111">
        <f>+'Categorias-9 feb-Depurado'!AE390</f>
        <v>45009</v>
      </c>
      <c r="R391" s="112" t="str">
        <f>+'Categorias-9 feb-Depurado'!AB390</f>
        <v>Seguros</v>
      </c>
    </row>
    <row r="392" spans="2:18" s="1" customFormat="1" ht="14.5" hidden="1">
      <c r="B392" s="57" t="str">
        <f>+'Categorias-9 feb-Depurado'!B391</f>
        <v>CHUBB SEGUROS COLOMBIA S A</v>
      </c>
      <c r="C392" s="30" t="s">
        <v>4900</v>
      </c>
      <c r="D392" s="31">
        <v>5</v>
      </c>
      <c r="E392" s="30" t="str">
        <f>+'Categorias-9 feb-Depurado'!E391</f>
        <v>860026518-6</v>
      </c>
      <c r="F392" s="30" t="str">
        <f>+'Categorias-9 feb-Depurado'!F391</f>
        <v>CR 7 71 21 TO B P 7</v>
      </c>
      <c r="G392" s="30" t="str">
        <f>+'Categorias-9 feb-Depurado'!G391</f>
        <v>BOGOTA</v>
      </c>
      <c r="H392" s="30" t="str">
        <f>+'Categorias-9 feb-Depurado'!H391</f>
        <v>NC24274</v>
      </c>
      <c r="I392" s="107">
        <f>+'Categorias-9 feb-Depurado'!R391</f>
        <v>-85567191</v>
      </c>
      <c r="J392" s="108">
        <f t="shared" si="24"/>
        <v>0</v>
      </c>
      <c r="K392" s="107">
        <f t="shared" si="25"/>
        <v>0</v>
      </c>
      <c r="L392" s="109">
        <f t="shared" si="26"/>
        <v>-85567191</v>
      </c>
      <c r="M392" s="110">
        <f t="shared" si="27"/>
        <v>-6.5232500678166679E-05</v>
      </c>
      <c r="N392" s="33" t="s">
        <v>4892</v>
      </c>
      <c r="O392" s="33">
        <f>+'Categorias-9 feb-Depurado'!Y391</f>
        <v>-17939.178590521715</v>
      </c>
      <c r="P392" s="111">
        <f>+'Categorias-9 feb-Depurado'!AC391</f>
        <v>44949</v>
      </c>
      <c r="Q392" s="111">
        <f>+'Categorias-9 feb-Depurado'!AE391</f>
        <v>45009</v>
      </c>
      <c r="R392" s="112" t="str">
        <f>+'Categorias-9 feb-Depurado'!AB391</f>
        <v>Seguros</v>
      </c>
    </row>
    <row r="393" spans="2:18" s="1" customFormat="1" ht="14.5" hidden="1">
      <c r="B393" s="57" t="str">
        <f>+'Categorias-9 feb-Depurado'!B392</f>
        <v>CHUBB SEGUROS COLOMBIA S A</v>
      </c>
      <c r="C393" s="30" t="s">
        <v>4900</v>
      </c>
      <c r="D393" s="31">
        <v>5</v>
      </c>
      <c r="E393" s="30" t="str">
        <f>+'Categorias-9 feb-Depurado'!E392</f>
        <v>860026518-6</v>
      </c>
      <c r="F393" s="30" t="str">
        <f>+'Categorias-9 feb-Depurado'!F392</f>
        <v>CR 7 71 21 TO B P 7</v>
      </c>
      <c r="G393" s="30" t="str">
        <f>+'Categorias-9 feb-Depurado'!G392</f>
        <v>BOGOTA</v>
      </c>
      <c r="H393" s="30" t="str">
        <f>+'Categorias-9 feb-Depurado'!H392</f>
        <v>NC24249</v>
      </c>
      <c r="I393" s="107">
        <f>+'Categorias-9 feb-Depurado'!R392</f>
        <v>-45114835</v>
      </c>
      <c r="J393" s="108">
        <f t="shared" si="24"/>
        <v>0</v>
      </c>
      <c r="K393" s="107">
        <f t="shared" si="25"/>
        <v>0</v>
      </c>
      <c r="L393" s="109">
        <f t="shared" si="26"/>
        <v>-45114835</v>
      </c>
      <c r="M393" s="110">
        <f t="shared" si="27"/>
        <v>-3.4393480378862476E-05</v>
      </c>
      <c r="N393" s="33" t="s">
        <v>4892</v>
      </c>
      <c r="O393" s="33">
        <f>+'Categorias-9 feb-Depurado'!Y392</f>
        <v>-9458.334119521578</v>
      </c>
      <c r="P393" s="111">
        <f>+'Categorias-9 feb-Depurado'!AC392</f>
        <v>44949</v>
      </c>
      <c r="Q393" s="111">
        <f>+'Categorias-9 feb-Depurado'!AE392</f>
        <v>45009</v>
      </c>
      <c r="R393" s="112" t="str">
        <f>+'Categorias-9 feb-Depurado'!AB392</f>
        <v>Seguros</v>
      </c>
    </row>
    <row r="394" spans="2:18" s="1" customFormat="1" ht="14.5" hidden="1">
      <c r="B394" s="57" t="str">
        <f>+'Categorias-9 feb-Depurado'!B393</f>
        <v>CHUBB SEGUROS COLOMBIA S A</v>
      </c>
      <c r="C394" s="30" t="s">
        <v>4900</v>
      </c>
      <c r="D394" s="31">
        <v>5</v>
      </c>
      <c r="E394" s="30" t="str">
        <f>+'Categorias-9 feb-Depurado'!E393</f>
        <v>860026518-6</v>
      </c>
      <c r="F394" s="30" t="str">
        <f>+'Categorias-9 feb-Depurado'!F393</f>
        <v>CR 7 71 21 TO B P 7</v>
      </c>
      <c r="G394" s="30" t="str">
        <f>+'Categorias-9 feb-Depurado'!G393</f>
        <v>BOGOTA</v>
      </c>
      <c r="H394" s="30" t="str">
        <f>+'Categorias-9 feb-Depurado'!H393</f>
        <v>NC24299</v>
      </c>
      <c r="I394" s="107">
        <f>+'Categorias-9 feb-Depurado'!R393</f>
        <v>-16539</v>
      </c>
      <c r="J394" s="108">
        <f t="shared" si="24"/>
        <v>0</v>
      </c>
      <c r="K394" s="107">
        <f t="shared" si="25"/>
        <v>0</v>
      </c>
      <c r="L394" s="109">
        <f t="shared" si="26"/>
        <v>-16539</v>
      </c>
      <c r="M394" s="110">
        <f t="shared" si="27"/>
        <v>-1.2608574806624174E-08</v>
      </c>
      <c r="N394" s="33" t="s">
        <v>4892</v>
      </c>
      <c r="O394" s="33">
        <f>+'Categorias-9 feb-Depurado'!Y393</f>
        <v>-3.4674046353658916</v>
      </c>
      <c r="P394" s="111">
        <f>+'Categorias-9 feb-Depurado'!AC393</f>
        <v>44949</v>
      </c>
      <c r="Q394" s="111">
        <f>+'Categorias-9 feb-Depurado'!AE393</f>
        <v>45009</v>
      </c>
      <c r="R394" s="112" t="str">
        <f>+'Categorias-9 feb-Depurado'!AB393</f>
        <v>Seguros</v>
      </c>
    </row>
    <row r="395" spans="2:18" s="1" customFormat="1" ht="14.5" hidden="1">
      <c r="B395" s="57" t="str">
        <f>+'Categorias-9 feb-Depurado'!B394</f>
        <v>CHUBB SEGUROS COLOMBIA S A</v>
      </c>
      <c r="C395" s="30" t="s">
        <v>4900</v>
      </c>
      <c r="D395" s="31">
        <v>5</v>
      </c>
      <c r="E395" s="30" t="str">
        <f>+'Categorias-9 feb-Depurado'!E394</f>
        <v>860026518-6</v>
      </c>
      <c r="F395" s="30" t="str">
        <f>+'Categorias-9 feb-Depurado'!F394</f>
        <v>CR 7 71 21 TO B P 7</v>
      </c>
      <c r="G395" s="30" t="str">
        <f>+'Categorias-9 feb-Depurado'!G394</f>
        <v>BOGOTA</v>
      </c>
      <c r="H395" s="30" t="str">
        <f>+'Categorias-9 feb-Depurado'!H394</f>
        <v>NC24254</v>
      </c>
      <c r="I395" s="107">
        <f>+'Categorias-9 feb-Depurado'!R394</f>
        <v>-43154525</v>
      </c>
      <c r="J395" s="108">
        <f t="shared" si="24"/>
        <v>0</v>
      </c>
      <c r="K395" s="107">
        <f t="shared" si="25"/>
        <v>0</v>
      </c>
      <c r="L395" s="109">
        <f t="shared" si="26"/>
        <v>-43154525</v>
      </c>
      <c r="M395" s="110">
        <f t="shared" si="27"/>
        <v>-3.2899029971995471E-05</v>
      </c>
      <c r="N395" s="33" t="s">
        <v>4892</v>
      </c>
      <c r="O395" s="33">
        <f>+'Categorias-9 feb-Depurado'!Y394</f>
        <v>-9047.3547386186146</v>
      </c>
      <c r="P395" s="111">
        <f>+'Categorias-9 feb-Depurado'!AC394</f>
        <v>44949</v>
      </c>
      <c r="Q395" s="111">
        <f>+'Categorias-9 feb-Depurado'!AE394</f>
        <v>45009</v>
      </c>
      <c r="R395" s="112" t="str">
        <f>+'Categorias-9 feb-Depurado'!AB394</f>
        <v>Seguros</v>
      </c>
    </row>
    <row r="396" spans="2:18" s="1" customFormat="1" ht="14.5" hidden="1">
      <c r="B396" s="57" t="str">
        <f>+'Categorias-9 feb-Depurado'!B395</f>
        <v>CHUBB SEGUROS COLOMBIA S A</v>
      </c>
      <c r="C396" s="30" t="s">
        <v>4900</v>
      </c>
      <c r="D396" s="31">
        <v>5</v>
      </c>
      <c r="E396" s="30" t="str">
        <f>+'Categorias-9 feb-Depurado'!E395</f>
        <v>860026518-6</v>
      </c>
      <c r="F396" s="30" t="str">
        <f>+'Categorias-9 feb-Depurado'!F395</f>
        <v>CR 7 71 21 TO B P 7</v>
      </c>
      <c r="G396" s="30" t="str">
        <f>+'Categorias-9 feb-Depurado'!G395</f>
        <v>BOGOTA</v>
      </c>
      <c r="H396" s="30" t="str">
        <f>+'Categorias-9 feb-Depurado'!H395</f>
        <v>NC24308</v>
      </c>
      <c r="I396" s="107">
        <f>+'Categorias-9 feb-Depurado'!R395</f>
        <v>-63770</v>
      </c>
      <c r="J396" s="108">
        <f t="shared" si="24"/>
        <v>0</v>
      </c>
      <c r="K396" s="107">
        <f t="shared" si="25"/>
        <v>0</v>
      </c>
      <c r="L396" s="109">
        <f t="shared" si="26"/>
        <v>-63770</v>
      </c>
      <c r="M396" s="110">
        <f t="shared" si="27"/>
        <v>-4.8615322293876512E-08</v>
      </c>
      <c r="N396" s="33" t="s">
        <v>4892</v>
      </c>
      <c r="O396" s="33">
        <f>+'Categorias-9 feb-Depurado'!Y395</f>
        <v>-13.369393167500025</v>
      </c>
      <c r="P396" s="111">
        <f>+'Categorias-9 feb-Depurado'!AC395</f>
        <v>44949</v>
      </c>
      <c r="Q396" s="111">
        <f>+'Categorias-9 feb-Depurado'!AE395</f>
        <v>45009</v>
      </c>
      <c r="R396" s="112" t="str">
        <f>+'Categorias-9 feb-Depurado'!AB395</f>
        <v>Seguros</v>
      </c>
    </row>
    <row r="397" spans="2:18" s="1" customFormat="1" ht="14.5" hidden="1">
      <c r="B397" s="57" t="str">
        <f>+'Categorias-9 feb-Depurado'!B396</f>
        <v>CHUBB SEGUROS COLOMBIA S A</v>
      </c>
      <c r="C397" s="30" t="s">
        <v>4900</v>
      </c>
      <c r="D397" s="31">
        <v>5</v>
      </c>
      <c r="E397" s="30" t="str">
        <f>+'Categorias-9 feb-Depurado'!E396</f>
        <v>860026518-6</v>
      </c>
      <c r="F397" s="30" t="str">
        <f>+'Categorias-9 feb-Depurado'!F396</f>
        <v>CR 7 71 21 TO B P 7</v>
      </c>
      <c r="G397" s="30" t="str">
        <f>+'Categorias-9 feb-Depurado'!G396</f>
        <v>BOGOTA</v>
      </c>
      <c r="H397" s="30" t="str">
        <f>+'Categorias-9 feb-Depurado'!H396</f>
        <v>NC24303</v>
      </c>
      <c r="I397" s="107">
        <f>+'Categorias-9 feb-Depurado'!R396</f>
        <v>-431841</v>
      </c>
      <c r="J397" s="108">
        <f t="shared" si="24"/>
        <v>0</v>
      </c>
      <c r="K397" s="107">
        <f t="shared" si="25"/>
        <v>0</v>
      </c>
      <c r="L397" s="109">
        <f t="shared" si="26"/>
        <v>-431841</v>
      </c>
      <c r="M397" s="110">
        <f t="shared" si="27"/>
        <v>-3.2921576595122983E-07</v>
      </c>
      <c r="N397" s="33" t="s">
        <v>4892</v>
      </c>
      <c r="O397" s="33">
        <f>+'Categorias-9 feb-Depurado'!Y396</f>
        <v>-90.535551432434971</v>
      </c>
      <c r="P397" s="111">
        <f>+'Categorias-9 feb-Depurado'!AC396</f>
        <v>44949</v>
      </c>
      <c r="Q397" s="111">
        <f>+'Categorias-9 feb-Depurado'!AE396</f>
        <v>45009</v>
      </c>
      <c r="R397" s="112" t="str">
        <f>+'Categorias-9 feb-Depurado'!AB396</f>
        <v>Seguros</v>
      </c>
    </row>
    <row r="398" spans="2:18" s="1" customFormat="1" ht="14.5" hidden="1">
      <c r="B398" s="57" t="str">
        <f>+'Categorias-9 feb-Depurado'!B397</f>
        <v>CHUBB SEGUROS COLOMBIA S A</v>
      </c>
      <c r="C398" s="30" t="s">
        <v>4900</v>
      </c>
      <c r="D398" s="31">
        <v>5</v>
      </c>
      <c r="E398" s="30" t="str">
        <f>+'Categorias-9 feb-Depurado'!E397</f>
        <v>860026518-6</v>
      </c>
      <c r="F398" s="30" t="str">
        <f>+'Categorias-9 feb-Depurado'!F397</f>
        <v>CR 7 71 21 TO B P 7</v>
      </c>
      <c r="G398" s="30" t="str">
        <f>+'Categorias-9 feb-Depurado'!G397</f>
        <v>BOGOTA</v>
      </c>
      <c r="H398" s="30" t="str">
        <f>+'Categorias-9 feb-Depurado'!H397</f>
        <v>NC24270</v>
      </c>
      <c r="I398" s="107">
        <f>+'Categorias-9 feb-Depurado'!R397</f>
        <v>-69293741</v>
      </c>
      <c r="J398" s="108">
        <f t="shared" si="24"/>
        <v>0</v>
      </c>
      <c r="K398" s="107">
        <f t="shared" si="25"/>
        <v>0</v>
      </c>
      <c r="L398" s="109">
        <f t="shared" si="26"/>
        <v>-69293741</v>
      </c>
      <c r="M398" s="110">
        <f t="shared" si="27"/>
        <v>-5.2826369008364506E-05</v>
      </c>
      <c r="N398" s="33" t="s">
        <v>4892</v>
      </c>
      <c r="O398" s="33">
        <f>+'Categorias-9 feb-Depurado'!Y397</f>
        <v>-14527.44656540562</v>
      </c>
      <c r="P398" s="111">
        <f>+'Categorias-9 feb-Depurado'!AC397</f>
        <v>44949</v>
      </c>
      <c r="Q398" s="111">
        <f>+'Categorias-9 feb-Depurado'!AE397</f>
        <v>45009</v>
      </c>
      <c r="R398" s="112" t="str">
        <f>+'Categorias-9 feb-Depurado'!AB397</f>
        <v>Seguros</v>
      </c>
    </row>
    <row r="399" spans="2:18" s="1" customFormat="1" ht="14.5" hidden="1">
      <c r="B399" s="57" t="str">
        <f>+'Categorias-9 feb-Depurado'!B398</f>
        <v>CHUBB SEGUROS COLOMBIA S A</v>
      </c>
      <c r="C399" s="30" t="s">
        <v>4900</v>
      </c>
      <c r="D399" s="31">
        <v>5</v>
      </c>
      <c r="E399" s="30" t="str">
        <f>+'Categorias-9 feb-Depurado'!E398</f>
        <v>860026518-6</v>
      </c>
      <c r="F399" s="30" t="str">
        <f>+'Categorias-9 feb-Depurado'!F398</f>
        <v>CR 7 71 21 TO B P 7</v>
      </c>
      <c r="G399" s="30" t="str">
        <f>+'Categorias-9 feb-Depurado'!G398</f>
        <v>BOGOTA</v>
      </c>
      <c r="H399" s="30" t="str">
        <f>+'Categorias-9 feb-Depurado'!H398</f>
        <v>NC24279</v>
      </c>
      <c r="I399" s="107">
        <f>+'Categorias-9 feb-Depurado'!R398</f>
        <v>-283237937</v>
      </c>
      <c r="J399" s="108">
        <f t="shared" si="24"/>
        <v>0</v>
      </c>
      <c r="K399" s="107">
        <f t="shared" si="25"/>
        <v>0</v>
      </c>
      <c r="L399" s="109">
        <f t="shared" si="26"/>
        <v>-283237937</v>
      </c>
      <c r="M399" s="110">
        <f t="shared" si="27"/>
        <v>-0.0002159276084853017</v>
      </c>
      <c r="N399" s="33" t="s">
        <v>4892</v>
      </c>
      <c r="O399" s="33">
        <f>+'Categorias-9 feb-Depurado'!Y398</f>
        <v>-59380.889755443037</v>
      </c>
      <c r="P399" s="111">
        <f>+'Categorias-9 feb-Depurado'!AC398</f>
        <v>44949</v>
      </c>
      <c r="Q399" s="111">
        <f>+'Categorias-9 feb-Depurado'!AE398</f>
        <v>45009</v>
      </c>
      <c r="R399" s="112" t="str">
        <f>+'Categorias-9 feb-Depurado'!AB398</f>
        <v>Seguros</v>
      </c>
    </row>
    <row r="400" spans="2:18" s="1" customFormat="1" ht="14.5" hidden="1">
      <c r="B400" s="57" t="str">
        <f>+'Categorias-9 feb-Depurado'!B399</f>
        <v>CHUBB SEGUROS COLOMBIA S A</v>
      </c>
      <c r="C400" s="30" t="s">
        <v>4900</v>
      </c>
      <c r="D400" s="31">
        <v>5</v>
      </c>
      <c r="E400" s="30" t="str">
        <f>+'Categorias-9 feb-Depurado'!E399</f>
        <v>860026518-6</v>
      </c>
      <c r="F400" s="30" t="str">
        <f>+'Categorias-9 feb-Depurado'!F399</f>
        <v>CR 7 71 21 TO B P 7</v>
      </c>
      <c r="G400" s="30" t="str">
        <f>+'Categorias-9 feb-Depurado'!G399</f>
        <v>BOGOTA</v>
      </c>
      <c r="H400" s="30" t="str">
        <f>+'Categorias-9 feb-Depurado'!H399</f>
        <v>NC24277</v>
      </c>
      <c r="I400" s="107">
        <f>+'Categorias-9 feb-Depurado'!R399</f>
        <v>-93907430</v>
      </c>
      <c r="J400" s="108">
        <f t="shared" si="28" ref="J400:J463">+IF(Q400&gt;$O$4,0,I400)</f>
        <v>0</v>
      </c>
      <c r="K400" s="107">
        <f t="shared" si="29" ref="K400:K463">++(((1+$O$5)^(($O$4-Q400)/365))-1)*J400</f>
        <v>0</v>
      </c>
      <c r="L400" s="109">
        <f t="shared" si="30" ref="L400:L463">+I400+K400</f>
        <v>-93907430</v>
      </c>
      <c r="M400" s="110">
        <f t="shared" si="31" ref="M400:M463">+L400/$E$11</f>
        <v>-7.1590716249641652E-05</v>
      </c>
      <c r="N400" s="33" t="s">
        <v>4892</v>
      </c>
      <c r="O400" s="33">
        <f>+'Categorias-9 feb-Depurado'!Y399</f>
        <v>-19687.711353606504</v>
      </c>
      <c r="P400" s="111">
        <f>+'Categorias-9 feb-Depurado'!AC399</f>
        <v>44949</v>
      </c>
      <c r="Q400" s="111">
        <f>+'Categorias-9 feb-Depurado'!AE399</f>
        <v>45009</v>
      </c>
      <c r="R400" s="112" t="str">
        <f>+'Categorias-9 feb-Depurado'!AB399</f>
        <v>Seguros</v>
      </c>
    </row>
    <row r="401" spans="2:18" s="1" customFormat="1" ht="14.5" hidden="1">
      <c r="B401" s="57" t="str">
        <f>+'Categorias-9 feb-Depurado'!B400</f>
        <v>CHUBB SEGUROS COLOMBIA S A</v>
      </c>
      <c r="C401" s="30" t="s">
        <v>4900</v>
      </c>
      <c r="D401" s="31">
        <v>5</v>
      </c>
      <c r="E401" s="30" t="str">
        <f>+'Categorias-9 feb-Depurado'!E400</f>
        <v>860026518-6</v>
      </c>
      <c r="F401" s="30" t="str">
        <f>+'Categorias-9 feb-Depurado'!F400</f>
        <v>CR 7 71 21 TO B P 7</v>
      </c>
      <c r="G401" s="30" t="str">
        <f>+'Categorias-9 feb-Depurado'!G400</f>
        <v>BOGOTA</v>
      </c>
      <c r="H401" s="30" t="str">
        <f>+'Categorias-9 feb-Depurado'!H400</f>
        <v>NC24310</v>
      </c>
      <c r="I401" s="107">
        <f>+'Categorias-9 feb-Depurado'!R400</f>
        <v>-114615</v>
      </c>
      <c r="J401" s="108">
        <f t="shared" si="28"/>
        <v>0</v>
      </c>
      <c r="K401" s="107">
        <f t="shared" si="29"/>
        <v>0</v>
      </c>
      <c r="L401" s="109">
        <f t="shared" si="30"/>
        <v>-114615</v>
      </c>
      <c r="M401" s="110">
        <f t="shared" si="31"/>
        <v>-8.7377217574292873E-08</v>
      </c>
      <c r="N401" s="33" t="s">
        <v>4892</v>
      </c>
      <c r="O401" s="33">
        <f>+'Categorias-9 feb-Depurado'!Y400</f>
        <v>-24.029057517531996</v>
      </c>
      <c r="P401" s="111">
        <f>+'Categorias-9 feb-Depurado'!AC400</f>
        <v>44949</v>
      </c>
      <c r="Q401" s="111">
        <f>+'Categorias-9 feb-Depurado'!AE400</f>
        <v>45009</v>
      </c>
      <c r="R401" s="112" t="str">
        <f>+'Categorias-9 feb-Depurado'!AB400</f>
        <v>Seguros</v>
      </c>
    </row>
    <row r="402" spans="2:18" s="1" customFormat="1" ht="14.5" hidden="1">
      <c r="B402" s="57" t="str">
        <f>+'Categorias-9 feb-Depurado'!B401</f>
        <v>CHUBB SEGUROS COLOMBIA S A</v>
      </c>
      <c r="C402" s="30" t="s">
        <v>4900</v>
      </c>
      <c r="D402" s="31">
        <v>5</v>
      </c>
      <c r="E402" s="30" t="str">
        <f>+'Categorias-9 feb-Depurado'!E401</f>
        <v>860026518-6</v>
      </c>
      <c r="F402" s="30" t="str">
        <f>+'Categorias-9 feb-Depurado'!F401</f>
        <v>CR 7 71 21 TO B P 7</v>
      </c>
      <c r="G402" s="30" t="str">
        <f>+'Categorias-9 feb-Depurado'!G401</f>
        <v>BOGOTA</v>
      </c>
      <c r="H402" s="30" t="str">
        <f>+'Categorias-9 feb-Depurado'!H401</f>
        <v>NC24295</v>
      </c>
      <c r="I402" s="107">
        <f>+'Categorias-9 feb-Depurado'!R401</f>
        <v>-28655</v>
      </c>
      <c r="J402" s="108">
        <f t="shared" si="28"/>
        <v>0</v>
      </c>
      <c r="K402" s="107">
        <f t="shared" si="29"/>
        <v>0</v>
      </c>
      <c r="L402" s="109">
        <f t="shared" si="30"/>
        <v>-28655</v>
      </c>
      <c r="M402" s="110">
        <f t="shared" si="31"/>
        <v>-2.1845257336224422E-08</v>
      </c>
      <c r="N402" s="33" t="s">
        <v>4892</v>
      </c>
      <c r="O402" s="33">
        <f>+'Categorias-9 feb-Depurado'!Y401</f>
        <v>-6.0075264421313035</v>
      </c>
      <c r="P402" s="111">
        <f>+'Categorias-9 feb-Depurado'!AC401</f>
        <v>44949</v>
      </c>
      <c r="Q402" s="111">
        <f>+'Categorias-9 feb-Depurado'!AE401</f>
        <v>45009</v>
      </c>
      <c r="R402" s="112" t="str">
        <f>+'Categorias-9 feb-Depurado'!AB401</f>
        <v>Seguros</v>
      </c>
    </row>
    <row r="403" spans="2:18" s="1" customFormat="1" ht="14.5" hidden="1">
      <c r="B403" s="57" t="str">
        <f>+'Categorias-9 feb-Depurado'!B402</f>
        <v>CHUBB SEGUROS COLOMBIA S A</v>
      </c>
      <c r="C403" s="30" t="s">
        <v>4900</v>
      </c>
      <c r="D403" s="31">
        <v>5</v>
      </c>
      <c r="E403" s="30" t="str">
        <f>+'Categorias-9 feb-Depurado'!E402</f>
        <v>860026518-6</v>
      </c>
      <c r="F403" s="30" t="str">
        <f>+'Categorias-9 feb-Depurado'!F402</f>
        <v>CR 7 71 21 TO B P 7</v>
      </c>
      <c r="G403" s="30" t="str">
        <f>+'Categorias-9 feb-Depurado'!G402</f>
        <v>BOGOTA</v>
      </c>
      <c r="H403" s="30" t="str">
        <f>+'Categorias-9 feb-Depurado'!H402</f>
        <v>NC24311</v>
      </c>
      <c r="I403" s="107">
        <f>+'Categorias-9 feb-Depurado'!R402</f>
        <v>-50785</v>
      </c>
      <c r="J403" s="108">
        <f t="shared" si="28"/>
        <v>0</v>
      </c>
      <c r="K403" s="107">
        <f t="shared" si="29"/>
        <v>0</v>
      </c>
      <c r="L403" s="109">
        <f t="shared" si="30"/>
        <v>-50785</v>
      </c>
      <c r="M403" s="110">
        <f t="shared" si="31"/>
        <v>-3.8716154033158518E-08</v>
      </c>
      <c r="N403" s="33" t="s">
        <v>4892</v>
      </c>
      <c r="O403" s="33">
        <f>+'Categorias-9 feb-Depurado'!Y402</f>
        <v>-10.647085338113357</v>
      </c>
      <c r="P403" s="111">
        <f>+'Categorias-9 feb-Depurado'!AC402</f>
        <v>44949</v>
      </c>
      <c r="Q403" s="111">
        <f>+'Categorias-9 feb-Depurado'!AE402</f>
        <v>45009</v>
      </c>
      <c r="R403" s="112" t="str">
        <f>+'Categorias-9 feb-Depurado'!AB402</f>
        <v>Seguros</v>
      </c>
    </row>
    <row r="404" spans="2:18" s="1" customFormat="1" ht="14.5" hidden="1">
      <c r="B404" s="57" t="str">
        <f>+'Categorias-9 feb-Depurado'!B403</f>
        <v>CHUBB SEGUROS COLOMBIA S A</v>
      </c>
      <c r="C404" s="30" t="s">
        <v>4900</v>
      </c>
      <c r="D404" s="31">
        <v>5</v>
      </c>
      <c r="E404" s="30" t="str">
        <f>+'Categorias-9 feb-Depurado'!E403</f>
        <v>860026518-6</v>
      </c>
      <c r="F404" s="30" t="str">
        <f>+'Categorias-9 feb-Depurado'!F403</f>
        <v>CR 7 71 21 TO B P 7</v>
      </c>
      <c r="G404" s="30" t="str">
        <f>+'Categorias-9 feb-Depurado'!G403</f>
        <v>BOGOTA</v>
      </c>
      <c r="H404" s="30" t="str">
        <f>+'Categorias-9 feb-Depurado'!H403</f>
        <v>NC24290</v>
      </c>
      <c r="I404" s="107">
        <f>+'Categorias-9 feb-Depurado'!R403</f>
        <v>-7754954</v>
      </c>
      <c r="J404" s="108">
        <f t="shared" si="28"/>
        <v>0</v>
      </c>
      <c r="K404" s="107">
        <f t="shared" si="29"/>
        <v>0</v>
      </c>
      <c r="L404" s="109">
        <f t="shared" si="30"/>
        <v>-7754954</v>
      </c>
      <c r="M404" s="110">
        <f t="shared" si="31"/>
        <v>-5.9120211397865269E-06</v>
      </c>
      <c r="N404" s="33" t="s">
        <v>4892</v>
      </c>
      <c r="O404" s="33">
        <f>+'Categorias-9 feb-Depurado'!Y403</f>
        <v>-1625.8276465716949</v>
      </c>
      <c r="P404" s="111">
        <f>+'Categorias-9 feb-Depurado'!AC403</f>
        <v>44949</v>
      </c>
      <c r="Q404" s="111">
        <f>+'Categorias-9 feb-Depurado'!AE403</f>
        <v>45009</v>
      </c>
      <c r="R404" s="112" t="str">
        <f>+'Categorias-9 feb-Depurado'!AB403</f>
        <v>Seguros</v>
      </c>
    </row>
    <row r="405" spans="2:18" s="1" customFormat="1" ht="14.5" hidden="1">
      <c r="B405" s="57" t="str">
        <f>+'Categorias-9 feb-Depurado'!B404</f>
        <v>CHUBB SEGUROS COLOMBIA S A</v>
      </c>
      <c r="C405" s="30" t="s">
        <v>4900</v>
      </c>
      <c r="D405" s="31">
        <v>5</v>
      </c>
      <c r="E405" s="30" t="str">
        <f>+'Categorias-9 feb-Depurado'!E404</f>
        <v>860026518-6</v>
      </c>
      <c r="F405" s="30" t="str">
        <f>+'Categorias-9 feb-Depurado'!F404</f>
        <v>CR 7 71 21 TO B P 7</v>
      </c>
      <c r="G405" s="30" t="str">
        <f>+'Categorias-9 feb-Depurado'!G404</f>
        <v>BOGOTA</v>
      </c>
      <c r="H405" s="30" t="str">
        <f>+'Categorias-9 feb-Depurado'!H404</f>
        <v>NC24251</v>
      </c>
      <c r="I405" s="107">
        <f>+'Categorias-9 feb-Depurado'!R404</f>
        <v>-32128250</v>
      </c>
      <c r="J405" s="108">
        <f t="shared" si="28"/>
        <v>0</v>
      </c>
      <c r="K405" s="107">
        <f t="shared" si="29"/>
        <v>0</v>
      </c>
      <c r="L405" s="109">
        <f t="shared" si="30"/>
        <v>-32128250</v>
      </c>
      <c r="M405" s="110">
        <f t="shared" si="31"/>
        <v>-2.4493103786862755E-05</v>
      </c>
      <c r="N405" s="33" t="s">
        <v>4892</v>
      </c>
      <c r="O405" s="33">
        <f>+'Categorias-9 feb-Depurado'!Y404</f>
        <v>-6735.6939945700597</v>
      </c>
      <c r="P405" s="111">
        <f>+'Categorias-9 feb-Depurado'!AC404</f>
        <v>44949</v>
      </c>
      <c r="Q405" s="111">
        <f>+'Categorias-9 feb-Depurado'!AE404</f>
        <v>45009</v>
      </c>
      <c r="R405" s="112" t="str">
        <f>+'Categorias-9 feb-Depurado'!AB404</f>
        <v>Seguros</v>
      </c>
    </row>
    <row r="406" spans="2:18" s="1" customFormat="1" ht="14.5" hidden="1">
      <c r="B406" s="57" t="str">
        <f>+'Categorias-9 feb-Depurado'!B405</f>
        <v>CHUBB SEGUROS COLOMBIA S A</v>
      </c>
      <c r="C406" s="30" t="s">
        <v>4900</v>
      </c>
      <c r="D406" s="31">
        <v>5</v>
      </c>
      <c r="E406" s="30" t="str">
        <f>+'Categorias-9 feb-Depurado'!E405</f>
        <v>860026518-6</v>
      </c>
      <c r="F406" s="30" t="str">
        <f>+'Categorias-9 feb-Depurado'!F405</f>
        <v>CR 7 71 21 TO B P 7</v>
      </c>
      <c r="G406" s="30" t="str">
        <f>+'Categorias-9 feb-Depurado'!G405</f>
        <v>BOGOTA</v>
      </c>
      <c r="H406" s="30" t="str">
        <f>+'Categorias-9 feb-Depurado'!H405</f>
        <v>NC24273</v>
      </c>
      <c r="I406" s="107">
        <f>+'Categorias-9 feb-Depurado'!R405</f>
        <v>-68895522</v>
      </c>
      <c r="J406" s="108">
        <f t="shared" si="28"/>
        <v>0</v>
      </c>
      <c r="K406" s="107">
        <f t="shared" si="29"/>
        <v>0</v>
      </c>
      <c r="L406" s="109">
        <f t="shared" si="30"/>
        <v>-68895522</v>
      </c>
      <c r="M406" s="110">
        <f t="shared" si="31"/>
        <v>-5.2522785112668335E-05</v>
      </c>
      <c r="N406" s="33" t="s">
        <v>4892</v>
      </c>
      <c r="O406" s="33">
        <f>+'Categorias-9 feb-Depurado'!Y405</f>
        <v>-14443.959872951978</v>
      </c>
      <c r="P406" s="111">
        <f>+'Categorias-9 feb-Depurado'!AC405</f>
        <v>44949</v>
      </c>
      <c r="Q406" s="111">
        <f>+'Categorias-9 feb-Depurado'!AE405</f>
        <v>45009</v>
      </c>
      <c r="R406" s="112" t="str">
        <f>+'Categorias-9 feb-Depurado'!AB405</f>
        <v>Seguros</v>
      </c>
    </row>
    <row r="407" spans="2:18" s="1" customFormat="1" ht="14.5" hidden="1">
      <c r="B407" s="57" t="str">
        <f>+'Categorias-9 feb-Depurado'!B406</f>
        <v>CHUBB SEGUROS COLOMBIA S A</v>
      </c>
      <c r="C407" s="30" t="s">
        <v>4900</v>
      </c>
      <c r="D407" s="31">
        <v>5</v>
      </c>
      <c r="E407" s="30" t="str">
        <f>+'Categorias-9 feb-Depurado'!E406</f>
        <v>860026518-6</v>
      </c>
      <c r="F407" s="30" t="str">
        <f>+'Categorias-9 feb-Depurado'!F406</f>
        <v>CR 7 71 21 TO B P 7</v>
      </c>
      <c r="G407" s="30" t="str">
        <f>+'Categorias-9 feb-Depurado'!G406</f>
        <v>BOGOTA</v>
      </c>
      <c r="H407" s="30" t="str">
        <f>+'Categorias-9 feb-Depurado'!H406</f>
        <v>NC24265</v>
      </c>
      <c r="I407" s="107">
        <f>+'Categorias-9 feb-Depurado'!R406</f>
        <v>-9336600</v>
      </c>
      <c r="J407" s="108">
        <f t="shared" si="28"/>
        <v>0</v>
      </c>
      <c r="K407" s="107">
        <f t="shared" si="29"/>
        <v>0</v>
      </c>
      <c r="L407" s="109">
        <f t="shared" si="30"/>
        <v>-9336600</v>
      </c>
      <c r="M407" s="110">
        <f t="shared" si="31"/>
        <v>-7.1177954857928087E-06</v>
      </c>
      <c r="N407" s="33" t="s">
        <v>4892</v>
      </c>
      <c r="O407" s="33">
        <f>+'Categorias-9 feb-Depurado'!Y406</f>
        <v>-1957.4200446554921</v>
      </c>
      <c r="P407" s="111">
        <f>+'Categorias-9 feb-Depurado'!AC406</f>
        <v>44949</v>
      </c>
      <c r="Q407" s="111">
        <f>+'Categorias-9 feb-Depurado'!AE406</f>
        <v>45009</v>
      </c>
      <c r="R407" s="112" t="str">
        <f>+'Categorias-9 feb-Depurado'!AB406</f>
        <v>Seguros</v>
      </c>
    </row>
    <row r="408" spans="2:18" s="1" customFormat="1" ht="14.5" hidden="1">
      <c r="B408" s="57" t="str">
        <f>+'Categorias-9 feb-Depurado'!B407</f>
        <v>CHUBB SEGUROS COLOMBIA S A</v>
      </c>
      <c r="C408" s="30" t="s">
        <v>4900</v>
      </c>
      <c r="D408" s="31">
        <v>5</v>
      </c>
      <c r="E408" s="30" t="str">
        <f>+'Categorias-9 feb-Depurado'!E407</f>
        <v>860026518-6</v>
      </c>
      <c r="F408" s="30" t="str">
        <f>+'Categorias-9 feb-Depurado'!F407</f>
        <v>CR 7 71 21 TO B P 7</v>
      </c>
      <c r="G408" s="30" t="str">
        <f>+'Categorias-9 feb-Depurado'!G407</f>
        <v>BOGOTA</v>
      </c>
      <c r="H408" s="30" t="str">
        <f>+'Categorias-9 feb-Depurado'!H407</f>
        <v>NC24247</v>
      </c>
      <c r="I408" s="107">
        <f>+'Categorias-9 feb-Depurado'!R407</f>
        <v>-30650335</v>
      </c>
      <c r="J408" s="108">
        <f t="shared" si="28"/>
        <v>0</v>
      </c>
      <c r="K408" s="107">
        <f t="shared" si="29"/>
        <v>0</v>
      </c>
      <c r="L408" s="109">
        <f t="shared" si="30"/>
        <v>-30650335</v>
      </c>
      <c r="M408" s="110">
        <f t="shared" si="31"/>
        <v>-2.3366409196178196E-05</v>
      </c>
      <c r="N408" s="33" t="s">
        <v>4892</v>
      </c>
      <c r="O408" s="33">
        <f>+'Categorias-9 feb-Depurado'!Y407</f>
        <v>-6425.8488212417578</v>
      </c>
      <c r="P408" s="111">
        <f>+'Categorias-9 feb-Depurado'!AC407</f>
        <v>44949</v>
      </c>
      <c r="Q408" s="111">
        <f>+'Categorias-9 feb-Depurado'!AE407</f>
        <v>45009</v>
      </c>
      <c r="R408" s="112" t="str">
        <f>+'Categorias-9 feb-Depurado'!AB407</f>
        <v>Seguros</v>
      </c>
    </row>
    <row r="409" spans="2:18" s="1" customFormat="1" ht="14.5" hidden="1">
      <c r="B409" s="57" t="str">
        <f>+'Categorias-9 feb-Depurado'!B408</f>
        <v>CHUBB SEGUROS COLOMBIA S A</v>
      </c>
      <c r="C409" s="30" t="s">
        <v>4900</v>
      </c>
      <c r="D409" s="31">
        <v>5</v>
      </c>
      <c r="E409" s="30" t="str">
        <f>+'Categorias-9 feb-Depurado'!E408</f>
        <v>860026518-6</v>
      </c>
      <c r="F409" s="30" t="str">
        <f>+'Categorias-9 feb-Depurado'!F408</f>
        <v>CR 7 71 21 TO B P 7</v>
      </c>
      <c r="G409" s="30" t="str">
        <f>+'Categorias-9 feb-Depurado'!G408</f>
        <v>BOGOTA</v>
      </c>
      <c r="H409" s="30" t="str">
        <f>+'Categorias-9 feb-Depurado'!H408</f>
        <v>NC24255</v>
      </c>
      <c r="I409" s="107">
        <f>+'Categorias-9 feb-Depurado'!R408</f>
        <v>-202311005</v>
      </c>
      <c r="J409" s="108">
        <f t="shared" si="28"/>
        <v>0</v>
      </c>
      <c r="K409" s="107">
        <f t="shared" si="29"/>
        <v>0</v>
      </c>
      <c r="L409" s="109">
        <f t="shared" si="30"/>
        <v>-202311005</v>
      </c>
      <c r="M409" s="110">
        <f t="shared" si="31"/>
        <v>-0.00015423262837812549</v>
      </c>
      <c r="N409" s="33" t="s">
        <v>4892</v>
      </c>
      <c r="O409" s="33">
        <f>+'Categorias-9 feb-Depurado'!Y408</f>
        <v>-42414.542386028908</v>
      </c>
      <c r="P409" s="111">
        <f>+'Categorias-9 feb-Depurado'!AC408</f>
        <v>44949</v>
      </c>
      <c r="Q409" s="111">
        <f>+'Categorias-9 feb-Depurado'!AE408</f>
        <v>45009</v>
      </c>
      <c r="R409" s="112" t="str">
        <f>+'Categorias-9 feb-Depurado'!AB408</f>
        <v>Seguros</v>
      </c>
    </row>
    <row r="410" spans="2:18" s="1" customFormat="1" ht="14.5" hidden="1">
      <c r="B410" s="57" t="str">
        <f>+'Categorias-9 feb-Depurado'!B409</f>
        <v>CHUBB SEGUROS COLOMBIA S A</v>
      </c>
      <c r="C410" s="30" t="s">
        <v>4900</v>
      </c>
      <c r="D410" s="31">
        <v>5</v>
      </c>
      <c r="E410" s="30" t="str">
        <f>+'Categorias-9 feb-Depurado'!E409</f>
        <v>860026518-6</v>
      </c>
      <c r="F410" s="30" t="str">
        <f>+'Categorias-9 feb-Depurado'!F409</f>
        <v>CR 7 71 21 TO B P 7</v>
      </c>
      <c r="G410" s="30" t="str">
        <f>+'Categorias-9 feb-Depurado'!G409</f>
        <v>BOGOTA</v>
      </c>
      <c r="H410" s="30" t="str">
        <f>+'Categorias-9 feb-Depurado'!H409</f>
        <v>NC24261</v>
      </c>
      <c r="I410" s="107">
        <f>+'Categorias-9 feb-Depurado'!R409</f>
        <v>-9612512</v>
      </c>
      <c r="J410" s="108">
        <f t="shared" si="28"/>
        <v>0</v>
      </c>
      <c r="K410" s="107">
        <f t="shared" si="29"/>
        <v>0</v>
      </c>
      <c r="L410" s="109">
        <f t="shared" si="30"/>
        <v>-9612512</v>
      </c>
      <c r="M410" s="110">
        <f t="shared" si="31"/>
        <v>-7.3281381360162381E-06</v>
      </c>
      <c r="N410" s="33" t="s">
        <v>4892</v>
      </c>
      <c r="O410" s="33">
        <f>+'Categorias-9 feb-Depurado'!Y409</f>
        <v>-2015.265050263635</v>
      </c>
      <c r="P410" s="111">
        <f>+'Categorias-9 feb-Depurado'!AC409</f>
        <v>44949</v>
      </c>
      <c r="Q410" s="111">
        <f>+'Categorias-9 feb-Depurado'!AE409</f>
        <v>45009</v>
      </c>
      <c r="R410" s="112" t="str">
        <f>+'Categorias-9 feb-Depurado'!AB409</f>
        <v>Seguros</v>
      </c>
    </row>
    <row r="411" spans="2:18" s="1" customFormat="1" ht="14.5" hidden="1">
      <c r="B411" s="57" t="str">
        <f>+'Categorias-9 feb-Depurado'!B410</f>
        <v>CHUBB SEGUROS COLOMBIA S A</v>
      </c>
      <c r="C411" s="30" t="s">
        <v>4900</v>
      </c>
      <c r="D411" s="31">
        <v>5</v>
      </c>
      <c r="E411" s="30" t="str">
        <f>+'Categorias-9 feb-Depurado'!E410</f>
        <v>860026518-6</v>
      </c>
      <c r="F411" s="30" t="str">
        <f>+'Categorias-9 feb-Depurado'!F410</f>
        <v>CR 7 71 21 TO B P 7</v>
      </c>
      <c r="G411" s="30" t="str">
        <f>+'Categorias-9 feb-Depurado'!G410</f>
        <v>BOGOTA</v>
      </c>
      <c r="H411" s="30" t="str">
        <f>+'Categorias-9 feb-Depurado'!H410</f>
        <v>NC24262</v>
      </c>
      <c r="I411" s="107">
        <f>+'Categorias-9 feb-Depurado'!R410</f>
        <v>-8270054</v>
      </c>
      <c r="J411" s="108">
        <f t="shared" si="28"/>
        <v>0</v>
      </c>
      <c r="K411" s="107">
        <f t="shared" si="29"/>
        <v>0</v>
      </c>
      <c r="L411" s="109">
        <f t="shared" si="30"/>
        <v>-8270054</v>
      </c>
      <c r="M411" s="110">
        <f t="shared" si="31"/>
        <v>-6.3047097474951016E-06</v>
      </c>
      <c r="N411" s="33" t="s">
        <v>4892</v>
      </c>
      <c r="O411" s="33">
        <f>+'Categorias-9 feb-Depurado'!Y410</f>
        <v>-1733.8184638929945</v>
      </c>
      <c r="P411" s="111">
        <f>+'Categorias-9 feb-Depurado'!AC410</f>
        <v>44949</v>
      </c>
      <c r="Q411" s="111">
        <f>+'Categorias-9 feb-Depurado'!AE410</f>
        <v>45009</v>
      </c>
      <c r="R411" s="112" t="str">
        <f>+'Categorias-9 feb-Depurado'!AB410</f>
        <v>Seguros</v>
      </c>
    </row>
    <row r="412" spans="2:18" s="1" customFormat="1" ht="14.5" hidden="1">
      <c r="B412" s="57" t="str">
        <f>+'Categorias-9 feb-Depurado'!B411</f>
        <v>CHUBB SEGUROS COLOMBIA S A</v>
      </c>
      <c r="C412" s="30" t="s">
        <v>4900</v>
      </c>
      <c r="D412" s="31">
        <v>5</v>
      </c>
      <c r="E412" s="30" t="str">
        <f>+'Categorias-9 feb-Depurado'!E411</f>
        <v>860026518-6</v>
      </c>
      <c r="F412" s="30" t="str">
        <f>+'Categorias-9 feb-Depurado'!F411</f>
        <v>CR 7 71 21 TO B P 7</v>
      </c>
      <c r="G412" s="30" t="str">
        <f>+'Categorias-9 feb-Depurado'!G411</f>
        <v>BOGOTA</v>
      </c>
      <c r="H412" s="30" t="str">
        <f>+'Categorias-9 feb-Depurado'!H411</f>
        <v>POL132962</v>
      </c>
      <c r="I412" s="107">
        <f>+'Categorias-9 feb-Depurado'!R411</f>
        <v>1616390</v>
      </c>
      <c r="J412" s="108">
        <f t="shared" si="28"/>
        <v>0</v>
      </c>
      <c r="K412" s="107">
        <f t="shared" si="29"/>
        <v>0</v>
      </c>
      <c r="L412" s="109">
        <f t="shared" si="30"/>
        <v>1616390</v>
      </c>
      <c r="M412" s="110">
        <f t="shared" si="31"/>
        <v>1.2322615775850566E-06</v>
      </c>
      <c r="N412" s="33" t="s">
        <v>4892</v>
      </c>
      <c r="O412" s="33">
        <f>+'Categorias-9 feb-Depurado'!Y411</f>
        <v>338.87648458546914</v>
      </c>
      <c r="P412" s="111">
        <f>+'Categorias-9 feb-Depurado'!AC411</f>
        <v>44949</v>
      </c>
      <c r="Q412" s="111">
        <f>+'Categorias-9 feb-Depurado'!AE411</f>
        <v>45009</v>
      </c>
      <c r="R412" s="112" t="str">
        <f>+'Categorias-9 feb-Depurado'!AB411</f>
        <v>Seguros</v>
      </c>
    </row>
    <row r="413" spans="2:18" s="1" customFormat="1" ht="14.5" hidden="1">
      <c r="B413" s="57" t="str">
        <f>+'Categorias-9 feb-Depurado'!B412</f>
        <v>CHUBB SEGUROS COLOMBIA S A</v>
      </c>
      <c r="C413" s="30" t="s">
        <v>4900</v>
      </c>
      <c r="D413" s="31">
        <v>5</v>
      </c>
      <c r="E413" s="30" t="str">
        <f>+'Categorias-9 feb-Depurado'!E412</f>
        <v>860026518-6</v>
      </c>
      <c r="F413" s="30" t="str">
        <f>+'Categorias-9 feb-Depurado'!F412</f>
        <v>CR 7 71 21 TO B P 7</v>
      </c>
      <c r="G413" s="30" t="str">
        <f>+'Categorias-9 feb-Depurado'!G412</f>
        <v>BOGOTA</v>
      </c>
      <c r="H413" s="30" t="str">
        <f>+'Categorias-9 feb-Depurado'!H412</f>
        <v>POL132964</v>
      </c>
      <c r="I413" s="107">
        <f>+'Categorias-9 feb-Depurado'!R412</f>
        <v>3187371</v>
      </c>
      <c r="J413" s="108">
        <f t="shared" si="28"/>
        <v>0</v>
      </c>
      <c r="K413" s="107">
        <f t="shared" si="29"/>
        <v>0</v>
      </c>
      <c r="L413" s="109">
        <f t="shared" si="30"/>
        <v>3187371</v>
      </c>
      <c r="M413" s="110">
        <f t="shared" si="31"/>
        <v>2.4299054168912569E-06</v>
      </c>
      <c r="N413" s="33" t="s">
        <v>4892</v>
      </c>
      <c r="O413" s="33">
        <f>+'Categorias-9 feb-Depurado'!Y412</f>
        <v>668.23296330073265</v>
      </c>
      <c r="P413" s="111">
        <f>+'Categorias-9 feb-Depurado'!AC412</f>
        <v>44949</v>
      </c>
      <c r="Q413" s="111">
        <f>+'Categorias-9 feb-Depurado'!AE412</f>
        <v>45009</v>
      </c>
      <c r="R413" s="112" t="str">
        <f>+'Categorias-9 feb-Depurado'!AB412</f>
        <v>Seguros</v>
      </c>
    </row>
    <row r="414" spans="2:18" s="1" customFormat="1" ht="14.5" hidden="1">
      <c r="B414" s="57" t="str">
        <f>+'Categorias-9 feb-Depurado'!B413</f>
        <v>CHUBB SEGUROS COLOMBIA S A</v>
      </c>
      <c r="C414" s="30" t="s">
        <v>4900</v>
      </c>
      <c r="D414" s="31">
        <v>5</v>
      </c>
      <c r="E414" s="30" t="str">
        <f>+'Categorias-9 feb-Depurado'!E413</f>
        <v>860026518-6</v>
      </c>
      <c r="F414" s="30" t="str">
        <f>+'Categorias-9 feb-Depurado'!F413</f>
        <v>CR 7 71 21 TO B P 7</v>
      </c>
      <c r="G414" s="30" t="str">
        <f>+'Categorias-9 feb-Depurado'!G413</f>
        <v>BOGOTA</v>
      </c>
      <c r="H414" s="30" t="str">
        <f>+'Categorias-9 feb-Depurado'!H413</f>
        <v>POL132963</v>
      </c>
      <c r="I414" s="107">
        <f>+'Categorias-9 feb-Depurado'!R413</f>
        <v>804364</v>
      </c>
      <c r="J414" s="108">
        <f t="shared" si="28"/>
        <v>0</v>
      </c>
      <c r="K414" s="107">
        <f t="shared" si="29"/>
        <v>0</v>
      </c>
      <c r="L414" s="109">
        <f t="shared" si="30"/>
        <v>804364</v>
      </c>
      <c r="M414" s="110">
        <f t="shared" si="31"/>
        <v>6.1321021015511502E-07</v>
      </c>
      <c r="N414" s="33" t="s">
        <v>4892</v>
      </c>
      <c r="O414" s="33">
        <f>+'Categorias-9 feb-Depurado'!Y413</f>
        <v>168.63507238173108</v>
      </c>
      <c r="P414" s="111">
        <f>+'Categorias-9 feb-Depurado'!AC413</f>
        <v>44949</v>
      </c>
      <c r="Q414" s="111">
        <f>+'Categorias-9 feb-Depurado'!AE413</f>
        <v>45009</v>
      </c>
      <c r="R414" s="112" t="str">
        <f>+'Categorias-9 feb-Depurado'!AB413</f>
        <v>Seguros</v>
      </c>
    </row>
    <row r="415" spans="2:18" s="1" customFormat="1" ht="14.5" hidden="1">
      <c r="B415" s="57" t="str">
        <f>+'Categorias-9 feb-Depurado'!B414</f>
        <v>CHUBB SEGUROS COLOMBIA S A</v>
      </c>
      <c r="C415" s="30" t="s">
        <v>4900</v>
      </c>
      <c r="D415" s="31">
        <v>5</v>
      </c>
      <c r="E415" s="30" t="str">
        <f>+'Categorias-9 feb-Depurado'!E414</f>
        <v>860026518-6</v>
      </c>
      <c r="F415" s="30" t="str">
        <f>+'Categorias-9 feb-Depurado'!F414</f>
        <v>CR 7 71 21 TO B P 7</v>
      </c>
      <c r="G415" s="30" t="str">
        <f>+'Categorias-9 feb-Depurado'!G414</f>
        <v>BOGOTA</v>
      </c>
      <c r="H415" s="30" t="str">
        <f>+'Categorias-9 feb-Depurado'!H414</f>
        <v>POL132961</v>
      </c>
      <c r="I415" s="107">
        <f>+'Categorias-9 feb-Depurado'!R414</f>
        <v>318144</v>
      </c>
      <c r="J415" s="108">
        <f t="shared" si="28"/>
        <v>0</v>
      </c>
      <c r="K415" s="107">
        <f t="shared" si="29"/>
        <v>0</v>
      </c>
      <c r="L415" s="109">
        <f t="shared" si="30"/>
        <v>318144</v>
      </c>
      <c r="M415" s="110">
        <f t="shared" si="31"/>
        <v>2.4253838945998196E-07</v>
      </c>
      <c r="N415" s="33" t="s">
        <v>4892</v>
      </c>
      <c r="O415" s="33">
        <f>+'Categorias-9 feb-Depurado'!Y414</f>
        <v>66.698952797257775</v>
      </c>
      <c r="P415" s="111">
        <f>+'Categorias-9 feb-Depurado'!AC414</f>
        <v>44949</v>
      </c>
      <c r="Q415" s="111">
        <f>+'Categorias-9 feb-Depurado'!AE414</f>
        <v>45009</v>
      </c>
      <c r="R415" s="112" t="str">
        <f>+'Categorias-9 feb-Depurado'!AB414</f>
        <v>Seguros</v>
      </c>
    </row>
    <row r="416" spans="2:18" s="1" customFormat="1" ht="14.5" hidden="1">
      <c r="B416" s="57" t="str">
        <f>+'Categorias-9 feb-Depurado'!B415</f>
        <v>CHUBB SEGUROS COLOMBIA S A</v>
      </c>
      <c r="C416" s="30" t="s">
        <v>4900</v>
      </c>
      <c r="D416" s="31">
        <v>5</v>
      </c>
      <c r="E416" s="30" t="str">
        <f>+'Categorias-9 feb-Depurado'!E415</f>
        <v>860026518-6</v>
      </c>
      <c r="F416" s="30" t="str">
        <f>+'Categorias-9 feb-Depurado'!F415</f>
        <v>CR 7 71 21 TO B P 7</v>
      </c>
      <c r="G416" s="30" t="str">
        <f>+'Categorias-9 feb-Depurado'!G415</f>
        <v>BOGOTA</v>
      </c>
      <c r="H416" s="30" t="str">
        <f>+'Categorias-9 feb-Depurado'!H415</f>
        <v>POL132966</v>
      </c>
      <c r="I416" s="107">
        <f>+'Categorias-9 feb-Depurado'!R415</f>
        <v>2325594</v>
      </c>
      <c r="J416" s="108">
        <f t="shared" si="28"/>
        <v>0</v>
      </c>
      <c r="K416" s="107">
        <f t="shared" si="29"/>
        <v>0</v>
      </c>
      <c r="L416" s="109">
        <f t="shared" si="30"/>
        <v>2325594</v>
      </c>
      <c r="M416" s="110">
        <f t="shared" si="31"/>
        <v>1.772926169589234E-06</v>
      </c>
      <c r="N416" s="33" t="s">
        <v>4892</v>
      </c>
      <c r="O416" s="33">
        <f>+'Categorias-9 feb-Depurado'!Y415</f>
        <v>487.5612440642787</v>
      </c>
      <c r="P416" s="111">
        <f>+'Categorias-9 feb-Depurado'!AC415</f>
        <v>44949</v>
      </c>
      <c r="Q416" s="111">
        <f>+'Categorias-9 feb-Depurado'!AE415</f>
        <v>45009</v>
      </c>
      <c r="R416" s="112" t="str">
        <f>+'Categorias-9 feb-Depurado'!AB415</f>
        <v>Seguros</v>
      </c>
    </row>
    <row r="417" spans="2:18" s="1" customFormat="1" ht="14.5" hidden="1">
      <c r="B417" s="57" t="str">
        <f>+'Categorias-9 feb-Depurado'!B416</f>
        <v>CHUBB SEGUROS COLOMBIA S A</v>
      </c>
      <c r="C417" s="30" t="s">
        <v>4900</v>
      </c>
      <c r="D417" s="31">
        <v>5</v>
      </c>
      <c r="E417" s="30" t="str">
        <f>+'Categorias-9 feb-Depurado'!E416</f>
        <v>860026518-6</v>
      </c>
      <c r="F417" s="30" t="str">
        <f>+'Categorias-9 feb-Depurado'!F416</f>
        <v>CR 7 71 21 TO B P 7</v>
      </c>
      <c r="G417" s="30" t="str">
        <f>+'Categorias-9 feb-Depurado'!G416</f>
        <v>BOGOTA</v>
      </c>
      <c r="H417" s="30" t="str">
        <f>+'Categorias-9 feb-Depurado'!H416</f>
        <v>POL132968</v>
      </c>
      <c r="I417" s="107">
        <f>+'Categorias-9 feb-Depurado'!R416</f>
        <v>4401608</v>
      </c>
      <c r="J417" s="108">
        <f t="shared" si="28"/>
        <v>0</v>
      </c>
      <c r="K417" s="107">
        <f t="shared" si="29"/>
        <v>0</v>
      </c>
      <c r="L417" s="109">
        <f t="shared" si="30"/>
        <v>4401608</v>
      </c>
      <c r="M417" s="110">
        <f t="shared" si="31"/>
        <v>3.3555839976682641E-06</v>
      </c>
      <c r="N417" s="33" t="s">
        <v>4892</v>
      </c>
      <c r="O417" s="33">
        <f>+'Categorias-9 feb-Depurado'!Y416</f>
        <v>922.79799155109697</v>
      </c>
      <c r="P417" s="111">
        <f>+'Categorias-9 feb-Depurado'!AC416</f>
        <v>44949</v>
      </c>
      <c r="Q417" s="111">
        <f>+'Categorias-9 feb-Depurado'!AE416</f>
        <v>45009</v>
      </c>
      <c r="R417" s="112" t="str">
        <f>+'Categorias-9 feb-Depurado'!AB416</f>
        <v>Seguros</v>
      </c>
    </row>
    <row r="418" spans="2:18" s="1" customFormat="1" ht="14.5" hidden="1">
      <c r="B418" s="57" t="str">
        <f>+'Categorias-9 feb-Depurado'!B417</f>
        <v>CHUBB SEGUROS COLOMBIA S A</v>
      </c>
      <c r="C418" s="30" t="s">
        <v>4900</v>
      </c>
      <c r="D418" s="31">
        <v>5</v>
      </c>
      <c r="E418" s="30" t="str">
        <f>+'Categorias-9 feb-Depurado'!E417</f>
        <v>860026518-6</v>
      </c>
      <c r="F418" s="30" t="str">
        <f>+'Categorias-9 feb-Depurado'!F417</f>
        <v>CR 7 71 21 TO B P 7</v>
      </c>
      <c r="G418" s="30" t="str">
        <f>+'Categorias-9 feb-Depurado'!G417</f>
        <v>BOGOTA</v>
      </c>
      <c r="H418" s="30" t="str">
        <f>+'Categorias-9 feb-Depurado'!H417</f>
        <v>POL133391</v>
      </c>
      <c r="I418" s="107">
        <f>+'Categorias-9 feb-Depurado'!R417</f>
        <v>27513388</v>
      </c>
      <c r="J418" s="108">
        <f t="shared" si="28"/>
        <v>0</v>
      </c>
      <c r="K418" s="107">
        <f t="shared" si="29"/>
        <v>0</v>
      </c>
      <c r="L418" s="109">
        <f t="shared" si="30"/>
        <v>27513388</v>
      </c>
      <c r="M418" s="110">
        <f t="shared" si="31"/>
        <v>2.097494472348243E-05</v>
      </c>
      <c r="N418" s="33" t="s">
        <v>4892</v>
      </c>
      <c r="O418" s="33">
        <f>+'Categorias-9 feb-Depurado'!Y417</f>
        <v>5768.1872595574278</v>
      </c>
      <c r="P418" s="111">
        <f>+'Categorias-9 feb-Depurado'!AC417</f>
        <v>44952</v>
      </c>
      <c r="Q418" s="111">
        <f>+'Categorias-9 feb-Depurado'!AE417</f>
        <v>45012</v>
      </c>
      <c r="R418" s="112" t="str">
        <f>+'Categorias-9 feb-Depurado'!AB417</f>
        <v>Seguros</v>
      </c>
    </row>
    <row r="419" spans="2:18" s="1" customFormat="1" ht="14.5" hidden="1">
      <c r="B419" s="57" t="str">
        <f>+'Categorias-9 feb-Depurado'!B418</f>
        <v>CHUBB SEGUROS COLOMBIA S A</v>
      </c>
      <c r="C419" s="30" t="s">
        <v>4900</v>
      </c>
      <c r="D419" s="31">
        <v>5</v>
      </c>
      <c r="E419" s="30" t="str">
        <f>+'Categorias-9 feb-Depurado'!E418</f>
        <v>860026518-6</v>
      </c>
      <c r="F419" s="30" t="str">
        <f>+'Categorias-9 feb-Depurado'!F418</f>
        <v>CR 7 71 21 TO B P 7</v>
      </c>
      <c r="G419" s="30" t="str">
        <f>+'Categorias-9 feb-Depurado'!G418</f>
        <v>BOGOTA</v>
      </c>
      <c r="H419" s="30" t="str">
        <f>+'Categorias-9 feb-Depurado'!H418</f>
        <v>POL133503</v>
      </c>
      <c r="I419" s="107">
        <f>+'Categorias-9 feb-Depurado'!R418</f>
        <v>23831600</v>
      </c>
      <c r="J419" s="108">
        <f t="shared" si="28"/>
        <v>0</v>
      </c>
      <c r="K419" s="107">
        <f t="shared" si="29"/>
        <v>0</v>
      </c>
      <c r="L419" s="109">
        <f t="shared" si="30"/>
        <v>23831600</v>
      </c>
      <c r="M419" s="110">
        <f t="shared" si="31"/>
        <v>1.8168118469166497E-05</v>
      </c>
      <c r="N419" s="33" t="s">
        <v>4892</v>
      </c>
      <c r="O419" s="33">
        <f>+'Categorias-9 feb-Depurado'!Y418</f>
        <v>4996.2996739939408</v>
      </c>
      <c r="P419" s="111">
        <f>+'Categorias-9 feb-Depurado'!AC418</f>
        <v>44952</v>
      </c>
      <c r="Q419" s="111">
        <f>+'Categorias-9 feb-Depurado'!AE418</f>
        <v>45012</v>
      </c>
      <c r="R419" s="112" t="str">
        <f>+'Categorias-9 feb-Depurado'!AB418</f>
        <v>Seguros</v>
      </c>
    </row>
    <row r="420" spans="2:18" s="1" customFormat="1" ht="14.5" hidden="1">
      <c r="B420" s="57" t="str">
        <f>+'Categorias-9 feb-Depurado'!B419</f>
        <v>CHUBB SEGUROS COLOMBIA S A</v>
      </c>
      <c r="C420" s="30" t="s">
        <v>4900</v>
      </c>
      <c r="D420" s="31">
        <v>5</v>
      </c>
      <c r="E420" s="30" t="str">
        <f>+'Categorias-9 feb-Depurado'!E419</f>
        <v>860026518-6</v>
      </c>
      <c r="F420" s="30" t="str">
        <f>+'Categorias-9 feb-Depurado'!F419</f>
        <v>CR 7 71 21 TO B P 7</v>
      </c>
      <c r="G420" s="30" t="str">
        <f>+'Categorias-9 feb-Depurado'!G419</f>
        <v>BOGOTA</v>
      </c>
      <c r="H420" s="30" t="str">
        <f>+'Categorias-9 feb-Depurado'!H419</f>
        <v>POL133386</v>
      </c>
      <c r="I420" s="107">
        <f>+'Categorias-9 feb-Depurado'!R419</f>
        <v>260881174</v>
      </c>
      <c r="J420" s="108">
        <f t="shared" si="28"/>
        <v>0</v>
      </c>
      <c r="K420" s="107">
        <f t="shared" si="29"/>
        <v>0</v>
      </c>
      <c r="L420" s="109">
        <f t="shared" si="30"/>
        <v>260881174</v>
      </c>
      <c r="M420" s="110">
        <f t="shared" si="31"/>
        <v>0.00019888383808083546</v>
      </c>
      <c r="N420" s="33" t="s">
        <v>4892</v>
      </c>
      <c r="O420" s="33">
        <f>+'Categorias-9 feb-Depurado'!Y419</f>
        <v>54693.789951465973</v>
      </c>
      <c r="P420" s="111">
        <f>+'Categorias-9 feb-Depurado'!AC419</f>
        <v>44952</v>
      </c>
      <c r="Q420" s="111">
        <f>+'Categorias-9 feb-Depurado'!AE419</f>
        <v>45012</v>
      </c>
      <c r="R420" s="112" t="str">
        <f>+'Categorias-9 feb-Depurado'!AB419</f>
        <v>Seguros</v>
      </c>
    </row>
    <row r="421" spans="2:18" s="1" customFormat="1" ht="14.5" hidden="1">
      <c r="B421" s="57" t="str">
        <f>+'Categorias-9 feb-Depurado'!B420</f>
        <v>CHUBB SEGUROS COLOMBIA S A</v>
      </c>
      <c r="C421" s="30" t="s">
        <v>4900</v>
      </c>
      <c r="D421" s="31">
        <v>5</v>
      </c>
      <c r="E421" s="30" t="str">
        <f>+'Categorias-9 feb-Depurado'!E420</f>
        <v>860026518-6</v>
      </c>
      <c r="F421" s="30" t="str">
        <f>+'Categorias-9 feb-Depurado'!F420</f>
        <v>CR 7 71 21 TO B P 7</v>
      </c>
      <c r="G421" s="30" t="str">
        <f>+'Categorias-9 feb-Depurado'!G420</f>
        <v>BOGOTA</v>
      </c>
      <c r="H421" s="30" t="str">
        <f>+'Categorias-9 feb-Depurado'!H420</f>
        <v>POL133389</v>
      </c>
      <c r="I421" s="107">
        <f>+'Categorias-9 feb-Depurado'!R420</f>
        <v>103317541</v>
      </c>
      <c r="J421" s="108">
        <f t="shared" si="28"/>
        <v>0</v>
      </c>
      <c r="K421" s="107">
        <f t="shared" si="29"/>
        <v>0</v>
      </c>
      <c r="L421" s="109">
        <f t="shared" si="30"/>
        <v>103317541</v>
      </c>
      <c r="M421" s="110">
        <f t="shared" si="31"/>
        <v>7.8764553149220649E-05</v>
      </c>
      <c r="N421" s="33" t="s">
        <v>4892</v>
      </c>
      <c r="O421" s="33">
        <f>+'Categorias-9 feb-Depurado'!Y420</f>
        <v>21660.542994014486</v>
      </c>
      <c r="P421" s="111">
        <f>+'Categorias-9 feb-Depurado'!AC420</f>
        <v>44952</v>
      </c>
      <c r="Q421" s="111">
        <f>+'Categorias-9 feb-Depurado'!AE420</f>
        <v>45012</v>
      </c>
      <c r="R421" s="112" t="str">
        <f>+'Categorias-9 feb-Depurado'!AB420</f>
        <v>Seguros</v>
      </c>
    </row>
    <row r="422" spans="2:18" s="1" customFormat="1" ht="14.5" hidden="1">
      <c r="B422" s="57" t="str">
        <f>+'Categorias-9 feb-Depurado'!B421</f>
        <v>CHUBB SEGUROS COLOMBIA S A</v>
      </c>
      <c r="C422" s="30" t="s">
        <v>4900</v>
      </c>
      <c r="D422" s="31">
        <v>5</v>
      </c>
      <c r="E422" s="30" t="str">
        <f>+'Categorias-9 feb-Depurado'!E421</f>
        <v>860026518-6</v>
      </c>
      <c r="F422" s="30" t="str">
        <f>+'Categorias-9 feb-Depurado'!F421</f>
        <v>CR 7 71 21 TO B P 7</v>
      </c>
      <c r="G422" s="30" t="str">
        <f>+'Categorias-9 feb-Depurado'!G421</f>
        <v>BOGOTA</v>
      </c>
      <c r="H422" s="30" t="str">
        <f>+'Categorias-9 feb-Depurado'!H421</f>
        <v>POL133511</v>
      </c>
      <c r="I422" s="107">
        <f>+'Categorias-9 feb-Depurado'!R421</f>
        <v>10436400</v>
      </c>
      <c r="J422" s="108">
        <f t="shared" si="28"/>
        <v>0</v>
      </c>
      <c r="K422" s="107">
        <f t="shared" si="29"/>
        <v>0</v>
      </c>
      <c r="L422" s="109">
        <f t="shared" si="30"/>
        <v>10436400</v>
      </c>
      <c r="M422" s="110">
        <f t="shared" si="31"/>
        <v>7.9562325480290541E-06</v>
      </c>
      <c r="N422" s="33" t="s">
        <v>4892</v>
      </c>
      <c r="O422" s="33">
        <f>+'Categorias-9 feb-Depurado'!Y421</f>
        <v>2187.993333123683</v>
      </c>
      <c r="P422" s="111">
        <f>+'Categorias-9 feb-Depurado'!AC421</f>
        <v>44952</v>
      </c>
      <c r="Q422" s="111">
        <f>+'Categorias-9 feb-Depurado'!AE421</f>
        <v>45012</v>
      </c>
      <c r="R422" s="112" t="str">
        <f>+'Categorias-9 feb-Depurado'!AB421</f>
        <v>Seguros</v>
      </c>
    </row>
    <row r="423" spans="2:18" s="1" customFormat="1" ht="14.5" hidden="1">
      <c r="B423" s="57" t="str">
        <f>+'Categorias-9 feb-Depurado'!B422</f>
        <v>CHUBB SEGUROS COLOMBIA S A</v>
      </c>
      <c r="C423" s="30" t="s">
        <v>4900</v>
      </c>
      <c r="D423" s="31">
        <v>5</v>
      </c>
      <c r="E423" s="30" t="str">
        <f>+'Categorias-9 feb-Depurado'!E422</f>
        <v>860026518-6</v>
      </c>
      <c r="F423" s="30" t="str">
        <f>+'Categorias-9 feb-Depurado'!F422</f>
        <v>CR 7 71 21 TO B P 7</v>
      </c>
      <c r="G423" s="30" t="str">
        <f>+'Categorias-9 feb-Depurado'!G422</f>
        <v>BOGOTA</v>
      </c>
      <c r="H423" s="30" t="str">
        <f>+'Categorias-9 feb-Depurado'!H422</f>
        <v>NC24390</v>
      </c>
      <c r="I423" s="107">
        <f>+'Categorias-9 feb-Depurado'!R422</f>
        <v>-86116357</v>
      </c>
      <c r="J423" s="108">
        <f t="shared" si="28"/>
        <v>0</v>
      </c>
      <c r="K423" s="107">
        <f t="shared" si="29"/>
        <v>0</v>
      </c>
      <c r="L423" s="109">
        <f t="shared" si="30"/>
        <v>-86116357</v>
      </c>
      <c r="M423" s="110">
        <f t="shared" si="31"/>
        <v>-6.5651159641360026E-05</v>
      </c>
      <c r="N423" s="33" t="s">
        <v>4892</v>
      </c>
      <c r="O423" s="33">
        <f>+'Categorias-9 feb-Depurado'!Y422</f>
        <v>-18054.311351510005</v>
      </c>
      <c r="P423" s="111">
        <f>+'Categorias-9 feb-Depurado'!AC422</f>
        <v>44952</v>
      </c>
      <c r="Q423" s="111">
        <f>+'Categorias-9 feb-Depurado'!AE422</f>
        <v>45012</v>
      </c>
      <c r="R423" s="112" t="str">
        <f>+'Categorias-9 feb-Depurado'!AB422</f>
        <v>Seguros</v>
      </c>
    </row>
    <row r="424" spans="2:18" s="1" customFormat="1" ht="14.5" hidden="1">
      <c r="B424" s="57" t="str">
        <f>+'Categorias-9 feb-Depurado'!B423</f>
        <v>CHUBB SEGUROS COLOMBIA S A</v>
      </c>
      <c r="C424" s="30" t="s">
        <v>4900</v>
      </c>
      <c r="D424" s="31">
        <v>5</v>
      </c>
      <c r="E424" s="30" t="str">
        <f>+'Categorias-9 feb-Depurado'!E423</f>
        <v>860026518-6</v>
      </c>
      <c r="F424" s="30" t="str">
        <f>+'Categorias-9 feb-Depurado'!F423</f>
        <v>CR 7 71 21 TO B P 7</v>
      </c>
      <c r="G424" s="30" t="str">
        <f>+'Categorias-9 feb-Depurado'!G423</f>
        <v>BOGOTA</v>
      </c>
      <c r="H424" s="30" t="str">
        <f>+'Categorias-9 feb-Depurado'!H423</f>
        <v>NC24370</v>
      </c>
      <c r="I424" s="107">
        <f>+'Categorias-9 feb-Depurado'!R423</f>
        <v>-47119511</v>
      </c>
      <c r="J424" s="108">
        <f t="shared" si="28"/>
        <v>0</v>
      </c>
      <c r="K424" s="107">
        <f t="shared" si="29"/>
        <v>0</v>
      </c>
      <c r="L424" s="109">
        <f t="shared" si="30"/>
        <v>-47119511</v>
      </c>
      <c r="M424" s="110">
        <f t="shared" si="31"/>
        <v>-3.5921753388660177E-05</v>
      </c>
      <c r="N424" s="33" t="s">
        <v>4892</v>
      </c>
      <c r="O424" s="33">
        <f>+'Categorias-9 feb-Depurado'!Y423</f>
        <v>-9878.6148411375616</v>
      </c>
      <c r="P424" s="111">
        <f>+'Categorias-9 feb-Depurado'!AC423</f>
        <v>44952</v>
      </c>
      <c r="Q424" s="111">
        <f>+'Categorias-9 feb-Depurado'!AE423</f>
        <v>45012</v>
      </c>
      <c r="R424" s="112" t="str">
        <f>+'Categorias-9 feb-Depurado'!AB423</f>
        <v>Seguros</v>
      </c>
    </row>
    <row r="425" spans="2:18" s="1" customFormat="1" ht="14.5" hidden="1">
      <c r="B425" s="57" t="str">
        <f>+'Categorias-9 feb-Depurado'!B424</f>
        <v>CHUBB SEGUROS COLOMBIA S A</v>
      </c>
      <c r="C425" s="30" t="s">
        <v>4900</v>
      </c>
      <c r="D425" s="31">
        <v>5</v>
      </c>
      <c r="E425" s="30" t="str">
        <f>+'Categorias-9 feb-Depurado'!E424</f>
        <v>860026518-6</v>
      </c>
      <c r="F425" s="30" t="str">
        <f>+'Categorias-9 feb-Depurado'!F424</f>
        <v>CR 7 71 21 TO B P 7</v>
      </c>
      <c r="G425" s="30" t="str">
        <f>+'Categorias-9 feb-Depurado'!G424</f>
        <v>BOGOTA</v>
      </c>
      <c r="H425" s="30" t="str">
        <f>+'Categorias-9 feb-Depurado'!H424</f>
        <v>NC24374</v>
      </c>
      <c r="I425" s="107">
        <f>+'Categorias-9 feb-Depurado'!R424</f>
        <v>-24952879</v>
      </c>
      <c r="J425" s="108">
        <f t="shared" si="28"/>
        <v>0</v>
      </c>
      <c r="K425" s="107">
        <f t="shared" si="29"/>
        <v>0</v>
      </c>
      <c r="L425" s="109">
        <f t="shared" si="30"/>
        <v>-24952879</v>
      </c>
      <c r="M425" s="110">
        <f t="shared" si="31"/>
        <v>-1.9022930135566928E-05</v>
      </c>
      <c r="N425" s="33" t="s">
        <v>4892</v>
      </c>
      <c r="O425" s="33">
        <f>+'Categorias-9 feb-Depurado'!Y424</f>
        <v>-5231.3760390787966</v>
      </c>
      <c r="P425" s="111">
        <f>+'Categorias-9 feb-Depurado'!AC424</f>
        <v>44952</v>
      </c>
      <c r="Q425" s="111">
        <f>+'Categorias-9 feb-Depurado'!AE424</f>
        <v>45012</v>
      </c>
      <c r="R425" s="112" t="str">
        <f>+'Categorias-9 feb-Depurado'!AB424</f>
        <v>Seguros</v>
      </c>
    </row>
    <row r="426" spans="2:18" s="1" customFormat="1" ht="14.5" hidden="1">
      <c r="B426" s="57" t="str">
        <f>+'Categorias-9 feb-Depurado'!B425</f>
        <v>CHUBB SEGUROS COLOMBIA S A</v>
      </c>
      <c r="C426" s="30" t="s">
        <v>4900</v>
      </c>
      <c r="D426" s="31">
        <v>5</v>
      </c>
      <c r="E426" s="30" t="str">
        <f>+'Categorias-9 feb-Depurado'!E425</f>
        <v>860026518-6</v>
      </c>
      <c r="F426" s="30" t="str">
        <f>+'Categorias-9 feb-Depurado'!F425</f>
        <v>CR 7 71 21 TO B P 7</v>
      </c>
      <c r="G426" s="30" t="str">
        <f>+'Categorias-9 feb-Depurado'!G425</f>
        <v>BOGOTA</v>
      </c>
      <c r="H426" s="30" t="str">
        <f>+'Categorias-9 feb-Depurado'!H425</f>
        <v>NC24392</v>
      </c>
      <c r="I426" s="107">
        <f>+'Categorias-9 feb-Depurado'!R425</f>
        <v>-87729103</v>
      </c>
      <c r="J426" s="108">
        <f t="shared" si="28"/>
        <v>0</v>
      </c>
      <c r="K426" s="107">
        <f t="shared" si="29"/>
        <v>0</v>
      </c>
      <c r="L426" s="109">
        <f t="shared" si="30"/>
        <v>-87729103</v>
      </c>
      <c r="M426" s="110">
        <f t="shared" si="31"/>
        <v>-6.6880643200528276E-05</v>
      </c>
      <c r="N426" s="33" t="s">
        <v>4892</v>
      </c>
      <c r="O426" s="33">
        <f>+'Categorias-9 feb-Depurado'!Y425</f>
        <v>-18392.423870771618</v>
      </c>
      <c r="P426" s="111">
        <f>+'Categorias-9 feb-Depurado'!AC425</f>
        <v>44952</v>
      </c>
      <c r="Q426" s="111">
        <f>+'Categorias-9 feb-Depurado'!AE425</f>
        <v>45012</v>
      </c>
      <c r="R426" s="112" t="str">
        <f>+'Categorias-9 feb-Depurado'!AB425</f>
        <v>Seguros</v>
      </c>
    </row>
    <row r="427" spans="2:18" s="1" customFormat="1" ht="14.5" hidden="1">
      <c r="B427" s="57" t="str">
        <f>+'Categorias-9 feb-Depurado'!B426</f>
        <v>CHUBB SEGUROS COLOMBIA S A</v>
      </c>
      <c r="C427" s="30" t="s">
        <v>4900</v>
      </c>
      <c r="D427" s="31">
        <v>5</v>
      </c>
      <c r="E427" s="30" t="str">
        <f>+'Categorias-9 feb-Depurado'!E426</f>
        <v>860026518-6</v>
      </c>
      <c r="F427" s="30" t="str">
        <f>+'Categorias-9 feb-Depurado'!F426</f>
        <v>CR 7 71 21 TO B P 7</v>
      </c>
      <c r="G427" s="30" t="str">
        <f>+'Categorias-9 feb-Depurado'!G426</f>
        <v>BOGOTA</v>
      </c>
      <c r="H427" s="30" t="str">
        <f>+'Categorias-9 feb-Depurado'!H426</f>
        <v>NC24379</v>
      </c>
      <c r="I427" s="107">
        <f>+'Categorias-9 feb-Depurado'!R426</f>
        <v>-19652091</v>
      </c>
      <c r="J427" s="108">
        <f t="shared" si="28"/>
        <v>0</v>
      </c>
      <c r="K427" s="107">
        <f t="shared" si="29"/>
        <v>0</v>
      </c>
      <c r="L427" s="109">
        <f t="shared" si="30"/>
        <v>-19652091</v>
      </c>
      <c r="M427" s="110">
        <f t="shared" si="31"/>
        <v>-1.4981852559410223E-05</v>
      </c>
      <c r="N427" s="33" t="s">
        <v>4892</v>
      </c>
      <c r="O427" s="33">
        <f>+'Categorias-9 feb-Depurado'!Y426</f>
        <v>-4120.0647819113801</v>
      </c>
      <c r="P427" s="111">
        <f>+'Categorias-9 feb-Depurado'!AC426</f>
        <v>44952</v>
      </c>
      <c r="Q427" s="111">
        <f>+'Categorias-9 feb-Depurado'!AE426</f>
        <v>45012</v>
      </c>
      <c r="R427" s="112" t="str">
        <f>+'Categorias-9 feb-Depurado'!AB426</f>
        <v>Seguros</v>
      </c>
    </row>
    <row r="428" spans="2:18" s="1" customFormat="1" ht="14.5" hidden="1">
      <c r="B428" s="57" t="str">
        <f>+'Categorias-9 feb-Depurado'!B427</f>
        <v>CHUBB SEGUROS COLOMBIA S A</v>
      </c>
      <c r="C428" s="30" t="s">
        <v>4900</v>
      </c>
      <c r="D428" s="31">
        <v>5</v>
      </c>
      <c r="E428" s="30" t="str">
        <f>+'Categorias-9 feb-Depurado'!E427</f>
        <v>860026518-6</v>
      </c>
      <c r="F428" s="30" t="str">
        <f>+'Categorias-9 feb-Depurado'!F427</f>
        <v>CR 7 71 21 TO B P 7</v>
      </c>
      <c r="G428" s="30" t="str">
        <f>+'Categorias-9 feb-Depurado'!G427</f>
        <v>BOGOTA</v>
      </c>
      <c r="H428" s="30" t="str">
        <f>+'Categorias-9 feb-Depurado'!H427</f>
        <v>NC24394</v>
      </c>
      <c r="I428" s="107">
        <f>+'Categorias-9 feb-Depurado'!R427</f>
        <v>-43348594</v>
      </c>
      <c r="J428" s="108">
        <f t="shared" si="28"/>
        <v>0</v>
      </c>
      <c r="K428" s="107">
        <f t="shared" si="29"/>
        <v>0</v>
      </c>
      <c r="L428" s="109">
        <f t="shared" si="30"/>
        <v>-43348594</v>
      </c>
      <c r="M428" s="110">
        <f t="shared" si="31"/>
        <v>-3.3046979273896838E-05</v>
      </c>
      <c r="N428" s="33" t="s">
        <v>4892</v>
      </c>
      <c r="O428" s="33">
        <f>+'Categorias-9 feb-Depurado'!Y427</f>
        <v>-9088.0413430191711</v>
      </c>
      <c r="P428" s="111">
        <f>+'Categorias-9 feb-Depurado'!AC427</f>
        <v>44952</v>
      </c>
      <c r="Q428" s="111">
        <f>+'Categorias-9 feb-Depurado'!AE427</f>
        <v>45012</v>
      </c>
      <c r="R428" s="112" t="str">
        <f>+'Categorias-9 feb-Depurado'!AB427</f>
        <v>Seguros</v>
      </c>
    </row>
    <row r="429" spans="2:18" s="1" customFormat="1" ht="14.5" hidden="1">
      <c r="B429" s="57" t="str">
        <f>+'Categorias-9 feb-Depurado'!B428</f>
        <v>CHUBB SEGUROS COLOMBIA S A</v>
      </c>
      <c r="C429" s="30" t="s">
        <v>4900</v>
      </c>
      <c r="D429" s="31">
        <v>5</v>
      </c>
      <c r="E429" s="30" t="str">
        <f>+'Categorias-9 feb-Depurado'!E428</f>
        <v>860026518-6</v>
      </c>
      <c r="F429" s="30" t="str">
        <f>+'Categorias-9 feb-Depurado'!F428</f>
        <v>CR 7 71 21 TO B P 7</v>
      </c>
      <c r="G429" s="30" t="str">
        <f>+'Categorias-9 feb-Depurado'!G428</f>
        <v>BOGOTA</v>
      </c>
      <c r="H429" s="30" t="str">
        <f>+'Categorias-9 feb-Depurado'!H428</f>
        <v>NC24385</v>
      </c>
      <c r="I429" s="107">
        <f>+'Categorias-9 feb-Depurado'!R428</f>
        <v>-23831600</v>
      </c>
      <c r="J429" s="108">
        <f t="shared" si="28"/>
        <v>0</v>
      </c>
      <c r="K429" s="107">
        <f t="shared" si="29"/>
        <v>0</v>
      </c>
      <c r="L429" s="109">
        <f t="shared" si="30"/>
        <v>-23831600</v>
      </c>
      <c r="M429" s="110">
        <f t="shared" si="31"/>
        <v>-1.8168118469166497E-05</v>
      </c>
      <c r="N429" s="33" t="s">
        <v>4892</v>
      </c>
      <c r="O429" s="33">
        <f>+'Categorias-9 feb-Depurado'!Y428</f>
        <v>-4996.2996739939408</v>
      </c>
      <c r="P429" s="111">
        <f>+'Categorias-9 feb-Depurado'!AC428</f>
        <v>44952</v>
      </c>
      <c r="Q429" s="111">
        <f>+'Categorias-9 feb-Depurado'!AE428</f>
        <v>45012</v>
      </c>
      <c r="R429" s="112" t="str">
        <f>+'Categorias-9 feb-Depurado'!AB428</f>
        <v>Seguros</v>
      </c>
    </row>
    <row r="430" spans="2:18" s="1" customFormat="1" ht="14.5" hidden="1">
      <c r="B430" s="57" t="str">
        <f>+'Categorias-9 feb-Depurado'!B429</f>
        <v>CHUBB SEGUROS COLOMBIA S A</v>
      </c>
      <c r="C430" s="30" t="s">
        <v>4900</v>
      </c>
      <c r="D430" s="31">
        <v>5</v>
      </c>
      <c r="E430" s="30" t="str">
        <f>+'Categorias-9 feb-Depurado'!E429</f>
        <v>860026518-6</v>
      </c>
      <c r="F430" s="30" t="str">
        <f>+'Categorias-9 feb-Depurado'!F429</f>
        <v>CR 7 71 21 TO B P 7</v>
      </c>
      <c r="G430" s="30" t="str">
        <f>+'Categorias-9 feb-Depurado'!G429</f>
        <v>BOGOTA</v>
      </c>
      <c r="H430" s="30" t="str">
        <f>+'Categorias-9 feb-Depurado'!H429</f>
        <v>NC24383</v>
      </c>
      <c r="I430" s="107">
        <f>+'Categorias-9 feb-Depurado'!R429</f>
        <v>-8774745</v>
      </c>
      <c r="J430" s="108">
        <f t="shared" si="28"/>
        <v>0</v>
      </c>
      <c r="K430" s="107">
        <f t="shared" si="29"/>
        <v>0</v>
      </c>
      <c r="L430" s="109">
        <f t="shared" si="30"/>
        <v>-8774745</v>
      </c>
      <c r="M430" s="110">
        <f t="shared" si="31"/>
        <v>-6.689463011158561E-06</v>
      </c>
      <c r="N430" s="33" t="s">
        <v>4892</v>
      </c>
      <c r="O430" s="33">
        <f>+'Categorias-9 feb-Depurado'!Y429</f>
        <v>-1839.6270322966129</v>
      </c>
      <c r="P430" s="111">
        <f>+'Categorias-9 feb-Depurado'!AC429</f>
        <v>44952</v>
      </c>
      <c r="Q430" s="111">
        <f>+'Categorias-9 feb-Depurado'!AE429</f>
        <v>45012</v>
      </c>
      <c r="R430" s="112" t="str">
        <f>+'Categorias-9 feb-Depurado'!AB429</f>
        <v>Seguros</v>
      </c>
    </row>
    <row r="431" spans="2:18" s="1" customFormat="1" ht="14.5" hidden="1">
      <c r="B431" s="57" t="str">
        <f>+'Categorias-9 feb-Depurado'!B430</f>
        <v>CHUBB SEGUROS COLOMBIA S A</v>
      </c>
      <c r="C431" s="30" t="s">
        <v>4900</v>
      </c>
      <c r="D431" s="31">
        <v>5</v>
      </c>
      <c r="E431" s="30" t="str">
        <f>+'Categorias-9 feb-Depurado'!E430</f>
        <v>860026518-6</v>
      </c>
      <c r="F431" s="30" t="str">
        <f>+'Categorias-9 feb-Depurado'!F430</f>
        <v>CR 7 71 21 TO B P 7</v>
      </c>
      <c r="G431" s="30" t="str">
        <f>+'Categorias-9 feb-Depurado'!G430</f>
        <v>BOGOTA</v>
      </c>
      <c r="H431" s="30" t="str">
        <f>+'Categorias-9 feb-Depurado'!H430</f>
        <v>NC24421</v>
      </c>
      <c r="I431" s="107">
        <f>+'Categorias-9 feb-Depurado'!R430</f>
        <v>-27513388</v>
      </c>
      <c r="J431" s="108">
        <f t="shared" si="28"/>
        <v>0</v>
      </c>
      <c r="K431" s="107">
        <f t="shared" si="29"/>
        <v>0</v>
      </c>
      <c r="L431" s="109">
        <f t="shared" si="30"/>
        <v>-27513388</v>
      </c>
      <c r="M431" s="110">
        <f t="shared" si="31"/>
        <v>-2.097494472348243E-05</v>
      </c>
      <c r="N431" s="33" t="s">
        <v>4892</v>
      </c>
      <c r="O431" s="33">
        <f>+'Categorias-9 feb-Depurado'!Y430</f>
        <v>-5768.1872595574278</v>
      </c>
      <c r="P431" s="111">
        <f>+'Categorias-9 feb-Depurado'!AC430</f>
        <v>44952</v>
      </c>
      <c r="Q431" s="111">
        <f>+'Categorias-9 feb-Depurado'!AE430</f>
        <v>45012</v>
      </c>
      <c r="R431" s="112" t="str">
        <f>+'Categorias-9 feb-Depurado'!AB430</f>
        <v>Seguros</v>
      </c>
    </row>
    <row r="432" spans="2:18" s="1" customFormat="1" ht="14.5" hidden="1">
      <c r="B432" s="57" t="str">
        <f>+'Categorias-9 feb-Depurado'!B431</f>
        <v>CHUBB SEGUROS COLOMBIA S A</v>
      </c>
      <c r="C432" s="30" t="s">
        <v>4900</v>
      </c>
      <c r="D432" s="31">
        <v>5</v>
      </c>
      <c r="E432" s="30" t="str">
        <f>+'Categorias-9 feb-Depurado'!E431</f>
        <v>860026518-6</v>
      </c>
      <c r="F432" s="30" t="str">
        <f>+'Categorias-9 feb-Depurado'!F431</f>
        <v>CR 7 71 21 TO B P 7</v>
      </c>
      <c r="G432" s="30" t="str">
        <f>+'Categorias-9 feb-Depurado'!G431</f>
        <v>BOGOTA</v>
      </c>
      <c r="H432" s="30" t="str">
        <f>+'Categorias-9 feb-Depurado'!H431</f>
        <v>NC24378</v>
      </c>
      <c r="I432" s="107">
        <f>+'Categorias-9 feb-Depurado'!R431</f>
        <v>-73797085</v>
      </c>
      <c r="J432" s="108">
        <f t="shared" si="28"/>
        <v>0</v>
      </c>
      <c r="K432" s="107">
        <f t="shared" si="29"/>
        <v>0</v>
      </c>
      <c r="L432" s="109">
        <f t="shared" si="30"/>
        <v>-73797085</v>
      </c>
      <c r="M432" s="110">
        <f t="shared" si="31"/>
        <v>-5.6259511864883173E-05</v>
      </c>
      <c r="N432" s="33" t="s">
        <v>4892</v>
      </c>
      <c r="O432" s="33">
        <f>+'Categorias-9 feb-Depurado'!Y431</f>
        <v>-15471.573529565918</v>
      </c>
      <c r="P432" s="111">
        <f>+'Categorias-9 feb-Depurado'!AC431</f>
        <v>44952</v>
      </c>
      <c r="Q432" s="111">
        <f>+'Categorias-9 feb-Depurado'!AE431</f>
        <v>45012</v>
      </c>
      <c r="R432" s="112" t="str">
        <f>+'Categorias-9 feb-Depurado'!AB431</f>
        <v>Seguros</v>
      </c>
    </row>
    <row r="433" spans="2:18" s="1" customFormat="1" ht="14.5" hidden="1">
      <c r="B433" s="57" t="str">
        <f>+'Categorias-9 feb-Depurado'!B432</f>
        <v>CHUBB SEGUROS COLOMBIA S A</v>
      </c>
      <c r="C433" s="30" t="s">
        <v>4900</v>
      </c>
      <c r="D433" s="31">
        <v>5</v>
      </c>
      <c r="E433" s="30" t="str">
        <f>+'Categorias-9 feb-Depurado'!E432</f>
        <v>860026518-6</v>
      </c>
      <c r="F433" s="30" t="str">
        <f>+'Categorias-9 feb-Depurado'!F432</f>
        <v>CR 7 71 21 TO B P 7</v>
      </c>
      <c r="G433" s="30" t="str">
        <f>+'Categorias-9 feb-Depurado'!G432</f>
        <v>BOGOTA</v>
      </c>
      <c r="H433" s="30" t="str">
        <f>+'Categorias-9 feb-Depurado'!H432</f>
        <v>NC24397</v>
      </c>
      <c r="I433" s="107">
        <f>+'Categorias-9 feb-Depurado'!R432</f>
        <v>-260881174</v>
      </c>
      <c r="J433" s="108">
        <f t="shared" si="28"/>
        <v>0</v>
      </c>
      <c r="K433" s="107">
        <f t="shared" si="29"/>
        <v>0</v>
      </c>
      <c r="L433" s="109">
        <f t="shared" si="30"/>
        <v>-260881174</v>
      </c>
      <c r="M433" s="110">
        <f t="shared" si="31"/>
        <v>-0.00019888383808083546</v>
      </c>
      <c r="N433" s="33" t="s">
        <v>4892</v>
      </c>
      <c r="O433" s="33">
        <f>+'Categorias-9 feb-Depurado'!Y432</f>
        <v>-54693.789951465973</v>
      </c>
      <c r="P433" s="111">
        <f>+'Categorias-9 feb-Depurado'!AC432</f>
        <v>44952</v>
      </c>
      <c r="Q433" s="111">
        <f>+'Categorias-9 feb-Depurado'!AE432</f>
        <v>45012</v>
      </c>
      <c r="R433" s="112" t="str">
        <f>+'Categorias-9 feb-Depurado'!AB432</f>
        <v>Seguros</v>
      </c>
    </row>
    <row r="434" spans="2:18" s="1" customFormat="1" ht="14.5" hidden="1">
      <c r="B434" s="57" t="str">
        <f>+'Categorias-9 feb-Depurado'!B433</f>
        <v>CHUBB SEGUROS COLOMBIA S A</v>
      </c>
      <c r="C434" s="30" t="s">
        <v>4900</v>
      </c>
      <c r="D434" s="31">
        <v>5</v>
      </c>
      <c r="E434" s="30" t="str">
        <f>+'Categorias-9 feb-Depurado'!E433</f>
        <v>860026518-6</v>
      </c>
      <c r="F434" s="30" t="str">
        <f>+'Categorias-9 feb-Depurado'!F433</f>
        <v>CR 7 71 21 TO B P 7</v>
      </c>
      <c r="G434" s="30" t="str">
        <f>+'Categorias-9 feb-Depurado'!G433</f>
        <v>BOGOTA</v>
      </c>
      <c r="H434" s="30" t="str">
        <f>+'Categorias-9 feb-Depurado'!H433</f>
        <v>NC24432</v>
      </c>
      <c r="I434" s="107">
        <f>+'Categorias-9 feb-Depurado'!R433</f>
        <v>-52828650</v>
      </c>
      <c r="J434" s="108">
        <f t="shared" si="28"/>
        <v>0</v>
      </c>
      <c r="K434" s="107">
        <f t="shared" si="29"/>
        <v>0</v>
      </c>
      <c r="L434" s="109">
        <f t="shared" si="30"/>
        <v>-52828650</v>
      </c>
      <c r="M434" s="110">
        <f t="shared" si="31"/>
        <v>-4.0274139032466666E-05</v>
      </c>
      <c r="N434" s="33" t="s">
        <v>4892</v>
      </c>
      <c r="O434" s="33">
        <f>+'Categorias-9 feb-Depurado'!Y433</f>
        <v>-11075.536966571275</v>
      </c>
      <c r="P434" s="111">
        <f>+'Categorias-9 feb-Depurado'!AC433</f>
        <v>44952</v>
      </c>
      <c r="Q434" s="111">
        <f>+'Categorias-9 feb-Depurado'!AE433</f>
        <v>45012</v>
      </c>
      <c r="R434" s="112" t="str">
        <f>+'Categorias-9 feb-Depurado'!AB433</f>
        <v>Seguros</v>
      </c>
    </row>
    <row r="435" spans="2:18" s="1" customFormat="1" ht="14.5" hidden="1">
      <c r="B435" s="57" t="str">
        <f>+'Categorias-9 feb-Depurado'!B434</f>
        <v>CHUBB SEGUROS COLOMBIA S A</v>
      </c>
      <c r="C435" s="30" t="s">
        <v>4900</v>
      </c>
      <c r="D435" s="31">
        <v>5</v>
      </c>
      <c r="E435" s="30" t="str">
        <f>+'Categorias-9 feb-Depurado'!E434</f>
        <v>860026518-6</v>
      </c>
      <c r="F435" s="30" t="str">
        <f>+'Categorias-9 feb-Depurado'!F434</f>
        <v>CR 7 71 21 TO B P 7</v>
      </c>
      <c r="G435" s="30" t="str">
        <f>+'Categorias-9 feb-Depurado'!G434</f>
        <v>BOGOTA</v>
      </c>
      <c r="H435" s="30" t="str">
        <f>+'Categorias-9 feb-Depurado'!H434</f>
        <v>NC24419</v>
      </c>
      <c r="I435" s="107">
        <f>+'Categorias-9 feb-Depurado'!R434</f>
        <v>-103317541</v>
      </c>
      <c r="J435" s="108">
        <f t="shared" si="28"/>
        <v>0</v>
      </c>
      <c r="K435" s="107">
        <f t="shared" si="29"/>
        <v>0</v>
      </c>
      <c r="L435" s="109">
        <f t="shared" si="30"/>
        <v>-103317541</v>
      </c>
      <c r="M435" s="110">
        <f t="shared" si="31"/>
        <v>-7.8764553149220649E-05</v>
      </c>
      <c r="N435" s="33" t="s">
        <v>4892</v>
      </c>
      <c r="O435" s="33">
        <f>+'Categorias-9 feb-Depurado'!Y434</f>
        <v>-21660.542994014486</v>
      </c>
      <c r="P435" s="111">
        <f>+'Categorias-9 feb-Depurado'!AC434</f>
        <v>44952</v>
      </c>
      <c r="Q435" s="111">
        <f>+'Categorias-9 feb-Depurado'!AE434</f>
        <v>45012</v>
      </c>
      <c r="R435" s="112" t="str">
        <f>+'Categorias-9 feb-Depurado'!AB434</f>
        <v>Seguros</v>
      </c>
    </row>
    <row r="436" spans="2:18" s="1" customFormat="1" ht="14.5" hidden="1">
      <c r="B436" s="57" t="str">
        <f>+'Categorias-9 feb-Depurado'!B435</f>
        <v>CHUBB SEGUROS COLOMBIA S A</v>
      </c>
      <c r="C436" s="30" t="s">
        <v>4900</v>
      </c>
      <c r="D436" s="31">
        <v>5</v>
      </c>
      <c r="E436" s="30" t="str">
        <f>+'Categorias-9 feb-Depurado'!E435</f>
        <v>860026518-6</v>
      </c>
      <c r="F436" s="30" t="str">
        <f>+'Categorias-9 feb-Depurado'!F435</f>
        <v>CR 7 71 21 TO B P 7</v>
      </c>
      <c r="G436" s="30" t="str">
        <f>+'Categorias-9 feb-Depurado'!G435</f>
        <v>BOGOTA</v>
      </c>
      <c r="H436" s="30" t="str">
        <f>+'Categorias-9 feb-Depurado'!H435</f>
        <v>POL133353</v>
      </c>
      <c r="I436" s="107">
        <f>+'Categorias-9 feb-Depurado'!R435</f>
        <v>24952879</v>
      </c>
      <c r="J436" s="108">
        <f t="shared" si="28"/>
        <v>0</v>
      </c>
      <c r="K436" s="107">
        <f t="shared" si="29"/>
        <v>0</v>
      </c>
      <c r="L436" s="109">
        <f t="shared" si="30"/>
        <v>24952879</v>
      </c>
      <c r="M436" s="110">
        <f t="shared" si="31"/>
        <v>1.9022930135566928E-05</v>
      </c>
      <c r="N436" s="33" t="s">
        <v>4892</v>
      </c>
      <c r="O436" s="33">
        <f>+'Categorias-9 feb-Depurado'!Y435</f>
        <v>5231.3760390787966</v>
      </c>
      <c r="P436" s="111">
        <f>+'Categorias-9 feb-Depurado'!AC435</f>
        <v>44952</v>
      </c>
      <c r="Q436" s="111">
        <f>+'Categorias-9 feb-Depurado'!AE435</f>
        <v>45012</v>
      </c>
      <c r="R436" s="112" t="str">
        <f>+'Categorias-9 feb-Depurado'!AB435</f>
        <v>Seguros</v>
      </c>
    </row>
    <row r="437" spans="2:18" s="1" customFormat="1" ht="14.5" hidden="1">
      <c r="B437" s="57" t="str">
        <f>+'Categorias-9 feb-Depurado'!B436</f>
        <v>CHUBB SEGUROS COLOMBIA S A</v>
      </c>
      <c r="C437" s="30" t="s">
        <v>4900</v>
      </c>
      <c r="D437" s="31">
        <v>5</v>
      </c>
      <c r="E437" s="30" t="str">
        <f>+'Categorias-9 feb-Depurado'!E436</f>
        <v>860026518-6</v>
      </c>
      <c r="F437" s="30" t="str">
        <f>+'Categorias-9 feb-Depurado'!F436</f>
        <v>CR 7 71 21 TO B P 7</v>
      </c>
      <c r="G437" s="30" t="str">
        <f>+'Categorias-9 feb-Depurado'!G436</f>
        <v>BOGOTA</v>
      </c>
      <c r="H437" s="30" t="str">
        <f>+'Categorias-9 feb-Depurado'!H436</f>
        <v>POL133366</v>
      </c>
      <c r="I437" s="107">
        <f>+'Categorias-9 feb-Depurado'!R436</f>
        <v>8774745</v>
      </c>
      <c r="J437" s="108">
        <f t="shared" si="28"/>
        <v>0</v>
      </c>
      <c r="K437" s="107">
        <f t="shared" si="29"/>
        <v>0</v>
      </c>
      <c r="L437" s="109">
        <f t="shared" si="30"/>
        <v>8774745</v>
      </c>
      <c r="M437" s="110">
        <f t="shared" si="31"/>
        <v>6.689463011158561E-06</v>
      </c>
      <c r="N437" s="33" t="s">
        <v>4892</v>
      </c>
      <c r="O437" s="33">
        <f>+'Categorias-9 feb-Depurado'!Y436</f>
        <v>1839.6270322966129</v>
      </c>
      <c r="P437" s="111">
        <f>+'Categorias-9 feb-Depurado'!AC436</f>
        <v>44952</v>
      </c>
      <c r="Q437" s="111">
        <f>+'Categorias-9 feb-Depurado'!AE436</f>
        <v>45012</v>
      </c>
      <c r="R437" s="112" t="str">
        <f>+'Categorias-9 feb-Depurado'!AB436</f>
        <v>Seguros</v>
      </c>
    </row>
    <row r="438" spans="2:18" s="1" customFormat="1" ht="14.5" hidden="1">
      <c r="B438" s="57" t="str">
        <f>+'Categorias-9 feb-Depurado'!B437</f>
        <v>CHUBB SEGUROS COLOMBIA S A</v>
      </c>
      <c r="C438" s="30" t="s">
        <v>4900</v>
      </c>
      <c r="D438" s="31">
        <v>5</v>
      </c>
      <c r="E438" s="30" t="str">
        <f>+'Categorias-9 feb-Depurado'!E437</f>
        <v>860026518-6</v>
      </c>
      <c r="F438" s="30" t="str">
        <f>+'Categorias-9 feb-Depurado'!F437</f>
        <v>CR 7 71 21 TO B P 7</v>
      </c>
      <c r="G438" s="30" t="str">
        <f>+'Categorias-9 feb-Depurado'!G437</f>
        <v>BOGOTA</v>
      </c>
      <c r="H438" s="30" t="str">
        <f>+'Categorias-9 feb-Depurado'!H437</f>
        <v>POL133358</v>
      </c>
      <c r="I438" s="107">
        <f>+'Categorias-9 feb-Depurado'!R437</f>
        <v>73797085</v>
      </c>
      <c r="J438" s="108">
        <f t="shared" si="28"/>
        <v>0</v>
      </c>
      <c r="K438" s="107">
        <f t="shared" si="29"/>
        <v>0</v>
      </c>
      <c r="L438" s="109">
        <f t="shared" si="30"/>
        <v>73797085</v>
      </c>
      <c r="M438" s="110">
        <f t="shared" si="31"/>
        <v>5.6259511864883173E-05</v>
      </c>
      <c r="N438" s="33" t="s">
        <v>4892</v>
      </c>
      <c r="O438" s="33">
        <f>+'Categorias-9 feb-Depurado'!Y437</f>
        <v>15471.573529565918</v>
      </c>
      <c r="P438" s="111">
        <f>+'Categorias-9 feb-Depurado'!AC437</f>
        <v>44952</v>
      </c>
      <c r="Q438" s="111">
        <f>+'Categorias-9 feb-Depurado'!AE437</f>
        <v>45012</v>
      </c>
      <c r="R438" s="112" t="str">
        <f>+'Categorias-9 feb-Depurado'!AB437</f>
        <v>Seguros</v>
      </c>
    </row>
    <row r="439" spans="2:18" s="1" customFormat="1" ht="14.5" hidden="1">
      <c r="B439" s="57" t="str">
        <f>+'Categorias-9 feb-Depurado'!B438</f>
        <v>CHUBB SEGUROS COLOMBIA S A</v>
      </c>
      <c r="C439" s="30" t="s">
        <v>4900</v>
      </c>
      <c r="D439" s="31">
        <v>5</v>
      </c>
      <c r="E439" s="30" t="str">
        <f>+'Categorias-9 feb-Depurado'!E438</f>
        <v>860026518-6</v>
      </c>
      <c r="F439" s="30" t="str">
        <f>+'Categorias-9 feb-Depurado'!F438</f>
        <v>CR 7 71 21 TO B P 7</v>
      </c>
      <c r="G439" s="30" t="str">
        <f>+'Categorias-9 feb-Depurado'!G438</f>
        <v>BOGOTA</v>
      </c>
      <c r="H439" s="30" t="str">
        <f>+'Categorias-9 feb-Depurado'!H438</f>
        <v>POL133350</v>
      </c>
      <c r="I439" s="107">
        <f>+'Categorias-9 feb-Depurado'!R438</f>
        <v>47119511</v>
      </c>
      <c r="J439" s="108">
        <f t="shared" si="28"/>
        <v>0</v>
      </c>
      <c r="K439" s="107">
        <f t="shared" si="29"/>
        <v>0</v>
      </c>
      <c r="L439" s="109">
        <f t="shared" si="30"/>
        <v>47119511</v>
      </c>
      <c r="M439" s="110">
        <f t="shared" si="31"/>
        <v>3.5921753388660177E-05</v>
      </c>
      <c r="N439" s="33" t="s">
        <v>4892</v>
      </c>
      <c r="O439" s="33">
        <f>+'Categorias-9 feb-Depurado'!Y438</f>
        <v>9878.6148411375616</v>
      </c>
      <c r="P439" s="111">
        <f>+'Categorias-9 feb-Depurado'!AC438</f>
        <v>44952</v>
      </c>
      <c r="Q439" s="111">
        <f>+'Categorias-9 feb-Depurado'!AE438</f>
        <v>45012</v>
      </c>
      <c r="R439" s="112" t="str">
        <f>+'Categorias-9 feb-Depurado'!AB438</f>
        <v>Seguros</v>
      </c>
    </row>
    <row r="440" spans="2:18" s="1" customFormat="1" ht="14.5" hidden="1">
      <c r="B440" s="57" t="str">
        <f>+'Categorias-9 feb-Depurado'!B439</f>
        <v>CHUBB SEGUROS COLOMBIA S A</v>
      </c>
      <c r="C440" s="30" t="s">
        <v>4900</v>
      </c>
      <c r="D440" s="31">
        <v>5</v>
      </c>
      <c r="E440" s="30" t="str">
        <f>+'Categorias-9 feb-Depurado'!E439</f>
        <v>860026518-6</v>
      </c>
      <c r="F440" s="30" t="str">
        <f>+'Categorias-9 feb-Depurado'!F439</f>
        <v>CR 7 71 21 TO B P 7</v>
      </c>
      <c r="G440" s="30" t="str">
        <f>+'Categorias-9 feb-Depurado'!G439</f>
        <v>BOGOTA</v>
      </c>
      <c r="H440" s="30" t="str">
        <f>+'Categorias-9 feb-Depurado'!H439</f>
        <v>POL133377</v>
      </c>
      <c r="I440" s="107">
        <f>+'Categorias-9 feb-Depurado'!R439</f>
        <v>87729103</v>
      </c>
      <c r="J440" s="108">
        <f t="shared" si="28"/>
        <v>0</v>
      </c>
      <c r="K440" s="107">
        <f t="shared" si="29"/>
        <v>0</v>
      </c>
      <c r="L440" s="109">
        <f t="shared" si="30"/>
        <v>87729103</v>
      </c>
      <c r="M440" s="110">
        <f t="shared" si="31"/>
        <v>6.6880643200528276E-05</v>
      </c>
      <c r="N440" s="33" t="s">
        <v>4892</v>
      </c>
      <c r="O440" s="33">
        <f>+'Categorias-9 feb-Depurado'!Y439</f>
        <v>18392.423870771618</v>
      </c>
      <c r="P440" s="111">
        <f>+'Categorias-9 feb-Depurado'!AC439</f>
        <v>44952</v>
      </c>
      <c r="Q440" s="111">
        <f>+'Categorias-9 feb-Depurado'!AE439</f>
        <v>45012</v>
      </c>
      <c r="R440" s="112" t="str">
        <f>+'Categorias-9 feb-Depurado'!AB439</f>
        <v>Seguros</v>
      </c>
    </row>
    <row r="441" spans="2:18" s="1" customFormat="1" ht="14.5" hidden="1">
      <c r="B441" s="57" t="str">
        <f>+'Categorias-9 feb-Depurado'!B440</f>
        <v>CHUBB SEGUROS COLOMBIA S A</v>
      </c>
      <c r="C441" s="30" t="s">
        <v>4900</v>
      </c>
      <c r="D441" s="31">
        <v>5</v>
      </c>
      <c r="E441" s="30" t="str">
        <f>+'Categorias-9 feb-Depurado'!E440</f>
        <v>860026518-6</v>
      </c>
      <c r="F441" s="30" t="str">
        <f>+'Categorias-9 feb-Depurado'!F440</f>
        <v>CR 7 71 21 TO B P 7</v>
      </c>
      <c r="G441" s="30" t="str">
        <f>+'Categorias-9 feb-Depurado'!G440</f>
        <v>BOGOTA</v>
      </c>
      <c r="H441" s="30" t="str">
        <f>+'Categorias-9 feb-Depurado'!H440</f>
        <v>POL133375</v>
      </c>
      <c r="I441" s="107">
        <f>+'Categorias-9 feb-Depurado'!R440</f>
        <v>86116357</v>
      </c>
      <c r="J441" s="108">
        <f t="shared" si="28"/>
        <v>0</v>
      </c>
      <c r="K441" s="107">
        <f t="shared" si="29"/>
        <v>0</v>
      </c>
      <c r="L441" s="109">
        <f t="shared" si="30"/>
        <v>86116357</v>
      </c>
      <c r="M441" s="110">
        <f t="shared" si="31"/>
        <v>6.5651159641360026E-05</v>
      </c>
      <c r="N441" s="33" t="s">
        <v>4892</v>
      </c>
      <c r="O441" s="33">
        <f>+'Categorias-9 feb-Depurado'!Y440</f>
        <v>18054.311351510005</v>
      </c>
      <c r="P441" s="111">
        <f>+'Categorias-9 feb-Depurado'!AC440</f>
        <v>44952</v>
      </c>
      <c r="Q441" s="111">
        <f>+'Categorias-9 feb-Depurado'!AE440</f>
        <v>45012</v>
      </c>
      <c r="R441" s="112" t="str">
        <f>+'Categorias-9 feb-Depurado'!AB440</f>
        <v>Seguros</v>
      </c>
    </row>
    <row r="442" spans="2:18" s="1" customFormat="1" ht="14.5" hidden="1">
      <c r="B442" s="57" t="str">
        <f>+'Categorias-9 feb-Depurado'!B441</f>
        <v>CHUBB SEGUROS COLOMBIA S A</v>
      </c>
      <c r="C442" s="30" t="s">
        <v>4900</v>
      </c>
      <c r="D442" s="31">
        <v>5</v>
      </c>
      <c r="E442" s="30" t="str">
        <f>+'Categorias-9 feb-Depurado'!E441</f>
        <v>860026518-6</v>
      </c>
      <c r="F442" s="30" t="str">
        <f>+'Categorias-9 feb-Depurado'!F441</f>
        <v>CR 7 71 21 TO B P 7</v>
      </c>
      <c r="G442" s="30" t="str">
        <f>+'Categorias-9 feb-Depurado'!G441</f>
        <v>BOGOTA</v>
      </c>
      <c r="H442" s="30" t="str">
        <f>+'Categorias-9 feb-Depurado'!H441</f>
        <v>NC24387</v>
      </c>
      <c r="I442" s="107">
        <f>+'Categorias-9 feb-Depurado'!R441</f>
        <v>-10436400</v>
      </c>
      <c r="J442" s="108">
        <f t="shared" si="28"/>
        <v>0</v>
      </c>
      <c r="K442" s="107">
        <f t="shared" si="29"/>
        <v>0</v>
      </c>
      <c r="L442" s="109">
        <f t="shared" si="30"/>
        <v>-10436400</v>
      </c>
      <c r="M442" s="110">
        <f t="shared" si="31"/>
        <v>-7.9562325480290541E-06</v>
      </c>
      <c r="N442" s="33" t="s">
        <v>4892</v>
      </c>
      <c r="O442" s="33">
        <f>+'Categorias-9 feb-Depurado'!Y441</f>
        <v>-2187.993333123683</v>
      </c>
      <c r="P442" s="111">
        <f>+'Categorias-9 feb-Depurado'!AC441</f>
        <v>44952</v>
      </c>
      <c r="Q442" s="111">
        <f>+'Categorias-9 feb-Depurado'!AE441</f>
        <v>45012</v>
      </c>
      <c r="R442" s="112" t="str">
        <f>+'Categorias-9 feb-Depurado'!AB441</f>
        <v>Seguros</v>
      </c>
    </row>
    <row r="443" spans="2:18" s="1" customFormat="1" ht="14.5" hidden="1">
      <c r="B443" s="57" t="str">
        <f>+'Categorias-9 feb-Depurado'!B442</f>
        <v>CHUBB SEGUROS COLOMBIA S A</v>
      </c>
      <c r="C443" s="30" t="s">
        <v>4900</v>
      </c>
      <c r="D443" s="31">
        <v>5</v>
      </c>
      <c r="E443" s="30" t="str">
        <f>+'Categorias-9 feb-Depurado'!E442</f>
        <v>860026518-6</v>
      </c>
      <c r="F443" s="30" t="str">
        <f>+'Categorias-9 feb-Depurado'!F442</f>
        <v>CR 7 71 21 TO B P 7</v>
      </c>
      <c r="G443" s="30" t="str">
        <f>+'Categorias-9 feb-Depurado'!G442</f>
        <v>BOGOTA</v>
      </c>
      <c r="H443" s="30" t="str">
        <f>+'Categorias-9 feb-Depurado'!H442</f>
        <v>NC24376</v>
      </c>
      <c r="I443" s="107">
        <f>+'Categorias-9 feb-Depurado'!R442</f>
        <v>-186342141</v>
      </c>
      <c r="J443" s="108">
        <f t="shared" si="28"/>
        <v>0</v>
      </c>
      <c r="K443" s="107">
        <f t="shared" si="29"/>
        <v>0</v>
      </c>
      <c r="L443" s="109">
        <f t="shared" si="30"/>
        <v>-186342141</v>
      </c>
      <c r="M443" s="110">
        <f t="shared" si="31"/>
        <v>-0.00014205869910061125</v>
      </c>
      <c r="N443" s="33" t="s">
        <v>4892</v>
      </c>
      <c r="O443" s="33">
        <f>+'Categorias-9 feb-Depurado'!Y442</f>
        <v>-39066.666876316864</v>
      </c>
      <c r="P443" s="111">
        <f>+'Categorias-9 feb-Depurado'!AC442</f>
        <v>44952</v>
      </c>
      <c r="Q443" s="111">
        <f>+'Categorias-9 feb-Depurado'!AE442</f>
        <v>45012</v>
      </c>
      <c r="R443" s="112" t="str">
        <f>+'Categorias-9 feb-Depurado'!AB442</f>
        <v>Seguros</v>
      </c>
    </row>
    <row r="444" spans="2:18" s="1" customFormat="1" ht="14.5" hidden="1">
      <c r="B444" s="57" t="str">
        <f>+'Categorias-9 feb-Depurado'!B443</f>
        <v>CHUBB SEGUROS COLOMBIA S A</v>
      </c>
      <c r="C444" s="30" t="s">
        <v>4900</v>
      </c>
      <c r="D444" s="31">
        <v>5</v>
      </c>
      <c r="E444" s="30" t="str">
        <f>+'Categorias-9 feb-Depurado'!E443</f>
        <v>860026518-6</v>
      </c>
      <c r="F444" s="30" t="str">
        <f>+'Categorias-9 feb-Depurado'!F443</f>
        <v>CR 7 71 21 TO B P 7</v>
      </c>
      <c r="G444" s="30" t="str">
        <f>+'Categorias-9 feb-Depurado'!G443</f>
        <v>BOGOTA</v>
      </c>
      <c r="H444" s="30" t="str">
        <f>+'Categorias-9 feb-Depurado'!H443</f>
        <v>NC24380</v>
      </c>
      <c r="I444" s="107">
        <f>+'Categorias-9 feb-Depurado'!R443</f>
        <v>-9878136</v>
      </c>
      <c r="J444" s="108">
        <f t="shared" si="28"/>
        <v>0</v>
      </c>
      <c r="K444" s="107">
        <f t="shared" si="29"/>
        <v>0</v>
      </c>
      <c r="L444" s="109">
        <f t="shared" si="30"/>
        <v>-9878136</v>
      </c>
      <c r="M444" s="110">
        <f t="shared" si="31"/>
        <v>-7.5306376870431889E-06</v>
      </c>
      <c r="N444" s="33" t="s">
        <v>4892</v>
      </c>
      <c r="O444" s="33">
        <f>+'Categorias-9 feb-Depurado'!Y443</f>
        <v>-2070.9531746281327</v>
      </c>
      <c r="P444" s="111">
        <f>+'Categorias-9 feb-Depurado'!AC443</f>
        <v>44952</v>
      </c>
      <c r="Q444" s="111">
        <f>+'Categorias-9 feb-Depurado'!AE443</f>
        <v>45012</v>
      </c>
      <c r="R444" s="112" t="str">
        <f>+'Categorias-9 feb-Depurado'!AB443</f>
        <v>Seguros</v>
      </c>
    </row>
    <row r="445" spans="2:18" s="1" customFormat="1" ht="14.5" hidden="1">
      <c r="B445" s="57" t="str">
        <f>+'Categorias-9 feb-Depurado'!B444</f>
        <v>CHUBB SEGUROS COLOMBIA S A</v>
      </c>
      <c r="C445" s="30" t="s">
        <v>4900</v>
      </c>
      <c r="D445" s="31">
        <v>5</v>
      </c>
      <c r="E445" s="30" t="str">
        <f>+'Categorias-9 feb-Depurado'!E444</f>
        <v>860026518-6</v>
      </c>
      <c r="F445" s="30" t="str">
        <f>+'Categorias-9 feb-Depurado'!F444</f>
        <v>CR 7 71 21 TO B P 7</v>
      </c>
      <c r="G445" s="30" t="str">
        <f>+'Categorias-9 feb-Depurado'!G444</f>
        <v>BOGOTA</v>
      </c>
      <c r="H445" s="30" t="str">
        <f>+'Categorias-9 feb-Depurado'!H444</f>
        <v>POL133365</v>
      </c>
      <c r="I445" s="107">
        <f>+'Categorias-9 feb-Depurado'!R444</f>
        <v>9878136</v>
      </c>
      <c r="J445" s="108">
        <f t="shared" si="28"/>
        <v>0</v>
      </c>
      <c r="K445" s="107">
        <f t="shared" si="29"/>
        <v>0</v>
      </c>
      <c r="L445" s="109">
        <f t="shared" si="30"/>
        <v>9878136</v>
      </c>
      <c r="M445" s="110">
        <f t="shared" si="31"/>
        <v>7.5306376870431889E-06</v>
      </c>
      <c r="N445" s="33" t="s">
        <v>4892</v>
      </c>
      <c r="O445" s="33">
        <f>+'Categorias-9 feb-Depurado'!Y444</f>
        <v>2070.9531746281327</v>
      </c>
      <c r="P445" s="111">
        <f>+'Categorias-9 feb-Depurado'!AC444</f>
        <v>44952</v>
      </c>
      <c r="Q445" s="111">
        <f>+'Categorias-9 feb-Depurado'!AE444</f>
        <v>45012</v>
      </c>
      <c r="R445" s="112" t="str">
        <f>+'Categorias-9 feb-Depurado'!AB444</f>
        <v>Seguros</v>
      </c>
    </row>
    <row r="446" spans="2:18" s="1" customFormat="1" ht="14.5" hidden="1">
      <c r="B446" s="57" t="str">
        <f>+'Categorias-9 feb-Depurado'!B445</f>
        <v>CHUBB SEGUROS COLOMBIA S A</v>
      </c>
      <c r="C446" s="30" t="s">
        <v>4900</v>
      </c>
      <c r="D446" s="31">
        <v>5</v>
      </c>
      <c r="E446" s="30" t="str">
        <f>+'Categorias-9 feb-Depurado'!E445</f>
        <v>860026518-6</v>
      </c>
      <c r="F446" s="30" t="str">
        <f>+'Categorias-9 feb-Depurado'!F445</f>
        <v>CR 7 71 21 TO B P 7</v>
      </c>
      <c r="G446" s="30" t="str">
        <f>+'Categorias-9 feb-Depurado'!G445</f>
        <v>BOGOTA</v>
      </c>
      <c r="H446" s="30" t="str">
        <f>+'Categorias-9 feb-Depurado'!H445</f>
        <v>POL133368</v>
      </c>
      <c r="I446" s="107">
        <f>+'Categorias-9 feb-Depurado'!R445</f>
        <v>4221597</v>
      </c>
      <c r="J446" s="108">
        <f t="shared" si="28"/>
        <v>0</v>
      </c>
      <c r="K446" s="107">
        <f t="shared" si="29"/>
        <v>0</v>
      </c>
      <c r="L446" s="109">
        <f t="shared" si="30"/>
        <v>4221597</v>
      </c>
      <c r="M446" s="110">
        <f t="shared" si="31"/>
        <v>3.2183518699994072E-06</v>
      </c>
      <c r="N446" s="33" t="s">
        <v>4892</v>
      </c>
      <c r="O446" s="33">
        <f>+'Categorias-9 feb-Depurado'!Y445</f>
        <v>885.05864964307045</v>
      </c>
      <c r="P446" s="111">
        <f>+'Categorias-9 feb-Depurado'!AC445</f>
        <v>44952</v>
      </c>
      <c r="Q446" s="111">
        <f>+'Categorias-9 feb-Depurado'!AE445</f>
        <v>45012</v>
      </c>
      <c r="R446" s="112" t="str">
        <f>+'Categorias-9 feb-Depurado'!AB445</f>
        <v>Seguros</v>
      </c>
    </row>
    <row r="447" spans="2:18" s="1" customFormat="1" ht="14.5" hidden="1">
      <c r="B447" s="57" t="str">
        <f>+'Categorias-9 feb-Depurado'!B446</f>
        <v>CHUBB SEGUROS COLOMBIA S A</v>
      </c>
      <c r="C447" s="30" t="s">
        <v>4900</v>
      </c>
      <c r="D447" s="31">
        <v>5</v>
      </c>
      <c r="E447" s="30" t="str">
        <f>+'Categorias-9 feb-Depurado'!E446</f>
        <v>860026518-6</v>
      </c>
      <c r="F447" s="30" t="str">
        <f>+'Categorias-9 feb-Depurado'!F446</f>
        <v>CR 7 71 21 TO B P 7</v>
      </c>
      <c r="G447" s="30" t="str">
        <f>+'Categorias-9 feb-Depurado'!G446</f>
        <v>BOGOTA</v>
      </c>
      <c r="H447" s="30" t="str">
        <f>+'Categorias-9 feb-Depurado'!H446</f>
        <v>POL133341</v>
      </c>
      <c r="I447" s="107">
        <f>+'Categorias-9 feb-Depurado'!R446</f>
        <v>52828650</v>
      </c>
      <c r="J447" s="108">
        <f t="shared" si="28"/>
        <v>0</v>
      </c>
      <c r="K447" s="107">
        <f t="shared" si="29"/>
        <v>0</v>
      </c>
      <c r="L447" s="109">
        <f t="shared" si="30"/>
        <v>52828650</v>
      </c>
      <c r="M447" s="110">
        <f t="shared" si="31"/>
        <v>4.0274139032466666E-05</v>
      </c>
      <c r="N447" s="33" t="s">
        <v>4892</v>
      </c>
      <c r="O447" s="33">
        <f>+'Categorias-9 feb-Depurado'!Y446</f>
        <v>11075.536966571275</v>
      </c>
      <c r="P447" s="111">
        <f>+'Categorias-9 feb-Depurado'!AC446</f>
        <v>44952</v>
      </c>
      <c r="Q447" s="111">
        <f>+'Categorias-9 feb-Depurado'!AE446</f>
        <v>45012</v>
      </c>
      <c r="R447" s="112" t="str">
        <f>+'Categorias-9 feb-Depurado'!AB446</f>
        <v>Seguros</v>
      </c>
    </row>
    <row r="448" spans="2:18" s="1" customFormat="1" ht="14.5" hidden="1">
      <c r="B448" s="57" t="str">
        <f>+'Categorias-9 feb-Depurado'!B447</f>
        <v>CHUBB SEGUROS COLOMBIA S A</v>
      </c>
      <c r="C448" s="30" t="s">
        <v>4900</v>
      </c>
      <c r="D448" s="31">
        <v>5</v>
      </c>
      <c r="E448" s="30" t="str">
        <f>+'Categorias-9 feb-Depurado'!E447</f>
        <v>860026518-6</v>
      </c>
      <c r="F448" s="30" t="str">
        <f>+'Categorias-9 feb-Depurado'!F447</f>
        <v>CR 7 71 21 TO B P 7</v>
      </c>
      <c r="G448" s="30" t="str">
        <f>+'Categorias-9 feb-Depurado'!G447</f>
        <v>BOGOTA</v>
      </c>
      <c r="H448" s="30" t="str">
        <f>+'Categorias-9 feb-Depurado'!H447</f>
        <v>POL133383</v>
      </c>
      <c r="I448" s="107">
        <f>+'Categorias-9 feb-Depurado'!R447</f>
        <v>43348594</v>
      </c>
      <c r="J448" s="108">
        <f t="shared" si="28"/>
        <v>0</v>
      </c>
      <c r="K448" s="107">
        <f t="shared" si="29"/>
        <v>0</v>
      </c>
      <c r="L448" s="109">
        <f t="shared" si="30"/>
        <v>43348594</v>
      </c>
      <c r="M448" s="110">
        <f t="shared" si="31"/>
        <v>3.3046979273896838E-05</v>
      </c>
      <c r="N448" s="33" t="s">
        <v>4892</v>
      </c>
      <c r="O448" s="33">
        <f>+'Categorias-9 feb-Depurado'!Y447</f>
        <v>9088.0413430191711</v>
      </c>
      <c r="P448" s="111">
        <f>+'Categorias-9 feb-Depurado'!AC447</f>
        <v>44952</v>
      </c>
      <c r="Q448" s="111">
        <f>+'Categorias-9 feb-Depurado'!AE447</f>
        <v>45012</v>
      </c>
      <c r="R448" s="112" t="str">
        <f>+'Categorias-9 feb-Depurado'!AB447</f>
        <v>Seguros</v>
      </c>
    </row>
    <row r="449" spans="2:18" s="1" customFormat="1" ht="14.5" hidden="1">
      <c r="B449" s="57" t="str">
        <f>+'Categorias-9 feb-Depurado'!B448</f>
        <v>CHUBB SEGUROS COLOMBIA S A</v>
      </c>
      <c r="C449" s="30" t="s">
        <v>4900</v>
      </c>
      <c r="D449" s="31">
        <v>5</v>
      </c>
      <c r="E449" s="30" t="str">
        <f>+'Categorias-9 feb-Depurado'!E448</f>
        <v>860026518-6</v>
      </c>
      <c r="F449" s="30" t="str">
        <f>+'Categorias-9 feb-Depurado'!F448</f>
        <v>CR 7 71 21 TO B P 7</v>
      </c>
      <c r="G449" s="30" t="str">
        <f>+'Categorias-9 feb-Depurado'!G448</f>
        <v>BOGOTA</v>
      </c>
      <c r="H449" s="30" t="str">
        <f>+'Categorias-9 feb-Depurado'!H448</f>
        <v>POL133357</v>
      </c>
      <c r="I449" s="107">
        <f>+'Categorias-9 feb-Depurado'!R448</f>
        <v>186342141</v>
      </c>
      <c r="J449" s="108">
        <f t="shared" si="28"/>
        <v>0</v>
      </c>
      <c r="K449" s="107">
        <f t="shared" si="29"/>
        <v>0</v>
      </c>
      <c r="L449" s="109">
        <f t="shared" si="30"/>
        <v>186342141</v>
      </c>
      <c r="M449" s="110">
        <f t="shared" si="31"/>
        <v>0.00014205869910061125</v>
      </c>
      <c r="N449" s="33" t="s">
        <v>4892</v>
      </c>
      <c r="O449" s="33">
        <f>+'Categorias-9 feb-Depurado'!Y448</f>
        <v>39066.666876316864</v>
      </c>
      <c r="P449" s="111">
        <f>+'Categorias-9 feb-Depurado'!AC448</f>
        <v>44952</v>
      </c>
      <c r="Q449" s="111">
        <f>+'Categorias-9 feb-Depurado'!AE448</f>
        <v>45012</v>
      </c>
      <c r="R449" s="112" t="str">
        <f>+'Categorias-9 feb-Depurado'!AB448</f>
        <v>Seguros</v>
      </c>
    </row>
    <row r="450" spans="2:18" s="1" customFormat="1" ht="14.5" hidden="1">
      <c r="B450" s="57" t="str">
        <f>+'Categorias-9 feb-Depurado'!B449</f>
        <v>CHUBB SEGUROS COLOMBIA S A</v>
      </c>
      <c r="C450" s="30" t="s">
        <v>4900</v>
      </c>
      <c r="D450" s="31">
        <v>5</v>
      </c>
      <c r="E450" s="30" t="str">
        <f>+'Categorias-9 feb-Depurado'!E449</f>
        <v>860026518-6</v>
      </c>
      <c r="F450" s="30" t="str">
        <f>+'Categorias-9 feb-Depurado'!F449</f>
        <v>CR 7 71 21 TO B P 7</v>
      </c>
      <c r="G450" s="30" t="str">
        <f>+'Categorias-9 feb-Depurado'!G449</f>
        <v>BOGOTA</v>
      </c>
      <c r="H450" s="30" t="str">
        <f>+'Categorias-9 feb-Depurado'!H449</f>
        <v>POL133362</v>
      </c>
      <c r="I450" s="107">
        <f>+'Categorias-9 feb-Depurado'!R449</f>
        <v>19652091</v>
      </c>
      <c r="J450" s="108">
        <f t="shared" si="28"/>
        <v>0</v>
      </c>
      <c r="K450" s="107">
        <f t="shared" si="29"/>
        <v>0</v>
      </c>
      <c r="L450" s="109">
        <f t="shared" si="30"/>
        <v>19652091</v>
      </c>
      <c r="M450" s="110">
        <f t="shared" si="31"/>
        <v>1.4981852559410223E-05</v>
      </c>
      <c r="N450" s="33" t="s">
        <v>4892</v>
      </c>
      <c r="O450" s="33">
        <f>+'Categorias-9 feb-Depurado'!Y449</f>
        <v>4120.0647819113801</v>
      </c>
      <c r="P450" s="111">
        <f>+'Categorias-9 feb-Depurado'!AC449</f>
        <v>44952</v>
      </c>
      <c r="Q450" s="111">
        <f>+'Categorias-9 feb-Depurado'!AE449</f>
        <v>45012</v>
      </c>
      <c r="R450" s="112" t="str">
        <f>+'Categorias-9 feb-Depurado'!AB449</f>
        <v>Seguros</v>
      </c>
    </row>
    <row r="451" spans="2:18" s="1" customFormat="1" ht="14.5" hidden="1">
      <c r="B451" s="57" t="str">
        <f>+'Categorias-9 feb-Depurado'!B450</f>
        <v>CHUBB SEGUROS COLOMBIA S A</v>
      </c>
      <c r="C451" s="30" t="s">
        <v>4900</v>
      </c>
      <c r="D451" s="31">
        <v>5</v>
      </c>
      <c r="E451" s="30" t="str">
        <f>+'Categorias-9 feb-Depurado'!E450</f>
        <v>860026518-6</v>
      </c>
      <c r="F451" s="30" t="str">
        <f>+'Categorias-9 feb-Depurado'!F450</f>
        <v>CR 7 71 21 TO B P 7</v>
      </c>
      <c r="G451" s="30" t="str">
        <f>+'Categorias-9 feb-Depurado'!G450</f>
        <v>BOGOTA</v>
      </c>
      <c r="H451" s="30" t="str">
        <f>+'Categorias-9 feb-Depurado'!H450</f>
        <v>POL133655</v>
      </c>
      <c r="I451" s="107">
        <f>+'Categorias-9 feb-Depurado'!R450</f>
        <v>76549</v>
      </c>
      <c r="J451" s="108">
        <f t="shared" si="28"/>
        <v>0</v>
      </c>
      <c r="K451" s="107">
        <f t="shared" si="29"/>
        <v>0</v>
      </c>
      <c r="L451" s="109">
        <f t="shared" si="30"/>
        <v>76549</v>
      </c>
      <c r="M451" s="110">
        <f t="shared" si="31"/>
        <v>5.8357445605675916E-08</v>
      </c>
      <c r="N451" s="33" t="s">
        <v>4892</v>
      </c>
      <c r="O451" s="33">
        <f>+'Categorias-9 feb-Depurado'!Y450</f>
        <v>16.048513055966119</v>
      </c>
      <c r="P451" s="111">
        <f>+'Categorias-9 feb-Depurado'!AC450</f>
        <v>44953</v>
      </c>
      <c r="Q451" s="111">
        <f>+'Categorias-9 feb-Depurado'!AE450</f>
        <v>45013</v>
      </c>
      <c r="R451" s="112" t="str">
        <f>+'Categorias-9 feb-Depurado'!AB450</f>
        <v>Seguros</v>
      </c>
    </row>
    <row r="452" spans="2:18" s="1" customFormat="1" ht="14.5" hidden="1">
      <c r="B452" s="57" t="str">
        <f>+'Categorias-9 feb-Depurado'!B451</f>
        <v>CHUBB SEGUROS COLOMBIA S A</v>
      </c>
      <c r="C452" s="30" t="s">
        <v>4900</v>
      </c>
      <c r="D452" s="31">
        <v>5</v>
      </c>
      <c r="E452" s="30" t="str">
        <f>+'Categorias-9 feb-Depurado'!E451</f>
        <v>860026518-6</v>
      </c>
      <c r="F452" s="30" t="str">
        <f>+'Categorias-9 feb-Depurado'!F451</f>
        <v>CR 7 71 21 TO B P 7</v>
      </c>
      <c r="G452" s="30" t="str">
        <f>+'Categorias-9 feb-Depurado'!G451</f>
        <v>BOGOTA</v>
      </c>
      <c r="H452" s="30" t="str">
        <f>+'Categorias-9 feb-Depurado'!H451</f>
        <v>NC24492</v>
      </c>
      <c r="I452" s="107">
        <f>+'Categorias-9 feb-Depurado'!R451</f>
        <v>-76549</v>
      </c>
      <c r="J452" s="108">
        <f t="shared" si="28"/>
        <v>0</v>
      </c>
      <c r="K452" s="107">
        <f t="shared" si="29"/>
        <v>0</v>
      </c>
      <c r="L452" s="109">
        <f t="shared" si="30"/>
        <v>-76549</v>
      </c>
      <c r="M452" s="110">
        <f t="shared" si="31"/>
        <v>-5.8357445605675916E-08</v>
      </c>
      <c r="N452" s="33" t="s">
        <v>4892</v>
      </c>
      <c r="O452" s="33">
        <f>+'Categorias-9 feb-Depurado'!Y451</f>
        <v>-16.048513055966119</v>
      </c>
      <c r="P452" s="111">
        <f>+'Categorias-9 feb-Depurado'!AC451</f>
        <v>44953</v>
      </c>
      <c r="Q452" s="111">
        <f>+'Categorias-9 feb-Depurado'!AE451</f>
        <v>45013</v>
      </c>
      <c r="R452" s="112" t="str">
        <f>+'Categorias-9 feb-Depurado'!AB451</f>
        <v>Seguros</v>
      </c>
    </row>
    <row r="453" spans="2:18" s="1" customFormat="1" ht="14.5" hidden="1">
      <c r="B453" s="57" t="str">
        <f>+'Categorias-9 feb-Depurado'!B452</f>
        <v>CHUBB SEGUROS COLOMBIA S A</v>
      </c>
      <c r="C453" s="30" t="s">
        <v>4900</v>
      </c>
      <c r="D453" s="31">
        <v>5</v>
      </c>
      <c r="E453" s="30" t="str">
        <f>+'Categorias-9 feb-Depurado'!E452</f>
        <v>860026518-6</v>
      </c>
      <c r="F453" s="30" t="str">
        <f>+'Categorias-9 feb-Depurado'!F452</f>
        <v>CR 7 71 21 TO B P 7</v>
      </c>
      <c r="G453" s="30" t="str">
        <f>+'Categorias-9 feb-Depurado'!G452</f>
        <v>BOGOTA</v>
      </c>
      <c r="H453" s="30" t="str">
        <f>+'Categorias-9 feb-Depurado'!H452</f>
        <v>POL133652</v>
      </c>
      <c r="I453" s="107">
        <f>+'Categorias-9 feb-Depurado'!R452</f>
        <v>340890</v>
      </c>
      <c r="J453" s="108">
        <f t="shared" si="28"/>
        <v>0</v>
      </c>
      <c r="K453" s="107">
        <f t="shared" si="29"/>
        <v>0</v>
      </c>
      <c r="L453" s="109">
        <f t="shared" si="30"/>
        <v>340890</v>
      </c>
      <c r="M453" s="110">
        <f t="shared" si="31"/>
        <v>2.5987889629542989E-07</v>
      </c>
      <c r="N453" s="33" t="s">
        <v>4892</v>
      </c>
      <c r="O453" s="33">
        <f>+'Categorias-9 feb-Depurado'!Y452</f>
        <v>71.467656215604265</v>
      </c>
      <c r="P453" s="111">
        <f>+'Categorias-9 feb-Depurado'!AC452</f>
        <v>44953</v>
      </c>
      <c r="Q453" s="111">
        <f>+'Categorias-9 feb-Depurado'!AE452</f>
        <v>45013</v>
      </c>
      <c r="R453" s="112" t="str">
        <f>+'Categorias-9 feb-Depurado'!AB452</f>
        <v>Seguros</v>
      </c>
    </row>
    <row r="454" spans="2:18" s="1" customFormat="1" ht="14.5" hidden="1">
      <c r="B454" s="57" t="str">
        <f>+'Categorias-9 feb-Depurado'!B453</f>
        <v>CHUBB SEGUROS COLOMBIA S A</v>
      </c>
      <c r="C454" s="30" t="s">
        <v>4900</v>
      </c>
      <c r="D454" s="31">
        <v>5</v>
      </c>
      <c r="E454" s="30" t="str">
        <f>+'Categorias-9 feb-Depurado'!E453</f>
        <v>860026518-6</v>
      </c>
      <c r="F454" s="30" t="str">
        <f>+'Categorias-9 feb-Depurado'!F453</f>
        <v>CR 7 71 21 TO B P 7</v>
      </c>
      <c r="G454" s="30" t="str">
        <f>+'Categorias-9 feb-Depurado'!G453</f>
        <v>BOGOTA</v>
      </c>
      <c r="H454" s="30" t="str">
        <f>+'Categorias-9 feb-Depurado'!H453</f>
        <v>NC24488</v>
      </c>
      <c r="I454" s="107">
        <f>+'Categorias-9 feb-Depurado'!R453</f>
        <v>-340890</v>
      </c>
      <c r="J454" s="108">
        <f t="shared" si="28"/>
        <v>0</v>
      </c>
      <c r="K454" s="107">
        <f t="shared" si="29"/>
        <v>0</v>
      </c>
      <c r="L454" s="109">
        <f t="shared" si="30"/>
        <v>-340890</v>
      </c>
      <c r="M454" s="110">
        <f t="shared" si="31"/>
        <v>-2.5987889629542989E-07</v>
      </c>
      <c r="N454" s="33" t="s">
        <v>4892</v>
      </c>
      <c r="O454" s="33">
        <f>+'Categorias-9 feb-Depurado'!Y453</f>
        <v>-71.467656215604265</v>
      </c>
      <c r="P454" s="111">
        <f>+'Categorias-9 feb-Depurado'!AC453</f>
        <v>44953</v>
      </c>
      <c r="Q454" s="111">
        <f>+'Categorias-9 feb-Depurado'!AE453</f>
        <v>45013</v>
      </c>
      <c r="R454" s="112" t="str">
        <f>+'Categorias-9 feb-Depurado'!AB453</f>
        <v>Seguros</v>
      </c>
    </row>
    <row r="455" spans="2:18" s="1" customFormat="1" ht="14.5" hidden="1">
      <c r="B455" s="57" t="str">
        <f>+'Categorias-9 feb-Depurado'!B454</f>
        <v>CHUBB SEGUROS COLOMBIA S A</v>
      </c>
      <c r="C455" s="30" t="s">
        <v>4900</v>
      </c>
      <c r="D455" s="31">
        <v>5</v>
      </c>
      <c r="E455" s="30" t="str">
        <f>+'Categorias-9 feb-Depurado'!E454</f>
        <v>860026518-6</v>
      </c>
      <c r="F455" s="30" t="str">
        <f>+'Categorias-9 feb-Depurado'!F454</f>
        <v>CR 7 71 21 TO B P 7</v>
      </c>
      <c r="G455" s="30" t="str">
        <f>+'Categorias-9 feb-Depurado'!G454</f>
        <v>BOGOTA</v>
      </c>
      <c r="H455" s="30" t="str">
        <f>+'Categorias-9 feb-Depurado'!H454</f>
        <v>POL133899</v>
      </c>
      <c r="I455" s="107">
        <f>+'Categorias-9 feb-Depurado'!R454</f>
        <v>8421400</v>
      </c>
      <c r="J455" s="108">
        <f t="shared" si="28"/>
        <v>0</v>
      </c>
      <c r="K455" s="107">
        <f t="shared" si="29"/>
        <v>0</v>
      </c>
      <c r="L455" s="109">
        <f t="shared" si="30"/>
        <v>8421400</v>
      </c>
      <c r="M455" s="110">
        <f t="shared" si="31"/>
        <v>6.4200889942865244E-06</v>
      </c>
      <c r="N455" s="33" t="s">
        <v>4892</v>
      </c>
      <c r="O455" s="33">
        <f>+'Categorias-9 feb-Depurado'!Y454</f>
        <v>1765.5481828569032</v>
      </c>
      <c r="P455" s="111">
        <f>+'Categorias-9 feb-Depurado'!AC454</f>
        <v>44958</v>
      </c>
      <c r="Q455" s="111">
        <f>+'Categorias-9 feb-Depurado'!AE454</f>
        <v>45018</v>
      </c>
      <c r="R455" s="112" t="str">
        <f>+'Categorias-9 feb-Depurado'!AB454</f>
        <v>Seguros</v>
      </c>
    </row>
    <row r="456" spans="2:18" s="1" customFormat="1" ht="14.5" hidden="1">
      <c r="B456" s="57" t="str">
        <f>+'Categorias-9 feb-Depurado'!B455</f>
        <v>CHUBB SEGUROS COLOMBIA S A</v>
      </c>
      <c r="C456" s="30" t="s">
        <v>4900</v>
      </c>
      <c r="D456" s="31">
        <v>5</v>
      </c>
      <c r="E456" s="30" t="str">
        <f>+'Categorias-9 feb-Depurado'!E455</f>
        <v>860026518-6</v>
      </c>
      <c r="F456" s="30" t="str">
        <f>+'Categorias-9 feb-Depurado'!F455</f>
        <v>CR 7 71 21 TO B P 7</v>
      </c>
      <c r="G456" s="30" t="str">
        <f>+'Categorias-9 feb-Depurado'!G455</f>
        <v>BOGOTA</v>
      </c>
      <c r="H456" s="30" t="str">
        <f>+'Categorias-9 feb-Depurado'!H455</f>
        <v>POL133888</v>
      </c>
      <c r="I456" s="107">
        <f>+'Categorias-9 feb-Depurado'!R455</f>
        <v>64126545</v>
      </c>
      <c r="J456" s="108">
        <f t="shared" si="28"/>
        <v>0</v>
      </c>
      <c r="K456" s="107">
        <f t="shared" si="29"/>
        <v>0</v>
      </c>
      <c r="L456" s="109">
        <f t="shared" si="30"/>
        <v>64126545</v>
      </c>
      <c r="M456" s="110">
        <f t="shared" si="31"/>
        <v>4.888713584393563E-05</v>
      </c>
      <c r="N456" s="33" t="s">
        <v>4892</v>
      </c>
      <c r="O456" s="33">
        <f>+'Categorias-9 feb-Depurado'!Y455</f>
        <v>13444.142897575395</v>
      </c>
      <c r="P456" s="111">
        <f>+'Categorias-9 feb-Depurado'!AC455</f>
        <v>44958</v>
      </c>
      <c r="Q456" s="111">
        <f>+'Categorias-9 feb-Depurado'!AE455</f>
        <v>45018</v>
      </c>
      <c r="R456" s="112" t="str">
        <f>+'Categorias-9 feb-Depurado'!AB455</f>
        <v>Seguros</v>
      </c>
    </row>
    <row r="457" spans="2:18" s="1" customFormat="1" ht="14.5" hidden="1">
      <c r="B457" s="57" t="str">
        <f>+'Categorias-9 feb-Depurado'!B456</f>
        <v>CHUBB SEGUROS COLOMBIA S A</v>
      </c>
      <c r="C457" s="30" t="s">
        <v>4900</v>
      </c>
      <c r="D457" s="31">
        <v>5</v>
      </c>
      <c r="E457" s="30" t="str">
        <f>+'Categorias-9 feb-Depurado'!E456</f>
        <v>860026518-6</v>
      </c>
      <c r="F457" s="30" t="str">
        <f>+'Categorias-9 feb-Depurado'!F456</f>
        <v>CR 7 71 21 TO B P 7</v>
      </c>
      <c r="G457" s="30" t="str">
        <f>+'Categorias-9 feb-Depurado'!G456</f>
        <v>BOGOTA</v>
      </c>
      <c r="H457" s="30" t="str">
        <f>+'Categorias-9 feb-Depurado'!H456</f>
        <v>POL133893</v>
      </c>
      <c r="I457" s="107">
        <f>+'Categorias-9 feb-Depurado'!R456</f>
        <v>179875294</v>
      </c>
      <c r="J457" s="108">
        <f t="shared" si="28"/>
        <v>0</v>
      </c>
      <c r="K457" s="107">
        <f t="shared" si="29"/>
        <v>0</v>
      </c>
      <c r="L457" s="109">
        <f t="shared" si="30"/>
        <v>179875294</v>
      </c>
      <c r="M457" s="110">
        <f t="shared" si="31"/>
        <v>0.00013712867164051735</v>
      </c>
      <c r="N457" s="33" t="s">
        <v>4892</v>
      </c>
      <c r="O457" s="33">
        <f>+'Categorias-9 feb-Depurado'!Y456</f>
        <v>37710.891118169333</v>
      </c>
      <c r="P457" s="111">
        <f>+'Categorias-9 feb-Depurado'!AC456</f>
        <v>44958</v>
      </c>
      <c r="Q457" s="111">
        <f>+'Categorias-9 feb-Depurado'!AE456</f>
        <v>45018</v>
      </c>
      <c r="R457" s="112" t="str">
        <f>+'Categorias-9 feb-Depurado'!AB456</f>
        <v>Seguros</v>
      </c>
    </row>
    <row r="458" spans="2:18" s="1" customFormat="1" ht="14.5" hidden="1">
      <c r="B458" s="57" t="str">
        <f>+'Categorias-9 feb-Depurado'!B457</f>
        <v>CHUBB SEGUROS COLOMBIA S A</v>
      </c>
      <c r="C458" s="30" t="s">
        <v>4900</v>
      </c>
      <c r="D458" s="31">
        <v>5</v>
      </c>
      <c r="E458" s="30" t="str">
        <f>+'Categorias-9 feb-Depurado'!E457</f>
        <v>860026518-6</v>
      </c>
      <c r="F458" s="30" t="str">
        <f>+'Categorias-9 feb-Depurado'!F457</f>
        <v>CR 7 71 21 TO B P 7</v>
      </c>
      <c r="G458" s="30" t="str">
        <f>+'Categorias-9 feb-Depurado'!G457</f>
        <v>BOGOTA</v>
      </c>
      <c r="H458" s="30" t="str">
        <f>+'Categorias-9 feb-Depurado'!H457</f>
        <v>POL133894</v>
      </c>
      <c r="I458" s="107">
        <f>+'Categorias-9 feb-Depurado'!R457</f>
        <v>120025385</v>
      </c>
      <c r="J458" s="108">
        <f t="shared" si="28"/>
        <v>0</v>
      </c>
      <c r="K458" s="107">
        <f t="shared" si="29"/>
        <v>0</v>
      </c>
      <c r="L458" s="109">
        <f t="shared" si="30"/>
        <v>120025385</v>
      </c>
      <c r="M458" s="110">
        <f t="shared" si="31"/>
        <v>9.1501846875044867E-05</v>
      </c>
      <c r="N458" s="33" t="s">
        <v>4892</v>
      </c>
      <c r="O458" s="33">
        <f>+'Categorias-9 feb-Depurado'!Y457</f>
        <v>25163.345807520152</v>
      </c>
      <c r="P458" s="111">
        <f>+'Categorias-9 feb-Depurado'!AC457</f>
        <v>44958</v>
      </c>
      <c r="Q458" s="111">
        <f>+'Categorias-9 feb-Depurado'!AE457</f>
        <v>45018</v>
      </c>
      <c r="R458" s="112" t="str">
        <f>+'Categorias-9 feb-Depurado'!AB457</f>
        <v>Seguros</v>
      </c>
    </row>
    <row r="459" spans="2:18" s="1" customFormat="1" ht="14.5" hidden="1">
      <c r="B459" s="57" t="str">
        <f>+'Categorias-9 feb-Depurado'!B458</f>
        <v>CHUBB SEGUROS COLOMBIA S A</v>
      </c>
      <c r="C459" s="30" t="s">
        <v>4900</v>
      </c>
      <c r="D459" s="31">
        <v>5</v>
      </c>
      <c r="E459" s="30" t="str">
        <f>+'Categorias-9 feb-Depurado'!E458</f>
        <v>860026518-6</v>
      </c>
      <c r="F459" s="30" t="str">
        <f>+'Categorias-9 feb-Depurado'!F458</f>
        <v>CR 7 71 21 TO B P 7</v>
      </c>
      <c r="G459" s="30" t="str">
        <f>+'Categorias-9 feb-Depurado'!G458</f>
        <v>BOGOTA</v>
      </c>
      <c r="H459" s="30" t="str">
        <f>+'Categorias-9 feb-Depurado'!H458</f>
        <v>POL133941</v>
      </c>
      <c r="I459" s="107">
        <f>+'Categorias-9 feb-Depurado'!R458</f>
        <v>200917428</v>
      </c>
      <c r="J459" s="108">
        <f t="shared" si="28"/>
        <v>0</v>
      </c>
      <c r="K459" s="107">
        <f t="shared" si="29"/>
        <v>0</v>
      </c>
      <c r="L459" s="109">
        <f t="shared" si="30"/>
        <v>200917428</v>
      </c>
      <c r="M459" s="110">
        <f t="shared" si="31"/>
        <v>0.0001531702292092948</v>
      </c>
      <c r="N459" s="33" t="s">
        <v>4892</v>
      </c>
      <c r="O459" s="33">
        <f>+'Categorias-9 feb-Depurado'!Y458</f>
        <v>42122.378691153805</v>
      </c>
      <c r="P459" s="111">
        <f>+'Categorias-9 feb-Depurado'!AC458</f>
        <v>44958</v>
      </c>
      <c r="Q459" s="111">
        <f>+'Categorias-9 feb-Depurado'!AE458</f>
        <v>45018</v>
      </c>
      <c r="R459" s="112" t="str">
        <f>+'Categorias-9 feb-Depurado'!AB458</f>
        <v>Seguros</v>
      </c>
    </row>
    <row r="460" spans="2:18" s="1" customFormat="1" ht="14.5" hidden="1">
      <c r="B460" s="57" t="str">
        <f>+'Categorias-9 feb-Depurado'!B459</f>
        <v>CHUBB SEGUROS COLOMBIA S A</v>
      </c>
      <c r="C460" s="30" t="s">
        <v>4900</v>
      </c>
      <c r="D460" s="31">
        <v>5</v>
      </c>
      <c r="E460" s="30" t="str">
        <f>+'Categorias-9 feb-Depurado'!E459</f>
        <v>860026518-6</v>
      </c>
      <c r="F460" s="30" t="str">
        <f>+'Categorias-9 feb-Depurado'!F459</f>
        <v>CR 7 71 21 TO B P 7</v>
      </c>
      <c r="G460" s="30" t="str">
        <f>+'Categorias-9 feb-Depurado'!G459</f>
        <v>BOGOTA</v>
      </c>
      <c r="H460" s="30" t="str">
        <f>+'Categorias-9 feb-Depurado'!H459</f>
        <v>POL133891</v>
      </c>
      <c r="I460" s="107">
        <f>+'Categorias-9 feb-Depurado'!R459</f>
        <v>197547491</v>
      </c>
      <c r="J460" s="108">
        <f t="shared" si="28"/>
        <v>0</v>
      </c>
      <c r="K460" s="107">
        <f t="shared" si="29"/>
        <v>0</v>
      </c>
      <c r="L460" s="109">
        <f t="shared" si="30"/>
        <v>197547491</v>
      </c>
      <c r="M460" s="110">
        <f t="shared" si="31"/>
        <v>0.00015060114384995562</v>
      </c>
      <c r="N460" s="33" t="s">
        <v>4892</v>
      </c>
      <c r="O460" s="33">
        <f>+'Categorias-9 feb-Depurado'!Y459</f>
        <v>41415.870729687515</v>
      </c>
      <c r="P460" s="111">
        <f>+'Categorias-9 feb-Depurado'!AC459</f>
        <v>44958</v>
      </c>
      <c r="Q460" s="111">
        <f>+'Categorias-9 feb-Depurado'!AE459</f>
        <v>45018</v>
      </c>
      <c r="R460" s="112" t="str">
        <f>+'Categorias-9 feb-Depurado'!AB459</f>
        <v>Seguros</v>
      </c>
    </row>
    <row r="461" spans="2:18" s="1" customFormat="1" ht="14.5" hidden="1">
      <c r="B461" s="57" t="str">
        <f>+'Categorias-9 feb-Depurado'!B460</f>
        <v>CHUBB SEGUROS COLOMBIA S A</v>
      </c>
      <c r="C461" s="30" t="s">
        <v>4900</v>
      </c>
      <c r="D461" s="31">
        <v>5</v>
      </c>
      <c r="E461" s="30" t="str">
        <f>+'Categorias-9 feb-Depurado'!E460</f>
        <v>860026518-6</v>
      </c>
      <c r="F461" s="30" t="str">
        <f>+'Categorias-9 feb-Depurado'!F460</f>
        <v>CR 7 71 21 TO B P 7</v>
      </c>
      <c r="G461" s="30" t="str">
        <f>+'Categorias-9 feb-Depurado'!G460</f>
        <v>BOGOTA</v>
      </c>
      <c r="H461" s="30" t="str">
        <f>+'Categorias-9 feb-Depurado'!H460</f>
        <v>POL133892</v>
      </c>
      <c r="I461" s="107">
        <f>+'Categorias-9 feb-Depurado'!R460</f>
        <v>143509910</v>
      </c>
      <c r="J461" s="108">
        <f t="shared" si="28"/>
        <v>0</v>
      </c>
      <c r="K461" s="107">
        <f t="shared" si="29"/>
        <v>0</v>
      </c>
      <c r="L461" s="109">
        <f t="shared" si="30"/>
        <v>143509910</v>
      </c>
      <c r="M461" s="110">
        <f t="shared" si="31"/>
        <v>0.00010940537128767777</v>
      </c>
      <c r="N461" s="33" t="s">
        <v>4892</v>
      </c>
      <c r="O461" s="33">
        <f>+'Categorias-9 feb-Depurado'!Y460</f>
        <v>30086.881138819877</v>
      </c>
      <c r="P461" s="111">
        <f>+'Categorias-9 feb-Depurado'!AC460</f>
        <v>44958</v>
      </c>
      <c r="Q461" s="111">
        <f>+'Categorias-9 feb-Depurado'!AE460</f>
        <v>45018</v>
      </c>
      <c r="R461" s="112" t="str">
        <f>+'Categorias-9 feb-Depurado'!AB460</f>
        <v>Seguros</v>
      </c>
    </row>
    <row r="462" spans="2:18" s="1" customFormat="1" ht="14.5" hidden="1">
      <c r="B462" s="57" t="str">
        <f>+'Categorias-9 feb-Depurado'!B461</f>
        <v>CHUBB SEGUROS COLOMBIA S A</v>
      </c>
      <c r="C462" s="30" t="s">
        <v>4900</v>
      </c>
      <c r="D462" s="31">
        <v>5</v>
      </c>
      <c r="E462" s="30" t="str">
        <f>+'Categorias-9 feb-Depurado'!E461</f>
        <v>860026518-6</v>
      </c>
      <c r="F462" s="30" t="str">
        <f>+'Categorias-9 feb-Depurado'!F461</f>
        <v>CR 7 71 21 TO B P 7</v>
      </c>
      <c r="G462" s="30" t="str">
        <f>+'Categorias-9 feb-Depurado'!G461</f>
        <v>BOGOTA</v>
      </c>
      <c r="H462" s="30" t="str">
        <f>+'Categorias-9 feb-Depurado'!H461</f>
        <v>POL133900</v>
      </c>
      <c r="I462" s="107">
        <f>+'Categorias-9 feb-Depurado'!R461</f>
        <v>114186372</v>
      </c>
      <c r="J462" s="108">
        <f t="shared" si="28"/>
        <v>0</v>
      </c>
      <c r="K462" s="107">
        <f t="shared" si="29"/>
        <v>0</v>
      </c>
      <c r="L462" s="109">
        <f t="shared" si="30"/>
        <v>114186372</v>
      </c>
      <c r="M462" s="110">
        <f t="shared" si="31"/>
        <v>8.7050451252132302E-05</v>
      </c>
      <c r="N462" s="33" t="s">
        <v>4892</v>
      </c>
      <c r="O462" s="33">
        <f>+'Categorias-9 feb-Depurado'!Y461</f>
        <v>23939.195572187804</v>
      </c>
      <c r="P462" s="111">
        <f>+'Categorias-9 feb-Depurado'!AC461</f>
        <v>44958</v>
      </c>
      <c r="Q462" s="111">
        <f>+'Categorias-9 feb-Depurado'!AE461</f>
        <v>45018</v>
      </c>
      <c r="R462" s="112" t="str">
        <f>+'Categorias-9 feb-Depurado'!AB461</f>
        <v>Seguros</v>
      </c>
    </row>
    <row r="463" spans="2:18" s="1" customFormat="1" ht="14.5" hidden="1">
      <c r="B463" s="57" t="str">
        <f>+'Categorias-9 feb-Depurado'!B462</f>
        <v>CHUBB SEGUROS COLOMBIA S A</v>
      </c>
      <c r="C463" s="30" t="s">
        <v>4900</v>
      </c>
      <c r="D463" s="31">
        <v>5</v>
      </c>
      <c r="E463" s="30" t="str">
        <f>+'Categorias-9 feb-Depurado'!E462</f>
        <v>860026518-6</v>
      </c>
      <c r="F463" s="30" t="str">
        <f>+'Categorias-9 feb-Depurado'!F462</f>
        <v>CR 7 71 21 TO B P 7</v>
      </c>
      <c r="G463" s="30" t="str">
        <f>+'Categorias-9 feb-Depurado'!G462</f>
        <v>BOGOTA</v>
      </c>
      <c r="H463" s="30" t="str">
        <f>+'Categorias-9 feb-Depurado'!H462</f>
        <v>POL133897</v>
      </c>
      <c r="I463" s="107">
        <f>+'Categorias-9 feb-Depurado'!R462</f>
        <v>26590200</v>
      </c>
      <c r="J463" s="108">
        <f t="shared" si="28"/>
        <v>0</v>
      </c>
      <c r="K463" s="107">
        <f t="shared" si="29"/>
        <v>0</v>
      </c>
      <c r="L463" s="109">
        <f t="shared" si="30"/>
        <v>26590200</v>
      </c>
      <c r="M463" s="110">
        <f t="shared" si="31"/>
        <v>2.0271148547257882E-05</v>
      </c>
      <c r="N463" s="33" t="s">
        <v>4892</v>
      </c>
      <c r="O463" s="33">
        <f>+'Categorias-9 feb-Depurado'!Y462</f>
        <v>5574.6407119720743</v>
      </c>
      <c r="P463" s="111">
        <f>+'Categorias-9 feb-Depurado'!AC462</f>
        <v>44958</v>
      </c>
      <c r="Q463" s="111">
        <f>+'Categorias-9 feb-Depurado'!AE462</f>
        <v>45018</v>
      </c>
      <c r="R463" s="112" t="str">
        <f>+'Categorias-9 feb-Depurado'!AB462</f>
        <v>Seguros</v>
      </c>
    </row>
    <row r="464" spans="2:18" s="1" customFormat="1" ht="14.5" hidden="1">
      <c r="B464" s="57" t="str">
        <f>+'Categorias-9 feb-Depurado'!B463</f>
        <v>CHUBB SEGUROS COLOMBIA S A</v>
      </c>
      <c r="C464" s="30" t="s">
        <v>4900</v>
      </c>
      <c r="D464" s="31">
        <v>5</v>
      </c>
      <c r="E464" s="30" t="str">
        <f>+'Categorias-9 feb-Depurado'!E463</f>
        <v>860026518-6</v>
      </c>
      <c r="F464" s="30" t="str">
        <f>+'Categorias-9 feb-Depurado'!F463</f>
        <v>CR 7 71 21 TO B P 7</v>
      </c>
      <c r="G464" s="30" t="str">
        <f>+'Categorias-9 feb-Depurado'!G463</f>
        <v>BOGOTA</v>
      </c>
      <c r="H464" s="30" t="str">
        <f>+'Categorias-9 feb-Depurado'!H463</f>
        <v>POL133887</v>
      </c>
      <c r="I464" s="107">
        <f>+'Categorias-9 feb-Depurado'!R463</f>
        <v>808909</v>
      </c>
      <c r="J464" s="108">
        <f t="shared" si="32" ref="J464:J527">+IF(Q464&gt;$O$4,0,I464)</f>
        <v>0</v>
      </c>
      <c r="K464" s="107">
        <f t="shared" si="33" ref="K464:K527">++(((1+$O$5)^(($O$4-Q464)/365))-1)*J464</f>
        <v>0</v>
      </c>
      <c r="L464" s="109">
        <f t="shared" si="34" ref="L464:L527">+I464+K464</f>
        <v>808909</v>
      </c>
      <c r="M464" s="110">
        <f t="shared" si="35" ref="M464:M527">+L464/$E$11</f>
        <v>6.166751096348966E-07</v>
      </c>
      <c r="N464" s="33" t="s">
        <v>4892</v>
      </c>
      <c r="O464" s="33">
        <f>+'Categorias-9 feb-Depurado'!Y463</f>
        <v>169.58793253456605</v>
      </c>
      <c r="P464" s="111">
        <f>+'Categorias-9 feb-Depurado'!AC463</f>
        <v>44958</v>
      </c>
      <c r="Q464" s="111">
        <f>+'Categorias-9 feb-Depurado'!AE463</f>
        <v>45018</v>
      </c>
      <c r="R464" s="112" t="str">
        <f>+'Categorias-9 feb-Depurado'!AB463</f>
        <v>Seguros</v>
      </c>
    </row>
    <row r="465" spans="2:18" s="1" customFormat="1" ht="14.5" hidden="1">
      <c r="B465" s="57" t="str">
        <f>+'Categorias-9 feb-Depurado'!B464</f>
        <v>CHUBB SEGUROS COLOMBIA S A</v>
      </c>
      <c r="C465" s="30" t="s">
        <v>4900</v>
      </c>
      <c r="D465" s="31">
        <v>5</v>
      </c>
      <c r="E465" s="30" t="str">
        <f>+'Categorias-9 feb-Depurado'!E464</f>
        <v>860026518-6</v>
      </c>
      <c r="F465" s="30" t="str">
        <f>+'Categorias-9 feb-Depurado'!F464</f>
        <v>CR 7 71 21 TO B P 7</v>
      </c>
      <c r="G465" s="30" t="str">
        <f>+'Categorias-9 feb-Depurado'!G464</f>
        <v>BOGOTA</v>
      </c>
      <c r="H465" s="30" t="str">
        <f>+'Categorias-9 feb-Depurado'!H464</f>
        <v>POL134104</v>
      </c>
      <c r="I465" s="107">
        <f>+'Categorias-9 feb-Depurado'!R464</f>
        <v>81075</v>
      </c>
      <c r="J465" s="108">
        <f t="shared" si="32"/>
        <v>0</v>
      </c>
      <c r="K465" s="107">
        <f t="shared" si="33"/>
        <v>0</v>
      </c>
      <c r="L465" s="109">
        <f t="shared" si="34"/>
        <v>81075</v>
      </c>
      <c r="M465" s="110">
        <f t="shared" si="35"/>
        <v>6.1807860357159133E-08</v>
      </c>
      <c r="N465" s="33" t="s">
        <v>4892</v>
      </c>
      <c r="O465" s="33">
        <f>+'Categorias-9 feb-Depurado'!Y464</f>
        <v>16.997389855026885</v>
      </c>
      <c r="P465" s="111">
        <f>+'Categorias-9 feb-Depurado'!AC464</f>
        <v>44958</v>
      </c>
      <c r="Q465" s="111">
        <f>+'Categorias-9 feb-Depurado'!AE464</f>
        <v>45018</v>
      </c>
      <c r="R465" s="112" t="str">
        <f>+'Categorias-9 feb-Depurado'!AB464</f>
        <v>Seguros</v>
      </c>
    </row>
    <row r="466" spans="2:18" s="1" customFormat="1" ht="14.5" hidden="1">
      <c r="B466" s="57" t="str">
        <f>+'Categorias-9 feb-Depurado'!B465</f>
        <v>CHUBB SEGUROS COLOMBIA S A</v>
      </c>
      <c r="C466" s="30" t="s">
        <v>4900</v>
      </c>
      <c r="D466" s="31">
        <v>5</v>
      </c>
      <c r="E466" s="30" t="str">
        <f>+'Categorias-9 feb-Depurado'!E465</f>
        <v>860026518-6</v>
      </c>
      <c r="F466" s="30" t="str">
        <f>+'Categorias-9 feb-Depurado'!F465</f>
        <v>CR 7 71 21 TO B P 7</v>
      </c>
      <c r="G466" s="30" t="str">
        <f>+'Categorias-9 feb-Depurado'!G465</f>
        <v>BOGOTA</v>
      </c>
      <c r="H466" s="30" t="str">
        <f>+'Categorias-9 feb-Depurado'!H465</f>
        <v>POL134101</v>
      </c>
      <c r="I466" s="107">
        <f>+'Categorias-9 feb-Depurado'!R465</f>
        <v>56340</v>
      </c>
      <c r="J466" s="108">
        <f t="shared" si="32"/>
        <v>0</v>
      </c>
      <c r="K466" s="107">
        <f t="shared" si="33"/>
        <v>0</v>
      </c>
      <c r="L466" s="109">
        <f t="shared" si="34"/>
        <v>56340</v>
      </c>
      <c r="M466" s="110">
        <f t="shared" si="35"/>
        <v>4.2951031175113731E-08</v>
      </c>
      <c r="N466" s="33" t="s">
        <v>4892</v>
      </c>
      <c r="O466" s="33">
        <f>+'Categorias-9 feb-Depurado'!Y465</f>
        <v>11.81169219157835</v>
      </c>
      <c r="P466" s="111">
        <f>+'Categorias-9 feb-Depurado'!AC465</f>
        <v>44958</v>
      </c>
      <c r="Q466" s="111">
        <f>+'Categorias-9 feb-Depurado'!AE465</f>
        <v>45018</v>
      </c>
      <c r="R466" s="112" t="str">
        <f>+'Categorias-9 feb-Depurado'!AB465</f>
        <v>Seguros</v>
      </c>
    </row>
    <row r="467" spans="2:18" s="1" customFormat="1" ht="14.5" hidden="1">
      <c r="B467" s="57" t="str">
        <f>+'Categorias-9 feb-Depurado'!B466</f>
        <v>CHUBB SEGUROS COLOMBIA S A</v>
      </c>
      <c r="C467" s="30" t="s">
        <v>4900</v>
      </c>
      <c r="D467" s="31">
        <v>5</v>
      </c>
      <c r="E467" s="30" t="str">
        <f>+'Categorias-9 feb-Depurado'!E466</f>
        <v>860026518-6</v>
      </c>
      <c r="F467" s="30" t="str">
        <f>+'Categorias-9 feb-Depurado'!F466</f>
        <v>CR 7 71 21 TO B P 7</v>
      </c>
      <c r="G467" s="30" t="str">
        <f>+'Categorias-9 feb-Depurado'!G466</f>
        <v>BOGOTA</v>
      </c>
      <c r="H467" s="30" t="str">
        <f>+'Categorias-9 feb-Depurado'!H466</f>
        <v>POL133889</v>
      </c>
      <c r="I467" s="107">
        <f>+'Categorias-9 feb-Depurado'!R466</f>
        <v>29583260</v>
      </c>
      <c r="J467" s="108">
        <f t="shared" si="32"/>
        <v>0</v>
      </c>
      <c r="K467" s="107">
        <f t="shared" si="33"/>
        <v>0</v>
      </c>
      <c r="L467" s="109">
        <f t="shared" si="34"/>
        <v>29583260</v>
      </c>
      <c r="M467" s="110">
        <f t="shared" si="35"/>
        <v>2.2552920172550498E-05</v>
      </c>
      <c r="N467" s="33" t="s">
        <v>4892</v>
      </c>
      <c r="O467" s="33">
        <f>+'Categorias-9 feb-Depurado'!Y466</f>
        <v>6202.1363355241774</v>
      </c>
      <c r="P467" s="111">
        <f>+'Categorias-9 feb-Depurado'!AC466</f>
        <v>44958</v>
      </c>
      <c r="Q467" s="111">
        <f>+'Categorias-9 feb-Depurado'!AE466</f>
        <v>45018</v>
      </c>
      <c r="R467" s="112" t="str">
        <f>+'Categorias-9 feb-Depurado'!AB466</f>
        <v>Seguros</v>
      </c>
    </row>
    <row r="468" spans="2:18" s="1" customFormat="1" ht="14.5" hidden="1">
      <c r="B468" s="57" t="str">
        <f>+'Categorias-9 feb-Depurado'!B467</f>
        <v>CHUBB SEGUROS COLOMBIA S A</v>
      </c>
      <c r="C468" s="30" t="s">
        <v>4900</v>
      </c>
      <c r="D468" s="31">
        <v>5</v>
      </c>
      <c r="E468" s="30" t="str">
        <f>+'Categorias-9 feb-Depurado'!E467</f>
        <v>860026518-6</v>
      </c>
      <c r="F468" s="30" t="str">
        <f>+'Categorias-9 feb-Depurado'!F467</f>
        <v>CR 7 71 21 TO B P 7</v>
      </c>
      <c r="G468" s="30" t="str">
        <f>+'Categorias-9 feb-Depurado'!G467</f>
        <v>BOGOTA</v>
      </c>
      <c r="H468" s="30" t="str">
        <f>+'Categorias-9 feb-Depurado'!H467</f>
        <v>POL133886</v>
      </c>
      <c r="I468" s="107">
        <f>+'Categorias-9 feb-Depurado'!R467</f>
        <v>235388</v>
      </c>
      <c r="J468" s="108">
        <f t="shared" si="32"/>
        <v>0</v>
      </c>
      <c r="K468" s="107">
        <f t="shared" si="33"/>
        <v>0</v>
      </c>
      <c r="L468" s="109">
        <f t="shared" si="34"/>
        <v>235388</v>
      </c>
      <c r="M468" s="110">
        <f t="shared" si="35"/>
        <v>1.7944901182548225E-07</v>
      </c>
      <c r="N468" s="33" t="s">
        <v>4892</v>
      </c>
      <c r="O468" s="33">
        <f>+'Categorias-9 feb-Depurado'!Y467</f>
        <v>49.349140958311054</v>
      </c>
      <c r="P468" s="111">
        <f>+'Categorias-9 feb-Depurado'!AC467</f>
        <v>44958</v>
      </c>
      <c r="Q468" s="111">
        <f>+'Categorias-9 feb-Depurado'!AE467</f>
        <v>45018</v>
      </c>
      <c r="R468" s="112" t="str">
        <f>+'Categorias-9 feb-Depurado'!AB467</f>
        <v>Seguros</v>
      </c>
    </row>
    <row r="469" spans="2:18" s="1" customFormat="1" ht="14.5" hidden="1">
      <c r="B469" s="57" t="str">
        <f>+'Categorias-9 feb-Depurado'!B468</f>
        <v>CHUBB SEGUROS COLOMBIA S A</v>
      </c>
      <c r="C469" s="30" t="s">
        <v>4900</v>
      </c>
      <c r="D469" s="31">
        <v>5</v>
      </c>
      <c r="E469" s="30" t="str">
        <f>+'Categorias-9 feb-Depurado'!E468</f>
        <v>860026518-6</v>
      </c>
      <c r="F469" s="30" t="str">
        <f>+'Categorias-9 feb-Depurado'!F468</f>
        <v>CR 7 71 21 TO B P 7</v>
      </c>
      <c r="G469" s="30" t="str">
        <f>+'Categorias-9 feb-Depurado'!G468</f>
        <v>BOGOTA</v>
      </c>
      <c r="H469" s="30" t="str">
        <f>+'Categorias-9 feb-Depurado'!H468</f>
        <v>POL133890</v>
      </c>
      <c r="I469" s="107">
        <f>+'Categorias-9 feb-Depurado'!R468</f>
        <v>48492565</v>
      </c>
      <c r="J469" s="108">
        <f t="shared" si="32"/>
        <v>0</v>
      </c>
      <c r="K469" s="107">
        <f t="shared" si="33"/>
        <v>0</v>
      </c>
      <c r="L469" s="109">
        <f t="shared" si="34"/>
        <v>48492565</v>
      </c>
      <c r="M469" s="110">
        <f t="shared" si="35"/>
        <v>3.6968506763866326E-05</v>
      </c>
      <c r="N469" s="33" t="s">
        <v>4892</v>
      </c>
      <c r="O469" s="33">
        <f>+'Categorias-9 feb-Depurado'!Y468</f>
        <v>10166.475884985901</v>
      </c>
      <c r="P469" s="111">
        <f>+'Categorias-9 feb-Depurado'!AC468</f>
        <v>44958</v>
      </c>
      <c r="Q469" s="111">
        <f>+'Categorias-9 feb-Depurado'!AE468</f>
        <v>45018</v>
      </c>
      <c r="R469" s="112" t="str">
        <f>+'Categorias-9 feb-Depurado'!AB468</f>
        <v>Seguros</v>
      </c>
    </row>
    <row r="470" spans="2:18" s="1" customFormat="1" ht="14.5" hidden="1">
      <c r="B470" s="57" t="str">
        <f>+'Categorias-9 feb-Depurado'!B469</f>
        <v>CHUBB SEGUROS COLOMBIA S A</v>
      </c>
      <c r="C470" s="30" t="s">
        <v>4900</v>
      </c>
      <c r="D470" s="31">
        <v>5</v>
      </c>
      <c r="E470" s="30" t="str">
        <f>+'Categorias-9 feb-Depurado'!E469</f>
        <v>860026518-6</v>
      </c>
      <c r="F470" s="30" t="str">
        <f>+'Categorias-9 feb-Depurado'!F469</f>
        <v>CR 7 71 21 TO B P 7</v>
      </c>
      <c r="G470" s="30" t="str">
        <f>+'Categorias-9 feb-Depurado'!G469</f>
        <v>BOGOTA</v>
      </c>
      <c r="H470" s="30" t="str">
        <f>+'Categorias-9 feb-Depurado'!H469</f>
        <v>NC24560</v>
      </c>
      <c r="I470" s="107">
        <f>+'Categorias-9 feb-Depurado'!R469</f>
        <v>-4401608</v>
      </c>
      <c r="J470" s="108">
        <f t="shared" si="32"/>
        <v>0</v>
      </c>
      <c r="K470" s="107">
        <f t="shared" si="33"/>
        <v>0</v>
      </c>
      <c r="L470" s="109">
        <f t="shared" si="34"/>
        <v>-4401608</v>
      </c>
      <c r="M470" s="110">
        <f t="shared" si="35"/>
        <v>-3.3555839976682641E-06</v>
      </c>
      <c r="N470" s="33" t="s">
        <v>4892</v>
      </c>
      <c r="O470" s="33">
        <f>+'Categorias-9 feb-Depurado'!Y469</f>
        <v>-922.79799155109697</v>
      </c>
      <c r="P470" s="111">
        <f>+'Categorias-9 feb-Depurado'!AC469</f>
        <v>44958</v>
      </c>
      <c r="Q470" s="111">
        <f>+'Categorias-9 feb-Depurado'!AE469</f>
        <v>45018</v>
      </c>
      <c r="R470" s="112" t="str">
        <f>+'Categorias-9 feb-Depurado'!AB469</f>
        <v>Seguros</v>
      </c>
    </row>
    <row r="471" spans="2:18" s="1" customFormat="1" ht="14.5" hidden="1">
      <c r="B471" s="57" t="str">
        <f>+'Categorias-9 feb-Depurado'!B470</f>
        <v>CHUBB SEGUROS COLOMBIA S A</v>
      </c>
      <c r="C471" s="30" t="s">
        <v>4900</v>
      </c>
      <c r="D471" s="31">
        <v>5</v>
      </c>
      <c r="E471" s="30" t="str">
        <f>+'Categorias-9 feb-Depurado'!E470</f>
        <v>860026518-6</v>
      </c>
      <c r="F471" s="30" t="str">
        <f>+'Categorias-9 feb-Depurado'!F470</f>
        <v>CR 7 71 21 TO B P 7</v>
      </c>
      <c r="G471" s="30" t="str">
        <f>+'Categorias-9 feb-Depurado'!G470</f>
        <v>BOGOTA</v>
      </c>
      <c r="H471" s="30" t="str">
        <f>+'Categorias-9 feb-Depurado'!H470</f>
        <v>POL133942</v>
      </c>
      <c r="I471" s="107">
        <f>+'Categorias-9 feb-Depurado'!R470</f>
        <v>251830508</v>
      </c>
      <c r="J471" s="108">
        <f t="shared" si="32"/>
        <v>0</v>
      </c>
      <c r="K471" s="107">
        <f t="shared" si="33"/>
        <v>0</v>
      </c>
      <c r="L471" s="109">
        <f t="shared" si="34"/>
        <v>251830508</v>
      </c>
      <c r="M471" s="110">
        <f t="shared" si="35"/>
        <v>0.00019198402555826638</v>
      </c>
      <c r="N471" s="33" t="s">
        <v>4892</v>
      </c>
      <c r="O471" s="33">
        <f>+'Categorias-9 feb-Depurado'!Y470</f>
        <v>52796.316026709428</v>
      </c>
      <c r="P471" s="111">
        <f>+'Categorias-9 feb-Depurado'!AC470</f>
        <v>44958</v>
      </c>
      <c r="Q471" s="111">
        <f>+'Categorias-9 feb-Depurado'!AE470</f>
        <v>45018</v>
      </c>
      <c r="R471" s="112" t="str">
        <f>+'Categorias-9 feb-Depurado'!AB470</f>
        <v>Seguros</v>
      </c>
    </row>
    <row r="472" spans="2:18" s="1" customFormat="1" ht="14.5" hidden="1">
      <c r="B472" s="57" t="str">
        <f>+'Categorias-9 feb-Depurado'!B471</f>
        <v>CHUBB SEGUROS COLOMBIA S A</v>
      </c>
      <c r="C472" s="30" t="s">
        <v>4900</v>
      </c>
      <c r="D472" s="31">
        <v>5</v>
      </c>
      <c r="E472" s="30" t="str">
        <f>+'Categorias-9 feb-Depurado'!E471</f>
        <v>860026518-6</v>
      </c>
      <c r="F472" s="30" t="str">
        <f>+'Categorias-9 feb-Depurado'!F471</f>
        <v>CR 7 71 21 TO B P 7</v>
      </c>
      <c r="G472" s="30" t="str">
        <f>+'Categorias-9 feb-Depurado'!G471</f>
        <v>BOGOTA</v>
      </c>
      <c r="H472" s="30" t="str">
        <f>+'Categorias-9 feb-Depurado'!H471</f>
        <v>POL133896</v>
      </c>
      <c r="I472" s="107">
        <f>+'Categorias-9 feb-Depurado'!R471</f>
        <v>7888379</v>
      </c>
      <c r="J472" s="108">
        <f t="shared" si="32"/>
        <v>0</v>
      </c>
      <c r="K472" s="107">
        <f t="shared" si="33"/>
        <v>0</v>
      </c>
      <c r="L472" s="109">
        <f t="shared" si="34"/>
        <v>7888379</v>
      </c>
      <c r="M472" s="110">
        <f t="shared" si="35"/>
        <v>6.0137382383761535E-06</v>
      </c>
      <c r="N472" s="33" t="s">
        <v>4892</v>
      </c>
      <c r="O472" s="33">
        <f>+'Categorias-9 feb-Depurado'!Y471</f>
        <v>1653.8002243257124</v>
      </c>
      <c r="P472" s="111">
        <f>+'Categorias-9 feb-Depurado'!AC471</f>
        <v>44958</v>
      </c>
      <c r="Q472" s="111">
        <f>+'Categorias-9 feb-Depurado'!AE471</f>
        <v>45018</v>
      </c>
      <c r="R472" s="112" t="str">
        <f>+'Categorias-9 feb-Depurado'!AB471</f>
        <v>Seguros</v>
      </c>
    </row>
    <row r="473" spans="2:18" s="1" customFormat="1" ht="14.5" hidden="1">
      <c r="B473" s="57" t="str">
        <f>+'Categorias-9 feb-Depurado'!B472</f>
        <v>CHUBB SEGUROS COLOMBIA S A</v>
      </c>
      <c r="C473" s="30" t="s">
        <v>4900</v>
      </c>
      <c r="D473" s="31">
        <v>5</v>
      </c>
      <c r="E473" s="30" t="str">
        <f>+'Categorias-9 feb-Depurado'!E472</f>
        <v>860026518-6</v>
      </c>
      <c r="F473" s="30" t="str">
        <f>+'Categorias-9 feb-Depurado'!F472</f>
        <v>CR 7 71 21 TO B P 7</v>
      </c>
      <c r="G473" s="30" t="str">
        <f>+'Categorias-9 feb-Depurado'!G472</f>
        <v>BOGOTA</v>
      </c>
      <c r="H473" s="30" t="str">
        <f>+'Categorias-9 feb-Depurado'!H472</f>
        <v>POL133901</v>
      </c>
      <c r="I473" s="107">
        <f>+'Categorias-9 feb-Depurado'!R472</f>
        <v>52277455</v>
      </c>
      <c r="J473" s="108">
        <f t="shared" si="32"/>
        <v>0</v>
      </c>
      <c r="K473" s="107">
        <f t="shared" si="33"/>
        <v>0</v>
      </c>
      <c r="L473" s="109">
        <f t="shared" si="34"/>
        <v>52277455</v>
      </c>
      <c r="M473" s="110">
        <f t="shared" si="35"/>
        <v>3.9853933252761894E-05</v>
      </c>
      <c r="N473" s="33" t="s">
        <v>4892</v>
      </c>
      <c r="O473" s="33">
        <f>+'Categorias-9 feb-Depurado'!Y472</f>
        <v>10959.978825329936</v>
      </c>
      <c r="P473" s="111">
        <f>+'Categorias-9 feb-Depurado'!AC472</f>
        <v>44958</v>
      </c>
      <c r="Q473" s="111">
        <f>+'Categorias-9 feb-Depurado'!AE472</f>
        <v>45018</v>
      </c>
      <c r="R473" s="112" t="str">
        <f>+'Categorias-9 feb-Depurado'!AB472</f>
        <v>Seguros</v>
      </c>
    </row>
    <row r="474" spans="2:18" s="1" customFormat="1" ht="14.5" hidden="1">
      <c r="B474" s="57" t="str">
        <f>+'Categorias-9 feb-Depurado'!B473</f>
        <v>CHUBB SEGUROS COLOMBIA S A</v>
      </c>
      <c r="C474" s="30" t="s">
        <v>4900</v>
      </c>
      <c r="D474" s="31">
        <v>5</v>
      </c>
      <c r="E474" s="30" t="str">
        <f>+'Categorias-9 feb-Depurado'!E473</f>
        <v>860026518-6</v>
      </c>
      <c r="F474" s="30" t="str">
        <f>+'Categorias-9 feb-Depurado'!F473</f>
        <v>CR 7 71 21 TO B P 7</v>
      </c>
      <c r="G474" s="30" t="str">
        <f>+'Categorias-9 feb-Depurado'!G473</f>
        <v>BOGOTA</v>
      </c>
      <c r="H474" s="30" t="str">
        <f>+'Categorias-9 feb-Depurado'!H473</f>
        <v>POL133903</v>
      </c>
      <c r="I474" s="107">
        <f>+'Categorias-9 feb-Depurado'!R473</f>
        <v>276568800</v>
      </c>
      <c r="J474" s="108">
        <f t="shared" si="32"/>
        <v>0</v>
      </c>
      <c r="K474" s="107">
        <f t="shared" si="33"/>
        <v>0</v>
      </c>
      <c r="L474" s="109">
        <f t="shared" si="34"/>
        <v>276568800</v>
      </c>
      <c r="M474" s="110">
        <f t="shared" si="35"/>
        <v>0.00021084336441007799</v>
      </c>
      <c r="N474" s="33" t="s">
        <v>4892</v>
      </c>
      <c r="O474" s="33">
        <f>+'Categorias-9 feb-Depurado'!Y473</f>
        <v>57982.703858611902</v>
      </c>
      <c r="P474" s="111">
        <f>+'Categorias-9 feb-Depurado'!AC473</f>
        <v>44958</v>
      </c>
      <c r="Q474" s="111">
        <f>+'Categorias-9 feb-Depurado'!AE473</f>
        <v>45018</v>
      </c>
      <c r="R474" s="112" t="str">
        <f>+'Categorias-9 feb-Depurado'!AB473</f>
        <v>Seguros</v>
      </c>
    </row>
    <row r="475" spans="2:18" s="1" customFormat="1" ht="14.5" hidden="1">
      <c r="B475" s="57" t="str">
        <f>+'Categorias-9 feb-Depurado'!B474</f>
        <v>CHUBB SEGUROS COLOMBIA S A</v>
      </c>
      <c r="C475" s="30" t="s">
        <v>4900</v>
      </c>
      <c r="D475" s="31">
        <v>5</v>
      </c>
      <c r="E475" s="30" t="str">
        <f>+'Categorias-9 feb-Depurado'!E474</f>
        <v>860026518-6</v>
      </c>
      <c r="F475" s="30" t="str">
        <f>+'Categorias-9 feb-Depurado'!F474</f>
        <v>CR 7 71 21 TO B P 7</v>
      </c>
      <c r="G475" s="30" t="str">
        <f>+'Categorias-9 feb-Depurado'!G474</f>
        <v>BOGOTA</v>
      </c>
      <c r="H475" s="30" t="str">
        <f>+'Categorias-9 feb-Depurado'!H474</f>
        <v>POL133902</v>
      </c>
      <c r="I475" s="107">
        <f>+'Categorias-9 feb-Depurado'!R474</f>
        <v>93302635</v>
      </c>
      <c r="J475" s="108">
        <f t="shared" si="32"/>
        <v>0</v>
      </c>
      <c r="K475" s="107">
        <f t="shared" si="33"/>
        <v>0</v>
      </c>
      <c r="L475" s="109">
        <f t="shared" si="34"/>
        <v>93302635</v>
      </c>
      <c r="M475" s="110">
        <f t="shared" si="35"/>
        <v>7.1129648289053207E-05</v>
      </c>
      <c r="N475" s="33" t="s">
        <v>4892</v>
      </c>
      <c r="O475" s="33">
        <f>+'Categorias-9 feb-Depurado'!Y474</f>
        <v>19560.915961717874</v>
      </c>
      <c r="P475" s="111">
        <f>+'Categorias-9 feb-Depurado'!AC474</f>
        <v>44958</v>
      </c>
      <c r="Q475" s="111">
        <f>+'Categorias-9 feb-Depurado'!AE474</f>
        <v>45018</v>
      </c>
      <c r="R475" s="112" t="str">
        <f>+'Categorias-9 feb-Depurado'!AB474</f>
        <v>Seguros</v>
      </c>
    </row>
    <row r="476" spans="2:18" s="1" customFormat="1" ht="14.5" hidden="1">
      <c r="B476" s="57" t="str">
        <f>+'Categorias-9 feb-Depurado'!B475</f>
        <v>CHUBB SEGUROS COLOMBIA S A</v>
      </c>
      <c r="C476" s="30" t="s">
        <v>4900</v>
      </c>
      <c r="D476" s="31">
        <v>5</v>
      </c>
      <c r="E476" s="30" t="str">
        <f>+'Categorias-9 feb-Depurado'!E475</f>
        <v>860026518-6</v>
      </c>
      <c r="F476" s="30" t="str">
        <f>+'Categorias-9 feb-Depurado'!F475</f>
        <v>CR 7 71 21 TO B P 7</v>
      </c>
      <c r="G476" s="30" t="str">
        <f>+'Categorias-9 feb-Depurado'!G475</f>
        <v>BOGOTA</v>
      </c>
      <c r="H476" s="30" t="str">
        <f>+'Categorias-9 feb-Depurado'!H475</f>
        <v>POL134103</v>
      </c>
      <c r="I476" s="107">
        <f>+'Categorias-9 feb-Depurado'!R475</f>
        <v>653556</v>
      </c>
      <c r="J476" s="108">
        <f t="shared" si="32"/>
        <v>0</v>
      </c>
      <c r="K476" s="107">
        <f t="shared" si="33"/>
        <v>0</v>
      </c>
      <c r="L476" s="109">
        <f t="shared" si="34"/>
        <v>653556</v>
      </c>
      <c r="M476" s="110">
        <f t="shared" si="35"/>
        <v>4.9824110988077079E-07</v>
      </c>
      <c r="N476" s="33" t="s">
        <v>4892</v>
      </c>
      <c r="O476" s="33">
        <f>+'Categorias-9 feb-Depurado'!Y475</f>
        <v>137.0181452246926</v>
      </c>
      <c r="P476" s="111">
        <f>+'Categorias-9 feb-Depurado'!AC475</f>
        <v>44958</v>
      </c>
      <c r="Q476" s="111">
        <f>+'Categorias-9 feb-Depurado'!AE475</f>
        <v>45018</v>
      </c>
      <c r="R476" s="112" t="str">
        <f>+'Categorias-9 feb-Depurado'!AB475</f>
        <v>Seguros</v>
      </c>
    </row>
    <row r="477" spans="2:18" s="1" customFormat="1" ht="14.5" hidden="1">
      <c r="B477" s="57" t="str">
        <f>+'Categorias-9 feb-Depurado'!B476</f>
        <v>CHUBB SEGUROS COLOMBIA S A</v>
      </c>
      <c r="C477" s="30" t="s">
        <v>4900</v>
      </c>
      <c r="D477" s="31">
        <v>5</v>
      </c>
      <c r="E477" s="30" t="str">
        <f>+'Categorias-9 feb-Depurado'!E476</f>
        <v>860026518-6</v>
      </c>
      <c r="F477" s="30" t="str">
        <f>+'Categorias-9 feb-Depurado'!F476</f>
        <v>CR 7 71 21 TO B P 7</v>
      </c>
      <c r="G477" s="30" t="str">
        <f>+'Categorias-9 feb-Depurado'!G476</f>
        <v>BOGOTA</v>
      </c>
      <c r="H477" s="30" t="str">
        <f>+'Categorias-9 feb-Depurado'!H476</f>
        <v>POL134106</v>
      </c>
      <c r="I477" s="107">
        <f>+'Categorias-9 feb-Depurado'!R476</f>
        <v>902531</v>
      </c>
      <c r="J477" s="108">
        <f t="shared" si="32"/>
        <v>0</v>
      </c>
      <c r="K477" s="107">
        <f t="shared" si="33"/>
        <v>0</v>
      </c>
      <c r="L477" s="109">
        <f t="shared" si="34"/>
        <v>902531</v>
      </c>
      <c r="M477" s="110">
        <f t="shared" si="35"/>
        <v>6.8804822714779142E-07</v>
      </c>
      <c r="N477" s="33" t="s">
        <v>4892</v>
      </c>
      <c r="O477" s="33">
        <f>+'Categorias-9 feb-Depurado'!Y476</f>
        <v>189.21580343197374</v>
      </c>
      <c r="P477" s="111">
        <f>+'Categorias-9 feb-Depurado'!AC476</f>
        <v>44958</v>
      </c>
      <c r="Q477" s="111">
        <f>+'Categorias-9 feb-Depurado'!AE476</f>
        <v>45018</v>
      </c>
      <c r="R477" s="112" t="str">
        <f>+'Categorias-9 feb-Depurado'!AB476</f>
        <v>Seguros</v>
      </c>
    </row>
    <row r="478" spans="2:18" s="1" customFormat="1" ht="14.5" hidden="1">
      <c r="B478" s="57" t="str">
        <f>+'Categorias-9 feb-Depurado'!B477</f>
        <v>CHUBB SEGUROS COLOMBIA S A</v>
      </c>
      <c r="C478" s="30" t="s">
        <v>4900</v>
      </c>
      <c r="D478" s="31">
        <v>5</v>
      </c>
      <c r="E478" s="30" t="str">
        <f>+'Categorias-9 feb-Depurado'!E477</f>
        <v>860026518-6</v>
      </c>
      <c r="F478" s="30" t="str">
        <f>+'Categorias-9 feb-Depurado'!F477</f>
        <v>CR 7 71 21 TO B P 7</v>
      </c>
      <c r="G478" s="30" t="str">
        <f>+'Categorias-9 feb-Depurado'!G477</f>
        <v>BOGOTA</v>
      </c>
      <c r="H478" s="30" t="str">
        <f>+'Categorias-9 feb-Depurado'!H477</f>
        <v>POL133895</v>
      </c>
      <c r="I478" s="107">
        <f>+'Categorias-9 feb-Depurado'!R477</f>
        <v>5304988</v>
      </c>
      <c r="J478" s="108">
        <f t="shared" si="32"/>
        <v>0</v>
      </c>
      <c r="K478" s="107">
        <f t="shared" si="33"/>
        <v>0</v>
      </c>
      <c r="L478" s="109">
        <f t="shared" si="34"/>
        <v>5304988</v>
      </c>
      <c r="M478" s="110">
        <f t="shared" si="35"/>
        <v>4.0442794634647535E-06</v>
      </c>
      <c r="N478" s="33" t="s">
        <v>4892</v>
      </c>
      <c r="O478" s="33">
        <f>+'Categorias-9 feb-Depurado'!Y477</f>
        <v>1112.191788001719</v>
      </c>
      <c r="P478" s="111">
        <f>+'Categorias-9 feb-Depurado'!AC477</f>
        <v>44958</v>
      </c>
      <c r="Q478" s="111">
        <f>+'Categorias-9 feb-Depurado'!AE477</f>
        <v>45018</v>
      </c>
      <c r="R478" s="112" t="str">
        <f>+'Categorias-9 feb-Depurado'!AB477</f>
        <v>Seguros</v>
      </c>
    </row>
    <row r="479" spans="2:18" s="1" customFormat="1" ht="14.5" hidden="1">
      <c r="B479" s="57" t="str">
        <f>+'Categorias-9 feb-Depurado'!B478</f>
        <v>CHUBB SEGUROS COLOMBIA S A</v>
      </c>
      <c r="C479" s="30" t="s">
        <v>4900</v>
      </c>
      <c r="D479" s="31">
        <v>5</v>
      </c>
      <c r="E479" s="30" t="str">
        <f>+'Categorias-9 feb-Depurado'!E478</f>
        <v>860026518-6</v>
      </c>
      <c r="F479" s="30" t="str">
        <f>+'Categorias-9 feb-Depurado'!F478</f>
        <v>CR 7 71 21 TO B P 7</v>
      </c>
      <c r="G479" s="30" t="str">
        <f>+'Categorias-9 feb-Depurado'!G478</f>
        <v>BOGOTA</v>
      </c>
      <c r="H479" s="30" t="str">
        <f>+'Categorias-9 feb-Depurado'!H478</f>
        <v>POL133898</v>
      </c>
      <c r="I479" s="107">
        <f>+'Categorias-9 feb-Depurado'!R478</f>
        <v>10561200</v>
      </c>
      <c r="J479" s="108">
        <f t="shared" si="32"/>
        <v>0</v>
      </c>
      <c r="K479" s="107">
        <f t="shared" si="33"/>
        <v>0</v>
      </c>
      <c r="L479" s="109">
        <f t="shared" si="34"/>
        <v>10561200</v>
      </c>
      <c r="M479" s="110">
        <f t="shared" si="35"/>
        <v>8.0513743423253665E-06</v>
      </c>
      <c r="N479" s="33" t="s">
        <v>4892</v>
      </c>
      <c r="O479" s="33">
        <f>+'Categorias-9 feb-Depurado'!Y478</f>
        <v>2214.1576779143998</v>
      </c>
      <c r="P479" s="111">
        <f>+'Categorias-9 feb-Depurado'!AC478</f>
        <v>44958</v>
      </c>
      <c r="Q479" s="111">
        <f>+'Categorias-9 feb-Depurado'!AE478</f>
        <v>45018</v>
      </c>
      <c r="R479" s="112" t="str">
        <f>+'Categorias-9 feb-Depurado'!AB478</f>
        <v>Seguros</v>
      </c>
    </row>
    <row r="480" spans="2:18" s="1" customFormat="1" ht="14.5" hidden="1">
      <c r="B480" s="57" t="str">
        <f>+'Categorias-9 feb-Depurado'!B479</f>
        <v>CHUBB SEGUROS COLOMBIA S A</v>
      </c>
      <c r="C480" s="30" t="s">
        <v>4900</v>
      </c>
      <c r="D480" s="31">
        <v>5</v>
      </c>
      <c r="E480" s="30" t="str">
        <f>+'Categorias-9 feb-Depurado'!E479</f>
        <v>860026518-6</v>
      </c>
      <c r="F480" s="30" t="str">
        <f>+'Categorias-9 feb-Depurado'!F479</f>
        <v>CR 7 71 21 TO B P 7</v>
      </c>
      <c r="G480" s="30" t="str">
        <f>+'Categorias-9 feb-Depurado'!G479</f>
        <v>BOGOTA</v>
      </c>
      <c r="H480" s="30" t="str">
        <f>+'Categorias-9 feb-Depurado'!H479</f>
        <v>NC24646</v>
      </c>
      <c r="I480" s="107">
        <f>+'Categorias-9 feb-Depurado'!R479</f>
        <v>-114615</v>
      </c>
      <c r="J480" s="108">
        <f t="shared" si="32"/>
        <v>0</v>
      </c>
      <c r="K480" s="107">
        <f t="shared" si="33"/>
        <v>0</v>
      </c>
      <c r="L480" s="109">
        <f t="shared" si="34"/>
        <v>-114615</v>
      </c>
      <c r="M480" s="110">
        <f t="shared" si="35"/>
        <v>-8.7377217574292873E-08</v>
      </c>
      <c r="N480" s="33" t="s">
        <v>4892</v>
      </c>
      <c r="O480" s="33">
        <f>+'Categorias-9 feb-Depurado'!Y479</f>
        <v>-24.029057517531996</v>
      </c>
      <c r="P480" s="111">
        <f>+'Categorias-9 feb-Depurado'!AC479</f>
        <v>44960</v>
      </c>
      <c r="Q480" s="111">
        <f>+'Categorias-9 feb-Depurado'!AE479</f>
        <v>45020</v>
      </c>
      <c r="R480" s="112" t="str">
        <f>+'Categorias-9 feb-Depurado'!AB479</f>
        <v>Seguros</v>
      </c>
    </row>
    <row r="481" spans="2:18" s="1" customFormat="1" ht="14.5" hidden="1">
      <c r="B481" s="57" t="str">
        <f>+'Categorias-9 feb-Depurado'!B480</f>
        <v>CHUBB SEGUROS COLOMBIA S A</v>
      </c>
      <c r="C481" s="30" t="s">
        <v>4900</v>
      </c>
      <c r="D481" s="31">
        <v>5</v>
      </c>
      <c r="E481" s="30" t="str">
        <f>+'Categorias-9 feb-Depurado'!E480</f>
        <v>860026518-6</v>
      </c>
      <c r="F481" s="30" t="str">
        <f>+'Categorias-9 feb-Depurado'!F480</f>
        <v>CR 7 71 21 TO B P 7</v>
      </c>
      <c r="G481" s="30" t="str">
        <f>+'Categorias-9 feb-Depurado'!G480</f>
        <v>BOGOTA</v>
      </c>
      <c r="H481" s="30" t="str">
        <f>+'Categorias-9 feb-Depurado'!H480</f>
        <v>NC24644</v>
      </c>
      <c r="I481" s="107">
        <f>+'Categorias-9 feb-Depurado'!R480</f>
        <v>-128875</v>
      </c>
      <c r="J481" s="108">
        <f t="shared" si="32"/>
        <v>0</v>
      </c>
      <c r="K481" s="107">
        <f t="shared" si="33"/>
        <v>0</v>
      </c>
      <c r="L481" s="109">
        <f t="shared" si="34"/>
        <v>-128875</v>
      </c>
      <c r="M481" s="110">
        <f t="shared" si="35"/>
        <v>-9.8248387339240012E-08</v>
      </c>
      <c r="N481" s="33" t="s">
        <v>4892</v>
      </c>
      <c r="O481" s="33">
        <f>+'Categorias-9 feb-Depurado'!Y480</f>
        <v>-27.018669350189207</v>
      </c>
      <c r="P481" s="111">
        <f>+'Categorias-9 feb-Depurado'!AC480</f>
        <v>44960</v>
      </c>
      <c r="Q481" s="111">
        <f>+'Categorias-9 feb-Depurado'!AE480</f>
        <v>45020</v>
      </c>
      <c r="R481" s="112" t="str">
        <f>+'Categorias-9 feb-Depurado'!AB480</f>
        <v>Seguros</v>
      </c>
    </row>
    <row r="482" spans="2:18" s="1" customFormat="1" ht="14.5" hidden="1">
      <c r="B482" s="57" t="str">
        <f>+'Categorias-9 feb-Depurado'!B481</f>
        <v>CHUBB SEGUROS COLOMBIA S A</v>
      </c>
      <c r="C482" s="30" t="s">
        <v>4900</v>
      </c>
      <c r="D482" s="31">
        <v>5</v>
      </c>
      <c r="E482" s="30" t="str">
        <f>+'Categorias-9 feb-Depurado'!E481</f>
        <v>860026518-6</v>
      </c>
      <c r="F482" s="30" t="str">
        <f>+'Categorias-9 feb-Depurado'!F481</f>
        <v>CR 7 71 21 TO B P 7</v>
      </c>
      <c r="G482" s="30" t="str">
        <f>+'Categorias-9 feb-Depurado'!G481</f>
        <v>BOGOTA</v>
      </c>
      <c r="H482" s="30" t="str">
        <f>+'Categorias-9 feb-Depurado'!H481</f>
        <v>NC24641</v>
      </c>
      <c r="I482" s="107">
        <f>+'Categorias-9 feb-Depurado'!R481</f>
        <v>-33855</v>
      </c>
      <c r="J482" s="108">
        <f t="shared" si="32"/>
        <v>0</v>
      </c>
      <c r="K482" s="107">
        <f t="shared" si="33"/>
        <v>0</v>
      </c>
      <c r="L482" s="109">
        <f t="shared" si="34"/>
        <v>-33855</v>
      </c>
      <c r="M482" s="110">
        <f t="shared" si="35"/>
        <v>-2.5809498765237404E-08</v>
      </c>
      <c r="N482" s="33" t="s">
        <v>4892</v>
      </c>
      <c r="O482" s="33">
        <f>+'Categorias-9 feb-Depurado'!Y481</f>
        <v>-7.097707475077832</v>
      </c>
      <c r="P482" s="111">
        <f>+'Categorias-9 feb-Depurado'!AC481</f>
        <v>44960</v>
      </c>
      <c r="Q482" s="111">
        <f>+'Categorias-9 feb-Depurado'!AE481</f>
        <v>45020</v>
      </c>
      <c r="R482" s="112" t="str">
        <f>+'Categorias-9 feb-Depurado'!AB481</f>
        <v>Seguros</v>
      </c>
    </row>
    <row r="483" spans="2:18" s="1" customFormat="1" ht="14.5" hidden="1">
      <c r="B483" s="57" t="str">
        <f>+'Categorias-9 feb-Depurado'!B482</f>
        <v>CHUBB SEGUROS COLOMBIA S A</v>
      </c>
      <c r="C483" s="30" t="s">
        <v>4900</v>
      </c>
      <c r="D483" s="31">
        <v>5</v>
      </c>
      <c r="E483" s="30" t="str">
        <f>+'Categorias-9 feb-Depurado'!E482</f>
        <v>860026518-6</v>
      </c>
      <c r="F483" s="30" t="str">
        <f>+'Categorias-9 feb-Depurado'!F482</f>
        <v>CR 7 71 21 TO B P 7</v>
      </c>
      <c r="G483" s="30" t="str">
        <f>+'Categorias-9 feb-Depurado'!G482</f>
        <v>BOGOTA</v>
      </c>
      <c r="H483" s="30" t="str">
        <f>+'Categorias-9 feb-Depurado'!H482</f>
        <v>NC24642</v>
      </c>
      <c r="I483" s="107">
        <f>+'Categorias-9 feb-Depurado'!R482</f>
        <v>-57309</v>
      </c>
      <c r="J483" s="108">
        <f t="shared" si="32"/>
        <v>0</v>
      </c>
      <c r="K483" s="107">
        <f t="shared" si="33"/>
        <v>0</v>
      </c>
      <c r="L483" s="109">
        <f t="shared" si="34"/>
        <v>-57309</v>
      </c>
      <c r="M483" s="110">
        <f t="shared" si="35"/>
        <v>-4.3689752318327882E-08</v>
      </c>
      <c r="N483" s="33" t="s">
        <v>4892</v>
      </c>
      <c r="O483" s="33">
        <f>+'Categorias-9 feb-Depurado'!Y482</f>
        <v>-12.014843234063964</v>
      </c>
      <c r="P483" s="111">
        <f>+'Categorias-9 feb-Depurado'!AC482</f>
        <v>44960</v>
      </c>
      <c r="Q483" s="111">
        <f>+'Categorias-9 feb-Depurado'!AE482</f>
        <v>45020</v>
      </c>
      <c r="R483" s="112" t="str">
        <f>+'Categorias-9 feb-Depurado'!AB482</f>
        <v>Seguros</v>
      </c>
    </row>
    <row r="484" spans="2:18" s="1" customFormat="1" ht="14.5" hidden="1">
      <c r="B484" s="57" t="str">
        <f>+'Categorias-9 feb-Depurado'!B483</f>
        <v>CHUBB SEGUROS COLOMBIA S A</v>
      </c>
      <c r="C484" s="30" t="s">
        <v>4900</v>
      </c>
      <c r="D484" s="31">
        <v>5</v>
      </c>
      <c r="E484" s="30" t="str">
        <f>+'Categorias-9 feb-Depurado'!E483</f>
        <v>860026518-6</v>
      </c>
      <c r="F484" s="30" t="str">
        <f>+'Categorias-9 feb-Depurado'!F483</f>
        <v>CR 7 71 21 TO B P 7</v>
      </c>
      <c r="G484" s="30" t="str">
        <f>+'Categorias-9 feb-Depurado'!G483</f>
        <v>BOGOTA</v>
      </c>
      <c r="H484" s="30" t="str">
        <f>+'Categorias-9 feb-Depurado'!H483</f>
        <v>NC24645</v>
      </c>
      <c r="I484" s="107">
        <f>+'Categorias-9 feb-Depurado'!R483</f>
        <v>-86789</v>
      </c>
      <c r="J484" s="108">
        <f t="shared" si="32"/>
        <v>0</v>
      </c>
      <c r="K484" s="107">
        <f t="shared" si="33"/>
        <v>0</v>
      </c>
      <c r="L484" s="109">
        <f t="shared" si="34"/>
        <v>-86789</v>
      </c>
      <c r="M484" s="110">
        <f t="shared" si="35"/>
        <v>-6.6163951804347625E-08</v>
      </c>
      <c r="N484" s="33" t="s">
        <v>4892</v>
      </c>
      <c r="O484" s="33">
        <f>+'Categorias-9 feb-Depurado'!Y483</f>
        <v>-18.195331090076206</v>
      </c>
      <c r="P484" s="111">
        <f>+'Categorias-9 feb-Depurado'!AC483</f>
        <v>44960</v>
      </c>
      <c r="Q484" s="111">
        <f>+'Categorias-9 feb-Depurado'!AE483</f>
        <v>45020</v>
      </c>
      <c r="R484" s="112" t="str">
        <f>+'Categorias-9 feb-Depurado'!AB483</f>
        <v>Seguros</v>
      </c>
    </row>
    <row r="485" spans="2:18" s="1" customFormat="1" ht="14.5" hidden="1">
      <c r="B485" s="57" t="str">
        <f>+'Categorias-9 feb-Depurado'!B484</f>
        <v>CHUBB SEGUROS COLOMBIA S A</v>
      </c>
      <c r="C485" s="30" t="s">
        <v>4900</v>
      </c>
      <c r="D485" s="31">
        <v>5</v>
      </c>
      <c r="E485" s="30" t="str">
        <f>+'Categorias-9 feb-Depurado'!E484</f>
        <v>860026518-6</v>
      </c>
      <c r="F485" s="30" t="str">
        <f>+'Categorias-9 feb-Depurado'!F484</f>
        <v>CR 7 71 21 TO B P 7</v>
      </c>
      <c r="G485" s="30" t="str">
        <f>+'Categorias-9 feb-Depurado'!G484</f>
        <v>BOGOTA</v>
      </c>
      <c r="H485" s="30" t="str">
        <f>+'Categorias-9 feb-Depurado'!H484</f>
        <v>NC24643</v>
      </c>
      <c r="I485" s="107">
        <f>+'Categorias-9 feb-Depurado'!R484</f>
        <v>-87106</v>
      </c>
      <c r="J485" s="108">
        <f t="shared" si="32"/>
        <v>0</v>
      </c>
      <c r="K485" s="107">
        <f t="shared" si="33"/>
        <v>0</v>
      </c>
      <c r="L485" s="109">
        <f t="shared" si="34"/>
        <v>-87106</v>
      </c>
      <c r="M485" s="110">
        <f t="shared" si="35"/>
        <v>-6.6405618060693229E-08</v>
      </c>
      <c r="N485" s="33" t="s">
        <v>4892</v>
      </c>
      <c r="O485" s="33">
        <f>+'Categorias-9 feb-Depurado'!Y484</f>
        <v>-18.261790203046218</v>
      </c>
      <c r="P485" s="111">
        <f>+'Categorias-9 feb-Depurado'!AC484</f>
        <v>44960</v>
      </c>
      <c r="Q485" s="111">
        <f>+'Categorias-9 feb-Depurado'!AE484</f>
        <v>45020</v>
      </c>
      <c r="R485" s="112" t="str">
        <f>+'Categorias-9 feb-Depurado'!AB484</f>
        <v>Seguros</v>
      </c>
    </row>
    <row r="486" spans="2:18" s="1" customFormat="1" ht="14.5" hidden="1">
      <c r="B486" s="57" t="str">
        <f>+'Categorias-9 feb-Depurado'!B485</f>
        <v>CHUBB SEGUROS COLOMBIA S A</v>
      </c>
      <c r="C486" s="30" t="s">
        <v>4900</v>
      </c>
      <c r="D486" s="31">
        <v>5</v>
      </c>
      <c r="E486" s="30" t="str">
        <f>+'Categorias-9 feb-Depurado'!E485</f>
        <v>860026518-6</v>
      </c>
      <c r="F486" s="30" t="str">
        <f>+'Categorias-9 feb-Depurado'!F485</f>
        <v>CR 7 71 21 TO B P 7</v>
      </c>
      <c r="G486" s="30" t="str">
        <f>+'Categorias-9 feb-Depurado'!G485</f>
        <v>BOGOTA</v>
      </c>
      <c r="H486" s="30" t="str">
        <f>+'Categorias-9 feb-Depurado'!H485</f>
        <v>NC24669</v>
      </c>
      <c r="I486" s="107">
        <f>+'Categorias-9 feb-Depurado'!R485</f>
        <v>203125</v>
      </c>
      <c r="J486" s="108">
        <f t="shared" si="32"/>
        <v>0</v>
      </c>
      <c r="K486" s="107">
        <f t="shared" si="33"/>
        <v>0</v>
      </c>
      <c r="L486" s="109">
        <f t="shared" si="34"/>
        <v>203125</v>
      </c>
      <c r="M486" s="110">
        <f t="shared" si="35"/>
        <v>1.5485318082081961E-07</v>
      </c>
      <c r="N486" s="33" t="s">
        <v>4892</v>
      </c>
      <c r="O486" s="33">
        <f>+'Categorias-9 feb-Depurado'!Y485</f>
        <v>42.585196599473775</v>
      </c>
      <c r="P486" s="111">
        <f>+'Categorias-9 feb-Depurado'!AC485</f>
        <v>44963</v>
      </c>
      <c r="Q486" s="111">
        <f>+'Categorias-9 feb-Depurado'!AE485</f>
        <v>45023</v>
      </c>
      <c r="R486" s="112" t="str">
        <f>+'Categorias-9 feb-Depurado'!AB485</f>
        <v>Seguros</v>
      </c>
    </row>
    <row r="487" spans="2:18" s="1" customFormat="1" ht="14.5" hidden="1">
      <c r="B487" s="57" t="str">
        <f>+'Categorias-9 feb-Depurado'!B486</f>
        <v>CHUBB SEGUROS COLOMBIA S A</v>
      </c>
      <c r="C487" s="30" t="s">
        <v>4900</v>
      </c>
      <c r="D487" s="31">
        <v>5</v>
      </c>
      <c r="E487" s="30" t="str">
        <f>+'Categorias-9 feb-Depurado'!E486</f>
        <v>860026518-6</v>
      </c>
      <c r="F487" s="30" t="str">
        <f>+'Categorias-9 feb-Depurado'!F486</f>
        <v>CR 7 71 21 TO B P 7</v>
      </c>
      <c r="G487" s="30" t="str">
        <f>+'Categorias-9 feb-Depurado'!G486</f>
        <v>BOGOTA</v>
      </c>
      <c r="H487" s="30" t="str">
        <f>+'Categorias-9 feb-Depurado'!H486</f>
        <v>NC24885</v>
      </c>
      <c r="I487" s="107">
        <f>+'Categorias-9 feb-Depurado'!R486</f>
        <v>-33855</v>
      </c>
      <c r="J487" s="108">
        <f t="shared" si="32"/>
        <v>0</v>
      </c>
      <c r="K487" s="107">
        <f t="shared" si="33"/>
        <v>0</v>
      </c>
      <c r="L487" s="109">
        <f t="shared" si="34"/>
        <v>-33855</v>
      </c>
      <c r="M487" s="110">
        <f t="shared" si="35"/>
        <v>-2.5809498765237404E-08</v>
      </c>
      <c r="N487" s="33" t="s">
        <v>4892</v>
      </c>
      <c r="O487" s="33">
        <f>+'Categorias-9 feb-Depurado'!Y486</f>
        <v>-7.097707475077832</v>
      </c>
      <c r="P487" s="111">
        <f>+'Categorias-9 feb-Depurado'!AC486</f>
        <v>44965</v>
      </c>
      <c r="Q487" s="111">
        <f>+'Categorias-9 feb-Depurado'!AE486</f>
        <v>45025</v>
      </c>
      <c r="R487" s="112" t="str">
        <f>+'Categorias-9 feb-Depurado'!AB486</f>
        <v>Seguros</v>
      </c>
    </row>
    <row r="488" spans="2:18" s="1" customFormat="1" ht="14.5" hidden="1">
      <c r="B488" s="57" t="str">
        <f>+'Categorias-9 feb-Depurado'!B487</f>
        <v>CHUBB SEGUROS COLOMBIA S A</v>
      </c>
      <c r="C488" s="30" t="s">
        <v>4900</v>
      </c>
      <c r="D488" s="31">
        <v>5</v>
      </c>
      <c r="E488" s="30" t="str">
        <f>+'Categorias-9 feb-Depurado'!E487</f>
        <v>860026518-6</v>
      </c>
      <c r="F488" s="30" t="str">
        <f>+'Categorias-9 feb-Depurado'!F487</f>
        <v>CR 7 71 21 TO B P 7</v>
      </c>
      <c r="G488" s="30" t="str">
        <f>+'Categorias-9 feb-Depurado'!G487</f>
        <v>BOGOTA</v>
      </c>
      <c r="H488" s="30" t="str">
        <f>+'Categorias-9 feb-Depurado'!H487</f>
        <v>NC24873</v>
      </c>
      <c r="I488" s="107">
        <f>+'Categorias-9 feb-Depurado'!R487</f>
        <v>-172710</v>
      </c>
      <c r="J488" s="108">
        <f t="shared" si="32"/>
        <v>0</v>
      </c>
      <c r="K488" s="107">
        <f t="shared" si="33"/>
        <v>0</v>
      </c>
      <c r="L488" s="109">
        <f t="shared" si="34"/>
        <v>-172710</v>
      </c>
      <c r="M488" s="110">
        <f t="shared" si="35"/>
        <v>-1.3166618023169848E-07</v>
      </c>
      <c r="N488" s="33" t="s">
        <v>4892</v>
      </c>
      <c r="O488" s="33">
        <f>+'Categorias-9 feb-Depurado'!Y487</f>
        <v>-36.2086858077298</v>
      </c>
      <c r="P488" s="111">
        <f>+'Categorias-9 feb-Depurado'!AC487</f>
        <v>44965</v>
      </c>
      <c r="Q488" s="111">
        <f>+'Categorias-9 feb-Depurado'!AE487</f>
        <v>45025</v>
      </c>
      <c r="R488" s="112" t="str">
        <f>+'Categorias-9 feb-Depurado'!AB487</f>
        <v>Seguros</v>
      </c>
    </row>
    <row r="489" spans="2:18" s="1" customFormat="1" ht="14.5" hidden="1">
      <c r="B489" s="57" t="str">
        <f>+'Categorias-9 feb-Depurado'!B488</f>
        <v>CHUBB SEGUROS COLOMBIA S A</v>
      </c>
      <c r="C489" s="30" t="s">
        <v>4900</v>
      </c>
      <c r="D489" s="31">
        <v>5</v>
      </c>
      <c r="E489" s="30" t="str">
        <f>+'Categorias-9 feb-Depurado'!E488</f>
        <v>860026518-6</v>
      </c>
      <c r="F489" s="30" t="str">
        <f>+'Categorias-9 feb-Depurado'!F488</f>
        <v>CR 7 71 21 TO B P 7</v>
      </c>
      <c r="G489" s="30" t="str">
        <f>+'Categorias-9 feb-Depurado'!G488</f>
        <v>BOGOTA</v>
      </c>
      <c r="H489" s="30" t="str">
        <f>+'Categorias-9 feb-Depurado'!H488</f>
        <v>NC24887</v>
      </c>
      <c r="I489" s="107">
        <f>+'Categorias-9 feb-Depurado'!R488</f>
        <v>-42985</v>
      </c>
      <c r="J489" s="108">
        <f t="shared" si="32"/>
        <v>0</v>
      </c>
      <c r="K489" s="107">
        <f t="shared" si="33"/>
        <v>0</v>
      </c>
      <c r="L489" s="109">
        <f t="shared" si="34"/>
        <v>-42985</v>
      </c>
      <c r="M489" s="110">
        <f t="shared" si="35"/>
        <v>-3.276979188963904E-08</v>
      </c>
      <c r="N489" s="33" t="s">
        <v>4892</v>
      </c>
      <c r="O489" s="33">
        <f>+'Categorias-9 feb-Depurado'!Y488</f>
        <v>-9.0118137886935639</v>
      </c>
      <c r="P489" s="111">
        <f>+'Categorias-9 feb-Depurado'!AC488</f>
        <v>44965</v>
      </c>
      <c r="Q489" s="111">
        <f>+'Categorias-9 feb-Depurado'!AE488</f>
        <v>45025</v>
      </c>
      <c r="R489" s="112" t="str">
        <f>+'Categorias-9 feb-Depurado'!AB488</f>
        <v>Seguros</v>
      </c>
    </row>
    <row r="490" spans="2:18" s="1" customFormat="1" ht="14.5" hidden="1">
      <c r="B490" s="57" t="str">
        <f>+'Categorias-9 feb-Depurado'!B489</f>
        <v>CHUBB SEGUROS COLOMBIA S A</v>
      </c>
      <c r="C490" s="30" t="s">
        <v>4900</v>
      </c>
      <c r="D490" s="31">
        <v>5</v>
      </c>
      <c r="E490" s="30" t="str">
        <f>+'Categorias-9 feb-Depurado'!E489</f>
        <v>860026518-6</v>
      </c>
      <c r="F490" s="30" t="str">
        <f>+'Categorias-9 feb-Depurado'!F489</f>
        <v>CR 7 71 21 TO B P 7</v>
      </c>
      <c r="G490" s="30" t="str">
        <f>+'Categorias-9 feb-Depurado'!G489</f>
        <v>BOGOTA</v>
      </c>
      <c r="H490" s="30" t="str">
        <f>+'Categorias-9 feb-Depurado'!H489</f>
        <v>NC24892</v>
      </c>
      <c r="I490" s="107">
        <f>+'Categorias-9 feb-Depurado'!R489</f>
        <v>-85961</v>
      </c>
      <c r="J490" s="108">
        <f t="shared" si="32"/>
        <v>0</v>
      </c>
      <c r="K490" s="107">
        <f t="shared" si="33"/>
        <v>0</v>
      </c>
      <c r="L490" s="109">
        <f t="shared" si="34"/>
        <v>-85961</v>
      </c>
      <c r="M490" s="110">
        <f t="shared" si="35"/>
        <v>-6.5532722592189406E-08</v>
      </c>
      <c r="N490" s="33" t="s">
        <v>4892</v>
      </c>
      <c r="O490" s="33">
        <f>+'Categorias-9 feb-Depurado'!Y489</f>
        <v>-18.021740725599336</v>
      </c>
      <c r="P490" s="111">
        <f>+'Categorias-9 feb-Depurado'!AC489</f>
        <v>44965</v>
      </c>
      <c r="Q490" s="111">
        <f>+'Categorias-9 feb-Depurado'!AE489</f>
        <v>45025</v>
      </c>
      <c r="R490" s="112" t="str">
        <f>+'Categorias-9 feb-Depurado'!AB489</f>
        <v>Seguros</v>
      </c>
    </row>
    <row r="491" spans="2:18" s="1" customFormat="1" ht="14.5" hidden="1">
      <c r="B491" s="57" t="str">
        <f>+'Categorias-9 feb-Depurado'!B490</f>
        <v>CHUBB SEGUROS COLOMBIA S A</v>
      </c>
      <c r="C491" s="30" t="s">
        <v>4900</v>
      </c>
      <c r="D491" s="31">
        <v>5</v>
      </c>
      <c r="E491" s="30" t="str">
        <f>+'Categorias-9 feb-Depurado'!E490</f>
        <v>860026518-6</v>
      </c>
      <c r="F491" s="30" t="str">
        <f>+'Categorias-9 feb-Depurado'!F490</f>
        <v>CR 7 71 21 TO B P 7</v>
      </c>
      <c r="G491" s="30" t="str">
        <f>+'Categorias-9 feb-Depurado'!G490</f>
        <v>BOGOTA</v>
      </c>
      <c r="H491" s="30" t="str">
        <f>+'Categorias-9 feb-Depurado'!H490</f>
        <v>NC24889</v>
      </c>
      <c r="I491" s="107">
        <f>+'Categorias-9 feb-Depurado'!R490</f>
        <v>-114615</v>
      </c>
      <c r="J491" s="108">
        <f t="shared" si="32"/>
        <v>0</v>
      </c>
      <c r="K491" s="107">
        <f t="shared" si="33"/>
        <v>0</v>
      </c>
      <c r="L491" s="109">
        <f t="shared" si="34"/>
        <v>-114615</v>
      </c>
      <c r="M491" s="110">
        <f t="shared" si="35"/>
        <v>-8.7377217574292873E-08</v>
      </c>
      <c r="N491" s="33" t="s">
        <v>4892</v>
      </c>
      <c r="O491" s="33">
        <f>+'Categorias-9 feb-Depurado'!Y490</f>
        <v>-24.029057517531996</v>
      </c>
      <c r="P491" s="111">
        <f>+'Categorias-9 feb-Depurado'!AC490</f>
        <v>44965</v>
      </c>
      <c r="Q491" s="111">
        <f>+'Categorias-9 feb-Depurado'!AE490</f>
        <v>45025</v>
      </c>
      <c r="R491" s="112" t="str">
        <f>+'Categorias-9 feb-Depurado'!AB490</f>
        <v>Seguros</v>
      </c>
    </row>
    <row r="492" spans="2:18" s="1" customFormat="1" ht="14.5" hidden="1">
      <c r="B492" s="57" t="str">
        <f>+'Categorias-9 feb-Depurado'!B491</f>
        <v>CHUBB SEGUROS COLOMBIA S A</v>
      </c>
      <c r="C492" s="30" t="s">
        <v>4900</v>
      </c>
      <c r="D492" s="31">
        <v>5</v>
      </c>
      <c r="E492" s="30" t="str">
        <f>+'Categorias-9 feb-Depurado'!E491</f>
        <v>860026518-6</v>
      </c>
      <c r="F492" s="30" t="str">
        <f>+'Categorias-9 feb-Depurado'!F491</f>
        <v>CR 7 71 21 TO B P 7</v>
      </c>
      <c r="G492" s="30" t="str">
        <f>+'Categorias-9 feb-Depurado'!G491</f>
        <v>BOGOTA</v>
      </c>
      <c r="H492" s="30" t="str">
        <f>+'Categorias-9 feb-Depurado'!H491</f>
        <v>NC24891</v>
      </c>
      <c r="I492" s="107">
        <f>+'Categorias-9 feb-Depurado'!R491</f>
        <v>-57309</v>
      </c>
      <c r="J492" s="108">
        <f t="shared" si="32"/>
        <v>0</v>
      </c>
      <c r="K492" s="107">
        <f t="shared" si="33"/>
        <v>0</v>
      </c>
      <c r="L492" s="109">
        <f t="shared" si="34"/>
        <v>-57309</v>
      </c>
      <c r="M492" s="110">
        <f t="shared" si="35"/>
        <v>-4.3689752318327882E-08</v>
      </c>
      <c r="N492" s="33" t="s">
        <v>4892</v>
      </c>
      <c r="O492" s="33">
        <f>+'Categorias-9 feb-Depurado'!Y491</f>
        <v>-12.014843234063964</v>
      </c>
      <c r="P492" s="111">
        <f>+'Categorias-9 feb-Depurado'!AC491</f>
        <v>44965</v>
      </c>
      <c r="Q492" s="111">
        <f>+'Categorias-9 feb-Depurado'!AE491</f>
        <v>45025</v>
      </c>
      <c r="R492" s="112" t="str">
        <f>+'Categorias-9 feb-Depurado'!AB491</f>
        <v>Seguros</v>
      </c>
    </row>
    <row r="493" spans="2:18" s="1" customFormat="1" ht="14.5" hidden="1">
      <c r="B493" s="57" t="str">
        <f>+'Categorias-9 feb-Depurado'!B492</f>
        <v>CHUBB SEGUROS COLOMBIA S A</v>
      </c>
      <c r="C493" s="30" t="s">
        <v>4900</v>
      </c>
      <c r="D493" s="31">
        <v>5</v>
      </c>
      <c r="E493" s="30" t="str">
        <f>+'Categorias-9 feb-Depurado'!E492</f>
        <v>860026518-6</v>
      </c>
      <c r="F493" s="30" t="str">
        <f>+'Categorias-9 feb-Depurado'!F492</f>
        <v>CR 7 71 21 TO B P 7</v>
      </c>
      <c r="G493" s="30" t="str">
        <f>+'Categorias-9 feb-Depurado'!G492</f>
        <v>BOGOTA</v>
      </c>
      <c r="H493" s="30" t="str">
        <f>+'Categorias-9 feb-Depurado'!H492</f>
        <v>NC24881</v>
      </c>
      <c r="I493" s="107">
        <f>+'Categorias-9 feb-Depurado'!R492</f>
        <v>-57309</v>
      </c>
      <c r="J493" s="108">
        <f t="shared" si="32"/>
        <v>0</v>
      </c>
      <c r="K493" s="107">
        <f t="shared" si="33"/>
        <v>0</v>
      </c>
      <c r="L493" s="109">
        <f t="shared" si="34"/>
        <v>-57309</v>
      </c>
      <c r="M493" s="110">
        <f t="shared" si="35"/>
        <v>-4.3689752318327882E-08</v>
      </c>
      <c r="N493" s="33" t="s">
        <v>4892</v>
      </c>
      <c r="O493" s="33">
        <f>+'Categorias-9 feb-Depurado'!Y492</f>
        <v>-12.014843234063964</v>
      </c>
      <c r="P493" s="111">
        <f>+'Categorias-9 feb-Depurado'!AC492</f>
        <v>44965</v>
      </c>
      <c r="Q493" s="111">
        <f>+'Categorias-9 feb-Depurado'!AE492</f>
        <v>45025</v>
      </c>
      <c r="R493" s="112" t="str">
        <f>+'Categorias-9 feb-Depurado'!AB492</f>
        <v>Seguros</v>
      </c>
    </row>
    <row r="494" spans="2:18" s="1" customFormat="1" ht="14.5" hidden="1">
      <c r="B494" s="57" t="str">
        <f>+'Categorias-9 feb-Depurado'!B493</f>
        <v>CHUBB SEGUROS COLOMBIA S A</v>
      </c>
      <c r="C494" s="30" t="s">
        <v>4900</v>
      </c>
      <c r="D494" s="31">
        <v>5</v>
      </c>
      <c r="E494" s="30" t="str">
        <f>+'Categorias-9 feb-Depurado'!E493</f>
        <v>860026518-6</v>
      </c>
      <c r="F494" s="30" t="str">
        <f>+'Categorias-9 feb-Depurado'!F493</f>
        <v>CR 7 71 21 TO B P 7</v>
      </c>
      <c r="G494" s="30" t="str">
        <f>+'Categorias-9 feb-Depurado'!G493</f>
        <v>BOGOTA</v>
      </c>
      <c r="H494" s="30" t="str">
        <f>+'Categorias-9 feb-Depurado'!H493</f>
        <v>NC24875</v>
      </c>
      <c r="I494" s="107">
        <f>+'Categorias-9 feb-Depurado'!R493</f>
        <v>-154781</v>
      </c>
      <c r="J494" s="108">
        <f t="shared" si="32"/>
        <v>0</v>
      </c>
      <c r="K494" s="107">
        <f t="shared" si="33"/>
        <v>0</v>
      </c>
      <c r="L494" s="109">
        <f t="shared" si="34"/>
        <v>-154781</v>
      </c>
      <c r="M494" s="110">
        <f t="shared" si="35"/>
        <v>-1.1799793319693429E-07</v>
      </c>
      <c r="N494" s="33" t="s">
        <v>4892</v>
      </c>
      <c r="O494" s="33">
        <f>+'Categorias-9 feb-Depurado'!Y493</f>
        <v>-32.449867396249353</v>
      </c>
      <c r="P494" s="111">
        <f>+'Categorias-9 feb-Depurado'!AC493</f>
        <v>44965</v>
      </c>
      <c r="Q494" s="111">
        <f>+'Categorias-9 feb-Depurado'!AE493</f>
        <v>45025</v>
      </c>
      <c r="R494" s="112" t="str">
        <f>+'Categorias-9 feb-Depurado'!AB493</f>
        <v>Seguros</v>
      </c>
    </row>
    <row r="495" spans="2:18" s="1" customFormat="1" ht="14.5" hidden="1">
      <c r="B495" s="57" t="str">
        <f>+'Categorias-9 feb-Depurado'!B494</f>
        <v>CHUBB SEGUROS COLOMBIA S A</v>
      </c>
      <c r="C495" s="30" t="s">
        <v>4900</v>
      </c>
      <c r="D495" s="31">
        <v>5</v>
      </c>
      <c r="E495" s="30" t="str">
        <f>+'Categorias-9 feb-Depurado'!E494</f>
        <v>860026518-6</v>
      </c>
      <c r="F495" s="30" t="str">
        <f>+'Categorias-9 feb-Depurado'!F494</f>
        <v>CR 7 71 21 TO B P 7</v>
      </c>
      <c r="G495" s="30" t="str">
        <f>+'Categorias-9 feb-Depurado'!G494</f>
        <v>BOGOTA</v>
      </c>
      <c r="H495" s="30" t="str">
        <f>+'Categorias-9 feb-Depurado'!H494</f>
        <v>POL135574</v>
      </c>
      <c r="I495" s="107">
        <f>+'Categorias-9 feb-Depurado'!R494</f>
        <v>626236</v>
      </c>
      <c r="J495" s="108">
        <f t="shared" si="32"/>
        <v>0</v>
      </c>
      <c r="K495" s="107">
        <f t="shared" si="33"/>
        <v>0</v>
      </c>
      <c r="L495" s="109">
        <f t="shared" si="34"/>
        <v>626236</v>
      </c>
      <c r="M495" s="110">
        <f t="shared" si="35"/>
        <v>4.7741359529603341E-07</v>
      </c>
      <c r="N495" s="33" t="s">
        <v>4892</v>
      </c>
      <c r="O495" s="33">
        <f>+'Categorias-9 feb-Depurado'!Y494</f>
        <v>131.29050179775044</v>
      </c>
      <c r="P495" s="111">
        <f>+'Categorias-9 feb-Depurado'!AC494</f>
        <v>44965</v>
      </c>
      <c r="Q495" s="111">
        <f>+'Categorias-9 feb-Depurado'!AE494</f>
        <v>45025</v>
      </c>
      <c r="R495" s="112" t="str">
        <f>+'Categorias-9 feb-Depurado'!AB494</f>
        <v>Seguros</v>
      </c>
    </row>
    <row r="496" spans="2:18" s="1" customFormat="1" ht="14.5" hidden="1">
      <c r="B496" s="57" t="str">
        <f>+'Categorias-9 feb-Depurado'!B495</f>
        <v>CHUBB SEGUROS COLOMBIA S A</v>
      </c>
      <c r="C496" s="30" t="s">
        <v>4900</v>
      </c>
      <c r="D496" s="31">
        <v>5</v>
      </c>
      <c r="E496" s="30" t="str">
        <f>+'Categorias-9 feb-Depurado'!E495</f>
        <v>860026518-6</v>
      </c>
      <c r="F496" s="30" t="str">
        <f>+'Categorias-9 feb-Depurado'!F495</f>
        <v>CR 7 71 21 TO B P 7</v>
      </c>
      <c r="G496" s="30" t="str">
        <f>+'Categorias-9 feb-Depurado'!G495</f>
        <v>BOGOTA</v>
      </c>
      <c r="H496" s="30" t="str">
        <f>+'Categorias-9 feb-Depurado'!H495</f>
        <v>NC24886</v>
      </c>
      <c r="I496" s="107">
        <f>+'Categorias-9 feb-Depurado'!R495</f>
        <v>-42985</v>
      </c>
      <c r="J496" s="108">
        <f t="shared" si="32"/>
        <v>0</v>
      </c>
      <c r="K496" s="107">
        <f t="shared" si="33"/>
        <v>0</v>
      </c>
      <c r="L496" s="109">
        <f t="shared" si="34"/>
        <v>-42985</v>
      </c>
      <c r="M496" s="110">
        <f t="shared" si="35"/>
        <v>-3.276979188963904E-08</v>
      </c>
      <c r="N496" s="33" t="s">
        <v>4892</v>
      </c>
      <c r="O496" s="33">
        <f>+'Categorias-9 feb-Depurado'!Y495</f>
        <v>-9.0118137886935639</v>
      </c>
      <c r="P496" s="111">
        <f>+'Categorias-9 feb-Depurado'!AC495</f>
        <v>44965</v>
      </c>
      <c r="Q496" s="111">
        <f>+'Categorias-9 feb-Depurado'!AE495</f>
        <v>45025</v>
      </c>
      <c r="R496" s="112" t="str">
        <f>+'Categorias-9 feb-Depurado'!AB495</f>
        <v>Seguros</v>
      </c>
    </row>
    <row r="497" spans="2:18" s="1" customFormat="1" ht="14.5" hidden="1">
      <c r="B497" s="57" t="str">
        <f>+'Categorias-9 feb-Depurado'!B496</f>
        <v>CHUBB SEGUROS COLOMBIA S A</v>
      </c>
      <c r="C497" s="30" t="s">
        <v>4900</v>
      </c>
      <c r="D497" s="31">
        <v>5</v>
      </c>
      <c r="E497" s="30" t="str">
        <f>+'Categorias-9 feb-Depurado'!E496</f>
        <v>860026518-6</v>
      </c>
      <c r="F497" s="30" t="str">
        <f>+'Categorias-9 feb-Depurado'!F496</f>
        <v>CR 7 71 21 TO B P 7</v>
      </c>
      <c r="G497" s="30" t="str">
        <f>+'Categorias-9 feb-Depurado'!G496</f>
        <v>BOGOTA</v>
      </c>
      <c r="H497" s="30" t="str">
        <f>+'Categorias-9 feb-Depurado'!H496</f>
        <v>NC24876</v>
      </c>
      <c r="I497" s="107">
        <f>+'Categorias-9 feb-Depurado'!R496</f>
        <v>-298745</v>
      </c>
      <c r="J497" s="108">
        <f t="shared" si="32"/>
        <v>0</v>
      </c>
      <c r="K497" s="107">
        <f t="shared" si="33"/>
        <v>0</v>
      </c>
      <c r="L497" s="109">
        <f t="shared" si="34"/>
        <v>-298745</v>
      </c>
      <c r="M497" s="110">
        <f t="shared" si="35"/>
        <v>-2.2774948186740063E-07</v>
      </c>
      <c r="N497" s="33" t="s">
        <v>4892</v>
      </c>
      <c r="O497" s="33">
        <f>+'Categorias-9 feb-Depurado'!Y496</f>
        <v>-62.631948593771291</v>
      </c>
      <c r="P497" s="111">
        <f>+'Categorias-9 feb-Depurado'!AC496</f>
        <v>44965</v>
      </c>
      <c r="Q497" s="111">
        <f>+'Categorias-9 feb-Depurado'!AE496</f>
        <v>45025</v>
      </c>
      <c r="R497" s="112" t="str">
        <f>+'Categorias-9 feb-Depurado'!AB496</f>
        <v>Seguros</v>
      </c>
    </row>
    <row r="498" spans="2:18" s="1" customFormat="1" ht="14.5" hidden="1">
      <c r="B498" s="57" t="str">
        <f>+'Categorias-9 feb-Depurado'!B497</f>
        <v>CHUBB SEGUROS COLOMBIA S A</v>
      </c>
      <c r="C498" s="30" t="s">
        <v>4900</v>
      </c>
      <c r="D498" s="31">
        <v>5</v>
      </c>
      <c r="E498" s="30" t="str">
        <f>+'Categorias-9 feb-Depurado'!E497</f>
        <v>860026518-6</v>
      </c>
      <c r="F498" s="30" t="str">
        <f>+'Categorias-9 feb-Depurado'!F497</f>
        <v>CR 7 71 21 TO B P 7</v>
      </c>
      <c r="G498" s="30" t="str">
        <f>+'Categorias-9 feb-Depurado'!G497</f>
        <v>BOGOTA</v>
      </c>
      <c r="H498" s="30" t="str">
        <f>+'Categorias-9 feb-Depurado'!H497</f>
        <v>NC24883</v>
      </c>
      <c r="I498" s="107">
        <f>+'Categorias-9 feb-Depurado'!R497</f>
        <v>-114615</v>
      </c>
      <c r="J498" s="108">
        <f t="shared" si="32"/>
        <v>0</v>
      </c>
      <c r="K498" s="107">
        <f t="shared" si="33"/>
        <v>0</v>
      </c>
      <c r="L498" s="109">
        <f t="shared" si="34"/>
        <v>-114615</v>
      </c>
      <c r="M498" s="110">
        <f t="shared" si="35"/>
        <v>-8.7377217574292873E-08</v>
      </c>
      <c r="N498" s="33" t="s">
        <v>4892</v>
      </c>
      <c r="O498" s="33">
        <f>+'Categorias-9 feb-Depurado'!Y497</f>
        <v>-24.029057517531996</v>
      </c>
      <c r="P498" s="111">
        <f>+'Categorias-9 feb-Depurado'!AC497</f>
        <v>44965</v>
      </c>
      <c r="Q498" s="111">
        <f>+'Categorias-9 feb-Depurado'!AE497</f>
        <v>45025</v>
      </c>
      <c r="R498" s="112" t="str">
        <f>+'Categorias-9 feb-Depurado'!AB497</f>
        <v>Seguros</v>
      </c>
    </row>
    <row r="499" spans="2:18" s="1" customFormat="1" ht="14.5" hidden="1">
      <c r="B499" s="57" t="str">
        <f>+'Categorias-9 feb-Depurado'!B498</f>
        <v>CHUBB SEGUROS COLOMBIA S A</v>
      </c>
      <c r="C499" s="30" t="s">
        <v>4900</v>
      </c>
      <c r="D499" s="31">
        <v>5</v>
      </c>
      <c r="E499" s="30" t="str">
        <f>+'Categorias-9 feb-Depurado'!E498</f>
        <v>860026518-6</v>
      </c>
      <c r="F499" s="30" t="str">
        <f>+'Categorias-9 feb-Depurado'!F498</f>
        <v>CR 7 71 21 TO B P 7</v>
      </c>
      <c r="G499" s="30" t="str">
        <f>+'Categorias-9 feb-Depurado'!G498</f>
        <v>BOGOTA</v>
      </c>
      <c r="H499" s="30" t="str">
        <f>+'Categorias-9 feb-Depurado'!H498</f>
        <v>NC24879</v>
      </c>
      <c r="I499" s="107">
        <f>+'Categorias-9 feb-Depurado'!R498</f>
        <v>-16929</v>
      </c>
      <c r="J499" s="108">
        <f t="shared" si="32"/>
        <v>0</v>
      </c>
      <c r="K499" s="107">
        <f t="shared" si="33"/>
        <v>0</v>
      </c>
      <c r="L499" s="109">
        <f t="shared" si="34"/>
        <v>-16929</v>
      </c>
      <c r="M499" s="110">
        <f t="shared" si="35"/>
        <v>-1.2905892913800147E-08</v>
      </c>
      <c r="N499" s="33" t="s">
        <v>4892</v>
      </c>
      <c r="O499" s="33">
        <f>+'Categorias-9 feb-Depurado'!Y498</f>
        <v>-3.5491682128368813</v>
      </c>
      <c r="P499" s="111">
        <f>+'Categorias-9 feb-Depurado'!AC498</f>
        <v>44965</v>
      </c>
      <c r="Q499" s="111">
        <f>+'Categorias-9 feb-Depurado'!AE498</f>
        <v>45025</v>
      </c>
      <c r="R499" s="112" t="str">
        <f>+'Categorias-9 feb-Depurado'!AB498</f>
        <v>Seguros</v>
      </c>
    </row>
    <row r="500" spans="2:18" s="1" customFormat="1" ht="14.5" hidden="1">
      <c r="B500" s="57" t="str">
        <f>+'Categorias-9 feb-Depurado'!B499</f>
        <v>CHUBB SEGUROS COLOMBIA S A</v>
      </c>
      <c r="C500" s="30" t="s">
        <v>4900</v>
      </c>
      <c r="D500" s="31">
        <v>5</v>
      </c>
      <c r="E500" s="30" t="str">
        <f>+'Categorias-9 feb-Depurado'!E499</f>
        <v>860026518-6</v>
      </c>
      <c r="F500" s="30" t="str">
        <f>+'Categorias-9 feb-Depurado'!F499</f>
        <v>CR 7 71 21 TO B P 7</v>
      </c>
      <c r="G500" s="30" t="str">
        <f>+'Categorias-9 feb-Depurado'!G499</f>
        <v>BOGOTA</v>
      </c>
      <c r="H500" s="30" t="str">
        <f>+'Categorias-9 feb-Depurado'!H499</f>
        <v>NC24884</v>
      </c>
      <c r="I500" s="107">
        <f>+'Categorias-9 feb-Depurado'!R499</f>
        <v>-33075</v>
      </c>
      <c r="J500" s="108">
        <f t="shared" si="32"/>
        <v>0</v>
      </c>
      <c r="K500" s="107">
        <f t="shared" si="33"/>
        <v>0</v>
      </c>
      <c r="L500" s="109">
        <f t="shared" si="34"/>
        <v>-33075</v>
      </c>
      <c r="M500" s="110">
        <f t="shared" si="35"/>
        <v>-2.5214862550885457E-08</v>
      </c>
      <c r="N500" s="33" t="s">
        <v>4892</v>
      </c>
      <c r="O500" s="33">
        <f>+'Categorias-9 feb-Depurado'!Y499</f>
        <v>-6.9341803201358525</v>
      </c>
      <c r="P500" s="111">
        <f>+'Categorias-9 feb-Depurado'!AC499</f>
        <v>44965</v>
      </c>
      <c r="Q500" s="111">
        <f>+'Categorias-9 feb-Depurado'!AE499</f>
        <v>45025</v>
      </c>
      <c r="R500" s="112" t="str">
        <f>+'Categorias-9 feb-Depurado'!AB499</f>
        <v>Seguros</v>
      </c>
    </row>
    <row r="501" spans="2:18" s="1" customFormat="1" ht="14.5" hidden="1">
      <c r="B501" s="57" t="str">
        <f>+'Categorias-9 feb-Depurado'!B500</f>
        <v>CHUBB SEGUROS COLOMBIA S A</v>
      </c>
      <c r="C501" s="30" t="s">
        <v>4900</v>
      </c>
      <c r="D501" s="31">
        <v>5</v>
      </c>
      <c r="E501" s="30" t="str">
        <f>+'Categorias-9 feb-Depurado'!E500</f>
        <v>860026518-6</v>
      </c>
      <c r="F501" s="30" t="str">
        <f>+'Categorias-9 feb-Depurado'!F500</f>
        <v>CR 7 71 21 TO B P 7</v>
      </c>
      <c r="G501" s="30" t="str">
        <f>+'Categorias-9 feb-Depurado'!G500</f>
        <v>BOGOTA</v>
      </c>
      <c r="H501" s="30" t="str">
        <f>+'Categorias-9 feb-Depurado'!H500</f>
        <v>NC24882</v>
      </c>
      <c r="I501" s="107">
        <f>+'Categorias-9 feb-Depurado'!R500</f>
        <v>-57309</v>
      </c>
      <c r="J501" s="108">
        <f t="shared" si="32"/>
        <v>0</v>
      </c>
      <c r="K501" s="107">
        <f t="shared" si="33"/>
        <v>0</v>
      </c>
      <c r="L501" s="109">
        <f t="shared" si="34"/>
        <v>-57309</v>
      </c>
      <c r="M501" s="110">
        <f t="shared" si="35"/>
        <v>-4.3689752318327882E-08</v>
      </c>
      <c r="N501" s="33" t="s">
        <v>4892</v>
      </c>
      <c r="O501" s="33">
        <f>+'Categorias-9 feb-Depurado'!Y500</f>
        <v>-12.014843234063964</v>
      </c>
      <c r="P501" s="111">
        <f>+'Categorias-9 feb-Depurado'!AC500</f>
        <v>44965</v>
      </c>
      <c r="Q501" s="111">
        <f>+'Categorias-9 feb-Depurado'!AE500</f>
        <v>45025</v>
      </c>
      <c r="R501" s="112" t="str">
        <f>+'Categorias-9 feb-Depurado'!AB500</f>
        <v>Seguros</v>
      </c>
    </row>
    <row r="502" spans="2:18" s="1" customFormat="1" ht="14.5" hidden="1">
      <c r="B502" s="57" t="str">
        <f>+'Categorias-9 feb-Depurado'!B501</f>
        <v>CHUBB SEGUROS COLOMBIA S A</v>
      </c>
      <c r="C502" s="30" t="s">
        <v>4900</v>
      </c>
      <c r="D502" s="31">
        <v>5</v>
      </c>
      <c r="E502" s="30" t="str">
        <f>+'Categorias-9 feb-Depurado'!E501</f>
        <v>860026518-6</v>
      </c>
      <c r="F502" s="30" t="str">
        <f>+'Categorias-9 feb-Depurado'!F501</f>
        <v>CR 7 71 21 TO B P 7</v>
      </c>
      <c r="G502" s="30" t="str">
        <f>+'Categorias-9 feb-Depurado'!G501</f>
        <v>BOGOTA</v>
      </c>
      <c r="H502" s="30" t="str">
        <f>+'Categorias-9 feb-Depurado'!H501</f>
        <v>NC24888</v>
      </c>
      <c r="I502" s="107">
        <f>+'Categorias-9 feb-Depurado'!R501</f>
        <v>-133370</v>
      </c>
      <c r="J502" s="108">
        <f t="shared" si="32"/>
        <v>0</v>
      </c>
      <c r="K502" s="107">
        <f t="shared" si="33"/>
        <v>0</v>
      </c>
      <c r="L502" s="109">
        <f t="shared" si="34"/>
        <v>-133370</v>
      </c>
      <c r="M502" s="110">
        <f t="shared" si="35"/>
        <v>-1.0167516911297334E-07</v>
      </c>
      <c r="N502" s="33" t="s">
        <v>4892</v>
      </c>
      <c r="O502" s="33">
        <f>+'Categorias-9 feb-Depurado'!Y501</f>
        <v>-27.961046993092022</v>
      </c>
      <c r="P502" s="111">
        <f>+'Categorias-9 feb-Depurado'!AC501</f>
        <v>44965</v>
      </c>
      <c r="Q502" s="111">
        <f>+'Categorias-9 feb-Depurado'!AE501</f>
        <v>45025</v>
      </c>
      <c r="R502" s="112" t="str">
        <f>+'Categorias-9 feb-Depurado'!AB501</f>
        <v>Seguros</v>
      </c>
    </row>
    <row r="503" spans="2:18" s="1" customFormat="1" ht="14.5" hidden="1">
      <c r="B503" s="57" t="str">
        <f>+'Categorias-9 feb-Depurado'!B502</f>
        <v>CHUBB SEGUROS COLOMBIA S A</v>
      </c>
      <c r="C503" s="30" t="s">
        <v>4900</v>
      </c>
      <c r="D503" s="31">
        <v>5</v>
      </c>
      <c r="E503" s="30" t="str">
        <f>+'Categorias-9 feb-Depurado'!E502</f>
        <v>860026518-6</v>
      </c>
      <c r="F503" s="30" t="str">
        <f>+'Categorias-9 feb-Depurado'!F502</f>
        <v>CR 7 71 21 TO B P 7</v>
      </c>
      <c r="G503" s="30" t="str">
        <f>+'Categorias-9 feb-Depurado'!G502</f>
        <v>BOGOTA</v>
      </c>
      <c r="H503" s="30" t="str">
        <f>+'Categorias-9 feb-Depurado'!H502</f>
        <v>NC24878</v>
      </c>
      <c r="I503" s="107">
        <f>+'Categorias-9 feb-Depurado'!R502</f>
        <v>-57309</v>
      </c>
      <c r="J503" s="108">
        <f t="shared" si="32"/>
        <v>0</v>
      </c>
      <c r="K503" s="107">
        <f t="shared" si="33"/>
        <v>0</v>
      </c>
      <c r="L503" s="109">
        <f t="shared" si="34"/>
        <v>-57309</v>
      </c>
      <c r="M503" s="110">
        <f t="shared" si="35"/>
        <v>-4.3689752318327882E-08</v>
      </c>
      <c r="N503" s="33" t="s">
        <v>4892</v>
      </c>
      <c r="O503" s="33">
        <f>+'Categorias-9 feb-Depurado'!Y502</f>
        <v>-12.014843234063964</v>
      </c>
      <c r="P503" s="111">
        <f>+'Categorias-9 feb-Depurado'!AC502</f>
        <v>44965</v>
      </c>
      <c r="Q503" s="111">
        <f>+'Categorias-9 feb-Depurado'!AE502</f>
        <v>45025</v>
      </c>
      <c r="R503" s="112" t="str">
        <f>+'Categorias-9 feb-Depurado'!AB502</f>
        <v>Seguros</v>
      </c>
    </row>
    <row r="504" spans="2:18" s="1" customFormat="1" ht="14.5" hidden="1">
      <c r="B504" s="57" t="str">
        <f>+'Categorias-9 feb-Depurado'!B503</f>
        <v>CHUBB SEGUROS COLOMBIA S A</v>
      </c>
      <c r="C504" s="30" t="s">
        <v>4900</v>
      </c>
      <c r="D504" s="31">
        <v>5</v>
      </c>
      <c r="E504" s="30" t="str">
        <f>+'Categorias-9 feb-Depurado'!E503</f>
        <v>860026518-6</v>
      </c>
      <c r="F504" s="30" t="str">
        <f>+'Categorias-9 feb-Depurado'!F503</f>
        <v>CR 7 71 21 TO B P 7</v>
      </c>
      <c r="G504" s="30" t="str">
        <f>+'Categorias-9 feb-Depurado'!G503</f>
        <v>BOGOTA</v>
      </c>
      <c r="H504" s="30" t="str">
        <f>+'Categorias-9 feb-Depurado'!H503</f>
        <v>POL135638</v>
      </c>
      <c r="I504" s="107">
        <f>+'Categorias-9 feb-Depurado'!R503</f>
        <v>847620</v>
      </c>
      <c r="J504" s="108">
        <f t="shared" si="32"/>
        <v>0</v>
      </c>
      <c r="K504" s="107">
        <f t="shared" si="33"/>
        <v>0</v>
      </c>
      <c r="L504" s="109">
        <f t="shared" si="34"/>
        <v>847620</v>
      </c>
      <c r="M504" s="110">
        <f t="shared" si="35"/>
        <v>6.4618660001153536E-07</v>
      </c>
      <c r="N504" s="33" t="s">
        <v>4892</v>
      </c>
      <c r="O504" s="33">
        <f>+'Categorias-9 feb-Depurado'!Y503</f>
        <v>177.70370137425704</v>
      </c>
      <c r="P504" s="111">
        <f>+'Categorias-9 feb-Depurado'!AC503</f>
        <v>44966</v>
      </c>
      <c r="Q504" s="111">
        <f>+'Categorias-9 feb-Depurado'!AE503</f>
        <v>45026</v>
      </c>
      <c r="R504" s="112" t="str">
        <f>+'Categorias-9 feb-Depurado'!AB503</f>
        <v>Seguros</v>
      </c>
    </row>
    <row r="505" spans="2:18" s="1" customFormat="1" ht="14.5" hidden="1">
      <c r="B505" s="57" t="str">
        <f>+'Categorias-9 feb-Depurado'!B504</f>
        <v>CI UNION BANANEROS DE URABA SA - UNIBAN</v>
      </c>
      <c r="C505" s="30" t="s">
        <v>4900</v>
      </c>
      <c r="D505" s="31">
        <v>5</v>
      </c>
      <c r="E505" s="30" t="str">
        <f>+'Categorias-9 feb-Depurado'!E504</f>
        <v>890904224-2</v>
      </c>
      <c r="F505" s="30" t="str">
        <f>+'Categorias-9 feb-Depurado'!F504</f>
        <v>Calle 52 No 47 - 42</v>
      </c>
      <c r="G505" s="30" t="str">
        <f>+'Categorias-9 feb-Depurado'!G504</f>
        <v>MEDELLIN</v>
      </c>
      <c r="H505" s="30" t="str">
        <f>+'Categorias-9 feb-Depurado'!H504</f>
        <v>MN50415114</v>
      </c>
      <c r="I505" s="107">
        <f>+'Categorias-9 feb-Depurado'!R504</f>
        <v>472497</v>
      </c>
      <c r="J505" s="108">
        <f t="shared" si="32"/>
        <v>0</v>
      </c>
      <c r="K505" s="107">
        <f t="shared" si="33"/>
        <v>0</v>
      </c>
      <c r="L505" s="109">
        <f t="shared" si="34"/>
        <v>472497</v>
      </c>
      <c r="M505" s="110">
        <f t="shared" si="35"/>
        <v>3.6021003509314365E-07</v>
      </c>
      <c r="N505" s="33" t="s">
        <v>4892</v>
      </c>
      <c r="O505" s="33">
        <f>+'Categorias-9 feb-Depurado'!Y504</f>
        <v>99.059089908487678</v>
      </c>
      <c r="P505" s="111">
        <f>+'Categorias-9 feb-Depurado'!AC504</f>
        <v>44935</v>
      </c>
      <c r="Q505" s="111">
        <f>+'Categorias-9 feb-Depurado'!AE504</f>
        <v>44995</v>
      </c>
      <c r="R505" s="112" t="str">
        <f>+'Categorias-9 feb-Depurado'!AB504</f>
        <v>Ventas a Bordo</v>
      </c>
    </row>
    <row r="506" spans="2:18" s="1" customFormat="1" ht="14.5" hidden="1">
      <c r="B506" s="57" t="str">
        <f>+'Categorias-9 feb-Depurado'!B505</f>
        <v>CI UNION BANANEROS DE URABA SA - UNIBAN</v>
      </c>
      <c r="C506" s="30" t="s">
        <v>4900</v>
      </c>
      <c r="D506" s="31">
        <v>5</v>
      </c>
      <c r="E506" s="30" t="str">
        <f>+'Categorias-9 feb-Depurado'!E505</f>
        <v>890904224-2</v>
      </c>
      <c r="F506" s="30" t="str">
        <f>+'Categorias-9 feb-Depurado'!F505</f>
        <v>Calle 52 No 47 - 42</v>
      </c>
      <c r="G506" s="30" t="str">
        <f>+'Categorias-9 feb-Depurado'!G505</f>
        <v>MEDELLIN</v>
      </c>
      <c r="H506" s="30" t="str">
        <f>+'Categorias-9 feb-Depurado'!H505</f>
        <v>MN50415113</v>
      </c>
      <c r="I506" s="107">
        <f>+'Categorias-9 feb-Depurado'!R505</f>
        <v>1063117</v>
      </c>
      <c r="J506" s="108">
        <f t="shared" si="32"/>
        <v>0</v>
      </c>
      <c r="K506" s="107">
        <f t="shared" si="33"/>
        <v>0</v>
      </c>
      <c r="L506" s="109">
        <f t="shared" si="34"/>
        <v>1063117</v>
      </c>
      <c r="M506" s="110">
        <f t="shared" si="35"/>
        <v>8.1047162601692192E-07</v>
      </c>
      <c r="N506" s="33" t="s">
        <v>4892</v>
      </c>
      <c r="O506" s="33">
        <f>+'Categorias-9 feb-Depurado'!Y505</f>
        <v>222.88269023134899</v>
      </c>
      <c r="P506" s="111">
        <f>+'Categorias-9 feb-Depurado'!AC505</f>
        <v>44935</v>
      </c>
      <c r="Q506" s="111">
        <f>+'Categorias-9 feb-Depurado'!AE505</f>
        <v>44995</v>
      </c>
      <c r="R506" s="112" t="str">
        <f>+'Categorias-9 feb-Depurado'!AB505</f>
        <v>Ventas a Bordo</v>
      </c>
    </row>
    <row r="507" spans="2:18" s="1" customFormat="1" ht="14.5" hidden="1">
      <c r="B507" s="57" t="str">
        <f>+'Categorias-9 feb-Depurado'!B506</f>
        <v>CI UNION BANANEROS DE URABA SA - UNIBAN</v>
      </c>
      <c r="C507" s="30" t="s">
        <v>4900</v>
      </c>
      <c r="D507" s="31">
        <v>5</v>
      </c>
      <c r="E507" s="30" t="str">
        <f>+'Categorias-9 feb-Depurado'!E506</f>
        <v>890904224-2</v>
      </c>
      <c r="F507" s="30" t="str">
        <f>+'Categorias-9 feb-Depurado'!F506</f>
        <v>Calle 52 No 47 - 42</v>
      </c>
      <c r="G507" s="30" t="str">
        <f>+'Categorias-9 feb-Depurado'!G506</f>
        <v>MEDELLIN</v>
      </c>
      <c r="H507" s="30" t="str">
        <f>+'Categorias-9 feb-Depurado'!H506</f>
        <v>MN50415115</v>
      </c>
      <c r="I507" s="107">
        <f>+'Categorias-9 feb-Depurado'!R506</f>
        <v>1063117</v>
      </c>
      <c r="J507" s="108">
        <f t="shared" si="32"/>
        <v>0</v>
      </c>
      <c r="K507" s="107">
        <f t="shared" si="33"/>
        <v>0</v>
      </c>
      <c r="L507" s="109">
        <f t="shared" si="34"/>
        <v>1063117</v>
      </c>
      <c r="M507" s="110">
        <f t="shared" si="35"/>
        <v>8.1047162601692192E-07</v>
      </c>
      <c r="N507" s="33" t="s">
        <v>4892</v>
      </c>
      <c r="O507" s="33">
        <f>+'Categorias-9 feb-Depurado'!Y506</f>
        <v>222.88269023134899</v>
      </c>
      <c r="P507" s="111">
        <f>+'Categorias-9 feb-Depurado'!AC506</f>
        <v>44935</v>
      </c>
      <c r="Q507" s="111">
        <f>+'Categorias-9 feb-Depurado'!AE506</f>
        <v>44995</v>
      </c>
      <c r="R507" s="112" t="str">
        <f>+'Categorias-9 feb-Depurado'!AB506</f>
        <v>Ventas a Bordo</v>
      </c>
    </row>
    <row r="508" spans="2:18" s="1" customFormat="1" ht="14.5" hidden="1">
      <c r="B508" s="57" t="str">
        <f>+'Categorias-9 feb-Depurado'!B507</f>
        <v>CLAUDIA PATRICIA OCHOA JIMENEZ</v>
      </c>
      <c r="C508" s="30" t="s">
        <v>4900</v>
      </c>
      <c r="D508" s="31">
        <v>5</v>
      </c>
      <c r="E508" s="30" t="str">
        <f>+'Categorias-9 feb-Depurado'!E507</f>
        <v>43035130-7</v>
      </c>
      <c r="F508" s="30" t="str">
        <f>+'Categorias-9 feb-Depurado'!F507</f>
        <v>CR 46 22 SUR 50 AP 805</v>
      </c>
      <c r="G508" s="30" t="str">
        <f>+'Categorias-9 feb-Depurado'!G507</f>
        <v>ENVIGADO</v>
      </c>
      <c r="H508" s="30" t="str">
        <f>+'Categorias-9 feb-Depurado'!H507</f>
        <v>FE268</v>
      </c>
      <c r="I508" s="107">
        <f>+'Categorias-9 feb-Depurado'!R507</f>
        <v>8635550</v>
      </c>
      <c r="J508" s="108">
        <f t="shared" si="32"/>
        <v>0</v>
      </c>
      <c r="K508" s="107">
        <f t="shared" si="33"/>
        <v>0</v>
      </c>
      <c r="L508" s="109">
        <f t="shared" si="34"/>
        <v>8635550</v>
      </c>
      <c r="M508" s="110">
        <f t="shared" si="35"/>
        <v>6.5833471292909722E-06</v>
      </c>
      <c r="N508" s="33" t="s">
        <v>4892</v>
      </c>
      <c r="O508" s="33">
        <f>+'Categorias-9 feb-Depurado'!Y507</f>
        <v>1810.4447728964221</v>
      </c>
      <c r="P508" s="111">
        <f>+'Categorias-9 feb-Depurado'!AC507</f>
        <v>44932</v>
      </c>
      <c r="Q508" s="111">
        <f>+'Categorias-9 feb-Depurado'!AE507</f>
        <v>44992</v>
      </c>
      <c r="R508" s="112" t="str">
        <f>+'Categorias-9 feb-Depurado'!AB507</f>
        <v>Arrendamientos</v>
      </c>
    </row>
    <row r="509" spans="2:18" s="1" customFormat="1" ht="14.5" hidden="1">
      <c r="B509" s="57" t="str">
        <f>+'Categorias-9 feb-Depurado'!B508</f>
        <v>CLAUDIA PATRICIA OCHOA JIMENEZ</v>
      </c>
      <c r="C509" s="30" t="s">
        <v>4900</v>
      </c>
      <c r="D509" s="31">
        <v>5</v>
      </c>
      <c r="E509" s="30" t="str">
        <f>+'Categorias-9 feb-Depurado'!E508</f>
        <v>43035130-7</v>
      </c>
      <c r="F509" s="30" t="str">
        <f>+'Categorias-9 feb-Depurado'!F508</f>
        <v>CR 46 22 SUR 50 AP 805</v>
      </c>
      <c r="G509" s="30" t="str">
        <f>+'Categorias-9 feb-Depurado'!G508</f>
        <v>ENVIGADO</v>
      </c>
      <c r="H509" s="30" t="str">
        <f>+'Categorias-9 feb-Depurado'!H508</f>
        <v>FE289</v>
      </c>
      <c r="I509" s="107">
        <f>+'Categorias-9 feb-Depurado'!R508</f>
        <v>8635550</v>
      </c>
      <c r="J509" s="108">
        <f t="shared" si="32"/>
        <v>0</v>
      </c>
      <c r="K509" s="107">
        <f t="shared" si="33"/>
        <v>0</v>
      </c>
      <c r="L509" s="109">
        <f t="shared" si="34"/>
        <v>8635550</v>
      </c>
      <c r="M509" s="110">
        <f t="shared" si="35"/>
        <v>6.5833471292909722E-06</v>
      </c>
      <c r="N509" s="33" t="s">
        <v>4892</v>
      </c>
      <c r="O509" s="33">
        <f>+'Categorias-9 feb-Depurado'!Y508</f>
        <v>1810.4447728964221</v>
      </c>
      <c r="P509" s="111">
        <f>+'Categorias-9 feb-Depurado'!AC508</f>
        <v>44961</v>
      </c>
      <c r="Q509" s="111">
        <f>+'Categorias-9 feb-Depurado'!AE508</f>
        <v>45021</v>
      </c>
      <c r="R509" s="112" t="str">
        <f>+'Categorias-9 feb-Depurado'!AB508</f>
        <v>Arrendamientos</v>
      </c>
    </row>
    <row r="510" spans="2:18" s="1" customFormat="1" ht="14.5" hidden="1">
      <c r="B510" s="57" t="str">
        <f>+'Categorias-9 feb-Depurado'!B509</f>
        <v>CO2CERO S.A.S.</v>
      </c>
      <c r="C510" s="30" t="s">
        <v>4900</v>
      </c>
      <c r="D510" s="31">
        <v>5</v>
      </c>
      <c r="E510" s="30" t="str">
        <f>+'Categorias-9 feb-Depurado'!E509</f>
        <v>901245493-8</v>
      </c>
      <c r="F510" s="30" t="str">
        <f>+'Categorias-9 feb-Depurado'!F509</f>
        <v>CR 45 A 104 B 16</v>
      </c>
      <c r="G510" s="30" t="str">
        <f>+'Categorias-9 feb-Depurado'!G509</f>
        <v>BOGOTA DC</v>
      </c>
      <c r="H510" s="30" t="str">
        <f>+'Categorias-9 feb-Depurado'!H509</f>
        <v>HC-1290</v>
      </c>
      <c r="I510" s="107">
        <f>+'Categorias-9 feb-Depurado'!R509</f>
        <v>11322859</v>
      </c>
      <c r="J510" s="108">
        <f t="shared" si="32"/>
        <v>11322859</v>
      </c>
      <c r="K510" s="107">
        <f t="shared" si="33"/>
        <v>894328.10756386141</v>
      </c>
      <c r="L510" s="109">
        <f t="shared" si="34"/>
        <v>12217187.107563861</v>
      </c>
      <c r="M510" s="110">
        <f t="shared" si="35"/>
        <v>9.3138229380399872E-06</v>
      </c>
      <c r="N510" s="33" t="s">
        <v>4892</v>
      </c>
      <c r="O510" s="33">
        <f>+'Categorias-9 feb-Depurado'!Y509</f>
        <v>2373.8396385630572</v>
      </c>
      <c r="P510" s="111">
        <f>+'Categorias-9 feb-Depurado'!AC509</f>
        <v>44743</v>
      </c>
      <c r="Q510" s="111">
        <f>+'Categorias-9 feb-Depurado'!AE509</f>
        <v>44743</v>
      </c>
      <c r="R510" s="112" t="str">
        <f>+'Categorias-9 feb-Depurado'!AB509</f>
        <v>Fuel</v>
      </c>
    </row>
    <row r="511" spans="2:18" s="1" customFormat="1" ht="14.5" hidden="1">
      <c r="B511" s="57" t="str">
        <f>+'Categorias-9 feb-Depurado'!B510</f>
        <v>CO2CERO S.A.S.</v>
      </c>
      <c r="C511" s="30" t="s">
        <v>4900</v>
      </c>
      <c r="D511" s="31">
        <v>5</v>
      </c>
      <c r="E511" s="30" t="str">
        <f>+'Categorias-9 feb-Depurado'!E510</f>
        <v>901245493-8</v>
      </c>
      <c r="F511" s="30" t="str">
        <f>+'Categorias-9 feb-Depurado'!F510</f>
        <v>CR 45 A 104 B 16</v>
      </c>
      <c r="G511" s="30" t="str">
        <f>+'Categorias-9 feb-Depurado'!G510</f>
        <v>BOGOTA DC</v>
      </c>
      <c r="H511" s="30" t="str">
        <f>+'Categorias-9 feb-Depurado'!H510</f>
        <v>HC-1585</v>
      </c>
      <c r="I511" s="107">
        <f>+'Categorias-9 feb-Depurado'!R510</f>
        <v>302083</v>
      </c>
      <c r="J511" s="108">
        <f t="shared" si="32"/>
        <v>302083</v>
      </c>
      <c r="K511" s="107">
        <f t="shared" si="33"/>
        <v>9624.2299586823501</v>
      </c>
      <c r="L511" s="109">
        <f t="shared" si="34"/>
        <v>311707.22995868232</v>
      </c>
      <c r="M511" s="110">
        <f t="shared" si="35"/>
        <v>2.3763129129328557E-07</v>
      </c>
      <c r="N511" s="33" t="s">
        <v>4892</v>
      </c>
      <c r="O511" s="33">
        <f>+'Categorias-9 feb-Depurado'!Y510</f>
        <v>63.331760956843503</v>
      </c>
      <c r="P511" s="111">
        <f>+'Categorias-9 feb-Depurado'!AC510</f>
        <v>44874</v>
      </c>
      <c r="Q511" s="111">
        <f>+'Categorias-9 feb-Depurado'!AE510</f>
        <v>44874</v>
      </c>
      <c r="R511" s="112" t="str">
        <f>+'Categorias-9 feb-Depurado'!AB510</f>
        <v>Fuel</v>
      </c>
    </row>
    <row r="512" spans="2:18" s="1" customFormat="1" ht="14.5" hidden="1">
      <c r="B512" s="57" t="str">
        <f>+'Categorias-9 feb-Depurado'!B511</f>
        <v>CODIFICACION &amp; ETIQUETADO S. A</v>
      </c>
      <c r="C512" s="30" t="s">
        <v>4900</v>
      </c>
      <c r="D512" s="31">
        <v>5</v>
      </c>
      <c r="E512" s="30" t="str">
        <f>+'Categorias-9 feb-Depurado'!E511</f>
        <v>830116638-9</v>
      </c>
      <c r="F512" s="30" t="str">
        <f>+'Categorias-9 feb-Depurado'!F511</f>
        <v>CL 23 116 31 BG 5</v>
      </c>
      <c r="G512" s="30" t="str">
        <f>+'Categorias-9 feb-Depurado'!G511</f>
        <v>169</v>
      </c>
      <c r="H512" s="30" t="str">
        <f>+'Categorias-9 feb-Depurado'!H511</f>
        <v>FVO58371</v>
      </c>
      <c r="I512" s="107">
        <f>+'Categorias-9 feb-Depurado'!R511</f>
        <v>60603862</v>
      </c>
      <c r="J512" s="108">
        <f t="shared" si="32"/>
        <v>0</v>
      </c>
      <c r="K512" s="107">
        <f t="shared" si="33"/>
        <v>0</v>
      </c>
      <c r="L512" s="109">
        <f t="shared" si="34"/>
        <v>60603862</v>
      </c>
      <c r="M512" s="110">
        <f t="shared" si="35"/>
        <v>4.6201603942035685E-05</v>
      </c>
      <c r="N512" s="33" t="s">
        <v>4892</v>
      </c>
      <c r="O512" s="33">
        <f>+'Categorias-9 feb-Depurado'!Y511</f>
        <v>12705.611706867092</v>
      </c>
      <c r="P512" s="111">
        <f>+'Categorias-9 feb-Depurado'!AC511</f>
        <v>44917</v>
      </c>
      <c r="Q512" s="111">
        <f>+'Categorias-9 feb-Depurado'!AE511</f>
        <v>44977</v>
      </c>
      <c r="R512" s="112" t="str">
        <f>+'Categorias-9 feb-Depurado'!AB511</f>
        <v>Implementos Aeropuerto</v>
      </c>
    </row>
    <row r="513" spans="2:18" s="1" customFormat="1" ht="14.5" hidden="1">
      <c r="B513" s="57" t="str">
        <f>+'Categorias-9 feb-Depurado'!B512</f>
        <v>CODIFICACION &amp; ETIQUETADO S. A</v>
      </c>
      <c r="C513" s="30" t="s">
        <v>4900</v>
      </c>
      <c r="D513" s="31">
        <v>5</v>
      </c>
      <c r="E513" s="30" t="str">
        <f>+'Categorias-9 feb-Depurado'!E512</f>
        <v>830116638-9</v>
      </c>
      <c r="F513" s="30" t="str">
        <f>+'Categorias-9 feb-Depurado'!F512</f>
        <v>CL 23 116 31 BG 5</v>
      </c>
      <c r="G513" s="30" t="str">
        <f>+'Categorias-9 feb-Depurado'!G512</f>
        <v>169</v>
      </c>
      <c r="H513" s="30" t="str">
        <f>+'Categorias-9 feb-Depurado'!H512</f>
        <v>FVO59163</v>
      </c>
      <c r="I513" s="107">
        <f>+'Categorias-9 feb-Depurado'!R512</f>
        <v>43050620</v>
      </c>
      <c r="J513" s="108">
        <f t="shared" si="32"/>
        <v>0</v>
      </c>
      <c r="K513" s="107">
        <f t="shared" si="33"/>
        <v>0</v>
      </c>
      <c r="L513" s="109">
        <f t="shared" si="34"/>
        <v>43050620</v>
      </c>
      <c r="M513" s="110">
        <f t="shared" si="35"/>
        <v>3.2819817567056703E-05</v>
      </c>
      <c r="N513" s="33" t="s">
        <v>4892</v>
      </c>
      <c r="O513" s="33">
        <f>+'Categorias-9 feb-Depurado'!Y512</f>
        <v>9025.5710347285549</v>
      </c>
      <c r="P513" s="111">
        <f>+'Categorias-9 feb-Depurado'!AC512</f>
        <v>44946</v>
      </c>
      <c r="Q513" s="111">
        <f>+'Categorias-9 feb-Depurado'!AE512</f>
        <v>45006</v>
      </c>
      <c r="R513" s="112" t="str">
        <f>+'Categorias-9 feb-Depurado'!AB512</f>
        <v>Implementos Aeropuerto</v>
      </c>
    </row>
    <row r="514" spans="2:18" s="1" customFormat="1" ht="14.5" hidden="1">
      <c r="B514" s="57" t="str">
        <f>+'Categorias-9 feb-Depurado'!B513</f>
        <v>COFFEE &amp; COMPANY S.A.S</v>
      </c>
      <c r="C514" s="30" t="s">
        <v>4900</v>
      </c>
      <c r="D514" s="31">
        <v>5</v>
      </c>
      <c r="E514" s="30" t="str">
        <f>+'Categorias-9 feb-Depurado'!E513</f>
        <v>901286395-1</v>
      </c>
      <c r="F514" s="30" t="str">
        <f>+'Categorias-9 feb-Depurado'!F513</f>
        <v>CALLE 55 NO. 153-15 AP 202</v>
      </c>
      <c r="G514" s="30" t="str">
        <f>+'Categorias-9 feb-Depurado'!G513</f>
        <v>BOGOTA</v>
      </c>
      <c r="H514" s="30" t="str">
        <f>+'Categorias-9 feb-Depurado'!H513</f>
        <v>FV 87</v>
      </c>
      <c r="I514" s="107">
        <f>+'Categorias-9 feb-Depurado'!R513</f>
        <v>1508395</v>
      </c>
      <c r="J514" s="108">
        <f t="shared" si="32"/>
        <v>0</v>
      </c>
      <c r="K514" s="107">
        <f t="shared" si="33"/>
        <v>0</v>
      </c>
      <c r="L514" s="109">
        <f t="shared" si="34"/>
        <v>1508395</v>
      </c>
      <c r="M514" s="110">
        <f t="shared" si="35"/>
        <v>1.1499311442915455E-06</v>
      </c>
      <c r="N514" s="33" t="s">
        <v>4892</v>
      </c>
      <c r="O514" s="33">
        <f>+'Categorias-9 feb-Depurado'!Y513</f>
        <v>316.23531138295749</v>
      </c>
      <c r="P514" s="111">
        <f>+'Categorias-9 feb-Depurado'!AC513</f>
        <v>44917</v>
      </c>
      <c r="Q514" s="111">
        <f>+'Categorias-9 feb-Depurado'!AE513</f>
        <v>44977</v>
      </c>
      <c r="R514" s="112" t="str">
        <f>+'Categorias-9 feb-Depurado'!AB513</f>
        <v>Implementos Oficina</v>
      </c>
    </row>
    <row r="515" spans="2:18" s="1" customFormat="1" ht="14.5" hidden="1">
      <c r="B515" s="57" t="str">
        <f>+'Categorias-9 feb-Depurado'!B514</f>
        <v>COFFEE &amp; COMPANY S.A.S</v>
      </c>
      <c r="C515" s="30" t="s">
        <v>4900</v>
      </c>
      <c r="D515" s="31">
        <v>5</v>
      </c>
      <c r="E515" s="30" t="str">
        <f>+'Categorias-9 feb-Depurado'!E514</f>
        <v>901286395-1</v>
      </c>
      <c r="F515" s="30" t="str">
        <f>+'Categorias-9 feb-Depurado'!F514</f>
        <v>CALLE 55 NO. 153-15 AP 202</v>
      </c>
      <c r="G515" s="30" t="str">
        <f>+'Categorias-9 feb-Depurado'!G514</f>
        <v>BOGOTA</v>
      </c>
      <c r="H515" s="30" t="str">
        <f>+'Categorias-9 feb-Depurado'!H514</f>
        <v>FV90</v>
      </c>
      <c r="I515" s="107">
        <f>+'Categorias-9 feb-Depurado'!R514</f>
        <v>1704325</v>
      </c>
      <c r="J515" s="108">
        <f t="shared" si="32"/>
        <v>0</v>
      </c>
      <c r="K515" s="107">
        <f t="shared" si="33"/>
        <v>0</v>
      </c>
      <c r="L515" s="109">
        <f t="shared" si="34"/>
        <v>1704325</v>
      </c>
      <c r="M515" s="110">
        <f t="shared" si="35"/>
        <v>1.299299187212029E-06</v>
      </c>
      <c r="N515" s="33" t="s">
        <v>4892</v>
      </c>
      <c r="O515" s="33">
        <f>+'Categorias-9 feb-Depurado'!Y514</f>
        <v>357.31207480319085</v>
      </c>
      <c r="P515" s="111">
        <f>+'Categorias-9 feb-Depurado'!AC514</f>
        <v>44952</v>
      </c>
      <c r="Q515" s="111">
        <f>+'Categorias-9 feb-Depurado'!AE514</f>
        <v>45012</v>
      </c>
      <c r="R515" s="112" t="str">
        <f>+'Categorias-9 feb-Depurado'!AB514</f>
        <v>Implementos Oficina</v>
      </c>
    </row>
    <row r="516" spans="2:18" s="1" customFormat="1" ht="14.5" hidden="1">
      <c r="B516" s="57" t="str">
        <f>+'Categorias-9 feb-Depurado'!B515</f>
        <v>COLOMBIAN AVIATION SERVICES SAS</v>
      </c>
      <c r="C516" s="30" t="s">
        <v>4900</v>
      </c>
      <c r="D516" s="31">
        <v>5</v>
      </c>
      <c r="E516" s="30" t="str">
        <f>+'Categorias-9 feb-Depurado'!E515</f>
        <v>901387675-0</v>
      </c>
      <c r="F516" s="30" t="str">
        <f>+'Categorias-9 feb-Depurado'!F515</f>
        <v>CR 123 14 B 70 TO 1 AP 1201</v>
      </c>
      <c r="G516" s="30" t="str">
        <f>+'Categorias-9 feb-Depurado'!G515</f>
        <v>BOGOTA</v>
      </c>
      <c r="H516" s="30" t="str">
        <f>+'Categorias-9 feb-Depurado'!H515</f>
        <v>CA-40</v>
      </c>
      <c r="I516" s="107">
        <f>+'Categorias-9 feb-Depurado'!R515</f>
        <v>8727944</v>
      </c>
      <c r="J516" s="108">
        <f t="shared" si="32"/>
        <v>8727944</v>
      </c>
      <c r="K516" s="107">
        <f t="shared" si="33"/>
        <v>140966.9850332427</v>
      </c>
      <c r="L516" s="109">
        <f t="shared" si="34"/>
        <v>8868910.985033242</v>
      </c>
      <c r="M516" s="110">
        <f t="shared" si="35"/>
        <v>6.7612508379032906E-06</v>
      </c>
      <c r="N516" s="33" t="s">
        <v>4892</v>
      </c>
      <c r="O516" s="33">
        <f>+'Categorias-9 feb-Depurado'!Y515</f>
        <v>1829.8151933498955</v>
      </c>
      <c r="P516" s="111">
        <f>+'Categorias-9 feb-Depurado'!AC515</f>
        <v>44859</v>
      </c>
      <c r="Q516" s="111">
        <f>+'Categorias-9 feb-Depurado'!AE515</f>
        <v>44919</v>
      </c>
      <c r="R516" s="112" t="str">
        <f>+'Categorias-9 feb-Depurado'!AB515</f>
        <v>Manto</v>
      </c>
    </row>
    <row r="517" spans="2:18" s="1" customFormat="1" ht="14.5" hidden="1">
      <c r="B517" s="57" t="str">
        <f>+'Categorias-9 feb-Depurado'!B516</f>
        <v>COLOMBIAN AVIATION SERVICES SAS</v>
      </c>
      <c r="C517" s="30" t="s">
        <v>4900</v>
      </c>
      <c r="D517" s="31">
        <v>5</v>
      </c>
      <c r="E517" s="30" t="str">
        <f>+'Categorias-9 feb-Depurado'!E516</f>
        <v>901387675-0</v>
      </c>
      <c r="F517" s="30" t="str">
        <f>+'Categorias-9 feb-Depurado'!F516</f>
        <v>CR 123 14 B 70 TO 1 AP 1201</v>
      </c>
      <c r="G517" s="30" t="str">
        <f>+'Categorias-9 feb-Depurado'!G516</f>
        <v>BOGOTA</v>
      </c>
      <c r="H517" s="30" t="str">
        <f>+'Categorias-9 feb-Depurado'!H516</f>
        <v>CA-50</v>
      </c>
      <c r="I517" s="107">
        <f>+'Categorias-9 feb-Depurado'!R516</f>
        <v>1059693</v>
      </c>
      <c r="J517" s="108">
        <f t="shared" si="32"/>
        <v>0</v>
      </c>
      <c r="K517" s="107">
        <f t="shared" si="33"/>
        <v>0</v>
      </c>
      <c r="L517" s="109">
        <f t="shared" si="34"/>
        <v>1059693</v>
      </c>
      <c r="M517" s="110">
        <f t="shared" si="35"/>
        <v>8.0786132550674109E-07</v>
      </c>
      <c r="N517" s="33" t="s">
        <v>4892</v>
      </c>
      <c r="O517" s="33">
        <f>+'Categorias-9 feb-Depurado'!Y516</f>
        <v>222.16484795119342</v>
      </c>
      <c r="P517" s="111">
        <f>+'Categorias-9 feb-Depurado'!AC516</f>
        <v>44915</v>
      </c>
      <c r="Q517" s="111">
        <f>+'Categorias-9 feb-Depurado'!AE516</f>
        <v>44975</v>
      </c>
      <c r="R517" s="112" t="str">
        <f>+'Categorias-9 feb-Depurado'!AB516</f>
        <v>Manto</v>
      </c>
    </row>
    <row r="518" spans="2:18" s="1" customFormat="1" ht="14.5" hidden="1">
      <c r="B518" s="57" t="str">
        <f>+'Categorias-9 feb-Depurado'!B517</f>
        <v>COLOMBIAN AVIATION SERVICES SAS</v>
      </c>
      <c r="C518" s="30" t="s">
        <v>4900</v>
      </c>
      <c r="D518" s="31">
        <v>5</v>
      </c>
      <c r="E518" s="30" t="str">
        <f>+'Categorias-9 feb-Depurado'!E517</f>
        <v>901387675-0</v>
      </c>
      <c r="F518" s="30" t="str">
        <f>+'Categorias-9 feb-Depurado'!F517</f>
        <v>CR 123 14 B 70 TO 1 AP 1201</v>
      </c>
      <c r="G518" s="30" t="str">
        <f>+'Categorias-9 feb-Depurado'!G517</f>
        <v>BOGOTA</v>
      </c>
      <c r="H518" s="30" t="str">
        <f>+'Categorias-9 feb-Depurado'!H517</f>
        <v>CA-47</v>
      </c>
      <c r="I518" s="107">
        <f>+'Categorias-9 feb-Depurado'!R517</f>
        <v>6227255</v>
      </c>
      <c r="J518" s="108">
        <f t="shared" si="32"/>
        <v>0</v>
      </c>
      <c r="K518" s="107">
        <f t="shared" si="33"/>
        <v>0</v>
      </c>
      <c r="L518" s="109">
        <f t="shared" si="34"/>
        <v>6227255</v>
      </c>
      <c r="M518" s="110">
        <f t="shared" si="35"/>
        <v>4.7473735115438915E-06</v>
      </c>
      <c r="N518" s="33" t="s">
        <v>4892</v>
      </c>
      <c r="O518" s="33">
        <f>+'Categorias-9 feb-Depurado'!Y517</f>
        <v>1305.5452477541221</v>
      </c>
      <c r="P518" s="111">
        <f>+'Categorias-9 feb-Depurado'!AC517</f>
        <v>44915</v>
      </c>
      <c r="Q518" s="111">
        <f>+'Categorias-9 feb-Depurado'!AE517</f>
        <v>44975</v>
      </c>
      <c r="R518" s="112" t="str">
        <f>+'Categorias-9 feb-Depurado'!AB517</f>
        <v>Manto</v>
      </c>
    </row>
    <row r="519" spans="2:18" s="1" customFormat="1" ht="14.5" hidden="1">
      <c r="B519" s="57" t="str">
        <f>+'Categorias-9 feb-Depurado'!B518</f>
        <v>COLOMBIAN AVIATION SERVICES SAS</v>
      </c>
      <c r="C519" s="30" t="s">
        <v>4900</v>
      </c>
      <c r="D519" s="31">
        <v>5</v>
      </c>
      <c r="E519" s="30" t="str">
        <f>+'Categorias-9 feb-Depurado'!E518</f>
        <v>901387675-0</v>
      </c>
      <c r="F519" s="30" t="str">
        <f>+'Categorias-9 feb-Depurado'!F518</f>
        <v>CR 123 14 B 70 TO 1 AP 1201</v>
      </c>
      <c r="G519" s="30" t="str">
        <f>+'Categorias-9 feb-Depurado'!G518</f>
        <v>BOGOTA</v>
      </c>
      <c r="H519" s="30" t="str">
        <f>+'Categorias-9 feb-Depurado'!H518</f>
        <v>CA-45</v>
      </c>
      <c r="I519" s="107">
        <f>+'Categorias-9 feb-Depurado'!R518</f>
        <v>2197338</v>
      </c>
      <c r="J519" s="108">
        <f t="shared" si="32"/>
        <v>0</v>
      </c>
      <c r="K519" s="107">
        <f t="shared" si="33"/>
        <v>0</v>
      </c>
      <c r="L519" s="109">
        <f t="shared" si="34"/>
        <v>2197338</v>
      </c>
      <c r="M519" s="110">
        <f t="shared" si="35"/>
        <v>1.6751496794508707E-06</v>
      </c>
      <c r="N519" s="33" t="s">
        <v>4892</v>
      </c>
      <c r="O519" s="33">
        <f>+'Categorias-9 feb-Depurado'!Y518</f>
        <v>460.67234818704986</v>
      </c>
      <c r="P519" s="111">
        <f>+'Categorias-9 feb-Depurado'!AC518</f>
        <v>44915</v>
      </c>
      <c r="Q519" s="111">
        <f>+'Categorias-9 feb-Depurado'!AE518</f>
        <v>44975</v>
      </c>
      <c r="R519" s="112" t="str">
        <f>+'Categorias-9 feb-Depurado'!AB518</f>
        <v>Manto</v>
      </c>
    </row>
    <row r="520" spans="2:18" s="1" customFormat="1" ht="14.5" hidden="1">
      <c r="B520" s="57" t="str">
        <f>+'Categorias-9 feb-Depurado'!B519</f>
        <v>COLOMBIAN AVIATION SERVICES SAS</v>
      </c>
      <c r="C520" s="30" t="s">
        <v>4900</v>
      </c>
      <c r="D520" s="31">
        <v>5</v>
      </c>
      <c r="E520" s="30" t="str">
        <f>+'Categorias-9 feb-Depurado'!E519</f>
        <v>901387675-0</v>
      </c>
      <c r="F520" s="30" t="str">
        <f>+'Categorias-9 feb-Depurado'!F519</f>
        <v>CR 123 14 B 70 TO 1 AP 1201</v>
      </c>
      <c r="G520" s="30" t="str">
        <f>+'Categorias-9 feb-Depurado'!G519</f>
        <v>BOGOTA</v>
      </c>
      <c r="H520" s="30" t="str">
        <f>+'Categorias-9 feb-Depurado'!H519</f>
        <v>CA-48</v>
      </c>
      <c r="I520" s="107">
        <f>+'Categorias-9 feb-Depurado'!R519</f>
        <v>806288</v>
      </c>
      <c r="J520" s="108">
        <f t="shared" si="32"/>
        <v>0</v>
      </c>
      <c r="K520" s="107">
        <f t="shared" si="33"/>
        <v>0</v>
      </c>
      <c r="L520" s="109">
        <f t="shared" si="34"/>
        <v>806288</v>
      </c>
      <c r="M520" s="110">
        <f t="shared" si="35"/>
        <v>6.1467697948384983E-07</v>
      </c>
      <c r="N520" s="33" t="s">
        <v>4892</v>
      </c>
      <c r="O520" s="33">
        <f>+'Categorias-9 feb-Depurado'!Y519</f>
        <v>169.03843936392127</v>
      </c>
      <c r="P520" s="111">
        <f>+'Categorias-9 feb-Depurado'!AC519</f>
        <v>44915</v>
      </c>
      <c r="Q520" s="111">
        <f>+'Categorias-9 feb-Depurado'!AE519</f>
        <v>44975</v>
      </c>
      <c r="R520" s="112" t="str">
        <f>+'Categorias-9 feb-Depurado'!AB519</f>
        <v>Manto</v>
      </c>
    </row>
    <row r="521" spans="2:18" s="1" customFormat="1" ht="14.5" hidden="1">
      <c r="B521" s="57" t="str">
        <f>+'Categorias-9 feb-Depurado'!B520</f>
        <v>COLOMBIAN AVIATION SERVICES SAS</v>
      </c>
      <c r="C521" s="30" t="s">
        <v>4900</v>
      </c>
      <c r="D521" s="31">
        <v>5</v>
      </c>
      <c r="E521" s="30" t="str">
        <f>+'Categorias-9 feb-Depurado'!E520</f>
        <v>901387675-0</v>
      </c>
      <c r="F521" s="30" t="str">
        <f>+'Categorias-9 feb-Depurado'!F520</f>
        <v>CR 123 14 B 70 TO 1 AP 1201</v>
      </c>
      <c r="G521" s="30" t="str">
        <f>+'Categorias-9 feb-Depurado'!G520</f>
        <v>BOGOTA</v>
      </c>
      <c r="H521" s="30" t="str">
        <f>+'Categorias-9 feb-Depurado'!H520</f>
        <v>CA-46</v>
      </c>
      <c r="I521" s="107">
        <f>+'Categorias-9 feb-Depurado'!R520</f>
        <v>216546</v>
      </c>
      <c r="J521" s="108">
        <f t="shared" si="32"/>
        <v>0</v>
      </c>
      <c r="K521" s="107">
        <f t="shared" si="33"/>
        <v>0</v>
      </c>
      <c r="L521" s="109">
        <f t="shared" si="34"/>
        <v>216546</v>
      </c>
      <c r="M521" s="110">
        <f t="shared" si="35"/>
        <v>1.6508473547827791E-07</v>
      </c>
      <c r="N521" s="33" t="s">
        <v>4892</v>
      </c>
      <c r="O521" s="33">
        <f>+'Categorias-9 feb-Depurado'!Y520</f>
        <v>45.398911915469036</v>
      </c>
      <c r="P521" s="111">
        <f>+'Categorias-9 feb-Depurado'!AC520</f>
        <v>44915</v>
      </c>
      <c r="Q521" s="111">
        <f>+'Categorias-9 feb-Depurado'!AE520</f>
        <v>44975</v>
      </c>
      <c r="R521" s="112" t="str">
        <f>+'Categorias-9 feb-Depurado'!AB520</f>
        <v>Manto</v>
      </c>
    </row>
    <row r="522" spans="2:18" s="1" customFormat="1" ht="14.5" hidden="1">
      <c r="B522" s="57" t="str">
        <f>+'Categorias-9 feb-Depurado'!B521</f>
        <v>COLOMBIAN AVIATION SERVICES SAS</v>
      </c>
      <c r="C522" s="30" t="s">
        <v>4900</v>
      </c>
      <c r="D522" s="31">
        <v>5</v>
      </c>
      <c r="E522" s="30" t="str">
        <f>+'Categorias-9 feb-Depurado'!E521</f>
        <v>901387675-0</v>
      </c>
      <c r="F522" s="30" t="str">
        <f>+'Categorias-9 feb-Depurado'!F521</f>
        <v>CR 123 14 B 70 TO 1 AP 1201</v>
      </c>
      <c r="G522" s="30" t="str">
        <f>+'Categorias-9 feb-Depurado'!G521</f>
        <v>BOGOTA</v>
      </c>
      <c r="H522" s="30" t="str">
        <f>+'Categorias-9 feb-Depurado'!H521</f>
        <v>CA-44</v>
      </c>
      <c r="I522" s="107">
        <f>+'Categorias-9 feb-Depurado'!R521</f>
        <v>885070</v>
      </c>
      <c r="J522" s="108">
        <f t="shared" si="32"/>
        <v>0</v>
      </c>
      <c r="K522" s="107">
        <f t="shared" si="33"/>
        <v>0</v>
      </c>
      <c r="L522" s="109">
        <f t="shared" si="34"/>
        <v>885070</v>
      </c>
      <c r="M522" s="110">
        <f t="shared" si="35"/>
        <v>6.7473676184163843E-07</v>
      </c>
      <c r="N522" s="33" t="s">
        <v>4892</v>
      </c>
      <c r="O522" s="33">
        <f>+'Categorias-9 feb-Depurado'!Y521</f>
        <v>190.40000000000001</v>
      </c>
      <c r="P522" s="111">
        <f>+'Categorias-9 feb-Depurado'!AC521</f>
        <v>44915</v>
      </c>
      <c r="Q522" s="111">
        <f>+'Categorias-9 feb-Depurado'!AE521</f>
        <v>44975</v>
      </c>
      <c r="R522" s="112" t="str">
        <f>+'Categorias-9 feb-Depurado'!AB521</f>
        <v>Manto</v>
      </c>
    </row>
    <row r="523" spans="2:18" s="1" customFormat="1" ht="14.5" hidden="1">
      <c r="B523" s="57" t="str">
        <f>+'Categorias-9 feb-Depurado'!B522</f>
        <v>COLOMBIAN AVIATION SERVICES SAS</v>
      </c>
      <c r="C523" s="30" t="s">
        <v>4900</v>
      </c>
      <c r="D523" s="31">
        <v>5</v>
      </c>
      <c r="E523" s="30" t="str">
        <f>+'Categorias-9 feb-Depurado'!E522</f>
        <v>901387675-0</v>
      </c>
      <c r="F523" s="30" t="str">
        <f>+'Categorias-9 feb-Depurado'!F522</f>
        <v>CR 123 14 B 70 TO 1 AP 1201</v>
      </c>
      <c r="G523" s="30" t="str">
        <f>+'Categorias-9 feb-Depurado'!G522</f>
        <v>BOGOTA</v>
      </c>
      <c r="H523" s="30" t="str">
        <f>+'Categorias-9 feb-Depurado'!H522</f>
        <v>CA52</v>
      </c>
      <c r="I523" s="107">
        <f>+'Categorias-9 feb-Depurado'!R522</f>
        <v>1519996</v>
      </c>
      <c r="J523" s="108">
        <f t="shared" si="32"/>
        <v>0</v>
      </c>
      <c r="K523" s="107">
        <f t="shared" si="33"/>
        <v>0</v>
      </c>
      <c r="L523" s="109">
        <f t="shared" si="34"/>
        <v>1519996</v>
      </c>
      <c r="M523" s="110">
        <f t="shared" si="35"/>
        <v>1.1587752144488492E-06</v>
      </c>
      <c r="N523" s="33" t="s">
        <v>4892</v>
      </c>
      <c r="O523" s="33">
        <f>+'Categorias-9 feb-Depurado'!Y522</f>
        <v>318.66746333742151</v>
      </c>
      <c r="P523" s="111">
        <f>+'Categorias-9 feb-Depurado'!AC522</f>
        <v>44951</v>
      </c>
      <c r="Q523" s="111">
        <f>+'Categorias-9 feb-Depurado'!AE522</f>
        <v>45011</v>
      </c>
      <c r="R523" s="112" t="str">
        <f>+'Categorias-9 feb-Depurado'!AB522</f>
        <v>Manto</v>
      </c>
    </row>
    <row r="524" spans="2:18" s="1" customFormat="1" ht="14.5" hidden="1">
      <c r="B524" s="57" t="str">
        <f>+'Categorias-9 feb-Depurado'!B523</f>
        <v>COLOMBIAN AVIATION SERVICES SAS</v>
      </c>
      <c r="C524" s="30" t="s">
        <v>4900</v>
      </c>
      <c r="D524" s="31">
        <v>5</v>
      </c>
      <c r="E524" s="30" t="str">
        <f>+'Categorias-9 feb-Depurado'!E523</f>
        <v>901387675-0</v>
      </c>
      <c r="F524" s="30" t="str">
        <f>+'Categorias-9 feb-Depurado'!F523</f>
        <v>CR 123 14 B 70 TO 1 AP 1201</v>
      </c>
      <c r="G524" s="30" t="str">
        <f>+'Categorias-9 feb-Depurado'!G523</f>
        <v>BOGOTA</v>
      </c>
      <c r="H524" s="30" t="str">
        <f>+'Categorias-9 feb-Depurado'!H523</f>
        <v>CA53</v>
      </c>
      <c r="I524" s="107">
        <f>+'Categorias-9 feb-Depurado'!R523</f>
        <v>8550893</v>
      </c>
      <c r="J524" s="108">
        <f t="shared" si="32"/>
        <v>0</v>
      </c>
      <c r="K524" s="107">
        <f t="shared" si="33"/>
        <v>0</v>
      </c>
      <c r="L524" s="109">
        <f t="shared" si="34"/>
        <v>8550893</v>
      </c>
      <c r="M524" s="110">
        <f t="shared" si="35"/>
        <v>6.51880851647252E-06</v>
      </c>
      <c r="N524" s="33" t="s">
        <v>4892</v>
      </c>
      <c r="O524" s="33">
        <f>+'Categorias-9 feb-Depurado'!Y523</f>
        <v>1792.6964160298542</v>
      </c>
      <c r="P524" s="111">
        <f>+'Categorias-9 feb-Depurado'!AC523</f>
        <v>44951</v>
      </c>
      <c r="Q524" s="111">
        <f>+'Categorias-9 feb-Depurado'!AE523</f>
        <v>45011</v>
      </c>
      <c r="R524" s="112" t="str">
        <f>+'Categorias-9 feb-Depurado'!AB523</f>
        <v>Manto</v>
      </c>
    </row>
    <row r="525" spans="2:18" s="1" customFormat="1" ht="14.5" hidden="1">
      <c r="B525" s="57" t="str">
        <f>+'Categorias-9 feb-Depurado'!B524</f>
        <v>COMERCIALIZADORA ARTURO CALLE S.A.S.</v>
      </c>
      <c r="C525" s="30" t="s">
        <v>4900</v>
      </c>
      <c r="D525" s="31">
        <v>5</v>
      </c>
      <c r="E525" s="30" t="str">
        <f>+'Categorias-9 feb-Depurado'!E524</f>
        <v>900342297-2</v>
      </c>
      <c r="F525" s="30" t="str">
        <f>+'Categorias-9 feb-Depurado'!F524</f>
        <v>AK 72 152 B 62</v>
      </c>
      <c r="G525" s="30" t="str">
        <f>+'Categorias-9 feb-Depurado'!G524</f>
        <v>169</v>
      </c>
      <c r="H525" s="30" t="str">
        <f>+'Categorias-9 feb-Depurado'!H524</f>
        <v>66-16312</v>
      </c>
      <c r="I525" s="107">
        <f>+'Categorias-9 feb-Depurado'!R524</f>
        <v>98593950</v>
      </c>
      <c r="J525" s="108">
        <f t="shared" si="32"/>
        <v>98593950</v>
      </c>
      <c r="K525" s="107">
        <f t="shared" si="33"/>
        <v>776078.35835474753</v>
      </c>
      <c r="L525" s="109">
        <f t="shared" si="34"/>
        <v>99370028.358354747</v>
      </c>
      <c r="M525" s="110">
        <f t="shared" si="35"/>
        <v>7.5755150619304757E-05</v>
      </c>
      <c r="N525" s="33" t="s">
        <v>4892</v>
      </c>
      <c r="O525" s="33">
        <f>+'Categorias-9 feb-Depurado'!Y524</f>
        <v>20670.241202553538</v>
      </c>
      <c r="P525" s="111">
        <f>+'Categorias-9 feb-Depurado'!AC524</f>
        <v>44883</v>
      </c>
      <c r="Q525" s="111">
        <f>+'Categorias-9 feb-Depurado'!AE524</f>
        <v>44943</v>
      </c>
      <c r="R525" s="112" t="str">
        <f>+'Categorias-9 feb-Depurado'!AB524</f>
        <v>Uniformes</v>
      </c>
    </row>
    <row r="526" spans="2:18" s="1" customFormat="1" ht="14.5" hidden="1">
      <c r="B526" s="57" t="str">
        <f>+'Categorias-9 feb-Depurado'!B525</f>
        <v>COMERCIALIZADORA ARTURO CALLE S.A.S.</v>
      </c>
      <c r="C526" s="30" t="s">
        <v>4900</v>
      </c>
      <c r="D526" s="31">
        <v>5</v>
      </c>
      <c r="E526" s="30" t="str">
        <f>+'Categorias-9 feb-Depurado'!E525</f>
        <v>900342297-2</v>
      </c>
      <c r="F526" s="30" t="str">
        <f>+'Categorias-9 feb-Depurado'!F525</f>
        <v>AK 72 152 B 62</v>
      </c>
      <c r="G526" s="30" t="str">
        <f>+'Categorias-9 feb-Depurado'!G525</f>
        <v>169</v>
      </c>
      <c r="H526" s="30">
        <f>+'Categorias-9 feb-Depurado'!H525</f>
        <v>6617151</v>
      </c>
      <c r="I526" s="107">
        <f>+'Categorias-9 feb-Depurado'!R525</f>
        <v>449473</v>
      </c>
      <c r="J526" s="108">
        <f t="shared" si="32"/>
        <v>0</v>
      </c>
      <c r="K526" s="107">
        <f t="shared" si="33"/>
        <v>0</v>
      </c>
      <c r="L526" s="109">
        <f t="shared" si="34"/>
        <v>449473</v>
      </c>
      <c r="M526" s="110">
        <f t="shared" si="35"/>
        <v>3.4265759381206767E-07</v>
      </c>
      <c r="N526" s="33" t="s">
        <v>4892</v>
      </c>
      <c r="O526" s="33">
        <f>+'Categorias-9 feb-Depurado'!Y525</f>
        <v>94.232103734918283</v>
      </c>
      <c r="P526" s="111">
        <f>+'Categorias-9 feb-Depurado'!AC525</f>
        <v>44951</v>
      </c>
      <c r="Q526" s="111">
        <f>+'Categorias-9 feb-Depurado'!AE525</f>
        <v>45011</v>
      </c>
      <c r="R526" s="112" t="str">
        <f>+'Categorias-9 feb-Depurado'!AB525</f>
        <v>Uniformes</v>
      </c>
    </row>
    <row r="527" spans="2:18" s="1" customFormat="1" ht="14.5" hidden="1">
      <c r="B527" s="57" t="str">
        <f>+'Categorias-9 feb-Depurado'!B526</f>
        <v>CORPORACION CASTELLON DE JUANAMBU LTDA</v>
      </c>
      <c r="C527" s="30" t="s">
        <v>4900</v>
      </c>
      <c r="D527" s="31">
        <v>5</v>
      </c>
      <c r="E527" s="30" t="str">
        <f>+'Categorias-9 feb-Depurado'!E526</f>
        <v>805017721 -7</v>
      </c>
      <c r="F527" s="30" t="str">
        <f>+'Categorias-9 feb-Depurado'!F526</f>
        <v>AVENIDA 9 4 RTE 120</v>
      </c>
      <c r="G527" s="30" t="str">
        <f>+'Categorias-9 feb-Depurado'!G526</f>
        <v>CALI</v>
      </c>
      <c r="H527" s="30">
        <f>+'Categorias-9 feb-Depurado'!H526</f>
        <v>16394</v>
      </c>
      <c r="I527" s="107">
        <f>+'Categorias-9 feb-Depurado'!R526</f>
        <v>206751</v>
      </c>
      <c r="J527" s="108">
        <f t="shared" si="32"/>
        <v>206751</v>
      </c>
      <c r="K527" s="107">
        <f t="shared" si="33"/>
        <v>85474.600313403658</v>
      </c>
      <c r="L527" s="109">
        <f t="shared" si="34"/>
        <v>292225.60031340364</v>
      </c>
      <c r="M527" s="110">
        <f t="shared" si="35"/>
        <v>2.2277939065011226E-07</v>
      </c>
      <c r="N527" s="33" t="s">
        <v>4892</v>
      </c>
      <c r="O527" s="33">
        <f>+'Categorias-9 feb-Depurado'!Y526</f>
        <v>43.345388219755336</v>
      </c>
      <c r="P527" s="111">
        <f>+'Categorias-9 feb-Depurado'!AC526</f>
        <v>43891</v>
      </c>
      <c r="Q527" s="111">
        <f>+'Categorias-9 feb-Depurado'!AE526</f>
        <v>43951</v>
      </c>
      <c r="R527" s="112" t="str">
        <f>+'Categorias-9 feb-Depurado'!AB526</f>
        <v>Hotel</v>
      </c>
    </row>
    <row r="528" spans="2:18" s="1" customFormat="1" ht="14.5" hidden="1">
      <c r="B528" s="57" t="str">
        <f>+'Categorias-9 feb-Depurado'!B527</f>
        <v>CPRIME INC.</v>
      </c>
      <c r="C528" s="30" t="s">
        <v>4900</v>
      </c>
      <c r="D528" s="31">
        <v>5</v>
      </c>
      <c r="E528" s="30" t="str">
        <f>+'Categorias-9 feb-Depurado'!E527</f>
        <v>26-1293000</v>
      </c>
      <c r="F528" s="30" t="str">
        <f>+'Categorias-9 feb-Depurado'!F527</f>
        <v>115 E. MAPLE AVE, LANGHORNE, PA</v>
      </c>
      <c r="G528" s="30" t="str">
        <f>+'Categorias-9 feb-Depurado'!G527</f>
        <v>PHILADELPHIA</v>
      </c>
      <c r="H528" s="30">
        <f>+'Categorias-9 feb-Depurado'!H527</f>
        <v>411619</v>
      </c>
      <c r="I528" s="107">
        <f>+'Categorias-9 feb-Depurado'!R527</f>
        <v>3421277</v>
      </c>
      <c r="J528" s="108">
        <f t="shared" si="36" ref="J528:J591">+IF(Q528&gt;$O$4,0,I528)</f>
        <v>3421277</v>
      </c>
      <c r="K528" s="107">
        <f t="shared" si="37" ref="K528:K591">++(((1+$O$5)^(($O$4-Q528)/365))-1)*J528</f>
        <v>28106.131505428915</v>
      </c>
      <c r="L528" s="109">
        <f t="shared" si="38" ref="L528:L591">+I528+K528</f>
        <v>3449383.1315054288</v>
      </c>
      <c r="M528" s="110">
        <f t="shared" si="39" ref="M528:M591">+L528/$E$11</f>
        <v>2.6296514450869915E-06</v>
      </c>
      <c r="N528" s="33" t="s">
        <v>4892</v>
      </c>
      <c r="O528" s="33">
        <f>+'Categorias-9 feb-Depurado'!Y527</f>
        <v>695</v>
      </c>
      <c r="P528" s="111">
        <f>+'Categorias-9 feb-Depurado'!AC527</f>
        <v>44882</v>
      </c>
      <c r="Q528" s="111">
        <f>+'Categorias-9 feb-Depurado'!AE527</f>
        <v>44942</v>
      </c>
      <c r="R528" s="112" t="str">
        <f>+'Categorias-9 feb-Depurado'!AB527</f>
        <v>IT</v>
      </c>
    </row>
    <row r="529" spans="2:18" s="1" customFormat="1" ht="14.5" hidden="1">
      <c r="B529" s="57" t="str">
        <f>+'Categorias-9 feb-Depurado'!B528</f>
        <v>CPRIME INC.</v>
      </c>
      <c r="C529" s="30" t="s">
        <v>4900</v>
      </c>
      <c r="D529" s="31">
        <v>5</v>
      </c>
      <c r="E529" s="30" t="str">
        <f>+'Categorias-9 feb-Depurado'!E528</f>
        <v>26-1293000</v>
      </c>
      <c r="F529" s="30" t="str">
        <f>+'Categorias-9 feb-Depurado'!F528</f>
        <v>115 E. MAPLE AVE, LANGHORNE, PA</v>
      </c>
      <c r="G529" s="30" t="str">
        <f>+'Categorias-9 feb-Depurado'!G528</f>
        <v>PHILADELPHIA</v>
      </c>
      <c r="H529" s="30">
        <f>+'Categorias-9 feb-Depurado'!H528</f>
        <v>411618</v>
      </c>
      <c r="I529" s="107">
        <f>+'Categorias-9 feb-Depurado'!R528</f>
        <v>3421277</v>
      </c>
      <c r="J529" s="108">
        <f t="shared" si="36"/>
        <v>3421277</v>
      </c>
      <c r="K529" s="107">
        <f t="shared" si="37"/>
        <v>28106.131505428915</v>
      </c>
      <c r="L529" s="109">
        <f t="shared" si="38"/>
        <v>3449383.1315054288</v>
      </c>
      <c r="M529" s="110">
        <f t="shared" si="39"/>
        <v>2.6296514450869915E-06</v>
      </c>
      <c r="N529" s="33" t="s">
        <v>4892</v>
      </c>
      <c r="O529" s="33">
        <f>+'Categorias-9 feb-Depurado'!Y528</f>
        <v>695</v>
      </c>
      <c r="P529" s="111">
        <f>+'Categorias-9 feb-Depurado'!AC528</f>
        <v>44882</v>
      </c>
      <c r="Q529" s="111">
        <f>+'Categorias-9 feb-Depurado'!AE528</f>
        <v>44942</v>
      </c>
      <c r="R529" s="112" t="str">
        <f>+'Categorias-9 feb-Depurado'!AB528</f>
        <v>IT</v>
      </c>
    </row>
    <row r="530" spans="2:18" s="1" customFormat="1" ht="14.5" hidden="1">
      <c r="B530" s="57" t="str">
        <f>+'Categorias-9 feb-Depurado'!B529</f>
        <v>CPRIME INC.</v>
      </c>
      <c r="C530" s="30" t="s">
        <v>4900</v>
      </c>
      <c r="D530" s="31">
        <v>5</v>
      </c>
      <c r="E530" s="30" t="str">
        <f>+'Categorias-9 feb-Depurado'!E529</f>
        <v>26-1293000</v>
      </c>
      <c r="F530" s="30" t="str">
        <f>+'Categorias-9 feb-Depurado'!F529</f>
        <v>115 E. MAPLE AVE, LANGHORNE, PA</v>
      </c>
      <c r="G530" s="30" t="str">
        <f>+'Categorias-9 feb-Depurado'!G529</f>
        <v>PHILADELPHIA</v>
      </c>
      <c r="H530" s="30">
        <f>+'Categorias-9 feb-Depurado'!H529</f>
        <v>411966</v>
      </c>
      <c r="I530" s="107">
        <f>+'Categorias-9 feb-Depurado'!R529</f>
        <v>11745273</v>
      </c>
      <c r="J530" s="108">
        <f t="shared" si="36"/>
        <v>11745273</v>
      </c>
      <c r="K530" s="107">
        <f t="shared" si="37"/>
        <v>72292.382143161463</v>
      </c>
      <c r="L530" s="109">
        <f t="shared" si="38"/>
        <v>11817565.382143162</v>
      </c>
      <c r="M530" s="110">
        <f t="shared" si="39"/>
        <v>9.0091696688387606E-06</v>
      </c>
      <c r="N530" s="33" t="s">
        <v>4892</v>
      </c>
      <c r="O530" s="33">
        <f>+'Categorias-9 feb-Depurado'!Y529</f>
        <v>2390</v>
      </c>
      <c r="P530" s="111">
        <f>+'Categorias-9 feb-Depurado'!AC529</f>
        <v>44888</v>
      </c>
      <c r="Q530" s="111">
        <f>+'Categorias-9 feb-Depurado'!AE529</f>
        <v>44948</v>
      </c>
      <c r="R530" s="112" t="str">
        <f>+'Categorias-9 feb-Depurado'!AB529</f>
        <v>IT</v>
      </c>
    </row>
    <row r="531" spans="2:18" s="1" customFormat="1" ht="14.5" hidden="1">
      <c r="B531" s="57" t="str">
        <f>+'Categorias-9 feb-Depurado'!B530</f>
        <v>CYBERSOURCE INTERNATIONAL INC</v>
      </c>
      <c r="C531" s="30" t="s">
        <v>4900</v>
      </c>
      <c r="D531" s="31">
        <v>5</v>
      </c>
      <c r="E531" s="30" t="str">
        <f>+'Categorias-9 feb-Depurado'!E530</f>
        <v>77-0472961</v>
      </c>
      <c r="F531" s="30" t="str">
        <f>+'Categorias-9 feb-Depurado'!F530</f>
        <v>900 Metro Center Blvd.</v>
      </c>
      <c r="G531" s="30" t="str">
        <f>+'Categorias-9 feb-Depurado'!G530</f>
        <v>ESTADOS UNIDOS</v>
      </c>
      <c r="H531" s="30">
        <f>+'Categorias-9 feb-Depurado'!H530</f>
        <v>209792410391</v>
      </c>
      <c r="I531" s="107">
        <f>+'Categorias-9 feb-Depurado'!R530</f>
        <v>151325543</v>
      </c>
      <c r="J531" s="108">
        <f t="shared" si="36"/>
        <v>0</v>
      </c>
      <c r="K531" s="107">
        <f t="shared" si="37"/>
        <v>0</v>
      </c>
      <c r="L531" s="109">
        <f t="shared" si="38"/>
        <v>151325543</v>
      </c>
      <c r="M531" s="110">
        <f t="shared" si="39"/>
        <v>0.00011536365131317028</v>
      </c>
      <c r="N531" s="33" t="s">
        <v>4892</v>
      </c>
      <c r="O531" s="33">
        <f>+'Categorias-9 feb-Depurado'!Y530</f>
        <v>32668.18</v>
      </c>
      <c r="P531" s="111">
        <f>+'Categorias-9 feb-Depurado'!AC530</f>
        <v>44957</v>
      </c>
      <c r="Q531" s="111">
        <f>+'Categorias-9 feb-Depurado'!AE530</f>
        <v>45017</v>
      </c>
      <c r="R531" s="112" t="str">
        <f>+'Categorias-9 feb-Depurado'!AB530</f>
        <v>IT</v>
      </c>
    </row>
    <row r="532" spans="2:18" s="1" customFormat="1" ht="14.5" hidden="1">
      <c r="B532" s="57" t="str">
        <f>+'Categorias-9 feb-Depurado'!B531</f>
        <v>DATTIS COMUNICACIONES S.A.S</v>
      </c>
      <c r="C532" s="30" t="s">
        <v>4900</v>
      </c>
      <c r="D532" s="31">
        <v>5</v>
      </c>
      <c r="E532" s="30" t="str">
        <f>+'Categorias-9 feb-Depurado'!E531</f>
        <v>830050473-5</v>
      </c>
      <c r="F532" s="30" t="str">
        <f>+'Categorias-9 feb-Depurado'!F531</f>
        <v>CR 9 79 A 19 OF 301</v>
      </c>
      <c r="G532" s="30" t="str">
        <f>+'Categorias-9 feb-Depurado'!G531</f>
        <v>BOGOTA</v>
      </c>
      <c r="H532" s="30" t="str">
        <f>+'Categorias-9 feb-Depurado'!H531</f>
        <v>EF 3215</v>
      </c>
      <c r="I532" s="107">
        <f>+'Categorias-9 feb-Depurado'!R531</f>
        <v>20453738</v>
      </c>
      <c r="J532" s="108">
        <f t="shared" si="36"/>
        <v>0</v>
      </c>
      <c r="K532" s="107">
        <f t="shared" si="37"/>
        <v>0</v>
      </c>
      <c r="L532" s="109">
        <f t="shared" si="38"/>
        <v>20453738</v>
      </c>
      <c r="M532" s="110">
        <f t="shared" si="39"/>
        <v>1.5592991453418678E-05</v>
      </c>
      <c r="N532" s="33" t="s">
        <v>4892</v>
      </c>
      <c r="O532" s="33">
        <f>+'Categorias-9 feb-Depurado'!Y531</f>
        <v>4288.130234703397</v>
      </c>
      <c r="P532" s="111">
        <f>+'Categorias-9 feb-Depurado'!AC531</f>
        <v>44909</v>
      </c>
      <c r="Q532" s="111">
        <f>+'Categorias-9 feb-Depurado'!AE531</f>
        <v>44969</v>
      </c>
      <c r="R532" s="112" t="str">
        <f>+'Categorias-9 feb-Depurado'!AB531</f>
        <v>Comunicaciones</v>
      </c>
    </row>
    <row r="533" spans="2:18" s="1" customFormat="1" ht="14.5" hidden="1">
      <c r="B533" s="57" t="str">
        <f>+'Categorias-9 feb-Depurado'!B532</f>
        <v>DATTIS COMUNICACIONES S.A.S</v>
      </c>
      <c r="C533" s="30" t="s">
        <v>4900</v>
      </c>
      <c r="D533" s="31">
        <v>5</v>
      </c>
      <c r="E533" s="30" t="str">
        <f>+'Categorias-9 feb-Depurado'!E532</f>
        <v>830050473-5</v>
      </c>
      <c r="F533" s="30" t="str">
        <f>+'Categorias-9 feb-Depurado'!F532</f>
        <v>CR 9 79 A 19 OF 301</v>
      </c>
      <c r="G533" s="30" t="str">
        <f>+'Categorias-9 feb-Depurado'!G532</f>
        <v>BOGOTA</v>
      </c>
      <c r="H533" s="30" t="str">
        <f>+'Categorias-9 feb-Depurado'!H532</f>
        <v>EF3304</v>
      </c>
      <c r="I533" s="107">
        <f>+'Categorias-9 feb-Depurado'!R532</f>
        <v>20453738</v>
      </c>
      <c r="J533" s="108">
        <f t="shared" si="36"/>
        <v>0</v>
      </c>
      <c r="K533" s="107">
        <f t="shared" si="37"/>
        <v>0</v>
      </c>
      <c r="L533" s="109">
        <f t="shared" si="38"/>
        <v>20453738</v>
      </c>
      <c r="M533" s="110">
        <f t="shared" si="39"/>
        <v>1.5592991453418678E-05</v>
      </c>
      <c r="N533" s="33" t="s">
        <v>4892</v>
      </c>
      <c r="O533" s="33">
        <f>+'Categorias-9 feb-Depurado'!Y532</f>
        <v>4288.130234703397</v>
      </c>
      <c r="P533" s="111">
        <f>+'Categorias-9 feb-Depurado'!AC532</f>
        <v>44937</v>
      </c>
      <c r="Q533" s="111">
        <f>+'Categorias-9 feb-Depurado'!AE532</f>
        <v>44997</v>
      </c>
      <c r="R533" s="112" t="str">
        <f>+'Categorias-9 feb-Depurado'!AB532</f>
        <v>Comunicaciones</v>
      </c>
    </row>
    <row r="534" spans="2:18" s="1" customFormat="1" ht="14.5" hidden="1">
      <c r="B534" s="57" t="str">
        <f>+'Categorias-9 feb-Depurado'!B533</f>
        <v>DAVILA PEÑA Y CIA S.A.S.</v>
      </c>
      <c r="C534" s="30" t="s">
        <v>4900</v>
      </c>
      <c r="D534" s="31">
        <v>5</v>
      </c>
      <c r="E534" s="30" t="str">
        <f>+'Categorias-9 feb-Depurado'!E533</f>
        <v>860352521-6</v>
      </c>
      <c r="F534" s="30" t="str">
        <f>+'Categorias-9 feb-Depurado'!F533</f>
        <v>Av. C. 127 #15 - 36</v>
      </c>
      <c r="G534" s="30" t="str">
        <f>+'Categorias-9 feb-Depurado'!G533</f>
        <v>BOGOTA</v>
      </c>
      <c r="H534" s="30" t="str">
        <f>+'Categorias-9 feb-Depurado'!H533</f>
        <v>TVS39475</v>
      </c>
      <c r="I534" s="107">
        <f>+'Categorias-9 feb-Depurado'!R533</f>
        <v>7040856</v>
      </c>
      <c r="J534" s="108">
        <f t="shared" si="36"/>
        <v>7040856</v>
      </c>
      <c r="K534" s="107">
        <f t="shared" si="37"/>
        <v>128367.28192281474</v>
      </c>
      <c r="L534" s="109">
        <f t="shared" si="38"/>
        <v>7169223.2819228144</v>
      </c>
      <c r="M534" s="110">
        <f t="shared" si="39"/>
        <v>5.4654869130851614E-06</v>
      </c>
      <c r="N534" s="33" t="s">
        <v>4892</v>
      </c>
      <c r="O534" s="33">
        <f>+'Categorias-9 feb-Depurado'!Y533</f>
        <v>1476.1168590207237</v>
      </c>
      <c r="P534" s="111">
        <f>+'Categorias-9 feb-Depurado'!AC533</f>
        <v>44853</v>
      </c>
      <c r="Q534" s="111">
        <f>+'Categorias-9 feb-Depurado'!AE533</f>
        <v>44913</v>
      </c>
      <c r="R534" s="112" t="str">
        <f>+'Categorias-9 feb-Depurado'!AB533</f>
        <v>Arrendamientos</v>
      </c>
    </row>
    <row r="535" spans="2:18" s="1" customFormat="1" ht="14.5" hidden="1">
      <c r="B535" s="57" t="str">
        <f>+'Categorias-9 feb-Depurado'!B534</f>
        <v>DAVILA PEÑA Y CIA S.A.S.</v>
      </c>
      <c r="C535" s="30" t="s">
        <v>4900</v>
      </c>
      <c r="D535" s="31">
        <v>5</v>
      </c>
      <c r="E535" s="30" t="str">
        <f>+'Categorias-9 feb-Depurado'!E534</f>
        <v>860352521-6</v>
      </c>
      <c r="F535" s="30" t="str">
        <f>+'Categorias-9 feb-Depurado'!F534</f>
        <v>Av. C. 127 #15 - 36</v>
      </c>
      <c r="G535" s="30" t="str">
        <f>+'Categorias-9 feb-Depurado'!G534</f>
        <v>BOGOTA</v>
      </c>
      <c r="H535" s="30" t="str">
        <f>+'Categorias-9 feb-Depurado'!H534</f>
        <v>TVS39827</v>
      </c>
      <c r="I535" s="107">
        <f>+'Categorias-9 feb-Depurado'!R534</f>
        <v>801530</v>
      </c>
      <c r="J535" s="108">
        <f t="shared" si="36"/>
        <v>801530</v>
      </c>
      <c r="K535" s="107">
        <f t="shared" si="37"/>
        <v>10727.495594560987</v>
      </c>
      <c r="L535" s="109">
        <f t="shared" si="38"/>
        <v>812257.49559456098</v>
      </c>
      <c r="M535" s="110">
        <f t="shared" si="39"/>
        <v>6.1922784905044002E-07</v>
      </c>
      <c r="N535" s="33" t="s">
        <v>4892</v>
      </c>
      <c r="O535" s="33">
        <f>+'Categorias-9 feb-Depurado'!Y534</f>
        <v>168.04092371877522</v>
      </c>
      <c r="P535" s="111">
        <f>+'Categorias-9 feb-Depurado'!AC534</f>
        <v>44867</v>
      </c>
      <c r="Q535" s="111">
        <f>+'Categorias-9 feb-Depurado'!AE534</f>
        <v>44927</v>
      </c>
      <c r="R535" s="112" t="str">
        <f>+'Categorias-9 feb-Depurado'!AB534</f>
        <v>Arrendamientos</v>
      </c>
    </row>
    <row r="536" spans="2:18" s="1" customFormat="1" ht="14.5" hidden="1">
      <c r="B536" s="57" t="str">
        <f>+'Categorias-9 feb-Depurado'!B535</f>
        <v>DAVILA PEÑA Y CIA S.A.S.</v>
      </c>
      <c r="C536" s="30" t="s">
        <v>4900</v>
      </c>
      <c r="D536" s="31">
        <v>5</v>
      </c>
      <c r="E536" s="30" t="str">
        <f>+'Categorias-9 feb-Depurado'!E535</f>
        <v>860352521-6</v>
      </c>
      <c r="F536" s="30" t="str">
        <f>+'Categorias-9 feb-Depurado'!F535</f>
        <v>Av. C. 127 #15 - 36</v>
      </c>
      <c r="G536" s="30" t="str">
        <f>+'Categorias-9 feb-Depurado'!G535</f>
        <v>BOGOTA</v>
      </c>
      <c r="H536" s="30" t="str">
        <f>+'Categorias-9 feb-Depurado'!H535</f>
        <v>TVS39862</v>
      </c>
      <c r="I536" s="107">
        <f>+'Categorias-9 feb-Depurado'!R535</f>
        <v>1222835</v>
      </c>
      <c r="J536" s="108">
        <f t="shared" si="36"/>
        <v>1222835</v>
      </c>
      <c r="K536" s="107">
        <f t="shared" si="37"/>
        <v>15521.552958766129</v>
      </c>
      <c r="L536" s="109">
        <f t="shared" si="38"/>
        <v>1238356.5529587662</v>
      </c>
      <c r="M536" s="110">
        <f t="shared" si="39"/>
        <v>9.4406622137093263E-07</v>
      </c>
      <c r="N536" s="33" t="s">
        <v>4892</v>
      </c>
      <c r="O536" s="33">
        <f>+'Categorias-9 feb-Depurado'!Y535</f>
        <v>256.36760065830163</v>
      </c>
      <c r="P536" s="111">
        <f>+'Categorias-9 feb-Depurado'!AC535</f>
        <v>44869</v>
      </c>
      <c r="Q536" s="111">
        <f>+'Categorias-9 feb-Depurado'!AE535</f>
        <v>44929</v>
      </c>
      <c r="R536" s="112" t="str">
        <f>+'Categorias-9 feb-Depurado'!AB535</f>
        <v>Arrendamientos</v>
      </c>
    </row>
    <row r="537" spans="2:18" s="1" customFormat="1" ht="14.5" hidden="1">
      <c r="B537" s="57" t="str">
        <f>+'Categorias-9 feb-Depurado'!B536</f>
        <v>DAVILA PEÑA Y CIA S.A.S.</v>
      </c>
      <c r="C537" s="30" t="s">
        <v>4900</v>
      </c>
      <c r="D537" s="31">
        <v>5</v>
      </c>
      <c r="E537" s="30" t="str">
        <f>+'Categorias-9 feb-Depurado'!E536</f>
        <v>860352521-6</v>
      </c>
      <c r="F537" s="30" t="str">
        <f>+'Categorias-9 feb-Depurado'!F536</f>
        <v>Av. C. 127 #15 - 36</v>
      </c>
      <c r="G537" s="30" t="str">
        <f>+'Categorias-9 feb-Depurado'!G536</f>
        <v>BOGOTA</v>
      </c>
      <c r="H537" s="30" t="str">
        <f>+'Categorias-9 feb-Depurado'!H536</f>
        <v>TVS40836</v>
      </c>
      <c r="I537" s="107">
        <f>+'Categorias-9 feb-Depurado'!R536</f>
        <v>2157158</v>
      </c>
      <c r="J537" s="108">
        <f t="shared" si="36"/>
        <v>0</v>
      </c>
      <c r="K537" s="107">
        <f t="shared" si="37"/>
        <v>0</v>
      </c>
      <c r="L537" s="109">
        <f t="shared" si="38"/>
        <v>2157158</v>
      </c>
      <c r="M537" s="110">
        <f t="shared" si="39"/>
        <v>1.6445182908705357E-06</v>
      </c>
      <c r="N537" s="33" t="s">
        <v>4892</v>
      </c>
      <c r="O537" s="33">
        <f>+'Categorias-9 feb-Depurado'!Y536</f>
        <v>452.24860320555149</v>
      </c>
      <c r="P537" s="111">
        <f>+'Categorias-9 feb-Depurado'!AC536</f>
        <v>44908</v>
      </c>
      <c r="Q537" s="111">
        <f>+'Categorias-9 feb-Depurado'!AE536</f>
        <v>44968</v>
      </c>
      <c r="R537" s="112" t="str">
        <f>+'Categorias-9 feb-Depurado'!AB536</f>
        <v>Arrendamientos</v>
      </c>
    </row>
    <row r="538" spans="2:18" s="1" customFormat="1" ht="14.5" hidden="1">
      <c r="B538" s="57" t="str">
        <f>+'Categorias-9 feb-Depurado'!B537</f>
        <v>DC PRODUCCIONES SAS</v>
      </c>
      <c r="C538" s="30" t="s">
        <v>4900</v>
      </c>
      <c r="D538" s="31">
        <v>5</v>
      </c>
      <c r="E538" s="30" t="str">
        <f>+'Categorias-9 feb-Depurado'!E537</f>
        <v>9015197732</v>
      </c>
      <c r="F538" s="30" t="str">
        <f>+'Categorias-9 feb-Depurado'!F537</f>
        <v>AV CR 20 83 A 49 AP 502</v>
      </c>
      <c r="G538" s="30" t="str">
        <f>+'Categorias-9 feb-Depurado'!G537</f>
        <v>Medellin</v>
      </c>
      <c r="H538" s="30">
        <f>+'Categorias-9 feb-Depurado'!H537</f>
        <v>1116</v>
      </c>
      <c r="I538" s="107">
        <f>+'Categorias-9 feb-Depurado'!R537</f>
        <v>1121500</v>
      </c>
      <c r="J538" s="108">
        <f t="shared" si="36"/>
        <v>1121500</v>
      </c>
      <c r="K538" s="107">
        <f t="shared" si="37"/>
        <v>1913.2126512670832</v>
      </c>
      <c r="L538" s="109">
        <f t="shared" si="38"/>
        <v>1123413.2126512672</v>
      </c>
      <c r="M538" s="110">
        <f t="shared" si="39"/>
        <v>8.5643869221013927E-07</v>
      </c>
      <c r="N538" s="33" t="s">
        <v>4892</v>
      </c>
      <c r="O538" s="33">
        <f>+'Categorias-9 feb-Depurado'!Y537</f>
        <v>235.12269777875613</v>
      </c>
      <c r="P538" s="111">
        <f>+'Categorias-9 feb-Depurado'!AC537</f>
        <v>44901</v>
      </c>
      <c r="Q538" s="111">
        <f>+'Categorias-9 feb-Depurado'!AE537</f>
        <v>44961</v>
      </c>
      <c r="R538" s="112" t="str">
        <f>+'Categorias-9 feb-Depurado'!AB537</f>
        <v>Marketing</v>
      </c>
    </row>
    <row r="539" spans="2:18" s="1" customFormat="1" ht="14.5" hidden="1">
      <c r="B539" s="57" t="str">
        <f>+'Categorias-9 feb-Depurado'!B538</f>
        <v>DC PRODUCCIONES SAS</v>
      </c>
      <c r="C539" s="30" t="s">
        <v>4900</v>
      </c>
      <c r="D539" s="31">
        <v>5</v>
      </c>
      <c r="E539" s="30" t="str">
        <f>+'Categorias-9 feb-Depurado'!E538</f>
        <v>9015197732</v>
      </c>
      <c r="F539" s="30" t="str">
        <f>+'Categorias-9 feb-Depurado'!F538</f>
        <v>AV CR 20 83 A 49 AP 502</v>
      </c>
      <c r="G539" s="30" t="str">
        <f>+'Categorias-9 feb-Depurado'!G538</f>
        <v>Medellin</v>
      </c>
      <c r="H539" s="30">
        <f>+'Categorias-9 feb-Depurado'!H538</f>
        <v>1265</v>
      </c>
      <c r="I539" s="107">
        <f>+'Categorias-9 feb-Depurado'!R538</f>
        <v>560750</v>
      </c>
      <c r="J539" s="108">
        <f t="shared" si="36"/>
        <v>0</v>
      </c>
      <c r="K539" s="107">
        <f t="shared" si="37"/>
        <v>0</v>
      </c>
      <c r="L539" s="109">
        <f t="shared" si="38"/>
        <v>560750</v>
      </c>
      <c r="M539" s="110">
        <f t="shared" si="39"/>
        <v>4.2749007333058258E-07</v>
      </c>
      <c r="N539" s="33" t="s">
        <v>4892</v>
      </c>
      <c r="O539" s="33">
        <f>+'Categorias-9 feb-Depurado'!Y538</f>
        <v>117.56134888937807</v>
      </c>
      <c r="P539" s="111">
        <f>+'Categorias-9 feb-Depurado'!AC538</f>
        <v>44957</v>
      </c>
      <c r="Q539" s="111">
        <f>+'Categorias-9 feb-Depurado'!AE538</f>
        <v>45017</v>
      </c>
      <c r="R539" s="112" t="str">
        <f>+'Categorias-9 feb-Depurado'!AB538</f>
        <v>Marketing</v>
      </c>
    </row>
    <row r="540" spans="2:18" s="1" customFormat="1" ht="14.5" hidden="1">
      <c r="B540" s="57" t="str">
        <f>+'Categorias-9 feb-Depurado'!B539</f>
        <v>DELOITTE ASESORES Y CONSULTORES LTDA</v>
      </c>
      <c r="C540" s="30" t="s">
        <v>4900</v>
      </c>
      <c r="D540" s="31">
        <v>5</v>
      </c>
      <c r="E540" s="30" t="str">
        <f>+'Categorias-9 feb-Depurado'!E539</f>
        <v>860519556-2</v>
      </c>
      <c r="F540" s="30" t="str">
        <f>+'Categorias-9 feb-Depurado'!F539</f>
        <v>CR 7 74 09 BOGOTA</v>
      </c>
      <c r="G540" s="30" t="str">
        <f>+'Categorias-9 feb-Depurado'!G539</f>
        <v>BOGOTA DC</v>
      </c>
      <c r="H540" s="30" t="str">
        <f>+'Categorias-9 feb-Depurado'!H539</f>
        <v>FEBT5010710930</v>
      </c>
      <c r="I540" s="107">
        <f>+'Categorias-9 feb-Depurado'!R539</f>
        <v>35283500</v>
      </c>
      <c r="J540" s="108">
        <f t="shared" si="36"/>
        <v>35283500</v>
      </c>
      <c r="K540" s="107">
        <f t="shared" si="37"/>
        <v>72242.192712229589</v>
      </c>
      <c r="L540" s="109">
        <f t="shared" si="38"/>
        <v>35355742.192712232</v>
      </c>
      <c r="M540" s="110">
        <f t="shared" si="39"/>
        <v>2.6953595760356176E-05</v>
      </c>
      <c r="N540" s="33" t="s">
        <v>4892</v>
      </c>
      <c r="O540" s="33">
        <f>+'Categorias-9 feb-Depurado'!Y539</f>
        <v>7397.1927838401625</v>
      </c>
      <c r="P540" s="111">
        <f>+'Categorias-9 feb-Depurado'!AC539</f>
        <v>44900</v>
      </c>
      <c r="Q540" s="111">
        <f>+'Categorias-9 feb-Depurado'!AE539</f>
        <v>44960</v>
      </c>
      <c r="R540" s="112" t="str">
        <f>+'Categorias-9 feb-Depurado'!AB539</f>
        <v>Asesoria</v>
      </c>
    </row>
    <row r="541" spans="2:18" s="1" customFormat="1" ht="14.5" hidden="1">
      <c r="B541" s="57" t="str">
        <f>+'Categorias-9 feb-Depurado'!B540</f>
        <v>DELOITTE ASESORES Y CONSULTORES LTDA</v>
      </c>
      <c r="C541" s="30" t="s">
        <v>4900</v>
      </c>
      <c r="D541" s="31">
        <v>5</v>
      </c>
      <c r="E541" s="30" t="str">
        <f>+'Categorias-9 feb-Depurado'!E540</f>
        <v>860519556-2</v>
      </c>
      <c r="F541" s="30" t="str">
        <f>+'Categorias-9 feb-Depurado'!F540</f>
        <v>CR 7 74 09 BOGOTA</v>
      </c>
      <c r="G541" s="30" t="str">
        <f>+'Categorias-9 feb-Depurado'!G540</f>
        <v>BOGOTA DC</v>
      </c>
      <c r="H541" s="30" t="str">
        <f>+'Categorias-9 feb-Depurado'!H540</f>
        <v>FEMD5010711008</v>
      </c>
      <c r="I541" s="107">
        <f>+'Categorias-9 feb-Depurado'!R540</f>
        <v>3272500</v>
      </c>
      <c r="J541" s="108">
        <f t="shared" si="36"/>
        <v>3272500</v>
      </c>
      <c r="K541" s="107">
        <f t="shared" si="37"/>
        <v>4465.3917373845234</v>
      </c>
      <c r="L541" s="109">
        <f t="shared" si="38"/>
        <v>3276965.3917373847</v>
      </c>
      <c r="M541" s="110">
        <f t="shared" si="39"/>
        <v>2.4982080706475185E-06</v>
      </c>
      <c r="N541" s="33" t="s">
        <v>4892</v>
      </c>
      <c r="O541" s="33">
        <f>+'Categorias-9 feb-Depurado'!Y540</f>
        <v>686.08027506106055</v>
      </c>
      <c r="P541" s="111">
        <f>+'Categorias-9 feb-Depurado'!AC540</f>
        <v>44902</v>
      </c>
      <c r="Q541" s="111">
        <f>+'Categorias-9 feb-Depurado'!AE540</f>
        <v>44962</v>
      </c>
      <c r="R541" s="112" t="str">
        <f>+'Categorias-9 feb-Depurado'!AB540</f>
        <v>Asesoria</v>
      </c>
    </row>
    <row r="542" spans="2:18" s="1" customFormat="1" ht="14.5" hidden="1">
      <c r="B542" s="57" t="str">
        <f>+'Categorias-9 feb-Depurado'!B541</f>
        <v>DELOITTE ASESORES Y CONSULTORES LTDA</v>
      </c>
      <c r="C542" s="30" t="s">
        <v>4900</v>
      </c>
      <c r="D542" s="31">
        <v>5</v>
      </c>
      <c r="E542" s="30" t="str">
        <f>+'Categorias-9 feb-Depurado'!E541</f>
        <v>860519556-2</v>
      </c>
      <c r="F542" s="30" t="str">
        <f>+'Categorias-9 feb-Depurado'!F541</f>
        <v>CR 7 74 09 BOGOTA</v>
      </c>
      <c r="G542" s="30" t="str">
        <f>+'Categorias-9 feb-Depurado'!G541</f>
        <v>BOGOTA DC</v>
      </c>
      <c r="H542" s="30" t="str">
        <f>+'Categorias-9 feb-Depurado'!H541</f>
        <v>FEMD5010710996</v>
      </c>
      <c r="I542" s="107">
        <f>+'Categorias-9 feb-Depurado'!R541</f>
        <v>3272500</v>
      </c>
      <c r="J542" s="108">
        <f t="shared" si="36"/>
        <v>3272500</v>
      </c>
      <c r="K542" s="107">
        <f t="shared" si="37"/>
        <v>4465.3917373845234</v>
      </c>
      <c r="L542" s="109">
        <f t="shared" si="38"/>
        <v>3276965.3917373847</v>
      </c>
      <c r="M542" s="110">
        <f t="shared" si="39"/>
        <v>2.4982080706475185E-06</v>
      </c>
      <c r="N542" s="33" t="s">
        <v>4892</v>
      </c>
      <c r="O542" s="33">
        <f>+'Categorias-9 feb-Depurado'!Y541</f>
        <v>686.08027506106055</v>
      </c>
      <c r="P542" s="111">
        <f>+'Categorias-9 feb-Depurado'!AC541</f>
        <v>44902</v>
      </c>
      <c r="Q542" s="111">
        <f>+'Categorias-9 feb-Depurado'!AE541</f>
        <v>44962</v>
      </c>
      <c r="R542" s="112" t="str">
        <f>+'Categorias-9 feb-Depurado'!AB541</f>
        <v>Asesoria</v>
      </c>
    </row>
    <row r="543" spans="2:18" s="1" customFormat="1" ht="14.5" hidden="1">
      <c r="B543" s="57" t="str">
        <f>+'Categorias-9 feb-Depurado'!B542</f>
        <v>DELOITTE ASESORES Y CONSULTORES LTDA</v>
      </c>
      <c r="C543" s="30" t="s">
        <v>4900</v>
      </c>
      <c r="D543" s="31">
        <v>5</v>
      </c>
      <c r="E543" s="30" t="str">
        <f>+'Categorias-9 feb-Depurado'!E542</f>
        <v>860519556-2</v>
      </c>
      <c r="F543" s="30" t="str">
        <f>+'Categorias-9 feb-Depurado'!F542</f>
        <v>CR 7 74 09 BOGOTA</v>
      </c>
      <c r="G543" s="30" t="str">
        <f>+'Categorias-9 feb-Depurado'!G542</f>
        <v>BOGOTA DC</v>
      </c>
      <c r="H543" s="30" t="str">
        <f>+'Categorias-9 feb-Depurado'!H542</f>
        <v>FEMD5010710997</v>
      </c>
      <c r="I543" s="107">
        <f>+'Categorias-9 feb-Depurado'!R542</f>
        <v>3272500</v>
      </c>
      <c r="J543" s="108">
        <f t="shared" si="36"/>
        <v>3272500</v>
      </c>
      <c r="K543" s="107">
        <f t="shared" si="37"/>
        <v>4465.3917373845234</v>
      </c>
      <c r="L543" s="109">
        <f t="shared" si="38"/>
        <v>3276965.3917373847</v>
      </c>
      <c r="M543" s="110">
        <f t="shared" si="39"/>
        <v>2.4982080706475185E-06</v>
      </c>
      <c r="N543" s="33" t="s">
        <v>4892</v>
      </c>
      <c r="O543" s="33">
        <f>+'Categorias-9 feb-Depurado'!Y542</f>
        <v>686.08027506106055</v>
      </c>
      <c r="P543" s="111">
        <f>+'Categorias-9 feb-Depurado'!AC542</f>
        <v>44902</v>
      </c>
      <c r="Q543" s="111">
        <f>+'Categorias-9 feb-Depurado'!AE542</f>
        <v>44962</v>
      </c>
      <c r="R543" s="112" t="str">
        <f>+'Categorias-9 feb-Depurado'!AB542</f>
        <v>Asesoria</v>
      </c>
    </row>
    <row r="544" spans="2:18" s="1" customFormat="1" ht="14.5" hidden="1">
      <c r="B544" s="57" t="str">
        <f>+'Categorias-9 feb-Depurado'!B543</f>
        <v>DELOITTE ASESORES Y CONSULTORES LTDA</v>
      </c>
      <c r="C544" s="30" t="s">
        <v>4900</v>
      </c>
      <c r="D544" s="31">
        <v>5</v>
      </c>
      <c r="E544" s="30" t="str">
        <f>+'Categorias-9 feb-Depurado'!E543</f>
        <v>860519556-2</v>
      </c>
      <c r="F544" s="30" t="str">
        <f>+'Categorias-9 feb-Depurado'!F543</f>
        <v>CR 7 74 09 BOGOTA</v>
      </c>
      <c r="G544" s="30" t="str">
        <f>+'Categorias-9 feb-Depurado'!G543</f>
        <v>BOGOTA DC</v>
      </c>
      <c r="H544" s="30" t="str">
        <f>+'Categorias-9 feb-Depurado'!H543</f>
        <v>FEMD5010710995</v>
      </c>
      <c r="I544" s="107">
        <f>+'Categorias-9 feb-Depurado'!R543</f>
        <v>3272500</v>
      </c>
      <c r="J544" s="108">
        <f t="shared" si="36"/>
        <v>3272500</v>
      </c>
      <c r="K544" s="107">
        <f t="shared" si="37"/>
        <v>4465.3917373845234</v>
      </c>
      <c r="L544" s="109">
        <f t="shared" si="38"/>
        <v>3276965.3917373847</v>
      </c>
      <c r="M544" s="110">
        <f t="shared" si="39"/>
        <v>2.4982080706475185E-06</v>
      </c>
      <c r="N544" s="33" t="s">
        <v>4892</v>
      </c>
      <c r="O544" s="33">
        <f>+'Categorias-9 feb-Depurado'!Y543</f>
        <v>686.08027506106055</v>
      </c>
      <c r="P544" s="111">
        <f>+'Categorias-9 feb-Depurado'!AC543</f>
        <v>44902</v>
      </c>
      <c r="Q544" s="111">
        <f>+'Categorias-9 feb-Depurado'!AE543</f>
        <v>44962</v>
      </c>
      <c r="R544" s="112" t="str">
        <f>+'Categorias-9 feb-Depurado'!AB543</f>
        <v>Asesoria</v>
      </c>
    </row>
    <row r="545" spans="2:18" s="1" customFormat="1" ht="14.5" hidden="1">
      <c r="B545" s="57" t="str">
        <f>+'Categorias-9 feb-Depurado'!B544</f>
        <v>DELOITTE ASESORES Y CONSULTORES LTDA</v>
      </c>
      <c r="C545" s="30" t="s">
        <v>4900</v>
      </c>
      <c r="D545" s="31">
        <v>5</v>
      </c>
      <c r="E545" s="30" t="str">
        <f>+'Categorias-9 feb-Depurado'!E544</f>
        <v>860519556-2</v>
      </c>
      <c r="F545" s="30" t="str">
        <f>+'Categorias-9 feb-Depurado'!F544</f>
        <v>CR 7 74 09 BOGOTA</v>
      </c>
      <c r="G545" s="30" t="str">
        <f>+'Categorias-9 feb-Depurado'!G544</f>
        <v>BOGOTA DC</v>
      </c>
      <c r="H545" s="30" t="str">
        <f>+'Categorias-9 feb-Depurado'!H544</f>
        <v>FEBT5010711500</v>
      </c>
      <c r="I545" s="107">
        <f>+'Categorias-9 feb-Depurado'!R544</f>
        <v>29155000</v>
      </c>
      <c r="J545" s="108">
        <f t="shared" si="36"/>
        <v>0</v>
      </c>
      <c r="K545" s="107">
        <f t="shared" si="37"/>
        <v>0</v>
      </c>
      <c r="L545" s="109">
        <f t="shared" si="38"/>
        <v>29155000</v>
      </c>
      <c r="M545" s="110">
        <f t="shared" si="39"/>
        <v>2.2226434396706438E-05</v>
      </c>
      <c r="N545" s="33" t="s">
        <v>4892</v>
      </c>
      <c r="O545" s="33">
        <f>+'Categorias-9 feb-Depurado'!Y544</f>
        <v>6112.3515414530848</v>
      </c>
      <c r="P545" s="111">
        <f>+'Categorias-9 feb-Depurado'!AC544</f>
        <v>44916</v>
      </c>
      <c r="Q545" s="111">
        <f>+'Categorias-9 feb-Depurado'!AE544</f>
        <v>44976</v>
      </c>
      <c r="R545" s="112" t="str">
        <f>+'Categorias-9 feb-Depurado'!AB544</f>
        <v>Asesoria</v>
      </c>
    </row>
    <row r="546" spans="2:18" s="1" customFormat="1" ht="14.5" hidden="1">
      <c r="B546" s="57" t="str">
        <f>+'Categorias-9 feb-Depurado'!B545</f>
        <v>DELOITTE ASESORES Y CONSULTORES LTDA</v>
      </c>
      <c r="C546" s="30" t="s">
        <v>4900</v>
      </c>
      <c r="D546" s="31">
        <v>5</v>
      </c>
      <c r="E546" s="30" t="str">
        <f>+'Categorias-9 feb-Depurado'!E545</f>
        <v>860519556-2</v>
      </c>
      <c r="F546" s="30" t="str">
        <f>+'Categorias-9 feb-Depurado'!F545</f>
        <v>CR 7 74 09 BOGOTA</v>
      </c>
      <c r="G546" s="30" t="str">
        <f>+'Categorias-9 feb-Depurado'!G545</f>
        <v>BOGOTA DC</v>
      </c>
      <c r="H546" s="30" t="str">
        <f>+'Categorias-9 feb-Depurado'!H545</f>
        <v>FEBT5010711865</v>
      </c>
      <c r="I546" s="107">
        <f>+'Categorias-9 feb-Depurado'!R545</f>
        <v>64438500</v>
      </c>
      <c r="J546" s="108">
        <f t="shared" si="36"/>
        <v>0</v>
      </c>
      <c r="K546" s="107">
        <f t="shared" si="37"/>
        <v>0</v>
      </c>
      <c r="L546" s="109">
        <f t="shared" si="38"/>
        <v>64438500</v>
      </c>
      <c r="M546" s="110">
        <f t="shared" si="39"/>
        <v>4.9124956023740966E-05</v>
      </c>
      <c r="N546" s="33" t="s">
        <v>4892</v>
      </c>
      <c r="O546" s="33">
        <f>+'Categorias-9 feb-Depurado'!Y545</f>
        <v>13509.544325293247</v>
      </c>
      <c r="P546" s="111">
        <f>+'Categorias-9 feb-Depurado'!AC545</f>
        <v>44943</v>
      </c>
      <c r="Q546" s="111">
        <f>+'Categorias-9 feb-Depurado'!AE545</f>
        <v>45003</v>
      </c>
      <c r="R546" s="112" t="str">
        <f>+'Categorias-9 feb-Depurado'!AB545</f>
        <v>Asesoria</v>
      </c>
    </row>
    <row r="547" spans="2:18" s="1" customFormat="1" ht="14.5" hidden="1">
      <c r="B547" s="57" t="str">
        <f>+'Categorias-9 feb-Depurado'!B546</f>
        <v>DESPEGAR COLOMBIA SAS</v>
      </c>
      <c r="C547" s="30" t="s">
        <v>4900</v>
      </c>
      <c r="D547" s="31">
        <v>5</v>
      </c>
      <c r="E547" s="30" t="str">
        <f>+'Categorias-9 feb-Depurado'!E546</f>
        <v>900610518-5</v>
      </c>
      <c r="F547" s="30" t="str">
        <f>+'Categorias-9 feb-Depurado'!F546</f>
        <v>CARRERA 106 NO. 15A-25 MANZANA BODEGA 101</v>
      </c>
      <c r="G547" s="30" t="str">
        <f>+'Categorias-9 feb-Depurado'!G546</f>
        <v>MEDELLIN</v>
      </c>
      <c r="H547" s="30">
        <f>+'Categorias-9 feb-Depurado'!H546</f>
        <v>1174421</v>
      </c>
      <c r="I547" s="107">
        <f>+'Categorias-9 feb-Depurado'!R546</f>
        <v>-109882</v>
      </c>
      <c r="J547" s="108">
        <f t="shared" si="36"/>
        <v>-109882</v>
      </c>
      <c r="K547" s="107">
        <f t="shared" si="37"/>
        <v>-1243.1095222886181</v>
      </c>
      <c r="L547" s="109">
        <f t="shared" si="38"/>
        <v>-111125.10952228862</v>
      </c>
      <c r="M547" s="110">
        <f t="shared" si="39"/>
        <v>-8.4716685186896456E-08</v>
      </c>
      <c r="N547" s="33" t="s">
        <v>4892</v>
      </c>
      <c r="O547" s="33">
        <f>+'Categorias-9 feb-Depurado'!Y546</f>
        <v>-23.036783127352013</v>
      </c>
      <c r="P547" s="111">
        <f>+'Categorias-9 feb-Depurado'!AC546</f>
        <v>44873</v>
      </c>
      <c r="Q547" s="111">
        <f>+'Categorias-9 feb-Depurado'!AE546</f>
        <v>44933</v>
      </c>
      <c r="R547" s="112" t="str">
        <f>+'Categorias-9 feb-Depurado'!AB546</f>
        <v>Agencia Viajes</v>
      </c>
    </row>
    <row r="548" spans="2:18" s="1" customFormat="1" ht="14.5" hidden="1">
      <c r="B548" s="57" t="str">
        <f>+'Categorias-9 feb-Depurado'!B547</f>
        <v>DIEGO ALEJANDRO FLOREZ MONSALVE</v>
      </c>
      <c r="C548" s="30" t="s">
        <v>4900</v>
      </c>
      <c r="D548" s="31">
        <v>5</v>
      </c>
      <c r="E548" s="30" t="str">
        <f>+'Categorias-9 feb-Depurado'!E547</f>
        <v>1036934725</v>
      </c>
      <c r="F548" s="30" t="str">
        <f>+'Categorias-9 feb-Depurado'!F547</f>
        <v>CL 41 57 A 23</v>
      </c>
      <c r="G548" s="30" t="str">
        <f>+'Categorias-9 feb-Depurado'!G547</f>
        <v>RIONEGRO</v>
      </c>
      <c r="H548" s="30" t="str">
        <f>+'Categorias-9 feb-Depurado'!H547</f>
        <v>SETG980000076</v>
      </c>
      <c r="I548" s="107">
        <f>+'Categorias-9 feb-Depurado'!R547</f>
        <v>2432520</v>
      </c>
      <c r="J548" s="108">
        <f t="shared" si="36"/>
        <v>0</v>
      </c>
      <c r="K548" s="107">
        <f t="shared" si="37"/>
        <v>0</v>
      </c>
      <c r="L548" s="109">
        <f t="shared" si="38"/>
        <v>2432520</v>
      </c>
      <c r="M548" s="110">
        <f t="shared" si="39"/>
        <v>1.8544416463274344E-06</v>
      </c>
      <c r="N548" s="33" t="s">
        <v>4892</v>
      </c>
      <c r="O548" s="33">
        <f>+'Categorias-9 feb-Depurado'!Y547</f>
        <v>509.97830120444036</v>
      </c>
      <c r="P548" s="111">
        <f>+'Categorias-9 feb-Depurado'!AC547</f>
        <v>44943</v>
      </c>
      <c r="Q548" s="111">
        <f>+'Categorias-9 feb-Depurado'!AE547</f>
        <v>45003</v>
      </c>
      <c r="R548" s="112" t="str">
        <f>+'Categorias-9 feb-Depurado'!AB547</f>
        <v>Compras</v>
      </c>
    </row>
    <row r="549" spans="2:18" s="1" customFormat="1" ht="14.5" hidden="1">
      <c r="B549" s="57" t="str">
        <f>+'Categorias-9 feb-Depurado'!B548</f>
        <v>DIEHL AEROSPACE INC</v>
      </c>
      <c r="C549" s="30" t="s">
        <v>4900</v>
      </c>
      <c r="D549" s="31">
        <v>5</v>
      </c>
      <c r="E549" s="30" t="str">
        <f>+'Categorias-9 feb-Depurado'!E548</f>
        <v>630935278</v>
      </c>
      <c r="F549" s="30" t="str">
        <f>+'Categorias-9 feb-Depurado'!F548</f>
        <v>12001 Highway 280</v>
      </c>
      <c r="G549" s="30" t="str">
        <f>+'Categorias-9 feb-Depurado'!G548</f>
        <v>STERETT</v>
      </c>
      <c r="H549" s="30" t="str">
        <f>+'Categorias-9 feb-Depurado'!H548</f>
        <v>H036843-IN</v>
      </c>
      <c r="I549" s="107">
        <f>+'Categorias-9 feb-Depurado'!R548</f>
        <v>3224113</v>
      </c>
      <c r="J549" s="108">
        <f t="shared" si="36"/>
        <v>0</v>
      </c>
      <c r="K549" s="107">
        <f t="shared" si="37"/>
        <v>0</v>
      </c>
      <c r="L549" s="109">
        <f t="shared" si="38"/>
        <v>3224113</v>
      </c>
      <c r="M549" s="110">
        <f t="shared" si="39"/>
        <v>2.4579158320037177E-06</v>
      </c>
      <c r="N549" s="33" t="s">
        <v>4892</v>
      </c>
      <c r="O549" s="33">
        <f>+'Categorias-9 feb-Depurado'!Y548</f>
        <v>708.83000000000004</v>
      </c>
      <c r="P549" s="111">
        <f>+'Categorias-9 feb-Depurado'!AC548</f>
        <v>44956</v>
      </c>
      <c r="Q549" s="111">
        <f>+'Categorias-9 feb-Depurado'!AE548</f>
        <v>45016</v>
      </c>
      <c r="R549" s="112" t="str">
        <f>+'Categorias-9 feb-Depurado'!AB548</f>
        <v>Compras</v>
      </c>
    </row>
    <row r="550" spans="2:18" s="1" customFormat="1" ht="14.5" hidden="1">
      <c r="B550" s="57" t="str">
        <f>+'Categorias-9 feb-Depurado'!B549</f>
        <v>DISTRIBUIDORA DE VINOS Y LICORES S.A.</v>
      </c>
      <c r="C550" s="30" t="s">
        <v>4900</v>
      </c>
      <c r="D550" s="31">
        <v>5</v>
      </c>
      <c r="E550" s="30" t="str">
        <f>+'Categorias-9 feb-Depurado'!E549</f>
        <v>890916575-4</v>
      </c>
      <c r="F550" s="30" t="str">
        <f>+'Categorias-9 feb-Depurado'!F549</f>
        <v>25 A, Cra. 43A</v>
      </c>
      <c r="G550" s="30" t="str">
        <f>+'Categorias-9 feb-Depurado'!G549</f>
        <v>MEDELLIN</v>
      </c>
      <c r="H550" s="30" t="str">
        <f>+'Categorias-9 feb-Depurado'!H549</f>
        <v>11FE4823</v>
      </c>
      <c r="I550" s="107">
        <f>+'Categorias-9 feb-Depurado'!R549</f>
        <v>13380001</v>
      </c>
      <c r="J550" s="108">
        <f t="shared" si="36"/>
        <v>13380001</v>
      </c>
      <c r="K550" s="107">
        <f t="shared" si="37"/>
        <v>18257.279117371017</v>
      </c>
      <c r="L550" s="109">
        <f t="shared" si="38"/>
        <v>13398258.279117372</v>
      </c>
      <c r="M550" s="110">
        <f t="shared" si="39"/>
        <v>1.0214217412825628E-05</v>
      </c>
      <c r="N550" s="33" t="s">
        <v>4892</v>
      </c>
      <c r="O550" s="33">
        <f>+'Categorias-9 feb-Depurado'!Y549</f>
        <v>2805.1198675010742</v>
      </c>
      <c r="P550" s="111">
        <f>+'Categorias-9 feb-Depurado'!AC549</f>
        <v>44902</v>
      </c>
      <c r="Q550" s="111">
        <f>+'Categorias-9 feb-Depurado'!AE549</f>
        <v>44962</v>
      </c>
      <c r="R550" s="112" t="str">
        <f>+'Categorias-9 feb-Depurado'!AB549</f>
        <v>Alimentacion</v>
      </c>
    </row>
    <row r="551" spans="2:18" s="1" customFormat="1" ht="14.5" hidden="1">
      <c r="B551" s="57" t="str">
        <f>+'Categorias-9 feb-Depurado'!B550</f>
        <v>DISTRIBUIDORA DE VINOS Y LICORES S.A.</v>
      </c>
      <c r="C551" s="30" t="s">
        <v>4900</v>
      </c>
      <c r="D551" s="31">
        <v>5</v>
      </c>
      <c r="E551" s="30" t="str">
        <f>+'Categorias-9 feb-Depurado'!E550</f>
        <v>890916575-4</v>
      </c>
      <c r="F551" s="30" t="str">
        <f>+'Categorias-9 feb-Depurado'!F550</f>
        <v>25 A, Cra. 43A</v>
      </c>
      <c r="G551" s="30" t="str">
        <f>+'Categorias-9 feb-Depurado'!G550</f>
        <v>MEDELLIN</v>
      </c>
      <c r="H551" s="30" t="str">
        <f>+'Categorias-9 feb-Depurado'!H550</f>
        <v>13FE1845</v>
      </c>
      <c r="I551" s="107">
        <f>+'Categorias-9 feb-Depurado'!R550</f>
        <v>2723001</v>
      </c>
      <c r="J551" s="108">
        <f t="shared" si="36"/>
        <v>2723001</v>
      </c>
      <c r="K551" s="107">
        <f t="shared" si="37"/>
        <v>1857.1613603233095</v>
      </c>
      <c r="L551" s="109">
        <f t="shared" si="38"/>
        <v>2724858.1613603234</v>
      </c>
      <c r="M551" s="110">
        <f t="shared" si="39"/>
        <v>2.0773068483555258E-06</v>
      </c>
      <c r="N551" s="33" t="s">
        <v>4892</v>
      </c>
      <c r="O551" s="33">
        <f>+'Categorias-9 feb-Depurado'!Y550</f>
        <v>570.87770055662122</v>
      </c>
      <c r="P551" s="111">
        <f>+'Categorias-9 feb-Depurado'!AC550</f>
        <v>44904</v>
      </c>
      <c r="Q551" s="111">
        <f>+'Categorias-9 feb-Depurado'!AE550</f>
        <v>44964</v>
      </c>
      <c r="R551" s="112" t="str">
        <f>+'Categorias-9 feb-Depurado'!AB550</f>
        <v>Alimentacion</v>
      </c>
    </row>
    <row r="552" spans="2:18" s="1" customFormat="1" ht="14.5" hidden="1">
      <c r="B552" s="57" t="str">
        <f>+'Categorias-9 feb-Depurado'!B551</f>
        <v>DISTRIBUIDORA DE VINOS Y LICORES S.A.</v>
      </c>
      <c r="C552" s="30" t="s">
        <v>4900</v>
      </c>
      <c r="D552" s="31">
        <v>5</v>
      </c>
      <c r="E552" s="30" t="str">
        <f>+'Categorias-9 feb-Depurado'!E551</f>
        <v>890916575-4</v>
      </c>
      <c r="F552" s="30" t="str">
        <f>+'Categorias-9 feb-Depurado'!F551</f>
        <v>25 A, Cra. 43A</v>
      </c>
      <c r="G552" s="30" t="str">
        <f>+'Categorias-9 feb-Depurado'!G551</f>
        <v>MEDELLIN</v>
      </c>
      <c r="H552" s="30" t="str">
        <f>+'Categorias-9 feb-Depurado'!H551</f>
        <v>61FE2395</v>
      </c>
      <c r="I552" s="107">
        <f>+'Categorias-9 feb-Depurado'!R551</f>
        <v>17567999</v>
      </c>
      <c r="J552" s="108">
        <f t="shared" si="36"/>
        <v>17567999</v>
      </c>
      <c r="K552" s="107">
        <f t="shared" si="37"/>
        <v>11981.857120507315</v>
      </c>
      <c r="L552" s="109">
        <f t="shared" si="38"/>
        <v>17579980.857120506</v>
      </c>
      <c r="M552" s="110">
        <f t="shared" si="39"/>
        <v>1.3402170852894666E-05</v>
      </c>
      <c r="N552" s="33" t="s">
        <v>4892</v>
      </c>
      <c r="O552" s="33">
        <f>+'Categorias-9 feb-Depurado'!Y551</f>
        <v>3683.1344801199198</v>
      </c>
      <c r="P552" s="111">
        <f>+'Categorias-9 feb-Depurado'!AC551</f>
        <v>44904</v>
      </c>
      <c r="Q552" s="111">
        <f>+'Categorias-9 feb-Depurado'!AE551</f>
        <v>44964</v>
      </c>
      <c r="R552" s="112" t="str">
        <f>+'Categorias-9 feb-Depurado'!AB551</f>
        <v>Alimentacion</v>
      </c>
    </row>
    <row r="553" spans="2:18" s="1" customFormat="1" ht="14.5" hidden="1">
      <c r="B553" s="57" t="str">
        <f>+'Categorias-9 feb-Depurado'!B552</f>
        <v>DISTRIBUIDORA DE VINOS Y LICORES S.A.</v>
      </c>
      <c r="C553" s="30" t="s">
        <v>4900</v>
      </c>
      <c r="D553" s="31">
        <v>5</v>
      </c>
      <c r="E553" s="30" t="str">
        <f>+'Categorias-9 feb-Depurado'!E552</f>
        <v>890916575-4</v>
      </c>
      <c r="F553" s="30" t="str">
        <f>+'Categorias-9 feb-Depurado'!F552</f>
        <v>25 A, Cra. 43A</v>
      </c>
      <c r="G553" s="30" t="str">
        <f>+'Categorias-9 feb-Depurado'!G552</f>
        <v>MEDELLIN</v>
      </c>
      <c r="H553" s="30" t="str">
        <f>+'Categorias-9 feb-Depurado'!H552</f>
        <v>38FE1018</v>
      </c>
      <c r="I553" s="107">
        <f>+'Categorias-9 feb-Depurado'!R552</f>
        <v>5022000</v>
      </c>
      <c r="J553" s="108">
        <f t="shared" si="36"/>
        <v>0</v>
      </c>
      <c r="K553" s="107">
        <f t="shared" si="37"/>
        <v>0</v>
      </c>
      <c r="L553" s="109">
        <f t="shared" si="38"/>
        <v>5022000</v>
      </c>
      <c r="M553" s="110">
        <f t="shared" si="39"/>
        <v>3.8285423954813837E-06</v>
      </c>
      <c r="N553" s="33" t="s">
        <v>4892</v>
      </c>
      <c r="O553" s="33">
        <f>+'Categorias-9 feb-Depurado'!Y552</f>
        <v>1052.8632975879743</v>
      </c>
      <c r="P553" s="111">
        <f>+'Categorias-9 feb-Depurado'!AC552</f>
        <v>44917</v>
      </c>
      <c r="Q553" s="111">
        <f>+'Categorias-9 feb-Depurado'!AE552</f>
        <v>44977</v>
      </c>
      <c r="R553" s="112" t="str">
        <f>+'Categorias-9 feb-Depurado'!AB552</f>
        <v>Alimentacion</v>
      </c>
    </row>
    <row r="554" spans="2:18" s="1" customFormat="1" ht="14.5" hidden="1">
      <c r="B554" s="57" t="str">
        <f>+'Categorias-9 feb-Depurado'!B553</f>
        <v>DISTRIBUIDORA DE VINOS Y LICORES S.A.</v>
      </c>
      <c r="C554" s="30" t="s">
        <v>4900</v>
      </c>
      <c r="D554" s="31">
        <v>5</v>
      </c>
      <c r="E554" s="30" t="str">
        <f>+'Categorias-9 feb-Depurado'!E553</f>
        <v>890916575-4</v>
      </c>
      <c r="F554" s="30" t="str">
        <f>+'Categorias-9 feb-Depurado'!F553</f>
        <v>25 A, Cra. 43A</v>
      </c>
      <c r="G554" s="30" t="str">
        <f>+'Categorias-9 feb-Depurado'!G553</f>
        <v>MEDELLIN</v>
      </c>
      <c r="H554" s="30" t="str">
        <f>+'Categorias-9 feb-Depurado'!H553</f>
        <v>13FE1879</v>
      </c>
      <c r="I554" s="107">
        <f>+'Categorias-9 feb-Depurado'!R553</f>
        <v>4930998</v>
      </c>
      <c r="J554" s="108">
        <f t="shared" si="36"/>
        <v>0</v>
      </c>
      <c r="K554" s="107">
        <f t="shared" si="37"/>
        <v>0</v>
      </c>
      <c r="L554" s="109">
        <f t="shared" si="38"/>
        <v>4930998</v>
      </c>
      <c r="M554" s="110">
        <f t="shared" si="39"/>
        <v>3.7591666457654145E-06</v>
      </c>
      <c r="N554" s="33" t="s">
        <v>4892</v>
      </c>
      <c r="O554" s="33">
        <f>+'Categorias-9 feb-Depurado'!Y553</f>
        <v>1033.7847102110129</v>
      </c>
      <c r="P554" s="111">
        <f>+'Categorias-9 feb-Depurado'!AC553</f>
        <v>44918</v>
      </c>
      <c r="Q554" s="111">
        <f>+'Categorias-9 feb-Depurado'!AE553</f>
        <v>44978</v>
      </c>
      <c r="R554" s="112" t="str">
        <f>+'Categorias-9 feb-Depurado'!AB553</f>
        <v>Alimentacion</v>
      </c>
    </row>
    <row r="555" spans="2:18" s="1" customFormat="1" ht="14.5" hidden="1">
      <c r="B555" s="57" t="str">
        <f>+'Categorias-9 feb-Depurado'!B554</f>
        <v>DISTRIBUIDORA DE VINOS Y LICORES S.A.</v>
      </c>
      <c r="C555" s="30" t="s">
        <v>4900</v>
      </c>
      <c r="D555" s="31">
        <v>5</v>
      </c>
      <c r="E555" s="30" t="str">
        <f>+'Categorias-9 feb-Depurado'!E554</f>
        <v>890916575-4</v>
      </c>
      <c r="F555" s="30" t="str">
        <f>+'Categorias-9 feb-Depurado'!F554</f>
        <v>25 A, Cra. 43A</v>
      </c>
      <c r="G555" s="30" t="str">
        <f>+'Categorias-9 feb-Depurado'!G554</f>
        <v>MEDELLIN</v>
      </c>
      <c r="H555" s="30" t="str">
        <f>+'Categorias-9 feb-Depurado'!H554</f>
        <v>25FE4967</v>
      </c>
      <c r="I555" s="107">
        <f>+'Categorias-9 feb-Depurado'!R554</f>
        <v>9414001</v>
      </c>
      <c r="J555" s="108">
        <f t="shared" si="36"/>
        <v>0</v>
      </c>
      <c r="K555" s="107">
        <f t="shared" si="37"/>
        <v>0</v>
      </c>
      <c r="L555" s="109">
        <f t="shared" si="38"/>
        <v>9414001</v>
      </c>
      <c r="M555" s="110">
        <f t="shared" si="39"/>
        <v>7.1768024571095463E-06</v>
      </c>
      <c r="N555" s="33" t="s">
        <v>4892</v>
      </c>
      <c r="O555" s="33">
        <f>+'Categorias-9 feb-Depurado'!Y554</f>
        <v>1973.6471796807025</v>
      </c>
      <c r="P555" s="111">
        <f>+'Categorias-9 feb-Depurado'!AC554</f>
        <v>44922</v>
      </c>
      <c r="Q555" s="111">
        <f>+'Categorias-9 feb-Depurado'!AE554</f>
        <v>44982</v>
      </c>
      <c r="R555" s="112" t="str">
        <f>+'Categorias-9 feb-Depurado'!AB554</f>
        <v>Alimentacion</v>
      </c>
    </row>
    <row r="556" spans="2:18" s="1" customFormat="1" ht="14.5" hidden="1">
      <c r="B556" s="57" t="str">
        <f>+'Categorias-9 feb-Depurado'!B555</f>
        <v>DISTRIBUIDORA DE VINOS Y LICORES S.A.</v>
      </c>
      <c r="C556" s="30" t="s">
        <v>4900</v>
      </c>
      <c r="D556" s="31">
        <v>5</v>
      </c>
      <c r="E556" s="30" t="str">
        <f>+'Categorias-9 feb-Depurado'!E555</f>
        <v>890916575-4</v>
      </c>
      <c r="F556" s="30" t="str">
        <f>+'Categorias-9 feb-Depurado'!F555</f>
        <v>25 A, Cra. 43A</v>
      </c>
      <c r="G556" s="30" t="str">
        <f>+'Categorias-9 feb-Depurado'!G555</f>
        <v>MEDELLIN</v>
      </c>
      <c r="H556" s="30" t="str">
        <f>+'Categorias-9 feb-Depurado'!H555</f>
        <v>11FE5011</v>
      </c>
      <c r="I556" s="107">
        <f>+'Categorias-9 feb-Depurado'!R555</f>
        <v>9061001</v>
      </c>
      <c r="J556" s="108">
        <f t="shared" si="36"/>
        <v>0</v>
      </c>
      <c r="K556" s="107">
        <f t="shared" si="37"/>
        <v>0</v>
      </c>
      <c r="L556" s="109">
        <f t="shared" si="38"/>
        <v>9061001</v>
      </c>
      <c r="M556" s="110">
        <f t="shared" si="39"/>
        <v>6.9076914524092421E-06</v>
      </c>
      <c r="N556" s="33" t="s">
        <v>4892</v>
      </c>
      <c r="O556" s="33">
        <f>+'Categorias-9 feb-Depurado'!Y555</f>
        <v>1899.6406595595247</v>
      </c>
      <c r="P556" s="111">
        <f>+'Categorias-9 feb-Depurado'!AC555</f>
        <v>44929</v>
      </c>
      <c r="Q556" s="111">
        <f>+'Categorias-9 feb-Depurado'!AE555</f>
        <v>44989</v>
      </c>
      <c r="R556" s="112" t="str">
        <f>+'Categorias-9 feb-Depurado'!AB555</f>
        <v>Alimentacion</v>
      </c>
    </row>
    <row r="557" spans="2:18" s="1" customFormat="1" ht="14.5" hidden="1">
      <c r="B557" s="57" t="str">
        <f>+'Categorias-9 feb-Depurado'!B556</f>
        <v>DISTRIBUIDORA DE VINOS Y LICORES S.A.</v>
      </c>
      <c r="C557" s="30" t="s">
        <v>4900</v>
      </c>
      <c r="D557" s="31">
        <v>5</v>
      </c>
      <c r="E557" s="30" t="str">
        <f>+'Categorias-9 feb-Depurado'!E556</f>
        <v>890916575-4</v>
      </c>
      <c r="F557" s="30" t="str">
        <f>+'Categorias-9 feb-Depurado'!F556</f>
        <v>25 A, Cra. 43A</v>
      </c>
      <c r="G557" s="30" t="str">
        <f>+'Categorias-9 feb-Depurado'!G556</f>
        <v>MEDELLIN</v>
      </c>
      <c r="H557" s="30" t="str">
        <f>+'Categorias-9 feb-Depurado'!H556</f>
        <v>61FE2583</v>
      </c>
      <c r="I557" s="107">
        <f>+'Categorias-9 feb-Depurado'!R556</f>
        <v>8517001</v>
      </c>
      <c r="J557" s="108">
        <f t="shared" si="36"/>
        <v>0</v>
      </c>
      <c r="K557" s="107">
        <f t="shared" si="37"/>
        <v>0</v>
      </c>
      <c r="L557" s="109">
        <f t="shared" si="38"/>
        <v>8517001</v>
      </c>
      <c r="M557" s="110">
        <f t="shared" si="39"/>
        <v>6.4929708106048071E-06</v>
      </c>
      <c r="N557" s="33" t="s">
        <v>4892</v>
      </c>
      <c r="O557" s="33">
        <f>+'Categorias-9 feb-Depurado'!Y556</f>
        <v>1785.5909514974264</v>
      </c>
      <c r="P557" s="111">
        <f>+'Categorias-9 feb-Depurado'!AC556</f>
        <v>44930</v>
      </c>
      <c r="Q557" s="111">
        <f>+'Categorias-9 feb-Depurado'!AE556</f>
        <v>44990</v>
      </c>
      <c r="R557" s="112" t="str">
        <f>+'Categorias-9 feb-Depurado'!AB556</f>
        <v>Alimentacion</v>
      </c>
    </row>
    <row r="558" spans="2:18" s="1" customFormat="1" ht="14.5" hidden="1">
      <c r="B558" s="57" t="str">
        <f>+'Categorias-9 feb-Depurado'!B557</f>
        <v>DISTRIBUIDORA DE VINOS Y LICORES S.A.</v>
      </c>
      <c r="C558" s="30" t="s">
        <v>4900</v>
      </c>
      <c r="D558" s="31">
        <v>5</v>
      </c>
      <c r="E558" s="30" t="str">
        <f>+'Categorias-9 feb-Depurado'!E557</f>
        <v>890916575-4</v>
      </c>
      <c r="F558" s="30" t="str">
        <f>+'Categorias-9 feb-Depurado'!F557</f>
        <v>25 A, Cra. 43A</v>
      </c>
      <c r="G558" s="30" t="str">
        <f>+'Categorias-9 feb-Depurado'!G557</f>
        <v>MEDELLIN</v>
      </c>
      <c r="H558" s="30" t="str">
        <f>+'Categorias-9 feb-Depurado'!H557</f>
        <v>13FE1895</v>
      </c>
      <c r="I558" s="107">
        <f>+'Categorias-9 feb-Depurado'!R557</f>
        <v>2563399</v>
      </c>
      <c r="J558" s="108">
        <f t="shared" si="36"/>
        <v>0</v>
      </c>
      <c r="K558" s="107">
        <f t="shared" si="37"/>
        <v>0</v>
      </c>
      <c r="L558" s="109">
        <f t="shared" si="38"/>
        <v>2563399</v>
      </c>
      <c r="M558" s="110">
        <f t="shared" si="39"/>
        <v>1.9542177913250863E-06</v>
      </c>
      <c r="N558" s="33" t="s">
        <v>4892</v>
      </c>
      <c r="O558" s="33">
        <f>+'Categorias-9 feb-Depurado'!Y557</f>
        <v>537.41710955271128</v>
      </c>
      <c r="P558" s="111">
        <f>+'Categorias-9 feb-Depurado'!AC557</f>
        <v>44932</v>
      </c>
      <c r="Q558" s="111">
        <f>+'Categorias-9 feb-Depurado'!AE557</f>
        <v>44992</v>
      </c>
      <c r="R558" s="112" t="str">
        <f>+'Categorias-9 feb-Depurado'!AB557</f>
        <v>Alimentacion</v>
      </c>
    </row>
    <row r="559" spans="2:18" s="1" customFormat="1" ht="14.5" hidden="1">
      <c r="B559" s="57" t="str">
        <f>+'Categorias-9 feb-Depurado'!B558</f>
        <v>DISTRIBUIDORA DE VINOS Y LICORES S.A.</v>
      </c>
      <c r="C559" s="30" t="s">
        <v>4900</v>
      </c>
      <c r="D559" s="31">
        <v>5</v>
      </c>
      <c r="E559" s="30" t="str">
        <f>+'Categorias-9 feb-Depurado'!E558</f>
        <v>890916575-4</v>
      </c>
      <c r="F559" s="30" t="str">
        <f>+'Categorias-9 feb-Depurado'!F558</f>
        <v>25 A, Cra. 43A</v>
      </c>
      <c r="G559" s="30" t="str">
        <f>+'Categorias-9 feb-Depurado'!G558</f>
        <v>MEDELLIN</v>
      </c>
      <c r="H559" s="30" t="str">
        <f>+'Categorias-9 feb-Depurado'!H558</f>
        <v>11FE5060</v>
      </c>
      <c r="I559" s="107">
        <f>+'Categorias-9 feb-Depurado'!R558</f>
        <v>2961000</v>
      </c>
      <c r="J559" s="108">
        <f t="shared" si="36"/>
        <v>0</v>
      </c>
      <c r="K559" s="107">
        <f t="shared" si="37"/>
        <v>0</v>
      </c>
      <c r="L559" s="109">
        <f t="shared" si="38"/>
        <v>2961000</v>
      </c>
      <c r="M559" s="110">
        <f t="shared" si="39"/>
        <v>2.2573305521745077E-06</v>
      </c>
      <c r="N559" s="33" t="s">
        <v>4892</v>
      </c>
      <c r="O559" s="33">
        <f>+'Categorias-9 feb-Depurado'!Y558</f>
        <v>620.77423818359068</v>
      </c>
      <c r="P559" s="111">
        <f>+'Categorias-9 feb-Depurado'!AC558</f>
        <v>44940</v>
      </c>
      <c r="Q559" s="111">
        <f>+'Categorias-9 feb-Depurado'!AE558</f>
        <v>45000</v>
      </c>
      <c r="R559" s="112" t="str">
        <f>+'Categorias-9 feb-Depurado'!AB558</f>
        <v>Alimentacion</v>
      </c>
    </row>
    <row r="560" spans="2:18" s="1" customFormat="1" ht="14.5" hidden="1">
      <c r="B560" s="57" t="str">
        <f>+'Categorias-9 feb-Depurado'!B559</f>
        <v>DISTRIBUIDORA DE VINOS Y LICORES S.A.</v>
      </c>
      <c r="C560" s="30" t="s">
        <v>4900</v>
      </c>
      <c r="D560" s="31">
        <v>5</v>
      </c>
      <c r="E560" s="30" t="str">
        <f>+'Categorias-9 feb-Depurado'!E559</f>
        <v>890916575-4</v>
      </c>
      <c r="F560" s="30" t="str">
        <f>+'Categorias-9 feb-Depurado'!F559</f>
        <v>25 A, Cra. 43A</v>
      </c>
      <c r="G560" s="30" t="str">
        <f>+'Categorias-9 feb-Depurado'!G559</f>
        <v>MEDELLIN</v>
      </c>
      <c r="H560" s="30" t="str">
        <f>+'Categorias-9 feb-Depurado'!H559</f>
        <v>61FE2629</v>
      </c>
      <c r="I560" s="107">
        <f>+'Categorias-9 feb-Depurado'!R559</f>
        <v>1944000</v>
      </c>
      <c r="J560" s="108">
        <f t="shared" si="36"/>
        <v>0</v>
      </c>
      <c r="K560" s="107">
        <f t="shared" si="37"/>
        <v>0</v>
      </c>
      <c r="L560" s="109">
        <f t="shared" si="38"/>
        <v>1944000</v>
      </c>
      <c r="M560" s="110">
        <f t="shared" si="39"/>
        <v>1.4820164111540841E-06</v>
      </c>
      <c r="N560" s="33" t="s">
        <v>4892</v>
      </c>
      <c r="O560" s="33">
        <f>+'Categorias-9 feb-Depurado'!Y559</f>
        <v>407.55998616308688</v>
      </c>
      <c r="P560" s="111">
        <f>+'Categorias-9 feb-Depurado'!AC559</f>
        <v>44940</v>
      </c>
      <c r="Q560" s="111">
        <f>+'Categorias-9 feb-Depurado'!AE559</f>
        <v>45000</v>
      </c>
      <c r="R560" s="112" t="str">
        <f>+'Categorias-9 feb-Depurado'!AB559</f>
        <v>Alimentacion</v>
      </c>
    </row>
    <row r="561" spans="2:18" s="1" customFormat="1" ht="14.5" hidden="1">
      <c r="B561" s="57" t="str">
        <f>+'Categorias-9 feb-Depurado'!B560</f>
        <v>DISTRIBUIDORA DE VINOS Y LICORES S.A.</v>
      </c>
      <c r="C561" s="30" t="s">
        <v>4900</v>
      </c>
      <c r="D561" s="31">
        <v>5</v>
      </c>
      <c r="E561" s="30" t="str">
        <f>+'Categorias-9 feb-Depurado'!E560</f>
        <v>890916575-4</v>
      </c>
      <c r="F561" s="30" t="str">
        <f>+'Categorias-9 feb-Depurado'!F560</f>
        <v>25 A, Cra. 43A</v>
      </c>
      <c r="G561" s="30" t="str">
        <f>+'Categorias-9 feb-Depurado'!G560</f>
        <v>MEDELLIN</v>
      </c>
      <c r="H561" s="30" t="str">
        <f>+'Categorias-9 feb-Depurado'!H560</f>
        <v>13FE1903</v>
      </c>
      <c r="I561" s="107">
        <f>+'Categorias-9 feb-Depurado'!R560</f>
        <v>451000</v>
      </c>
      <c r="J561" s="108">
        <f t="shared" si="36"/>
        <v>0</v>
      </c>
      <c r="K561" s="107">
        <f t="shared" si="37"/>
        <v>0</v>
      </c>
      <c r="L561" s="109">
        <f t="shared" si="38"/>
        <v>451000</v>
      </c>
      <c r="M561" s="110">
        <f t="shared" si="39"/>
        <v>3.4382170855477976E-07</v>
      </c>
      <c r="N561" s="33" t="s">
        <v>4892</v>
      </c>
      <c r="O561" s="33">
        <f>+'Categorias-9 feb-Depurado'!Y560</f>
        <v>94.552239588247005</v>
      </c>
      <c r="P561" s="111">
        <f>+'Categorias-9 feb-Depurado'!AC560</f>
        <v>44944</v>
      </c>
      <c r="Q561" s="111">
        <f>+'Categorias-9 feb-Depurado'!AE560</f>
        <v>45004</v>
      </c>
      <c r="R561" s="112" t="str">
        <f>+'Categorias-9 feb-Depurado'!AB560</f>
        <v>Alimentacion</v>
      </c>
    </row>
    <row r="562" spans="2:18" s="1" customFormat="1" ht="14.5" hidden="1">
      <c r="B562" s="57" t="str">
        <f>+'Categorias-9 feb-Depurado'!B561</f>
        <v>DISTRIBUIDORA DE VINOS Y LICORES S.A.</v>
      </c>
      <c r="C562" s="30" t="s">
        <v>4900</v>
      </c>
      <c r="D562" s="31">
        <v>5</v>
      </c>
      <c r="E562" s="30" t="str">
        <f>+'Categorias-9 feb-Depurado'!E561</f>
        <v>890916575-4</v>
      </c>
      <c r="F562" s="30" t="str">
        <f>+'Categorias-9 feb-Depurado'!F561</f>
        <v>25 A, Cra. 43A</v>
      </c>
      <c r="G562" s="30" t="str">
        <f>+'Categorias-9 feb-Depurado'!G561</f>
        <v>MEDELLIN</v>
      </c>
      <c r="H562" s="30" t="str">
        <f>+'Categorias-9 feb-Depurado'!H561</f>
        <v>11FE5109</v>
      </c>
      <c r="I562" s="107">
        <f>+'Categorias-9 feb-Depurado'!R561</f>
        <v>3807000</v>
      </c>
      <c r="J562" s="108">
        <f t="shared" si="36"/>
        <v>0</v>
      </c>
      <c r="K562" s="107">
        <f t="shared" si="37"/>
        <v>0</v>
      </c>
      <c r="L562" s="109">
        <f t="shared" si="38"/>
        <v>3807000</v>
      </c>
      <c r="M562" s="110">
        <f t="shared" si="39"/>
        <v>2.9022821385100811E-06</v>
      </c>
      <c r="N562" s="33" t="s">
        <v>4892</v>
      </c>
      <c r="O562" s="33">
        <f>+'Categorias-9 feb-Depurado'!Y561</f>
        <v>798.13830623604508</v>
      </c>
      <c r="P562" s="111">
        <f>+'Categorias-9 feb-Depurado'!AC561</f>
        <v>44956</v>
      </c>
      <c r="Q562" s="111">
        <f>+'Categorias-9 feb-Depurado'!AE561</f>
        <v>45016</v>
      </c>
      <c r="R562" s="112" t="str">
        <f>+'Categorias-9 feb-Depurado'!AB561</f>
        <v>Alimentacion</v>
      </c>
    </row>
    <row r="563" spans="2:18" s="1" customFormat="1" ht="14.5" hidden="1">
      <c r="B563" s="57" t="str">
        <f>+'Categorias-9 feb-Depurado'!B562</f>
        <v>DISTRIBUIDORA DE VINOS Y LICORES S.A.</v>
      </c>
      <c r="C563" s="30" t="s">
        <v>4900</v>
      </c>
      <c r="D563" s="31">
        <v>5</v>
      </c>
      <c r="E563" s="30" t="str">
        <f>+'Categorias-9 feb-Depurado'!E562</f>
        <v>890916575-4</v>
      </c>
      <c r="F563" s="30" t="str">
        <f>+'Categorias-9 feb-Depurado'!F562</f>
        <v>25 A, Cra. 43A</v>
      </c>
      <c r="G563" s="30" t="str">
        <f>+'Categorias-9 feb-Depurado'!G562</f>
        <v>MEDELLIN</v>
      </c>
      <c r="H563" s="30" t="str">
        <f>+'Categorias-9 feb-Depurado'!H562</f>
        <v>61FE2724</v>
      </c>
      <c r="I563" s="107">
        <f>+'Categorias-9 feb-Depurado'!R562</f>
        <v>3126000</v>
      </c>
      <c r="J563" s="108">
        <f t="shared" si="36"/>
        <v>0</v>
      </c>
      <c r="K563" s="107">
        <f t="shared" si="37"/>
        <v>0</v>
      </c>
      <c r="L563" s="109">
        <f t="shared" si="38"/>
        <v>3126000</v>
      </c>
      <c r="M563" s="110">
        <f t="shared" si="39"/>
        <v>2.3831189821335734E-06</v>
      </c>
      <c r="N563" s="33" t="s">
        <v>4892</v>
      </c>
      <c r="O563" s="33">
        <f>+'Categorias-9 feb-Depurado'!Y562</f>
        <v>655.36652095977854</v>
      </c>
      <c r="P563" s="111">
        <f>+'Categorias-9 feb-Depurado'!AC562</f>
        <v>44958</v>
      </c>
      <c r="Q563" s="111">
        <f>+'Categorias-9 feb-Depurado'!AE562</f>
        <v>45018</v>
      </c>
      <c r="R563" s="112" t="str">
        <f>+'Categorias-9 feb-Depurado'!AB562</f>
        <v>Alimentacion</v>
      </c>
    </row>
    <row r="564" spans="2:18" s="1" customFormat="1" ht="14.5" hidden="1">
      <c r="B564" s="57" t="str">
        <f>+'Categorias-9 feb-Depurado'!B563</f>
        <v>DISTRIBUIDORA DE VINOS Y LICORES S.A.</v>
      </c>
      <c r="C564" s="30" t="s">
        <v>4900</v>
      </c>
      <c r="D564" s="31">
        <v>5</v>
      </c>
      <c r="E564" s="30" t="str">
        <f>+'Categorias-9 feb-Depurado'!E563</f>
        <v>890916575-4</v>
      </c>
      <c r="F564" s="30" t="str">
        <f>+'Categorias-9 feb-Depurado'!F563</f>
        <v>25 A, Cra. 43A</v>
      </c>
      <c r="G564" s="30" t="str">
        <f>+'Categorias-9 feb-Depurado'!G563</f>
        <v>MEDELLIN</v>
      </c>
      <c r="H564" s="30" t="str">
        <f>+'Categorias-9 feb-Depurado'!H563</f>
        <v>11FE5137</v>
      </c>
      <c r="I564" s="107">
        <f>+'Categorias-9 feb-Depurado'!R563</f>
        <v>10055999</v>
      </c>
      <c r="J564" s="108">
        <f t="shared" si="36"/>
        <v>0</v>
      </c>
      <c r="K564" s="107">
        <f t="shared" si="37"/>
        <v>0</v>
      </c>
      <c r="L564" s="109">
        <f t="shared" si="38"/>
        <v>10055999</v>
      </c>
      <c r="M564" s="110">
        <f t="shared" si="39"/>
        <v>7.6662322780602138E-06</v>
      </c>
      <c r="N564" s="33" t="s">
        <v>4892</v>
      </c>
      <c r="O564" s="33">
        <f>+'Categorias-9 feb-Depurado'!Y563</f>
        <v>2108.2421879094727</v>
      </c>
      <c r="P564" s="111">
        <f>+'Categorias-9 feb-Depurado'!AC563</f>
        <v>44964</v>
      </c>
      <c r="Q564" s="111">
        <f>+'Categorias-9 feb-Depurado'!AE563</f>
        <v>45024</v>
      </c>
      <c r="R564" s="112" t="str">
        <f>+'Categorias-9 feb-Depurado'!AB563</f>
        <v>Alimentacion</v>
      </c>
    </row>
    <row r="565" spans="2:18" s="1" customFormat="1" ht="14.5" hidden="1">
      <c r="B565" s="57" t="str">
        <f>+'Categorias-9 feb-Depurado'!B564</f>
        <v>DLA PIPER MARTINEZ BELTRAN ABOGADO SAS</v>
      </c>
      <c r="C565" s="30" t="s">
        <v>4900</v>
      </c>
      <c r="D565" s="31">
        <v>5</v>
      </c>
      <c r="E565" s="30" t="str">
        <f>+'Categorias-9 feb-Depurado'!E564</f>
        <v>901039685</v>
      </c>
      <c r="F565" s="30" t="str">
        <f>+'Categorias-9 feb-Depurado'!F564</f>
        <v>CRA 7 # 71 - 21 TR B OF 602</v>
      </c>
      <c r="G565" s="30" t="str">
        <f>+'Categorias-9 feb-Depurado'!G564</f>
        <v>BOGOTÁ</v>
      </c>
      <c r="H565" s="30" t="str">
        <f>+'Categorias-9 feb-Depurado'!H564</f>
        <v>Ajuste DLA5760</v>
      </c>
      <c r="I565" s="107">
        <f>+'Categorias-9 feb-Depurado'!R564</f>
        <v>-38253</v>
      </c>
      <c r="J565" s="108">
        <f t="shared" si="36"/>
        <v>-38253</v>
      </c>
      <c r="K565" s="107">
        <f t="shared" si="37"/>
        <v>-1178.3767601406178</v>
      </c>
      <c r="L565" s="109">
        <f t="shared" si="38"/>
        <v>-39431.376760140614</v>
      </c>
      <c r="M565" s="110">
        <f t="shared" si="39"/>
        <v>-3.0060672568378677E-08</v>
      </c>
      <c r="N565" s="33" t="s">
        <v>4892</v>
      </c>
      <c r="O565" s="33">
        <f>+'Categorias-9 feb-Depurado'!Y564</f>
        <v>-8.0197490487122227</v>
      </c>
      <c r="P565" s="111">
        <f>+'Categorias-9 feb-Depurado'!AC564</f>
        <v>44817</v>
      </c>
      <c r="Q565" s="111">
        <f>+'Categorias-9 feb-Depurado'!AE564</f>
        <v>44877</v>
      </c>
      <c r="R565" s="112" t="str">
        <f>+'Categorias-9 feb-Depurado'!AB564</f>
        <v>Legal</v>
      </c>
    </row>
    <row r="566" spans="2:18" s="1" customFormat="1" ht="14.5" hidden="1">
      <c r="B566" s="57" t="str">
        <f>+'Categorias-9 feb-Depurado'!B565</f>
        <v>DLA PIPER MARTINEZ BELTRAN ABOGADO SAS</v>
      </c>
      <c r="C566" s="30" t="s">
        <v>4900</v>
      </c>
      <c r="D566" s="31">
        <v>5</v>
      </c>
      <c r="E566" s="30" t="str">
        <f>+'Categorias-9 feb-Depurado'!E565</f>
        <v>901039685</v>
      </c>
      <c r="F566" s="30" t="str">
        <f>+'Categorias-9 feb-Depurado'!F565</f>
        <v>CRA 7 # 71 - 21 TR B OF 602</v>
      </c>
      <c r="G566" s="30" t="str">
        <f>+'Categorias-9 feb-Depurado'!G565</f>
        <v>BOGOTÁ</v>
      </c>
      <c r="H566" s="30" t="str">
        <f>+'Categorias-9 feb-Depurado'!H565</f>
        <v>Ajuste DLA6125</v>
      </c>
      <c r="I566" s="107">
        <f>+'Categorias-9 feb-Depurado'!R565</f>
        <v>-166272</v>
      </c>
      <c r="J566" s="108">
        <f t="shared" si="36"/>
        <v>-166272</v>
      </c>
      <c r="K566" s="107">
        <f t="shared" si="37"/>
        <v>-1881.0570110661722</v>
      </c>
      <c r="L566" s="109">
        <f t="shared" si="38"/>
        <v>-168153.05701106618</v>
      </c>
      <c r="M566" s="110">
        <f t="shared" si="39"/>
        <v>-1.2819217596508662E-07</v>
      </c>
      <c r="N566" s="33" t="s">
        <v>4892</v>
      </c>
      <c r="O566" s="33">
        <f>+'Categorias-9 feb-Depurado'!Y565</f>
        <v>-34.858957828862543</v>
      </c>
      <c r="P566" s="111">
        <f>+'Categorias-9 feb-Depurado'!AC565</f>
        <v>44873</v>
      </c>
      <c r="Q566" s="111">
        <f>+'Categorias-9 feb-Depurado'!AE565</f>
        <v>44933</v>
      </c>
      <c r="R566" s="112" t="str">
        <f>+'Categorias-9 feb-Depurado'!AB565</f>
        <v>Legal</v>
      </c>
    </row>
    <row r="567" spans="2:18" s="1" customFormat="1" ht="14.5" hidden="1">
      <c r="B567" s="57" t="str">
        <f>+'Categorias-9 feb-Depurado'!B566</f>
        <v>DLA PIPER MARTINEZ BELTRAN ABOGADO SAS</v>
      </c>
      <c r="C567" s="30" t="s">
        <v>4900</v>
      </c>
      <c r="D567" s="31">
        <v>5</v>
      </c>
      <c r="E567" s="30" t="str">
        <f>+'Categorias-9 feb-Depurado'!E566</f>
        <v>901039685</v>
      </c>
      <c r="F567" s="30" t="str">
        <f>+'Categorias-9 feb-Depurado'!F566</f>
        <v>CRA 7 # 71 - 21 TR B OF 602</v>
      </c>
      <c r="G567" s="30" t="str">
        <f>+'Categorias-9 feb-Depurado'!G566</f>
        <v>BOGOTÁ</v>
      </c>
      <c r="H567" s="30" t="str">
        <f>+'Categorias-9 feb-Depurado'!H566</f>
        <v>DLA6200</v>
      </c>
      <c r="I567" s="107">
        <f>+'Categorias-9 feb-Depurado'!R566</f>
        <v>15144943</v>
      </c>
      <c r="J567" s="108">
        <f t="shared" si="36"/>
        <v>15144943</v>
      </c>
      <c r="K567" s="107">
        <f t="shared" si="37"/>
        <v>129623.38970570669</v>
      </c>
      <c r="L567" s="109">
        <f t="shared" si="38"/>
        <v>15274566.389705706</v>
      </c>
      <c r="M567" s="110">
        <f t="shared" si="39"/>
        <v>1.1644628633130887E-05</v>
      </c>
      <c r="N567" s="33" t="s">
        <v>4892</v>
      </c>
      <c r="O567" s="33">
        <f>+'Categorias-9 feb-Depurado'!Y566</f>
        <v>3175.1403083954419</v>
      </c>
      <c r="P567" s="111">
        <f>+'Categorias-9 feb-Depurado'!AC566</f>
        <v>44881</v>
      </c>
      <c r="Q567" s="111">
        <f>+'Categorias-9 feb-Depurado'!AE566</f>
        <v>44941</v>
      </c>
      <c r="R567" s="112" t="str">
        <f>+'Categorias-9 feb-Depurado'!AB566</f>
        <v>Legal</v>
      </c>
    </row>
    <row r="568" spans="2:18" s="1" customFormat="1" ht="14.5" hidden="1">
      <c r="B568" s="57" t="str">
        <f>+'Categorias-9 feb-Depurado'!B567</f>
        <v>DLA PIPER MARTINEZ BELTRAN ABOGADO SAS</v>
      </c>
      <c r="C568" s="30" t="s">
        <v>4900</v>
      </c>
      <c r="D568" s="31">
        <v>5</v>
      </c>
      <c r="E568" s="30" t="str">
        <f>+'Categorias-9 feb-Depurado'!E567</f>
        <v>901039685</v>
      </c>
      <c r="F568" s="30" t="str">
        <f>+'Categorias-9 feb-Depurado'!F567</f>
        <v>CRA 7 # 71 - 21 TR B OF 602</v>
      </c>
      <c r="G568" s="30" t="str">
        <f>+'Categorias-9 feb-Depurado'!G567</f>
        <v>BOGOTÁ</v>
      </c>
      <c r="H568" s="30" t="str">
        <f>+'Categorias-9 feb-Depurado'!H567</f>
        <v>DLA6199</v>
      </c>
      <c r="I568" s="107">
        <f>+'Categorias-9 feb-Depurado'!R567</f>
        <v>15144943</v>
      </c>
      <c r="J568" s="108">
        <f t="shared" si="36"/>
        <v>15144943</v>
      </c>
      <c r="K568" s="107">
        <f t="shared" si="37"/>
        <v>129623.38970570669</v>
      </c>
      <c r="L568" s="109">
        <f t="shared" si="38"/>
        <v>15274566.389705706</v>
      </c>
      <c r="M568" s="110">
        <f t="shared" si="39"/>
        <v>1.1644628633130887E-05</v>
      </c>
      <c r="N568" s="33" t="s">
        <v>4892</v>
      </c>
      <c r="O568" s="33">
        <f>+'Categorias-9 feb-Depurado'!Y567</f>
        <v>3175.1403083954419</v>
      </c>
      <c r="P568" s="111">
        <f>+'Categorias-9 feb-Depurado'!AC567</f>
        <v>44881</v>
      </c>
      <c r="Q568" s="111">
        <f>+'Categorias-9 feb-Depurado'!AE567</f>
        <v>44941</v>
      </c>
      <c r="R568" s="112" t="str">
        <f>+'Categorias-9 feb-Depurado'!AB567</f>
        <v>Legal</v>
      </c>
    </row>
    <row r="569" spans="2:18" s="1" customFormat="1" ht="14.5" hidden="1">
      <c r="B569" s="57" t="str">
        <f>+'Categorias-9 feb-Depurado'!B568</f>
        <v>DLA PIPER MARTINEZ BELTRAN ABOGADO SAS</v>
      </c>
      <c r="C569" s="30" t="s">
        <v>4900</v>
      </c>
      <c r="D569" s="31">
        <v>5</v>
      </c>
      <c r="E569" s="30" t="str">
        <f>+'Categorias-9 feb-Depurado'!E568</f>
        <v>901039685</v>
      </c>
      <c r="F569" s="30" t="str">
        <f>+'Categorias-9 feb-Depurado'!F568</f>
        <v>CRA 7 # 71 - 21 TR B OF 602</v>
      </c>
      <c r="G569" s="30" t="str">
        <f>+'Categorias-9 feb-Depurado'!G568</f>
        <v>BOGOTÁ</v>
      </c>
      <c r="H569" s="30" t="str">
        <f>+'Categorias-9 feb-Depurado'!H568</f>
        <v>DLA6201</v>
      </c>
      <c r="I569" s="107">
        <f>+'Categorias-9 feb-Depurado'!R568</f>
        <v>15144943</v>
      </c>
      <c r="J569" s="108">
        <f t="shared" si="36"/>
        <v>15144943</v>
      </c>
      <c r="K569" s="107">
        <f t="shared" si="37"/>
        <v>129623.38970570669</v>
      </c>
      <c r="L569" s="109">
        <f t="shared" si="38"/>
        <v>15274566.389705706</v>
      </c>
      <c r="M569" s="110">
        <f t="shared" si="39"/>
        <v>1.1644628633130887E-05</v>
      </c>
      <c r="N569" s="33" t="s">
        <v>4892</v>
      </c>
      <c r="O569" s="33">
        <f>+'Categorias-9 feb-Depurado'!Y568</f>
        <v>3175.1403083954419</v>
      </c>
      <c r="P569" s="111">
        <f>+'Categorias-9 feb-Depurado'!AC568</f>
        <v>44881</v>
      </c>
      <c r="Q569" s="111">
        <f>+'Categorias-9 feb-Depurado'!AE568</f>
        <v>44941</v>
      </c>
      <c r="R569" s="112" t="str">
        <f>+'Categorias-9 feb-Depurado'!AB568</f>
        <v>Legal</v>
      </c>
    </row>
    <row r="570" spans="2:18" s="1" customFormat="1" ht="14.5" hidden="1">
      <c r="B570" s="57" t="str">
        <f>+'Categorias-9 feb-Depurado'!B569</f>
        <v>DOHOP EHF</v>
      </c>
      <c r="C570" s="30" t="s">
        <v>4900</v>
      </c>
      <c r="D570" s="31">
        <v>5</v>
      </c>
      <c r="E570" s="30" t="str">
        <f>+'Categorias-9 feb-Depurado'!E569</f>
        <v>480904-3030</v>
      </c>
      <c r="F570" s="30" t="str">
        <f>+'Categorias-9 feb-Depurado'!F569</f>
        <v>Nóatún 17, 105 Reykjavík</v>
      </c>
      <c r="G570" s="30" t="str">
        <f>+'Categorias-9 feb-Depurado'!G569</f>
        <v>Islandia</v>
      </c>
      <c r="H570" s="30" t="str">
        <f>+'Categorias-9 feb-Depurado'!H569</f>
        <v>SR23-00010</v>
      </c>
      <c r="I570" s="107">
        <f>+'Categorias-9 feb-Depurado'!R569</f>
        <v>15054650</v>
      </c>
      <c r="J570" s="108">
        <f t="shared" si="36"/>
        <v>0</v>
      </c>
      <c r="K570" s="107">
        <f t="shared" si="37"/>
        <v>0</v>
      </c>
      <c r="L570" s="109">
        <f t="shared" si="38"/>
        <v>15054650</v>
      </c>
      <c r="M570" s="110">
        <f t="shared" si="39"/>
        <v>1.1476974467171209E-05</v>
      </c>
      <c r="N570" s="33" t="s">
        <v>4892</v>
      </c>
      <c r="O570" s="33">
        <f>+'Categorias-9 feb-Depurado'!Y569</f>
        <v>3250</v>
      </c>
      <c r="P570" s="111">
        <f>+'Categorias-9 feb-Depurado'!AC569</f>
        <v>44957</v>
      </c>
      <c r="Q570" s="111">
        <f>+'Categorias-9 feb-Depurado'!AE569</f>
        <v>45017</v>
      </c>
      <c r="R570" s="112" t="str">
        <f>+'Categorias-9 feb-Depurado'!AB569</f>
        <v>Ventas</v>
      </c>
    </row>
    <row r="571" spans="2:18" s="1" customFormat="1" ht="14.5" hidden="1">
      <c r="B571" s="57" t="str">
        <f>+'Categorias-9 feb-Depurado'!B570</f>
        <v>DONNELLEY FINANCIAL SOLUTIONS</v>
      </c>
      <c r="C571" s="30" t="s">
        <v>4900</v>
      </c>
      <c r="D571" s="31">
        <v>5</v>
      </c>
      <c r="E571" s="30" t="str">
        <f>+'Categorias-9 feb-Depurado'!E570</f>
        <v>34-4829638</v>
      </c>
      <c r="F571" s="30" t="str">
        <f>+'Categorias-9 feb-Depurado'!F570</f>
        <v>35 West Wacker Drive,Chicago, Illinois 60601</v>
      </c>
      <c r="G571" s="30" t="str">
        <f>+'Categorias-9 feb-Depurado'!G570</f>
        <v>CHICAGO</v>
      </c>
      <c r="H571" s="30">
        <f>+'Categorias-9 feb-Depurado'!H570</f>
        <v>1268871300</v>
      </c>
      <c r="I571" s="107">
        <f>+'Categorias-9 feb-Depurado'!R570</f>
        <v>73552973</v>
      </c>
      <c r="J571" s="108">
        <f t="shared" si="36"/>
        <v>73552973</v>
      </c>
      <c r="K571" s="107">
        <f t="shared" si="37"/>
        <v>46206969.138130054</v>
      </c>
      <c r="L571" s="109">
        <f t="shared" si="38"/>
        <v>119759942.13813005</v>
      </c>
      <c r="M571" s="110">
        <f t="shared" si="39"/>
        <v>9.129948541541783E-05</v>
      </c>
      <c r="N571" s="33" t="s">
        <v>4892</v>
      </c>
      <c r="O571" s="33">
        <f>+'Categorias-9 feb-Depurado'!Y570</f>
        <v>28681.68</v>
      </c>
      <c r="P571" s="111">
        <f>+'Categorias-9 feb-Depurado'!AC570</f>
        <v>43476</v>
      </c>
      <c r="Q571" s="111">
        <f>+'Categorias-9 feb-Depurado'!AE570</f>
        <v>43536</v>
      </c>
      <c r="R571" s="112" t="str">
        <f>+'Categorias-9 feb-Depurado'!AB570</f>
        <v>Asesoria</v>
      </c>
    </row>
    <row r="572" spans="2:18" s="1" customFormat="1" ht="14.5" hidden="1">
      <c r="B572" s="57" t="str">
        <f>+'Categorias-9 feb-Depurado'!B571</f>
        <v>DUTCH CARIBBEAN AIR NAVIGATION SERVICES PROVIDER N.V.</v>
      </c>
      <c r="C572" s="30" t="s">
        <v>4900</v>
      </c>
      <c r="D572" s="31">
        <v>5</v>
      </c>
      <c r="E572" s="30" t="str">
        <f>+'Categorias-9 feb-Depurado'!E571</f>
        <v>444445591</v>
      </c>
      <c r="F572" s="30" t="str">
        <f>+'Categorias-9 feb-Depurado'!F571</f>
        <v>Kaya Afido, Willemstad</v>
      </c>
      <c r="G572" s="30" t="str">
        <f>+'Categorias-9 feb-Depurado'!G571</f>
        <v>curazao</v>
      </c>
      <c r="H572" s="30" t="str">
        <f>+'Categorias-9 feb-Depurado'!H571</f>
        <v>P202302-03</v>
      </c>
      <c r="I572" s="107">
        <f>+'Categorias-9 feb-Depurado'!R571</f>
        <v>40334476</v>
      </c>
      <c r="J572" s="108">
        <f t="shared" si="36"/>
        <v>40334476</v>
      </c>
      <c r="K572" s="107">
        <f t="shared" si="37"/>
        <v>27509.218805313652</v>
      </c>
      <c r="L572" s="109">
        <f t="shared" si="38"/>
        <v>40361985.218805313</v>
      </c>
      <c r="M572" s="110">
        <f t="shared" si="39"/>
        <v>3.0770125761845699E-05</v>
      </c>
      <c r="N572" s="33" t="s">
        <v>4892</v>
      </c>
      <c r="O572" s="33">
        <f>+'Categorias-9 feb-Depurado'!Y571</f>
        <v>8444.7999999999993</v>
      </c>
      <c r="P572" s="111">
        <f>+'Categorias-9 feb-Depurado'!AC571</f>
        <v>44964</v>
      </c>
      <c r="Q572" s="111">
        <f>+'Categorias-9 feb-Depurado'!AE571</f>
        <v>44964</v>
      </c>
      <c r="R572" s="112" t="str">
        <f>+'Categorias-9 feb-Depurado'!AB571</f>
        <v>GH</v>
      </c>
    </row>
    <row r="573" spans="2:18" s="1" customFormat="1" ht="14.5" hidden="1">
      <c r="B573" s="57" t="str">
        <f>+'Categorias-9 feb-Depurado'!B572</f>
        <v>EDGAR DARIO MORALES PALACIOS</v>
      </c>
      <c r="C573" s="30" t="s">
        <v>4900</v>
      </c>
      <c r="D573" s="31">
        <v>5</v>
      </c>
      <c r="E573" s="30" t="str">
        <f>+'Categorias-9 feb-Depurado'!E572</f>
        <v>70049291</v>
      </c>
      <c r="F573" s="30" t="str">
        <f>+'Categorias-9 feb-Depurado'!F572</f>
        <v>CLL 19A# 44-25</v>
      </c>
      <c r="G573" s="30" t="str">
        <f>+'Categorias-9 feb-Depurado'!G572</f>
        <v>MEDELLIN</v>
      </c>
      <c r="H573" s="30" t="str">
        <f>+'Categorias-9 feb-Depurado'!H572</f>
        <v>CC-39</v>
      </c>
      <c r="I573" s="107">
        <f>+'Categorias-9 feb-Depurado'!R572</f>
        <v>2428100</v>
      </c>
      <c r="J573" s="108">
        <f t="shared" si="36"/>
        <v>0</v>
      </c>
      <c r="K573" s="107">
        <f t="shared" si="37"/>
        <v>0</v>
      </c>
      <c r="L573" s="109">
        <f t="shared" si="38"/>
        <v>2428100</v>
      </c>
      <c r="M573" s="110">
        <f t="shared" si="39"/>
        <v>1.8510720411127734E-06</v>
      </c>
      <c r="N573" s="33" t="s">
        <v>4892</v>
      </c>
      <c r="O573" s="33">
        <f>+'Categorias-9 feb-Depurado'!Y572</f>
        <v>509.05164732643578</v>
      </c>
      <c r="P573" s="111">
        <f>+'Categorias-9 feb-Depurado'!AC572</f>
        <v>44931</v>
      </c>
      <c r="Q573" s="111">
        <f>+'Categorias-9 feb-Depurado'!AE572</f>
        <v>44991</v>
      </c>
      <c r="R573" s="112" t="str">
        <f>+'Categorias-9 feb-Depurado'!AB572</f>
        <v>Entrenamiento Mantto</v>
      </c>
    </row>
    <row r="574" spans="2:18" s="1" customFormat="1" ht="14.5" hidden="1">
      <c r="B574" s="57" t="str">
        <f>+'Categorias-9 feb-Depurado'!B573</f>
        <v>EDWIN LEANDRO VASQUEZ OSORIO</v>
      </c>
      <c r="C574" s="30" t="s">
        <v>4900</v>
      </c>
      <c r="D574" s="31">
        <v>5</v>
      </c>
      <c r="E574" s="30" t="str">
        <f>+'Categorias-9 feb-Depurado'!E573</f>
        <v>1053796824</v>
      </c>
      <c r="F574" s="30" t="str">
        <f>+'Categorias-9 feb-Depurado'!F573</f>
        <v>CL 54 12 A 33 VILLAHERMOSA MANIZANALEZ</v>
      </c>
      <c r="G574" s="30" t="str">
        <f>+'Categorias-9 feb-Depurado'!G573</f>
        <v>MANIZALES</v>
      </c>
      <c r="H574" s="30" t="str">
        <f>+'Categorias-9 feb-Depurado'!H573</f>
        <v>CC-06-12-22</v>
      </c>
      <c r="I574" s="107">
        <f>+'Categorias-9 feb-Depurado'!R573</f>
        <v>3738000</v>
      </c>
      <c r="J574" s="108">
        <f t="shared" si="36"/>
        <v>3738000</v>
      </c>
      <c r="K574" s="107">
        <f t="shared" si="37"/>
        <v>6376.806857277179</v>
      </c>
      <c r="L574" s="109">
        <f t="shared" si="38"/>
        <v>3744376.8068572772</v>
      </c>
      <c r="M574" s="110">
        <f t="shared" si="39"/>
        <v>2.8545410891497997E-06</v>
      </c>
      <c r="N574" s="33" t="s">
        <v>4892</v>
      </c>
      <c r="O574" s="33">
        <f>+'Categorias-9 feb-Depurado'!Y573</f>
        <v>783.67244252963928</v>
      </c>
      <c r="P574" s="111">
        <f>+'Categorias-9 feb-Depurado'!AC573</f>
        <v>44901</v>
      </c>
      <c r="Q574" s="111">
        <f>+'Categorias-9 feb-Depurado'!AE573</f>
        <v>44961</v>
      </c>
      <c r="R574" s="112" t="str">
        <f>+'Categorias-9 feb-Depurado'!AB573</f>
        <v>Asesoria</v>
      </c>
    </row>
    <row r="575" spans="2:18" s="1" customFormat="1" ht="14.5" hidden="1">
      <c r="B575" s="57" t="str">
        <f>+'Categorias-9 feb-Depurado'!B574</f>
        <v>EDWIN LEANDRO VASQUEZ OSORIO</v>
      </c>
      <c r="C575" s="30" t="s">
        <v>4900</v>
      </c>
      <c r="D575" s="31">
        <v>5</v>
      </c>
      <c r="E575" s="30" t="str">
        <f>+'Categorias-9 feb-Depurado'!E574</f>
        <v>1053796824</v>
      </c>
      <c r="F575" s="30" t="str">
        <f>+'Categorias-9 feb-Depurado'!F574</f>
        <v>CL 54 12 A 33 VILLAHERMOSA MANIZANALEZ</v>
      </c>
      <c r="G575" s="30" t="str">
        <f>+'Categorias-9 feb-Depurado'!G574</f>
        <v>MANIZALES</v>
      </c>
      <c r="H575" s="30" t="str">
        <f>+'Categorias-9 feb-Depurado'!H574</f>
        <v>CC-27-12-22</v>
      </c>
      <c r="I575" s="107">
        <f>+'Categorias-9 feb-Depurado'!R574</f>
        <v>2670000</v>
      </c>
      <c r="J575" s="108">
        <f t="shared" si="36"/>
        <v>0</v>
      </c>
      <c r="K575" s="107">
        <f t="shared" si="37"/>
        <v>0</v>
      </c>
      <c r="L575" s="109">
        <f t="shared" si="38"/>
        <v>2670000</v>
      </c>
      <c r="M575" s="110">
        <f t="shared" si="39"/>
        <v>2.0354855029739735E-06</v>
      </c>
      <c r="N575" s="33" t="s">
        <v>4892</v>
      </c>
      <c r="O575" s="33">
        <f>+'Categorias-9 feb-Depurado'!Y574</f>
        <v>559.76603037831376</v>
      </c>
      <c r="P575" s="111">
        <f>+'Categorias-9 feb-Depurado'!AC574</f>
        <v>44922</v>
      </c>
      <c r="Q575" s="111">
        <f>+'Categorias-9 feb-Depurado'!AE574</f>
        <v>44982</v>
      </c>
      <c r="R575" s="112" t="str">
        <f>+'Categorias-9 feb-Depurado'!AB574</f>
        <v>Asesoria</v>
      </c>
    </row>
    <row r="576" spans="2:18" s="1" customFormat="1" ht="14.5" hidden="1">
      <c r="B576" s="57" t="str">
        <f>+'Categorias-9 feb-Depurado'!B575</f>
        <v>EDWIN LEANDRO VASQUEZ OSORIO</v>
      </c>
      <c r="C576" s="30" t="s">
        <v>4900</v>
      </c>
      <c r="D576" s="31">
        <v>5</v>
      </c>
      <c r="E576" s="30" t="str">
        <f>+'Categorias-9 feb-Depurado'!E575</f>
        <v>1053796824</v>
      </c>
      <c r="F576" s="30" t="str">
        <f>+'Categorias-9 feb-Depurado'!F575</f>
        <v>CL 54 12 A 33 VILLAHERMOSA MANIZANALEZ</v>
      </c>
      <c r="G576" s="30" t="str">
        <f>+'Categorias-9 feb-Depurado'!G575</f>
        <v>MANIZALES</v>
      </c>
      <c r="H576" s="30" t="str">
        <f>+'Categorias-9 feb-Depurado'!H575</f>
        <v>CC-30-01-23</v>
      </c>
      <c r="I576" s="107">
        <f>+'Categorias-9 feb-Depurado'!R575</f>
        <v>2670000</v>
      </c>
      <c r="J576" s="108">
        <f t="shared" si="36"/>
        <v>0</v>
      </c>
      <c r="K576" s="107">
        <f t="shared" si="37"/>
        <v>0</v>
      </c>
      <c r="L576" s="109">
        <f t="shared" si="38"/>
        <v>2670000</v>
      </c>
      <c r="M576" s="110">
        <f t="shared" si="39"/>
        <v>2.0354855029739735E-06</v>
      </c>
      <c r="N576" s="33" t="s">
        <v>4892</v>
      </c>
      <c r="O576" s="33">
        <f>+'Categorias-9 feb-Depurado'!Y575</f>
        <v>559.76603037831376</v>
      </c>
      <c r="P576" s="111">
        <f>+'Categorias-9 feb-Depurado'!AC575</f>
        <v>44956</v>
      </c>
      <c r="Q576" s="111">
        <f>+'Categorias-9 feb-Depurado'!AE575</f>
        <v>45016</v>
      </c>
      <c r="R576" s="112" t="str">
        <f>+'Categorias-9 feb-Depurado'!AB575</f>
        <v>Asesoria</v>
      </c>
    </row>
    <row r="577" spans="2:18" s="1" customFormat="1" ht="14.5" hidden="1">
      <c r="B577" s="57" t="str">
        <f>+'Categorias-9 feb-Depurado'!B576</f>
        <v>ELECTRIALARMAS S.A.S</v>
      </c>
      <c r="C577" s="30" t="s">
        <v>4900</v>
      </c>
      <c r="D577" s="31">
        <v>5</v>
      </c>
      <c r="E577" s="30" t="str">
        <f>+'Categorias-9 feb-Depurado'!E576</f>
        <v>9005611593-7</v>
      </c>
      <c r="F577" s="30" t="str">
        <f>+'Categorias-9 feb-Depurado'!F576</f>
        <v>CR 42 CL 54 A 155</v>
      </c>
      <c r="G577" s="30" t="str">
        <f>+'Categorias-9 feb-Depurado'!G576</f>
        <v>ITAGUI</v>
      </c>
      <c r="H577" s="30" t="str">
        <f>+'Categorias-9 feb-Depurado'!H576</f>
        <v>EL-1751</v>
      </c>
      <c r="I577" s="107">
        <f>+'Categorias-9 feb-Depurado'!R576</f>
        <v>1010471</v>
      </c>
      <c r="J577" s="108">
        <f t="shared" si="36"/>
        <v>0</v>
      </c>
      <c r="K577" s="107">
        <f t="shared" si="37"/>
        <v>0</v>
      </c>
      <c r="L577" s="109">
        <f t="shared" si="38"/>
        <v>1010471</v>
      </c>
      <c r="M577" s="110">
        <f t="shared" si="39"/>
        <v>7.703367309646494E-07</v>
      </c>
      <c r="N577" s="33" t="s">
        <v>4892</v>
      </c>
      <c r="O577" s="33">
        <f>+'Categorias-9 feb-Depurado'!Y576</f>
        <v>211.84544587355995</v>
      </c>
      <c r="P577" s="111">
        <f>+'Categorias-9 feb-Depurado'!AC576</f>
        <v>44907</v>
      </c>
      <c r="Q577" s="111">
        <f>+'Categorias-9 feb-Depurado'!AE576</f>
        <v>44967</v>
      </c>
      <c r="R577" s="112" t="str">
        <f>+'Categorias-9 feb-Depurado'!AB576</f>
        <v>Seguridad</v>
      </c>
    </row>
    <row r="578" spans="2:18" s="1" customFormat="1" ht="14.5" hidden="1">
      <c r="B578" s="57" t="str">
        <f>+'Categorias-9 feb-Depurado'!B577</f>
        <v>ELECTROINGENIERIA TELCOM S.A.S.</v>
      </c>
      <c r="C578" s="30" t="s">
        <v>4900</v>
      </c>
      <c r="D578" s="31">
        <v>5</v>
      </c>
      <c r="E578" s="30" t="str">
        <f>+'Categorias-9 feb-Depurado'!E577</f>
        <v>901135486-4</v>
      </c>
      <c r="F578" s="30" t="str">
        <f>+'Categorias-9 feb-Depurado'!F577</f>
        <v>CALLE 50A 52-23</v>
      </c>
      <c r="G578" s="30" t="str">
        <f>+'Categorias-9 feb-Depurado'!G577</f>
        <v>BELLO</v>
      </c>
      <c r="H578" s="30" t="str">
        <f>+'Categorias-9 feb-Depurado'!H577</f>
        <v>FE309</v>
      </c>
      <c r="I578" s="107">
        <f>+'Categorias-9 feb-Depurado'!R577</f>
        <v>4827442</v>
      </c>
      <c r="J578" s="108">
        <f t="shared" si="36"/>
        <v>0</v>
      </c>
      <c r="K578" s="107">
        <f t="shared" si="37"/>
        <v>0</v>
      </c>
      <c r="L578" s="109">
        <f t="shared" si="38"/>
        <v>4827442</v>
      </c>
      <c r="M578" s="110">
        <f t="shared" si="39"/>
        <v>3.6802203024148629E-06</v>
      </c>
      <c r="N578" s="33" t="s">
        <v>4892</v>
      </c>
      <c r="O578" s="33">
        <f>+'Categorias-9 feb-Depurado'!Y577</f>
        <v>1012.0741742402801</v>
      </c>
      <c r="P578" s="111">
        <f>+'Categorias-9 feb-Depurado'!AC577</f>
        <v>44949</v>
      </c>
      <c r="Q578" s="111">
        <f>+'Categorias-9 feb-Depurado'!AE577</f>
        <v>45009</v>
      </c>
      <c r="R578" s="112" t="str">
        <f>+'Categorias-9 feb-Depurado'!AB577</f>
        <v>Manto</v>
      </c>
    </row>
    <row r="579" spans="2:18" s="1" customFormat="1" ht="14.5" hidden="1">
      <c r="B579" s="57" t="str">
        <f>+'Categorias-9 feb-Depurado'!B578</f>
        <v>ELECTROINGENIERIA TELCOM S.A.S.</v>
      </c>
      <c r="C579" s="30" t="s">
        <v>4900</v>
      </c>
      <c r="D579" s="31">
        <v>5</v>
      </c>
      <c r="E579" s="30" t="str">
        <f>+'Categorias-9 feb-Depurado'!E578</f>
        <v>901135486-4</v>
      </c>
      <c r="F579" s="30" t="str">
        <f>+'Categorias-9 feb-Depurado'!F578</f>
        <v>CALLE 50A 52-23</v>
      </c>
      <c r="G579" s="30" t="str">
        <f>+'Categorias-9 feb-Depurado'!G578</f>
        <v>BELLO</v>
      </c>
      <c r="H579" s="30" t="str">
        <f>+'Categorias-9 feb-Depurado'!H578</f>
        <v>FE312</v>
      </c>
      <c r="I579" s="107">
        <f>+'Categorias-9 feb-Depurado'!R578</f>
        <v>4827442</v>
      </c>
      <c r="J579" s="108">
        <f t="shared" si="36"/>
        <v>0</v>
      </c>
      <c r="K579" s="107">
        <f t="shared" si="37"/>
        <v>0</v>
      </c>
      <c r="L579" s="109">
        <f t="shared" si="38"/>
        <v>4827442</v>
      </c>
      <c r="M579" s="110">
        <f t="shared" si="39"/>
        <v>3.6802203024148629E-06</v>
      </c>
      <c r="N579" s="33" t="s">
        <v>4892</v>
      </c>
      <c r="O579" s="33">
        <f>+'Categorias-9 feb-Depurado'!Y578</f>
        <v>1012.0741742402801</v>
      </c>
      <c r="P579" s="111">
        <f>+'Categorias-9 feb-Depurado'!AC578</f>
        <v>44958</v>
      </c>
      <c r="Q579" s="111">
        <f>+'Categorias-9 feb-Depurado'!AE578</f>
        <v>45018</v>
      </c>
      <c r="R579" s="112" t="str">
        <f>+'Categorias-9 feb-Depurado'!AB578</f>
        <v>Manto</v>
      </c>
    </row>
    <row r="580" spans="2:18" s="1" customFormat="1" ht="14.5" hidden="1">
      <c r="B580" s="57" t="str">
        <f>+'Categorias-9 feb-Depurado'!B579</f>
        <v>ELECTRONICA DE AVIACION SAS</v>
      </c>
      <c r="C580" s="30" t="s">
        <v>4900</v>
      </c>
      <c r="D580" s="31">
        <v>5</v>
      </c>
      <c r="E580" s="30" t="str">
        <f>+'Categorias-9 feb-Depurado'!E579</f>
        <v>860523265-1</v>
      </c>
      <c r="F580" s="30" t="str">
        <f>+'Categorias-9 feb-Depurado'!F579</f>
        <v>CL 25 D BIS A 99 70</v>
      </c>
      <c r="G580" s="30" t="str">
        <f>+'Categorias-9 feb-Depurado'!G579</f>
        <v>169</v>
      </c>
      <c r="H580" s="30" t="str">
        <f>+'Categorias-9 feb-Depurado'!H579</f>
        <v>FER-443</v>
      </c>
      <c r="I580" s="107">
        <f>+'Categorias-9 feb-Depurado'!R579</f>
        <v>6766016</v>
      </c>
      <c r="J580" s="108">
        <f t="shared" si="36"/>
        <v>0</v>
      </c>
      <c r="K580" s="107">
        <f t="shared" si="37"/>
        <v>0</v>
      </c>
      <c r="L580" s="109">
        <f t="shared" si="38"/>
        <v>6766016</v>
      </c>
      <c r="M580" s="110">
        <f t="shared" si="39"/>
        <v>5.1581001801085964E-06</v>
      </c>
      <c r="N580" s="33" t="s">
        <v>4892</v>
      </c>
      <c r="O580" s="33">
        <f>+'Categorias-9 feb-Depurado'!Y579</f>
        <v>1418.4965984255268</v>
      </c>
      <c r="P580" s="111">
        <f>+'Categorias-9 feb-Depurado'!AC579</f>
        <v>44928</v>
      </c>
      <c r="Q580" s="111">
        <f>+'Categorias-9 feb-Depurado'!AE579</f>
        <v>44988</v>
      </c>
      <c r="R580" s="112" t="str">
        <f>+'Categorias-9 feb-Depurado'!AB579</f>
        <v>Manto</v>
      </c>
    </row>
    <row r="581" spans="2:18" s="1" customFormat="1" ht="14.5" hidden="1">
      <c r="B581" s="57" t="str">
        <f>+'Categorias-9 feb-Depurado'!B580</f>
        <v>ELECTRONICA DE AVIACION SAS</v>
      </c>
      <c r="C581" s="30" t="s">
        <v>4900</v>
      </c>
      <c r="D581" s="31">
        <v>5</v>
      </c>
      <c r="E581" s="30" t="str">
        <f>+'Categorias-9 feb-Depurado'!E580</f>
        <v>860523265-1</v>
      </c>
      <c r="F581" s="30" t="str">
        <f>+'Categorias-9 feb-Depurado'!F580</f>
        <v>CL 25 D BIS A 99 70</v>
      </c>
      <c r="G581" s="30" t="str">
        <f>+'Categorias-9 feb-Depurado'!G580</f>
        <v>169</v>
      </c>
      <c r="H581" s="30" t="str">
        <f>+'Categorias-9 feb-Depurado'!H580</f>
        <v>FER447</v>
      </c>
      <c r="I581" s="107">
        <f>+'Categorias-9 feb-Depurado'!R580</f>
        <v>20722625</v>
      </c>
      <c r="J581" s="108">
        <f t="shared" si="36"/>
        <v>0</v>
      </c>
      <c r="K581" s="107">
        <f t="shared" si="37"/>
        <v>0</v>
      </c>
      <c r="L581" s="109">
        <f t="shared" si="38"/>
        <v>20722625</v>
      </c>
      <c r="M581" s="110">
        <f t="shared" si="39"/>
        <v>1.5797978565942336E-05</v>
      </c>
      <c r="N581" s="33" t="s">
        <v>4892</v>
      </c>
      <c r="O581" s="33">
        <f>+'Categorias-9 feb-Depurado'!Y580</f>
        <v>4344.5024476660692</v>
      </c>
      <c r="P581" s="111">
        <f>+'Categorias-9 feb-Depurado'!AC580</f>
        <v>44959</v>
      </c>
      <c r="Q581" s="111">
        <f>+'Categorias-9 feb-Depurado'!AE580</f>
        <v>45019</v>
      </c>
      <c r="R581" s="112" t="str">
        <f>+'Categorias-9 feb-Depurado'!AB580</f>
        <v>Manto</v>
      </c>
    </row>
    <row r="582" spans="2:18" s="1" customFormat="1" ht="14.5" hidden="1">
      <c r="B582" s="57" t="str">
        <f>+'Categorias-9 feb-Depurado'!B581</f>
        <v>ELECTRONICA DE AVIACION SAS</v>
      </c>
      <c r="C582" s="30" t="s">
        <v>4900</v>
      </c>
      <c r="D582" s="31">
        <v>5</v>
      </c>
      <c r="E582" s="30" t="str">
        <f>+'Categorias-9 feb-Depurado'!E581</f>
        <v>860523265-1</v>
      </c>
      <c r="F582" s="30" t="str">
        <f>+'Categorias-9 feb-Depurado'!F581</f>
        <v>CL 25 D BIS A 99 70</v>
      </c>
      <c r="G582" s="30" t="str">
        <f>+'Categorias-9 feb-Depurado'!G581</f>
        <v>169</v>
      </c>
      <c r="H582" s="30" t="str">
        <f>+'Categorias-9 feb-Depurado'!H581</f>
        <v>FER452</v>
      </c>
      <c r="I582" s="107">
        <f>+'Categorias-9 feb-Depurado'!R581</f>
        <v>18258450</v>
      </c>
      <c r="J582" s="108">
        <f t="shared" si="36"/>
        <v>0</v>
      </c>
      <c r="K582" s="107">
        <f t="shared" si="37"/>
        <v>0</v>
      </c>
      <c r="L582" s="109">
        <f t="shared" si="38"/>
        <v>18258450</v>
      </c>
      <c r="M582" s="110">
        <f t="shared" si="39"/>
        <v>1.3919404599915784E-05</v>
      </c>
      <c r="N582" s="33" t="s">
        <v>4892</v>
      </c>
      <c r="O582" s="33">
        <f>+'Categorias-9 feb-Depurado'!Y581</f>
        <v>3827.8876694235664</v>
      </c>
      <c r="P582" s="111">
        <f>+'Categorias-9 feb-Depurado'!AC581</f>
        <v>44965</v>
      </c>
      <c r="Q582" s="111">
        <f>+'Categorias-9 feb-Depurado'!AE581</f>
        <v>45025</v>
      </c>
      <c r="R582" s="112" t="str">
        <f>+'Categorias-9 feb-Depurado'!AB581</f>
        <v>Manto</v>
      </c>
    </row>
    <row r="583" spans="2:18" s="1" customFormat="1" ht="14.5" hidden="1">
      <c r="B583" s="57" t="str">
        <f>+'Categorias-9 feb-Depurado'!B582</f>
        <v>ENEL COLOMBIA SA ESP</v>
      </c>
      <c r="C583" s="30" t="s">
        <v>4900</v>
      </c>
      <c r="D583" s="31">
        <v>5</v>
      </c>
      <c r="E583" s="30" t="str">
        <f>+'Categorias-9 feb-Depurado'!E582</f>
        <v>860063875-8</v>
      </c>
      <c r="F583" s="30" t="str">
        <f>+'Categorias-9 feb-Depurado'!F582</f>
        <v>Cll 93  13-45 piso 1 Bogotá</v>
      </c>
      <c r="G583" s="30" t="str">
        <f>+'Categorias-9 feb-Depurado'!G582</f>
        <v>BOGOTA DC</v>
      </c>
      <c r="H583" s="30" t="str">
        <f>+'Categorias-9 feb-Depurado'!H582</f>
        <v>700679283-4</v>
      </c>
      <c r="I583" s="107">
        <f>+'Categorias-9 feb-Depurado'!R582</f>
        <v>51770</v>
      </c>
      <c r="J583" s="108">
        <f t="shared" si="36"/>
        <v>51770</v>
      </c>
      <c r="K583" s="107">
        <f t="shared" si="37"/>
        <v>1667.5827956908238</v>
      </c>
      <c r="L583" s="109">
        <f t="shared" si="38"/>
        <v>53437.582795690825</v>
      </c>
      <c r="M583" s="110">
        <f t="shared" si="39"/>
        <v>4.0738361458651714E-08</v>
      </c>
      <c r="N583" s="33" t="s">
        <v>4892</v>
      </c>
      <c r="O583" s="33">
        <f>+'Categorias-9 feb-Depurado'!Y582</f>
        <v>10.853590783777268</v>
      </c>
      <c r="P583" s="111">
        <f>+'Categorias-9 feb-Depurado'!AC582</f>
        <v>44873</v>
      </c>
      <c r="Q583" s="111">
        <f>+'Categorias-9 feb-Depurado'!AE582</f>
        <v>44873</v>
      </c>
      <c r="R583" s="112" t="str">
        <f>+'Categorias-9 feb-Depurado'!AB582</f>
        <v>Servicio Publico</v>
      </c>
    </row>
    <row r="584" spans="2:18" s="1" customFormat="1" ht="14.5" hidden="1">
      <c r="B584" s="57" t="str">
        <f>+'Categorias-9 feb-Depurado'!B583</f>
        <v>ENEL COLOMBIA SA ESP</v>
      </c>
      <c r="C584" s="30" t="s">
        <v>4900</v>
      </c>
      <c r="D584" s="31">
        <v>5</v>
      </c>
      <c r="E584" s="30" t="str">
        <f>+'Categorias-9 feb-Depurado'!E583</f>
        <v>860063875-8</v>
      </c>
      <c r="F584" s="30" t="str">
        <f>+'Categorias-9 feb-Depurado'!F583</f>
        <v>Cll 93  13-45 piso 1 Bogotá</v>
      </c>
      <c r="G584" s="30" t="str">
        <f>+'Categorias-9 feb-Depurado'!G583</f>
        <v>BOGOTA DC</v>
      </c>
      <c r="H584" s="30" t="str">
        <f>+'Categorias-9 feb-Depurado'!H583</f>
        <v>700679106-9</v>
      </c>
      <c r="I584" s="107">
        <f>+'Categorias-9 feb-Depurado'!R583</f>
        <v>387450</v>
      </c>
      <c r="J584" s="108">
        <f t="shared" si="36"/>
        <v>387450</v>
      </c>
      <c r="K584" s="107">
        <f t="shared" si="37"/>
        <v>12480.296584709478</v>
      </c>
      <c r="L584" s="109">
        <f t="shared" si="38"/>
        <v>399930.29658470949</v>
      </c>
      <c r="M584" s="110">
        <f t="shared" si="39"/>
        <v>3.0488850969972202E-07</v>
      </c>
      <c r="N584" s="33" t="s">
        <v>4892</v>
      </c>
      <c r="O584" s="33">
        <f>+'Categorias-9 feb-Depurado'!Y583</f>
        <v>81.228969464448568</v>
      </c>
      <c r="P584" s="111">
        <f>+'Categorias-9 feb-Depurado'!AC583</f>
        <v>44873</v>
      </c>
      <c r="Q584" s="111">
        <f>+'Categorias-9 feb-Depurado'!AE583</f>
        <v>44873</v>
      </c>
      <c r="R584" s="112" t="str">
        <f>+'Categorias-9 feb-Depurado'!AB583</f>
        <v>Servicio Publico</v>
      </c>
    </row>
    <row r="585" spans="2:18" s="1" customFormat="1" ht="14.5" hidden="1">
      <c r="B585" s="57" t="str">
        <f>+'Categorias-9 feb-Depurado'!B584</f>
        <v>ENEL COLOMBIA SA ESP</v>
      </c>
      <c r="C585" s="30" t="s">
        <v>4900</v>
      </c>
      <c r="D585" s="31">
        <v>5</v>
      </c>
      <c r="E585" s="30" t="str">
        <f>+'Categorias-9 feb-Depurado'!E584</f>
        <v>860063875-8</v>
      </c>
      <c r="F585" s="30" t="str">
        <f>+'Categorias-9 feb-Depurado'!F584</f>
        <v>Cll 93  13-45 piso 1 Bogotá</v>
      </c>
      <c r="G585" s="30" t="str">
        <f>+'Categorias-9 feb-Depurado'!G584</f>
        <v>BOGOTA DC</v>
      </c>
      <c r="H585" s="30" t="str">
        <f>+'Categorias-9 feb-Depurado'!H584</f>
        <v>711840425-1</v>
      </c>
      <c r="I585" s="107">
        <f>+'Categorias-9 feb-Depurado'!R584</f>
        <v>71450</v>
      </c>
      <c r="J585" s="108">
        <f t="shared" si="36"/>
        <v>71450</v>
      </c>
      <c r="K585" s="107">
        <f t="shared" si="37"/>
        <v>48.730859516797999</v>
      </c>
      <c r="L585" s="109">
        <f t="shared" si="38"/>
        <v>71498.7308595168</v>
      </c>
      <c r="M585" s="110">
        <f t="shared" si="39"/>
        <v>5.4507352114451051E-08</v>
      </c>
      <c r="N585" s="33" t="s">
        <v>4892</v>
      </c>
      <c r="O585" s="33">
        <f>+'Categorias-9 feb-Depurado'!Y584</f>
        <v>14.979506693082591</v>
      </c>
      <c r="P585" s="111">
        <f>+'Categorias-9 feb-Depurado'!AC584</f>
        <v>44964</v>
      </c>
      <c r="Q585" s="111">
        <f>+'Categorias-9 feb-Depurado'!AE584</f>
        <v>44964</v>
      </c>
      <c r="R585" s="112" t="str">
        <f>+'Categorias-9 feb-Depurado'!AB584</f>
        <v>Servicio Publico</v>
      </c>
    </row>
    <row r="586" spans="2:18" s="1" customFormat="1" ht="14.5" hidden="1">
      <c r="B586" s="57" t="str">
        <f>+'Categorias-9 feb-Depurado'!B585</f>
        <v>ENEL COLOMBIA SA ESP</v>
      </c>
      <c r="C586" s="30" t="s">
        <v>4900</v>
      </c>
      <c r="D586" s="31">
        <v>5</v>
      </c>
      <c r="E586" s="30" t="str">
        <f>+'Categorias-9 feb-Depurado'!E585</f>
        <v>860063875-8</v>
      </c>
      <c r="F586" s="30" t="str">
        <f>+'Categorias-9 feb-Depurado'!F585</f>
        <v>Cll 93  13-45 piso 1 Bogotá</v>
      </c>
      <c r="G586" s="30" t="str">
        <f>+'Categorias-9 feb-Depurado'!G585</f>
        <v>BOGOTA DC</v>
      </c>
      <c r="H586" s="30" t="str">
        <f>+'Categorias-9 feb-Depurado'!H585</f>
        <v>711840248-7</v>
      </c>
      <c r="I586" s="107">
        <f>+'Categorias-9 feb-Depurado'!R585</f>
        <v>438230</v>
      </c>
      <c r="J586" s="108">
        <f t="shared" si="36"/>
        <v>438230</v>
      </c>
      <c r="K586" s="107">
        <f t="shared" si="37"/>
        <v>298.8848784611111</v>
      </c>
      <c r="L586" s="109">
        <f t="shared" si="38"/>
        <v>438528.88487846113</v>
      </c>
      <c r="M586" s="110">
        <f t="shared" si="39"/>
        <v>3.3431430254885773E-07</v>
      </c>
      <c r="N586" s="33" t="s">
        <v>4892</v>
      </c>
      <c r="O586" s="33">
        <f>+'Categorias-9 feb-Depurado'!Y585</f>
        <v>91.875006551568703</v>
      </c>
      <c r="P586" s="111">
        <f>+'Categorias-9 feb-Depurado'!AC585</f>
        <v>44964</v>
      </c>
      <c r="Q586" s="111">
        <f>+'Categorias-9 feb-Depurado'!AE585</f>
        <v>44964</v>
      </c>
      <c r="R586" s="112" t="str">
        <f>+'Categorias-9 feb-Depurado'!AB585</f>
        <v>Servicio Publico</v>
      </c>
    </row>
    <row r="587" spans="2:18" s="1" customFormat="1" ht="14.5" hidden="1">
      <c r="B587" s="57" t="str">
        <f>+'Categorias-9 feb-Depurado'!B586</f>
        <v>ESCAPAR SAS</v>
      </c>
      <c r="C587" s="30" t="s">
        <v>4900</v>
      </c>
      <c r="D587" s="31">
        <v>5</v>
      </c>
      <c r="E587" s="30" t="str">
        <f>+'Categorias-9 feb-Depurado'!E586</f>
        <v>900525182-0</v>
      </c>
      <c r="F587" s="30" t="str">
        <f>+'Categorias-9 feb-Depurado'!F586</f>
        <v>CL 6 43 C 08 OF 103</v>
      </c>
      <c r="G587" s="30" t="str">
        <f>+'Categorias-9 feb-Depurado'!G586</f>
        <v>MEDELLIN</v>
      </c>
      <c r="H587" s="30" t="str">
        <f>+'Categorias-9 feb-Depurado'!H586</f>
        <v>FE-912</v>
      </c>
      <c r="I587" s="107">
        <f>+'Categorias-9 feb-Depurado'!R586</f>
        <v>3550</v>
      </c>
      <c r="J587" s="108">
        <f t="shared" si="36"/>
        <v>3550</v>
      </c>
      <c r="K587" s="107">
        <f t="shared" si="37"/>
        <v>277.78361644060561</v>
      </c>
      <c r="L587" s="109">
        <f t="shared" si="38"/>
        <v>3827.7836164406058</v>
      </c>
      <c r="M587" s="110">
        <f t="shared" si="39"/>
        <v>2.9181266141521126E-09</v>
      </c>
      <c r="N587" s="33" t="s">
        <v>4892</v>
      </c>
      <c r="O587" s="33">
        <f>+'Categorias-9 feb-Depurado'!Y586</f>
        <v>62.479999999999997</v>
      </c>
      <c r="P587" s="111">
        <f>+'Categorias-9 feb-Depurado'!AC586</f>
        <v>44685</v>
      </c>
      <c r="Q587" s="111">
        <f>+'Categorias-9 feb-Depurado'!AE586</f>
        <v>44745</v>
      </c>
      <c r="R587" s="112" t="str">
        <f>+'Categorias-9 feb-Depurado'!AB586</f>
        <v>Agencia Viajes</v>
      </c>
    </row>
    <row r="588" spans="2:18" s="1" customFormat="1" ht="14.5" hidden="1">
      <c r="B588" s="57" t="str">
        <f>+'Categorias-9 feb-Depurado'!B587</f>
        <v>ESCAPAR SAS</v>
      </c>
      <c r="C588" s="30" t="s">
        <v>4900</v>
      </c>
      <c r="D588" s="31">
        <v>5</v>
      </c>
      <c r="E588" s="30" t="str">
        <f>+'Categorias-9 feb-Depurado'!E587</f>
        <v>900525182-0</v>
      </c>
      <c r="F588" s="30" t="str">
        <f>+'Categorias-9 feb-Depurado'!F587</f>
        <v>CL 6 43 C 08 OF 103</v>
      </c>
      <c r="G588" s="30" t="str">
        <f>+'Categorias-9 feb-Depurado'!G587</f>
        <v>MEDELLIN</v>
      </c>
      <c r="H588" s="30" t="str">
        <f>+'Categorias-9 feb-Depurado'!H587</f>
        <v>FE-965</v>
      </c>
      <c r="I588" s="107">
        <f>+'Categorias-9 feb-Depurado'!R587</f>
        <v>2382</v>
      </c>
      <c r="J588" s="108">
        <f t="shared" si="36"/>
        <v>2382</v>
      </c>
      <c r="K588" s="107">
        <f t="shared" si="37"/>
        <v>157.65741572005732</v>
      </c>
      <c r="L588" s="109">
        <f t="shared" si="38"/>
        <v>2539.6574157200575</v>
      </c>
      <c r="M588" s="110">
        <f t="shared" si="39"/>
        <v>1.9361182967110571E-09</v>
      </c>
      <c r="N588" s="33" t="s">
        <v>4892</v>
      </c>
      <c r="O588" s="33">
        <f>+'Categorias-9 feb-Depurado'!Y587</f>
        <v>148.16</v>
      </c>
      <c r="P588" s="111">
        <f>+'Categorias-9 feb-Depurado'!AC587</f>
        <v>44718</v>
      </c>
      <c r="Q588" s="111">
        <f>+'Categorias-9 feb-Depurado'!AE587</f>
        <v>44778</v>
      </c>
      <c r="R588" s="112" t="str">
        <f>+'Categorias-9 feb-Depurado'!AB587</f>
        <v>Agencia Viajes</v>
      </c>
    </row>
    <row r="589" spans="2:18" s="1" customFormat="1" ht="14.5" hidden="1">
      <c r="B589" s="57" t="str">
        <f>+'Categorias-9 feb-Depurado'!B588</f>
        <v>ESCAPAR SAS</v>
      </c>
      <c r="C589" s="30" t="s">
        <v>4900</v>
      </c>
      <c r="D589" s="31">
        <v>5</v>
      </c>
      <c r="E589" s="30" t="str">
        <f>+'Categorias-9 feb-Depurado'!E588</f>
        <v>900525182-0</v>
      </c>
      <c r="F589" s="30" t="str">
        <f>+'Categorias-9 feb-Depurado'!F588</f>
        <v>CL 6 43 C 08 OF 103</v>
      </c>
      <c r="G589" s="30" t="str">
        <f>+'Categorias-9 feb-Depurado'!G588</f>
        <v>MEDELLIN</v>
      </c>
      <c r="H589" s="30" t="str">
        <f>+'Categorias-9 feb-Depurado'!H588</f>
        <v>FE-1034</v>
      </c>
      <c r="I589" s="107">
        <f>+'Categorias-9 feb-Depurado'!R588</f>
        <v>-2257</v>
      </c>
      <c r="J589" s="108">
        <f t="shared" si="36"/>
        <v>-2257</v>
      </c>
      <c r="K589" s="107">
        <f t="shared" si="37"/>
        <v>-114.36711760966497</v>
      </c>
      <c r="L589" s="109">
        <f t="shared" si="38"/>
        <v>-2371.367117609665</v>
      </c>
      <c r="M589" s="110">
        <f t="shared" si="39"/>
        <v>-1.8078214944283334E-09</v>
      </c>
      <c r="N589" s="33" t="s">
        <v>4892</v>
      </c>
      <c r="O589" s="33">
        <f>+'Categorias-9 feb-Depurado'!Y588</f>
        <v>92.819999999999993</v>
      </c>
      <c r="P589" s="111">
        <f>+'Categorias-9 feb-Depurado'!AC588</f>
        <v>44761</v>
      </c>
      <c r="Q589" s="111">
        <f>+'Categorias-9 feb-Depurado'!AE588</f>
        <v>44821</v>
      </c>
      <c r="R589" s="112" t="str">
        <f>+'Categorias-9 feb-Depurado'!AB588</f>
        <v>Agencia Viajes</v>
      </c>
    </row>
    <row r="590" spans="2:18" s="1" customFormat="1" ht="14.5" hidden="1">
      <c r="B590" s="57" t="str">
        <f>+'Categorias-9 feb-Depurado'!B589</f>
        <v>ESCAPAR SAS</v>
      </c>
      <c r="C590" s="30" t="s">
        <v>4900</v>
      </c>
      <c r="D590" s="31">
        <v>5</v>
      </c>
      <c r="E590" s="30" t="str">
        <f>+'Categorias-9 feb-Depurado'!E589</f>
        <v>900525182-0</v>
      </c>
      <c r="F590" s="30" t="str">
        <f>+'Categorias-9 feb-Depurado'!F589</f>
        <v>CL 6 43 C 08 OF 103</v>
      </c>
      <c r="G590" s="30" t="str">
        <f>+'Categorias-9 feb-Depurado'!G589</f>
        <v>MEDELLIN</v>
      </c>
      <c r="H590" s="30" t="str">
        <f>+'Categorias-9 feb-Depurado'!H589</f>
        <v>FE1312</v>
      </c>
      <c r="I590" s="107">
        <f>+'Categorias-9 feb-Depurado'!R589</f>
        <v>582621</v>
      </c>
      <c r="J590" s="108">
        <f t="shared" si="36"/>
        <v>0</v>
      </c>
      <c r="K590" s="107">
        <f t="shared" si="37"/>
        <v>0</v>
      </c>
      <c r="L590" s="109">
        <f t="shared" si="38"/>
        <v>582621</v>
      </c>
      <c r="M590" s="110">
        <f t="shared" si="39"/>
        <v>4.44163520310187E-07</v>
      </c>
      <c r="N590" s="33" t="s">
        <v>4892</v>
      </c>
      <c r="O590" s="33">
        <f>+'Categorias-9 feb-Depurado'!Y589</f>
        <v>122.14660838391143</v>
      </c>
      <c r="P590" s="111">
        <f>+'Categorias-9 feb-Depurado'!AC589</f>
        <v>44929</v>
      </c>
      <c r="Q590" s="111">
        <f>+'Categorias-9 feb-Depurado'!AE589</f>
        <v>44989</v>
      </c>
      <c r="R590" s="112" t="str">
        <f>+'Categorias-9 feb-Depurado'!AB589</f>
        <v>Agencia Viajes</v>
      </c>
    </row>
    <row r="591" spans="2:18" s="1" customFormat="1" ht="14.5" hidden="1">
      <c r="B591" s="57" t="str">
        <f>+'Categorias-9 feb-Depurado'!B590</f>
        <v>ESCAPAR SAS</v>
      </c>
      <c r="C591" s="30" t="s">
        <v>4900</v>
      </c>
      <c r="D591" s="31">
        <v>5</v>
      </c>
      <c r="E591" s="30" t="str">
        <f>+'Categorias-9 feb-Depurado'!E590</f>
        <v>900525182-0</v>
      </c>
      <c r="F591" s="30" t="str">
        <f>+'Categorias-9 feb-Depurado'!F590</f>
        <v>CL 6 43 C 08 OF 103</v>
      </c>
      <c r="G591" s="30" t="str">
        <f>+'Categorias-9 feb-Depurado'!G590</f>
        <v>MEDELLIN</v>
      </c>
      <c r="H591" s="30" t="str">
        <f>+'Categorias-9 feb-Depurado'!H590</f>
        <v>FE1361</v>
      </c>
      <c r="I591" s="107">
        <f>+'Categorias-9 feb-Depurado'!R590</f>
        <v>632398</v>
      </c>
      <c r="J591" s="108">
        <f t="shared" si="36"/>
        <v>0</v>
      </c>
      <c r="K591" s="107">
        <f t="shared" si="37"/>
        <v>0</v>
      </c>
      <c r="L591" s="109">
        <f t="shared" si="38"/>
        <v>632398</v>
      </c>
      <c r="M591" s="110">
        <f t="shared" si="39"/>
        <v>4.8211122138941382E-07</v>
      </c>
      <c r="N591" s="33" t="s">
        <v>4892</v>
      </c>
      <c r="O591" s="33">
        <f>+'Categorias-9 feb-Depurado'!Y590</f>
        <v>132.58236632179208</v>
      </c>
      <c r="P591" s="111">
        <f>+'Categorias-9 feb-Depurado'!AC590</f>
        <v>44960</v>
      </c>
      <c r="Q591" s="111">
        <f>+'Categorias-9 feb-Depurado'!AE590</f>
        <v>45020</v>
      </c>
      <c r="R591" s="112" t="str">
        <f>+'Categorias-9 feb-Depurado'!AB590</f>
        <v>Agencia Viajes</v>
      </c>
    </row>
    <row r="592" spans="2:18" s="1" customFormat="1" ht="14.5" hidden="1">
      <c r="B592" s="57" t="str">
        <f>+'Categorias-9 feb-Depurado'!B591</f>
        <v>ESCUELA DE AVIACION INEC S.A.S.</v>
      </c>
      <c r="C592" s="30" t="s">
        <v>4900</v>
      </c>
      <c r="D592" s="31">
        <v>5</v>
      </c>
      <c r="E592" s="30" t="str">
        <f>+'Categorias-9 feb-Depurado'!E591</f>
        <v>816001000-5</v>
      </c>
      <c r="F592" s="30" t="str">
        <f>+'Categorias-9 feb-Depurado'!F591</f>
        <v>AEROPUERTO MATECAÑA PUETA 1 BODEGA 3</v>
      </c>
      <c r="G592" s="30" t="str">
        <f>+'Categorias-9 feb-Depurado'!G591</f>
        <v>PEREIRA</v>
      </c>
      <c r="H592" s="30" t="str">
        <f>+'Categorias-9 feb-Depurado'!H591</f>
        <v>RION - 1113</v>
      </c>
      <c r="I592" s="107">
        <f>+'Categorias-9 feb-Depurado'!R591</f>
        <v>2915640</v>
      </c>
      <c r="J592" s="108">
        <f t="shared" si="40" ref="J592:J655">+IF(Q592&gt;$O$4,0,I592)</f>
        <v>0</v>
      </c>
      <c r="K592" s="107">
        <f t="shared" si="41" ref="K592:K655">++(((1+$O$5)^(($O$4-Q592)/365))-1)*J592</f>
        <v>0</v>
      </c>
      <c r="L592" s="109">
        <f t="shared" si="42" ref="L592:L655">+I592+K592</f>
        <v>2915640</v>
      </c>
      <c r="M592" s="110">
        <f t="shared" si="43" ref="M592:M655">+L592/$E$11</f>
        <v>2.2227501692475789E-06</v>
      </c>
      <c r="N592" s="33" t="s">
        <v>4892</v>
      </c>
      <c r="O592" s="33">
        <f>+'Categorias-9 feb-Depurado'!Y591</f>
        <v>611.26450517311855</v>
      </c>
      <c r="P592" s="111">
        <f>+'Categorias-9 feb-Depurado'!AC591</f>
        <v>44916</v>
      </c>
      <c r="Q592" s="111">
        <f>+'Categorias-9 feb-Depurado'!AE591</f>
        <v>44976</v>
      </c>
      <c r="R592" s="112" t="str">
        <f>+'Categorias-9 feb-Depurado'!AB591</f>
        <v>Capacitaciones</v>
      </c>
    </row>
    <row r="593" spans="2:18" s="1" customFormat="1" ht="14.5" hidden="1">
      <c r="B593" s="57" t="str">
        <f>+'Categorias-9 feb-Depurado'!B592</f>
        <v>ESCUELA DE AVIACION INEC S.A.S.</v>
      </c>
      <c r="C593" s="30" t="s">
        <v>4900</v>
      </c>
      <c r="D593" s="31">
        <v>5</v>
      </c>
      <c r="E593" s="30" t="str">
        <f>+'Categorias-9 feb-Depurado'!E592</f>
        <v>816001000-5</v>
      </c>
      <c r="F593" s="30" t="str">
        <f>+'Categorias-9 feb-Depurado'!F592</f>
        <v>AEROPUERTO MATECAÑA PUETA 1 BODEGA 3</v>
      </c>
      <c r="G593" s="30" t="str">
        <f>+'Categorias-9 feb-Depurado'!G592</f>
        <v>PEREIRA</v>
      </c>
      <c r="H593" s="30" t="str">
        <f>+'Categorias-9 feb-Depurado'!H592</f>
        <v>RION1130</v>
      </c>
      <c r="I593" s="107">
        <f>+'Categorias-9 feb-Depurado'!R592</f>
        <v>2915640</v>
      </c>
      <c r="J593" s="108">
        <f t="shared" si="40"/>
        <v>0</v>
      </c>
      <c r="K593" s="107">
        <f t="shared" si="41"/>
        <v>0</v>
      </c>
      <c r="L593" s="109">
        <f t="shared" si="42"/>
        <v>2915640</v>
      </c>
      <c r="M593" s="110">
        <f t="shared" si="43"/>
        <v>2.2227501692475789E-06</v>
      </c>
      <c r="N593" s="33" t="s">
        <v>4892</v>
      </c>
      <c r="O593" s="33">
        <f>+'Categorias-9 feb-Depurado'!Y592</f>
        <v>611.26450517311855</v>
      </c>
      <c r="P593" s="111">
        <f>+'Categorias-9 feb-Depurado'!AC592</f>
        <v>44944</v>
      </c>
      <c r="Q593" s="111">
        <f>+'Categorias-9 feb-Depurado'!AE592</f>
        <v>45004</v>
      </c>
      <c r="R593" s="112" t="str">
        <f>+'Categorias-9 feb-Depurado'!AB592</f>
        <v>Capacitaciones</v>
      </c>
    </row>
    <row r="594" spans="2:18" s="1" customFormat="1" ht="14.5" hidden="1">
      <c r="B594" s="57" t="str">
        <f>+'Categorias-9 feb-Depurado'!B593</f>
        <v>ESPECIALES TRANSGIREN TOURS SAS</v>
      </c>
      <c r="C594" s="30" t="s">
        <v>4900</v>
      </c>
      <c r="D594" s="31">
        <v>5</v>
      </c>
      <c r="E594" s="30" t="str">
        <f>+'Categorias-9 feb-Depurado'!E593</f>
        <v>900961384-0</v>
      </c>
      <c r="F594" s="30" t="str">
        <f>+'Categorias-9 feb-Depurado'!F593</f>
        <v>CL 24 19A 52</v>
      </c>
      <c r="G594" s="30" t="str">
        <f>+'Categorias-9 feb-Depurado'!G593</f>
        <v>169</v>
      </c>
      <c r="H594" s="30" t="str">
        <f>+'Categorias-9 feb-Depurado'!H593</f>
        <v>ET969</v>
      </c>
      <c r="I594" s="107">
        <f>+'Categorias-9 feb-Depurado'!R593</f>
        <v>7898121</v>
      </c>
      <c r="J594" s="108">
        <f t="shared" si="40"/>
        <v>7898121</v>
      </c>
      <c r="K594" s="107">
        <f t="shared" si="41"/>
        <v>13473.727167577552</v>
      </c>
      <c r="L594" s="109">
        <f t="shared" si="42"/>
        <v>7911594.7271675775</v>
      </c>
      <c r="M594" s="110">
        <f t="shared" si="43"/>
        <v>6.0314368436535328E-06</v>
      </c>
      <c r="N594" s="33" t="s">
        <v>4892</v>
      </c>
      <c r="O594" s="33">
        <f>+'Categorias-9 feb-Depurado'!Y593</f>
        <v>1655.842636560898</v>
      </c>
      <c r="P594" s="111">
        <f>+'Categorias-9 feb-Depurado'!AC593</f>
        <v>44901</v>
      </c>
      <c r="Q594" s="111">
        <f>+'Categorias-9 feb-Depurado'!AE593</f>
        <v>44961</v>
      </c>
      <c r="R594" s="112" t="str">
        <f>+'Categorias-9 feb-Depurado'!AB593</f>
        <v>Transporte</v>
      </c>
    </row>
    <row r="595" spans="2:18" s="1" customFormat="1" ht="14.5" hidden="1">
      <c r="B595" s="57" t="str">
        <f>+'Categorias-9 feb-Depurado'!B594</f>
        <v>ESPECIALES TRANSGIREN TOURS SAS</v>
      </c>
      <c r="C595" s="30" t="s">
        <v>4900</v>
      </c>
      <c r="D595" s="31">
        <v>5</v>
      </c>
      <c r="E595" s="30" t="str">
        <f>+'Categorias-9 feb-Depurado'!E594</f>
        <v>900961384-0</v>
      </c>
      <c r="F595" s="30" t="str">
        <f>+'Categorias-9 feb-Depurado'!F594</f>
        <v>CL 24 19A 52</v>
      </c>
      <c r="G595" s="30" t="str">
        <f>+'Categorias-9 feb-Depurado'!G594</f>
        <v>169</v>
      </c>
      <c r="H595" s="30" t="str">
        <f>+'Categorias-9 feb-Depurado'!H594</f>
        <v>ET1027</v>
      </c>
      <c r="I595" s="107">
        <f>+'Categorias-9 feb-Depurado'!R594</f>
        <v>3186810</v>
      </c>
      <c r="J595" s="108">
        <f t="shared" si="40"/>
        <v>0</v>
      </c>
      <c r="K595" s="107">
        <f t="shared" si="41"/>
        <v>0</v>
      </c>
      <c r="L595" s="109">
        <f t="shared" si="42"/>
        <v>3186810</v>
      </c>
      <c r="M595" s="110">
        <f t="shared" si="43"/>
        <v>2.4294777362293963E-06</v>
      </c>
      <c r="N595" s="33" t="s">
        <v>4892</v>
      </c>
      <c r="O595" s="33">
        <f>+'Categorias-9 feb-Depurado'!Y594</f>
        <v>668.11534953929367</v>
      </c>
      <c r="P595" s="111">
        <f>+'Categorias-9 feb-Depurado'!AC594</f>
        <v>44922</v>
      </c>
      <c r="Q595" s="111">
        <f>+'Categorias-9 feb-Depurado'!AE594</f>
        <v>44982</v>
      </c>
      <c r="R595" s="112" t="str">
        <f>+'Categorias-9 feb-Depurado'!AB594</f>
        <v>Transporte</v>
      </c>
    </row>
    <row r="596" spans="2:18" s="1" customFormat="1" ht="14.5" hidden="1">
      <c r="B596" s="57" t="str">
        <f>+'Categorias-9 feb-Depurado'!B595</f>
        <v>ESPECIALES TRANSGIREN TOURS SAS</v>
      </c>
      <c r="C596" s="30" t="s">
        <v>4900</v>
      </c>
      <c r="D596" s="31">
        <v>5</v>
      </c>
      <c r="E596" s="30" t="str">
        <f>+'Categorias-9 feb-Depurado'!E595</f>
        <v>900961384-0</v>
      </c>
      <c r="F596" s="30" t="str">
        <f>+'Categorias-9 feb-Depurado'!F595</f>
        <v>CL 24 19A 52</v>
      </c>
      <c r="G596" s="30" t="str">
        <f>+'Categorias-9 feb-Depurado'!G595</f>
        <v>169</v>
      </c>
      <c r="H596" s="30" t="str">
        <f>+'Categorias-9 feb-Depurado'!H595</f>
        <v>ET1059</v>
      </c>
      <c r="I596" s="107">
        <f>+'Categorias-9 feb-Depurado'!R595</f>
        <v>4030884</v>
      </c>
      <c r="J596" s="108">
        <f t="shared" si="40"/>
        <v>0</v>
      </c>
      <c r="K596" s="107">
        <f t="shared" si="41"/>
        <v>0</v>
      </c>
      <c r="L596" s="109">
        <f t="shared" si="42"/>
        <v>4030884</v>
      </c>
      <c r="M596" s="110">
        <f t="shared" si="43"/>
        <v>3.072961028527993E-06</v>
      </c>
      <c r="N596" s="33" t="s">
        <v>4892</v>
      </c>
      <c r="O596" s="33">
        <f>+'Categorias-9 feb-Depurado'!Y595</f>
        <v>845.0756313091606</v>
      </c>
      <c r="P596" s="111">
        <f>+'Categorias-9 feb-Depurado'!AC595</f>
        <v>44966</v>
      </c>
      <c r="Q596" s="111">
        <f>+'Categorias-9 feb-Depurado'!AE595</f>
        <v>45026</v>
      </c>
      <c r="R596" s="112" t="str">
        <f>+'Categorias-9 feb-Depurado'!AB595</f>
        <v>Transporte</v>
      </c>
    </row>
    <row r="597" spans="2:18" s="1" customFormat="1" ht="14.5" hidden="1">
      <c r="B597" s="57" t="str">
        <f>+'Categorias-9 feb-Depurado'!B596</f>
        <v>EXPEDITORS DE COLOMBIA LIMITADA</v>
      </c>
      <c r="C597" s="30" t="s">
        <v>4900</v>
      </c>
      <c r="D597" s="31">
        <v>5</v>
      </c>
      <c r="E597" s="30" t="str">
        <f>+'Categorias-9 feb-Depurado'!E596</f>
        <v>830050256-3</v>
      </c>
      <c r="F597" s="30" t="str">
        <f>+'Categorias-9 feb-Depurado'!F596</f>
        <v>CR 12 79 43 OF 501</v>
      </c>
      <c r="G597" s="30" t="str">
        <f>+'Categorias-9 feb-Depurado'!G596</f>
        <v>BOGOTA</v>
      </c>
      <c r="H597" s="30" t="str">
        <f>+'Categorias-9 feb-Depurado'!H596</f>
        <v>MED-1670</v>
      </c>
      <c r="I597" s="107">
        <f>+'Categorias-9 feb-Depurado'!R596</f>
        <v>1449</v>
      </c>
      <c r="J597" s="108">
        <f t="shared" si="40"/>
        <v>1449</v>
      </c>
      <c r="K597" s="107">
        <f t="shared" si="41"/>
        <v>651.36473632783793</v>
      </c>
      <c r="L597" s="109">
        <f t="shared" si="42"/>
        <v>2100.3647363278378</v>
      </c>
      <c r="M597" s="110">
        <f t="shared" si="43"/>
        <v>1.6012217122670658E-09</v>
      </c>
      <c r="N597" s="33" t="s">
        <v>4892</v>
      </c>
      <c r="O597" s="33">
        <f>+'Categorias-9 feb-Depurado'!Y596</f>
        <v>1036.1199999999999</v>
      </c>
      <c r="P597" s="111">
        <f>+'Categorias-9 feb-Depurado'!AC596</f>
        <v>43817</v>
      </c>
      <c r="Q597" s="111">
        <f>+'Categorias-9 feb-Depurado'!AE596</f>
        <v>43877</v>
      </c>
      <c r="R597" s="112" t="str">
        <f>+'Categorias-9 feb-Depurado'!AB596</f>
        <v>Recursos Humanos</v>
      </c>
    </row>
    <row r="598" spans="2:18" s="1" customFormat="1" ht="14.5" hidden="1">
      <c r="B598" s="57" t="str">
        <f>+'Categorias-9 feb-Depurado'!B597</f>
        <v>EXPEDITORS DE COLOMBIA LIMITADA</v>
      </c>
      <c r="C598" s="30" t="s">
        <v>4900</v>
      </c>
      <c r="D598" s="31">
        <v>5</v>
      </c>
      <c r="E598" s="30" t="str">
        <f>+'Categorias-9 feb-Depurado'!E597</f>
        <v>830050256-3</v>
      </c>
      <c r="F598" s="30" t="str">
        <f>+'Categorias-9 feb-Depurado'!F597</f>
        <v>CR 12 79 43 OF 501</v>
      </c>
      <c r="G598" s="30" t="str">
        <f>+'Categorias-9 feb-Depurado'!G597</f>
        <v>BOGOTA</v>
      </c>
      <c r="H598" s="30" t="str">
        <f>+'Categorias-9 feb-Depurado'!H597</f>
        <v>MED-2000</v>
      </c>
      <c r="I598" s="107">
        <f>+'Categorias-9 feb-Depurado'!R597</f>
        <v>1899</v>
      </c>
      <c r="J598" s="108">
        <f t="shared" si="40"/>
        <v>1899</v>
      </c>
      <c r="K598" s="107">
        <f t="shared" si="41"/>
        <v>806.20855970363539</v>
      </c>
      <c r="L598" s="109">
        <f t="shared" si="42"/>
        <v>2705.2085597036353</v>
      </c>
      <c r="M598" s="110">
        <f t="shared" si="43"/>
        <v>2.0623268935572479E-09</v>
      </c>
      <c r="N598" s="33" t="s">
        <v>4892</v>
      </c>
      <c r="O598" s="33">
        <f>+'Categorias-9 feb-Depurado'!Y597</f>
        <v>5755.1499999999996</v>
      </c>
      <c r="P598" s="111">
        <f>+'Categorias-9 feb-Depurado'!AC597</f>
        <v>43868</v>
      </c>
      <c r="Q598" s="111">
        <f>+'Categorias-9 feb-Depurado'!AE597</f>
        <v>43928</v>
      </c>
      <c r="R598" s="112" t="str">
        <f>+'Categorias-9 feb-Depurado'!AB597</f>
        <v>Recursos Humanos</v>
      </c>
    </row>
    <row r="599" spans="2:18" s="1" customFormat="1" ht="14.5" hidden="1">
      <c r="B599" s="57" t="str">
        <f>+'Categorias-9 feb-Depurado'!B598</f>
        <v>FOCOGRAMA S.A.S</v>
      </c>
      <c r="C599" s="30" t="s">
        <v>4900</v>
      </c>
      <c r="D599" s="31">
        <v>5</v>
      </c>
      <c r="E599" s="30" t="str">
        <f>+'Categorias-9 feb-Depurado'!E598</f>
        <v>900823763-8</v>
      </c>
      <c r="F599" s="30" t="str">
        <f>+'Categorias-9 feb-Depurado'!F598</f>
        <v>Cl. 7 Sur #25-153 (401, Medellín, Malambo, Antioquia</v>
      </c>
      <c r="G599" s="30" t="str">
        <f>+'Categorias-9 feb-Depurado'!G598</f>
        <v>MEDELLIN</v>
      </c>
      <c r="H599" s="30" t="str">
        <f>+'Categorias-9 feb-Depurado'!H598</f>
        <v>FE150</v>
      </c>
      <c r="I599" s="107">
        <f>+'Categorias-9 feb-Depurado'!R598</f>
        <v>7388706</v>
      </c>
      <c r="J599" s="108">
        <f t="shared" si="40"/>
        <v>0</v>
      </c>
      <c r="K599" s="107">
        <f t="shared" si="41"/>
        <v>0</v>
      </c>
      <c r="L599" s="109">
        <f t="shared" si="42"/>
        <v>7388706</v>
      </c>
      <c r="M599" s="110">
        <f t="shared" si="43"/>
        <v>5.632810467691691E-06</v>
      </c>
      <c r="N599" s="33" t="s">
        <v>4892</v>
      </c>
      <c r="O599" s="33">
        <f>+'Categorias-9 feb-Depurado'!Y598</f>
        <v>1549.0436806188873</v>
      </c>
      <c r="P599" s="111">
        <f>+'Categorias-9 feb-Depurado'!AC598</f>
        <v>44958</v>
      </c>
      <c r="Q599" s="111">
        <f>+'Categorias-9 feb-Depurado'!AE598</f>
        <v>45018</v>
      </c>
      <c r="R599" s="112" t="str">
        <f>+'Categorias-9 feb-Depurado'!AB598</f>
        <v>Marketing</v>
      </c>
    </row>
    <row r="600" spans="2:18" s="1" customFormat="1" ht="14.5" hidden="1">
      <c r="B600" s="57" t="str">
        <f>+'Categorias-9 feb-Depurado'!B599</f>
        <v>FORTOX S.A.</v>
      </c>
      <c r="C600" s="30" t="s">
        <v>4900</v>
      </c>
      <c r="D600" s="31">
        <v>5</v>
      </c>
      <c r="E600" s="30" t="str">
        <f>+'Categorias-9 feb-Depurado'!E599</f>
        <v>860046201-2</v>
      </c>
      <c r="F600" s="30" t="str">
        <f>+'Categorias-9 feb-Depurado'!F599</f>
        <v>AV 5 C N   47 N   22</v>
      </c>
      <c r="G600" s="30" t="str">
        <f>+'Categorias-9 feb-Depurado'!G599</f>
        <v>CALI</v>
      </c>
      <c r="H600" s="30">
        <f>+'Categorias-9 feb-Depurado'!H599</f>
        <v>136765</v>
      </c>
      <c r="I600" s="107">
        <f>+'Categorias-9 feb-Depurado'!R599</f>
        <v>1273179</v>
      </c>
      <c r="J600" s="108">
        <f t="shared" si="40"/>
        <v>0</v>
      </c>
      <c r="K600" s="107">
        <f t="shared" si="41"/>
        <v>0</v>
      </c>
      <c r="L600" s="109">
        <f t="shared" si="42"/>
        <v>1273179</v>
      </c>
      <c r="M600" s="110">
        <f t="shared" si="43"/>
        <v>9.7061325737486903E-07</v>
      </c>
      <c r="N600" s="33" t="s">
        <v>4892</v>
      </c>
      <c r="O600" s="33">
        <f>+'Categorias-9 feb-Depurado'!Y599</f>
        <v>266.92223025881316</v>
      </c>
      <c r="P600" s="111">
        <f>+'Categorias-9 feb-Depurado'!AC599</f>
        <v>44915</v>
      </c>
      <c r="Q600" s="111">
        <f>+'Categorias-9 feb-Depurado'!AE599</f>
        <v>44975</v>
      </c>
      <c r="R600" s="112" t="str">
        <f>+'Categorias-9 feb-Depurado'!AB599</f>
        <v>Seguridad</v>
      </c>
    </row>
    <row r="601" spans="2:18" s="1" customFormat="1" ht="14.5" hidden="1">
      <c r="B601" s="57" t="str">
        <f>+'Categorias-9 feb-Depurado'!B600</f>
        <v>FORTOX S.A.</v>
      </c>
      <c r="C601" s="30" t="s">
        <v>4900</v>
      </c>
      <c r="D601" s="31">
        <v>5</v>
      </c>
      <c r="E601" s="30" t="str">
        <f>+'Categorias-9 feb-Depurado'!E600</f>
        <v>860046201-2</v>
      </c>
      <c r="F601" s="30" t="str">
        <f>+'Categorias-9 feb-Depurado'!F600</f>
        <v>AV 5 C N   47 N   22</v>
      </c>
      <c r="G601" s="30" t="str">
        <f>+'Categorias-9 feb-Depurado'!G600</f>
        <v>CALI</v>
      </c>
      <c r="H601" s="30">
        <f>+'Categorias-9 feb-Depurado'!H600</f>
        <v>137925</v>
      </c>
      <c r="I601" s="107">
        <f>+'Categorias-9 feb-Depurado'!R600</f>
        <v>117022</v>
      </c>
      <c r="J601" s="108">
        <f t="shared" si="40"/>
        <v>0</v>
      </c>
      <c r="K601" s="107">
        <f t="shared" si="41"/>
        <v>0</v>
      </c>
      <c r="L601" s="109">
        <f t="shared" si="42"/>
        <v>117022</v>
      </c>
      <c r="M601" s="110">
        <f t="shared" si="43"/>
        <v>8.9212203943453302E-08</v>
      </c>
      <c r="N601" s="33" t="s">
        <v>4892</v>
      </c>
      <c r="O601" s="33">
        <f>+'Categorias-9 feb-Depurado'!Y600</f>
        <v>24.533685545667051</v>
      </c>
      <c r="P601" s="111">
        <f>+'Categorias-9 feb-Depurado'!AC600</f>
        <v>44938</v>
      </c>
      <c r="Q601" s="111">
        <f>+'Categorias-9 feb-Depurado'!AE600</f>
        <v>44998</v>
      </c>
      <c r="R601" s="112" t="str">
        <f>+'Categorias-9 feb-Depurado'!AB600</f>
        <v>Seguridad</v>
      </c>
    </row>
    <row r="602" spans="2:18" s="1" customFormat="1" ht="14.5" hidden="1">
      <c r="B602" s="57" t="str">
        <f>+'Categorias-9 feb-Depurado'!B601</f>
        <v>FORTOX S.A.</v>
      </c>
      <c r="C602" s="30" t="s">
        <v>4900</v>
      </c>
      <c r="D602" s="31">
        <v>5</v>
      </c>
      <c r="E602" s="30" t="str">
        <f>+'Categorias-9 feb-Depurado'!E601</f>
        <v>860046201-2</v>
      </c>
      <c r="F602" s="30" t="str">
        <f>+'Categorias-9 feb-Depurado'!F601</f>
        <v>AV 5 C N   47 N   22</v>
      </c>
      <c r="G602" s="30" t="str">
        <f>+'Categorias-9 feb-Depurado'!G601</f>
        <v>CALI</v>
      </c>
      <c r="H602" s="30">
        <f>+'Categorias-9 feb-Depurado'!H601</f>
        <v>139788</v>
      </c>
      <c r="I602" s="107">
        <f>+'Categorias-9 feb-Depurado'!R601</f>
        <v>117022</v>
      </c>
      <c r="J602" s="108">
        <f t="shared" si="40"/>
        <v>0</v>
      </c>
      <c r="K602" s="107">
        <f t="shared" si="41"/>
        <v>0</v>
      </c>
      <c r="L602" s="109">
        <f t="shared" si="42"/>
        <v>117022</v>
      </c>
      <c r="M602" s="110">
        <f t="shared" si="43"/>
        <v>8.9212203943453302E-08</v>
      </c>
      <c r="N602" s="33" t="s">
        <v>4892</v>
      </c>
      <c r="O602" s="33">
        <f>+'Categorias-9 feb-Depurado'!Y601</f>
        <v>24.533685545667051</v>
      </c>
      <c r="P602" s="111">
        <f>+'Categorias-9 feb-Depurado'!AC601</f>
        <v>44965</v>
      </c>
      <c r="Q602" s="111">
        <f>+'Categorias-9 feb-Depurado'!AE601</f>
        <v>45025</v>
      </c>
      <c r="R602" s="112" t="str">
        <f>+'Categorias-9 feb-Depurado'!AB601</f>
        <v>Seguridad</v>
      </c>
    </row>
    <row r="603" spans="2:18" s="1" customFormat="1" ht="14.5" hidden="1">
      <c r="B603" s="57" t="str">
        <f>+'Categorias-9 feb-Depurado'!B602</f>
        <v>FUMIEXPERTOS JL SAS</v>
      </c>
      <c r="C603" s="30" t="s">
        <v>4900</v>
      </c>
      <c r="D603" s="31">
        <v>5</v>
      </c>
      <c r="E603" s="30" t="str">
        <f>+'Categorias-9 feb-Depurado'!E602</f>
        <v>901176238-1</v>
      </c>
      <c r="F603" s="30" t="str">
        <f>+'Categorias-9 feb-Depurado'!F602</f>
        <v>CARRERA 56 NO.39-130</v>
      </c>
      <c r="G603" s="30" t="str">
        <f>+'Categorias-9 feb-Depurado'!G602</f>
        <v>RIONEGRO</v>
      </c>
      <c r="H603" s="30" t="str">
        <f>+'Categorias-9 feb-Depurado'!H602</f>
        <v>FE3888</v>
      </c>
      <c r="I603" s="107">
        <f>+'Categorias-9 feb-Depurado'!R602</f>
        <v>32405</v>
      </c>
      <c r="J603" s="108">
        <f t="shared" si="40"/>
        <v>0</v>
      </c>
      <c r="K603" s="107">
        <f t="shared" si="41"/>
        <v>0</v>
      </c>
      <c r="L603" s="109">
        <f t="shared" si="42"/>
        <v>32405</v>
      </c>
      <c r="M603" s="110">
        <f t="shared" si="43"/>
        <v>2.4704085289839552E-08</v>
      </c>
      <c r="N603" s="33" t="s">
        <v>4892</v>
      </c>
      <c r="O603" s="33">
        <f>+'Categorias-9 feb-Depurado'!Y602</f>
        <v>6.7937146870446652</v>
      </c>
      <c r="P603" s="111">
        <f>+'Categorias-9 feb-Depurado'!AC602</f>
        <v>44921</v>
      </c>
      <c r="Q603" s="111">
        <f>+'Categorias-9 feb-Depurado'!AE602</f>
        <v>44981</v>
      </c>
      <c r="R603" s="112" t="str">
        <f>+'Categorias-9 feb-Depurado'!AB602</f>
        <v>IT</v>
      </c>
    </row>
    <row r="604" spans="2:18" s="1" customFormat="1" ht="14.5" hidden="1">
      <c r="B604" s="57" t="str">
        <f>+'Categorias-9 feb-Depurado'!B603</f>
        <v>FUMIEXPERTOS JL SAS</v>
      </c>
      <c r="C604" s="30" t="s">
        <v>4900</v>
      </c>
      <c r="D604" s="31">
        <v>5</v>
      </c>
      <c r="E604" s="30" t="str">
        <f>+'Categorias-9 feb-Depurado'!E603</f>
        <v>901176238-1</v>
      </c>
      <c r="F604" s="30" t="str">
        <f>+'Categorias-9 feb-Depurado'!F603</f>
        <v>CARRERA 56 NO.39-130</v>
      </c>
      <c r="G604" s="30" t="str">
        <f>+'Categorias-9 feb-Depurado'!G603</f>
        <v>RIONEGRO</v>
      </c>
      <c r="H604" s="30" t="str">
        <f>+'Categorias-9 feb-Depurado'!H603</f>
        <v>FE3930</v>
      </c>
      <c r="I604" s="107">
        <f>+'Categorias-9 feb-Depurado'!R603</f>
        <v>99557</v>
      </c>
      <c r="J604" s="108">
        <f t="shared" si="40"/>
        <v>0</v>
      </c>
      <c r="K604" s="107">
        <f t="shared" si="41"/>
        <v>0</v>
      </c>
      <c r="L604" s="109">
        <f t="shared" si="42"/>
        <v>99557</v>
      </c>
      <c r="M604" s="110">
        <f t="shared" si="43"/>
        <v>7.5897689220816426E-08</v>
      </c>
      <c r="N604" s="33" t="s">
        <v>4892</v>
      </c>
      <c r="O604" s="33">
        <f>+'Categorias-9 feb-Depurado'!Y603</f>
        <v>20.872144826357221</v>
      </c>
      <c r="P604" s="111">
        <f>+'Categorias-9 feb-Depurado'!AC603</f>
        <v>44928</v>
      </c>
      <c r="Q604" s="111">
        <f>+'Categorias-9 feb-Depurado'!AE603</f>
        <v>44988</v>
      </c>
      <c r="R604" s="112" t="str">
        <f>+'Categorias-9 feb-Depurado'!AB603</f>
        <v>IT</v>
      </c>
    </row>
    <row r="605" spans="2:18" s="1" customFormat="1" ht="14.5" hidden="1">
      <c r="B605" s="57" t="str">
        <f>+'Categorias-9 feb-Depurado'!B604</f>
        <v>G4S SECURE SOLUTIONS COLOMBIA</v>
      </c>
      <c r="C605" s="30" t="s">
        <v>4900</v>
      </c>
      <c r="D605" s="31">
        <v>5</v>
      </c>
      <c r="E605" s="30" t="str">
        <f>+'Categorias-9 feb-Depurado'!E604</f>
        <v>860013951-6</v>
      </c>
      <c r="F605" s="30" t="str">
        <f>+'Categorias-9 feb-Depurado'!F604</f>
        <v>AV CALLE 26 NO. 69A 51TOA</v>
      </c>
      <c r="G605" s="30" t="str">
        <f>+'Categorias-9 feb-Depurado'!G604</f>
        <v>Colombia</v>
      </c>
      <c r="H605" s="30" t="str">
        <f>+'Categorias-9 feb-Depurado'!H604</f>
        <v>MAM971023SK7</v>
      </c>
      <c r="I605" s="107">
        <f>+'Categorias-9 feb-Depurado'!R604</f>
        <v>17474598</v>
      </c>
      <c r="J605" s="108">
        <f t="shared" si="40"/>
        <v>0</v>
      </c>
      <c r="K605" s="107">
        <f t="shared" si="41"/>
        <v>0</v>
      </c>
      <c r="L605" s="109">
        <f t="shared" si="42"/>
        <v>17474598</v>
      </c>
      <c r="M605" s="110">
        <f t="shared" si="43"/>
        <v>1.3321831797489883E-05</v>
      </c>
      <c r="N605" s="33" t="s">
        <v>4892</v>
      </c>
      <c r="O605" s="33">
        <f>+'Categorias-9 feb-Depurado'!Y604</f>
        <v>3663.5529419164122</v>
      </c>
      <c r="P605" s="111">
        <f>+'Categorias-9 feb-Depurado'!AC604</f>
        <v>44964</v>
      </c>
      <c r="Q605" s="111">
        <f>+'Categorias-9 feb-Depurado'!AE604</f>
        <v>44994</v>
      </c>
      <c r="R605" s="112" t="str">
        <f>+'Categorias-9 feb-Depurado'!AB604</f>
        <v>Seguridad</v>
      </c>
    </row>
    <row r="606" spans="2:18" s="1" customFormat="1" ht="14.5" hidden="1">
      <c r="B606" s="57" t="str">
        <f>+'Categorias-9 feb-Depurado'!B605</f>
        <v>GALLAGHER</v>
      </c>
      <c r="C606" s="30" t="s">
        <v>4900</v>
      </c>
      <c r="D606" s="31">
        <v>5</v>
      </c>
      <c r="E606" s="30">
        <f>+'Categorias-9 feb-Depurado'!E605</f>
        <v>362151613</v>
      </c>
      <c r="F606" s="30" t="str">
        <f>+'Categorias-9 feb-Depurado'!F605</f>
        <v>THE WALBROOOK BUILDING</v>
      </c>
      <c r="G606" s="30" t="str">
        <f>+'Categorias-9 feb-Depurado'!G605</f>
        <v>LONDRES</v>
      </c>
      <c r="H606" s="30" t="str">
        <f>+'Categorias-9 feb-Depurado'!H605</f>
        <v>GA013260C01</v>
      </c>
      <c r="I606" s="107">
        <f>+'Categorias-9 feb-Depurado'!R605</f>
        <v>192024787</v>
      </c>
      <c r="J606" s="108">
        <f t="shared" si="40"/>
        <v>0</v>
      </c>
      <c r="K606" s="107">
        <f t="shared" si="41"/>
        <v>0</v>
      </c>
      <c r="L606" s="109">
        <f t="shared" si="42"/>
        <v>192024787</v>
      </c>
      <c r="M606" s="110">
        <f t="shared" si="43"/>
        <v>0.00014639088769669104</v>
      </c>
      <c r="N606" s="33" t="s">
        <v>4892</v>
      </c>
      <c r="O606" s="33">
        <f>+'Categorias-9 feb-Depurado'!Y605</f>
        <v>65000</v>
      </c>
      <c r="P606" s="111">
        <f>+'Categorias-9 feb-Depurado'!AC605</f>
        <v>44607</v>
      </c>
      <c r="Q606" s="111">
        <f>+'Categorias-9 feb-Depurado'!AE605</f>
        <v>45229</v>
      </c>
      <c r="R606" s="112" t="str">
        <f>+'Categorias-9 feb-Depurado'!AB605</f>
        <v>Seguros</v>
      </c>
    </row>
    <row r="607" spans="2:18" s="1" customFormat="1" ht="14.5" hidden="1">
      <c r="B607" s="57" t="str">
        <f>+'Categorias-9 feb-Depurado'!B606</f>
        <v>GARRIGUES COLOMBIA S.A.S.</v>
      </c>
      <c r="C607" s="30" t="s">
        <v>4900</v>
      </c>
      <c r="D607" s="31">
        <v>5</v>
      </c>
      <c r="E607" s="30" t="str">
        <f>+'Categorias-9 feb-Depurado'!E606</f>
        <v>900609342-4</v>
      </c>
      <c r="F607" s="30" t="str">
        <f>+'Categorias-9 feb-Depurado'!F606</f>
        <v>CALLE 92 No. 11-51 PISO</v>
      </c>
      <c r="G607" s="30" t="str">
        <f>+'Categorias-9 feb-Depurado'!G606</f>
        <v>BOGOTA DC</v>
      </c>
      <c r="H607" s="30" t="str">
        <f>+'Categorias-9 feb-Depurado'!H606</f>
        <v>FE 5009</v>
      </c>
      <c r="I607" s="107">
        <f>+'Categorias-9 feb-Depurado'!R606</f>
        <v>65929050</v>
      </c>
      <c r="J607" s="108">
        <f t="shared" si="40"/>
        <v>65929050</v>
      </c>
      <c r="K607" s="107">
        <f t="shared" si="41"/>
        <v>586948.53158137808</v>
      </c>
      <c r="L607" s="109">
        <f t="shared" si="42"/>
        <v>66515998.531581379</v>
      </c>
      <c r="M607" s="110">
        <f t="shared" si="43"/>
        <v>5.0708745590588763E-05</v>
      </c>
      <c r="N607" s="33" t="s">
        <v>4892</v>
      </c>
      <c r="O607" s="33">
        <f>+'Categorias-9 feb-Depurado'!Y606</f>
        <v>13822.038428881411</v>
      </c>
      <c r="P607" s="111">
        <f>+'Categorias-9 feb-Depurado'!AC606</f>
        <v>44880</v>
      </c>
      <c r="Q607" s="111">
        <f>+'Categorias-9 feb-Depurado'!AE606</f>
        <v>44940</v>
      </c>
      <c r="R607" s="112" t="str">
        <f>+'Categorias-9 feb-Depurado'!AB606</f>
        <v>Legal</v>
      </c>
    </row>
    <row r="608" spans="2:18" s="1" customFormat="1" ht="14.5" hidden="1">
      <c r="B608" s="57" t="str">
        <f>+'Categorias-9 feb-Depurado'!B607</f>
        <v>GARRIGUES COLOMBIA S.A.S.</v>
      </c>
      <c r="C608" s="30" t="s">
        <v>4900</v>
      </c>
      <c r="D608" s="31">
        <v>5</v>
      </c>
      <c r="E608" s="30" t="str">
        <f>+'Categorias-9 feb-Depurado'!E607</f>
        <v>900609342-4</v>
      </c>
      <c r="F608" s="30" t="str">
        <f>+'Categorias-9 feb-Depurado'!F607</f>
        <v>CALLE 92 No. 11-51 PISO</v>
      </c>
      <c r="G608" s="30" t="str">
        <f>+'Categorias-9 feb-Depurado'!G607</f>
        <v>BOGOTA DC</v>
      </c>
      <c r="H608" s="30" t="str">
        <f>+'Categorias-9 feb-Depurado'!H607</f>
        <v>FE 5057</v>
      </c>
      <c r="I608" s="107">
        <f>+'Categorias-9 feb-Depurado'!R607</f>
        <v>38248312</v>
      </c>
      <c r="J608" s="108">
        <f t="shared" si="40"/>
        <v>38248312</v>
      </c>
      <c r="K608" s="107">
        <f t="shared" si="41"/>
        <v>301070.06755282846</v>
      </c>
      <c r="L608" s="109">
        <f t="shared" si="42"/>
        <v>38549382.067552827</v>
      </c>
      <c r="M608" s="110">
        <f t="shared" si="43"/>
        <v>2.9388280279815968E-05</v>
      </c>
      <c r="N608" s="33" t="s">
        <v>4892</v>
      </c>
      <c r="O608" s="33">
        <f>+'Categorias-9 feb-Depurado'!Y607</f>
        <v>8018.7662085809816</v>
      </c>
      <c r="P608" s="111">
        <f>+'Categorias-9 feb-Depurado'!AC607</f>
        <v>44883</v>
      </c>
      <c r="Q608" s="111">
        <f>+'Categorias-9 feb-Depurado'!AE607</f>
        <v>44943</v>
      </c>
      <c r="R608" s="112" t="str">
        <f>+'Categorias-9 feb-Depurado'!AB607</f>
        <v>Legal</v>
      </c>
    </row>
    <row r="609" spans="2:18" s="1" customFormat="1" ht="14.5" hidden="1">
      <c r="B609" s="57" t="str">
        <f>+'Categorias-9 feb-Depurado'!B608</f>
        <v>GARRIGUES COLOMBIA S.A.S.</v>
      </c>
      <c r="C609" s="30" t="s">
        <v>4900</v>
      </c>
      <c r="D609" s="31">
        <v>5</v>
      </c>
      <c r="E609" s="30" t="str">
        <f>+'Categorias-9 feb-Depurado'!E608</f>
        <v>900609342-4</v>
      </c>
      <c r="F609" s="30" t="str">
        <f>+'Categorias-9 feb-Depurado'!F608</f>
        <v>CALLE 92 No. 11-51 PISO</v>
      </c>
      <c r="G609" s="30" t="str">
        <f>+'Categorias-9 feb-Depurado'!G608</f>
        <v>BOGOTA DC</v>
      </c>
      <c r="H609" s="30" t="str">
        <f>+'Categorias-9 feb-Depurado'!H608</f>
        <v>FE 5056</v>
      </c>
      <c r="I609" s="107">
        <f>+'Categorias-9 feb-Depurado'!R608</f>
        <v>37065375</v>
      </c>
      <c r="J609" s="108">
        <f t="shared" si="40"/>
        <v>37065375</v>
      </c>
      <c r="K609" s="107">
        <f t="shared" si="41"/>
        <v>291758.62597860314</v>
      </c>
      <c r="L609" s="109">
        <f t="shared" si="42"/>
        <v>37357133.625978604</v>
      </c>
      <c r="M609" s="110">
        <f t="shared" si="43"/>
        <v>2.847936476716891E-05</v>
      </c>
      <c r="N609" s="33" t="s">
        <v>4892</v>
      </c>
      <c r="O609" s="33">
        <f>+'Categorias-9 feb-Depurado'!Y608</f>
        <v>7770.7632315481615</v>
      </c>
      <c r="P609" s="111">
        <f>+'Categorias-9 feb-Depurado'!AC608</f>
        <v>44883</v>
      </c>
      <c r="Q609" s="111">
        <f>+'Categorias-9 feb-Depurado'!AE608</f>
        <v>44943</v>
      </c>
      <c r="R609" s="112" t="str">
        <f>+'Categorias-9 feb-Depurado'!AB608</f>
        <v>Legal</v>
      </c>
    </row>
    <row r="610" spans="2:18" s="1" customFormat="1" ht="14.5" hidden="1">
      <c r="B610" s="57" t="str">
        <f>+'Categorias-9 feb-Depurado'!B609</f>
        <v>GARRIGUES COLOMBIA S.A.S.</v>
      </c>
      <c r="C610" s="30" t="s">
        <v>4900</v>
      </c>
      <c r="D610" s="31">
        <v>5</v>
      </c>
      <c r="E610" s="30" t="str">
        <f>+'Categorias-9 feb-Depurado'!E609</f>
        <v>900609342-4</v>
      </c>
      <c r="F610" s="30" t="str">
        <f>+'Categorias-9 feb-Depurado'!F609</f>
        <v>CALLE 92 No. 11-51 PISO</v>
      </c>
      <c r="G610" s="30" t="str">
        <f>+'Categorias-9 feb-Depurado'!G609</f>
        <v>BOGOTA DC</v>
      </c>
      <c r="H610" s="30" t="str">
        <f>+'Categorias-9 feb-Depurado'!H609</f>
        <v>FE 5180</v>
      </c>
      <c r="I610" s="107">
        <f>+'Categorias-9 feb-Depurado'!R609</f>
        <v>105438637</v>
      </c>
      <c r="J610" s="108">
        <f t="shared" si="40"/>
        <v>105438637</v>
      </c>
      <c r="K610" s="107">
        <f t="shared" si="41"/>
        <v>179872.07689768841</v>
      </c>
      <c r="L610" s="109">
        <f t="shared" si="42"/>
        <v>105618509.0768977</v>
      </c>
      <c r="M610" s="110">
        <f t="shared" si="43"/>
        <v>8.0518705644850295E-05</v>
      </c>
      <c r="N610" s="33" t="s">
        <v>4892</v>
      </c>
      <c r="O610" s="33">
        <f>+'Categorias-9 feb-Depurado'!Y609</f>
        <v>22105.231191756553</v>
      </c>
      <c r="P610" s="111">
        <f>+'Categorias-9 feb-Depurado'!AC609</f>
        <v>44901</v>
      </c>
      <c r="Q610" s="111">
        <f>+'Categorias-9 feb-Depurado'!AE609</f>
        <v>44961</v>
      </c>
      <c r="R610" s="112" t="str">
        <f>+'Categorias-9 feb-Depurado'!AB609</f>
        <v>Legal</v>
      </c>
    </row>
    <row r="611" spans="2:18" s="1" customFormat="1" ht="14.5" hidden="1">
      <c r="B611" s="57" t="str">
        <f>+'Categorias-9 feb-Depurado'!B610</f>
        <v>GARRIGUES COLOMBIA S.A.S.</v>
      </c>
      <c r="C611" s="30" t="s">
        <v>4900</v>
      </c>
      <c r="D611" s="31">
        <v>5</v>
      </c>
      <c r="E611" s="30" t="str">
        <f>+'Categorias-9 feb-Depurado'!E610</f>
        <v>900609342-4</v>
      </c>
      <c r="F611" s="30" t="str">
        <f>+'Categorias-9 feb-Depurado'!F610</f>
        <v>CALLE 92 No. 11-51 PISO</v>
      </c>
      <c r="G611" s="30" t="str">
        <f>+'Categorias-9 feb-Depurado'!G610</f>
        <v>BOGOTA DC</v>
      </c>
      <c r="H611" s="30" t="str">
        <f>+'Categorias-9 feb-Depurado'!H610</f>
        <v>FE 5395</v>
      </c>
      <c r="I611" s="107">
        <f>+'Categorias-9 feb-Depurado'!R610</f>
        <v>26287500</v>
      </c>
      <c r="J611" s="108">
        <f t="shared" si="40"/>
        <v>0</v>
      </c>
      <c r="K611" s="107">
        <f t="shared" si="41"/>
        <v>0</v>
      </c>
      <c r="L611" s="109">
        <f t="shared" si="42"/>
        <v>26287500</v>
      </c>
      <c r="M611" s="110">
        <f t="shared" si="43"/>
        <v>2.004038395484207E-05</v>
      </c>
      <c r="N611" s="33" t="s">
        <v>4892</v>
      </c>
      <c r="O611" s="33">
        <f>+'Categorias-9 feb-Depurado'!Y610</f>
        <v>5511.1795968426677</v>
      </c>
      <c r="P611" s="111">
        <f>+'Categorias-9 feb-Depurado'!AC610</f>
        <v>44914</v>
      </c>
      <c r="Q611" s="111">
        <f>+'Categorias-9 feb-Depurado'!AE610</f>
        <v>44974</v>
      </c>
      <c r="R611" s="112" t="str">
        <f>+'Categorias-9 feb-Depurado'!AB610</f>
        <v>Legal</v>
      </c>
    </row>
    <row r="612" spans="2:18" s="1" customFormat="1" ht="14.5" hidden="1">
      <c r="B612" s="57" t="str">
        <f>+'Categorias-9 feb-Depurado'!B611</f>
        <v>GARRIGUES COLOMBIA S.A.S.</v>
      </c>
      <c r="C612" s="30" t="s">
        <v>4900</v>
      </c>
      <c r="D612" s="31">
        <v>5</v>
      </c>
      <c r="E612" s="30" t="str">
        <f>+'Categorias-9 feb-Depurado'!E611</f>
        <v>900609342-4</v>
      </c>
      <c r="F612" s="30" t="str">
        <f>+'Categorias-9 feb-Depurado'!F611</f>
        <v>CALLE 92 No. 11-51 PISO</v>
      </c>
      <c r="G612" s="30" t="str">
        <f>+'Categorias-9 feb-Depurado'!G611</f>
        <v>BOGOTA DC</v>
      </c>
      <c r="H612" s="30" t="str">
        <f>+'Categorias-9 feb-Depurado'!H611</f>
        <v>FE 5450</v>
      </c>
      <c r="I612" s="107">
        <f>+'Categorias-9 feb-Depurado'!R611</f>
        <v>21030000</v>
      </c>
      <c r="J612" s="108">
        <f t="shared" si="40"/>
        <v>0</v>
      </c>
      <c r="K612" s="107">
        <f t="shared" si="41"/>
        <v>0</v>
      </c>
      <c r="L612" s="109">
        <f t="shared" si="42"/>
        <v>21030000</v>
      </c>
      <c r="M612" s="110">
        <f t="shared" si="43"/>
        <v>1.6032307163873657E-05</v>
      </c>
      <c r="N612" s="33" t="s">
        <v>4892</v>
      </c>
      <c r="O612" s="33">
        <f>+'Categorias-9 feb-Depurado'!Y611</f>
        <v>4408.9436774741343</v>
      </c>
      <c r="P612" s="111">
        <f>+'Categorias-9 feb-Depurado'!AC611</f>
        <v>44918</v>
      </c>
      <c r="Q612" s="111">
        <f>+'Categorias-9 feb-Depurado'!AE611</f>
        <v>44978</v>
      </c>
      <c r="R612" s="112" t="str">
        <f>+'Categorias-9 feb-Depurado'!AB611</f>
        <v>Legal</v>
      </c>
    </row>
    <row r="613" spans="2:18" s="1" customFormat="1" ht="14.5" hidden="1">
      <c r="B613" s="57" t="str">
        <f>+'Categorias-9 feb-Depurado'!B612</f>
        <v>GARRIGUES COLOMBIA S.A.S.</v>
      </c>
      <c r="C613" s="30" t="s">
        <v>4900</v>
      </c>
      <c r="D613" s="31">
        <v>5</v>
      </c>
      <c r="E613" s="30" t="str">
        <f>+'Categorias-9 feb-Depurado'!E612</f>
        <v>900609342-4</v>
      </c>
      <c r="F613" s="30" t="str">
        <f>+'Categorias-9 feb-Depurado'!F612</f>
        <v>CALLE 92 No. 11-51 PISO</v>
      </c>
      <c r="G613" s="30" t="str">
        <f>+'Categorias-9 feb-Depurado'!G612</f>
        <v>BOGOTA DC</v>
      </c>
      <c r="H613" s="30" t="str">
        <f>+'Categorias-9 feb-Depurado'!H612</f>
        <v>FE5577</v>
      </c>
      <c r="I613" s="107">
        <f>+'Categorias-9 feb-Depurado'!R612</f>
        <v>19124156</v>
      </c>
      <c r="J613" s="108">
        <f t="shared" si="40"/>
        <v>0</v>
      </c>
      <c r="K613" s="107">
        <f t="shared" si="41"/>
        <v>0</v>
      </c>
      <c r="L613" s="109">
        <f t="shared" si="42"/>
        <v>19124156</v>
      </c>
      <c r="M613" s="110">
        <f t="shared" si="43"/>
        <v>1.4579379136559076E-05</v>
      </c>
      <c r="N613" s="33" t="s">
        <v>4892</v>
      </c>
      <c r="O613" s="33">
        <f>+'Categorias-9 feb-Depurado'!Y612</f>
        <v>4009.3831042904908</v>
      </c>
      <c r="P613" s="111">
        <f>+'Categorias-9 feb-Depurado'!AC612</f>
        <v>44942</v>
      </c>
      <c r="Q613" s="111">
        <f>+'Categorias-9 feb-Depurado'!AE612</f>
        <v>45002</v>
      </c>
      <c r="R613" s="112" t="str">
        <f>+'Categorias-9 feb-Depurado'!AB612</f>
        <v>Legal</v>
      </c>
    </row>
    <row r="614" spans="2:18" s="1" customFormat="1" ht="14.5" hidden="1">
      <c r="B614" s="57" t="str">
        <f>+'Categorias-9 feb-Depurado'!B613</f>
        <v>GARRIGUES COLOMBIA S.A.S.</v>
      </c>
      <c r="C614" s="30" t="s">
        <v>4900</v>
      </c>
      <c r="D614" s="31">
        <v>5</v>
      </c>
      <c r="E614" s="30" t="str">
        <f>+'Categorias-9 feb-Depurado'!E613</f>
        <v>900609342-4</v>
      </c>
      <c r="F614" s="30" t="str">
        <f>+'Categorias-9 feb-Depurado'!F613</f>
        <v>CALLE 92 No. 11-51 PISO</v>
      </c>
      <c r="G614" s="30" t="str">
        <f>+'Categorias-9 feb-Depurado'!G613</f>
        <v>BOGOTA DC</v>
      </c>
      <c r="H614" s="30" t="str">
        <f>+'Categorias-9 feb-Depurado'!H613</f>
        <v>FE5617</v>
      </c>
      <c r="I614" s="107">
        <f>+'Categorias-9 feb-Depurado'!R613</f>
        <v>21030000</v>
      </c>
      <c r="J614" s="108">
        <f t="shared" si="40"/>
        <v>0</v>
      </c>
      <c r="K614" s="107">
        <f t="shared" si="41"/>
        <v>0</v>
      </c>
      <c r="L614" s="109">
        <f t="shared" si="42"/>
        <v>21030000</v>
      </c>
      <c r="M614" s="110">
        <f t="shared" si="43"/>
        <v>1.6032307163873657E-05</v>
      </c>
      <c r="N614" s="33" t="s">
        <v>4892</v>
      </c>
      <c r="O614" s="33">
        <f>+'Categorias-9 feb-Depurado'!Y613</f>
        <v>4408.9436774741343</v>
      </c>
      <c r="P614" s="111">
        <f>+'Categorias-9 feb-Depurado'!AC613</f>
        <v>44951</v>
      </c>
      <c r="Q614" s="111">
        <f>+'Categorias-9 feb-Depurado'!AE613</f>
        <v>45011</v>
      </c>
      <c r="R614" s="112" t="str">
        <f>+'Categorias-9 feb-Depurado'!AB613</f>
        <v>Legal</v>
      </c>
    </row>
    <row r="615" spans="2:18" s="1" customFormat="1" ht="14.5" hidden="1">
      <c r="B615" s="57" t="str">
        <f>+'Categorias-9 feb-Depurado'!B614</f>
        <v>GASEOSAS LUX S.A.S.</v>
      </c>
      <c r="C615" s="30" t="s">
        <v>4900</v>
      </c>
      <c r="D615" s="31">
        <v>5</v>
      </c>
      <c r="E615" s="30" t="str">
        <f>+'Categorias-9 feb-Depurado'!E614</f>
        <v>860001697-8</v>
      </c>
      <c r="F615" s="30" t="str">
        <f>+'Categorias-9 feb-Depurado'!F614</f>
        <v>CL 52 47 42</v>
      </c>
      <c r="G615" s="30" t="str">
        <f>+'Categorias-9 feb-Depurado'!G614</f>
        <v>MEDELLIN</v>
      </c>
      <c r="H615" s="30" t="str">
        <f>+'Categorias-9 feb-Depurado'!H614</f>
        <v>LB061370528</v>
      </c>
      <c r="I615" s="107">
        <f>+'Categorias-9 feb-Depurado'!R614</f>
        <v>1204000</v>
      </c>
      <c r="J615" s="108">
        <f t="shared" si="40"/>
        <v>1204000</v>
      </c>
      <c r="K615" s="107">
        <f t="shared" si="41"/>
        <v>410.51052692575854</v>
      </c>
      <c r="L615" s="109">
        <f t="shared" si="42"/>
        <v>1204410.5105269258</v>
      </c>
      <c r="M615" s="110">
        <f t="shared" si="43"/>
        <v>9.1818731603259912E-07</v>
      </c>
      <c r="N615" s="33" t="s">
        <v>4892</v>
      </c>
      <c r="O615" s="33">
        <f>+'Categorias-9 feb-Depurado'!Y614</f>
        <v>252.41883916685009</v>
      </c>
      <c r="P615" s="111">
        <f>+'Categorias-9 feb-Depurado'!AC614</f>
        <v>44935</v>
      </c>
      <c r="Q615" s="111">
        <f>+'Categorias-9 feb-Depurado'!AE614</f>
        <v>44965</v>
      </c>
      <c r="R615" s="112" t="str">
        <f>+'Categorias-9 feb-Depurado'!AB614</f>
        <v>Alimentacion</v>
      </c>
    </row>
    <row r="616" spans="2:18" s="1" customFormat="1" ht="14.5" hidden="1">
      <c r="B616" s="57" t="str">
        <f>+'Categorias-9 feb-Depurado'!B615</f>
        <v>GASEOSAS LUX S.A.S.</v>
      </c>
      <c r="C616" s="30" t="s">
        <v>4900</v>
      </c>
      <c r="D616" s="31">
        <v>5</v>
      </c>
      <c r="E616" s="30" t="str">
        <f>+'Categorias-9 feb-Depurado'!E615</f>
        <v>860001697-8</v>
      </c>
      <c r="F616" s="30" t="str">
        <f>+'Categorias-9 feb-Depurado'!F615</f>
        <v>CL 52 47 42</v>
      </c>
      <c r="G616" s="30" t="str">
        <f>+'Categorias-9 feb-Depurado'!G615</f>
        <v>MEDELLIN</v>
      </c>
      <c r="H616" s="30" t="str">
        <f>+'Categorias-9 feb-Depurado'!H615</f>
        <v>LB061374562</v>
      </c>
      <c r="I616" s="107">
        <f>+'Categorias-9 feb-Depurado'!R615</f>
        <v>903000</v>
      </c>
      <c r="J616" s="108">
        <f t="shared" si="40"/>
        <v>0</v>
      </c>
      <c r="K616" s="107">
        <f t="shared" si="41"/>
        <v>0</v>
      </c>
      <c r="L616" s="109">
        <f t="shared" si="42"/>
        <v>903000</v>
      </c>
      <c r="M616" s="110">
        <f t="shared" si="43"/>
        <v>6.8840577123052353E-07</v>
      </c>
      <c r="N616" s="33" t="s">
        <v>4892</v>
      </c>
      <c r="O616" s="33">
        <f>+'Categorias-9 feb-Depurado'!Y615</f>
        <v>189.31412937513758</v>
      </c>
      <c r="P616" s="111">
        <f>+'Categorias-9 feb-Depurado'!AC615</f>
        <v>44938</v>
      </c>
      <c r="Q616" s="111">
        <f>+'Categorias-9 feb-Depurado'!AE615</f>
        <v>44968</v>
      </c>
      <c r="R616" s="112" t="str">
        <f>+'Categorias-9 feb-Depurado'!AB615</f>
        <v>Alimentacion</v>
      </c>
    </row>
    <row r="617" spans="2:18" s="1" customFormat="1" ht="14.5" hidden="1">
      <c r="B617" s="57" t="str">
        <f>+'Categorias-9 feb-Depurado'!B616</f>
        <v>GASEOSAS LUX S.A.S.</v>
      </c>
      <c r="C617" s="30" t="s">
        <v>4900</v>
      </c>
      <c r="D617" s="31">
        <v>5</v>
      </c>
      <c r="E617" s="30" t="str">
        <f>+'Categorias-9 feb-Depurado'!E616</f>
        <v>860001697-8</v>
      </c>
      <c r="F617" s="30" t="str">
        <f>+'Categorias-9 feb-Depurado'!F616</f>
        <v>CL 52 47 42</v>
      </c>
      <c r="G617" s="30" t="str">
        <f>+'Categorias-9 feb-Depurado'!G616</f>
        <v>MEDELLIN</v>
      </c>
      <c r="H617" s="30" t="str">
        <f>+'Categorias-9 feb-Depurado'!H616</f>
        <v>LB061379017</v>
      </c>
      <c r="I617" s="107">
        <f>+'Categorias-9 feb-Depurado'!R616</f>
        <v>1565280</v>
      </c>
      <c r="J617" s="108">
        <f t="shared" si="40"/>
        <v>0</v>
      </c>
      <c r="K617" s="107">
        <f t="shared" si="41"/>
        <v>0</v>
      </c>
      <c r="L617" s="109">
        <f t="shared" si="42"/>
        <v>1565280</v>
      </c>
      <c r="M617" s="110">
        <f t="shared" si="43"/>
        <v>1.1932976584625847E-06</v>
      </c>
      <c r="N617" s="33" t="s">
        <v>4892</v>
      </c>
      <c r="O617" s="33">
        <f>+'Categorias-9 feb-Depurado'!Y616</f>
        <v>328.1612629327966</v>
      </c>
      <c r="P617" s="111">
        <f>+'Categorias-9 feb-Depurado'!AC616</f>
        <v>44943</v>
      </c>
      <c r="Q617" s="111">
        <f>+'Categorias-9 feb-Depurado'!AE616</f>
        <v>44973</v>
      </c>
      <c r="R617" s="112" t="str">
        <f>+'Categorias-9 feb-Depurado'!AB616</f>
        <v>Alimentacion</v>
      </c>
    </row>
    <row r="618" spans="2:18" s="1" customFormat="1" ht="14.5" hidden="1">
      <c r="B618" s="57" t="str">
        <f>+'Categorias-9 feb-Depurado'!B617</f>
        <v>GASEOSAS LUX S.A.S.</v>
      </c>
      <c r="C618" s="30" t="s">
        <v>4900</v>
      </c>
      <c r="D618" s="31">
        <v>5</v>
      </c>
      <c r="E618" s="30" t="str">
        <f>+'Categorias-9 feb-Depurado'!E617</f>
        <v>860001697-8</v>
      </c>
      <c r="F618" s="30" t="str">
        <f>+'Categorias-9 feb-Depurado'!F617</f>
        <v>CL 52 47 42</v>
      </c>
      <c r="G618" s="30" t="str">
        <f>+'Categorias-9 feb-Depurado'!G617</f>
        <v>MEDELLIN</v>
      </c>
      <c r="H618" s="30" t="str">
        <f>+'Categorias-9 feb-Depurado'!H617</f>
        <v>LB061379977</v>
      </c>
      <c r="I618" s="107">
        <f>+'Categorias-9 feb-Depurado'!R617</f>
        <v>1505000</v>
      </c>
      <c r="J618" s="108">
        <f t="shared" si="40"/>
        <v>0</v>
      </c>
      <c r="K618" s="107">
        <f t="shared" si="41"/>
        <v>0</v>
      </c>
      <c r="L618" s="109">
        <f t="shared" si="42"/>
        <v>1505000</v>
      </c>
      <c r="M618" s="110">
        <f t="shared" si="43"/>
        <v>1.1473429520508726E-06</v>
      </c>
      <c r="N618" s="33" t="s">
        <v>4892</v>
      </c>
      <c r="O618" s="33">
        <f>+'Categorias-9 feb-Depurado'!Y617</f>
        <v>315.52354895856263</v>
      </c>
      <c r="P618" s="111">
        <f>+'Categorias-9 feb-Depurado'!AC617</f>
        <v>44943</v>
      </c>
      <c r="Q618" s="111">
        <f>+'Categorias-9 feb-Depurado'!AE617</f>
        <v>44973</v>
      </c>
      <c r="R618" s="112" t="str">
        <f>+'Categorias-9 feb-Depurado'!AB617</f>
        <v>Alimentacion</v>
      </c>
    </row>
    <row r="619" spans="2:18" s="1" customFormat="1" ht="14.5" hidden="1">
      <c r="B619" s="57" t="str">
        <f>+'Categorias-9 feb-Depurado'!B618</f>
        <v>GASEOSAS LUX S.A.S.</v>
      </c>
      <c r="C619" s="30" t="s">
        <v>4900</v>
      </c>
      <c r="D619" s="31">
        <v>5</v>
      </c>
      <c r="E619" s="30" t="str">
        <f>+'Categorias-9 feb-Depurado'!E618</f>
        <v>860001697-8</v>
      </c>
      <c r="F619" s="30" t="str">
        <f>+'Categorias-9 feb-Depurado'!F618</f>
        <v>CL 52 47 42</v>
      </c>
      <c r="G619" s="30" t="str">
        <f>+'Categorias-9 feb-Depurado'!G618</f>
        <v>MEDELLIN</v>
      </c>
      <c r="H619" s="30" t="str">
        <f>+'Categorias-9 feb-Depurado'!H618</f>
        <v>LB061389606</v>
      </c>
      <c r="I619" s="107">
        <f>+'Categorias-9 feb-Depurado'!R618</f>
        <v>1806000</v>
      </c>
      <c r="J619" s="108">
        <f t="shared" si="40"/>
        <v>0</v>
      </c>
      <c r="K619" s="107">
        <f t="shared" si="41"/>
        <v>0</v>
      </c>
      <c r="L619" s="109">
        <f t="shared" si="42"/>
        <v>1806000</v>
      </c>
      <c r="M619" s="110">
        <f t="shared" si="43"/>
        <v>1.3768115424610471E-06</v>
      </c>
      <c r="N619" s="33" t="s">
        <v>4892</v>
      </c>
      <c r="O619" s="33">
        <f>+'Categorias-9 feb-Depurado'!Y618</f>
        <v>378.62825875027517</v>
      </c>
      <c r="P619" s="111">
        <f>+'Categorias-9 feb-Depurado'!AC618</f>
        <v>44951</v>
      </c>
      <c r="Q619" s="111">
        <f>+'Categorias-9 feb-Depurado'!AE618</f>
        <v>44981</v>
      </c>
      <c r="R619" s="112" t="str">
        <f>+'Categorias-9 feb-Depurado'!AB618</f>
        <v>Alimentacion</v>
      </c>
    </row>
    <row r="620" spans="2:18" s="1" customFormat="1" ht="14.5" hidden="1">
      <c r="B620" s="57" t="str">
        <f>+'Categorias-9 feb-Depurado'!B619</f>
        <v>GASEOSAS LUX S.A.S.</v>
      </c>
      <c r="C620" s="30" t="s">
        <v>4900</v>
      </c>
      <c r="D620" s="31">
        <v>5</v>
      </c>
      <c r="E620" s="30" t="str">
        <f>+'Categorias-9 feb-Depurado'!E619</f>
        <v>860001697-8</v>
      </c>
      <c r="F620" s="30" t="str">
        <f>+'Categorias-9 feb-Depurado'!F619</f>
        <v>CL 52 47 42</v>
      </c>
      <c r="G620" s="30" t="str">
        <f>+'Categorias-9 feb-Depurado'!G619</f>
        <v>MEDELLIN</v>
      </c>
      <c r="H620" s="30" t="str">
        <f>+'Categorias-9 feb-Depurado'!H619</f>
        <v>LB061398902</v>
      </c>
      <c r="I620" s="107">
        <f>+'Categorias-9 feb-Depurado'!R619</f>
        <v>1505000</v>
      </c>
      <c r="J620" s="108">
        <f t="shared" si="40"/>
        <v>0</v>
      </c>
      <c r="K620" s="107">
        <f t="shared" si="41"/>
        <v>0</v>
      </c>
      <c r="L620" s="109">
        <f t="shared" si="42"/>
        <v>1505000</v>
      </c>
      <c r="M620" s="110">
        <f t="shared" si="43"/>
        <v>1.1473429520508726E-06</v>
      </c>
      <c r="N620" s="33" t="s">
        <v>4892</v>
      </c>
      <c r="O620" s="33">
        <f>+'Categorias-9 feb-Depurado'!Y619</f>
        <v>315.52354895856263</v>
      </c>
      <c r="P620" s="111">
        <f>+'Categorias-9 feb-Depurado'!AC619</f>
        <v>44958</v>
      </c>
      <c r="Q620" s="111">
        <f>+'Categorias-9 feb-Depurado'!AE619</f>
        <v>44988</v>
      </c>
      <c r="R620" s="112" t="str">
        <f>+'Categorias-9 feb-Depurado'!AB619</f>
        <v>Alimentacion</v>
      </c>
    </row>
    <row r="621" spans="2:18" s="1" customFormat="1" ht="14.5" hidden="1">
      <c r="B621" s="57" t="str">
        <f>+'Categorias-9 feb-Depurado'!B620</f>
        <v>GASEOSAS LUX S.A.S.</v>
      </c>
      <c r="C621" s="30" t="s">
        <v>4900</v>
      </c>
      <c r="D621" s="31">
        <v>5</v>
      </c>
      <c r="E621" s="30" t="str">
        <f>+'Categorias-9 feb-Depurado'!E620</f>
        <v>860001697-8</v>
      </c>
      <c r="F621" s="30" t="str">
        <f>+'Categorias-9 feb-Depurado'!F620</f>
        <v>CL 52 47 42</v>
      </c>
      <c r="G621" s="30" t="str">
        <f>+'Categorias-9 feb-Depurado'!G620</f>
        <v>MEDELLIN</v>
      </c>
      <c r="H621" s="30" t="str">
        <f>+'Categorias-9 feb-Depurado'!H620</f>
        <v>LB061410103</v>
      </c>
      <c r="I621" s="107">
        <f>+'Categorias-9 feb-Depurado'!R620</f>
        <v>1505000</v>
      </c>
      <c r="J621" s="108">
        <f t="shared" si="40"/>
        <v>0</v>
      </c>
      <c r="K621" s="107">
        <f t="shared" si="41"/>
        <v>0</v>
      </c>
      <c r="L621" s="109">
        <f t="shared" si="42"/>
        <v>1505000</v>
      </c>
      <c r="M621" s="110">
        <f t="shared" si="43"/>
        <v>1.1473429520508726E-06</v>
      </c>
      <c r="N621" s="33" t="s">
        <v>4892</v>
      </c>
      <c r="O621" s="33">
        <f>+'Categorias-9 feb-Depurado'!Y620</f>
        <v>315.52354895856263</v>
      </c>
      <c r="P621" s="111">
        <f>+'Categorias-9 feb-Depurado'!AC620</f>
        <v>44964</v>
      </c>
      <c r="Q621" s="111">
        <f>+'Categorias-9 feb-Depurado'!AE620</f>
        <v>44994</v>
      </c>
      <c r="R621" s="112" t="str">
        <f>+'Categorias-9 feb-Depurado'!AB620</f>
        <v>Alimentacion</v>
      </c>
    </row>
    <row r="622" spans="2:18" s="1" customFormat="1" ht="14.5" hidden="1">
      <c r="B622" s="57" t="str">
        <f>+'Categorias-9 feb-Depurado'!B621</f>
        <v>GASEOSAS POSADA TOBON</v>
      </c>
      <c r="C622" s="30" t="s">
        <v>4900</v>
      </c>
      <c r="D622" s="31">
        <v>5</v>
      </c>
      <c r="E622" s="30" t="str">
        <f>+'Categorias-9 feb-Depurado'!E621</f>
        <v>890903939-5</v>
      </c>
      <c r="F622" s="30" t="str">
        <f>+'Categorias-9 feb-Depurado'!F621</f>
        <v>Cl. 25 #51-33</v>
      </c>
      <c r="G622" s="30" t="str">
        <f>+'Categorias-9 feb-Depurado'!G621</f>
        <v>169</v>
      </c>
      <c r="H622" s="30" t="str">
        <f>+'Categorias-9 feb-Depurado'!H621</f>
        <v>RI06176476</v>
      </c>
      <c r="I622" s="107">
        <f>+'Categorias-9 feb-Depurado'!R621</f>
        <v>1380000</v>
      </c>
      <c r="J622" s="108">
        <f t="shared" si="40"/>
        <v>1380000</v>
      </c>
      <c r="K622" s="107">
        <f t="shared" si="41"/>
        <v>1412.0374634386089</v>
      </c>
      <c r="L622" s="109">
        <f t="shared" si="42"/>
        <v>1381412.0374634387</v>
      </c>
      <c r="M622" s="110">
        <f t="shared" si="43"/>
        <v>1.0531251595095763E-06</v>
      </c>
      <c r="N622" s="33" t="s">
        <v>4892</v>
      </c>
      <c r="O622" s="33">
        <f>+'Categorias-9 feb-Depurado'!Y621</f>
        <v>289.31727412811722</v>
      </c>
      <c r="P622" s="111">
        <f>+'Categorias-9 feb-Depurado'!AC621</f>
        <v>44933</v>
      </c>
      <c r="Q622" s="111">
        <f>+'Categorias-9 feb-Depurado'!AE621</f>
        <v>44963</v>
      </c>
      <c r="R622" s="112" t="str">
        <f>+'Categorias-9 feb-Depurado'!AB621</f>
        <v>Alimentacion</v>
      </c>
    </row>
    <row r="623" spans="2:18" s="1" customFormat="1" ht="14.5" hidden="1">
      <c r="B623" s="57" t="str">
        <f>+'Categorias-9 feb-Depurado'!B622</f>
        <v>GASEOSAS POSADA TOBON</v>
      </c>
      <c r="C623" s="30" t="s">
        <v>4900</v>
      </c>
      <c r="D623" s="31">
        <v>5</v>
      </c>
      <c r="E623" s="30" t="str">
        <f>+'Categorias-9 feb-Depurado'!E622</f>
        <v>890903939-5</v>
      </c>
      <c r="F623" s="30" t="str">
        <f>+'Categorias-9 feb-Depurado'!F622</f>
        <v>Cl. 25 #51-33</v>
      </c>
      <c r="G623" s="30" t="str">
        <f>+'Categorias-9 feb-Depurado'!G622</f>
        <v>169</v>
      </c>
      <c r="H623" s="30" t="str">
        <f>+'Categorias-9 feb-Depurado'!H622</f>
        <v>RI06176934</v>
      </c>
      <c r="I623" s="107">
        <f>+'Categorias-9 feb-Depurado'!R622</f>
        <v>1380000</v>
      </c>
      <c r="J623" s="108">
        <f t="shared" si="40"/>
        <v>0</v>
      </c>
      <c r="K623" s="107">
        <f t="shared" si="41"/>
        <v>0</v>
      </c>
      <c r="L623" s="109">
        <f t="shared" si="42"/>
        <v>1380000</v>
      </c>
      <c r="M623" s="110">
        <f t="shared" si="43"/>
        <v>1.0520486869303683E-06</v>
      </c>
      <c r="N623" s="33" t="s">
        <v>4892</v>
      </c>
      <c r="O623" s="33">
        <f>+'Categorias-9 feb-Depurado'!Y622</f>
        <v>289.31727412811722</v>
      </c>
      <c r="P623" s="111">
        <f>+'Categorias-9 feb-Depurado'!AC622</f>
        <v>44937</v>
      </c>
      <c r="Q623" s="111">
        <f>+'Categorias-9 feb-Depurado'!AE622</f>
        <v>44967</v>
      </c>
      <c r="R623" s="112" t="str">
        <f>+'Categorias-9 feb-Depurado'!AB622</f>
        <v>Alimentacion</v>
      </c>
    </row>
    <row r="624" spans="2:18" s="1" customFormat="1" ht="14.5" hidden="1">
      <c r="B624" s="57" t="str">
        <f>+'Categorias-9 feb-Depurado'!B623</f>
        <v>GASEOSAS POSADA TOBON</v>
      </c>
      <c r="C624" s="30" t="s">
        <v>4900</v>
      </c>
      <c r="D624" s="31">
        <v>5</v>
      </c>
      <c r="E624" s="30" t="str">
        <f>+'Categorias-9 feb-Depurado'!E623</f>
        <v>890903939-5</v>
      </c>
      <c r="F624" s="30" t="str">
        <f>+'Categorias-9 feb-Depurado'!F623</f>
        <v>Cl. 25 #51-33</v>
      </c>
      <c r="G624" s="30" t="str">
        <f>+'Categorias-9 feb-Depurado'!G623</f>
        <v>169</v>
      </c>
      <c r="H624" s="30" t="str">
        <f>+'Categorias-9 feb-Depurado'!H623</f>
        <v>CA061327923</v>
      </c>
      <c r="I624" s="107">
        <f>+'Categorias-9 feb-Depurado'!R623</f>
        <v>345000</v>
      </c>
      <c r="J624" s="108">
        <f t="shared" si="40"/>
        <v>0</v>
      </c>
      <c r="K624" s="107">
        <f t="shared" si="41"/>
        <v>0</v>
      </c>
      <c r="L624" s="109">
        <f t="shared" si="42"/>
        <v>345000</v>
      </c>
      <c r="M624" s="110">
        <f t="shared" si="43"/>
        <v>2.6301217173259208E-07</v>
      </c>
      <c r="N624" s="33" t="s">
        <v>4892</v>
      </c>
      <c r="O624" s="33">
        <f>+'Categorias-9 feb-Depurado'!Y623</f>
        <v>72.329318532029305</v>
      </c>
      <c r="P624" s="111">
        <f>+'Categorias-9 feb-Depurado'!AC623</f>
        <v>44938</v>
      </c>
      <c r="Q624" s="111">
        <f>+'Categorias-9 feb-Depurado'!AE623</f>
        <v>44968</v>
      </c>
      <c r="R624" s="112" t="str">
        <f>+'Categorias-9 feb-Depurado'!AB623</f>
        <v>Alimentacion</v>
      </c>
    </row>
    <row r="625" spans="2:18" s="1" customFormat="1" ht="14.5" hidden="1">
      <c r="B625" s="57" t="str">
        <f>+'Categorias-9 feb-Depurado'!B624</f>
        <v>GASEOSAS POSADA TOBON</v>
      </c>
      <c r="C625" s="30" t="s">
        <v>4900</v>
      </c>
      <c r="D625" s="31">
        <v>5</v>
      </c>
      <c r="E625" s="30" t="str">
        <f>+'Categorias-9 feb-Depurado'!E624</f>
        <v>890903939-5</v>
      </c>
      <c r="F625" s="30" t="str">
        <f>+'Categorias-9 feb-Depurado'!F624</f>
        <v>Cl. 25 #51-33</v>
      </c>
      <c r="G625" s="30" t="str">
        <f>+'Categorias-9 feb-Depurado'!G624</f>
        <v>169</v>
      </c>
      <c r="H625" s="30" t="str">
        <f>+'Categorias-9 feb-Depurado'!H624</f>
        <v>RI06177755</v>
      </c>
      <c r="I625" s="107">
        <f>+'Categorias-9 feb-Depurado'!R624</f>
        <v>1565280</v>
      </c>
      <c r="J625" s="108">
        <f t="shared" si="40"/>
        <v>0</v>
      </c>
      <c r="K625" s="107">
        <f t="shared" si="41"/>
        <v>0</v>
      </c>
      <c r="L625" s="109">
        <f t="shared" si="42"/>
        <v>1565280</v>
      </c>
      <c r="M625" s="110">
        <f t="shared" si="43"/>
        <v>1.1932976584625847E-06</v>
      </c>
      <c r="N625" s="33" t="s">
        <v>4892</v>
      </c>
      <c r="O625" s="33">
        <f>+'Categorias-9 feb-Depurado'!Y624</f>
        <v>328.1612629327966</v>
      </c>
      <c r="P625" s="111">
        <f>+'Categorias-9 feb-Depurado'!AC624</f>
        <v>44940</v>
      </c>
      <c r="Q625" s="111">
        <f>+'Categorias-9 feb-Depurado'!AE624</f>
        <v>44970</v>
      </c>
      <c r="R625" s="112" t="str">
        <f>+'Categorias-9 feb-Depurado'!AB624</f>
        <v>Alimentacion</v>
      </c>
    </row>
    <row r="626" spans="2:18" s="1" customFormat="1" ht="14.5" hidden="1">
      <c r="B626" s="57" t="str">
        <f>+'Categorias-9 feb-Depurado'!B625</f>
        <v>GASEOSAS POSADA TOBON</v>
      </c>
      <c r="C626" s="30" t="s">
        <v>4900</v>
      </c>
      <c r="D626" s="31">
        <v>5</v>
      </c>
      <c r="E626" s="30" t="str">
        <f>+'Categorias-9 feb-Depurado'!E625</f>
        <v>890903939-5</v>
      </c>
      <c r="F626" s="30" t="str">
        <f>+'Categorias-9 feb-Depurado'!F625</f>
        <v>Cl. 25 #51-33</v>
      </c>
      <c r="G626" s="30" t="str">
        <f>+'Categorias-9 feb-Depurado'!G625</f>
        <v>169</v>
      </c>
      <c r="H626" s="30" t="str">
        <f>+'Categorias-9 feb-Depurado'!H625</f>
        <v>RI06177754</v>
      </c>
      <c r="I626" s="107">
        <f>+'Categorias-9 feb-Depurado'!R625</f>
        <v>1380000</v>
      </c>
      <c r="J626" s="108">
        <f t="shared" si="40"/>
        <v>0</v>
      </c>
      <c r="K626" s="107">
        <f t="shared" si="41"/>
        <v>0</v>
      </c>
      <c r="L626" s="109">
        <f t="shared" si="42"/>
        <v>1380000</v>
      </c>
      <c r="M626" s="110">
        <f t="shared" si="43"/>
        <v>1.0520486869303683E-06</v>
      </c>
      <c r="N626" s="33" t="s">
        <v>4892</v>
      </c>
      <c r="O626" s="33">
        <f>+'Categorias-9 feb-Depurado'!Y625</f>
        <v>289.31727412811722</v>
      </c>
      <c r="P626" s="111">
        <f>+'Categorias-9 feb-Depurado'!AC625</f>
        <v>44940</v>
      </c>
      <c r="Q626" s="111">
        <f>+'Categorias-9 feb-Depurado'!AE625</f>
        <v>44970</v>
      </c>
      <c r="R626" s="112" t="str">
        <f>+'Categorias-9 feb-Depurado'!AB625</f>
        <v>Alimentacion</v>
      </c>
    </row>
    <row r="627" spans="2:18" s="1" customFormat="1" ht="14.5" hidden="1">
      <c r="B627" s="57" t="str">
        <f>+'Categorias-9 feb-Depurado'!B626</f>
        <v>GASEOSAS POSADA TOBON</v>
      </c>
      <c r="C627" s="30" t="s">
        <v>4900</v>
      </c>
      <c r="D627" s="31">
        <v>5</v>
      </c>
      <c r="E627" s="30" t="str">
        <f>+'Categorias-9 feb-Depurado'!E626</f>
        <v>890903939-5</v>
      </c>
      <c r="F627" s="30" t="str">
        <f>+'Categorias-9 feb-Depurado'!F626</f>
        <v>Cl. 25 #51-33</v>
      </c>
      <c r="G627" s="30" t="str">
        <f>+'Categorias-9 feb-Depurado'!G626</f>
        <v>169</v>
      </c>
      <c r="H627" s="30" t="str">
        <f>+'Categorias-9 feb-Depurado'!H626</f>
        <v>RI06178336</v>
      </c>
      <c r="I627" s="107">
        <f>+'Categorias-9 feb-Depurado'!R626</f>
        <v>1380000</v>
      </c>
      <c r="J627" s="108">
        <f t="shared" si="40"/>
        <v>0</v>
      </c>
      <c r="K627" s="107">
        <f t="shared" si="41"/>
        <v>0</v>
      </c>
      <c r="L627" s="109">
        <f t="shared" si="42"/>
        <v>1380000</v>
      </c>
      <c r="M627" s="110">
        <f t="shared" si="43"/>
        <v>1.0520486869303683E-06</v>
      </c>
      <c r="N627" s="33" t="s">
        <v>4892</v>
      </c>
      <c r="O627" s="33">
        <f>+'Categorias-9 feb-Depurado'!Y626</f>
        <v>289.31727412811722</v>
      </c>
      <c r="P627" s="111">
        <f>+'Categorias-9 feb-Depurado'!AC626</f>
        <v>44944</v>
      </c>
      <c r="Q627" s="111">
        <f>+'Categorias-9 feb-Depurado'!AE626</f>
        <v>44974</v>
      </c>
      <c r="R627" s="112" t="str">
        <f>+'Categorias-9 feb-Depurado'!AB626</f>
        <v>Alimentacion</v>
      </c>
    </row>
    <row r="628" spans="2:18" s="1" customFormat="1" ht="14.5" hidden="1">
      <c r="B628" s="57" t="str">
        <f>+'Categorias-9 feb-Depurado'!B627</f>
        <v>GASEOSAS POSADA TOBON</v>
      </c>
      <c r="C628" s="30" t="s">
        <v>4900</v>
      </c>
      <c r="D628" s="31">
        <v>5</v>
      </c>
      <c r="E628" s="30" t="str">
        <f>+'Categorias-9 feb-Depurado'!E627</f>
        <v>890903939-5</v>
      </c>
      <c r="F628" s="30" t="str">
        <f>+'Categorias-9 feb-Depurado'!F627</f>
        <v>Cl. 25 #51-33</v>
      </c>
      <c r="G628" s="30" t="str">
        <f>+'Categorias-9 feb-Depurado'!G627</f>
        <v>169</v>
      </c>
      <c r="H628" s="30" t="str">
        <f>+'Categorias-9 feb-Depurado'!H627</f>
        <v>RI06178997</v>
      </c>
      <c r="I628" s="107">
        <f>+'Categorias-9 feb-Depurado'!R627</f>
        <v>2070000</v>
      </c>
      <c r="J628" s="108">
        <f t="shared" si="40"/>
        <v>0</v>
      </c>
      <c r="K628" s="107">
        <f t="shared" si="41"/>
        <v>0</v>
      </c>
      <c r="L628" s="109">
        <f t="shared" si="42"/>
        <v>2070000</v>
      </c>
      <c r="M628" s="110">
        <f t="shared" si="43"/>
        <v>1.5780730303955523E-06</v>
      </c>
      <c r="N628" s="33" t="s">
        <v>4892</v>
      </c>
      <c r="O628" s="33">
        <f>+'Categorias-9 feb-Depurado'!Y627</f>
        <v>433.97591119217583</v>
      </c>
      <c r="P628" s="111">
        <f>+'Categorias-9 feb-Depurado'!AC627</f>
        <v>44947</v>
      </c>
      <c r="Q628" s="111">
        <f>+'Categorias-9 feb-Depurado'!AE627</f>
        <v>44977</v>
      </c>
      <c r="R628" s="112" t="str">
        <f>+'Categorias-9 feb-Depurado'!AB627</f>
        <v>Alimentacion</v>
      </c>
    </row>
    <row r="629" spans="2:18" s="1" customFormat="1" ht="14.5" hidden="1">
      <c r="B629" s="57" t="str">
        <f>+'Categorias-9 feb-Depurado'!B628</f>
        <v>GASEOSAS POSADA TOBON</v>
      </c>
      <c r="C629" s="30" t="s">
        <v>4900</v>
      </c>
      <c r="D629" s="31">
        <v>5</v>
      </c>
      <c r="E629" s="30" t="str">
        <f>+'Categorias-9 feb-Depurado'!E628</f>
        <v>890903939-5</v>
      </c>
      <c r="F629" s="30" t="str">
        <f>+'Categorias-9 feb-Depurado'!F628</f>
        <v>Cl. 25 #51-33</v>
      </c>
      <c r="G629" s="30" t="str">
        <f>+'Categorias-9 feb-Depurado'!G628</f>
        <v>169</v>
      </c>
      <c r="H629" s="30" t="str">
        <f>+'Categorias-9 feb-Depurado'!H628</f>
        <v>RI06179581</v>
      </c>
      <c r="I629" s="107">
        <f>+'Categorias-9 feb-Depurado'!R628</f>
        <v>1380000</v>
      </c>
      <c r="J629" s="108">
        <f t="shared" si="40"/>
        <v>0</v>
      </c>
      <c r="K629" s="107">
        <f t="shared" si="41"/>
        <v>0</v>
      </c>
      <c r="L629" s="109">
        <f t="shared" si="42"/>
        <v>1380000</v>
      </c>
      <c r="M629" s="110">
        <f t="shared" si="43"/>
        <v>1.0520486869303683E-06</v>
      </c>
      <c r="N629" s="33" t="s">
        <v>4892</v>
      </c>
      <c r="O629" s="33">
        <f>+'Categorias-9 feb-Depurado'!Y628</f>
        <v>289.31727412811722</v>
      </c>
      <c r="P629" s="111">
        <f>+'Categorias-9 feb-Depurado'!AC628</f>
        <v>44951</v>
      </c>
      <c r="Q629" s="111">
        <f>+'Categorias-9 feb-Depurado'!AE628</f>
        <v>44981</v>
      </c>
      <c r="R629" s="112" t="str">
        <f>+'Categorias-9 feb-Depurado'!AB628</f>
        <v>Alimentacion</v>
      </c>
    </row>
    <row r="630" spans="2:18" s="1" customFormat="1" ht="14.5" hidden="1">
      <c r="B630" s="57" t="str">
        <f>+'Categorias-9 feb-Depurado'!B629</f>
        <v>GASEOSAS POSADA TOBON</v>
      </c>
      <c r="C630" s="30" t="s">
        <v>4900</v>
      </c>
      <c r="D630" s="31">
        <v>5</v>
      </c>
      <c r="E630" s="30" t="str">
        <f>+'Categorias-9 feb-Depurado'!E629</f>
        <v>890903939-5</v>
      </c>
      <c r="F630" s="30" t="str">
        <f>+'Categorias-9 feb-Depurado'!F629</f>
        <v>Cl. 25 #51-33</v>
      </c>
      <c r="G630" s="30" t="str">
        <f>+'Categorias-9 feb-Depurado'!G629</f>
        <v>169</v>
      </c>
      <c r="H630" s="30" t="str">
        <f>+'Categorias-9 feb-Depurado'!H629</f>
        <v>CA061338319</v>
      </c>
      <c r="I630" s="107">
        <f>+'Categorias-9 feb-Depurado'!R629</f>
        <v>690000</v>
      </c>
      <c r="J630" s="108">
        <f t="shared" si="40"/>
        <v>0</v>
      </c>
      <c r="K630" s="107">
        <f t="shared" si="41"/>
        <v>0</v>
      </c>
      <c r="L630" s="109">
        <f t="shared" si="42"/>
        <v>690000</v>
      </c>
      <c r="M630" s="110">
        <f t="shared" si="43"/>
        <v>5.2602434346518417E-07</v>
      </c>
      <c r="N630" s="33" t="s">
        <v>4892</v>
      </c>
      <c r="O630" s="33">
        <f>+'Categorias-9 feb-Depurado'!Y629</f>
        <v>144.65863706405861</v>
      </c>
      <c r="P630" s="111">
        <f>+'Categorias-9 feb-Depurado'!AC629</f>
        <v>44952</v>
      </c>
      <c r="Q630" s="111">
        <f>+'Categorias-9 feb-Depurado'!AE629</f>
        <v>44982</v>
      </c>
      <c r="R630" s="112" t="str">
        <f>+'Categorias-9 feb-Depurado'!AB629</f>
        <v>Alimentacion</v>
      </c>
    </row>
    <row r="631" spans="2:18" s="1" customFormat="1" ht="14.5" hidden="1">
      <c r="B631" s="57" t="str">
        <f>+'Categorias-9 feb-Depurado'!B630</f>
        <v>GASEOSAS POSADA TOBON</v>
      </c>
      <c r="C631" s="30" t="s">
        <v>4900</v>
      </c>
      <c r="D631" s="31">
        <v>5</v>
      </c>
      <c r="E631" s="30" t="str">
        <f>+'Categorias-9 feb-Depurado'!E630</f>
        <v>890903939-5</v>
      </c>
      <c r="F631" s="30" t="str">
        <f>+'Categorias-9 feb-Depurado'!F630</f>
        <v>Cl. 25 #51-33</v>
      </c>
      <c r="G631" s="30" t="str">
        <f>+'Categorias-9 feb-Depurado'!G630</f>
        <v>169</v>
      </c>
      <c r="H631" s="30" t="str">
        <f>+'Categorias-9 feb-Depurado'!H630</f>
        <v>RI06180244</v>
      </c>
      <c r="I631" s="107">
        <f>+'Categorias-9 feb-Depurado'!R630</f>
        <v>1380000</v>
      </c>
      <c r="J631" s="108">
        <f t="shared" si="40"/>
        <v>0</v>
      </c>
      <c r="K631" s="107">
        <f t="shared" si="41"/>
        <v>0</v>
      </c>
      <c r="L631" s="109">
        <f t="shared" si="42"/>
        <v>1380000</v>
      </c>
      <c r="M631" s="110">
        <f t="shared" si="43"/>
        <v>1.0520486869303683E-06</v>
      </c>
      <c r="N631" s="33" t="s">
        <v>4892</v>
      </c>
      <c r="O631" s="33">
        <f>+'Categorias-9 feb-Depurado'!Y630</f>
        <v>289.31727412811722</v>
      </c>
      <c r="P631" s="111">
        <f>+'Categorias-9 feb-Depurado'!AC630</f>
        <v>44954</v>
      </c>
      <c r="Q631" s="111">
        <f>+'Categorias-9 feb-Depurado'!AE630</f>
        <v>44984</v>
      </c>
      <c r="R631" s="112" t="str">
        <f>+'Categorias-9 feb-Depurado'!AB630</f>
        <v>Alimentacion</v>
      </c>
    </row>
    <row r="632" spans="2:18" s="1" customFormat="1" ht="14.5" hidden="1">
      <c r="B632" s="57" t="str">
        <f>+'Categorias-9 feb-Depurado'!B631</f>
        <v>GASEOSAS POSADA TOBON</v>
      </c>
      <c r="C632" s="30" t="s">
        <v>4900</v>
      </c>
      <c r="D632" s="31">
        <v>5</v>
      </c>
      <c r="E632" s="30" t="str">
        <f>+'Categorias-9 feb-Depurado'!E631</f>
        <v>890903939-5</v>
      </c>
      <c r="F632" s="30" t="str">
        <f>+'Categorias-9 feb-Depurado'!F631</f>
        <v>Cl. 25 #51-33</v>
      </c>
      <c r="G632" s="30" t="str">
        <f>+'Categorias-9 feb-Depurado'!G631</f>
        <v>169</v>
      </c>
      <c r="H632" s="30" t="str">
        <f>+'Categorias-9 feb-Depurado'!H631</f>
        <v>RI06181145</v>
      </c>
      <c r="I632" s="107">
        <f>+'Categorias-9 feb-Depurado'!R631</f>
        <v>1565279</v>
      </c>
      <c r="J632" s="108">
        <f t="shared" si="40"/>
        <v>0</v>
      </c>
      <c r="K632" s="107">
        <f t="shared" si="41"/>
        <v>0</v>
      </c>
      <c r="L632" s="109">
        <f t="shared" si="42"/>
        <v>1565279</v>
      </c>
      <c r="M632" s="110">
        <f t="shared" si="43"/>
        <v>1.1932968961084637E-06</v>
      </c>
      <c r="N632" s="33" t="s">
        <v>4892</v>
      </c>
      <c r="O632" s="33">
        <f>+'Categorias-9 feb-Depurado'!Y631</f>
        <v>328.16105328259795</v>
      </c>
      <c r="P632" s="111">
        <f>+'Categorias-9 feb-Depurado'!AC631</f>
        <v>44958</v>
      </c>
      <c r="Q632" s="111">
        <f>+'Categorias-9 feb-Depurado'!AE631</f>
        <v>44988</v>
      </c>
      <c r="R632" s="112" t="str">
        <f>+'Categorias-9 feb-Depurado'!AB631</f>
        <v>Alimentacion</v>
      </c>
    </row>
    <row r="633" spans="2:18" s="1" customFormat="1" ht="14.5" hidden="1">
      <c r="B633" s="57" t="str">
        <f>+'Categorias-9 feb-Depurado'!B632</f>
        <v>GASEOSAS POSADA TOBON</v>
      </c>
      <c r="C633" s="30" t="s">
        <v>4900</v>
      </c>
      <c r="D633" s="31">
        <v>5</v>
      </c>
      <c r="E633" s="30" t="str">
        <f>+'Categorias-9 feb-Depurado'!E632</f>
        <v>890903939-5</v>
      </c>
      <c r="F633" s="30" t="str">
        <f>+'Categorias-9 feb-Depurado'!F632</f>
        <v>Cl. 25 #51-33</v>
      </c>
      <c r="G633" s="30" t="str">
        <f>+'Categorias-9 feb-Depurado'!G632</f>
        <v>169</v>
      </c>
      <c r="H633" s="30" t="str">
        <f>+'Categorias-9 feb-Depurado'!H632</f>
        <v>RI06181146</v>
      </c>
      <c r="I633" s="107">
        <f>+'Categorias-9 feb-Depurado'!R632</f>
        <v>1380000</v>
      </c>
      <c r="J633" s="108">
        <f t="shared" si="40"/>
        <v>0</v>
      </c>
      <c r="K633" s="107">
        <f t="shared" si="41"/>
        <v>0</v>
      </c>
      <c r="L633" s="109">
        <f t="shared" si="42"/>
        <v>1380000</v>
      </c>
      <c r="M633" s="110">
        <f t="shared" si="43"/>
        <v>1.0520486869303683E-06</v>
      </c>
      <c r="N633" s="33" t="s">
        <v>4892</v>
      </c>
      <c r="O633" s="33">
        <f>+'Categorias-9 feb-Depurado'!Y632</f>
        <v>289.31727412811722</v>
      </c>
      <c r="P633" s="111">
        <f>+'Categorias-9 feb-Depurado'!AC632</f>
        <v>44958</v>
      </c>
      <c r="Q633" s="111">
        <f>+'Categorias-9 feb-Depurado'!AE632</f>
        <v>44988</v>
      </c>
      <c r="R633" s="112" t="str">
        <f>+'Categorias-9 feb-Depurado'!AB632</f>
        <v>Alimentacion</v>
      </c>
    </row>
    <row r="634" spans="2:18" s="1" customFormat="1" ht="14.5" hidden="1">
      <c r="B634" s="57" t="str">
        <f>+'Categorias-9 feb-Depurado'!B633</f>
        <v>GASEOSAS POSADA TOBON</v>
      </c>
      <c r="C634" s="30" t="s">
        <v>4900</v>
      </c>
      <c r="D634" s="31">
        <v>5</v>
      </c>
      <c r="E634" s="30" t="str">
        <f>+'Categorias-9 feb-Depurado'!E633</f>
        <v>890903939-5</v>
      </c>
      <c r="F634" s="30" t="str">
        <f>+'Categorias-9 feb-Depurado'!F633</f>
        <v>Cl. 25 #51-33</v>
      </c>
      <c r="G634" s="30" t="str">
        <f>+'Categorias-9 feb-Depurado'!G633</f>
        <v>169</v>
      </c>
      <c r="H634" s="30" t="str">
        <f>+'Categorias-9 feb-Depurado'!H633</f>
        <v>RI06184271</v>
      </c>
      <c r="I634" s="107">
        <f>+'Categorias-9 feb-Depurado'!R633</f>
        <v>2760000</v>
      </c>
      <c r="J634" s="108">
        <f t="shared" si="40"/>
        <v>0</v>
      </c>
      <c r="K634" s="107">
        <f t="shared" si="41"/>
        <v>0</v>
      </c>
      <c r="L634" s="109">
        <f t="shared" si="42"/>
        <v>2760000</v>
      </c>
      <c r="M634" s="110">
        <f t="shared" si="43"/>
        <v>2.1040973738607367E-06</v>
      </c>
      <c r="N634" s="33" t="s">
        <v>4892</v>
      </c>
      <c r="O634" s="33">
        <f>+'Categorias-9 feb-Depurado'!Y633</f>
        <v>578.63454825623444</v>
      </c>
      <c r="P634" s="111">
        <f>+'Categorias-9 feb-Depurado'!AC633</f>
        <v>44965</v>
      </c>
      <c r="Q634" s="111">
        <f>+'Categorias-9 feb-Depurado'!AE633</f>
        <v>44995</v>
      </c>
      <c r="R634" s="112" t="str">
        <f>+'Categorias-9 feb-Depurado'!AB633</f>
        <v>Alimentacion</v>
      </c>
    </row>
    <row r="635" spans="2:18" s="1" customFormat="1" ht="14.5" hidden="1">
      <c r="B635" s="57" t="str">
        <f>+'Categorias-9 feb-Depurado'!B634</f>
        <v>GASES INDUSTRIALES DE COLOMBIA S.A.</v>
      </c>
      <c r="C635" s="30" t="s">
        <v>4900</v>
      </c>
      <c r="D635" s="31">
        <v>5</v>
      </c>
      <c r="E635" s="30" t="str">
        <f>+'Categorias-9 feb-Depurado'!E634</f>
        <v>860013704-3</v>
      </c>
      <c r="F635" s="30" t="str">
        <f>+'Categorias-9 feb-Depurado'!F634</f>
        <v>CR 43 A 3 SUR 130 TO 1 P 18</v>
      </c>
      <c r="G635" s="30" t="str">
        <f>+'Categorias-9 feb-Depurado'!G634</f>
        <v>MEDELLIN</v>
      </c>
      <c r="H635" s="30">
        <f>+'Categorias-9 feb-Depurado'!H634</f>
        <v>156845340</v>
      </c>
      <c r="I635" s="107">
        <f>+'Categorias-9 feb-Depurado'!R634</f>
        <v>540990</v>
      </c>
      <c r="J635" s="108">
        <f t="shared" si="40"/>
        <v>540990</v>
      </c>
      <c r="K635" s="107">
        <f t="shared" si="41"/>
        <v>1662.3479269651157</v>
      </c>
      <c r="L635" s="109">
        <f t="shared" si="42"/>
        <v>542652.3479269651</v>
      </c>
      <c r="M635" s="110">
        <f t="shared" si="43"/>
        <v>4.1369325369293112E-07</v>
      </c>
      <c r="N635" s="33" t="s">
        <v>4892</v>
      </c>
      <c r="O635" s="33">
        <f>+'Categorias-9 feb-Depurado'!Y634</f>
        <v>113.41866096418126</v>
      </c>
      <c r="P635" s="111">
        <f>+'Categorias-9 feb-Depurado'!AC634</f>
        <v>44927</v>
      </c>
      <c r="Q635" s="111">
        <f>+'Categorias-9 feb-Depurado'!AE634</f>
        <v>44957</v>
      </c>
      <c r="R635" s="112" t="str">
        <f>+'Categorias-9 feb-Depurado'!AB634</f>
        <v>Entrenamiento Mantto</v>
      </c>
    </row>
    <row r="636" spans="2:18" s="1" customFormat="1" ht="14.5" hidden="1">
      <c r="B636" s="57" t="str">
        <f>+'Categorias-9 feb-Depurado'!B635</f>
        <v>GASES INDUSTRIALES DE COLOMBIA S.A.</v>
      </c>
      <c r="C636" s="30" t="s">
        <v>4900</v>
      </c>
      <c r="D636" s="31">
        <v>5</v>
      </c>
      <c r="E636" s="30" t="str">
        <f>+'Categorias-9 feb-Depurado'!E635</f>
        <v>860013704-3</v>
      </c>
      <c r="F636" s="30" t="str">
        <f>+'Categorias-9 feb-Depurado'!F635</f>
        <v>CR 43 A 3 SUR 130 TO 1 P 18</v>
      </c>
      <c r="G636" s="30" t="str">
        <f>+'Categorias-9 feb-Depurado'!G635</f>
        <v>MEDELLIN</v>
      </c>
      <c r="H636" s="30">
        <f>+'Categorias-9 feb-Depurado'!H635</f>
        <v>156847102</v>
      </c>
      <c r="I636" s="107">
        <f>+'Categorias-9 feb-Depurado'!R635</f>
        <v>61237</v>
      </c>
      <c r="J636" s="108">
        <f t="shared" si="40"/>
        <v>0</v>
      </c>
      <c r="K636" s="107">
        <f t="shared" si="41"/>
        <v>0</v>
      </c>
      <c r="L636" s="109">
        <f t="shared" si="42"/>
        <v>61237</v>
      </c>
      <c r="M636" s="110">
        <f t="shared" si="43"/>
        <v>4.6684279305474607E-08</v>
      </c>
      <c r="N636" s="33" t="s">
        <v>4892</v>
      </c>
      <c r="O636" s="33">
        <f>+'Categorias-9 feb-Depurado'!Y635</f>
        <v>12.83834921433588</v>
      </c>
      <c r="P636" s="111">
        <f>+'Categorias-9 feb-Depurado'!AC635</f>
        <v>44937</v>
      </c>
      <c r="Q636" s="111">
        <f>+'Categorias-9 feb-Depurado'!AE635</f>
        <v>44967</v>
      </c>
      <c r="R636" s="112" t="str">
        <f>+'Categorias-9 feb-Depurado'!AB635</f>
        <v>Entrenamiento Mantto</v>
      </c>
    </row>
    <row r="637" spans="2:18" s="1" customFormat="1" ht="14.5" hidden="1">
      <c r="B637" s="57" t="str">
        <f>+'Categorias-9 feb-Depurado'!B636</f>
        <v>GASES INDUSTRIALES DE COLOMBIA S.A.</v>
      </c>
      <c r="C637" s="30" t="s">
        <v>4900</v>
      </c>
      <c r="D637" s="31">
        <v>5</v>
      </c>
      <c r="E637" s="30" t="str">
        <f>+'Categorias-9 feb-Depurado'!E636</f>
        <v>860013704-3</v>
      </c>
      <c r="F637" s="30" t="str">
        <f>+'Categorias-9 feb-Depurado'!F636</f>
        <v>CR 43 A 3 SUR 130 TO 1 P 18</v>
      </c>
      <c r="G637" s="30" t="str">
        <f>+'Categorias-9 feb-Depurado'!G636</f>
        <v>MEDELLIN</v>
      </c>
      <c r="H637" s="30">
        <f>+'Categorias-9 feb-Depurado'!H636</f>
        <v>156847152</v>
      </c>
      <c r="I637" s="107">
        <f>+'Categorias-9 feb-Depurado'!R636</f>
        <v>15309</v>
      </c>
      <c r="J637" s="108">
        <f t="shared" si="40"/>
        <v>0</v>
      </c>
      <c r="K637" s="107">
        <f t="shared" si="41"/>
        <v>0</v>
      </c>
      <c r="L637" s="109">
        <f t="shared" si="42"/>
        <v>15309</v>
      </c>
      <c r="M637" s="110">
        <f t="shared" si="43"/>
        <v>1.1670879237838411E-08</v>
      </c>
      <c r="N637" s="33" t="s">
        <v>4892</v>
      </c>
      <c r="O637" s="33">
        <f>+'Categorias-9 feb-Depurado'!Y636</f>
        <v>3.2095348910343091</v>
      </c>
      <c r="P637" s="111">
        <f>+'Categorias-9 feb-Depurado'!AC636</f>
        <v>44937</v>
      </c>
      <c r="Q637" s="111">
        <f>+'Categorias-9 feb-Depurado'!AE636</f>
        <v>44967</v>
      </c>
      <c r="R637" s="112" t="str">
        <f>+'Categorias-9 feb-Depurado'!AB636</f>
        <v>Entrenamiento Mantto</v>
      </c>
    </row>
    <row r="638" spans="2:18" s="1" customFormat="1" ht="14.5" hidden="1">
      <c r="B638" s="57" t="str">
        <f>+'Categorias-9 feb-Depurado'!B637</f>
        <v>GASES INDUSTRIALES DE COLOMBIA S.A.</v>
      </c>
      <c r="C638" s="30" t="s">
        <v>4900</v>
      </c>
      <c r="D638" s="31">
        <v>5</v>
      </c>
      <c r="E638" s="30" t="str">
        <f>+'Categorias-9 feb-Depurado'!E637</f>
        <v>860013704-3</v>
      </c>
      <c r="F638" s="30" t="str">
        <f>+'Categorias-9 feb-Depurado'!F637</f>
        <v>CR 43 A 3 SUR 130 TO 1 P 18</v>
      </c>
      <c r="G638" s="30" t="str">
        <f>+'Categorias-9 feb-Depurado'!G637</f>
        <v>MEDELLIN</v>
      </c>
      <c r="H638" s="30">
        <f>+'Categorias-9 feb-Depurado'!H637</f>
        <v>156847130</v>
      </c>
      <c r="I638" s="107">
        <f>+'Categorias-9 feb-Depurado'!R637</f>
        <v>153094</v>
      </c>
      <c r="J638" s="108">
        <f t="shared" si="40"/>
        <v>0</v>
      </c>
      <c r="K638" s="107">
        <f t="shared" si="41"/>
        <v>0</v>
      </c>
      <c r="L638" s="109">
        <f t="shared" si="42"/>
        <v>153094</v>
      </c>
      <c r="M638" s="110">
        <f t="shared" si="43"/>
        <v>1.1671184179486797E-07</v>
      </c>
      <c r="N638" s="33" t="s">
        <v>4892</v>
      </c>
      <c r="O638" s="33">
        <f>+'Categorias-9 feb-Depurado'!Y637</f>
        <v>32.096187511137664</v>
      </c>
      <c r="P638" s="111">
        <f>+'Categorias-9 feb-Depurado'!AC637</f>
        <v>44937</v>
      </c>
      <c r="Q638" s="111">
        <f>+'Categorias-9 feb-Depurado'!AE637</f>
        <v>44967</v>
      </c>
      <c r="R638" s="112" t="str">
        <f>+'Categorias-9 feb-Depurado'!AB637</f>
        <v>Entrenamiento Mantto</v>
      </c>
    </row>
    <row r="639" spans="2:18" s="1" customFormat="1" ht="14.5" hidden="1">
      <c r="B639" s="57" t="str">
        <f>+'Categorias-9 feb-Depurado'!B638</f>
        <v>GASES INDUSTRIALES DE COLOMBIA S.A.</v>
      </c>
      <c r="C639" s="30" t="s">
        <v>4900</v>
      </c>
      <c r="D639" s="31">
        <v>5</v>
      </c>
      <c r="E639" s="30" t="str">
        <f>+'Categorias-9 feb-Depurado'!E638</f>
        <v>860013704-3</v>
      </c>
      <c r="F639" s="30" t="str">
        <f>+'Categorias-9 feb-Depurado'!F638</f>
        <v>CR 43 A 3 SUR 130 TO 1 P 18</v>
      </c>
      <c r="G639" s="30" t="str">
        <f>+'Categorias-9 feb-Depurado'!G638</f>
        <v>MEDELLIN</v>
      </c>
      <c r="H639" s="30">
        <f>+'Categorias-9 feb-Depurado'!H638</f>
        <v>156848900</v>
      </c>
      <c r="I639" s="107">
        <f>+'Categorias-9 feb-Depurado'!R638</f>
        <v>540990</v>
      </c>
      <c r="J639" s="108">
        <f t="shared" si="40"/>
        <v>0</v>
      </c>
      <c r="K639" s="107">
        <f t="shared" si="41"/>
        <v>0</v>
      </c>
      <c r="L639" s="109">
        <f t="shared" si="42"/>
        <v>540990</v>
      </c>
      <c r="M639" s="110">
        <f t="shared" si="43"/>
        <v>4.1242595590033328E-07</v>
      </c>
      <c r="N639" s="33" t="s">
        <v>4892</v>
      </c>
      <c r="O639" s="33">
        <f>+'Categorias-9 feb-Depurado'!Y638</f>
        <v>113.41866096418126</v>
      </c>
      <c r="P639" s="111">
        <f>+'Categorias-9 feb-Depurado'!AC638</f>
        <v>44944</v>
      </c>
      <c r="Q639" s="111">
        <f>+'Categorias-9 feb-Depurado'!AE638</f>
        <v>44974</v>
      </c>
      <c r="R639" s="112" t="str">
        <f>+'Categorias-9 feb-Depurado'!AB638</f>
        <v>Entrenamiento Mantto</v>
      </c>
    </row>
    <row r="640" spans="2:18" s="1" customFormat="1" ht="14.5" hidden="1">
      <c r="B640" s="57" t="str">
        <f>+'Categorias-9 feb-Depurado'!B639</f>
        <v>GASES INDUSTRIALES DE COLOMBIA S.A.</v>
      </c>
      <c r="C640" s="30" t="s">
        <v>4900</v>
      </c>
      <c r="D640" s="31">
        <v>5</v>
      </c>
      <c r="E640" s="30" t="str">
        <f>+'Categorias-9 feb-Depurado'!E639</f>
        <v>860013704-3</v>
      </c>
      <c r="F640" s="30" t="str">
        <f>+'Categorias-9 feb-Depurado'!F639</f>
        <v>CR 43 A 3 SUR 130 TO 1 P 18</v>
      </c>
      <c r="G640" s="30" t="str">
        <f>+'Categorias-9 feb-Depurado'!G639</f>
        <v>MEDELLIN</v>
      </c>
      <c r="H640" s="30">
        <f>+'Categorias-9 feb-Depurado'!H639</f>
        <v>156852267</v>
      </c>
      <c r="I640" s="107">
        <f>+'Categorias-9 feb-Depurado'!R639</f>
        <v>721320</v>
      </c>
      <c r="J640" s="108">
        <f t="shared" si="40"/>
        <v>0</v>
      </c>
      <c r="K640" s="107">
        <f t="shared" si="41"/>
        <v>0</v>
      </c>
      <c r="L640" s="109">
        <f t="shared" si="42"/>
        <v>721320</v>
      </c>
      <c r="M640" s="110">
        <f t="shared" si="43"/>
        <v>5.499012745337777E-07</v>
      </c>
      <c r="N640" s="33" t="s">
        <v>4892</v>
      </c>
      <c r="O640" s="33">
        <f>+'Categorias-9 feb-Depurado'!Y639</f>
        <v>151.22488128557501</v>
      </c>
      <c r="P640" s="111">
        <f>+'Categorias-9 feb-Depurado'!AC639</f>
        <v>44965</v>
      </c>
      <c r="Q640" s="111">
        <f>+'Categorias-9 feb-Depurado'!AE639</f>
        <v>44995</v>
      </c>
      <c r="R640" s="112" t="str">
        <f>+'Categorias-9 feb-Depurado'!AB639</f>
        <v>Entrenamiento Mantto</v>
      </c>
    </row>
    <row r="641" spans="2:18" s="1" customFormat="1" ht="14.5" hidden="1">
      <c r="B641" s="57" t="str">
        <f>+'Categorias-9 feb-Depurado'!B640</f>
        <v>GASES INDUSTRIALES DE COLOMBIA S.A.</v>
      </c>
      <c r="C641" s="30" t="s">
        <v>4900</v>
      </c>
      <c r="D641" s="31">
        <v>5</v>
      </c>
      <c r="E641" s="30" t="str">
        <f>+'Categorias-9 feb-Depurado'!E640</f>
        <v>860013704-3</v>
      </c>
      <c r="F641" s="30" t="str">
        <f>+'Categorias-9 feb-Depurado'!F640</f>
        <v>CR 43 A 3 SUR 130 TO 1 P 18</v>
      </c>
      <c r="G641" s="30" t="str">
        <f>+'Categorias-9 feb-Depurado'!G640</f>
        <v>MEDELLIN</v>
      </c>
      <c r="H641" s="30">
        <f>+'Categorias-9 feb-Depurado'!H640</f>
        <v>156852875</v>
      </c>
      <c r="I641" s="107">
        <f>+'Categorias-9 feb-Depurado'!R640</f>
        <v>61237</v>
      </c>
      <c r="J641" s="108">
        <f t="shared" si="40"/>
        <v>0</v>
      </c>
      <c r="K641" s="107">
        <f t="shared" si="41"/>
        <v>0</v>
      </c>
      <c r="L641" s="109">
        <f t="shared" si="42"/>
        <v>61237</v>
      </c>
      <c r="M641" s="110">
        <f t="shared" si="43"/>
        <v>4.6684279305474607E-08</v>
      </c>
      <c r="N641" s="33" t="s">
        <v>4892</v>
      </c>
      <c r="O641" s="33">
        <f>+'Categorias-9 feb-Depurado'!Y640</f>
        <v>12.83834921433588</v>
      </c>
      <c r="P641" s="111">
        <f>+'Categorias-9 feb-Depurado'!AC640</f>
        <v>44966</v>
      </c>
      <c r="Q641" s="111">
        <f>+'Categorias-9 feb-Depurado'!AE640</f>
        <v>44996</v>
      </c>
      <c r="R641" s="112" t="str">
        <f>+'Categorias-9 feb-Depurado'!AB640</f>
        <v>Entrenamiento Mantto</v>
      </c>
    </row>
    <row r="642" spans="2:18" s="1" customFormat="1" ht="14.5" hidden="1">
      <c r="B642" s="57" t="str">
        <f>+'Categorias-9 feb-Depurado'!B641</f>
        <v>GASES INDUSTRIALES DE COLOMBIA S.A.</v>
      </c>
      <c r="C642" s="30" t="s">
        <v>4900</v>
      </c>
      <c r="D642" s="31">
        <v>5</v>
      </c>
      <c r="E642" s="30" t="str">
        <f>+'Categorias-9 feb-Depurado'!E641</f>
        <v>860013704-3</v>
      </c>
      <c r="F642" s="30" t="str">
        <f>+'Categorias-9 feb-Depurado'!F641</f>
        <v>CR 43 A 3 SUR 130 TO 1 P 18</v>
      </c>
      <c r="G642" s="30" t="str">
        <f>+'Categorias-9 feb-Depurado'!G641</f>
        <v>MEDELLIN</v>
      </c>
      <c r="H642" s="30">
        <f>+'Categorias-9 feb-Depurado'!H641</f>
        <v>156852851</v>
      </c>
      <c r="I642" s="107">
        <f>+'Categorias-9 feb-Depurado'!R641</f>
        <v>153094</v>
      </c>
      <c r="J642" s="108">
        <f t="shared" si="40"/>
        <v>0</v>
      </c>
      <c r="K642" s="107">
        <f t="shared" si="41"/>
        <v>0</v>
      </c>
      <c r="L642" s="109">
        <f t="shared" si="42"/>
        <v>153094</v>
      </c>
      <c r="M642" s="110">
        <f t="shared" si="43"/>
        <v>1.1671184179486797E-07</v>
      </c>
      <c r="N642" s="33" t="s">
        <v>4892</v>
      </c>
      <c r="O642" s="33">
        <f>+'Categorias-9 feb-Depurado'!Y641</f>
        <v>32.096187511137664</v>
      </c>
      <c r="P642" s="111">
        <f>+'Categorias-9 feb-Depurado'!AC641</f>
        <v>44966</v>
      </c>
      <c r="Q642" s="111">
        <f>+'Categorias-9 feb-Depurado'!AE641</f>
        <v>44996</v>
      </c>
      <c r="R642" s="112" t="str">
        <f>+'Categorias-9 feb-Depurado'!AB641</f>
        <v>Entrenamiento Mantto</v>
      </c>
    </row>
    <row r="643" spans="2:18" s="1" customFormat="1" ht="14.5" hidden="1">
      <c r="B643" s="57" t="str">
        <f>+'Categorias-9 feb-Depurado'!B642</f>
        <v>GASES INDUSTRIALES DE COLOMBIA S.A.</v>
      </c>
      <c r="C643" s="30" t="s">
        <v>4900</v>
      </c>
      <c r="D643" s="31">
        <v>5</v>
      </c>
      <c r="E643" s="30" t="str">
        <f>+'Categorias-9 feb-Depurado'!E642</f>
        <v>860013704-3</v>
      </c>
      <c r="F643" s="30" t="str">
        <f>+'Categorias-9 feb-Depurado'!F642</f>
        <v>CR 43 A 3 SUR 130 TO 1 P 18</v>
      </c>
      <c r="G643" s="30" t="str">
        <f>+'Categorias-9 feb-Depurado'!G642</f>
        <v>MEDELLIN</v>
      </c>
      <c r="H643" s="30">
        <f>+'Categorias-9 feb-Depurado'!H642</f>
        <v>156852867</v>
      </c>
      <c r="I643" s="107">
        <f>+'Categorias-9 feb-Depurado'!R642</f>
        <v>8889</v>
      </c>
      <c r="J643" s="108">
        <f t="shared" si="40"/>
        <v>0</v>
      </c>
      <c r="K643" s="107">
        <f t="shared" si="41"/>
        <v>0</v>
      </c>
      <c r="L643" s="109">
        <f t="shared" si="42"/>
        <v>8889</v>
      </c>
      <c r="M643" s="110">
        <f t="shared" si="43"/>
        <v>6.7765657812493067E-09</v>
      </c>
      <c r="N643" s="33" t="s">
        <v>4892</v>
      </c>
      <c r="O643" s="33">
        <f>+'Categorias-9 feb-Depurado'!Y642</f>
        <v>1.8635806157426333</v>
      </c>
      <c r="P643" s="111">
        <f>+'Categorias-9 feb-Depurado'!AC642</f>
        <v>44966</v>
      </c>
      <c r="Q643" s="111">
        <f>+'Categorias-9 feb-Depurado'!AE642</f>
        <v>44996</v>
      </c>
      <c r="R643" s="112" t="str">
        <f>+'Categorias-9 feb-Depurado'!AB642</f>
        <v>Entrenamiento Mantto</v>
      </c>
    </row>
    <row r="644" spans="2:18" s="1" customFormat="1" ht="14.5" hidden="1">
      <c r="B644" s="57" t="str">
        <f>+'Categorias-9 feb-Depurado'!B643</f>
        <v>GE DIGITAL INTERNATIONAL LLC</v>
      </c>
      <c r="C644" s="30" t="s">
        <v>4900</v>
      </c>
      <c r="D644" s="31">
        <v>5</v>
      </c>
      <c r="E644" s="30" t="str">
        <f>+'Categorias-9 feb-Depurado'!E643</f>
        <v>454843078</v>
      </c>
      <c r="F644" s="30" t="str">
        <f>+'Categorias-9 feb-Depurado'!F643</f>
        <v>2700 Camino Ramon SAN RAMON CALIFORNIA</v>
      </c>
      <c r="G644" s="30" t="str">
        <f>+'Categorias-9 feb-Depurado'!G643</f>
        <v>Estados Unidos</v>
      </c>
      <c r="H644" s="30">
        <f>+'Categorias-9 feb-Depurado'!H643</f>
        <v>16001100020653</v>
      </c>
      <c r="I644" s="107">
        <f>+'Categorias-9 feb-Depurado'!R643</f>
        <v>500121034</v>
      </c>
      <c r="J644" s="108">
        <f t="shared" si="40"/>
        <v>500121034</v>
      </c>
      <c r="K644" s="107">
        <f t="shared" si="41"/>
        <v>2050070.2960557539</v>
      </c>
      <c r="L644" s="109">
        <f t="shared" si="42"/>
        <v>502171104.29605573</v>
      </c>
      <c r="M644" s="110">
        <f t="shared" si="43"/>
        <v>0.00038283221078915831</v>
      </c>
      <c r="N644" s="33" t="s">
        <v>4892</v>
      </c>
      <c r="O644" s="33">
        <f>+'Categorias-9 feb-Depurado'!Y643</f>
        <v>129147.48</v>
      </c>
      <c r="P644" s="111">
        <f>+'Categorias-9 feb-Depurado'!AC643</f>
        <v>44894</v>
      </c>
      <c r="Q644" s="111">
        <f>+'Categorias-9 feb-Depurado'!AE643</f>
        <v>44954</v>
      </c>
      <c r="R644" s="112" t="str">
        <f>+'Categorias-9 feb-Depurado'!AB643</f>
        <v>IT</v>
      </c>
    </row>
    <row r="645" spans="2:18" s="1" customFormat="1" ht="14.5" hidden="1">
      <c r="B645" s="57" t="str">
        <f>+'Categorias-9 feb-Depurado'!B644</f>
        <v>GE DIGITAL INTERNATIONAL LLC</v>
      </c>
      <c r="C645" s="30" t="s">
        <v>4900</v>
      </c>
      <c r="D645" s="31">
        <v>5</v>
      </c>
      <c r="E645" s="30" t="str">
        <f>+'Categorias-9 feb-Depurado'!E644</f>
        <v>454843078</v>
      </c>
      <c r="F645" s="30" t="str">
        <f>+'Categorias-9 feb-Depurado'!F644</f>
        <v>2700 Camino Ramon SAN RAMON CALIFORNIA</v>
      </c>
      <c r="G645" s="30" t="str">
        <f>+'Categorias-9 feb-Depurado'!G644</f>
        <v>Estados Unidos</v>
      </c>
      <c r="H645" s="30">
        <f>+'Categorias-9 feb-Depurado'!H644</f>
        <v>16001100020652</v>
      </c>
      <c r="I645" s="107">
        <f>+'Categorias-9 feb-Depurado'!R644</f>
        <v>76239450</v>
      </c>
      <c r="J645" s="108">
        <f t="shared" si="40"/>
        <v>76239450</v>
      </c>
      <c r="K645" s="107">
        <f t="shared" si="41"/>
        <v>312516.81334528286</v>
      </c>
      <c r="L645" s="109">
        <f t="shared" si="42"/>
        <v>76551966.813345283</v>
      </c>
      <c r="M645" s="110">
        <f t="shared" si="43"/>
        <v>5.8359707368055821E-05</v>
      </c>
      <c r="N645" s="33" t="s">
        <v>4892</v>
      </c>
      <c r="O645" s="33">
        <f>+'Categorias-9 feb-Depurado'!Y644</f>
        <v>19687.5</v>
      </c>
      <c r="P645" s="111">
        <f>+'Categorias-9 feb-Depurado'!AC644</f>
        <v>44894</v>
      </c>
      <c r="Q645" s="111">
        <f>+'Categorias-9 feb-Depurado'!AE644</f>
        <v>44954</v>
      </c>
      <c r="R645" s="112" t="str">
        <f>+'Categorias-9 feb-Depurado'!AB644</f>
        <v>IT</v>
      </c>
    </row>
    <row r="646" spans="2:18" s="1" customFormat="1" ht="14.5" hidden="1">
      <c r="B646" s="57" t="str">
        <f>+'Categorias-9 feb-Depurado'!B645</f>
        <v>GECOFIIN S.A.S</v>
      </c>
      <c r="C646" s="30" t="s">
        <v>4900</v>
      </c>
      <c r="D646" s="31">
        <v>5</v>
      </c>
      <c r="E646" s="30" t="str">
        <f>+'Categorias-9 feb-Depurado'!E645</f>
        <v>900725761-3</v>
      </c>
      <c r="F646" s="30" t="str">
        <f>+'Categorias-9 feb-Depurado'!F645</f>
        <v>CIR 75 39 52 IN 501 ED EL PORTILLO</v>
      </c>
      <c r="G646" s="30" t="str">
        <f>+'Categorias-9 feb-Depurado'!G645</f>
        <v>MEDELLIN</v>
      </c>
      <c r="H646" s="30" t="str">
        <f>+'Categorias-9 feb-Depurado'!H645</f>
        <v>E807</v>
      </c>
      <c r="I646" s="107">
        <f>+'Categorias-9 feb-Depurado'!R645</f>
        <v>3610325</v>
      </c>
      <c r="J646" s="108">
        <f t="shared" si="40"/>
        <v>0</v>
      </c>
      <c r="K646" s="107">
        <f t="shared" si="41"/>
        <v>0</v>
      </c>
      <c r="L646" s="109">
        <f t="shared" si="42"/>
        <v>3610325</v>
      </c>
      <c r="M646" s="110">
        <f t="shared" si="43"/>
        <v>2.7523461417694793E-06</v>
      </c>
      <c r="N646" s="33" t="s">
        <v>4892</v>
      </c>
      <c r="O646" s="33">
        <f>+'Categorias-9 feb-Depurado'!Y645</f>
        <v>756.90535341782231</v>
      </c>
      <c r="P646" s="111">
        <f>+'Categorias-9 feb-Depurado'!AC645</f>
        <v>44963</v>
      </c>
      <c r="Q646" s="111">
        <f>+'Categorias-9 feb-Depurado'!AE645</f>
        <v>45023</v>
      </c>
      <c r="R646" s="112" t="str">
        <f>+'Categorias-9 feb-Depurado'!AB645</f>
        <v>Asesoria</v>
      </c>
    </row>
    <row r="647" spans="2:18" s="1" customFormat="1" ht="14.5" hidden="1">
      <c r="B647" s="57" t="str">
        <f>+'Categorias-9 feb-Depurado'!B646</f>
        <v>GIRAG S.A.</v>
      </c>
      <c r="C647" s="30" t="s">
        <v>4900</v>
      </c>
      <c r="D647" s="31">
        <v>5</v>
      </c>
      <c r="E647" s="30" t="str">
        <f>+'Categorias-9 feb-Depurado'!E646</f>
        <v>890308447-1</v>
      </c>
      <c r="F647" s="30" t="str">
        <f>+'Categorias-9 feb-Depurado'!F646</f>
        <v>Av. El Dorado #116-87</v>
      </c>
      <c r="G647" s="30" t="str">
        <f>+'Categorias-9 feb-Depurado'!G646</f>
        <v>BOGOTA</v>
      </c>
      <c r="H647" s="30" t="str">
        <f>+'Categorias-9 feb-Depurado'!H646</f>
        <v>FE2-2163</v>
      </c>
      <c r="I647" s="107">
        <f>+'Categorias-9 feb-Depurado'!R646</f>
        <v>584697</v>
      </c>
      <c r="J647" s="108">
        <f t="shared" si="40"/>
        <v>584697</v>
      </c>
      <c r="K647" s="107">
        <f t="shared" si="41"/>
        <v>997.45849091209061</v>
      </c>
      <c r="L647" s="109">
        <f t="shared" si="42"/>
        <v>585694.4584909121</v>
      </c>
      <c r="M647" s="110">
        <f t="shared" si="43"/>
        <v>4.4650658405634579E-07</v>
      </c>
      <c r="N647" s="33" t="s">
        <v>4892</v>
      </c>
      <c r="O647" s="33">
        <f>+'Categorias-9 feb-Depurado'!Y646</f>
        <v>122.58184219629547</v>
      </c>
      <c r="P647" s="111">
        <f>+'Categorias-9 feb-Depurado'!AC646</f>
        <v>44901</v>
      </c>
      <c r="Q647" s="111">
        <f>+'Categorias-9 feb-Depurado'!AE646</f>
        <v>44961</v>
      </c>
      <c r="R647" s="112" t="str">
        <f>+'Categorias-9 feb-Depurado'!AB646</f>
        <v>Carga</v>
      </c>
    </row>
    <row r="648" spans="2:18" s="1" customFormat="1" ht="14.5" hidden="1">
      <c r="B648" s="57" t="str">
        <f>+'Categorias-9 feb-Depurado'!B647</f>
        <v>GIRAG S.A.</v>
      </c>
      <c r="C648" s="30" t="s">
        <v>4900</v>
      </c>
      <c r="D648" s="31">
        <v>5</v>
      </c>
      <c r="E648" s="30" t="str">
        <f>+'Categorias-9 feb-Depurado'!E647</f>
        <v>890308447-1</v>
      </c>
      <c r="F648" s="30" t="str">
        <f>+'Categorias-9 feb-Depurado'!F647</f>
        <v>Av. El Dorado #116-87</v>
      </c>
      <c r="G648" s="30" t="str">
        <f>+'Categorias-9 feb-Depurado'!G647</f>
        <v>BOGOTA</v>
      </c>
      <c r="H648" s="30" t="str">
        <f>+'Categorias-9 feb-Depurado'!H647</f>
        <v>FE1-790</v>
      </c>
      <c r="I648" s="107">
        <f>+'Categorias-9 feb-Depurado'!R647</f>
        <v>7475410</v>
      </c>
      <c r="J648" s="108">
        <f t="shared" si="40"/>
        <v>7475410</v>
      </c>
      <c r="K648" s="107">
        <f t="shared" si="41"/>
        <v>10200.346538597903</v>
      </c>
      <c r="L648" s="109">
        <f t="shared" si="42"/>
        <v>7485610.3465385977</v>
      </c>
      <c r="M648" s="110">
        <f t="shared" si="43"/>
        <v>5.7066858956147182E-06</v>
      </c>
      <c r="N648" s="33" t="s">
        <v>4892</v>
      </c>
      <c r="O648" s="33">
        <f>+'Categorias-9 feb-Depurado'!Y647</f>
        <v>1567.2211914420789</v>
      </c>
      <c r="P648" s="111">
        <f>+'Categorias-9 feb-Depurado'!AC647</f>
        <v>44902</v>
      </c>
      <c r="Q648" s="111">
        <f>+'Categorias-9 feb-Depurado'!AE647</f>
        <v>44962</v>
      </c>
      <c r="R648" s="112" t="str">
        <f>+'Categorias-9 feb-Depurado'!AB647</f>
        <v>Carga</v>
      </c>
    </row>
    <row r="649" spans="2:18" s="1" customFormat="1" ht="14.5" hidden="1">
      <c r="B649" s="57" t="str">
        <f>+'Categorias-9 feb-Depurado'!B648</f>
        <v>GIRAG S.A.</v>
      </c>
      <c r="C649" s="30" t="s">
        <v>4900</v>
      </c>
      <c r="D649" s="31">
        <v>5</v>
      </c>
      <c r="E649" s="30" t="str">
        <f>+'Categorias-9 feb-Depurado'!E648</f>
        <v>890308447-1</v>
      </c>
      <c r="F649" s="30" t="str">
        <f>+'Categorias-9 feb-Depurado'!F648</f>
        <v>Av. El Dorado #116-87</v>
      </c>
      <c r="G649" s="30" t="str">
        <f>+'Categorias-9 feb-Depurado'!G648</f>
        <v>BOGOTA</v>
      </c>
      <c r="H649" s="30" t="str">
        <f>+'Categorias-9 feb-Depurado'!H648</f>
        <v>FE2-2164</v>
      </c>
      <c r="I649" s="107">
        <f>+'Categorias-9 feb-Depurado'!R648</f>
        <v>26031523</v>
      </c>
      <c r="J649" s="108">
        <f t="shared" si="40"/>
        <v>26031523</v>
      </c>
      <c r="K649" s="107">
        <f t="shared" si="41"/>
        <v>35520.534061340004</v>
      </c>
      <c r="L649" s="109">
        <f t="shared" si="42"/>
        <v>26067043.534061339</v>
      </c>
      <c r="M649" s="110">
        <f t="shared" si="43"/>
        <v>1.9872318059540564E-05</v>
      </c>
      <c r="N649" s="33" t="s">
        <v>4892</v>
      </c>
      <c r="O649" s="33">
        <f>+'Categorias-9 feb-Depurado'!Y648</f>
        <v>5457.5139679444846</v>
      </c>
      <c r="P649" s="111">
        <f>+'Categorias-9 feb-Depurado'!AC648</f>
        <v>44902</v>
      </c>
      <c r="Q649" s="111">
        <f>+'Categorias-9 feb-Depurado'!AE648</f>
        <v>44962</v>
      </c>
      <c r="R649" s="112" t="str">
        <f>+'Categorias-9 feb-Depurado'!AB648</f>
        <v>Carga</v>
      </c>
    </row>
    <row r="650" spans="2:18" s="1" customFormat="1" ht="14.5" hidden="1">
      <c r="B650" s="57" t="str">
        <f>+'Categorias-9 feb-Depurado'!B649</f>
        <v>GIRAG S.A.</v>
      </c>
      <c r="C650" s="30" t="s">
        <v>4900</v>
      </c>
      <c r="D650" s="31">
        <v>5</v>
      </c>
      <c r="E650" s="30" t="str">
        <f>+'Categorias-9 feb-Depurado'!E649</f>
        <v>890308447-1</v>
      </c>
      <c r="F650" s="30" t="str">
        <f>+'Categorias-9 feb-Depurado'!F649</f>
        <v>Av. El Dorado #116-87</v>
      </c>
      <c r="G650" s="30" t="str">
        <f>+'Categorias-9 feb-Depurado'!G649</f>
        <v>BOGOTA</v>
      </c>
      <c r="H650" s="30" t="str">
        <f>+'Categorias-9 feb-Depurado'!H649</f>
        <v>FE2-2190</v>
      </c>
      <c r="I650" s="107">
        <f>+'Categorias-9 feb-Depurado'!R649</f>
        <v>2034048</v>
      </c>
      <c r="J650" s="108">
        <f t="shared" si="40"/>
        <v>0</v>
      </c>
      <c r="K650" s="107">
        <f t="shared" si="41"/>
        <v>0</v>
      </c>
      <c r="L650" s="109">
        <f t="shared" si="42"/>
        <v>2034048</v>
      </c>
      <c r="M650" s="110">
        <f t="shared" si="43"/>
        <v>1.5506648750386535E-06</v>
      </c>
      <c r="N650" s="33" t="s">
        <v>4892</v>
      </c>
      <c r="O650" s="33">
        <f>+'Categorias-9 feb-Depurado'!Y649</f>
        <v>426.43856725054246</v>
      </c>
      <c r="P650" s="111">
        <f>+'Categorias-9 feb-Depurado'!AC649</f>
        <v>44911</v>
      </c>
      <c r="Q650" s="111">
        <f>+'Categorias-9 feb-Depurado'!AE649</f>
        <v>44971</v>
      </c>
      <c r="R650" s="112" t="str">
        <f>+'Categorias-9 feb-Depurado'!AB649</f>
        <v>Carga</v>
      </c>
    </row>
    <row r="651" spans="2:18" s="1" customFormat="1" ht="14.5" hidden="1">
      <c r="B651" s="57" t="str">
        <f>+'Categorias-9 feb-Depurado'!B650</f>
        <v>GIRAG S.A.</v>
      </c>
      <c r="C651" s="30" t="s">
        <v>4900</v>
      </c>
      <c r="D651" s="31">
        <v>5</v>
      </c>
      <c r="E651" s="30" t="str">
        <f>+'Categorias-9 feb-Depurado'!E650</f>
        <v>890308447-1</v>
      </c>
      <c r="F651" s="30" t="str">
        <f>+'Categorias-9 feb-Depurado'!F650</f>
        <v>Av. El Dorado #116-87</v>
      </c>
      <c r="G651" s="30" t="str">
        <f>+'Categorias-9 feb-Depurado'!G650</f>
        <v>BOGOTA</v>
      </c>
      <c r="H651" s="30" t="str">
        <f>+'Categorias-9 feb-Depurado'!H650</f>
        <v>FE3-1131</v>
      </c>
      <c r="I651" s="107">
        <f>+'Categorias-9 feb-Depurado'!R650</f>
        <v>11497965</v>
      </c>
      <c r="J651" s="108">
        <f t="shared" si="40"/>
        <v>0</v>
      </c>
      <c r="K651" s="107">
        <f t="shared" si="41"/>
        <v>0</v>
      </c>
      <c r="L651" s="109">
        <f t="shared" si="42"/>
        <v>11497965</v>
      </c>
      <c r="M651" s="110">
        <f t="shared" si="43"/>
        <v>8.7655210004502405E-06</v>
      </c>
      <c r="N651" s="33" t="s">
        <v>4892</v>
      </c>
      <c r="O651" s="33">
        <f>+'Categorias-9 feb-Depurado'!Y650</f>
        <v>2410.550646246737</v>
      </c>
      <c r="P651" s="111">
        <f>+'Categorias-9 feb-Depurado'!AC650</f>
        <v>44911</v>
      </c>
      <c r="Q651" s="111">
        <f>+'Categorias-9 feb-Depurado'!AE650</f>
        <v>44971</v>
      </c>
      <c r="R651" s="112" t="str">
        <f>+'Categorias-9 feb-Depurado'!AB650</f>
        <v>Carga</v>
      </c>
    </row>
    <row r="652" spans="2:18" s="1" customFormat="1" ht="14.5" hidden="1">
      <c r="B652" s="57" t="str">
        <f>+'Categorias-9 feb-Depurado'!B651</f>
        <v>GIRAG S.A.</v>
      </c>
      <c r="C652" s="30" t="s">
        <v>4900</v>
      </c>
      <c r="D652" s="31">
        <v>5</v>
      </c>
      <c r="E652" s="30" t="str">
        <f>+'Categorias-9 feb-Depurado'!E651</f>
        <v>890308447-1</v>
      </c>
      <c r="F652" s="30" t="str">
        <f>+'Categorias-9 feb-Depurado'!F651</f>
        <v>Av. El Dorado #116-87</v>
      </c>
      <c r="G652" s="30" t="str">
        <f>+'Categorias-9 feb-Depurado'!G651</f>
        <v>BOGOTA</v>
      </c>
      <c r="H652" s="30" t="str">
        <f>+'Categorias-9 feb-Depurado'!H651</f>
        <v>FE2-2192</v>
      </c>
      <c r="I652" s="107">
        <f>+'Categorias-9 feb-Depurado'!R651</f>
        <v>493987</v>
      </c>
      <c r="J652" s="108">
        <f t="shared" si="40"/>
        <v>0</v>
      </c>
      <c r="K652" s="107">
        <f t="shared" si="41"/>
        <v>0</v>
      </c>
      <c r="L652" s="109">
        <f t="shared" si="42"/>
        <v>493987</v>
      </c>
      <c r="M652" s="110">
        <f t="shared" si="43"/>
        <v>3.7659302515266072E-07</v>
      </c>
      <c r="N652" s="33" t="s">
        <v>4892</v>
      </c>
      <c r="O652" s="33">
        <f>+'Categorias-9 feb-Depurado'!Y651</f>
        <v>103.56447267733786</v>
      </c>
      <c r="P652" s="111">
        <f>+'Categorias-9 feb-Depurado'!AC651</f>
        <v>44912</v>
      </c>
      <c r="Q652" s="111">
        <f>+'Categorias-9 feb-Depurado'!AE651</f>
        <v>44972</v>
      </c>
      <c r="R652" s="112" t="str">
        <f>+'Categorias-9 feb-Depurado'!AB651</f>
        <v>Carga</v>
      </c>
    </row>
    <row r="653" spans="2:18" s="1" customFormat="1" ht="14.5" hidden="1">
      <c r="B653" s="57" t="str">
        <f>+'Categorias-9 feb-Depurado'!B652</f>
        <v>GIRAG S.A.</v>
      </c>
      <c r="C653" s="30" t="s">
        <v>4900</v>
      </c>
      <c r="D653" s="31">
        <v>5</v>
      </c>
      <c r="E653" s="30" t="str">
        <f>+'Categorias-9 feb-Depurado'!E652</f>
        <v>890308447-1</v>
      </c>
      <c r="F653" s="30" t="str">
        <f>+'Categorias-9 feb-Depurado'!F652</f>
        <v>Av. El Dorado #116-87</v>
      </c>
      <c r="G653" s="30" t="str">
        <f>+'Categorias-9 feb-Depurado'!G652</f>
        <v>BOGOTA</v>
      </c>
      <c r="H653" s="30" t="str">
        <f>+'Categorias-9 feb-Depurado'!H652</f>
        <v>FE2-2300</v>
      </c>
      <c r="I653" s="107">
        <f>+'Categorias-9 feb-Depurado'!R652</f>
        <v>24933310</v>
      </c>
      <c r="J653" s="108">
        <f t="shared" si="40"/>
        <v>0</v>
      </c>
      <c r="K653" s="107">
        <f t="shared" si="41"/>
        <v>0</v>
      </c>
      <c r="L653" s="109">
        <f t="shared" si="42"/>
        <v>24933310</v>
      </c>
      <c r="M653" s="110">
        <f t="shared" si="43"/>
        <v>1.9008011627773781E-05</v>
      </c>
      <c r="N653" s="33" t="s">
        <v>4892</v>
      </c>
      <c r="O653" s="33">
        <f>+'Categorias-9 feb-Depurado'!Y652</f>
        <v>5227.2733943415406</v>
      </c>
      <c r="P653" s="111">
        <f>+'Categorias-9 feb-Depurado'!AC652</f>
        <v>44918</v>
      </c>
      <c r="Q653" s="111">
        <f>+'Categorias-9 feb-Depurado'!AE652</f>
        <v>44978</v>
      </c>
      <c r="R653" s="112" t="str">
        <f>+'Categorias-9 feb-Depurado'!AB652</f>
        <v>Carga</v>
      </c>
    </row>
    <row r="654" spans="2:18" s="1" customFormat="1" ht="14.5" hidden="1">
      <c r="B654" s="57" t="str">
        <f>+'Categorias-9 feb-Depurado'!B653</f>
        <v>GIRAG S.A.</v>
      </c>
      <c r="C654" s="30" t="s">
        <v>4900</v>
      </c>
      <c r="D654" s="31">
        <v>5</v>
      </c>
      <c r="E654" s="30" t="str">
        <f>+'Categorias-9 feb-Depurado'!E653</f>
        <v>890308447-1</v>
      </c>
      <c r="F654" s="30" t="str">
        <f>+'Categorias-9 feb-Depurado'!F653</f>
        <v>Av. El Dorado #116-87</v>
      </c>
      <c r="G654" s="30" t="str">
        <f>+'Categorias-9 feb-Depurado'!G653</f>
        <v>BOGOTA</v>
      </c>
      <c r="H654" s="30" t="str">
        <f>+'Categorias-9 feb-Depurado'!H653</f>
        <v>FE3-1144</v>
      </c>
      <c r="I654" s="107">
        <f>+'Categorias-9 feb-Depurado'!R653</f>
        <v>9280477</v>
      </c>
      <c r="J654" s="108">
        <f t="shared" si="40"/>
        <v>0</v>
      </c>
      <c r="K654" s="107">
        <f t="shared" si="41"/>
        <v>0</v>
      </c>
      <c r="L654" s="109">
        <f t="shared" si="42"/>
        <v>9280477</v>
      </c>
      <c r="M654" s="110">
        <f t="shared" si="43"/>
        <v>7.075009885461944E-06</v>
      </c>
      <c r="N654" s="33" t="s">
        <v>4892</v>
      </c>
      <c r="O654" s="33">
        <f>+'Categorias-9 feb-Depurado'!Y653</f>
        <v>1945.6538465570195</v>
      </c>
      <c r="P654" s="111">
        <f>+'Categorias-9 feb-Depurado'!AC653</f>
        <v>44918</v>
      </c>
      <c r="Q654" s="111">
        <f>+'Categorias-9 feb-Depurado'!AE653</f>
        <v>44978</v>
      </c>
      <c r="R654" s="112" t="str">
        <f>+'Categorias-9 feb-Depurado'!AB653</f>
        <v>Carga</v>
      </c>
    </row>
    <row r="655" spans="2:18" s="1" customFormat="1" ht="14.5" hidden="1">
      <c r="B655" s="57" t="str">
        <f>+'Categorias-9 feb-Depurado'!B654</f>
        <v>GIRAG S.A.</v>
      </c>
      <c r="C655" s="30" t="s">
        <v>4900</v>
      </c>
      <c r="D655" s="31">
        <v>5</v>
      </c>
      <c r="E655" s="30" t="str">
        <f>+'Categorias-9 feb-Depurado'!E654</f>
        <v>890308447-1</v>
      </c>
      <c r="F655" s="30" t="str">
        <f>+'Categorias-9 feb-Depurado'!F654</f>
        <v>Av. El Dorado #116-87</v>
      </c>
      <c r="G655" s="30" t="str">
        <f>+'Categorias-9 feb-Depurado'!G654</f>
        <v>BOGOTA</v>
      </c>
      <c r="H655" s="30" t="str">
        <f>+'Categorias-9 feb-Depurado'!H654</f>
        <v>FE1-801</v>
      </c>
      <c r="I655" s="107">
        <f>+'Categorias-9 feb-Depurado'!R654</f>
        <v>5128450</v>
      </c>
      <c r="J655" s="108">
        <f t="shared" si="40"/>
        <v>0</v>
      </c>
      <c r="K655" s="107">
        <f t="shared" si="41"/>
        <v>0</v>
      </c>
      <c r="L655" s="109">
        <f t="shared" si="42"/>
        <v>5128450</v>
      </c>
      <c r="M655" s="110">
        <f t="shared" si="43"/>
        <v>3.909694991658005E-06</v>
      </c>
      <c r="N655" s="33" t="s">
        <v>4892</v>
      </c>
      <c r="O655" s="33">
        <f>+'Categorias-9 feb-Depurado'!Y654</f>
        <v>1075.1805612335818</v>
      </c>
      <c r="P655" s="111">
        <f>+'Categorias-9 feb-Depurado'!AC654</f>
        <v>44918</v>
      </c>
      <c r="Q655" s="111">
        <f>+'Categorias-9 feb-Depurado'!AE654</f>
        <v>44978</v>
      </c>
      <c r="R655" s="112" t="str">
        <f>+'Categorias-9 feb-Depurado'!AB654</f>
        <v>Carga</v>
      </c>
    </row>
    <row r="656" spans="2:18" s="1" customFormat="1" ht="14.5" hidden="1">
      <c r="B656" s="57" t="str">
        <f>+'Categorias-9 feb-Depurado'!B655</f>
        <v>GIRAG S.A.</v>
      </c>
      <c r="C656" s="30" t="s">
        <v>4900</v>
      </c>
      <c r="D656" s="31">
        <v>5</v>
      </c>
      <c r="E656" s="30" t="str">
        <f>+'Categorias-9 feb-Depurado'!E655</f>
        <v>890308447-1</v>
      </c>
      <c r="F656" s="30" t="str">
        <f>+'Categorias-9 feb-Depurado'!F655</f>
        <v>Av. El Dorado #116-87</v>
      </c>
      <c r="G656" s="30" t="str">
        <f>+'Categorias-9 feb-Depurado'!G655</f>
        <v>BOGOTA</v>
      </c>
      <c r="H656" s="30" t="str">
        <f>+'Categorias-9 feb-Depurado'!H655</f>
        <v>FE31153</v>
      </c>
      <c r="I656" s="107">
        <f>+'Categorias-9 feb-Depurado'!R655</f>
        <v>9418898</v>
      </c>
      <c r="J656" s="108">
        <f t="shared" si="44" ref="J656:J719">+IF(Q656&gt;$O$4,0,I656)</f>
        <v>0</v>
      </c>
      <c r="K656" s="107">
        <f t="shared" si="45" ref="K656:K719">++(((1+$O$5)^(($O$4-Q656)/365))-1)*J656</f>
        <v>0</v>
      </c>
      <c r="L656" s="109">
        <f t="shared" si="46" ref="L656:L719">+I656+K656</f>
        <v>9418898</v>
      </c>
      <c r="M656" s="110">
        <f t="shared" si="47" ref="M656:M719">+L656/$E$11</f>
        <v>7.1805357052399072E-06</v>
      </c>
      <c r="N656" s="33" t="s">
        <v>4892</v>
      </c>
      <c r="O656" s="33">
        <f>+'Categorias-9 feb-Depurado'!Y655</f>
        <v>1974.6738367034602</v>
      </c>
      <c r="P656" s="111">
        <f>+'Categorias-9 feb-Depurado'!AC655</f>
        <v>44932</v>
      </c>
      <c r="Q656" s="111">
        <f>+'Categorias-9 feb-Depurado'!AE655</f>
        <v>44992</v>
      </c>
      <c r="R656" s="112" t="str">
        <f>+'Categorias-9 feb-Depurado'!AB655</f>
        <v>Carga</v>
      </c>
    </row>
    <row r="657" spans="2:18" s="1" customFormat="1" ht="14.5" hidden="1">
      <c r="B657" s="57" t="str">
        <f>+'Categorias-9 feb-Depurado'!B656</f>
        <v>GIRAG S.A.</v>
      </c>
      <c r="C657" s="30" t="s">
        <v>4900</v>
      </c>
      <c r="D657" s="31">
        <v>5</v>
      </c>
      <c r="E657" s="30" t="str">
        <f>+'Categorias-9 feb-Depurado'!E656</f>
        <v>890308447-1</v>
      </c>
      <c r="F657" s="30" t="str">
        <f>+'Categorias-9 feb-Depurado'!F656</f>
        <v>Av. El Dorado #116-87</v>
      </c>
      <c r="G657" s="30" t="str">
        <f>+'Categorias-9 feb-Depurado'!G656</f>
        <v>BOGOTA</v>
      </c>
      <c r="H657" s="30" t="str">
        <f>+'Categorias-9 feb-Depurado'!H656</f>
        <v>FE2-2202</v>
      </c>
      <c r="I657" s="107">
        <f>+'Categorias-9 feb-Depurado'!R656</f>
        <v>27179154</v>
      </c>
      <c r="J657" s="108">
        <f t="shared" si="44"/>
        <v>0</v>
      </c>
      <c r="K657" s="107">
        <f t="shared" si="45"/>
        <v>0</v>
      </c>
      <c r="L657" s="109">
        <f t="shared" si="46"/>
        <v>27179154</v>
      </c>
      <c r="M657" s="110">
        <f t="shared" si="47"/>
        <v>2.0720140056216135E-05</v>
      </c>
      <c r="N657" s="33" t="s">
        <v>4892</v>
      </c>
      <c r="O657" s="33">
        <f>+'Categorias-9 feb-Depurado'!Y656</f>
        <v>5698.1150350639955</v>
      </c>
      <c r="P657" s="111">
        <f>+'Categorias-9 feb-Depurado'!AC656</f>
        <v>44932</v>
      </c>
      <c r="Q657" s="111">
        <f>+'Categorias-9 feb-Depurado'!AE656</f>
        <v>44992</v>
      </c>
      <c r="R657" s="112" t="str">
        <f>+'Categorias-9 feb-Depurado'!AB656</f>
        <v>Carga</v>
      </c>
    </row>
    <row r="658" spans="2:18" s="1" customFormat="1" ht="14.5" hidden="1">
      <c r="B658" s="57" t="str">
        <f>+'Categorias-9 feb-Depurado'!B657</f>
        <v>GIRAG S.A.</v>
      </c>
      <c r="C658" s="30" t="s">
        <v>4900</v>
      </c>
      <c r="D658" s="31">
        <v>5</v>
      </c>
      <c r="E658" s="30" t="str">
        <f>+'Categorias-9 feb-Depurado'!E657</f>
        <v>890308447-1</v>
      </c>
      <c r="F658" s="30" t="str">
        <f>+'Categorias-9 feb-Depurado'!F657</f>
        <v>Av. El Dorado #116-87</v>
      </c>
      <c r="G658" s="30" t="str">
        <f>+'Categorias-9 feb-Depurado'!G657</f>
        <v>BOGOTA</v>
      </c>
      <c r="H658" s="30" t="str">
        <f>+'Categorias-9 feb-Depurado'!H657</f>
        <v>FE2-2203</v>
      </c>
      <c r="I658" s="107">
        <f>+'Categorias-9 feb-Depurado'!R657</f>
        <v>527201</v>
      </c>
      <c r="J658" s="108">
        <f t="shared" si="44"/>
        <v>0</v>
      </c>
      <c r="K658" s="107">
        <f t="shared" si="45"/>
        <v>0</v>
      </c>
      <c r="L658" s="109">
        <f t="shared" si="46"/>
        <v>527201</v>
      </c>
      <c r="M658" s="110">
        <f t="shared" si="47"/>
        <v>4.0191385492636021E-07</v>
      </c>
      <c r="N658" s="33" t="s">
        <v>4892</v>
      </c>
      <c r="O658" s="33">
        <f>+'Categorias-9 feb-Depurado'!Y657</f>
        <v>110.52779437508516</v>
      </c>
      <c r="P658" s="111">
        <f>+'Categorias-9 feb-Depurado'!AC657</f>
        <v>44932</v>
      </c>
      <c r="Q658" s="111">
        <f>+'Categorias-9 feb-Depurado'!AE657</f>
        <v>44992</v>
      </c>
      <c r="R658" s="112" t="str">
        <f>+'Categorias-9 feb-Depurado'!AB657</f>
        <v>Carga</v>
      </c>
    </row>
    <row r="659" spans="2:18" s="1" customFormat="1" ht="14.5" hidden="1">
      <c r="B659" s="57" t="str">
        <f>+'Categorias-9 feb-Depurado'!B658</f>
        <v>GIRAG S.A.</v>
      </c>
      <c r="C659" s="30" t="s">
        <v>4900</v>
      </c>
      <c r="D659" s="31">
        <v>5</v>
      </c>
      <c r="E659" s="30" t="str">
        <f>+'Categorias-9 feb-Depurado'!E658</f>
        <v>890308447-1</v>
      </c>
      <c r="F659" s="30" t="str">
        <f>+'Categorias-9 feb-Depurado'!F658</f>
        <v>Av. El Dorado #116-87</v>
      </c>
      <c r="G659" s="30" t="str">
        <f>+'Categorias-9 feb-Depurado'!G658</f>
        <v>BOGOTA</v>
      </c>
      <c r="H659" s="30" t="str">
        <f>+'Categorias-9 feb-Depurado'!H658</f>
        <v>FE31154</v>
      </c>
      <c r="I659" s="107">
        <f>+'Categorias-9 feb-Depurado'!R658</f>
        <v>8609276</v>
      </c>
      <c r="J659" s="108">
        <f t="shared" si="44"/>
        <v>0</v>
      </c>
      <c r="K659" s="107">
        <f t="shared" si="45"/>
        <v>0</v>
      </c>
      <c r="L659" s="109">
        <f t="shared" si="46"/>
        <v>8609276</v>
      </c>
      <c r="M659" s="110">
        <f t="shared" si="47"/>
        <v>6.5633170371167628E-06</v>
      </c>
      <c r="N659" s="33" t="s">
        <v>4892</v>
      </c>
      <c r="O659" s="33">
        <f>+'Categorias-9 feb-Depurado'!Y658</f>
        <v>1804.9364235772612</v>
      </c>
      <c r="P659" s="111">
        <f>+'Categorias-9 feb-Depurado'!AC658</f>
        <v>44932</v>
      </c>
      <c r="Q659" s="111">
        <f>+'Categorias-9 feb-Depurado'!AE658</f>
        <v>44992</v>
      </c>
      <c r="R659" s="112" t="str">
        <f>+'Categorias-9 feb-Depurado'!AB658</f>
        <v>Carga</v>
      </c>
    </row>
    <row r="660" spans="2:18" s="1" customFormat="1" ht="14.5" hidden="1">
      <c r="B660" s="57" t="str">
        <f>+'Categorias-9 feb-Depurado'!B659</f>
        <v>GIRAG S.A.</v>
      </c>
      <c r="C660" s="30" t="s">
        <v>4900</v>
      </c>
      <c r="D660" s="31">
        <v>5</v>
      </c>
      <c r="E660" s="30" t="str">
        <f>+'Categorias-9 feb-Depurado'!E659</f>
        <v>890308447-1</v>
      </c>
      <c r="F660" s="30" t="str">
        <f>+'Categorias-9 feb-Depurado'!F659</f>
        <v>Av. El Dorado #116-87</v>
      </c>
      <c r="G660" s="30" t="str">
        <f>+'Categorias-9 feb-Depurado'!G659</f>
        <v>BOGOTA</v>
      </c>
      <c r="H660" s="30" t="str">
        <f>+'Categorias-9 feb-Depurado'!H659</f>
        <v>FE1808</v>
      </c>
      <c r="I660" s="107">
        <f>+'Categorias-9 feb-Depurado'!R659</f>
        <v>6849618</v>
      </c>
      <c r="J660" s="108">
        <f t="shared" si="44"/>
        <v>0</v>
      </c>
      <c r="K660" s="107">
        <f t="shared" si="45"/>
        <v>0</v>
      </c>
      <c r="L660" s="109">
        <f t="shared" si="46"/>
        <v>6849618</v>
      </c>
      <c r="M660" s="110">
        <f t="shared" si="47"/>
        <v>5.2218345093294309E-06</v>
      </c>
      <c r="N660" s="33" t="s">
        <v>4892</v>
      </c>
      <c r="O660" s="33">
        <f>+'Categorias-9 feb-Depurado'!Y659</f>
        <v>1436.023774332526</v>
      </c>
      <c r="P660" s="111">
        <f>+'Categorias-9 feb-Depurado'!AC659</f>
        <v>44932</v>
      </c>
      <c r="Q660" s="111">
        <f>+'Categorias-9 feb-Depurado'!AE659</f>
        <v>44992</v>
      </c>
      <c r="R660" s="112" t="str">
        <f>+'Categorias-9 feb-Depurado'!AB659</f>
        <v>Carga</v>
      </c>
    </row>
    <row r="661" spans="2:18" s="1" customFormat="1" ht="14.5" hidden="1">
      <c r="B661" s="57" t="str">
        <f>+'Categorias-9 feb-Depurado'!B660</f>
        <v>GIRAG S.A.</v>
      </c>
      <c r="C661" s="30" t="s">
        <v>4900</v>
      </c>
      <c r="D661" s="31">
        <v>5</v>
      </c>
      <c r="E661" s="30" t="str">
        <f>+'Categorias-9 feb-Depurado'!E660</f>
        <v>890308447-1</v>
      </c>
      <c r="F661" s="30" t="str">
        <f>+'Categorias-9 feb-Depurado'!F660</f>
        <v>Av. El Dorado #116-87</v>
      </c>
      <c r="G661" s="30" t="str">
        <f>+'Categorias-9 feb-Depurado'!G660</f>
        <v>BOGOTA</v>
      </c>
      <c r="H661" s="30" t="str">
        <f>+'Categorias-9 feb-Depurado'!H660</f>
        <v>FE2-2204</v>
      </c>
      <c r="I661" s="107">
        <f>+'Categorias-9 feb-Depurado'!R660</f>
        <v>6125991</v>
      </c>
      <c r="J661" s="108">
        <f t="shared" si="44"/>
        <v>0</v>
      </c>
      <c r="K661" s="107">
        <f t="shared" si="45"/>
        <v>0</v>
      </c>
      <c r="L661" s="109">
        <f t="shared" si="46"/>
        <v>6125991</v>
      </c>
      <c r="M661" s="110">
        <f t="shared" si="47"/>
        <v>4.6701744838385894E-06</v>
      </c>
      <c r="N661" s="33" t="s">
        <v>4892</v>
      </c>
      <c r="O661" s="33">
        <f>+'Categorias-9 feb-Depurado'!Y660</f>
        <v>1284.3152300386803</v>
      </c>
      <c r="P661" s="111">
        <f>+'Categorias-9 feb-Depurado'!AC660</f>
        <v>44932</v>
      </c>
      <c r="Q661" s="111">
        <f>+'Categorias-9 feb-Depurado'!AE660</f>
        <v>44992</v>
      </c>
      <c r="R661" s="112" t="str">
        <f>+'Categorias-9 feb-Depurado'!AB660</f>
        <v>Carga</v>
      </c>
    </row>
    <row r="662" spans="2:18" s="1" customFormat="1" ht="14.5" hidden="1">
      <c r="B662" s="57" t="str">
        <f>+'Categorias-9 feb-Depurado'!B661</f>
        <v>GIRAG S.A.</v>
      </c>
      <c r="C662" s="30" t="s">
        <v>4900</v>
      </c>
      <c r="D662" s="31">
        <v>5</v>
      </c>
      <c r="E662" s="30" t="str">
        <f>+'Categorias-9 feb-Depurado'!E661</f>
        <v>890308447-1</v>
      </c>
      <c r="F662" s="30" t="str">
        <f>+'Categorias-9 feb-Depurado'!F661</f>
        <v>Av. El Dorado #116-87</v>
      </c>
      <c r="G662" s="30" t="str">
        <f>+'Categorias-9 feb-Depurado'!G661</f>
        <v>BOGOTA</v>
      </c>
      <c r="H662" s="30" t="str">
        <f>+'Categorias-9 feb-Depurado'!H661</f>
        <v>FE31176.</v>
      </c>
      <c r="I662" s="107">
        <f>+'Categorias-9 feb-Depurado'!R661</f>
        <v>5749775</v>
      </c>
      <c r="J662" s="108">
        <f t="shared" si="44"/>
        <v>0</v>
      </c>
      <c r="K662" s="107">
        <f t="shared" si="45"/>
        <v>0</v>
      </c>
      <c r="L662" s="109">
        <f t="shared" si="46"/>
        <v>5749775</v>
      </c>
      <c r="M662" s="110">
        <f t="shared" si="47"/>
        <v>4.3833646658659839E-06</v>
      </c>
      <c r="N662" s="33" t="s">
        <v>4892</v>
      </c>
      <c r="O662" s="33">
        <f>+'Categorias-9 feb-Depurado'!Y661</f>
        <v>1205.4414709057935</v>
      </c>
      <c r="P662" s="111">
        <f>+'Categorias-9 feb-Depurado'!AC661</f>
        <v>44942</v>
      </c>
      <c r="Q662" s="111">
        <f>+'Categorias-9 feb-Depurado'!AE661</f>
        <v>45002</v>
      </c>
      <c r="R662" s="112" t="str">
        <f>+'Categorias-9 feb-Depurado'!AB661</f>
        <v>Carga</v>
      </c>
    </row>
    <row r="663" spans="2:18" s="1" customFormat="1" ht="14.5" hidden="1">
      <c r="B663" s="57" t="str">
        <f>+'Categorias-9 feb-Depurado'!B662</f>
        <v>GIRAG S.A.</v>
      </c>
      <c r="C663" s="30" t="s">
        <v>4900</v>
      </c>
      <c r="D663" s="31">
        <v>5</v>
      </c>
      <c r="E663" s="30" t="str">
        <f>+'Categorias-9 feb-Depurado'!E662</f>
        <v>890308447-1</v>
      </c>
      <c r="F663" s="30" t="str">
        <f>+'Categorias-9 feb-Depurado'!F662</f>
        <v>Av. El Dorado #116-87</v>
      </c>
      <c r="G663" s="30" t="str">
        <f>+'Categorias-9 feb-Depurado'!G662</f>
        <v>BOGOTA</v>
      </c>
      <c r="H663" s="30" t="str">
        <f>+'Categorias-9 feb-Depurado'!H662</f>
        <v>FE22224</v>
      </c>
      <c r="I663" s="107">
        <f>+'Categorias-9 feb-Depurado'!R662</f>
        <v>348490</v>
      </c>
      <c r="J663" s="108">
        <f t="shared" si="44"/>
        <v>0</v>
      </c>
      <c r="K663" s="107">
        <f t="shared" si="45"/>
        <v>0</v>
      </c>
      <c r="L663" s="109">
        <f t="shared" si="46"/>
        <v>348490</v>
      </c>
      <c r="M663" s="110">
        <f t="shared" si="47"/>
        <v>2.6567278761475652E-07</v>
      </c>
      <c r="N663" s="33" t="s">
        <v>4892</v>
      </c>
      <c r="O663" s="33">
        <f>+'Categorias-9 feb-Depurado'!Y662</f>
        <v>73.060997725295337</v>
      </c>
      <c r="P663" s="111">
        <f>+'Categorias-9 feb-Depurado'!AC662</f>
        <v>44942</v>
      </c>
      <c r="Q663" s="111">
        <f>+'Categorias-9 feb-Depurado'!AE662</f>
        <v>45002</v>
      </c>
      <c r="R663" s="112" t="str">
        <f>+'Categorias-9 feb-Depurado'!AB662</f>
        <v>Carga</v>
      </c>
    </row>
    <row r="664" spans="2:18" s="1" customFormat="1" ht="14.5" hidden="1">
      <c r="B664" s="57" t="str">
        <f>+'Categorias-9 feb-Depurado'!B663</f>
        <v>GIRAG S.A.</v>
      </c>
      <c r="C664" s="30" t="s">
        <v>4900</v>
      </c>
      <c r="D664" s="31">
        <v>5</v>
      </c>
      <c r="E664" s="30" t="str">
        <f>+'Categorias-9 feb-Depurado'!E663</f>
        <v>890308447-1</v>
      </c>
      <c r="F664" s="30" t="str">
        <f>+'Categorias-9 feb-Depurado'!F663</f>
        <v>Av. El Dorado #116-87</v>
      </c>
      <c r="G664" s="30" t="str">
        <f>+'Categorias-9 feb-Depurado'!G663</f>
        <v>BOGOTA</v>
      </c>
      <c r="H664" s="30" t="str">
        <f>+'Categorias-9 feb-Depurado'!H663</f>
        <v>FE31182</v>
      </c>
      <c r="I664" s="107">
        <f>+'Categorias-9 feb-Depurado'!R663</f>
        <v>7631290</v>
      </c>
      <c r="J664" s="108">
        <f t="shared" si="44"/>
        <v>0</v>
      </c>
      <c r="K664" s="107">
        <f t="shared" si="45"/>
        <v>0</v>
      </c>
      <c r="L664" s="109">
        <f t="shared" si="46"/>
        <v>7631290</v>
      </c>
      <c r="M664" s="110">
        <f t="shared" si="47"/>
        <v>5.8177453797716307E-06</v>
      </c>
      <c r="N664" s="33" t="s">
        <v>4892</v>
      </c>
      <c r="O664" s="33">
        <f>+'Categorias-9 feb-Depurado'!Y663</f>
        <v>1599.9014644066374</v>
      </c>
      <c r="P664" s="111">
        <f>+'Categorias-9 feb-Depurado'!AC663</f>
        <v>44950</v>
      </c>
      <c r="Q664" s="111">
        <f>+'Categorias-9 feb-Depurado'!AE663</f>
        <v>45010</v>
      </c>
      <c r="R664" s="112" t="str">
        <f>+'Categorias-9 feb-Depurado'!AB663</f>
        <v>Carga</v>
      </c>
    </row>
    <row r="665" spans="2:18" s="1" customFormat="1" ht="14.5" hidden="1">
      <c r="B665" s="57" t="str">
        <f>+'Categorias-9 feb-Depurado'!B664</f>
        <v>GIRAG S.A.</v>
      </c>
      <c r="C665" s="30" t="s">
        <v>4900</v>
      </c>
      <c r="D665" s="31">
        <v>5</v>
      </c>
      <c r="E665" s="30" t="str">
        <f>+'Categorias-9 feb-Depurado'!E664</f>
        <v>890308447-1</v>
      </c>
      <c r="F665" s="30" t="str">
        <f>+'Categorias-9 feb-Depurado'!F664</f>
        <v>Av. El Dorado #116-87</v>
      </c>
      <c r="G665" s="30" t="str">
        <f>+'Categorias-9 feb-Depurado'!G664</f>
        <v>BOGOTA</v>
      </c>
      <c r="H665" s="30" t="str">
        <f>+'Categorias-9 feb-Depurado'!H664</f>
        <v>FE1814</v>
      </c>
      <c r="I665" s="107">
        <f>+'Categorias-9 feb-Depurado'!R664</f>
        <v>5863609</v>
      </c>
      <c r="J665" s="108">
        <f t="shared" si="44"/>
        <v>0</v>
      </c>
      <c r="K665" s="107">
        <f t="shared" si="45"/>
        <v>0</v>
      </c>
      <c r="L665" s="109">
        <f t="shared" si="46"/>
        <v>5863609</v>
      </c>
      <c r="M665" s="110">
        <f t="shared" si="47"/>
        <v>4.4701464848718038E-06</v>
      </c>
      <c r="N665" s="33" t="s">
        <v>4892</v>
      </c>
      <c r="O665" s="33">
        <f>+'Categorias-9 feb-Depurado'!Y664</f>
        <v>1229.3067916181849</v>
      </c>
      <c r="P665" s="111">
        <f>+'Categorias-9 feb-Depurado'!AC664</f>
        <v>44950</v>
      </c>
      <c r="Q665" s="111">
        <f>+'Categorias-9 feb-Depurado'!AE664</f>
        <v>45010</v>
      </c>
      <c r="R665" s="112" t="str">
        <f>+'Categorias-9 feb-Depurado'!AB664</f>
        <v>Carga</v>
      </c>
    </row>
    <row r="666" spans="2:18" s="1" customFormat="1" ht="14.5" hidden="1">
      <c r="B666" s="57" t="str">
        <f>+'Categorias-9 feb-Depurado'!B665</f>
        <v>GIRAG S.A.</v>
      </c>
      <c r="C666" s="30" t="s">
        <v>4900</v>
      </c>
      <c r="D666" s="31">
        <v>5</v>
      </c>
      <c r="E666" s="30" t="str">
        <f>+'Categorias-9 feb-Depurado'!E665</f>
        <v>890308447-1</v>
      </c>
      <c r="F666" s="30" t="str">
        <f>+'Categorias-9 feb-Depurado'!F665</f>
        <v>Av. El Dorado #116-87</v>
      </c>
      <c r="G666" s="30" t="str">
        <f>+'Categorias-9 feb-Depurado'!G665</f>
        <v>BOGOTA</v>
      </c>
      <c r="H666" s="30" t="str">
        <f>+'Categorias-9 feb-Depurado'!H665</f>
        <v>FE22243</v>
      </c>
      <c r="I666" s="107">
        <f>+'Categorias-9 feb-Depurado'!R665</f>
        <v>24525007</v>
      </c>
      <c r="J666" s="108">
        <f t="shared" si="44"/>
        <v>0</v>
      </c>
      <c r="K666" s="107">
        <f t="shared" si="45"/>
        <v>0</v>
      </c>
      <c r="L666" s="109">
        <f t="shared" si="46"/>
        <v>24525007</v>
      </c>
      <c r="M666" s="110">
        <f t="shared" si="47"/>
        <v>1.8696740153121805E-05</v>
      </c>
      <c r="N666" s="33" t="s">
        <v>4892</v>
      </c>
      <c r="O666" s="33">
        <f>+'Categorias-9 feb-Depurado'!Y665</f>
        <v>5141.672589284778</v>
      </c>
      <c r="P666" s="111">
        <f>+'Categorias-9 feb-Depurado'!AC665</f>
        <v>44950</v>
      </c>
      <c r="Q666" s="111">
        <f>+'Categorias-9 feb-Depurado'!AE665</f>
        <v>45010</v>
      </c>
      <c r="R666" s="112" t="str">
        <f>+'Categorias-9 feb-Depurado'!AB665</f>
        <v>Carga</v>
      </c>
    </row>
    <row r="667" spans="2:18" s="1" customFormat="1" ht="14.5" hidden="1">
      <c r="B667" s="57" t="str">
        <f>+'Categorias-9 feb-Depurado'!B666</f>
        <v>GIRAG S.A.</v>
      </c>
      <c r="C667" s="30" t="s">
        <v>4900</v>
      </c>
      <c r="D667" s="31">
        <v>5</v>
      </c>
      <c r="E667" s="30" t="str">
        <f>+'Categorias-9 feb-Depurado'!E666</f>
        <v>890308447-1</v>
      </c>
      <c r="F667" s="30" t="str">
        <f>+'Categorias-9 feb-Depurado'!F666</f>
        <v>Av. El Dorado #116-87</v>
      </c>
      <c r="G667" s="30" t="str">
        <f>+'Categorias-9 feb-Depurado'!G666</f>
        <v>BOGOTA</v>
      </c>
      <c r="H667" s="30" t="str">
        <f>+'Categorias-9 feb-Depurado'!H666</f>
        <v>FE22262</v>
      </c>
      <c r="I667" s="107">
        <f>+'Categorias-9 feb-Depurado'!R666</f>
        <v>3380109</v>
      </c>
      <c r="J667" s="108">
        <f t="shared" si="44"/>
        <v>0</v>
      </c>
      <c r="K667" s="107">
        <f t="shared" si="45"/>
        <v>0</v>
      </c>
      <c r="L667" s="109">
        <f t="shared" si="46"/>
        <v>3380109</v>
      </c>
      <c r="M667" s="110">
        <f t="shared" si="47"/>
        <v>2.5768400254576234E-06</v>
      </c>
      <c r="N667" s="33" t="s">
        <v>4892</v>
      </c>
      <c r="O667" s="33">
        <f>+'Categorias-9 feb-Depurado'!Y666</f>
        <v>708.64052328689581</v>
      </c>
      <c r="P667" s="111">
        <f>+'Categorias-9 feb-Depurado'!AC666</f>
        <v>44960</v>
      </c>
      <c r="Q667" s="111">
        <f>+'Categorias-9 feb-Depurado'!AE666</f>
        <v>45020</v>
      </c>
      <c r="R667" s="112" t="str">
        <f>+'Categorias-9 feb-Depurado'!AB666</f>
        <v>Carga</v>
      </c>
    </row>
    <row r="668" spans="2:18" s="1" customFormat="1" ht="14.5" hidden="1">
      <c r="B668" s="57" t="str">
        <f>+'Categorias-9 feb-Depurado'!B667</f>
        <v>GIRAG S.A.</v>
      </c>
      <c r="C668" s="30" t="s">
        <v>4900</v>
      </c>
      <c r="D668" s="31">
        <v>5</v>
      </c>
      <c r="E668" s="30" t="str">
        <f>+'Categorias-9 feb-Depurado'!E667</f>
        <v>890308447-1</v>
      </c>
      <c r="F668" s="30" t="str">
        <f>+'Categorias-9 feb-Depurado'!F667</f>
        <v>Av. El Dorado #116-87</v>
      </c>
      <c r="G668" s="30" t="str">
        <f>+'Categorias-9 feb-Depurado'!G667</f>
        <v>BOGOTA</v>
      </c>
      <c r="H668" s="30" t="str">
        <f>+'Categorias-9 feb-Depurado'!H667</f>
        <v>FE22265</v>
      </c>
      <c r="I668" s="107">
        <f>+'Categorias-9 feb-Depurado'!R667</f>
        <v>190353</v>
      </c>
      <c r="J668" s="108">
        <f t="shared" si="44"/>
        <v>0</v>
      </c>
      <c r="K668" s="107">
        <f t="shared" si="45"/>
        <v>0</v>
      </c>
      <c r="L668" s="109">
        <f t="shared" si="46"/>
        <v>190353</v>
      </c>
      <c r="M668" s="110">
        <f t="shared" si="47"/>
        <v>1.4511639398786695E-07</v>
      </c>
      <c r="N668" s="33" t="s">
        <v>4892</v>
      </c>
      <c r="O668" s="33">
        <f>+'Categorias-9 feb-Depurado'!Y667</f>
        <v>39.907544262398183</v>
      </c>
      <c r="P668" s="111">
        <f>+'Categorias-9 feb-Depurado'!AC667</f>
        <v>44960</v>
      </c>
      <c r="Q668" s="111">
        <f>+'Categorias-9 feb-Depurado'!AE667</f>
        <v>45020</v>
      </c>
      <c r="R668" s="112" t="str">
        <f>+'Categorias-9 feb-Depurado'!AB667</f>
        <v>Carga</v>
      </c>
    </row>
    <row r="669" spans="2:18" s="1" customFormat="1" ht="14.5" hidden="1">
      <c r="B669" s="57" t="str">
        <f>+'Categorias-9 feb-Depurado'!B668</f>
        <v>GIRAG S.A.</v>
      </c>
      <c r="C669" s="30" t="s">
        <v>4900</v>
      </c>
      <c r="D669" s="31">
        <v>5</v>
      </c>
      <c r="E669" s="30" t="str">
        <f>+'Categorias-9 feb-Depurado'!E668</f>
        <v>890308447-1</v>
      </c>
      <c r="F669" s="30" t="str">
        <f>+'Categorias-9 feb-Depurado'!F668</f>
        <v>Av. El Dorado #116-87</v>
      </c>
      <c r="G669" s="30" t="str">
        <f>+'Categorias-9 feb-Depurado'!G668</f>
        <v>BOGOTA</v>
      </c>
      <c r="H669" s="30" t="str">
        <f>+'Categorias-9 feb-Depurado'!H668</f>
        <v>FE22278</v>
      </c>
      <c r="I669" s="107">
        <f>+'Categorias-9 feb-Depurado'!R668</f>
        <v>21653839</v>
      </c>
      <c r="J669" s="108">
        <f t="shared" si="44"/>
        <v>0</v>
      </c>
      <c r="K669" s="107">
        <f t="shared" si="45"/>
        <v>0</v>
      </c>
      <c r="L669" s="109">
        <f t="shared" si="46"/>
        <v>21653839</v>
      </c>
      <c r="M669" s="110">
        <f t="shared" si="47"/>
        <v>1.6507893396341738E-05</v>
      </c>
      <c r="N669" s="33" t="s">
        <v>4892</v>
      </c>
      <c r="O669" s="33">
        <f>+'Categorias-9 feb-Depurado'!Y668</f>
        <v>4539.7316477457362</v>
      </c>
      <c r="P669" s="111">
        <f>+'Categorias-9 feb-Depurado'!AC668</f>
        <v>44964</v>
      </c>
      <c r="Q669" s="111">
        <f>+'Categorias-9 feb-Depurado'!AE668</f>
        <v>45024</v>
      </c>
      <c r="R669" s="112" t="str">
        <f>+'Categorias-9 feb-Depurado'!AB668</f>
        <v>Carga</v>
      </c>
    </row>
    <row r="670" spans="2:18" s="1" customFormat="1" ht="14.5" hidden="1">
      <c r="B670" s="57" t="str">
        <f>+'Categorias-9 feb-Depurado'!B669</f>
        <v>GIRAG S.A.</v>
      </c>
      <c r="C670" s="30" t="s">
        <v>4900</v>
      </c>
      <c r="D670" s="31">
        <v>5</v>
      </c>
      <c r="E670" s="30" t="str">
        <f>+'Categorias-9 feb-Depurado'!E669</f>
        <v>890308447-1</v>
      </c>
      <c r="F670" s="30" t="str">
        <f>+'Categorias-9 feb-Depurado'!F669</f>
        <v>Av. El Dorado #116-87</v>
      </c>
      <c r="G670" s="30" t="str">
        <f>+'Categorias-9 feb-Depurado'!G669</f>
        <v>BOGOTA</v>
      </c>
      <c r="H670" s="30" t="str">
        <f>+'Categorias-9 feb-Depurado'!H669</f>
        <v>FE31201</v>
      </c>
      <c r="I670" s="107">
        <f>+'Categorias-9 feb-Depurado'!R669</f>
        <v>8560654</v>
      </c>
      <c r="J670" s="108">
        <f t="shared" si="44"/>
        <v>0</v>
      </c>
      <c r="K670" s="107">
        <f t="shared" si="45"/>
        <v>0</v>
      </c>
      <c r="L670" s="109">
        <f t="shared" si="46"/>
        <v>8560654</v>
      </c>
      <c r="M670" s="110">
        <f t="shared" si="47"/>
        <v>6.5262498550472496E-06</v>
      </c>
      <c r="N670" s="33" t="s">
        <v>4892</v>
      </c>
      <c r="O670" s="33">
        <f>+'Categorias-9 feb-Depurado'!Y669</f>
        <v>1794.7428116188139</v>
      </c>
      <c r="P670" s="111">
        <f>+'Categorias-9 feb-Depurado'!AC669</f>
        <v>44964</v>
      </c>
      <c r="Q670" s="111">
        <f>+'Categorias-9 feb-Depurado'!AE669</f>
        <v>45024</v>
      </c>
      <c r="R670" s="112" t="str">
        <f>+'Categorias-9 feb-Depurado'!AB669</f>
        <v>Carga</v>
      </c>
    </row>
    <row r="671" spans="2:18" s="1" customFormat="1" ht="14.5" hidden="1">
      <c r="B671" s="57" t="str">
        <f>+'Categorias-9 feb-Depurado'!B670</f>
        <v>GIRAG S.A.</v>
      </c>
      <c r="C671" s="30" t="s">
        <v>4900</v>
      </c>
      <c r="D671" s="31">
        <v>5</v>
      </c>
      <c r="E671" s="30" t="str">
        <f>+'Categorias-9 feb-Depurado'!E670</f>
        <v>890308447-1</v>
      </c>
      <c r="F671" s="30" t="str">
        <f>+'Categorias-9 feb-Depurado'!F670</f>
        <v>Av. El Dorado #116-87</v>
      </c>
      <c r="G671" s="30" t="str">
        <f>+'Categorias-9 feb-Depurado'!G670</f>
        <v>BOGOTA</v>
      </c>
      <c r="H671" s="30" t="str">
        <f>+'Categorias-9 feb-Depurado'!H670</f>
        <v>FE31202</v>
      </c>
      <c r="I671" s="107">
        <f>+'Categorias-9 feb-Depurado'!R670</f>
        <v>9063440</v>
      </c>
      <c r="J671" s="108">
        <f t="shared" si="44"/>
        <v>0</v>
      </c>
      <c r="K671" s="107">
        <f t="shared" si="45"/>
        <v>0</v>
      </c>
      <c r="L671" s="109">
        <f t="shared" si="46"/>
        <v>9063440</v>
      </c>
      <c r="M671" s="110">
        <f t="shared" si="47"/>
        <v>6.9095508341102727E-06</v>
      </c>
      <c r="N671" s="33" t="s">
        <v>4892</v>
      </c>
      <c r="O671" s="33">
        <f>+'Categorias-9 feb-Depurado'!Y670</f>
        <v>1900.1519963940164</v>
      </c>
      <c r="P671" s="111">
        <f>+'Categorias-9 feb-Depurado'!AC670</f>
        <v>44964</v>
      </c>
      <c r="Q671" s="111">
        <f>+'Categorias-9 feb-Depurado'!AE670</f>
        <v>45024</v>
      </c>
      <c r="R671" s="112" t="str">
        <f>+'Categorias-9 feb-Depurado'!AB670</f>
        <v>Carga</v>
      </c>
    </row>
    <row r="672" spans="2:18" s="1" customFormat="1" ht="14.5" hidden="1">
      <c r="B672" s="57" t="str">
        <f>+'Categorias-9 feb-Depurado'!B671</f>
        <v>GIRAG S.A.</v>
      </c>
      <c r="C672" s="30" t="s">
        <v>4900</v>
      </c>
      <c r="D672" s="31">
        <v>5</v>
      </c>
      <c r="E672" s="30" t="str">
        <f>+'Categorias-9 feb-Depurado'!E671</f>
        <v>890308447-1</v>
      </c>
      <c r="F672" s="30" t="str">
        <f>+'Categorias-9 feb-Depurado'!F671</f>
        <v>Av. El Dorado #116-87</v>
      </c>
      <c r="G672" s="30" t="str">
        <f>+'Categorias-9 feb-Depurado'!G671</f>
        <v>BOGOTA</v>
      </c>
      <c r="H672" s="30" t="str">
        <f>+'Categorias-9 feb-Depurado'!H671</f>
        <v>FE1820</v>
      </c>
      <c r="I672" s="107">
        <f>+'Categorias-9 feb-Depurado'!R671</f>
        <v>7260355</v>
      </c>
      <c r="J672" s="108">
        <f t="shared" si="44"/>
        <v>0</v>
      </c>
      <c r="K672" s="107">
        <f t="shared" si="45"/>
        <v>0</v>
      </c>
      <c r="L672" s="109">
        <f t="shared" si="46"/>
        <v>7260355</v>
      </c>
      <c r="M672" s="110">
        <f t="shared" si="47"/>
        <v>5.5349615539118362E-06</v>
      </c>
      <c r="N672" s="33" t="s">
        <v>4892</v>
      </c>
      <c r="O672" s="33">
        <f>+'Categorias-9 feb-Depurado'!Y671</f>
        <v>1522.1348679727873</v>
      </c>
      <c r="P672" s="111">
        <f>+'Categorias-9 feb-Depurado'!AC671</f>
        <v>44964</v>
      </c>
      <c r="Q672" s="111">
        <f>+'Categorias-9 feb-Depurado'!AE671</f>
        <v>45024</v>
      </c>
      <c r="R672" s="112" t="str">
        <f>+'Categorias-9 feb-Depurado'!AB671</f>
        <v>Carga</v>
      </c>
    </row>
    <row r="673" spans="2:18" s="1" customFormat="1" ht="14.5" hidden="1">
      <c r="B673" s="57" t="str">
        <f>+'Categorias-9 feb-Depurado'!B672</f>
        <v>GONZALO ALEXIS GODOY MENDEZ</v>
      </c>
      <c r="C673" s="30" t="s">
        <v>4900</v>
      </c>
      <c r="D673" s="31">
        <v>5</v>
      </c>
      <c r="E673" s="30" t="str">
        <f>+'Categorias-9 feb-Depurado'!E672</f>
        <v>79904268</v>
      </c>
      <c r="F673" s="30" t="str">
        <f>+'Categorias-9 feb-Depurado'!F672</f>
        <v>CL 28 44 98 AP 401 MARINILLA</v>
      </c>
      <c r="G673" s="30" t="str">
        <f>+'Categorias-9 feb-Depurado'!G672</f>
        <v>MARINILLA</v>
      </c>
      <c r="H673" s="30" t="str">
        <f>+'Categorias-9 feb-Depurado'!H672</f>
        <v>CC-8</v>
      </c>
      <c r="I673" s="107">
        <f>+'Categorias-9 feb-Depurado'!R672</f>
        <v>3000000</v>
      </c>
      <c r="J673" s="108">
        <f t="shared" si="44"/>
        <v>0</v>
      </c>
      <c r="K673" s="107">
        <f t="shared" si="45"/>
        <v>0</v>
      </c>
      <c r="L673" s="109">
        <f t="shared" si="46"/>
        <v>3000000</v>
      </c>
      <c r="M673" s="110">
        <f t="shared" si="47"/>
        <v>2.287062362892105E-06</v>
      </c>
      <c r="N673" s="33" t="s">
        <v>4892</v>
      </c>
      <c r="O673" s="33">
        <f>+'Categorias-9 feb-Depurado'!Y672</f>
        <v>628.95059593068959</v>
      </c>
      <c r="P673" s="111">
        <f>+'Categorias-9 feb-Depurado'!AC672</f>
        <v>44921</v>
      </c>
      <c r="Q673" s="111">
        <f>+'Categorias-9 feb-Depurado'!AE672</f>
        <v>44981</v>
      </c>
      <c r="R673" s="112" t="str">
        <f>+'Categorias-9 feb-Depurado'!AB672</f>
        <v>Asesoria</v>
      </c>
    </row>
    <row r="674" spans="2:18" s="1" customFormat="1" ht="14.5" hidden="1">
      <c r="B674" s="57" t="str">
        <f>+'Categorias-9 feb-Depurado'!B673</f>
        <v>GONZALO ALEXIS GODOY MENDEZ</v>
      </c>
      <c r="C674" s="30" t="s">
        <v>4900</v>
      </c>
      <c r="D674" s="31">
        <v>5</v>
      </c>
      <c r="E674" s="30" t="str">
        <f>+'Categorias-9 feb-Depurado'!E673</f>
        <v>79904268</v>
      </c>
      <c r="F674" s="30" t="str">
        <f>+'Categorias-9 feb-Depurado'!F673</f>
        <v>CL 28 44 98 AP 401 MARINILLA</v>
      </c>
      <c r="G674" s="30" t="str">
        <f>+'Categorias-9 feb-Depurado'!G673</f>
        <v>MARINILLA</v>
      </c>
      <c r="H674" s="30" t="str">
        <f>+'Categorias-9 feb-Depurado'!H673</f>
        <v>CC-9</v>
      </c>
      <c r="I674" s="107">
        <f>+'Categorias-9 feb-Depurado'!R673</f>
        <v>3000000</v>
      </c>
      <c r="J674" s="108">
        <f t="shared" si="44"/>
        <v>0</v>
      </c>
      <c r="K674" s="107">
        <f t="shared" si="45"/>
        <v>0</v>
      </c>
      <c r="L674" s="109">
        <f t="shared" si="46"/>
        <v>3000000</v>
      </c>
      <c r="M674" s="110">
        <f t="shared" si="47"/>
        <v>2.287062362892105E-06</v>
      </c>
      <c r="N674" s="33" t="s">
        <v>4892</v>
      </c>
      <c r="O674" s="33">
        <f>+'Categorias-9 feb-Depurado'!Y673</f>
        <v>628.95059593068959</v>
      </c>
      <c r="P674" s="111">
        <f>+'Categorias-9 feb-Depurado'!AC673</f>
        <v>44951</v>
      </c>
      <c r="Q674" s="111">
        <f>+'Categorias-9 feb-Depurado'!AE673</f>
        <v>45011</v>
      </c>
      <c r="R674" s="112" t="str">
        <f>+'Categorias-9 feb-Depurado'!AB673</f>
        <v>Asesoria</v>
      </c>
    </row>
    <row r="675" spans="2:18" s="1" customFormat="1" ht="14.5" hidden="1">
      <c r="B675" s="57" t="str">
        <f>+'Categorias-9 feb-Depurado'!B674</f>
        <v>GRUPO AR SAS</v>
      </c>
      <c r="C675" s="30" t="s">
        <v>4900</v>
      </c>
      <c r="D675" s="31">
        <v>5</v>
      </c>
      <c r="E675" s="30" t="str">
        <f>+'Categorias-9 feb-Depurado'!E674</f>
        <v>860061284-6</v>
      </c>
      <c r="F675" s="30" t="str">
        <f>+'Categorias-9 feb-Depurado'!F674</f>
        <v>CL 113 7 80 P 18 CR 8</v>
      </c>
      <c r="G675" s="30" t="str">
        <f>+'Categorias-9 feb-Depurado'!G674</f>
        <v>BOGOTA</v>
      </c>
      <c r="H675" s="30" t="str">
        <f>+'Categorias-9 feb-Depurado'!H674</f>
        <v>HO-22949</v>
      </c>
      <c r="I675" s="107">
        <f>+'Categorias-9 feb-Depurado'!R674</f>
        <v>1216833</v>
      </c>
      <c r="J675" s="108">
        <f t="shared" si="44"/>
        <v>0</v>
      </c>
      <c r="K675" s="107">
        <f t="shared" si="45"/>
        <v>0</v>
      </c>
      <c r="L675" s="109">
        <f t="shared" si="46"/>
        <v>1216833</v>
      </c>
      <c r="M675" s="110">
        <f t="shared" si="47"/>
        <v>9.2765765207502959E-07</v>
      </c>
      <c r="N675" s="33" t="s">
        <v>4892</v>
      </c>
      <c r="O675" s="33">
        <f>+'Categorias-9 feb-Depurado'!Y674</f>
        <v>255.10928016604294</v>
      </c>
      <c r="P675" s="111">
        <f>+'Categorias-9 feb-Depurado'!AC674</f>
        <v>44911</v>
      </c>
      <c r="Q675" s="111">
        <f>+'Categorias-9 feb-Depurado'!AE674</f>
        <v>44971</v>
      </c>
      <c r="R675" s="112" t="str">
        <f>+'Categorias-9 feb-Depurado'!AB674</f>
        <v>Hotel</v>
      </c>
    </row>
    <row r="676" spans="2:18" s="1" customFormat="1" ht="14.5" hidden="1">
      <c r="B676" s="57" t="str">
        <f>+'Categorias-9 feb-Depurado'!B675</f>
        <v>GRUPO AR SAS</v>
      </c>
      <c r="C676" s="30" t="s">
        <v>4900</v>
      </c>
      <c r="D676" s="31">
        <v>5</v>
      </c>
      <c r="E676" s="30" t="str">
        <f>+'Categorias-9 feb-Depurado'!E675</f>
        <v>860061284-6</v>
      </c>
      <c r="F676" s="30" t="str">
        <f>+'Categorias-9 feb-Depurado'!F675</f>
        <v>CL 113 7 80 P 18 CR 8</v>
      </c>
      <c r="G676" s="30" t="str">
        <f>+'Categorias-9 feb-Depurado'!G675</f>
        <v>BOGOTA</v>
      </c>
      <c r="H676" s="30" t="str">
        <f>+'Categorias-9 feb-Depurado'!H675</f>
        <v>HO-23805</v>
      </c>
      <c r="I676" s="107">
        <f>+'Categorias-9 feb-Depurado'!R675</f>
        <v>1255537</v>
      </c>
      <c r="J676" s="108">
        <f t="shared" si="44"/>
        <v>0</v>
      </c>
      <c r="K676" s="107">
        <f t="shared" si="45"/>
        <v>0</v>
      </c>
      <c r="L676" s="109">
        <f t="shared" si="46"/>
        <v>1255537</v>
      </c>
      <c r="M676" s="110">
        <f t="shared" si="47"/>
        <v>9.5716380597282159E-07</v>
      </c>
      <c r="N676" s="33" t="s">
        <v>4892</v>
      </c>
      <c r="O676" s="33">
        <f>+'Categorias-9 feb-Depurado'!Y675</f>
        <v>263.22358145434339</v>
      </c>
      <c r="P676" s="111">
        <f>+'Categorias-9 feb-Depurado'!AC675</f>
        <v>44924</v>
      </c>
      <c r="Q676" s="111">
        <f>+'Categorias-9 feb-Depurado'!AE675</f>
        <v>44984</v>
      </c>
      <c r="R676" s="112" t="str">
        <f>+'Categorias-9 feb-Depurado'!AB675</f>
        <v>Hotel</v>
      </c>
    </row>
    <row r="677" spans="2:18" s="1" customFormat="1" ht="14.5" hidden="1">
      <c r="B677" s="57" t="str">
        <f>+'Categorias-9 feb-Depurado'!B676</f>
        <v>GRUPO AR SAS</v>
      </c>
      <c r="C677" s="30" t="s">
        <v>4900</v>
      </c>
      <c r="D677" s="31">
        <v>5</v>
      </c>
      <c r="E677" s="30" t="str">
        <f>+'Categorias-9 feb-Depurado'!E676</f>
        <v>860061284-6</v>
      </c>
      <c r="F677" s="30" t="str">
        <f>+'Categorias-9 feb-Depurado'!F676</f>
        <v>CL 113 7 80 P 18 CR 8</v>
      </c>
      <c r="G677" s="30" t="str">
        <f>+'Categorias-9 feb-Depurado'!G676</f>
        <v>BOGOTA</v>
      </c>
      <c r="H677" s="30" t="str">
        <f>+'Categorias-9 feb-Depurado'!H676</f>
        <v>HO23996</v>
      </c>
      <c r="I677" s="107">
        <f>+'Categorias-9 feb-Depurado'!R676</f>
        <v>1800234</v>
      </c>
      <c r="J677" s="108">
        <f t="shared" si="44"/>
        <v>0</v>
      </c>
      <c r="K677" s="107">
        <f t="shared" si="45"/>
        <v>0</v>
      </c>
      <c r="L677" s="109">
        <f t="shared" si="46"/>
        <v>1800234</v>
      </c>
      <c r="M677" s="110">
        <f t="shared" si="47"/>
        <v>1.3724158085995686E-06</v>
      </c>
      <c r="N677" s="33" t="s">
        <v>4892</v>
      </c>
      <c r="O677" s="33">
        <f>+'Categorias-9 feb-Depurado'!Y676</f>
        <v>377.41941570489632</v>
      </c>
      <c r="P677" s="111">
        <f>+'Categorias-9 feb-Depurado'!AC676</f>
        <v>44942</v>
      </c>
      <c r="Q677" s="111">
        <f>+'Categorias-9 feb-Depurado'!AE676</f>
        <v>45002</v>
      </c>
      <c r="R677" s="112" t="str">
        <f>+'Categorias-9 feb-Depurado'!AB676</f>
        <v>Hotel</v>
      </c>
    </row>
    <row r="678" spans="2:18" s="1" customFormat="1" ht="14.5" hidden="1">
      <c r="B678" s="57" t="str">
        <f>+'Categorias-9 feb-Depurado'!B677</f>
        <v>GRUPO CON TACTO PRODUCCIONES S.A.S.</v>
      </c>
      <c r="C678" s="30" t="s">
        <v>4900</v>
      </c>
      <c r="D678" s="31">
        <v>5</v>
      </c>
      <c r="E678" s="30" t="str">
        <f>+'Categorias-9 feb-Depurado'!E677</f>
        <v>900987523-0</v>
      </c>
      <c r="F678" s="30" t="str">
        <f>+'Categorias-9 feb-Depurado'!F677</f>
        <v>CR 81 A 37 B 11 CA 101</v>
      </c>
      <c r="G678" s="30" t="str">
        <f>+'Categorias-9 feb-Depurado'!G677</f>
        <v>169</v>
      </c>
      <c r="H678" s="30" t="str">
        <f>+'Categorias-9 feb-Depurado'!H677</f>
        <v>FE2531</v>
      </c>
      <c r="I678" s="107">
        <f>+'Categorias-9 feb-Depurado'!R677</f>
        <v>35301985</v>
      </c>
      <c r="J678" s="108">
        <f t="shared" si="44"/>
        <v>0</v>
      </c>
      <c r="K678" s="107">
        <f t="shared" si="45"/>
        <v>0</v>
      </c>
      <c r="L678" s="109">
        <f t="shared" si="46"/>
        <v>35301985</v>
      </c>
      <c r="M678" s="110">
        <f t="shared" si="47"/>
        <v>2.6912613742960549E-05</v>
      </c>
      <c r="N678" s="33" t="s">
        <v>4892</v>
      </c>
      <c r="O678" s="33">
        <f>+'Categorias-9 feb-Depurado'!Y677</f>
        <v>7401.0681677620887</v>
      </c>
      <c r="P678" s="111">
        <f>+'Categorias-9 feb-Depurado'!AC677</f>
        <v>44918</v>
      </c>
      <c r="Q678" s="111">
        <f>+'Categorias-9 feb-Depurado'!AE677</f>
        <v>44978</v>
      </c>
      <c r="R678" s="112" t="str">
        <f>+'Categorias-9 feb-Depurado'!AB677</f>
        <v>Marketing</v>
      </c>
    </row>
    <row r="679" spans="2:18" s="1" customFormat="1" ht="14.5" hidden="1">
      <c r="B679" s="57" t="str">
        <f>+'Categorias-9 feb-Depurado'!B678</f>
        <v>GRUPO CON TACTO PRODUCCIONES S.A.S.</v>
      </c>
      <c r="C679" s="30" t="s">
        <v>4900</v>
      </c>
      <c r="D679" s="31">
        <v>5</v>
      </c>
      <c r="E679" s="30" t="str">
        <f>+'Categorias-9 feb-Depurado'!E678</f>
        <v>900987523-0</v>
      </c>
      <c r="F679" s="30" t="str">
        <f>+'Categorias-9 feb-Depurado'!F678</f>
        <v>CR 81 A 37 B 11 CA 101</v>
      </c>
      <c r="G679" s="30" t="str">
        <f>+'Categorias-9 feb-Depurado'!G678</f>
        <v>169</v>
      </c>
      <c r="H679" s="30" t="str">
        <f>+'Categorias-9 feb-Depurado'!H678</f>
        <v>FE2573</v>
      </c>
      <c r="I679" s="107">
        <f>+'Categorias-9 feb-Depurado'!R678</f>
        <v>5492135</v>
      </c>
      <c r="J679" s="108">
        <f t="shared" si="44"/>
        <v>0</v>
      </c>
      <c r="K679" s="107">
        <f t="shared" si="45"/>
        <v>0</v>
      </c>
      <c r="L679" s="109">
        <f t="shared" si="46"/>
        <v>5492135</v>
      </c>
      <c r="M679" s="110">
        <f t="shared" si="47"/>
        <v>4.1869517501408103E-06</v>
      </c>
      <c r="N679" s="33" t="s">
        <v>4892</v>
      </c>
      <c r="O679" s="33">
        <f>+'Categorias-9 feb-Depurado'!Y678</f>
        <v>1151.4271937272661</v>
      </c>
      <c r="P679" s="111">
        <f>+'Categorias-9 feb-Depurado'!AC678</f>
        <v>44949</v>
      </c>
      <c r="Q679" s="111">
        <f>+'Categorias-9 feb-Depurado'!AE678</f>
        <v>45009</v>
      </c>
      <c r="R679" s="112" t="str">
        <f>+'Categorias-9 feb-Depurado'!AB678</f>
        <v>Marketing</v>
      </c>
    </row>
    <row r="680" spans="2:18" s="1" customFormat="1" ht="14.5" hidden="1">
      <c r="B680" s="57" t="str">
        <f>+'Categorias-9 feb-Depurado'!B679</f>
        <v>GRUPO CON TACTO PRODUCCIONES S.A.S.</v>
      </c>
      <c r="C680" s="30" t="s">
        <v>4900</v>
      </c>
      <c r="D680" s="31">
        <v>5</v>
      </c>
      <c r="E680" s="30" t="str">
        <f>+'Categorias-9 feb-Depurado'!E679</f>
        <v>900987523-0</v>
      </c>
      <c r="F680" s="30" t="str">
        <f>+'Categorias-9 feb-Depurado'!F679</f>
        <v>CR 81 A 37 B 11 CA 101</v>
      </c>
      <c r="G680" s="30" t="str">
        <f>+'Categorias-9 feb-Depurado'!G679</f>
        <v>169</v>
      </c>
      <c r="H680" s="30" t="str">
        <f>+'Categorias-9 feb-Depurado'!H679</f>
        <v>FE2581</v>
      </c>
      <c r="I680" s="107">
        <f>+'Categorias-9 feb-Depurado'!R679</f>
        <v>27814986</v>
      </c>
      <c r="J680" s="108">
        <f t="shared" si="44"/>
        <v>0</v>
      </c>
      <c r="K680" s="107">
        <f t="shared" si="45"/>
        <v>0</v>
      </c>
      <c r="L680" s="109">
        <f t="shared" si="46"/>
        <v>27814986</v>
      </c>
      <c r="M680" s="110">
        <f t="shared" si="47"/>
        <v>2.1204869201656938E-05</v>
      </c>
      <c r="N680" s="33" t="s">
        <v>4892</v>
      </c>
      <c r="O680" s="33">
        <f>+'Categorias-9 feb-Depurado'!Y679</f>
        <v>5831.4173401679291</v>
      </c>
      <c r="P680" s="111">
        <f>+'Categorias-9 feb-Depurado'!AC679</f>
        <v>44953</v>
      </c>
      <c r="Q680" s="111">
        <f>+'Categorias-9 feb-Depurado'!AE679</f>
        <v>45013</v>
      </c>
      <c r="R680" s="112" t="str">
        <f>+'Categorias-9 feb-Depurado'!AB679</f>
        <v>Marketing</v>
      </c>
    </row>
    <row r="681" spans="2:18" s="1" customFormat="1" ht="14.5" hidden="1">
      <c r="B681" s="57" t="str">
        <f>+'Categorias-9 feb-Depurado'!B680</f>
        <v>GRUPO CON TACTO PRODUCCIONES S.A.S.</v>
      </c>
      <c r="C681" s="30" t="s">
        <v>4900</v>
      </c>
      <c r="D681" s="31">
        <v>5</v>
      </c>
      <c r="E681" s="30" t="str">
        <f>+'Categorias-9 feb-Depurado'!E680</f>
        <v>900987523-0</v>
      </c>
      <c r="F681" s="30" t="str">
        <f>+'Categorias-9 feb-Depurado'!F680</f>
        <v>CR 81 A 37 B 11 CA 101</v>
      </c>
      <c r="G681" s="30" t="str">
        <f>+'Categorias-9 feb-Depurado'!G680</f>
        <v>169</v>
      </c>
      <c r="H681" s="30" t="str">
        <f>+'Categorias-9 feb-Depurado'!H680</f>
        <v>FE2609</v>
      </c>
      <c r="I681" s="107">
        <f>+'Categorias-9 feb-Depurado'!R680</f>
        <v>20688198</v>
      </c>
      <c r="J681" s="108">
        <f t="shared" si="44"/>
        <v>0</v>
      </c>
      <c r="K681" s="107">
        <f t="shared" si="45"/>
        <v>0</v>
      </c>
      <c r="L681" s="109">
        <f t="shared" si="46"/>
        <v>20688198</v>
      </c>
      <c r="M681" s="110">
        <f t="shared" si="47"/>
        <v>1.5771733000619907E-05</v>
      </c>
      <c r="N681" s="33" t="s">
        <v>4892</v>
      </c>
      <c r="O681" s="33">
        <f>+'Categorias-9 feb-Depurado'!Y680</f>
        <v>4337.2848202773666</v>
      </c>
      <c r="P681" s="111">
        <f>+'Categorias-9 feb-Depurado'!AC680</f>
        <v>44964</v>
      </c>
      <c r="Q681" s="111">
        <f>+'Categorias-9 feb-Depurado'!AE680</f>
        <v>45024</v>
      </c>
      <c r="R681" s="112" t="str">
        <f>+'Categorias-9 feb-Depurado'!AB680</f>
        <v>Marketing</v>
      </c>
    </row>
    <row r="682" spans="2:18" s="1" customFormat="1" ht="14.5" hidden="1">
      <c r="B682" s="57" t="str">
        <f>+'Categorias-9 feb-Depurado'!B681</f>
        <v>GRUPO WELCOME SA</v>
      </c>
      <c r="C682" s="30" t="s">
        <v>4900</v>
      </c>
      <c r="D682" s="31">
        <v>5</v>
      </c>
      <c r="E682" s="30" t="str">
        <f>+'Categorias-9 feb-Depurado'!E681</f>
        <v>900134609-5</v>
      </c>
      <c r="F682" s="30" t="str">
        <f>+'Categorias-9 feb-Depurado'!F681</f>
        <v> Cra. 45A #34-155 L-264, El Poblado,</v>
      </c>
      <c r="G682" s="30" t="str">
        <f>+'Categorias-9 feb-Depurado'!G681</f>
        <v xml:space="preserve">MEDELLIN </v>
      </c>
      <c r="H682" s="30" t="str">
        <f>+'Categorias-9 feb-Depurado'!H681</f>
        <v>BT7575</v>
      </c>
      <c r="I682" s="107">
        <f>+'Categorias-9 feb-Depurado'!R681</f>
        <v>5558400</v>
      </c>
      <c r="J682" s="108">
        <f t="shared" si="44"/>
        <v>0</v>
      </c>
      <c r="K682" s="107">
        <f t="shared" si="45"/>
        <v>0</v>
      </c>
      <c r="L682" s="109">
        <f t="shared" si="46"/>
        <v>5558400</v>
      </c>
      <c r="M682" s="110">
        <f t="shared" si="47"/>
        <v>4.2374691459664916E-06</v>
      </c>
      <c r="N682" s="33" t="s">
        <v>4892</v>
      </c>
      <c r="O682" s="33">
        <f>+'Categorias-9 feb-Depurado'!Y681</f>
        <v>1165.3196641403817</v>
      </c>
      <c r="P682" s="111">
        <f>+'Categorias-9 feb-Depurado'!AC681</f>
        <v>44932</v>
      </c>
      <c r="Q682" s="111">
        <f>+'Categorias-9 feb-Depurado'!AE681</f>
        <v>44992</v>
      </c>
      <c r="R682" s="112" t="str">
        <f>+'Categorias-9 feb-Depurado'!AB681</f>
        <v>Hotel</v>
      </c>
    </row>
    <row r="683" spans="2:18" s="1" customFormat="1" ht="14.5" hidden="1">
      <c r="B683" s="57" t="str">
        <f>+'Categorias-9 feb-Depurado'!B682</f>
        <v>HANDLING GLOBAL SERVICE SAS</v>
      </c>
      <c r="C683" s="30" t="s">
        <v>4900</v>
      </c>
      <c r="D683" s="31">
        <v>5</v>
      </c>
      <c r="E683" s="30" t="str">
        <f>+'Categorias-9 feb-Depurado'!E682</f>
        <v>900462597-1</v>
      </c>
      <c r="F683" s="30" t="str">
        <f>+'Categorias-9 feb-Depurado'!F682</f>
        <v>AV EL DORADO 103 08 EN 1 IN 187</v>
      </c>
      <c r="G683" s="30" t="str">
        <f>+'Categorias-9 feb-Depurado'!G682</f>
        <v>BOGOTA</v>
      </c>
      <c r="H683" s="30" t="str">
        <f>+'Categorias-9 feb-Depurado'!H682</f>
        <v>HGS-969</v>
      </c>
      <c r="I683" s="107">
        <f>+'Categorias-9 feb-Depurado'!R682</f>
        <v>10708621</v>
      </c>
      <c r="J683" s="108">
        <f t="shared" si="44"/>
        <v>0</v>
      </c>
      <c r="K683" s="107">
        <f t="shared" si="45"/>
        <v>0</v>
      </c>
      <c r="L683" s="109">
        <f t="shared" si="46"/>
        <v>10708621</v>
      </c>
      <c r="M683" s="110">
        <f t="shared" si="47"/>
        <v>8.1637613491920054E-06</v>
      </c>
      <c r="N683" s="33" t="s">
        <v>4892</v>
      </c>
      <c r="O683" s="33">
        <f>+'Categorias-9 feb-Depurado'!Y682</f>
        <v>2245.0645198486322</v>
      </c>
      <c r="P683" s="111">
        <f>+'Categorias-9 feb-Depurado'!AC682</f>
        <v>44915</v>
      </c>
      <c r="Q683" s="111">
        <f>+'Categorias-9 feb-Depurado'!AE682</f>
        <v>44975</v>
      </c>
      <c r="R683" s="112" t="str">
        <f>+'Categorias-9 feb-Depurado'!AB682</f>
        <v>GH</v>
      </c>
    </row>
    <row r="684" spans="2:18" s="1" customFormat="1" ht="14.5" hidden="1">
      <c r="B684" s="57" t="str">
        <f>+'Categorias-9 feb-Depurado'!B683</f>
        <v>HANDLING GLOBAL SERVICE SAS</v>
      </c>
      <c r="C684" s="30" t="s">
        <v>4900</v>
      </c>
      <c r="D684" s="31">
        <v>5</v>
      </c>
      <c r="E684" s="30" t="str">
        <f>+'Categorias-9 feb-Depurado'!E683</f>
        <v>900462597-1</v>
      </c>
      <c r="F684" s="30" t="str">
        <f>+'Categorias-9 feb-Depurado'!F683</f>
        <v>AV EL DORADO 103 08 EN 1 IN 187</v>
      </c>
      <c r="G684" s="30" t="str">
        <f>+'Categorias-9 feb-Depurado'!G683</f>
        <v>BOGOTA</v>
      </c>
      <c r="H684" s="30" t="str">
        <f>+'Categorias-9 feb-Depurado'!H683</f>
        <v>HGS971</v>
      </c>
      <c r="I684" s="107">
        <f>+'Categorias-9 feb-Depurado'!R683</f>
        <v>4343244</v>
      </c>
      <c r="J684" s="108">
        <f t="shared" si="44"/>
        <v>0</v>
      </c>
      <c r="K684" s="107">
        <f t="shared" si="45"/>
        <v>0</v>
      </c>
      <c r="L684" s="109">
        <f t="shared" si="46"/>
        <v>4343244</v>
      </c>
      <c r="M684" s="110">
        <f t="shared" si="47"/>
        <v>3.3110899617523193E-06</v>
      </c>
      <c r="N684" s="33" t="s">
        <v>4892</v>
      </c>
      <c r="O684" s="33">
        <f>+'Categorias-9 feb-Depurado'!Y683</f>
        <v>910.56196735746403</v>
      </c>
      <c r="P684" s="111">
        <f>+'Categorias-9 feb-Depurado'!AC683</f>
        <v>44917</v>
      </c>
      <c r="Q684" s="111">
        <f>+'Categorias-9 feb-Depurado'!AE683</f>
        <v>44977</v>
      </c>
      <c r="R684" s="112" t="str">
        <f>+'Categorias-9 feb-Depurado'!AB683</f>
        <v>GH</v>
      </c>
    </row>
    <row r="685" spans="2:18" s="1" customFormat="1" ht="14.5" hidden="1">
      <c r="B685" s="57" t="str">
        <f>+'Categorias-9 feb-Depurado'!B684</f>
        <v>HANDLING GLOBAL SERVICE SAS</v>
      </c>
      <c r="C685" s="30" t="s">
        <v>4900</v>
      </c>
      <c r="D685" s="31">
        <v>5</v>
      </c>
      <c r="E685" s="30" t="str">
        <f>+'Categorias-9 feb-Depurado'!E684</f>
        <v>900462597-1</v>
      </c>
      <c r="F685" s="30" t="str">
        <f>+'Categorias-9 feb-Depurado'!F684</f>
        <v>AV EL DORADO 103 08 EN 1 IN 187</v>
      </c>
      <c r="G685" s="30" t="str">
        <f>+'Categorias-9 feb-Depurado'!G684</f>
        <v>BOGOTA</v>
      </c>
      <c r="H685" s="30" t="str">
        <f>+'Categorias-9 feb-Depurado'!H684</f>
        <v>HGS996</v>
      </c>
      <c r="I685" s="107">
        <f>+'Categorias-9 feb-Depurado'!R684</f>
        <v>5038893</v>
      </c>
      <c r="J685" s="108">
        <f t="shared" si="44"/>
        <v>0</v>
      </c>
      <c r="K685" s="107">
        <f t="shared" si="45"/>
        <v>0</v>
      </c>
      <c r="L685" s="109">
        <f t="shared" si="46"/>
        <v>5038893</v>
      </c>
      <c r="M685" s="110">
        <f t="shared" si="47"/>
        <v>3.8414208436468288E-06</v>
      </c>
      <c r="N685" s="33" t="s">
        <v>4892</v>
      </c>
      <c r="O685" s="33">
        <f>+'Categorias-9 feb-Depurado'!Y684</f>
        <v>1056.4049183936602</v>
      </c>
      <c r="P685" s="111">
        <f>+'Categorias-9 feb-Depurado'!AC684</f>
        <v>44930</v>
      </c>
      <c r="Q685" s="111">
        <f>+'Categorias-9 feb-Depurado'!AE684</f>
        <v>44990</v>
      </c>
      <c r="R685" s="112" t="str">
        <f>+'Categorias-9 feb-Depurado'!AB684</f>
        <v>GH</v>
      </c>
    </row>
    <row r="686" spans="2:18" s="1" customFormat="1" ht="14.5" hidden="1">
      <c r="B686" s="57" t="str">
        <f>+'Categorias-9 feb-Depurado'!B685</f>
        <v>HANDLING GLOBAL SERVICE SAS</v>
      </c>
      <c r="C686" s="30" t="s">
        <v>4900</v>
      </c>
      <c r="D686" s="31">
        <v>5</v>
      </c>
      <c r="E686" s="30" t="str">
        <f>+'Categorias-9 feb-Depurado'!E685</f>
        <v>900462597-1</v>
      </c>
      <c r="F686" s="30" t="str">
        <f>+'Categorias-9 feb-Depurado'!F685</f>
        <v>AV EL DORADO 103 08 EN 1 IN 187</v>
      </c>
      <c r="G686" s="30" t="str">
        <f>+'Categorias-9 feb-Depurado'!G685</f>
        <v>BOGOTA</v>
      </c>
      <c r="H686" s="30" t="str">
        <f>+'Categorias-9 feb-Depurado'!H685</f>
        <v>HGS1032</v>
      </c>
      <c r="I686" s="107">
        <f>+'Categorias-9 feb-Depurado'!R685</f>
        <v>6865051</v>
      </c>
      <c r="J686" s="108">
        <f t="shared" si="44"/>
        <v>0</v>
      </c>
      <c r="K686" s="107">
        <f t="shared" si="45"/>
        <v>0</v>
      </c>
      <c r="L686" s="109">
        <f t="shared" si="46"/>
        <v>6865051</v>
      </c>
      <c r="M686" s="110">
        <f t="shared" si="47"/>
        <v>5.2335999204782694E-06</v>
      </c>
      <c r="N686" s="33" t="s">
        <v>4892</v>
      </c>
      <c r="O686" s="33">
        <f>+'Categorias-9 feb-Depurado'!Y685</f>
        <v>1439.2593058481921</v>
      </c>
      <c r="P686" s="111">
        <f>+'Categorias-9 feb-Depurado'!AC685</f>
        <v>44963</v>
      </c>
      <c r="Q686" s="111">
        <f>+'Categorias-9 feb-Depurado'!AE685</f>
        <v>45023</v>
      </c>
      <c r="R686" s="112" t="str">
        <f>+'Categorias-9 feb-Depurado'!AB685</f>
        <v>GH</v>
      </c>
    </row>
    <row r="687" spans="2:18" s="1" customFormat="1" ht="14.5" hidden="1">
      <c r="B687" s="57" t="str">
        <f>+'Categorias-9 feb-Depurado'!B686</f>
        <v>HIDROPROB S A</v>
      </c>
      <c r="C687" s="30" t="s">
        <v>4900</v>
      </c>
      <c r="D687" s="31">
        <v>5</v>
      </c>
      <c r="E687" s="30" t="str">
        <f>+'Categorias-9 feb-Depurado'!E686</f>
        <v>830000356-8</v>
      </c>
      <c r="F687" s="30" t="str">
        <f>+'Categorias-9 feb-Depurado'!F686</f>
        <v>CR 21 65 38</v>
      </c>
      <c r="G687" s="30" t="str">
        <f>+'Categorias-9 feb-Depurado'!G686</f>
        <v>Colombia</v>
      </c>
      <c r="H687" s="30" t="str">
        <f>+'Categorias-9 feb-Depurado'!H686</f>
        <v>MOSQ197</v>
      </c>
      <c r="I687" s="107">
        <f>+'Categorias-9 feb-Depurado'!R686</f>
        <v>3496736</v>
      </c>
      <c r="J687" s="108">
        <f t="shared" si="44"/>
        <v>0</v>
      </c>
      <c r="K687" s="107">
        <f t="shared" si="45"/>
        <v>0</v>
      </c>
      <c r="L687" s="109">
        <f t="shared" si="46"/>
        <v>3496736</v>
      </c>
      <c r="M687" s="110">
        <f t="shared" si="47"/>
        <v>2.6657510995232958E-06</v>
      </c>
      <c r="N687" s="33" t="s">
        <v>4892</v>
      </c>
      <c r="O687" s="33">
        <f>+'Categorias-9 feb-Depurado'!Y686</f>
        <v>733.09139700409855</v>
      </c>
      <c r="P687" s="111">
        <f>+'Categorias-9 feb-Depurado'!AC686</f>
        <v>44964</v>
      </c>
      <c r="Q687" s="111">
        <f>+'Categorias-9 feb-Depurado'!AE686</f>
        <v>45024</v>
      </c>
      <c r="R687" s="112" t="str">
        <f>+'Categorias-9 feb-Depurado'!AB686</f>
        <v>Manto</v>
      </c>
    </row>
    <row r="688" spans="2:18" s="1" customFormat="1" ht="14.5" hidden="1">
      <c r="B688" s="57" t="str">
        <f>+'Categorias-9 feb-Depurado'!B687</f>
        <v>HOTEL DANN CARLTON BARRANQUILLA S.A.</v>
      </c>
      <c r="C688" s="30" t="s">
        <v>4900</v>
      </c>
      <c r="D688" s="31">
        <v>5</v>
      </c>
      <c r="E688" s="30" t="str">
        <f>+'Categorias-9 feb-Depurado'!E687</f>
        <v>802019166-7</v>
      </c>
      <c r="F688" s="30" t="str">
        <f>+'Categorias-9 feb-Depurado'!F687</f>
        <v>Cl. 98 #52B-10, Riomar, Barranquilla, Atlántico</v>
      </c>
      <c r="G688" s="30" t="str">
        <f>+'Categorias-9 feb-Depurado'!G687</f>
        <v>BARRANQUILLA</v>
      </c>
      <c r="H688" s="30" t="str">
        <f>+'Categorias-9 feb-Depurado'!H687</f>
        <v>DCB34695</v>
      </c>
      <c r="I688" s="107">
        <f>+'Categorias-9 feb-Depurado'!R687</f>
        <v>183350</v>
      </c>
      <c r="J688" s="108">
        <f t="shared" si="44"/>
        <v>183350</v>
      </c>
      <c r="K688" s="107">
        <f t="shared" si="45"/>
        <v>5261.8849549876068</v>
      </c>
      <c r="L688" s="109">
        <f t="shared" si="46"/>
        <v>188611.88495498762</v>
      </c>
      <c r="M688" s="110">
        <f t="shared" si="47"/>
        <v>1.4378904775822927E-07</v>
      </c>
      <c r="N688" s="33" t="s">
        <v>4892</v>
      </c>
      <c r="O688" s="33">
        <f>+'Categorias-9 feb-Depurado'!Y687</f>
        <v>38.439363921297314</v>
      </c>
      <c r="P688" s="111">
        <f>+'Categorias-9 feb-Depurado'!AC687</f>
        <v>44823</v>
      </c>
      <c r="Q688" s="111">
        <f>+'Categorias-9 feb-Depurado'!AE687</f>
        <v>44883</v>
      </c>
      <c r="R688" s="112" t="str">
        <f>+'Categorias-9 feb-Depurado'!AB687</f>
        <v>Hotel</v>
      </c>
    </row>
    <row r="689" spans="2:18" s="1" customFormat="1" ht="14.5" hidden="1">
      <c r="B689" s="57" t="str">
        <f>+'Categorias-9 feb-Depurado'!B688</f>
        <v>HOTEL DANN CARLTON BARRANQUILLA S.A.</v>
      </c>
      <c r="C689" s="30" t="s">
        <v>4900</v>
      </c>
      <c r="D689" s="31">
        <v>5</v>
      </c>
      <c r="E689" s="30" t="str">
        <f>+'Categorias-9 feb-Depurado'!E688</f>
        <v>802019166-7</v>
      </c>
      <c r="F689" s="30" t="str">
        <f>+'Categorias-9 feb-Depurado'!F688</f>
        <v>Cl. 98 #52B-10, Riomar, Barranquilla, Atlántico</v>
      </c>
      <c r="G689" s="30" t="str">
        <f>+'Categorias-9 feb-Depurado'!G688</f>
        <v>BARRANQUILLA</v>
      </c>
      <c r="H689" s="30" t="str">
        <f>+'Categorias-9 feb-Depurado'!H688</f>
        <v>DCB34694</v>
      </c>
      <c r="I689" s="107">
        <f>+'Categorias-9 feb-Depurado'!R688</f>
        <v>183350</v>
      </c>
      <c r="J689" s="108">
        <f t="shared" si="44"/>
        <v>183350</v>
      </c>
      <c r="K689" s="107">
        <f t="shared" si="45"/>
        <v>5261.8849549876068</v>
      </c>
      <c r="L689" s="109">
        <f t="shared" si="46"/>
        <v>188611.88495498762</v>
      </c>
      <c r="M689" s="110">
        <f t="shared" si="47"/>
        <v>1.4378904775822927E-07</v>
      </c>
      <c r="N689" s="33" t="s">
        <v>4892</v>
      </c>
      <c r="O689" s="33">
        <f>+'Categorias-9 feb-Depurado'!Y688</f>
        <v>38.439363921297314</v>
      </c>
      <c r="P689" s="111">
        <f>+'Categorias-9 feb-Depurado'!AC688</f>
        <v>44823</v>
      </c>
      <c r="Q689" s="111">
        <f>+'Categorias-9 feb-Depurado'!AE688</f>
        <v>44883</v>
      </c>
      <c r="R689" s="112" t="str">
        <f>+'Categorias-9 feb-Depurado'!AB688</f>
        <v>Hotel</v>
      </c>
    </row>
    <row r="690" spans="2:18" s="1" customFormat="1" ht="14.5" hidden="1">
      <c r="B690" s="57" t="str">
        <f>+'Categorias-9 feb-Depurado'!B689</f>
        <v>HOTEL LAGOON S.A.S.</v>
      </c>
      <c r="C690" s="30" t="s">
        <v>4900</v>
      </c>
      <c r="D690" s="31">
        <v>5</v>
      </c>
      <c r="E690" s="30" t="str">
        <f>+'Categorias-9 feb-Depurado'!E689</f>
        <v>901213465-4</v>
      </c>
      <c r="F690" s="30" t="str">
        <f>+'Categorias-9 feb-Depurado'!F689</f>
        <v>KM 13 800 VIA JMC</v>
      </c>
      <c r="G690" s="30" t="str">
        <f>+'Categorias-9 feb-Depurado'!G689</f>
        <v>RIONEGRO</v>
      </c>
      <c r="H690" s="30" t="str">
        <f>+'Categorias-9 feb-Depurado'!H689</f>
        <v>FE15885</v>
      </c>
      <c r="I690" s="107">
        <f>+'Categorias-9 feb-Depurado'!R689</f>
        <v>1914000</v>
      </c>
      <c r="J690" s="108">
        <f t="shared" si="44"/>
        <v>1914000</v>
      </c>
      <c r="K690" s="107">
        <f t="shared" si="45"/>
        <v>1305.4004914646798</v>
      </c>
      <c r="L690" s="109">
        <f t="shared" si="46"/>
        <v>1915305.4004914647</v>
      </c>
      <c r="M690" s="110">
        <f t="shared" si="47"/>
        <v>1.4601409649693396E-06</v>
      </c>
      <c r="N690" s="33" t="s">
        <v>4892</v>
      </c>
      <c r="O690" s="33">
        <f>+'Categorias-9 feb-Depurado'!Y689</f>
        <v>401.27048020377998</v>
      </c>
      <c r="P690" s="111">
        <f>+'Categorias-9 feb-Depurado'!AC689</f>
        <v>44904</v>
      </c>
      <c r="Q690" s="111">
        <f>+'Categorias-9 feb-Depurado'!AE689</f>
        <v>44964</v>
      </c>
      <c r="R690" s="112" t="str">
        <f>+'Categorias-9 feb-Depurado'!AB689</f>
        <v>Hotel</v>
      </c>
    </row>
    <row r="691" spans="2:18" s="1" customFormat="1" ht="14.5" hidden="1">
      <c r="B691" s="57" t="str">
        <f>+'Categorias-9 feb-Depurado'!B690</f>
        <v>IMC AIRPORT SHOPPES SAS</v>
      </c>
      <c r="C691" s="30" t="s">
        <v>4900</v>
      </c>
      <c r="D691" s="31">
        <v>5</v>
      </c>
      <c r="E691" s="30" t="str">
        <f>+'Categorias-9 feb-Depurado'!E690</f>
        <v>900430148-0</v>
      </c>
      <c r="F691" s="30" t="str">
        <f>+'Categorias-9 feb-Depurado'!F690</f>
        <v xml:space="preserve">CARRERA 30 NO  10C 228 OF333 </v>
      </c>
      <c r="G691" s="30" t="str">
        <f>+'Categorias-9 feb-Depurado'!G690</f>
        <v>MEDELLIN</v>
      </c>
      <c r="H691" s="30" t="str">
        <f>+'Categorias-9 feb-Depurado'!H690</f>
        <v>NCK65000055</v>
      </c>
      <c r="I691" s="107">
        <f>+'Categorias-9 feb-Depurado'!R690</f>
        <v>-240017</v>
      </c>
      <c r="J691" s="108">
        <f t="shared" si="44"/>
        <v>-240017</v>
      </c>
      <c r="K691" s="107">
        <f t="shared" si="45"/>
        <v>-42573.723649392254</v>
      </c>
      <c r="L691" s="109">
        <f t="shared" si="46"/>
        <v>-282590.72364939225</v>
      </c>
      <c r="M691" s="110">
        <f t="shared" si="47"/>
        <v>-2.1543420272032295E-07</v>
      </c>
      <c r="N691" s="33" t="s">
        <v>4892</v>
      </c>
      <c r="O691" s="33">
        <f>+'Categorias-9 feb-Depurado'!Y690</f>
        <v>-50.319611727832111</v>
      </c>
      <c r="P691" s="111">
        <f>+'Categorias-9 feb-Depurado'!AC690</f>
        <v>44442</v>
      </c>
      <c r="Q691" s="111">
        <f>+'Categorias-9 feb-Depurado'!AE690</f>
        <v>44487</v>
      </c>
      <c r="R691" s="112" t="str">
        <f>+'Categorias-9 feb-Depurado'!AB690</f>
        <v>Ventas a Bordo</v>
      </c>
    </row>
    <row r="692" spans="2:18" s="1" customFormat="1" ht="14.5" hidden="1">
      <c r="B692" s="57" t="str">
        <f>+'Categorias-9 feb-Depurado'!B691</f>
        <v>IMC AIRPORT SHOPPES SAS</v>
      </c>
      <c r="C692" s="30" t="s">
        <v>4900</v>
      </c>
      <c r="D692" s="31">
        <v>5</v>
      </c>
      <c r="E692" s="30" t="str">
        <f>+'Categorias-9 feb-Depurado'!E691</f>
        <v>900430148-0</v>
      </c>
      <c r="F692" s="30" t="str">
        <f>+'Categorias-9 feb-Depurado'!F691</f>
        <v xml:space="preserve">CARRERA 30 NO  10C 228 OF333 </v>
      </c>
      <c r="G692" s="30" t="str">
        <f>+'Categorias-9 feb-Depurado'!G691</f>
        <v>MEDELLIN</v>
      </c>
      <c r="H692" s="30" t="str">
        <f>+'Categorias-9 feb-Depurado'!H691</f>
        <v>NCK6-5000058</v>
      </c>
      <c r="I692" s="107">
        <f>+'Categorias-9 feb-Depurado'!R691</f>
        <v>-221600</v>
      </c>
      <c r="J692" s="108">
        <f t="shared" si="44"/>
        <v>-221600</v>
      </c>
      <c r="K692" s="107">
        <f t="shared" si="45"/>
        <v>-31596.246927306311</v>
      </c>
      <c r="L692" s="109">
        <f t="shared" si="46"/>
        <v>-253196.24692730632</v>
      </c>
      <c r="M692" s="110">
        <f t="shared" si="47"/>
        <v>-1.9302520225765934E-07</v>
      </c>
      <c r="N692" s="33" t="s">
        <v>4892</v>
      </c>
      <c r="O692" s="33">
        <f>+'Categorias-9 feb-Depurado'!Y691</f>
        <v>-46.458484019413604</v>
      </c>
      <c r="P692" s="111">
        <f>+'Categorias-9 feb-Depurado'!AC691</f>
        <v>44530</v>
      </c>
      <c r="Q692" s="111">
        <f>+'Categorias-9 feb-Depurado'!AE691</f>
        <v>44575</v>
      </c>
      <c r="R692" s="112" t="str">
        <f>+'Categorias-9 feb-Depurado'!AB691</f>
        <v>Ventas a Bordo</v>
      </c>
    </row>
    <row r="693" spans="2:18" s="1" customFormat="1" ht="14.5" hidden="1">
      <c r="B693" s="57" t="str">
        <f>+'Categorias-9 feb-Depurado'!B692</f>
        <v>IMC AIRPORT SHOPPES SAS</v>
      </c>
      <c r="C693" s="30" t="s">
        <v>4900</v>
      </c>
      <c r="D693" s="31">
        <v>5</v>
      </c>
      <c r="E693" s="30" t="str">
        <f>+'Categorias-9 feb-Depurado'!E692</f>
        <v>900430148-0</v>
      </c>
      <c r="F693" s="30" t="str">
        <f>+'Categorias-9 feb-Depurado'!F692</f>
        <v xml:space="preserve">CARRERA 30 NO  10C 228 OF333 </v>
      </c>
      <c r="G693" s="30" t="str">
        <f>+'Categorias-9 feb-Depurado'!G692</f>
        <v>MEDELLIN</v>
      </c>
      <c r="H693" s="30" t="str">
        <f>+'Categorias-9 feb-Depurado'!H692</f>
        <v>A01F12727</v>
      </c>
      <c r="I693" s="107">
        <f>+'Categorias-9 feb-Depurado'!R692</f>
        <v>38600</v>
      </c>
      <c r="J693" s="108">
        <f t="shared" si="44"/>
        <v>38600</v>
      </c>
      <c r="K693" s="107">
        <f t="shared" si="45"/>
        <v>2653.1421864195431</v>
      </c>
      <c r="L693" s="109">
        <f t="shared" si="46"/>
        <v>41253.142186419544</v>
      </c>
      <c r="M693" s="110">
        <f t="shared" si="47"/>
        <v>3.1449502948532218E-08</v>
      </c>
      <c r="N693" s="33" t="s">
        <v>4892</v>
      </c>
      <c r="O693" s="33">
        <f>+'Categorias-9 feb-Depurado'!Y692</f>
        <v>8.0924976676415401</v>
      </c>
      <c r="P693" s="111">
        <f>+'Categorias-9 feb-Depurado'!AC692</f>
        <v>44726</v>
      </c>
      <c r="Q693" s="111">
        <f>+'Categorias-9 feb-Depurado'!AE692</f>
        <v>44771</v>
      </c>
      <c r="R693" s="112" t="str">
        <f>+'Categorias-9 feb-Depurado'!AB692</f>
        <v>Ventas a Bordo</v>
      </c>
    </row>
    <row r="694" spans="2:18" s="1" customFormat="1" ht="14.5" hidden="1">
      <c r="B694" s="57" t="str">
        <f>+'Categorias-9 feb-Depurado'!B693</f>
        <v>IMC AIRPORT SHOPPES SAS</v>
      </c>
      <c r="C694" s="30" t="s">
        <v>4900</v>
      </c>
      <c r="D694" s="31">
        <v>5</v>
      </c>
      <c r="E694" s="30" t="str">
        <f>+'Categorias-9 feb-Depurado'!E693</f>
        <v>900430148-0</v>
      </c>
      <c r="F694" s="30" t="str">
        <f>+'Categorias-9 feb-Depurado'!F693</f>
        <v xml:space="preserve">CARRERA 30 NO  10C 228 OF333 </v>
      </c>
      <c r="G694" s="30" t="str">
        <f>+'Categorias-9 feb-Depurado'!G693</f>
        <v>MEDELLIN</v>
      </c>
      <c r="H694" s="30" t="str">
        <f>+'Categorias-9 feb-Depurado'!H693</f>
        <v>A01F12809</v>
      </c>
      <c r="I694" s="107">
        <f>+'Categorias-9 feb-Depurado'!R693</f>
        <v>349699</v>
      </c>
      <c r="J694" s="108">
        <f t="shared" si="44"/>
        <v>349699</v>
      </c>
      <c r="K694" s="107">
        <f t="shared" si="45"/>
        <v>22764.41467044536</v>
      </c>
      <c r="L694" s="109">
        <f t="shared" si="46"/>
        <v>372463.41467044537</v>
      </c>
      <c r="M694" s="110">
        <f t="shared" si="47"/>
        <v>2.8394901908235022E-07</v>
      </c>
      <c r="N694" s="33" t="s">
        <v>4892</v>
      </c>
      <c r="O694" s="33">
        <f>+'Categorias-9 feb-Depurado'!Y693</f>
        <v>73.314464815455409</v>
      </c>
      <c r="P694" s="111">
        <f>+'Categorias-9 feb-Depurado'!AC693</f>
        <v>44736</v>
      </c>
      <c r="Q694" s="111">
        <f>+'Categorias-9 feb-Depurado'!AE693</f>
        <v>44781</v>
      </c>
      <c r="R694" s="112" t="str">
        <f>+'Categorias-9 feb-Depurado'!AB693</f>
        <v>Ventas a Bordo</v>
      </c>
    </row>
    <row r="695" spans="2:18" s="1" customFormat="1" ht="14.5" hidden="1">
      <c r="B695" s="57" t="str">
        <f>+'Categorias-9 feb-Depurado'!B694</f>
        <v>IMC AIRPORT SHOPPES SAS</v>
      </c>
      <c r="C695" s="30" t="s">
        <v>4900</v>
      </c>
      <c r="D695" s="31">
        <v>5</v>
      </c>
      <c r="E695" s="30" t="str">
        <f>+'Categorias-9 feb-Depurado'!E694</f>
        <v>900430148-0</v>
      </c>
      <c r="F695" s="30" t="str">
        <f>+'Categorias-9 feb-Depurado'!F694</f>
        <v xml:space="preserve">CARRERA 30 NO  10C 228 OF333 </v>
      </c>
      <c r="G695" s="30" t="str">
        <f>+'Categorias-9 feb-Depurado'!G694</f>
        <v>MEDELLIN</v>
      </c>
      <c r="H695" s="30" t="str">
        <f>+'Categorias-9 feb-Depurado'!H694</f>
        <v>A01F12811</v>
      </c>
      <c r="I695" s="107">
        <f>+'Categorias-9 feb-Depurado'!R694</f>
        <v>21500</v>
      </c>
      <c r="J695" s="108">
        <f t="shared" si="44"/>
        <v>21500</v>
      </c>
      <c r="K695" s="107">
        <f t="shared" si="45"/>
        <v>1399.5891192556321</v>
      </c>
      <c r="L695" s="109">
        <f t="shared" si="46"/>
        <v>22899.589119255634</v>
      </c>
      <c r="M695" s="110">
        <f t="shared" si="47"/>
        <v>1.7457596133447708E-08</v>
      </c>
      <c r="N695" s="33" t="s">
        <v>4892</v>
      </c>
      <c r="O695" s="33">
        <f>+'Categorias-9 feb-Depurado'!Y694</f>
        <v>4.5074792708366092</v>
      </c>
      <c r="P695" s="111">
        <f>+'Categorias-9 feb-Depurado'!AC694</f>
        <v>44736</v>
      </c>
      <c r="Q695" s="111">
        <f>+'Categorias-9 feb-Depurado'!AE694</f>
        <v>44781</v>
      </c>
      <c r="R695" s="112" t="str">
        <f>+'Categorias-9 feb-Depurado'!AB694</f>
        <v>Ventas a Bordo</v>
      </c>
    </row>
    <row r="696" spans="2:18" s="1" customFormat="1" ht="14.5" hidden="1">
      <c r="B696" s="57" t="str">
        <f>+'Categorias-9 feb-Depurado'!B695</f>
        <v>IMC AIRPORT SHOPPES SAS</v>
      </c>
      <c r="C696" s="30" t="s">
        <v>4900</v>
      </c>
      <c r="D696" s="31">
        <v>5</v>
      </c>
      <c r="E696" s="30" t="str">
        <f>+'Categorias-9 feb-Depurado'!E695</f>
        <v>900430148-0</v>
      </c>
      <c r="F696" s="30" t="str">
        <f>+'Categorias-9 feb-Depurado'!F695</f>
        <v xml:space="preserve">CARRERA 30 NO  10C 228 OF333 </v>
      </c>
      <c r="G696" s="30" t="str">
        <f>+'Categorias-9 feb-Depurado'!G695</f>
        <v>MEDELLIN</v>
      </c>
      <c r="H696" s="30" t="str">
        <f>+'Categorias-9 feb-Depurado'!H695</f>
        <v>A01F12813</v>
      </c>
      <c r="I696" s="107">
        <f>+'Categorias-9 feb-Depurado'!R695</f>
        <v>106000</v>
      </c>
      <c r="J696" s="108">
        <f t="shared" si="44"/>
        <v>106000</v>
      </c>
      <c r="K696" s="107">
        <f t="shared" si="45"/>
        <v>6900.2998437719534</v>
      </c>
      <c r="L696" s="109">
        <f t="shared" si="46"/>
        <v>112900.29984377195</v>
      </c>
      <c r="M696" s="110">
        <f t="shared" si="47"/>
        <v>8.607000884397474E-08</v>
      </c>
      <c r="N696" s="33" t="s">
        <v>4892</v>
      </c>
      <c r="O696" s="33">
        <f>+'Categorias-9 feb-Depurado'!Y695</f>
        <v>22.2229210562177</v>
      </c>
      <c r="P696" s="111">
        <f>+'Categorias-9 feb-Depurado'!AC695</f>
        <v>44736</v>
      </c>
      <c r="Q696" s="111">
        <f>+'Categorias-9 feb-Depurado'!AE695</f>
        <v>44781</v>
      </c>
      <c r="R696" s="112" t="str">
        <f>+'Categorias-9 feb-Depurado'!AB695</f>
        <v>Ventas a Bordo</v>
      </c>
    </row>
    <row r="697" spans="2:18" s="1" customFormat="1" ht="14.5" hidden="1">
      <c r="B697" s="57" t="str">
        <f>+'Categorias-9 feb-Depurado'!B696</f>
        <v>IMC AIRPORT SHOPPES SAS</v>
      </c>
      <c r="C697" s="30" t="s">
        <v>4900</v>
      </c>
      <c r="D697" s="31">
        <v>5</v>
      </c>
      <c r="E697" s="30" t="str">
        <f>+'Categorias-9 feb-Depurado'!E696</f>
        <v>900430148-0</v>
      </c>
      <c r="F697" s="30" t="str">
        <f>+'Categorias-9 feb-Depurado'!F696</f>
        <v xml:space="preserve">CARRERA 30 NO  10C 228 OF333 </v>
      </c>
      <c r="G697" s="30" t="str">
        <f>+'Categorias-9 feb-Depurado'!G696</f>
        <v>MEDELLIN</v>
      </c>
      <c r="H697" s="30" t="str">
        <f>+'Categorias-9 feb-Depurado'!H696</f>
        <v>A01F12812</v>
      </c>
      <c r="I697" s="107">
        <f>+'Categorias-9 feb-Depurado'!R696</f>
        <v>43000</v>
      </c>
      <c r="J697" s="108">
        <f t="shared" si="44"/>
        <v>43000</v>
      </c>
      <c r="K697" s="107">
        <f t="shared" si="45"/>
        <v>2799.1782385112642</v>
      </c>
      <c r="L697" s="109">
        <f t="shared" si="46"/>
        <v>45799.178238511267</v>
      </c>
      <c r="M697" s="110">
        <f t="shared" si="47"/>
        <v>3.4915192266895417E-08</v>
      </c>
      <c r="N697" s="33" t="s">
        <v>4892</v>
      </c>
      <c r="O697" s="33">
        <f>+'Categorias-9 feb-Depurado'!Y696</f>
        <v>9.0149585416732183</v>
      </c>
      <c r="P697" s="111">
        <f>+'Categorias-9 feb-Depurado'!AC696</f>
        <v>44736</v>
      </c>
      <c r="Q697" s="111">
        <f>+'Categorias-9 feb-Depurado'!AE696</f>
        <v>44781</v>
      </c>
      <c r="R697" s="112" t="str">
        <f>+'Categorias-9 feb-Depurado'!AB696</f>
        <v>Ventas a Bordo</v>
      </c>
    </row>
    <row r="698" spans="2:18" s="1" customFormat="1" ht="14.5" hidden="1">
      <c r="B698" s="57" t="str">
        <f>+'Categorias-9 feb-Depurado'!B697</f>
        <v>IMC AIRPORT SHOPPES SAS</v>
      </c>
      <c r="C698" s="30" t="s">
        <v>4900</v>
      </c>
      <c r="D698" s="31">
        <v>5</v>
      </c>
      <c r="E698" s="30" t="str">
        <f>+'Categorias-9 feb-Depurado'!E697</f>
        <v>900430148-0</v>
      </c>
      <c r="F698" s="30" t="str">
        <f>+'Categorias-9 feb-Depurado'!F697</f>
        <v xml:space="preserve">CARRERA 30 NO  10C 228 OF333 </v>
      </c>
      <c r="G698" s="30" t="str">
        <f>+'Categorias-9 feb-Depurado'!G697</f>
        <v>MEDELLIN</v>
      </c>
      <c r="H698" s="30" t="str">
        <f>+'Categorias-9 feb-Depurado'!H697</f>
        <v>A01F12815</v>
      </c>
      <c r="I698" s="107">
        <f>+'Categorias-9 feb-Depurado'!R697</f>
        <v>149385</v>
      </c>
      <c r="J698" s="108">
        <f t="shared" si="44"/>
        <v>149385</v>
      </c>
      <c r="K698" s="107">
        <f t="shared" si="45"/>
        <v>9724.5404920931433</v>
      </c>
      <c r="L698" s="109">
        <f t="shared" si="46"/>
        <v>159109.54049209313</v>
      </c>
      <c r="M698" s="110">
        <f t="shared" si="47"/>
        <v>1.2129781387884119E-07</v>
      </c>
      <c r="N698" s="33" t="s">
        <v>4892</v>
      </c>
      <c r="O698" s="33">
        <f>+'Categorias-9 feb-Depurado'!Y697</f>
        <v>31.318594924368689</v>
      </c>
      <c r="P698" s="111">
        <f>+'Categorias-9 feb-Depurado'!AC697</f>
        <v>44736</v>
      </c>
      <c r="Q698" s="111">
        <f>+'Categorias-9 feb-Depurado'!AE697</f>
        <v>44781</v>
      </c>
      <c r="R698" s="112" t="str">
        <f>+'Categorias-9 feb-Depurado'!AB697</f>
        <v>Ventas a Bordo</v>
      </c>
    </row>
    <row r="699" spans="2:18" s="1" customFormat="1" ht="14.5" hidden="1">
      <c r="B699" s="57" t="str">
        <f>+'Categorias-9 feb-Depurado'!B698</f>
        <v>IMC AIRPORT SHOPPES SAS</v>
      </c>
      <c r="C699" s="30" t="s">
        <v>4900</v>
      </c>
      <c r="D699" s="31">
        <v>5</v>
      </c>
      <c r="E699" s="30" t="str">
        <f>+'Categorias-9 feb-Depurado'!E698</f>
        <v>900430148-0</v>
      </c>
      <c r="F699" s="30" t="str">
        <f>+'Categorias-9 feb-Depurado'!F698</f>
        <v xml:space="preserve">CARRERA 30 NO  10C 228 OF333 </v>
      </c>
      <c r="G699" s="30" t="str">
        <f>+'Categorias-9 feb-Depurado'!G698</f>
        <v>MEDELLIN</v>
      </c>
      <c r="H699" s="30" t="str">
        <f>+'Categorias-9 feb-Depurado'!H698</f>
        <v>A01F12810</v>
      </c>
      <c r="I699" s="107">
        <f>+'Categorias-9 feb-Depurado'!R698</f>
        <v>86000</v>
      </c>
      <c r="J699" s="108">
        <f t="shared" si="44"/>
        <v>86000</v>
      </c>
      <c r="K699" s="107">
        <f t="shared" si="45"/>
        <v>5598.3564770225285</v>
      </c>
      <c r="L699" s="109">
        <f t="shared" si="46"/>
        <v>91598.356477022535</v>
      </c>
      <c r="M699" s="110">
        <f t="shared" si="47"/>
        <v>6.9830384533790833E-08</v>
      </c>
      <c r="N699" s="33" t="s">
        <v>4892</v>
      </c>
      <c r="O699" s="33">
        <f>+'Categorias-9 feb-Depurado'!Y698</f>
        <v>18.029917083346437</v>
      </c>
      <c r="P699" s="111">
        <f>+'Categorias-9 feb-Depurado'!AC698</f>
        <v>44736</v>
      </c>
      <c r="Q699" s="111">
        <f>+'Categorias-9 feb-Depurado'!AE698</f>
        <v>44781</v>
      </c>
      <c r="R699" s="112" t="str">
        <f>+'Categorias-9 feb-Depurado'!AB698</f>
        <v>Ventas a Bordo</v>
      </c>
    </row>
    <row r="700" spans="2:18" s="1" customFormat="1" ht="14.5" hidden="1">
      <c r="B700" s="57" t="str">
        <f>+'Categorias-9 feb-Depurado'!B699</f>
        <v>IMC AIRPORT SHOPPES SAS</v>
      </c>
      <c r="C700" s="30" t="s">
        <v>4900</v>
      </c>
      <c r="D700" s="31">
        <v>5</v>
      </c>
      <c r="E700" s="30" t="str">
        <f>+'Categorias-9 feb-Depurado'!E699</f>
        <v>900430148-0</v>
      </c>
      <c r="F700" s="30" t="str">
        <f>+'Categorias-9 feb-Depurado'!F699</f>
        <v xml:space="preserve">CARRERA 30 NO  10C 228 OF333 </v>
      </c>
      <c r="G700" s="30" t="str">
        <f>+'Categorias-9 feb-Depurado'!G699</f>
        <v>MEDELLIN</v>
      </c>
      <c r="H700" s="30" t="str">
        <f>+'Categorias-9 feb-Depurado'!H699</f>
        <v>A01F12814</v>
      </c>
      <c r="I700" s="107">
        <f>+'Categorias-9 feb-Depurado'!R699</f>
        <v>32100</v>
      </c>
      <c r="J700" s="108">
        <f t="shared" si="44"/>
        <v>32100</v>
      </c>
      <c r="K700" s="107">
        <f t="shared" si="45"/>
        <v>2089.6191036328273</v>
      </c>
      <c r="L700" s="109">
        <f t="shared" si="46"/>
        <v>34189.619103632824</v>
      </c>
      <c r="M700" s="110">
        <f t="shared" si="47"/>
        <v>2.6064597017845177E-08</v>
      </c>
      <c r="N700" s="33" t="s">
        <v>4892</v>
      </c>
      <c r="O700" s="33">
        <f>+'Categorias-9 feb-Depurado'!Y699</f>
        <v>6.7297713764583786</v>
      </c>
      <c r="P700" s="111">
        <f>+'Categorias-9 feb-Depurado'!AC699</f>
        <v>44736</v>
      </c>
      <c r="Q700" s="111">
        <f>+'Categorias-9 feb-Depurado'!AE699</f>
        <v>44781</v>
      </c>
      <c r="R700" s="112" t="str">
        <f>+'Categorias-9 feb-Depurado'!AB699</f>
        <v>Ventas a Bordo</v>
      </c>
    </row>
    <row r="701" spans="2:18" s="1" customFormat="1" ht="14.5" hidden="1">
      <c r="B701" s="57" t="str">
        <f>+'Categorias-9 feb-Depurado'!B700</f>
        <v>IMC AIRPORT SHOPPES SAS</v>
      </c>
      <c r="C701" s="30" t="s">
        <v>4900</v>
      </c>
      <c r="D701" s="31">
        <v>5</v>
      </c>
      <c r="E701" s="30" t="str">
        <f>+'Categorias-9 feb-Depurado'!E700</f>
        <v>900430148-0</v>
      </c>
      <c r="F701" s="30" t="str">
        <f>+'Categorias-9 feb-Depurado'!F700</f>
        <v xml:space="preserve">CARRERA 30 NO  10C 228 OF333 </v>
      </c>
      <c r="G701" s="30" t="str">
        <f>+'Categorias-9 feb-Depurado'!G700</f>
        <v>MEDELLIN</v>
      </c>
      <c r="H701" s="30" t="str">
        <f>+'Categorias-9 feb-Depurado'!H700</f>
        <v>A01F12825</v>
      </c>
      <c r="I701" s="107">
        <f>+'Categorias-9 feb-Depurado'!R700</f>
        <v>32100</v>
      </c>
      <c r="J701" s="108">
        <f t="shared" si="44"/>
        <v>32100</v>
      </c>
      <c r="K701" s="107">
        <f t="shared" si="45"/>
        <v>2066.3167386055975</v>
      </c>
      <c r="L701" s="109">
        <f t="shared" si="46"/>
        <v>34166.316738605601</v>
      </c>
      <c r="M701" s="110">
        <f t="shared" si="47"/>
        <v>2.6046832363838467E-08</v>
      </c>
      <c r="N701" s="33" t="s">
        <v>4892</v>
      </c>
      <c r="O701" s="33">
        <f>+'Categorias-9 feb-Depurado'!Y700</f>
        <v>6.7297713764583786</v>
      </c>
      <c r="P701" s="111">
        <f>+'Categorias-9 feb-Depurado'!AC700</f>
        <v>44738</v>
      </c>
      <c r="Q701" s="111">
        <f>+'Categorias-9 feb-Depurado'!AE700</f>
        <v>44783</v>
      </c>
      <c r="R701" s="112" t="str">
        <f>+'Categorias-9 feb-Depurado'!AB700</f>
        <v>Ventas a Bordo</v>
      </c>
    </row>
    <row r="702" spans="2:18" s="1" customFormat="1" ht="14.5" hidden="1">
      <c r="B702" s="57" t="str">
        <f>+'Categorias-9 feb-Depurado'!B701</f>
        <v>IMC AIRPORT SHOPPES SAS</v>
      </c>
      <c r="C702" s="30" t="s">
        <v>4900</v>
      </c>
      <c r="D702" s="31">
        <v>5</v>
      </c>
      <c r="E702" s="30" t="str">
        <f>+'Categorias-9 feb-Depurado'!E701</f>
        <v>900430148-0</v>
      </c>
      <c r="F702" s="30" t="str">
        <f>+'Categorias-9 feb-Depurado'!F701</f>
        <v xml:space="preserve">CARRERA 30 NO  10C 228 OF333 </v>
      </c>
      <c r="G702" s="30" t="str">
        <f>+'Categorias-9 feb-Depurado'!G701</f>
        <v>MEDELLIN</v>
      </c>
      <c r="H702" s="30" t="str">
        <f>+'Categorias-9 feb-Depurado'!H701</f>
        <v>FEK6-5002007</v>
      </c>
      <c r="I702" s="107">
        <f>+'Categorias-9 feb-Depurado'!R701</f>
        <v>223080</v>
      </c>
      <c r="J702" s="108">
        <f t="shared" si="44"/>
        <v>0</v>
      </c>
      <c r="K702" s="107">
        <f t="shared" si="45"/>
        <v>0</v>
      </c>
      <c r="L702" s="109">
        <f t="shared" si="46"/>
        <v>223080</v>
      </c>
      <c r="M702" s="110">
        <f t="shared" si="47"/>
        <v>1.7006595730465693E-07</v>
      </c>
      <c r="N702" s="33" t="s">
        <v>4892</v>
      </c>
      <c r="O702" s="33">
        <f>+'Categorias-9 feb-Depurado'!Y701</f>
        <v>46.768766313406076</v>
      </c>
      <c r="P702" s="111">
        <f>+'Categorias-9 feb-Depurado'!AC701</f>
        <v>44929</v>
      </c>
      <c r="Q702" s="111">
        <f>+'Categorias-9 feb-Depurado'!AE701</f>
        <v>44974</v>
      </c>
      <c r="R702" s="112" t="str">
        <f>+'Categorias-9 feb-Depurado'!AB701</f>
        <v>Ventas a Bordo</v>
      </c>
    </row>
    <row r="703" spans="2:18" s="1" customFormat="1" ht="14.5" hidden="1">
      <c r="B703" s="57" t="str">
        <f>+'Categorias-9 feb-Depurado'!B702</f>
        <v>IMC AIRPORT SHOPPES SAS</v>
      </c>
      <c r="C703" s="30" t="s">
        <v>4900</v>
      </c>
      <c r="D703" s="31">
        <v>5</v>
      </c>
      <c r="E703" s="30" t="str">
        <f>+'Categorias-9 feb-Depurado'!E702</f>
        <v>900430148-0</v>
      </c>
      <c r="F703" s="30" t="str">
        <f>+'Categorias-9 feb-Depurado'!F702</f>
        <v xml:space="preserve">CARRERA 30 NO  10C 228 OF333 </v>
      </c>
      <c r="G703" s="30" t="str">
        <f>+'Categorias-9 feb-Depurado'!G702</f>
        <v>MEDELLIN</v>
      </c>
      <c r="H703" s="30" t="str">
        <f>+'Categorias-9 feb-Depurado'!H702</f>
        <v>FEK6-5002009</v>
      </c>
      <c r="I703" s="107">
        <f>+'Categorias-9 feb-Depurado'!R702</f>
        <v>118634826</v>
      </c>
      <c r="J703" s="108">
        <f t="shared" si="44"/>
        <v>0</v>
      </c>
      <c r="K703" s="107">
        <f t="shared" si="45"/>
        <v>0</v>
      </c>
      <c r="L703" s="109">
        <f t="shared" si="46"/>
        <v>118634826</v>
      </c>
      <c r="M703" s="110">
        <f t="shared" si="47"/>
        <v>9.0441748490951236E-05</v>
      </c>
      <c r="N703" s="33" t="s">
        <v>4892</v>
      </c>
      <c r="O703" s="33">
        <f>+'Categorias-9 feb-Depurado'!Y702</f>
        <v>24871.814836944555</v>
      </c>
      <c r="P703" s="111">
        <f>+'Categorias-9 feb-Depurado'!AC702</f>
        <v>44929</v>
      </c>
      <c r="Q703" s="111">
        <f>+'Categorias-9 feb-Depurado'!AE702</f>
        <v>44974</v>
      </c>
      <c r="R703" s="112" t="str">
        <f>+'Categorias-9 feb-Depurado'!AB702</f>
        <v>Ventas a Bordo</v>
      </c>
    </row>
    <row r="704" spans="2:18" s="1" customFormat="1" ht="14.5" hidden="1">
      <c r="B704" s="57" t="str">
        <f>+'Categorias-9 feb-Depurado'!B703</f>
        <v>IMC AIRPORT SHOPPES SAS</v>
      </c>
      <c r="C704" s="30" t="s">
        <v>4900</v>
      </c>
      <c r="D704" s="31">
        <v>5</v>
      </c>
      <c r="E704" s="30" t="str">
        <f>+'Categorias-9 feb-Depurado'!E703</f>
        <v>900430148-0</v>
      </c>
      <c r="F704" s="30" t="str">
        <f>+'Categorias-9 feb-Depurado'!F703</f>
        <v xml:space="preserve">CARRERA 30 NO  10C 228 OF333 </v>
      </c>
      <c r="G704" s="30" t="str">
        <f>+'Categorias-9 feb-Depurado'!G703</f>
        <v>MEDELLIN</v>
      </c>
      <c r="H704" s="30" t="str">
        <f>+'Categorias-9 feb-Depurado'!H703</f>
        <v>FEK6-5002010</v>
      </c>
      <c r="I704" s="107">
        <f>+'Categorias-9 feb-Depurado'!R703</f>
        <v>40749026</v>
      </c>
      <c r="J704" s="108">
        <f t="shared" si="44"/>
        <v>0</v>
      </c>
      <c r="K704" s="107">
        <f t="shared" si="45"/>
        <v>0</v>
      </c>
      <c r="L704" s="109">
        <f t="shared" si="46"/>
        <v>40749026</v>
      </c>
      <c r="M704" s="110">
        <f t="shared" si="47"/>
        <v>3.1065187896370604E-05</v>
      </c>
      <c r="N704" s="33" t="s">
        <v>4892</v>
      </c>
      <c r="O704" s="33">
        <f>+'Categorias-9 feb-Depurado'!Y703</f>
        <v>8543.041395431721</v>
      </c>
      <c r="P704" s="111">
        <f>+'Categorias-9 feb-Depurado'!AC703</f>
        <v>44929</v>
      </c>
      <c r="Q704" s="111">
        <f>+'Categorias-9 feb-Depurado'!AE703</f>
        <v>44974</v>
      </c>
      <c r="R704" s="112" t="str">
        <f>+'Categorias-9 feb-Depurado'!AB703</f>
        <v>Ventas a Bordo</v>
      </c>
    </row>
    <row r="705" spans="2:18" s="1" customFormat="1" ht="14.5" hidden="1">
      <c r="B705" s="57" t="str">
        <f>+'Categorias-9 feb-Depurado'!B704</f>
        <v>IMC AIRPORT SHOPPES SAS</v>
      </c>
      <c r="C705" s="30" t="s">
        <v>4900</v>
      </c>
      <c r="D705" s="31">
        <v>5</v>
      </c>
      <c r="E705" s="30" t="str">
        <f>+'Categorias-9 feb-Depurado'!E704</f>
        <v>900430148-0</v>
      </c>
      <c r="F705" s="30" t="str">
        <f>+'Categorias-9 feb-Depurado'!F704</f>
        <v xml:space="preserve">CARRERA 30 NO  10C 228 OF333 </v>
      </c>
      <c r="G705" s="30" t="str">
        <f>+'Categorias-9 feb-Depurado'!G704</f>
        <v>MEDELLIN</v>
      </c>
      <c r="H705" s="30" t="str">
        <f>+'Categorias-9 feb-Depurado'!H704</f>
        <v>FEK6-5002012</v>
      </c>
      <c r="I705" s="107">
        <f>+'Categorias-9 feb-Depurado'!R704</f>
        <v>7494518</v>
      </c>
      <c r="J705" s="108">
        <f t="shared" si="44"/>
        <v>0</v>
      </c>
      <c r="K705" s="107">
        <f t="shared" si="45"/>
        <v>0</v>
      </c>
      <c r="L705" s="109">
        <f t="shared" si="46"/>
        <v>7494518</v>
      </c>
      <c r="M705" s="110">
        <f t="shared" si="47"/>
        <v>5.7134766819391376E-06</v>
      </c>
      <c r="N705" s="33" t="s">
        <v>4892</v>
      </c>
      <c r="O705" s="33">
        <f>+'Categorias-9 feb-Depurado'!Y704</f>
        <v>1571.22718743776</v>
      </c>
      <c r="P705" s="111">
        <f>+'Categorias-9 feb-Depurado'!AC704</f>
        <v>44929</v>
      </c>
      <c r="Q705" s="111">
        <f>+'Categorias-9 feb-Depurado'!AE704</f>
        <v>44974</v>
      </c>
      <c r="R705" s="112" t="str">
        <f>+'Categorias-9 feb-Depurado'!AB704</f>
        <v>Ventas a Bordo</v>
      </c>
    </row>
    <row r="706" spans="2:18" s="1" customFormat="1" ht="14.5" hidden="1">
      <c r="B706" s="57" t="str">
        <f>+'Categorias-9 feb-Depurado'!B705</f>
        <v>IMC AIRPORT SHOPPES SAS</v>
      </c>
      <c r="C706" s="30" t="s">
        <v>4900</v>
      </c>
      <c r="D706" s="31">
        <v>5</v>
      </c>
      <c r="E706" s="30" t="str">
        <f>+'Categorias-9 feb-Depurado'!E705</f>
        <v>900430148-0</v>
      </c>
      <c r="F706" s="30" t="str">
        <f>+'Categorias-9 feb-Depurado'!F705</f>
        <v xml:space="preserve">CARRERA 30 NO  10C 228 OF333 </v>
      </c>
      <c r="G706" s="30" t="str">
        <f>+'Categorias-9 feb-Depurado'!G705</f>
        <v>MEDELLIN</v>
      </c>
      <c r="H706" s="30" t="str">
        <f>+'Categorias-9 feb-Depurado'!H705</f>
        <v>FEK6-5002005</v>
      </c>
      <c r="I706" s="107">
        <f>+'Categorias-9 feb-Depurado'!R705</f>
        <v>466671</v>
      </c>
      <c r="J706" s="108">
        <f t="shared" si="44"/>
        <v>0</v>
      </c>
      <c r="K706" s="107">
        <f t="shared" si="45"/>
        <v>0</v>
      </c>
      <c r="L706" s="109">
        <f t="shared" si="46"/>
        <v>466671</v>
      </c>
      <c r="M706" s="110">
        <f t="shared" si="47"/>
        <v>3.5576855998440716E-07</v>
      </c>
      <c r="N706" s="33" t="s">
        <v>4892</v>
      </c>
      <c r="O706" s="33">
        <f>+'Categorias-9 feb-Depurado'!Y705</f>
        <v>97.837667851190275</v>
      </c>
      <c r="P706" s="111">
        <f>+'Categorias-9 feb-Depurado'!AC705</f>
        <v>44929</v>
      </c>
      <c r="Q706" s="111">
        <f>+'Categorias-9 feb-Depurado'!AE705</f>
        <v>44974</v>
      </c>
      <c r="R706" s="112" t="str">
        <f>+'Categorias-9 feb-Depurado'!AB705</f>
        <v>Ventas a Bordo</v>
      </c>
    </row>
    <row r="707" spans="2:18" s="1" customFormat="1" ht="14.5" hidden="1">
      <c r="B707" s="57" t="str">
        <f>+'Categorias-9 feb-Depurado'!B706</f>
        <v>IMC AIRPORT SHOPPES SAS</v>
      </c>
      <c r="C707" s="30" t="s">
        <v>4900</v>
      </c>
      <c r="D707" s="31">
        <v>5</v>
      </c>
      <c r="E707" s="30" t="str">
        <f>+'Categorias-9 feb-Depurado'!E706</f>
        <v>900430148-0</v>
      </c>
      <c r="F707" s="30" t="str">
        <f>+'Categorias-9 feb-Depurado'!F706</f>
        <v xml:space="preserve">CARRERA 30 NO  10C 228 OF333 </v>
      </c>
      <c r="G707" s="30" t="str">
        <f>+'Categorias-9 feb-Depurado'!G706</f>
        <v>MEDELLIN</v>
      </c>
      <c r="H707" s="30" t="str">
        <f>+'Categorias-9 feb-Depurado'!H706</f>
        <v>FEK3-2001775</v>
      </c>
      <c r="I707" s="107">
        <f>+'Categorias-9 feb-Depurado'!R706</f>
        <v>2171231</v>
      </c>
      <c r="J707" s="108">
        <f t="shared" si="44"/>
        <v>0</v>
      </c>
      <c r="K707" s="107">
        <f t="shared" si="45"/>
        <v>0</v>
      </c>
      <c r="L707" s="109">
        <f t="shared" si="46"/>
        <v>2171231</v>
      </c>
      <c r="M707" s="110">
        <f t="shared" si="47"/>
        <v>1.6552469004148627E-06</v>
      </c>
      <c r="N707" s="33" t="s">
        <v>4892</v>
      </c>
      <c r="O707" s="33">
        <f>+'Categorias-9 feb-Depurado'!Y706</f>
        <v>455.19901045106235</v>
      </c>
      <c r="P707" s="111">
        <f>+'Categorias-9 feb-Depurado'!AC706</f>
        <v>44929</v>
      </c>
      <c r="Q707" s="111">
        <f>+'Categorias-9 feb-Depurado'!AE706</f>
        <v>44974</v>
      </c>
      <c r="R707" s="112" t="str">
        <f>+'Categorias-9 feb-Depurado'!AB706</f>
        <v>Ventas a Bordo</v>
      </c>
    </row>
    <row r="708" spans="2:18" s="1" customFormat="1" ht="14.5" hidden="1">
      <c r="B708" s="57" t="str">
        <f>+'Categorias-9 feb-Depurado'!B707</f>
        <v>IMC AIRPORT SHOPPES SAS</v>
      </c>
      <c r="C708" s="30" t="s">
        <v>4900</v>
      </c>
      <c r="D708" s="31">
        <v>5</v>
      </c>
      <c r="E708" s="30" t="str">
        <f>+'Categorias-9 feb-Depurado'!E707</f>
        <v>900430148-0</v>
      </c>
      <c r="F708" s="30" t="str">
        <f>+'Categorias-9 feb-Depurado'!F707</f>
        <v xml:space="preserve">CARRERA 30 NO  10C 228 OF333 </v>
      </c>
      <c r="G708" s="30" t="str">
        <f>+'Categorias-9 feb-Depurado'!G707</f>
        <v>MEDELLIN</v>
      </c>
      <c r="H708" s="30" t="str">
        <f>+'Categorias-9 feb-Depurado'!H707</f>
        <v>FEK3-2001774</v>
      </c>
      <c r="I708" s="107">
        <f>+'Categorias-9 feb-Depurado'!R707</f>
        <v>76099</v>
      </c>
      <c r="J708" s="108">
        <f t="shared" si="44"/>
        <v>0</v>
      </c>
      <c r="K708" s="107">
        <f t="shared" si="45"/>
        <v>0</v>
      </c>
      <c r="L708" s="109">
        <f t="shared" si="46"/>
        <v>76099</v>
      </c>
      <c r="M708" s="110">
        <f t="shared" si="47"/>
        <v>5.8014386251242098E-08</v>
      </c>
      <c r="N708" s="33" t="s">
        <v>4892</v>
      </c>
      <c r="O708" s="33">
        <f>+'Categorias-9 feb-Depurado'!Y707</f>
        <v>15.954170466576516</v>
      </c>
      <c r="P708" s="111">
        <f>+'Categorias-9 feb-Depurado'!AC707</f>
        <v>44929</v>
      </c>
      <c r="Q708" s="111">
        <f>+'Categorias-9 feb-Depurado'!AE707</f>
        <v>44974</v>
      </c>
      <c r="R708" s="112" t="str">
        <f>+'Categorias-9 feb-Depurado'!AB707</f>
        <v>Ventas a Bordo</v>
      </c>
    </row>
    <row r="709" spans="2:18" s="1" customFormat="1" ht="14.5" hidden="1">
      <c r="B709" s="57" t="str">
        <f>+'Categorias-9 feb-Depurado'!B708</f>
        <v>IMC AIRPORT SHOPPES SAS</v>
      </c>
      <c r="C709" s="30" t="s">
        <v>4900</v>
      </c>
      <c r="D709" s="31">
        <v>5</v>
      </c>
      <c r="E709" s="30" t="str">
        <f>+'Categorias-9 feb-Depurado'!E708</f>
        <v>900430148-0</v>
      </c>
      <c r="F709" s="30" t="str">
        <f>+'Categorias-9 feb-Depurado'!F708</f>
        <v xml:space="preserve">CARRERA 30 NO  10C 228 OF333 </v>
      </c>
      <c r="G709" s="30" t="str">
        <f>+'Categorias-9 feb-Depurado'!G708</f>
        <v>MEDELLIN</v>
      </c>
      <c r="H709" s="30" t="str">
        <f>+'Categorias-9 feb-Depurado'!H708</f>
        <v>FEK65002008</v>
      </c>
      <c r="I709" s="107">
        <f>+'Categorias-9 feb-Depurado'!R708</f>
        <v>5425191</v>
      </c>
      <c r="J709" s="108">
        <f t="shared" si="44"/>
        <v>0</v>
      </c>
      <c r="K709" s="107">
        <f t="shared" si="45"/>
        <v>0</v>
      </c>
      <c r="L709" s="109">
        <f t="shared" si="46"/>
        <v>5425191</v>
      </c>
      <c r="M709" s="110">
        <f t="shared" si="47"/>
        <v>4.1359167158669935E-06</v>
      </c>
      <c r="N709" s="33" t="s">
        <v>4892</v>
      </c>
      <c r="O709" s="33">
        <f>+'Categorias-9 feb-Depurado'!Y708</f>
        <v>1137.3923708292714</v>
      </c>
      <c r="P709" s="111">
        <f>+'Categorias-9 feb-Depurado'!AC708</f>
        <v>44929</v>
      </c>
      <c r="Q709" s="111">
        <f>+'Categorias-9 feb-Depurado'!AE708</f>
        <v>44974</v>
      </c>
      <c r="R709" s="112" t="str">
        <f>+'Categorias-9 feb-Depurado'!AB708</f>
        <v>Ventas a Bordo</v>
      </c>
    </row>
    <row r="710" spans="2:18" s="1" customFormat="1" ht="14.5" hidden="1">
      <c r="B710" s="57" t="str">
        <f>+'Categorias-9 feb-Depurado'!B709</f>
        <v>IMC AIRPORT SHOPPES SAS</v>
      </c>
      <c r="C710" s="30" t="s">
        <v>4900</v>
      </c>
      <c r="D710" s="31">
        <v>5</v>
      </c>
      <c r="E710" s="30" t="str">
        <f>+'Categorias-9 feb-Depurado'!E709</f>
        <v>900430148-0</v>
      </c>
      <c r="F710" s="30" t="str">
        <f>+'Categorias-9 feb-Depurado'!F709</f>
        <v xml:space="preserve">CARRERA 30 NO  10C 228 OF333 </v>
      </c>
      <c r="G710" s="30" t="str">
        <f>+'Categorias-9 feb-Depurado'!G709</f>
        <v>MEDELLIN</v>
      </c>
      <c r="H710" s="30" t="str">
        <f>+'Categorias-9 feb-Depurado'!H709</f>
        <v>FEK6-5002011</v>
      </c>
      <c r="I710" s="107">
        <f>+'Categorias-9 feb-Depurado'!R709</f>
        <v>514220</v>
      </c>
      <c r="J710" s="108">
        <f t="shared" si="44"/>
        <v>0</v>
      </c>
      <c r="K710" s="107">
        <f t="shared" si="45"/>
        <v>0</v>
      </c>
      <c r="L710" s="109">
        <f t="shared" si="46"/>
        <v>514220</v>
      </c>
      <c r="M710" s="110">
        <f t="shared" si="47"/>
        <v>3.9201773608212607E-07</v>
      </c>
      <c r="N710" s="33" t="s">
        <v>4892</v>
      </c>
      <c r="O710" s="33">
        <f>+'Categorias-9 feb-Depurado'!Y709</f>
        <v>107.80632514649307</v>
      </c>
      <c r="P710" s="111">
        <f>+'Categorias-9 feb-Depurado'!AC709</f>
        <v>44929</v>
      </c>
      <c r="Q710" s="111">
        <f>+'Categorias-9 feb-Depurado'!AE709</f>
        <v>44974</v>
      </c>
      <c r="R710" s="112" t="str">
        <f>+'Categorias-9 feb-Depurado'!AB709</f>
        <v>Ventas a Bordo</v>
      </c>
    </row>
    <row r="711" spans="2:18" s="1" customFormat="1" ht="14.5" hidden="1">
      <c r="B711" s="57" t="str">
        <f>+'Categorias-9 feb-Depurado'!B710</f>
        <v>IMC AIRPORT SHOPPES SAS</v>
      </c>
      <c r="C711" s="30" t="s">
        <v>4900</v>
      </c>
      <c r="D711" s="31">
        <v>5</v>
      </c>
      <c r="E711" s="30" t="str">
        <f>+'Categorias-9 feb-Depurado'!E710</f>
        <v>900430148-0</v>
      </c>
      <c r="F711" s="30" t="str">
        <f>+'Categorias-9 feb-Depurado'!F710</f>
        <v xml:space="preserve">CARRERA 30 NO  10C 228 OF333 </v>
      </c>
      <c r="G711" s="30" t="str">
        <f>+'Categorias-9 feb-Depurado'!G710</f>
        <v>MEDELLIN</v>
      </c>
      <c r="H711" s="30" t="str">
        <f>+'Categorias-9 feb-Depurado'!H710</f>
        <v>FEK3-2001773</v>
      </c>
      <c r="I711" s="107">
        <f>+'Categorias-9 feb-Depurado'!R710</f>
        <v>14198</v>
      </c>
      <c r="J711" s="108">
        <f t="shared" si="44"/>
        <v>0</v>
      </c>
      <c r="K711" s="107">
        <f t="shared" si="45"/>
        <v>0</v>
      </c>
      <c r="L711" s="109">
        <f t="shared" si="46"/>
        <v>14198</v>
      </c>
      <c r="M711" s="110">
        <f t="shared" si="47"/>
        <v>1.0823903809447368E-08</v>
      </c>
      <c r="N711" s="33" t="s">
        <v>4892</v>
      </c>
      <c r="O711" s="33">
        <f>+'Categorias-9 feb-Depurado'!Y710</f>
        <v>2.9766135203413104</v>
      </c>
      <c r="P711" s="111">
        <f>+'Categorias-9 feb-Depurado'!AC710</f>
        <v>44929</v>
      </c>
      <c r="Q711" s="111">
        <f>+'Categorias-9 feb-Depurado'!AE710</f>
        <v>44974</v>
      </c>
      <c r="R711" s="112" t="str">
        <f>+'Categorias-9 feb-Depurado'!AB710</f>
        <v>Ventas a Bordo</v>
      </c>
    </row>
    <row r="712" spans="2:18" s="1" customFormat="1" ht="14.5" hidden="1">
      <c r="B712" s="57" t="str">
        <f>+'Categorias-9 feb-Depurado'!B711</f>
        <v>IMC AIRPORT SHOPPES SAS</v>
      </c>
      <c r="C712" s="30" t="s">
        <v>4900</v>
      </c>
      <c r="D712" s="31">
        <v>5</v>
      </c>
      <c r="E712" s="30" t="str">
        <f>+'Categorias-9 feb-Depurado'!E711</f>
        <v>900430148-0</v>
      </c>
      <c r="F712" s="30" t="str">
        <f>+'Categorias-9 feb-Depurado'!F711</f>
        <v xml:space="preserve">CARRERA 30 NO  10C 228 OF333 </v>
      </c>
      <c r="G712" s="30" t="str">
        <f>+'Categorias-9 feb-Depurado'!G711</f>
        <v>MEDELLIN</v>
      </c>
      <c r="H712" s="30" t="str">
        <f>+'Categorias-9 feb-Depurado'!H711</f>
        <v>FEK6-5002006</v>
      </c>
      <c r="I712" s="107">
        <f>+'Categorias-9 feb-Depurado'!R711</f>
        <v>4550162</v>
      </c>
      <c r="J712" s="108">
        <f t="shared" si="44"/>
        <v>0</v>
      </c>
      <c r="K712" s="107">
        <f t="shared" si="45"/>
        <v>0</v>
      </c>
      <c r="L712" s="109">
        <f t="shared" si="46"/>
        <v>4550162</v>
      </c>
      <c r="M712" s="110">
        <f t="shared" si="47"/>
        <v>3.4688347517539551E-06</v>
      </c>
      <c r="N712" s="33" t="s">
        <v>4892</v>
      </c>
      <c r="O712" s="33">
        <f>+'Categorias-9 feb-Depurado'!Y711</f>
        <v>953.94236716039279</v>
      </c>
      <c r="P712" s="111">
        <f>+'Categorias-9 feb-Depurado'!AC711</f>
        <v>44929</v>
      </c>
      <c r="Q712" s="111">
        <f>+'Categorias-9 feb-Depurado'!AE711</f>
        <v>44974</v>
      </c>
      <c r="R712" s="112" t="str">
        <f>+'Categorias-9 feb-Depurado'!AB711</f>
        <v>Ventas a Bordo</v>
      </c>
    </row>
    <row r="713" spans="2:18" s="1" customFormat="1" ht="14.5" hidden="1">
      <c r="B713" s="57" t="str">
        <f>+'Categorias-9 feb-Depurado'!B712</f>
        <v>IMC AIRPORT SHOPPES SAS</v>
      </c>
      <c r="C713" s="30" t="s">
        <v>4900</v>
      </c>
      <c r="D713" s="31">
        <v>5</v>
      </c>
      <c r="E713" s="30" t="str">
        <f>+'Categorias-9 feb-Depurado'!E712</f>
        <v>900430148-0</v>
      </c>
      <c r="F713" s="30" t="str">
        <f>+'Categorias-9 feb-Depurado'!F712</f>
        <v xml:space="preserve">CARRERA 30 NO  10C 228 OF333 </v>
      </c>
      <c r="G713" s="30" t="str">
        <f>+'Categorias-9 feb-Depurado'!G712</f>
        <v>MEDELLIN</v>
      </c>
      <c r="H713" s="30" t="str">
        <f>+'Categorias-9 feb-Depurado'!H712</f>
        <v>FEK3-2001772</v>
      </c>
      <c r="I713" s="107">
        <f>+'Categorias-9 feb-Depurado'!R712</f>
        <v>315225</v>
      </c>
      <c r="J713" s="108">
        <f t="shared" si="44"/>
        <v>0</v>
      </c>
      <c r="K713" s="107">
        <f t="shared" si="45"/>
        <v>0</v>
      </c>
      <c r="L713" s="109">
        <f t="shared" si="46"/>
        <v>315225</v>
      </c>
      <c r="M713" s="110">
        <f t="shared" si="47"/>
        <v>2.4031307778088794E-07</v>
      </c>
      <c r="N713" s="33" t="s">
        <v>4892</v>
      </c>
      <c r="O713" s="33">
        <f>+'Categorias-9 feb-Depurado'!Y712</f>
        <v>66.086983867417203</v>
      </c>
      <c r="P713" s="111">
        <f>+'Categorias-9 feb-Depurado'!AC712</f>
        <v>44929</v>
      </c>
      <c r="Q713" s="111">
        <f>+'Categorias-9 feb-Depurado'!AE712</f>
        <v>44974</v>
      </c>
      <c r="R713" s="112" t="str">
        <f>+'Categorias-9 feb-Depurado'!AB712</f>
        <v>Ventas a Bordo</v>
      </c>
    </row>
    <row r="714" spans="2:18" s="1" customFormat="1" ht="14.5" hidden="1">
      <c r="B714" s="57" t="str">
        <f>+'Categorias-9 feb-Depurado'!B713</f>
        <v>IMC AIRPORT SHOPPES SAS</v>
      </c>
      <c r="C714" s="30" t="s">
        <v>4900</v>
      </c>
      <c r="D714" s="31">
        <v>5</v>
      </c>
      <c r="E714" s="30" t="str">
        <f>+'Categorias-9 feb-Depurado'!E713</f>
        <v>900430148-0</v>
      </c>
      <c r="F714" s="30" t="str">
        <f>+'Categorias-9 feb-Depurado'!F713</f>
        <v xml:space="preserve">CARRERA 30 NO  10C 228 OF333 </v>
      </c>
      <c r="G714" s="30" t="str">
        <f>+'Categorias-9 feb-Depurado'!G713</f>
        <v>MEDELLIN</v>
      </c>
      <c r="H714" s="30" t="str">
        <f>+'Categorias-9 feb-Depurado'!H713</f>
        <v>FEK3-2001777</v>
      </c>
      <c r="I714" s="107">
        <f>+'Categorias-9 feb-Depurado'!R713</f>
        <v>932543</v>
      </c>
      <c r="J714" s="108">
        <f t="shared" si="44"/>
        <v>0</v>
      </c>
      <c r="K714" s="107">
        <f t="shared" si="45"/>
        <v>0</v>
      </c>
      <c r="L714" s="109">
        <f t="shared" si="46"/>
        <v>932543</v>
      </c>
      <c r="M714" s="110">
        <f t="shared" si="47"/>
        <v>7.1092799902616407E-07</v>
      </c>
      <c r="N714" s="33" t="s">
        <v>4892</v>
      </c>
      <c r="O714" s="33">
        <f>+'Categorias-9 feb-Depurado'!Y713</f>
        <v>195.50782519366436</v>
      </c>
      <c r="P714" s="111">
        <f>+'Categorias-9 feb-Depurado'!AC713</f>
        <v>44930</v>
      </c>
      <c r="Q714" s="111">
        <f>+'Categorias-9 feb-Depurado'!AE713</f>
        <v>44975</v>
      </c>
      <c r="R714" s="112" t="str">
        <f>+'Categorias-9 feb-Depurado'!AB713</f>
        <v>Ventas a Bordo</v>
      </c>
    </row>
    <row r="715" spans="2:18" s="1" customFormat="1" ht="14.5" hidden="1">
      <c r="B715" s="57" t="str">
        <f>+'Categorias-9 feb-Depurado'!B714</f>
        <v>IMC AIRPORT SHOPPES SAS</v>
      </c>
      <c r="C715" s="30" t="s">
        <v>4900</v>
      </c>
      <c r="D715" s="31">
        <v>5</v>
      </c>
      <c r="E715" s="30" t="str">
        <f>+'Categorias-9 feb-Depurado'!E714</f>
        <v>900430148-0</v>
      </c>
      <c r="F715" s="30" t="str">
        <f>+'Categorias-9 feb-Depurado'!F714</f>
        <v xml:space="preserve">CARRERA 30 NO  10C 228 OF333 </v>
      </c>
      <c r="G715" s="30" t="str">
        <f>+'Categorias-9 feb-Depurado'!G714</f>
        <v>MEDELLIN</v>
      </c>
      <c r="H715" s="30" t="str">
        <f>+'Categorias-9 feb-Depurado'!H714</f>
        <v>FEK3-2001779</v>
      </c>
      <c r="I715" s="107">
        <f>+'Categorias-9 feb-Depurado'!R714</f>
        <v>6067134</v>
      </c>
      <c r="J715" s="108">
        <f t="shared" si="44"/>
        <v>0</v>
      </c>
      <c r="K715" s="107">
        <f t="shared" si="45"/>
        <v>0</v>
      </c>
      <c r="L715" s="109">
        <f t="shared" si="46"/>
        <v>6067134</v>
      </c>
      <c r="M715" s="110">
        <f t="shared" si="47"/>
        <v>4.6253046073410094E-06</v>
      </c>
      <c r="N715" s="33" t="s">
        <v>4892</v>
      </c>
      <c r="O715" s="33">
        <f>+'Categorias-9 feb-Depurado'!Y714</f>
        <v>1271.9758482971163</v>
      </c>
      <c r="P715" s="111">
        <f>+'Categorias-9 feb-Depurado'!AC714</f>
        <v>44930</v>
      </c>
      <c r="Q715" s="111">
        <f>+'Categorias-9 feb-Depurado'!AE714</f>
        <v>44975</v>
      </c>
      <c r="R715" s="112" t="str">
        <f>+'Categorias-9 feb-Depurado'!AB714</f>
        <v>Ventas a Bordo</v>
      </c>
    </row>
    <row r="716" spans="2:18" s="1" customFormat="1" ht="14.5" hidden="1">
      <c r="B716" s="57" t="str">
        <f>+'Categorias-9 feb-Depurado'!B715</f>
        <v>IMC AIRPORT SHOPPES SAS</v>
      </c>
      <c r="C716" s="30" t="s">
        <v>4900</v>
      </c>
      <c r="D716" s="31">
        <v>5</v>
      </c>
      <c r="E716" s="30" t="str">
        <f>+'Categorias-9 feb-Depurado'!E715</f>
        <v>900430148-0</v>
      </c>
      <c r="F716" s="30" t="str">
        <f>+'Categorias-9 feb-Depurado'!F715</f>
        <v xml:space="preserve">CARRERA 30 NO  10C 228 OF333 </v>
      </c>
      <c r="G716" s="30" t="str">
        <f>+'Categorias-9 feb-Depurado'!G715</f>
        <v>MEDELLIN</v>
      </c>
      <c r="H716" s="30" t="str">
        <f>+'Categorias-9 feb-Depurado'!H715</f>
        <v>FEK3-2001778</v>
      </c>
      <c r="I716" s="107">
        <f>+'Categorias-9 feb-Depurado'!R715</f>
        <v>223080</v>
      </c>
      <c r="J716" s="108">
        <f t="shared" si="44"/>
        <v>0</v>
      </c>
      <c r="K716" s="107">
        <f t="shared" si="45"/>
        <v>0</v>
      </c>
      <c r="L716" s="109">
        <f t="shared" si="46"/>
        <v>223080</v>
      </c>
      <c r="M716" s="110">
        <f t="shared" si="47"/>
        <v>1.7006595730465693E-07</v>
      </c>
      <c r="N716" s="33" t="s">
        <v>4892</v>
      </c>
      <c r="O716" s="33">
        <f>+'Categorias-9 feb-Depurado'!Y715</f>
        <v>46.768766313406076</v>
      </c>
      <c r="P716" s="111">
        <f>+'Categorias-9 feb-Depurado'!AC715</f>
        <v>44930</v>
      </c>
      <c r="Q716" s="111">
        <f>+'Categorias-9 feb-Depurado'!AE715</f>
        <v>44975</v>
      </c>
      <c r="R716" s="112" t="str">
        <f>+'Categorias-9 feb-Depurado'!AB715</f>
        <v>Ventas a Bordo</v>
      </c>
    </row>
    <row r="717" spans="2:18" s="1" customFormat="1" ht="14.5" hidden="1">
      <c r="B717" s="57" t="str">
        <f>+'Categorias-9 feb-Depurado'!B716</f>
        <v>IMC AIRPORT SHOPPES SAS</v>
      </c>
      <c r="C717" s="30" t="s">
        <v>4900</v>
      </c>
      <c r="D717" s="31">
        <v>5</v>
      </c>
      <c r="E717" s="30" t="str">
        <f>+'Categorias-9 feb-Depurado'!E716</f>
        <v>900430148-0</v>
      </c>
      <c r="F717" s="30" t="str">
        <f>+'Categorias-9 feb-Depurado'!F716</f>
        <v xml:space="preserve">CARRERA 30 NO  10C 228 OF333 </v>
      </c>
      <c r="G717" s="30" t="str">
        <f>+'Categorias-9 feb-Depurado'!G716</f>
        <v>MEDELLIN</v>
      </c>
      <c r="H717" s="30" t="str">
        <f>+'Categorias-9 feb-Depurado'!H716</f>
        <v>FEK65002065</v>
      </c>
      <c r="I717" s="107">
        <f>+'Categorias-9 feb-Depurado'!R716</f>
        <v>209451</v>
      </c>
      <c r="J717" s="108">
        <f t="shared" si="44"/>
        <v>0</v>
      </c>
      <c r="K717" s="107">
        <f t="shared" si="45"/>
        <v>0</v>
      </c>
      <c r="L717" s="109">
        <f t="shared" si="46"/>
        <v>209451</v>
      </c>
      <c r="M717" s="110">
        <f t="shared" si="47"/>
        <v>1.5967583299003808E-07</v>
      </c>
      <c r="N717" s="33" t="s">
        <v>4892</v>
      </c>
      <c r="O717" s="33">
        <f>+'Categorias-9 feb-Depurado'!Y716</f>
        <v>43.911443756092957</v>
      </c>
      <c r="P717" s="111">
        <f>+'Categorias-9 feb-Depurado'!AC716</f>
        <v>44943</v>
      </c>
      <c r="Q717" s="111">
        <f>+'Categorias-9 feb-Depurado'!AE716</f>
        <v>44988</v>
      </c>
      <c r="R717" s="112" t="str">
        <f>+'Categorias-9 feb-Depurado'!AB716</f>
        <v>Ventas a Bordo</v>
      </c>
    </row>
    <row r="718" spans="2:18" s="1" customFormat="1" ht="14.5" hidden="1">
      <c r="B718" s="57" t="str">
        <f>+'Categorias-9 feb-Depurado'!B717</f>
        <v>IMC AIRPORT SHOPPES SAS</v>
      </c>
      <c r="C718" s="30" t="s">
        <v>4900</v>
      </c>
      <c r="D718" s="31">
        <v>5</v>
      </c>
      <c r="E718" s="30" t="str">
        <f>+'Categorias-9 feb-Depurado'!E717</f>
        <v>900430148-0</v>
      </c>
      <c r="F718" s="30" t="str">
        <f>+'Categorias-9 feb-Depurado'!F717</f>
        <v xml:space="preserve">CARRERA 30 NO  10C 228 OF333 </v>
      </c>
      <c r="G718" s="30" t="str">
        <f>+'Categorias-9 feb-Depurado'!G717</f>
        <v>MEDELLIN</v>
      </c>
      <c r="H718" s="30" t="str">
        <f>+'Categorias-9 feb-Depurado'!H717</f>
        <v>FEK32001813</v>
      </c>
      <c r="I718" s="107">
        <f>+'Categorias-9 feb-Depurado'!R717</f>
        <v>431318</v>
      </c>
      <c r="J718" s="108">
        <f t="shared" si="44"/>
        <v>0</v>
      </c>
      <c r="K718" s="107">
        <f t="shared" si="45"/>
        <v>0</v>
      </c>
      <c r="L718" s="109">
        <f t="shared" si="46"/>
        <v>431318</v>
      </c>
      <c r="M718" s="110">
        <f t="shared" si="47"/>
        <v>3.2881705474596562E-07</v>
      </c>
      <c r="N718" s="33" t="s">
        <v>4892</v>
      </c>
      <c r="O718" s="33">
        <f>+'Categorias-9 feb-Depurado'!Y717</f>
        <v>90.425904378544388</v>
      </c>
      <c r="P718" s="111">
        <f>+'Categorias-9 feb-Depurado'!AC717</f>
        <v>44943</v>
      </c>
      <c r="Q718" s="111">
        <f>+'Categorias-9 feb-Depurado'!AE717</f>
        <v>44988</v>
      </c>
      <c r="R718" s="112" t="str">
        <f>+'Categorias-9 feb-Depurado'!AB717</f>
        <v>Ventas a Bordo</v>
      </c>
    </row>
    <row r="719" spans="2:18" s="1" customFormat="1" ht="14.5" hidden="1">
      <c r="B719" s="57" t="str">
        <f>+'Categorias-9 feb-Depurado'!B718</f>
        <v>IMC AIRPORT SHOPPES SAS</v>
      </c>
      <c r="C719" s="30" t="s">
        <v>4900</v>
      </c>
      <c r="D719" s="31">
        <v>5</v>
      </c>
      <c r="E719" s="30" t="str">
        <f>+'Categorias-9 feb-Depurado'!E718</f>
        <v>900430148-0</v>
      </c>
      <c r="F719" s="30" t="str">
        <f>+'Categorias-9 feb-Depurado'!F718</f>
        <v xml:space="preserve">CARRERA 30 NO  10C 228 OF333 </v>
      </c>
      <c r="G719" s="30" t="str">
        <f>+'Categorias-9 feb-Depurado'!G718</f>
        <v>MEDELLIN</v>
      </c>
      <c r="H719" s="30" t="str">
        <f>+'Categorias-9 feb-Depurado'!H718</f>
        <v>FEK65002062</v>
      </c>
      <c r="I719" s="107">
        <f>+'Categorias-9 feb-Depurado'!R718</f>
        <v>173886</v>
      </c>
      <c r="J719" s="108">
        <f t="shared" si="44"/>
        <v>0</v>
      </c>
      <c r="K719" s="107">
        <f t="shared" si="45"/>
        <v>0</v>
      </c>
      <c r="L719" s="109">
        <f t="shared" si="46"/>
        <v>173886</v>
      </c>
      <c r="M719" s="110">
        <f t="shared" si="47"/>
        <v>1.3256270867795219E-07</v>
      </c>
      <c r="N719" s="33" t="s">
        <v>4892</v>
      </c>
      <c r="O719" s="33">
        <f>+'Categorias-9 feb-Depurado'!Y718</f>
        <v>36.455234441334632</v>
      </c>
      <c r="P719" s="111">
        <f>+'Categorias-9 feb-Depurado'!AC718</f>
        <v>44943</v>
      </c>
      <c r="Q719" s="111">
        <f>+'Categorias-9 feb-Depurado'!AE718</f>
        <v>44988</v>
      </c>
      <c r="R719" s="112" t="str">
        <f>+'Categorias-9 feb-Depurado'!AB718</f>
        <v>Ventas a Bordo</v>
      </c>
    </row>
    <row r="720" spans="2:18" s="1" customFormat="1" ht="14.5" hidden="1">
      <c r="B720" s="57" t="str">
        <f>+'Categorias-9 feb-Depurado'!B719</f>
        <v>IMC AIRPORT SHOPPES SAS</v>
      </c>
      <c r="C720" s="30" t="s">
        <v>4900</v>
      </c>
      <c r="D720" s="31">
        <v>5</v>
      </c>
      <c r="E720" s="30" t="str">
        <f>+'Categorias-9 feb-Depurado'!E719</f>
        <v>900430148-0</v>
      </c>
      <c r="F720" s="30" t="str">
        <f>+'Categorias-9 feb-Depurado'!F719</f>
        <v xml:space="preserve">CARRERA 30 NO  10C 228 OF333 </v>
      </c>
      <c r="G720" s="30" t="str">
        <f>+'Categorias-9 feb-Depurado'!G719</f>
        <v>MEDELLIN</v>
      </c>
      <c r="H720" s="30" t="str">
        <f>+'Categorias-9 feb-Depurado'!H719</f>
        <v>FEK65002061</v>
      </c>
      <c r="I720" s="107">
        <f>+'Categorias-9 feb-Depurado'!R719</f>
        <v>7862497</v>
      </c>
      <c r="J720" s="108">
        <f t="shared" si="48" ref="J720:J783">+IF(Q720&gt;$O$4,0,I720)</f>
        <v>0</v>
      </c>
      <c r="K720" s="107">
        <f t="shared" si="49" ref="K720:K783">++(((1+$O$5)^(($O$4-Q720)/365))-1)*J720</f>
        <v>0</v>
      </c>
      <c r="L720" s="109">
        <f t="shared" si="50" ref="L720:L783">+I720+K720</f>
        <v>7862497</v>
      </c>
      <c r="M720" s="110">
        <f t="shared" si="51" ref="M720:M783">+L720/$E$11</f>
        <v>5.994006989017362E-06</v>
      </c>
      <c r="N720" s="33" t="s">
        <v>4892</v>
      </c>
      <c r="O720" s="33">
        <f>+'Categorias-9 feb-Depurado'!Y719</f>
        <v>1648.3740578844197</v>
      </c>
      <c r="P720" s="111">
        <f>+'Categorias-9 feb-Depurado'!AC719</f>
        <v>44943</v>
      </c>
      <c r="Q720" s="111">
        <f>+'Categorias-9 feb-Depurado'!AE719</f>
        <v>44988</v>
      </c>
      <c r="R720" s="112" t="str">
        <f>+'Categorias-9 feb-Depurado'!AB719</f>
        <v>Ventas a Bordo</v>
      </c>
    </row>
    <row r="721" spans="2:18" s="1" customFormat="1" ht="14.5" hidden="1">
      <c r="B721" s="57" t="str">
        <f>+'Categorias-9 feb-Depurado'!B720</f>
        <v>IMC AIRPORT SHOPPES SAS</v>
      </c>
      <c r="C721" s="30" t="s">
        <v>4900</v>
      </c>
      <c r="D721" s="31">
        <v>5</v>
      </c>
      <c r="E721" s="30" t="str">
        <f>+'Categorias-9 feb-Depurado'!E720</f>
        <v>900430148-0</v>
      </c>
      <c r="F721" s="30" t="str">
        <f>+'Categorias-9 feb-Depurado'!F720</f>
        <v xml:space="preserve">CARRERA 30 NO  10C 228 OF333 </v>
      </c>
      <c r="G721" s="30" t="str">
        <f>+'Categorias-9 feb-Depurado'!G720</f>
        <v>MEDELLIN</v>
      </c>
      <c r="H721" s="30" t="str">
        <f>+'Categorias-9 feb-Depurado'!H720</f>
        <v>FEK65002063</v>
      </c>
      <c r="I721" s="107">
        <f>+'Categorias-9 feb-Depurado'!R720</f>
        <v>45023519</v>
      </c>
      <c r="J721" s="108">
        <f t="shared" si="48"/>
        <v>0</v>
      </c>
      <c r="K721" s="107">
        <f t="shared" si="49"/>
        <v>0</v>
      </c>
      <c r="L721" s="109">
        <f t="shared" si="50"/>
        <v>45023519</v>
      </c>
      <c r="M721" s="110">
        <f t="shared" si="51"/>
        <v>3.4323865249952527E-05</v>
      </c>
      <c r="N721" s="33" t="s">
        <v>4892</v>
      </c>
      <c r="O721" s="33">
        <f>+'Categorias-9 feb-Depurado'!Y720</f>
        <v>9439.1897019822427</v>
      </c>
      <c r="P721" s="111">
        <f>+'Categorias-9 feb-Depurado'!AC720</f>
        <v>44943</v>
      </c>
      <c r="Q721" s="111">
        <f>+'Categorias-9 feb-Depurado'!AE720</f>
        <v>44988</v>
      </c>
      <c r="R721" s="112" t="str">
        <f>+'Categorias-9 feb-Depurado'!AB720</f>
        <v>Ventas a Bordo</v>
      </c>
    </row>
    <row r="722" spans="2:18" s="1" customFormat="1" ht="14.5" hidden="1">
      <c r="B722" s="57" t="str">
        <f>+'Categorias-9 feb-Depurado'!B721</f>
        <v>IMC AIRPORT SHOPPES SAS</v>
      </c>
      <c r="C722" s="30" t="s">
        <v>4900</v>
      </c>
      <c r="D722" s="31">
        <v>5</v>
      </c>
      <c r="E722" s="30" t="str">
        <f>+'Categorias-9 feb-Depurado'!E721</f>
        <v>900430148-0</v>
      </c>
      <c r="F722" s="30" t="str">
        <f>+'Categorias-9 feb-Depurado'!F721</f>
        <v xml:space="preserve">CARRERA 30 NO  10C 228 OF333 </v>
      </c>
      <c r="G722" s="30" t="str">
        <f>+'Categorias-9 feb-Depurado'!G721</f>
        <v>MEDELLIN</v>
      </c>
      <c r="H722" s="30" t="str">
        <f>+'Categorias-9 feb-Depurado'!H721</f>
        <v>FEK65002064</v>
      </c>
      <c r="I722" s="107">
        <f>+'Categorias-9 feb-Depurado'!R721</f>
        <v>120494286</v>
      </c>
      <c r="J722" s="108">
        <f t="shared" si="48"/>
        <v>0</v>
      </c>
      <c r="K722" s="107">
        <f t="shared" si="49"/>
        <v>0</v>
      </c>
      <c r="L722" s="109">
        <f t="shared" si="50"/>
        <v>120494286</v>
      </c>
      <c r="M722" s="110">
        <f t="shared" si="51"/>
        <v>9.1859315484719027E-05</v>
      </c>
      <c r="N722" s="33" t="s">
        <v>4892</v>
      </c>
      <c r="O722" s="33">
        <f>+'Categorias-9 feb-Depurado'!Y721</f>
        <v>25261.650995314318</v>
      </c>
      <c r="P722" s="111">
        <f>+'Categorias-9 feb-Depurado'!AC721</f>
        <v>44943</v>
      </c>
      <c r="Q722" s="111">
        <f>+'Categorias-9 feb-Depurado'!AE721</f>
        <v>44988</v>
      </c>
      <c r="R722" s="112" t="str">
        <f>+'Categorias-9 feb-Depurado'!AB721</f>
        <v>Ventas a Bordo</v>
      </c>
    </row>
    <row r="723" spans="2:18" s="1" customFormat="1" ht="14.5" hidden="1">
      <c r="B723" s="57" t="str">
        <f>+'Categorias-9 feb-Depurado'!B722</f>
        <v>IMC AIRPORT SHOPPES SAS</v>
      </c>
      <c r="C723" s="30" t="s">
        <v>4900</v>
      </c>
      <c r="D723" s="31">
        <v>5</v>
      </c>
      <c r="E723" s="30" t="str">
        <f>+'Categorias-9 feb-Depurado'!E722</f>
        <v>900430148-0</v>
      </c>
      <c r="F723" s="30" t="str">
        <f>+'Categorias-9 feb-Depurado'!F722</f>
        <v xml:space="preserve">CARRERA 30 NO  10C 228 OF333 </v>
      </c>
      <c r="G723" s="30" t="str">
        <f>+'Categorias-9 feb-Depurado'!G722</f>
        <v>MEDELLIN</v>
      </c>
      <c r="H723" s="30" t="str">
        <f>+'Categorias-9 feb-Depurado'!H722</f>
        <v>FEK65002066</v>
      </c>
      <c r="I723" s="107">
        <f>+'Categorias-9 feb-Depurado'!R722</f>
        <v>1028927</v>
      </c>
      <c r="J723" s="108">
        <f t="shared" si="48"/>
        <v>0</v>
      </c>
      <c r="K723" s="107">
        <f t="shared" si="49"/>
        <v>0</v>
      </c>
      <c r="L723" s="109">
        <f t="shared" si="50"/>
        <v>1028927</v>
      </c>
      <c r="M723" s="110">
        <f t="shared" si="51"/>
        <v>7.844067386211616E-07</v>
      </c>
      <c r="N723" s="33" t="s">
        <v>4892</v>
      </c>
      <c r="O723" s="33">
        <f>+'Categorias-9 feb-Depurado'!Y722</f>
        <v>215.71474993972555</v>
      </c>
      <c r="P723" s="111">
        <f>+'Categorias-9 feb-Depurado'!AC722</f>
        <v>44943</v>
      </c>
      <c r="Q723" s="111">
        <f>+'Categorias-9 feb-Depurado'!AE722</f>
        <v>44988</v>
      </c>
      <c r="R723" s="112" t="str">
        <f>+'Categorias-9 feb-Depurado'!AB722</f>
        <v>Ventas a Bordo</v>
      </c>
    </row>
    <row r="724" spans="2:18" s="1" customFormat="1" ht="14.5" hidden="1">
      <c r="B724" s="57" t="str">
        <f>+'Categorias-9 feb-Depurado'!B723</f>
        <v>IMC AIRPORT SHOPPES SAS</v>
      </c>
      <c r="C724" s="30" t="s">
        <v>4900</v>
      </c>
      <c r="D724" s="31">
        <v>5</v>
      </c>
      <c r="E724" s="30" t="str">
        <f>+'Categorias-9 feb-Depurado'!E723</f>
        <v>900430148-0</v>
      </c>
      <c r="F724" s="30" t="str">
        <f>+'Categorias-9 feb-Depurado'!F723</f>
        <v xml:space="preserve">CARRERA 30 NO  10C 228 OF333 </v>
      </c>
      <c r="G724" s="30" t="str">
        <f>+'Categorias-9 feb-Depurado'!G723</f>
        <v>MEDELLIN</v>
      </c>
      <c r="H724" s="30" t="str">
        <f>+'Categorias-9 feb-Depurado'!H723</f>
        <v>FEK32001814</v>
      </c>
      <c r="I724" s="107">
        <f>+'Categorias-9 feb-Depurado'!R723</f>
        <v>46233</v>
      </c>
      <c r="J724" s="108">
        <f t="shared" si="48"/>
        <v>0</v>
      </c>
      <c r="K724" s="107">
        <f t="shared" si="49"/>
        <v>0</v>
      </c>
      <c r="L724" s="109">
        <f t="shared" si="50"/>
        <v>46233</v>
      </c>
      <c r="M724" s="110">
        <f t="shared" si="51"/>
        <v>3.5245918074530228E-08</v>
      </c>
      <c r="N724" s="33" t="s">
        <v>4892</v>
      </c>
      <c r="O724" s="33">
        <f>+'Categorias-9 feb-Depurado'!Y723</f>
        <v>9.692757633887858</v>
      </c>
      <c r="P724" s="111">
        <f>+'Categorias-9 feb-Depurado'!AC723</f>
        <v>44944</v>
      </c>
      <c r="Q724" s="111">
        <f>+'Categorias-9 feb-Depurado'!AE723</f>
        <v>44989</v>
      </c>
      <c r="R724" s="112" t="str">
        <f>+'Categorias-9 feb-Depurado'!AB723</f>
        <v>Ventas a Bordo</v>
      </c>
    </row>
    <row r="725" spans="2:18" s="1" customFormat="1" ht="14.5" hidden="1">
      <c r="B725" s="57" t="str">
        <f>+'Categorias-9 feb-Depurado'!B724</f>
        <v>IMC AIRPORT SHOPPES SAS</v>
      </c>
      <c r="C725" s="30" t="s">
        <v>4900</v>
      </c>
      <c r="D725" s="31">
        <v>5</v>
      </c>
      <c r="E725" s="30" t="str">
        <f>+'Categorias-9 feb-Depurado'!E724</f>
        <v>900430148-0</v>
      </c>
      <c r="F725" s="30" t="str">
        <f>+'Categorias-9 feb-Depurado'!F724</f>
        <v xml:space="preserve">CARRERA 30 NO  10C 228 OF333 </v>
      </c>
      <c r="G725" s="30" t="str">
        <f>+'Categorias-9 feb-Depurado'!G724</f>
        <v>MEDELLIN</v>
      </c>
      <c r="H725" s="30" t="str">
        <f>+'Categorias-9 feb-Depurado'!H724</f>
        <v>FEK32001817</v>
      </c>
      <c r="I725" s="107">
        <f>+'Categorias-9 feb-Depurado'!R724</f>
        <v>2034174</v>
      </c>
      <c r="J725" s="108">
        <f t="shared" si="48"/>
        <v>0</v>
      </c>
      <c r="K725" s="107">
        <f t="shared" si="49"/>
        <v>0</v>
      </c>
      <c r="L725" s="109">
        <f t="shared" si="50"/>
        <v>2034174</v>
      </c>
      <c r="M725" s="110">
        <f t="shared" si="51"/>
        <v>1.5507609316578948E-06</v>
      </c>
      <c r="N725" s="33" t="s">
        <v>4892</v>
      </c>
      <c r="O725" s="33">
        <f>+'Categorias-9 feb-Depurado'!Y724</f>
        <v>426.46498317557155</v>
      </c>
      <c r="P725" s="111">
        <f>+'Categorias-9 feb-Depurado'!AC724</f>
        <v>44944</v>
      </c>
      <c r="Q725" s="111">
        <f>+'Categorias-9 feb-Depurado'!AE724</f>
        <v>44989</v>
      </c>
      <c r="R725" s="112" t="str">
        <f>+'Categorias-9 feb-Depurado'!AB724</f>
        <v>Ventas a Bordo</v>
      </c>
    </row>
    <row r="726" spans="2:18" s="1" customFormat="1" ht="14.5" hidden="1">
      <c r="B726" s="57" t="str">
        <f>+'Categorias-9 feb-Depurado'!B725</f>
        <v>IMC AIRPORT SHOPPES SAS</v>
      </c>
      <c r="C726" s="30" t="s">
        <v>4900</v>
      </c>
      <c r="D726" s="31">
        <v>5</v>
      </c>
      <c r="E726" s="30" t="str">
        <f>+'Categorias-9 feb-Depurado'!E725</f>
        <v>900430148-0</v>
      </c>
      <c r="F726" s="30" t="str">
        <f>+'Categorias-9 feb-Depurado'!F725</f>
        <v xml:space="preserve">CARRERA 30 NO  10C 228 OF333 </v>
      </c>
      <c r="G726" s="30" t="str">
        <f>+'Categorias-9 feb-Depurado'!G725</f>
        <v>MEDELLIN</v>
      </c>
      <c r="H726" s="30" t="str">
        <f>+'Categorias-9 feb-Depurado'!H725</f>
        <v>FEK32001815</v>
      </c>
      <c r="I726" s="107">
        <f>+'Categorias-9 feb-Depurado'!R725</f>
        <v>173886</v>
      </c>
      <c r="J726" s="108">
        <f t="shared" si="48"/>
        <v>0</v>
      </c>
      <c r="K726" s="107">
        <f t="shared" si="49"/>
        <v>0</v>
      </c>
      <c r="L726" s="109">
        <f t="shared" si="50"/>
        <v>173886</v>
      </c>
      <c r="M726" s="110">
        <f t="shared" si="51"/>
        <v>1.3256270867795219E-07</v>
      </c>
      <c r="N726" s="33" t="s">
        <v>4892</v>
      </c>
      <c r="O726" s="33">
        <f>+'Categorias-9 feb-Depurado'!Y725</f>
        <v>36.455234441334632</v>
      </c>
      <c r="P726" s="111">
        <f>+'Categorias-9 feb-Depurado'!AC725</f>
        <v>44944</v>
      </c>
      <c r="Q726" s="111">
        <f>+'Categorias-9 feb-Depurado'!AE725</f>
        <v>44989</v>
      </c>
      <c r="R726" s="112" t="str">
        <f>+'Categorias-9 feb-Depurado'!AB725</f>
        <v>Ventas a Bordo</v>
      </c>
    </row>
    <row r="727" spans="2:18" s="1" customFormat="1" ht="14.5" hidden="1">
      <c r="B727" s="57" t="str">
        <f>+'Categorias-9 feb-Depurado'!B726</f>
        <v>IMC AIRPORT SHOPPES SAS</v>
      </c>
      <c r="C727" s="30" t="s">
        <v>4900</v>
      </c>
      <c r="D727" s="31">
        <v>5</v>
      </c>
      <c r="E727" s="30" t="str">
        <f>+'Categorias-9 feb-Depurado'!E726</f>
        <v>900430148-0</v>
      </c>
      <c r="F727" s="30" t="str">
        <f>+'Categorias-9 feb-Depurado'!F726</f>
        <v xml:space="preserve">CARRERA 30 NO  10C 228 OF333 </v>
      </c>
      <c r="G727" s="30" t="str">
        <f>+'Categorias-9 feb-Depurado'!G726</f>
        <v>MEDELLIN</v>
      </c>
      <c r="H727" s="30" t="str">
        <f>+'Categorias-9 feb-Depurado'!H726</f>
        <v>FEK32001816</v>
      </c>
      <c r="I727" s="107">
        <f>+'Categorias-9 feb-Depurado'!R726</f>
        <v>6205225</v>
      </c>
      <c r="J727" s="108">
        <f t="shared" si="48"/>
        <v>0</v>
      </c>
      <c r="K727" s="107">
        <f t="shared" si="49"/>
        <v>0</v>
      </c>
      <c r="L727" s="109">
        <f t="shared" si="50"/>
        <v>6205225</v>
      </c>
      <c r="M727" s="110">
        <f t="shared" si="51"/>
        <v>4.7305788502590542E-06</v>
      </c>
      <c r="N727" s="33" t="s">
        <v>4892</v>
      </c>
      <c r="O727" s="33">
        <f>+'Categorias-9 feb-Depurado'!Y726</f>
        <v>1300.9266538780043</v>
      </c>
      <c r="P727" s="111">
        <f>+'Categorias-9 feb-Depurado'!AC726</f>
        <v>44944</v>
      </c>
      <c r="Q727" s="111">
        <f>+'Categorias-9 feb-Depurado'!AE726</f>
        <v>44989</v>
      </c>
      <c r="R727" s="112" t="str">
        <f>+'Categorias-9 feb-Depurado'!AB726</f>
        <v>Ventas a Bordo</v>
      </c>
    </row>
    <row r="728" spans="2:18" s="1" customFormat="1" ht="14.5" hidden="1">
      <c r="B728" s="57" t="str">
        <f>+'Categorias-9 feb-Depurado'!B727</f>
        <v>IMC AIRPORT SHOPPES SAS</v>
      </c>
      <c r="C728" s="30" t="s">
        <v>4900</v>
      </c>
      <c r="D728" s="31">
        <v>5</v>
      </c>
      <c r="E728" s="30" t="str">
        <f>+'Categorias-9 feb-Depurado'!E727</f>
        <v>900430148-0</v>
      </c>
      <c r="F728" s="30" t="str">
        <f>+'Categorias-9 feb-Depurado'!F727</f>
        <v xml:space="preserve">CARRERA 30 NO  10C 228 OF333 </v>
      </c>
      <c r="G728" s="30" t="str">
        <f>+'Categorias-9 feb-Depurado'!G727</f>
        <v>MEDELLIN</v>
      </c>
      <c r="H728" s="30" t="str">
        <f>+'Categorias-9 feb-Depurado'!H727</f>
        <v>FEK65002084</v>
      </c>
      <c r="I728" s="107">
        <f>+'Categorias-9 feb-Depurado'!R727</f>
        <v>7125408</v>
      </c>
      <c r="J728" s="108">
        <f t="shared" si="48"/>
        <v>0</v>
      </c>
      <c r="K728" s="107">
        <f t="shared" si="49"/>
        <v>0</v>
      </c>
      <c r="L728" s="109">
        <f t="shared" si="50"/>
        <v>7125408</v>
      </c>
      <c r="M728" s="110">
        <f t="shared" si="51"/>
        <v>5.4320841523501026E-06</v>
      </c>
      <c r="N728" s="33" t="s">
        <v>4892</v>
      </c>
      <c r="O728" s="33">
        <f>+'Categorias-9 feb-Depurado'!Y727</f>
        <v>1493.8432026164344</v>
      </c>
      <c r="P728" s="111">
        <f>+'Categorias-9 feb-Depurado'!AC727</f>
        <v>44959</v>
      </c>
      <c r="Q728" s="111">
        <f>+'Categorias-9 feb-Depurado'!AE727</f>
        <v>45004</v>
      </c>
      <c r="R728" s="112" t="str">
        <f>+'Categorias-9 feb-Depurado'!AB727</f>
        <v>Ventas a Bordo</v>
      </c>
    </row>
    <row r="729" spans="2:18" s="1" customFormat="1" ht="14.5" hidden="1">
      <c r="B729" s="57" t="str">
        <f>+'Categorias-9 feb-Depurado'!B728</f>
        <v>IMC AIRPORT SHOPPES SAS</v>
      </c>
      <c r="C729" s="30" t="s">
        <v>4900</v>
      </c>
      <c r="D729" s="31">
        <v>5</v>
      </c>
      <c r="E729" s="30" t="str">
        <f>+'Categorias-9 feb-Depurado'!E728</f>
        <v>900430148-0</v>
      </c>
      <c r="F729" s="30" t="str">
        <f>+'Categorias-9 feb-Depurado'!F728</f>
        <v xml:space="preserve">CARRERA 30 NO  10C 228 OF333 </v>
      </c>
      <c r="G729" s="30" t="str">
        <f>+'Categorias-9 feb-Depurado'!G728</f>
        <v>MEDELLIN</v>
      </c>
      <c r="H729" s="30" t="str">
        <f>+'Categorias-9 feb-Depurado'!H728</f>
        <v>FEK32001832</v>
      </c>
      <c r="I729" s="107">
        <f>+'Categorias-9 feb-Depurado'!R728</f>
        <v>436074</v>
      </c>
      <c r="J729" s="108">
        <f t="shared" si="48"/>
        <v>0</v>
      </c>
      <c r="K729" s="107">
        <f t="shared" si="49"/>
        <v>0</v>
      </c>
      <c r="L729" s="109">
        <f t="shared" si="50"/>
        <v>436074</v>
      </c>
      <c r="M729" s="110">
        <f t="shared" si="51"/>
        <v>3.3244281094527056E-07</v>
      </c>
      <c r="N729" s="33" t="s">
        <v>4892</v>
      </c>
      <c r="O729" s="33">
        <f>+'Categorias-9 feb-Depurado'!Y728</f>
        <v>91.423000723293185</v>
      </c>
      <c r="P729" s="111">
        <f>+'Categorias-9 feb-Depurado'!AC728</f>
        <v>44959</v>
      </c>
      <c r="Q729" s="111">
        <f>+'Categorias-9 feb-Depurado'!AE728</f>
        <v>45004</v>
      </c>
      <c r="R729" s="112" t="str">
        <f>+'Categorias-9 feb-Depurado'!AB728</f>
        <v>Ventas a Bordo</v>
      </c>
    </row>
    <row r="730" spans="2:18" s="1" customFormat="1" ht="14.5" hidden="1">
      <c r="B730" s="57" t="str">
        <f>+'Categorias-9 feb-Depurado'!B729</f>
        <v>IMC AIRPORT SHOPPES SAS</v>
      </c>
      <c r="C730" s="30" t="s">
        <v>4900</v>
      </c>
      <c r="D730" s="31">
        <v>5</v>
      </c>
      <c r="E730" s="30" t="str">
        <f>+'Categorias-9 feb-Depurado'!E729</f>
        <v>900430148-0</v>
      </c>
      <c r="F730" s="30" t="str">
        <f>+'Categorias-9 feb-Depurado'!F729</f>
        <v xml:space="preserve">CARRERA 30 NO  10C 228 OF333 </v>
      </c>
      <c r="G730" s="30" t="str">
        <f>+'Categorias-9 feb-Depurado'!G729</f>
        <v>MEDELLIN</v>
      </c>
      <c r="H730" s="30" t="str">
        <f>+'Categorias-9 feb-Depurado'!H729</f>
        <v>FEK65002086</v>
      </c>
      <c r="I730" s="107">
        <f>+'Categorias-9 feb-Depurado'!R729</f>
        <v>254870</v>
      </c>
      <c r="J730" s="108">
        <f t="shared" si="48"/>
        <v>0</v>
      </c>
      <c r="K730" s="107">
        <f t="shared" si="49"/>
        <v>0</v>
      </c>
      <c r="L730" s="109">
        <f t="shared" si="50"/>
        <v>254870</v>
      </c>
      <c r="M730" s="110">
        <f t="shared" si="51"/>
        <v>1.9430119481010358E-07</v>
      </c>
      <c r="N730" s="33" t="s">
        <v>4892</v>
      </c>
      <c r="O730" s="33">
        <f>+'Categorias-9 feb-Depurado'!Y729</f>
        <v>53.433546128284952</v>
      </c>
      <c r="P730" s="111">
        <f>+'Categorias-9 feb-Depurado'!AC729</f>
        <v>44959</v>
      </c>
      <c r="Q730" s="111">
        <f>+'Categorias-9 feb-Depurado'!AE729</f>
        <v>45004</v>
      </c>
      <c r="R730" s="112" t="str">
        <f>+'Categorias-9 feb-Depurado'!AB729</f>
        <v>Ventas a Bordo</v>
      </c>
    </row>
    <row r="731" spans="2:18" s="1" customFormat="1" ht="14.5" hidden="1">
      <c r="B731" s="57" t="str">
        <f>+'Categorias-9 feb-Depurado'!B730</f>
        <v>IMC AIRPORT SHOPPES SAS</v>
      </c>
      <c r="C731" s="30" t="s">
        <v>4900</v>
      </c>
      <c r="D731" s="31">
        <v>5</v>
      </c>
      <c r="E731" s="30" t="str">
        <f>+'Categorias-9 feb-Depurado'!E730</f>
        <v>900430148-0</v>
      </c>
      <c r="F731" s="30" t="str">
        <f>+'Categorias-9 feb-Depurado'!F730</f>
        <v xml:space="preserve">CARRERA 30 NO  10C 228 OF333 </v>
      </c>
      <c r="G731" s="30" t="str">
        <f>+'Categorias-9 feb-Depurado'!G730</f>
        <v>MEDELLIN</v>
      </c>
      <c r="H731" s="30" t="str">
        <f>+'Categorias-9 feb-Depurado'!H730</f>
        <v>FEK32001833</v>
      </c>
      <c r="I731" s="107">
        <f>+'Categorias-9 feb-Depurado'!R730</f>
        <v>92466</v>
      </c>
      <c r="J731" s="108">
        <f t="shared" si="48"/>
        <v>0</v>
      </c>
      <c r="K731" s="107">
        <f t="shared" si="49"/>
        <v>0</v>
      </c>
      <c r="L731" s="109">
        <f t="shared" si="50"/>
        <v>92466</v>
      </c>
      <c r="M731" s="110">
        <f t="shared" si="51"/>
        <v>7.0491836149060455E-08</v>
      </c>
      <c r="N731" s="33" t="s">
        <v>4892</v>
      </c>
      <c r="O731" s="33">
        <f>+'Categorias-9 feb-Depurado'!Y730</f>
        <v>19.385515267775716</v>
      </c>
      <c r="P731" s="111">
        <f>+'Categorias-9 feb-Depurado'!AC730</f>
        <v>44959</v>
      </c>
      <c r="Q731" s="111">
        <f>+'Categorias-9 feb-Depurado'!AE730</f>
        <v>45004</v>
      </c>
      <c r="R731" s="112" t="str">
        <f>+'Categorias-9 feb-Depurado'!AB730</f>
        <v>Ventas a Bordo</v>
      </c>
    </row>
    <row r="732" spans="2:18" s="1" customFormat="1" ht="14.5" hidden="1">
      <c r="B732" s="57" t="str">
        <f>+'Categorias-9 feb-Depurado'!B731</f>
        <v>IMC AIRPORT SHOPPES SAS</v>
      </c>
      <c r="C732" s="30" t="s">
        <v>4900</v>
      </c>
      <c r="D732" s="31">
        <v>5</v>
      </c>
      <c r="E732" s="30" t="str">
        <f>+'Categorias-9 feb-Depurado'!E731</f>
        <v>900430148-0</v>
      </c>
      <c r="F732" s="30" t="str">
        <f>+'Categorias-9 feb-Depurado'!F731</f>
        <v xml:space="preserve">CARRERA 30 NO  10C 228 OF333 </v>
      </c>
      <c r="G732" s="30" t="str">
        <f>+'Categorias-9 feb-Depurado'!G731</f>
        <v>MEDELLIN</v>
      </c>
      <c r="H732" s="30" t="str">
        <f>+'Categorias-9 feb-Depurado'!H731</f>
        <v>FEK65002083</v>
      </c>
      <c r="I732" s="107">
        <f>+'Categorias-9 feb-Depurado'!R731</f>
        <v>755351</v>
      </c>
      <c r="J732" s="108">
        <f t="shared" si="48"/>
        <v>0</v>
      </c>
      <c r="K732" s="107">
        <f t="shared" si="49"/>
        <v>0</v>
      </c>
      <c r="L732" s="109">
        <f t="shared" si="50"/>
        <v>755351</v>
      </c>
      <c r="M732" s="110">
        <f t="shared" si="51"/>
        <v>5.7584494762430473E-07</v>
      </c>
      <c r="N732" s="33" t="s">
        <v>4892</v>
      </c>
      <c r="O732" s="33">
        <f>+'Categorias-9 feb-Depurado'!Y731</f>
        <v>158.35948719561409</v>
      </c>
      <c r="P732" s="111">
        <f>+'Categorias-9 feb-Depurado'!AC731</f>
        <v>44959</v>
      </c>
      <c r="Q732" s="111">
        <f>+'Categorias-9 feb-Depurado'!AE731</f>
        <v>45004</v>
      </c>
      <c r="R732" s="112" t="str">
        <f>+'Categorias-9 feb-Depurado'!AB731</f>
        <v>Ventas a Bordo</v>
      </c>
    </row>
    <row r="733" spans="2:18" s="1" customFormat="1" ht="14.5" hidden="1">
      <c r="B733" s="57" t="str">
        <f>+'Categorias-9 feb-Depurado'!B732</f>
        <v>IMC AIRPORT SHOPPES SAS</v>
      </c>
      <c r="C733" s="30" t="s">
        <v>4900</v>
      </c>
      <c r="D733" s="31">
        <v>5</v>
      </c>
      <c r="E733" s="30" t="str">
        <f>+'Categorias-9 feb-Depurado'!E732</f>
        <v>900430148-0</v>
      </c>
      <c r="F733" s="30" t="str">
        <f>+'Categorias-9 feb-Depurado'!F732</f>
        <v xml:space="preserve">CARRERA 30 NO  10C 228 OF333 </v>
      </c>
      <c r="G733" s="30" t="str">
        <f>+'Categorias-9 feb-Depurado'!G732</f>
        <v>MEDELLIN</v>
      </c>
      <c r="H733" s="30" t="str">
        <f>+'Categorias-9 feb-Depurado'!H732</f>
        <v>FEK65002085</v>
      </c>
      <c r="I733" s="107">
        <f>+'Categorias-9 feb-Depurado'!R732</f>
        <v>5198576</v>
      </c>
      <c r="J733" s="108">
        <f t="shared" si="48"/>
        <v>0</v>
      </c>
      <c r="K733" s="107">
        <f t="shared" si="49"/>
        <v>0</v>
      </c>
      <c r="L733" s="109">
        <f t="shared" si="50"/>
        <v>5198576</v>
      </c>
      <c r="M733" s="110">
        <f t="shared" si="51"/>
        <v>3.9631558367447291E-06</v>
      </c>
      <c r="N733" s="33" t="s">
        <v>4892</v>
      </c>
      <c r="O733" s="33">
        <f>+'Categorias-9 feb-Depurado'!Y732</f>
        <v>1089.8824910636602</v>
      </c>
      <c r="P733" s="111">
        <f>+'Categorias-9 feb-Depurado'!AC732</f>
        <v>44959</v>
      </c>
      <c r="Q733" s="111">
        <f>+'Categorias-9 feb-Depurado'!AE732</f>
        <v>45004</v>
      </c>
      <c r="R733" s="112" t="str">
        <f>+'Categorias-9 feb-Depurado'!AB732</f>
        <v>Ventas a Bordo</v>
      </c>
    </row>
    <row r="734" spans="2:18" s="1" customFormat="1" ht="14.5" hidden="1">
      <c r="B734" s="57" t="str">
        <f>+'Categorias-9 feb-Depurado'!B733</f>
        <v>IMC AIRPORT SHOPPES SAS</v>
      </c>
      <c r="C734" s="30" t="s">
        <v>4900</v>
      </c>
      <c r="D734" s="31">
        <v>5</v>
      </c>
      <c r="E734" s="30" t="str">
        <f>+'Categorias-9 feb-Depurado'!E733</f>
        <v>900430148-0</v>
      </c>
      <c r="F734" s="30" t="str">
        <f>+'Categorias-9 feb-Depurado'!F733</f>
        <v xml:space="preserve">CARRERA 30 NO  10C 228 OF333 </v>
      </c>
      <c r="G734" s="30" t="str">
        <f>+'Categorias-9 feb-Depurado'!G733</f>
        <v>MEDELLIN</v>
      </c>
      <c r="H734" s="30" t="str">
        <f>+'Categorias-9 feb-Depurado'!H733</f>
        <v>FEK32001838</v>
      </c>
      <c r="I734" s="107">
        <f>+'Categorias-9 feb-Depurado'!R733</f>
        <v>2730690</v>
      </c>
      <c r="J734" s="108">
        <f t="shared" si="48"/>
        <v>0</v>
      </c>
      <c r="K734" s="107">
        <f t="shared" si="49"/>
        <v>0</v>
      </c>
      <c r="L734" s="109">
        <f t="shared" si="50"/>
        <v>2730690</v>
      </c>
      <c r="M734" s="110">
        <f t="shared" si="51"/>
        <v>2.0817527745752808E-06</v>
      </c>
      <c r="N734" s="33" t="s">
        <v>4892</v>
      </c>
      <c r="O734" s="33">
        <f>+'Categorias-9 feb-Depurado'!Y733</f>
        <v>572.48970093399157</v>
      </c>
      <c r="P734" s="111">
        <f>+'Categorias-9 feb-Depurado'!AC733</f>
        <v>44959</v>
      </c>
      <c r="Q734" s="111">
        <f>+'Categorias-9 feb-Depurado'!AE733</f>
        <v>45004</v>
      </c>
      <c r="R734" s="112" t="str">
        <f>+'Categorias-9 feb-Depurado'!AB733</f>
        <v>Ventas a Bordo</v>
      </c>
    </row>
    <row r="735" spans="2:18" s="1" customFormat="1" ht="14.5" hidden="1">
      <c r="B735" s="57" t="str">
        <f>+'Categorias-9 feb-Depurado'!B734</f>
        <v>IMC AIRPORT SHOPPES SAS</v>
      </c>
      <c r="C735" s="30" t="s">
        <v>4900</v>
      </c>
      <c r="D735" s="31">
        <v>5</v>
      </c>
      <c r="E735" s="30" t="str">
        <f>+'Categorias-9 feb-Depurado'!E734</f>
        <v>900430148-0</v>
      </c>
      <c r="F735" s="30" t="str">
        <f>+'Categorias-9 feb-Depurado'!F734</f>
        <v xml:space="preserve">CARRERA 30 NO  10C 228 OF333 </v>
      </c>
      <c r="G735" s="30" t="str">
        <f>+'Categorias-9 feb-Depurado'!G734</f>
        <v>MEDELLIN</v>
      </c>
      <c r="H735" s="30" t="str">
        <f>+'Categorias-9 feb-Depurado'!H734</f>
        <v>FEK65002082</v>
      </c>
      <c r="I735" s="107">
        <f>+'Categorias-9 feb-Depurado'!R734</f>
        <v>459999</v>
      </c>
      <c r="J735" s="108">
        <f t="shared" si="48"/>
        <v>0</v>
      </c>
      <c r="K735" s="107">
        <f t="shared" si="49"/>
        <v>0</v>
      </c>
      <c r="L735" s="109">
        <f t="shared" si="50"/>
        <v>459999</v>
      </c>
      <c r="M735" s="110">
        <f t="shared" si="51"/>
        <v>3.506821332893351E-07</v>
      </c>
      <c r="N735" s="33" t="s">
        <v>4892</v>
      </c>
      <c r="O735" s="33">
        <f>+'Categorias-9 feb-Depurado'!Y734</f>
        <v>96.438881725840432</v>
      </c>
      <c r="P735" s="111">
        <f>+'Categorias-9 feb-Depurado'!AC734</f>
        <v>44959</v>
      </c>
      <c r="Q735" s="111">
        <f>+'Categorias-9 feb-Depurado'!AE734</f>
        <v>45004</v>
      </c>
      <c r="R735" s="112" t="str">
        <f>+'Categorias-9 feb-Depurado'!AB734</f>
        <v>Ventas a Bordo</v>
      </c>
    </row>
    <row r="736" spans="2:18" s="1" customFormat="1" ht="14.5" hidden="1">
      <c r="B736" s="57" t="str">
        <f>+'Categorias-9 feb-Depurado'!B735</f>
        <v>IMC AIRPORT SHOPPES SAS</v>
      </c>
      <c r="C736" s="30" t="s">
        <v>4900</v>
      </c>
      <c r="D736" s="31">
        <v>5</v>
      </c>
      <c r="E736" s="30" t="str">
        <f>+'Categorias-9 feb-Depurado'!E735</f>
        <v>900430148-0</v>
      </c>
      <c r="F736" s="30" t="str">
        <f>+'Categorias-9 feb-Depurado'!F735</f>
        <v xml:space="preserve">CARRERA 30 NO  10C 228 OF333 </v>
      </c>
      <c r="G736" s="30" t="str">
        <f>+'Categorias-9 feb-Depurado'!G735</f>
        <v>MEDELLIN</v>
      </c>
      <c r="H736" s="30" t="str">
        <f>+'Categorias-9 feb-Depurado'!H735</f>
        <v>FEK32001837</v>
      </c>
      <c r="I736" s="107">
        <f>+'Categorias-9 feb-Depurado'!R735</f>
        <v>5519166</v>
      </c>
      <c r="J736" s="108">
        <f t="shared" si="48"/>
        <v>0</v>
      </c>
      <c r="K736" s="107">
        <f t="shared" si="49"/>
        <v>0</v>
      </c>
      <c r="L736" s="109">
        <f t="shared" si="50"/>
        <v>5519166</v>
      </c>
      <c r="M736" s="110">
        <f t="shared" si="51"/>
        <v>4.2075589443845889E-06</v>
      </c>
      <c r="N736" s="33" t="s">
        <v>4892</v>
      </c>
      <c r="O736" s="33">
        <f>+'Categorias-9 feb-Depurado'!Y735</f>
        <v>1157.0942482468001</v>
      </c>
      <c r="P736" s="111">
        <f>+'Categorias-9 feb-Depurado'!AC735</f>
        <v>44959</v>
      </c>
      <c r="Q736" s="111">
        <f>+'Categorias-9 feb-Depurado'!AE735</f>
        <v>45004</v>
      </c>
      <c r="R736" s="112" t="str">
        <f>+'Categorias-9 feb-Depurado'!AB735</f>
        <v>Ventas a Bordo</v>
      </c>
    </row>
    <row r="737" spans="2:18" s="1" customFormat="1" ht="14.5" hidden="1">
      <c r="B737" s="57" t="str">
        <f>+'Categorias-9 feb-Depurado'!B736</f>
        <v>IMC AIRPORT SHOPPES SAS</v>
      </c>
      <c r="C737" s="30" t="s">
        <v>4900</v>
      </c>
      <c r="D737" s="31">
        <v>5</v>
      </c>
      <c r="E737" s="30" t="str">
        <f>+'Categorias-9 feb-Depurado'!E736</f>
        <v>900430148-0</v>
      </c>
      <c r="F737" s="30" t="str">
        <f>+'Categorias-9 feb-Depurado'!F736</f>
        <v xml:space="preserve">CARRERA 30 NO  10C 228 OF333 </v>
      </c>
      <c r="G737" s="30" t="str">
        <f>+'Categorias-9 feb-Depurado'!G736</f>
        <v>MEDELLIN</v>
      </c>
      <c r="H737" s="30" t="str">
        <f>+'Categorias-9 feb-Depurado'!H736</f>
        <v>FEK32001835</v>
      </c>
      <c r="I737" s="107">
        <f>+'Categorias-9 feb-Depurado'!R736</f>
        <v>1065436</v>
      </c>
      <c r="J737" s="108">
        <f t="shared" si="48"/>
        <v>0</v>
      </c>
      <c r="K737" s="107">
        <f t="shared" si="49"/>
        <v>0</v>
      </c>
      <c r="L737" s="109">
        <f t="shared" si="50"/>
        <v>1065436</v>
      </c>
      <c r="M737" s="110">
        <f t="shared" si="51"/>
        <v>8.122395252234376E-07</v>
      </c>
      <c r="N737" s="33" t="s">
        <v>4892</v>
      </c>
      <c r="O737" s="33">
        <f>+'Categorias-9 feb-Depurado'!Y736</f>
        <v>223.36886904200341</v>
      </c>
      <c r="P737" s="111">
        <f>+'Categorias-9 feb-Depurado'!AC736</f>
        <v>44959</v>
      </c>
      <c r="Q737" s="111">
        <f>+'Categorias-9 feb-Depurado'!AE736</f>
        <v>45004</v>
      </c>
      <c r="R737" s="112" t="str">
        <f>+'Categorias-9 feb-Depurado'!AB736</f>
        <v>Ventas a Bordo</v>
      </c>
    </row>
    <row r="738" spans="2:18" s="1" customFormat="1" ht="14.5" hidden="1">
      <c r="B738" s="57" t="str">
        <f>+'Categorias-9 feb-Depurado'!B737</f>
        <v>IMC AIRPORT SHOPPES SAS</v>
      </c>
      <c r="C738" s="30" t="s">
        <v>4900</v>
      </c>
      <c r="D738" s="31">
        <v>5</v>
      </c>
      <c r="E738" s="30" t="str">
        <f>+'Categorias-9 feb-Depurado'!E737</f>
        <v>900430148-0</v>
      </c>
      <c r="F738" s="30" t="str">
        <f>+'Categorias-9 feb-Depurado'!F737</f>
        <v xml:space="preserve">CARRERA 30 NO  10C 228 OF333 </v>
      </c>
      <c r="G738" s="30" t="str">
        <f>+'Categorias-9 feb-Depurado'!G737</f>
        <v>MEDELLIN</v>
      </c>
      <c r="H738" s="30" t="str">
        <f>+'Categorias-9 feb-Depurado'!H737</f>
        <v>FEK65002087</v>
      </c>
      <c r="I738" s="107">
        <f>+'Categorias-9 feb-Depurado'!R737</f>
        <v>40008600</v>
      </c>
      <c r="J738" s="108">
        <f t="shared" si="48"/>
        <v>0</v>
      </c>
      <c r="K738" s="107">
        <f t="shared" si="49"/>
        <v>0</v>
      </c>
      <c r="L738" s="109">
        <f t="shared" si="50"/>
        <v>40008600</v>
      </c>
      <c r="M738" s="110">
        <f t="shared" si="51"/>
        <v>3.0500721084001689E-05</v>
      </c>
      <c r="N738" s="33" t="s">
        <v>4892</v>
      </c>
      <c r="O738" s="33">
        <f>+'Categorias-9 feb-Depurado'!Y737</f>
        <v>8387.8109374508622</v>
      </c>
      <c r="P738" s="111">
        <f>+'Categorias-9 feb-Depurado'!AC737</f>
        <v>44959</v>
      </c>
      <c r="Q738" s="111">
        <f>+'Categorias-9 feb-Depurado'!AE737</f>
        <v>45004</v>
      </c>
      <c r="R738" s="112" t="str">
        <f>+'Categorias-9 feb-Depurado'!AB737</f>
        <v>Ventas a Bordo</v>
      </c>
    </row>
    <row r="739" spans="2:18" s="1" customFormat="1" ht="14.5" hidden="1">
      <c r="B739" s="57" t="str">
        <f>+'Categorias-9 feb-Depurado'!B738</f>
        <v>IMC AIRPORT SHOPPES SAS</v>
      </c>
      <c r="C739" s="30" t="s">
        <v>4900</v>
      </c>
      <c r="D739" s="31">
        <v>5</v>
      </c>
      <c r="E739" s="30" t="str">
        <f>+'Categorias-9 feb-Depurado'!E738</f>
        <v>900430148-0</v>
      </c>
      <c r="F739" s="30" t="str">
        <f>+'Categorias-9 feb-Depurado'!F738</f>
        <v xml:space="preserve">CARRERA 30 NO  10C 228 OF333 </v>
      </c>
      <c r="G739" s="30" t="str">
        <f>+'Categorias-9 feb-Depurado'!G738</f>
        <v>MEDELLIN</v>
      </c>
      <c r="H739" s="30" t="str">
        <f>+'Categorias-9 feb-Depurado'!H738</f>
        <v>FEK32001836</v>
      </c>
      <c r="I739" s="107">
        <f>+'Categorias-9 feb-Depurado'!R738</f>
        <v>254870</v>
      </c>
      <c r="J739" s="108">
        <f t="shared" si="48"/>
        <v>0</v>
      </c>
      <c r="K739" s="107">
        <f t="shared" si="49"/>
        <v>0</v>
      </c>
      <c r="L739" s="109">
        <f t="shared" si="50"/>
        <v>254870</v>
      </c>
      <c r="M739" s="110">
        <f t="shared" si="51"/>
        <v>1.9430119481010358E-07</v>
      </c>
      <c r="N739" s="33" t="s">
        <v>4892</v>
      </c>
      <c r="O739" s="33">
        <f>+'Categorias-9 feb-Depurado'!Y738</f>
        <v>53.433546128284952</v>
      </c>
      <c r="P739" s="111">
        <f>+'Categorias-9 feb-Depurado'!AC738</f>
        <v>44959</v>
      </c>
      <c r="Q739" s="111">
        <f>+'Categorias-9 feb-Depurado'!AE738</f>
        <v>45004</v>
      </c>
      <c r="R739" s="112" t="str">
        <f>+'Categorias-9 feb-Depurado'!AB738</f>
        <v>Ventas a Bordo</v>
      </c>
    </row>
    <row r="740" spans="2:18" s="1" customFormat="1" ht="14.5" hidden="1">
      <c r="B740" s="57" t="str">
        <f>+'Categorias-9 feb-Depurado'!B739</f>
        <v>IMC AIRPORT SHOPPES SAS</v>
      </c>
      <c r="C740" s="30" t="s">
        <v>4900</v>
      </c>
      <c r="D740" s="31">
        <v>5</v>
      </c>
      <c r="E740" s="30" t="str">
        <f>+'Categorias-9 feb-Depurado'!E739</f>
        <v>900430148-0</v>
      </c>
      <c r="F740" s="30" t="str">
        <f>+'Categorias-9 feb-Depurado'!F739</f>
        <v xml:space="preserve">CARRERA 30 NO  10C 228 OF333 </v>
      </c>
      <c r="G740" s="30" t="str">
        <f>+'Categorias-9 feb-Depurado'!G739</f>
        <v>MEDELLIN</v>
      </c>
      <c r="H740" s="30" t="str">
        <f>+'Categorias-9 feb-Depurado'!H739</f>
        <v>FEK32001834</v>
      </c>
      <c r="I740" s="107">
        <f>+'Categorias-9 feb-Depurado'!R739</f>
        <v>251784</v>
      </c>
      <c r="J740" s="108">
        <f t="shared" si="48"/>
        <v>0</v>
      </c>
      <c r="K740" s="107">
        <f t="shared" si="49"/>
        <v>0</v>
      </c>
      <c r="L740" s="109">
        <f t="shared" si="50"/>
        <v>251784</v>
      </c>
      <c r="M740" s="110">
        <f t="shared" si="51"/>
        <v>1.9194856999280858E-07</v>
      </c>
      <c r="N740" s="33" t="s">
        <v>4892</v>
      </c>
      <c r="O740" s="33">
        <f>+'Categorias-9 feb-Depurado'!Y739</f>
        <v>52.786565615270916</v>
      </c>
      <c r="P740" s="111">
        <f>+'Categorias-9 feb-Depurado'!AC739</f>
        <v>44959</v>
      </c>
      <c r="Q740" s="111">
        <f>+'Categorias-9 feb-Depurado'!AE739</f>
        <v>45004</v>
      </c>
      <c r="R740" s="112" t="str">
        <f>+'Categorias-9 feb-Depurado'!AB739</f>
        <v>Ventas a Bordo</v>
      </c>
    </row>
    <row r="741" spans="2:18" s="1" customFormat="1" ht="14.5" hidden="1">
      <c r="B741" s="57" t="str">
        <f>+'Categorias-9 feb-Depurado'!B740</f>
        <v>IMC AIRPORT SHOPPES SAS</v>
      </c>
      <c r="C741" s="30" t="s">
        <v>4900</v>
      </c>
      <c r="D741" s="31">
        <v>5</v>
      </c>
      <c r="E741" s="30" t="str">
        <f>+'Categorias-9 feb-Depurado'!E740</f>
        <v>900430148-0</v>
      </c>
      <c r="F741" s="30" t="str">
        <f>+'Categorias-9 feb-Depurado'!F740</f>
        <v xml:space="preserve">CARRERA 30 NO  10C 228 OF333 </v>
      </c>
      <c r="G741" s="30" t="str">
        <f>+'Categorias-9 feb-Depurado'!G740</f>
        <v>MEDELLIN</v>
      </c>
      <c r="H741" s="30" t="str">
        <f>+'Categorias-9 feb-Depurado'!H740</f>
        <v>FEK65002088</v>
      </c>
      <c r="I741" s="107">
        <f>+'Categorias-9 feb-Depurado'!R740</f>
        <v>95816651</v>
      </c>
      <c r="J741" s="108">
        <f t="shared" si="48"/>
        <v>0</v>
      </c>
      <c r="K741" s="107">
        <f t="shared" si="49"/>
        <v>0</v>
      </c>
      <c r="L741" s="109">
        <f t="shared" si="50"/>
        <v>95816651</v>
      </c>
      <c r="M741" s="110">
        <f t="shared" si="51"/>
        <v>7.3046218746822717E-05</v>
      </c>
      <c r="N741" s="33" t="s">
        <v>4892</v>
      </c>
      <c r="O741" s="33">
        <f>+'Categorias-9 feb-Depurado'!Y740</f>
        <v>20087.979915510969</v>
      </c>
      <c r="P741" s="111">
        <f>+'Categorias-9 feb-Depurado'!AC740</f>
        <v>44959</v>
      </c>
      <c r="Q741" s="111">
        <f>+'Categorias-9 feb-Depurado'!AE740</f>
        <v>45004</v>
      </c>
      <c r="R741" s="112" t="str">
        <f>+'Categorias-9 feb-Depurado'!AB740</f>
        <v>Ventas a Bordo</v>
      </c>
    </row>
    <row r="742" spans="2:18" s="1" customFormat="1" ht="14.5" hidden="1">
      <c r="B742" s="57" t="str">
        <f>+'Categorias-9 feb-Depurado'!B741</f>
        <v>INDUSTRIA NACIONAL DE GASEOSAS SA</v>
      </c>
      <c r="C742" s="30" t="s">
        <v>4900</v>
      </c>
      <c r="D742" s="31">
        <v>5</v>
      </c>
      <c r="E742" s="30" t="str">
        <f>+'Categorias-9 feb-Depurado'!E741</f>
        <v>890903858-7</v>
      </c>
      <c r="F742" s="30" t="str">
        <f>+'Categorias-9 feb-Depurado'!F741</f>
        <v>DG 64 E 67 180</v>
      </c>
      <c r="G742" s="30" t="str">
        <f>+'Categorias-9 feb-Depurado'!G741</f>
        <v>169</v>
      </c>
      <c r="H742" s="30" t="str">
        <f>+'Categorias-9 feb-Depurado'!H741</f>
        <v>DM 10830534</v>
      </c>
      <c r="I742" s="107">
        <f>+'Categorias-9 feb-Depurado'!R741</f>
        <v>5966440</v>
      </c>
      <c r="J742" s="108">
        <f t="shared" si="48"/>
        <v>5966440</v>
      </c>
      <c r="K742" s="107">
        <f t="shared" si="49"/>
        <v>10178.39366119124</v>
      </c>
      <c r="L742" s="109">
        <f t="shared" si="50"/>
        <v>5976618.3936611917</v>
      </c>
      <c r="M742" s="110">
        <f t="shared" si="51"/>
        <v>4.5562996618370602E-06</v>
      </c>
      <c r="N742" s="33" t="s">
        <v>4892</v>
      </c>
      <c r="O742" s="33">
        <f>+'Categorias-9 feb-Depurado'!Y741</f>
        <v>1250.8653311949013</v>
      </c>
      <c r="P742" s="111">
        <f>+'Categorias-9 feb-Depurado'!AC741</f>
        <v>44901</v>
      </c>
      <c r="Q742" s="111">
        <f>+'Categorias-9 feb-Depurado'!AE741</f>
        <v>44961</v>
      </c>
      <c r="R742" s="112" t="str">
        <f>+'Categorias-9 feb-Depurado'!AB741</f>
        <v>Alimentacion</v>
      </c>
    </row>
    <row r="743" spans="2:18" s="1" customFormat="1" ht="14.5" hidden="1">
      <c r="B743" s="57" t="str">
        <f>+'Categorias-9 feb-Depurado'!B742</f>
        <v>INDUSTRIA NACIONAL DE GASEOSAS SA</v>
      </c>
      <c r="C743" s="30" t="s">
        <v>4900</v>
      </c>
      <c r="D743" s="31">
        <v>5</v>
      </c>
      <c r="E743" s="30" t="str">
        <f>+'Categorias-9 feb-Depurado'!E742</f>
        <v>890903858-7</v>
      </c>
      <c r="F743" s="30" t="str">
        <f>+'Categorias-9 feb-Depurado'!F742</f>
        <v>DG 64 E 67 180</v>
      </c>
      <c r="G743" s="30" t="str">
        <f>+'Categorias-9 feb-Depurado'!G742</f>
        <v>169</v>
      </c>
      <c r="H743" s="30" t="str">
        <f>+'Categorias-9 feb-Depurado'!H742</f>
        <v>NB 11845283</v>
      </c>
      <c r="I743" s="107">
        <f>+'Categorias-9 feb-Depurado'!R742</f>
        <v>91000</v>
      </c>
      <c r="J743" s="108">
        <f t="shared" si="48"/>
        <v>91000</v>
      </c>
      <c r="K743" s="107">
        <f t="shared" si="49"/>
        <v>155.24061637566166</v>
      </c>
      <c r="L743" s="109">
        <f t="shared" si="50"/>
        <v>91155.240616375668</v>
      </c>
      <c r="M743" s="110">
        <f t="shared" si="51"/>
        <v>6.9492573331362173E-08</v>
      </c>
      <c r="N743" s="33" t="s">
        <v>4892</v>
      </c>
      <c r="O743" s="33">
        <f>+'Categorias-9 feb-Depurado'!Y742</f>
        <v>19.07816807656425</v>
      </c>
      <c r="P743" s="111">
        <f>+'Categorias-9 feb-Depurado'!AC742</f>
        <v>44901</v>
      </c>
      <c r="Q743" s="111">
        <f>+'Categorias-9 feb-Depurado'!AE742</f>
        <v>44961</v>
      </c>
      <c r="R743" s="112" t="str">
        <f>+'Categorias-9 feb-Depurado'!AB742</f>
        <v>Alimentacion</v>
      </c>
    </row>
    <row r="744" spans="2:18" s="1" customFormat="1" ht="14.5" hidden="1">
      <c r="B744" s="57" t="str">
        <f>+'Categorias-9 feb-Depurado'!B743</f>
        <v>INDUSTRIA NACIONAL DE GASEOSAS SA</v>
      </c>
      <c r="C744" s="30" t="s">
        <v>4900</v>
      </c>
      <c r="D744" s="31">
        <v>5</v>
      </c>
      <c r="E744" s="30" t="str">
        <f>+'Categorias-9 feb-Depurado'!E743</f>
        <v>890903858-7</v>
      </c>
      <c r="F744" s="30" t="str">
        <f>+'Categorias-9 feb-Depurado'!F743</f>
        <v>DG 64 E 67 180</v>
      </c>
      <c r="G744" s="30" t="str">
        <f>+'Categorias-9 feb-Depurado'!G743</f>
        <v>169</v>
      </c>
      <c r="H744" s="30" t="str">
        <f>+'Categorias-9 feb-Depurado'!H743</f>
        <v>NB 11845339</v>
      </c>
      <c r="I744" s="107">
        <f>+'Categorias-9 feb-Depurado'!R743</f>
        <v>5634410</v>
      </c>
      <c r="J744" s="108">
        <f t="shared" si="48"/>
        <v>5634410</v>
      </c>
      <c r="K744" s="107">
        <f t="shared" si="49"/>
        <v>9611.9701243207892</v>
      </c>
      <c r="L744" s="109">
        <f t="shared" si="50"/>
        <v>5644021.9701243211</v>
      </c>
      <c r="M744" s="110">
        <f t="shared" si="51"/>
        <v>4.3027434077358276E-06</v>
      </c>
      <c r="N744" s="33" t="s">
        <v>4892</v>
      </c>
      <c r="O744" s="33">
        <f>+'Categorias-9 feb-Depurado'!Y743</f>
        <v>1181.2551757392789</v>
      </c>
      <c r="P744" s="111">
        <f>+'Categorias-9 feb-Depurado'!AC743</f>
        <v>44901</v>
      </c>
      <c r="Q744" s="111">
        <f>+'Categorias-9 feb-Depurado'!AE743</f>
        <v>44961</v>
      </c>
      <c r="R744" s="112" t="str">
        <f>+'Categorias-9 feb-Depurado'!AB743</f>
        <v>Alimentacion</v>
      </c>
    </row>
    <row r="745" spans="2:18" s="1" customFormat="1" ht="14.5" hidden="1">
      <c r="B745" s="57" t="str">
        <f>+'Categorias-9 feb-Depurado'!B744</f>
        <v>INDUSTRIA NACIONAL DE GASEOSAS SA</v>
      </c>
      <c r="C745" s="30" t="s">
        <v>4900</v>
      </c>
      <c r="D745" s="31">
        <v>5</v>
      </c>
      <c r="E745" s="30" t="str">
        <f>+'Categorias-9 feb-Depurado'!E744</f>
        <v>890903858-7</v>
      </c>
      <c r="F745" s="30" t="str">
        <f>+'Categorias-9 feb-Depurado'!F744</f>
        <v>DG 64 E 67 180</v>
      </c>
      <c r="G745" s="30" t="str">
        <f>+'Categorias-9 feb-Depurado'!G744</f>
        <v>169</v>
      </c>
      <c r="H745" s="30" t="str">
        <f>+'Categorias-9 feb-Depurado'!H744</f>
        <v>DM 10894822</v>
      </c>
      <c r="I745" s="107">
        <f>+'Categorias-9 feb-Depurado'!R744</f>
        <v>4518440</v>
      </c>
      <c r="J745" s="108">
        <f t="shared" si="48"/>
        <v>0</v>
      </c>
      <c r="K745" s="107">
        <f t="shared" si="49"/>
        <v>0</v>
      </c>
      <c r="L745" s="109">
        <f t="shared" si="50"/>
        <v>4518440</v>
      </c>
      <c r="M745" s="110">
        <f t="shared" si="51"/>
        <v>3.4446513543287341E-06</v>
      </c>
      <c r="N745" s="33" t="s">
        <v>4892</v>
      </c>
      <c r="O745" s="33">
        <f>+'Categorias-9 feb-Depurado'!Y744</f>
        <v>947.29184355902169</v>
      </c>
      <c r="P745" s="111">
        <f>+'Categorias-9 feb-Depurado'!AC744</f>
        <v>44908</v>
      </c>
      <c r="Q745" s="111">
        <f>+'Categorias-9 feb-Depurado'!AE744</f>
        <v>44968</v>
      </c>
      <c r="R745" s="112" t="str">
        <f>+'Categorias-9 feb-Depurado'!AB744</f>
        <v>Alimentacion</v>
      </c>
    </row>
    <row r="746" spans="2:18" s="1" customFormat="1" ht="14.5" hidden="1">
      <c r="B746" s="57" t="str">
        <f>+'Categorias-9 feb-Depurado'!B745</f>
        <v>INDUSTRIA NACIONAL DE GASEOSAS SA</v>
      </c>
      <c r="C746" s="30" t="s">
        <v>4900</v>
      </c>
      <c r="D746" s="31">
        <v>5</v>
      </c>
      <c r="E746" s="30" t="str">
        <f>+'Categorias-9 feb-Depurado'!E745</f>
        <v>890903858-7</v>
      </c>
      <c r="F746" s="30" t="str">
        <f>+'Categorias-9 feb-Depurado'!F745</f>
        <v>DG 64 E 67 180</v>
      </c>
      <c r="G746" s="30" t="str">
        <f>+'Categorias-9 feb-Depurado'!G745</f>
        <v>169</v>
      </c>
      <c r="H746" s="30" t="str">
        <f>+'Categorias-9 feb-Depurado'!H745</f>
        <v>NB 11923472</v>
      </c>
      <c r="I746" s="107">
        <f>+'Categorias-9 feb-Depurado'!R745</f>
        <v>3950398</v>
      </c>
      <c r="J746" s="108">
        <f t="shared" si="48"/>
        <v>0</v>
      </c>
      <c r="K746" s="107">
        <f t="shared" si="49"/>
        <v>0</v>
      </c>
      <c r="L746" s="109">
        <f t="shared" si="50"/>
        <v>3950398</v>
      </c>
      <c r="M746" s="110">
        <f t="shared" si="51"/>
        <v>3.0116021947480819E-06</v>
      </c>
      <c r="N746" s="33" t="s">
        <v>4892</v>
      </c>
      <c r="O746" s="33">
        <f>+'Categorias-9 feb-Depurado'!Y745</f>
        <v>828.20172542113482</v>
      </c>
      <c r="P746" s="111">
        <f>+'Categorias-9 feb-Depurado'!AC745</f>
        <v>44908</v>
      </c>
      <c r="Q746" s="111">
        <f>+'Categorias-9 feb-Depurado'!AE745</f>
        <v>44968</v>
      </c>
      <c r="R746" s="112" t="str">
        <f>+'Categorias-9 feb-Depurado'!AB745</f>
        <v>Alimentacion</v>
      </c>
    </row>
    <row r="747" spans="2:18" s="1" customFormat="1" ht="14.5" hidden="1">
      <c r="B747" s="57" t="str">
        <f>+'Categorias-9 feb-Depurado'!B746</f>
        <v>INDUSTRIA NACIONAL DE GASEOSAS SA</v>
      </c>
      <c r="C747" s="30" t="s">
        <v>4900</v>
      </c>
      <c r="D747" s="31">
        <v>5</v>
      </c>
      <c r="E747" s="30" t="str">
        <f>+'Categorias-9 feb-Depurado'!E746</f>
        <v>890903858-7</v>
      </c>
      <c r="F747" s="30" t="str">
        <f>+'Categorias-9 feb-Depurado'!F746</f>
        <v>DG 64 E 67 180</v>
      </c>
      <c r="G747" s="30" t="str">
        <f>+'Categorias-9 feb-Depurado'!G746</f>
        <v>169</v>
      </c>
      <c r="H747" s="30" t="str">
        <f>+'Categorias-9 feb-Depurado'!H746</f>
        <v>NB 11923420</v>
      </c>
      <c r="I747" s="107">
        <f>+'Categorias-9 feb-Depurado'!R746</f>
        <v>65000</v>
      </c>
      <c r="J747" s="108">
        <f t="shared" si="48"/>
        <v>0</v>
      </c>
      <c r="K747" s="107">
        <f t="shared" si="49"/>
        <v>0</v>
      </c>
      <c r="L747" s="109">
        <f t="shared" si="50"/>
        <v>65000</v>
      </c>
      <c r="M747" s="110">
        <f t="shared" si="51"/>
        <v>4.9553017862662276E-08</v>
      </c>
      <c r="N747" s="33" t="s">
        <v>4892</v>
      </c>
      <c r="O747" s="33">
        <f>+'Categorias-9 feb-Depurado'!Y746</f>
        <v>13.627262911831608</v>
      </c>
      <c r="P747" s="111">
        <f>+'Categorias-9 feb-Depurado'!AC746</f>
        <v>44908</v>
      </c>
      <c r="Q747" s="111">
        <f>+'Categorias-9 feb-Depurado'!AE746</f>
        <v>44968</v>
      </c>
      <c r="R747" s="112" t="str">
        <f>+'Categorias-9 feb-Depurado'!AB746</f>
        <v>Alimentacion</v>
      </c>
    </row>
    <row r="748" spans="2:18" s="1" customFormat="1" ht="14.5" hidden="1">
      <c r="B748" s="57" t="str">
        <f>+'Categorias-9 feb-Depurado'!B747</f>
        <v>INDUSTRIA NACIONAL DE GASEOSAS SA</v>
      </c>
      <c r="C748" s="30" t="s">
        <v>4900</v>
      </c>
      <c r="D748" s="31">
        <v>5</v>
      </c>
      <c r="E748" s="30" t="str">
        <f>+'Categorias-9 feb-Depurado'!E747</f>
        <v>890903858-7</v>
      </c>
      <c r="F748" s="30" t="str">
        <f>+'Categorias-9 feb-Depurado'!F747</f>
        <v>DG 64 E 67 180</v>
      </c>
      <c r="G748" s="30" t="str">
        <f>+'Categorias-9 feb-Depurado'!G747</f>
        <v>169</v>
      </c>
      <c r="H748" s="30" t="str">
        <f>+'Categorias-9 feb-Depurado'!H747</f>
        <v>NB 11940231</v>
      </c>
      <c r="I748" s="107">
        <f>+'Categorias-9 feb-Depurado'!R747</f>
        <v>65000</v>
      </c>
      <c r="J748" s="108">
        <f t="shared" si="48"/>
        <v>0</v>
      </c>
      <c r="K748" s="107">
        <f t="shared" si="49"/>
        <v>0</v>
      </c>
      <c r="L748" s="109">
        <f t="shared" si="50"/>
        <v>65000</v>
      </c>
      <c r="M748" s="110">
        <f t="shared" si="51"/>
        <v>4.9553017862662276E-08</v>
      </c>
      <c r="N748" s="33" t="s">
        <v>4892</v>
      </c>
      <c r="O748" s="33">
        <f>+'Categorias-9 feb-Depurado'!Y747</f>
        <v>13.627262911831608</v>
      </c>
      <c r="P748" s="111">
        <f>+'Categorias-9 feb-Depurado'!AC747</f>
        <v>44909</v>
      </c>
      <c r="Q748" s="111">
        <f>+'Categorias-9 feb-Depurado'!AE747</f>
        <v>44969</v>
      </c>
      <c r="R748" s="112" t="str">
        <f>+'Categorias-9 feb-Depurado'!AB747</f>
        <v>Alimentacion</v>
      </c>
    </row>
    <row r="749" spans="2:18" s="1" customFormat="1" ht="14.5" hidden="1">
      <c r="B749" s="57" t="str">
        <f>+'Categorias-9 feb-Depurado'!B748</f>
        <v>INDUSTRIA NACIONAL DE GASEOSAS SA</v>
      </c>
      <c r="C749" s="30" t="s">
        <v>4900</v>
      </c>
      <c r="D749" s="31">
        <v>5</v>
      </c>
      <c r="E749" s="30" t="str">
        <f>+'Categorias-9 feb-Depurado'!E748</f>
        <v>890903858-7</v>
      </c>
      <c r="F749" s="30" t="str">
        <f>+'Categorias-9 feb-Depurado'!F748</f>
        <v>DG 64 E 67 180</v>
      </c>
      <c r="G749" s="30" t="str">
        <f>+'Categorias-9 feb-Depurado'!G748</f>
        <v>169</v>
      </c>
      <c r="H749" s="30" t="str">
        <f>+'Categorias-9 feb-Depurado'!H748</f>
        <v>NB 11940232</v>
      </c>
      <c r="I749" s="107">
        <f>+'Categorias-9 feb-Depurado'!R748</f>
        <v>65000</v>
      </c>
      <c r="J749" s="108">
        <f t="shared" si="48"/>
        <v>0</v>
      </c>
      <c r="K749" s="107">
        <f t="shared" si="49"/>
        <v>0</v>
      </c>
      <c r="L749" s="109">
        <f t="shared" si="50"/>
        <v>65000</v>
      </c>
      <c r="M749" s="110">
        <f t="shared" si="51"/>
        <v>4.9553017862662276E-08</v>
      </c>
      <c r="N749" s="33" t="s">
        <v>4892</v>
      </c>
      <c r="O749" s="33">
        <f>+'Categorias-9 feb-Depurado'!Y748</f>
        <v>13.627262911831608</v>
      </c>
      <c r="P749" s="111">
        <f>+'Categorias-9 feb-Depurado'!AC748</f>
        <v>44909</v>
      </c>
      <c r="Q749" s="111">
        <f>+'Categorias-9 feb-Depurado'!AE748</f>
        <v>44969</v>
      </c>
      <c r="R749" s="112" t="str">
        <f>+'Categorias-9 feb-Depurado'!AB748</f>
        <v>Alimentacion</v>
      </c>
    </row>
    <row r="750" spans="2:18" s="1" customFormat="1" ht="14.5" hidden="1">
      <c r="B750" s="57" t="str">
        <f>+'Categorias-9 feb-Depurado'!B749</f>
        <v>INDUSTRIA NACIONAL DE GASEOSAS SA</v>
      </c>
      <c r="C750" s="30" t="s">
        <v>4900</v>
      </c>
      <c r="D750" s="31">
        <v>5</v>
      </c>
      <c r="E750" s="30" t="str">
        <f>+'Categorias-9 feb-Depurado'!E749</f>
        <v>890903858-7</v>
      </c>
      <c r="F750" s="30" t="str">
        <f>+'Categorias-9 feb-Depurado'!F749</f>
        <v>DG 64 E 67 180</v>
      </c>
      <c r="G750" s="30" t="str">
        <f>+'Categorias-9 feb-Depurado'!G749</f>
        <v>169</v>
      </c>
      <c r="H750" s="30" t="str">
        <f>+'Categorias-9 feb-Depurado'!H749</f>
        <v>NB 11940237</v>
      </c>
      <c r="I750" s="107">
        <f>+'Categorias-9 feb-Depurado'!R749</f>
        <v>91000</v>
      </c>
      <c r="J750" s="108">
        <f t="shared" si="48"/>
        <v>0</v>
      </c>
      <c r="K750" s="107">
        <f t="shared" si="49"/>
        <v>0</v>
      </c>
      <c r="L750" s="109">
        <f t="shared" si="50"/>
        <v>91000</v>
      </c>
      <c r="M750" s="110">
        <f t="shared" si="51"/>
        <v>6.9374225007727182E-08</v>
      </c>
      <c r="N750" s="33" t="s">
        <v>4892</v>
      </c>
      <c r="O750" s="33">
        <f>+'Categorias-9 feb-Depurado'!Y749</f>
        <v>19.07816807656425</v>
      </c>
      <c r="P750" s="111">
        <f>+'Categorias-9 feb-Depurado'!AC749</f>
        <v>44909</v>
      </c>
      <c r="Q750" s="111">
        <f>+'Categorias-9 feb-Depurado'!AE749</f>
        <v>44969</v>
      </c>
      <c r="R750" s="112" t="str">
        <f>+'Categorias-9 feb-Depurado'!AB749</f>
        <v>Alimentacion</v>
      </c>
    </row>
    <row r="751" spans="2:18" s="1" customFormat="1" ht="14.5" hidden="1">
      <c r="B751" s="57" t="str">
        <f>+'Categorias-9 feb-Depurado'!B750</f>
        <v>INDUSTRIA NACIONAL DE GASEOSAS SA</v>
      </c>
      <c r="C751" s="30" t="s">
        <v>4900</v>
      </c>
      <c r="D751" s="31">
        <v>5</v>
      </c>
      <c r="E751" s="30" t="str">
        <f>+'Categorias-9 feb-Depurado'!E750</f>
        <v>890903858-7</v>
      </c>
      <c r="F751" s="30" t="str">
        <f>+'Categorias-9 feb-Depurado'!F750</f>
        <v>DG 64 E 67 180</v>
      </c>
      <c r="G751" s="30" t="str">
        <f>+'Categorias-9 feb-Depurado'!G750</f>
        <v>169</v>
      </c>
      <c r="H751" s="30" t="str">
        <f>+'Categorias-9 feb-Depurado'!H750</f>
        <v>CL 9679763</v>
      </c>
      <c r="I751" s="107">
        <f>+'Categorias-9 feb-Depurado'!R750</f>
        <v>1513585</v>
      </c>
      <c r="J751" s="108">
        <f t="shared" si="48"/>
        <v>0</v>
      </c>
      <c r="K751" s="107">
        <f t="shared" si="49"/>
        <v>0</v>
      </c>
      <c r="L751" s="109">
        <f t="shared" si="50"/>
        <v>1513585</v>
      </c>
      <c r="M751" s="110">
        <f t="shared" si="51"/>
        <v>1.1538877621793488E-06</v>
      </c>
      <c r="N751" s="33" t="s">
        <v>4892</v>
      </c>
      <c r="O751" s="33">
        <f>+'Categorias-9 feb-Depurado'!Y750</f>
        <v>317.32339591391758</v>
      </c>
      <c r="P751" s="111">
        <f>+'Categorias-9 feb-Depurado'!AC750</f>
        <v>44909</v>
      </c>
      <c r="Q751" s="111">
        <f>+'Categorias-9 feb-Depurado'!AE750</f>
        <v>44969</v>
      </c>
      <c r="R751" s="112" t="str">
        <f>+'Categorias-9 feb-Depurado'!AB750</f>
        <v>Alimentacion</v>
      </c>
    </row>
    <row r="752" spans="2:18" s="1" customFormat="1" ht="14.5" hidden="1">
      <c r="B752" s="57" t="str">
        <f>+'Categorias-9 feb-Depurado'!B751</f>
        <v>INDUSTRIA NACIONAL DE GASEOSAS SA</v>
      </c>
      <c r="C752" s="30" t="s">
        <v>4900</v>
      </c>
      <c r="D752" s="31">
        <v>5</v>
      </c>
      <c r="E752" s="30" t="str">
        <f>+'Categorias-9 feb-Depurado'!E751</f>
        <v>890903858-7</v>
      </c>
      <c r="F752" s="30" t="str">
        <f>+'Categorias-9 feb-Depurado'!F751</f>
        <v>DG 64 E 67 180</v>
      </c>
      <c r="G752" s="30" t="str">
        <f>+'Categorias-9 feb-Depurado'!G751</f>
        <v>169</v>
      </c>
      <c r="H752" s="30" t="str">
        <f>+'Categorias-9 feb-Depurado'!H751</f>
        <v>NB 11940236</v>
      </c>
      <c r="I752" s="107">
        <f>+'Categorias-9 feb-Depurado'!R751</f>
        <v>65000</v>
      </c>
      <c r="J752" s="108">
        <f t="shared" si="48"/>
        <v>0</v>
      </c>
      <c r="K752" s="107">
        <f t="shared" si="49"/>
        <v>0</v>
      </c>
      <c r="L752" s="109">
        <f t="shared" si="50"/>
        <v>65000</v>
      </c>
      <c r="M752" s="110">
        <f t="shared" si="51"/>
        <v>4.9553017862662276E-08</v>
      </c>
      <c r="N752" s="33" t="s">
        <v>4892</v>
      </c>
      <c r="O752" s="33">
        <f>+'Categorias-9 feb-Depurado'!Y751</f>
        <v>13.627262911831608</v>
      </c>
      <c r="P752" s="111">
        <f>+'Categorias-9 feb-Depurado'!AC751</f>
        <v>44909</v>
      </c>
      <c r="Q752" s="111">
        <f>+'Categorias-9 feb-Depurado'!AE751</f>
        <v>44969</v>
      </c>
      <c r="R752" s="112" t="str">
        <f>+'Categorias-9 feb-Depurado'!AB751</f>
        <v>Alimentacion</v>
      </c>
    </row>
    <row r="753" spans="2:18" s="1" customFormat="1" ht="14.5" hidden="1">
      <c r="B753" s="57" t="str">
        <f>+'Categorias-9 feb-Depurado'!B752</f>
        <v>INDUSTRIA NACIONAL DE GASEOSAS SA</v>
      </c>
      <c r="C753" s="30" t="s">
        <v>4900</v>
      </c>
      <c r="D753" s="31">
        <v>5</v>
      </c>
      <c r="E753" s="30" t="str">
        <f>+'Categorias-9 feb-Depurado'!E752</f>
        <v>890903858-7</v>
      </c>
      <c r="F753" s="30" t="str">
        <f>+'Categorias-9 feb-Depurado'!F752</f>
        <v>DG 64 E 67 180</v>
      </c>
      <c r="G753" s="30" t="str">
        <f>+'Categorias-9 feb-Depurado'!G752</f>
        <v>169</v>
      </c>
      <c r="H753" s="30" t="str">
        <f>+'Categorias-9 feb-Depurado'!H752</f>
        <v>DM 10923345</v>
      </c>
      <c r="I753" s="107">
        <f>+'Categorias-9 feb-Depurado'!R752</f>
        <v>454776</v>
      </c>
      <c r="J753" s="108">
        <f t="shared" si="48"/>
        <v>0</v>
      </c>
      <c r="K753" s="107">
        <f t="shared" si="49"/>
        <v>0</v>
      </c>
      <c r="L753" s="109">
        <f t="shared" si="50"/>
        <v>454776</v>
      </c>
      <c r="M753" s="110">
        <f t="shared" si="51"/>
        <v>3.4670035771553995E-07</v>
      </c>
      <c r="N753" s="33" t="s">
        <v>4892</v>
      </c>
      <c r="O753" s="33">
        <f>+'Categorias-9 feb-Depurado'!Y752</f>
        <v>95.343878738325103</v>
      </c>
      <c r="P753" s="111">
        <f>+'Categorias-9 feb-Depurado'!AC752</f>
        <v>44909</v>
      </c>
      <c r="Q753" s="111">
        <f>+'Categorias-9 feb-Depurado'!AE752</f>
        <v>44969</v>
      </c>
      <c r="R753" s="112" t="str">
        <f>+'Categorias-9 feb-Depurado'!AB752</f>
        <v>Alimentacion</v>
      </c>
    </row>
    <row r="754" spans="2:18" s="1" customFormat="1" ht="14.5" hidden="1">
      <c r="B754" s="57" t="str">
        <f>+'Categorias-9 feb-Depurado'!B753</f>
        <v>INDUSTRIA NACIONAL DE GASEOSAS SA</v>
      </c>
      <c r="C754" s="30" t="s">
        <v>4900</v>
      </c>
      <c r="D754" s="31">
        <v>5</v>
      </c>
      <c r="E754" s="30" t="str">
        <f>+'Categorias-9 feb-Depurado'!E753</f>
        <v>890903858-7</v>
      </c>
      <c r="F754" s="30" t="str">
        <f>+'Categorias-9 feb-Depurado'!F753</f>
        <v>DG 64 E 67 180</v>
      </c>
      <c r="G754" s="30" t="str">
        <f>+'Categorias-9 feb-Depurado'!G753</f>
        <v>169</v>
      </c>
      <c r="H754" s="30" t="str">
        <f>+'Categorias-9 feb-Depurado'!H753</f>
        <v>NB 11940233</v>
      </c>
      <c r="I754" s="107">
        <f>+'Categorias-9 feb-Depurado'!R753</f>
        <v>104000</v>
      </c>
      <c r="J754" s="108">
        <f t="shared" si="48"/>
        <v>0</v>
      </c>
      <c r="K754" s="107">
        <f t="shared" si="49"/>
        <v>0</v>
      </c>
      <c r="L754" s="109">
        <f t="shared" si="50"/>
        <v>104000</v>
      </c>
      <c r="M754" s="110">
        <f t="shared" si="51"/>
        <v>7.9284828580259639E-08</v>
      </c>
      <c r="N754" s="33" t="s">
        <v>4892</v>
      </c>
      <c r="O754" s="33">
        <f>+'Categorias-9 feb-Depurado'!Y753</f>
        <v>21.803620658930573</v>
      </c>
      <c r="P754" s="111">
        <f>+'Categorias-9 feb-Depurado'!AC753</f>
        <v>44909</v>
      </c>
      <c r="Q754" s="111">
        <f>+'Categorias-9 feb-Depurado'!AE753</f>
        <v>44969</v>
      </c>
      <c r="R754" s="112" t="str">
        <f>+'Categorias-9 feb-Depurado'!AB753</f>
        <v>Alimentacion</v>
      </c>
    </row>
    <row r="755" spans="2:18" s="1" customFormat="1" ht="14.5" hidden="1">
      <c r="B755" s="57" t="str">
        <f>+'Categorias-9 feb-Depurado'!B754</f>
        <v>INDUSTRIA NACIONAL DE GASEOSAS SA</v>
      </c>
      <c r="C755" s="30" t="s">
        <v>4900</v>
      </c>
      <c r="D755" s="31">
        <v>5</v>
      </c>
      <c r="E755" s="30" t="str">
        <f>+'Categorias-9 feb-Depurado'!E754</f>
        <v>890903858-7</v>
      </c>
      <c r="F755" s="30" t="str">
        <f>+'Categorias-9 feb-Depurado'!F754</f>
        <v>DG 64 E 67 180</v>
      </c>
      <c r="G755" s="30" t="str">
        <f>+'Categorias-9 feb-Depurado'!G754</f>
        <v>169</v>
      </c>
      <c r="H755" s="30" t="str">
        <f>+'Categorias-9 feb-Depurado'!H754</f>
        <v>NB 11940235</v>
      </c>
      <c r="I755" s="107">
        <f>+'Categorias-9 feb-Depurado'!R754</f>
        <v>78000</v>
      </c>
      <c r="J755" s="108">
        <f t="shared" si="48"/>
        <v>0</v>
      </c>
      <c r="K755" s="107">
        <f t="shared" si="49"/>
        <v>0</v>
      </c>
      <c r="L755" s="109">
        <f t="shared" si="50"/>
        <v>78000</v>
      </c>
      <c r="M755" s="110">
        <f t="shared" si="51"/>
        <v>5.9463621435194726E-08</v>
      </c>
      <c r="N755" s="33" t="s">
        <v>4892</v>
      </c>
      <c r="O755" s="33">
        <f>+'Categorias-9 feb-Depurado'!Y754</f>
        <v>16.35271549419793</v>
      </c>
      <c r="P755" s="111">
        <f>+'Categorias-9 feb-Depurado'!AC754</f>
        <v>44909</v>
      </c>
      <c r="Q755" s="111">
        <f>+'Categorias-9 feb-Depurado'!AE754</f>
        <v>44969</v>
      </c>
      <c r="R755" s="112" t="str">
        <f>+'Categorias-9 feb-Depurado'!AB754</f>
        <v>Alimentacion</v>
      </c>
    </row>
    <row r="756" spans="2:18" s="1" customFormat="1" ht="14.5" hidden="1">
      <c r="B756" s="57" t="str">
        <f>+'Categorias-9 feb-Depurado'!B755</f>
        <v>INDUSTRIA NACIONAL DE GASEOSAS SA</v>
      </c>
      <c r="C756" s="30" t="s">
        <v>4900</v>
      </c>
      <c r="D756" s="31">
        <v>5</v>
      </c>
      <c r="E756" s="30" t="str">
        <f>+'Categorias-9 feb-Depurado'!E755</f>
        <v>890903858-7</v>
      </c>
      <c r="F756" s="30" t="str">
        <f>+'Categorias-9 feb-Depurado'!F755</f>
        <v>DG 64 E 67 180</v>
      </c>
      <c r="G756" s="30" t="str">
        <f>+'Categorias-9 feb-Depurado'!G755</f>
        <v>169</v>
      </c>
      <c r="H756" s="30" t="str">
        <f>+'Categorias-9 feb-Depurado'!H755</f>
        <v>CL 9689097</v>
      </c>
      <c r="I756" s="107">
        <f>+'Categorias-9 feb-Depurado'!R755</f>
        <v>2943569</v>
      </c>
      <c r="J756" s="108">
        <f t="shared" si="48"/>
        <v>0</v>
      </c>
      <c r="K756" s="107">
        <f t="shared" si="49"/>
        <v>0</v>
      </c>
      <c r="L756" s="109">
        <f t="shared" si="50"/>
        <v>2943569</v>
      </c>
      <c r="M756" s="110">
        <f t="shared" si="51"/>
        <v>2.2440419574919835E-06</v>
      </c>
      <c r="N756" s="33" t="s">
        <v>4892</v>
      </c>
      <c r="O756" s="33">
        <f>+'Categorias-9 feb-Depurado'!Y755</f>
        <v>617.11982557103465</v>
      </c>
      <c r="P756" s="111">
        <f>+'Categorias-9 feb-Depurado'!AC755</f>
        <v>44909</v>
      </c>
      <c r="Q756" s="111">
        <f>+'Categorias-9 feb-Depurado'!AE755</f>
        <v>44969</v>
      </c>
      <c r="R756" s="112" t="str">
        <f>+'Categorias-9 feb-Depurado'!AB755</f>
        <v>Alimentacion</v>
      </c>
    </row>
    <row r="757" spans="2:18" s="1" customFormat="1" ht="14.5" hidden="1">
      <c r="B757" s="57" t="str">
        <f>+'Categorias-9 feb-Depurado'!B756</f>
        <v>INDUSTRIA NACIONAL DE GASEOSAS SA</v>
      </c>
      <c r="C757" s="30" t="s">
        <v>4900</v>
      </c>
      <c r="D757" s="31">
        <v>5</v>
      </c>
      <c r="E757" s="30" t="str">
        <f>+'Categorias-9 feb-Depurado'!E756</f>
        <v>890903858-7</v>
      </c>
      <c r="F757" s="30" t="str">
        <f>+'Categorias-9 feb-Depurado'!F756</f>
        <v>DG 64 E 67 180</v>
      </c>
      <c r="G757" s="30" t="str">
        <f>+'Categorias-9 feb-Depurado'!G756</f>
        <v>169</v>
      </c>
      <c r="H757" s="30" t="str">
        <f>+'Categorias-9 feb-Depurado'!H756</f>
        <v>DM 10923344</v>
      </c>
      <c r="I757" s="107">
        <f>+'Categorias-9 feb-Depurado'!R756</f>
        <v>7111110</v>
      </c>
      <c r="J757" s="108">
        <f t="shared" si="48"/>
        <v>0</v>
      </c>
      <c r="K757" s="107">
        <f t="shared" si="49"/>
        <v>0</v>
      </c>
      <c r="L757" s="109">
        <f t="shared" si="50"/>
        <v>7111110</v>
      </c>
      <c r="M757" s="110">
        <f t="shared" si="51"/>
        <v>5.4211840131285586E-06</v>
      </c>
      <c r="N757" s="33" t="s">
        <v>4892</v>
      </c>
      <c r="O757" s="33">
        <f>+'Categorias-9 feb-Depurado'!Y756</f>
        <v>1490.8456240762287</v>
      </c>
      <c r="P757" s="111">
        <f>+'Categorias-9 feb-Depurado'!AC756</f>
        <v>44909</v>
      </c>
      <c r="Q757" s="111">
        <f>+'Categorias-9 feb-Depurado'!AE756</f>
        <v>44969</v>
      </c>
      <c r="R757" s="112" t="str">
        <f>+'Categorias-9 feb-Depurado'!AB756</f>
        <v>Alimentacion</v>
      </c>
    </row>
    <row r="758" spans="2:18" s="1" customFormat="1" ht="14.5" hidden="1">
      <c r="B758" s="57" t="str">
        <f>+'Categorias-9 feb-Depurado'!B757</f>
        <v>INDUSTRIA NACIONAL DE GASEOSAS SA</v>
      </c>
      <c r="C758" s="30" t="s">
        <v>4900</v>
      </c>
      <c r="D758" s="31">
        <v>5</v>
      </c>
      <c r="E758" s="30" t="str">
        <f>+'Categorias-9 feb-Depurado'!E757</f>
        <v>890903858-7</v>
      </c>
      <c r="F758" s="30" t="str">
        <f>+'Categorias-9 feb-Depurado'!F757</f>
        <v>DG 64 E 67 180</v>
      </c>
      <c r="G758" s="30" t="str">
        <f>+'Categorias-9 feb-Depurado'!G757</f>
        <v>169</v>
      </c>
      <c r="H758" s="30" t="str">
        <f>+'Categorias-9 feb-Depurado'!H757</f>
        <v>NB 11940234</v>
      </c>
      <c r="I758" s="107">
        <f>+'Categorias-9 feb-Depurado'!R757</f>
        <v>65000</v>
      </c>
      <c r="J758" s="108">
        <f t="shared" si="48"/>
        <v>0</v>
      </c>
      <c r="K758" s="107">
        <f t="shared" si="49"/>
        <v>0</v>
      </c>
      <c r="L758" s="109">
        <f t="shared" si="50"/>
        <v>65000</v>
      </c>
      <c r="M758" s="110">
        <f t="shared" si="51"/>
        <v>4.9553017862662276E-08</v>
      </c>
      <c r="N758" s="33" t="s">
        <v>4892</v>
      </c>
      <c r="O758" s="33">
        <f>+'Categorias-9 feb-Depurado'!Y757</f>
        <v>13.627262911831608</v>
      </c>
      <c r="P758" s="111">
        <f>+'Categorias-9 feb-Depurado'!AC757</f>
        <v>44909</v>
      </c>
      <c r="Q758" s="111">
        <f>+'Categorias-9 feb-Depurado'!AE757</f>
        <v>44969</v>
      </c>
      <c r="R758" s="112" t="str">
        <f>+'Categorias-9 feb-Depurado'!AB757</f>
        <v>Alimentacion</v>
      </c>
    </row>
    <row r="759" spans="2:18" s="1" customFormat="1" ht="14.5" hidden="1">
      <c r="B759" s="57" t="str">
        <f>+'Categorias-9 feb-Depurado'!B758</f>
        <v>INDUSTRIA NACIONAL DE GASEOSAS SA</v>
      </c>
      <c r="C759" s="30" t="s">
        <v>4900</v>
      </c>
      <c r="D759" s="31">
        <v>5</v>
      </c>
      <c r="E759" s="30" t="str">
        <f>+'Categorias-9 feb-Depurado'!E758</f>
        <v>890903858-7</v>
      </c>
      <c r="F759" s="30" t="str">
        <f>+'Categorias-9 feb-Depurado'!F758</f>
        <v>DG 64 E 67 180</v>
      </c>
      <c r="G759" s="30" t="str">
        <f>+'Categorias-9 feb-Depurado'!G758</f>
        <v>169</v>
      </c>
      <c r="H759" s="30" t="str">
        <f>+'Categorias-9 feb-Depurado'!H758</f>
        <v>NB 12018029</v>
      </c>
      <c r="I759" s="107">
        <f>+'Categorias-9 feb-Depurado'!R758</f>
        <v>656880</v>
      </c>
      <c r="J759" s="108">
        <f t="shared" si="48"/>
        <v>0</v>
      </c>
      <c r="K759" s="107">
        <f t="shared" si="49"/>
        <v>0</v>
      </c>
      <c r="L759" s="109">
        <f t="shared" si="50"/>
        <v>656880</v>
      </c>
      <c r="M759" s="110">
        <f t="shared" si="51"/>
        <v>5.0077517497885529E-07</v>
      </c>
      <c r="N759" s="33" t="s">
        <v>4892</v>
      </c>
      <c r="O759" s="33">
        <f>+'Categorias-9 feb-Depurado'!Y758</f>
        <v>137.71502248498379</v>
      </c>
      <c r="P759" s="111">
        <f>+'Categorias-9 feb-Depurado'!AC758</f>
        <v>44915</v>
      </c>
      <c r="Q759" s="111">
        <f>+'Categorias-9 feb-Depurado'!AE758</f>
        <v>44975</v>
      </c>
      <c r="R759" s="112" t="str">
        <f>+'Categorias-9 feb-Depurado'!AB758</f>
        <v>Alimentacion</v>
      </c>
    </row>
    <row r="760" spans="2:18" s="1" customFormat="1" ht="14.5" hidden="1">
      <c r="B760" s="57" t="str">
        <f>+'Categorias-9 feb-Depurado'!B759</f>
        <v>INDUSTRIA NACIONAL DE GASEOSAS SA</v>
      </c>
      <c r="C760" s="30" t="s">
        <v>4900</v>
      </c>
      <c r="D760" s="31">
        <v>5</v>
      </c>
      <c r="E760" s="30" t="str">
        <f>+'Categorias-9 feb-Depurado'!E759</f>
        <v>890903858-7</v>
      </c>
      <c r="F760" s="30" t="str">
        <f>+'Categorias-9 feb-Depurado'!F759</f>
        <v>DG 64 E 67 180</v>
      </c>
      <c r="G760" s="30" t="str">
        <f>+'Categorias-9 feb-Depurado'!G759</f>
        <v>169</v>
      </c>
      <c r="H760" s="30" t="str">
        <f>+'Categorias-9 feb-Depurado'!H759</f>
        <v>DM 10995436</v>
      </c>
      <c r="I760" s="107">
        <f>+'Categorias-9 feb-Depurado'!R759</f>
        <v>5966440</v>
      </c>
      <c r="J760" s="108">
        <f t="shared" si="48"/>
        <v>0</v>
      </c>
      <c r="K760" s="107">
        <f t="shared" si="49"/>
        <v>0</v>
      </c>
      <c r="L760" s="109">
        <f t="shared" si="50"/>
        <v>5966440</v>
      </c>
      <c r="M760" s="110">
        <f t="shared" si="51"/>
        <v>4.5485401214846569E-06</v>
      </c>
      <c r="N760" s="33" t="s">
        <v>4892</v>
      </c>
      <c r="O760" s="33">
        <f>+'Categorias-9 feb-Depurado'!Y759</f>
        <v>1250.8653311949013</v>
      </c>
      <c r="P760" s="111">
        <f>+'Categorias-9 feb-Depurado'!AC759</f>
        <v>44915</v>
      </c>
      <c r="Q760" s="111">
        <f>+'Categorias-9 feb-Depurado'!AE759</f>
        <v>44975</v>
      </c>
      <c r="R760" s="112" t="str">
        <f>+'Categorias-9 feb-Depurado'!AB759</f>
        <v>Alimentacion</v>
      </c>
    </row>
    <row r="761" spans="2:18" s="1" customFormat="1" ht="14.5" hidden="1">
      <c r="B761" s="57" t="str">
        <f>+'Categorias-9 feb-Depurado'!B760</f>
        <v>INDUSTRIA NACIONAL DE GASEOSAS SA</v>
      </c>
      <c r="C761" s="30" t="s">
        <v>4900</v>
      </c>
      <c r="D761" s="31">
        <v>5</v>
      </c>
      <c r="E761" s="30" t="str">
        <f>+'Categorias-9 feb-Depurado'!E760</f>
        <v>890903858-7</v>
      </c>
      <c r="F761" s="30" t="str">
        <f>+'Categorias-9 feb-Depurado'!F760</f>
        <v>DG 64 E 67 180</v>
      </c>
      <c r="G761" s="30" t="str">
        <f>+'Categorias-9 feb-Depurado'!G760</f>
        <v>169</v>
      </c>
      <c r="H761" s="30" t="str">
        <f>+'Categorias-9 feb-Depurado'!H760</f>
        <v>NB 12017986</v>
      </c>
      <c r="I761" s="107">
        <f>+'Categorias-9 feb-Depurado'!R760</f>
        <v>156000</v>
      </c>
      <c r="J761" s="108">
        <f t="shared" si="48"/>
        <v>0</v>
      </c>
      <c r="K761" s="107">
        <f t="shared" si="49"/>
        <v>0</v>
      </c>
      <c r="L761" s="109">
        <f t="shared" si="50"/>
        <v>156000</v>
      </c>
      <c r="M761" s="110">
        <f t="shared" si="51"/>
        <v>1.1892724287038945E-07</v>
      </c>
      <c r="N761" s="33" t="s">
        <v>4892</v>
      </c>
      <c r="O761" s="33">
        <f>+'Categorias-9 feb-Depurado'!Y760</f>
        <v>32.705430988395861</v>
      </c>
      <c r="P761" s="111">
        <f>+'Categorias-9 feb-Depurado'!AC760</f>
        <v>44915</v>
      </c>
      <c r="Q761" s="111">
        <f>+'Categorias-9 feb-Depurado'!AE760</f>
        <v>44975</v>
      </c>
      <c r="R761" s="112" t="str">
        <f>+'Categorias-9 feb-Depurado'!AB760</f>
        <v>Alimentacion</v>
      </c>
    </row>
    <row r="762" spans="2:18" s="1" customFormat="1" ht="14.5" hidden="1">
      <c r="B762" s="57" t="str">
        <f>+'Categorias-9 feb-Depurado'!B761</f>
        <v>INDUSTRIA NACIONAL DE GASEOSAS SA</v>
      </c>
      <c r="C762" s="30" t="s">
        <v>4900</v>
      </c>
      <c r="D762" s="31">
        <v>5</v>
      </c>
      <c r="E762" s="30" t="str">
        <f>+'Categorias-9 feb-Depurado'!E761</f>
        <v>890903858-7</v>
      </c>
      <c r="F762" s="30" t="str">
        <f>+'Categorias-9 feb-Depurado'!F761</f>
        <v>DG 64 E 67 180</v>
      </c>
      <c r="G762" s="30" t="str">
        <f>+'Categorias-9 feb-Depurado'!G761</f>
        <v>169</v>
      </c>
      <c r="H762" s="30" t="str">
        <f>+'Categorias-9 feb-Depurado'!H761</f>
        <v>DM 11072673</v>
      </c>
      <c r="I762" s="107">
        <f>+'Categorias-9 feb-Depurado'!R761</f>
        <v>6073060</v>
      </c>
      <c r="J762" s="108">
        <f t="shared" si="48"/>
        <v>0</v>
      </c>
      <c r="K762" s="107">
        <f t="shared" si="49"/>
        <v>0</v>
      </c>
      <c r="L762" s="109">
        <f t="shared" si="50"/>
        <v>6073060</v>
      </c>
      <c r="M762" s="110">
        <f t="shared" si="51"/>
        <v>4.6298223178618421E-06</v>
      </c>
      <c r="N762" s="33" t="s">
        <v>4892</v>
      </c>
      <c r="O762" s="33">
        <f>+'Categorias-9 feb-Depurado'!Y761</f>
        <v>1273.2182353742778</v>
      </c>
      <c r="P762" s="111">
        <f>+'Categorias-9 feb-Depurado'!AC761</f>
        <v>44921</v>
      </c>
      <c r="Q762" s="111">
        <f>+'Categorias-9 feb-Depurado'!AE761</f>
        <v>44981</v>
      </c>
      <c r="R762" s="112" t="str">
        <f>+'Categorias-9 feb-Depurado'!AB761</f>
        <v>Alimentacion</v>
      </c>
    </row>
    <row r="763" spans="2:18" s="1" customFormat="1" ht="14.5" hidden="1">
      <c r="B763" s="57" t="str">
        <f>+'Categorias-9 feb-Depurado'!B762</f>
        <v>INDUSTRIA NACIONAL DE GASEOSAS SA</v>
      </c>
      <c r="C763" s="30" t="s">
        <v>4900</v>
      </c>
      <c r="D763" s="31">
        <v>5</v>
      </c>
      <c r="E763" s="30" t="str">
        <f>+'Categorias-9 feb-Depurado'!E762</f>
        <v>890903858-7</v>
      </c>
      <c r="F763" s="30" t="str">
        <f>+'Categorias-9 feb-Depurado'!F762</f>
        <v>DG 64 E 67 180</v>
      </c>
      <c r="G763" s="30" t="str">
        <f>+'Categorias-9 feb-Depurado'!G762</f>
        <v>169</v>
      </c>
      <c r="H763" s="30" t="str">
        <f>+'Categorias-9 feb-Depurado'!H762</f>
        <v>DM 11072672</v>
      </c>
      <c r="I763" s="107">
        <f>+'Categorias-9 feb-Depurado'!R762</f>
        <v>1448000</v>
      </c>
      <c r="J763" s="108">
        <f t="shared" si="48"/>
        <v>0</v>
      </c>
      <c r="K763" s="107">
        <f t="shared" si="49"/>
        <v>0</v>
      </c>
      <c r="L763" s="109">
        <f t="shared" si="50"/>
        <v>1448000</v>
      </c>
      <c r="M763" s="110">
        <f t="shared" si="51"/>
        <v>1.1038887671559226E-06</v>
      </c>
      <c r="N763" s="33" t="s">
        <v>4892</v>
      </c>
      <c r="O763" s="33">
        <f>+'Categorias-9 feb-Depurado'!Y762</f>
        <v>303.57348763587953</v>
      </c>
      <c r="P763" s="111">
        <f>+'Categorias-9 feb-Depurado'!AC762</f>
        <v>44921</v>
      </c>
      <c r="Q763" s="111">
        <f>+'Categorias-9 feb-Depurado'!AE762</f>
        <v>44981</v>
      </c>
      <c r="R763" s="112" t="str">
        <f>+'Categorias-9 feb-Depurado'!AB762</f>
        <v>Alimentacion</v>
      </c>
    </row>
    <row r="764" spans="2:18" s="1" customFormat="1" ht="14.5" hidden="1">
      <c r="B764" s="57" t="str">
        <f>+'Categorias-9 feb-Depurado'!B763</f>
        <v>INDUSTRIA NACIONAL DE GASEOSAS SA</v>
      </c>
      <c r="C764" s="30" t="s">
        <v>4900</v>
      </c>
      <c r="D764" s="31">
        <v>5</v>
      </c>
      <c r="E764" s="30" t="str">
        <f>+'Categorias-9 feb-Depurado'!E763</f>
        <v>890903858-7</v>
      </c>
      <c r="F764" s="30" t="str">
        <f>+'Categorias-9 feb-Depurado'!F763</f>
        <v>DG 64 E 67 180</v>
      </c>
      <c r="G764" s="30" t="str">
        <f>+'Categorias-9 feb-Depurado'!G763</f>
        <v>169</v>
      </c>
      <c r="H764" s="30" t="str">
        <f>+'Categorias-9 feb-Depurado'!H763</f>
        <v>NB 12114005</v>
      </c>
      <c r="I764" s="107">
        <f>+'Categorias-9 feb-Depurado'!R763</f>
        <v>65000</v>
      </c>
      <c r="J764" s="108">
        <f t="shared" si="48"/>
        <v>0</v>
      </c>
      <c r="K764" s="107">
        <f t="shared" si="49"/>
        <v>0</v>
      </c>
      <c r="L764" s="109">
        <f t="shared" si="50"/>
        <v>65000</v>
      </c>
      <c r="M764" s="110">
        <f t="shared" si="51"/>
        <v>4.9553017862662276E-08</v>
      </c>
      <c r="N764" s="33" t="s">
        <v>4892</v>
      </c>
      <c r="O764" s="33">
        <f>+'Categorias-9 feb-Depurado'!Y763</f>
        <v>13.627262911831608</v>
      </c>
      <c r="P764" s="111">
        <f>+'Categorias-9 feb-Depurado'!AC763</f>
        <v>44922</v>
      </c>
      <c r="Q764" s="111">
        <f>+'Categorias-9 feb-Depurado'!AE763</f>
        <v>44982</v>
      </c>
      <c r="R764" s="112" t="str">
        <f>+'Categorias-9 feb-Depurado'!AB763</f>
        <v>Alimentacion</v>
      </c>
    </row>
    <row r="765" spans="2:18" s="1" customFormat="1" ht="14.5" hidden="1">
      <c r="B765" s="57" t="str">
        <f>+'Categorias-9 feb-Depurado'!B764</f>
        <v>INDUSTRIA NACIONAL DE GASEOSAS SA</v>
      </c>
      <c r="C765" s="30" t="s">
        <v>4900</v>
      </c>
      <c r="D765" s="31">
        <v>5</v>
      </c>
      <c r="E765" s="30" t="str">
        <f>+'Categorias-9 feb-Depurado'!E764</f>
        <v>890903858-7</v>
      </c>
      <c r="F765" s="30" t="str">
        <f>+'Categorias-9 feb-Depurado'!F764</f>
        <v>DG 64 E 67 180</v>
      </c>
      <c r="G765" s="30" t="str">
        <f>+'Categorias-9 feb-Depurado'!G764</f>
        <v>169</v>
      </c>
      <c r="H765" s="30" t="str">
        <f>+'Categorias-9 feb-Depurado'!H764</f>
        <v>NB 12114043</v>
      </c>
      <c r="I765" s="107">
        <f>+'Categorias-9 feb-Depurado'!R764</f>
        <v>6572048</v>
      </c>
      <c r="J765" s="108">
        <f t="shared" si="48"/>
        <v>0</v>
      </c>
      <c r="K765" s="107">
        <f t="shared" si="49"/>
        <v>0</v>
      </c>
      <c r="L765" s="109">
        <f t="shared" si="50"/>
        <v>6572048</v>
      </c>
      <c r="M765" s="110">
        <f t="shared" si="51"/>
        <v>5.0102278759734445E-06</v>
      </c>
      <c r="N765" s="33" t="s">
        <v>4892</v>
      </c>
      <c r="O765" s="33">
        <f>+'Categorias-9 feb-Depurado'!Y764</f>
        <v>1377.8311686950321</v>
      </c>
      <c r="P765" s="111">
        <f>+'Categorias-9 feb-Depurado'!AC764</f>
        <v>44922</v>
      </c>
      <c r="Q765" s="111">
        <f>+'Categorias-9 feb-Depurado'!AE764</f>
        <v>44982</v>
      </c>
      <c r="R765" s="112" t="str">
        <f>+'Categorias-9 feb-Depurado'!AB764</f>
        <v>Alimentacion</v>
      </c>
    </row>
    <row r="766" spans="2:18" s="1" customFormat="1" ht="14.5" hidden="1">
      <c r="B766" s="57" t="str">
        <f>+'Categorias-9 feb-Depurado'!B765</f>
        <v>INDUSTRIA NACIONAL DE GASEOSAS SA</v>
      </c>
      <c r="C766" s="30" t="s">
        <v>4900</v>
      </c>
      <c r="D766" s="31">
        <v>5</v>
      </c>
      <c r="E766" s="30" t="str">
        <f>+'Categorias-9 feb-Depurado'!E765</f>
        <v>890903858-7</v>
      </c>
      <c r="F766" s="30" t="str">
        <f>+'Categorias-9 feb-Depurado'!F765</f>
        <v>DG 64 E 67 180</v>
      </c>
      <c r="G766" s="30" t="str">
        <f>+'Categorias-9 feb-Depurado'!G765</f>
        <v>169</v>
      </c>
      <c r="H766" s="30" t="str">
        <f>+'Categorias-9 feb-Depurado'!H765</f>
        <v>NB12190396</v>
      </c>
      <c r="I766" s="107">
        <f>+'Categorias-9 feb-Depurado'!R765</f>
        <v>91000</v>
      </c>
      <c r="J766" s="108">
        <f t="shared" si="48"/>
        <v>0</v>
      </c>
      <c r="K766" s="107">
        <f t="shared" si="49"/>
        <v>0</v>
      </c>
      <c r="L766" s="109">
        <f t="shared" si="50"/>
        <v>91000</v>
      </c>
      <c r="M766" s="110">
        <f t="shared" si="51"/>
        <v>6.9374225007727182E-08</v>
      </c>
      <c r="N766" s="33" t="s">
        <v>4892</v>
      </c>
      <c r="O766" s="33">
        <f>+'Categorias-9 feb-Depurado'!Y765</f>
        <v>19.07816807656425</v>
      </c>
      <c r="P766" s="111">
        <f>+'Categorias-9 feb-Depurado'!AC765</f>
        <v>44929</v>
      </c>
      <c r="Q766" s="111">
        <f>+'Categorias-9 feb-Depurado'!AE765</f>
        <v>44989</v>
      </c>
      <c r="R766" s="112" t="str">
        <f>+'Categorias-9 feb-Depurado'!AB765</f>
        <v>Alimentacion</v>
      </c>
    </row>
    <row r="767" spans="2:18" s="1" customFormat="1" ht="14.5" hidden="1">
      <c r="B767" s="57" t="str">
        <f>+'Categorias-9 feb-Depurado'!B766</f>
        <v>INDUSTRIA NACIONAL DE GASEOSAS SA</v>
      </c>
      <c r="C767" s="30" t="s">
        <v>4900</v>
      </c>
      <c r="D767" s="31">
        <v>5</v>
      </c>
      <c r="E767" s="30" t="str">
        <f>+'Categorias-9 feb-Depurado'!E766</f>
        <v>890903858-7</v>
      </c>
      <c r="F767" s="30" t="str">
        <f>+'Categorias-9 feb-Depurado'!F766</f>
        <v>DG 64 E 67 180</v>
      </c>
      <c r="G767" s="30" t="str">
        <f>+'Categorias-9 feb-Depurado'!G766</f>
        <v>169</v>
      </c>
      <c r="H767" s="30" t="str">
        <f>+'Categorias-9 feb-Depurado'!H766</f>
        <v>NB12190435</v>
      </c>
      <c r="I767" s="107">
        <f>+'Categorias-9 feb-Depurado'!R766</f>
        <v>1062270</v>
      </c>
      <c r="J767" s="108">
        <f t="shared" si="48"/>
        <v>0</v>
      </c>
      <c r="K767" s="107">
        <f t="shared" si="49"/>
        <v>0</v>
      </c>
      <c r="L767" s="109">
        <f t="shared" si="50"/>
        <v>1062270</v>
      </c>
      <c r="M767" s="110">
        <f t="shared" si="51"/>
        <v>8.0982591207646541E-07</v>
      </c>
      <c r="N767" s="33" t="s">
        <v>4892</v>
      </c>
      <c r="O767" s="33">
        <f>+'Categorias-9 feb-Depurado'!Y766</f>
        <v>222.70511651309789</v>
      </c>
      <c r="P767" s="111">
        <f>+'Categorias-9 feb-Depurado'!AC766</f>
        <v>44929</v>
      </c>
      <c r="Q767" s="111">
        <f>+'Categorias-9 feb-Depurado'!AE766</f>
        <v>44989</v>
      </c>
      <c r="R767" s="112" t="str">
        <f>+'Categorias-9 feb-Depurado'!AB766</f>
        <v>Alimentacion</v>
      </c>
    </row>
    <row r="768" spans="2:18" s="1" customFormat="1" ht="14.5" hidden="1">
      <c r="B768" s="57" t="str">
        <f>+'Categorias-9 feb-Depurado'!B767</f>
        <v>INDUSTRIA NACIONAL DE GASEOSAS SA</v>
      </c>
      <c r="C768" s="30" t="s">
        <v>4900</v>
      </c>
      <c r="D768" s="31">
        <v>5</v>
      </c>
      <c r="E768" s="30" t="str">
        <f>+'Categorias-9 feb-Depurado'!E767</f>
        <v>890903858-7</v>
      </c>
      <c r="F768" s="30" t="str">
        <f>+'Categorias-9 feb-Depurado'!F767</f>
        <v>DG 64 E 67 180</v>
      </c>
      <c r="G768" s="30" t="str">
        <f>+'Categorias-9 feb-Depurado'!G767</f>
        <v>169</v>
      </c>
      <c r="H768" s="30" t="str">
        <f>+'Categorias-9 feb-Depurado'!H767</f>
        <v>DM11178293</v>
      </c>
      <c r="I768" s="107">
        <f>+'Categorias-9 feb-Depurado'!R767</f>
        <v>8826112</v>
      </c>
      <c r="J768" s="108">
        <f t="shared" si="48"/>
        <v>0</v>
      </c>
      <c r="K768" s="107">
        <f t="shared" si="49"/>
        <v>0</v>
      </c>
      <c r="L768" s="109">
        <f t="shared" si="50"/>
        <v>8826112</v>
      </c>
      <c r="M768" s="110">
        <f t="shared" si="51"/>
        <v>6.7286228552901205E-06</v>
      </c>
      <c r="N768" s="33" t="s">
        <v>4892</v>
      </c>
      <c r="O768" s="33">
        <f>+'Categorias-9 feb-Depurado'!Y767</f>
        <v>1850.396134050337</v>
      </c>
      <c r="P768" s="111">
        <f>+'Categorias-9 feb-Depurado'!AC767</f>
        <v>44931</v>
      </c>
      <c r="Q768" s="111">
        <f>+'Categorias-9 feb-Depurado'!AE767</f>
        <v>44991</v>
      </c>
      <c r="R768" s="112" t="str">
        <f>+'Categorias-9 feb-Depurado'!AB767</f>
        <v>Alimentacion</v>
      </c>
    </row>
    <row r="769" spans="2:18" s="1" customFormat="1" ht="14.5" hidden="1">
      <c r="B769" s="57" t="str">
        <f>+'Categorias-9 feb-Depurado'!B768</f>
        <v>INDUSTRIA NACIONAL DE GASEOSAS SA</v>
      </c>
      <c r="C769" s="30" t="s">
        <v>4900</v>
      </c>
      <c r="D769" s="31">
        <v>5</v>
      </c>
      <c r="E769" s="30" t="str">
        <f>+'Categorias-9 feb-Depurado'!E768</f>
        <v>890903858-7</v>
      </c>
      <c r="F769" s="30" t="str">
        <f>+'Categorias-9 feb-Depurado'!F768</f>
        <v>DG 64 E 67 180</v>
      </c>
      <c r="G769" s="30" t="str">
        <f>+'Categorias-9 feb-Depurado'!G768</f>
        <v>169</v>
      </c>
      <c r="H769" s="30" t="str">
        <f>+'Categorias-9 feb-Depurado'!H768</f>
        <v>NB12257350</v>
      </c>
      <c r="I769" s="107">
        <f>+'Categorias-9 feb-Depurado'!R768</f>
        <v>65000</v>
      </c>
      <c r="J769" s="108">
        <f t="shared" si="48"/>
        <v>0</v>
      </c>
      <c r="K769" s="107">
        <f t="shared" si="49"/>
        <v>0</v>
      </c>
      <c r="L769" s="109">
        <f t="shared" si="50"/>
        <v>65000</v>
      </c>
      <c r="M769" s="110">
        <f t="shared" si="51"/>
        <v>4.9553017862662276E-08</v>
      </c>
      <c r="N769" s="33" t="s">
        <v>4892</v>
      </c>
      <c r="O769" s="33">
        <f>+'Categorias-9 feb-Depurado'!Y768</f>
        <v>13.627262911831608</v>
      </c>
      <c r="P769" s="111">
        <f>+'Categorias-9 feb-Depurado'!AC768</f>
        <v>44936</v>
      </c>
      <c r="Q769" s="111">
        <f>+'Categorias-9 feb-Depurado'!AE768</f>
        <v>44996</v>
      </c>
      <c r="R769" s="112" t="str">
        <f>+'Categorias-9 feb-Depurado'!AB768</f>
        <v>Alimentacion</v>
      </c>
    </row>
    <row r="770" spans="2:18" s="1" customFormat="1" ht="14.5" hidden="1">
      <c r="B770" s="57" t="str">
        <f>+'Categorias-9 feb-Depurado'!B769</f>
        <v>INDUSTRIA NACIONAL DE GASEOSAS SA</v>
      </c>
      <c r="C770" s="30" t="s">
        <v>4900</v>
      </c>
      <c r="D770" s="31">
        <v>5</v>
      </c>
      <c r="E770" s="30" t="str">
        <f>+'Categorias-9 feb-Depurado'!E769</f>
        <v>890903858-7</v>
      </c>
      <c r="F770" s="30" t="str">
        <f>+'Categorias-9 feb-Depurado'!F769</f>
        <v>DG 64 E 67 180</v>
      </c>
      <c r="G770" s="30" t="str">
        <f>+'Categorias-9 feb-Depurado'!G769</f>
        <v>169</v>
      </c>
      <c r="H770" s="30" t="str">
        <f>+'Categorias-9 feb-Depurado'!H769</f>
        <v>ZZCL209787</v>
      </c>
      <c r="I770" s="107">
        <f>+'Categorias-9 feb-Depurado'!R769</f>
        <v>31918</v>
      </c>
      <c r="J770" s="108">
        <f t="shared" si="48"/>
        <v>0</v>
      </c>
      <c r="K770" s="107">
        <f t="shared" si="49"/>
        <v>0</v>
      </c>
      <c r="L770" s="109">
        <f t="shared" si="50"/>
        <v>31918</v>
      </c>
      <c r="M770" s="110">
        <f t="shared" si="51"/>
        <v>2.4332818832930069E-08</v>
      </c>
      <c r="N770" s="33" t="s">
        <v>4892</v>
      </c>
      <c r="O770" s="33">
        <f>+'Categorias-9 feb-Depurado'!Y769</f>
        <v>6.6916150403052503</v>
      </c>
      <c r="P770" s="111">
        <f>+'Categorias-9 feb-Depurado'!AC769</f>
        <v>44937</v>
      </c>
      <c r="Q770" s="111">
        <f>+'Categorias-9 feb-Depurado'!AE769</f>
        <v>44997</v>
      </c>
      <c r="R770" s="112" t="str">
        <f>+'Categorias-9 feb-Depurado'!AB769</f>
        <v>Alimentacion</v>
      </c>
    </row>
    <row r="771" spans="2:18" s="1" customFormat="1" ht="14.5" hidden="1">
      <c r="B771" s="57" t="str">
        <f>+'Categorias-9 feb-Depurado'!B770</f>
        <v>INDUSTRIA NACIONAL DE GASEOSAS SA</v>
      </c>
      <c r="C771" s="30" t="s">
        <v>4900</v>
      </c>
      <c r="D771" s="31">
        <v>5</v>
      </c>
      <c r="E771" s="30" t="str">
        <f>+'Categorias-9 feb-Depurado'!E770</f>
        <v>890903858-7</v>
      </c>
      <c r="F771" s="30" t="str">
        <f>+'Categorias-9 feb-Depurado'!F770</f>
        <v>DG 64 E 67 180</v>
      </c>
      <c r="G771" s="30" t="str">
        <f>+'Categorias-9 feb-Depurado'!G770</f>
        <v>169</v>
      </c>
      <c r="H771" s="30" t="str">
        <f>+'Categorias-9 feb-Depurado'!H770</f>
        <v>CL9966897</v>
      </c>
      <c r="I771" s="107">
        <f>+'Categorias-9 feb-Depurado'!R770</f>
        <v>1033258</v>
      </c>
      <c r="J771" s="108">
        <f t="shared" si="48"/>
        <v>0</v>
      </c>
      <c r="K771" s="107">
        <f t="shared" si="49"/>
        <v>0</v>
      </c>
      <c r="L771" s="109">
        <f t="shared" si="50"/>
        <v>1033258</v>
      </c>
      <c r="M771" s="110">
        <f t="shared" si="51"/>
        <v>7.8770849431905687E-07</v>
      </c>
      <c r="N771" s="33" t="s">
        <v>4892</v>
      </c>
      <c r="O771" s="33">
        <f>+'Categorias-9 feb-Depurado'!Y770</f>
        <v>216.62274495005082</v>
      </c>
      <c r="P771" s="111">
        <f>+'Categorias-9 feb-Depurado'!AC770</f>
        <v>44937</v>
      </c>
      <c r="Q771" s="111">
        <f>+'Categorias-9 feb-Depurado'!AE770</f>
        <v>44997</v>
      </c>
      <c r="R771" s="112" t="str">
        <f>+'Categorias-9 feb-Depurado'!AB770</f>
        <v>Alimentacion</v>
      </c>
    </row>
    <row r="772" spans="2:18" s="1" customFormat="1" ht="14.5" hidden="1">
      <c r="B772" s="57" t="str">
        <f>+'Categorias-9 feb-Depurado'!B771</f>
        <v>INDUSTRIA NACIONAL DE GASEOSAS SA</v>
      </c>
      <c r="C772" s="30" t="s">
        <v>4900</v>
      </c>
      <c r="D772" s="31">
        <v>5</v>
      </c>
      <c r="E772" s="30" t="str">
        <f>+'Categorias-9 feb-Depurado'!E771</f>
        <v>890903858-7</v>
      </c>
      <c r="F772" s="30" t="str">
        <f>+'Categorias-9 feb-Depurado'!F771</f>
        <v>DG 64 E 67 180</v>
      </c>
      <c r="G772" s="30" t="str">
        <f>+'Categorias-9 feb-Depurado'!G771</f>
        <v>169</v>
      </c>
      <c r="H772" s="30" t="str">
        <f>+'Categorias-9 feb-Depurado'!H771</f>
        <v>DM11255341</v>
      </c>
      <c r="I772" s="107">
        <f>+'Categorias-9 feb-Depurado'!R771</f>
        <v>5476933</v>
      </c>
      <c r="J772" s="108">
        <f t="shared" si="48"/>
        <v>0</v>
      </c>
      <c r="K772" s="107">
        <f t="shared" si="49"/>
        <v>0</v>
      </c>
      <c r="L772" s="109">
        <f t="shared" si="50"/>
        <v>5476933</v>
      </c>
      <c r="M772" s="110">
        <f t="shared" si="51"/>
        <v>4.1753624427939153E-06</v>
      </c>
      <c r="N772" s="33" t="s">
        <v>4892</v>
      </c>
      <c r="O772" s="33">
        <f>+'Categorias-9 feb-Depurado'!Y771</f>
        <v>1148.2400914074865</v>
      </c>
      <c r="P772" s="111">
        <f>+'Categorias-9 feb-Depurado'!AC771</f>
        <v>44938</v>
      </c>
      <c r="Q772" s="111">
        <f>+'Categorias-9 feb-Depurado'!AE771</f>
        <v>44998</v>
      </c>
      <c r="R772" s="112" t="str">
        <f>+'Categorias-9 feb-Depurado'!AB771</f>
        <v>Alimentacion</v>
      </c>
    </row>
    <row r="773" spans="2:18" s="1" customFormat="1" ht="14.5" hidden="1">
      <c r="B773" s="57" t="str">
        <f>+'Categorias-9 feb-Depurado'!B772</f>
        <v>INDUSTRIA NACIONAL DE GASEOSAS SA</v>
      </c>
      <c r="C773" s="30" t="s">
        <v>4900</v>
      </c>
      <c r="D773" s="31">
        <v>5</v>
      </c>
      <c r="E773" s="30" t="str">
        <f>+'Categorias-9 feb-Depurado'!E772</f>
        <v>890903858-7</v>
      </c>
      <c r="F773" s="30" t="str">
        <f>+'Categorias-9 feb-Depurado'!F772</f>
        <v>DG 64 E 67 180</v>
      </c>
      <c r="G773" s="30" t="str">
        <f>+'Categorias-9 feb-Depurado'!G772</f>
        <v>169</v>
      </c>
      <c r="H773" s="30" t="str">
        <f>+'Categorias-9 feb-Depurado'!H772</f>
        <v>NB12303114</v>
      </c>
      <c r="I773" s="107">
        <f>+'Categorias-9 feb-Depurado'!R772</f>
        <v>2528791</v>
      </c>
      <c r="J773" s="108">
        <f t="shared" si="48"/>
        <v>0</v>
      </c>
      <c r="K773" s="107">
        <f t="shared" si="49"/>
        <v>0</v>
      </c>
      <c r="L773" s="109">
        <f t="shared" si="50"/>
        <v>2528791</v>
      </c>
      <c r="M773" s="110">
        <f t="shared" si="51"/>
        <v>1.927834239906763E-06</v>
      </c>
      <c r="N773" s="33" t="s">
        <v>4892</v>
      </c>
      <c r="O773" s="33">
        <f>+'Categorias-9 feb-Depurado'!Y772</f>
        <v>530.16153547805482</v>
      </c>
      <c r="P773" s="111">
        <f>+'Categorias-9 feb-Depurado'!AC772</f>
        <v>44939</v>
      </c>
      <c r="Q773" s="111">
        <f>+'Categorias-9 feb-Depurado'!AE772</f>
        <v>44999</v>
      </c>
      <c r="R773" s="112" t="str">
        <f>+'Categorias-9 feb-Depurado'!AB772</f>
        <v>Alimentacion</v>
      </c>
    </row>
    <row r="774" spans="2:18" s="1" customFormat="1" ht="14.5" hidden="1">
      <c r="B774" s="57" t="str">
        <f>+'Categorias-9 feb-Depurado'!B773</f>
        <v>INDUSTRIA NACIONAL DE GASEOSAS SA</v>
      </c>
      <c r="C774" s="30" t="s">
        <v>4900</v>
      </c>
      <c r="D774" s="31">
        <v>5</v>
      </c>
      <c r="E774" s="30" t="str">
        <f>+'Categorias-9 feb-Depurado'!E773</f>
        <v>890903858-7</v>
      </c>
      <c r="F774" s="30" t="str">
        <f>+'Categorias-9 feb-Depurado'!F773</f>
        <v>DG 64 E 67 180</v>
      </c>
      <c r="G774" s="30" t="str">
        <f>+'Categorias-9 feb-Depurado'!G773</f>
        <v>169</v>
      </c>
      <c r="H774" s="30" t="str">
        <f>+'Categorias-9 feb-Depurado'!H773</f>
        <v>NB12351327</v>
      </c>
      <c r="I774" s="107">
        <f>+'Categorias-9 feb-Depurado'!R773</f>
        <v>91000</v>
      </c>
      <c r="J774" s="108">
        <f t="shared" si="48"/>
        <v>0</v>
      </c>
      <c r="K774" s="107">
        <f t="shared" si="49"/>
        <v>0</v>
      </c>
      <c r="L774" s="109">
        <f t="shared" si="50"/>
        <v>91000</v>
      </c>
      <c r="M774" s="110">
        <f t="shared" si="51"/>
        <v>6.9374225007727182E-08</v>
      </c>
      <c r="N774" s="33" t="s">
        <v>4892</v>
      </c>
      <c r="O774" s="33">
        <f>+'Categorias-9 feb-Depurado'!Y773</f>
        <v>19.07816807656425</v>
      </c>
      <c r="P774" s="111">
        <f>+'Categorias-9 feb-Depurado'!AC773</f>
        <v>44943</v>
      </c>
      <c r="Q774" s="111">
        <f>+'Categorias-9 feb-Depurado'!AE773</f>
        <v>45003</v>
      </c>
      <c r="R774" s="112" t="str">
        <f>+'Categorias-9 feb-Depurado'!AB773</f>
        <v>Alimentacion</v>
      </c>
    </row>
    <row r="775" spans="2:18" s="1" customFormat="1" ht="14.5" hidden="1">
      <c r="B775" s="57" t="str">
        <f>+'Categorias-9 feb-Depurado'!B774</f>
        <v>INDUSTRIA NACIONAL DE GASEOSAS SA</v>
      </c>
      <c r="C775" s="30" t="s">
        <v>4900</v>
      </c>
      <c r="D775" s="31">
        <v>5</v>
      </c>
      <c r="E775" s="30" t="str">
        <f>+'Categorias-9 feb-Depurado'!E774</f>
        <v>890903858-7</v>
      </c>
      <c r="F775" s="30" t="str">
        <f>+'Categorias-9 feb-Depurado'!F774</f>
        <v>DG 64 E 67 180</v>
      </c>
      <c r="G775" s="30" t="str">
        <f>+'Categorias-9 feb-Depurado'!G774</f>
        <v>169</v>
      </c>
      <c r="H775" s="30" t="str">
        <f>+'Categorias-9 feb-Depurado'!H774</f>
        <v>NB12351381</v>
      </c>
      <c r="I775" s="107">
        <f>+'Categorias-9 feb-Depurado'!R774</f>
        <v>2066240</v>
      </c>
      <c r="J775" s="108">
        <f t="shared" si="48"/>
        <v>0</v>
      </c>
      <c r="K775" s="107">
        <f t="shared" si="49"/>
        <v>0</v>
      </c>
      <c r="L775" s="109">
        <f t="shared" si="50"/>
        <v>2066240</v>
      </c>
      <c r="M775" s="110">
        <f t="shared" si="51"/>
        <v>1.5752065789007275E-06</v>
      </c>
      <c r="N775" s="33" t="s">
        <v>4892</v>
      </c>
      <c r="O775" s="33">
        <f>+'Categorias-9 feb-Depurado'!Y774</f>
        <v>433.18762644527601</v>
      </c>
      <c r="P775" s="111">
        <f>+'Categorias-9 feb-Depurado'!AC774</f>
        <v>44943</v>
      </c>
      <c r="Q775" s="111">
        <f>+'Categorias-9 feb-Depurado'!AE774</f>
        <v>45003</v>
      </c>
      <c r="R775" s="112" t="str">
        <f>+'Categorias-9 feb-Depurado'!AB774</f>
        <v>Alimentacion</v>
      </c>
    </row>
    <row r="776" spans="2:18" s="1" customFormat="1" ht="14.5" hidden="1">
      <c r="B776" s="57" t="str">
        <f>+'Categorias-9 feb-Depurado'!B775</f>
        <v>INDUSTRIA NACIONAL DE GASEOSAS SA</v>
      </c>
      <c r="C776" s="30" t="s">
        <v>4900</v>
      </c>
      <c r="D776" s="31">
        <v>5</v>
      </c>
      <c r="E776" s="30" t="str">
        <f>+'Categorias-9 feb-Depurado'!E775</f>
        <v>890903858-7</v>
      </c>
      <c r="F776" s="30" t="str">
        <f>+'Categorias-9 feb-Depurado'!F775</f>
        <v>DG 64 E 67 180</v>
      </c>
      <c r="G776" s="30" t="str">
        <f>+'Categorias-9 feb-Depurado'!G775</f>
        <v>169</v>
      </c>
      <c r="H776" s="30" t="str">
        <f>+'Categorias-9 feb-Depurado'!H775</f>
        <v>CL10042317</v>
      </c>
      <c r="I776" s="107">
        <f>+'Categorias-9 feb-Depurado'!R775</f>
        <v>1182066</v>
      </c>
      <c r="J776" s="108">
        <f t="shared" si="48"/>
        <v>0</v>
      </c>
      <c r="K776" s="107">
        <f t="shared" si="49"/>
        <v>0</v>
      </c>
      <c r="L776" s="109">
        <f t="shared" si="50"/>
        <v>1182066</v>
      </c>
      <c r="M776" s="110">
        <f t="shared" si="51"/>
        <v>9.0115288635147297E-07</v>
      </c>
      <c r="N776" s="33" t="s">
        <v>4892</v>
      </c>
      <c r="O776" s="33">
        <f>+'Categorias-9 feb-Depurado'!Y775</f>
        <v>247.82037170980217</v>
      </c>
      <c r="P776" s="111">
        <f>+'Categorias-9 feb-Depurado'!AC775</f>
        <v>44944</v>
      </c>
      <c r="Q776" s="111">
        <f>+'Categorias-9 feb-Depurado'!AE775</f>
        <v>45004</v>
      </c>
      <c r="R776" s="112" t="str">
        <f>+'Categorias-9 feb-Depurado'!AB775</f>
        <v>Alimentacion</v>
      </c>
    </row>
    <row r="777" spans="2:18" s="1" customFormat="1" ht="14.5" hidden="1">
      <c r="B777" s="57" t="str">
        <f>+'Categorias-9 feb-Depurado'!B776</f>
        <v>INDUSTRIA NACIONAL DE GASEOSAS SA</v>
      </c>
      <c r="C777" s="30" t="s">
        <v>4900</v>
      </c>
      <c r="D777" s="31">
        <v>5</v>
      </c>
      <c r="E777" s="30" t="str">
        <f>+'Categorias-9 feb-Depurado'!E776</f>
        <v>890903858-7</v>
      </c>
      <c r="F777" s="30" t="str">
        <f>+'Categorias-9 feb-Depurado'!F776</f>
        <v>DG 64 E 67 180</v>
      </c>
      <c r="G777" s="30" t="str">
        <f>+'Categorias-9 feb-Depurado'!G776</f>
        <v>169</v>
      </c>
      <c r="H777" s="30" t="str">
        <f>+'Categorias-9 feb-Depurado'!H776</f>
        <v>DM11351049</v>
      </c>
      <c r="I777" s="107">
        <f>+'Categorias-9 feb-Depurado'!R776</f>
        <v>6105040</v>
      </c>
      <c r="J777" s="108">
        <f t="shared" si="48"/>
        <v>0</v>
      </c>
      <c r="K777" s="107">
        <f t="shared" si="49"/>
        <v>0</v>
      </c>
      <c r="L777" s="109">
        <f t="shared" si="50"/>
        <v>6105040</v>
      </c>
      <c r="M777" s="110">
        <f t="shared" si="51"/>
        <v>4.6542024026502717E-06</v>
      </c>
      <c r="N777" s="33" t="s">
        <v>4892</v>
      </c>
      <c r="O777" s="33">
        <f>+'Categorias-9 feb-Depurado'!Y776</f>
        <v>1279.922848726899</v>
      </c>
      <c r="P777" s="111">
        <f>+'Categorias-9 feb-Depurado'!AC776</f>
        <v>44945</v>
      </c>
      <c r="Q777" s="111">
        <f>+'Categorias-9 feb-Depurado'!AE776</f>
        <v>45005</v>
      </c>
      <c r="R777" s="112" t="str">
        <f>+'Categorias-9 feb-Depurado'!AB776</f>
        <v>Alimentacion</v>
      </c>
    </row>
    <row r="778" spans="2:18" s="1" customFormat="1" ht="14.5" hidden="1">
      <c r="B778" s="57" t="str">
        <f>+'Categorias-9 feb-Depurado'!B777</f>
        <v>INDUSTRIA NACIONAL DE GASEOSAS SA</v>
      </c>
      <c r="C778" s="30" t="s">
        <v>4900</v>
      </c>
      <c r="D778" s="31">
        <v>5</v>
      </c>
      <c r="E778" s="30" t="str">
        <f>+'Categorias-9 feb-Depurado'!E777</f>
        <v>890903858-7</v>
      </c>
      <c r="F778" s="30" t="str">
        <f>+'Categorias-9 feb-Depurado'!F777</f>
        <v>DG 64 E 67 180</v>
      </c>
      <c r="G778" s="30" t="str">
        <f>+'Categorias-9 feb-Depurado'!G777</f>
        <v>169</v>
      </c>
      <c r="H778" s="30" t="str">
        <f>+'Categorias-9 feb-Depurado'!H777</f>
        <v>NB12455822</v>
      </c>
      <c r="I778" s="107">
        <f>+'Categorias-9 feb-Depurado'!R777</f>
        <v>65000</v>
      </c>
      <c r="J778" s="108">
        <f t="shared" si="48"/>
        <v>0</v>
      </c>
      <c r="K778" s="107">
        <f t="shared" si="49"/>
        <v>0</v>
      </c>
      <c r="L778" s="109">
        <f t="shared" si="50"/>
        <v>65000</v>
      </c>
      <c r="M778" s="110">
        <f t="shared" si="51"/>
        <v>4.9553017862662276E-08</v>
      </c>
      <c r="N778" s="33" t="s">
        <v>4892</v>
      </c>
      <c r="O778" s="33">
        <f>+'Categorias-9 feb-Depurado'!Y777</f>
        <v>13.627262911831608</v>
      </c>
      <c r="P778" s="111">
        <f>+'Categorias-9 feb-Depurado'!AC777</f>
        <v>44950</v>
      </c>
      <c r="Q778" s="111">
        <f>+'Categorias-9 feb-Depurado'!AE777</f>
        <v>45010</v>
      </c>
      <c r="R778" s="112" t="str">
        <f>+'Categorias-9 feb-Depurado'!AB777</f>
        <v>Alimentacion</v>
      </c>
    </row>
    <row r="779" spans="2:18" s="1" customFormat="1" ht="14.5" hidden="1">
      <c r="B779" s="57" t="str">
        <f>+'Categorias-9 feb-Depurado'!B778</f>
        <v>INDUSTRIA NACIONAL DE GASEOSAS SA</v>
      </c>
      <c r="C779" s="30" t="s">
        <v>4900</v>
      </c>
      <c r="D779" s="31">
        <v>5</v>
      </c>
      <c r="E779" s="30" t="str">
        <f>+'Categorias-9 feb-Depurado'!E778</f>
        <v>890903858-7</v>
      </c>
      <c r="F779" s="30" t="str">
        <f>+'Categorias-9 feb-Depurado'!F778</f>
        <v>DG 64 E 67 180</v>
      </c>
      <c r="G779" s="30" t="str">
        <f>+'Categorias-9 feb-Depurado'!G778</f>
        <v>169</v>
      </c>
      <c r="H779" s="30" t="str">
        <f>+'Categorias-9 feb-Depurado'!H778</f>
        <v>NB12455865</v>
      </c>
      <c r="I779" s="107">
        <f>+'Categorias-9 feb-Depurado'!R778</f>
        <v>4354760</v>
      </c>
      <c r="J779" s="108">
        <f t="shared" si="48"/>
        <v>0</v>
      </c>
      <c r="K779" s="107">
        <f t="shared" si="49"/>
        <v>0</v>
      </c>
      <c r="L779" s="109">
        <f t="shared" si="50"/>
        <v>4354760</v>
      </c>
      <c r="M779" s="110">
        <f t="shared" si="51"/>
        <v>3.3198692318093409E-06</v>
      </c>
      <c r="N779" s="33" t="s">
        <v>4892</v>
      </c>
      <c r="O779" s="33">
        <f>+'Categorias-9 feb-Depurado'!Y778</f>
        <v>912.97629904504322</v>
      </c>
      <c r="P779" s="111">
        <f>+'Categorias-9 feb-Depurado'!AC778</f>
        <v>44950</v>
      </c>
      <c r="Q779" s="111">
        <f>+'Categorias-9 feb-Depurado'!AE778</f>
        <v>45010</v>
      </c>
      <c r="R779" s="112" t="str">
        <f>+'Categorias-9 feb-Depurado'!AB778</f>
        <v>Alimentacion</v>
      </c>
    </row>
    <row r="780" spans="2:18" s="1" customFormat="1" ht="14.5" hidden="1">
      <c r="B780" s="57" t="str">
        <f>+'Categorias-9 feb-Depurado'!B779</f>
        <v>INDUSTRIA NACIONAL DE GASEOSAS SA</v>
      </c>
      <c r="C780" s="30" t="s">
        <v>4900</v>
      </c>
      <c r="D780" s="31">
        <v>5</v>
      </c>
      <c r="E780" s="30" t="str">
        <f>+'Categorias-9 feb-Depurado'!E779</f>
        <v>890903858-7</v>
      </c>
      <c r="F780" s="30" t="str">
        <f>+'Categorias-9 feb-Depurado'!F779</f>
        <v>DG 64 E 67 180</v>
      </c>
      <c r="G780" s="30" t="str">
        <f>+'Categorias-9 feb-Depurado'!G779</f>
        <v>169</v>
      </c>
      <c r="H780" s="30" t="str">
        <f>+'Categorias-9 feb-Depurado'!H779</f>
        <v>DM11438092</v>
      </c>
      <c r="I780" s="107">
        <f>+'Categorias-9 feb-Depurado'!R779</f>
        <v>2528430</v>
      </c>
      <c r="J780" s="108">
        <f t="shared" si="48"/>
        <v>0</v>
      </c>
      <c r="K780" s="107">
        <f t="shared" si="49"/>
        <v>0</v>
      </c>
      <c r="L780" s="109">
        <f t="shared" si="50"/>
        <v>2528430</v>
      </c>
      <c r="M780" s="110">
        <f t="shared" si="51"/>
        <v>1.9275590300690948E-06</v>
      </c>
      <c r="N780" s="33" t="s">
        <v>4892</v>
      </c>
      <c r="O780" s="33">
        <f>+'Categorias-9 feb-Depurado'!Y779</f>
        <v>530.08585175634448</v>
      </c>
      <c r="P780" s="111">
        <f>+'Categorias-9 feb-Depurado'!AC779</f>
        <v>44952</v>
      </c>
      <c r="Q780" s="111">
        <f>+'Categorias-9 feb-Depurado'!AE779</f>
        <v>45012</v>
      </c>
      <c r="R780" s="112" t="str">
        <f>+'Categorias-9 feb-Depurado'!AB779</f>
        <v>Alimentacion</v>
      </c>
    </row>
    <row r="781" spans="2:18" s="1" customFormat="1" ht="14.5" hidden="1">
      <c r="B781" s="57" t="str">
        <f>+'Categorias-9 feb-Depurado'!B780</f>
        <v>INDUSTRIA NACIONAL DE GASEOSAS SA</v>
      </c>
      <c r="C781" s="30" t="s">
        <v>4900</v>
      </c>
      <c r="D781" s="31">
        <v>5</v>
      </c>
      <c r="E781" s="30" t="str">
        <f>+'Categorias-9 feb-Depurado'!E780</f>
        <v>890903858-7</v>
      </c>
      <c r="F781" s="30" t="str">
        <f>+'Categorias-9 feb-Depurado'!F780</f>
        <v>DG 64 E 67 180</v>
      </c>
      <c r="G781" s="30" t="str">
        <f>+'Categorias-9 feb-Depurado'!G780</f>
        <v>169</v>
      </c>
      <c r="H781" s="30" t="str">
        <f>+'Categorias-9 feb-Depurado'!H780</f>
        <v>NB12531698</v>
      </c>
      <c r="I781" s="107">
        <f>+'Categorias-9 feb-Depurado'!R780</f>
        <v>156000</v>
      </c>
      <c r="J781" s="108">
        <f t="shared" si="48"/>
        <v>0</v>
      </c>
      <c r="K781" s="107">
        <f t="shared" si="49"/>
        <v>0</v>
      </c>
      <c r="L781" s="109">
        <f t="shared" si="50"/>
        <v>156000</v>
      </c>
      <c r="M781" s="110">
        <f t="shared" si="51"/>
        <v>1.1892724287038945E-07</v>
      </c>
      <c r="N781" s="33" t="s">
        <v>4892</v>
      </c>
      <c r="O781" s="33">
        <f>+'Categorias-9 feb-Depurado'!Y780</f>
        <v>32.705430988395861</v>
      </c>
      <c r="P781" s="111">
        <f>+'Categorias-9 feb-Depurado'!AC780</f>
        <v>44957</v>
      </c>
      <c r="Q781" s="111">
        <f>+'Categorias-9 feb-Depurado'!AE780</f>
        <v>45017</v>
      </c>
      <c r="R781" s="112" t="str">
        <f>+'Categorias-9 feb-Depurado'!AB780</f>
        <v>Alimentacion</v>
      </c>
    </row>
    <row r="782" spans="2:18" s="1" customFormat="1" ht="14.5" hidden="1">
      <c r="B782" s="57" t="str">
        <f>+'Categorias-9 feb-Depurado'!B781</f>
        <v>INDUSTRIA NACIONAL DE GASEOSAS SA</v>
      </c>
      <c r="C782" s="30" t="s">
        <v>4900</v>
      </c>
      <c r="D782" s="31">
        <v>5</v>
      </c>
      <c r="E782" s="30" t="str">
        <f>+'Categorias-9 feb-Depurado'!E781</f>
        <v>890903858-7</v>
      </c>
      <c r="F782" s="30" t="str">
        <f>+'Categorias-9 feb-Depurado'!F781</f>
        <v>DG 64 E 67 180</v>
      </c>
      <c r="G782" s="30" t="str">
        <f>+'Categorias-9 feb-Depurado'!G781</f>
        <v>169</v>
      </c>
      <c r="H782" s="30" t="str">
        <f>+'Categorias-9 feb-Depurado'!H781</f>
        <v>DM11499324</v>
      </c>
      <c r="I782" s="107">
        <f>+'Categorias-9 feb-Depurado'!R781</f>
        <v>3211605</v>
      </c>
      <c r="J782" s="108">
        <f t="shared" si="48"/>
        <v>0</v>
      </c>
      <c r="K782" s="107">
        <f t="shared" si="49"/>
        <v>0</v>
      </c>
      <c r="L782" s="109">
        <f t="shared" si="50"/>
        <v>3211605</v>
      </c>
      <c r="M782" s="110">
        <f t="shared" si="51"/>
        <v>2.4483803066586995E-06</v>
      </c>
      <c r="N782" s="33" t="s">
        <v>4892</v>
      </c>
      <c r="O782" s="33">
        <f>+'Categorias-9 feb-Depurado'!Y781</f>
        <v>673.31362621466076</v>
      </c>
      <c r="P782" s="111">
        <f>+'Categorias-9 feb-Depurado'!AC781</f>
        <v>44959</v>
      </c>
      <c r="Q782" s="111">
        <f>+'Categorias-9 feb-Depurado'!AE781</f>
        <v>45019</v>
      </c>
      <c r="R782" s="112" t="str">
        <f>+'Categorias-9 feb-Depurado'!AB781</f>
        <v>Alimentacion</v>
      </c>
    </row>
    <row r="783" spans="2:18" s="1" customFormat="1" ht="14.5" hidden="1">
      <c r="B783" s="57" t="str">
        <f>+'Categorias-9 feb-Depurado'!B782</f>
        <v>INDUSTRIA NACIONAL DE GASEOSAS SA</v>
      </c>
      <c r="C783" s="30" t="s">
        <v>4900</v>
      </c>
      <c r="D783" s="31">
        <v>5</v>
      </c>
      <c r="E783" s="30" t="str">
        <f>+'Categorias-9 feb-Depurado'!E782</f>
        <v>890903858-7</v>
      </c>
      <c r="F783" s="30" t="str">
        <f>+'Categorias-9 feb-Depurado'!F782</f>
        <v>DG 64 E 67 180</v>
      </c>
      <c r="G783" s="30" t="str">
        <f>+'Categorias-9 feb-Depurado'!G782</f>
        <v>169</v>
      </c>
      <c r="H783" s="30" t="str">
        <f>+'Categorias-9 feb-Depurado'!H782</f>
        <v>DM11519709</v>
      </c>
      <c r="I783" s="107">
        <f>+'Categorias-9 feb-Depurado'!R782</f>
        <v>4429888</v>
      </c>
      <c r="J783" s="108">
        <f t="shared" si="48"/>
        <v>0</v>
      </c>
      <c r="K783" s="107">
        <f t="shared" si="49"/>
        <v>0</v>
      </c>
      <c r="L783" s="109">
        <f t="shared" si="50"/>
        <v>4429888</v>
      </c>
      <c r="M783" s="110">
        <f t="shared" si="51"/>
        <v>3.377143372209127E-06</v>
      </c>
      <c r="N783" s="33" t="s">
        <v>4892</v>
      </c>
      <c r="O783" s="33">
        <f>+'Categorias-9 feb-Depurado'!Y782</f>
        <v>928.72689916873685</v>
      </c>
      <c r="P783" s="111">
        <f>+'Categorias-9 feb-Depurado'!AC782</f>
        <v>44960</v>
      </c>
      <c r="Q783" s="111">
        <f>+'Categorias-9 feb-Depurado'!AE782</f>
        <v>45020</v>
      </c>
      <c r="R783" s="112" t="str">
        <f>+'Categorias-9 feb-Depurado'!AB782</f>
        <v>Alimentacion</v>
      </c>
    </row>
    <row r="784" spans="2:18" s="1" customFormat="1" ht="14.5" hidden="1">
      <c r="B784" s="57" t="str">
        <f>+'Categorias-9 feb-Depurado'!B783</f>
        <v>INDUSTRIA NACIONAL DE GASEOSAS SA</v>
      </c>
      <c r="C784" s="30" t="s">
        <v>4900</v>
      </c>
      <c r="D784" s="31">
        <v>5</v>
      </c>
      <c r="E784" s="30" t="str">
        <f>+'Categorias-9 feb-Depurado'!E783</f>
        <v>890903858-7</v>
      </c>
      <c r="F784" s="30" t="str">
        <f>+'Categorias-9 feb-Depurado'!F783</f>
        <v>DG 64 E 67 180</v>
      </c>
      <c r="G784" s="30" t="str">
        <f>+'Categorias-9 feb-Depurado'!G783</f>
        <v>169</v>
      </c>
      <c r="H784" s="30" t="str">
        <f>+'Categorias-9 feb-Depurado'!H783</f>
        <v>NB12624254</v>
      </c>
      <c r="I784" s="107">
        <f>+'Categorias-9 feb-Depurado'!R783</f>
        <v>3655512</v>
      </c>
      <c r="J784" s="108">
        <f t="shared" si="52" ref="J784:J847">+IF(Q784&gt;$O$4,0,I784)</f>
        <v>0</v>
      </c>
      <c r="K784" s="107">
        <f t="shared" si="53" ref="K784:K847">++(((1+$O$5)^(($O$4-Q784)/365))-1)*J784</f>
        <v>0</v>
      </c>
      <c r="L784" s="109">
        <f t="shared" si="54" ref="L784:L847">+I784+K784</f>
        <v>3655512</v>
      </c>
      <c r="M784" s="110">
        <f t="shared" si="55" ref="M784:M847">+L784/$E$11</f>
        <v>2.7867946374334815E-06</v>
      </c>
      <c r="N784" s="33" t="s">
        <v>4892</v>
      </c>
      <c r="O784" s="33">
        <f>+'Categorias-9 feb-Depurado'!Y783</f>
        <v>766.378816943929</v>
      </c>
      <c r="P784" s="111">
        <f>+'Categorias-9 feb-Depurado'!AC783</f>
        <v>44964</v>
      </c>
      <c r="Q784" s="111">
        <f>+'Categorias-9 feb-Depurado'!AE783</f>
        <v>45024</v>
      </c>
      <c r="R784" s="112" t="str">
        <f>+'Categorias-9 feb-Depurado'!AB783</f>
        <v>Alimentacion</v>
      </c>
    </row>
    <row r="785" spans="2:18" s="1" customFormat="1" ht="14.5" hidden="1">
      <c r="B785" s="57" t="str">
        <f>+'Categorias-9 feb-Depurado'!B784</f>
        <v>INDUSTRIA NACIONAL DE GASEOSAS SA</v>
      </c>
      <c r="C785" s="30" t="s">
        <v>4900</v>
      </c>
      <c r="D785" s="31">
        <v>5</v>
      </c>
      <c r="E785" s="30" t="str">
        <f>+'Categorias-9 feb-Depurado'!E784</f>
        <v>890903858-7</v>
      </c>
      <c r="F785" s="30" t="str">
        <f>+'Categorias-9 feb-Depurado'!F784</f>
        <v>DG 64 E 67 180</v>
      </c>
      <c r="G785" s="30" t="str">
        <f>+'Categorias-9 feb-Depurado'!G784</f>
        <v>169</v>
      </c>
      <c r="H785" s="30" t="str">
        <f>+'Categorias-9 feb-Depurado'!H784</f>
        <v>NB12624180</v>
      </c>
      <c r="I785" s="107">
        <f>+'Categorias-9 feb-Depurado'!R784</f>
        <v>91000</v>
      </c>
      <c r="J785" s="108">
        <f t="shared" si="52"/>
        <v>0</v>
      </c>
      <c r="K785" s="107">
        <f t="shared" si="53"/>
        <v>0</v>
      </c>
      <c r="L785" s="109">
        <f t="shared" si="54"/>
        <v>91000</v>
      </c>
      <c r="M785" s="110">
        <f t="shared" si="55"/>
        <v>6.9374225007727182E-08</v>
      </c>
      <c r="N785" s="33" t="s">
        <v>4892</v>
      </c>
      <c r="O785" s="33">
        <f>+'Categorias-9 feb-Depurado'!Y784</f>
        <v>19.07816807656425</v>
      </c>
      <c r="P785" s="111">
        <f>+'Categorias-9 feb-Depurado'!AC784</f>
        <v>44964</v>
      </c>
      <c r="Q785" s="111">
        <f>+'Categorias-9 feb-Depurado'!AE784</f>
        <v>45024</v>
      </c>
      <c r="R785" s="112" t="str">
        <f>+'Categorias-9 feb-Depurado'!AB784</f>
        <v>Alimentacion</v>
      </c>
    </row>
    <row r="786" spans="2:18" s="1" customFormat="1" ht="14.5" hidden="1">
      <c r="B786" s="57" t="str">
        <f>+'Categorias-9 feb-Depurado'!B785</f>
        <v>INDUSTRIA NACIONAL DE GASEOSAS SA</v>
      </c>
      <c r="C786" s="30" t="s">
        <v>4900</v>
      </c>
      <c r="D786" s="31">
        <v>5</v>
      </c>
      <c r="E786" s="30" t="str">
        <f>+'Categorias-9 feb-Depurado'!E785</f>
        <v>890903858-7</v>
      </c>
      <c r="F786" s="30" t="str">
        <f>+'Categorias-9 feb-Depurado'!F785</f>
        <v>DG 64 E 67 180</v>
      </c>
      <c r="G786" s="30" t="str">
        <f>+'Categorias-9 feb-Depurado'!G785</f>
        <v>169</v>
      </c>
      <c r="H786" s="30" t="str">
        <f>+'Categorias-9 feb-Depurado'!H785</f>
        <v>DM11593166</v>
      </c>
      <c r="I786" s="107">
        <f>+'Categorias-9 feb-Depurado'!R785</f>
        <v>1526264</v>
      </c>
      <c r="J786" s="108">
        <f t="shared" si="52"/>
        <v>0</v>
      </c>
      <c r="K786" s="107">
        <f t="shared" si="53"/>
        <v>0</v>
      </c>
      <c r="L786" s="109">
        <f t="shared" si="54"/>
        <v>1526264</v>
      </c>
      <c r="M786" s="110">
        <f t="shared" si="55"/>
        <v>1.1635536500790519E-06</v>
      </c>
      <c r="N786" s="33" t="s">
        <v>4892</v>
      </c>
      <c r="O786" s="33">
        <f>+'Categorias-9 feb-Depurado'!Y785</f>
        <v>319.98155078251932</v>
      </c>
      <c r="P786" s="111">
        <f>+'Categorias-9 feb-Depurado'!AC785</f>
        <v>44966</v>
      </c>
      <c r="Q786" s="111">
        <f>+'Categorias-9 feb-Depurado'!AE785</f>
        <v>45026</v>
      </c>
      <c r="R786" s="112" t="str">
        <f>+'Categorias-9 feb-Depurado'!AB785</f>
        <v>Alimentacion</v>
      </c>
    </row>
    <row r="787" spans="2:18" s="1" customFormat="1" ht="14.5" hidden="1">
      <c r="B787" s="57" t="str">
        <f>+'Categorias-9 feb-Depurado'!B786</f>
        <v>INTEGRAL EDUCATION SAS</v>
      </c>
      <c r="C787" s="30" t="s">
        <v>4900</v>
      </c>
      <c r="D787" s="31">
        <v>5</v>
      </c>
      <c r="E787" s="30" t="str">
        <f>+'Categorias-9 feb-Depurado'!E786</f>
        <v>900620182-7</v>
      </c>
      <c r="F787" s="30" t="str">
        <f>+'Categorias-9 feb-Depurado'!F786</f>
        <v>CRR 86 #13B-89  AP 101 J</v>
      </c>
      <c r="G787" s="30" t="str">
        <f>+'Categorias-9 feb-Depurado'!G786</f>
        <v>PALMIRA</v>
      </c>
      <c r="H787" s="30" t="str">
        <f>+'Categorias-9 feb-Depurado'!H786</f>
        <v>FELE50</v>
      </c>
      <c r="I787" s="107">
        <f>+'Categorias-9 feb-Depurado'!R786</f>
        <v>3423149</v>
      </c>
      <c r="J787" s="108">
        <f t="shared" si="52"/>
        <v>0</v>
      </c>
      <c r="K787" s="107">
        <f t="shared" si="53"/>
        <v>0</v>
      </c>
      <c r="L787" s="109">
        <f t="shared" si="54"/>
        <v>3423149</v>
      </c>
      <c r="M787" s="110">
        <f t="shared" si="55"/>
        <v>2.6096517468239151E-06</v>
      </c>
      <c r="N787" s="33" t="s">
        <v>4892</v>
      </c>
      <c r="O787" s="33">
        <f>+'Categorias-9 feb-Depurado'!Y786</f>
        <v>717.66386783651467</v>
      </c>
      <c r="P787" s="111">
        <f>+'Categorias-9 feb-Depurado'!AC786</f>
        <v>44911</v>
      </c>
      <c r="Q787" s="111">
        <f>+'Categorias-9 feb-Depurado'!AE786</f>
        <v>44971</v>
      </c>
      <c r="R787" s="112" t="str">
        <f>+'Categorias-9 feb-Depurado'!AB786</f>
        <v>Recursos Humanos</v>
      </c>
    </row>
    <row r="788" spans="2:18" s="1" customFormat="1" ht="14.5" hidden="1">
      <c r="B788" s="57" t="str">
        <f>+'Categorias-9 feb-Depurado'!B787</f>
        <v>INTEGRAL EDUCATION SAS</v>
      </c>
      <c r="C788" s="30" t="s">
        <v>4900</v>
      </c>
      <c r="D788" s="31">
        <v>5</v>
      </c>
      <c r="E788" s="30" t="str">
        <f>+'Categorias-9 feb-Depurado'!E787</f>
        <v>900620182-7</v>
      </c>
      <c r="F788" s="30" t="str">
        <f>+'Categorias-9 feb-Depurado'!F787</f>
        <v>CRR 86 #13B-89  AP 101 J</v>
      </c>
      <c r="G788" s="30" t="str">
        <f>+'Categorias-9 feb-Depurado'!G787</f>
        <v>PALMIRA</v>
      </c>
      <c r="H788" s="30" t="str">
        <f>+'Categorias-9 feb-Depurado'!H787</f>
        <v>FELE68</v>
      </c>
      <c r="I788" s="107">
        <f>+'Categorias-9 feb-Depurado'!R787</f>
        <v>1716489</v>
      </c>
      <c r="J788" s="108">
        <f t="shared" si="52"/>
        <v>0</v>
      </c>
      <c r="K788" s="107">
        <f t="shared" si="53"/>
        <v>0</v>
      </c>
      <c r="L788" s="109">
        <f t="shared" si="54"/>
        <v>1716489</v>
      </c>
      <c r="M788" s="110">
        <f t="shared" si="55"/>
        <v>1.3085724627394353E-06</v>
      </c>
      <c r="N788" s="33" t="s">
        <v>4892</v>
      </c>
      <c r="O788" s="33">
        <f>+'Categorias-9 feb-Depurado'!Y787</f>
        <v>359.86225981949116</v>
      </c>
      <c r="P788" s="111">
        <f>+'Categorias-9 feb-Depurado'!AC787</f>
        <v>44958</v>
      </c>
      <c r="Q788" s="111">
        <f>+'Categorias-9 feb-Depurado'!AE787</f>
        <v>45018</v>
      </c>
      <c r="R788" s="112" t="str">
        <f>+'Categorias-9 feb-Depurado'!AB787</f>
        <v>Recursos Humanos</v>
      </c>
    </row>
    <row r="789" spans="2:18" s="1" customFormat="1" ht="14.5" hidden="1">
      <c r="B789" s="57" t="str">
        <f>+'Categorias-9 feb-Depurado'!B788</f>
        <v>INTEGRAR SERVICIOS SUMINISTROS Y SOLUCIONES SAS</v>
      </c>
      <c r="C789" s="30" t="s">
        <v>4900</v>
      </c>
      <c r="D789" s="31">
        <v>5</v>
      </c>
      <c r="E789" s="30" t="str">
        <f>+'Categorias-9 feb-Depurado'!E788</f>
        <v>901478570-7</v>
      </c>
      <c r="F789" s="30" t="str">
        <f>+'Categorias-9 feb-Depurado'!F788</f>
        <v>CRA 48 N 10 – 45 PISO 10 OFICINA 1027</v>
      </c>
      <c r="G789" s="30" t="str">
        <f>+'Categorias-9 feb-Depurado'!G788</f>
        <v>MEDELLIN</v>
      </c>
      <c r="H789" s="30" t="str">
        <f>+'Categorias-9 feb-Depurado'!H788</f>
        <v>AJUSTE-ISEL - 988..</v>
      </c>
      <c r="I789" s="107">
        <f>+'Categorias-9 feb-Depurado'!R788</f>
        <v>-4592</v>
      </c>
      <c r="J789" s="108">
        <f t="shared" si="52"/>
        <v>-4592</v>
      </c>
      <c r="K789" s="107">
        <f t="shared" si="53"/>
        <v>-300.59378561886302</v>
      </c>
      <c r="L789" s="109">
        <f t="shared" si="54"/>
        <v>-4892.593785618863</v>
      </c>
      <c r="M789" s="110">
        <f t="shared" si="55"/>
        <v>-3.7298890346695684E-09</v>
      </c>
      <c r="N789" s="33" t="s">
        <v>4892</v>
      </c>
      <c r="O789" s="33">
        <f>+'Categorias-9 feb-Depurado'!Y788</f>
        <v>-0.96271371217124224</v>
      </c>
      <c r="P789" s="111">
        <f>+'Categorias-9 feb-Depurado'!AC788</f>
        <v>44720</v>
      </c>
      <c r="Q789" s="111">
        <f>+'Categorias-9 feb-Depurado'!AE788</f>
        <v>44780</v>
      </c>
      <c r="R789" s="112" t="str">
        <f>+'Categorias-9 feb-Depurado'!AB788</f>
        <v>Compras</v>
      </c>
    </row>
    <row r="790" spans="2:18" s="1" customFormat="1" ht="14.5" hidden="1">
      <c r="B790" s="57" t="str">
        <f>+'Categorias-9 feb-Depurado'!B789</f>
        <v>INTEGRAR SERVICIOS SUMINISTROS Y SOLUCIONES SAS</v>
      </c>
      <c r="C790" s="30" t="s">
        <v>4900</v>
      </c>
      <c r="D790" s="31">
        <v>5</v>
      </c>
      <c r="E790" s="30" t="str">
        <f>+'Categorias-9 feb-Depurado'!E789</f>
        <v>901478570-7</v>
      </c>
      <c r="F790" s="30" t="str">
        <f>+'Categorias-9 feb-Depurado'!F789</f>
        <v>CRA 48 N 10 – 45 PISO 10 OFICINA 1027</v>
      </c>
      <c r="G790" s="30" t="str">
        <f>+'Categorias-9 feb-Depurado'!G789</f>
        <v>MEDELLIN</v>
      </c>
      <c r="H790" s="30" t="str">
        <f>+'Categorias-9 feb-Depurado'!H789</f>
        <v>ISEL - 1915</v>
      </c>
      <c r="I790" s="107">
        <f>+'Categorias-9 feb-Depurado'!R789</f>
        <v>150995</v>
      </c>
      <c r="J790" s="108">
        <f t="shared" si="52"/>
        <v>150995</v>
      </c>
      <c r="K790" s="107">
        <f t="shared" si="53"/>
        <v>102.98273103903308</v>
      </c>
      <c r="L790" s="109">
        <f t="shared" si="54"/>
        <v>151097.98273103902</v>
      </c>
      <c r="M790" s="110">
        <f t="shared" si="55"/>
        <v>1.1519016980436019E-07</v>
      </c>
      <c r="N790" s="33" t="s">
        <v>4892</v>
      </c>
      <c r="O790" s="33">
        <f>+'Categorias-9 feb-Depurado'!Y789</f>
        <v>31.656131744184826</v>
      </c>
      <c r="P790" s="111">
        <f>+'Categorias-9 feb-Depurado'!AC789</f>
        <v>44904</v>
      </c>
      <c r="Q790" s="111">
        <f>+'Categorias-9 feb-Depurado'!AE789</f>
        <v>44964</v>
      </c>
      <c r="R790" s="112" t="str">
        <f>+'Categorias-9 feb-Depurado'!AB789</f>
        <v>Compras</v>
      </c>
    </row>
    <row r="791" spans="2:18" s="1" customFormat="1" ht="14.5" hidden="1">
      <c r="B791" s="57" t="str">
        <f>+'Categorias-9 feb-Depurado'!B790</f>
        <v>INTEGRAR SERVICIOS SUMINISTROS Y SOLUCIONES SAS</v>
      </c>
      <c r="C791" s="30" t="s">
        <v>4900</v>
      </c>
      <c r="D791" s="31">
        <v>5</v>
      </c>
      <c r="E791" s="30" t="str">
        <f>+'Categorias-9 feb-Depurado'!E790</f>
        <v>901478570-7</v>
      </c>
      <c r="F791" s="30" t="str">
        <f>+'Categorias-9 feb-Depurado'!F790</f>
        <v>CRA 48 N 10 – 45 PISO 10 OFICINA 1027</v>
      </c>
      <c r="G791" s="30" t="str">
        <f>+'Categorias-9 feb-Depurado'!G790</f>
        <v>MEDELLIN</v>
      </c>
      <c r="H791" s="30" t="str">
        <f>+'Categorias-9 feb-Depurado'!H790</f>
        <v>ISEL - 1914</v>
      </c>
      <c r="I791" s="107">
        <f>+'Categorias-9 feb-Depurado'!R790</f>
        <v>708743</v>
      </c>
      <c r="J791" s="108">
        <f t="shared" si="52"/>
        <v>708743</v>
      </c>
      <c r="K791" s="107">
        <f t="shared" si="53"/>
        <v>483.3821632822108</v>
      </c>
      <c r="L791" s="109">
        <f t="shared" si="54"/>
        <v>709226.38216328225</v>
      </c>
      <c r="M791" s="110">
        <f t="shared" si="55"/>
        <v>5.4068165513859176E-07</v>
      </c>
      <c r="N791" s="33" t="s">
        <v>4892</v>
      </c>
      <c r="O791" s="33">
        <f>+'Categorias-9 feb-Depurado'!Y790</f>
        <v>148.5881107372349</v>
      </c>
      <c r="P791" s="111">
        <f>+'Categorias-9 feb-Depurado'!AC790</f>
        <v>44904</v>
      </c>
      <c r="Q791" s="111">
        <f>+'Categorias-9 feb-Depurado'!AE790</f>
        <v>44964</v>
      </c>
      <c r="R791" s="112" t="str">
        <f>+'Categorias-9 feb-Depurado'!AB790</f>
        <v>Compras</v>
      </c>
    </row>
    <row r="792" spans="2:18" s="1" customFormat="1" ht="14.5" hidden="1">
      <c r="B792" s="57" t="str">
        <f>+'Categorias-9 feb-Depurado'!B791</f>
        <v>INTEGRAR SERVICIOS SUMINISTROS Y SOLUCIONES SAS</v>
      </c>
      <c r="C792" s="30" t="s">
        <v>4900</v>
      </c>
      <c r="D792" s="31">
        <v>5</v>
      </c>
      <c r="E792" s="30" t="str">
        <f>+'Categorias-9 feb-Depurado'!E791</f>
        <v>901478570-7</v>
      </c>
      <c r="F792" s="30" t="str">
        <f>+'Categorias-9 feb-Depurado'!F791</f>
        <v>CRA 48 N 10 – 45 PISO 10 OFICINA 1027</v>
      </c>
      <c r="G792" s="30" t="str">
        <f>+'Categorias-9 feb-Depurado'!G791</f>
        <v>MEDELLIN</v>
      </c>
      <c r="H792" s="30" t="str">
        <f>+'Categorias-9 feb-Depurado'!H791</f>
        <v>ISEL - 1971</v>
      </c>
      <c r="I792" s="107">
        <f>+'Categorias-9 feb-Depurado'!R791</f>
        <v>935340</v>
      </c>
      <c r="J792" s="108">
        <f t="shared" si="52"/>
        <v>0</v>
      </c>
      <c r="K792" s="107">
        <f t="shared" si="53"/>
        <v>0</v>
      </c>
      <c r="L792" s="109">
        <f t="shared" si="54"/>
        <v>935340</v>
      </c>
      <c r="M792" s="110">
        <f t="shared" si="55"/>
        <v>7.1306030350250049E-07</v>
      </c>
      <c r="N792" s="33" t="s">
        <v>4892</v>
      </c>
      <c r="O792" s="33">
        <f>+'Categorias-9 feb-Depurado'!Y791</f>
        <v>196.09421679927041</v>
      </c>
      <c r="P792" s="111">
        <f>+'Categorias-9 feb-Depurado'!AC791</f>
        <v>44914</v>
      </c>
      <c r="Q792" s="111">
        <f>+'Categorias-9 feb-Depurado'!AE791</f>
        <v>44974</v>
      </c>
      <c r="R792" s="112" t="str">
        <f>+'Categorias-9 feb-Depurado'!AB791</f>
        <v>Compras</v>
      </c>
    </row>
    <row r="793" spans="2:18" s="1" customFormat="1" ht="14.5" hidden="1">
      <c r="B793" s="57" t="str">
        <f>+'Categorias-9 feb-Depurado'!B792</f>
        <v>INTEGRAR SERVICIOS SUMINISTROS Y SOLUCIONES SAS</v>
      </c>
      <c r="C793" s="30" t="s">
        <v>4900</v>
      </c>
      <c r="D793" s="31">
        <v>5</v>
      </c>
      <c r="E793" s="30" t="str">
        <f>+'Categorias-9 feb-Depurado'!E792</f>
        <v>901478570-7</v>
      </c>
      <c r="F793" s="30" t="str">
        <f>+'Categorias-9 feb-Depurado'!F792</f>
        <v>CRA 48 N 10 – 45 PISO 10 OFICINA 1027</v>
      </c>
      <c r="G793" s="30" t="str">
        <f>+'Categorias-9 feb-Depurado'!G792</f>
        <v>MEDELLIN</v>
      </c>
      <c r="H793" s="30" t="str">
        <f>+'Categorias-9 feb-Depurado'!H792</f>
        <v>ISEL - 1973</v>
      </c>
      <c r="I793" s="107">
        <f>+'Categorias-9 feb-Depurado'!R792</f>
        <v>701505</v>
      </c>
      <c r="J793" s="108">
        <f t="shared" si="52"/>
        <v>0</v>
      </c>
      <c r="K793" s="107">
        <f t="shared" si="53"/>
        <v>0</v>
      </c>
      <c r="L793" s="109">
        <f t="shared" si="54"/>
        <v>701505</v>
      </c>
      <c r="M793" s="110">
        <f t="shared" si="55"/>
        <v>5.3479522762687532E-07</v>
      </c>
      <c r="N793" s="33" t="s">
        <v>4892</v>
      </c>
      <c r="O793" s="33">
        <f>+'Categorias-9 feb-Depurado'!Y792</f>
        <v>147.07066259945279</v>
      </c>
      <c r="P793" s="111">
        <f>+'Categorias-9 feb-Depurado'!AC792</f>
        <v>44914</v>
      </c>
      <c r="Q793" s="111">
        <f>+'Categorias-9 feb-Depurado'!AE792</f>
        <v>44974</v>
      </c>
      <c r="R793" s="112" t="str">
        <f>+'Categorias-9 feb-Depurado'!AB792</f>
        <v>Compras</v>
      </c>
    </row>
    <row r="794" spans="2:18" s="1" customFormat="1" ht="14.5" hidden="1">
      <c r="B794" s="57" t="str">
        <f>+'Categorias-9 feb-Depurado'!B793</f>
        <v>INTEGRAR SERVICIOS SUMINISTROS Y SOLUCIONES SAS</v>
      </c>
      <c r="C794" s="30" t="s">
        <v>4900</v>
      </c>
      <c r="D794" s="31">
        <v>5</v>
      </c>
      <c r="E794" s="30" t="str">
        <f>+'Categorias-9 feb-Depurado'!E793</f>
        <v>901478570-7</v>
      </c>
      <c r="F794" s="30" t="str">
        <f>+'Categorias-9 feb-Depurado'!F793</f>
        <v>CRA 48 N 10 – 45 PISO 10 OFICINA 1027</v>
      </c>
      <c r="G794" s="30" t="str">
        <f>+'Categorias-9 feb-Depurado'!G793</f>
        <v>MEDELLIN</v>
      </c>
      <c r="H794" s="30" t="str">
        <f>+'Categorias-9 feb-Depurado'!H793</f>
        <v>ISEL - 1972</v>
      </c>
      <c r="I794" s="107">
        <f>+'Categorias-9 feb-Depurado'!R793</f>
        <v>1725925</v>
      </c>
      <c r="J794" s="108">
        <f t="shared" si="52"/>
        <v>0</v>
      </c>
      <c r="K794" s="107">
        <f t="shared" si="53"/>
        <v>0</v>
      </c>
      <c r="L794" s="109">
        <f t="shared" si="54"/>
        <v>1725925</v>
      </c>
      <c r="M794" s="110">
        <f t="shared" si="55"/>
        <v>1.3157660362248521E-06</v>
      </c>
      <c r="N794" s="33" t="s">
        <v>4892</v>
      </c>
      <c r="O794" s="33">
        <f>+'Categorias-9 feb-Depurado'!Y793</f>
        <v>361.84051909389183</v>
      </c>
      <c r="P794" s="111">
        <f>+'Categorias-9 feb-Depurado'!AC793</f>
        <v>44914</v>
      </c>
      <c r="Q794" s="111">
        <f>+'Categorias-9 feb-Depurado'!AE793</f>
        <v>44974</v>
      </c>
      <c r="R794" s="112" t="str">
        <f>+'Categorias-9 feb-Depurado'!AB793</f>
        <v>Compras</v>
      </c>
    </row>
    <row r="795" spans="2:18" s="1" customFormat="1" ht="14.5" hidden="1">
      <c r="B795" s="57" t="str">
        <f>+'Categorias-9 feb-Depurado'!B794</f>
        <v>INTEGRAR SERVICIOS SUMINISTROS Y SOLUCIONES SAS</v>
      </c>
      <c r="C795" s="30" t="s">
        <v>4900</v>
      </c>
      <c r="D795" s="31">
        <v>5</v>
      </c>
      <c r="E795" s="30" t="str">
        <f>+'Categorias-9 feb-Depurado'!E794</f>
        <v>901478570-7</v>
      </c>
      <c r="F795" s="30" t="str">
        <f>+'Categorias-9 feb-Depurado'!F794</f>
        <v>CRA 48 N 10 – 45 PISO 10 OFICINA 1027</v>
      </c>
      <c r="G795" s="30" t="str">
        <f>+'Categorias-9 feb-Depurado'!G794</f>
        <v>MEDELLIN</v>
      </c>
      <c r="H795" s="30" t="str">
        <f>+'Categorias-9 feb-Depurado'!H794</f>
        <v>ISEL - 1974</v>
      </c>
      <c r="I795" s="107">
        <f>+'Categorias-9 feb-Depurado'!R794</f>
        <v>139380</v>
      </c>
      <c r="J795" s="108">
        <f t="shared" si="52"/>
        <v>0</v>
      </c>
      <c r="K795" s="107">
        <f t="shared" si="53"/>
        <v>0</v>
      </c>
      <c r="L795" s="109">
        <f t="shared" si="54"/>
        <v>139380</v>
      </c>
      <c r="M795" s="110">
        <f t="shared" si="55"/>
        <v>1.0625691737996719E-07</v>
      </c>
      <c r="N795" s="33" t="s">
        <v>4892</v>
      </c>
      <c r="O795" s="33">
        <f>+'Categorias-9 feb-Depurado'!Y794</f>
        <v>29.221044686939837</v>
      </c>
      <c r="P795" s="111">
        <f>+'Categorias-9 feb-Depurado'!AC794</f>
        <v>44915</v>
      </c>
      <c r="Q795" s="111">
        <f>+'Categorias-9 feb-Depurado'!AE794</f>
        <v>44975</v>
      </c>
      <c r="R795" s="112" t="str">
        <f>+'Categorias-9 feb-Depurado'!AB794</f>
        <v>Compras</v>
      </c>
    </row>
    <row r="796" spans="2:18" s="1" customFormat="1" ht="14.5" hidden="1">
      <c r="B796" s="57" t="str">
        <f>+'Categorias-9 feb-Depurado'!B795</f>
        <v>INTEGRAR SERVICIOS SUMINISTROS Y SOLUCIONES SAS</v>
      </c>
      <c r="C796" s="30" t="s">
        <v>4900</v>
      </c>
      <c r="D796" s="31">
        <v>5</v>
      </c>
      <c r="E796" s="30" t="str">
        <f>+'Categorias-9 feb-Depurado'!E795</f>
        <v>901478570-7</v>
      </c>
      <c r="F796" s="30" t="str">
        <f>+'Categorias-9 feb-Depurado'!F795</f>
        <v>CRA 48 N 10 – 45 PISO 10 OFICINA 1027</v>
      </c>
      <c r="G796" s="30" t="str">
        <f>+'Categorias-9 feb-Depurado'!G795</f>
        <v>MEDELLIN</v>
      </c>
      <c r="H796" s="30" t="str">
        <f>+'Categorias-9 feb-Depurado'!H795</f>
        <v>ISEL-2023</v>
      </c>
      <c r="I796" s="107">
        <f>+'Categorias-9 feb-Depurado'!R795</f>
        <v>1336200</v>
      </c>
      <c r="J796" s="108">
        <f t="shared" si="52"/>
        <v>0</v>
      </c>
      <c r="K796" s="107">
        <f t="shared" si="53"/>
        <v>0</v>
      </c>
      <c r="L796" s="109">
        <f t="shared" si="54"/>
        <v>1336200</v>
      </c>
      <c r="M796" s="110">
        <f t="shared" si="55"/>
        <v>1.0186575764321434E-06</v>
      </c>
      <c r="N796" s="33" t="s">
        <v>4892</v>
      </c>
      <c r="O796" s="33">
        <f>+'Categorias-9 feb-Depurado'!Y795</f>
        <v>280.13459542752912</v>
      </c>
      <c r="P796" s="111">
        <f>+'Categorias-9 feb-Depurado'!AC795</f>
        <v>44929</v>
      </c>
      <c r="Q796" s="111">
        <f>+'Categorias-9 feb-Depurado'!AE795</f>
        <v>44989</v>
      </c>
      <c r="R796" s="112" t="str">
        <f>+'Categorias-9 feb-Depurado'!AB795</f>
        <v>Compras</v>
      </c>
    </row>
    <row r="797" spans="2:18" s="1" customFormat="1" ht="14.5" hidden="1">
      <c r="B797" s="57" t="str">
        <f>+'Categorias-9 feb-Depurado'!B796</f>
        <v>INTEGRAR SERVICIOS SUMINISTROS Y SOLUCIONES SAS</v>
      </c>
      <c r="C797" s="30" t="s">
        <v>4900</v>
      </c>
      <c r="D797" s="31">
        <v>5</v>
      </c>
      <c r="E797" s="30" t="str">
        <f>+'Categorias-9 feb-Depurado'!E796</f>
        <v>901478570-7</v>
      </c>
      <c r="F797" s="30" t="str">
        <f>+'Categorias-9 feb-Depurado'!F796</f>
        <v>CRA 48 N 10 – 45 PISO 10 OFICINA 1027</v>
      </c>
      <c r="G797" s="30" t="str">
        <f>+'Categorias-9 feb-Depurado'!G796</f>
        <v>MEDELLIN</v>
      </c>
      <c r="H797" s="30" t="str">
        <f>+'Categorias-9 feb-Depurado'!H796</f>
        <v>ISEL2078</v>
      </c>
      <c r="I797" s="107">
        <f>+'Categorias-9 feb-Depurado'!R796</f>
        <v>1180310</v>
      </c>
      <c r="J797" s="108">
        <f t="shared" si="52"/>
        <v>0</v>
      </c>
      <c r="K797" s="107">
        <f t="shared" si="53"/>
        <v>0</v>
      </c>
      <c r="L797" s="109">
        <f t="shared" si="54"/>
        <v>1180310</v>
      </c>
      <c r="M797" s="110">
        <f t="shared" si="55"/>
        <v>8.9981419251506016E-07</v>
      </c>
      <c r="N797" s="33" t="s">
        <v>4892</v>
      </c>
      <c r="O797" s="33">
        <f>+'Categorias-9 feb-Depurado'!Y796</f>
        <v>247.45222596098407</v>
      </c>
      <c r="P797" s="111">
        <f>+'Categorias-9 feb-Depurado'!AC796</f>
        <v>44943</v>
      </c>
      <c r="Q797" s="111">
        <f>+'Categorias-9 feb-Depurado'!AE796</f>
        <v>45003</v>
      </c>
      <c r="R797" s="112" t="str">
        <f>+'Categorias-9 feb-Depurado'!AB796</f>
        <v>Compras</v>
      </c>
    </row>
    <row r="798" spans="2:18" s="1" customFormat="1" ht="14.5" hidden="1">
      <c r="B798" s="57" t="str">
        <f>+'Categorias-9 feb-Depurado'!B797</f>
        <v>INTEGRAR SERVICIOS SUMINISTROS Y SOLUCIONES SAS</v>
      </c>
      <c r="C798" s="30" t="s">
        <v>4900</v>
      </c>
      <c r="D798" s="31">
        <v>5</v>
      </c>
      <c r="E798" s="30" t="str">
        <f>+'Categorias-9 feb-Depurado'!E797</f>
        <v>901478570-7</v>
      </c>
      <c r="F798" s="30" t="str">
        <f>+'Categorias-9 feb-Depurado'!F797</f>
        <v>CRA 48 N 10 – 45 PISO 10 OFICINA 1027</v>
      </c>
      <c r="G798" s="30" t="str">
        <f>+'Categorias-9 feb-Depurado'!G797</f>
        <v>MEDELLIN</v>
      </c>
      <c r="H798" s="30" t="str">
        <f>+'Categorias-9 feb-Depurado'!H797</f>
        <v>ISEL2154</v>
      </c>
      <c r="I798" s="107">
        <f>+'Categorias-9 feb-Depurado'!R797</f>
        <v>661685</v>
      </c>
      <c r="J798" s="108">
        <f t="shared" si="52"/>
        <v>0</v>
      </c>
      <c r="K798" s="107">
        <f t="shared" si="53"/>
        <v>0</v>
      </c>
      <c r="L798" s="109">
        <f t="shared" si="54"/>
        <v>661685</v>
      </c>
      <c r="M798" s="110">
        <f t="shared" si="55"/>
        <v>5.0443828653008747E-07</v>
      </c>
      <c r="N798" s="33" t="s">
        <v>4892</v>
      </c>
      <c r="O798" s="33">
        <f>+'Categorias-9 feb-Depurado'!Y797</f>
        <v>138.72239168946612</v>
      </c>
      <c r="P798" s="111">
        <f>+'Categorias-9 feb-Depurado'!AC797</f>
        <v>44963</v>
      </c>
      <c r="Q798" s="111">
        <f>+'Categorias-9 feb-Depurado'!AE797</f>
        <v>45023</v>
      </c>
      <c r="R798" s="112" t="str">
        <f>+'Categorias-9 feb-Depurado'!AB797</f>
        <v>Compras</v>
      </c>
    </row>
    <row r="799" spans="2:18" s="1" customFormat="1" ht="14.5" hidden="1">
      <c r="B799" s="57" t="str">
        <f>+'Categorias-9 feb-Depurado'!B798</f>
        <v>INTEGRAR SERVICIOS SUMINISTROS Y SOLUCIONES SAS</v>
      </c>
      <c r="C799" s="30" t="s">
        <v>4900</v>
      </c>
      <c r="D799" s="31">
        <v>5</v>
      </c>
      <c r="E799" s="30" t="str">
        <f>+'Categorias-9 feb-Depurado'!E798</f>
        <v>901478570-7</v>
      </c>
      <c r="F799" s="30" t="str">
        <f>+'Categorias-9 feb-Depurado'!F798</f>
        <v>CRA 48 N 10 – 45 PISO 10 OFICINA 1027</v>
      </c>
      <c r="G799" s="30" t="str">
        <f>+'Categorias-9 feb-Depurado'!G798</f>
        <v>MEDELLIN</v>
      </c>
      <c r="H799" s="30" t="str">
        <f>+'Categorias-9 feb-Depurado'!H798</f>
        <v>ISEL2155</v>
      </c>
      <c r="I799" s="107">
        <f>+'Categorias-9 feb-Depurado'!R798</f>
        <v>2895100</v>
      </c>
      <c r="J799" s="108">
        <f t="shared" si="52"/>
        <v>0</v>
      </c>
      <c r="K799" s="107">
        <f t="shared" si="53"/>
        <v>0</v>
      </c>
      <c r="L799" s="109">
        <f t="shared" si="54"/>
        <v>2895100</v>
      </c>
      <c r="M799" s="110">
        <f t="shared" si="55"/>
        <v>2.2070914156029777E-06</v>
      </c>
      <c r="N799" s="33" t="s">
        <v>4892</v>
      </c>
      <c r="O799" s="33">
        <f>+'Categorias-9 feb-Depurado'!Y798</f>
        <v>606.95829009297984</v>
      </c>
      <c r="P799" s="111">
        <f>+'Categorias-9 feb-Depurado'!AC798</f>
        <v>44963</v>
      </c>
      <c r="Q799" s="111">
        <f>+'Categorias-9 feb-Depurado'!AE798</f>
        <v>45023</v>
      </c>
      <c r="R799" s="112" t="str">
        <f>+'Categorias-9 feb-Depurado'!AB798</f>
        <v>Compras</v>
      </c>
    </row>
    <row r="800" spans="2:18" s="1" customFormat="1" ht="14.5" hidden="1">
      <c r="B800" s="57" t="str">
        <f>+'Categorias-9 feb-Depurado'!B799</f>
        <v>INTERASEO AEROPUERTO S.A.S E.S.P</v>
      </c>
      <c r="C800" s="30" t="s">
        <v>4900</v>
      </c>
      <c r="D800" s="31">
        <v>5</v>
      </c>
      <c r="E800" s="30" t="str">
        <f>+'Categorias-9 feb-Depurado'!E799</f>
        <v>901054551-7</v>
      </c>
      <c r="F800" s="30" t="str">
        <f>+'Categorias-9 feb-Depurado'!F799</f>
        <v>Carrera 50 #17-15</v>
      </c>
      <c r="G800" s="30" t="str">
        <f>+'Categorias-9 feb-Depurado'!G799</f>
        <v>BOGOTA DC</v>
      </c>
      <c r="H800" s="30" t="str">
        <f>+'Categorias-9 feb-Depurado'!H799</f>
        <v>XRESP027610</v>
      </c>
      <c r="I800" s="107">
        <f>+'Categorias-9 feb-Depurado'!R799</f>
        <v>1956845</v>
      </c>
      <c r="J800" s="108">
        <f t="shared" si="52"/>
        <v>0</v>
      </c>
      <c r="K800" s="107">
        <f t="shared" si="53"/>
        <v>0</v>
      </c>
      <c r="L800" s="109">
        <f t="shared" si="54"/>
        <v>1956845</v>
      </c>
      <c r="M800" s="110">
        <f t="shared" si="55"/>
        <v>1.4918088498378671E-06</v>
      </c>
      <c r="N800" s="33" t="s">
        <v>4892</v>
      </c>
      <c r="O800" s="33">
        <f>+'Categorias-9 feb-Depurado'!Y799</f>
        <v>410.25294296466342</v>
      </c>
      <c r="P800" s="111">
        <f>+'Categorias-9 feb-Depurado'!AC799</f>
        <v>44943</v>
      </c>
      <c r="Q800" s="111">
        <f>+'Categorias-9 feb-Depurado'!AE799</f>
        <v>45003</v>
      </c>
      <c r="R800" s="112" t="str">
        <f>+'Categorias-9 feb-Depurado'!AB799</f>
        <v>Servicio Publico</v>
      </c>
    </row>
    <row r="801" spans="2:18" s="1" customFormat="1" ht="14.5" hidden="1">
      <c r="B801" s="57" t="str">
        <f>+'Categorias-9 feb-Depurado'!B800</f>
        <v>INVERSIONES CAJAMAR S.A.S.</v>
      </c>
      <c r="C801" s="30" t="s">
        <v>4900</v>
      </c>
      <c r="D801" s="31">
        <v>5</v>
      </c>
      <c r="E801" s="30" t="str">
        <f>+'Categorias-9 feb-Depurado'!E800</f>
        <v>900316001</v>
      </c>
      <c r="F801" s="30" t="str">
        <f>+'Categorias-9 feb-Depurado'!F800</f>
        <v xml:space="preserve">CARRERA 44 CL074 0 85 BARRANQUILLA </v>
      </c>
      <c r="G801" s="30" t="str">
        <f>+'Categorias-9 feb-Depurado'!G800</f>
        <v>BARRANQUILLA</v>
      </c>
      <c r="H801" s="30" t="str">
        <f>+'Categorias-9 feb-Depurado'!H800</f>
        <v>FEHA13442</v>
      </c>
      <c r="I801" s="107">
        <f>+'Categorias-9 feb-Depurado'!R800</f>
        <v>267400</v>
      </c>
      <c r="J801" s="108">
        <f t="shared" si="52"/>
        <v>267400</v>
      </c>
      <c r="K801" s="107">
        <f t="shared" si="53"/>
        <v>4596.8644352171223</v>
      </c>
      <c r="L801" s="109">
        <f t="shared" si="54"/>
        <v>271996.86443521711</v>
      </c>
      <c r="M801" s="110">
        <f t="shared" si="55"/>
        <v>2.0735793049148373E-07</v>
      </c>
      <c r="N801" s="33" t="s">
        <v>4892</v>
      </c>
      <c r="O801" s="33">
        <f>+'Categorias-9 feb-Depurado'!Y800</f>
        <v>56.060463117288798</v>
      </c>
      <c r="P801" s="111">
        <f>+'Categorias-9 feb-Depurado'!AC800</f>
        <v>44856</v>
      </c>
      <c r="Q801" s="111">
        <f>+'Categorias-9 feb-Depurado'!AE800</f>
        <v>44916</v>
      </c>
      <c r="R801" s="112" t="str">
        <f>+'Categorias-9 feb-Depurado'!AB800</f>
        <v>Recursos Humanos</v>
      </c>
    </row>
    <row r="802" spans="2:18" s="1" customFormat="1" ht="14.5" hidden="1">
      <c r="B802" s="57" t="str">
        <f>+'Categorias-9 feb-Depurado'!B801</f>
        <v>INVERSIONES CAJAMAR S.A.S.</v>
      </c>
      <c r="C802" s="30" t="s">
        <v>4900</v>
      </c>
      <c r="D802" s="31">
        <v>5</v>
      </c>
      <c r="E802" s="30" t="str">
        <f>+'Categorias-9 feb-Depurado'!E801</f>
        <v>900316001</v>
      </c>
      <c r="F802" s="30" t="str">
        <f>+'Categorias-9 feb-Depurado'!F801</f>
        <v xml:space="preserve">CARRERA 44 CL074 0 85 BARRANQUILLA </v>
      </c>
      <c r="G802" s="30" t="str">
        <f>+'Categorias-9 feb-Depurado'!G801</f>
        <v>BARRANQUILLA</v>
      </c>
      <c r="H802" s="30" t="str">
        <f>+'Categorias-9 feb-Depurado'!H801</f>
        <v>FEHA13437</v>
      </c>
      <c r="I802" s="107">
        <f>+'Categorias-9 feb-Depurado'!R801</f>
        <v>138600</v>
      </c>
      <c r="J802" s="108">
        <f t="shared" si="52"/>
        <v>138600</v>
      </c>
      <c r="K802" s="107">
        <f t="shared" si="53"/>
        <v>2382.667953332435</v>
      </c>
      <c r="L802" s="109">
        <f t="shared" si="54"/>
        <v>140982.66795333242</v>
      </c>
      <c r="M802" s="110">
        <f t="shared" si="55"/>
        <v>1.0747871789872715E-07</v>
      </c>
      <c r="N802" s="33" t="s">
        <v>4892</v>
      </c>
      <c r="O802" s="33">
        <f>+'Categorias-9 feb-Depurado'!Y801</f>
        <v>29.05751753199786</v>
      </c>
      <c r="P802" s="111">
        <f>+'Categorias-9 feb-Depurado'!AC801</f>
        <v>44856</v>
      </c>
      <c r="Q802" s="111">
        <f>+'Categorias-9 feb-Depurado'!AE801</f>
        <v>44916</v>
      </c>
      <c r="R802" s="112" t="str">
        <f>+'Categorias-9 feb-Depurado'!AB801</f>
        <v>Recursos Humanos</v>
      </c>
    </row>
    <row r="803" spans="2:18" s="1" customFormat="1" ht="14.5" hidden="1">
      <c r="B803" s="57" t="str">
        <f>+'Categorias-9 feb-Depurado'!B802</f>
        <v>INVERSIONES IMPRIMA S.A.S.</v>
      </c>
      <c r="C803" s="30" t="s">
        <v>4900</v>
      </c>
      <c r="D803" s="31">
        <v>5</v>
      </c>
      <c r="E803" s="30" t="str">
        <f>+'Categorias-9 feb-Depurado'!E802</f>
        <v>900237741-2</v>
      </c>
      <c r="F803" s="30" t="str">
        <f>+'Categorias-9 feb-Depurado'!F802</f>
        <v>Cl. 49 Sur # 43A – 258, Zona 8, Envigado,</v>
      </c>
      <c r="G803" s="30" t="str">
        <f>+'Categorias-9 feb-Depurado'!G802</f>
        <v>ENVIGADO</v>
      </c>
      <c r="H803" s="30" t="str">
        <f>+'Categorias-9 feb-Depurado'!H802</f>
        <v>FEII3860</v>
      </c>
      <c r="I803" s="107">
        <f>+'Categorias-9 feb-Depurado'!R802</f>
        <v>6743378</v>
      </c>
      <c r="J803" s="108">
        <f t="shared" si="52"/>
        <v>6743378</v>
      </c>
      <c r="K803" s="107">
        <f t="shared" si="53"/>
        <v>11503.803924989852</v>
      </c>
      <c r="L803" s="109">
        <f t="shared" si="54"/>
        <v>6754881.8039249899</v>
      </c>
      <c r="M803" s="110">
        <f t="shared" si="55"/>
        <v>5.1496119798471906E-06</v>
      </c>
      <c r="N803" s="33" t="s">
        <v>4892</v>
      </c>
      <c r="O803" s="33">
        <f>+'Categorias-9 feb-Depurado'!Y802</f>
        <v>1413.7505372286339</v>
      </c>
      <c r="P803" s="111">
        <f>+'Categorias-9 feb-Depurado'!AC802</f>
        <v>44901</v>
      </c>
      <c r="Q803" s="111">
        <f>+'Categorias-9 feb-Depurado'!AE802</f>
        <v>44961</v>
      </c>
      <c r="R803" s="112" t="str">
        <f>+'Categorias-9 feb-Depurado'!AB802</f>
        <v>Implementos Oficina</v>
      </c>
    </row>
    <row r="804" spans="2:18" s="1" customFormat="1" ht="14.5" hidden="1">
      <c r="B804" s="57" t="str">
        <f>+'Categorias-9 feb-Depurado'!B803</f>
        <v>INVERSIONES IMPRIMA S.A.S.</v>
      </c>
      <c r="C804" s="30" t="s">
        <v>4900</v>
      </c>
      <c r="D804" s="31">
        <v>5</v>
      </c>
      <c r="E804" s="30" t="str">
        <f>+'Categorias-9 feb-Depurado'!E803</f>
        <v>900237741-2</v>
      </c>
      <c r="F804" s="30" t="str">
        <f>+'Categorias-9 feb-Depurado'!F803</f>
        <v>Cl. 49 Sur # 43A – 258, Zona 8, Envigado,</v>
      </c>
      <c r="G804" s="30" t="str">
        <f>+'Categorias-9 feb-Depurado'!G803</f>
        <v>ENVIGADO</v>
      </c>
      <c r="H804" s="30" t="str">
        <f>+'Categorias-9 feb-Depurado'!H803</f>
        <v>FEII3861</v>
      </c>
      <c r="I804" s="107">
        <f>+'Categorias-9 feb-Depurado'!R803</f>
        <v>12133273</v>
      </c>
      <c r="J804" s="108">
        <f t="shared" si="52"/>
        <v>12133273</v>
      </c>
      <c r="K804" s="107">
        <f t="shared" si="53"/>
        <v>20698.645924990917</v>
      </c>
      <c r="L804" s="109">
        <f t="shared" si="54"/>
        <v>12153971.645924991</v>
      </c>
      <c r="M804" s="110">
        <f t="shared" si="55"/>
        <v>9.2656303703509517E-06</v>
      </c>
      <c r="N804" s="33" t="s">
        <v>4892</v>
      </c>
      <c r="O804" s="33">
        <f>+'Categorias-9 feb-Depurado'!Y803</f>
        <v>2543.743094646582</v>
      </c>
      <c r="P804" s="111">
        <f>+'Categorias-9 feb-Depurado'!AC803</f>
        <v>44901</v>
      </c>
      <c r="Q804" s="111">
        <f>+'Categorias-9 feb-Depurado'!AE803</f>
        <v>44961</v>
      </c>
      <c r="R804" s="112" t="str">
        <f>+'Categorias-9 feb-Depurado'!AB803</f>
        <v>Implementos Oficina</v>
      </c>
    </row>
    <row r="805" spans="2:18" s="1" customFormat="1" ht="14.5" hidden="1">
      <c r="B805" s="57" t="str">
        <f>+'Categorias-9 feb-Depurado'!B804</f>
        <v>INVERSIONES IMPRIMA S.A.S.</v>
      </c>
      <c r="C805" s="30" t="s">
        <v>4900</v>
      </c>
      <c r="D805" s="31">
        <v>5</v>
      </c>
      <c r="E805" s="30" t="str">
        <f>+'Categorias-9 feb-Depurado'!E804</f>
        <v>900237741-2</v>
      </c>
      <c r="F805" s="30" t="str">
        <f>+'Categorias-9 feb-Depurado'!F804</f>
        <v>Cl. 49 Sur # 43A – 258, Zona 8, Envigado,</v>
      </c>
      <c r="G805" s="30" t="str">
        <f>+'Categorias-9 feb-Depurado'!G804</f>
        <v>ENVIGADO</v>
      </c>
      <c r="H805" s="30" t="str">
        <f>+'Categorias-9 feb-Depurado'!H804</f>
        <v>FEII4057</v>
      </c>
      <c r="I805" s="107">
        <f>+'Categorias-9 feb-Depurado'!R804</f>
        <v>813050</v>
      </c>
      <c r="J805" s="108">
        <f t="shared" si="52"/>
        <v>0</v>
      </c>
      <c r="K805" s="107">
        <f t="shared" si="53"/>
        <v>0</v>
      </c>
      <c r="L805" s="109">
        <f t="shared" si="54"/>
        <v>813050</v>
      </c>
      <c r="M805" s="110">
        <f t="shared" si="55"/>
        <v>6.1983201804980858E-07</v>
      </c>
      <c r="N805" s="33" t="s">
        <v>4892</v>
      </c>
      <c r="O805" s="33">
        <f>+'Categorias-9 feb-Depurado'!Y804</f>
        <v>170.45609400714906</v>
      </c>
      <c r="P805" s="111">
        <f>+'Categorias-9 feb-Depurado'!AC804</f>
        <v>44910</v>
      </c>
      <c r="Q805" s="111">
        <f>+'Categorias-9 feb-Depurado'!AE804</f>
        <v>44970</v>
      </c>
      <c r="R805" s="112" t="str">
        <f>+'Categorias-9 feb-Depurado'!AB804</f>
        <v>Implementos Oficina</v>
      </c>
    </row>
    <row r="806" spans="2:18" s="1" customFormat="1" ht="14.5" hidden="1">
      <c r="B806" s="57" t="str">
        <f>+'Categorias-9 feb-Depurado'!B805</f>
        <v>INVERSIONES IMPRIMA S.A.S.</v>
      </c>
      <c r="C806" s="30" t="s">
        <v>4900</v>
      </c>
      <c r="D806" s="31">
        <v>5</v>
      </c>
      <c r="E806" s="30" t="str">
        <f>+'Categorias-9 feb-Depurado'!E805</f>
        <v>900237741-2</v>
      </c>
      <c r="F806" s="30" t="str">
        <f>+'Categorias-9 feb-Depurado'!F805</f>
        <v>Cl. 49 Sur # 43A – 258, Zona 8, Envigado,</v>
      </c>
      <c r="G806" s="30" t="str">
        <f>+'Categorias-9 feb-Depurado'!G805</f>
        <v>ENVIGADO</v>
      </c>
      <c r="H806" s="30" t="str">
        <f>+'Categorias-9 feb-Depurado'!H805</f>
        <v>FEII4060</v>
      </c>
      <c r="I806" s="107">
        <f>+'Categorias-9 feb-Depurado'!R805</f>
        <v>878059</v>
      </c>
      <c r="J806" s="108">
        <f t="shared" si="52"/>
        <v>0</v>
      </c>
      <c r="K806" s="107">
        <f t="shared" si="53"/>
        <v>0</v>
      </c>
      <c r="L806" s="109">
        <f t="shared" si="54"/>
        <v>878059</v>
      </c>
      <c r="M806" s="110">
        <f t="shared" si="55"/>
        <v>6.6939189709955955E-07</v>
      </c>
      <c r="N806" s="33" t="s">
        <v>4892</v>
      </c>
      <c r="O806" s="33">
        <f>+'Categorias-9 feb-Depurado'!Y805</f>
        <v>184.08524377076847</v>
      </c>
      <c r="P806" s="111">
        <f>+'Categorias-9 feb-Depurado'!AC805</f>
        <v>44910</v>
      </c>
      <c r="Q806" s="111">
        <f>+'Categorias-9 feb-Depurado'!AE805</f>
        <v>44970</v>
      </c>
      <c r="R806" s="112" t="str">
        <f>+'Categorias-9 feb-Depurado'!AB805</f>
        <v>Implementos Oficina</v>
      </c>
    </row>
    <row r="807" spans="2:18" s="1" customFormat="1" ht="14.5" hidden="1">
      <c r="B807" s="57" t="str">
        <f>+'Categorias-9 feb-Depurado'!B806</f>
        <v>INVERSIONES IMPRIMA S.A.S.</v>
      </c>
      <c r="C807" s="30" t="s">
        <v>4900</v>
      </c>
      <c r="D807" s="31">
        <v>5</v>
      </c>
      <c r="E807" s="30" t="str">
        <f>+'Categorias-9 feb-Depurado'!E806</f>
        <v>900237741-2</v>
      </c>
      <c r="F807" s="30" t="str">
        <f>+'Categorias-9 feb-Depurado'!F806</f>
        <v>Cl. 49 Sur # 43A – 258, Zona 8, Envigado,</v>
      </c>
      <c r="G807" s="30" t="str">
        <f>+'Categorias-9 feb-Depurado'!G806</f>
        <v>ENVIGADO</v>
      </c>
      <c r="H807" s="30" t="str">
        <f>+'Categorias-9 feb-Depurado'!H806</f>
        <v>FEII4059</v>
      </c>
      <c r="I807" s="107">
        <f>+'Categorias-9 feb-Depurado'!R806</f>
        <v>43681812</v>
      </c>
      <c r="J807" s="108">
        <f t="shared" si="52"/>
        <v>0</v>
      </c>
      <c r="K807" s="107">
        <f t="shared" si="53"/>
        <v>0</v>
      </c>
      <c r="L807" s="109">
        <f t="shared" si="54"/>
        <v>43681812</v>
      </c>
      <c r="M807" s="110">
        <f t="shared" si="55"/>
        <v>3.3301009389376231E-05</v>
      </c>
      <c r="N807" s="33" t="s">
        <v>4892</v>
      </c>
      <c r="O807" s="33">
        <f>+'Categorias-9 feb-Depurado'!Y806</f>
        <v>9157.9005629107833</v>
      </c>
      <c r="P807" s="111">
        <f>+'Categorias-9 feb-Depurado'!AC806</f>
        <v>44910</v>
      </c>
      <c r="Q807" s="111">
        <f>+'Categorias-9 feb-Depurado'!AE806</f>
        <v>44970</v>
      </c>
      <c r="R807" s="112" t="str">
        <f>+'Categorias-9 feb-Depurado'!AB806</f>
        <v>Implementos Oficina</v>
      </c>
    </row>
    <row r="808" spans="2:18" s="1" customFormat="1" ht="14.5" hidden="1">
      <c r="B808" s="57" t="str">
        <f>+'Categorias-9 feb-Depurado'!B807</f>
        <v>INVERSIONES IMPRIMA S.A.S.</v>
      </c>
      <c r="C808" s="30" t="s">
        <v>4900</v>
      </c>
      <c r="D808" s="31">
        <v>5</v>
      </c>
      <c r="E808" s="30" t="str">
        <f>+'Categorias-9 feb-Depurado'!E807</f>
        <v>900237741-2</v>
      </c>
      <c r="F808" s="30" t="str">
        <f>+'Categorias-9 feb-Depurado'!F807</f>
        <v>Cl. 49 Sur # 43A – 258, Zona 8, Envigado,</v>
      </c>
      <c r="G808" s="30" t="str">
        <f>+'Categorias-9 feb-Depurado'!G807</f>
        <v>ENVIGADO</v>
      </c>
      <c r="H808" s="30" t="str">
        <f>+'Categorias-9 feb-Depurado'!H807</f>
        <v>FEII4058</v>
      </c>
      <c r="I808" s="107">
        <f>+'Categorias-9 feb-Depurado'!R807</f>
        <v>5281032</v>
      </c>
      <c r="J808" s="108">
        <f t="shared" si="52"/>
        <v>0</v>
      </c>
      <c r="K808" s="107">
        <f t="shared" si="53"/>
        <v>0</v>
      </c>
      <c r="L808" s="109">
        <f t="shared" si="54"/>
        <v>5281032</v>
      </c>
      <c r="M808" s="110">
        <f t="shared" si="55"/>
        <v>4.0260165081429396E-06</v>
      </c>
      <c r="N808" s="33" t="s">
        <v>4892</v>
      </c>
      <c r="O808" s="33">
        <f>+'Categorias-9 feb-Depurado'!Y807</f>
        <v>1107.1694078430139</v>
      </c>
      <c r="P808" s="111">
        <f>+'Categorias-9 feb-Depurado'!AC807</f>
        <v>44910</v>
      </c>
      <c r="Q808" s="111">
        <f>+'Categorias-9 feb-Depurado'!AE807</f>
        <v>44970</v>
      </c>
      <c r="R808" s="112" t="str">
        <f>+'Categorias-9 feb-Depurado'!AB807</f>
        <v>Implementos Oficina</v>
      </c>
    </row>
    <row r="809" spans="2:18" s="1" customFormat="1" ht="14.5" hidden="1">
      <c r="B809" s="57" t="str">
        <f>+'Categorias-9 feb-Depurado'!B808</f>
        <v>INVERSIONES IMPRIMA S.A.S.</v>
      </c>
      <c r="C809" s="30" t="s">
        <v>4900</v>
      </c>
      <c r="D809" s="31">
        <v>5</v>
      </c>
      <c r="E809" s="30" t="str">
        <f>+'Categorias-9 feb-Depurado'!E808</f>
        <v>900237741-2</v>
      </c>
      <c r="F809" s="30" t="str">
        <f>+'Categorias-9 feb-Depurado'!F808</f>
        <v>Cl. 49 Sur # 43A – 258, Zona 8, Envigado,</v>
      </c>
      <c r="G809" s="30" t="str">
        <f>+'Categorias-9 feb-Depurado'!G808</f>
        <v>ENVIGADO</v>
      </c>
      <c r="H809" s="30" t="str">
        <f>+'Categorias-9 feb-Depurado'!H808</f>
        <v>FEII4140</v>
      </c>
      <c r="I809" s="107">
        <f>+'Categorias-9 feb-Depurado'!R808</f>
        <v>11654807</v>
      </c>
      <c r="J809" s="108">
        <f t="shared" si="52"/>
        <v>0</v>
      </c>
      <c r="K809" s="107">
        <f t="shared" si="53"/>
        <v>0</v>
      </c>
      <c r="L809" s="109">
        <f t="shared" si="54"/>
        <v>11654807</v>
      </c>
      <c r="M809" s="110">
        <f t="shared" si="55"/>
        <v>8.885090145490482E-06</v>
      </c>
      <c r="N809" s="33" t="s">
        <v>4892</v>
      </c>
      <c r="O809" s="33">
        <f>+'Categorias-9 feb-Depurado'!Y808</f>
        <v>2443.4326027023908</v>
      </c>
      <c r="P809" s="111">
        <f>+'Categorias-9 feb-Depurado'!AC808</f>
        <v>44915</v>
      </c>
      <c r="Q809" s="111">
        <f>+'Categorias-9 feb-Depurado'!AE808</f>
        <v>44975</v>
      </c>
      <c r="R809" s="112" t="str">
        <f>+'Categorias-9 feb-Depurado'!AB808</f>
        <v>Implementos Oficina</v>
      </c>
    </row>
    <row r="810" spans="2:18" s="1" customFormat="1" ht="14.5" hidden="1">
      <c r="B810" s="57" t="str">
        <f>+'Categorias-9 feb-Depurado'!B809</f>
        <v>INVERSIONES IMPRIMA S.A.S.</v>
      </c>
      <c r="C810" s="30" t="s">
        <v>4900</v>
      </c>
      <c r="D810" s="31">
        <v>5</v>
      </c>
      <c r="E810" s="30" t="str">
        <f>+'Categorias-9 feb-Depurado'!E809</f>
        <v>900237741-2</v>
      </c>
      <c r="F810" s="30" t="str">
        <f>+'Categorias-9 feb-Depurado'!F809</f>
        <v>Cl. 49 Sur # 43A – 258, Zona 8, Envigado,</v>
      </c>
      <c r="G810" s="30" t="str">
        <f>+'Categorias-9 feb-Depurado'!G809</f>
        <v>ENVIGADO</v>
      </c>
      <c r="H810" s="30" t="str">
        <f>+'Categorias-9 feb-Depurado'!H809</f>
        <v>FEII4143</v>
      </c>
      <c r="I810" s="107">
        <f>+'Categorias-9 feb-Depurado'!R809</f>
        <v>1736572</v>
      </c>
      <c r="J810" s="108">
        <f t="shared" si="52"/>
        <v>0</v>
      </c>
      <c r="K810" s="107">
        <f t="shared" si="53"/>
        <v>0</v>
      </c>
      <c r="L810" s="109">
        <f t="shared" si="54"/>
        <v>1736572</v>
      </c>
      <c r="M810" s="110">
        <f t="shared" si="55"/>
        <v>1.3238828205507562E-06</v>
      </c>
      <c r="N810" s="33" t="s">
        <v>4892</v>
      </c>
      <c r="O810" s="33">
        <f>+'Categorias-9 feb-Depurado'!Y809</f>
        <v>364.07266475884984</v>
      </c>
      <c r="P810" s="111">
        <f>+'Categorias-9 feb-Depurado'!AC809</f>
        <v>44915</v>
      </c>
      <c r="Q810" s="111">
        <f>+'Categorias-9 feb-Depurado'!AE809</f>
        <v>44975</v>
      </c>
      <c r="R810" s="112" t="str">
        <f>+'Categorias-9 feb-Depurado'!AB809</f>
        <v>Implementos Oficina</v>
      </c>
    </row>
    <row r="811" spans="2:18" s="1" customFormat="1" ht="14.5" hidden="1">
      <c r="B811" s="57" t="str">
        <f>+'Categorias-9 feb-Depurado'!B810</f>
        <v>INVERSIONES IMPRIMA S.A.S.</v>
      </c>
      <c r="C811" s="30" t="s">
        <v>4900</v>
      </c>
      <c r="D811" s="31">
        <v>5</v>
      </c>
      <c r="E811" s="30" t="str">
        <f>+'Categorias-9 feb-Depurado'!E810</f>
        <v>900237741-2</v>
      </c>
      <c r="F811" s="30" t="str">
        <f>+'Categorias-9 feb-Depurado'!F810</f>
        <v>Cl. 49 Sur # 43A – 258, Zona 8, Envigado,</v>
      </c>
      <c r="G811" s="30" t="str">
        <f>+'Categorias-9 feb-Depurado'!G810</f>
        <v>ENVIGADO</v>
      </c>
      <c r="H811" s="30" t="str">
        <f>+'Categorias-9 feb-Depurado'!H810</f>
        <v>FEII4404</v>
      </c>
      <c r="I811" s="107">
        <f>+'Categorias-9 feb-Depurado'!R810</f>
        <v>533249</v>
      </c>
      <c r="J811" s="108">
        <f t="shared" si="52"/>
        <v>0</v>
      </c>
      <c r="K811" s="107">
        <f t="shared" si="53"/>
        <v>0</v>
      </c>
      <c r="L811" s="109">
        <f t="shared" si="54"/>
        <v>533249</v>
      </c>
      <c r="M811" s="110">
        <f t="shared" si="55"/>
        <v>4.065245726499507E-07</v>
      </c>
      <c r="N811" s="33" t="s">
        <v>4892</v>
      </c>
      <c r="O811" s="33">
        <f>+'Categorias-9 feb-Depurado'!Y810</f>
        <v>111.79575877648143</v>
      </c>
      <c r="P811" s="111">
        <f>+'Categorias-9 feb-Depurado'!AC810</f>
        <v>44939</v>
      </c>
      <c r="Q811" s="111">
        <f>+'Categorias-9 feb-Depurado'!AE810</f>
        <v>44999</v>
      </c>
      <c r="R811" s="112" t="str">
        <f>+'Categorias-9 feb-Depurado'!AB810</f>
        <v>Implementos Oficina</v>
      </c>
    </row>
    <row r="812" spans="2:18" s="1" customFormat="1" ht="14.5" hidden="1">
      <c r="B812" s="57" t="str">
        <f>+'Categorias-9 feb-Depurado'!B811</f>
        <v>INVERSIONES IMPRIMA S.A.S.</v>
      </c>
      <c r="C812" s="30" t="s">
        <v>4900</v>
      </c>
      <c r="D812" s="31">
        <v>5</v>
      </c>
      <c r="E812" s="30" t="str">
        <f>+'Categorias-9 feb-Depurado'!E811</f>
        <v>900237741-2</v>
      </c>
      <c r="F812" s="30" t="str">
        <f>+'Categorias-9 feb-Depurado'!F811</f>
        <v>Cl. 49 Sur # 43A – 258, Zona 8, Envigado,</v>
      </c>
      <c r="G812" s="30" t="str">
        <f>+'Categorias-9 feb-Depurado'!G811</f>
        <v>ENVIGADO</v>
      </c>
      <c r="H812" s="30" t="str">
        <f>+'Categorias-9 feb-Depurado'!H811</f>
        <v>FEII4403</v>
      </c>
      <c r="I812" s="107">
        <f>+'Categorias-9 feb-Depurado'!R811</f>
        <v>6879860</v>
      </c>
      <c r="J812" s="108">
        <f t="shared" si="52"/>
        <v>0</v>
      </c>
      <c r="K812" s="107">
        <f t="shared" si="53"/>
        <v>0</v>
      </c>
      <c r="L812" s="109">
        <f t="shared" si="54"/>
        <v>6879860</v>
      </c>
      <c r="M812" s="110">
        <f t="shared" si="55"/>
        <v>5.2448896226556257E-06</v>
      </c>
      <c r="N812" s="33" t="s">
        <v>4892</v>
      </c>
      <c r="O812" s="33">
        <f>+'Categorias-9 feb-Depurado'!Y811</f>
        <v>1442.3640156399047</v>
      </c>
      <c r="P812" s="111">
        <f>+'Categorias-9 feb-Depurado'!AC811</f>
        <v>44939</v>
      </c>
      <c r="Q812" s="111">
        <f>+'Categorias-9 feb-Depurado'!AE811</f>
        <v>44999</v>
      </c>
      <c r="R812" s="112" t="str">
        <f>+'Categorias-9 feb-Depurado'!AB811</f>
        <v>Implementos Oficina</v>
      </c>
    </row>
    <row r="813" spans="2:18" s="1" customFormat="1" ht="14.5" hidden="1">
      <c r="B813" s="57" t="str">
        <f>+'Categorias-9 feb-Depurado'!B812</f>
        <v>INVERSIONES IMPRIMA S.A.S.</v>
      </c>
      <c r="C813" s="30" t="s">
        <v>4900</v>
      </c>
      <c r="D813" s="31">
        <v>5</v>
      </c>
      <c r="E813" s="30" t="str">
        <f>+'Categorias-9 feb-Depurado'!E812</f>
        <v>900237741-2</v>
      </c>
      <c r="F813" s="30" t="str">
        <f>+'Categorias-9 feb-Depurado'!F812</f>
        <v>Cl. 49 Sur # 43A – 258, Zona 8, Envigado,</v>
      </c>
      <c r="G813" s="30" t="str">
        <f>+'Categorias-9 feb-Depurado'!G812</f>
        <v>ENVIGADO</v>
      </c>
      <c r="H813" s="30" t="str">
        <f>+'Categorias-9 feb-Depurado'!H812</f>
        <v>FEII4547</v>
      </c>
      <c r="I813" s="107">
        <f>+'Categorias-9 feb-Depurado'!R812</f>
        <v>13763783</v>
      </c>
      <c r="J813" s="108">
        <f t="shared" si="52"/>
        <v>0</v>
      </c>
      <c r="K813" s="107">
        <f t="shared" si="53"/>
        <v>0</v>
      </c>
      <c r="L813" s="109">
        <f t="shared" si="54"/>
        <v>13763783</v>
      </c>
      <c r="M813" s="110">
        <f t="shared" si="55"/>
        <v>1.0492876690104729E-05</v>
      </c>
      <c r="N813" s="33" t="s">
        <v>4892</v>
      </c>
      <c r="O813" s="33">
        <f>+'Categorias-9 feb-Depurado'!Y812</f>
        <v>2885.5798400368981</v>
      </c>
      <c r="P813" s="111">
        <f>+'Categorias-9 feb-Depurado'!AC812</f>
        <v>44946</v>
      </c>
      <c r="Q813" s="111">
        <f>+'Categorias-9 feb-Depurado'!AE812</f>
        <v>45006</v>
      </c>
      <c r="R813" s="112" t="str">
        <f>+'Categorias-9 feb-Depurado'!AB812</f>
        <v>Implementos Oficina</v>
      </c>
    </row>
    <row r="814" spans="2:18" s="1" customFormat="1" ht="14.5" hidden="1">
      <c r="B814" s="57" t="str">
        <f>+'Categorias-9 feb-Depurado'!B813</f>
        <v>INVERSIONES IMPRIMA S.A.S.</v>
      </c>
      <c r="C814" s="30" t="s">
        <v>4900</v>
      </c>
      <c r="D814" s="31">
        <v>5</v>
      </c>
      <c r="E814" s="30" t="str">
        <f>+'Categorias-9 feb-Depurado'!E813</f>
        <v>900237741-2</v>
      </c>
      <c r="F814" s="30" t="str">
        <f>+'Categorias-9 feb-Depurado'!F813</f>
        <v>Cl. 49 Sur # 43A – 258, Zona 8, Envigado,</v>
      </c>
      <c r="G814" s="30" t="str">
        <f>+'Categorias-9 feb-Depurado'!G813</f>
        <v>ENVIGADO</v>
      </c>
      <c r="H814" s="30" t="str">
        <f>+'Categorias-9 feb-Depurado'!H813</f>
        <v>FEII4548</v>
      </c>
      <c r="I814" s="107">
        <f>+'Categorias-9 feb-Depurado'!R813</f>
        <v>32079417</v>
      </c>
      <c r="J814" s="108">
        <f t="shared" si="52"/>
        <v>0</v>
      </c>
      <c r="K814" s="107">
        <f t="shared" si="53"/>
        <v>0</v>
      </c>
      <c r="L814" s="109">
        <f t="shared" si="54"/>
        <v>32079417</v>
      </c>
      <c r="M814" s="110">
        <f t="shared" si="55"/>
        <v>2.4455875748073721E-05</v>
      </c>
      <c r="N814" s="33" t="s">
        <v>4892</v>
      </c>
      <c r="O814" s="33">
        <f>+'Categorias-9 feb-Depurado'!Y813</f>
        <v>6725.4561464196986</v>
      </c>
      <c r="P814" s="111">
        <f>+'Categorias-9 feb-Depurado'!AC813</f>
        <v>44946</v>
      </c>
      <c r="Q814" s="111">
        <f>+'Categorias-9 feb-Depurado'!AE813</f>
        <v>45006</v>
      </c>
      <c r="R814" s="112" t="str">
        <f>+'Categorias-9 feb-Depurado'!AB813</f>
        <v>Implementos Oficina</v>
      </c>
    </row>
    <row r="815" spans="2:18" s="1" customFormat="1" ht="14.5" hidden="1">
      <c r="B815" s="57" t="str">
        <f>+'Categorias-9 feb-Depurado'!B814</f>
        <v>INVERSIONES IMPRIMA S.A.S.</v>
      </c>
      <c r="C815" s="30" t="s">
        <v>4900</v>
      </c>
      <c r="D815" s="31">
        <v>5</v>
      </c>
      <c r="E815" s="30" t="str">
        <f>+'Categorias-9 feb-Depurado'!E814</f>
        <v>900237741-2</v>
      </c>
      <c r="F815" s="30" t="str">
        <f>+'Categorias-9 feb-Depurado'!F814</f>
        <v>Cl. 49 Sur # 43A – 258, Zona 8, Envigado,</v>
      </c>
      <c r="G815" s="30" t="str">
        <f>+'Categorias-9 feb-Depurado'!G814</f>
        <v>ENVIGADO</v>
      </c>
      <c r="H815" s="30" t="str">
        <f>+'Categorias-9 feb-Depurado'!H814</f>
        <v>FEII4615</v>
      </c>
      <c r="I815" s="107">
        <f>+'Categorias-9 feb-Depurado'!R814</f>
        <v>6233778</v>
      </c>
      <c r="J815" s="108">
        <f t="shared" si="52"/>
        <v>0</v>
      </c>
      <c r="K815" s="107">
        <f t="shared" si="53"/>
        <v>0</v>
      </c>
      <c r="L815" s="109">
        <f t="shared" si="54"/>
        <v>6233778</v>
      </c>
      <c r="M815" s="110">
        <f t="shared" si="55"/>
        <v>4.7523463474749397E-06</v>
      </c>
      <c r="N815" s="33" t="s">
        <v>4892</v>
      </c>
      <c r="O815" s="33">
        <f>+'Categorias-9 feb-Depurado'!Y814</f>
        <v>1306.9127959998741</v>
      </c>
      <c r="P815" s="111">
        <f>+'Categorias-9 feb-Depurado'!AC814</f>
        <v>44950</v>
      </c>
      <c r="Q815" s="111">
        <f>+'Categorias-9 feb-Depurado'!AE814</f>
        <v>45010</v>
      </c>
      <c r="R815" s="112" t="str">
        <f>+'Categorias-9 feb-Depurado'!AB814</f>
        <v>Implementos Oficina</v>
      </c>
    </row>
    <row r="816" spans="2:18" s="1" customFormat="1" ht="14.5" hidden="1">
      <c r="B816" s="57" t="str">
        <f>+'Categorias-9 feb-Depurado'!B815</f>
        <v>INVERSIONES IMPRIMA S.A.S.</v>
      </c>
      <c r="C816" s="30" t="s">
        <v>4900</v>
      </c>
      <c r="D816" s="31">
        <v>5</v>
      </c>
      <c r="E816" s="30" t="str">
        <f>+'Categorias-9 feb-Depurado'!E815</f>
        <v>900237741-2</v>
      </c>
      <c r="F816" s="30" t="str">
        <f>+'Categorias-9 feb-Depurado'!F815</f>
        <v>Cl. 49 Sur # 43A – 258, Zona 8, Envigado,</v>
      </c>
      <c r="G816" s="30" t="str">
        <f>+'Categorias-9 feb-Depurado'!G815</f>
        <v>ENVIGADO</v>
      </c>
      <c r="H816" s="30" t="str">
        <f>+'Categorias-9 feb-Depurado'!H815</f>
        <v>FEII4711</v>
      </c>
      <c r="I816" s="107">
        <f>+'Categorias-9 feb-Depurado'!R815</f>
        <v>1751346</v>
      </c>
      <c r="J816" s="108">
        <f t="shared" si="52"/>
        <v>0</v>
      </c>
      <c r="K816" s="107">
        <f t="shared" si="53"/>
        <v>0</v>
      </c>
      <c r="L816" s="109">
        <f t="shared" si="54"/>
        <v>1751346</v>
      </c>
      <c r="M816" s="110">
        <f t="shared" si="55"/>
        <v>1.3351458403338788E-06</v>
      </c>
      <c r="N816" s="33" t="s">
        <v>4892</v>
      </c>
      <c r="O816" s="33">
        <f>+'Categorias-9 feb-Depurado'!Y815</f>
        <v>367.17003679360982</v>
      </c>
      <c r="P816" s="111">
        <f>+'Categorias-9 feb-Depurado'!AC815</f>
        <v>44953</v>
      </c>
      <c r="Q816" s="111">
        <f>+'Categorias-9 feb-Depurado'!AE815</f>
        <v>45013</v>
      </c>
      <c r="R816" s="112" t="str">
        <f>+'Categorias-9 feb-Depurado'!AB815</f>
        <v>Implementos Oficina</v>
      </c>
    </row>
    <row r="817" spans="2:18" s="1" customFormat="1" ht="14.5" hidden="1">
      <c r="B817" s="57" t="str">
        <f>+'Categorias-9 feb-Depurado'!B816</f>
        <v>INVERSIONES IMPRIMA S.A.S.</v>
      </c>
      <c r="C817" s="30" t="s">
        <v>4900</v>
      </c>
      <c r="D817" s="31">
        <v>5</v>
      </c>
      <c r="E817" s="30" t="str">
        <f>+'Categorias-9 feb-Depurado'!E816</f>
        <v>900237741-2</v>
      </c>
      <c r="F817" s="30" t="str">
        <f>+'Categorias-9 feb-Depurado'!F816</f>
        <v>Cl. 49 Sur # 43A – 258, Zona 8, Envigado,</v>
      </c>
      <c r="G817" s="30" t="str">
        <f>+'Categorias-9 feb-Depurado'!G816</f>
        <v>ENVIGADO</v>
      </c>
      <c r="H817" s="30" t="str">
        <f>+'Categorias-9 feb-Depurado'!H816</f>
        <v>FEII4908</v>
      </c>
      <c r="I817" s="107">
        <f>+'Categorias-9 feb-Depurado'!R816</f>
        <v>650440</v>
      </c>
      <c r="J817" s="108">
        <f t="shared" si="52"/>
        <v>0</v>
      </c>
      <c r="K817" s="107">
        <f t="shared" si="53"/>
        <v>0</v>
      </c>
      <c r="L817" s="109">
        <f t="shared" si="54"/>
        <v>650440</v>
      </c>
      <c r="M817" s="110">
        <f t="shared" si="55"/>
        <v>4.9586561443984693E-07</v>
      </c>
      <c r="N817" s="33" t="s">
        <v>4892</v>
      </c>
      <c r="O817" s="33">
        <f>+'Categorias-9 feb-Depurado'!Y816</f>
        <v>136.36487520571924</v>
      </c>
      <c r="P817" s="111">
        <f>+'Categorias-9 feb-Depurado'!AC816</f>
        <v>44964</v>
      </c>
      <c r="Q817" s="111">
        <f>+'Categorias-9 feb-Depurado'!AE816</f>
        <v>45024</v>
      </c>
      <c r="R817" s="112" t="str">
        <f>+'Categorias-9 feb-Depurado'!AB816</f>
        <v>Implementos Oficina</v>
      </c>
    </row>
    <row r="818" spans="2:18" s="1" customFormat="1" ht="14.5" hidden="1">
      <c r="B818" s="57" t="str">
        <f>+'Categorias-9 feb-Depurado'!B817</f>
        <v>INVERSIONES IMPRIMA S.A.S.</v>
      </c>
      <c r="C818" s="30" t="s">
        <v>4900</v>
      </c>
      <c r="D818" s="31">
        <v>5</v>
      </c>
      <c r="E818" s="30" t="str">
        <f>+'Categorias-9 feb-Depurado'!E817</f>
        <v>900237741-2</v>
      </c>
      <c r="F818" s="30" t="str">
        <f>+'Categorias-9 feb-Depurado'!F817</f>
        <v>Cl. 49 Sur # 43A – 258, Zona 8, Envigado,</v>
      </c>
      <c r="G818" s="30" t="str">
        <f>+'Categorias-9 feb-Depurado'!G817</f>
        <v>ENVIGADO</v>
      </c>
      <c r="H818" s="30" t="str">
        <f>+'Categorias-9 feb-Depurado'!H817</f>
        <v>FEII4909</v>
      </c>
      <c r="I818" s="107">
        <f>+'Categorias-9 feb-Depurado'!R817</f>
        <v>127765</v>
      </c>
      <c r="J818" s="108">
        <f t="shared" si="52"/>
        <v>0</v>
      </c>
      <c r="K818" s="107">
        <f t="shared" si="53"/>
        <v>0</v>
      </c>
      <c r="L818" s="109">
        <f t="shared" si="54"/>
        <v>127765</v>
      </c>
      <c r="M818" s="110">
        <f t="shared" si="55"/>
        <v>9.7402174264969929E-08</v>
      </c>
      <c r="N818" s="33" t="s">
        <v>4892</v>
      </c>
      <c r="O818" s="33">
        <f>+'Categorias-9 feb-Depurado'!Y817</f>
        <v>26.785957629694852</v>
      </c>
      <c r="P818" s="111">
        <f>+'Categorias-9 feb-Depurado'!AC817</f>
        <v>44964</v>
      </c>
      <c r="Q818" s="111">
        <f>+'Categorias-9 feb-Depurado'!AE817</f>
        <v>45024</v>
      </c>
      <c r="R818" s="112" t="str">
        <f>+'Categorias-9 feb-Depurado'!AB817</f>
        <v>Implementos Oficina</v>
      </c>
    </row>
    <row r="819" spans="2:18" s="1" customFormat="1" ht="14.5" hidden="1">
      <c r="B819" s="57" t="str">
        <f>+'Categorias-9 feb-Depurado'!B818</f>
        <v>INVERSIONES IMPRIMA S.A.S.</v>
      </c>
      <c r="C819" s="30" t="s">
        <v>4900</v>
      </c>
      <c r="D819" s="31">
        <v>5</v>
      </c>
      <c r="E819" s="30" t="str">
        <f>+'Categorias-9 feb-Depurado'!E818</f>
        <v>900237741-2</v>
      </c>
      <c r="F819" s="30" t="str">
        <f>+'Categorias-9 feb-Depurado'!F818</f>
        <v>Cl. 49 Sur # 43A – 258, Zona 8, Envigado,</v>
      </c>
      <c r="G819" s="30" t="str">
        <f>+'Categorias-9 feb-Depurado'!G818</f>
        <v>ENVIGADO</v>
      </c>
      <c r="H819" s="30" t="str">
        <f>+'Categorias-9 feb-Depurado'!H818</f>
        <v>FEII4910</v>
      </c>
      <c r="I819" s="107">
        <f>+'Categorias-9 feb-Depurado'!R818</f>
        <v>6045625</v>
      </c>
      <c r="J819" s="108">
        <f t="shared" si="52"/>
        <v>0</v>
      </c>
      <c r="K819" s="107">
        <f t="shared" si="53"/>
        <v>0</v>
      </c>
      <c r="L819" s="109">
        <f t="shared" si="54"/>
        <v>6045625</v>
      </c>
      <c r="M819" s="110">
        <f t="shared" si="55"/>
        <v>4.6089071325531939E-06</v>
      </c>
      <c r="N819" s="33" t="s">
        <v>4892</v>
      </c>
      <c r="O819" s="33">
        <f>+'Categorias-9 feb-Depurado'!Y818</f>
        <v>1267.4664821744918</v>
      </c>
      <c r="P819" s="111">
        <f>+'Categorias-9 feb-Depurado'!AC818</f>
        <v>44964</v>
      </c>
      <c r="Q819" s="111">
        <f>+'Categorias-9 feb-Depurado'!AE818</f>
        <v>45024</v>
      </c>
      <c r="R819" s="112" t="str">
        <f>+'Categorias-9 feb-Depurado'!AB818</f>
        <v>Implementos Oficina</v>
      </c>
    </row>
    <row r="820" spans="2:18" s="1" customFormat="1" ht="14.5" hidden="1">
      <c r="B820" s="57" t="str">
        <f>+'Categorias-9 feb-Depurado'!B819</f>
        <v>INVERSIONES TURISTICAS DEL CARIBE LTDA Y CIA S.C.A.</v>
      </c>
      <c r="C820" s="30" t="s">
        <v>4900</v>
      </c>
      <c r="D820" s="31">
        <v>5</v>
      </c>
      <c r="E820" s="30" t="str">
        <f>+'Categorias-9 feb-Depurado'!E819</f>
        <v>890401617-4</v>
      </c>
      <c r="F820" s="30" t="str">
        <f>+'Categorias-9 feb-Depurado'!F819</f>
        <v>CR 1 8 12 CARTAGENA</v>
      </c>
      <c r="G820" s="30" t="str">
        <f>+'Categorias-9 feb-Depurado'!G819</f>
        <v>CARTAGENA</v>
      </c>
      <c r="H820" s="30" t="str">
        <f>+'Categorias-9 feb-Depurado'!H819</f>
        <v>FE38320</v>
      </c>
      <c r="I820" s="107">
        <f>+'Categorias-9 feb-Depurado'!R819</f>
        <v>340069</v>
      </c>
      <c r="J820" s="108">
        <f t="shared" si="52"/>
        <v>0</v>
      </c>
      <c r="K820" s="107">
        <f t="shared" si="53"/>
        <v>0</v>
      </c>
      <c r="L820" s="109">
        <f t="shared" si="54"/>
        <v>340069</v>
      </c>
      <c r="M820" s="110">
        <f t="shared" si="55"/>
        <v>2.5925300356211842E-07</v>
      </c>
      <c r="N820" s="33" t="s">
        <v>4892</v>
      </c>
      <c r="O820" s="33">
        <f>+'Categorias-9 feb-Depurado'!Y819</f>
        <v>71.29553340251789</v>
      </c>
      <c r="P820" s="111">
        <f>+'Categorias-9 feb-Depurado'!AC819</f>
        <v>44931</v>
      </c>
      <c r="Q820" s="111">
        <f>+'Categorias-9 feb-Depurado'!AE819</f>
        <v>44991</v>
      </c>
      <c r="R820" s="112" t="str">
        <f>+'Categorias-9 feb-Depurado'!AB819</f>
        <v>Hotel</v>
      </c>
    </row>
    <row r="821" spans="2:18" s="1" customFormat="1" ht="14.5" hidden="1">
      <c r="B821" s="57" t="str">
        <f>+'Categorias-9 feb-Depurado'!B820</f>
        <v>INVERSIONES TURISTICAS DEL CARIBE LTDA Y CIA S.C.A.</v>
      </c>
      <c r="C821" s="30" t="s">
        <v>4900</v>
      </c>
      <c r="D821" s="31">
        <v>5</v>
      </c>
      <c r="E821" s="30" t="str">
        <f>+'Categorias-9 feb-Depurado'!E820</f>
        <v>890401617-4</v>
      </c>
      <c r="F821" s="30" t="str">
        <f>+'Categorias-9 feb-Depurado'!F820</f>
        <v>CR 1 8 12 CARTAGENA</v>
      </c>
      <c r="G821" s="30" t="str">
        <f>+'Categorias-9 feb-Depurado'!G820</f>
        <v>CARTAGENA</v>
      </c>
      <c r="H821" s="30" t="str">
        <f>+'Categorias-9 feb-Depurado'!H820</f>
        <v>FE38325</v>
      </c>
      <c r="I821" s="107">
        <f>+'Categorias-9 feb-Depurado'!R820</f>
        <v>339710</v>
      </c>
      <c r="J821" s="108">
        <f t="shared" si="52"/>
        <v>0</v>
      </c>
      <c r="K821" s="107">
        <f t="shared" si="53"/>
        <v>0</v>
      </c>
      <c r="L821" s="109">
        <f t="shared" si="54"/>
        <v>339710</v>
      </c>
      <c r="M821" s="110">
        <f t="shared" si="55"/>
        <v>2.589793184326923E-07</v>
      </c>
      <c r="N821" s="33" t="s">
        <v>4892</v>
      </c>
      <c r="O821" s="33">
        <f>+'Categorias-9 feb-Depurado'!Y820</f>
        <v>71.220268981204853</v>
      </c>
      <c r="P821" s="111">
        <f>+'Categorias-9 feb-Depurado'!AC820</f>
        <v>44931</v>
      </c>
      <c r="Q821" s="111">
        <f>+'Categorias-9 feb-Depurado'!AE820</f>
        <v>44991</v>
      </c>
      <c r="R821" s="112" t="str">
        <f>+'Categorias-9 feb-Depurado'!AB820</f>
        <v>Hotel</v>
      </c>
    </row>
    <row r="822" spans="2:18" s="1" customFormat="1" ht="14.5" hidden="1">
      <c r="B822" s="57" t="str">
        <f>+'Categorias-9 feb-Depurado'!B821</f>
        <v>INVERSIONES TURISTICAS DEL CARIBE LTDA Y CIA S.C.A.</v>
      </c>
      <c r="C822" s="30" t="s">
        <v>4900</v>
      </c>
      <c r="D822" s="31">
        <v>5</v>
      </c>
      <c r="E822" s="30" t="str">
        <f>+'Categorias-9 feb-Depurado'!E821</f>
        <v>890401617-4</v>
      </c>
      <c r="F822" s="30" t="str">
        <f>+'Categorias-9 feb-Depurado'!F821</f>
        <v>CR 1 8 12 CARTAGENA</v>
      </c>
      <c r="G822" s="30" t="str">
        <f>+'Categorias-9 feb-Depurado'!G821</f>
        <v>CARTAGENA</v>
      </c>
      <c r="H822" s="30" t="str">
        <f>+'Categorias-9 feb-Depurado'!H821</f>
        <v>FE38323</v>
      </c>
      <c r="I822" s="107">
        <f>+'Categorias-9 feb-Depurado'!R821</f>
        <v>339710</v>
      </c>
      <c r="J822" s="108">
        <f t="shared" si="52"/>
        <v>0</v>
      </c>
      <c r="K822" s="107">
        <f t="shared" si="53"/>
        <v>0</v>
      </c>
      <c r="L822" s="109">
        <f t="shared" si="54"/>
        <v>339710</v>
      </c>
      <c r="M822" s="110">
        <f t="shared" si="55"/>
        <v>2.589793184326923E-07</v>
      </c>
      <c r="N822" s="33" t="s">
        <v>4892</v>
      </c>
      <c r="O822" s="33">
        <f>+'Categorias-9 feb-Depurado'!Y821</f>
        <v>71.220268981204853</v>
      </c>
      <c r="P822" s="111">
        <f>+'Categorias-9 feb-Depurado'!AC821</f>
        <v>44931</v>
      </c>
      <c r="Q822" s="111">
        <f>+'Categorias-9 feb-Depurado'!AE821</f>
        <v>44991</v>
      </c>
      <c r="R822" s="112" t="str">
        <f>+'Categorias-9 feb-Depurado'!AB821</f>
        <v>Hotel</v>
      </c>
    </row>
    <row r="823" spans="2:18" s="1" customFormat="1" ht="14.5" hidden="1">
      <c r="B823" s="57" t="str">
        <f>+'Categorias-9 feb-Depurado'!B822</f>
        <v>INVERSIONES TURISTICAS DEL CARIBE LTDA Y CIA S.C.A.</v>
      </c>
      <c r="C823" s="30" t="s">
        <v>4900</v>
      </c>
      <c r="D823" s="31">
        <v>5</v>
      </c>
      <c r="E823" s="30" t="str">
        <f>+'Categorias-9 feb-Depurado'!E822</f>
        <v>890401617-4</v>
      </c>
      <c r="F823" s="30" t="str">
        <f>+'Categorias-9 feb-Depurado'!F822</f>
        <v>CR 1 8 12 CARTAGENA</v>
      </c>
      <c r="G823" s="30" t="str">
        <f>+'Categorias-9 feb-Depurado'!G822</f>
        <v>CARTAGENA</v>
      </c>
      <c r="H823" s="30" t="str">
        <f>+'Categorias-9 feb-Depurado'!H822</f>
        <v>FE38633</v>
      </c>
      <c r="I823" s="107">
        <f>+'Categorias-9 feb-Depurado'!R822</f>
        <v>321089</v>
      </c>
      <c r="J823" s="108">
        <f t="shared" si="52"/>
        <v>0</v>
      </c>
      <c r="K823" s="107">
        <f t="shared" si="53"/>
        <v>0</v>
      </c>
      <c r="L823" s="109">
        <f t="shared" si="54"/>
        <v>321089</v>
      </c>
      <c r="M823" s="110">
        <f t="shared" si="55"/>
        <v>2.4478352234622103E-07</v>
      </c>
      <c r="N823" s="33" t="s">
        <v>4892</v>
      </c>
      <c r="O823" s="33">
        <f>+'Categorias-9 feb-Depurado'!Y822</f>
        <v>67.316372632263068</v>
      </c>
      <c r="P823" s="111">
        <f>+'Categorias-9 feb-Depurado'!AC822</f>
        <v>44936</v>
      </c>
      <c r="Q823" s="111">
        <f>+'Categorias-9 feb-Depurado'!AE822</f>
        <v>44996</v>
      </c>
      <c r="R823" s="112" t="str">
        <f>+'Categorias-9 feb-Depurado'!AB822</f>
        <v>Hotel</v>
      </c>
    </row>
    <row r="824" spans="2:18" s="1" customFormat="1" ht="14.5" hidden="1">
      <c r="B824" s="57" t="str">
        <f>+'Categorias-9 feb-Depurado'!B823</f>
        <v>INVERSIONES TURISTICAS DEL CARIBE LTDA Y CIA S.C.A.</v>
      </c>
      <c r="C824" s="30" t="s">
        <v>4900</v>
      </c>
      <c r="D824" s="31">
        <v>5</v>
      </c>
      <c r="E824" s="30" t="str">
        <f>+'Categorias-9 feb-Depurado'!E823</f>
        <v>890401617-4</v>
      </c>
      <c r="F824" s="30" t="str">
        <f>+'Categorias-9 feb-Depurado'!F823</f>
        <v>CR 1 8 12 CARTAGENA</v>
      </c>
      <c r="G824" s="30" t="str">
        <f>+'Categorias-9 feb-Depurado'!G823</f>
        <v>CARTAGENA</v>
      </c>
      <c r="H824" s="30" t="str">
        <f>+'Categorias-9 feb-Depurado'!H823</f>
        <v>FE38632</v>
      </c>
      <c r="I824" s="107">
        <f>+'Categorias-9 feb-Depurado'!R823</f>
        <v>344601</v>
      </c>
      <c r="J824" s="108">
        <f t="shared" si="52"/>
        <v>0</v>
      </c>
      <c r="K824" s="107">
        <f t="shared" si="53"/>
        <v>0</v>
      </c>
      <c r="L824" s="109">
        <f t="shared" si="54"/>
        <v>344601</v>
      </c>
      <c r="M824" s="110">
        <f t="shared" si="55"/>
        <v>2.627079924383274E-07</v>
      </c>
      <c r="N824" s="33" t="s">
        <v>4892</v>
      </c>
      <c r="O824" s="33">
        <f>+'Categorias-9 feb-Depurado'!Y823</f>
        <v>72.245668102770523</v>
      </c>
      <c r="P824" s="111">
        <f>+'Categorias-9 feb-Depurado'!AC823</f>
        <v>44936</v>
      </c>
      <c r="Q824" s="111">
        <f>+'Categorias-9 feb-Depurado'!AE823</f>
        <v>44996</v>
      </c>
      <c r="R824" s="112" t="str">
        <f>+'Categorias-9 feb-Depurado'!AB823</f>
        <v>Hotel</v>
      </c>
    </row>
    <row r="825" spans="2:18" s="1" customFormat="1" ht="14.5" hidden="1">
      <c r="B825" s="57" t="str">
        <f>+'Categorias-9 feb-Depurado'!B824</f>
        <v>INVERSIONES TURISTICAS DEL CARIBE LTDA Y CIA S.C.A.</v>
      </c>
      <c r="C825" s="30" t="s">
        <v>4900</v>
      </c>
      <c r="D825" s="31">
        <v>5</v>
      </c>
      <c r="E825" s="30" t="str">
        <f>+'Categorias-9 feb-Depurado'!E824</f>
        <v>890401617-4</v>
      </c>
      <c r="F825" s="30" t="str">
        <f>+'Categorias-9 feb-Depurado'!F824</f>
        <v>CR 1 8 12 CARTAGENA</v>
      </c>
      <c r="G825" s="30" t="str">
        <f>+'Categorias-9 feb-Depurado'!G824</f>
        <v>CARTAGENA</v>
      </c>
      <c r="H825" s="30" t="str">
        <f>+'Categorias-9 feb-Depurado'!H824</f>
        <v>FE38635</v>
      </c>
      <c r="I825" s="107">
        <f>+'Categorias-9 feb-Depurado'!R824</f>
        <v>344617</v>
      </c>
      <c r="J825" s="108">
        <f t="shared" si="52"/>
        <v>0</v>
      </c>
      <c r="K825" s="107">
        <f t="shared" si="53"/>
        <v>0</v>
      </c>
      <c r="L825" s="109">
        <f t="shared" si="54"/>
        <v>344617</v>
      </c>
      <c r="M825" s="110">
        <f t="shared" si="55"/>
        <v>2.6272019010426283E-07</v>
      </c>
      <c r="N825" s="33" t="s">
        <v>4892</v>
      </c>
      <c r="O825" s="33">
        <f>+'Categorias-9 feb-Depurado'!Y824</f>
        <v>72.249022505948815</v>
      </c>
      <c r="P825" s="111">
        <f>+'Categorias-9 feb-Depurado'!AC824</f>
        <v>44936</v>
      </c>
      <c r="Q825" s="111">
        <f>+'Categorias-9 feb-Depurado'!AE824</f>
        <v>44996</v>
      </c>
      <c r="R825" s="112" t="str">
        <f>+'Categorias-9 feb-Depurado'!AB824</f>
        <v>Hotel</v>
      </c>
    </row>
    <row r="826" spans="2:18" s="1" customFormat="1" ht="14.5" hidden="1">
      <c r="B826" s="57" t="str">
        <f>+'Categorias-9 feb-Depurado'!B825</f>
        <v>INVERSIONES TURISTICAS DEL CARIBE LTDA Y CIA S.C.A.</v>
      </c>
      <c r="C826" s="30" t="s">
        <v>4900</v>
      </c>
      <c r="D826" s="31">
        <v>5</v>
      </c>
      <c r="E826" s="30" t="str">
        <f>+'Categorias-9 feb-Depurado'!E825</f>
        <v>890401617-4</v>
      </c>
      <c r="F826" s="30" t="str">
        <f>+'Categorias-9 feb-Depurado'!F825</f>
        <v>CR 1 8 12 CARTAGENA</v>
      </c>
      <c r="G826" s="30" t="str">
        <f>+'Categorias-9 feb-Depurado'!G825</f>
        <v>CARTAGENA</v>
      </c>
      <c r="H826" s="30" t="str">
        <f>+'Categorias-9 feb-Depurado'!H825</f>
        <v>FE38634</v>
      </c>
      <c r="I826" s="107">
        <f>+'Categorias-9 feb-Depurado'!R825</f>
        <v>321145</v>
      </c>
      <c r="J826" s="108">
        <f t="shared" si="52"/>
        <v>0</v>
      </c>
      <c r="K826" s="107">
        <f t="shared" si="53"/>
        <v>0</v>
      </c>
      <c r="L826" s="109">
        <f t="shared" si="54"/>
        <v>321145</v>
      </c>
      <c r="M826" s="110">
        <f t="shared" si="55"/>
        <v>2.4482621417699503E-07</v>
      </c>
      <c r="N826" s="33" t="s">
        <v>4892</v>
      </c>
      <c r="O826" s="33">
        <f>+'Categorias-9 feb-Depurado'!Y825</f>
        <v>67.328113043387106</v>
      </c>
      <c r="P826" s="111">
        <f>+'Categorias-9 feb-Depurado'!AC825</f>
        <v>44936</v>
      </c>
      <c r="Q826" s="111">
        <f>+'Categorias-9 feb-Depurado'!AE825</f>
        <v>44996</v>
      </c>
      <c r="R826" s="112" t="str">
        <f>+'Categorias-9 feb-Depurado'!AB825</f>
        <v>Hotel</v>
      </c>
    </row>
    <row r="827" spans="2:18" s="1" customFormat="1" ht="14.5" hidden="1">
      <c r="B827" s="57" t="str">
        <f>+'Categorias-9 feb-Depurado'!B826</f>
        <v>INVERSIONES TURISTICAS DEL CARIBE LTDA Y CIA S.C.A.</v>
      </c>
      <c r="C827" s="30" t="s">
        <v>4900</v>
      </c>
      <c r="D827" s="31">
        <v>5</v>
      </c>
      <c r="E827" s="30" t="str">
        <f>+'Categorias-9 feb-Depurado'!E826</f>
        <v>890401617-4</v>
      </c>
      <c r="F827" s="30" t="str">
        <f>+'Categorias-9 feb-Depurado'!F826</f>
        <v>CR 1 8 12 CARTAGENA</v>
      </c>
      <c r="G827" s="30" t="str">
        <f>+'Categorias-9 feb-Depurado'!G826</f>
        <v>CARTAGENA</v>
      </c>
      <c r="H827" s="30" t="str">
        <f>+'Categorias-9 feb-Depurado'!H826</f>
        <v>FE38667</v>
      </c>
      <c r="I827" s="107">
        <f>+'Categorias-9 feb-Depurado'!R826</f>
        <v>358392</v>
      </c>
      <c r="J827" s="108">
        <f t="shared" si="52"/>
        <v>0</v>
      </c>
      <c r="K827" s="107">
        <f t="shared" si="53"/>
        <v>0</v>
      </c>
      <c r="L827" s="109">
        <f t="shared" si="54"/>
        <v>358392</v>
      </c>
      <c r="M827" s="110">
        <f t="shared" si="55"/>
        <v>2.7322161812054242E-07</v>
      </c>
      <c r="N827" s="33" t="s">
        <v>4892</v>
      </c>
      <c r="O827" s="33">
        <f>+'Categorias-9 feb-Depurado'!Y826</f>
        <v>75.136953992263898</v>
      </c>
      <c r="P827" s="111">
        <f>+'Categorias-9 feb-Depurado'!AC826</f>
        <v>44937</v>
      </c>
      <c r="Q827" s="111">
        <f>+'Categorias-9 feb-Depurado'!AE826</f>
        <v>44997</v>
      </c>
      <c r="R827" s="112" t="str">
        <f>+'Categorias-9 feb-Depurado'!AB826</f>
        <v>Hotel</v>
      </c>
    </row>
    <row r="828" spans="2:18" s="1" customFormat="1" ht="14.5" hidden="1">
      <c r="B828" s="57" t="str">
        <f>+'Categorias-9 feb-Depurado'!B827</f>
        <v>INVERSIONES TURISTICAS DEL CARIBE LTDA Y CIA S.C.A.</v>
      </c>
      <c r="C828" s="30" t="s">
        <v>4900</v>
      </c>
      <c r="D828" s="31">
        <v>5</v>
      </c>
      <c r="E828" s="30" t="str">
        <f>+'Categorias-9 feb-Depurado'!E827</f>
        <v>890401617-4</v>
      </c>
      <c r="F828" s="30" t="str">
        <f>+'Categorias-9 feb-Depurado'!F827</f>
        <v>CR 1 8 12 CARTAGENA</v>
      </c>
      <c r="G828" s="30" t="str">
        <f>+'Categorias-9 feb-Depurado'!G827</f>
        <v>CARTAGENA</v>
      </c>
      <c r="H828" s="30" t="str">
        <f>+'Categorias-9 feb-Depurado'!H827</f>
        <v>FE38656</v>
      </c>
      <c r="I828" s="107">
        <f>+'Categorias-9 feb-Depurado'!R827</f>
        <v>310289</v>
      </c>
      <c r="J828" s="108">
        <f t="shared" si="52"/>
        <v>0</v>
      </c>
      <c r="K828" s="107">
        <f t="shared" si="53"/>
        <v>0</v>
      </c>
      <c r="L828" s="109">
        <f t="shared" si="54"/>
        <v>310289</v>
      </c>
      <c r="M828" s="110">
        <f t="shared" si="55"/>
        <v>2.3655009783980944E-07</v>
      </c>
      <c r="N828" s="33" t="s">
        <v>4892</v>
      </c>
      <c r="O828" s="33">
        <f>+'Categorias-9 feb-Depurado'!Y827</f>
        <v>65.052150486912581</v>
      </c>
      <c r="P828" s="111">
        <f>+'Categorias-9 feb-Depurado'!AC827</f>
        <v>44937</v>
      </c>
      <c r="Q828" s="111">
        <f>+'Categorias-9 feb-Depurado'!AE827</f>
        <v>44997</v>
      </c>
      <c r="R828" s="112" t="str">
        <f>+'Categorias-9 feb-Depurado'!AB827</f>
        <v>Hotel</v>
      </c>
    </row>
    <row r="829" spans="2:18" s="1" customFormat="1" ht="14.5" hidden="1">
      <c r="B829" s="57" t="str">
        <f>+'Categorias-9 feb-Depurado'!B828</f>
        <v>INVERSIONES TURISTICAS DEL CARIBE LTDA Y CIA S.C.A.</v>
      </c>
      <c r="C829" s="30" t="s">
        <v>4900</v>
      </c>
      <c r="D829" s="31">
        <v>5</v>
      </c>
      <c r="E829" s="30" t="str">
        <f>+'Categorias-9 feb-Depurado'!E828</f>
        <v>890401617-4</v>
      </c>
      <c r="F829" s="30" t="str">
        <f>+'Categorias-9 feb-Depurado'!F828</f>
        <v>CR 1 8 12 CARTAGENA</v>
      </c>
      <c r="G829" s="30" t="str">
        <f>+'Categorias-9 feb-Depurado'!G828</f>
        <v>CARTAGENA</v>
      </c>
      <c r="H829" s="30" t="str">
        <f>+'Categorias-9 feb-Depurado'!H828</f>
        <v>FE38675</v>
      </c>
      <c r="I829" s="107">
        <f>+'Categorias-9 feb-Depurado'!R828</f>
        <v>358391</v>
      </c>
      <c r="J829" s="108">
        <f t="shared" si="52"/>
        <v>0</v>
      </c>
      <c r="K829" s="107">
        <f t="shared" si="53"/>
        <v>0</v>
      </c>
      <c r="L829" s="109">
        <f t="shared" si="54"/>
        <v>358391</v>
      </c>
      <c r="M829" s="110">
        <f t="shared" si="55"/>
        <v>2.7322085576642144E-07</v>
      </c>
      <c r="N829" s="33" t="s">
        <v>4892</v>
      </c>
      <c r="O829" s="33">
        <f>+'Categorias-9 feb-Depurado'!Y828</f>
        <v>75.136744342065256</v>
      </c>
      <c r="P829" s="111">
        <f>+'Categorias-9 feb-Depurado'!AC828</f>
        <v>44937</v>
      </c>
      <c r="Q829" s="111">
        <f>+'Categorias-9 feb-Depurado'!AE828</f>
        <v>44997</v>
      </c>
      <c r="R829" s="112" t="str">
        <f>+'Categorias-9 feb-Depurado'!AB828</f>
        <v>Hotel</v>
      </c>
    </row>
    <row r="830" spans="2:18" s="1" customFormat="1" ht="14.5" hidden="1">
      <c r="B830" s="57" t="str">
        <f>+'Categorias-9 feb-Depurado'!B829</f>
        <v>INVERSIONES TURISTICAS DEL CARIBE LTDA Y CIA S.C.A.</v>
      </c>
      <c r="C830" s="30" t="s">
        <v>4900</v>
      </c>
      <c r="D830" s="31">
        <v>5</v>
      </c>
      <c r="E830" s="30" t="str">
        <f>+'Categorias-9 feb-Depurado'!E829</f>
        <v>890401617-4</v>
      </c>
      <c r="F830" s="30" t="str">
        <f>+'Categorias-9 feb-Depurado'!F829</f>
        <v>CR 1 8 12 CARTAGENA</v>
      </c>
      <c r="G830" s="30" t="str">
        <f>+'Categorias-9 feb-Depurado'!G829</f>
        <v>CARTAGENA</v>
      </c>
      <c r="H830" s="30" t="str">
        <f>+'Categorias-9 feb-Depurado'!H829</f>
        <v>FE38673</v>
      </c>
      <c r="I830" s="107">
        <f>+'Categorias-9 feb-Depurado'!R829</f>
        <v>357783</v>
      </c>
      <c r="J830" s="108">
        <f t="shared" si="52"/>
        <v>0</v>
      </c>
      <c r="K830" s="107">
        <f t="shared" si="53"/>
        <v>0</v>
      </c>
      <c r="L830" s="109">
        <f t="shared" si="54"/>
        <v>357783</v>
      </c>
      <c r="M830" s="110">
        <f t="shared" si="55"/>
        <v>2.727573444608753E-07</v>
      </c>
      <c r="N830" s="33" t="s">
        <v>4892</v>
      </c>
      <c r="O830" s="33">
        <f>+'Categorias-9 feb-Depurado'!Y829</f>
        <v>75.009277021289975</v>
      </c>
      <c r="P830" s="111">
        <f>+'Categorias-9 feb-Depurado'!AC829</f>
        <v>44937</v>
      </c>
      <c r="Q830" s="111">
        <f>+'Categorias-9 feb-Depurado'!AE829</f>
        <v>44997</v>
      </c>
      <c r="R830" s="112" t="str">
        <f>+'Categorias-9 feb-Depurado'!AB829</f>
        <v>Hotel</v>
      </c>
    </row>
    <row r="831" spans="2:18" s="1" customFormat="1" ht="14.5" hidden="1">
      <c r="B831" s="57" t="str">
        <f>+'Categorias-9 feb-Depurado'!B830</f>
        <v>INVERSIONES TURISTICAS DEL CARIBE LTDA Y CIA S.C.A.</v>
      </c>
      <c r="C831" s="30" t="s">
        <v>4900</v>
      </c>
      <c r="D831" s="31">
        <v>5</v>
      </c>
      <c r="E831" s="30" t="str">
        <f>+'Categorias-9 feb-Depurado'!E830</f>
        <v>890401617-4</v>
      </c>
      <c r="F831" s="30" t="str">
        <f>+'Categorias-9 feb-Depurado'!F830</f>
        <v>CR 1 8 12 CARTAGENA</v>
      </c>
      <c r="G831" s="30" t="str">
        <f>+'Categorias-9 feb-Depurado'!G830</f>
        <v>CARTAGENA</v>
      </c>
      <c r="H831" s="30" t="str">
        <f>+'Categorias-9 feb-Depurado'!H830</f>
        <v>FE38800</v>
      </c>
      <c r="I831" s="107">
        <f>+'Categorias-9 feb-Depurado'!R830</f>
        <v>358328</v>
      </c>
      <c r="J831" s="108">
        <f t="shared" si="52"/>
        <v>0</v>
      </c>
      <c r="K831" s="107">
        <f t="shared" si="53"/>
        <v>0</v>
      </c>
      <c r="L831" s="109">
        <f t="shared" si="54"/>
        <v>358328</v>
      </c>
      <c r="M831" s="110">
        <f t="shared" si="55"/>
        <v>2.7317282745680073E-07</v>
      </c>
      <c r="N831" s="33" t="s">
        <v>4892</v>
      </c>
      <c r="O831" s="33">
        <f>+'Categorias-9 feb-Depurado'!Y830</f>
        <v>75.123536379550714</v>
      </c>
      <c r="P831" s="111">
        <f>+'Categorias-9 feb-Depurado'!AC830</f>
        <v>44939</v>
      </c>
      <c r="Q831" s="111">
        <f>+'Categorias-9 feb-Depurado'!AE830</f>
        <v>44999</v>
      </c>
      <c r="R831" s="112" t="str">
        <f>+'Categorias-9 feb-Depurado'!AB830</f>
        <v>Hotel</v>
      </c>
    </row>
    <row r="832" spans="2:18" s="1" customFormat="1" ht="14.5" hidden="1">
      <c r="B832" s="57" t="str">
        <f>+'Categorias-9 feb-Depurado'!B831</f>
        <v>INVERSIONES TURISTICAS DEL CARIBE LTDA Y CIA S.C.A.</v>
      </c>
      <c r="C832" s="30" t="s">
        <v>4900</v>
      </c>
      <c r="D832" s="31">
        <v>5</v>
      </c>
      <c r="E832" s="30" t="str">
        <f>+'Categorias-9 feb-Depurado'!E831</f>
        <v>890401617-4</v>
      </c>
      <c r="F832" s="30" t="str">
        <f>+'Categorias-9 feb-Depurado'!F831</f>
        <v>CR 1 8 12 CARTAGENA</v>
      </c>
      <c r="G832" s="30" t="str">
        <f>+'Categorias-9 feb-Depurado'!G831</f>
        <v>CARTAGENA</v>
      </c>
      <c r="H832" s="30" t="str">
        <f>+'Categorias-9 feb-Depurado'!H831</f>
        <v>FE38764</v>
      </c>
      <c r="I832" s="107">
        <f>+'Categorias-9 feb-Depurado'!R831</f>
        <v>358391</v>
      </c>
      <c r="J832" s="108">
        <f t="shared" si="52"/>
        <v>0</v>
      </c>
      <c r="K832" s="107">
        <f t="shared" si="53"/>
        <v>0</v>
      </c>
      <c r="L832" s="109">
        <f t="shared" si="54"/>
        <v>358391</v>
      </c>
      <c r="M832" s="110">
        <f t="shared" si="55"/>
        <v>2.7322085576642144E-07</v>
      </c>
      <c r="N832" s="33" t="s">
        <v>4892</v>
      </c>
      <c r="O832" s="33">
        <f>+'Categorias-9 feb-Depurado'!Y831</f>
        <v>75.136744342065256</v>
      </c>
      <c r="P832" s="111">
        <f>+'Categorias-9 feb-Depurado'!AC831</f>
        <v>44939</v>
      </c>
      <c r="Q832" s="111">
        <f>+'Categorias-9 feb-Depurado'!AE831</f>
        <v>44999</v>
      </c>
      <c r="R832" s="112" t="str">
        <f>+'Categorias-9 feb-Depurado'!AB831</f>
        <v>Hotel</v>
      </c>
    </row>
    <row r="833" spans="2:18" s="1" customFormat="1" ht="14.5" hidden="1">
      <c r="B833" s="57" t="str">
        <f>+'Categorias-9 feb-Depurado'!B832</f>
        <v>INVERSIONES TURISTICAS DEL CARIBE LTDA Y CIA S.C.A.</v>
      </c>
      <c r="C833" s="30" t="s">
        <v>4900</v>
      </c>
      <c r="D833" s="31">
        <v>5</v>
      </c>
      <c r="E833" s="30" t="str">
        <f>+'Categorias-9 feb-Depurado'!E832</f>
        <v>890401617-4</v>
      </c>
      <c r="F833" s="30" t="str">
        <f>+'Categorias-9 feb-Depurado'!F832</f>
        <v>CR 1 8 12 CARTAGENA</v>
      </c>
      <c r="G833" s="30" t="str">
        <f>+'Categorias-9 feb-Depurado'!G832</f>
        <v>CARTAGENA</v>
      </c>
      <c r="H833" s="30" t="str">
        <f>+'Categorias-9 feb-Depurado'!H832</f>
        <v>FE38798</v>
      </c>
      <c r="I833" s="107">
        <f>+'Categorias-9 feb-Depurado'!R832</f>
        <v>358392</v>
      </c>
      <c r="J833" s="108">
        <f t="shared" si="52"/>
        <v>0</v>
      </c>
      <c r="K833" s="107">
        <f t="shared" si="53"/>
        <v>0</v>
      </c>
      <c r="L833" s="109">
        <f t="shared" si="54"/>
        <v>358392</v>
      </c>
      <c r="M833" s="110">
        <f t="shared" si="55"/>
        <v>2.7322161812054242E-07</v>
      </c>
      <c r="N833" s="33" t="s">
        <v>4892</v>
      </c>
      <c r="O833" s="33">
        <f>+'Categorias-9 feb-Depurado'!Y832</f>
        <v>75.136953992263898</v>
      </c>
      <c r="P833" s="111">
        <f>+'Categorias-9 feb-Depurado'!AC832</f>
        <v>44939</v>
      </c>
      <c r="Q833" s="111">
        <f>+'Categorias-9 feb-Depurado'!AE832</f>
        <v>44999</v>
      </c>
      <c r="R833" s="112" t="str">
        <f>+'Categorias-9 feb-Depurado'!AB832</f>
        <v>Hotel</v>
      </c>
    </row>
    <row r="834" spans="2:18" s="1" customFormat="1" ht="14.5" hidden="1">
      <c r="B834" s="57" t="str">
        <f>+'Categorias-9 feb-Depurado'!B833</f>
        <v>INVERSIONES TURISTICAS DEL CARIBE LTDA Y CIA S.C.A.</v>
      </c>
      <c r="C834" s="30" t="s">
        <v>4900</v>
      </c>
      <c r="D834" s="31">
        <v>5</v>
      </c>
      <c r="E834" s="30" t="str">
        <f>+'Categorias-9 feb-Depurado'!E833</f>
        <v>890401617-4</v>
      </c>
      <c r="F834" s="30" t="str">
        <f>+'Categorias-9 feb-Depurado'!F833</f>
        <v>CR 1 8 12 CARTAGENA</v>
      </c>
      <c r="G834" s="30" t="str">
        <f>+'Categorias-9 feb-Depurado'!G833</f>
        <v>CARTAGENA</v>
      </c>
      <c r="H834" s="30" t="str">
        <f>+'Categorias-9 feb-Depurado'!H833</f>
        <v>FE38740</v>
      </c>
      <c r="I834" s="107">
        <f>+'Categorias-9 feb-Depurado'!R833</f>
        <v>338062</v>
      </c>
      <c r="J834" s="108">
        <f t="shared" si="52"/>
        <v>0</v>
      </c>
      <c r="K834" s="107">
        <f t="shared" si="53"/>
        <v>0</v>
      </c>
      <c r="L834" s="109">
        <f t="shared" si="54"/>
        <v>338062</v>
      </c>
      <c r="M834" s="110">
        <f t="shared" si="55"/>
        <v>2.5772295884134358E-07</v>
      </c>
      <c r="N834" s="33" t="s">
        <v>4892</v>
      </c>
      <c r="O834" s="33">
        <f>+'Categorias-9 feb-Depurado'!Y833</f>
        <v>70.874765453840268</v>
      </c>
      <c r="P834" s="111">
        <f>+'Categorias-9 feb-Depurado'!AC833</f>
        <v>44939</v>
      </c>
      <c r="Q834" s="111">
        <f>+'Categorias-9 feb-Depurado'!AE833</f>
        <v>44999</v>
      </c>
      <c r="R834" s="112" t="str">
        <f>+'Categorias-9 feb-Depurado'!AB833</f>
        <v>Hotel</v>
      </c>
    </row>
    <row r="835" spans="2:18" s="1" customFormat="1" ht="14.5" hidden="1">
      <c r="B835" s="57" t="str">
        <f>+'Categorias-9 feb-Depurado'!B834</f>
        <v>INVERSIONES TURISTICAS DEL CARIBE LTDA Y CIA S.C.A.</v>
      </c>
      <c r="C835" s="30" t="s">
        <v>4900</v>
      </c>
      <c r="D835" s="31">
        <v>5</v>
      </c>
      <c r="E835" s="30" t="str">
        <f>+'Categorias-9 feb-Depurado'!E834</f>
        <v>890401617-4</v>
      </c>
      <c r="F835" s="30" t="str">
        <f>+'Categorias-9 feb-Depurado'!F834</f>
        <v>CR 1 8 12 CARTAGENA</v>
      </c>
      <c r="G835" s="30" t="str">
        <f>+'Categorias-9 feb-Depurado'!G834</f>
        <v>CARTAGENA</v>
      </c>
      <c r="H835" s="30" t="str">
        <f>+'Categorias-9 feb-Depurado'!H834</f>
        <v>FE38739</v>
      </c>
      <c r="I835" s="107">
        <f>+'Categorias-9 feb-Depurado'!R834</f>
        <v>354542</v>
      </c>
      <c r="J835" s="108">
        <f t="shared" si="52"/>
        <v>0</v>
      </c>
      <c r="K835" s="107">
        <f t="shared" si="53"/>
        <v>0</v>
      </c>
      <c r="L835" s="109">
        <f t="shared" si="54"/>
        <v>354542</v>
      </c>
      <c r="M835" s="110">
        <f t="shared" si="55"/>
        <v>2.7028655475483088E-07</v>
      </c>
      <c r="N835" s="33" t="s">
        <v>4892</v>
      </c>
      <c r="O835" s="33">
        <f>+'Categorias-9 feb-Depurado'!Y834</f>
        <v>74.329800727486187</v>
      </c>
      <c r="P835" s="111">
        <f>+'Categorias-9 feb-Depurado'!AC834</f>
        <v>44939</v>
      </c>
      <c r="Q835" s="111">
        <f>+'Categorias-9 feb-Depurado'!AE834</f>
        <v>44999</v>
      </c>
      <c r="R835" s="112" t="str">
        <f>+'Categorias-9 feb-Depurado'!AB834</f>
        <v>Hotel</v>
      </c>
    </row>
    <row r="836" spans="2:18" s="1" customFormat="1" ht="14.5" hidden="1">
      <c r="B836" s="57" t="str">
        <f>+'Categorias-9 feb-Depurado'!B835</f>
        <v>INVERSIONES TURISTICAS DEL CARIBE LTDA Y CIA S.C.A.</v>
      </c>
      <c r="C836" s="30" t="s">
        <v>4900</v>
      </c>
      <c r="D836" s="31">
        <v>5</v>
      </c>
      <c r="E836" s="30" t="str">
        <f>+'Categorias-9 feb-Depurado'!E835</f>
        <v>890401617-4</v>
      </c>
      <c r="F836" s="30" t="str">
        <f>+'Categorias-9 feb-Depurado'!F835</f>
        <v>CR 1 8 12 CARTAGENA</v>
      </c>
      <c r="G836" s="30" t="str">
        <f>+'Categorias-9 feb-Depurado'!G835</f>
        <v>CARTAGENA</v>
      </c>
      <c r="H836" s="30" t="str">
        <f>+'Categorias-9 feb-Depurado'!H835</f>
        <v>FE38782</v>
      </c>
      <c r="I836" s="107">
        <f>+'Categorias-9 feb-Depurado'!R835</f>
        <v>358392</v>
      </c>
      <c r="J836" s="108">
        <f t="shared" si="52"/>
        <v>0</v>
      </c>
      <c r="K836" s="107">
        <f t="shared" si="53"/>
        <v>0</v>
      </c>
      <c r="L836" s="109">
        <f t="shared" si="54"/>
        <v>358392</v>
      </c>
      <c r="M836" s="110">
        <f t="shared" si="55"/>
        <v>2.7322161812054242E-07</v>
      </c>
      <c r="N836" s="33" t="s">
        <v>4892</v>
      </c>
      <c r="O836" s="33">
        <f>+'Categorias-9 feb-Depurado'!Y835</f>
        <v>75.136953992263898</v>
      </c>
      <c r="P836" s="111">
        <f>+'Categorias-9 feb-Depurado'!AC835</f>
        <v>44939</v>
      </c>
      <c r="Q836" s="111">
        <f>+'Categorias-9 feb-Depurado'!AE835</f>
        <v>44999</v>
      </c>
      <c r="R836" s="112" t="str">
        <f>+'Categorias-9 feb-Depurado'!AB835</f>
        <v>Hotel</v>
      </c>
    </row>
    <row r="837" spans="2:18" s="1" customFormat="1" ht="14.5" hidden="1">
      <c r="B837" s="57" t="str">
        <f>+'Categorias-9 feb-Depurado'!B836</f>
        <v>INVERSIONES TURISTICAS DEL CARIBE LTDA Y CIA S.C.A.</v>
      </c>
      <c r="C837" s="30" t="s">
        <v>4900</v>
      </c>
      <c r="D837" s="31">
        <v>5</v>
      </c>
      <c r="E837" s="30" t="str">
        <f>+'Categorias-9 feb-Depurado'!E836</f>
        <v>890401617-4</v>
      </c>
      <c r="F837" s="30" t="str">
        <f>+'Categorias-9 feb-Depurado'!F836</f>
        <v>CR 1 8 12 CARTAGENA</v>
      </c>
      <c r="G837" s="30" t="str">
        <f>+'Categorias-9 feb-Depurado'!G836</f>
        <v>CARTAGENA</v>
      </c>
      <c r="H837" s="30" t="str">
        <f>+'Categorias-9 feb-Depurado'!H836</f>
        <v>FE38767</v>
      </c>
      <c r="I837" s="107">
        <f>+'Categorias-9 feb-Depurado'!R836</f>
        <v>358295</v>
      </c>
      <c r="J837" s="108">
        <f t="shared" si="52"/>
        <v>0</v>
      </c>
      <c r="K837" s="107">
        <f t="shared" si="53"/>
        <v>0</v>
      </c>
      <c r="L837" s="109">
        <f t="shared" si="54"/>
        <v>358295</v>
      </c>
      <c r="M837" s="110">
        <f t="shared" si="55"/>
        <v>2.7314766977080892E-07</v>
      </c>
      <c r="N837" s="33" t="s">
        <v>4892</v>
      </c>
      <c r="O837" s="33">
        <f>+'Categorias-9 feb-Depurado'!Y836</f>
        <v>75.116617922995474</v>
      </c>
      <c r="P837" s="111">
        <f>+'Categorias-9 feb-Depurado'!AC836</f>
        <v>44939</v>
      </c>
      <c r="Q837" s="111">
        <f>+'Categorias-9 feb-Depurado'!AE836</f>
        <v>44999</v>
      </c>
      <c r="R837" s="112" t="str">
        <f>+'Categorias-9 feb-Depurado'!AB836</f>
        <v>Hotel</v>
      </c>
    </row>
    <row r="838" spans="2:18" s="1" customFormat="1" ht="14.5" hidden="1">
      <c r="B838" s="57" t="str">
        <f>+'Categorias-9 feb-Depurado'!B837</f>
        <v>INVERSIONES TURISTICAS DEL CARIBE LTDA Y CIA S.C.A.</v>
      </c>
      <c r="C838" s="30" t="s">
        <v>4900</v>
      </c>
      <c r="D838" s="31">
        <v>5</v>
      </c>
      <c r="E838" s="30" t="str">
        <f>+'Categorias-9 feb-Depurado'!E837</f>
        <v>890401617-4</v>
      </c>
      <c r="F838" s="30" t="str">
        <f>+'Categorias-9 feb-Depurado'!F837</f>
        <v>CR 1 8 12 CARTAGENA</v>
      </c>
      <c r="G838" s="30" t="str">
        <f>+'Categorias-9 feb-Depurado'!G837</f>
        <v>CARTAGENA</v>
      </c>
      <c r="H838" s="30" t="str">
        <f>+'Categorias-9 feb-Depurado'!H837</f>
        <v>FE38780</v>
      </c>
      <c r="I838" s="107">
        <f>+'Categorias-9 feb-Depurado'!R837</f>
        <v>358392</v>
      </c>
      <c r="J838" s="108">
        <f t="shared" si="52"/>
        <v>0</v>
      </c>
      <c r="K838" s="107">
        <f t="shared" si="53"/>
        <v>0</v>
      </c>
      <c r="L838" s="109">
        <f t="shared" si="54"/>
        <v>358392</v>
      </c>
      <c r="M838" s="110">
        <f t="shared" si="55"/>
        <v>2.7322161812054242E-07</v>
      </c>
      <c r="N838" s="33" t="s">
        <v>4892</v>
      </c>
      <c r="O838" s="33">
        <f>+'Categorias-9 feb-Depurado'!Y837</f>
        <v>75.136953992263898</v>
      </c>
      <c r="P838" s="111">
        <f>+'Categorias-9 feb-Depurado'!AC837</f>
        <v>44939</v>
      </c>
      <c r="Q838" s="111">
        <f>+'Categorias-9 feb-Depurado'!AE837</f>
        <v>44999</v>
      </c>
      <c r="R838" s="112" t="str">
        <f>+'Categorias-9 feb-Depurado'!AB837</f>
        <v>Hotel</v>
      </c>
    </row>
    <row r="839" spans="2:18" s="1" customFormat="1" ht="14.5" hidden="1">
      <c r="B839" s="57" t="str">
        <f>+'Categorias-9 feb-Depurado'!B838</f>
        <v>INVERSIONES TURISTICAS DEL CARIBE LTDA Y CIA S.C.A.</v>
      </c>
      <c r="C839" s="30" t="s">
        <v>4900</v>
      </c>
      <c r="D839" s="31">
        <v>5</v>
      </c>
      <c r="E839" s="30" t="str">
        <f>+'Categorias-9 feb-Depurado'!E838</f>
        <v>890401617-4</v>
      </c>
      <c r="F839" s="30" t="str">
        <f>+'Categorias-9 feb-Depurado'!F838</f>
        <v>CR 1 8 12 CARTAGENA</v>
      </c>
      <c r="G839" s="30" t="str">
        <f>+'Categorias-9 feb-Depurado'!G838</f>
        <v>CARTAGENA</v>
      </c>
      <c r="H839" s="30" t="str">
        <f>+'Categorias-9 feb-Depurado'!H838</f>
        <v>FE38886</v>
      </c>
      <c r="I839" s="107">
        <f>+'Categorias-9 feb-Depurado'!R838</f>
        <v>315935</v>
      </c>
      <c r="J839" s="108">
        <f t="shared" si="52"/>
        <v>0</v>
      </c>
      <c r="K839" s="107">
        <f t="shared" si="53"/>
        <v>0</v>
      </c>
      <c r="L839" s="109">
        <f t="shared" si="54"/>
        <v>315935</v>
      </c>
      <c r="M839" s="110">
        <f t="shared" si="55"/>
        <v>2.4085434920677238E-07</v>
      </c>
      <c r="N839" s="33" t="s">
        <v>4892</v>
      </c>
      <c r="O839" s="33">
        <f>+'Categorias-9 feb-Depurado'!Y838</f>
        <v>66.235835508454144</v>
      </c>
      <c r="P839" s="111">
        <f>+'Categorias-9 feb-Depurado'!AC838</f>
        <v>44941</v>
      </c>
      <c r="Q839" s="111">
        <f>+'Categorias-9 feb-Depurado'!AE838</f>
        <v>45001</v>
      </c>
      <c r="R839" s="112" t="str">
        <f>+'Categorias-9 feb-Depurado'!AB838</f>
        <v>Hotel</v>
      </c>
    </row>
    <row r="840" spans="2:18" s="1" customFormat="1" ht="14.5" hidden="1">
      <c r="B840" s="57" t="str">
        <f>+'Categorias-9 feb-Depurado'!B839</f>
        <v>INVERSIONES TURISTICAS DEL CARIBE LTDA Y CIA S.C.A.</v>
      </c>
      <c r="C840" s="30" t="s">
        <v>4900</v>
      </c>
      <c r="D840" s="31">
        <v>5</v>
      </c>
      <c r="E840" s="30" t="str">
        <f>+'Categorias-9 feb-Depurado'!E839</f>
        <v>890401617-4</v>
      </c>
      <c r="F840" s="30" t="str">
        <f>+'Categorias-9 feb-Depurado'!F839</f>
        <v>CR 1 8 12 CARTAGENA</v>
      </c>
      <c r="G840" s="30" t="str">
        <f>+'Categorias-9 feb-Depurado'!G839</f>
        <v>CARTAGENA</v>
      </c>
      <c r="H840" s="30" t="str">
        <f>+'Categorias-9 feb-Depurado'!H839</f>
        <v>FE38921</v>
      </c>
      <c r="I840" s="107">
        <f>+'Categorias-9 feb-Depurado'!R839</f>
        <v>364768</v>
      </c>
      <c r="J840" s="108">
        <f t="shared" si="52"/>
        <v>0</v>
      </c>
      <c r="K840" s="107">
        <f t="shared" si="53"/>
        <v>0</v>
      </c>
      <c r="L840" s="109">
        <f t="shared" si="54"/>
        <v>364768</v>
      </c>
      <c r="M840" s="110">
        <f t="shared" si="55"/>
        <v>2.7808238799580909E-07</v>
      </c>
      <c r="N840" s="33" t="s">
        <v>4892</v>
      </c>
      <c r="O840" s="33">
        <f>+'Categorias-9 feb-Depurado'!Y839</f>
        <v>76.473683658815261</v>
      </c>
      <c r="P840" s="111">
        <f>+'Categorias-9 feb-Depurado'!AC839</f>
        <v>44941</v>
      </c>
      <c r="Q840" s="111">
        <f>+'Categorias-9 feb-Depurado'!AE839</f>
        <v>45001</v>
      </c>
      <c r="R840" s="112" t="str">
        <f>+'Categorias-9 feb-Depurado'!AB839</f>
        <v>Hotel</v>
      </c>
    </row>
    <row r="841" spans="2:18" s="1" customFormat="1" ht="14.5" hidden="1">
      <c r="B841" s="57" t="str">
        <f>+'Categorias-9 feb-Depurado'!B840</f>
        <v>INVERSIONES TURISTICAS DEL CARIBE LTDA Y CIA S.C.A.</v>
      </c>
      <c r="C841" s="30" t="s">
        <v>4900</v>
      </c>
      <c r="D841" s="31">
        <v>5</v>
      </c>
      <c r="E841" s="30" t="str">
        <f>+'Categorias-9 feb-Depurado'!E840</f>
        <v>890401617-4</v>
      </c>
      <c r="F841" s="30" t="str">
        <f>+'Categorias-9 feb-Depurado'!F840</f>
        <v>CR 1 8 12 CARTAGENA</v>
      </c>
      <c r="G841" s="30" t="str">
        <f>+'Categorias-9 feb-Depurado'!G840</f>
        <v>CARTAGENA</v>
      </c>
      <c r="H841" s="30" t="str">
        <f>+'Categorias-9 feb-Depurado'!H840</f>
        <v>FE38910</v>
      </c>
      <c r="I841" s="107">
        <f>+'Categorias-9 feb-Depurado'!R840</f>
        <v>364768</v>
      </c>
      <c r="J841" s="108">
        <f t="shared" si="52"/>
        <v>0</v>
      </c>
      <c r="K841" s="107">
        <f t="shared" si="53"/>
        <v>0</v>
      </c>
      <c r="L841" s="109">
        <f t="shared" si="54"/>
        <v>364768</v>
      </c>
      <c r="M841" s="110">
        <f t="shared" si="55"/>
        <v>2.7808238799580909E-07</v>
      </c>
      <c r="N841" s="33" t="s">
        <v>4892</v>
      </c>
      <c r="O841" s="33">
        <f>+'Categorias-9 feb-Depurado'!Y840</f>
        <v>76.473683658815261</v>
      </c>
      <c r="P841" s="111">
        <f>+'Categorias-9 feb-Depurado'!AC840</f>
        <v>44941</v>
      </c>
      <c r="Q841" s="111">
        <f>+'Categorias-9 feb-Depurado'!AE840</f>
        <v>45001</v>
      </c>
      <c r="R841" s="112" t="str">
        <f>+'Categorias-9 feb-Depurado'!AB840</f>
        <v>Hotel</v>
      </c>
    </row>
    <row r="842" spans="2:18" s="1" customFormat="1" ht="14.5" hidden="1">
      <c r="B842" s="57" t="str">
        <f>+'Categorias-9 feb-Depurado'!B841</f>
        <v>INVERSIONES TURISTICAS DEL CARIBE LTDA Y CIA S.C.A.</v>
      </c>
      <c r="C842" s="30" t="s">
        <v>4900</v>
      </c>
      <c r="D842" s="31">
        <v>5</v>
      </c>
      <c r="E842" s="30" t="str">
        <f>+'Categorias-9 feb-Depurado'!E841</f>
        <v>890401617-4</v>
      </c>
      <c r="F842" s="30" t="str">
        <f>+'Categorias-9 feb-Depurado'!F841</f>
        <v>CR 1 8 12 CARTAGENA</v>
      </c>
      <c r="G842" s="30" t="str">
        <f>+'Categorias-9 feb-Depurado'!G841</f>
        <v>CARTAGENA</v>
      </c>
      <c r="H842" s="30" t="str">
        <f>+'Categorias-9 feb-Depurado'!H841</f>
        <v>FE38887</v>
      </c>
      <c r="I842" s="107">
        <f>+'Categorias-9 feb-Depurado'!R841</f>
        <v>364767</v>
      </c>
      <c r="J842" s="108">
        <f t="shared" si="52"/>
        <v>0</v>
      </c>
      <c r="K842" s="107">
        <f t="shared" si="53"/>
        <v>0</v>
      </c>
      <c r="L842" s="109">
        <f t="shared" si="54"/>
        <v>364767</v>
      </c>
      <c r="M842" s="110">
        <f t="shared" si="55"/>
        <v>2.7808162564168816E-07</v>
      </c>
      <c r="N842" s="33" t="s">
        <v>4892</v>
      </c>
      <c r="O842" s="33">
        <f>+'Categorias-9 feb-Depurado'!Y841</f>
        <v>76.47347400861662</v>
      </c>
      <c r="P842" s="111">
        <f>+'Categorias-9 feb-Depurado'!AC841</f>
        <v>44941</v>
      </c>
      <c r="Q842" s="111">
        <f>+'Categorias-9 feb-Depurado'!AE841</f>
        <v>45001</v>
      </c>
      <c r="R842" s="112" t="str">
        <f>+'Categorias-9 feb-Depurado'!AB841</f>
        <v>Hotel</v>
      </c>
    </row>
    <row r="843" spans="2:18" s="1" customFormat="1" ht="14.5" hidden="1">
      <c r="B843" s="57" t="str">
        <f>+'Categorias-9 feb-Depurado'!B842</f>
        <v>INVERSIONES TURISTICAS DEL CARIBE LTDA Y CIA S.C.A.</v>
      </c>
      <c r="C843" s="30" t="s">
        <v>4900</v>
      </c>
      <c r="D843" s="31">
        <v>5</v>
      </c>
      <c r="E843" s="30" t="str">
        <f>+'Categorias-9 feb-Depurado'!E842</f>
        <v>890401617-4</v>
      </c>
      <c r="F843" s="30" t="str">
        <f>+'Categorias-9 feb-Depurado'!F842</f>
        <v>CR 1 8 12 CARTAGENA</v>
      </c>
      <c r="G843" s="30" t="str">
        <f>+'Categorias-9 feb-Depurado'!G842</f>
        <v>CARTAGENA</v>
      </c>
      <c r="H843" s="30" t="str">
        <f>+'Categorias-9 feb-Depurado'!H842</f>
        <v>FE38979</v>
      </c>
      <c r="I843" s="107">
        <f>+'Categorias-9 feb-Depurado'!R842</f>
        <v>368615</v>
      </c>
      <c r="J843" s="108">
        <f t="shared" si="52"/>
        <v>0</v>
      </c>
      <c r="K843" s="107">
        <f t="shared" si="53"/>
        <v>0</v>
      </c>
      <c r="L843" s="109">
        <f t="shared" si="54"/>
        <v>368615</v>
      </c>
      <c r="M843" s="110">
        <f t="shared" si="55"/>
        <v>2.8101516429915773E-07</v>
      </c>
      <c r="N843" s="33" t="s">
        <v>4892</v>
      </c>
      <c r="O843" s="33">
        <f>+'Categorias-9 feb-Depurado'!Y842</f>
        <v>77.280207972997047</v>
      </c>
      <c r="P843" s="111">
        <f>+'Categorias-9 feb-Depurado'!AC842</f>
        <v>44941</v>
      </c>
      <c r="Q843" s="111">
        <f>+'Categorias-9 feb-Depurado'!AE842</f>
        <v>45001</v>
      </c>
      <c r="R843" s="112" t="str">
        <f>+'Categorias-9 feb-Depurado'!AB842</f>
        <v>Hotel</v>
      </c>
    </row>
    <row r="844" spans="2:18" s="1" customFormat="1" ht="14.5" hidden="1">
      <c r="B844" s="57" t="str">
        <f>+'Categorias-9 feb-Depurado'!B843</f>
        <v>INVERSIONES TURISTICAS DEL CARIBE LTDA Y CIA S.C.A.</v>
      </c>
      <c r="C844" s="30" t="s">
        <v>4900</v>
      </c>
      <c r="D844" s="31">
        <v>5</v>
      </c>
      <c r="E844" s="30" t="str">
        <f>+'Categorias-9 feb-Depurado'!E843</f>
        <v>890401617-4</v>
      </c>
      <c r="F844" s="30" t="str">
        <f>+'Categorias-9 feb-Depurado'!F843</f>
        <v>CR 1 8 12 CARTAGENA</v>
      </c>
      <c r="G844" s="30" t="str">
        <f>+'Categorias-9 feb-Depurado'!G843</f>
        <v>CARTAGENA</v>
      </c>
      <c r="H844" s="30" t="str">
        <f>+'Categorias-9 feb-Depurado'!H843</f>
        <v>FE38908</v>
      </c>
      <c r="I844" s="107">
        <f>+'Categorias-9 feb-Depurado'!R843</f>
        <v>364768</v>
      </c>
      <c r="J844" s="108">
        <f t="shared" si="52"/>
        <v>0</v>
      </c>
      <c r="K844" s="107">
        <f t="shared" si="53"/>
        <v>0</v>
      </c>
      <c r="L844" s="109">
        <f t="shared" si="54"/>
        <v>364768</v>
      </c>
      <c r="M844" s="110">
        <f t="shared" si="55"/>
        <v>2.7808238799580909E-07</v>
      </c>
      <c r="N844" s="33" t="s">
        <v>4892</v>
      </c>
      <c r="O844" s="33">
        <f>+'Categorias-9 feb-Depurado'!Y843</f>
        <v>76.473683658815261</v>
      </c>
      <c r="P844" s="111">
        <f>+'Categorias-9 feb-Depurado'!AC843</f>
        <v>44941</v>
      </c>
      <c r="Q844" s="111">
        <f>+'Categorias-9 feb-Depurado'!AE843</f>
        <v>45001</v>
      </c>
      <c r="R844" s="112" t="str">
        <f>+'Categorias-9 feb-Depurado'!AB843</f>
        <v>Hotel</v>
      </c>
    </row>
    <row r="845" spans="2:18" s="1" customFormat="1" ht="14.5" hidden="1">
      <c r="B845" s="57" t="str">
        <f>+'Categorias-9 feb-Depurado'!B844</f>
        <v>INVERSIONES TURISTICAS DEL CARIBE LTDA Y CIA S.C.A.</v>
      </c>
      <c r="C845" s="30" t="s">
        <v>4900</v>
      </c>
      <c r="D845" s="31">
        <v>5</v>
      </c>
      <c r="E845" s="30" t="str">
        <f>+'Categorias-9 feb-Depurado'!E844</f>
        <v>890401617-4</v>
      </c>
      <c r="F845" s="30" t="str">
        <f>+'Categorias-9 feb-Depurado'!F844</f>
        <v>CR 1 8 12 CARTAGENA</v>
      </c>
      <c r="G845" s="30" t="str">
        <f>+'Categorias-9 feb-Depurado'!G844</f>
        <v>CARTAGENA</v>
      </c>
      <c r="H845" s="30" t="str">
        <f>+'Categorias-9 feb-Depurado'!H844</f>
        <v>FE38906</v>
      </c>
      <c r="I845" s="107">
        <f>+'Categorias-9 feb-Depurado'!R844</f>
        <v>728937</v>
      </c>
      <c r="J845" s="108">
        <f t="shared" si="52"/>
        <v>0</v>
      </c>
      <c r="K845" s="107">
        <f t="shared" si="53"/>
        <v>0</v>
      </c>
      <c r="L845" s="109">
        <f t="shared" si="54"/>
        <v>728937</v>
      </c>
      <c r="M845" s="110">
        <f t="shared" si="55"/>
        <v>5.557081258731607E-07</v>
      </c>
      <c r="N845" s="33" t="s">
        <v>4892</v>
      </c>
      <c r="O845" s="33">
        <f>+'Categorias-9 feb-Depurado'!Y844</f>
        <v>152.82178684864303</v>
      </c>
      <c r="P845" s="111">
        <f>+'Categorias-9 feb-Depurado'!AC844</f>
        <v>44941</v>
      </c>
      <c r="Q845" s="111">
        <f>+'Categorias-9 feb-Depurado'!AE844</f>
        <v>45001</v>
      </c>
      <c r="R845" s="112" t="str">
        <f>+'Categorias-9 feb-Depurado'!AB844</f>
        <v>Hotel</v>
      </c>
    </row>
    <row r="846" spans="2:18" s="1" customFormat="1" ht="14.5" hidden="1">
      <c r="B846" s="57" t="str">
        <f>+'Categorias-9 feb-Depurado'!B845</f>
        <v>INVERSIONES TURISTICAS DEL CARIBE LTDA Y CIA S.C.A.</v>
      </c>
      <c r="C846" s="30" t="s">
        <v>4900</v>
      </c>
      <c r="D846" s="31">
        <v>5</v>
      </c>
      <c r="E846" s="30" t="str">
        <f>+'Categorias-9 feb-Depurado'!E845</f>
        <v>890401617-4</v>
      </c>
      <c r="F846" s="30" t="str">
        <f>+'Categorias-9 feb-Depurado'!F845</f>
        <v>CR 1 8 12 CARTAGENA</v>
      </c>
      <c r="G846" s="30" t="str">
        <f>+'Categorias-9 feb-Depurado'!G845</f>
        <v>CARTAGENA</v>
      </c>
      <c r="H846" s="30" t="str">
        <f>+'Categorias-9 feb-Depurado'!H845</f>
        <v>FE38985</v>
      </c>
      <c r="I846" s="107">
        <f>+'Categorias-9 feb-Depurado'!R845</f>
        <v>346720</v>
      </c>
      <c r="J846" s="108">
        <f t="shared" si="52"/>
        <v>0</v>
      </c>
      <c r="K846" s="107">
        <f t="shared" si="53"/>
        <v>0</v>
      </c>
      <c r="L846" s="109">
        <f t="shared" si="54"/>
        <v>346720</v>
      </c>
      <c r="M846" s="110">
        <f t="shared" si="55"/>
        <v>2.6432342082065019E-07</v>
      </c>
      <c r="N846" s="33" t="s">
        <v>4892</v>
      </c>
      <c r="O846" s="33">
        <f>+'Categorias-9 feb-Depurado'!Y845</f>
        <v>72.689916873696234</v>
      </c>
      <c r="P846" s="111">
        <f>+'Categorias-9 feb-Depurado'!AC845</f>
        <v>44941</v>
      </c>
      <c r="Q846" s="111">
        <f>+'Categorias-9 feb-Depurado'!AE845</f>
        <v>45001</v>
      </c>
      <c r="R846" s="112" t="str">
        <f>+'Categorias-9 feb-Depurado'!AB845</f>
        <v>Hotel</v>
      </c>
    </row>
    <row r="847" spans="2:18" s="1" customFormat="1" ht="14.5" hidden="1">
      <c r="B847" s="57" t="str">
        <f>+'Categorias-9 feb-Depurado'!B846</f>
        <v>INVERSIONES TURISTICAS DEL CARIBE LTDA Y CIA S.C.A.</v>
      </c>
      <c r="C847" s="30" t="s">
        <v>4900</v>
      </c>
      <c r="D847" s="31">
        <v>5</v>
      </c>
      <c r="E847" s="30" t="str">
        <f>+'Categorias-9 feb-Depurado'!E846</f>
        <v>890401617-4</v>
      </c>
      <c r="F847" s="30" t="str">
        <f>+'Categorias-9 feb-Depurado'!F846</f>
        <v>CR 1 8 12 CARTAGENA</v>
      </c>
      <c r="G847" s="30" t="str">
        <f>+'Categorias-9 feb-Depurado'!G846</f>
        <v>CARTAGENA</v>
      </c>
      <c r="H847" s="30" t="str">
        <f>+'Categorias-9 feb-Depurado'!H846</f>
        <v>FE38981</v>
      </c>
      <c r="I847" s="107">
        <f>+'Categorias-9 feb-Depurado'!R846</f>
        <v>339986</v>
      </c>
      <c r="J847" s="108">
        <f t="shared" si="52"/>
        <v>0</v>
      </c>
      <c r="K847" s="107">
        <f t="shared" si="53"/>
        <v>0</v>
      </c>
      <c r="L847" s="109">
        <f t="shared" si="54"/>
        <v>339986</v>
      </c>
      <c r="M847" s="110">
        <f t="shared" si="55"/>
        <v>2.5918972817007839E-07</v>
      </c>
      <c r="N847" s="33" t="s">
        <v>4892</v>
      </c>
      <c r="O847" s="33">
        <f>+'Categorias-9 feb-Depurado'!Y846</f>
        <v>71.278132436030475</v>
      </c>
      <c r="P847" s="111">
        <f>+'Categorias-9 feb-Depurado'!AC846</f>
        <v>44941</v>
      </c>
      <c r="Q847" s="111">
        <f>+'Categorias-9 feb-Depurado'!AE846</f>
        <v>45001</v>
      </c>
      <c r="R847" s="112" t="str">
        <f>+'Categorias-9 feb-Depurado'!AB846</f>
        <v>Hotel</v>
      </c>
    </row>
    <row r="848" spans="2:18" s="1" customFormat="1" ht="14.5" hidden="1">
      <c r="B848" s="57" t="str">
        <f>+'Categorias-9 feb-Depurado'!B847</f>
        <v>INVERSIONES TURISTICAS DEL CARIBE LTDA Y CIA S.C.A.</v>
      </c>
      <c r="C848" s="30" t="s">
        <v>4900</v>
      </c>
      <c r="D848" s="31">
        <v>5</v>
      </c>
      <c r="E848" s="30" t="str">
        <f>+'Categorias-9 feb-Depurado'!E847</f>
        <v>890401617-4</v>
      </c>
      <c r="F848" s="30" t="str">
        <f>+'Categorias-9 feb-Depurado'!F847</f>
        <v>CR 1 8 12 CARTAGENA</v>
      </c>
      <c r="G848" s="30" t="str">
        <f>+'Categorias-9 feb-Depurado'!G847</f>
        <v>CARTAGENA</v>
      </c>
      <c r="H848" s="30" t="str">
        <f>+'Categorias-9 feb-Depurado'!H847</f>
        <v>FE38897</v>
      </c>
      <c r="I848" s="107">
        <f>+'Categorias-9 feb-Depurado'!R847</f>
        <v>431249</v>
      </c>
      <c r="J848" s="108">
        <f t="shared" si="56" ref="J848:J911">+IF(Q848&gt;$O$4,0,I848)</f>
        <v>0</v>
      </c>
      <c r="K848" s="107">
        <f t="shared" si="57" ref="K848:K911">++(((1+$O$5)^(($O$4-Q848)/365))-1)*J848</f>
        <v>0</v>
      </c>
      <c r="L848" s="109">
        <f t="shared" si="58" ref="L848:L911">+I848+K848</f>
        <v>431249</v>
      </c>
      <c r="M848" s="110">
        <f t="shared" si="59" ref="M848:M911">+L848/$E$11</f>
        <v>3.2876445231161912E-07</v>
      </c>
      <c r="N848" s="33" t="s">
        <v>4892</v>
      </c>
      <c r="O848" s="33">
        <f>+'Categorias-9 feb-Depurado'!Y847</f>
        <v>90.411438514837982</v>
      </c>
      <c r="P848" s="111">
        <f>+'Categorias-9 feb-Depurado'!AC847</f>
        <v>44941</v>
      </c>
      <c r="Q848" s="111">
        <f>+'Categorias-9 feb-Depurado'!AE847</f>
        <v>45001</v>
      </c>
      <c r="R848" s="112" t="str">
        <f>+'Categorias-9 feb-Depurado'!AB847</f>
        <v>Hotel</v>
      </c>
    </row>
    <row r="849" spans="2:18" s="1" customFormat="1" ht="14.5" hidden="1">
      <c r="B849" s="57" t="str">
        <f>+'Categorias-9 feb-Depurado'!B848</f>
        <v>INVERSIONES TURISTICAS DEL CARIBE LTDA Y CIA S.C.A.</v>
      </c>
      <c r="C849" s="30" t="s">
        <v>4900</v>
      </c>
      <c r="D849" s="31">
        <v>5</v>
      </c>
      <c r="E849" s="30" t="str">
        <f>+'Categorias-9 feb-Depurado'!E848</f>
        <v>890401617-4</v>
      </c>
      <c r="F849" s="30" t="str">
        <f>+'Categorias-9 feb-Depurado'!F848</f>
        <v>CR 1 8 12 CARTAGENA</v>
      </c>
      <c r="G849" s="30" t="str">
        <f>+'Categorias-9 feb-Depurado'!G848</f>
        <v>CARTAGENA</v>
      </c>
      <c r="H849" s="30" t="str">
        <f>+'Categorias-9 feb-Depurado'!H848</f>
        <v>FE38903</v>
      </c>
      <c r="I849" s="107">
        <f>+'Categorias-9 feb-Depurado'!R848</f>
        <v>388818</v>
      </c>
      <c r="J849" s="108">
        <f t="shared" si="56"/>
        <v>0</v>
      </c>
      <c r="K849" s="107">
        <f t="shared" si="57"/>
        <v>0</v>
      </c>
      <c r="L849" s="109">
        <f t="shared" si="58"/>
        <v>388818</v>
      </c>
      <c r="M849" s="110">
        <f t="shared" si="59"/>
        <v>2.9641700460499417E-07</v>
      </c>
      <c r="N849" s="33" t="s">
        <v>4892</v>
      </c>
      <c r="O849" s="33">
        <f>+'Categorias-9 feb-Depurado'!Y848</f>
        <v>81.515770936192951</v>
      </c>
      <c r="P849" s="111">
        <f>+'Categorias-9 feb-Depurado'!AC848</f>
        <v>44941</v>
      </c>
      <c r="Q849" s="111">
        <f>+'Categorias-9 feb-Depurado'!AE848</f>
        <v>45001</v>
      </c>
      <c r="R849" s="112" t="str">
        <f>+'Categorias-9 feb-Depurado'!AB848</f>
        <v>Hotel</v>
      </c>
    </row>
    <row r="850" spans="2:18" s="1" customFormat="1" ht="14.5" hidden="1">
      <c r="B850" s="57" t="str">
        <f>+'Categorias-9 feb-Depurado'!B849</f>
        <v>INVERSIONES TURISTICAS DEL CARIBE LTDA Y CIA S.C.A.</v>
      </c>
      <c r="C850" s="30" t="s">
        <v>4900</v>
      </c>
      <c r="D850" s="31">
        <v>5</v>
      </c>
      <c r="E850" s="30" t="str">
        <f>+'Categorias-9 feb-Depurado'!E849</f>
        <v>890401617-4</v>
      </c>
      <c r="F850" s="30" t="str">
        <f>+'Categorias-9 feb-Depurado'!F849</f>
        <v>CR 1 8 12 CARTAGENA</v>
      </c>
      <c r="G850" s="30" t="str">
        <f>+'Categorias-9 feb-Depurado'!G849</f>
        <v>CARTAGENA</v>
      </c>
      <c r="H850" s="30" t="str">
        <f>+'Categorias-9 feb-Depurado'!H849</f>
        <v>FE38904</v>
      </c>
      <c r="I850" s="107">
        <f>+'Categorias-9 feb-Depurado'!R849</f>
        <v>364768</v>
      </c>
      <c r="J850" s="108">
        <f t="shared" si="56"/>
        <v>0</v>
      </c>
      <c r="K850" s="107">
        <f t="shared" si="57"/>
        <v>0</v>
      </c>
      <c r="L850" s="109">
        <f t="shared" si="58"/>
        <v>364768</v>
      </c>
      <c r="M850" s="110">
        <f t="shared" si="59"/>
        <v>2.7808238799580909E-07</v>
      </c>
      <c r="N850" s="33" t="s">
        <v>4892</v>
      </c>
      <c r="O850" s="33">
        <f>+'Categorias-9 feb-Depurado'!Y849</f>
        <v>76.473683658815261</v>
      </c>
      <c r="P850" s="111">
        <f>+'Categorias-9 feb-Depurado'!AC849</f>
        <v>44941</v>
      </c>
      <c r="Q850" s="111">
        <f>+'Categorias-9 feb-Depurado'!AE849</f>
        <v>45001</v>
      </c>
      <c r="R850" s="112" t="str">
        <f>+'Categorias-9 feb-Depurado'!AB849</f>
        <v>Hotel</v>
      </c>
    </row>
    <row r="851" spans="2:18" s="1" customFormat="1" ht="14.5" hidden="1">
      <c r="B851" s="57" t="str">
        <f>+'Categorias-9 feb-Depurado'!B850</f>
        <v>INVERSIONES TURISTICAS DEL CARIBE LTDA Y CIA S.C.A.</v>
      </c>
      <c r="C851" s="30" t="s">
        <v>4900</v>
      </c>
      <c r="D851" s="31">
        <v>5</v>
      </c>
      <c r="E851" s="30" t="str">
        <f>+'Categorias-9 feb-Depurado'!E850</f>
        <v>890401617-4</v>
      </c>
      <c r="F851" s="30" t="str">
        <f>+'Categorias-9 feb-Depurado'!F850</f>
        <v>CR 1 8 12 CARTAGENA</v>
      </c>
      <c r="G851" s="30" t="str">
        <f>+'Categorias-9 feb-Depurado'!G850</f>
        <v>CARTAGENA</v>
      </c>
      <c r="H851" s="30" t="str">
        <f>+'Categorias-9 feb-Depurado'!H850</f>
        <v>FE38992</v>
      </c>
      <c r="I851" s="107">
        <f>+'Categorias-9 feb-Depurado'!R850</f>
        <v>315935</v>
      </c>
      <c r="J851" s="108">
        <f t="shared" si="56"/>
        <v>0</v>
      </c>
      <c r="K851" s="107">
        <f t="shared" si="57"/>
        <v>0</v>
      </c>
      <c r="L851" s="109">
        <f t="shared" si="58"/>
        <v>315935</v>
      </c>
      <c r="M851" s="110">
        <f t="shared" si="59"/>
        <v>2.4085434920677238E-07</v>
      </c>
      <c r="N851" s="33" t="s">
        <v>4892</v>
      </c>
      <c r="O851" s="33">
        <f>+'Categorias-9 feb-Depurado'!Y850</f>
        <v>66.235835508454144</v>
      </c>
      <c r="P851" s="111">
        <f>+'Categorias-9 feb-Depurado'!AC850</f>
        <v>44942</v>
      </c>
      <c r="Q851" s="111">
        <f>+'Categorias-9 feb-Depurado'!AE850</f>
        <v>45002</v>
      </c>
      <c r="R851" s="112" t="str">
        <f>+'Categorias-9 feb-Depurado'!AB850</f>
        <v>Hotel</v>
      </c>
    </row>
    <row r="852" spans="2:18" s="1" customFormat="1" ht="14.5" hidden="1">
      <c r="B852" s="57" t="str">
        <f>+'Categorias-9 feb-Depurado'!B851</f>
        <v>INVERSIONES TURISTICAS DEL CARIBE LTDA Y CIA S.C.A.</v>
      </c>
      <c r="C852" s="30" t="s">
        <v>4900</v>
      </c>
      <c r="D852" s="31">
        <v>5</v>
      </c>
      <c r="E852" s="30" t="str">
        <f>+'Categorias-9 feb-Depurado'!E851</f>
        <v>890401617-4</v>
      </c>
      <c r="F852" s="30" t="str">
        <f>+'Categorias-9 feb-Depurado'!F851</f>
        <v>CR 1 8 12 CARTAGENA</v>
      </c>
      <c r="G852" s="30" t="str">
        <f>+'Categorias-9 feb-Depurado'!G851</f>
        <v>CARTAGENA</v>
      </c>
      <c r="H852" s="30" t="str">
        <f>+'Categorias-9 feb-Depurado'!H851</f>
        <v>FE38991</v>
      </c>
      <c r="I852" s="107">
        <f>+'Categorias-9 feb-Depurado'!R851</f>
        <v>315935</v>
      </c>
      <c r="J852" s="108">
        <f t="shared" si="56"/>
        <v>0</v>
      </c>
      <c r="K852" s="107">
        <f t="shared" si="57"/>
        <v>0</v>
      </c>
      <c r="L852" s="109">
        <f t="shared" si="58"/>
        <v>315935</v>
      </c>
      <c r="M852" s="110">
        <f t="shared" si="59"/>
        <v>2.4085434920677238E-07</v>
      </c>
      <c r="N852" s="33" t="s">
        <v>4892</v>
      </c>
      <c r="O852" s="33">
        <f>+'Categorias-9 feb-Depurado'!Y851</f>
        <v>66.235835508454144</v>
      </c>
      <c r="P852" s="111">
        <f>+'Categorias-9 feb-Depurado'!AC851</f>
        <v>44942</v>
      </c>
      <c r="Q852" s="111">
        <f>+'Categorias-9 feb-Depurado'!AE851</f>
        <v>45002</v>
      </c>
      <c r="R852" s="112" t="str">
        <f>+'Categorias-9 feb-Depurado'!AB851</f>
        <v>Hotel</v>
      </c>
    </row>
    <row r="853" spans="2:18" s="1" customFormat="1" ht="14.5" hidden="1">
      <c r="B853" s="57" t="str">
        <f>+'Categorias-9 feb-Depurado'!B852</f>
        <v>INVERSIONES TURISTICAS DEL CARIBE LTDA Y CIA S.C.A.</v>
      </c>
      <c r="C853" s="30" t="s">
        <v>4900</v>
      </c>
      <c r="D853" s="31">
        <v>5</v>
      </c>
      <c r="E853" s="30" t="str">
        <f>+'Categorias-9 feb-Depurado'!E852</f>
        <v>890401617-4</v>
      </c>
      <c r="F853" s="30" t="str">
        <f>+'Categorias-9 feb-Depurado'!F852</f>
        <v>CR 1 8 12 CARTAGENA</v>
      </c>
      <c r="G853" s="30" t="str">
        <f>+'Categorias-9 feb-Depurado'!G852</f>
        <v>CARTAGENA</v>
      </c>
      <c r="H853" s="30" t="str">
        <f>+'Categorias-9 feb-Depurado'!H852</f>
        <v>FE39016</v>
      </c>
      <c r="I853" s="107">
        <f>+'Categorias-9 feb-Depurado'!R852</f>
        <v>316665</v>
      </c>
      <c r="J853" s="108">
        <f t="shared" si="56"/>
        <v>0</v>
      </c>
      <c r="K853" s="107">
        <f t="shared" si="57"/>
        <v>0</v>
      </c>
      <c r="L853" s="109">
        <f t="shared" si="58"/>
        <v>316665</v>
      </c>
      <c r="M853" s="110">
        <f t="shared" si="59"/>
        <v>2.4141086771507613E-07</v>
      </c>
      <c r="N853" s="33" t="s">
        <v>4892</v>
      </c>
      <c r="O853" s="33">
        <f>+'Categorias-9 feb-Depurado'!Y852</f>
        <v>66.388880153463944</v>
      </c>
      <c r="P853" s="111">
        <f>+'Categorias-9 feb-Depurado'!AC852</f>
        <v>44942</v>
      </c>
      <c r="Q853" s="111">
        <f>+'Categorias-9 feb-Depurado'!AE852</f>
        <v>45002</v>
      </c>
      <c r="R853" s="112" t="str">
        <f>+'Categorias-9 feb-Depurado'!AB852</f>
        <v>Hotel</v>
      </c>
    </row>
    <row r="854" spans="2:18" s="1" customFormat="1" ht="14.5" hidden="1">
      <c r="B854" s="57" t="str">
        <f>+'Categorias-9 feb-Depurado'!B853</f>
        <v>INVERSIONES TURISTICAS DEL CARIBE LTDA Y CIA S.C.A.</v>
      </c>
      <c r="C854" s="30" t="s">
        <v>4900</v>
      </c>
      <c r="D854" s="31">
        <v>5</v>
      </c>
      <c r="E854" s="30" t="str">
        <f>+'Categorias-9 feb-Depurado'!E853</f>
        <v>890401617-4</v>
      </c>
      <c r="F854" s="30" t="str">
        <f>+'Categorias-9 feb-Depurado'!F853</f>
        <v>CR 1 8 12 CARTAGENA</v>
      </c>
      <c r="G854" s="30" t="str">
        <f>+'Categorias-9 feb-Depurado'!G853</f>
        <v>CARTAGENA</v>
      </c>
      <c r="H854" s="30" t="str">
        <f>+'Categorias-9 feb-Depurado'!H853</f>
        <v>FE39017</v>
      </c>
      <c r="I854" s="107">
        <f>+'Categorias-9 feb-Depurado'!R853</f>
        <v>339986</v>
      </c>
      <c r="J854" s="108">
        <f t="shared" si="56"/>
        <v>0</v>
      </c>
      <c r="K854" s="107">
        <f t="shared" si="57"/>
        <v>0</v>
      </c>
      <c r="L854" s="109">
        <f t="shared" si="58"/>
        <v>339986</v>
      </c>
      <c r="M854" s="110">
        <f t="shared" si="59"/>
        <v>2.5918972817007839E-07</v>
      </c>
      <c r="N854" s="33" t="s">
        <v>4892</v>
      </c>
      <c r="O854" s="33">
        <f>+'Categorias-9 feb-Depurado'!Y853</f>
        <v>71.278132436030475</v>
      </c>
      <c r="P854" s="111">
        <f>+'Categorias-9 feb-Depurado'!AC853</f>
        <v>44942</v>
      </c>
      <c r="Q854" s="111">
        <f>+'Categorias-9 feb-Depurado'!AE853</f>
        <v>45002</v>
      </c>
      <c r="R854" s="112" t="str">
        <f>+'Categorias-9 feb-Depurado'!AB853</f>
        <v>Hotel</v>
      </c>
    </row>
    <row r="855" spans="2:18" s="1" customFormat="1" ht="14.5" hidden="1">
      <c r="B855" s="57" t="str">
        <f>+'Categorias-9 feb-Depurado'!B854</f>
        <v>INVERSIONES TURISTICAS DEL CARIBE LTDA Y CIA S.C.A.</v>
      </c>
      <c r="C855" s="30" t="s">
        <v>4900</v>
      </c>
      <c r="D855" s="31">
        <v>5</v>
      </c>
      <c r="E855" s="30" t="str">
        <f>+'Categorias-9 feb-Depurado'!E854</f>
        <v>890401617-4</v>
      </c>
      <c r="F855" s="30" t="str">
        <f>+'Categorias-9 feb-Depurado'!F854</f>
        <v>CR 1 8 12 CARTAGENA</v>
      </c>
      <c r="G855" s="30" t="str">
        <f>+'Categorias-9 feb-Depurado'!G854</f>
        <v>CARTAGENA</v>
      </c>
      <c r="H855" s="30" t="str">
        <f>+'Categorias-9 feb-Depurado'!H854</f>
        <v>FE38997</v>
      </c>
      <c r="I855" s="107">
        <f>+'Categorias-9 feb-Depurado'!R854</f>
        <v>316665</v>
      </c>
      <c r="J855" s="108">
        <f t="shared" si="56"/>
        <v>0</v>
      </c>
      <c r="K855" s="107">
        <f t="shared" si="57"/>
        <v>0</v>
      </c>
      <c r="L855" s="109">
        <f t="shared" si="58"/>
        <v>316665</v>
      </c>
      <c r="M855" s="110">
        <f t="shared" si="59"/>
        <v>2.4141086771507613E-07</v>
      </c>
      <c r="N855" s="33" t="s">
        <v>4892</v>
      </c>
      <c r="O855" s="33">
        <f>+'Categorias-9 feb-Depurado'!Y854</f>
        <v>66.388880153463944</v>
      </c>
      <c r="P855" s="111">
        <f>+'Categorias-9 feb-Depurado'!AC854</f>
        <v>44942</v>
      </c>
      <c r="Q855" s="111">
        <f>+'Categorias-9 feb-Depurado'!AE854</f>
        <v>45002</v>
      </c>
      <c r="R855" s="112" t="str">
        <f>+'Categorias-9 feb-Depurado'!AB854</f>
        <v>Hotel</v>
      </c>
    </row>
    <row r="856" spans="2:18" s="1" customFormat="1" ht="14.5" hidden="1">
      <c r="B856" s="57" t="str">
        <f>+'Categorias-9 feb-Depurado'!B855</f>
        <v>INVERSIONES TURISTICAS DEL CARIBE LTDA Y CIA S.C.A.</v>
      </c>
      <c r="C856" s="30" t="s">
        <v>4900</v>
      </c>
      <c r="D856" s="31">
        <v>5</v>
      </c>
      <c r="E856" s="30" t="str">
        <f>+'Categorias-9 feb-Depurado'!E855</f>
        <v>890401617-4</v>
      </c>
      <c r="F856" s="30" t="str">
        <f>+'Categorias-9 feb-Depurado'!F855</f>
        <v>CR 1 8 12 CARTAGENA</v>
      </c>
      <c r="G856" s="30" t="str">
        <f>+'Categorias-9 feb-Depurado'!G855</f>
        <v>CARTAGENA</v>
      </c>
      <c r="H856" s="30" t="str">
        <f>+'Categorias-9 feb-Depurado'!H855</f>
        <v>FE39066</v>
      </c>
      <c r="I856" s="107">
        <f>+'Categorias-9 feb-Depurado'!R855</f>
        <v>498588</v>
      </c>
      <c r="J856" s="108">
        <f t="shared" si="56"/>
        <v>0</v>
      </c>
      <c r="K856" s="107">
        <f t="shared" si="57"/>
        <v>0</v>
      </c>
      <c r="L856" s="109">
        <f t="shared" si="58"/>
        <v>498588</v>
      </c>
      <c r="M856" s="110">
        <f t="shared" si="59"/>
        <v>3.8010061646321625E-07</v>
      </c>
      <c r="N856" s="33" t="s">
        <v>4892</v>
      </c>
      <c r="O856" s="33">
        <f>+'Categorias-9 feb-Depurado'!Y855</f>
        <v>104.52907324129689</v>
      </c>
      <c r="P856" s="111">
        <f>+'Categorias-9 feb-Depurado'!AC855</f>
        <v>44944</v>
      </c>
      <c r="Q856" s="111">
        <f>+'Categorias-9 feb-Depurado'!AE855</f>
        <v>45004</v>
      </c>
      <c r="R856" s="112" t="str">
        <f>+'Categorias-9 feb-Depurado'!AB855</f>
        <v>Hotel</v>
      </c>
    </row>
    <row r="857" spans="2:18" s="1" customFormat="1" ht="14.5" hidden="1">
      <c r="B857" s="57" t="str">
        <f>+'Categorias-9 feb-Depurado'!B856</f>
        <v>INVERSIONES TURISTICAS DEL CARIBE LTDA Y CIA S.C.A.</v>
      </c>
      <c r="C857" s="30" t="s">
        <v>4900</v>
      </c>
      <c r="D857" s="31">
        <v>5</v>
      </c>
      <c r="E857" s="30" t="str">
        <f>+'Categorias-9 feb-Depurado'!E856</f>
        <v>890401617-4</v>
      </c>
      <c r="F857" s="30" t="str">
        <f>+'Categorias-9 feb-Depurado'!F856</f>
        <v>CR 1 8 12 CARTAGENA</v>
      </c>
      <c r="G857" s="30" t="str">
        <f>+'Categorias-9 feb-Depurado'!G856</f>
        <v>CARTAGENA</v>
      </c>
      <c r="H857" s="30" t="str">
        <f>+'Categorias-9 feb-Depurado'!H856</f>
        <v>FE39065</v>
      </c>
      <c r="I857" s="107">
        <f>+'Categorias-9 feb-Depurado'!R856</f>
        <v>481051</v>
      </c>
      <c r="J857" s="108">
        <f t="shared" si="56"/>
        <v>0</v>
      </c>
      <c r="K857" s="107">
        <f t="shared" si="57"/>
        <v>0</v>
      </c>
      <c r="L857" s="109">
        <f t="shared" si="58"/>
        <v>481051</v>
      </c>
      <c r="M857" s="110">
        <f t="shared" si="59"/>
        <v>3.6673121224387E-07</v>
      </c>
      <c r="N857" s="33" t="s">
        <v>4892</v>
      </c>
      <c r="O857" s="33">
        <f>+'Categorias-9 feb-Depurado'!Y856</f>
        <v>100.85243770768471</v>
      </c>
      <c r="P857" s="111">
        <f>+'Categorias-9 feb-Depurado'!AC856</f>
        <v>44944</v>
      </c>
      <c r="Q857" s="111">
        <f>+'Categorias-9 feb-Depurado'!AE856</f>
        <v>45004</v>
      </c>
      <c r="R857" s="112" t="str">
        <f>+'Categorias-9 feb-Depurado'!AB856</f>
        <v>Hotel</v>
      </c>
    </row>
    <row r="858" spans="2:18" s="1" customFormat="1" ht="14.5" hidden="1">
      <c r="B858" s="57" t="str">
        <f>+'Categorias-9 feb-Depurado'!B857</f>
        <v>INVERSIONES TURISTICAS DEL CARIBE LTDA Y CIA S.C.A.</v>
      </c>
      <c r="C858" s="30" t="s">
        <v>4900</v>
      </c>
      <c r="D858" s="31">
        <v>5</v>
      </c>
      <c r="E858" s="30" t="str">
        <f>+'Categorias-9 feb-Depurado'!E857</f>
        <v>890401617-4</v>
      </c>
      <c r="F858" s="30" t="str">
        <f>+'Categorias-9 feb-Depurado'!F857</f>
        <v>CR 1 8 12 CARTAGENA</v>
      </c>
      <c r="G858" s="30" t="str">
        <f>+'Categorias-9 feb-Depurado'!G857</f>
        <v>CARTAGENA</v>
      </c>
      <c r="H858" s="30" t="str">
        <f>+'Categorias-9 feb-Depurado'!H857</f>
        <v>FE39422</v>
      </c>
      <c r="I858" s="107">
        <f>+'Categorias-9 feb-Depurado'!R857</f>
        <v>369927</v>
      </c>
      <c r="J858" s="108">
        <f t="shared" si="56"/>
        <v>0</v>
      </c>
      <c r="K858" s="107">
        <f t="shared" si="57"/>
        <v>0</v>
      </c>
      <c r="L858" s="109">
        <f t="shared" si="58"/>
        <v>369927</v>
      </c>
      <c r="M858" s="110">
        <f t="shared" si="59"/>
        <v>2.8201537290586259E-07</v>
      </c>
      <c r="N858" s="33" t="s">
        <v>4892</v>
      </c>
      <c r="O858" s="33">
        <f>+'Categorias-9 feb-Depurado'!Y857</f>
        <v>77.555269033617407</v>
      </c>
      <c r="P858" s="111">
        <f>+'Categorias-9 feb-Depurado'!AC857</f>
        <v>44951</v>
      </c>
      <c r="Q858" s="111">
        <f>+'Categorias-9 feb-Depurado'!AE857</f>
        <v>45011</v>
      </c>
      <c r="R858" s="112" t="str">
        <f>+'Categorias-9 feb-Depurado'!AB857</f>
        <v>Hotel</v>
      </c>
    </row>
    <row r="859" spans="2:18" s="1" customFormat="1" ht="14.5" hidden="1">
      <c r="B859" s="57" t="str">
        <f>+'Categorias-9 feb-Depurado'!B858</f>
        <v>INVERSIONES TURISTICAS DEL CARIBE LTDA Y CIA S.C.A.</v>
      </c>
      <c r="C859" s="30" t="s">
        <v>4900</v>
      </c>
      <c r="D859" s="31">
        <v>5</v>
      </c>
      <c r="E859" s="30" t="str">
        <f>+'Categorias-9 feb-Depurado'!E858</f>
        <v>890401617-4</v>
      </c>
      <c r="F859" s="30" t="str">
        <f>+'Categorias-9 feb-Depurado'!F858</f>
        <v>CR 1 8 12 CARTAGENA</v>
      </c>
      <c r="G859" s="30" t="str">
        <f>+'Categorias-9 feb-Depurado'!G858</f>
        <v>CARTAGENA</v>
      </c>
      <c r="H859" s="30" t="str">
        <f>+'Categorias-9 feb-Depurado'!H858</f>
        <v>FE39442</v>
      </c>
      <c r="I859" s="107">
        <f>+'Categorias-9 feb-Depurado'!R858</f>
        <v>343923</v>
      </c>
      <c r="J859" s="108">
        <f t="shared" si="56"/>
        <v>0</v>
      </c>
      <c r="K859" s="107">
        <f t="shared" si="57"/>
        <v>0</v>
      </c>
      <c r="L859" s="109">
        <f t="shared" si="58"/>
        <v>343923</v>
      </c>
      <c r="M859" s="110">
        <f t="shared" si="59"/>
        <v>2.6219111634431378E-07</v>
      </c>
      <c r="N859" s="33" t="s">
        <v>4892</v>
      </c>
      <c r="O859" s="33">
        <f>+'Categorias-9 feb-Depurado'!Y858</f>
        <v>72.103525268090181</v>
      </c>
      <c r="P859" s="111">
        <f>+'Categorias-9 feb-Depurado'!AC858</f>
        <v>44951</v>
      </c>
      <c r="Q859" s="111">
        <f>+'Categorias-9 feb-Depurado'!AE858</f>
        <v>45011</v>
      </c>
      <c r="R859" s="112" t="str">
        <f>+'Categorias-9 feb-Depurado'!AB858</f>
        <v>Hotel</v>
      </c>
    </row>
    <row r="860" spans="2:18" s="1" customFormat="1" ht="14.5" hidden="1">
      <c r="B860" s="57" t="str">
        <f>+'Categorias-9 feb-Depurado'!B859</f>
        <v>INVERSIONES TURISTICAS DEL CARIBE LTDA Y CIA S.C.A.</v>
      </c>
      <c r="C860" s="30" t="s">
        <v>4900</v>
      </c>
      <c r="D860" s="31">
        <v>5</v>
      </c>
      <c r="E860" s="30" t="str">
        <f>+'Categorias-9 feb-Depurado'!E859</f>
        <v>890401617-4</v>
      </c>
      <c r="F860" s="30" t="str">
        <f>+'Categorias-9 feb-Depurado'!F859</f>
        <v>CR 1 8 12 CARTAGENA</v>
      </c>
      <c r="G860" s="30" t="str">
        <f>+'Categorias-9 feb-Depurado'!G859</f>
        <v>CARTAGENA</v>
      </c>
      <c r="H860" s="30" t="str">
        <f>+'Categorias-9 feb-Depurado'!H859</f>
        <v>FE39503</v>
      </c>
      <c r="I860" s="107">
        <f>+'Categorias-9 feb-Depurado'!R859</f>
        <v>452897</v>
      </c>
      <c r="J860" s="108">
        <f t="shared" si="56"/>
        <v>0</v>
      </c>
      <c r="K860" s="107">
        <f t="shared" si="57"/>
        <v>0</v>
      </c>
      <c r="L860" s="109">
        <f t="shared" si="58"/>
        <v>452897</v>
      </c>
      <c r="M860" s="110">
        <f t="shared" si="59"/>
        <v>3.4526789432224855E-07</v>
      </c>
      <c r="N860" s="33" t="s">
        <v>4892</v>
      </c>
      <c r="O860" s="33">
        <f>+'Categorias-9 feb-Depurado'!Y859</f>
        <v>94.949946015073849</v>
      </c>
      <c r="P860" s="111">
        <f>+'Categorias-9 feb-Depurado'!AC859</f>
        <v>44952</v>
      </c>
      <c r="Q860" s="111">
        <f>+'Categorias-9 feb-Depurado'!AE859</f>
        <v>45012</v>
      </c>
      <c r="R860" s="112" t="str">
        <f>+'Categorias-9 feb-Depurado'!AB859</f>
        <v>Hotel</v>
      </c>
    </row>
    <row r="861" spans="2:18" s="1" customFormat="1" ht="14.5" hidden="1">
      <c r="B861" s="57" t="str">
        <f>+'Categorias-9 feb-Depurado'!B860</f>
        <v>INVERSIONES TURISTICAS DEL CARIBE LTDA Y CIA S.C.A.</v>
      </c>
      <c r="C861" s="30" t="s">
        <v>4900</v>
      </c>
      <c r="D861" s="31">
        <v>5</v>
      </c>
      <c r="E861" s="30" t="str">
        <f>+'Categorias-9 feb-Depurado'!E860</f>
        <v>890401617-4</v>
      </c>
      <c r="F861" s="30" t="str">
        <f>+'Categorias-9 feb-Depurado'!F860</f>
        <v>CR 1 8 12 CARTAGENA</v>
      </c>
      <c r="G861" s="30" t="str">
        <f>+'Categorias-9 feb-Depurado'!G860</f>
        <v>CARTAGENA</v>
      </c>
      <c r="H861" s="30" t="str">
        <f>+'Categorias-9 feb-Depurado'!H860</f>
        <v>FE39640</v>
      </c>
      <c r="I861" s="107">
        <f>+'Categorias-9 feb-Depurado'!R860</f>
        <v>987367</v>
      </c>
      <c r="J861" s="108">
        <f t="shared" si="56"/>
        <v>0</v>
      </c>
      <c r="K861" s="107">
        <f t="shared" si="57"/>
        <v>0</v>
      </c>
      <c r="L861" s="109">
        <f t="shared" si="58"/>
        <v>987367</v>
      </c>
      <c r="M861" s="110">
        <f t="shared" si="59"/>
        <v>7.5272330135389634E-07</v>
      </c>
      <c r="N861" s="33" t="s">
        <v>4892</v>
      </c>
      <c r="O861" s="33">
        <f>+'Categorias-9 feb-Depurado'!Y860</f>
        <v>207.00168768409907</v>
      </c>
      <c r="P861" s="111">
        <f>+'Categorias-9 feb-Depurado'!AC860</f>
        <v>44954</v>
      </c>
      <c r="Q861" s="111">
        <f>+'Categorias-9 feb-Depurado'!AE860</f>
        <v>45014</v>
      </c>
      <c r="R861" s="112" t="str">
        <f>+'Categorias-9 feb-Depurado'!AB860</f>
        <v>Hotel</v>
      </c>
    </row>
    <row r="862" spans="2:18" s="1" customFormat="1" ht="14.5" hidden="1">
      <c r="B862" s="57" t="str">
        <f>+'Categorias-9 feb-Depurado'!B861</f>
        <v>INVERSIONES TURISTICAS DEL CARIBE LTDA Y CIA S.C.A.</v>
      </c>
      <c r="C862" s="30" t="s">
        <v>4900</v>
      </c>
      <c r="D862" s="31">
        <v>5</v>
      </c>
      <c r="E862" s="30" t="str">
        <f>+'Categorias-9 feb-Depurado'!E861</f>
        <v>890401617-4</v>
      </c>
      <c r="F862" s="30" t="str">
        <f>+'Categorias-9 feb-Depurado'!F861</f>
        <v>CR 1 8 12 CARTAGENA</v>
      </c>
      <c r="G862" s="30" t="str">
        <f>+'Categorias-9 feb-Depurado'!G861</f>
        <v>CARTAGENA</v>
      </c>
      <c r="H862" s="30" t="str">
        <f>+'Categorias-9 feb-Depurado'!H861</f>
        <v>FE39599</v>
      </c>
      <c r="I862" s="107">
        <f>+'Categorias-9 feb-Depurado'!R861</f>
        <v>405173</v>
      </c>
      <c r="J862" s="108">
        <f t="shared" si="56"/>
        <v>0</v>
      </c>
      <c r="K862" s="107">
        <f t="shared" si="57"/>
        <v>0</v>
      </c>
      <c r="L862" s="109">
        <f t="shared" si="58"/>
        <v>405173</v>
      </c>
      <c r="M862" s="110">
        <f t="shared" si="59"/>
        <v>3.0888530625336092E-07</v>
      </c>
      <c r="N862" s="33" t="s">
        <v>4892</v>
      </c>
      <c r="O862" s="33">
        <f>+'Categorias-9 feb-Depurado'!Y861</f>
        <v>84.944599935008426</v>
      </c>
      <c r="P862" s="111">
        <f>+'Categorias-9 feb-Depurado'!AC861</f>
        <v>44954</v>
      </c>
      <c r="Q862" s="111">
        <f>+'Categorias-9 feb-Depurado'!AE861</f>
        <v>45014</v>
      </c>
      <c r="R862" s="112" t="str">
        <f>+'Categorias-9 feb-Depurado'!AB861</f>
        <v>Hotel</v>
      </c>
    </row>
    <row r="863" spans="2:18" s="1" customFormat="1" ht="14.5" hidden="1">
      <c r="B863" s="57" t="str">
        <f>+'Categorias-9 feb-Depurado'!B862</f>
        <v>INVERSIONES TURISTICAS DEL CARIBE LTDA Y CIA S.C.A.</v>
      </c>
      <c r="C863" s="30" t="s">
        <v>4900</v>
      </c>
      <c r="D863" s="31">
        <v>5</v>
      </c>
      <c r="E863" s="30" t="str">
        <f>+'Categorias-9 feb-Depurado'!E862</f>
        <v>890401617-4</v>
      </c>
      <c r="F863" s="30" t="str">
        <f>+'Categorias-9 feb-Depurado'!F862</f>
        <v>CR 1 8 12 CARTAGENA</v>
      </c>
      <c r="G863" s="30" t="str">
        <f>+'Categorias-9 feb-Depurado'!G862</f>
        <v>CARTAGENA</v>
      </c>
      <c r="H863" s="30" t="str">
        <f>+'Categorias-9 feb-Depurado'!H862</f>
        <v>FE39829</v>
      </c>
      <c r="I863" s="107">
        <f>+'Categorias-9 feb-Depurado'!R862</f>
        <v>48728</v>
      </c>
      <c r="J863" s="108">
        <f t="shared" si="56"/>
        <v>0</v>
      </c>
      <c r="K863" s="107">
        <f t="shared" si="57"/>
        <v>0</v>
      </c>
      <c r="L863" s="109">
        <f t="shared" si="58"/>
        <v>48728</v>
      </c>
      <c r="M863" s="110">
        <f t="shared" si="59"/>
        <v>3.7147991606335496E-08</v>
      </c>
      <c r="N863" s="33" t="s">
        <v>4892</v>
      </c>
      <c r="O863" s="33">
        <f>+'Categorias-9 feb-Depurado'!Y862</f>
        <v>10.215834879503548</v>
      </c>
      <c r="P863" s="111">
        <f>+'Categorias-9 feb-Depurado'!AC862</f>
        <v>44958</v>
      </c>
      <c r="Q863" s="111">
        <f>+'Categorias-9 feb-Depurado'!AE862</f>
        <v>45018</v>
      </c>
      <c r="R863" s="112" t="str">
        <f>+'Categorias-9 feb-Depurado'!AB862</f>
        <v>Hotel</v>
      </c>
    </row>
    <row r="864" spans="2:18" s="1" customFormat="1" ht="14.5" hidden="1">
      <c r="B864" s="57" t="str">
        <f>+'Categorias-9 feb-Depurado'!B863</f>
        <v>INVERSIONES TURISTICAS DEL CARIBE LTDA Y CIA S.C.A.</v>
      </c>
      <c r="C864" s="30" t="s">
        <v>4900</v>
      </c>
      <c r="D864" s="31">
        <v>5</v>
      </c>
      <c r="E864" s="30" t="str">
        <f>+'Categorias-9 feb-Depurado'!E863</f>
        <v>890401617-4</v>
      </c>
      <c r="F864" s="30" t="str">
        <f>+'Categorias-9 feb-Depurado'!F863</f>
        <v>CR 1 8 12 CARTAGENA</v>
      </c>
      <c r="G864" s="30" t="str">
        <f>+'Categorias-9 feb-Depurado'!G863</f>
        <v>CARTAGENA</v>
      </c>
      <c r="H864" s="30" t="str">
        <f>+'Categorias-9 feb-Depurado'!H863</f>
        <v>FE40066</v>
      </c>
      <c r="I864" s="107">
        <f>+'Categorias-9 feb-Depurado'!R863</f>
        <v>354908</v>
      </c>
      <c r="J864" s="108">
        <f t="shared" si="56"/>
        <v>0</v>
      </c>
      <c r="K864" s="107">
        <f t="shared" si="57"/>
        <v>0</v>
      </c>
      <c r="L864" s="109">
        <f t="shared" si="58"/>
        <v>354908</v>
      </c>
      <c r="M864" s="110">
        <f t="shared" si="59"/>
        <v>2.7056557636310371E-07</v>
      </c>
      <c r="N864" s="33" t="s">
        <v>4892</v>
      </c>
      <c r="O864" s="33">
        <f>+'Categorias-9 feb-Depurado'!Y863</f>
        <v>74.406532700189729</v>
      </c>
      <c r="P864" s="111">
        <f>+'Categorias-9 feb-Depurado'!AC863</f>
        <v>44961</v>
      </c>
      <c r="Q864" s="111">
        <f>+'Categorias-9 feb-Depurado'!AE863</f>
        <v>45021</v>
      </c>
      <c r="R864" s="112" t="str">
        <f>+'Categorias-9 feb-Depurado'!AB863</f>
        <v>Hotel</v>
      </c>
    </row>
    <row r="865" spans="2:18" s="1" customFormat="1" ht="14.5" hidden="1">
      <c r="B865" s="57" t="str">
        <f>+'Categorias-9 feb-Depurado'!B864</f>
        <v>INVERSIONES TURISTICAS DEL CARIBE LTDA Y CIA S.C.A.</v>
      </c>
      <c r="C865" s="30" t="s">
        <v>4900</v>
      </c>
      <c r="D865" s="31">
        <v>5</v>
      </c>
      <c r="E865" s="30" t="str">
        <f>+'Categorias-9 feb-Depurado'!E864</f>
        <v>890401617-4</v>
      </c>
      <c r="F865" s="30" t="str">
        <f>+'Categorias-9 feb-Depurado'!F864</f>
        <v>CR 1 8 12 CARTAGENA</v>
      </c>
      <c r="G865" s="30" t="str">
        <f>+'Categorias-9 feb-Depurado'!G864</f>
        <v>CARTAGENA</v>
      </c>
      <c r="H865" s="30" t="str">
        <f>+'Categorias-9 feb-Depurado'!H864</f>
        <v>FE40051</v>
      </c>
      <c r="I865" s="107">
        <f>+'Categorias-9 feb-Depurado'!R864</f>
        <v>353261</v>
      </c>
      <c r="J865" s="108">
        <f t="shared" si="56"/>
        <v>0</v>
      </c>
      <c r="K865" s="107">
        <f t="shared" si="57"/>
        <v>0</v>
      </c>
      <c r="L865" s="109">
        <f t="shared" si="58"/>
        <v>353261</v>
      </c>
      <c r="M865" s="110">
        <f t="shared" si="59"/>
        <v>2.6930997912587598E-07</v>
      </c>
      <c r="N865" s="33" t="s">
        <v>4892</v>
      </c>
      <c r="O865" s="33">
        <f>+'Categorias-9 feb-Depurado'!Y864</f>
        <v>74.061238823023785</v>
      </c>
      <c r="P865" s="111">
        <f>+'Categorias-9 feb-Depurado'!AC864</f>
        <v>44961</v>
      </c>
      <c r="Q865" s="111">
        <f>+'Categorias-9 feb-Depurado'!AE864</f>
        <v>45021</v>
      </c>
      <c r="R865" s="112" t="str">
        <f>+'Categorias-9 feb-Depurado'!AB864</f>
        <v>Hotel</v>
      </c>
    </row>
    <row r="866" spans="2:18" s="1" customFormat="1" ht="14.5" hidden="1">
      <c r="B866" s="57" t="str">
        <f>+'Categorias-9 feb-Depurado'!B865</f>
        <v>IP ACCESS TELECOMUNICACIONES S.A.S</v>
      </c>
      <c r="C866" s="30" t="s">
        <v>4900</v>
      </c>
      <c r="D866" s="31">
        <v>5</v>
      </c>
      <c r="E866" s="30" t="str">
        <f>+'Categorias-9 feb-Depurado'!E865</f>
        <v>800044547-8</v>
      </c>
      <c r="F866" s="30" t="str">
        <f>+'Categorias-9 feb-Depurado'!F865</f>
        <v>AV 4 N 7 N 46 LC 335 BRR CENTENARIO</v>
      </c>
      <c r="G866" s="30" t="str">
        <f>+'Categorias-9 feb-Depurado'!G865</f>
        <v>Colombia</v>
      </c>
      <c r="H866" s="30" t="str">
        <f>+'Categorias-9 feb-Depurado'!H865</f>
        <v>FE541</v>
      </c>
      <c r="I866" s="107">
        <f>+'Categorias-9 feb-Depurado'!R865</f>
        <v>2295903</v>
      </c>
      <c r="J866" s="108">
        <f t="shared" si="56"/>
        <v>0</v>
      </c>
      <c r="K866" s="107">
        <f t="shared" si="57"/>
        <v>0</v>
      </c>
      <c r="L866" s="109">
        <f t="shared" si="58"/>
        <v>2295903</v>
      </c>
      <c r="M866" s="110">
        <f t="shared" si="59"/>
        <v>1.7502911133836907E-06</v>
      </c>
      <c r="N866" s="33" t="s">
        <v>4892</v>
      </c>
      <c r="O866" s="33">
        <f>+'Categorias-9 feb-Depurado'!Y865</f>
        <v>481.33652001635267</v>
      </c>
      <c r="P866" s="111">
        <f>+'Categorias-9 feb-Depurado'!AC865</f>
        <v>44959</v>
      </c>
      <c r="Q866" s="111">
        <f>+'Categorias-9 feb-Depurado'!AE865</f>
        <v>44989</v>
      </c>
      <c r="R866" s="112" t="str">
        <f>+'Categorias-9 feb-Depurado'!AB865</f>
        <v>IT</v>
      </c>
    </row>
    <row r="867" spans="2:18" s="1" customFormat="1" ht="14.5" hidden="1">
      <c r="B867" s="57" t="str">
        <f>+'Categorias-9 feb-Depurado'!B866</f>
        <v>ITERIA SAS</v>
      </c>
      <c r="C867" s="30" t="s">
        <v>4900</v>
      </c>
      <c r="D867" s="31">
        <v>5</v>
      </c>
      <c r="E867" s="30" t="str">
        <f>+'Categorias-9 feb-Depurado'!E866</f>
        <v>805023132-3</v>
      </c>
      <c r="F867" s="30" t="str">
        <f>+'Categorias-9 feb-Depurado'!F866</f>
        <v>CL 22 N 6 A 24 OF 501 ED SANTA MONICA CENTRAL</v>
      </c>
      <c r="G867" s="30" t="str">
        <f>+'Categorias-9 feb-Depurado'!G866</f>
        <v>CALI</v>
      </c>
      <c r="H867" s="30">
        <f>+'Categorias-9 feb-Depurado'!H866</f>
        <v>14070</v>
      </c>
      <c r="I867" s="107">
        <f>+'Categorias-9 feb-Depurado'!R866</f>
        <v>574800</v>
      </c>
      <c r="J867" s="108">
        <f t="shared" si="56"/>
        <v>0</v>
      </c>
      <c r="K867" s="107">
        <f t="shared" si="57"/>
        <v>0</v>
      </c>
      <c r="L867" s="109">
        <f t="shared" si="58"/>
        <v>574800</v>
      </c>
      <c r="M867" s="110">
        <f t="shared" si="59"/>
        <v>4.3820114873012729E-07</v>
      </c>
      <c r="N867" s="33" t="s">
        <v>4892</v>
      </c>
      <c r="O867" s="33">
        <f>+'Categorias-9 feb-Depurado'!Y866</f>
        <v>120.50693418032013</v>
      </c>
      <c r="P867" s="111">
        <f>+'Categorias-9 feb-Depurado'!AC866</f>
        <v>44940</v>
      </c>
      <c r="Q867" s="111">
        <f>+'Categorias-9 feb-Depurado'!AE866</f>
        <v>45000</v>
      </c>
      <c r="R867" s="112" t="str">
        <f>+'Categorias-9 feb-Depurado'!AB866</f>
        <v>Asesoria</v>
      </c>
    </row>
    <row r="868" spans="2:18" s="1" customFormat="1" ht="14.5" hidden="1">
      <c r="B868" s="57" t="str">
        <f>+'Categorias-9 feb-Depurado'!B867</f>
        <v>ITERIA SAS</v>
      </c>
      <c r="C868" s="30" t="s">
        <v>4900</v>
      </c>
      <c r="D868" s="31">
        <v>5</v>
      </c>
      <c r="E868" s="30" t="str">
        <f>+'Categorias-9 feb-Depurado'!E867</f>
        <v>805023132-3</v>
      </c>
      <c r="F868" s="30" t="str">
        <f>+'Categorias-9 feb-Depurado'!F867</f>
        <v>CL 22 N 6 A 24 OF 501 ED SANTA MONICA CENTRAL</v>
      </c>
      <c r="G868" s="30" t="str">
        <f>+'Categorias-9 feb-Depurado'!G867</f>
        <v>CALI</v>
      </c>
      <c r="H868" s="30">
        <f>+'Categorias-9 feb-Depurado'!H867</f>
        <v>14084</v>
      </c>
      <c r="I868" s="107">
        <f>+'Categorias-9 feb-Depurado'!R867</f>
        <v>2205415</v>
      </c>
      <c r="J868" s="108">
        <f t="shared" si="56"/>
        <v>0</v>
      </c>
      <c r="K868" s="107">
        <f t="shared" si="57"/>
        <v>0</v>
      </c>
      <c r="L868" s="109">
        <f t="shared" si="58"/>
        <v>2205415</v>
      </c>
      <c r="M868" s="110">
        <f t="shared" si="59"/>
        <v>1.6813072136858971E-06</v>
      </c>
      <c r="N868" s="33" t="s">
        <v>4892</v>
      </c>
      <c r="O868" s="33">
        <f>+'Categorias-9 feb-Depurado'!Y867</f>
        <v>462.36569284149391</v>
      </c>
      <c r="P868" s="111">
        <f>+'Categorias-9 feb-Depurado'!AC867</f>
        <v>44943</v>
      </c>
      <c r="Q868" s="111">
        <f>+'Categorias-9 feb-Depurado'!AE867</f>
        <v>45003</v>
      </c>
      <c r="R868" s="112" t="str">
        <f>+'Categorias-9 feb-Depurado'!AB867</f>
        <v>Asesoria</v>
      </c>
    </row>
    <row r="869" spans="2:18" s="1" customFormat="1" ht="14.5" hidden="1">
      <c r="B869" s="57" t="str">
        <f>+'Categorias-9 feb-Depurado'!B868</f>
        <v>ITN TRAVEL S.A.S.</v>
      </c>
      <c r="C869" s="30" t="s">
        <v>4900</v>
      </c>
      <c r="D869" s="31">
        <v>5</v>
      </c>
      <c r="E869" s="30" t="str">
        <f>+'Categorias-9 feb-Depurado'!E868</f>
        <v>900558635-7</v>
      </c>
      <c r="F869" s="30" t="str">
        <f>+'Categorias-9 feb-Depurado'!F868</f>
        <v>CR 3 N 6 54 BRR RODADERO APARTAHOTEL SORRENTO BEACH</v>
      </c>
      <c r="G869" s="30" t="str">
        <f>+'Categorias-9 feb-Depurado'!G868</f>
        <v>SANTA MARTA</v>
      </c>
      <c r="H869" s="30" t="str">
        <f>+'Categorias-9 feb-Depurado'!H868</f>
        <v>ITN-3318</v>
      </c>
      <c r="I869" s="107">
        <f>+'Categorias-9 feb-Depurado'!R868</f>
        <v>1816512</v>
      </c>
      <c r="J869" s="108">
        <f t="shared" si="56"/>
        <v>1816512</v>
      </c>
      <c r="K869" s="107">
        <f t="shared" si="57"/>
        <v>619.3499155207337</v>
      </c>
      <c r="L869" s="109">
        <f t="shared" si="58"/>
        <v>1817131.3499155208</v>
      </c>
      <c r="M869" s="110">
        <f t="shared" si="59"/>
        <v>1.3852975729410371E-06</v>
      </c>
      <c r="N869" s="33" t="s">
        <v>4892</v>
      </c>
      <c r="O869" s="33">
        <f>+'Categorias-9 feb-Depurado'!Y868</f>
        <v>380.83210163841625</v>
      </c>
      <c r="P869" s="111">
        <f>+'Categorias-9 feb-Depurado'!AC868</f>
        <v>44905</v>
      </c>
      <c r="Q869" s="111">
        <f>+'Categorias-9 feb-Depurado'!AE868</f>
        <v>44965</v>
      </c>
      <c r="R869" s="112" t="str">
        <f>+'Categorias-9 feb-Depurado'!AB868</f>
        <v>Hotel</v>
      </c>
    </row>
    <row r="870" spans="2:18" s="1" customFormat="1" ht="14.5" hidden="1">
      <c r="B870" s="57" t="str">
        <f>+'Categorias-9 feb-Depurado'!B869</f>
        <v>ITN TRAVEL S.A.S.</v>
      </c>
      <c r="C870" s="30" t="s">
        <v>4900</v>
      </c>
      <c r="D870" s="31">
        <v>5</v>
      </c>
      <c r="E870" s="30" t="str">
        <f>+'Categorias-9 feb-Depurado'!E869</f>
        <v>900558635-7</v>
      </c>
      <c r="F870" s="30" t="str">
        <f>+'Categorias-9 feb-Depurado'!F869</f>
        <v>CR 3 N 6 54 BRR RODADERO APARTAHOTEL SORRENTO BEACH</v>
      </c>
      <c r="G870" s="30" t="str">
        <f>+'Categorias-9 feb-Depurado'!G869</f>
        <v>SANTA MARTA</v>
      </c>
      <c r="H870" s="30" t="str">
        <f>+'Categorias-9 feb-Depurado'!H869</f>
        <v>ITN-3337</v>
      </c>
      <c r="I870" s="107">
        <f>+'Categorias-9 feb-Depurado'!R869</f>
        <v>1387200</v>
      </c>
      <c r="J870" s="108">
        <f t="shared" si="56"/>
        <v>0</v>
      </c>
      <c r="K870" s="107">
        <f t="shared" si="57"/>
        <v>0</v>
      </c>
      <c r="L870" s="109">
        <f t="shared" si="58"/>
        <v>1387200</v>
      </c>
      <c r="M870" s="110">
        <f t="shared" si="59"/>
        <v>1.0575376366013093E-06</v>
      </c>
      <c r="N870" s="33" t="s">
        <v>4892</v>
      </c>
      <c r="O870" s="33">
        <f>+'Categorias-9 feb-Depurado'!Y869</f>
        <v>290.8267555583509</v>
      </c>
      <c r="P870" s="111">
        <f>+'Categorias-9 feb-Depurado'!AC869</f>
        <v>44910</v>
      </c>
      <c r="Q870" s="111">
        <f>+'Categorias-9 feb-Depurado'!AE869</f>
        <v>44970</v>
      </c>
      <c r="R870" s="112" t="str">
        <f>+'Categorias-9 feb-Depurado'!AB869</f>
        <v>Hotel</v>
      </c>
    </row>
    <row r="871" spans="2:18" s="1" customFormat="1" ht="14.5" hidden="1">
      <c r="B871" s="57" t="str">
        <f>+'Categorias-9 feb-Depurado'!B870</f>
        <v>ITN TRAVEL S.A.S.</v>
      </c>
      <c r="C871" s="30" t="s">
        <v>4900</v>
      </c>
      <c r="D871" s="31">
        <v>5</v>
      </c>
      <c r="E871" s="30" t="str">
        <f>+'Categorias-9 feb-Depurado'!E870</f>
        <v>900558635-7</v>
      </c>
      <c r="F871" s="30" t="str">
        <f>+'Categorias-9 feb-Depurado'!F870</f>
        <v>CR 3 N 6 54 BRR RODADERO APARTAHOTEL SORRENTO BEACH</v>
      </c>
      <c r="G871" s="30" t="str">
        <f>+'Categorias-9 feb-Depurado'!G870</f>
        <v>SANTA MARTA</v>
      </c>
      <c r="H871" s="30" t="str">
        <f>+'Categorias-9 feb-Depurado'!H870</f>
        <v>ITN3443</v>
      </c>
      <c r="I871" s="107">
        <f>+'Categorias-9 feb-Depurado'!R870</f>
        <v>785050</v>
      </c>
      <c r="J871" s="108">
        <f t="shared" si="56"/>
        <v>0</v>
      </c>
      <c r="K871" s="107">
        <f t="shared" si="57"/>
        <v>0</v>
      </c>
      <c r="L871" s="109">
        <f t="shared" si="58"/>
        <v>785050</v>
      </c>
      <c r="M871" s="110">
        <f t="shared" si="59"/>
        <v>5.9848610266281562E-07</v>
      </c>
      <c r="N871" s="33" t="s">
        <v>4892</v>
      </c>
      <c r="O871" s="33">
        <f>+'Categorias-9 feb-Depurado'!Y870</f>
        <v>164.58588844512929</v>
      </c>
      <c r="P871" s="111">
        <f>+'Categorias-9 feb-Depurado'!AC870</f>
        <v>44939</v>
      </c>
      <c r="Q871" s="111">
        <f>+'Categorias-9 feb-Depurado'!AE870</f>
        <v>44999</v>
      </c>
      <c r="R871" s="112" t="str">
        <f>+'Categorias-9 feb-Depurado'!AB870</f>
        <v>Hotel</v>
      </c>
    </row>
    <row r="872" spans="2:18" s="1" customFormat="1" ht="14.5" hidden="1">
      <c r="B872" s="57" t="str">
        <f>+'Categorias-9 feb-Depurado'!B871</f>
        <v>ITN TRAVEL S.A.S.</v>
      </c>
      <c r="C872" s="30" t="s">
        <v>4900</v>
      </c>
      <c r="D872" s="31">
        <v>5</v>
      </c>
      <c r="E872" s="30" t="str">
        <f>+'Categorias-9 feb-Depurado'!E871</f>
        <v>900558635-7</v>
      </c>
      <c r="F872" s="30" t="str">
        <f>+'Categorias-9 feb-Depurado'!F871</f>
        <v>CR 3 N 6 54 BRR RODADERO APARTAHOTEL SORRENTO BEACH</v>
      </c>
      <c r="G872" s="30" t="str">
        <f>+'Categorias-9 feb-Depurado'!G871</f>
        <v>SANTA MARTA</v>
      </c>
      <c r="H872" s="30" t="str">
        <f>+'Categorias-9 feb-Depurado'!H871</f>
        <v>ITN3450</v>
      </c>
      <c r="I872" s="107">
        <f>+'Categorias-9 feb-Depurado'!R871</f>
        <v>1177575</v>
      </c>
      <c r="J872" s="108">
        <f t="shared" si="56"/>
        <v>0</v>
      </c>
      <c r="K872" s="107">
        <f t="shared" si="57"/>
        <v>0</v>
      </c>
      <c r="L872" s="109">
        <f t="shared" si="58"/>
        <v>1177575</v>
      </c>
      <c r="M872" s="110">
        <f t="shared" si="59"/>
        <v>8.9772915399422343E-07</v>
      </c>
      <c r="N872" s="33" t="s">
        <v>4892</v>
      </c>
      <c r="O872" s="33">
        <f>+'Categorias-9 feb-Depurado'!Y871</f>
        <v>246.87883266769393</v>
      </c>
      <c r="P872" s="111">
        <f>+'Categorias-9 feb-Depurado'!AC871</f>
        <v>44939</v>
      </c>
      <c r="Q872" s="111">
        <f>+'Categorias-9 feb-Depurado'!AE871</f>
        <v>44999</v>
      </c>
      <c r="R872" s="112" t="str">
        <f>+'Categorias-9 feb-Depurado'!AB871</f>
        <v>Hotel</v>
      </c>
    </row>
    <row r="873" spans="2:18" s="1" customFormat="1" ht="14.5" hidden="1">
      <c r="B873" s="57" t="str">
        <f>+'Categorias-9 feb-Depurado'!B872</f>
        <v>ITN TRAVEL S.A.S.</v>
      </c>
      <c r="C873" s="30" t="s">
        <v>4900</v>
      </c>
      <c r="D873" s="31">
        <v>5</v>
      </c>
      <c r="E873" s="30" t="str">
        <f>+'Categorias-9 feb-Depurado'!E872</f>
        <v>900558635-7</v>
      </c>
      <c r="F873" s="30" t="str">
        <f>+'Categorias-9 feb-Depurado'!F872</f>
        <v>CR 3 N 6 54 BRR RODADERO APARTAHOTEL SORRENTO BEACH</v>
      </c>
      <c r="G873" s="30" t="str">
        <f>+'Categorias-9 feb-Depurado'!G872</f>
        <v>SANTA MARTA</v>
      </c>
      <c r="H873" s="30" t="str">
        <f>+'Categorias-9 feb-Depurado'!H872</f>
        <v>ITN3451</v>
      </c>
      <c r="I873" s="107">
        <f>+'Categorias-9 feb-Depurado'!R872</f>
        <v>1760761</v>
      </c>
      <c r="J873" s="108">
        <f t="shared" si="56"/>
        <v>0</v>
      </c>
      <c r="K873" s="107">
        <f t="shared" si="57"/>
        <v>0</v>
      </c>
      <c r="L873" s="109">
        <f t="shared" si="58"/>
        <v>1760761</v>
      </c>
      <c r="M873" s="110">
        <f t="shared" si="59"/>
        <v>1.3423234043827552E-06</v>
      </c>
      <c r="N873" s="33" t="s">
        <v>4892</v>
      </c>
      <c r="O873" s="33">
        <f>+'Categorias-9 feb-Depurado'!Y872</f>
        <v>369.14389341383901</v>
      </c>
      <c r="P873" s="111">
        <f>+'Categorias-9 feb-Depurado'!AC872</f>
        <v>44939</v>
      </c>
      <c r="Q873" s="111">
        <f>+'Categorias-9 feb-Depurado'!AE872</f>
        <v>44999</v>
      </c>
      <c r="R873" s="112" t="str">
        <f>+'Categorias-9 feb-Depurado'!AB872</f>
        <v>Hotel</v>
      </c>
    </row>
    <row r="874" spans="2:18" s="1" customFormat="1" ht="14.5" hidden="1">
      <c r="B874" s="57" t="str">
        <f>+'Categorias-9 feb-Depurado'!B873</f>
        <v>ITN TRAVEL S.A.S.</v>
      </c>
      <c r="C874" s="30" t="s">
        <v>4900</v>
      </c>
      <c r="D874" s="31">
        <v>5</v>
      </c>
      <c r="E874" s="30" t="str">
        <f>+'Categorias-9 feb-Depurado'!E873</f>
        <v>900558635-7</v>
      </c>
      <c r="F874" s="30" t="str">
        <f>+'Categorias-9 feb-Depurado'!F873</f>
        <v>CR 3 N 6 54 BRR RODADERO APARTAHOTEL SORRENTO BEACH</v>
      </c>
      <c r="G874" s="30" t="str">
        <f>+'Categorias-9 feb-Depurado'!G873</f>
        <v>SANTA MARTA</v>
      </c>
      <c r="H874" s="30" t="str">
        <f>+'Categorias-9 feb-Depurado'!H873</f>
        <v>ITN3449</v>
      </c>
      <c r="I874" s="107">
        <f>+'Categorias-9 feb-Depurado'!R873</f>
        <v>706545</v>
      </c>
      <c r="J874" s="108">
        <f t="shared" si="56"/>
        <v>0</v>
      </c>
      <c r="K874" s="107">
        <f t="shared" si="57"/>
        <v>0</v>
      </c>
      <c r="L874" s="109">
        <f t="shared" si="58"/>
        <v>706545</v>
      </c>
      <c r="M874" s="110">
        <f t="shared" si="59"/>
        <v>5.386374923965341E-07</v>
      </c>
      <c r="N874" s="33" t="s">
        <v>4892</v>
      </c>
      <c r="O874" s="33">
        <f>+'Categorias-9 feb-Depurado'!Y873</f>
        <v>148.12729960061637</v>
      </c>
      <c r="P874" s="111">
        <f>+'Categorias-9 feb-Depurado'!AC873</f>
        <v>44939</v>
      </c>
      <c r="Q874" s="111">
        <f>+'Categorias-9 feb-Depurado'!AE873</f>
        <v>44999</v>
      </c>
      <c r="R874" s="112" t="str">
        <f>+'Categorias-9 feb-Depurado'!AB873</f>
        <v>Hotel</v>
      </c>
    </row>
    <row r="875" spans="2:18" s="1" customFormat="1" ht="14.5" hidden="1">
      <c r="B875" s="57" t="str">
        <f>+'Categorias-9 feb-Depurado'!B874</f>
        <v>ITN TRAVEL S.A.S.</v>
      </c>
      <c r="C875" s="30" t="s">
        <v>4900</v>
      </c>
      <c r="D875" s="31">
        <v>5</v>
      </c>
      <c r="E875" s="30" t="str">
        <f>+'Categorias-9 feb-Depurado'!E874</f>
        <v>900558635-7</v>
      </c>
      <c r="F875" s="30" t="str">
        <f>+'Categorias-9 feb-Depurado'!F874</f>
        <v>CR 3 N 6 54 BRR RODADERO APARTAHOTEL SORRENTO BEACH</v>
      </c>
      <c r="G875" s="30" t="str">
        <f>+'Categorias-9 feb-Depurado'!G874</f>
        <v>SANTA MARTA</v>
      </c>
      <c r="H875" s="30" t="str">
        <f>+'Categorias-9 feb-Depurado'!H874</f>
        <v>ITN3445</v>
      </c>
      <c r="I875" s="107">
        <f>+'Categorias-9 feb-Depurado'!R874</f>
        <v>471030</v>
      </c>
      <c r="J875" s="108">
        <f t="shared" si="56"/>
        <v>0</v>
      </c>
      <c r="K875" s="107">
        <f t="shared" si="57"/>
        <v>0</v>
      </c>
      <c r="L875" s="109">
        <f t="shared" si="58"/>
        <v>471030</v>
      </c>
      <c r="M875" s="110">
        <f t="shared" si="59"/>
        <v>3.5909166159768938E-07</v>
      </c>
      <c r="N875" s="33" t="s">
        <v>4892</v>
      </c>
      <c r="O875" s="33">
        <f>+'Categorias-9 feb-Depurado'!Y874</f>
        <v>98.751533067077574</v>
      </c>
      <c r="P875" s="111">
        <f>+'Categorias-9 feb-Depurado'!AC874</f>
        <v>44939</v>
      </c>
      <c r="Q875" s="111">
        <f>+'Categorias-9 feb-Depurado'!AE874</f>
        <v>44999</v>
      </c>
      <c r="R875" s="112" t="str">
        <f>+'Categorias-9 feb-Depurado'!AB874</f>
        <v>Hotel</v>
      </c>
    </row>
    <row r="876" spans="2:18" s="1" customFormat="1" ht="14.5" hidden="1">
      <c r="B876" s="57" t="str">
        <f>+'Categorias-9 feb-Depurado'!B875</f>
        <v>ITN TRAVEL S.A.S.</v>
      </c>
      <c r="C876" s="30" t="s">
        <v>4900</v>
      </c>
      <c r="D876" s="31">
        <v>5</v>
      </c>
      <c r="E876" s="30" t="str">
        <f>+'Categorias-9 feb-Depurado'!E875</f>
        <v>900558635-7</v>
      </c>
      <c r="F876" s="30" t="str">
        <f>+'Categorias-9 feb-Depurado'!F875</f>
        <v>CR 3 N 6 54 BRR RODADERO APARTAHOTEL SORRENTO BEACH</v>
      </c>
      <c r="G876" s="30" t="str">
        <f>+'Categorias-9 feb-Depurado'!G875</f>
        <v>SANTA MARTA</v>
      </c>
      <c r="H876" s="30" t="str">
        <f>+'Categorias-9 feb-Depurado'!H875</f>
        <v>ITN3444</v>
      </c>
      <c r="I876" s="107">
        <f>+'Categorias-9 feb-Depurado'!R875</f>
        <v>740190</v>
      </c>
      <c r="J876" s="108">
        <f t="shared" si="56"/>
        <v>0</v>
      </c>
      <c r="K876" s="107">
        <f t="shared" si="57"/>
        <v>0</v>
      </c>
      <c r="L876" s="109">
        <f t="shared" si="58"/>
        <v>740190</v>
      </c>
      <c r="M876" s="110">
        <f t="shared" si="59"/>
        <v>5.6428689679636899E-07</v>
      </c>
      <c r="N876" s="33" t="s">
        <v>4892</v>
      </c>
      <c r="O876" s="33">
        <f>+'Categorias-9 feb-Depurado'!Y875</f>
        <v>155.18098053397904</v>
      </c>
      <c r="P876" s="111">
        <f>+'Categorias-9 feb-Depurado'!AC875</f>
        <v>44939</v>
      </c>
      <c r="Q876" s="111">
        <f>+'Categorias-9 feb-Depurado'!AE875</f>
        <v>44999</v>
      </c>
      <c r="R876" s="112" t="str">
        <f>+'Categorias-9 feb-Depurado'!AB875</f>
        <v>Hotel</v>
      </c>
    </row>
    <row r="877" spans="2:18" s="1" customFormat="1" ht="14.5" hidden="1">
      <c r="B877" s="57" t="str">
        <f>+'Categorias-9 feb-Depurado'!B876</f>
        <v>ITN TRAVEL S.A.S.</v>
      </c>
      <c r="C877" s="30" t="s">
        <v>4900</v>
      </c>
      <c r="D877" s="31">
        <v>5</v>
      </c>
      <c r="E877" s="30" t="str">
        <f>+'Categorias-9 feb-Depurado'!E876</f>
        <v>900558635-7</v>
      </c>
      <c r="F877" s="30" t="str">
        <f>+'Categorias-9 feb-Depurado'!F876</f>
        <v>CR 3 N 6 54 BRR RODADERO APARTAHOTEL SORRENTO BEACH</v>
      </c>
      <c r="G877" s="30" t="str">
        <f>+'Categorias-9 feb-Depurado'!G876</f>
        <v>SANTA MARTA</v>
      </c>
      <c r="H877" s="30" t="str">
        <f>+'Categorias-9 feb-Depurado'!H876</f>
        <v>ITN3448</v>
      </c>
      <c r="I877" s="107">
        <f>+'Categorias-9 feb-Depurado'!R876</f>
        <v>403740</v>
      </c>
      <c r="J877" s="108">
        <f t="shared" si="56"/>
        <v>0</v>
      </c>
      <c r="K877" s="107">
        <f t="shared" si="57"/>
        <v>0</v>
      </c>
      <c r="L877" s="109">
        <f t="shared" si="58"/>
        <v>403740</v>
      </c>
      <c r="M877" s="110">
        <f t="shared" si="59"/>
        <v>3.0779285279801949E-07</v>
      </c>
      <c r="N877" s="33" t="s">
        <v>4892</v>
      </c>
      <c r="O877" s="33">
        <f>+'Categorias-9 feb-Depurado'!Y876</f>
        <v>84.644171200352204</v>
      </c>
      <c r="P877" s="111">
        <f>+'Categorias-9 feb-Depurado'!AC876</f>
        <v>44939</v>
      </c>
      <c r="Q877" s="111">
        <f>+'Categorias-9 feb-Depurado'!AE876</f>
        <v>44999</v>
      </c>
      <c r="R877" s="112" t="str">
        <f>+'Categorias-9 feb-Depurado'!AB876</f>
        <v>Hotel</v>
      </c>
    </row>
    <row r="878" spans="2:18" s="1" customFormat="1" ht="14.5" hidden="1">
      <c r="B878" s="57" t="str">
        <f>+'Categorias-9 feb-Depurado'!B877</f>
        <v>ITN TRAVEL S.A.S.</v>
      </c>
      <c r="C878" s="30" t="s">
        <v>4900</v>
      </c>
      <c r="D878" s="31">
        <v>5</v>
      </c>
      <c r="E878" s="30" t="str">
        <f>+'Categorias-9 feb-Depurado'!E877</f>
        <v>900558635-7</v>
      </c>
      <c r="F878" s="30" t="str">
        <f>+'Categorias-9 feb-Depurado'!F877</f>
        <v>CR 3 N 6 54 BRR RODADERO APARTAHOTEL SORRENTO BEACH</v>
      </c>
      <c r="G878" s="30" t="str">
        <f>+'Categorias-9 feb-Depurado'!G877</f>
        <v>SANTA MARTA</v>
      </c>
      <c r="H878" s="30" t="str">
        <f>+'Categorias-9 feb-Depurado'!H877</f>
        <v>ITN3570</v>
      </c>
      <c r="I878" s="107">
        <f>+'Categorias-9 feb-Depurado'!R877</f>
        <v>1345800</v>
      </c>
      <c r="J878" s="108">
        <f t="shared" si="56"/>
        <v>0</v>
      </c>
      <c r="K878" s="107">
        <f t="shared" si="57"/>
        <v>0</v>
      </c>
      <c r="L878" s="109">
        <f t="shared" si="58"/>
        <v>1345800</v>
      </c>
      <c r="M878" s="110">
        <f t="shared" si="59"/>
        <v>1.0259761759933982E-06</v>
      </c>
      <c r="N878" s="33" t="s">
        <v>4892</v>
      </c>
      <c r="O878" s="33">
        <f>+'Categorias-9 feb-Depurado'!Y877</f>
        <v>282.14723733450734</v>
      </c>
      <c r="P878" s="111">
        <f>+'Categorias-9 feb-Depurado'!AC877</f>
        <v>44959</v>
      </c>
      <c r="Q878" s="111">
        <f>+'Categorias-9 feb-Depurado'!AE877</f>
        <v>45019</v>
      </c>
      <c r="R878" s="112" t="str">
        <f>+'Categorias-9 feb-Depurado'!AB877</f>
        <v>Hotel</v>
      </c>
    </row>
    <row r="879" spans="2:18" s="1" customFormat="1" ht="14.5" hidden="1">
      <c r="B879" s="57" t="str">
        <f>+'Categorias-9 feb-Depurado'!B878</f>
        <v>JH HOYOS &amp; ASOCIADOS SAS</v>
      </c>
      <c r="C879" s="30" t="s">
        <v>4900</v>
      </c>
      <c r="D879" s="31">
        <v>5</v>
      </c>
      <c r="E879" s="30" t="str">
        <f>+'Categorias-9 feb-Depurado'!E878</f>
        <v>800167898-6</v>
      </c>
      <c r="F879" s="30" t="str">
        <f>+'Categorias-9 feb-Depurado'!F878</f>
        <v>CRA 14 # 89-48 OF 507</v>
      </c>
      <c r="G879" s="30" t="str">
        <f>+'Categorias-9 feb-Depurado'!G878</f>
        <v>BOGOTA DC</v>
      </c>
      <c r="H879" s="30" t="str">
        <f>+'Categorias-9 feb-Depurado'!H878</f>
        <v>FE20-3277</v>
      </c>
      <c r="I879" s="107">
        <f>+'Categorias-9 feb-Depurado'!R878</f>
        <v>117712966</v>
      </c>
      <c r="J879" s="108">
        <f t="shared" si="56"/>
        <v>117712966</v>
      </c>
      <c r="K879" s="107">
        <f t="shared" si="57"/>
        <v>1250565.8795860265</v>
      </c>
      <c r="L879" s="109">
        <f t="shared" si="58"/>
        <v>118963531.87958603</v>
      </c>
      <c r="M879" s="110">
        <f t="shared" si="59"/>
        <v>9.0692338772838753E-05</v>
      </c>
      <c r="N879" s="33" t="s">
        <v>4892</v>
      </c>
      <c r="O879" s="33">
        <f>+'Categorias-9 feb-Depurado'!Y878</f>
        <v>24678.546704823002</v>
      </c>
      <c r="P879" s="111">
        <f>+'Categorias-9 feb-Depurado'!AC878</f>
        <v>44875</v>
      </c>
      <c r="Q879" s="111">
        <f>+'Categorias-9 feb-Depurado'!AE878</f>
        <v>44935</v>
      </c>
      <c r="R879" s="112" t="str">
        <f>+'Categorias-9 feb-Depurado'!AB878</f>
        <v>Publicidad</v>
      </c>
    </row>
    <row r="880" spans="2:18" s="1" customFormat="1" ht="14.5" hidden="1">
      <c r="B880" s="57" t="str">
        <f>+'Categorias-9 feb-Depurado'!B879</f>
        <v>JH HOYOS &amp; ASOCIADOS SAS</v>
      </c>
      <c r="C880" s="30" t="s">
        <v>4900</v>
      </c>
      <c r="D880" s="31">
        <v>5</v>
      </c>
      <c r="E880" s="30" t="str">
        <f>+'Categorias-9 feb-Depurado'!E879</f>
        <v>800167898-6</v>
      </c>
      <c r="F880" s="30" t="str">
        <f>+'Categorias-9 feb-Depurado'!F879</f>
        <v>CRA 14 # 89-48 OF 507</v>
      </c>
      <c r="G880" s="30" t="str">
        <f>+'Categorias-9 feb-Depurado'!G879</f>
        <v>BOGOTA DC</v>
      </c>
      <c r="H880" s="30" t="str">
        <f>+'Categorias-9 feb-Depurado'!H879</f>
        <v>FE20-3402</v>
      </c>
      <c r="I880" s="107">
        <f>+'Categorias-9 feb-Depurado'!R879</f>
        <v>29901380</v>
      </c>
      <c r="J880" s="108">
        <f t="shared" si="56"/>
        <v>29901380</v>
      </c>
      <c r="K880" s="107">
        <f t="shared" si="57"/>
        <v>40801.031379188644</v>
      </c>
      <c r="L880" s="109">
        <f t="shared" si="58"/>
        <v>29942181.031379189</v>
      </c>
      <c r="M880" s="110">
        <f t="shared" si="59"/>
        <v>2.2826545099923083E-05</v>
      </c>
      <c r="N880" s="33" t="s">
        <v>4892</v>
      </c>
      <c r="O880" s="33">
        <f>+'Categorias-9 feb-Depurado'!Y879</f>
        <v>6268.8302567166675</v>
      </c>
      <c r="P880" s="111">
        <f>+'Categorias-9 feb-Depurado'!AC879</f>
        <v>44902</v>
      </c>
      <c r="Q880" s="111">
        <f>+'Categorias-9 feb-Depurado'!AE879</f>
        <v>44962</v>
      </c>
      <c r="R880" s="112" t="str">
        <f>+'Categorias-9 feb-Depurado'!AB879</f>
        <v>Publicidad</v>
      </c>
    </row>
    <row r="881" spans="2:18" s="1" customFormat="1" ht="14.5" hidden="1">
      <c r="B881" s="57" t="str">
        <f>+'Categorias-9 feb-Depurado'!B880</f>
        <v>JH HOYOS &amp; ASOCIADOS SAS</v>
      </c>
      <c r="C881" s="30" t="s">
        <v>4900</v>
      </c>
      <c r="D881" s="31">
        <v>5</v>
      </c>
      <c r="E881" s="30" t="str">
        <f>+'Categorias-9 feb-Depurado'!E880</f>
        <v>800167898-6</v>
      </c>
      <c r="F881" s="30" t="str">
        <f>+'Categorias-9 feb-Depurado'!F880</f>
        <v>CRA 14 # 89-48 OF 507</v>
      </c>
      <c r="G881" s="30" t="str">
        <f>+'Categorias-9 feb-Depurado'!G880</f>
        <v>BOGOTA DC</v>
      </c>
      <c r="H881" s="30" t="str">
        <f>+'Categorias-9 feb-Depurado'!H880</f>
        <v>FE20-3403</v>
      </c>
      <c r="I881" s="107">
        <f>+'Categorias-9 feb-Depurado'!R880</f>
        <v>113763379</v>
      </c>
      <c r="J881" s="108">
        <f t="shared" si="56"/>
        <v>113763379</v>
      </c>
      <c r="K881" s="107">
        <f t="shared" si="57"/>
        <v>155232.40721269487</v>
      </c>
      <c r="L881" s="109">
        <f t="shared" si="58"/>
        <v>113918611.40721269</v>
      </c>
      <c r="M881" s="110">
        <f t="shared" si="59"/>
        <v>8.6846322860789117E-05</v>
      </c>
      <c r="N881" s="33" t="s">
        <v>4892</v>
      </c>
      <c r="O881" s="33">
        <f>+'Categorias-9 feb-Depurado'!Y880</f>
        <v>23850.515005712965</v>
      </c>
      <c r="P881" s="111">
        <f>+'Categorias-9 feb-Depurado'!AC880</f>
        <v>44902</v>
      </c>
      <c r="Q881" s="111">
        <f>+'Categorias-9 feb-Depurado'!AE880</f>
        <v>44962</v>
      </c>
      <c r="R881" s="112" t="str">
        <f>+'Categorias-9 feb-Depurado'!AB880</f>
        <v>Publicidad</v>
      </c>
    </row>
    <row r="882" spans="2:18" s="1" customFormat="1" ht="14.5" hidden="1">
      <c r="B882" s="57" t="str">
        <f>+'Categorias-9 feb-Depurado'!B881</f>
        <v>JH HOYOS &amp; ASOCIADOS SAS</v>
      </c>
      <c r="C882" s="30" t="s">
        <v>4900</v>
      </c>
      <c r="D882" s="31">
        <v>5</v>
      </c>
      <c r="E882" s="30" t="str">
        <f>+'Categorias-9 feb-Depurado'!E881</f>
        <v>800167898-6</v>
      </c>
      <c r="F882" s="30" t="str">
        <f>+'Categorias-9 feb-Depurado'!F881</f>
        <v>CRA 14 # 89-48 OF 507</v>
      </c>
      <c r="G882" s="30" t="str">
        <f>+'Categorias-9 feb-Depurado'!G881</f>
        <v>BOGOTA DC</v>
      </c>
      <c r="H882" s="30" t="str">
        <f>+'Categorias-9 feb-Depurado'!H881</f>
        <v>FE20-3440</v>
      </c>
      <c r="I882" s="107">
        <f>+'Categorias-9 feb-Depurado'!R881</f>
        <v>113720543</v>
      </c>
      <c r="J882" s="108">
        <f t="shared" si="56"/>
        <v>0</v>
      </c>
      <c r="K882" s="107">
        <f t="shared" si="57"/>
        <v>0</v>
      </c>
      <c r="L882" s="109">
        <f t="shared" si="58"/>
        <v>113720543</v>
      </c>
      <c r="M882" s="110">
        <f t="shared" si="59"/>
        <v>8.6695324594317742E-05</v>
      </c>
      <c r="N882" s="33" t="s">
        <v>4892</v>
      </c>
      <c r="O882" s="33">
        <f>+'Categorias-9 feb-Depurado'!Y881</f>
        <v>23841.534429803869</v>
      </c>
      <c r="P882" s="111">
        <f>+'Categorias-9 feb-Depurado'!AC881</f>
        <v>44909</v>
      </c>
      <c r="Q882" s="111">
        <f>+'Categorias-9 feb-Depurado'!AE881</f>
        <v>44969</v>
      </c>
      <c r="R882" s="112" t="str">
        <f>+'Categorias-9 feb-Depurado'!AB881</f>
        <v>Publicidad</v>
      </c>
    </row>
    <row r="883" spans="2:18" s="1" customFormat="1" ht="14.5" hidden="1">
      <c r="B883" s="57" t="str">
        <f>+'Categorias-9 feb-Depurado'!B882</f>
        <v>JH HOYOS &amp; ASOCIADOS SAS</v>
      </c>
      <c r="C883" s="30" t="s">
        <v>4900</v>
      </c>
      <c r="D883" s="31">
        <v>5</v>
      </c>
      <c r="E883" s="30" t="str">
        <f>+'Categorias-9 feb-Depurado'!E882</f>
        <v>800167898-6</v>
      </c>
      <c r="F883" s="30" t="str">
        <f>+'Categorias-9 feb-Depurado'!F882</f>
        <v>CRA 14 # 89-48 OF 507</v>
      </c>
      <c r="G883" s="30" t="str">
        <f>+'Categorias-9 feb-Depurado'!G882</f>
        <v>BOGOTA DC</v>
      </c>
      <c r="H883" s="30" t="str">
        <f>+'Categorias-9 feb-Depurado'!H882</f>
        <v>FE20-3484</v>
      </c>
      <c r="I883" s="107">
        <f>+'Categorias-9 feb-Depurado'!R882</f>
        <v>600451</v>
      </c>
      <c r="J883" s="108">
        <f t="shared" si="56"/>
        <v>0</v>
      </c>
      <c r="K883" s="107">
        <f t="shared" si="57"/>
        <v>0</v>
      </c>
      <c r="L883" s="109">
        <f t="shared" si="58"/>
        <v>600451</v>
      </c>
      <c r="M883" s="110">
        <f t="shared" si="59"/>
        <v>4.5775629428697576E-07</v>
      </c>
      <c r="N883" s="33" t="s">
        <v>4892</v>
      </c>
      <c r="O883" s="33">
        <f>+'Categorias-9 feb-Depurado'!Y882</f>
        <v>125.88467142572617</v>
      </c>
      <c r="P883" s="111">
        <f>+'Categorias-9 feb-Depurado'!AC882</f>
        <v>44921</v>
      </c>
      <c r="Q883" s="111">
        <f>+'Categorias-9 feb-Depurado'!AE882</f>
        <v>44981</v>
      </c>
      <c r="R883" s="112" t="str">
        <f>+'Categorias-9 feb-Depurado'!AB882</f>
        <v>Publicidad</v>
      </c>
    </row>
    <row r="884" spans="2:18" s="1" customFormat="1" ht="14.5" hidden="1">
      <c r="B884" s="57" t="str">
        <f>+'Categorias-9 feb-Depurado'!B883</f>
        <v>JH HOYOS &amp; ASOCIADOS SAS</v>
      </c>
      <c r="C884" s="30" t="s">
        <v>4900</v>
      </c>
      <c r="D884" s="31">
        <v>5</v>
      </c>
      <c r="E884" s="30" t="str">
        <f>+'Categorias-9 feb-Depurado'!E883</f>
        <v>800167898-6</v>
      </c>
      <c r="F884" s="30" t="str">
        <f>+'Categorias-9 feb-Depurado'!F883</f>
        <v>CRA 14 # 89-48 OF 507</v>
      </c>
      <c r="G884" s="30" t="str">
        <f>+'Categorias-9 feb-Depurado'!G883</f>
        <v>BOGOTA DC</v>
      </c>
      <c r="H884" s="30" t="str">
        <f>+'Categorias-9 feb-Depurado'!H883</f>
        <v>FE20-3483</v>
      </c>
      <c r="I884" s="107">
        <f>+'Categorias-9 feb-Depurado'!R883</f>
        <v>82119694</v>
      </c>
      <c r="J884" s="108">
        <f t="shared" si="56"/>
        <v>0</v>
      </c>
      <c r="K884" s="107">
        <f t="shared" si="57"/>
        <v>0</v>
      </c>
      <c r="L884" s="109">
        <f t="shared" si="58"/>
        <v>82119694</v>
      </c>
      <c r="M884" s="110">
        <f t="shared" si="59"/>
        <v>6.260428713320553E-05</v>
      </c>
      <c r="N884" s="33" t="s">
        <v>4892</v>
      </c>
      <c r="O884" s="33">
        <f>+'Categorias-9 feb-Depurado'!Y883</f>
        <v>17216.410159648625</v>
      </c>
      <c r="P884" s="111">
        <f>+'Categorias-9 feb-Depurado'!AC883</f>
        <v>44921</v>
      </c>
      <c r="Q884" s="111">
        <f>+'Categorias-9 feb-Depurado'!AE883</f>
        <v>44981</v>
      </c>
      <c r="R884" s="112" t="str">
        <f>+'Categorias-9 feb-Depurado'!AB883</f>
        <v>Publicidad</v>
      </c>
    </row>
    <row r="885" spans="2:18" s="1" customFormat="1" ht="14.5" hidden="1">
      <c r="B885" s="57" t="str">
        <f>+'Categorias-9 feb-Depurado'!B884</f>
        <v>JH HOYOS &amp; ASOCIADOS SAS</v>
      </c>
      <c r="C885" s="30" t="s">
        <v>4900</v>
      </c>
      <c r="D885" s="31">
        <v>5</v>
      </c>
      <c r="E885" s="30" t="str">
        <f>+'Categorias-9 feb-Depurado'!E884</f>
        <v>800167898-6</v>
      </c>
      <c r="F885" s="30" t="str">
        <f>+'Categorias-9 feb-Depurado'!F884</f>
        <v>CRA 14 # 89-48 OF 507</v>
      </c>
      <c r="G885" s="30" t="str">
        <f>+'Categorias-9 feb-Depurado'!G884</f>
        <v>BOGOTA DC</v>
      </c>
      <c r="H885" s="30" t="str">
        <f>+'Categorias-9 feb-Depurado'!H884</f>
        <v>FE20-3491</v>
      </c>
      <c r="I885" s="107">
        <f>+'Categorias-9 feb-Depurado'!R884</f>
        <v>257365427</v>
      </c>
      <c r="J885" s="108">
        <f t="shared" si="56"/>
        <v>0</v>
      </c>
      <c r="K885" s="107">
        <f t="shared" si="57"/>
        <v>0</v>
      </c>
      <c r="L885" s="109">
        <f t="shared" si="58"/>
        <v>257365427</v>
      </c>
      <c r="M885" s="110">
        <f t="shared" si="59"/>
        <v>0.0001962035938671185</v>
      </c>
      <c r="N885" s="33" t="s">
        <v>4892</v>
      </c>
      <c r="O885" s="33">
        <f>+'Categorias-9 feb-Depurado'!Y884</f>
        <v>53956.712894535463</v>
      </c>
      <c r="P885" s="111">
        <f>+'Categorias-9 feb-Depurado'!AC884</f>
        <v>44922</v>
      </c>
      <c r="Q885" s="111">
        <f>+'Categorias-9 feb-Depurado'!AE884</f>
        <v>44982</v>
      </c>
      <c r="R885" s="112" t="str">
        <f>+'Categorias-9 feb-Depurado'!AB884</f>
        <v>Publicidad</v>
      </c>
    </row>
    <row r="886" spans="2:18" s="1" customFormat="1" ht="14.5" hidden="1">
      <c r="B886" s="57" t="str">
        <f>+'Categorias-9 feb-Depurado'!B885</f>
        <v>JH HOYOS &amp; ASOCIADOS SAS</v>
      </c>
      <c r="C886" s="30" t="s">
        <v>4900</v>
      </c>
      <c r="D886" s="31">
        <v>5</v>
      </c>
      <c r="E886" s="30" t="str">
        <f>+'Categorias-9 feb-Depurado'!E885</f>
        <v>800167898-6</v>
      </c>
      <c r="F886" s="30" t="str">
        <f>+'Categorias-9 feb-Depurado'!F885</f>
        <v>CRA 14 # 89-48 OF 507</v>
      </c>
      <c r="G886" s="30" t="str">
        <f>+'Categorias-9 feb-Depurado'!G885</f>
        <v>BOGOTA DC</v>
      </c>
      <c r="H886" s="30" t="str">
        <f>+'Categorias-9 feb-Depurado'!H885</f>
        <v>FE20-3490</v>
      </c>
      <c r="I886" s="107">
        <f>+'Categorias-9 feb-Depurado'!R885</f>
        <v>1044785</v>
      </c>
      <c r="J886" s="108">
        <f t="shared" si="56"/>
        <v>0</v>
      </c>
      <c r="K886" s="107">
        <f t="shared" si="57"/>
        <v>0</v>
      </c>
      <c r="L886" s="109">
        <f t="shared" si="58"/>
        <v>1044785</v>
      </c>
      <c r="M886" s="110">
        <f t="shared" si="59"/>
        <v>7.9649615027140929E-07</v>
      </c>
      <c r="N886" s="33" t="s">
        <v>4892</v>
      </c>
      <c r="O886" s="33">
        <f>+'Categorias-9 feb-Depurado'!Y885</f>
        <v>219.03938278981516</v>
      </c>
      <c r="P886" s="111">
        <f>+'Categorias-9 feb-Depurado'!AC885</f>
        <v>44922</v>
      </c>
      <c r="Q886" s="111">
        <f>+'Categorias-9 feb-Depurado'!AE885</f>
        <v>44982</v>
      </c>
      <c r="R886" s="112" t="str">
        <f>+'Categorias-9 feb-Depurado'!AB885</f>
        <v>Publicidad</v>
      </c>
    </row>
    <row r="887" spans="2:18" s="1" customFormat="1" ht="14.5" hidden="1">
      <c r="B887" s="57" t="str">
        <f>+'Categorias-9 feb-Depurado'!B886</f>
        <v>JH HOYOS &amp; ASOCIADOS SAS</v>
      </c>
      <c r="C887" s="30" t="s">
        <v>4900</v>
      </c>
      <c r="D887" s="31">
        <v>5</v>
      </c>
      <c r="E887" s="30" t="str">
        <f>+'Categorias-9 feb-Depurado'!E886</f>
        <v>800167898-6</v>
      </c>
      <c r="F887" s="30" t="str">
        <f>+'Categorias-9 feb-Depurado'!F886</f>
        <v>CRA 14 # 89-48 OF 507</v>
      </c>
      <c r="G887" s="30" t="str">
        <f>+'Categorias-9 feb-Depurado'!G886</f>
        <v>BOGOTA DC</v>
      </c>
      <c r="H887" s="30" t="str">
        <f>+'Categorias-9 feb-Depurado'!H886</f>
        <v>FE20-3494</v>
      </c>
      <c r="I887" s="107">
        <f>+'Categorias-9 feb-Depurado'!R886</f>
        <v>113399522</v>
      </c>
      <c r="J887" s="108">
        <f t="shared" si="56"/>
        <v>0</v>
      </c>
      <c r="K887" s="107">
        <f t="shared" si="57"/>
        <v>0</v>
      </c>
      <c r="L887" s="109">
        <f t="shared" si="58"/>
        <v>113399522</v>
      </c>
      <c r="M887" s="110">
        <f t="shared" si="59"/>
        <v>8.6450592912051745E-05</v>
      </c>
      <c r="N887" s="33" t="s">
        <v>4892</v>
      </c>
      <c r="O887" s="33">
        <f>+'Categorias-9 feb-Depurado'!Y886</f>
        <v>23774.232313385117</v>
      </c>
      <c r="P887" s="111">
        <f>+'Categorias-9 feb-Depurado'!AC886</f>
        <v>44930</v>
      </c>
      <c r="Q887" s="111">
        <f>+'Categorias-9 feb-Depurado'!AE886</f>
        <v>44990</v>
      </c>
      <c r="R887" s="112" t="str">
        <f>+'Categorias-9 feb-Depurado'!AB886</f>
        <v>Publicidad</v>
      </c>
    </row>
    <row r="888" spans="2:18" s="1" customFormat="1" ht="14.5" hidden="1">
      <c r="B888" s="57" t="str">
        <f>+'Categorias-9 feb-Depurado'!B887</f>
        <v>JH HOYOS &amp; ASOCIADOS SAS</v>
      </c>
      <c r="C888" s="30" t="s">
        <v>4900</v>
      </c>
      <c r="D888" s="31">
        <v>5</v>
      </c>
      <c r="E888" s="30" t="str">
        <f>+'Categorias-9 feb-Depurado'!E887</f>
        <v>800167898-6</v>
      </c>
      <c r="F888" s="30" t="str">
        <f>+'Categorias-9 feb-Depurado'!F887</f>
        <v>CRA 14 # 89-48 OF 507</v>
      </c>
      <c r="G888" s="30" t="str">
        <f>+'Categorias-9 feb-Depurado'!G887</f>
        <v>BOGOTA DC</v>
      </c>
      <c r="H888" s="30" t="str">
        <f>+'Categorias-9 feb-Depurado'!H887</f>
        <v>FE203551</v>
      </c>
      <c r="I888" s="107">
        <f>+'Categorias-9 feb-Depurado'!R887</f>
        <v>116463047</v>
      </c>
      <c r="J888" s="108">
        <f t="shared" si="56"/>
        <v>0</v>
      </c>
      <c r="K888" s="107">
        <f t="shared" si="57"/>
        <v>0</v>
      </c>
      <c r="L888" s="109">
        <f t="shared" si="58"/>
        <v>116463047</v>
      </c>
      <c r="M888" s="110">
        <f t="shared" si="59"/>
        <v>8.8786083820478092E-05</v>
      </c>
      <c r="N888" s="33" t="s">
        <v>4892</v>
      </c>
      <c r="O888" s="33">
        <f>+'Categorias-9 feb-Depurado'!Y887</f>
        <v>24416.500938184636</v>
      </c>
      <c r="P888" s="111">
        <f>+'Categorias-9 feb-Depurado'!AC887</f>
        <v>44949</v>
      </c>
      <c r="Q888" s="111">
        <f>+'Categorias-9 feb-Depurado'!AE887</f>
        <v>45009</v>
      </c>
      <c r="R888" s="112" t="str">
        <f>+'Categorias-9 feb-Depurado'!AB887</f>
        <v>Publicidad</v>
      </c>
    </row>
    <row r="889" spans="2:18" s="1" customFormat="1" ht="14.5" hidden="1">
      <c r="B889" s="57" t="str">
        <f>+'Categorias-9 feb-Depurado'!B888</f>
        <v>JH HOYOS &amp; ASOCIADOS SAS</v>
      </c>
      <c r="C889" s="30" t="s">
        <v>4900</v>
      </c>
      <c r="D889" s="31">
        <v>5</v>
      </c>
      <c r="E889" s="30" t="str">
        <f>+'Categorias-9 feb-Depurado'!E888</f>
        <v>800167898-6</v>
      </c>
      <c r="F889" s="30" t="str">
        <f>+'Categorias-9 feb-Depurado'!F888</f>
        <v>CRA 14 # 89-48 OF 507</v>
      </c>
      <c r="G889" s="30" t="str">
        <f>+'Categorias-9 feb-Depurado'!G888</f>
        <v>BOGOTA DC</v>
      </c>
      <c r="H889" s="30" t="str">
        <f>+'Categorias-9 feb-Depurado'!H888</f>
        <v>FE203575</v>
      </c>
      <c r="I889" s="107">
        <f>+'Categorias-9 feb-Depurado'!R888</f>
        <v>126754641</v>
      </c>
      <c r="J889" s="108">
        <f t="shared" si="56"/>
        <v>0</v>
      </c>
      <c r="K889" s="107">
        <f t="shared" si="57"/>
        <v>0</v>
      </c>
      <c r="L889" s="109">
        <f t="shared" si="58"/>
        <v>126754641</v>
      </c>
      <c r="M889" s="110">
        <f t="shared" si="59"/>
        <v>9.6631922917666827E-05</v>
      </c>
      <c r="N889" s="33" t="s">
        <v>4892</v>
      </c>
      <c r="O889" s="33">
        <f>+'Categorias-9 feb-Depurado'!Y888</f>
        <v>26574.135664643542</v>
      </c>
      <c r="P889" s="111">
        <f>+'Categorias-9 feb-Depurado'!AC888</f>
        <v>44963</v>
      </c>
      <c r="Q889" s="111">
        <f>+'Categorias-9 feb-Depurado'!AE888</f>
        <v>45023</v>
      </c>
      <c r="R889" s="112" t="str">
        <f>+'Categorias-9 feb-Depurado'!AB888</f>
        <v>Publicidad</v>
      </c>
    </row>
    <row r="890" spans="2:18" s="1" customFormat="1" ht="14.5" hidden="1">
      <c r="B890" s="57" t="str">
        <f>+'Categorias-9 feb-Depurado'!B889</f>
        <v>JORGE VALENCIA CUESTA &amp; CIA S.A.S</v>
      </c>
      <c r="C890" s="30" t="s">
        <v>4900</v>
      </c>
      <c r="D890" s="31">
        <v>5</v>
      </c>
      <c r="E890" s="30" t="str">
        <f>+'Categorias-9 feb-Depurado'!E889</f>
        <v>830023426-4</v>
      </c>
      <c r="F890" s="30" t="str">
        <f>+'Categorias-9 feb-Depurado'!F889</f>
        <v>CR 8 173 50 IN 40</v>
      </c>
      <c r="G890" s="30" t="str">
        <f>+'Categorias-9 feb-Depurado'!G889</f>
        <v>BOGOTA</v>
      </c>
      <c r="H890" s="30" t="str">
        <f>+'Categorias-9 feb-Depurado'!H889</f>
        <v>E419</v>
      </c>
      <c r="I890" s="107">
        <f>+'Categorias-9 feb-Depurado'!R889</f>
        <v>3939110</v>
      </c>
      <c r="J890" s="108">
        <f t="shared" si="56"/>
        <v>0</v>
      </c>
      <c r="K890" s="107">
        <f t="shared" si="57"/>
        <v>0</v>
      </c>
      <c r="L890" s="109">
        <f t="shared" si="58"/>
        <v>3939110</v>
      </c>
      <c r="M890" s="110">
        <f t="shared" si="59"/>
        <v>3.0029967414306398E-06</v>
      </c>
      <c r="N890" s="33" t="s">
        <v>4892</v>
      </c>
      <c r="O890" s="33">
        <f>+'Categorias-9 feb-Depurado'!Y889</f>
        <v>825.83519397884618</v>
      </c>
      <c r="P890" s="111">
        <f>+'Categorias-9 feb-Depurado'!AC889</f>
        <v>44950</v>
      </c>
      <c r="Q890" s="111">
        <f>+'Categorias-9 feb-Depurado'!AE889</f>
        <v>45010</v>
      </c>
      <c r="R890" s="112" t="str">
        <f>+'Categorias-9 feb-Depurado'!AB889</f>
        <v xml:space="preserve">Comunicaciones </v>
      </c>
    </row>
    <row r="891" spans="2:18" s="1" customFormat="1" ht="14.5" hidden="1">
      <c r="B891" s="57" t="str">
        <f>+'Categorias-9 feb-Depurado'!B890</f>
        <v>JULIA ELVIRA PINILLA ALVAREZ</v>
      </c>
      <c r="C891" s="30" t="s">
        <v>4900</v>
      </c>
      <c r="D891" s="31">
        <v>5</v>
      </c>
      <c r="E891" s="30" t="str">
        <f>+'Categorias-9 feb-Depurado'!E890</f>
        <v>52526902</v>
      </c>
      <c r="F891" s="30" t="str">
        <f>+'Categorias-9 feb-Depurado'!F890</f>
        <v>DG 16 SUR 52 B 20</v>
      </c>
      <c r="G891" s="30" t="str">
        <f>+'Categorias-9 feb-Depurado'!G890</f>
        <v>BOGOTA</v>
      </c>
      <c r="H891" s="30" t="str">
        <f>+'Categorias-9 feb-Depurado'!H890</f>
        <v>FE149</v>
      </c>
      <c r="I891" s="107">
        <f>+'Categorias-9 feb-Depurado'!R890</f>
        <v>921755</v>
      </c>
      <c r="J891" s="108">
        <f t="shared" si="56"/>
        <v>0</v>
      </c>
      <c r="K891" s="107">
        <f t="shared" si="57"/>
        <v>0</v>
      </c>
      <c r="L891" s="109">
        <f t="shared" si="58"/>
        <v>921755</v>
      </c>
      <c r="M891" s="110">
        <f t="shared" si="59"/>
        <v>7.0270372276920408E-07</v>
      </c>
      <c r="N891" s="33" t="s">
        <v>4892</v>
      </c>
      <c r="O891" s="33">
        <f>+'Categorias-9 feb-Depurado'!Y890</f>
        <v>193.2461188506976</v>
      </c>
      <c r="P891" s="111">
        <f>+'Categorias-9 feb-Depurado'!AC890</f>
        <v>44909</v>
      </c>
      <c r="Q891" s="111">
        <f>+'Categorias-9 feb-Depurado'!AE890</f>
        <v>44969</v>
      </c>
      <c r="R891" s="112" t="str">
        <f>+'Categorias-9 feb-Depurado'!AB890</f>
        <v>Marketing</v>
      </c>
    </row>
    <row r="892" spans="2:18" s="1" customFormat="1" ht="14.5" hidden="1">
      <c r="B892" s="57" t="str">
        <f>+'Categorias-9 feb-Depurado'!B891</f>
        <v>JULIA ELVIRA PINILLA ALVAREZ</v>
      </c>
      <c r="C892" s="30" t="s">
        <v>4900</v>
      </c>
      <c r="D892" s="31">
        <v>5</v>
      </c>
      <c r="E892" s="30" t="str">
        <f>+'Categorias-9 feb-Depurado'!E891</f>
        <v>52526902</v>
      </c>
      <c r="F892" s="30" t="str">
        <f>+'Categorias-9 feb-Depurado'!F891</f>
        <v>DG 16 SUR 52 B 20</v>
      </c>
      <c r="G892" s="30" t="str">
        <f>+'Categorias-9 feb-Depurado'!G891</f>
        <v>BOGOTA</v>
      </c>
      <c r="H892" s="30" t="str">
        <f>+'Categorias-9 feb-Depurado'!H891</f>
        <v>FE150</v>
      </c>
      <c r="I892" s="107">
        <f>+'Categorias-9 feb-Depurado'!R891</f>
        <v>7388706</v>
      </c>
      <c r="J892" s="108">
        <f t="shared" si="56"/>
        <v>0</v>
      </c>
      <c r="K892" s="107">
        <f t="shared" si="57"/>
        <v>0</v>
      </c>
      <c r="L892" s="109">
        <f t="shared" si="58"/>
        <v>7388706</v>
      </c>
      <c r="M892" s="110">
        <f t="shared" si="59"/>
        <v>5.632810467691691E-06</v>
      </c>
      <c r="N892" s="33" t="s">
        <v>4892</v>
      </c>
      <c r="O892" s="33">
        <f>+'Categorias-9 feb-Depurado'!Y891</f>
        <v>1549.0436806188873</v>
      </c>
      <c r="P892" s="111">
        <f>+'Categorias-9 feb-Depurado'!AC891</f>
        <v>44911</v>
      </c>
      <c r="Q892" s="111">
        <f>+'Categorias-9 feb-Depurado'!AE891</f>
        <v>44971</v>
      </c>
      <c r="R892" s="112" t="str">
        <f>+'Categorias-9 feb-Depurado'!AB891</f>
        <v>Marketing</v>
      </c>
    </row>
    <row r="893" spans="2:18" s="1" customFormat="1" ht="14.5" hidden="1">
      <c r="B893" s="57" t="str">
        <f>+'Categorias-9 feb-Depurado'!B892</f>
        <v>JULIA ELVIRA PINILLA ALVAREZ</v>
      </c>
      <c r="C893" s="30" t="s">
        <v>4900</v>
      </c>
      <c r="D893" s="31">
        <v>5</v>
      </c>
      <c r="E893" s="30" t="str">
        <f>+'Categorias-9 feb-Depurado'!E892</f>
        <v>52526902</v>
      </c>
      <c r="F893" s="30" t="str">
        <f>+'Categorias-9 feb-Depurado'!F892</f>
        <v>DG 16 SUR 52 B 20</v>
      </c>
      <c r="G893" s="30" t="str">
        <f>+'Categorias-9 feb-Depurado'!G892</f>
        <v>BOGOTA</v>
      </c>
      <c r="H893" s="30" t="str">
        <f>+'Categorias-9 feb-Depurado'!H892</f>
        <v>FE153</v>
      </c>
      <c r="I893" s="107">
        <f>+'Categorias-9 feb-Depurado'!R892</f>
        <v>283964</v>
      </c>
      <c r="J893" s="108">
        <f t="shared" si="56"/>
        <v>0</v>
      </c>
      <c r="K893" s="107">
        <f t="shared" si="57"/>
        <v>0</v>
      </c>
      <c r="L893" s="109">
        <f t="shared" si="58"/>
        <v>283964</v>
      </c>
      <c r="M893" s="110">
        <f t="shared" si="59"/>
        <v>2.1648112560543122E-07</v>
      </c>
      <c r="N893" s="33" t="s">
        <v>4892</v>
      </c>
      <c r="O893" s="33">
        <f>+'Categorias-9 feb-Depurado'!Y892</f>
        <v>59.53310900762078</v>
      </c>
      <c r="P893" s="111">
        <f>+'Categorias-9 feb-Depurado'!AC892</f>
        <v>44917</v>
      </c>
      <c r="Q893" s="111">
        <f>+'Categorias-9 feb-Depurado'!AE892</f>
        <v>44977</v>
      </c>
      <c r="R893" s="112" t="str">
        <f>+'Categorias-9 feb-Depurado'!AB892</f>
        <v>Marketing</v>
      </c>
    </row>
    <row r="894" spans="2:18" s="1" customFormat="1" ht="14.5" hidden="1">
      <c r="B894" s="57" t="str">
        <f>+'Categorias-9 feb-Depurado'!B893</f>
        <v>JULIA ELVIRA PINILLA ALVAREZ</v>
      </c>
      <c r="C894" s="30" t="s">
        <v>4900</v>
      </c>
      <c r="D894" s="31">
        <v>5</v>
      </c>
      <c r="E894" s="30" t="str">
        <f>+'Categorias-9 feb-Depurado'!E893</f>
        <v>52526902</v>
      </c>
      <c r="F894" s="30" t="str">
        <f>+'Categorias-9 feb-Depurado'!F893</f>
        <v>DG 16 SUR 52 B 20</v>
      </c>
      <c r="G894" s="30" t="str">
        <f>+'Categorias-9 feb-Depurado'!G893</f>
        <v>BOGOTA</v>
      </c>
      <c r="H894" s="30" t="str">
        <f>+'Categorias-9 feb-Depurado'!H893</f>
        <v>FE154</v>
      </c>
      <c r="I894" s="107">
        <f>+'Categorias-9 feb-Depurado'!R893</f>
        <v>1532502</v>
      </c>
      <c r="J894" s="108">
        <f t="shared" si="56"/>
        <v>0</v>
      </c>
      <c r="K894" s="107">
        <f t="shared" si="57"/>
        <v>0</v>
      </c>
      <c r="L894" s="109">
        <f t="shared" si="58"/>
        <v>1532502</v>
      </c>
      <c r="M894" s="110">
        <f t="shared" si="59"/>
        <v>1.1683092150856255E-06</v>
      </c>
      <c r="N894" s="33" t="s">
        <v>4892</v>
      </c>
      <c r="O894" s="33">
        <f>+'Categorias-9 feb-Depurado'!Y893</f>
        <v>321.28934872165792</v>
      </c>
      <c r="P894" s="111">
        <f>+'Categorias-9 feb-Depurado'!AC893</f>
        <v>44943</v>
      </c>
      <c r="Q894" s="111">
        <f>+'Categorias-9 feb-Depurado'!AE893</f>
        <v>45003</v>
      </c>
      <c r="R894" s="112" t="str">
        <f>+'Categorias-9 feb-Depurado'!AB893</f>
        <v>Marketing</v>
      </c>
    </row>
    <row r="895" spans="2:18" s="1" customFormat="1" ht="14.5" hidden="1">
      <c r="B895" s="57" t="str">
        <f>+'Categorias-9 feb-Depurado'!B894</f>
        <v>LA RECETTA SOLUCIONES GASTRONOMICAS INTEGRADAS SAS</v>
      </c>
      <c r="C895" s="30" t="s">
        <v>4900</v>
      </c>
      <c r="D895" s="31">
        <v>5</v>
      </c>
      <c r="E895" s="30" t="str">
        <f>+'Categorias-9 feb-Depurado'!E894</f>
        <v>900213759-0</v>
      </c>
      <c r="F895" s="30" t="str">
        <f>+'Categorias-9 feb-Depurado'!F894</f>
        <v>CRA 16 95 70</v>
      </c>
      <c r="G895" s="30" t="str">
        <f>+'Categorias-9 feb-Depurado'!G894</f>
        <v>BOGOTA</v>
      </c>
      <c r="H895" s="30" t="str">
        <f>+'Categorias-9 feb-Depurado'!H894</f>
        <v>LR3-986230</v>
      </c>
      <c r="I895" s="107">
        <f>+'Categorias-9 feb-Depurado'!R894</f>
        <v>4178342</v>
      </c>
      <c r="J895" s="108">
        <f t="shared" si="56"/>
        <v>4178342</v>
      </c>
      <c r="K895" s="107">
        <f t="shared" si="57"/>
        <v>7128.0042583331306</v>
      </c>
      <c r="L895" s="109">
        <f t="shared" si="58"/>
        <v>4185470.0042583332</v>
      </c>
      <c r="M895" s="110">
        <f t="shared" si="59"/>
        <v>3.1908103059176971E-06</v>
      </c>
      <c r="N895" s="33" t="s">
        <v>4892</v>
      </c>
      <c r="O895" s="33">
        <f>+'Categorias-9 feb-Depurado'!Y894</f>
        <v>875.99023030074318</v>
      </c>
      <c r="P895" s="111">
        <f>+'Categorias-9 feb-Depurado'!AC894</f>
        <v>44901</v>
      </c>
      <c r="Q895" s="111">
        <f>+'Categorias-9 feb-Depurado'!AE894</f>
        <v>44961</v>
      </c>
      <c r="R895" s="112" t="str">
        <f>+'Categorias-9 feb-Depurado'!AB894</f>
        <v>Ventas a Bordo</v>
      </c>
    </row>
    <row r="896" spans="2:18" s="1" customFormat="1" ht="14.5" hidden="1">
      <c r="B896" s="57" t="str">
        <f>+'Categorias-9 feb-Depurado'!B895</f>
        <v>LA RECETTA SOLUCIONES GASTRONOMICAS INTEGRADAS SAS</v>
      </c>
      <c r="C896" s="30" t="s">
        <v>4900</v>
      </c>
      <c r="D896" s="31">
        <v>5</v>
      </c>
      <c r="E896" s="30" t="str">
        <f>+'Categorias-9 feb-Depurado'!E895</f>
        <v>900213759-0</v>
      </c>
      <c r="F896" s="30" t="str">
        <f>+'Categorias-9 feb-Depurado'!F895</f>
        <v>CRA 16 95 70</v>
      </c>
      <c r="G896" s="30" t="str">
        <f>+'Categorias-9 feb-Depurado'!G895</f>
        <v>BOGOTA</v>
      </c>
      <c r="H896" s="30" t="str">
        <f>+'Categorias-9 feb-Depurado'!H895</f>
        <v>LR3-985672</v>
      </c>
      <c r="I896" s="107">
        <f>+'Categorias-9 feb-Depurado'!R895</f>
        <v>578267</v>
      </c>
      <c r="J896" s="108">
        <f t="shared" si="56"/>
        <v>578267</v>
      </c>
      <c r="K896" s="107">
        <f t="shared" si="57"/>
        <v>986.48929131543673</v>
      </c>
      <c r="L896" s="109">
        <f t="shared" si="58"/>
        <v>579253.48929131543</v>
      </c>
      <c r="M896" s="110">
        <f t="shared" si="59"/>
        <v>4.4159628464403081E-07</v>
      </c>
      <c r="N896" s="33" t="s">
        <v>4892</v>
      </c>
      <c r="O896" s="33">
        <f>+'Categorias-9 feb-Depurado'!Y895</f>
        <v>121.23379141901736</v>
      </c>
      <c r="P896" s="111">
        <f>+'Categorias-9 feb-Depurado'!AC895</f>
        <v>44901</v>
      </c>
      <c r="Q896" s="111">
        <f>+'Categorias-9 feb-Depurado'!AE895</f>
        <v>44961</v>
      </c>
      <c r="R896" s="112" t="str">
        <f>+'Categorias-9 feb-Depurado'!AB895</f>
        <v>Ventas a Bordo</v>
      </c>
    </row>
    <row r="897" spans="2:18" s="1" customFormat="1" ht="14.5" hidden="1">
      <c r="B897" s="57" t="str">
        <f>+'Categorias-9 feb-Depurado'!B896</f>
        <v>LA RECETTA SOLUCIONES GASTRONOMICAS INTEGRADAS SAS</v>
      </c>
      <c r="C897" s="30" t="s">
        <v>4900</v>
      </c>
      <c r="D897" s="31">
        <v>5</v>
      </c>
      <c r="E897" s="30" t="str">
        <f>+'Categorias-9 feb-Depurado'!E896</f>
        <v>900213759-0</v>
      </c>
      <c r="F897" s="30" t="str">
        <f>+'Categorias-9 feb-Depurado'!F896</f>
        <v>CRA 16 95 70</v>
      </c>
      <c r="G897" s="30" t="str">
        <f>+'Categorias-9 feb-Depurado'!G896</f>
        <v>BOGOTA</v>
      </c>
      <c r="H897" s="30" t="str">
        <f>+'Categorias-9 feb-Depurado'!H896</f>
        <v>LR3-988293</v>
      </c>
      <c r="I897" s="107">
        <f>+'Categorias-9 feb-Depurado'!R896</f>
        <v>1089059</v>
      </c>
      <c r="J897" s="108">
        <f t="shared" si="56"/>
        <v>1089059</v>
      </c>
      <c r="K897" s="107">
        <f t="shared" si="57"/>
        <v>1486.042799121238</v>
      </c>
      <c r="L897" s="109">
        <f t="shared" si="58"/>
        <v>1090545.0427991212</v>
      </c>
      <c r="M897" s="110">
        <f t="shared" si="59"/>
        <v>8.3138150747480997E-07</v>
      </c>
      <c r="N897" s="33" t="s">
        <v>4892</v>
      </c>
      <c r="O897" s="33">
        <f>+'Categorias-9 feb-Depurado'!Y896</f>
        <v>228.3214356845603</v>
      </c>
      <c r="P897" s="111">
        <f>+'Categorias-9 feb-Depurado'!AC896</f>
        <v>44902</v>
      </c>
      <c r="Q897" s="111">
        <f>+'Categorias-9 feb-Depurado'!AE896</f>
        <v>44962</v>
      </c>
      <c r="R897" s="112" t="str">
        <f>+'Categorias-9 feb-Depurado'!AB896</f>
        <v>Ventas a Bordo</v>
      </c>
    </row>
    <row r="898" spans="2:18" s="1" customFormat="1" ht="14.5" hidden="1">
      <c r="B898" s="57" t="str">
        <f>+'Categorias-9 feb-Depurado'!B897</f>
        <v>LA RECETTA SOLUCIONES GASTRONOMICAS INTEGRADAS SAS</v>
      </c>
      <c r="C898" s="30" t="s">
        <v>4900</v>
      </c>
      <c r="D898" s="31">
        <v>5</v>
      </c>
      <c r="E898" s="30" t="str">
        <f>+'Categorias-9 feb-Depurado'!E897</f>
        <v>900213759-0</v>
      </c>
      <c r="F898" s="30" t="str">
        <f>+'Categorias-9 feb-Depurado'!F897</f>
        <v>CRA 16 95 70</v>
      </c>
      <c r="G898" s="30" t="str">
        <f>+'Categorias-9 feb-Depurado'!G897</f>
        <v>BOGOTA</v>
      </c>
      <c r="H898" s="30" t="str">
        <f>+'Categorias-9 feb-Depurado'!H897</f>
        <v>LR3-990968</v>
      </c>
      <c r="I898" s="107">
        <f>+'Categorias-9 feb-Depurado'!R897</f>
        <v>2157568</v>
      </c>
      <c r="J898" s="108">
        <f t="shared" si="56"/>
        <v>2157568</v>
      </c>
      <c r="K898" s="107">
        <f t="shared" si="57"/>
        <v>735.63486425095925</v>
      </c>
      <c r="L898" s="109">
        <f t="shared" si="58"/>
        <v>2158303.6348642511</v>
      </c>
      <c r="M898" s="110">
        <f t="shared" si="59"/>
        <v>1.6453916703304176E-06</v>
      </c>
      <c r="N898" s="33" t="s">
        <v>4892</v>
      </c>
      <c r="O898" s="33">
        <f>+'Categorias-9 feb-Depurado'!Y897</f>
        <v>452.33455978699538</v>
      </c>
      <c r="P898" s="111">
        <f>+'Categorias-9 feb-Depurado'!AC897</f>
        <v>44905</v>
      </c>
      <c r="Q898" s="111">
        <f>+'Categorias-9 feb-Depurado'!AE897</f>
        <v>44965</v>
      </c>
      <c r="R898" s="112" t="str">
        <f>+'Categorias-9 feb-Depurado'!AB897</f>
        <v>Ventas a Bordo</v>
      </c>
    </row>
    <row r="899" spans="2:18" s="1" customFormat="1" ht="14.5" hidden="1">
      <c r="B899" s="57" t="str">
        <f>+'Categorias-9 feb-Depurado'!B898</f>
        <v>LA RECETTA SOLUCIONES GASTRONOMICAS INTEGRADAS SAS</v>
      </c>
      <c r="C899" s="30" t="s">
        <v>4900</v>
      </c>
      <c r="D899" s="31">
        <v>5</v>
      </c>
      <c r="E899" s="30" t="str">
        <f>+'Categorias-9 feb-Depurado'!E898</f>
        <v>900213759-0</v>
      </c>
      <c r="F899" s="30" t="str">
        <f>+'Categorias-9 feb-Depurado'!F898</f>
        <v>CRA 16 95 70</v>
      </c>
      <c r="G899" s="30" t="str">
        <f>+'Categorias-9 feb-Depurado'!G898</f>
        <v>BOGOTA</v>
      </c>
      <c r="H899" s="30" t="str">
        <f>+'Categorias-9 feb-Depurado'!H898</f>
        <v>LR3-994316</v>
      </c>
      <c r="I899" s="107">
        <f>+'Categorias-9 feb-Depurado'!R898</f>
        <v>372689</v>
      </c>
      <c r="J899" s="108">
        <f t="shared" si="56"/>
        <v>0</v>
      </c>
      <c r="K899" s="107">
        <f t="shared" si="57"/>
        <v>0</v>
      </c>
      <c r="L899" s="109">
        <f t="shared" si="58"/>
        <v>372689</v>
      </c>
      <c r="M899" s="110">
        <f t="shared" si="59"/>
        <v>2.8412099498796524E-07</v>
      </c>
      <c r="N899" s="33" t="s">
        <v>4892</v>
      </c>
      <c r="O899" s="33">
        <f>+'Categorias-9 feb-Depurado'!Y898</f>
        <v>78.134322882270922</v>
      </c>
      <c r="P899" s="111">
        <f>+'Categorias-9 feb-Depurado'!AC898</f>
        <v>44908</v>
      </c>
      <c r="Q899" s="111">
        <f>+'Categorias-9 feb-Depurado'!AE898</f>
        <v>44968</v>
      </c>
      <c r="R899" s="112" t="str">
        <f>+'Categorias-9 feb-Depurado'!AB898</f>
        <v>Ventas a Bordo</v>
      </c>
    </row>
    <row r="900" spans="2:18" s="1" customFormat="1" ht="14.5" hidden="1">
      <c r="B900" s="57" t="str">
        <f>+'Categorias-9 feb-Depurado'!B899</f>
        <v>LA RECETTA SOLUCIONES GASTRONOMICAS INTEGRADAS SAS</v>
      </c>
      <c r="C900" s="30" t="s">
        <v>4900</v>
      </c>
      <c r="D900" s="31">
        <v>5</v>
      </c>
      <c r="E900" s="30" t="str">
        <f>+'Categorias-9 feb-Depurado'!E899</f>
        <v>900213759-0</v>
      </c>
      <c r="F900" s="30" t="str">
        <f>+'Categorias-9 feb-Depurado'!F899</f>
        <v>CRA 16 95 70</v>
      </c>
      <c r="G900" s="30" t="str">
        <f>+'Categorias-9 feb-Depurado'!G899</f>
        <v>BOGOTA</v>
      </c>
      <c r="H900" s="30" t="str">
        <f>+'Categorias-9 feb-Depurado'!H899</f>
        <v>LR3-993709</v>
      </c>
      <c r="I900" s="107">
        <f>+'Categorias-9 feb-Depurado'!R899</f>
        <v>4745137</v>
      </c>
      <c r="J900" s="108">
        <f t="shared" si="56"/>
        <v>0</v>
      </c>
      <c r="K900" s="107">
        <f t="shared" si="57"/>
        <v>0</v>
      </c>
      <c r="L900" s="109">
        <f t="shared" si="58"/>
        <v>4745137</v>
      </c>
      <c r="M900" s="110">
        <f t="shared" si="59"/>
        <v>3.6174747464889182E-06</v>
      </c>
      <c r="N900" s="33" t="s">
        <v>4892</v>
      </c>
      <c r="O900" s="33">
        <f>+'Categorias-9 feb-Depurado'!Y899</f>
        <v>994.81891464092155</v>
      </c>
      <c r="P900" s="111">
        <f>+'Categorias-9 feb-Depurado'!AC899</f>
        <v>44908</v>
      </c>
      <c r="Q900" s="111">
        <f>+'Categorias-9 feb-Depurado'!AE899</f>
        <v>44968</v>
      </c>
      <c r="R900" s="112" t="str">
        <f>+'Categorias-9 feb-Depurado'!AB899</f>
        <v>Ventas a Bordo</v>
      </c>
    </row>
    <row r="901" spans="2:18" s="1" customFormat="1" ht="14.5" hidden="1">
      <c r="B901" s="57" t="str">
        <f>+'Categorias-9 feb-Depurado'!B900</f>
        <v>LA RECETTA SOLUCIONES GASTRONOMICAS INTEGRADAS SAS</v>
      </c>
      <c r="C901" s="30" t="s">
        <v>4900</v>
      </c>
      <c r="D901" s="31">
        <v>5</v>
      </c>
      <c r="E901" s="30" t="str">
        <f>+'Categorias-9 feb-Depurado'!E900</f>
        <v>900213759-0</v>
      </c>
      <c r="F901" s="30" t="str">
        <f>+'Categorias-9 feb-Depurado'!F900</f>
        <v>CRA 16 95 70</v>
      </c>
      <c r="G901" s="30" t="str">
        <f>+'Categorias-9 feb-Depurado'!G900</f>
        <v>BOGOTA</v>
      </c>
      <c r="H901" s="30" t="str">
        <f>+'Categorias-9 feb-Depurado'!H900</f>
        <v>LR3-993470</v>
      </c>
      <c r="I901" s="107">
        <f>+'Categorias-9 feb-Depurado'!R900</f>
        <v>993091</v>
      </c>
      <c r="J901" s="108">
        <f t="shared" si="56"/>
        <v>0</v>
      </c>
      <c r="K901" s="107">
        <f t="shared" si="57"/>
        <v>0</v>
      </c>
      <c r="L901" s="109">
        <f t="shared" si="58"/>
        <v>993091</v>
      </c>
      <c r="M901" s="110">
        <f t="shared" si="59"/>
        <v>7.5708701634229442E-07</v>
      </c>
      <c r="N901" s="33" t="s">
        <v>4892</v>
      </c>
      <c r="O901" s="33">
        <f>+'Categorias-9 feb-Depurado'!Y900</f>
        <v>208.20172542113482</v>
      </c>
      <c r="P901" s="111">
        <f>+'Categorias-9 feb-Depurado'!AC900</f>
        <v>44908</v>
      </c>
      <c r="Q901" s="111">
        <f>+'Categorias-9 feb-Depurado'!AE900</f>
        <v>44968</v>
      </c>
      <c r="R901" s="112" t="str">
        <f>+'Categorias-9 feb-Depurado'!AB900</f>
        <v>Ventas a Bordo</v>
      </c>
    </row>
    <row r="902" spans="2:18" s="1" customFormat="1" ht="14.5" hidden="1">
      <c r="B902" s="57" t="str">
        <f>+'Categorias-9 feb-Depurado'!B901</f>
        <v>LA RECETTA SOLUCIONES GASTRONOMICAS INTEGRADAS SAS</v>
      </c>
      <c r="C902" s="30" t="s">
        <v>4900</v>
      </c>
      <c r="D902" s="31">
        <v>5</v>
      </c>
      <c r="E902" s="30" t="str">
        <f>+'Categorias-9 feb-Depurado'!E901</f>
        <v>900213759-0</v>
      </c>
      <c r="F902" s="30" t="str">
        <f>+'Categorias-9 feb-Depurado'!F901</f>
        <v>CRA 16 95 70</v>
      </c>
      <c r="G902" s="30" t="str">
        <f>+'Categorias-9 feb-Depurado'!G901</f>
        <v>BOGOTA</v>
      </c>
      <c r="H902" s="30" t="str">
        <f>+'Categorias-9 feb-Depurado'!H901</f>
        <v>LR3-1000868</v>
      </c>
      <c r="I902" s="107">
        <f>+'Categorias-9 feb-Depurado'!R901</f>
        <v>6700766</v>
      </c>
      <c r="J902" s="108">
        <f t="shared" si="56"/>
        <v>0</v>
      </c>
      <c r="K902" s="107">
        <f t="shared" si="57"/>
        <v>0</v>
      </c>
      <c r="L902" s="109">
        <f t="shared" si="58"/>
        <v>6700766</v>
      </c>
      <c r="M902" s="110">
        <f t="shared" si="59"/>
        <v>5.1083565737156929E-06</v>
      </c>
      <c r="N902" s="33" t="s">
        <v>4892</v>
      </c>
      <c r="O902" s="33">
        <f>+'Categorias-9 feb-Depurado'!Y901</f>
        <v>1404.8169229640343</v>
      </c>
      <c r="P902" s="111">
        <f>+'Categorias-9 feb-Depurado'!AC901</f>
        <v>44915</v>
      </c>
      <c r="Q902" s="111">
        <f>+'Categorias-9 feb-Depurado'!AE901</f>
        <v>44975</v>
      </c>
      <c r="R902" s="112" t="str">
        <f>+'Categorias-9 feb-Depurado'!AB901</f>
        <v>Ventas a Bordo</v>
      </c>
    </row>
    <row r="903" spans="2:18" s="1" customFormat="1" ht="14.5" hidden="1">
      <c r="B903" s="57" t="str">
        <f>+'Categorias-9 feb-Depurado'!B902</f>
        <v>LA RECETTA SOLUCIONES GASTRONOMICAS INTEGRADAS SAS</v>
      </c>
      <c r="C903" s="30" t="s">
        <v>4900</v>
      </c>
      <c r="D903" s="31">
        <v>5</v>
      </c>
      <c r="E903" s="30" t="str">
        <f>+'Categorias-9 feb-Depurado'!E902</f>
        <v>900213759-0</v>
      </c>
      <c r="F903" s="30" t="str">
        <f>+'Categorias-9 feb-Depurado'!F902</f>
        <v>CRA 16 95 70</v>
      </c>
      <c r="G903" s="30" t="str">
        <f>+'Categorias-9 feb-Depurado'!G902</f>
        <v>BOGOTA</v>
      </c>
      <c r="H903" s="30" t="str">
        <f>+'Categorias-9 feb-Depurado'!H902</f>
        <v>LR3-1001552</v>
      </c>
      <c r="I903" s="107">
        <f>+'Categorias-9 feb-Depurado'!R902</f>
        <v>5512613</v>
      </c>
      <c r="J903" s="108">
        <f t="shared" si="56"/>
        <v>0</v>
      </c>
      <c r="K903" s="107">
        <f t="shared" si="57"/>
        <v>0</v>
      </c>
      <c r="L903" s="109">
        <f t="shared" si="58"/>
        <v>5512613</v>
      </c>
      <c r="M903" s="110">
        <f t="shared" si="59"/>
        <v>4.2025632378299116E-06</v>
      </c>
      <c r="N903" s="33" t="s">
        <v>4892</v>
      </c>
      <c r="O903" s="33">
        <f>+'Categorias-9 feb-Depurado'!Y902</f>
        <v>1155.7204104950888</v>
      </c>
      <c r="P903" s="111">
        <f>+'Categorias-9 feb-Depurado'!AC902</f>
        <v>44915</v>
      </c>
      <c r="Q903" s="111">
        <f>+'Categorias-9 feb-Depurado'!AE902</f>
        <v>44975</v>
      </c>
      <c r="R903" s="112" t="str">
        <f>+'Categorias-9 feb-Depurado'!AB902</f>
        <v>Ventas a Bordo</v>
      </c>
    </row>
    <row r="904" spans="2:18" s="1" customFormat="1" ht="14.5" hidden="1">
      <c r="B904" s="57" t="str">
        <f>+'Categorias-9 feb-Depurado'!B903</f>
        <v>LA RECETTA SOLUCIONES GASTRONOMICAS INTEGRADAS SAS</v>
      </c>
      <c r="C904" s="30" t="s">
        <v>4900</v>
      </c>
      <c r="D904" s="31">
        <v>5</v>
      </c>
      <c r="E904" s="30" t="str">
        <f>+'Categorias-9 feb-Depurado'!E903</f>
        <v>900213759-0</v>
      </c>
      <c r="F904" s="30" t="str">
        <f>+'Categorias-9 feb-Depurado'!F903</f>
        <v>CRA 16 95 70</v>
      </c>
      <c r="G904" s="30" t="str">
        <f>+'Categorias-9 feb-Depurado'!G903</f>
        <v>BOGOTA</v>
      </c>
      <c r="H904" s="30" t="str">
        <f>+'Categorias-9 feb-Depurado'!H903</f>
        <v>LR3-1000957</v>
      </c>
      <c r="I904" s="107">
        <f>+'Categorias-9 feb-Depurado'!R903</f>
        <v>2729969</v>
      </c>
      <c r="J904" s="108">
        <f t="shared" si="56"/>
        <v>0</v>
      </c>
      <c r="K904" s="107">
        <f t="shared" si="57"/>
        <v>0</v>
      </c>
      <c r="L904" s="109">
        <f t="shared" si="58"/>
        <v>2729969</v>
      </c>
      <c r="M904" s="110">
        <f t="shared" si="59"/>
        <v>2.0812031172540657E-06</v>
      </c>
      <c r="N904" s="33" t="s">
        <v>4892</v>
      </c>
      <c r="O904" s="33">
        <f>+'Categorias-9 feb-Depurado'!Y903</f>
        <v>572.33854314076962</v>
      </c>
      <c r="P904" s="111">
        <f>+'Categorias-9 feb-Depurado'!AC903</f>
        <v>44915</v>
      </c>
      <c r="Q904" s="111">
        <f>+'Categorias-9 feb-Depurado'!AE903</f>
        <v>44975</v>
      </c>
      <c r="R904" s="112" t="str">
        <f>+'Categorias-9 feb-Depurado'!AB903</f>
        <v>Ventas a Bordo</v>
      </c>
    </row>
    <row r="905" spans="2:18" s="1" customFormat="1" ht="14.5" hidden="1">
      <c r="B905" s="57" t="str">
        <f>+'Categorias-9 feb-Depurado'!B904</f>
        <v>LA RECETTA SOLUCIONES GASTRONOMICAS INTEGRADAS SAS</v>
      </c>
      <c r="C905" s="30" t="s">
        <v>4900</v>
      </c>
      <c r="D905" s="31">
        <v>5</v>
      </c>
      <c r="E905" s="30" t="str">
        <f>+'Categorias-9 feb-Depurado'!E904</f>
        <v>900213759-0</v>
      </c>
      <c r="F905" s="30" t="str">
        <f>+'Categorias-9 feb-Depurado'!F904</f>
        <v>CRA 16 95 70</v>
      </c>
      <c r="G905" s="30" t="str">
        <f>+'Categorias-9 feb-Depurado'!G904</f>
        <v>BOGOTA</v>
      </c>
      <c r="H905" s="30" t="str">
        <f>+'Categorias-9 feb-Depurado'!H904</f>
        <v>LR3-1008708</v>
      </c>
      <c r="I905" s="107">
        <f>+'Categorias-9 feb-Depurado'!R904</f>
        <v>4438133</v>
      </c>
      <c r="J905" s="108">
        <f t="shared" si="56"/>
        <v>0</v>
      </c>
      <c r="K905" s="107">
        <f t="shared" si="57"/>
        <v>0</v>
      </c>
      <c r="L905" s="109">
        <f t="shared" si="58"/>
        <v>4438133</v>
      </c>
      <c r="M905" s="110">
        <f t="shared" si="59"/>
        <v>3.3834289819364755E-06</v>
      </c>
      <c r="N905" s="33" t="s">
        <v>4892</v>
      </c>
      <c r="O905" s="33">
        <f>+'Categorias-9 feb-Depurado'!Y904</f>
        <v>930.45546505655307</v>
      </c>
      <c r="P905" s="111">
        <f>+'Categorias-9 feb-Depurado'!AC904</f>
        <v>44922</v>
      </c>
      <c r="Q905" s="111">
        <f>+'Categorias-9 feb-Depurado'!AE904</f>
        <v>44982</v>
      </c>
      <c r="R905" s="112" t="str">
        <f>+'Categorias-9 feb-Depurado'!AB904</f>
        <v>Ventas a Bordo</v>
      </c>
    </row>
    <row r="906" spans="2:18" s="1" customFormat="1" ht="14.5" hidden="1">
      <c r="B906" s="57" t="str">
        <f>+'Categorias-9 feb-Depurado'!B905</f>
        <v>LA RECETTA SOLUCIONES GASTRONOMICAS INTEGRADAS SAS</v>
      </c>
      <c r="C906" s="30" t="s">
        <v>4900</v>
      </c>
      <c r="D906" s="31">
        <v>5</v>
      </c>
      <c r="E906" s="30" t="str">
        <f>+'Categorias-9 feb-Depurado'!E905</f>
        <v>900213759-0</v>
      </c>
      <c r="F906" s="30" t="str">
        <f>+'Categorias-9 feb-Depurado'!F905</f>
        <v>CRA 16 95 70</v>
      </c>
      <c r="G906" s="30" t="str">
        <f>+'Categorias-9 feb-Depurado'!G905</f>
        <v>BOGOTA</v>
      </c>
      <c r="H906" s="30" t="str">
        <f>+'Categorias-9 feb-Depurado'!H905</f>
        <v>LR3-1008263</v>
      </c>
      <c r="I906" s="107">
        <f>+'Categorias-9 feb-Depurado'!R905</f>
        <v>9218049</v>
      </c>
      <c r="J906" s="108">
        <f t="shared" si="56"/>
        <v>0</v>
      </c>
      <c r="K906" s="107">
        <f t="shared" si="57"/>
        <v>0</v>
      </c>
      <c r="L906" s="109">
        <f t="shared" si="58"/>
        <v>9218049</v>
      </c>
      <c r="M906" s="110">
        <f t="shared" si="59"/>
        <v>7.0274176423984012E-06</v>
      </c>
      <c r="N906" s="33" t="s">
        <v>4892</v>
      </c>
      <c r="O906" s="33">
        <f>+'Categorias-9 feb-Depurado'!Y905</f>
        <v>1932.565803956099</v>
      </c>
      <c r="P906" s="111">
        <f>+'Categorias-9 feb-Depurado'!AC905</f>
        <v>44922</v>
      </c>
      <c r="Q906" s="111">
        <f>+'Categorias-9 feb-Depurado'!AE905</f>
        <v>44982</v>
      </c>
      <c r="R906" s="112" t="str">
        <f>+'Categorias-9 feb-Depurado'!AB905</f>
        <v>Ventas a Bordo</v>
      </c>
    </row>
    <row r="907" spans="2:18" s="1" customFormat="1" ht="14.5" hidden="1">
      <c r="B907" s="57" t="str">
        <f>+'Categorias-9 feb-Depurado'!B906</f>
        <v>LA RECETTA SOLUCIONES GASTRONOMICAS INTEGRADAS SAS</v>
      </c>
      <c r="C907" s="30" t="s">
        <v>4900</v>
      </c>
      <c r="D907" s="31">
        <v>5</v>
      </c>
      <c r="E907" s="30" t="str">
        <f>+'Categorias-9 feb-Depurado'!E906</f>
        <v>900213759-0</v>
      </c>
      <c r="F907" s="30" t="str">
        <f>+'Categorias-9 feb-Depurado'!F906</f>
        <v>CRA 16 95 70</v>
      </c>
      <c r="G907" s="30" t="str">
        <f>+'Categorias-9 feb-Depurado'!G906</f>
        <v>BOGOTA</v>
      </c>
      <c r="H907" s="30" t="str">
        <f>+'Categorias-9 feb-Depurado'!H906</f>
        <v>LR3-1014367</v>
      </c>
      <c r="I907" s="107">
        <f>+'Categorias-9 feb-Depurado'!R906</f>
        <v>1130810</v>
      </c>
      <c r="J907" s="108">
        <f t="shared" si="56"/>
        <v>0</v>
      </c>
      <c r="K907" s="107">
        <f t="shared" si="57"/>
        <v>0</v>
      </c>
      <c r="L907" s="109">
        <f t="shared" si="58"/>
        <v>1130810</v>
      </c>
      <c r="M907" s="110">
        <f t="shared" si="59"/>
        <v>8.6207766352734042E-07</v>
      </c>
      <c r="N907" s="33" t="s">
        <v>4892</v>
      </c>
      <c r="O907" s="33">
        <f>+'Categorias-9 feb-Depurado'!Y906</f>
        <v>237.07454112812769</v>
      </c>
      <c r="P907" s="111">
        <f>+'Categorias-9 feb-Depurado'!AC906</f>
        <v>44929</v>
      </c>
      <c r="Q907" s="111">
        <f>+'Categorias-9 feb-Depurado'!AE906</f>
        <v>44989</v>
      </c>
      <c r="R907" s="112" t="str">
        <f>+'Categorias-9 feb-Depurado'!AB906</f>
        <v>Ventas a Bordo</v>
      </c>
    </row>
    <row r="908" spans="2:18" s="1" customFormat="1" ht="14.5" hidden="1">
      <c r="B908" s="57" t="str">
        <f>+'Categorias-9 feb-Depurado'!B907</f>
        <v>LA RECETTA SOLUCIONES GASTRONOMICAS INTEGRADAS SAS</v>
      </c>
      <c r="C908" s="30" t="s">
        <v>4900</v>
      </c>
      <c r="D908" s="31">
        <v>5</v>
      </c>
      <c r="E908" s="30" t="str">
        <f>+'Categorias-9 feb-Depurado'!E907</f>
        <v>900213759-0</v>
      </c>
      <c r="F908" s="30" t="str">
        <f>+'Categorias-9 feb-Depurado'!F907</f>
        <v>CRA 16 95 70</v>
      </c>
      <c r="G908" s="30" t="str">
        <f>+'Categorias-9 feb-Depurado'!G907</f>
        <v>BOGOTA</v>
      </c>
      <c r="H908" s="30" t="str">
        <f>+'Categorias-9 feb-Depurado'!H907</f>
        <v>LR3-1013946</v>
      </c>
      <c r="I908" s="107">
        <f>+'Categorias-9 feb-Depurado'!R907</f>
        <v>1410555</v>
      </c>
      <c r="J908" s="108">
        <f t="shared" si="56"/>
        <v>0</v>
      </c>
      <c r="K908" s="107">
        <f t="shared" si="57"/>
        <v>0</v>
      </c>
      <c r="L908" s="109">
        <f t="shared" si="58"/>
        <v>1410555</v>
      </c>
      <c r="M908" s="110">
        <f t="shared" si="59"/>
        <v>1.0753424170964242E-06</v>
      </c>
      <c r="N908" s="33" t="s">
        <v>4892</v>
      </c>
      <c r="O908" s="33">
        <f>+'Categorias-9 feb-Depurado'!Y907</f>
        <v>295.72313594767127</v>
      </c>
      <c r="P908" s="111">
        <f>+'Categorias-9 feb-Depurado'!AC907</f>
        <v>44929</v>
      </c>
      <c r="Q908" s="111">
        <f>+'Categorias-9 feb-Depurado'!AE907</f>
        <v>44989</v>
      </c>
      <c r="R908" s="112" t="str">
        <f>+'Categorias-9 feb-Depurado'!AB907</f>
        <v>Ventas a Bordo</v>
      </c>
    </row>
    <row r="909" spans="2:18" s="1" customFormat="1" ht="14.5" hidden="1">
      <c r="B909" s="57" t="str">
        <f>+'Categorias-9 feb-Depurado'!B908</f>
        <v>LA RECETTA SOLUCIONES GASTRONOMICAS INTEGRADAS SAS</v>
      </c>
      <c r="C909" s="30" t="s">
        <v>4900</v>
      </c>
      <c r="D909" s="31">
        <v>5</v>
      </c>
      <c r="E909" s="30" t="str">
        <f>+'Categorias-9 feb-Depurado'!E908</f>
        <v>900213759-0</v>
      </c>
      <c r="F909" s="30" t="str">
        <f>+'Categorias-9 feb-Depurado'!F908</f>
        <v>CRA 16 95 70</v>
      </c>
      <c r="G909" s="30" t="str">
        <f>+'Categorias-9 feb-Depurado'!G908</f>
        <v>BOGOTA</v>
      </c>
      <c r="H909" s="30" t="str">
        <f>+'Categorias-9 feb-Depurado'!H908</f>
        <v>LR3-1013752</v>
      </c>
      <c r="I909" s="107">
        <f>+'Categorias-9 feb-Depurado'!R908</f>
        <v>461530</v>
      </c>
      <c r="J909" s="108">
        <f t="shared" si="56"/>
        <v>0</v>
      </c>
      <c r="K909" s="107">
        <f t="shared" si="57"/>
        <v>0</v>
      </c>
      <c r="L909" s="109">
        <f t="shared" si="58"/>
        <v>461530</v>
      </c>
      <c r="M909" s="110">
        <f t="shared" si="59"/>
        <v>3.5184929744853106E-07</v>
      </c>
      <c r="N909" s="33" t="s">
        <v>4892</v>
      </c>
      <c r="O909" s="33">
        <f>+'Categorias-9 feb-Depurado'!Y908</f>
        <v>96.75985617996372</v>
      </c>
      <c r="P909" s="111">
        <f>+'Categorias-9 feb-Depurado'!AC908</f>
        <v>44929</v>
      </c>
      <c r="Q909" s="111">
        <f>+'Categorias-9 feb-Depurado'!AE908</f>
        <v>44989</v>
      </c>
      <c r="R909" s="112" t="str">
        <f>+'Categorias-9 feb-Depurado'!AB908</f>
        <v>Ventas a Bordo</v>
      </c>
    </row>
    <row r="910" spans="2:18" s="1" customFormat="1" ht="14.5" hidden="1">
      <c r="B910" s="57" t="str">
        <f>+'Categorias-9 feb-Depurado'!B909</f>
        <v>LA RECETTA SOLUCIONES GASTRONOMICAS INTEGRADAS SAS</v>
      </c>
      <c r="C910" s="30" t="s">
        <v>4900</v>
      </c>
      <c r="D910" s="31">
        <v>5</v>
      </c>
      <c r="E910" s="30" t="str">
        <f>+'Categorias-9 feb-Depurado'!E909</f>
        <v>900213759-0</v>
      </c>
      <c r="F910" s="30" t="str">
        <f>+'Categorias-9 feb-Depurado'!F909</f>
        <v>CRA 16 95 70</v>
      </c>
      <c r="G910" s="30" t="str">
        <f>+'Categorias-9 feb-Depurado'!G909</f>
        <v>BOGOTA</v>
      </c>
      <c r="H910" s="30" t="str">
        <f>+'Categorias-9 feb-Depurado'!H909</f>
        <v>LR3-1021728</v>
      </c>
      <c r="I910" s="107">
        <f>+'Categorias-9 feb-Depurado'!R909</f>
        <v>3363797</v>
      </c>
      <c r="J910" s="108">
        <f t="shared" si="56"/>
        <v>0</v>
      </c>
      <c r="K910" s="107">
        <f t="shared" si="57"/>
        <v>0</v>
      </c>
      <c r="L910" s="109">
        <f t="shared" si="58"/>
        <v>3363797</v>
      </c>
      <c r="M910" s="110">
        <f t="shared" si="59"/>
        <v>2.5644045050364581E-06</v>
      </c>
      <c r="N910" s="33" t="s">
        <v>4892</v>
      </c>
      <c r="O910" s="33">
        <f>+'Categorias-9 feb-Depurado'!Y909</f>
        <v>705.22070924662194</v>
      </c>
      <c r="P910" s="111">
        <f>+'Categorias-9 feb-Depurado'!AC909</f>
        <v>44937</v>
      </c>
      <c r="Q910" s="111">
        <f>+'Categorias-9 feb-Depurado'!AE909</f>
        <v>44997</v>
      </c>
      <c r="R910" s="112" t="str">
        <f>+'Categorias-9 feb-Depurado'!AB909</f>
        <v>Ventas a Bordo</v>
      </c>
    </row>
    <row r="911" spans="2:18" s="1" customFormat="1" ht="14.5" hidden="1">
      <c r="B911" s="57" t="str">
        <f>+'Categorias-9 feb-Depurado'!B910</f>
        <v>LA RECETTA SOLUCIONES GASTRONOMICAS INTEGRADAS SAS</v>
      </c>
      <c r="C911" s="30" t="s">
        <v>4900</v>
      </c>
      <c r="D911" s="31">
        <v>5</v>
      </c>
      <c r="E911" s="30" t="str">
        <f>+'Categorias-9 feb-Depurado'!E910</f>
        <v>900213759-0</v>
      </c>
      <c r="F911" s="30" t="str">
        <f>+'Categorias-9 feb-Depurado'!F910</f>
        <v>CRA 16 95 70</v>
      </c>
      <c r="G911" s="30" t="str">
        <f>+'Categorias-9 feb-Depurado'!G910</f>
        <v>BOGOTA</v>
      </c>
      <c r="H911" s="30" t="str">
        <f>+'Categorias-9 feb-Depurado'!H910</f>
        <v>LR3-1021228</v>
      </c>
      <c r="I911" s="107">
        <f>+'Categorias-9 feb-Depurado'!R910</f>
        <v>3776993</v>
      </c>
      <c r="J911" s="108">
        <f t="shared" si="56"/>
        <v>0</v>
      </c>
      <c r="K911" s="107">
        <f t="shared" si="57"/>
        <v>0</v>
      </c>
      <c r="L911" s="109">
        <f t="shared" si="58"/>
        <v>3776993</v>
      </c>
      <c r="M911" s="110">
        <f t="shared" si="59"/>
        <v>2.8794061784023132E-06</v>
      </c>
      <c r="N911" s="33" t="s">
        <v>4892</v>
      </c>
      <c r="O911" s="33">
        <f>+'Categorias-9 feb-Depurado'!Y910</f>
        <v>791.84733272534766</v>
      </c>
      <c r="P911" s="111">
        <f>+'Categorias-9 feb-Depurado'!AC910</f>
        <v>44937</v>
      </c>
      <c r="Q911" s="111">
        <f>+'Categorias-9 feb-Depurado'!AE910</f>
        <v>44997</v>
      </c>
      <c r="R911" s="112" t="str">
        <f>+'Categorias-9 feb-Depurado'!AB910</f>
        <v>Ventas a Bordo</v>
      </c>
    </row>
    <row r="912" spans="2:18" s="1" customFormat="1" ht="14.5" hidden="1">
      <c r="B912" s="57" t="str">
        <f>+'Categorias-9 feb-Depurado'!B911</f>
        <v>LA RECETTA SOLUCIONES GASTRONOMICAS INTEGRADAS SAS</v>
      </c>
      <c r="C912" s="30" t="s">
        <v>4900</v>
      </c>
      <c r="D912" s="31">
        <v>5</v>
      </c>
      <c r="E912" s="30" t="str">
        <f>+'Categorias-9 feb-Depurado'!E911</f>
        <v>900213759-0</v>
      </c>
      <c r="F912" s="30" t="str">
        <f>+'Categorias-9 feb-Depurado'!F911</f>
        <v>CRA 16 95 70</v>
      </c>
      <c r="G912" s="30" t="str">
        <f>+'Categorias-9 feb-Depurado'!G911</f>
        <v>BOGOTA</v>
      </c>
      <c r="H912" s="30" t="str">
        <f>+'Categorias-9 feb-Depurado'!H911</f>
        <v>LR31024010</v>
      </c>
      <c r="I912" s="107">
        <f>+'Categorias-9 feb-Depurado'!R911</f>
        <v>1339159</v>
      </c>
      <c r="J912" s="108">
        <f t="shared" si="60" ref="J912:J975">+IF(Q912&gt;$O$4,0,I912)</f>
        <v>0</v>
      </c>
      <c r="K912" s="107">
        <f t="shared" si="61" ref="K912:K975">++(((1+$O$5)^(($O$4-Q912)/365))-1)*J912</f>
        <v>0</v>
      </c>
      <c r="L912" s="109">
        <f t="shared" si="62" ref="L912:L975">+I912+K912</f>
        <v>1339159</v>
      </c>
      <c r="M912" s="110">
        <f t="shared" si="63" ref="M912:M975">+L912/$E$11</f>
        <v>1.0209133822760761E-06</v>
      </c>
      <c r="N912" s="33" t="s">
        <v>4892</v>
      </c>
      <c r="O912" s="33">
        <f>+'Categorias-9 feb-Depurado'!Y911</f>
        <v>280.75495036531544</v>
      </c>
      <c r="P912" s="111">
        <f>+'Categorias-9 feb-Depurado'!AC911</f>
        <v>44939</v>
      </c>
      <c r="Q912" s="111">
        <f>+'Categorias-9 feb-Depurado'!AE911</f>
        <v>44999</v>
      </c>
      <c r="R912" s="112" t="str">
        <f>+'Categorias-9 feb-Depurado'!AB911</f>
        <v>Ventas a Bordo</v>
      </c>
    </row>
    <row r="913" spans="2:18" s="1" customFormat="1" ht="14.5" hidden="1">
      <c r="B913" s="57" t="str">
        <f>+'Categorias-9 feb-Depurado'!B912</f>
        <v>LA RECETTA SOLUCIONES GASTRONOMICAS INTEGRADAS SAS</v>
      </c>
      <c r="C913" s="30" t="s">
        <v>4900</v>
      </c>
      <c r="D913" s="31">
        <v>5</v>
      </c>
      <c r="E913" s="30" t="str">
        <f>+'Categorias-9 feb-Depurado'!E912</f>
        <v>900213759-0</v>
      </c>
      <c r="F913" s="30" t="str">
        <f>+'Categorias-9 feb-Depurado'!F912</f>
        <v>CRA 16 95 70</v>
      </c>
      <c r="G913" s="30" t="str">
        <f>+'Categorias-9 feb-Depurado'!G912</f>
        <v>BOGOTA</v>
      </c>
      <c r="H913" s="30" t="str">
        <f>+'Categorias-9 feb-Depurado'!H912</f>
        <v>LR31028102</v>
      </c>
      <c r="I913" s="107">
        <f>+'Categorias-9 feb-Depurado'!R912</f>
        <v>1926848</v>
      </c>
      <c r="J913" s="108">
        <f t="shared" si="60"/>
        <v>0</v>
      </c>
      <c r="K913" s="107">
        <f t="shared" si="61"/>
        <v>0</v>
      </c>
      <c r="L913" s="109">
        <f t="shared" si="62"/>
        <v>1926848</v>
      </c>
      <c r="M913" s="110">
        <f t="shared" si="63"/>
        <v>1.4689405132713088E-06</v>
      </c>
      <c r="N913" s="33" t="s">
        <v>4892</v>
      </c>
      <c r="O913" s="33">
        <f>+'Categorias-9 feb-Depurado'!Y912</f>
        <v>403.96406595595244</v>
      </c>
      <c r="P913" s="111">
        <f>+'Categorias-9 feb-Depurado'!AC912</f>
        <v>44943</v>
      </c>
      <c r="Q913" s="111">
        <f>+'Categorias-9 feb-Depurado'!AE912</f>
        <v>45003</v>
      </c>
      <c r="R913" s="112" t="str">
        <f>+'Categorias-9 feb-Depurado'!AB912</f>
        <v>Ventas a Bordo</v>
      </c>
    </row>
    <row r="914" spans="2:18" s="1" customFormat="1" ht="14.5" hidden="1">
      <c r="B914" s="57" t="str">
        <f>+'Categorias-9 feb-Depurado'!B913</f>
        <v>LA RECETTA SOLUCIONES GASTRONOMICAS INTEGRADAS SAS</v>
      </c>
      <c r="C914" s="30" t="s">
        <v>4900</v>
      </c>
      <c r="D914" s="31">
        <v>5</v>
      </c>
      <c r="E914" s="30" t="str">
        <f>+'Categorias-9 feb-Depurado'!E913</f>
        <v>900213759-0</v>
      </c>
      <c r="F914" s="30" t="str">
        <f>+'Categorias-9 feb-Depurado'!F913</f>
        <v>CRA 16 95 70</v>
      </c>
      <c r="G914" s="30" t="str">
        <f>+'Categorias-9 feb-Depurado'!G913</f>
        <v>BOGOTA</v>
      </c>
      <c r="H914" s="30" t="str">
        <f>+'Categorias-9 feb-Depurado'!H913</f>
        <v>LR31027325</v>
      </c>
      <c r="I914" s="107">
        <f>+'Categorias-9 feb-Depurado'!R913</f>
        <v>115611</v>
      </c>
      <c r="J914" s="108">
        <f t="shared" si="60"/>
        <v>0</v>
      </c>
      <c r="K914" s="107">
        <f t="shared" si="61"/>
        <v>0</v>
      </c>
      <c r="L914" s="109">
        <f t="shared" si="62"/>
        <v>115611</v>
      </c>
      <c r="M914" s="110">
        <f t="shared" si="63"/>
        <v>8.8136522278773052E-08</v>
      </c>
      <c r="N914" s="33" t="s">
        <v>4892</v>
      </c>
      <c r="O914" s="33">
        <f>+'Categorias-9 feb-Depurado'!Y913</f>
        <v>24.237869115380985</v>
      </c>
      <c r="P914" s="111">
        <f>+'Categorias-9 feb-Depurado'!AC913</f>
        <v>44943</v>
      </c>
      <c r="Q914" s="111">
        <f>+'Categorias-9 feb-Depurado'!AE913</f>
        <v>45003</v>
      </c>
      <c r="R914" s="112" t="str">
        <f>+'Categorias-9 feb-Depurado'!AB913</f>
        <v>Ventas a Bordo</v>
      </c>
    </row>
    <row r="915" spans="2:18" s="1" customFormat="1" ht="14.5" hidden="1">
      <c r="B915" s="57" t="str">
        <f>+'Categorias-9 feb-Depurado'!B914</f>
        <v>LA RECETTA SOLUCIONES GASTRONOMICAS INTEGRADAS SAS</v>
      </c>
      <c r="C915" s="30" t="s">
        <v>4900</v>
      </c>
      <c r="D915" s="31">
        <v>5</v>
      </c>
      <c r="E915" s="30" t="str">
        <f>+'Categorias-9 feb-Depurado'!E914</f>
        <v>900213759-0</v>
      </c>
      <c r="F915" s="30" t="str">
        <f>+'Categorias-9 feb-Depurado'!F914</f>
        <v>CRA 16 95 70</v>
      </c>
      <c r="G915" s="30" t="str">
        <f>+'Categorias-9 feb-Depurado'!G914</f>
        <v>BOGOTA</v>
      </c>
      <c r="H915" s="30" t="str">
        <f>+'Categorias-9 feb-Depurado'!H914</f>
        <v>LR31033080</v>
      </c>
      <c r="I915" s="107">
        <f>+'Categorias-9 feb-Depurado'!R914</f>
        <v>533977</v>
      </c>
      <c r="J915" s="108">
        <f t="shared" si="60"/>
        <v>0</v>
      </c>
      <c r="K915" s="107">
        <f t="shared" si="61"/>
        <v>0</v>
      </c>
      <c r="L915" s="109">
        <f t="shared" si="62"/>
        <v>533977</v>
      </c>
      <c r="M915" s="110">
        <f t="shared" si="63"/>
        <v>4.0707956645001249E-07</v>
      </c>
      <c r="N915" s="33" t="s">
        <v>4892</v>
      </c>
      <c r="O915" s="33">
        <f>+'Categorias-9 feb-Depurado'!Y914</f>
        <v>111.94838412109395</v>
      </c>
      <c r="P915" s="111">
        <f>+'Categorias-9 feb-Depurado'!AC914</f>
        <v>44947</v>
      </c>
      <c r="Q915" s="111">
        <f>+'Categorias-9 feb-Depurado'!AE914</f>
        <v>45007</v>
      </c>
      <c r="R915" s="112" t="str">
        <f>+'Categorias-9 feb-Depurado'!AB914</f>
        <v>Ventas a Bordo</v>
      </c>
    </row>
    <row r="916" spans="2:18" s="1" customFormat="1" ht="14.5" hidden="1">
      <c r="B916" s="57" t="str">
        <f>+'Categorias-9 feb-Depurado'!B915</f>
        <v>LA RECETTA SOLUCIONES GASTRONOMICAS INTEGRADAS SAS</v>
      </c>
      <c r="C916" s="30" t="s">
        <v>4900</v>
      </c>
      <c r="D916" s="31">
        <v>5</v>
      </c>
      <c r="E916" s="30" t="str">
        <f>+'Categorias-9 feb-Depurado'!E915</f>
        <v>900213759-0</v>
      </c>
      <c r="F916" s="30" t="str">
        <f>+'Categorias-9 feb-Depurado'!F915</f>
        <v>CRA 16 95 70</v>
      </c>
      <c r="G916" s="30" t="str">
        <f>+'Categorias-9 feb-Depurado'!G915</f>
        <v>BOGOTA</v>
      </c>
      <c r="H916" s="30" t="str">
        <f>+'Categorias-9 feb-Depurado'!H915</f>
        <v>LR31032787</v>
      </c>
      <c r="I916" s="107">
        <f>+'Categorias-9 feb-Depurado'!R915</f>
        <v>616591</v>
      </c>
      <c r="J916" s="108">
        <f t="shared" si="60"/>
        <v>0</v>
      </c>
      <c r="K916" s="107">
        <f t="shared" si="61"/>
        <v>0</v>
      </c>
      <c r="L916" s="109">
        <f t="shared" si="62"/>
        <v>616591</v>
      </c>
      <c r="M916" s="110">
        <f t="shared" si="63"/>
        <v>4.7006068979933528E-07</v>
      </c>
      <c r="N916" s="33" t="s">
        <v>4892</v>
      </c>
      <c r="O916" s="33">
        <f>+'Categorias-9 feb-Depurado'!Y915</f>
        <v>129.26842563183328</v>
      </c>
      <c r="P916" s="111">
        <f>+'Categorias-9 feb-Depurado'!AC915</f>
        <v>44947</v>
      </c>
      <c r="Q916" s="111">
        <f>+'Categorias-9 feb-Depurado'!AE915</f>
        <v>45007</v>
      </c>
      <c r="R916" s="112" t="str">
        <f>+'Categorias-9 feb-Depurado'!AB915</f>
        <v>Ventas a Bordo</v>
      </c>
    </row>
    <row r="917" spans="2:18" s="1" customFormat="1" ht="14.5" hidden="1">
      <c r="B917" s="57" t="str">
        <f>+'Categorias-9 feb-Depurado'!B916</f>
        <v>LA RECETTA SOLUCIONES GASTRONOMICAS INTEGRADAS SAS</v>
      </c>
      <c r="C917" s="30" t="s">
        <v>4900</v>
      </c>
      <c r="D917" s="31">
        <v>5</v>
      </c>
      <c r="E917" s="30" t="str">
        <f>+'Categorias-9 feb-Depurado'!E916</f>
        <v>900213759-0</v>
      </c>
      <c r="F917" s="30" t="str">
        <f>+'Categorias-9 feb-Depurado'!F916</f>
        <v>CRA 16 95 70</v>
      </c>
      <c r="G917" s="30" t="str">
        <f>+'Categorias-9 feb-Depurado'!G916</f>
        <v>BOGOTA</v>
      </c>
      <c r="H917" s="30" t="str">
        <f>+'Categorias-9 feb-Depurado'!H916</f>
        <v>LR31032788</v>
      </c>
      <c r="I917" s="107">
        <f>+'Categorias-9 feb-Depurado'!R916</f>
        <v>346833</v>
      </c>
      <c r="J917" s="108">
        <f t="shared" si="60"/>
        <v>0</v>
      </c>
      <c r="K917" s="107">
        <f t="shared" si="61"/>
        <v>0</v>
      </c>
      <c r="L917" s="109">
        <f t="shared" si="62"/>
        <v>346833</v>
      </c>
      <c r="M917" s="110">
        <f t="shared" si="63"/>
        <v>2.6440956683631913E-07</v>
      </c>
      <c r="N917" s="33" t="s">
        <v>4892</v>
      </c>
      <c r="O917" s="33">
        <f>+'Categorias-9 feb-Depurado'!Y916</f>
        <v>72.71360734614295</v>
      </c>
      <c r="P917" s="111">
        <f>+'Categorias-9 feb-Depurado'!AC916</f>
        <v>44947</v>
      </c>
      <c r="Q917" s="111">
        <f>+'Categorias-9 feb-Depurado'!AE916</f>
        <v>45007</v>
      </c>
      <c r="R917" s="112" t="str">
        <f>+'Categorias-9 feb-Depurado'!AB916</f>
        <v>Ventas a Bordo</v>
      </c>
    </row>
    <row r="918" spans="2:18" s="1" customFormat="1" ht="14.5" hidden="1">
      <c r="B918" s="57" t="str">
        <f>+'Categorias-9 feb-Depurado'!B917</f>
        <v>LA RECETTA SOLUCIONES GASTRONOMICAS INTEGRADAS SAS</v>
      </c>
      <c r="C918" s="30" t="s">
        <v>4900</v>
      </c>
      <c r="D918" s="31">
        <v>5</v>
      </c>
      <c r="E918" s="30" t="str">
        <f>+'Categorias-9 feb-Depurado'!E917</f>
        <v>900213759-0</v>
      </c>
      <c r="F918" s="30" t="str">
        <f>+'Categorias-9 feb-Depurado'!F917</f>
        <v>CRA 16 95 70</v>
      </c>
      <c r="G918" s="30" t="str">
        <f>+'Categorias-9 feb-Depurado'!G917</f>
        <v>BOGOTA</v>
      </c>
      <c r="H918" s="30" t="str">
        <f>+'Categorias-9 feb-Depurado'!H917</f>
        <v>LR31034639</v>
      </c>
      <c r="I918" s="107">
        <f>+'Categorias-9 feb-Depurado'!R917</f>
        <v>693208</v>
      </c>
      <c r="J918" s="108">
        <f t="shared" si="60"/>
        <v>0</v>
      </c>
      <c r="K918" s="107">
        <f t="shared" si="61"/>
        <v>0</v>
      </c>
      <c r="L918" s="109">
        <f t="shared" si="62"/>
        <v>693208</v>
      </c>
      <c r="M918" s="110">
        <f t="shared" si="63"/>
        <v>5.2846997548523673E-07</v>
      </c>
      <c r="N918" s="33" t="s">
        <v>4892</v>
      </c>
      <c r="O918" s="33">
        <f>+'Categorias-9 feb-Depurado'!Y917</f>
        <v>145.33119490130716</v>
      </c>
      <c r="P918" s="111">
        <f>+'Categorias-9 feb-Depurado'!AC917</f>
        <v>44950</v>
      </c>
      <c r="Q918" s="111">
        <f>+'Categorias-9 feb-Depurado'!AE917</f>
        <v>45010</v>
      </c>
      <c r="R918" s="112" t="str">
        <f>+'Categorias-9 feb-Depurado'!AB917</f>
        <v>Ventas a Bordo</v>
      </c>
    </row>
    <row r="919" spans="2:18" s="1" customFormat="1" ht="14.5" hidden="1">
      <c r="B919" s="57" t="str">
        <f>+'Categorias-9 feb-Depurado'!B918</f>
        <v>LA RECETTA SOLUCIONES GASTRONOMICAS INTEGRADAS SAS</v>
      </c>
      <c r="C919" s="30" t="s">
        <v>4900</v>
      </c>
      <c r="D919" s="31">
        <v>5</v>
      </c>
      <c r="E919" s="30" t="str">
        <f>+'Categorias-9 feb-Depurado'!E918</f>
        <v>900213759-0</v>
      </c>
      <c r="F919" s="30" t="str">
        <f>+'Categorias-9 feb-Depurado'!F918</f>
        <v>CRA 16 95 70</v>
      </c>
      <c r="G919" s="30" t="str">
        <f>+'Categorias-9 feb-Depurado'!G918</f>
        <v>BOGOTA</v>
      </c>
      <c r="H919" s="30" t="str">
        <f>+'Categorias-9 feb-Depurado'!H918</f>
        <v>LR31035505</v>
      </c>
      <c r="I919" s="107">
        <f>+'Categorias-9 feb-Depurado'!R918</f>
        <v>5550065</v>
      </c>
      <c r="J919" s="108">
        <f t="shared" si="60"/>
        <v>0</v>
      </c>
      <c r="K919" s="107">
        <f t="shared" si="61"/>
        <v>0</v>
      </c>
      <c r="L919" s="109">
        <f t="shared" si="62"/>
        <v>5550065</v>
      </c>
      <c r="M919" s="110">
        <f t="shared" si="63"/>
        <v>4.2311149243682564E-06</v>
      </c>
      <c r="N919" s="33" t="s">
        <v>4892</v>
      </c>
      <c r="O919" s="33">
        <f>+'Categorias-9 feb-Depurado'!Y918</f>
        <v>1163.5722297346877</v>
      </c>
      <c r="P919" s="111">
        <f>+'Categorias-9 feb-Depurado'!AC918</f>
        <v>44950</v>
      </c>
      <c r="Q919" s="111">
        <f>+'Categorias-9 feb-Depurado'!AE918</f>
        <v>45010</v>
      </c>
      <c r="R919" s="112" t="str">
        <f>+'Categorias-9 feb-Depurado'!AB918</f>
        <v>Ventas a Bordo</v>
      </c>
    </row>
    <row r="920" spans="2:18" s="1" customFormat="1" ht="14.5" hidden="1">
      <c r="B920" s="57" t="str">
        <f>+'Categorias-9 feb-Depurado'!B919</f>
        <v>LA RECETTA SOLUCIONES GASTRONOMICAS INTEGRADAS SAS</v>
      </c>
      <c r="C920" s="30" t="s">
        <v>4900</v>
      </c>
      <c r="D920" s="31">
        <v>5</v>
      </c>
      <c r="E920" s="30" t="str">
        <f>+'Categorias-9 feb-Depurado'!E919</f>
        <v>900213759-0</v>
      </c>
      <c r="F920" s="30" t="str">
        <f>+'Categorias-9 feb-Depurado'!F919</f>
        <v>CRA 16 95 70</v>
      </c>
      <c r="G920" s="30" t="str">
        <f>+'Categorias-9 feb-Depurado'!G919</f>
        <v>BOGOTA</v>
      </c>
      <c r="H920" s="30" t="str">
        <f>+'Categorias-9 feb-Depurado'!H919</f>
        <v>LR31034950</v>
      </c>
      <c r="I920" s="107">
        <f>+'Categorias-9 feb-Depurado'!R919</f>
        <v>4030311</v>
      </c>
      <c r="J920" s="108">
        <f t="shared" si="60"/>
        <v>0</v>
      </c>
      <c r="K920" s="107">
        <f t="shared" si="61"/>
        <v>0</v>
      </c>
      <c r="L920" s="109">
        <f t="shared" si="62"/>
        <v>4030311</v>
      </c>
      <c r="M920" s="110">
        <f t="shared" si="63"/>
        <v>3.0725241996166807E-06</v>
      </c>
      <c r="N920" s="33" t="s">
        <v>4892</v>
      </c>
      <c r="O920" s="33">
        <f>+'Categorias-9 feb-Depurado'!Y919</f>
        <v>844.95550174533787</v>
      </c>
      <c r="P920" s="111">
        <f>+'Categorias-9 feb-Depurado'!AC919</f>
        <v>44950</v>
      </c>
      <c r="Q920" s="111">
        <f>+'Categorias-9 feb-Depurado'!AE919</f>
        <v>45010</v>
      </c>
      <c r="R920" s="112" t="str">
        <f>+'Categorias-9 feb-Depurado'!AB919</f>
        <v>Ventas a Bordo</v>
      </c>
    </row>
    <row r="921" spans="2:18" s="1" customFormat="1" ht="14.5" hidden="1">
      <c r="B921" s="57" t="str">
        <f>+'Categorias-9 feb-Depurado'!B920</f>
        <v>LA RECETTA SOLUCIONES GASTRONOMICAS INTEGRADAS SAS</v>
      </c>
      <c r="C921" s="30" t="s">
        <v>4900</v>
      </c>
      <c r="D921" s="31">
        <v>5</v>
      </c>
      <c r="E921" s="30" t="str">
        <f>+'Categorias-9 feb-Depurado'!E920</f>
        <v>900213759-0</v>
      </c>
      <c r="F921" s="30" t="str">
        <f>+'Categorias-9 feb-Depurado'!F920</f>
        <v>CRA 16 95 70</v>
      </c>
      <c r="G921" s="30" t="str">
        <f>+'Categorias-9 feb-Depurado'!G920</f>
        <v>BOGOTA</v>
      </c>
      <c r="H921" s="30" t="str">
        <f>+'Categorias-9 feb-Depurado'!H920</f>
        <v>LR31038895</v>
      </c>
      <c r="I921" s="107">
        <f>+'Categorias-9 feb-Depurado'!R920</f>
        <v>1464404</v>
      </c>
      <c r="J921" s="108">
        <f t="shared" si="60"/>
        <v>0</v>
      </c>
      <c r="K921" s="107">
        <f t="shared" si="61"/>
        <v>0</v>
      </c>
      <c r="L921" s="109">
        <f t="shared" si="62"/>
        <v>1464404</v>
      </c>
      <c r="M921" s="110">
        <f t="shared" si="63"/>
        <v>1.1163944241562167E-06</v>
      </c>
      <c r="N921" s="33" t="s">
        <v>4892</v>
      </c>
      <c r="O921" s="33">
        <f>+'Categorias-9 feb-Depurado'!Y920</f>
        <v>307.01258949442854</v>
      </c>
      <c r="P921" s="111">
        <f>+'Categorias-9 feb-Depurado'!AC920</f>
        <v>44953</v>
      </c>
      <c r="Q921" s="111">
        <f>+'Categorias-9 feb-Depurado'!AE920</f>
        <v>45013</v>
      </c>
      <c r="R921" s="112" t="str">
        <f>+'Categorias-9 feb-Depurado'!AB920</f>
        <v>Ventas a Bordo</v>
      </c>
    </row>
    <row r="922" spans="2:18" s="1" customFormat="1" ht="14.5" hidden="1">
      <c r="B922" s="57" t="str">
        <f>+'Categorias-9 feb-Depurado'!B921</f>
        <v>LA RECETTA SOLUCIONES GASTRONOMICAS INTEGRADAS SAS</v>
      </c>
      <c r="C922" s="30" t="s">
        <v>4900</v>
      </c>
      <c r="D922" s="31">
        <v>5</v>
      </c>
      <c r="E922" s="30" t="str">
        <f>+'Categorias-9 feb-Depurado'!E921</f>
        <v>900213759-0</v>
      </c>
      <c r="F922" s="30" t="str">
        <f>+'Categorias-9 feb-Depurado'!F921</f>
        <v>CRA 16 95 70</v>
      </c>
      <c r="G922" s="30" t="str">
        <f>+'Categorias-9 feb-Depurado'!G921</f>
        <v>BOGOTA</v>
      </c>
      <c r="H922" s="30" t="str">
        <f>+'Categorias-9 feb-Depurado'!H921</f>
        <v>LR31039954</v>
      </c>
      <c r="I922" s="107">
        <f>+'Categorias-9 feb-Depurado'!R921</f>
        <v>982692</v>
      </c>
      <c r="J922" s="108">
        <f t="shared" si="60"/>
        <v>0</v>
      </c>
      <c r="K922" s="107">
        <f t="shared" si="61"/>
        <v>0</v>
      </c>
      <c r="L922" s="109">
        <f t="shared" si="62"/>
        <v>982692</v>
      </c>
      <c r="M922" s="110">
        <f t="shared" si="63"/>
        <v>7.491592958383894E-07</v>
      </c>
      <c r="N922" s="33" t="s">
        <v>4892</v>
      </c>
      <c r="O922" s="33">
        <f>+'Categorias-9 feb-Depurado'!Y921</f>
        <v>206.02157300544042</v>
      </c>
      <c r="P922" s="111">
        <f>+'Categorias-9 feb-Depurado'!AC921</f>
        <v>44954</v>
      </c>
      <c r="Q922" s="111">
        <f>+'Categorias-9 feb-Depurado'!AE921</f>
        <v>45014</v>
      </c>
      <c r="R922" s="112" t="str">
        <f>+'Categorias-9 feb-Depurado'!AB921</f>
        <v>Ventas a Bordo</v>
      </c>
    </row>
    <row r="923" spans="2:18" s="1" customFormat="1" ht="14.5" hidden="1">
      <c r="B923" s="57" t="str">
        <f>+'Categorias-9 feb-Depurado'!B922</f>
        <v>LA RECETTA SOLUCIONES GASTRONOMICAS INTEGRADAS SAS</v>
      </c>
      <c r="C923" s="30" t="s">
        <v>4900</v>
      </c>
      <c r="D923" s="31">
        <v>5</v>
      </c>
      <c r="E923" s="30" t="str">
        <f>+'Categorias-9 feb-Depurado'!E922</f>
        <v>900213759-0</v>
      </c>
      <c r="F923" s="30" t="str">
        <f>+'Categorias-9 feb-Depurado'!F922</f>
        <v>CRA 16 95 70</v>
      </c>
      <c r="G923" s="30" t="str">
        <f>+'Categorias-9 feb-Depurado'!G922</f>
        <v>BOGOTA</v>
      </c>
      <c r="H923" s="30" t="str">
        <f>+'Categorias-9 feb-Depurado'!H922</f>
        <v>LR31041558</v>
      </c>
      <c r="I923" s="107">
        <f>+'Categorias-9 feb-Depurado'!R922</f>
        <v>7129183</v>
      </c>
      <c r="J923" s="108">
        <f t="shared" si="60"/>
        <v>0</v>
      </c>
      <c r="K923" s="107">
        <f t="shared" si="61"/>
        <v>0</v>
      </c>
      <c r="L923" s="109">
        <f t="shared" si="62"/>
        <v>7129183</v>
      </c>
      <c r="M923" s="110">
        <f t="shared" si="63"/>
        <v>5.4349620391567414E-06</v>
      </c>
      <c r="N923" s="33" t="s">
        <v>4892</v>
      </c>
      <c r="O923" s="33">
        <f>+'Categorias-9 feb-Depurado'!Y922</f>
        <v>1494.6346321163139</v>
      </c>
      <c r="P923" s="111">
        <f>+'Categorias-9 feb-Depurado'!AC922</f>
        <v>44957</v>
      </c>
      <c r="Q923" s="111">
        <f>+'Categorias-9 feb-Depurado'!AE922</f>
        <v>45017</v>
      </c>
      <c r="R923" s="112" t="str">
        <f>+'Categorias-9 feb-Depurado'!AB922</f>
        <v>Ventas a Bordo</v>
      </c>
    </row>
    <row r="924" spans="2:18" s="1" customFormat="1" ht="14.5" hidden="1">
      <c r="B924" s="57" t="str">
        <f>+'Categorias-9 feb-Depurado'!B923</f>
        <v>LA RECETTA SOLUCIONES GASTRONOMICAS INTEGRADAS SAS</v>
      </c>
      <c r="C924" s="30" t="s">
        <v>4900</v>
      </c>
      <c r="D924" s="31">
        <v>5</v>
      </c>
      <c r="E924" s="30" t="str">
        <f>+'Categorias-9 feb-Depurado'!E923</f>
        <v>900213759-0</v>
      </c>
      <c r="F924" s="30" t="str">
        <f>+'Categorias-9 feb-Depurado'!F923</f>
        <v>CRA 16 95 70</v>
      </c>
      <c r="G924" s="30" t="str">
        <f>+'Categorias-9 feb-Depurado'!G923</f>
        <v>BOGOTA</v>
      </c>
      <c r="H924" s="30" t="str">
        <f>+'Categorias-9 feb-Depurado'!H923</f>
        <v>LR31046103</v>
      </c>
      <c r="I924" s="107">
        <f>+'Categorias-9 feb-Depurado'!R923</f>
        <v>1087184</v>
      </c>
      <c r="J924" s="108">
        <f t="shared" si="60"/>
        <v>0</v>
      </c>
      <c r="K924" s="107">
        <f t="shared" si="61"/>
        <v>0</v>
      </c>
      <c r="L924" s="109">
        <f t="shared" si="62"/>
        <v>1087184</v>
      </c>
      <c r="M924" s="110">
        <f t="shared" si="63"/>
        <v>8.2881920264616342E-07</v>
      </c>
      <c r="N924" s="33" t="s">
        <v>4892</v>
      </c>
      <c r="O924" s="33">
        <f>+'Categorias-9 feb-Depurado'!Y923</f>
        <v>227.92834156210361</v>
      </c>
      <c r="P924" s="111">
        <f>+'Categorias-9 feb-Depurado'!AC923</f>
        <v>44960</v>
      </c>
      <c r="Q924" s="111">
        <f>+'Categorias-9 feb-Depurado'!AE923</f>
        <v>45020</v>
      </c>
      <c r="R924" s="112" t="str">
        <f>+'Categorias-9 feb-Depurado'!AB923</f>
        <v>Ventas a Bordo</v>
      </c>
    </row>
    <row r="925" spans="2:18" s="1" customFormat="1" ht="14.5" hidden="1">
      <c r="B925" s="57" t="str">
        <f>+'Categorias-9 feb-Depurado'!B924</f>
        <v>LA RECETTA SOLUCIONES GASTRONOMICAS INTEGRADAS SAS</v>
      </c>
      <c r="C925" s="30" t="s">
        <v>4900</v>
      </c>
      <c r="D925" s="31">
        <v>5</v>
      </c>
      <c r="E925" s="30" t="str">
        <f>+'Categorias-9 feb-Depurado'!E924</f>
        <v>900213759-0</v>
      </c>
      <c r="F925" s="30" t="str">
        <f>+'Categorias-9 feb-Depurado'!F924</f>
        <v>CRA 16 95 70</v>
      </c>
      <c r="G925" s="30" t="str">
        <f>+'Categorias-9 feb-Depurado'!G924</f>
        <v>BOGOTA</v>
      </c>
      <c r="H925" s="30" t="str">
        <f>+'Categorias-9 feb-Depurado'!H924</f>
        <v>LR31048980</v>
      </c>
      <c r="I925" s="107">
        <f>+'Categorias-9 feb-Depurado'!R924</f>
        <v>5439609</v>
      </c>
      <c r="J925" s="108">
        <f t="shared" si="60"/>
        <v>0</v>
      </c>
      <c r="K925" s="107">
        <f t="shared" si="61"/>
        <v>0</v>
      </c>
      <c r="L925" s="109">
        <f t="shared" si="62"/>
        <v>5439609</v>
      </c>
      <c r="M925" s="110">
        <f t="shared" si="63"/>
        <v>4.1469083375830536E-06</v>
      </c>
      <c r="N925" s="33" t="s">
        <v>4892</v>
      </c>
      <c r="O925" s="33">
        <f>+'Categorias-9 feb-Depurado'!Y924</f>
        <v>1140.4151073933142</v>
      </c>
      <c r="P925" s="111">
        <f>+'Categorias-9 feb-Depurado'!AC924</f>
        <v>44964</v>
      </c>
      <c r="Q925" s="111">
        <f>+'Categorias-9 feb-Depurado'!AE924</f>
        <v>45024</v>
      </c>
      <c r="R925" s="112" t="str">
        <f>+'Categorias-9 feb-Depurado'!AB924</f>
        <v>Ventas a Bordo</v>
      </c>
    </row>
    <row r="926" spans="2:18" s="1" customFormat="1" ht="14.5" hidden="1">
      <c r="B926" s="57" t="str">
        <f>+'Categorias-9 feb-Depurado'!B925</f>
        <v>LA RECETTA SOLUCIONES GASTRONOMICAS INTEGRADAS SAS</v>
      </c>
      <c r="C926" s="30" t="s">
        <v>4900</v>
      </c>
      <c r="D926" s="31">
        <v>5</v>
      </c>
      <c r="E926" s="30" t="str">
        <f>+'Categorias-9 feb-Depurado'!E925</f>
        <v>900213759-0</v>
      </c>
      <c r="F926" s="30" t="str">
        <f>+'Categorias-9 feb-Depurado'!F925</f>
        <v>CRA 16 95 70</v>
      </c>
      <c r="G926" s="30" t="str">
        <f>+'Categorias-9 feb-Depurado'!G925</f>
        <v>BOGOTA</v>
      </c>
      <c r="H926" s="30" t="str">
        <f>+'Categorias-9 feb-Depurado'!H925</f>
        <v>LR31049290</v>
      </c>
      <c r="I926" s="107">
        <f>+'Categorias-9 feb-Depurado'!R925</f>
        <v>719177</v>
      </c>
      <c r="J926" s="108">
        <f t="shared" si="60"/>
        <v>0</v>
      </c>
      <c r="K926" s="107">
        <f t="shared" si="61"/>
        <v>0</v>
      </c>
      <c r="L926" s="109">
        <f t="shared" si="62"/>
        <v>719177</v>
      </c>
      <c r="M926" s="110">
        <f t="shared" si="63"/>
        <v>5.4826754965255178E-07</v>
      </c>
      <c r="N926" s="33" t="s">
        <v>4892</v>
      </c>
      <c r="O926" s="33">
        <f>+'Categorias-9 feb-Depurado'!Y925</f>
        <v>150.77560090988186</v>
      </c>
      <c r="P926" s="111">
        <f>+'Categorias-9 feb-Depurado'!AC925</f>
        <v>44964</v>
      </c>
      <c r="Q926" s="111">
        <f>+'Categorias-9 feb-Depurado'!AE925</f>
        <v>45024</v>
      </c>
      <c r="R926" s="112" t="str">
        <f>+'Categorias-9 feb-Depurado'!AB925</f>
        <v>Ventas a Bordo</v>
      </c>
    </row>
    <row r="927" spans="2:18" s="1" customFormat="1" ht="14.5" hidden="1">
      <c r="B927" s="57" t="str">
        <f>+'Categorias-9 feb-Depurado'!B926</f>
        <v>LA RECETTA SOLUCIONES GASTRONOMICAS INTEGRADAS SAS</v>
      </c>
      <c r="C927" s="30" t="s">
        <v>4900</v>
      </c>
      <c r="D927" s="31">
        <v>5</v>
      </c>
      <c r="E927" s="30" t="str">
        <f>+'Categorias-9 feb-Depurado'!E926</f>
        <v>900213759-0</v>
      </c>
      <c r="F927" s="30" t="str">
        <f>+'Categorias-9 feb-Depurado'!F926</f>
        <v>CRA 16 95 70</v>
      </c>
      <c r="G927" s="30" t="str">
        <f>+'Categorias-9 feb-Depurado'!G926</f>
        <v>BOGOTA</v>
      </c>
      <c r="H927" s="30" t="str">
        <f>+'Categorias-9 feb-Depurado'!H926</f>
        <v>LR31051147</v>
      </c>
      <c r="I927" s="107">
        <f>+'Categorias-9 feb-Depurado'!R926</f>
        <v>351217</v>
      </c>
      <c r="J927" s="108">
        <f t="shared" si="60"/>
        <v>0</v>
      </c>
      <c r="K927" s="107">
        <f t="shared" si="61"/>
        <v>0</v>
      </c>
      <c r="L927" s="109">
        <f t="shared" si="62"/>
        <v>351217</v>
      </c>
      <c r="M927" s="110">
        <f t="shared" si="63"/>
        <v>2.6775172730262546E-07</v>
      </c>
      <c r="N927" s="33" t="s">
        <v>4892</v>
      </c>
      <c r="O927" s="33">
        <f>+'Categorias-9 feb-Depurado'!Y926</f>
        <v>73.632713816996329</v>
      </c>
      <c r="P927" s="111">
        <f>+'Categorias-9 feb-Depurado'!AC926</f>
        <v>44965</v>
      </c>
      <c r="Q927" s="111">
        <f>+'Categorias-9 feb-Depurado'!AE926</f>
        <v>45025</v>
      </c>
      <c r="R927" s="112" t="str">
        <f>+'Categorias-9 feb-Depurado'!AB926</f>
        <v>Ventas a Bordo</v>
      </c>
    </row>
    <row r="928" spans="2:18" s="1" customFormat="1" ht="14.5" hidden="1">
      <c r="B928" s="57" t="str">
        <f>+'Categorias-9 feb-Depurado'!B927</f>
        <v>LASA SOCIEDAD DE APOYO AERONAUTICO SA</v>
      </c>
      <c r="C928" s="30" t="s">
        <v>4900</v>
      </c>
      <c r="D928" s="31">
        <v>5</v>
      </c>
      <c r="E928" s="30" t="str">
        <f>+'Categorias-9 feb-Depurado'!E927</f>
        <v>800139545-2</v>
      </c>
      <c r="F928" s="30" t="str">
        <f>+'Categorias-9 feb-Depurado'!F927</f>
        <v>CR 25 1 A SUR 155 P 3</v>
      </c>
      <c r="G928" s="30" t="str">
        <f>+'Categorias-9 feb-Depurado'!G927</f>
        <v>MEDELLIN</v>
      </c>
      <c r="H928" s="30" t="str">
        <f>+'Categorias-9 feb-Depurado'!H927</f>
        <v>LET1047</v>
      </c>
      <c r="I928" s="107">
        <f>+'Categorias-9 feb-Depurado'!R927</f>
        <v>562791</v>
      </c>
      <c r="J928" s="108">
        <f t="shared" si="60"/>
        <v>562791</v>
      </c>
      <c r="K928" s="107">
        <f t="shared" si="61"/>
        <v>22900.580693551467</v>
      </c>
      <c r="L928" s="109">
        <f t="shared" si="62"/>
        <v>585691.58069355146</v>
      </c>
      <c r="M928" s="110">
        <f t="shared" si="63"/>
        <v>4.4650439015566859E-07</v>
      </c>
      <c r="N928" s="33" t="s">
        <v>4892</v>
      </c>
      <c r="O928" s="33">
        <f>+'Categorias-9 feb-Depurado'!Y927</f>
        <v>117.98924494480957</v>
      </c>
      <c r="P928" s="111">
        <f>+'Categorias-9 feb-Depurado'!AC927</f>
        <v>44774</v>
      </c>
      <c r="Q928" s="111">
        <f>+'Categorias-9 feb-Depurado'!AE927</f>
        <v>44849</v>
      </c>
      <c r="R928" s="112" t="str">
        <f>+'Categorias-9 feb-Depurado'!AB927</f>
        <v>GH</v>
      </c>
    </row>
    <row r="929" spans="2:18" s="1" customFormat="1" ht="14.5" hidden="1">
      <c r="B929" s="57" t="str">
        <f>+'Categorias-9 feb-Depurado'!B928</f>
        <v>LASA SOCIEDAD DE APOYO AERONAUTICO SA</v>
      </c>
      <c r="C929" s="30" t="s">
        <v>4900</v>
      </c>
      <c r="D929" s="31">
        <v>5</v>
      </c>
      <c r="E929" s="30" t="str">
        <f>+'Categorias-9 feb-Depurado'!E928</f>
        <v>800139545-2</v>
      </c>
      <c r="F929" s="30" t="str">
        <f>+'Categorias-9 feb-Depurado'!F928</f>
        <v>CR 25 1 A SUR 155 P 3</v>
      </c>
      <c r="G929" s="30" t="str">
        <f>+'Categorias-9 feb-Depurado'!G928</f>
        <v>MEDELLIN</v>
      </c>
      <c r="H929" s="30" t="str">
        <f>+'Categorias-9 feb-Depurado'!H928</f>
        <v>Provision</v>
      </c>
      <c r="I929" s="107">
        <f>+'Categorias-9 feb-Depurado'!R928</f>
        <v>1941692190</v>
      </c>
      <c r="J929" s="108">
        <f t="shared" si="60"/>
        <v>0</v>
      </c>
      <c r="K929" s="107">
        <f t="shared" si="61"/>
        <v>0</v>
      </c>
      <c r="L929" s="109">
        <f t="shared" si="62"/>
        <v>1941692190</v>
      </c>
      <c r="M929" s="110">
        <f t="shared" si="63"/>
        <v>0.0014802570426901819</v>
      </c>
      <c r="N929" s="33" t="s">
        <v>4892</v>
      </c>
      <c r="O929" s="33">
        <f>+'Categorias-9 feb-Depurado'!Y928</f>
        <v>407076.15333815524</v>
      </c>
      <c r="P929" s="111">
        <f>+'Categorias-9 feb-Depurado'!AC928</f>
        <v>44966</v>
      </c>
      <c r="Q929" s="111">
        <f>+'Categorias-9 feb-Depurado'!AE928</f>
        <v>45041</v>
      </c>
      <c r="R929" s="112" t="str">
        <f>+'Categorias-9 feb-Depurado'!AB928</f>
        <v>GH</v>
      </c>
    </row>
    <row r="930" spans="2:18" s="1" customFormat="1" ht="14.5" hidden="1">
      <c r="B930" s="57" t="str">
        <f>+'Categorias-9 feb-Depurado'!B929</f>
        <v>LASA SOCIEDAD DE APOYO AERONAUTICO SA</v>
      </c>
      <c r="C930" s="30" t="s">
        <v>4900</v>
      </c>
      <c r="D930" s="31">
        <v>5</v>
      </c>
      <c r="E930" s="30" t="str">
        <f>+'Categorias-9 feb-Depurado'!E929</f>
        <v>800139545-2</v>
      </c>
      <c r="F930" s="30" t="str">
        <f>+'Categorias-9 feb-Depurado'!F929</f>
        <v>CR 25 1 A SUR 155 P 3</v>
      </c>
      <c r="G930" s="30" t="str">
        <f>+'Categorias-9 feb-Depurado'!G929</f>
        <v>MEDELLIN</v>
      </c>
      <c r="H930" s="30" t="str">
        <f>+'Categorias-9 feb-Depurado'!H929</f>
        <v>PSO167</v>
      </c>
      <c r="I930" s="107">
        <f>+'Categorias-9 feb-Depurado'!R929</f>
        <v>1694806</v>
      </c>
      <c r="J930" s="108">
        <f t="shared" si="60"/>
        <v>1694806</v>
      </c>
      <c r="K930" s="107">
        <f t="shared" si="61"/>
        <v>68963.507879328536</v>
      </c>
      <c r="L930" s="109">
        <f t="shared" si="62"/>
        <v>1763769.5078793284</v>
      </c>
      <c r="M930" s="110">
        <f t="shared" si="63"/>
        <v>1.344616952762514E-06</v>
      </c>
      <c r="N930" s="33" t="s">
        <v>4892</v>
      </c>
      <c r="O930" s="33">
        <f>+'Categorias-9 feb-Depurado'!Y929</f>
        <v>355.31641456230278</v>
      </c>
      <c r="P930" s="111">
        <f>+'Categorias-9 feb-Depurado'!AC929</f>
        <v>44774</v>
      </c>
      <c r="Q930" s="111">
        <f>+'Categorias-9 feb-Depurado'!AE929</f>
        <v>44849</v>
      </c>
      <c r="R930" s="112" t="str">
        <f>+'Categorias-9 feb-Depurado'!AB929</f>
        <v>GH</v>
      </c>
    </row>
    <row r="931" spans="2:18" s="1" customFormat="1" ht="14.5" hidden="1">
      <c r="B931" s="57" t="str">
        <f>+'Categorias-9 feb-Depurado'!B930</f>
        <v>LASA SOCIEDAD DE APOYO AERONAUTICO SA</v>
      </c>
      <c r="C931" s="30" t="s">
        <v>4900</v>
      </c>
      <c r="D931" s="31">
        <v>5</v>
      </c>
      <c r="E931" s="30" t="str">
        <f>+'Categorias-9 feb-Depurado'!E930</f>
        <v>800139545-2</v>
      </c>
      <c r="F931" s="30" t="str">
        <f>+'Categorias-9 feb-Depurado'!F930</f>
        <v>CR 25 1 A SUR 155 P 3</v>
      </c>
      <c r="G931" s="30" t="str">
        <f>+'Categorias-9 feb-Depurado'!G930</f>
        <v>MEDELLIN</v>
      </c>
      <c r="H931" s="30" t="str">
        <f>+'Categorias-9 feb-Depurado'!H930</f>
        <v>VUP207</v>
      </c>
      <c r="I931" s="107">
        <f>+'Categorias-9 feb-Depurado'!R930</f>
        <v>11925249</v>
      </c>
      <c r="J931" s="108">
        <f t="shared" si="60"/>
        <v>11925249</v>
      </c>
      <c r="K931" s="107">
        <f t="shared" si="61"/>
        <v>485251.41129690054</v>
      </c>
      <c r="L931" s="109">
        <f t="shared" si="62"/>
        <v>12410500.4112969</v>
      </c>
      <c r="M931" s="110">
        <f t="shared" si="63"/>
        <v>9.4611961317780427E-06</v>
      </c>
      <c r="N931" s="33" t="s">
        <v>4892</v>
      </c>
      <c r="O931" s="33">
        <f>+'Categorias-9 feb-Depurado'!Y930</f>
        <v>2500.1308217239534</v>
      </c>
      <c r="P931" s="111">
        <f>+'Categorias-9 feb-Depurado'!AC930</f>
        <v>44774</v>
      </c>
      <c r="Q931" s="111">
        <f>+'Categorias-9 feb-Depurado'!AE930</f>
        <v>44849</v>
      </c>
      <c r="R931" s="112" t="str">
        <f>+'Categorias-9 feb-Depurado'!AB930</f>
        <v>GH</v>
      </c>
    </row>
    <row r="932" spans="2:18" s="1" customFormat="1" ht="14.5" hidden="1">
      <c r="B932" s="57" t="str">
        <f>+'Categorias-9 feb-Depurado'!B931</f>
        <v>LASA SOCIEDAD DE APOYO AERONAUTICO SA</v>
      </c>
      <c r="C932" s="30" t="s">
        <v>4900</v>
      </c>
      <c r="D932" s="31">
        <v>5</v>
      </c>
      <c r="E932" s="30" t="str">
        <f>+'Categorias-9 feb-Depurado'!E931</f>
        <v>800139545-2</v>
      </c>
      <c r="F932" s="30" t="str">
        <f>+'Categorias-9 feb-Depurado'!F931</f>
        <v>CR 25 1 A SUR 155 P 3</v>
      </c>
      <c r="G932" s="30" t="str">
        <f>+'Categorias-9 feb-Depurado'!G931</f>
        <v>MEDELLIN</v>
      </c>
      <c r="H932" s="30" t="str">
        <f>+'Categorias-9 feb-Depurado'!H931</f>
        <v>NVA33</v>
      </c>
      <c r="I932" s="107">
        <f>+'Categorias-9 feb-Depurado'!R931</f>
        <v>7382297</v>
      </c>
      <c r="J932" s="108">
        <f t="shared" si="60"/>
        <v>7382297</v>
      </c>
      <c r="K932" s="107">
        <f t="shared" si="61"/>
        <v>300393.73080284317</v>
      </c>
      <c r="L932" s="109">
        <f t="shared" si="62"/>
        <v>7682690.7308028433</v>
      </c>
      <c r="M932" s="110">
        <f t="shared" si="63"/>
        <v>5.8569309387197408E-06</v>
      </c>
      <c r="N932" s="33" t="s">
        <v>4892</v>
      </c>
      <c r="O932" s="33">
        <f>+'Categorias-9 feb-Depurado'!Y931</f>
        <v>1547.7000324957808</v>
      </c>
      <c r="P932" s="111">
        <f>+'Categorias-9 feb-Depurado'!AC931</f>
        <v>44774</v>
      </c>
      <c r="Q932" s="111">
        <f>+'Categorias-9 feb-Depurado'!AE931</f>
        <v>44849</v>
      </c>
      <c r="R932" s="112" t="str">
        <f>+'Categorias-9 feb-Depurado'!AB931</f>
        <v>GH</v>
      </c>
    </row>
    <row r="933" spans="2:18" s="1" customFormat="1" ht="14.5" hidden="1">
      <c r="B933" s="57" t="str">
        <f>+'Categorias-9 feb-Depurado'!B932</f>
        <v>LASA SOCIEDAD DE APOYO AERONAUTICO SA</v>
      </c>
      <c r="C933" s="30" t="s">
        <v>4900</v>
      </c>
      <c r="D933" s="31">
        <v>5</v>
      </c>
      <c r="E933" s="30" t="str">
        <f>+'Categorias-9 feb-Depurado'!E932</f>
        <v>800139545-2</v>
      </c>
      <c r="F933" s="30" t="str">
        <f>+'Categorias-9 feb-Depurado'!F932</f>
        <v>CR 25 1 A SUR 155 P 3</v>
      </c>
      <c r="G933" s="30" t="str">
        <f>+'Categorias-9 feb-Depurado'!G932</f>
        <v>MEDELLIN</v>
      </c>
      <c r="H933" s="30" t="str">
        <f>+'Categorias-9 feb-Depurado'!H932</f>
        <v>LET1072</v>
      </c>
      <c r="I933" s="107">
        <f>+'Categorias-9 feb-Depurado'!R932</f>
        <v>562791</v>
      </c>
      <c r="J933" s="108">
        <f t="shared" si="60"/>
        <v>562791</v>
      </c>
      <c r="K933" s="107">
        <f t="shared" si="61"/>
        <v>16743.686263773292</v>
      </c>
      <c r="L933" s="109">
        <f t="shared" si="62"/>
        <v>579534.68626377324</v>
      </c>
      <c r="M933" s="110">
        <f t="shared" si="63"/>
        <v>4.4181065631478662E-07</v>
      </c>
      <c r="N933" s="33" t="s">
        <v>4892</v>
      </c>
      <c r="O933" s="33">
        <f>+'Categorias-9 feb-Depurado'!Y932</f>
        <v>117.98924494480957</v>
      </c>
      <c r="P933" s="111">
        <f>+'Categorias-9 feb-Depurado'!AC932</f>
        <v>44805</v>
      </c>
      <c r="Q933" s="111">
        <f>+'Categorias-9 feb-Depurado'!AE932</f>
        <v>44880</v>
      </c>
      <c r="R933" s="112" t="str">
        <f>+'Categorias-9 feb-Depurado'!AB932</f>
        <v>GH</v>
      </c>
    </row>
    <row r="934" spans="2:18" s="1" customFormat="1" ht="14.5" hidden="1">
      <c r="B934" s="57" t="str">
        <f>+'Categorias-9 feb-Depurado'!B933</f>
        <v>LASA SOCIEDAD DE APOYO AERONAUTICO SA</v>
      </c>
      <c r="C934" s="30" t="s">
        <v>4900</v>
      </c>
      <c r="D934" s="31">
        <v>5</v>
      </c>
      <c r="E934" s="30" t="str">
        <f>+'Categorias-9 feb-Depurado'!E933</f>
        <v>800139545-2</v>
      </c>
      <c r="F934" s="30" t="str">
        <f>+'Categorias-9 feb-Depurado'!F933</f>
        <v>CR 25 1 A SUR 155 P 3</v>
      </c>
      <c r="G934" s="30" t="str">
        <f>+'Categorias-9 feb-Depurado'!G933</f>
        <v>MEDELLIN</v>
      </c>
      <c r="H934" s="30" t="str">
        <f>+'Categorias-9 feb-Depurado'!H933</f>
        <v>VUP216</v>
      </c>
      <c r="I934" s="107">
        <f>+'Categorias-9 feb-Depurado'!R933</f>
        <v>11925249</v>
      </c>
      <c r="J934" s="108">
        <f t="shared" si="60"/>
        <v>11925249</v>
      </c>
      <c r="K934" s="107">
        <f t="shared" si="61"/>
        <v>354790.01596218877</v>
      </c>
      <c r="L934" s="109">
        <f t="shared" si="62"/>
        <v>12280039.015962189</v>
      </c>
      <c r="M934" s="110">
        <f t="shared" si="63"/>
        <v>9.3617383494179072E-06</v>
      </c>
      <c r="N934" s="33" t="s">
        <v>4892</v>
      </c>
      <c r="O934" s="33">
        <f>+'Categorias-9 feb-Depurado'!Y933</f>
        <v>2500.1308217239534</v>
      </c>
      <c r="P934" s="111">
        <f>+'Categorias-9 feb-Depurado'!AC933</f>
        <v>44805</v>
      </c>
      <c r="Q934" s="111">
        <f>+'Categorias-9 feb-Depurado'!AE933</f>
        <v>44880</v>
      </c>
      <c r="R934" s="112" t="str">
        <f>+'Categorias-9 feb-Depurado'!AB933</f>
        <v>GH</v>
      </c>
    </row>
    <row r="935" spans="2:18" s="1" customFormat="1" ht="14.5" hidden="1">
      <c r="B935" s="57" t="str">
        <f>+'Categorias-9 feb-Depurado'!B934</f>
        <v>LASA SOCIEDAD DE APOYO AERONAUTICO SA</v>
      </c>
      <c r="C935" s="30" t="s">
        <v>4900</v>
      </c>
      <c r="D935" s="31">
        <v>5</v>
      </c>
      <c r="E935" s="30" t="str">
        <f>+'Categorias-9 feb-Depurado'!E934</f>
        <v>800139545-2</v>
      </c>
      <c r="F935" s="30" t="str">
        <f>+'Categorias-9 feb-Depurado'!F934</f>
        <v>CR 25 1 A SUR 155 P 3</v>
      </c>
      <c r="G935" s="30" t="str">
        <f>+'Categorias-9 feb-Depurado'!G934</f>
        <v>MEDELLIN</v>
      </c>
      <c r="H935" s="30" t="str">
        <f>+'Categorias-9 feb-Depurado'!H934</f>
        <v>NVA41</v>
      </c>
      <c r="I935" s="107">
        <f>+'Categorias-9 feb-Depurado'!R934</f>
        <v>9085903</v>
      </c>
      <c r="J935" s="108">
        <f t="shared" si="60"/>
        <v>9085903</v>
      </c>
      <c r="K935" s="107">
        <f t="shared" si="61"/>
        <v>270316.17288669606</v>
      </c>
      <c r="L935" s="109">
        <f t="shared" si="62"/>
        <v>9356219.1728866957</v>
      </c>
      <c r="M935" s="110">
        <f t="shared" si="63"/>
        <v>7.1327522430928875E-06</v>
      </c>
      <c r="N935" s="33" t="s">
        <v>4892</v>
      </c>
      <c r="O935" s="33">
        <f>+'Categorias-9 feb-Depurado'!Y934</f>
        <v>1904.8613688061469</v>
      </c>
      <c r="P935" s="111">
        <f>+'Categorias-9 feb-Depurado'!AC934</f>
        <v>44805</v>
      </c>
      <c r="Q935" s="111">
        <f>+'Categorias-9 feb-Depurado'!AE934</f>
        <v>44880</v>
      </c>
      <c r="R935" s="112" t="str">
        <f>+'Categorias-9 feb-Depurado'!AB934</f>
        <v>GH</v>
      </c>
    </row>
    <row r="936" spans="2:18" s="1" customFormat="1" ht="14.5" hidden="1">
      <c r="B936" s="57" t="str">
        <f>+'Categorias-9 feb-Depurado'!B935</f>
        <v>LASA SOCIEDAD DE APOYO AERONAUTICO SA</v>
      </c>
      <c r="C936" s="30" t="s">
        <v>4900</v>
      </c>
      <c r="D936" s="31">
        <v>5</v>
      </c>
      <c r="E936" s="30" t="str">
        <f>+'Categorias-9 feb-Depurado'!E935</f>
        <v>800139545-2</v>
      </c>
      <c r="F936" s="30" t="str">
        <f>+'Categorias-9 feb-Depurado'!F935</f>
        <v>CR 25 1 A SUR 155 P 3</v>
      </c>
      <c r="G936" s="30" t="str">
        <f>+'Categorias-9 feb-Depurado'!G935</f>
        <v>MEDELLIN</v>
      </c>
      <c r="H936" s="30" t="str">
        <f>+'Categorias-9 feb-Depurado'!H935</f>
        <v>VVC40</v>
      </c>
      <c r="I936" s="107">
        <f>+'Categorias-9 feb-Depurado'!R935</f>
        <v>2259742</v>
      </c>
      <c r="J936" s="108">
        <f t="shared" si="60"/>
        <v>2259742</v>
      </c>
      <c r="K936" s="107">
        <f t="shared" si="61"/>
        <v>67229.950523500884</v>
      </c>
      <c r="L936" s="109">
        <f t="shared" si="62"/>
        <v>2326971.9505235008</v>
      </c>
      <c r="M936" s="110">
        <f t="shared" si="63"/>
        <v>1.7739766558493093E-06</v>
      </c>
      <c r="N936" s="33" t="s">
        <v>4892</v>
      </c>
      <c r="O936" s="33">
        <f>+'Categorias-9 feb-Depurado'!Y935</f>
        <v>473.75535918320281</v>
      </c>
      <c r="P936" s="111">
        <f>+'Categorias-9 feb-Depurado'!AC935</f>
        <v>44805</v>
      </c>
      <c r="Q936" s="111">
        <f>+'Categorias-9 feb-Depurado'!AE935</f>
        <v>44880</v>
      </c>
      <c r="R936" s="112" t="str">
        <f>+'Categorias-9 feb-Depurado'!AB935</f>
        <v>GH</v>
      </c>
    </row>
    <row r="937" spans="2:18" s="1" customFormat="1" ht="14.5" hidden="1">
      <c r="B937" s="57" t="str">
        <f>+'Categorias-9 feb-Depurado'!B936</f>
        <v>LASA SOCIEDAD DE APOYO AERONAUTICO SA</v>
      </c>
      <c r="C937" s="30" t="s">
        <v>4900</v>
      </c>
      <c r="D937" s="31">
        <v>5</v>
      </c>
      <c r="E937" s="30" t="str">
        <f>+'Categorias-9 feb-Depurado'!E936</f>
        <v>800139545-2</v>
      </c>
      <c r="F937" s="30" t="str">
        <f>+'Categorias-9 feb-Depurado'!F936</f>
        <v>CR 25 1 A SUR 155 P 3</v>
      </c>
      <c r="G937" s="30" t="str">
        <f>+'Categorias-9 feb-Depurado'!G936</f>
        <v>MEDELLIN</v>
      </c>
      <c r="H937" s="30" t="str">
        <f>+'Categorias-9 feb-Depurado'!H936</f>
        <v>PSO179</v>
      </c>
      <c r="I937" s="107">
        <f>+'Categorias-9 feb-Depurado'!R936</f>
        <v>1694806</v>
      </c>
      <c r="J937" s="108">
        <f t="shared" si="60"/>
        <v>1694806</v>
      </c>
      <c r="K937" s="107">
        <f t="shared" si="61"/>
        <v>50422.448017044619</v>
      </c>
      <c r="L937" s="109">
        <f t="shared" si="62"/>
        <v>1745228.4480170447</v>
      </c>
      <c r="M937" s="110">
        <f t="shared" si="63"/>
        <v>1.3304820993694611E-06</v>
      </c>
      <c r="N937" s="33" t="s">
        <v>4892</v>
      </c>
      <c r="O937" s="33">
        <f>+'Categorias-9 feb-Depurado'!Y936</f>
        <v>355.31641456230278</v>
      </c>
      <c r="P937" s="111">
        <f>+'Categorias-9 feb-Depurado'!AC936</f>
        <v>44805</v>
      </c>
      <c r="Q937" s="111">
        <f>+'Categorias-9 feb-Depurado'!AE936</f>
        <v>44880</v>
      </c>
      <c r="R937" s="112" t="str">
        <f>+'Categorias-9 feb-Depurado'!AB936</f>
        <v>GH</v>
      </c>
    </row>
    <row r="938" spans="2:18" s="1" customFormat="1" ht="14.5" hidden="1">
      <c r="B938" s="57" t="str">
        <f>+'Categorias-9 feb-Depurado'!B937</f>
        <v>LASA SOCIEDAD DE APOYO AERONAUTICO SA</v>
      </c>
      <c r="C938" s="30" t="s">
        <v>4900</v>
      </c>
      <c r="D938" s="31">
        <v>5</v>
      </c>
      <c r="E938" s="30" t="str">
        <f>+'Categorias-9 feb-Depurado'!E937</f>
        <v>800139545-2</v>
      </c>
      <c r="F938" s="30" t="str">
        <f>+'Categorias-9 feb-Depurado'!F937</f>
        <v>CR 25 1 A SUR 155 P 3</v>
      </c>
      <c r="G938" s="30" t="str">
        <f>+'Categorias-9 feb-Depurado'!G937</f>
        <v>MEDELLIN</v>
      </c>
      <c r="H938" s="30" t="str">
        <f>+'Categorias-9 feb-Depurado'!H937</f>
        <v>LET1101</v>
      </c>
      <c r="I938" s="107">
        <f>+'Categorias-9 feb-Depurado'!R937</f>
        <v>562791</v>
      </c>
      <c r="J938" s="108">
        <f t="shared" si="60"/>
        <v>562791</v>
      </c>
      <c r="K938" s="107">
        <f t="shared" si="61"/>
        <v>10456.062418368558</v>
      </c>
      <c r="L938" s="109">
        <f t="shared" si="62"/>
        <v>573247.06241836853</v>
      </c>
      <c r="M938" s="110">
        <f t="shared" si="63"/>
        <v>4.3701726036517061E-07</v>
      </c>
      <c r="N938" s="33" t="s">
        <v>4892</v>
      </c>
      <c r="O938" s="33">
        <f>+'Categorias-9 feb-Depurado'!Y937</f>
        <v>117.98924494480957</v>
      </c>
      <c r="P938" s="111">
        <f>+'Categorias-9 feb-Depurado'!AC937</f>
        <v>44837</v>
      </c>
      <c r="Q938" s="111">
        <f>+'Categorias-9 feb-Depurado'!AE937</f>
        <v>44912</v>
      </c>
      <c r="R938" s="112" t="str">
        <f>+'Categorias-9 feb-Depurado'!AB937</f>
        <v>GH</v>
      </c>
    </row>
    <row r="939" spans="2:18" s="1" customFormat="1" ht="14.5" hidden="1">
      <c r="B939" s="57" t="str">
        <f>+'Categorias-9 feb-Depurado'!B938</f>
        <v>LASA SOCIEDAD DE APOYO AERONAUTICO SA</v>
      </c>
      <c r="C939" s="30" t="s">
        <v>4900</v>
      </c>
      <c r="D939" s="31">
        <v>5</v>
      </c>
      <c r="E939" s="30" t="str">
        <f>+'Categorias-9 feb-Depurado'!E938</f>
        <v>800139545-2</v>
      </c>
      <c r="F939" s="30" t="str">
        <f>+'Categorias-9 feb-Depurado'!F938</f>
        <v>CR 25 1 A SUR 155 P 3</v>
      </c>
      <c r="G939" s="30" t="str">
        <f>+'Categorias-9 feb-Depurado'!G938</f>
        <v>MEDELLIN</v>
      </c>
      <c r="H939" s="30" t="str">
        <f>+'Categorias-9 feb-Depurado'!H938</f>
        <v>VUP228.</v>
      </c>
      <c r="I939" s="107">
        <f>+'Categorias-9 feb-Depurado'!R938</f>
        <v>9653772</v>
      </c>
      <c r="J939" s="108">
        <f t="shared" si="60"/>
        <v>9653772</v>
      </c>
      <c r="K939" s="107">
        <f t="shared" si="61"/>
        <v>179356.8884447311</v>
      </c>
      <c r="L939" s="109">
        <f t="shared" si="62"/>
        <v>9833128.888444731</v>
      </c>
      <c r="M939" s="110">
        <f t="shared" si="63"/>
        <v>7.4963263300763415E-06</v>
      </c>
      <c r="N939" s="33" t="s">
        <v>4892</v>
      </c>
      <c r="O939" s="33">
        <f>+'Categorias-9 feb-Depurado'!Y938</f>
        <v>2023.9152174596684</v>
      </c>
      <c r="P939" s="111">
        <f>+'Categorias-9 feb-Depurado'!AC938</f>
        <v>44837</v>
      </c>
      <c r="Q939" s="111">
        <f>+'Categorias-9 feb-Depurado'!AE938</f>
        <v>44912</v>
      </c>
      <c r="R939" s="112" t="str">
        <f>+'Categorias-9 feb-Depurado'!AB938</f>
        <v>GH</v>
      </c>
    </row>
    <row r="940" spans="2:18" s="1" customFormat="1" ht="14.5" hidden="1">
      <c r="B940" s="57" t="str">
        <f>+'Categorias-9 feb-Depurado'!B939</f>
        <v>LASA SOCIEDAD DE APOYO AERONAUTICO SA</v>
      </c>
      <c r="C940" s="30" t="s">
        <v>4900</v>
      </c>
      <c r="D940" s="31">
        <v>5</v>
      </c>
      <c r="E940" s="30" t="str">
        <f>+'Categorias-9 feb-Depurado'!E939</f>
        <v>800139545-2</v>
      </c>
      <c r="F940" s="30" t="str">
        <f>+'Categorias-9 feb-Depurado'!F939</f>
        <v>CR 25 1 A SUR 155 P 3</v>
      </c>
      <c r="G940" s="30" t="str">
        <f>+'Categorias-9 feb-Depurado'!G939</f>
        <v>MEDELLIN</v>
      </c>
      <c r="H940" s="30" t="str">
        <f>+'Categorias-9 feb-Depurado'!H939</f>
        <v>NVA48</v>
      </c>
      <c r="I940" s="107">
        <f>+'Categorias-9 feb-Depurado'!R939</f>
        <v>10221641</v>
      </c>
      <c r="J940" s="108">
        <f t="shared" si="60"/>
        <v>10221641</v>
      </c>
      <c r="K940" s="107">
        <f t="shared" si="61"/>
        <v>189907.2947402414</v>
      </c>
      <c r="L940" s="109">
        <f t="shared" si="62"/>
        <v>10411548.294740241</v>
      </c>
      <c r="M940" s="110">
        <f t="shared" si="63"/>
        <v>7.9372867481112942E-06</v>
      </c>
      <c r="N940" s="33" t="s">
        <v>4892</v>
      </c>
      <c r="O940" s="33">
        <f>+'Categorias-9 feb-Depurado'!Y939</f>
        <v>2142.9690661131899</v>
      </c>
      <c r="P940" s="111">
        <f>+'Categorias-9 feb-Depurado'!AC939</f>
        <v>44837</v>
      </c>
      <c r="Q940" s="111">
        <f>+'Categorias-9 feb-Depurado'!AE939</f>
        <v>44912</v>
      </c>
      <c r="R940" s="112" t="str">
        <f>+'Categorias-9 feb-Depurado'!AB939</f>
        <v>GH</v>
      </c>
    </row>
    <row r="941" spans="2:18" s="1" customFormat="1" ht="14.5" hidden="1">
      <c r="B941" s="57" t="str">
        <f>+'Categorias-9 feb-Depurado'!B940</f>
        <v>LASA SOCIEDAD DE APOYO AERONAUTICO SA</v>
      </c>
      <c r="C941" s="30" t="s">
        <v>4900</v>
      </c>
      <c r="D941" s="31">
        <v>5</v>
      </c>
      <c r="E941" s="30" t="str">
        <f>+'Categorias-9 feb-Depurado'!E940</f>
        <v>800139545-2</v>
      </c>
      <c r="F941" s="30" t="str">
        <f>+'Categorias-9 feb-Depurado'!F940</f>
        <v>CR 25 1 A SUR 155 P 3</v>
      </c>
      <c r="G941" s="30" t="str">
        <f>+'Categorias-9 feb-Depurado'!G940</f>
        <v>MEDELLIN</v>
      </c>
      <c r="H941" s="30" t="str">
        <f>+'Categorias-9 feb-Depurado'!H940</f>
        <v>VUP237</v>
      </c>
      <c r="I941" s="107">
        <f>+'Categorias-9 feb-Depurado'!R940</f>
        <v>9653772</v>
      </c>
      <c r="J941" s="108">
        <f t="shared" si="60"/>
        <v>9653772</v>
      </c>
      <c r="K941" s="107">
        <f t="shared" si="61"/>
        <v>82625.246597893405</v>
      </c>
      <c r="L941" s="109">
        <f t="shared" si="62"/>
        <v>9736397.2465978935</v>
      </c>
      <c r="M941" s="110">
        <f t="shared" si="63"/>
        <v>7.4225825642867873E-06</v>
      </c>
      <c r="N941" s="33" t="s">
        <v>4892</v>
      </c>
      <c r="O941" s="33">
        <f>+'Categorias-9 feb-Depurado'!Y940</f>
        <v>2023.9152174596684</v>
      </c>
      <c r="P941" s="111">
        <f>+'Categorias-9 feb-Depurado'!AC940</f>
        <v>44866</v>
      </c>
      <c r="Q941" s="111">
        <f>+'Categorias-9 feb-Depurado'!AE940</f>
        <v>44941</v>
      </c>
      <c r="R941" s="112" t="str">
        <f>+'Categorias-9 feb-Depurado'!AB940</f>
        <v>GH</v>
      </c>
    </row>
    <row r="942" spans="2:18" s="1" customFormat="1" ht="14.5" hidden="1">
      <c r="B942" s="57" t="str">
        <f>+'Categorias-9 feb-Depurado'!B941</f>
        <v>LASA SOCIEDAD DE APOYO AERONAUTICO SA</v>
      </c>
      <c r="C942" s="30" t="s">
        <v>4900</v>
      </c>
      <c r="D942" s="31">
        <v>5</v>
      </c>
      <c r="E942" s="30" t="str">
        <f>+'Categorias-9 feb-Depurado'!E941</f>
        <v>800139545-2</v>
      </c>
      <c r="F942" s="30" t="str">
        <f>+'Categorias-9 feb-Depurado'!F941</f>
        <v>CR 25 1 A SUR 155 P 3</v>
      </c>
      <c r="G942" s="30" t="str">
        <f>+'Categorias-9 feb-Depurado'!G941</f>
        <v>MEDELLIN</v>
      </c>
      <c r="H942" s="30" t="str">
        <f>+'Categorias-9 feb-Depurado'!H941</f>
        <v>NVA54</v>
      </c>
      <c r="I942" s="107">
        <f>+'Categorias-9 feb-Depurado'!R941</f>
        <v>8518035</v>
      </c>
      <c r="J942" s="108">
        <f t="shared" si="60"/>
        <v>8518035</v>
      </c>
      <c r="K942" s="107">
        <f t="shared" si="61"/>
        <v>72904.636903014383</v>
      </c>
      <c r="L942" s="109">
        <f t="shared" si="62"/>
        <v>8590939.636903014</v>
      </c>
      <c r="M942" s="110">
        <f t="shared" si="63"/>
        <v>6.5493382351462826E-06</v>
      </c>
      <c r="N942" s="33" t="s">
        <v>4892</v>
      </c>
      <c r="O942" s="33">
        <f>+'Categorias-9 feb-Depurado'!Y941</f>
        <v>1785.8077298028238</v>
      </c>
      <c r="P942" s="111">
        <f>+'Categorias-9 feb-Depurado'!AC941</f>
        <v>44866</v>
      </c>
      <c r="Q942" s="111">
        <f>+'Categorias-9 feb-Depurado'!AE941</f>
        <v>44941</v>
      </c>
      <c r="R942" s="112" t="str">
        <f>+'Categorias-9 feb-Depurado'!AB941</f>
        <v>GH</v>
      </c>
    </row>
    <row r="943" spans="2:18" s="1" customFormat="1" ht="14.5" hidden="1">
      <c r="B943" s="57" t="str">
        <f>+'Categorias-9 feb-Depurado'!B942</f>
        <v>LASA SOCIEDAD DE APOYO AERONAUTICO SA</v>
      </c>
      <c r="C943" s="30" t="s">
        <v>4900</v>
      </c>
      <c r="D943" s="31">
        <v>5</v>
      </c>
      <c r="E943" s="30" t="str">
        <f>+'Categorias-9 feb-Depurado'!E942</f>
        <v>800139545-2</v>
      </c>
      <c r="F943" s="30" t="str">
        <f>+'Categorias-9 feb-Depurado'!F942</f>
        <v>CR 25 1 A SUR 155 P 3</v>
      </c>
      <c r="G943" s="30" t="str">
        <f>+'Categorias-9 feb-Depurado'!G942</f>
        <v>MEDELLIN</v>
      </c>
      <c r="H943" s="30" t="str">
        <f>+'Categorias-9 feb-Depurado'!H942</f>
        <v>BGA1748</v>
      </c>
      <c r="I943" s="107">
        <f>+'Categorias-9 feb-Depurado'!R942</f>
        <v>45000</v>
      </c>
      <c r="J943" s="108">
        <f t="shared" si="60"/>
        <v>45000</v>
      </c>
      <c r="K943" s="107">
        <f t="shared" si="61"/>
        <v>61.403400514072892</v>
      </c>
      <c r="L943" s="109">
        <f t="shared" si="62"/>
        <v>45061.403400514071</v>
      </c>
      <c r="M943" s="110">
        <f t="shared" si="63"/>
        <v>3.435274657880468E-08</v>
      </c>
      <c r="N943" s="33" t="s">
        <v>4892</v>
      </c>
      <c r="O943" s="33">
        <f>+'Categorias-9 feb-Depurado'!Y942</f>
        <v>9.434258938960344</v>
      </c>
      <c r="P943" s="111">
        <f>+'Categorias-9 feb-Depurado'!AC942</f>
        <v>44887</v>
      </c>
      <c r="Q943" s="111">
        <f>+'Categorias-9 feb-Depurado'!AE942</f>
        <v>44962</v>
      </c>
      <c r="R943" s="112" t="str">
        <f>+'Categorias-9 feb-Depurado'!AB942</f>
        <v>GH</v>
      </c>
    </row>
    <row r="944" spans="2:18" s="1" customFormat="1" ht="14.5" hidden="1">
      <c r="B944" s="57" t="str">
        <f>+'Categorias-9 feb-Depurado'!B943</f>
        <v>LASA SOCIEDAD DE APOYO AERONAUTICO SA</v>
      </c>
      <c r="C944" s="30" t="s">
        <v>4900</v>
      </c>
      <c r="D944" s="31">
        <v>5</v>
      </c>
      <c r="E944" s="30" t="str">
        <f>+'Categorias-9 feb-Depurado'!E943</f>
        <v>800139545-2</v>
      </c>
      <c r="F944" s="30" t="str">
        <f>+'Categorias-9 feb-Depurado'!F943</f>
        <v>CR 25 1 A SUR 155 P 3</v>
      </c>
      <c r="G944" s="30" t="str">
        <f>+'Categorias-9 feb-Depurado'!G943</f>
        <v>MEDELLIN</v>
      </c>
      <c r="H944" s="30" t="str">
        <f>+'Categorias-9 feb-Depurado'!H943</f>
        <v>SMR1827</v>
      </c>
      <c r="I944" s="107">
        <f>+'Categorias-9 feb-Depurado'!R943</f>
        <v>220000</v>
      </c>
      <c r="J944" s="108">
        <f t="shared" si="60"/>
        <v>220000</v>
      </c>
      <c r="K944" s="107">
        <f t="shared" si="61"/>
        <v>150.04603350168733</v>
      </c>
      <c r="L944" s="109">
        <f t="shared" si="62"/>
        <v>220150.04603350168</v>
      </c>
      <c r="M944" s="110">
        <f t="shared" si="63"/>
        <v>1.6783229482406202E-07</v>
      </c>
      <c r="N944" s="33" t="s">
        <v>4892</v>
      </c>
      <c r="O944" s="33">
        <f>+'Categorias-9 feb-Depurado'!Y943</f>
        <v>46.123043701583903</v>
      </c>
      <c r="P944" s="111">
        <f>+'Categorias-9 feb-Depurado'!AC943</f>
        <v>44889</v>
      </c>
      <c r="Q944" s="111">
        <f>+'Categorias-9 feb-Depurado'!AE943</f>
        <v>44964</v>
      </c>
      <c r="R944" s="112" t="str">
        <f>+'Categorias-9 feb-Depurado'!AB943</f>
        <v>GH</v>
      </c>
    </row>
    <row r="945" spans="2:18" s="1" customFormat="1" ht="14.5" hidden="1">
      <c r="B945" s="57" t="str">
        <f>+'Categorias-9 feb-Depurado'!B944</f>
        <v>LASA SOCIEDAD DE APOYO AERONAUTICO SA</v>
      </c>
      <c r="C945" s="30" t="s">
        <v>4900</v>
      </c>
      <c r="D945" s="31">
        <v>5</v>
      </c>
      <c r="E945" s="30" t="str">
        <f>+'Categorias-9 feb-Depurado'!E944</f>
        <v>800139545-2</v>
      </c>
      <c r="F945" s="30" t="str">
        <f>+'Categorias-9 feb-Depurado'!F944</f>
        <v>CR 25 1 A SUR 155 P 3</v>
      </c>
      <c r="G945" s="30" t="str">
        <f>+'Categorias-9 feb-Depurado'!G944</f>
        <v>MEDELLIN</v>
      </c>
      <c r="H945" s="30" t="str">
        <f>+'Categorias-9 feb-Depurado'!H944</f>
        <v>ADZ3770</v>
      </c>
      <c r="I945" s="107">
        <f>+'Categorias-9 feb-Depurado'!R944</f>
        <v>2900716</v>
      </c>
      <c r="J945" s="108">
        <f t="shared" si="60"/>
        <v>2900716</v>
      </c>
      <c r="K945" s="107">
        <f t="shared" si="61"/>
        <v>989.01532692855358</v>
      </c>
      <c r="L945" s="109">
        <f t="shared" si="62"/>
        <v>2901705.0153269283</v>
      </c>
      <c r="M945" s="110">
        <f t="shared" si="63"/>
        <v>2.2121267762564923E-06</v>
      </c>
      <c r="N945" s="33" t="s">
        <v>4892</v>
      </c>
      <c r="O945" s="33">
        <f>+'Categorias-9 feb-Depurado'!Y944</f>
        <v>608.13568560856208</v>
      </c>
      <c r="P945" s="111">
        <f>+'Categorias-9 feb-Depurado'!AC944</f>
        <v>44890</v>
      </c>
      <c r="Q945" s="111">
        <f>+'Categorias-9 feb-Depurado'!AE944</f>
        <v>44965</v>
      </c>
      <c r="R945" s="112" t="str">
        <f>+'Categorias-9 feb-Depurado'!AB944</f>
        <v>GH</v>
      </c>
    </row>
    <row r="946" spans="2:18" s="1" customFormat="1" ht="14.5" hidden="1">
      <c r="B946" s="57" t="str">
        <f>+'Categorias-9 feb-Depurado'!B945</f>
        <v>LASA SOCIEDAD DE APOYO AERONAUTICO SA</v>
      </c>
      <c r="C946" s="30" t="s">
        <v>4900</v>
      </c>
      <c r="D946" s="31">
        <v>5</v>
      </c>
      <c r="E946" s="30" t="str">
        <f>+'Categorias-9 feb-Depurado'!E945</f>
        <v>800139545-2</v>
      </c>
      <c r="F946" s="30" t="str">
        <f>+'Categorias-9 feb-Depurado'!F945</f>
        <v>CR 25 1 A SUR 155 P 3</v>
      </c>
      <c r="G946" s="30" t="str">
        <f>+'Categorias-9 feb-Depurado'!G945</f>
        <v>MEDELLIN</v>
      </c>
      <c r="H946" s="30" t="str">
        <f>+'Categorias-9 feb-Depurado'!H945</f>
        <v>VUP247</v>
      </c>
      <c r="I946" s="107">
        <f>+'Categorias-9 feb-Depurado'!R945</f>
        <v>4594757</v>
      </c>
      <c r="J946" s="108">
        <f t="shared" si="60"/>
        <v>0</v>
      </c>
      <c r="K946" s="107">
        <f t="shared" si="61"/>
        <v>0</v>
      </c>
      <c r="L946" s="109">
        <f t="shared" si="62"/>
        <v>4594757</v>
      </c>
      <c r="M946" s="110">
        <f t="shared" si="63"/>
        <v>3.5028319337783465E-06</v>
      </c>
      <c r="N946" s="33" t="s">
        <v>4892</v>
      </c>
      <c r="O946" s="33">
        <f>+'Categorias-9 feb-Depurado'!Y945</f>
        <v>963.29171776890246</v>
      </c>
      <c r="P946" s="111">
        <f>+'Categorias-9 feb-Depurado'!AC945</f>
        <v>44896</v>
      </c>
      <c r="Q946" s="111">
        <f>+'Categorias-9 feb-Depurado'!AE945</f>
        <v>44971</v>
      </c>
      <c r="R946" s="112" t="str">
        <f>+'Categorias-9 feb-Depurado'!AB945</f>
        <v>GH</v>
      </c>
    </row>
    <row r="947" spans="2:18" s="1" customFormat="1" ht="14.5" hidden="1">
      <c r="B947" s="57" t="str">
        <f>+'Categorias-9 feb-Depurado'!B946</f>
        <v>LASA SOCIEDAD DE APOYO AERONAUTICO SA</v>
      </c>
      <c r="C947" s="30" t="s">
        <v>4900</v>
      </c>
      <c r="D947" s="31">
        <v>5</v>
      </c>
      <c r="E947" s="30" t="str">
        <f>+'Categorias-9 feb-Depurado'!E946</f>
        <v>800139545-2</v>
      </c>
      <c r="F947" s="30" t="str">
        <f>+'Categorias-9 feb-Depurado'!F946</f>
        <v>CR 25 1 A SUR 155 P 3</v>
      </c>
      <c r="G947" s="30" t="str">
        <f>+'Categorias-9 feb-Depurado'!G946</f>
        <v>MEDELLIN</v>
      </c>
      <c r="H947" s="30" t="str">
        <f>+'Categorias-9 feb-Depurado'!H946</f>
        <v>PSO212</v>
      </c>
      <c r="I947" s="107">
        <f>+'Categorias-9 feb-Depurado'!R946</f>
        <v>5755853</v>
      </c>
      <c r="J947" s="108">
        <f t="shared" si="60"/>
        <v>0</v>
      </c>
      <c r="K947" s="107">
        <f t="shared" si="61"/>
        <v>0</v>
      </c>
      <c r="L947" s="109">
        <f t="shared" si="62"/>
        <v>5755853</v>
      </c>
      <c r="M947" s="110">
        <f t="shared" si="63"/>
        <v>4.3879982542132033E-06</v>
      </c>
      <c r="N947" s="33" t="s">
        <v>4892</v>
      </c>
      <c r="O947" s="33">
        <f>+'Categorias-9 feb-Depurado'!Y946</f>
        <v>1206.7157248131491</v>
      </c>
      <c r="P947" s="111">
        <f>+'Categorias-9 feb-Depurado'!AC946</f>
        <v>44896</v>
      </c>
      <c r="Q947" s="111">
        <f>+'Categorias-9 feb-Depurado'!AE946</f>
        <v>44971</v>
      </c>
      <c r="R947" s="112" t="str">
        <f>+'Categorias-9 feb-Depurado'!AB946</f>
        <v>GH</v>
      </c>
    </row>
    <row r="948" spans="2:18" s="1" customFormat="1" ht="14.5" hidden="1">
      <c r="B948" s="57" t="str">
        <f>+'Categorias-9 feb-Depurado'!B947</f>
        <v>LASA SOCIEDAD DE APOYO AERONAUTICO SA</v>
      </c>
      <c r="C948" s="30" t="s">
        <v>4900</v>
      </c>
      <c r="D948" s="31">
        <v>5</v>
      </c>
      <c r="E948" s="30" t="str">
        <f>+'Categorias-9 feb-Depurado'!E947</f>
        <v>800139545-2</v>
      </c>
      <c r="F948" s="30" t="str">
        <f>+'Categorias-9 feb-Depurado'!F947</f>
        <v>CR 25 1 A SUR 155 P 3</v>
      </c>
      <c r="G948" s="30" t="str">
        <f>+'Categorias-9 feb-Depurado'!G947</f>
        <v>MEDELLIN</v>
      </c>
      <c r="H948" s="30" t="str">
        <f>+'Categorias-9 feb-Depurado'!H947</f>
        <v>RCH1002</v>
      </c>
      <c r="I948" s="107">
        <f>+'Categorias-9 feb-Depurado'!R947</f>
        <v>47600</v>
      </c>
      <c r="J948" s="108">
        <f t="shared" si="60"/>
        <v>0</v>
      </c>
      <c r="K948" s="107">
        <f t="shared" si="61"/>
        <v>0</v>
      </c>
      <c r="L948" s="109">
        <f t="shared" si="62"/>
        <v>47600</v>
      </c>
      <c r="M948" s="110">
        <f t="shared" si="63"/>
        <v>3.6288056157888065E-08</v>
      </c>
      <c r="N948" s="33" t="s">
        <v>4892</v>
      </c>
      <c r="O948" s="33">
        <f>+'Categorias-9 feb-Depurado'!Y947</f>
        <v>9.9793494554336082</v>
      </c>
      <c r="P948" s="111">
        <f>+'Categorias-9 feb-Depurado'!AC947</f>
        <v>44896</v>
      </c>
      <c r="Q948" s="111">
        <f>+'Categorias-9 feb-Depurado'!AE947</f>
        <v>44971</v>
      </c>
      <c r="R948" s="112" t="str">
        <f>+'Categorias-9 feb-Depurado'!AB947</f>
        <v>GH</v>
      </c>
    </row>
    <row r="949" spans="2:18" s="1" customFormat="1" ht="14.5" hidden="1">
      <c r="B949" s="57" t="str">
        <f>+'Categorias-9 feb-Depurado'!B948</f>
        <v>LASA SOCIEDAD DE APOYO AERONAUTICO SA</v>
      </c>
      <c r="C949" s="30" t="s">
        <v>4900</v>
      </c>
      <c r="D949" s="31">
        <v>5</v>
      </c>
      <c r="E949" s="30" t="str">
        <f>+'Categorias-9 feb-Depurado'!E948</f>
        <v>800139545-2</v>
      </c>
      <c r="F949" s="30" t="str">
        <f>+'Categorias-9 feb-Depurado'!F948</f>
        <v>CR 25 1 A SUR 155 P 3</v>
      </c>
      <c r="G949" s="30" t="str">
        <f>+'Categorias-9 feb-Depurado'!G948</f>
        <v>MEDELLIN</v>
      </c>
      <c r="H949" s="30" t="str">
        <f>+'Categorias-9 feb-Depurado'!H948</f>
        <v>NVA61</v>
      </c>
      <c r="I949" s="107">
        <f>+'Categorias-9 feb-Depurado'!R948</f>
        <v>597427</v>
      </c>
      <c r="J949" s="108">
        <f t="shared" si="60"/>
        <v>0</v>
      </c>
      <c r="K949" s="107">
        <f t="shared" si="61"/>
        <v>0</v>
      </c>
      <c r="L949" s="109">
        <f t="shared" si="62"/>
        <v>597427</v>
      </c>
      <c r="M949" s="110">
        <f t="shared" si="63"/>
        <v>4.5545093542518049E-07</v>
      </c>
      <c r="N949" s="33" t="s">
        <v>4892</v>
      </c>
      <c r="O949" s="33">
        <f>+'Categorias-9 feb-Depurado'!Y948</f>
        <v>125.25068922502803</v>
      </c>
      <c r="P949" s="111">
        <f>+'Categorias-9 feb-Depurado'!AC948</f>
        <v>44896</v>
      </c>
      <c r="Q949" s="111">
        <f>+'Categorias-9 feb-Depurado'!AE948</f>
        <v>44971</v>
      </c>
      <c r="R949" s="112" t="str">
        <f>+'Categorias-9 feb-Depurado'!AB948</f>
        <v>GH</v>
      </c>
    </row>
    <row r="950" spans="2:18" s="1" customFormat="1" ht="14.5" hidden="1">
      <c r="B950" s="57" t="str">
        <f>+'Categorias-9 feb-Depurado'!B949</f>
        <v>LASA SOCIEDAD DE APOYO AERONAUTICO SA</v>
      </c>
      <c r="C950" s="30" t="s">
        <v>4900</v>
      </c>
      <c r="D950" s="31">
        <v>5</v>
      </c>
      <c r="E950" s="30" t="str">
        <f>+'Categorias-9 feb-Depurado'!E949</f>
        <v>800139545-2</v>
      </c>
      <c r="F950" s="30" t="str">
        <f>+'Categorias-9 feb-Depurado'!F949</f>
        <v>CR 25 1 A SUR 155 P 3</v>
      </c>
      <c r="G950" s="30" t="str">
        <f>+'Categorias-9 feb-Depurado'!G949</f>
        <v>MEDELLIN</v>
      </c>
      <c r="H950" s="30" t="str">
        <f>+'Categorias-9 feb-Depurado'!H949</f>
        <v>RCH998</v>
      </c>
      <c r="I950" s="107">
        <f>+'Categorias-9 feb-Depurado'!R949</f>
        <v>16659689</v>
      </c>
      <c r="J950" s="108">
        <f t="shared" si="60"/>
        <v>0</v>
      </c>
      <c r="K950" s="107">
        <f t="shared" si="61"/>
        <v>0</v>
      </c>
      <c r="L950" s="109">
        <f t="shared" si="62"/>
        <v>16659689</v>
      </c>
      <c r="M950" s="110">
        <f t="shared" si="63"/>
        <v>1.2700582563129203E-05</v>
      </c>
      <c r="N950" s="33" t="s">
        <v>4892</v>
      </c>
      <c r="O950" s="33">
        <f>+'Categorias-9 feb-Depurado'!Y949</f>
        <v>3492.7071081899849</v>
      </c>
      <c r="P950" s="111">
        <f>+'Categorias-9 feb-Depurado'!AC949</f>
        <v>44896</v>
      </c>
      <c r="Q950" s="111">
        <f>+'Categorias-9 feb-Depurado'!AE949</f>
        <v>44971</v>
      </c>
      <c r="R950" s="112" t="str">
        <f>+'Categorias-9 feb-Depurado'!AB949</f>
        <v>GH</v>
      </c>
    </row>
    <row r="951" spans="2:18" s="1" customFormat="1" ht="14.5" hidden="1">
      <c r="B951" s="57" t="str">
        <f>+'Categorias-9 feb-Depurado'!B950</f>
        <v>LASA SOCIEDAD DE APOYO AERONAUTICO SA</v>
      </c>
      <c r="C951" s="30" t="s">
        <v>4900</v>
      </c>
      <c r="D951" s="31">
        <v>5</v>
      </c>
      <c r="E951" s="30" t="str">
        <f>+'Categorias-9 feb-Depurado'!E950</f>
        <v>800139545-2</v>
      </c>
      <c r="F951" s="30" t="str">
        <f>+'Categorias-9 feb-Depurado'!F950</f>
        <v>CR 25 1 A SUR 155 P 3</v>
      </c>
      <c r="G951" s="30" t="str">
        <f>+'Categorias-9 feb-Depurado'!G950</f>
        <v>MEDELLIN</v>
      </c>
      <c r="H951" s="30" t="str">
        <f>+'Categorias-9 feb-Depurado'!H950</f>
        <v>SMR1837</v>
      </c>
      <c r="I951" s="107">
        <f>+'Categorias-9 feb-Depurado'!R950</f>
        <v>87042155</v>
      </c>
      <c r="J951" s="108">
        <f t="shared" si="60"/>
        <v>0</v>
      </c>
      <c r="K951" s="107">
        <f t="shared" si="61"/>
        <v>0</v>
      </c>
      <c r="L951" s="109">
        <f t="shared" si="62"/>
        <v>87042155</v>
      </c>
      <c r="M951" s="110">
        <f t="shared" si="63"/>
        <v>6.6356945561840279E-05</v>
      </c>
      <c r="N951" s="33" t="s">
        <v>4892</v>
      </c>
      <c r="O951" s="33">
        <f>+'Categorias-9 feb-Depurado'!Y950</f>
        <v>18248.405086113817</v>
      </c>
      <c r="P951" s="111">
        <f>+'Categorias-9 feb-Depurado'!AC950</f>
        <v>44896</v>
      </c>
      <c r="Q951" s="111">
        <f>+'Categorias-9 feb-Depurado'!AE950</f>
        <v>44971</v>
      </c>
      <c r="R951" s="112" t="str">
        <f>+'Categorias-9 feb-Depurado'!AB950</f>
        <v>GH</v>
      </c>
    </row>
    <row r="952" spans="2:18" s="1" customFormat="1" ht="14.5" hidden="1">
      <c r="B952" s="57" t="str">
        <f>+'Categorias-9 feb-Depurado'!B951</f>
        <v>LASA SOCIEDAD DE APOYO AERONAUTICO SA</v>
      </c>
      <c r="C952" s="30" t="s">
        <v>4900</v>
      </c>
      <c r="D952" s="31">
        <v>5</v>
      </c>
      <c r="E952" s="30" t="str">
        <f>+'Categorias-9 feb-Depurado'!E951</f>
        <v>800139545-2</v>
      </c>
      <c r="F952" s="30" t="str">
        <f>+'Categorias-9 feb-Depurado'!F951</f>
        <v>CR 25 1 A SUR 155 P 3</v>
      </c>
      <c r="G952" s="30" t="str">
        <f>+'Categorias-9 feb-Depurado'!G951</f>
        <v>MEDELLIN</v>
      </c>
      <c r="H952" s="30" t="str">
        <f>+'Categorias-9 feb-Depurado'!H951</f>
        <v>ADZ3787</v>
      </c>
      <c r="I952" s="107">
        <f>+'Categorias-9 feb-Depurado'!R951</f>
        <v>390000</v>
      </c>
      <c r="J952" s="108">
        <f t="shared" si="60"/>
        <v>0</v>
      </c>
      <c r="K952" s="107">
        <f t="shared" si="61"/>
        <v>0</v>
      </c>
      <c r="L952" s="109">
        <f t="shared" si="62"/>
        <v>390000</v>
      </c>
      <c r="M952" s="110">
        <f t="shared" si="63"/>
        <v>2.9731810717597362E-07</v>
      </c>
      <c r="N952" s="33" t="s">
        <v>4892</v>
      </c>
      <c r="O952" s="33">
        <f>+'Categorias-9 feb-Depurado'!Y951</f>
        <v>81.763577470989645</v>
      </c>
      <c r="P952" s="111">
        <f>+'Categorias-9 feb-Depurado'!AC951</f>
        <v>44896</v>
      </c>
      <c r="Q952" s="111">
        <f>+'Categorias-9 feb-Depurado'!AE951</f>
        <v>44971</v>
      </c>
      <c r="R952" s="112" t="str">
        <f>+'Categorias-9 feb-Depurado'!AB951</f>
        <v>GH</v>
      </c>
    </row>
    <row r="953" spans="2:18" s="1" customFormat="1" ht="14.5" hidden="1">
      <c r="B953" s="57" t="str">
        <f>+'Categorias-9 feb-Depurado'!B952</f>
        <v>LASA SOCIEDAD DE APOYO AERONAUTICO SA</v>
      </c>
      <c r="C953" s="30" t="s">
        <v>4900</v>
      </c>
      <c r="D953" s="31">
        <v>5</v>
      </c>
      <c r="E953" s="30" t="str">
        <f>+'Categorias-9 feb-Depurado'!E952</f>
        <v>800139545-2</v>
      </c>
      <c r="F953" s="30" t="str">
        <f>+'Categorias-9 feb-Depurado'!F952</f>
        <v>CR 25 1 A SUR 155 P 3</v>
      </c>
      <c r="G953" s="30" t="str">
        <f>+'Categorias-9 feb-Depurado'!G952</f>
        <v>MEDELLIN</v>
      </c>
      <c r="H953" s="30" t="str">
        <f>+'Categorias-9 feb-Depurado'!H952</f>
        <v>LET1158</v>
      </c>
      <c r="I953" s="107">
        <f>+'Categorias-9 feb-Depurado'!R952</f>
        <v>1640222</v>
      </c>
      <c r="J953" s="108">
        <f t="shared" si="60"/>
        <v>0</v>
      </c>
      <c r="K953" s="107">
        <f t="shared" si="61"/>
        <v>0</v>
      </c>
      <c r="L953" s="109">
        <f t="shared" si="62"/>
        <v>1640222</v>
      </c>
      <c r="M953" s="110">
        <f t="shared" si="63"/>
        <v>1.2504300009958714E-06</v>
      </c>
      <c r="N953" s="33" t="s">
        <v>4892</v>
      </c>
      <c r="O953" s="33">
        <f>+'Categorias-9 feb-Depurado'!Y952</f>
        <v>343.87286811954255</v>
      </c>
      <c r="P953" s="111">
        <f>+'Categorias-9 feb-Depurado'!AC952</f>
        <v>44896</v>
      </c>
      <c r="Q953" s="111">
        <f>+'Categorias-9 feb-Depurado'!AE952</f>
        <v>44971</v>
      </c>
      <c r="R953" s="112" t="str">
        <f>+'Categorias-9 feb-Depurado'!AB952</f>
        <v>GH</v>
      </c>
    </row>
    <row r="954" spans="2:18" s="1" customFormat="1" ht="14.5" hidden="1">
      <c r="B954" s="57" t="str">
        <f>+'Categorias-9 feb-Depurado'!B953</f>
        <v>LASA SOCIEDAD DE APOYO AERONAUTICO SA</v>
      </c>
      <c r="C954" s="30" t="s">
        <v>4900</v>
      </c>
      <c r="D954" s="31">
        <v>5</v>
      </c>
      <c r="E954" s="30" t="str">
        <f>+'Categorias-9 feb-Depurado'!E953</f>
        <v>800139545-2</v>
      </c>
      <c r="F954" s="30" t="str">
        <f>+'Categorias-9 feb-Depurado'!F953</f>
        <v>CR 25 1 A SUR 155 P 3</v>
      </c>
      <c r="G954" s="30" t="str">
        <f>+'Categorias-9 feb-Depurado'!G953</f>
        <v>MEDELLIN</v>
      </c>
      <c r="H954" s="30" t="str">
        <f>+'Categorias-9 feb-Depurado'!H953</f>
        <v>ADZ3782</v>
      </c>
      <c r="I954" s="107">
        <f>+'Categorias-9 feb-Depurado'!R953</f>
        <v>5754762</v>
      </c>
      <c r="J954" s="108">
        <f t="shared" si="60"/>
        <v>0</v>
      </c>
      <c r="K954" s="107">
        <f t="shared" si="61"/>
        <v>0</v>
      </c>
      <c r="L954" s="109">
        <f t="shared" si="62"/>
        <v>5754762</v>
      </c>
      <c r="M954" s="110">
        <f t="shared" si="63"/>
        <v>4.3871665258672318E-06</v>
      </c>
      <c r="N954" s="33" t="s">
        <v>4892</v>
      </c>
      <c r="O954" s="33">
        <f>+'Categorias-9 feb-Depurado'!Y953</f>
        <v>1206.486996446429</v>
      </c>
      <c r="P954" s="111">
        <f>+'Categorias-9 feb-Depurado'!AC953</f>
        <v>44896</v>
      </c>
      <c r="Q954" s="111">
        <f>+'Categorias-9 feb-Depurado'!AE953</f>
        <v>44971</v>
      </c>
      <c r="R954" s="112" t="str">
        <f>+'Categorias-9 feb-Depurado'!AB953</f>
        <v>GH</v>
      </c>
    </row>
    <row r="955" spans="2:18" s="1" customFormat="1" ht="14.5" hidden="1">
      <c r="B955" s="57" t="str">
        <f>+'Categorias-9 feb-Depurado'!B954</f>
        <v>LASA SOCIEDAD DE APOYO AERONAUTICO SA</v>
      </c>
      <c r="C955" s="30" t="s">
        <v>4900</v>
      </c>
      <c r="D955" s="31">
        <v>5</v>
      </c>
      <c r="E955" s="30" t="str">
        <f>+'Categorias-9 feb-Depurado'!E954</f>
        <v>800139545-2</v>
      </c>
      <c r="F955" s="30" t="str">
        <f>+'Categorias-9 feb-Depurado'!F954</f>
        <v>CR 25 1 A SUR 155 P 3</v>
      </c>
      <c r="G955" s="30" t="str">
        <f>+'Categorias-9 feb-Depurado'!G954</f>
        <v>MEDELLIN</v>
      </c>
      <c r="H955" s="30" t="str">
        <f>+'Categorias-9 feb-Depurado'!H954</f>
        <v>AXM873</v>
      </c>
      <c r="I955" s="107">
        <f>+'Categorias-9 feb-Depurado'!R954</f>
        <v>3885628</v>
      </c>
      <c r="J955" s="108">
        <f t="shared" si="60"/>
        <v>0</v>
      </c>
      <c r="K955" s="107">
        <f t="shared" si="61"/>
        <v>0</v>
      </c>
      <c r="L955" s="109">
        <f t="shared" si="62"/>
        <v>3885628</v>
      </c>
      <c r="M955" s="110">
        <f t="shared" si="63"/>
        <v>2.9622245183332414E-06</v>
      </c>
      <c r="N955" s="33" t="s">
        <v>4892</v>
      </c>
      <c r="O955" s="33">
        <f>+'Categorias-9 feb-Depurado'!Y954</f>
        <v>814.62268205499117</v>
      </c>
      <c r="P955" s="111">
        <f>+'Categorias-9 feb-Depurado'!AC954</f>
        <v>44896</v>
      </c>
      <c r="Q955" s="111">
        <f>+'Categorias-9 feb-Depurado'!AE954</f>
        <v>44971</v>
      </c>
      <c r="R955" s="112" t="str">
        <f>+'Categorias-9 feb-Depurado'!AB954</f>
        <v>GH</v>
      </c>
    </row>
    <row r="956" spans="2:18" s="1" customFormat="1" ht="14.5" hidden="1">
      <c r="B956" s="57" t="str">
        <f>+'Categorias-9 feb-Depurado'!B955</f>
        <v>LASA SOCIEDAD DE APOYO AERONAUTICO SA</v>
      </c>
      <c r="C956" s="30" t="s">
        <v>4900</v>
      </c>
      <c r="D956" s="31">
        <v>5</v>
      </c>
      <c r="E956" s="30" t="str">
        <f>+'Categorias-9 feb-Depurado'!E955</f>
        <v>800139545-2</v>
      </c>
      <c r="F956" s="30" t="str">
        <f>+'Categorias-9 feb-Depurado'!F955</f>
        <v>CR 25 1 A SUR 155 P 3</v>
      </c>
      <c r="G956" s="30" t="str">
        <f>+'Categorias-9 feb-Depurado'!G955</f>
        <v>MEDELLIN</v>
      </c>
      <c r="H956" s="30" t="str">
        <f>+'Categorias-9 feb-Depurado'!H955</f>
        <v>NVA62</v>
      </c>
      <c r="I956" s="107">
        <f>+'Categorias-9 feb-Depurado'!R955</f>
        <v>35700</v>
      </c>
      <c r="J956" s="108">
        <f t="shared" si="60"/>
        <v>0</v>
      </c>
      <c r="K956" s="107">
        <f t="shared" si="61"/>
        <v>0</v>
      </c>
      <c r="L956" s="109">
        <f t="shared" si="62"/>
        <v>35700</v>
      </c>
      <c r="M956" s="110">
        <f t="shared" si="63"/>
        <v>2.7216042118416047E-08</v>
      </c>
      <c r="N956" s="33" t="s">
        <v>4892</v>
      </c>
      <c r="O956" s="33">
        <f>+'Categorias-9 feb-Depurado'!Y955</f>
        <v>7.4845120915752066</v>
      </c>
      <c r="P956" s="111">
        <f>+'Categorias-9 feb-Depurado'!AC955</f>
        <v>44896</v>
      </c>
      <c r="Q956" s="111">
        <f>+'Categorias-9 feb-Depurado'!AE955</f>
        <v>44971</v>
      </c>
      <c r="R956" s="112" t="str">
        <f>+'Categorias-9 feb-Depurado'!AB955</f>
        <v>GH</v>
      </c>
    </row>
    <row r="957" spans="2:18" s="1" customFormat="1" ht="14.5" hidden="1">
      <c r="B957" s="57" t="str">
        <f>+'Categorias-9 feb-Depurado'!B956</f>
        <v>LASA SOCIEDAD DE APOYO AERONAUTICO SA</v>
      </c>
      <c r="C957" s="30" t="s">
        <v>4900</v>
      </c>
      <c r="D957" s="31">
        <v>5</v>
      </c>
      <c r="E957" s="30" t="str">
        <f>+'Categorias-9 feb-Depurado'!E956</f>
        <v>800139545-2</v>
      </c>
      <c r="F957" s="30" t="str">
        <f>+'Categorias-9 feb-Depurado'!F956</f>
        <v>CR 25 1 A SUR 155 P 3</v>
      </c>
      <c r="G957" s="30" t="str">
        <f>+'Categorias-9 feb-Depurado'!G956</f>
        <v>MEDELLIN</v>
      </c>
      <c r="H957" s="30" t="str">
        <f>+'Categorias-9 feb-Depurado'!H956</f>
        <v>SMR1838</v>
      </c>
      <c r="I957" s="107">
        <f>+'Categorias-9 feb-Depurado'!R956</f>
        <v>25942513</v>
      </c>
      <c r="J957" s="108">
        <f t="shared" si="60"/>
        <v>0</v>
      </c>
      <c r="K957" s="107">
        <f t="shared" si="61"/>
        <v>0</v>
      </c>
      <c r="L957" s="109">
        <f t="shared" si="62"/>
        <v>25942513</v>
      </c>
      <c r="M957" s="110">
        <f t="shared" si="63"/>
        <v>1.9777381693713051E-05</v>
      </c>
      <c r="N957" s="33" t="s">
        <v>4892</v>
      </c>
      <c r="O957" s="33">
        <f>+'Categorias-9 feb-Depurado'!Y956</f>
        <v>5438.8530037632208</v>
      </c>
      <c r="P957" s="111">
        <f>+'Categorias-9 feb-Depurado'!AC956</f>
        <v>44896</v>
      </c>
      <c r="Q957" s="111">
        <f>+'Categorias-9 feb-Depurado'!AE956</f>
        <v>44971</v>
      </c>
      <c r="R957" s="112" t="str">
        <f>+'Categorias-9 feb-Depurado'!AB956</f>
        <v>GH</v>
      </c>
    </row>
    <row r="958" spans="2:18" s="1" customFormat="1" ht="14.5" hidden="1">
      <c r="B958" s="57" t="str">
        <f>+'Categorias-9 feb-Depurado'!B957</f>
        <v>LASA SOCIEDAD DE APOYO AERONAUTICO SA</v>
      </c>
      <c r="C958" s="30" t="s">
        <v>4900</v>
      </c>
      <c r="D958" s="31">
        <v>5</v>
      </c>
      <c r="E958" s="30" t="str">
        <f>+'Categorias-9 feb-Depurado'!E957</f>
        <v>800139545-2</v>
      </c>
      <c r="F958" s="30" t="str">
        <f>+'Categorias-9 feb-Depurado'!F957</f>
        <v>CR 25 1 A SUR 155 P 3</v>
      </c>
      <c r="G958" s="30" t="str">
        <f>+'Categorias-9 feb-Depurado'!G957</f>
        <v>MEDELLIN</v>
      </c>
      <c r="H958" s="30" t="str">
        <f>+'Categorias-9 feb-Depurado'!H957</f>
        <v>VUP250</v>
      </c>
      <c r="I958" s="107">
        <f>+'Categorias-9 feb-Depurado'!R957</f>
        <v>70625</v>
      </c>
      <c r="J958" s="108">
        <f t="shared" si="60"/>
        <v>0</v>
      </c>
      <c r="K958" s="107">
        <f t="shared" si="61"/>
        <v>0</v>
      </c>
      <c r="L958" s="109">
        <f t="shared" si="62"/>
        <v>70625</v>
      </c>
      <c r="M958" s="110">
        <f t="shared" si="63"/>
        <v>5.3841259793084968E-08</v>
      </c>
      <c r="N958" s="33" t="s">
        <v>4892</v>
      </c>
      <c r="O958" s="33">
        <f>+'Categorias-9 feb-Depurado'!Y957</f>
        <v>14.80654527920165</v>
      </c>
      <c r="P958" s="111">
        <f>+'Categorias-9 feb-Depurado'!AC957</f>
        <v>44896</v>
      </c>
      <c r="Q958" s="111">
        <f>+'Categorias-9 feb-Depurado'!AE957</f>
        <v>44971</v>
      </c>
      <c r="R958" s="112" t="str">
        <f>+'Categorias-9 feb-Depurado'!AB957</f>
        <v>GH</v>
      </c>
    </row>
    <row r="959" spans="2:18" s="1" customFormat="1" ht="14.5" hidden="1">
      <c r="B959" s="57" t="str">
        <f>+'Categorias-9 feb-Depurado'!B958</f>
        <v>LASA SOCIEDAD DE APOYO AERONAUTICO SA</v>
      </c>
      <c r="C959" s="30" t="s">
        <v>4900</v>
      </c>
      <c r="D959" s="31">
        <v>5</v>
      </c>
      <c r="E959" s="30" t="str">
        <f>+'Categorias-9 feb-Depurado'!E958</f>
        <v>800139545-2</v>
      </c>
      <c r="F959" s="30" t="str">
        <f>+'Categorias-9 feb-Depurado'!F958</f>
        <v>CR 25 1 A SUR 155 P 3</v>
      </c>
      <c r="G959" s="30" t="str">
        <f>+'Categorias-9 feb-Depurado'!G958</f>
        <v>MEDELLIN</v>
      </c>
      <c r="H959" s="30" t="str">
        <f>+'Categorias-9 feb-Depurado'!H958</f>
        <v>SMR1839</v>
      </c>
      <c r="I959" s="107">
        <f>+'Categorias-9 feb-Depurado'!R958</f>
        <v>2435408</v>
      </c>
      <c r="J959" s="108">
        <f t="shared" si="60"/>
        <v>0</v>
      </c>
      <c r="K959" s="107">
        <f t="shared" si="61"/>
        <v>0</v>
      </c>
      <c r="L959" s="109">
        <f t="shared" si="62"/>
        <v>2435408</v>
      </c>
      <c r="M959" s="110">
        <f t="shared" si="63"/>
        <v>1.8566433250287784E-06</v>
      </c>
      <c r="N959" s="33" t="s">
        <v>4892</v>
      </c>
      <c r="O959" s="33">
        <f>+'Categorias-9 feb-Depurado'!Y958</f>
        <v>510.58377097812297</v>
      </c>
      <c r="P959" s="111">
        <f>+'Categorias-9 feb-Depurado'!AC958</f>
        <v>44896</v>
      </c>
      <c r="Q959" s="111">
        <f>+'Categorias-9 feb-Depurado'!AE958</f>
        <v>44971</v>
      </c>
      <c r="R959" s="112" t="str">
        <f>+'Categorias-9 feb-Depurado'!AB958</f>
        <v>GH</v>
      </c>
    </row>
    <row r="960" spans="2:18" s="1" customFormat="1" ht="14.5" hidden="1">
      <c r="B960" s="57" t="str">
        <f>+'Categorias-9 feb-Depurado'!B959</f>
        <v>LASA SOCIEDAD DE APOYO AERONAUTICO SA</v>
      </c>
      <c r="C960" s="30" t="s">
        <v>4900</v>
      </c>
      <c r="D960" s="31">
        <v>5</v>
      </c>
      <c r="E960" s="30" t="str">
        <f>+'Categorias-9 feb-Depurado'!E959</f>
        <v>800139545-2</v>
      </c>
      <c r="F960" s="30" t="str">
        <f>+'Categorias-9 feb-Depurado'!F959</f>
        <v>CR 25 1 A SUR 155 P 3</v>
      </c>
      <c r="G960" s="30" t="str">
        <f>+'Categorias-9 feb-Depurado'!G959</f>
        <v>MEDELLIN</v>
      </c>
      <c r="H960" s="30" t="str">
        <f>+'Categorias-9 feb-Depurado'!H959</f>
        <v>BAQ1119</v>
      </c>
      <c r="I960" s="107">
        <f>+'Categorias-9 feb-Depurado'!R959</f>
        <v>3919372</v>
      </c>
      <c r="J960" s="108">
        <f t="shared" si="60"/>
        <v>0</v>
      </c>
      <c r="K960" s="107">
        <f t="shared" si="61"/>
        <v>0</v>
      </c>
      <c r="L960" s="109">
        <f t="shared" si="62"/>
        <v>3919372</v>
      </c>
      <c r="M960" s="110">
        <f t="shared" si="63"/>
        <v>2.9879493957910516E-06</v>
      </c>
      <c r="N960" s="33" t="s">
        <v>4892</v>
      </c>
      <c r="O960" s="33">
        <f>+'Categorias-9 feb-Depurado'!Y959</f>
        <v>821.69711835801957</v>
      </c>
      <c r="P960" s="111">
        <f>+'Categorias-9 feb-Depurado'!AC959</f>
        <v>44896</v>
      </c>
      <c r="Q960" s="111">
        <f>+'Categorias-9 feb-Depurado'!AE959</f>
        <v>44971</v>
      </c>
      <c r="R960" s="112" t="str">
        <f>+'Categorias-9 feb-Depurado'!AB959</f>
        <v>GH</v>
      </c>
    </row>
    <row r="961" spans="2:18" s="1" customFormat="1" ht="14.5" hidden="1">
      <c r="B961" s="57" t="str">
        <f>+'Categorias-9 feb-Depurado'!B960</f>
        <v>LASA SOCIEDAD DE APOYO AERONAUTICO SA</v>
      </c>
      <c r="C961" s="30" t="s">
        <v>4900</v>
      </c>
      <c r="D961" s="31">
        <v>5</v>
      </c>
      <c r="E961" s="30" t="str">
        <f>+'Categorias-9 feb-Depurado'!E960</f>
        <v>800139545-2</v>
      </c>
      <c r="F961" s="30" t="str">
        <f>+'Categorias-9 feb-Depurado'!F960</f>
        <v>CR 25 1 A SUR 155 P 3</v>
      </c>
      <c r="G961" s="30" t="str">
        <f>+'Categorias-9 feb-Depurado'!G960</f>
        <v>MEDELLIN</v>
      </c>
      <c r="H961" s="30" t="str">
        <f>+'Categorias-9 feb-Depurado'!H960</f>
        <v>LET1157</v>
      </c>
      <c r="I961" s="107">
        <f>+'Categorias-9 feb-Depurado'!R960</f>
        <v>124087</v>
      </c>
      <c r="J961" s="108">
        <f t="shared" si="60"/>
        <v>0</v>
      </c>
      <c r="K961" s="107">
        <f t="shared" si="61"/>
        <v>0</v>
      </c>
      <c r="L961" s="109">
        <f t="shared" si="62"/>
        <v>124087</v>
      </c>
      <c r="M961" s="110">
        <f t="shared" si="63"/>
        <v>9.4598235808064207E-08</v>
      </c>
      <c r="N961" s="33" t="s">
        <v>4892</v>
      </c>
      <c r="O961" s="33">
        <f>+'Categorias-9 feb-Depurado'!Y960</f>
        <v>26.014864199083828</v>
      </c>
      <c r="P961" s="111">
        <f>+'Categorias-9 feb-Depurado'!AC960</f>
        <v>44896</v>
      </c>
      <c r="Q961" s="111">
        <f>+'Categorias-9 feb-Depurado'!AE960</f>
        <v>44971</v>
      </c>
      <c r="R961" s="112" t="str">
        <f>+'Categorias-9 feb-Depurado'!AB960</f>
        <v>GH</v>
      </c>
    </row>
    <row r="962" spans="2:18" s="1" customFormat="1" ht="14.5" hidden="1">
      <c r="B962" s="57" t="str">
        <f>+'Categorias-9 feb-Depurado'!B961</f>
        <v>LASA SOCIEDAD DE APOYO AERONAUTICO SA</v>
      </c>
      <c r="C962" s="30" t="s">
        <v>4900</v>
      </c>
      <c r="D962" s="31">
        <v>5</v>
      </c>
      <c r="E962" s="30" t="str">
        <f>+'Categorias-9 feb-Depurado'!E961</f>
        <v>800139545-2</v>
      </c>
      <c r="F962" s="30" t="str">
        <f>+'Categorias-9 feb-Depurado'!F961</f>
        <v>CR 25 1 A SUR 155 P 3</v>
      </c>
      <c r="G962" s="30" t="str">
        <f>+'Categorias-9 feb-Depurado'!G961</f>
        <v>MEDELLIN</v>
      </c>
      <c r="H962" s="30" t="str">
        <f>+'Categorias-9 feb-Depurado'!H961</f>
        <v>ADZ3777</v>
      </c>
      <c r="I962" s="107">
        <f>+'Categorias-9 feb-Depurado'!R961</f>
        <v>77746866</v>
      </c>
      <c r="J962" s="108">
        <f t="shared" si="60"/>
        <v>0</v>
      </c>
      <c r="K962" s="107">
        <f t="shared" si="61"/>
        <v>0</v>
      </c>
      <c r="L962" s="109">
        <f t="shared" si="62"/>
        <v>77746866</v>
      </c>
      <c r="M962" s="110">
        <f t="shared" si="63"/>
        <v>5.9270643687138618E-05</v>
      </c>
      <c r="N962" s="33" t="s">
        <v>4892</v>
      </c>
      <c r="O962" s="33">
        <f>+'Categorias-9 feb-Depurado'!Y961</f>
        <v>16299.64590081449</v>
      </c>
      <c r="P962" s="111">
        <f>+'Categorias-9 feb-Depurado'!AC961</f>
        <v>44896</v>
      </c>
      <c r="Q962" s="111">
        <f>+'Categorias-9 feb-Depurado'!AE961</f>
        <v>44971</v>
      </c>
      <c r="R962" s="112" t="str">
        <f>+'Categorias-9 feb-Depurado'!AB961</f>
        <v>GH</v>
      </c>
    </row>
    <row r="963" spans="2:18" s="1" customFormat="1" ht="14.5" hidden="1">
      <c r="B963" s="57" t="str">
        <f>+'Categorias-9 feb-Depurado'!B962</f>
        <v>LASA SOCIEDAD DE APOYO AERONAUTICO SA</v>
      </c>
      <c r="C963" s="30" t="s">
        <v>4900</v>
      </c>
      <c r="D963" s="31">
        <v>5</v>
      </c>
      <c r="E963" s="30" t="str">
        <f>+'Categorias-9 feb-Depurado'!E962</f>
        <v>800139545-2</v>
      </c>
      <c r="F963" s="30" t="str">
        <f>+'Categorias-9 feb-Depurado'!F962</f>
        <v>CR 25 1 A SUR 155 P 3</v>
      </c>
      <c r="G963" s="30" t="str">
        <f>+'Categorias-9 feb-Depurado'!G962</f>
        <v>MEDELLIN</v>
      </c>
      <c r="H963" s="30" t="str">
        <f>+'Categorias-9 feb-Depurado'!H962</f>
        <v>BGA1759</v>
      </c>
      <c r="I963" s="107">
        <f>+'Categorias-9 feb-Depurado'!R962</f>
        <v>14667638</v>
      </c>
      <c r="J963" s="108">
        <f t="shared" si="60"/>
        <v>0</v>
      </c>
      <c r="K963" s="107">
        <f t="shared" si="61"/>
        <v>0</v>
      </c>
      <c r="L963" s="109">
        <f t="shared" si="62"/>
        <v>14667638</v>
      </c>
      <c r="M963" s="110">
        <f t="shared" si="63"/>
        <v>1.1181934274108676E-05</v>
      </c>
      <c r="N963" s="33" t="s">
        <v>4892</v>
      </c>
      <c r="O963" s="33">
        <f>+'Categorias-9 feb-Depurado'!Y962</f>
        <v>3075.0732203318762</v>
      </c>
      <c r="P963" s="111">
        <f>+'Categorias-9 feb-Depurado'!AC962</f>
        <v>44896</v>
      </c>
      <c r="Q963" s="111">
        <f>+'Categorias-9 feb-Depurado'!AE962</f>
        <v>44971</v>
      </c>
      <c r="R963" s="112" t="str">
        <f>+'Categorias-9 feb-Depurado'!AB962</f>
        <v>GH</v>
      </c>
    </row>
    <row r="964" spans="2:18" s="1" customFormat="1" ht="14.5" hidden="1">
      <c r="B964" s="57" t="str">
        <f>+'Categorias-9 feb-Depurado'!B963</f>
        <v>LASA SOCIEDAD DE APOYO AERONAUTICO SA</v>
      </c>
      <c r="C964" s="30" t="s">
        <v>4900</v>
      </c>
      <c r="D964" s="31">
        <v>5</v>
      </c>
      <c r="E964" s="30" t="str">
        <f>+'Categorias-9 feb-Depurado'!E963</f>
        <v>800139545-2</v>
      </c>
      <c r="F964" s="30" t="str">
        <f>+'Categorias-9 feb-Depurado'!F963</f>
        <v>CR 25 1 A SUR 155 P 3</v>
      </c>
      <c r="G964" s="30" t="str">
        <f>+'Categorias-9 feb-Depurado'!G963</f>
        <v>MEDELLIN</v>
      </c>
      <c r="H964" s="30" t="str">
        <f>+'Categorias-9 feb-Depurado'!H963</f>
        <v>VVC63</v>
      </c>
      <c r="I964" s="107">
        <f>+'Categorias-9 feb-Depurado'!R963</f>
        <v>157704</v>
      </c>
      <c r="J964" s="108">
        <f t="shared" si="60"/>
        <v>0</v>
      </c>
      <c r="K964" s="107">
        <f t="shared" si="61"/>
        <v>0</v>
      </c>
      <c r="L964" s="109">
        <f t="shared" si="62"/>
        <v>157704</v>
      </c>
      <c r="M964" s="110">
        <f t="shared" si="63"/>
        <v>1.2022629429251218E-07</v>
      </c>
      <c r="N964" s="33" t="s">
        <v>4892</v>
      </c>
      <c r="O964" s="33">
        <f>+'Categorias-9 feb-Depurado'!Y963</f>
        <v>33.06267492688449</v>
      </c>
      <c r="P964" s="111">
        <f>+'Categorias-9 feb-Depurado'!AC963</f>
        <v>44896</v>
      </c>
      <c r="Q964" s="111">
        <f>+'Categorias-9 feb-Depurado'!AE963</f>
        <v>44971</v>
      </c>
      <c r="R964" s="112" t="str">
        <f>+'Categorias-9 feb-Depurado'!AB963</f>
        <v>GH</v>
      </c>
    </row>
    <row r="965" spans="2:18" s="1" customFormat="1" ht="14.5" hidden="1">
      <c r="B965" s="57" t="str">
        <f>+'Categorias-9 feb-Depurado'!B964</f>
        <v>LASA SOCIEDAD DE APOYO AERONAUTICO SA</v>
      </c>
      <c r="C965" s="30" t="s">
        <v>4900</v>
      </c>
      <c r="D965" s="31">
        <v>5</v>
      </c>
      <c r="E965" s="30" t="str">
        <f>+'Categorias-9 feb-Depurado'!E964</f>
        <v>800139545-2</v>
      </c>
      <c r="F965" s="30" t="str">
        <f>+'Categorias-9 feb-Depurado'!F964</f>
        <v>CR 25 1 A SUR 155 P 3</v>
      </c>
      <c r="G965" s="30" t="str">
        <f>+'Categorias-9 feb-Depurado'!G964</f>
        <v>MEDELLIN</v>
      </c>
      <c r="H965" s="30" t="str">
        <f>+'Categorias-9 feb-Depurado'!H964</f>
        <v>AXM878</v>
      </c>
      <c r="I965" s="107">
        <f>+'Categorias-9 feb-Depurado'!R964</f>
        <v>11900</v>
      </c>
      <c r="J965" s="108">
        <f t="shared" si="60"/>
        <v>0</v>
      </c>
      <c r="K965" s="107">
        <f t="shared" si="61"/>
        <v>0</v>
      </c>
      <c r="L965" s="109">
        <f t="shared" si="62"/>
        <v>11900</v>
      </c>
      <c r="M965" s="110">
        <f t="shared" si="63"/>
        <v>9.0720140394720162E-09</v>
      </c>
      <c r="N965" s="33" t="s">
        <v>4892</v>
      </c>
      <c r="O965" s="33">
        <f>+'Categorias-9 feb-Depurado'!Y964</f>
        <v>2.494837363858402</v>
      </c>
      <c r="P965" s="111">
        <f>+'Categorias-9 feb-Depurado'!AC964</f>
        <v>44896</v>
      </c>
      <c r="Q965" s="111">
        <f>+'Categorias-9 feb-Depurado'!AE964</f>
        <v>44971</v>
      </c>
      <c r="R965" s="112" t="str">
        <f>+'Categorias-9 feb-Depurado'!AB964</f>
        <v>GH</v>
      </c>
    </row>
    <row r="966" spans="2:18" s="1" customFormat="1" ht="14.5" hidden="1">
      <c r="B966" s="57" t="str">
        <f>+'Categorias-9 feb-Depurado'!B965</f>
        <v>LASA SOCIEDAD DE APOYO AERONAUTICO SA</v>
      </c>
      <c r="C966" s="30" t="s">
        <v>4900</v>
      </c>
      <c r="D966" s="31">
        <v>5</v>
      </c>
      <c r="E966" s="30" t="str">
        <f>+'Categorias-9 feb-Depurado'!E965</f>
        <v>800139545-2</v>
      </c>
      <c r="F966" s="30" t="str">
        <f>+'Categorias-9 feb-Depurado'!F965</f>
        <v>CR 25 1 A SUR 155 P 3</v>
      </c>
      <c r="G966" s="30" t="str">
        <f>+'Categorias-9 feb-Depurado'!G965</f>
        <v>MEDELLIN</v>
      </c>
      <c r="H966" s="30" t="str">
        <f>+'Categorias-9 feb-Depurado'!H965</f>
        <v>BAQ1122</v>
      </c>
      <c r="I966" s="107">
        <f>+'Categorias-9 feb-Depurado'!R965</f>
        <v>1286765</v>
      </c>
      <c r="J966" s="108">
        <f t="shared" si="60"/>
        <v>0</v>
      </c>
      <c r="K966" s="107">
        <f t="shared" si="61"/>
        <v>0</v>
      </c>
      <c r="L966" s="109">
        <f t="shared" si="62"/>
        <v>1286765</v>
      </c>
      <c r="M966" s="110">
        <f t="shared" si="63"/>
        <v>9.8097060046228653E-07</v>
      </c>
      <c r="N966" s="33" t="s">
        <v>4892</v>
      </c>
      <c r="O966" s="33">
        <f>+'Categorias-9 feb-Depurado'!Y965</f>
        <v>269.7705378575846</v>
      </c>
      <c r="P966" s="111">
        <f>+'Categorias-9 feb-Depurado'!AC965</f>
        <v>44896</v>
      </c>
      <c r="Q966" s="111">
        <f>+'Categorias-9 feb-Depurado'!AE965</f>
        <v>44971</v>
      </c>
      <c r="R966" s="112" t="str">
        <f>+'Categorias-9 feb-Depurado'!AB965</f>
        <v>GH</v>
      </c>
    </row>
    <row r="967" spans="2:18" s="1" customFormat="1" ht="14.5" hidden="1">
      <c r="B967" s="57" t="str">
        <f>+'Categorias-9 feb-Depurado'!B966</f>
        <v>LASA SOCIEDAD DE APOYO AERONAUTICO SA</v>
      </c>
      <c r="C967" s="30" t="s">
        <v>4900</v>
      </c>
      <c r="D967" s="31">
        <v>5</v>
      </c>
      <c r="E967" s="30" t="str">
        <f>+'Categorias-9 feb-Depurado'!E966</f>
        <v>800139545-2</v>
      </c>
      <c r="F967" s="30" t="str">
        <f>+'Categorias-9 feb-Depurado'!F966</f>
        <v>CR 25 1 A SUR 155 P 3</v>
      </c>
      <c r="G967" s="30" t="str">
        <f>+'Categorias-9 feb-Depurado'!G966</f>
        <v>MEDELLIN</v>
      </c>
      <c r="H967" s="30" t="str">
        <f>+'Categorias-9 feb-Depurado'!H966</f>
        <v>AXM877</v>
      </c>
      <c r="I967" s="107">
        <f>+'Categorias-9 feb-Depurado'!R966</f>
        <v>1161786</v>
      </c>
      <c r="J967" s="108">
        <f t="shared" si="60"/>
        <v>0</v>
      </c>
      <c r="K967" s="107">
        <f t="shared" si="61"/>
        <v>0</v>
      </c>
      <c r="L967" s="109">
        <f t="shared" si="62"/>
        <v>1161786</v>
      </c>
      <c r="M967" s="110">
        <f t="shared" si="63"/>
        <v>8.8569234477832229E-07</v>
      </c>
      <c r="N967" s="33" t="s">
        <v>4892</v>
      </c>
      <c r="O967" s="33">
        <f>+'Categorias-9 feb-Depurado'!Y966</f>
        <v>243.5686656813107</v>
      </c>
      <c r="P967" s="111">
        <f>+'Categorias-9 feb-Depurado'!AC966</f>
        <v>44896</v>
      </c>
      <c r="Q967" s="111">
        <f>+'Categorias-9 feb-Depurado'!AE966</f>
        <v>44971</v>
      </c>
      <c r="R967" s="112" t="str">
        <f>+'Categorias-9 feb-Depurado'!AB966</f>
        <v>GH</v>
      </c>
    </row>
    <row r="968" spans="2:18" s="1" customFormat="1" ht="14.5" hidden="1">
      <c r="B968" s="57" t="str">
        <f>+'Categorias-9 feb-Depurado'!B967</f>
        <v>LASA SOCIEDAD DE APOYO AERONAUTICO SA</v>
      </c>
      <c r="C968" s="30" t="s">
        <v>4900</v>
      </c>
      <c r="D968" s="31">
        <v>5</v>
      </c>
      <c r="E968" s="30" t="str">
        <f>+'Categorias-9 feb-Depurado'!E967</f>
        <v>800139545-2</v>
      </c>
      <c r="F968" s="30" t="str">
        <f>+'Categorias-9 feb-Depurado'!F967</f>
        <v>CR 25 1 A SUR 155 P 3</v>
      </c>
      <c r="G968" s="30" t="str">
        <f>+'Categorias-9 feb-Depurado'!G967</f>
        <v>MEDELLIN</v>
      </c>
      <c r="H968" s="30" t="str">
        <f>+'Categorias-9 feb-Depurado'!H967</f>
        <v>VVC62</v>
      </c>
      <c r="I968" s="107">
        <f>+'Categorias-9 feb-Depurado'!R967</f>
        <v>2785090</v>
      </c>
      <c r="J968" s="108">
        <f t="shared" si="60"/>
        <v>0</v>
      </c>
      <c r="K968" s="107">
        <f t="shared" si="61"/>
        <v>0</v>
      </c>
      <c r="L968" s="109">
        <f t="shared" si="62"/>
        <v>2785090</v>
      </c>
      <c r="M968" s="110">
        <f t="shared" si="63"/>
        <v>2.123224838755724E-06</v>
      </c>
      <c r="N968" s="33" t="s">
        <v>4892</v>
      </c>
      <c r="O968" s="33">
        <f>+'Categorias-9 feb-Depurado'!Y967</f>
        <v>583.89467174020137</v>
      </c>
      <c r="P968" s="111">
        <f>+'Categorias-9 feb-Depurado'!AC967</f>
        <v>44896</v>
      </c>
      <c r="Q968" s="111">
        <f>+'Categorias-9 feb-Depurado'!AE967</f>
        <v>44971</v>
      </c>
      <c r="R968" s="112" t="str">
        <f>+'Categorias-9 feb-Depurado'!AB967</f>
        <v>GH</v>
      </c>
    </row>
    <row r="969" spans="2:18" s="1" customFormat="1" ht="14.5" hidden="1">
      <c r="B969" s="57" t="str">
        <f>+'Categorias-9 feb-Depurado'!B968</f>
        <v>LASA SOCIEDAD DE APOYO AERONAUTICO SA</v>
      </c>
      <c r="C969" s="30" t="s">
        <v>4900</v>
      </c>
      <c r="D969" s="31">
        <v>5</v>
      </c>
      <c r="E969" s="30" t="str">
        <f>+'Categorias-9 feb-Depurado'!E968</f>
        <v>800139545-2</v>
      </c>
      <c r="F969" s="30" t="str">
        <f>+'Categorias-9 feb-Depurado'!F968</f>
        <v>CR 25 1 A SUR 155 P 3</v>
      </c>
      <c r="G969" s="30" t="str">
        <f>+'Categorias-9 feb-Depurado'!G968</f>
        <v>MEDELLIN</v>
      </c>
      <c r="H969" s="30" t="str">
        <f>+'Categorias-9 feb-Depurado'!H968</f>
        <v>BAQ1118</v>
      </c>
      <c r="I969" s="107">
        <f>+'Categorias-9 feb-Depurado'!R968</f>
        <v>12648242</v>
      </c>
      <c r="J969" s="108">
        <f t="shared" si="60"/>
        <v>0</v>
      </c>
      <c r="K969" s="107">
        <f t="shared" si="61"/>
        <v>0</v>
      </c>
      <c r="L969" s="109">
        <f t="shared" si="62"/>
        <v>12648242</v>
      </c>
      <c r="M969" s="110">
        <f t="shared" si="63"/>
        <v>9.6424394116503868E-06</v>
      </c>
      <c r="N969" s="33" t="s">
        <v>4892</v>
      </c>
      <c r="O969" s="33">
        <f>+'Categorias-9 feb-Depurado'!Y968</f>
        <v>2651.7064477918589</v>
      </c>
      <c r="P969" s="111">
        <f>+'Categorias-9 feb-Depurado'!AC968</f>
        <v>44896</v>
      </c>
      <c r="Q969" s="111">
        <f>+'Categorias-9 feb-Depurado'!AE968</f>
        <v>44971</v>
      </c>
      <c r="R969" s="112" t="str">
        <f>+'Categorias-9 feb-Depurado'!AB968</f>
        <v>GH</v>
      </c>
    </row>
    <row r="970" spans="2:18" s="1" customFormat="1" ht="14.5" hidden="1">
      <c r="B970" s="57" t="str">
        <f>+'Categorias-9 feb-Depurado'!B969</f>
        <v>LASA SOCIEDAD DE APOYO AERONAUTICO SA</v>
      </c>
      <c r="C970" s="30" t="s">
        <v>4900</v>
      </c>
      <c r="D970" s="31">
        <v>5</v>
      </c>
      <c r="E970" s="30" t="str">
        <f>+'Categorias-9 feb-Depurado'!E969</f>
        <v>800139545-2</v>
      </c>
      <c r="F970" s="30" t="str">
        <f>+'Categorias-9 feb-Depurado'!F969</f>
        <v>CR 25 1 A SUR 155 P 3</v>
      </c>
      <c r="G970" s="30" t="str">
        <f>+'Categorias-9 feb-Depurado'!G969</f>
        <v>MEDELLIN</v>
      </c>
      <c r="H970" s="30" t="str">
        <f>+'Categorias-9 feb-Depurado'!H969</f>
        <v>NVA58</v>
      </c>
      <c r="I970" s="107">
        <f>+'Categorias-9 feb-Depurado'!R969</f>
        <v>3747629</v>
      </c>
      <c r="J970" s="108">
        <f t="shared" si="60"/>
        <v>0</v>
      </c>
      <c r="K970" s="107">
        <f t="shared" si="61"/>
        <v>0</v>
      </c>
      <c r="L970" s="109">
        <f t="shared" si="62"/>
        <v>3747629</v>
      </c>
      <c r="M970" s="110">
        <f t="shared" si="63"/>
        <v>2.8570204119943256E-06</v>
      </c>
      <c r="N970" s="33" t="s">
        <v>4892</v>
      </c>
      <c r="O970" s="33">
        <f>+'Categorias-9 feb-Depurado'!Y969</f>
        <v>785.69116429237806</v>
      </c>
      <c r="P970" s="111">
        <f>+'Categorias-9 feb-Depurado'!AC969</f>
        <v>44896</v>
      </c>
      <c r="Q970" s="111">
        <f>+'Categorias-9 feb-Depurado'!AE969</f>
        <v>44971</v>
      </c>
      <c r="R970" s="112" t="str">
        <f>+'Categorias-9 feb-Depurado'!AB969</f>
        <v>GH</v>
      </c>
    </row>
    <row r="971" spans="2:18" s="1" customFormat="1" ht="14.5" hidden="1">
      <c r="B971" s="57" t="str">
        <f>+'Categorias-9 feb-Depurado'!B970</f>
        <v>LASA SOCIEDAD DE APOYO AERONAUTICO SA</v>
      </c>
      <c r="C971" s="30" t="s">
        <v>4900</v>
      </c>
      <c r="D971" s="31">
        <v>5</v>
      </c>
      <c r="E971" s="30" t="str">
        <f>+'Categorias-9 feb-Depurado'!E970</f>
        <v>800139545-2</v>
      </c>
      <c r="F971" s="30" t="str">
        <f>+'Categorias-9 feb-Depurado'!F970</f>
        <v>CR 25 1 A SUR 155 P 3</v>
      </c>
      <c r="G971" s="30" t="str">
        <f>+'Categorias-9 feb-Depurado'!G970</f>
        <v>MEDELLIN</v>
      </c>
      <c r="H971" s="30" t="str">
        <f>+'Categorias-9 feb-Depurado'!H970</f>
        <v>LET1161</v>
      </c>
      <c r="I971" s="107">
        <f>+'Categorias-9 feb-Depurado'!R970</f>
        <v>25000</v>
      </c>
      <c r="J971" s="108">
        <f t="shared" si="60"/>
        <v>0</v>
      </c>
      <c r="K971" s="107">
        <f t="shared" si="61"/>
        <v>0</v>
      </c>
      <c r="L971" s="109">
        <f t="shared" si="62"/>
        <v>25000</v>
      </c>
      <c r="M971" s="110">
        <f t="shared" si="63"/>
        <v>1.9058853024100875E-08</v>
      </c>
      <c r="N971" s="33" t="s">
        <v>4892</v>
      </c>
      <c r="O971" s="33">
        <f>+'Categorias-9 feb-Depurado'!Y970</f>
        <v>5.2412549660890804</v>
      </c>
      <c r="P971" s="111">
        <f>+'Categorias-9 feb-Depurado'!AC970</f>
        <v>44896</v>
      </c>
      <c r="Q971" s="111">
        <f>+'Categorias-9 feb-Depurado'!AE970</f>
        <v>44971</v>
      </c>
      <c r="R971" s="112" t="str">
        <f>+'Categorias-9 feb-Depurado'!AB970</f>
        <v>GH</v>
      </c>
    </row>
    <row r="972" spans="2:18" s="1" customFormat="1" ht="14.5" hidden="1">
      <c r="B972" s="57" t="str">
        <f>+'Categorias-9 feb-Depurado'!B971</f>
        <v>LASA SOCIEDAD DE APOYO AERONAUTICO SA</v>
      </c>
      <c r="C972" s="30" t="s">
        <v>4900</v>
      </c>
      <c r="D972" s="31">
        <v>5</v>
      </c>
      <c r="E972" s="30" t="str">
        <f>+'Categorias-9 feb-Depurado'!E971</f>
        <v>800139545-2</v>
      </c>
      <c r="F972" s="30" t="str">
        <f>+'Categorias-9 feb-Depurado'!F971</f>
        <v>CR 25 1 A SUR 155 P 3</v>
      </c>
      <c r="G972" s="30" t="str">
        <f>+'Categorias-9 feb-Depurado'!G971</f>
        <v>MEDELLIN</v>
      </c>
      <c r="H972" s="30" t="str">
        <f>+'Categorias-9 feb-Depurado'!H971</f>
        <v>VUP249</v>
      </c>
      <c r="I972" s="107">
        <f>+'Categorias-9 feb-Depurado'!R971</f>
        <v>9085903</v>
      </c>
      <c r="J972" s="108">
        <f t="shared" si="60"/>
        <v>0</v>
      </c>
      <c r="K972" s="107">
        <f t="shared" si="61"/>
        <v>0</v>
      </c>
      <c r="L972" s="109">
        <f t="shared" si="62"/>
        <v>9085903</v>
      </c>
      <c r="M972" s="110">
        <f t="shared" si="63"/>
        <v>6.9266755947294879E-06</v>
      </c>
      <c r="N972" s="33" t="s">
        <v>4892</v>
      </c>
      <c r="O972" s="33">
        <f>+'Categorias-9 feb-Depurado'!Y971</f>
        <v>1904.8613688061469</v>
      </c>
      <c r="P972" s="111">
        <f>+'Categorias-9 feb-Depurado'!AC971</f>
        <v>44896</v>
      </c>
      <c r="Q972" s="111">
        <f>+'Categorias-9 feb-Depurado'!AE971</f>
        <v>44971</v>
      </c>
      <c r="R972" s="112" t="str">
        <f>+'Categorias-9 feb-Depurado'!AB971</f>
        <v>GH</v>
      </c>
    </row>
    <row r="973" spans="2:18" s="1" customFormat="1" ht="14.5" hidden="1">
      <c r="B973" s="57" t="str">
        <f>+'Categorias-9 feb-Depurado'!B972</f>
        <v>LASA SOCIEDAD DE APOYO AERONAUTICO SA</v>
      </c>
      <c r="C973" s="30" t="s">
        <v>4900</v>
      </c>
      <c r="D973" s="31">
        <v>5</v>
      </c>
      <c r="E973" s="30" t="str">
        <f>+'Categorias-9 feb-Depurado'!E972</f>
        <v>800139545-2</v>
      </c>
      <c r="F973" s="30" t="str">
        <f>+'Categorias-9 feb-Depurado'!F972</f>
        <v>CR 25 1 A SUR 155 P 3</v>
      </c>
      <c r="G973" s="30" t="str">
        <f>+'Categorias-9 feb-Depurado'!G972</f>
        <v>MEDELLIN</v>
      </c>
      <c r="H973" s="30" t="str">
        <f>+'Categorias-9 feb-Depurado'!H972</f>
        <v>NVA60</v>
      </c>
      <c r="I973" s="107">
        <f>+'Categorias-9 feb-Depurado'!R972</f>
        <v>10221641</v>
      </c>
      <c r="J973" s="108">
        <f t="shared" si="60"/>
        <v>0</v>
      </c>
      <c r="K973" s="107">
        <f t="shared" si="61"/>
        <v>0</v>
      </c>
      <c r="L973" s="109">
        <f t="shared" si="62"/>
        <v>10221641</v>
      </c>
      <c r="M973" s="110">
        <f t="shared" si="63"/>
        <v>7.792510139364939E-06</v>
      </c>
      <c r="N973" s="33" t="s">
        <v>4892</v>
      </c>
      <c r="O973" s="33">
        <f>+'Categorias-9 feb-Depurado'!Y972</f>
        <v>2142.9690661131899</v>
      </c>
      <c r="P973" s="111">
        <f>+'Categorias-9 feb-Depurado'!AC972</f>
        <v>44896</v>
      </c>
      <c r="Q973" s="111">
        <f>+'Categorias-9 feb-Depurado'!AE972</f>
        <v>44971</v>
      </c>
      <c r="R973" s="112" t="str">
        <f>+'Categorias-9 feb-Depurado'!AB972</f>
        <v>GH</v>
      </c>
    </row>
    <row r="974" spans="2:18" s="1" customFormat="1" ht="14.5" hidden="1">
      <c r="B974" s="57" t="str">
        <f>+'Categorias-9 feb-Depurado'!B973</f>
        <v>LASA SOCIEDAD DE APOYO AERONAUTICO SA</v>
      </c>
      <c r="C974" s="30" t="s">
        <v>4900</v>
      </c>
      <c r="D974" s="31">
        <v>5</v>
      </c>
      <c r="E974" s="30" t="str">
        <f>+'Categorias-9 feb-Depurado'!E973</f>
        <v>800139545-2</v>
      </c>
      <c r="F974" s="30" t="str">
        <f>+'Categorias-9 feb-Depurado'!F973</f>
        <v>CR 25 1 A SUR 155 P 3</v>
      </c>
      <c r="G974" s="30" t="str">
        <f>+'Categorias-9 feb-Depurado'!G973</f>
        <v>MEDELLIN</v>
      </c>
      <c r="H974" s="30" t="str">
        <f>+'Categorias-9 feb-Depurado'!H973</f>
        <v>CUC1636</v>
      </c>
      <c r="I974" s="107">
        <f>+'Categorias-9 feb-Depurado'!R973</f>
        <v>136850</v>
      </c>
      <c r="J974" s="108">
        <f t="shared" si="60"/>
        <v>0</v>
      </c>
      <c r="K974" s="107">
        <f t="shared" si="61"/>
        <v>0</v>
      </c>
      <c r="L974" s="109">
        <f t="shared" si="62"/>
        <v>136850</v>
      </c>
      <c r="M974" s="110">
        <f t="shared" si="63"/>
        <v>1.0432816145392818E-07</v>
      </c>
      <c r="N974" s="33" t="s">
        <v>4892</v>
      </c>
      <c r="O974" s="33">
        <f>+'Categorias-9 feb-Depurado'!Y973</f>
        <v>28.690629684371622</v>
      </c>
      <c r="P974" s="111">
        <f>+'Categorias-9 feb-Depurado'!AC973</f>
        <v>44896</v>
      </c>
      <c r="Q974" s="111">
        <f>+'Categorias-9 feb-Depurado'!AE973</f>
        <v>44971</v>
      </c>
      <c r="R974" s="112" t="str">
        <f>+'Categorias-9 feb-Depurado'!AB973</f>
        <v>GH</v>
      </c>
    </row>
    <row r="975" spans="2:18" s="1" customFormat="1" ht="14.5" hidden="1">
      <c r="B975" s="57" t="str">
        <f>+'Categorias-9 feb-Depurado'!B974</f>
        <v>LASA SOCIEDAD DE APOYO AERONAUTICO SA</v>
      </c>
      <c r="C975" s="30" t="s">
        <v>4900</v>
      </c>
      <c r="D975" s="31">
        <v>5</v>
      </c>
      <c r="E975" s="30" t="str">
        <f>+'Categorias-9 feb-Depurado'!E974</f>
        <v>800139545-2</v>
      </c>
      <c r="F975" s="30" t="str">
        <f>+'Categorias-9 feb-Depurado'!F974</f>
        <v>CR 25 1 A SUR 155 P 3</v>
      </c>
      <c r="G975" s="30" t="str">
        <f>+'Categorias-9 feb-Depurado'!G974</f>
        <v>MEDELLIN</v>
      </c>
      <c r="H975" s="30" t="str">
        <f>+'Categorias-9 feb-Depurado'!H974</f>
        <v>LET1159</v>
      </c>
      <c r="I975" s="107">
        <f>+'Categorias-9 feb-Depurado'!R974</f>
        <v>442666</v>
      </c>
      <c r="J975" s="108">
        <f t="shared" si="60"/>
        <v>0</v>
      </c>
      <c r="K975" s="107">
        <f t="shared" si="61"/>
        <v>0</v>
      </c>
      <c r="L975" s="109">
        <f t="shared" si="62"/>
        <v>442666</v>
      </c>
      <c r="M975" s="110">
        <f t="shared" si="63"/>
        <v>3.374682493106655E-07</v>
      </c>
      <c r="N975" s="33" t="s">
        <v>4892</v>
      </c>
      <c r="O975" s="33">
        <f>+'Categorias-9 feb-Depurado'!Y974</f>
        <v>92.805014832751553</v>
      </c>
      <c r="P975" s="111">
        <f>+'Categorias-9 feb-Depurado'!AC974</f>
        <v>44896</v>
      </c>
      <c r="Q975" s="111">
        <f>+'Categorias-9 feb-Depurado'!AE974</f>
        <v>44971</v>
      </c>
      <c r="R975" s="112" t="str">
        <f>+'Categorias-9 feb-Depurado'!AB974</f>
        <v>GH</v>
      </c>
    </row>
    <row r="976" spans="2:18" s="1" customFormat="1" ht="14.5" hidden="1">
      <c r="B976" s="57" t="str">
        <f>+'Categorias-9 feb-Depurado'!B975</f>
        <v>LASA SOCIEDAD DE APOYO AERONAUTICO SA</v>
      </c>
      <c r="C976" s="30" t="s">
        <v>4900</v>
      </c>
      <c r="D976" s="31">
        <v>5</v>
      </c>
      <c r="E976" s="30" t="str">
        <f>+'Categorias-9 feb-Depurado'!E975</f>
        <v>800139545-2</v>
      </c>
      <c r="F976" s="30" t="str">
        <f>+'Categorias-9 feb-Depurado'!F975</f>
        <v>CR 25 1 A SUR 155 P 3</v>
      </c>
      <c r="G976" s="30" t="str">
        <f>+'Categorias-9 feb-Depurado'!G975</f>
        <v>MEDELLIN</v>
      </c>
      <c r="H976" s="30" t="str">
        <f>+'Categorias-9 feb-Depurado'!H975</f>
        <v>VVC64</v>
      </c>
      <c r="I976" s="107">
        <f>+'Categorias-9 feb-Depurado'!R975</f>
        <v>1129871</v>
      </c>
      <c r="J976" s="108">
        <f t="shared" si="64" ref="J976:J1039">+IF(Q976&gt;$O$4,0,I976)</f>
        <v>0</v>
      </c>
      <c r="K976" s="107">
        <f t="shared" si="65" ref="K976:K1039">++(((1+$O$5)^(($O$4-Q976)/365))-1)*J976</f>
        <v>0</v>
      </c>
      <c r="L976" s="109">
        <f t="shared" si="66" ref="L976:L1039">+I976+K976</f>
        <v>1129871</v>
      </c>
      <c r="M976" s="110">
        <f t="shared" si="67" ref="M976:M1039">+L976/$E$11</f>
        <v>8.6136181300775511E-07</v>
      </c>
      <c r="N976" s="33" t="s">
        <v>4892</v>
      </c>
      <c r="O976" s="33">
        <f>+'Categorias-9 feb-Depurado'!Y975</f>
        <v>236.87767959160141</v>
      </c>
      <c r="P976" s="111">
        <f>+'Categorias-9 feb-Depurado'!AC975</f>
        <v>44896</v>
      </c>
      <c r="Q976" s="111">
        <f>+'Categorias-9 feb-Depurado'!AE975</f>
        <v>44971</v>
      </c>
      <c r="R976" s="112" t="str">
        <f>+'Categorias-9 feb-Depurado'!AB975</f>
        <v>GH</v>
      </c>
    </row>
    <row r="977" spans="2:18" s="1" customFormat="1" ht="14.5" hidden="1">
      <c r="B977" s="57" t="str">
        <f>+'Categorias-9 feb-Depurado'!B976</f>
        <v>LASA SOCIEDAD DE APOYO AERONAUTICO SA</v>
      </c>
      <c r="C977" s="30" t="s">
        <v>4900</v>
      </c>
      <c r="D977" s="31">
        <v>5</v>
      </c>
      <c r="E977" s="30" t="str">
        <f>+'Categorias-9 feb-Depurado'!E976</f>
        <v>800139545-2</v>
      </c>
      <c r="F977" s="30" t="str">
        <f>+'Categorias-9 feb-Depurado'!F976</f>
        <v>CR 25 1 A SUR 155 P 3</v>
      </c>
      <c r="G977" s="30" t="str">
        <f>+'Categorias-9 feb-Depurado'!G976</f>
        <v>MEDELLIN</v>
      </c>
      <c r="H977" s="30" t="str">
        <f>+'Categorias-9 feb-Depurado'!H976</f>
        <v>LET1156</v>
      </c>
      <c r="I977" s="107">
        <f>+'Categorias-9 feb-Depurado'!R976</f>
        <v>3272767</v>
      </c>
      <c r="J977" s="108">
        <f t="shared" si="64"/>
        <v>0</v>
      </c>
      <c r="K977" s="107">
        <f t="shared" si="65"/>
        <v>0</v>
      </c>
      <c r="L977" s="109">
        <f t="shared" si="66"/>
        <v>3272767</v>
      </c>
      <c r="M977" s="110">
        <f t="shared" si="67"/>
        <v>2.4950074094051019E-06</v>
      </c>
      <c r="N977" s="33" t="s">
        <v>4892</v>
      </c>
      <c r="O977" s="33">
        <f>+'Categorias-9 feb-Depurado'!Y976</f>
        <v>686.13625166409838</v>
      </c>
      <c r="P977" s="111">
        <f>+'Categorias-9 feb-Depurado'!AC976</f>
        <v>44896</v>
      </c>
      <c r="Q977" s="111">
        <f>+'Categorias-9 feb-Depurado'!AE976</f>
        <v>44971</v>
      </c>
      <c r="R977" s="112" t="str">
        <f>+'Categorias-9 feb-Depurado'!AB976</f>
        <v>GH</v>
      </c>
    </row>
    <row r="978" spans="2:18" s="1" customFormat="1" ht="14.5" hidden="1">
      <c r="B978" s="57" t="str">
        <f>+'Categorias-9 feb-Depurado'!B977</f>
        <v>LASA SOCIEDAD DE APOYO AERONAUTICO SA</v>
      </c>
      <c r="C978" s="30" t="s">
        <v>4900</v>
      </c>
      <c r="D978" s="31">
        <v>5</v>
      </c>
      <c r="E978" s="30" t="str">
        <f>+'Categorias-9 feb-Depurado'!E977</f>
        <v>800139545-2</v>
      </c>
      <c r="F978" s="30" t="str">
        <f>+'Categorias-9 feb-Depurado'!F977</f>
        <v>CR 25 1 A SUR 155 P 3</v>
      </c>
      <c r="G978" s="30" t="str">
        <f>+'Categorias-9 feb-Depurado'!G977</f>
        <v>MEDELLIN</v>
      </c>
      <c r="H978" s="30" t="str">
        <f>+'Categorias-9 feb-Depurado'!H977</f>
        <v>ADZ3786</v>
      </c>
      <c r="I978" s="107">
        <f>+'Categorias-9 feb-Depurado'!R977</f>
        <v>712188</v>
      </c>
      <c r="J978" s="108">
        <f t="shared" si="64"/>
        <v>0</v>
      </c>
      <c r="K978" s="107">
        <f t="shared" si="65"/>
        <v>0</v>
      </c>
      <c r="L978" s="109">
        <f t="shared" si="66"/>
        <v>712188</v>
      </c>
      <c r="M978" s="110">
        <f t="shared" si="67"/>
        <v>5.4293945670113417E-07</v>
      </c>
      <c r="N978" s="33" t="s">
        <v>4892</v>
      </c>
      <c r="O978" s="33">
        <f>+'Categorias-9 feb-Depurado'!Y977</f>
        <v>149.31035567156198</v>
      </c>
      <c r="P978" s="111">
        <f>+'Categorias-9 feb-Depurado'!AC977</f>
        <v>44896</v>
      </c>
      <c r="Q978" s="111">
        <f>+'Categorias-9 feb-Depurado'!AE977</f>
        <v>44971</v>
      </c>
      <c r="R978" s="112" t="str">
        <f>+'Categorias-9 feb-Depurado'!AB977</f>
        <v>GH</v>
      </c>
    </row>
    <row r="979" spans="2:18" s="1" customFormat="1" ht="14.5" hidden="1">
      <c r="B979" s="57" t="str">
        <f>+'Categorias-9 feb-Depurado'!B978</f>
        <v>LASA SOCIEDAD DE APOYO AERONAUTICO SA</v>
      </c>
      <c r="C979" s="30" t="s">
        <v>4900</v>
      </c>
      <c r="D979" s="31">
        <v>5</v>
      </c>
      <c r="E979" s="30" t="str">
        <f>+'Categorias-9 feb-Depurado'!E978</f>
        <v>800139545-2</v>
      </c>
      <c r="F979" s="30" t="str">
        <f>+'Categorias-9 feb-Depurado'!F978</f>
        <v>CR 25 1 A SUR 155 P 3</v>
      </c>
      <c r="G979" s="30" t="str">
        <f>+'Categorias-9 feb-Depurado'!G978</f>
        <v>MEDELLIN</v>
      </c>
      <c r="H979" s="30" t="str">
        <f>+'Categorias-9 feb-Depurado'!H978</f>
        <v>VVC61</v>
      </c>
      <c r="I979" s="107">
        <f>+'Categorias-9 feb-Depurado'!R978</f>
        <v>9444949</v>
      </c>
      <c r="J979" s="108">
        <f t="shared" si="64"/>
        <v>0</v>
      </c>
      <c r="K979" s="107">
        <f t="shared" si="65"/>
        <v>0</v>
      </c>
      <c r="L979" s="109">
        <f t="shared" si="66"/>
        <v>9444949</v>
      </c>
      <c r="M979" s="110">
        <f t="shared" si="67"/>
        <v>7.2003957924451409E-06</v>
      </c>
      <c r="N979" s="33" t="s">
        <v>4892</v>
      </c>
      <c r="O979" s="33">
        <f>+'Categorias-9 feb-Depurado'!Y978</f>
        <v>1980.1354340283235</v>
      </c>
      <c r="P979" s="111">
        <f>+'Categorias-9 feb-Depurado'!AC978</f>
        <v>44896</v>
      </c>
      <c r="Q979" s="111">
        <f>+'Categorias-9 feb-Depurado'!AE978</f>
        <v>44971</v>
      </c>
      <c r="R979" s="112" t="str">
        <f>+'Categorias-9 feb-Depurado'!AB978</f>
        <v>GH</v>
      </c>
    </row>
    <row r="980" spans="2:18" s="1" customFormat="1" ht="14.5" hidden="1">
      <c r="B980" s="57" t="str">
        <f>+'Categorias-9 feb-Depurado'!B979</f>
        <v>LASA SOCIEDAD DE APOYO AERONAUTICO SA</v>
      </c>
      <c r="C980" s="30" t="s">
        <v>4900</v>
      </c>
      <c r="D980" s="31">
        <v>5</v>
      </c>
      <c r="E980" s="30" t="str">
        <f>+'Categorias-9 feb-Depurado'!E979</f>
        <v>800139545-2</v>
      </c>
      <c r="F980" s="30" t="str">
        <f>+'Categorias-9 feb-Depurado'!F979</f>
        <v>CR 25 1 A SUR 155 P 3</v>
      </c>
      <c r="G980" s="30" t="str">
        <f>+'Categorias-9 feb-Depurado'!G979</f>
        <v>MEDELLIN</v>
      </c>
      <c r="H980" s="30" t="str">
        <f>+'Categorias-9 feb-Depurado'!H979</f>
        <v>BGA1761</v>
      </c>
      <c r="I980" s="107">
        <f>+'Categorias-9 feb-Depurado'!R979</f>
        <v>180247</v>
      </c>
      <c r="J980" s="108">
        <f t="shared" si="64"/>
        <v>0</v>
      </c>
      <c r="K980" s="107">
        <f t="shared" si="65"/>
        <v>0</v>
      </c>
      <c r="L980" s="109">
        <f t="shared" si="66"/>
        <v>180247</v>
      </c>
      <c r="M980" s="110">
        <f t="shared" si="67"/>
        <v>1.374120432414044E-07</v>
      </c>
      <c r="N980" s="33" t="s">
        <v>4892</v>
      </c>
      <c r="O980" s="33">
        <f>+'Categorias-9 feb-Depurado'!Y979</f>
        <v>37.788819354906337</v>
      </c>
      <c r="P980" s="111">
        <f>+'Categorias-9 feb-Depurado'!AC979</f>
        <v>44896</v>
      </c>
      <c r="Q980" s="111">
        <f>+'Categorias-9 feb-Depurado'!AE979</f>
        <v>44971</v>
      </c>
      <c r="R980" s="112" t="str">
        <f>+'Categorias-9 feb-Depurado'!AB979</f>
        <v>GH</v>
      </c>
    </row>
    <row r="981" spans="2:18" s="1" customFormat="1" ht="14.5" hidden="1">
      <c r="B981" s="57" t="str">
        <f>+'Categorias-9 feb-Depurado'!B980</f>
        <v>LASA SOCIEDAD DE APOYO AERONAUTICO SA</v>
      </c>
      <c r="C981" s="30" t="s">
        <v>4900</v>
      </c>
      <c r="D981" s="31">
        <v>5</v>
      </c>
      <c r="E981" s="30" t="str">
        <f>+'Categorias-9 feb-Depurado'!E980</f>
        <v>800139545-2</v>
      </c>
      <c r="F981" s="30" t="str">
        <f>+'Categorias-9 feb-Depurado'!F980</f>
        <v>CR 25 1 A SUR 155 P 3</v>
      </c>
      <c r="G981" s="30" t="str">
        <f>+'Categorias-9 feb-Depurado'!G980</f>
        <v>MEDELLIN</v>
      </c>
      <c r="H981" s="30" t="str">
        <f>+'Categorias-9 feb-Depurado'!H980</f>
        <v>CUC1633</v>
      </c>
      <c r="I981" s="107">
        <f>+'Categorias-9 feb-Depurado'!R980</f>
        <v>359741</v>
      </c>
      <c r="J981" s="108">
        <f t="shared" si="64"/>
        <v>0</v>
      </c>
      <c r="K981" s="107">
        <f t="shared" si="65"/>
        <v>0</v>
      </c>
      <c r="L981" s="109">
        <f t="shared" si="66"/>
        <v>359741</v>
      </c>
      <c r="M981" s="110">
        <f t="shared" si="67"/>
        <v>2.742500338297229E-07</v>
      </c>
      <c r="N981" s="33" t="s">
        <v>4892</v>
      </c>
      <c r="O981" s="33">
        <f>+'Categorias-9 feb-Depurado'!Y980</f>
        <v>75.419772110234064</v>
      </c>
      <c r="P981" s="111">
        <f>+'Categorias-9 feb-Depurado'!AC980</f>
        <v>44896</v>
      </c>
      <c r="Q981" s="111">
        <f>+'Categorias-9 feb-Depurado'!AE980</f>
        <v>44971</v>
      </c>
      <c r="R981" s="112" t="str">
        <f>+'Categorias-9 feb-Depurado'!AB980</f>
        <v>GH</v>
      </c>
    </row>
    <row r="982" spans="2:18" s="1" customFormat="1" ht="14.5" hidden="1">
      <c r="B982" s="57" t="str">
        <f>+'Categorias-9 feb-Depurado'!B981</f>
        <v>LASA SOCIEDAD DE APOYO AERONAUTICO SA</v>
      </c>
      <c r="C982" s="30" t="s">
        <v>4900</v>
      </c>
      <c r="D982" s="31">
        <v>5</v>
      </c>
      <c r="E982" s="30" t="str">
        <f>+'Categorias-9 feb-Depurado'!E981</f>
        <v>800139545-2</v>
      </c>
      <c r="F982" s="30" t="str">
        <f>+'Categorias-9 feb-Depurado'!F981</f>
        <v>CR 25 1 A SUR 155 P 3</v>
      </c>
      <c r="G982" s="30" t="str">
        <f>+'Categorias-9 feb-Depurado'!G981</f>
        <v>MEDELLIN</v>
      </c>
      <c r="H982" s="30" t="str">
        <f>+'Categorias-9 feb-Depurado'!H981</f>
        <v>ADZ3781</v>
      </c>
      <c r="I982" s="107">
        <f>+'Categorias-9 feb-Depurado'!R981</f>
        <v>10733169</v>
      </c>
      <c r="J982" s="108">
        <f t="shared" si="64"/>
        <v>0</v>
      </c>
      <c r="K982" s="107">
        <f t="shared" si="65"/>
        <v>0</v>
      </c>
      <c r="L982" s="109">
        <f t="shared" si="66"/>
        <v>10733169</v>
      </c>
      <c r="M982" s="110">
        <f t="shared" si="67"/>
        <v>8.1824756181534301E-06</v>
      </c>
      <c r="N982" s="33" t="s">
        <v>4892</v>
      </c>
      <c r="O982" s="33">
        <f>+'Categorias-9 feb-Depurado'!Y981</f>
        <v>2250.2110129249345</v>
      </c>
      <c r="P982" s="111">
        <f>+'Categorias-9 feb-Depurado'!AC981</f>
        <v>44896</v>
      </c>
      <c r="Q982" s="111">
        <f>+'Categorias-9 feb-Depurado'!AE981</f>
        <v>44971</v>
      </c>
      <c r="R982" s="112" t="str">
        <f>+'Categorias-9 feb-Depurado'!AB981</f>
        <v>GH</v>
      </c>
    </row>
    <row r="983" spans="2:18" s="1" customFormat="1" ht="14.5" hidden="1">
      <c r="B983" s="57" t="str">
        <f>+'Categorias-9 feb-Depurado'!B982</f>
        <v>LASA SOCIEDAD DE APOYO AERONAUTICO SA</v>
      </c>
      <c r="C983" s="30" t="s">
        <v>4900</v>
      </c>
      <c r="D983" s="31">
        <v>5</v>
      </c>
      <c r="E983" s="30" t="str">
        <f>+'Categorias-9 feb-Depurado'!E982</f>
        <v>800139545-2</v>
      </c>
      <c r="F983" s="30" t="str">
        <f>+'Categorias-9 feb-Depurado'!F982</f>
        <v>CR 25 1 A SUR 155 P 3</v>
      </c>
      <c r="G983" s="30" t="str">
        <f>+'Categorias-9 feb-Depurado'!G982</f>
        <v>MEDELLIN</v>
      </c>
      <c r="H983" s="30" t="str">
        <f>+'Categorias-9 feb-Depurado'!H982</f>
        <v>VVC66</v>
      </c>
      <c r="I983" s="107">
        <f>+'Categorias-9 feb-Depurado'!R982</f>
        <v>83300</v>
      </c>
      <c r="J983" s="108">
        <f t="shared" si="64"/>
        <v>0</v>
      </c>
      <c r="K983" s="107">
        <f t="shared" si="65"/>
        <v>0</v>
      </c>
      <c r="L983" s="109">
        <f t="shared" si="66"/>
        <v>83300</v>
      </c>
      <c r="M983" s="110">
        <f t="shared" si="67"/>
        <v>6.3504098276304115E-08</v>
      </c>
      <c r="N983" s="33" t="s">
        <v>4892</v>
      </c>
      <c r="O983" s="33">
        <f>+'Categorias-9 feb-Depurado'!Y982</f>
        <v>17.463861547008815</v>
      </c>
      <c r="P983" s="111">
        <f>+'Categorias-9 feb-Depurado'!AC982</f>
        <v>44896</v>
      </c>
      <c r="Q983" s="111">
        <f>+'Categorias-9 feb-Depurado'!AE982</f>
        <v>44971</v>
      </c>
      <c r="R983" s="112" t="str">
        <f>+'Categorias-9 feb-Depurado'!AB982</f>
        <v>GH</v>
      </c>
    </row>
    <row r="984" spans="2:18" s="1" customFormat="1" ht="14.5" hidden="1">
      <c r="B984" s="57" t="str">
        <f>+'Categorias-9 feb-Depurado'!B983</f>
        <v>LASA SOCIEDAD DE APOYO AERONAUTICO SA</v>
      </c>
      <c r="C984" s="30" t="s">
        <v>4900</v>
      </c>
      <c r="D984" s="31">
        <v>5</v>
      </c>
      <c r="E984" s="30" t="str">
        <f>+'Categorias-9 feb-Depurado'!E983</f>
        <v>800139545-2</v>
      </c>
      <c r="F984" s="30" t="str">
        <f>+'Categorias-9 feb-Depurado'!F983</f>
        <v>CR 25 1 A SUR 155 P 3</v>
      </c>
      <c r="G984" s="30" t="str">
        <f>+'Categorias-9 feb-Depurado'!G983</f>
        <v>MEDELLIN</v>
      </c>
      <c r="H984" s="30" t="str">
        <f>+'Categorias-9 feb-Depurado'!H983</f>
        <v>ADZ3778</v>
      </c>
      <c r="I984" s="107">
        <f>+'Categorias-9 feb-Depurado'!R983</f>
        <v>257394</v>
      </c>
      <c r="J984" s="108">
        <f t="shared" si="64"/>
        <v>0</v>
      </c>
      <c r="K984" s="107">
        <f t="shared" si="65"/>
        <v>0</v>
      </c>
      <c r="L984" s="109">
        <f t="shared" si="66"/>
        <v>257394</v>
      </c>
      <c r="M984" s="110">
        <f t="shared" si="67"/>
        <v>1.9622537661141682E-07</v>
      </c>
      <c r="N984" s="33" t="s">
        <v>4892</v>
      </c>
      <c r="O984" s="33">
        <f>+'Categorias-9 feb-Depurado'!Y983</f>
        <v>53.962703229661308</v>
      </c>
      <c r="P984" s="111">
        <f>+'Categorias-9 feb-Depurado'!AC983</f>
        <v>44896</v>
      </c>
      <c r="Q984" s="111">
        <f>+'Categorias-9 feb-Depurado'!AE983</f>
        <v>44971</v>
      </c>
      <c r="R984" s="112" t="str">
        <f>+'Categorias-9 feb-Depurado'!AB983</f>
        <v>GH</v>
      </c>
    </row>
    <row r="985" spans="2:18" s="1" customFormat="1" ht="14.5" hidden="1">
      <c r="B985" s="57" t="str">
        <f>+'Categorias-9 feb-Depurado'!B984</f>
        <v>LASA SOCIEDAD DE APOYO AERONAUTICO SA</v>
      </c>
      <c r="C985" s="30" t="s">
        <v>4900</v>
      </c>
      <c r="D985" s="31">
        <v>5</v>
      </c>
      <c r="E985" s="30" t="str">
        <f>+'Categorias-9 feb-Depurado'!E984</f>
        <v>800139545-2</v>
      </c>
      <c r="F985" s="30" t="str">
        <f>+'Categorias-9 feb-Depurado'!F984</f>
        <v>CR 25 1 A SUR 155 P 3</v>
      </c>
      <c r="G985" s="30" t="str">
        <f>+'Categorias-9 feb-Depurado'!G984</f>
        <v>MEDELLIN</v>
      </c>
      <c r="H985" s="30" t="str">
        <f>+'Categorias-9 feb-Depurado'!H984</f>
        <v>ADZ3780</v>
      </c>
      <c r="I985" s="107">
        <f>+'Categorias-9 feb-Depurado'!R984</f>
        <v>12103254</v>
      </c>
      <c r="J985" s="108">
        <f t="shared" si="64"/>
        <v>0</v>
      </c>
      <c r="K985" s="107">
        <f t="shared" si="65"/>
        <v>0</v>
      </c>
      <c r="L985" s="109">
        <f t="shared" si="66"/>
        <v>12103254</v>
      </c>
      <c r="M985" s="110">
        <f t="shared" si="67"/>
        <v>9.2269655639744407E-06</v>
      </c>
      <c r="N985" s="33" t="s">
        <v>4892</v>
      </c>
      <c r="O985" s="33">
        <f>+'Categorias-9 feb-Depurado'!Y984</f>
        <v>2537.449605333501</v>
      </c>
      <c r="P985" s="111">
        <f>+'Categorias-9 feb-Depurado'!AC984</f>
        <v>44896</v>
      </c>
      <c r="Q985" s="111">
        <f>+'Categorias-9 feb-Depurado'!AE984</f>
        <v>44971</v>
      </c>
      <c r="R985" s="112" t="str">
        <f>+'Categorias-9 feb-Depurado'!AB984</f>
        <v>GH</v>
      </c>
    </row>
    <row r="986" spans="2:18" s="1" customFormat="1" ht="14.5" hidden="1">
      <c r="B986" s="57" t="str">
        <f>+'Categorias-9 feb-Depurado'!B985</f>
        <v>LASA SOCIEDAD DE APOYO AERONAUTICO SA</v>
      </c>
      <c r="C986" s="30" t="s">
        <v>4900</v>
      </c>
      <c r="D986" s="31">
        <v>5</v>
      </c>
      <c r="E986" s="30" t="str">
        <f>+'Categorias-9 feb-Depurado'!E985</f>
        <v>800139545-2</v>
      </c>
      <c r="F986" s="30" t="str">
        <f>+'Categorias-9 feb-Depurado'!F985</f>
        <v>CR 25 1 A SUR 155 P 3</v>
      </c>
      <c r="G986" s="30" t="str">
        <f>+'Categorias-9 feb-Depurado'!G985</f>
        <v>MEDELLIN</v>
      </c>
      <c r="H986" s="30" t="str">
        <f>+'Categorias-9 feb-Depurado'!H985</f>
        <v>LET1155</v>
      </c>
      <c r="I986" s="107">
        <f>+'Categorias-9 feb-Depurado'!R985</f>
        <v>9038183</v>
      </c>
      <c r="J986" s="108">
        <f t="shared" si="64"/>
        <v>0</v>
      </c>
      <c r="K986" s="107">
        <f t="shared" si="65"/>
        <v>0</v>
      </c>
      <c r="L986" s="109">
        <f t="shared" si="66"/>
        <v>9038183</v>
      </c>
      <c r="M986" s="110">
        <f t="shared" si="67"/>
        <v>6.8902960560770842E-06</v>
      </c>
      <c r="N986" s="33" t="s">
        <v>4892</v>
      </c>
      <c r="O986" s="33">
        <f>+'Categorias-9 feb-Depurado'!Y985</f>
        <v>1894.856861326876</v>
      </c>
      <c r="P986" s="111">
        <f>+'Categorias-9 feb-Depurado'!AC985</f>
        <v>44896</v>
      </c>
      <c r="Q986" s="111">
        <f>+'Categorias-9 feb-Depurado'!AE985</f>
        <v>44971</v>
      </c>
      <c r="R986" s="112" t="str">
        <f>+'Categorias-9 feb-Depurado'!AB985</f>
        <v>GH</v>
      </c>
    </row>
    <row r="987" spans="2:18" s="1" customFormat="1" ht="14.5" hidden="1">
      <c r="B987" s="57" t="str">
        <f>+'Categorias-9 feb-Depurado'!B986</f>
        <v>LASA SOCIEDAD DE APOYO AERONAUTICO SA</v>
      </c>
      <c r="C987" s="30" t="s">
        <v>4900</v>
      </c>
      <c r="D987" s="31">
        <v>5</v>
      </c>
      <c r="E987" s="30" t="str">
        <f>+'Categorias-9 feb-Depurado'!E986</f>
        <v>800139545-2</v>
      </c>
      <c r="F987" s="30" t="str">
        <f>+'Categorias-9 feb-Depurado'!F986</f>
        <v>CR 25 1 A SUR 155 P 3</v>
      </c>
      <c r="G987" s="30" t="str">
        <f>+'Categorias-9 feb-Depurado'!G986</f>
        <v>MEDELLIN</v>
      </c>
      <c r="H987" s="30" t="str">
        <f>+'Categorias-9 feb-Depurado'!H986</f>
        <v>RCH1001</v>
      </c>
      <c r="I987" s="107">
        <f>+'Categorias-9 feb-Depurado'!R986</f>
        <v>1838237</v>
      </c>
      <c r="J987" s="108">
        <f t="shared" si="64"/>
        <v>0</v>
      </c>
      <c r="K987" s="107">
        <f t="shared" si="65"/>
        <v>0</v>
      </c>
      <c r="L987" s="109">
        <f t="shared" si="66"/>
        <v>1838237</v>
      </c>
      <c r="M987" s="110">
        <f t="shared" si="67"/>
        <v>1.4013875522585648E-06</v>
      </c>
      <c r="N987" s="33" t="s">
        <v>4892</v>
      </c>
      <c r="O987" s="33">
        <f>+'Categorias-9 feb-Depurado'!Y986</f>
        <v>385.38675220394771</v>
      </c>
      <c r="P987" s="111">
        <f>+'Categorias-9 feb-Depurado'!AC986</f>
        <v>44896</v>
      </c>
      <c r="Q987" s="111">
        <f>+'Categorias-9 feb-Depurado'!AE986</f>
        <v>44971</v>
      </c>
      <c r="R987" s="112" t="str">
        <f>+'Categorias-9 feb-Depurado'!AB986</f>
        <v>GH</v>
      </c>
    </row>
    <row r="988" spans="2:18" s="1" customFormat="1" ht="14.5" hidden="1">
      <c r="B988" s="57" t="str">
        <f>+'Categorias-9 feb-Depurado'!B987</f>
        <v>LASA SOCIEDAD DE APOYO AERONAUTICO SA</v>
      </c>
      <c r="C988" s="30" t="s">
        <v>4900</v>
      </c>
      <c r="D988" s="31">
        <v>5</v>
      </c>
      <c r="E988" s="30" t="str">
        <f>+'Categorias-9 feb-Depurado'!E987</f>
        <v>800139545-2</v>
      </c>
      <c r="F988" s="30" t="str">
        <f>+'Categorias-9 feb-Depurado'!F987</f>
        <v>CR 25 1 A SUR 155 P 3</v>
      </c>
      <c r="G988" s="30" t="str">
        <f>+'Categorias-9 feb-Depurado'!G987</f>
        <v>MEDELLIN</v>
      </c>
      <c r="H988" s="30" t="str">
        <f>+'Categorias-9 feb-Depurado'!H987</f>
        <v>BGA1760</v>
      </c>
      <c r="I988" s="107">
        <f>+'Categorias-9 feb-Depurado'!R987</f>
        <v>4292646</v>
      </c>
      <c r="J988" s="108">
        <f t="shared" si="64"/>
        <v>0</v>
      </c>
      <c r="K988" s="107">
        <f t="shared" si="65"/>
        <v>0</v>
      </c>
      <c r="L988" s="109">
        <f t="shared" si="66"/>
        <v>4292646</v>
      </c>
      <c r="M988" s="110">
        <f t="shared" si="67"/>
        <v>3.2725163679397807E-06</v>
      </c>
      <c r="N988" s="33" t="s">
        <v>4892</v>
      </c>
      <c r="O988" s="33">
        <f>+'Categorias-9 feb-Depurado'!Y987</f>
        <v>899.95408660649696</v>
      </c>
      <c r="P988" s="111">
        <f>+'Categorias-9 feb-Depurado'!AC987</f>
        <v>44896</v>
      </c>
      <c r="Q988" s="111">
        <f>+'Categorias-9 feb-Depurado'!AE987</f>
        <v>44971</v>
      </c>
      <c r="R988" s="112" t="str">
        <f>+'Categorias-9 feb-Depurado'!AB987</f>
        <v>GH</v>
      </c>
    </row>
    <row r="989" spans="2:18" s="1" customFormat="1" ht="14.5" hidden="1">
      <c r="B989" s="57" t="str">
        <f>+'Categorias-9 feb-Depurado'!B988</f>
        <v>LASA SOCIEDAD DE APOYO AERONAUTICO SA</v>
      </c>
      <c r="C989" s="30" t="s">
        <v>4900</v>
      </c>
      <c r="D989" s="31">
        <v>5</v>
      </c>
      <c r="E989" s="30" t="str">
        <f>+'Categorias-9 feb-Depurado'!E988</f>
        <v>800139545-2</v>
      </c>
      <c r="F989" s="30" t="str">
        <f>+'Categorias-9 feb-Depurado'!F988</f>
        <v>CR 25 1 A SUR 155 P 3</v>
      </c>
      <c r="G989" s="30" t="str">
        <f>+'Categorias-9 feb-Depurado'!G988</f>
        <v>MEDELLIN</v>
      </c>
      <c r="H989" s="30" t="str">
        <f>+'Categorias-9 feb-Depurado'!H988</f>
        <v>BGA1763</v>
      </c>
      <c r="I989" s="107">
        <f>+'Categorias-9 feb-Depurado'!R988</f>
        <v>41650</v>
      </c>
      <c r="J989" s="108">
        <f t="shared" si="64"/>
        <v>0</v>
      </c>
      <c r="K989" s="107">
        <f t="shared" si="65"/>
        <v>0</v>
      </c>
      <c r="L989" s="109">
        <f t="shared" si="66"/>
        <v>41650</v>
      </c>
      <c r="M989" s="110">
        <f t="shared" si="67"/>
        <v>3.1752049138152057E-08</v>
      </c>
      <c r="N989" s="33" t="s">
        <v>4892</v>
      </c>
      <c r="O989" s="33">
        <f>+'Categorias-9 feb-Depurado'!Y988</f>
        <v>8.7319307735044074</v>
      </c>
      <c r="P989" s="111">
        <f>+'Categorias-9 feb-Depurado'!AC988</f>
        <v>44896</v>
      </c>
      <c r="Q989" s="111">
        <f>+'Categorias-9 feb-Depurado'!AE988</f>
        <v>44971</v>
      </c>
      <c r="R989" s="112" t="str">
        <f>+'Categorias-9 feb-Depurado'!AB988</f>
        <v>GH</v>
      </c>
    </row>
    <row r="990" spans="2:18" s="1" customFormat="1" ht="14.5" hidden="1">
      <c r="B990" s="57" t="str">
        <f>+'Categorias-9 feb-Depurado'!B989</f>
        <v>LASA SOCIEDAD DE APOYO AERONAUTICO SA</v>
      </c>
      <c r="C990" s="30" t="s">
        <v>4900</v>
      </c>
      <c r="D990" s="31">
        <v>5</v>
      </c>
      <c r="E990" s="30" t="str">
        <f>+'Categorias-9 feb-Depurado'!E989</f>
        <v>800139545-2</v>
      </c>
      <c r="F990" s="30" t="str">
        <f>+'Categorias-9 feb-Depurado'!F989</f>
        <v>CR 25 1 A SUR 155 P 3</v>
      </c>
      <c r="G990" s="30" t="str">
        <f>+'Categorias-9 feb-Depurado'!G989</f>
        <v>MEDELLIN</v>
      </c>
      <c r="H990" s="30" t="str">
        <f>+'Categorias-9 feb-Depurado'!H989</f>
        <v>SMR1845</v>
      </c>
      <c r="I990" s="107">
        <f>+'Categorias-9 feb-Depurado'!R989</f>
        <v>667862</v>
      </c>
      <c r="J990" s="108">
        <f t="shared" si="64"/>
        <v>0</v>
      </c>
      <c r="K990" s="107">
        <f t="shared" si="65"/>
        <v>0</v>
      </c>
      <c r="L990" s="109">
        <f t="shared" si="66"/>
        <v>667862</v>
      </c>
      <c r="M990" s="110">
        <f t="shared" si="67"/>
        <v>5.0914734793528228E-07</v>
      </c>
      <c r="N990" s="33" t="s">
        <v>4892</v>
      </c>
      <c r="O990" s="33">
        <f>+'Categorias-9 feb-Depurado'!Y989</f>
        <v>140.0174009664874</v>
      </c>
      <c r="P990" s="111">
        <f>+'Categorias-9 feb-Depurado'!AC989</f>
        <v>44896</v>
      </c>
      <c r="Q990" s="111">
        <f>+'Categorias-9 feb-Depurado'!AE989</f>
        <v>44971</v>
      </c>
      <c r="R990" s="112" t="str">
        <f>+'Categorias-9 feb-Depurado'!AB989</f>
        <v>GH</v>
      </c>
    </row>
    <row r="991" spans="2:18" s="1" customFormat="1" ht="14.5" hidden="1">
      <c r="B991" s="57" t="str">
        <f>+'Categorias-9 feb-Depurado'!B990</f>
        <v>LASA SOCIEDAD DE APOYO AERONAUTICO SA</v>
      </c>
      <c r="C991" s="30" t="s">
        <v>4900</v>
      </c>
      <c r="D991" s="31">
        <v>5</v>
      </c>
      <c r="E991" s="30" t="str">
        <f>+'Categorias-9 feb-Depurado'!E990</f>
        <v>800139545-2</v>
      </c>
      <c r="F991" s="30" t="str">
        <f>+'Categorias-9 feb-Depurado'!F990</f>
        <v>CR 25 1 A SUR 155 P 3</v>
      </c>
      <c r="G991" s="30" t="str">
        <f>+'Categorias-9 feb-Depurado'!G990</f>
        <v>MEDELLIN</v>
      </c>
      <c r="H991" s="30" t="str">
        <f>+'Categorias-9 feb-Depurado'!H990</f>
        <v>ADZ3779</v>
      </c>
      <c r="I991" s="107">
        <f>+'Categorias-9 feb-Depurado'!R990</f>
        <v>20591086</v>
      </c>
      <c r="J991" s="108">
        <f t="shared" si="64"/>
        <v>0</v>
      </c>
      <c r="K991" s="107">
        <f t="shared" si="65"/>
        <v>0</v>
      </c>
      <c r="L991" s="109">
        <f t="shared" si="66"/>
        <v>20591086</v>
      </c>
      <c r="M991" s="110">
        <f t="shared" si="67"/>
        <v>1.5697699267224845E-05</v>
      </c>
      <c r="N991" s="33" t="s">
        <v>4892</v>
      </c>
      <c r="O991" s="33">
        <f>+'Categorias-9 feb-Depurado'!Y990</f>
        <v>4316.9252701866935</v>
      </c>
      <c r="P991" s="111">
        <f>+'Categorias-9 feb-Depurado'!AC990</f>
        <v>44896</v>
      </c>
      <c r="Q991" s="111">
        <f>+'Categorias-9 feb-Depurado'!AE990</f>
        <v>44971</v>
      </c>
      <c r="R991" s="112" t="str">
        <f>+'Categorias-9 feb-Depurado'!AB990</f>
        <v>GH</v>
      </c>
    </row>
    <row r="992" spans="2:18" s="1" customFormat="1" ht="14.5" hidden="1">
      <c r="B992" s="57" t="str">
        <f>+'Categorias-9 feb-Depurado'!B991</f>
        <v>LASA SOCIEDAD DE APOYO AERONAUTICO SA</v>
      </c>
      <c r="C992" s="30" t="s">
        <v>4900</v>
      </c>
      <c r="D992" s="31">
        <v>5</v>
      </c>
      <c r="E992" s="30" t="str">
        <f>+'Categorias-9 feb-Depurado'!E991</f>
        <v>800139545-2</v>
      </c>
      <c r="F992" s="30" t="str">
        <f>+'Categorias-9 feb-Depurado'!F991</f>
        <v>CR 25 1 A SUR 155 P 3</v>
      </c>
      <c r="G992" s="30" t="str">
        <f>+'Categorias-9 feb-Depurado'!G991</f>
        <v>MEDELLIN</v>
      </c>
      <c r="H992" s="30" t="str">
        <f>+'Categorias-9 feb-Depurado'!H991</f>
        <v>LET1160</v>
      </c>
      <c r="I992" s="107">
        <f>+'Categorias-9 feb-Depurado'!R991</f>
        <v>296745</v>
      </c>
      <c r="J992" s="108">
        <f t="shared" si="64"/>
        <v>0</v>
      </c>
      <c r="K992" s="107">
        <f t="shared" si="65"/>
        <v>0</v>
      </c>
      <c r="L992" s="109">
        <f t="shared" si="66"/>
        <v>296745</v>
      </c>
      <c r="M992" s="110">
        <f t="shared" si="67"/>
        <v>2.2622477362547255E-07</v>
      </c>
      <c r="N992" s="33" t="s">
        <v>4892</v>
      </c>
      <c r="O992" s="33">
        <f>+'Categorias-9 feb-Depurado'!Y991</f>
        <v>62.21264819648416</v>
      </c>
      <c r="P992" s="111">
        <f>+'Categorias-9 feb-Depurado'!AC991</f>
        <v>44896</v>
      </c>
      <c r="Q992" s="111">
        <f>+'Categorias-9 feb-Depurado'!AE991</f>
        <v>44971</v>
      </c>
      <c r="R992" s="112" t="str">
        <f>+'Categorias-9 feb-Depurado'!AB991</f>
        <v>GH</v>
      </c>
    </row>
    <row r="993" spans="2:18" s="1" customFormat="1" ht="14.5" hidden="1">
      <c r="B993" s="57" t="str">
        <f>+'Categorias-9 feb-Depurado'!B992</f>
        <v>LASA SOCIEDAD DE APOYO AERONAUTICO SA</v>
      </c>
      <c r="C993" s="30" t="s">
        <v>4900</v>
      </c>
      <c r="D993" s="31">
        <v>5</v>
      </c>
      <c r="E993" s="30" t="str">
        <f>+'Categorias-9 feb-Depurado'!E992</f>
        <v>800139545-2</v>
      </c>
      <c r="F993" s="30" t="str">
        <f>+'Categorias-9 feb-Depurado'!F992</f>
        <v>CR 25 1 A SUR 155 P 3</v>
      </c>
      <c r="G993" s="30" t="str">
        <f>+'Categorias-9 feb-Depurado'!G992</f>
        <v>MEDELLIN</v>
      </c>
      <c r="H993" s="30" t="str">
        <f>+'Categorias-9 feb-Depurado'!H992</f>
        <v>PSO214</v>
      </c>
      <c r="I993" s="107">
        <f>+'Categorias-9 feb-Depurado'!R992</f>
        <v>178500</v>
      </c>
      <c r="J993" s="108">
        <f t="shared" si="64"/>
        <v>0</v>
      </c>
      <c r="K993" s="107">
        <f t="shared" si="65"/>
        <v>0</v>
      </c>
      <c r="L993" s="109">
        <f t="shared" si="66"/>
        <v>178500</v>
      </c>
      <c r="M993" s="110">
        <f t="shared" si="67"/>
        <v>1.3608021059208024E-07</v>
      </c>
      <c r="N993" s="33" t="s">
        <v>4892</v>
      </c>
      <c r="O993" s="33">
        <f>+'Categorias-9 feb-Depurado'!Y992</f>
        <v>37.422560457876031</v>
      </c>
      <c r="P993" s="111">
        <f>+'Categorias-9 feb-Depurado'!AC992</f>
        <v>44896</v>
      </c>
      <c r="Q993" s="111">
        <f>+'Categorias-9 feb-Depurado'!AE992</f>
        <v>44971</v>
      </c>
      <c r="R993" s="112" t="str">
        <f>+'Categorias-9 feb-Depurado'!AB992</f>
        <v>GH</v>
      </c>
    </row>
    <row r="994" spans="2:18" s="1" customFormat="1" ht="14.5" hidden="1">
      <c r="B994" s="57" t="str">
        <f>+'Categorias-9 feb-Depurado'!B993</f>
        <v>LASA SOCIEDAD DE APOYO AERONAUTICO SA</v>
      </c>
      <c r="C994" s="30" t="s">
        <v>4900</v>
      </c>
      <c r="D994" s="31">
        <v>5</v>
      </c>
      <c r="E994" s="30" t="str">
        <f>+'Categorias-9 feb-Depurado'!E993</f>
        <v>800139545-2</v>
      </c>
      <c r="F994" s="30" t="str">
        <f>+'Categorias-9 feb-Depurado'!F993</f>
        <v>CR 25 1 A SUR 155 P 3</v>
      </c>
      <c r="G994" s="30" t="str">
        <f>+'Categorias-9 feb-Depurado'!G993</f>
        <v>MEDELLIN</v>
      </c>
      <c r="H994" s="30" t="str">
        <f>+'Categorias-9 feb-Depurado'!H993</f>
        <v>RCH1000</v>
      </c>
      <c r="I994" s="107">
        <f>+'Categorias-9 feb-Depurado'!R993</f>
        <v>1984179</v>
      </c>
      <c r="J994" s="108">
        <f t="shared" si="64"/>
        <v>0</v>
      </c>
      <c r="K994" s="107">
        <f t="shared" si="65"/>
        <v>0</v>
      </c>
      <c r="L994" s="109">
        <f t="shared" si="66"/>
        <v>1984179</v>
      </c>
      <c r="M994" s="110">
        <f t="shared" si="67"/>
        <v>1.5126470373802979E-06</v>
      </c>
      <c r="N994" s="33" t="s">
        <v>4892</v>
      </c>
      <c r="O994" s="33">
        <f>+'Categorias-9 feb-Depurado'!Y993</f>
        <v>415.98352149438659</v>
      </c>
      <c r="P994" s="111">
        <f>+'Categorias-9 feb-Depurado'!AC993</f>
        <v>44896</v>
      </c>
      <c r="Q994" s="111">
        <f>+'Categorias-9 feb-Depurado'!AE993</f>
        <v>44971</v>
      </c>
      <c r="R994" s="112" t="str">
        <f>+'Categorias-9 feb-Depurado'!AB993</f>
        <v>GH</v>
      </c>
    </row>
    <row r="995" spans="2:18" s="1" customFormat="1" ht="14.5" hidden="1">
      <c r="B995" s="57" t="str">
        <f>+'Categorias-9 feb-Depurado'!B994</f>
        <v>LASA SOCIEDAD DE APOYO AERONAUTICO SA</v>
      </c>
      <c r="C995" s="30" t="s">
        <v>4900</v>
      </c>
      <c r="D995" s="31">
        <v>5</v>
      </c>
      <c r="E995" s="30" t="str">
        <f>+'Categorias-9 feb-Depurado'!E994</f>
        <v>800139545-2</v>
      </c>
      <c r="F995" s="30" t="str">
        <f>+'Categorias-9 feb-Depurado'!F994</f>
        <v>CR 25 1 A SUR 155 P 3</v>
      </c>
      <c r="G995" s="30" t="str">
        <f>+'Categorias-9 feb-Depurado'!G994</f>
        <v>MEDELLIN</v>
      </c>
      <c r="H995" s="30" t="str">
        <f>+'Categorias-9 feb-Depurado'!H994</f>
        <v>AXM872</v>
      </c>
      <c r="I995" s="107">
        <f>+'Categorias-9 feb-Depurado'!R994</f>
        <v>13003770</v>
      </c>
      <c r="J995" s="108">
        <f t="shared" si="64"/>
        <v>0</v>
      </c>
      <c r="K995" s="107">
        <f t="shared" si="65"/>
        <v>0</v>
      </c>
      <c r="L995" s="109">
        <f t="shared" si="66"/>
        <v>13003770</v>
      </c>
      <c r="M995" s="110">
        <f t="shared" si="67"/>
        <v>9.9134776475684887E-06</v>
      </c>
      <c r="N995" s="33" t="s">
        <v>4892</v>
      </c>
      <c r="O995" s="33">
        <f>+'Categorias-9 feb-Depurado'!Y994</f>
        <v>2726.2429636152078</v>
      </c>
      <c r="P995" s="111">
        <f>+'Categorias-9 feb-Depurado'!AC994</f>
        <v>44896</v>
      </c>
      <c r="Q995" s="111">
        <f>+'Categorias-9 feb-Depurado'!AE994</f>
        <v>44971</v>
      </c>
      <c r="R995" s="112" t="str">
        <f>+'Categorias-9 feb-Depurado'!AB994</f>
        <v>GH</v>
      </c>
    </row>
    <row r="996" spans="2:18" s="1" customFormat="1" ht="14.5" hidden="1">
      <c r="B996" s="57" t="str">
        <f>+'Categorias-9 feb-Depurado'!B995</f>
        <v>LASA SOCIEDAD DE APOYO AERONAUTICO SA</v>
      </c>
      <c r="C996" s="30" t="s">
        <v>4900</v>
      </c>
      <c r="D996" s="31">
        <v>5</v>
      </c>
      <c r="E996" s="30" t="str">
        <f>+'Categorias-9 feb-Depurado'!E995</f>
        <v>800139545-2</v>
      </c>
      <c r="F996" s="30" t="str">
        <f>+'Categorias-9 feb-Depurado'!F995</f>
        <v>CR 25 1 A SUR 155 P 3</v>
      </c>
      <c r="G996" s="30" t="str">
        <f>+'Categorias-9 feb-Depurado'!G995</f>
        <v>MEDELLIN</v>
      </c>
      <c r="H996" s="30" t="str">
        <f>+'Categorias-9 feb-Depurado'!H995</f>
        <v>NVA59</v>
      </c>
      <c r="I996" s="107">
        <f>+'Categorias-9 feb-Depurado'!R995</f>
        <v>1119821</v>
      </c>
      <c r="J996" s="108">
        <f t="shared" si="64"/>
        <v>0</v>
      </c>
      <c r="K996" s="107">
        <f t="shared" si="65"/>
        <v>0</v>
      </c>
      <c r="L996" s="109">
        <f t="shared" si="66"/>
        <v>1119821</v>
      </c>
      <c r="M996" s="110">
        <f t="shared" si="67"/>
        <v>8.5370015409206656E-07</v>
      </c>
      <c r="N996" s="33" t="s">
        <v>4892</v>
      </c>
      <c r="O996" s="33">
        <f>+'Categorias-9 feb-Depurado'!Y995</f>
        <v>234.77069509523358</v>
      </c>
      <c r="P996" s="111">
        <f>+'Categorias-9 feb-Depurado'!AC995</f>
        <v>44896</v>
      </c>
      <c r="Q996" s="111">
        <f>+'Categorias-9 feb-Depurado'!AE995</f>
        <v>44971</v>
      </c>
      <c r="R996" s="112" t="str">
        <f>+'Categorias-9 feb-Depurado'!AB995</f>
        <v>GH</v>
      </c>
    </row>
    <row r="997" spans="2:18" s="1" customFormat="1" ht="14.5" hidden="1">
      <c r="B997" s="57" t="str">
        <f>+'Categorias-9 feb-Depurado'!B996</f>
        <v>LASA SOCIEDAD DE APOYO AERONAUTICO SA</v>
      </c>
      <c r="C997" s="30" t="s">
        <v>4900</v>
      </c>
      <c r="D997" s="31">
        <v>5</v>
      </c>
      <c r="E997" s="30" t="str">
        <f>+'Categorias-9 feb-Depurado'!E996</f>
        <v>800139545-2</v>
      </c>
      <c r="F997" s="30" t="str">
        <f>+'Categorias-9 feb-Depurado'!F996</f>
        <v>CR 25 1 A SUR 155 P 3</v>
      </c>
      <c r="G997" s="30" t="str">
        <f>+'Categorias-9 feb-Depurado'!G996</f>
        <v>MEDELLIN</v>
      </c>
      <c r="H997" s="30" t="str">
        <f>+'Categorias-9 feb-Depurado'!H996</f>
        <v>VUP248</v>
      </c>
      <c r="I997" s="107">
        <f>+'Categorias-9 feb-Depurado'!R996</f>
        <v>1306457</v>
      </c>
      <c r="J997" s="108">
        <f t="shared" si="64"/>
        <v>0</v>
      </c>
      <c r="K997" s="107">
        <f t="shared" si="65"/>
        <v>0</v>
      </c>
      <c r="L997" s="109">
        <f t="shared" si="66"/>
        <v>1306457</v>
      </c>
      <c r="M997" s="110">
        <f t="shared" si="67"/>
        <v>9.9598287781231022E-07</v>
      </c>
      <c r="N997" s="33" t="s">
        <v>4892</v>
      </c>
      <c r="O997" s="33">
        <f>+'Categorias-9 feb-Depurado'!Y996</f>
        <v>273.89896956927362</v>
      </c>
      <c r="P997" s="111">
        <f>+'Categorias-9 feb-Depurado'!AC996</f>
        <v>44896</v>
      </c>
      <c r="Q997" s="111">
        <f>+'Categorias-9 feb-Depurado'!AE996</f>
        <v>44971</v>
      </c>
      <c r="R997" s="112" t="str">
        <f>+'Categorias-9 feb-Depurado'!AB996</f>
        <v>GH</v>
      </c>
    </row>
    <row r="998" spans="2:18" s="1" customFormat="1" ht="14.5" hidden="1">
      <c r="B998" s="57" t="str">
        <f>+'Categorias-9 feb-Depurado'!B997</f>
        <v>LASA SOCIEDAD DE APOYO AERONAUTICO SA</v>
      </c>
      <c r="C998" s="30" t="s">
        <v>4900</v>
      </c>
      <c r="D998" s="31">
        <v>5</v>
      </c>
      <c r="E998" s="30" t="str">
        <f>+'Categorias-9 feb-Depurado'!E997</f>
        <v>800139545-2</v>
      </c>
      <c r="F998" s="30" t="str">
        <f>+'Categorias-9 feb-Depurado'!F997</f>
        <v>CR 25 1 A SUR 155 P 3</v>
      </c>
      <c r="G998" s="30" t="str">
        <f>+'Categorias-9 feb-Depurado'!G997</f>
        <v>MEDELLIN</v>
      </c>
      <c r="H998" s="30" t="str">
        <f>+'Categorias-9 feb-Depurado'!H997</f>
        <v>PSO211</v>
      </c>
      <c r="I998" s="107">
        <f>+'Categorias-9 feb-Depurado'!R997</f>
        <v>19697690</v>
      </c>
      <c r="J998" s="108">
        <f t="shared" si="64"/>
        <v>0</v>
      </c>
      <c r="K998" s="107">
        <f t="shared" si="65"/>
        <v>0</v>
      </c>
      <c r="L998" s="109">
        <f t="shared" si="66"/>
        <v>19697690</v>
      </c>
      <c r="M998" s="110">
        <f t="shared" si="67"/>
        <v>1.5016615144972061E-05</v>
      </c>
      <c r="N998" s="33" t="s">
        <v>4892</v>
      </c>
      <c r="O998" s="33">
        <f>+'Categorias-9 feb-Depurado'!Y997</f>
        <v>4129.6246213193281</v>
      </c>
      <c r="P998" s="111">
        <f>+'Categorias-9 feb-Depurado'!AC997</f>
        <v>44896</v>
      </c>
      <c r="Q998" s="111">
        <f>+'Categorias-9 feb-Depurado'!AE997</f>
        <v>44971</v>
      </c>
      <c r="R998" s="112" t="str">
        <f>+'Categorias-9 feb-Depurado'!AB997</f>
        <v>GH</v>
      </c>
    </row>
    <row r="999" spans="2:18" s="1" customFormat="1" ht="14.5" hidden="1">
      <c r="B999" s="57" t="str">
        <f>+'Categorias-9 feb-Depurado'!B998</f>
        <v>LASA SOCIEDAD DE APOYO AERONAUTICO SA</v>
      </c>
      <c r="C999" s="30" t="s">
        <v>4900</v>
      </c>
      <c r="D999" s="31">
        <v>5</v>
      </c>
      <c r="E999" s="30" t="str">
        <f>+'Categorias-9 feb-Depurado'!E998</f>
        <v>800139545-2</v>
      </c>
      <c r="F999" s="30" t="str">
        <f>+'Categorias-9 feb-Depurado'!F998</f>
        <v>CR 25 1 A SUR 155 P 3</v>
      </c>
      <c r="G999" s="30" t="str">
        <f>+'Categorias-9 feb-Depurado'!G998</f>
        <v>MEDELLIN</v>
      </c>
      <c r="H999" s="30" t="str">
        <f>+'Categorias-9 feb-Depurado'!H998</f>
        <v>CUC1631</v>
      </c>
      <c r="I999" s="107">
        <f>+'Categorias-9 feb-Depurado'!R998</f>
        <v>47697584</v>
      </c>
      <c r="J999" s="108">
        <f t="shared" si="64"/>
        <v>0</v>
      </c>
      <c r="K999" s="107">
        <f t="shared" si="65"/>
        <v>0</v>
      </c>
      <c r="L999" s="109">
        <f t="shared" si="66"/>
        <v>47697584</v>
      </c>
      <c r="M999" s="110">
        <f t="shared" si="67"/>
        <v>3.6362449722428217E-05</v>
      </c>
      <c r="N999" s="33" t="s">
        <v>4892</v>
      </c>
      <c r="O999" s="33">
        <f>+'Categorias-9 feb-Depurado'!Y998</f>
        <v>9999.8079604180421</v>
      </c>
      <c r="P999" s="111">
        <f>+'Categorias-9 feb-Depurado'!AC998</f>
        <v>44896</v>
      </c>
      <c r="Q999" s="111">
        <f>+'Categorias-9 feb-Depurado'!AE998</f>
        <v>44971</v>
      </c>
      <c r="R999" s="112" t="str">
        <f>+'Categorias-9 feb-Depurado'!AB998</f>
        <v>GH</v>
      </c>
    </row>
    <row r="1000" spans="2:18" s="1" customFormat="1" ht="14.5" hidden="1">
      <c r="B1000" s="57" t="str">
        <f>+'Categorias-9 feb-Depurado'!B999</f>
        <v>LASA SOCIEDAD DE APOYO AERONAUTICO SA</v>
      </c>
      <c r="C1000" s="30" t="s">
        <v>4900</v>
      </c>
      <c r="D1000" s="31">
        <v>5</v>
      </c>
      <c r="E1000" s="30" t="str">
        <f>+'Categorias-9 feb-Depurado'!E999</f>
        <v>800139545-2</v>
      </c>
      <c r="F1000" s="30" t="str">
        <f>+'Categorias-9 feb-Depurado'!F999</f>
        <v>CR 25 1 A SUR 155 P 3</v>
      </c>
      <c r="G1000" s="30" t="str">
        <f>+'Categorias-9 feb-Depurado'!G999</f>
        <v>MEDELLIN</v>
      </c>
      <c r="H1000" s="30" t="str">
        <f>+'Categorias-9 feb-Depurado'!H999</f>
        <v>RCH999</v>
      </c>
      <c r="I1000" s="107">
        <f>+'Categorias-9 feb-Depurado'!R999</f>
        <v>4665920</v>
      </c>
      <c r="J1000" s="108">
        <f t="shared" si="64"/>
        <v>0</v>
      </c>
      <c r="K1000" s="107">
        <f t="shared" si="65"/>
        <v>0</v>
      </c>
      <c r="L1000" s="109">
        <f t="shared" si="66"/>
        <v>4665920</v>
      </c>
      <c r="M1000" s="110">
        <f t="shared" si="67"/>
        <v>3.5570833400885102E-06</v>
      </c>
      <c r="N1000" s="33" t="s">
        <v>4892</v>
      </c>
      <c r="O1000" s="33">
        <f>+'Categorias-9 feb-Depurado'!Y999</f>
        <v>978.21105485497435</v>
      </c>
      <c r="P1000" s="111">
        <f>+'Categorias-9 feb-Depurado'!AC999</f>
        <v>44896</v>
      </c>
      <c r="Q1000" s="111">
        <f>+'Categorias-9 feb-Depurado'!AE999</f>
        <v>44971</v>
      </c>
      <c r="R1000" s="112" t="str">
        <f>+'Categorias-9 feb-Depurado'!AB999</f>
        <v>GH</v>
      </c>
    </row>
    <row r="1001" spans="2:18" s="1" customFormat="1" ht="14.5" hidden="1">
      <c r="B1001" s="57" t="str">
        <f>+'Categorias-9 feb-Depurado'!B1000</f>
        <v>LASA SOCIEDAD DE APOYO AERONAUTICO SA</v>
      </c>
      <c r="C1001" s="30" t="s">
        <v>4900</v>
      </c>
      <c r="D1001" s="31">
        <v>5</v>
      </c>
      <c r="E1001" s="30" t="str">
        <f>+'Categorias-9 feb-Depurado'!E1000</f>
        <v>800139545-2</v>
      </c>
      <c r="F1001" s="30" t="str">
        <f>+'Categorias-9 feb-Depurado'!F1000</f>
        <v>CR 25 1 A SUR 155 P 3</v>
      </c>
      <c r="G1001" s="30" t="str">
        <f>+'Categorias-9 feb-Depurado'!G1000</f>
        <v>MEDELLIN</v>
      </c>
      <c r="H1001" s="30" t="str">
        <f>+'Categorias-9 feb-Depurado'!H1000</f>
        <v>BGA1762</v>
      </c>
      <c r="I1001" s="107">
        <f>+'Categorias-9 feb-Depurado'!R1000</f>
        <v>2090994</v>
      </c>
      <c r="J1001" s="108">
        <f t="shared" si="64"/>
        <v>0</v>
      </c>
      <c r="K1001" s="107">
        <f t="shared" si="65"/>
        <v>0</v>
      </c>
      <c r="L1001" s="109">
        <f t="shared" si="66"/>
        <v>2090994</v>
      </c>
      <c r="M1001" s="110">
        <f t="shared" si="67"/>
        <v>1.5940778928110713E-06</v>
      </c>
      <c r="N1001" s="33" t="s">
        <v>4892</v>
      </c>
      <c r="O1001" s="33">
        <f>+'Categorias-9 feb-Depurado'!Y1000</f>
        <v>438.37730746249878</v>
      </c>
      <c r="P1001" s="111">
        <f>+'Categorias-9 feb-Depurado'!AC1000</f>
        <v>44896</v>
      </c>
      <c r="Q1001" s="111">
        <f>+'Categorias-9 feb-Depurado'!AE1000</f>
        <v>44971</v>
      </c>
      <c r="R1001" s="112" t="str">
        <f>+'Categorias-9 feb-Depurado'!AB1000</f>
        <v>GH</v>
      </c>
    </row>
    <row r="1002" spans="2:18" s="1" customFormat="1" ht="14.5" hidden="1">
      <c r="B1002" s="57" t="str">
        <f>+'Categorias-9 feb-Depurado'!B1001</f>
        <v>LASA SOCIEDAD DE APOYO AERONAUTICO SA</v>
      </c>
      <c r="C1002" s="30" t="s">
        <v>4900</v>
      </c>
      <c r="D1002" s="31">
        <v>5</v>
      </c>
      <c r="E1002" s="30" t="str">
        <f>+'Categorias-9 feb-Depurado'!E1001</f>
        <v>800139545-2</v>
      </c>
      <c r="F1002" s="30" t="str">
        <f>+'Categorias-9 feb-Depurado'!F1001</f>
        <v>CR 25 1 A SUR 155 P 3</v>
      </c>
      <c r="G1002" s="30" t="str">
        <f>+'Categorias-9 feb-Depurado'!G1001</f>
        <v>MEDELLIN</v>
      </c>
      <c r="H1002" s="30" t="str">
        <f>+'Categorias-9 feb-Depurado'!H1001</f>
        <v>VVC65</v>
      </c>
      <c r="I1002" s="107">
        <f>+'Categorias-9 feb-Depurado'!R1001</f>
        <v>937230</v>
      </c>
      <c r="J1002" s="108">
        <f t="shared" si="64"/>
        <v>0</v>
      </c>
      <c r="K1002" s="107">
        <f t="shared" si="65"/>
        <v>0</v>
      </c>
      <c r="L1002" s="109">
        <f t="shared" si="66"/>
        <v>937230</v>
      </c>
      <c r="M1002" s="110">
        <f t="shared" si="67"/>
        <v>7.1450115279112247E-07</v>
      </c>
      <c r="N1002" s="33" t="s">
        <v>4892</v>
      </c>
      <c r="O1002" s="33">
        <f>+'Categorias-9 feb-Depurado'!Y1001</f>
        <v>196.49045567470674</v>
      </c>
      <c r="P1002" s="111">
        <f>+'Categorias-9 feb-Depurado'!AC1001</f>
        <v>44896</v>
      </c>
      <c r="Q1002" s="111">
        <f>+'Categorias-9 feb-Depurado'!AE1001</f>
        <v>44971</v>
      </c>
      <c r="R1002" s="112" t="str">
        <f>+'Categorias-9 feb-Depurado'!AB1001</f>
        <v>GH</v>
      </c>
    </row>
    <row r="1003" spans="2:18" s="1" customFormat="1" ht="14.5" hidden="1">
      <c r="B1003" s="57" t="str">
        <f>+'Categorias-9 feb-Depurado'!B1002</f>
        <v>LASA SOCIEDAD DE APOYO AERONAUTICO SA</v>
      </c>
      <c r="C1003" s="30" t="s">
        <v>4900</v>
      </c>
      <c r="D1003" s="31">
        <v>5</v>
      </c>
      <c r="E1003" s="30" t="str">
        <f>+'Categorias-9 feb-Depurado'!E1002</f>
        <v>800139545-2</v>
      </c>
      <c r="F1003" s="30" t="str">
        <f>+'Categorias-9 feb-Depurado'!F1002</f>
        <v>CR 25 1 A SUR 155 P 3</v>
      </c>
      <c r="G1003" s="30" t="str">
        <f>+'Categorias-9 feb-Depurado'!G1002</f>
        <v>MEDELLIN</v>
      </c>
      <c r="H1003" s="30" t="str">
        <f>+'Categorias-9 feb-Depurado'!H1002</f>
        <v>PSO213</v>
      </c>
      <c r="I1003" s="107">
        <f>+'Categorias-9 feb-Depurado'!R1002</f>
        <v>1325838</v>
      </c>
      <c r="J1003" s="108">
        <f t="shared" si="64"/>
        <v>0</v>
      </c>
      <c r="K1003" s="107">
        <f t="shared" si="65"/>
        <v>0</v>
      </c>
      <c r="L1003" s="109">
        <f t="shared" si="66"/>
        <v>1325838</v>
      </c>
      <c r="M1003" s="110">
        <f t="shared" si="67"/>
        <v>1.0107580630307142E-06</v>
      </c>
      <c r="N1003" s="33" t="s">
        <v>4892</v>
      </c>
      <c r="O1003" s="33">
        <f>+'Categorias-9 feb-Depurado'!Y1002</f>
        <v>277.96220006918452</v>
      </c>
      <c r="P1003" s="111">
        <f>+'Categorias-9 feb-Depurado'!AC1002</f>
        <v>44896</v>
      </c>
      <c r="Q1003" s="111">
        <f>+'Categorias-9 feb-Depurado'!AE1002</f>
        <v>44971</v>
      </c>
      <c r="R1003" s="112" t="str">
        <f>+'Categorias-9 feb-Depurado'!AB1002</f>
        <v>GH</v>
      </c>
    </row>
    <row r="1004" spans="2:18" s="1" customFormat="1" ht="14.5" hidden="1">
      <c r="B1004" s="57" t="str">
        <f>+'Categorias-9 feb-Depurado'!B1003</f>
        <v>LASA SOCIEDAD DE APOYO AERONAUTICO SA</v>
      </c>
      <c r="C1004" s="30" t="s">
        <v>4900</v>
      </c>
      <c r="D1004" s="31">
        <v>5</v>
      </c>
      <c r="E1004" s="30" t="str">
        <f>+'Categorias-9 feb-Depurado'!E1003</f>
        <v>800139545-2</v>
      </c>
      <c r="F1004" s="30" t="str">
        <f>+'Categorias-9 feb-Depurado'!F1003</f>
        <v>CR 25 1 A SUR 155 P 3</v>
      </c>
      <c r="G1004" s="30" t="str">
        <f>+'Categorias-9 feb-Depurado'!G1003</f>
        <v>MEDELLIN</v>
      </c>
      <c r="H1004" s="30" t="str">
        <f>+'Categorias-9 feb-Depurado'!H1003</f>
        <v>CUC1632</v>
      </c>
      <c r="I1004" s="107">
        <f>+'Categorias-9 feb-Depurado'!R1003</f>
        <v>13437848</v>
      </c>
      <c r="J1004" s="108">
        <f t="shared" si="64"/>
        <v>0</v>
      </c>
      <c r="K1004" s="107">
        <f t="shared" si="65"/>
        <v>0</v>
      </c>
      <c r="L1004" s="109">
        <f t="shared" si="66"/>
        <v>13437848</v>
      </c>
      <c r="M1004" s="110">
        <f t="shared" si="67"/>
        <v>1.0244398799688316E-05</v>
      </c>
      <c r="N1004" s="33" t="s">
        <v>4892</v>
      </c>
      <c r="O1004" s="33">
        <f>+'Categorias-9 feb-Depurado'!Y1003</f>
        <v>2817.2475025420085</v>
      </c>
      <c r="P1004" s="111">
        <f>+'Categorias-9 feb-Depurado'!AC1003</f>
        <v>44896</v>
      </c>
      <c r="Q1004" s="111">
        <f>+'Categorias-9 feb-Depurado'!AE1003</f>
        <v>44971</v>
      </c>
      <c r="R1004" s="112" t="str">
        <f>+'Categorias-9 feb-Depurado'!AB1003</f>
        <v>GH</v>
      </c>
    </row>
    <row r="1005" spans="2:18" s="1" customFormat="1" ht="14.5" hidden="1">
      <c r="B1005" s="57" t="str">
        <f>+'Categorias-9 feb-Depurado'!B1004</f>
        <v>LASA SOCIEDAD DE APOYO AERONAUTICO SA</v>
      </c>
      <c r="C1005" s="30" t="s">
        <v>4900</v>
      </c>
      <c r="D1005" s="31">
        <v>5</v>
      </c>
      <c r="E1005" s="30" t="str">
        <f>+'Categorias-9 feb-Depurado'!E1004</f>
        <v>800139545-2</v>
      </c>
      <c r="F1005" s="30" t="str">
        <f>+'Categorias-9 feb-Depurado'!F1004</f>
        <v>CR 25 1 A SUR 155 P 3</v>
      </c>
      <c r="G1005" s="30" t="str">
        <f>+'Categorias-9 feb-Depurado'!G1004</f>
        <v>MEDELLIN</v>
      </c>
      <c r="H1005" s="30" t="str">
        <f>+'Categorias-9 feb-Depurado'!H1004</f>
        <v>BGA1764</v>
      </c>
      <c r="I1005" s="107">
        <f>+'Categorias-9 feb-Depurado'!R1004</f>
        <v>45000</v>
      </c>
      <c r="J1005" s="108">
        <f t="shared" si="64"/>
        <v>0</v>
      </c>
      <c r="K1005" s="107">
        <f t="shared" si="65"/>
        <v>0</v>
      </c>
      <c r="L1005" s="109">
        <f t="shared" si="66"/>
        <v>45000</v>
      </c>
      <c r="M1005" s="110">
        <f t="shared" si="67"/>
        <v>3.4305935443381572E-08</v>
      </c>
      <c r="N1005" s="33" t="s">
        <v>4892</v>
      </c>
      <c r="O1005" s="33">
        <f>+'Categorias-9 feb-Depurado'!Y1004</f>
        <v>9.434258938960344</v>
      </c>
      <c r="P1005" s="111">
        <f>+'Categorias-9 feb-Depurado'!AC1004</f>
        <v>44902</v>
      </c>
      <c r="Q1005" s="111">
        <f>+'Categorias-9 feb-Depurado'!AE1004</f>
        <v>44977</v>
      </c>
      <c r="R1005" s="112" t="str">
        <f>+'Categorias-9 feb-Depurado'!AB1004</f>
        <v>GH</v>
      </c>
    </row>
    <row r="1006" spans="2:18" s="1" customFormat="1" ht="14.5" hidden="1">
      <c r="B1006" s="57" t="str">
        <f>+'Categorias-9 feb-Depurado'!B1005</f>
        <v>LASA SOCIEDAD DE APOYO AERONAUTICO SA</v>
      </c>
      <c r="C1006" s="30" t="s">
        <v>4900</v>
      </c>
      <c r="D1006" s="31">
        <v>5</v>
      </c>
      <c r="E1006" s="30" t="str">
        <f>+'Categorias-9 feb-Depurado'!E1005</f>
        <v>800139545-2</v>
      </c>
      <c r="F1006" s="30" t="str">
        <f>+'Categorias-9 feb-Depurado'!F1005</f>
        <v>CR 25 1 A SUR 155 P 3</v>
      </c>
      <c r="G1006" s="30" t="str">
        <f>+'Categorias-9 feb-Depurado'!G1005</f>
        <v>MEDELLIN</v>
      </c>
      <c r="H1006" s="30" t="str">
        <f>+'Categorias-9 feb-Depurado'!H1005</f>
        <v>ADZ3793</v>
      </c>
      <c r="I1006" s="107">
        <f>+'Categorias-9 feb-Depurado'!R1005</f>
        <v>766812</v>
      </c>
      <c r="J1006" s="108">
        <f t="shared" si="64"/>
        <v>0</v>
      </c>
      <c r="K1006" s="107">
        <f t="shared" si="65"/>
        <v>0</v>
      </c>
      <c r="L1006" s="109">
        <f t="shared" si="66"/>
        <v>766812</v>
      </c>
      <c r="M1006" s="110">
        <f t="shared" si="67"/>
        <v>5.8458228820467355E-07</v>
      </c>
      <c r="N1006" s="33" t="s">
        <v>4892</v>
      </c>
      <c r="O1006" s="33">
        <f>+'Categorias-9 feb-Depurado'!Y1005</f>
        <v>160.76228812226799</v>
      </c>
      <c r="P1006" s="111">
        <f>+'Categorias-9 feb-Depurado'!AC1005</f>
        <v>44902</v>
      </c>
      <c r="Q1006" s="111">
        <f>+'Categorias-9 feb-Depurado'!AE1005</f>
        <v>44977</v>
      </c>
      <c r="R1006" s="112" t="str">
        <f>+'Categorias-9 feb-Depurado'!AB1005</f>
        <v>GH</v>
      </c>
    </row>
    <row r="1007" spans="2:18" s="1" customFormat="1" ht="14.5" hidden="1">
      <c r="B1007" s="57" t="str">
        <f>+'Categorias-9 feb-Depurado'!B1006</f>
        <v>LASA SOCIEDAD DE APOYO AERONAUTICO SA</v>
      </c>
      <c r="C1007" s="30" t="s">
        <v>4900</v>
      </c>
      <c r="D1007" s="31">
        <v>5</v>
      </c>
      <c r="E1007" s="30" t="str">
        <f>+'Categorias-9 feb-Depurado'!E1006</f>
        <v>800139545-2</v>
      </c>
      <c r="F1007" s="30" t="str">
        <f>+'Categorias-9 feb-Depurado'!F1006</f>
        <v>CR 25 1 A SUR 155 P 3</v>
      </c>
      <c r="G1007" s="30" t="str">
        <f>+'Categorias-9 feb-Depurado'!G1006</f>
        <v>MEDELLIN</v>
      </c>
      <c r="H1007" s="30" t="str">
        <f>+'Categorias-9 feb-Depurado'!H1006</f>
        <v>SMR1851</v>
      </c>
      <c r="I1007" s="107">
        <f>+'Categorias-9 feb-Depurado'!R1006</f>
        <v>375000</v>
      </c>
      <c r="J1007" s="108">
        <f t="shared" si="64"/>
        <v>0</v>
      </c>
      <c r="K1007" s="107">
        <f t="shared" si="65"/>
        <v>0</v>
      </c>
      <c r="L1007" s="109">
        <f t="shared" si="66"/>
        <v>375000</v>
      </c>
      <c r="M1007" s="110">
        <f t="shared" si="67"/>
        <v>2.8588279536151312E-07</v>
      </c>
      <c r="N1007" s="33" t="s">
        <v>4892</v>
      </c>
      <c r="O1007" s="33">
        <f>+'Categorias-9 feb-Depurado'!Y1006</f>
        <v>78.618824491336198</v>
      </c>
      <c r="P1007" s="111">
        <f>+'Categorias-9 feb-Depurado'!AC1006</f>
        <v>44904</v>
      </c>
      <c r="Q1007" s="111">
        <f>+'Categorias-9 feb-Depurado'!AE1006</f>
        <v>44979</v>
      </c>
      <c r="R1007" s="112" t="str">
        <f>+'Categorias-9 feb-Depurado'!AB1006</f>
        <v>GH</v>
      </c>
    </row>
    <row r="1008" spans="2:18" s="1" customFormat="1" ht="14.5" hidden="1">
      <c r="B1008" s="57" t="str">
        <f>+'Categorias-9 feb-Depurado'!B1007</f>
        <v>LASA SOCIEDAD DE APOYO AERONAUTICO SA</v>
      </c>
      <c r="C1008" s="30" t="s">
        <v>4900</v>
      </c>
      <c r="D1008" s="31">
        <v>5</v>
      </c>
      <c r="E1008" s="30" t="str">
        <f>+'Categorias-9 feb-Depurado'!E1007</f>
        <v>800139545-2</v>
      </c>
      <c r="F1008" s="30" t="str">
        <f>+'Categorias-9 feb-Depurado'!F1007</f>
        <v>CR 25 1 A SUR 155 P 3</v>
      </c>
      <c r="G1008" s="30" t="str">
        <f>+'Categorias-9 feb-Depurado'!G1007</f>
        <v>MEDELLIN</v>
      </c>
      <c r="H1008" s="30" t="str">
        <f>+'Categorias-9 feb-Depurado'!H1007</f>
        <v>RCH1005</v>
      </c>
      <c r="I1008" s="107">
        <f>+'Categorias-9 feb-Depurado'!R1007</f>
        <v>24425</v>
      </c>
      <c r="J1008" s="108">
        <f t="shared" si="64"/>
        <v>0</v>
      </c>
      <c r="K1008" s="107">
        <f t="shared" si="65"/>
        <v>0</v>
      </c>
      <c r="L1008" s="109">
        <f t="shared" si="66"/>
        <v>24425</v>
      </c>
      <c r="M1008" s="110">
        <f t="shared" si="67"/>
        <v>1.8620499404546553E-08</v>
      </c>
      <c r="N1008" s="33" t="s">
        <v>4892</v>
      </c>
      <c r="O1008" s="33">
        <f>+'Categorias-9 feb-Depurado'!Y1007</f>
        <v>5.1207061018690307</v>
      </c>
      <c r="P1008" s="111">
        <f>+'Categorias-9 feb-Depurado'!AC1007</f>
        <v>44908</v>
      </c>
      <c r="Q1008" s="111">
        <f>+'Categorias-9 feb-Depurado'!AE1007</f>
        <v>44983</v>
      </c>
      <c r="R1008" s="112" t="str">
        <f>+'Categorias-9 feb-Depurado'!AB1007</f>
        <v>GH</v>
      </c>
    </row>
    <row r="1009" spans="2:18" s="1" customFormat="1" ht="14.5" hidden="1">
      <c r="B1009" s="57" t="str">
        <f>+'Categorias-9 feb-Depurado'!B1008</f>
        <v>LASA SOCIEDAD DE APOYO AERONAUTICO SA</v>
      </c>
      <c r="C1009" s="30" t="s">
        <v>4900</v>
      </c>
      <c r="D1009" s="31">
        <v>5</v>
      </c>
      <c r="E1009" s="30" t="str">
        <f>+'Categorias-9 feb-Depurado'!E1008</f>
        <v>800139545-2</v>
      </c>
      <c r="F1009" s="30" t="str">
        <f>+'Categorias-9 feb-Depurado'!F1008</f>
        <v>CR 25 1 A SUR 155 P 3</v>
      </c>
      <c r="G1009" s="30" t="str">
        <f>+'Categorias-9 feb-Depurado'!G1008</f>
        <v>MEDELLIN</v>
      </c>
      <c r="H1009" s="30" t="str">
        <f>+'Categorias-9 feb-Depurado'!H1008</f>
        <v>BGA1769</v>
      </c>
      <c r="I1009" s="107">
        <f>+'Categorias-9 feb-Depurado'!R1008</f>
        <v>12211</v>
      </c>
      <c r="J1009" s="108">
        <f t="shared" si="64"/>
        <v>0</v>
      </c>
      <c r="K1009" s="107">
        <f t="shared" si="65"/>
        <v>0</v>
      </c>
      <c r="L1009" s="109">
        <f t="shared" si="66"/>
        <v>12211</v>
      </c>
      <c r="M1009" s="110">
        <f t="shared" si="67"/>
        <v>9.3091061710918309E-09</v>
      </c>
      <c r="N1009" s="33" t="s">
        <v>4892</v>
      </c>
      <c r="O1009" s="33">
        <f>+'Categorias-9 feb-Depurado'!Y1008</f>
        <v>2.56003857563655</v>
      </c>
      <c r="P1009" s="111">
        <f>+'Categorias-9 feb-Depurado'!AC1008</f>
        <v>44908</v>
      </c>
      <c r="Q1009" s="111">
        <f>+'Categorias-9 feb-Depurado'!AE1008</f>
        <v>44983</v>
      </c>
      <c r="R1009" s="112" t="str">
        <f>+'Categorias-9 feb-Depurado'!AB1008</f>
        <v>GH</v>
      </c>
    </row>
    <row r="1010" spans="2:18" s="1" customFormat="1" ht="14.5" hidden="1">
      <c r="B1010" s="57" t="str">
        <f>+'Categorias-9 feb-Depurado'!B1009</f>
        <v>LASA SOCIEDAD DE APOYO AERONAUTICO SA</v>
      </c>
      <c r="C1010" s="30" t="s">
        <v>4900</v>
      </c>
      <c r="D1010" s="31">
        <v>5</v>
      </c>
      <c r="E1010" s="30" t="str">
        <f>+'Categorias-9 feb-Depurado'!E1009</f>
        <v>800139545-2</v>
      </c>
      <c r="F1010" s="30" t="str">
        <f>+'Categorias-9 feb-Depurado'!F1009</f>
        <v>CR 25 1 A SUR 155 P 3</v>
      </c>
      <c r="G1010" s="30" t="str">
        <f>+'Categorias-9 feb-Depurado'!G1009</f>
        <v>MEDELLIN</v>
      </c>
      <c r="H1010" s="30" t="str">
        <f>+'Categorias-9 feb-Depurado'!H1009</f>
        <v>CUC1644</v>
      </c>
      <c r="I1010" s="107">
        <f>+'Categorias-9 feb-Depurado'!R1009</f>
        <v>36633</v>
      </c>
      <c r="J1010" s="108">
        <f t="shared" si="64"/>
        <v>0</v>
      </c>
      <c r="K1010" s="107">
        <f t="shared" si="65"/>
        <v>0</v>
      </c>
      <c r="L1010" s="109">
        <f t="shared" si="66"/>
        <v>36633</v>
      </c>
      <c r="M1010" s="110">
        <f t="shared" si="67"/>
        <v>2.7927318513275494E-08</v>
      </c>
      <c r="N1010" s="33" t="s">
        <v>4892</v>
      </c>
      <c r="O1010" s="33">
        <f>+'Categorias-9 feb-Depurado'!Y1009</f>
        <v>7.6801157269096505</v>
      </c>
      <c r="P1010" s="111">
        <f>+'Categorias-9 feb-Depurado'!AC1009</f>
        <v>44908</v>
      </c>
      <c r="Q1010" s="111">
        <f>+'Categorias-9 feb-Depurado'!AE1009</f>
        <v>44983</v>
      </c>
      <c r="R1010" s="112" t="str">
        <f>+'Categorias-9 feb-Depurado'!AB1009</f>
        <v>GH</v>
      </c>
    </row>
    <row r="1011" spans="2:18" s="1" customFormat="1" ht="14.5" hidden="1">
      <c r="B1011" s="57" t="str">
        <f>+'Categorias-9 feb-Depurado'!B1010</f>
        <v>LASA SOCIEDAD DE APOYO AERONAUTICO SA</v>
      </c>
      <c r="C1011" s="30" t="s">
        <v>4900</v>
      </c>
      <c r="D1011" s="31">
        <v>5</v>
      </c>
      <c r="E1011" s="30" t="str">
        <f>+'Categorias-9 feb-Depurado'!E1010</f>
        <v>800139545-2</v>
      </c>
      <c r="F1011" s="30" t="str">
        <f>+'Categorias-9 feb-Depurado'!F1010</f>
        <v>CR 25 1 A SUR 155 P 3</v>
      </c>
      <c r="G1011" s="30" t="str">
        <f>+'Categorias-9 feb-Depurado'!G1010</f>
        <v>MEDELLIN</v>
      </c>
      <c r="H1011" s="30" t="str">
        <f>+'Categorias-9 feb-Depurado'!H1010</f>
        <v>SMR1854</v>
      </c>
      <c r="I1011" s="107">
        <f>+'Categorias-9 feb-Depurado'!R1010</f>
        <v>67159</v>
      </c>
      <c r="J1011" s="108">
        <f t="shared" si="64"/>
        <v>0</v>
      </c>
      <c r="K1011" s="107">
        <f t="shared" si="65"/>
        <v>0</v>
      </c>
      <c r="L1011" s="109">
        <f t="shared" si="66"/>
        <v>67159</v>
      </c>
      <c r="M1011" s="110">
        <f t="shared" si="67"/>
        <v>5.1198940409823625E-08</v>
      </c>
      <c r="N1011" s="33" t="s">
        <v>4892</v>
      </c>
      <c r="O1011" s="33">
        <f>+'Categorias-9 feb-Depurado'!Y1010</f>
        <v>14.079897690703062</v>
      </c>
      <c r="P1011" s="111">
        <f>+'Categorias-9 feb-Depurado'!AC1010</f>
        <v>44908</v>
      </c>
      <c r="Q1011" s="111">
        <f>+'Categorias-9 feb-Depurado'!AE1010</f>
        <v>44983</v>
      </c>
      <c r="R1011" s="112" t="str">
        <f>+'Categorias-9 feb-Depurado'!AB1010</f>
        <v>GH</v>
      </c>
    </row>
    <row r="1012" spans="2:18" s="1" customFormat="1" ht="14.5" hidden="1">
      <c r="B1012" s="57" t="str">
        <f>+'Categorias-9 feb-Depurado'!B1011</f>
        <v>LASA SOCIEDAD DE APOYO AERONAUTICO SA</v>
      </c>
      <c r="C1012" s="30" t="s">
        <v>4900</v>
      </c>
      <c r="D1012" s="31">
        <v>5</v>
      </c>
      <c r="E1012" s="30" t="str">
        <f>+'Categorias-9 feb-Depurado'!E1011</f>
        <v>800139545-2</v>
      </c>
      <c r="F1012" s="30" t="str">
        <f>+'Categorias-9 feb-Depurado'!F1011</f>
        <v>CR 25 1 A SUR 155 P 3</v>
      </c>
      <c r="G1012" s="30" t="str">
        <f>+'Categorias-9 feb-Depurado'!G1011</f>
        <v>MEDELLIN</v>
      </c>
      <c r="H1012" s="30" t="str">
        <f>+'Categorias-9 feb-Depurado'!H1011</f>
        <v>SMR1856</v>
      </c>
      <c r="I1012" s="107">
        <f>+'Categorias-9 feb-Depurado'!R1011</f>
        <v>205000</v>
      </c>
      <c r="J1012" s="108">
        <f t="shared" si="64"/>
        <v>0</v>
      </c>
      <c r="K1012" s="107">
        <f t="shared" si="65"/>
        <v>0</v>
      </c>
      <c r="L1012" s="109">
        <f t="shared" si="66"/>
        <v>205000</v>
      </c>
      <c r="M1012" s="110">
        <f t="shared" si="67"/>
        <v>1.5628259479762716E-07</v>
      </c>
      <c r="N1012" s="33" t="s">
        <v>4892</v>
      </c>
      <c r="O1012" s="33">
        <f>+'Categorias-9 feb-Depurado'!Y1011</f>
        <v>42.978290721930456</v>
      </c>
      <c r="P1012" s="111">
        <f>+'Categorias-9 feb-Depurado'!AC1011</f>
        <v>44910</v>
      </c>
      <c r="Q1012" s="111">
        <f>+'Categorias-9 feb-Depurado'!AE1011</f>
        <v>44985</v>
      </c>
      <c r="R1012" s="112" t="str">
        <f>+'Categorias-9 feb-Depurado'!AB1011</f>
        <v>GH</v>
      </c>
    </row>
    <row r="1013" spans="2:18" s="1" customFormat="1" ht="14.5" hidden="1">
      <c r="B1013" s="57" t="str">
        <f>+'Categorias-9 feb-Depurado'!B1012</f>
        <v>LASA SOCIEDAD DE APOYO AERONAUTICO SA</v>
      </c>
      <c r="C1013" s="30" t="s">
        <v>4900</v>
      </c>
      <c r="D1013" s="31">
        <v>5</v>
      </c>
      <c r="E1013" s="30" t="str">
        <f>+'Categorias-9 feb-Depurado'!E1012</f>
        <v>800139545-2</v>
      </c>
      <c r="F1013" s="30" t="str">
        <f>+'Categorias-9 feb-Depurado'!F1012</f>
        <v>CR 25 1 A SUR 155 P 3</v>
      </c>
      <c r="G1013" s="30" t="str">
        <f>+'Categorias-9 feb-Depurado'!G1012</f>
        <v>MEDELLIN</v>
      </c>
      <c r="H1013" s="30" t="str">
        <f>+'Categorias-9 feb-Depurado'!H1012</f>
        <v>SMR1862</v>
      </c>
      <c r="I1013" s="107">
        <f>+'Categorias-9 feb-Depurado'!R1012</f>
        <v>83838261</v>
      </c>
      <c r="J1013" s="108">
        <f t="shared" si="64"/>
        <v>0</v>
      </c>
      <c r="K1013" s="107">
        <f t="shared" si="65"/>
        <v>0</v>
      </c>
      <c r="L1013" s="109">
        <f t="shared" si="66"/>
        <v>83838261</v>
      </c>
      <c r="M1013" s="110">
        <f t="shared" si="67"/>
        <v>6.3914443767808333E-05</v>
      </c>
      <c r="N1013" s="33" t="s">
        <v>4892</v>
      </c>
      <c r="O1013" s="33">
        <f>+'Categorias-9 feb-Depurado'!Y1012</f>
        <v>17576.708072580899</v>
      </c>
      <c r="P1013" s="111">
        <f>+'Categorias-9 feb-Depurado'!AC1012</f>
        <v>44911</v>
      </c>
      <c r="Q1013" s="111">
        <f>+'Categorias-9 feb-Depurado'!AE1012</f>
        <v>44986</v>
      </c>
      <c r="R1013" s="112" t="str">
        <f>+'Categorias-9 feb-Depurado'!AB1012</f>
        <v>GH</v>
      </c>
    </row>
    <row r="1014" spans="2:18" s="1" customFormat="1" ht="14.5" hidden="1">
      <c r="B1014" s="57" t="str">
        <f>+'Categorias-9 feb-Depurado'!B1013</f>
        <v>LASA SOCIEDAD DE APOYO AERONAUTICO SA</v>
      </c>
      <c r="C1014" s="30" t="s">
        <v>4900</v>
      </c>
      <c r="D1014" s="31">
        <v>5</v>
      </c>
      <c r="E1014" s="30" t="str">
        <f>+'Categorias-9 feb-Depurado'!E1013</f>
        <v>800139545-2</v>
      </c>
      <c r="F1014" s="30" t="str">
        <f>+'Categorias-9 feb-Depurado'!F1013</f>
        <v>CR 25 1 A SUR 155 P 3</v>
      </c>
      <c r="G1014" s="30" t="str">
        <f>+'Categorias-9 feb-Depurado'!G1013</f>
        <v>MEDELLIN</v>
      </c>
      <c r="H1014" s="30" t="str">
        <f>+'Categorias-9 feb-Depurado'!H1013</f>
        <v>VUP253</v>
      </c>
      <c r="I1014" s="107">
        <f>+'Categorias-9 feb-Depurado'!R1013</f>
        <v>3938364</v>
      </c>
      <c r="J1014" s="108">
        <f t="shared" si="64"/>
        <v>0</v>
      </c>
      <c r="K1014" s="107">
        <f t="shared" si="65"/>
        <v>0</v>
      </c>
      <c r="L1014" s="109">
        <f t="shared" si="66"/>
        <v>3938364</v>
      </c>
      <c r="M1014" s="110">
        <f t="shared" si="67"/>
        <v>3.0024280252564004E-06</v>
      </c>
      <c r="N1014" s="33" t="s">
        <v>4892</v>
      </c>
      <c r="O1014" s="33">
        <f>+'Categorias-9 feb-Depurado'!Y1013</f>
        <v>825.67879493065811</v>
      </c>
      <c r="P1014" s="111">
        <f>+'Categorias-9 feb-Depurado'!AC1013</f>
        <v>44911</v>
      </c>
      <c r="Q1014" s="111">
        <f>+'Categorias-9 feb-Depurado'!AE1013</f>
        <v>44986</v>
      </c>
      <c r="R1014" s="112" t="str">
        <f>+'Categorias-9 feb-Depurado'!AB1013</f>
        <v>GH</v>
      </c>
    </row>
    <row r="1015" spans="2:18" s="1" customFormat="1" ht="14.5" hidden="1">
      <c r="B1015" s="57" t="str">
        <f>+'Categorias-9 feb-Depurado'!B1014</f>
        <v>LASA SOCIEDAD DE APOYO AERONAUTICO SA</v>
      </c>
      <c r="C1015" s="30" t="s">
        <v>4900</v>
      </c>
      <c r="D1015" s="31">
        <v>5</v>
      </c>
      <c r="E1015" s="30" t="str">
        <f>+'Categorias-9 feb-Depurado'!E1014</f>
        <v>800139545-2</v>
      </c>
      <c r="F1015" s="30" t="str">
        <f>+'Categorias-9 feb-Depurado'!F1014</f>
        <v>CR 25 1 A SUR 155 P 3</v>
      </c>
      <c r="G1015" s="30" t="str">
        <f>+'Categorias-9 feb-Depurado'!G1014</f>
        <v>MEDELLIN</v>
      </c>
      <c r="H1015" s="30" t="str">
        <f>+'Categorias-9 feb-Depurado'!H1014</f>
        <v>ADZ3811</v>
      </c>
      <c r="I1015" s="107">
        <f>+'Categorias-9 feb-Depurado'!R1014</f>
        <v>4869414</v>
      </c>
      <c r="J1015" s="108">
        <f t="shared" si="64"/>
        <v>0</v>
      </c>
      <c r="K1015" s="107">
        <f t="shared" si="65"/>
        <v>0</v>
      </c>
      <c r="L1015" s="109">
        <f t="shared" si="66"/>
        <v>4869414</v>
      </c>
      <c r="M1015" s="110">
        <f t="shared" si="67"/>
        <v>3.7122178295799656E-06</v>
      </c>
      <c r="N1015" s="33" t="s">
        <v>4892</v>
      </c>
      <c r="O1015" s="33">
        <f>+'Categorias-9 feb-Depurado'!Y1014</f>
        <v>1020.8736123777477</v>
      </c>
      <c r="P1015" s="111">
        <f>+'Categorias-9 feb-Depurado'!AC1014</f>
        <v>44911</v>
      </c>
      <c r="Q1015" s="111">
        <f>+'Categorias-9 feb-Depurado'!AE1014</f>
        <v>44986</v>
      </c>
      <c r="R1015" s="112" t="str">
        <f>+'Categorias-9 feb-Depurado'!AB1014</f>
        <v>GH</v>
      </c>
    </row>
    <row r="1016" spans="2:18" s="1" customFormat="1" ht="14.5" hidden="1">
      <c r="B1016" s="57" t="str">
        <f>+'Categorias-9 feb-Depurado'!B1015</f>
        <v>LASA SOCIEDAD DE APOYO AERONAUTICO SA</v>
      </c>
      <c r="C1016" s="30" t="s">
        <v>4900</v>
      </c>
      <c r="D1016" s="31">
        <v>5</v>
      </c>
      <c r="E1016" s="30" t="str">
        <f>+'Categorias-9 feb-Depurado'!E1015</f>
        <v>800139545-2</v>
      </c>
      <c r="F1016" s="30" t="str">
        <f>+'Categorias-9 feb-Depurado'!F1015</f>
        <v>CR 25 1 A SUR 155 P 3</v>
      </c>
      <c r="G1016" s="30" t="str">
        <f>+'Categorias-9 feb-Depurado'!G1015</f>
        <v>MEDELLIN</v>
      </c>
      <c r="H1016" s="30" t="str">
        <f>+'Categorias-9 feb-Depurado'!H1015</f>
        <v>VUP254</v>
      </c>
      <c r="I1016" s="107">
        <f>+'Categorias-9 feb-Depurado'!R1015</f>
        <v>1119821</v>
      </c>
      <c r="J1016" s="108">
        <f t="shared" si="64"/>
        <v>0</v>
      </c>
      <c r="K1016" s="107">
        <f t="shared" si="65"/>
        <v>0</v>
      </c>
      <c r="L1016" s="109">
        <f t="shared" si="66"/>
        <v>1119821</v>
      </c>
      <c r="M1016" s="110">
        <f t="shared" si="67"/>
        <v>8.5370015409206656E-07</v>
      </c>
      <c r="N1016" s="33" t="s">
        <v>4892</v>
      </c>
      <c r="O1016" s="33">
        <f>+'Categorias-9 feb-Depurado'!Y1015</f>
        <v>234.77069509523358</v>
      </c>
      <c r="P1016" s="111">
        <f>+'Categorias-9 feb-Depurado'!AC1015</f>
        <v>44911</v>
      </c>
      <c r="Q1016" s="111">
        <f>+'Categorias-9 feb-Depurado'!AE1015</f>
        <v>44986</v>
      </c>
      <c r="R1016" s="112" t="str">
        <f>+'Categorias-9 feb-Depurado'!AB1015</f>
        <v>GH</v>
      </c>
    </row>
    <row r="1017" spans="2:18" s="1" customFormat="1" ht="14.5" hidden="1">
      <c r="B1017" s="57" t="str">
        <f>+'Categorias-9 feb-Depurado'!B1016</f>
        <v>LASA SOCIEDAD DE APOYO AERONAUTICO SA</v>
      </c>
      <c r="C1017" s="30" t="s">
        <v>4900</v>
      </c>
      <c r="D1017" s="31">
        <v>5</v>
      </c>
      <c r="E1017" s="30" t="str">
        <f>+'Categorias-9 feb-Depurado'!E1016</f>
        <v>800139545-2</v>
      </c>
      <c r="F1017" s="30" t="str">
        <f>+'Categorias-9 feb-Depurado'!F1016</f>
        <v>CR 25 1 A SUR 155 P 3</v>
      </c>
      <c r="G1017" s="30" t="str">
        <f>+'Categorias-9 feb-Depurado'!G1016</f>
        <v>MEDELLIN</v>
      </c>
      <c r="H1017" s="30" t="str">
        <f>+'Categorias-9 feb-Depurado'!H1016</f>
        <v>ADZ3808</v>
      </c>
      <c r="I1017" s="107">
        <f>+'Categorias-9 feb-Depurado'!R1016</f>
        <v>19315532</v>
      </c>
      <c r="J1017" s="108">
        <f t="shared" si="64"/>
        <v>0</v>
      </c>
      <c r="K1017" s="107">
        <f t="shared" si="65"/>
        <v>0</v>
      </c>
      <c r="L1017" s="109">
        <f t="shared" si="66"/>
        <v>19315532</v>
      </c>
      <c r="M1017" s="110">
        <f t="shared" si="67"/>
        <v>1.4725275418812689E-05</v>
      </c>
      <c r="N1017" s="33" t="s">
        <v>4892</v>
      </c>
      <c r="O1017" s="33">
        <f>+'Categorias-9 feb-Depurado'!Y1016</f>
        <v>4049.5051207061015</v>
      </c>
      <c r="P1017" s="111">
        <f>+'Categorias-9 feb-Depurado'!AC1016</f>
        <v>44911</v>
      </c>
      <c r="Q1017" s="111">
        <f>+'Categorias-9 feb-Depurado'!AE1016</f>
        <v>44986</v>
      </c>
      <c r="R1017" s="112" t="str">
        <f>+'Categorias-9 feb-Depurado'!AB1016</f>
        <v>GH</v>
      </c>
    </row>
    <row r="1018" spans="2:18" s="1" customFormat="1" ht="14.5" hidden="1">
      <c r="B1018" s="57" t="str">
        <f>+'Categorias-9 feb-Depurado'!B1017</f>
        <v>LASA SOCIEDAD DE APOYO AERONAUTICO SA</v>
      </c>
      <c r="C1018" s="30" t="s">
        <v>4900</v>
      </c>
      <c r="D1018" s="31">
        <v>5</v>
      </c>
      <c r="E1018" s="30" t="str">
        <f>+'Categorias-9 feb-Depurado'!E1017</f>
        <v>800139545-2</v>
      </c>
      <c r="F1018" s="30" t="str">
        <f>+'Categorias-9 feb-Depurado'!F1017</f>
        <v>CR 25 1 A SUR 155 P 3</v>
      </c>
      <c r="G1018" s="30" t="str">
        <f>+'Categorias-9 feb-Depurado'!G1017</f>
        <v>MEDELLIN</v>
      </c>
      <c r="H1018" s="30" t="str">
        <f>+'Categorias-9 feb-Depurado'!H1017</f>
        <v>BGA1775</v>
      </c>
      <c r="I1018" s="107">
        <f>+'Categorias-9 feb-Depurado'!R1017</f>
        <v>14257742</v>
      </c>
      <c r="J1018" s="108">
        <f t="shared" si="64"/>
        <v>0</v>
      </c>
      <c r="K1018" s="107">
        <f t="shared" si="65"/>
        <v>0</v>
      </c>
      <c r="L1018" s="109">
        <f t="shared" si="66"/>
        <v>14257742</v>
      </c>
      <c r="M1018" s="110">
        <f t="shared" si="67"/>
        <v>1.0869448369342002E-05</v>
      </c>
      <c r="N1018" s="33" t="s">
        <v>4892</v>
      </c>
      <c r="O1018" s="33">
        <f>+'Categorias-9 feb-Depurado'!Y1017</f>
        <v>2989.138442508674</v>
      </c>
      <c r="P1018" s="111">
        <f>+'Categorias-9 feb-Depurado'!AC1017</f>
        <v>44911</v>
      </c>
      <c r="Q1018" s="111">
        <f>+'Categorias-9 feb-Depurado'!AE1017</f>
        <v>44986</v>
      </c>
      <c r="R1018" s="112" t="str">
        <f>+'Categorias-9 feb-Depurado'!AB1017</f>
        <v>GH</v>
      </c>
    </row>
    <row r="1019" spans="2:18" s="1" customFormat="1" ht="14.5" hidden="1">
      <c r="B1019" s="57" t="str">
        <f>+'Categorias-9 feb-Depurado'!B1018</f>
        <v>LASA SOCIEDAD DE APOYO AERONAUTICO SA</v>
      </c>
      <c r="C1019" s="30" t="s">
        <v>4900</v>
      </c>
      <c r="D1019" s="31">
        <v>5</v>
      </c>
      <c r="E1019" s="30" t="str">
        <f>+'Categorias-9 feb-Depurado'!E1018</f>
        <v>800139545-2</v>
      </c>
      <c r="F1019" s="30" t="str">
        <f>+'Categorias-9 feb-Depurado'!F1018</f>
        <v>CR 25 1 A SUR 155 P 3</v>
      </c>
      <c r="G1019" s="30" t="str">
        <f>+'Categorias-9 feb-Depurado'!G1018</f>
        <v>MEDELLIN</v>
      </c>
      <c r="H1019" s="30" t="str">
        <f>+'Categorias-9 feb-Depurado'!H1018</f>
        <v>VVC69</v>
      </c>
      <c r="I1019" s="107">
        <f>+'Categorias-9 feb-Depurado'!R1018</f>
        <v>229697</v>
      </c>
      <c r="J1019" s="108">
        <f t="shared" si="64"/>
        <v>0</v>
      </c>
      <c r="K1019" s="107">
        <f t="shared" si="65"/>
        <v>0</v>
      </c>
      <c r="L1019" s="109">
        <f t="shared" si="66"/>
        <v>229697</v>
      </c>
      <c r="M1019" s="110">
        <f t="shared" si="67"/>
        <v>1.7511045452307595E-07</v>
      </c>
      <c r="N1019" s="33" t="s">
        <v>4892</v>
      </c>
      <c r="O1019" s="33">
        <f>+'Categorias-9 feb-Depurado'!Y1018</f>
        <v>48.156021677830537</v>
      </c>
      <c r="P1019" s="111">
        <f>+'Categorias-9 feb-Depurado'!AC1018</f>
        <v>44911</v>
      </c>
      <c r="Q1019" s="111">
        <f>+'Categorias-9 feb-Depurado'!AE1018</f>
        <v>44986</v>
      </c>
      <c r="R1019" s="112" t="str">
        <f>+'Categorias-9 feb-Depurado'!AB1018</f>
        <v>GH</v>
      </c>
    </row>
    <row r="1020" spans="2:18" s="1" customFormat="1" ht="14.5" hidden="1">
      <c r="B1020" s="57" t="str">
        <f>+'Categorias-9 feb-Depurado'!B1019</f>
        <v>LASA SOCIEDAD DE APOYO AERONAUTICO SA</v>
      </c>
      <c r="C1020" s="30" t="s">
        <v>4900</v>
      </c>
      <c r="D1020" s="31">
        <v>5</v>
      </c>
      <c r="E1020" s="30" t="str">
        <f>+'Categorias-9 feb-Depurado'!E1019</f>
        <v>800139545-2</v>
      </c>
      <c r="F1020" s="30" t="str">
        <f>+'Categorias-9 feb-Depurado'!F1019</f>
        <v>CR 25 1 A SUR 155 P 3</v>
      </c>
      <c r="G1020" s="30" t="str">
        <f>+'Categorias-9 feb-Depurado'!G1019</f>
        <v>MEDELLIN</v>
      </c>
      <c r="H1020" s="30" t="str">
        <f>+'Categorias-9 feb-Depurado'!H1019</f>
        <v>RCH1009</v>
      </c>
      <c r="I1020" s="107">
        <f>+'Categorias-9 feb-Depurado'!R1019</f>
        <v>4980290</v>
      </c>
      <c r="J1020" s="108">
        <f t="shared" si="64"/>
        <v>0</v>
      </c>
      <c r="K1020" s="107">
        <f t="shared" si="65"/>
        <v>0</v>
      </c>
      <c r="L1020" s="109">
        <f t="shared" si="66"/>
        <v>4980290</v>
      </c>
      <c r="M1020" s="110">
        <f t="shared" si="67"/>
        <v>3.7967446050959738E-06</v>
      </c>
      <c r="N1020" s="33" t="s">
        <v>4892</v>
      </c>
      <c r="O1020" s="33">
        <f>+'Categorias-9 feb-Depurado'!Y1019</f>
        <v>1044.1187878025514</v>
      </c>
      <c r="P1020" s="111">
        <f>+'Categorias-9 feb-Depurado'!AC1019</f>
        <v>44911</v>
      </c>
      <c r="Q1020" s="111">
        <f>+'Categorias-9 feb-Depurado'!AE1019</f>
        <v>44986</v>
      </c>
      <c r="R1020" s="112" t="str">
        <f>+'Categorias-9 feb-Depurado'!AB1019</f>
        <v>GH</v>
      </c>
    </row>
    <row r="1021" spans="2:18" s="1" customFormat="1" ht="14.5" hidden="1">
      <c r="B1021" s="57" t="str">
        <f>+'Categorias-9 feb-Depurado'!B1020</f>
        <v>LASA SOCIEDAD DE APOYO AERONAUTICO SA</v>
      </c>
      <c r="C1021" s="30" t="s">
        <v>4900</v>
      </c>
      <c r="D1021" s="31">
        <v>5</v>
      </c>
      <c r="E1021" s="30" t="str">
        <f>+'Categorias-9 feb-Depurado'!E1020</f>
        <v>800139545-2</v>
      </c>
      <c r="F1021" s="30" t="str">
        <f>+'Categorias-9 feb-Depurado'!F1020</f>
        <v>CR 25 1 A SUR 155 P 3</v>
      </c>
      <c r="G1021" s="30" t="str">
        <f>+'Categorias-9 feb-Depurado'!G1020</f>
        <v>MEDELLIN</v>
      </c>
      <c r="H1021" s="30" t="str">
        <f>+'Categorias-9 feb-Depurado'!H1020</f>
        <v>PSO217</v>
      </c>
      <c r="I1021" s="107">
        <f>+'Categorias-9 feb-Depurado'!R1020</f>
        <v>5570180</v>
      </c>
      <c r="J1021" s="108">
        <f t="shared" si="64"/>
        <v>0</v>
      </c>
      <c r="K1021" s="107">
        <f t="shared" si="65"/>
        <v>0</v>
      </c>
      <c r="L1021" s="109">
        <f t="shared" si="66"/>
        <v>5570180</v>
      </c>
      <c r="M1021" s="110">
        <f t="shared" si="67"/>
        <v>4.246449677511448E-06</v>
      </c>
      <c r="N1021" s="33" t="s">
        <v>4892</v>
      </c>
      <c r="O1021" s="33">
        <f>+'Categorias-9 feb-Depurado'!Y1020</f>
        <v>1167.7893434804027</v>
      </c>
      <c r="P1021" s="111">
        <f>+'Categorias-9 feb-Depurado'!AC1020</f>
        <v>44911</v>
      </c>
      <c r="Q1021" s="111">
        <f>+'Categorias-9 feb-Depurado'!AE1020</f>
        <v>44986</v>
      </c>
      <c r="R1021" s="112" t="str">
        <f>+'Categorias-9 feb-Depurado'!AB1020</f>
        <v>GH</v>
      </c>
    </row>
    <row r="1022" spans="2:18" s="1" customFormat="1" ht="14.5" hidden="1">
      <c r="B1022" s="57" t="str">
        <f>+'Categorias-9 feb-Depurado'!B1021</f>
        <v>LASA SOCIEDAD DE APOYO AERONAUTICO SA</v>
      </c>
      <c r="C1022" s="30" t="s">
        <v>4900</v>
      </c>
      <c r="D1022" s="31">
        <v>5</v>
      </c>
      <c r="E1022" s="30" t="str">
        <f>+'Categorias-9 feb-Depurado'!E1021</f>
        <v>800139545-2</v>
      </c>
      <c r="F1022" s="30" t="str">
        <f>+'Categorias-9 feb-Depurado'!F1021</f>
        <v>CR 25 1 A SUR 155 P 3</v>
      </c>
      <c r="G1022" s="30" t="str">
        <f>+'Categorias-9 feb-Depurado'!G1021</f>
        <v>MEDELLIN</v>
      </c>
      <c r="H1022" s="30" t="str">
        <f>+'Categorias-9 feb-Depurado'!H1021</f>
        <v>LET1169</v>
      </c>
      <c r="I1022" s="107">
        <f>+'Categorias-9 feb-Depurado'!R1021</f>
        <v>1673027</v>
      </c>
      <c r="J1022" s="108">
        <f t="shared" si="64"/>
        <v>0</v>
      </c>
      <c r="K1022" s="107">
        <f t="shared" si="65"/>
        <v>0</v>
      </c>
      <c r="L1022" s="109">
        <f t="shared" si="66"/>
        <v>1673027</v>
      </c>
      <c r="M1022" s="110">
        <f t="shared" si="67"/>
        <v>1.2754390279340966E-06</v>
      </c>
      <c r="N1022" s="33" t="s">
        <v>4892</v>
      </c>
      <c r="O1022" s="33">
        <f>+'Categorias-9 feb-Depurado'!Y1021</f>
        <v>350.7504428860446</v>
      </c>
      <c r="P1022" s="111">
        <f>+'Categorias-9 feb-Depurado'!AC1021</f>
        <v>44911</v>
      </c>
      <c r="Q1022" s="111">
        <f>+'Categorias-9 feb-Depurado'!AE1021</f>
        <v>44986</v>
      </c>
      <c r="R1022" s="112" t="str">
        <f>+'Categorias-9 feb-Depurado'!AB1021</f>
        <v>GH</v>
      </c>
    </row>
    <row r="1023" spans="2:18" s="1" customFormat="1" ht="14.5" hidden="1">
      <c r="B1023" s="57" t="str">
        <f>+'Categorias-9 feb-Depurado'!B1022</f>
        <v>LASA SOCIEDAD DE APOYO AERONAUTICO SA</v>
      </c>
      <c r="C1023" s="30" t="s">
        <v>4900</v>
      </c>
      <c r="D1023" s="31">
        <v>5</v>
      </c>
      <c r="E1023" s="30" t="str">
        <f>+'Categorias-9 feb-Depurado'!E1022</f>
        <v>800139545-2</v>
      </c>
      <c r="F1023" s="30" t="str">
        <f>+'Categorias-9 feb-Depurado'!F1022</f>
        <v>CR 25 1 A SUR 155 P 3</v>
      </c>
      <c r="G1023" s="30" t="str">
        <f>+'Categorias-9 feb-Depurado'!G1022</f>
        <v>MEDELLIN</v>
      </c>
      <c r="H1023" s="30" t="str">
        <f>+'Categorias-9 feb-Depurado'!H1022</f>
        <v>AXM890</v>
      </c>
      <c r="I1023" s="107">
        <f>+'Categorias-9 feb-Depurado'!R1022</f>
        <v>13313383</v>
      </c>
      <c r="J1023" s="108">
        <f t="shared" si="64"/>
        <v>0</v>
      </c>
      <c r="K1023" s="107">
        <f t="shared" si="65"/>
        <v>0</v>
      </c>
      <c r="L1023" s="109">
        <f t="shared" si="66"/>
        <v>13313383</v>
      </c>
      <c r="M1023" s="110">
        <f t="shared" si="67"/>
        <v>1.0149512394022527E-05</v>
      </c>
      <c r="N1023" s="33" t="s">
        <v>4892</v>
      </c>
      <c r="O1023" s="33">
        <f>+'Categorias-9 feb-Depurado'!Y1022</f>
        <v>2791.1533905678375</v>
      </c>
      <c r="P1023" s="111">
        <f>+'Categorias-9 feb-Depurado'!AC1022</f>
        <v>44911</v>
      </c>
      <c r="Q1023" s="111">
        <f>+'Categorias-9 feb-Depurado'!AE1022</f>
        <v>44986</v>
      </c>
      <c r="R1023" s="112" t="str">
        <f>+'Categorias-9 feb-Depurado'!AB1022</f>
        <v>GH</v>
      </c>
    </row>
    <row r="1024" spans="2:18" s="1" customFormat="1" ht="14.5" hidden="1">
      <c r="B1024" s="57" t="str">
        <f>+'Categorias-9 feb-Depurado'!B1023</f>
        <v>LASA SOCIEDAD DE APOYO AERONAUTICO SA</v>
      </c>
      <c r="C1024" s="30" t="s">
        <v>4900</v>
      </c>
      <c r="D1024" s="31">
        <v>5</v>
      </c>
      <c r="E1024" s="30" t="str">
        <f>+'Categorias-9 feb-Depurado'!E1023</f>
        <v>800139545-2</v>
      </c>
      <c r="F1024" s="30" t="str">
        <f>+'Categorias-9 feb-Depurado'!F1023</f>
        <v>CR 25 1 A SUR 155 P 3</v>
      </c>
      <c r="G1024" s="30" t="str">
        <f>+'Categorias-9 feb-Depurado'!G1023</f>
        <v>MEDELLIN</v>
      </c>
      <c r="H1024" s="30" t="str">
        <f>+'Categorias-9 feb-Depurado'!H1023</f>
        <v>ADZ3816</v>
      </c>
      <c r="I1024" s="107">
        <f>+'Categorias-9 feb-Depurado'!R1023</f>
        <v>6886473</v>
      </c>
      <c r="J1024" s="108">
        <f t="shared" si="64"/>
        <v>0</v>
      </c>
      <c r="K1024" s="107">
        <f t="shared" si="65"/>
        <v>0</v>
      </c>
      <c r="L1024" s="109">
        <f t="shared" si="66"/>
        <v>6886473</v>
      </c>
      <c r="M1024" s="110">
        <f t="shared" si="67"/>
        <v>5.249931070457561E-06</v>
      </c>
      <c r="N1024" s="33" t="s">
        <v>4892</v>
      </c>
      <c r="O1024" s="33">
        <f>+'Categorias-9 feb-Depurado'!Y1023</f>
        <v>1443.7504324035347</v>
      </c>
      <c r="P1024" s="111">
        <f>+'Categorias-9 feb-Depurado'!AC1023</f>
        <v>44911</v>
      </c>
      <c r="Q1024" s="111">
        <f>+'Categorias-9 feb-Depurado'!AE1023</f>
        <v>44986</v>
      </c>
      <c r="R1024" s="112" t="str">
        <f>+'Categorias-9 feb-Depurado'!AB1023</f>
        <v>GH</v>
      </c>
    </row>
    <row r="1025" spans="2:18" s="1" customFormat="1" ht="14.5" hidden="1">
      <c r="B1025" s="57" t="str">
        <f>+'Categorias-9 feb-Depurado'!B1024</f>
        <v>LASA SOCIEDAD DE APOYO AERONAUTICO SA</v>
      </c>
      <c r="C1025" s="30" t="s">
        <v>4900</v>
      </c>
      <c r="D1025" s="31">
        <v>5</v>
      </c>
      <c r="E1025" s="30" t="str">
        <f>+'Categorias-9 feb-Depurado'!E1024</f>
        <v>800139545-2</v>
      </c>
      <c r="F1025" s="30" t="str">
        <f>+'Categorias-9 feb-Depurado'!F1024</f>
        <v>CR 25 1 A SUR 155 P 3</v>
      </c>
      <c r="G1025" s="30" t="str">
        <f>+'Categorias-9 feb-Depurado'!G1024</f>
        <v>MEDELLIN</v>
      </c>
      <c r="H1025" s="30" t="str">
        <f>+'Categorias-9 feb-Depurado'!H1024</f>
        <v>PSO216</v>
      </c>
      <c r="I1025" s="107">
        <f>+'Categorias-9 feb-Depurado'!R1024</f>
        <v>19511279</v>
      </c>
      <c r="J1025" s="108">
        <f t="shared" si="64"/>
        <v>0</v>
      </c>
      <c r="K1025" s="107">
        <f t="shared" si="65"/>
        <v>0</v>
      </c>
      <c r="L1025" s="109">
        <f t="shared" si="66"/>
        <v>19511279</v>
      </c>
      <c r="M1025" s="110">
        <f t="shared" si="67"/>
        <v>1.4874503950929036E-05</v>
      </c>
      <c r="N1025" s="33" t="s">
        <v>4892</v>
      </c>
      <c r="O1025" s="33">
        <f>+'Categorias-9 feb-Depurado'!Y1024</f>
        <v>4090.543518139983</v>
      </c>
      <c r="P1025" s="111">
        <f>+'Categorias-9 feb-Depurado'!AC1024</f>
        <v>44911</v>
      </c>
      <c r="Q1025" s="111">
        <f>+'Categorias-9 feb-Depurado'!AE1024</f>
        <v>44986</v>
      </c>
      <c r="R1025" s="112" t="str">
        <f>+'Categorias-9 feb-Depurado'!AB1024</f>
        <v>GH</v>
      </c>
    </row>
    <row r="1026" spans="2:18" s="1" customFormat="1" ht="14.5" hidden="1">
      <c r="B1026" s="57" t="str">
        <f>+'Categorias-9 feb-Depurado'!B1025</f>
        <v>LASA SOCIEDAD DE APOYO AERONAUTICO SA</v>
      </c>
      <c r="C1026" s="30" t="s">
        <v>4900</v>
      </c>
      <c r="D1026" s="31">
        <v>5</v>
      </c>
      <c r="E1026" s="30" t="str">
        <f>+'Categorias-9 feb-Depurado'!E1025</f>
        <v>800139545-2</v>
      </c>
      <c r="F1026" s="30" t="str">
        <f>+'Categorias-9 feb-Depurado'!F1025</f>
        <v>CR 25 1 A SUR 155 P 3</v>
      </c>
      <c r="G1026" s="30" t="str">
        <f>+'Categorias-9 feb-Depurado'!G1025</f>
        <v>MEDELLIN</v>
      </c>
      <c r="H1026" s="30" t="str">
        <f>+'Categorias-9 feb-Depurado'!H1025</f>
        <v>CUC1651</v>
      </c>
      <c r="I1026" s="107">
        <f>+'Categorias-9 feb-Depurado'!R1025</f>
        <v>12504665</v>
      </c>
      <c r="J1026" s="108">
        <f t="shared" si="64"/>
        <v>0</v>
      </c>
      <c r="K1026" s="107">
        <f t="shared" si="65"/>
        <v>0</v>
      </c>
      <c r="L1026" s="109">
        <f t="shared" si="66"/>
        <v>12504665</v>
      </c>
      <c r="M1026" s="110">
        <f t="shared" si="67"/>
        <v>9.5329828940247351E-06</v>
      </c>
      <c r="N1026" s="33" t="s">
        <v>4892</v>
      </c>
      <c r="O1026" s="33">
        <f>+'Categorias-9 feb-Depurado'!Y1025</f>
        <v>2621.6055012212123</v>
      </c>
      <c r="P1026" s="111">
        <f>+'Categorias-9 feb-Depurado'!AC1025</f>
        <v>44911</v>
      </c>
      <c r="Q1026" s="111">
        <f>+'Categorias-9 feb-Depurado'!AE1025</f>
        <v>44986</v>
      </c>
      <c r="R1026" s="112" t="str">
        <f>+'Categorias-9 feb-Depurado'!AB1025</f>
        <v>GH</v>
      </c>
    </row>
    <row r="1027" spans="2:18" s="1" customFormat="1" ht="14.5" hidden="1">
      <c r="B1027" s="57" t="str">
        <f>+'Categorias-9 feb-Depurado'!B1026</f>
        <v>LASA SOCIEDAD DE APOYO AERONAUTICO SA</v>
      </c>
      <c r="C1027" s="30" t="s">
        <v>4900</v>
      </c>
      <c r="D1027" s="31">
        <v>5</v>
      </c>
      <c r="E1027" s="30" t="str">
        <f>+'Categorias-9 feb-Depurado'!E1026</f>
        <v>800139545-2</v>
      </c>
      <c r="F1027" s="30" t="str">
        <f>+'Categorias-9 feb-Depurado'!F1026</f>
        <v>CR 25 1 A SUR 155 P 3</v>
      </c>
      <c r="G1027" s="30" t="str">
        <f>+'Categorias-9 feb-Depurado'!G1026</f>
        <v>MEDELLIN</v>
      </c>
      <c r="H1027" s="30" t="str">
        <f>+'Categorias-9 feb-Depurado'!H1026</f>
        <v>CUC1652</v>
      </c>
      <c r="I1027" s="107">
        <f>+'Categorias-9 feb-Depurado'!R1026</f>
        <v>719482</v>
      </c>
      <c r="J1027" s="108">
        <f t="shared" si="64"/>
        <v>0</v>
      </c>
      <c r="K1027" s="107">
        <f t="shared" si="65"/>
        <v>0</v>
      </c>
      <c r="L1027" s="109">
        <f t="shared" si="66"/>
        <v>719482</v>
      </c>
      <c r="M1027" s="110">
        <f t="shared" si="67"/>
        <v>5.485000676594458E-07</v>
      </c>
      <c r="N1027" s="33" t="s">
        <v>4892</v>
      </c>
      <c r="O1027" s="33">
        <f>+'Categorias-9 feb-Depurado'!Y1026</f>
        <v>150.83954422046813</v>
      </c>
      <c r="P1027" s="111">
        <f>+'Categorias-9 feb-Depurado'!AC1026</f>
        <v>44911</v>
      </c>
      <c r="Q1027" s="111">
        <f>+'Categorias-9 feb-Depurado'!AE1026</f>
        <v>44986</v>
      </c>
      <c r="R1027" s="112" t="str">
        <f>+'Categorias-9 feb-Depurado'!AB1026</f>
        <v>GH</v>
      </c>
    </row>
    <row r="1028" spans="2:18" s="1" customFormat="1" ht="14.5" hidden="1">
      <c r="B1028" s="57" t="str">
        <f>+'Categorias-9 feb-Depurado'!B1027</f>
        <v>LASA SOCIEDAD DE APOYO AERONAUTICO SA</v>
      </c>
      <c r="C1028" s="30" t="s">
        <v>4900</v>
      </c>
      <c r="D1028" s="31">
        <v>5</v>
      </c>
      <c r="E1028" s="30" t="str">
        <f>+'Categorias-9 feb-Depurado'!E1027</f>
        <v>800139545-2</v>
      </c>
      <c r="F1028" s="30" t="str">
        <f>+'Categorias-9 feb-Depurado'!F1027</f>
        <v>CR 25 1 A SUR 155 P 3</v>
      </c>
      <c r="G1028" s="30" t="str">
        <f>+'Categorias-9 feb-Depurado'!G1027</f>
        <v>MEDELLIN</v>
      </c>
      <c r="H1028" s="30" t="str">
        <f>+'Categorias-9 feb-Depurado'!H1027</f>
        <v>VVC68</v>
      </c>
      <c r="I1028" s="107">
        <f>+'Categorias-9 feb-Depurado'!R1027</f>
        <v>2785090</v>
      </c>
      <c r="J1028" s="108">
        <f t="shared" si="64"/>
        <v>0</v>
      </c>
      <c r="K1028" s="107">
        <f t="shared" si="65"/>
        <v>0</v>
      </c>
      <c r="L1028" s="109">
        <f t="shared" si="66"/>
        <v>2785090</v>
      </c>
      <c r="M1028" s="110">
        <f t="shared" si="67"/>
        <v>2.123224838755724E-06</v>
      </c>
      <c r="N1028" s="33" t="s">
        <v>4892</v>
      </c>
      <c r="O1028" s="33">
        <f>+'Categorias-9 feb-Depurado'!Y1027</f>
        <v>583.89467174020137</v>
      </c>
      <c r="P1028" s="111">
        <f>+'Categorias-9 feb-Depurado'!AC1027</f>
        <v>44911</v>
      </c>
      <c r="Q1028" s="111">
        <f>+'Categorias-9 feb-Depurado'!AE1027</f>
        <v>44986</v>
      </c>
      <c r="R1028" s="112" t="str">
        <f>+'Categorias-9 feb-Depurado'!AB1027</f>
        <v>GH</v>
      </c>
    </row>
    <row r="1029" spans="2:18" s="1" customFormat="1" ht="14.5" hidden="1">
      <c r="B1029" s="57" t="str">
        <f>+'Categorias-9 feb-Depurado'!B1028</f>
        <v>LASA SOCIEDAD DE APOYO AERONAUTICO SA</v>
      </c>
      <c r="C1029" s="30" t="s">
        <v>4900</v>
      </c>
      <c r="D1029" s="31">
        <v>5</v>
      </c>
      <c r="E1029" s="30" t="str">
        <f>+'Categorias-9 feb-Depurado'!E1028</f>
        <v>800139545-2</v>
      </c>
      <c r="F1029" s="30" t="str">
        <f>+'Categorias-9 feb-Depurado'!F1028</f>
        <v>CR 25 1 A SUR 155 P 3</v>
      </c>
      <c r="G1029" s="30" t="str">
        <f>+'Categorias-9 feb-Depurado'!G1028</f>
        <v>MEDELLIN</v>
      </c>
      <c r="H1029" s="30" t="str">
        <f>+'Categorias-9 feb-Depurado'!H1028</f>
        <v>BAQ1133</v>
      </c>
      <c r="I1029" s="107">
        <f>+'Categorias-9 feb-Depurado'!R1028</f>
        <v>4292646</v>
      </c>
      <c r="J1029" s="108">
        <f t="shared" si="64"/>
        <v>0</v>
      </c>
      <c r="K1029" s="107">
        <f t="shared" si="65"/>
        <v>0</v>
      </c>
      <c r="L1029" s="109">
        <f t="shared" si="66"/>
        <v>4292646</v>
      </c>
      <c r="M1029" s="110">
        <f t="shared" si="67"/>
        <v>3.2725163679397807E-06</v>
      </c>
      <c r="N1029" s="33" t="s">
        <v>4892</v>
      </c>
      <c r="O1029" s="33">
        <f>+'Categorias-9 feb-Depurado'!Y1028</f>
        <v>899.95408660649696</v>
      </c>
      <c r="P1029" s="111">
        <f>+'Categorias-9 feb-Depurado'!AC1028</f>
        <v>44911</v>
      </c>
      <c r="Q1029" s="111">
        <f>+'Categorias-9 feb-Depurado'!AE1028</f>
        <v>44986</v>
      </c>
      <c r="R1029" s="112" t="str">
        <f>+'Categorias-9 feb-Depurado'!AB1028</f>
        <v>GH</v>
      </c>
    </row>
    <row r="1030" spans="2:18" s="1" customFormat="1" ht="14.5" hidden="1">
      <c r="B1030" s="57" t="str">
        <f>+'Categorias-9 feb-Depurado'!B1029</f>
        <v>LASA SOCIEDAD DE APOYO AERONAUTICO SA</v>
      </c>
      <c r="C1030" s="30" t="s">
        <v>4900</v>
      </c>
      <c r="D1030" s="31">
        <v>5</v>
      </c>
      <c r="E1030" s="30" t="str">
        <f>+'Categorias-9 feb-Depurado'!E1029</f>
        <v>800139545-2</v>
      </c>
      <c r="F1030" s="30" t="str">
        <f>+'Categorias-9 feb-Depurado'!F1029</f>
        <v>CR 25 1 A SUR 155 P 3</v>
      </c>
      <c r="G1030" s="30" t="str">
        <f>+'Categorias-9 feb-Depurado'!G1029</f>
        <v>MEDELLIN</v>
      </c>
      <c r="H1030" s="30" t="str">
        <f>+'Categorias-9 feb-Depurado'!H1029</f>
        <v>VVC67</v>
      </c>
      <c r="I1030" s="107">
        <f>+'Categorias-9 feb-Depurado'!R1029</f>
        <v>9817776</v>
      </c>
      <c r="J1030" s="108">
        <f t="shared" si="64"/>
        <v>0</v>
      </c>
      <c r="K1030" s="107">
        <f t="shared" si="65"/>
        <v>0</v>
      </c>
      <c r="L1030" s="109">
        <f t="shared" si="66"/>
        <v>9817776</v>
      </c>
      <c r="M1030" s="110">
        <f t="shared" si="67"/>
        <v>7.4846219923017991E-06</v>
      </c>
      <c r="N1030" s="33" t="s">
        <v>4892</v>
      </c>
      <c r="O1030" s="33">
        <f>+'Categorias-9 feb-Depurado'!Y1029</f>
        <v>2058.2986886380072</v>
      </c>
      <c r="P1030" s="111">
        <f>+'Categorias-9 feb-Depurado'!AC1029</f>
        <v>44911</v>
      </c>
      <c r="Q1030" s="111">
        <f>+'Categorias-9 feb-Depurado'!AE1029</f>
        <v>44986</v>
      </c>
      <c r="R1030" s="112" t="str">
        <f>+'Categorias-9 feb-Depurado'!AB1029</f>
        <v>GH</v>
      </c>
    </row>
    <row r="1031" spans="2:18" s="1" customFormat="1" ht="14.5" hidden="1">
      <c r="B1031" s="57" t="str">
        <f>+'Categorias-9 feb-Depurado'!B1030</f>
        <v>LASA SOCIEDAD DE APOYO AERONAUTICO SA</v>
      </c>
      <c r="C1031" s="30" t="s">
        <v>4900</v>
      </c>
      <c r="D1031" s="31">
        <v>5</v>
      </c>
      <c r="E1031" s="30" t="str">
        <f>+'Categorias-9 feb-Depurado'!E1030</f>
        <v>800139545-2</v>
      </c>
      <c r="F1031" s="30" t="str">
        <f>+'Categorias-9 feb-Depurado'!F1030</f>
        <v>CR 25 1 A SUR 155 P 3</v>
      </c>
      <c r="G1031" s="30" t="str">
        <f>+'Categorias-9 feb-Depurado'!G1030</f>
        <v>MEDELLIN</v>
      </c>
      <c r="H1031" s="30" t="str">
        <f>+'Categorias-9 feb-Depurado'!H1030</f>
        <v>CUC1650</v>
      </c>
      <c r="I1031" s="107">
        <f>+'Categorias-9 feb-Depurado'!R1030</f>
        <v>44290691</v>
      </c>
      <c r="J1031" s="108">
        <f t="shared" si="64"/>
        <v>0</v>
      </c>
      <c r="K1031" s="107">
        <f t="shared" si="65"/>
        <v>0</v>
      </c>
      <c r="L1031" s="109">
        <f t="shared" si="66"/>
        <v>44290691</v>
      </c>
      <c r="M1031" s="110">
        <f t="shared" si="67"/>
        <v>3.3765190804194696E-05</v>
      </c>
      <c r="N1031" s="33" t="s">
        <v>4892</v>
      </c>
      <c r="O1031" s="33">
        <f>+'Categorias-9 feb-Depurado'!Y1030</f>
        <v>9285.5521662106767</v>
      </c>
      <c r="P1031" s="111">
        <f>+'Categorias-9 feb-Depurado'!AC1030</f>
        <v>44911</v>
      </c>
      <c r="Q1031" s="111">
        <f>+'Categorias-9 feb-Depurado'!AE1030</f>
        <v>44986</v>
      </c>
      <c r="R1031" s="112" t="str">
        <f>+'Categorias-9 feb-Depurado'!AB1030</f>
        <v>GH</v>
      </c>
    </row>
    <row r="1032" spans="2:18" s="1" customFormat="1" ht="14.5" hidden="1">
      <c r="B1032" s="57" t="str">
        <f>+'Categorias-9 feb-Depurado'!B1031</f>
        <v>LASA SOCIEDAD DE APOYO AERONAUTICO SA</v>
      </c>
      <c r="C1032" s="30" t="s">
        <v>4900</v>
      </c>
      <c r="D1032" s="31">
        <v>5</v>
      </c>
      <c r="E1032" s="30" t="str">
        <f>+'Categorias-9 feb-Depurado'!E1031</f>
        <v>800139545-2</v>
      </c>
      <c r="F1032" s="30" t="str">
        <f>+'Categorias-9 feb-Depurado'!F1031</f>
        <v>CR 25 1 A SUR 155 P 3</v>
      </c>
      <c r="G1032" s="30" t="str">
        <f>+'Categorias-9 feb-Depurado'!G1031</f>
        <v>MEDELLIN</v>
      </c>
      <c r="H1032" s="30" t="str">
        <f>+'Categorias-9 feb-Depurado'!H1031</f>
        <v>BGA1776</v>
      </c>
      <c r="I1032" s="107">
        <f>+'Categorias-9 feb-Depurado'!R1031</f>
        <v>4292646</v>
      </c>
      <c r="J1032" s="108">
        <f t="shared" si="64"/>
        <v>0</v>
      </c>
      <c r="K1032" s="107">
        <f t="shared" si="65"/>
        <v>0</v>
      </c>
      <c r="L1032" s="109">
        <f t="shared" si="66"/>
        <v>4292646</v>
      </c>
      <c r="M1032" s="110">
        <f t="shared" si="67"/>
        <v>3.2725163679397807E-06</v>
      </c>
      <c r="N1032" s="33" t="s">
        <v>4892</v>
      </c>
      <c r="O1032" s="33">
        <f>+'Categorias-9 feb-Depurado'!Y1031</f>
        <v>899.95408660649696</v>
      </c>
      <c r="P1032" s="111">
        <f>+'Categorias-9 feb-Depurado'!AC1031</f>
        <v>44911</v>
      </c>
      <c r="Q1032" s="111">
        <f>+'Categorias-9 feb-Depurado'!AE1031</f>
        <v>44986</v>
      </c>
      <c r="R1032" s="112" t="str">
        <f>+'Categorias-9 feb-Depurado'!AB1031</f>
        <v>GH</v>
      </c>
    </row>
    <row r="1033" spans="2:18" s="1" customFormat="1" ht="14.5" hidden="1">
      <c r="B1033" s="57" t="str">
        <f>+'Categorias-9 feb-Depurado'!B1032</f>
        <v>LASA SOCIEDAD DE APOYO AERONAUTICO SA</v>
      </c>
      <c r="C1033" s="30" t="s">
        <v>4900</v>
      </c>
      <c r="D1033" s="31">
        <v>5</v>
      </c>
      <c r="E1033" s="30" t="str">
        <f>+'Categorias-9 feb-Depurado'!E1032</f>
        <v>800139545-2</v>
      </c>
      <c r="F1033" s="30" t="str">
        <f>+'Categorias-9 feb-Depurado'!F1032</f>
        <v>CR 25 1 A SUR 155 P 3</v>
      </c>
      <c r="G1033" s="30" t="str">
        <f>+'Categorias-9 feb-Depurado'!G1032</f>
        <v>MEDELLIN</v>
      </c>
      <c r="H1033" s="30" t="str">
        <f>+'Categorias-9 feb-Depurado'!H1032</f>
        <v>NVA64</v>
      </c>
      <c r="I1033" s="107">
        <f>+'Categorias-9 feb-Depurado'!R1032</f>
        <v>1306457</v>
      </c>
      <c r="J1033" s="108">
        <f t="shared" si="64"/>
        <v>0</v>
      </c>
      <c r="K1033" s="107">
        <f t="shared" si="65"/>
        <v>0</v>
      </c>
      <c r="L1033" s="109">
        <f t="shared" si="66"/>
        <v>1306457</v>
      </c>
      <c r="M1033" s="110">
        <f t="shared" si="67"/>
        <v>9.9598287781231022E-07</v>
      </c>
      <c r="N1033" s="33" t="s">
        <v>4892</v>
      </c>
      <c r="O1033" s="33">
        <f>+'Categorias-9 feb-Depurado'!Y1032</f>
        <v>273.89896956927362</v>
      </c>
      <c r="P1033" s="111">
        <f>+'Categorias-9 feb-Depurado'!AC1032</f>
        <v>44911</v>
      </c>
      <c r="Q1033" s="111">
        <f>+'Categorias-9 feb-Depurado'!AE1032</f>
        <v>44986</v>
      </c>
      <c r="R1033" s="112" t="str">
        <f>+'Categorias-9 feb-Depurado'!AB1032</f>
        <v>GH</v>
      </c>
    </row>
    <row r="1034" spans="2:18" s="1" customFormat="1" ht="14.5" hidden="1">
      <c r="B1034" s="57" t="str">
        <f>+'Categorias-9 feb-Depurado'!B1033</f>
        <v>LASA SOCIEDAD DE APOYO AERONAUTICO SA</v>
      </c>
      <c r="C1034" s="30" t="s">
        <v>4900</v>
      </c>
      <c r="D1034" s="31">
        <v>5</v>
      </c>
      <c r="E1034" s="30" t="str">
        <f>+'Categorias-9 feb-Depurado'!E1033</f>
        <v>800139545-2</v>
      </c>
      <c r="F1034" s="30" t="str">
        <f>+'Categorias-9 feb-Depurado'!F1033</f>
        <v>CR 25 1 A SUR 155 P 3</v>
      </c>
      <c r="G1034" s="30" t="str">
        <f>+'Categorias-9 feb-Depurado'!G1033</f>
        <v>MEDELLIN</v>
      </c>
      <c r="H1034" s="30" t="str">
        <f>+'Categorias-9 feb-Depurado'!H1033</f>
        <v>ADZ3807</v>
      </c>
      <c r="I1034" s="107">
        <f>+'Categorias-9 feb-Depurado'!R1033</f>
        <v>72162238</v>
      </c>
      <c r="J1034" s="108">
        <f t="shared" si="64"/>
        <v>0</v>
      </c>
      <c r="K1034" s="107">
        <f t="shared" si="65"/>
        <v>0</v>
      </c>
      <c r="L1034" s="109">
        <f t="shared" si="66"/>
        <v>72162238</v>
      </c>
      <c r="M1034" s="110">
        <f t="shared" si="67"/>
        <v>5.5013179517287479E-05</v>
      </c>
      <c r="N1034" s="33" t="s">
        <v>4892</v>
      </c>
      <c r="O1034" s="33">
        <f>+'Categorias-9 feb-Depurado'!Y1033</f>
        <v>15128.827531264085</v>
      </c>
      <c r="P1034" s="111">
        <f>+'Categorias-9 feb-Depurado'!AC1033</f>
        <v>44911</v>
      </c>
      <c r="Q1034" s="111">
        <f>+'Categorias-9 feb-Depurado'!AE1033</f>
        <v>44986</v>
      </c>
      <c r="R1034" s="112" t="str">
        <f>+'Categorias-9 feb-Depurado'!AB1033</f>
        <v>GH</v>
      </c>
    </row>
    <row r="1035" spans="2:18" s="1" customFormat="1" ht="14.5" hidden="1">
      <c r="B1035" s="57" t="str">
        <f>+'Categorias-9 feb-Depurado'!B1034</f>
        <v>LASA SOCIEDAD DE APOYO AERONAUTICO SA</v>
      </c>
      <c r="C1035" s="30" t="s">
        <v>4900</v>
      </c>
      <c r="D1035" s="31">
        <v>5</v>
      </c>
      <c r="E1035" s="30" t="str">
        <f>+'Categorias-9 feb-Depurado'!E1034</f>
        <v>800139545-2</v>
      </c>
      <c r="F1035" s="30" t="str">
        <f>+'Categorias-9 feb-Depurado'!F1034</f>
        <v>CR 25 1 A SUR 155 P 3</v>
      </c>
      <c r="G1035" s="30" t="str">
        <f>+'Categorias-9 feb-Depurado'!G1034</f>
        <v>MEDELLIN</v>
      </c>
      <c r="H1035" s="30" t="str">
        <f>+'Categorias-9 feb-Depurado'!H1034</f>
        <v>SMR1863</v>
      </c>
      <c r="I1035" s="107">
        <f>+'Categorias-9 feb-Depurado'!R1034</f>
        <v>25009330</v>
      </c>
      <c r="J1035" s="108">
        <f t="shared" si="64"/>
        <v>0</v>
      </c>
      <c r="K1035" s="107">
        <f t="shared" si="65"/>
        <v>0</v>
      </c>
      <c r="L1035" s="109">
        <f t="shared" si="66"/>
        <v>25009330</v>
      </c>
      <c r="M1035" s="110">
        <f t="shared" si="67"/>
        <v>1.906596578804947E-05</v>
      </c>
      <c r="N1035" s="33" t="s">
        <v>4892</v>
      </c>
      <c r="O1035" s="33">
        <f>+'Categorias-9 feb-Depurado'!Y1034</f>
        <v>5243.2110024424246</v>
      </c>
      <c r="P1035" s="111">
        <f>+'Categorias-9 feb-Depurado'!AC1034</f>
        <v>44911</v>
      </c>
      <c r="Q1035" s="111">
        <f>+'Categorias-9 feb-Depurado'!AE1034</f>
        <v>44986</v>
      </c>
      <c r="R1035" s="112" t="str">
        <f>+'Categorias-9 feb-Depurado'!AB1034</f>
        <v>GH</v>
      </c>
    </row>
    <row r="1036" spans="2:18" s="1" customFormat="1" ht="14.5" hidden="1">
      <c r="B1036" s="57" t="str">
        <f>+'Categorias-9 feb-Depurado'!B1035</f>
        <v>LASA SOCIEDAD DE APOYO AERONAUTICO SA</v>
      </c>
      <c r="C1036" s="30" t="s">
        <v>4900</v>
      </c>
      <c r="D1036" s="31">
        <v>5</v>
      </c>
      <c r="E1036" s="30" t="str">
        <f>+'Categorias-9 feb-Depurado'!E1035</f>
        <v>800139545-2</v>
      </c>
      <c r="F1036" s="30" t="str">
        <f>+'Categorias-9 feb-Depurado'!F1035</f>
        <v>CR 25 1 A SUR 155 P 3</v>
      </c>
      <c r="G1036" s="30" t="str">
        <f>+'Categorias-9 feb-Depurado'!G1035</f>
        <v>MEDELLIN</v>
      </c>
      <c r="H1036" s="30" t="str">
        <f>+'Categorias-9 feb-Depurado'!H1035</f>
        <v>BAQ1134</v>
      </c>
      <c r="I1036" s="107">
        <f>+'Categorias-9 feb-Depurado'!R1035</f>
        <v>673071</v>
      </c>
      <c r="J1036" s="108">
        <f t="shared" si="64"/>
        <v>0</v>
      </c>
      <c r="K1036" s="107">
        <f t="shared" si="65"/>
        <v>0</v>
      </c>
      <c r="L1036" s="109">
        <f t="shared" si="66"/>
        <v>673071</v>
      </c>
      <c r="M1036" s="110">
        <f t="shared" si="67"/>
        <v>5.1311845055138395E-07</v>
      </c>
      <c r="N1036" s="33" t="s">
        <v>4892</v>
      </c>
      <c r="O1036" s="33">
        <f>+'Categorias-9 feb-Depurado'!Y1035</f>
        <v>141.10946885122172</v>
      </c>
      <c r="P1036" s="111">
        <f>+'Categorias-9 feb-Depurado'!AC1035</f>
        <v>44911</v>
      </c>
      <c r="Q1036" s="111">
        <f>+'Categorias-9 feb-Depurado'!AE1035</f>
        <v>44986</v>
      </c>
      <c r="R1036" s="112" t="str">
        <f>+'Categorias-9 feb-Depurado'!AB1035</f>
        <v>GH</v>
      </c>
    </row>
    <row r="1037" spans="2:18" s="1" customFormat="1" ht="14.5" hidden="1">
      <c r="B1037" s="57" t="str">
        <f>+'Categorias-9 feb-Depurado'!B1036</f>
        <v>LASA SOCIEDAD DE APOYO AERONAUTICO SA</v>
      </c>
      <c r="C1037" s="30" t="s">
        <v>4900</v>
      </c>
      <c r="D1037" s="31">
        <v>5</v>
      </c>
      <c r="E1037" s="30" t="str">
        <f>+'Categorias-9 feb-Depurado'!E1036</f>
        <v>800139545-2</v>
      </c>
      <c r="F1037" s="30" t="str">
        <f>+'Categorias-9 feb-Depurado'!F1036</f>
        <v>CR 25 1 A SUR 155 P 3</v>
      </c>
      <c r="G1037" s="30" t="str">
        <f>+'Categorias-9 feb-Depurado'!G1036</f>
        <v>MEDELLIN</v>
      </c>
      <c r="H1037" s="30" t="str">
        <f>+'Categorias-9 feb-Depurado'!H1036</f>
        <v>NVA63</v>
      </c>
      <c r="I1037" s="107">
        <f>+'Categorias-9 feb-Depurado'!R1036</f>
        <v>4434693</v>
      </c>
      <c r="J1037" s="108">
        <f t="shared" si="64"/>
        <v>0</v>
      </c>
      <c r="K1037" s="107">
        <f t="shared" si="65"/>
        <v>0</v>
      </c>
      <c r="L1037" s="109">
        <f t="shared" si="66"/>
        <v>4434693</v>
      </c>
      <c r="M1037" s="110">
        <f t="shared" si="67"/>
        <v>3.3808064837603592E-06</v>
      </c>
      <c r="N1037" s="33" t="s">
        <v>4892</v>
      </c>
      <c r="O1037" s="33">
        <f>+'Categorias-9 feb-Depurado'!Y1036</f>
        <v>929.73426837321927</v>
      </c>
      <c r="P1037" s="111">
        <f>+'Categorias-9 feb-Depurado'!AC1036</f>
        <v>44911</v>
      </c>
      <c r="Q1037" s="111">
        <f>+'Categorias-9 feb-Depurado'!AE1036</f>
        <v>44986</v>
      </c>
      <c r="R1037" s="112" t="str">
        <f>+'Categorias-9 feb-Depurado'!AB1036</f>
        <v>GH</v>
      </c>
    </row>
    <row r="1038" spans="2:18" s="1" customFormat="1" ht="14.5" hidden="1">
      <c r="B1038" s="57" t="str">
        <f>+'Categorias-9 feb-Depurado'!B1037</f>
        <v>LASA SOCIEDAD DE APOYO AERONAUTICO SA</v>
      </c>
      <c r="C1038" s="30" t="s">
        <v>4900</v>
      </c>
      <c r="D1038" s="31">
        <v>5</v>
      </c>
      <c r="E1038" s="30" t="str">
        <f>+'Categorias-9 feb-Depurado'!E1037</f>
        <v>800139545-2</v>
      </c>
      <c r="F1038" s="30" t="str">
        <f>+'Categorias-9 feb-Depurado'!F1037</f>
        <v>CR 25 1 A SUR 155 P 3</v>
      </c>
      <c r="G1038" s="30" t="str">
        <f>+'Categorias-9 feb-Depurado'!G1037</f>
        <v>MEDELLIN</v>
      </c>
      <c r="H1038" s="30" t="str">
        <f>+'Categorias-9 feb-Depurado'!H1037</f>
        <v>RCH1008</v>
      </c>
      <c r="I1038" s="107">
        <f>+'Categorias-9 feb-Depurado'!R1037</f>
        <v>1225604</v>
      </c>
      <c r="J1038" s="108">
        <f t="shared" si="64"/>
        <v>0</v>
      </c>
      <c r="K1038" s="107">
        <f t="shared" si="65"/>
        <v>0</v>
      </c>
      <c r="L1038" s="109">
        <f t="shared" si="66"/>
        <v>1225604</v>
      </c>
      <c r="M1038" s="110">
        <f t="shared" si="67"/>
        <v>9.3434426007000508E-07</v>
      </c>
      <c r="N1038" s="33" t="s">
        <v>4892</v>
      </c>
      <c r="O1038" s="33">
        <f>+'Categorias-9 feb-Depurado'!Y1037</f>
        <v>256.94812205834563</v>
      </c>
      <c r="P1038" s="111">
        <f>+'Categorias-9 feb-Depurado'!AC1037</f>
        <v>44911</v>
      </c>
      <c r="Q1038" s="111">
        <f>+'Categorias-9 feb-Depurado'!AE1037</f>
        <v>44986</v>
      </c>
      <c r="R1038" s="112" t="str">
        <f>+'Categorias-9 feb-Depurado'!AB1037</f>
        <v>GH</v>
      </c>
    </row>
    <row r="1039" spans="2:18" s="1" customFormat="1" ht="14.5" hidden="1">
      <c r="B1039" s="57" t="str">
        <f>+'Categorias-9 feb-Depurado'!B1038</f>
        <v>LASA SOCIEDAD DE APOYO AERONAUTICO SA</v>
      </c>
      <c r="C1039" s="30" t="s">
        <v>4900</v>
      </c>
      <c r="D1039" s="31">
        <v>5</v>
      </c>
      <c r="E1039" s="30" t="str">
        <f>+'Categorias-9 feb-Depurado'!E1038</f>
        <v>800139545-2</v>
      </c>
      <c r="F1039" s="30" t="str">
        <f>+'Categorias-9 feb-Depurado'!F1038</f>
        <v>CR 25 1 A SUR 155 P 3</v>
      </c>
      <c r="G1039" s="30" t="str">
        <f>+'Categorias-9 feb-Depurado'!G1038</f>
        <v>MEDELLIN</v>
      </c>
      <c r="H1039" s="30" t="str">
        <f>+'Categorias-9 feb-Depurado'!H1038</f>
        <v>ADZ3815</v>
      </c>
      <c r="I1039" s="107">
        <f>+'Categorias-9 feb-Depurado'!R1038</f>
        <v>405262</v>
      </c>
      <c r="J1039" s="108">
        <f t="shared" si="64"/>
        <v>0</v>
      </c>
      <c r="K1039" s="107">
        <f t="shared" si="65"/>
        <v>0</v>
      </c>
      <c r="L1039" s="109">
        <f t="shared" si="66"/>
        <v>405262</v>
      </c>
      <c r="M1039" s="110">
        <f t="shared" si="67"/>
        <v>3.0895315577012673E-07</v>
      </c>
      <c r="N1039" s="33" t="s">
        <v>4892</v>
      </c>
      <c r="O1039" s="33">
        <f>+'Categorias-9 feb-Depurado'!Y1038</f>
        <v>84.963258802687704</v>
      </c>
      <c r="P1039" s="111">
        <f>+'Categorias-9 feb-Depurado'!AC1038</f>
        <v>44911</v>
      </c>
      <c r="Q1039" s="111">
        <f>+'Categorias-9 feb-Depurado'!AE1038</f>
        <v>44986</v>
      </c>
      <c r="R1039" s="112" t="str">
        <f>+'Categorias-9 feb-Depurado'!AB1038</f>
        <v>GH</v>
      </c>
    </row>
    <row r="1040" spans="2:18" s="1" customFormat="1" ht="14.5" hidden="1">
      <c r="B1040" s="57" t="str">
        <f>+'Categorias-9 feb-Depurado'!B1039</f>
        <v>LASA SOCIEDAD DE APOYO AERONAUTICO SA</v>
      </c>
      <c r="C1040" s="30" t="s">
        <v>4900</v>
      </c>
      <c r="D1040" s="31">
        <v>5</v>
      </c>
      <c r="E1040" s="30" t="str">
        <f>+'Categorias-9 feb-Depurado'!E1039</f>
        <v>800139545-2</v>
      </c>
      <c r="F1040" s="30" t="str">
        <f>+'Categorias-9 feb-Depurado'!F1039</f>
        <v>CR 25 1 A SUR 155 P 3</v>
      </c>
      <c r="G1040" s="30" t="str">
        <f>+'Categorias-9 feb-Depurado'!G1039</f>
        <v>MEDELLIN</v>
      </c>
      <c r="H1040" s="30" t="str">
        <f>+'Categorias-9 feb-Depurado'!H1039</f>
        <v>AXM891</v>
      </c>
      <c r="I1040" s="107">
        <f>+'Categorias-9 feb-Depurado'!R1039</f>
        <v>3885628</v>
      </c>
      <c r="J1040" s="108">
        <f t="shared" si="68" ref="J1040:J1103">+IF(Q1040&gt;$O$4,0,I1040)</f>
        <v>0</v>
      </c>
      <c r="K1040" s="107">
        <f t="shared" si="69" ref="K1040:K1103">++(((1+$O$5)^(($O$4-Q1040)/365))-1)*J1040</f>
        <v>0</v>
      </c>
      <c r="L1040" s="109">
        <f t="shared" si="70" ref="L1040:L1103">+I1040+K1040</f>
        <v>3885628</v>
      </c>
      <c r="M1040" s="110">
        <f t="shared" si="71" ref="M1040:M1103">+L1040/$E$11</f>
        <v>2.9622245183332414E-06</v>
      </c>
      <c r="N1040" s="33" t="s">
        <v>4892</v>
      </c>
      <c r="O1040" s="33">
        <f>+'Categorias-9 feb-Depurado'!Y1039</f>
        <v>814.62268205499117</v>
      </c>
      <c r="P1040" s="111">
        <f>+'Categorias-9 feb-Depurado'!AC1039</f>
        <v>44911</v>
      </c>
      <c r="Q1040" s="111">
        <f>+'Categorias-9 feb-Depurado'!AE1039</f>
        <v>44986</v>
      </c>
      <c r="R1040" s="112" t="str">
        <f>+'Categorias-9 feb-Depurado'!AB1039</f>
        <v>GH</v>
      </c>
    </row>
    <row r="1041" spans="2:18" s="1" customFormat="1" ht="14.5" hidden="1">
      <c r="B1041" s="57" t="str">
        <f>+'Categorias-9 feb-Depurado'!B1040</f>
        <v>LASA SOCIEDAD DE APOYO AERONAUTICO SA</v>
      </c>
      <c r="C1041" s="30" t="s">
        <v>4900</v>
      </c>
      <c r="D1041" s="31">
        <v>5</v>
      </c>
      <c r="E1041" s="30" t="str">
        <f>+'Categorias-9 feb-Depurado'!E1040</f>
        <v>800139545-2</v>
      </c>
      <c r="F1041" s="30" t="str">
        <f>+'Categorias-9 feb-Depurado'!F1040</f>
        <v>CR 25 1 A SUR 155 P 3</v>
      </c>
      <c r="G1041" s="30" t="str">
        <f>+'Categorias-9 feb-Depurado'!G1040</f>
        <v>MEDELLIN</v>
      </c>
      <c r="H1041" s="30" t="str">
        <f>+'Categorias-9 feb-Depurado'!H1040</f>
        <v>LET1173</v>
      </c>
      <c r="I1041" s="107">
        <f>+'Categorias-9 feb-Depurado'!R1040</f>
        <v>474285</v>
      </c>
      <c r="J1041" s="108">
        <f t="shared" si="68"/>
        <v>0</v>
      </c>
      <c r="K1041" s="107">
        <f t="shared" si="69"/>
        <v>0</v>
      </c>
      <c r="L1041" s="109">
        <f t="shared" si="70"/>
        <v>474285</v>
      </c>
      <c r="M1041" s="110">
        <f t="shared" si="71"/>
        <v>3.6157312426142733E-07</v>
      </c>
      <c r="N1041" s="33" t="s">
        <v>4892</v>
      </c>
      <c r="O1041" s="33">
        <f>+'Categorias-9 feb-Depurado'!Y1040</f>
        <v>99.433944463662371</v>
      </c>
      <c r="P1041" s="111">
        <f>+'Categorias-9 feb-Depurado'!AC1040</f>
        <v>44911</v>
      </c>
      <c r="Q1041" s="111">
        <f>+'Categorias-9 feb-Depurado'!AE1040</f>
        <v>44986</v>
      </c>
      <c r="R1041" s="112" t="str">
        <f>+'Categorias-9 feb-Depurado'!AB1040</f>
        <v>GH</v>
      </c>
    </row>
    <row r="1042" spans="2:18" s="1" customFormat="1" ht="14.5" hidden="1">
      <c r="B1042" s="57" t="str">
        <f>+'Categorias-9 feb-Depurado'!B1041</f>
        <v>LASA SOCIEDAD DE APOYO AERONAUTICO SA</v>
      </c>
      <c r="C1042" s="30" t="s">
        <v>4900</v>
      </c>
      <c r="D1042" s="31">
        <v>5</v>
      </c>
      <c r="E1042" s="30" t="str">
        <f>+'Categorias-9 feb-Depurado'!E1041</f>
        <v>800139545-2</v>
      </c>
      <c r="F1042" s="30" t="str">
        <f>+'Categorias-9 feb-Depurado'!F1041</f>
        <v>CR 25 1 A SUR 155 P 3</v>
      </c>
      <c r="G1042" s="30" t="str">
        <f>+'Categorias-9 feb-Depurado'!G1041</f>
        <v>MEDELLIN</v>
      </c>
      <c r="H1042" s="30" t="str">
        <f>+'Categorias-9 feb-Depurado'!H1041</f>
        <v>ADZ3809</v>
      </c>
      <c r="I1042" s="107">
        <f>+'Categorias-9 feb-Depurado'!R1041</f>
        <v>8253857</v>
      </c>
      <c r="J1042" s="108">
        <f t="shared" si="68"/>
        <v>0</v>
      </c>
      <c r="K1042" s="107">
        <f t="shared" si="69"/>
        <v>0</v>
      </c>
      <c r="L1042" s="109">
        <f t="shared" si="70"/>
        <v>8253857</v>
      </c>
      <c r="M1042" s="110">
        <f t="shared" si="71"/>
        <v>6.2923618977978469E-06</v>
      </c>
      <c r="N1042" s="33" t="s">
        <v>4892</v>
      </c>
      <c r="O1042" s="33">
        <f>+'Categorias-9 feb-Depurado'!Y1041</f>
        <v>1730.4227596255646</v>
      </c>
      <c r="P1042" s="111">
        <f>+'Categorias-9 feb-Depurado'!AC1041</f>
        <v>44911</v>
      </c>
      <c r="Q1042" s="111">
        <f>+'Categorias-9 feb-Depurado'!AE1041</f>
        <v>44986</v>
      </c>
      <c r="R1042" s="112" t="str">
        <f>+'Categorias-9 feb-Depurado'!AB1041</f>
        <v>GH</v>
      </c>
    </row>
    <row r="1043" spans="2:18" s="1" customFormat="1" ht="14.5" hidden="1">
      <c r="B1043" s="57" t="str">
        <f>+'Categorias-9 feb-Depurado'!B1042</f>
        <v>LASA SOCIEDAD DE APOYO AERONAUTICO SA</v>
      </c>
      <c r="C1043" s="30" t="s">
        <v>4900</v>
      </c>
      <c r="D1043" s="31">
        <v>5</v>
      </c>
      <c r="E1043" s="30" t="str">
        <f>+'Categorias-9 feb-Depurado'!E1042</f>
        <v>800139545-2</v>
      </c>
      <c r="F1043" s="30" t="str">
        <f>+'Categorias-9 feb-Depurado'!F1042</f>
        <v>CR 25 1 A SUR 155 P 3</v>
      </c>
      <c r="G1043" s="30" t="str">
        <f>+'Categorias-9 feb-Depurado'!G1042</f>
        <v>MEDELLIN</v>
      </c>
      <c r="H1043" s="30" t="str">
        <f>+'Categorias-9 feb-Depurado'!H1042</f>
        <v>RCH1007</v>
      </c>
      <c r="I1043" s="107">
        <f>+'Categorias-9 feb-Depurado'!R1042</f>
        <v>17378543</v>
      </c>
      <c r="J1043" s="108">
        <f t="shared" si="68"/>
        <v>0</v>
      </c>
      <c r="K1043" s="107">
        <f t="shared" si="69"/>
        <v>0</v>
      </c>
      <c r="L1043" s="109">
        <f t="shared" si="70"/>
        <v>17378543</v>
      </c>
      <c r="M1043" s="110">
        <f t="shared" si="71"/>
        <v>1.3248603872400683E-05</v>
      </c>
      <c r="N1043" s="33" t="s">
        <v>4892</v>
      </c>
      <c r="O1043" s="33">
        <f>+'Categorias-9 feb-Depurado'!Y1042</f>
        <v>3643.4149920857049</v>
      </c>
      <c r="P1043" s="111">
        <f>+'Categorias-9 feb-Depurado'!AC1042</f>
        <v>44911</v>
      </c>
      <c r="Q1043" s="111">
        <f>+'Categorias-9 feb-Depurado'!AE1042</f>
        <v>44986</v>
      </c>
      <c r="R1043" s="112" t="str">
        <f>+'Categorias-9 feb-Depurado'!AB1042</f>
        <v>GH</v>
      </c>
    </row>
    <row r="1044" spans="2:18" s="1" customFormat="1" ht="14.5" hidden="1">
      <c r="B1044" s="57" t="str">
        <f>+'Categorias-9 feb-Depurado'!B1043</f>
        <v>LASA SOCIEDAD DE APOYO AERONAUTICO SA</v>
      </c>
      <c r="C1044" s="30" t="s">
        <v>4900</v>
      </c>
      <c r="D1044" s="31">
        <v>5</v>
      </c>
      <c r="E1044" s="30" t="str">
        <f>+'Categorias-9 feb-Depurado'!E1043</f>
        <v>800139545-2</v>
      </c>
      <c r="F1044" s="30" t="str">
        <f>+'Categorias-9 feb-Depurado'!F1043</f>
        <v>CR 25 1 A SUR 155 P 3</v>
      </c>
      <c r="G1044" s="30" t="str">
        <f>+'Categorias-9 feb-Depurado'!G1043</f>
        <v>MEDELLIN</v>
      </c>
      <c r="H1044" s="30" t="str">
        <f>+'Categorias-9 feb-Depurado'!H1043</f>
        <v>AXM892</v>
      </c>
      <c r="I1044" s="107">
        <f>+'Categorias-9 feb-Depurado'!R1043</f>
        <v>524390</v>
      </c>
      <c r="J1044" s="108">
        <f t="shared" si="68"/>
        <v>0</v>
      </c>
      <c r="K1044" s="107">
        <f t="shared" si="69"/>
        <v>0</v>
      </c>
      <c r="L1044" s="109">
        <f t="shared" si="70"/>
        <v>524390</v>
      </c>
      <c r="M1044" s="110">
        <f t="shared" si="71"/>
        <v>3.9977087749233032E-07</v>
      </c>
      <c r="N1044" s="33" t="s">
        <v>4892</v>
      </c>
      <c r="O1044" s="33">
        <f>+'Categorias-9 feb-Depurado'!Y1043</f>
        <v>109.9384676666981</v>
      </c>
      <c r="P1044" s="111">
        <f>+'Categorias-9 feb-Depurado'!AC1043</f>
        <v>44911</v>
      </c>
      <c r="Q1044" s="111">
        <f>+'Categorias-9 feb-Depurado'!AE1043</f>
        <v>44986</v>
      </c>
      <c r="R1044" s="112" t="str">
        <f>+'Categorias-9 feb-Depurado'!AB1043</f>
        <v>GH</v>
      </c>
    </row>
    <row r="1045" spans="2:18" s="1" customFormat="1" ht="14.5" hidden="1">
      <c r="B1045" s="57" t="str">
        <f>+'Categorias-9 feb-Depurado'!B1044</f>
        <v>LASA SOCIEDAD DE APOYO AERONAUTICO SA</v>
      </c>
      <c r="C1045" s="30" t="s">
        <v>4900</v>
      </c>
      <c r="D1045" s="31">
        <v>5</v>
      </c>
      <c r="E1045" s="30" t="str">
        <f>+'Categorias-9 feb-Depurado'!E1044</f>
        <v>800139545-2</v>
      </c>
      <c r="F1045" s="30" t="str">
        <f>+'Categorias-9 feb-Depurado'!F1044</f>
        <v>CR 25 1 A SUR 155 P 3</v>
      </c>
      <c r="G1045" s="30" t="str">
        <f>+'Categorias-9 feb-Depurado'!G1044</f>
        <v>MEDELLIN</v>
      </c>
      <c r="H1045" s="30" t="str">
        <f>+'Categorias-9 feb-Depurado'!H1044</f>
        <v>SMR1869</v>
      </c>
      <c r="I1045" s="107">
        <f>+'Categorias-9 feb-Depurado'!R1044</f>
        <v>7998639</v>
      </c>
      <c r="J1045" s="108">
        <f t="shared" si="68"/>
        <v>0</v>
      </c>
      <c r="K1045" s="107">
        <f t="shared" si="69"/>
        <v>0</v>
      </c>
      <c r="L1045" s="109">
        <f t="shared" si="70"/>
        <v>7998639</v>
      </c>
      <c r="M1045" s="110">
        <f t="shared" si="71"/>
        <v>6.0977954037536474E-06</v>
      </c>
      <c r="N1045" s="33" t="s">
        <v>4892</v>
      </c>
      <c r="O1045" s="33">
        <f>+'Categorias-9 feb-Depurado'!Y1044</f>
        <v>1676.9162552281516</v>
      </c>
      <c r="P1045" s="111">
        <f>+'Categorias-9 feb-Depurado'!AC1044</f>
        <v>44911</v>
      </c>
      <c r="Q1045" s="111">
        <f>+'Categorias-9 feb-Depurado'!AE1044</f>
        <v>44986</v>
      </c>
      <c r="R1045" s="112" t="str">
        <f>+'Categorias-9 feb-Depurado'!AB1044</f>
        <v>GH</v>
      </c>
    </row>
    <row r="1046" spans="2:18" s="1" customFormat="1" ht="14.5" hidden="1">
      <c r="B1046" s="57" t="str">
        <f>+'Categorias-9 feb-Depurado'!B1045</f>
        <v>LASA SOCIEDAD DE APOYO AERONAUTICO SA</v>
      </c>
      <c r="C1046" s="30" t="s">
        <v>4900</v>
      </c>
      <c r="D1046" s="31">
        <v>5</v>
      </c>
      <c r="E1046" s="30" t="str">
        <f>+'Categorias-9 feb-Depurado'!E1045</f>
        <v>800139545-2</v>
      </c>
      <c r="F1046" s="30" t="str">
        <f>+'Categorias-9 feb-Depurado'!F1045</f>
        <v>CR 25 1 A SUR 155 P 3</v>
      </c>
      <c r="G1046" s="30" t="str">
        <f>+'Categorias-9 feb-Depurado'!G1045</f>
        <v>MEDELLIN</v>
      </c>
      <c r="H1046" s="30" t="str">
        <f>+'Categorias-9 feb-Depurado'!H1045</f>
        <v>LET1171</v>
      </c>
      <c r="I1046" s="107">
        <f>+'Categorias-9 feb-Depurado'!R1045</f>
        <v>3272767</v>
      </c>
      <c r="J1046" s="108">
        <f t="shared" si="68"/>
        <v>0</v>
      </c>
      <c r="K1046" s="107">
        <f t="shared" si="69"/>
        <v>0</v>
      </c>
      <c r="L1046" s="109">
        <f t="shared" si="70"/>
        <v>3272767</v>
      </c>
      <c r="M1046" s="110">
        <f t="shared" si="71"/>
        <v>2.4950074094051019E-06</v>
      </c>
      <c r="N1046" s="33" t="s">
        <v>4892</v>
      </c>
      <c r="O1046" s="33">
        <f>+'Categorias-9 feb-Depurado'!Y1045</f>
        <v>686.13625166409838</v>
      </c>
      <c r="P1046" s="111">
        <f>+'Categorias-9 feb-Depurado'!AC1045</f>
        <v>44911</v>
      </c>
      <c r="Q1046" s="111">
        <f>+'Categorias-9 feb-Depurado'!AE1045</f>
        <v>44986</v>
      </c>
      <c r="R1046" s="112" t="str">
        <f>+'Categorias-9 feb-Depurado'!AB1045</f>
        <v>GH</v>
      </c>
    </row>
    <row r="1047" spans="2:18" s="1" customFormat="1" ht="14.5" hidden="1">
      <c r="B1047" s="57" t="str">
        <f>+'Categorias-9 feb-Depurado'!B1046</f>
        <v>LASA SOCIEDAD DE APOYO AERONAUTICO SA</v>
      </c>
      <c r="C1047" s="30" t="s">
        <v>4900</v>
      </c>
      <c r="D1047" s="31">
        <v>5</v>
      </c>
      <c r="E1047" s="30" t="str">
        <f>+'Categorias-9 feb-Depurado'!E1046</f>
        <v>800139545-2</v>
      </c>
      <c r="F1047" s="30" t="str">
        <f>+'Categorias-9 feb-Depurado'!F1046</f>
        <v>CR 25 1 A SUR 155 P 3</v>
      </c>
      <c r="G1047" s="30" t="str">
        <f>+'Categorias-9 feb-Depurado'!G1046</f>
        <v>MEDELLIN</v>
      </c>
      <c r="H1047" s="30" t="str">
        <f>+'Categorias-9 feb-Depurado'!H1046</f>
        <v>SMR1864</v>
      </c>
      <c r="I1047" s="107">
        <f>+'Categorias-9 feb-Depurado'!R1046</f>
        <v>2095934</v>
      </c>
      <c r="J1047" s="108">
        <f t="shared" si="68"/>
        <v>0</v>
      </c>
      <c r="K1047" s="107">
        <f t="shared" si="69"/>
        <v>0</v>
      </c>
      <c r="L1047" s="109">
        <f t="shared" si="70"/>
        <v>2095934</v>
      </c>
      <c r="M1047" s="110">
        <f t="shared" si="71"/>
        <v>1.5978439221686337E-06</v>
      </c>
      <c r="N1047" s="33" t="s">
        <v>4892</v>
      </c>
      <c r="O1047" s="33">
        <f>+'Categorias-9 feb-Depurado'!Y1046</f>
        <v>439.41297944379801</v>
      </c>
      <c r="P1047" s="111">
        <f>+'Categorias-9 feb-Depurado'!AC1046</f>
        <v>44911</v>
      </c>
      <c r="Q1047" s="111">
        <f>+'Categorias-9 feb-Depurado'!AE1046</f>
        <v>44986</v>
      </c>
      <c r="R1047" s="112" t="str">
        <f>+'Categorias-9 feb-Depurado'!AB1046</f>
        <v>GH</v>
      </c>
    </row>
    <row r="1048" spans="2:18" s="1" customFormat="1" ht="14.5" hidden="1">
      <c r="B1048" s="57" t="str">
        <f>+'Categorias-9 feb-Depurado'!B1047</f>
        <v>LASA SOCIEDAD DE APOYO AERONAUTICO SA</v>
      </c>
      <c r="C1048" s="30" t="s">
        <v>4900</v>
      </c>
      <c r="D1048" s="31">
        <v>5</v>
      </c>
      <c r="E1048" s="30" t="str">
        <f>+'Categorias-9 feb-Depurado'!E1047</f>
        <v>800139545-2</v>
      </c>
      <c r="F1048" s="30" t="str">
        <f>+'Categorias-9 feb-Depurado'!F1047</f>
        <v>CR 25 1 A SUR 155 P 3</v>
      </c>
      <c r="G1048" s="30" t="str">
        <f>+'Categorias-9 feb-Depurado'!G1047</f>
        <v>MEDELLIN</v>
      </c>
      <c r="H1048" s="30" t="str">
        <f>+'Categorias-9 feb-Depurado'!H1047</f>
        <v>ADZ3810</v>
      </c>
      <c r="I1048" s="107">
        <f>+'Categorias-9 feb-Depurado'!R1047</f>
        <v>9854562</v>
      </c>
      <c r="J1048" s="108">
        <f t="shared" si="68"/>
        <v>0</v>
      </c>
      <c r="K1048" s="107">
        <f t="shared" si="69"/>
        <v>0</v>
      </c>
      <c r="L1048" s="109">
        <f t="shared" si="70"/>
        <v>9854562</v>
      </c>
      <c r="M1048" s="110">
        <f t="shared" si="71"/>
        <v>7.5126659509955826E-06</v>
      </c>
      <c r="N1048" s="33" t="s">
        <v>4892</v>
      </c>
      <c r="O1048" s="33">
        <f>+'Categorias-9 feb-Depurado'!Y1047</f>
        <v>2066.0108808453097</v>
      </c>
      <c r="P1048" s="111">
        <f>+'Categorias-9 feb-Depurado'!AC1047</f>
        <v>44911</v>
      </c>
      <c r="Q1048" s="111">
        <f>+'Categorias-9 feb-Depurado'!AE1047</f>
        <v>44986</v>
      </c>
      <c r="R1048" s="112" t="str">
        <f>+'Categorias-9 feb-Depurado'!AB1047</f>
        <v>GH</v>
      </c>
    </row>
    <row r="1049" spans="2:18" s="1" customFormat="1" ht="14.5" hidden="1">
      <c r="B1049" s="57" t="str">
        <f>+'Categorias-9 feb-Depurado'!B1048</f>
        <v>LASA SOCIEDAD DE APOYO AERONAUTICO SA</v>
      </c>
      <c r="C1049" s="30" t="s">
        <v>4900</v>
      </c>
      <c r="D1049" s="31">
        <v>5</v>
      </c>
      <c r="E1049" s="30" t="str">
        <f>+'Categorias-9 feb-Depurado'!E1048</f>
        <v>800139545-2</v>
      </c>
      <c r="F1049" s="30" t="str">
        <f>+'Categorias-9 feb-Depurado'!F1048</f>
        <v>CR 25 1 A SUR 155 P 3</v>
      </c>
      <c r="G1049" s="30" t="str">
        <f>+'Categorias-9 feb-Depurado'!G1048</f>
        <v>MEDELLIN</v>
      </c>
      <c r="H1049" s="30" t="str">
        <f>+'Categorias-9 feb-Depurado'!H1048</f>
        <v>BGA1777</v>
      </c>
      <c r="I1049" s="107">
        <f>+'Categorias-9 feb-Depurado'!R1048</f>
        <v>105817</v>
      </c>
      <c r="J1049" s="108">
        <f t="shared" si="68"/>
        <v>0</v>
      </c>
      <c r="K1049" s="107">
        <f t="shared" si="69"/>
        <v>0</v>
      </c>
      <c r="L1049" s="109">
        <f t="shared" si="70"/>
        <v>105817</v>
      </c>
      <c r="M1049" s="110">
        <f t="shared" si="71"/>
        <v>8.0670026018051287E-08</v>
      </c>
      <c r="N1049" s="33" t="s">
        <v>4892</v>
      </c>
      <c r="O1049" s="33">
        <f>+'Categorias-9 feb-Depurado'!Y1048</f>
        <v>22.184555069865926</v>
      </c>
      <c r="P1049" s="111">
        <f>+'Categorias-9 feb-Depurado'!AC1048</f>
        <v>44911</v>
      </c>
      <c r="Q1049" s="111">
        <f>+'Categorias-9 feb-Depurado'!AE1048</f>
        <v>44986</v>
      </c>
      <c r="R1049" s="112" t="str">
        <f>+'Categorias-9 feb-Depurado'!AB1048</f>
        <v>GH</v>
      </c>
    </row>
    <row r="1050" spans="2:18" s="1" customFormat="1" ht="14.5" hidden="1">
      <c r="B1050" s="57" t="str">
        <f>+'Categorias-9 feb-Depurado'!B1049</f>
        <v>LASA SOCIEDAD DE APOYO AERONAUTICO SA</v>
      </c>
      <c r="C1050" s="30" t="s">
        <v>4900</v>
      </c>
      <c r="D1050" s="31">
        <v>5</v>
      </c>
      <c r="E1050" s="30" t="str">
        <f>+'Categorias-9 feb-Depurado'!E1049</f>
        <v>800139545-2</v>
      </c>
      <c r="F1050" s="30" t="str">
        <f>+'Categorias-9 feb-Depurado'!F1049</f>
        <v>CR 25 1 A SUR 155 P 3</v>
      </c>
      <c r="G1050" s="30" t="str">
        <f>+'Categorias-9 feb-Depurado'!G1049</f>
        <v>MEDELLIN</v>
      </c>
      <c r="H1050" s="30" t="str">
        <f>+'Categorias-9 feb-Depurado'!H1049</f>
        <v>ADZ3817</v>
      </c>
      <c r="I1050" s="107">
        <f>+'Categorias-9 feb-Depurado'!R1049</f>
        <v>6934410</v>
      </c>
      <c r="J1050" s="108">
        <f t="shared" si="68"/>
        <v>0</v>
      </c>
      <c r="K1050" s="107">
        <f t="shared" si="69"/>
        <v>0</v>
      </c>
      <c r="L1050" s="109">
        <f t="shared" si="70"/>
        <v>6934410</v>
      </c>
      <c r="M1050" s="110">
        <f t="shared" si="71"/>
        <v>5.2864760399542141E-06</v>
      </c>
      <c r="N1050" s="33" t="s">
        <v>4892</v>
      </c>
      <c r="O1050" s="33">
        <f>+'Categorias-9 feb-Depurado'!Y1049</f>
        <v>1453.8004339759111</v>
      </c>
      <c r="P1050" s="111">
        <f>+'Categorias-9 feb-Depurado'!AC1049</f>
        <v>44911</v>
      </c>
      <c r="Q1050" s="111">
        <f>+'Categorias-9 feb-Depurado'!AE1049</f>
        <v>44986</v>
      </c>
      <c r="R1050" s="112" t="str">
        <f>+'Categorias-9 feb-Depurado'!AB1049</f>
        <v>GH</v>
      </c>
    </row>
    <row r="1051" spans="2:18" s="1" customFormat="1" ht="14.5" hidden="1">
      <c r="B1051" s="57" t="str">
        <f>+'Categorias-9 feb-Depurado'!B1050</f>
        <v>LASA SOCIEDAD DE APOYO AERONAUTICO SA</v>
      </c>
      <c r="C1051" s="30" t="s">
        <v>4900</v>
      </c>
      <c r="D1051" s="31">
        <v>5</v>
      </c>
      <c r="E1051" s="30" t="str">
        <f>+'Categorias-9 feb-Depurado'!E1050</f>
        <v>800139545-2</v>
      </c>
      <c r="F1051" s="30" t="str">
        <f>+'Categorias-9 feb-Depurado'!F1050</f>
        <v>CR 25 1 A SUR 155 P 3</v>
      </c>
      <c r="G1051" s="30" t="str">
        <f>+'Categorias-9 feb-Depurado'!G1050</f>
        <v>MEDELLIN</v>
      </c>
      <c r="H1051" s="30" t="str">
        <f>+'Categorias-9 feb-Depurado'!H1050</f>
        <v>LET1170</v>
      </c>
      <c r="I1051" s="107">
        <f>+'Categorias-9 feb-Depurado'!R1050</f>
        <v>8690560</v>
      </c>
      <c r="J1051" s="108">
        <f t="shared" si="68"/>
        <v>0</v>
      </c>
      <c r="K1051" s="107">
        <f t="shared" si="69"/>
        <v>0</v>
      </c>
      <c r="L1051" s="109">
        <f t="shared" si="70"/>
        <v>8690560</v>
      </c>
      <c r="M1051" s="110">
        <f t="shared" si="71"/>
        <v>6.6252842294852035E-06</v>
      </c>
      <c r="N1051" s="33" t="s">
        <v>4892</v>
      </c>
      <c r="O1051" s="33">
        <f>+'Categorias-9 feb-Depurado'!Y1050</f>
        <v>1821.9776303238045</v>
      </c>
      <c r="P1051" s="111">
        <f>+'Categorias-9 feb-Depurado'!AC1050</f>
        <v>44911</v>
      </c>
      <c r="Q1051" s="111">
        <f>+'Categorias-9 feb-Depurado'!AE1050</f>
        <v>44986</v>
      </c>
      <c r="R1051" s="112" t="str">
        <f>+'Categorias-9 feb-Depurado'!AB1050</f>
        <v>GH</v>
      </c>
    </row>
    <row r="1052" spans="2:18" s="1" customFormat="1" ht="14.5" hidden="1">
      <c r="B1052" s="57" t="str">
        <f>+'Categorias-9 feb-Depurado'!B1051</f>
        <v>LASA SOCIEDAD DE APOYO AERONAUTICO SA</v>
      </c>
      <c r="C1052" s="30" t="s">
        <v>4900</v>
      </c>
      <c r="D1052" s="31">
        <v>5</v>
      </c>
      <c r="E1052" s="30" t="str">
        <f>+'Categorias-9 feb-Depurado'!E1051</f>
        <v>800139545-2</v>
      </c>
      <c r="F1052" s="30" t="str">
        <f>+'Categorias-9 feb-Depurado'!F1051</f>
        <v>CR 25 1 A SUR 155 P 3</v>
      </c>
      <c r="G1052" s="30" t="str">
        <f>+'Categorias-9 feb-Depurado'!G1051</f>
        <v>MEDELLIN</v>
      </c>
      <c r="H1052" s="30" t="str">
        <f>+'Categorias-9 feb-Depurado'!H1051</f>
        <v>BAQ1132</v>
      </c>
      <c r="I1052" s="107">
        <f>+'Categorias-9 feb-Depurado'!R1051</f>
        <v>13468035</v>
      </c>
      <c r="J1052" s="108">
        <f t="shared" si="68"/>
        <v>0</v>
      </c>
      <c r="K1052" s="107">
        <f t="shared" si="69"/>
        <v>0</v>
      </c>
      <c r="L1052" s="109">
        <f t="shared" si="70"/>
        <v>13468035</v>
      </c>
      <c r="M1052" s="110">
        <f t="shared" si="71"/>
        <v>1.0267411983537856E-05</v>
      </c>
      <c r="N1052" s="33" t="s">
        <v>4892</v>
      </c>
      <c r="O1052" s="33">
        <f>+'Categorias-9 feb-Depurado'!Y1051</f>
        <v>2823.5762130884618</v>
      </c>
      <c r="P1052" s="111">
        <f>+'Categorias-9 feb-Depurado'!AC1051</f>
        <v>44911</v>
      </c>
      <c r="Q1052" s="111">
        <f>+'Categorias-9 feb-Depurado'!AE1051</f>
        <v>44986</v>
      </c>
      <c r="R1052" s="112" t="str">
        <f>+'Categorias-9 feb-Depurado'!AB1051</f>
        <v>GH</v>
      </c>
    </row>
    <row r="1053" spans="2:18" s="1" customFormat="1" ht="14.5" hidden="1">
      <c r="B1053" s="57" t="str">
        <f>+'Categorias-9 feb-Depurado'!B1052</f>
        <v>LASA SOCIEDAD DE APOYO AERONAUTICO SA</v>
      </c>
      <c r="C1053" s="30" t="s">
        <v>4900</v>
      </c>
      <c r="D1053" s="31">
        <v>5</v>
      </c>
      <c r="E1053" s="30" t="str">
        <f>+'Categorias-9 feb-Depurado'!E1052</f>
        <v>800139545-2</v>
      </c>
      <c r="F1053" s="30" t="str">
        <f>+'Categorias-9 feb-Depurado'!F1052</f>
        <v>CR 25 1 A SUR 155 P 3</v>
      </c>
      <c r="G1053" s="30" t="str">
        <f>+'Categorias-9 feb-Depurado'!G1052</f>
        <v>MEDELLIN</v>
      </c>
      <c r="H1053" s="30" t="str">
        <f>+'Categorias-9 feb-Depurado'!H1052</f>
        <v>LET1172</v>
      </c>
      <c r="I1053" s="107">
        <f>+'Categorias-9 feb-Depurado'!R1052</f>
        <v>861110</v>
      </c>
      <c r="J1053" s="108">
        <f t="shared" si="68"/>
        <v>0</v>
      </c>
      <c r="K1053" s="107">
        <f t="shared" si="69"/>
        <v>0</v>
      </c>
      <c r="L1053" s="109">
        <f t="shared" si="70"/>
        <v>861110</v>
      </c>
      <c r="M1053" s="110">
        <f t="shared" si="71"/>
        <v>6.5647075710334013E-07</v>
      </c>
      <c r="N1053" s="33" t="s">
        <v>4892</v>
      </c>
      <c r="O1053" s="33">
        <f>+'Categorias-9 feb-Depurado'!Y1052</f>
        <v>180.5318825539587</v>
      </c>
      <c r="P1053" s="111">
        <f>+'Categorias-9 feb-Depurado'!AC1052</f>
        <v>44911</v>
      </c>
      <c r="Q1053" s="111">
        <f>+'Categorias-9 feb-Depurado'!AE1052</f>
        <v>44986</v>
      </c>
      <c r="R1053" s="112" t="str">
        <f>+'Categorias-9 feb-Depurado'!AB1052</f>
        <v>GH</v>
      </c>
    </row>
    <row r="1054" spans="2:18" s="1" customFormat="1" ht="14.5" hidden="1">
      <c r="B1054" s="57" t="str">
        <f>+'Categorias-9 feb-Depurado'!B1053</f>
        <v>LASA SOCIEDAD DE APOYO AERONAUTICO SA</v>
      </c>
      <c r="C1054" s="30" t="s">
        <v>4900</v>
      </c>
      <c r="D1054" s="31">
        <v>5</v>
      </c>
      <c r="E1054" s="30" t="str">
        <f>+'Categorias-9 feb-Depurado'!E1053</f>
        <v>800139545-2</v>
      </c>
      <c r="F1054" s="30" t="str">
        <f>+'Categorias-9 feb-Depurado'!F1053</f>
        <v>CR 25 1 A SUR 155 P 3</v>
      </c>
      <c r="G1054" s="30" t="str">
        <f>+'Categorias-9 feb-Depurado'!G1053</f>
        <v>MEDELLIN</v>
      </c>
      <c r="H1054" s="30" t="str">
        <f>+'Categorias-9 feb-Depurado'!H1053</f>
        <v>BGA1780</v>
      </c>
      <c r="I1054" s="107">
        <f>+'Categorias-9 feb-Depurado'!R1053</f>
        <v>60000</v>
      </c>
      <c r="J1054" s="108">
        <f t="shared" si="68"/>
        <v>0</v>
      </c>
      <c r="K1054" s="107">
        <f t="shared" si="69"/>
        <v>0</v>
      </c>
      <c r="L1054" s="109">
        <f t="shared" si="70"/>
        <v>60000</v>
      </c>
      <c r="M1054" s="110">
        <f t="shared" si="71"/>
        <v>4.5741247257842098E-08</v>
      </c>
      <c r="N1054" s="33" t="s">
        <v>4892</v>
      </c>
      <c r="O1054" s="33">
        <f>+'Categorias-9 feb-Depurado'!Y1053</f>
        <v>12.579011918613793</v>
      </c>
      <c r="P1054" s="111">
        <f>+'Categorias-9 feb-Depurado'!AC1053</f>
        <v>44914</v>
      </c>
      <c r="Q1054" s="111">
        <f>+'Categorias-9 feb-Depurado'!AE1053</f>
        <v>44989</v>
      </c>
      <c r="R1054" s="112" t="str">
        <f>+'Categorias-9 feb-Depurado'!AB1053</f>
        <v>GH</v>
      </c>
    </row>
    <row r="1055" spans="2:18" s="1" customFormat="1" ht="14.5" hidden="1">
      <c r="B1055" s="57" t="str">
        <f>+'Categorias-9 feb-Depurado'!B1054</f>
        <v>LASA SOCIEDAD DE APOYO AERONAUTICO SA</v>
      </c>
      <c r="C1055" s="30" t="s">
        <v>4900</v>
      </c>
      <c r="D1055" s="31">
        <v>5</v>
      </c>
      <c r="E1055" s="30" t="str">
        <f>+'Categorias-9 feb-Depurado'!E1054</f>
        <v>800139545-2</v>
      </c>
      <c r="F1055" s="30" t="str">
        <f>+'Categorias-9 feb-Depurado'!F1054</f>
        <v>CR 25 1 A SUR 155 P 3</v>
      </c>
      <c r="G1055" s="30" t="str">
        <f>+'Categorias-9 feb-Depurado'!G1054</f>
        <v>MEDELLIN</v>
      </c>
      <c r="H1055" s="30" t="str">
        <f>+'Categorias-9 feb-Depurado'!H1054</f>
        <v>ADZ3822</v>
      </c>
      <c r="I1055" s="107">
        <f>+'Categorias-9 feb-Depurado'!R1054</f>
        <v>1510159</v>
      </c>
      <c r="J1055" s="108">
        <f t="shared" si="68"/>
        <v>0</v>
      </c>
      <c r="K1055" s="107">
        <f t="shared" si="69"/>
        <v>0</v>
      </c>
      <c r="L1055" s="109">
        <f t="shared" si="70"/>
        <v>1510159</v>
      </c>
      <c r="M1055" s="110">
        <f t="shared" si="71"/>
        <v>1.1512759369609261E-06</v>
      </c>
      <c r="N1055" s="33" t="s">
        <v>4892</v>
      </c>
      <c r="O1055" s="33">
        <f>+'Categorias-9 feb-Depurado'!Y1054</f>
        <v>316.60513433336473</v>
      </c>
      <c r="P1055" s="111">
        <f>+'Categorias-9 feb-Depurado'!AC1054</f>
        <v>44914</v>
      </c>
      <c r="Q1055" s="111">
        <f>+'Categorias-9 feb-Depurado'!AE1054</f>
        <v>44989</v>
      </c>
      <c r="R1055" s="112" t="str">
        <f>+'Categorias-9 feb-Depurado'!AB1054</f>
        <v>GH</v>
      </c>
    </row>
    <row r="1056" spans="2:18" s="1" customFormat="1" ht="14.5" hidden="1">
      <c r="B1056" s="57" t="str">
        <f>+'Categorias-9 feb-Depurado'!B1055</f>
        <v>LASA SOCIEDAD DE APOYO AERONAUTICO SA</v>
      </c>
      <c r="C1056" s="30" t="s">
        <v>4900</v>
      </c>
      <c r="D1056" s="31">
        <v>5</v>
      </c>
      <c r="E1056" s="30" t="str">
        <f>+'Categorias-9 feb-Depurado'!E1055</f>
        <v>800139545-2</v>
      </c>
      <c r="F1056" s="30" t="str">
        <f>+'Categorias-9 feb-Depurado'!F1055</f>
        <v>CR 25 1 A SUR 155 P 3</v>
      </c>
      <c r="G1056" s="30" t="str">
        <f>+'Categorias-9 feb-Depurado'!G1055</f>
        <v>MEDELLIN</v>
      </c>
      <c r="H1056" s="30" t="str">
        <f>+'Categorias-9 feb-Depurado'!H1055</f>
        <v>LET1180</v>
      </c>
      <c r="I1056" s="107">
        <f>+'Categorias-9 feb-Depurado'!R1055</f>
        <v>1312178</v>
      </c>
      <c r="J1056" s="108">
        <f t="shared" si="68"/>
        <v>0</v>
      </c>
      <c r="K1056" s="107">
        <f t="shared" si="69"/>
        <v>0</v>
      </c>
      <c r="L1056" s="109">
        <f t="shared" si="70"/>
        <v>1312178</v>
      </c>
      <c r="M1056" s="110">
        <f t="shared" si="71"/>
        <v>1.0003443057383456E-06</v>
      </c>
      <c r="N1056" s="33" t="s">
        <v>4892</v>
      </c>
      <c r="O1056" s="33">
        <f>+'Categorias-9 feb-Depurado'!Y1055</f>
        <v>275.09837835571346</v>
      </c>
      <c r="P1056" s="111">
        <f>+'Categorias-9 feb-Depurado'!AC1055</f>
        <v>44922</v>
      </c>
      <c r="Q1056" s="111">
        <f>+'Categorias-9 feb-Depurado'!AE1055</f>
        <v>44997</v>
      </c>
      <c r="R1056" s="112" t="str">
        <f>+'Categorias-9 feb-Depurado'!AB1055</f>
        <v>GH</v>
      </c>
    </row>
    <row r="1057" spans="2:18" s="1" customFormat="1" ht="14.5" hidden="1">
      <c r="B1057" s="57" t="str">
        <f>+'Categorias-9 feb-Depurado'!B1056</f>
        <v>LASA SOCIEDAD DE APOYO AERONAUTICO SA</v>
      </c>
      <c r="C1057" s="30" t="s">
        <v>4900</v>
      </c>
      <c r="D1057" s="31">
        <v>5</v>
      </c>
      <c r="E1057" s="30" t="str">
        <f>+'Categorias-9 feb-Depurado'!E1056</f>
        <v>800139545-2</v>
      </c>
      <c r="F1057" s="30" t="str">
        <f>+'Categorias-9 feb-Depurado'!F1056</f>
        <v>CR 25 1 A SUR 155 P 3</v>
      </c>
      <c r="G1057" s="30" t="str">
        <f>+'Categorias-9 feb-Depurado'!G1056</f>
        <v>MEDELLIN</v>
      </c>
      <c r="H1057" s="30" t="str">
        <f>+'Categorias-9 feb-Depurado'!H1056</f>
        <v>BAQ1144</v>
      </c>
      <c r="I1057" s="107">
        <f>+'Categorias-9 feb-Depurado'!R1056</f>
        <v>3732736</v>
      </c>
      <c r="J1057" s="108">
        <f t="shared" si="68"/>
        <v>0</v>
      </c>
      <c r="K1057" s="107">
        <f t="shared" si="69"/>
        <v>0</v>
      </c>
      <c r="L1057" s="109">
        <f t="shared" si="70"/>
        <v>3732736</v>
      </c>
      <c r="M1057" s="110">
        <f t="shared" si="71"/>
        <v>2.8456666720708081E-06</v>
      </c>
      <c r="N1057" s="33" t="s">
        <v>4892</v>
      </c>
      <c r="O1057" s="33">
        <f>+'Categorias-9 feb-Depurado'!Y1056</f>
        <v>782.56884388397953</v>
      </c>
      <c r="P1057" s="111">
        <f>+'Categorias-9 feb-Depurado'!AC1056</f>
        <v>44922</v>
      </c>
      <c r="Q1057" s="111">
        <f>+'Categorias-9 feb-Depurado'!AE1056</f>
        <v>44997</v>
      </c>
      <c r="R1057" s="112" t="str">
        <f>+'Categorias-9 feb-Depurado'!AB1056</f>
        <v>GH</v>
      </c>
    </row>
    <row r="1058" spans="2:18" s="1" customFormat="1" ht="14.5" hidden="1">
      <c r="B1058" s="57" t="str">
        <f>+'Categorias-9 feb-Depurado'!B1057</f>
        <v>LASA SOCIEDAD DE APOYO AERONAUTICO SA</v>
      </c>
      <c r="C1058" s="30" t="s">
        <v>4900</v>
      </c>
      <c r="D1058" s="31">
        <v>5</v>
      </c>
      <c r="E1058" s="30" t="str">
        <f>+'Categorias-9 feb-Depurado'!E1057</f>
        <v>800139545-2</v>
      </c>
      <c r="F1058" s="30" t="str">
        <f>+'Categorias-9 feb-Depurado'!F1057</f>
        <v>CR 25 1 A SUR 155 P 3</v>
      </c>
      <c r="G1058" s="30" t="str">
        <f>+'Categorias-9 feb-Depurado'!G1057</f>
        <v>MEDELLIN</v>
      </c>
      <c r="H1058" s="30" t="str">
        <f>+'Categorias-9 feb-Depurado'!H1057</f>
        <v>ADZ3831</v>
      </c>
      <c r="I1058" s="107">
        <f>+'Categorias-9 feb-Depurado'!R1057</f>
        <v>13484428</v>
      </c>
      <c r="J1058" s="108">
        <f t="shared" si="68"/>
        <v>0</v>
      </c>
      <c r="K1058" s="107">
        <f t="shared" si="69"/>
        <v>0</v>
      </c>
      <c r="L1058" s="109">
        <f t="shared" si="70"/>
        <v>13484428</v>
      </c>
      <c r="M1058" s="110">
        <f t="shared" si="71"/>
        <v>1.027990925464282E-05</v>
      </c>
      <c r="N1058" s="33" t="s">
        <v>4892</v>
      </c>
      <c r="O1058" s="33">
        <f>+'Categorias-9 feb-Depurado'!Y1057</f>
        <v>2827.0130087948255</v>
      </c>
      <c r="P1058" s="111">
        <f>+'Categorias-9 feb-Depurado'!AC1057</f>
        <v>44922</v>
      </c>
      <c r="Q1058" s="111">
        <f>+'Categorias-9 feb-Depurado'!AE1057</f>
        <v>44997</v>
      </c>
      <c r="R1058" s="112" t="str">
        <f>+'Categorias-9 feb-Depurado'!AB1057</f>
        <v>GH</v>
      </c>
    </row>
    <row r="1059" spans="2:18" s="1" customFormat="1" ht="14.5" hidden="1">
      <c r="B1059" s="57" t="str">
        <f>+'Categorias-9 feb-Depurado'!B1058</f>
        <v>LASA SOCIEDAD DE APOYO AERONAUTICO SA</v>
      </c>
      <c r="C1059" s="30" t="s">
        <v>4900</v>
      </c>
      <c r="D1059" s="31">
        <v>5</v>
      </c>
      <c r="E1059" s="30" t="str">
        <f>+'Categorias-9 feb-Depurado'!E1058</f>
        <v>800139545-2</v>
      </c>
      <c r="F1059" s="30" t="str">
        <f>+'Categorias-9 feb-Depurado'!F1058</f>
        <v>CR 25 1 A SUR 155 P 3</v>
      </c>
      <c r="G1059" s="30" t="str">
        <f>+'Categorias-9 feb-Depurado'!G1058</f>
        <v>MEDELLIN</v>
      </c>
      <c r="H1059" s="30" t="str">
        <f>+'Categorias-9 feb-Depurado'!H1058</f>
        <v>RCH1018</v>
      </c>
      <c r="I1059" s="107">
        <f>+'Categorias-9 feb-Depurado'!R1058</f>
        <v>4479283</v>
      </c>
      <c r="J1059" s="108">
        <f t="shared" si="68"/>
        <v>0</v>
      </c>
      <c r="K1059" s="107">
        <f t="shared" si="69"/>
        <v>0</v>
      </c>
      <c r="L1059" s="109">
        <f t="shared" si="70"/>
        <v>4479283</v>
      </c>
      <c r="M1059" s="110">
        <f t="shared" si="71"/>
        <v>3.4147998540141455E-06</v>
      </c>
      <c r="N1059" s="33" t="s">
        <v>4892</v>
      </c>
      <c r="O1059" s="33">
        <f>+'Categorias-9 feb-Depurado'!Y1058</f>
        <v>939.08257073073571</v>
      </c>
      <c r="P1059" s="111">
        <f>+'Categorias-9 feb-Depurado'!AC1058</f>
        <v>44922</v>
      </c>
      <c r="Q1059" s="111">
        <f>+'Categorias-9 feb-Depurado'!AE1058</f>
        <v>44997</v>
      </c>
      <c r="R1059" s="112" t="str">
        <f>+'Categorias-9 feb-Depurado'!AB1058</f>
        <v>GH</v>
      </c>
    </row>
    <row r="1060" spans="2:18" s="1" customFormat="1" ht="14.5" hidden="1">
      <c r="B1060" s="57" t="str">
        <f>+'Categorias-9 feb-Depurado'!B1059</f>
        <v>LASA SOCIEDAD DE APOYO AERONAUTICO SA</v>
      </c>
      <c r="C1060" s="30" t="s">
        <v>4900</v>
      </c>
      <c r="D1060" s="31">
        <v>5</v>
      </c>
      <c r="E1060" s="30" t="str">
        <f>+'Categorias-9 feb-Depurado'!E1059</f>
        <v>800139545-2</v>
      </c>
      <c r="F1060" s="30" t="str">
        <f>+'Categorias-9 feb-Depurado'!F1059</f>
        <v>CR 25 1 A SUR 155 P 3</v>
      </c>
      <c r="G1060" s="30" t="str">
        <f>+'Categorias-9 feb-Depurado'!G1059</f>
        <v>MEDELLIN</v>
      </c>
      <c r="H1060" s="30" t="str">
        <f>+'Categorias-9 feb-Depurado'!H1059</f>
        <v>BAQ1143</v>
      </c>
      <c r="I1060" s="107">
        <f>+'Categorias-9 feb-Depurado'!R1059</f>
        <v>11769891</v>
      </c>
      <c r="J1060" s="108">
        <f t="shared" si="68"/>
        <v>0</v>
      </c>
      <c r="K1060" s="107">
        <f t="shared" si="69"/>
        <v>0</v>
      </c>
      <c r="L1060" s="109">
        <f t="shared" si="70"/>
        <v>11769891</v>
      </c>
      <c r="M1060" s="110">
        <f t="shared" si="71"/>
        <v>8.9728249071475063E-06</v>
      </c>
      <c r="N1060" s="33" t="s">
        <v>4892</v>
      </c>
      <c r="O1060" s="33">
        <f>+'Categorias-9 feb-Depurado'!Y1059</f>
        <v>2467.5599861630867</v>
      </c>
      <c r="P1060" s="111">
        <f>+'Categorias-9 feb-Depurado'!AC1059</f>
        <v>44922</v>
      </c>
      <c r="Q1060" s="111">
        <f>+'Categorias-9 feb-Depurado'!AE1059</f>
        <v>44997</v>
      </c>
      <c r="R1060" s="112" t="str">
        <f>+'Categorias-9 feb-Depurado'!AB1059</f>
        <v>GH</v>
      </c>
    </row>
    <row r="1061" spans="2:18" s="1" customFormat="1" ht="14.5" hidden="1">
      <c r="B1061" s="57" t="str">
        <f>+'Categorias-9 feb-Depurado'!B1060</f>
        <v>LASA SOCIEDAD DE APOYO AERONAUTICO SA</v>
      </c>
      <c r="C1061" s="30" t="s">
        <v>4900</v>
      </c>
      <c r="D1061" s="31">
        <v>5</v>
      </c>
      <c r="E1061" s="30" t="str">
        <f>+'Categorias-9 feb-Depurado'!E1060</f>
        <v>800139545-2</v>
      </c>
      <c r="F1061" s="30" t="str">
        <f>+'Categorias-9 feb-Depurado'!F1060</f>
        <v>CR 25 1 A SUR 155 P 3</v>
      </c>
      <c r="G1061" s="30" t="str">
        <f>+'Categorias-9 feb-Depurado'!G1060</f>
        <v>MEDELLIN</v>
      </c>
      <c r="H1061" s="30" t="str">
        <f>+'Categorias-9 feb-Depurado'!H1060</f>
        <v>SMR1884</v>
      </c>
      <c r="I1061" s="107">
        <f>+'Categorias-9 feb-Depurado'!R1060</f>
        <v>19970136</v>
      </c>
      <c r="J1061" s="108">
        <f t="shared" si="68"/>
        <v>0</v>
      </c>
      <c r="K1061" s="107">
        <f t="shared" si="69"/>
        <v>0</v>
      </c>
      <c r="L1061" s="109">
        <f t="shared" si="70"/>
        <v>19970136</v>
      </c>
      <c r="M1061" s="110">
        <f t="shared" si="71"/>
        <v>1.5224315475812229E-05</v>
      </c>
      <c r="N1061" s="33" t="s">
        <v>4892</v>
      </c>
      <c r="O1061" s="33">
        <f>+'Categorias-9 feb-Depurado'!Y1060</f>
        <v>4186.7429793389729</v>
      </c>
      <c r="P1061" s="111">
        <f>+'Categorias-9 feb-Depurado'!AC1060</f>
        <v>44922</v>
      </c>
      <c r="Q1061" s="111">
        <f>+'Categorias-9 feb-Depurado'!AE1060</f>
        <v>44997</v>
      </c>
      <c r="R1061" s="112" t="str">
        <f>+'Categorias-9 feb-Depurado'!AB1060</f>
        <v>GH</v>
      </c>
    </row>
    <row r="1062" spans="2:18" s="1" customFormat="1" ht="14.5" hidden="1">
      <c r="B1062" s="57" t="str">
        <f>+'Categorias-9 feb-Depurado'!B1061</f>
        <v>LASA SOCIEDAD DE APOYO AERONAUTICO SA</v>
      </c>
      <c r="C1062" s="30" t="s">
        <v>4900</v>
      </c>
      <c r="D1062" s="31">
        <v>5</v>
      </c>
      <c r="E1062" s="30" t="str">
        <f>+'Categorias-9 feb-Depurado'!E1061</f>
        <v>800139545-2</v>
      </c>
      <c r="F1062" s="30" t="str">
        <f>+'Categorias-9 feb-Depurado'!F1061</f>
        <v>CR 25 1 A SUR 155 P 3</v>
      </c>
      <c r="G1062" s="30" t="str">
        <f>+'Categorias-9 feb-Depurado'!G1061</f>
        <v>MEDELLIN</v>
      </c>
      <c r="H1062" s="30" t="str">
        <f>+'Categorias-9 feb-Depurado'!H1061</f>
        <v>RCH1019</v>
      </c>
      <c r="I1062" s="107">
        <f>+'Categorias-9 feb-Depurado'!R1061</f>
        <v>696661</v>
      </c>
      <c r="J1062" s="108">
        <f t="shared" si="68"/>
        <v>0</v>
      </c>
      <c r="K1062" s="107">
        <f t="shared" si="69"/>
        <v>0</v>
      </c>
      <c r="L1062" s="109">
        <f t="shared" si="70"/>
        <v>696661</v>
      </c>
      <c r="M1062" s="110">
        <f t="shared" si="71"/>
        <v>5.311023842649256E-07</v>
      </c>
      <c r="N1062" s="33" t="s">
        <v>4892</v>
      </c>
      <c r="O1062" s="33">
        <f>+'Categorias-9 feb-Depurado'!Y1061</f>
        <v>146.05511703722337</v>
      </c>
      <c r="P1062" s="111">
        <f>+'Categorias-9 feb-Depurado'!AC1061</f>
        <v>44922</v>
      </c>
      <c r="Q1062" s="111">
        <f>+'Categorias-9 feb-Depurado'!AE1061</f>
        <v>44997</v>
      </c>
      <c r="R1062" s="112" t="str">
        <f>+'Categorias-9 feb-Depurado'!AB1061</f>
        <v>GH</v>
      </c>
    </row>
    <row r="1063" spans="2:18" s="1" customFormat="1" ht="14.5" hidden="1">
      <c r="B1063" s="57" t="str">
        <f>+'Categorias-9 feb-Depurado'!B1062</f>
        <v>LASA SOCIEDAD DE APOYO AERONAUTICO SA</v>
      </c>
      <c r="C1063" s="30" t="s">
        <v>4900</v>
      </c>
      <c r="D1063" s="31">
        <v>5</v>
      </c>
      <c r="E1063" s="30" t="str">
        <f>+'Categorias-9 feb-Depurado'!E1062</f>
        <v>800139545-2</v>
      </c>
      <c r="F1063" s="30" t="str">
        <f>+'Categorias-9 feb-Depurado'!F1062</f>
        <v>CR 25 1 A SUR 155 P 3</v>
      </c>
      <c r="G1063" s="30" t="str">
        <f>+'Categorias-9 feb-Depurado'!G1062</f>
        <v>MEDELLIN</v>
      </c>
      <c r="H1063" s="30" t="str">
        <f>+'Categorias-9 feb-Depurado'!H1062</f>
        <v>ADZ3829</v>
      </c>
      <c r="I1063" s="107">
        <f>+'Categorias-9 feb-Depurado'!R1062</f>
        <v>215737</v>
      </c>
      <c r="J1063" s="108">
        <f t="shared" si="68"/>
        <v>0</v>
      </c>
      <c r="K1063" s="107">
        <f t="shared" si="69"/>
        <v>0</v>
      </c>
      <c r="L1063" s="109">
        <f t="shared" si="70"/>
        <v>215737</v>
      </c>
      <c r="M1063" s="110">
        <f t="shared" si="71"/>
        <v>1.6446799099441801E-07</v>
      </c>
      <c r="N1063" s="33" t="s">
        <v>4892</v>
      </c>
      <c r="O1063" s="33">
        <f>+'Categorias-9 feb-Depurado'!Y1062</f>
        <v>45.229304904766394</v>
      </c>
      <c r="P1063" s="111">
        <f>+'Categorias-9 feb-Depurado'!AC1062</f>
        <v>44922</v>
      </c>
      <c r="Q1063" s="111">
        <f>+'Categorias-9 feb-Depurado'!AE1062</f>
        <v>44997</v>
      </c>
      <c r="R1063" s="112" t="str">
        <f>+'Categorias-9 feb-Depurado'!AB1062</f>
        <v>GH</v>
      </c>
    </row>
    <row r="1064" spans="2:18" s="1" customFormat="1" ht="14.5" hidden="1">
      <c r="B1064" s="57" t="str">
        <f>+'Categorias-9 feb-Depurado'!B1063</f>
        <v>LASA SOCIEDAD DE APOYO AERONAUTICO SA</v>
      </c>
      <c r="C1064" s="30" t="s">
        <v>4900</v>
      </c>
      <c r="D1064" s="31">
        <v>5</v>
      </c>
      <c r="E1064" s="30" t="str">
        <f>+'Categorias-9 feb-Depurado'!E1063</f>
        <v>800139545-2</v>
      </c>
      <c r="F1064" s="30" t="str">
        <f>+'Categorias-9 feb-Depurado'!F1063</f>
        <v>CR 25 1 A SUR 155 P 3</v>
      </c>
      <c r="G1064" s="30" t="str">
        <f>+'Categorias-9 feb-Depurado'!G1063</f>
        <v>MEDELLIN</v>
      </c>
      <c r="H1064" s="30" t="str">
        <f>+'Categorias-9 feb-Depurado'!H1063</f>
        <v>SMR1883</v>
      </c>
      <c r="I1064" s="107">
        <f>+'Categorias-9 feb-Depurado'!R1063</f>
        <v>66466971</v>
      </c>
      <c r="J1064" s="108">
        <f t="shared" si="68"/>
        <v>0</v>
      </c>
      <c r="K1064" s="107">
        <f t="shared" si="69"/>
        <v>0</v>
      </c>
      <c r="L1064" s="109">
        <f t="shared" si="70"/>
        <v>66466971</v>
      </c>
      <c r="M1064" s="110">
        <f t="shared" si="71"/>
        <v>5.0671369249847004E-05</v>
      </c>
      <c r="N1064" s="33" t="s">
        <v>4892</v>
      </c>
      <c r="O1064" s="33">
        <f>+'Categorias-9 feb-Depurado'!Y1063</f>
        <v>13934.813673385954</v>
      </c>
      <c r="P1064" s="111">
        <f>+'Categorias-9 feb-Depurado'!AC1063</f>
        <v>44922</v>
      </c>
      <c r="Q1064" s="111">
        <f>+'Categorias-9 feb-Depurado'!AE1063</f>
        <v>44997</v>
      </c>
      <c r="R1064" s="112" t="str">
        <f>+'Categorias-9 feb-Depurado'!AB1063</f>
        <v>GH</v>
      </c>
    </row>
    <row r="1065" spans="2:18" s="1" customFormat="1" ht="14.5" hidden="1">
      <c r="B1065" s="57" t="str">
        <f>+'Categorias-9 feb-Depurado'!B1064</f>
        <v>LASA SOCIEDAD DE APOYO AERONAUTICO SA</v>
      </c>
      <c r="C1065" s="30" t="s">
        <v>4900</v>
      </c>
      <c r="D1065" s="31">
        <v>5</v>
      </c>
      <c r="E1065" s="30" t="str">
        <f>+'Categorias-9 feb-Depurado'!E1064</f>
        <v>800139545-2</v>
      </c>
      <c r="F1065" s="30" t="str">
        <f>+'Categorias-9 feb-Depurado'!F1064</f>
        <v>CR 25 1 A SUR 155 P 3</v>
      </c>
      <c r="G1065" s="30" t="str">
        <f>+'Categorias-9 feb-Depurado'!G1064</f>
        <v>MEDELLIN</v>
      </c>
      <c r="H1065" s="30" t="str">
        <f>+'Categorias-9 feb-Depurado'!H1064</f>
        <v>AXM904</v>
      </c>
      <c r="I1065" s="107">
        <f>+'Categorias-9 feb-Depurado'!R1064</f>
        <v>2405389</v>
      </c>
      <c r="J1065" s="108">
        <f t="shared" si="68"/>
        <v>0</v>
      </c>
      <c r="K1065" s="107">
        <f t="shared" si="69"/>
        <v>0</v>
      </c>
      <c r="L1065" s="109">
        <f t="shared" si="70"/>
        <v>2405389</v>
      </c>
      <c r="M1065" s="110">
        <f t="shared" si="71"/>
        <v>1.833758216671559E-06</v>
      </c>
      <c r="N1065" s="33" t="s">
        <v>4892</v>
      </c>
      <c r="O1065" s="33">
        <f>+'Categorias-9 feb-Depurado'!Y1064</f>
        <v>504.29028166504185</v>
      </c>
      <c r="P1065" s="111">
        <f>+'Categorias-9 feb-Depurado'!AC1064</f>
        <v>44922</v>
      </c>
      <c r="Q1065" s="111">
        <f>+'Categorias-9 feb-Depurado'!AE1064</f>
        <v>44997</v>
      </c>
      <c r="R1065" s="112" t="str">
        <f>+'Categorias-9 feb-Depurado'!AB1064</f>
        <v>GH</v>
      </c>
    </row>
    <row r="1066" spans="2:18" s="1" customFormat="1" ht="14.5" hidden="1">
      <c r="B1066" s="57" t="str">
        <f>+'Categorias-9 feb-Depurado'!B1065</f>
        <v>LASA SOCIEDAD DE APOYO AERONAUTICO SA</v>
      </c>
      <c r="C1066" s="30" t="s">
        <v>4900</v>
      </c>
      <c r="D1066" s="31">
        <v>5</v>
      </c>
      <c r="E1066" s="30" t="str">
        <f>+'Categorias-9 feb-Depurado'!E1065</f>
        <v>800139545-2</v>
      </c>
      <c r="F1066" s="30" t="str">
        <f>+'Categorias-9 feb-Depurado'!F1065</f>
        <v>CR 25 1 A SUR 155 P 3</v>
      </c>
      <c r="G1066" s="30" t="str">
        <f>+'Categorias-9 feb-Depurado'!G1065</f>
        <v>MEDELLIN</v>
      </c>
      <c r="H1066" s="30" t="str">
        <f>+'Categorias-9 feb-Depurado'!H1065</f>
        <v>ADZ3832</v>
      </c>
      <c r="I1066" s="107">
        <f>+'Categorias-9 feb-Depurado'!R1065</f>
        <v>5621730</v>
      </c>
      <c r="J1066" s="108">
        <f t="shared" si="68"/>
        <v>0</v>
      </c>
      <c r="K1066" s="107">
        <f t="shared" si="69"/>
        <v>0</v>
      </c>
      <c r="L1066" s="109">
        <f t="shared" si="70"/>
        <v>5621730</v>
      </c>
      <c r="M1066" s="110">
        <f t="shared" si="71"/>
        <v>4.2857490324471439E-06</v>
      </c>
      <c r="N1066" s="33" t="s">
        <v>4892</v>
      </c>
      <c r="O1066" s="33">
        <f>+'Categorias-9 feb-Depurado'!Y1065</f>
        <v>1178.5968112204785</v>
      </c>
      <c r="P1066" s="111">
        <f>+'Categorias-9 feb-Depurado'!AC1065</f>
        <v>44922</v>
      </c>
      <c r="Q1066" s="111">
        <f>+'Categorias-9 feb-Depurado'!AE1065</f>
        <v>44997</v>
      </c>
      <c r="R1066" s="112" t="str">
        <f>+'Categorias-9 feb-Depurado'!AB1065</f>
        <v>GH</v>
      </c>
    </row>
    <row r="1067" spans="2:18" s="1" customFormat="1" ht="14.5" hidden="1">
      <c r="B1067" s="57" t="str">
        <f>+'Categorias-9 feb-Depurado'!B1066</f>
        <v>LASA SOCIEDAD DE APOYO AERONAUTICO SA</v>
      </c>
      <c r="C1067" s="30" t="s">
        <v>4900</v>
      </c>
      <c r="D1067" s="31">
        <v>5</v>
      </c>
      <c r="E1067" s="30" t="str">
        <f>+'Categorias-9 feb-Depurado'!E1066</f>
        <v>800139545-2</v>
      </c>
      <c r="F1067" s="30" t="str">
        <f>+'Categorias-9 feb-Depurado'!F1066</f>
        <v>CR 25 1 A SUR 155 P 3</v>
      </c>
      <c r="G1067" s="30" t="str">
        <f>+'Categorias-9 feb-Depurado'!G1066</f>
        <v>MEDELLIN</v>
      </c>
      <c r="H1067" s="30" t="str">
        <f>+'Categorias-9 feb-Depurado'!H1066</f>
        <v>LET1182</v>
      </c>
      <c r="I1067" s="107">
        <f>+'Categorias-9 feb-Depurado'!R1066</f>
        <v>445247</v>
      </c>
      <c r="J1067" s="108">
        <f t="shared" si="68"/>
        <v>0</v>
      </c>
      <c r="K1067" s="107">
        <f t="shared" si="69"/>
        <v>0</v>
      </c>
      <c r="L1067" s="109">
        <f t="shared" si="70"/>
        <v>445247</v>
      </c>
      <c r="M1067" s="110">
        <f t="shared" si="71"/>
        <v>3.394358852968737E-07</v>
      </c>
      <c r="N1067" s="33" t="s">
        <v>4892</v>
      </c>
      <c r="O1067" s="33">
        <f>+'Categorias-9 feb-Depurado'!Y1066</f>
        <v>93.346121995450588</v>
      </c>
      <c r="P1067" s="111">
        <f>+'Categorias-9 feb-Depurado'!AC1066</f>
        <v>44922</v>
      </c>
      <c r="Q1067" s="111">
        <f>+'Categorias-9 feb-Depurado'!AE1066</f>
        <v>44997</v>
      </c>
      <c r="R1067" s="112" t="str">
        <f>+'Categorias-9 feb-Depurado'!AB1066</f>
        <v>GH</v>
      </c>
    </row>
    <row r="1068" spans="2:18" s="1" customFormat="1" ht="14.5" hidden="1">
      <c r="B1068" s="57" t="str">
        <f>+'Categorias-9 feb-Depurado'!B1067</f>
        <v>LASA SOCIEDAD DE APOYO AERONAUTICO SA</v>
      </c>
      <c r="C1068" s="30" t="s">
        <v>4900</v>
      </c>
      <c r="D1068" s="31">
        <v>5</v>
      </c>
      <c r="E1068" s="30" t="str">
        <f>+'Categorias-9 feb-Depurado'!E1067</f>
        <v>800139545-2</v>
      </c>
      <c r="F1068" s="30" t="str">
        <f>+'Categorias-9 feb-Depurado'!F1067</f>
        <v>CR 25 1 A SUR 155 P 3</v>
      </c>
      <c r="G1068" s="30" t="str">
        <f>+'Categorias-9 feb-Depurado'!G1067</f>
        <v>MEDELLIN</v>
      </c>
      <c r="H1068" s="30" t="str">
        <f>+'Categorias-9 feb-Depurado'!H1067</f>
        <v>SMR1885</v>
      </c>
      <c r="I1068" s="107">
        <f>+'Categorias-9 feb-Depurado'!R1067</f>
        <v>1431418</v>
      </c>
      <c r="J1068" s="108">
        <f t="shared" si="68"/>
        <v>0</v>
      </c>
      <c r="K1068" s="107">
        <f t="shared" si="69"/>
        <v>0</v>
      </c>
      <c r="L1068" s="109">
        <f t="shared" si="70"/>
        <v>1431418</v>
      </c>
      <c r="M1068" s="110">
        <f t="shared" si="71"/>
        <v>1.091247411122097E-06</v>
      </c>
      <c r="N1068" s="33" t="s">
        <v>4892</v>
      </c>
      <c r="O1068" s="33">
        <f>+'Categorias-9 feb-Depurado'!Y1067</f>
        <v>300.09706804197197</v>
      </c>
      <c r="P1068" s="111">
        <f>+'Categorias-9 feb-Depurado'!AC1067</f>
        <v>44922</v>
      </c>
      <c r="Q1068" s="111">
        <f>+'Categorias-9 feb-Depurado'!AE1067</f>
        <v>44997</v>
      </c>
      <c r="R1068" s="112" t="str">
        <f>+'Categorias-9 feb-Depurado'!AB1067</f>
        <v>GH</v>
      </c>
    </row>
    <row r="1069" spans="2:18" s="1" customFormat="1" ht="14.5" hidden="1">
      <c r="B1069" s="57" t="str">
        <f>+'Categorias-9 feb-Depurado'!B1068</f>
        <v>LASA SOCIEDAD DE APOYO AERONAUTICO SA</v>
      </c>
      <c r="C1069" s="30" t="s">
        <v>4900</v>
      </c>
      <c r="D1069" s="31">
        <v>5</v>
      </c>
      <c r="E1069" s="30" t="str">
        <f>+'Categorias-9 feb-Depurado'!E1068</f>
        <v>800139545-2</v>
      </c>
      <c r="F1069" s="30" t="str">
        <f>+'Categorias-9 feb-Depurado'!F1068</f>
        <v>CR 25 1 A SUR 155 P 3</v>
      </c>
      <c r="G1069" s="30" t="str">
        <f>+'Categorias-9 feb-Depurado'!G1068</f>
        <v>MEDELLIN</v>
      </c>
      <c r="H1069" s="30" t="str">
        <f>+'Categorias-9 feb-Depurado'!H1068</f>
        <v>ADZ3834</v>
      </c>
      <c r="I1069" s="107">
        <f>+'Categorias-9 feb-Depurado'!R1068</f>
        <v>2877381</v>
      </c>
      <c r="J1069" s="108">
        <f t="shared" si="68"/>
        <v>0</v>
      </c>
      <c r="K1069" s="107">
        <f t="shared" si="69"/>
        <v>0</v>
      </c>
      <c r="L1069" s="109">
        <f t="shared" si="70"/>
        <v>2877381</v>
      </c>
      <c r="M1069" s="110">
        <f t="shared" si="71"/>
        <v>2.1935832629336159E-06</v>
      </c>
      <c r="N1069" s="33" t="s">
        <v>4892</v>
      </c>
      <c r="O1069" s="33">
        <f>+'Categorias-9 feb-Depurado'!Y1068</f>
        <v>603.24349822321449</v>
      </c>
      <c r="P1069" s="111">
        <f>+'Categorias-9 feb-Depurado'!AC1068</f>
        <v>44922</v>
      </c>
      <c r="Q1069" s="111">
        <f>+'Categorias-9 feb-Depurado'!AE1068</f>
        <v>44997</v>
      </c>
      <c r="R1069" s="112" t="str">
        <f>+'Categorias-9 feb-Depurado'!AB1068</f>
        <v>GH</v>
      </c>
    </row>
    <row r="1070" spans="2:18" s="1" customFormat="1" ht="14.5" hidden="1">
      <c r="B1070" s="57" t="str">
        <f>+'Categorias-9 feb-Depurado'!B1069</f>
        <v>LASA SOCIEDAD DE APOYO AERONAUTICO SA</v>
      </c>
      <c r="C1070" s="30" t="s">
        <v>4900</v>
      </c>
      <c r="D1070" s="31">
        <v>5</v>
      </c>
      <c r="E1070" s="30" t="str">
        <f>+'Categorias-9 feb-Depurado'!E1069</f>
        <v>800139545-2</v>
      </c>
      <c r="F1070" s="30" t="str">
        <f>+'Categorias-9 feb-Depurado'!F1069</f>
        <v>CR 25 1 A SUR 155 P 3</v>
      </c>
      <c r="G1070" s="30" t="str">
        <f>+'Categorias-9 feb-Depurado'!G1069</f>
        <v>MEDELLIN</v>
      </c>
      <c r="H1070" s="30" t="str">
        <f>+'Categorias-9 feb-Depurado'!H1069</f>
        <v>BGA1791</v>
      </c>
      <c r="I1070" s="107">
        <f>+'Categorias-9 feb-Depurado'!R1069</f>
        <v>10111921</v>
      </c>
      <c r="J1070" s="108">
        <f t="shared" si="68"/>
        <v>0</v>
      </c>
      <c r="K1070" s="107">
        <f t="shared" si="69"/>
        <v>0</v>
      </c>
      <c r="L1070" s="109">
        <f t="shared" si="70"/>
        <v>10111921</v>
      </c>
      <c r="M1070" s="110">
        <f t="shared" si="71"/>
        <v>7.7088646452127649E-06</v>
      </c>
      <c r="N1070" s="33" t="s">
        <v>4892</v>
      </c>
      <c r="O1070" s="33">
        <f>+'Categorias-9 feb-Depurado'!Y1069</f>
        <v>2119.9662463180184</v>
      </c>
      <c r="P1070" s="111">
        <f>+'Categorias-9 feb-Depurado'!AC1069</f>
        <v>44922</v>
      </c>
      <c r="Q1070" s="111">
        <f>+'Categorias-9 feb-Depurado'!AE1069</f>
        <v>44997</v>
      </c>
      <c r="R1070" s="112" t="str">
        <f>+'Categorias-9 feb-Depurado'!AB1069</f>
        <v>GH</v>
      </c>
    </row>
    <row r="1071" spans="2:18" s="1" customFormat="1" ht="14.5" hidden="1">
      <c r="B1071" s="57" t="str">
        <f>+'Categorias-9 feb-Depurado'!B1070</f>
        <v>LASA SOCIEDAD DE APOYO AERONAUTICO SA</v>
      </c>
      <c r="C1071" s="30" t="s">
        <v>4900</v>
      </c>
      <c r="D1071" s="31">
        <v>5</v>
      </c>
      <c r="E1071" s="30" t="str">
        <f>+'Categorias-9 feb-Depurado'!E1070</f>
        <v>800139545-2</v>
      </c>
      <c r="F1071" s="30" t="str">
        <f>+'Categorias-9 feb-Depurado'!F1070</f>
        <v>CR 25 1 A SUR 155 P 3</v>
      </c>
      <c r="G1071" s="30" t="str">
        <f>+'Categorias-9 feb-Depurado'!G1070</f>
        <v>MEDELLIN</v>
      </c>
      <c r="H1071" s="30" t="str">
        <f>+'Categorias-9 feb-Depurado'!H1070</f>
        <v>LET1181</v>
      </c>
      <c r="I1071" s="107">
        <f>+'Categorias-9 feb-Depurado'!R1070</f>
        <v>6431014</v>
      </c>
      <c r="J1071" s="108">
        <f t="shared" si="68"/>
        <v>0</v>
      </c>
      <c r="K1071" s="107">
        <f t="shared" si="69"/>
        <v>0</v>
      </c>
      <c r="L1071" s="109">
        <f t="shared" si="70"/>
        <v>6431014</v>
      </c>
      <c r="M1071" s="110">
        <f t="shared" si="71"/>
        <v>4.9027100248774021E-06</v>
      </c>
      <c r="N1071" s="33" t="s">
        <v>4892</v>
      </c>
      <c r="O1071" s="33">
        <f>+'Categorias-9 feb-Depurado'!Y1070</f>
        <v>1348.2633625795359</v>
      </c>
      <c r="P1071" s="111">
        <f>+'Categorias-9 feb-Depurado'!AC1070</f>
        <v>44922</v>
      </c>
      <c r="Q1071" s="111">
        <f>+'Categorias-9 feb-Depurado'!AE1070</f>
        <v>44997</v>
      </c>
      <c r="R1071" s="112" t="str">
        <f>+'Categorias-9 feb-Depurado'!AB1070</f>
        <v>GH</v>
      </c>
    </row>
    <row r="1072" spans="2:18" s="1" customFormat="1" ht="14.5" hidden="1">
      <c r="B1072" s="57" t="str">
        <f>+'Categorias-9 feb-Depurado'!B1071</f>
        <v>LASA SOCIEDAD DE APOYO AERONAUTICO SA</v>
      </c>
      <c r="C1072" s="30" t="s">
        <v>4900</v>
      </c>
      <c r="D1072" s="31">
        <v>5</v>
      </c>
      <c r="E1072" s="30" t="str">
        <f>+'Categorias-9 feb-Depurado'!E1071</f>
        <v>800139545-2</v>
      </c>
      <c r="F1072" s="30" t="str">
        <f>+'Categorias-9 feb-Depurado'!F1071</f>
        <v>CR 25 1 A SUR 155 P 3</v>
      </c>
      <c r="G1072" s="30" t="str">
        <f>+'Categorias-9 feb-Depurado'!G1071</f>
        <v>MEDELLIN</v>
      </c>
      <c r="H1072" s="30" t="str">
        <f>+'Categorias-9 feb-Depurado'!H1071</f>
        <v>VUP259</v>
      </c>
      <c r="I1072" s="107">
        <f>+'Categorias-9 feb-Depurado'!R1071</f>
        <v>1119821</v>
      </c>
      <c r="J1072" s="108">
        <f t="shared" si="68"/>
        <v>0</v>
      </c>
      <c r="K1072" s="107">
        <f t="shared" si="69"/>
        <v>0</v>
      </c>
      <c r="L1072" s="109">
        <f t="shared" si="70"/>
        <v>1119821</v>
      </c>
      <c r="M1072" s="110">
        <f t="shared" si="71"/>
        <v>8.5370015409206656E-07</v>
      </c>
      <c r="N1072" s="33" t="s">
        <v>4892</v>
      </c>
      <c r="O1072" s="33">
        <f>+'Categorias-9 feb-Depurado'!Y1071</f>
        <v>234.77069509523358</v>
      </c>
      <c r="P1072" s="111">
        <f>+'Categorias-9 feb-Depurado'!AC1071</f>
        <v>44922</v>
      </c>
      <c r="Q1072" s="111">
        <f>+'Categorias-9 feb-Depurado'!AE1071</f>
        <v>44997</v>
      </c>
      <c r="R1072" s="112" t="str">
        <f>+'Categorias-9 feb-Depurado'!AB1071</f>
        <v>GH</v>
      </c>
    </row>
    <row r="1073" spans="2:18" s="1" customFormat="1" ht="14.5" hidden="1">
      <c r="B1073" s="57" t="str">
        <f>+'Categorias-9 feb-Depurado'!B1072</f>
        <v>LASA SOCIEDAD DE APOYO AERONAUTICO SA</v>
      </c>
      <c r="C1073" s="30" t="s">
        <v>4900</v>
      </c>
      <c r="D1073" s="31">
        <v>5</v>
      </c>
      <c r="E1073" s="30" t="str">
        <f>+'Categorias-9 feb-Depurado'!E1072</f>
        <v>800139545-2</v>
      </c>
      <c r="F1073" s="30" t="str">
        <f>+'Categorias-9 feb-Depurado'!F1072</f>
        <v>CR 25 1 A SUR 155 P 3</v>
      </c>
      <c r="G1073" s="30" t="str">
        <f>+'Categorias-9 feb-Depurado'!G1072</f>
        <v>MEDELLIN</v>
      </c>
      <c r="H1073" s="30" t="str">
        <f>+'Categorias-9 feb-Depurado'!H1072</f>
        <v>ADZ3830</v>
      </c>
      <c r="I1073" s="107">
        <f>+'Categorias-9 feb-Depurado'!R1072</f>
        <v>50450146</v>
      </c>
      <c r="J1073" s="108">
        <f t="shared" si="68"/>
        <v>0</v>
      </c>
      <c r="K1073" s="107">
        <f t="shared" si="69"/>
        <v>0</v>
      </c>
      <c r="L1073" s="109">
        <f t="shared" si="70"/>
        <v>50450146</v>
      </c>
      <c r="M1073" s="110">
        <f t="shared" si="71"/>
        <v>3.8460876706337228E-05</v>
      </c>
      <c r="N1073" s="33" t="s">
        <v>4892</v>
      </c>
      <c r="O1073" s="33">
        <f>+'Categorias-9 feb-Depurado'!Y1072</f>
        <v>10576.883130496766</v>
      </c>
      <c r="P1073" s="111">
        <f>+'Categorias-9 feb-Depurado'!AC1072</f>
        <v>44922</v>
      </c>
      <c r="Q1073" s="111">
        <f>+'Categorias-9 feb-Depurado'!AE1072</f>
        <v>44997</v>
      </c>
      <c r="R1073" s="112" t="str">
        <f>+'Categorias-9 feb-Depurado'!AB1072</f>
        <v>GH</v>
      </c>
    </row>
    <row r="1074" spans="2:18" s="1" customFormat="1" ht="14.5" hidden="1">
      <c r="B1074" s="57" t="str">
        <f>+'Categorias-9 feb-Depurado'!B1073</f>
        <v>LASA SOCIEDAD DE APOYO AERONAUTICO SA</v>
      </c>
      <c r="C1074" s="30" t="s">
        <v>4900</v>
      </c>
      <c r="D1074" s="31">
        <v>5</v>
      </c>
      <c r="E1074" s="30" t="str">
        <f>+'Categorias-9 feb-Depurado'!E1073</f>
        <v>800139545-2</v>
      </c>
      <c r="F1074" s="30" t="str">
        <f>+'Categorias-9 feb-Depurado'!F1073</f>
        <v>CR 25 1 A SUR 155 P 3</v>
      </c>
      <c r="G1074" s="30" t="str">
        <f>+'Categorias-9 feb-Depurado'!G1073</f>
        <v>MEDELLIN</v>
      </c>
      <c r="H1074" s="30" t="str">
        <f>+'Categorias-9 feb-Depurado'!H1073</f>
        <v>CUC1668</v>
      </c>
      <c r="I1074" s="107">
        <f>+'Categorias-9 feb-Depurado'!R1073</f>
        <v>309098</v>
      </c>
      <c r="J1074" s="108">
        <f t="shared" si="68"/>
        <v>0</v>
      </c>
      <c r="K1074" s="107">
        <f t="shared" si="69"/>
        <v>0</v>
      </c>
      <c r="L1074" s="109">
        <f t="shared" si="70"/>
        <v>309098</v>
      </c>
      <c r="M1074" s="110">
        <f t="shared" si="71"/>
        <v>2.3564213408174127E-07</v>
      </c>
      <c r="N1074" s="33" t="s">
        <v>4892</v>
      </c>
      <c r="O1074" s="33">
        <f>+'Categorias-9 feb-Depurado'!Y1073</f>
        <v>64.802457100328098</v>
      </c>
      <c r="P1074" s="111">
        <f>+'Categorias-9 feb-Depurado'!AC1073</f>
        <v>44922</v>
      </c>
      <c r="Q1074" s="111">
        <f>+'Categorias-9 feb-Depurado'!AE1073</f>
        <v>44997</v>
      </c>
      <c r="R1074" s="112" t="str">
        <f>+'Categorias-9 feb-Depurado'!AB1073</f>
        <v>GH</v>
      </c>
    </row>
    <row r="1075" spans="2:18" s="1" customFormat="1" ht="14.5" hidden="1">
      <c r="B1075" s="57" t="str">
        <f>+'Categorias-9 feb-Depurado'!B1074</f>
        <v>LASA SOCIEDAD DE APOYO AERONAUTICO SA</v>
      </c>
      <c r="C1075" s="30" t="s">
        <v>4900</v>
      </c>
      <c r="D1075" s="31">
        <v>5</v>
      </c>
      <c r="E1075" s="30" t="str">
        <f>+'Categorias-9 feb-Depurado'!E1074</f>
        <v>800139545-2</v>
      </c>
      <c r="F1075" s="30" t="str">
        <f>+'Categorias-9 feb-Depurado'!F1074</f>
        <v>CR 25 1 A SUR 155 P 3</v>
      </c>
      <c r="G1075" s="30" t="str">
        <f>+'Categorias-9 feb-Depurado'!G1074</f>
        <v>MEDELLIN</v>
      </c>
      <c r="H1075" s="30" t="str">
        <f>+'Categorias-9 feb-Depurado'!H1074</f>
        <v>NVA66</v>
      </c>
      <c r="I1075" s="107">
        <f>+'Categorias-9 feb-Depurado'!R1074</f>
        <v>933184</v>
      </c>
      <c r="J1075" s="108">
        <f t="shared" si="68"/>
        <v>0</v>
      </c>
      <c r="K1075" s="107">
        <f t="shared" si="69"/>
        <v>0</v>
      </c>
      <c r="L1075" s="109">
        <f t="shared" si="70"/>
        <v>933184</v>
      </c>
      <c r="M1075" s="110">
        <f t="shared" si="71"/>
        <v>7.1141666801770202E-07</v>
      </c>
      <c r="N1075" s="33" t="s">
        <v>4892</v>
      </c>
      <c r="O1075" s="33">
        <f>+'Categorias-9 feb-Depurado'!Y1074</f>
        <v>195.64221097099488</v>
      </c>
      <c r="P1075" s="111">
        <f>+'Categorias-9 feb-Depurado'!AC1074</f>
        <v>44922</v>
      </c>
      <c r="Q1075" s="111">
        <f>+'Categorias-9 feb-Depurado'!AE1074</f>
        <v>44997</v>
      </c>
      <c r="R1075" s="112" t="str">
        <f>+'Categorias-9 feb-Depurado'!AB1074</f>
        <v>GH</v>
      </c>
    </row>
    <row r="1076" spans="2:18" s="1" customFormat="1" ht="14.5" hidden="1">
      <c r="B1076" s="57" t="str">
        <f>+'Categorias-9 feb-Depurado'!B1075</f>
        <v>LASA SOCIEDAD DE APOYO AERONAUTICO SA</v>
      </c>
      <c r="C1076" s="30" t="s">
        <v>4900</v>
      </c>
      <c r="D1076" s="31">
        <v>5</v>
      </c>
      <c r="E1076" s="30" t="str">
        <f>+'Categorias-9 feb-Depurado'!E1075</f>
        <v>800139545-2</v>
      </c>
      <c r="F1076" s="30" t="str">
        <f>+'Categorias-9 feb-Depurado'!F1075</f>
        <v>CR 25 1 A SUR 155 P 3</v>
      </c>
      <c r="G1076" s="30" t="str">
        <f>+'Categorias-9 feb-Depurado'!G1075</f>
        <v>MEDELLIN</v>
      </c>
      <c r="H1076" s="30" t="str">
        <f>+'Categorias-9 feb-Depurado'!H1075</f>
        <v>PSO222</v>
      </c>
      <c r="I1076" s="107">
        <f>+'Categorias-9 feb-Depurado'!R1075</f>
        <v>3899126</v>
      </c>
      <c r="J1076" s="108">
        <f t="shared" si="68"/>
        <v>0</v>
      </c>
      <c r="K1076" s="107">
        <f t="shared" si="69"/>
        <v>0</v>
      </c>
      <c r="L1076" s="109">
        <f t="shared" si="70"/>
        <v>3899126</v>
      </c>
      <c r="M1076" s="110">
        <f t="shared" si="71"/>
        <v>2.9725147742580138E-06</v>
      </c>
      <c r="N1076" s="33" t="s">
        <v>4892</v>
      </c>
      <c r="O1076" s="33">
        <f>+'Categorias-9 feb-Depurado'!Y1075</f>
        <v>817.45254043628199</v>
      </c>
      <c r="P1076" s="111">
        <f>+'Categorias-9 feb-Depurado'!AC1075</f>
        <v>44922</v>
      </c>
      <c r="Q1076" s="111">
        <f>+'Categorias-9 feb-Depurado'!AE1075</f>
        <v>44997</v>
      </c>
      <c r="R1076" s="112" t="str">
        <f>+'Categorias-9 feb-Depurado'!AB1075</f>
        <v>GH</v>
      </c>
    </row>
    <row r="1077" spans="2:18" s="1" customFormat="1" ht="14.5" hidden="1">
      <c r="B1077" s="57" t="str">
        <f>+'Categorias-9 feb-Depurado'!B1076</f>
        <v>LASA SOCIEDAD DE APOYO AERONAUTICO SA</v>
      </c>
      <c r="C1077" s="30" t="s">
        <v>4900</v>
      </c>
      <c r="D1077" s="31">
        <v>5</v>
      </c>
      <c r="E1077" s="30" t="str">
        <f>+'Categorias-9 feb-Depurado'!E1076</f>
        <v>800139545-2</v>
      </c>
      <c r="F1077" s="30" t="str">
        <f>+'Categorias-9 feb-Depurado'!F1076</f>
        <v>CR 25 1 A SUR 155 P 3</v>
      </c>
      <c r="G1077" s="30" t="str">
        <f>+'Categorias-9 feb-Depurado'!G1076</f>
        <v>MEDELLIN</v>
      </c>
      <c r="H1077" s="30" t="str">
        <f>+'Categorias-9 feb-Depurado'!H1076</f>
        <v>CUC1666</v>
      </c>
      <c r="I1077" s="107">
        <f>+'Categorias-9 feb-Depurado'!R1076</f>
        <v>34788874</v>
      </c>
      <c r="J1077" s="108">
        <f t="shared" si="68"/>
        <v>0</v>
      </c>
      <c r="K1077" s="107">
        <f t="shared" si="69"/>
        <v>0</v>
      </c>
      <c r="L1077" s="109">
        <f t="shared" si="70"/>
        <v>34788874</v>
      </c>
      <c r="M1077" s="110">
        <f t="shared" si="71"/>
        <v>2.6521441457598571E-05</v>
      </c>
      <c r="N1077" s="33" t="s">
        <v>4892</v>
      </c>
      <c r="O1077" s="33">
        <f>+'Categorias-9 feb-Depurado'!Y1076</f>
        <v>7293.4943446858906</v>
      </c>
      <c r="P1077" s="111">
        <f>+'Categorias-9 feb-Depurado'!AC1076</f>
        <v>44922</v>
      </c>
      <c r="Q1077" s="111">
        <f>+'Categorias-9 feb-Depurado'!AE1076</f>
        <v>44997</v>
      </c>
      <c r="R1077" s="112" t="str">
        <f>+'Categorias-9 feb-Depurado'!AB1076</f>
        <v>GH</v>
      </c>
    </row>
    <row r="1078" spans="2:18" s="1" customFormat="1" ht="14.5" hidden="1">
      <c r="B1078" s="57" t="str">
        <f>+'Categorias-9 feb-Depurado'!B1077</f>
        <v>LASA SOCIEDAD DE APOYO AERONAUTICO SA</v>
      </c>
      <c r="C1078" s="30" t="s">
        <v>4900</v>
      </c>
      <c r="D1078" s="31">
        <v>5</v>
      </c>
      <c r="E1078" s="30" t="str">
        <f>+'Categorias-9 feb-Depurado'!E1077</f>
        <v>800139545-2</v>
      </c>
      <c r="F1078" s="30" t="str">
        <f>+'Categorias-9 feb-Depurado'!F1077</f>
        <v>CR 25 1 A SUR 155 P 3</v>
      </c>
      <c r="G1078" s="30" t="str">
        <f>+'Categorias-9 feb-Depurado'!G1077</f>
        <v>MEDELLIN</v>
      </c>
      <c r="H1078" s="30" t="str">
        <f>+'Categorias-9 feb-Depurado'!H1077</f>
        <v>LET1179</v>
      </c>
      <c r="I1078" s="107">
        <f>+'Categorias-9 feb-Depurado'!R1077</f>
        <v>2400029</v>
      </c>
      <c r="J1078" s="108">
        <f t="shared" si="68"/>
        <v>0</v>
      </c>
      <c r="K1078" s="107">
        <f t="shared" si="69"/>
        <v>0</v>
      </c>
      <c r="L1078" s="109">
        <f t="shared" si="70"/>
        <v>2400029</v>
      </c>
      <c r="M1078" s="110">
        <f t="shared" si="71"/>
        <v>1.8296719985831918E-06</v>
      </c>
      <c r="N1078" s="33" t="s">
        <v>4892</v>
      </c>
      <c r="O1078" s="33">
        <f>+'Categorias-9 feb-Depurado'!Y1077</f>
        <v>503.16655660031233</v>
      </c>
      <c r="P1078" s="111">
        <f>+'Categorias-9 feb-Depurado'!AC1077</f>
        <v>44922</v>
      </c>
      <c r="Q1078" s="111">
        <f>+'Categorias-9 feb-Depurado'!AE1077</f>
        <v>44997</v>
      </c>
      <c r="R1078" s="112" t="str">
        <f>+'Categorias-9 feb-Depurado'!AB1077</f>
        <v>GH</v>
      </c>
    </row>
    <row r="1079" spans="2:18" s="1" customFormat="1" ht="14.5" hidden="1">
      <c r="B1079" s="57" t="str">
        <f>+'Categorias-9 feb-Depurado'!B1078</f>
        <v>LASA SOCIEDAD DE APOYO AERONAUTICO SA</v>
      </c>
      <c r="C1079" s="30" t="s">
        <v>4900</v>
      </c>
      <c r="D1079" s="31">
        <v>5</v>
      </c>
      <c r="E1079" s="30" t="str">
        <f>+'Categorias-9 feb-Depurado'!E1078</f>
        <v>800139545-2</v>
      </c>
      <c r="F1079" s="30" t="str">
        <f>+'Categorias-9 feb-Depurado'!F1078</f>
        <v>CR 25 1 A SUR 155 P 3</v>
      </c>
      <c r="G1079" s="30" t="str">
        <f>+'Categorias-9 feb-Depurado'!G1078</f>
        <v>MEDELLIN</v>
      </c>
      <c r="H1079" s="30" t="str">
        <f>+'Categorias-9 feb-Depurado'!H1078</f>
        <v>VVC70</v>
      </c>
      <c r="I1079" s="107">
        <f>+'Categorias-9 feb-Depurado'!R1078</f>
        <v>6213782</v>
      </c>
      <c r="J1079" s="108">
        <f t="shared" si="68"/>
        <v>0</v>
      </c>
      <c r="K1079" s="107">
        <f t="shared" si="69"/>
        <v>0</v>
      </c>
      <c r="L1079" s="109">
        <f t="shared" si="70"/>
        <v>6213782</v>
      </c>
      <c r="M1079" s="110">
        <f t="shared" si="71"/>
        <v>4.7371023144721434E-06</v>
      </c>
      <c r="N1079" s="33" t="s">
        <v>4892</v>
      </c>
      <c r="O1079" s="33">
        <f>+'Categorias-9 feb-Depurado'!Y1078</f>
        <v>1302.7206306277974</v>
      </c>
      <c r="P1079" s="111">
        <f>+'Categorias-9 feb-Depurado'!AC1078</f>
        <v>44922</v>
      </c>
      <c r="Q1079" s="111">
        <f>+'Categorias-9 feb-Depurado'!AE1078</f>
        <v>44997</v>
      </c>
      <c r="R1079" s="112" t="str">
        <f>+'Categorias-9 feb-Depurado'!AB1078</f>
        <v>GH</v>
      </c>
    </row>
    <row r="1080" spans="2:18" s="1" customFormat="1" ht="14.5" hidden="1">
      <c r="B1080" s="57" t="str">
        <f>+'Categorias-9 feb-Depurado'!B1079</f>
        <v>LASA SOCIEDAD DE APOYO AERONAUTICO SA</v>
      </c>
      <c r="C1080" s="30" t="s">
        <v>4900</v>
      </c>
      <c r="D1080" s="31">
        <v>5</v>
      </c>
      <c r="E1080" s="30" t="str">
        <f>+'Categorias-9 feb-Depurado'!E1079</f>
        <v>800139545-2</v>
      </c>
      <c r="F1080" s="30" t="str">
        <f>+'Categorias-9 feb-Depurado'!F1079</f>
        <v>CR 25 1 A SUR 155 P 3</v>
      </c>
      <c r="G1080" s="30" t="str">
        <f>+'Categorias-9 feb-Depurado'!G1079</f>
        <v>MEDELLIN</v>
      </c>
      <c r="H1080" s="30" t="str">
        <f>+'Categorias-9 feb-Depurado'!H1079</f>
        <v>PSO221</v>
      </c>
      <c r="I1080" s="107">
        <f>+'Categorias-9 feb-Depurado'!R1079</f>
        <v>13048942</v>
      </c>
      <c r="J1080" s="108">
        <f t="shared" si="68"/>
        <v>0</v>
      </c>
      <c r="K1080" s="107">
        <f t="shared" si="69"/>
        <v>0</v>
      </c>
      <c r="L1080" s="109">
        <f t="shared" si="70"/>
        <v>13048942</v>
      </c>
      <c r="M1080" s="110">
        <f t="shared" si="71"/>
        <v>9.9479147079206759E-06</v>
      </c>
      <c r="N1080" s="33" t="s">
        <v>4892</v>
      </c>
      <c r="O1080" s="33">
        <f>+'Categorias-9 feb-Depurado'!Y1079</f>
        <v>2735.7132823883348</v>
      </c>
      <c r="P1080" s="111">
        <f>+'Categorias-9 feb-Depurado'!AC1079</f>
        <v>44922</v>
      </c>
      <c r="Q1080" s="111">
        <f>+'Categorias-9 feb-Depurado'!AE1079</f>
        <v>44997</v>
      </c>
      <c r="R1080" s="112" t="str">
        <f>+'Categorias-9 feb-Depurado'!AB1079</f>
        <v>GH</v>
      </c>
    </row>
    <row r="1081" spans="2:18" s="1" customFormat="1" ht="14.5" hidden="1">
      <c r="B1081" s="57" t="str">
        <f>+'Categorias-9 feb-Depurado'!B1080</f>
        <v>LASA SOCIEDAD DE APOYO AERONAUTICO SA</v>
      </c>
      <c r="C1081" s="30" t="s">
        <v>4900</v>
      </c>
      <c r="D1081" s="31">
        <v>5</v>
      </c>
      <c r="E1081" s="30" t="str">
        <f>+'Categorias-9 feb-Depurado'!E1080</f>
        <v>800139545-2</v>
      </c>
      <c r="F1081" s="30" t="str">
        <f>+'Categorias-9 feb-Depurado'!F1080</f>
        <v>CR 25 1 A SUR 155 P 3</v>
      </c>
      <c r="G1081" s="30" t="str">
        <f>+'Categorias-9 feb-Depurado'!G1080</f>
        <v>MEDELLIN</v>
      </c>
      <c r="H1081" s="30" t="str">
        <f>+'Categorias-9 feb-Depurado'!H1080</f>
        <v>VVC72</v>
      </c>
      <c r="I1081" s="107">
        <f>+'Categorias-9 feb-Depurado'!R1080</f>
        <v>382829</v>
      </c>
      <c r="J1081" s="108">
        <f t="shared" si="68"/>
        <v>0</v>
      </c>
      <c r="K1081" s="107">
        <f t="shared" si="69"/>
        <v>0</v>
      </c>
      <c r="L1081" s="109">
        <f t="shared" si="70"/>
        <v>382829</v>
      </c>
      <c r="M1081" s="110">
        <f t="shared" si="71"/>
        <v>2.9185126577454052E-07</v>
      </c>
      <c r="N1081" s="33" t="s">
        <v>4892</v>
      </c>
      <c r="O1081" s="33">
        <f>+'Categorias-9 feb-Depurado'!Y1080</f>
        <v>80.260175896516657</v>
      </c>
      <c r="P1081" s="111">
        <f>+'Categorias-9 feb-Depurado'!AC1080</f>
        <v>44922</v>
      </c>
      <c r="Q1081" s="111">
        <f>+'Categorias-9 feb-Depurado'!AE1080</f>
        <v>44997</v>
      </c>
      <c r="R1081" s="112" t="str">
        <f>+'Categorias-9 feb-Depurado'!AB1080</f>
        <v>GH</v>
      </c>
    </row>
    <row r="1082" spans="2:18" s="1" customFormat="1" ht="14.5" hidden="1">
      <c r="B1082" s="57" t="str">
        <f>+'Categorias-9 feb-Depurado'!B1081</f>
        <v>LASA SOCIEDAD DE APOYO AERONAUTICO SA</v>
      </c>
      <c r="C1082" s="30" t="s">
        <v>4900</v>
      </c>
      <c r="D1082" s="31">
        <v>5</v>
      </c>
      <c r="E1082" s="30" t="str">
        <f>+'Categorias-9 feb-Depurado'!E1081</f>
        <v>800139545-2</v>
      </c>
      <c r="F1082" s="30" t="str">
        <f>+'Categorias-9 feb-Depurado'!F1081</f>
        <v>CR 25 1 A SUR 155 P 3</v>
      </c>
      <c r="G1082" s="30" t="str">
        <f>+'Categorias-9 feb-Depurado'!G1081</f>
        <v>MEDELLIN</v>
      </c>
      <c r="H1082" s="30" t="str">
        <f>+'Categorias-9 feb-Depurado'!H1081</f>
        <v>BGA1792</v>
      </c>
      <c r="I1082" s="107">
        <f>+'Categorias-9 feb-Depurado'!R1081</f>
        <v>2986188</v>
      </c>
      <c r="J1082" s="108">
        <f t="shared" si="68"/>
        <v>0</v>
      </c>
      <c r="K1082" s="107">
        <f t="shared" si="69"/>
        <v>0</v>
      </c>
      <c r="L1082" s="109">
        <f t="shared" si="70"/>
        <v>2986188</v>
      </c>
      <c r="M1082" s="110">
        <f t="shared" si="71"/>
        <v>2.2765327277733495E-06</v>
      </c>
      <c r="N1082" s="33" t="s">
        <v>4892</v>
      </c>
      <c r="O1082" s="33">
        <f>+'Categorias-9 feb-Depurado'!Y1081</f>
        <v>626.05490738702474</v>
      </c>
      <c r="P1082" s="111">
        <f>+'Categorias-9 feb-Depurado'!AC1081</f>
        <v>44922</v>
      </c>
      <c r="Q1082" s="111">
        <f>+'Categorias-9 feb-Depurado'!AE1081</f>
        <v>44997</v>
      </c>
      <c r="R1082" s="112" t="str">
        <f>+'Categorias-9 feb-Depurado'!AB1081</f>
        <v>GH</v>
      </c>
    </row>
    <row r="1083" spans="2:18" s="1" customFormat="1" ht="14.5" hidden="1">
      <c r="B1083" s="57" t="str">
        <f>+'Categorias-9 feb-Depurado'!B1082</f>
        <v>LASA SOCIEDAD DE APOYO AERONAUTICO SA</v>
      </c>
      <c r="C1083" s="30" t="s">
        <v>4900</v>
      </c>
      <c r="D1083" s="31">
        <v>5</v>
      </c>
      <c r="E1083" s="30" t="str">
        <f>+'Categorias-9 feb-Depurado'!E1082</f>
        <v>800139545-2</v>
      </c>
      <c r="F1083" s="30" t="str">
        <f>+'Categorias-9 feb-Depurado'!F1082</f>
        <v>CR 25 1 A SUR 155 P 3</v>
      </c>
      <c r="G1083" s="30" t="str">
        <f>+'Categorias-9 feb-Depurado'!G1082</f>
        <v>MEDELLIN</v>
      </c>
      <c r="H1083" s="30" t="str">
        <f>+'Categorias-9 feb-Depurado'!H1082</f>
        <v>NVA65</v>
      </c>
      <c r="I1083" s="107">
        <f>+'Categorias-9 feb-Depurado'!R1082</f>
        <v>3123024</v>
      </c>
      <c r="J1083" s="108">
        <f t="shared" si="68"/>
        <v>0</v>
      </c>
      <c r="K1083" s="107">
        <f t="shared" si="69"/>
        <v>0</v>
      </c>
      <c r="L1083" s="109">
        <f t="shared" si="70"/>
        <v>3123024</v>
      </c>
      <c r="M1083" s="110">
        <f t="shared" si="71"/>
        <v>2.3808502162695845E-06</v>
      </c>
      <c r="N1083" s="33" t="s">
        <v>4892</v>
      </c>
      <c r="O1083" s="33">
        <f>+'Categorias-9 feb-Depurado'!Y1082</f>
        <v>654.7426019686153</v>
      </c>
      <c r="P1083" s="111">
        <f>+'Categorias-9 feb-Depurado'!AC1082</f>
        <v>44922</v>
      </c>
      <c r="Q1083" s="111">
        <f>+'Categorias-9 feb-Depurado'!AE1082</f>
        <v>44997</v>
      </c>
      <c r="R1083" s="112" t="str">
        <f>+'Categorias-9 feb-Depurado'!AB1082</f>
        <v>GH</v>
      </c>
    </row>
    <row r="1084" spans="2:18" s="1" customFormat="1" ht="14.5" hidden="1">
      <c r="B1084" s="57" t="str">
        <f>+'Categorias-9 feb-Depurado'!B1083</f>
        <v>LASA SOCIEDAD DE APOYO AERONAUTICO SA</v>
      </c>
      <c r="C1084" s="30" t="s">
        <v>4900</v>
      </c>
      <c r="D1084" s="31">
        <v>5</v>
      </c>
      <c r="E1084" s="30" t="str">
        <f>+'Categorias-9 feb-Depurado'!E1083</f>
        <v>800139545-2</v>
      </c>
      <c r="F1084" s="30" t="str">
        <f>+'Categorias-9 feb-Depurado'!F1083</f>
        <v>CR 25 1 A SUR 155 P 3</v>
      </c>
      <c r="G1084" s="30" t="str">
        <f>+'Categorias-9 feb-Depurado'!G1083</f>
        <v>MEDELLIN</v>
      </c>
      <c r="H1084" s="30" t="str">
        <f>+'Categorias-9 feb-Depurado'!H1083</f>
        <v>LET1183</v>
      </c>
      <c r="I1084" s="107">
        <f>+'Categorias-9 feb-Depurado'!R1083</f>
        <v>316190</v>
      </c>
      <c r="J1084" s="108">
        <f t="shared" si="68"/>
        <v>0</v>
      </c>
      <c r="K1084" s="107">
        <f t="shared" si="69"/>
        <v>0</v>
      </c>
      <c r="L1084" s="109">
        <f t="shared" si="70"/>
        <v>316190</v>
      </c>
      <c r="M1084" s="110">
        <f t="shared" si="71"/>
        <v>2.4104874950761824E-07</v>
      </c>
      <c r="N1084" s="33" t="s">
        <v>4892</v>
      </c>
      <c r="O1084" s="33">
        <f>+'Categorias-9 feb-Depurado'!Y1083</f>
        <v>66.289296309108252</v>
      </c>
      <c r="P1084" s="111">
        <f>+'Categorias-9 feb-Depurado'!AC1083</f>
        <v>44922</v>
      </c>
      <c r="Q1084" s="111">
        <f>+'Categorias-9 feb-Depurado'!AE1083</f>
        <v>44997</v>
      </c>
      <c r="R1084" s="112" t="str">
        <f>+'Categorias-9 feb-Depurado'!AB1083</f>
        <v>GH</v>
      </c>
    </row>
    <row r="1085" spans="2:18" s="1" customFormat="1" ht="14.5" hidden="1">
      <c r="B1085" s="57" t="str">
        <f>+'Categorias-9 feb-Depurado'!B1084</f>
        <v>LASA SOCIEDAD DE APOYO AERONAUTICO SA</v>
      </c>
      <c r="C1085" s="30" t="s">
        <v>4900</v>
      </c>
      <c r="D1085" s="31">
        <v>5</v>
      </c>
      <c r="E1085" s="30" t="str">
        <f>+'Categorias-9 feb-Depurado'!E1084</f>
        <v>800139545-2</v>
      </c>
      <c r="F1085" s="30" t="str">
        <f>+'Categorias-9 feb-Depurado'!F1084</f>
        <v>CR 25 1 A SUR 155 P 3</v>
      </c>
      <c r="G1085" s="30" t="str">
        <f>+'Categorias-9 feb-Depurado'!G1084</f>
        <v>MEDELLIN</v>
      </c>
      <c r="H1085" s="30" t="str">
        <f>+'Categorias-9 feb-Depurado'!H1084</f>
        <v>BGA1793</v>
      </c>
      <c r="I1085" s="107">
        <f>+'Categorias-9 feb-Depurado'!R1084</f>
        <v>298054</v>
      </c>
      <c r="J1085" s="108">
        <f t="shared" si="68"/>
        <v>0</v>
      </c>
      <c r="K1085" s="107">
        <f t="shared" si="69"/>
        <v>0</v>
      </c>
      <c r="L1085" s="109">
        <f t="shared" si="70"/>
        <v>298054</v>
      </c>
      <c r="M1085" s="110">
        <f t="shared" si="71"/>
        <v>2.2722269516981449E-07</v>
      </c>
      <c r="N1085" s="33" t="s">
        <v>4892</v>
      </c>
      <c r="O1085" s="33">
        <f>+'Categorias-9 feb-Depurado'!Y1084</f>
        <v>62.487080306508588</v>
      </c>
      <c r="P1085" s="111">
        <f>+'Categorias-9 feb-Depurado'!AC1084</f>
        <v>44922</v>
      </c>
      <c r="Q1085" s="111">
        <f>+'Categorias-9 feb-Depurado'!AE1084</f>
        <v>44997</v>
      </c>
      <c r="R1085" s="112" t="str">
        <f>+'Categorias-9 feb-Depurado'!AB1084</f>
        <v>GH</v>
      </c>
    </row>
    <row r="1086" spans="2:18" s="1" customFormat="1" ht="14.5" hidden="1">
      <c r="B1086" s="57" t="str">
        <f>+'Categorias-9 feb-Depurado'!B1085</f>
        <v>LASA SOCIEDAD DE APOYO AERONAUTICO SA</v>
      </c>
      <c r="C1086" s="30" t="s">
        <v>4900</v>
      </c>
      <c r="D1086" s="31">
        <v>5</v>
      </c>
      <c r="E1086" s="30" t="str">
        <f>+'Categorias-9 feb-Depurado'!E1085</f>
        <v>800139545-2</v>
      </c>
      <c r="F1086" s="30" t="str">
        <f>+'Categorias-9 feb-Depurado'!F1085</f>
        <v>CR 25 1 A SUR 155 P 3</v>
      </c>
      <c r="G1086" s="30" t="str">
        <f>+'Categorias-9 feb-Depurado'!G1085</f>
        <v>MEDELLIN</v>
      </c>
      <c r="H1086" s="30" t="str">
        <f>+'Categorias-9 feb-Depurado'!H1085</f>
        <v>RCH1017</v>
      </c>
      <c r="I1086" s="107">
        <f>+'Categorias-9 feb-Depurado'!R1085</f>
        <v>15815913</v>
      </c>
      <c r="J1086" s="108">
        <f t="shared" si="68"/>
        <v>0</v>
      </c>
      <c r="K1086" s="107">
        <f t="shared" si="69"/>
        <v>0</v>
      </c>
      <c r="L1086" s="109">
        <f t="shared" si="70"/>
        <v>15815913</v>
      </c>
      <c r="M1086" s="110">
        <f t="shared" si="71"/>
        <v>1.2057326452358654E-05</v>
      </c>
      <c r="N1086" s="33" t="s">
        <v>4892</v>
      </c>
      <c r="O1086" s="33">
        <f>+'Categorias-9 feb-Depurado'!Y1085</f>
        <v>3315.8093021793134</v>
      </c>
      <c r="P1086" s="111">
        <f>+'Categorias-9 feb-Depurado'!AC1085</f>
        <v>44922</v>
      </c>
      <c r="Q1086" s="111">
        <f>+'Categorias-9 feb-Depurado'!AE1085</f>
        <v>44997</v>
      </c>
      <c r="R1086" s="112" t="str">
        <f>+'Categorias-9 feb-Depurado'!AB1085</f>
        <v>GH</v>
      </c>
    </row>
    <row r="1087" spans="2:18" s="1" customFormat="1" ht="14.5" hidden="1">
      <c r="B1087" s="57" t="str">
        <f>+'Categorias-9 feb-Depurado'!B1086</f>
        <v>LASA SOCIEDAD DE APOYO AERONAUTICO SA</v>
      </c>
      <c r="C1087" s="30" t="s">
        <v>4900</v>
      </c>
      <c r="D1087" s="31">
        <v>5</v>
      </c>
      <c r="E1087" s="30" t="str">
        <f>+'Categorias-9 feb-Depurado'!E1086</f>
        <v>800139545-2</v>
      </c>
      <c r="F1087" s="30" t="str">
        <f>+'Categorias-9 feb-Depurado'!F1086</f>
        <v>CR 25 1 A SUR 155 P 3</v>
      </c>
      <c r="G1087" s="30" t="str">
        <f>+'Categorias-9 feb-Depurado'!G1086</f>
        <v>MEDELLIN</v>
      </c>
      <c r="H1087" s="30" t="str">
        <f>+'Categorias-9 feb-Depurado'!H1086</f>
        <v>ADZ3833</v>
      </c>
      <c r="I1087" s="107">
        <f>+'Categorias-9 feb-Depurado'!R1086</f>
        <v>5664207</v>
      </c>
      <c r="J1087" s="108">
        <f t="shared" si="68"/>
        <v>0</v>
      </c>
      <c r="K1087" s="107">
        <f t="shared" si="69"/>
        <v>0</v>
      </c>
      <c r="L1087" s="109">
        <f t="shared" si="70"/>
        <v>5664207</v>
      </c>
      <c r="M1087" s="110">
        <f t="shared" si="71"/>
        <v>4.3181315484433335E-06</v>
      </c>
      <c r="N1087" s="33" t="s">
        <v>4892</v>
      </c>
      <c r="O1087" s="33">
        <f>+'Categorias-9 feb-Depurado'!Y1086</f>
        <v>1187.5021227082611</v>
      </c>
      <c r="P1087" s="111">
        <f>+'Categorias-9 feb-Depurado'!AC1086</f>
        <v>44922</v>
      </c>
      <c r="Q1087" s="111">
        <f>+'Categorias-9 feb-Depurado'!AE1086</f>
        <v>44997</v>
      </c>
      <c r="R1087" s="112" t="str">
        <f>+'Categorias-9 feb-Depurado'!AB1086</f>
        <v>GH</v>
      </c>
    </row>
    <row r="1088" spans="2:18" s="1" customFormat="1" ht="14.5" hidden="1">
      <c r="B1088" s="57" t="str">
        <f>+'Categorias-9 feb-Depurado'!B1087</f>
        <v>LASA SOCIEDAD DE APOYO AERONAUTICO SA</v>
      </c>
      <c r="C1088" s="30" t="s">
        <v>4900</v>
      </c>
      <c r="D1088" s="31">
        <v>5</v>
      </c>
      <c r="E1088" s="30" t="str">
        <f>+'Categorias-9 feb-Depurado'!E1087</f>
        <v>800139545-2</v>
      </c>
      <c r="F1088" s="30" t="str">
        <f>+'Categorias-9 feb-Depurado'!F1087</f>
        <v>CR 25 1 A SUR 155 P 3</v>
      </c>
      <c r="G1088" s="30" t="str">
        <f>+'Categorias-9 feb-Depurado'!G1087</f>
        <v>MEDELLIN</v>
      </c>
      <c r="H1088" s="30" t="str">
        <f>+'Categorias-9 feb-Depurado'!H1087</f>
        <v>PSO223</v>
      </c>
      <c r="I1088" s="107">
        <f>+'Categorias-9 feb-Depurado'!R1087</f>
        <v>268695</v>
      </c>
      <c r="J1088" s="108">
        <f t="shared" si="68"/>
        <v>0</v>
      </c>
      <c r="K1088" s="107">
        <f t="shared" si="69"/>
        <v>0</v>
      </c>
      <c r="L1088" s="109">
        <f t="shared" si="70"/>
        <v>268695</v>
      </c>
      <c r="M1088" s="110">
        <f t="shared" si="71"/>
        <v>2.0484074053243137E-07</v>
      </c>
      <c r="N1088" s="33" t="s">
        <v>4892</v>
      </c>
      <c r="O1088" s="33">
        <f>+'Categorias-9 feb-Depurado'!Y1087</f>
        <v>56.331960124532216</v>
      </c>
      <c r="P1088" s="111">
        <f>+'Categorias-9 feb-Depurado'!AC1087</f>
        <v>44922</v>
      </c>
      <c r="Q1088" s="111">
        <f>+'Categorias-9 feb-Depurado'!AE1087</f>
        <v>44997</v>
      </c>
      <c r="R1088" s="112" t="str">
        <f>+'Categorias-9 feb-Depurado'!AB1087</f>
        <v>GH</v>
      </c>
    </row>
    <row r="1089" spans="2:18" s="1" customFormat="1" ht="14.5" hidden="1">
      <c r="B1089" s="57" t="str">
        <f>+'Categorias-9 feb-Depurado'!B1088</f>
        <v>LASA SOCIEDAD DE APOYO AERONAUTICO SA</v>
      </c>
      <c r="C1089" s="30" t="s">
        <v>4900</v>
      </c>
      <c r="D1089" s="31">
        <v>5</v>
      </c>
      <c r="E1089" s="30" t="str">
        <f>+'Categorias-9 feb-Depurado'!E1088</f>
        <v>800139545-2</v>
      </c>
      <c r="F1089" s="30" t="str">
        <f>+'Categorias-9 feb-Depurado'!F1088</f>
        <v>CR 25 1 A SUR 155 P 3</v>
      </c>
      <c r="G1089" s="30" t="str">
        <f>+'Categorias-9 feb-Depurado'!G1088</f>
        <v>MEDELLIN</v>
      </c>
      <c r="H1089" s="30" t="str">
        <f>+'Categorias-9 feb-Depurado'!H1088</f>
        <v>VUP258</v>
      </c>
      <c r="I1089" s="107">
        <f>+'Categorias-9 feb-Depurado'!R1088</f>
        <v>3938364</v>
      </c>
      <c r="J1089" s="108">
        <f t="shared" si="68"/>
        <v>0</v>
      </c>
      <c r="K1089" s="107">
        <f t="shared" si="69"/>
        <v>0</v>
      </c>
      <c r="L1089" s="109">
        <f t="shared" si="70"/>
        <v>3938364</v>
      </c>
      <c r="M1089" s="110">
        <f t="shared" si="71"/>
        <v>3.0024280252564004E-06</v>
      </c>
      <c r="N1089" s="33" t="s">
        <v>4892</v>
      </c>
      <c r="O1089" s="33">
        <f>+'Categorias-9 feb-Depurado'!Y1088</f>
        <v>825.67879493065811</v>
      </c>
      <c r="P1089" s="111">
        <f>+'Categorias-9 feb-Depurado'!AC1088</f>
        <v>44922</v>
      </c>
      <c r="Q1089" s="111">
        <f>+'Categorias-9 feb-Depurado'!AE1088</f>
        <v>44997</v>
      </c>
      <c r="R1089" s="112" t="str">
        <f>+'Categorias-9 feb-Depurado'!AB1088</f>
        <v>GH</v>
      </c>
    </row>
    <row r="1090" spans="2:18" s="1" customFormat="1" ht="14.5" hidden="1">
      <c r="B1090" s="57" t="str">
        <f>+'Categorias-9 feb-Depurado'!B1089</f>
        <v>LASA SOCIEDAD DE APOYO AERONAUTICO SA</v>
      </c>
      <c r="C1090" s="30" t="s">
        <v>4900</v>
      </c>
      <c r="D1090" s="31">
        <v>5</v>
      </c>
      <c r="E1090" s="30" t="str">
        <f>+'Categorias-9 feb-Depurado'!E1089</f>
        <v>800139545-2</v>
      </c>
      <c r="F1090" s="30" t="str">
        <f>+'Categorias-9 feb-Depurado'!F1089</f>
        <v>CR 25 1 A SUR 155 P 3</v>
      </c>
      <c r="G1090" s="30" t="str">
        <f>+'Categorias-9 feb-Depurado'!G1089</f>
        <v>MEDELLIN</v>
      </c>
      <c r="H1090" s="30" t="str">
        <f>+'Categorias-9 feb-Depurado'!H1089</f>
        <v>VVC71</v>
      </c>
      <c r="I1090" s="107">
        <f>+'Categorias-9 feb-Depurado'!R1089</f>
        <v>1856726</v>
      </c>
      <c r="J1090" s="108">
        <f t="shared" si="68"/>
        <v>0</v>
      </c>
      <c r="K1090" s="107">
        <f t="shared" si="69"/>
        <v>0</v>
      </c>
      <c r="L1090" s="109">
        <f t="shared" si="70"/>
        <v>1856726</v>
      </c>
      <c r="M1090" s="110">
        <f t="shared" si="71"/>
        <v>1.4154827176010687E-06</v>
      </c>
      <c r="N1090" s="33" t="s">
        <v>4892</v>
      </c>
      <c r="O1090" s="33">
        <f>+'Categorias-9 feb-Depurado'!Y1089</f>
        <v>389.26297472666852</v>
      </c>
      <c r="P1090" s="111">
        <f>+'Categorias-9 feb-Depurado'!AC1089</f>
        <v>44922</v>
      </c>
      <c r="Q1090" s="111">
        <f>+'Categorias-9 feb-Depurado'!AE1089</f>
        <v>44997</v>
      </c>
      <c r="R1090" s="112" t="str">
        <f>+'Categorias-9 feb-Depurado'!AB1089</f>
        <v>GH</v>
      </c>
    </row>
    <row r="1091" spans="2:18" s="1" customFormat="1" ht="14.5" hidden="1">
      <c r="B1091" s="57" t="str">
        <f>+'Categorias-9 feb-Depurado'!B1090</f>
        <v>LASA SOCIEDAD DE APOYO AERONAUTICO SA</v>
      </c>
      <c r="C1091" s="30" t="s">
        <v>4900</v>
      </c>
      <c r="D1091" s="31">
        <v>5</v>
      </c>
      <c r="E1091" s="30" t="str">
        <f>+'Categorias-9 feb-Depurado'!E1090</f>
        <v>800139545-2</v>
      </c>
      <c r="F1091" s="30" t="str">
        <f>+'Categorias-9 feb-Depurado'!F1090</f>
        <v>CR 25 1 A SUR 155 P 3</v>
      </c>
      <c r="G1091" s="30" t="str">
        <f>+'Categorias-9 feb-Depurado'!G1090</f>
        <v>MEDELLIN</v>
      </c>
      <c r="H1091" s="30" t="str">
        <f>+'Categorias-9 feb-Depurado'!H1090</f>
        <v>CUC1667</v>
      </c>
      <c r="I1091" s="107">
        <f>+'Categorias-9 feb-Depurado'!R1090</f>
        <v>9891750</v>
      </c>
      <c r="J1091" s="108">
        <f t="shared" si="68"/>
        <v>0</v>
      </c>
      <c r="K1091" s="107">
        <f t="shared" si="69"/>
        <v>0</v>
      </c>
      <c r="L1091" s="109">
        <f t="shared" si="70"/>
        <v>9891750</v>
      </c>
      <c r="M1091" s="110">
        <f t="shared" si="71"/>
        <v>7.5410163760459926E-06</v>
      </c>
      <c r="N1091" s="33" t="s">
        <v>4892</v>
      </c>
      <c r="O1091" s="33">
        <f>+'Categorias-9 feb-Depurado'!Y1090</f>
        <v>2073.8073524324664</v>
      </c>
      <c r="P1091" s="111">
        <f>+'Categorias-9 feb-Depurado'!AC1090</f>
        <v>44922</v>
      </c>
      <c r="Q1091" s="111">
        <f>+'Categorias-9 feb-Depurado'!AE1090</f>
        <v>44997</v>
      </c>
      <c r="R1091" s="112" t="str">
        <f>+'Categorias-9 feb-Depurado'!AB1090</f>
        <v>GH</v>
      </c>
    </row>
    <row r="1092" spans="2:18" s="1" customFormat="1" ht="14.5" hidden="1">
      <c r="B1092" s="57" t="str">
        <f>+'Categorias-9 feb-Depurado'!B1091</f>
        <v>LASA SOCIEDAD DE APOYO AERONAUTICO SA</v>
      </c>
      <c r="C1092" s="30" t="s">
        <v>4900</v>
      </c>
      <c r="D1092" s="31">
        <v>5</v>
      </c>
      <c r="E1092" s="30" t="str">
        <f>+'Categorias-9 feb-Depurado'!E1091</f>
        <v>800139545-2</v>
      </c>
      <c r="F1092" s="30" t="str">
        <f>+'Categorias-9 feb-Depurado'!F1091</f>
        <v>CR 25 1 A SUR 155 P 3</v>
      </c>
      <c r="G1092" s="30" t="str">
        <f>+'Categorias-9 feb-Depurado'!G1091</f>
        <v>MEDELLIN</v>
      </c>
      <c r="H1092" s="30" t="str">
        <f>+'Categorias-9 feb-Depurado'!H1091</f>
        <v>AXM903</v>
      </c>
      <c r="I1092" s="107">
        <f>+'Categorias-9 feb-Depurado'!R1091</f>
        <v>8049954</v>
      </c>
      <c r="J1092" s="108">
        <f t="shared" si="68"/>
        <v>0</v>
      </c>
      <c r="K1092" s="107">
        <f t="shared" si="69"/>
        <v>0</v>
      </c>
      <c r="L1092" s="109">
        <f t="shared" si="70"/>
        <v>8049954</v>
      </c>
      <c r="M1092" s="110">
        <f t="shared" si="71"/>
        <v>6.1369156054709175E-06</v>
      </c>
      <c r="N1092" s="33" t="s">
        <v>4892</v>
      </c>
      <c r="O1092" s="33">
        <f>+'Categorias-9 feb-Depurado'!Y1091</f>
        <v>1687.6744551715462</v>
      </c>
      <c r="P1092" s="111">
        <f>+'Categorias-9 feb-Depurado'!AC1091</f>
        <v>44922</v>
      </c>
      <c r="Q1092" s="111">
        <f>+'Categorias-9 feb-Depurado'!AE1091</f>
        <v>44997</v>
      </c>
      <c r="R1092" s="112" t="str">
        <f>+'Categorias-9 feb-Depurado'!AB1091</f>
        <v>GH</v>
      </c>
    </row>
    <row r="1093" spans="2:18" s="1" customFormat="1" ht="14.5" hidden="1">
      <c r="B1093" s="57" t="str">
        <f>+'Categorias-9 feb-Depurado'!B1092</f>
        <v>LASA SOCIEDAD DE APOYO AERONAUTICO SA</v>
      </c>
      <c r="C1093" s="30" t="s">
        <v>4900</v>
      </c>
      <c r="D1093" s="31">
        <v>5</v>
      </c>
      <c r="E1093" s="30" t="str">
        <f>+'Categorias-9 feb-Depurado'!E1092</f>
        <v>800139545-2</v>
      </c>
      <c r="F1093" s="30" t="str">
        <f>+'Categorias-9 feb-Depurado'!F1092</f>
        <v>CR 25 1 A SUR 155 P 3</v>
      </c>
      <c r="G1093" s="30" t="str">
        <f>+'Categorias-9 feb-Depurado'!G1092</f>
        <v>MEDELLIN</v>
      </c>
      <c r="H1093" s="30" t="str">
        <f>+'Categorias-9 feb-Depurado'!H1092</f>
        <v>CUC1677</v>
      </c>
      <c r="I1093" s="107">
        <f>+'Categorias-9 feb-Depurado'!R1092</f>
        <v>14186492</v>
      </c>
      <c r="J1093" s="108">
        <f t="shared" si="68"/>
        <v>0</v>
      </c>
      <c r="K1093" s="107">
        <f t="shared" si="69"/>
        <v>0</v>
      </c>
      <c r="L1093" s="109">
        <f t="shared" si="70"/>
        <v>14186492</v>
      </c>
      <c r="M1093" s="110">
        <f t="shared" si="71"/>
        <v>1.0815130638223315E-05</v>
      </c>
      <c r="N1093" s="33" t="s">
        <v>4892</v>
      </c>
      <c r="O1093" s="33">
        <f>+'Categorias-9 feb-Depurado'!Y1092</f>
        <v>2974.20086585532</v>
      </c>
      <c r="P1093" s="111">
        <f>+'Categorias-9 feb-Depurado'!AC1092</f>
        <v>44928</v>
      </c>
      <c r="Q1093" s="111">
        <f>+'Categorias-9 feb-Depurado'!AE1092</f>
        <v>45003</v>
      </c>
      <c r="R1093" s="112" t="str">
        <f>+'Categorias-9 feb-Depurado'!AB1092</f>
        <v>GH</v>
      </c>
    </row>
    <row r="1094" spans="2:18" s="1" customFormat="1" ht="14.5" hidden="1">
      <c r="B1094" s="57" t="str">
        <f>+'Categorias-9 feb-Depurado'!B1093</f>
        <v>LASA SOCIEDAD DE APOYO AERONAUTICO SA</v>
      </c>
      <c r="C1094" s="30" t="s">
        <v>4900</v>
      </c>
      <c r="D1094" s="31">
        <v>5</v>
      </c>
      <c r="E1094" s="30" t="str">
        <f>+'Categorias-9 feb-Depurado'!E1093</f>
        <v>800139545-2</v>
      </c>
      <c r="F1094" s="30" t="str">
        <f>+'Categorias-9 feb-Depurado'!F1093</f>
        <v>CR 25 1 A SUR 155 P 3</v>
      </c>
      <c r="G1094" s="30" t="str">
        <f>+'Categorias-9 feb-Depurado'!G1093</f>
        <v>MEDELLIN</v>
      </c>
      <c r="H1094" s="30" t="str">
        <f>+'Categorias-9 feb-Depurado'!H1093</f>
        <v>RCH1021</v>
      </c>
      <c r="I1094" s="107">
        <f>+'Categorias-9 feb-Depurado'!R1093</f>
        <v>1720947</v>
      </c>
      <c r="J1094" s="108">
        <f t="shared" si="68"/>
        <v>0</v>
      </c>
      <c r="K1094" s="107">
        <f t="shared" si="69"/>
        <v>0</v>
      </c>
      <c r="L1094" s="109">
        <f t="shared" si="70"/>
        <v>1720947</v>
      </c>
      <c r="M1094" s="110">
        <f t="shared" si="71"/>
        <v>1.311971037410693E-06</v>
      </c>
      <c r="N1094" s="33" t="s">
        <v>4892</v>
      </c>
      <c r="O1094" s="33">
        <f>+'Categorias-9 feb-Depurado'!Y1093</f>
        <v>360.79688040504413</v>
      </c>
      <c r="P1094" s="111">
        <f>+'Categorias-9 feb-Depurado'!AC1093</f>
        <v>44928</v>
      </c>
      <c r="Q1094" s="111">
        <f>+'Categorias-9 feb-Depurado'!AE1093</f>
        <v>45003</v>
      </c>
      <c r="R1094" s="112" t="str">
        <f>+'Categorias-9 feb-Depurado'!AB1093</f>
        <v>GH</v>
      </c>
    </row>
    <row r="1095" spans="2:18" s="1" customFormat="1" ht="14.5" hidden="1">
      <c r="B1095" s="57" t="str">
        <f>+'Categorias-9 feb-Depurado'!B1094</f>
        <v>LASA SOCIEDAD DE APOYO AERONAUTICO SA</v>
      </c>
      <c r="C1095" s="30" t="s">
        <v>4900</v>
      </c>
      <c r="D1095" s="31">
        <v>5</v>
      </c>
      <c r="E1095" s="30" t="str">
        <f>+'Categorias-9 feb-Depurado'!E1094</f>
        <v>800139545-2</v>
      </c>
      <c r="F1095" s="30" t="str">
        <f>+'Categorias-9 feb-Depurado'!F1094</f>
        <v>CR 25 1 A SUR 155 P 3</v>
      </c>
      <c r="G1095" s="30" t="str">
        <f>+'Categorias-9 feb-Depurado'!G1094</f>
        <v>MEDELLIN</v>
      </c>
      <c r="H1095" s="30" t="str">
        <f>+'Categorias-9 feb-Depurado'!H1094</f>
        <v>SMR1902</v>
      </c>
      <c r="I1095" s="107">
        <f>+'Categorias-9 feb-Depurado'!R1094</f>
        <v>776878</v>
      </c>
      <c r="J1095" s="108">
        <f t="shared" si="68"/>
        <v>0</v>
      </c>
      <c r="K1095" s="107">
        <f t="shared" si="69"/>
        <v>0</v>
      </c>
      <c r="L1095" s="109">
        <f t="shared" si="70"/>
        <v>776878</v>
      </c>
      <c r="M1095" s="110">
        <f t="shared" si="71"/>
        <v>5.9225614478629759E-07</v>
      </c>
      <c r="N1095" s="33" t="s">
        <v>4892</v>
      </c>
      <c r="O1095" s="33">
        <f>+'Categorias-9 feb-Depurado'!Y1094</f>
        <v>162.87262702181408</v>
      </c>
      <c r="P1095" s="111">
        <f>+'Categorias-9 feb-Depurado'!AC1094</f>
        <v>44928</v>
      </c>
      <c r="Q1095" s="111">
        <f>+'Categorias-9 feb-Depurado'!AE1094</f>
        <v>45003</v>
      </c>
      <c r="R1095" s="112" t="str">
        <f>+'Categorias-9 feb-Depurado'!AB1094</f>
        <v>GH</v>
      </c>
    </row>
    <row r="1096" spans="2:18" s="1" customFormat="1" ht="14.5" hidden="1">
      <c r="B1096" s="57" t="str">
        <f>+'Categorias-9 feb-Depurado'!B1095</f>
        <v>LASA SOCIEDAD DE APOYO AERONAUTICO SA</v>
      </c>
      <c r="C1096" s="30" t="s">
        <v>4900</v>
      </c>
      <c r="D1096" s="31">
        <v>5</v>
      </c>
      <c r="E1096" s="30" t="str">
        <f>+'Categorias-9 feb-Depurado'!E1095</f>
        <v>800139545-2</v>
      </c>
      <c r="F1096" s="30" t="str">
        <f>+'Categorias-9 feb-Depurado'!F1095</f>
        <v>CR 25 1 A SUR 155 P 3</v>
      </c>
      <c r="G1096" s="30" t="str">
        <f>+'Categorias-9 feb-Depurado'!G1095</f>
        <v>MEDELLIN</v>
      </c>
      <c r="H1096" s="30" t="str">
        <f>+'Categorias-9 feb-Depurado'!H1095</f>
        <v>RCH1022</v>
      </c>
      <c r="I1096" s="107">
        <f>+'Categorias-9 feb-Depurado'!R1095</f>
        <v>2142301</v>
      </c>
      <c r="J1096" s="108">
        <f t="shared" si="68"/>
        <v>0</v>
      </c>
      <c r="K1096" s="107">
        <f t="shared" si="69"/>
        <v>0</v>
      </c>
      <c r="L1096" s="109">
        <f t="shared" si="70"/>
        <v>2142301</v>
      </c>
      <c r="M1096" s="110">
        <f t="shared" si="71"/>
        <v>1.6331919956953731E-06</v>
      </c>
      <c r="N1096" s="33" t="s">
        <v>4892</v>
      </c>
      <c r="O1096" s="33">
        <f>+'Categorias-9 feb-Depurado'!Y1095</f>
        <v>449.1338302043041</v>
      </c>
      <c r="P1096" s="111">
        <f>+'Categorias-9 feb-Depurado'!AC1095</f>
        <v>44928</v>
      </c>
      <c r="Q1096" s="111">
        <f>+'Categorias-9 feb-Depurado'!AE1095</f>
        <v>45003</v>
      </c>
      <c r="R1096" s="112" t="str">
        <f>+'Categorias-9 feb-Depurado'!AB1095</f>
        <v>GH</v>
      </c>
    </row>
    <row r="1097" spans="2:18" s="1" customFormat="1" ht="14.5" hidden="1">
      <c r="B1097" s="57" t="str">
        <f>+'Categorias-9 feb-Depurado'!B1096</f>
        <v>LASA SOCIEDAD DE APOYO AERONAUTICO SA</v>
      </c>
      <c r="C1097" s="30" t="s">
        <v>4900</v>
      </c>
      <c r="D1097" s="31">
        <v>5</v>
      </c>
      <c r="E1097" s="30" t="str">
        <f>+'Categorias-9 feb-Depurado'!E1096</f>
        <v>800139545-2</v>
      </c>
      <c r="F1097" s="30" t="str">
        <f>+'Categorias-9 feb-Depurado'!F1096</f>
        <v>CR 25 1 A SUR 155 P 3</v>
      </c>
      <c r="G1097" s="30" t="str">
        <f>+'Categorias-9 feb-Depurado'!G1096</f>
        <v>MEDELLIN</v>
      </c>
      <c r="H1097" s="30" t="str">
        <f>+'Categorias-9 feb-Depurado'!H1096</f>
        <v>LET1190</v>
      </c>
      <c r="I1097" s="107">
        <f>+'Categorias-9 feb-Depurado'!R1096</f>
        <v>155184</v>
      </c>
      <c r="J1097" s="108">
        <f t="shared" si="68"/>
        <v>0</v>
      </c>
      <c r="K1097" s="107">
        <f t="shared" si="69"/>
        <v>0</v>
      </c>
      <c r="L1097" s="109">
        <f t="shared" si="70"/>
        <v>155184</v>
      </c>
      <c r="M1097" s="110">
        <f t="shared" si="71"/>
        <v>1.183051619076828E-07</v>
      </c>
      <c r="N1097" s="33" t="s">
        <v>4892</v>
      </c>
      <c r="O1097" s="33">
        <f>+'Categorias-9 feb-Depurado'!Y1096</f>
        <v>32.534356426302715</v>
      </c>
      <c r="P1097" s="111">
        <f>+'Categorias-9 feb-Depurado'!AC1096</f>
        <v>44928</v>
      </c>
      <c r="Q1097" s="111">
        <f>+'Categorias-9 feb-Depurado'!AE1096</f>
        <v>45003</v>
      </c>
      <c r="R1097" s="112" t="str">
        <f>+'Categorias-9 feb-Depurado'!AB1096</f>
        <v>GH</v>
      </c>
    </row>
    <row r="1098" spans="2:18" s="1" customFormat="1" ht="14.5" hidden="1">
      <c r="B1098" s="57" t="str">
        <f>+'Categorias-9 feb-Depurado'!B1097</f>
        <v>LASA SOCIEDAD DE APOYO AERONAUTICO SA</v>
      </c>
      <c r="C1098" s="30" t="s">
        <v>4900</v>
      </c>
      <c r="D1098" s="31">
        <v>5</v>
      </c>
      <c r="E1098" s="30" t="str">
        <f>+'Categorias-9 feb-Depurado'!E1097</f>
        <v>800139545-2</v>
      </c>
      <c r="F1098" s="30" t="str">
        <f>+'Categorias-9 feb-Depurado'!F1097</f>
        <v>CR 25 1 A SUR 155 P 3</v>
      </c>
      <c r="G1098" s="30" t="str">
        <f>+'Categorias-9 feb-Depurado'!G1097</f>
        <v>MEDELLIN</v>
      </c>
      <c r="H1098" s="30" t="str">
        <f>+'Categorias-9 feb-Depurado'!H1097</f>
        <v>NVA70</v>
      </c>
      <c r="I1098" s="107">
        <f>+'Categorias-9 feb-Depurado'!R1097</f>
        <v>9890649</v>
      </c>
      <c r="J1098" s="108">
        <f t="shared" si="68"/>
        <v>0</v>
      </c>
      <c r="K1098" s="107">
        <f t="shared" si="69"/>
        <v>0</v>
      </c>
      <c r="L1098" s="109">
        <f t="shared" si="70"/>
        <v>9890649</v>
      </c>
      <c r="M1098" s="110">
        <f t="shared" si="71"/>
        <v>7.5401770241588118E-06</v>
      </c>
      <c r="N1098" s="33" t="s">
        <v>4892</v>
      </c>
      <c r="O1098" s="33">
        <f>+'Categorias-9 feb-Depurado'!Y1097</f>
        <v>2073.5765275637596</v>
      </c>
      <c r="P1098" s="111">
        <f>+'Categorias-9 feb-Depurado'!AC1097</f>
        <v>44928</v>
      </c>
      <c r="Q1098" s="111">
        <f>+'Categorias-9 feb-Depurado'!AE1097</f>
        <v>45003</v>
      </c>
      <c r="R1098" s="112" t="str">
        <f>+'Categorias-9 feb-Depurado'!AB1097</f>
        <v>GH</v>
      </c>
    </row>
    <row r="1099" spans="2:18" s="1" customFormat="1" ht="14.5" hidden="1">
      <c r="B1099" s="57" t="str">
        <f>+'Categorias-9 feb-Depurado'!B1098</f>
        <v>LASA SOCIEDAD DE APOYO AERONAUTICO SA</v>
      </c>
      <c r="C1099" s="30" t="s">
        <v>4900</v>
      </c>
      <c r="D1099" s="31">
        <v>5</v>
      </c>
      <c r="E1099" s="30" t="str">
        <f>+'Categorias-9 feb-Depurado'!E1098</f>
        <v>800139545-2</v>
      </c>
      <c r="F1099" s="30" t="str">
        <f>+'Categorias-9 feb-Depurado'!F1098</f>
        <v>CR 25 1 A SUR 155 P 3</v>
      </c>
      <c r="G1099" s="30" t="str">
        <f>+'Categorias-9 feb-Depurado'!G1098</f>
        <v>MEDELLIN</v>
      </c>
      <c r="H1099" s="30" t="str">
        <f>+'Categorias-9 feb-Depurado'!H1098</f>
        <v>NVA67</v>
      </c>
      <c r="I1099" s="107">
        <f>+'Categorias-9 feb-Depurado'!R1098</f>
        <v>639931</v>
      </c>
      <c r="J1099" s="108">
        <f t="shared" si="68"/>
        <v>0</v>
      </c>
      <c r="K1099" s="107">
        <f t="shared" si="69"/>
        <v>0</v>
      </c>
      <c r="L1099" s="109">
        <f t="shared" si="70"/>
        <v>639931</v>
      </c>
      <c r="M1099" s="110">
        <f t="shared" si="71"/>
        <v>4.8785403498263587E-07</v>
      </c>
      <c r="N1099" s="33" t="s">
        <v>4892</v>
      </c>
      <c r="O1099" s="33">
        <f>+'Categorias-9 feb-Depurado'!Y1098</f>
        <v>134.16166126817404</v>
      </c>
      <c r="P1099" s="111">
        <f>+'Categorias-9 feb-Depurado'!AC1098</f>
        <v>44928</v>
      </c>
      <c r="Q1099" s="111">
        <f>+'Categorias-9 feb-Depurado'!AE1098</f>
        <v>45003</v>
      </c>
      <c r="R1099" s="112" t="str">
        <f>+'Categorias-9 feb-Depurado'!AB1098</f>
        <v>GH</v>
      </c>
    </row>
    <row r="1100" spans="2:18" s="1" customFormat="1" ht="14.5" hidden="1">
      <c r="B1100" s="57" t="str">
        <f>+'Categorias-9 feb-Depurado'!B1099</f>
        <v>LASA SOCIEDAD DE APOYO AERONAUTICO SA</v>
      </c>
      <c r="C1100" s="30" t="s">
        <v>4900</v>
      </c>
      <c r="D1100" s="31">
        <v>5</v>
      </c>
      <c r="E1100" s="30" t="str">
        <f>+'Categorias-9 feb-Depurado'!E1099</f>
        <v>800139545-2</v>
      </c>
      <c r="F1100" s="30" t="str">
        <f>+'Categorias-9 feb-Depurado'!F1099</f>
        <v>CR 25 1 A SUR 155 P 3</v>
      </c>
      <c r="G1100" s="30" t="str">
        <f>+'Categorias-9 feb-Depurado'!G1099</f>
        <v>MEDELLIN</v>
      </c>
      <c r="H1100" s="30" t="str">
        <f>+'Categorias-9 feb-Depurado'!H1099</f>
        <v>SMR1896</v>
      </c>
      <c r="I1100" s="107">
        <f>+'Categorias-9 feb-Depurado'!R1099</f>
        <v>32677661</v>
      </c>
      <c r="J1100" s="108">
        <f t="shared" si="68"/>
        <v>0</v>
      </c>
      <c r="K1100" s="107">
        <f t="shared" si="69"/>
        <v>0</v>
      </c>
      <c r="L1100" s="109">
        <f t="shared" si="70"/>
        <v>32677661</v>
      </c>
      <c r="M1100" s="110">
        <f t="shared" si="71"/>
        <v>2.4911949526815728E-05</v>
      </c>
      <c r="N1100" s="33" t="s">
        <v>4892</v>
      </c>
      <c r="O1100" s="33">
        <f>+'Categorias-9 feb-Depurado'!Y1099</f>
        <v>6850.8781198570177</v>
      </c>
      <c r="P1100" s="111">
        <f>+'Categorias-9 feb-Depurado'!AC1099</f>
        <v>44928</v>
      </c>
      <c r="Q1100" s="111">
        <f>+'Categorias-9 feb-Depurado'!AE1099</f>
        <v>45003</v>
      </c>
      <c r="R1100" s="112" t="str">
        <f>+'Categorias-9 feb-Depurado'!AB1099</f>
        <v>GH</v>
      </c>
    </row>
    <row r="1101" spans="2:18" s="1" customFormat="1" ht="14.5" hidden="1">
      <c r="B1101" s="57" t="str">
        <f>+'Categorias-9 feb-Depurado'!B1100</f>
        <v>LASA SOCIEDAD DE APOYO AERONAUTICO SA</v>
      </c>
      <c r="C1101" s="30" t="s">
        <v>4900</v>
      </c>
      <c r="D1101" s="31">
        <v>5</v>
      </c>
      <c r="E1101" s="30" t="str">
        <f>+'Categorias-9 feb-Depurado'!E1100</f>
        <v>800139545-2</v>
      </c>
      <c r="F1101" s="30" t="str">
        <f>+'Categorias-9 feb-Depurado'!F1100</f>
        <v>CR 25 1 A SUR 155 P 3</v>
      </c>
      <c r="G1101" s="30" t="str">
        <f>+'Categorias-9 feb-Depurado'!G1100</f>
        <v>MEDELLIN</v>
      </c>
      <c r="H1101" s="30" t="str">
        <f>+'Categorias-9 feb-Depurado'!H1100</f>
        <v>SMR1903</v>
      </c>
      <c r="I1101" s="107">
        <f>+'Categorias-9 feb-Depurado'!R1100</f>
        <v>565250</v>
      </c>
      <c r="J1101" s="108">
        <f t="shared" si="68"/>
        <v>0</v>
      </c>
      <c r="K1101" s="107">
        <f t="shared" si="69"/>
        <v>0</v>
      </c>
      <c r="L1101" s="109">
        <f t="shared" si="70"/>
        <v>565250</v>
      </c>
      <c r="M1101" s="110">
        <f t="shared" si="71"/>
        <v>4.3092066687492074E-07</v>
      </c>
      <c r="N1101" s="33" t="s">
        <v>4892</v>
      </c>
      <c r="O1101" s="33">
        <f>+'Categorias-9 feb-Depurado'!Y1100</f>
        <v>118.5047747832741</v>
      </c>
      <c r="P1101" s="111">
        <f>+'Categorias-9 feb-Depurado'!AC1100</f>
        <v>44928</v>
      </c>
      <c r="Q1101" s="111">
        <f>+'Categorias-9 feb-Depurado'!AE1100</f>
        <v>45003</v>
      </c>
      <c r="R1101" s="112" t="str">
        <f>+'Categorias-9 feb-Depurado'!AB1100</f>
        <v>GH</v>
      </c>
    </row>
    <row r="1102" spans="2:18" s="1" customFormat="1" ht="14.5" hidden="1">
      <c r="B1102" s="57" t="str">
        <f>+'Categorias-9 feb-Depurado'!B1101</f>
        <v>LASA SOCIEDAD DE APOYO AERONAUTICO SA</v>
      </c>
      <c r="C1102" s="30" t="s">
        <v>4900</v>
      </c>
      <c r="D1102" s="31">
        <v>5</v>
      </c>
      <c r="E1102" s="30" t="str">
        <f>+'Categorias-9 feb-Depurado'!E1101</f>
        <v>800139545-2</v>
      </c>
      <c r="F1102" s="30" t="str">
        <f>+'Categorias-9 feb-Depurado'!F1101</f>
        <v>CR 25 1 A SUR 155 P 3</v>
      </c>
      <c r="G1102" s="30" t="str">
        <f>+'Categorias-9 feb-Depurado'!G1101</f>
        <v>MEDELLIN</v>
      </c>
      <c r="H1102" s="30" t="str">
        <f>+'Categorias-9 feb-Depurado'!H1101</f>
        <v>VUP261</v>
      </c>
      <c r="I1102" s="107">
        <f>+'Categorias-9 feb-Depurado'!R1101</f>
        <v>2017500</v>
      </c>
      <c r="J1102" s="108">
        <f t="shared" si="68"/>
        <v>0</v>
      </c>
      <c r="K1102" s="107">
        <f t="shared" si="69"/>
        <v>0</v>
      </c>
      <c r="L1102" s="109">
        <f t="shared" si="70"/>
        <v>2017500</v>
      </c>
      <c r="M1102" s="110">
        <f t="shared" si="71"/>
        <v>1.5380494390449406E-06</v>
      </c>
      <c r="N1102" s="33" t="s">
        <v>4892</v>
      </c>
      <c r="O1102" s="33">
        <f>+'Categorias-9 feb-Depurado'!Y1101</f>
        <v>422.96927576338874</v>
      </c>
      <c r="P1102" s="111">
        <f>+'Categorias-9 feb-Depurado'!AC1101</f>
        <v>44928</v>
      </c>
      <c r="Q1102" s="111">
        <f>+'Categorias-9 feb-Depurado'!AE1101</f>
        <v>45003</v>
      </c>
      <c r="R1102" s="112" t="str">
        <f>+'Categorias-9 feb-Depurado'!AB1101</f>
        <v>GH</v>
      </c>
    </row>
    <row r="1103" spans="2:18" s="1" customFormat="1" ht="14.5" hidden="1">
      <c r="B1103" s="57" t="str">
        <f>+'Categorias-9 feb-Depurado'!B1102</f>
        <v>LASA SOCIEDAD DE APOYO AERONAUTICO SA</v>
      </c>
      <c r="C1103" s="30" t="s">
        <v>4900</v>
      </c>
      <c r="D1103" s="31">
        <v>5</v>
      </c>
      <c r="E1103" s="30" t="str">
        <f>+'Categorias-9 feb-Depurado'!E1102</f>
        <v>800139545-2</v>
      </c>
      <c r="F1103" s="30" t="str">
        <f>+'Categorias-9 feb-Depurado'!F1102</f>
        <v>CR 25 1 A SUR 155 P 3</v>
      </c>
      <c r="G1103" s="30" t="str">
        <f>+'Categorias-9 feb-Depurado'!G1102</f>
        <v>MEDELLIN</v>
      </c>
      <c r="H1103" s="30" t="str">
        <f>+'Categorias-9 feb-Depurado'!H1102</f>
        <v>CUC1680</v>
      </c>
      <c r="I1103" s="107">
        <f>+'Categorias-9 feb-Depurado'!R1102</f>
        <v>6426903</v>
      </c>
      <c r="J1103" s="108">
        <f t="shared" si="68"/>
        <v>0</v>
      </c>
      <c r="K1103" s="107">
        <f t="shared" si="69"/>
        <v>0</v>
      </c>
      <c r="L1103" s="109">
        <f t="shared" si="70"/>
        <v>6426903</v>
      </c>
      <c r="M1103" s="110">
        <f t="shared" si="71"/>
        <v>4.8995759870861194E-06</v>
      </c>
      <c r="N1103" s="33" t="s">
        <v>4892</v>
      </c>
      <c r="O1103" s="33">
        <f>+'Categorias-9 feb-Depurado'!Y1102</f>
        <v>1347.4014906129123</v>
      </c>
      <c r="P1103" s="111">
        <f>+'Categorias-9 feb-Depurado'!AC1102</f>
        <v>44928</v>
      </c>
      <c r="Q1103" s="111">
        <f>+'Categorias-9 feb-Depurado'!AE1102</f>
        <v>45003</v>
      </c>
      <c r="R1103" s="112" t="str">
        <f>+'Categorias-9 feb-Depurado'!AB1102</f>
        <v>GH</v>
      </c>
    </row>
    <row r="1104" spans="2:18" s="1" customFormat="1" ht="14.5" hidden="1">
      <c r="B1104" s="57" t="str">
        <f>+'Categorias-9 feb-Depurado'!B1103</f>
        <v>LASA SOCIEDAD DE APOYO AERONAUTICO SA</v>
      </c>
      <c r="C1104" s="30" t="s">
        <v>4900</v>
      </c>
      <c r="D1104" s="31">
        <v>5</v>
      </c>
      <c r="E1104" s="30" t="str">
        <f>+'Categorias-9 feb-Depurado'!E1103</f>
        <v>800139545-2</v>
      </c>
      <c r="F1104" s="30" t="str">
        <f>+'Categorias-9 feb-Depurado'!F1103</f>
        <v>CR 25 1 A SUR 155 P 3</v>
      </c>
      <c r="G1104" s="30" t="str">
        <f>+'Categorias-9 feb-Depurado'!G1103</f>
        <v>MEDELLIN</v>
      </c>
      <c r="H1104" s="30" t="str">
        <f>+'Categorias-9 feb-Depurado'!H1103</f>
        <v>ADZ3849</v>
      </c>
      <c r="I1104" s="107">
        <f>+'Categorias-9 feb-Depurado'!R1103</f>
        <v>7106658</v>
      </c>
      <c r="J1104" s="108">
        <f t="shared" si="72" ref="J1104:J1167">+IF(Q1104&gt;$O$4,0,I1104)</f>
        <v>0</v>
      </c>
      <c r="K1104" s="107">
        <f t="shared" si="73" ref="K1104:K1167">++(((1+$O$5)^(($O$4-Q1104)/365))-1)*J1104</f>
        <v>0</v>
      </c>
      <c r="L1104" s="109">
        <f t="shared" si="74" ref="L1104:L1167">+I1104+K1104</f>
        <v>7106658</v>
      </c>
      <c r="M1104" s="110">
        <f t="shared" si="75" ref="M1104:M1167">+L1104/$E$11</f>
        <v>5.4177900125820266E-06</v>
      </c>
      <c r="N1104" s="33" t="s">
        <v>4892</v>
      </c>
      <c r="O1104" s="33">
        <f>+'Categorias-9 feb-Depurado'!Y1103</f>
        <v>1489.9122613918676</v>
      </c>
      <c r="P1104" s="111">
        <f>+'Categorias-9 feb-Depurado'!AC1103</f>
        <v>44928</v>
      </c>
      <c r="Q1104" s="111">
        <f>+'Categorias-9 feb-Depurado'!AE1103</f>
        <v>45003</v>
      </c>
      <c r="R1104" s="112" t="str">
        <f>+'Categorias-9 feb-Depurado'!AB1103</f>
        <v>GH</v>
      </c>
    </row>
    <row r="1105" spans="2:18" s="1" customFormat="1" ht="14.5" hidden="1">
      <c r="B1105" s="57" t="str">
        <f>+'Categorias-9 feb-Depurado'!B1104</f>
        <v>LASA SOCIEDAD DE APOYO AERONAUTICO SA</v>
      </c>
      <c r="C1105" s="30" t="s">
        <v>4900</v>
      </c>
      <c r="D1105" s="31">
        <v>5</v>
      </c>
      <c r="E1105" s="30" t="str">
        <f>+'Categorias-9 feb-Depurado'!E1104</f>
        <v>800139545-2</v>
      </c>
      <c r="F1105" s="30" t="str">
        <f>+'Categorias-9 feb-Depurado'!F1104</f>
        <v>CR 25 1 A SUR 155 P 3</v>
      </c>
      <c r="G1105" s="30" t="str">
        <f>+'Categorias-9 feb-Depurado'!G1104</f>
        <v>MEDELLIN</v>
      </c>
      <c r="H1105" s="30" t="str">
        <f>+'Categorias-9 feb-Depurado'!H1104</f>
        <v>BGA1800</v>
      </c>
      <c r="I1105" s="107">
        <f>+'Categorias-9 feb-Depurado'!R1104</f>
        <v>956082</v>
      </c>
      <c r="J1105" s="108">
        <f t="shared" si="72"/>
        <v>0</v>
      </c>
      <c r="K1105" s="107">
        <f t="shared" si="73"/>
        <v>0</v>
      </c>
      <c r="L1105" s="109">
        <f t="shared" si="74"/>
        <v>956082</v>
      </c>
      <c r="M1105" s="110">
        <f t="shared" si="75"/>
        <v>7.2887305267953652E-07</v>
      </c>
      <c r="N1105" s="33" t="s">
        <v>4892</v>
      </c>
      <c r="O1105" s="33">
        <f>+'Categorias-9 feb-Depurado'!Y1104</f>
        <v>200.44278121953519</v>
      </c>
      <c r="P1105" s="111">
        <f>+'Categorias-9 feb-Depurado'!AC1104</f>
        <v>44928</v>
      </c>
      <c r="Q1105" s="111">
        <f>+'Categorias-9 feb-Depurado'!AE1104</f>
        <v>45003</v>
      </c>
      <c r="R1105" s="112" t="str">
        <f>+'Categorias-9 feb-Depurado'!AB1104</f>
        <v>GH</v>
      </c>
    </row>
    <row r="1106" spans="2:18" s="1" customFormat="1" ht="14.5" hidden="1">
      <c r="B1106" s="57" t="str">
        <f>+'Categorias-9 feb-Depurado'!B1105</f>
        <v>LASA SOCIEDAD DE APOYO AERONAUTICO SA</v>
      </c>
      <c r="C1106" s="30" t="s">
        <v>4900</v>
      </c>
      <c r="D1106" s="31">
        <v>5</v>
      </c>
      <c r="E1106" s="30" t="str">
        <f>+'Categorias-9 feb-Depurado'!E1105</f>
        <v>800139545-2</v>
      </c>
      <c r="F1106" s="30" t="str">
        <f>+'Categorias-9 feb-Depurado'!F1105</f>
        <v>CR 25 1 A SUR 155 P 3</v>
      </c>
      <c r="G1106" s="30" t="str">
        <f>+'Categorias-9 feb-Depurado'!G1105</f>
        <v>MEDELLIN</v>
      </c>
      <c r="H1106" s="30" t="str">
        <f>+'Categorias-9 feb-Depurado'!H1105</f>
        <v>BGA1801</v>
      </c>
      <c r="I1106" s="107">
        <f>+'Categorias-9 feb-Depurado'!R1105</f>
        <v>2401261</v>
      </c>
      <c r="J1106" s="108">
        <f t="shared" si="72"/>
        <v>0</v>
      </c>
      <c r="K1106" s="107">
        <f t="shared" si="73"/>
        <v>0</v>
      </c>
      <c r="L1106" s="109">
        <f t="shared" si="74"/>
        <v>2401261</v>
      </c>
      <c r="M1106" s="110">
        <f t="shared" si="75"/>
        <v>1.8306112188602195E-06</v>
      </c>
      <c r="N1106" s="33" t="s">
        <v>4892</v>
      </c>
      <c r="O1106" s="33">
        <f>+'Categorias-9 feb-Depurado'!Y1105</f>
        <v>503.42484564504122</v>
      </c>
      <c r="P1106" s="111">
        <f>+'Categorias-9 feb-Depurado'!AC1105</f>
        <v>44928</v>
      </c>
      <c r="Q1106" s="111">
        <f>+'Categorias-9 feb-Depurado'!AE1105</f>
        <v>45003</v>
      </c>
      <c r="R1106" s="112" t="str">
        <f>+'Categorias-9 feb-Depurado'!AB1105</f>
        <v>GH</v>
      </c>
    </row>
    <row r="1107" spans="2:18" s="1" customFormat="1" ht="14.5" hidden="1">
      <c r="B1107" s="57" t="str">
        <f>+'Categorias-9 feb-Depurado'!B1106</f>
        <v>LASA SOCIEDAD DE APOYO AERONAUTICO SA</v>
      </c>
      <c r="C1107" s="30" t="s">
        <v>4900</v>
      </c>
      <c r="D1107" s="31">
        <v>5</v>
      </c>
      <c r="E1107" s="30" t="str">
        <f>+'Categorias-9 feb-Depurado'!E1106</f>
        <v>800139545-2</v>
      </c>
      <c r="F1107" s="30" t="str">
        <f>+'Categorias-9 feb-Depurado'!F1106</f>
        <v>CR 25 1 A SUR 155 P 3</v>
      </c>
      <c r="G1107" s="30" t="str">
        <f>+'Categorias-9 feb-Depurado'!G1106</f>
        <v>MEDELLIN</v>
      </c>
      <c r="H1107" s="30" t="str">
        <f>+'Categorias-9 feb-Depurado'!H1106</f>
        <v>VUP262</v>
      </c>
      <c r="I1107" s="107">
        <f>+'Categorias-9 feb-Depurado'!R1106</f>
        <v>573649</v>
      </c>
      <c r="J1107" s="108">
        <f t="shared" si="72"/>
        <v>0</v>
      </c>
      <c r="K1107" s="107">
        <f t="shared" si="73"/>
        <v>0</v>
      </c>
      <c r="L1107" s="109">
        <f t="shared" si="74"/>
        <v>573649</v>
      </c>
      <c r="M1107" s="110">
        <f t="shared" si="75"/>
        <v>4.3732367913689768E-07</v>
      </c>
      <c r="N1107" s="33" t="s">
        <v>4892</v>
      </c>
      <c r="O1107" s="33">
        <f>+'Categorias-9 feb-Depurado'!Y1106</f>
        <v>120.26562680168139</v>
      </c>
      <c r="P1107" s="111">
        <f>+'Categorias-9 feb-Depurado'!AC1106</f>
        <v>44928</v>
      </c>
      <c r="Q1107" s="111">
        <f>+'Categorias-9 feb-Depurado'!AE1106</f>
        <v>45003</v>
      </c>
      <c r="R1107" s="112" t="str">
        <f>+'Categorias-9 feb-Depurado'!AB1106</f>
        <v>GH</v>
      </c>
    </row>
    <row r="1108" spans="2:18" s="1" customFormat="1" ht="14.5" hidden="1">
      <c r="B1108" s="57" t="str">
        <f>+'Categorias-9 feb-Depurado'!B1107</f>
        <v>LASA SOCIEDAD DE APOYO AERONAUTICO SA</v>
      </c>
      <c r="C1108" s="30" t="s">
        <v>4900</v>
      </c>
      <c r="D1108" s="31">
        <v>5</v>
      </c>
      <c r="E1108" s="30" t="str">
        <f>+'Categorias-9 feb-Depurado'!E1107</f>
        <v>800139545-2</v>
      </c>
      <c r="F1108" s="30" t="str">
        <f>+'Categorias-9 feb-Depurado'!F1107</f>
        <v>CR 25 1 A SUR 155 P 3</v>
      </c>
      <c r="G1108" s="30" t="str">
        <f>+'Categorias-9 feb-Depurado'!G1107</f>
        <v>MEDELLIN</v>
      </c>
      <c r="H1108" s="30" t="str">
        <f>+'Categorias-9 feb-Depurado'!H1107</f>
        <v>LET1189</v>
      </c>
      <c r="I1108" s="107">
        <f>+'Categorias-9 feb-Depurado'!R1107</f>
        <v>1099720</v>
      </c>
      <c r="J1108" s="108">
        <f t="shared" si="72"/>
        <v>0</v>
      </c>
      <c r="K1108" s="107">
        <f t="shared" si="73"/>
        <v>0</v>
      </c>
      <c r="L1108" s="109">
        <f t="shared" si="74"/>
        <v>1099720</v>
      </c>
      <c r="M1108" s="110">
        <f t="shared" si="75"/>
        <v>8.3837607390656858E-07</v>
      </c>
      <c r="N1108" s="33" t="s">
        <v>4892</v>
      </c>
      <c r="O1108" s="33">
        <f>+'Categorias-9 feb-Depurado'!Y1107</f>
        <v>230.55651645229932</v>
      </c>
      <c r="P1108" s="111">
        <f>+'Categorias-9 feb-Depurado'!AC1107</f>
        <v>44928</v>
      </c>
      <c r="Q1108" s="111">
        <f>+'Categorias-9 feb-Depurado'!AE1107</f>
        <v>45003</v>
      </c>
      <c r="R1108" s="112" t="str">
        <f>+'Categorias-9 feb-Depurado'!AB1107</f>
        <v>GH</v>
      </c>
    </row>
    <row r="1109" spans="2:18" s="1" customFormat="1" ht="14.5" hidden="1">
      <c r="B1109" s="57" t="str">
        <f>+'Categorias-9 feb-Depurado'!B1108</f>
        <v>LASA SOCIEDAD DE APOYO AERONAUTICO SA</v>
      </c>
      <c r="C1109" s="30" t="s">
        <v>4900</v>
      </c>
      <c r="D1109" s="31">
        <v>5</v>
      </c>
      <c r="E1109" s="30" t="str">
        <f>+'Categorias-9 feb-Depurado'!E1108</f>
        <v>800139545-2</v>
      </c>
      <c r="F1109" s="30" t="str">
        <f>+'Categorias-9 feb-Depurado'!F1108</f>
        <v>CR 25 1 A SUR 155 P 3</v>
      </c>
      <c r="G1109" s="30" t="str">
        <f>+'Categorias-9 feb-Depurado'!G1108</f>
        <v>MEDELLIN</v>
      </c>
      <c r="H1109" s="30" t="str">
        <f>+'Categorias-9 feb-Depurado'!H1108</f>
        <v>LET1194</v>
      </c>
      <c r="I1109" s="107">
        <f>+'Categorias-9 feb-Depurado'!R1108</f>
        <v>50000</v>
      </c>
      <c r="J1109" s="108">
        <f t="shared" si="72"/>
        <v>0</v>
      </c>
      <c r="K1109" s="107">
        <f t="shared" si="73"/>
        <v>0</v>
      </c>
      <c r="L1109" s="109">
        <f t="shared" si="74"/>
        <v>50000</v>
      </c>
      <c r="M1109" s="110">
        <f t="shared" si="75"/>
        <v>3.811770604820175E-08</v>
      </c>
      <c r="N1109" s="33" t="s">
        <v>4892</v>
      </c>
      <c r="O1109" s="33">
        <f>+'Categorias-9 feb-Depurado'!Y1108</f>
        <v>10.482509932178161</v>
      </c>
      <c r="P1109" s="111">
        <f>+'Categorias-9 feb-Depurado'!AC1108</f>
        <v>44928</v>
      </c>
      <c r="Q1109" s="111">
        <f>+'Categorias-9 feb-Depurado'!AE1108</f>
        <v>45003</v>
      </c>
      <c r="R1109" s="112" t="str">
        <f>+'Categorias-9 feb-Depurado'!AB1108</f>
        <v>GH</v>
      </c>
    </row>
    <row r="1110" spans="2:18" s="1" customFormat="1" ht="14.5" hidden="1">
      <c r="B1110" s="57" t="str">
        <f>+'Categorias-9 feb-Depurado'!B1109</f>
        <v>LASA SOCIEDAD DE APOYO AERONAUTICO SA</v>
      </c>
      <c r="C1110" s="30" t="s">
        <v>4900</v>
      </c>
      <c r="D1110" s="31">
        <v>5</v>
      </c>
      <c r="E1110" s="30" t="str">
        <f>+'Categorias-9 feb-Depurado'!E1109</f>
        <v>800139545-2</v>
      </c>
      <c r="F1110" s="30" t="str">
        <f>+'Categorias-9 feb-Depurado'!F1109</f>
        <v>CR 25 1 A SUR 155 P 3</v>
      </c>
      <c r="G1110" s="30" t="str">
        <f>+'Categorias-9 feb-Depurado'!G1109</f>
        <v>MEDELLIN</v>
      </c>
      <c r="H1110" s="30" t="str">
        <f>+'Categorias-9 feb-Depurado'!H1109</f>
        <v>PSO227.</v>
      </c>
      <c r="I1110" s="107">
        <f>+'Categorias-9 feb-Depurado'!R1109</f>
        <v>890076</v>
      </c>
      <c r="J1110" s="108">
        <f t="shared" si="72"/>
        <v>0</v>
      </c>
      <c r="K1110" s="107">
        <f t="shared" si="73"/>
        <v>0</v>
      </c>
      <c r="L1110" s="109">
        <f t="shared" si="74"/>
        <v>890076</v>
      </c>
      <c r="M1110" s="110">
        <f t="shared" si="75"/>
        <v>6.7855310657118437E-07</v>
      </c>
      <c r="N1110" s="33" t="s">
        <v>4892</v>
      </c>
      <c r="O1110" s="33">
        <f>+'Categorias-9 feb-Depurado'!Y1109</f>
        <v>186.60461020786815</v>
      </c>
      <c r="P1110" s="111">
        <f>+'Categorias-9 feb-Depurado'!AC1109</f>
        <v>44928</v>
      </c>
      <c r="Q1110" s="111">
        <f>+'Categorias-9 feb-Depurado'!AE1109</f>
        <v>45003</v>
      </c>
      <c r="R1110" s="112" t="str">
        <f>+'Categorias-9 feb-Depurado'!AB1109</f>
        <v>GH</v>
      </c>
    </row>
    <row r="1111" spans="2:18" s="1" customFormat="1" ht="14.5" hidden="1">
      <c r="B1111" s="57" t="str">
        <f>+'Categorias-9 feb-Depurado'!B1110</f>
        <v>LASA SOCIEDAD DE APOYO AERONAUTICO SA</v>
      </c>
      <c r="C1111" s="30" t="s">
        <v>4900</v>
      </c>
      <c r="D1111" s="31">
        <v>5</v>
      </c>
      <c r="E1111" s="30" t="str">
        <f>+'Categorias-9 feb-Depurado'!E1110</f>
        <v>800139545-2</v>
      </c>
      <c r="F1111" s="30" t="str">
        <f>+'Categorias-9 feb-Depurado'!F1110</f>
        <v>CR 25 1 A SUR 155 P 3</v>
      </c>
      <c r="G1111" s="30" t="str">
        <f>+'Categorias-9 feb-Depurado'!G1110</f>
        <v>MEDELLIN</v>
      </c>
      <c r="H1111" s="30" t="str">
        <f>+'Categorias-9 feb-Depurado'!H1110</f>
        <v>VVC73</v>
      </c>
      <c r="I1111" s="107">
        <f>+'Categorias-9 feb-Depurado'!R1110</f>
        <v>2559723</v>
      </c>
      <c r="J1111" s="108">
        <f t="shared" si="72"/>
        <v>0</v>
      </c>
      <c r="K1111" s="107">
        <f t="shared" si="73"/>
        <v>0</v>
      </c>
      <c r="L1111" s="109">
        <f t="shared" si="74"/>
        <v>2559723</v>
      </c>
      <c r="M1111" s="110">
        <f t="shared" si="75"/>
        <v>1.9514153775764223E-06</v>
      </c>
      <c r="N1111" s="33" t="s">
        <v>4892</v>
      </c>
      <c r="O1111" s="33">
        <f>+'Categorias-9 feb-Depurado'!Y1110</f>
        <v>536.64643542249758</v>
      </c>
      <c r="P1111" s="111">
        <f>+'Categorias-9 feb-Depurado'!AC1110</f>
        <v>44928</v>
      </c>
      <c r="Q1111" s="111">
        <f>+'Categorias-9 feb-Depurado'!AE1110</f>
        <v>45003</v>
      </c>
      <c r="R1111" s="112" t="str">
        <f>+'Categorias-9 feb-Depurado'!AB1110</f>
        <v>GH</v>
      </c>
    </row>
    <row r="1112" spans="2:18" s="1" customFormat="1" ht="14.5" hidden="1">
      <c r="B1112" s="57" t="str">
        <f>+'Categorias-9 feb-Depurado'!B1111</f>
        <v>LASA SOCIEDAD DE APOYO AERONAUTICO SA</v>
      </c>
      <c r="C1112" s="30" t="s">
        <v>4900</v>
      </c>
      <c r="D1112" s="31">
        <v>5</v>
      </c>
      <c r="E1112" s="30" t="str">
        <f>+'Categorias-9 feb-Depurado'!E1111</f>
        <v>800139545-2</v>
      </c>
      <c r="F1112" s="30" t="str">
        <f>+'Categorias-9 feb-Depurado'!F1111</f>
        <v>CR 25 1 A SUR 155 P 3</v>
      </c>
      <c r="G1112" s="30" t="str">
        <f>+'Categorias-9 feb-Depurado'!G1111</f>
        <v>MEDELLIN</v>
      </c>
      <c r="H1112" s="30" t="str">
        <f>+'Categorias-9 feb-Depurado'!H1111</f>
        <v>CUC1681</v>
      </c>
      <c r="I1112" s="107">
        <f>+'Categorias-9 feb-Depurado'!R1111</f>
        <v>136850</v>
      </c>
      <c r="J1112" s="108">
        <f t="shared" si="72"/>
        <v>0</v>
      </c>
      <c r="K1112" s="107">
        <f t="shared" si="73"/>
        <v>0</v>
      </c>
      <c r="L1112" s="109">
        <f t="shared" si="74"/>
        <v>136850</v>
      </c>
      <c r="M1112" s="110">
        <f t="shared" si="75"/>
        <v>1.0432816145392818E-07</v>
      </c>
      <c r="N1112" s="33" t="s">
        <v>4892</v>
      </c>
      <c r="O1112" s="33">
        <f>+'Categorias-9 feb-Depurado'!Y1111</f>
        <v>28.690629684371622</v>
      </c>
      <c r="P1112" s="111">
        <f>+'Categorias-9 feb-Depurado'!AC1111</f>
        <v>44928</v>
      </c>
      <c r="Q1112" s="111">
        <f>+'Categorias-9 feb-Depurado'!AE1111</f>
        <v>45003</v>
      </c>
      <c r="R1112" s="112" t="str">
        <f>+'Categorias-9 feb-Depurado'!AB1111</f>
        <v>GH</v>
      </c>
    </row>
    <row r="1113" spans="2:18" s="1" customFormat="1" ht="14.5" hidden="1">
      <c r="B1113" s="57" t="str">
        <f>+'Categorias-9 feb-Depurado'!B1112</f>
        <v>LASA SOCIEDAD DE APOYO AERONAUTICO SA</v>
      </c>
      <c r="C1113" s="30" t="s">
        <v>4900</v>
      </c>
      <c r="D1113" s="31">
        <v>5</v>
      </c>
      <c r="E1113" s="30" t="str">
        <f>+'Categorias-9 feb-Depurado'!E1112</f>
        <v>800139545-2</v>
      </c>
      <c r="F1113" s="30" t="str">
        <f>+'Categorias-9 feb-Depurado'!F1112</f>
        <v>CR 25 1 A SUR 155 P 3</v>
      </c>
      <c r="G1113" s="30" t="str">
        <f>+'Categorias-9 feb-Depurado'!G1112</f>
        <v>MEDELLIN</v>
      </c>
      <c r="H1113" s="30" t="str">
        <f>+'Categorias-9 feb-Depurado'!H1112</f>
        <v>SMR1898</v>
      </c>
      <c r="I1113" s="107">
        <f>+'Categorias-9 feb-Depurado'!R1112</f>
        <v>9752033</v>
      </c>
      <c r="J1113" s="108">
        <f t="shared" si="72"/>
        <v>0</v>
      </c>
      <c r="K1113" s="107">
        <f t="shared" si="73"/>
        <v>0</v>
      </c>
      <c r="L1113" s="109">
        <f t="shared" si="74"/>
        <v>9752033</v>
      </c>
      <c r="M1113" s="110">
        <f t="shared" si="75"/>
        <v>7.4345025453272604E-06</v>
      </c>
      <c r="N1113" s="33" t="s">
        <v>4892</v>
      </c>
      <c r="O1113" s="33">
        <f>+'Categorias-9 feb-Depurado'!Y1112</f>
        <v>2044.5156556285835</v>
      </c>
      <c r="P1113" s="111">
        <f>+'Categorias-9 feb-Depurado'!AC1112</f>
        <v>44928</v>
      </c>
      <c r="Q1113" s="111">
        <f>+'Categorias-9 feb-Depurado'!AE1112</f>
        <v>45003</v>
      </c>
      <c r="R1113" s="112" t="str">
        <f>+'Categorias-9 feb-Depurado'!AB1112</f>
        <v>GH</v>
      </c>
    </row>
    <row r="1114" spans="2:18" s="1" customFormat="1" ht="14.5" hidden="1">
      <c r="B1114" s="57" t="str">
        <f>+'Categorias-9 feb-Depurado'!B1113</f>
        <v>LASA SOCIEDAD DE APOYO AERONAUTICO SA</v>
      </c>
      <c r="C1114" s="30" t="s">
        <v>4900</v>
      </c>
      <c r="D1114" s="31">
        <v>5</v>
      </c>
      <c r="E1114" s="30" t="str">
        <f>+'Categorias-9 feb-Depurado'!E1113</f>
        <v>800139545-2</v>
      </c>
      <c r="F1114" s="30" t="str">
        <f>+'Categorias-9 feb-Depurado'!F1113</f>
        <v>CR 25 1 A SUR 155 P 3</v>
      </c>
      <c r="G1114" s="30" t="str">
        <f>+'Categorias-9 feb-Depurado'!G1113</f>
        <v>MEDELLIN</v>
      </c>
      <c r="H1114" s="30" t="str">
        <f>+'Categorias-9 feb-Depurado'!H1113</f>
        <v>ADZ3852</v>
      </c>
      <c r="I1114" s="107">
        <f>+'Categorias-9 feb-Depurado'!R1113</f>
        <v>1992033</v>
      </c>
      <c r="J1114" s="108">
        <f t="shared" si="72"/>
        <v>0</v>
      </c>
      <c r="K1114" s="107">
        <f t="shared" si="73"/>
        <v>0</v>
      </c>
      <c r="L1114" s="109">
        <f t="shared" si="74"/>
        <v>1992033</v>
      </c>
      <c r="M1114" s="110">
        <f t="shared" si="75"/>
        <v>1.5186345666463494E-06</v>
      </c>
      <c r="N1114" s="33" t="s">
        <v>4892</v>
      </c>
      <c r="O1114" s="33">
        <f>+'Categorias-9 feb-Depurado'!Y1113</f>
        <v>417.63011415453315</v>
      </c>
      <c r="P1114" s="111">
        <f>+'Categorias-9 feb-Depurado'!AC1113</f>
        <v>44928</v>
      </c>
      <c r="Q1114" s="111">
        <f>+'Categorias-9 feb-Depurado'!AE1113</f>
        <v>45003</v>
      </c>
      <c r="R1114" s="112" t="str">
        <f>+'Categorias-9 feb-Depurado'!AB1113</f>
        <v>GH</v>
      </c>
    </row>
    <row r="1115" spans="2:18" s="1" customFormat="1" ht="14.5" hidden="1">
      <c r="B1115" s="57" t="str">
        <f>+'Categorias-9 feb-Depurado'!B1114</f>
        <v>LASA SOCIEDAD DE APOYO AERONAUTICO SA</v>
      </c>
      <c r="C1115" s="30" t="s">
        <v>4900</v>
      </c>
      <c r="D1115" s="31">
        <v>5</v>
      </c>
      <c r="E1115" s="30" t="str">
        <f>+'Categorias-9 feb-Depurado'!E1114</f>
        <v>800139545-2</v>
      </c>
      <c r="F1115" s="30" t="str">
        <f>+'Categorias-9 feb-Depurado'!F1114</f>
        <v>CR 25 1 A SUR 155 P 3</v>
      </c>
      <c r="G1115" s="30" t="str">
        <f>+'Categorias-9 feb-Depurado'!G1114</f>
        <v>MEDELLIN</v>
      </c>
      <c r="H1115" s="30" t="str">
        <f>+'Categorias-9 feb-Depurado'!H1114</f>
        <v>VVC74</v>
      </c>
      <c r="I1115" s="107">
        <f>+'Categorias-9 feb-Depurado'!R1114</f>
        <v>764865</v>
      </c>
      <c r="J1115" s="108">
        <f t="shared" si="72"/>
        <v>0</v>
      </c>
      <c r="K1115" s="107">
        <f t="shared" si="73"/>
        <v>0</v>
      </c>
      <c r="L1115" s="109">
        <f t="shared" si="74"/>
        <v>764865</v>
      </c>
      <c r="M1115" s="110">
        <f t="shared" si="75"/>
        <v>5.8309798473115658E-07</v>
      </c>
      <c r="N1115" s="33" t="s">
        <v>4892</v>
      </c>
      <c r="O1115" s="33">
        <f>+'Categorias-9 feb-Depurado'!Y1114</f>
        <v>160.35409918550897</v>
      </c>
      <c r="P1115" s="111">
        <f>+'Categorias-9 feb-Depurado'!AC1114</f>
        <v>44928</v>
      </c>
      <c r="Q1115" s="111">
        <f>+'Categorias-9 feb-Depurado'!AE1114</f>
        <v>45003</v>
      </c>
      <c r="R1115" s="112" t="str">
        <f>+'Categorias-9 feb-Depurado'!AB1114</f>
        <v>GH</v>
      </c>
    </row>
    <row r="1116" spans="2:18" s="1" customFormat="1" ht="14.5" hidden="1">
      <c r="B1116" s="57" t="str">
        <f>+'Categorias-9 feb-Depurado'!B1115</f>
        <v>LASA SOCIEDAD DE APOYO AERONAUTICO SA</v>
      </c>
      <c r="C1116" s="30" t="s">
        <v>4900</v>
      </c>
      <c r="D1116" s="31">
        <v>5</v>
      </c>
      <c r="E1116" s="30" t="str">
        <f>+'Categorias-9 feb-Depurado'!E1115</f>
        <v>800139545-2</v>
      </c>
      <c r="F1116" s="30" t="str">
        <f>+'Categorias-9 feb-Depurado'!F1115</f>
        <v>CR 25 1 A SUR 155 P 3</v>
      </c>
      <c r="G1116" s="30" t="str">
        <f>+'Categorias-9 feb-Depurado'!G1115</f>
        <v>MEDELLIN</v>
      </c>
      <c r="H1116" s="30" t="str">
        <f>+'Categorias-9 feb-Depurado'!H1115</f>
        <v>BAQ1152</v>
      </c>
      <c r="I1116" s="107">
        <f>+'Categorias-9 feb-Depurado'!R1115</f>
        <v>1529731</v>
      </c>
      <c r="J1116" s="108">
        <f t="shared" si="72"/>
        <v>0</v>
      </c>
      <c r="K1116" s="107">
        <f t="shared" si="73"/>
        <v>0</v>
      </c>
      <c r="L1116" s="109">
        <f t="shared" si="74"/>
        <v>1529731</v>
      </c>
      <c r="M1116" s="110">
        <f t="shared" si="75"/>
        <v>1.1661967318164341E-06</v>
      </c>
      <c r="N1116" s="33" t="s">
        <v>4892</v>
      </c>
      <c r="O1116" s="33">
        <f>+'Categorias-9 feb-Depurado'!Y1115</f>
        <v>320.7084080212166</v>
      </c>
      <c r="P1116" s="111">
        <f>+'Categorias-9 feb-Depurado'!AC1115</f>
        <v>44928</v>
      </c>
      <c r="Q1116" s="111">
        <f>+'Categorias-9 feb-Depurado'!AE1115</f>
        <v>45003</v>
      </c>
      <c r="R1116" s="112" t="str">
        <f>+'Categorias-9 feb-Depurado'!AB1115</f>
        <v>GH</v>
      </c>
    </row>
    <row r="1117" spans="2:18" s="1" customFormat="1" ht="14.5" hidden="1">
      <c r="B1117" s="57" t="str">
        <f>+'Categorias-9 feb-Depurado'!B1116</f>
        <v>LASA SOCIEDAD DE APOYO AERONAUTICO SA</v>
      </c>
      <c r="C1117" s="30" t="s">
        <v>4900</v>
      </c>
      <c r="D1117" s="31">
        <v>5</v>
      </c>
      <c r="E1117" s="30" t="str">
        <f>+'Categorias-9 feb-Depurado'!E1116</f>
        <v>800139545-2</v>
      </c>
      <c r="F1117" s="30" t="str">
        <f>+'Categorias-9 feb-Depurado'!F1116</f>
        <v>CR 25 1 A SUR 155 P 3</v>
      </c>
      <c r="G1117" s="30" t="str">
        <f>+'Categorias-9 feb-Depurado'!G1116</f>
        <v>MEDELLIN</v>
      </c>
      <c r="H1117" s="30" t="str">
        <f>+'Categorias-9 feb-Depurado'!H1116</f>
        <v>AXM912</v>
      </c>
      <c r="I1117" s="107">
        <f>+'Categorias-9 feb-Depurado'!R1116</f>
        <v>2024592</v>
      </c>
      <c r="J1117" s="108">
        <f t="shared" si="72"/>
        <v>0</v>
      </c>
      <c r="K1117" s="107">
        <f t="shared" si="73"/>
        <v>0</v>
      </c>
      <c r="L1117" s="109">
        <f t="shared" si="74"/>
        <v>2024592</v>
      </c>
      <c r="M1117" s="110">
        <f t="shared" si="75"/>
        <v>1.5434560544708175E-06</v>
      </c>
      <c r="N1117" s="33" t="s">
        <v>4892</v>
      </c>
      <c r="O1117" s="33">
        <f>+'Categorias-9 feb-Depurado'!Y1116</f>
        <v>424.4561149721689</v>
      </c>
      <c r="P1117" s="111">
        <f>+'Categorias-9 feb-Depurado'!AC1116</f>
        <v>44928</v>
      </c>
      <c r="Q1117" s="111">
        <f>+'Categorias-9 feb-Depurado'!AE1116</f>
        <v>45003</v>
      </c>
      <c r="R1117" s="112" t="str">
        <f>+'Categorias-9 feb-Depurado'!AB1116</f>
        <v>GH</v>
      </c>
    </row>
    <row r="1118" spans="2:18" s="1" customFormat="1" ht="14.5" hidden="1">
      <c r="B1118" s="57" t="str">
        <f>+'Categorias-9 feb-Depurado'!B1117</f>
        <v>LASA SOCIEDAD DE APOYO AERONAUTICO SA</v>
      </c>
      <c r="C1118" s="30" t="s">
        <v>4900</v>
      </c>
      <c r="D1118" s="31">
        <v>5</v>
      </c>
      <c r="E1118" s="30" t="str">
        <f>+'Categorias-9 feb-Depurado'!E1117</f>
        <v>800139545-2</v>
      </c>
      <c r="F1118" s="30" t="str">
        <f>+'Categorias-9 feb-Depurado'!F1117</f>
        <v>CR 25 1 A SUR 155 P 3</v>
      </c>
      <c r="G1118" s="30" t="str">
        <f>+'Categorias-9 feb-Depurado'!G1117</f>
        <v>MEDELLIN</v>
      </c>
      <c r="H1118" s="30" t="str">
        <f>+'Categorias-9 feb-Depurado'!H1117</f>
        <v>VVC78</v>
      </c>
      <c r="I1118" s="107">
        <f>+'Categorias-9 feb-Depurado'!R1117</f>
        <v>35700</v>
      </c>
      <c r="J1118" s="108">
        <f t="shared" si="72"/>
        <v>0</v>
      </c>
      <c r="K1118" s="107">
        <f t="shared" si="73"/>
        <v>0</v>
      </c>
      <c r="L1118" s="109">
        <f t="shared" si="74"/>
        <v>35700</v>
      </c>
      <c r="M1118" s="110">
        <f t="shared" si="75"/>
        <v>2.7216042118416047E-08</v>
      </c>
      <c r="N1118" s="33" t="s">
        <v>4892</v>
      </c>
      <c r="O1118" s="33">
        <f>+'Categorias-9 feb-Depurado'!Y1117</f>
        <v>7.4845120915752066</v>
      </c>
      <c r="P1118" s="111">
        <f>+'Categorias-9 feb-Depurado'!AC1117</f>
        <v>44928</v>
      </c>
      <c r="Q1118" s="111">
        <f>+'Categorias-9 feb-Depurado'!AE1117</f>
        <v>45003</v>
      </c>
      <c r="R1118" s="112" t="str">
        <f>+'Categorias-9 feb-Depurado'!AB1117</f>
        <v>GH</v>
      </c>
    </row>
    <row r="1119" spans="2:18" s="1" customFormat="1" ht="14.5" hidden="1">
      <c r="B1119" s="57" t="str">
        <f>+'Categorias-9 feb-Depurado'!B1118</f>
        <v>LASA SOCIEDAD DE APOYO AERONAUTICO SA</v>
      </c>
      <c r="C1119" s="30" t="s">
        <v>4900</v>
      </c>
      <c r="D1119" s="31">
        <v>5</v>
      </c>
      <c r="E1119" s="30" t="str">
        <f>+'Categorias-9 feb-Depurado'!E1118</f>
        <v>800139545-2</v>
      </c>
      <c r="F1119" s="30" t="str">
        <f>+'Categorias-9 feb-Depurado'!F1118</f>
        <v>CR 25 1 A SUR 155 P 3</v>
      </c>
      <c r="G1119" s="30" t="str">
        <f>+'Categorias-9 feb-Depurado'!G1118</f>
        <v>MEDELLIN</v>
      </c>
      <c r="H1119" s="30" t="str">
        <f>+'Categorias-9 feb-Depurado'!H1118</f>
        <v>PSO228</v>
      </c>
      <c r="I1119" s="107">
        <f>+'Categorias-9 feb-Depurado'!R1118</f>
        <v>65450</v>
      </c>
      <c r="J1119" s="108">
        <f t="shared" si="72"/>
        <v>0</v>
      </c>
      <c r="K1119" s="107">
        <f t="shared" si="73"/>
        <v>0</v>
      </c>
      <c r="L1119" s="109">
        <f t="shared" si="74"/>
        <v>65450</v>
      </c>
      <c r="M1119" s="110">
        <f t="shared" si="75"/>
        <v>4.9896077217096087E-08</v>
      </c>
      <c r="N1119" s="33" t="s">
        <v>4892</v>
      </c>
      <c r="O1119" s="33">
        <f>+'Categorias-9 feb-Depurado'!Y1118</f>
        <v>13.721605501221211</v>
      </c>
      <c r="P1119" s="111">
        <f>+'Categorias-9 feb-Depurado'!AC1118</f>
        <v>44928</v>
      </c>
      <c r="Q1119" s="111">
        <f>+'Categorias-9 feb-Depurado'!AE1118</f>
        <v>45003</v>
      </c>
      <c r="R1119" s="112" t="str">
        <f>+'Categorias-9 feb-Depurado'!AB1118</f>
        <v>GH</v>
      </c>
    </row>
    <row r="1120" spans="2:18" s="1" customFormat="1" ht="14.5" hidden="1">
      <c r="B1120" s="57" t="str">
        <f>+'Categorias-9 feb-Depurado'!B1119</f>
        <v>LASA SOCIEDAD DE APOYO AERONAUTICO SA</v>
      </c>
      <c r="C1120" s="30" t="s">
        <v>4900</v>
      </c>
      <c r="D1120" s="31">
        <v>5</v>
      </c>
      <c r="E1120" s="30" t="str">
        <f>+'Categorias-9 feb-Depurado'!E1119</f>
        <v>800139545-2</v>
      </c>
      <c r="F1120" s="30" t="str">
        <f>+'Categorias-9 feb-Depurado'!F1119</f>
        <v>CR 25 1 A SUR 155 P 3</v>
      </c>
      <c r="G1120" s="30" t="str">
        <f>+'Categorias-9 feb-Depurado'!G1119</f>
        <v>MEDELLIN</v>
      </c>
      <c r="H1120" s="30" t="str">
        <f>+'Categorias-9 feb-Depurado'!H1119</f>
        <v>AXM913</v>
      </c>
      <c r="I1120" s="107">
        <f>+'Categorias-9 feb-Depurado'!R1119</f>
        <v>29750</v>
      </c>
      <c r="J1120" s="108">
        <f t="shared" si="72"/>
        <v>0</v>
      </c>
      <c r="K1120" s="107">
        <f t="shared" si="73"/>
        <v>0</v>
      </c>
      <c r="L1120" s="109">
        <f t="shared" si="74"/>
        <v>29750</v>
      </c>
      <c r="M1120" s="110">
        <f t="shared" si="75"/>
        <v>2.268003509868004E-08</v>
      </c>
      <c r="N1120" s="33" t="s">
        <v>4892</v>
      </c>
      <c r="O1120" s="33">
        <f>+'Categorias-9 feb-Depurado'!Y1119</f>
        <v>6.2370934096460049</v>
      </c>
      <c r="P1120" s="111">
        <f>+'Categorias-9 feb-Depurado'!AC1119</f>
        <v>44928</v>
      </c>
      <c r="Q1120" s="111">
        <f>+'Categorias-9 feb-Depurado'!AE1119</f>
        <v>45003</v>
      </c>
      <c r="R1120" s="112" t="str">
        <f>+'Categorias-9 feb-Depurado'!AB1119</f>
        <v>GH</v>
      </c>
    </row>
    <row r="1121" spans="2:18" s="1" customFormat="1" ht="14.5" hidden="1">
      <c r="B1121" s="57" t="str">
        <f>+'Categorias-9 feb-Depurado'!B1120</f>
        <v>LASA SOCIEDAD DE APOYO AERONAUTICO SA</v>
      </c>
      <c r="C1121" s="30" t="s">
        <v>4900</v>
      </c>
      <c r="D1121" s="31">
        <v>5</v>
      </c>
      <c r="E1121" s="30" t="str">
        <f>+'Categorias-9 feb-Depurado'!E1120</f>
        <v>800139545-2</v>
      </c>
      <c r="F1121" s="30" t="str">
        <f>+'Categorias-9 feb-Depurado'!F1120</f>
        <v>CR 25 1 A SUR 155 P 3</v>
      </c>
      <c r="G1121" s="30" t="str">
        <f>+'Categorias-9 feb-Depurado'!G1120</f>
        <v>MEDELLIN</v>
      </c>
      <c r="H1121" s="30" t="str">
        <f>+'Categorias-9 feb-Depurado'!H1120</f>
        <v>LET1193</v>
      </c>
      <c r="I1121" s="107">
        <f>+'Categorias-9 feb-Depurado'!R1120</f>
        <v>237396</v>
      </c>
      <c r="J1121" s="108">
        <f t="shared" si="72"/>
        <v>0</v>
      </c>
      <c r="K1121" s="107">
        <f t="shared" si="73"/>
        <v>0</v>
      </c>
      <c r="L1121" s="109">
        <f t="shared" si="74"/>
        <v>237396</v>
      </c>
      <c r="M1121" s="110">
        <f t="shared" si="75"/>
        <v>1.8097981890037805E-07</v>
      </c>
      <c r="N1121" s="33" t="s">
        <v>4892</v>
      </c>
      <c r="O1121" s="33">
        <f>+'Categorias-9 feb-Depurado'!Y1120</f>
        <v>49.770118557187331</v>
      </c>
      <c r="P1121" s="111">
        <f>+'Categorias-9 feb-Depurado'!AC1120</f>
        <v>44928</v>
      </c>
      <c r="Q1121" s="111">
        <f>+'Categorias-9 feb-Depurado'!AE1120</f>
        <v>45003</v>
      </c>
      <c r="R1121" s="112" t="str">
        <f>+'Categorias-9 feb-Depurado'!AB1120</f>
        <v>GH</v>
      </c>
    </row>
    <row r="1122" spans="2:18" s="1" customFormat="1" ht="14.5" hidden="1">
      <c r="B1122" s="57" t="str">
        <f>+'Categorias-9 feb-Depurado'!B1121</f>
        <v>LASA SOCIEDAD DE APOYO AERONAUTICO SA</v>
      </c>
      <c r="C1122" s="30" t="s">
        <v>4900</v>
      </c>
      <c r="D1122" s="31">
        <v>5</v>
      </c>
      <c r="E1122" s="30" t="str">
        <f>+'Categorias-9 feb-Depurado'!E1121</f>
        <v>800139545-2</v>
      </c>
      <c r="F1122" s="30" t="str">
        <f>+'Categorias-9 feb-Depurado'!F1121</f>
        <v>CR 25 1 A SUR 155 P 3</v>
      </c>
      <c r="G1122" s="30" t="str">
        <f>+'Categorias-9 feb-Depurado'!G1121</f>
        <v>MEDELLIN</v>
      </c>
      <c r="H1122" s="30" t="str">
        <f>+'Categorias-9 feb-Depurado'!H1121</f>
        <v>VVC77</v>
      </c>
      <c r="I1122" s="107">
        <f>+'Categorias-9 feb-Depurado'!R1121</f>
        <v>581803</v>
      </c>
      <c r="J1122" s="108">
        <f t="shared" si="72"/>
        <v>0</v>
      </c>
      <c r="K1122" s="107">
        <f t="shared" si="73"/>
        <v>0</v>
      </c>
      <c r="L1122" s="109">
        <f t="shared" si="74"/>
        <v>581803</v>
      </c>
      <c r="M1122" s="110">
        <f t="shared" si="75"/>
        <v>4.4353991463923842E-07</v>
      </c>
      <c r="N1122" s="33" t="s">
        <v>4892</v>
      </c>
      <c r="O1122" s="33">
        <f>+'Categorias-9 feb-Depurado'!Y1121</f>
        <v>121.97511452142101</v>
      </c>
      <c r="P1122" s="111">
        <f>+'Categorias-9 feb-Depurado'!AC1121</f>
        <v>44928</v>
      </c>
      <c r="Q1122" s="111">
        <f>+'Categorias-9 feb-Depurado'!AE1121</f>
        <v>45003</v>
      </c>
      <c r="R1122" s="112" t="str">
        <f>+'Categorias-9 feb-Depurado'!AB1121</f>
        <v>GH</v>
      </c>
    </row>
    <row r="1123" spans="2:18" s="1" customFormat="1" ht="14.5" hidden="1">
      <c r="B1123" s="57" t="str">
        <f>+'Categorias-9 feb-Depurado'!B1122</f>
        <v>LASA SOCIEDAD DE APOYO AERONAUTICO SA</v>
      </c>
      <c r="C1123" s="30" t="s">
        <v>4900</v>
      </c>
      <c r="D1123" s="31">
        <v>5</v>
      </c>
      <c r="E1123" s="30" t="str">
        <f>+'Categorias-9 feb-Depurado'!E1122</f>
        <v>800139545-2</v>
      </c>
      <c r="F1123" s="30" t="str">
        <f>+'Categorias-9 feb-Depurado'!F1122</f>
        <v>CR 25 1 A SUR 155 P 3</v>
      </c>
      <c r="G1123" s="30" t="str">
        <f>+'Categorias-9 feb-Depurado'!G1122</f>
        <v>MEDELLIN</v>
      </c>
      <c r="H1123" s="30" t="str">
        <f>+'Categorias-9 feb-Depurado'!H1122</f>
        <v>VUP264</v>
      </c>
      <c r="I1123" s="107">
        <f>+'Categorias-9 feb-Depurado'!R1122</f>
        <v>8727044</v>
      </c>
      <c r="J1123" s="108">
        <f t="shared" si="72"/>
        <v>0</v>
      </c>
      <c r="K1123" s="107">
        <f t="shared" si="73"/>
        <v>0</v>
      </c>
      <c r="L1123" s="109">
        <f t="shared" si="74"/>
        <v>8727044</v>
      </c>
      <c r="M1123" s="110">
        <f t="shared" si="75"/>
        <v>6.6530979572344553E-06</v>
      </c>
      <c r="N1123" s="33" t="s">
        <v>4892</v>
      </c>
      <c r="O1123" s="33">
        <f>+'Categorias-9 feb-Depurado'!Y1122</f>
        <v>1829.6265081711163</v>
      </c>
      <c r="P1123" s="111">
        <f>+'Categorias-9 feb-Depurado'!AC1122</f>
        <v>44928</v>
      </c>
      <c r="Q1123" s="111">
        <f>+'Categorias-9 feb-Depurado'!AE1122</f>
        <v>45003</v>
      </c>
      <c r="R1123" s="112" t="str">
        <f>+'Categorias-9 feb-Depurado'!AB1122</f>
        <v>GH</v>
      </c>
    </row>
    <row r="1124" spans="2:18" s="1" customFormat="1" ht="14.5" hidden="1">
      <c r="B1124" s="57" t="str">
        <f>+'Categorias-9 feb-Depurado'!B1123</f>
        <v>LASA SOCIEDAD DE APOYO AERONAUTICO SA</v>
      </c>
      <c r="C1124" s="30" t="s">
        <v>4900</v>
      </c>
      <c r="D1124" s="31">
        <v>5</v>
      </c>
      <c r="E1124" s="30" t="str">
        <f>+'Categorias-9 feb-Depurado'!E1123</f>
        <v>800139545-2</v>
      </c>
      <c r="F1124" s="30" t="str">
        <f>+'Categorias-9 feb-Depurado'!F1123</f>
        <v>CR 25 1 A SUR 155 P 3</v>
      </c>
      <c r="G1124" s="30" t="str">
        <f>+'Categorias-9 feb-Depurado'!G1123</f>
        <v>MEDELLIN</v>
      </c>
      <c r="H1124" s="30" t="str">
        <f>+'Categorias-9 feb-Depurado'!H1123</f>
        <v>SMR1897</v>
      </c>
      <c r="I1124" s="107">
        <f>+'Categorias-9 feb-Depurado'!R1123</f>
        <v>980072</v>
      </c>
      <c r="J1124" s="108">
        <f t="shared" si="72"/>
        <v>0</v>
      </c>
      <c r="K1124" s="107">
        <f t="shared" si="73"/>
        <v>0</v>
      </c>
      <c r="L1124" s="109">
        <f t="shared" si="74"/>
        <v>980072</v>
      </c>
      <c r="M1124" s="110">
        <f t="shared" si="75"/>
        <v>7.4716192804146373E-07</v>
      </c>
      <c r="N1124" s="33" t="s">
        <v>4892</v>
      </c>
      <c r="O1124" s="33">
        <f>+'Categorias-9 feb-Depurado'!Y1123</f>
        <v>205.47228948499426</v>
      </c>
      <c r="P1124" s="111">
        <f>+'Categorias-9 feb-Depurado'!AC1123</f>
        <v>44928</v>
      </c>
      <c r="Q1124" s="111">
        <f>+'Categorias-9 feb-Depurado'!AE1123</f>
        <v>45003</v>
      </c>
      <c r="R1124" s="112" t="str">
        <f>+'Categorias-9 feb-Depurado'!AB1123</f>
        <v>GH</v>
      </c>
    </row>
    <row r="1125" spans="2:18" s="1" customFormat="1" ht="14.5" hidden="1">
      <c r="B1125" s="57" t="str">
        <f>+'Categorias-9 feb-Depurado'!B1124</f>
        <v>LASA SOCIEDAD DE APOYO AERONAUTICO SA</v>
      </c>
      <c r="C1125" s="30" t="s">
        <v>4900</v>
      </c>
      <c r="D1125" s="31">
        <v>5</v>
      </c>
      <c r="E1125" s="30" t="str">
        <f>+'Categorias-9 feb-Depurado'!E1124</f>
        <v>800139545-2</v>
      </c>
      <c r="F1125" s="30" t="str">
        <f>+'Categorias-9 feb-Depurado'!F1124</f>
        <v>CR 25 1 A SUR 155 P 3</v>
      </c>
      <c r="G1125" s="30" t="str">
        <f>+'Categorias-9 feb-Depurado'!G1124</f>
        <v>MEDELLIN</v>
      </c>
      <c r="H1125" s="30" t="str">
        <f>+'Categorias-9 feb-Depurado'!H1124</f>
        <v>ADZ3851</v>
      </c>
      <c r="I1125" s="107">
        <f>+'Categorias-9 feb-Depurado'!R1124</f>
        <v>2757249</v>
      </c>
      <c r="J1125" s="108">
        <f t="shared" si="72"/>
        <v>0</v>
      </c>
      <c r="K1125" s="107">
        <f t="shared" si="73"/>
        <v>0</v>
      </c>
      <c r="L1125" s="109">
        <f t="shared" si="74"/>
        <v>2757249</v>
      </c>
      <c r="M1125" s="110">
        <f t="shared" si="75"/>
        <v>2.1020001376739646E-06</v>
      </c>
      <c r="N1125" s="33" t="s">
        <v>4892</v>
      </c>
      <c r="O1125" s="33">
        <f>+'Categorias-9 feb-Depurado'!Y1124</f>
        <v>578.05780055976595</v>
      </c>
      <c r="P1125" s="111">
        <f>+'Categorias-9 feb-Depurado'!AC1124</f>
        <v>44928</v>
      </c>
      <c r="Q1125" s="111">
        <f>+'Categorias-9 feb-Depurado'!AE1124</f>
        <v>45003</v>
      </c>
      <c r="R1125" s="112" t="str">
        <f>+'Categorias-9 feb-Depurado'!AB1124</f>
        <v>GH</v>
      </c>
    </row>
    <row r="1126" spans="2:18" s="1" customFormat="1" ht="14.5" hidden="1">
      <c r="B1126" s="57" t="str">
        <f>+'Categorias-9 feb-Depurado'!B1125</f>
        <v>LASA SOCIEDAD DE APOYO AERONAUTICO SA</v>
      </c>
      <c r="C1126" s="30" t="s">
        <v>4900</v>
      </c>
      <c r="D1126" s="31">
        <v>5</v>
      </c>
      <c r="E1126" s="30" t="str">
        <f>+'Categorias-9 feb-Depurado'!E1125</f>
        <v>800139545-2</v>
      </c>
      <c r="F1126" s="30" t="str">
        <f>+'Categorias-9 feb-Depurado'!F1125</f>
        <v>CR 25 1 A SUR 155 P 3</v>
      </c>
      <c r="G1126" s="30" t="str">
        <f>+'Categorias-9 feb-Depurado'!G1125</f>
        <v>MEDELLIN</v>
      </c>
      <c r="H1126" s="30" t="str">
        <f>+'Categorias-9 feb-Depurado'!H1125</f>
        <v>VVC75</v>
      </c>
      <c r="I1126" s="107">
        <f>+'Categorias-9 feb-Depurado'!R1125</f>
        <v>78852</v>
      </c>
      <c r="J1126" s="108">
        <f t="shared" si="72"/>
        <v>0</v>
      </c>
      <c r="K1126" s="107">
        <f t="shared" si="73"/>
        <v>0</v>
      </c>
      <c r="L1126" s="109">
        <f t="shared" si="74"/>
        <v>78852</v>
      </c>
      <c r="M1126" s="110">
        <f t="shared" si="75"/>
        <v>6.0113147146256088E-08</v>
      </c>
      <c r="N1126" s="33" t="s">
        <v>4892</v>
      </c>
      <c r="O1126" s="33">
        <f>+'Categorias-9 feb-Depurado'!Y1125</f>
        <v>16.531337463442245</v>
      </c>
      <c r="P1126" s="111">
        <f>+'Categorias-9 feb-Depurado'!AC1125</f>
        <v>44928</v>
      </c>
      <c r="Q1126" s="111">
        <f>+'Categorias-9 feb-Depurado'!AE1125</f>
        <v>45003</v>
      </c>
      <c r="R1126" s="112" t="str">
        <f>+'Categorias-9 feb-Depurado'!AB1125</f>
        <v>GH</v>
      </c>
    </row>
    <row r="1127" spans="2:18" s="1" customFormat="1" ht="14.5" hidden="1">
      <c r="B1127" s="57" t="str">
        <f>+'Categorias-9 feb-Depurado'!B1126</f>
        <v>LASA SOCIEDAD DE APOYO AERONAUTICO SA</v>
      </c>
      <c r="C1127" s="30" t="s">
        <v>4900</v>
      </c>
      <c r="D1127" s="31">
        <v>5</v>
      </c>
      <c r="E1127" s="30" t="str">
        <f>+'Categorias-9 feb-Depurado'!E1126</f>
        <v>800139545-2</v>
      </c>
      <c r="F1127" s="30" t="str">
        <f>+'Categorias-9 feb-Depurado'!F1126</f>
        <v>CR 25 1 A SUR 155 P 3</v>
      </c>
      <c r="G1127" s="30" t="str">
        <f>+'Categorias-9 feb-Depurado'!G1126</f>
        <v>MEDELLIN</v>
      </c>
      <c r="H1127" s="30" t="str">
        <f>+'Categorias-9 feb-Depurado'!H1126</f>
        <v>ADZ3850</v>
      </c>
      <c r="I1127" s="107">
        <f>+'Categorias-9 feb-Depurado'!R1126</f>
        <v>4298970</v>
      </c>
      <c r="J1127" s="108">
        <f t="shared" si="72"/>
        <v>0</v>
      </c>
      <c r="K1127" s="107">
        <f t="shared" si="73"/>
        <v>0</v>
      </c>
      <c r="L1127" s="109">
        <f t="shared" si="74"/>
        <v>4298970</v>
      </c>
      <c r="M1127" s="110">
        <f t="shared" si="75"/>
        <v>3.2773374954007572E-06</v>
      </c>
      <c r="N1127" s="33" t="s">
        <v>4892</v>
      </c>
      <c r="O1127" s="33">
        <f>+'Categorias-9 feb-Depurado'!Y1126</f>
        <v>901.27991446271892</v>
      </c>
      <c r="P1127" s="111">
        <f>+'Categorias-9 feb-Depurado'!AC1126</f>
        <v>44928</v>
      </c>
      <c r="Q1127" s="111">
        <f>+'Categorias-9 feb-Depurado'!AE1126</f>
        <v>45003</v>
      </c>
      <c r="R1127" s="112" t="str">
        <f>+'Categorias-9 feb-Depurado'!AB1126</f>
        <v>GH</v>
      </c>
    </row>
    <row r="1128" spans="2:18" s="1" customFormat="1" ht="14.5" hidden="1">
      <c r="B1128" s="57" t="str">
        <f>+'Categorias-9 feb-Depurado'!B1127</f>
        <v>LASA SOCIEDAD DE APOYO AERONAUTICO SA</v>
      </c>
      <c r="C1128" s="30" t="s">
        <v>4900</v>
      </c>
      <c r="D1128" s="31">
        <v>5</v>
      </c>
      <c r="E1128" s="30" t="str">
        <f>+'Categorias-9 feb-Depurado'!E1127</f>
        <v>800139545-2</v>
      </c>
      <c r="F1128" s="30" t="str">
        <f>+'Categorias-9 feb-Depurado'!F1127</f>
        <v>CR 25 1 A SUR 155 P 3</v>
      </c>
      <c r="G1128" s="30" t="str">
        <f>+'Categorias-9 feb-Depurado'!G1127</f>
        <v>MEDELLIN</v>
      </c>
      <c r="H1128" s="30" t="str">
        <f>+'Categorias-9 feb-Depurado'!H1127</f>
        <v>BAQ1151</v>
      </c>
      <c r="I1128" s="107">
        <f>+'Categorias-9 feb-Depurado'!R1127</f>
        <v>5039454</v>
      </c>
      <c r="J1128" s="108">
        <f t="shared" si="72"/>
        <v>0</v>
      </c>
      <c r="K1128" s="107">
        <f t="shared" si="73"/>
        <v>0</v>
      </c>
      <c r="L1128" s="109">
        <f t="shared" si="74"/>
        <v>5039454</v>
      </c>
      <c r="M1128" s="110">
        <f t="shared" si="75"/>
        <v>3.8418485243086898E-06</v>
      </c>
      <c r="N1128" s="33" t="s">
        <v>4892</v>
      </c>
      <c r="O1128" s="33">
        <f>+'Categorias-9 feb-Depurado'!Y1127</f>
        <v>1056.522532155099</v>
      </c>
      <c r="P1128" s="111">
        <f>+'Categorias-9 feb-Depurado'!AC1127</f>
        <v>44928</v>
      </c>
      <c r="Q1128" s="111">
        <f>+'Categorias-9 feb-Depurado'!AE1127</f>
        <v>45003</v>
      </c>
      <c r="R1128" s="112" t="str">
        <f>+'Categorias-9 feb-Depurado'!AB1127</f>
        <v>GH</v>
      </c>
    </row>
    <row r="1129" spans="2:18" s="1" customFormat="1" ht="14.5" hidden="1">
      <c r="B1129" s="57" t="str">
        <f>+'Categorias-9 feb-Depurado'!B1128</f>
        <v>LASA SOCIEDAD DE APOYO AERONAUTICO SA</v>
      </c>
      <c r="C1129" s="30" t="s">
        <v>4900</v>
      </c>
      <c r="D1129" s="31">
        <v>5</v>
      </c>
      <c r="E1129" s="30" t="str">
        <f>+'Categorias-9 feb-Depurado'!E1128</f>
        <v>800139545-2</v>
      </c>
      <c r="F1129" s="30" t="str">
        <f>+'Categorias-9 feb-Depurado'!F1128</f>
        <v>CR 25 1 A SUR 155 P 3</v>
      </c>
      <c r="G1129" s="30" t="str">
        <f>+'Categorias-9 feb-Depurado'!G1128</f>
        <v>MEDELLIN</v>
      </c>
      <c r="H1129" s="30" t="str">
        <f>+'Categorias-9 feb-Depurado'!H1128</f>
        <v>AXM909</v>
      </c>
      <c r="I1129" s="107">
        <f>+'Categorias-9 feb-Depurado'!R1128</f>
        <v>4479516</v>
      </c>
      <c r="J1129" s="108">
        <f t="shared" si="72"/>
        <v>0</v>
      </c>
      <c r="K1129" s="107">
        <f t="shared" si="73"/>
        <v>0</v>
      </c>
      <c r="L1129" s="109">
        <f t="shared" si="74"/>
        <v>4479516</v>
      </c>
      <c r="M1129" s="110">
        <f t="shared" si="75"/>
        <v>3.4149774825243301E-06</v>
      </c>
      <c r="N1129" s="33" t="s">
        <v>4892</v>
      </c>
      <c r="O1129" s="33">
        <f>+'Categorias-9 feb-Depurado'!Y1128</f>
        <v>939.13141922701959</v>
      </c>
      <c r="P1129" s="111">
        <f>+'Categorias-9 feb-Depurado'!AC1128</f>
        <v>44928</v>
      </c>
      <c r="Q1129" s="111">
        <f>+'Categorias-9 feb-Depurado'!AE1128</f>
        <v>45003</v>
      </c>
      <c r="R1129" s="112" t="str">
        <f>+'Categorias-9 feb-Depurado'!AB1128</f>
        <v>GH</v>
      </c>
    </row>
    <row r="1130" spans="2:18" s="1" customFormat="1" ht="14.5" hidden="1">
      <c r="B1130" s="57" t="str">
        <f>+'Categorias-9 feb-Depurado'!B1129</f>
        <v>LASA SOCIEDAD DE APOYO AERONAUTICO SA</v>
      </c>
      <c r="C1130" s="30" t="s">
        <v>4900</v>
      </c>
      <c r="D1130" s="31">
        <v>5</v>
      </c>
      <c r="E1130" s="30" t="str">
        <f>+'Categorias-9 feb-Depurado'!E1129</f>
        <v>800139545-2</v>
      </c>
      <c r="F1130" s="30" t="str">
        <f>+'Categorias-9 feb-Depurado'!F1129</f>
        <v>CR 25 1 A SUR 155 P 3</v>
      </c>
      <c r="G1130" s="30" t="str">
        <f>+'Categorias-9 feb-Depurado'!G1129</f>
        <v>MEDELLIN</v>
      </c>
      <c r="H1130" s="30" t="str">
        <f>+'Categorias-9 feb-Depurado'!H1129</f>
        <v>BGA1798</v>
      </c>
      <c r="I1130" s="107">
        <f>+'Categorias-9 feb-Depurado'!R1129</f>
        <v>3162520</v>
      </c>
      <c r="J1130" s="108">
        <f t="shared" si="72"/>
        <v>0</v>
      </c>
      <c r="K1130" s="107">
        <f t="shared" si="73"/>
        <v>0</v>
      </c>
      <c r="L1130" s="109">
        <f t="shared" si="74"/>
        <v>3162520</v>
      </c>
      <c r="M1130" s="110">
        <f t="shared" si="75"/>
        <v>2.4109601546311797E-06</v>
      </c>
      <c r="N1130" s="33" t="s">
        <v>4892</v>
      </c>
      <c r="O1130" s="33">
        <f>+'Categorias-9 feb-Depurado'!Y1129</f>
        <v>663.02294621424153</v>
      </c>
      <c r="P1130" s="111">
        <f>+'Categorias-9 feb-Depurado'!AC1129</f>
        <v>44928</v>
      </c>
      <c r="Q1130" s="111">
        <f>+'Categorias-9 feb-Depurado'!AE1129</f>
        <v>45003</v>
      </c>
      <c r="R1130" s="112" t="str">
        <f>+'Categorias-9 feb-Depurado'!AB1129</f>
        <v>GH</v>
      </c>
    </row>
    <row r="1131" spans="2:18" s="1" customFormat="1" ht="14.5" hidden="1">
      <c r="B1131" s="57" t="str">
        <f>+'Categorias-9 feb-Depurado'!B1130</f>
        <v>LASA SOCIEDAD DE APOYO AERONAUTICO SA</v>
      </c>
      <c r="C1131" s="30" t="s">
        <v>4900</v>
      </c>
      <c r="D1131" s="31">
        <v>5</v>
      </c>
      <c r="E1131" s="30" t="str">
        <f>+'Categorias-9 feb-Depurado'!E1130</f>
        <v>800139545-2</v>
      </c>
      <c r="F1131" s="30" t="str">
        <f>+'Categorias-9 feb-Depurado'!F1130</f>
        <v>CR 25 1 A SUR 155 P 3</v>
      </c>
      <c r="G1131" s="30" t="str">
        <f>+'Categorias-9 feb-Depurado'!G1130</f>
        <v>MEDELLIN</v>
      </c>
      <c r="H1131" s="30" t="str">
        <f>+'Categorias-9 feb-Depurado'!H1130</f>
        <v>BAQ1158</v>
      </c>
      <c r="I1131" s="107">
        <f>+'Categorias-9 feb-Depurado'!R1130</f>
        <v>23800</v>
      </c>
      <c r="J1131" s="108">
        <f t="shared" si="72"/>
        <v>0</v>
      </c>
      <c r="K1131" s="107">
        <f t="shared" si="73"/>
        <v>0</v>
      </c>
      <c r="L1131" s="109">
        <f t="shared" si="74"/>
        <v>23800</v>
      </c>
      <c r="M1131" s="110">
        <f t="shared" si="75"/>
        <v>1.8144028078944032E-08</v>
      </c>
      <c r="N1131" s="33" t="s">
        <v>4892</v>
      </c>
      <c r="O1131" s="33">
        <f>+'Categorias-9 feb-Depurado'!Y1130</f>
        <v>4.9896747277168041</v>
      </c>
      <c r="P1131" s="111">
        <f>+'Categorias-9 feb-Depurado'!AC1130</f>
        <v>44928</v>
      </c>
      <c r="Q1131" s="111">
        <f>+'Categorias-9 feb-Depurado'!AE1130</f>
        <v>45003</v>
      </c>
      <c r="R1131" s="112" t="str">
        <f>+'Categorias-9 feb-Depurado'!AB1130</f>
        <v>GH</v>
      </c>
    </row>
    <row r="1132" spans="2:18" s="1" customFormat="1" ht="14.5" hidden="1">
      <c r="B1132" s="57" t="str">
        <f>+'Categorias-9 feb-Depurado'!B1131</f>
        <v>LASA SOCIEDAD DE APOYO AERONAUTICO SA</v>
      </c>
      <c r="C1132" s="30" t="s">
        <v>4900</v>
      </c>
      <c r="D1132" s="31">
        <v>5</v>
      </c>
      <c r="E1132" s="30" t="str">
        <f>+'Categorias-9 feb-Depurado'!E1131</f>
        <v>800139545-2</v>
      </c>
      <c r="F1132" s="30" t="str">
        <f>+'Categorias-9 feb-Depurado'!F1131</f>
        <v>CR 25 1 A SUR 155 P 3</v>
      </c>
      <c r="G1132" s="30" t="str">
        <f>+'Categorias-9 feb-Depurado'!G1131</f>
        <v>MEDELLIN</v>
      </c>
      <c r="H1132" s="30" t="str">
        <f>+'Categorias-9 feb-Depurado'!H1131</f>
        <v>PSO225.</v>
      </c>
      <c r="I1132" s="107">
        <f>+'Categorias-9 feb-Depurado'!R1131</f>
        <v>1522018</v>
      </c>
      <c r="J1132" s="108">
        <f t="shared" si="72"/>
        <v>0</v>
      </c>
      <c r="K1132" s="107">
        <f t="shared" si="73"/>
        <v>0</v>
      </c>
      <c r="L1132" s="109">
        <f t="shared" si="74"/>
        <v>1522018</v>
      </c>
      <c r="M1132" s="110">
        <f t="shared" si="75"/>
        <v>1.1603166944814386E-06</v>
      </c>
      <c r="N1132" s="33" t="s">
        <v>4892</v>
      </c>
      <c r="O1132" s="33">
        <f>+'Categorias-9 feb-Depurado'!Y1131</f>
        <v>319.0913760390788</v>
      </c>
      <c r="P1132" s="111">
        <f>+'Categorias-9 feb-Depurado'!AC1131</f>
        <v>44928</v>
      </c>
      <c r="Q1132" s="111">
        <f>+'Categorias-9 feb-Depurado'!AE1131</f>
        <v>45003</v>
      </c>
      <c r="R1132" s="112" t="str">
        <f>+'Categorias-9 feb-Depurado'!AB1131</f>
        <v>GH</v>
      </c>
    </row>
    <row r="1133" spans="2:18" s="1" customFormat="1" ht="14.5" hidden="1">
      <c r="B1133" s="57" t="str">
        <f>+'Categorias-9 feb-Depurado'!B1132</f>
        <v>LASA SOCIEDAD DE APOYO AERONAUTICO SA</v>
      </c>
      <c r="C1133" s="30" t="s">
        <v>4900</v>
      </c>
      <c r="D1133" s="31">
        <v>5</v>
      </c>
      <c r="E1133" s="30" t="str">
        <f>+'Categorias-9 feb-Depurado'!E1132</f>
        <v>800139545-2</v>
      </c>
      <c r="F1133" s="30" t="str">
        <f>+'Categorias-9 feb-Depurado'!F1132</f>
        <v>CR 25 1 A SUR 155 P 3</v>
      </c>
      <c r="G1133" s="30" t="str">
        <f>+'Categorias-9 feb-Depurado'!G1132</f>
        <v>MEDELLIN</v>
      </c>
      <c r="H1133" s="30" t="str">
        <f>+'Categorias-9 feb-Depurado'!H1132</f>
        <v>ADZ3856</v>
      </c>
      <c r="I1133" s="107">
        <f>+'Categorias-9 feb-Depurado'!R1132</f>
        <v>190000</v>
      </c>
      <c r="J1133" s="108">
        <f t="shared" si="72"/>
        <v>0</v>
      </c>
      <c r="K1133" s="107">
        <f t="shared" si="73"/>
        <v>0</v>
      </c>
      <c r="L1133" s="109">
        <f t="shared" si="74"/>
        <v>190000</v>
      </c>
      <c r="M1133" s="110">
        <f t="shared" si="75"/>
        <v>1.4484728298316664E-07</v>
      </c>
      <c r="N1133" s="33" t="s">
        <v>4892</v>
      </c>
      <c r="O1133" s="33">
        <f>+'Categorias-9 feb-Depurado'!Y1132</f>
        <v>39.833537742277009</v>
      </c>
      <c r="P1133" s="111">
        <f>+'Categorias-9 feb-Depurado'!AC1132</f>
        <v>44928</v>
      </c>
      <c r="Q1133" s="111">
        <f>+'Categorias-9 feb-Depurado'!AE1132</f>
        <v>45003</v>
      </c>
      <c r="R1133" s="112" t="str">
        <f>+'Categorias-9 feb-Depurado'!AB1132</f>
        <v>GH</v>
      </c>
    </row>
    <row r="1134" spans="2:18" s="1" customFormat="1" ht="14.5" hidden="1">
      <c r="B1134" s="57" t="str">
        <f>+'Categorias-9 feb-Depurado'!B1133</f>
        <v>LASA SOCIEDAD DE APOYO AERONAUTICO SA</v>
      </c>
      <c r="C1134" s="30" t="s">
        <v>4900</v>
      </c>
      <c r="D1134" s="31">
        <v>5</v>
      </c>
      <c r="E1134" s="30" t="str">
        <f>+'Categorias-9 feb-Depurado'!E1133</f>
        <v>800139545-2</v>
      </c>
      <c r="F1134" s="30" t="str">
        <f>+'Categorias-9 feb-Depurado'!F1133</f>
        <v>CR 25 1 A SUR 155 P 3</v>
      </c>
      <c r="G1134" s="30" t="str">
        <f>+'Categorias-9 feb-Depurado'!G1133</f>
        <v>MEDELLIN</v>
      </c>
      <c r="H1134" s="30" t="str">
        <f>+'Categorias-9 feb-Depurado'!H1133</f>
        <v>RCH1020</v>
      </c>
      <c r="I1134" s="107">
        <f>+'Categorias-9 feb-Depurado'!R1133</f>
        <v>6052499</v>
      </c>
      <c r="J1134" s="108">
        <f t="shared" si="72"/>
        <v>0</v>
      </c>
      <c r="K1134" s="107">
        <f t="shared" si="73"/>
        <v>0</v>
      </c>
      <c r="L1134" s="109">
        <f t="shared" si="74"/>
        <v>6052499</v>
      </c>
      <c r="M1134" s="110">
        <f t="shared" si="75"/>
        <v>4.6141475547807009E-06</v>
      </c>
      <c r="N1134" s="33" t="s">
        <v>4892</v>
      </c>
      <c r="O1134" s="33">
        <f>+'Categorias-9 feb-Depurado'!Y1133</f>
        <v>1268.9076176399676</v>
      </c>
      <c r="P1134" s="111">
        <f>+'Categorias-9 feb-Depurado'!AC1133</f>
        <v>44928</v>
      </c>
      <c r="Q1134" s="111">
        <f>+'Categorias-9 feb-Depurado'!AE1133</f>
        <v>45003</v>
      </c>
      <c r="R1134" s="112" t="str">
        <f>+'Categorias-9 feb-Depurado'!AB1133</f>
        <v>GH</v>
      </c>
    </row>
    <row r="1135" spans="2:18" s="1" customFormat="1" ht="14.5" hidden="1">
      <c r="B1135" s="57" t="str">
        <f>+'Categorias-9 feb-Depurado'!B1134</f>
        <v>LASA SOCIEDAD DE APOYO AERONAUTICO SA</v>
      </c>
      <c r="C1135" s="30" t="s">
        <v>4900</v>
      </c>
      <c r="D1135" s="31">
        <v>5</v>
      </c>
      <c r="E1135" s="30" t="str">
        <f>+'Categorias-9 feb-Depurado'!E1134</f>
        <v>800139545-2</v>
      </c>
      <c r="F1135" s="30" t="str">
        <f>+'Categorias-9 feb-Depurado'!F1134</f>
        <v>CR 25 1 A SUR 155 P 3</v>
      </c>
      <c r="G1135" s="30" t="str">
        <f>+'Categorias-9 feb-Depurado'!G1134</f>
        <v>MEDELLIN</v>
      </c>
      <c r="H1135" s="30" t="str">
        <f>+'Categorias-9 feb-Depurado'!H1134</f>
        <v>VUP263</v>
      </c>
      <c r="I1135" s="107">
        <f>+'Categorias-9 feb-Depurado'!R1134</f>
        <v>47084</v>
      </c>
      <c r="J1135" s="108">
        <f t="shared" si="72"/>
        <v>0</v>
      </c>
      <c r="K1135" s="107">
        <f t="shared" si="73"/>
        <v>0</v>
      </c>
      <c r="L1135" s="109">
        <f t="shared" si="74"/>
        <v>47084</v>
      </c>
      <c r="M1135" s="110">
        <f t="shared" si="75"/>
        <v>3.5894681431470622E-08</v>
      </c>
      <c r="N1135" s="33" t="s">
        <v>4892</v>
      </c>
      <c r="O1135" s="33">
        <f>+'Categorias-9 feb-Depurado'!Y1134</f>
        <v>9.8711699529335295</v>
      </c>
      <c r="P1135" s="111">
        <f>+'Categorias-9 feb-Depurado'!AC1134</f>
        <v>44928</v>
      </c>
      <c r="Q1135" s="111">
        <f>+'Categorias-9 feb-Depurado'!AE1134</f>
        <v>45003</v>
      </c>
      <c r="R1135" s="112" t="str">
        <f>+'Categorias-9 feb-Depurado'!AB1134</f>
        <v>GH</v>
      </c>
    </row>
    <row r="1136" spans="2:18" s="1" customFormat="1" ht="14.5" hidden="1">
      <c r="B1136" s="57" t="str">
        <f>+'Categorias-9 feb-Depurado'!B1135</f>
        <v>LASA SOCIEDAD DE APOYO AERONAUTICO SA</v>
      </c>
      <c r="C1136" s="30" t="s">
        <v>4900</v>
      </c>
      <c r="D1136" s="31">
        <v>5</v>
      </c>
      <c r="E1136" s="30" t="str">
        <f>+'Categorias-9 feb-Depurado'!E1135</f>
        <v>800139545-2</v>
      </c>
      <c r="F1136" s="30" t="str">
        <f>+'Categorias-9 feb-Depurado'!F1135</f>
        <v>CR 25 1 A SUR 155 P 3</v>
      </c>
      <c r="G1136" s="30" t="str">
        <f>+'Categorias-9 feb-Depurado'!G1135</f>
        <v>MEDELLIN</v>
      </c>
      <c r="H1136" s="30" t="str">
        <f>+'Categorias-9 feb-Depurado'!H1135</f>
        <v>VVC76</v>
      </c>
      <c r="I1136" s="107">
        <f>+'Categorias-9 feb-Depurado'!R1135</f>
        <v>1412506</v>
      </c>
      <c r="J1136" s="108">
        <f t="shared" si="72"/>
        <v>0</v>
      </c>
      <c r="K1136" s="107">
        <f t="shared" si="73"/>
        <v>0</v>
      </c>
      <c r="L1136" s="109">
        <f t="shared" si="74"/>
        <v>1412506</v>
      </c>
      <c r="M1136" s="110">
        <f t="shared" si="75"/>
        <v>1.0768297699864252E-06</v>
      </c>
      <c r="N1136" s="33" t="s">
        <v>4892</v>
      </c>
      <c r="O1136" s="33">
        <f>+'Categorias-9 feb-Depurado'!Y1135</f>
        <v>296.13216348522491</v>
      </c>
      <c r="P1136" s="111">
        <f>+'Categorias-9 feb-Depurado'!AC1135</f>
        <v>44928</v>
      </c>
      <c r="Q1136" s="111">
        <f>+'Categorias-9 feb-Depurado'!AE1135</f>
        <v>45003</v>
      </c>
      <c r="R1136" s="112" t="str">
        <f>+'Categorias-9 feb-Depurado'!AB1135</f>
        <v>GH</v>
      </c>
    </row>
    <row r="1137" spans="2:18" s="1" customFormat="1" ht="14.5" hidden="1">
      <c r="B1137" s="57" t="str">
        <f>+'Categorias-9 feb-Depurado'!B1136</f>
        <v>LASA SOCIEDAD DE APOYO AERONAUTICO SA</v>
      </c>
      <c r="C1137" s="30" t="s">
        <v>4900</v>
      </c>
      <c r="D1137" s="31">
        <v>5</v>
      </c>
      <c r="E1137" s="30" t="str">
        <f>+'Categorias-9 feb-Depurado'!E1136</f>
        <v>800139545-2</v>
      </c>
      <c r="F1137" s="30" t="str">
        <f>+'Categorias-9 feb-Depurado'!F1136</f>
        <v>CR 25 1 A SUR 155 P 3</v>
      </c>
      <c r="G1137" s="30" t="str">
        <f>+'Categorias-9 feb-Depurado'!G1136</f>
        <v>MEDELLIN</v>
      </c>
      <c r="H1137" s="30" t="str">
        <f>+'Categorias-9 feb-Depurado'!H1136</f>
        <v>AXM910</v>
      </c>
      <c r="I1137" s="107">
        <f>+'Categorias-9 feb-Depurado'!R1136</f>
        <v>1338514</v>
      </c>
      <c r="J1137" s="108">
        <f t="shared" si="72"/>
        <v>0</v>
      </c>
      <c r="K1137" s="107">
        <f t="shared" si="73"/>
        <v>0</v>
      </c>
      <c r="L1137" s="109">
        <f t="shared" si="74"/>
        <v>1338514</v>
      </c>
      <c r="M1137" s="110">
        <f t="shared" si="75"/>
        <v>1.0204216638680543E-06</v>
      </c>
      <c r="N1137" s="33" t="s">
        <v>4892</v>
      </c>
      <c r="O1137" s="33">
        <f>+'Categorias-9 feb-Depurado'!Y1136</f>
        <v>280.61972598719035</v>
      </c>
      <c r="P1137" s="111">
        <f>+'Categorias-9 feb-Depurado'!AC1136</f>
        <v>44928</v>
      </c>
      <c r="Q1137" s="111">
        <f>+'Categorias-9 feb-Depurado'!AE1136</f>
        <v>45003</v>
      </c>
      <c r="R1137" s="112" t="str">
        <f>+'Categorias-9 feb-Depurado'!AB1136</f>
        <v>GH</v>
      </c>
    </row>
    <row r="1138" spans="2:18" s="1" customFormat="1" ht="14.5" hidden="1">
      <c r="B1138" s="57" t="str">
        <f>+'Categorias-9 feb-Depurado'!B1137</f>
        <v>LASA SOCIEDAD DE APOYO AERONAUTICO SA</v>
      </c>
      <c r="C1138" s="30" t="s">
        <v>4900</v>
      </c>
      <c r="D1138" s="31">
        <v>5</v>
      </c>
      <c r="E1138" s="30" t="str">
        <f>+'Categorias-9 feb-Depurado'!E1137</f>
        <v>800139545-2</v>
      </c>
      <c r="F1138" s="30" t="str">
        <f>+'Categorias-9 feb-Depurado'!F1137</f>
        <v>CR 25 1 A SUR 155 P 3</v>
      </c>
      <c r="G1138" s="30" t="str">
        <f>+'Categorias-9 feb-Depurado'!G1137</f>
        <v>MEDELLIN</v>
      </c>
      <c r="H1138" s="30" t="str">
        <f>+'Categorias-9 feb-Depurado'!H1137</f>
        <v>RCH1023</v>
      </c>
      <c r="I1138" s="107">
        <f>+'Categorias-9 feb-Depurado'!R1137</f>
        <v>53550</v>
      </c>
      <c r="J1138" s="108">
        <f t="shared" si="72"/>
        <v>0</v>
      </c>
      <c r="K1138" s="107">
        <f t="shared" si="73"/>
        <v>0</v>
      </c>
      <c r="L1138" s="109">
        <f t="shared" si="74"/>
        <v>53550</v>
      </c>
      <c r="M1138" s="110">
        <f t="shared" si="75"/>
        <v>4.0824063177624072E-08</v>
      </c>
      <c r="N1138" s="33" t="s">
        <v>4892</v>
      </c>
      <c r="O1138" s="33">
        <f>+'Categorias-9 feb-Depurado'!Y1137</f>
        <v>11.226768137362809</v>
      </c>
      <c r="P1138" s="111">
        <f>+'Categorias-9 feb-Depurado'!AC1137</f>
        <v>44928</v>
      </c>
      <c r="Q1138" s="111">
        <f>+'Categorias-9 feb-Depurado'!AE1137</f>
        <v>45003</v>
      </c>
      <c r="R1138" s="112" t="str">
        <f>+'Categorias-9 feb-Depurado'!AB1137</f>
        <v>GH</v>
      </c>
    </row>
    <row r="1139" spans="2:18" s="1" customFormat="1" ht="14.5" hidden="1">
      <c r="B1139" s="57" t="str">
        <f>+'Categorias-9 feb-Depurado'!B1138</f>
        <v>LASA SOCIEDAD DE APOYO AERONAUTICO SA</v>
      </c>
      <c r="C1139" s="30" t="s">
        <v>4900</v>
      </c>
      <c r="D1139" s="31">
        <v>5</v>
      </c>
      <c r="E1139" s="30" t="str">
        <f>+'Categorias-9 feb-Depurado'!E1138</f>
        <v>800139545-2</v>
      </c>
      <c r="F1139" s="30" t="str">
        <f>+'Categorias-9 feb-Depurado'!F1138</f>
        <v>CR 25 1 A SUR 155 P 3</v>
      </c>
      <c r="G1139" s="30" t="str">
        <f>+'Categorias-9 feb-Depurado'!G1138</f>
        <v>MEDELLIN</v>
      </c>
      <c r="H1139" s="30" t="str">
        <f>+'Categorias-9 feb-Depurado'!H1138</f>
        <v>LET1192</v>
      </c>
      <c r="I1139" s="107">
        <f>+'Categorias-9 feb-Depurado'!R1138</f>
        <v>158095</v>
      </c>
      <c r="J1139" s="108">
        <f t="shared" si="72"/>
        <v>0</v>
      </c>
      <c r="K1139" s="107">
        <f t="shared" si="73"/>
        <v>0</v>
      </c>
      <c r="L1139" s="109">
        <f t="shared" si="74"/>
        <v>158095</v>
      </c>
      <c r="M1139" s="110">
        <f t="shared" si="75"/>
        <v>1.2052437475380912E-07</v>
      </c>
      <c r="N1139" s="33" t="s">
        <v>4892</v>
      </c>
      <c r="O1139" s="33">
        <f>+'Categorias-9 feb-Depurado'!Y1138</f>
        <v>33.144648154554126</v>
      </c>
      <c r="P1139" s="111">
        <f>+'Categorias-9 feb-Depurado'!AC1138</f>
        <v>44928</v>
      </c>
      <c r="Q1139" s="111">
        <f>+'Categorias-9 feb-Depurado'!AE1138</f>
        <v>45003</v>
      </c>
      <c r="R1139" s="112" t="str">
        <f>+'Categorias-9 feb-Depurado'!AB1138</f>
        <v>GH</v>
      </c>
    </row>
    <row r="1140" spans="2:18" s="1" customFormat="1" ht="14.5" hidden="1">
      <c r="B1140" s="57" t="str">
        <f>+'Categorias-9 feb-Depurado'!B1139</f>
        <v>LASA SOCIEDAD DE APOYO AERONAUTICO SA</v>
      </c>
      <c r="C1140" s="30" t="s">
        <v>4900</v>
      </c>
      <c r="D1140" s="31">
        <v>5</v>
      </c>
      <c r="E1140" s="30" t="str">
        <f>+'Categorias-9 feb-Depurado'!E1139</f>
        <v>800139545-2</v>
      </c>
      <c r="F1140" s="30" t="str">
        <f>+'Categorias-9 feb-Depurado'!F1139</f>
        <v>CR 25 1 A SUR 155 P 3</v>
      </c>
      <c r="G1140" s="30" t="str">
        <f>+'Categorias-9 feb-Depurado'!G1139</f>
        <v>MEDELLIN</v>
      </c>
      <c r="H1140" s="30" t="str">
        <f>+'Categorias-9 feb-Depurado'!H1139</f>
        <v>LET1188</v>
      </c>
      <c r="I1140" s="107">
        <f>+'Categorias-9 feb-Depurado'!R1139</f>
        <v>2896853</v>
      </c>
      <c r="J1140" s="108">
        <f t="shared" si="72"/>
        <v>0</v>
      </c>
      <c r="K1140" s="107">
        <f t="shared" si="73"/>
        <v>0</v>
      </c>
      <c r="L1140" s="109">
        <f t="shared" si="74"/>
        <v>2896853</v>
      </c>
      <c r="M1140" s="110">
        <f t="shared" si="75"/>
        <v>2.2084278223770277E-06</v>
      </c>
      <c r="N1140" s="33" t="s">
        <v>4892</v>
      </c>
      <c r="O1140" s="33">
        <f>+'Categorias-9 feb-Depurado'!Y1139</f>
        <v>607.32580689120198</v>
      </c>
      <c r="P1140" s="111">
        <f>+'Categorias-9 feb-Depurado'!AC1139</f>
        <v>44928</v>
      </c>
      <c r="Q1140" s="111">
        <f>+'Categorias-9 feb-Depurado'!AE1139</f>
        <v>45003</v>
      </c>
      <c r="R1140" s="112" t="str">
        <f>+'Categorias-9 feb-Depurado'!AB1139</f>
        <v>GH</v>
      </c>
    </row>
    <row r="1141" spans="2:18" s="1" customFormat="1" ht="14.5" hidden="1">
      <c r="B1141" s="57" t="str">
        <f>+'Categorias-9 feb-Depurado'!B1140</f>
        <v>LASA SOCIEDAD DE APOYO AERONAUTICO SA</v>
      </c>
      <c r="C1141" s="30" t="s">
        <v>4900</v>
      </c>
      <c r="D1141" s="31">
        <v>5</v>
      </c>
      <c r="E1141" s="30" t="str">
        <f>+'Categorias-9 feb-Depurado'!E1140</f>
        <v>800139545-2</v>
      </c>
      <c r="F1141" s="30" t="str">
        <f>+'Categorias-9 feb-Depurado'!F1140</f>
        <v>CR 25 1 A SUR 155 P 3</v>
      </c>
      <c r="G1141" s="30" t="str">
        <f>+'Categorias-9 feb-Depurado'!G1140</f>
        <v>MEDELLIN</v>
      </c>
      <c r="H1141" s="30" t="str">
        <f>+'Categorias-9 feb-Depurado'!H1140</f>
        <v>NVA71</v>
      </c>
      <c r="I1141" s="107">
        <f>+'Categorias-9 feb-Depurado'!R1140</f>
        <v>5950</v>
      </c>
      <c r="J1141" s="108">
        <f t="shared" si="72"/>
        <v>0</v>
      </c>
      <c r="K1141" s="107">
        <f t="shared" si="73"/>
        <v>0</v>
      </c>
      <c r="L1141" s="109">
        <f t="shared" si="74"/>
        <v>5950</v>
      </c>
      <c r="M1141" s="110">
        <f t="shared" si="75"/>
        <v>4.5360070197360081E-09</v>
      </c>
      <c r="N1141" s="33" t="s">
        <v>4892</v>
      </c>
      <c r="O1141" s="33">
        <f>+'Categorias-9 feb-Depurado'!Y1140</f>
        <v>1.247418681929201</v>
      </c>
      <c r="P1141" s="111">
        <f>+'Categorias-9 feb-Depurado'!AC1140</f>
        <v>44928</v>
      </c>
      <c r="Q1141" s="111">
        <f>+'Categorias-9 feb-Depurado'!AE1140</f>
        <v>45003</v>
      </c>
      <c r="R1141" s="112" t="str">
        <f>+'Categorias-9 feb-Depurado'!AB1140</f>
        <v>GH</v>
      </c>
    </row>
    <row r="1142" spans="2:18" s="1" customFormat="1" ht="14.5" hidden="1">
      <c r="B1142" s="57" t="str">
        <f>+'Categorias-9 feb-Depurado'!B1141</f>
        <v>LASA SOCIEDAD DE APOYO AERONAUTICO SA</v>
      </c>
      <c r="C1142" s="30" t="s">
        <v>4900</v>
      </c>
      <c r="D1142" s="31">
        <v>5</v>
      </c>
      <c r="E1142" s="30" t="str">
        <f>+'Categorias-9 feb-Depurado'!E1141</f>
        <v>800139545-2</v>
      </c>
      <c r="F1142" s="30" t="str">
        <f>+'Categorias-9 feb-Depurado'!F1141</f>
        <v>CR 25 1 A SUR 155 P 3</v>
      </c>
      <c r="G1142" s="30" t="str">
        <f>+'Categorias-9 feb-Depurado'!G1141</f>
        <v>MEDELLIN</v>
      </c>
      <c r="H1142" s="30" t="str">
        <f>+'Categorias-9 feb-Depurado'!H1141</f>
        <v>NVA68</v>
      </c>
      <c r="I1142" s="107">
        <f>+'Categorias-9 feb-Depurado'!R1141</f>
        <v>191216</v>
      </c>
      <c r="J1142" s="108">
        <f t="shared" si="72"/>
        <v>0</v>
      </c>
      <c r="K1142" s="107">
        <f t="shared" si="73"/>
        <v>0</v>
      </c>
      <c r="L1142" s="109">
        <f t="shared" si="74"/>
        <v>191216</v>
      </c>
      <c r="M1142" s="110">
        <f t="shared" si="75"/>
        <v>1.457743055942589E-07</v>
      </c>
      <c r="N1142" s="33" t="s">
        <v>4892</v>
      </c>
      <c r="O1142" s="33">
        <f>+'Categorias-9 feb-Depurado'!Y1141</f>
        <v>40.088472383827579</v>
      </c>
      <c r="P1142" s="111">
        <f>+'Categorias-9 feb-Depurado'!AC1141</f>
        <v>44928</v>
      </c>
      <c r="Q1142" s="111">
        <f>+'Categorias-9 feb-Depurado'!AE1141</f>
        <v>45003</v>
      </c>
      <c r="R1142" s="112" t="str">
        <f>+'Categorias-9 feb-Depurado'!AB1141</f>
        <v>GH</v>
      </c>
    </row>
    <row r="1143" spans="2:18" s="1" customFormat="1" ht="14.5" hidden="1">
      <c r="B1143" s="57" t="str">
        <f>+'Categorias-9 feb-Depurado'!B1142</f>
        <v>LASA SOCIEDAD DE APOYO AERONAUTICO SA</v>
      </c>
      <c r="C1143" s="30" t="s">
        <v>4900</v>
      </c>
      <c r="D1143" s="31">
        <v>5</v>
      </c>
      <c r="E1143" s="30" t="str">
        <f>+'Categorias-9 feb-Depurado'!E1142</f>
        <v>800139545-2</v>
      </c>
      <c r="F1143" s="30" t="str">
        <f>+'Categorias-9 feb-Depurado'!F1142</f>
        <v>CR 25 1 A SUR 155 P 3</v>
      </c>
      <c r="G1143" s="30" t="str">
        <f>+'Categorias-9 feb-Depurado'!G1142</f>
        <v>MEDELLIN</v>
      </c>
      <c r="H1143" s="30" t="str">
        <f>+'Categorias-9 feb-Depurado'!H1142</f>
        <v>BGA1802</v>
      </c>
      <c r="I1143" s="107">
        <f>+'Categorias-9 feb-Depurado'!R1142</f>
        <v>41650</v>
      </c>
      <c r="J1143" s="108">
        <f t="shared" si="72"/>
        <v>0</v>
      </c>
      <c r="K1143" s="107">
        <f t="shared" si="73"/>
        <v>0</v>
      </c>
      <c r="L1143" s="109">
        <f t="shared" si="74"/>
        <v>41650</v>
      </c>
      <c r="M1143" s="110">
        <f t="shared" si="75"/>
        <v>3.1752049138152057E-08</v>
      </c>
      <c r="N1143" s="33" t="s">
        <v>4892</v>
      </c>
      <c r="O1143" s="33">
        <f>+'Categorias-9 feb-Depurado'!Y1142</f>
        <v>8.7319307735044074</v>
      </c>
      <c r="P1143" s="111">
        <f>+'Categorias-9 feb-Depurado'!AC1142</f>
        <v>44928</v>
      </c>
      <c r="Q1143" s="111">
        <f>+'Categorias-9 feb-Depurado'!AE1142</f>
        <v>45003</v>
      </c>
      <c r="R1143" s="112" t="str">
        <f>+'Categorias-9 feb-Depurado'!AB1142</f>
        <v>GH</v>
      </c>
    </row>
    <row r="1144" spans="2:18" s="1" customFormat="1" ht="14.5" hidden="1">
      <c r="B1144" s="57" t="str">
        <f>+'Categorias-9 feb-Depurado'!B1143</f>
        <v>LASA SOCIEDAD DE APOYO AERONAUTICO SA</v>
      </c>
      <c r="C1144" s="30" t="s">
        <v>4900</v>
      </c>
      <c r="D1144" s="31">
        <v>5</v>
      </c>
      <c r="E1144" s="30" t="str">
        <f>+'Categorias-9 feb-Depurado'!E1143</f>
        <v>800139545-2</v>
      </c>
      <c r="F1144" s="30" t="str">
        <f>+'Categorias-9 feb-Depurado'!F1143</f>
        <v>CR 25 1 A SUR 155 P 3</v>
      </c>
      <c r="G1144" s="30" t="str">
        <f>+'Categorias-9 feb-Depurado'!G1143</f>
        <v>MEDELLIN</v>
      </c>
      <c r="H1144" s="30" t="str">
        <f>+'Categorias-9 feb-Depurado'!H1143</f>
        <v>NVA69</v>
      </c>
      <c r="I1144" s="107">
        <f>+'Categorias-9 feb-Depurado'!R1143</f>
        <v>894587</v>
      </c>
      <c r="J1144" s="108">
        <f t="shared" si="72"/>
        <v>0</v>
      </c>
      <c r="K1144" s="107">
        <f t="shared" si="73"/>
        <v>0</v>
      </c>
      <c r="L1144" s="109">
        <f t="shared" si="74"/>
        <v>894587</v>
      </c>
      <c r="M1144" s="110">
        <f t="shared" si="75"/>
        <v>6.8199208601085312E-07</v>
      </c>
      <c r="N1144" s="33" t="s">
        <v>4892</v>
      </c>
      <c r="O1144" s="33">
        <f>+'Categorias-9 feb-Depurado'!Y1143</f>
        <v>187.55034225394928</v>
      </c>
      <c r="P1144" s="111">
        <f>+'Categorias-9 feb-Depurado'!AC1143</f>
        <v>44928</v>
      </c>
      <c r="Q1144" s="111">
        <f>+'Categorias-9 feb-Depurado'!AE1143</f>
        <v>45003</v>
      </c>
      <c r="R1144" s="112" t="str">
        <f>+'Categorias-9 feb-Depurado'!AB1143</f>
        <v>GH</v>
      </c>
    </row>
    <row r="1145" spans="2:18" s="1" customFormat="1" ht="14.5" hidden="1">
      <c r="B1145" s="57" t="str">
        <f>+'Categorias-9 feb-Depurado'!B1144</f>
        <v>LASA SOCIEDAD DE APOYO AERONAUTICO SA</v>
      </c>
      <c r="C1145" s="30" t="s">
        <v>4900</v>
      </c>
      <c r="D1145" s="31">
        <v>5</v>
      </c>
      <c r="E1145" s="30" t="str">
        <f>+'Categorias-9 feb-Depurado'!E1144</f>
        <v>800139545-2</v>
      </c>
      <c r="F1145" s="30" t="str">
        <f>+'Categorias-9 feb-Depurado'!F1144</f>
        <v>CR 25 1 A SUR 155 P 3</v>
      </c>
      <c r="G1145" s="30" t="str">
        <f>+'Categorias-9 feb-Depurado'!G1144</f>
        <v>MEDELLIN</v>
      </c>
      <c r="H1145" s="30" t="str">
        <f>+'Categorias-9 feb-Depurado'!H1144</f>
        <v>ADZ3848</v>
      </c>
      <c r="I1145" s="107">
        <f>+'Categorias-9 feb-Depurado'!R1144</f>
        <v>26577996</v>
      </c>
      <c r="J1145" s="108">
        <f t="shared" si="72"/>
        <v>0</v>
      </c>
      <c r="K1145" s="107">
        <f t="shared" si="73"/>
        <v>0</v>
      </c>
      <c r="L1145" s="109">
        <f t="shared" si="74"/>
        <v>26577996</v>
      </c>
      <c r="M1145" s="110">
        <f t="shared" si="75"/>
        <v>2.0261844777565637E-05</v>
      </c>
      <c r="N1145" s="33" t="s">
        <v>4892</v>
      </c>
      <c r="O1145" s="33">
        <f>+'Categorias-9 feb-Depurado'!Y1144</f>
        <v>5572.0821409478285</v>
      </c>
      <c r="P1145" s="111">
        <f>+'Categorias-9 feb-Depurado'!AC1144</f>
        <v>44928</v>
      </c>
      <c r="Q1145" s="111">
        <f>+'Categorias-9 feb-Depurado'!AE1144</f>
        <v>45003</v>
      </c>
      <c r="R1145" s="112" t="str">
        <f>+'Categorias-9 feb-Depurado'!AB1144</f>
        <v>GH</v>
      </c>
    </row>
    <row r="1146" spans="2:18" s="1" customFormat="1" ht="14.5" hidden="1">
      <c r="B1146" s="57" t="str">
        <f>+'Categorias-9 feb-Depurado'!B1145</f>
        <v>LASA SOCIEDAD DE APOYO AERONAUTICO SA</v>
      </c>
      <c r="C1146" s="30" t="s">
        <v>4900</v>
      </c>
      <c r="D1146" s="31">
        <v>5</v>
      </c>
      <c r="E1146" s="30" t="str">
        <f>+'Categorias-9 feb-Depurado'!E1145</f>
        <v>800139545-2</v>
      </c>
      <c r="F1146" s="30" t="str">
        <f>+'Categorias-9 feb-Depurado'!F1145</f>
        <v>CR 25 1 A SUR 155 P 3</v>
      </c>
      <c r="G1146" s="30" t="str">
        <f>+'Categorias-9 feb-Depurado'!G1145</f>
        <v>MEDELLIN</v>
      </c>
      <c r="H1146" s="30" t="str">
        <f>+'Categorias-9 feb-Depurado'!H1145</f>
        <v>BAQ1156</v>
      </c>
      <c r="I1146" s="107">
        <f>+'Categorias-9 feb-Depurado'!R1145</f>
        <v>2236468</v>
      </c>
      <c r="J1146" s="108">
        <f t="shared" si="72"/>
        <v>0</v>
      </c>
      <c r="K1146" s="107">
        <f t="shared" si="73"/>
        <v>0</v>
      </c>
      <c r="L1146" s="109">
        <f t="shared" si="74"/>
        <v>2236468</v>
      </c>
      <c r="M1146" s="110">
        <f t="shared" si="75"/>
        <v>1.7049805962041933E-06</v>
      </c>
      <c r="N1146" s="33" t="s">
        <v>4892</v>
      </c>
      <c r="O1146" s="33">
        <f>+'Categorias-9 feb-Depurado'!Y1145</f>
        <v>468.87596045997248</v>
      </c>
      <c r="P1146" s="111">
        <f>+'Categorias-9 feb-Depurado'!AC1145</f>
        <v>44928</v>
      </c>
      <c r="Q1146" s="111">
        <f>+'Categorias-9 feb-Depurado'!AE1145</f>
        <v>45003</v>
      </c>
      <c r="R1146" s="112" t="str">
        <f>+'Categorias-9 feb-Depurado'!AB1145</f>
        <v>GH</v>
      </c>
    </row>
    <row r="1147" spans="2:18" s="1" customFormat="1" ht="14.5" hidden="1">
      <c r="B1147" s="57" t="str">
        <f>+'Categorias-9 feb-Depurado'!B1146</f>
        <v>LASA SOCIEDAD DE APOYO AERONAUTICO SA</v>
      </c>
      <c r="C1147" s="30" t="s">
        <v>4900</v>
      </c>
      <c r="D1147" s="31">
        <v>5</v>
      </c>
      <c r="E1147" s="30" t="str">
        <f>+'Categorias-9 feb-Depurado'!E1146</f>
        <v>800139545-2</v>
      </c>
      <c r="F1147" s="30" t="str">
        <f>+'Categorias-9 feb-Depurado'!F1146</f>
        <v>CR 25 1 A SUR 155 P 3</v>
      </c>
      <c r="G1147" s="30" t="str">
        <f>+'Categorias-9 feb-Depurado'!G1146</f>
        <v>MEDELLIN</v>
      </c>
      <c r="H1147" s="30" t="str">
        <f>+'Categorias-9 feb-Depurado'!H1146</f>
        <v>PSO224.</v>
      </c>
      <c r="I1147" s="107">
        <f>+'Categorias-9 feb-Depurado'!R1146</f>
        <v>6176033</v>
      </c>
      <c r="J1147" s="108">
        <f t="shared" si="72"/>
        <v>0</v>
      </c>
      <c r="K1147" s="107">
        <f t="shared" si="73"/>
        <v>0</v>
      </c>
      <c r="L1147" s="109">
        <f t="shared" si="74"/>
        <v>6176033</v>
      </c>
      <c r="M1147" s="110">
        <f t="shared" si="75"/>
        <v>4.7083242087598716E-06</v>
      </c>
      <c r="N1147" s="33" t="s">
        <v>4892</v>
      </c>
      <c r="O1147" s="33">
        <f>+'Categorias-9 feb-Depurado'!Y1146</f>
        <v>1294.8065452792016</v>
      </c>
      <c r="P1147" s="111">
        <f>+'Categorias-9 feb-Depurado'!AC1146</f>
        <v>44928</v>
      </c>
      <c r="Q1147" s="111">
        <f>+'Categorias-9 feb-Depurado'!AE1146</f>
        <v>45003</v>
      </c>
      <c r="R1147" s="112" t="str">
        <f>+'Categorias-9 feb-Depurado'!AB1146</f>
        <v>GH</v>
      </c>
    </row>
    <row r="1148" spans="2:18" s="1" customFormat="1" ht="14.5" hidden="1">
      <c r="B1148" s="57" t="str">
        <f>+'Categorias-9 feb-Depurado'!B1147</f>
        <v>LASA SOCIEDAD DE APOYO AERONAUTICO SA</v>
      </c>
      <c r="C1148" s="30" t="s">
        <v>4900</v>
      </c>
      <c r="D1148" s="31">
        <v>5</v>
      </c>
      <c r="E1148" s="30" t="str">
        <f>+'Categorias-9 feb-Depurado'!E1147</f>
        <v>800139545-2</v>
      </c>
      <c r="F1148" s="30" t="str">
        <f>+'Categorias-9 feb-Depurado'!F1147</f>
        <v>CR 25 1 A SUR 155 P 3</v>
      </c>
      <c r="G1148" s="30" t="str">
        <f>+'Categorias-9 feb-Depurado'!G1147</f>
        <v>MEDELLIN</v>
      </c>
      <c r="H1148" s="30" t="str">
        <f>+'Categorias-9 feb-Depurado'!H1147</f>
        <v>ADZ3855</v>
      </c>
      <c r="I1148" s="107">
        <f>+'Categorias-9 feb-Depurado'!R1147</f>
        <v>1958517</v>
      </c>
      <c r="J1148" s="108">
        <f t="shared" si="72"/>
        <v>0</v>
      </c>
      <c r="K1148" s="107">
        <f t="shared" si="73"/>
        <v>0</v>
      </c>
      <c r="L1148" s="109">
        <f t="shared" si="74"/>
        <v>1958517</v>
      </c>
      <c r="M1148" s="110">
        <f t="shared" si="75"/>
        <v>1.4930835059281189E-06</v>
      </c>
      <c r="N1148" s="33" t="s">
        <v>4892</v>
      </c>
      <c r="O1148" s="33">
        <f>+'Categorias-9 feb-Depurado'!Y1147</f>
        <v>410.60347809679547</v>
      </c>
      <c r="P1148" s="111">
        <f>+'Categorias-9 feb-Depurado'!AC1147</f>
        <v>44928</v>
      </c>
      <c r="Q1148" s="111">
        <f>+'Categorias-9 feb-Depurado'!AE1147</f>
        <v>45003</v>
      </c>
      <c r="R1148" s="112" t="str">
        <f>+'Categorias-9 feb-Depurado'!AB1147</f>
        <v>GH</v>
      </c>
    </row>
    <row r="1149" spans="2:18" s="1" customFormat="1" ht="14.5" hidden="1">
      <c r="B1149" s="57" t="str">
        <f>+'Categorias-9 feb-Depurado'!B1148</f>
        <v>LASA SOCIEDAD DE APOYO AERONAUTICO SA</v>
      </c>
      <c r="C1149" s="30" t="s">
        <v>4900</v>
      </c>
      <c r="D1149" s="31">
        <v>5</v>
      </c>
      <c r="E1149" s="30" t="str">
        <f>+'Categorias-9 feb-Depurado'!E1148</f>
        <v>800139545-2</v>
      </c>
      <c r="F1149" s="30" t="str">
        <f>+'Categorias-9 feb-Depurado'!F1148</f>
        <v>CR 25 1 A SUR 155 P 3</v>
      </c>
      <c r="G1149" s="30" t="str">
        <f>+'Categorias-9 feb-Depurado'!G1148</f>
        <v>MEDELLIN</v>
      </c>
      <c r="H1149" s="30" t="str">
        <f>+'Categorias-9 feb-Depurado'!H1148</f>
        <v>CUC1678</v>
      </c>
      <c r="I1149" s="107">
        <f>+'Categorias-9 feb-Depurado'!R1148</f>
        <v>4015543</v>
      </c>
      <c r="J1149" s="108">
        <f t="shared" si="72"/>
        <v>0</v>
      </c>
      <c r="K1149" s="107">
        <f t="shared" si="73"/>
        <v>0</v>
      </c>
      <c r="L1149" s="109">
        <f t="shared" si="74"/>
        <v>4015543</v>
      </c>
      <c r="M1149" s="110">
        <f t="shared" si="75"/>
        <v>3.0612657539582839E-06</v>
      </c>
      <c r="N1149" s="33" t="s">
        <v>4892</v>
      </c>
      <c r="O1149" s="33">
        <f>+'Categorias-9 feb-Depurado'!Y1148</f>
        <v>841.85938761176965</v>
      </c>
      <c r="P1149" s="111">
        <f>+'Categorias-9 feb-Depurado'!AC1148</f>
        <v>44928</v>
      </c>
      <c r="Q1149" s="111">
        <f>+'Categorias-9 feb-Depurado'!AE1148</f>
        <v>45003</v>
      </c>
      <c r="R1149" s="112" t="str">
        <f>+'Categorias-9 feb-Depurado'!AB1148</f>
        <v>GH</v>
      </c>
    </row>
    <row r="1150" spans="2:18" s="1" customFormat="1" ht="14.5" hidden="1">
      <c r="B1150" s="57" t="str">
        <f>+'Categorias-9 feb-Depurado'!B1149</f>
        <v>LASA SOCIEDAD DE APOYO AERONAUTICO SA</v>
      </c>
      <c r="C1150" s="30" t="s">
        <v>4900</v>
      </c>
      <c r="D1150" s="31">
        <v>5</v>
      </c>
      <c r="E1150" s="30" t="str">
        <f>+'Categorias-9 feb-Depurado'!E1149</f>
        <v>800139545-2</v>
      </c>
      <c r="F1150" s="30" t="str">
        <f>+'Categorias-9 feb-Depurado'!F1149</f>
        <v>CR 25 1 A SUR 155 P 3</v>
      </c>
      <c r="G1150" s="30" t="str">
        <f>+'Categorias-9 feb-Depurado'!G1149</f>
        <v>MEDELLIN</v>
      </c>
      <c r="H1150" s="30" t="str">
        <f>+'Categorias-9 feb-Depurado'!H1149</f>
        <v>LET1191</v>
      </c>
      <c r="I1150" s="107">
        <f>+'Categorias-9 feb-Depurado'!R1149</f>
        <v>496035</v>
      </c>
      <c r="J1150" s="108">
        <f t="shared" si="72"/>
        <v>0</v>
      </c>
      <c r="K1150" s="107">
        <f t="shared" si="73"/>
        <v>0</v>
      </c>
      <c r="L1150" s="109">
        <f t="shared" si="74"/>
        <v>496035</v>
      </c>
      <c r="M1150" s="110">
        <f t="shared" si="75"/>
        <v>3.7815432639239511E-07</v>
      </c>
      <c r="N1150" s="33" t="s">
        <v>4892</v>
      </c>
      <c r="O1150" s="33">
        <f>+'Categorias-9 feb-Depurado'!Y1149</f>
        <v>103.99383628415987</v>
      </c>
      <c r="P1150" s="111">
        <f>+'Categorias-9 feb-Depurado'!AC1149</f>
        <v>44928</v>
      </c>
      <c r="Q1150" s="111">
        <f>+'Categorias-9 feb-Depurado'!AE1149</f>
        <v>45003</v>
      </c>
      <c r="R1150" s="112" t="str">
        <f>+'Categorias-9 feb-Depurado'!AB1149</f>
        <v>GH</v>
      </c>
    </row>
    <row r="1151" spans="2:18" s="1" customFormat="1" ht="14.5" hidden="1">
      <c r="B1151" s="57" t="str">
        <f>+'Categorias-9 feb-Depurado'!B1150</f>
        <v>LASA SOCIEDAD DE APOYO AERONAUTICO SA</v>
      </c>
      <c r="C1151" s="30" t="s">
        <v>4900</v>
      </c>
      <c r="D1151" s="31">
        <v>5</v>
      </c>
      <c r="E1151" s="30" t="str">
        <f>+'Categorias-9 feb-Depurado'!E1150</f>
        <v>800139545-2</v>
      </c>
      <c r="F1151" s="30" t="str">
        <f>+'Categorias-9 feb-Depurado'!F1150</f>
        <v>CR 25 1 A SUR 155 P 3</v>
      </c>
      <c r="G1151" s="30" t="str">
        <f>+'Categorias-9 feb-Depurado'!G1150</f>
        <v>MEDELLIN</v>
      </c>
      <c r="H1151" s="30" t="str">
        <f>+'Categorias-9 feb-Depurado'!H1150</f>
        <v>ADZ3858</v>
      </c>
      <c r="I1151" s="107">
        <f>+'Categorias-9 feb-Depurado'!R1150</f>
        <v>647211</v>
      </c>
      <c r="J1151" s="108">
        <f t="shared" si="72"/>
        <v>0</v>
      </c>
      <c r="K1151" s="107">
        <f t="shared" si="73"/>
        <v>0</v>
      </c>
      <c r="L1151" s="109">
        <f t="shared" si="74"/>
        <v>647211</v>
      </c>
      <c r="M1151" s="110">
        <f t="shared" si="75"/>
        <v>4.9340397298325408E-07</v>
      </c>
      <c r="N1151" s="33" t="s">
        <v>4892</v>
      </c>
      <c r="O1151" s="33">
        <f>+'Categorias-9 feb-Depurado'!Y1150</f>
        <v>135.68791471429918</v>
      </c>
      <c r="P1151" s="111">
        <f>+'Categorias-9 feb-Depurado'!AC1150</f>
        <v>44931</v>
      </c>
      <c r="Q1151" s="111">
        <f>+'Categorias-9 feb-Depurado'!AE1150</f>
        <v>45006</v>
      </c>
      <c r="R1151" s="112" t="str">
        <f>+'Categorias-9 feb-Depurado'!AB1150</f>
        <v>GH</v>
      </c>
    </row>
    <row r="1152" spans="2:18" s="1" customFormat="1" ht="14.5" hidden="1">
      <c r="B1152" s="57" t="str">
        <f>+'Categorias-9 feb-Depurado'!B1151</f>
        <v>LASA SOCIEDAD DE APOYO AERONAUTICO SA</v>
      </c>
      <c r="C1152" s="30" t="s">
        <v>4900</v>
      </c>
      <c r="D1152" s="31">
        <v>5</v>
      </c>
      <c r="E1152" s="30" t="str">
        <f>+'Categorias-9 feb-Depurado'!E1151</f>
        <v>800139545-2</v>
      </c>
      <c r="F1152" s="30" t="str">
        <f>+'Categorias-9 feb-Depurado'!F1151</f>
        <v>CR 25 1 A SUR 155 P 3</v>
      </c>
      <c r="G1152" s="30" t="str">
        <f>+'Categorias-9 feb-Depurado'!G1151</f>
        <v>MEDELLIN</v>
      </c>
      <c r="H1152" s="30" t="str">
        <f>+'Categorias-9 feb-Depurado'!H1151</f>
        <v>CUC1685</v>
      </c>
      <c r="I1152" s="107">
        <f>+'Categorias-9 feb-Depurado'!R1151</f>
        <v>60000</v>
      </c>
      <c r="J1152" s="108">
        <f t="shared" si="72"/>
        <v>0</v>
      </c>
      <c r="K1152" s="107">
        <f t="shared" si="73"/>
        <v>0</v>
      </c>
      <c r="L1152" s="109">
        <f t="shared" si="74"/>
        <v>60000</v>
      </c>
      <c r="M1152" s="110">
        <f t="shared" si="75"/>
        <v>4.5741247257842098E-08</v>
      </c>
      <c r="N1152" s="33" t="s">
        <v>4892</v>
      </c>
      <c r="O1152" s="33">
        <f>+'Categorias-9 feb-Depurado'!Y1151</f>
        <v>12.579011918613793</v>
      </c>
      <c r="P1152" s="111">
        <f>+'Categorias-9 feb-Depurado'!AC1151</f>
        <v>44932</v>
      </c>
      <c r="Q1152" s="111">
        <f>+'Categorias-9 feb-Depurado'!AE1151</f>
        <v>45007</v>
      </c>
      <c r="R1152" s="112" t="str">
        <f>+'Categorias-9 feb-Depurado'!AB1151</f>
        <v>GH</v>
      </c>
    </row>
    <row r="1153" spans="2:18" s="1" customFormat="1" ht="14.5" hidden="1">
      <c r="B1153" s="57" t="str">
        <f>+'Categorias-9 feb-Depurado'!B1152</f>
        <v>LASA SOCIEDAD DE APOYO AERONAUTICO SA</v>
      </c>
      <c r="C1153" s="30" t="s">
        <v>4900</v>
      </c>
      <c r="D1153" s="31">
        <v>5</v>
      </c>
      <c r="E1153" s="30" t="str">
        <f>+'Categorias-9 feb-Depurado'!E1152</f>
        <v>800139545-2</v>
      </c>
      <c r="F1153" s="30" t="str">
        <f>+'Categorias-9 feb-Depurado'!F1152</f>
        <v>CR 25 1 A SUR 155 P 3</v>
      </c>
      <c r="G1153" s="30" t="str">
        <f>+'Categorias-9 feb-Depurado'!G1152</f>
        <v>MEDELLIN</v>
      </c>
      <c r="H1153" s="30" t="str">
        <f>+'Categorias-9 feb-Depurado'!H1152</f>
        <v>BGA1804</v>
      </c>
      <c r="I1153" s="107">
        <f>+'Categorias-9 feb-Depurado'!R1152</f>
        <v>340000</v>
      </c>
      <c r="J1153" s="108">
        <f t="shared" si="72"/>
        <v>0</v>
      </c>
      <c r="K1153" s="107">
        <f t="shared" si="73"/>
        <v>0</v>
      </c>
      <c r="L1153" s="109">
        <f t="shared" si="74"/>
        <v>340000</v>
      </c>
      <c r="M1153" s="110">
        <f t="shared" si="75"/>
        <v>2.5920040112777187E-07</v>
      </c>
      <c r="N1153" s="33" t="s">
        <v>4892</v>
      </c>
      <c r="O1153" s="33">
        <f>+'Categorias-9 feb-Depurado'!Y1152</f>
        <v>71.281067538811484</v>
      </c>
      <c r="P1153" s="111">
        <f>+'Categorias-9 feb-Depurado'!AC1152</f>
        <v>44932</v>
      </c>
      <c r="Q1153" s="111">
        <f>+'Categorias-9 feb-Depurado'!AE1152</f>
        <v>45007</v>
      </c>
      <c r="R1153" s="112" t="str">
        <f>+'Categorias-9 feb-Depurado'!AB1152</f>
        <v>GH</v>
      </c>
    </row>
    <row r="1154" spans="2:18" s="1" customFormat="1" ht="14.5" hidden="1">
      <c r="B1154" s="57" t="str">
        <f>+'Categorias-9 feb-Depurado'!B1153</f>
        <v>LASA SOCIEDAD DE APOYO AERONAUTICO SA</v>
      </c>
      <c r="C1154" s="30" t="s">
        <v>4900</v>
      </c>
      <c r="D1154" s="31">
        <v>5</v>
      </c>
      <c r="E1154" s="30" t="str">
        <f>+'Categorias-9 feb-Depurado'!E1153</f>
        <v>800139545-2</v>
      </c>
      <c r="F1154" s="30" t="str">
        <f>+'Categorias-9 feb-Depurado'!F1153</f>
        <v>CR 25 1 A SUR 155 P 3</v>
      </c>
      <c r="G1154" s="30" t="str">
        <f>+'Categorias-9 feb-Depurado'!G1153</f>
        <v>MEDELLIN</v>
      </c>
      <c r="H1154" s="30" t="str">
        <f>+'Categorias-9 feb-Depurado'!H1153</f>
        <v>SMR1908</v>
      </c>
      <c r="I1154" s="107">
        <f>+'Categorias-9 feb-Depurado'!R1153</f>
        <v>775000</v>
      </c>
      <c r="J1154" s="108">
        <f t="shared" si="72"/>
        <v>0</v>
      </c>
      <c r="K1154" s="107">
        <f t="shared" si="73"/>
        <v>0</v>
      </c>
      <c r="L1154" s="109">
        <f t="shared" si="74"/>
        <v>775000</v>
      </c>
      <c r="M1154" s="110">
        <f t="shared" si="75"/>
        <v>5.9082444374712707E-07</v>
      </c>
      <c r="N1154" s="33" t="s">
        <v>4892</v>
      </c>
      <c r="O1154" s="33">
        <f>+'Categorias-9 feb-Depurado'!Y1153</f>
        <v>162.47890394876148</v>
      </c>
      <c r="P1154" s="111">
        <f>+'Categorias-9 feb-Depurado'!AC1153</f>
        <v>44932</v>
      </c>
      <c r="Q1154" s="111">
        <f>+'Categorias-9 feb-Depurado'!AE1153</f>
        <v>45007</v>
      </c>
      <c r="R1154" s="112" t="str">
        <f>+'Categorias-9 feb-Depurado'!AB1153</f>
        <v>GH</v>
      </c>
    </row>
    <row r="1155" spans="2:18" s="1" customFormat="1" ht="14.5" hidden="1">
      <c r="B1155" s="57" t="str">
        <f>+'Categorias-9 feb-Depurado'!B1154</f>
        <v>LASA SOCIEDAD DE APOYO AERONAUTICO SA</v>
      </c>
      <c r="C1155" s="30" t="s">
        <v>4900</v>
      </c>
      <c r="D1155" s="31">
        <v>5</v>
      </c>
      <c r="E1155" s="30" t="str">
        <f>+'Categorias-9 feb-Depurado'!E1154</f>
        <v>800139545-2</v>
      </c>
      <c r="F1155" s="30" t="str">
        <f>+'Categorias-9 feb-Depurado'!F1154</f>
        <v>CR 25 1 A SUR 155 P 3</v>
      </c>
      <c r="G1155" s="30" t="str">
        <f>+'Categorias-9 feb-Depurado'!G1154</f>
        <v>MEDELLIN</v>
      </c>
      <c r="H1155" s="30" t="str">
        <f>+'Categorias-9 feb-Depurado'!H1154</f>
        <v>LET1205</v>
      </c>
      <c r="I1155" s="107">
        <f>+'Categorias-9 feb-Depurado'!R1154</f>
        <v>398453</v>
      </c>
      <c r="J1155" s="108">
        <f t="shared" si="72"/>
        <v>0</v>
      </c>
      <c r="K1155" s="107">
        <f t="shared" si="73"/>
        <v>0</v>
      </c>
      <c r="L1155" s="109">
        <f t="shared" si="74"/>
        <v>398453</v>
      </c>
      <c r="M1155" s="110">
        <f t="shared" si="75"/>
        <v>3.0376228656048265E-07</v>
      </c>
      <c r="N1155" s="33" t="s">
        <v>4892</v>
      </c>
      <c r="O1155" s="33">
        <f>+'Categorias-9 feb-Depurado'!Y1154</f>
        <v>83.535750600123691</v>
      </c>
      <c r="P1155" s="111">
        <f>+'Categorias-9 feb-Depurado'!AC1154</f>
        <v>44942</v>
      </c>
      <c r="Q1155" s="111">
        <f>+'Categorias-9 feb-Depurado'!AE1154</f>
        <v>45017</v>
      </c>
      <c r="R1155" s="112" t="str">
        <f>+'Categorias-9 feb-Depurado'!AB1154</f>
        <v>GH</v>
      </c>
    </row>
    <row r="1156" spans="2:18" s="1" customFormat="1" ht="14.5" hidden="1">
      <c r="B1156" s="57" t="str">
        <f>+'Categorias-9 feb-Depurado'!B1155</f>
        <v>LASA SOCIEDAD DE APOYO AERONAUTICO SA</v>
      </c>
      <c r="C1156" s="30" t="s">
        <v>4900</v>
      </c>
      <c r="D1156" s="31">
        <v>5</v>
      </c>
      <c r="E1156" s="30" t="str">
        <f>+'Categorias-9 feb-Depurado'!E1155</f>
        <v>800139545-2</v>
      </c>
      <c r="F1156" s="30" t="str">
        <f>+'Categorias-9 feb-Depurado'!F1155</f>
        <v>CR 25 1 A SUR 155 P 3</v>
      </c>
      <c r="G1156" s="30" t="str">
        <f>+'Categorias-9 feb-Depurado'!G1155</f>
        <v>MEDELLIN</v>
      </c>
      <c r="H1156" s="30" t="str">
        <f>+'Categorias-9 feb-Depurado'!H1155</f>
        <v>NVA72</v>
      </c>
      <c r="I1156" s="107">
        <f>+'Categorias-9 feb-Depurado'!R1155</f>
        <v>5131730</v>
      </c>
      <c r="J1156" s="108">
        <f t="shared" si="72"/>
        <v>0</v>
      </c>
      <c r="K1156" s="107">
        <f t="shared" si="73"/>
        <v>0</v>
      </c>
      <c r="L1156" s="109">
        <f t="shared" si="74"/>
        <v>5131730</v>
      </c>
      <c r="M1156" s="110">
        <f t="shared" si="75"/>
        <v>3.9121955131747672E-06</v>
      </c>
      <c r="N1156" s="33" t="s">
        <v>4892</v>
      </c>
      <c r="O1156" s="33">
        <f>+'Categorias-9 feb-Depurado'!Y1155</f>
        <v>1075.8682138851325</v>
      </c>
      <c r="P1156" s="111">
        <f>+'Categorias-9 feb-Depurado'!AC1155</f>
        <v>44942</v>
      </c>
      <c r="Q1156" s="111">
        <f>+'Categorias-9 feb-Depurado'!AE1155</f>
        <v>45017</v>
      </c>
      <c r="R1156" s="112" t="str">
        <f>+'Categorias-9 feb-Depurado'!AB1155</f>
        <v>GH</v>
      </c>
    </row>
    <row r="1157" spans="2:18" s="1" customFormat="1" ht="14.5" hidden="1">
      <c r="B1157" s="57" t="str">
        <f>+'Categorias-9 feb-Depurado'!B1156</f>
        <v>LASA SOCIEDAD DE APOYO AERONAUTICO SA</v>
      </c>
      <c r="C1157" s="30" t="s">
        <v>4900</v>
      </c>
      <c r="D1157" s="31">
        <v>5</v>
      </c>
      <c r="E1157" s="30" t="str">
        <f>+'Categorias-9 feb-Depurado'!E1156</f>
        <v>800139545-2</v>
      </c>
      <c r="F1157" s="30" t="str">
        <f>+'Categorias-9 feb-Depurado'!F1156</f>
        <v>CR 25 1 A SUR 155 P 3</v>
      </c>
      <c r="G1157" s="30" t="str">
        <f>+'Categorias-9 feb-Depurado'!G1156</f>
        <v>MEDELLIN</v>
      </c>
      <c r="H1157" s="30" t="str">
        <f>+'Categorias-9 feb-Depurado'!H1156</f>
        <v>ADZ3872</v>
      </c>
      <c r="I1157" s="107">
        <f>+'Categorias-9 feb-Depurado'!R1156</f>
        <v>4564134</v>
      </c>
      <c r="J1157" s="108">
        <f t="shared" si="72"/>
        <v>0</v>
      </c>
      <c r="K1157" s="107">
        <f t="shared" si="73"/>
        <v>0</v>
      </c>
      <c r="L1157" s="109">
        <f t="shared" si="74"/>
        <v>4564134</v>
      </c>
      <c r="M1157" s="110">
        <f t="shared" si="75"/>
        <v>3.4794863635320647E-06</v>
      </c>
      <c r="N1157" s="33" t="s">
        <v>4892</v>
      </c>
      <c r="O1157" s="33">
        <f>+'Categorias-9 feb-Depurado'!Y1156</f>
        <v>956.87159973584073</v>
      </c>
      <c r="P1157" s="111">
        <f>+'Categorias-9 feb-Depurado'!AC1156</f>
        <v>44942</v>
      </c>
      <c r="Q1157" s="111">
        <f>+'Categorias-9 feb-Depurado'!AE1156</f>
        <v>45017</v>
      </c>
      <c r="R1157" s="112" t="str">
        <f>+'Categorias-9 feb-Depurado'!AB1156</f>
        <v>GH</v>
      </c>
    </row>
    <row r="1158" spans="2:18" s="1" customFormat="1" ht="14.5" hidden="1">
      <c r="B1158" s="57" t="str">
        <f>+'Categorias-9 feb-Depurado'!B1157</f>
        <v>LASA SOCIEDAD DE APOYO AERONAUTICO SA</v>
      </c>
      <c r="C1158" s="30" t="s">
        <v>4900</v>
      </c>
      <c r="D1158" s="31">
        <v>5</v>
      </c>
      <c r="E1158" s="30" t="str">
        <f>+'Categorias-9 feb-Depurado'!E1157</f>
        <v>800139545-2</v>
      </c>
      <c r="F1158" s="30" t="str">
        <f>+'Categorias-9 feb-Depurado'!F1157</f>
        <v>CR 25 1 A SUR 155 P 3</v>
      </c>
      <c r="G1158" s="30" t="str">
        <f>+'Categorias-9 feb-Depurado'!G1157</f>
        <v>MEDELLIN</v>
      </c>
      <c r="H1158" s="30" t="str">
        <f>+'Categorias-9 feb-Depurado'!H1157</f>
        <v>ADZ3877</v>
      </c>
      <c r="I1158" s="107">
        <f>+'Categorias-9 feb-Depurado'!R1157</f>
        <v>8043916</v>
      </c>
      <c r="J1158" s="108">
        <f t="shared" si="72"/>
        <v>0</v>
      </c>
      <c r="K1158" s="107">
        <f t="shared" si="73"/>
        <v>0</v>
      </c>
      <c r="L1158" s="109">
        <f t="shared" si="74"/>
        <v>8043916</v>
      </c>
      <c r="M1158" s="110">
        <f t="shared" si="75"/>
        <v>6.1323125112885366E-06</v>
      </c>
      <c r="N1158" s="33" t="s">
        <v>4892</v>
      </c>
      <c r="O1158" s="33">
        <f>+'Categorias-9 feb-Depurado'!Y1157</f>
        <v>1686.4085872721364</v>
      </c>
      <c r="P1158" s="111">
        <f>+'Categorias-9 feb-Depurado'!AC1157</f>
        <v>44942</v>
      </c>
      <c r="Q1158" s="111">
        <f>+'Categorias-9 feb-Depurado'!AE1157</f>
        <v>45017</v>
      </c>
      <c r="R1158" s="112" t="str">
        <f>+'Categorias-9 feb-Depurado'!AB1157</f>
        <v>GH</v>
      </c>
    </row>
    <row r="1159" spans="2:18" s="1" customFormat="1" ht="14.5" hidden="1">
      <c r="B1159" s="57" t="str">
        <f>+'Categorias-9 feb-Depurado'!B1158</f>
        <v>LASA SOCIEDAD DE APOYO AERONAUTICO SA</v>
      </c>
      <c r="C1159" s="30" t="s">
        <v>4900</v>
      </c>
      <c r="D1159" s="31">
        <v>5</v>
      </c>
      <c r="E1159" s="30" t="str">
        <f>+'Categorias-9 feb-Depurado'!E1158</f>
        <v>800139545-2</v>
      </c>
      <c r="F1159" s="30" t="str">
        <f>+'Categorias-9 feb-Depurado'!F1158</f>
        <v>CR 25 1 A SUR 155 P 3</v>
      </c>
      <c r="G1159" s="30" t="str">
        <f>+'Categorias-9 feb-Depurado'!G1158</f>
        <v>MEDELLIN</v>
      </c>
      <c r="H1159" s="30" t="str">
        <f>+'Categorias-9 feb-Depurado'!H1158</f>
        <v>ADZ3876</v>
      </c>
      <c r="I1159" s="107">
        <f>+'Categorias-9 feb-Depurado'!R1158</f>
        <v>7889143</v>
      </c>
      <c r="J1159" s="108">
        <f t="shared" si="72"/>
        <v>0</v>
      </c>
      <c r="K1159" s="107">
        <f t="shared" si="73"/>
        <v>0</v>
      </c>
      <c r="L1159" s="109">
        <f t="shared" si="74"/>
        <v>7889143</v>
      </c>
      <c r="M1159" s="110">
        <f t="shared" si="75"/>
        <v>6.0143206769245697E-06</v>
      </c>
      <c r="N1159" s="33" t="s">
        <v>4892</v>
      </c>
      <c r="O1159" s="33">
        <f>+'Categorias-9 feb-Depurado'!Y1158</f>
        <v>1653.960397077476</v>
      </c>
      <c r="P1159" s="111">
        <f>+'Categorias-9 feb-Depurado'!AC1158</f>
        <v>44942</v>
      </c>
      <c r="Q1159" s="111">
        <f>+'Categorias-9 feb-Depurado'!AE1158</f>
        <v>45017</v>
      </c>
      <c r="R1159" s="112" t="str">
        <f>+'Categorias-9 feb-Depurado'!AB1158</f>
        <v>GH</v>
      </c>
    </row>
    <row r="1160" spans="2:18" s="1" customFormat="1" ht="14.5" hidden="1">
      <c r="B1160" s="57" t="str">
        <f>+'Categorias-9 feb-Depurado'!B1159</f>
        <v>LASA SOCIEDAD DE APOYO AERONAUTICO SA</v>
      </c>
      <c r="C1160" s="30" t="s">
        <v>4900</v>
      </c>
      <c r="D1160" s="31">
        <v>5</v>
      </c>
      <c r="E1160" s="30" t="str">
        <f>+'Categorias-9 feb-Depurado'!E1159</f>
        <v>800139545-2</v>
      </c>
      <c r="F1160" s="30" t="str">
        <f>+'Categorias-9 feb-Depurado'!F1159</f>
        <v>CR 25 1 A SUR 155 P 3</v>
      </c>
      <c r="G1160" s="30" t="str">
        <f>+'Categorias-9 feb-Depurado'!G1159</f>
        <v>MEDELLIN</v>
      </c>
      <c r="H1160" s="30" t="str">
        <f>+'Categorias-9 feb-Depurado'!H1159</f>
        <v>PSO232</v>
      </c>
      <c r="I1160" s="107">
        <f>+'Categorias-9 feb-Depurado'!R1159</f>
        <v>251793</v>
      </c>
      <c r="J1160" s="108">
        <f t="shared" si="72"/>
        <v>0</v>
      </c>
      <c r="K1160" s="107">
        <f t="shared" si="73"/>
        <v>0</v>
      </c>
      <c r="L1160" s="109">
        <f t="shared" si="74"/>
        <v>251793</v>
      </c>
      <c r="M1160" s="110">
        <f t="shared" si="75"/>
        <v>1.9195543117989725E-07</v>
      </c>
      <c r="N1160" s="33" t="s">
        <v>4892</v>
      </c>
      <c r="O1160" s="33">
        <f>+'Categorias-9 feb-Depurado'!Y1159</f>
        <v>52.788452467058711</v>
      </c>
      <c r="P1160" s="111">
        <f>+'Categorias-9 feb-Depurado'!AC1159</f>
        <v>44942</v>
      </c>
      <c r="Q1160" s="111">
        <f>+'Categorias-9 feb-Depurado'!AE1159</f>
        <v>45017</v>
      </c>
      <c r="R1160" s="112" t="str">
        <f>+'Categorias-9 feb-Depurado'!AB1159</f>
        <v>GH</v>
      </c>
    </row>
    <row r="1161" spans="2:18" s="1" customFormat="1" ht="14.5" hidden="1">
      <c r="B1161" s="57" t="str">
        <f>+'Categorias-9 feb-Depurado'!B1160</f>
        <v>LASA SOCIEDAD DE APOYO AERONAUTICO SA</v>
      </c>
      <c r="C1161" s="30" t="s">
        <v>4900</v>
      </c>
      <c r="D1161" s="31">
        <v>5</v>
      </c>
      <c r="E1161" s="30" t="str">
        <f>+'Categorias-9 feb-Depurado'!E1160</f>
        <v>800139545-2</v>
      </c>
      <c r="F1161" s="30" t="str">
        <f>+'Categorias-9 feb-Depurado'!F1160</f>
        <v>CR 25 1 A SUR 155 P 3</v>
      </c>
      <c r="G1161" s="30" t="str">
        <f>+'Categorias-9 feb-Depurado'!G1160</f>
        <v>MEDELLIN</v>
      </c>
      <c r="H1161" s="30" t="str">
        <f>+'Categorias-9 feb-Depurado'!H1160</f>
        <v>BAQ1167</v>
      </c>
      <c r="I1161" s="107">
        <f>+'Categorias-9 feb-Depurado'!R1160</f>
        <v>19381456</v>
      </c>
      <c r="J1161" s="108">
        <f t="shared" si="72"/>
        <v>0</v>
      </c>
      <c r="K1161" s="107">
        <f t="shared" si="73"/>
        <v>0</v>
      </c>
      <c r="L1161" s="109">
        <f t="shared" si="74"/>
        <v>19381456</v>
      </c>
      <c r="M1161" s="110">
        <f t="shared" si="75"/>
        <v>1.4775532851883121E-05</v>
      </c>
      <c r="N1161" s="33" t="s">
        <v>4892</v>
      </c>
      <c r="O1161" s="33">
        <f>+'Categorias-9 feb-Depurado'!Y1160</f>
        <v>4063.3261004014798</v>
      </c>
      <c r="P1161" s="111">
        <f>+'Categorias-9 feb-Depurado'!AC1160</f>
        <v>44942</v>
      </c>
      <c r="Q1161" s="111">
        <f>+'Categorias-9 feb-Depurado'!AE1160</f>
        <v>45017</v>
      </c>
      <c r="R1161" s="112" t="str">
        <f>+'Categorias-9 feb-Depurado'!AB1160</f>
        <v>GH</v>
      </c>
    </row>
    <row r="1162" spans="2:18" s="1" customFormat="1" ht="14.5" hidden="1">
      <c r="B1162" s="57" t="str">
        <f>+'Categorias-9 feb-Depurado'!B1161</f>
        <v>LASA SOCIEDAD DE APOYO AERONAUTICO SA</v>
      </c>
      <c r="C1162" s="30" t="s">
        <v>4900</v>
      </c>
      <c r="D1162" s="31">
        <v>5</v>
      </c>
      <c r="E1162" s="30" t="str">
        <f>+'Categorias-9 feb-Depurado'!E1161</f>
        <v>800139545-2</v>
      </c>
      <c r="F1162" s="30" t="str">
        <f>+'Categorias-9 feb-Depurado'!F1161</f>
        <v>CR 25 1 A SUR 155 P 3</v>
      </c>
      <c r="G1162" s="30" t="str">
        <f>+'Categorias-9 feb-Depurado'!G1161</f>
        <v>MEDELLIN</v>
      </c>
      <c r="H1162" s="30" t="str">
        <f>+'Categorias-9 feb-Depurado'!H1161</f>
        <v>SMR1921</v>
      </c>
      <c r="I1162" s="107">
        <f>+'Categorias-9 feb-Depurado'!R1161</f>
        <v>2233844</v>
      </c>
      <c r="J1162" s="108">
        <f t="shared" si="72"/>
        <v>0</v>
      </c>
      <c r="K1162" s="107">
        <f t="shared" si="73"/>
        <v>0</v>
      </c>
      <c r="L1162" s="109">
        <f t="shared" si="74"/>
        <v>2233844</v>
      </c>
      <c r="M1162" s="110">
        <f t="shared" si="75"/>
        <v>1.7029801789907837E-06</v>
      </c>
      <c r="N1162" s="33" t="s">
        <v>4892</v>
      </c>
      <c r="O1162" s="33">
        <f>+'Categorias-9 feb-Depurado'!Y1161</f>
        <v>468.32583833873178</v>
      </c>
      <c r="P1162" s="111">
        <f>+'Categorias-9 feb-Depurado'!AC1161</f>
        <v>44942</v>
      </c>
      <c r="Q1162" s="111">
        <f>+'Categorias-9 feb-Depurado'!AE1161</f>
        <v>45017</v>
      </c>
      <c r="R1162" s="112" t="str">
        <f>+'Categorias-9 feb-Depurado'!AB1161</f>
        <v>GH</v>
      </c>
    </row>
    <row r="1163" spans="2:18" s="1" customFormat="1" ht="14.5" hidden="1">
      <c r="B1163" s="57" t="str">
        <f>+'Categorias-9 feb-Depurado'!B1162</f>
        <v>LASA SOCIEDAD DE APOYO AERONAUTICO SA</v>
      </c>
      <c r="C1163" s="30" t="s">
        <v>4900</v>
      </c>
      <c r="D1163" s="31">
        <v>5</v>
      </c>
      <c r="E1163" s="30" t="str">
        <f>+'Categorias-9 feb-Depurado'!E1162</f>
        <v>800139545-2</v>
      </c>
      <c r="F1163" s="30" t="str">
        <f>+'Categorias-9 feb-Depurado'!F1162</f>
        <v>CR 25 1 A SUR 155 P 3</v>
      </c>
      <c r="G1163" s="30" t="str">
        <f>+'Categorias-9 feb-Depurado'!G1162</f>
        <v>MEDELLIN</v>
      </c>
      <c r="H1163" s="30" t="str">
        <f>+'Categorias-9 feb-Depurado'!H1162</f>
        <v>RCH1029</v>
      </c>
      <c r="I1163" s="107">
        <f>+'Categorias-9 feb-Depurado'!R1162</f>
        <v>6790785</v>
      </c>
      <c r="J1163" s="108">
        <f t="shared" si="72"/>
        <v>0</v>
      </c>
      <c r="K1163" s="107">
        <f t="shared" si="73"/>
        <v>0</v>
      </c>
      <c r="L1163" s="109">
        <f t="shared" si="74"/>
        <v>6790785</v>
      </c>
      <c r="M1163" s="110">
        <f t="shared" si="75"/>
        <v>5.1769829293307545E-06</v>
      </c>
      <c r="N1163" s="33" t="s">
        <v>4892</v>
      </c>
      <c r="O1163" s="33">
        <f>+'Categorias-9 feb-Depurado'!Y1162</f>
        <v>1423.6894241957293</v>
      </c>
      <c r="P1163" s="111">
        <f>+'Categorias-9 feb-Depurado'!AC1162</f>
        <v>44942</v>
      </c>
      <c r="Q1163" s="111">
        <f>+'Categorias-9 feb-Depurado'!AE1162</f>
        <v>45017</v>
      </c>
      <c r="R1163" s="112" t="str">
        <f>+'Categorias-9 feb-Depurado'!AB1162</f>
        <v>GH</v>
      </c>
    </row>
    <row r="1164" spans="2:18" s="1" customFormat="1" ht="14.5" hidden="1">
      <c r="B1164" s="57" t="str">
        <f>+'Categorias-9 feb-Depurado'!B1163</f>
        <v>LASA SOCIEDAD DE APOYO AERONAUTICO SA</v>
      </c>
      <c r="C1164" s="30" t="s">
        <v>4900</v>
      </c>
      <c r="D1164" s="31">
        <v>5</v>
      </c>
      <c r="E1164" s="30" t="str">
        <f>+'Categorias-9 feb-Depurado'!E1163</f>
        <v>800139545-2</v>
      </c>
      <c r="F1164" s="30" t="str">
        <f>+'Categorias-9 feb-Depurado'!F1163</f>
        <v>CR 25 1 A SUR 155 P 3</v>
      </c>
      <c r="G1164" s="30" t="str">
        <f>+'Categorias-9 feb-Depurado'!G1163</f>
        <v>MEDELLIN</v>
      </c>
      <c r="H1164" s="30" t="str">
        <f>+'Categorias-9 feb-Depurado'!H1163</f>
        <v>SMR1919</v>
      </c>
      <c r="I1164" s="107">
        <f>+'Categorias-9 feb-Depurado'!R1163</f>
        <v>350896</v>
      </c>
      <c r="J1164" s="108">
        <f t="shared" si="72"/>
        <v>0</v>
      </c>
      <c r="K1164" s="107">
        <f t="shared" si="73"/>
        <v>0</v>
      </c>
      <c r="L1164" s="109">
        <f t="shared" si="74"/>
        <v>350896</v>
      </c>
      <c r="M1164" s="110">
        <f t="shared" si="75"/>
        <v>2.67507011629796E-07</v>
      </c>
      <c r="N1164" s="33" t="s">
        <v>4892</v>
      </c>
      <c r="O1164" s="33">
        <f>+'Categorias-9 feb-Depurado'!Y1163</f>
        <v>73.565416103231755</v>
      </c>
      <c r="P1164" s="111">
        <f>+'Categorias-9 feb-Depurado'!AC1163</f>
        <v>44942</v>
      </c>
      <c r="Q1164" s="111">
        <f>+'Categorias-9 feb-Depurado'!AE1163</f>
        <v>45017</v>
      </c>
      <c r="R1164" s="112" t="str">
        <f>+'Categorias-9 feb-Depurado'!AB1163</f>
        <v>GH</v>
      </c>
    </row>
    <row r="1165" spans="2:18" s="1" customFormat="1" ht="14.5" hidden="1">
      <c r="B1165" s="57" t="str">
        <f>+'Categorias-9 feb-Depurado'!B1164</f>
        <v>LASA SOCIEDAD DE APOYO AERONAUTICO SA</v>
      </c>
      <c r="C1165" s="30" t="s">
        <v>4900</v>
      </c>
      <c r="D1165" s="31">
        <v>5</v>
      </c>
      <c r="E1165" s="30" t="str">
        <f>+'Categorias-9 feb-Depurado'!E1164</f>
        <v>800139545-2</v>
      </c>
      <c r="F1165" s="30" t="str">
        <f>+'Categorias-9 feb-Depurado'!F1164</f>
        <v>CR 25 1 A SUR 155 P 3</v>
      </c>
      <c r="G1165" s="30" t="str">
        <f>+'Categorias-9 feb-Depurado'!G1164</f>
        <v>MEDELLIN</v>
      </c>
      <c r="H1165" s="30" t="str">
        <f>+'Categorias-9 feb-Depurado'!H1164</f>
        <v>BGA1811</v>
      </c>
      <c r="I1165" s="107">
        <f>+'Categorias-9 feb-Depurado'!R1164</f>
        <v>5038324</v>
      </c>
      <c r="J1165" s="108">
        <f t="shared" si="72"/>
        <v>0</v>
      </c>
      <c r="K1165" s="107">
        <f t="shared" si="73"/>
        <v>0</v>
      </c>
      <c r="L1165" s="109">
        <f t="shared" si="74"/>
        <v>5038324</v>
      </c>
      <c r="M1165" s="110">
        <f t="shared" si="75"/>
        <v>3.8409870641520007E-06</v>
      </c>
      <c r="N1165" s="33" t="s">
        <v>4892</v>
      </c>
      <c r="O1165" s="33">
        <f>+'Categorias-9 feb-Depurado'!Y1164</f>
        <v>1056.2856274306318</v>
      </c>
      <c r="P1165" s="111">
        <f>+'Categorias-9 feb-Depurado'!AC1164</f>
        <v>44942</v>
      </c>
      <c r="Q1165" s="111">
        <f>+'Categorias-9 feb-Depurado'!AE1164</f>
        <v>45017</v>
      </c>
      <c r="R1165" s="112" t="str">
        <f>+'Categorias-9 feb-Depurado'!AB1164</f>
        <v>GH</v>
      </c>
    </row>
    <row r="1166" spans="2:18" s="1" customFormat="1" ht="14.5" hidden="1">
      <c r="B1166" s="57" t="str">
        <f>+'Categorias-9 feb-Depurado'!B1165</f>
        <v>LASA SOCIEDAD DE APOYO AERONAUTICO SA</v>
      </c>
      <c r="C1166" s="30" t="s">
        <v>4900</v>
      </c>
      <c r="D1166" s="31">
        <v>5</v>
      </c>
      <c r="E1166" s="30" t="str">
        <f>+'Categorias-9 feb-Depurado'!E1165</f>
        <v>800139545-2</v>
      </c>
      <c r="F1166" s="30" t="str">
        <f>+'Categorias-9 feb-Depurado'!F1165</f>
        <v>CR 25 1 A SUR 155 P 3</v>
      </c>
      <c r="G1166" s="30" t="str">
        <f>+'Categorias-9 feb-Depurado'!G1165</f>
        <v>MEDELLIN</v>
      </c>
      <c r="H1166" s="30" t="str">
        <f>+'Categorias-9 feb-Depurado'!H1165</f>
        <v>AXM920</v>
      </c>
      <c r="I1166" s="107">
        <f>+'Categorias-9 feb-Depurado'!R1165</f>
        <v>3943036</v>
      </c>
      <c r="J1166" s="108">
        <f t="shared" si="72"/>
        <v>0</v>
      </c>
      <c r="K1166" s="107">
        <f t="shared" si="73"/>
        <v>0</v>
      </c>
      <c r="L1166" s="109">
        <f t="shared" si="74"/>
        <v>3943036</v>
      </c>
      <c r="M1166" s="110">
        <f t="shared" si="75"/>
        <v>3.0059897437095445E-06</v>
      </c>
      <c r="N1166" s="33" t="s">
        <v>4892</v>
      </c>
      <c r="O1166" s="33">
        <f>+'Categorias-9 feb-Depurado'!Y1165</f>
        <v>826.65828065872086</v>
      </c>
      <c r="P1166" s="111">
        <f>+'Categorias-9 feb-Depurado'!AC1165</f>
        <v>44942</v>
      </c>
      <c r="Q1166" s="111">
        <f>+'Categorias-9 feb-Depurado'!AE1165</f>
        <v>45017</v>
      </c>
      <c r="R1166" s="112" t="str">
        <f>+'Categorias-9 feb-Depurado'!AB1165</f>
        <v>GH</v>
      </c>
    </row>
    <row r="1167" spans="2:18" s="1" customFormat="1" ht="14.5" hidden="1">
      <c r="B1167" s="57" t="str">
        <f>+'Categorias-9 feb-Depurado'!B1166</f>
        <v>LASA SOCIEDAD DE APOYO AERONAUTICO SA</v>
      </c>
      <c r="C1167" s="30" t="s">
        <v>4900</v>
      </c>
      <c r="D1167" s="31">
        <v>5</v>
      </c>
      <c r="E1167" s="30" t="str">
        <f>+'Categorias-9 feb-Depurado'!E1166</f>
        <v>800139545-2</v>
      </c>
      <c r="F1167" s="30" t="str">
        <f>+'Categorias-9 feb-Depurado'!F1166</f>
        <v>CR 25 1 A SUR 155 P 3</v>
      </c>
      <c r="G1167" s="30" t="str">
        <f>+'Categorias-9 feb-Depurado'!G1166</f>
        <v>MEDELLIN</v>
      </c>
      <c r="H1167" s="30" t="str">
        <f>+'Categorias-9 feb-Depurado'!H1166</f>
        <v>NVA73</v>
      </c>
      <c r="I1167" s="107">
        <f>+'Categorias-9 feb-Depurado'!R1166</f>
        <v>1533403</v>
      </c>
      <c r="J1167" s="108">
        <f t="shared" si="72"/>
        <v>0</v>
      </c>
      <c r="K1167" s="107">
        <f t="shared" si="73"/>
        <v>0</v>
      </c>
      <c r="L1167" s="109">
        <f t="shared" si="74"/>
        <v>1533403</v>
      </c>
      <c r="M1167" s="110">
        <f t="shared" si="75"/>
        <v>1.168996096148614E-06</v>
      </c>
      <c r="N1167" s="33" t="s">
        <v>4892</v>
      </c>
      <c r="O1167" s="33">
        <f>+'Categorias-9 feb-Depurado'!Y1166</f>
        <v>321.47824355063574</v>
      </c>
      <c r="P1167" s="111">
        <f>+'Categorias-9 feb-Depurado'!AC1166</f>
        <v>44942</v>
      </c>
      <c r="Q1167" s="111">
        <f>+'Categorias-9 feb-Depurado'!AE1166</f>
        <v>45017</v>
      </c>
      <c r="R1167" s="112" t="str">
        <f>+'Categorias-9 feb-Depurado'!AB1166</f>
        <v>GH</v>
      </c>
    </row>
    <row r="1168" spans="2:18" s="1" customFormat="1" ht="14.5" hidden="1">
      <c r="B1168" s="57" t="str">
        <f>+'Categorias-9 feb-Depurado'!B1167</f>
        <v>LASA SOCIEDAD DE APOYO AERONAUTICO SA</v>
      </c>
      <c r="C1168" s="30" t="s">
        <v>4900</v>
      </c>
      <c r="D1168" s="31">
        <v>5</v>
      </c>
      <c r="E1168" s="30" t="str">
        <f>+'Categorias-9 feb-Depurado'!E1167</f>
        <v>800139545-2</v>
      </c>
      <c r="F1168" s="30" t="str">
        <f>+'Categorias-9 feb-Depurado'!F1167</f>
        <v>CR 25 1 A SUR 155 P 3</v>
      </c>
      <c r="G1168" s="30" t="str">
        <f>+'Categorias-9 feb-Depurado'!G1167</f>
        <v>MEDELLIN</v>
      </c>
      <c r="H1168" s="30" t="str">
        <f>+'Categorias-9 feb-Depurado'!H1167</f>
        <v>CUC1696</v>
      </c>
      <c r="I1168" s="107">
        <f>+'Categorias-9 feb-Depurado'!R1167</f>
        <v>14019685</v>
      </c>
      <c r="J1168" s="108">
        <f t="shared" si="76" ref="J1168:J1231">+IF(Q1168&gt;$O$4,0,I1168)</f>
        <v>0</v>
      </c>
      <c r="K1168" s="107">
        <f t="shared" si="77" ref="K1168:K1231">++(((1+$O$5)^(($O$4-Q1168)/365))-1)*J1168</f>
        <v>0</v>
      </c>
      <c r="L1168" s="109">
        <f t="shared" si="78" ref="L1168:L1231">+I1168+K1168</f>
        <v>14019685</v>
      </c>
      <c r="M1168" s="110">
        <f t="shared" si="79" ref="M1168:M1231">+L1168/$E$11</f>
        <v>1.0687964634367667E-05</v>
      </c>
      <c r="N1168" s="33" t="s">
        <v>4892</v>
      </c>
      <c r="O1168" s="33">
        <f>+'Categorias-9 feb-Depurado'!Y1167</f>
        <v>2939.2297451701834</v>
      </c>
      <c r="P1168" s="111">
        <f>+'Categorias-9 feb-Depurado'!AC1167</f>
        <v>44942</v>
      </c>
      <c r="Q1168" s="111">
        <f>+'Categorias-9 feb-Depurado'!AE1167</f>
        <v>45017</v>
      </c>
      <c r="R1168" s="112" t="str">
        <f>+'Categorias-9 feb-Depurado'!AB1167</f>
        <v>GH</v>
      </c>
    </row>
    <row r="1169" spans="2:18" s="1" customFormat="1" ht="14.5" hidden="1">
      <c r="B1169" s="57" t="str">
        <f>+'Categorias-9 feb-Depurado'!B1168</f>
        <v>LASA SOCIEDAD DE APOYO AERONAUTICO SA</v>
      </c>
      <c r="C1169" s="30" t="s">
        <v>4900</v>
      </c>
      <c r="D1169" s="31">
        <v>5</v>
      </c>
      <c r="E1169" s="30" t="str">
        <f>+'Categorias-9 feb-Depurado'!E1168</f>
        <v>800139545-2</v>
      </c>
      <c r="F1169" s="30" t="str">
        <f>+'Categorias-9 feb-Depurado'!F1168</f>
        <v>CR 25 1 A SUR 155 P 3</v>
      </c>
      <c r="G1169" s="30" t="str">
        <f>+'Categorias-9 feb-Depurado'!G1168</f>
        <v>MEDELLIN</v>
      </c>
      <c r="H1169" s="30" t="str">
        <f>+'Categorias-9 feb-Depurado'!H1168</f>
        <v>VVC80</v>
      </c>
      <c r="I1169" s="107">
        <f>+'Categorias-9 feb-Depurado'!R1168</f>
        <v>2847749</v>
      </c>
      <c r="J1169" s="108">
        <f t="shared" si="76"/>
        <v>0</v>
      </c>
      <c r="K1169" s="107">
        <f t="shared" si="77"/>
        <v>0</v>
      </c>
      <c r="L1169" s="109">
        <f t="shared" si="78"/>
        <v>2847749</v>
      </c>
      <c r="M1169" s="110">
        <f t="shared" si="79"/>
        <v>2.1709931856212095E-06</v>
      </c>
      <c r="N1169" s="33" t="s">
        <v>4892</v>
      </c>
      <c r="O1169" s="33">
        <f>+'Categorias-9 feb-Depurado'!Y1168</f>
        <v>597.03114353700846</v>
      </c>
      <c r="P1169" s="111">
        <f>+'Categorias-9 feb-Depurado'!AC1168</f>
        <v>44942</v>
      </c>
      <c r="Q1169" s="111">
        <f>+'Categorias-9 feb-Depurado'!AE1168</f>
        <v>45017</v>
      </c>
      <c r="R1169" s="112" t="str">
        <f>+'Categorias-9 feb-Depurado'!AB1168</f>
        <v>GH</v>
      </c>
    </row>
    <row r="1170" spans="2:18" s="1" customFormat="1" ht="14.5" hidden="1">
      <c r="B1170" s="57" t="str">
        <f>+'Categorias-9 feb-Depurado'!B1169</f>
        <v>LASA SOCIEDAD DE APOYO AERONAUTICO SA</v>
      </c>
      <c r="C1170" s="30" t="s">
        <v>4900</v>
      </c>
      <c r="D1170" s="31">
        <v>5</v>
      </c>
      <c r="E1170" s="30" t="str">
        <f>+'Categorias-9 feb-Depurado'!E1169</f>
        <v>800139545-2</v>
      </c>
      <c r="F1170" s="30" t="str">
        <f>+'Categorias-9 feb-Depurado'!F1169</f>
        <v>CR 25 1 A SUR 155 P 3</v>
      </c>
      <c r="G1170" s="30" t="str">
        <f>+'Categorias-9 feb-Depurado'!G1169</f>
        <v>MEDELLIN</v>
      </c>
      <c r="H1170" s="30" t="str">
        <f>+'Categorias-9 feb-Depurado'!H1169</f>
        <v>VUP267</v>
      </c>
      <c r="I1170" s="107">
        <f>+'Categorias-9 feb-Depurado'!R1169</f>
        <v>1752461</v>
      </c>
      <c r="J1170" s="108">
        <f t="shared" si="76"/>
        <v>0</v>
      </c>
      <c r="K1170" s="107">
        <f t="shared" si="77"/>
        <v>0</v>
      </c>
      <c r="L1170" s="109">
        <f t="shared" si="78"/>
        <v>1752461</v>
      </c>
      <c r="M1170" s="110">
        <f t="shared" si="79"/>
        <v>1.3359958651787537E-06</v>
      </c>
      <c r="N1170" s="33" t="s">
        <v>4892</v>
      </c>
      <c r="O1170" s="33">
        <f>+'Categorias-9 feb-Depurado'!Y1169</f>
        <v>367.40379676509741</v>
      </c>
      <c r="P1170" s="111">
        <f>+'Categorias-9 feb-Depurado'!AC1169</f>
        <v>44942</v>
      </c>
      <c r="Q1170" s="111">
        <f>+'Categorias-9 feb-Depurado'!AE1169</f>
        <v>45017</v>
      </c>
      <c r="R1170" s="112" t="str">
        <f>+'Categorias-9 feb-Depurado'!AB1169</f>
        <v>GH</v>
      </c>
    </row>
    <row r="1171" spans="2:18" s="1" customFormat="1" ht="14.5" hidden="1">
      <c r="B1171" s="57" t="str">
        <f>+'Categorias-9 feb-Depurado'!B1170</f>
        <v>LASA SOCIEDAD DE APOYO AERONAUTICO SA</v>
      </c>
      <c r="C1171" s="30" t="s">
        <v>4900</v>
      </c>
      <c r="D1171" s="31">
        <v>5</v>
      </c>
      <c r="E1171" s="30" t="str">
        <f>+'Categorias-9 feb-Depurado'!E1170</f>
        <v>800139545-2</v>
      </c>
      <c r="F1171" s="30" t="str">
        <f>+'Categorias-9 feb-Depurado'!F1170</f>
        <v>CR 25 1 A SUR 155 P 3</v>
      </c>
      <c r="G1171" s="30" t="str">
        <f>+'Categorias-9 feb-Depurado'!G1170</f>
        <v>MEDELLIN</v>
      </c>
      <c r="H1171" s="30" t="str">
        <f>+'Categorias-9 feb-Depurado'!H1170</f>
        <v>LET1201</v>
      </c>
      <c r="I1171" s="107">
        <f>+'Categorias-9 feb-Depurado'!R1170</f>
        <v>9955910</v>
      </c>
      <c r="J1171" s="108">
        <f t="shared" si="76"/>
        <v>0</v>
      </c>
      <c r="K1171" s="107">
        <f t="shared" si="77"/>
        <v>0</v>
      </c>
      <c r="L1171" s="109">
        <f t="shared" si="78"/>
        <v>9955910</v>
      </c>
      <c r="M1171" s="110">
        <f t="shared" si="79"/>
        <v>7.5899290164470455E-06</v>
      </c>
      <c r="N1171" s="33" t="s">
        <v>4892</v>
      </c>
      <c r="O1171" s="33">
        <f>+'Categorias-9 feb-Depurado'!Y1170</f>
        <v>2087.2585091774372</v>
      </c>
      <c r="P1171" s="111">
        <f>+'Categorias-9 feb-Depurado'!AC1170</f>
        <v>44942</v>
      </c>
      <c r="Q1171" s="111">
        <f>+'Categorias-9 feb-Depurado'!AE1170</f>
        <v>45017</v>
      </c>
      <c r="R1171" s="112" t="str">
        <f>+'Categorias-9 feb-Depurado'!AB1170</f>
        <v>GH</v>
      </c>
    </row>
    <row r="1172" spans="2:18" s="1" customFormat="1" ht="14.5" hidden="1">
      <c r="B1172" s="57" t="str">
        <f>+'Categorias-9 feb-Depurado'!B1171</f>
        <v>LASA SOCIEDAD DE APOYO AERONAUTICO SA</v>
      </c>
      <c r="C1172" s="30" t="s">
        <v>4900</v>
      </c>
      <c r="D1172" s="31">
        <v>5</v>
      </c>
      <c r="E1172" s="30" t="str">
        <f>+'Categorias-9 feb-Depurado'!E1171</f>
        <v>800139545-2</v>
      </c>
      <c r="F1172" s="30" t="str">
        <f>+'Categorias-9 feb-Depurado'!F1171</f>
        <v>CR 25 1 A SUR 155 P 3</v>
      </c>
      <c r="G1172" s="30" t="str">
        <f>+'Categorias-9 feb-Depurado'!G1171</f>
        <v>MEDELLIN</v>
      </c>
      <c r="H1172" s="30" t="str">
        <f>+'Categorias-9 feb-Depurado'!H1171</f>
        <v>SMR1920</v>
      </c>
      <c r="I1172" s="107">
        <f>+'Categorias-9 feb-Depurado'!R1171</f>
        <v>31106176</v>
      </c>
      <c r="J1172" s="108">
        <f t="shared" si="76"/>
        <v>0</v>
      </c>
      <c r="K1172" s="107">
        <f t="shared" si="77"/>
        <v>0</v>
      </c>
      <c r="L1172" s="109">
        <f t="shared" si="78"/>
        <v>31106176</v>
      </c>
      <c r="M1172" s="110">
        <f t="shared" si="79"/>
        <v>2.371392146103256E-05</v>
      </c>
      <c r="N1172" s="33" t="s">
        <v>4892</v>
      </c>
      <c r="O1172" s="33">
        <f>+'Categorias-9 feb-Depurado'!Y1171</f>
        <v>6521.4159774416385</v>
      </c>
      <c r="P1172" s="111">
        <f>+'Categorias-9 feb-Depurado'!AC1171</f>
        <v>44942</v>
      </c>
      <c r="Q1172" s="111">
        <f>+'Categorias-9 feb-Depurado'!AE1171</f>
        <v>45017</v>
      </c>
      <c r="R1172" s="112" t="str">
        <f>+'Categorias-9 feb-Depurado'!AB1171</f>
        <v>GH</v>
      </c>
    </row>
    <row r="1173" spans="2:18" s="1" customFormat="1" ht="14.5" hidden="1">
      <c r="B1173" s="57" t="str">
        <f>+'Categorias-9 feb-Depurado'!B1172</f>
        <v>LASA SOCIEDAD DE APOYO AERONAUTICO SA</v>
      </c>
      <c r="C1173" s="30" t="s">
        <v>4900</v>
      </c>
      <c r="D1173" s="31">
        <v>5</v>
      </c>
      <c r="E1173" s="30" t="str">
        <f>+'Categorias-9 feb-Depurado'!E1172</f>
        <v>800139545-2</v>
      </c>
      <c r="F1173" s="30" t="str">
        <f>+'Categorias-9 feb-Depurado'!F1172</f>
        <v>CR 25 1 A SUR 155 P 3</v>
      </c>
      <c r="G1173" s="30" t="str">
        <f>+'Categorias-9 feb-Depurado'!G1172</f>
        <v>MEDELLIN</v>
      </c>
      <c r="H1173" s="30" t="str">
        <f>+'Categorias-9 feb-Depurado'!H1172</f>
        <v>SMR1918</v>
      </c>
      <c r="I1173" s="107">
        <f>+'Categorias-9 feb-Depurado'!R1172</f>
        <v>102288110</v>
      </c>
      <c r="J1173" s="108">
        <f t="shared" si="76"/>
        <v>0</v>
      </c>
      <c r="K1173" s="107">
        <f t="shared" si="77"/>
        <v>0</v>
      </c>
      <c r="L1173" s="109">
        <f t="shared" si="78"/>
        <v>102288110</v>
      </c>
      <c r="M1173" s="110">
        <f t="shared" si="79"/>
        <v>7.7979762184122517E-05</v>
      </c>
      <c r="N1173" s="33" t="s">
        <v>4892</v>
      </c>
      <c r="O1173" s="33">
        <f>+'Categorias-9 feb-Depurado'!Y1172</f>
        <v>21444.722580374644</v>
      </c>
      <c r="P1173" s="111">
        <f>+'Categorias-9 feb-Depurado'!AC1172</f>
        <v>44942</v>
      </c>
      <c r="Q1173" s="111">
        <f>+'Categorias-9 feb-Depurado'!AE1172</f>
        <v>45017</v>
      </c>
      <c r="R1173" s="112" t="str">
        <f>+'Categorias-9 feb-Depurado'!AB1172</f>
        <v>GH</v>
      </c>
    </row>
    <row r="1174" spans="2:18" s="1" customFormat="1" ht="14.5" hidden="1">
      <c r="B1174" s="57" t="str">
        <f>+'Categorias-9 feb-Depurado'!B1173</f>
        <v>LASA SOCIEDAD DE APOYO AERONAUTICO SA</v>
      </c>
      <c r="C1174" s="30" t="s">
        <v>4900</v>
      </c>
      <c r="D1174" s="31">
        <v>5</v>
      </c>
      <c r="E1174" s="30" t="str">
        <f>+'Categorias-9 feb-Depurado'!E1173</f>
        <v>800139545-2</v>
      </c>
      <c r="F1174" s="30" t="str">
        <f>+'Categorias-9 feb-Depurado'!F1173</f>
        <v>CR 25 1 A SUR 155 P 3</v>
      </c>
      <c r="G1174" s="30" t="str">
        <f>+'Categorias-9 feb-Depurado'!G1173</f>
        <v>MEDELLIN</v>
      </c>
      <c r="H1174" s="30" t="str">
        <f>+'Categorias-9 feb-Depurado'!H1173</f>
        <v>ADZ3880</v>
      </c>
      <c r="I1174" s="107">
        <f>+'Categorias-9 feb-Depurado'!R1173</f>
        <v>458432</v>
      </c>
      <c r="J1174" s="108">
        <f t="shared" si="76"/>
        <v>0</v>
      </c>
      <c r="K1174" s="107">
        <f t="shared" si="77"/>
        <v>0</v>
      </c>
      <c r="L1174" s="109">
        <f t="shared" si="78"/>
        <v>458432</v>
      </c>
      <c r="M1174" s="110">
        <f t="shared" si="79"/>
        <v>3.4948752438178449E-07</v>
      </c>
      <c r="N1174" s="33" t="s">
        <v>4892</v>
      </c>
      <c r="O1174" s="33">
        <f>+'Categorias-9 feb-Depurado'!Y1173</f>
        <v>96.110359864565964</v>
      </c>
      <c r="P1174" s="111">
        <f>+'Categorias-9 feb-Depurado'!AC1173</f>
        <v>44942</v>
      </c>
      <c r="Q1174" s="111">
        <f>+'Categorias-9 feb-Depurado'!AE1173</f>
        <v>45017</v>
      </c>
      <c r="R1174" s="112" t="str">
        <f>+'Categorias-9 feb-Depurado'!AB1173</f>
        <v>GH</v>
      </c>
    </row>
    <row r="1175" spans="2:18" s="1" customFormat="1" ht="14.5" hidden="1">
      <c r="B1175" s="57" t="str">
        <f>+'Categorias-9 feb-Depurado'!B1174</f>
        <v>LASA SOCIEDAD DE APOYO AERONAUTICO SA</v>
      </c>
      <c r="C1175" s="30" t="s">
        <v>4900</v>
      </c>
      <c r="D1175" s="31">
        <v>5</v>
      </c>
      <c r="E1175" s="30" t="str">
        <f>+'Categorias-9 feb-Depurado'!E1174</f>
        <v>800139545-2</v>
      </c>
      <c r="F1175" s="30" t="str">
        <f>+'Categorias-9 feb-Depurado'!F1174</f>
        <v>CR 25 1 A SUR 155 P 3</v>
      </c>
      <c r="G1175" s="30" t="str">
        <f>+'Categorias-9 feb-Depurado'!G1174</f>
        <v>MEDELLIN</v>
      </c>
      <c r="H1175" s="30" t="str">
        <f>+'Categorias-9 feb-Depurado'!H1174</f>
        <v>SMR1926</v>
      </c>
      <c r="I1175" s="107">
        <f>+'Categorias-9 feb-Depurado'!R1174</f>
        <v>9388080</v>
      </c>
      <c r="J1175" s="108">
        <f t="shared" si="76"/>
        <v>0</v>
      </c>
      <c r="K1175" s="107">
        <f t="shared" si="77"/>
        <v>0</v>
      </c>
      <c r="L1175" s="109">
        <f t="shared" si="78"/>
        <v>9388080</v>
      </c>
      <c r="M1175" s="110">
        <f t="shared" si="79"/>
        <v>7.1570414759400372E-06</v>
      </c>
      <c r="N1175" s="33" t="s">
        <v>4892</v>
      </c>
      <c r="O1175" s="33">
        <f>+'Categorias-9 feb-Depurado'!Y1174</f>
        <v>1968.2128368816627</v>
      </c>
      <c r="P1175" s="111">
        <f>+'Categorias-9 feb-Depurado'!AC1174</f>
        <v>44942</v>
      </c>
      <c r="Q1175" s="111">
        <f>+'Categorias-9 feb-Depurado'!AE1174</f>
        <v>45017</v>
      </c>
      <c r="R1175" s="112" t="str">
        <f>+'Categorias-9 feb-Depurado'!AB1174</f>
        <v>GH</v>
      </c>
    </row>
    <row r="1176" spans="2:18" s="1" customFormat="1" ht="14.5" hidden="1">
      <c r="B1176" s="57" t="str">
        <f>+'Categorias-9 feb-Depurado'!B1175</f>
        <v>LASA SOCIEDAD DE APOYO AERONAUTICO SA</v>
      </c>
      <c r="C1176" s="30" t="s">
        <v>4900</v>
      </c>
      <c r="D1176" s="31">
        <v>5</v>
      </c>
      <c r="E1176" s="30" t="str">
        <f>+'Categorias-9 feb-Depurado'!E1175</f>
        <v>800139545-2</v>
      </c>
      <c r="F1176" s="30" t="str">
        <f>+'Categorias-9 feb-Depurado'!F1175</f>
        <v>CR 25 1 A SUR 155 P 3</v>
      </c>
      <c r="G1176" s="30" t="str">
        <f>+'Categorias-9 feb-Depurado'!G1175</f>
        <v>MEDELLIN</v>
      </c>
      <c r="H1176" s="30" t="str">
        <f>+'Categorias-9 feb-Depurado'!H1175</f>
        <v>BGA1810</v>
      </c>
      <c r="I1176" s="107">
        <f>+'Categorias-9 feb-Depurado'!R1175</f>
        <v>16900304</v>
      </c>
      <c r="J1176" s="108">
        <f t="shared" si="76"/>
        <v>0</v>
      </c>
      <c r="K1176" s="107">
        <f t="shared" si="77"/>
        <v>0</v>
      </c>
      <c r="L1176" s="109">
        <f t="shared" si="78"/>
        <v>16900304</v>
      </c>
      <c r="M1176" s="110">
        <f t="shared" si="79"/>
        <v>1.2884016399944964E-05</v>
      </c>
      <c r="N1176" s="33" t="s">
        <v>4892</v>
      </c>
      <c r="O1176" s="33">
        <f>+'Categorias-9 feb-Depurado'!Y1175</f>
        <v>3543.1520907366057</v>
      </c>
      <c r="P1176" s="111">
        <f>+'Categorias-9 feb-Depurado'!AC1175</f>
        <v>44942</v>
      </c>
      <c r="Q1176" s="111">
        <f>+'Categorias-9 feb-Depurado'!AE1175</f>
        <v>45017</v>
      </c>
      <c r="R1176" s="112" t="str">
        <f>+'Categorias-9 feb-Depurado'!AB1175</f>
        <v>GH</v>
      </c>
    </row>
    <row r="1177" spans="2:18" s="1" customFormat="1" ht="14.5" hidden="1">
      <c r="B1177" s="57" t="str">
        <f>+'Categorias-9 feb-Depurado'!B1176</f>
        <v>LASA SOCIEDAD DE APOYO AERONAUTICO SA</v>
      </c>
      <c r="C1177" s="30" t="s">
        <v>4900</v>
      </c>
      <c r="D1177" s="31">
        <v>5</v>
      </c>
      <c r="E1177" s="30" t="str">
        <f>+'Categorias-9 feb-Depurado'!E1176</f>
        <v>800139545-2</v>
      </c>
      <c r="F1177" s="30" t="str">
        <f>+'Categorias-9 feb-Depurado'!F1176</f>
        <v>CR 25 1 A SUR 155 P 3</v>
      </c>
      <c r="G1177" s="30" t="str">
        <f>+'Categorias-9 feb-Depurado'!G1176</f>
        <v>MEDELLIN</v>
      </c>
      <c r="H1177" s="30" t="str">
        <f>+'Categorias-9 feb-Depurado'!H1176</f>
        <v>ADZ3868</v>
      </c>
      <c r="I1177" s="107">
        <f>+'Categorias-9 feb-Depurado'!R1176</f>
        <v>84777414</v>
      </c>
      <c r="J1177" s="108">
        <f t="shared" si="76"/>
        <v>0</v>
      </c>
      <c r="K1177" s="107">
        <f t="shared" si="77"/>
        <v>0</v>
      </c>
      <c r="L1177" s="109">
        <f t="shared" si="78"/>
        <v>84777414</v>
      </c>
      <c r="M1177" s="110">
        <f t="shared" si="79"/>
        <v>6.4630410927574069E-05</v>
      </c>
      <c r="N1177" s="33" t="s">
        <v>4892</v>
      </c>
      <c r="O1177" s="33">
        <f>+'Categorias-9 feb-Depurado'!Y1176</f>
        <v>17773.601685587597</v>
      </c>
      <c r="P1177" s="111">
        <f>+'Categorias-9 feb-Depurado'!AC1176</f>
        <v>44942</v>
      </c>
      <c r="Q1177" s="111">
        <f>+'Categorias-9 feb-Depurado'!AE1176</f>
        <v>45017</v>
      </c>
      <c r="R1177" s="112" t="str">
        <f>+'Categorias-9 feb-Depurado'!AB1176</f>
        <v>GH</v>
      </c>
    </row>
    <row r="1178" spans="2:18" s="1" customFormat="1" ht="14.5" hidden="1">
      <c r="B1178" s="57" t="str">
        <f>+'Categorias-9 feb-Depurado'!B1177</f>
        <v>LASA SOCIEDAD DE APOYO AERONAUTICO SA</v>
      </c>
      <c r="C1178" s="30" t="s">
        <v>4900</v>
      </c>
      <c r="D1178" s="31">
        <v>5</v>
      </c>
      <c r="E1178" s="30" t="str">
        <f>+'Categorias-9 feb-Depurado'!E1177</f>
        <v>800139545-2</v>
      </c>
      <c r="F1178" s="30" t="str">
        <f>+'Categorias-9 feb-Depurado'!F1177</f>
        <v>CR 25 1 A SUR 155 P 3</v>
      </c>
      <c r="G1178" s="30" t="str">
        <f>+'Categorias-9 feb-Depurado'!G1177</f>
        <v>MEDELLIN</v>
      </c>
      <c r="H1178" s="30" t="str">
        <f>+'Categorias-9 feb-Depurado'!H1177</f>
        <v>LET1203</v>
      </c>
      <c r="I1178" s="107">
        <f>+'Categorias-9 feb-Depurado'!R1177</f>
        <v>1240171</v>
      </c>
      <c r="J1178" s="108">
        <f t="shared" si="76"/>
        <v>0</v>
      </c>
      <c r="K1178" s="107">
        <f t="shared" si="77"/>
        <v>0</v>
      </c>
      <c r="L1178" s="109">
        <f t="shared" si="78"/>
        <v>1240171</v>
      </c>
      <c r="M1178" s="110">
        <f t="shared" si="79"/>
        <v>9.4544947255008816E-07</v>
      </c>
      <c r="N1178" s="33" t="s">
        <v>4892</v>
      </c>
      <c r="O1178" s="33">
        <f>+'Categorias-9 feb-Depurado'!Y1177</f>
        <v>260.00209650198644</v>
      </c>
      <c r="P1178" s="111">
        <f>+'Categorias-9 feb-Depurado'!AC1177</f>
        <v>44942</v>
      </c>
      <c r="Q1178" s="111">
        <f>+'Categorias-9 feb-Depurado'!AE1177</f>
        <v>45017</v>
      </c>
      <c r="R1178" s="112" t="str">
        <f>+'Categorias-9 feb-Depurado'!AB1177</f>
        <v>GH</v>
      </c>
    </row>
    <row r="1179" spans="2:18" s="1" customFormat="1" ht="14.5" hidden="1">
      <c r="B1179" s="57" t="str">
        <f>+'Categorias-9 feb-Depurado'!B1178</f>
        <v>LASA SOCIEDAD DE APOYO AERONAUTICO SA</v>
      </c>
      <c r="C1179" s="30" t="s">
        <v>4900</v>
      </c>
      <c r="D1179" s="31">
        <v>5</v>
      </c>
      <c r="E1179" s="30" t="str">
        <f>+'Categorias-9 feb-Depurado'!E1178</f>
        <v>800139545-2</v>
      </c>
      <c r="F1179" s="30" t="str">
        <f>+'Categorias-9 feb-Depurado'!F1178</f>
        <v>CR 25 1 A SUR 155 P 3</v>
      </c>
      <c r="G1179" s="30" t="str">
        <f>+'Categorias-9 feb-Depurado'!G1178</f>
        <v>MEDELLIN</v>
      </c>
      <c r="H1179" s="30" t="str">
        <f>+'Categorias-9 feb-Depurado'!H1178</f>
        <v>ADZ3869</v>
      </c>
      <c r="I1179" s="107">
        <f>+'Categorias-9 feb-Depurado'!R1178</f>
        <v>22754186</v>
      </c>
      <c r="J1179" s="108">
        <f t="shared" si="76"/>
        <v>0</v>
      </c>
      <c r="K1179" s="107">
        <f t="shared" si="77"/>
        <v>0</v>
      </c>
      <c r="L1179" s="109">
        <f t="shared" si="78"/>
        <v>22754186</v>
      </c>
      <c r="M1179" s="110">
        <f t="shared" si="79"/>
        <v>1.734674746628215E-05</v>
      </c>
      <c r="N1179" s="33" t="s">
        <v>4892</v>
      </c>
      <c r="O1179" s="33">
        <f>+'Categorias-9 feb-Depurado'!Y1178</f>
        <v>4770.419614872585</v>
      </c>
      <c r="P1179" s="111">
        <f>+'Categorias-9 feb-Depurado'!AC1178</f>
        <v>44942</v>
      </c>
      <c r="Q1179" s="111">
        <f>+'Categorias-9 feb-Depurado'!AE1178</f>
        <v>45017</v>
      </c>
      <c r="R1179" s="112" t="str">
        <f>+'Categorias-9 feb-Depurado'!AB1178</f>
        <v>GH</v>
      </c>
    </row>
    <row r="1180" spans="2:18" s="1" customFormat="1" ht="14.5" hidden="1">
      <c r="B1180" s="57" t="str">
        <f>+'Categorias-9 feb-Depurado'!B1179</f>
        <v>LASA SOCIEDAD DE APOYO AERONAUTICO SA</v>
      </c>
      <c r="C1180" s="30" t="s">
        <v>4900</v>
      </c>
      <c r="D1180" s="31">
        <v>5</v>
      </c>
      <c r="E1180" s="30" t="str">
        <f>+'Categorias-9 feb-Depurado'!E1179</f>
        <v>800139545-2</v>
      </c>
      <c r="F1180" s="30" t="str">
        <f>+'Categorias-9 feb-Depurado'!F1179</f>
        <v>CR 25 1 A SUR 155 P 3</v>
      </c>
      <c r="G1180" s="30" t="str">
        <f>+'Categorias-9 feb-Depurado'!G1179</f>
        <v>MEDELLIN</v>
      </c>
      <c r="H1180" s="30" t="str">
        <f>+'Categorias-9 feb-Depurado'!H1179</f>
        <v>ADZ3870</v>
      </c>
      <c r="I1180" s="107">
        <f>+'Categorias-9 feb-Depurado'!R1179</f>
        <v>8296572</v>
      </c>
      <c r="J1180" s="108">
        <f t="shared" si="76"/>
        <v>0</v>
      </c>
      <c r="K1180" s="107">
        <f t="shared" si="77"/>
        <v>0</v>
      </c>
      <c r="L1180" s="109">
        <f t="shared" si="78"/>
        <v>8296572</v>
      </c>
      <c r="M1180" s="110">
        <f t="shared" si="79"/>
        <v>6.3249258540748254E-06</v>
      </c>
      <c r="N1180" s="33" t="s">
        <v>4892</v>
      </c>
      <c r="O1180" s="33">
        <f>+'Categorias-9 feb-Depurado'!Y1179</f>
        <v>1739.3779678606245</v>
      </c>
      <c r="P1180" s="111">
        <f>+'Categorias-9 feb-Depurado'!AC1179</f>
        <v>44942</v>
      </c>
      <c r="Q1180" s="111">
        <f>+'Categorias-9 feb-Depurado'!AE1179</f>
        <v>45017</v>
      </c>
      <c r="R1180" s="112" t="str">
        <f>+'Categorias-9 feb-Depurado'!AB1179</f>
        <v>GH</v>
      </c>
    </row>
    <row r="1181" spans="2:18" s="1" customFormat="1" ht="14.5" hidden="1">
      <c r="B1181" s="57" t="str">
        <f>+'Categorias-9 feb-Depurado'!B1180</f>
        <v>LASA SOCIEDAD DE APOYO AERONAUTICO SA</v>
      </c>
      <c r="C1181" s="30" t="s">
        <v>4900</v>
      </c>
      <c r="D1181" s="31">
        <v>5</v>
      </c>
      <c r="E1181" s="30" t="str">
        <f>+'Categorias-9 feb-Depurado'!E1180</f>
        <v>800139545-2</v>
      </c>
      <c r="F1181" s="30" t="str">
        <f>+'Categorias-9 feb-Depurado'!F1180</f>
        <v>CR 25 1 A SUR 155 P 3</v>
      </c>
      <c r="G1181" s="30" t="str">
        <f>+'Categorias-9 feb-Depurado'!G1180</f>
        <v>MEDELLIN</v>
      </c>
      <c r="H1181" s="30" t="str">
        <f>+'Categorias-9 feb-Depurado'!H1180</f>
        <v>PSO231</v>
      </c>
      <c r="I1181" s="107">
        <f>+'Categorias-9 feb-Depurado'!R1180</f>
        <v>6320640</v>
      </c>
      <c r="J1181" s="108">
        <f t="shared" si="76"/>
        <v>0</v>
      </c>
      <c r="K1181" s="107">
        <f t="shared" si="77"/>
        <v>0</v>
      </c>
      <c r="L1181" s="109">
        <f t="shared" si="78"/>
        <v>6320640</v>
      </c>
      <c r="M1181" s="110">
        <f t="shared" si="79"/>
        <v>4.8185659511301176E-06</v>
      </c>
      <c r="N1181" s="33" t="s">
        <v>4892</v>
      </c>
      <c r="O1181" s="33">
        <f>+'Categorias-9 feb-Depurado'!Y1180</f>
        <v>1325.1234315544514</v>
      </c>
      <c r="P1181" s="111">
        <f>+'Categorias-9 feb-Depurado'!AC1180</f>
        <v>44942</v>
      </c>
      <c r="Q1181" s="111">
        <f>+'Categorias-9 feb-Depurado'!AE1180</f>
        <v>45017</v>
      </c>
      <c r="R1181" s="112" t="str">
        <f>+'Categorias-9 feb-Depurado'!AB1180</f>
        <v>GH</v>
      </c>
    </row>
    <row r="1182" spans="2:18" s="1" customFormat="1" ht="14.5" hidden="1">
      <c r="B1182" s="57" t="str">
        <f>+'Categorias-9 feb-Depurado'!B1181</f>
        <v>LASA SOCIEDAD DE APOYO AERONAUTICO SA</v>
      </c>
      <c r="C1182" s="30" t="s">
        <v>4900</v>
      </c>
      <c r="D1182" s="31">
        <v>5</v>
      </c>
      <c r="E1182" s="30" t="str">
        <f>+'Categorias-9 feb-Depurado'!E1181</f>
        <v>800139545-2</v>
      </c>
      <c r="F1182" s="30" t="str">
        <f>+'Categorias-9 feb-Depurado'!F1181</f>
        <v>CR 25 1 A SUR 155 P 3</v>
      </c>
      <c r="G1182" s="30" t="str">
        <f>+'Categorias-9 feb-Depurado'!G1181</f>
        <v>MEDELLIN</v>
      </c>
      <c r="H1182" s="30" t="str">
        <f>+'Categorias-9 feb-Depurado'!H1181</f>
        <v>AXM921</v>
      </c>
      <c r="I1182" s="107">
        <f>+'Categorias-9 feb-Depurado'!R1181</f>
        <v>90333</v>
      </c>
      <c r="J1182" s="108">
        <f t="shared" si="76"/>
        <v>0</v>
      </c>
      <c r="K1182" s="107">
        <f t="shared" si="77"/>
        <v>0</v>
      </c>
      <c r="L1182" s="109">
        <f t="shared" si="78"/>
        <v>90333</v>
      </c>
      <c r="M1182" s="110">
        <f t="shared" si="79"/>
        <v>6.8865734809044172E-08</v>
      </c>
      <c r="N1182" s="33" t="s">
        <v>4892</v>
      </c>
      <c r="O1182" s="33">
        <f>+'Categorias-9 feb-Depurado'!Y1181</f>
        <v>18.938331394068996</v>
      </c>
      <c r="P1182" s="111">
        <f>+'Categorias-9 feb-Depurado'!AC1181</f>
        <v>44942</v>
      </c>
      <c r="Q1182" s="111">
        <f>+'Categorias-9 feb-Depurado'!AE1181</f>
        <v>45017</v>
      </c>
      <c r="R1182" s="112" t="str">
        <f>+'Categorias-9 feb-Depurado'!AB1181</f>
        <v>GH</v>
      </c>
    </row>
    <row r="1183" spans="2:18" s="1" customFormat="1" ht="14.5" hidden="1">
      <c r="B1183" s="57" t="str">
        <f>+'Categorias-9 feb-Depurado'!B1182</f>
        <v>LASA SOCIEDAD DE APOYO AERONAUTICO SA</v>
      </c>
      <c r="C1183" s="30" t="s">
        <v>4900</v>
      </c>
      <c r="D1183" s="31">
        <v>5</v>
      </c>
      <c r="E1183" s="30" t="str">
        <f>+'Categorias-9 feb-Depurado'!E1182</f>
        <v>800139545-2</v>
      </c>
      <c r="F1183" s="30" t="str">
        <f>+'Categorias-9 feb-Depurado'!F1182</f>
        <v>CR 25 1 A SUR 155 P 3</v>
      </c>
      <c r="G1183" s="30" t="str">
        <f>+'Categorias-9 feb-Depurado'!G1182</f>
        <v>MEDELLIN</v>
      </c>
      <c r="H1183" s="30" t="str">
        <f>+'Categorias-9 feb-Depurado'!H1182</f>
        <v>VUP266</v>
      </c>
      <c r="I1183" s="107">
        <f>+'Categorias-9 feb-Depurado'!R1182</f>
        <v>6198698</v>
      </c>
      <c r="J1183" s="108">
        <f t="shared" si="76"/>
        <v>0</v>
      </c>
      <c r="K1183" s="107">
        <f t="shared" si="77"/>
        <v>0</v>
      </c>
      <c r="L1183" s="109">
        <f t="shared" si="78"/>
        <v>6198698</v>
      </c>
      <c r="M1183" s="110">
        <f t="shared" si="79"/>
        <v>4.7256029649115212E-06</v>
      </c>
      <c r="N1183" s="33" t="s">
        <v>4892</v>
      </c>
      <c r="O1183" s="33">
        <f>+'Categorias-9 feb-Depurado'!Y1182</f>
        <v>1299.5582670314579</v>
      </c>
      <c r="P1183" s="111">
        <f>+'Categorias-9 feb-Depurado'!AC1182</f>
        <v>44942</v>
      </c>
      <c r="Q1183" s="111">
        <f>+'Categorias-9 feb-Depurado'!AE1182</f>
        <v>45017</v>
      </c>
      <c r="R1183" s="112" t="str">
        <f>+'Categorias-9 feb-Depurado'!AB1182</f>
        <v>GH</v>
      </c>
    </row>
    <row r="1184" spans="2:18" s="1" customFormat="1" ht="14.5" hidden="1">
      <c r="B1184" s="57" t="str">
        <f>+'Categorias-9 feb-Depurado'!B1183</f>
        <v>LASA SOCIEDAD DE APOYO AERONAUTICO SA</v>
      </c>
      <c r="C1184" s="30" t="s">
        <v>4900</v>
      </c>
      <c r="D1184" s="31">
        <v>5</v>
      </c>
      <c r="E1184" s="30" t="str">
        <f>+'Categorias-9 feb-Depurado'!E1183</f>
        <v>800139545-2</v>
      </c>
      <c r="F1184" s="30" t="str">
        <f>+'Categorias-9 feb-Depurado'!F1183</f>
        <v>CR 25 1 A SUR 155 P 3</v>
      </c>
      <c r="G1184" s="30" t="str">
        <f>+'Categorias-9 feb-Depurado'!G1183</f>
        <v>MEDELLIN</v>
      </c>
      <c r="H1184" s="30" t="str">
        <f>+'Categorias-9 feb-Depurado'!H1183</f>
        <v>AXM919</v>
      </c>
      <c r="I1184" s="107">
        <f>+'Categorias-9 feb-Depurado'!R1183</f>
        <v>13342499</v>
      </c>
      <c r="J1184" s="108">
        <f t="shared" si="76"/>
        <v>0</v>
      </c>
      <c r="K1184" s="107">
        <f t="shared" si="77"/>
        <v>0</v>
      </c>
      <c r="L1184" s="109">
        <f t="shared" si="78"/>
        <v>13342499</v>
      </c>
      <c r="M1184" s="110">
        <f t="shared" si="79"/>
        <v>1.0171709096608515E-05</v>
      </c>
      <c r="N1184" s="33" t="s">
        <v>4892</v>
      </c>
      <c r="O1184" s="33">
        <f>+'Categorias-9 feb-Depurado'!Y1183</f>
        <v>2797.2575657515436</v>
      </c>
      <c r="P1184" s="111">
        <f>+'Categorias-9 feb-Depurado'!AC1183</f>
        <v>44942</v>
      </c>
      <c r="Q1184" s="111">
        <f>+'Categorias-9 feb-Depurado'!AE1183</f>
        <v>45017</v>
      </c>
      <c r="R1184" s="112" t="str">
        <f>+'Categorias-9 feb-Depurado'!AB1183</f>
        <v>GH</v>
      </c>
    </row>
    <row r="1185" spans="2:18" s="1" customFormat="1" ht="14.5" hidden="1">
      <c r="B1185" s="57" t="str">
        <f>+'Categorias-9 feb-Depurado'!B1184</f>
        <v>LASA SOCIEDAD DE APOYO AERONAUTICO SA</v>
      </c>
      <c r="C1185" s="30" t="s">
        <v>4900</v>
      </c>
      <c r="D1185" s="31">
        <v>5</v>
      </c>
      <c r="E1185" s="30" t="str">
        <f>+'Categorias-9 feb-Depurado'!E1184</f>
        <v>800139545-2</v>
      </c>
      <c r="F1185" s="30" t="str">
        <f>+'Categorias-9 feb-Depurado'!F1184</f>
        <v>CR 25 1 A SUR 155 P 3</v>
      </c>
      <c r="G1185" s="30" t="str">
        <f>+'Categorias-9 feb-Depurado'!G1184</f>
        <v>MEDELLIN</v>
      </c>
      <c r="H1185" s="30" t="str">
        <f>+'Categorias-9 feb-Depurado'!H1184</f>
        <v>CUC1695</v>
      </c>
      <c r="I1185" s="107">
        <f>+'Categorias-9 feb-Depurado'!R1184</f>
        <v>49223027</v>
      </c>
      <c r="J1185" s="108">
        <f t="shared" si="76"/>
        <v>0</v>
      </c>
      <c r="K1185" s="107">
        <f t="shared" si="77"/>
        <v>0</v>
      </c>
      <c r="L1185" s="109">
        <f t="shared" si="78"/>
        <v>49223027</v>
      </c>
      <c r="M1185" s="110">
        <f t="shared" si="79"/>
        <v>3.7525377479773958E-05</v>
      </c>
      <c r="N1185" s="33" t="s">
        <v>4892</v>
      </c>
      <c r="O1185" s="33">
        <f>+'Categorias-9 feb-Depurado'!Y1184</f>
        <v>10319.617388387474</v>
      </c>
      <c r="P1185" s="111">
        <f>+'Categorias-9 feb-Depurado'!AC1184</f>
        <v>44942</v>
      </c>
      <c r="Q1185" s="111">
        <f>+'Categorias-9 feb-Depurado'!AE1184</f>
        <v>45017</v>
      </c>
      <c r="R1185" s="112" t="str">
        <f>+'Categorias-9 feb-Depurado'!AB1184</f>
        <v>GH</v>
      </c>
    </row>
    <row r="1186" spans="2:18" s="1" customFormat="1" ht="14.5" hidden="1">
      <c r="B1186" s="57" t="str">
        <f>+'Categorias-9 feb-Depurado'!B1185</f>
        <v>LASA SOCIEDAD DE APOYO AERONAUTICO SA</v>
      </c>
      <c r="C1186" s="30" t="s">
        <v>4900</v>
      </c>
      <c r="D1186" s="31">
        <v>5</v>
      </c>
      <c r="E1186" s="30" t="str">
        <f>+'Categorias-9 feb-Depurado'!E1185</f>
        <v>800139545-2</v>
      </c>
      <c r="F1186" s="30" t="str">
        <f>+'Categorias-9 feb-Depurado'!F1185</f>
        <v>CR 25 1 A SUR 155 P 3</v>
      </c>
      <c r="G1186" s="30" t="str">
        <f>+'Categorias-9 feb-Depurado'!G1185</f>
        <v>MEDELLIN</v>
      </c>
      <c r="H1186" s="30" t="str">
        <f>+'Categorias-9 feb-Depurado'!H1185</f>
        <v>PSO230</v>
      </c>
      <c r="I1186" s="107">
        <f>+'Categorias-9 feb-Depurado'!R1185</f>
        <v>21378947</v>
      </c>
      <c r="J1186" s="108">
        <f t="shared" si="76"/>
        <v>0</v>
      </c>
      <c r="K1186" s="107">
        <f t="shared" si="77"/>
        <v>0</v>
      </c>
      <c r="L1186" s="109">
        <f t="shared" si="78"/>
        <v>21378947</v>
      </c>
      <c r="M1186" s="110">
        <f t="shared" si="79"/>
        <v>1.6298328347321692E-05</v>
      </c>
      <c r="N1186" s="33" t="s">
        <v>4892</v>
      </c>
      <c r="O1186" s="33">
        <f>+'Categorias-9 feb-Depurado'!Y1185</f>
        <v>4482.1004853402092</v>
      </c>
      <c r="P1186" s="111">
        <f>+'Categorias-9 feb-Depurado'!AC1185</f>
        <v>44942</v>
      </c>
      <c r="Q1186" s="111">
        <f>+'Categorias-9 feb-Depurado'!AE1185</f>
        <v>45017</v>
      </c>
      <c r="R1186" s="112" t="str">
        <f>+'Categorias-9 feb-Depurado'!AB1185</f>
        <v>GH</v>
      </c>
    </row>
    <row r="1187" spans="2:18" s="1" customFormat="1" ht="14.5" hidden="1">
      <c r="B1187" s="57" t="str">
        <f>+'Categorias-9 feb-Depurado'!B1186</f>
        <v>LASA SOCIEDAD DE APOYO AERONAUTICO SA</v>
      </c>
      <c r="C1187" s="30" t="s">
        <v>4900</v>
      </c>
      <c r="D1187" s="31">
        <v>5</v>
      </c>
      <c r="E1187" s="30" t="str">
        <f>+'Categorias-9 feb-Depurado'!E1186</f>
        <v>800139545-2</v>
      </c>
      <c r="F1187" s="30" t="str">
        <f>+'Categorias-9 feb-Depurado'!F1186</f>
        <v>CR 25 1 A SUR 155 P 3</v>
      </c>
      <c r="G1187" s="30" t="str">
        <f>+'Categorias-9 feb-Depurado'!G1186</f>
        <v>MEDELLIN</v>
      </c>
      <c r="H1187" s="30" t="str">
        <f>+'Categorias-9 feb-Depurado'!H1186</f>
        <v>RCH1028</v>
      </c>
      <c r="I1187" s="107">
        <f>+'Categorias-9 feb-Depurado'!R1186</f>
        <v>23809186</v>
      </c>
      <c r="J1187" s="108">
        <f t="shared" si="76"/>
        <v>0</v>
      </c>
      <c r="K1187" s="107">
        <f t="shared" si="77"/>
        <v>0</v>
      </c>
      <c r="L1187" s="109">
        <f t="shared" si="78"/>
        <v>23809186</v>
      </c>
      <c r="M1187" s="110">
        <f t="shared" si="79"/>
        <v>1.8151031063899208E-05</v>
      </c>
      <c r="N1187" s="33" t="s">
        <v>4892</v>
      </c>
      <c r="O1187" s="33">
        <f>+'Categorias-9 feb-Depurado'!Y1186</f>
        <v>4991.6005744415443</v>
      </c>
      <c r="P1187" s="111">
        <f>+'Categorias-9 feb-Depurado'!AC1186</f>
        <v>44942</v>
      </c>
      <c r="Q1187" s="111">
        <f>+'Categorias-9 feb-Depurado'!AE1186</f>
        <v>45017</v>
      </c>
      <c r="R1187" s="112" t="str">
        <f>+'Categorias-9 feb-Depurado'!AB1186</f>
        <v>GH</v>
      </c>
    </row>
    <row r="1188" spans="2:18" s="1" customFormat="1" ht="14.5" hidden="1">
      <c r="B1188" s="57" t="str">
        <f>+'Categorias-9 feb-Depurado'!B1187</f>
        <v>LASA SOCIEDAD DE APOYO AERONAUTICO SA</v>
      </c>
      <c r="C1188" s="30" t="s">
        <v>4900</v>
      </c>
      <c r="D1188" s="31">
        <v>5</v>
      </c>
      <c r="E1188" s="30" t="str">
        <f>+'Categorias-9 feb-Depurado'!E1187</f>
        <v>800139545-2</v>
      </c>
      <c r="F1188" s="30" t="str">
        <f>+'Categorias-9 feb-Depurado'!F1187</f>
        <v>CR 25 1 A SUR 155 P 3</v>
      </c>
      <c r="G1188" s="30" t="str">
        <f>+'Categorias-9 feb-Depurado'!G1187</f>
        <v>MEDELLIN</v>
      </c>
      <c r="H1188" s="30" t="str">
        <f>+'Categorias-9 feb-Depurado'!H1187</f>
        <v>BAQ1170</v>
      </c>
      <c r="I1188" s="107">
        <f>+'Categorias-9 feb-Depurado'!R1187</f>
        <v>169163</v>
      </c>
      <c r="J1188" s="108">
        <f t="shared" si="76"/>
        <v>0</v>
      </c>
      <c r="K1188" s="107">
        <f t="shared" si="77"/>
        <v>0</v>
      </c>
      <c r="L1188" s="109">
        <f t="shared" si="78"/>
        <v>169163</v>
      </c>
      <c r="M1188" s="110">
        <f t="shared" si="79"/>
        <v>1.2896211016463905E-07</v>
      </c>
      <c r="N1188" s="33" t="s">
        <v>4892</v>
      </c>
      <c r="O1188" s="33">
        <f>+'Categorias-9 feb-Depurado'!Y1187</f>
        <v>35.465056553141082</v>
      </c>
      <c r="P1188" s="111">
        <f>+'Categorias-9 feb-Depurado'!AC1187</f>
        <v>44942</v>
      </c>
      <c r="Q1188" s="111">
        <f>+'Categorias-9 feb-Depurado'!AE1187</f>
        <v>45017</v>
      </c>
      <c r="R1188" s="112" t="str">
        <f>+'Categorias-9 feb-Depurado'!AB1187</f>
        <v>GH</v>
      </c>
    </row>
    <row r="1189" spans="2:18" s="1" customFormat="1" ht="14.5" hidden="1">
      <c r="B1189" s="57" t="str">
        <f>+'Categorias-9 feb-Depurado'!B1188</f>
        <v>LASA SOCIEDAD DE APOYO AERONAUTICO SA</v>
      </c>
      <c r="C1189" s="30" t="s">
        <v>4900</v>
      </c>
      <c r="D1189" s="31">
        <v>5</v>
      </c>
      <c r="E1189" s="30" t="str">
        <f>+'Categorias-9 feb-Depurado'!E1188</f>
        <v>800139545-2</v>
      </c>
      <c r="F1189" s="30" t="str">
        <f>+'Categorias-9 feb-Depurado'!F1188</f>
        <v>CR 25 1 A SUR 155 P 3</v>
      </c>
      <c r="G1189" s="30" t="str">
        <f>+'Categorias-9 feb-Depurado'!G1188</f>
        <v>MEDELLIN</v>
      </c>
      <c r="H1189" s="30" t="str">
        <f>+'Categorias-9 feb-Depurado'!H1188</f>
        <v>LET1202</v>
      </c>
      <c r="I1189" s="107">
        <f>+'Categorias-9 feb-Depurado'!R1188</f>
        <v>3749284</v>
      </c>
      <c r="J1189" s="108">
        <f t="shared" si="76"/>
        <v>0</v>
      </c>
      <c r="K1189" s="107">
        <f t="shared" si="77"/>
        <v>0</v>
      </c>
      <c r="L1189" s="109">
        <f t="shared" si="78"/>
        <v>3749284</v>
      </c>
      <c r="M1189" s="110">
        <f t="shared" si="79"/>
        <v>2.8582821080645207E-06</v>
      </c>
      <c r="N1189" s="33" t="s">
        <v>4892</v>
      </c>
      <c r="O1189" s="33">
        <f>+'Categorias-9 feb-Depurado'!Y1188</f>
        <v>786.03813537113319</v>
      </c>
      <c r="P1189" s="111">
        <f>+'Categorias-9 feb-Depurado'!AC1188</f>
        <v>44942</v>
      </c>
      <c r="Q1189" s="111">
        <f>+'Categorias-9 feb-Depurado'!AE1188</f>
        <v>45017</v>
      </c>
      <c r="R1189" s="112" t="str">
        <f>+'Categorias-9 feb-Depurado'!AB1188</f>
        <v>GH</v>
      </c>
    </row>
    <row r="1190" spans="2:18" s="1" customFormat="1" ht="14.5" hidden="1">
      <c r="B1190" s="57" t="str">
        <f>+'Categorias-9 feb-Depurado'!B1189</f>
        <v>LASA SOCIEDAD DE APOYO AERONAUTICO SA</v>
      </c>
      <c r="C1190" s="30" t="s">
        <v>4900</v>
      </c>
      <c r="D1190" s="31">
        <v>5</v>
      </c>
      <c r="E1190" s="30" t="str">
        <f>+'Categorias-9 feb-Depurado'!E1189</f>
        <v>800139545-2</v>
      </c>
      <c r="F1190" s="30" t="str">
        <f>+'Categorias-9 feb-Depurado'!F1189</f>
        <v>CR 25 1 A SUR 155 P 3</v>
      </c>
      <c r="G1190" s="30" t="str">
        <f>+'Categorias-9 feb-Depurado'!G1189</f>
        <v>MEDELLIN</v>
      </c>
      <c r="H1190" s="30" t="str">
        <f>+'Categorias-9 feb-Depurado'!H1189</f>
        <v>BGA1812</v>
      </c>
      <c r="I1190" s="107">
        <f>+'Categorias-9 feb-Depurado'!R1189</f>
        <v>380720</v>
      </c>
      <c r="J1190" s="108">
        <f t="shared" si="76"/>
        <v>0</v>
      </c>
      <c r="K1190" s="107">
        <f t="shared" si="77"/>
        <v>0</v>
      </c>
      <c r="L1190" s="109">
        <f t="shared" si="78"/>
        <v>380720</v>
      </c>
      <c r="M1190" s="110">
        <f t="shared" si="79"/>
        <v>2.9024346093342738E-07</v>
      </c>
      <c r="N1190" s="33" t="s">
        <v>4892</v>
      </c>
      <c r="O1190" s="33">
        <f>+'Categorias-9 feb-Depurado'!Y1189</f>
        <v>79.818023627577375</v>
      </c>
      <c r="P1190" s="111">
        <f>+'Categorias-9 feb-Depurado'!AC1189</f>
        <v>44942</v>
      </c>
      <c r="Q1190" s="111">
        <f>+'Categorias-9 feb-Depurado'!AE1189</f>
        <v>45017</v>
      </c>
      <c r="R1190" s="112" t="str">
        <f>+'Categorias-9 feb-Depurado'!AB1189</f>
        <v>GH</v>
      </c>
    </row>
    <row r="1191" spans="2:18" s="1" customFormat="1" ht="14.5" hidden="1">
      <c r="B1191" s="57" t="str">
        <f>+'Categorias-9 feb-Depurado'!B1190</f>
        <v>LASA SOCIEDAD DE APOYO AERONAUTICO SA</v>
      </c>
      <c r="C1191" s="30" t="s">
        <v>4900</v>
      </c>
      <c r="D1191" s="31">
        <v>5</v>
      </c>
      <c r="E1191" s="30" t="str">
        <f>+'Categorias-9 feb-Depurado'!E1190</f>
        <v>800139545-2</v>
      </c>
      <c r="F1191" s="30" t="str">
        <f>+'Categorias-9 feb-Depurado'!F1190</f>
        <v>CR 25 1 A SUR 155 P 3</v>
      </c>
      <c r="G1191" s="30" t="str">
        <f>+'Categorias-9 feb-Depurado'!G1190</f>
        <v>MEDELLIN</v>
      </c>
      <c r="H1191" s="30" t="str">
        <f>+'Categorias-9 feb-Depurado'!H1190</f>
        <v>BAQ1168</v>
      </c>
      <c r="I1191" s="107">
        <f>+'Categorias-9 feb-Depurado'!R1190</f>
        <v>6133612</v>
      </c>
      <c r="J1191" s="108">
        <f t="shared" si="76"/>
        <v>0</v>
      </c>
      <c r="K1191" s="107">
        <f t="shared" si="77"/>
        <v>0</v>
      </c>
      <c r="L1191" s="109">
        <f t="shared" si="78"/>
        <v>6133612</v>
      </c>
      <c r="M1191" s="110">
        <f t="shared" si="79"/>
        <v>4.6759843845944561E-06</v>
      </c>
      <c r="N1191" s="33" t="s">
        <v>4892</v>
      </c>
      <c r="O1191" s="33">
        <f>+'Categorias-9 feb-Depurado'!Y1190</f>
        <v>1285.912974202543</v>
      </c>
      <c r="P1191" s="111">
        <f>+'Categorias-9 feb-Depurado'!AC1190</f>
        <v>44942</v>
      </c>
      <c r="Q1191" s="111">
        <f>+'Categorias-9 feb-Depurado'!AE1190</f>
        <v>45017</v>
      </c>
      <c r="R1191" s="112" t="str">
        <f>+'Categorias-9 feb-Depurado'!AB1190</f>
        <v>GH</v>
      </c>
    </row>
    <row r="1192" spans="2:18" s="1" customFormat="1" ht="14.5" hidden="1">
      <c r="B1192" s="57" t="str">
        <f>+'Categorias-9 feb-Depurado'!B1191</f>
        <v>LASA SOCIEDAD DE APOYO AERONAUTICO SA</v>
      </c>
      <c r="C1192" s="30" t="s">
        <v>4900</v>
      </c>
      <c r="D1192" s="31">
        <v>5</v>
      </c>
      <c r="E1192" s="30" t="str">
        <f>+'Categorias-9 feb-Depurado'!E1191</f>
        <v>800139545-2</v>
      </c>
      <c r="F1192" s="30" t="str">
        <f>+'Categorias-9 feb-Depurado'!F1191</f>
        <v>CR 25 1 A SUR 155 P 3</v>
      </c>
      <c r="G1192" s="30" t="str">
        <f>+'Categorias-9 feb-Depurado'!G1191</f>
        <v>MEDELLIN</v>
      </c>
      <c r="H1192" s="30" t="str">
        <f>+'Categorias-9 feb-Depurado'!H1191</f>
        <v>VVC79</v>
      </c>
      <c r="I1192" s="107">
        <f>+'Categorias-9 feb-Depurado'!R1191</f>
        <v>9530355</v>
      </c>
      <c r="J1192" s="108">
        <f t="shared" si="76"/>
        <v>0</v>
      </c>
      <c r="K1192" s="107">
        <f t="shared" si="77"/>
        <v>0</v>
      </c>
      <c r="L1192" s="109">
        <f t="shared" si="78"/>
        <v>9530355</v>
      </c>
      <c r="M1192" s="110">
        <f t="shared" si="79"/>
        <v>7.2655054085001953E-06</v>
      </c>
      <c r="N1192" s="33" t="s">
        <v>4892</v>
      </c>
      <c r="O1192" s="33">
        <f>+'Categorias-9 feb-Depurado'!Y1191</f>
        <v>1998.0408188936758</v>
      </c>
      <c r="P1192" s="111">
        <f>+'Categorias-9 feb-Depurado'!AC1191</f>
        <v>44942</v>
      </c>
      <c r="Q1192" s="111">
        <f>+'Categorias-9 feb-Depurado'!AE1191</f>
        <v>45017</v>
      </c>
      <c r="R1192" s="112" t="str">
        <f>+'Categorias-9 feb-Depurado'!AB1191</f>
        <v>GH</v>
      </c>
    </row>
    <row r="1193" spans="2:18" s="1" customFormat="1" ht="14.5" hidden="1">
      <c r="B1193" s="57" t="str">
        <f>+'Categorias-9 feb-Depurado'!B1192</f>
        <v>LASA SOCIEDAD DE APOYO AERONAUTICO SA</v>
      </c>
      <c r="C1193" s="30" t="s">
        <v>4900</v>
      </c>
      <c r="D1193" s="31">
        <v>5</v>
      </c>
      <c r="E1193" s="30" t="str">
        <f>+'Categorias-9 feb-Depurado'!E1192</f>
        <v>800139545-2</v>
      </c>
      <c r="F1193" s="30" t="str">
        <f>+'Categorias-9 feb-Depurado'!F1192</f>
        <v>CR 25 1 A SUR 155 P 3</v>
      </c>
      <c r="G1193" s="30" t="str">
        <f>+'Categorias-9 feb-Depurado'!G1192</f>
        <v>MEDELLIN</v>
      </c>
      <c r="H1193" s="30" t="str">
        <f>+'Categorias-9 feb-Depurado'!H1192</f>
        <v>CUC1697</v>
      </c>
      <c r="I1193" s="107">
        <f>+'Categorias-9 feb-Depurado'!R1192</f>
        <v>914426</v>
      </c>
      <c r="J1193" s="108">
        <f t="shared" si="76"/>
        <v>0</v>
      </c>
      <c r="K1193" s="107">
        <f t="shared" si="77"/>
        <v>0</v>
      </c>
      <c r="L1193" s="109">
        <f t="shared" si="78"/>
        <v>914426</v>
      </c>
      <c r="M1193" s="110">
        <f t="shared" si="79"/>
        <v>6.9711642941665863E-07</v>
      </c>
      <c r="N1193" s="33" t="s">
        <v>4892</v>
      </c>
      <c r="O1193" s="33">
        <f>+'Categorias-9 feb-Depurado'!Y1192</f>
        <v>191.70959254483893</v>
      </c>
      <c r="P1193" s="111">
        <f>+'Categorias-9 feb-Depurado'!AC1192</f>
        <v>44942</v>
      </c>
      <c r="Q1193" s="111">
        <f>+'Categorias-9 feb-Depurado'!AE1192</f>
        <v>45017</v>
      </c>
      <c r="R1193" s="112" t="str">
        <f>+'Categorias-9 feb-Depurado'!AB1192</f>
        <v>GH</v>
      </c>
    </row>
    <row r="1194" spans="2:18" s="1" customFormat="1" ht="14.5" hidden="1">
      <c r="B1194" s="57" t="str">
        <f>+'Categorias-9 feb-Depurado'!B1193</f>
        <v>LASA SOCIEDAD DE APOYO AERONAUTICO SA</v>
      </c>
      <c r="C1194" s="30" t="s">
        <v>4900</v>
      </c>
      <c r="D1194" s="31">
        <v>5</v>
      </c>
      <c r="E1194" s="30" t="str">
        <f>+'Categorias-9 feb-Depurado'!E1193</f>
        <v>800139545-2</v>
      </c>
      <c r="F1194" s="30" t="str">
        <f>+'Categorias-9 feb-Depurado'!F1193</f>
        <v>CR 25 1 A SUR 155 P 3</v>
      </c>
      <c r="G1194" s="30" t="str">
        <f>+'Categorias-9 feb-Depurado'!G1193</f>
        <v>MEDELLIN</v>
      </c>
      <c r="H1194" s="30" t="str">
        <f>+'Categorias-9 feb-Depurado'!H1193</f>
        <v>ADZ3871</v>
      </c>
      <c r="I1194" s="107">
        <f>+'Categorias-9 feb-Depurado'!R1193</f>
        <v>10144401</v>
      </c>
      <c r="J1194" s="108">
        <f t="shared" si="76"/>
        <v>0</v>
      </c>
      <c r="K1194" s="107">
        <f t="shared" si="77"/>
        <v>0</v>
      </c>
      <c r="L1194" s="109">
        <f t="shared" si="78"/>
        <v>10144401</v>
      </c>
      <c r="M1194" s="110">
        <f t="shared" si="79"/>
        <v>7.7336259070616776E-06</v>
      </c>
      <c r="N1194" s="33" t="s">
        <v>4892</v>
      </c>
      <c r="O1194" s="33">
        <f>+'Categorias-9 feb-Depurado'!Y1193</f>
        <v>2126.7756847699611</v>
      </c>
      <c r="P1194" s="111">
        <f>+'Categorias-9 feb-Depurado'!AC1193</f>
        <v>44942</v>
      </c>
      <c r="Q1194" s="111">
        <f>+'Categorias-9 feb-Depurado'!AE1193</f>
        <v>45017</v>
      </c>
      <c r="R1194" s="112" t="str">
        <f>+'Categorias-9 feb-Depurado'!AB1193</f>
        <v>GH</v>
      </c>
    </row>
    <row r="1195" spans="2:18" s="1" customFormat="1" ht="14.5" hidden="1">
      <c r="B1195" s="57" t="str">
        <f>+'Categorias-9 feb-Depurado'!B1194</f>
        <v>LASA SOCIEDAD DE APOYO AERONAUTICO SA</v>
      </c>
      <c r="C1195" s="30" t="s">
        <v>4900</v>
      </c>
      <c r="D1195" s="31">
        <v>5</v>
      </c>
      <c r="E1195" s="30" t="str">
        <f>+'Categorias-9 feb-Depurado'!E1194</f>
        <v>800139545-2</v>
      </c>
      <c r="F1195" s="30" t="str">
        <f>+'Categorias-9 feb-Depurado'!F1194</f>
        <v>CR 25 1 A SUR 155 P 3</v>
      </c>
      <c r="G1195" s="30" t="str">
        <f>+'Categorias-9 feb-Depurado'!G1194</f>
        <v>MEDELLIN</v>
      </c>
      <c r="H1195" s="30" t="str">
        <f>+'Categorias-9 feb-Depurado'!H1194</f>
        <v>RCH1030</v>
      </c>
      <c r="I1195" s="107">
        <f>+'Categorias-9 feb-Depurado'!R1194</f>
        <v>363672</v>
      </c>
      <c r="J1195" s="108">
        <f t="shared" si="76"/>
        <v>0</v>
      </c>
      <c r="K1195" s="107">
        <f t="shared" si="77"/>
        <v>0</v>
      </c>
      <c r="L1195" s="109">
        <f t="shared" si="78"/>
        <v>363672</v>
      </c>
      <c r="M1195" s="110">
        <f t="shared" si="79"/>
        <v>2.772468478792325E-07</v>
      </c>
      <c r="N1195" s="33" t="s">
        <v>4892</v>
      </c>
      <c r="O1195" s="33">
        <f>+'Categorias-9 feb-Depurado'!Y1194</f>
        <v>76.24390704110192</v>
      </c>
      <c r="P1195" s="111">
        <f>+'Categorias-9 feb-Depurado'!AC1194</f>
        <v>44942</v>
      </c>
      <c r="Q1195" s="111">
        <f>+'Categorias-9 feb-Depurado'!AE1194</f>
        <v>45017</v>
      </c>
      <c r="R1195" s="112" t="str">
        <f>+'Categorias-9 feb-Depurado'!AB1194</f>
        <v>GH</v>
      </c>
    </row>
    <row r="1196" spans="2:18" s="1" customFormat="1" ht="14.5" hidden="1">
      <c r="B1196" s="57" t="str">
        <f>+'Categorias-9 feb-Depurado'!B1195</f>
        <v>LASA SOCIEDAD DE APOYO AERONAUTICO SA</v>
      </c>
      <c r="C1196" s="30" t="s">
        <v>4900</v>
      </c>
      <c r="D1196" s="31">
        <v>5</v>
      </c>
      <c r="E1196" s="30" t="str">
        <f>+'Categorias-9 feb-Depurado'!E1195</f>
        <v>800139545-2</v>
      </c>
      <c r="F1196" s="30" t="str">
        <f>+'Categorias-9 feb-Depurado'!F1195</f>
        <v>CR 25 1 A SUR 155 P 3</v>
      </c>
      <c r="G1196" s="30" t="str">
        <f>+'Categorias-9 feb-Depurado'!G1195</f>
        <v>MEDELLIN</v>
      </c>
      <c r="H1196" s="30" t="str">
        <f>+'Categorias-9 feb-Depurado'!H1195</f>
        <v>BAQ1169</v>
      </c>
      <c r="I1196" s="107">
        <f>+'Categorias-9 feb-Depurado'!R1195</f>
        <v>135246</v>
      </c>
      <c r="J1196" s="108">
        <f t="shared" si="76"/>
        <v>0</v>
      </c>
      <c r="K1196" s="107">
        <f t="shared" si="77"/>
        <v>0</v>
      </c>
      <c r="L1196" s="109">
        <f t="shared" si="78"/>
        <v>135246</v>
      </c>
      <c r="M1196" s="110">
        <f t="shared" si="79"/>
        <v>1.0310534544390187E-07</v>
      </c>
      <c r="N1196" s="33" t="s">
        <v>4892</v>
      </c>
      <c r="O1196" s="33">
        <f>+'Categorias-9 feb-Depurado'!Y1195</f>
        <v>28.354350765747348</v>
      </c>
      <c r="P1196" s="111">
        <f>+'Categorias-9 feb-Depurado'!AC1195</f>
        <v>44942</v>
      </c>
      <c r="Q1196" s="111">
        <f>+'Categorias-9 feb-Depurado'!AE1195</f>
        <v>45017</v>
      </c>
      <c r="R1196" s="112" t="str">
        <f>+'Categorias-9 feb-Depurado'!AB1195</f>
        <v>GH</v>
      </c>
    </row>
    <row r="1197" spans="2:18" s="1" customFormat="1" ht="14.5" hidden="1">
      <c r="B1197" s="57" t="str">
        <f>+'Categorias-9 feb-Depurado'!B1196</f>
        <v>LASA SOCIEDAD DE APOYO AERONAUTICO SA</v>
      </c>
      <c r="C1197" s="30" t="s">
        <v>4900</v>
      </c>
      <c r="D1197" s="31">
        <v>5</v>
      </c>
      <c r="E1197" s="30" t="str">
        <f>+'Categorias-9 feb-Depurado'!E1196</f>
        <v>800139545-2</v>
      </c>
      <c r="F1197" s="30" t="str">
        <f>+'Categorias-9 feb-Depurado'!F1196</f>
        <v>CR 25 1 A SUR 155 P 3</v>
      </c>
      <c r="G1197" s="30" t="str">
        <f>+'Categorias-9 feb-Depurado'!G1196</f>
        <v>MEDELLIN</v>
      </c>
      <c r="H1197" s="30" t="str">
        <f>+'Categorias-9 feb-Depurado'!H1196</f>
        <v>VVC81</v>
      </c>
      <c r="I1197" s="107">
        <f>+'Categorias-9 feb-Depurado'!R1196</f>
        <v>180666</v>
      </c>
      <c r="J1197" s="108">
        <f t="shared" si="76"/>
        <v>0</v>
      </c>
      <c r="K1197" s="107">
        <f t="shared" si="77"/>
        <v>0</v>
      </c>
      <c r="L1197" s="109">
        <f t="shared" si="78"/>
        <v>180666</v>
      </c>
      <c r="M1197" s="110">
        <f t="shared" si="79"/>
        <v>1.3773146961808834E-07</v>
      </c>
      <c r="N1197" s="33" t="s">
        <v>4892</v>
      </c>
      <c r="O1197" s="33">
        <f>+'Categorias-9 feb-Depurado'!Y1196</f>
        <v>37.876662788137992</v>
      </c>
      <c r="P1197" s="111">
        <f>+'Categorias-9 feb-Depurado'!AC1196</f>
        <v>44942</v>
      </c>
      <c r="Q1197" s="111">
        <f>+'Categorias-9 feb-Depurado'!AE1196</f>
        <v>45017</v>
      </c>
      <c r="R1197" s="112" t="str">
        <f>+'Categorias-9 feb-Depurado'!AB1196</f>
        <v>GH</v>
      </c>
    </row>
    <row r="1198" spans="2:18" s="1" customFormat="1" ht="14.5" hidden="1">
      <c r="B1198" s="57" t="str">
        <f>+'Categorias-9 feb-Depurado'!B1197</f>
        <v>LASA SOCIEDAD DE APOYO AERONAUTICO SA</v>
      </c>
      <c r="C1198" s="30" t="s">
        <v>4900</v>
      </c>
      <c r="D1198" s="31">
        <v>5</v>
      </c>
      <c r="E1198" s="30" t="str">
        <f>+'Categorias-9 feb-Depurado'!E1197</f>
        <v>800139545-2</v>
      </c>
      <c r="F1198" s="30" t="str">
        <f>+'Categorias-9 feb-Depurado'!F1197</f>
        <v>CR 25 1 A SUR 155 P 3</v>
      </c>
      <c r="G1198" s="30" t="str">
        <f>+'Categorias-9 feb-Depurado'!G1197</f>
        <v>MEDELLIN</v>
      </c>
      <c r="H1198" s="30" t="str">
        <f>+'Categorias-9 feb-Depurado'!H1197</f>
        <v>LET1204</v>
      </c>
      <c r="I1198" s="107">
        <f>+'Categorias-9 feb-Depurado'!R1197</f>
        <v>806012</v>
      </c>
      <c r="J1198" s="108">
        <f t="shared" si="76"/>
        <v>0</v>
      </c>
      <c r="K1198" s="107">
        <f t="shared" si="77"/>
        <v>0</v>
      </c>
      <c r="L1198" s="109">
        <f t="shared" si="78"/>
        <v>806012</v>
      </c>
      <c r="M1198" s="110">
        <f t="shared" si="79"/>
        <v>6.1446656974646374E-07</v>
      </c>
      <c r="N1198" s="33" t="s">
        <v>4892</v>
      </c>
      <c r="O1198" s="33">
        <f>+'Categorias-9 feb-Depurado'!Y1197</f>
        <v>168.98057590909565</v>
      </c>
      <c r="P1198" s="111">
        <f>+'Categorias-9 feb-Depurado'!AC1197</f>
        <v>44942</v>
      </c>
      <c r="Q1198" s="111">
        <f>+'Categorias-9 feb-Depurado'!AE1197</f>
        <v>45017</v>
      </c>
      <c r="R1198" s="112" t="str">
        <f>+'Categorias-9 feb-Depurado'!AB1197</f>
        <v>GH</v>
      </c>
    </row>
    <row r="1199" spans="2:18" s="1" customFormat="1" ht="14.5" hidden="1">
      <c r="B1199" s="57" t="str">
        <f>+'Categorias-9 feb-Depurado'!B1198</f>
        <v>LASA SOCIEDAD DE APOYO AERONAUTICO SA</v>
      </c>
      <c r="C1199" s="30" t="s">
        <v>4900</v>
      </c>
      <c r="D1199" s="31">
        <v>5</v>
      </c>
      <c r="E1199" s="30" t="str">
        <f>+'Categorias-9 feb-Depurado'!E1198</f>
        <v>800139545-2</v>
      </c>
      <c r="F1199" s="30" t="str">
        <f>+'Categorias-9 feb-Depurado'!F1198</f>
        <v>CR 25 1 A SUR 155 P 3</v>
      </c>
      <c r="G1199" s="30" t="str">
        <f>+'Categorias-9 feb-Depurado'!G1198</f>
        <v>MEDELLIN</v>
      </c>
      <c r="H1199" s="30" t="str">
        <f>+'Categorias-9 feb-Depurado'!H1198</f>
        <v>ADZ3885</v>
      </c>
      <c r="I1199" s="107">
        <f>+'Categorias-9 feb-Depurado'!R1198</f>
        <v>1021448</v>
      </c>
      <c r="J1199" s="108">
        <f t="shared" si="76"/>
        <v>0</v>
      </c>
      <c r="K1199" s="107">
        <f t="shared" si="77"/>
        <v>0</v>
      </c>
      <c r="L1199" s="109">
        <f t="shared" si="78"/>
        <v>1021448</v>
      </c>
      <c r="M1199" s="110">
        <f t="shared" si="79"/>
        <v>7.7870509215047159E-07</v>
      </c>
      <c r="N1199" s="33" t="s">
        <v>4892</v>
      </c>
      <c r="O1199" s="33">
        <f>+'Categorias-9 feb-Depurado'!Y1198</f>
        <v>214.14677610407034</v>
      </c>
      <c r="P1199" s="111">
        <f>+'Categorias-9 feb-Depurado'!AC1198</f>
        <v>44943</v>
      </c>
      <c r="Q1199" s="111">
        <f>+'Categorias-9 feb-Depurado'!AE1198</f>
        <v>45018</v>
      </c>
      <c r="R1199" s="112" t="str">
        <f>+'Categorias-9 feb-Depurado'!AB1198</f>
        <v>GH</v>
      </c>
    </row>
    <row r="1200" spans="2:18" s="1" customFormat="1" ht="14.5" hidden="1">
      <c r="B1200" s="57" t="str">
        <f>+'Categorias-9 feb-Depurado'!B1199</f>
        <v>LASA SOCIEDAD DE APOYO AERONAUTICO SA</v>
      </c>
      <c r="C1200" s="30" t="s">
        <v>4900</v>
      </c>
      <c r="D1200" s="31">
        <v>5</v>
      </c>
      <c r="E1200" s="30" t="str">
        <f>+'Categorias-9 feb-Depurado'!E1199</f>
        <v>800139545-2</v>
      </c>
      <c r="F1200" s="30" t="str">
        <f>+'Categorias-9 feb-Depurado'!F1199</f>
        <v>CR 25 1 A SUR 155 P 3</v>
      </c>
      <c r="G1200" s="30" t="str">
        <f>+'Categorias-9 feb-Depurado'!G1199</f>
        <v>MEDELLIN</v>
      </c>
      <c r="H1200" s="30" t="str">
        <f>+'Categorias-9 feb-Depurado'!H1199</f>
        <v>NVA75</v>
      </c>
      <c r="I1200" s="107">
        <f>+'Categorias-9 feb-Depurado'!R1199</f>
        <v>621450</v>
      </c>
      <c r="J1200" s="108">
        <f t="shared" si="76"/>
        <v>0</v>
      </c>
      <c r="K1200" s="107">
        <f t="shared" si="77"/>
        <v>0</v>
      </c>
      <c r="L1200" s="109">
        <f t="shared" si="78"/>
        <v>621450</v>
      </c>
      <c r="M1200" s="110">
        <f t="shared" si="79"/>
        <v>4.737649684730995E-07</v>
      </c>
      <c r="N1200" s="33" t="s">
        <v>4892</v>
      </c>
      <c r="O1200" s="33">
        <f>+'Categorias-9 feb-Depurado'!Y1199</f>
        <v>130.28711594704234</v>
      </c>
      <c r="P1200" s="111">
        <f>+'Categorias-9 feb-Depurado'!AC1199</f>
        <v>44949</v>
      </c>
      <c r="Q1200" s="111">
        <f>+'Categorias-9 feb-Depurado'!AE1199</f>
        <v>45024</v>
      </c>
      <c r="R1200" s="112" t="str">
        <f>+'Categorias-9 feb-Depurado'!AB1199</f>
        <v>GH</v>
      </c>
    </row>
    <row r="1201" spans="2:18" s="1" customFormat="1" ht="14.5" hidden="1">
      <c r="B1201" s="57" t="str">
        <f>+'Categorias-9 feb-Depurado'!B1200</f>
        <v>LASA SOCIEDAD DE APOYO AERONAUTICO SA</v>
      </c>
      <c r="C1201" s="30" t="s">
        <v>4900</v>
      </c>
      <c r="D1201" s="31">
        <v>5</v>
      </c>
      <c r="E1201" s="30" t="str">
        <f>+'Categorias-9 feb-Depurado'!E1200</f>
        <v>800139545-2</v>
      </c>
      <c r="F1201" s="30" t="str">
        <f>+'Categorias-9 feb-Depurado'!F1200</f>
        <v>CR 25 1 A SUR 155 P 3</v>
      </c>
      <c r="G1201" s="30" t="str">
        <f>+'Categorias-9 feb-Depurado'!G1200</f>
        <v>MEDELLIN</v>
      </c>
      <c r="H1201" s="30" t="str">
        <f>+'Categorias-9 feb-Depurado'!H1200</f>
        <v>BGA1816</v>
      </c>
      <c r="I1201" s="107">
        <f>+'Categorias-9 feb-Depurado'!R1200</f>
        <v>110000</v>
      </c>
      <c r="J1201" s="108">
        <f t="shared" si="76"/>
        <v>0</v>
      </c>
      <c r="K1201" s="107">
        <f t="shared" si="77"/>
        <v>0</v>
      </c>
      <c r="L1201" s="109">
        <f t="shared" si="78"/>
        <v>110000</v>
      </c>
      <c r="M1201" s="110">
        <f t="shared" si="79"/>
        <v>8.3858953306043842E-08</v>
      </c>
      <c r="N1201" s="33" t="s">
        <v>4892</v>
      </c>
      <c r="O1201" s="33">
        <f>+'Categorias-9 feb-Depurado'!Y1200</f>
        <v>23.061521850791951</v>
      </c>
      <c r="P1201" s="111">
        <f>+'Categorias-9 feb-Depurado'!AC1200</f>
        <v>44949</v>
      </c>
      <c r="Q1201" s="111">
        <f>+'Categorias-9 feb-Depurado'!AE1200</f>
        <v>45024</v>
      </c>
      <c r="R1201" s="112" t="str">
        <f>+'Categorias-9 feb-Depurado'!AB1200</f>
        <v>GH</v>
      </c>
    </row>
    <row r="1202" spans="2:18" s="1" customFormat="1" ht="14.5" hidden="1">
      <c r="B1202" s="57" t="str">
        <f>+'Categorias-9 feb-Depurado'!B1201</f>
        <v>LASA SOCIEDAD DE APOYO AERONAUTICO SA</v>
      </c>
      <c r="C1202" s="30" t="s">
        <v>4900</v>
      </c>
      <c r="D1202" s="31">
        <v>5</v>
      </c>
      <c r="E1202" s="30" t="str">
        <f>+'Categorias-9 feb-Depurado'!E1201</f>
        <v>800139545-2</v>
      </c>
      <c r="F1202" s="30" t="str">
        <f>+'Categorias-9 feb-Depurado'!F1201</f>
        <v>CR 25 1 A SUR 155 P 3</v>
      </c>
      <c r="G1202" s="30" t="str">
        <f>+'Categorias-9 feb-Depurado'!G1201</f>
        <v>MEDELLIN</v>
      </c>
      <c r="H1202" s="30" t="str">
        <f>+'Categorias-9 feb-Depurado'!H1201</f>
        <v>SMR1934</v>
      </c>
      <c r="I1202" s="107">
        <f>+'Categorias-9 feb-Depurado'!R1201</f>
        <v>440000</v>
      </c>
      <c r="J1202" s="108">
        <f t="shared" si="76"/>
        <v>0</v>
      </c>
      <c r="K1202" s="107">
        <f t="shared" si="77"/>
        <v>0</v>
      </c>
      <c r="L1202" s="109">
        <f t="shared" si="78"/>
        <v>440000</v>
      </c>
      <c r="M1202" s="110">
        <f t="shared" si="79"/>
        <v>3.3543581322417537E-07</v>
      </c>
      <c r="N1202" s="33" t="s">
        <v>4892</v>
      </c>
      <c r="O1202" s="33">
        <f>+'Categorias-9 feb-Depurado'!Y1201</f>
        <v>92.246087403167806</v>
      </c>
      <c r="P1202" s="111">
        <f>+'Categorias-9 feb-Depurado'!AC1201</f>
        <v>44950</v>
      </c>
      <c r="Q1202" s="111">
        <f>+'Categorias-9 feb-Depurado'!AE1201</f>
        <v>45025</v>
      </c>
      <c r="R1202" s="112" t="str">
        <f>+'Categorias-9 feb-Depurado'!AB1201</f>
        <v>GH</v>
      </c>
    </row>
    <row r="1203" spans="2:18" s="1" customFormat="1" ht="14.5" hidden="1">
      <c r="B1203" s="57" t="str">
        <f>+'Categorias-9 feb-Depurado'!B1202</f>
        <v>LASA SOCIEDAD DE APOYO AERONAUTICO SA</v>
      </c>
      <c r="C1203" s="30" t="s">
        <v>4900</v>
      </c>
      <c r="D1203" s="31">
        <v>5</v>
      </c>
      <c r="E1203" s="30" t="str">
        <f>+'Categorias-9 feb-Depurado'!E1202</f>
        <v>800139545-2</v>
      </c>
      <c r="F1203" s="30" t="str">
        <f>+'Categorias-9 feb-Depurado'!F1202</f>
        <v>CR 25 1 A SUR 155 P 3</v>
      </c>
      <c r="G1203" s="30" t="str">
        <f>+'Categorias-9 feb-Depurado'!G1202</f>
        <v>MEDELLIN</v>
      </c>
      <c r="H1203" s="30" t="str">
        <f>+'Categorias-9 feb-Depurado'!H1202</f>
        <v>CUC1721</v>
      </c>
      <c r="I1203" s="107">
        <f>+'Categorias-9 feb-Depurado'!R1202</f>
        <v>150000</v>
      </c>
      <c r="J1203" s="108">
        <f t="shared" si="76"/>
        <v>0</v>
      </c>
      <c r="K1203" s="107">
        <f t="shared" si="77"/>
        <v>0</v>
      </c>
      <c r="L1203" s="109">
        <f t="shared" si="78"/>
        <v>150000</v>
      </c>
      <c r="M1203" s="110">
        <f t="shared" si="79"/>
        <v>1.1435311814460525E-07</v>
      </c>
      <c r="N1203" s="33" t="s">
        <v>4892</v>
      </c>
      <c r="O1203" s="33">
        <f>+'Categorias-9 feb-Depurado'!Y1202</f>
        <v>31.447529796534479</v>
      </c>
      <c r="P1203" s="111">
        <f>+'Categorias-9 feb-Depurado'!AC1202</f>
        <v>44953</v>
      </c>
      <c r="Q1203" s="111">
        <f>+'Categorias-9 feb-Depurado'!AE1202</f>
        <v>45028</v>
      </c>
      <c r="R1203" s="112" t="str">
        <f>+'Categorias-9 feb-Depurado'!AB1202</f>
        <v>GH</v>
      </c>
    </row>
    <row r="1204" spans="2:18" s="1" customFormat="1" ht="14.5" hidden="1">
      <c r="B1204" s="57" t="str">
        <f>+'Categorias-9 feb-Depurado'!B1203</f>
        <v>LASA SOCIEDAD DE APOYO AERONAUTICO SA</v>
      </c>
      <c r="C1204" s="30" t="s">
        <v>4900</v>
      </c>
      <c r="D1204" s="31">
        <v>5</v>
      </c>
      <c r="E1204" s="30" t="str">
        <f>+'Categorias-9 feb-Depurado'!E1203</f>
        <v>800139545-2</v>
      </c>
      <c r="F1204" s="30" t="str">
        <f>+'Categorias-9 feb-Depurado'!F1203</f>
        <v>CR 25 1 A SUR 155 P 3</v>
      </c>
      <c r="G1204" s="30" t="str">
        <f>+'Categorias-9 feb-Depurado'!G1203</f>
        <v>MEDELLIN</v>
      </c>
      <c r="H1204" s="30" t="str">
        <f>+'Categorias-9 feb-Depurado'!H1203</f>
        <v>LET1220</v>
      </c>
      <c r="I1204" s="107">
        <f>+'Categorias-9 feb-Depurado'!R1203</f>
        <v>3999236</v>
      </c>
      <c r="J1204" s="108">
        <f t="shared" si="76"/>
        <v>0</v>
      </c>
      <c r="K1204" s="107">
        <f t="shared" si="77"/>
        <v>0</v>
      </c>
      <c r="L1204" s="109">
        <f t="shared" si="78"/>
        <v>3999236</v>
      </c>
      <c r="M1204" s="110">
        <f t="shared" si="79"/>
        <v>3.0488340453077233E-06</v>
      </c>
      <c r="N1204" s="33" t="s">
        <v>4892</v>
      </c>
      <c r="O1204" s="33">
        <f>+'Categorias-9 feb-Depurado'!Y1203</f>
        <v>838.44062182248911</v>
      </c>
      <c r="P1204" s="111">
        <f>+'Categorias-9 feb-Depurado'!AC1203</f>
        <v>44958</v>
      </c>
      <c r="Q1204" s="111">
        <f>+'Categorias-9 feb-Depurado'!AE1203</f>
        <v>45033</v>
      </c>
      <c r="R1204" s="112" t="str">
        <f>+'Categorias-9 feb-Depurado'!AB1203</f>
        <v>GH</v>
      </c>
    </row>
    <row r="1205" spans="2:18" s="1" customFormat="1" ht="14.5" hidden="1">
      <c r="B1205" s="57" t="str">
        <f>+'Categorias-9 feb-Depurado'!B1204</f>
        <v>LASA SOCIEDAD DE APOYO AERONAUTICO SA</v>
      </c>
      <c r="C1205" s="30" t="s">
        <v>4900</v>
      </c>
      <c r="D1205" s="31">
        <v>5</v>
      </c>
      <c r="E1205" s="30" t="str">
        <f>+'Categorias-9 feb-Depurado'!E1204</f>
        <v>800139545-2</v>
      </c>
      <c r="F1205" s="30" t="str">
        <f>+'Categorias-9 feb-Depurado'!F1204</f>
        <v>CR 25 1 A SUR 155 P 3</v>
      </c>
      <c r="G1205" s="30" t="str">
        <f>+'Categorias-9 feb-Depurado'!G1204</f>
        <v>MEDELLIN</v>
      </c>
      <c r="H1205" s="30" t="str">
        <f>+'Categorias-9 feb-Depurado'!H1204</f>
        <v>BAQ1181</v>
      </c>
      <c r="I1205" s="107">
        <f>+'Categorias-9 feb-Depurado'!R1204</f>
        <v>440162</v>
      </c>
      <c r="J1205" s="108">
        <f t="shared" si="76"/>
        <v>0</v>
      </c>
      <c r="K1205" s="107">
        <f t="shared" si="77"/>
        <v>0</v>
      </c>
      <c r="L1205" s="109">
        <f t="shared" si="78"/>
        <v>440162</v>
      </c>
      <c r="M1205" s="110">
        <f t="shared" si="79"/>
        <v>3.3555931459177154E-07</v>
      </c>
      <c r="N1205" s="33" t="s">
        <v>4892</v>
      </c>
      <c r="O1205" s="33">
        <f>+'Categorias-9 feb-Depurado'!Y1204</f>
        <v>92.28005073534807</v>
      </c>
      <c r="P1205" s="111">
        <f>+'Categorias-9 feb-Depurado'!AC1204</f>
        <v>44958</v>
      </c>
      <c r="Q1205" s="111">
        <f>+'Categorias-9 feb-Depurado'!AE1204</f>
        <v>45033</v>
      </c>
      <c r="R1205" s="112" t="str">
        <f>+'Categorias-9 feb-Depurado'!AB1204</f>
        <v>GH</v>
      </c>
    </row>
    <row r="1206" spans="2:18" s="1" customFormat="1" ht="14.5" hidden="1">
      <c r="B1206" s="57" t="str">
        <f>+'Categorias-9 feb-Depurado'!B1205</f>
        <v>LASA SOCIEDAD DE APOYO AERONAUTICO SA</v>
      </c>
      <c r="C1206" s="30" t="s">
        <v>4900</v>
      </c>
      <c r="D1206" s="31">
        <v>5</v>
      </c>
      <c r="E1206" s="30" t="str">
        <f>+'Categorias-9 feb-Depurado'!E1205</f>
        <v>800139545-2</v>
      </c>
      <c r="F1206" s="30" t="str">
        <f>+'Categorias-9 feb-Depurado'!F1205</f>
        <v>CR 25 1 A SUR 155 P 3</v>
      </c>
      <c r="G1206" s="30" t="str">
        <f>+'Categorias-9 feb-Depurado'!G1205</f>
        <v>MEDELLIN</v>
      </c>
      <c r="H1206" s="30" t="str">
        <f>+'Categorias-9 feb-Depurado'!H1205</f>
        <v>VUP272</v>
      </c>
      <c r="I1206" s="107">
        <f>+'Categorias-9 feb-Depurado'!R1205</f>
        <v>1752461</v>
      </c>
      <c r="J1206" s="108">
        <f t="shared" si="76"/>
        <v>0</v>
      </c>
      <c r="K1206" s="107">
        <f t="shared" si="77"/>
        <v>0</v>
      </c>
      <c r="L1206" s="109">
        <f t="shared" si="78"/>
        <v>1752461</v>
      </c>
      <c r="M1206" s="110">
        <f t="shared" si="79"/>
        <v>1.3359958651787537E-06</v>
      </c>
      <c r="N1206" s="33" t="s">
        <v>4892</v>
      </c>
      <c r="O1206" s="33">
        <f>+'Categorias-9 feb-Depurado'!Y1205</f>
        <v>367.40379676509741</v>
      </c>
      <c r="P1206" s="111">
        <f>+'Categorias-9 feb-Depurado'!AC1205</f>
        <v>44958</v>
      </c>
      <c r="Q1206" s="111">
        <f>+'Categorias-9 feb-Depurado'!AE1205</f>
        <v>45033</v>
      </c>
      <c r="R1206" s="112" t="str">
        <f>+'Categorias-9 feb-Depurado'!AB1205</f>
        <v>GH</v>
      </c>
    </row>
    <row r="1207" spans="2:18" s="1" customFormat="1" ht="14.5" hidden="1">
      <c r="B1207" s="57" t="str">
        <f>+'Categorias-9 feb-Depurado'!B1206</f>
        <v>LASA SOCIEDAD DE APOYO AERONAUTICO SA</v>
      </c>
      <c r="C1207" s="30" t="s">
        <v>4900</v>
      </c>
      <c r="D1207" s="31">
        <v>5</v>
      </c>
      <c r="E1207" s="30" t="str">
        <f>+'Categorias-9 feb-Depurado'!E1206</f>
        <v>800139545-2</v>
      </c>
      <c r="F1207" s="30" t="str">
        <f>+'Categorias-9 feb-Depurado'!F1206</f>
        <v>CR 25 1 A SUR 155 P 3</v>
      </c>
      <c r="G1207" s="30" t="str">
        <f>+'Categorias-9 feb-Depurado'!G1206</f>
        <v>MEDELLIN</v>
      </c>
      <c r="H1207" s="30" t="str">
        <f>+'Categorias-9 feb-Depurado'!H1206</f>
        <v>VVC85</v>
      </c>
      <c r="I1207" s="107">
        <f>+'Categorias-9 feb-Depurado'!R1206</f>
        <v>1510262</v>
      </c>
      <c r="J1207" s="108">
        <f t="shared" si="76"/>
        <v>0</v>
      </c>
      <c r="K1207" s="107">
        <f t="shared" si="77"/>
        <v>0</v>
      </c>
      <c r="L1207" s="109">
        <f t="shared" si="78"/>
        <v>1510262</v>
      </c>
      <c r="M1207" s="110">
        <f t="shared" si="79"/>
        <v>1.1513544594353853E-06</v>
      </c>
      <c r="N1207" s="33" t="s">
        <v>4892</v>
      </c>
      <c r="O1207" s="33">
        <f>+'Categorias-9 feb-Depurado'!Y1206</f>
        <v>316.62672830382502</v>
      </c>
      <c r="P1207" s="111">
        <f>+'Categorias-9 feb-Depurado'!AC1206</f>
        <v>44958</v>
      </c>
      <c r="Q1207" s="111">
        <f>+'Categorias-9 feb-Depurado'!AE1206</f>
        <v>45033</v>
      </c>
      <c r="R1207" s="112" t="str">
        <f>+'Categorias-9 feb-Depurado'!AB1206</f>
        <v>GH</v>
      </c>
    </row>
    <row r="1208" spans="2:18" s="1" customFormat="1" ht="14.5" hidden="1">
      <c r="B1208" s="57" t="str">
        <f>+'Categorias-9 feb-Depurado'!B1207</f>
        <v>LASA SOCIEDAD DE APOYO AERONAUTICO SA</v>
      </c>
      <c r="C1208" s="30" t="s">
        <v>4900</v>
      </c>
      <c r="D1208" s="31">
        <v>5</v>
      </c>
      <c r="E1208" s="30" t="str">
        <f>+'Categorias-9 feb-Depurado'!E1207</f>
        <v>800139545-2</v>
      </c>
      <c r="F1208" s="30" t="str">
        <f>+'Categorias-9 feb-Depurado'!F1207</f>
        <v>CR 25 1 A SUR 155 P 3</v>
      </c>
      <c r="G1208" s="30" t="str">
        <f>+'Categorias-9 feb-Depurado'!G1207</f>
        <v>MEDELLIN</v>
      </c>
      <c r="H1208" s="30" t="str">
        <f>+'Categorias-9 feb-Depurado'!H1207</f>
        <v>SMR1951</v>
      </c>
      <c r="I1208" s="107">
        <f>+'Categorias-9 feb-Depurado'!R1207</f>
        <v>1403586</v>
      </c>
      <c r="J1208" s="108">
        <f t="shared" si="76"/>
        <v>0</v>
      </c>
      <c r="K1208" s="107">
        <f t="shared" si="77"/>
        <v>0</v>
      </c>
      <c r="L1208" s="109">
        <f t="shared" si="78"/>
        <v>1403586</v>
      </c>
      <c r="M1208" s="110">
        <f t="shared" si="79"/>
        <v>1.0700295712274259E-06</v>
      </c>
      <c r="N1208" s="33" t="s">
        <v>4892</v>
      </c>
      <c r="O1208" s="33">
        <f>+'Categorias-9 feb-Depurado'!Y1207</f>
        <v>294.26208371332427</v>
      </c>
      <c r="P1208" s="111">
        <f>+'Categorias-9 feb-Depurado'!AC1207</f>
        <v>44958</v>
      </c>
      <c r="Q1208" s="111">
        <f>+'Categorias-9 feb-Depurado'!AE1207</f>
        <v>45033</v>
      </c>
      <c r="R1208" s="112" t="str">
        <f>+'Categorias-9 feb-Depurado'!AB1207</f>
        <v>GH</v>
      </c>
    </row>
    <row r="1209" spans="2:18" s="1" customFormat="1" ht="14.5" hidden="1">
      <c r="B1209" s="57" t="str">
        <f>+'Categorias-9 feb-Depurado'!B1208</f>
        <v>LASA SOCIEDAD DE APOYO AERONAUTICO SA</v>
      </c>
      <c r="C1209" s="30" t="s">
        <v>4900</v>
      </c>
      <c r="D1209" s="31">
        <v>5</v>
      </c>
      <c r="E1209" s="30" t="str">
        <f>+'Categorias-9 feb-Depurado'!E1208</f>
        <v>800139545-2</v>
      </c>
      <c r="F1209" s="30" t="str">
        <f>+'Categorias-9 feb-Depurado'!F1208</f>
        <v>CR 25 1 A SUR 155 P 3</v>
      </c>
      <c r="G1209" s="30" t="str">
        <f>+'Categorias-9 feb-Depurado'!G1208</f>
        <v>MEDELLIN</v>
      </c>
      <c r="H1209" s="30" t="str">
        <f>+'Categorias-9 feb-Depurado'!H1208</f>
        <v>RCH1045</v>
      </c>
      <c r="I1209" s="107">
        <f>+'Categorias-9 feb-Depurado'!R1208</f>
        <v>7228900</v>
      </c>
      <c r="J1209" s="108">
        <f t="shared" si="76"/>
        <v>0</v>
      </c>
      <c r="K1209" s="107">
        <f t="shared" si="77"/>
        <v>0</v>
      </c>
      <c r="L1209" s="109">
        <f t="shared" si="78"/>
        <v>7228900</v>
      </c>
      <c r="M1209" s="110">
        <f t="shared" si="79"/>
        <v>5.5109817050369123E-06</v>
      </c>
      <c r="N1209" s="33" t="s">
        <v>4892</v>
      </c>
      <c r="O1209" s="33">
        <f>+'Categorias-9 feb-Depurado'!Y1208</f>
        <v>1515.5403209744541</v>
      </c>
      <c r="P1209" s="111">
        <f>+'Categorias-9 feb-Depurado'!AC1208</f>
        <v>44958</v>
      </c>
      <c r="Q1209" s="111">
        <f>+'Categorias-9 feb-Depurado'!AE1208</f>
        <v>45033</v>
      </c>
      <c r="R1209" s="112" t="str">
        <f>+'Categorias-9 feb-Depurado'!AB1208</f>
        <v>GH</v>
      </c>
    </row>
    <row r="1210" spans="2:18" s="1" customFormat="1" ht="14.5" hidden="1">
      <c r="B1210" s="57" t="str">
        <f>+'Categorias-9 feb-Depurado'!B1209</f>
        <v>LASA SOCIEDAD DE APOYO AERONAUTICO SA</v>
      </c>
      <c r="C1210" s="30" t="s">
        <v>4900</v>
      </c>
      <c r="D1210" s="31">
        <v>5</v>
      </c>
      <c r="E1210" s="30" t="str">
        <f>+'Categorias-9 feb-Depurado'!E1209</f>
        <v>800139545-2</v>
      </c>
      <c r="F1210" s="30" t="str">
        <f>+'Categorias-9 feb-Depurado'!F1209</f>
        <v>CR 25 1 A SUR 155 P 3</v>
      </c>
      <c r="G1210" s="30" t="str">
        <f>+'Categorias-9 feb-Depurado'!G1209</f>
        <v>MEDELLIN</v>
      </c>
      <c r="H1210" s="30" t="str">
        <f>+'Categorias-9 feb-Depurado'!H1209</f>
        <v>LET1225</v>
      </c>
      <c r="I1210" s="107">
        <f>+'Categorias-9 feb-Depurado'!R1209</f>
        <v>10000</v>
      </c>
      <c r="J1210" s="108">
        <f t="shared" si="76"/>
        <v>0</v>
      </c>
      <c r="K1210" s="107">
        <f t="shared" si="77"/>
        <v>0</v>
      </c>
      <c r="L1210" s="109">
        <f t="shared" si="78"/>
        <v>10000</v>
      </c>
      <c r="M1210" s="110">
        <f t="shared" si="79"/>
        <v>7.6235412096403503E-09</v>
      </c>
      <c r="N1210" s="33" t="s">
        <v>4892</v>
      </c>
      <c r="O1210" s="33">
        <f>+'Categorias-9 feb-Depurado'!Y1209</f>
        <v>2.0965019864356318</v>
      </c>
      <c r="P1210" s="111">
        <f>+'Categorias-9 feb-Depurado'!AC1209</f>
        <v>44958</v>
      </c>
      <c r="Q1210" s="111">
        <f>+'Categorias-9 feb-Depurado'!AE1209</f>
        <v>45033</v>
      </c>
      <c r="R1210" s="112" t="str">
        <f>+'Categorias-9 feb-Depurado'!AB1209</f>
        <v>GH</v>
      </c>
    </row>
    <row r="1211" spans="2:18" s="1" customFormat="1" ht="14.5" hidden="1">
      <c r="B1211" s="57" t="str">
        <f>+'Categorias-9 feb-Depurado'!B1210</f>
        <v>LASA SOCIEDAD DE APOYO AERONAUTICO SA</v>
      </c>
      <c r="C1211" s="30" t="s">
        <v>4900</v>
      </c>
      <c r="D1211" s="31">
        <v>5</v>
      </c>
      <c r="E1211" s="30" t="str">
        <f>+'Categorias-9 feb-Depurado'!E1210</f>
        <v>800139545-2</v>
      </c>
      <c r="F1211" s="30" t="str">
        <f>+'Categorias-9 feb-Depurado'!F1210</f>
        <v>CR 25 1 A SUR 155 P 3</v>
      </c>
      <c r="G1211" s="30" t="str">
        <f>+'Categorias-9 feb-Depurado'!G1210</f>
        <v>MEDELLIN</v>
      </c>
      <c r="H1211" s="30" t="str">
        <f>+'Categorias-9 feb-Depurado'!H1210</f>
        <v>ADZ3905</v>
      </c>
      <c r="I1211" s="107">
        <f>+'Categorias-9 feb-Depurado'!R1210</f>
        <v>2266300</v>
      </c>
      <c r="J1211" s="108">
        <f t="shared" si="76"/>
        <v>0</v>
      </c>
      <c r="K1211" s="107">
        <f t="shared" si="77"/>
        <v>0</v>
      </c>
      <c r="L1211" s="109">
        <f t="shared" si="78"/>
        <v>2266300</v>
      </c>
      <c r="M1211" s="110">
        <f t="shared" si="79"/>
        <v>1.7277231443407924E-06</v>
      </c>
      <c r="N1211" s="33" t="s">
        <v>4892</v>
      </c>
      <c r="O1211" s="33">
        <f>+'Categorias-9 feb-Depurado'!Y1210</f>
        <v>475.13024518590726</v>
      </c>
      <c r="P1211" s="111">
        <f>+'Categorias-9 feb-Depurado'!AC1210</f>
        <v>44958</v>
      </c>
      <c r="Q1211" s="111">
        <f>+'Categorias-9 feb-Depurado'!AE1210</f>
        <v>45033</v>
      </c>
      <c r="R1211" s="112" t="str">
        <f>+'Categorias-9 feb-Depurado'!AB1210</f>
        <v>GH</v>
      </c>
    </row>
    <row r="1212" spans="2:18" s="1" customFormat="1" ht="14.5" hidden="1">
      <c r="B1212" s="57" t="str">
        <f>+'Categorias-9 feb-Depurado'!B1211</f>
        <v>LASA SOCIEDAD DE APOYO AERONAUTICO SA</v>
      </c>
      <c r="C1212" s="30" t="s">
        <v>4900</v>
      </c>
      <c r="D1212" s="31">
        <v>5</v>
      </c>
      <c r="E1212" s="30" t="str">
        <f>+'Categorias-9 feb-Depurado'!E1211</f>
        <v>800139545-2</v>
      </c>
      <c r="F1212" s="30" t="str">
        <f>+'Categorias-9 feb-Depurado'!F1211</f>
        <v>CR 25 1 A SUR 155 P 3</v>
      </c>
      <c r="G1212" s="30" t="str">
        <f>+'Categorias-9 feb-Depurado'!G1211</f>
        <v>MEDELLIN</v>
      </c>
      <c r="H1212" s="30" t="str">
        <f>+'Categorias-9 feb-Depurado'!H1211</f>
        <v>NVA78</v>
      </c>
      <c r="I1212" s="107">
        <f>+'Categorias-9 feb-Depurado'!R1211</f>
        <v>270999</v>
      </c>
      <c r="J1212" s="108">
        <f t="shared" si="76"/>
        <v>0</v>
      </c>
      <c r="K1212" s="107">
        <f t="shared" si="77"/>
        <v>0</v>
      </c>
      <c r="L1212" s="109">
        <f t="shared" si="78"/>
        <v>270999</v>
      </c>
      <c r="M1212" s="110">
        <f t="shared" si="79"/>
        <v>2.0659720442713252E-07</v>
      </c>
      <c r="N1212" s="33" t="s">
        <v>4892</v>
      </c>
      <c r="O1212" s="33">
        <f>+'Categorias-9 feb-Depurado'!Y1211</f>
        <v>56.814994182206981</v>
      </c>
      <c r="P1212" s="111">
        <f>+'Categorias-9 feb-Depurado'!AC1211</f>
        <v>44958</v>
      </c>
      <c r="Q1212" s="111">
        <f>+'Categorias-9 feb-Depurado'!AE1211</f>
        <v>45033</v>
      </c>
      <c r="R1212" s="112" t="str">
        <f>+'Categorias-9 feb-Depurado'!AB1211</f>
        <v>GH</v>
      </c>
    </row>
    <row r="1213" spans="2:18" s="1" customFormat="1" ht="14.5" hidden="1">
      <c r="B1213" s="57" t="str">
        <f>+'Categorias-9 feb-Depurado'!B1212</f>
        <v>LASA SOCIEDAD DE APOYO AERONAUTICO SA</v>
      </c>
      <c r="C1213" s="30" t="s">
        <v>4900</v>
      </c>
      <c r="D1213" s="31">
        <v>5</v>
      </c>
      <c r="E1213" s="30" t="str">
        <f>+'Categorias-9 feb-Depurado'!E1212</f>
        <v>800139545-2</v>
      </c>
      <c r="F1213" s="30" t="str">
        <f>+'Categorias-9 feb-Depurado'!F1212</f>
        <v>CR 25 1 A SUR 155 P 3</v>
      </c>
      <c r="G1213" s="30" t="str">
        <f>+'Categorias-9 feb-Depurado'!G1212</f>
        <v>MEDELLIN</v>
      </c>
      <c r="H1213" s="30" t="str">
        <f>+'Categorias-9 feb-Depurado'!H1212</f>
        <v>BGA1824</v>
      </c>
      <c r="I1213" s="107">
        <f>+'Categorias-9 feb-Depurado'!R1212</f>
        <v>4819267</v>
      </c>
      <c r="J1213" s="108">
        <f t="shared" si="76"/>
        <v>0</v>
      </c>
      <c r="K1213" s="107">
        <f t="shared" si="77"/>
        <v>0</v>
      </c>
      <c r="L1213" s="109">
        <f t="shared" si="78"/>
        <v>4819267</v>
      </c>
      <c r="M1213" s="110">
        <f t="shared" si="79"/>
        <v>3.6739880574759818E-06</v>
      </c>
      <c r="N1213" s="33" t="s">
        <v>4892</v>
      </c>
      <c r="O1213" s="33">
        <f>+'Categorias-9 feb-Depurado'!Y1212</f>
        <v>1010.3602838663688</v>
      </c>
      <c r="P1213" s="111">
        <f>+'Categorias-9 feb-Depurado'!AC1212</f>
        <v>44958</v>
      </c>
      <c r="Q1213" s="111">
        <f>+'Categorias-9 feb-Depurado'!AE1212</f>
        <v>45033</v>
      </c>
      <c r="R1213" s="112" t="str">
        <f>+'Categorias-9 feb-Depurado'!AB1212</f>
        <v>GH</v>
      </c>
    </row>
    <row r="1214" spans="2:18" s="1" customFormat="1" ht="14.5" hidden="1">
      <c r="B1214" s="57" t="str">
        <f>+'Categorias-9 feb-Depurado'!B1213</f>
        <v>LASA SOCIEDAD DE APOYO AERONAUTICO SA</v>
      </c>
      <c r="C1214" s="30" t="s">
        <v>4900</v>
      </c>
      <c r="D1214" s="31">
        <v>5</v>
      </c>
      <c r="E1214" s="30" t="str">
        <f>+'Categorias-9 feb-Depurado'!E1213</f>
        <v>800139545-2</v>
      </c>
      <c r="F1214" s="30" t="str">
        <f>+'Categorias-9 feb-Depurado'!F1213</f>
        <v>CR 25 1 A SUR 155 P 3</v>
      </c>
      <c r="G1214" s="30" t="str">
        <f>+'Categorias-9 feb-Depurado'!G1213</f>
        <v>MEDELLIN</v>
      </c>
      <c r="H1214" s="30" t="str">
        <f>+'Categorias-9 feb-Depurado'!H1213</f>
        <v>AXM937</v>
      </c>
      <c r="I1214" s="107">
        <f>+'Categorias-9 feb-Depurado'!R1213</f>
        <v>3943036</v>
      </c>
      <c r="J1214" s="108">
        <f t="shared" si="76"/>
        <v>0</v>
      </c>
      <c r="K1214" s="107">
        <f t="shared" si="77"/>
        <v>0</v>
      </c>
      <c r="L1214" s="109">
        <f t="shared" si="78"/>
        <v>3943036</v>
      </c>
      <c r="M1214" s="110">
        <f t="shared" si="79"/>
        <v>3.0059897437095445E-06</v>
      </c>
      <c r="N1214" s="33" t="s">
        <v>4892</v>
      </c>
      <c r="O1214" s="33">
        <f>+'Categorias-9 feb-Depurado'!Y1213</f>
        <v>826.65828065872086</v>
      </c>
      <c r="P1214" s="111">
        <f>+'Categorias-9 feb-Depurado'!AC1213</f>
        <v>44958</v>
      </c>
      <c r="Q1214" s="111">
        <f>+'Categorias-9 feb-Depurado'!AE1213</f>
        <v>45033</v>
      </c>
      <c r="R1214" s="112" t="str">
        <f>+'Categorias-9 feb-Depurado'!AB1213</f>
        <v>GH</v>
      </c>
    </row>
    <row r="1215" spans="2:18" s="1" customFormat="1" ht="14.5" hidden="1">
      <c r="B1215" s="57" t="str">
        <f>+'Categorias-9 feb-Depurado'!B1214</f>
        <v>LASA SOCIEDAD DE APOYO AERONAUTICO SA</v>
      </c>
      <c r="C1215" s="30" t="s">
        <v>4900</v>
      </c>
      <c r="D1215" s="31">
        <v>5</v>
      </c>
      <c r="E1215" s="30" t="str">
        <f>+'Categorias-9 feb-Depurado'!E1214</f>
        <v>800139545-2</v>
      </c>
      <c r="F1215" s="30" t="str">
        <f>+'Categorias-9 feb-Depurado'!F1214</f>
        <v>CR 25 1 A SUR 155 P 3</v>
      </c>
      <c r="G1215" s="30" t="str">
        <f>+'Categorias-9 feb-Depurado'!G1214</f>
        <v>MEDELLIN</v>
      </c>
      <c r="H1215" s="30" t="str">
        <f>+'Categorias-9 feb-Depurado'!H1214</f>
        <v>VVC82</v>
      </c>
      <c r="I1215" s="107">
        <f>+'Categorias-9 feb-Depurado'!R1214</f>
        <v>10263460</v>
      </c>
      <c r="J1215" s="108">
        <f t="shared" si="76"/>
        <v>0</v>
      </c>
      <c r="K1215" s="107">
        <f t="shared" si="77"/>
        <v>0</v>
      </c>
      <c r="L1215" s="109">
        <f t="shared" si="78"/>
        <v>10263460</v>
      </c>
      <c r="M1215" s="110">
        <f t="shared" si="79"/>
        <v>7.8243910263495343E-06</v>
      </c>
      <c r="N1215" s="33" t="s">
        <v>4892</v>
      </c>
      <c r="O1215" s="33">
        <f>+'Categorias-9 feb-Depurado'!Y1214</f>
        <v>2151.736427770265</v>
      </c>
      <c r="P1215" s="111">
        <f>+'Categorias-9 feb-Depurado'!AC1214</f>
        <v>44958</v>
      </c>
      <c r="Q1215" s="111">
        <f>+'Categorias-9 feb-Depurado'!AE1214</f>
        <v>45033</v>
      </c>
      <c r="R1215" s="112" t="str">
        <f>+'Categorias-9 feb-Depurado'!AB1214</f>
        <v>GH</v>
      </c>
    </row>
    <row r="1216" spans="2:18" s="1" customFormat="1" ht="14.5" hidden="1">
      <c r="B1216" s="57" t="str">
        <f>+'Categorias-9 feb-Depurado'!B1215</f>
        <v>LASA SOCIEDAD DE APOYO AERONAUTICO SA</v>
      </c>
      <c r="C1216" s="30" t="s">
        <v>4900</v>
      </c>
      <c r="D1216" s="31">
        <v>5</v>
      </c>
      <c r="E1216" s="30" t="str">
        <f>+'Categorias-9 feb-Depurado'!E1215</f>
        <v>800139545-2</v>
      </c>
      <c r="F1216" s="30" t="str">
        <f>+'Categorias-9 feb-Depurado'!F1215</f>
        <v>CR 25 1 A SUR 155 P 3</v>
      </c>
      <c r="G1216" s="30" t="str">
        <f>+'Categorias-9 feb-Depurado'!G1215</f>
        <v>MEDELLIN</v>
      </c>
      <c r="H1216" s="30" t="str">
        <f>+'Categorias-9 feb-Depurado'!H1215</f>
        <v>NVA77</v>
      </c>
      <c r="I1216" s="107">
        <f>+'Categorias-9 feb-Depurado'!R1215</f>
        <v>1533403</v>
      </c>
      <c r="J1216" s="108">
        <f t="shared" si="76"/>
        <v>0</v>
      </c>
      <c r="K1216" s="107">
        <f t="shared" si="77"/>
        <v>0</v>
      </c>
      <c r="L1216" s="109">
        <f t="shared" si="78"/>
        <v>1533403</v>
      </c>
      <c r="M1216" s="110">
        <f t="shared" si="79"/>
        <v>1.168996096148614E-06</v>
      </c>
      <c r="N1216" s="33" t="s">
        <v>4892</v>
      </c>
      <c r="O1216" s="33">
        <f>+'Categorias-9 feb-Depurado'!Y1215</f>
        <v>321.47824355063574</v>
      </c>
      <c r="P1216" s="111">
        <f>+'Categorias-9 feb-Depurado'!AC1215</f>
        <v>44958</v>
      </c>
      <c r="Q1216" s="111">
        <f>+'Categorias-9 feb-Depurado'!AE1215</f>
        <v>45033</v>
      </c>
      <c r="R1216" s="112" t="str">
        <f>+'Categorias-9 feb-Depurado'!AB1215</f>
        <v>GH</v>
      </c>
    </row>
    <row r="1217" spans="2:18" s="1" customFormat="1" ht="14.5" hidden="1">
      <c r="B1217" s="57" t="str">
        <f>+'Categorias-9 feb-Depurado'!B1216</f>
        <v>LASA SOCIEDAD DE APOYO AERONAUTICO SA</v>
      </c>
      <c r="C1217" s="30" t="s">
        <v>4900</v>
      </c>
      <c r="D1217" s="31">
        <v>5</v>
      </c>
      <c r="E1217" s="30" t="str">
        <f>+'Categorias-9 feb-Depurado'!E1216</f>
        <v>800139545-2</v>
      </c>
      <c r="F1217" s="30" t="str">
        <f>+'Categorias-9 feb-Depurado'!F1216</f>
        <v>CR 25 1 A SUR 155 P 3</v>
      </c>
      <c r="G1217" s="30" t="str">
        <f>+'Categorias-9 feb-Depurado'!G1216</f>
        <v>MEDELLIN</v>
      </c>
      <c r="H1217" s="30" t="str">
        <f>+'Categorias-9 feb-Depurado'!H1216</f>
        <v>SMR1957</v>
      </c>
      <c r="I1217" s="107">
        <f>+'Categorias-9 feb-Depurado'!R1216</f>
        <v>12810261</v>
      </c>
      <c r="J1217" s="108">
        <f t="shared" si="76"/>
        <v>0</v>
      </c>
      <c r="K1217" s="107">
        <f t="shared" si="77"/>
        <v>0</v>
      </c>
      <c r="L1217" s="109">
        <f t="shared" si="78"/>
        <v>12810261</v>
      </c>
      <c r="M1217" s="110">
        <f t="shared" si="79"/>
        <v>9.7659552639748597E-06</v>
      </c>
      <c r="N1217" s="33" t="s">
        <v>4892</v>
      </c>
      <c r="O1217" s="33">
        <f>+'Categorias-9 feb-Depurado'!Y1216</f>
        <v>2685.6737633258904</v>
      </c>
      <c r="P1217" s="111">
        <f>+'Categorias-9 feb-Depurado'!AC1216</f>
        <v>44958</v>
      </c>
      <c r="Q1217" s="111">
        <f>+'Categorias-9 feb-Depurado'!AE1216</f>
        <v>45033</v>
      </c>
      <c r="R1217" s="112" t="str">
        <f>+'Categorias-9 feb-Depurado'!AB1216</f>
        <v>GH</v>
      </c>
    </row>
    <row r="1218" spans="2:18" s="1" customFormat="1" ht="14.5" hidden="1">
      <c r="B1218" s="57" t="str">
        <f>+'Categorias-9 feb-Depurado'!B1217</f>
        <v>LASA SOCIEDAD DE APOYO AERONAUTICO SA</v>
      </c>
      <c r="C1218" s="30" t="s">
        <v>4900</v>
      </c>
      <c r="D1218" s="31">
        <v>5</v>
      </c>
      <c r="E1218" s="30" t="str">
        <f>+'Categorias-9 feb-Depurado'!E1217</f>
        <v>800139545-2</v>
      </c>
      <c r="F1218" s="30" t="str">
        <f>+'Categorias-9 feb-Depurado'!F1217</f>
        <v>CR 25 1 A SUR 155 P 3</v>
      </c>
      <c r="G1218" s="30" t="str">
        <f>+'Categorias-9 feb-Depurado'!G1217</f>
        <v>MEDELLIN</v>
      </c>
      <c r="H1218" s="30" t="str">
        <f>+'Categorias-9 feb-Depurado'!H1217</f>
        <v>SMR1953</v>
      </c>
      <c r="I1218" s="107">
        <f>+'Categorias-9 feb-Depurado'!R1217</f>
        <v>4795491</v>
      </c>
      <c r="J1218" s="108">
        <f t="shared" si="76"/>
        <v>0</v>
      </c>
      <c r="K1218" s="107">
        <f t="shared" si="77"/>
        <v>0</v>
      </c>
      <c r="L1218" s="109">
        <f t="shared" si="78"/>
        <v>4795491</v>
      </c>
      <c r="M1218" s="110">
        <f t="shared" si="79"/>
        <v>3.6558623258959411E-06</v>
      </c>
      <c r="N1218" s="33" t="s">
        <v>4892</v>
      </c>
      <c r="O1218" s="33">
        <f>+'Categorias-9 feb-Depurado'!Y1217</f>
        <v>1005.3756407434196</v>
      </c>
      <c r="P1218" s="111">
        <f>+'Categorias-9 feb-Depurado'!AC1217</f>
        <v>44958</v>
      </c>
      <c r="Q1218" s="111">
        <f>+'Categorias-9 feb-Depurado'!AE1217</f>
        <v>45033</v>
      </c>
      <c r="R1218" s="112" t="str">
        <f>+'Categorias-9 feb-Depurado'!AB1217</f>
        <v>GH</v>
      </c>
    </row>
    <row r="1219" spans="2:18" s="1" customFormat="1" ht="14.5" hidden="1">
      <c r="B1219" s="57" t="str">
        <f>+'Categorias-9 feb-Depurado'!B1218</f>
        <v>LASA SOCIEDAD DE APOYO AERONAUTICO SA</v>
      </c>
      <c r="C1219" s="30" t="s">
        <v>4900</v>
      </c>
      <c r="D1219" s="31">
        <v>5</v>
      </c>
      <c r="E1219" s="30" t="str">
        <f>+'Categorias-9 feb-Depurado'!E1218</f>
        <v>800139545-2</v>
      </c>
      <c r="F1219" s="30" t="str">
        <f>+'Categorias-9 feb-Depurado'!F1218</f>
        <v>CR 25 1 A SUR 155 P 3</v>
      </c>
      <c r="G1219" s="30" t="str">
        <f>+'Categorias-9 feb-Depurado'!G1218</f>
        <v>MEDELLIN</v>
      </c>
      <c r="H1219" s="30" t="str">
        <f>+'Categorias-9 feb-Depurado'!H1218</f>
        <v>NVA80</v>
      </c>
      <c r="I1219" s="107">
        <f>+'Categorias-9 feb-Depurado'!R1218</f>
        <v>997852</v>
      </c>
      <c r="J1219" s="108">
        <f t="shared" si="76"/>
        <v>0</v>
      </c>
      <c r="K1219" s="107">
        <f t="shared" si="77"/>
        <v>0</v>
      </c>
      <c r="L1219" s="109">
        <f t="shared" si="78"/>
        <v>997852</v>
      </c>
      <c r="M1219" s="110">
        <f t="shared" si="79"/>
        <v>7.6071658431220427E-07</v>
      </c>
      <c r="N1219" s="33" t="s">
        <v>4892</v>
      </c>
      <c r="O1219" s="33">
        <f>+'Categorias-9 feb-Depurado'!Y1218</f>
        <v>209.19987001687682</v>
      </c>
      <c r="P1219" s="111">
        <f>+'Categorias-9 feb-Depurado'!AC1218</f>
        <v>44958</v>
      </c>
      <c r="Q1219" s="111">
        <f>+'Categorias-9 feb-Depurado'!AE1218</f>
        <v>45033</v>
      </c>
      <c r="R1219" s="112" t="str">
        <f>+'Categorias-9 feb-Depurado'!AB1218</f>
        <v>GH</v>
      </c>
    </row>
    <row r="1220" spans="2:18" s="1" customFormat="1" ht="14.5" hidden="1">
      <c r="B1220" s="57" t="str">
        <f>+'Categorias-9 feb-Depurado'!B1219</f>
        <v>LASA SOCIEDAD DE APOYO AERONAUTICO SA</v>
      </c>
      <c r="C1220" s="30" t="s">
        <v>4900</v>
      </c>
      <c r="D1220" s="31">
        <v>5</v>
      </c>
      <c r="E1220" s="30" t="str">
        <f>+'Categorias-9 feb-Depurado'!E1219</f>
        <v>800139545-2</v>
      </c>
      <c r="F1220" s="30" t="str">
        <f>+'Categorias-9 feb-Depurado'!F1219</f>
        <v>CR 25 1 A SUR 155 P 3</v>
      </c>
      <c r="G1220" s="30" t="str">
        <f>+'Categorias-9 feb-Depurado'!G1219</f>
        <v>MEDELLIN</v>
      </c>
      <c r="H1220" s="30" t="str">
        <f>+'Categorias-9 feb-Depurado'!H1219</f>
        <v>LET1224</v>
      </c>
      <c r="I1220" s="107">
        <f>+'Categorias-9 feb-Depurado'!R1219</f>
        <v>226630</v>
      </c>
      <c r="J1220" s="108">
        <f t="shared" si="76"/>
        <v>0</v>
      </c>
      <c r="K1220" s="107">
        <f t="shared" si="77"/>
        <v>0</v>
      </c>
      <c r="L1220" s="109">
        <f t="shared" si="78"/>
        <v>226630</v>
      </c>
      <c r="M1220" s="110">
        <f t="shared" si="79"/>
        <v>1.7277231443407925E-07</v>
      </c>
      <c r="N1220" s="33" t="s">
        <v>4892</v>
      </c>
      <c r="O1220" s="33">
        <f>+'Categorias-9 feb-Depurado'!Y1219</f>
        <v>47.513024518590726</v>
      </c>
      <c r="P1220" s="111">
        <f>+'Categorias-9 feb-Depurado'!AC1219</f>
        <v>44958</v>
      </c>
      <c r="Q1220" s="111">
        <f>+'Categorias-9 feb-Depurado'!AE1219</f>
        <v>45033</v>
      </c>
      <c r="R1220" s="112" t="str">
        <f>+'Categorias-9 feb-Depurado'!AB1219</f>
        <v>GH</v>
      </c>
    </row>
    <row r="1221" spans="2:18" s="1" customFormat="1" ht="14.5" hidden="1">
      <c r="B1221" s="57" t="str">
        <f>+'Categorias-9 feb-Depurado'!B1220</f>
        <v>LASA SOCIEDAD DE APOYO AERONAUTICO SA</v>
      </c>
      <c r="C1221" s="30" t="s">
        <v>4900</v>
      </c>
      <c r="D1221" s="31">
        <v>5</v>
      </c>
      <c r="E1221" s="30" t="str">
        <f>+'Categorias-9 feb-Depurado'!E1220</f>
        <v>800139545-2</v>
      </c>
      <c r="F1221" s="30" t="str">
        <f>+'Categorias-9 feb-Depurado'!F1220</f>
        <v>CR 25 1 A SUR 155 P 3</v>
      </c>
      <c r="G1221" s="30" t="str">
        <f>+'Categorias-9 feb-Depurado'!G1220</f>
        <v>MEDELLIN</v>
      </c>
      <c r="H1221" s="30" t="str">
        <f>+'Categorias-9 feb-Depurado'!H1220</f>
        <v>AXM940</v>
      </c>
      <c r="I1221" s="107">
        <f>+'Categorias-9 feb-Depurado'!R1220</f>
        <v>1860859</v>
      </c>
      <c r="J1221" s="108">
        <f t="shared" si="76"/>
        <v>0</v>
      </c>
      <c r="K1221" s="107">
        <f t="shared" si="77"/>
        <v>0</v>
      </c>
      <c r="L1221" s="109">
        <f t="shared" si="78"/>
        <v>1860859</v>
      </c>
      <c r="M1221" s="110">
        <f t="shared" si="79"/>
        <v>1.4186335271830131E-06</v>
      </c>
      <c r="N1221" s="33" t="s">
        <v>4892</v>
      </c>
      <c r="O1221" s="33">
        <f>+'Categorias-9 feb-Depurado'!Y1220</f>
        <v>390.12945899766237</v>
      </c>
      <c r="P1221" s="111">
        <f>+'Categorias-9 feb-Depurado'!AC1220</f>
        <v>44958</v>
      </c>
      <c r="Q1221" s="111">
        <f>+'Categorias-9 feb-Depurado'!AE1220</f>
        <v>45033</v>
      </c>
      <c r="R1221" s="112" t="str">
        <f>+'Categorias-9 feb-Depurado'!AB1220</f>
        <v>GH</v>
      </c>
    </row>
    <row r="1222" spans="2:18" s="1" customFormat="1" ht="14.5" hidden="1">
      <c r="B1222" s="57" t="str">
        <f>+'Categorias-9 feb-Depurado'!B1221</f>
        <v>LASA SOCIEDAD DE APOYO AERONAUTICO SA</v>
      </c>
      <c r="C1222" s="30" t="s">
        <v>4900</v>
      </c>
      <c r="D1222" s="31">
        <v>5</v>
      </c>
      <c r="E1222" s="30" t="str">
        <f>+'Categorias-9 feb-Depurado'!E1221</f>
        <v>800139545-2</v>
      </c>
      <c r="F1222" s="30" t="str">
        <f>+'Categorias-9 feb-Depurado'!F1221</f>
        <v>CR 25 1 A SUR 155 P 3</v>
      </c>
      <c r="G1222" s="30" t="str">
        <f>+'Categorias-9 feb-Depurado'!G1221</f>
        <v>MEDELLIN</v>
      </c>
      <c r="H1222" s="30" t="str">
        <f>+'Categorias-9 feb-Depurado'!H1221</f>
        <v>BAQ1183</v>
      </c>
      <c r="I1222" s="107">
        <f>+'Categorias-9 feb-Depurado'!R1221</f>
        <v>2373269</v>
      </c>
      <c r="J1222" s="108">
        <f t="shared" si="76"/>
        <v>0</v>
      </c>
      <c r="K1222" s="107">
        <f t="shared" si="77"/>
        <v>0</v>
      </c>
      <c r="L1222" s="109">
        <f t="shared" si="78"/>
        <v>2373269</v>
      </c>
      <c r="M1222" s="110">
        <f t="shared" si="79"/>
        <v>1.8092714023061944E-06</v>
      </c>
      <c r="N1222" s="33" t="s">
        <v>4892</v>
      </c>
      <c r="O1222" s="33">
        <f>+'Categorias-9 feb-Depurado'!Y1221</f>
        <v>497.5563172846106</v>
      </c>
      <c r="P1222" s="111">
        <f>+'Categorias-9 feb-Depurado'!AC1221</f>
        <v>44958</v>
      </c>
      <c r="Q1222" s="111">
        <f>+'Categorias-9 feb-Depurado'!AE1221</f>
        <v>45033</v>
      </c>
      <c r="R1222" s="112" t="str">
        <f>+'Categorias-9 feb-Depurado'!AB1221</f>
        <v>GH</v>
      </c>
    </row>
    <row r="1223" spans="2:18" s="1" customFormat="1" ht="14.5" hidden="1">
      <c r="B1223" s="57" t="str">
        <f>+'Categorias-9 feb-Depurado'!B1222</f>
        <v>LASA SOCIEDAD DE APOYO AERONAUTICO SA</v>
      </c>
      <c r="C1223" s="30" t="s">
        <v>4900</v>
      </c>
      <c r="D1223" s="31">
        <v>5</v>
      </c>
      <c r="E1223" s="30" t="str">
        <f>+'Categorias-9 feb-Depurado'!E1222</f>
        <v>800139545-2</v>
      </c>
      <c r="F1223" s="30" t="str">
        <f>+'Categorias-9 feb-Depurado'!F1222</f>
        <v>CR 25 1 A SUR 155 P 3</v>
      </c>
      <c r="G1223" s="30" t="str">
        <f>+'Categorias-9 feb-Depurado'!G1222</f>
        <v>MEDELLIN</v>
      </c>
      <c r="H1223" s="30" t="str">
        <f>+'Categorias-9 feb-Depurado'!H1222</f>
        <v>SMR1950</v>
      </c>
      <c r="I1223" s="107">
        <f>+'Categorias-9 feb-Depurado'!R1222</f>
        <v>109680573</v>
      </c>
      <c r="J1223" s="108">
        <f t="shared" si="76"/>
        <v>0</v>
      </c>
      <c r="K1223" s="107">
        <f t="shared" si="77"/>
        <v>0</v>
      </c>
      <c r="L1223" s="109">
        <f t="shared" si="78"/>
        <v>109680573</v>
      </c>
      <c r="M1223" s="110">
        <f t="shared" si="79"/>
        <v>8.3615436816246672E-05</v>
      </c>
      <c r="N1223" s="33" t="s">
        <v>4892</v>
      </c>
      <c r="O1223" s="33">
        <f>+'Categorias-9 feb-Depurado'!Y1222</f>
        <v>22994.553916789835</v>
      </c>
      <c r="P1223" s="111">
        <f>+'Categorias-9 feb-Depurado'!AC1222</f>
        <v>44958</v>
      </c>
      <c r="Q1223" s="111">
        <f>+'Categorias-9 feb-Depurado'!AE1222</f>
        <v>45033</v>
      </c>
      <c r="R1223" s="112" t="str">
        <f>+'Categorias-9 feb-Depurado'!AB1222</f>
        <v>GH</v>
      </c>
    </row>
    <row r="1224" spans="2:18" s="1" customFormat="1" ht="14.5" hidden="1">
      <c r="B1224" s="57" t="str">
        <f>+'Categorias-9 feb-Depurado'!B1223</f>
        <v>LASA SOCIEDAD DE APOYO AERONAUTICO SA</v>
      </c>
      <c r="C1224" s="30" t="s">
        <v>4900</v>
      </c>
      <c r="D1224" s="31">
        <v>5</v>
      </c>
      <c r="E1224" s="30" t="str">
        <f>+'Categorias-9 feb-Depurado'!E1223</f>
        <v>800139545-2</v>
      </c>
      <c r="F1224" s="30" t="str">
        <f>+'Categorias-9 feb-Depurado'!F1223</f>
        <v>CR 25 1 A SUR 155 P 3</v>
      </c>
      <c r="G1224" s="30" t="str">
        <f>+'Categorias-9 feb-Depurado'!G1223</f>
        <v>MEDELLIN</v>
      </c>
      <c r="H1224" s="30" t="str">
        <f>+'Categorias-9 feb-Depurado'!H1223</f>
        <v>LET1219</v>
      </c>
      <c r="I1224" s="107">
        <f>+'Categorias-9 feb-Depurado'!R1223</f>
        <v>10752383</v>
      </c>
      <c r="J1224" s="108">
        <f t="shared" si="76"/>
        <v>0</v>
      </c>
      <c r="K1224" s="107">
        <f t="shared" si="77"/>
        <v>0</v>
      </c>
      <c r="L1224" s="109">
        <f t="shared" si="78"/>
        <v>10752383</v>
      </c>
      <c r="M1224" s="110">
        <f t="shared" si="79"/>
        <v>8.197123490233633E-06</v>
      </c>
      <c r="N1224" s="33" t="s">
        <v>4892</v>
      </c>
      <c r="O1224" s="33">
        <f>+'Categorias-9 feb-Depurado'!Y1223</f>
        <v>2254.2392318416719</v>
      </c>
      <c r="P1224" s="111">
        <f>+'Categorias-9 feb-Depurado'!AC1223</f>
        <v>44958</v>
      </c>
      <c r="Q1224" s="111">
        <f>+'Categorias-9 feb-Depurado'!AE1223</f>
        <v>45033</v>
      </c>
      <c r="R1224" s="112" t="str">
        <f>+'Categorias-9 feb-Depurado'!AB1223</f>
        <v>GH</v>
      </c>
    </row>
    <row r="1225" spans="2:18" s="1" customFormat="1" ht="14.5" hidden="1">
      <c r="B1225" s="57" t="str">
        <f>+'Categorias-9 feb-Depurado'!B1224</f>
        <v>LASA SOCIEDAD DE APOYO AERONAUTICO SA</v>
      </c>
      <c r="C1225" s="30" t="s">
        <v>4900</v>
      </c>
      <c r="D1225" s="31">
        <v>5</v>
      </c>
      <c r="E1225" s="30" t="str">
        <f>+'Categorias-9 feb-Depurado'!E1224</f>
        <v>800139545-2</v>
      </c>
      <c r="F1225" s="30" t="str">
        <f>+'Categorias-9 feb-Depurado'!F1224</f>
        <v>CR 25 1 A SUR 155 P 3</v>
      </c>
      <c r="G1225" s="30" t="str">
        <f>+'Categorias-9 feb-Depurado'!G1224</f>
        <v>MEDELLIN</v>
      </c>
      <c r="H1225" s="30" t="str">
        <f>+'Categorias-9 feb-Depurado'!H1224</f>
        <v>VVC84</v>
      </c>
      <c r="I1225" s="107">
        <f>+'Categorias-9 feb-Depurado'!R1224</f>
        <v>1999539</v>
      </c>
      <c r="J1225" s="108">
        <f t="shared" si="76"/>
        <v>0</v>
      </c>
      <c r="K1225" s="107">
        <f t="shared" si="77"/>
        <v>0</v>
      </c>
      <c r="L1225" s="109">
        <f t="shared" si="78"/>
        <v>1999539</v>
      </c>
      <c r="M1225" s="110">
        <f t="shared" si="79"/>
        <v>1.5243567966783054E-06</v>
      </c>
      <c r="N1225" s="33" t="s">
        <v>4892</v>
      </c>
      <c r="O1225" s="33">
        <f>+'Categorias-9 feb-Depurado'!Y1224</f>
        <v>419.20374854555172</v>
      </c>
      <c r="P1225" s="111">
        <f>+'Categorias-9 feb-Depurado'!AC1224</f>
        <v>44958</v>
      </c>
      <c r="Q1225" s="111">
        <f>+'Categorias-9 feb-Depurado'!AE1224</f>
        <v>45033</v>
      </c>
      <c r="R1225" s="112" t="str">
        <f>+'Categorias-9 feb-Depurado'!AB1224</f>
        <v>GH</v>
      </c>
    </row>
    <row r="1226" spans="2:18" s="1" customFormat="1" ht="14.5" hidden="1">
      <c r="B1226" s="57" t="str">
        <f>+'Categorias-9 feb-Depurado'!B1225</f>
        <v>LASA SOCIEDAD DE APOYO AERONAUTICO SA</v>
      </c>
      <c r="C1226" s="30" t="s">
        <v>4900</v>
      </c>
      <c r="D1226" s="31">
        <v>5</v>
      </c>
      <c r="E1226" s="30" t="str">
        <f>+'Categorias-9 feb-Depurado'!E1225</f>
        <v>800139545-2</v>
      </c>
      <c r="F1226" s="30" t="str">
        <f>+'Categorias-9 feb-Depurado'!F1225</f>
        <v>CR 25 1 A SUR 155 P 3</v>
      </c>
      <c r="G1226" s="30" t="str">
        <f>+'Categorias-9 feb-Depurado'!G1225</f>
        <v>MEDELLIN</v>
      </c>
      <c r="H1226" s="30" t="str">
        <f>+'Categorias-9 feb-Depurado'!H1225</f>
        <v>NVA79</v>
      </c>
      <c r="I1226" s="107">
        <f>+'Categorias-9 feb-Depurado'!R1225</f>
        <v>10664209</v>
      </c>
      <c r="J1226" s="108">
        <f t="shared" si="76"/>
        <v>0</v>
      </c>
      <c r="K1226" s="107">
        <f t="shared" si="77"/>
        <v>0</v>
      </c>
      <c r="L1226" s="109">
        <f t="shared" si="78"/>
        <v>10664209</v>
      </c>
      <c r="M1226" s="110">
        <f t="shared" si="79"/>
        <v>8.1299036779717505E-06</v>
      </c>
      <c r="N1226" s="33" t="s">
        <v>4892</v>
      </c>
      <c r="O1226" s="33">
        <f>+'Categorias-9 feb-Depurado'!Y1225</f>
        <v>2235.7535352264745</v>
      </c>
      <c r="P1226" s="111">
        <f>+'Categorias-9 feb-Depurado'!AC1225</f>
        <v>44958</v>
      </c>
      <c r="Q1226" s="111">
        <f>+'Categorias-9 feb-Depurado'!AE1225</f>
        <v>45033</v>
      </c>
      <c r="R1226" s="112" t="str">
        <f>+'Categorias-9 feb-Depurado'!AB1225</f>
        <v>GH</v>
      </c>
    </row>
    <row r="1227" spans="2:18" s="1" customFormat="1" ht="14.5" hidden="1">
      <c r="B1227" s="57" t="str">
        <f>+'Categorias-9 feb-Depurado'!B1226</f>
        <v>LASA SOCIEDAD DE APOYO AERONAUTICO SA</v>
      </c>
      <c r="C1227" s="30" t="s">
        <v>4900</v>
      </c>
      <c r="D1227" s="31">
        <v>5</v>
      </c>
      <c r="E1227" s="30" t="str">
        <f>+'Categorias-9 feb-Depurado'!E1226</f>
        <v>800139545-2</v>
      </c>
      <c r="F1227" s="30" t="str">
        <f>+'Categorias-9 feb-Depurado'!F1226</f>
        <v>CR 25 1 A SUR 155 P 3</v>
      </c>
      <c r="G1227" s="30" t="str">
        <f>+'Categorias-9 feb-Depurado'!G1226</f>
        <v>MEDELLIN</v>
      </c>
      <c r="H1227" s="30" t="str">
        <f>+'Categorias-9 feb-Depurado'!H1226</f>
        <v>RCH1044</v>
      </c>
      <c r="I1227" s="107">
        <f>+'Categorias-9 feb-Depurado'!R1226</f>
        <v>25322774</v>
      </c>
      <c r="J1227" s="108">
        <f t="shared" si="76"/>
        <v>0</v>
      </c>
      <c r="K1227" s="107">
        <f t="shared" si="77"/>
        <v>0</v>
      </c>
      <c r="L1227" s="109">
        <f t="shared" si="78"/>
        <v>25322774</v>
      </c>
      <c r="M1227" s="110">
        <f t="shared" si="79"/>
        <v>1.9304921113140921E-05</v>
      </c>
      <c r="N1227" s="33" t="s">
        <v>4892</v>
      </c>
      <c r="O1227" s="33">
        <f>+'Categorias-9 feb-Depurado'!Y1226</f>
        <v>5308.9245993060576</v>
      </c>
      <c r="P1227" s="111">
        <f>+'Categorias-9 feb-Depurado'!AC1226</f>
        <v>44958</v>
      </c>
      <c r="Q1227" s="111">
        <f>+'Categorias-9 feb-Depurado'!AE1226</f>
        <v>45033</v>
      </c>
      <c r="R1227" s="112" t="str">
        <f>+'Categorias-9 feb-Depurado'!AB1226</f>
        <v>GH</v>
      </c>
    </row>
    <row r="1228" spans="2:18" s="1" customFormat="1" ht="14.5" hidden="1">
      <c r="B1228" s="57" t="str">
        <f>+'Categorias-9 feb-Depurado'!B1227</f>
        <v>LASA SOCIEDAD DE APOYO AERONAUTICO SA</v>
      </c>
      <c r="C1228" s="30" t="s">
        <v>4900</v>
      </c>
      <c r="D1228" s="31">
        <v>5</v>
      </c>
      <c r="E1228" s="30" t="str">
        <f>+'Categorias-9 feb-Depurado'!E1227</f>
        <v>800139545-2</v>
      </c>
      <c r="F1228" s="30" t="str">
        <f>+'Categorias-9 feb-Depurado'!F1227</f>
        <v>CR 25 1 A SUR 155 P 3</v>
      </c>
      <c r="G1228" s="30" t="str">
        <f>+'Categorias-9 feb-Depurado'!G1227</f>
        <v>MEDELLIN</v>
      </c>
      <c r="H1228" s="30" t="str">
        <f>+'Categorias-9 feb-Depurado'!H1227</f>
        <v>BGA1827</v>
      </c>
      <c r="I1228" s="107">
        <f>+'Categorias-9 feb-Depurado'!R1227</f>
        <v>3344152</v>
      </c>
      <c r="J1228" s="108">
        <f t="shared" si="76"/>
        <v>0</v>
      </c>
      <c r="K1228" s="107">
        <f t="shared" si="77"/>
        <v>0</v>
      </c>
      <c r="L1228" s="109">
        <f t="shared" si="78"/>
        <v>3344152</v>
      </c>
      <c r="M1228" s="110">
        <f t="shared" si="79"/>
        <v>2.5494280583301193E-06</v>
      </c>
      <c r="N1228" s="33" t="s">
        <v>4892</v>
      </c>
      <c r="O1228" s="33">
        <f>+'Categorias-9 feb-Depurado'!Y1227</f>
        <v>701.10213109426911</v>
      </c>
      <c r="P1228" s="111">
        <f>+'Categorias-9 feb-Depurado'!AC1227</f>
        <v>44958</v>
      </c>
      <c r="Q1228" s="111">
        <f>+'Categorias-9 feb-Depurado'!AE1227</f>
        <v>45033</v>
      </c>
      <c r="R1228" s="112" t="str">
        <f>+'Categorias-9 feb-Depurado'!AB1227</f>
        <v>GH</v>
      </c>
    </row>
    <row r="1229" spans="2:18" s="1" customFormat="1" ht="14.5" hidden="1">
      <c r="B1229" s="57" t="str">
        <f>+'Categorias-9 feb-Depurado'!B1228</f>
        <v>LASA SOCIEDAD DE APOYO AERONAUTICO SA</v>
      </c>
      <c r="C1229" s="30" t="s">
        <v>4900</v>
      </c>
      <c r="D1229" s="31">
        <v>5</v>
      </c>
      <c r="E1229" s="30" t="str">
        <f>+'Categorias-9 feb-Depurado'!E1228</f>
        <v>800139545-2</v>
      </c>
      <c r="F1229" s="30" t="str">
        <f>+'Categorias-9 feb-Depurado'!F1228</f>
        <v>CR 25 1 A SUR 155 P 3</v>
      </c>
      <c r="G1229" s="30" t="str">
        <f>+'Categorias-9 feb-Depurado'!G1228</f>
        <v>MEDELLIN</v>
      </c>
      <c r="H1229" s="30" t="str">
        <f>+'Categorias-9 feb-Depurado'!H1228</f>
        <v>AXM936</v>
      </c>
      <c r="I1229" s="107">
        <f>+'Categorias-9 feb-Depurado'!R1228</f>
        <v>13342499</v>
      </c>
      <c r="J1229" s="108">
        <f t="shared" si="76"/>
        <v>0</v>
      </c>
      <c r="K1229" s="107">
        <f t="shared" si="77"/>
        <v>0</v>
      </c>
      <c r="L1229" s="109">
        <f t="shared" si="78"/>
        <v>13342499</v>
      </c>
      <c r="M1229" s="110">
        <f t="shared" si="79"/>
        <v>1.0171709096608515E-05</v>
      </c>
      <c r="N1229" s="33" t="s">
        <v>4892</v>
      </c>
      <c r="O1229" s="33">
        <f>+'Categorias-9 feb-Depurado'!Y1228</f>
        <v>2797.2575657515436</v>
      </c>
      <c r="P1229" s="111">
        <f>+'Categorias-9 feb-Depurado'!AC1228</f>
        <v>44958</v>
      </c>
      <c r="Q1229" s="111">
        <f>+'Categorias-9 feb-Depurado'!AE1228</f>
        <v>45033</v>
      </c>
      <c r="R1229" s="112" t="str">
        <f>+'Categorias-9 feb-Depurado'!AB1228</f>
        <v>GH</v>
      </c>
    </row>
    <row r="1230" spans="2:18" s="1" customFormat="1" ht="14.5" hidden="1">
      <c r="B1230" s="57" t="str">
        <f>+'Categorias-9 feb-Depurado'!B1229</f>
        <v>LASA SOCIEDAD DE APOYO AERONAUTICO SA</v>
      </c>
      <c r="C1230" s="30" t="s">
        <v>4900</v>
      </c>
      <c r="D1230" s="31">
        <v>5</v>
      </c>
      <c r="E1230" s="30" t="str">
        <f>+'Categorias-9 feb-Depurado'!E1229</f>
        <v>800139545-2</v>
      </c>
      <c r="F1230" s="30" t="str">
        <f>+'Categorias-9 feb-Depurado'!F1229</f>
        <v>CR 25 1 A SUR 155 P 3</v>
      </c>
      <c r="G1230" s="30" t="str">
        <f>+'Categorias-9 feb-Depurado'!G1229</f>
        <v>MEDELLIN</v>
      </c>
      <c r="H1230" s="30" t="str">
        <f>+'Categorias-9 feb-Depurado'!H1229</f>
        <v>CUC1734</v>
      </c>
      <c r="I1230" s="107">
        <f>+'Categorias-9 feb-Depurado'!R1229</f>
        <v>15991203</v>
      </c>
      <c r="J1230" s="108">
        <f t="shared" si="76"/>
        <v>0</v>
      </c>
      <c r="K1230" s="107">
        <f t="shared" si="77"/>
        <v>0</v>
      </c>
      <c r="L1230" s="109">
        <f t="shared" si="78"/>
        <v>15991203</v>
      </c>
      <c r="M1230" s="110">
        <f t="shared" si="79"/>
        <v>1.2190959506222439E-05</v>
      </c>
      <c r="N1230" s="33" t="s">
        <v>4892</v>
      </c>
      <c r="O1230" s="33">
        <f>+'Categorias-9 feb-Depurado'!Y1229</f>
        <v>3352.558885499544</v>
      </c>
      <c r="P1230" s="111">
        <f>+'Categorias-9 feb-Depurado'!AC1229</f>
        <v>44958</v>
      </c>
      <c r="Q1230" s="111">
        <f>+'Categorias-9 feb-Depurado'!AE1229</f>
        <v>45033</v>
      </c>
      <c r="R1230" s="112" t="str">
        <f>+'Categorias-9 feb-Depurado'!AB1229</f>
        <v>GH</v>
      </c>
    </row>
    <row r="1231" spans="2:18" s="1" customFormat="1" ht="14.5" hidden="1">
      <c r="B1231" s="57" t="str">
        <f>+'Categorias-9 feb-Depurado'!B1230</f>
        <v>LASA SOCIEDAD DE APOYO AERONAUTICO SA</v>
      </c>
      <c r="C1231" s="30" t="s">
        <v>4900</v>
      </c>
      <c r="D1231" s="31">
        <v>5</v>
      </c>
      <c r="E1231" s="30" t="str">
        <f>+'Categorias-9 feb-Depurado'!E1230</f>
        <v>800139545-2</v>
      </c>
      <c r="F1231" s="30" t="str">
        <f>+'Categorias-9 feb-Depurado'!F1230</f>
        <v>CR 25 1 A SUR 155 P 3</v>
      </c>
      <c r="G1231" s="30" t="str">
        <f>+'Categorias-9 feb-Depurado'!G1230</f>
        <v>MEDELLIN</v>
      </c>
      <c r="H1231" s="30" t="str">
        <f>+'Categorias-9 feb-Depurado'!H1230</f>
        <v>LET1222</v>
      </c>
      <c r="I1231" s="107">
        <f>+'Categorias-9 feb-Depurado'!R1230</f>
        <v>151820</v>
      </c>
      <c r="J1231" s="108">
        <f t="shared" si="76"/>
        <v>0</v>
      </c>
      <c r="K1231" s="107">
        <f t="shared" si="77"/>
        <v>0</v>
      </c>
      <c r="L1231" s="109">
        <f t="shared" si="78"/>
        <v>151820</v>
      </c>
      <c r="M1231" s="110">
        <f t="shared" si="79"/>
        <v>1.1574060264475979E-07</v>
      </c>
      <c r="N1231" s="33" t="s">
        <v>4892</v>
      </c>
      <c r="O1231" s="33">
        <f>+'Categorias-9 feb-Depurado'!Y1230</f>
        <v>31.829093158065763</v>
      </c>
      <c r="P1231" s="111">
        <f>+'Categorias-9 feb-Depurado'!AC1230</f>
        <v>44958</v>
      </c>
      <c r="Q1231" s="111">
        <f>+'Categorias-9 feb-Depurado'!AE1230</f>
        <v>45033</v>
      </c>
      <c r="R1231" s="112" t="str">
        <f>+'Categorias-9 feb-Depurado'!AB1230</f>
        <v>GH</v>
      </c>
    </row>
    <row r="1232" spans="2:18" s="1" customFormat="1" ht="14.5" hidden="1">
      <c r="B1232" s="57" t="str">
        <f>+'Categorias-9 feb-Depurado'!B1231</f>
        <v>LASA SOCIEDAD DE APOYO AERONAUTICO SA</v>
      </c>
      <c r="C1232" s="30" t="s">
        <v>4900</v>
      </c>
      <c r="D1232" s="31">
        <v>5</v>
      </c>
      <c r="E1232" s="30" t="str">
        <f>+'Categorias-9 feb-Depurado'!E1231</f>
        <v>800139545-2</v>
      </c>
      <c r="F1232" s="30" t="str">
        <f>+'Categorias-9 feb-Depurado'!F1231</f>
        <v>CR 25 1 A SUR 155 P 3</v>
      </c>
      <c r="G1232" s="30" t="str">
        <f>+'Categorias-9 feb-Depurado'!G1231</f>
        <v>MEDELLIN</v>
      </c>
      <c r="H1232" s="30" t="str">
        <f>+'Categorias-9 feb-Depurado'!H1231</f>
        <v>RCH1046</v>
      </c>
      <c r="I1232" s="107">
        <f>+'Categorias-9 feb-Depurado'!R1231</f>
        <v>2501830</v>
      </c>
      <c r="J1232" s="108">
        <f t="shared" si="80" ref="J1232:J1295">+IF(Q1232&gt;$O$4,0,I1232)</f>
        <v>0</v>
      </c>
      <c r="K1232" s="107">
        <f t="shared" si="81" ref="K1232:K1295">++(((1+$O$5)^(($O$4-Q1232)/365))-1)*J1232</f>
        <v>0</v>
      </c>
      <c r="L1232" s="109">
        <f t="shared" si="82" ref="L1232:L1295">+I1232+K1232</f>
        <v>2501830</v>
      </c>
      <c r="M1232" s="110">
        <f t="shared" si="83" ref="M1232:M1295">+L1232/$E$11</f>
        <v>1.9072804104514516E-06</v>
      </c>
      <c r="N1232" s="33" t="s">
        <v>4892</v>
      </c>
      <c r="O1232" s="33">
        <f>+'Categorias-9 feb-Depurado'!Y1231</f>
        <v>524.50915647242573</v>
      </c>
      <c r="P1232" s="111">
        <f>+'Categorias-9 feb-Depurado'!AC1231</f>
        <v>44958</v>
      </c>
      <c r="Q1232" s="111">
        <f>+'Categorias-9 feb-Depurado'!AE1231</f>
        <v>45033</v>
      </c>
      <c r="R1232" s="112" t="str">
        <f>+'Categorias-9 feb-Depurado'!AB1231</f>
        <v>GH</v>
      </c>
    </row>
    <row r="1233" spans="2:18" s="1" customFormat="1" ht="14.5" hidden="1">
      <c r="B1233" s="57" t="str">
        <f>+'Categorias-9 feb-Depurado'!B1232</f>
        <v>LASA SOCIEDAD DE APOYO AERONAUTICO SA</v>
      </c>
      <c r="C1233" s="30" t="s">
        <v>4900</v>
      </c>
      <c r="D1233" s="31">
        <v>5</v>
      </c>
      <c r="E1233" s="30" t="str">
        <f>+'Categorias-9 feb-Depurado'!E1232</f>
        <v>800139545-2</v>
      </c>
      <c r="F1233" s="30" t="str">
        <f>+'Categorias-9 feb-Depurado'!F1232</f>
        <v>CR 25 1 A SUR 155 P 3</v>
      </c>
      <c r="G1233" s="30" t="str">
        <f>+'Categorias-9 feb-Depurado'!G1232</f>
        <v>MEDELLIN</v>
      </c>
      <c r="H1233" s="30" t="str">
        <f>+'Categorias-9 feb-Depurado'!H1232</f>
        <v>BAQ1180</v>
      </c>
      <c r="I1233" s="107">
        <f>+'Categorias-9 feb-Depurado'!R1232</f>
        <v>6352670</v>
      </c>
      <c r="J1233" s="108">
        <f t="shared" si="80"/>
        <v>0</v>
      </c>
      <c r="K1233" s="107">
        <f t="shared" si="81"/>
        <v>0</v>
      </c>
      <c r="L1233" s="109">
        <f t="shared" si="82"/>
        <v>6352670</v>
      </c>
      <c r="M1233" s="110">
        <f t="shared" si="83"/>
        <v>4.8429841536245958E-06</v>
      </c>
      <c r="N1233" s="33" t="s">
        <v>4892</v>
      </c>
      <c r="O1233" s="33">
        <f>+'Categorias-9 feb-Depurado'!Y1232</f>
        <v>1331.8385274170046</v>
      </c>
      <c r="P1233" s="111">
        <f>+'Categorias-9 feb-Depurado'!AC1232</f>
        <v>44958</v>
      </c>
      <c r="Q1233" s="111">
        <f>+'Categorias-9 feb-Depurado'!AE1232</f>
        <v>45033</v>
      </c>
      <c r="R1233" s="112" t="str">
        <f>+'Categorias-9 feb-Depurado'!AB1232</f>
        <v>GH</v>
      </c>
    </row>
    <row r="1234" spans="2:18" s="1" customFormat="1" ht="14.5" hidden="1">
      <c r="B1234" s="57" t="str">
        <f>+'Categorias-9 feb-Depurado'!B1233</f>
        <v>LASA SOCIEDAD DE APOYO AERONAUTICO SA</v>
      </c>
      <c r="C1234" s="30" t="s">
        <v>4900</v>
      </c>
      <c r="D1234" s="31">
        <v>5</v>
      </c>
      <c r="E1234" s="30" t="str">
        <f>+'Categorias-9 feb-Depurado'!E1233</f>
        <v>800139545-2</v>
      </c>
      <c r="F1234" s="30" t="str">
        <f>+'Categorias-9 feb-Depurado'!F1233</f>
        <v>CR 25 1 A SUR 155 P 3</v>
      </c>
      <c r="G1234" s="30" t="str">
        <f>+'Categorias-9 feb-Depurado'!G1233</f>
        <v>MEDELLIN</v>
      </c>
      <c r="H1234" s="30" t="str">
        <f>+'Categorias-9 feb-Depurado'!H1233</f>
        <v>AXM938</v>
      </c>
      <c r="I1234" s="107">
        <f>+'Categorias-9 feb-Depurado'!R1233</f>
        <v>169163</v>
      </c>
      <c r="J1234" s="108">
        <f t="shared" si="80"/>
        <v>0</v>
      </c>
      <c r="K1234" s="107">
        <f t="shared" si="81"/>
        <v>0</v>
      </c>
      <c r="L1234" s="109">
        <f t="shared" si="82"/>
        <v>169163</v>
      </c>
      <c r="M1234" s="110">
        <f t="shared" si="83"/>
        <v>1.2896211016463905E-07</v>
      </c>
      <c r="N1234" s="33" t="s">
        <v>4892</v>
      </c>
      <c r="O1234" s="33">
        <f>+'Categorias-9 feb-Depurado'!Y1233</f>
        <v>35.465056553141082</v>
      </c>
      <c r="P1234" s="111">
        <f>+'Categorias-9 feb-Depurado'!AC1233</f>
        <v>44958</v>
      </c>
      <c r="Q1234" s="111">
        <f>+'Categorias-9 feb-Depurado'!AE1233</f>
        <v>45033</v>
      </c>
      <c r="R1234" s="112" t="str">
        <f>+'Categorias-9 feb-Depurado'!AB1233</f>
        <v>GH</v>
      </c>
    </row>
    <row r="1235" spans="2:18" s="1" customFormat="1" ht="14.5" hidden="1">
      <c r="B1235" s="57" t="str">
        <f>+'Categorias-9 feb-Depurado'!B1234</f>
        <v>LASA SOCIEDAD DE APOYO AERONAUTICO SA</v>
      </c>
      <c r="C1235" s="30" t="s">
        <v>4900</v>
      </c>
      <c r="D1235" s="31">
        <v>5</v>
      </c>
      <c r="E1235" s="30" t="str">
        <f>+'Categorias-9 feb-Depurado'!E1234</f>
        <v>800139545-2</v>
      </c>
      <c r="F1235" s="30" t="str">
        <f>+'Categorias-9 feb-Depurado'!F1234</f>
        <v>CR 25 1 A SUR 155 P 3</v>
      </c>
      <c r="G1235" s="30" t="str">
        <f>+'Categorias-9 feb-Depurado'!G1234</f>
        <v>MEDELLIN</v>
      </c>
      <c r="H1235" s="30" t="str">
        <f>+'Categorias-9 feb-Depurado'!H1234</f>
        <v>VUP271</v>
      </c>
      <c r="I1235" s="107">
        <f>+'Categorias-9 feb-Depurado'!R1234</f>
        <v>6284828</v>
      </c>
      <c r="J1235" s="108">
        <f t="shared" si="80"/>
        <v>0</v>
      </c>
      <c r="K1235" s="107">
        <f t="shared" si="81"/>
        <v>0</v>
      </c>
      <c r="L1235" s="109">
        <f t="shared" si="82"/>
        <v>6284828</v>
      </c>
      <c r="M1235" s="110">
        <f t="shared" si="83"/>
        <v>4.7912645253501542E-06</v>
      </c>
      <c r="N1235" s="33" t="s">
        <v>4892</v>
      </c>
      <c r="O1235" s="33">
        <f>+'Categorias-9 feb-Depurado'!Y1234</f>
        <v>1317.6154386406281</v>
      </c>
      <c r="P1235" s="111">
        <f>+'Categorias-9 feb-Depurado'!AC1234</f>
        <v>44958</v>
      </c>
      <c r="Q1235" s="111">
        <f>+'Categorias-9 feb-Depurado'!AE1234</f>
        <v>45033</v>
      </c>
      <c r="R1235" s="112" t="str">
        <f>+'Categorias-9 feb-Depurado'!AB1234</f>
        <v>GH</v>
      </c>
    </row>
    <row r="1236" spans="2:18" s="1" customFormat="1" ht="14.5" hidden="1">
      <c r="B1236" s="57" t="str">
        <f>+'Categorias-9 feb-Depurado'!B1235</f>
        <v>LASA SOCIEDAD DE APOYO AERONAUTICO SA</v>
      </c>
      <c r="C1236" s="30" t="s">
        <v>4900</v>
      </c>
      <c r="D1236" s="31">
        <v>5</v>
      </c>
      <c r="E1236" s="30" t="str">
        <f>+'Categorias-9 feb-Depurado'!E1235</f>
        <v>800139545-2</v>
      </c>
      <c r="F1236" s="30" t="str">
        <f>+'Categorias-9 feb-Depurado'!F1235</f>
        <v>CR 25 1 A SUR 155 P 3</v>
      </c>
      <c r="G1236" s="30" t="str">
        <f>+'Categorias-9 feb-Depurado'!G1235</f>
        <v>MEDELLIN</v>
      </c>
      <c r="H1236" s="30" t="str">
        <f>+'Categorias-9 feb-Depurado'!H1235</f>
        <v>ADZ3900</v>
      </c>
      <c r="I1236" s="107">
        <f>+'Categorias-9 feb-Depurado'!R1235</f>
        <v>7917740</v>
      </c>
      <c r="J1236" s="108">
        <f t="shared" si="80"/>
        <v>0</v>
      </c>
      <c r="K1236" s="107">
        <f t="shared" si="81"/>
        <v>0</v>
      </c>
      <c r="L1236" s="109">
        <f t="shared" si="82"/>
        <v>7917740</v>
      </c>
      <c r="M1236" s="110">
        <f t="shared" si="83"/>
        <v>6.0361217177217784E-06</v>
      </c>
      <c r="N1236" s="33" t="s">
        <v>4892</v>
      </c>
      <c r="O1236" s="33">
        <f>+'Categorias-9 feb-Depurado'!Y1235</f>
        <v>1659.955763808086</v>
      </c>
      <c r="P1236" s="111">
        <f>+'Categorias-9 feb-Depurado'!AC1235</f>
        <v>44958</v>
      </c>
      <c r="Q1236" s="111">
        <f>+'Categorias-9 feb-Depurado'!AE1235</f>
        <v>45033</v>
      </c>
      <c r="R1236" s="112" t="str">
        <f>+'Categorias-9 feb-Depurado'!AB1235</f>
        <v>GH</v>
      </c>
    </row>
    <row r="1237" spans="2:18" s="1" customFormat="1" ht="14.5" hidden="1">
      <c r="B1237" s="57" t="str">
        <f>+'Categorias-9 feb-Depurado'!B1236</f>
        <v>LASA SOCIEDAD DE APOYO AERONAUTICO SA</v>
      </c>
      <c r="C1237" s="30" t="s">
        <v>4900</v>
      </c>
      <c r="D1237" s="31">
        <v>5</v>
      </c>
      <c r="E1237" s="30" t="str">
        <f>+'Categorias-9 feb-Depurado'!E1236</f>
        <v>800139545-2</v>
      </c>
      <c r="F1237" s="30" t="str">
        <f>+'Categorias-9 feb-Depurado'!F1236</f>
        <v>CR 25 1 A SUR 155 P 3</v>
      </c>
      <c r="G1237" s="30" t="str">
        <f>+'Categorias-9 feb-Depurado'!G1236</f>
        <v>MEDELLIN</v>
      </c>
      <c r="H1237" s="30" t="str">
        <f>+'Categorias-9 feb-Depurado'!H1236</f>
        <v>VVC86</v>
      </c>
      <c r="I1237" s="107">
        <f>+'Categorias-9 feb-Depurado'!R1236</f>
        <v>17850</v>
      </c>
      <c r="J1237" s="108">
        <f t="shared" si="80"/>
        <v>0</v>
      </c>
      <c r="K1237" s="107">
        <f t="shared" si="81"/>
        <v>0</v>
      </c>
      <c r="L1237" s="109">
        <f t="shared" si="82"/>
        <v>17850</v>
      </c>
      <c r="M1237" s="110">
        <f t="shared" si="83"/>
        <v>1.3608021059208023E-08</v>
      </c>
      <c r="N1237" s="33" t="s">
        <v>4892</v>
      </c>
      <c r="O1237" s="33">
        <f>+'Categorias-9 feb-Depurado'!Y1236</f>
        <v>3.7422560457876033</v>
      </c>
      <c r="P1237" s="111">
        <f>+'Categorias-9 feb-Depurado'!AC1236</f>
        <v>44958</v>
      </c>
      <c r="Q1237" s="111">
        <f>+'Categorias-9 feb-Depurado'!AE1236</f>
        <v>45033</v>
      </c>
      <c r="R1237" s="112" t="str">
        <f>+'Categorias-9 feb-Depurado'!AB1236</f>
        <v>GH</v>
      </c>
    </row>
    <row r="1238" spans="2:18" s="1" customFormat="1" ht="14.5" hidden="1">
      <c r="B1238" s="57" t="str">
        <f>+'Categorias-9 feb-Depurado'!B1237</f>
        <v>LASA SOCIEDAD DE APOYO AERONAUTICO SA</v>
      </c>
      <c r="C1238" s="30" t="s">
        <v>4900</v>
      </c>
      <c r="D1238" s="31">
        <v>5</v>
      </c>
      <c r="E1238" s="30" t="str">
        <f>+'Categorias-9 feb-Depurado'!E1237</f>
        <v>800139545-2</v>
      </c>
      <c r="F1238" s="30" t="str">
        <f>+'Categorias-9 feb-Depurado'!F1237</f>
        <v>CR 25 1 A SUR 155 P 3</v>
      </c>
      <c r="G1238" s="30" t="str">
        <f>+'Categorias-9 feb-Depurado'!G1237</f>
        <v>MEDELLIN</v>
      </c>
      <c r="H1238" s="30" t="str">
        <f>+'Categorias-9 feb-Depurado'!H1237</f>
        <v>ADZ3897</v>
      </c>
      <c r="I1238" s="107">
        <f>+'Categorias-9 feb-Depurado'!R1237</f>
        <v>65113304</v>
      </c>
      <c r="J1238" s="108">
        <f t="shared" si="80"/>
        <v>0</v>
      </c>
      <c r="K1238" s="107">
        <f t="shared" si="81"/>
        <v>0</v>
      </c>
      <c r="L1238" s="109">
        <f t="shared" si="82"/>
        <v>65113304</v>
      </c>
      <c r="M1238" s="110">
        <f t="shared" si="83"/>
        <v>4.9639395633983979E-05</v>
      </c>
      <c r="N1238" s="33" t="s">
        <v>4892</v>
      </c>
      <c r="O1238" s="33">
        <f>+'Categorias-9 feb-Depurado'!Y1237</f>
        <v>13651.017117938718</v>
      </c>
      <c r="P1238" s="111">
        <f>+'Categorias-9 feb-Depurado'!AC1237</f>
        <v>44958</v>
      </c>
      <c r="Q1238" s="111">
        <f>+'Categorias-9 feb-Depurado'!AE1237</f>
        <v>45033</v>
      </c>
      <c r="R1238" s="112" t="str">
        <f>+'Categorias-9 feb-Depurado'!AB1237</f>
        <v>GH</v>
      </c>
    </row>
    <row r="1239" spans="2:18" s="1" customFormat="1" ht="14.5" hidden="1">
      <c r="B1239" s="57" t="str">
        <f>+'Categorias-9 feb-Depurado'!B1238</f>
        <v>LASA SOCIEDAD DE APOYO AERONAUTICO SA</v>
      </c>
      <c r="C1239" s="30" t="s">
        <v>4900</v>
      </c>
      <c r="D1239" s="31">
        <v>5</v>
      </c>
      <c r="E1239" s="30" t="str">
        <f>+'Categorias-9 feb-Depurado'!E1238</f>
        <v>800139545-2</v>
      </c>
      <c r="F1239" s="30" t="str">
        <f>+'Categorias-9 feb-Depurado'!F1238</f>
        <v>CR 25 1 A SUR 155 P 3</v>
      </c>
      <c r="G1239" s="30" t="str">
        <f>+'Categorias-9 feb-Depurado'!G1238</f>
        <v>MEDELLIN</v>
      </c>
      <c r="H1239" s="30" t="str">
        <f>+'Categorias-9 feb-Depurado'!H1238</f>
        <v>BGA1828</v>
      </c>
      <c r="I1239" s="107">
        <f>+'Categorias-9 feb-Depurado'!R1238</f>
        <v>35700</v>
      </c>
      <c r="J1239" s="108">
        <f t="shared" si="80"/>
        <v>0</v>
      </c>
      <c r="K1239" s="107">
        <f t="shared" si="81"/>
        <v>0</v>
      </c>
      <c r="L1239" s="109">
        <f t="shared" si="82"/>
        <v>35700</v>
      </c>
      <c r="M1239" s="110">
        <f t="shared" si="83"/>
        <v>2.7216042118416047E-08</v>
      </c>
      <c r="N1239" s="33" t="s">
        <v>4892</v>
      </c>
      <c r="O1239" s="33">
        <f>+'Categorias-9 feb-Depurado'!Y1238</f>
        <v>7.4845120915752066</v>
      </c>
      <c r="P1239" s="111">
        <f>+'Categorias-9 feb-Depurado'!AC1238</f>
        <v>44958</v>
      </c>
      <c r="Q1239" s="111">
        <f>+'Categorias-9 feb-Depurado'!AE1238</f>
        <v>45033</v>
      </c>
      <c r="R1239" s="112" t="str">
        <f>+'Categorias-9 feb-Depurado'!AB1238</f>
        <v>GH</v>
      </c>
    </row>
    <row r="1240" spans="2:18" s="1" customFormat="1" ht="14.5" hidden="1">
      <c r="B1240" s="57" t="str">
        <f>+'Categorias-9 feb-Depurado'!B1239</f>
        <v>LASA SOCIEDAD DE APOYO AERONAUTICO SA</v>
      </c>
      <c r="C1240" s="30" t="s">
        <v>4900</v>
      </c>
      <c r="D1240" s="31">
        <v>5</v>
      </c>
      <c r="E1240" s="30" t="str">
        <f>+'Categorias-9 feb-Depurado'!E1239</f>
        <v>800139545-2</v>
      </c>
      <c r="F1240" s="30" t="str">
        <f>+'Categorias-9 feb-Depurado'!F1239</f>
        <v>CR 25 1 A SUR 155 P 3</v>
      </c>
      <c r="G1240" s="30" t="str">
        <f>+'Categorias-9 feb-Depurado'!G1239</f>
        <v>MEDELLIN</v>
      </c>
      <c r="H1240" s="30" t="str">
        <f>+'Categorias-9 feb-Depurado'!H1239</f>
        <v>NVA81</v>
      </c>
      <c r="I1240" s="107">
        <f>+'Categorias-9 feb-Depurado'!R1239</f>
        <v>35700</v>
      </c>
      <c r="J1240" s="108">
        <f t="shared" si="80"/>
        <v>0</v>
      </c>
      <c r="K1240" s="107">
        <f t="shared" si="81"/>
        <v>0</v>
      </c>
      <c r="L1240" s="109">
        <f t="shared" si="82"/>
        <v>35700</v>
      </c>
      <c r="M1240" s="110">
        <f t="shared" si="83"/>
        <v>2.7216042118416047E-08</v>
      </c>
      <c r="N1240" s="33" t="s">
        <v>4892</v>
      </c>
      <c r="O1240" s="33">
        <f>+'Categorias-9 feb-Depurado'!Y1239</f>
        <v>7.4845120915752066</v>
      </c>
      <c r="P1240" s="111">
        <f>+'Categorias-9 feb-Depurado'!AC1239</f>
        <v>44958</v>
      </c>
      <c r="Q1240" s="111">
        <f>+'Categorias-9 feb-Depurado'!AE1239</f>
        <v>45033</v>
      </c>
      <c r="R1240" s="112" t="str">
        <f>+'Categorias-9 feb-Depurado'!AB1239</f>
        <v>GH</v>
      </c>
    </row>
    <row r="1241" spans="2:18" s="1" customFormat="1" ht="14.5" hidden="1">
      <c r="B1241" s="57" t="str">
        <f>+'Categorias-9 feb-Depurado'!B1240</f>
        <v>LASA SOCIEDAD DE APOYO AERONAUTICO SA</v>
      </c>
      <c r="C1241" s="30" t="s">
        <v>4900</v>
      </c>
      <c r="D1241" s="31">
        <v>5</v>
      </c>
      <c r="E1241" s="30" t="str">
        <f>+'Categorias-9 feb-Depurado'!E1240</f>
        <v>800139545-2</v>
      </c>
      <c r="F1241" s="30" t="str">
        <f>+'Categorias-9 feb-Depurado'!F1240</f>
        <v>CR 25 1 A SUR 155 P 3</v>
      </c>
      <c r="G1241" s="30" t="str">
        <f>+'Categorias-9 feb-Depurado'!G1240</f>
        <v>MEDELLIN</v>
      </c>
      <c r="H1241" s="30" t="str">
        <f>+'Categorias-9 feb-Depurado'!H1240</f>
        <v>VVC83</v>
      </c>
      <c r="I1241" s="107">
        <f>+'Categorias-9 feb-Depurado'!R1240</f>
        <v>3066806</v>
      </c>
      <c r="J1241" s="108">
        <f t="shared" si="80"/>
        <v>0</v>
      </c>
      <c r="K1241" s="107">
        <f t="shared" si="81"/>
        <v>0</v>
      </c>
      <c r="L1241" s="109">
        <f t="shared" si="82"/>
        <v>3066806</v>
      </c>
      <c r="M1241" s="110">
        <f t="shared" si="83"/>
        <v>2.337992192297228E-06</v>
      </c>
      <c r="N1241" s="33" t="s">
        <v>4892</v>
      </c>
      <c r="O1241" s="33">
        <f>+'Categorias-9 feb-Depurado'!Y1240</f>
        <v>642.95648710127148</v>
      </c>
      <c r="P1241" s="111">
        <f>+'Categorias-9 feb-Depurado'!AC1240</f>
        <v>44958</v>
      </c>
      <c r="Q1241" s="111">
        <f>+'Categorias-9 feb-Depurado'!AE1240</f>
        <v>45033</v>
      </c>
      <c r="R1241" s="112" t="str">
        <f>+'Categorias-9 feb-Depurado'!AB1240</f>
        <v>GH</v>
      </c>
    </row>
    <row r="1242" spans="2:18" s="1" customFormat="1" ht="14.5" hidden="1">
      <c r="B1242" s="57" t="str">
        <f>+'Categorias-9 feb-Depurado'!B1241</f>
        <v>LASA SOCIEDAD DE APOYO AERONAUTICO SA</v>
      </c>
      <c r="C1242" s="30" t="s">
        <v>4900</v>
      </c>
      <c r="D1242" s="31">
        <v>5</v>
      </c>
      <c r="E1242" s="30" t="str">
        <f>+'Categorias-9 feb-Depurado'!E1241</f>
        <v>800139545-2</v>
      </c>
      <c r="F1242" s="30" t="str">
        <f>+'Categorias-9 feb-Depurado'!F1241</f>
        <v>CR 25 1 A SUR 155 P 3</v>
      </c>
      <c r="G1242" s="30" t="str">
        <f>+'Categorias-9 feb-Depurado'!G1241</f>
        <v>MEDELLIN</v>
      </c>
      <c r="H1242" s="30" t="str">
        <f>+'Categorias-9 feb-Depurado'!H1241</f>
        <v>VUP273</v>
      </c>
      <c r="I1242" s="107">
        <f>+'Categorias-9 feb-Depurado'!R1241</f>
        <v>9331183</v>
      </c>
      <c r="J1242" s="108">
        <f t="shared" si="80"/>
        <v>0</v>
      </c>
      <c r="K1242" s="107">
        <f t="shared" si="81"/>
        <v>0</v>
      </c>
      <c r="L1242" s="109">
        <f t="shared" si="82"/>
        <v>9331183</v>
      </c>
      <c r="M1242" s="110">
        <f t="shared" si="83"/>
        <v>7.1136658135195469E-06</v>
      </c>
      <c r="N1242" s="33" t="s">
        <v>4892</v>
      </c>
      <c r="O1242" s="33">
        <f>+'Categorias-9 feb-Depurado'!Y1241</f>
        <v>1956.28436952944</v>
      </c>
      <c r="P1242" s="111">
        <f>+'Categorias-9 feb-Depurado'!AC1241</f>
        <v>44958</v>
      </c>
      <c r="Q1242" s="111">
        <f>+'Categorias-9 feb-Depurado'!AE1241</f>
        <v>45033</v>
      </c>
      <c r="R1242" s="112" t="str">
        <f>+'Categorias-9 feb-Depurado'!AB1241</f>
        <v>GH</v>
      </c>
    </row>
    <row r="1243" spans="2:18" s="1" customFormat="1" ht="14.5" hidden="1">
      <c r="B1243" s="57" t="str">
        <f>+'Categorias-9 feb-Depurado'!B1242</f>
        <v>LASA SOCIEDAD DE APOYO AERONAUTICO SA</v>
      </c>
      <c r="C1243" s="30" t="s">
        <v>4900</v>
      </c>
      <c r="D1243" s="31">
        <v>5</v>
      </c>
      <c r="E1243" s="30" t="str">
        <f>+'Categorias-9 feb-Depurado'!E1242</f>
        <v>800139545-2</v>
      </c>
      <c r="F1243" s="30" t="str">
        <f>+'Categorias-9 feb-Depurado'!F1242</f>
        <v>CR 25 1 A SUR 155 P 3</v>
      </c>
      <c r="G1243" s="30" t="str">
        <f>+'Categorias-9 feb-Depurado'!G1242</f>
        <v>MEDELLIN</v>
      </c>
      <c r="H1243" s="30" t="str">
        <f>+'Categorias-9 feb-Depurado'!H1242</f>
        <v>SMR1958</v>
      </c>
      <c r="I1243" s="107">
        <f>+'Categorias-9 feb-Depurado'!R1242</f>
        <v>136850</v>
      </c>
      <c r="J1243" s="108">
        <f t="shared" si="80"/>
        <v>0</v>
      </c>
      <c r="K1243" s="107">
        <f t="shared" si="81"/>
        <v>0</v>
      </c>
      <c r="L1243" s="109">
        <f t="shared" si="82"/>
        <v>136850</v>
      </c>
      <c r="M1243" s="110">
        <f t="shared" si="83"/>
        <v>1.0432816145392818E-07</v>
      </c>
      <c r="N1243" s="33" t="s">
        <v>4892</v>
      </c>
      <c r="O1243" s="33">
        <f>+'Categorias-9 feb-Depurado'!Y1242</f>
        <v>28.690629684371622</v>
      </c>
      <c r="P1243" s="111">
        <f>+'Categorias-9 feb-Depurado'!AC1242</f>
        <v>44958</v>
      </c>
      <c r="Q1243" s="111">
        <f>+'Categorias-9 feb-Depurado'!AE1242</f>
        <v>45033</v>
      </c>
      <c r="R1243" s="112" t="str">
        <f>+'Categorias-9 feb-Depurado'!AB1242</f>
        <v>GH</v>
      </c>
    </row>
    <row r="1244" spans="2:18" s="1" customFormat="1" ht="14.5" hidden="1">
      <c r="B1244" s="57" t="str">
        <f>+'Categorias-9 feb-Depurado'!B1243</f>
        <v>LASA SOCIEDAD DE APOYO AERONAUTICO SA</v>
      </c>
      <c r="C1244" s="30" t="s">
        <v>4900</v>
      </c>
      <c r="D1244" s="31">
        <v>5</v>
      </c>
      <c r="E1244" s="30" t="str">
        <f>+'Categorias-9 feb-Depurado'!E1243</f>
        <v>800139545-2</v>
      </c>
      <c r="F1244" s="30" t="str">
        <f>+'Categorias-9 feb-Depurado'!F1243</f>
        <v>CR 25 1 A SUR 155 P 3</v>
      </c>
      <c r="G1244" s="30" t="str">
        <f>+'Categorias-9 feb-Depurado'!G1243</f>
        <v>MEDELLIN</v>
      </c>
      <c r="H1244" s="30" t="str">
        <f>+'Categorias-9 feb-Depurado'!H1243</f>
        <v>SMR1952</v>
      </c>
      <c r="I1244" s="107">
        <f>+'Categorias-9 feb-Depurado'!R1243</f>
        <v>33077695</v>
      </c>
      <c r="J1244" s="108">
        <f t="shared" si="80"/>
        <v>0</v>
      </c>
      <c r="K1244" s="107">
        <f t="shared" si="81"/>
        <v>0</v>
      </c>
      <c r="L1244" s="109">
        <f t="shared" si="82"/>
        <v>33077695</v>
      </c>
      <c r="M1244" s="110">
        <f t="shared" si="83"/>
        <v>2.5216917095241454E-05</v>
      </c>
      <c r="N1244" s="33" t="s">
        <v>4892</v>
      </c>
      <c r="O1244" s="33">
        <f>+'Categorias-9 feb-Depurado'!Y1243</f>
        <v>6934.7453274211975</v>
      </c>
      <c r="P1244" s="111">
        <f>+'Categorias-9 feb-Depurado'!AC1243</f>
        <v>44958</v>
      </c>
      <c r="Q1244" s="111">
        <f>+'Categorias-9 feb-Depurado'!AE1243</f>
        <v>45033</v>
      </c>
      <c r="R1244" s="112" t="str">
        <f>+'Categorias-9 feb-Depurado'!AB1243</f>
        <v>GH</v>
      </c>
    </row>
    <row r="1245" spans="2:18" s="1" customFormat="1" ht="14.5" hidden="1">
      <c r="B1245" s="57" t="str">
        <f>+'Categorias-9 feb-Depurado'!B1244</f>
        <v>LASA SOCIEDAD DE APOYO AERONAUTICO SA</v>
      </c>
      <c r="C1245" s="30" t="s">
        <v>4900</v>
      </c>
      <c r="D1245" s="31">
        <v>5</v>
      </c>
      <c r="E1245" s="30" t="str">
        <f>+'Categorias-9 feb-Depurado'!E1244</f>
        <v>800139545-2</v>
      </c>
      <c r="F1245" s="30" t="str">
        <f>+'Categorias-9 feb-Depurado'!F1244</f>
        <v>CR 25 1 A SUR 155 P 3</v>
      </c>
      <c r="G1245" s="30" t="str">
        <f>+'Categorias-9 feb-Depurado'!G1244</f>
        <v>MEDELLIN</v>
      </c>
      <c r="H1245" s="30" t="str">
        <f>+'Categorias-9 feb-Depurado'!H1244</f>
        <v>ADZ3898</v>
      </c>
      <c r="I1245" s="107">
        <f>+'Categorias-9 feb-Depurado'!R1244</f>
        <v>17535336</v>
      </c>
      <c r="J1245" s="108">
        <f t="shared" si="80"/>
        <v>0</v>
      </c>
      <c r="K1245" s="107">
        <f t="shared" si="81"/>
        <v>0</v>
      </c>
      <c r="L1245" s="109">
        <f t="shared" si="82"/>
        <v>17535336</v>
      </c>
      <c r="M1245" s="110">
        <f t="shared" si="83"/>
        <v>1.3368135662088998E-05</v>
      </c>
      <c r="N1245" s="33" t="s">
        <v>4892</v>
      </c>
      <c r="O1245" s="33">
        <f>+'Categorias-9 feb-Depurado'!Y1244</f>
        <v>3676.2866756816247</v>
      </c>
      <c r="P1245" s="111">
        <f>+'Categorias-9 feb-Depurado'!AC1244</f>
        <v>44958</v>
      </c>
      <c r="Q1245" s="111">
        <f>+'Categorias-9 feb-Depurado'!AE1244</f>
        <v>45033</v>
      </c>
      <c r="R1245" s="112" t="str">
        <f>+'Categorias-9 feb-Depurado'!AB1244</f>
        <v>GH</v>
      </c>
    </row>
    <row r="1246" spans="2:18" s="1" customFormat="1" ht="14.5" hidden="1">
      <c r="B1246" s="57" t="str">
        <f>+'Categorias-9 feb-Depurado'!B1245</f>
        <v>LASA SOCIEDAD DE APOYO AERONAUTICO SA</v>
      </c>
      <c r="C1246" s="30" t="s">
        <v>4900</v>
      </c>
      <c r="D1246" s="31">
        <v>5</v>
      </c>
      <c r="E1246" s="30" t="str">
        <f>+'Categorias-9 feb-Depurado'!E1245</f>
        <v>800139545-2</v>
      </c>
      <c r="F1246" s="30" t="str">
        <f>+'Categorias-9 feb-Depurado'!F1245</f>
        <v>CR 25 1 A SUR 155 P 3</v>
      </c>
      <c r="G1246" s="30" t="str">
        <f>+'Categorias-9 feb-Depurado'!G1245</f>
        <v>MEDELLIN</v>
      </c>
      <c r="H1246" s="30" t="str">
        <f>+'Categorias-9 feb-Depurado'!H1245</f>
        <v>CUC1726</v>
      </c>
      <c r="I1246" s="107">
        <f>+'Categorias-9 feb-Depurado'!R1245</f>
        <v>160650</v>
      </c>
      <c r="J1246" s="108">
        <f t="shared" si="80"/>
        <v>0</v>
      </c>
      <c r="K1246" s="107">
        <f t="shared" si="81"/>
        <v>0</v>
      </c>
      <c r="L1246" s="109">
        <f t="shared" si="82"/>
        <v>160650</v>
      </c>
      <c r="M1246" s="110">
        <f t="shared" si="83"/>
        <v>1.2247218953287222E-07</v>
      </c>
      <c r="N1246" s="33" t="s">
        <v>4892</v>
      </c>
      <c r="O1246" s="33">
        <f>+'Categorias-9 feb-Depurado'!Y1245</f>
        <v>33.680304412088425</v>
      </c>
      <c r="P1246" s="111">
        <f>+'Categorias-9 feb-Depurado'!AC1245</f>
        <v>44958</v>
      </c>
      <c r="Q1246" s="111">
        <f>+'Categorias-9 feb-Depurado'!AE1245</f>
        <v>45033</v>
      </c>
      <c r="R1246" s="112" t="str">
        <f>+'Categorias-9 feb-Depurado'!AB1245</f>
        <v>GH</v>
      </c>
    </row>
    <row r="1247" spans="2:18" s="1" customFormat="1" ht="14.5" hidden="1">
      <c r="B1247" s="57" t="str">
        <f>+'Categorias-9 feb-Depurado'!B1246</f>
        <v>LASA SOCIEDAD DE APOYO AERONAUTICO SA</v>
      </c>
      <c r="C1247" s="30" t="s">
        <v>4900</v>
      </c>
      <c r="D1247" s="31">
        <v>5</v>
      </c>
      <c r="E1247" s="30" t="str">
        <f>+'Categorias-9 feb-Depurado'!E1246</f>
        <v>800139545-2</v>
      </c>
      <c r="F1247" s="30" t="str">
        <f>+'Categorias-9 feb-Depurado'!F1246</f>
        <v>CR 25 1 A SUR 155 P 3</v>
      </c>
      <c r="G1247" s="30" t="str">
        <f>+'Categorias-9 feb-Depurado'!G1246</f>
        <v>MEDELLIN</v>
      </c>
      <c r="H1247" s="30" t="str">
        <f>+'Categorias-9 feb-Depurado'!H1246</f>
        <v>PSO238</v>
      </c>
      <c r="I1247" s="107">
        <f>+'Categorias-9 feb-Depurado'!R1246</f>
        <v>90333</v>
      </c>
      <c r="J1247" s="108">
        <f t="shared" si="80"/>
        <v>0</v>
      </c>
      <c r="K1247" s="107">
        <f t="shared" si="81"/>
        <v>0</v>
      </c>
      <c r="L1247" s="109">
        <f t="shared" si="82"/>
        <v>90333</v>
      </c>
      <c r="M1247" s="110">
        <f t="shared" si="83"/>
        <v>6.8865734809044172E-08</v>
      </c>
      <c r="N1247" s="33" t="s">
        <v>4892</v>
      </c>
      <c r="O1247" s="33">
        <f>+'Categorias-9 feb-Depurado'!Y1246</f>
        <v>18.938331394068996</v>
      </c>
      <c r="P1247" s="111">
        <f>+'Categorias-9 feb-Depurado'!AC1246</f>
        <v>44958</v>
      </c>
      <c r="Q1247" s="111">
        <f>+'Categorias-9 feb-Depurado'!AE1246</f>
        <v>45033</v>
      </c>
      <c r="R1247" s="112" t="str">
        <f>+'Categorias-9 feb-Depurado'!AB1246</f>
        <v>GH</v>
      </c>
    </row>
    <row r="1248" spans="2:18" s="1" customFormat="1" ht="14.5" hidden="1">
      <c r="B1248" s="57" t="str">
        <f>+'Categorias-9 feb-Depurado'!B1247</f>
        <v>LASA SOCIEDAD DE APOYO AERONAUTICO SA</v>
      </c>
      <c r="C1248" s="30" t="s">
        <v>4900</v>
      </c>
      <c r="D1248" s="31">
        <v>5</v>
      </c>
      <c r="E1248" s="30" t="str">
        <f>+'Categorias-9 feb-Depurado'!E1247</f>
        <v>800139545-2</v>
      </c>
      <c r="F1248" s="30" t="str">
        <f>+'Categorias-9 feb-Depurado'!F1247</f>
        <v>CR 25 1 A SUR 155 P 3</v>
      </c>
      <c r="G1248" s="30" t="str">
        <f>+'Categorias-9 feb-Depurado'!G1247</f>
        <v>MEDELLIN</v>
      </c>
      <c r="H1248" s="30" t="str">
        <f>+'Categorias-9 feb-Depurado'!H1247</f>
        <v>PSO239</v>
      </c>
      <c r="I1248" s="107">
        <f>+'Categorias-9 feb-Depurado'!R1247</f>
        <v>1583146</v>
      </c>
      <c r="J1248" s="108">
        <f t="shared" si="80"/>
        <v>0</v>
      </c>
      <c r="K1248" s="107">
        <f t="shared" si="81"/>
        <v>0</v>
      </c>
      <c r="L1248" s="109">
        <f t="shared" si="82"/>
        <v>1583146</v>
      </c>
      <c r="M1248" s="110">
        <f t="shared" si="83"/>
        <v>1.2069178771877281E-06</v>
      </c>
      <c r="N1248" s="33" t="s">
        <v>4892</v>
      </c>
      <c r="O1248" s="33">
        <f>+'Categorias-9 feb-Depurado'!Y1247</f>
        <v>331.90687338176252</v>
      </c>
      <c r="P1248" s="111">
        <f>+'Categorias-9 feb-Depurado'!AC1247</f>
        <v>44958</v>
      </c>
      <c r="Q1248" s="111">
        <f>+'Categorias-9 feb-Depurado'!AE1247</f>
        <v>45033</v>
      </c>
      <c r="R1248" s="112" t="str">
        <f>+'Categorias-9 feb-Depurado'!AB1247</f>
        <v>GH</v>
      </c>
    </row>
    <row r="1249" spans="2:18" s="1" customFormat="1" ht="14.5" hidden="1">
      <c r="B1249" s="57" t="str">
        <f>+'Categorias-9 feb-Depurado'!B1248</f>
        <v>LASA SOCIEDAD DE APOYO AERONAUTICO SA</v>
      </c>
      <c r="C1249" s="30" t="s">
        <v>4900</v>
      </c>
      <c r="D1249" s="31">
        <v>5</v>
      </c>
      <c r="E1249" s="30" t="str">
        <f>+'Categorias-9 feb-Depurado'!E1248</f>
        <v>800139545-2</v>
      </c>
      <c r="F1249" s="30" t="str">
        <f>+'Categorias-9 feb-Depurado'!F1248</f>
        <v>CR 25 1 A SUR 155 P 3</v>
      </c>
      <c r="G1249" s="30" t="str">
        <f>+'Categorias-9 feb-Depurado'!G1248</f>
        <v>MEDELLIN</v>
      </c>
      <c r="H1249" s="30" t="str">
        <f>+'Categorias-9 feb-Depurado'!H1248</f>
        <v>PSO236</v>
      </c>
      <c r="I1249" s="107">
        <f>+'Categorias-9 feb-Depurado'!R1248</f>
        <v>23559876</v>
      </c>
      <c r="J1249" s="108">
        <f t="shared" si="80"/>
        <v>0</v>
      </c>
      <c r="K1249" s="107">
        <f t="shared" si="81"/>
        <v>0</v>
      </c>
      <c r="L1249" s="109">
        <f t="shared" si="82"/>
        <v>23559876</v>
      </c>
      <c r="M1249" s="110">
        <f t="shared" si="83"/>
        <v>1.7960968558001665E-05</v>
      </c>
      <c r="N1249" s="33" t="s">
        <v>4892</v>
      </c>
      <c r="O1249" s="33">
        <f>+'Categorias-9 feb-Depurado'!Y1248</f>
        <v>4939.3326834177169</v>
      </c>
      <c r="P1249" s="111">
        <f>+'Categorias-9 feb-Depurado'!AC1248</f>
        <v>44958</v>
      </c>
      <c r="Q1249" s="111">
        <f>+'Categorias-9 feb-Depurado'!AE1248</f>
        <v>45033</v>
      </c>
      <c r="R1249" s="112" t="str">
        <f>+'Categorias-9 feb-Depurado'!AB1248</f>
        <v>GH</v>
      </c>
    </row>
    <row r="1250" spans="2:18" s="1" customFormat="1" ht="14.5" hidden="1">
      <c r="B1250" s="57" t="str">
        <f>+'Categorias-9 feb-Depurado'!B1249</f>
        <v>LASA SOCIEDAD DE APOYO AERONAUTICO SA</v>
      </c>
      <c r="C1250" s="30" t="s">
        <v>4900</v>
      </c>
      <c r="D1250" s="31">
        <v>5</v>
      </c>
      <c r="E1250" s="30" t="str">
        <f>+'Categorias-9 feb-Depurado'!E1249</f>
        <v>800139545-2</v>
      </c>
      <c r="F1250" s="30" t="str">
        <f>+'Categorias-9 feb-Depurado'!F1249</f>
        <v>CR 25 1 A SUR 155 P 3</v>
      </c>
      <c r="G1250" s="30" t="str">
        <f>+'Categorias-9 feb-Depurado'!G1249</f>
        <v>MEDELLIN</v>
      </c>
      <c r="H1250" s="30" t="str">
        <f>+'Categorias-9 feb-Depurado'!H1249</f>
        <v>RCH1047</v>
      </c>
      <c r="I1250" s="107">
        <f>+'Categorias-9 feb-Depurado'!R1249</f>
        <v>2184487</v>
      </c>
      <c r="J1250" s="108">
        <f t="shared" si="80"/>
        <v>0</v>
      </c>
      <c r="K1250" s="107">
        <f t="shared" si="81"/>
        <v>0</v>
      </c>
      <c r="L1250" s="109">
        <f t="shared" si="82"/>
        <v>2184487</v>
      </c>
      <c r="M1250" s="110">
        <f t="shared" si="83"/>
        <v>1.6653526666423618E-06</v>
      </c>
      <c r="N1250" s="33" t="s">
        <v>4892</v>
      </c>
      <c r="O1250" s="33">
        <f>+'Categorias-9 feb-Depurado'!Y1249</f>
        <v>457.97813348428144</v>
      </c>
      <c r="P1250" s="111">
        <f>+'Categorias-9 feb-Depurado'!AC1249</f>
        <v>44958</v>
      </c>
      <c r="Q1250" s="111">
        <f>+'Categorias-9 feb-Depurado'!AE1249</f>
        <v>45033</v>
      </c>
      <c r="R1250" s="112" t="str">
        <f>+'Categorias-9 feb-Depurado'!AB1249</f>
        <v>GH</v>
      </c>
    </row>
    <row r="1251" spans="2:18" s="1" customFormat="1" ht="14.5" hidden="1">
      <c r="B1251" s="57" t="str">
        <f>+'Categorias-9 feb-Depurado'!B1250</f>
        <v>LASA SOCIEDAD DE APOYO AERONAUTICO SA</v>
      </c>
      <c r="C1251" s="30" t="s">
        <v>4900</v>
      </c>
      <c r="D1251" s="31">
        <v>5</v>
      </c>
      <c r="E1251" s="30" t="str">
        <f>+'Categorias-9 feb-Depurado'!E1250</f>
        <v>800139545-2</v>
      </c>
      <c r="F1251" s="30" t="str">
        <f>+'Categorias-9 feb-Depurado'!F1250</f>
        <v>CR 25 1 A SUR 155 P 3</v>
      </c>
      <c r="G1251" s="30" t="str">
        <f>+'Categorias-9 feb-Depurado'!G1250</f>
        <v>MEDELLIN</v>
      </c>
      <c r="H1251" s="30" t="str">
        <f>+'Categorias-9 feb-Depurado'!H1250</f>
        <v>AXM941</v>
      </c>
      <c r="I1251" s="107">
        <f>+'Categorias-9 feb-Depurado'!R1250</f>
        <v>11900</v>
      </c>
      <c r="J1251" s="108">
        <f t="shared" si="80"/>
        <v>0</v>
      </c>
      <c r="K1251" s="107">
        <f t="shared" si="81"/>
        <v>0</v>
      </c>
      <c r="L1251" s="109">
        <f t="shared" si="82"/>
        <v>11900</v>
      </c>
      <c r="M1251" s="110">
        <f t="shared" si="83"/>
        <v>9.0720140394720162E-09</v>
      </c>
      <c r="N1251" s="33" t="s">
        <v>4892</v>
      </c>
      <c r="O1251" s="33">
        <f>+'Categorias-9 feb-Depurado'!Y1250</f>
        <v>2.494837363858402</v>
      </c>
      <c r="P1251" s="111">
        <f>+'Categorias-9 feb-Depurado'!AC1250</f>
        <v>44958</v>
      </c>
      <c r="Q1251" s="111">
        <f>+'Categorias-9 feb-Depurado'!AE1250</f>
        <v>45033</v>
      </c>
      <c r="R1251" s="112" t="str">
        <f>+'Categorias-9 feb-Depurado'!AB1250</f>
        <v>GH</v>
      </c>
    </row>
    <row r="1252" spans="2:18" s="1" customFormat="1" ht="14.5" hidden="1">
      <c r="B1252" s="57" t="str">
        <f>+'Categorias-9 feb-Depurado'!B1251</f>
        <v>LASA SOCIEDAD DE APOYO AERONAUTICO SA</v>
      </c>
      <c r="C1252" s="30" t="s">
        <v>4900</v>
      </c>
      <c r="D1252" s="31">
        <v>5</v>
      </c>
      <c r="E1252" s="30" t="str">
        <f>+'Categorias-9 feb-Depurado'!E1251</f>
        <v>800139545-2</v>
      </c>
      <c r="F1252" s="30" t="str">
        <f>+'Categorias-9 feb-Depurado'!F1251</f>
        <v>CR 25 1 A SUR 155 P 3</v>
      </c>
      <c r="G1252" s="30" t="str">
        <f>+'Categorias-9 feb-Depurado'!G1251</f>
        <v>MEDELLIN</v>
      </c>
      <c r="H1252" s="30" t="str">
        <f>+'Categorias-9 feb-Depurado'!H1251</f>
        <v>ADZ3901</v>
      </c>
      <c r="I1252" s="107">
        <f>+'Categorias-9 feb-Depurado'!R1251</f>
        <v>5071260</v>
      </c>
      <c r="J1252" s="108">
        <f t="shared" si="80"/>
        <v>0</v>
      </c>
      <c r="K1252" s="107">
        <f t="shared" si="81"/>
        <v>0</v>
      </c>
      <c r="L1252" s="109">
        <f t="shared" si="82"/>
        <v>5071260</v>
      </c>
      <c r="M1252" s="110">
        <f t="shared" si="83"/>
        <v>3.8660959594800716E-06</v>
      </c>
      <c r="N1252" s="33" t="s">
        <v>4892</v>
      </c>
      <c r="O1252" s="33">
        <f>+'Categorias-9 feb-Depurado'!Y1251</f>
        <v>1063.1906663731563</v>
      </c>
      <c r="P1252" s="111">
        <f>+'Categorias-9 feb-Depurado'!AC1251</f>
        <v>44958</v>
      </c>
      <c r="Q1252" s="111">
        <f>+'Categorias-9 feb-Depurado'!AE1251</f>
        <v>45033</v>
      </c>
      <c r="R1252" s="112" t="str">
        <f>+'Categorias-9 feb-Depurado'!AB1251</f>
        <v>GH</v>
      </c>
    </row>
    <row r="1253" spans="2:18" s="1" customFormat="1" ht="14.5" hidden="1">
      <c r="B1253" s="57" t="str">
        <f>+'Categorias-9 feb-Depurado'!B1252</f>
        <v>LASA SOCIEDAD DE APOYO AERONAUTICO SA</v>
      </c>
      <c r="C1253" s="30" t="s">
        <v>4900</v>
      </c>
      <c r="D1253" s="31">
        <v>5</v>
      </c>
      <c r="E1253" s="30" t="str">
        <f>+'Categorias-9 feb-Depurado'!E1252</f>
        <v>800139545-2</v>
      </c>
      <c r="F1253" s="30" t="str">
        <f>+'Categorias-9 feb-Depurado'!F1252</f>
        <v>CR 25 1 A SUR 155 P 3</v>
      </c>
      <c r="G1253" s="30" t="str">
        <f>+'Categorias-9 feb-Depurado'!G1252</f>
        <v>MEDELLIN</v>
      </c>
      <c r="H1253" s="30" t="str">
        <f>+'Categorias-9 feb-Depurado'!H1252</f>
        <v>NVA76</v>
      </c>
      <c r="I1253" s="107">
        <f>+'Categorias-9 feb-Depurado'!R1252</f>
        <v>5278350</v>
      </c>
      <c r="J1253" s="108">
        <f t="shared" si="80"/>
        <v>0</v>
      </c>
      <c r="K1253" s="107">
        <f t="shared" si="81"/>
        <v>0</v>
      </c>
      <c r="L1253" s="109">
        <f t="shared" si="82"/>
        <v>5278350</v>
      </c>
      <c r="M1253" s="110">
        <f t="shared" si="83"/>
        <v>4.0239718743905137E-06</v>
      </c>
      <c r="N1253" s="33" t="s">
        <v>4892</v>
      </c>
      <c r="O1253" s="33">
        <f>+'Categorias-9 feb-Depurado'!Y1252</f>
        <v>1106.6071260102517</v>
      </c>
      <c r="P1253" s="111">
        <f>+'Categorias-9 feb-Depurado'!AC1252</f>
        <v>44958</v>
      </c>
      <c r="Q1253" s="111">
        <f>+'Categorias-9 feb-Depurado'!AE1252</f>
        <v>45033</v>
      </c>
      <c r="R1253" s="112" t="str">
        <f>+'Categorias-9 feb-Depurado'!AB1252</f>
        <v>GH</v>
      </c>
    </row>
    <row r="1254" spans="2:18" s="1" customFormat="1" ht="14.5" hidden="1">
      <c r="B1254" s="57" t="str">
        <f>+'Categorias-9 feb-Depurado'!B1253</f>
        <v>LASA SOCIEDAD DE APOYO AERONAUTICO SA</v>
      </c>
      <c r="C1254" s="30" t="s">
        <v>4900</v>
      </c>
      <c r="D1254" s="31">
        <v>5</v>
      </c>
      <c r="E1254" s="30" t="str">
        <f>+'Categorias-9 feb-Depurado'!E1253</f>
        <v>800139545-2</v>
      </c>
      <c r="F1254" s="30" t="str">
        <f>+'Categorias-9 feb-Depurado'!F1253</f>
        <v>CR 25 1 A SUR 155 P 3</v>
      </c>
      <c r="G1254" s="30" t="str">
        <f>+'Categorias-9 feb-Depurado'!G1253</f>
        <v>MEDELLIN</v>
      </c>
      <c r="H1254" s="30" t="str">
        <f>+'Categorias-9 feb-Depurado'!H1253</f>
        <v>BGA1823</v>
      </c>
      <c r="I1254" s="107">
        <f>+'Categorias-9 feb-Depurado'!R1253</f>
        <v>15875265</v>
      </c>
      <c r="J1254" s="108">
        <f t="shared" si="80"/>
        <v>0</v>
      </c>
      <c r="K1254" s="107">
        <f t="shared" si="81"/>
        <v>0</v>
      </c>
      <c r="L1254" s="109">
        <f t="shared" si="82"/>
        <v>15875265</v>
      </c>
      <c r="M1254" s="110">
        <f t="shared" si="83"/>
        <v>1.210257369414611E-05</v>
      </c>
      <c r="N1254" s="33" t="s">
        <v>4892</v>
      </c>
      <c r="O1254" s="33">
        <f>+'Categorias-9 feb-Depurado'!Y1253</f>
        <v>3328.2524607692062</v>
      </c>
      <c r="P1254" s="111">
        <f>+'Categorias-9 feb-Depurado'!AC1253</f>
        <v>44958</v>
      </c>
      <c r="Q1254" s="111">
        <f>+'Categorias-9 feb-Depurado'!AE1253</f>
        <v>45033</v>
      </c>
      <c r="R1254" s="112" t="str">
        <f>+'Categorias-9 feb-Depurado'!AB1253</f>
        <v>GH</v>
      </c>
    </row>
    <row r="1255" spans="2:18" s="1" customFormat="1" ht="14.5" hidden="1">
      <c r="B1255" s="57" t="str">
        <f>+'Categorias-9 feb-Depurado'!B1254</f>
        <v>LASA SOCIEDAD DE APOYO AERONAUTICO SA</v>
      </c>
      <c r="C1255" s="30" t="s">
        <v>4900</v>
      </c>
      <c r="D1255" s="31">
        <v>5</v>
      </c>
      <c r="E1255" s="30" t="str">
        <f>+'Categorias-9 feb-Depurado'!E1254</f>
        <v>800139545-2</v>
      </c>
      <c r="F1255" s="30" t="str">
        <f>+'Categorias-9 feb-Depurado'!F1254</f>
        <v>CR 25 1 A SUR 155 P 3</v>
      </c>
      <c r="G1255" s="30" t="str">
        <f>+'Categorias-9 feb-Depurado'!G1254</f>
        <v>MEDELLIN</v>
      </c>
      <c r="H1255" s="30" t="str">
        <f>+'Categorias-9 feb-Depurado'!H1254</f>
        <v>BAQ1179</v>
      </c>
      <c r="I1255" s="107">
        <f>+'Categorias-9 feb-Depurado'!R1254</f>
        <v>20000013</v>
      </c>
      <c r="J1255" s="108">
        <f t="shared" si="80"/>
        <v>0</v>
      </c>
      <c r="K1255" s="107">
        <f t="shared" si="81"/>
        <v>0</v>
      </c>
      <c r="L1255" s="109">
        <f t="shared" si="82"/>
        <v>20000013</v>
      </c>
      <c r="M1255" s="110">
        <f t="shared" si="83"/>
        <v>1.5247092329884272E-05</v>
      </c>
      <c r="N1255" s="33" t="s">
        <v>4892</v>
      </c>
      <c r="O1255" s="33">
        <f>+'Categorias-9 feb-Depurado'!Y1254</f>
        <v>4193.0066983238466</v>
      </c>
      <c r="P1255" s="111">
        <f>+'Categorias-9 feb-Depurado'!AC1254</f>
        <v>44958</v>
      </c>
      <c r="Q1255" s="111">
        <f>+'Categorias-9 feb-Depurado'!AE1254</f>
        <v>45033</v>
      </c>
      <c r="R1255" s="112" t="str">
        <f>+'Categorias-9 feb-Depurado'!AB1254</f>
        <v>GH</v>
      </c>
    </row>
    <row r="1256" spans="2:18" s="1" customFormat="1" ht="14.5" hidden="1">
      <c r="B1256" s="57" t="str">
        <f>+'Categorias-9 feb-Depurado'!B1255</f>
        <v>LASA SOCIEDAD DE APOYO AERONAUTICO SA</v>
      </c>
      <c r="C1256" s="30" t="s">
        <v>4900</v>
      </c>
      <c r="D1256" s="31">
        <v>5</v>
      </c>
      <c r="E1256" s="30" t="str">
        <f>+'Categorias-9 feb-Depurado'!E1255</f>
        <v>800139545-2</v>
      </c>
      <c r="F1256" s="30" t="str">
        <f>+'Categorias-9 feb-Depurado'!F1255</f>
        <v>CR 25 1 A SUR 155 P 3</v>
      </c>
      <c r="G1256" s="30" t="str">
        <f>+'Categorias-9 feb-Depurado'!G1255</f>
        <v>MEDELLIN</v>
      </c>
      <c r="H1256" s="30" t="str">
        <f>+'Categorias-9 feb-Depurado'!H1255</f>
        <v>PSO240</v>
      </c>
      <c r="I1256" s="107">
        <f>+'Categorias-9 feb-Depurado'!R1255</f>
        <v>5950</v>
      </c>
      <c r="J1256" s="108">
        <f t="shared" si="80"/>
        <v>0</v>
      </c>
      <c r="K1256" s="107">
        <f t="shared" si="81"/>
        <v>0</v>
      </c>
      <c r="L1256" s="109">
        <f t="shared" si="82"/>
        <v>5950</v>
      </c>
      <c r="M1256" s="110">
        <f t="shared" si="83"/>
        <v>4.5360070197360081E-09</v>
      </c>
      <c r="N1256" s="33" t="s">
        <v>4892</v>
      </c>
      <c r="O1256" s="33">
        <f>+'Categorias-9 feb-Depurado'!Y1255</f>
        <v>1.247418681929201</v>
      </c>
      <c r="P1256" s="111">
        <f>+'Categorias-9 feb-Depurado'!AC1255</f>
        <v>44958</v>
      </c>
      <c r="Q1256" s="111">
        <f>+'Categorias-9 feb-Depurado'!AE1255</f>
        <v>45033</v>
      </c>
      <c r="R1256" s="112" t="str">
        <f>+'Categorias-9 feb-Depurado'!AB1255</f>
        <v>GH</v>
      </c>
    </row>
    <row r="1257" spans="2:18" s="1" customFormat="1" ht="14.5" hidden="1">
      <c r="B1257" s="57" t="str">
        <f>+'Categorias-9 feb-Depurado'!B1256</f>
        <v>LASA SOCIEDAD DE APOYO AERONAUTICO SA</v>
      </c>
      <c r="C1257" s="30" t="s">
        <v>4900</v>
      </c>
      <c r="D1257" s="31">
        <v>5</v>
      </c>
      <c r="E1257" s="30" t="str">
        <f>+'Categorias-9 feb-Depurado'!E1256</f>
        <v>800139545-2</v>
      </c>
      <c r="F1257" s="30" t="str">
        <f>+'Categorias-9 feb-Depurado'!F1256</f>
        <v>CR 25 1 A SUR 155 P 3</v>
      </c>
      <c r="G1257" s="30" t="str">
        <f>+'Categorias-9 feb-Depurado'!G1256</f>
        <v>MEDELLIN</v>
      </c>
      <c r="H1257" s="30" t="str">
        <f>+'Categorias-9 feb-Depurado'!H1256</f>
        <v>LET1221</v>
      </c>
      <c r="I1257" s="107">
        <f>+'Categorias-9 feb-Depurado'!R1256</f>
        <v>1841463</v>
      </c>
      <c r="J1257" s="108">
        <f t="shared" si="80"/>
        <v>0</v>
      </c>
      <c r="K1257" s="107">
        <f t="shared" si="81"/>
        <v>0</v>
      </c>
      <c r="L1257" s="109">
        <f t="shared" si="82"/>
        <v>1841463</v>
      </c>
      <c r="M1257" s="110">
        <f t="shared" si="83"/>
        <v>1.4038469066527946E-06</v>
      </c>
      <c r="N1257" s="33" t="s">
        <v>4892</v>
      </c>
      <c r="O1257" s="33">
        <f>+'Categorias-9 feb-Depurado'!Y1256</f>
        <v>386.0630837447718</v>
      </c>
      <c r="P1257" s="111">
        <f>+'Categorias-9 feb-Depurado'!AC1256</f>
        <v>44958</v>
      </c>
      <c r="Q1257" s="111">
        <f>+'Categorias-9 feb-Depurado'!AE1256</f>
        <v>45033</v>
      </c>
      <c r="R1257" s="112" t="str">
        <f>+'Categorias-9 feb-Depurado'!AB1256</f>
        <v>GH</v>
      </c>
    </row>
    <row r="1258" spans="2:18" s="1" customFormat="1" ht="14.5" hidden="1">
      <c r="B1258" s="57" t="str">
        <f>+'Categorias-9 feb-Depurado'!B1257</f>
        <v>LASA SOCIEDAD DE APOYO AERONAUTICO SA</v>
      </c>
      <c r="C1258" s="30" t="s">
        <v>4900</v>
      </c>
      <c r="D1258" s="31">
        <v>5</v>
      </c>
      <c r="E1258" s="30" t="str">
        <f>+'Categorias-9 feb-Depurado'!E1257</f>
        <v>800139545-2</v>
      </c>
      <c r="F1258" s="30" t="str">
        <f>+'Categorias-9 feb-Depurado'!F1257</f>
        <v>CR 25 1 A SUR 155 P 3</v>
      </c>
      <c r="G1258" s="30" t="str">
        <f>+'Categorias-9 feb-Depurado'!G1257</f>
        <v>MEDELLIN</v>
      </c>
      <c r="H1258" s="30" t="str">
        <f>+'Categorias-9 feb-Depurado'!H1257</f>
        <v>ADZ3906</v>
      </c>
      <c r="I1258" s="107">
        <f>+'Categorias-9 feb-Depurado'!R1257</f>
        <v>160000</v>
      </c>
      <c r="J1258" s="108">
        <f t="shared" si="80"/>
        <v>0</v>
      </c>
      <c r="K1258" s="107">
        <f t="shared" si="81"/>
        <v>0</v>
      </c>
      <c r="L1258" s="109">
        <f t="shared" si="82"/>
        <v>160000</v>
      </c>
      <c r="M1258" s="110">
        <f t="shared" si="83"/>
        <v>1.219766593542456E-07</v>
      </c>
      <c r="N1258" s="33" t="s">
        <v>4892</v>
      </c>
      <c r="O1258" s="33">
        <f>+'Categorias-9 feb-Depurado'!Y1257</f>
        <v>33.544031782970109</v>
      </c>
      <c r="P1258" s="111">
        <f>+'Categorias-9 feb-Depurado'!AC1257</f>
        <v>44958</v>
      </c>
      <c r="Q1258" s="111">
        <f>+'Categorias-9 feb-Depurado'!AE1257</f>
        <v>45033</v>
      </c>
      <c r="R1258" s="112" t="str">
        <f>+'Categorias-9 feb-Depurado'!AB1257</f>
        <v>GH</v>
      </c>
    </row>
    <row r="1259" spans="2:18" s="1" customFormat="1" ht="14.5" hidden="1">
      <c r="B1259" s="57" t="str">
        <f>+'Categorias-9 feb-Depurado'!B1258</f>
        <v>LASA SOCIEDAD DE APOYO AERONAUTICO SA</v>
      </c>
      <c r="C1259" s="30" t="s">
        <v>4900</v>
      </c>
      <c r="D1259" s="31">
        <v>5</v>
      </c>
      <c r="E1259" s="30" t="str">
        <f>+'Categorias-9 feb-Depurado'!E1258</f>
        <v>800139545-2</v>
      </c>
      <c r="F1259" s="30" t="str">
        <f>+'Categorias-9 feb-Depurado'!F1258</f>
        <v>CR 25 1 A SUR 155 P 3</v>
      </c>
      <c r="G1259" s="30" t="str">
        <f>+'Categorias-9 feb-Depurado'!G1258</f>
        <v>MEDELLIN</v>
      </c>
      <c r="H1259" s="30" t="str">
        <f>+'Categorias-9 feb-Depurado'!H1258</f>
        <v>CUC1725</v>
      </c>
      <c r="I1259" s="107">
        <f>+'Categorias-9 feb-Depurado'!R1258</f>
        <v>4692601</v>
      </c>
      <c r="J1259" s="108">
        <f t="shared" si="80"/>
        <v>0</v>
      </c>
      <c r="K1259" s="107">
        <f t="shared" si="81"/>
        <v>0</v>
      </c>
      <c r="L1259" s="109">
        <f t="shared" si="82"/>
        <v>4692601</v>
      </c>
      <c r="M1259" s="110">
        <f t="shared" si="83"/>
        <v>3.5774237103899516E-06</v>
      </c>
      <c r="N1259" s="33" t="s">
        <v>4892</v>
      </c>
      <c r="O1259" s="33">
        <f>+'Categorias-9 feb-Depurado'!Y1258</f>
        <v>983.80473180498336</v>
      </c>
      <c r="P1259" s="111">
        <f>+'Categorias-9 feb-Depurado'!AC1258</f>
        <v>44958</v>
      </c>
      <c r="Q1259" s="111">
        <f>+'Categorias-9 feb-Depurado'!AE1258</f>
        <v>45033</v>
      </c>
      <c r="R1259" s="112" t="str">
        <f>+'Categorias-9 feb-Depurado'!AB1258</f>
        <v>GH</v>
      </c>
    </row>
    <row r="1260" spans="2:18" s="1" customFormat="1" ht="14.5" hidden="1">
      <c r="B1260" s="57" t="str">
        <f>+'Categorias-9 feb-Depurado'!B1259</f>
        <v>LASA SOCIEDAD DE APOYO AERONAUTICO SA</v>
      </c>
      <c r="C1260" s="30" t="s">
        <v>4900</v>
      </c>
      <c r="D1260" s="31">
        <v>5</v>
      </c>
      <c r="E1260" s="30" t="str">
        <f>+'Categorias-9 feb-Depurado'!E1259</f>
        <v>800139545-2</v>
      </c>
      <c r="F1260" s="30" t="str">
        <f>+'Categorias-9 feb-Depurado'!F1259</f>
        <v>CR 25 1 A SUR 155 P 3</v>
      </c>
      <c r="G1260" s="30" t="str">
        <f>+'Categorias-9 feb-Depurado'!G1259</f>
        <v>MEDELLIN</v>
      </c>
      <c r="H1260" s="30" t="str">
        <f>+'Categorias-9 feb-Depurado'!H1259</f>
        <v>CUC1735</v>
      </c>
      <c r="I1260" s="107">
        <f>+'Categorias-9 feb-Depurado'!R1259</f>
        <v>1363947</v>
      </c>
      <c r="J1260" s="108">
        <f t="shared" si="80"/>
        <v>0</v>
      </c>
      <c r="K1260" s="107">
        <f t="shared" si="81"/>
        <v>0</v>
      </c>
      <c r="L1260" s="109">
        <f t="shared" si="82"/>
        <v>1363947</v>
      </c>
      <c r="M1260" s="110">
        <f t="shared" si="83"/>
        <v>1.0398106162265326E-06</v>
      </c>
      <c r="N1260" s="33" t="s">
        <v>4892</v>
      </c>
      <c r="O1260" s="33">
        <f>+'Categorias-9 feb-Depurado'!Y1259</f>
        <v>285.9517594892921</v>
      </c>
      <c r="P1260" s="111">
        <f>+'Categorias-9 feb-Depurado'!AC1259</f>
        <v>44958</v>
      </c>
      <c r="Q1260" s="111">
        <f>+'Categorias-9 feb-Depurado'!AE1259</f>
        <v>45033</v>
      </c>
      <c r="R1260" s="112" t="str">
        <f>+'Categorias-9 feb-Depurado'!AB1259</f>
        <v>GH</v>
      </c>
    </row>
    <row r="1261" spans="2:18" s="1" customFormat="1" ht="14.5" hidden="1">
      <c r="B1261" s="57" t="str">
        <f>+'Categorias-9 feb-Depurado'!B1260</f>
        <v>LASA SOCIEDAD DE APOYO AERONAUTICO SA</v>
      </c>
      <c r="C1261" s="30" t="s">
        <v>4900</v>
      </c>
      <c r="D1261" s="31">
        <v>5</v>
      </c>
      <c r="E1261" s="30" t="str">
        <f>+'Categorias-9 feb-Depurado'!E1260</f>
        <v>800139545-2</v>
      </c>
      <c r="F1261" s="30" t="str">
        <f>+'Categorias-9 feb-Depurado'!F1260</f>
        <v>CR 25 1 A SUR 155 P 3</v>
      </c>
      <c r="G1261" s="30" t="str">
        <f>+'Categorias-9 feb-Depurado'!G1260</f>
        <v>MEDELLIN</v>
      </c>
      <c r="H1261" s="30" t="str">
        <f>+'Categorias-9 feb-Depurado'!H1260</f>
        <v>LET1223</v>
      </c>
      <c r="I1261" s="107">
        <f>+'Categorias-9 feb-Depurado'!R1260</f>
        <v>543345</v>
      </c>
      <c r="J1261" s="108">
        <f t="shared" si="80"/>
        <v>0</v>
      </c>
      <c r="K1261" s="107">
        <f t="shared" si="81"/>
        <v>0</v>
      </c>
      <c r="L1261" s="109">
        <f t="shared" si="82"/>
        <v>543345</v>
      </c>
      <c r="M1261" s="110">
        <f t="shared" si="83"/>
        <v>4.142212998552036E-07</v>
      </c>
      <c r="N1261" s="33" t="s">
        <v>4892</v>
      </c>
      <c r="O1261" s="33">
        <f>+'Categorias-9 feb-Depurado'!Y1260</f>
        <v>113.91238718198684</v>
      </c>
      <c r="P1261" s="111">
        <f>+'Categorias-9 feb-Depurado'!AC1260</f>
        <v>44958</v>
      </c>
      <c r="Q1261" s="111">
        <f>+'Categorias-9 feb-Depurado'!AE1260</f>
        <v>45033</v>
      </c>
      <c r="R1261" s="112" t="str">
        <f>+'Categorias-9 feb-Depurado'!AB1260</f>
        <v>GH</v>
      </c>
    </row>
    <row r="1262" spans="2:18" s="1" customFormat="1" ht="14.5" hidden="1">
      <c r="B1262" s="57" t="str">
        <f>+'Categorias-9 feb-Depurado'!B1261</f>
        <v>LASA SOCIEDAD DE APOYO AERONAUTICO SA</v>
      </c>
      <c r="C1262" s="30" t="s">
        <v>4900</v>
      </c>
      <c r="D1262" s="31">
        <v>5</v>
      </c>
      <c r="E1262" s="30" t="str">
        <f>+'Categorias-9 feb-Depurado'!E1261</f>
        <v>800139545-2</v>
      </c>
      <c r="F1262" s="30" t="str">
        <f>+'Categorias-9 feb-Depurado'!F1261</f>
        <v>CR 25 1 A SUR 155 P 3</v>
      </c>
      <c r="G1262" s="30" t="str">
        <f>+'Categorias-9 feb-Depurado'!G1261</f>
        <v>MEDELLIN</v>
      </c>
      <c r="H1262" s="30" t="str">
        <f>+'Categorias-9 feb-Depurado'!H1261</f>
        <v>BGA1825</v>
      </c>
      <c r="I1262" s="107">
        <f>+'Categorias-9 feb-Depurado'!R1261</f>
        <v>682610</v>
      </c>
      <c r="J1262" s="108">
        <f t="shared" si="80"/>
        <v>0</v>
      </c>
      <c r="K1262" s="107">
        <f t="shared" si="81"/>
        <v>0</v>
      </c>
      <c r="L1262" s="109">
        <f t="shared" si="82"/>
        <v>682610</v>
      </c>
      <c r="M1262" s="110">
        <f t="shared" si="83"/>
        <v>5.2039054651125991E-07</v>
      </c>
      <c r="N1262" s="33" t="s">
        <v>4892</v>
      </c>
      <c r="O1262" s="33">
        <f>+'Categorias-9 feb-Depurado'!Y1261</f>
        <v>143.10932209608268</v>
      </c>
      <c r="P1262" s="111">
        <f>+'Categorias-9 feb-Depurado'!AC1261</f>
        <v>44958</v>
      </c>
      <c r="Q1262" s="111">
        <f>+'Categorias-9 feb-Depurado'!AE1261</f>
        <v>45033</v>
      </c>
      <c r="R1262" s="112" t="str">
        <f>+'Categorias-9 feb-Depurado'!AB1261</f>
        <v>GH</v>
      </c>
    </row>
    <row r="1263" spans="2:18" s="1" customFormat="1" ht="14.5" hidden="1">
      <c r="B1263" s="57" t="str">
        <f>+'Categorias-9 feb-Depurado'!B1262</f>
        <v>LASA SOCIEDAD DE APOYO AERONAUTICO SA</v>
      </c>
      <c r="C1263" s="30" t="s">
        <v>4900</v>
      </c>
      <c r="D1263" s="31">
        <v>5</v>
      </c>
      <c r="E1263" s="30" t="str">
        <f>+'Categorias-9 feb-Depurado'!E1262</f>
        <v>800139545-2</v>
      </c>
      <c r="F1263" s="30" t="str">
        <f>+'Categorias-9 feb-Depurado'!F1262</f>
        <v>CR 25 1 A SUR 155 P 3</v>
      </c>
      <c r="G1263" s="30" t="str">
        <f>+'Categorias-9 feb-Depurado'!G1262</f>
        <v>MEDELLIN</v>
      </c>
      <c r="H1263" s="30" t="str">
        <f>+'Categorias-9 feb-Depurado'!H1262</f>
        <v>RCH1048</v>
      </c>
      <c r="I1263" s="107">
        <f>+'Categorias-9 feb-Depurado'!R1262</f>
        <v>23800</v>
      </c>
      <c r="J1263" s="108">
        <f t="shared" si="80"/>
        <v>0</v>
      </c>
      <c r="K1263" s="107">
        <f t="shared" si="81"/>
        <v>0</v>
      </c>
      <c r="L1263" s="109">
        <f t="shared" si="82"/>
        <v>23800</v>
      </c>
      <c r="M1263" s="110">
        <f t="shared" si="83"/>
        <v>1.8144028078944032E-08</v>
      </c>
      <c r="N1263" s="33" t="s">
        <v>4892</v>
      </c>
      <c r="O1263" s="33">
        <f>+'Categorias-9 feb-Depurado'!Y1262</f>
        <v>4.9896747277168041</v>
      </c>
      <c r="P1263" s="111">
        <f>+'Categorias-9 feb-Depurado'!AC1262</f>
        <v>44958</v>
      </c>
      <c r="Q1263" s="111">
        <f>+'Categorias-9 feb-Depurado'!AE1262</f>
        <v>45033</v>
      </c>
      <c r="R1263" s="112" t="str">
        <f>+'Categorias-9 feb-Depurado'!AB1262</f>
        <v>GH</v>
      </c>
    </row>
    <row r="1264" spans="2:18" s="1" customFormat="1" ht="14.5" hidden="1">
      <c r="B1264" s="57" t="str">
        <f>+'Categorias-9 feb-Depurado'!B1263</f>
        <v>LASA SOCIEDAD DE APOYO AERONAUTICO SA</v>
      </c>
      <c r="C1264" s="30" t="s">
        <v>4900</v>
      </c>
      <c r="D1264" s="31">
        <v>5</v>
      </c>
      <c r="E1264" s="30" t="str">
        <f>+'Categorias-9 feb-Depurado'!E1263</f>
        <v>800139545-2</v>
      </c>
      <c r="F1264" s="30" t="str">
        <f>+'Categorias-9 feb-Depurado'!F1263</f>
        <v>CR 25 1 A SUR 155 P 3</v>
      </c>
      <c r="G1264" s="30" t="str">
        <f>+'Categorias-9 feb-Depurado'!G1263</f>
        <v>MEDELLIN</v>
      </c>
      <c r="H1264" s="30" t="str">
        <f>+'Categorias-9 feb-Depurado'!H1263</f>
        <v>ADZ3899</v>
      </c>
      <c r="I1264" s="107">
        <f>+'Categorias-9 feb-Depurado'!R1263</f>
        <v>7616584</v>
      </c>
      <c r="J1264" s="108">
        <f t="shared" si="80"/>
        <v>0</v>
      </c>
      <c r="K1264" s="107">
        <f t="shared" si="81"/>
        <v>0</v>
      </c>
      <c r="L1264" s="109">
        <f t="shared" si="82"/>
        <v>7616584</v>
      </c>
      <c r="M1264" s="110">
        <f t="shared" si="83"/>
        <v>5.8065342000687331E-06</v>
      </c>
      <c r="N1264" s="33" t="s">
        <v>4892</v>
      </c>
      <c r="O1264" s="33">
        <f>+'Categorias-9 feb-Depurado'!Y1263</f>
        <v>1596.8183485853851</v>
      </c>
      <c r="P1264" s="111">
        <f>+'Categorias-9 feb-Depurado'!AC1263</f>
        <v>44958</v>
      </c>
      <c r="Q1264" s="111">
        <f>+'Categorias-9 feb-Depurado'!AE1263</f>
        <v>45033</v>
      </c>
      <c r="R1264" s="112" t="str">
        <f>+'Categorias-9 feb-Depurado'!AB1263</f>
        <v>GH</v>
      </c>
    </row>
    <row r="1265" spans="2:18" s="1" customFormat="1" ht="14.5" hidden="1">
      <c r="B1265" s="57" t="str">
        <f>+'Categorias-9 feb-Depurado'!B1264</f>
        <v>LASA SOCIEDAD DE APOYO AERONAUTICO SA</v>
      </c>
      <c r="C1265" s="30" t="s">
        <v>4900</v>
      </c>
      <c r="D1265" s="31">
        <v>5</v>
      </c>
      <c r="E1265" s="30" t="str">
        <f>+'Categorias-9 feb-Depurado'!E1264</f>
        <v>800139545-2</v>
      </c>
      <c r="F1265" s="30" t="str">
        <f>+'Categorias-9 feb-Depurado'!F1264</f>
        <v>CR 25 1 A SUR 155 P 3</v>
      </c>
      <c r="G1265" s="30" t="str">
        <f>+'Categorias-9 feb-Depurado'!G1264</f>
        <v>MEDELLIN</v>
      </c>
      <c r="H1265" s="30" t="str">
        <f>+'Categorias-9 feb-Depurado'!H1264</f>
        <v>PSO237</v>
      </c>
      <c r="I1265" s="107">
        <f>+'Categorias-9 feb-Depurado'!R1264</f>
        <v>6974499</v>
      </c>
      <c r="J1265" s="108">
        <f t="shared" si="80"/>
        <v>0</v>
      </c>
      <c r="K1265" s="107">
        <f t="shared" si="81"/>
        <v>0</v>
      </c>
      <c r="L1265" s="109">
        <f t="shared" si="82"/>
        <v>6974499</v>
      </c>
      <c r="M1265" s="110">
        <f t="shared" si="83"/>
        <v>5.3170380543095408E-06</v>
      </c>
      <c r="N1265" s="33" t="s">
        <v>4892</v>
      </c>
      <c r="O1265" s="33">
        <f>+'Categorias-9 feb-Depurado'!Y1264</f>
        <v>1462.2051007893328</v>
      </c>
      <c r="P1265" s="111">
        <f>+'Categorias-9 feb-Depurado'!AC1264</f>
        <v>44958</v>
      </c>
      <c r="Q1265" s="111">
        <f>+'Categorias-9 feb-Depurado'!AE1264</f>
        <v>45033</v>
      </c>
      <c r="R1265" s="112" t="str">
        <f>+'Categorias-9 feb-Depurado'!AB1264</f>
        <v>GH</v>
      </c>
    </row>
    <row r="1266" spans="2:18" s="1" customFormat="1" ht="14.5" hidden="1">
      <c r="B1266" s="57" t="str">
        <f>+'Categorias-9 feb-Depurado'!B1265</f>
        <v>LASA SOCIEDAD DE APOYO AERONAUTICO SA</v>
      </c>
      <c r="C1266" s="30" t="s">
        <v>4900</v>
      </c>
      <c r="D1266" s="31">
        <v>5</v>
      </c>
      <c r="E1266" s="30" t="str">
        <f>+'Categorias-9 feb-Depurado'!E1265</f>
        <v>800139545-2</v>
      </c>
      <c r="F1266" s="30" t="str">
        <f>+'Categorias-9 feb-Depurado'!F1265</f>
        <v>CR 25 1 A SUR 155 P 3</v>
      </c>
      <c r="G1266" s="30" t="str">
        <f>+'Categorias-9 feb-Depurado'!G1265</f>
        <v>MEDELLIN</v>
      </c>
      <c r="H1266" s="30" t="str">
        <f>+'Categorias-9 feb-Depurado'!H1265</f>
        <v>CUC1733</v>
      </c>
      <c r="I1266" s="107">
        <f>+'Categorias-9 feb-Depurado'!R1265</f>
        <v>56229468</v>
      </c>
      <c r="J1266" s="108">
        <f t="shared" si="80"/>
        <v>0</v>
      </c>
      <c r="K1266" s="107">
        <f t="shared" si="81"/>
        <v>0</v>
      </c>
      <c r="L1266" s="109">
        <f t="shared" si="82"/>
        <v>56229468</v>
      </c>
      <c r="M1266" s="110">
        <f t="shared" si="83"/>
        <v>4.286676664941533E-05</v>
      </c>
      <c r="N1266" s="33" t="s">
        <v>4892</v>
      </c>
      <c r="O1266" s="33">
        <f>+'Categorias-9 feb-Depurado'!Y1265</f>
        <v>11788.51913582188</v>
      </c>
      <c r="P1266" s="111">
        <f>+'Categorias-9 feb-Depurado'!AC1265</f>
        <v>44958</v>
      </c>
      <c r="Q1266" s="111">
        <f>+'Categorias-9 feb-Depurado'!AE1265</f>
        <v>45033</v>
      </c>
      <c r="R1266" s="112" t="str">
        <f>+'Categorias-9 feb-Depurado'!AB1265</f>
        <v>GH</v>
      </c>
    </row>
    <row r="1267" spans="2:18" s="1" customFormat="1" ht="14.5" hidden="1">
      <c r="B1267" s="57" t="str">
        <f>+'Categorias-9 feb-Depurado'!B1266</f>
        <v>LASA SOCIEDAD DE APOYO AERONAUTICO SA</v>
      </c>
      <c r="C1267" s="30" t="s">
        <v>4900</v>
      </c>
      <c r="D1267" s="31">
        <v>5</v>
      </c>
      <c r="E1267" s="30" t="str">
        <f>+'Categorias-9 feb-Depurado'!E1266</f>
        <v>800139545-2</v>
      </c>
      <c r="F1267" s="30" t="str">
        <f>+'Categorias-9 feb-Depurado'!F1266</f>
        <v>CR 25 1 A SUR 155 P 3</v>
      </c>
      <c r="G1267" s="30" t="str">
        <f>+'Categorias-9 feb-Depurado'!G1266</f>
        <v>MEDELLIN</v>
      </c>
      <c r="H1267" s="30" t="str">
        <f>+'Categorias-9 feb-Depurado'!H1266</f>
        <v>ADZ3908</v>
      </c>
      <c r="I1267" s="107">
        <f>+'Categorias-9 feb-Depurado'!R1266</f>
        <v>1731359</v>
      </c>
      <c r="J1267" s="108">
        <f t="shared" si="80"/>
        <v>0</v>
      </c>
      <c r="K1267" s="107">
        <f t="shared" si="81"/>
        <v>0</v>
      </c>
      <c r="L1267" s="109">
        <f t="shared" si="82"/>
        <v>1731359</v>
      </c>
      <c r="M1267" s="110">
        <f t="shared" si="83"/>
        <v>1.3199086685181707E-06</v>
      </c>
      <c r="N1267" s="33" t="s">
        <v>4892</v>
      </c>
      <c r="O1267" s="33">
        <f>+'Categorias-9 feb-Depurado'!Y1266</f>
        <v>362.97975827332095</v>
      </c>
      <c r="P1267" s="111">
        <f>+'Categorias-9 feb-Depurado'!AC1266</f>
        <v>44960</v>
      </c>
      <c r="Q1267" s="111">
        <f>+'Categorias-9 feb-Depurado'!AE1266</f>
        <v>45035</v>
      </c>
      <c r="R1267" s="112" t="str">
        <f>+'Categorias-9 feb-Depurado'!AB1266</f>
        <v>GH</v>
      </c>
    </row>
    <row r="1268" spans="2:18" s="1" customFormat="1" ht="14.5" hidden="1">
      <c r="B1268" s="57" t="str">
        <f>+'Categorias-9 feb-Depurado'!B1267</f>
        <v>LASA SOCIEDAD DE APOYO AERONAUTICO SA</v>
      </c>
      <c r="C1268" s="30" t="s">
        <v>4900</v>
      </c>
      <c r="D1268" s="31">
        <v>5</v>
      </c>
      <c r="E1268" s="30" t="str">
        <f>+'Categorias-9 feb-Depurado'!E1267</f>
        <v>800139545-2</v>
      </c>
      <c r="F1268" s="30" t="str">
        <f>+'Categorias-9 feb-Depurado'!F1267</f>
        <v>CR 25 1 A SUR 155 P 3</v>
      </c>
      <c r="G1268" s="30" t="str">
        <f>+'Categorias-9 feb-Depurado'!G1267</f>
        <v>MEDELLIN</v>
      </c>
      <c r="H1268" s="30" t="str">
        <f>+'Categorias-9 feb-Depurado'!H1267</f>
        <v>SMR1961</v>
      </c>
      <c r="I1268" s="107">
        <f>+'Categorias-9 feb-Depurado'!R1267</f>
        <v>160000</v>
      </c>
      <c r="J1268" s="108">
        <f t="shared" si="80"/>
        <v>0</v>
      </c>
      <c r="K1268" s="107">
        <f t="shared" si="81"/>
        <v>0</v>
      </c>
      <c r="L1268" s="109">
        <f t="shared" si="82"/>
        <v>160000</v>
      </c>
      <c r="M1268" s="110">
        <f t="shared" si="83"/>
        <v>1.219766593542456E-07</v>
      </c>
      <c r="N1268" s="33" t="s">
        <v>4892</v>
      </c>
      <c r="O1268" s="33">
        <f>+'Categorias-9 feb-Depurado'!Y1267</f>
        <v>33.544031782970109</v>
      </c>
      <c r="P1268" s="111">
        <f>+'Categorias-9 feb-Depurado'!AC1267</f>
        <v>44964</v>
      </c>
      <c r="Q1268" s="111">
        <f>+'Categorias-9 feb-Depurado'!AE1267</f>
        <v>45039</v>
      </c>
      <c r="R1268" s="112" t="str">
        <f>+'Categorias-9 feb-Depurado'!AB1267</f>
        <v>GH</v>
      </c>
    </row>
    <row r="1269" spans="2:18" s="1" customFormat="1" ht="14.5" hidden="1">
      <c r="B1269" s="57" t="str">
        <f>+'Categorias-9 feb-Depurado'!B1268</f>
        <v>LASA SOCIEDAD DE APOYO AERONAUTICO SA</v>
      </c>
      <c r="C1269" s="30" t="s">
        <v>4900</v>
      </c>
      <c r="D1269" s="31">
        <v>5</v>
      </c>
      <c r="E1269" s="30" t="str">
        <f>+'Categorias-9 feb-Depurado'!E1268</f>
        <v>800139545-2</v>
      </c>
      <c r="F1269" s="30" t="str">
        <f>+'Categorias-9 feb-Depurado'!F1268</f>
        <v>CR 25 1 A SUR 155 P 3</v>
      </c>
      <c r="G1269" s="30" t="str">
        <f>+'Categorias-9 feb-Depurado'!G1268</f>
        <v>MEDELLIN</v>
      </c>
      <c r="H1269" s="30" t="str">
        <f>+'Categorias-9 feb-Depurado'!H1268</f>
        <v>BGA1830</v>
      </c>
      <c r="I1269" s="107">
        <f>+'Categorias-9 feb-Depurado'!R1268</f>
        <v>125000</v>
      </c>
      <c r="J1269" s="108">
        <f t="shared" si="80"/>
        <v>0</v>
      </c>
      <c r="K1269" s="107">
        <f t="shared" si="81"/>
        <v>0</v>
      </c>
      <c r="L1269" s="109">
        <f t="shared" si="82"/>
        <v>125000</v>
      </c>
      <c r="M1269" s="110">
        <f t="shared" si="83"/>
        <v>9.5294265120504374E-08</v>
      </c>
      <c r="N1269" s="33" t="s">
        <v>4892</v>
      </c>
      <c r="O1269" s="33">
        <f>+'Categorias-9 feb-Depurado'!Y1268</f>
        <v>26.206274830445398</v>
      </c>
      <c r="P1269" s="111">
        <f>+'Categorias-9 feb-Depurado'!AC1268</f>
        <v>44964</v>
      </c>
      <c r="Q1269" s="111">
        <f>+'Categorias-9 feb-Depurado'!AE1268</f>
        <v>45039</v>
      </c>
      <c r="R1269" s="112" t="str">
        <f>+'Categorias-9 feb-Depurado'!AB1268</f>
        <v>GH</v>
      </c>
    </row>
    <row r="1270" spans="2:18" s="1" customFormat="1" ht="14.5" hidden="1">
      <c r="B1270" s="57" t="str">
        <f>+'Categorias-9 feb-Depurado'!B1269</f>
        <v>LASA SOCIEDAD DE APOYO AERONAUTICO SA</v>
      </c>
      <c r="C1270" s="30" t="s">
        <v>4900</v>
      </c>
      <c r="D1270" s="31">
        <v>5</v>
      </c>
      <c r="E1270" s="30" t="str">
        <f>+'Categorias-9 feb-Depurado'!E1269</f>
        <v>800139545-2</v>
      </c>
      <c r="F1270" s="30" t="str">
        <f>+'Categorias-9 feb-Depurado'!F1269</f>
        <v>CR 25 1 A SUR 155 P 3</v>
      </c>
      <c r="G1270" s="30" t="str">
        <f>+'Categorias-9 feb-Depurado'!G1269</f>
        <v>MEDELLIN</v>
      </c>
      <c r="H1270" s="30" t="str">
        <f>+'Categorias-9 feb-Depurado'!H1269</f>
        <v>LET1227</v>
      </c>
      <c r="I1270" s="107">
        <f>+'Categorias-9 feb-Depurado'!R1269</f>
        <v>60000</v>
      </c>
      <c r="J1270" s="108">
        <f t="shared" si="80"/>
        <v>0</v>
      </c>
      <c r="K1270" s="107">
        <f t="shared" si="81"/>
        <v>0</v>
      </c>
      <c r="L1270" s="109">
        <f t="shared" si="82"/>
        <v>60000</v>
      </c>
      <c r="M1270" s="110">
        <f t="shared" si="83"/>
        <v>4.5741247257842098E-08</v>
      </c>
      <c r="N1270" s="33" t="s">
        <v>4892</v>
      </c>
      <c r="O1270" s="33">
        <f>+'Categorias-9 feb-Depurado'!Y1269</f>
        <v>12.579011918613793</v>
      </c>
      <c r="P1270" s="111">
        <f>+'Categorias-9 feb-Depurado'!AC1269</f>
        <v>44964</v>
      </c>
      <c r="Q1270" s="111">
        <f>+'Categorias-9 feb-Depurado'!AE1269</f>
        <v>45039</v>
      </c>
      <c r="R1270" s="112" t="str">
        <f>+'Categorias-9 feb-Depurado'!AB1269</f>
        <v>GH</v>
      </c>
    </row>
    <row r="1271" spans="2:18" s="1" customFormat="1" ht="14.5" hidden="1">
      <c r="B1271" s="57" t="str">
        <f>+'Categorias-9 feb-Depurado'!B1270</f>
        <v>LEM CARGO EU</v>
      </c>
      <c r="C1271" s="30" t="s">
        <v>4900</v>
      </c>
      <c r="D1271" s="31">
        <v>5</v>
      </c>
      <c r="E1271" s="30" t="str">
        <f>+'Categorias-9 feb-Depurado'!E1270</f>
        <v>827000723</v>
      </c>
      <c r="F1271" s="30" t="str">
        <f>+'Categorias-9 feb-Depurado'!F1270</f>
        <v>CRA 13 NRO. 8-13</v>
      </c>
      <c r="G1271" s="30" t="str">
        <f>+'Categorias-9 feb-Depurado'!G1270</f>
        <v>MEDELLIN</v>
      </c>
      <c r="H1271" s="30" t="str">
        <f>+'Categorias-9 feb-Depurado'!H1270</f>
        <v>FADZ 9186</v>
      </c>
      <c r="I1271" s="107">
        <f>+'Categorias-9 feb-Depurado'!R1270</f>
        <v>12649550</v>
      </c>
      <c r="J1271" s="108">
        <f t="shared" si="80"/>
        <v>12649550</v>
      </c>
      <c r="K1271" s="107">
        <f t="shared" si="81"/>
        <v>82197.705485889455</v>
      </c>
      <c r="L1271" s="109">
        <f t="shared" si="82"/>
        <v>12731747.70548589</v>
      </c>
      <c r="M1271" s="110">
        <f t="shared" si="83"/>
        <v>9.7061003303515638E-06</v>
      </c>
      <c r="N1271" s="33" t="s">
        <v>4892</v>
      </c>
      <c r="O1271" s="33">
        <f>+'Categorias-9 feb-Depurado'!Y1270</f>
        <v>2651.9806702516848</v>
      </c>
      <c r="P1271" s="111">
        <f>+'Categorias-9 feb-Depurado'!AC1270</f>
        <v>44887</v>
      </c>
      <c r="Q1271" s="111">
        <f>+'Categorias-9 feb-Depurado'!AE1270</f>
        <v>44947</v>
      </c>
      <c r="R1271" s="112" t="str">
        <f>+'Categorias-9 feb-Depurado'!AB1270</f>
        <v>Carga</v>
      </c>
    </row>
    <row r="1272" spans="2:18" s="1" customFormat="1" ht="14.5" hidden="1">
      <c r="B1272" s="57" t="str">
        <f>+'Categorias-9 feb-Depurado'!B1271</f>
        <v>LEM CARGO EU</v>
      </c>
      <c r="C1272" s="30" t="s">
        <v>4900</v>
      </c>
      <c r="D1272" s="31">
        <v>5</v>
      </c>
      <c r="E1272" s="30" t="str">
        <f>+'Categorias-9 feb-Depurado'!E1271</f>
        <v>827000723</v>
      </c>
      <c r="F1272" s="30" t="str">
        <f>+'Categorias-9 feb-Depurado'!F1271</f>
        <v>CRA 13 NRO. 8-13</v>
      </c>
      <c r="G1272" s="30" t="str">
        <f>+'Categorias-9 feb-Depurado'!G1271</f>
        <v>MEDELLIN</v>
      </c>
      <c r="H1272" s="30" t="str">
        <f>+'Categorias-9 feb-Depurado'!H1271</f>
        <v>FADZ 9209</v>
      </c>
      <c r="I1272" s="107">
        <f>+'Categorias-9 feb-Depurado'!R1271</f>
        <v>39853989</v>
      </c>
      <c r="J1272" s="108">
        <f t="shared" si="80"/>
        <v>0</v>
      </c>
      <c r="K1272" s="107">
        <f t="shared" si="81"/>
        <v>0</v>
      </c>
      <c r="L1272" s="109">
        <f t="shared" si="82"/>
        <v>39853989</v>
      </c>
      <c r="M1272" s="110">
        <f t="shared" si="83"/>
        <v>3.0382852751005319E-05</v>
      </c>
      <c r="N1272" s="33" t="s">
        <v>4892</v>
      </c>
      <c r="O1272" s="33">
        <f>+'Categorias-9 feb-Depurado'!Y1271</f>
        <v>8355.3967105883821</v>
      </c>
      <c r="P1272" s="111">
        <f>+'Categorias-9 feb-Depurado'!AC1271</f>
        <v>44909</v>
      </c>
      <c r="Q1272" s="111">
        <f>+'Categorias-9 feb-Depurado'!AE1271</f>
        <v>44969</v>
      </c>
      <c r="R1272" s="112" t="str">
        <f>+'Categorias-9 feb-Depurado'!AB1271</f>
        <v>Carga</v>
      </c>
    </row>
    <row r="1273" spans="2:18" s="1" customFormat="1" ht="14.5" hidden="1">
      <c r="B1273" s="57" t="str">
        <f>+'Categorias-9 feb-Depurado'!B1272</f>
        <v>LEM CARGO EU</v>
      </c>
      <c r="C1273" s="30" t="s">
        <v>4900</v>
      </c>
      <c r="D1273" s="31">
        <v>5</v>
      </c>
      <c r="E1273" s="30" t="str">
        <f>+'Categorias-9 feb-Depurado'!E1272</f>
        <v>827000723</v>
      </c>
      <c r="F1273" s="30" t="str">
        <f>+'Categorias-9 feb-Depurado'!F1272</f>
        <v>CRA 13 NRO. 8-13</v>
      </c>
      <c r="G1273" s="30" t="str">
        <f>+'Categorias-9 feb-Depurado'!G1272</f>
        <v>MEDELLIN</v>
      </c>
      <c r="H1273" s="30" t="str">
        <f>+'Categorias-9 feb-Depurado'!H1272</f>
        <v>AJ-FADZ 9209</v>
      </c>
      <c r="I1273" s="107">
        <f>+'Categorias-9 feb-Depurado'!R1272</f>
        <v>1245437</v>
      </c>
      <c r="J1273" s="108">
        <f t="shared" si="80"/>
        <v>0</v>
      </c>
      <c r="K1273" s="107">
        <f t="shared" si="81"/>
        <v>0</v>
      </c>
      <c r="L1273" s="109">
        <f t="shared" si="82"/>
        <v>1245437</v>
      </c>
      <c r="M1273" s="110">
        <f t="shared" si="83"/>
        <v>9.4946402935108482E-07</v>
      </c>
      <c r="N1273" s="33" t="s">
        <v>4892</v>
      </c>
      <c r="O1273" s="33">
        <f>+'Categorias-9 feb-Depurado'!Y1272</f>
        <v>261.1061144480434</v>
      </c>
      <c r="P1273" s="111">
        <f>+'Categorias-9 feb-Depurado'!AC1272</f>
        <v>44909</v>
      </c>
      <c r="Q1273" s="111">
        <f>+'Categorias-9 feb-Depurado'!AE1272</f>
        <v>44969</v>
      </c>
      <c r="R1273" s="112" t="str">
        <f>+'Categorias-9 feb-Depurado'!AB1272</f>
        <v>Carga</v>
      </c>
    </row>
    <row r="1274" spans="2:18" s="1" customFormat="1" ht="14.5" hidden="1">
      <c r="B1274" s="57" t="str">
        <f>+'Categorias-9 feb-Depurado'!B1273</f>
        <v>LEM CARGO EU</v>
      </c>
      <c r="C1274" s="30" t="s">
        <v>4900</v>
      </c>
      <c r="D1274" s="31">
        <v>5</v>
      </c>
      <c r="E1274" s="30" t="str">
        <f>+'Categorias-9 feb-Depurado'!E1273</f>
        <v>827000723</v>
      </c>
      <c r="F1274" s="30" t="str">
        <f>+'Categorias-9 feb-Depurado'!F1273</f>
        <v>CRA 13 NRO. 8-13</v>
      </c>
      <c r="G1274" s="30" t="str">
        <f>+'Categorias-9 feb-Depurado'!G1273</f>
        <v>MEDELLIN</v>
      </c>
      <c r="H1274" s="30" t="str">
        <f>+'Categorias-9 feb-Depurado'!H1273</f>
        <v>AJ-FADZ 9220</v>
      </c>
      <c r="I1274" s="107">
        <f>+'Categorias-9 feb-Depurado'!R1273</f>
        <v>1021653</v>
      </c>
      <c r="J1274" s="108">
        <f t="shared" si="80"/>
        <v>0</v>
      </c>
      <c r="K1274" s="107">
        <f t="shared" si="81"/>
        <v>0</v>
      </c>
      <c r="L1274" s="109">
        <f t="shared" si="82"/>
        <v>1021653</v>
      </c>
      <c r="M1274" s="110">
        <f t="shared" si="83"/>
        <v>7.7886137474526917E-07</v>
      </c>
      <c r="N1274" s="33" t="s">
        <v>4892</v>
      </c>
      <c r="O1274" s="33">
        <f>+'Categorias-9 feb-Depurado'!Y1273</f>
        <v>214.18975439479226</v>
      </c>
      <c r="P1274" s="111">
        <f>+'Categorias-9 feb-Depurado'!AC1273</f>
        <v>44915</v>
      </c>
      <c r="Q1274" s="111">
        <f>+'Categorias-9 feb-Depurado'!AE1273</f>
        <v>44975</v>
      </c>
      <c r="R1274" s="112" t="str">
        <f>+'Categorias-9 feb-Depurado'!AB1273</f>
        <v>Carga</v>
      </c>
    </row>
    <row r="1275" spans="2:18" s="1" customFormat="1" ht="14.5" hidden="1">
      <c r="B1275" s="57" t="str">
        <f>+'Categorias-9 feb-Depurado'!B1274</f>
        <v>LEM CARGO EU</v>
      </c>
      <c r="C1275" s="30" t="s">
        <v>4900</v>
      </c>
      <c r="D1275" s="31">
        <v>5</v>
      </c>
      <c r="E1275" s="30" t="str">
        <f>+'Categorias-9 feb-Depurado'!E1274</f>
        <v>827000723</v>
      </c>
      <c r="F1275" s="30" t="str">
        <f>+'Categorias-9 feb-Depurado'!F1274</f>
        <v>CRA 13 NRO. 8-13</v>
      </c>
      <c r="G1275" s="30" t="str">
        <f>+'Categorias-9 feb-Depurado'!G1274</f>
        <v>MEDELLIN</v>
      </c>
      <c r="H1275" s="30" t="str">
        <f>+'Categorias-9 feb-Depurado'!H1274</f>
        <v>FADZ 9220</v>
      </c>
      <c r="I1275" s="107">
        <f>+'Categorias-9 feb-Depurado'!R1274</f>
        <v>32692885</v>
      </c>
      <c r="J1275" s="108">
        <f t="shared" si="80"/>
        <v>0</v>
      </c>
      <c r="K1275" s="107">
        <f t="shared" si="81"/>
        <v>0</v>
      </c>
      <c r="L1275" s="109">
        <f t="shared" si="82"/>
        <v>32692885</v>
      </c>
      <c r="M1275" s="110">
        <f t="shared" si="83"/>
        <v>2.4923555605953286E-05</v>
      </c>
      <c r="N1275" s="33" t="s">
        <v>4892</v>
      </c>
      <c r="O1275" s="33">
        <f>+'Categorias-9 feb-Depurado'!Y1274</f>
        <v>6854.0698344811681</v>
      </c>
      <c r="P1275" s="111">
        <f>+'Categorias-9 feb-Depurado'!AC1274</f>
        <v>44915</v>
      </c>
      <c r="Q1275" s="111">
        <f>+'Categorias-9 feb-Depurado'!AE1274</f>
        <v>44975</v>
      </c>
      <c r="R1275" s="112" t="str">
        <f>+'Categorias-9 feb-Depurado'!AB1274</f>
        <v>Carga</v>
      </c>
    </row>
    <row r="1276" spans="2:18" s="1" customFormat="1" ht="14.5" hidden="1">
      <c r="B1276" s="57" t="str">
        <f>+'Categorias-9 feb-Depurado'!B1275</f>
        <v>LEM CARGO EU</v>
      </c>
      <c r="C1276" s="30" t="s">
        <v>4900</v>
      </c>
      <c r="D1276" s="31">
        <v>5</v>
      </c>
      <c r="E1276" s="30" t="str">
        <f>+'Categorias-9 feb-Depurado'!E1275</f>
        <v>827000723</v>
      </c>
      <c r="F1276" s="30" t="str">
        <f>+'Categorias-9 feb-Depurado'!F1275</f>
        <v>CRA 13 NRO. 8-13</v>
      </c>
      <c r="G1276" s="30" t="str">
        <f>+'Categorias-9 feb-Depurado'!G1275</f>
        <v>MEDELLIN</v>
      </c>
      <c r="H1276" s="30" t="str">
        <f>+'Categorias-9 feb-Depurado'!H1275</f>
        <v>FADZ9243</v>
      </c>
      <c r="I1276" s="107">
        <f>+'Categorias-9 feb-Depurado'!R1275</f>
        <v>27367938</v>
      </c>
      <c r="J1276" s="108">
        <f t="shared" si="80"/>
        <v>0</v>
      </c>
      <c r="K1276" s="107">
        <f t="shared" si="81"/>
        <v>0</v>
      </c>
      <c r="L1276" s="109">
        <f t="shared" si="82"/>
        <v>27367938</v>
      </c>
      <c r="M1276" s="110">
        <f t="shared" si="83"/>
        <v>2.086406031658821E-05</v>
      </c>
      <c r="N1276" s="33" t="s">
        <v>4892</v>
      </c>
      <c r="O1276" s="33">
        <f>+'Categorias-9 feb-Depurado'!Y1275</f>
        <v>5737.693638164722</v>
      </c>
      <c r="P1276" s="111">
        <f>+'Categorias-9 feb-Depurado'!AC1275</f>
        <v>44946</v>
      </c>
      <c r="Q1276" s="111">
        <f>+'Categorias-9 feb-Depurado'!AE1275</f>
        <v>45006</v>
      </c>
      <c r="R1276" s="112" t="str">
        <f>+'Categorias-9 feb-Depurado'!AB1275</f>
        <v>Carga</v>
      </c>
    </row>
    <row r="1277" spans="2:18" s="1" customFormat="1" ht="14.5" hidden="1">
      <c r="B1277" s="57" t="str">
        <f>+'Categorias-9 feb-Depurado'!B1276</f>
        <v>LEM CARGO EU</v>
      </c>
      <c r="C1277" s="30" t="s">
        <v>4900</v>
      </c>
      <c r="D1277" s="31">
        <v>5</v>
      </c>
      <c r="E1277" s="30" t="str">
        <f>+'Categorias-9 feb-Depurado'!E1276</f>
        <v>827000723</v>
      </c>
      <c r="F1277" s="30" t="str">
        <f>+'Categorias-9 feb-Depurado'!F1276</f>
        <v>CRA 13 NRO. 8-13</v>
      </c>
      <c r="G1277" s="30" t="str">
        <f>+'Categorias-9 feb-Depurado'!G1276</f>
        <v>MEDELLIN</v>
      </c>
      <c r="H1277" s="30" t="str">
        <f>+'Categorias-9 feb-Depurado'!H1276</f>
        <v>FADZ 9261</v>
      </c>
      <c r="I1277" s="107">
        <f>+'Categorias-9 feb-Depurado'!R1276</f>
        <v>23841944</v>
      </c>
      <c r="J1277" s="108">
        <f t="shared" si="80"/>
        <v>0</v>
      </c>
      <c r="K1277" s="107">
        <f t="shared" si="81"/>
        <v>0</v>
      </c>
      <c r="L1277" s="109">
        <f t="shared" si="82"/>
        <v>23841944</v>
      </c>
      <c r="M1277" s="110">
        <f t="shared" si="83"/>
        <v>1.8176004260193747E-05</v>
      </c>
      <c r="N1277" s="33" t="s">
        <v>4892</v>
      </c>
      <c r="O1277" s="33">
        <f>+'Categorias-9 feb-Depurado'!Y1276</f>
        <v>4998.4682956487095</v>
      </c>
      <c r="P1277" s="111">
        <f>+'Categorias-9 feb-Depurado'!AC1276</f>
        <v>44960</v>
      </c>
      <c r="Q1277" s="111">
        <f>+'Categorias-9 feb-Depurado'!AE1276</f>
        <v>45020</v>
      </c>
      <c r="R1277" s="112" t="str">
        <f>+'Categorias-9 feb-Depurado'!AB1276</f>
        <v>Carga</v>
      </c>
    </row>
    <row r="1278" spans="2:18" s="1" customFormat="1" ht="14.5" hidden="1">
      <c r="B1278" s="57" t="str">
        <f>+'Categorias-9 feb-Depurado'!B1277</f>
        <v>LIEBHERR-AEROSPACE SALINE,INC</v>
      </c>
      <c r="C1278" s="30" t="s">
        <v>4900</v>
      </c>
      <c r="D1278" s="31">
        <v>5</v>
      </c>
      <c r="E1278" s="30" t="str">
        <f>+'Categorias-9 feb-Depurado'!E1277</f>
        <v>444445010</v>
      </c>
      <c r="F1278" s="30" t="str">
        <f>+'Categorias-9 feb-Depurado'!F1277</f>
        <v>1465 Woodland Dr E, Saline, MI 48176,</v>
      </c>
      <c r="G1278" s="30" t="str">
        <f>+'Categorias-9 feb-Depurado'!G1277</f>
        <v>MIAMI</v>
      </c>
      <c r="H1278" s="30" t="str">
        <f>+'Categorias-9 feb-Depurado'!H1277</f>
        <v>RO16418</v>
      </c>
      <c r="I1278" s="107">
        <f>+'Categorias-9 feb-Depurado'!R1277</f>
        <v>3313471</v>
      </c>
      <c r="J1278" s="108">
        <f t="shared" si="80"/>
        <v>3313471</v>
      </c>
      <c r="K1278" s="107">
        <f t="shared" si="81"/>
        <v>160787.34193950082</v>
      </c>
      <c r="L1278" s="109">
        <f t="shared" si="82"/>
        <v>3474258.341939501</v>
      </c>
      <c r="M1278" s="110">
        <f t="shared" si="83"/>
        <v>2.6486151642712537E-06</v>
      </c>
      <c r="N1278" s="33" t="s">
        <v>4892</v>
      </c>
      <c r="O1278" s="33">
        <f>+'Categorias-9 feb-Depurado'!Y1277</f>
        <v>749</v>
      </c>
      <c r="P1278" s="111">
        <f>+'Categorias-9 feb-Depurado'!AC1277</f>
        <v>44767</v>
      </c>
      <c r="Q1278" s="111">
        <f>+'Categorias-9 feb-Depurado'!AE1277</f>
        <v>44827</v>
      </c>
      <c r="R1278" s="112" t="str">
        <f>+'Categorias-9 feb-Depurado'!AB1277</f>
        <v>Compras</v>
      </c>
    </row>
    <row r="1279" spans="2:18" s="1" customFormat="1" ht="14.5" hidden="1">
      <c r="B1279" s="57" t="str">
        <f>+'Categorias-9 feb-Depurado'!B1278</f>
        <v>LIEBHERR-AEROSPACE SALINE,INC</v>
      </c>
      <c r="C1279" s="30" t="s">
        <v>4900</v>
      </c>
      <c r="D1279" s="31">
        <v>5</v>
      </c>
      <c r="E1279" s="30" t="str">
        <f>+'Categorias-9 feb-Depurado'!E1278</f>
        <v>444445010</v>
      </c>
      <c r="F1279" s="30" t="str">
        <f>+'Categorias-9 feb-Depurado'!F1278</f>
        <v>1465 Woodland Dr E, Saline, MI 48176,</v>
      </c>
      <c r="G1279" s="30" t="str">
        <f>+'Categorias-9 feb-Depurado'!G1278</f>
        <v>MIAMI</v>
      </c>
      <c r="H1279" s="30" t="str">
        <f>+'Categorias-9 feb-Depurado'!H1278</f>
        <v>RO16414</v>
      </c>
      <c r="I1279" s="107">
        <f>+'Categorias-9 feb-Depurado'!R1278</f>
        <v>3313471</v>
      </c>
      <c r="J1279" s="108">
        <f t="shared" si="80"/>
        <v>3313471</v>
      </c>
      <c r="K1279" s="107">
        <f t="shared" si="81"/>
        <v>160787.34193950082</v>
      </c>
      <c r="L1279" s="109">
        <f t="shared" si="82"/>
        <v>3474258.341939501</v>
      </c>
      <c r="M1279" s="110">
        <f t="shared" si="83"/>
        <v>2.6486151642712537E-06</v>
      </c>
      <c r="N1279" s="33" t="s">
        <v>4892</v>
      </c>
      <c r="O1279" s="33">
        <f>+'Categorias-9 feb-Depurado'!Y1278</f>
        <v>749</v>
      </c>
      <c r="P1279" s="111">
        <f>+'Categorias-9 feb-Depurado'!AC1278</f>
        <v>44767</v>
      </c>
      <c r="Q1279" s="111">
        <f>+'Categorias-9 feb-Depurado'!AE1278</f>
        <v>44827</v>
      </c>
      <c r="R1279" s="112" t="str">
        <f>+'Categorias-9 feb-Depurado'!AB1278</f>
        <v>Compras</v>
      </c>
    </row>
    <row r="1280" spans="2:18" s="1" customFormat="1" ht="14.5" hidden="1">
      <c r="B1280" s="57" t="str">
        <f>+'Categorias-9 feb-Depurado'!B1279</f>
        <v>LINA MARCELA ZAPATA ARISTIZABAL</v>
      </c>
      <c r="C1280" s="30" t="s">
        <v>4900</v>
      </c>
      <c r="D1280" s="31">
        <v>5</v>
      </c>
      <c r="E1280" s="30" t="str">
        <f>+'Categorias-9 feb-Depurado'!E1279</f>
        <v>43910583-3</v>
      </c>
      <c r="F1280" s="30" t="str">
        <f>+'Categorias-9 feb-Depurado'!F1279</f>
        <v>CL 52 47 62</v>
      </c>
      <c r="G1280" s="30" t="str">
        <f>+'Categorias-9 feb-Depurado'!G1279</f>
        <v>BELLO</v>
      </c>
      <c r="H1280" s="30" t="str">
        <f>+'Categorias-9 feb-Depurado'!H1279</f>
        <v>CC-055</v>
      </c>
      <c r="I1280" s="107">
        <f>+'Categorias-9 feb-Depurado'!R1279</f>
        <v>1735500</v>
      </c>
      <c r="J1280" s="108">
        <f t="shared" si="80"/>
        <v>0</v>
      </c>
      <c r="K1280" s="107">
        <f t="shared" si="81"/>
        <v>0</v>
      </c>
      <c r="L1280" s="109">
        <f t="shared" si="82"/>
        <v>1735500</v>
      </c>
      <c r="M1280" s="110">
        <f t="shared" si="83"/>
        <v>1.3230655769330828E-06</v>
      </c>
      <c r="N1280" s="33" t="s">
        <v>4892</v>
      </c>
      <c r="O1280" s="33">
        <f>+'Categorias-9 feb-Depurado'!Y1279</f>
        <v>363.84791974590394</v>
      </c>
      <c r="P1280" s="111">
        <f>+'Categorias-9 feb-Depurado'!AC1279</f>
        <v>44907</v>
      </c>
      <c r="Q1280" s="111">
        <f>+'Categorias-9 feb-Depurado'!AE1279</f>
        <v>44967</v>
      </c>
      <c r="R1280" s="112" t="str">
        <f>+'Categorias-9 feb-Depurado'!AB1279</f>
        <v>Recursos Humanos</v>
      </c>
    </row>
    <row r="1281" spans="2:18" s="1" customFormat="1" ht="14.5" hidden="1">
      <c r="B1281" s="57" t="str">
        <f>+'Categorias-9 feb-Depurado'!B1280</f>
        <v>LINA MARCELA ZAPATA ARISTIZABAL</v>
      </c>
      <c r="C1281" s="30" t="s">
        <v>4900</v>
      </c>
      <c r="D1281" s="31">
        <v>5</v>
      </c>
      <c r="E1281" s="30" t="str">
        <f>+'Categorias-9 feb-Depurado'!E1280</f>
        <v>43910583-3</v>
      </c>
      <c r="F1281" s="30" t="str">
        <f>+'Categorias-9 feb-Depurado'!F1280</f>
        <v>CL 52 47 62</v>
      </c>
      <c r="G1281" s="30" t="str">
        <f>+'Categorias-9 feb-Depurado'!G1280</f>
        <v>BELLO</v>
      </c>
      <c r="H1281" s="30" t="str">
        <f>+'Categorias-9 feb-Depurado'!H1280</f>
        <v>CC-060</v>
      </c>
      <c r="I1281" s="107">
        <f>+'Categorias-9 feb-Depurado'!R1280</f>
        <v>5220740</v>
      </c>
      <c r="J1281" s="108">
        <f t="shared" si="80"/>
        <v>0</v>
      </c>
      <c r="K1281" s="107">
        <f t="shared" si="81"/>
        <v>0</v>
      </c>
      <c r="L1281" s="109">
        <f t="shared" si="82"/>
        <v>5220740</v>
      </c>
      <c r="M1281" s="110">
        <f t="shared" si="83"/>
        <v>3.9800526534817757E-06</v>
      </c>
      <c r="N1281" s="33" t="s">
        <v>4892</v>
      </c>
      <c r="O1281" s="33">
        <f>+'Categorias-9 feb-Depurado'!Y1280</f>
        <v>1094.5291780663961</v>
      </c>
      <c r="P1281" s="111">
        <f>+'Categorias-9 feb-Depurado'!AC1280</f>
        <v>44943</v>
      </c>
      <c r="Q1281" s="111">
        <f>+'Categorias-9 feb-Depurado'!AE1280</f>
        <v>45003</v>
      </c>
      <c r="R1281" s="112" t="str">
        <f>+'Categorias-9 feb-Depurado'!AB1280</f>
        <v>Recursos Humanos</v>
      </c>
    </row>
    <row r="1282" spans="2:18" s="1" customFormat="1" ht="14.5" hidden="1">
      <c r="B1282" s="57" t="str">
        <f>+'Categorias-9 feb-Depurado'!B1281</f>
        <v>LONGPORT COLOMBIA LTDA</v>
      </c>
      <c r="C1282" s="30" t="s">
        <v>4900</v>
      </c>
      <c r="D1282" s="31">
        <v>5</v>
      </c>
      <c r="E1282" s="30" t="str">
        <f>+'Categorias-9 feb-Depurado'!E1281</f>
        <v>800202909-9</v>
      </c>
      <c r="F1282" s="30" t="str">
        <f>+'Categorias-9 feb-Depurado'!F1281</f>
        <v>CR 103 25 B 20</v>
      </c>
      <c r="G1282" s="30" t="str">
        <f>+'Categorias-9 feb-Depurado'!G1281</f>
        <v>169</v>
      </c>
      <c r="H1282" s="30" t="str">
        <f>+'Categorias-9 feb-Depurado'!H1281</f>
        <v>CO31047</v>
      </c>
      <c r="I1282" s="107">
        <f>+'Categorias-9 feb-Depurado'!R1281</f>
        <v>51679352</v>
      </c>
      <c r="J1282" s="108">
        <f t="shared" si="80"/>
        <v>0</v>
      </c>
      <c r="K1282" s="107">
        <f t="shared" si="81"/>
        <v>0</v>
      </c>
      <c r="L1282" s="109">
        <f t="shared" si="82"/>
        <v>51679352</v>
      </c>
      <c r="M1282" s="110">
        <f t="shared" si="83"/>
        <v>3.9397966965950943E-05</v>
      </c>
      <c r="N1282" s="33" t="s">
        <v>4892</v>
      </c>
      <c r="O1282" s="33">
        <f>+'Categorias-9 feb-Depurado'!Y1281</f>
        <v>10834.586412570625</v>
      </c>
      <c r="P1282" s="111">
        <f>+'Categorias-9 feb-Depurado'!AC1281</f>
        <v>44915</v>
      </c>
      <c r="Q1282" s="111">
        <f>+'Categorias-9 feb-Depurado'!AE1281</f>
        <v>44975</v>
      </c>
      <c r="R1282" s="112" t="str">
        <f>+'Categorias-9 feb-Depurado'!AB1281</f>
        <v>Seguridad</v>
      </c>
    </row>
    <row r="1283" spans="2:18" s="1" customFormat="1" ht="14.5" hidden="1">
      <c r="B1283" s="57" t="str">
        <f>+'Categorias-9 feb-Depurado'!B1282</f>
        <v>LONGPORT COLOMBIA LTDA</v>
      </c>
      <c r="C1283" s="30" t="s">
        <v>4900</v>
      </c>
      <c r="D1283" s="31">
        <v>5</v>
      </c>
      <c r="E1283" s="30" t="str">
        <f>+'Categorias-9 feb-Depurado'!E1282</f>
        <v>800202909-9</v>
      </c>
      <c r="F1283" s="30" t="str">
        <f>+'Categorias-9 feb-Depurado'!F1282</f>
        <v>CR 103 25 B 20</v>
      </c>
      <c r="G1283" s="30" t="str">
        <f>+'Categorias-9 feb-Depurado'!G1282</f>
        <v>169</v>
      </c>
      <c r="H1283" s="30" t="str">
        <f>+'Categorias-9 feb-Depurado'!H1282</f>
        <v>CO31048</v>
      </c>
      <c r="I1283" s="107">
        <f>+'Categorias-9 feb-Depurado'!R1282</f>
        <v>47393619</v>
      </c>
      <c r="J1283" s="108">
        <f t="shared" si="80"/>
        <v>0</v>
      </c>
      <c r="K1283" s="107">
        <f t="shared" si="81"/>
        <v>0</v>
      </c>
      <c r="L1283" s="109">
        <f t="shared" si="82"/>
        <v>47393619</v>
      </c>
      <c r="M1283" s="110">
        <f t="shared" si="83"/>
        <v>3.6130720752049387E-05</v>
      </c>
      <c r="N1283" s="33" t="s">
        <v>4892</v>
      </c>
      <c r="O1283" s="33">
        <f>+'Categorias-9 feb-Depurado'!Y1282</f>
        <v>9936.0816377873507</v>
      </c>
      <c r="P1283" s="111">
        <f>+'Categorias-9 feb-Depurado'!AC1282</f>
        <v>44915</v>
      </c>
      <c r="Q1283" s="111">
        <f>+'Categorias-9 feb-Depurado'!AE1282</f>
        <v>44975</v>
      </c>
      <c r="R1283" s="112" t="str">
        <f>+'Categorias-9 feb-Depurado'!AB1282</f>
        <v>Seguridad</v>
      </c>
    </row>
    <row r="1284" spans="2:18" s="1" customFormat="1" ht="14.5" hidden="1">
      <c r="B1284" s="57" t="str">
        <f>+'Categorias-9 feb-Depurado'!B1283</f>
        <v>LONGPORT COLOMBIA LTDA</v>
      </c>
      <c r="C1284" s="30" t="s">
        <v>4900</v>
      </c>
      <c r="D1284" s="31">
        <v>5</v>
      </c>
      <c r="E1284" s="30" t="str">
        <f>+'Categorias-9 feb-Depurado'!E1283</f>
        <v>800202909-9</v>
      </c>
      <c r="F1284" s="30" t="str">
        <f>+'Categorias-9 feb-Depurado'!F1283</f>
        <v>CR 103 25 B 20</v>
      </c>
      <c r="G1284" s="30" t="str">
        <f>+'Categorias-9 feb-Depurado'!G1283</f>
        <v>169</v>
      </c>
      <c r="H1284" s="30" t="str">
        <f>+'Categorias-9 feb-Depurado'!H1283</f>
        <v>CO31174</v>
      </c>
      <c r="I1284" s="107">
        <f>+'Categorias-9 feb-Depurado'!R1283</f>
        <v>12469975</v>
      </c>
      <c r="J1284" s="108">
        <f t="shared" si="80"/>
        <v>0</v>
      </c>
      <c r="K1284" s="107">
        <f t="shared" si="81"/>
        <v>0</v>
      </c>
      <c r="L1284" s="109">
        <f t="shared" si="82"/>
        <v>12469975</v>
      </c>
      <c r="M1284" s="110">
        <f t="shared" si="83"/>
        <v>9.5065368295684913E-06</v>
      </c>
      <c r="N1284" s="33" t="s">
        <v>4892</v>
      </c>
      <c r="O1284" s="33">
        <f>+'Categorias-9 feb-Depurado'!Y1283</f>
        <v>2614.3327358302672</v>
      </c>
      <c r="P1284" s="111">
        <f>+'Categorias-9 feb-Depurado'!AC1283</f>
        <v>44950</v>
      </c>
      <c r="Q1284" s="111">
        <f>+'Categorias-9 feb-Depurado'!AE1283</f>
        <v>45010</v>
      </c>
      <c r="R1284" s="112" t="str">
        <f>+'Categorias-9 feb-Depurado'!AB1283</f>
        <v>Seguridad</v>
      </c>
    </row>
    <row r="1285" spans="2:18" s="1" customFormat="1" ht="14.5" hidden="1">
      <c r="B1285" s="57" t="str">
        <f>+'Categorias-9 feb-Depurado'!B1284</f>
        <v>LUFTHANSA INDUSTRY SOLUTIONS BS GMBH</v>
      </c>
      <c r="C1285" s="30" t="s">
        <v>4900</v>
      </c>
      <c r="D1285" s="31">
        <v>5</v>
      </c>
      <c r="E1285" s="30" t="str">
        <f>+'Categorias-9 feb-Depurado'!E1284</f>
        <v>DE212499858</v>
      </c>
      <c r="F1285" s="30" t="str">
        <f>+'Categorias-9 feb-Depurado'!F1284</f>
        <v>AM MESSEPLATZ 1</v>
      </c>
      <c r="G1285" s="30" t="str">
        <f>+'Categorias-9 feb-Depurado'!G1284</f>
        <v>ALEMANIA</v>
      </c>
      <c r="H1285" s="30">
        <f>+'Categorias-9 feb-Depurado'!H1284</f>
        <v>94044689</v>
      </c>
      <c r="I1285" s="107">
        <f>+'Categorias-9 feb-Depurado'!R1284</f>
        <v>31505608</v>
      </c>
      <c r="J1285" s="108">
        <f t="shared" si="80"/>
        <v>31505608</v>
      </c>
      <c r="K1285" s="107">
        <f t="shared" si="81"/>
        <v>3049271.7458212604</v>
      </c>
      <c r="L1285" s="109">
        <f t="shared" si="82"/>
        <v>34554879.74582126</v>
      </c>
      <c r="M1285" s="110">
        <f t="shared" si="83"/>
        <v>2.6343054973643501E-05</v>
      </c>
      <c r="N1285" s="33" t="s">
        <v>4892</v>
      </c>
      <c r="O1285" s="33">
        <f>+'Categorias-9 feb-Depurado'!Y1284</f>
        <v>8430</v>
      </c>
      <c r="P1285" s="111">
        <f>+'Categorias-9 feb-Depurado'!AC1284</f>
        <v>44665</v>
      </c>
      <c r="Q1285" s="111">
        <f>+'Categorias-9 feb-Depurado'!AE1284</f>
        <v>44695</v>
      </c>
      <c r="R1285" s="112" t="str">
        <f>+'Categorias-9 feb-Depurado'!AB1284</f>
        <v>Linea Aerea</v>
      </c>
    </row>
    <row r="1286" spans="2:18" s="1" customFormat="1" ht="14.5" hidden="1">
      <c r="B1286" s="57" t="str">
        <f>+'Categorias-9 feb-Depurado'!B1285</f>
        <v>MAAKAL COLOMBIA S.A.</v>
      </c>
      <c r="C1286" s="30" t="s">
        <v>4900</v>
      </c>
      <c r="D1286" s="31">
        <v>5</v>
      </c>
      <c r="E1286" s="30" t="str">
        <f>+'Categorias-9 feb-Depurado'!E1285</f>
        <v>900096520-5</v>
      </c>
      <c r="F1286" s="30" t="str">
        <f>+'Categorias-9 feb-Depurado'!F1285</f>
        <v>CR 42 3 SUR 81 TO 2 OF 1320</v>
      </c>
      <c r="G1286" s="30" t="str">
        <f>+'Categorias-9 feb-Depurado'!G1285</f>
        <v>MEDELLIN</v>
      </c>
      <c r="H1286" s="30" t="str">
        <f>+'Categorias-9 feb-Depurado'!H1285</f>
        <v>EI 56512</v>
      </c>
      <c r="I1286" s="107">
        <f>+'Categorias-9 feb-Depurado'!R1285</f>
        <v>35763537</v>
      </c>
      <c r="J1286" s="108">
        <f t="shared" si="80"/>
        <v>35763537</v>
      </c>
      <c r="K1286" s="107">
        <f t="shared" si="81"/>
        <v>109893.7902602455</v>
      </c>
      <c r="L1286" s="109">
        <f t="shared" si="82"/>
        <v>35873430.790260248</v>
      </c>
      <c r="M1286" s="110">
        <f t="shared" si="83"/>
        <v>2.7348257796072998E-05</v>
      </c>
      <c r="N1286" s="33" t="s">
        <v>4892</v>
      </c>
      <c r="O1286" s="33">
        <f>+'Categorias-9 feb-Depurado'!Y1285</f>
        <v>7497.8326362464222</v>
      </c>
      <c r="P1286" s="111">
        <f>+'Categorias-9 feb-Depurado'!AC1285</f>
        <v>44897</v>
      </c>
      <c r="Q1286" s="111">
        <f>+'Categorias-9 feb-Depurado'!AE1285</f>
        <v>44957</v>
      </c>
      <c r="R1286" s="112" t="str">
        <f>+'Categorias-9 feb-Depurado'!AB1285</f>
        <v>Arrendamientos</v>
      </c>
    </row>
    <row r="1287" spans="2:18" s="1" customFormat="1" ht="14.5" hidden="1">
      <c r="B1287" s="57" t="str">
        <f>+'Categorias-9 feb-Depurado'!B1286</f>
        <v>MAAKAL COLOMBIA S.A.</v>
      </c>
      <c r="C1287" s="30" t="s">
        <v>4900</v>
      </c>
      <c r="D1287" s="31">
        <v>5</v>
      </c>
      <c r="E1287" s="30" t="str">
        <f>+'Categorias-9 feb-Depurado'!E1286</f>
        <v>900096520-5</v>
      </c>
      <c r="F1287" s="30" t="str">
        <f>+'Categorias-9 feb-Depurado'!F1286</f>
        <v>CR 42 3 SUR 81 TO 2 OF 1320</v>
      </c>
      <c r="G1287" s="30" t="str">
        <f>+'Categorias-9 feb-Depurado'!G1286</f>
        <v>MEDELLIN</v>
      </c>
      <c r="H1287" s="30" t="str">
        <f>+'Categorias-9 feb-Depurado'!H1286</f>
        <v>EI56820</v>
      </c>
      <c r="I1287" s="107">
        <f>+'Categorias-9 feb-Depurado'!R1286</f>
        <v>40519254</v>
      </c>
      <c r="J1287" s="108">
        <f t="shared" si="80"/>
        <v>0</v>
      </c>
      <c r="K1287" s="107">
        <f t="shared" si="81"/>
        <v>0</v>
      </c>
      <c r="L1287" s="109">
        <f t="shared" si="82"/>
        <v>40519254</v>
      </c>
      <c r="M1287" s="110">
        <f t="shared" si="83"/>
        <v>3.0890020265288455E-05</v>
      </c>
      <c r="N1287" s="33" t="s">
        <v>4892</v>
      </c>
      <c r="O1287" s="33">
        <f>+'Categorias-9 feb-Depurado'!Y1286</f>
        <v>8494.869649988992</v>
      </c>
      <c r="P1287" s="111">
        <f>+'Categorias-9 feb-Depurado'!AC1286</f>
        <v>44932</v>
      </c>
      <c r="Q1287" s="111">
        <f>+'Categorias-9 feb-Depurado'!AE1286</f>
        <v>44992</v>
      </c>
      <c r="R1287" s="112" t="str">
        <f>+'Categorias-9 feb-Depurado'!AB1286</f>
        <v>Arrendamientos</v>
      </c>
    </row>
    <row r="1288" spans="2:18" s="1" customFormat="1" ht="14.5" hidden="1">
      <c r="B1288" s="57" t="str">
        <f>+'Categorias-9 feb-Depurado'!B1287</f>
        <v>MAAKAL COLOMBIA S.A.</v>
      </c>
      <c r="C1288" s="30" t="s">
        <v>4900</v>
      </c>
      <c r="D1288" s="31">
        <v>5</v>
      </c>
      <c r="E1288" s="30" t="str">
        <f>+'Categorias-9 feb-Depurado'!E1287</f>
        <v>900096520-5</v>
      </c>
      <c r="F1288" s="30" t="str">
        <f>+'Categorias-9 feb-Depurado'!F1287</f>
        <v>CR 42 3 SUR 81 TO 2 OF 1320</v>
      </c>
      <c r="G1288" s="30" t="str">
        <f>+'Categorias-9 feb-Depurado'!G1287</f>
        <v>MEDELLIN</v>
      </c>
      <c r="H1288" s="30" t="str">
        <f>+'Categorias-9 feb-Depurado'!H1287</f>
        <v>EI57016</v>
      </c>
      <c r="I1288" s="107">
        <f>+'Categorias-9 feb-Depurado'!R1287</f>
        <v>39769310</v>
      </c>
      <c r="J1288" s="108">
        <f t="shared" si="80"/>
        <v>0</v>
      </c>
      <c r="K1288" s="107">
        <f t="shared" si="81"/>
        <v>0</v>
      </c>
      <c r="L1288" s="109">
        <f t="shared" si="82"/>
        <v>39769310</v>
      </c>
      <c r="M1288" s="110">
        <f t="shared" si="83"/>
        <v>3.0318297366396206E-05</v>
      </c>
      <c r="N1288" s="33" t="s">
        <v>4892</v>
      </c>
      <c r="O1288" s="33">
        <f>+'Categorias-9 feb-Depurado'!Y1287</f>
        <v>8337.6437414174452</v>
      </c>
      <c r="P1288" s="111">
        <f>+'Categorias-9 feb-Depurado'!AC1287</f>
        <v>44958</v>
      </c>
      <c r="Q1288" s="111">
        <f>+'Categorias-9 feb-Depurado'!AE1287</f>
        <v>45018</v>
      </c>
      <c r="R1288" s="112" t="str">
        <f>+'Categorias-9 feb-Depurado'!AB1287</f>
        <v>Arrendamientos</v>
      </c>
    </row>
    <row r="1289" spans="2:18" s="1" customFormat="1" ht="14.5" hidden="1">
      <c r="B1289" s="57" t="str">
        <f>+'Categorias-9 feb-Depurado'!B1288</f>
        <v>MANUEL ENRIQUE ROMERO MORA</v>
      </c>
      <c r="C1289" s="30" t="s">
        <v>4900</v>
      </c>
      <c r="D1289" s="31">
        <v>5</v>
      </c>
      <c r="E1289" s="30" t="str">
        <f>+'Categorias-9 feb-Depurado'!E1288</f>
        <v>79308763-2</v>
      </c>
      <c r="F1289" s="30" t="str">
        <f>+'Categorias-9 feb-Depurado'!F1288</f>
        <v>CIRCULAR 1 # 74-66 BARRIO LAURELES</v>
      </c>
      <c r="G1289" s="30" t="str">
        <f>+'Categorias-9 feb-Depurado'!G1288</f>
        <v>Colombia</v>
      </c>
      <c r="H1289" s="30" t="str">
        <f>+'Categorias-9 feb-Depurado'!H1288</f>
        <v>E73</v>
      </c>
      <c r="I1289" s="107">
        <f>+'Categorias-9 feb-Depurado'!R1288</f>
        <v>1401875</v>
      </c>
      <c r="J1289" s="108">
        <f t="shared" si="80"/>
        <v>0</v>
      </c>
      <c r="K1289" s="107">
        <f t="shared" si="81"/>
        <v>0</v>
      </c>
      <c r="L1289" s="109">
        <f t="shared" si="82"/>
        <v>1401875</v>
      </c>
      <c r="M1289" s="110">
        <f t="shared" si="83"/>
        <v>1.0687251833264565E-06</v>
      </c>
      <c r="N1289" s="33" t="s">
        <v>4892</v>
      </c>
      <c r="O1289" s="33">
        <f>+'Categorias-9 feb-Depurado'!Y1288</f>
        <v>293.90337222344516</v>
      </c>
      <c r="P1289" s="111">
        <f>+'Categorias-9 feb-Depurado'!AC1288</f>
        <v>44959</v>
      </c>
      <c r="Q1289" s="111">
        <f>+'Categorias-9 feb-Depurado'!AE1288</f>
        <v>45019</v>
      </c>
      <c r="R1289" s="112" t="str">
        <f>+'Categorias-9 feb-Depurado'!AB1288</f>
        <v>Manto</v>
      </c>
    </row>
    <row r="1290" spans="2:18" s="1" customFormat="1" ht="14.5" hidden="1">
      <c r="B1290" s="57" t="str">
        <f>+'Categorias-9 feb-Depurado'!B1289</f>
        <v>MANUEL ENRIQUE ROMERO MORA</v>
      </c>
      <c r="C1290" s="30" t="s">
        <v>4900</v>
      </c>
      <c r="D1290" s="31">
        <v>5</v>
      </c>
      <c r="E1290" s="30" t="str">
        <f>+'Categorias-9 feb-Depurado'!E1289</f>
        <v>79308763-2</v>
      </c>
      <c r="F1290" s="30" t="str">
        <f>+'Categorias-9 feb-Depurado'!F1289</f>
        <v>CIRCULAR 1 # 74-66 BARRIO LAURELES</v>
      </c>
      <c r="G1290" s="30" t="str">
        <f>+'Categorias-9 feb-Depurado'!G1289</f>
        <v>Colombia</v>
      </c>
      <c r="H1290" s="30" t="str">
        <f>+'Categorias-9 feb-Depurado'!H1289</f>
        <v>E75</v>
      </c>
      <c r="I1290" s="107">
        <f>+'Categorias-9 feb-Depurado'!R1289</f>
        <v>110342</v>
      </c>
      <c r="J1290" s="108">
        <f t="shared" si="80"/>
        <v>0</v>
      </c>
      <c r="K1290" s="107">
        <f t="shared" si="81"/>
        <v>0</v>
      </c>
      <c r="L1290" s="109">
        <f t="shared" si="82"/>
        <v>110342</v>
      </c>
      <c r="M1290" s="110">
        <f t="shared" si="83"/>
        <v>8.4119678415413543E-08</v>
      </c>
      <c r="N1290" s="33" t="s">
        <v>4892</v>
      </c>
      <c r="O1290" s="33">
        <f>+'Categorias-9 feb-Depurado'!Y1289</f>
        <v>23.133222218728051</v>
      </c>
      <c r="P1290" s="111">
        <f>+'Categorias-9 feb-Depurado'!AC1289</f>
        <v>44959</v>
      </c>
      <c r="Q1290" s="111">
        <f>+'Categorias-9 feb-Depurado'!AE1289</f>
        <v>45019</v>
      </c>
      <c r="R1290" s="112" t="str">
        <f>+'Categorias-9 feb-Depurado'!AB1289</f>
        <v>Manto</v>
      </c>
    </row>
    <row r="1291" spans="2:18" s="1" customFormat="1" ht="14.5" hidden="1">
      <c r="B1291" s="57" t="str">
        <f>+'Categorias-9 feb-Depurado'!B1290</f>
        <v>MANUEL ENRIQUE ROMERO MORA</v>
      </c>
      <c r="C1291" s="30" t="s">
        <v>4900</v>
      </c>
      <c r="D1291" s="31">
        <v>5</v>
      </c>
      <c r="E1291" s="30" t="str">
        <f>+'Categorias-9 feb-Depurado'!E1290</f>
        <v>79308763-2</v>
      </c>
      <c r="F1291" s="30" t="str">
        <f>+'Categorias-9 feb-Depurado'!F1290</f>
        <v>CIRCULAR 1 # 74-66 BARRIO LAURELES</v>
      </c>
      <c r="G1291" s="30" t="str">
        <f>+'Categorias-9 feb-Depurado'!G1290</f>
        <v>Colombia</v>
      </c>
      <c r="H1291" s="30" t="str">
        <f>+'Categorias-9 feb-Depurado'!H1290</f>
        <v>E74</v>
      </c>
      <c r="I1291" s="107">
        <f>+'Categorias-9 feb-Depurado'!R1290</f>
        <v>475717</v>
      </c>
      <c r="J1291" s="108">
        <f t="shared" si="80"/>
        <v>0</v>
      </c>
      <c r="K1291" s="107">
        <f t="shared" si="81"/>
        <v>0</v>
      </c>
      <c r="L1291" s="109">
        <f t="shared" si="82"/>
        <v>475717</v>
      </c>
      <c r="M1291" s="110">
        <f t="shared" si="83"/>
        <v>3.6266481536264783E-07</v>
      </c>
      <c r="N1291" s="33" t="s">
        <v>4892</v>
      </c>
      <c r="O1291" s="33">
        <f>+'Categorias-9 feb-Depurado'!Y1290</f>
        <v>99.734163548119952</v>
      </c>
      <c r="P1291" s="111">
        <f>+'Categorias-9 feb-Depurado'!AC1290</f>
        <v>44959</v>
      </c>
      <c r="Q1291" s="111">
        <f>+'Categorias-9 feb-Depurado'!AE1290</f>
        <v>45019</v>
      </c>
      <c r="R1291" s="112" t="str">
        <f>+'Categorias-9 feb-Depurado'!AB1290</f>
        <v>Manto</v>
      </c>
    </row>
    <row r="1292" spans="2:18" s="1" customFormat="1" ht="14.5" hidden="1">
      <c r="B1292" s="57" t="str">
        <f>+'Categorias-9 feb-Depurado'!B1291</f>
        <v>MAQUINAS Y HERRAMIENTAS SA</v>
      </c>
      <c r="C1292" s="30" t="s">
        <v>4900</v>
      </c>
      <c r="D1292" s="31">
        <v>5</v>
      </c>
      <c r="E1292" s="30" t="str">
        <f>+'Categorias-9 feb-Depurado'!E1291</f>
        <v>811002399-4</v>
      </c>
      <c r="F1292" s="30" t="str">
        <f>+'Categorias-9 feb-Depurado'!F1291</f>
        <v>CR 52 23 106</v>
      </c>
      <c r="G1292" s="30" t="str">
        <f>+'Categorias-9 feb-Depurado'!G1291</f>
        <v>169</v>
      </c>
      <c r="H1292" s="30" t="str">
        <f>+'Categorias-9 feb-Depurado'!H1291</f>
        <v>MHFE2482</v>
      </c>
      <c r="I1292" s="107">
        <f>+'Categorias-9 feb-Depurado'!R1291</f>
        <v>331027</v>
      </c>
      <c r="J1292" s="108">
        <f t="shared" si="80"/>
        <v>0</v>
      </c>
      <c r="K1292" s="107">
        <f t="shared" si="81"/>
        <v>0</v>
      </c>
      <c r="L1292" s="109">
        <f t="shared" si="82"/>
        <v>331027</v>
      </c>
      <c r="M1292" s="110">
        <f t="shared" si="83"/>
        <v>2.5235979760036162E-07</v>
      </c>
      <c r="N1292" s="33" t="s">
        <v>4892</v>
      </c>
      <c r="O1292" s="33">
        <f>+'Categorias-9 feb-Depurado'!Y1291</f>
        <v>69.399876306382794</v>
      </c>
      <c r="P1292" s="111">
        <f>+'Categorias-9 feb-Depurado'!AC1291</f>
        <v>44945</v>
      </c>
      <c r="Q1292" s="111">
        <f>+'Categorias-9 feb-Depurado'!AE1291</f>
        <v>45005</v>
      </c>
      <c r="R1292" s="112" t="str">
        <f>+'Categorias-9 feb-Depurado'!AB1291</f>
        <v>IT</v>
      </c>
    </row>
    <row r="1293" spans="2:18" s="1" customFormat="1" ht="14.5" hidden="1">
      <c r="B1293" s="57" t="str">
        <f>+'Categorias-9 feb-Depurado'!B1292</f>
        <v>MARROQUINERA SAS</v>
      </c>
      <c r="C1293" s="30" t="s">
        <v>4900</v>
      </c>
      <c r="D1293" s="31">
        <v>5</v>
      </c>
      <c r="E1293" s="30" t="str">
        <f>+'Categorias-9 feb-Depurado'!E1292</f>
        <v>8600664711</v>
      </c>
      <c r="F1293" s="30" t="str">
        <f>+'Categorias-9 feb-Depurado'!F1292</f>
        <v>CR 68 D 13 54 IN 7</v>
      </c>
      <c r="G1293" s="30" t="str">
        <f>+'Categorias-9 feb-Depurado'!G1292</f>
        <v>BOGOTA DC</v>
      </c>
      <c r="H1293" s="30" t="str">
        <f>+'Categorias-9 feb-Depurado'!H1292</f>
        <v>MR140144</v>
      </c>
      <c r="I1293" s="107">
        <f>+'Categorias-9 feb-Depurado'!R1292</f>
        <v>1823245</v>
      </c>
      <c r="J1293" s="108">
        <f t="shared" si="80"/>
        <v>0</v>
      </c>
      <c r="K1293" s="107">
        <f t="shared" si="81"/>
        <v>0</v>
      </c>
      <c r="L1293" s="109">
        <f t="shared" si="82"/>
        <v>1823245</v>
      </c>
      <c r="M1293" s="110">
        <f t="shared" si="83"/>
        <v>1.3899583392770719E-06</v>
      </c>
      <c r="N1293" s="33" t="s">
        <v>4892</v>
      </c>
      <c r="O1293" s="33">
        <f>+'Categorias-9 feb-Depurado'!Y1292</f>
        <v>382.24367642588339</v>
      </c>
      <c r="P1293" s="111">
        <f>+'Categorias-9 feb-Depurado'!AC1292</f>
        <v>44911</v>
      </c>
      <c r="Q1293" s="111">
        <f>+'Categorias-9 feb-Depurado'!AE1292</f>
        <v>44971</v>
      </c>
      <c r="R1293" s="112" t="str">
        <f>+'Categorias-9 feb-Depurado'!AB1292</f>
        <v xml:space="preserve">Comunicaciones </v>
      </c>
    </row>
    <row r="1294" spans="2:18" s="1" customFormat="1" ht="14.5" hidden="1">
      <c r="B1294" s="57" t="str">
        <f>+'Categorias-9 feb-Depurado'!B1293</f>
        <v>MARTINEZ Y ASOCIADOS PROTECCION INTEGRAL S A S</v>
      </c>
      <c r="C1294" s="30" t="s">
        <v>4900</v>
      </c>
      <c r="D1294" s="31">
        <v>5</v>
      </c>
      <c r="E1294" s="30" t="str">
        <f>+'Categorias-9 feb-Depurado'!E1293</f>
        <v>900468924-4</v>
      </c>
      <c r="F1294" s="30" t="str">
        <f>+'Categorias-9 feb-Depurado'!F1293</f>
        <v>CL 78 A 69 B 27</v>
      </c>
      <c r="G1294" s="30" t="str">
        <f>+'Categorias-9 feb-Depurado'!G1293</f>
        <v>169</v>
      </c>
      <c r="H1294" s="30" t="str">
        <f>+'Categorias-9 feb-Depurado'!H1293</f>
        <v>FES22656</v>
      </c>
      <c r="I1294" s="107">
        <f>+'Categorias-9 feb-Depurado'!R1293</f>
        <v>164549</v>
      </c>
      <c r="J1294" s="108">
        <f t="shared" si="80"/>
        <v>0</v>
      </c>
      <c r="K1294" s="107">
        <f t="shared" si="81"/>
        <v>0</v>
      </c>
      <c r="L1294" s="109">
        <f t="shared" si="82"/>
        <v>164549</v>
      </c>
      <c r="M1294" s="110">
        <f t="shared" si="83"/>
        <v>1.2544460825051098E-07</v>
      </c>
      <c r="N1294" s="33" t="s">
        <v>4892</v>
      </c>
      <c r="O1294" s="33">
        <f>+'Categorias-9 feb-Depurado'!Y1293</f>
        <v>34.497730536599683</v>
      </c>
      <c r="P1294" s="111">
        <f>+'Categorias-9 feb-Depurado'!AC1293</f>
        <v>44917</v>
      </c>
      <c r="Q1294" s="111">
        <f>+'Categorias-9 feb-Depurado'!AE1293</f>
        <v>44977</v>
      </c>
      <c r="R1294" s="112" t="str">
        <f>+'Categorias-9 feb-Depurado'!AB1293</f>
        <v>Recursos Humanos</v>
      </c>
    </row>
    <row r="1295" spans="2:18" s="1" customFormat="1" ht="14.5" hidden="1">
      <c r="B1295" s="57" t="str">
        <f>+'Categorias-9 feb-Depurado'!B1294</f>
        <v>MARTINEZ Y ASOCIADOS PROTECCION INTEGRAL S A S</v>
      </c>
      <c r="C1295" s="30" t="s">
        <v>4900</v>
      </c>
      <c r="D1295" s="31">
        <v>5</v>
      </c>
      <c r="E1295" s="30" t="str">
        <f>+'Categorias-9 feb-Depurado'!E1294</f>
        <v>900468924-4</v>
      </c>
      <c r="F1295" s="30" t="str">
        <f>+'Categorias-9 feb-Depurado'!F1294</f>
        <v>CL 78 A 69 B 27</v>
      </c>
      <c r="G1295" s="30" t="str">
        <f>+'Categorias-9 feb-Depurado'!G1294</f>
        <v>169</v>
      </c>
      <c r="H1295" s="30" t="str">
        <f>+'Categorias-9 feb-Depurado'!H1294</f>
        <v>FES22766</v>
      </c>
      <c r="I1295" s="107">
        <f>+'Categorias-9 feb-Depurado'!R1294</f>
        <v>710080</v>
      </c>
      <c r="J1295" s="108">
        <f t="shared" si="80"/>
        <v>0</v>
      </c>
      <c r="K1295" s="107">
        <f t="shared" si="81"/>
        <v>0</v>
      </c>
      <c r="L1295" s="109">
        <f t="shared" si="82"/>
        <v>710080</v>
      </c>
      <c r="M1295" s="110">
        <f t="shared" si="83"/>
        <v>5.4133241421414196E-07</v>
      </c>
      <c r="N1295" s="33" t="s">
        <v>4892</v>
      </c>
      <c r="O1295" s="33">
        <f>+'Categorias-9 feb-Depurado'!Y1294</f>
        <v>148.86841305282135</v>
      </c>
      <c r="P1295" s="111">
        <f>+'Categorias-9 feb-Depurado'!AC1294</f>
        <v>44960</v>
      </c>
      <c r="Q1295" s="111">
        <f>+'Categorias-9 feb-Depurado'!AE1294</f>
        <v>45020</v>
      </c>
      <c r="R1295" s="112" t="str">
        <f>+'Categorias-9 feb-Depurado'!AB1294</f>
        <v>Recursos Humanos</v>
      </c>
    </row>
    <row r="1296" spans="2:18" s="1" customFormat="1" ht="14.5" hidden="1">
      <c r="B1296" s="57" t="str">
        <f>+'Categorias-9 feb-Depurado'!B1295</f>
        <v>MAURICIO ALEXANDER VILLADA TAMAYO</v>
      </c>
      <c r="C1296" s="30" t="s">
        <v>4900</v>
      </c>
      <c r="D1296" s="31">
        <v>5</v>
      </c>
      <c r="E1296" s="30" t="str">
        <f>+'Categorias-9 feb-Depurado'!E1295</f>
        <v>16139337</v>
      </c>
      <c r="F1296" s="30" t="str">
        <f>+'Categorias-9 feb-Depurado'!F1295</f>
        <v>CRR 126A#64-47</v>
      </c>
      <c r="G1296" s="30" t="str">
        <f>+'Categorias-9 feb-Depurado'!G1295</f>
        <v>BOGOTA DC</v>
      </c>
      <c r="H1296" s="30" t="str">
        <f>+'Categorias-9 feb-Depurado'!H1295</f>
        <v>CC-011-2022</v>
      </c>
      <c r="I1296" s="107">
        <f>+'Categorias-9 feb-Depurado'!R1295</f>
        <v>2250000</v>
      </c>
      <c r="J1296" s="108">
        <f t="shared" si="84" ref="J1296:J1359">+IF(Q1296&gt;$O$4,0,I1296)</f>
        <v>0</v>
      </c>
      <c r="K1296" s="107">
        <f t="shared" si="85" ref="K1296:K1359">++(((1+$O$5)^(($O$4-Q1296)/365))-1)*J1296</f>
        <v>0</v>
      </c>
      <c r="L1296" s="109">
        <f t="shared" si="86" ref="L1296:L1359">+I1296+K1296</f>
        <v>2250000</v>
      </c>
      <c r="M1296" s="110">
        <f t="shared" si="87" ref="M1296:M1359">+L1296/$E$11</f>
        <v>1.7152967721690786E-06</v>
      </c>
      <c r="N1296" s="33" t="s">
        <v>4892</v>
      </c>
      <c r="O1296" s="33">
        <f>+'Categorias-9 feb-Depurado'!Y1295</f>
        <v>471.71294694801719</v>
      </c>
      <c r="P1296" s="111">
        <f>+'Categorias-9 feb-Depurado'!AC1295</f>
        <v>44915</v>
      </c>
      <c r="Q1296" s="111">
        <f>+'Categorias-9 feb-Depurado'!AE1295</f>
        <v>44975</v>
      </c>
      <c r="R1296" s="112" t="str">
        <f>+'Categorias-9 feb-Depurado'!AB1295</f>
        <v>Asesoria</v>
      </c>
    </row>
    <row r="1297" spans="2:18" s="1" customFormat="1" ht="14.5" hidden="1">
      <c r="B1297" s="57" t="str">
        <f>+'Categorias-9 feb-Depurado'!B1296</f>
        <v>MEDICINA AERONAUTICA INTEGRAL Y SALUD OCUPACIONAL I.P.S S.A</v>
      </c>
      <c r="C1297" s="30" t="s">
        <v>4900</v>
      </c>
      <c r="D1297" s="31">
        <v>5</v>
      </c>
      <c r="E1297" s="30" t="str">
        <f>+'Categorias-9 feb-Depurado'!E1296</f>
        <v>901301356-7</v>
      </c>
      <c r="F1297" s="30" t="str">
        <f>+'Categorias-9 feb-Depurado'!F1296</f>
        <v>CARRERA 48 NO. 19A NO. 40CS-1401</v>
      </c>
      <c r="G1297" s="30" t="str">
        <f>+'Categorias-9 feb-Depurado'!G1296</f>
        <v>169</v>
      </c>
      <c r="H1297" s="30" t="str">
        <f>+'Categorias-9 feb-Depurado'!H1296</f>
        <v>MA1965</v>
      </c>
      <c r="I1297" s="107">
        <f>+'Categorias-9 feb-Depurado'!R1296</f>
        <v>3411576</v>
      </c>
      <c r="J1297" s="108">
        <f t="shared" si="84"/>
        <v>3411576</v>
      </c>
      <c r="K1297" s="107">
        <f t="shared" si="85"/>
        <v>4655.1637224933056</v>
      </c>
      <c r="L1297" s="109">
        <f t="shared" si="86"/>
        <v>3416231.1637224932</v>
      </c>
      <c r="M1297" s="110">
        <f t="shared" si="87"/>
        <v>2.6043779058296033E-06</v>
      </c>
      <c r="N1297" s="33" t="s">
        <v>4892</v>
      </c>
      <c r="O1297" s="33">
        <f>+'Categorias-9 feb-Depurado'!Y1296</f>
        <v>715.23758608761273</v>
      </c>
      <c r="P1297" s="111">
        <f>+'Categorias-9 feb-Depurado'!AC1296</f>
        <v>44902</v>
      </c>
      <c r="Q1297" s="111">
        <f>+'Categorias-9 feb-Depurado'!AE1296</f>
        <v>44962</v>
      </c>
      <c r="R1297" s="112" t="str">
        <f>+'Categorias-9 feb-Depurado'!AB1296</f>
        <v>Recursos Humanos</v>
      </c>
    </row>
    <row r="1298" spans="2:18" s="1" customFormat="1" ht="14.5" hidden="1">
      <c r="B1298" s="57" t="str">
        <f>+'Categorias-9 feb-Depurado'!B1297</f>
        <v>MEDICINA AERONAUTICA INTEGRAL Y SALUD OCUPACIONAL I.P.S S.A</v>
      </c>
      <c r="C1298" s="30" t="s">
        <v>4900</v>
      </c>
      <c r="D1298" s="31">
        <v>5</v>
      </c>
      <c r="E1298" s="30" t="str">
        <f>+'Categorias-9 feb-Depurado'!E1297</f>
        <v>901301356-7</v>
      </c>
      <c r="F1298" s="30" t="str">
        <f>+'Categorias-9 feb-Depurado'!F1297</f>
        <v>CARRERA 48 NO. 19A NO. 40CS-1401</v>
      </c>
      <c r="G1298" s="30" t="str">
        <f>+'Categorias-9 feb-Depurado'!G1297</f>
        <v>169</v>
      </c>
      <c r="H1298" s="30" t="str">
        <f>+'Categorias-9 feb-Depurado'!H1297</f>
        <v>MA1964</v>
      </c>
      <c r="I1298" s="107">
        <f>+'Categorias-9 feb-Depurado'!R1297</f>
        <v>1208634</v>
      </c>
      <c r="J1298" s="108">
        <f t="shared" si="84"/>
        <v>1208634</v>
      </c>
      <c r="K1298" s="107">
        <f t="shared" si="85"/>
        <v>1649.2052794872438</v>
      </c>
      <c r="L1298" s="109">
        <f t="shared" si="86"/>
        <v>1210283.2052794872</v>
      </c>
      <c r="M1298" s="110">
        <f t="shared" si="87"/>
        <v>9.2266438907837815E-07</v>
      </c>
      <c r="N1298" s="33" t="s">
        <v>4892</v>
      </c>
      <c r="O1298" s="33">
        <f>+'Categorias-9 feb-Depurado'!Y1297</f>
        <v>253.39035818736437</v>
      </c>
      <c r="P1298" s="111">
        <f>+'Categorias-9 feb-Depurado'!AC1297</f>
        <v>44902</v>
      </c>
      <c r="Q1298" s="111">
        <f>+'Categorias-9 feb-Depurado'!AE1297</f>
        <v>44962</v>
      </c>
      <c r="R1298" s="112" t="str">
        <f>+'Categorias-9 feb-Depurado'!AB1297</f>
        <v>Recursos Humanos</v>
      </c>
    </row>
    <row r="1299" spans="2:18" s="1" customFormat="1" ht="14.5" hidden="1">
      <c r="B1299" s="57" t="str">
        <f>+'Categorias-9 feb-Depurado'!B1298</f>
        <v>MEDICINA AERONAUTICA INTEGRAL Y SALUD OCUPACIONAL I.P.S S.A</v>
      </c>
      <c r="C1299" s="30" t="s">
        <v>4900</v>
      </c>
      <c r="D1299" s="31">
        <v>5</v>
      </c>
      <c r="E1299" s="30" t="str">
        <f>+'Categorias-9 feb-Depurado'!E1298</f>
        <v>901301356-7</v>
      </c>
      <c r="F1299" s="30" t="str">
        <f>+'Categorias-9 feb-Depurado'!F1298</f>
        <v>CARRERA 48 NO. 19A NO. 40CS-1401</v>
      </c>
      <c r="G1299" s="30" t="str">
        <f>+'Categorias-9 feb-Depurado'!G1298</f>
        <v>169</v>
      </c>
      <c r="H1299" s="30" t="str">
        <f>+'Categorias-9 feb-Depurado'!H1298</f>
        <v>MA2272</v>
      </c>
      <c r="I1299" s="107">
        <f>+'Categorias-9 feb-Depurado'!R1298</f>
        <v>3490270</v>
      </c>
      <c r="J1299" s="108">
        <f t="shared" si="84"/>
        <v>0</v>
      </c>
      <c r="K1299" s="107">
        <f t="shared" si="85"/>
        <v>0</v>
      </c>
      <c r="L1299" s="109">
        <f t="shared" si="86"/>
        <v>3490270</v>
      </c>
      <c r="M1299" s="110">
        <f t="shared" si="87"/>
        <v>2.6608217177771425E-06</v>
      </c>
      <c r="N1299" s="33" t="s">
        <v>4892</v>
      </c>
      <c r="O1299" s="33">
        <f>+'Categorias-9 feb-Depurado'!Y1298</f>
        <v>731.7357988196693</v>
      </c>
      <c r="P1299" s="111">
        <f>+'Categorias-9 feb-Depurado'!AC1298</f>
        <v>44966</v>
      </c>
      <c r="Q1299" s="111">
        <f>+'Categorias-9 feb-Depurado'!AE1298</f>
        <v>45026</v>
      </c>
      <c r="R1299" s="112" t="str">
        <f>+'Categorias-9 feb-Depurado'!AB1298</f>
        <v>Recursos Humanos</v>
      </c>
    </row>
    <row r="1300" spans="2:18" s="1" customFormat="1" ht="14.5" hidden="1">
      <c r="B1300" s="57" t="str">
        <f>+'Categorias-9 feb-Depurado'!B1299</f>
        <v>MEDICINA AERONAUTICA INTEGRAL Y SALUD OCUPACIONAL I.P.S S.A</v>
      </c>
      <c r="C1300" s="30" t="s">
        <v>4900</v>
      </c>
      <c r="D1300" s="31">
        <v>5</v>
      </c>
      <c r="E1300" s="30" t="str">
        <f>+'Categorias-9 feb-Depurado'!E1299</f>
        <v>901301356-7</v>
      </c>
      <c r="F1300" s="30" t="str">
        <f>+'Categorias-9 feb-Depurado'!F1299</f>
        <v>CARRERA 48 NO. 19A NO. 40CS-1401</v>
      </c>
      <c r="G1300" s="30" t="str">
        <f>+'Categorias-9 feb-Depurado'!G1299</f>
        <v>169</v>
      </c>
      <c r="H1300" s="30" t="str">
        <f>+'Categorias-9 feb-Depurado'!H1299</f>
        <v>MA2273</v>
      </c>
      <c r="I1300" s="107">
        <f>+'Categorias-9 feb-Depurado'!R1299</f>
        <v>2283694</v>
      </c>
      <c r="J1300" s="108">
        <f t="shared" si="84"/>
        <v>0</v>
      </c>
      <c r="K1300" s="107">
        <f t="shared" si="85"/>
        <v>0</v>
      </c>
      <c r="L1300" s="109">
        <f t="shared" si="86"/>
        <v>2283694</v>
      </c>
      <c r="M1300" s="110">
        <f t="shared" si="87"/>
        <v>1.7409835319208409E-06</v>
      </c>
      <c r="N1300" s="33" t="s">
        <v>4892</v>
      </c>
      <c r="O1300" s="33">
        <f>+'Categorias-9 feb-Depurado'!Y1299</f>
        <v>478.77690074111342</v>
      </c>
      <c r="P1300" s="111">
        <f>+'Categorias-9 feb-Depurado'!AC1299</f>
        <v>44966</v>
      </c>
      <c r="Q1300" s="111">
        <f>+'Categorias-9 feb-Depurado'!AE1299</f>
        <v>45026</v>
      </c>
      <c r="R1300" s="112" t="str">
        <f>+'Categorias-9 feb-Depurado'!AB1299</f>
        <v>Recursos Humanos</v>
      </c>
    </row>
    <row r="1301" spans="2:18" s="1" customFormat="1" ht="14.5" hidden="1">
      <c r="B1301" s="57" t="str">
        <f>+'Categorias-9 feb-Depurado'!B1300</f>
        <v>MESSER COLOMBIA S.A</v>
      </c>
      <c r="C1301" s="30" t="s">
        <v>4900</v>
      </c>
      <c r="D1301" s="31">
        <v>5</v>
      </c>
      <c r="E1301" s="30" t="str">
        <f>+'Categorias-9 feb-Depurado'!E1300</f>
        <v>860005114-4</v>
      </c>
      <c r="F1301" s="30" t="str">
        <f>+'Categorias-9 feb-Depurado'!F1300</f>
        <v>CR 68 11 51</v>
      </c>
      <c r="G1301" s="30" t="str">
        <f>+'Categorias-9 feb-Depurado'!G1300</f>
        <v>169</v>
      </c>
      <c r="H1301" s="30" t="str">
        <f>+'Categorias-9 feb-Depurado'!H1300</f>
        <v>51F24094</v>
      </c>
      <c r="I1301" s="107">
        <f>+'Categorias-9 feb-Depurado'!R1300</f>
        <v>1907199</v>
      </c>
      <c r="J1301" s="108">
        <f t="shared" si="84"/>
        <v>0</v>
      </c>
      <c r="K1301" s="107">
        <f t="shared" si="85"/>
        <v>0</v>
      </c>
      <c r="L1301" s="109">
        <f t="shared" si="86"/>
        <v>1907199</v>
      </c>
      <c r="M1301" s="110">
        <f t="shared" si="87"/>
        <v>1.4539610171484865E-06</v>
      </c>
      <c r="N1301" s="33" t="s">
        <v>4892</v>
      </c>
      <c r="O1301" s="33">
        <f>+'Categorias-9 feb-Depurado'!Y1300</f>
        <v>399.8446492028051</v>
      </c>
      <c r="P1301" s="111">
        <f>+'Categorias-9 feb-Depurado'!AC1300</f>
        <v>44915</v>
      </c>
      <c r="Q1301" s="111">
        <f>+'Categorias-9 feb-Depurado'!AE1300</f>
        <v>44975</v>
      </c>
      <c r="R1301" s="112" t="str">
        <f>+'Categorias-9 feb-Depurado'!AB1300</f>
        <v>Entrenamiento</v>
      </c>
    </row>
    <row r="1302" spans="2:18" s="1" customFormat="1" ht="14.5" hidden="1">
      <c r="B1302" s="57" t="str">
        <f>+'Categorias-9 feb-Depurado'!B1301</f>
        <v>MESSER COLOMBIA S.A</v>
      </c>
      <c r="C1302" s="30" t="s">
        <v>4900</v>
      </c>
      <c r="D1302" s="31">
        <v>5</v>
      </c>
      <c r="E1302" s="30" t="str">
        <f>+'Categorias-9 feb-Depurado'!E1301</f>
        <v>860005114-4</v>
      </c>
      <c r="F1302" s="30" t="str">
        <f>+'Categorias-9 feb-Depurado'!F1301</f>
        <v>CR 68 11 51</v>
      </c>
      <c r="G1302" s="30" t="str">
        <f>+'Categorias-9 feb-Depurado'!G1301</f>
        <v>169</v>
      </c>
      <c r="H1302" s="30" t="str">
        <f>+'Categorias-9 feb-Depurado'!H1301</f>
        <v>590F4238</v>
      </c>
      <c r="I1302" s="107">
        <f>+'Categorias-9 feb-Depurado'!R1301</f>
        <v>1169978</v>
      </c>
      <c r="J1302" s="108">
        <f t="shared" si="84"/>
        <v>0</v>
      </c>
      <c r="K1302" s="107">
        <f t="shared" si="85"/>
        <v>0</v>
      </c>
      <c r="L1302" s="109">
        <f t="shared" si="86"/>
        <v>1169978</v>
      </c>
      <c r="M1302" s="110">
        <f t="shared" si="87"/>
        <v>8.9193754973725973E-07</v>
      </c>
      <c r="N1302" s="33" t="s">
        <v>4892</v>
      </c>
      <c r="O1302" s="33">
        <f>+'Categorias-9 feb-Depurado'!Y1301</f>
        <v>245.28612010859879</v>
      </c>
      <c r="P1302" s="111">
        <f>+'Categorias-9 feb-Depurado'!AC1301</f>
        <v>44922</v>
      </c>
      <c r="Q1302" s="111">
        <f>+'Categorias-9 feb-Depurado'!AE1301</f>
        <v>44982</v>
      </c>
      <c r="R1302" s="112" t="str">
        <f>+'Categorias-9 feb-Depurado'!AB1301</f>
        <v>Entrenamiento</v>
      </c>
    </row>
    <row r="1303" spans="2:18" s="1" customFormat="1" ht="14.5" hidden="1">
      <c r="B1303" s="57" t="str">
        <f>+'Categorias-9 feb-Depurado'!B1302</f>
        <v>MESSER COLOMBIA S.A</v>
      </c>
      <c r="C1303" s="30" t="s">
        <v>4900</v>
      </c>
      <c r="D1303" s="31">
        <v>5</v>
      </c>
      <c r="E1303" s="30" t="str">
        <f>+'Categorias-9 feb-Depurado'!E1302</f>
        <v>860005114-4</v>
      </c>
      <c r="F1303" s="30" t="str">
        <f>+'Categorias-9 feb-Depurado'!F1302</f>
        <v>CR 68 11 51</v>
      </c>
      <c r="G1303" s="30" t="str">
        <f>+'Categorias-9 feb-Depurado'!G1302</f>
        <v>169</v>
      </c>
      <c r="H1303" s="30" t="str">
        <f>+'Categorias-9 feb-Depurado'!H1302</f>
        <v>590F4271</v>
      </c>
      <c r="I1303" s="107">
        <f>+'Categorias-9 feb-Depurado'!R1302</f>
        <v>779986</v>
      </c>
      <c r="J1303" s="108">
        <f t="shared" si="84"/>
        <v>0</v>
      </c>
      <c r="K1303" s="107">
        <f t="shared" si="85"/>
        <v>0</v>
      </c>
      <c r="L1303" s="109">
        <f t="shared" si="86"/>
        <v>779986</v>
      </c>
      <c r="M1303" s="110">
        <f t="shared" si="87"/>
        <v>5.9462554139425381E-07</v>
      </c>
      <c r="N1303" s="33" t="s">
        <v>4892</v>
      </c>
      <c r="O1303" s="33">
        <f>+'Categorias-9 feb-Depurado'!Y1302</f>
        <v>163.52421983919828</v>
      </c>
      <c r="P1303" s="111">
        <f>+'Categorias-9 feb-Depurado'!AC1302</f>
        <v>44929</v>
      </c>
      <c r="Q1303" s="111">
        <f>+'Categorias-9 feb-Depurado'!AE1302</f>
        <v>44989</v>
      </c>
      <c r="R1303" s="112" t="str">
        <f>+'Categorias-9 feb-Depurado'!AB1302</f>
        <v>Entrenamiento</v>
      </c>
    </row>
    <row r="1304" spans="2:18" s="1" customFormat="1" ht="14.5" hidden="1">
      <c r="B1304" s="57" t="str">
        <f>+'Categorias-9 feb-Depurado'!B1303</f>
        <v>MESSER COLOMBIA S.A</v>
      </c>
      <c r="C1304" s="30" t="s">
        <v>4900</v>
      </c>
      <c r="D1304" s="31">
        <v>5</v>
      </c>
      <c r="E1304" s="30" t="str">
        <f>+'Categorias-9 feb-Depurado'!E1303</f>
        <v>860005114-4</v>
      </c>
      <c r="F1304" s="30" t="str">
        <f>+'Categorias-9 feb-Depurado'!F1303</f>
        <v>CR 68 11 51</v>
      </c>
      <c r="G1304" s="30" t="str">
        <f>+'Categorias-9 feb-Depurado'!G1303</f>
        <v>169</v>
      </c>
      <c r="H1304" s="30" t="str">
        <f>+'Categorias-9 feb-Depurado'!H1303</f>
        <v>590F4344</v>
      </c>
      <c r="I1304" s="107">
        <f>+'Categorias-9 feb-Depurado'!R1303</f>
        <v>1217191</v>
      </c>
      <c r="J1304" s="108">
        <f t="shared" si="84"/>
        <v>0</v>
      </c>
      <c r="K1304" s="107">
        <f t="shared" si="85"/>
        <v>0</v>
      </c>
      <c r="L1304" s="109">
        <f t="shared" si="86"/>
        <v>1217191</v>
      </c>
      <c r="M1304" s="110">
        <f t="shared" si="87"/>
        <v>9.2793057485033467E-07</v>
      </c>
      <c r="N1304" s="33" t="s">
        <v>4892</v>
      </c>
      <c r="O1304" s="33">
        <f>+'Categorias-9 feb-Depurado'!Y1303</f>
        <v>255.18433493715733</v>
      </c>
      <c r="P1304" s="111">
        <f>+'Categorias-9 feb-Depurado'!AC1303</f>
        <v>44945</v>
      </c>
      <c r="Q1304" s="111">
        <f>+'Categorias-9 feb-Depurado'!AE1303</f>
        <v>45005</v>
      </c>
      <c r="R1304" s="112" t="str">
        <f>+'Categorias-9 feb-Depurado'!AB1303</f>
        <v>Entrenamiento</v>
      </c>
    </row>
    <row r="1305" spans="2:18" s="1" customFormat="1" ht="14.5" hidden="1">
      <c r="B1305" s="57" t="str">
        <f>+'Categorias-9 feb-Depurado'!B1304</f>
        <v>MESSER COLOMBIA S.A</v>
      </c>
      <c r="C1305" s="30" t="s">
        <v>4900</v>
      </c>
      <c r="D1305" s="31">
        <v>5</v>
      </c>
      <c r="E1305" s="30" t="str">
        <f>+'Categorias-9 feb-Depurado'!E1304</f>
        <v>860005114-4</v>
      </c>
      <c r="F1305" s="30" t="str">
        <f>+'Categorias-9 feb-Depurado'!F1304</f>
        <v>CR 68 11 51</v>
      </c>
      <c r="G1305" s="30" t="str">
        <f>+'Categorias-9 feb-Depurado'!G1304</f>
        <v>169</v>
      </c>
      <c r="H1305" s="30" t="str">
        <f>+'Categorias-9 feb-Depurado'!H1304</f>
        <v>51F24667</v>
      </c>
      <c r="I1305" s="107">
        <f>+'Categorias-9 feb-Depurado'!R1304</f>
        <v>2300403</v>
      </c>
      <c r="J1305" s="108">
        <f t="shared" si="84"/>
        <v>0</v>
      </c>
      <c r="K1305" s="107">
        <f t="shared" si="85"/>
        <v>0</v>
      </c>
      <c r="L1305" s="109">
        <f t="shared" si="86"/>
        <v>2300403</v>
      </c>
      <c r="M1305" s="110">
        <f t="shared" si="87"/>
        <v>1.753721706928029E-06</v>
      </c>
      <c r="N1305" s="33" t="s">
        <v>4892</v>
      </c>
      <c r="O1305" s="33">
        <f>+'Categorias-9 feb-Depurado'!Y1304</f>
        <v>482.27994591024873</v>
      </c>
      <c r="P1305" s="111">
        <f>+'Categorias-9 feb-Depurado'!AC1304</f>
        <v>44956</v>
      </c>
      <c r="Q1305" s="111">
        <f>+'Categorias-9 feb-Depurado'!AE1304</f>
        <v>45016</v>
      </c>
      <c r="R1305" s="112" t="str">
        <f>+'Categorias-9 feb-Depurado'!AB1304</f>
        <v>Entrenamiento</v>
      </c>
    </row>
    <row r="1306" spans="2:18" s="1" customFormat="1" ht="14.5" hidden="1">
      <c r="B1306" s="57" t="str">
        <f>+'Categorias-9 feb-Depurado'!B1305</f>
        <v>MESSER COLOMBIA S.A</v>
      </c>
      <c r="C1306" s="30" t="s">
        <v>4900</v>
      </c>
      <c r="D1306" s="31">
        <v>5</v>
      </c>
      <c r="E1306" s="30" t="str">
        <f>+'Categorias-9 feb-Depurado'!E1305</f>
        <v>860005114-4</v>
      </c>
      <c r="F1306" s="30" t="str">
        <f>+'Categorias-9 feb-Depurado'!F1305</f>
        <v>CR 68 11 51</v>
      </c>
      <c r="G1306" s="30" t="str">
        <f>+'Categorias-9 feb-Depurado'!G1305</f>
        <v>169</v>
      </c>
      <c r="H1306" s="30" t="str">
        <f>+'Categorias-9 feb-Depurado'!H1305</f>
        <v>590F4449</v>
      </c>
      <c r="I1306" s="107">
        <f>+'Categorias-9 feb-Depurado'!R1305</f>
        <v>1460630</v>
      </c>
      <c r="J1306" s="108">
        <f t="shared" si="84"/>
        <v>0</v>
      </c>
      <c r="K1306" s="107">
        <f t="shared" si="85"/>
        <v>0</v>
      </c>
      <c r="L1306" s="109">
        <f t="shared" si="86"/>
        <v>1460630</v>
      </c>
      <c r="M1306" s="110">
        <f t="shared" si="87"/>
        <v>1.1135172997036984E-06</v>
      </c>
      <c r="N1306" s="33" t="s">
        <v>4892</v>
      </c>
      <c r="O1306" s="33">
        <f>+'Categorias-9 feb-Depurado'!Y1305</f>
        <v>306.22136964474771</v>
      </c>
      <c r="P1306" s="111">
        <f>+'Categorias-9 feb-Depurado'!AC1305</f>
        <v>44959</v>
      </c>
      <c r="Q1306" s="111">
        <f>+'Categorias-9 feb-Depurado'!AE1305</f>
        <v>45019</v>
      </c>
      <c r="R1306" s="112" t="str">
        <f>+'Categorias-9 feb-Depurado'!AB1305</f>
        <v>Entrenamiento</v>
      </c>
    </row>
    <row r="1307" spans="2:18" s="1" customFormat="1" ht="14.5" hidden="1">
      <c r="B1307" s="57" t="str">
        <f>+'Categorias-9 feb-Depurado'!B1306</f>
        <v>METRO OPERACION INMOBILIARIA S.A.S</v>
      </c>
      <c r="C1307" s="30" t="s">
        <v>4900</v>
      </c>
      <c r="D1307" s="31">
        <v>5</v>
      </c>
      <c r="E1307" s="30" t="str">
        <f>+'Categorias-9 feb-Depurado'!E1306</f>
        <v>900341322-4</v>
      </c>
      <c r="F1307" s="30" t="str">
        <f>+'Categorias-9 feb-Depurado'!F1306</f>
        <v>CL 119 6 A 47 IN 2</v>
      </c>
      <c r="G1307" s="30" t="str">
        <f>+'Categorias-9 feb-Depurado'!G1306</f>
        <v>BOGOTA</v>
      </c>
      <c r="H1307" s="30" t="str">
        <f>+'Categorias-9 feb-Depurado'!H1306</f>
        <v>BOGH-64232</v>
      </c>
      <c r="I1307" s="107">
        <f>+'Categorias-9 feb-Depurado'!R1306</f>
        <v>130000</v>
      </c>
      <c r="J1307" s="108">
        <f t="shared" si="84"/>
        <v>130000</v>
      </c>
      <c r="K1307" s="107">
        <f t="shared" si="85"/>
        <v>177.38760148509948</v>
      </c>
      <c r="L1307" s="109">
        <f t="shared" si="86"/>
        <v>130177.3876014851</v>
      </c>
      <c r="M1307" s="110">
        <f t="shared" si="87"/>
        <v>9.9241267894324634E-08</v>
      </c>
      <c r="N1307" s="33" t="s">
        <v>4892</v>
      </c>
      <c r="O1307" s="33">
        <f>+'Categorias-9 feb-Depurado'!Y1306</f>
        <v>27.254525823663215</v>
      </c>
      <c r="P1307" s="111">
        <f>+'Categorias-9 feb-Depurado'!AC1306</f>
        <v>44902</v>
      </c>
      <c r="Q1307" s="111">
        <f>+'Categorias-9 feb-Depurado'!AE1306</f>
        <v>44962</v>
      </c>
      <c r="R1307" s="112" t="str">
        <f>+'Categorias-9 feb-Depurado'!AB1306</f>
        <v>Hotel</v>
      </c>
    </row>
    <row r="1308" spans="2:18" s="1" customFormat="1" ht="14.5" hidden="1">
      <c r="B1308" s="57" t="str">
        <f>+'Categorias-9 feb-Depurado'!B1307</f>
        <v>METRO OPERACION INMOBILIARIA S.A.S</v>
      </c>
      <c r="C1308" s="30" t="s">
        <v>4900</v>
      </c>
      <c r="D1308" s="31">
        <v>5</v>
      </c>
      <c r="E1308" s="30" t="str">
        <f>+'Categorias-9 feb-Depurado'!E1307</f>
        <v>900341322-4</v>
      </c>
      <c r="F1308" s="30" t="str">
        <f>+'Categorias-9 feb-Depurado'!F1307</f>
        <v>CL 119 6 A 47 IN 2</v>
      </c>
      <c r="G1308" s="30" t="str">
        <f>+'Categorias-9 feb-Depurado'!G1307</f>
        <v>BOGOTA</v>
      </c>
      <c r="H1308" s="30" t="str">
        <f>+'Categorias-9 feb-Depurado'!H1307</f>
        <v>BOGH-64233</v>
      </c>
      <c r="I1308" s="107">
        <f>+'Categorias-9 feb-Depurado'!R1307</f>
        <v>130000</v>
      </c>
      <c r="J1308" s="108">
        <f t="shared" si="84"/>
        <v>130000</v>
      </c>
      <c r="K1308" s="107">
        <f t="shared" si="85"/>
        <v>177.38760148509948</v>
      </c>
      <c r="L1308" s="109">
        <f t="shared" si="86"/>
        <v>130177.3876014851</v>
      </c>
      <c r="M1308" s="110">
        <f t="shared" si="87"/>
        <v>9.9241267894324634E-08</v>
      </c>
      <c r="N1308" s="33" t="s">
        <v>4892</v>
      </c>
      <c r="O1308" s="33">
        <f>+'Categorias-9 feb-Depurado'!Y1307</f>
        <v>27.254525823663215</v>
      </c>
      <c r="P1308" s="111">
        <f>+'Categorias-9 feb-Depurado'!AC1307</f>
        <v>44902</v>
      </c>
      <c r="Q1308" s="111">
        <f>+'Categorias-9 feb-Depurado'!AE1307</f>
        <v>44962</v>
      </c>
      <c r="R1308" s="112" t="str">
        <f>+'Categorias-9 feb-Depurado'!AB1307</f>
        <v>Hotel</v>
      </c>
    </row>
    <row r="1309" spans="2:18" s="1" customFormat="1" ht="14.5" hidden="1">
      <c r="B1309" s="57" t="str">
        <f>+'Categorias-9 feb-Depurado'!B1308</f>
        <v>METRO OPERACION INMOBILIARIA S.A.S</v>
      </c>
      <c r="C1309" s="30" t="s">
        <v>4900</v>
      </c>
      <c r="D1309" s="31">
        <v>5</v>
      </c>
      <c r="E1309" s="30" t="str">
        <f>+'Categorias-9 feb-Depurado'!E1308</f>
        <v>900341322-4</v>
      </c>
      <c r="F1309" s="30" t="str">
        <f>+'Categorias-9 feb-Depurado'!F1308</f>
        <v>CL 119 6 A 47 IN 2</v>
      </c>
      <c r="G1309" s="30" t="str">
        <f>+'Categorias-9 feb-Depurado'!G1308</f>
        <v>BOGOTA</v>
      </c>
      <c r="H1309" s="30" t="str">
        <f>+'Categorias-9 feb-Depurado'!H1308</f>
        <v>BOGH-64254</v>
      </c>
      <c r="I1309" s="107">
        <f>+'Categorias-9 feb-Depurado'!R1308</f>
        <v>350000</v>
      </c>
      <c r="J1309" s="108">
        <f t="shared" si="84"/>
        <v>350000</v>
      </c>
      <c r="K1309" s="107">
        <f t="shared" si="85"/>
        <v>477.5820039983447</v>
      </c>
      <c r="L1309" s="109">
        <f t="shared" si="86"/>
        <v>350477.58200399834</v>
      </c>
      <c r="M1309" s="110">
        <f t="shared" si="87"/>
        <v>2.6718802894625861E-07</v>
      </c>
      <c r="N1309" s="33" t="s">
        <v>4892</v>
      </c>
      <c r="O1309" s="33">
        <f>+'Categorias-9 feb-Depurado'!Y1308</f>
        <v>73.377569525247125</v>
      </c>
      <c r="P1309" s="111">
        <f>+'Categorias-9 feb-Depurado'!AC1308</f>
        <v>44902</v>
      </c>
      <c r="Q1309" s="111">
        <f>+'Categorias-9 feb-Depurado'!AE1308</f>
        <v>44962</v>
      </c>
      <c r="R1309" s="112" t="str">
        <f>+'Categorias-9 feb-Depurado'!AB1308</f>
        <v>Hotel</v>
      </c>
    </row>
    <row r="1310" spans="2:18" s="1" customFormat="1" ht="14.5" hidden="1">
      <c r="B1310" s="57" t="str">
        <f>+'Categorias-9 feb-Depurado'!B1309</f>
        <v>METRO OPERACION INMOBILIARIA S.A.S</v>
      </c>
      <c r="C1310" s="30" t="s">
        <v>4900</v>
      </c>
      <c r="D1310" s="31">
        <v>5</v>
      </c>
      <c r="E1310" s="30" t="str">
        <f>+'Categorias-9 feb-Depurado'!E1309</f>
        <v>900341322-4</v>
      </c>
      <c r="F1310" s="30" t="str">
        <f>+'Categorias-9 feb-Depurado'!F1309</f>
        <v>CL 119 6 A 47 IN 2</v>
      </c>
      <c r="G1310" s="30" t="str">
        <f>+'Categorias-9 feb-Depurado'!G1309</f>
        <v>BOGOTA</v>
      </c>
      <c r="H1310" s="30" t="str">
        <f>+'Categorias-9 feb-Depurado'!H1309</f>
        <v>BOGH-64291</v>
      </c>
      <c r="I1310" s="107">
        <f>+'Categorias-9 feb-Depurado'!R1309</f>
        <v>390000</v>
      </c>
      <c r="J1310" s="108">
        <f t="shared" si="84"/>
        <v>390000</v>
      </c>
      <c r="K1310" s="107">
        <f t="shared" si="85"/>
        <v>532.16280445529844</v>
      </c>
      <c r="L1310" s="109">
        <f t="shared" si="86"/>
        <v>390532.16280445532</v>
      </c>
      <c r="M1310" s="110">
        <f t="shared" si="87"/>
        <v>2.9772380368297391E-07</v>
      </c>
      <c r="N1310" s="33" t="s">
        <v>4892</v>
      </c>
      <c r="O1310" s="33">
        <f>+'Categorias-9 feb-Depurado'!Y1309</f>
        <v>81.763577470989645</v>
      </c>
      <c r="P1310" s="111">
        <f>+'Categorias-9 feb-Depurado'!AC1309</f>
        <v>44902</v>
      </c>
      <c r="Q1310" s="111">
        <f>+'Categorias-9 feb-Depurado'!AE1309</f>
        <v>44962</v>
      </c>
      <c r="R1310" s="112" t="str">
        <f>+'Categorias-9 feb-Depurado'!AB1309</f>
        <v>Hotel</v>
      </c>
    </row>
    <row r="1311" spans="2:18" s="1" customFormat="1" ht="14.5" hidden="1">
      <c r="B1311" s="57" t="str">
        <f>+'Categorias-9 feb-Depurado'!B1310</f>
        <v>METRO OPERACION INMOBILIARIA S.A.S</v>
      </c>
      <c r="C1311" s="30" t="s">
        <v>4900</v>
      </c>
      <c r="D1311" s="31">
        <v>5</v>
      </c>
      <c r="E1311" s="30" t="str">
        <f>+'Categorias-9 feb-Depurado'!E1310</f>
        <v>900341322-4</v>
      </c>
      <c r="F1311" s="30" t="str">
        <f>+'Categorias-9 feb-Depurado'!F1310</f>
        <v>CL 119 6 A 47 IN 2</v>
      </c>
      <c r="G1311" s="30" t="str">
        <f>+'Categorias-9 feb-Depurado'!G1310</f>
        <v>BOGOTA</v>
      </c>
      <c r="H1311" s="30" t="str">
        <f>+'Categorias-9 feb-Depurado'!H1310</f>
        <v>BOGH-64329</v>
      </c>
      <c r="I1311" s="107">
        <f>+'Categorias-9 feb-Depurado'!R1310</f>
        <v>520000</v>
      </c>
      <c r="J1311" s="108">
        <f t="shared" si="84"/>
        <v>520000</v>
      </c>
      <c r="K1311" s="107">
        <f t="shared" si="85"/>
        <v>532.07208767251939</v>
      </c>
      <c r="L1311" s="109">
        <f t="shared" si="86"/>
        <v>520532.07208767254</v>
      </c>
      <c r="M1311" s="110">
        <f t="shared" si="87"/>
        <v>3.9682977024998526E-07</v>
      </c>
      <c r="N1311" s="33" t="s">
        <v>4892</v>
      </c>
      <c r="O1311" s="33">
        <f>+'Categorias-9 feb-Depurado'!Y1310</f>
        <v>109.01810329465286</v>
      </c>
      <c r="P1311" s="111">
        <f>+'Categorias-9 feb-Depurado'!AC1310</f>
        <v>44903</v>
      </c>
      <c r="Q1311" s="111">
        <f>+'Categorias-9 feb-Depurado'!AE1310</f>
        <v>44963</v>
      </c>
      <c r="R1311" s="112" t="str">
        <f>+'Categorias-9 feb-Depurado'!AB1310</f>
        <v>Hotel</v>
      </c>
    </row>
    <row r="1312" spans="2:18" s="1" customFormat="1" ht="14.5" hidden="1">
      <c r="B1312" s="57" t="str">
        <f>+'Categorias-9 feb-Depurado'!B1311</f>
        <v>METRO OPERACION INMOBILIARIA S.A.S</v>
      </c>
      <c r="C1312" s="30" t="s">
        <v>4900</v>
      </c>
      <c r="D1312" s="31">
        <v>5</v>
      </c>
      <c r="E1312" s="30" t="str">
        <f>+'Categorias-9 feb-Depurado'!E1311</f>
        <v>900341322-4</v>
      </c>
      <c r="F1312" s="30" t="str">
        <f>+'Categorias-9 feb-Depurado'!F1311</f>
        <v>CL 119 6 A 47 IN 2</v>
      </c>
      <c r="G1312" s="30" t="str">
        <f>+'Categorias-9 feb-Depurado'!G1311</f>
        <v>BOGOTA</v>
      </c>
      <c r="H1312" s="30" t="str">
        <f>+'Categorias-9 feb-Depurado'!H1311</f>
        <v>BOGH-64313</v>
      </c>
      <c r="I1312" s="107">
        <f>+'Categorias-9 feb-Depurado'!R1311</f>
        <v>520000</v>
      </c>
      <c r="J1312" s="108">
        <f t="shared" si="84"/>
        <v>520000</v>
      </c>
      <c r="K1312" s="107">
        <f t="shared" si="85"/>
        <v>532.07208767251939</v>
      </c>
      <c r="L1312" s="109">
        <f t="shared" si="86"/>
        <v>520532.07208767254</v>
      </c>
      <c r="M1312" s="110">
        <f t="shared" si="87"/>
        <v>3.9682977024998526E-07</v>
      </c>
      <c r="N1312" s="33" t="s">
        <v>4892</v>
      </c>
      <c r="O1312" s="33">
        <f>+'Categorias-9 feb-Depurado'!Y1311</f>
        <v>109.01810329465286</v>
      </c>
      <c r="P1312" s="111">
        <f>+'Categorias-9 feb-Depurado'!AC1311</f>
        <v>44903</v>
      </c>
      <c r="Q1312" s="111">
        <f>+'Categorias-9 feb-Depurado'!AE1311</f>
        <v>44963</v>
      </c>
      <c r="R1312" s="112" t="str">
        <f>+'Categorias-9 feb-Depurado'!AB1311</f>
        <v>Hotel</v>
      </c>
    </row>
    <row r="1313" spans="2:18" s="1" customFormat="1" ht="14.5" hidden="1">
      <c r="B1313" s="57" t="str">
        <f>+'Categorias-9 feb-Depurado'!B1312</f>
        <v>METRO OPERACION INMOBILIARIA S.A.S</v>
      </c>
      <c r="C1313" s="30" t="s">
        <v>4900</v>
      </c>
      <c r="D1313" s="31">
        <v>5</v>
      </c>
      <c r="E1313" s="30" t="str">
        <f>+'Categorias-9 feb-Depurado'!E1312</f>
        <v>900341322-4</v>
      </c>
      <c r="F1313" s="30" t="str">
        <f>+'Categorias-9 feb-Depurado'!F1312</f>
        <v>CL 119 6 A 47 IN 2</v>
      </c>
      <c r="G1313" s="30" t="str">
        <f>+'Categorias-9 feb-Depurado'!G1312</f>
        <v>BOGOTA</v>
      </c>
      <c r="H1313" s="30" t="str">
        <f>+'Categorias-9 feb-Depurado'!H1312</f>
        <v>BOGH-64330</v>
      </c>
      <c r="I1313" s="107">
        <f>+'Categorias-9 feb-Depurado'!R1312</f>
        <v>260000</v>
      </c>
      <c r="J1313" s="108">
        <f t="shared" si="84"/>
        <v>260000</v>
      </c>
      <c r="K1313" s="107">
        <f t="shared" si="85"/>
        <v>266.03604383625969</v>
      </c>
      <c r="L1313" s="109">
        <f t="shared" si="86"/>
        <v>260266.03604383627</v>
      </c>
      <c r="M1313" s="110">
        <f t="shared" si="87"/>
        <v>1.9841488512499263E-07</v>
      </c>
      <c r="N1313" s="33" t="s">
        <v>4892</v>
      </c>
      <c r="O1313" s="33">
        <f>+'Categorias-9 feb-Depurado'!Y1312</f>
        <v>54.50905164732643</v>
      </c>
      <c r="P1313" s="111">
        <f>+'Categorias-9 feb-Depurado'!AC1312</f>
        <v>44903</v>
      </c>
      <c r="Q1313" s="111">
        <f>+'Categorias-9 feb-Depurado'!AE1312</f>
        <v>44963</v>
      </c>
      <c r="R1313" s="112" t="str">
        <f>+'Categorias-9 feb-Depurado'!AB1312</f>
        <v>Hotel</v>
      </c>
    </row>
    <row r="1314" spans="2:18" s="1" customFormat="1" ht="14.5" hidden="1">
      <c r="B1314" s="57" t="str">
        <f>+'Categorias-9 feb-Depurado'!B1313</f>
        <v>METRO OPERACION INMOBILIARIA S.A.S</v>
      </c>
      <c r="C1314" s="30" t="s">
        <v>4900</v>
      </c>
      <c r="D1314" s="31">
        <v>5</v>
      </c>
      <c r="E1314" s="30" t="str">
        <f>+'Categorias-9 feb-Depurado'!E1313</f>
        <v>900341322-4</v>
      </c>
      <c r="F1314" s="30" t="str">
        <f>+'Categorias-9 feb-Depurado'!F1313</f>
        <v>CL 119 6 A 47 IN 2</v>
      </c>
      <c r="G1314" s="30" t="str">
        <f>+'Categorias-9 feb-Depurado'!G1313</f>
        <v>BOGOTA</v>
      </c>
      <c r="H1314" s="30" t="str">
        <f>+'Categorias-9 feb-Depurado'!H1313</f>
        <v>CLOH-34466</v>
      </c>
      <c r="I1314" s="107">
        <f>+'Categorias-9 feb-Depurado'!R1313</f>
        <v>438000</v>
      </c>
      <c r="J1314" s="108">
        <f t="shared" si="84"/>
        <v>0</v>
      </c>
      <c r="K1314" s="107">
        <f t="shared" si="85"/>
        <v>0</v>
      </c>
      <c r="L1314" s="109">
        <f t="shared" si="86"/>
        <v>438000</v>
      </c>
      <c r="M1314" s="110">
        <f t="shared" si="87"/>
        <v>3.3391110498224729E-07</v>
      </c>
      <c r="N1314" s="33" t="s">
        <v>4892</v>
      </c>
      <c r="O1314" s="33">
        <f>+'Categorias-9 feb-Depurado'!Y1313</f>
        <v>91.826787005880675</v>
      </c>
      <c r="P1314" s="111">
        <f>+'Categorias-9 feb-Depurado'!AC1313</f>
        <v>44908</v>
      </c>
      <c r="Q1314" s="111">
        <f>+'Categorias-9 feb-Depurado'!AE1313</f>
        <v>44968</v>
      </c>
      <c r="R1314" s="112" t="str">
        <f>+'Categorias-9 feb-Depurado'!AB1313</f>
        <v>Hotel</v>
      </c>
    </row>
    <row r="1315" spans="2:18" s="1" customFormat="1" ht="14.5" hidden="1">
      <c r="B1315" s="57" t="str">
        <f>+'Categorias-9 feb-Depurado'!B1314</f>
        <v>METRO OPERACION INMOBILIARIA S.A.S</v>
      </c>
      <c r="C1315" s="30" t="s">
        <v>4900</v>
      </c>
      <c r="D1315" s="31">
        <v>5</v>
      </c>
      <c r="E1315" s="30" t="str">
        <f>+'Categorias-9 feb-Depurado'!E1314</f>
        <v>900341322-4</v>
      </c>
      <c r="F1315" s="30" t="str">
        <f>+'Categorias-9 feb-Depurado'!F1314</f>
        <v>CL 119 6 A 47 IN 2</v>
      </c>
      <c r="G1315" s="30" t="str">
        <f>+'Categorias-9 feb-Depurado'!G1314</f>
        <v>BOGOTA</v>
      </c>
      <c r="H1315" s="30" t="str">
        <f>+'Categorias-9 feb-Depurado'!H1314</f>
        <v>BOGH-64731</v>
      </c>
      <c r="I1315" s="107">
        <f>+'Categorias-9 feb-Depurado'!R1314</f>
        <v>130000</v>
      </c>
      <c r="J1315" s="108">
        <f t="shared" si="84"/>
        <v>0</v>
      </c>
      <c r="K1315" s="107">
        <f t="shared" si="85"/>
        <v>0</v>
      </c>
      <c r="L1315" s="109">
        <f t="shared" si="86"/>
        <v>130000</v>
      </c>
      <c r="M1315" s="110">
        <f t="shared" si="87"/>
        <v>9.9106035725324552E-08</v>
      </c>
      <c r="N1315" s="33" t="s">
        <v>4892</v>
      </c>
      <c r="O1315" s="33">
        <f>+'Categorias-9 feb-Depurado'!Y1314</f>
        <v>27.254525823663215</v>
      </c>
      <c r="P1315" s="111">
        <f>+'Categorias-9 feb-Depurado'!AC1314</f>
        <v>44909</v>
      </c>
      <c r="Q1315" s="111">
        <f>+'Categorias-9 feb-Depurado'!AE1314</f>
        <v>44969</v>
      </c>
      <c r="R1315" s="112" t="str">
        <f>+'Categorias-9 feb-Depurado'!AB1314</f>
        <v>Hotel</v>
      </c>
    </row>
    <row r="1316" spans="2:18" s="1" customFormat="1" ht="14.5" hidden="1">
      <c r="B1316" s="57" t="str">
        <f>+'Categorias-9 feb-Depurado'!B1315</f>
        <v>METRO OPERACION INMOBILIARIA S.A.S</v>
      </c>
      <c r="C1316" s="30" t="s">
        <v>4900</v>
      </c>
      <c r="D1316" s="31">
        <v>5</v>
      </c>
      <c r="E1316" s="30" t="str">
        <f>+'Categorias-9 feb-Depurado'!E1315</f>
        <v>900341322-4</v>
      </c>
      <c r="F1316" s="30" t="str">
        <f>+'Categorias-9 feb-Depurado'!F1315</f>
        <v>CL 119 6 A 47 IN 2</v>
      </c>
      <c r="G1316" s="30" t="str">
        <f>+'Categorias-9 feb-Depurado'!G1315</f>
        <v>BOGOTA</v>
      </c>
      <c r="H1316" s="30" t="str">
        <f>+'Categorias-9 feb-Depurado'!H1315</f>
        <v>BOGH-64756</v>
      </c>
      <c r="I1316" s="107">
        <f>+'Categorias-9 feb-Depurado'!R1315</f>
        <v>260000</v>
      </c>
      <c r="J1316" s="108">
        <f t="shared" si="84"/>
        <v>0</v>
      </c>
      <c r="K1316" s="107">
        <f t="shared" si="85"/>
        <v>0</v>
      </c>
      <c r="L1316" s="109">
        <f t="shared" si="86"/>
        <v>260000</v>
      </c>
      <c r="M1316" s="110">
        <f t="shared" si="87"/>
        <v>1.982120714506491E-07</v>
      </c>
      <c r="N1316" s="33" t="s">
        <v>4892</v>
      </c>
      <c r="O1316" s="33">
        <f>+'Categorias-9 feb-Depurado'!Y1315</f>
        <v>54.50905164732643</v>
      </c>
      <c r="P1316" s="111">
        <f>+'Categorias-9 feb-Depurado'!AC1315</f>
        <v>44909</v>
      </c>
      <c r="Q1316" s="111">
        <f>+'Categorias-9 feb-Depurado'!AE1315</f>
        <v>44969</v>
      </c>
      <c r="R1316" s="112" t="str">
        <f>+'Categorias-9 feb-Depurado'!AB1315</f>
        <v>Hotel</v>
      </c>
    </row>
    <row r="1317" spans="2:18" s="1" customFormat="1" ht="14.5" hidden="1">
      <c r="B1317" s="57" t="str">
        <f>+'Categorias-9 feb-Depurado'!B1316</f>
        <v>METRO OPERACION INMOBILIARIA S.A.S</v>
      </c>
      <c r="C1317" s="30" t="s">
        <v>4900</v>
      </c>
      <c r="D1317" s="31">
        <v>5</v>
      </c>
      <c r="E1317" s="30" t="str">
        <f>+'Categorias-9 feb-Depurado'!E1316</f>
        <v>900341322-4</v>
      </c>
      <c r="F1317" s="30" t="str">
        <f>+'Categorias-9 feb-Depurado'!F1316</f>
        <v>CL 119 6 A 47 IN 2</v>
      </c>
      <c r="G1317" s="30" t="str">
        <f>+'Categorias-9 feb-Depurado'!G1316</f>
        <v>BOGOTA</v>
      </c>
      <c r="H1317" s="30" t="str">
        <f>+'Categorias-9 feb-Depurado'!H1316</f>
        <v>BOGH-64781</v>
      </c>
      <c r="I1317" s="107">
        <f>+'Categorias-9 feb-Depurado'!R1316</f>
        <v>142800</v>
      </c>
      <c r="J1317" s="108">
        <f t="shared" si="84"/>
        <v>0</v>
      </c>
      <c r="K1317" s="107">
        <f t="shared" si="85"/>
        <v>0</v>
      </c>
      <c r="L1317" s="109">
        <f t="shared" si="86"/>
        <v>142800</v>
      </c>
      <c r="M1317" s="110">
        <f t="shared" si="87"/>
        <v>1.0886416847366419E-07</v>
      </c>
      <c r="N1317" s="33" t="s">
        <v>4892</v>
      </c>
      <c r="O1317" s="33">
        <f>+'Categorias-9 feb-Depurado'!Y1316</f>
        <v>29.938048366300826</v>
      </c>
      <c r="P1317" s="111">
        <f>+'Categorias-9 feb-Depurado'!AC1316</f>
        <v>44910</v>
      </c>
      <c r="Q1317" s="111">
        <f>+'Categorias-9 feb-Depurado'!AE1316</f>
        <v>44970</v>
      </c>
      <c r="R1317" s="112" t="str">
        <f>+'Categorias-9 feb-Depurado'!AB1316</f>
        <v>Hotel</v>
      </c>
    </row>
    <row r="1318" spans="2:18" s="1" customFormat="1" ht="14.5" hidden="1">
      <c r="B1318" s="57" t="str">
        <f>+'Categorias-9 feb-Depurado'!B1317</f>
        <v>METRO OPERACION INMOBILIARIA S.A.S</v>
      </c>
      <c r="C1318" s="30" t="s">
        <v>4900</v>
      </c>
      <c r="D1318" s="31">
        <v>5</v>
      </c>
      <c r="E1318" s="30" t="str">
        <f>+'Categorias-9 feb-Depurado'!E1317</f>
        <v>900341322-4</v>
      </c>
      <c r="F1318" s="30" t="str">
        <f>+'Categorias-9 feb-Depurado'!F1317</f>
        <v>CL 119 6 A 47 IN 2</v>
      </c>
      <c r="G1318" s="30" t="str">
        <f>+'Categorias-9 feb-Depurado'!G1317</f>
        <v>BOGOTA</v>
      </c>
      <c r="H1318" s="30" t="str">
        <f>+'Categorias-9 feb-Depurado'!H1317</f>
        <v>BOGH-65189</v>
      </c>
      <c r="I1318" s="107">
        <f>+'Categorias-9 feb-Depurado'!R1317</f>
        <v>260000</v>
      </c>
      <c r="J1318" s="108">
        <f t="shared" si="84"/>
        <v>0</v>
      </c>
      <c r="K1318" s="107">
        <f t="shared" si="85"/>
        <v>0</v>
      </c>
      <c r="L1318" s="109">
        <f t="shared" si="86"/>
        <v>260000</v>
      </c>
      <c r="M1318" s="110">
        <f t="shared" si="87"/>
        <v>1.982120714506491E-07</v>
      </c>
      <c r="N1318" s="33" t="s">
        <v>4892</v>
      </c>
      <c r="O1318" s="33">
        <f>+'Categorias-9 feb-Depurado'!Y1317</f>
        <v>54.50905164732643</v>
      </c>
      <c r="P1318" s="111">
        <f>+'Categorias-9 feb-Depurado'!AC1317</f>
        <v>44916</v>
      </c>
      <c r="Q1318" s="111">
        <f>+'Categorias-9 feb-Depurado'!AE1317</f>
        <v>44976</v>
      </c>
      <c r="R1318" s="112" t="str">
        <f>+'Categorias-9 feb-Depurado'!AB1317</f>
        <v>Hotel</v>
      </c>
    </row>
    <row r="1319" spans="2:18" s="1" customFormat="1" ht="14.5" hidden="1">
      <c r="B1319" s="57" t="str">
        <f>+'Categorias-9 feb-Depurado'!B1318</f>
        <v>METRO OPERACION INMOBILIARIA S.A.S</v>
      </c>
      <c r="C1319" s="30" t="s">
        <v>4900</v>
      </c>
      <c r="D1319" s="31">
        <v>5</v>
      </c>
      <c r="E1319" s="30" t="str">
        <f>+'Categorias-9 feb-Depurado'!E1318</f>
        <v>900341322-4</v>
      </c>
      <c r="F1319" s="30" t="str">
        <f>+'Categorias-9 feb-Depurado'!F1318</f>
        <v>CL 119 6 A 47 IN 2</v>
      </c>
      <c r="G1319" s="30" t="str">
        <f>+'Categorias-9 feb-Depurado'!G1318</f>
        <v>BOGOTA</v>
      </c>
      <c r="H1319" s="30" t="str">
        <f>+'Categorias-9 feb-Depurado'!H1318</f>
        <v>BOGH-65219</v>
      </c>
      <c r="I1319" s="107">
        <f>+'Categorias-9 feb-Depurado'!R1318</f>
        <v>130000</v>
      </c>
      <c r="J1319" s="108">
        <f t="shared" si="84"/>
        <v>0</v>
      </c>
      <c r="K1319" s="107">
        <f t="shared" si="85"/>
        <v>0</v>
      </c>
      <c r="L1319" s="109">
        <f t="shared" si="86"/>
        <v>130000</v>
      </c>
      <c r="M1319" s="110">
        <f t="shared" si="87"/>
        <v>9.9106035725324552E-08</v>
      </c>
      <c r="N1319" s="33" t="s">
        <v>4892</v>
      </c>
      <c r="O1319" s="33">
        <f>+'Categorias-9 feb-Depurado'!Y1318</f>
        <v>27.254525823663215</v>
      </c>
      <c r="P1319" s="111">
        <f>+'Categorias-9 feb-Depurado'!AC1318</f>
        <v>44917</v>
      </c>
      <c r="Q1319" s="111">
        <f>+'Categorias-9 feb-Depurado'!AE1318</f>
        <v>44977</v>
      </c>
      <c r="R1319" s="112" t="str">
        <f>+'Categorias-9 feb-Depurado'!AB1318</f>
        <v>Hotel</v>
      </c>
    </row>
    <row r="1320" spans="2:18" s="1" customFormat="1" ht="14.5" hidden="1">
      <c r="B1320" s="57" t="str">
        <f>+'Categorias-9 feb-Depurado'!B1319</f>
        <v>METRO OPERACION INMOBILIARIA S.A.S</v>
      </c>
      <c r="C1320" s="30" t="s">
        <v>4900</v>
      </c>
      <c r="D1320" s="31">
        <v>5</v>
      </c>
      <c r="E1320" s="30" t="str">
        <f>+'Categorias-9 feb-Depurado'!E1319</f>
        <v>900341322-4</v>
      </c>
      <c r="F1320" s="30" t="str">
        <f>+'Categorias-9 feb-Depurado'!F1319</f>
        <v>CL 119 6 A 47 IN 2</v>
      </c>
      <c r="G1320" s="30" t="str">
        <f>+'Categorias-9 feb-Depurado'!G1319</f>
        <v>BOGOTA</v>
      </c>
      <c r="H1320" s="30" t="str">
        <f>+'Categorias-9 feb-Depurado'!H1319</f>
        <v>BOGH-65279</v>
      </c>
      <c r="I1320" s="107">
        <f>+'Categorias-9 feb-Depurado'!R1319</f>
        <v>390000</v>
      </c>
      <c r="J1320" s="108">
        <f t="shared" si="84"/>
        <v>0</v>
      </c>
      <c r="K1320" s="107">
        <f t="shared" si="85"/>
        <v>0</v>
      </c>
      <c r="L1320" s="109">
        <f t="shared" si="86"/>
        <v>390000</v>
      </c>
      <c r="M1320" s="110">
        <f t="shared" si="87"/>
        <v>2.9731810717597362E-07</v>
      </c>
      <c r="N1320" s="33" t="s">
        <v>4892</v>
      </c>
      <c r="O1320" s="33">
        <f>+'Categorias-9 feb-Depurado'!Y1319</f>
        <v>81.763577470989645</v>
      </c>
      <c r="P1320" s="111">
        <f>+'Categorias-9 feb-Depurado'!AC1319</f>
        <v>44917</v>
      </c>
      <c r="Q1320" s="111">
        <f>+'Categorias-9 feb-Depurado'!AE1319</f>
        <v>44977</v>
      </c>
      <c r="R1320" s="112" t="str">
        <f>+'Categorias-9 feb-Depurado'!AB1319</f>
        <v>Hotel</v>
      </c>
    </row>
    <row r="1321" spans="2:18" s="1" customFormat="1" ht="14.5" hidden="1">
      <c r="B1321" s="57" t="str">
        <f>+'Categorias-9 feb-Depurado'!B1320</f>
        <v>METRO OPERACION INMOBILIARIA S.A.S</v>
      </c>
      <c r="C1321" s="30" t="s">
        <v>4900</v>
      </c>
      <c r="D1321" s="31">
        <v>5</v>
      </c>
      <c r="E1321" s="30" t="str">
        <f>+'Categorias-9 feb-Depurado'!E1320</f>
        <v>900341322-4</v>
      </c>
      <c r="F1321" s="30" t="str">
        <f>+'Categorias-9 feb-Depurado'!F1320</f>
        <v>CL 119 6 A 47 IN 2</v>
      </c>
      <c r="G1321" s="30" t="str">
        <f>+'Categorias-9 feb-Depurado'!G1320</f>
        <v>BOGOTA</v>
      </c>
      <c r="H1321" s="30" t="str">
        <f>+'Categorias-9 feb-Depurado'!H1320</f>
        <v>BOGH-65438</v>
      </c>
      <c r="I1321" s="107">
        <f>+'Categorias-9 feb-Depurado'!R1320</f>
        <v>130000</v>
      </c>
      <c r="J1321" s="108">
        <f t="shared" si="84"/>
        <v>0</v>
      </c>
      <c r="K1321" s="107">
        <f t="shared" si="85"/>
        <v>0</v>
      </c>
      <c r="L1321" s="109">
        <f t="shared" si="86"/>
        <v>130000</v>
      </c>
      <c r="M1321" s="110">
        <f t="shared" si="87"/>
        <v>9.9106035725324552E-08</v>
      </c>
      <c r="N1321" s="33" t="s">
        <v>4892</v>
      </c>
      <c r="O1321" s="33">
        <f>+'Categorias-9 feb-Depurado'!Y1320</f>
        <v>27.254525823663215</v>
      </c>
      <c r="P1321" s="111">
        <f>+'Categorias-9 feb-Depurado'!AC1320</f>
        <v>44922</v>
      </c>
      <c r="Q1321" s="111">
        <f>+'Categorias-9 feb-Depurado'!AE1320</f>
        <v>44982</v>
      </c>
      <c r="R1321" s="112" t="str">
        <f>+'Categorias-9 feb-Depurado'!AB1320</f>
        <v>Hotel</v>
      </c>
    </row>
    <row r="1322" spans="2:18" s="1" customFormat="1" ht="14.5" hidden="1">
      <c r="B1322" s="57" t="str">
        <f>+'Categorias-9 feb-Depurado'!B1321</f>
        <v>METRO OPERACION INMOBILIARIA S.A.S</v>
      </c>
      <c r="C1322" s="30" t="s">
        <v>4900</v>
      </c>
      <c r="D1322" s="31">
        <v>5</v>
      </c>
      <c r="E1322" s="30" t="str">
        <f>+'Categorias-9 feb-Depurado'!E1321</f>
        <v>900341322-4</v>
      </c>
      <c r="F1322" s="30" t="str">
        <f>+'Categorias-9 feb-Depurado'!F1321</f>
        <v>CL 119 6 A 47 IN 2</v>
      </c>
      <c r="G1322" s="30" t="str">
        <f>+'Categorias-9 feb-Depurado'!G1321</f>
        <v>BOGOTA</v>
      </c>
      <c r="H1322" s="30" t="str">
        <f>+'Categorias-9 feb-Depurado'!H1321</f>
        <v>BOGH-65755</v>
      </c>
      <c r="I1322" s="107">
        <f>+'Categorias-9 feb-Depurado'!R1321</f>
        <v>130000</v>
      </c>
      <c r="J1322" s="108">
        <f t="shared" si="84"/>
        <v>0</v>
      </c>
      <c r="K1322" s="107">
        <f t="shared" si="85"/>
        <v>0</v>
      </c>
      <c r="L1322" s="109">
        <f t="shared" si="86"/>
        <v>130000</v>
      </c>
      <c r="M1322" s="110">
        <f t="shared" si="87"/>
        <v>9.9106035725324552E-08</v>
      </c>
      <c r="N1322" s="33" t="s">
        <v>4892</v>
      </c>
      <c r="O1322" s="33">
        <f>+'Categorias-9 feb-Depurado'!Y1321</f>
        <v>27.254525823663215</v>
      </c>
      <c r="P1322" s="111">
        <f>+'Categorias-9 feb-Depurado'!AC1321</f>
        <v>44929</v>
      </c>
      <c r="Q1322" s="111">
        <f>+'Categorias-9 feb-Depurado'!AE1321</f>
        <v>44989</v>
      </c>
      <c r="R1322" s="112" t="str">
        <f>+'Categorias-9 feb-Depurado'!AB1321</f>
        <v>Hotel</v>
      </c>
    </row>
    <row r="1323" spans="2:18" s="1" customFormat="1" ht="14.5" hidden="1">
      <c r="B1323" s="57" t="str">
        <f>+'Categorias-9 feb-Depurado'!B1322</f>
        <v>METRO OPERACION INMOBILIARIA S.A.S</v>
      </c>
      <c r="C1323" s="30" t="s">
        <v>4900</v>
      </c>
      <c r="D1323" s="31">
        <v>5</v>
      </c>
      <c r="E1323" s="30" t="str">
        <f>+'Categorias-9 feb-Depurado'!E1322</f>
        <v>900341322-4</v>
      </c>
      <c r="F1323" s="30" t="str">
        <f>+'Categorias-9 feb-Depurado'!F1322</f>
        <v>CL 119 6 A 47 IN 2</v>
      </c>
      <c r="G1323" s="30" t="str">
        <f>+'Categorias-9 feb-Depurado'!G1322</f>
        <v>BOGOTA</v>
      </c>
      <c r="H1323" s="30" t="str">
        <f>+'Categorias-9 feb-Depurado'!H1322</f>
        <v>BOGH-65837</v>
      </c>
      <c r="I1323" s="107">
        <f>+'Categorias-9 feb-Depurado'!R1322</f>
        <v>618800</v>
      </c>
      <c r="J1323" s="108">
        <f t="shared" si="84"/>
        <v>0</v>
      </c>
      <c r="K1323" s="107">
        <f t="shared" si="85"/>
        <v>0</v>
      </c>
      <c r="L1323" s="109">
        <f t="shared" si="86"/>
        <v>618800</v>
      </c>
      <c r="M1323" s="110">
        <f t="shared" si="87"/>
        <v>4.7174473005254486E-07</v>
      </c>
      <c r="N1323" s="33" t="s">
        <v>4892</v>
      </c>
      <c r="O1323" s="33">
        <f>+'Categorias-9 feb-Depurado'!Y1322</f>
        <v>129.73154292063691</v>
      </c>
      <c r="P1323" s="111">
        <f>+'Categorias-9 feb-Depurado'!AC1322</f>
        <v>44931</v>
      </c>
      <c r="Q1323" s="111">
        <f>+'Categorias-9 feb-Depurado'!AE1322</f>
        <v>44991</v>
      </c>
      <c r="R1323" s="112" t="str">
        <f>+'Categorias-9 feb-Depurado'!AB1322</f>
        <v>Hotel</v>
      </c>
    </row>
    <row r="1324" spans="2:18" s="1" customFormat="1" ht="14.5" hidden="1">
      <c r="B1324" s="57" t="str">
        <f>+'Categorias-9 feb-Depurado'!B1323</f>
        <v>METRO OPERACION INMOBILIARIA S.A.S</v>
      </c>
      <c r="C1324" s="30" t="s">
        <v>4900</v>
      </c>
      <c r="D1324" s="31">
        <v>5</v>
      </c>
      <c r="E1324" s="30" t="str">
        <f>+'Categorias-9 feb-Depurado'!E1323</f>
        <v>900341322-4</v>
      </c>
      <c r="F1324" s="30" t="str">
        <f>+'Categorias-9 feb-Depurado'!F1323</f>
        <v>CL 119 6 A 47 IN 2</v>
      </c>
      <c r="G1324" s="30" t="str">
        <f>+'Categorias-9 feb-Depurado'!G1323</f>
        <v>BOGOTA</v>
      </c>
      <c r="H1324" s="30" t="str">
        <f>+'Categorias-9 feb-Depurado'!H1323</f>
        <v>CLOH-35244</v>
      </c>
      <c r="I1324" s="107">
        <f>+'Categorias-9 feb-Depurado'!R1323</f>
        <v>571200</v>
      </c>
      <c r="J1324" s="108">
        <f t="shared" si="84"/>
        <v>0</v>
      </c>
      <c r="K1324" s="107">
        <f t="shared" si="85"/>
        <v>0</v>
      </c>
      <c r="L1324" s="109">
        <f t="shared" si="86"/>
        <v>571200</v>
      </c>
      <c r="M1324" s="110">
        <f t="shared" si="87"/>
        <v>4.3545667389465675E-07</v>
      </c>
      <c r="N1324" s="33" t="s">
        <v>4892</v>
      </c>
      <c r="O1324" s="33">
        <f>+'Categorias-9 feb-Depurado'!Y1323</f>
        <v>119.75219346520331</v>
      </c>
      <c r="P1324" s="111">
        <f>+'Categorias-9 feb-Depurado'!AC1323</f>
        <v>44931</v>
      </c>
      <c r="Q1324" s="111">
        <f>+'Categorias-9 feb-Depurado'!AE1323</f>
        <v>44991</v>
      </c>
      <c r="R1324" s="112" t="str">
        <f>+'Categorias-9 feb-Depurado'!AB1323</f>
        <v>Hotel</v>
      </c>
    </row>
    <row r="1325" spans="2:18" s="1" customFormat="1" ht="14.5" hidden="1">
      <c r="B1325" s="57" t="str">
        <f>+'Categorias-9 feb-Depurado'!B1324</f>
        <v>METRO OPERACION INMOBILIARIA S.A.S</v>
      </c>
      <c r="C1325" s="30" t="s">
        <v>4900</v>
      </c>
      <c r="D1325" s="31">
        <v>5</v>
      </c>
      <c r="E1325" s="30" t="str">
        <f>+'Categorias-9 feb-Depurado'!E1324</f>
        <v>900341322-4</v>
      </c>
      <c r="F1325" s="30" t="str">
        <f>+'Categorias-9 feb-Depurado'!F1324</f>
        <v>CL 119 6 A 47 IN 2</v>
      </c>
      <c r="G1325" s="30" t="str">
        <f>+'Categorias-9 feb-Depurado'!G1324</f>
        <v>BOGOTA</v>
      </c>
      <c r="H1325" s="30" t="str">
        <f>+'Categorias-9 feb-Depurado'!H1324</f>
        <v>CLOH-35282</v>
      </c>
      <c r="I1325" s="107">
        <f>+'Categorias-9 feb-Depurado'!R1324</f>
        <v>1861400</v>
      </c>
      <c r="J1325" s="108">
        <f t="shared" si="84"/>
        <v>0</v>
      </c>
      <c r="K1325" s="107">
        <f t="shared" si="85"/>
        <v>0</v>
      </c>
      <c r="L1325" s="109">
        <f t="shared" si="86"/>
        <v>1861400</v>
      </c>
      <c r="M1325" s="110">
        <f t="shared" si="87"/>
        <v>1.4190459607624547E-06</v>
      </c>
      <c r="N1325" s="33" t="s">
        <v>4892</v>
      </c>
      <c r="O1325" s="33">
        <f>+'Categorias-9 feb-Depurado'!Y1324</f>
        <v>390.24287975512851</v>
      </c>
      <c r="P1325" s="111">
        <f>+'Categorias-9 feb-Depurado'!AC1324</f>
        <v>44932</v>
      </c>
      <c r="Q1325" s="111">
        <f>+'Categorias-9 feb-Depurado'!AE1324</f>
        <v>44992</v>
      </c>
      <c r="R1325" s="112" t="str">
        <f>+'Categorias-9 feb-Depurado'!AB1324</f>
        <v>Hotel</v>
      </c>
    </row>
    <row r="1326" spans="2:18" s="1" customFormat="1" ht="14.5" hidden="1">
      <c r="B1326" s="57" t="str">
        <f>+'Categorias-9 feb-Depurado'!B1325</f>
        <v>METRO OPERACION INMOBILIARIA S.A.S</v>
      </c>
      <c r="C1326" s="30" t="s">
        <v>4900</v>
      </c>
      <c r="D1326" s="31">
        <v>5</v>
      </c>
      <c r="E1326" s="30" t="str">
        <f>+'Categorias-9 feb-Depurado'!E1325</f>
        <v>900341322-4</v>
      </c>
      <c r="F1326" s="30" t="str">
        <f>+'Categorias-9 feb-Depurado'!F1325</f>
        <v>CL 119 6 A 47 IN 2</v>
      </c>
      <c r="G1326" s="30" t="str">
        <f>+'Categorias-9 feb-Depurado'!G1325</f>
        <v>BOGOTA</v>
      </c>
      <c r="H1326" s="30" t="str">
        <f>+'Categorias-9 feb-Depurado'!H1325</f>
        <v>CLOH-35286</v>
      </c>
      <c r="I1326" s="107">
        <f>+'Categorias-9 feb-Depurado'!R1325</f>
        <v>285600</v>
      </c>
      <c r="J1326" s="108">
        <f t="shared" si="84"/>
        <v>0</v>
      </c>
      <c r="K1326" s="107">
        <f t="shared" si="85"/>
        <v>0</v>
      </c>
      <c r="L1326" s="109">
        <f t="shared" si="86"/>
        <v>285600</v>
      </c>
      <c r="M1326" s="110">
        <f t="shared" si="87"/>
        <v>2.1772833694732838E-07</v>
      </c>
      <c r="N1326" s="33" t="s">
        <v>4892</v>
      </c>
      <c r="O1326" s="33">
        <f>+'Categorias-9 feb-Depurado'!Y1325</f>
        <v>59.876096732601653</v>
      </c>
      <c r="P1326" s="111">
        <f>+'Categorias-9 feb-Depurado'!AC1325</f>
        <v>44932</v>
      </c>
      <c r="Q1326" s="111">
        <f>+'Categorias-9 feb-Depurado'!AE1325</f>
        <v>44992</v>
      </c>
      <c r="R1326" s="112" t="str">
        <f>+'Categorias-9 feb-Depurado'!AB1325</f>
        <v>Hotel</v>
      </c>
    </row>
    <row r="1327" spans="2:18" s="1" customFormat="1" ht="14.5" hidden="1">
      <c r="B1327" s="57" t="str">
        <f>+'Categorias-9 feb-Depurado'!B1326</f>
        <v>METRO OPERACION INMOBILIARIA S.A.S</v>
      </c>
      <c r="C1327" s="30" t="s">
        <v>4900</v>
      </c>
      <c r="D1327" s="31">
        <v>5</v>
      </c>
      <c r="E1327" s="30" t="str">
        <f>+'Categorias-9 feb-Depurado'!E1326</f>
        <v>900341322-4</v>
      </c>
      <c r="F1327" s="30" t="str">
        <f>+'Categorias-9 feb-Depurado'!F1326</f>
        <v>CL 119 6 A 47 IN 2</v>
      </c>
      <c r="G1327" s="30" t="str">
        <f>+'Categorias-9 feb-Depurado'!G1326</f>
        <v>BOGOTA</v>
      </c>
      <c r="H1327" s="30" t="str">
        <f>+'Categorias-9 feb-Depurado'!H1326</f>
        <v>CLOH-35380</v>
      </c>
      <c r="I1327" s="107">
        <f>+'Categorias-9 feb-Depurado'!R1326</f>
        <v>1922000</v>
      </c>
      <c r="J1327" s="108">
        <f t="shared" si="84"/>
        <v>0</v>
      </c>
      <c r="K1327" s="107">
        <f t="shared" si="85"/>
        <v>0</v>
      </c>
      <c r="L1327" s="109">
        <f t="shared" si="86"/>
        <v>1922000</v>
      </c>
      <c r="M1327" s="110">
        <f t="shared" si="87"/>
        <v>1.4652446204928752E-06</v>
      </c>
      <c r="N1327" s="33" t="s">
        <v>4892</v>
      </c>
      <c r="O1327" s="33">
        <f>+'Categorias-9 feb-Depurado'!Y1326</f>
        <v>402.94768179292845</v>
      </c>
      <c r="P1327" s="111">
        <f>+'Categorias-9 feb-Depurado'!AC1326</f>
        <v>44938</v>
      </c>
      <c r="Q1327" s="111">
        <f>+'Categorias-9 feb-Depurado'!AE1326</f>
        <v>44998</v>
      </c>
      <c r="R1327" s="112" t="str">
        <f>+'Categorias-9 feb-Depurado'!AB1326</f>
        <v>Hotel</v>
      </c>
    </row>
    <row r="1328" spans="2:18" s="1" customFormat="1" ht="14.5" hidden="1">
      <c r="B1328" s="57" t="str">
        <f>+'Categorias-9 feb-Depurado'!B1327</f>
        <v>METRO OPERACION INMOBILIARIA S.A.S</v>
      </c>
      <c r="C1328" s="30" t="s">
        <v>4900</v>
      </c>
      <c r="D1328" s="31">
        <v>5</v>
      </c>
      <c r="E1328" s="30" t="str">
        <f>+'Categorias-9 feb-Depurado'!E1327</f>
        <v>900341322-4</v>
      </c>
      <c r="F1328" s="30" t="str">
        <f>+'Categorias-9 feb-Depurado'!F1327</f>
        <v>CL 119 6 A 47 IN 2</v>
      </c>
      <c r="G1328" s="30" t="str">
        <f>+'Categorias-9 feb-Depurado'!G1327</f>
        <v>BOGOTA</v>
      </c>
      <c r="H1328" s="30" t="str">
        <f>+'Categorias-9 feb-Depurado'!H1327</f>
        <v>BOGH-66220</v>
      </c>
      <c r="I1328" s="107">
        <f>+'Categorias-9 feb-Depurado'!R1327</f>
        <v>309400</v>
      </c>
      <c r="J1328" s="108">
        <f t="shared" si="84"/>
        <v>0</v>
      </c>
      <c r="K1328" s="107">
        <f t="shared" si="85"/>
        <v>0</v>
      </c>
      <c r="L1328" s="109">
        <f t="shared" si="86"/>
        <v>309400</v>
      </c>
      <c r="M1328" s="110">
        <f t="shared" si="87"/>
        <v>2.3587236502627243E-07</v>
      </c>
      <c r="N1328" s="33" t="s">
        <v>4892</v>
      </c>
      <c r="O1328" s="33">
        <f>+'Categorias-9 feb-Depurado'!Y1327</f>
        <v>64.865771460318456</v>
      </c>
      <c r="P1328" s="111">
        <f>+'Categorias-9 feb-Depurado'!AC1327</f>
        <v>44938</v>
      </c>
      <c r="Q1328" s="111">
        <f>+'Categorias-9 feb-Depurado'!AE1327</f>
        <v>44998</v>
      </c>
      <c r="R1328" s="112" t="str">
        <f>+'Categorias-9 feb-Depurado'!AB1327</f>
        <v>Hotel</v>
      </c>
    </row>
    <row r="1329" spans="2:18" s="1" customFormat="1" ht="14.5" hidden="1">
      <c r="B1329" s="57" t="str">
        <f>+'Categorias-9 feb-Depurado'!B1328</f>
        <v>METRO OPERACION INMOBILIARIA S.A.S</v>
      </c>
      <c r="C1329" s="30" t="s">
        <v>4900</v>
      </c>
      <c r="D1329" s="31">
        <v>5</v>
      </c>
      <c r="E1329" s="30" t="str">
        <f>+'Categorias-9 feb-Depurado'!E1328</f>
        <v>900341322-4</v>
      </c>
      <c r="F1329" s="30" t="str">
        <f>+'Categorias-9 feb-Depurado'!F1328</f>
        <v>CL 119 6 A 47 IN 2</v>
      </c>
      <c r="G1329" s="30" t="str">
        <f>+'Categorias-9 feb-Depurado'!G1328</f>
        <v>BOGOTA</v>
      </c>
      <c r="H1329" s="30" t="str">
        <f>+'Categorias-9 feb-Depurado'!H1328</f>
        <v>BOGH-66321</v>
      </c>
      <c r="I1329" s="107">
        <f>+'Categorias-9 feb-Depurado'!R1328</f>
        <v>618800</v>
      </c>
      <c r="J1329" s="108">
        <f t="shared" si="84"/>
        <v>0</v>
      </c>
      <c r="K1329" s="107">
        <f t="shared" si="85"/>
        <v>0</v>
      </c>
      <c r="L1329" s="109">
        <f t="shared" si="86"/>
        <v>618800</v>
      </c>
      <c r="M1329" s="110">
        <f t="shared" si="87"/>
        <v>4.7174473005254486E-07</v>
      </c>
      <c r="N1329" s="33" t="s">
        <v>4892</v>
      </c>
      <c r="O1329" s="33">
        <f>+'Categorias-9 feb-Depurado'!Y1328</f>
        <v>129.73154292063691</v>
      </c>
      <c r="P1329" s="111">
        <f>+'Categorias-9 feb-Depurado'!AC1328</f>
        <v>44940</v>
      </c>
      <c r="Q1329" s="111">
        <f>+'Categorias-9 feb-Depurado'!AE1328</f>
        <v>45000</v>
      </c>
      <c r="R1329" s="112" t="str">
        <f>+'Categorias-9 feb-Depurado'!AB1328</f>
        <v>Hotel</v>
      </c>
    </row>
    <row r="1330" spans="2:18" s="1" customFormat="1" ht="14.5" hidden="1">
      <c r="B1330" s="57" t="str">
        <f>+'Categorias-9 feb-Depurado'!B1329</f>
        <v>METRO OPERACION INMOBILIARIA S.A.S</v>
      </c>
      <c r="C1330" s="30" t="s">
        <v>4900</v>
      </c>
      <c r="D1330" s="31">
        <v>5</v>
      </c>
      <c r="E1330" s="30" t="str">
        <f>+'Categorias-9 feb-Depurado'!E1329</f>
        <v>900341322-4</v>
      </c>
      <c r="F1330" s="30" t="str">
        <f>+'Categorias-9 feb-Depurado'!F1329</f>
        <v>CL 119 6 A 47 IN 2</v>
      </c>
      <c r="G1330" s="30" t="str">
        <f>+'Categorias-9 feb-Depurado'!G1329</f>
        <v>BOGOTA</v>
      </c>
      <c r="H1330" s="30" t="str">
        <f>+'Categorias-9 feb-Depurado'!H1329</f>
        <v>CLOH-35464</v>
      </c>
      <c r="I1330" s="107">
        <f>+'Categorias-9 feb-Depurado'!R1329</f>
        <v>2306100</v>
      </c>
      <c r="J1330" s="108">
        <f t="shared" si="84"/>
        <v>0</v>
      </c>
      <c r="K1330" s="107">
        <f t="shared" si="85"/>
        <v>0</v>
      </c>
      <c r="L1330" s="109">
        <f t="shared" si="86"/>
        <v>2306100</v>
      </c>
      <c r="M1330" s="110">
        <f t="shared" si="87"/>
        <v>1.758064838355161E-06</v>
      </c>
      <c r="N1330" s="33" t="s">
        <v>4892</v>
      </c>
      <c r="O1330" s="33">
        <f>+'Categorias-9 feb-Depurado'!Y1329</f>
        <v>483.47432309192106</v>
      </c>
      <c r="P1330" s="111">
        <f>+'Categorias-9 feb-Depurado'!AC1329</f>
        <v>44941</v>
      </c>
      <c r="Q1330" s="111">
        <f>+'Categorias-9 feb-Depurado'!AE1329</f>
        <v>45001</v>
      </c>
      <c r="R1330" s="112" t="str">
        <f>+'Categorias-9 feb-Depurado'!AB1329</f>
        <v>Hotel</v>
      </c>
    </row>
    <row r="1331" spans="2:18" s="1" customFormat="1" ht="14.5" hidden="1">
      <c r="B1331" s="57" t="str">
        <f>+'Categorias-9 feb-Depurado'!B1330</f>
        <v>METRO OPERACION INMOBILIARIA S.A.S</v>
      </c>
      <c r="C1331" s="30" t="s">
        <v>4900</v>
      </c>
      <c r="D1331" s="31">
        <v>5</v>
      </c>
      <c r="E1331" s="30" t="str">
        <f>+'Categorias-9 feb-Depurado'!E1330</f>
        <v>900341322-4</v>
      </c>
      <c r="F1331" s="30" t="str">
        <f>+'Categorias-9 feb-Depurado'!F1330</f>
        <v>CL 119 6 A 47 IN 2</v>
      </c>
      <c r="G1331" s="30" t="str">
        <f>+'Categorias-9 feb-Depurado'!G1330</f>
        <v>BOGOTA</v>
      </c>
      <c r="H1331" s="30" t="str">
        <f>+'Categorias-9 feb-Depurado'!H1330</f>
        <v>BOGH66447</v>
      </c>
      <c r="I1331" s="107">
        <f>+'Categorias-9 feb-Depurado'!R1330</f>
        <v>260000</v>
      </c>
      <c r="J1331" s="108">
        <f t="shared" si="84"/>
        <v>0</v>
      </c>
      <c r="K1331" s="107">
        <f t="shared" si="85"/>
        <v>0</v>
      </c>
      <c r="L1331" s="109">
        <f t="shared" si="86"/>
        <v>260000</v>
      </c>
      <c r="M1331" s="110">
        <f t="shared" si="87"/>
        <v>1.982120714506491E-07</v>
      </c>
      <c r="N1331" s="33" t="s">
        <v>4892</v>
      </c>
      <c r="O1331" s="33">
        <f>+'Categorias-9 feb-Depurado'!Y1330</f>
        <v>54.50905164732643</v>
      </c>
      <c r="P1331" s="111">
        <f>+'Categorias-9 feb-Depurado'!AC1330</f>
        <v>44942</v>
      </c>
      <c r="Q1331" s="111">
        <f>+'Categorias-9 feb-Depurado'!AE1330</f>
        <v>45002</v>
      </c>
      <c r="R1331" s="112" t="str">
        <f>+'Categorias-9 feb-Depurado'!AB1330</f>
        <v>Hotel</v>
      </c>
    </row>
    <row r="1332" spans="2:18" s="1" customFormat="1" ht="14.5" hidden="1">
      <c r="B1332" s="57" t="str">
        <f>+'Categorias-9 feb-Depurado'!B1331</f>
        <v>METRO OPERACION INMOBILIARIA S.A.S</v>
      </c>
      <c r="C1332" s="30" t="s">
        <v>4900</v>
      </c>
      <c r="D1332" s="31">
        <v>5</v>
      </c>
      <c r="E1332" s="30" t="str">
        <f>+'Categorias-9 feb-Depurado'!E1331</f>
        <v>900341322-4</v>
      </c>
      <c r="F1332" s="30" t="str">
        <f>+'Categorias-9 feb-Depurado'!F1331</f>
        <v>CL 119 6 A 47 IN 2</v>
      </c>
      <c r="G1332" s="30" t="str">
        <f>+'Categorias-9 feb-Depurado'!G1331</f>
        <v>BOGOTA</v>
      </c>
      <c r="H1332" s="30" t="str">
        <f>+'Categorias-9 feb-Depurado'!H1331</f>
        <v>BOGH66533</v>
      </c>
      <c r="I1332" s="107">
        <f>+'Categorias-9 feb-Depurado'!R1331</f>
        <v>309400</v>
      </c>
      <c r="J1332" s="108">
        <f t="shared" si="84"/>
        <v>0</v>
      </c>
      <c r="K1332" s="107">
        <f t="shared" si="85"/>
        <v>0</v>
      </c>
      <c r="L1332" s="109">
        <f t="shared" si="86"/>
        <v>309400</v>
      </c>
      <c r="M1332" s="110">
        <f t="shared" si="87"/>
        <v>2.3587236502627243E-07</v>
      </c>
      <c r="N1332" s="33" t="s">
        <v>4892</v>
      </c>
      <c r="O1332" s="33">
        <f>+'Categorias-9 feb-Depurado'!Y1331</f>
        <v>64.865771460318456</v>
      </c>
      <c r="P1332" s="111">
        <f>+'Categorias-9 feb-Depurado'!AC1331</f>
        <v>44944</v>
      </c>
      <c r="Q1332" s="111">
        <f>+'Categorias-9 feb-Depurado'!AE1331</f>
        <v>45004</v>
      </c>
      <c r="R1332" s="112" t="str">
        <f>+'Categorias-9 feb-Depurado'!AB1331</f>
        <v>Hotel</v>
      </c>
    </row>
    <row r="1333" spans="2:18" s="1" customFormat="1" ht="14.5" hidden="1">
      <c r="B1333" s="57" t="str">
        <f>+'Categorias-9 feb-Depurado'!B1332</f>
        <v>METRO OPERACION INMOBILIARIA S.A.S</v>
      </c>
      <c r="C1333" s="30" t="s">
        <v>4900</v>
      </c>
      <c r="D1333" s="31">
        <v>5</v>
      </c>
      <c r="E1333" s="30" t="str">
        <f>+'Categorias-9 feb-Depurado'!E1332</f>
        <v>900341322-4</v>
      </c>
      <c r="F1333" s="30" t="str">
        <f>+'Categorias-9 feb-Depurado'!F1332</f>
        <v>CL 119 6 A 47 IN 2</v>
      </c>
      <c r="G1333" s="30" t="str">
        <f>+'Categorias-9 feb-Depurado'!G1332</f>
        <v>BOGOTA</v>
      </c>
      <c r="H1333" s="30" t="str">
        <f>+'Categorias-9 feb-Depurado'!H1332</f>
        <v>BOGH66528</v>
      </c>
      <c r="I1333" s="107">
        <f>+'Categorias-9 feb-Depurado'!R1332</f>
        <v>309400</v>
      </c>
      <c r="J1333" s="108">
        <f t="shared" si="84"/>
        <v>0</v>
      </c>
      <c r="K1333" s="107">
        <f t="shared" si="85"/>
        <v>0</v>
      </c>
      <c r="L1333" s="109">
        <f t="shared" si="86"/>
        <v>309400</v>
      </c>
      <c r="M1333" s="110">
        <f t="shared" si="87"/>
        <v>2.3587236502627243E-07</v>
      </c>
      <c r="N1333" s="33" t="s">
        <v>4892</v>
      </c>
      <c r="O1333" s="33">
        <f>+'Categorias-9 feb-Depurado'!Y1332</f>
        <v>64.865771460318456</v>
      </c>
      <c r="P1333" s="111">
        <f>+'Categorias-9 feb-Depurado'!AC1332</f>
        <v>44944</v>
      </c>
      <c r="Q1333" s="111">
        <f>+'Categorias-9 feb-Depurado'!AE1332</f>
        <v>45004</v>
      </c>
      <c r="R1333" s="112" t="str">
        <f>+'Categorias-9 feb-Depurado'!AB1332</f>
        <v>Hotel</v>
      </c>
    </row>
    <row r="1334" spans="2:18" s="1" customFormat="1" ht="14.5" hidden="1">
      <c r="B1334" s="57" t="str">
        <f>+'Categorias-9 feb-Depurado'!B1333</f>
        <v>METRO OPERACION INMOBILIARIA S.A.S</v>
      </c>
      <c r="C1334" s="30" t="s">
        <v>4900</v>
      </c>
      <c r="D1334" s="31">
        <v>5</v>
      </c>
      <c r="E1334" s="30" t="str">
        <f>+'Categorias-9 feb-Depurado'!E1333</f>
        <v>900341322-4</v>
      </c>
      <c r="F1334" s="30" t="str">
        <f>+'Categorias-9 feb-Depurado'!F1333</f>
        <v>CL 119 6 A 47 IN 2</v>
      </c>
      <c r="G1334" s="30" t="str">
        <f>+'Categorias-9 feb-Depurado'!G1333</f>
        <v>BOGOTA</v>
      </c>
      <c r="H1334" s="30" t="str">
        <f>+'Categorias-9 feb-Depurado'!H1333</f>
        <v>BOGH66529</v>
      </c>
      <c r="I1334" s="107">
        <f>+'Categorias-9 feb-Depurado'!R1333</f>
        <v>309400</v>
      </c>
      <c r="J1334" s="108">
        <f t="shared" si="84"/>
        <v>0</v>
      </c>
      <c r="K1334" s="107">
        <f t="shared" si="85"/>
        <v>0</v>
      </c>
      <c r="L1334" s="109">
        <f t="shared" si="86"/>
        <v>309400</v>
      </c>
      <c r="M1334" s="110">
        <f t="shared" si="87"/>
        <v>2.3587236502627243E-07</v>
      </c>
      <c r="N1334" s="33" t="s">
        <v>4892</v>
      </c>
      <c r="O1334" s="33">
        <f>+'Categorias-9 feb-Depurado'!Y1333</f>
        <v>64.865771460318456</v>
      </c>
      <c r="P1334" s="111">
        <f>+'Categorias-9 feb-Depurado'!AC1333</f>
        <v>44944</v>
      </c>
      <c r="Q1334" s="111">
        <f>+'Categorias-9 feb-Depurado'!AE1333</f>
        <v>45004</v>
      </c>
      <c r="R1334" s="112" t="str">
        <f>+'Categorias-9 feb-Depurado'!AB1333</f>
        <v>Hotel</v>
      </c>
    </row>
    <row r="1335" spans="2:18" s="1" customFormat="1" ht="14.5" hidden="1">
      <c r="B1335" s="57" t="str">
        <f>+'Categorias-9 feb-Depurado'!B1334</f>
        <v>METRO OPERACION INMOBILIARIA S.A.S</v>
      </c>
      <c r="C1335" s="30" t="s">
        <v>4900</v>
      </c>
      <c r="D1335" s="31">
        <v>5</v>
      </c>
      <c r="E1335" s="30" t="str">
        <f>+'Categorias-9 feb-Depurado'!E1334</f>
        <v>900341322-4</v>
      </c>
      <c r="F1335" s="30" t="str">
        <f>+'Categorias-9 feb-Depurado'!F1334</f>
        <v>CL 119 6 A 47 IN 2</v>
      </c>
      <c r="G1335" s="30" t="str">
        <f>+'Categorias-9 feb-Depurado'!G1334</f>
        <v>BOGOTA</v>
      </c>
      <c r="H1335" s="30" t="str">
        <f>+'Categorias-9 feb-Depurado'!H1334</f>
        <v>CLOH35643</v>
      </c>
      <c r="I1335" s="107">
        <f>+'Categorias-9 feb-Depurado'!R1334</f>
        <v>1863000</v>
      </c>
      <c r="J1335" s="108">
        <f t="shared" si="84"/>
        <v>0</v>
      </c>
      <c r="K1335" s="107">
        <f t="shared" si="85"/>
        <v>0</v>
      </c>
      <c r="L1335" s="109">
        <f t="shared" si="86"/>
        <v>1863000</v>
      </c>
      <c r="M1335" s="110">
        <f t="shared" si="87"/>
        <v>1.4202657273559972E-06</v>
      </c>
      <c r="N1335" s="33" t="s">
        <v>4892</v>
      </c>
      <c r="O1335" s="33">
        <f>+'Categorias-9 feb-Depurado'!Y1334</f>
        <v>390.57832007295826</v>
      </c>
      <c r="P1335" s="111">
        <f>+'Categorias-9 feb-Depurado'!AC1334</f>
        <v>44946</v>
      </c>
      <c r="Q1335" s="111">
        <f>+'Categorias-9 feb-Depurado'!AE1334</f>
        <v>45006</v>
      </c>
      <c r="R1335" s="112" t="str">
        <f>+'Categorias-9 feb-Depurado'!AB1334</f>
        <v>Hotel</v>
      </c>
    </row>
    <row r="1336" spans="2:18" s="1" customFormat="1" ht="14.5" hidden="1">
      <c r="B1336" s="57" t="str">
        <f>+'Categorias-9 feb-Depurado'!B1335</f>
        <v>METRO OPERACION INMOBILIARIA S.A.S</v>
      </c>
      <c r="C1336" s="30" t="s">
        <v>4900</v>
      </c>
      <c r="D1336" s="31">
        <v>5</v>
      </c>
      <c r="E1336" s="30" t="str">
        <f>+'Categorias-9 feb-Depurado'!E1335</f>
        <v>900341322-4</v>
      </c>
      <c r="F1336" s="30" t="str">
        <f>+'Categorias-9 feb-Depurado'!F1335</f>
        <v>CL 119 6 A 47 IN 2</v>
      </c>
      <c r="G1336" s="30" t="str">
        <f>+'Categorias-9 feb-Depurado'!G1335</f>
        <v>BOGOTA</v>
      </c>
      <c r="H1336" s="30" t="str">
        <f>+'Categorias-9 feb-Depurado'!H1335</f>
        <v>BOGH66667</v>
      </c>
      <c r="I1336" s="107">
        <f>+'Categorias-9 feb-Depurado'!R1335</f>
        <v>618800</v>
      </c>
      <c r="J1336" s="108">
        <f t="shared" si="84"/>
        <v>0</v>
      </c>
      <c r="K1336" s="107">
        <f t="shared" si="85"/>
        <v>0</v>
      </c>
      <c r="L1336" s="109">
        <f t="shared" si="86"/>
        <v>618800</v>
      </c>
      <c r="M1336" s="110">
        <f t="shared" si="87"/>
        <v>4.7174473005254486E-07</v>
      </c>
      <c r="N1336" s="33" t="s">
        <v>4892</v>
      </c>
      <c r="O1336" s="33">
        <f>+'Categorias-9 feb-Depurado'!Y1335</f>
        <v>129.73154292063691</v>
      </c>
      <c r="P1336" s="111">
        <f>+'Categorias-9 feb-Depurado'!AC1335</f>
        <v>44946</v>
      </c>
      <c r="Q1336" s="111">
        <f>+'Categorias-9 feb-Depurado'!AE1335</f>
        <v>45006</v>
      </c>
      <c r="R1336" s="112" t="str">
        <f>+'Categorias-9 feb-Depurado'!AB1335</f>
        <v>Hotel</v>
      </c>
    </row>
    <row r="1337" spans="2:18" s="1" customFormat="1" ht="14.5" hidden="1">
      <c r="B1337" s="57" t="str">
        <f>+'Categorias-9 feb-Depurado'!B1336</f>
        <v>METRO OPERACION INMOBILIARIA S.A.S</v>
      </c>
      <c r="C1337" s="30" t="s">
        <v>4900</v>
      </c>
      <c r="D1337" s="31">
        <v>5</v>
      </c>
      <c r="E1337" s="30" t="str">
        <f>+'Categorias-9 feb-Depurado'!E1336</f>
        <v>900341322-4</v>
      </c>
      <c r="F1337" s="30" t="str">
        <f>+'Categorias-9 feb-Depurado'!F1336</f>
        <v>CL 119 6 A 47 IN 2</v>
      </c>
      <c r="G1337" s="30" t="str">
        <f>+'Categorias-9 feb-Depurado'!G1336</f>
        <v>BOGOTA</v>
      </c>
      <c r="H1337" s="30" t="str">
        <f>+'Categorias-9 feb-Depurado'!H1336</f>
        <v>BOGH66668</v>
      </c>
      <c r="I1337" s="107">
        <f>+'Categorias-9 feb-Depurado'!R1336</f>
        <v>309400</v>
      </c>
      <c r="J1337" s="108">
        <f t="shared" si="84"/>
        <v>0</v>
      </c>
      <c r="K1337" s="107">
        <f t="shared" si="85"/>
        <v>0</v>
      </c>
      <c r="L1337" s="109">
        <f t="shared" si="86"/>
        <v>309400</v>
      </c>
      <c r="M1337" s="110">
        <f t="shared" si="87"/>
        <v>2.3587236502627243E-07</v>
      </c>
      <c r="N1337" s="33" t="s">
        <v>4892</v>
      </c>
      <c r="O1337" s="33">
        <f>+'Categorias-9 feb-Depurado'!Y1336</f>
        <v>64.865771460318456</v>
      </c>
      <c r="P1337" s="111">
        <f>+'Categorias-9 feb-Depurado'!AC1336</f>
        <v>44946</v>
      </c>
      <c r="Q1337" s="111">
        <f>+'Categorias-9 feb-Depurado'!AE1336</f>
        <v>45006</v>
      </c>
      <c r="R1337" s="112" t="str">
        <f>+'Categorias-9 feb-Depurado'!AB1336</f>
        <v>Hotel</v>
      </c>
    </row>
    <row r="1338" spans="2:18" s="1" customFormat="1" ht="14.5" hidden="1">
      <c r="B1338" s="57" t="str">
        <f>+'Categorias-9 feb-Depurado'!B1337</f>
        <v>METRO OPERACION INMOBILIARIA S.A.S</v>
      </c>
      <c r="C1338" s="30" t="s">
        <v>4900</v>
      </c>
      <c r="D1338" s="31">
        <v>5</v>
      </c>
      <c r="E1338" s="30" t="str">
        <f>+'Categorias-9 feb-Depurado'!E1337</f>
        <v>900341322-4</v>
      </c>
      <c r="F1338" s="30" t="str">
        <f>+'Categorias-9 feb-Depurado'!F1337</f>
        <v>CL 119 6 A 47 IN 2</v>
      </c>
      <c r="G1338" s="30" t="str">
        <f>+'Categorias-9 feb-Depurado'!G1337</f>
        <v>BOGOTA</v>
      </c>
      <c r="H1338" s="30" t="str">
        <f>+'Categorias-9 feb-Depurado'!H1337</f>
        <v>BOGH66821</v>
      </c>
      <c r="I1338" s="107">
        <f>+'Categorias-9 feb-Depurado'!R1337</f>
        <v>618800</v>
      </c>
      <c r="J1338" s="108">
        <f t="shared" si="84"/>
        <v>0</v>
      </c>
      <c r="K1338" s="107">
        <f t="shared" si="85"/>
        <v>0</v>
      </c>
      <c r="L1338" s="109">
        <f t="shared" si="86"/>
        <v>618800</v>
      </c>
      <c r="M1338" s="110">
        <f t="shared" si="87"/>
        <v>4.7174473005254486E-07</v>
      </c>
      <c r="N1338" s="33" t="s">
        <v>4892</v>
      </c>
      <c r="O1338" s="33">
        <f>+'Categorias-9 feb-Depurado'!Y1337</f>
        <v>129.73154292063691</v>
      </c>
      <c r="P1338" s="111">
        <f>+'Categorias-9 feb-Depurado'!AC1337</f>
        <v>44949</v>
      </c>
      <c r="Q1338" s="111">
        <f>+'Categorias-9 feb-Depurado'!AE1337</f>
        <v>45009</v>
      </c>
      <c r="R1338" s="112" t="str">
        <f>+'Categorias-9 feb-Depurado'!AB1337</f>
        <v>Hotel</v>
      </c>
    </row>
    <row r="1339" spans="2:18" s="1" customFormat="1" ht="14.5" hidden="1">
      <c r="B1339" s="57" t="str">
        <f>+'Categorias-9 feb-Depurado'!B1338</f>
        <v>METRO OPERACION INMOBILIARIA S.A.S</v>
      </c>
      <c r="C1339" s="30" t="s">
        <v>4900</v>
      </c>
      <c r="D1339" s="31">
        <v>5</v>
      </c>
      <c r="E1339" s="30" t="str">
        <f>+'Categorias-9 feb-Depurado'!E1338</f>
        <v>900341322-4</v>
      </c>
      <c r="F1339" s="30" t="str">
        <f>+'Categorias-9 feb-Depurado'!F1338</f>
        <v>CL 119 6 A 47 IN 2</v>
      </c>
      <c r="G1339" s="30" t="str">
        <f>+'Categorias-9 feb-Depurado'!G1338</f>
        <v>BOGOTA</v>
      </c>
      <c r="H1339" s="30" t="str">
        <f>+'Categorias-9 feb-Depurado'!H1338</f>
        <v>BOGH66832</v>
      </c>
      <c r="I1339" s="107">
        <f>+'Categorias-9 feb-Depurado'!R1338</f>
        <v>618800</v>
      </c>
      <c r="J1339" s="108">
        <f t="shared" si="84"/>
        <v>0</v>
      </c>
      <c r="K1339" s="107">
        <f t="shared" si="85"/>
        <v>0</v>
      </c>
      <c r="L1339" s="109">
        <f t="shared" si="86"/>
        <v>618800</v>
      </c>
      <c r="M1339" s="110">
        <f t="shared" si="87"/>
        <v>4.7174473005254486E-07</v>
      </c>
      <c r="N1339" s="33" t="s">
        <v>4892</v>
      </c>
      <c r="O1339" s="33">
        <f>+'Categorias-9 feb-Depurado'!Y1338</f>
        <v>129.73154292063691</v>
      </c>
      <c r="P1339" s="111">
        <f>+'Categorias-9 feb-Depurado'!AC1338</f>
        <v>44949</v>
      </c>
      <c r="Q1339" s="111">
        <f>+'Categorias-9 feb-Depurado'!AE1338</f>
        <v>45009</v>
      </c>
      <c r="R1339" s="112" t="str">
        <f>+'Categorias-9 feb-Depurado'!AB1338</f>
        <v>Hotel</v>
      </c>
    </row>
    <row r="1340" spans="2:18" s="1" customFormat="1" ht="14.5" hidden="1">
      <c r="B1340" s="57" t="str">
        <f>+'Categorias-9 feb-Depurado'!B1339</f>
        <v>METRO OPERACION INMOBILIARIA S.A.S</v>
      </c>
      <c r="C1340" s="30" t="s">
        <v>4900</v>
      </c>
      <c r="D1340" s="31">
        <v>5</v>
      </c>
      <c r="E1340" s="30" t="str">
        <f>+'Categorias-9 feb-Depurado'!E1339</f>
        <v>900341322-4</v>
      </c>
      <c r="F1340" s="30" t="str">
        <f>+'Categorias-9 feb-Depurado'!F1339</f>
        <v>CL 119 6 A 47 IN 2</v>
      </c>
      <c r="G1340" s="30" t="str">
        <f>+'Categorias-9 feb-Depurado'!G1339</f>
        <v>BOGOTA</v>
      </c>
      <c r="H1340" s="30" t="str">
        <f>+'Categorias-9 feb-Depurado'!H1339</f>
        <v>BAQH41412</v>
      </c>
      <c r="I1340" s="107">
        <f>+'Categorias-9 feb-Depurado'!R1339</f>
        <v>238000</v>
      </c>
      <c r="J1340" s="108">
        <f t="shared" si="84"/>
        <v>0</v>
      </c>
      <c r="K1340" s="107">
        <f t="shared" si="85"/>
        <v>0</v>
      </c>
      <c r="L1340" s="109">
        <f t="shared" si="86"/>
        <v>238000</v>
      </c>
      <c r="M1340" s="110">
        <f t="shared" si="87"/>
        <v>1.8144028078944032E-07</v>
      </c>
      <c r="N1340" s="33" t="s">
        <v>4892</v>
      </c>
      <c r="O1340" s="33">
        <f>+'Categorias-9 feb-Depurado'!Y1339</f>
        <v>49.896747277168039</v>
      </c>
      <c r="P1340" s="111">
        <f>+'Categorias-9 feb-Depurado'!AC1339</f>
        <v>44950</v>
      </c>
      <c r="Q1340" s="111">
        <f>+'Categorias-9 feb-Depurado'!AE1339</f>
        <v>45010</v>
      </c>
      <c r="R1340" s="112" t="str">
        <f>+'Categorias-9 feb-Depurado'!AB1339</f>
        <v>Hotel</v>
      </c>
    </row>
    <row r="1341" spans="2:18" s="1" customFormat="1" ht="14.5" hidden="1">
      <c r="B1341" s="57" t="str">
        <f>+'Categorias-9 feb-Depurado'!B1340</f>
        <v>METRO OPERACION INMOBILIARIA S.A.S</v>
      </c>
      <c r="C1341" s="30" t="s">
        <v>4900</v>
      </c>
      <c r="D1341" s="31">
        <v>5</v>
      </c>
      <c r="E1341" s="30" t="str">
        <f>+'Categorias-9 feb-Depurado'!E1340</f>
        <v>900341322-4</v>
      </c>
      <c r="F1341" s="30" t="str">
        <f>+'Categorias-9 feb-Depurado'!F1340</f>
        <v>CL 119 6 A 47 IN 2</v>
      </c>
      <c r="G1341" s="30" t="str">
        <f>+'Categorias-9 feb-Depurado'!G1340</f>
        <v>BOGOTA</v>
      </c>
      <c r="H1341" s="30" t="str">
        <f>+'Categorias-9 feb-Depurado'!H1340</f>
        <v>BOGH66879</v>
      </c>
      <c r="I1341" s="107">
        <f>+'Categorias-9 feb-Depurado'!R1340</f>
        <v>309400</v>
      </c>
      <c r="J1341" s="108">
        <f t="shared" si="84"/>
        <v>0</v>
      </c>
      <c r="K1341" s="107">
        <f t="shared" si="85"/>
        <v>0</v>
      </c>
      <c r="L1341" s="109">
        <f t="shared" si="86"/>
        <v>309400</v>
      </c>
      <c r="M1341" s="110">
        <f t="shared" si="87"/>
        <v>2.3587236502627243E-07</v>
      </c>
      <c r="N1341" s="33" t="s">
        <v>4892</v>
      </c>
      <c r="O1341" s="33">
        <f>+'Categorias-9 feb-Depurado'!Y1340</f>
        <v>64.865771460318456</v>
      </c>
      <c r="P1341" s="111">
        <f>+'Categorias-9 feb-Depurado'!AC1340</f>
        <v>44950</v>
      </c>
      <c r="Q1341" s="111">
        <f>+'Categorias-9 feb-Depurado'!AE1340</f>
        <v>45010</v>
      </c>
      <c r="R1341" s="112" t="str">
        <f>+'Categorias-9 feb-Depurado'!AB1340</f>
        <v>Hotel</v>
      </c>
    </row>
    <row r="1342" spans="2:18" s="1" customFormat="1" ht="14.5" hidden="1">
      <c r="B1342" s="57" t="str">
        <f>+'Categorias-9 feb-Depurado'!B1341</f>
        <v>METRO OPERACION INMOBILIARIA S.A.S</v>
      </c>
      <c r="C1342" s="30" t="s">
        <v>4900</v>
      </c>
      <c r="D1342" s="31">
        <v>5</v>
      </c>
      <c r="E1342" s="30" t="str">
        <f>+'Categorias-9 feb-Depurado'!E1341</f>
        <v>900341322-4</v>
      </c>
      <c r="F1342" s="30" t="str">
        <f>+'Categorias-9 feb-Depurado'!F1341</f>
        <v>CL 119 6 A 47 IN 2</v>
      </c>
      <c r="G1342" s="30" t="str">
        <f>+'Categorias-9 feb-Depurado'!G1341</f>
        <v>BOGOTA</v>
      </c>
      <c r="H1342" s="30" t="str">
        <f>+'Categorias-9 feb-Depurado'!H1341</f>
        <v>BOGH67338</v>
      </c>
      <c r="I1342" s="107">
        <f>+'Categorias-9 feb-Depurado'!R1341</f>
        <v>1237600</v>
      </c>
      <c r="J1342" s="108">
        <f t="shared" si="84"/>
        <v>0</v>
      </c>
      <c r="K1342" s="107">
        <f t="shared" si="85"/>
        <v>0</v>
      </c>
      <c r="L1342" s="109">
        <f t="shared" si="86"/>
        <v>1237600</v>
      </c>
      <c r="M1342" s="110">
        <f t="shared" si="87"/>
        <v>9.4348946010508972E-07</v>
      </c>
      <c r="N1342" s="33" t="s">
        <v>4892</v>
      </c>
      <c r="O1342" s="33">
        <f>+'Categorias-9 feb-Depurado'!Y1341</f>
        <v>259.46308584127382</v>
      </c>
      <c r="P1342" s="111">
        <f>+'Categorias-9 feb-Depurado'!AC1341</f>
        <v>44959</v>
      </c>
      <c r="Q1342" s="111">
        <f>+'Categorias-9 feb-Depurado'!AE1341</f>
        <v>45019</v>
      </c>
      <c r="R1342" s="112" t="str">
        <f>+'Categorias-9 feb-Depurado'!AB1341</f>
        <v>Hotel</v>
      </c>
    </row>
    <row r="1343" spans="2:18" s="1" customFormat="1" ht="14.5" hidden="1">
      <c r="B1343" s="57" t="str">
        <f>+'Categorias-9 feb-Depurado'!B1342</f>
        <v>METRO OPERACION INMOBILIARIA S.A.S</v>
      </c>
      <c r="C1343" s="30" t="s">
        <v>4900</v>
      </c>
      <c r="D1343" s="31">
        <v>5</v>
      </c>
      <c r="E1343" s="30" t="str">
        <f>+'Categorias-9 feb-Depurado'!E1342</f>
        <v>900341322-4</v>
      </c>
      <c r="F1343" s="30" t="str">
        <f>+'Categorias-9 feb-Depurado'!F1342</f>
        <v>CL 119 6 A 47 IN 2</v>
      </c>
      <c r="G1343" s="30" t="str">
        <f>+'Categorias-9 feb-Depurado'!G1342</f>
        <v>BOGOTA</v>
      </c>
      <c r="H1343" s="30" t="str">
        <f>+'Categorias-9 feb-Depurado'!H1342</f>
        <v>CLOH36145</v>
      </c>
      <c r="I1343" s="107">
        <f>+'Categorias-9 feb-Depurado'!R1342</f>
        <v>285600</v>
      </c>
      <c r="J1343" s="108">
        <f t="shared" si="84"/>
        <v>0</v>
      </c>
      <c r="K1343" s="107">
        <f t="shared" si="85"/>
        <v>0</v>
      </c>
      <c r="L1343" s="109">
        <f t="shared" si="86"/>
        <v>285600</v>
      </c>
      <c r="M1343" s="110">
        <f t="shared" si="87"/>
        <v>2.1772833694732838E-07</v>
      </c>
      <c r="N1343" s="33" t="s">
        <v>4892</v>
      </c>
      <c r="O1343" s="33">
        <f>+'Categorias-9 feb-Depurado'!Y1342</f>
        <v>59.876096732601653</v>
      </c>
      <c r="P1343" s="111">
        <f>+'Categorias-9 feb-Depurado'!AC1342</f>
        <v>44959</v>
      </c>
      <c r="Q1343" s="111">
        <f>+'Categorias-9 feb-Depurado'!AE1342</f>
        <v>45019</v>
      </c>
      <c r="R1343" s="112" t="str">
        <f>+'Categorias-9 feb-Depurado'!AB1342</f>
        <v>Hotel</v>
      </c>
    </row>
    <row r="1344" spans="2:18" s="1" customFormat="1" ht="14.5" hidden="1">
      <c r="B1344" s="57" t="str">
        <f>+'Categorias-9 feb-Depurado'!B1343</f>
        <v>METRO OPERACION INMOBILIARIA S.A.S</v>
      </c>
      <c r="C1344" s="30" t="s">
        <v>4900</v>
      </c>
      <c r="D1344" s="31">
        <v>5</v>
      </c>
      <c r="E1344" s="30" t="str">
        <f>+'Categorias-9 feb-Depurado'!E1343</f>
        <v>900341322-4</v>
      </c>
      <c r="F1344" s="30" t="str">
        <f>+'Categorias-9 feb-Depurado'!F1343</f>
        <v>CL 119 6 A 47 IN 2</v>
      </c>
      <c r="G1344" s="30" t="str">
        <f>+'Categorias-9 feb-Depurado'!G1343</f>
        <v>BOGOTA</v>
      </c>
      <c r="H1344" s="30" t="str">
        <f>+'Categorias-9 feb-Depurado'!H1343</f>
        <v>BOGH67306</v>
      </c>
      <c r="I1344" s="107">
        <f>+'Categorias-9 feb-Depurado'!R1343</f>
        <v>1237600</v>
      </c>
      <c r="J1344" s="108">
        <f t="shared" si="84"/>
        <v>0</v>
      </c>
      <c r="K1344" s="107">
        <f t="shared" si="85"/>
        <v>0</v>
      </c>
      <c r="L1344" s="109">
        <f t="shared" si="86"/>
        <v>1237600</v>
      </c>
      <c r="M1344" s="110">
        <f t="shared" si="87"/>
        <v>9.4348946010508972E-07</v>
      </c>
      <c r="N1344" s="33" t="s">
        <v>4892</v>
      </c>
      <c r="O1344" s="33">
        <f>+'Categorias-9 feb-Depurado'!Y1343</f>
        <v>259.46308584127382</v>
      </c>
      <c r="P1344" s="111">
        <f>+'Categorias-9 feb-Depurado'!AC1343</f>
        <v>44959</v>
      </c>
      <c r="Q1344" s="111">
        <f>+'Categorias-9 feb-Depurado'!AE1343</f>
        <v>45019</v>
      </c>
      <c r="R1344" s="112" t="str">
        <f>+'Categorias-9 feb-Depurado'!AB1343</f>
        <v>Hotel</v>
      </c>
    </row>
    <row r="1345" spans="2:18" s="1" customFormat="1" ht="14.5" hidden="1">
      <c r="B1345" s="57" t="str">
        <f>+'Categorias-9 feb-Depurado'!B1344</f>
        <v>METRO OPERACION INMOBILIARIA S.A.S</v>
      </c>
      <c r="C1345" s="30" t="s">
        <v>4900</v>
      </c>
      <c r="D1345" s="31">
        <v>5</v>
      </c>
      <c r="E1345" s="30" t="str">
        <f>+'Categorias-9 feb-Depurado'!E1344</f>
        <v>900341322-4</v>
      </c>
      <c r="F1345" s="30" t="str">
        <f>+'Categorias-9 feb-Depurado'!F1344</f>
        <v>CL 119 6 A 47 IN 2</v>
      </c>
      <c r="G1345" s="30" t="str">
        <f>+'Categorias-9 feb-Depurado'!G1344</f>
        <v>BOGOTA</v>
      </c>
      <c r="H1345" s="30" t="str">
        <f>+'Categorias-9 feb-Depurado'!H1344</f>
        <v>CLOH36166</v>
      </c>
      <c r="I1345" s="107">
        <f>+'Categorias-9 feb-Depurado'!R1344</f>
        <v>2204500</v>
      </c>
      <c r="J1345" s="108">
        <f t="shared" si="84"/>
        <v>0</v>
      </c>
      <c r="K1345" s="107">
        <f t="shared" si="85"/>
        <v>0</v>
      </c>
      <c r="L1345" s="109">
        <f t="shared" si="86"/>
        <v>2204500</v>
      </c>
      <c r="M1345" s="110">
        <f t="shared" si="87"/>
        <v>1.680609659665215E-06</v>
      </c>
      <c r="N1345" s="33" t="s">
        <v>4892</v>
      </c>
      <c r="O1345" s="33">
        <f>+'Categorias-9 feb-Depurado'!Y1344</f>
        <v>462.17386290973508</v>
      </c>
      <c r="P1345" s="111">
        <f>+'Categorias-9 feb-Depurado'!AC1344</f>
        <v>44959</v>
      </c>
      <c r="Q1345" s="111">
        <f>+'Categorias-9 feb-Depurado'!AE1344</f>
        <v>45019</v>
      </c>
      <c r="R1345" s="112" t="str">
        <f>+'Categorias-9 feb-Depurado'!AB1344</f>
        <v>Hotel</v>
      </c>
    </row>
    <row r="1346" spans="2:18" s="1" customFormat="1" ht="14.5" hidden="1">
      <c r="B1346" s="57" t="str">
        <f>+'Categorias-9 feb-Depurado'!B1345</f>
        <v>METRO OPERACION INMOBILIARIA S.A.S</v>
      </c>
      <c r="C1346" s="30" t="s">
        <v>4900</v>
      </c>
      <c r="D1346" s="31">
        <v>5</v>
      </c>
      <c r="E1346" s="30" t="str">
        <f>+'Categorias-9 feb-Depurado'!E1345</f>
        <v>900341322-4</v>
      </c>
      <c r="F1346" s="30" t="str">
        <f>+'Categorias-9 feb-Depurado'!F1345</f>
        <v>CL 119 6 A 47 IN 2</v>
      </c>
      <c r="G1346" s="30" t="str">
        <f>+'Categorias-9 feb-Depurado'!G1345</f>
        <v>BOGOTA</v>
      </c>
      <c r="H1346" s="30" t="str">
        <f>+'Categorias-9 feb-Depurado'!H1345</f>
        <v>BOGH67302</v>
      </c>
      <c r="I1346" s="107">
        <f>+'Categorias-9 feb-Depurado'!R1345</f>
        <v>130000</v>
      </c>
      <c r="J1346" s="108">
        <f t="shared" si="84"/>
        <v>0</v>
      </c>
      <c r="K1346" s="107">
        <f t="shared" si="85"/>
        <v>0</v>
      </c>
      <c r="L1346" s="109">
        <f t="shared" si="86"/>
        <v>130000</v>
      </c>
      <c r="M1346" s="110">
        <f t="shared" si="87"/>
        <v>9.9106035725324552E-08</v>
      </c>
      <c r="N1346" s="33" t="s">
        <v>4892</v>
      </c>
      <c r="O1346" s="33">
        <f>+'Categorias-9 feb-Depurado'!Y1345</f>
        <v>27.254525823663215</v>
      </c>
      <c r="P1346" s="111">
        <f>+'Categorias-9 feb-Depurado'!AC1345</f>
        <v>44959</v>
      </c>
      <c r="Q1346" s="111">
        <f>+'Categorias-9 feb-Depurado'!AE1345</f>
        <v>45019</v>
      </c>
      <c r="R1346" s="112" t="str">
        <f>+'Categorias-9 feb-Depurado'!AB1345</f>
        <v>Hotel</v>
      </c>
    </row>
    <row r="1347" spans="2:18" s="1" customFormat="1" ht="14.5" hidden="1">
      <c r="B1347" s="57" t="str">
        <f>+'Categorias-9 feb-Depurado'!B1346</f>
        <v>METRO OPERACION INMOBILIARIA S.A.S</v>
      </c>
      <c r="C1347" s="30" t="s">
        <v>4900</v>
      </c>
      <c r="D1347" s="31">
        <v>5</v>
      </c>
      <c r="E1347" s="30" t="str">
        <f>+'Categorias-9 feb-Depurado'!E1346</f>
        <v>900341322-4</v>
      </c>
      <c r="F1347" s="30" t="str">
        <f>+'Categorias-9 feb-Depurado'!F1346</f>
        <v>CL 119 6 A 47 IN 2</v>
      </c>
      <c r="G1347" s="30" t="str">
        <f>+'Categorias-9 feb-Depurado'!G1346</f>
        <v>BOGOTA</v>
      </c>
      <c r="H1347" s="30" t="str">
        <f>+'Categorias-9 feb-Depurado'!H1346</f>
        <v>BOGH67418</v>
      </c>
      <c r="I1347" s="107">
        <f>+'Categorias-9 feb-Depurado'!R1346</f>
        <v>1547000</v>
      </c>
      <c r="J1347" s="108">
        <f t="shared" si="84"/>
        <v>0</v>
      </c>
      <c r="K1347" s="107">
        <f t="shared" si="85"/>
        <v>0</v>
      </c>
      <c r="L1347" s="109">
        <f t="shared" si="86"/>
        <v>1547000</v>
      </c>
      <c r="M1347" s="110">
        <f t="shared" si="87"/>
        <v>1.1793618251313621E-06</v>
      </c>
      <c r="N1347" s="33" t="s">
        <v>4892</v>
      </c>
      <c r="O1347" s="33">
        <f>+'Categorias-9 feb-Depurado'!Y1346</f>
        <v>324.32885730159228</v>
      </c>
      <c r="P1347" s="111">
        <f>+'Categorias-9 feb-Depurado'!AC1346</f>
        <v>44960</v>
      </c>
      <c r="Q1347" s="111">
        <f>+'Categorias-9 feb-Depurado'!AE1346</f>
        <v>45020</v>
      </c>
      <c r="R1347" s="112" t="str">
        <f>+'Categorias-9 feb-Depurado'!AB1346</f>
        <v>Hotel</v>
      </c>
    </row>
    <row r="1348" spans="2:18" s="1" customFormat="1" ht="14.5" hidden="1">
      <c r="B1348" s="57" t="str">
        <f>+'Categorias-9 feb-Depurado'!B1347</f>
        <v>METRO OPERACION INMOBILIARIA S.A.S</v>
      </c>
      <c r="C1348" s="30" t="s">
        <v>4900</v>
      </c>
      <c r="D1348" s="31">
        <v>5</v>
      </c>
      <c r="E1348" s="30" t="str">
        <f>+'Categorias-9 feb-Depurado'!E1347</f>
        <v>900341322-4</v>
      </c>
      <c r="F1348" s="30" t="str">
        <f>+'Categorias-9 feb-Depurado'!F1347</f>
        <v>CL 119 6 A 47 IN 2</v>
      </c>
      <c r="G1348" s="30" t="str">
        <f>+'Categorias-9 feb-Depurado'!G1347</f>
        <v>BOGOTA</v>
      </c>
      <c r="H1348" s="30" t="str">
        <f>+'Categorias-9 feb-Depurado'!H1347</f>
        <v>CTGH42171</v>
      </c>
      <c r="I1348" s="107">
        <f>+'Categorias-9 feb-Depurado'!R1347</f>
        <v>434350</v>
      </c>
      <c r="J1348" s="108">
        <f t="shared" si="84"/>
        <v>0</v>
      </c>
      <c r="K1348" s="107">
        <f t="shared" si="85"/>
        <v>0</v>
      </c>
      <c r="L1348" s="109">
        <f t="shared" si="86"/>
        <v>434350</v>
      </c>
      <c r="M1348" s="110">
        <f t="shared" si="87"/>
        <v>3.3112851244072858E-07</v>
      </c>
      <c r="N1348" s="33" t="s">
        <v>4892</v>
      </c>
      <c r="O1348" s="33">
        <f>+'Categorias-9 feb-Depurado'!Y1347</f>
        <v>91.061563780831676</v>
      </c>
      <c r="P1348" s="111">
        <f>+'Categorias-9 feb-Depurado'!AC1347</f>
        <v>44960</v>
      </c>
      <c r="Q1348" s="111">
        <f>+'Categorias-9 feb-Depurado'!AE1347</f>
        <v>45020</v>
      </c>
      <c r="R1348" s="112" t="str">
        <f>+'Categorias-9 feb-Depurado'!AB1347</f>
        <v>Hotel</v>
      </c>
    </row>
    <row r="1349" spans="2:18" s="1" customFormat="1" ht="14.5" hidden="1">
      <c r="B1349" s="57" t="str">
        <f>+'Categorias-9 feb-Depurado'!B1348</f>
        <v>METRO OPERACION INMOBILIARIA S.A.S</v>
      </c>
      <c r="C1349" s="30" t="s">
        <v>4900</v>
      </c>
      <c r="D1349" s="31">
        <v>5</v>
      </c>
      <c r="E1349" s="30" t="str">
        <f>+'Categorias-9 feb-Depurado'!E1348</f>
        <v>900341322-4</v>
      </c>
      <c r="F1349" s="30" t="str">
        <f>+'Categorias-9 feb-Depurado'!F1348</f>
        <v>CL 119 6 A 47 IN 2</v>
      </c>
      <c r="G1349" s="30" t="str">
        <f>+'Categorias-9 feb-Depurado'!G1348</f>
        <v>BOGOTA</v>
      </c>
      <c r="H1349" s="30" t="str">
        <f>+'Categorias-9 feb-Depurado'!H1348</f>
        <v>BOGH67396</v>
      </c>
      <c r="I1349" s="107">
        <f>+'Categorias-9 feb-Depurado'!R1348</f>
        <v>1547000</v>
      </c>
      <c r="J1349" s="108">
        <f t="shared" si="84"/>
        <v>0</v>
      </c>
      <c r="K1349" s="107">
        <f t="shared" si="85"/>
        <v>0</v>
      </c>
      <c r="L1349" s="109">
        <f t="shared" si="86"/>
        <v>1547000</v>
      </c>
      <c r="M1349" s="110">
        <f t="shared" si="87"/>
        <v>1.1793618251313621E-06</v>
      </c>
      <c r="N1349" s="33" t="s">
        <v>4892</v>
      </c>
      <c r="O1349" s="33">
        <f>+'Categorias-9 feb-Depurado'!Y1348</f>
        <v>324.32885730159228</v>
      </c>
      <c r="P1349" s="111">
        <f>+'Categorias-9 feb-Depurado'!AC1348</f>
        <v>44960</v>
      </c>
      <c r="Q1349" s="111">
        <f>+'Categorias-9 feb-Depurado'!AE1348</f>
        <v>45020</v>
      </c>
      <c r="R1349" s="112" t="str">
        <f>+'Categorias-9 feb-Depurado'!AB1348</f>
        <v>Hotel</v>
      </c>
    </row>
    <row r="1350" spans="2:18" s="1" customFormat="1" ht="14.5" hidden="1">
      <c r="B1350" s="57" t="str">
        <f>+'Categorias-9 feb-Depurado'!B1349</f>
        <v>METRO OPERACION INMOBILIARIA S.A.S</v>
      </c>
      <c r="C1350" s="30" t="s">
        <v>4900</v>
      </c>
      <c r="D1350" s="31">
        <v>5</v>
      </c>
      <c r="E1350" s="30" t="str">
        <f>+'Categorias-9 feb-Depurado'!E1349</f>
        <v>900341322-4</v>
      </c>
      <c r="F1350" s="30" t="str">
        <f>+'Categorias-9 feb-Depurado'!F1349</f>
        <v>CL 119 6 A 47 IN 2</v>
      </c>
      <c r="G1350" s="30" t="str">
        <f>+'Categorias-9 feb-Depurado'!G1349</f>
        <v>BOGOTA</v>
      </c>
      <c r="H1350" s="30" t="str">
        <f>+'Categorias-9 feb-Depurado'!H1349</f>
        <v>CTGH42169</v>
      </c>
      <c r="I1350" s="107">
        <f>+'Categorias-9 feb-Depurado'!R1349</f>
        <v>386750</v>
      </c>
      <c r="J1350" s="108">
        <f t="shared" si="84"/>
        <v>0</v>
      </c>
      <c r="K1350" s="107">
        <f t="shared" si="85"/>
        <v>0</v>
      </c>
      <c r="L1350" s="109">
        <f t="shared" si="86"/>
        <v>386750</v>
      </c>
      <c r="M1350" s="110">
        <f t="shared" si="87"/>
        <v>2.9484045628284053E-07</v>
      </c>
      <c r="N1350" s="33" t="s">
        <v>4892</v>
      </c>
      <c r="O1350" s="33">
        <f>+'Categorias-9 feb-Depurado'!Y1349</f>
        <v>81.08221432539807</v>
      </c>
      <c r="P1350" s="111">
        <f>+'Categorias-9 feb-Depurado'!AC1349</f>
        <v>44960</v>
      </c>
      <c r="Q1350" s="111">
        <f>+'Categorias-9 feb-Depurado'!AE1349</f>
        <v>45020</v>
      </c>
      <c r="R1350" s="112" t="str">
        <f>+'Categorias-9 feb-Depurado'!AB1349</f>
        <v>Hotel</v>
      </c>
    </row>
    <row r="1351" spans="2:18" s="1" customFormat="1" ht="14.5" hidden="1">
      <c r="B1351" s="57" t="str">
        <f>+'Categorias-9 feb-Depurado'!B1350</f>
        <v>METRO OPERACION INMOBILIARIA S.A.S</v>
      </c>
      <c r="C1351" s="30" t="s">
        <v>4900</v>
      </c>
      <c r="D1351" s="31">
        <v>5</v>
      </c>
      <c r="E1351" s="30" t="str">
        <f>+'Categorias-9 feb-Depurado'!E1350</f>
        <v>900341322-4</v>
      </c>
      <c r="F1351" s="30" t="str">
        <f>+'Categorias-9 feb-Depurado'!F1350</f>
        <v>CL 119 6 A 47 IN 2</v>
      </c>
      <c r="G1351" s="30" t="str">
        <f>+'Categorias-9 feb-Depurado'!G1350</f>
        <v>BOGOTA</v>
      </c>
      <c r="H1351" s="30" t="str">
        <f>+'Categorias-9 feb-Depurado'!H1350</f>
        <v>BOGH67439</v>
      </c>
      <c r="I1351" s="107">
        <f>+'Categorias-9 feb-Depurado'!R1350</f>
        <v>1547000</v>
      </c>
      <c r="J1351" s="108">
        <f t="shared" si="84"/>
        <v>0</v>
      </c>
      <c r="K1351" s="107">
        <f t="shared" si="85"/>
        <v>0</v>
      </c>
      <c r="L1351" s="109">
        <f t="shared" si="86"/>
        <v>1547000</v>
      </c>
      <c r="M1351" s="110">
        <f t="shared" si="87"/>
        <v>1.1793618251313621E-06</v>
      </c>
      <c r="N1351" s="33" t="s">
        <v>4892</v>
      </c>
      <c r="O1351" s="33">
        <f>+'Categorias-9 feb-Depurado'!Y1350</f>
        <v>324.32885730159228</v>
      </c>
      <c r="P1351" s="111">
        <f>+'Categorias-9 feb-Depurado'!AC1350</f>
        <v>44960</v>
      </c>
      <c r="Q1351" s="111">
        <f>+'Categorias-9 feb-Depurado'!AE1350</f>
        <v>45020</v>
      </c>
      <c r="R1351" s="112" t="str">
        <f>+'Categorias-9 feb-Depurado'!AB1350</f>
        <v>Hotel</v>
      </c>
    </row>
    <row r="1352" spans="2:18" s="1" customFormat="1" ht="14.5" hidden="1">
      <c r="B1352" s="57" t="str">
        <f>+'Categorias-9 feb-Depurado'!B1351</f>
        <v>METRO OPERACION INMOBILIARIA S.A.S</v>
      </c>
      <c r="C1352" s="30" t="s">
        <v>4900</v>
      </c>
      <c r="D1352" s="31">
        <v>5</v>
      </c>
      <c r="E1352" s="30" t="str">
        <f>+'Categorias-9 feb-Depurado'!E1351</f>
        <v>900341322-4</v>
      </c>
      <c r="F1352" s="30" t="str">
        <f>+'Categorias-9 feb-Depurado'!F1351</f>
        <v>CL 119 6 A 47 IN 2</v>
      </c>
      <c r="G1352" s="30" t="str">
        <f>+'Categorias-9 feb-Depurado'!G1351</f>
        <v>BOGOTA</v>
      </c>
      <c r="H1352" s="30" t="str">
        <f>+'Categorias-9 feb-Depurado'!H1351</f>
        <v>CTGH42168</v>
      </c>
      <c r="I1352" s="107">
        <f>+'Categorias-9 feb-Depurado'!R1351</f>
        <v>386750</v>
      </c>
      <c r="J1352" s="108">
        <f t="shared" si="84"/>
        <v>0</v>
      </c>
      <c r="K1352" s="107">
        <f t="shared" si="85"/>
        <v>0</v>
      </c>
      <c r="L1352" s="109">
        <f t="shared" si="86"/>
        <v>386750</v>
      </c>
      <c r="M1352" s="110">
        <f t="shared" si="87"/>
        <v>2.9484045628284053E-07</v>
      </c>
      <c r="N1352" s="33" t="s">
        <v>4892</v>
      </c>
      <c r="O1352" s="33">
        <f>+'Categorias-9 feb-Depurado'!Y1351</f>
        <v>81.08221432539807</v>
      </c>
      <c r="P1352" s="111">
        <f>+'Categorias-9 feb-Depurado'!AC1351</f>
        <v>44960</v>
      </c>
      <c r="Q1352" s="111">
        <f>+'Categorias-9 feb-Depurado'!AE1351</f>
        <v>45020</v>
      </c>
      <c r="R1352" s="112" t="str">
        <f>+'Categorias-9 feb-Depurado'!AB1351</f>
        <v>Hotel</v>
      </c>
    </row>
    <row r="1353" spans="2:18" s="1" customFormat="1" ht="14.5" hidden="1">
      <c r="B1353" s="57" t="str">
        <f>+'Categorias-9 feb-Depurado'!B1352</f>
        <v>METRO OPERACION INMOBILIARIA S.A.S</v>
      </c>
      <c r="C1353" s="30" t="s">
        <v>4900</v>
      </c>
      <c r="D1353" s="31">
        <v>5</v>
      </c>
      <c r="E1353" s="30" t="str">
        <f>+'Categorias-9 feb-Depurado'!E1352</f>
        <v>900341322-4</v>
      </c>
      <c r="F1353" s="30" t="str">
        <f>+'Categorias-9 feb-Depurado'!F1352</f>
        <v>CL 119 6 A 47 IN 2</v>
      </c>
      <c r="G1353" s="30" t="str">
        <f>+'Categorias-9 feb-Depurado'!G1352</f>
        <v>BOGOTA</v>
      </c>
      <c r="H1353" s="30" t="str">
        <f>+'Categorias-9 feb-Depurado'!H1352</f>
        <v>CTGH42170</v>
      </c>
      <c r="I1353" s="107">
        <f>+'Categorias-9 feb-Depurado'!R1352</f>
        <v>434350</v>
      </c>
      <c r="J1353" s="108">
        <f t="shared" si="84"/>
        <v>0</v>
      </c>
      <c r="K1353" s="107">
        <f t="shared" si="85"/>
        <v>0</v>
      </c>
      <c r="L1353" s="109">
        <f t="shared" si="86"/>
        <v>434350</v>
      </c>
      <c r="M1353" s="110">
        <f t="shared" si="87"/>
        <v>3.3112851244072858E-07</v>
      </c>
      <c r="N1353" s="33" t="s">
        <v>4892</v>
      </c>
      <c r="O1353" s="33">
        <f>+'Categorias-9 feb-Depurado'!Y1352</f>
        <v>91.061563780831676</v>
      </c>
      <c r="P1353" s="111">
        <f>+'Categorias-9 feb-Depurado'!AC1352</f>
        <v>44960</v>
      </c>
      <c r="Q1353" s="111">
        <f>+'Categorias-9 feb-Depurado'!AE1352</f>
        <v>45020</v>
      </c>
      <c r="R1353" s="112" t="str">
        <f>+'Categorias-9 feb-Depurado'!AB1352</f>
        <v>Hotel</v>
      </c>
    </row>
    <row r="1354" spans="2:18" s="1" customFormat="1" ht="14.5" hidden="1">
      <c r="B1354" s="57" t="str">
        <f>+'Categorias-9 feb-Depurado'!B1353</f>
        <v>METRO OPERACION INMOBILIARIA S.A.S</v>
      </c>
      <c r="C1354" s="30" t="s">
        <v>4900</v>
      </c>
      <c r="D1354" s="31">
        <v>5</v>
      </c>
      <c r="E1354" s="30" t="str">
        <f>+'Categorias-9 feb-Depurado'!E1353</f>
        <v>900341322-4</v>
      </c>
      <c r="F1354" s="30" t="str">
        <f>+'Categorias-9 feb-Depurado'!F1353</f>
        <v>CL 119 6 A 47 IN 2</v>
      </c>
      <c r="G1354" s="30" t="str">
        <f>+'Categorias-9 feb-Depurado'!G1353</f>
        <v>BOGOTA</v>
      </c>
      <c r="H1354" s="30" t="str">
        <f>+'Categorias-9 feb-Depurado'!H1353</f>
        <v>BOGH67417</v>
      </c>
      <c r="I1354" s="107">
        <f>+'Categorias-9 feb-Depurado'!R1353</f>
        <v>1547000</v>
      </c>
      <c r="J1354" s="108">
        <f t="shared" si="84"/>
        <v>0</v>
      </c>
      <c r="K1354" s="107">
        <f t="shared" si="85"/>
        <v>0</v>
      </c>
      <c r="L1354" s="109">
        <f t="shared" si="86"/>
        <v>1547000</v>
      </c>
      <c r="M1354" s="110">
        <f t="shared" si="87"/>
        <v>1.1793618251313621E-06</v>
      </c>
      <c r="N1354" s="33" t="s">
        <v>4892</v>
      </c>
      <c r="O1354" s="33">
        <f>+'Categorias-9 feb-Depurado'!Y1353</f>
        <v>324.32885730159228</v>
      </c>
      <c r="P1354" s="111">
        <f>+'Categorias-9 feb-Depurado'!AC1353</f>
        <v>44960</v>
      </c>
      <c r="Q1354" s="111">
        <f>+'Categorias-9 feb-Depurado'!AE1353</f>
        <v>45020</v>
      </c>
      <c r="R1354" s="112" t="str">
        <f>+'Categorias-9 feb-Depurado'!AB1353</f>
        <v>Hotel</v>
      </c>
    </row>
    <row r="1355" spans="2:18" s="1" customFormat="1" ht="14.5" hidden="1">
      <c r="B1355" s="57" t="str">
        <f>+'Categorias-9 feb-Depurado'!B1354</f>
        <v>METRO OPERACION INMOBILIARIA S.A.S</v>
      </c>
      <c r="C1355" s="30" t="s">
        <v>4900</v>
      </c>
      <c r="D1355" s="31">
        <v>5</v>
      </c>
      <c r="E1355" s="30" t="str">
        <f>+'Categorias-9 feb-Depurado'!E1354</f>
        <v>900341322-4</v>
      </c>
      <c r="F1355" s="30" t="str">
        <f>+'Categorias-9 feb-Depurado'!F1354</f>
        <v>CL 119 6 A 47 IN 2</v>
      </c>
      <c r="G1355" s="30" t="str">
        <f>+'Categorias-9 feb-Depurado'!G1354</f>
        <v>BOGOTA</v>
      </c>
      <c r="H1355" s="30" t="str">
        <f>+'Categorias-9 feb-Depurado'!H1354</f>
        <v>CTGH42167</v>
      </c>
      <c r="I1355" s="107">
        <f>+'Categorias-9 feb-Depurado'!R1354</f>
        <v>195000</v>
      </c>
      <c r="J1355" s="108">
        <f t="shared" si="84"/>
        <v>0</v>
      </c>
      <c r="K1355" s="107">
        <f t="shared" si="85"/>
        <v>0</v>
      </c>
      <c r="L1355" s="109">
        <f t="shared" si="86"/>
        <v>195000</v>
      </c>
      <c r="M1355" s="110">
        <f t="shared" si="87"/>
        <v>1.4865905358798681E-07</v>
      </c>
      <c r="N1355" s="33" t="s">
        <v>4892</v>
      </c>
      <c r="O1355" s="33">
        <f>+'Categorias-9 feb-Depurado'!Y1354</f>
        <v>40.881788735494823</v>
      </c>
      <c r="P1355" s="111">
        <f>+'Categorias-9 feb-Depurado'!AC1354</f>
        <v>44960</v>
      </c>
      <c r="Q1355" s="111">
        <f>+'Categorias-9 feb-Depurado'!AE1354</f>
        <v>45020</v>
      </c>
      <c r="R1355" s="112" t="str">
        <f>+'Categorias-9 feb-Depurado'!AB1354</f>
        <v>Hotel</v>
      </c>
    </row>
    <row r="1356" spans="2:18" s="1" customFormat="1" ht="14.5" hidden="1">
      <c r="B1356" s="57" t="str">
        <f>+'Categorias-9 feb-Depurado'!B1355</f>
        <v>METRO OPERACION INMOBILIARIA S.A.S</v>
      </c>
      <c r="C1356" s="30" t="s">
        <v>4900</v>
      </c>
      <c r="D1356" s="31">
        <v>5</v>
      </c>
      <c r="E1356" s="30" t="str">
        <f>+'Categorias-9 feb-Depurado'!E1355</f>
        <v>900341322-4</v>
      </c>
      <c r="F1356" s="30" t="str">
        <f>+'Categorias-9 feb-Depurado'!F1355</f>
        <v>CL 119 6 A 47 IN 2</v>
      </c>
      <c r="G1356" s="30" t="str">
        <f>+'Categorias-9 feb-Depurado'!G1355</f>
        <v>BOGOTA</v>
      </c>
      <c r="H1356" s="30" t="str">
        <f>+'Categorias-9 feb-Depurado'!H1355</f>
        <v>CLOH36319</v>
      </c>
      <c r="I1356" s="107">
        <f>+'Categorias-9 feb-Depurado'!R1355</f>
        <v>2067399</v>
      </c>
      <c r="J1356" s="108">
        <f t="shared" si="84"/>
        <v>0</v>
      </c>
      <c r="K1356" s="107">
        <f t="shared" si="85"/>
        <v>0</v>
      </c>
      <c r="L1356" s="109">
        <f t="shared" si="86"/>
        <v>2067399</v>
      </c>
      <c r="M1356" s="110">
        <f t="shared" si="87"/>
        <v>1.5760901473269248E-06</v>
      </c>
      <c r="N1356" s="33" t="s">
        <v>4892</v>
      </c>
      <c r="O1356" s="33">
        <f>+'Categorias-9 feb-Depurado'!Y1355</f>
        <v>433.43061102550394</v>
      </c>
      <c r="P1356" s="111">
        <f>+'Categorias-9 feb-Depurado'!AC1355</f>
        <v>44962</v>
      </c>
      <c r="Q1356" s="111">
        <f>+'Categorias-9 feb-Depurado'!AE1355</f>
        <v>45022</v>
      </c>
      <c r="R1356" s="112" t="str">
        <f>+'Categorias-9 feb-Depurado'!AB1355</f>
        <v>Hotel</v>
      </c>
    </row>
    <row r="1357" spans="2:18" s="1" customFormat="1" ht="14.5" hidden="1">
      <c r="B1357" s="57" t="str">
        <f>+'Categorias-9 feb-Depurado'!B1356</f>
        <v>METRO OPERACION INMOBILIARIA S.A.S</v>
      </c>
      <c r="C1357" s="30" t="s">
        <v>4900</v>
      </c>
      <c r="D1357" s="31">
        <v>5</v>
      </c>
      <c r="E1357" s="30" t="str">
        <f>+'Categorias-9 feb-Depurado'!E1356</f>
        <v>900341322-4</v>
      </c>
      <c r="F1357" s="30" t="str">
        <f>+'Categorias-9 feb-Depurado'!F1356</f>
        <v>CL 119 6 A 47 IN 2</v>
      </c>
      <c r="G1357" s="30" t="str">
        <f>+'Categorias-9 feb-Depurado'!G1356</f>
        <v>BOGOTA</v>
      </c>
      <c r="H1357" s="30" t="str">
        <f>+'Categorias-9 feb-Depurado'!H1356</f>
        <v>BOGH67617</v>
      </c>
      <c r="I1357" s="107">
        <f>+'Categorias-9 feb-Depurado'!R1356</f>
        <v>928200</v>
      </c>
      <c r="J1357" s="108">
        <f t="shared" si="84"/>
        <v>0</v>
      </c>
      <c r="K1357" s="107">
        <f t="shared" si="85"/>
        <v>0</v>
      </c>
      <c r="L1357" s="109">
        <f t="shared" si="86"/>
        <v>928200</v>
      </c>
      <c r="M1357" s="110">
        <f t="shared" si="87"/>
        <v>7.0761709507881724E-07</v>
      </c>
      <c r="N1357" s="33" t="s">
        <v>4892</v>
      </c>
      <c r="O1357" s="33">
        <f>+'Categorias-9 feb-Depurado'!Y1356</f>
        <v>194.59731438095537</v>
      </c>
      <c r="P1357" s="111">
        <f>+'Categorias-9 feb-Depurado'!AC1356</f>
        <v>44963</v>
      </c>
      <c r="Q1357" s="111">
        <f>+'Categorias-9 feb-Depurado'!AE1356</f>
        <v>45023</v>
      </c>
      <c r="R1357" s="112" t="str">
        <f>+'Categorias-9 feb-Depurado'!AB1356</f>
        <v>Hotel</v>
      </c>
    </row>
    <row r="1358" spans="2:18" s="1" customFormat="1" ht="14.5" hidden="1">
      <c r="B1358" s="57" t="str">
        <f>+'Categorias-9 feb-Depurado'!B1357</f>
        <v>METRO OPERACION INMOBILIARIA S.A.S</v>
      </c>
      <c r="C1358" s="30" t="s">
        <v>4900</v>
      </c>
      <c r="D1358" s="31">
        <v>5</v>
      </c>
      <c r="E1358" s="30" t="str">
        <f>+'Categorias-9 feb-Depurado'!E1357</f>
        <v>900341322-4</v>
      </c>
      <c r="F1358" s="30" t="str">
        <f>+'Categorias-9 feb-Depurado'!F1357</f>
        <v>CL 119 6 A 47 IN 2</v>
      </c>
      <c r="G1358" s="30" t="str">
        <f>+'Categorias-9 feb-Depurado'!G1357</f>
        <v>BOGOTA</v>
      </c>
      <c r="H1358" s="30" t="str">
        <f>+'Categorias-9 feb-Depurado'!H1357</f>
        <v>BOGH67603</v>
      </c>
      <c r="I1358" s="107">
        <f>+'Categorias-9 feb-Depurado'!R1357</f>
        <v>618800</v>
      </c>
      <c r="J1358" s="108">
        <f t="shared" si="84"/>
        <v>0</v>
      </c>
      <c r="K1358" s="107">
        <f t="shared" si="85"/>
        <v>0</v>
      </c>
      <c r="L1358" s="109">
        <f t="shared" si="86"/>
        <v>618800</v>
      </c>
      <c r="M1358" s="110">
        <f t="shared" si="87"/>
        <v>4.7174473005254486E-07</v>
      </c>
      <c r="N1358" s="33" t="s">
        <v>4892</v>
      </c>
      <c r="O1358" s="33">
        <f>+'Categorias-9 feb-Depurado'!Y1357</f>
        <v>129.73154292063691</v>
      </c>
      <c r="P1358" s="111">
        <f>+'Categorias-9 feb-Depurado'!AC1357</f>
        <v>44963</v>
      </c>
      <c r="Q1358" s="111">
        <f>+'Categorias-9 feb-Depurado'!AE1357</f>
        <v>45023</v>
      </c>
      <c r="R1358" s="112" t="str">
        <f>+'Categorias-9 feb-Depurado'!AB1357</f>
        <v>Hotel</v>
      </c>
    </row>
    <row r="1359" spans="2:18" s="1" customFormat="1" ht="14.5" hidden="1">
      <c r="B1359" s="57" t="str">
        <f>+'Categorias-9 feb-Depurado'!B1358</f>
        <v>METRO OPERACION INMOBILIARIA S.A.S</v>
      </c>
      <c r="C1359" s="30" t="s">
        <v>4900</v>
      </c>
      <c r="D1359" s="31">
        <v>5</v>
      </c>
      <c r="E1359" s="30" t="str">
        <f>+'Categorias-9 feb-Depurado'!E1358</f>
        <v>900341322-4</v>
      </c>
      <c r="F1359" s="30" t="str">
        <f>+'Categorias-9 feb-Depurado'!F1358</f>
        <v>CL 119 6 A 47 IN 2</v>
      </c>
      <c r="G1359" s="30" t="str">
        <f>+'Categorias-9 feb-Depurado'!G1358</f>
        <v>BOGOTA</v>
      </c>
      <c r="H1359" s="30" t="str">
        <f>+'Categorias-9 feb-Depurado'!H1358</f>
        <v>BOGH67601</v>
      </c>
      <c r="I1359" s="107">
        <f>+'Categorias-9 feb-Depurado'!R1358</f>
        <v>1547000</v>
      </c>
      <c r="J1359" s="108">
        <f t="shared" si="84"/>
        <v>0</v>
      </c>
      <c r="K1359" s="107">
        <f t="shared" si="85"/>
        <v>0</v>
      </c>
      <c r="L1359" s="109">
        <f t="shared" si="86"/>
        <v>1547000</v>
      </c>
      <c r="M1359" s="110">
        <f t="shared" si="87"/>
        <v>1.1793618251313621E-06</v>
      </c>
      <c r="N1359" s="33" t="s">
        <v>4892</v>
      </c>
      <c r="O1359" s="33">
        <f>+'Categorias-9 feb-Depurado'!Y1358</f>
        <v>324.32885730159228</v>
      </c>
      <c r="P1359" s="111">
        <f>+'Categorias-9 feb-Depurado'!AC1358</f>
        <v>44963</v>
      </c>
      <c r="Q1359" s="111">
        <f>+'Categorias-9 feb-Depurado'!AE1358</f>
        <v>45023</v>
      </c>
      <c r="R1359" s="112" t="str">
        <f>+'Categorias-9 feb-Depurado'!AB1358</f>
        <v>Hotel</v>
      </c>
    </row>
    <row r="1360" spans="2:18" s="1" customFormat="1" ht="14.5" hidden="1">
      <c r="B1360" s="57" t="str">
        <f>+'Categorias-9 feb-Depurado'!B1359</f>
        <v>METRO OPERACION INMOBILIARIA S.A.S</v>
      </c>
      <c r="C1360" s="30" t="s">
        <v>4900</v>
      </c>
      <c r="D1360" s="31">
        <v>5</v>
      </c>
      <c r="E1360" s="30" t="str">
        <f>+'Categorias-9 feb-Depurado'!E1359</f>
        <v>900341322-4</v>
      </c>
      <c r="F1360" s="30" t="str">
        <f>+'Categorias-9 feb-Depurado'!F1359</f>
        <v>CL 119 6 A 47 IN 2</v>
      </c>
      <c r="G1360" s="30" t="str">
        <f>+'Categorias-9 feb-Depurado'!G1359</f>
        <v>BOGOTA</v>
      </c>
      <c r="H1360" s="30" t="str">
        <f>+'Categorias-9 feb-Depurado'!H1359</f>
        <v>BOGH67618</v>
      </c>
      <c r="I1360" s="107">
        <f>+'Categorias-9 feb-Depurado'!R1359</f>
        <v>928200</v>
      </c>
      <c r="J1360" s="108">
        <f t="shared" si="88" ref="J1360:J1422">+IF(Q1360&gt;$O$4,0,I1360)</f>
        <v>0</v>
      </c>
      <c r="K1360" s="107">
        <f t="shared" si="89" ref="K1360:K1422">++(((1+$O$5)^(($O$4-Q1360)/365))-1)*J1360</f>
        <v>0</v>
      </c>
      <c r="L1360" s="109">
        <f t="shared" si="90" ref="L1360:L1422">+I1360+K1360</f>
        <v>928200</v>
      </c>
      <c r="M1360" s="110">
        <f t="shared" si="91" ref="M1360:M1422">+L1360/$E$11</f>
        <v>7.0761709507881724E-07</v>
      </c>
      <c r="N1360" s="33" t="s">
        <v>4892</v>
      </c>
      <c r="O1360" s="33">
        <f>+'Categorias-9 feb-Depurado'!Y1359</f>
        <v>194.59731438095537</v>
      </c>
      <c r="P1360" s="111">
        <f>+'Categorias-9 feb-Depurado'!AC1359</f>
        <v>44963</v>
      </c>
      <c r="Q1360" s="111">
        <f>+'Categorias-9 feb-Depurado'!AE1359</f>
        <v>45023</v>
      </c>
      <c r="R1360" s="112" t="str">
        <f>+'Categorias-9 feb-Depurado'!AB1359</f>
        <v>Hotel</v>
      </c>
    </row>
    <row r="1361" spans="2:18" s="1" customFormat="1" ht="14.5" hidden="1">
      <c r="B1361" s="57" t="str">
        <f>+'Categorias-9 feb-Depurado'!B1360</f>
        <v>METRO OPERACION INMOBILIARIA S.A.S</v>
      </c>
      <c r="C1361" s="30" t="s">
        <v>4900</v>
      </c>
      <c r="D1361" s="31">
        <v>5</v>
      </c>
      <c r="E1361" s="30" t="str">
        <f>+'Categorias-9 feb-Depurado'!E1360</f>
        <v>900341322-4</v>
      </c>
      <c r="F1361" s="30" t="str">
        <f>+'Categorias-9 feb-Depurado'!F1360</f>
        <v>CL 119 6 A 47 IN 2</v>
      </c>
      <c r="G1361" s="30" t="str">
        <f>+'Categorias-9 feb-Depurado'!G1360</f>
        <v>BOGOTA</v>
      </c>
      <c r="H1361" s="30" t="str">
        <f>+'Categorias-9 feb-Depurado'!H1360</f>
        <v>CLOH36361</v>
      </c>
      <c r="I1361" s="107">
        <f>+'Categorias-9 feb-Depurado'!R1360</f>
        <v>806201</v>
      </c>
      <c r="J1361" s="108">
        <f t="shared" si="88"/>
        <v>0</v>
      </c>
      <c r="K1361" s="107">
        <f t="shared" si="89"/>
        <v>0</v>
      </c>
      <c r="L1361" s="109">
        <f t="shared" si="90"/>
        <v>806201</v>
      </c>
      <c r="M1361" s="110">
        <f t="shared" si="91"/>
        <v>6.1461065467532593E-07</v>
      </c>
      <c r="N1361" s="33" t="s">
        <v>4892</v>
      </c>
      <c r="O1361" s="33">
        <f>+'Categorias-9 feb-Depurado'!Y1360</f>
        <v>169.0201997966393</v>
      </c>
      <c r="P1361" s="111">
        <f>+'Categorias-9 feb-Depurado'!AC1360</f>
        <v>44964</v>
      </c>
      <c r="Q1361" s="111">
        <f>+'Categorias-9 feb-Depurado'!AE1360</f>
        <v>45024</v>
      </c>
      <c r="R1361" s="112" t="str">
        <f>+'Categorias-9 feb-Depurado'!AB1360</f>
        <v>Hotel</v>
      </c>
    </row>
    <row r="1362" spans="2:18" s="1" customFormat="1" ht="14.5" hidden="1">
      <c r="B1362" s="57" t="str">
        <f>+'Categorias-9 feb-Depurado'!B1361</f>
        <v>METRO OPERACION INMOBILIARIA S.A.S</v>
      </c>
      <c r="C1362" s="30" t="s">
        <v>4900</v>
      </c>
      <c r="D1362" s="31">
        <v>5</v>
      </c>
      <c r="E1362" s="30" t="str">
        <f>+'Categorias-9 feb-Depurado'!E1361</f>
        <v>900341322-4</v>
      </c>
      <c r="F1362" s="30" t="str">
        <f>+'Categorias-9 feb-Depurado'!F1361</f>
        <v>CL 119 6 A 47 IN 2</v>
      </c>
      <c r="G1362" s="30" t="str">
        <f>+'Categorias-9 feb-Depurado'!G1361</f>
        <v>BOGOTA</v>
      </c>
      <c r="H1362" s="30" t="str">
        <f>+'Categorias-9 feb-Depurado'!H1361</f>
        <v>BOGH67749</v>
      </c>
      <c r="I1362" s="107">
        <f>+'Categorias-9 feb-Depurado'!R1361</f>
        <v>618800</v>
      </c>
      <c r="J1362" s="108">
        <f t="shared" si="88"/>
        <v>0</v>
      </c>
      <c r="K1362" s="107">
        <f t="shared" si="89"/>
        <v>0</v>
      </c>
      <c r="L1362" s="109">
        <f t="shared" si="90"/>
        <v>618800</v>
      </c>
      <c r="M1362" s="110">
        <f t="shared" si="91"/>
        <v>4.7174473005254486E-07</v>
      </c>
      <c r="N1362" s="33" t="s">
        <v>4892</v>
      </c>
      <c r="O1362" s="33">
        <f>+'Categorias-9 feb-Depurado'!Y1361</f>
        <v>129.73154292063691</v>
      </c>
      <c r="P1362" s="111">
        <f>+'Categorias-9 feb-Depurado'!AC1361</f>
        <v>44965</v>
      </c>
      <c r="Q1362" s="111">
        <f>+'Categorias-9 feb-Depurado'!AE1361</f>
        <v>45025</v>
      </c>
      <c r="R1362" s="112" t="str">
        <f>+'Categorias-9 feb-Depurado'!AB1361</f>
        <v>Hotel</v>
      </c>
    </row>
    <row r="1363" spans="2:18" s="1" customFormat="1" ht="14.5" hidden="1">
      <c r="B1363" s="57" t="str">
        <f>+'Categorias-9 feb-Depurado'!B1362</f>
        <v>METRO OPERACION INMOBILIARIA S.A.S</v>
      </c>
      <c r="C1363" s="30" t="s">
        <v>4900</v>
      </c>
      <c r="D1363" s="31">
        <v>5</v>
      </c>
      <c r="E1363" s="30" t="str">
        <f>+'Categorias-9 feb-Depurado'!E1362</f>
        <v>900341322-4</v>
      </c>
      <c r="F1363" s="30" t="str">
        <f>+'Categorias-9 feb-Depurado'!F1362</f>
        <v>CL 119 6 A 47 IN 2</v>
      </c>
      <c r="G1363" s="30" t="str">
        <f>+'Categorias-9 feb-Depurado'!G1362</f>
        <v>BOGOTA</v>
      </c>
      <c r="H1363" s="30" t="str">
        <f>+'Categorias-9 feb-Depurado'!H1362</f>
        <v>BOGH67761</v>
      </c>
      <c r="I1363" s="107">
        <f>+'Categorias-9 feb-Depurado'!R1362</f>
        <v>928200</v>
      </c>
      <c r="J1363" s="108">
        <f t="shared" si="88"/>
        <v>0</v>
      </c>
      <c r="K1363" s="107">
        <f t="shared" si="89"/>
        <v>0</v>
      </c>
      <c r="L1363" s="109">
        <f t="shared" si="90"/>
        <v>928200</v>
      </c>
      <c r="M1363" s="110">
        <f t="shared" si="91"/>
        <v>7.0761709507881724E-07</v>
      </c>
      <c r="N1363" s="33" t="s">
        <v>4892</v>
      </c>
      <c r="O1363" s="33">
        <f>+'Categorias-9 feb-Depurado'!Y1362</f>
        <v>194.59731438095537</v>
      </c>
      <c r="P1363" s="111">
        <f>+'Categorias-9 feb-Depurado'!AC1362</f>
        <v>44965</v>
      </c>
      <c r="Q1363" s="111">
        <f>+'Categorias-9 feb-Depurado'!AE1362</f>
        <v>45025</v>
      </c>
      <c r="R1363" s="112" t="str">
        <f>+'Categorias-9 feb-Depurado'!AB1362</f>
        <v>Hotel</v>
      </c>
    </row>
    <row r="1364" spans="2:18" s="1" customFormat="1" ht="14.5" hidden="1">
      <c r="B1364" s="57" t="str">
        <f>+'Categorias-9 feb-Depurado'!B1363</f>
        <v>METRO OPERACION INMOBILIARIA S.A.S</v>
      </c>
      <c r="C1364" s="30" t="s">
        <v>4900</v>
      </c>
      <c r="D1364" s="31">
        <v>5</v>
      </c>
      <c r="E1364" s="30" t="str">
        <f>+'Categorias-9 feb-Depurado'!E1363</f>
        <v>900341322-4</v>
      </c>
      <c r="F1364" s="30" t="str">
        <f>+'Categorias-9 feb-Depurado'!F1363</f>
        <v>CL 119 6 A 47 IN 2</v>
      </c>
      <c r="G1364" s="30" t="str">
        <f>+'Categorias-9 feb-Depurado'!G1363</f>
        <v>BOGOTA</v>
      </c>
      <c r="H1364" s="30" t="str">
        <f>+'Categorias-9 feb-Depurado'!H1363</f>
        <v>BOGH67760</v>
      </c>
      <c r="I1364" s="107">
        <f>+'Categorias-9 feb-Depurado'!R1363</f>
        <v>928200</v>
      </c>
      <c r="J1364" s="108">
        <f t="shared" si="88"/>
        <v>0</v>
      </c>
      <c r="K1364" s="107">
        <f t="shared" si="89"/>
        <v>0</v>
      </c>
      <c r="L1364" s="109">
        <f t="shared" si="90"/>
        <v>928200</v>
      </c>
      <c r="M1364" s="110">
        <f t="shared" si="91"/>
        <v>7.0761709507881724E-07</v>
      </c>
      <c r="N1364" s="33" t="s">
        <v>4892</v>
      </c>
      <c r="O1364" s="33">
        <f>+'Categorias-9 feb-Depurado'!Y1363</f>
        <v>194.59731438095537</v>
      </c>
      <c r="P1364" s="111">
        <f>+'Categorias-9 feb-Depurado'!AC1363</f>
        <v>44965</v>
      </c>
      <c r="Q1364" s="111">
        <f>+'Categorias-9 feb-Depurado'!AE1363</f>
        <v>45025</v>
      </c>
      <c r="R1364" s="112" t="str">
        <f>+'Categorias-9 feb-Depurado'!AB1363</f>
        <v>Hotel</v>
      </c>
    </row>
    <row r="1365" spans="2:18" s="1" customFormat="1" ht="14.5" hidden="1">
      <c r="B1365" s="57" t="str">
        <f>+'Categorias-9 feb-Depurado'!B1364</f>
        <v>METRO OPERACION INMOBILIARIA S.A.S</v>
      </c>
      <c r="C1365" s="30" t="s">
        <v>4900</v>
      </c>
      <c r="D1365" s="31">
        <v>5</v>
      </c>
      <c r="E1365" s="30" t="str">
        <f>+'Categorias-9 feb-Depurado'!E1364</f>
        <v>900341322-4</v>
      </c>
      <c r="F1365" s="30" t="str">
        <f>+'Categorias-9 feb-Depurado'!F1364</f>
        <v>CL 119 6 A 47 IN 2</v>
      </c>
      <c r="G1365" s="30" t="str">
        <f>+'Categorias-9 feb-Depurado'!G1364</f>
        <v>BOGOTA</v>
      </c>
      <c r="H1365" s="30" t="str">
        <f>+'Categorias-9 feb-Depurado'!H1364</f>
        <v>VPUH36330</v>
      </c>
      <c r="I1365" s="107">
        <f>+'Categorias-9 feb-Depurado'!R1364</f>
        <v>180000</v>
      </c>
      <c r="J1365" s="108">
        <f t="shared" si="88"/>
        <v>0</v>
      </c>
      <c r="K1365" s="107">
        <f t="shared" si="89"/>
        <v>0</v>
      </c>
      <c r="L1365" s="109">
        <f t="shared" si="90"/>
        <v>180000</v>
      </c>
      <c r="M1365" s="110">
        <f t="shared" si="91"/>
        <v>1.3722374177352629E-07</v>
      </c>
      <c r="N1365" s="33" t="s">
        <v>4892</v>
      </c>
      <c r="O1365" s="33">
        <f>+'Categorias-9 feb-Depurado'!Y1364</f>
        <v>37.737035755841376</v>
      </c>
      <c r="P1365" s="111">
        <f>+'Categorias-9 feb-Depurado'!AC1364</f>
        <v>44965</v>
      </c>
      <c r="Q1365" s="111">
        <f>+'Categorias-9 feb-Depurado'!AE1364</f>
        <v>45025</v>
      </c>
      <c r="R1365" s="112" t="str">
        <f>+'Categorias-9 feb-Depurado'!AB1364</f>
        <v>Hotel</v>
      </c>
    </row>
    <row r="1366" spans="2:18" s="1" customFormat="1" ht="14.5" hidden="1">
      <c r="B1366" s="57" t="str">
        <f>+'Categorias-9 feb-Depurado'!B1365</f>
        <v>METRO OPERACION INMOBILIARIA S.A.S</v>
      </c>
      <c r="C1366" s="30" t="s">
        <v>4900</v>
      </c>
      <c r="D1366" s="31">
        <v>5</v>
      </c>
      <c r="E1366" s="30" t="str">
        <f>+'Categorias-9 feb-Depurado'!E1365</f>
        <v>900341322-4</v>
      </c>
      <c r="F1366" s="30" t="str">
        <f>+'Categorias-9 feb-Depurado'!F1365</f>
        <v>CL 119 6 A 47 IN 2</v>
      </c>
      <c r="G1366" s="30" t="str">
        <f>+'Categorias-9 feb-Depurado'!G1365</f>
        <v>BOGOTA</v>
      </c>
      <c r="H1366" s="30" t="str">
        <f>+'Categorias-9 feb-Depurado'!H1365</f>
        <v>VPUH36332</v>
      </c>
      <c r="I1366" s="107">
        <f>+'Categorias-9 feb-Depurado'!R1365</f>
        <v>180000</v>
      </c>
      <c r="J1366" s="108">
        <f t="shared" si="88"/>
        <v>0</v>
      </c>
      <c r="K1366" s="107">
        <f t="shared" si="89"/>
        <v>0</v>
      </c>
      <c r="L1366" s="109">
        <f t="shared" si="90"/>
        <v>180000</v>
      </c>
      <c r="M1366" s="110">
        <f t="shared" si="91"/>
        <v>1.3722374177352629E-07</v>
      </c>
      <c r="N1366" s="33" t="s">
        <v>4892</v>
      </c>
      <c r="O1366" s="33">
        <f>+'Categorias-9 feb-Depurado'!Y1365</f>
        <v>37.737035755841376</v>
      </c>
      <c r="P1366" s="111">
        <f>+'Categorias-9 feb-Depurado'!AC1365</f>
        <v>44965</v>
      </c>
      <c r="Q1366" s="111">
        <f>+'Categorias-9 feb-Depurado'!AE1365</f>
        <v>45025</v>
      </c>
      <c r="R1366" s="112" t="str">
        <f>+'Categorias-9 feb-Depurado'!AB1365</f>
        <v>Hotel</v>
      </c>
    </row>
    <row r="1367" spans="2:18" s="1" customFormat="1" ht="14.5" hidden="1">
      <c r="B1367" s="57" t="str">
        <f>+'Categorias-9 feb-Depurado'!B1366</f>
        <v>METRO OPERACION INMOBILIARIA S.A.S</v>
      </c>
      <c r="C1367" s="30" t="s">
        <v>4900</v>
      </c>
      <c r="D1367" s="31">
        <v>5</v>
      </c>
      <c r="E1367" s="30" t="str">
        <f>+'Categorias-9 feb-Depurado'!E1366</f>
        <v>900341322-4</v>
      </c>
      <c r="F1367" s="30" t="str">
        <f>+'Categorias-9 feb-Depurado'!F1366</f>
        <v>CL 119 6 A 47 IN 2</v>
      </c>
      <c r="G1367" s="30" t="str">
        <f>+'Categorias-9 feb-Depurado'!G1366</f>
        <v>BOGOTA</v>
      </c>
      <c r="H1367" s="30" t="str">
        <f>+'Categorias-9 feb-Depurado'!H1366</f>
        <v>VPUH36333</v>
      </c>
      <c r="I1367" s="107">
        <f>+'Categorias-9 feb-Depurado'!R1366</f>
        <v>180000</v>
      </c>
      <c r="J1367" s="108">
        <f t="shared" si="88"/>
        <v>0</v>
      </c>
      <c r="K1367" s="107">
        <f t="shared" si="89"/>
        <v>0</v>
      </c>
      <c r="L1367" s="109">
        <f t="shared" si="90"/>
        <v>180000</v>
      </c>
      <c r="M1367" s="110">
        <f t="shared" si="91"/>
        <v>1.3722374177352629E-07</v>
      </c>
      <c r="N1367" s="33" t="s">
        <v>4892</v>
      </c>
      <c r="O1367" s="33">
        <f>+'Categorias-9 feb-Depurado'!Y1366</f>
        <v>37.737035755841376</v>
      </c>
      <c r="P1367" s="111">
        <f>+'Categorias-9 feb-Depurado'!AC1366</f>
        <v>44965</v>
      </c>
      <c r="Q1367" s="111">
        <f>+'Categorias-9 feb-Depurado'!AE1366</f>
        <v>45025</v>
      </c>
      <c r="R1367" s="112" t="str">
        <f>+'Categorias-9 feb-Depurado'!AB1366</f>
        <v>Hotel</v>
      </c>
    </row>
    <row r="1368" spans="2:18" s="1" customFormat="1" ht="14.5" hidden="1">
      <c r="B1368" s="57" t="str">
        <f>+'Categorias-9 feb-Depurado'!B1367</f>
        <v>METRO OPERACION INMOBILIARIA S.A.S</v>
      </c>
      <c r="C1368" s="30" t="s">
        <v>4900</v>
      </c>
      <c r="D1368" s="31">
        <v>5</v>
      </c>
      <c r="E1368" s="30" t="str">
        <f>+'Categorias-9 feb-Depurado'!E1367</f>
        <v>900341322-4</v>
      </c>
      <c r="F1368" s="30" t="str">
        <f>+'Categorias-9 feb-Depurado'!F1367</f>
        <v>CL 119 6 A 47 IN 2</v>
      </c>
      <c r="G1368" s="30" t="str">
        <f>+'Categorias-9 feb-Depurado'!G1367</f>
        <v>BOGOTA</v>
      </c>
      <c r="H1368" s="30" t="str">
        <f>+'Categorias-9 feb-Depurado'!H1367</f>
        <v>BOGH67839</v>
      </c>
      <c r="I1368" s="107">
        <f>+'Categorias-9 feb-Depurado'!R1367</f>
        <v>928200</v>
      </c>
      <c r="J1368" s="108">
        <f t="shared" si="88"/>
        <v>0</v>
      </c>
      <c r="K1368" s="107">
        <f t="shared" si="89"/>
        <v>0</v>
      </c>
      <c r="L1368" s="109">
        <f t="shared" si="90"/>
        <v>928200</v>
      </c>
      <c r="M1368" s="110">
        <f t="shared" si="91"/>
        <v>7.0761709507881724E-07</v>
      </c>
      <c r="N1368" s="33" t="s">
        <v>4892</v>
      </c>
      <c r="O1368" s="33">
        <f>+'Categorias-9 feb-Depurado'!Y1367</f>
        <v>194.59731438095537</v>
      </c>
      <c r="P1368" s="111">
        <f>+'Categorias-9 feb-Depurado'!AC1367</f>
        <v>44966</v>
      </c>
      <c r="Q1368" s="111">
        <f>+'Categorias-9 feb-Depurado'!AE1367</f>
        <v>45026</v>
      </c>
      <c r="R1368" s="112" t="str">
        <f>+'Categorias-9 feb-Depurado'!AB1367</f>
        <v>Hotel</v>
      </c>
    </row>
    <row r="1369" spans="2:18" s="1" customFormat="1" ht="14.5" hidden="1">
      <c r="B1369" s="57" t="str">
        <f>+'Categorias-9 feb-Depurado'!B1368</f>
        <v>METRO OPERACION INMOBILIARIA S.A.S</v>
      </c>
      <c r="C1369" s="30" t="s">
        <v>4900</v>
      </c>
      <c r="D1369" s="31">
        <v>5</v>
      </c>
      <c r="E1369" s="30" t="str">
        <f>+'Categorias-9 feb-Depurado'!E1368</f>
        <v>900341322-4</v>
      </c>
      <c r="F1369" s="30" t="str">
        <f>+'Categorias-9 feb-Depurado'!F1368</f>
        <v>CL 119 6 A 47 IN 2</v>
      </c>
      <c r="G1369" s="30" t="str">
        <f>+'Categorias-9 feb-Depurado'!G1368</f>
        <v>BOGOTA</v>
      </c>
      <c r="H1369" s="30" t="str">
        <f>+'Categorias-9 feb-Depurado'!H1368</f>
        <v>BOGH67840</v>
      </c>
      <c r="I1369" s="107">
        <f>+'Categorias-9 feb-Depurado'!R1368</f>
        <v>928200</v>
      </c>
      <c r="J1369" s="108">
        <f t="shared" si="88"/>
        <v>0</v>
      </c>
      <c r="K1369" s="107">
        <f t="shared" si="89"/>
        <v>0</v>
      </c>
      <c r="L1369" s="109">
        <f t="shared" si="90"/>
        <v>928200</v>
      </c>
      <c r="M1369" s="110">
        <f t="shared" si="91"/>
        <v>7.0761709507881724E-07</v>
      </c>
      <c r="N1369" s="33" t="s">
        <v>4892</v>
      </c>
      <c r="O1369" s="33">
        <f>+'Categorias-9 feb-Depurado'!Y1368</f>
        <v>194.59731438095537</v>
      </c>
      <c r="P1369" s="111">
        <f>+'Categorias-9 feb-Depurado'!AC1368</f>
        <v>44966</v>
      </c>
      <c r="Q1369" s="111">
        <f>+'Categorias-9 feb-Depurado'!AE1368</f>
        <v>45026</v>
      </c>
      <c r="R1369" s="112" t="str">
        <f>+'Categorias-9 feb-Depurado'!AB1368</f>
        <v>Hotel</v>
      </c>
    </row>
    <row r="1370" spans="2:18" s="1" customFormat="1" ht="14.5" hidden="1">
      <c r="B1370" s="57" t="str">
        <f>+'Categorias-9 feb-Depurado'!B1369</f>
        <v>METRO OPERACION INMOBILIARIA S.A.S</v>
      </c>
      <c r="C1370" s="30" t="s">
        <v>4900</v>
      </c>
      <c r="D1370" s="31">
        <v>5</v>
      </c>
      <c r="E1370" s="30" t="str">
        <f>+'Categorias-9 feb-Depurado'!E1369</f>
        <v>900341322-4</v>
      </c>
      <c r="F1370" s="30" t="str">
        <f>+'Categorias-9 feb-Depurado'!F1369</f>
        <v>CL 119 6 A 47 IN 2</v>
      </c>
      <c r="G1370" s="30" t="str">
        <f>+'Categorias-9 feb-Depurado'!G1369</f>
        <v>BOGOTA</v>
      </c>
      <c r="H1370" s="30" t="str">
        <f>+'Categorias-9 feb-Depurado'!H1369</f>
        <v>BOGH67841</v>
      </c>
      <c r="I1370" s="107">
        <f>+'Categorias-9 feb-Depurado'!R1369</f>
        <v>928200</v>
      </c>
      <c r="J1370" s="108">
        <f t="shared" si="88"/>
        <v>0</v>
      </c>
      <c r="K1370" s="107">
        <f t="shared" si="89"/>
        <v>0</v>
      </c>
      <c r="L1370" s="109">
        <f t="shared" si="90"/>
        <v>928200</v>
      </c>
      <c r="M1370" s="110">
        <f t="shared" si="91"/>
        <v>7.0761709507881724E-07</v>
      </c>
      <c r="N1370" s="33" t="s">
        <v>4892</v>
      </c>
      <c r="O1370" s="33">
        <f>+'Categorias-9 feb-Depurado'!Y1369</f>
        <v>194.59731438095537</v>
      </c>
      <c r="P1370" s="111">
        <f>+'Categorias-9 feb-Depurado'!AC1369</f>
        <v>44966</v>
      </c>
      <c r="Q1370" s="111">
        <f>+'Categorias-9 feb-Depurado'!AE1369</f>
        <v>45026</v>
      </c>
      <c r="R1370" s="112" t="str">
        <f>+'Categorias-9 feb-Depurado'!AB1369</f>
        <v>Hotel</v>
      </c>
    </row>
    <row r="1371" spans="2:18" s="1" customFormat="1" ht="14.5" hidden="1">
      <c r="B1371" s="57" t="str">
        <f>+'Categorias-9 feb-Depurado'!B1370</f>
        <v>MILENIO PC S.A.</v>
      </c>
      <c r="C1371" s="30" t="s">
        <v>4900</v>
      </c>
      <c r="D1371" s="31">
        <v>5</v>
      </c>
      <c r="E1371" s="30" t="str">
        <f>+'Categorias-9 feb-Depurado'!E1370</f>
        <v>830067005-6</v>
      </c>
      <c r="F1371" s="30" t="str">
        <f>+'Categorias-9 feb-Depurado'!F1370</f>
        <v>CR 46 91 25</v>
      </c>
      <c r="G1371" s="30" t="str">
        <f>+'Categorias-9 feb-Depurado'!G1370</f>
        <v>BOGOTA</v>
      </c>
      <c r="H1371" s="30" t="str">
        <f>+'Categorias-9 feb-Depurado'!H1370</f>
        <v>IG63809</v>
      </c>
      <c r="I1371" s="107">
        <f>+'Categorias-9 feb-Depurado'!R1370</f>
        <v>223368</v>
      </c>
      <c r="J1371" s="108">
        <f t="shared" si="88"/>
        <v>0</v>
      </c>
      <c r="K1371" s="107">
        <f t="shared" si="89"/>
        <v>0</v>
      </c>
      <c r="L1371" s="109">
        <f t="shared" si="90"/>
        <v>223368</v>
      </c>
      <c r="M1371" s="110">
        <f t="shared" si="91"/>
        <v>1.7028551529149456E-07</v>
      </c>
      <c r="N1371" s="33" t="s">
        <v>4892</v>
      </c>
      <c r="O1371" s="33">
        <f>+'Categorias-9 feb-Depurado'!Y1370</f>
        <v>46.829145570615424</v>
      </c>
      <c r="P1371" s="111">
        <f>+'Categorias-9 feb-Depurado'!AC1370</f>
        <v>44908</v>
      </c>
      <c r="Q1371" s="111">
        <f>+'Categorias-9 feb-Depurado'!AE1370</f>
        <v>44968</v>
      </c>
      <c r="R1371" s="112" t="str">
        <f>+'Categorias-9 feb-Depurado'!AB1370</f>
        <v>Arrendamientos</v>
      </c>
    </row>
    <row r="1372" spans="2:18" s="1" customFormat="1" ht="14.5" hidden="1">
      <c r="B1372" s="57" t="str">
        <f>+'Categorias-9 feb-Depurado'!B1371</f>
        <v>MILENIO PC S.A.</v>
      </c>
      <c r="C1372" s="30" t="s">
        <v>4900</v>
      </c>
      <c r="D1372" s="31">
        <v>5</v>
      </c>
      <c r="E1372" s="30" t="str">
        <f>+'Categorias-9 feb-Depurado'!E1371</f>
        <v>830067005-6</v>
      </c>
      <c r="F1372" s="30" t="str">
        <f>+'Categorias-9 feb-Depurado'!F1371</f>
        <v>CR 46 91 25</v>
      </c>
      <c r="G1372" s="30" t="str">
        <f>+'Categorias-9 feb-Depurado'!G1371</f>
        <v>BOGOTA</v>
      </c>
      <c r="H1372" s="30" t="str">
        <f>+'Categorias-9 feb-Depurado'!H1371</f>
        <v>IG63810</v>
      </c>
      <c r="I1372" s="107">
        <f>+'Categorias-9 feb-Depurado'!R1371</f>
        <v>754953</v>
      </c>
      <c r="J1372" s="108">
        <f t="shared" si="88"/>
        <v>0</v>
      </c>
      <c r="K1372" s="107">
        <f t="shared" si="89"/>
        <v>0</v>
      </c>
      <c r="L1372" s="109">
        <f t="shared" si="90"/>
        <v>754953</v>
      </c>
      <c r="M1372" s="110">
        <f t="shared" si="91"/>
        <v>5.7554153068416113E-07</v>
      </c>
      <c r="N1372" s="33" t="s">
        <v>4892</v>
      </c>
      <c r="O1372" s="33">
        <f>+'Categorias-9 feb-Depurado'!Y1371</f>
        <v>158.27604641655398</v>
      </c>
      <c r="P1372" s="111">
        <f>+'Categorias-9 feb-Depurado'!AC1371</f>
        <v>44908</v>
      </c>
      <c r="Q1372" s="111">
        <f>+'Categorias-9 feb-Depurado'!AE1371</f>
        <v>44968</v>
      </c>
      <c r="R1372" s="112" t="str">
        <f>+'Categorias-9 feb-Depurado'!AB1371</f>
        <v>Arrendamientos</v>
      </c>
    </row>
    <row r="1373" spans="2:18" s="1" customFormat="1" ht="14.5" hidden="1">
      <c r="B1373" s="57" t="str">
        <f>+'Categorias-9 feb-Depurado'!B1372</f>
        <v>MILENIO PC S.A.</v>
      </c>
      <c r="C1373" s="30" t="s">
        <v>4900</v>
      </c>
      <c r="D1373" s="31">
        <v>5</v>
      </c>
      <c r="E1373" s="30" t="str">
        <f>+'Categorias-9 feb-Depurado'!E1372</f>
        <v>830067005-6</v>
      </c>
      <c r="F1373" s="30" t="str">
        <f>+'Categorias-9 feb-Depurado'!F1372</f>
        <v>CR 46 91 25</v>
      </c>
      <c r="G1373" s="30" t="str">
        <f>+'Categorias-9 feb-Depurado'!G1372</f>
        <v>BOGOTA</v>
      </c>
      <c r="H1373" s="30" t="str">
        <f>+'Categorias-9 feb-Depurado'!H1372</f>
        <v>IG63807</v>
      </c>
      <c r="I1373" s="107">
        <f>+'Categorias-9 feb-Depurado'!R1372</f>
        <v>90464363</v>
      </c>
      <c r="J1373" s="108">
        <f t="shared" si="88"/>
        <v>0</v>
      </c>
      <c r="K1373" s="107">
        <f t="shared" si="89"/>
        <v>0</v>
      </c>
      <c r="L1373" s="109">
        <f t="shared" si="90"/>
        <v>90464363</v>
      </c>
      <c r="M1373" s="110">
        <f t="shared" si="91"/>
        <v>6.8965879933436365E-05</v>
      </c>
      <c r="N1373" s="33" t="s">
        <v>4892</v>
      </c>
      <c r="O1373" s="33">
        <f>+'Categorias-9 feb-Depurado'!Y1372</f>
        <v>18965.871673113408</v>
      </c>
      <c r="P1373" s="111">
        <f>+'Categorias-9 feb-Depurado'!AC1372</f>
        <v>44908</v>
      </c>
      <c r="Q1373" s="111">
        <f>+'Categorias-9 feb-Depurado'!AE1372</f>
        <v>44968</v>
      </c>
      <c r="R1373" s="112" t="str">
        <f>+'Categorias-9 feb-Depurado'!AB1372</f>
        <v>Arrendamientos</v>
      </c>
    </row>
    <row r="1374" spans="2:18" s="1" customFormat="1" ht="14.5" hidden="1">
      <c r="B1374" s="57" t="str">
        <f>+'Categorias-9 feb-Depurado'!B1373</f>
        <v>MILENIO PC S.A.</v>
      </c>
      <c r="C1374" s="30" t="s">
        <v>4900</v>
      </c>
      <c r="D1374" s="31">
        <v>5</v>
      </c>
      <c r="E1374" s="30" t="str">
        <f>+'Categorias-9 feb-Depurado'!E1373</f>
        <v>830067005-6</v>
      </c>
      <c r="F1374" s="30" t="str">
        <f>+'Categorias-9 feb-Depurado'!F1373</f>
        <v>CR 46 91 25</v>
      </c>
      <c r="G1374" s="30" t="str">
        <f>+'Categorias-9 feb-Depurado'!G1373</f>
        <v>BOGOTA</v>
      </c>
      <c r="H1374" s="30" t="str">
        <f>+'Categorias-9 feb-Depurado'!H1373</f>
        <v>IG63806</v>
      </c>
      <c r="I1374" s="107">
        <f>+'Categorias-9 feb-Depurado'!R1373</f>
        <v>250537</v>
      </c>
      <c r="J1374" s="108">
        <f t="shared" si="88"/>
        <v>0</v>
      </c>
      <c r="K1374" s="107">
        <f t="shared" si="89"/>
        <v>0</v>
      </c>
      <c r="L1374" s="109">
        <f t="shared" si="90"/>
        <v>250537</v>
      </c>
      <c r="M1374" s="110">
        <f t="shared" si="91"/>
        <v>1.9099791440396643E-07</v>
      </c>
      <c r="N1374" s="33" t="s">
        <v>4892</v>
      </c>
      <c r="O1374" s="33">
        <f>+'Categorias-9 feb-Depurado'!Y1373</f>
        <v>52.525131817562396</v>
      </c>
      <c r="P1374" s="111">
        <f>+'Categorias-9 feb-Depurado'!AC1373</f>
        <v>44908</v>
      </c>
      <c r="Q1374" s="111">
        <f>+'Categorias-9 feb-Depurado'!AE1373</f>
        <v>44968</v>
      </c>
      <c r="R1374" s="112" t="str">
        <f>+'Categorias-9 feb-Depurado'!AB1373</f>
        <v>Arrendamientos</v>
      </c>
    </row>
    <row r="1375" spans="2:18" s="1" customFormat="1" ht="14.5" hidden="1">
      <c r="B1375" s="57" t="str">
        <f>+'Categorias-9 feb-Depurado'!B1374</f>
        <v>MILENIO PC S.A.</v>
      </c>
      <c r="C1375" s="30" t="s">
        <v>4900</v>
      </c>
      <c r="D1375" s="31">
        <v>5</v>
      </c>
      <c r="E1375" s="30" t="str">
        <f>+'Categorias-9 feb-Depurado'!E1374</f>
        <v>830067005-6</v>
      </c>
      <c r="F1375" s="30" t="str">
        <f>+'Categorias-9 feb-Depurado'!F1374</f>
        <v>CR 46 91 25</v>
      </c>
      <c r="G1375" s="30" t="str">
        <f>+'Categorias-9 feb-Depurado'!G1374</f>
        <v>BOGOTA</v>
      </c>
      <c r="H1375" s="30" t="str">
        <f>+'Categorias-9 feb-Depurado'!H1374</f>
        <v>IG63808</v>
      </c>
      <c r="I1375" s="107">
        <f>+'Categorias-9 feb-Depurado'!R1374</f>
        <v>122524</v>
      </c>
      <c r="J1375" s="108">
        <f t="shared" si="88"/>
        <v>0</v>
      </c>
      <c r="K1375" s="107">
        <f t="shared" si="89"/>
        <v>0</v>
      </c>
      <c r="L1375" s="109">
        <f t="shared" si="90"/>
        <v>122524</v>
      </c>
      <c r="M1375" s="110">
        <f t="shared" si="91"/>
        <v>9.3406676316997422E-08</v>
      </c>
      <c r="N1375" s="33" t="s">
        <v>4892</v>
      </c>
      <c r="O1375" s="33">
        <f>+'Categorias-9 feb-Depurado'!Y1374</f>
        <v>25.687180938603937</v>
      </c>
      <c r="P1375" s="111">
        <f>+'Categorias-9 feb-Depurado'!AC1374</f>
        <v>44908</v>
      </c>
      <c r="Q1375" s="111">
        <f>+'Categorias-9 feb-Depurado'!AE1374</f>
        <v>44968</v>
      </c>
      <c r="R1375" s="112" t="str">
        <f>+'Categorias-9 feb-Depurado'!AB1374</f>
        <v>Arrendamientos</v>
      </c>
    </row>
    <row r="1376" spans="2:18" s="1" customFormat="1" ht="14.5" hidden="1">
      <c r="B1376" s="57" t="str">
        <f>+'Categorias-9 feb-Depurado'!B1375</f>
        <v>MILENIO PC S.A.</v>
      </c>
      <c r="C1376" s="30" t="s">
        <v>4900</v>
      </c>
      <c r="D1376" s="31">
        <v>5</v>
      </c>
      <c r="E1376" s="30" t="str">
        <f>+'Categorias-9 feb-Depurado'!E1375</f>
        <v>830067005-6</v>
      </c>
      <c r="F1376" s="30" t="str">
        <f>+'Categorias-9 feb-Depurado'!F1375</f>
        <v>CR 46 91 25</v>
      </c>
      <c r="G1376" s="30" t="str">
        <f>+'Categorias-9 feb-Depurado'!G1375</f>
        <v>BOGOTA</v>
      </c>
      <c r="H1376" s="30" t="str">
        <f>+'Categorias-9 feb-Depurado'!H1375</f>
        <v>IG64366</v>
      </c>
      <c r="I1376" s="107">
        <f>+'Categorias-9 feb-Depurado'!R1375</f>
        <v>537549</v>
      </c>
      <c r="J1376" s="108">
        <f t="shared" si="88"/>
        <v>0</v>
      </c>
      <c r="K1376" s="107">
        <f t="shared" si="89"/>
        <v>0</v>
      </c>
      <c r="L1376" s="109">
        <f t="shared" si="90"/>
        <v>537549</v>
      </c>
      <c r="M1376" s="110">
        <f t="shared" si="91"/>
        <v>4.0980269537009602E-07</v>
      </c>
      <c r="N1376" s="33" t="s">
        <v>4892</v>
      </c>
      <c r="O1376" s="33">
        <f>+'Categorias-9 feb-Depurado'!Y1375</f>
        <v>112.69725463064876</v>
      </c>
      <c r="P1376" s="111">
        <f>+'Categorias-9 feb-Depurado'!AC1375</f>
        <v>44937</v>
      </c>
      <c r="Q1376" s="111">
        <f>+'Categorias-9 feb-Depurado'!AE1375</f>
        <v>44997</v>
      </c>
      <c r="R1376" s="112" t="str">
        <f>+'Categorias-9 feb-Depurado'!AB1375</f>
        <v>Arrendamientos</v>
      </c>
    </row>
    <row r="1377" spans="2:18" s="1" customFormat="1" ht="14.5" hidden="1">
      <c r="B1377" s="57" t="str">
        <f>+'Categorias-9 feb-Depurado'!B1376</f>
        <v>MILENIO PC S.A.</v>
      </c>
      <c r="C1377" s="30" t="s">
        <v>4900</v>
      </c>
      <c r="D1377" s="31">
        <v>5</v>
      </c>
      <c r="E1377" s="30" t="str">
        <f>+'Categorias-9 feb-Depurado'!E1376</f>
        <v>830067005-6</v>
      </c>
      <c r="F1377" s="30" t="str">
        <f>+'Categorias-9 feb-Depurado'!F1376</f>
        <v>CR 46 91 25</v>
      </c>
      <c r="G1377" s="30" t="str">
        <f>+'Categorias-9 feb-Depurado'!G1376</f>
        <v>BOGOTA</v>
      </c>
      <c r="H1377" s="30" t="str">
        <f>+'Categorias-9 feb-Depurado'!H1376</f>
        <v>IG64333</v>
      </c>
      <c r="I1377" s="107">
        <f>+'Categorias-9 feb-Depurado'!R1376</f>
        <v>223368</v>
      </c>
      <c r="J1377" s="108">
        <f t="shared" si="88"/>
        <v>0</v>
      </c>
      <c r="K1377" s="107">
        <f t="shared" si="89"/>
        <v>0</v>
      </c>
      <c r="L1377" s="109">
        <f t="shared" si="90"/>
        <v>223368</v>
      </c>
      <c r="M1377" s="110">
        <f t="shared" si="91"/>
        <v>1.7028551529149456E-07</v>
      </c>
      <c r="N1377" s="33" t="s">
        <v>4892</v>
      </c>
      <c r="O1377" s="33">
        <f>+'Categorias-9 feb-Depurado'!Y1376</f>
        <v>46.829145570615424</v>
      </c>
      <c r="P1377" s="111">
        <f>+'Categorias-9 feb-Depurado'!AC1376</f>
        <v>44937</v>
      </c>
      <c r="Q1377" s="111">
        <f>+'Categorias-9 feb-Depurado'!AE1376</f>
        <v>44997</v>
      </c>
      <c r="R1377" s="112" t="str">
        <f>+'Categorias-9 feb-Depurado'!AB1376</f>
        <v>Arrendamientos</v>
      </c>
    </row>
    <row r="1378" spans="2:18" s="1" customFormat="1" ht="14.5" hidden="1">
      <c r="B1378" s="57" t="str">
        <f>+'Categorias-9 feb-Depurado'!B1377</f>
        <v>MILENIO PC S.A.</v>
      </c>
      <c r="C1378" s="30" t="s">
        <v>4900</v>
      </c>
      <c r="D1378" s="31">
        <v>5</v>
      </c>
      <c r="E1378" s="30" t="str">
        <f>+'Categorias-9 feb-Depurado'!E1377</f>
        <v>830067005-6</v>
      </c>
      <c r="F1378" s="30" t="str">
        <f>+'Categorias-9 feb-Depurado'!F1377</f>
        <v>CR 46 91 25</v>
      </c>
      <c r="G1378" s="30" t="str">
        <f>+'Categorias-9 feb-Depurado'!G1377</f>
        <v>BOGOTA</v>
      </c>
      <c r="H1378" s="30" t="str">
        <f>+'Categorias-9 feb-Depurado'!H1377</f>
        <v>IG64332</v>
      </c>
      <c r="I1378" s="107">
        <f>+'Categorias-9 feb-Depurado'!R1377</f>
        <v>126786</v>
      </c>
      <c r="J1378" s="108">
        <f t="shared" si="88"/>
        <v>0</v>
      </c>
      <c r="K1378" s="107">
        <f t="shared" si="89"/>
        <v>0</v>
      </c>
      <c r="L1378" s="109">
        <f t="shared" si="90"/>
        <v>126786</v>
      </c>
      <c r="M1378" s="110">
        <f t="shared" si="91"/>
        <v>9.6655829580546142E-08</v>
      </c>
      <c r="N1378" s="33" t="s">
        <v>4892</v>
      </c>
      <c r="O1378" s="33">
        <f>+'Categorias-9 feb-Depurado'!Y1377</f>
        <v>26.580710085222805</v>
      </c>
      <c r="P1378" s="111">
        <f>+'Categorias-9 feb-Depurado'!AC1377</f>
        <v>44937</v>
      </c>
      <c r="Q1378" s="111">
        <f>+'Categorias-9 feb-Depurado'!AE1377</f>
        <v>44997</v>
      </c>
      <c r="R1378" s="112" t="str">
        <f>+'Categorias-9 feb-Depurado'!AB1377</f>
        <v>Arrendamientos</v>
      </c>
    </row>
    <row r="1379" spans="2:18" s="1" customFormat="1" ht="14.5" hidden="1">
      <c r="B1379" s="57" t="str">
        <f>+'Categorias-9 feb-Depurado'!B1378</f>
        <v>MILENIO PC S.A.</v>
      </c>
      <c r="C1379" s="30" t="s">
        <v>4900</v>
      </c>
      <c r="D1379" s="31">
        <v>5</v>
      </c>
      <c r="E1379" s="30" t="str">
        <f>+'Categorias-9 feb-Depurado'!E1378</f>
        <v>830067005-6</v>
      </c>
      <c r="F1379" s="30" t="str">
        <f>+'Categorias-9 feb-Depurado'!F1378</f>
        <v>CR 46 91 25</v>
      </c>
      <c r="G1379" s="30" t="str">
        <f>+'Categorias-9 feb-Depurado'!G1378</f>
        <v>BOGOTA</v>
      </c>
      <c r="H1379" s="30" t="str">
        <f>+'Categorias-9 feb-Depurado'!H1378</f>
        <v>IG64331</v>
      </c>
      <c r="I1379" s="107">
        <f>+'Categorias-9 feb-Depurado'!R1378</f>
        <v>85580998</v>
      </c>
      <c r="J1379" s="108">
        <f t="shared" si="88"/>
        <v>0</v>
      </c>
      <c r="K1379" s="107">
        <f t="shared" si="89"/>
        <v>0</v>
      </c>
      <c r="L1379" s="109">
        <f t="shared" si="90"/>
        <v>85580998</v>
      </c>
      <c r="M1379" s="110">
        <f t="shared" si="91"/>
        <v>6.5243026501514835E-05</v>
      </c>
      <c r="N1379" s="33" t="s">
        <v>4892</v>
      </c>
      <c r="O1379" s="33">
        <f>+'Categorias-9 feb-Depurado'!Y1378</f>
        <v>17942.073230814385</v>
      </c>
      <c r="P1379" s="111">
        <f>+'Categorias-9 feb-Depurado'!AC1378</f>
        <v>44937</v>
      </c>
      <c r="Q1379" s="111">
        <f>+'Categorias-9 feb-Depurado'!AE1378</f>
        <v>44997</v>
      </c>
      <c r="R1379" s="112" t="str">
        <f>+'Categorias-9 feb-Depurado'!AB1378</f>
        <v>Arrendamientos</v>
      </c>
    </row>
    <row r="1380" spans="2:18" s="1" customFormat="1" ht="14.5" hidden="1">
      <c r="B1380" s="57" t="str">
        <f>+'Categorias-9 feb-Depurado'!B1379</f>
        <v>MILENIO PC S.A.</v>
      </c>
      <c r="C1380" s="30" t="s">
        <v>4900</v>
      </c>
      <c r="D1380" s="31">
        <v>5</v>
      </c>
      <c r="E1380" s="30" t="str">
        <f>+'Categorias-9 feb-Depurado'!E1379</f>
        <v>830067005-6</v>
      </c>
      <c r="F1380" s="30" t="str">
        <f>+'Categorias-9 feb-Depurado'!F1379</f>
        <v>CR 46 91 25</v>
      </c>
      <c r="G1380" s="30" t="str">
        <f>+'Categorias-9 feb-Depurado'!G1379</f>
        <v>BOGOTA</v>
      </c>
      <c r="H1380" s="30" t="str">
        <f>+'Categorias-9 feb-Depurado'!H1379</f>
        <v>IG64330</v>
      </c>
      <c r="I1380" s="107">
        <f>+'Categorias-9 feb-Depurado'!R1379</f>
        <v>2855005</v>
      </c>
      <c r="J1380" s="108">
        <f t="shared" si="88"/>
        <v>0</v>
      </c>
      <c r="K1380" s="107">
        <f t="shared" si="89"/>
        <v>0</v>
      </c>
      <c r="L1380" s="109">
        <f t="shared" si="90"/>
        <v>2855005</v>
      </c>
      <c r="M1380" s="110">
        <f t="shared" si="91"/>
        <v>2.1765248271229246E-06</v>
      </c>
      <c r="N1380" s="33" t="s">
        <v>4892</v>
      </c>
      <c r="O1380" s="33">
        <f>+'Categorias-9 feb-Depurado'!Y1379</f>
        <v>598.55236537836618</v>
      </c>
      <c r="P1380" s="111">
        <f>+'Categorias-9 feb-Depurado'!AC1379</f>
        <v>44937</v>
      </c>
      <c r="Q1380" s="111">
        <f>+'Categorias-9 feb-Depurado'!AE1379</f>
        <v>44997</v>
      </c>
      <c r="R1380" s="112" t="str">
        <f>+'Categorias-9 feb-Depurado'!AB1379</f>
        <v>Arrendamientos</v>
      </c>
    </row>
    <row r="1381" spans="2:18" s="1" customFormat="1" ht="14.5" hidden="1">
      <c r="B1381" s="57" t="str">
        <f>+'Categorias-9 feb-Depurado'!B1380</f>
        <v>MILENIO PC S.A.</v>
      </c>
      <c r="C1381" s="30" t="s">
        <v>4900</v>
      </c>
      <c r="D1381" s="31">
        <v>5</v>
      </c>
      <c r="E1381" s="30" t="str">
        <f>+'Categorias-9 feb-Depurado'!E1380</f>
        <v>830067005-6</v>
      </c>
      <c r="F1381" s="30" t="str">
        <f>+'Categorias-9 feb-Depurado'!F1380</f>
        <v>CR 46 91 25</v>
      </c>
      <c r="G1381" s="30" t="str">
        <f>+'Categorias-9 feb-Depurado'!G1380</f>
        <v>BOGOTA</v>
      </c>
      <c r="H1381" s="30" t="str">
        <f>+'Categorias-9 feb-Depurado'!H1380</f>
        <v>IG64334</v>
      </c>
      <c r="I1381" s="107">
        <f>+'Categorias-9 feb-Depurado'!R1380</f>
        <v>755891</v>
      </c>
      <c r="J1381" s="108">
        <f t="shared" si="88"/>
        <v>0</v>
      </c>
      <c r="K1381" s="107">
        <f t="shared" si="89"/>
        <v>0</v>
      </c>
      <c r="L1381" s="109">
        <f t="shared" si="90"/>
        <v>755891</v>
      </c>
      <c r="M1381" s="110">
        <f t="shared" si="91"/>
        <v>5.7625661884962536E-07</v>
      </c>
      <c r="N1381" s="33" t="s">
        <v>4892</v>
      </c>
      <c r="O1381" s="33">
        <f>+'Categorias-9 feb-Depurado'!Y1380</f>
        <v>158.47269830288164</v>
      </c>
      <c r="P1381" s="111">
        <f>+'Categorias-9 feb-Depurado'!AC1380</f>
        <v>44937</v>
      </c>
      <c r="Q1381" s="111">
        <f>+'Categorias-9 feb-Depurado'!AE1380</f>
        <v>44997</v>
      </c>
      <c r="R1381" s="112" t="str">
        <f>+'Categorias-9 feb-Depurado'!AB1380</f>
        <v>Arrendamientos</v>
      </c>
    </row>
    <row r="1382" spans="2:18" s="1" customFormat="1" ht="14.5" hidden="1">
      <c r="B1382" s="57" t="str">
        <f>+'Categorias-9 feb-Depurado'!B1381</f>
        <v>MOMENTUM SOLUTIONS SERVICES S.A.S</v>
      </c>
      <c r="C1382" s="30" t="s">
        <v>4900</v>
      </c>
      <c r="D1382" s="31">
        <v>5</v>
      </c>
      <c r="E1382" s="30" t="str">
        <f>+'Categorias-9 feb-Depurado'!E1381</f>
        <v>901401029-2</v>
      </c>
      <c r="F1382" s="30" t="str">
        <f>+'Categorias-9 feb-Depurado'!F1381</f>
        <v> DIAGONAL 31 E 27 A SUR 49 OF 26</v>
      </c>
      <c r="G1382" s="30" t="str">
        <f>+'Categorias-9 feb-Depurado'!G1381</f>
        <v>ENVIGADO</v>
      </c>
      <c r="H1382" s="30" t="str">
        <f>+'Categorias-9 feb-Depurado'!H1381</f>
        <v>3ANA465</v>
      </c>
      <c r="I1382" s="107">
        <f>+'Categorias-9 feb-Depurado'!R1381</f>
        <v>95200</v>
      </c>
      <c r="J1382" s="108">
        <f t="shared" si="88"/>
        <v>95200</v>
      </c>
      <c r="K1382" s="107">
        <f t="shared" si="89"/>
        <v>1537.5965949328622</v>
      </c>
      <c r="L1382" s="109">
        <f t="shared" si="90"/>
        <v>96737.596594932867</v>
      </c>
      <c r="M1382" s="110">
        <f t="shared" si="91"/>
        <v>7.3748305416303473E-08</v>
      </c>
      <c r="N1382" s="33" t="s">
        <v>4892</v>
      </c>
      <c r="O1382" s="33">
        <f>+'Categorias-9 feb-Depurado'!Y1381</f>
        <v>19.958698910867216</v>
      </c>
      <c r="P1382" s="111">
        <f>+'Categorias-9 feb-Depurado'!AC1381</f>
        <v>44859</v>
      </c>
      <c r="Q1382" s="111">
        <f>+'Categorias-9 feb-Depurado'!AE1381</f>
        <v>44919</v>
      </c>
      <c r="R1382" s="112" t="str">
        <f>+'Categorias-9 feb-Depurado'!AB1381</f>
        <v>Implementos Aeropuerto</v>
      </c>
    </row>
    <row r="1383" spans="2:18" s="1" customFormat="1" ht="14.5" hidden="1">
      <c r="B1383" s="57" t="str">
        <f>+'Categorias-9 feb-Depurado'!B1382</f>
        <v>MOMENTUM SOLUTIONS SERVICES S.A.S</v>
      </c>
      <c r="C1383" s="30" t="s">
        <v>4900</v>
      </c>
      <c r="D1383" s="31">
        <v>5</v>
      </c>
      <c r="E1383" s="30" t="str">
        <f>+'Categorias-9 feb-Depurado'!E1382</f>
        <v>901401029-2</v>
      </c>
      <c r="F1383" s="30" t="str">
        <f>+'Categorias-9 feb-Depurado'!F1382</f>
        <v> DIAGONAL 31 E 27 A SUR 49 OF 26</v>
      </c>
      <c r="G1383" s="30" t="str">
        <f>+'Categorias-9 feb-Depurado'!G1382</f>
        <v>ENVIGADO</v>
      </c>
      <c r="H1383" s="30" t="str">
        <f>+'Categorias-9 feb-Depurado'!H1382</f>
        <v>3ANA479</v>
      </c>
      <c r="I1383" s="107">
        <f>+'Categorias-9 feb-Depurado'!R1382</f>
        <v>241413</v>
      </c>
      <c r="J1383" s="108">
        <f t="shared" si="88"/>
        <v>241413</v>
      </c>
      <c r="K1383" s="107">
        <f t="shared" si="89"/>
        <v>3314.4295422257946</v>
      </c>
      <c r="L1383" s="109">
        <f t="shared" si="90"/>
        <v>244727.42954222579</v>
      </c>
      <c r="M1383" s="110">
        <f t="shared" si="91"/>
        <v>1.8656896442445134E-07</v>
      </c>
      <c r="N1383" s="33" t="s">
        <v>4892</v>
      </c>
      <c r="O1383" s="33">
        <f>+'Categorias-9 feb-Depurado'!Y1382</f>
        <v>50.61228340513852</v>
      </c>
      <c r="P1383" s="111">
        <f>+'Categorias-9 feb-Depurado'!AC1382</f>
        <v>44866</v>
      </c>
      <c r="Q1383" s="111">
        <f>+'Categorias-9 feb-Depurado'!AE1382</f>
        <v>44926</v>
      </c>
      <c r="R1383" s="112" t="str">
        <f>+'Categorias-9 feb-Depurado'!AB1382</f>
        <v>Implementos Aeropuerto</v>
      </c>
    </row>
    <row r="1384" spans="2:18" s="1" customFormat="1" ht="14.5" hidden="1">
      <c r="B1384" s="57" t="str">
        <f>+'Categorias-9 feb-Depurado'!B1383</f>
        <v>MOMENTUM SOLUTIONS SERVICES S.A.S</v>
      </c>
      <c r="C1384" s="30" t="s">
        <v>4900</v>
      </c>
      <c r="D1384" s="31">
        <v>5</v>
      </c>
      <c r="E1384" s="30" t="str">
        <f>+'Categorias-9 feb-Depurado'!E1383</f>
        <v>901401029-2</v>
      </c>
      <c r="F1384" s="30" t="str">
        <f>+'Categorias-9 feb-Depurado'!F1383</f>
        <v> DIAGONAL 31 E 27 A SUR 49 OF 26</v>
      </c>
      <c r="G1384" s="30" t="str">
        <f>+'Categorias-9 feb-Depurado'!G1383</f>
        <v>ENVIGADO</v>
      </c>
      <c r="H1384" s="30" t="str">
        <f>+'Categorias-9 feb-Depurado'!H1383</f>
        <v>3ANA505.</v>
      </c>
      <c r="I1384" s="107">
        <f>+'Categorias-9 feb-Depurado'!R1383</f>
        <v>219086</v>
      </c>
      <c r="J1384" s="108">
        <f t="shared" si="88"/>
        <v>219086</v>
      </c>
      <c r="K1384" s="107">
        <f t="shared" si="89"/>
        <v>2403.0308188286813</v>
      </c>
      <c r="L1384" s="109">
        <f t="shared" si="90"/>
        <v>221489.03081882867</v>
      </c>
      <c r="M1384" s="110">
        <f t="shared" si="91"/>
        <v>1.6885307539306417E-07</v>
      </c>
      <c r="N1384" s="33" t="s">
        <v>4892</v>
      </c>
      <c r="O1384" s="33">
        <f>+'Categorias-9 feb-Depurado'!Y1383</f>
        <v>45.931423420023684</v>
      </c>
      <c r="P1384" s="111">
        <f>+'Categorias-9 feb-Depurado'!AC1383</f>
        <v>44874</v>
      </c>
      <c r="Q1384" s="111">
        <f>+'Categorias-9 feb-Depurado'!AE1383</f>
        <v>44934</v>
      </c>
      <c r="R1384" s="112" t="str">
        <f>+'Categorias-9 feb-Depurado'!AB1383</f>
        <v>Implementos Aeropuerto</v>
      </c>
    </row>
    <row r="1385" spans="2:18" s="1" customFormat="1" ht="14.5" hidden="1">
      <c r="B1385" s="57" t="str">
        <f>+'Categorias-9 feb-Depurado'!B1384</f>
        <v>MOMENTUM SOLUTIONS SERVICES S.A.S</v>
      </c>
      <c r="C1385" s="30" t="s">
        <v>4900</v>
      </c>
      <c r="D1385" s="31">
        <v>5</v>
      </c>
      <c r="E1385" s="30" t="str">
        <f>+'Categorias-9 feb-Depurado'!E1384</f>
        <v>901401029-2</v>
      </c>
      <c r="F1385" s="30" t="str">
        <f>+'Categorias-9 feb-Depurado'!F1384</f>
        <v> DIAGONAL 31 E 27 A SUR 49 OF 26</v>
      </c>
      <c r="G1385" s="30" t="str">
        <f>+'Categorias-9 feb-Depurado'!G1384</f>
        <v>ENVIGADO</v>
      </c>
      <c r="H1385" s="30" t="str">
        <f>+'Categorias-9 feb-Depurado'!H1384</f>
        <v>3ANA521</v>
      </c>
      <c r="I1385" s="107">
        <f>+'Categorias-9 feb-Depurado'!R1384</f>
        <v>119812</v>
      </c>
      <c r="J1385" s="108">
        <f t="shared" si="88"/>
        <v>119812</v>
      </c>
      <c r="K1385" s="107">
        <f t="shared" si="89"/>
        <v>819.66320152252877</v>
      </c>
      <c r="L1385" s="109">
        <f t="shared" si="90"/>
        <v>120631.66320152253</v>
      </c>
      <c r="M1385" s="110">
        <f t="shared" si="91"/>
        <v>9.196404556042624E-08</v>
      </c>
      <c r="N1385" s="33" t="s">
        <v>4892</v>
      </c>
      <c r="O1385" s="33">
        <f>+'Categorias-9 feb-Depurado'!Y1384</f>
        <v>25.118609599882593</v>
      </c>
      <c r="P1385" s="111">
        <f>+'Categorias-9 feb-Depurado'!AC1384</f>
        <v>44886</v>
      </c>
      <c r="Q1385" s="111">
        <f>+'Categorias-9 feb-Depurado'!AE1384</f>
        <v>44946</v>
      </c>
      <c r="R1385" s="112" t="str">
        <f>+'Categorias-9 feb-Depurado'!AB1384</f>
        <v>Implementos Aeropuerto</v>
      </c>
    </row>
    <row r="1386" spans="2:18" s="1" customFormat="1" ht="14.5" hidden="1">
      <c r="B1386" s="57" t="str">
        <f>+'Categorias-9 feb-Depurado'!B1385</f>
        <v>MOMENTUM SOLUTIONS SERVICES S.A.S</v>
      </c>
      <c r="C1386" s="30" t="s">
        <v>4900</v>
      </c>
      <c r="D1386" s="31">
        <v>5</v>
      </c>
      <c r="E1386" s="30" t="str">
        <f>+'Categorias-9 feb-Depurado'!E1385</f>
        <v>901401029-2</v>
      </c>
      <c r="F1386" s="30" t="str">
        <f>+'Categorias-9 feb-Depurado'!F1385</f>
        <v> DIAGONAL 31 E 27 A SUR 49 OF 26</v>
      </c>
      <c r="G1386" s="30" t="str">
        <f>+'Categorias-9 feb-Depurado'!G1385</f>
        <v>ENVIGADO</v>
      </c>
      <c r="H1386" s="30" t="str">
        <f>+'Categorias-9 feb-Depurado'!H1385</f>
        <v>3ANA525</v>
      </c>
      <c r="I1386" s="107">
        <f>+'Categorias-9 feb-Depurado'!R1385</f>
        <v>95200</v>
      </c>
      <c r="J1386" s="108">
        <f t="shared" si="88"/>
        <v>95200</v>
      </c>
      <c r="K1386" s="107">
        <f t="shared" si="89"/>
        <v>553.31021242555494</v>
      </c>
      <c r="L1386" s="109">
        <f t="shared" si="90"/>
        <v>95753.310212425553</v>
      </c>
      <c r="M1386" s="110">
        <f t="shared" si="91"/>
        <v>7.299793063639024E-08</v>
      </c>
      <c r="N1386" s="33" t="s">
        <v>4892</v>
      </c>
      <c r="O1386" s="33">
        <f>+'Categorias-9 feb-Depurado'!Y1385</f>
        <v>19.958698910867216</v>
      </c>
      <c r="P1386" s="111">
        <f>+'Categorias-9 feb-Depurado'!AC1385</f>
        <v>44889</v>
      </c>
      <c r="Q1386" s="111">
        <f>+'Categorias-9 feb-Depurado'!AE1385</f>
        <v>44949</v>
      </c>
      <c r="R1386" s="112" t="str">
        <f>+'Categorias-9 feb-Depurado'!AB1385</f>
        <v>Implementos Aeropuerto</v>
      </c>
    </row>
    <row r="1387" spans="2:18" s="1" customFormat="1" ht="14.5" hidden="1">
      <c r="B1387" s="57" t="str">
        <f>+'Categorias-9 feb-Depurado'!B1386</f>
        <v>MOMENTUM SOLUTIONS SERVICES S.A.S</v>
      </c>
      <c r="C1387" s="30" t="s">
        <v>4900</v>
      </c>
      <c r="D1387" s="31">
        <v>5</v>
      </c>
      <c r="E1387" s="30" t="str">
        <f>+'Categorias-9 feb-Depurado'!E1386</f>
        <v>901401029-2</v>
      </c>
      <c r="F1387" s="30" t="str">
        <f>+'Categorias-9 feb-Depurado'!F1386</f>
        <v> DIAGONAL 31 E 27 A SUR 49 OF 26</v>
      </c>
      <c r="G1387" s="30" t="str">
        <f>+'Categorias-9 feb-Depurado'!G1386</f>
        <v>ENVIGADO</v>
      </c>
      <c r="H1387" s="30" t="str">
        <f>+'Categorias-9 feb-Depurado'!H1386</f>
        <v>3ANA532</v>
      </c>
      <c r="I1387" s="107">
        <f>+'Categorias-9 feb-Depurado'!R1386</f>
        <v>735971</v>
      </c>
      <c r="J1387" s="108">
        <f t="shared" si="88"/>
        <v>735971</v>
      </c>
      <c r="K1387" s="107">
        <f t="shared" si="89"/>
        <v>2513.1878188061623</v>
      </c>
      <c r="L1387" s="109">
        <f t="shared" si="90"/>
        <v>738484.18781880615</v>
      </c>
      <c r="M1387" s="110">
        <f t="shared" si="91"/>
        <v>5.6298646385044529E-07</v>
      </c>
      <c r="N1387" s="33" t="s">
        <v>4892</v>
      </c>
      <c r="O1387" s="33">
        <f>+'Categorias-9 feb-Depurado'!Y1386</f>
        <v>154.29646634590185</v>
      </c>
      <c r="P1387" s="111">
        <f>+'Categorias-9 feb-Depurado'!AC1386</f>
        <v>44896</v>
      </c>
      <c r="Q1387" s="111">
        <f>+'Categorias-9 feb-Depurado'!AE1386</f>
        <v>44956</v>
      </c>
      <c r="R1387" s="112" t="str">
        <f>+'Categorias-9 feb-Depurado'!AB1386</f>
        <v>Implementos Aeropuerto</v>
      </c>
    </row>
    <row r="1388" spans="2:18" s="1" customFormat="1" ht="14.5" hidden="1">
      <c r="B1388" s="57" t="str">
        <f>+'Categorias-9 feb-Depurado'!B1387</f>
        <v>MOMENTUM SOLUTIONS SERVICES S.A.S</v>
      </c>
      <c r="C1388" s="30" t="s">
        <v>4900</v>
      </c>
      <c r="D1388" s="31">
        <v>5</v>
      </c>
      <c r="E1388" s="30" t="str">
        <f>+'Categorias-9 feb-Depurado'!E1387</f>
        <v>901401029-2</v>
      </c>
      <c r="F1388" s="30" t="str">
        <f>+'Categorias-9 feb-Depurado'!F1387</f>
        <v> DIAGONAL 31 E 27 A SUR 49 OF 26</v>
      </c>
      <c r="G1388" s="30" t="str">
        <f>+'Categorias-9 feb-Depurado'!G1387</f>
        <v>ENVIGADO</v>
      </c>
      <c r="H1388" s="30" t="str">
        <f>+'Categorias-9 feb-Depurado'!H1387</f>
        <v>3ANA534</v>
      </c>
      <c r="I1388" s="107">
        <f>+'Categorias-9 feb-Depurado'!R1387</f>
        <v>1742559</v>
      </c>
      <c r="J1388" s="108">
        <f t="shared" si="88"/>
        <v>1742559</v>
      </c>
      <c r="K1388" s="107">
        <f t="shared" si="89"/>
        <v>2377.756626586719</v>
      </c>
      <c r="L1388" s="109">
        <f t="shared" si="90"/>
        <v>1744936.7566265867</v>
      </c>
      <c r="M1388" s="110">
        <f t="shared" si="91"/>
        <v>1.3302597272358956E-06</v>
      </c>
      <c r="N1388" s="33" t="s">
        <v>4892</v>
      </c>
      <c r="O1388" s="33">
        <f>+'Categorias-9 feb-Depurado'!Y1387</f>
        <v>365.32784049812886</v>
      </c>
      <c r="P1388" s="111">
        <f>+'Categorias-9 feb-Depurado'!AC1387</f>
        <v>44902</v>
      </c>
      <c r="Q1388" s="111">
        <f>+'Categorias-9 feb-Depurado'!AE1387</f>
        <v>44962</v>
      </c>
      <c r="R1388" s="112" t="str">
        <f>+'Categorias-9 feb-Depurado'!AB1387</f>
        <v>Implementos Aeropuerto</v>
      </c>
    </row>
    <row r="1389" spans="2:18" s="1" customFormat="1" ht="14.5" hidden="1">
      <c r="B1389" s="57" t="str">
        <f>+'Categorias-9 feb-Depurado'!B1388</f>
        <v>MOMENTUM SOLUTIONS SERVICES S.A.S</v>
      </c>
      <c r="C1389" s="30" t="s">
        <v>4900</v>
      </c>
      <c r="D1389" s="31">
        <v>5</v>
      </c>
      <c r="E1389" s="30" t="str">
        <f>+'Categorias-9 feb-Depurado'!E1388</f>
        <v>901401029-2</v>
      </c>
      <c r="F1389" s="30" t="str">
        <f>+'Categorias-9 feb-Depurado'!F1388</f>
        <v> DIAGONAL 31 E 27 A SUR 49 OF 26</v>
      </c>
      <c r="G1389" s="30" t="str">
        <f>+'Categorias-9 feb-Depurado'!G1388</f>
        <v>ENVIGADO</v>
      </c>
      <c r="H1389" s="30">
        <f>+'Categorias-9 feb-Depurado'!H1388</f>
        <v>535</v>
      </c>
      <c r="I1389" s="107">
        <f>+'Categorias-9 feb-Depurado'!R1388</f>
        <v>1900956</v>
      </c>
      <c r="J1389" s="108">
        <f t="shared" si="88"/>
        <v>0</v>
      </c>
      <c r="K1389" s="107">
        <f t="shared" si="89"/>
        <v>0</v>
      </c>
      <c r="L1389" s="109">
        <f t="shared" si="90"/>
        <v>1900956</v>
      </c>
      <c r="M1389" s="110">
        <f t="shared" si="91"/>
        <v>1.449201640371308E-06</v>
      </c>
      <c r="N1389" s="33" t="s">
        <v>4892</v>
      </c>
      <c r="O1389" s="33">
        <f>+'Categorias-9 feb-Depurado'!Y1388</f>
        <v>398.53580301267334</v>
      </c>
      <c r="P1389" s="111">
        <f>+'Categorias-9 feb-Depurado'!AC1388</f>
        <v>44910</v>
      </c>
      <c r="Q1389" s="111">
        <f>+'Categorias-9 feb-Depurado'!AE1388</f>
        <v>44970</v>
      </c>
      <c r="R1389" s="112" t="str">
        <f>+'Categorias-9 feb-Depurado'!AB1388</f>
        <v>Implementos Aeropuerto</v>
      </c>
    </row>
    <row r="1390" spans="2:18" s="1" customFormat="1" ht="14.5" hidden="1">
      <c r="B1390" s="57" t="str">
        <f>+'Categorias-9 feb-Depurado'!B1389</f>
        <v>MOMENTUM SOLUTIONS SERVICES S.A.S</v>
      </c>
      <c r="C1390" s="30" t="s">
        <v>4900</v>
      </c>
      <c r="D1390" s="31">
        <v>5</v>
      </c>
      <c r="E1390" s="30" t="str">
        <f>+'Categorias-9 feb-Depurado'!E1389</f>
        <v>901401029-2</v>
      </c>
      <c r="F1390" s="30" t="str">
        <f>+'Categorias-9 feb-Depurado'!F1389</f>
        <v> DIAGONAL 31 E 27 A SUR 49 OF 26</v>
      </c>
      <c r="G1390" s="30" t="str">
        <f>+'Categorias-9 feb-Depurado'!G1389</f>
        <v>ENVIGADO</v>
      </c>
      <c r="H1390" s="30" t="str">
        <f>+'Categorias-9 feb-Depurado'!H1389</f>
        <v>3ANA538</v>
      </c>
      <c r="I1390" s="107">
        <f>+'Categorias-9 feb-Depurado'!R1389</f>
        <v>3474135</v>
      </c>
      <c r="J1390" s="108">
        <f t="shared" si="88"/>
        <v>0</v>
      </c>
      <c r="K1390" s="107">
        <f t="shared" si="89"/>
        <v>0</v>
      </c>
      <c r="L1390" s="109">
        <f t="shared" si="90"/>
        <v>3474135</v>
      </c>
      <c r="M1390" s="110">
        <f t="shared" si="91"/>
        <v>2.6485211340353877E-06</v>
      </c>
      <c r="N1390" s="33" t="s">
        <v>4892</v>
      </c>
      <c r="O1390" s="33">
        <f>+'Categorias-9 feb-Depurado'!Y1389</f>
        <v>771</v>
      </c>
      <c r="P1390" s="111">
        <f>+'Categorias-9 feb-Depurado'!AC1389</f>
        <v>44915</v>
      </c>
      <c r="Q1390" s="111">
        <f>+'Categorias-9 feb-Depurado'!AE1389</f>
        <v>44975</v>
      </c>
      <c r="R1390" s="112" t="str">
        <f>+'Categorias-9 feb-Depurado'!AB1389</f>
        <v>Implementos Aeropuerto</v>
      </c>
    </row>
    <row r="1391" spans="2:18" s="1" customFormat="1" ht="14.5" hidden="1">
      <c r="B1391" s="57" t="str">
        <f>+'Categorias-9 feb-Depurado'!B1390</f>
        <v>MOMENTUM SOLUTIONS SERVICES S.A.S</v>
      </c>
      <c r="C1391" s="30" t="s">
        <v>4900</v>
      </c>
      <c r="D1391" s="31">
        <v>5</v>
      </c>
      <c r="E1391" s="30" t="str">
        <f>+'Categorias-9 feb-Depurado'!E1390</f>
        <v>901401029-2</v>
      </c>
      <c r="F1391" s="30" t="str">
        <f>+'Categorias-9 feb-Depurado'!F1390</f>
        <v> DIAGONAL 31 E 27 A SUR 49 OF 26</v>
      </c>
      <c r="G1391" s="30" t="str">
        <f>+'Categorias-9 feb-Depurado'!G1390</f>
        <v>ENVIGADO</v>
      </c>
      <c r="H1391" s="30" t="str">
        <f>+'Categorias-9 feb-Depurado'!H1390</f>
        <v>3ANA537</v>
      </c>
      <c r="I1391" s="107">
        <f>+'Categorias-9 feb-Depurado'!R1390</f>
        <v>3489646</v>
      </c>
      <c r="J1391" s="108">
        <f t="shared" si="88"/>
        <v>0</v>
      </c>
      <c r="K1391" s="107">
        <f t="shared" si="89"/>
        <v>0</v>
      </c>
      <c r="L1391" s="109">
        <f t="shared" si="90"/>
        <v>3489646</v>
      </c>
      <c r="M1391" s="110">
        <f t="shared" si="91"/>
        <v>2.6603460088056607E-06</v>
      </c>
      <c r="N1391" s="33" t="s">
        <v>4892</v>
      </c>
      <c r="O1391" s="33">
        <f>+'Categorias-9 feb-Depurado'!Y1390</f>
        <v>731.60497709571575</v>
      </c>
      <c r="P1391" s="111">
        <f>+'Categorias-9 feb-Depurado'!AC1390</f>
        <v>44915</v>
      </c>
      <c r="Q1391" s="111">
        <f>+'Categorias-9 feb-Depurado'!AE1390</f>
        <v>44975</v>
      </c>
      <c r="R1391" s="112" t="str">
        <f>+'Categorias-9 feb-Depurado'!AB1390</f>
        <v>Implementos Aeropuerto</v>
      </c>
    </row>
    <row r="1392" spans="2:18" s="1" customFormat="1" ht="14.5" hidden="1">
      <c r="B1392" s="57" t="str">
        <f>+'Categorias-9 feb-Depurado'!B1391</f>
        <v>MOMENTUM SOLUTIONS SERVICES S.A.S</v>
      </c>
      <c r="C1392" s="30" t="s">
        <v>4900</v>
      </c>
      <c r="D1392" s="31">
        <v>5</v>
      </c>
      <c r="E1392" s="30" t="str">
        <f>+'Categorias-9 feb-Depurado'!E1391</f>
        <v>901401029-2</v>
      </c>
      <c r="F1392" s="30" t="str">
        <f>+'Categorias-9 feb-Depurado'!F1391</f>
        <v> DIAGONAL 31 E 27 A SUR 49 OF 26</v>
      </c>
      <c r="G1392" s="30" t="str">
        <f>+'Categorias-9 feb-Depurado'!G1391</f>
        <v>ENVIGADO</v>
      </c>
      <c r="H1392" s="30" t="str">
        <f>+'Categorias-9 feb-Depurado'!H1391</f>
        <v>3ANA539</v>
      </c>
      <c r="I1392" s="107">
        <f>+'Categorias-9 feb-Depurado'!R1391</f>
        <v>2920348</v>
      </c>
      <c r="J1392" s="108">
        <f t="shared" si="88"/>
        <v>0</v>
      </c>
      <c r="K1392" s="107">
        <f t="shared" si="89"/>
        <v>0</v>
      </c>
      <c r="L1392" s="109">
        <f t="shared" si="90"/>
        <v>2920348</v>
      </c>
      <c r="M1392" s="110">
        <f t="shared" si="91"/>
        <v>2.2263393324490775E-06</v>
      </c>
      <c r="N1392" s="33" t="s">
        <v>4892</v>
      </c>
      <c r="O1392" s="33">
        <f>+'Categorias-9 feb-Depurado'!Y1391</f>
        <v>612.25153830833256</v>
      </c>
      <c r="P1392" s="111">
        <f>+'Categorias-9 feb-Depurado'!AC1391</f>
        <v>44921</v>
      </c>
      <c r="Q1392" s="111">
        <f>+'Categorias-9 feb-Depurado'!AE1391</f>
        <v>44981</v>
      </c>
      <c r="R1392" s="112" t="str">
        <f>+'Categorias-9 feb-Depurado'!AB1391</f>
        <v>Implementos Aeropuerto</v>
      </c>
    </row>
    <row r="1393" spans="2:18" s="1" customFormat="1" ht="14.5" hidden="1">
      <c r="B1393" s="57" t="str">
        <f>+'Categorias-9 feb-Depurado'!B1392</f>
        <v>MOMENTUM SOLUTIONS SERVICES S.A.S</v>
      </c>
      <c r="C1393" s="30" t="s">
        <v>4900</v>
      </c>
      <c r="D1393" s="31">
        <v>5</v>
      </c>
      <c r="E1393" s="30" t="str">
        <f>+'Categorias-9 feb-Depurado'!E1392</f>
        <v>901401029-2</v>
      </c>
      <c r="F1393" s="30" t="str">
        <f>+'Categorias-9 feb-Depurado'!F1392</f>
        <v> DIAGONAL 31 E 27 A SUR 49 OF 26</v>
      </c>
      <c r="G1393" s="30" t="str">
        <f>+'Categorias-9 feb-Depurado'!G1392</f>
        <v>ENVIGADO</v>
      </c>
      <c r="H1393" s="30">
        <f>+'Categorias-9 feb-Depurado'!H1392</f>
        <v>540</v>
      </c>
      <c r="I1393" s="107">
        <f>+'Categorias-9 feb-Depurado'!R1392</f>
        <v>3630170</v>
      </c>
      <c r="J1393" s="108">
        <f t="shared" si="88"/>
        <v>0</v>
      </c>
      <c r="K1393" s="107">
        <f t="shared" si="89"/>
        <v>0</v>
      </c>
      <c r="L1393" s="109">
        <f t="shared" si="90"/>
        <v>3630170</v>
      </c>
      <c r="M1393" s="110">
        <f t="shared" si="91"/>
        <v>2.7674750593000106E-06</v>
      </c>
      <c r="N1393" s="33" t="s">
        <v>4892</v>
      </c>
      <c r="O1393" s="33">
        <f>+'Categorias-9 feb-Depurado'!Y1392</f>
        <v>761.06586160990378</v>
      </c>
      <c r="P1393" s="111">
        <f>+'Categorias-9 feb-Depurado'!AC1392</f>
        <v>44922</v>
      </c>
      <c r="Q1393" s="111">
        <f>+'Categorias-9 feb-Depurado'!AE1392</f>
        <v>44982</v>
      </c>
      <c r="R1393" s="112" t="str">
        <f>+'Categorias-9 feb-Depurado'!AB1392</f>
        <v>Implementos Aeropuerto</v>
      </c>
    </row>
    <row r="1394" spans="2:18" s="1" customFormat="1" ht="14.5" hidden="1">
      <c r="B1394" s="57" t="str">
        <f>+'Categorias-9 feb-Depurado'!B1393</f>
        <v>MOMENTUM SOLUTIONS SERVICES S.A.S</v>
      </c>
      <c r="C1394" s="30" t="s">
        <v>4900</v>
      </c>
      <c r="D1394" s="31">
        <v>5</v>
      </c>
      <c r="E1394" s="30" t="str">
        <f>+'Categorias-9 feb-Depurado'!E1393</f>
        <v>901401029-2</v>
      </c>
      <c r="F1394" s="30" t="str">
        <f>+'Categorias-9 feb-Depurado'!F1393</f>
        <v> DIAGONAL 31 E 27 A SUR 49 OF 26</v>
      </c>
      <c r="G1394" s="30" t="str">
        <f>+'Categorias-9 feb-Depurado'!G1393</f>
        <v>ENVIGADO</v>
      </c>
      <c r="H1394" s="30">
        <f>+'Categorias-9 feb-Depurado'!H1393</f>
        <v>541</v>
      </c>
      <c r="I1394" s="107">
        <f>+'Categorias-9 feb-Depurado'!R1393</f>
        <v>1053150</v>
      </c>
      <c r="J1394" s="108">
        <f t="shared" si="88"/>
        <v>0</v>
      </c>
      <c r="K1394" s="107">
        <f t="shared" si="89"/>
        <v>0</v>
      </c>
      <c r="L1394" s="109">
        <f t="shared" si="90"/>
        <v>1053150</v>
      </c>
      <c r="M1394" s="110">
        <f t="shared" si="91"/>
        <v>8.0287324249327345E-07</v>
      </c>
      <c r="N1394" s="33" t="s">
        <v>4892</v>
      </c>
      <c r="O1394" s="33">
        <f>+'Categorias-9 feb-Depurado'!Y1393</f>
        <v>220.79310670146859</v>
      </c>
      <c r="P1394" s="111">
        <f>+'Categorias-9 feb-Depurado'!AC1393</f>
        <v>44928</v>
      </c>
      <c r="Q1394" s="111">
        <f>+'Categorias-9 feb-Depurado'!AE1393</f>
        <v>44988</v>
      </c>
      <c r="R1394" s="112" t="str">
        <f>+'Categorias-9 feb-Depurado'!AB1393</f>
        <v>Implementos Aeropuerto</v>
      </c>
    </row>
    <row r="1395" spans="2:18" s="1" customFormat="1" ht="14.5" hidden="1">
      <c r="B1395" s="57" t="str">
        <f>+'Categorias-9 feb-Depurado'!B1394</f>
        <v>MOMENTUM SOLUTIONS SERVICES S.A.S</v>
      </c>
      <c r="C1395" s="30" t="s">
        <v>4900</v>
      </c>
      <c r="D1395" s="31">
        <v>5</v>
      </c>
      <c r="E1395" s="30" t="str">
        <f>+'Categorias-9 feb-Depurado'!E1394</f>
        <v>901401029-2</v>
      </c>
      <c r="F1395" s="30" t="str">
        <f>+'Categorias-9 feb-Depurado'!F1394</f>
        <v> DIAGONAL 31 E 27 A SUR 49 OF 26</v>
      </c>
      <c r="G1395" s="30" t="str">
        <f>+'Categorias-9 feb-Depurado'!G1394</f>
        <v>ENVIGADO</v>
      </c>
      <c r="H1395" s="30" t="str">
        <f>+'Categorias-9 feb-Depurado'!H1394</f>
        <v>FC544</v>
      </c>
      <c r="I1395" s="107">
        <f>+'Categorias-9 feb-Depurado'!R1394</f>
        <v>95200</v>
      </c>
      <c r="J1395" s="108">
        <f t="shared" si="88"/>
        <v>0</v>
      </c>
      <c r="K1395" s="107">
        <f t="shared" si="89"/>
        <v>0</v>
      </c>
      <c r="L1395" s="109">
        <f t="shared" si="90"/>
        <v>95200</v>
      </c>
      <c r="M1395" s="110">
        <f t="shared" si="91"/>
        <v>7.257611231577613E-08</v>
      </c>
      <c r="N1395" s="33" t="s">
        <v>4892</v>
      </c>
      <c r="O1395" s="33">
        <f>+'Categorias-9 feb-Depurado'!Y1394</f>
        <v>19.958698910867216</v>
      </c>
      <c r="P1395" s="111">
        <f>+'Categorias-9 feb-Depurado'!AC1394</f>
        <v>44931</v>
      </c>
      <c r="Q1395" s="111">
        <f>+'Categorias-9 feb-Depurado'!AE1394</f>
        <v>44991</v>
      </c>
      <c r="R1395" s="112" t="str">
        <f>+'Categorias-9 feb-Depurado'!AB1394</f>
        <v>Implementos Aeropuerto</v>
      </c>
    </row>
    <row r="1396" spans="2:18" s="1" customFormat="1" ht="14.5" hidden="1">
      <c r="B1396" s="57" t="str">
        <f>+'Categorias-9 feb-Depurado'!B1395</f>
        <v>MOMENTUM SOLUTIONS SERVICES S.A.S</v>
      </c>
      <c r="C1396" s="30" t="s">
        <v>4900</v>
      </c>
      <c r="D1396" s="31">
        <v>5</v>
      </c>
      <c r="E1396" s="30" t="str">
        <f>+'Categorias-9 feb-Depurado'!E1395</f>
        <v>901401029-2</v>
      </c>
      <c r="F1396" s="30" t="str">
        <f>+'Categorias-9 feb-Depurado'!F1395</f>
        <v> DIAGONAL 31 E 27 A SUR 49 OF 26</v>
      </c>
      <c r="G1396" s="30" t="str">
        <f>+'Categorias-9 feb-Depurado'!G1395</f>
        <v>ENVIGADO</v>
      </c>
      <c r="H1396" s="30" t="str">
        <f>+'Categorias-9 feb-Depurado'!H1395</f>
        <v>FC543</v>
      </c>
      <c r="I1396" s="107">
        <f>+'Categorias-9 feb-Depurado'!R1395</f>
        <v>2896788</v>
      </c>
      <c r="J1396" s="108">
        <f t="shared" si="88"/>
        <v>0</v>
      </c>
      <c r="K1396" s="107">
        <f t="shared" si="89"/>
        <v>0</v>
      </c>
      <c r="L1396" s="109">
        <f t="shared" si="90"/>
        <v>2896788</v>
      </c>
      <c r="M1396" s="110">
        <f t="shared" si="91"/>
        <v>2.208378269359165E-06</v>
      </c>
      <c r="N1396" s="33" t="s">
        <v>4892</v>
      </c>
      <c r="O1396" s="33">
        <f>+'Categorias-9 feb-Depurado'!Y1395</f>
        <v>607.3121796282901</v>
      </c>
      <c r="P1396" s="111">
        <f>+'Categorias-9 feb-Depurado'!AC1395</f>
        <v>44931</v>
      </c>
      <c r="Q1396" s="111">
        <f>+'Categorias-9 feb-Depurado'!AE1395</f>
        <v>44991</v>
      </c>
      <c r="R1396" s="112" t="str">
        <f>+'Categorias-9 feb-Depurado'!AB1395</f>
        <v>Implementos Aeropuerto</v>
      </c>
    </row>
    <row r="1397" spans="2:18" s="1" customFormat="1" ht="14.5" hidden="1">
      <c r="B1397" s="57" t="str">
        <f>+'Categorias-9 feb-Depurado'!B1396</f>
        <v>MOMENTUM SOLUTIONS SERVICES S.A.S</v>
      </c>
      <c r="C1397" s="30" t="s">
        <v>4900</v>
      </c>
      <c r="D1397" s="31">
        <v>5</v>
      </c>
      <c r="E1397" s="30" t="str">
        <f>+'Categorias-9 feb-Depurado'!E1396</f>
        <v>901401029-2</v>
      </c>
      <c r="F1397" s="30" t="str">
        <f>+'Categorias-9 feb-Depurado'!F1396</f>
        <v> DIAGONAL 31 E 27 A SUR 49 OF 26</v>
      </c>
      <c r="G1397" s="30" t="str">
        <f>+'Categorias-9 feb-Depurado'!G1396</f>
        <v>ENVIGADO</v>
      </c>
      <c r="H1397" s="30" t="str">
        <f>+'Categorias-9 feb-Depurado'!H1396</f>
        <v>FC545</v>
      </c>
      <c r="I1397" s="107">
        <f>+'Categorias-9 feb-Depurado'!R1396</f>
        <v>7269410</v>
      </c>
      <c r="J1397" s="108">
        <f t="shared" si="88"/>
        <v>0</v>
      </c>
      <c r="K1397" s="107">
        <f t="shared" si="89"/>
        <v>0</v>
      </c>
      <c r="L1397" s="109">
        <f t="shared" si="90"/>
        <v>7269410</v>
      </c>
      <c r="M1397" s="110">
        <f t="shared" si="91"/>
        <v>5.5418646704771652E-06</v>
      </c>
      <c r="N1397" s="33" t="s">
        <v>4892</v>
      </c>
      <c r="O1397" s="33">
        <f>+'Categorias-9 feb-Depurado'!Y1396</f>
        <v>1524.0332505215047</v>
      </c>
      <c r="P1397" s="111">
        <f>+'Categorias-9 feb-Depurado'!AC1396</f>
        <v>44938</v>
      </c>
      <c r="Q1397" s="111">
        <f>+'Categorias-9 feb-Depurado'!AE1396</f>
        <v>44998</v>
      </c>
      <c r="R1397" s="112" t="str">
        <f>+'Categorias-9 feb-Depurado'!AB1396</f>
        <v>Implementos Aeropuerto</v>
      </c>
    </row>
    <row r="1398" spans="2:18" s="1" customFormat="1" ht="14.5" hidden="1">
      <c r="B1398" s="57" t="str">
        <f>+'Categorias-9 feb-Depurado'!B1397</f>
        <v>MOMENTUM SOLUTIONS SERVICES S.A.S</v>
      </c>
      <c r="C1398" s="30" t="s">
        <v>4900</v>
      </c>
      <c r="D1398" s="31">
        <v>5</v>
      </c>
      <c r="E1398" s="30" t="str">
        <f>+'Categorias-9 feb-Depurado'!E1397</f>
        <v>901401029-2</v>
      </c>
      <c r="F1398" s="30" t="str">
        <f>+'Categorias-9 feb-Depurado'!F1397</f>
        <v> DIAGONAL 31 E 27 A SUR 49 OF 26</v>
      </c>
      <c r="G1398" s="30" t="str">
        <f>+'Categorias-9 feb-Depurado'!G1397</f>
        <v>ENVIGADO</v>
      </c>
      <c r="H1398" s="30">
        <f>+'Categorias-9 feb-Depurado'!H1397</f>
        <v>532</v>
      </c>
      <c r="I1398" s="107">
        <f>+'Categorias-9 feb-Depurado'!R1397</f>
        <v>735971</v>
      </c>
      <c r="J1398" s="108">
        <f t="shared" si="88"/>
        <v>0</v>
      </c>
      <c r="K1398" s="107">
        <f t="shared" si="89"/>
        <v>0</v>
      </c>
      <c r="L1398" s="109">
        <f t="shared" si="90"/>
        <v>735971</v>
      </c>
      <c r="M1398" s="110">
        <f t="shared" si="91"/>
        <v>5.6107052476002173E-07</v>
      </c>
      <c r="N1398" s="33" t="s">
        <v>4892</v>
      </c>
      <c r="O1398" s="33">
        <f>+'Categorias-9 feb-Depurado'!Y1397</f>
        <v>154.29646634590185</v>
      </c>
      <c r="P1398" s="111">
        <f>+'Categorias-9 feb-Depurado'!AC1397</f>
        <v>44938</v>
      </c>
      <c r="Q1398" s="111">
        <f>+'Categorias-9 feb-Depurado'!AE1397</f>
        <v>44998</v>
      </c>
      <c r="R1398" s="112" t="str">
        <f>+'Categorias-9 feb-Depurado'!AB1397</f>
        <v>Implementos Aeropuerto</v>
      </c>
    </row>
    <row r="1399" spans="2:18" s="1" customFormat="1" ht="14.5" hidden="1">
      <c r="B1399" s="57" t="str">
        <f>+'Categorias-9 feb-Depurado'!B1398</f>
        <v>MOMENTUM SOLUTIONS SERVICES S.A.S</v>
      </c>
      <c r="C1399" s="30" t="s">
        <v>4900</v>
      </c>
      <c r="D1399" s="31">
        <v>5</v>
      </c>
      <c r="E1399" s="30" t="str">
        <f>+'Categorias-9 feb-Depurado'!E1398</f>
        <v>901401029-2</v>
      </c>
      <c r="F1399" s="30" t="str">
        <f>+'Categorias-9 feb-Depurado'!F1398</f>
        <v> DIAGONAL 31 E 27 A SUR 49 OF 26</v>
      </c>
      <c r="G1399" s="30" t="str">
        <f>+'Categorias-9 feb-Depurado'!G1398</f>
        <v>ENVIGADO</v>
      </c>
      <c r="H1399" s="30" t="str">
        <f>+'Categorias-9 feb-Depurado'!H1398</f>
        <v>FC546</v>
      </c>
      <c r="I1399" s="107">
        <f>+'Categorias-9 feb-Depurado'!R1398</f>
        <v>1624274</v>
      </c>
      <c r="J1399" s="108">
        <f t="shared" si="88"/>
        <v>0</v>
      </c>
      <c r="K1399" s="107">
        <f t="shared" si="89"/>
        <v>0</v>
      </c>
      <c r="L1399" s="109">
        <f t="shared" si="90"/>
        <v>1624274</v>
      </c>
      <c r="M1399" s="110">
        <f t="shared" si="91"/>
        <v>1.2382719774747369E-06</v>
      </c>
      <c r="N1399" s="33" t="s">
        <v>4892</v>
      </c>
      <c r="O1399" s="33">
        <f>+'Categorias-9 feb-Depurado'!Y1398</f>
        <v>362.94999999999999</v>
      </c>
      <c r="P1399" s="111">
        <f>+'Categorias-9 feb-Depurado'!AC1398</f>
        <v>44938</v>
      </c>
      <c r="Q1399" s="111">
        <f>+'Categorias-9 feb-Depurado'!AE1398</f>
        <v>44998</v>
      </c>
      <c r="R1399" s="112" t="str">
        <f>+'Categorias-9 feb-Depurado'!AB1398</f>
        <v>Implementos Aeropuerto</v>
      </c>
    </row>
    <row r="1400" spans="2:18" s="1" customFormat="1" ht="14.5" hidden="1">
      <c r="B1400" s="57" t="str">
        <f>+'Categorias-9 feb-Depurado'!B1399</f>
        <v>MOMENTUM SOLUTIONS SERVICES S.A.S</v>
      </c>
      <c r="C1400" s="30" t="s">
        <v>4900</v>
      </c>
      <c r="D1400" s="31">
        <v>5</v>
      </c>
      <c r="E1400" s="30" t="str">
        <f>+'Categorias-9 feb-Depurado'!E1399</f>
        <v>901401029-2</v>
      </c>
      <c r="F1400" s="30" t="str">
        <f>+'Categorias-9 feb-Depurado'!F1399</f>
        <v> DIAGONAL 31 E 27 A SUR 49 OF 26</v>
      </c>
      <c r="G1400" s="30" t="str">
        <f>+'Categorias-9 feb-Depurado'!G1399</f>
        <v>ENVIGADO</v>
      </c>
      <c r="H1400" s="30" t="str">
        <f>+'Categorias-9 feb-Depurado'!H1399</f>
        <v>FC549</v>
      </c>
      <c r="I1400" s="107">
        <f>+'Categorias-9 feb-Depurado'!R1399</f>
        <v>12497254</v>
      </c>
      <c r="J1400" s="108">
        <f t="shared" si="88"/>
        <v>0</v>
      </c>
      <c r="K1400" s="107">
        <f t="shared" si="89"/>
        <v>0</v>
      </c>
      <c r="L1400" s="109">
        <f t="shared" si="90"/>
        <v>12497254</v>
      </c>
      <c r="M1400" s="110">
        <f t="shared" si="91"/>
        <v>9.5273330876342706E-06</v>
      </c>
      <c r="N1400" s="33" t="s">
        <v>4892</v>
      </c>
      <c r="O1400" s="33">
        <f>+'Categorias-9 feb-Depurado'!Y1399</f>
        <v>2825</v>
      </c>
      <c r="P1400" s="111">
        <f>+'Categorias-9 feb-Depurado'!AC1399</f>
        <v>44943</v>
      </c>
      <c r="Q1400" s="111">
        <f>+'Categorias-9 feb-Depurado'!AE1399</f>
        <v>45003</v>
      </c>
      <c r="R1400" s="112" t="str">
        <f>+'Categorias-9 feb-Depurado'!AB1399</f>
        <v>Implementos Aeropuerto</v>
      </c>
    </row>
    <row r="1401" spans="2:18" s="1" customFormat="1" ht="14.5" hidden="1">
      <c r="B1401" s="57" t="str">
        <f>+'Categorias-9 feb-Depurado'!B1400</f>
        <v>MOMENTUM SOLUTIONS SERVICES S.A.S</v>
      </c>
      <c r="C1401" s="30" t="s">
        <v>4900</v>
      </c>
      <c r="D1401" s="31">
        <v>5</v>
      </c>
      <c r="E1401" s="30" t="str">
        <f>+'Categorias-9 feb-Depurado'!E1400</f>
        <v>901401029-2</v>
      </c>
      <c r="F1401" s="30" t="str">
        <f>+'Categorias-9 feb-Depurado'!F1400</f>
        <v> DIAGONAL 31 E 27 A SUR 49 OF 26</v>
      </c>
      <c r="G1401" s="30" t="str">
        <f>+'Categorias-9 feb-Depurado'!G1400</f>
        <v>ENVIGADO</v>
      </c>
      <c r="H1401" s="30" t="str">
        <f>+'Categorias-9 feb-Depurado'!H1400</f>
        <v>FC550</v>
      </c>
      <c r="I1401" s="107">
        <f>+'Categorias-9 feb-Depurado'!R1400</f>
        <v>3111211</v>
      </c>
      <c r="J1401" s="108">
        <f t="shared" si="88"/>
        <v>0</v>
      </c>
      <c r="K1401" s="107">
        <f t="shared" si="89"/>
        <v>0</v>
      </c>
      <c r="L1401" s="109">
        <f t="shared" si="90"/>
        <v>3111211</v>
      </c>
      <c r="M1401" s="110">
        <f t="shared" si="91"/>
        <v>2.3718445270386363E-06</v>
      </c>
      <c r="N1401" s="33" t="s">
        <v>4892</v>
      </c>
      <c r="O1401" s="33">
        <f>+'Categorias-9 feb-Depurado'!Y1400</f>
        <v>652.26600417203895</v>
      </c>
      <c r="P1401" s="111">
        <f>+'Categorias-9 feb-Depurado'!AC1400</f>
        <v>44946</v>
      </c>
      <c r="Q1401" s="111">
        <f>+'Categorias-9 feb-Depurado'!AE1400</f>
        <v>45006</v>
      </c>
      <c r="R1401" s="112" t="str">
        <f>+'Categorias-9 feb-Depurado'!AB1400</f>
        <v>Implementos Aeropuerto</v>
      </c>
    </row>
    <row r="1402" spans="2:18" s="1" customFormat="1" ht="14.5" hidden="1">
      <c r="B1402" s="57" t="str">
        <f>+'Categorias-9 feb-Depurado'!B1401</f>
        <v>MOMENTUM SOLUTIONS SERVICES S.A.S</v>
      </c>
      <c r="C1402" s="30" t="s">
        <v>4900</v>
      </c>
      <c r="D1402" s="31">
        <v>5</v>
      </c>
      <c r="E1402" s="30" t="str">
        <f>+'Categorias-9 feb-Depurado'!E1401</f>
        <v>901401029-2</v>
      </c>
      <c r="F1402" s="30" t="str">
        <f>+'Categorias-9 feb-Depurado'!F1401</f>
        <v> DIAGONAL 31 E 27 A SUR 49 OF 26</v>
      </c>
      <c r="G1402" s="30" t="str">
        <f>+'Categorias-9 feb-Depurado'!G1401</f>
        <v>ENVIGADO</v>
      </c>
      <c r="H1402" s="30" t="str">
        <f>+'Categorias-9 feb-Depurado'!H1401</f>
        <v>FC551</v>
      </c>
      <c r="I1402" s="107">
        <f>+'Categorias-9 feb-Depurado'!R1401</f>
        <v>2551412</v>
      </c>
      <c r="J1402" s="108">
        <f t="shared" si="88"/>
        <v>0</v>
      </c>
      <c r="K1402" s="107">
        <f t="shared" si="89"/>
        <v>0</v>
      </c>
      <c r="L1402" s="109">
        <f t="shared" si="90"/>
        <v>2551412</v>
      </c>
      <c r="M1402" s="110">
        <f t="shared" si="91"/>
        <v>1.9450794524770903E-06</v>
      </c>
      <c r="N1402" s="33" t="s">
        <v>4892</v>
      </c>
      <c r="O1402" s="33">
        <f>+'Categorias-9 feb-Depurado'!Y1401</f>
        <v>534.90403262157088</v>
      </c>
      <c r="P1402" s="111">
        <f>+'Categorias-9 feb-Depurado'!AC1401</f>
        <v>44959</v>
      </c>
      <c r="Q1402" s="111">
        <f>+'Categorias-9 feb-Depurado'!AE1401</f>
        <v>45019</v>
      </c>
      <c r="R1402" s="112" t="str">
        <f>+'Categorias-9 feb-Depurado'!AB1401</f>
        <v>Implementos Aeropuerto</v>
      </c>
    </row>
    <row r="1403" spans="2:18" s="1" customFormat="1" ht="14.5" hidden="1">
      <c r="B1403" s="57" t="str">
        <f>+'Categorias-9 feb-Depurado'!B1402</f>
        <v>MONTAJES INGENIERIA EQUIPOS Y TRANSPORTE S.A.S</v>
      </c>
      <c r="C1403" s="30" t="s">
        <v>4900</v>
      </c>
      <c r="D1403" s="31">
        <v>5</v>
      </c>
      <c r="E1403" s="30" t="str">
        <f>+'Categorias-9 feb-Depurado'!E1402</f>
        <v>900828411-3</v>
      </c>
      <c r="F1403" s="30" t="str">
        <f>+'Categorias-9 feb-Depurado'!F1402</f>
        <v>CL 27 SUR 28 181 IN 709</v>
      </c>
      <c r="G1403" s="30" t="str">
        <f>+'Categorias-9 feb-Depurado'!G1402</f>
        <v>ENVIGADO</v>
      </c>
      <c r="H1403" s="30" t="str">
        <f>+'Categorias-9 feb-Depurado'!H1402</f>
        <v>FVE-1060</v>
      </c>
      <c r="I1403" s="107">
        <f>+'Categorias-9 feb-Depurado'!R1402</f>
        <v>10339</v>
      </c>
      <c r="J1403" s="108">
        <f t="shared" si="88"/>
        <v>0</v>
      </c>
      <c r="K1403" s="107">
        <f t="shared" si="89"/>
        <v>0</v>
      </c>
      <c r="L1403" s="109">
        <f t="shared" si="90"/>
        <v>10339</v>
      </c>
      <c r="M1403" s="110">
        <f t="shared" si="91"/>
        <v>7.8819792566471571E-09</v>
      </c>
      <c r="N1403" s="33" t="s">
        <v>4892</v>
      </c>
      <c r="O1403" s="33">
        <f>+'Categorias-9 feb-Depurado'!Y1402</f>
        <v>2.1675734037757999</v>
      </c>
      <c r="P1403" s="111">
        <f>+'Categorias-9 feb-Depurado'!AC1402</f>
        <v>44910</v>
      </c>
      <c r="Q1403" s="111">
        <f>+'Categorias-9 feb-Depurado'!AE1402</f>
        <v>44970</v>
      </c>
      <c r="R1403" s="112" t="str">
        <f>+'Categorias-9 feb-Depurado'!AB1402</f>
        <v>Manto</v>
      </c>
    </row>
    <row r="1404" spans="2:18" s="1" customFormat="1" ht="14.5" hidden="1">
      <c r="B1404" s="57" t="str">
        <f>+'Categorias-9 feb-Depurado'!B1403</f>
        <v>MONTAJES INGENIERIA EQUIPOS Y TRANSPORTE S.A.S</v>
      </c>
      <c r="C1404" s="30" t="s">
        <v>4900</v>
      </c>
      <c r="D1404" s="31">
        <v>5</v>
      </c>
      <c r="E1404" s="30" t="str">
        <f>+'Categorias-9 feb-Depurado'!E1403</f>
        <v>900828411-3</v>
      </c>
      <c r="F1404" s="30" t="str">
        <f>+'Categorias-9 feb-Depurado'!F1403</f>
        <v>CL 27 SUR 28 181 IN 709</v>
      </c>
      <c r="G1404" s="30" t="str">
        <f>+'Categorias-9 feb-Depurado'!G1403</f>
        <v>ENVIGADO</v>
      </c>
      <c r="H1404" s="30" t="str">
        <f>+'Categorias-9 feb-Depurado'!H1403</f>
        <v>FVE-1061</v>
      </c>
      <c r="I1404" s="107">
        <f>+'Categorias-9 feb-Depurado'!R1403</f>
        <v>14156470</v>
      </c>
      <c r="J1404" s="108">
        <f t="shared" si="88"/>
        <v>0</v>
      </c>
      <c r="K1404" s="107">
        <f t="shared" si="89"/>
        <v>0</v>
      </c>
      <c r="L1404" s="109">
        <f t="shared" si="90"/>
        <v>14156470</v>
      </c>
      <c r="M1404" s="110">
        <f t="shared" si="91"/>
        <v>1.0792243242803731E-05</v>
      </c>
      <c r="N1404" s="33" t="s">
        <v>4892</v>
      </c>
      <c r="O1404" s="33">
        <f>+'Categorias-9 feb-Depurado'!Y1403</f>
        <v>2967.9067475916431</v>
      </c>
      <c r="P1404" s="111">
        <f>+'Categorias-9 feb-Depurado'!AC1403</f>
        <v>44910</v>
      </c>
      <c r="Q1404" s="111">
        <f>+'Categorias-9 feb-Depurado'!AE1403</f>
        <v>44970</v>
      </c>
      <c r="R1404" s="112" t="str">
        <f>+'Categorias-9 feb-Depurado'!AB1403</f>
        <v>Manto</v>
      </c>
    </row>
    <row r="1405" spans="2:18" s="1" customFormat="1" ht="14.5" hidden="1">
      <c r="B1405" s="57" t="str">
        <f>+'Categorias-9 feb-Depurado'!B1404</f>
        <v>MONTAJES INGENIERIA EQUIPOS Y TRANSPORTE S.A.S</v>
      </c>
      <c r="C1405" s="30" t="s">
        <v>4900</v>
      </c>
      <c r="D1405" s="31">
        <v>5</v>
      </c>
      <c r="E1405" s="30" t="str">
        <f>+'Categorias-9 feb-Depurado'!E1404</f>
        <v>900828411-3</v>
      </c>
      <c r="F1405" s="30" t="str">
        <f>+'Categorias-9 feb-Depurado'!F1404</f>
        <v>CL 27 SUR 28 181 IN 709</v>
      </c>
      <c r="G1405" s="30" t="str">
        <f>+'Categorias-9 feb-Depurado'!G1404</f>
        <v>ENVIGADO</v>
      </c>
      <c r="H1405" s="30" t="str">
        <f>+'Categorias-9 feb-Depurado'!H1404</f>
        <v>FVE-1059</v>
      </c>
      <c r="I1405" s="107">
        <f>+'Categorias-9 feb-Depurado'!R1404</f>
        <v>803826</v>
      </c>
      <c r="J1405" s="108">
        <f t="shared" si="88"/>
        <v>0</v>
      </c>
      <c r="K1405" s="107">
        <f t="shared" si="89"/>
        <v>0</v>
      </c>
      <c r="L1405" s="109">
        <f t="shared" si="90"/>
        <v>803826</v>
      </c>
      <c r="M1405" s="110">
        <f t="shared" si="91"/>
        <v>6.1280006363803635E-07</v>
      </c>
      <c r="N1405" s="33" t="s">
        <v>4892</v>
      </c>
      <c r="O1405" s="33">
        <f>+'Categorias-9 feb-Depurado'!Y1404</f>
        <v>168.52228057486084</v>
      </c>
      <c r="P1405" s="111">
        <f>+'Categorias-9 feb-Depurado'!AC1404</f>
        <v>44910</v>
      </c>
      <c r="Q1405" s="111">
        <f>+'Categorias-9 feb-Depurado'!AE1404</f>
        <v>44970</v>
      </c>
      <c r="R1405" s="112" t="str">
        <f>+'Categorias-9 feb-Depurado'!AB1404</f>
        <v>Manto</v>
      </c>
    </row>
    <row r="1406" spans="2:18" s="1" customFormat="1" ht="14.5" hidden="1">
      <c r="B1406" s="57" t="str">
        <f>+'Categorias-9 feb-Depurado'!B1405</f>
        <v>MONTAJES INGENIERIA EQUIPOS Y TRANSPORTE S.A.S</v>
      </c>
      <c r="C1406" s="30" t="s">
        <v>4900</v>
      </c>
      <c r="D1406" s="31">
        <v>5</v>
      </c>
      <c r="E1406" s="30" t="str">
        <f>+'Categorias-9 feb-Depurado'!E1405</f>
        <v>900828411-3</v>
      </c>
      <c r="F1406" s="30" t="str">
        <f>+'Categorias-9 feb-Depurado'!F1405</f>
        <v>CL 27 SUR 28 181 IN 709</v>
      </c>
      <c r="G1406" s="30" t="str">
        <f>+'Categorias-9 feb-Depurado'!G1405</f>
        <v>ENVIGADO</v>
      </c>
      <c r="H1406" s="30" t="str">
        <f>+'Categorias-9 feb-Depurado'!H1405</f>
        <v>FVE-1058</v>
      </c>
      <c r="I1406" s="107">
        <f>+'Categorias-9 feb-Depurado'!R1405</f>
        <v>2596959</v>
      </c>
      <c r="J1406" s="108">
        <f t="shared" si="88"/>
        <v>0</v>
      </c>
      <c r="K1406" s="107">
        <f t="shared" si="89"/>
        <v>0</v>
      </c>
      <c r="L1406" s="109">
        <f t="shared" si="90"/>
        <v>2596959</v>
      </c>
      <c r="M1406" s="110">
        <f t="shared" si="91"/>
        <v>1.9798023956246394E-06</v>
      </c>
      <c r="N1406" s="33" t="s">
        <v>4892</v>
      </c>
      <c r="O1406" s="33">
        <f>+'Categorias-9 feb-Depurado'!Y1405</f>
        <v>544.4529702191893</v>
      </c>
      <c r="P1406" s="111">
        <f>+'Categorias-9 feb-Depurado'!AC1405</f>
        <v>44910</v>
      </c>
      <c r="Q1406" s="111">
        <f>+'Categorias-9 feb-Depurado'!AE1405</f>
        <v>44970</v>
      </c>
      <c r="R1406" s="112" t="str">
        <f>+'Categorias-9 feb-Depurado'!AB1405</f>
        <v>Manto</v>
      </c>
    </row>
    <row r="1407" spans="2:18" s="1" customFormat="1" ht="14.5" hidden="1">
      <c r="B1407" s="57" t="str">
        <f>+'Categorias-9 feb-Depurado'!B1406</f>
        <v>MUÑOZ CARGO S.A.S</v>
      </c>
      <c r="C1407" s="30" t="s">
        <v>4900</v>
      </c>
      <c r="D1407" s="31">
        <v>5</v>
      </c>
      <c r="E1407" s="30" t="str">
        <f>+'Categorias-9 feb-Depurado'!E1406</f>
        <v>901020738-0</v>
      </c>
      <c r="F1407" s="30" t="str">
        <f>+'Categorias-9 feb-Depurado'!F1406</f>
        <v>CR 61 E 40 B 21</v>
      </c>
      <c r="G1407" s="30" t="str">
        <f>+'Categorias-9 feb-Depurado'!G1406</f>
        <v>RIONEGRO</v>
      </c>
      <c r="H1407" s="30" t="str">
        <f>+'Categorias-9 feb-Depurado'!H1406</f>
        <v>MC2010</v>
      </c>
      <c r="I1407" s="107">
        <f>+'Categorias-9 feb-Depurado'!R1406</f>
        <v>501075</v>
      </c>
      <c r="J1407" s="108">
        <f t="shared" si="92" ref="J1407">+IF(Q1407&gt;$O$4,0,I1407)</f>
        <v>0</v>
      </c>
      <c r="K1407" s="107">
        <f t="shared" si="93" ref="K1407">++(((1+$O$5)^(($O$4-Q1407)/365))-1)*J1407</f>
        <v>0</v>
      </c>
      <c r="L1407" s="109">
        <f t="shared" si="94" ref="L1407">+I1407+K1407</f>
        <v>501075</v>
      </c>
      <c r="M1407" s="110">
        <f t="shared" si="95" ref="M1407">+L1407/$E$11</f>
        <v>3.8199659116205384E-07</v>
      </c>
      <c r="N1407" s="33" t="s">
        <v>4892</v>
      </c>
      <c r="O1407" s="33">
        <f>+'Categorias-9 feb-Depurado'!Y1406</f>
        <v>105.05047328532343</v>
      </c>
      <c r="P1407" s="111">
        <f>+'Categorias-9 feb-Depurado'!AC1406</f>
        <v>44928</v>
      </c>
      <c r="Q1407" s="111">
        <f>+'Categorias-9 feb-Depurado'!AE1406</f>
        <v>44988</v>
      </c>
      <c r="R1407" s="112" t="str">
        <f>+'Categorias-9 feb-Depurado'!AB1406</f>
        <v>Comex</v>
      </c>
    </row>
    <row r="1408" spans="2:18" s="1" customFormat="1" ht="14.5" hidden="1">
      <c r="B1408" s="57" t="str">
        <f>+'Categorias-9 feb-Depurado'!B1407</f>
        <v>MUÑOZ CARGO S.A.S</v>
      </c>
      <c r="C1408" s="30" t="s">
        <v>4900</v>
      </c>
      <c r="D1408" s="31">
        <v>5</v>
      </c>
      <c r="E1408" s="30" t="str">
        <f>+'Categorias-9 feb-Depurado'!E1407</f>
        <v>901020738-0</v>
      </c>
      <c r="F1408" s="30" t="str">
        <f>+'Categorias-9 feb-Depurado'!F1407</f>
        <v>CR 61 E 40 B 21</v>
      </c>
      <c r="G1408" s="30" t="str">
        <f>+'Categorias-9 feb-Depurado'!G1407</f>
        <v>RIONEGRO</v>
      </c>
      <c r="H1408" s="30" t="str">
        <f>+'Categorias-9 feb-Depurado'!H1407</f>
        <v>MC2009</v>
      </c>
      <c r="I1408" s="107">
        <f>+'Categorias-9 feb-Depurado'!R1407</f>
        <v>946475</v>
      </c>
      <c r="J1408" s="108">
        <f t="shared" si="88"/>
        <v>0</v>
      </c>
      <c r="K1408" s="107">
        <f t="shared" si="89"/>
        <v>0</v>
      </c>
      <c r="L1408" s="109">
        <f t="shared" si="90"/>
        <v>946475</v>
      </c>
      <c r="M1408" s="110">
        <f t="shared" si="91"/>
        <v>7.2154911663943499E-07</v>
      </c>
      <c r="N1408" s="33" t="s">
        <v>4892</v>
      </c>
      <c r="O1408" s="33">
        <f>+'Categorias-9 feb-Depurado'!Y1407</f>
        <v>198.42867176116647</v>
      </c>
      <c r="P1408" s="111">
        <f>+'Categorias-9 feb-Depurado'!AC1407</f>
        <v>44928</v>
      </c>
      <c r="Q1408" s="111">
        <f>+'Categorias-9 feb-Depurado'!AE1407</f>
        <v>44988</v>
      </c>
      <c r="R1408" s="112" t="str">
        <f>+'Categorias-9 feb-Depurado'!AB1407</f>
        <v>Comex</v>
      </c>
    </row>
    <row r="1409" spans="2:18" s="1" customFormat="1" ht="14.5" hidden="1">
      <c r="B1409" s="57" t="str">
        <f>+'Categorias-9 feb-Depurado'!B1408</f>
        <v>NEDIAR S.A.S</v>
      </c>
      <c r="C1409" s="30" t="s">
        <v>4900</v>
      </c>
      <c r="D1409" s="31">
        <v>5</v>
      </c>
      <c r="E1409" s="30" t="str">
        <f>+'Categorias-9 feb-Depurado'!E1408</f>
        <v>900408764-6</v>
      </c>
      <c r="F1409" s="30" t="str">
        <f>+'Categorias-9 feb-Depurado'!F1408</f>
        <v>CR 59 24 61</v>
      </c>
      <c r="G1409" s="30" t="str">
        <f>+'Categorias-9 feb-Depurado'!G1408</f>
        <v>169</v>
      </c>
      <c r="H1409" s="30" t="str">
        <f>+'Categorias-9 feb-Depurado'!H1408</f>
        <v>N - 708</v>
      </c>
      <c r="I1409" s="107">
        <f>+'Categorias-9 feb-Depurado'!R1408</f>
        <v>13549580</v>
      </c>
      <c r="J1409" s="108">
        <f t="shared" si="88"/>
        <v>13549580</v>
      </c>
      <c r="K1409" s="107">
        <f t="shared" si="89"/>
        <v>181344.50333506128</v>
      </c>
      <c r="L1409" s="109">
        <f t="shared" si="90"/>
        <v>13730924.503335061</v>
      </c>
      <c r="M1409" s="110">
        <f t="shared" si="91"/>
        <v>1.0467826879763528E-05</v>
      </c>
      <c r="N1409" s="33" t="s">
        <v>4892</v>
      </c>
      <c r="O1409" s="33">
        <f>+'Categorias-9 feb-Depurado'!Y1408</f>
        <v>2840.672138536851</v>
      </c>
      <c r="P1409" s="111">
        <f>+'Categorias-9 feb-Depurado'!AC1408</f>
        <v>44882</v>
      </c>
      <c r="Q1409" s="111">
        <f>+'Categorias-9 feb-Depurado'!AE1408</f>
        <v>44927</v>
      </c>
      <c r="R1409" s="112" t="str">
        <f>+'Categorias-9 feb-Depurado'!AB1408</f>
        <v>Herramientas</v>
      </c>
    </row>
    <row r="1410" spans="2:18" s="1" customFormat="1" ht="14.5" hidden="1">
      <c r="B1410" s="57" t="str">
        <f>+'Categorias-9 feb-Depurado'!B1409</f>
        <v>NEDIAR S.A.S</v>
      </c>
      <c r="C1410" s="30" t="s">
        <v>4900</v>
      </c>
      <c r="D1410" s="31">
        <v>5</v>
      </c>
      <c r="E1410" s="30" t="str">
        <f>+'Categorias-9 feb-Depurado'!E1409</f>
        <v>900408764-6</v>
      </c>
      <c r="F1410" s="30" t="str">
        <f>+'Categorias-9 feb-Depurado'!F1409</f>
        <v>CR 59 24 61</v>
      </c>
      <c r="G1410" s="30" t="str">
        <f>+'Categorias-9 feb-Depurado'!G1409</f>
        <v>169</v>
      </c>
      <c r="H1410" s="30" t="str">
        <f>+'Categorias-9 feb-Depurado'!H1409</f>
        <v>N - 711</v>
      </c>
      <c r="I1410" s="107">
        <f>+'Categorias-9 feb-Depurado'!R1409</f>
        <v>633318</v>
      </c>
      <c r="J1410" s="108">
        <f t="shared" si="88"/>
        <v>633318</v>
      </c>
      <c r="K1410" s="107">
        <f t="shared" si="89"/>
        <v>6728.2807378047301</v>
      </c>
      <c r="L1410" s="109">
        <f t="shared" si="90"/>
        <v>640046.28073780471</v>
      </c>
      <c r="M1410" s="110">
        <f t="shared" si="91"/>
        <v>4.8794191972816907E-07</v>
      </c>
      <c r="N1410" s="33" t="s">
        <v>4892</v>
      </c>
      <c r="O1410" s="33">
        <f>+'Categorias-9 feb-Depurado'!Y1409</f>
        <v>132.77524450454416</v>
      </c>
      <c r="P1410" s="111">
        <f>+'Categorias-9 feb-Depurado'!AC1409</f>
        <v>44890</v>
      </c>
      <c r="Q1410" s="111">
        <f>+'Categorias-9 feb-Depurado'!AE1409</f>
        <v>44935</v>
      </c>
      <c r="R1410" s="112" t="str">
        <f>+'Categorias-9 feb-Depurado'!AB1409</f>
        <v>Herramientas</v>
      </c>
    </row>
    <row r="1411" spans="2:18" s="1" customFormat="1" ht="14.5" hidden="1">
      <c r="B1411" s="57" t="str">
        <f>+'Categorias-9 feb-Depurado'!B1410</f>
        <v>NEDIAR S.A.S</v>
      </c>
      <c r="C1411" s="30" t="s">
        <v>4900</v>
      </c>
      <c r="D1411" s="31">
        <v>5</v>
      </c>
      <c r="E1411" s="30" t="str">
        <f>+'Categorias-9 feb-Depurado'!E1410</f>
        <v>900408764-6</v>
      </c>
      <c r="F1411" s="30" t="str">
        <f>+'Categorias-9 feb-Depurado'!F1410</f>
        <v>CR 59 24 61</v>
      </c>
      <c r="G1411" s="30" t="str">
        <f>+'Categorias-9 feb-Depurado'!G1410</f>
        <v>169</v>
      </c>
      <c r="H1411" s="30" t="str">
        <f>+'Categorias-9 feb-Depurado'!H1410</f>
        <v>N - 720</v>
      </c>
      <c r="I1411" s="107">
        <f>+'Categorias-9 feb-Depurado'!R1410</f>
        <v>5882283</v>
      </c>
      <c r="J1411" s="108">
        <f t="shared" si="88"/>
        <v>5882283</v>
      </c>
      <c r="K1411" s="107">
        <f t="shared" si="89"/>
        <v>20086.772416807955</v>
      </c>
      <c r="L1411" s="109">
        <f t="shared" si="90"/>
        <v>5902369.7724168077</v>
      </c>
      <c r="M1411" s="110">
        <f t="shared" si="91"/>
        <v>4.4996959194555068E-06</v>
      </c>
      <c r="N1411" s="33" t="s">
        <v>4892</v>
      </c>
      <c r="O1411" s="33">
        <f>+'Categorias-9 feb-Depurado'!Y1410</f>
        <v>1233.2217994276548</v>
      </c>
      <c r="P1411" s="111">
        <f>+'Categorias-9 feb-Depurado'!AC1410</f>
        <v>44911</v>
      </c>
      <c r="Q1411" s="111">
        <f>+'Categorias-9 feb-Depurado'!AE1410</f>
        <v>44956</v>
      </c>
      <c r="R1411" s="112" t="str">
        <f>+'Categorias-9 feb-Depurado'!AB1410</f>
        <v>Herramientas</v>
      </c>
    </row>
    <row r="1412" spans="2:18" s="1" customFormat="1" ht="14.5" hidden="1">
      <c r="B1412" s="57" t="str">
        <f>+'Categorias-9 feb-Depurado'!B1411</f>
        <v>NEDIAR S.A.S</v>
      </c>
      <c r="C1412" s="30" t="s">
        <v>4900</v>
      </c>
      <c r="D1412" s="31">
        <v>5</v>
      </c>
      <c r="E1412" s="30" t="str">
        <f>+'Categorias-9 feb-Depurado'!E1411</f>
        <v>900408764-6</v>
      </c>
      <c r="F1412" s="30" t="str">
        <f>+'Categorias-9 feb-Depurado'!F1411</f>
        <v>CR 59 24 61</v>
      </c>
      <c r="G1412" s="30" t="str">
        <f>+'Categorias-9 feb-Depurado'!G1411</f>
        <v>169</v>
      </c>
      <c r="H1412" s="30" t="str">
        <f>+'Categorias-9 feb-Depurado'!H1411</f>
        <v>N-722</v>
      </c>
      <c r="I1412" s="107">
        <f>+'Categorias-9 feb-Depurado'!R1411</f>
        <v>5873520</v>
      </c>
      <c r="J1412" s="108">
        <f t="shared" si="88"/>
        <v>5873520</v>
      </c>
      <c r="K1412" s="107">
        <f t="shared" si="89"/>
        <v>10019.877638404136</v>
      </c>
      <c r="L1412" s="109">
        <f t="shared" si="90"/>
        <v>5883539.8776384043</v>
      </c>
      <c r="M1412" s="110">
        <f t="shared" si="91"/>
        <v>4.4853408715738714E-06</v>
      </c>
      <c r="N1412" s="33" t="s">
        <v>4892</v>
      </c>
      <c r="O1412" s="33">
        <f>+'Categorias-9 feb-Depurado'!Y1411</f>
        <v>1231.3846347369413</v>
      </c>
      <c r="P1412" s="111">
        <f>+'Categorias-9 feb-Depurado'!AC1411</f>
        <v>44916</v>
      </c>
      <c r="Q1412" s="111">
        <f>+'Categorias-9 feb-Depurado'!AE1411</f>
        <v>44961</v>
      </c>
      <c r="R1412" s="112" t="str">
        <f>+'Categorias-9 feb-Depurado'!AB1411</f>
        <v>Herramientas</v>
      </c>
    </row>
    <row r="1413" spans="2:18" s="1" customFormat="1" ht="14.5" hidden="1">
      <c r="B1413" s="57" t="str">
        <f>+'Categorias-9 feb-Depurado'!B1412</f>
        <v>NEDIAR S.A.S</v>
      </c>
      <c r="C1413" s="30" t="s">
        <v>4900</v>
      </c>
      <c r="D1413" s="31">
        <v>5</v>
      </c>
      <c r="E1413" s="30" t="str">
        <f>+'Categorias-9 feb-Depurado'!E1412</f>
        <v>900408764-6</v>
      </c>
      <c r="F1413" s="30" t="str">
        <f>+'Categorias-9 feb-Depurado'!F1412</f>
        <v>CR 59 24 61</v>
      </c>
      <c r="G1413" s="30" t="str">
        <f>+'Categorias-9 feb-Depurado'!G1412</f>
        <v>169</v>
      </c>
      <c r="H1413" s="30" t="str">
        <f>+'Categorias-9 feb-Depurado'!H1412</f>
        <v>N726</v>
      </c>
      <c r="I1413" s="107">
        <f>+'Categorias-9 feb-Depurado'!R1412</f>
        <v>409996</v>
      </c>
      <c r="J1413" s="108">
        <f t="shared" si="88"/>
        <v>0</v>
      </c>
      <c r="K1413" s="107">
        <f t="shared" si="89"/>
        <v>0</v>
      </c>
      <c r="L1413" s="109">
        <f t="shared" si="90"/>
        <v>409996</v>
      </c>
      <c r="M1413" s="110">
        <f t="shared" si="91"/>
        <v>3.1256214017877045E-07</v>
      </c>
      <c r="N1413" s="33" t="s">
        <v>4892</v>
      </c>
      <c r="O1413" s="33">
        <f>+'Categorias-9 feb-Depurado'!Y1412</f>
        <v>85.955742843066332</v>
      </c>
      <c r="P1413" s="111">
        <f>+'Categorias-9 feb-Depurado'!AC1412</f>
        <v>44939</v>
      </c>
      <c r="Q1413" s="111">
        <f>+'Categorias-9 feb-Depurado'!AE1412</f>
        <v>44984</v>
      </c>
      <c r="R1413" s="112" t="str">
        <f>+'Categorias-9 feb-Depurado'!AB1412</f>
        <v>Herramientas</v>
      </c>
    </row>
    <row r="1414" spans="2:18" s="1" customFormat="1" ht="14.5" hidden="1">
      <c r="B1414" s="57" t="str">
        <f>+'Categorias-9 feb-Depurado'!B1413</f>
        <v>NEWLINK COMMUNICATIONS GROUP LLC</v>
      </c>
      <c r="C1414" s="30" t="s">
        <v>4900</v>
      </c>
      <c r="D1414" s="31">
        <v>5</v>
      </c>
      <c r="E1414" s="30" t="str">
        <f>+'Categorias-9 feb-Depurado'!E1413</f>
        <v>65-0860269</v>
      </c>
      <c r="F1414" s="30" t="str">
        <f>+'Categorias-9 feb-Depurado'!F1413</f>
        <v>1111 BRICKELL AVENUE SUITE 2950</v>
      </c>
      <c r="G1414" s="30" t="str">
        <f>+'Categorias-9 feb-Depurado'!G1413</f>
        <v>MIAMI</v>
      </c>
      <c r="H1414" s="30" t="str">
        <f>+'Categorias-9 feb-Depurado'!H1413</f>
        <v>C23-0031</v>
      </c>
      <c r="I1414" s="107">
        <f>+'Categorias-9 feb-Depurado'!R1413</f>
        <v>141080100</v>
      </c>
      <c r="J1414" s="108">
        <f t="shared" si="88"/>
        <v>141080100</v>
      </c>
      <c r="K1414" s="107">
        <f t="shared" si="89"/>
        <v>1013594.6026325218</v>
      </c>
      <c r="L1414" s="109">
        <f t="shared" si="90"/>
        <v>142093694.60263252</v>
      </c>
      <c r="M1414" s="110">
        <f t="shared" si="91"/>
        <v>0.00010832571364332196</v>
      </c>
      <c r="N1414" s="33" t="s">
        <v>4892</v>
      </c>
      <c r="O1414" s="33">
        <f>+'Categorias-9 feb-Depurado'!Y1413</f>
        <v>62500</v>
      </c>
      <c r="P1414" s="111">
        <f>+'Categorias-9 feb-Depurado'!AC1413</f>
        <v>44945</v>
      </c>
      <c r="Q1414" s="111">
        <f>+'Categorias-9 feb-Depurado'!AE1413</f>
        <v>44945</v>
      </c>
      <c r="R1414" s="112" t="str">
        <f>+'Categorias-9 feb-Depurado'!AB1413</f>
        <v>PR</v>
      </c>
    </row>
    <row r="1415" spans="2:18" s="1" customFormat="1" ht="14.5" hidden="1">
      <c r="B1415" s="57" t="str">
        <f>+'Categorias-9 feb-Depurado'!B1414</f>
        <v>OFIX SUMINISTROS Y LOGISTICA S.A.S</v>
      </c>
      <c r="C1415" s="30" t="s">
        <v>4900</v>
      </c>
      <c r="D1415" s="31">
        <v>5</v>
      </c>
      <c r="E1415" s="30" t="str">
        <f>+'Categorias-9 feb-Depurado'!E1414</f>
        <v>900156826-1</v>
      </c>
      <c r="F1415" s="30" t="str">
        <f>+'Categorias-9 feb-Depurado'!F1414</f>
        <v>PLAZA CCIAL SAO PAULO IN 135 LC 347</v>
      </c>
      <c r="G1415" s="30" t="str">
        <f>+'Categorias-9 feb-Depurado'!G1414</f>
        <v>MEDELLIN</v>
      </c>
      <c r="H1415" s="30">
        <f>+'Categorias-9 feb-Depurado'!H1414</f>
        <v>10688159</v>
      </c>
      <c r="I1415" s="107">
        <f>+'Categorias-9 feb-Depurado'!R1414</f>
        <v>3798</v>
      </c>
      <c r="J1415" s="108">
        <f t="shared" si="88"/>
        <v>3798</v>
      </c>
      <c r="K1415" s="107">
        <f t="shared" si="89"/>
        <v>6.4791633076347583</v>
      </c>
      <c r="L1415" s="109">
        <f t="shared" si="90"/>
        <v>3804.4791633076347</v>
      </c>
      <c r="M1415" s="110">
        <f t="shared" si="91"/>
        <v>2.9003603682693792E-09</v>
      </c>
      <c r="N1415" s="33" t="s">
        <v>4892</v>
      </c>
      <c r="O1415" s="33">
        <f>+'Categorias-9 feb-Depurado'!Y1414</f>
        <v>0.79625145444825307</v>
      </c>
      <c r="P1415" s="111">
        <f>+'Categorias-9 feb-Depurado'!AC1414</f>
        <v>44901</v>
      </c>
      <c r="Q1415" s="111">
        <f>+'Categorias-9 feb-Depurado'!AE1414</f>
        <v>44961</v>
      </c>
      <c r="R1415" s="112" t="str">
        <f>+'Categorias-9 feb-Depurado'!AB1414</f>
        <v>Implementos Oficina</v>
      </c>
    </row>
    <row r="1416" spans="2:18" s="1" customFormat="1" ht="14.5" hidden="1">
      <c r="B1416" s="57" t="str">
        <f>+'Categorias-9 feb-Depurado'!B1415</f>
        <v>OFIX SUMINISTROS Y LOGISTICA S.A.S</v>
      </c>
      <c r="C1416" s="30" t="s">
        <v>4900</v>
      </c>
      <c r="D1416" s="31">
        <v>5</v>
      </c>
      <c r="E1416" s="30" t="str">
        <f>+'Categorias-9 feb-Depurado'!E1415</f>
        <v>900156826-1</v>
      </c>
      <c r="F1416" s="30" t="str">
        <f>+'Categorias-9 feb-Depurado'!F1415</f>
        <v>PLAZA CCIAL SAO PAULO IN 135 LC 347</v>
      </c>
      <c r="G1416" s="30" t="str">
        <f>+'Categorias-9 feb-Depurado'!G1415</f>
        <v>MEDELLIN</v>
      </c>
      <c r="H1416" s="30">
        <f>+'Categorias-9 feb-Depurado'!H1415</f>
        <v>10689369</v>
      </c>
      <c r="I1416" s="107">
        <f>+'Categorias-9 feb-Depurado'!R1415</f>
        <v>386285</v>
      </c>
      <c r="J1416" s="108">
        <f t="shared" si="88"/>
        <v>0</v>
      </c>
      <c r="K1416" s="107">
        <f t="shared" si="89"/>
        <v>0</v>
      </c>
      <c r="L1416" s="109">
        <f t="shared" si="90"/>
        <v>386285</v>
      </c>
      <c r="M1416" s="110">
        <f t="shared" si="91"/>
        <v>2.9448596161659223E-07</v>
      </c>
      <c r="N1416" s="33" t="s">
        <v>4892</v>
      </c>
      <c r="O1416" s="33">
        <f>+'Categorias-9 feb-Depurado'!Y1415</f>
        <v>80.984726983028807</v>
      </c>
      <c r="P1416" s="111">
        <f>+'Categorias-9 feb-Depurado'!AC1415</f>
        <v>44909</v>
      </c>
      <c r="Q1416" s="111">
        <f>+'Categorias-9 feb-Depurado'!AE1415</f>
        <v>44969</v>
      </c>
      <c r="R1416" s="112" t="str">
        <f>+'Categorias-9 feb-Depurado'!AB1415</f>
        <v>Implementos Oficina</v>
      </c>
    </row>
    <row r="1417" spans="2:18" s="1" customFormat="1" ht="14.5" hidden="1">
      <c r="B1417" s="57" t="str">
        <f>+'Categorias-9 feb-Depurado'!B1416</f>
        <v>OFIX SUMINISTROS Y LOGISTICA S.A.S</v>
      </c>
      <c r="C1417" s="30" t="s">
        <v>4900</v>
      </c>
      <c r="D1417" s="31">
        <v>5</v>
      </c>
      <c r="E1417" s="30" t="str">
        <f>+'Categorias-9 feb-Depurado'!E1416</f>
        <v>900156826-1</v>
      </c>
      <c r="F1417" s="30" t="str">
        <f>+'Categorias-9 feb-Depurado'!F1416</f>
        <v>PLAZA CCIAL SAO PAULO IN 135 LC 347</v>
      </c>
      <c r="G1417" s="30" t="str">
        <f>+'Categorias-9 feb-Depurado'!G1416</f>
        <v>MEDELLIN</v>
      </c>
      <c r="H1417" s="30">
        <f>+'Categorias-9 feb-Depurado'!H1416</f>
        <v>10689364</v>
      </c>
      <c r="I1417" s="107">
        <f>+'Categorias-9 feb-Depurado'!R1416</f>
        <v>500453</v>
      </c>
      <c r="J1417" s="108">
        <f t="shared" si="88"/>
        <v>0</v>
      </c>
      <c r="K1417" s="107">
        <f t="shared" si="89"/>
        <v>0</v>
      </c>
      <c r="L1417" s="109">
        <f t="shared" si="90"/>
        <v>500453</v>
      </c>
      <c r="M1417" s="110">
        <f t="shared" si="91"/>
        <v>3.8152240689881417E-07</v>
      </c>
      <c r="N1417" s="33" t="s">
        <v>4892</v>
      </c>
      <c r="O1417" s="33">
        <f>+'Categorias-9 feb-Depurado'!Y1416</f>
        <v>104.92007086176713</v>
      </c>
      <c r="P1417" s="111">
        <f>+'Categorias-9 feb-Depurado'!AC1416</f>
        <v>44909</v>
      </c>
      <c r="Q1417" s="111">
        <f>+'Categorias-9 feb-Depurado'!AE1416</f>
        <v>44969</v>
      </c>
      <c r="R1417" s="112" t="str">
        <f>+'Categorias-9 feb-Depurado'!AB1416</f>
        <v>Implementos Oficina</v>
      </c>
    </row>
    <row r="1418" spans="2:18" s="1" customFormat="1" ht="14.5" hidden="1">
      <c r="B1418" s="57" t="str">
        <f>+'Categorias-9 feb-Depurado'!B1417</f>
        <v>OFIX SUMINISTROS Y LOGISTICA S.A.S</v>
      </c>
      <c r="C1418" s="30" t="s">
        <v>4900</v>
      </c>
      <c r="D1418" s="31">
        <v>5</v>
      </c>
      <c r="E1418" s="30" t="str">
        <f>+'Categorias-9 feb-Depurado'!E1417</f>
        <v>900156826-1</v>
      </c>
      <c r="F1418" s="30" t="str">
        <f>+'Categorias-9 feb-Depurado'!F1417</f>
        <v>PLAZA CCIAL SAO PAULO IN 135 LC 347</v>
      </c>
      <c r="G1418" s="30" t="str">
        <f>+'Categorias-9 feb-Depurado'!G1417</f>
        <v>MEDELLIN</v>
      </c>
      <c r="H1418" s="30">
        <f>+'Categorias-9 feb-Depurado'!H1417</f>
        <v>10689368</v>
      </c>
      <c r="I1418" s="107">
        <f>+'Categorias-9 feb-Depurado'!R1417</f>
        <v>392322</v>
      </c>
      <c r="J1418" s="108">
        <f t="shared" si="88"/>
        <v>0</v>
      </c>
      <c r="K1418" s="107">
        <f t="shared" si="89"/>
        <v>0</v>
      </c>
      <c r="L1418" s="109">
        <f t="shared" si="90"/>
        <v>392322</v>
      </c>
      <c r="M1418" s="110">
        <f t="shared" si="91"/>
        <v>2.9908829344485214E-07</v>
      </c>
      <c r="N1418" s="33" t="s">
        <v>4892</v>
      </c>
      <c r="O1418" s="33">
        <f>+'Categorias-9 feb-Depurado'!Y1417</f>
        <v>82.250385232240006</v>
      </c>
      <c r="P1418" s="111">
        <f>+'Categorias-9 feb-Depurado'!AC1417</f>
        <v>44909</v>
      </c>
      <c r="Q1418" s="111">
        <f>+'Categorias-9 feb-Depurado'!AE1417</f>
        <v>44969</v>
      </c>
      <c r="R1418" s="112" t="str">
        <f>+'Categorias-9 feb-Depurado'!AB1417</f>
        <v>Implementos Oficina</v>
      </c>
    </row>
    <row r="1419" spans="2:18" s="1" customFormat="1" ht="14.5" hidden="1">
      <c r="B1419" s="57" t="str">
        <f>+'Categorias-9 feb-Depurado'!B1418</f>
        <v>OFIX SUMINISTROS Y LOGISTICA S.A.S</v>
      </c>
      <c r="C1419" s="30" t="s">
        <v>4900</v>
      </c>
      <c r="D1419" s="31">
        <v>5</v>
      </c>
      <c r="E1419" s="30" t="str">
        <f>+'Categorias-9 feb-Depurado'!E1418</f>
        <v>900156826-1</v>
      </c>
      <c r="F1419" s="30" t="str">
        <f>+'Categorias-9 feb-Depurado'!F1418</f>
        <v>PLAZA CCIAL SAO PAULO IN 135 LC 347</v>
      </c>
      <c r="G1419" s="30" t="str">
        <f>+'Categorias-9 feb-Depurado'!G1418</f>
        <v>MEDELLIN</v>
      </c>
      <c r="H1419" s="30">
        <f>+'Categorias-9 feb-Depurado'!H1418</f>
        <v>10689367</v>
      </c>
      <c r="I1419" s="107">
        <f>+'Categorias-9 feb-Depurado'!R1418</f>
        <v>531797</v>
      </c>
      <c r="J1419" s="108">
        <f t="shared" si="88"/>
        <v>0</v>
      </c>
      <c r="K1419" s="107">
        <f t="shared" si="89"/>
        <v>0</v>
      </c>
      <c r="L1419" s="109">
        <f t="shared" si="90"/>
        <v>531797</v>
      </c>
      <c r="M1419" s="110">
        <f t="shared" si="91"/>
        <v>4.0541763446631089E-07</v>
      </c>
      <c r="N1419" s="33" t="s">
        <v>4892</v>
      </c>
      <c r="O1419" s="33">
        <f>+'Categorias-9 feb-Depurado'!Y1418</f>
        <v>111.49134668805098</v>
      </c>
      <c r="P1419" s="111">
        <f>+'Categorias-9 feb-Depurado'!AC1418</f>
        <v>44909</v>
      </c>
      <c r="Q1419" s="111">
        <f>+'Categorias-9 feb-Depurado'!AE1418</f>
        <v>44969</v>
      </c>
      <c r="R1419" s="112" t="str">
        <f>+'Categorias-9 feb-Depurado'!AB1418</f>
        <v>Implementos Oficina</v>
      </c>
    </row>
    <row r="1420" spans="2:18" s="1" customFormat="1" ht="14.5" hidden="1">
      <c r="B1420" s="57" t="str">
        <f>+'Categorias-9 feb-Depurado'!B1419</f>
        <v>OFIX SUMINISTROS Y LOGISTICA S.A.S</v>
      </c>
      <c r="C1420" s="30" t="s">
        <v>4900</v>
      </c>
      <c r="D1420" s="31">
        <v>5</v>
      </c>
      <c r="E1420" s="30" t="str">
        <f>+'Categorias-9 feb-Depurado'!E1419</f>
        <v>900156826-1</v>
      </c>
      <c r="F1420" s="30" t="str">
        <f>+'Categorias-9 feb-Depurado'!F1419</f>
        <v>PLAZA CCIAL SAO PAULO IN 135 LC 347</v>
      </c>
      <c r="G1420" s="30" t="str">
        <f>+'Categorias-9 feb-Depurado'!G1419</f>
        <v>MEDELLIN</v>
      </c>
      <c r="H1420" s="30">
        <f>+'Categorias-9 feb-Depurado'!H1419</f>
        <v>10689365</v>
      </c>
      <c r="I1420" s="107">
        <f>+'Categorias-9 feb-Depurado'!R1419</f>
        <v>345162</v>
      </c>
      <c r="J1420" s="108">
        <f t="shared" si="88"/>
        <v>0</v>
      </c>
      <c r="K1420" s="107">
        <f t="shared" si="89"/>
        <v>0</v>
      </c>
      <c r="L1420" s="109">
        <f t="shared" si="90"/>
        <v>345162</v>
      </c>
      <c r="M1420" s="110">
        <f t="shared" si="91"/>
        <v>2.6313567310018826E-07</v>
      </c>
      <c r="N1420" s="33" t="s">
        <v>4892</v>
      </c>
      <c r="O1420" s="33">
        <f>+'Categorias-9 feb-Depurado'!Y1419</f>
        <v>72.363281864209554</v>
      </c>
      <c r="P1420" s="111">
        <f>+'Categorias-9 feb-Depurado'!AC1419</f>
        <v>44909</v>
      </c>
      <c r="Q1420" s="111">
        <f>+'Categorias-9 feb-Depurado'!AE1419</f>
        <v>44969</v>
      </c>
      <c r="R1420" s="112" t="str">
        <f>+'Categorias-9 feb-Depurado'!AB1419</f>
        <v>Implementos Oficina</v>
      </c>
    </row>
    <row r="1421" spans="2:18" s="1" customFormat="1" ht="14.5" hidden="1">
      <c r="B1421" s="57" t="str">
        <f>+'Categorias-9 feb-Depurado'!B1420</f>
        <v>OFIX SUMINISTROS Y LOGISTICA S.A.S</v>
      </c>
      <c r="C1421" s="30" t="s">
        <v>4900</v>
      </c>
      <c r="D1421" s="31">
        <v>5</v>
      </c>
      <c r="E1421" s="30" t="str">
        <f>+'Categorias-9 feb-Depurado'!E1420</f>
        <v>900156826-1</v>
      </c>
      <c r="F1421" s="30" t="str">
        <f>+'Categorias-9 feb-Depurado'!F1420</f>
        <v>PLAZA CCIAL SAO PAULO IN 135 LC 347</v>
      </c>
      <c r="G1421" s="30" t="str">
        <f>+'Categorias-9 feb-Depurado'!G1420</f>
        <v>MEDELLIN</v>
      </c>
      <c r="H1421" s="30">
        <f>+'Categorias-9 feb-Depurado'!H1420</f>
        <v>10689366</v>
      </c>
      <c r="I1421" s="107">
        <f>+'Categorias-9 feb-Depurado'!R1420</f>
        <v>547261</v>
      </c>
      <c r="J1421" s="108">
        <f t="shared" si="88"/>
        <v>0</v>
      </c>
      <c r="K1421" s="107">
        <f t="shared" si="89"/>
        <v>0</v>
      </c>
      <c r="L1421" s="109">
        <f t="shared" si="90"/>
        <v>547261</v>
      </c>
      <c r="M1421" s="110">
        <f t="shared" si="91"/>
        <v>4.1720667859289875E-07</v>
      </c>
      <c r="N1421" s="33" t="s">
        <v>4892</v>
      </c>
      <c r="O1421" s="33">
        <f>+'Categorias-9 feb-Depurado'!Y1420</f>
        <v>114.73337735987504</v>
      </c>
      <c r="P1421" s="111">
        <f>+'Categorias-9 feb-Depurado'!AC1420</f>
        <v>44909</v>
      </c>
      <c r="Q1421" s="111">
        <f>+'Categorias-9 feb-Depurado'!AE1420</f>
        <v>44969</v>
      </c>
      <c r="R1421" s="112" t="str">
        <f>+'Categorias-9 feb-Depurado'!AB1420</f>
        <v>Implementos Oficina</v>
      </c>
    </row>
    <row r="1422" spans="2:18" s="1" customFormat="1" ht="14.5" hidden="1">
      <c r="B1422" s="57" t="str">
        <f>+'Categorias-9 feb-Depurado'!B1421</f>
        <v>OFIX SUMINISTROS Y LOGISTICA S.A.S</v>
      </c>
      <c r="C1422" s="30" t="s">
        <v>4900</v>
      </c>
      <c r="D1422" s="31">
        <v>5</v>
      </c>
      <c r="E1422" s="30" t="str">
        <f>+'Categorias-9 feb-Depurado'!E1421</f>
        <v>900156826-1</v>
      </c>
      <c r="F1422" s="30" t="str">
        <f>+'Categorias-9 feb-Depurado'!F1421</f>
        <v>PLAZA CCIAL SAO PAULO IN 135 LC 347</v>
      </c>
      <c r="G1422" s="30" t="str">
        <f>+'Categorias-9 feb-Depurado'!G1421</f>
        <v>MEDELLIN</v>
      </c>
      <c r="H1422" s="30">
        <f>+'Categorias-9 feb-Depurado'!H1421</f>
        <v>10690089</v>
      </c>
      <c r="I1422" s="107">
        <f>+'Categorias-9 feb-Depurado'!R1421</f>
        <v>381761</v>
      </c>
      <c r="J1422" s="108">
        <f t="shared" si="88"/>
        <v>0</v>
      </c>
      <c r="K1422" s="107">
        <f t="shared" si="89"/>
        <v>0</v>
      </c>
      <c r="L1422" s="109">
        <f t="shared" si="90"/>
        <v>381761</v>
      </c>
      <c r="M1422" s="110">
        <f t="shared" si="91"/>
        <v>2.9103707157335094E-07</v>
      </c>
      <c r="N1422" s="33" t="s">
        <v>4892</v>
      </c>
      <c r="O1422" s="33">
        <f>+'Categorias-9 feb-Depurado'!Y1421</f>
        <v>80.036269484365334</v>
      </c>
      <c r="P1422" s="111">
        <f>+'Categorias-9 feb-Depurado'!AC1421</f>
        <v>44914</v>
      </c>
      <c r="Q1422" s="111">
        <f>+'Categorias-9 feb-Depurado'!AE1421</f>
        <v>44974</v>
      </c>
      <c r="R1422" s="112" t="str">
        <f>+'Categorias-9 feb-Depurado'!AB1421</f>
        <v>Implementos Oficina</v>
      </c>
    </row>
    <row r="1423" spans="2:18" s="1" customFormat="1" ht="14.5" hidden="1">
      <c r="B1423" s="57" t="str">
        <f>+'Categorias-9 feb-Depurado'!B1422</f>
        <v>OFIX SUMINISTROS Y LOGISTICA S.A.S</v>
      </c>
      <c r="C1423" s="30" t="s">
        <v>4900</v>
      </c>
      <c r="D1423" s="31">
        <v>5</v>
      </c>
      <c r="E1423" s="30" t="str">
        <f>+'Categorias-9 feb-Depurado'!E1422</f>
        <v>900156826-1</v>
      </c>
      <c r="F1423" s="30" t="str">
        <f>+'Categorias-9 feb-Depurado'!F1422</f>
        <v>PLAZA CCIAL SAO PAULO IN 135 LC 347</v>
      </c>
      <c r="G1423" s="30" t="str">
        <f>+'Categorias-9 feb-Depurado'!G1422</f>
        <v>MEDELLIN</v>
      </c>
      <c r="H1423" s="30">
        <f>+'Categorias-9 feb-Depurado'!H1422</f>
        <v>10690091</v>
      </c>
      <c r="I1423" s="107">
        <f>+'Categorias-9 feb-Depurado'!R1422</f>
        <v>144749</v>
      </c>
      <c r="J1423" s="108">
        <f t="shared" si="96" ref="J1423:J1486">+IF(Q1423&gt;$O$4,0,I1423)</f>
        <v>0</v>
      </c>
      <c r="K1423" s="107">
        <f t="shared" si="97" ref="K1423:K1486">++(((1+$O$5)^(($O$4-Q1423)/365))-1)*J1423</f>
        <v>0</v>
      </c>
      <c r="L1423" s="109">
        <f t="shared" si="98" ref="L1423:L1486">+I1423+K1423</f>
        <v>144749</v>
      </c>
      <c r="M1423" s="110">
        <f t="shared" si="99" ref="M1423:M1486">+L1423/$E$11</f>
        <v>1.103499966554231E-07</v>
      </c>
      <c r="N1423" s="33" t="s">
        <v>4892</v>
      </c>
      <c r="O1423" s="33">
        <f>+'Categorias-9 feb-Depurado'!Y1422</f>
        <v>30.346656603457131</v>
      </c>
      <c r="P1423" s="111">
        <f>+'Categorias-9 feb-Depurado'!AC1422</f>
        <v>44914</v>
      </c>
      <c r="Q1423" s="111">
        <f>+'Categorias-9 feb-Depurado'!AE1422</f>
        <v>44974</v>
      </c>
      <c r="R1423" s="112" t="str">
        <f>+'Categorias-9 feb-Depurado'!AB1422</f>
        <v>Implementos Oficina</v>
      </c>
    </row>
    <row r="1424" spans="2:18" s="1" customFormat="1" ht="14.5" hidden="1">
      <c r="B1424" s="57" t="str">
        <f>+'Categorias-9 feb-Depurado'!B1423</f>
        <v>OFIX SUMINISTROS Y LOGISTICA S.A.S</v>
      </c>
      <c r="C1424" s="30" t="s">
        <v>4900</v>
      </c>
      <c r="D1424" s="31">
        <v>5</v>
      </c>
      <c r="E1424" s="30" t="str">
        <f>+'Categorias-9 feb-Depurado'!E1423</f>
        <v>900156826-1</v>
      </c>
      <c r="F1424" s="30" t="str">
        <f>+'Categorias-9 feb-Depurado'!F1423</f>
        <v>PLAZA CCIAL SAO PAULO IN 135 LC 347</v>
      </c>
      <c r="G1424" s="30" t="str">
        <f>+'Categorias-9 feb-Depurado'!G1423</f>
        <v>MEDELLIN</v>
      </c>
      <c r="H1424" s="30">
        <f>+'Categorias-9 feb-Depurado'!H1423</f>
        <v>10690093</v>
      </c>
      <c r="I1424" s="107">
        <f>+'Categorias-9 feb-Depurado'!R1423</f>
        <v>145519</v>
      </c>
      <c r="J1424" s="108">
        <f t="shared" si="96"/>
        <v>0</v>
      </c>
      <c r="K1424" s="107">
        <f t="shared" si="97"/>
        <v>0</v>
      </c>
      <c r="L1424" s="109">
        <f t="shared" si="98"/>
        <v>145519</v>
      </c>
      <c r="M1424" s="110">
        <f t="shared" si="99"/>
        <v>1.1093700932856541E-07</v>
      </c>
      <c r="N1424" s="33" t="s">
        <v>4892</v>
      </c>
      <c r="O1424" s="33">
        <f>+'Categorias-9 feb-Depurado'!Y1423</f>
        <v>30.508087256412672</v>
      </c>
      <c r="P1424" s="111">
        <f>+'Categorias-9 feb-Depurado'!AC1423</f>
        <v>44914</v>
      </c>
      <c r="Q1424" s="111">
        <f>+'Categorias-9 feb-Depurado'!AE1423</f>
        <v>44974</v>
      </c>
      <c r="R1424" s="112" t="str">
        <f>+'Categorias-9 feb-Depurado'!AB1423</f>
        <v>Implementos Oficina</v>
      </c>
    </row>
    <row r="1425" spans="2:18" s="1" customFormat="1" ht="14.5" hidden="1">
      <c r="B1425" s="57" t="str">
        <f>+'Categorias-9 feb-Depurado'!B1424</f>
        <v>OFIX SUMINISTROS Y LOGISTICA S.A.S</v>
      </c>
      <c r="C1425" s="30" t="s">
        <v>4900</v>
      </c>
      <c r="D1425" s="31">
        <v>5</v>
      </c>
      <c r="E1425" s="30" t="str">
        <f>+'Categorias-9 feb-Depurado'!E1424</f>
        <v>900156826-1</v>
      </c>
      <c r="F1425" s="30" t="str">
        <f>+'Categorias-9 feb-Depurado'!F1424</f>
        <v>PLAZA CCIAL SAO PAULO IN 135 LC 347</v>
      </c>
      <c r="G1425" s="30" t="str">
        <f>+'Categorias-9 feb-Depurado'!G1424</f>
        <v>MEDELLIN</v>
      </c>
      <c r="H1425" s="30">
        <f>+'Categorias-9 feb-Depurado'!H1424</f>
        <v>10690095</v>
      </c>
      <c r="I1425" s="107">
        <f>+'Categorias-9 feb-Depurado'!R1424</f>
        <v>572266</v>
      </c>
      <c r="J1425" s="108">
        <f t="shared" si="96"/>
        <v>0</v>
      </c>
      <c r="K1425" s="107">
        <f t="shared" si="97"/>
        <v>0</v>
      </c>
      <c r="L1425" s="109">
        <f t="shared" si="98"/>
        <v>572266</v>
      </c>
      <c r="M1425" s="110">
        <f t="shared" si="99"/>
        <v>4.3626934338760442E-07</v>
      </c>
      <c r="N1425" s="33" t="s">
        <v>4892</v>
      </c>
      <c r="O1425" s="33">
        <f>+'Categorias-9 feb-Depurado'!Y1424</f>
        <v>119.97568057695733</v>
      </c>
      <c r="P1425" s="111">
        <f>+'Categorias-9 feb-Depurado'!AC1424</f>
        <v>44914</v>
      </c>
      <c r="Q1425" s="111">
        <f>+'Categorias-9 feb-Depurado'!AE1424</f>
        <v>44974</v>
      </c>
      <c r="R1425" s="112" t="str">
        <f>+'Categorias-9 feb-Depurado'!AB1424</f>
        <v>Implementos Oficina</v>
      </c>
    </row>
    <row r="1426" spans="2:18" s="1" customFormat="1" ht="14.5" hidden="1">
      <c r="B1426" s="57" t="str">
        <f>+'Categorias-9 feb-Depurado'!B1425</f>
        <v>OFIX SUMINISTROS Y LOGISTICA S.A.S</v>
      </c>
      <c r="C1426" s="30" t="s">
        <v>4900</v>
      </c>
      <c r="D1426" s="31">
        <v>5</v>
      </c>
      <c r="E1426" s="30" t="str">
        <f>+'Categorias-9 feb-Depurado'!E1425</f>
        <v>900156826-1</v>
      </c>
      <c r="F1426" s="30" t="str">
        <f>+'Categorias-9 feb-Depurado'!F1425</f>
        <v>PLAZA CCIAL SAO PAULO IN 135 LC 347</v>
      </c>
      <c r="G1426" s="30" t="str">
        <f>+'Categorias-9 feb-Depurado'!G1425</f>
        <v>MEDELLIN</v>
      </c>
      <c r="H1426" s="30">
        <f>+'Categorias-9 feb-Depurado'!H1425</f>
        <v>10690094</v>
      </c>
      <c r="I1426" s="107">
        <f>+'Categorias-9 feb-Depurado'!R1425</f>
        <v>256097</v>
      </c>
      <c r="J1426" s="108">
        <f t="shared" si="96"/>
        <v>0</v>
      </c>
      <c r="K1426" s="107">
        <f t="shared" si="97"/>
        <v>0</v>
      </c>
      <c r="L1426" s="109">
        <f t="shared" si="98"/>
        <v>256097</v>
      </c>
      <c r="M1426" s="110">
        <f t="shared" si="99"/>
        <v>1.9523660331652645E-07</v>
      </c>
      <c r="N1426" s="33" t="s">
        <v>4892</v>
      </c>
      <c r="O1426" s="33">
        <f>+'Categorias-9 feb-Depurado'!Y1425</f>
        <v>53.690786922020607</v>
      </c>
      <c r="P1426" s="111">
        <f>+'Categorias-9 feb-Depurado'!AC1425</f>
        <v>44914</v>
      </c>
      <c r="Q1426" s="111">
        <f>+'Categorias-9 feb-Depurado'!AE1425</f>
        <v>44974</v>
      </c>
      <c r="R1426" s="112" t="str">
        <f>+'Categorias-9 feb-Depurado'!AB1425</f>
        <v>Implementos Oficina</v>
      </c>
    </row>
    <row r="1427" spans="2:18" s="1" customFormat="1" ht="14.5" hidden="1">
      <c r="B1427" s="57" t="str">
        <f>+'Categorias-9 feb-Depurado'!B1426</f>
        <v>OLGA PATRICIA CORREA BUSTAMANTE</v>
      </c>
      <c r="C1427" s="30" t="s">
        <v>4900</v>
      </c>
      <c r="D1427" s="31">
        <v>5</v>
      </c>
      <c r="E1427" s="30" t="str">
        <f>+'Categorias-9 feb-Depurado'!E1426</f>
        <v>43585573</v>
      </c>
      <c r="F1427" s="30" t="str">
        <f>+'Categorias-9 feb-Depurado'!F1426</f>
        <v>Calle 9 sur #79C-115 apto 501</v>
      </c>
      <c r="G1427" s="30" t="str">
        <f>+'Categorias-9 feb-Depurado'!G1426</f>
        <v>MEDELLIN</v>
      </c>
      <c r="H1427" s="30" t="str">
        <f>+'Categorias-9 feb-Depurado'!H1426</f>
        <v>CC-10-01-23</v>
      </c>
      <c r="I1427" s="107">
        <f>+'Categorias-9 feb-Depurado'!R1426</f>
        <v>89231</v>
      </c>
      <c r="J1427" s="108">
        <f t="shared" si="96"/>
        <v>0</v>
      </c>
      <c r="K1427" s="107">
        <f t="shared" si="97"/>
        <v>0</v>
      </c>
      <c r="L1427" s="109">
        <f t="shared" si="98"/>
        <v>89231</v>
      </c>
      <c r="M1427" s="110">
        <f t="shared" si="99"/>
        <v>6.8025620567741807E-08</v>
      </c>
      <c r="N1427" s="33" t="s">
        <v>4892</v>
      </c>
      <c r="O1427" s="33">
        <f>+'Categorias-9 feb-Depurado'!Y1426</f>
        <v>18.707296875163788</v>
      </c>
      <c r="P1427" s="111">
        <f>+'Categorias-9 feb-Depurado'!AC1426</f>
        <v>44936</v>
      </c>
      <c r="Q1427" s="111">
        <f>+'Categorias-9 feb-Depurado'!AE1426</f>
        <v>44996</v>
      </c>
      <c r="R1427" s="112" t="str">
        <f>+'Categorias-9 feb-Depurado'!AB1426</f>
        <v>Seguridad</v>
      </c>
    </row>
    <row r="1428" spans="2:18" s="1" customFormat="1" ht="14.5" hidden="1">
      <c r="B1428" s="57" t="str">
        <f>+'Categorias-9 feb-Depurado'!B1427</f>
        <v>ORACLE COLOMBIA LTDA.</v>
      </c>
      <c r="C1428" s="30" t="s">
        <v>4900</v>
      </c>
      <c r="D1428" s="31">
        <v>5</v>
      </c>
      <c r="E1428" s="30" t="str">
        <f>+'Categorias-9 feb-Depurado'!E1427</f>
        <v>8001030528</v>
      </c>
      <c r="F1428" s="30" t="str">
        <f>+'Categorias-9 feb-Depurado'!F1427</f>
        <v>CL 127 A 53 A 45 P 9 TO 2</v>
      </c>
      <c r="G1428" s="30" t="str">
        <f>+'Categorias-9 feb-Depurado'!G1427</f>
        <v>BOGOTA</v>
      </c>
      <c r="H1428" s="30" t="str">
        <f>+'Categorias-9 feb-Depurado'!H1427</f>
        <v>B230116</v>
      </c>
      <c r="I1428" s="107">
        <f>+'Categorias-9 feb-Depurado'!R1427</f>
        <v>75288336</v>
      </c>
      <c r="J1428" s="108">
        <f t="shared" si="96"/>
        <v>0</v>
      </c>
      <c r="K1428" s="107">
        <f t="shared" si="97"/>
        <v>0</v>
      </c>
      <c r="L1428" s="109">
        <f t="shared" si="98"/>
        <v>75288336</v>
      </c>
      <c r="M1428" s="110">
        <f t="shared" si="99"/>
        <v>5.7396373210124911E-05</v>
      </c>
      <c r="N1428" s="33" t="s">
        <v>4892</v>
      </c>
      <c r="O1428" s="33">
        <f>+'Categorias-9 feb-Depurado'!Y1427</f>
        <v>15784.21459794333</v>
      </c>
      <c r="P1428" s="111">
        <f>+'Categorias-9 feb-Depurado'!AC1427</f>
        <v>44950</v>
      </c>
      <c r="Q1428" s="111">
        <f>+'Categorias-9 feb-Depurado'!AE1427</f>
        <v>45043</v>
      </c>
      <c r="R1428" s="112" t="str">
        <f>+'Categorias-9 feb-Depurado'!AB1427</f>
        <v>IT</v>
      </c>
    </row>
    <row r="1429" spans="2:18" s="1" customFormat="1" ht="14.5" hidden="1">
      <c r="B1429" s="57" t="str">
        <f>+'Categorias-9 feb-Depurado'!B1428</f>
        <v>ORGANIZACION TERPEL SA</v>
      </c>
      <c r="C1429" s="30" t="s">
        <v>4900</v>
      </c>
      <c r="D1429" s="31">
        <v>5</v>
      </c>
      <c r="E1429" s="30" t="str">
        <f>+'Categorias-9 feb-Depurado'!E1428</f>
        <v>830095213-0</v>
      </c>
      <c r="F1429" s="30" t="str">
        <f>+'Categorias-9 feb-Depurado'!F1428</f>
        <v>CR 7 75 51 P 13</v>
      </c>
      <c r="G1429" s="30" t="str">
        <f>+'Categorias-9 feb-Depurado'!G1428</f>
        <v>BOGOTA</v>
      </c>
      <c r="H1429" s="30" t="str">
        <f>+'Categorias-9 feb-Depurado'!H1428</f>
        <v>VL9411749333</v>
      </c>
      <c r="I1429" s="107">
        <f>+'Categorias-9 feb-Depurado'!R1428</f>
        <v>76071810</v>
      </c>
      <c r="J1429" s="108">
        <f t="shared" si="96"/>
        <v>0</v>
      </c>
      <c r="K1429" s="107">
        <f t="shared" si="97"/>
        <v>0</v>
      </c>
      <c r="L1429" s="109">
        <f t="shared" si="98"/>
        <v>76071810</v>
      </c>
      <c r="M1429" s="110">
        <f t="shared" si="99"/>
        <v>5.7993657842693085E-05</v>
      </c>
      <c r="N1429" s="33" t="s">
        <v>4892</v>
      </c>
      <c r="O1429" s="33">
        <f>+'Categorias-9 feb-Depurado'!Y1428</f>
        <v>15948.470077675398</v>
      </c>
      <c r="P1429" s="111">
        <f>+'Categorias-9 feb-Depurado'!AC1428</f>
        <v>44953</v>
      </c>
      <c r="Q1429" s="111">
        <f>+'Categorias-9 feb-Depurado'!AE1428</f>
        <v>44967</v>
      </c>
      <c r="R1429" s="112" t="str">
        <f>+'Categorias-9 feb-Depurado'!AB1428</f>
        <v>Fuel</v>
      </c>
    </row>
    <row r="1430" spans="2:18" s="1" customFormat="1" ht="14.5" hidden="1">
      <c r="B1430" s="57" t="str">
        <f>+'Categorias-9 feb-Depurado'!B1429</f>
        <v>ORGANIZACION TERPEL SA</v>
      </c>
      <c r="C1430" s="30" t="s">
        <v>4900</v>
      </c>
      <c r="D1430" s="31">
        <v>5</v>
      </c>
      <c r="E1430" s="30" t="str">
        <f>+'Categorias-9 feb-Depurado'!E1429</f>
        <v>830095213-0</v>
      </c>
      <c r="F1430" s="30" t="str">
        <f>+'Categorias-9 feb-Depurado'!F1429</f>
        <v>CR 7 75 51 P 13</v>
      </c>
      <c r="G1430" s="30" t="str">
        <f>+'Categorias-9 feb-Depurado'!G1429</f>
        <v>BOGOTA</v>
      </c>
      <c r="H1430" s="30" t="str">
        <f>+'Categorias-9 feb-Depurado'!H1429</f>
        <v>VL9411749334</v>
      </c>
      <c r="I1430" s="107">
        <f>+'Categorias-9 feb-Depurado'!R1429</f>
        <v>64944061</v>
      </c>
      <c r="J1430" s="108">
        <f t="shared" si="96"/>
        <v>0</v>
      </c>
      <c r="K1430" s="107">
        <f t="shared" si="97"/>
        <v>0</v>
      </c>
      <c r="L1430" s="109">
        <f t="shared" si="98"/>
        <v>64944061</v>
      </c>
      <c r="M1430" s="110">
        <f t="shared" si="99"/>
        <v>4.9510372535489665E-05</v>
      </c>
      <c r="N1430" s="33" t="s">
        <v>4892</v>
      </c>
      <c r="O1430" s="33">
        <f>+'Categorias-9 feb-Depurado'!Y1429</f>
        <v>13615.535289369685</v>
      </c>
      <c r="P1430" s="111">
        <f>+'Categorias-9 feb-Depurado'!AC1429</f>
        <v>44953</v>
      </c>
      <c r="Q1430" s="111">
        <f>+'Categorias-9 feb-Depurado'!AE1429</f>
        <v>44967</v>
      </c>
      <c r="R1430" s="112" t="str">
        <f>+'Categorias-9 feb-Depurado'!AB1429</f>
        <v>Fuel</v>
      </c>
    </row>
    <row r="1431" spans="2:18" s="1" customFormat="1" ht="14.5" hidden="1">
      <c r="B1431" s="57" t="str">
        <f>+'Categorias-9 feb-Depurado'!B1430</f>
        <v>ORGANIZACION TERPEL SA</v>
      </c>
      <c r="C1431" s="30" t="s">
        <v>4900</v>
      </c>
      <c r="D1431" s="31">
        <v>5</v>
      </c>
      <c r="E1431" s="30" t="str">
        <f>+'Categorias-9 feb-Depurado'!E1430</f>
        <v>830095213-0</v>
      </c>
      <c r="F1431" s="30" t="str">
        <f>+'Categorias-9 feb-Depurado'!F1430</f>
        <v>CR 7 75 51 P 13</v>
      </c>
      <c r="G1431" s="30" t="str">
        <f>+'Categorias-9 feb-Depurado'!G1430</f>
        <v>BOGOTA</v>
      </c>
      <c r="H1431" s="30" t="str">
        <f>+'Categorias-9 feb-Depurado'!H1430</f>
        <v>VL9411749363</v>
      </c>
      <c r="I1431" s="107">
        <f>+'Categorias-9 feb-Depurado'!R1430</f>
        <v>43141734</v>
      </c>
      <c r="J1431" s="108">
        <f t="shared" si="96"/>
        <v>0</v>
      </c>
      <c r="K1431" s="107">
        <f t="shared" si="97"/>
        <v>0</v>
      </c>
      <c r="L1431" s="109">
        <f t="shared" si="98"/>
        <v>43141734</v>
      </c>
      <c r="M1431" s="110">
        <f t="shared" si="99"/>
        <v>3.2889278700434221E-05</v>
      </c>
      <c r="N1431" s="33" t="s">
        <v>4892</v>
      </c>
      <c r="O1431" s="33">
        <f>+'Categorias-9 feb-Depurado'!Y1430</f>
        <v>9044.6731029277635</v>
      </c>
      <c r="P1431" s="111">
        <f>+'Categorias-9 feb-Depurado'!AC1430</f>
        <v>44955</v>
      </c>
      <c r="Q1431" s="111">
        <f>+'Categorias-9 feb-Depurado'!AE1430</f>
        <v>44969</v>
      </c>
      <c r="R1431" s="112" t="str">
        <f>+'Categorias-9 feb-Depurado'!AB1430</f>
        <v>Fuel</v>
      </c>
    </row>
    <row r="1432" spans="2:18" s="1" customFormat="1" ht="14.5" hidden="1">
      <c r="B1432" s="57" t="str">
        <f>+'Categorias-9 feb-Depurado'!B1431</f>
        <v>ORGANIZACION TERPEL SA</v>
      </c>
      <c r="C1432" s="30" t="s">
        <v>4900</v>
      </c>
      <c r="D1432" s="31">
        <v>5</v>
      </c>
      <c r="E1432" s="30" t="str">
        <f>+'Categorias-9 feb-Depurado'!E1431</f>
        <v>830095213-0</v>
      </c>
      <c r="F1432" s="30" t="str">
        <f>+'Categorias-9 feb-Depurado'!F1431</f>
        <v>CR 7 75 51 P 13</v>
      </c>
      <c r="G1432" s="30" t="str">
        <f>+'Categorias-9 feb-Depurado'!G1431</f>
        <v>BOGOTA</v>
      </c>
      <c r="H1432" s="30" t="str">
        <f>+'Categorias-9 feb-Depurado'!H1431</f>
        <v>VL9411749364</v>
      </c>
      <c r="I1432" s="107">
        <f>+'Categorias-9 feb-Depurado'!R1431</f>
        <v>72570470</v>
      </c>
      <c r="J1432" s="108">
        <f t="shared" si="96"/>
        <v>0</v>
      </c>
      <c r="K1432" s="107">
        <f t="shared" si="97"/>
        <v>0</v>
      </c>
      <c r="L1432" s="109">
        <f t="shared" si="98"/>
        <v>72570470</v>
      </c>
      <c r="M1432" s="110">
        <f t="shared" si="99"/>
        <v>5.5324396864796872E-05</v>
      </c>
      <c r="N1432" s="33" t="s">
        <v>4892</v>
      </c>
      <c r="O1432" s="33">
        <f>+'Categorias-9 feb-Depurado'!Y1431</f>
        <v>15214.413451156744</v>
      </c>
      <c r="P1432" s="111">
        <f>+'Categorias-9 feb-Depurado'!AC1431</f>
        <v>44955</v>
      </c>
      <c r="Q1432" s="111">
        <f>+'Categorias-9 feb-Depurado'!AE1431</f>
        <v>44969</v>
      </c>
      <c r="R1432" s="112" t="str">
        <f>+'Categorias-9 feb-Depurado'!AB1431</f>
        <v>Fuel</v>
      </c>
    </row>
    <row r="1433" spans="2:18" s="1" customFormat="1" ht="14.5" hidden="1">
      <c r="B1433" s="57" t="str">
        <f>+'Categorias-9 feb-Depurado'!B1432</f>
        <v>ORGANIZACION TERPEL SA</v>
      </c>
      <c r="C1433" s="30" t="s">
        <v>4900</v>
      </c>
      <c r="D1433" s="31">
        <v>5</v>
      </c>
      <c r="E1433" s="30" t="str">
        <f>+'Categorias-9 feb-Depurado'!E1432</f>
        <v>830095213-0</v>
      </c>
      <c r="F1433" s="30" t="str">
        <f>+'Categorias-9 feb-Depurado'!F1432</f>
        <v>CR 7 75 51 P 13</v>
      </c>
      <c r="G1433" s="30" t="str">
        <f>+'Categorias-9 feb-Depurado'!G1432</f>
        <v>BOGOTA</v>
      </c>
      <c r="H1433" s="30" t="str">
        <f>+'Categorias-9 feb-Depurado'!H1432</f>
        <v>VL9411749351</v>
      </c>
      <c r="I1433" s="107">
        <f>+'Categorias-9 feb-Depurado'!R1432</f>
        <v>36016483</v>
      </c>
      <c r="J1433" s="108">
        <f t="shared" si="96"/>
        <v>0</v>
      </c>
      <c r="K1433" s="107">
        <f t="shared" si="97"/>
        <v>0</v>
      </c>
      <c r="L1433" s="109">
        <f t="shared" si="98"/>
        <v>36016483</v>
      </c>
      <c r="M1433" s="110">
        <f t="shared" si="99"/>
        <v>2.7457314237681108E-05</v>
      </c>
      <c r="N1433" s="33" t="s">
        <v>4892</v>
      </c>
      <c r="O1433" s="33">
        <f>+'Categorias-9 feb-Depurado'!Y1432</f>
        <v>7550.8628153925174</v>
      </c>
      <c r="P1433" s="111">
        <f>+'Categorias-9 feb-Depurado'!AC1432</f>
        <v>44955</v>
      </c>
      <c r="Q1433" s="111">
        <f>+'Categorias-9 feb-Depurado'!AE1432</f>
        <v>44969</v>
      </c>
      <c r="R1433" s="112" t="str">
        <f>+'Categorias-9 feb-Depurado'!AB1432</f>
        <v>Fuel</v>
      </c>
    </row>
    <row r="1434" spans="2:18" s="1" customFormat="1" ht="14.5" hidden="1">
      <c r="B1434" s="57" t="str">
        <f>+'Categorias-9 feb-Depurado'!B1433</f>
        <v>ORGANIZACION TERPEL SA</v>
      </c>
      <c r="C1434" s="30" t="s">
        <v>4900</v>
      </c>
      <c r="D1434" s="31">
        <v>5</v>
      </c>
      <c r="E1434" s="30" t="str">
        <f>+'Categorias-9 feb-Depurado'!E1433</f>
        <v>830095213-0</v>
      </c>
      <c r="F1434" s="30" t="str">
        <f>+'Categorias-9 feb-Depurado'!F1433</f>
        <v>CR 7 75 51 P 13</v>
      </c>
      <c r="G1434" s="30" t="str">
        <f>+'Categorias-9 feb-Depurado'!G1433</f>
        <v>BOGOTA</v>
      </c>
      <c r="H1434" s="30" t="str">
        <f>+'Categorias-9 feb-Depurado'!H1433</f>
        <v>VL9411749352</v>
      </c>
      <c r="I1434" s="107">
        <f>+'Categorias-9 feb-Depurado'!R1433</f>
        <v>81984948</v>
      </c>
      <c r="J1434" s="108">
        <f t="shared" si="96"/>
        <v>0</v>
      </c>
      <c r="K1434" s="107">
        <f t="shared" si="97"/>
        <v>0</v>
      </c>
      <c r="L1434" s="109">
        <f t="shared" si="98"/>
        <v>81984948</v>
      </c>
      <c r="M1434" s="110">
        <f t="shared" si="99"/>
        <v>6.2501562964822115E-05</v>
      </c>
      <c r="N1434" s="33" t="s">
        <v>4892</v>
      </c>
      <c r="O1434" s="33">
        <f>+'Categorias-9 feb-Depurado'!Y1433</f>
        <v>17188.160633982199</v>
      </c>
      <c r="P1434" s="111">
        <f>+'Categorias-9 feb-Depurado'!AC1433</f>
        <v>44955</v>
      </c>
      <c r="Q1434" s="111">
        <f>+'Categorias-9 feb-Depurado'!AE1433</f>
        <v>44969</v>
      </c>
      <c r="R1434" s="112" t="str">
        <f>+'Categorias-9 feb-Depurado'!AB1433</f>
        <v>Fuel</v>
      </c>
    </row>
    <row r="1435" spans="2:18" s="1" customFormat="1" ht="14.5" hidden="1">
      <c r="B1435" s="57" t="str">
        <f>+'Categorias-9 feb-Depurado'!B1434</f>
        <v>ORGANIZACION TERPEL SA</v>
      </c>
      <c r="C1435" s="30" t="s">
        <v>4900</v>
      </c>
      <c r="D1435" s="31">
        <v>5</v>
      </c>
      <c r="E1435" s="30" t="str">
        <f>+'Categorias-9 feb-Depurado'!E1434</f>
        <v>830095213-0</v>
      </c>
      <c r="F1435" s="30" t="str">
        <f>+'Categorias-9 feb-Depurado'!F1434</f>
        <v>CR 7 75 51 P 13</v>
      </c>
      <c r="G1435" s="30" t="str">
        <f>+'Categorias-9 feb-Depurado'!G1434</f>
        <v>BOGOTA</v>
      </c>
      <c r="H1435" s="30" t="str">
        <f>+'Categorias-9 feb-Depurado'!H1434</f>
        <v>VL9411749377</v>
      </c>
      <c r="I1435" s="107">
        <f>+'Categorias-9 feb-Depurado'!R1434</f>
        <v>70352815</v>
      </c>
      <c r="J1435" s="108">
        <f t="shared" si="96"/>
        <v>0</v>
      </c>
      <c r="K1435" s="107">
        <f t="shared" si="97"/>
        <v>0</v>
      </c>
      <c r="L1435" s="109">
        <f t="shared" si="98"/>
        <v>70352815</v>
      </c>
      <c r="M1435" s="110">
        <f t="shared" si="99"/>
        <v>5.3633758436670373E-05</v>
      </c>
      <c r="N1435" s="33" t="s">
        <v>4892</v>
      </c>
      <c r="O1435" s="33">
        <f>+'Categorias-9 feb-Depurado'!Y1434</f>
        <v>14749.481639883852</v>
      </c>
      <c r="P1435" s="111">
        <f>+'Categorias-9 feb-Depurado'!AC1434</f>
        <v>44956</v>
      </c>
      <c r="Q1435" s="111">
        <f>+'Categorias-9 feb-Depurado'!AE1434</f>
        <v>44970</v>
      </c>
      <c r="R1435" s="112" t="str">
        <f>+'Categorias-9 feb-Depurado'!AB1434</f>
        <v>Fuel</v>
      </c>
    </row>
    <row r="1436" spans="2:18" s="1" customFormat="1" ht="14.5" hidden="1">
      <c r="B1436" s="57" t="str">
        <f>+'Categorias-9 feb-Depurado'!B1435</f>
        <v>ORGANIZACION TERPEL SA</v>
      </c>
      <c r="C1436" s="30" t="s">
        <v>4900</v>
      </c>
      <c r="D1436" s="31">
        <v>5</v>
      </c>
      <c r="E1436" s="30" t="str">
        <f>+'Categorias-9 feb-Depurado'!E1435</f>
        <v>830095213-0</v>
      </c>
      <c r="F1436" s="30" t="str">
        <f>+'Categorias-9 feb-Depurado'!F1435</f>
        <v>CR 7 75 51 P 13</v>
      </c>
      <c r="G1436" s="30" t="str">
        <f>+'Categorias-9 feb-Depurado'!G1435</f>
        <v>BOGOTA</v>
      </c>
      <c r="H1436" s="30" t="str">
        <f>+'Categorias-9 feb-Depurado'!H1435</f>
        <v>VL9411749378</v>
      </c>
      <c r="I1436" s="107">
        <f>+'Categorias-9 feb-Depurado'!R1435</f>
        <v>31631644</v>
      </c>
      <c r="J1436" s="108">
        <f t="shared" si="96"/>
        <v>0</v>
      </c>
      <c r="K1436" s="107">
        <f t="shared" si="97"/>
        <v>0</v>
      </c>
      <c r="L1436" s="109">
        <f t="shared" si="98"/>
        <v>31631644</v>
      </c>
      <c r="M1436" s="110">
        <f t="shared" si="99"/>
        <v>2.4114514156267292E-05</v>
      </c>
      <c r="N1436" s="33" t="s">
        <v>4892</v>
      </c>
      <c r="O1436" s="33">
        <f>+'Categorias-9 feb-Depurado'!Y1435</f>
        <v>6631.5804480224742</v>
      </c>
      <c r="P1436" s="111">
        <f>+'Categorias-9 feb-Depurado'!AC1435</f>
        <v>44956</v>
      </c>
      <c r="Q1436" s="111">
        <f>+'Categorias-9 feb-Depurado'!AE1435</f>
        <v>44970</v>
      </c>
      <c r="R1436" s="112" t="str">
        <f>+'Categorias-9 feb-Depurado'!AB1435</f>
        <v>Fuel</v>
      </c>
    </row>
    <row r="1437" spans="2:18" s="1" customFormat="1" ht="14.5" hidden="1">
      <c r="B1437" s="57" t="str">
        <f>+'Categorias-9 feb-Depurado'!B1436</f>
        <v>ORGANIZACION TERPEL SA</v>
      </c>
      <c r="C1437" s="30" t="s">
        <v>4900</v>
      </c>
      <c r="D1437" s="31">
        <v>5</v>
      </c>
      <c r="E1437" s="30" t="str">
        <f>+'Categorias-9 feb-Depurado'!E1436</f>
        <v>830095213-0</v>
      </c>
      <c r="F1437" s="30" t="str">
        <f>+'Categorias-9 feb-Depurado'!F1436</f>
        <v>CR 7 75 51 P 13</v>
      </c>
      <c r="G1437" s="30" t="str">
        <f>+'Categorias-9 feb-Depurado'!G1436</f>
        <v>BOGOTA</v>
      </c>
      <c r="H1437" s="30" t="str">
        <f>+'Categorias-9 feb-Depurado'!H1436</f>
        <v>VL9411749393</v>
      </c>
      <c r="I1437" s="107">
        <f>+'Categorias-9 feb-Depurado'!R1436</f>
        <v>33098543</v>
      </c>
      <c r="J1437" s="108">
        <f t="shared" si="96"/>
        <v>0</v>
      </c>
      <c r="K1437" s="107">
        <f t="shared" si="97"/>
        <v>0</v>
      </c>
      <c r="L1437" s="109">
        <f t="shared" si="98"/>
        <v>33098543</v>
      </c>
      <c r="M1437" s="110">
        <f t="shared" si="99"/>
        <v>2.5232810653955311E-05</v>
      </c>
      <c r="N1437" s="33" t="s">
        <v>4892</v>
      </c>
      <c r="O1437" s="33">
        <f>+'Categorias-9 feb-Depurado'!Y1436</f>
        <v>6939.116114762518</v>
      </c>
      <c r="P1437" s="111">
        <f>+'Categorias-9 feb-Depurado'!AC1436</f>
        <v>44957</v>
      </c>
      <c r="Q1437" s="111">
        <f>+'Categorias-9 feb-Depurado'!AE1436</f>
        <v>44971</v>
      </c>
      <c r="R1437" s="112" t="str">
        <f>+'Categorias-9 feb-Depurado'!AB1436</f>
        <v>Fuel</v>
      </c>
    </row>
    <row r="1438" spans="2:18" s="1" customFormat="1" ht="14.5" hidden="1">
      <c r="B1438" s="57" t="str">
        <f>+'Categorias-9 feb-Depurado'!B1437</f>
        <v>ORGANIZACION TERPEL SA</v>
      </c>
      <c r="C1438" s="30" t="s">
        <v>4900</v>
      </c>
      <c r="D1438" s="31">
        <v>5</v>
      </c>
      <c r="E1438" s="30" t="str">
        <f>+'Categorias-9 feb-Depurado'!E1437</f>
        <v>830095213-0</v>
      </c>
      <c r="F1438" s="30" t="str">
        <f>+'Categorias-9 feb-Depurado'!F1437</f>
        <v>CR 7 75 51 P 13</v>
      </c>
      <c r="G1438" s="30" t="str">
        <f>+'Categorias-9 feb-Depurado'!G1437</f>
        <v>BOGOTA</v>
      </c>
      <c r="H1438" s="30" t="str">
        <f>+'Categorias-9 feb-Depurado'!H1437</f>
        <v>VL9411749383</v>
      </c>
      <c r="I1438" s="107">
        <f>+'Categorias-9 feb-Depurado'!R1437</f>
        <v>69908775</v>
      </c>
      <c r="J1438" s="108">
        <f t="shared" si="96"/>
        <v>0</v>
      </c>
      <c r="K1438" s="107">
        <f t="shared" si="97"/>
        <v>0</v>
      </c>
      <c r="L1438" s="109">
        <f t="shared" si="98"/>
        <v>69908775</v>
      </c>
      <c r="M1438" s="110">
        <f t="shared" si="99"/>
        <v>5.3295242712797503E-05</v>
      </c>
      <c r="N1438" s="33" t="s">
        <v>4892</v>
      </c>
      <c r="O1438" s="33">
        <f>+'Categorias-9 feb-Depurado'!Y1437</f>
        <v>14656.388565678164</v>
      </c>
      <c r="P1438" s="111">
        <f>+'Categorias-9 feb-Depurado'!AC1437</f>
        <v>44957</v>
      </c>
      <c r="Q1438" s="111">
        <f>+'Categorias-9 feb-Depurado'!AE1437</f>
        <v>44971</v>
      </c>
      <c r="R1438" s="112" t="str">
        <f>+'Categorias-9 feb-Depurado'!AB1437</f>
        <v>Fuel</v>
      </c>
    </row>
    <row r="1439" spans="2:18" s="1" customFormat="1" ht="14.5" hidden="1">
      <c r="B1439" s="57" t="str">
        <f>+'Categorias-9 feb-Depurado'!B1438</f>
        <v>ORGANIZACION TERPEL SA</v>
      </c>
      <c r="C1439" s="30" t="s">
        <v>4900</v>
      </c>
      <c r="D1439" s="31">
        <v>5</v>
      </c>
      <c r="E1439" s="30" t="str">
        <f>+'Categorias-9 feb-Depurado'!E1438</f>
        <v>830095213-0</v>
      </c>
      <c r="F1439" s="30" t="str">
        <f>+'Categorias-9 feb-Depurado'!F1438</f>
        <v>CR 7 75 51 P 13</v>
      </c>
      <c r="G1439" s="30" t="str">
        <f>+'Categorias-9 feb-Depurado'!G1438</f>
        <v>BOGOTA</v>
      </c>
      <c r="H1439" s="30" t="str">
        <f>+'Categorias-9 feb-Depurado'!H1438</f>
        <v>VL9411749394</v>
      </c>
      <c r="I1439" s="107">
        <f>+'Categorias-9 feb-Depurado'!R1438</f>
        <v>55913181</v>
      </c>
      <c r="J1439" s="108">
        <f t="shared" si="96"/>
        <v>0</v>
      </c>
      <c r="K1439" s="107">
        <f t="shared" si="97"/>
        <v>0</v>
      </c>
      <c r="L1439" s="109">
        <f t="shared" si="98"/>
        <v>55913181</v>
      </c>
      <c r="M1439" s="110">
        <f t="shared" si="99"/>
        <v>4.2625643951557983E-05</v>
      </c>
      <c r="N1439" s="33" t="s">
        <v>4892</v>
      </c>
      <c r="O1439" s="33">
        <f>+'Categorias-9 feb-Depurado'!Y1438</f>
        <v>11722.209503443504</v>
      </c>
      <c r="P1439" s="111">
        <f>+'Categorias-9 feb-Depurado'!AC1438</f>
        <v>44957</v>
      </c>
      <c r="Q1439" s="111">
        <f>+'Categorias-9 feb-Depurado'!AE1438</f>
        <v>44971</v>
      </c>
      <c r="R1439" s="112" t="str">
        <f>+'Categorias-9 feb-Depurado'!AB1438</f>
        <v>Fuel</v>
      </c>
    </row>
    <row r="1440" spans="2:18" s="1" customFormat="1" ht="14.5" hidden="1">
      <c r="B1440" s="57" t="str">
        <f>+'Categorias-9 feb-Depurado'!B1439</f>
        <v>ORGANIZACION TERPEL SA</v>
      </c>
      <c r="C1440" s="30" t="s">
        <v>4900</v>
      </c>
      <c r="D1440" s="31">
        <v>5</v>
      </c>
      <c r="E1440" s="30" t="str">
        <f>+'Categorias-9 feb-Depurado'!E1439</f>
        <v>830095213-0</v>
      </c>
      <c r="F1440" s="30" t="str">
        <f>+'Categorias-9 feb-Depurado'!F1439</f>
        <v>CR 7 75 51 P 13</v>
      </c>
      <c r="G1440" s="30" t="str">
        <f>+'Categorias-9 feb-Depurado'!G1439</f>
        <v>BOGOTA</v>
      </c>
      <c r="H1440" s="30" t="str">
        <f>+'Categorias-9 feb-Depurado'!H1439</f>
        <v>VL9411749407</v>
      </c>
      <c r="I1440" s="107">
        <f>+'Categorias-9 feb-Depurado'!R1439</f>
        <v>73787456</v>
      </c>
      <c r="J1440" s="108">
        <f t="shared" si="96"/>
        <v>0</v>
      </c>
      <c r="K1440" s="107">
        <f t="shared" si="97"/>
        <v>0</v>
      </c>
      <c r="L1440" s="109">
        <f t="shared" si="98"/>
        <v>73787456</v>
      </c>
      <c r="M1440" s="110">
        <f t="shared" si="99"/>
        <v>5.6252171157052408E-05</v>
      </c>
      <c r="N1440" s="33" t="s">
        <v>4892</v>
      </c>
      <c r="O1440" s="33">
        <f>+'Categorias-9 feb-Depurado'!Y1439</f>
        <v>15469.554807803179</v>
      </c>
      <c r="P1440" s="111">
        <f>+'Categorias-9 feb-Depurado'!AC1439</f>
        <v>44958</v>
      </c>
      <c r="Q1440" s="111">
        <f>+'Categorias-9 feb-Depurado'!AE1439</f>
        <v>44972</v>
      </c>
      <c r="R1440" s="112" t="str">
        <f>+'Categorias-9 feb-Depurado'!AB1439</f>
        <v>Fuel</v>
      </c>
    </row>
    <row r="1441" spans="2:18" s="1" customFormat="1" ht="14.5" hidden="1">
      <c r="B1441" s="57" t="str">
        <f>+'Categorias-9 feb-Depurado'!B1440</f>
        <v>ORGANIZACION TERPEL SA</v>
      </c>
      <c r="C1441" s="30" t="s">
        <v>4900</v>
      </c>
      <c r="D1441" s="31">
        <v>5</v>
      </c>
      <c r="E1441" s="30" t="str">
        <f>+'Categorias-9 feb-Depurado'!E1440</f>
        <v>830095213-0</v>
      </c>
      <c r="F1441" s="30" t="str">
        <f>+'Categorias-9 feb-Depurado'!F1440</f>
        <v>CR 7 75 51 P 13</v>
      </c>
      <c r="G1441" s="30" t="str">
        <f>+'Categorias-9 feb-Depurado'!G1440</f>
        <v>BOGOTA</v>
      </c>
      <c r="H1441" s="30" t="str">
        <f>+'Categorias-9 feb-Depurado'!H1440</f>
        <v>VL9411749414</v>
      </c>
      <c r="I1441" s="107">
        <f>+'Categorias-9 feb-Depurado'!R1440</f>
        <v>27824060</v>
      </c>
      <c r="J1441" s="108">
        <f t="shared" si="96"/>
        <v>0</v>
      </c>
      <c r="K1441" s="107">
        <f t="shared" si="97"/>
        <v>0</v>
      </c>
      <c r="L1441" s="109">
        <f t="shared" si="98"/>
        <v>27824060</v>
      </c>
      <c r="M1441" s="110">
        <f t="shared" si="99"/>
        <v>2.1211786802950565E-05</v>
      </c>
      <c r="N1441" s="33" t="s">
        <v>4892</v>
      </c>
      <c r="O1441" s="33">
        <f>+'Categorias-9 feb-Depurado'!Y1440</f>
        <v>5833.3197060704215</v>
      </c>
      <c r="P1441" s="111">
        <f>+'Categorias-9 feb-Depurado'!AC1440</f>
        <v>44958</v>
      </c>
      <c r="Q1441" s="111">
        <f>+'Categorias-9 feb-Depurado'!AE1440</f>
        <v>44972</v>
      </c>
      <c r="R1441" s="112" t="str">
        <f>+'Categorias-9 feb-Depurado'!AB1440</f>
        <v>Fuel</v>
      </c>
    </row>
    <row r="1442" spans="2:18" s="1" customFormat="1" ht="14.5" hidden="1">
      <c r="B1442" s="57" t="str">
        <f>+'Categorias-9 feb-Depurado'!B1441</f>
        <v>ORGANIZACION TERPEL SA</v>
      </c>
      <c r="C1442" s="30" t="s">
        <v>4900</v>
      </c>
      <c r="D1442" s="31">
        <v>5</v>
      </c>
      <c r="E1442" s="30" t="str">
        <f>+'Categorias-9 feb-Depurado'!E1441</f>
        <v>830095213-0</v>
      </c>
      <c r="F1442" s="30" t="str">
        <f>+'Categorias-9 feb-Depurado'!F1441</f>
        <v>CR 7 75 51 P 13</v>
      </c>
      <c r="G1442" s="30" t="str">
        <f>+'Categorias-9 feb-Depurado'!G1441</f>
        <v>BOGOTA</v>
      </c>
      <c r="H1442" s="30" t="str">
        <f>+'Categorias-9 feb-Depurado'!H1441</f>
        <v>VL9411749406</v>
      </c>
      <c r="I1442" s="107">
        <f>+'Categorias-9 feb-Depurado'!R1441</f>
        <v>31300029</v>
      </c>
      <c r="J1442" s="108">
        <f t="shared" si="96"/>
        <v>0</v>
      </c>
      <c r="K1442" s="107">
        <f t="shared" si="97"/>
        <v>0</v>
      </c>
      <c r="L1442" s="109">
        <f t="shared" si="98"/>
        <v>31300029</v>
      </c>
      <c r="M1442" s="110">
        <f t="shared" si="99"/>
        <v>2.3861706094443803E-05</v>
      </c>
      <c r="N1442" s="33" t="s">
        <v>4892</v>
      </c>
      <c r="O1442" s="33">
        <f>+'Categorias-9 feb-Depurado'!Y1441</f>
        <v>6562.0572973992885</v>
      </c>
      <c r="P1442" s="111">
        <f>+'Categorias-9 feb-Depurado'!AC1441</f>
        <v>44958</v>
      </c>
      <c r="Q1442" s="111">
        <f>+'Categorias-9 feb-Depurado'!AE1441</f>
        <v>44972</v>
      </c>
      <c r="R1442" s="112" t="str">
        <f>+'Categorias-9 feb-Depurado'!AB1441</f>
        <v>Fuel</v>
      </c>
    </row>
    <row r="1443" spans="2:18" s="1" customFormat="1" ht="14.5" hidden="1">
      <c r="B1443" s="57" t="str">
        <f>+'Categorias-9 feb-Depurado'!B1442</f>
        <v>ORGANIZACION TERPEL SA</v>
      </c>
      <c r="C1443" s="30" t="s">
        <v>4900</v>
      </c>
      <c r="D1443" s="31">
        <v>5</v>
      </c>
      <c r="E1443" s="30" t="str">
        <f>+'Categorias-9 feb-Depurado'!E1442</f>
        <v>830095213-0</v>
      </c>
      <c r="F1443" s="30" t="str">
        <f>+'Categorias-9 feb-Depurado'!F1442</f>
        <v>CR 7 75 51 P 13</v>
      </c>
      <c r="G1443" s="30" t="str">
        <f>+'Categorias-9 feb-Depurado'!G1442</f>
        <v>BOGOTA</v>
      </c>
      <c r="H1443" s="30" t="str">
        <f>+'Categorias-9 feb-Depurado'!H1442</f>
        <v>VL9411749430</v>
      </c>
      <c r="I1443" s="107">
        <f>+'Categorias-9 feb-Depurado'!R1442</f>
        <v>23954258</v>
      </c>
      <c r="J1443" s="108">
        <f t="shared" si="96"/>
        <v>0</v>
      </c>
      <c r="K1443" s="107">
        <f t="shared" si="97"/>
        <v>0</v>
      </c>
      <c r="L1443" s="109">
        <f t="shared" si="98"/>
        <v>23954258</v>
      </c>
      <c r="M1443" s="110">
        <f t="shared" si="99"/>
        <v>1.8261627300935704E-05</v>
      </c>
      <c r="N1443" s="33" t="s">
        <v>4892</v>
      </c>
      <c r="O1443" s="33">
        <f>+'Categorias-9 feb-Depurado'!Y1442</f>
        <v>5022.0149480591626</v>
      </c>
      <c r="P1443" s="111">
        <f>+'Categorias-9 feb-Depurado'!AC1442</f>
        <v>44959</v>
      </c>
      <c r="Q1443" s="111">
        <f>+'Categorias-9 feb-Depurado'!AE1442</f>
        <v>44973</v>
      </c>
      <c r="R1443" s="112" t="str">
        <f>+'Categorias-9 feb-Depurado'!AB1442</f>
        <v>Fuel</v>
      </c>
    </row>
    <row r="1444" spans="2:18" s="1" customFormat="1" ht="14.5" hidden="1">
      <c r="B1444" s="57" t="str">
        <f>+'Categorias-9 feb-Depurado'!B1443</f>
        <v>ORGANIZACION TERPEL SA</v>
      </c>
      <c r="C1444" s="30" t="s">
        <v>4900</v>
      </c>
      <c r="D1444" s="31">
        <v>5</v>
      </c>
      <c r="E1444" s="30" t="str">
        <f>+'Categorias-9 feb-Depurado'!E1443</f>
        <v>830095213-0</v>
      </c>
      <c r="F1444" s="30" t="str">
        <f>+'Categorias-9 feb-Depurado'!F1443</f>
        <v>CR 7 75 51 P 13</v>
      </c>
      <c r="G1444" s="30" t="str">
        <f>+'Categorias-9 feb-Depurado'!G1443</f>
        <v>BOGOTA</v>
      </c>
      <c r="H1444" s="30" t="str">
        <f>+'Categorias-9 feb-Depurado'!H1443</f>
        <v>VL9411749431</v>
      </c>
      <c r="I1444" s="107">
        <f>+'Categorias-9 feb-Depurado'!R1443</f>
        <v>44535904</v>
      </c>
      <c r="J1444" s="108">
        <f t="shared" si="96"/>
        <v>0</v>
      </c>
      <c r="K1444" s="107">
        <f t="shared" si="97"/>
        <v>0</v>
      </c>
      <c r="L1444" s="109">
        <f t="shared" si="98"/>
        <v>44535904</v>
      </c>
      <c r="M1444" s="110">
        <f t="shared" si="99"/>
        <v>3.3952129945258651E-05</v>
      </c>
      <c r="N1444" s="33" t="s">
        <v>4892</v>
      </c>
      <c r="O1444" s="33">
        <f>+'Categorias-9 feb-Depurado'!Y1443</f>
        <v>9336.9611203706609</v>
      </c>
      <c r="P1444" s="111">
        <f>+'Categorias-9 feb-Depurado'!AC1443</f>
        <v>44959</v>
      </c>
      <c r="Q1444" s="111">
        <f>+'Categorias-9 feb-Depurado'!AE1443</f>
        <v>44973</v>
      </c>
      <c r="R1444" s="112" t="str">
        <f>+'Categorias-9 feb-Depurado'!AB1443</f>
        <v>Fuel</v>
      </c>
    </row>
    <row r="1445" spans="2:18" s="1" customFormat="1" ht="14.5" hidden="1">
      <c r="B1445" s="57" t="str">
        <f>+'Categorias-9 feb-Depurado'!B1444</f>
        <v>ORGANIZACION TERPEL SA</v>
      </c>
      <c r="C1445" s="30" t="s">
        <v>4900</v>
      </c>
      <c r="D1445" s="31">
        <v>5</v>
      </c>
      <c r="E1445" s="30" t="str">
        <f>+'Categorias-9 feb-Depurado'!E1444</f>
        <v>830095213-0</v>
      </c>
      <c r="F1445" s="30" t="str">
        <f>+'Categorias-9 feb-Depurado'!F1444</f>
        <v>CR 7 75 51 P 13</v>
      </c>
      <c r="G1445" s="30" t="str">
        <f>+'Categorias-9 feb-Depurado'!G1444</f>
        <v>BOGOTA</v>
      </c>
      <c r="H1445" s="30" t="str">
        <f>+'Categorias-9 feb-Depurado'!H1444</f>
        <v>VL9411749445</v>
      </c>
      <c r="I1445" s="107">
        <f>+'Categorias-9 feb-Depurado'!R1444</f>
        <v>129086091</v>
      </c>
      <c r="J1445" s="108">
        <f t="shared" si="96"/>
        <v>0</v>
      </c>
      <c r="K1445" s="107">
        <f t="shared" si="97"/>
        <v>0</v>
      </c>
      <c r="L1445" s="109">
        <f t="shared" si="98"/>
        <v>129086091</v>
      </c>
      <c r="M1445" s="110">
        <f t="shared" si="99"/>
        <v>9.8409313432988425E-05</v>
      </c>
      <c r="N1445" s="33" t="s">
        <v>4892</v>
      </c>
      <c r="O1445" s="33">
        <f>+'Categorias-9 feb-Depurado'!Y1444</f>
        <v>27062.924620271075</v>
      </c>
      <c r="P1445" s="111">
        <f>+'Categorias-9 feb-Depurado'!AC1444</f>
        <v>44960</v>
      </c>
      <c r="Q1445" s="111">
        <f>+'Categorias-9 feb-Depurado'!AE1444</f>
        <v>44974</v>
      </c>
      <c r="R1445" s="112" t="str">
        <f>+'Categorias-9 feb-Depurado'!AB1444</f>
        <v>Fuel</v>
      </c>
    </row>
    <row r="1446" spans="2:18" s="1" customFormat="1" ht="14.5" hidden="1">
      <c r="B1446" s="57" t="str">
        <f>+'Categorias-9 feb-Depurado'!B1445</f>
        <v>ORGANIZACION TERPEL SA</v>
      </c>
      <c r="C1446" s="30" t="s">
        <v>4900</v>
      </c>
      <c r="D1446" s="31">
        <v>5</v>
      </c>
      <c r="E1446" s="30" t="str">
        <f>+'Categorias-9 feb-Depurado'!E1445</f>
        <v>830095213-0</v>
      </c>
      <c r="F1446" s="30" t="str">
        <f>+'Categorias-9 feb-Depurado'!F1445</f>
        <v>CR 7 75 51 P 13</v>
      </c>
      <c r="G1446" s="30" t="str">
        <f>+'Categorias-9 feb-Depurado'!G1445</f>
        <v>BOGOTA</v>
      </c>
      <c r="H1446" s="30" t="str">
        <f>+'Categorias-9 feb-Depurado'!H1445</f>
        <v>VL9411749444</v>
      </c>
      <c r="I1446" s="107">
        <f>+'Categorias-9 feb-Depurado'!R1445</f>
        <v>94994475</v>
      </c>
      <c r="J1446" s="108">
        <f t="shared" si="96"/>
        <v>0</v>
      </c>
      <c r="K1446" s="107">
        <f t="shared" si="97"/>
        <v>0</v>
      </c>
      <c r="L1446" s="109">
        <f t="shared" si="98"/>
        <v>94994475</v>
      </c>
      <c r="M1446" s="110">
        <f t="shared" si="99"/>
        <v>7.2419429485064997E-05</v>
      </c>
      <c r="N1446" s="33" t="s">
        <v>4892</v>
      </c>
      <c r="O1446" s="33">
        <f>+'Categorias-9 feb-Depurado'!Y1445</f>
        <v>19915.610553790997</v>
      </c>
      <c r="P1446" s="111">
        <f>+'Categorias-9 feb-Depurado'!AC1445</f>
        <v>44960</v>
      </c>
      <c r="Q1446" s="111">
        <f>+'Categorias-9 feb-Depurado'!AE1445</f>
        <v>44974</v>
      </c>
      <c r="R1446" s="112" t="str">
        <f>+'Categorias-9 feb-Depurado'!AB1445</f>
        <v>Fuel</v>
      </c>
    </row>
    <row r="1447" spans="2:18" s="1" customFormat="1" ht="14.5" hidden="1">
      <c r="B1447" s="57" t="str">
        <f>+'Categorias-9 feb-Depurado'!B1446</f>
        <v>ORGANIZACION TERPEL SA</v>
      </c>
      <c r="C1447" s="30" t="s">
        <v>4900</v>
      </c>
      <c r="D1447" s="31">
        <v>5</v>
      </c>
      <c r="E1447" s="30" t="str">
        <f>+'Categorias-9 feb-Depurado'!E1446</f>
        <v>830095213-0</v>
      </c>
      <c r="F1447" s="30" t="str">
        <f>+'Categorias-9 feb-Depurado'!F1446</f>
        <v>CR 7 75 51 P 13</v>
      </c>
      <c r="G1447" s="30" t="str">
        <f>+'Categorias-9 feb-Depurado'!G1446</f>
        <v>BOGOTA</v>
      </c>
      <c r="H1447" s="30" t="str">
        <f>+'Categorias-9 feb-Depurado'!H1446</f>
        <v>VL9411749462</v>
      </c>
      <c r="I1447" s="107">
        <f>+'Categorias-9 feb-Depurado'!R1446</f>
        <v>34143460</v>
      </c>
      <c r="J1447" s="108">
        <f t="shared" si="96"/>
        <v>0</v>
      </c>
      <c r="K1447" s="107">
        <f t="shared" si="97"/>
        <v>0</v>
      </c>
      <c r="L1447" s="109">
        <f t="shared" si="98"/>
        <v>34143460</v>
      </c>
      <c r="M1447" s="110">
        <f t="shared" si="99"/>
        <v>2.6029407434970688E-05</v>
      </c>
      <c r="N1447" s="33" t="s">
        <v>4892</v>
      </c>
      <c r="O1447" s="33">
        <f>+'Categorias-9 feb-Depurado'!Y1446</f>
        <v>7158.1831713785541</v>
      </c>
      <c r="P1447" s="111">
        <f>+'Categorias-9 feb-Depurado'!AC1446</f>
        <v>44963</v>
      </c>
      <c r="Q1447" s="111">
        <f>+'Categorias-9 feb-Depurado'!AE1446</f>
        <v>44977</v>
      </c>
      <c r="R1447" s="112" t="str">
        <f>+'Categorias-9 feb-Depurado'!AB1446</f>
        <v>Fuel</v>
      </c>
    </row>
    <row r="1448" spans="2:18" s="1" customFormat="1" ht="14.5" hidden="1">
      <c r="B1448" s="57" t="str">
        <f>+'Categorias-9 feb-Depurado'!B1447</f>
        <v>ORGANIZACION TERPEL SA</v>
      </c>
      <c r="C1448" s="30" t="s">
        <v>4900</v>
      </c>
      <c r="D1448" s="31">
        <v>5</v>
      </c>
      <c r="E1448" s="30" t="str">
        <f>+'Categorias-9 feb-Depurado'!E1447</f>
        <v>830095213-0</v>
      </c>
      <c r="F1448" s="30" t="str">
        <f>+'Categorias-9 feb-Depurado'!F1447</f>
        <v>CR 7 75 51 P 13</v>
      </c>
      <c r="G1448" s="30" t="str">
        <f>+'Categorias-9 feb-Depurado'!G1447</f>
        <v>BOGOTA</v>
      </c>
      <c r="H1448" s="30" t="str">
        <f>+'Categorias-9 feb-Depurado'!H1447</f>
        <v>VL9411749476</v>
      </c>
      <c r="I1448" s="107">
        <f>+'Categorias-9 feb-Depurado'!R1447</f>
        <v>35621803</v>
      </c>
      <c r="J1448" s="108">
        <f t="shared" si="96"/>
        <v>0</v>
      </c>
      <c r="K1448" s="107">
        <f t="shared" si="97"/>
        <v>0</v>
      </c>
      <c r="L1448" s="109">
        <f t="shared" si="98"/>
        <v>35621803</v>
      </c>
      <c r="M1448" s="110">
        <f t="shared" si="99"/>
        <v>2.7156428313219024E-05</v>
      </c>
      <c r="N1448" s="33" t="s">
        <v>4892</v>
      </c>
      <c r="O1448" s="33">
        <f>+'Categorias-9 feb-Depurado'!Y1447</f>
        <v>7468.1180749918758</v>
      </c>
      <c r="P1448" s="111">
        <f>+'Categorias-9 feb-Depurado'!AC1447</f>
        <v>44963</v>
      </c>
      <c r="Q1448" s="111">
        <f>+'Categorias-9 feb-Depurado'!AE1447</f>
        <v>44977</v>
      </c>
      <c r="R1448" s="112" t="str">
        <f>+'Categorias-9 feb-Depurado'!AB1447</f>
        <v>Fuel</v>
      </c>
    </row>
    <row r="1449" spans="2:18" s="1" customFormat="1" ht="14.5" hidden="1">
      <c r="B1449" s="57" t="str">
        <f>+'Categorias-9 feb-Depurado'!B1448</f>
        <v>ORGANIZACION TERPEL SA</v>
      </c>
      <c r="C1449" s="30" t="s">
        <v>4900</v>
      </c>
      <c r="D1449" s="31">
        <v>5</v>
      </c>
      <c r="E1449" s="30" t="str">
        <f>+'Categorias-9 feb-Depurado'!E1448</f>
        <v>830095213-0</v>
      </c>
      <c r="F1449" s="30" t="str">
        <f>+'Categorias-9 feb-Depurado'!F1448</f>
        <v>CR 7 75 51 P 13</v>
      </c>
      <c r="G1449" s="30" t="str">
        <f>+'Categorias-9 feb-Depurado'!G1448</f>
        <v>BOGOTA</v>
      </c>
      <c r="H1449" s="30" t="str">
        <f>+'Categorias-9 feb-Depurado'!H1448</f>
        <v>VL9411749477</v>
      </c>
      <c r="I1449" s="107">
        <f>+'Categorias-9 feb-Depurado'!R1448</f>
        <v>69398946</v>
      </c>
      <c r="J1449" s="108">
        <f t="shared" si="96"/>
        <v>0</v>
      </c>
      <c r="K1449" s="107">
        <f t="shared" si="97"/>
        <v>0</v>
      </c>
      <c r="L1449" s="109">
        <f t="shared" si="98"/>
        <v>69398946</v>
      </c>
      <c r="M1449" s="110">
        <f t="shared" si="99"/>
        <v>5.2906572473660529E-05</v>
      </c>
      <c r="N1449" s="33" t="s">
        <v>4892</v>
      </c>
      <c r="O1449" s="33">
        <f>+'Categorias-9 feb-Depurado'!Y1448</f>
        <v>14549.502814553916</v>
      </c>
      <c r="P1449" s="111">
        <f>+'Categorias-9 feb-Depurado'!AC1448</f>
        <v>44963</v>
      </c>
      <c r="Q1449" s="111">
        <f>+'Categorias-9 feb-Depurado'!AE1448</f>
        <v>44977</v>
      </c>
      <c r="R1449" s="112" t="str">
        <f>+'Categorias-9 feb-Depurado'!AB1448</f>
        <v>Fuel</v>
      </c>
    </row>
    <row r="1450" spans="2:18" s="1" customFormat="1" ht="14.5" hidden="1">
      <c r="B1450" s="57" t="str">
        <f>+'Categorias-9 feb-Depurado'!B1449</f>
        <v>ORGANIZACION TERPEL SA</v>
      </c>
      <c r="C1450" s="30" t="s">
        <v>4900</v>
      </c>
      <c r="D1450" s="31">
        <v>5</v>
      </c>
      <c r="E1450" s="30" t="str">
        <f>+'Categorias-9 feb-Depurado'!E1449</f>
        <v>830095213-0</v>
      </c>
      <c r="F1450" s="30" t="str">
        <f>+'Categorias-9 feb-Depurado'!F1449</f>
        <v>CR 7 75 51 P 13</v>
      </c>
      <c r="G1450" s="30" t="str">
        <f>+'Categorias-9 feb-Depurado'!G1449</f>
        <v>BOGOTA</v>
      </c>
      <c r="H1450" s="30" t="str">
        <f>+'Categorias-9 feb-Depurado'!H1449</f>
        <v>VL9411749463</v>
      </c>
      <c r="I1450" s="107">
        <f>+'Categorias-9 feb-Depurado'!R1449</f>
        <v>30629853</v>
      </c>
      <c r="J1450" s="108">
        <f t="shared" si="96"/>
        <v>0</v>
      </c>
      <c r="K1450" s="107">
        <f t="shared" si="97"/>
        <v>0</v>
      </c>
      <c r="L1450" s="109">
        <f t="shared" si="98"/>
        <v>30629853</v>
      </c>
      <c r="M1450" s="110">
        <f t="shared" si="99"/>
        <v>2.335079465907261E-05</v>
      </c>
      <c r="N1450" s="33" t="s">
        <v>4892</v>
      </c>
      <c r="O1450" s="33">
        <f>+'Categorias-9 feb-Depurado'!Y1449</f>
        <v>6421.5547658731402</v>
      </c>
      <c r="P1450" s="111">
        <f>+'Categorias-9 feb-Depurado'!AC1449</f>
        <v>44963</v>
      </c>
      <c r="Q1450" s="111">
        <f>+'Categorias-9 feb-Depurado'!AE1449</f>
        <v>44977</v>
      </c>
      <c r="R1450" s="112" t="str">
        <f>+'Categorias-9 feb-Depurado'!AB1449</f>
        <v>Fuel</v>
      </c>
    </row>
    <row r="1451" spans="2:18" s="1" customFormat="1" ht="14.5" hidden="1">
      <c r="B1451" s="57" t="str">
        <f>+'Categorias-9 feb-Depurado'!B1450</f>
        <v>ORGANIZACION TERPEL SA</v>
      </c>
      <c r="C1451" s="30" t="s">
        <v>4900</v>
      </c>
      <c r="D1451" s="31">
        <v>5</v>
      </c>
      <c r="E1451" s="30" t="str">
        <f>+'Categorias-9 feb-Depurado'!E1450</f>
        <v>830095213-0</v>
      </c>
      <c r="F1451" s="30" t="str">
        <f>+'Categorias-9 feb-Depurado'!F1450</f>
        <v>CR 7 75 51 P 13</v>
      </c>
      <c r="G1451" s="30" t="str">
        <f>+'Categorias-9 feb-Depurado'!G1450</f>
        <v>BOGOTA</v>
      </c>
      <c r="H1451" s="30" t="str">
        <f>+'Categorias-9 feb-Depurado'!H1450</f>
        <v>VL9411749464</v>
      </c>
      <c r="I1451" s="107">
        <f>+'Categorias-9 feb-Depurado'!R1450</f>
        <v>94151026</v>
      </c>
      <c r="J1451" s="108">
        <f t="shared" si="96"/>
        <v>0</v>
      </c>
      <c r="K1451" s="107">
        <f t="shared" si="97"/>
        <v>0</v>
      </c>
      <c r="L1451" s="109">
        <f t="shared" si="98"/>
        <v>94151026</v>
      </c>
      <c r="M1451" s="110">
        <f t="shared" si="99"/>
        <v>7.1776422664091997E-05</v>
      </c>
      <c r="N1451" s="33" t="s">
        <v>4892</v>
      </c>
      <c r="O1451" s="33">
        <f>+'Categorias-9 feb-Depurado'!Y1450</f>
        <v>19738.781303395284</v>
      </c>
      <c r="P1451" s="111">
        <f>+'Categorias-9 feb-Depurado'!AC1450</f>
        <v>44963</v>
      </c>
      <c r="Q1451" s="111">
        <f>+'Categorias-9 feb-Depurado'!AE1450</f>
        <v>44977</v>
      </c>
      <c r="R1451" s="112" t="str">
        <f>+'Categorias-9 feb-Depurado'!AB1450</f>
        <v>Fuel</v>
      </c>
    </row>
    <row r="1452" spans="2:18" s="1" customFormat="1" ht="14.5" hidden="1">
      <c r="B1452" s="57" t="str">
        <f>+'Categorias-9 feb-Depurado'!B1451</f>
        <v>ORGANIZACION TERPEL SA</v>
      </c>
      <c r="C1452" s="30" t="s">
        <v>4900</v>
      </c>
      <c r="D1452" s="31">
        <v>5</v>
      </c>
      <c r="E1452" s="30" t="str">
        <f>+'Categorias-9 feb-Depurado'!E1451</f>
        <v>830095213-0</v>
      </c>
      <c r="F1452" s="30" t="str">
        <f>+'Categorias-9 feb-Depurado'!F1451</f>
        <v>CR 7 75 51 P 13</v>
      </c>
      <c r="G1452" s="30" t="str">
        <f>+'Categorias-9 feb-Depurado'!G1451</f>
        <v>BOGOTA</v>
      </c>
      <c r="H1452" s="30" t="str">
        <f>+'Categorias-9 feb-Depurado'!H1451</f>
        <v>VL9411749465</v>
      </c>
      <c r="I1452" s="107">
        <f>+'Categorias-9 feb-Depurado'!R1451</f>
        <v>88120006</v>
      </c>
      <c r="J1452" s="108">
        <f t="shared" si="96"/>
        <v>0</v>
      </c>
      <c r="K1452" s="107">
        <f t="shared" si="97"/>
        <v>0</v>
      </c>
      <c r="L1452" s="109">
        <f t="shared" si="98"/>
        <v>88120006</v>
      </c>
      <c r="M1452" s="110">
        <f t="shared" si="99"/>
        <v>6.7178649713475484E-05</v>
      </c>
      <c r="N1452" s="33" t="s">
        <v>4892</v>
      </c>
      <c r="O1452" s="33">
        <f>+'Categorias-9 feb-Depurado'!Y1451</f>
        <v>18474.37676237198</v>
      </c>
      <c r="P1452" s="111">
        <f>+'Categorias-9 feb-Depurado'!AC1451</f>
        <v>44963</v>
      </c>
      <c r="Q1452" s="111">
        <f>+'Categorias-9 feb-Depurado'!AE1451</f>
        <v>44977</v>
      </c>
      <c r="R1452" s="112" t="str">
        <f>+'Categorias-9 feb-Depurado'!AB1451</f>
        <v>Fuel</v>
      </c>
    </row>
    <row r="1453" spans="2:18" s="1" customFormat="1" ht="14.5" hidden="1">
      <c r="B1453" s="57" t="str">
        <f>+'Categorias-9 feb-Depurado'!B1452</f>
        <v>ORGANIZACION TERPEL SA</v>
      </c>
      <c r="C1453" s="30" t="s">
        <v>4900</v>
      </c>
      <c r="D1453" s="31">
        <v>5</v>
      </c>
      <c r="E1453" s="30" t="str">
        <f>+'Categorias-9 feb-Depurado'!E1452</f>
        <v>830095213-0</v>
      </c>
      <c r="F1453" s="30" t="str">
        <f>+'Categorias-9 feb-Depurado'!F1452</f>
        <v>CR 7 75 51 P 13</v>
      </c>
      <c r="G1453" s="30" t="str">
        <f>+'Categorias-9 feb-Depurado'!G1452</f>
        <v>BOGOTA</v>
      </c>
      <c r="H1453" s="30" t="str">
        <f>+'Categorias-9 feb-Depurado'!H1452</f>
        <v>VL9411749494</v>
      </c>
      <c r="I1453" s="107">
        <f>+'Categorias-9 feb-Depurado'!R1452</f>
        <v>76047180</v>
      </c>
      <c r="J1453" s="108">
        <f t="shared" si="96"/>
        <v>0</v>
      </c>
      <c r="K1453" s="107">
        <f t="shared" si="97"/>
        <v>0</v>
      </c>
      <c r="L1453" s="109">
        <f t="shared" si="98"/>
        <v>76047180</v>
      </c>
      <c r="M1453" s="110">
        <f t="shared" si="99"/>
        <v>5.797488106069374E-05</v>
      </c>
      <c r="N1453" s="33" t="s">
        <v>4892</v>
      </c>
      <c r="O1453" s="33">
        <f>+'Categorias-9 feb-Depurado'!Y1452</f>
        <v>15943.306393282806</v>
      </c>
      <c r="P1453" s="111">
        <f>+'Categorias-9 feb-Depurado'!AC1452</f>
        <v>44964</v>
      </c>
      <c r="Q1453" s="111">
        <f>+'Categorias-9 feb-Depurado'!AE1452</f>
        <v>44978</v>
      </c>
      <c r="R1453" s="112" t="str">
        <f>+'Categorias-9 feb-Depurado'!AB1452</f>
        <v>Fuel</v>
      </c>
    </row>
    <row r="1454" spans="2:18" s="1" customFormat="1" ht="14.5" hidden="1">
      <c r="B1454" s="57" t="str">
        <f>+'Categorias-9 feb-Depurado'!B1453</f>
        <v>ORGANIZACION TERPEL SA</v>
      </c>
      <c r="C1454" s="30" t="s">
        <v>4900</v>
      </c>
      <c r="D1454" s="31">
        <v>5</v>
      </c>
      <c r="E1454" s="30" t="str">
        <f>+'Categorias-9 feb-Depurado'!E1453</f>
        <v>830095213-0</v>
      </c>
      <c r="F1454" s="30" t="str">
        <f>+'Categorias-9 feb-Depurado'!F1453</f>
        <v>CR 7 75 51 P 13</v>
      </c>
      <c r="G1454" s="30" t="str">
        <f>+'Categorias-9 feb-Depurado'!G1453</f>
        <v>BOGOTA</v>
      </c>
      <c r="H1454" s="30" t="str">
        <f>+'Categorias-9 feb-Depurado'!H1453</f>
        <v>VL9411749495</v>
      </c>
      <c r="I1454" s="107">
        <f>+'Categorias-9 feb-Depurado'!R1453</f>
        <v>104797960</v>
      </c>
      <c r="J1454" s="108">
        <f t="shared" si="96"/>
        <v>0</v>
      </c>
      <c r="K1454" s="107">
        <f t="shared" si="97"/>
        <v>0</v>
      </c>
      <c r="L1454" s="109">
        <f t="shared" si="98"/>
        <v>104797960</v>
      </c>
      <c r="M1454" s="110">
        <f t="shared" si="99"/>
        <v>7.9893156674624096E-05</v>
      </c>
      <c r="N1454" s="33" t="s">
        <v>4892</v>
      </c>
      <c r="O1454" s="33">
        <f>+'Categorias-9 feb-Depurado'!Y1453</f>
        <v>21970.913131440189</v>
      </c>
      <c r="P1454" s="111">
        <f>+'Categorias-9 feb-Depurado'!AC1453</f>
        <v>44964</v>
      </c>
      <c r="Q1454" s="111">
        <f>+'Categorias-9 feb-Depurado'!AE1453</f>
        <v>44978</v>
      </c>
      <c r="R1454" s="112" t="str">
        <f>+'Categorias-9 feb-Depurado'!AB1453</f>
        <v>Fuel</v>
      </c>
    </row>
    <row r="1455" spans="2:18" s="1" customFormat="1" ht="14.5" hidden="1">
      <c r="B1455" s="57" t="str">
        <f>+'Categorias-9 feb-Depurado'!B1454</f>
        <v>ORGANIZACION TERPEL SA</v>
      </c>
      <c r="C1455" s="30" t="s">
        <v>4900</v>
      </c>
      <c r="D1455" s="31">
        <v>5</v>
      </c>
      <c r="E1455" s="30" t="str">
        <f>+'Categorias-9 feb-Depurado'!E1454</f>
        <v>830095213-0</v>
      </c>
      <c r="F1455" s="30" t="str">
        <f>+'Categorias-9 feb-Depurado'!F1454</f>
        <v>CR 7 75 51 P 13</v>
      </c>
      <c r="G1455" s="30" t="str">
        <f>+'Categorias-9 feb-Depurado'!G1454</f>
        <v>BOGOTA</v>
      </c>
      <c r="H1455" s="30" t="str">
        <f>+'Categorias-9 feb-Depurado'!H1454</f>
        <v>VL9411749513</v>
      </c>
      <c r="I1455" s="107">
        <f>+'Categorias-9 feb-Depurado'!R1454</f>
        <v>99183460</v>
      </c>
      <c r="J1455" s="108">
        <f t="shared" si="96"/>
        <v>0</v>
      </c>
      <c r="K1455" s="107">
        <f t="shared" si="97"/>
        <v>0</v>
      </c>
      <c r="L1455" s="109">
        <f t="shared" si="98"/>
        <v>99183460</v>
      </c>
      <c r="M1455" s="110">
        <f t="shared" si="99"/>
        <v>7.5612919462471527E-05</v>
      </c>
      <c r="N1455" s="33" t="s">
        <v>4892</v>
      </c>
      <c r="O1455" s="33">
        <f>+'Categorias-9 feb-Depurado'!Y1454</f>
        <v>20793.832091155906</v>
      </c>
      <c r="P1455" s="111">
        <f>+'Categorias-9 feb-Depurado'!AC1454</f>
        <v>44965</v>
      </c>
      <c r="Q1455" s="111">
        <f>+'Categorias-9 feb-Depurado'!AE1454</f>
        <v>44979</v>
      </c>
      <c r="R1455" s="112" t="str">
        <f>+'Categorias-9 feb-Depurado'!AB1454</f>
        <v>Fuel</v>
      </c>
    </row>
    <row r="1456" spans="2:18" s="1" customFormat="1" ht="14.5" hidden="1">
      <c r="B1456" s="57" t="str">
        <f>+'Categorias-9 feb-Depurado'!B1455</f>
        <v>ORGANIZACION TERPEL SA</v>
      </c>
      <c r="C1456" s="30" t="s">
        <v>4900</v>
      </c>
      <c r="D1456" s="31">
        <v>5</v>
      </c>
      <c r="E1456" s="30" t="str">
        <f>+'Categorias-9 feb-Depurado'!E1455</f>
        <v>830095213-0</v>
      </c>
      <c r="F1456" s="30" t="str">
        <f>+'Categorias-9 feb-Depurado'!F1455</f>
        <v>CR 7 75 51 P 13</v>
      </c>
      <c r="G1456" s="30" t="str">
        <f>+'Categorias-9 feb-Depurado'!G1455</f>
        <v>BOGOTA</v>
      </c>
      <c r="H1456" s="30" t="str">
        <f>+'Categorias-9 feb-Depurado'!H1455</f>
        <v>VL9411749512</v>
      </c>
      <c r="I1456" s="107">
        <f>+'Categorias-9 feb-Depurado'!R1455</f>
        <v>41267824</v>
      </c>
      <c r="J1456" s="108">
        <f t="shared" si="96"/>
        <v>0</v>
      </c>
      <c r="K1456" s="107">
        <f t="shared" si="97"/>
        <v>0</v>
      </c>
      <c r="L1456" s="109">
        <f t="shared" si="98"/>
        <v>41267824</v>
      </c>
      <c r="M1456" s="110">
        <f t="shared" si="99"/>
        <v>3.1460695689618503E-05</v>
      </c>
      <c r="N1456" s="33" t="s">
        <v>4892</v>
      </c>
      <c r="O1456" s="33">
        <f>+'Categorias-9 feb-Depurado'!Y1455</f>
        <v>8651.8074991876056</v>
      </c>
      <c r="P1456" s="111">
        <f>+'Categorias-9 feb-Depurado'!AC1455</f>
        <v>44965</v>
      </c>
      <c r="Q1456" s="111">
        <f>+'Categorias-9 feb-Depurado'!AE1455</f>
        <v>44979</v>
      </c>
      <c r="R1456" s="112" t="str">
        <f>+'Categorias-9 feb-Depurado'!AB1455</f>
        <v>Fuel</v>
      </c>
    </row>
    <row r="1457" spans="2:18" s="1" customFormat="1" ht="14.5" hidden="1">
      <c r="B1457" s="57" t="str">
        <f>+'Categorias-9 feb-Depurado'!B1456</f>
        <v>ORGANIZACION TERPEL SA</v>
      </c>
      <c r="C1457" s="30" t="s">
        <v>4900</v>
      </c>
      <c r="D1457" s="31">
        <v>5</v>
      </c>
      <c r="E1457" s="30" t="str">
        <f>+'Categorias-9 feb-Depurado'!E1456</f>
        <v>830095213-0</v>
      </c>
      <c r="F1457" s="30" t="str">
        <f>+'Categorias-9 feb-Depurado'!F1456</f>
        <v>CR 7 75 51 P 13</v>
      </c>
      <c r="G1457" s="30" t="str">
        <f>+'Categorias-9 feb-Depurado'!G1456</f>
        <v>BOGOTA</v>
      </c>
      <c r="H1457" s="30" t="str">
        <f>+'Categorias-9 feb-Depurado'!H1456</f>
        <v>VL9411749527</v>
      </c>
      <c r="I1457" s="107">
        <f>+'Categorias-9 feb-Depurado'!R1456</f>
        <v>27437018</v>
      </c>
      <c r="J1457" s="108">
        <f t="shared" si="96"/>
        <v>0</v>
      </c>
      <c r="K1457" s="107">
        <f t="shared" si="97"/>
        <v>0</v>
      </c>
      <c r="L1457" s="109">
        <f t="shared" si="98"/>
        <v>27437018</v>
      </c>
      <c r="M1457" s="110">
        <f t="shared" si="99"/>
        <v>2.0916723739264405E-05</v>
      </c>
      <c r="N1457" s="33" t="s">
        <v>4892</v>
      </c>
      <c r="O1457" s="33">
        <f>+'Categorias-9 feb-Depurado'!Y1456</f>
        <v>5752.1762738870193</v>
      </c>
      <c r="P1457" s="111">
        <f>+'Categorias-9 feb-Depurado'!AC1456</f>
        <v>44966</v>
      </c>
      <c r="Q1457" s="111">
        <f>+'Categorias-9 feb-Depurado'!AE1456</f>
        <v>44980</v>
      </c>
      <c r="R1457" s="112" t="str">
        <f>+'Categorias-9 feb-Depurado'!AB1456</f>
        <v>Fuel</v>
      </c>
    </row>
    <row r="1458" spans="2:18" s="1" customFormat="1" ht="14.5" hidden="1">
      <c r="B1458" s="57" t="str">
        <f>+'Categorias-9 feb-Depurado'!B1457</f>
        <v>ORGANIZACION TERPEL SA</v>
      </c>
      <c r="C1458" s="30" t="s">
        <v>4900</v>
      </c>
      <c r="D1458" s="31">
        <v>5</v>
      </c>
      <c r="E1458" s="30" t="str">
        <f>+'Categorias-9 feb-Depurado'!E1457</f>
        <v>830095213-0</v>
      </c>
      <c r="F1458" s="30" t="str">
        <f>+'Categorias-9 feb-Depurado'!F1457</f>
        <v>CR 7 75 51 P 13</v>
      </c>
      <c r="G1458" s="30" t="str">
        <f>+'Categorias-9 feb-Depurado'!G1457</f>
        <v>BOGOTA</v>
      </c>
      <c r="H1458" s="30" t="str">
        <f>+'Categorias-9 feb-Depurado'!H1457</f>
        <v>VL9411749528</v>
      </c>
      <c r="I1458" s="107">
        <f>+'Categorias-9 feb-Depurado'!R1457</f>
        <v>49242698</v>
      </c>
      <c r="J1458" s="108">
        <f t="shared" si="96"/>
        <v>0</v>
      </c>
      <c r="K1458" s="107">
        <f t="shared" si="97"/>
        <v>0</v>
      </c>
      <c r="L1458" s="109">
        <f t="shared" si="98"/>
        <v>49242698</v>
      </c>
      <c r="M1458" s="110">
        <f t="shared" si="99"/>
        <v>3.7540373747687445E-05</v>
      </c>
      <c r="N1458" s="33" t="s">
        <v>4892</v>
      </c>
      <c r="O1458" s="33">
        <f>+'Categorias-9 feb-Depurado'!Y1457</f>
        <v>10323.741417444991</v>
      </c>
      <c r="P1458" s="111">
        <f>+'Categorias-9 feb-Depurado'!AC1457</f>
        <v>44966</v>
      </c>
      <c r="Q1458" s="111">
        <f>+'Categorias-9 feb-Depurado'!AE1457</f>
        <v>44980</v>
      </c>
      <c r="R1458" s="112" t="str">
        <f>+'Categorias-9 feb-Depurado'!AB1457</f>
        <v>Fuel</v>
      </c>
    </row>
    <row r="1459" spans="2:18" s="1" customFormat="1" ht="14.5" hidden="1">
      <c r="B1459" s="57" t="str">
        <f>+'Categorias-9 feb-Depurado'!B1458</f>
        <v>PANGEA MTD SAS</v>
      </c>
      <c r="C1459" s="30" t="s">
        <v>4900</v>
      </c>
      <c r="D1459" s="31">
        <v>5</v>
      </c>
      <c r="E1459" s="30" t="str">
        <f>+'Categorias-9 feb-Depurado'!E1458</f>
        <v>901007920-1</v>
      </c>
      <c r="F1459" s="30" t="str">
        <f>+'Categorias-9 feb-Depurado'!F1458</f>
        <v>CRA 11B # 99 - 25</v>
      </c>
      <c r="G1459" s="30" t="str">
        <f>+'Categorias-9 feb-Depurado'!G1458</f>
        <v>BOGOTA DC</v>
      </c>
      <c r="H1459" s="30" t="str">
        <f>+'Categorias-9 feb-Depurado'!H1458</f>
        <v>MTD2798</v>
      </c>
      <c r="I1459" s="107">
        <f>+'Categorias-9 feb-Depurado'!R1458</f>
        <v>21878640</v>
      </c>
      <c r="J1459" s="108">
        <f t="shared" si="96"/>
        <v>21878640</v>
      </c>
      <c r="K1459" s="107">
        <f t="shared" si="97"/>
        <v>551292.38584546756</v>
      </c>
      <c r="L1459" s="109">
        <f t="shared" si="98"/>
        <v>22429932.385845467</v>
      </c>
      <c r="M1459" s="110">
        <f t="shared" si="99"/>
        <v>1.7099551387293961E-05</v>
      </c>
      <c r="N1459" s="33" t="s">
        <v>4892</v>
      </c>
      <c r="O1459" s="33">
        <f>+'Categorias-9 feb-Depurado'!Y1458</f>
        <v>4586.8612220510076</v>
      </c>
      <c r="P1459" s="111">
        <f>+'Categorias-9 feb-Depurado'!AC1458</f>
        <v>44848</v>
      </c>
      <c r="Q1459" s="111">
        <f>+'Categorias-9 feb-Depurado'!AE1458</f>
        <v>44893</v>
      </c>
      <c r="R1459" s="112" t="str">
        <f>+'Categorias-9 feb-Depurado'!AB1458</f>
        <v>Publicidad</v>
      </c>
    </row>
    <row r="1460" spans="2:18" s="1" customFormat="1" ht="14.5" hidden="1">
      <c r="B1460" s="57" t="str">
        <f>+'Categorias-9 feb-Depurado'!B1459</f>
        <v>PANGEA MTD SAS</v>
      </c>
      <c r="C1460" s="30" t="s">
        <v>4900</v>
      </c>
      <c r="D1460" s="31">
        <v>5</v>
      </c>
      <c r="E1460" s="30" t="str">
        <f>+'Categorias-9 feb-Depurado'!E1459</f>
        <v>901007920-1</v>
      </c>
      <c r="F1460" s="30" t="str">
        <f>+'Categorias-9 feb-Depurado'!F1459</f>
        <v>CRA 11B # 99 - 25</v>
      </c>
      <c r="G1460" s="30" t="str">
        <f>+'Categorias-9 feb-Depurado'!G1459</f>
        <v>BOGOTA DC</v>
      </c>
      <c r="H1460" s="30" t="str">
        <f>+'Categorias-9 feb-Depurado'!H1459</f>
        <v>MTD2797</v>
      </c>
      <c r="I1460" s="107">
        <f>+'Categorias-9 feb-Depurado'!R1459</f>
        <v>35407360</v>
      </c>
      <c r="J1460" s="108">
        <f t="shared" si="96"/>
        <v>35407360</v>
      </c>
      <c r="K1460" s="107">
        <f t="shared" si="97"/>
        <v>892185.61898222985</v>
      </c>
      <c r="L1460" s="109">
        <f t="shared" si="98"/>
        <v>36299545.618982233</v>
      </c>
      <c r="M1460" s="110">
        <f t="shared" si="99"/>
        <v>2.7673108191753087E-05</v>
      </c>
      <c r="N1460" s="33" t="s">
        <v>4892</v>
      </c>
      <c r="O1460" s="33">
        <f>+'Categorias-9 feb-Depurado'!Y1459</f>
        <v>7423.1600574441536</v>
      </c>
      <c r="P1460" s="111">
        <f>+'Categorias-9 feb-Depurado'!AC1459</f>
        <v>44848</v>
      </c>
      <c r="Q1460" s="111">
        <f>+'Categorias-9 feb-Depurado'!AE1459</f>
        <v>44893</v>
      </c>
      <c r="R1460" s="112" t="str">
        <f>+'Categorias-9 feb-Depurado'!AB1459</f>
        <v>Publicidad</v>
      </c>
    </row>
    <row r="1461" spans="2:18" s="1" customFormat="1" ht="14.5" hidden="1">
      <c r="B1461" s="57" t="str">
        <f>+'Categorias-9 feb-Depurado'!B1460</f>
        <v>PANGEA MTD SAS</v>
      </c>
      <c r="C1461" s="30" t="s">
        <v>4900</v>
      </c>
      <c r="D1461" s="31">
        <v>5</v>
      </c>
      <c r="E1461" s="30" t="str">
        <f>+'Categorias-9 feb-Depurado'!E1460</f>
        <v>901007920-1</v>
      </c>
      <c r="F1461" s="30" t="str">
        <f>+'Categorias-9 feb-Depurado'!F1460</f>
        <v>CRA 11B # 99 - 25</v>
      </c>
      <c r="G1461" s="30" t="str">
        <f>+'Categorias-9 feb-Depurado'!G1460</f>
        <v>BOGOTA DC</v>
      </c>
      <c r="H1461" s="30" t="str">
        <f>+'Categorias-9 feb-Depurado'!H1460</f>
        <v>MTD2800</v>
      </c>
      <c r="I1461" s="107">
        <f>+'Categorias-9 feb-Depurado'!R1460</f>
        <v>76847871</v>
      </c>
      <c r="J1461" s="108">
        <f t="shared" si="96"/>
        <v>76847871</v>
      </c>
      <c r="K1461" s="107">
        <f t="shared" si="97"/>
        <v>1936393.0368036914</v>
      </c>
      <c r="L1461" s="109">
        <f t="shared" si="98"/>
        <v>78784264.036803693</v>
      </c>
      <c r="M1461" s="110">
        <f t="shared" si="99"/>
        <v>6.0061508355575909E-05</v>
      </c>
      <c r="N1461" s="33" t="s">
        <v>4892</v>
      </c>
      <c r="O1461" s="33">
        <f>+'Categorias-9 feb-Depurado'!Y1460</f>
        <v>16111.17142048492</v>
      </c>
      <c r="P1461" s="111">
        <f>+'Categorias-9 feb-Depurado'!AC1460</f>
        <v>44848</v>
      </c>
      <c r="Q1461" s="111">
        <f>+'Categorias-9 feb-Depurado'!AE1460</f>
        <v>44893</v>
      </c>
      <c r="R1461" s="112" t="str">
        <f>+'Categorias-9 feb-Depurado'!AB1460</f>
        <v>Publicidad</v>
      </c>
    </row>
    <row r="1462" spans="2:18" s="1" customFormat="1" ht="14.5" hidden="1">
      <c r="B1462" s="57" t="str">
        <f>+'Categorias-9 feb-Depurado'!B1461</f>
        <v>PANGEA MTD SAS</v>
      </c>
      <c r="C1462" s="30" t="s">
        <v>4900</v>
      </c>
      <c r="D1462" s="31">
        <v>5</v>
      </c>
      <c r="E1462" s="30" t="str">
        <f>+'Categorias-9 feb-Depurado'!E1461</f>
        <v>901007920-1</v>
      </c>
      <c r="F1462" s="30" t="str">
        <f>+'Categorias-9 feb-Depurado'!F1461</f>
        <v>CRA 11B # 99 - 25</v>
      </c>
      <c r="G1462" s="30" t="str">
        <f>+'Categorias-9 feb-Depurado'!G1461</f>
        <v>BOGOTA DC</v>
      </c>
      <c r="H1462" s="30" t="str">
        <f>+'Categorias-9 feb-Depurado'!H1461</f>
        <v>MTD2942</v>
      </c>
      <c r="I1462" s="107">
        <f>+'Categorias-9 feb-Depurado'!R1461</f>
        <v>347913</v>
      </c>
      <c r="J1462" s="108">
        <f t="shared" si="96"/>
        <v>347913</v>
      </c>
      <c r="K1462" s="107">
        <f t="shared" si="97"/>
        <v>6705.5508449374702</v>
      </c>
      <c r="L1462" s="109">
        <f t="shared" si="98"/>
        <v>354618.55084493745</v>
      </c>
      <c r="M1462" s="110">
        <f t="shared" si="99"/>
        <v>2.7034491360693225E-07</v>
      </c>
      <c r="N1462" s="33" t="s">
        <v>4892</v>
      </c>
      <c r="O1462" s="33">
        <f>+'Categorias-9 feb-Depurado'!Y1461</f>
        <v>72.940029560677999</v>
      </c>
      <c r="P1462" s="111">
        <f>+'Categorias-9 feb-Depurado'!AC1461</f>
        <v>44865</v>
      </c>
      <c r="Q1462" s="111">
        <f>+'Categorias-9 feb-Depurado'!AE1461</f>
        <v>44910</v>
      </c>
      <c r="R1462" s="112" t="str">
        <f>+'Categorias-9 feb-Depurado'!AB1461</f>
        <v>Publicidad</v>
      </c>
    </row>
    <row r="1463" spans="2:18" s="1" customFormat="1" ht="14.5" hidden="1">
      <c r="B1463" s="57" t="str">
        <f>+'Categorias-9 feb-Depurado'!B1462</f>
        <v>PANGEA MTD SAS</v>
      </c>
      <c r="C1463" s="30" t="s">
        <v>4900</v>
      </c>
      <c r="D1463" s="31">
        <v>5</v>
      </c>
      <c r="E1463" s="30" t="str">
        <f>+'Categorias-9 feb-Depurado'!E1462</f>
        <v>901007920-1</v>
      </c>
      <c r="F1463" s="30" t="str">
        <f>+'Categorias-9 feb-Depurado'!F1462</f>
        <v>CRA 11B # 99 - 25</v>
      </c>
      <c r="G1463" s="30" t="str">
        <f>+'Categorias-9 feb-Depurado'!G1462</f>
        <v>BOGOTA DC</v>
      </c>
      <c r="H1463" s="30" t="str">
        <f>+'Categorias-9 feb-Depurado'!H1462</f>
        <v>MTD3026</v>
      </c>
      <c r="I1463" s="107">
        <f>+'Categorias-9 feb-Depurado'!R1462</f>
        <v>21878640</v>
      </c>
      <c r="J1463" s="108">
        <f t="shared" si="96"/>
        <v>21878640</v>
      </c>
      <c r="K1463" s="107">
        <f t="shared" si="97"/>
        <v>338214.32762428705</v>
      </c>
      <c r="L1463" s="109">
        <f t="shared" si="98"/>
        <v>22216854.327624287</v>
      </c>
      <c r="M1463" s="110">
        <f t="shared" si="99"/>
        <v>1.6937110451522031E-05</v>
      </c>
      <c r="N1463" s="33" t="s">
        <v>4892</v>
      </c>
      <c r="O1463" s="33">
        <f>+'Categorias-9 feb-Depurado'!Y1462</f>
        <v>4586.8612220510076</v>
      </c>
      <c r="P1463" s="111">
        <f>+'Categorias-9 feb-Depurado'!AC1462</f>
        <v>44876</v>
      </c>
      <c r="Q1463" s="111">
        <f>+'Categorias-9 feb-Depurado'!AE1462</f>
        <v>44921</v>
      </c>
      <c r="R1463" s="112" t="str">
        <f>+'Categorias-9 feb-Depurado'!AB1462</f>
        <v>Publicidad</v>
      </c>
    </row>
    <row r="1464" spans="2:18" s="1" customFormat="1" ht="14.5" hidden="1">
      <c r="B1464" s="57" t="str">
        <f>+'Categorias-9 feb-Depurado'!B1463</f>
        <v>PANGEA MTD SAS</v>
      </c>
      <c r="C1464" s="30" t="s">
        <v>4900</v>
      </c>
      <c r="D1464" s="31">
        <v>5</v>
      </c>
      <c r="E1464" s="30" t="str">
        <f>+'Categorias-9 feb-Depurado'!E1463</f>
        <v>901007920-1</v>
      </c>
      <c r="F1464" s="30" t="str">
        <f>+'Categorias-9 feb-Depurado'!F1463</f>
        <v>CRA 11B # 99 - 25</v>
      </c>
      <c r="G1464" s="30" t="str">
        <f>+'Categorias-9 feb-Depurado'!G1463</f>
        <v>BOGOTA DC</v>
      </c>
      <c r="H1464" s="30" t="str">
        <f>+'Categorias-9 feb-Depurado'!H1463</f>
        <v>MTD3025</v>
      </c>
      <c r="I1464" s="107">
        <f>+'Categorias-9 feb-Depurado'!R1463</f>
        <v>35407360</v>
      </c>
      <c r="J1464" s="108">
        <f t="shared" si="96"/>
        <v>35407360</v>
      </c>
      <c r="K1464" s="107">
        <f t="shared" si="97"/>
        <v>547350.13032579154</v>
      </c>
      <c r="L1464" s="109">
        <f t="shared" si="98"/>
        <v>35954710.130325794</v>
      </c>
      <c r="M1464" s="110">
        <f t="shared" si="99"/>
        <v>2.7410221435921205E-05</v>
      </c>
      <c r="N1464" s="33" t="s">
        <v>4892</v>
      </c>
      <c r="O1464" s="33">
        <f>+'Categorias-9 feb-Depurado'!Y1463</f>
        <v>7423.1600574441536</v>
      </c>
      <c r="P1464" s="111">
        <f>+'Categorias-9 feb-Depurado'!AC1463</f>
        <v>44876</v>
      </c>
      <c r="Q1464" s="111">
        <f>+'Categorias-9 feb-Depurado'!AE1463</f>
        <v>44921</v>
      </c>
      <c r="R1464" s="112" t="str">
        <f>+'Categorias-9 feb-Depurado'!AB1463</f>
        <v>Publicidad</v>
      </c>
    </row>
    <row r="1465" spans="2:18" s="1" customFormat="1" ht="14.5" hidden="1">
      <c r="B1465" s="57" t="str">
        <f>+'Categorias-9 feb-Depurado'!B1464</f>
        <v>PANGEA MTD SAS</v>
      </c>
      <c r="C1465" s="30" t="s">
        <v>4900</v>
      </c>
      <c r="D1465" s="31">
        <v>5</v>
      </c>
      <c r="E1465" s="30" t="str">
        <f>+'Categorias-9 feb-Depurado'!E1464</f>
        <v>901007920-1</v>
      </c>
      <c r="F1465" s="30" t="str">
        <f>+'Categorias-9 feb-Depurado'!F1464</f>
        <v>CRA 11B # 99 - 25</v>
      </c>
      <c r="G1465" s="30" t="str">
        <f>+'Categorias-9 feb-Depurado'!G1464</f>
        <v>BOGOTA DC</v>
      </c>
      <c r="H1465" s="30" t="str">
        <f>+'Categorias-9 feb-Depurado'!H1464</f>
        <v>MTD3030</v>
      </c>
      <c r="I1465" s="107">
        <f>+'Categorias-9 feb-Depurado'!R1464</f>
        <v>110306991</v>
      </c>
      <c r="J1465" s="108">
        <f t="shared" si="96"/>
        <v>110306991</v>
      </c>
      <c r="K1465" s="107">
        <f t="shared" si="97"/>
        <v>1552563.0171716404</v>
      </c>
      <c r="L1465" s="109">
        <f t="shared" si="98"/>
        <v>111859554.01717164</v>
      </c>
      <c r="M1465" s="110">
        <f t="shared" si="99"/>
        <v>8.527659197418987E-05</v>
      </c>
      <c r="N1465" s="33" t="s">
        <v>4892</v>
      </c>
      <c r="O1465" s="33">
        <f>+'Categorias-9 feb-Depurado'!Y1464</f>
        <v>23125.882574923737</v>
      </c>
      <c r="P1465" s="111">
        <f>+'Categorias-9 feb-Depurado'!AC1464</f>
        <v>44880</v>
      </c>
      <c r="Q1465" s="111">
        <f>+'Categorias-9 feb-Depurado'!AE1464</f>
        <v>44925</v>
      </c>
      <c r="R1465" s="112" t="str">
        <f>+'Categorias-9 feb-Depurado'!AB1464</f>
        <v>Publicidad</v>
      </c>
    </row>
    <row r="1466" spans="2:18" s="1" customFormat="1" ht="14.5" hidden="1">
      <c r="B1466" s="57" t="str">
        <f>+'Categorias-9 feb-Depurado'!B1465</f>
        <v>PANGEA MTD SAS</v>
      </c>
      <c r="C1466" s="30" t="s">
        <v>4900</v>
      </c>
      <c r="D1466" s="31">
        <v>5</v>
      </c>
      <c r="E1466" s="30" t="str">
        <f>+'Categorias-9 feb-Depurado'!E1465</f>
        <v>901007920-1</v>
      </c>
      <c r="F1466" s="30" t="str">
        <f>+'Categorias-9 feb-Depurado'!F1465</f>
        <v>CRA 11B # 99 - 25</v>
      </c>
      <c r="G1466" s="30" t="str">
        <f>+'Categorias-9 feb-Depurado'!G1465</f>
        <v>BOGOTA DC</v>
      </c>
      <c r="H1466" s="30" t="str">
        <f>+'Categorias-9 feb-Depurado'!H1465</f>
        <v>MTD3031</v>
      </c>
      <c r="I1466" s="107">
        <f>+'Categorias-9 feb-Depurado'!R1465</f>
        <v>53956643</v>
      </c>
      <c r="J1466" s="108">
        <f t="shared" si="96"/>
        <v>53956643</v>
      </c>
      <c r="K1466" s="107">
        <f t="shared" si="97"/>
        <v>759435.89516038075</v>
      </c>
      <c r="L1466" s="109">
        <f t="shared" si="98"/>
        <v>54716078.895160377</v>
      </c>
      <c r="M1466" s="110">
        <f t="shared" si="99"/>
        <v>4.1713028228718772E-05</v>
      </c>
      <c r="N1466" s="33" t="s">
        <v>4892</v>
      </c>
      <c r="O1466" s="33">
        <f>+'Categorias-9 feb-Depurado'!Y1465</f>
        <v>11312.020923089824</v>
      </c>
      <c r="P1466" s="111">
        <f>+'Categorias-9 feb-Depurado'!AC1465</f>
        <v>44880</v>
      </c>
      <c r="Q1466" s="111">
        <f>+'Categorias-9 feb-Depurado'!AE1465</f>
        <v>44925</v>
      </c>
      <c r="R1466" s="112" t="str">
        <f>+'Categorias-9 feb-Depurado'!AB1465</f>
        <v>Publicidad</v>
      </c>
    </row>
    <row r="1467" spans="2:18" s="1" customFormat="1" ht="14.5" hidden="1">
      <c r="B1467" s="57" t="str">
        <f>+'Categorias-9 feb-Depurado'!B1466</f>
        <v>PANGEA MTD SAS</v>
      </c>
      <c r="C1467" s="30" t="s">
        <v>4900</v>
      </c>
      <c r="D1467" s="31">
        <v>5</v>
      </c>
      <c r="E1467" s="30" t="str">
        <f>+'Categorias-9 feb-Depurado'!E1466</f>
        <v>901007920-1</v>
      </c>
      <c r="F1467" s="30" t="str">
        <f>+'Categorias-9 feb-Depurado'!F1466</f>
        <v>CRA 11B # 99 - 25</v>
      </c>
      <c r="G1467" s="30" t="str">
        <f>+'Categorias-9 feb-Depurado'!G1466</f>
        <v>BOGOTA DC</v>
      </c>
      <c r="H1467" s="30" t="str">
        <f>+'Categorias-9 feb-Depurado'!H1466</f>
        <v>MTD3290</v>
      </c>
      <c r="I1467" s="107">
        <f>+'Categorias-9 feb-Depurado'!R1466</f>
        <v>35407360</v>
      </c>
      <c r="J1467" s="108">
        <f t="shared" si="96"/>
        <v>35407360</v>
      </c>
      <c r="K1467" s="107">
        <f t="shared" si="97"/>
        <v>230079.62728420083</v>
      </c>
      <c r="L1467" s="109">
        <f t="shared" si="98"/>
        <v>35637439.627284199</v>
      </c>
      <c r="M1467" s="110">
        <f t="shared" si="99"/>
        <v>2.7168348960467112E-05</v>
      </c>
      <c r="N1467" s="33" t="s">
        <v>4892</v>
      </c>
      <c r="O1467" s="33">
        <f>+'Categorias-9 feb-Depurado'!Y1466</f>
        <v>7423.1600574441536</v>
      </c>
      <c r="P1467" s="111">
        <f>+'Categorias-9 feb-Depurado'!AC1466</f>
        <v>44902</v>
      </c>
      <c r="Q1467" s="111">
        <f>+'Categorias-9 feb-Depurado'!AE1466</f>
        <v>44947</v>
      </c>
      <c r="R1467" s="112" t="str">
        <f>+'Categorias-9 feb-Depurado'!AB1466</f>
        <v>Publicidad</v>
      </c>
    </row>
    <row r="1468" spans="2:18" s="1" customFormat="1" ht="14.5" hidden="1">
      <c r="B1468" s="57" t="str">
        <f>+'Categorias-9 feb-Depurado'!B1467</f>
        <v>PANGEA MTD SAS</v>
      </c>
      <c r="C1468" s="30" t="s">
        <v>4900</v>
      </c>
      <c r="D1468" s="31">
        <v>5</v>
      </c>
      <c r="E1468" s="30" t="str">
        <f>+'Categorias-9 feb-Depurado'!E1467</f>
        <v>901007920-1</v>
      </c>
      <c r="F1468" s="30" t="str">
        <f>+'Categorias-9 feb-Depurado'!F1467</f>
        <v>CRA 11B # 99 - 25</v>
      </c>
      <c r="G1468" s="30" t="str">
        <f>+'Categorias-9 feb-Depurado'!G1467</f>
        <v>BOGOTA DC</v>
      </c>
      <c r="H1468" s="30" t="str">
        <f>+'Categorias-9 feb-Depurado'!H1467</f>
        <v>MTD3294</v>
      </c>
      <c r="I1468" s="107">
        <f>+'Categorias-9 feb-Depurado'!R1467</f>
        <v>84635669</v>
      </c>
      <c r="J1468" s="108">
        <f t="shared" si="96"/>
        <v>84635669</v>
      </c>
      <c r="K1468" s="107">
        <f t="shared" si="97"/>
        <v>549968.79683966807</v>
      </c>
      <c r="L1468" s="109">
        <f t="shared" si="98"/>
        <v>85185637.796839669</v>
      </c>
      <c r="M1468" s="110">
        <f t="shared" si="99"/>
        <v>6.4941622021370379E-05</v>
      </c>
      <c r="N1468" s="33" t="s">
        <v>4892</v>
      </c>
      <c r="O1468" s="33">
        <f>+'Categorias-9 feb-Depurado'!Y1467</f>
        <v>17743.884818180864</v>
      </c>
      <c r="P1468" s="111">
        <f>+'Categorias-9 feb-Depurado'!AC1467</f>
        <v>44902</v>
      </c>
      <c r="Q1468" s="111">
        <f>+'Categorias-9 feb-Depurado'!AE1467</f>
        <v>44947</v>
      </c>
      <c r="R1468" s="112" t="str">
        <f>+'Categorias-9 feb-Depurado'!AB1467</f>
        <v>Publicidad</v>
      </c>
    </row>
    <row r="1469" spans="2:18" s="1" customFormat="1" ht="14.5" hidden="1">
      <c r="B1469" s="57" t="str">
        <f>+'Categorias-9 feb-Depurado'!B1468</f>
        <v>PANGEA MTD SAS</v>
      </c>
      <c r="C1469" s="30" t="s">
        <v>4900</v>
      </c>
      <c r="D1469" s="31">
        <v>5</v>
      </c>
      <c r="E1469" s="30" t="str">
        <f>+'Categorias-9 feb-Depurado'!E1468</f>
        <v>901007920-1</v>
      </c>
      <c r="F1469" s="30" t="str">
        <f>+'Categorias-9 feb-Depurado'!F1468</f>
        <v>CRA 11B # 99 - 25</v>
      </c>
      <c r="G1469" s="30" t="str">
        <f>+'Categorias-9 feb-Depurado'!G1468</f>
        <v>BOGOTA DC</v>
      </c>
      <c r="H1469" s="30" t="str">
        <f>+'Categorias-9 feb-Depurado'!H1468</f>
        <v>MTD3293</v>
      </c>
      <c r="I1469" s="107">
        <f>+'Categorias-9 feb-Depurado'!R1468</f>
        <v>167123649</v>
      </c>
      <c r="J1469" s="108">
        <f t="shared" si="96"/>
        <v>167123649</v>
      </c>
      <c r="K1469" s="107">
        <f t="shared" si="97"/>
        <v>1085981.7527286869</v>
      </c>
      <c r="L1469" s="109">
        <f t="shared" si="98"/>
        <v>168209630.7527287</v>
      </c>
      <c r="M1469" s="110">
        <f t="shared" si="99"/>
        <v>0.0001282353051901814</v>
      </c>
      <c r="N1469" s="33" t="s">
        <v>4892</v>
      </c>
      <c r="O1469" s="33">
        <f>+'Categorias-9 feb-Depurado'!Y1468</f>
        <v>35037.506210887135</v>
      </c>
      <c r="P1469" s="111">
        <f>+'Categorias-9 feb-Depurado'!AC1468</f>
        <v>44902</v>
      </c>
      <c r="Q1469" s="111">
        <f>+'Categorias-9 feb-Depurado'!AE1468</f>
        <v>44947</v>
      </c>
      <c r="R1469" s="112" t="str">
        <f>+'Categorias-9 feb-Depurado'!AB1468</f>
        <v>Publicidad</v>
      </c>
    </row>
    <row r="1470" spans="2:18" s="1" customFormat="1" ht="14.5" hidden="1">
      <c r="B1470" s="57" t="str">
        <f>+'Categorias-9 feb-Depurado'!B1469</f>
        <v>PANGEA MTD SAS</v>
      </c>
      <c r="C1470" s="30" t="s">
        <v>4900</v>
      </c>
      <c r="D1470" s="31">
        <v>5</v>
      </c>
      <c r="E1470" s="30" t="str">
        <f>+'Categorias-9 feb-Depurado'!E1469</f>
        <v>901007920-1</v>
      </c>
      <c r="F1470" s="30" t="str">
        <f>+'Categorias-9 feb-Depurado'!F1469</f>
        <v>CRA 11B # 99 - 25</v>
      </c>
      <c r="G1470" s="30" t="str">
        <f>+'Categorias-9 feb-Depurado'!G1469</f>
        <v>BOGOTA DC</v>
      </c>
      <c r="H1470" s="30" t="str">
        <f>+'Categorias-9 feb-Depurado'!H1469</f>
        <v>MTD3295</v>
      </c>
      <c r="I1470" s="107">
        <f>+'Categorias-9 feb-Depurado'!R1469</f>
        <v>6684945</v>
      </c>
      <c r="J1470" s="108">
        <f t="shared" si="96"/>
        <v>6684945</v>
      </c>
      <c r="K1470" s="107">
        <f t="shared" si="97"/>
        <v>43439.263870996932</v>
      </c>
      <c r="L1470" s="109">
        <f t="shared" si="98"/>
        <v>6728384.2638709974</v>
      </c>
      <c r="M1470" s="110">
        <f t="shared" si="99"/>
        <v>5.1294114709916196E-06</v>
      </c>
      <c r="N1470" s="33" t="s">
        <v>4892</v>
      </c>
      <c r="O1470" s="33">
        <f>+'Categorias-9 feb-Depurado'!Y1469</f>
        <v>1401.5000471712947</v>
      </c>
      <c r="P1470" s="111">
        <f>+'Categorias-9 feb-Depurado'!AC1469</f>
        <v>44902</v>
      </c>
      <c r="Q1470" s="111">
        <f>+'Categorias-9 feb-Depurado'!AE1469</f>
        <v>44947</v>
      </c>
      <c r="R1470" s="112" t="str">
        <f>+'Categorias-9 feb-Depurado'!AB1469</f>
        <v>Publicidad</v>
      </c>
    </row>
    <row r="1471" spans="2:18" s="1" customFormat="1" ht="14.5" hidden="1">
      <c r="B1471" s="57" t="str">
        <f>+'Categorias-9 feb-Depurado'!B1470</f>
        <v>PANGEA MTD SAS</v>
      </c>
      <c r="C1471" s="30" t="s">
        <v>4900</v>
      </c>
      <c r="D1471" s="31">
        <v>5</v>
      </c>
      <c r="E1471" s="30" t="str">
        <f>+'Categorias-9 feb-Depurado'!E1470</f>
        <v>901007920-1</v>
      </c>
      <c r="F1471" s="30" t="str">
        <f>+'Categorias-9 feb-Depurado'!F1470</f>
        <v>CRA 11B # 99 - 25</v>
      </c>
      <c r="G1471" s="30" t="str">
        <f>+'Categorias-9 feb-Depurado'!G1470</f>
        <v>BOGOTA DC</v>
      </c>
      <c r="H1471" s="30" t="str">
        <f>+'Categorias-9 feb-Depurado'!H1470</f>
        <v>MTD3291</v>
      </c>
      <c r="I1471" s="107">
        <f>+'Categorias-9 feb-Depurado'!R1470</f>
        <v>16148520</v>
      </c>
      <c r="J1471" s="108">
        <f t="shared" si="96"/>
        <v>16148520</v>
      </c>
      <c r="K1471" s="107">
        <f t="shared" si="97"/>
        <v>104934.26967702372</v>
      </c>
      <c r="L1471" s="109">
        <f t="shared" si="98"/>
        <v>16253454.269677024</v>
      </c>
      <c r="M1471" s="110">
        <f t="shared" si="99"/>
        <v>1.2390887842388769E-05</v>
      </c>
      <c r="N1471" s="33" t="s">
        <v>4892</v>
      </c>
      <c r="O1471" s="33">
        <f>+'Categorias-9 feb-Depurado'!Y1470</f>
        <v>3385.5404257995533</v>
      </c>
      <c r="P1471" s="111">
        <f>+'Categorias-9 feb-Depurado'!AC1470</f>
        <v>44902</v>
      </c>
      <c r="Q1471" s="111">
        <f>+'Categorias-9 feb-Depurado'!AE1470</f>
        <v>44947</v>
      </c>
      <c r="R1471" s="112" t="str">
        <f>+'Categorias-9 feb-Depurado'!AB1470</f>
        <v>Publicidad</v>
      </c>
    </row>
    <row r="1472" spans="2:18" s="1" customFormat="1" ht="14.5" hidden="1">
      <c r="B1472" s="57" t="str">
        <f>+'Categorias-9 feb-Depurado'!B1471</f>
        <v>PANGEA MTD SAS</v>
      </c>
      <c r="C1472" s="30" t="s">
        <v>4900</v>
      </c>
      <c r="D1472" s="31">
        <v>5</v>
      </c>
      <c r="E1472" s="30" t="str">
        <f>+'Categorias-9 feb-Depurado'!E1471</f>
        <v>901007920-1</v>
      </c>
      <c r="F1472" s="30" t="str">
        <f>+'Categorias-9 feb-Depurado'!F1471</f>
        <v>CRA 11B # 99 - 25</v>
      </c>
      <c r="G1472" s="30" t="str">
        <f>+'Categorias-9 feb-Depurado'!G1471</f>
        <v>BOGOTA DC</v>
      </c>
      <c r="H1472" s="30" t="str">
        <f>+'Categorias-9 feb-Depurado'!H1471</f>
        <v>MTD3572</v>
      </c>
      <c r="I1472" s="107">
        <f>+'Categorias-9 feb-Depurado'!R1471</f>
        <v>2189897133</v>
      </c>
      <c r="J1472" s="108">
        <f t="shared" si="96"/>
        <v>0</v>
      </c>
      <c r="K1472" s="107">
        <f t="shared" si="97"/>
        <v>0</v>
      </c>
      <c r="L1472" s="109">
        <f t="shared" si="98"/>
        <v>2189897133</v>
      </c>
      <c r="M1472" s="110">
        <f t="shared" si="99"/>
        <v>0.0016694771038298754</v>
      </c>
      <c r="N1472" s="33" t="s">
        <v>4892</v>
      </c>
      <c r="O1472" s="33">
        <f>+'Categorias-9 feb-Depurado'!Y1471</f>
        <v>459112.36894241953</v>
      </c>
      <c r="P1472" s="111">
        <f>+'Categorias-9 feb-Depurado'!AC1471</f>
        <v>44938</v>
      </c>
      <c r="Q1472" s="111">
        <f>+'Categorias-9 feb-Depurado'!AE1471</f>
        <v>44983</v>
      </c>
      <c r="R1472" s="112" t="str">
        <f>+'Categorias-9 feb-Depurado'!AB1471</f>
        <v>Publicidad</v>
      </c>
    </row>
    <row r="1473" spans="2:18" s="1" customFormat="1" ht="14.5" hidden="1">
      <c r="B1473" s="57" t="str">
        <f>+'Categorias-9 feb-Depurado'!B1472</f>
        <v>PANGEA MTD SAS</v>
      </c>
      <c r="C1473" s="30" t="s">
        <v>4900</v>
      </c>
      <c r="D1473" s="31">
        <v>5</v>
      </c>
      <c r="E1473" s="30" t="str">
        <f>+'Categorias-9 feb-Depurado'!E1472</f>
        <v>901007920-1</v>
      </c>
      <c r="F1473" s="30" t="str">
        <f>+'Categorias-9 feb-Depurado'!F1472</f>
        <v>CRA 11B # 99 - 25</v>
      </c>
      <c r="G1473" s="30" t="str">
        <f>+'Categorias-9 feb-Depurado'!G1472</f>
        <v>BOGOTA DC</v>
      </c>
      <c r="H1473" s="30" t="str">
        <f>+'Categorias-9 feb-Depurado'!H1472</f>
        <v>MTD3574</v>
      </c>
      <c r="I1473" s="107">
        <f>+'Categorias-9 feb-Depurado'!R1472</f>
        <v>87595885</v>
      </c>
      <c r="J1473" s="108">
        <f t="shared" si="96"/>
        <v>0</v>
      </c>
      <c r="K1473" s="107">
        <f t="shared" si="97"/>
        <v>0</v>
      </c>
      <c r="L1473" s="109">
        <f t="shared" si="98"/>
        <v>87595885</v>
      </c>
      <c r="M1473" s="110">
        <f t="shared" si="99"/>
        <v>6.6779083909241702E-05</v>
      </c>
      <c r="N1473" s="33" t="s">
        <v>4892</v>
      </c>
      <c r="O1473" s="33">
        <f>+'Categorias-9 feb-Depurado'!Y1472</f>
        <v>18364.494690608717</v>
      </c>
      <c r="P1473" s="111">
        <f>+'Categorias-9 feb-Depurado'!AC1472</f>
        <v>44938</v>
      </c>
      <c r="Q1473" s="111">
        <f>+'Categorias-9 feb-Depurado'!AE1472</f>
        <v>44983</v>
      </c>
      <c r="R1473" s="112" t="str">
        <f>+'Categorias-9 feb-Depurado'!AB1472</f>
        <v>Publicidad</v>
      </c>
    </row>
    <row r="1474" spans="2:18" s="1" customFormat="1" ht="14.5" hidden="1">
      <c r="B1474" s="57" t="str">
        <f>+'Categorias-9 feb-Depurado'!B1473</f>
        <v>PANGEA MTD SAS</v>
      </c>
      <c r="C1474" s="30" t="s">
        <v>4900</v>
      </c>
      <c r="D1474" s="31">
        <v>5</v>
      </c>
      <c r="E1474" s="30" t="str">
        <f>+'Categorias-9 feb-Depurado'!E1473</f>
        <v>901007920-1</v>
      </c>
      <c r="F1474" s="30" t="str">
        <f>+'Categorias-9 feb-Depurado'!F1473</f>
        <v>CRA 11B # 99 - 25</v>
      </c>
      <c r="G1474" s="30" t="str">
        <f>+'Categorias-9 feb-Depurado'!G1473</f>
        <v>BOGOTA DC</v>
      </c>
      <c r="H1474" s="30" t="str">
        <f>+'Categorias-9 feb-Depurado'!H1473</f>
        <v>MTD3575</v>
      </c>
      <c r="I1474" s="107">
        <f>+'Categorias-9 feb-Depurado'!R1473</f>
        <v>8273329</v>
      </c>
      <c r="J1474" s="108">
        <f t="shared" si="96"/>
        <v>0</v>
      </c>
      <c r="K1474" s="107">
        <f t="shared" si="97"/>
        <v>0</v>
      </c>
      <c r="L1474" s="109">
        <f t="shared" si="98"/>
        <v>8273329</v>
      </c>
      <c r="M1474" s="110">
        <f t="shared" si="99"/>
        <v>6.3072064572412582E-06</v>
      </c>
      <c r="N1474" s="33" t="s">
        <v>4892</v>
      </c>
      <c r="O1474" s="33">
        <f>+'Categorias-9 feb-Depurado'!Y1473</f>
        <v>1734.5050682935521</v>
      </c>
      <c r="P1474" s="111">
        <f>+'Categorias-9 feb-Depurado'!AC1473</f>
        <v>44938</v>
      </c>
      <c r="Q1474" s="111">
        <f>+'Categorias-9 feb-Depurado'!AE1473</f>
        <v>44983</v>
      </c>
      <c r="R1474" s="112" t="str">
        <f>+'Categorias-9 feb-Depurado'!AB1473</f>
        <v>Publicidad</v>
      </c>
    </row>
    <row r="1475" spans="2:18" s="1" customFormat="1" ht="14.5" hidden="1">
      <c r="B1475" s="57" t="str">
        <f>+'Categorias-9 feb-Depurado'!B1474</f>
        <v>PANGEA MTD SAS</v>
      </c>
      <c r="C1475" s="30" t="s">
        <v>4900</v>
      </c>
      <c r="D1475" s="31">
        <v>5</v>
      </c>
      <c r="E1475" s="30" t="str">
        <f>+'Categorias-9 feb-Depurado'!E1474</f>
        <v>901007920-1</v>
      </c>
      <c r="F1475" s="30" t="str">
        <f>+'Categorias-9 feb-Depurado'!F1474</f>
        <v>CRA 11B # 99 - 25</v>
      </c>
      <c r="G1475" s="30" t="str">
        <f>+'Categorias-9 feb-Depurado'!G1474</f>
        <v>BOGOTA DC</v>
      </c>
      <c r="H1475" s="30" t="str">
        <f>+'Categorias-9 feb-Depurado'!H1474</f>
        <v>MTD3571</v>
      </c>
      <c r="I1475" s="107">
        <f>+'Categorias-9 feb-Depurado'!R1474</f>
        <v>16148520</v>
      </c>
      <c r="J1475" s="108">
        <f t="shared" si="96"/>
        <v>0</v>
      </c>
      <c r="K1475" s="107">
        <f t="shared" si="97"/>
        <v>0</v>
      </c>
      <c r="L1475" s="109">
        <f t="shared" si="98"/>
        <v>16148520</v>
      </c>
      <c r="M1475" s="110">
        <f t="shared" si="99"/>
        <v>1.2310890769470137E-05</v>
      </c>
      <c r="N1475" s="33" t="s">
        <v>4892</v>
      </c>
      <c r="O1475" s="33">
        <f>+'Categorias-9 feb-Depurado'!Y1474</f>
        <v>3385.5404257995533</v>
      </c>
      <c r="P1475" s="111">
        <f>+'Categorias-9 feb-Depurado'!AC1474</f>
        <v>44938</v>
      </c>
      <c r="Q1475" s="111">
        <f>+'Categorias-9 feb-Depurado'!AE1474</f>
        <v>44983</v>
      </c>
      <c r="R1475" s="112" t="str">
        <f>+'Categorias-9 feb-Depurado'!AB1474</f>
        <v>Publicidad</v>
      </c>
    </row>
    <row r="1476" spans="2:18" s="1" customFormat="1" ht="14.5" hidden="1">
      <c r="B1476" s="57" t="str">
        <f>+'Categorias-9 feb-Depurado'!B1475</f>
        <v>PANGEA MTD SAS</v>
      </c>
      <c r="C1476" s="30" t="s">
        <v>4900</v>
      </c>
      <c r="D1476" s="31">
        <v>5</v>
      </c>
      <c r="E1476" s="30" t="str">
        <f>+'Categorias-9 feb-Depurado'!E1475</f>
        <v>901007920-1</v>
      </c>
      <c r="F1476" s="30" t="str">
        <f>+'Categorias-9 feb-Depurado'!F1475</f>
        <v>CRA 11B # 99 - 25</v>
      </c>
      <c r="G1476" s="30" t="str">
        <f>+'Categorias-9 feb-Depurado'!G1475</f>
        <v>BOGOTA DC</v>
      </c>
      <c r="H1476" s="30" t="str">
        <f>+'Categorias-9 feb-Depurado'!H1475</f>
        <v>MTD3573</v>
      </c>
      <c r="I1476" s="107">
        <f>+'Categorias-9 feb-Depurado'!R1475</f>
        <v>206833240</v>
      </c>
      <c r="J1476" s="108">
        <f t="shared" si="96"/>
        <v>0</v>
      </c>
      <c r="K1476" s="107">
        <f t="shared" si="97"/>
        <v>0</v>
      </c>
      <c r="L1476" s="109">
        <f t="shared" si="98"/>
        <v>206833240</v>
      </c>
      <c r="M1476" s="110">
        <f t="shared" si="99"/>
        <v>0.00015768017286634328</v>
      </c>
      <c r="N1476" s="33" t="s">
        <v>4892</v>
      </c>
      <c r="O1476" s="33">
        <f>+'Categorias-9 feb-Depurado'!Y1475</f>
        <v>43362.629852091784</v>
      </c>
      <c r="P1476" s="111">
        <f>+'Categorias-9 feb-Depurado'!AC1475</f>
        <v>44938</v>
      </c>
      <c r="Q1476" s="111">
        <f>+'Categorias-9 feb-Depurado'!AE1475</f>
        <v>44983</v>
      </c>
      <c r="R1476" s="112" t="str">
        <f>+'Categorias-9 feb-Depurado'!AB1475</f>
        <v>Publicidad</v>
      </c>
    </row>
    <row r="1477" spans="2:18" s="1" customFormat="1" ht="14.5" hidden="1">
      <c r="B1477" s="57" t="str">
        <f>+'Categorias-9 feb-Depurado'!B1476</f>
        <v>PANGEA MTD SAS</v>
      </c>
      <c r="C1477" s="30" t="s">
        <v>4900</v>
      </c>
      <c r="D1477" s="31">
        <v>5</v>
      </c>
      <c r="E1477" s="30" t="str">
        <f>+'Categorias-9 feb-Depurado'!E1476</f>
        <v>901007920-1</v>
      </c>
      <c r="F1477" s="30" t="str">
        <f>+'Categorias-9 feb-Depurado'!F1476</f>
        <v>CRA 11B # 99 - 25</v>
      </c>
      <c r="G1477" s="30" t="str">
        <f>+'Categorias-9 feb-Depurado'!G1476</f>
        <v>BOGOTA DC</v>
      </c>
      <c r="H1477" s="30" t="str">
        <f>+'Categorias-9 feb-Depurado'!H1476</f>
        <v>MTD3593</v>
      </c>
      <c r="I1477" s="107">
        <f>+'Categorias-9 feb-Depurado'!R1476</f>
        <v>3219286</v>
      </c>
      <c r="J1477" s="108">
        <f t="shared" si="96"/>
        <v>0</v>
      </c>
      <c r="K1477" s="107">
        <f t="shared" si="97"/>
        <v>0</v>
      </c>
      <c r="L1477" s="109">
        <f t="shared" si="98"/>
        <v>3219286</v>
      </c>
      <c r="M1477" s="110">
        <f t="shared" si="99"/>
        <v>2.4542359486618242E-06</v>
      </c>
      <c r="N1477" s="33" t="s">
        <v>4892</v>
      </c>
      <c r="O1477" s="33">
        <f>+'Categorias-9 feb-Depurado'!Y1476</f>
        <v>674.92394939044198</v>
      </c>
      <c r="P1477" s="111">
        <f>+'Categorias-9 feb-Depurado'!AC1476</f>
        <v>44938</v>
      </c>
      <c r="Q1477" s="111">
        <f>+'Categorias-9 feb-Depurado'!AE1476</f>
        <v>44983</v>
      </c>
      <c r="R1477" s="112" t="str">
        <f>+'Categorias-9 feb-Depurado'!AB1476</f>
        <v>Publicidad</v>
      </c>
    </row>
    <row r="1478" spans="2:18" s="1" customFormat="1" ht="14.5" hidden="1">
      <c r="B1478" s="57" t="str">
        <f>+'Categorias-9 feb-Depurado'!B1477</f>
        <v>PANGEA MTD SAS</v>
      </c>
      <c r="C1478" s="30" t="s">
        <v>4900</v>
      </c>
      <c r="D1478" s="31">
        <v>5</v>
      </c>
      <c r="E1478" s="30" t="str">
        <f>+'Categorias-9 feb-Depurado'!E1477</f>
        <v>901007920-1</v>
      </c>
      <c r="F1478" s="30" t="str">
        <f>+'Categorias-9 feb-Depurado'!F1477</f>
        <v>CRA 11B # 99 - 25</v>
      </c>
      <c r="G1478" s="30" t="str">
        <f>+'Categorias-9 feb-Depurado'!G1477</f>
        <v>BOGOTA DC</v>
      </c>
      <c r="H1478" s="30" t="str">
        <f>+'Categorias-9 feb-Depurado'!H1477</f>
        <v>MTD3570</v>
      </c>
      <c r="I1478" s="107">
        <f>+'Categorias-9 feb-Depurado'!R1477</f>
        <v>35407360</v>
      </c>
      <c r="J1478" s="108">
        <f t="shared" si="96"/>
        <v>0</v>
      </c>
      <c r="K1478" s="107">
        <f t="shared" si="97"/>
        <v>0</v>
      </c>
      <c r="L1478" s="109">
        <f t="shared" si="98"/>
        <v>35407360</v>
      </c>
      <c r="M1478" s="110">
        <f t="shared" si="99"/>
        <v>2.6992946808457132E-05</v>
      </c>
      <c r="N1478" s="33" t="s">
        <v>4892</v>
      </c>
      <c r="O1478" s="33">
        <f>+'Categorias-9 feb-Depurado'!Y1477</f>
        <v>7423.1600574441536</v>
      </c>
      <c r="P1478" s="111">
        <f>+'Categorias-9 feb-Depurado'!AC1477</f>
        <v>44938</v>
      </c>
      <c r="Q1478" s="111">
        <f>+'Categorias-9 feb-Depurado'!AE1477</f>
        <v>44983</v>
      </c>
      <c r="R1478" s="112" t="str">
        <f>+'Categorias-9 feb-Depurado'!AB1477</f>
        <v>Publicidad</v>
      </c>
    </row>
    <row r="1479" spans="2:18" s="1" customFormat="1" ht="14.5" hidden="1">
      <c r="B1479" s="57" t="str">
        <f>+'Categorias-9 feb-Depurado'!B1478</f>
        <v>PAVILLION HOTELS GROUP S.A.S.</v>
      </c>
      <c r="C1479" s="30" t="s">
        <v>4900</v>
      </c>
      <c r="D1479" s="31">
        <v>5</v>
      </c>
      <c r="E1479" s="30" t="str">
        <f>+'Categorias-9 feb-Depurado'!E1478</f>
        <v>900315138-5</v>
      </c>
      <c r="F1479" s="30" t="str">
        <f>+'Categorias-9 feb-Depurado'!F1478</f>
        <v>CARRERA 9 No. 22- 850 SECTOR LA BOQUILLA</v>
      </c>
      <c r="G1479" s="30" t="str">
        <f>+'Categorias-9 feb-Depurado'!G1478</f>
        <v>CARTAGENA</v>
      </c>
      <c r="H1479" s="30" t="str">
        <f>+'Categorias-9 feb-Depurado'!H1478</f>
        <v>PHFE - 45354</v>
      </c>
      <c r="I1479" s="107">
        <f>+'Categorias-9 feb-Depurado'!R1478</f>
        <v>320462</v>
      </c>
      <c r="J1479" s="108">
        <f t="shared" si="96"/>
        <v>320462</v>
      </c>
      <c r="K1479" s="107">
        <f t="shared" si="97"/>
        <v>218.56387267280783</v>
      </c>
      <c r="L1479" s="109">
        <f t="shared" si="98"/>
        <v>320680.56387267279</v>
      </c>
      <c r="M1479" s="110">
        <f t="shared" si="99"/>
        <v>2.4447214938140256E-07</v>
      </c>
      <c r="N1479" s="33" t="s">
        <v>4892</v>
      </c>
      <c r="O1479" s="33">
        <f>+'Categorias-9 feb-Depurado'!Y1478</f>
        <v>67.184921957713556</v>
      </c>
      <c r="P1479" s="111">
        <f>+'Categorias-9 feb-Depurado'!AC1478</f>
        <v>44904</v>
      </c>
      <c r="Q1479" s="111">
        <f>+'Categorias-9 feb-Depurado'!AE1478</f>
        <v>44964</v>
      </c>
      <c r="R1479" s="112" t="str">
        <f>+'Categorias-9 feb-Depurado'!AB1478</f>
        <v>Hotel</v>
      </c>
    </row>
    <row r="1480" spans="2:18" s="1" customFormat="1" ht="14.5" hidden="1">
      <c r="B1480" s="57" t="str">
        <f>+'Categorias-9 feb-Depurado'!B1479</f>
        <v>PAVILLION HOTELS GROUP S.A.S.</v>
      </c>
      <c r="C1480" s="30" t="s">
        <v>4900</v>
      </c>
      <c r="D1480" s="31">
        <v>5</v>
      </c>
      <c r="E1480" s="30" t="str">
        <f>+'Categorias-9 feb-Depurado'!E1479</f>
        <v>900315138-5</v>
      </c>
      <c r="F1480" s="30" t="str">
        <f>+'Categorias-9 feb-Depurado'!F1479</f>
        <v>CARRERA 9 No. 22- 850 SECTOR LA BOQUILLA</v>
      </c>
      <c r="G1480" s="30" t="str">
        <f>+'Categorias-9 feb-Depurado'!G1479</f>
        <v>CARTAGENA</v>
      </c>
      <c r="H1480" s="30" t="str">
        <f>+'Categorias-9 feb-Depurado'!H1479</f>
        <v>PHFE - 45377</v>
      </c>
      <c r="I1480" s="107">
        <f>+'Categorias-9 feb-Depurado'!R1479</f>
        <v>320462</v>
      </c>
      <c r="J1480" s="108">
        <f t="shared" si="96"/>
        <v>320462</v>
      </c>
      <c r="K1480" s="107">
        <f t="shared" si="97"/>
        <v>218.56387267280783</v>
      </c>
      <c r="L1480" s="109">
        <f t="shared" si="98"/>
        <v>320680.56387267279</v>
      </c>
      <c r="M1480" s="110">
        <f t="shared" si="99"/>
        <v>2.4447214938140256E-07</v>
      </c>
      <c r="N1480" s="33" t="s">
        <v>4892</v>
      </c>
      <c r="O1480" s="33">
        <f>+'Categorias-9 feb-Depurado'!Y1479</f>
        <v>67.184921957713556</v>
      </c>
      <c r="P1480" s="111">
        <f>+'Categorias-9 feb-Depurado'!AC1479</f>
        <v>44904</v>
      </c>
      <c r="Q1480" s="111">
        <f>+'Categorias-9 feb-Depurado'!AE1479</f>
        <v>44964</v>
      </c>
      <c r="R1480" s="112" t="str">
        <f>+'Categorias-9 feb-Depurado'!AB1479</f>
        <v>Hotel</v>
      </c>
    </row>
    <row r="1481" spans="2:18" s="1" customFormat="1" ht="14.5" hidden="1">
      <c r="B1481" s="57" t="str">
        <f>+'Categorias-9 feb-Depurado'!B1480</f>
        <v>PAVILLION HOTELS GROUP S.A.S.</v>
      </c>
      <c r="C1481" s="30" t="s">
        <v>4900</v>
      </c>
      <c r="D1481" s="31">
        <v>5</v>
      </c>
      <c r="E1481" s="30" t="str">
        <f>+'Categorias-9 feb-Depurado'!E1480</f>
        <v>900315138-5</v>
      </c>
      <c r="F1481" s="30" t="str">
        <f>+'Categorias-9 feb-Depurado'!F1480</f>
        <v>CARRERA 9 No. 22- 850 SECTOR LA BOQUILLA</v>
      </c>
      <c r="G1481" s="30" t="str">
        <f>+'Categorias-9 feb-Depurado'!G1480</f>
        <v>CARTAGENA</v>
      </c>
      <c r="H1481" s="30" t="str">
        <f>+'Categorias-9 feb-Depurado'!H1480</f>
        <v>PHFE - 45369</v>
      </c>
      <c r="I1481" s="107">
        <f>+'Categorias-9 feb-Depurado'!R1480</f>
        <v>320462</v>
      </c>
      <c r="J1481" s="108">
        <f t="shared" si="96"/>
        <v>320462</v>
      </c>
      <c r="K1481" s="107">
        <f t="shared" si="97"/>
        <v>218.56387267280783</v>
      </c>
      <c r="L1481" s="109">
        <f t="shared" si="98"/>
        <v>320680.56387267279</v>
      </c>
      <c r="M1481" s="110">
        <f t="shared" si="99"/>
        <v>2.4447214938140256E-07</v>
      </c>
      <c r="N1481" s="33" t="s">
        <v>4892</v>
      </c>
      <c r="O1481" s="33">
        <f>+'Categorias-9 feb-Depurado'!Y1480</f>
        <v>67.184921957713556</v>
      </c>
      <c r="P1481" s="111">
        <f>+'Categorias-9 feb-Depurado'!AC1480</f>
        <v>44904</v>
      </c>
      <c r="Q1481" s="111">
        <f>+'Categorias-9 feb-Depurado'!AE1480</f>
        <v>44964</v>
      </c>
      <c r="R1481" s="112" t="str">
        <f>+'Categorias-9 feb-Depurado'!AB1480</f>
        <v>Hotel</v>
      </c>
    </row>
    <row r="1482" spans="2:18" s="1" customFormat="1" ht="14.5" hidden="1">
      <c r="B1482" s="57" t="str">
        <f>+'Categorias-9 feb-Depurado'!B1481</f>
        <v>PAVILLION HOTELS GROUP S.A.S.</v>
      </c>
      <c r="C1482" s="30" t="s">
        <v>4900</v>
      </c>
      <c r="D1482" s="31">
        <v>5</v>
      </c>
      <c r="E1482" s="30" t="str">
        <f>+'Categorias-9 feb-Depurado'!E1481</f>
        <v>900315138-5</v>
      </c>
      <c r="F1482" s="30" t="str">
        <f>+'Categorias-9 feb-Depurado'!F1481</f>
        <v>CARRERA 9 No. 22- 850 SECTOR LA BOQUILLA</v>
      </c>
      <c r="G1482" s="30" t="str">
        <f>+'Categorias-9 feb-Depurado'!G1481</f>
        <v>CARTAGENA</v>
      </c>
      <c r="H1482" s="30" t="str">
        <f>+'Categorias-9 feb-Depurado'!H1481</f>
        <v>PHFE - 45373</v>
      </c>
      <c r="I1482" s="107">
        <f>+'Categorias-9 feb-Depurado'!R1481</f>
        <v>320462</v>
      </c>
      <c r="J1482" s="108">
        <f t="shared" si="96"/>
        <v>320462</v>
      </c>
      <c r="K1482" s="107">
        <f t="shared" si="97"/>
        <v>218.56387267280783</v>
      </c>
      <c r="L1482" s="109">
        <f t="shared" si="98"/>
        <v>320680.56387267279</v>
      </c>
      <c r="M1482" s="110">
        <f t="shared" si="99"/>
        <v>2.4447214938140256E-07</v>
      </c>
      <c r="N1482" s="33" t="s">
        <v>4892</v>
      </c>
      <c r="O1482" s="33">
        <f>+'Categorias-9 feb-Depurado'!Y1481</f>
        <v>67.184921957713556</v>
      </c>
      <c r="P1482" s="111">
        <f>+'Categorias-9 feb-Depurado'!AC1481</f>
        <v>44904</v>
      </c>
      <c r="Q1482" s="111">
        <f>+'Categorias-9 feb-Depurado'!AE1481</f>
        <v>44964</v>
      </c>
      <c r="R1482" s="112" t="str">
        <f>+'Categorias-9 feb-Depurado'!AB1481</f>
        <v>Hotel</v>
      </c>
    </row>
    <row r="1483" spans="2:18" s="1" customFormat="1" ht="14.5" hidden="1">
      <c r="B1483" s="57" t="str">
        <f>+'Categorias-9 feb-Depurado'!B1482</f>
        <v>PAVILLION HOTELS GROUP S.A.S.</v>
      </c>
      <c r="C1483" s="30" t="s">
        <v>4900</v>
      </c>
      <c r="D1483" s="31">
        <v>5</v>
      </c>
      <c r="E1483" s="30" t="str">
        <f>+'Categorias-9 feb-Depurado'!E1482</f>
        <v>900315138-5</v>
      </c>
      <c r="F1483" s="30" t="str">
        <f>+'Categorias-9 feb-Depurado'!F1482</f>
        <v>CARRERA 9 No. 22- 850 SECTOR LA BOQUILLA</v>
      </c>
      <c r="G1483" s="30" t="str">
        <f>+'Categorias-9 feb-Depurado'!G1482</f>
        <v>CARTAGENA</v>
      </c>
      <c r="H1483" s="30" t="str">
        <f>+'Categorias-9 feb-Depurado'!H1482</f>
        <v>PHFE - 45738</v>
      </c>
      <c r="I1483" s="107">
        <f>+'Categorias-9 feb-Depurado'!R1482</f>
        <v>368562</v>
      </c>
      <c r="J1483" s="108">
        <f t="shared" si="96"/>
        <v>0</v>
      </c>
      <c r="K1483" s="107">
        <f t="shared" si="97"/>
        <v>0</v>
      </c>
      <c r="L1483" s="109">
        <f t="shared" si="98"/>
        <v>368562</v>
      </c>
      <c r="M1483" s="110">
        <f t="shared" si="99"/>
        <v>2.8097475953074667E-07</v>
      </c>
      <c r="N1483" s="33" t="s">
        <v>4892</v>
      </c>
      <c r="O1483" s="33">
        <f>+'Categorias-9 feb-Depurado'!Y1482</f>
        <v>77.269096512468934</v>
      </c>
      <c r="P1483" s="111">
        <f>+'Categorias-9 feb-Depurado'!AC1482</f>
        <v>44907</v>
      </c>
      <c r="Q1483" s="111">
        <f>+'Categorias-9 feb-Depurado'!AE1482</f>
        <v>44967</v>
      </c>
      <c r="R1483" s="112" t="str">
        <f>+'Categorias-9 feb-Depurado'!AB1482</f>
        <v>Hotel</v>
      </c>
    </row>
    <row r="1484" spans="2:18" s="1" customFormat="1" ht="14.5" hidden="1">
      <c r="B1484" s="57" t="str">
        <f>+'Categorias-9 feb-Depurado'!B1483</f>
        <v>PAVILLION HOTELS GROUP S.A.S.</v>
      </c>
      <c r="C1484" s="30" t="s">
        <v>4900</v>
      </c>
      <c r="D1484" s="31">
        <v>5</v>
      </c>
      <c r="E1484" s="30" t="str">
        <f>+'Categorias-9 feb-Depurado'!E1483</f>
        <v>900315138-5</v>
      </c>
      <c r="F1484" s="30" t="str">
        <f>+'Categorias-9 feb-Depurado'!F1483</f>
        <v>CARRERA 9 No. 22- 850 SECTOR LA BOQUILLA</v>
      </c>
      <c r="G1484" s="30" t="str">
        <f>+'Categorias-9 feb-Depurado'!G1483</f>
        <v>CARTAGENA</v>
      </c>
      <c r="H1484" s="30" t="str">
        <f>+'Categorias-9 feb-Depurado'!H1483</f>
        <v>PHFE - 45755</v>
      </c>
      <c r="I1484" s="107">
        <f>+'Categorias-9 feb-Depurado'!R1483</f>
        <v>464768</v>
      </c>
      <c r="J1484" s="108">
        <f t="shared" si="96"/>
        <v>0</v>
      </c>
      <c r="K1484" s="107">
        <f t="shared" si="97"/>
        <v>0</v>
      </c>
      <c r="L1484" s="109">
        <f t="shared" si="98"/>
        <v>464768</v>
      </c>
      <c r="M1484" s="110">
        <f t="shared" si="99"/>
        <v>3.5431780009221259E-07</v>
      </c>
      <c r="N1484" s="33" t="s">
        <v>4892</v>
      </c>
      <c r="O1484" s="33">
        <f>+'Categorias-9 feb-Depurado'!Y1483</f>
        <v>97.438703523171583</v>
      </c>
      <c r="P1484" s="111">
        <f>+'Categorias-9 feb-Depurado'!AC1483</f>
        <v>44907</v>
      </c>
      <c r="Q1484" s="111">
        <f>+'Categorias-9 feb-Depurado'!AE1483</f>
        <v>44967</v>
      </c>
      <c r="R1484" s="112" t="str">
        <f>+'Categorias-9 feb-Depurado'!AB1483</f>
        <v>Hotel</v>
      </c>
    </row>
    <row r="1485" spans="2:18" s="1" customFormat="1" ht="14.5" hidden="1">
      <c r="B1485" s="57" t="str">
        <f>+'Categorias-9 feb-Depurado'!B1484</f>
        <v>PAVILLION HOTELS GROUP S.A.S.</v>
      </c>
      <c r="C1485" s="30" t="s">
        <v>4900</v>
      </c>
      <c r="D1485" s="31">
        <v>5</v>
      </c>
      <c r="E1485" s="30" t="str">
        <f>+'Categorias-9 feb-Depurado'!E1484</f>
        <v>900315138-5</v>
      </c>
      <c r="F1485" s="30" t="str">
        <f>+'Categorias-9 feb-Depurado'!F1484</f>
        <v>CARRERA 9 No. 22- 850 SECTOR LA BOQUILLA</v>
      </c>
      <c r="G1485" s="30" t="str">
        <f>+'Categorias-9 feb-Depurado'!G1484</f>
        <v>CARTAGENA</v>
      </c>
      <c r="H1485" s="30" t="str">
        <f>+'Categorias-9 feb-Depurado'!H1484</f>
        <v>PHFE - 45699</v>
      </c>
      <c r="I1485" s="107">
        <f>+'Categorias-9 feb-Depurado'!R1484</f>
        <v>334893</v>
      </c>
      <c r="J1485" s="108">
        <f t="shared" si="96"/>
        <v>0</v>
      </c>
      <c r="K1485" s="107">
        <f t="shared" si="97"/>
        <v>0</v>
      </c>
      <c r="L1485" s="109">
        <f t="shared" si="98"/>
        <v>334893</v>
      </c>
      <c r="M1485" s="110">
        <f t="shared" si="99"/>
        <v>2.5530705863200855E-07</v>
      </c>
      <c r="N1485" s="33" t="s">
        <v>4892</v>
      </c>
      <c r="O1485" s="33">
        <f>+'Categorias-9 feb-Depurado'!Y1484</f>
        <v>70.210383974338811</v>
      </c>
      <c r="P1485" s="111">
        <f>+'Categorias-9 feb-Depurado'!AC1484</f>
        <v>44907</v>
      </c>
      <c r="Q1485" s="111">
        <f>+'Categorias-9 feb-Depurado'!AE1484</f>
        <v>44967</v>
      </c>
      <c r="R1485" s="112" t="str">
        <f>+'Categorias-9 feb-Depurado'!AB1484</f>
        <v>Hotel</v>
      </c>
    </row>
    <row r="1486" spans="2:18" s="1" customFormat="1" ht="14.5" hidden="1">
      <c r="B1486" s="57" t="str">
        <f>+'Categorias-9 feb-Depurado'!B1485</f>
        <v>PAVILLION HOTELS GROUP S.A.S.</v>
      </c>
      <c r="C1486" s="30" t="s">
        <v>4900</v>
      </c>
      <c r="D1486" s="31">
        <v>5</v>
      </c>
      <c r="E1486" s="30" t="str">
        <f>+'Categorias-9 feb-Depurado'!E1485</f>
        <v>900315138-5</v>
      </c>
      <c r="F1486" s="30" t="str">
        <f>+'Categorias-9 feb-Depurado'!F1485</f>
        <v>CARRERA 9 No. 22- 850 SECTOR LA BOQUILLA</v>
      </c>
      <c r="G1486" s="30" t="str">
        <f>+'Categorias-9 feb-Depurado'!G1485</f>
        <v>CARTAGENA</v>
      </c>
      <c r="H1486" s="30" t="str">
        <f>+'Categorias-9 feb-Depurado'!H1485</f>
        <v>PHFE - 45732</v>
      </c>
      <c r="I1486" s="107">
        <f>+'Categorias-9 feb-Depurado'!R1485</f>
        <v>271476</v>
      </c>
      <c r="J1486" s="108">
        <f t="shared" si="96"/>
        <v>0</v>
      </c>
      <c r="K1486" s="107">
        <f t="shared" si="97"/>
        <v>0</v>
      </c>
      <c r="L1486" s="109">
        <f t="shared" si="98"/>
        <v>271476</v>
      </c>
      <c r="M1486" s="110">
        <f t="shared" si="99"/>
        <v>2.0696084734283235E-07</v>
      </c>
      <c r="N1486" s="33" t="s">
        <v>4892</v>
      </c>
      <c r="O1486" s="33">
        <f>+'Categorias-9 feb-Depurado'!Y1485</f>
        <v>56.914997326959963</v>
      </c>
      <c r="P1486" s="111">
        <f>+'Categorias-9 feb-Depurado'!AC1485</f>
        <v>44907</v>
      </c>
      <c r="Q1486" s="111">
        <f>+'Categorias-9 feb-Depurado'!AE1485</f>
        <v>44967</v>
      </c>
      <c r="R1486" s="112" t="str">
        <f>+'Categorias-9 feb-Depurado'!AB1485</f>
        <v>Hotel</v>
      </c>
    </row>
    <row r="1487" spans="2:18" s="1" customFormat="1" ht="14.5" hidden="1">
      <c r="B1487" s="57" t="str">
        <f>+'Categorias-9 feb-Depurado'!B1486</f>
        <v>PAVILLION HOTELS GROUP S.A.S.</v>
      </c>
      <c r="C1487" s="30" t="s">
        <v>4900</v>
      </c>
      <c r="D1487" s="31">
        <v>5</v>
      </c>
      <c r="E1487" s="30" t="str">
        <f>+'Categorias-9 feb-Depurado'!E1486</f>
        <v>900315138-5</v>
      </c>
      <c r="F1487" s="30" t="str">
        <f>+'Categorias-9 feb-Depurado'!F1486</f>
        <v>CARRERA 9 No. 22- 850 SECTOR LA BOQUILLA</v>
      </c>
      <c r="G1487" s="30" t="str">
        <f>+'Categorias-9 feb-Depurado'!G1486</f>
        <v>CARTAGENA</v>
      </c>
      <c r="H1487" s="30" t="str">
        <f>+'Categorias-9 feb-Depurado'!H1486</f>
        <v>PHFE - 45824</v>
      </c>
      <c r="I1487" s="107">
        <f>+'Categorias-9 feb-Depurado'!R1486</f>
        <v>523923</v>
      </c>
      <c r="J1487" s="108">
        <f t="shared" si="100" ref="J1487:J1550">+IF(Q1487&gt;$O$4,0,I1487)</f>
        <v>0</v>
      </c>
      <c r="K1487" s="107">
        <f t="shared" si="101" ref="K1487:K1550">++(((1+$O$5)^(($O$4-Q1487)/365))-1)*J1487</f>
        <v>0</v>
      </c>
      <c r="L1487" s="109">
        <f t="shared" si="102" ref="L1487:L1550">+I1487+K1487</f>
        <v>523923</v>
      </c>
      <c r="M1487" s="110">
        <f t="shared" si="103" ref="M1487:M1550">+L1487/$E$11</f>
        <v>3.9941485811784007E-07</v>
      </c>
      <c r="N1487" s="33" t="s">
        <v>4892</v>
      </c>
      <c r="O1487" s="33">
        <f>+'Categorias-9 feb-Depurado'!Y1486</f>
        <v>109.84056102393156</v>
      </c>
      <c r="P1487" s="111">
        <f>+'Categorias-9 feb-Depurado'!AC1486</f>
        <v>44909</v>
      </c>
      <c r="Q1487" s="111">
        <f>+'Categorias-9 feb-Depurado'!AE1486</f>
        <v>44969</v>
      </c>
      <c r="R1487" s="112" t="str">
        <f>+'Categorias-9 feb-Depurado'!AB1486</f>
        <v>Hotel</v>
      </c>
    </row>
    <row r="1488" spans="2:18" s="1" customFormat="1" ht="14.5" hidden="1">
      <c r="B1488" s="57" t="str">
        <f>+'Categorias-9 feb-Depurado'!B1487</f>
        <v>PAVILLION HOTELS GROUP S.A.S.</v>
      </c>
      <c r="C1488" s="30" t="s">
        <v>4900</v>
      </c>
      <c r="D1488" s="31">
        <v>5</v>
      </c>
      <c r="E1488" s="30" t="str">
        <f>+'Categorias-9 feb-Depurado'!E1487</f>
        <v>900315138-5</v>
      </c>
      <c r="F1488" s="30" t="str">
        <f>+'Categorias-9 feb-Depurado'!F1487</f>
        <v>CARRERA 9 No. 22- 850 SECTOR LA BOQUILLA</v>
      </c>
      <c r="G1488" s="30" t="str">
        <f>+'Categorias-9 feb-Depurado'!G1487</f>
        <v>CARTAGENA</v>
      </c>
      <c r="H1488" s="30" t="str">
        <f>+'Categorias-9 feb-Depurado'!H1487</f>
        <v>PHFE - 45832</v>
      </c>
      <c r="I1488" s="107">
        <f>+'Categorias-9 feb-Depurado'!R1487</f>
        <v>271475</v>
      </c>
      <c r="J1488" s="108">
        <f t="shared" si="100"/>
        <v>0</v>
      </c>
      <c r="K1488" s="107">
        <f t="shared" si="101"/>
        <v>0</v>
      </c>
      <c r="L1488" s="109">
        <f t="shared" si="102"/>
        <v>271475</v>
      </c>
      <c r="M1488" s="110">
        <f t="shared" si="103"/>
        <v>2.0696008498871139E-07</v>
      </c>
      <c r="N1488" s="33" t="s">
        <v>4892</v>
      </c>
      <c r="O1488" s="33">
        <f>+'Categorias-9 feb-Depurado'!Y1487</f>
        <v>56.914787676761321</v>
      </c>
      <c r="P1488" s="111">
        <f>+'Categorias-9 feb-Depurado'!AC1487</f>
        <v>44909</v>
      </c>
      <c r="Q1488" s="111">
        <f>+'Categorias-9 feb-Depurado'!AE1487</f>
        <v>44969</v>
      </c>
      <c r="R1488" s="112" t="str">
        <f>+'Categorias-9 feb-Depurado'!AB1487</f>
        <v>Hotel</v>
      </c>
    </row>
    <row r="1489" spans="2:18" s="1" customFormat="1" ht="14.5" hidden="1">
      <c r="B1489" s="57" t="str">
        <f>+'Categorias-9 feb-Depurado'!B1488</f>
        <v>PAVILLION HOTELS GROUP S.A.S.</v>
      </c>
      <c r="C1489" s="30" t="s">
        <v>4900</v>
      </c>
      <c r="D1489" s="31">
        <v>5</v>
      </c>
      <c r="E1489" s="30" t="str">
        <f>+'Categorias-9 feb-Depurado'!E1488</f>
        <v>900315138-5</v>
      </c>
      <c r="F1489" s="30" t="str">
        <f>+'Categorias-9 feb-Depurado'!F1488</f>
        <v>CARRERA 9 No. 22- 850 SECTOR LA BOQUILLA</v>
      </c>
      <c r="G1489" s="30" t="str">
        <f>+'Categorias-9 feb-Depurado'!G1488</f>
        <v>CARTAGENA</v>
      </c>
      <c r="H1489" s="30" t="str">
        <f>+'Categorias-9 feb-Depurado'!H1488</f>
        <v>PHFE - 45829</v>
      </c>
      <c r="I1489" s="107">
        <f>+'Categorias-9 feb-Depurado'!R1488</f>
        <v>320462</v>
      </c>
      <c r="J1489" s="108">
        <f t="shared" si="100"/>
        <v>0</v>
      </c>
      <c r="K1489" s="107">
        <f t="shared" si="101"/>
        <v>0</v>
      </c>
      <c r="L1489" s="109">
        <f t="shared" si="102"/>
        <v>320462</v>
      </c>
      <c r="M1489" s="110">
        <f t="shared" si="103"/>
        <v>2.4430552631237656E-07</v>
      </c>
      <c r="N1489" s="33" t="s">
        <v>4892</v>
      </c>
      <c r="O1489" s="33">
        <f>+'Categorias-9 feb-Depurado'!Y1488</f>
        <v>67.184921957713556</v>
      </c>
      <c r="P1489" s="111">
        <f>+'Categorias-9 feb-Depurado'!AC1488</f>
        <v>44909</v>
      </c>
      <c r="Q1489" s="111">
        <f>+'Categorias-9 feb-Depurado'!AE1488</f>
        <v>44969</v>
      </c>
      <c r="R1489" s="112" t="str">
        <f>+'Categorias-9 feb-Depurado'!AB1488</f>
        <v>Hotel</v>
      </c>
    </row>
    <row r="1490" spans="2:18" s="1" customFormat="1" ht="14.5" hidden="1">
      <c r="B1490" s="57" t="str">
        <f>+'Categorias-9 feb-Depurado'!B1489</f>
        <v>PAVILLION HOTELS GROUP S.A.S.</v>
      </c>
      <c r="C1490" s="30" t="s">
        <v>4900</v>
      </c>
      <c r="D1490" s="31">
        <v>5</v>
      </c>
      <c r="E1490" s="30" t="str">
        <f>+'Categorias-9 feb-Depurado'!E1489</f>
        <v>900315138-5</v>
      </c>
      <c r="F1490" s="30" t="str">
        <f>+'Categorias-9 feb-Depurado'!F1489</f>
        <v>CARRERA 9 No. 22- 850 SECTOR LA BOQUILLA</v>
      </c>
      <c r="G1490" s="30" t="str">
        <f>+'Categorias-9 feb-Depurado'!G1489</f>
        <v>CARTAGENA</v>
      </c>
      <c r="H1490" s="30" t="str">
        <f>+'Categorias-9 feb-Depurado'!H1489</f>
        <v>PHFE - 45823</v>
      </c>
      <c r="I1490" s="107">
        <f>+'Categorias-9 feb-Depurado'!R1489</f>
        <v>523902</v>
      </c>
      <c r="J1490" s="108">
        <f t="shared" si="100"/>
        <v>0</v>
      </c>
      <c r="K1490" s="107">
        <f t="shared" si="101"/>
        <v>0</v>
      </c>
      <c r="L1490" s="109">
        <f t="shared" si="102"/>
        <v>523902</v>
      </c>
      <c r="M1490" s="110">
        <f t="shared" si="103"/>
        <v>3.9939884868129983E-07</v>
      </c>
      <c r="N1490" s="33" t="s">
        <v>4892</v>
      </c>
      <c r="O1490" s="33">
        <f>+'Categorias-9 feb-Depurado'!Y1489</f>
        <v>109.83615836976004</v>
      </c>
      <c r="P1490" s="111">
        <f>+'Categorias-9 feb-Depurado'!AC1489</f>
        <v>44909</v>
      </c>
      <c r="Q1490" s="111">
        <f>+'Categorias-9 feb-Depurado'!AE1489</f>
        <v>44969</v>
      </c>
      <c r="R1490" s="112" t="str">
        <f>+'Categorias-9 feb-Depurado'!AB1489</f>
        <v>Hotel</v>
      </c>
    </row>
    <row r="1491" spans="2:18" s="1" customFormat="1" ht="14.5" hidden="1">
      <c r="B1491" s="57" t="str">
        <f>+'Categorias-9 feb-Depurado'!B1490</f>
        <v>PAVILLION HOTELS GROUP S.A.S.</v>
      </c>
      <c r="C1491" s="30" t="s">
        <v>4900</v>
      </c>
      <c r="D1491" s="31">
        <v>5</v>
      </c>
      <c r="E1491" s="30" t="str">
        <f>+'Categorias-9 feb-Depurado'!E1490</f>
        <v>900315138-5</v>
      </c>
      <c r="F1491" s="30" t="str">
        <f>+'Categorias-9 feb-Depurado'!F1490</f>
        <v>CARRERA 9 No. 22- 850 SECTOR LA BOQUILLA</v>
      </c>
      <c r="G1491" s="30" t="str">
        <f>+'Categorias-9 feb-Depurado'!G1490</f>
        <v>CARTAGENA</v>
      </c>
      <c r="H1491" s="30" t="str">
        <f>+'Categorias-9 feb-Depurado'!H1490</f>
        <v>PHFE49068</v>
      </c>
      <c r="I1491" s="107">
        <f>+'Categorias-9 feb-Depurado'!R1490</f>
        <v>593237</v>
      </c>
      <c r="J1491" s="108">
        <f t="shared" si="100"/>
        <v>0</v>
      </c>
      <c r="K1491" s="107">
        <f t="shared" si="101"/>
        <v>0</v>
      </c>
      <c r="L1491" s="109">
        <f t="shared" si="102"/>
        <v>593237</v>
      </c>
      <c r="M1491" s="110">
        <f t="shared" si="103"/>
        <v>4.5225667165834121E-07</v>
      </c>
      <c r="N1491" s="33" t="s">
        <v>4892</v>
      </c>
      <c r="O1491" s="33">
        <f>+'Categorias-9 feb-Depurado'!Y1490</f>
        <v>124.3722548927115</v>
      </c>
      <c r="P1491" s="111">
        <f>+'Categorias-9 feb-Depurado'!AC1490</f>
        <v>44950</v>
      </c>
      <c r="Q1491" s="111">
        <f>+'Categorias-9 feb-Depurado'!AE1490</f>
        <v>45010</v>
      </c>
      <c r="R1491" s="112" t="str">
        <f>+'Categorias-9 feb-Depurado'!AB1490</f>
        <v>Hotel</v>
      </c>
    </row>
    <row r="1492" spans="2:18" s="1" customFormat="1" ht="14.5" hidden="1">
      <c r="B1492" s="57" t="str">
        <f>+'Categorias-9 feb-Depurado'!B1491</f>
        <v>PAVILLION HOTELS GROUP S.A.S.</v>
      </c>
      <c r="C1492" s="30" t="s">
        <v>4900</v>
      </c>
      <c r="D1492" s="31">
        <v>5</v>
      </c>
      <c r="E1492" s="30" t="str">
        <f>+'Categorias-9 feb-Depurado'!E1491</f>
        <v>900315138-5</v>
      </c>
      <c r="F1492" s="30" t="str">
        <f>+'Categorias-9 feb-Depurado'!F1491</f>
        <v>CARRERA 9 No. 22- 850 SECTOR LA BOQUILLA</v>
      </c>
      <c r="G1492" s="30" t="str">
        <f>+'Categorias-9 feb-Depurado'!G1491</f>
        <v>CARTAGENA</v>
      </c>
      <c r="H1492" s="30" t="str">
        <f>+'Categorias-9 feb-Depurado'!H1491</f>
        <v>PHFE49078</v>
      </c>
      <c r="I1492" s="107">
        <f>+'Categorias-9 feb-Depurado'!R1491</f>
        <v>593237</v>
      </c>
      <c r="J1492" s="108">
        <f t="shared" si="100"/>
        <v>0</v>
      </c>
      <c r="K1492" s="107">
        <f t="shared" si="101"/>
        <v>0</v>
      </c>
      <c r="L1492" s="109">
        <f t="shared" si="102"/>
        <v>593237</v>
      </c>
      <c r="M1492" s="110">
        <f t="shared" si="103"/>
        <v>4.5225667165834121E-07</v>
      </c>
      <c r="N1492" s="33" t="s">
        <v>4892</v>
      </c>
      <c r="O1492" s="33">
        <f>+'Categorias-9 feb-Depurado'!Y1491</f>
        <v>124.3722548927115</v>
      </c>
      <c r="P1492" s="111">
        <f>+'Categorias-9 feb-Depurado'!AC1491</f>
        <v>44950</v>
      </c>
      <c r="Q1492" s="111">
        <f>+'Categorias-9 feb-Depurado'!AE1491</f>
        <v>45010</v>
      </c>
      <c r="R1492" s="112" t="str">
        <f>+'Categorias-9 feb-Depurado'!AB1491</f>
        <v>Hotel</v>
      </c>
    </row>
    <row r="1493" spans="2:18" s="1" customFormat="1" ht="14.5" hidden="1">
      <c r="B1493" s="57" t="str">
        <f>+'Categorias-9 feb-Depurado'!B1492</f>
        <v>PAVILLION HOTELS GROUP S.A.S.</v>
      </c>
      <c r="C1493" s="30" t="s">
        <v>4900</v>
      </c>
      <c r="D1493" s="31">
        <v>5</v>
      </c>
      <c r="E1493" s="30" t="str">
        <f>+'Categorias-9 feb-Depurado'!E1492</f>
        <v>900315138-5</v>
      </c>
      <c r="F1493" s="30" t="str">
        <f>+'Categorias-9 feb-Depurado'!F1492</f>
        <v>CARRERA 9 No. 22- 850 SECTOR LA BOQUILLA</v>
      </c>
      <c r="G1493" s="30" t="str">
        <f>+'Categorias-9 feb-Depurado'!G1492</f>
        <v>CARTAGENA</v>
      </c>
      <c r="H1493" s="30" t="str">
        <f>+'Categorias-9 feb-Depurado'!H1492</f>
        <v>PHFE49099</v>
      </c>
      <c r="I1493" s="107">
        <f>+'Categorias-9 feb-Depurado'!R1492</f>
        <v>582030</v>
      </c>
      <c r="J1493" s="108">
        <f t="shared" si="100"/>
        <v>0</v>
      </c>
      <c r="K1493" s="107">
        <f t="shared" si="101"/>
        <v>0</v>
      </c>
      <c r="L1493" s="109">
        <f t="shared" si="102"/>
        <v>582030</v>
      </c>
      <c r="M1493" s="110">
        <f t="shared" si="103"/>
        <v>4.4371296902469727E-07</v>
      </c>
      <c r="N1493" s="33" t="s">
        <v>4892</v>
      </c>
      <c r="O1493" s="33">
        <f>+'Categorias-9 feb-Depurado'!Y1492</f>
        <v>122.02270511651309</v>
      </c>
      <c r="P1493" s="111">
        <f>+'Categorias-9 feb-Depurado'!AC1492</f>
        <v>44951</v>
      </c>
      <c r="Q1493" s="111">
        <f>+'Categorias-9 feb-Depurado'!AE1492</f>
        <v>45011</v>
      </c>
      <c r="R1493" s="112" t="str">
        <f>+'Categorias-9 feb-Depurado'!AB1492</f>
        <v>Hotel</v>
      </c>
    </row>
    <row r="1494" spans="2:18" s="1" customFormat="1" ht="14.5" hidden="1">
      <c r="B1494" s="57" t="str">
        <f>+'Categorias-9 feb-Depurado'!B1493</f>
        <v>PAVILLION HOTELS GROUP S.A.S.</v>
      </c>
      <c r="C1494" s="30" t="s">
        <v>4900</v>
      </c>
      <c r="D1494" s="31">
        <v>5</v>
      </c>
      <c r="E1494" s="30" t="str">
        <f>+'Categorias-9 feb-Depurado'!E1493</f>
        <v>900315138-5</v>
      </c>
      <c r="F1494" s="30" t="str">
        <f>+'Categorias-9 feb-Depurado'!F1493</f>
        <v>CARRERA 9 No. 22- 850 SECTOR LA BOQUILLA</v>
      </c>
      <c r="G1494" s="30" t="str">
        <f>+'Categorias-9 feb-Depurado'!G1493</f>
        <v>CARTAGENA</v>
      </c>
      <c r="H1494" s="30" t="str">
        <f>+'Categorias-9 feb-Depurado'!H1493</f>
        <v>PHFE49098</v>
      </c>
      <c r="I1494" s="107">
        <f>+'Categorias-9 feb-Depurado'!R1493</f>
        <v>582030</v>
      </c>
      <c r="J1494" s="108">
        <f t="shared" si="100"/>
        <v>0</v>
      </c>
      <c r="K1494" s="107">
        <f t="shared" si="101"/>
        <v>0</v>
      </c>
      <c r="L1494" s="109">
        <f t="shared" si="102"/>
        <v>582030</v>
      </c>
      <c r="M1494" s="110">
        <f t="shared" si="103"/>
        <v>4.4371296902469727E-07</v>
      </c>
      <c r="N1494" s="33" t="s">
        <v>4892</v>
      </c>
      <c r="O1494" s="33">
        <f>+'Categorias-9 feb-Depurado'!Y1493</f>
        <v>122.02270511651309</v>
      </c>
      <c r="P1494" s="111">
        <f>+'Categorias-9 feb-Depurado'!AC1493</f>
        <v>44951</v>
      </c>
      <c r="Q1494" s="111">
        <f>+'Categorias-9 feb-Depurado'!AE1493</f>
        <v>45011</v>
      </c>
      <c r="R1494" s="112" t="str">
        <f>+'Categorias-9 feb-Depurado'!AB1493</f>
        <v>Hotel</v>
      </c>
    </row>
    <row r="1495" spans="2:18" s="1" customFormat="1" ht="14.5" hidden="1">
      <c r="B1495" s="57" t="str">
        <f>+'Categorias-9 feb-Depurado'!B1494</f>
        <v>PAVILLION HOTELS GROUP S.A.S.</v>
      </c>
      <c r="C1495" s="30" t="s">
        <v>4900</v>
      </c>
      <c r="D1495" s="31">
        <v>5</v>
      </c>
      <c r="E1495" s="30" t="str">
        <f>+'Categorias-9 feb-Depurado'!E1494</f>
        <v>900315138-5</v>
      </c>
      <c r="F1495" s="30" t="str">
        <f>+'Categorias-9 feb-Depurado'!F1494</f>
        <v>CARRERA 9 No. 22- 850 SECTOR LA BOQUILLA</v>
      </c>
      <c r="G1495" s="30" t="str">
        <f>+'Categorias-9 feb-Depurado'!G1494</f>
        <v>CARTAGENA</v>
      </c>
      <c r="H1495" s="30" t="str">
        <f>+'Categorias-9 feb-Depurado'!H1494</f>
        <v>PHFE49095</v>
      </c>
      <c r="I1495" s="107">
        <f>+'Categorias-9 feb-Depurado'!R1494</f>
        <v>557979</v>
      </c>
      <c r="J1495" s="108">
        <f t="shared" si="100"/>
        <v>0</v>
      </c>
      <c r="K1495" s="107">
        <f t="shared" si="101"/>
        <v>0</v>
      </c>
      <c r="L1495" s="109">
        <f t="shared" si="102"/>
        <v>557979</v>
      </c>
      <c r="M1495" s="110">
        <f t="shared" si="103"/>
        <v>4.2537759006139126E-07</v>
      </c>
      <c r="N1495" s="33" t="s">
        <v>4892</v>
      </c>
      <c r="O1495" s="33">
        <f>+'Categorias-9 feb-Depurado'!Y1494</f>
        <v>116.98040818893675</v>
      </c>
      <c r="P1495" s="111">
        <f>+'Categorias-9 feb-Depurado'!AC1494</f>
        <v>44951</v>
      </c>
      <c r="Q1495" s="111">
        <f>+'Categorias-9 feb-Depurado'!AE1494</f>
        <v>45011</v>
      </c>
      <c r="R1495" s="112" t="str">
        <f>+'Categorias-9 feb-Depurado'!AB1494</f>
        <v>Hotel</v>
      </c>
    </row>
    <row r="1496" spans="2:18" s="1" customFormat="1" ht="14.5" hidden="1">
      <c r="B1496" s="57" t="str">
        <f>+'Categorias-9 feb-Depurado'!B1495</f>
        <v>PAVILLION HOTELS GROUP S.A.S.</v>
      </c>
      <c r="C1496" s="30" t="s">
        <v>4900</v>
      </c>
      <c r="D1496" s="31">
        <v>5</v>
      </c>
      <c r="E1496" s="30" t="str">
        <f>+'Categorias-9 feb-Depurado'!E1495</f>
        <v>900315138-5</v>
      </c>
      <c r="F1496" s="30" t="str">
        <f>+'Categorias-9 feb-Depurado'!F1495</f>
        <v>CARRERA 9 No. 22- 850 SECTOR LA BOQUILLA</v>
      </c>
      <c r="G1496" s="30" t="str">
        <f>+'Categorias-9 feb-Depurado'!G1495</f>
        <v>CARTAGENA</v>
      </c>
      <c r="H1496" s="30" t="str">
        <f>+'Categorias-9 feb-Depurado'!H1495</f>
        <v>PHFE49108</v>
      </c>
      <c r="I1496" s="107">
        <f>+'Categorias-9 feb-Depurado'!R1495</f>
        <v>426194</v>
      </c>
      <c r="J1496" s="108">
        <f t="shared" si="100"/>
        <v>0</v>
      </c>
      <c r="K1496" s="107">
        <f t="shared" si="101"/>
        <v>0</v>
      </c>
      <c r="L1496" s="109">
        <f t="shared" si="102"/>
        <v>426194</v>
      </c>
      <c r="M1496" s="110">
        <f t="shared" si="103"/>
        <v>3.2491075223014594E-07</v>
      </c>
      <c r="N1496" s="33" t="s">
        <v>4892</v>
      </c>
      <c r="O1496" s="33">
        <f>+'Categorias-9 feb-Depurado'!Y1495</f>
        <v>89.35165676069478</v>
      </c>
      <c r="P1496" s="111">
        <f>+'Categorias-9 feb-Depurado'!AC1495</f>
        <v>44951</v>
      </c>
      <c r="Q1496" s="111">
        <f>+'Categorias-9 feb-Depurado'!AE1495</f>
        <v>45011</v>
      </c>
      <c r="R1496" s="112" t="str">
        <f>+'Categorias-9 feb-Depurado'!AB1495</f>
        <v>Hotel</v>
      </c>
    </row>
    <row r="1497" spans="2:18" s="1" customFormat="1" ht="14.5" hidden="1">
      <c r="B1497" s="57" t="str">
        <f>+'Categorias-9 feb-Depurado'!B1496</f>
        <v>PAVILLION HOTELS GROUP S.A.S.</v>
      </c>
      <c r="C1497" s="30" t="s">
        <v>4900</v>
      </c>
      <c r="D1497" s="31">
        <v>5</v>
      </c>
      <c r="E1497" s="30" t="str">
        <f>+'Categorias-9 feb-Depurado'!E1496</f>
        <v>900315138-5</v>
      </c>
      <c r="F1497" s="30" t="str">
        <f>+'Categorias-9 feb-Depurado'!F1496</f>
        <v>CARRERA 9 No. 22- 850 SECTOR LA BOQUILLA</v>
      </c>
      <c r="G1497" s="30" t="str">
        <f>+'Categorias-9 feb-Depurado'!G1496</f>
        <v>CARTAGENA</v>
      </c>
      <c r="H1497" s="30" t="str">
        <f>+'Categorias-9 feb-Depurado'!H1496</f>
        <v>PHFE49131</v>
      </c>
      <c r="I1497" s="107">
        <f>+'Categorias-9 feb-Depurado'!R1496</f>
        <v>426194</v>
      </c>
      <c r="J1497" s="108">
        <f t="shared" si="100"/>
        <v>0</v>
      </c>
      <c r="K1497" s="107">
        <f t="shared" si="101"/>
        <v>0</v>
      </c>
      <c r="L1497" s="109">
        <f t="shared" si="102"/>
        <v>426194</v>
      </c>
      <c r="M1497" s="110">
        <f t="shared" si="103"/>
        <v>3.2491075223014594E-07</v>
      </c>
      <c r="N1497" s="33" t="s">
        <v>4892</v>
      </c>
      <c r="O1497" s="33">
        <f>+'Categorias-9 feb-Depurado'!Y1496</f>
        <v>89.35165676069478</v>
      </c>
      <c r="P1497" s="111">
        <f>+'Categorias-9 feb-Depurado'!AC1496</f>
        <v>44952</v>
      </c>
      <c r="Q1497" s="111">
        <f>+'Categorias-9 feb-Depurado'!AE1496</f>
        <v>45012</v>
      </c>
      <c r="R1497" s="112" t="str">
        <f>+'Categorias-9 feb-Depurado'!AB1496</f>
        <v>Hotel</v>
      </c>
    </row>
    <row r="1498" spans="2:18" s="1" customFormat="1" ht="14.5" hidden="1">
      <c r="B1498" s="57" t="str">
        <f>+'Categorias-9 feb-Depurado'!B1497</f>
        <v>PAVILLION HOTELS GROUP S.A.S.</v>
      </c>
      <c r="C1498" s="30" t="s">
        <v>4900</v>
      </c>
      <c r="D1498" s="31">
        <v>5</v>
      </c>
      <c r="E1498" s="30" t="str">
        <f>+'Categorias-9 feb-Depurado'!E1497</f>
        <v>900315138-5</v>
      </c>
      <c r="F1498" s="30" t="str">
        <f>+'Categorias-9 feb-Depurado'!F1497</f>
        <v>CARRERA 9 No. 22- 850 SECTOR LA BOQUILLA</v>
      </c>
      <c r="G1498" s="30" t="str">
        <f>+'Categorias-9 feb-Depurado'!G1497</f>
        <v>CARTAGENA</v>
      </c>
      <c r="H1498" s="30" t="str">
        <f>+'Categorias-9 feb-Depurado'!H1497</f>
        <v>PHFE49174</v>
      </c>
      <c r="I1498" s="107">
        <f>+'Categorias-9 feb-Depurado'!R1497</f>
        <v>557817</v>
      </c>
      <c r="J1498" s="108">
        <f t="shared" si="100"/>
        <v>0</v>
      </c>
      <c r="K1498" s="107">
        <f t="shared" si="101"/>
        <v>0</v>
      </c>
      <c r="L1498" s="109">
        <f t="shared" si="102"/>
        <v>557817</v>
      </c>
      <c r="M1498" s="110">
        <f t="shared" si="103"/>
        <v>4.2525408869379508E-07</v>
      </c>
      <c r="N1498" s="33" t="s">
        <v>4892</v>
      </c>
      <c r="O1498" s="33">
        <f>+'Categorias-9 feb-Depurado'!Y1497</f>
        <v>116.94644485675649</v>
      </c>
      <c r="P1498" s="111">
        <f>+'Categorias-9 feb-Depurado'!AC1497</f>
        <v>44952</v>
      </c>
      <c r="Q1498" s="111">
        <f>+'Categorias-9 feb-Depurado'!AE1497</f>
        <v>45012</v>
      </c>
      <c r="R1498" s="112" t="str">
        <f>+'Categorias-9 feb-Depurado'!AB1497</f>
        <v>Hotel</v>
      </c>
    </row>
    <row r="1499" spans="2:18" s="1" customFormat="1" ht="14.5" hidden="1">
      <c r="B1499" s="57" t="str">
        <f>+'Categorias-9 feb-Depurado'!B1498</f>
        <v>PAVILLION HOTELS GROUP S.A.S.</v>
      </c>
      <c r="C1499" s="30" t="s">
        <v>4900</v>
      </c>
      <c r="D1499" s="31">
        <v>5</v>
      </c>
      <c r="E1499" s="30" t="str">
        <f>+'Categorias-9 feb-Depurado'!E1498</f>
        <v>900315138-5</v>
      </c>
      <c r="F1499" s="30" t="str">
        <f>+'Categorias-9 feb-Depurado'!F1498</f>
        <v>CARRERA 9 No. 22- 850 SECTOR LA BOQUILLA</v>
      </c>
      <c r="G1499" s="30" t="str">
        <f>+'Categorias-9 feb-Depurado'!G1498</f>
        <v>CARTAGENA</v>
      </c>
      <c r="H1499" s="30" t="str">
        <f>+'Categorias-9 feb-Depurado'!H1498</f>
        <v>PHFE49993</v>
      </c>
      <c r="I1499" s="107">
        <f>+'Categorias-9 feb-Depurado'!R1498</f>
        <v>426195</v>
      </c>
      <c r="J1499" s="108">
        <f t="shared" si="100"/>
        <v>0</v>
      </c>
      <c r="K1499" s="107">
        <f t="shared" si="101"/>
        <v>0</v>
      </c>
      <c r="L1499" s="109">
        <f t="shared" si="102"/>
        <v>426195</v>
      </c>
      <c r="M1499" s="110">
        <f t="shared" si="103"/>
        <v>3.2491151458426686E-07</v>
      </c>
      <c r="N1499" s="33" t="s">
        <v>4892</v>
      </c>
      <c r="O1499" s="33">
        <f>+'Categorias-9 feb-Depurado'!Y1498</f>
        <v>89.351866410893422</v>
      </c>
      <c r="P1499" s="111">
        <f>+'Categorias-9 feb-Depurado'!AC1498</f>
        <v>44964</v>
      </c>
      <c r="Q1499" s="111">
        <f>+'Categorias-9 feb-Depurado'!AE1498</f>
        <v>45024</v>
      </c>
      <c r="R1499" s="112" t="str">
        <f>+'Categorias-9 feb-Depurado'!AB1498</f>
        <v>Hotel</v>
      </c>
    </row>
    <row r="1500" spans="2:18" s="1" customFormat="1" ht="14.5" hidden="1">
      <c r="B1500" s="57" t="str">
        <f>+'Categorias-9 feb-Depurado'!B1499</f>
        <v>PAVILLION HOTELS GROUP S.A.S.</v>
      </c>
      <c r="C1500" s="30" t="s">
        <v>4900</v>
      </c>
      <c r="D1500" s="31">
        <v>5</v>
      </c>
      <c r="E1500" s="30" t="str">
        <f>+'Categorias-9 feb-Depurado'!E1499</f>
        <v>900315138-5</v>
      </c>
      <c r="F1500" s="30" t="str">
        <f>+'Categorias-9 feb-Depurado'!F1499</f>
        <v>CARRERA 9 No. 22- 850 SECTOR LA BOQUILLA</v>
      </c>
      <c r="G1500" s="30" t="str">
        <f>+'Categorias-9 feb-Depurado'!G1499</f>
        <v>CARTAGENA</v>
      </c>
      <c r="H1500" s="30" t="str">
        <f>+'Categorias-9 feb-Depurado'!H1499</f>
        <v>PHFE49994</v>
      </c>
      <c r="I1500" s="107">
        <f>+'Categorias-9 feb-Depurado'!R1499</f>
        <v>476981</v>
      </c>
      <c r="J1500" s="108">
        <f t="shared" si="100"/>
        <v>0</v>
      </c>
      <c r="K1500" s="107">
        <f t="shared" si="101"/>
        <v>0</v>
      </c>
      <c r="L1500" s="109">
        <f t="shared" si="102"/>
        <v>476981</v>
      </c>
      <c r="M1500" s="110">
        <f t="shared" si="103"/>
        <v>3.6362843097154637E-07</v>
      </c>
      <c r="N1500" s="33" t="s">
        <v>4892</v>
      </c>
      <c r="O1500" s="33">
        <f>+'Categorias-9 feb-Depurado'!Y1499</f>
        <v>99.99916139920542</v>
      </c>
      <c r="P1500" s="111">
        <f>+'Categorias-9 feb-Depurado'!AC1499</f>
        <v>44964</v>
      </c>
      <c r="Q1500" s="111">
        <f>+'Categorias-9 feb-Depurado'!AE1499</f>
        <v>45024</v>
      </c>
      <c r="R1500" s="112" t="str">
        <f>+'Categorias-9 feb-Depurado'!AB1499</f>
        <v>Hotel</v>
      </c>
    </row>
    <row r="1501" spans="2:18" s="1" customFormat="1" ht="14.5" hidden="1">
      <c r="B1501" s="57" t="str">
        <f>+'Categorias-9 feb-Depurado'!B1500</f>
        <v>PAVILLION HOTELS GROUP S.A.S.</v>
      </c>
      <c r="C1501" s="30" t="s">
        <v>4900</v>
      </c>
      <c r="D1501" s="31">
        <v>5</v>
      </c>
      <c r="E1501" s="30" t="str">
        <f>+'Categorias-9 feb-Depurado'!E1500</f>
        <v>900315138-5</v>
      </c>
      <c r="F1501" s="30" t="str">
        <f>+'Categorias-9 feb-Depurado'!F1500</f>
        <v>CARRERA 9 No. 22- 850 SECTOR LA BOQUILLA</v>
      </c>
      <c r="G1501" s="30" t="str">
        <f>+'Categorias-9 feb-Depurado'!G1500</f>
        <v>CARTAGENA</v>
      </c>
      <c r="H1501" s="30" t="str">
        <f>+'Categorias-9 feb-Depurado'!H1500</f>
        <v>PHFE50008</v>
      </c>
      <c r="I1501" s="107">
        <f>+'Categorias-9 feb-Depurado'!R1500</f>
        <v>426194</v>
      </c>
      <c r="J1501" s="108">
        <f t="shared" si="100"/>
        <v>0</v>
      </c>
      <c r="K1501" s="107">
        <f t="shared" si="101"/>
        <v>0</v>
      </c>
      <c r="L1501" s="109">
        <f t="shared" si="102"/>
        <v>426194</v>
      </c>
      <c r="M1501" s="110">
        <f t="shared" si="103"/>
        <v>3.2491075223014594E-07</v>
      </c>
      <c r="N1501" s="33" t="s">
        <v>4892</v>
      </c>
      <c r="O1501" s="33">
        <f>+'Categorias-9 feb-Depurado'!Y1500</f>
        <v>89.35165676069478</v>
      </c>
      <c r="P1501" s="111">
        <f>+'Categorias-9 feb-Depurado'!AC1500</f>
        <v>44964</v>
      </c>
      <c r="Q1501" s="111">
        <f>+'Categorias-9 feb-Depurado'!AE1500</f>
        <v>45024</v>
      </c>
      <c r="R1501" s="112" t="str">
        <f>+'Categorias-9 feb-Depurado'!AB1500</f>
        <v>Hotel</v>
      </c>
    </row>
    <row r="1502" spans="2:18" s="1" customFormat="1" ht="14.5" hidden="1">
      <c r="B1502" s="57" t="str">
        <f>+'Categorias-9 feb-Depurado'!B1501</f>
        <v>PAXZU COLOMBIA SAS</v>
      </c>
      <c r="C1502" s="30" t="s">
        <v>4900</v>
      </c>
      <c r="D1502" s="31">
        <v>5</v>
      </c>
      <c r="E1502" s="30" t="str">
        <f>+'Categorias-9 feb-Depurado'!E1501</f>
        <v>900067473</v>
      </c>
      <c r="F1502" s="30" t="str">
        <f>+'Categorias-9 feb-Depurado'!F1501</f>
        <v>CR 16 97 46 P 7</v>
      </c>
      <c r="G1502" s="30" t="str">
        <f>+'Categorias-9 feb-Depurado'!G1501</f>
        <v>BOGOTA</v>
      </c>
      <c r="H1502" s="30" t="str">
        <f>+'Categorias-9 feb-Depurado'!H1501</f>
        <v>FE-17207</v>
      </c>
      <c r="I1502" s="107">
        <f>+'Categorias-9 feb-Depurado'!R1501</f>
        <v>12847731</v>
      </c>
      <c r="J1502" s="108">
        <f t="shared" si="100"/>
        <v>12847731</v>
      </c>
      <c r="K1502" s="107">
        <f t="shared" si="101"/>
        <v>17530.986050890449</v>
      </c>
      <c r="L1502" s="109">
        <f t="shared" si="102"/>
        <v>12865261.986050891</v>
      </c>
      <c r="M1502" s="110">
        <f t="shared" si="103"/>
        <v>9.8078854923478417E-06</v>
      </c>
      <c r="N1502" s="33" t="s">
        <v>4892</v>
      </c>
      <c r="O1502" s="33">
        <f>+'Categorias-9 feb-Depurado'!Y1501</f>
        <v>2693.5293562690649</v>
      </c>
      <c r="P1502" s="111">
        <f>+'Categorias-9 feb-Depurado'!AC1501</f>
        <v>44902</v>
      </c>
      <c r="Q1502" s="111">
        <f>+'Categorias-9 feb-Depurado'!AE1501</f>
        <v>44962</v>
      </c>
      <c r="R1502" s="112" t="str">
        <f>+'Categorias-9 feb-Depurado'!AB1501</f>
        <v>Marketing</v>
      </c>
    </row>
    <row r="1503" spans="2:18" s="1" customFormat="1" ht="14.5" hidden="1">
      <c r="B1503" s="57" t="str">
        <f>+'Categorias-9 feb-Depurado'!B1502</f>
        <v>PAXZU COLOMBIA SAS</v>
      </c>
      <c r="C1503" s="30" t="s">
        <v>4900</v>
      </c>
      <c r="D1503" s="31">
        <v>5</v>
      </c>
      <c r="E1503" s="30" t="str">
        <f>+'Categorias-9 feb-Depurado'!E1502</f>
        <v>900067473</v>
      </c>
      <c r="F1503" s="30" t="str">
        <f>+'Categorias-9 feb-Depurado'!F1502</f>
        <v>CR 16 97 46 P 7</v>
      </c>
      <c r="G1503" s="30" t="str">
        <f>+'Categorias-9 feb-Depurado'!G1502</f>
        <v>BOGOTA</v>
      </c>
      <c r="H1503" s="30" t="str">
        <f>+'Categorias-9 feb-Depurado'!H1502</f>
        <v>FE-17236</v>
      </c>
      <c r="I1503" s="107">
        <f>+'Categorias-9 feb-Depurado'!R1502</f>
        <v>12847731</v>
      </c>
      <c r="J1503" s="108">
        <f t="shared" si="100"/>
        <v>0</v>
      </c>
      <c r="K1503" s="107">
        <f t="shared" si="101"/>
        <v>0</v>
      </c>
      <c r="L1503" s="109">
        <f t="shared" si="102"/>
        <v>12847731</v>
      </c>
      <c r="M1503" s="110">
        <f t="shared" si="103"/>
        <v>9.7945206728873818E-06</v>
      </c>
      <c r="N1503" s="33" t="s">
        <v>4892</v>
      </c>
      <c r="O1503" s="33">
        <f>+'Categorias-9 feb-Depurado'!Y1502</f>
        <v>2693.5293562690649</v>
      </c>
      <c r="P1503" s="111">
        <f>+'Categorias-9 feb-Depurado'!AC1502</f>
        <v>44910</v>
      </c>
      <c r="Q1503" s="111">
        <f>+'Categorias-9 feb-Depurado'!AE1502</f>
        <v>44970</v>
      </c>
      <c r="R1503" s="112" t="str">
        <f>+'Categorias-9 feb-Depurado'!AB1502</f>
        <v>Marketing</v>
      </c>
    </row>
    <row r="1504" spans="2:18" s="1" customFormat="1" ht="14.5" hidden="1">
      <c r="B1504" s="57" t="str">
        <f>+'Categorias-9 feb-Depurado'!B1503</f>
        <v>PAXZU COLOMBIA SAS</v>
      </c>
      <c r="C1504" s="30" t="s">
        <v>4900</v>
      </c>
      <c r="D1504" s="31">
        <v>5</v>
      </c>
      <c r="E1504" s="30" t="str">
        <f>+'Categorias-9 feb-Depurado'!E1503</f>
        <v>900067473</v>
      </c>
      <c r="F1504" s="30" t="str">
        <f>+'Categorias-9 feb-Depurado'!F1503</f>
        <v>CR 16 97 46 P 7</v>
      </c>
      <c r="G1504" s="30" t="str">
        <f>+'Categorias-9 feb-Depurado'!G1503</f>
        <v>BOGOTA</v>
      </c>
      <c r="H1504" s="30" t="str">
        <f>+'Categorias-9 feb-Depurado'!H1503</f>
        <v>FE17363</v>
      </c>
      <c r="I1504" s="107">
        <f>+'Categorias-9 feb-Depurado'!R1503</f>
        <v>12847731</v>
      </c>
      <c r="J1504" s="108">
        <f t="shared" si="100"/>
        <v>0</v>
      </c>
      <c r="K1504" s="107">
        <f t="shared" si="101"/>
        <v>0</v>
      </c>
      <c r="L1504" s="109">
        <f t="shared" si="102"/>
        <v>12847731</v>
      </c>
      <c r="M1504" s="110">
        <f t="shared" si="103"/>
        <v>9.7945206728873818E-06</v>
      </c>
      <c r="N1504" s="33" t="s">
        <v>4892</v>
      </c>
      <c r="O1504" s="33">
        <f>+'Categorias-9 feb-Depurado'!Y1503</f>
        <v>2693.5293562690649</v>
      </c>
      <c r="P1504" s="111">
        <f>+'Categorias-9 feb-Depurado'!AC1503</f>
        <v>44950</v>
      </c>
      <c r="Q1504" s="111">
        <f>+'Categorias-9 feb-Depurado'!AE1503</f>
        <v>45010</v>
      </c>
      <c r="R1504" s="112" t="str">
        <f>+'Categorias-9 feb-Depurado'!AB1503</f>
        <v>Marketing</v>
      </c>
    </row>
    <row r="1505" spans="2:18" s="1" customFormat="1" ht="14.5" hidden="1">
      <c r="B1505" s="57" t="str">
        <f>+'Categorias-9 feb-Depurado'!B1504</f>
        <v>PAXZU COLOMBIA SAS</v>
      </c>
      <c r="C1505" s="30" t="s">
        <v>4900</v>
      </c>
      <c r="D1505" s="31">
        <v>5</v>
      </c>
      <c r="E1505" s="30" t="str">
        <f>+'Categorias-9 feb-Depurado'!E1504</f>
        <v>900067473</v>
      </c>
      <c r="F1505" s="30" t="str">
        <f>+'Categorias-9 feb-Depurado'!F1504</f>
        <v>CR 16 97 46 P 7</v>
      </c>
      <c r="G1505" s="30" t="str">
        <f>+'Categorias-9 feb-Depurado'!G1504</f>
        <v>BOGOTA</v>
      </c>
      <c r="H1505" s="30" t="str">
        <f>+'Categorias-9 feb-Depurado'!H1504</f>
        <v>FE17447</v>
      </c>
      <c r="I1505" s="107">
        <f>+'Categorias-9 feb-Depurado'!R1504</f>
        <v>12847731</v>
      </c>
      <c r="J1505" s="108">
        <f t="shared" si="100"/>
        <v>0</v>
      </c>
      <c r="K1505" s="107">
        <f t="shared" si="101"/>
        <v>0</v>
      </c>
      <c r="L1505" s="109">
        <f t="shared" si="102"/>
        <v>12847731</v>
      </c>
      <c r="M1505" s="110">
        <f t="shared" si="103"/>
        <v>9.7945206728873818E-06</v>
      </c>
      <c r="N1505" s="33" t="s">
        <v>4892</v>
      </c>
      <c r="O1505" s="33">
        <f>+'Categorias-9 feb-Depurado'!Y1504</f>
        <v>2693.5293562690649</v>
      </c>
      <c r="P1505" s="111">
        <f>+'Categorias-9 feb-Depurado'!AC1504</f>
        <v>44965</v>
      </c>
      <c r="Q1505" s="111">
        <f>+'Categorias-9 feb-Depurado'!AE1504</f>
        <v>45025</v>
      </c>
      <c r="R1505" s="112" t="str">
        <f>+'Categorias-9 feb-Depurado'!AB1504</f>
        <v>Marketing</v>
      </c>
    </row>
    <row r="1506" spans="2:18" s="1" customFormat="1" ht="14.5" hidden="1">
      <c r="B1506" s="57" t="str">
        <f>+'Categorias-9 feb-Depurado'!B1505</f>
        <v>PROMOTORA TURISTICA DEL CARIBE PROTUCARIBE S A</v>
      </c>
      <c r="C1506" s="30" t="s">
        <v>4900</v>
      </c>
      <c r="D1506" s="31">
        <v>5</v>
      </c>
      <c r="E1506" s="30" t="str">
        <f>+'Categorias-9 feb-Depurado'!E1505</f>
        <v>890404389-3</v>
      </c>
      <c r="F1506" s="30" t="str">
        <f>+'Categorias-9 feb-Depurado'!F1505</f>
        <v>CARRERA 9 22 263, CARTAGENA, BOLIVAR</v>
      </c>
      <c r="G1506" s="30" t="str">
        <f>+'Categorias-9 feb-Depurado'!G1505</f>
        <v>CARTAGENA</v>
      </c>
      <c r="H1506" s="30" t="str">
        <f>+'Categorias-9 feb-Depurado'!H1505</f>
        <v>Ajus FE217948</v>
      </c>
      <c r="I1506" s="107">
        <f>+'Categorias-9 feb-Depurado'!R1505</f>
        <v>-43848</v>
      </c>
      <c r="J1506" s="108">
        <f t="shared" si="100"/>
        <v>-43848</v>
      </c>
      <c r="K1506" s="107">
        <f t="shared" si="101"/>
        <v>-1551.4799526308882</v>
      </c>
      <c r="L1506" s="109">
        <f t="shared" si="102"/>
        <v>-45399.479952630885</v>
      </c>
      <c r="M1506" s="110">
        <f t="shared" si="103"/>
        <v>-3.4610480631512247E-08</v>
      </c>
      <c r="N1506" s="33" t="s">
        <v>4892</v>
      </c>
      <c r="O1506" s="33">
        <f>+'Categorias-9 feb-Depurado'!Y1505</f>
        <v>-9.1927419101229599</v>
      </c>
      <c r="P1506" s="111">
        <f>+'Categorias-9 feb-Depurado'!AC1505</f>
        <v>44804</v>
      </c>
      <c r="Q1506" s="111">
        <f>+'Categorias-9 feb-Depurado'!AE1505</f>
        <v>44864</v>
      </c>
      <c r="R1506" s="112" t="str">
        <f>+'Categorias-9 feb-Depurado'!AB1505</f>
        <v>Marketing</v>
      </c>
    </row>
    <row r="1507" spans="2:18" s="1" customFormat="1" ht="14.5" hidden="1">
      <c r="B1507" s="57" t="str">
        <f>+'Categorias-9 feb-Depurado'!B1506</f>
        <v>PROTACTICS S.A.S.</v>
      </c>
      <c r="C1507" s="30" t="s">
        <v>4900</v>
      </c>
      <c r="D1507" s="31">
        <v>5</v>
      </c>
      <c r="E1507" s="30" t="str">
        <f>+'Categorias-9 feb-Depurado'!E1506</f>
        <v>901219947-1</v>
      </c>
      <c r="F1507" s="30" t="str">
        <f>+'Categorias-9 feb-Depurado'!F1506</f>
        <v>CR 9 80 12 OF 702</v>
      </c>
      <c r="G1507" s="30" t="str">
        <f>+'Categorias-9 feb-Depurado'!G1506</f>
        <v>BOGOTA DC</v>
      </c>
      <c r="H1507" s="30" t="str">
        <f>+'Categorias-9 feb-Depurado'!H1506</f>
        <v>0058.</v>
      </c>
      <c r="I1507" s="107">
        <f>+'Categorias-9 feb-Depurado'!R1506</f>
        <v>-1502</v>
      </c>
      <c r="J1507" s="108">
        <f t="shared" si="100"/>
        <v>-1502</v>
      </c>
      <c r="K1507" s="107">
        <f t="shared" si="101"/>
        <v>-598.63707704218086</v>
      </c>
      <c r="L1507" s="109">
        <f t="shared" si="102"/>
        <v>-2100.6370770421809</v>
      </c>
      <c r="M1507" s="110">
        <f t="shared" si="103"/>
        <v>-1.6014293323329515E-09</v>
      </c>
      <c r="N1507" s="33" t="s">
        <v>4892</v>
      </c>
      <c r="O1507" s="33">
        <f>+'Categorias-9 feb-Depurado'!Y1506</f>
        <v>1915.9000000000001</v>
      </c>
      <c r="P1507" s="111">
        <f>+'Categorias-9 feb-Depurado'!AC1506</f>
        <v>43922</v>
      </c>
      <c r="Q1507" s="111">
        <f>+'Categorias-9 feb-Depurado'!AE1506</f>
        <v>43982</v>
      </c>
      <c r="R1507" s="112" t="str">
        <f>+'Categorias-9 feb-Depurado'!AB1506</f>
        <v>Seguridad</v>
      </c>
    </row>
    <row r="1508" spans="2:18" s="1" customFormat="1" ht="14.5" hidden="1">
      <c r="B1508" s="57" t="str">
        <f>+'Categorias-9 feb-Depurado'!B1507</f>
        <v>PROTACTICS S.A.S.</v>
      </c>
      <c r="C1508" s="30" t="s">
        <v>4900</v>
      </c>
      <c r="D1508" s="31">
        <v>5</v>
      </c>
      <c r="E1508" s="30" t="str">
        <f>+'Categorias-9 feb-Depurado'!E1507</f>
        <v>901219947-1</v>
      </c>
      <c r="F1508" s="30" t="str">
        <f>+'Categorias-9 feb-Depurado'!F1507</f>
        <v>CR 9 80 12 OF 702</v>
      </c>
      <c r="G1508" s="30" t="str">
        <f>+'Categorias-9 feb-Depurado'!G1507</f>
        <v>BOGOTA DC</v>
      </c>
      <c r="H1508" s="30" t="str">
        <f>+'Categorias-9 feb-Depurado'!H1507</f>
        <v>PTT - 252</v>
      </c>
      <c r="I1508" s="107">
        <f>+'Categorias-9 feb-Depurado'!R1507</f>
        <v>-3128</v>
      </c>
      <c r="J1508" s="108">
        <f t="shared" si="100"/>
        <v>-3128</v>
      </c>
      <c r="K1508" s="107">
        <f t="shared" si="101"/>
        <v>-624.54048897168093</v>
      </c>
      <c r="L1508" s="109">
        <f t="shared" si="102"/>
        <v>-3752.540488971681</v>
      </c>
      <c r="M1508" s="110">
        <f t="shared" si="103"/>
        <v>-2.860764705851956E-09</v>
      </c>
      <c r="N1508" s="33" t="s">
        <v>4892</v>
      </c>
      <c r="O1508" s="33">
        <f>+'Categorias-9 feb-Depurado'!Y1507</f>
        <v>2959.5300000000002</v>
      </c>
      <c r="P1508" s="111">
        <f>+'Categorias-9 feb-Depurado'!AC1507</f>
        <v>44372</v>
      </c>
      <c r="Q1508" s="111">
        <f>+'Categorias-9 feb-Depurado'!AE1507</f>
        <v>44432</v>
      </c>
      <c r="R1508" s="112" t="str">
        <f>+'Categorias-9 feb-Depurado'!AB1507</f>
        <v>Seguridad</v>
      </c>
    </row>
    <row r="1509" spans="2:18" s="1" customFormat="1" ht="14.5" hidden="1">
      <c r="B1509" s="57" t="str">
        <f>+'Categorias-9 feb-Depurado'!B1508</f>
        <v>PROTACTICS S.A.S.</v>
      </c>
      <c r="C1509" s="30" t="s">
        <v>4900</v>
      </c>
      <c r="D1509" s="31">
        <v>5</v>
      </c>
      <c r="E1509" s="30" t="str">
        <f>+'Categorias-9 feb-Depurado'!E1508</f>
        <v>901219947-1</v>
      </c>
      <c r="F1509" s="30" t="str">
        <f>+'Categorias-9 feb-Depurado'!F1508</f>
        <v>CR 9 80 12 OF 702</v>
      </c>
      <c r="G1509" s="30" t="str">
        <f>+'Categorias-9 feb-Depurado'!G1508</f>
        <v>BOGOTA DC</v>
      </c>
      <c r="H1509" s="30" t="str">
        <f>+'Categorias-9 feb-Depurado'!H1508</f>
        <v>PTT589</v>
      </c>
      <c r="I1509" s="107">
        <f>+'Categorias-9 feb-Depurado'!R1508</f>
        <v>12772169</v>
      </c>
      <c r="J1509" s="108">
        <f t="shared" si="100"/>
        <v>0</v>
      </c>
      <c r="K1509" s="107">
        <f t="shared" si="101"/>
        <v>0</v>
      </c>
      <c r="L1509" s="109">
        <f t="shared" si="102"/>
        <v>12772169</v>
      </c>
      <c r="M1509" s="110">
        <f t="shared" si="103"/>
        <v>9.736915670799097E-06</v>
      </c>
      <c r="N1509" s="33" t="s">
        <v>4892</v>
      </c>
      <c r="O1509" s="33">
        <f>+'Categorias-9 feb-Depurado'!Y1508</f>
        <v>2677.6877679591598</v>
      </c>
      <c r="P1509" s="111">
        <f>+'Categorias-9 feb-Depurado'!AC1508</f>
        <v>44933</v>
      </c>
      <c r="Q1509" s="111">
        <f>+'Categorias-9 feb-Depurado'!AE1508</f>
        <v>44993</v>
      </c>
      <c r="R1509" s="112" t="str">
        <f>+'Categorias-9 feb-Depurado'!AB1508</f>
        <v>Seguridad</v>
      </c>
    </row>
    <row r="1510" spans="2:18" s="1" customFormat="1" ht="14.5" hidden="1">
      <c r="B1510" s="57" t="str">
        <f>+'Categorias-9 feb-Depurado'!B1509</f>
        <v>PROTACTICS S.A.S.</v>
      </c>
      <c r="C1510" s="30" t="s">
        <v>4900</v>
      </c>
      <c r="D1510" s="31">
        <v>5</v>
      </c>
      <c r="E1510" s="30" t="str">
        <f>+'Categorias-9 feb-Depurado'!E1509</f>
        <v>901219947-1</v>
      </c>
      <c r="F1510" s="30" t="str">
        <f>+'Categorias-9 feb-Depurado'!F1509</f>
        <v>CR 9 80 12 OF 702</v>
      </c>
      <c r="G1510" s="30" t="str">
        <f>+'Categorias-9 feb-Depurado'!G1509</f>
        <v>BOGOTA DC</v>
      </c>
      <c r="H1510" s="30" t="str">
        <f>+'Categorias-9 feb-Depurado'!H1509</f>
        <v>PTT597</v>
      </c>
      <c r="I1510" s="107">
        <f>+'Categorias-9 feb-Depurado'!R1509</f>
        <v>12772169</v>
      </c>
      <c r="J1510" s="108">
        <f t="shared" si="100"/>
        <v>0</v>
      </c>
      <c r="K1510" s="107">
        <f t="shared" si="101"/>
        <v>0</v>
      </c>
      <c r="L1510" s="109">
        <f t="shared" si="102"/>
        <v>12772169</v>
      </c>
      <c r="M1510" s="110">
        <f t="shared" si="103"/>
        <v>9.736915670799097E-06</v>
      </c>
      <c r="N1510" s="33" t="s">
        <v>4892</v>
      </c>
      <c r="O1510" s="33">
        <f>+'Categorias-9 feb-Depurado'!Y1509</f>
        <v>2677.6877679591598</v>
      </c>
      <c r="P1510" s="111">
        <f>+'Categorias-9 feb-Depurado'!AC1509</f>
        <v>44964</v>
      </c>
      <c r="Q1510" s="111">
        <f>+'Categorias-9 feb-Depurado'!AE1509</f>
        <v>45024</v>
      </c>
      <c r="R1510" s="112" t="str">
        <f>+'Categorias-9 feb-Depurado'!AB1509</f>
        <v>Seguridad</v>
      </c>
    </row>
    <row r="1511" spans="2:18" s="1" customFormat="1" ht="14.5" hidden="1">
      <c r="B1511" s="57" t="str">
        <f>+'Categorias-9 feb-Depurado'!B1510</f>
        <v>PROTEBET SAS</v>
      </c>
      <c r="C1511" s="30" t="s">
        <v>4900</v>
      </c>
      <c r="D1511" s="31">
        <v>5</v>
      </c>
      <c r="E1511" s="30" t="str">
        <f>+'Categorias-9 feb-Depurado'!E1510</f>
        <v>900915943-2</v>
      </c>
      <c r="F1511" s="30" t="str">
        <f>+'Categorias-9 feb-Depurado'!F1510</f>
        <v>Cl. 44 Sur #No 46B 87</v>
      </c>
      <c r="G1511" s="30" t="str">
        <f>+'Categorias-9 feb-Depurado'!G1510</f>
        <v>ENVIGADO</v>
      </c>
      <c r="H1511" s="30" t="str">
        <f>+'Categorias-9 feb-Depurado'!H1510</f>
        <v>PROT713</v>
      </c>
      <c r="I1511" s="107">
        <f>+'Categorias-9 feb-Depurado'!R1510</f>
        <v>3513149</v>
      </c>
      <c r="J1511" s="108">
        <f t="shared" si="100"/>
        <v>0</v>
      </c>
      <c r="K1511" s="107">
        <f t="shared" si="101"/>
        <v>0</v>
      </c>
      <c r="L1511" s="109">
        <f t="shared" si="102"/>
        <v>3513149</v>
      </c>
      <c r="M1511" s="110">
        <f t="shared" si="103"/>
        <v>2.6782636177106783E-06</v>
      </c>
      <c r="N1511" s="33" t="s">
        <v>4892</v>
      </c>
      <c r="O1511" s="33">
        <f>+'Categorias-9 feb-Depurado'!Y1510</f>
        <v>736.53238571443546</v>
      </c>
      <c r="P1511" s="111">
        <f>+'Categorias-9 feb-Depurado'!AC1510</f>
        <v>44964</v>
      </c>
      <c r="Q1511" s="111">
        <f>+'Categorias-9 feb-Depurado'!AE1510</f>
        <v>45024</v>
      </c>
      <c r="R1511" s="112" t="str">
        <f>+'Categorias-9 feb-Depurado'!AB1510</f>
        <v>Implementos Aeropuerto</v>
      </c>
    </row>
    <row r="1512" spans="2:18" s="1" customFormat="1" ht="14.5" hidden="1">
      <c r="B1512" s="57" t="str">
        <f>+'Categorias-9 feb-Depurado'!B1511</f>
        <v>PROVEEDORES INDUSTRIALES &amp; AERONAUTICOS SAS</v>
      </c>
      <c r="C1512" s="30" t="s">
        <v>4900</v>
      </c>
      <c r="D1512" s="31">
        <v>5</v>
      </c>
      <c r="E1512" s="30" t="str">
        <f>+'Categorias-9 feb-Depurado'!E1511</f>
        <v>900129629-2</v>
      </c>
      <c r="F1512" s="30" t="str">
        <f>+'Categorias-9 feb-Depurado'!F1511</f>
        <v>CR 28 BIS 52 37 OF 202</v>
      </c>
      <c r="G1512" s="30" t="str">
        <f>+'Categorias-9 feb-Depurado'!G1511</f>
        <v>BOGOTA DC</v>
      </c>
      <c r="H1512" s="30" t="str">
        <f>+'Categorias-9 feb-Depurado'!H1511</f>
        <v>FEPR - 5947</v>
      </c>
      <c r="I1512" s="107">
        <f>+'Categorias-9 feb-Depurado'!R1511</f>
        <v>7760477</v>
      </c>
      <c r="J1512" s="108">
        <f t="shared" si="100"/>
        <v>0</v>
      </c>
      <c r="K1512" s="107">
        <f t="shared" si="101"/>
        <v>0</v>
      </c>
      <c r="L1512" s="109">
        <f t="shared" si="102"/>
        <v>7760477</v>
      </c>
      <c r="M1512" s="110">
        <f t="shared" si="103"/>
        <v>5.9162316215966115E-06</v>
      </c>
      <c r="N1512" s="33" t="s">
        <v>4892</v>
      </c>
      <c r="O1512" s="33">
        <f>+'Categorias-9 feb-Depurado'!Y1511</f>
        <v>1626.9855446188035</v>
      </c>
      <c r="P1512" s="111">
        <f>+'Categorias-9 feb-Depurado'!AC1511</f>
        <v>44910</v>
      </c>
      <c r="Q1512" s="111">
        <f>+'Categorias-9 feb-Depurado'!AE1511</f>
        <v>44970</v>
      </c>
      <c r="R1512" s="112" t="str">
        <f>+'Categorias-9 feb-Depurado'!AB1511</f>
        <v>Manto</v>
      </c>
    </row>
    <row r="1513" spans="2:18" s="1" customFormat="1" ht="14.5" hidden="1">
      <c r="B1513" s="57" t="str">
        <f>+'Categorias-9 feb-Depurado'!B1512</f>
        <v>PROVEEDORES INDUSTRIALES &amp; AERONAUTICOS SAS</v>
      </c>
      <c r="C1513" s="30" t="s">
        <v>4900</v>
      </c>
      <c r="D1513" s="31">
        <v>5</v>
      </c>
      <c r="E1513" s="30" t="str">
        <f>+'Categorias-9 feb-Depurado'!E1512</f>
        <v>900129629-2</v>
      </c>
      <c r="F1513" s="30" t="str">
        <f>+'Categorias-9 feb-Depurado'!F1512</f>
        <v>CR 28 BIS 52 37 OF 202</v>
      </c>
      <c r="G1513" s="30" t="str">
        <f>+'Categorias-9 feb-Depurado'!G1512</f>
        <v>BOGOTA DC</v>
      </c>
      <c r="H1513" s="30" t="str">
        <f>+'Categorias-9 feb-Depurado'!H1512</f>
        <v>FEPR - 5945</v>
      </c>
      <c r="I1513" s="107">
        <f>+'Categorias-9 feb-Depurado'!R1512</f>
        <v>3528525</v>
      </c>
      <c r="J1513" s="108">
        <f t="shared" si="100"/>
        <v>0</v>
      </c>
      <c r="K1513" s="107">
        <f t="shared" si="101"/>
        <v>0</v>
      </c>
      <c r="L1513" s="109">
        <f t="shared" si="102"/>
        <v>3528525</v>
      </c>
      <c r="M1513" s="110">
        <f t="shared" si="103"/>
        <v>2.6899855746746216E-06</v>
      </c>
      <c r="N1513" s="33" t="s">
        <v>4892</v>
      </c>
      <c r="O1513" s="33">
        <f>+'Categorias-9 feb-Depurado'!Y1512</f>
        <v>739.75596716877885</v>
      </c>
      <c r="P1513" s="111">
        <f>+'Categorias-9 feb-Depurado'!AC1512</f>
        <v>44910</v>
      </c>
      <c r="Q1513" s="111">
        <f>+'Categorias-9 feb-Depurado'!AE1512</f>
        <v>44970</v>
      </c>
      <c r="R1513" s="112" t="str">
        <f>+'Categorias-9 feb-Depurado'!AB1512</f>
        <v>Manto</v>
      </c>
    </row>
    <row r="1514" spans="2:18" s="1" customFormat="1" ht="14.5" hidden="1">
      <c r="B1514" s="57" t="str">
        <f>+'Categorias-9 feb-Depurado'!B1513</f>
        <v>PROVEEDORES INDUSTRIALES &amp; AERONAUTICOS SAS</v>
      </c>
      <c r="C1514" s="30" t="s">
        <v>4900</v>
      </c>
      <c r="D1514" s="31">
        <v>5</v>
      </c>
      <c r="E1514" s="30" t="str">
        <f>+'Categorias-9 feb-Depurado'!E1513</f>
        <v>900129629-2</v>
      </c>
      <c r="F1514" s="30" t="str">
        <f>+'Categorias-9 feb-Depurado'!F1513</f>
        <v>CR 28 BIS 52 37 OF 202</v>
      </c>
      <c r="G1514" s="30" t="str">
        <f>+'Categorias-9 feb-Depurado'!G1513</f>
        <v>BOGOTA DC</v>
      </c>
      <c r="H1514" s="30" t="str">
        <f>+'Categorias-9 feb-Depurado'!H1513</f>
        <v>FEPR - 5946</v>
      </c>
      <c r="I1514" s="107">
        <f>+'Categorias-9 feb-Depurado'!R1513</f>
        <v>2186169</v>
      </c>
      <c r="J1514" s="108">
        <f t="shared" si="100"/>
        <v>0</v>
      </c>
      <c r="K1514" s="107">
        <f t="shared" si="101"/>
        <v>0</v>
      </c>
      <c r="L1514" s="109">
        <f t="shared" si="102"/>
        <v>2186169</v>
      </c>
      <c r="M1514" s="110">
        <f t="shared" si="103"/>
        <v>1.6666349462738233E-06</v>
      </c>
      <c r="N1514" s="33" t="s">
        <v>4892</v>
      </c>
      <c r="O1514" s="33">
        <f>+'Categorias-9 feb-Depurado'!Y1513</f>
        <v>458.33076511839994</v>
      </c>
      <c r="P1514" s="111">
        <f>+'Categorias-9 feb-Depurado'!AC1513</f>
        <v>44910</v>
      </c>
      <c r="Q1514" s="111">
        <f>+'Categorias-9 feb-Depurado'!AE1513</f>
        <v>44970</v>
      </c>
      <c r="R1514" s="112" t="str">
        <f>+'Categorias-9 feb-Depurado'!AB1513</f>
        <v>Manto</v>
      </c>
    </row>
    <row r="1515" spans="2:18" s="1" customFormat="1" ht="14.5" hidden="1">
      <c r="B1515" s="57" t="str">
        <f>+'Categorias-9 feb-Depurado'!B1514</f>
        <v>PSYCONOMETRICS S.A.S.</v>
      </c>
      <c r="C1515" s="30" t="s">
        <v>4900</v>
      </c>
      <c r="D1515" s="31">
        <v>5</v>
      </c>
      <c r="E1515" s="30" t="str">
        <f>+'Categorias-9 feb-Depurado'!E1514</f>
        <v>900535995-4</v>
      </c>
      <c r="F1515" s="30" t="str">
        <f>+'Categorias-9 feb-Depurado'!F1514</f>
        <v>CR 43 A 5 A 99 OF 806</v>
      </c>
      <c r="G1515" s="30" t="str">
        <f>+'Categorias-9 feb-Depurado'!G1514</f>
        <v>MEDELLIN</v>
      </c>
      <c r="H1515" s="30" t="str">
        <f>+'Categorias-9 feb-Depurado'!H1514</f>
        <v>FE 5652</v>
      </c>
      <c r="I1515" s="107">
        <f>+'Categorias-9 feb-Depurado'!R1514</f>
        <v>5831800</v>
      </c>
      <c r="J1515" s="108">
        <f t="shared" si="100"/>
        <v>0</v>
      </c>
      <c r="K1515" s="107">
        <f t="shared" si="101"/>
        <v>0</v>
      </c>
      <c r="L1515" s="109">
        <f t="shared" si="102"/>
        <v>5831800</v>
      </c>
      <c r="M1515" s="110">
        <f t="shared" si="103"/>
        <v>4.4458967626380589E-06</v>
      </c>
      <c r="N1515" s="33" t="s">
        <v>4892</v>
      </c>
      <c r="O1515" s="33">
        <f>+'Categorias-9 feb-Depurado'!Y1514</f>
        <v>1222.6380284495319</v>
      </c>
      <c r="P1515" s="111">
        <f>+'Categorias-9 feb-Depurado'!AC1514</f>
        <v>44924</v>
      </c>
      <c r="Q1515" s="111">
        <f>+'Categorias-9 feb-Depurado'!AE1514</f>
        <v>44984</v>
      </c>
      <c r="R1515" s="112" t="str">
        <f>+'Categorias-9 feb-Depurado'!AB1514</f>
        <v>Marketing</v>
      </c>
    </row>
    <row r="1516" spans="2:18" s="1" customFormat="1" ht="14.5" hidden="1">
      <c r="B1516" s="57" t="str">
        <f>+'Categorias-9 feb-Depurado'!B1515</f>
        <v>PSYCONOMETRICS S.A.S.</v>
      </c>
      <c r="C1516" s="30" t="s">
        <v>4900</v>
      </c>
      <c r="D1516" s="31">
        <v>5</v>
      </c>
      <c r="E1516" s="30" t="str">
        <f>+'Categorias-9 feb-Depurado'!E1515</f>
        <v>900535995-4</v>
      </c>
      <c r="F1516" s="30" t="str">
        <f>+'Categorias-9 feb-Depurado'!F1515</f>
        <v>CR 43 A 5 A 99 OF 806</v>
      </c>
      <c r="G1516" s="30" t="str">
        <f>+'Categorias-9 feb-Depurado'!G1515</f>
        <v>MEDELLIN</v>
      </c>
      <c r="H1516" s="30" t="str">
        <f>+'Categorias-9 feb-Depurado'!H1515</f>
        <v>FE5882</v>
      </c>
      <c r="I1516" s="107">
        <f>+'Categorias-9 feb-Depurado'!R1515</f>
        <v>6713568</v>
      </c>
      <c r="J1516" s="108">
        <f t="shared" si="100"/>
        <v>0</v>
      </c>
      <c r="K1516" s="107">
        <f t="shared" si="101"/>
        <v>0</v>
      </c>
      <c r="L1516" s="109">
        <f t="shared" si="102"/>
        <v>6713568</v>
      </c>
      <c r="M1516" s="110">
        <f t="shared" si="103"/>
        <v>5.1181162311722741E-06</v>
      </c>
      <c r="N1516" s="33" t="s">
        <v>4892</v>
      </c>
      <c r="O1516" s="33">
        <f>+'Categorias-9 feb-Depurado'!Y1515</f>
        <v>1407.5008648070693</v>
      </c>
      <c r="P1516" s="111">
        <f>+'Categorias-9 feb-Depurado'!AC1515</f>
        <v>44949</v>
      </c>
      <c r="Q1516" s="111">
        <f>+'Categorias-9 feb-Depurado'!AE1515</f>
        <v>45009</v>
      </c>
      <c r="R1516" s="112" t="str">
        <f>+'Categorias-9 feb-Depurado'!AB1515</f>
        <v>Marketing</v>
      </c>
    </row>
    <row r="1517" spans="2:18" s="1" customFormat="1" ht="14.5" hidden="1">
      <c r="B1517" s="57" t="str">
        <f>+'Categorias-9 feb-Depurado'!B1516</f>
        <v>PSYCONOMETRICS S.A.S.</v>
      </c>
      <c r="C1517" s="30" t="s">
        <v>4900</v>
      </c>
      <c r="D1517" s="31">
        <v>5</v>
      </c>
      <c r="E1517" s="30" t="str">
        <f>+'Categorias-9 feb-Depurado'!E1516</f>
        <v>900535995-4</v>
      </c>
      <c r="F1517" s="30" t="str">
        <f>+'Categorias-9 feb-Depurado'!F1516</f>
        <v>CR 43 A 5 A 99 OF 806</v>
      </c>
      <c r="G1517" s="30" t="str">
        <f>+'Categorias-9 feb-Depurado'!G1516</f>
        <v>MEDELLIN</v>
      </c>
      <c r="H1517" s="30" t="str">
        <f>+'Categorias-9 feb-Depurado'!H1516</f>
        <v>FE5947</v>
      </c>
      <c r="I1517" s="107">
        <f>+'Categorias-9 feb-Depurado'!R1516</f>
        <v>6713568</v>
      </c>
      <c r="J1517" s="108">
        <f t="shared" si="100"/>
        <v>0</v>
      </c>
      <c r="K1517" s="107">
        <f t="shared" si="101"/>
        <v>0</v>
      </c>
      <c r="L1517" s="109">
        <f t="shared" si="102"/>
        <v>6713568</v>
      </c>
      <c r="M1517" s="110">
        <f t="shared" si="103"/>
        <v>5.1181162311722741E-06</v>
      </c>
      <c r="N1517" s="33" t="s">
        <v>4892</v>
      </c>
      <c r="O1517" s="33">
        <f>+'Categorias-9 feb-Depurado'!Y1516</f>
        <v>1407.5008648070693</v>
      </c>
      <c r="P1517" s="111">
        <f>+'Categorias-9 feb-Depurado'!AC1516</f>
        <v>44958</v>
      </c>
      <c r="Q1517" s="111">
        <f>+'Categorias-9 feb-Depurado'!AE1516</f>
        <v>45018</v>
      </c>
      <c r="R1517" s="112" t="str">
        <f>+'Categorias-9 feb-Depurado'!AB1516</f>
        <v>Marketing</v>
      </c>
    </row>
    <row r="1518" spans="2:18" s="1" customFormat="1" ht="14.5" hidden="1">
      <c r="B1518" s="57" t="str">
        <f>+'Categorias-9 feb-Depurado'!B1517</f>
        <v>R&amp;A INVERSIONES Y PROYECTOS SAS</v>
      </c>
      <c r="C1518" s="30" t="s">
        <v>4900</v>
      </c>
      <c r="D1518" s="31">
        <v>5</v>
      </c>
      <c r="E1518" s="30" t="str">
        <f>+'Categorias-9 feb-Depurado'!E1517</f>
        <v>900967837-2</v>
      </c>
      <c r="F1518" s="30" t="str">
        <f>+'Categorias-9 feb-Depurado'!F1517</f>
        <v>DG 53 D 21 32 OF 202</v>
      </c>
      <c r="G1518" s="30" t="str">
        <f>+'Categorias-9 feb-Depurado'!G1517</f>
        <v>169</v>
      </c>
      <c r="H1518" s="30" t="str">
        <f>+'Categorias-9 feb-Depurado'!H1517</f>
        <v>628B-AJ</v>
      </c>
      <c r="I1518" s="107">
        <f>+'Categorias-9 feb-Depurado'!R1517</f>
        <v>-6191</v>
      </c>
      <c r="J1518" s="108">
        <f t="shared" si="100"/>
        <v>-6191</v>
      </c>
      <c r="K1518" s="107">
        <f t="shared" si="101"/>
        <v>-3318.4547978659598</v>
      </c>
      <c r="L1518" s="109">
        <f t="shared" si="102"/>
        <v>-9509.4547978659593</v>
      </c>
      <c r="M1518" s="110">
        <f t="shared" si="103"/>
        <v>-7.2495720532743279E-09</v>
      </c>
      <c r="N1518" s="33" t="s">
        <v>4892</v>
      </c>
      <c r="O1518" s="33">
        <f>+'Categorias-9 feb-Depurado'!Y1517</f>
        <v>-1.2979443798022998</v>
      </c>
      <c r="P1518" s="111">
        <f>+'Categorias-9 feb-Depurado'!AC1517</f>
        <v>43647</v>
      </c>
      <c r="Q1518" s="111">
        <f>+'Categorias-9 feb-Depurado'!AE1517</f>
        <v>43707</v>
      </c>
      <c r="R1518" s="112" t="str">
        <f>+'Categorias-9 feb-Depurado'!AB1517</f>
        <v>Manto</v>
      </c>
    </row>
    <row r="1519" spans="2:18" s="1" customFormat="1" ht="14.5" hidden="1">
      <c r="B1519" s="57" t="str">
        <f>+'Categorias-9 feb-Depurado'!B1518</f>
        <v>R&amp;A INVERSIONES Y PROYECTOS SAS</v>
      </c>
      <c r="C1519" s="30" t="s">
        <v>4900</v>
      </c>
      <c r="D1519" s="31">
        <v>5</v>
      </c>
      <c r="E1519" s="30" t="str">
        <f>+'Categorias-9 feb-Depurado'!E1518</f>
        <v>900967837-2</v>
      </c>
      <c r="F1519" s="30" t="str">
        <f>+'Categorias-9 feb-Depurado'!F1518</f>
        <v>DG 53 D 21 32 OF 202</v>
      </c>
      <c r="G1519" s="30" t="str">
        <f>+'Categorias-9 feb-Depurado'!G1518</f>
        <v>169</v>
      </c>
      <c r="H1519" s="30" t="str">
        <f>+'Categorias-9 feb-Depurado'!H1518</f>
        <v>NC 628-AJ</v>
      </c>
      <c r="I1519" s="107">
        <f>+'Categorias-9 feb-Depurado'!R1518</f>
        <v>-61920</v>
      </c>
      <c r="J1519" s="108">
        <f t="shared" si="100"/>
        <v>-61920</v>
      </c>
      <c r="K1519" s="107">
        <f t="shared" si="101"/>
        <v>-30253.307543024774</v>
      </c>
      <c r="L1519" s="109">
        <f t="shared" si="102"/>
        <v>-92173.30754302477</v>
      </c>
      <c r="M1519" s="110">
        <f t="shared" si="103"/>
        <v>-7.0268700848310302E-08</v>
      </c>
      <c r="N1519" s="33" t="s">
        <v>4892</v>
      </c>
      <c r="O1519" s="33">
        <f>+'Categorias-9 feb-Depurado'!Y1518</f>
        <v>-12.981540300009433</v>
      </c>
      <c r="P1519" s="111">
        <f>+'Categorias-9 feb-Depurado'!AC1518</f>
        <v>43739</v>
      </c>
      <c r="Q1519" s="111">
        <f>+'Categorias-9 feb-Depurado'!AE1518</f>
        <v>43799</v>
      </c>
      <c r="R1519" s="112" t="str">
        <f>+'Categorias-9 feb-Depurado'!AB1518</f>
        <v>Manto</v>
      </c>
    </row>
    <row r="1520" spans="2:18" s="1" customFormat="1" ht="14.5" hidden="1">
      <c r="B1520" s="57" t="str">
        <f>+'Categorias-9 feb-Depurado'!B1519</f>
        <v>R&amp;A INVERSIONES Y PROYECTOS SAS</v>
      </c>
      <c r="C1520" s="30" t="s">
        <v>4900</v>
      </c>
      <c r="D1520" s="31">
        <v>5</v>
      </c>
      <c r="E1520" s="30" t="str">
        <f>+'Categorias-9 feb-Depurado'!E1519</f>
        <v>900967837-2</v>
      </c>
      <c r="F1520" s="30" t="str">
        <f>+'Categorias-9 feb-Depurado'!F1519</f>
        <v>DG 53 D 21 32 OF 202</v>
      </c>
      <c r="G1520" s="30" t="str">
        <f>+'Categorias-9 feb-Depurado'!G1519</f>
        <v>169</v>
      </c>
      <c r="H1520" s="30" t="str">
        <f>+'Categorias-9 feb-Depurado'!H1519</f>
        <v>FE650</v>
      </c>
      <c r="I1520" s="107">
        <f>+'Categorias-9 feb-Depurado'!R1519</f>
        <v>1020968</v>
      </c>
      <c r="J1520" s="108">
        <f t="shared" si="100"/>
        <v>0</v>
      </c>
      <c r="K1520" s="107">
        <f t="shared" si="101"/>
        <v>0</v>
      </c>
      <c r="L1520" s="109">
        <f t="shared" si="102"/>
        <v>1020968</v>
      </c>
      <c r="M1520" s="110">
        <f t="shared" si="103"/>
        <v>7.783391621724089E-07</v>
      </c>
      <c r="N1520" s="33" t="s">
        <v>4892</v>
      </c>
      <c r="O1520" s="33">
        <f>+'Categorias-9 feb-Depurado'!Y1519</f>
        <v>214.04614400872143</v>
      </c>
      <c r="P1520" s="111">
        <f>+'Categorias-9 feb-Depurado'!AC1519</f>
        <v>44931</v>
      </c>
      <c r="Q1520" s="111">
        <f>+'Categorias-9 feb-Depurado'!AE1519</f>
        <v>44991</v>
      </c>
      <c r="R1520" s="112" t="str">
        <f>+'Categorias-9 feb-Depurado'!AB1519</f>
        <v>Manto</v>
      </c>
    </row>
    <row r="1521" spans="2:18" s="1" customFormat="1" ht="14.5" hidden="1">
      <c r="B1521" s="57" t="str">
        <f>+'Categorias-9 feb-Depurado'!B1520</f>
        <v>R&amp;A INVERSIONES Y PROYECTOS SAS</v>
      </c>
      <c r="C1521" s="30" t="s">
        <v>4900</v>
      </c>
      <c r="D1521" s="31">
        <v>5</v>
      </c>
      <c r="E1521" s="30" t="str">
        <f>+'Categorias-9 feb-Depurado'!E1520</f>
        <v>900967837-2</v>
      </c>
      <c r="F1521" s="30" t="str">
        <f>+'Categorias-9 feb-Depurado'!F1520</f>
        <v>DG 53 D 21 32 OF 202</v>
      </c>
      <c r="G1521" s="30" t="str">
        <f>+'Categorias-9 feb-Depurado'!G1520</f>
        <v>169</v>
      </c>
      <c r="H1521" s="30" t="str">
        <f>+'Categorias-9 feb-Depurado'!H1520</f>
        <v>FE647</v>
      </c>
      <c r="I1521" s="107">
        <f>+'Categorias-9 feb-Depurado'!R1520</f>
        <v>331200</v>
      </c>
      <c r="J1521" s="108">
        <f t="shared" si="100"/>
        <v>0</v>
      </c>
      <c r="K1521" s="107">
        <f t="shared" si="101"/>
        <v>0</v>
      </c>
      <c r="L1521" s="109">
        <f t="shared" si="102"/>
        <v>331200</v>
      </c>
      <c r="M1521" s="110">
        <f t="shared" si="103"/>
        <v>2.5249168486328838E-07</v>
      </c>
      <c r="N1521" s="33" t="s">
        <v>4892</v>
      </c>
      <c r="O1521" s="33">
        <f>+'Categorias-9 feb-Depurado'!Y1520</f>
        <v>69.436145790748128</v>
      </c>
      <c r="P1521" s="111">
        <f>+'Categorias-9 feb-Depurado'!AC1520</f>
        <v>44931</v>
      </c>
      <c r="Q1521" s="111">
        <f>+'Categorias-9 feb-Depurado'!AE1520</f>
        <v>44991</v>
      </c>
      <c r="R1521" s="112" t="str">
        <f>+'Categorias-9 feb-Depurado'!AB1520</f>
        <v>Manto</v>
      </c>
    </row>
    <row r="1522" spans="2:18" s="1" customFormat="1" ht="14.5" hidden="1">
      <c r="B1522" s="57" t="str">
        <f>+'Categorias-9 feb-Depurado'!B1521</f>
        <v>R&amp;A INVERSIONES Y PROYECTOS SAS</v>
      </c>
      <c r="C1522" s="30" t="s">
        <v>4900</v>
      </c>
      <c r="D1522" s="31">
        <v>5</v>
      </c>
      <c r="E1522" s="30" t="str">
        <f>+'Categorias-9 feb-Depurado'!E1521</f>
        <v>900967837-2</v>
      </c>
      <c r="F1522" s="30" t="str">
        <f>+'Categorias-9 feb-Depurado'!F1521</f>
        <v>DG 53 D 21 32 OF 202</v>
      </c>
      <c r="G1522" s="30" t="str">
        <f>+'Categorias-9 feb-Depurado'!G1521</f>
        <v>169</v>
      </c>
      <c r="H1522" s="30" t="str">
        <f>+'Categorias-9 feb-Depurado'!H1521</f>
        <v>FE649</v>
      </c>
      <c r="I1522" s="107">
        <f>+'Categorias-9 feb-Depurado'!R1521</f>
        <v>993799</v>
      </c>
      <c r="J1522" s="108">
        <f t="shared" si="100"/>
        <v>0</v>
      </c>
      <c r="K1522" s="107">
        <f t="shared" si="101"/>
        <v>0</v>
      </c>
      <c r="L1522" s="109">
        <f t="shared" si="102"/>
        <v>993799</v>
      </c>
      <c r="M1522" s="110">
        <f t="shared" si="103"/>
        <v>7.5762676305993695E-07</v>
      </c>
      <c r="N1522" s="33" t="s">
        <v>4892</v>
      </c>
      <c r="O1522" s="33">
        <f>+'Categorias-9 feb-Depurado'!Y1521</f>
        <v>208.35015776177445</v>
      </c>
      <c r="P1522" s="111">
        <f>+'Categorias-9 feb-Depurado'!AC1521</f>
        <v>44931</v>
      </c>
      <c r="Q1522" s="111">
        <f>+'Categorias-9 feb-Depurado'!AE1521</f>
        <v>44991</v>
      </c>
      <c r="R1522" s="112" t="str">
        <f>+'Categorias-9 feb-Depurado'!AB1521</f>
        <v>Manto</v>
      </c>
    </row>
    <row r="1523" spans="2:18" s="1" customFormat="1" ht="14.5" hidden="1">
      <c r="B1523" s="57" t="str">
        <f>+'Categorias-9 feb-Depurado'!B1522</f>
        <v>R&amp;A INVERSIONES Y PROYECTOS SAS</v>
      </c>
      <c r="C1523" s="30" t="s">
        <v>4900</v>
      </c>
      <c r="D1523" s="31">
        <v>5</v>
      </c>
      <c r="E1523" s="30" t="str">
        <f>+'Categorias-9 feb-Depurado'!E1522</f>
        <v>900967837-2</v>
      </c>
      <c r="F1523" s="30" t="str">
        <f>+'Categorias-9 feb-Depurado'!F1522</f>
        <v>DG 53 D 21 32 OF 202</v>
      </c>
      <c r="G1523" s="30" t="str">
        <f>+'Categorias-9 feb-Depurado'!G1522</f>
        <v>169</v>
      </c>
      <c r="H1523" s="30" t="str">
        <f>+'Categorias-9 feb-Depurado'!H1522</f>
        <v>FE646</v>
      </c>
      <c r="I1523" s="107">
        <f>+'Categorias-9 feb-Depurado'!R1522</f>
        <v>1263266</v>
      </c>
      <c r="J1523" s="108">
        <f t="shared" si="100"/>
        <v>0</v>
      </c>
      <c r="K1523" s="107">
        <f t="shared" si="101"/>
        <v>0</v>
      </c>
      <c r="L1523" s="109">
        <f t="shared" si="102"/>
        <v>1263266</v>
      </c>
      <c r="M1523" s="110">
        <f t="shared" si="103"/>
        <v>9.630560409737526E-07</v>
      </c>
      <c r="N1523" s="33" t="s">
        <v>4892</v>
      </c>
      <c r="O1523" s="33">
        <f>+'Categorias-9 feb-Depurado'!Y1522</f>
        <v>264.84396783965951</v>
      </c>
      <c r="P1523" s="111">
        <f>+'Categorias-9 feb-Depurado'!AC1522</f>
        <v>44931</v>
      </c>
      <c r="Q1523" s="111">
        <f>+'Categorias-9 feb-Depurado'!AE1522</f>
        <v>44991</v>
      </c>
      <c r="R1523" s="112" t="str">
        <f>+'Categorias-9 feb-Depurado'!AB1522</f>
        <v>Manto</v>
      </c>
    </row>
    <row r="1524" spans="2:18" s="1" customFormat="1" ht="14.5" hidden="1">
      <c r="B1524" s="57" t="str">
        <f>+'Categorias-9 feb-Depurado'!B1523</f>
        <v>R&amp;A INVERSIONES Y PROYECTOS SAS</v>
      </c>
      <c r="C1524" s="30" t="s">
        <v>4900</v>
      </c>
      <c r="D1524" s="31">
        <v>5</v>
      </c>
      <c r="E1524" s="30" t="str">
        <f>+'Categorias-9 feb-Depurado'!E1523</f>
        <v>900967837-2</v>
      </c>
      <c r="F1524" s="30" t="str">
        <f>+'Categorias-9 feb-Depurado'!F1523</f>
        <v>DG 53 D 21 32 OF 202</v>
      </c>
      <c r="G1524" s="30" t="str">
        <f>+'Categorias-9 feb-Depurado'!G1523</f>
        <v>169</v>
      </c>
      <c r="H1524" s="30" t="str">
        <f>+'Categorias-9 feb-Depurado'!H1523</f>
        <v>FE654</v>
      </c>
      <c r="I1524" s="107">
        <f>+'Categorias-9 feb-Depurado'!R1523</f>
        <v>1263266</v>
      </c>
      <c r="J1524" s="108">
        <f t="shared" si="100"/>
        <v>0</v>
      </c>
      <c r="K1524" s="107">
        <f t="shared" si="101"/>
        <v>0</v>
      </c>
      <c r="L1524" s="109">
        <f t="shared" si="102"/>
        <v>1263266</v>
      </c>
      <c r="M1524" s="110">
        <f t="shared" si="103"/>
        <v>9.630560409737526E-07</v>
      </c>
      <c r="N1524" s="33" t="s">
        <v>4892</v>
      </c>
      <c r="O1524" s="33">
        <f>+'Categorias-9 feb-Depurado'!Y1523</f>
        <v>264.84396783965951</v>
      </c>
      <c r="P1524" s="111">
        <f>+'Categorias-9 feb-Depurado'!AC1523</f>
        <v>44937</v>
      </c>
      <c r="Q1524" s="111">
        <f>+'Categorias-9 feb-Depurado'!AE1523</f>
        <v>44997</v>
      </c>
      <c r="R1524" s="112" t="str">
        <f>+'Categorias-9 feb-Depurado'!AB1523</f>
        <v>Manto</v>
      </c>
    </row>
    <row r="1525" spans="2:18" s="1" customFormat="1" ht="14.5" hidden="1">
      <c r="B1525" s="57" t="str">
        <f>+'Categorias-9 feb-Depurado'!B1524</f>
        <v>R&amp;A INVERSIONES Y PROYECTOS SAS</v>
      </c>
      <c r="C1525" s="30" t="s">
        <v>4900</v>
      </c>
      <c r="D1525" s="31">
        <v>5</v>
      </c>
      <c r="E1525" s="30" t="str">
        <f>+'Categorias-9 feb-Depurado'!E1524</f>
        <v>900967837-2</v>
      </c>
      <c r="F1525" s="30" t="str">
        <f>+'Categorias-9 feb-Depurado'!F1524</f>
        <v>DG 53 D 21 32 OF 202</v>
      </c>
      <c r="G1525" s="30" t="str">
        <f>+'Categorias-9 feb-Depurado'!G1524</f>
        <v>169</v>
      </c>
      <c r="H1525" s="30" t="str">
        <f>+'Categorias-9 feb-Depurado'!H1524</f>
        <v>FE655</v>
      </c>
      <c r="I1525" s="107">
        <f>+'Categorias-9 feb-Depurado'!R1524</f>
        <v>307200</v>
      </c>
      <c r="J1525" s="108">
        <f t="shared" si="100"/>
        <v>0</v>
      </c>
      <c r="K1525" s="107">
        <f t="shared" si="101"/>
        <v>0</v>
      </c>
      <c r="L1525" s="109">
        <f t="shared" si="102"/>
        <v>307200</v>
      </c>
      <c r="M1525" s="110">
        <f t="shared" si="103"/>
        <v>2.3419518596015155E-07</v>
      </c>
      <c r="N1525" s="33" t="s">
        <v>4892</v>
      </c>
      <c r="O1525" s="33">
        <f>+'Categorias-9 feb-Depurado'!Y1524</f>
        <v>64.404541023302613</v>
      </c>
      <c r="P1525" s="111">
        <f>+'Categorias-9 feb-Depurado'!AC1524</f>
        <v>44937</v>
      </c>
      <c r="Q1525" s="111">
        <f>+'Categorias-9 feb-Depurado'!AE1524</f>
        <v>44997</v>
      </c>
      <c r="R1525" s="112" t="str">
        <f>+'Categorias-9 feb-Depurado'!AB1524</f>
        <v>Manto</v>
      </c>
    </row>
    <row r="1526" spans="2:18" s="1" customFormat="1" ht="14.5" hidden="1">
      <c r="B1526" s="57" t="str">
        <f>+'Categorias-9 feb-Depurado'!B1525</f>
        <v>R&amp;A INVERSIONES Y PROYECTOS SAS</v>
      </c>
      <c r="C1526" s="30" t="s">
        <v>4900</v>
      </c>
      <c r="D1526" s="31">
        <v>5</v>
      </c>
      <c r="E1526" s="30" t="str">
        <f>+'Categorias-9 feb-Depurado'!E1525</f>
        <v>900967837-2</v>
      </c>
      <c r="F1526" s="30" t="str">
        <f>+'Categorias-9 feb-Depurado'!F1525</f>
        <v>DG 53 D 21 32 OF 202</v>
      </c>
      <c r="G1526" s="30" t="str">
        <f>+'Categorias-9 feb-Depurado'!G1525</f>
        <v>169</v>
      </c>
      <c r="H1526" s="30" t="str">
        <f>+'Categorias-9 feb-Depurado'!H1525</f>
        <v>FE666</v>
      </c>
      <c r="I1526" s="107">
        <f>+'Categorias-9 feb-Depurado'!R1525</f>
        <v>498142</v>
      </c>
      <c r="J1526" s="108">
        <f t="shared" si="100"/>
        <v>0</v>
      </c>
      <c r="K1526" s="107">
        <f t="shared" si="101"/>
        <v>0</v>
      </c>
      <c r="L1526" s="109">
        <f t="shared" si="102"/>
        <v>498142</v>
      </c>
      <c r="M1526" s="110">
        <f t="shared" si="103"/>
        <v>3.7976060652526629E-07</v>
      </c>
      <c r="N1526" s="33" t="s">
        <v>4892</v>
      </c>
      <c r="O1526" s="33">
        <f>+'Categorias-9 feb-Depurado'!Y1525</f>
        <v>104.43556925270185</v>
      </c>
      <c r="P1526" s="111">
        <f>+'Categorias-9 feb-Depurado'!AC1525</f>
        <v>44952</v>
      </c>
      <c r="Q1526" s="111">
        <f>+'Categorias-9 feb-Depurado'!AE1525</f>
        <v>45012</v>
      </c>
      <c r="R1526" s="112" t="str">
        <f>+'Categorias-9 feb-Depurado'!AB1525</f>
        <v>Manto</v>
      </c>
    </row>
    <row r="1527" spans="2:18" s="1" customFormat="1" ht="14.5" hidden="1">
      <c r="B1527" s="57" t="str">
        <f>+'Categorias-9 feb-Depurado'!B1526</f>
        <v>REGIONAL EXPRESS AMERICAS S.A.S.</v>
      </c>
      <c r="C1527" s="30" t="s">
        <v>4900</v>
      </c>
      <c r="D1527" s="31">
        <v>5</v>
      </c>
      <c r="E1527" s="30" t="str">
        <f>+'Categorias-9 feb-Depurado'!E1526</f>
        <v>901187193-4</v>
      </c>
      <c r="F1527" s="30" t="str">
        <f>+'Categorias-9 feb-Depurado'!F1526</f>
        <v>CARRERA 7 #155 C-20 OFIC 1403 NORTH POINT TORRE 3</v>
      </c>
      <c r="G1527" s="30" t="str">
        <f>+'Categorias-9 feb-Depurado'!G1526</f>
        <v>BOGOTA DC</v>
      </c>
      <c r="H1527" s="30" t="str">
        <f>+'Categorias-9 feb-Depurado'!H1526</f>
        <v>FR1352</v>
      </c>
      <c r="I1527" s="107">
        <f>+'Categorias-9 feb-Depurado'!R1526</f>
        <v>2713</v>
      </c>
      <c r="J1527" s="108">
        <f t="shared" si="100"/>
        <v>2713</v>
      </c>
      <c r="K1527" s="107">
        <f t="shared" si="101"/>
        <v>560.59753048450636</v>
      </c>
      <c r="L1527" s="109">
        <f t="shared" si="102"/>
        <v>3273.5975304845065</v>
      </c>
      <c r="M1527" s="110">
        <f t="shared" si="103"/>
        <v>2.4956405677425515E-09</v>
      </c>
      <c r="N1527" s="33" t="s">
        <v>4892</v>
      </c>
      <c r="O1527" s="33">
        <f>+'Categorias-9 feb-Depurado'!Y1526</f>
        <v>547.39999999999998</v>
      </c>
      <c r="P1527" s="111">
        <f>+'Categorias-9 feb-Depurado'!AC1526</f>
        <v>44355</v>
      </c>
      <c r="Q1527" s="111">
        <f>+'Categorias-9 feb-Depurado'!AE1526</f>
        <v>44415</v>
      </c>
      <c r="R1527" s="112" t="str">
        <f>+'Categorias-9 feb-Depurado'!AB1526</f>
        <v>Compras</v>
      </c>
    </row>
    <row r="1528" spans="2:18" s="1" customFormat="1" ht="14.5" hidden="1">
      <c r="B1528" s="57" t="str">
        <f>+'Categorias-9 feb-Depurado'!B1527</f>
        <v>REVGAUGE LLC</v>
      </c>
      <c r="C1528" s="30" t="s">
        <v>4900</v>
      </c>
      <c r="D1528" s="31">
        <v>5</v>
      </c>
      <c r="E1528" s="30" t="str">
        <f>+'Categorias-9 feb-Depurado'!E1527</f>
        <v>EIN272298165</v>
      </c>
      <c r="F1528" s="30" t="str">
        <f>+'Categorias-9 feb-Depurado'!F1527</f>
        <v>803 Timbercrest Ct</v>
      </c>
      <c r="G1528" s="30" t="str">
        <f>+'Categorias-9 feb-Depurado'!G1527</f>
        <v>SOUTHLAKE</v>
      </c>
      <c r="H1528" s="30">
        <f>+'Categorias-9 feb-Depurado'!H1527</f>
        <v>510</v>
      </c>
      <c r="I1528" s="107">
        <f>+'Categorias-9 feb-Depurado'!R1527</f>
        <v>86680620</v>
      </c>
      <c r="J1528" s="108">
        <f t="shared" si="100"/>
        <v>86680620</v>
      </c>
      <c r="K1528" s="107">
        <f t="shared" si="101"/>
        <v>295996.28016669926</v>
      </c>
      <c r="L1528" s="109">
        <f t="shared" si="102"/>
        <v>86976616.2801667</v>
      </c>
      <c r="M1528" s="110">
        <f t="shared" si="103"/>
        <v>6.6306981848692653E-05</v>
      </c>
      <c r="N1528" s="33" t="s">
        <v>4892</v>
      </c>
      <c r="O1528" s="33">
        <f>+'Categorias-9 feb-Depurado'!Y1527</f>
        <v>18000</v>
      </c>
      <c r="P1528" s="111">
        <f>+'Categorias-9 feb-Depurado'!AC1527</f>
        <v>44896</v>
      </c>
      <c r="Q1528" s="111">
        <f>+'Categorias-9 feb-Depurado'!AE1527</f>
        <v>44956</v>
      </c>
      <c r="R1528" s="112" t="str">
        <f>+'Categorias-9 feb-Depurado'!AB1527</f>
        <v>IT</v>
      </c>
    </row>
    <row r="1529" spans="2:18" s="1" customFormat="1" ht="14.5" hidden="1">
      <c r="B1529" s="57" t="str">
        <f>+'Categorias-9 feb-Depurado'!B1528</f>
        <v>REVGAUGE LLC</v>
      </c>
      <c r="C1529" s="30" t="s">
        <v>4900</v>
      </c>
      <c r="D1529" s="31">
        <v>5</v>
      </c>
      <c r="E1529" s="30" t="str">
        <f>+'Categorias-9 feb-Depurado'!E1528</f>
        <v>EIN272298165</v>
      </c>
      <c r="F1529" s="30" t="str">
        <f>+'Categorias-9 feb-Depurado'!F1528</f>
        <v>803 Timbercrest Ct</v>
      </c>
      <c r="G1529" s="30" t="str">
        <f>+'Categorias-9 feb-Depurado'!G1528</f>
        <v>SOUTHLAKE</v>
      </c>
      <c r="H1529" s="30">
        <f>+'Categorias-9 feb-Depurado'!H1528</f>
        <v>511</v>
      </c>
      <c r="I1529" s="107">
        <f>+'Categorias-9 feb-Depurado'!R1528</f>
        <v>86583600</v>
      </c>
      <c r="J1529" s="108">
        <f t="shared" si="100"/>
        <v>0</v>
      </c>
      <c r="K1529" s="107">
        <f t="shared" si="101"/>
        <v>0</v>
      </c>
      <c r="L1529" s="109">
        <f t="shared" si="102"/>
        <v>86583600</v>
      </c>
      <c r="M1529" s="110">
        <f t="shared" si="103"/>
        <v>6.6007364267901616E-05</v>
      </c>
      <c r="N1529" s="33" t="s">
        <v>4892</v>
      </c>
      <c r="O1529" s="33">
        <f>+'Categorias-9 feb-Depurado'!Y1528</f>
        <v>18000</v>
      </c>
      <c r="P1529" s="111">
        <f>+'Categorias-9 feb-Depurado'!AC1528</f>
        <v>44928</v>
      </c>
      <c r="Q1529" s="111">
        <f>+'Categorias-9 feb-Depurado'!AE1528</f>
        <v>44988</v>
      </c>
      <c r="R1529" s="112" t="str">
        <f>+'Categorias-9 feb-Depurado'!AB1528</f>
        <v>IT</v>
      </c>
    </row>
    <row r="1530" spans="2:18" s="1" customFormat="1" ht="14.5" hidden="1">
      <c r="B1530" s="57" t="str">
        <f>+'Categorias-9 feb-Depurado'!B1529</f>
        <v>REVGAUGE LLC</v>
      </c>
      <c r="C1530" s="30" t="s">
        <v>4900</v>
      </c>
      <c r="D1530" s="31">
        <v>5</v>
      </c>
      <c r="E1530" s="30" t="str">
        <f>+'Categorias-9 feb-Depurado'!E1529</f>
        <v>EIN272298165</v>
      </c>
      <c r="F1530" s="30" t="str">
        <f>+'Categorias-9 feb-Depurado'!F1529</f>
        <v>803 Timbercrest Ct</v>
      </c>
      <c r="G1530" s="30" t="str">
        <f>+'Categorias-9 feb-Depurado'!G1529</f>
        <v>SOUTHLAKE</v>
      </c>
      <c r="H1530" s="30">
        <f>+'Categorias-9 feb-Depurado'!H1529</f>
        <v>512</v>
      </c>
      <c r="I1530" s="107">
        <f>+'Categorias-9 feb-Depurado'!R1529</f>
        <v>83676600</v>
      </c>
      <c r="J1530" s="108">
        <f t="shared" si="100"/>
        <v>0</v>
      </c>
      <c r="K1530" s="107">
        <f t="shared" si="101"/>
        <v>0</v>
      </c>
      <c r="L1530" s="109">
        <f t="shared" si="102"/>
        <v>83676600</v>
      </c>
      <c r="M1530" s="110">
        <f t="shared" si="103"/>
        <v>6.3791200838259163E-05</v>
      </c>
      <c r="N1530" s="33" t="s">
        <v>4892</v>
      </c>
      <c r="O1530" s="33">
        <f>+'Categorias-9 feb-Depurado'!Y1529</f>
        <v>18000</v>
      </c>
      <c r="P1530" s="111">
        <f>+'Categorias-9 feb-Depurado'!AC1529</f>
        <v>44958</v>
      </c>
      <c r="Q1530" s="111">
        <f>+'Categorias-9 feb-Depurado'!AE1529</f>
        <v>45018</v>
      </c>
      <c r="R1530" s="112" t="str">
        <f>+'Categorias-9 feb-Depurado'!AB1529</f>
        <v>IT</v>
      </c>
    </row>
    <row r="1531" spans="2:18" s="1" customFormat="1" ht="14.5" hidden="1">
      <c r="B1531" s="57" t="str">
        <f>+'Categorias-9 feb-Depurado'!B1530</f>
        <v>RGIS COLOMBIA LIMITADA</v>
      </c>
      <c r="C1531" s="30" t="s">
        <v>4900</v>
      </c>
      <c r="D1531" s="31">
        <v>5</v>
      </c>
      <c r="E1531" s="30" t="str">
        <f>+'Categorias-9 feb-Depurado'!E1530</f>
        <v>900151759-3</v>
      </c>
      <c r="F1531" s="30" t="str">
        <f>+'Categorias-9 feb-Depurado'!F1530</f>
        <v>CARRERA 75 NO. 23 D26</v>
      </c>
      <c r="G1531" s="30" t="str">
        <f>+'Categorias-9 feb-Depurado'!G1530</f>
        <v>BOGOTA</v>
      </c>
      <c r="H1531" s="30">
        <f>+'Categorias-9 feb-Depurado'!H1530</f>
        <v>7071</v>
      </c>
      <c r="I1531" s="107">
        <f>+'Categorias-9 feb-Depurado'!R1530</f>
        <v>47437827</v>
      </c>
      <c r="J1531" s="108">
        <f t="shared" si="100"/>
        <v>0</v>
      </c>
      <c r="K1531" s="107">
        <f t="shared" si="101"/>
        <v>0</v>
      </c>
      <c r="L1531" s="109">
        <f t="shared" si="102"/>
        <v>47437827</v>
      </c>
      <c r="M1531" s="110">
        <f t="shared" si="103"/>
        <v>3.6164422903028963E-05</v>
      </c>
      <c r="N1531" s="33" t="s">
        <v>4892</v>
      </c>
      <c r="O1531" s="33">
        <f>+'Categorias-9 feb-Depurado'!Y1530</f>
        <v>9945.3498537689866</v>
      </c>
      <c r="P1531" s="111">
        <f>+'Categorias-9 feb-Depurado'!AC1530</f>
        <v>44937</v>
      </c>
      <c r="Q1531" s="111">
        <f>+'Categorias-9 feb-Depurado'!AE1530</f>
        <v>44997</v>
      </c>
      <c r="R1531" s="112" t="str">
        <f>+'Categorias-9 feb-Depurado'!AB1530</f>
        <v>Inventarios</v>
      </c>
    </row>
    <row r="1532" spans="2:18" s="1" customFormat="1" ht="14.5" hidden="1">
      <c r="B1532" s="57" t="str">
        <f>+'Categorias-9 feb-Depurado'!B1531</f>
        <v>RICARDO LUQUE MANCERA</v>
      </c>
      <c r="C1532" s="30" t="s">
        <v>4900</v>
      </c>
      <c r="D1532" s="31">
        <v>5</v>
      </c>
      <c r="E1532" s="30" t="str">
        <f>+'Categorias-9 feb-Depurado'!E1531</f>
        <v>79044558-4</v>
      </c>
      <c r="F1532" s="30" t="str">
        <f>+'Categorias-9 feb-Depurado'!F1531</f>
        <v>CALLE 18 13 39</v>
      </c>
      <c r="G1532" s="30" t="str">
        <f>+'Categorias-9 feb-Depurado'!G1531</f>
        <v>BOGOTA</v>
      </c>
      <c r="H1532" s="30" t="str">
        <f>+'Categorias-9 feb-Depurado'!H1531</f>
        <v>FE-209</v>
      </c>
      <c r="I1532" s="107">
        <f>+'Categorias-9 feb-Depurado'!R1531</f>
        <v>174225</v>
      </c>
      <c r="J1532" s="108">
        <f t="shared" si="100"/>
        <v>0</v>
      </c>
      <c r="K1532" s="107">
        <f t="shared" si="101"/>
        <v>0</v>
      </c>
      <c r="L1532" s="109">
        <f t="shared" si="102"/>
        <v>174225</v>
      </c>
      <c r="M1532" s="110">
        <f t="shared" si="103"/>
        <v>1.32821146724959E-07</v>
      </c>
      <c r="N1532" s="33" t="s">
        <v>4892</v>
      </c>
      <c r="O1532" s="33">
        <f>+'Categorias-9 feb-Depurado'!Y1531</f>
        <v>36.526305858674796</v>
      </c>
      <c r="P1532" s="111">
        <f>+'Categorias-9 feb-Depurado'!AC1531</f>
        <v>44923</v>
      </c>
      <c r="Q1532" s="111">
        <f>+'Categorias-9 feb-Depurado'!AE1531</f>
        <v>44983</v>
      </c>
      <c r="R1532" s="112" t="str">
        <f>+'Categorias-9 feb-Depurado'!AB1531</f>
        <v>Compras</v>
      </c>
    </row>
    <row r="1533" spans="2:18" s="1" customFormat="1" ht="14.5" hidden="1">
      <c r="B1533" s="57" t="str">
        <f>+'Categorias-9 feb-Depurado'!B1532</f>
        <v>RIUM SAS</v>
      </c>
      <c r="C1533" s="30" t="s">
        <v>4900</v>
      </c>
      <c r="D1533" s="31">
        <v>5</v>
      </c>
      <c r="E1533" s="30" t="str">
        <f>+'Categorias-9 feb-Depurado'!E1532</f>
        <v>900748651-0</v>
      </c>
      <c r="F1533" s="30" t="str">
        <f>+'Categorias-9 feb-Depurado'!F1532</f>
        <v>Cra. 43B ## 18 - 145, Medellín, Antioquia</v>
      </c>
      <c r="G1533" s="30" t="str">
        <f>+'Categorias-9 feb-Depurado'!G1532</f>
        <v>MEDELLIN</v>
      </c>
      <c r="H1533" s="30" t="str">
        <f>+'Categorias-9 feb-Depurado'!H1532</f>
        <v>RS-39009</v>
      </c>
      <c r="I1533" s="107">
        <f>+'Categorias-9 feb-Depurado'!R1532</f>
        <v>123365000</v>
      </c>
      <c r="J1533" s="108">
        <f t="shared" si="100"/>
        <v>123365000</v>
      </c>
      <c r="K1533" s="107">
        <f t="shared" si="101"/>
        <v>2936179.2924897936</v>
      </c>
      <c r="L1533" s="109">
        <f t="shared" si="102"/>
        <v>126301179.2924898</v>
      </c>
      <c r="M1533" s="110">
        <f t="shared" si="103"/>
        <v>9.6286224516247031E-05</v>
      </c>
      <c r="N1533" s="33" t="s">
        <v>4892</v>
      </c>
      <c r="O1533" s="33">
        <f>+'Categorias-9 feb-Depurado'!Y1532</f>
        <v>25863.496755663175</v>
      </c>
      <c r="P1533" s="111">
        <f>+'Categorias-9 feb-Depurado'!AC1532</f>
        <v>44867</v>
      </c>
      <c r="Q1533" s="111">
        <f>+'Categorias-9 feb-Depurado'!AE1532</f>
        <v>44897</v>
      </c>
      <c r="R1533" s="112" t="str">
        <f>+'Categorias-9 feb-Depurado'!AB1532</f>
        <v>Publicidad</v>
      </c>
    </row>
    <row r="1534" spans="2:18" s="1" customFormat="1" ht="14.5" hidden="1">
      <c r="B1534" s="57" t="str">
        <f>+'Categorias-9 feb-Depurado'!B1533</f>
        <v>RIUM SAS</v>
      </c>
      <c r="C1534" s="30" t="s">
        <v>4900</v>
      </c>
      <c r="D1534" s="31">
        <v>5</v>
      </c>
      <c r="E1534" s="30" t="str">
        <f>+'Categorias-9 feb-Depurado'!E1533</f>
        <v>900748651-0</v>
      </c>
      <c r="F1534" s="30" t="str">
        <f>+'Categorias-9 feb-Depurado'!F1533</f>
        <v>Cra. 43B ## 18 - 145, Medellín, Antioquia</v>
      </c>
      <c r="G1534" s="30" t="str">
        <f>+'Categorias-9 feb-Depurado'!G1533</f>
        <v>MEDELLIN</v>
      </c>
      <c r="H1534" s="30" t="str">
        <f>+'Categorias-9 feb-Depurado'!H1533</f>
        <v>RS-45940</v>
      </c>
      <c r="I1534" s="107">
        <f>+'Categorias-9 feb-Depurado'!R1533</f>
        <v>56075000</v>
      </c>
      <c r="J1534" s="108">
        <f t="shared" si="100"/>
        <v>56075000</v>
      </c>
      <c r="K1534" s="107">
        <f t="shared" si="101"/>
        <v>769870.0425424953</v>
      </c>
      <c r="L1534" s="109">
        <f t="shared" si="102"/>
        <v>56844870.042542495</v>
      </c>
      <c r="M1534" s="110">
        <f t="shared" si="103"/>
        <v>4.3335920932597289E-05</v>
      </c>
      <c r="N1534" s="33" t="s">
        <v>4892</v>
      </c>
      <c r="O1534" s="33">
        <f>+'Categorias-9 feb-Depurado'!Y1533</f>
        <v>11756.134888937806</v>
      </c>
      <c r="P1534" s="111">
        <f>+'Categorias-9 feb-Depurado'!AC1533</f>
        <v>44896</v>
      </c>
      <c r="Q1534" s="111">
        <f>+'Categorias-9 feb-Depurado'!AE1533</f>
        <v>44926</v>
      </c>
      <c r="R1534" s="112" t="str">
        <f>+'Categorias-9 feb-Depurado'!AB1533</f>
        <v>Publicidad</v>
      </c>
    </row>
    <row r="1535" spans="2:18" s="1" customFormat="1" ht="14.5" hidden="1">
      <c r="B1535" s="57" t="str">
        <f>+'Categorias-9 feb-Depurado'!B1534</f>
        <v>RVILLEGAS S.A.S.</v>
      </c>
      <c r="C1535" s="30" t="s">
        <v>4900</v>
      </c>
      <c r="D1535" s="31">
        <v>5</v>
      </c>
      <c r="E1535" s="30" t="str">
        <f>+'Categorias-9 feb-Depurado'!E1534</f>
        <v>901353598-5</v>
      </c>
      <c r="F1535" s="30" t="str">
        <f>+'Categorias-9 feb-Depurado'!F1534</f>
        <v>Calle 7 25-153 apto 303 El Poblado</v>
      </c>
      <c r="G1535" s="30" t="str">
        <f>+'Categorias-9 feb-Depurado'!G1534</f>
        <v>MEDELLIN</v>
      </c>
      <c r="H1535" s="30" t="str">
        <f>+'Categorias-9 feb-Depurado'!H1534</f>
        <v>RV-39</v>
      </c>
      <c r="I1535" s="107">
        <f>+'Categorias-9 feb-Depurado'!R1534</f>
        <v>25909500</v>
      </c>
      <c r="J1535" s="108">
        <f t="shared" si="100"/>
        <v>25909500</v>
      </c>
      <c r="K1535" s="107">
        <f t="shared" si="101"/>
        <v>17670.989568236218</v>
      </c>
      <c r="L1535" s="109">
        <f t="shared" si="102"/>
        <v>25927170.989568237</v>
      </c>
      <c r="M1535" s="110">
        <f t="shared" si="103"/>
        <v>1.9765685648836523E-05</v>
      </c>
      <c r="N1535" s="33" t="s">
        <v>4892</v>
      </c>
      <c r="O1535" s="33">
        <f>+'Categorias-9 feb-Depurado'!Y1534</f>
        <v>5431.931821755401</v>
      </c>
      <c r="P1535" s="111">
        <f>+'Categorias-9 feb-Depurado'!AC1534</f>
        <v>44904</v>
      </c>
      <c r="Q1535" s="111">
        <f>+'Categorias-9 feb-Depurado'!AE1534</f>
        <v>44964</v>
      </c>
      <c r="R1535" s="112" t="str">
        <f>+'Categorias-9 feb-Depurado'!AB1534</f>
        <v>IT</v>
      </c>
    </row>
    <row r="1536" spans="2:18" s="1" customFormat="1" ht="14.5" hidden="1">
      <c r="B1536" s="57" t="str">
        <f>+'Categorias-9 feb-Depurado'!B1535</f>
        <v>RVILLEGAS S.A.S.</v>
      </c>
      <c r="C1536" s="30" t="s">
        <v>4900</v>
      </c>
      <c r="D1536" s="31">
        <v>5</v>
      </c>
      <c r="E1536" s="30" t="str">
        <f>+'Categorias-9 feb-Depurado'!E1535</f>
        <v>901353598-5</v>
      </c>
      <c r="F1536" s="30" t="str">
        <f>+'Categorias-9 feb-Depurado'!F1535</f>
        <v>Calle 7 25-153 apto 303 El Poblado</v>
      </c>
      <c r="G1536" s="30" t="str">
        <f>+'Categorias-9 feb-Depurado'!G1535</f>
        <v>MEDELLIN</v>
      </c>
      <c r="H1536" s="30" t="str">
        <f>+'Categorias-9 feb-Depurado'!H1535</f>
        <v>RV-40</v>
      </c>
      <c r="I1536" s="107">
        <f>+'Categorias-9 feb-Depurado'!R1535</f>
        <v>24989500</v>
      </c>
      <c r="J1536" s="108">
        <f t="shared" si="100"/>
        <v>0</v>
      </c>
      <c r="K1536" s="107">
        <f t="shared" si="101"/>
        <v>0</v>
      </c>
      <c r="L1536" s="109">
        <f t="shared" si="102"/>
        <v>24989500</v>
      </c>
      <c r="M1536" s="110">
        <f t="shared" si="103"/>
        <v>1.9050848305830751E-05</v>
      </c>
      <c r="N1536" s="33" t="s">
        <v>4892</v>
      </c>
      <c r="O1536" s="33">
        <f>+'Categorias-9 feb-Depurado'!Y1535</f>
        <v>5239.0536390033221</v>
      </c>
      <c r="P1536" s="111">
        <f>+'Categorias-9 feb-Depurado'!AC1535</f>
        <v>44943</v>
      </c>
      <c r="Q1536" s="111">
        <f>+'Categorias-9 feb-Depurado'!AE1535</f>
        <v>45003</v>
      </c>
      <c r="R1536" s="112" t="str">
        <f>+'Categorias-9 feb-Depurado'!AB1535</f>
        <v>IT</v>
      </c>
    </row>
    <row r="1537" spans="2:18" s="1" customFormat="1" ht="14.5" hidden="1">
      <c r="B1537" s="57" t="str">
        <f>+'Categorias-9 feb-Depurado'!B1536</f>
        <v>RVILLEGAS S.A.S.</v>
      </c>
      <c r="C1537" s="30" t="s">
        <v>4900</v>
      </c>
      <c r="D1537" s="31">
        <v>5</v>
      </c>
      <c r="E1537" s="30" t="str">
        <f>+'Categorias-9 feb-Depurado'!E1536</f>
        <v>901353598-5</v>
      </c>
      <c r="F1537" s="30" t="str">
        <f>+'Categorias-9 feb-Depurado'!F1536</f>
        <v>Calle 7 25-153 apto 303 El Poblado</v>
      </c>
      <c r="G1537" s="30" t="str">
        <f>+'Categorias-9 feb-Depurado'!G1536</f>
        <v>MEDELLIN</v>
      </c>
      <c r="H1537" s="30" t="str">
        <f>+'Categorias-9 feb-Depurado'!H1536</f>
        <v>RV41</v>
      </c>
      <c r="I1537" s="107">
        <f>+'Categorias-9 feb-Depurado'!R1536</f>
        <v>24184500</v>
      </c>
      <c r="J1537" s="108">
        <f t="shared" si="100"/>
        <v>0</v>
      </c>
      <c r="K1537" s="107">
        <f t="shared" si="101"/>
        <v>0</v>
      </c>
      <c r="L1537" s="109">
        <f t="shared" si="102"/>
        <v>24184500</v>
      </c>
      <c r="M1537" s="110">
        <f t="shared" si="103"/>
        <v>1.8437153238454704E-05</v>
      </c>
      <c r="N1537" s="33" t="s">
        <v>4892</v>
      </c>
      <c r="O1537" s="33">
        <f>+'Categorias-9 feb-Depurado'!Y1536</f>
        <v>5070.2852290952542</v>
      </c>
      <c r="P1537" s="111">
        <f>+'Categorias-9 feb-Depurado'!AC1536</f>
        <v>44958</v>
      </c>
      <c r="Q1537" s="111">
        <f>+'Categorias-9 feb-Depurado'!AE1536</f>
        <v>45018</v>
      </c>
      <c r="R1537" s="112" t="str">
        <f>+'Categorias-9 feb-Depurado'!AB1536</f>
        <v>IT</v>
      </c>
    </row>
    <row r="1538" spans="2:18" s="1" customFormat="1" ht="14.5" hidden="1">
      <c r="B1538" s="57" t="str">
        <f>+'Categorias-9 feb-Depurado'!B1537</f>
        <v>SAMY ROAD COLOMBIA SAS</v>
      </c>
      <c r="C1538" s="30" t="s">
        <v>4900</v>
      </c>
      <c r="D1538" s="31">
        <v>5</v>
      </c>
      <c r="E1538" s="30" t="e">
        <f>+'Categorias-9 feb-Depurado'!E1537</f>
        <v>#N/A</v>
      </c>
      <c r="F1538" s="30" t="e">
        <f>+'Categorias-9 feb-Depurado'!F1537</f>
        <v>#N/A</v>
      </c>
      <c r="G1538" s="30" t="e">
        <f>+'Categorias-9 feb-Depurado'!G1537</f>
        <v>#N/A</v>
      </c>
      <c r="H1538" s="30" t="str">
        <f>+'Categorias-9 feb-Depurado'!H1537</f>
        <v>SR-2</v>
      </c>
      <c r="I1538" s="107">
        <f>+'Categorias-9 feb-Depurado'!R1537</f>
        <v>-1761</v>
      </c>
      <c r="J1538" s="108">
        <f t="shared" si="100"/>
        <v>-1761</v>
      </c>
      <c r="K1538" s="107">
        <f t="shared" si="101"/>
        <v>-805.57811613496676</v>
      </c>
      <c r="L1538" s="109">
        <f t="shared" si="102"/>
        <v>-2566.5781161349669</v>
      </c>
      <c r="M1538" s="110">
        <f t="shared" si="103"/>
        <v>-1.9566414036116017E-09</v>
      </c>
      <c r="N1538" s="33" t="s">
        <v>4892</v>
      </c>
      <c r="O1538" s="33">
        <f>+'Categorias-9 feb-Depurado'!Y1537</f>
        <v>10710</v>
      </c>
      <c r="P1538" s="111">
        <f>+'Categorias-9 feb-Depurado'!AC1537</f>
        <v>43801</v>
      </c>
      <c r="Q1538" s="111">
        <f>+'Categorias-9 feb-Depurado'!AE1537</f>
        <v>43861</v>
      </c>
      <c r="R1538" s="112" t="str">
        <f>+'Categorias-9 feb-Depurado'!AB1537</f>
        <v>Marketing</v>
      </c>
    </row>
    <row r="1539" spans="2:18" s="1" customFormat="1" ht="14.5" hidden="1">
      <c r="B1539" s="57" t="str">
        <f>+'Categorias-9 feb-Depurado'!B1538</f>
        <v>SECURITY SEAL LTDA</v>
      </c>
      <c r="C1539" s="30" t="s">
        <v>4900</v>
      </c>
      <c r="D1539" s="31">
        <v>5</v>
      </c>
      <c r="E1539" s="30" t="str">
        <f>+'Categorias-9 feb-Depurado'!E1538</f>
        <v>900131126-6</v>
      </c>
      <c r="F1539" s="30" t="str">
        <f>+'Categorias-9 feb-Depurado'!F1538</f>
        <v>CR 35 17 B 12 SUR</v>
      </c>
      <c r="G1539" s="30" t="str">
        <f>+'Categorias-9 feb-Depurado'!G1538</f>
        <v>BOGOTA</v>
      </c>
      <c r="H1539" s="30" t="str">
        <f>+'Categorias-9 feb-Depurado'!H1538</f>
        <v>SS-9792</v>
      </c>
      <c r="I1539" s="107">
        <f>+'Categorias-9 feb-Depurado'!R1538</f>
        <v>8568014</v>
      </c>
      <c r="J1539" s="108">
        <f t="shared" si="100"/>
        <v>0</v>
      </c>
      <c r="K1539" s="107">
        <f t="shared" si="101"/>
        <v>0</v>
      </c>
      <c r="L1539" s="109">
        <f t="shared" si="102"/>
        <v>8568014</v>
      </c>
      <c r="M1539" s="110">
        <f t="shared" si="103"/>
        <v>6.5318607813775455E-06</v>
      </c>
      <c r="N1539" s="33" t="s">
        <v>4892</v>
      </c>
      <c r="O1539" s="33">
        <f>+'Categorias-9 feb-Depurado'!Y1538</f>
        <v>1796.2858370808306</v>
      </c>
      <c r="P1539" s="111">
        <f>+'Categorias-9 feb-Depurado'!AC1538</f>
        <v>44907</v>
      </c>
      <c r="Q1539" s="111">
        <f>+'Categorias-9 feb-Depurado'!AE1538</f>
        <v>44967</v>
      </c>
      <c r="R1539" s="112" t="str">
        <f>+'Categorias-9 feb-Depurado'!AB1538</f>
        <v>Seguridad</v>
      </c>
    </row>
    <row r="1540" spans="2:18" s="1" customFormat="1" ht="14.5" hidden="1">
      <c r="B1540" s="57" t="str">
        <f>+'Categorias-9 feb-Depurado'!B1539</f>
        <v>SECURITY SEAL LTDA</v>
      </c>
      <c r="C1540" s="30" t="s">
        <v>4900</v>
      </c>
      <c r="D1540" s="31">
        <v>5</v>
      </c>
      <c r="E1540" s="30" t="str">
        <f>+'Categorias-9 feb-Depurado'!E1539</f>
        <v>900131126-6</v>
      </c>
      <c r="F1540" s="30" t="str">
        <f>+'Categorias-9 feb-Depurado'!F1539</f>
        <v>CR 35 17 B 12 SUR</v>
      </c>
      <c r="G1540" s="30" t="str">
        <f>+'Categorias-9 feb-Depurado'!G1539</f>
        <v>BOGOTA</v>
      </c>
      <c r="H1540" s="30" t="str">
        <f>+'Categorias-9 feb-Depurado'!H1539</f>
        <v>SS9906</v>
      </c>
      <c r="I1540" s="107">
        <f>+'Categorias-9 feb-Depurado'!R1539</f>
        <v>399785</v>
      </c>
      <c r="J1540" s="108">
        <f t="shared" si="100"/>
        <v>0</v>
      </c>
      <c r="K1540" s="107">
        <f t="shared" si="101"/>
        <v>0</v>
      </c>
      <c r="L1540" s="109">
        <f t="shared" si="102"/>
        <v>399785</v>
      </c>
      <c r="M1540" s="110">
        <f t="shared" si="103"/>
        <v>3.0477774224960671E-07</v>
      </c>
      <c r="N1540" s="33" t="s">
        <v>4892</v>
      </c>
      <c r="O1540" s="33">
        <f>+'Categorias-9 feb-Depurado'!Y1539</f>
        <v>83.815004664716909</v>
      </c>
      <c r="P1540" s="111">
        <f>+'Categorias-9 feb-Depurado'!AC1539</f>
        <v>44958</v>
      </c>
      <c r="Q1540" s="111">
        <f>+'Categorias-9 feb-Depurado'!AE1539</f>
        <v>45018</v>
      </c>
      <c r="R1540" s="112" t="str">
        <f>+'Categorias-9 feb-Depurado'!AB1539</f>
        <v>Seguridad</v>
      </c>
    </row>
    <row r="1541" spans="2:18" s="1" customFormat="1" ht="14.5" hidden="1">
      <c r="B1541" s="57" t="str">
        <f>+'Categorias-9 feb-Depurado'!B1540</f>
        <v>SEGURIDAD ATLAS LTDA</v>
      </c>
      <c r="C1541" s="30" t="s">
        <v>4900</v>
      </c>
      <c r="D1541" s="31">
        <v>5</v>
      </c>
      <c r="E1541" s="30" t="str">
        <f>+'Categorias-9 feb-Depurado'!E1540</f>
        <v>890312749-6</v>
      </c>
      <c r="F1541" s="30" t="str">
        <f>+'Categorias-9 feb-Depurado'!F1540</f>
        <v>CR 2 31 41</v>
      </c>
      <c r="G1541" s="30" t="str">
        <f>+'Categorias-9 feb-Depurado'!G1540</f>
        <v>CALI</v>
      </c>
      <c r="H1541" s="30" t="str">
        <f>+'Categorias-9 feb-Depurado'!H1540</f>
        <v>NACL286332</v>
      </c>
      <c r="I1541" s="107">
        <f>+'Categorias-9 feb-Depurado'!R1540</f>
        <v>150868</v>
      </c>
      <c r="J1541" s="108">
        <f t="shared" si="100"/>
        <v>0</v>
      </c>
      <c r="K1541" s="107">
        <f t="shared" si="101"/>
        <v>0</v>
      </c>
      <c r="L1541" s="109">
        <f t="shared" si="102"/>
        <v>150868</v>
      </c>
      <c r="M1541" s="110">
        <f t="shared" si="103"/>
        <v>1.1501484152160202E-07</v>
      </c>
      <c r="N1541" s="33" t="s">
        <v>4892</v>
      </c>
      <c r="O1541" s="33">
        <f>+'Categorias-9 feb-Depurado'!Y1540</f>
        <v>31.629506168957093</v>
      </c>
      <c r="P1541" s="111">
        <f>+'Categorias-9 feb-Depurado'!AC1540</f>
        <v>44939</v>
      </c>
      <c r="Q1541" s="111">
        <f>+'Categorias-9 feb-Depurado'!AE1540</f>
        <v>44999</v>
      </c>
      <c r="R1541" s="112" t="str">
        <f>+'Categorias-9 feb-Depurado'!AB1540</f>
        <v>Seguridad</v>
      </c>
    </row>
    <row r="1542" spans="2:18" s="1" customFormat="1" ht="14.5" hidden="1">
      <c r="B1542" s="57" t="str">
        <f>+'Categorias-9 feb-Depurado'!B1541</f>
        <v>SEGURIDAD ATLAS LTDA</v>
      </c>
      <c r="C1542" s="30" t="s">
        <v>4900</v>
      </c>
      <c r="D1542" s="31">
        <v>5</v>
      </c>
      <c r="E1542" s="30" t="str">
        <f>+'Categorias-9 feb-Depurado'!E1541</f>
        <v>890312749-6</v>
      </c>
      <c r="F1542" s="30" t="str">
        <f>+'Categorias-9 feb-Depurado'!F1541</f>
        <v>CR 2 31 41</v>
      </c>
      <c r="G1542" s="30" t="str">
        <f>+'Categorias-9 feb-Depurado'!G1541</f>
        <v>CALI</v>
      </c>
      <c r="H1542" s="30" t="str">
        <f>+'Categorias-9 feb-Depurado'!H1541</f>
        <v>NACL293253</v>
      </c>
      <c r="I1542" s="107">
        <f>+'Categorias-9 feb-Depurado'!R1541</f>
        <v>150868</v>
      </c>
      <c r="J1542" s="108">
        <f t="shared" si="100"/>
        <v>0</v>
      </c>
      <c r="K1542" s="107">
        <f t="shared" si="101"/>
        <v>0</v>
      </c>
      <c r="L1542" s="109">
        <f t="shared" si="102"/>
        <v>150868</v>
      </c>
      <c r="M1542" s="110">
        <f t="shared" si="103"/>
        <v>1.1501484152160202E-07</v>
      </c>
      <c r="N1542" s="33" t="s">
        <v>4892</v>
      </c>
      <c r="O1542" s="33">
        <f>+'Categorias-9 feb-Depurado'!Y1541</f>
        <v>31.629506168957093</v>
      </c>
      <c r="P1542" s="111">
        <f>+'Categorias-9 feb-Depurado'!AC1541</f>
        <v>44960</v>
      </c>
      <c r="Q1542" s="111">
        <f>+'Categorias-9 feb-Depurado'!AE1541</f>
        <v>45020</v>
      </c>
      <c r="R1542" s="112" t="str">
        <f>+'Categorias-9 feb-Depurado'!AB1541</f>
        <v>Seguridad</v>
      </c>
    </row>
    <row r="1543" spans="2:18" s="1" customFormat="1" ht="14.5" hidden="1">
      <c r="B1543" s="57" t="str">
        <f>+'Categorias-9 feb-Depurado'!B1542</f>
        <v>SERVICIO AERONAUTICO ESPECIALIZADO S.A.S</v>
      </c>
      <c r="C1543" s="30" t="s">
        <v>4900</v>
      </c>
      <c r="D1543" s="31">
        <v>5</v>
      </c>
      <c r="E1543" s="30" t="str">
        <f>+'Categorias-9 feb-Depurado'!E1542</f>
        <v>900410088-1</v>
      </c>
      <c r="F1543" s="30" t="str">
        <f>+'Categorias-9 feb-Depurado'!F1542</f>
        <v>CL 18 12 71</v>
      </c>
      <c r="G1543" s="30" t="str">
        <f>+'Categorias-9 feb-Depurado'!G1542</f>
        <v>FUNZA</v>
      </c>
      <c r="H1543" s="30" t="str">
        <f>+'Categorias-9 feb-Depurado'!H1542</f>
        <v>NC216</v>
      </c>
      <c r="I1543" s="107">
        <f>+'Categorias-9 feb-Depurado'!R1542</f>
        <v>-381926</v>
      </c>
      <c r="J1543" s="108">
        <f t="shared" si="100"/>
        <v>-381926</v>
      </c>
      <c r="K1543" s="107">
        <f t="shared" si="101"/>
        <v>-29744.930184370394</v>
      </c>
      <c r="L1543" s="109">
        <f t="shared" si="102"/>
        <v>-411670.93018437037</v>
      </c>
      <c r="M1543" s="110">
        <f t="shared" si="103"/>
        <v>-3.138390301071523E-07</v>
      </c>
      <c r="N1543" s="33" t="s">
        <v>4892</v>
      </c>
      <c r="O1543" s="33">
        <f>+'Categorias-9 feb-Depurado'!Y1542</f>
        <v>-80.070861767141523</v>
      </c>
      <c r="P1543" s="111">
        <f>+'Categorias-9 feb-Depurado'!AC1542</f>
        <v>44686</v>
      </c>
      <c r="Q1543" s="111">
        <f>+'Categorias-9 feb-Depurado'!AE1542</f>
        <v>44746</v>
      </c>
      <c r="R1543" s="112" t="str">
        <f>+'Categorias-9 feb-Depurado'!AB1542</f>
        <v>Manto</v>
      </c>
    </row>
    <row r="1544" spans="2:18" s="1" customFormat="1" ht="14.5" hidden="1">
      <c r="B1544" s="57" t="str">
        <f>+'Categorias-9 feb-Depurado'!B1543</f>
        <v>SERVICIO AERONAUTICO ESPECIALIZADO S.A.S</v>
      </c>
      <c r="C1544" s="30" t="s">
        <v>4900</v>
      </c>
      <c r="D1544" s="31">
        <v>5</v>
      </c>
      <c r="E1544" s="30" t="str">
        <f>+'Categorias-9 feb-Depurado'!E1543</f>
        <v>900410088-1</v>
      </c>
      <c r="F1544" s="30" t="str">
        <f>+'Categorias-9 feb-Depurado'!F1543</f>
        <v>CL 18 12 71</v>
      </c>
      <c r="G1544" s="30" t="str">
        <f>+'Categorias-9 feb-Depurado'!G1543</f>
        <v>FUNZA</v>
      </c>
      <c r="H1544" s="30" t="str">
        <f>+'Categorias-9 feb-Depurado'!H1543</f>
        <v>SAE-4028</v>
      </c>
      <c r="I1544" s="107">
        <f>+'Categorias-9 feb-Depurado'!R1543</f>
        <v>75701</v>
      </c>
      <c r="J1544" s="108">
        <f t="shared" si="100"/>
        <v>75701</v>
      </c>
      <c r="K1544" s="107">
        <f t="shared" si="101"/>
        <v>2545.0559903518415</v>
      </c>
      <c r="L1544" s="109">
        <f t="shared" si="102"/>
        <v>78246.055990351844</v>
      </c>
      <c r="M1544" s="110">
        <f t="shared" si="103"/>
        <v>5.9651203233427342E-08</v>
      </c>
      <c r="N1544" s="33" t="s">
        <v>4892</v>
      </c>
      <c r="O1544" s="33">
        <f>+'Categorias-9 feb-Depurado'!Y1543</f>
        <v>15.870729687516377</v>
      </c>
      <c r="P1544" s="111">
        <f>+'Categorias-9 feb-Depurado'!AC1543</f>
        <v>44809</v>
      </c>
      <c r="Q1544" s="111">
        <f>+'Categorias-9 feb-Depurado'!AE1543</f>
        <v>44869</v>
      </c>
      <c r="R1544" s="112" t="str">
        <f>+'Categorias-9 feb-Depurado'!AB1543</f>
        <v>Manto</v>
      </c>
    </row>
    <row r="1545" spans="2:18" s="1" customFormat="1" ht="14.5" hidden="1">
      <c r="B1545" s="57" t="str">
        <f>+'Categorias-9 feb-Depurado'!B1544</f>
        <v>SERVICIO AERONAUTICO ESPECIALIZADO S.A.S</v>
      </c>
      <c r="C1545" s="30" t="s">
        <v>4900</v>
      </c>
      <c r="D1545" s="31">
        <v>5</v>
      </c>
      <c r="E1545" s="30" t="str">
        <f>+'Categorias-9 feb-Depurado'!E1544</f>
        <v>900410088-1</v>
      </c>
      <c r="F1545" s="30" t="str">
        <f>+'Categorias-9 feb-Depurado'!F1544</f>
        <v>CL 18 12 71</v>
      </c>
      <c r="G1545" s="30" t="str">
        <f>+'Categorias-9 feb-Depurado'!G1544</f>
        <v>FUNZA</v>
      </c>
      <c r="H1545" s="30" t="str">
        <f>+'Categorias-9 feb-Depurado'!H1544</f>
        <v>NC 276</v>
      </c>
      <c r="I1545" s="107">
        <f>+'Categorias-9 feb-Depurado'!R1544</f>
        <v>-706545</v>
      </c>
      <c r="J1545" s="108">
        <f t="shared" si="100"/>
        <v>-706545</v>
      </c>
      <c r="K1545" s="107">
        <f t="shared" si="101"/>
        <v>-22013.312550736631</v>
      </c>
      <c r="L1545" s="109">
        <f t="shared" si="102"/>
        <v>-728558.31255073659</v>
      </c>
      <c r="M1545" s="110">
        <f t="shared" si="103"/>
        <v>-5.5541943193565746E-07</v>
      </c>
      <c r="N1545" s="33" t="s">
        <v>4892</v>
      </c>
      <c r="O1545" s="33">
        <f>+'Categorias-9 feb-Depurado'!Y1544</f>
        <v>-148.12729960061637</v>
      </c>
      <c r="P1545" s="111">
        <f>+'Categorias-9 feb-Depurado'!AC1544</f>
        <v>44816</v>
      </c>
      <c r="Q1545" s="111">
        <f>+'Categorias-9 feb-Depurado'!AE1544</f>
        <v>44876</v>
      </c>
      <c r="R1545" s="112" t="str">
        <f>+'Categorias-9 feb-Depurado'!AB1544</f>
        <v>Manto</v>
      </c>
    </row>
    <row r="1546" spans="2:18" s="1" customFormat="1" ht="14.5" hidden="1">
      <c r="B1546" s="57" t="str">
        <f>+'Categorias-9 feb-Depurado'!B1545</f>
        <v>SERVICIO AERONAUTICO ESPECIALIZADO S.A.S</v>
      </c>
      <c r="C1546" s="30" t="s">
        <v>4900</v>
      </c>
      <c r="D1546" s="31">
        <v>5</v>
      </c>
      <c r="E1546" s="30" t="str">
        <f>+'Categorias-9 feb-Depurado'!E1545</f>
        <v>900410088-1</v>
      </c>
      <c r="F1546" s="30" t="str">
        <f>+'Categorias-9 feb-Depurado'!F1545</f>
        <v>CL 18 12 71</v>
      </c>
      <c r="G1546" s="30" t="str">
        <f>+'Categorias-9 feb-Depurado'!G1545</f>
        <v>FUNZA</v>
      </c>
      <c r="H1546" s="30" t="str">
        <f>+'Categorias-9 feb-Depurado'!H1545</f>
        <v>SAE 4177</v>
      </c>
      <c r="I1546" s="107">
        <f>+'Categorias-9 feb-Depurado'!R1545</f>
        <v>308412</v>
      </c>
      <c r="J1546" s="108">
        <f t="shared" si="100"/>
        <v>308412</v>
      </c>
      <c r="K1546" s="107">
        <f t="shared" si="101"/>
        <v>7125.231285502743</v>
      </c>
      <c r="L1546" s="109">
        <f t="shared" si="102"/>
        <v>315537.23128550273</v>
      </c>
      <c r="M1546" s="110">
        <f t="shared" si="103"/>
        <v>2.4055110858808483E-07</v>
      </c>
      <c r="N1546" s="33" t="s">
        <v>4892</v>
      </c>
      <c r="O1546" s="33">
        <f>+'Categorias-9 feb-Depurado'!Y1545</f>
        <v>64.65863706405861</v>
      </c>
      <c r="P1546" s="111">
        <f>+'Categorias-9 feb-Depurado'!AC1545</f>
        <v>44839</v>
      </c>
      <c r="Q1546" s="111">
        <f>+'Categorias-9 feb-Depurado'!AE1545</f>
        <v>44899</v>
      </c>
      <c r="R1546" s="112" t="str">
        <f>+'Categorias-9 feb-Depurado'!AB1545</f>
        <v>Manto</v>
      </c>
    </row>
    <row r="1547" spans="2:18" s="1" customFormat="1" ht="14.5" hidden="1">
      <c r="B1547" s="57" t="str">
        <f>+'Categorias-9 feb-Depurado'!B1546</f>
        <v>SERVICIO AERONAUTICO ESPECIALIZADO S.A.S</v>
      </c>
      <c r="C1547" s="30" t="s">
        <v>4900</v>
      </c>
      <c r="D1547" s="31">
        <v>5</v>
      </c>
      <c r="E1547" s="30" t="str">
        <f>+'Categorias-9 feb-Depurado'!E1546</f>
        <v>900410088-1</v>
      </c>
      <c r="F1547" s="30" t="str">
        <f>+'Categorias-9 feb-Depurado'!F1546</f>
        <v>CL 18 12 71</v>
      </c>
      <c r="G1547" s="30" t="str">
        <f>+'Categorias-9 feb-Depurado'!G1546</f>
        <v>FUNZA</v>
      </c>
      <c r="H1547" s="30" t="str">
        <f>+'Categorias-9 feb-Depurado'!H1546</f>
        <v>SAE 4493</v>
      </c>
      <c r="I1547" s="107">
        <f>+'Categorias-9 feb-Depurado'!R1546</f>
        <v>1059817</v>
      </c>
      <c r="J1547" s="108">
        <f t="shared" si="100"/>
        <v>1059817</v>
      </c>
      <c r="K1547" s="107">
        <f t="shared" si="101"/>
        <v>1807.9851024769739</v>
      </c>
      <c r="L1547" s="109">
        <f t="shared" si="102"/>
        <v>1061624.985102477</v>
      </c>
      <c r="M1547" s="110">
        <f t="shared" si="103"/>
        <v>8.0933418231125564E-07</v>
      </c>
      <c r="N1547" s="33" t="s">
        <v>4892</v>
      </c>
      <c r="O1547" s="33">
        <f>+'Categorias-9 feb-Depurado'!Y1546</f>
        <v>222.19084457582522</v>
      </c>
      <c r="P1547" s="111">
        <f>+'Categorias-9 feb-Depurado'!AC1546</f>
        <v>44901</v>
      </c>
      <c r="Q1547" s="111">
        <f>+'Categorias-9 feb-Depurado'!AE1546</f>
        <v>44961</v>
      </c>
      <c r="R1547" s="112" t="str">
        <f>+'Categorias-9 feb-Depurado'!AB1546</f>
        <v>Manto</v>
      </c>
    </row>
    <row r="1548" spans="2:18" s="1" customFormat="1" ht="14.5" hidden="1">
      <c r="B1548" s="57" t="str">
        <f>+'Categorias-9 feb-Depurado'!B1547</f>
        <v>SERVICIO AERONAUTICO ESPECIALIZADO S.A.S</v>
      </c>
      <c r="C1548" s="30" t="s">
        <v>4900</v>
      </c>
      <c r="D1548" s="31">
        <v>5</v>
      </c>
      <c r="E1548" s="30" t="str">
        <f>+'Categorias-9 feb-Depurado'!E1547</f>
        <v>900410088-1</v>
      </c>
      <c r="F1548" s="30" t="str">
        <f>+'Categorias-9 feb-Depurado'!F1547</f>
        <v>CL 18 12 71</v>
      </c>
      <c r="G1548" s="30" t="str">
        <f>+'Categorias-9 feb-Depurado'!G1547</f>
        <v>FUNZA</v>
      </c>
      <c r="H1548" s="30" t="str">
        <f>+'Categorias-9 feb-Depurado'!H1547</f>
        <v>SAE 4497</v>
      </c>
      <c r="I1548" s="107">
        <f>+'Categorias-9 feb-Depurado'!R1547</f>
        <v>403740</v>
      </c>
      <c r="J1548" s="108">
        <f t="shared" si="100"/>
        <v>403740</v>
      </c>
      <c r="K1548" s="107">
        <f t="shared" si="101"/>
        <v>688.75655445614996</v>
      </c>
      <c r="L1548" s="109">
        <f t="shared" si="102"/>
        <v>404428.75655445614</v>
      </c>
      <c r="M1548" s="110">
        <f t="shared" si="103"/>
        <v>3.0831792919565011E-07</v>
      </c>
      <c r="N1548" s="33" t="s">
        <v>4892</v>
      </c>
      <c r="O1548" s="33">
        <f>+'Categorias-9 feb-Depurado'!Y1547</f>
        <v>84.644171200352204</v>
      </c>
      <c r="P1548" s="111">
        <f>+'Categorias-9 feb-Depurado'!AC1547</f>
        <v>44901</v>
      </c>
      <c r="Q1548" s="111">
        <f>+'Categorias-9 feb-Depurado'!AE1547</f>
        <v>44961</v>
      </c>
      <c r="R1548" s="112" t="str">
        <f>+'Categorias-9 feb-Depurado'!AB1547</f>
        <v>Manto</v>
      </c>
    </row>
    <row r="1549" spans="2:18" s="1" customFormat="1" ht="14.5" hidden="1">
      <c r="B1549" s="57" t="str">
        <f>+'Categorias-9 feb-Depurado'!B1548</f>
        <v>SERVICIO AERONAUTICO ESPECIALIZADO S.A.S</v>
      </c>
      <c r="C1549" s="30" t="s">
        <v>4900</v>
      </c>
      <c r="D1549" s="31">
        <v>5</v>
      </c>
      <c r="E1549" s="30" t="str">
        <f>+'Categorias-9 feb-Depurado'!E1548</f>
        <v>900410088-1</v>
      </c>
      <c r="F1549" s="30" t="str">
        <f>+'Categorias-9 feb-Depurado'!F1548</f>
        <v>CL 18 12 71</v>
      </c>
      <c r="G1549" s="30" t="str">
        <f>+'Categorias-9 feb-Depurado'!G1548</f>
        <v>FUNZA</v>
      </c>
      <c r="H1549" s="30" t="str">
        <f>+'Categorias-9 feb-Depurado'!H1548</f>
        <v>SAE 4533</v>
      </c>
      <c r="I1549" s="107">
        <f>+'Categorias-9 feb-Depurado'!R1548</f>
        <v>201870</v>
      </c>
      <c r="J1549" s="108">
        <f t="shared" si="100"/>
        <v>0</v>
      </c>
      <c r="K1549" s="107">
        <f t="shared" si="101"/>
        <v>0</v>
      </c>
      <c r="L1549" s="109">
        <f t="shared" si="102"/>
        <v>201870</v>
      </c>
      <c r="M1549" s="110">
        <f t="shared" si="103"/>
        <v>1.5389642639900975E-07</v>
      </c>
      <c r="N1549" s="33" t="s">
        <v>4892</v>
      </c>
      <c r="O1549" s="33">
        <f>+'Categorias-9 feb-Depurado'!Y1548</f>
        <v>42.322085600176102</v>
      </c>
      <c r="P1549" s="111">
        <f>+'Categorias-9 feb-Depurado'!AC1548</f>
        <v>44907</v>
      </c>
      <c r="Q1549" s="111">
        <f>+'Categorias-9 feb-Depurado'!AE1548</f>
        <v>44967</v>
      </c>
      <c r="R1549" s="112" t="str">
        <f>+'Categorias-9 feb-Depurado'!AB1548</f>
        <v>Manto</v>
      </c>
    </row>
    <row r="1550" spans="2:18" s="1" customFormat="1" ht="14.5" hidden="1">
      <c r="B1550" s="57" t="str">
        <f>+'Categorias-9 feb-Depurado'!B1549</f>
        <v>SERVICIO AERONAUTICO ESPECIALIZADO S.A.S</v>
      </c>
      <c r="C1550" s="30" t="s">
        <v>4900</v>
      </c>
      <c r="D1550" s="31">
        <v>5</v>
      </c>
      <c r="E1550" s="30" t="str">
        <f>+'Categorias-9 feb-Depurado'!E1549</f>
        <v>900410088-1</v>
      </c>
      <c r="F1550" s="30" t="str">
        <f>+'Categorias-9 feb-Depurado'!F1549</f>
        <v>CL 18 12 71</v>
      </c>
      <c r="G1550" s="30" t="str">
        <f>+'Categorias-9 feb-Depurado'!G1549</f>
        <v>FUNZA</v>
      </c>
      <c r="H1550" s="30" t="str">
        <f>+'Categorias-9 feb-Depurado'!H1549</f>
        <v>SAE 4535</v>
      </c>
      <c r="I1550" s="107">
        <f>+'Categorias-9 feb-Depurado'!R1549</f>
        <v>6471055</v>
      </c>
      <c r="J1550" s="108">
        <f t="shared" si="100"/>
        <v>0</v>
      </c>
      <c r="K1550" s="107">
        <f t="shared" si="101"/>
        <v>0</v>
      </c>
      <c r="L1550" s="109">
        <f t="shared" si="102"/>
        <v>6471055</v>
      </c>
      <c r="M1550" s="110">
        <f t="shared" si="103"/>
        <v>4.9332354462349234E-06</v>
      </c>
      <c r="N1550" s="33" t="s">
        <v>4892</v>
      </c>
      <c r="O1550" s="33">
        <f>+'Categorias-9 feb-Depurado'!Y1549</f>
        <v>1356.6579661834228</v>
      </c>
      <c r="P1550" s="111">
        <f>+'Categorias-9 feb-Depurado'!AC1549</f>
        <v>44907</v>
      </c>
      <c r="Q1550" s="111">
        <f>+'Categorias-9 feb-Depurado'!AE1549</f>
        <v>44967</v>
      </c>
      <c r="R1550" s="112" t="str">
        <f>+'Categorias-9 feb-Depurado'!AB1549</f>
        <v>Manto</v>
      </c>
    </row>
    <row r="1551" spans="2:18" s="1" customFormat="1" ht="14.5" hidden="1">
      <c r="B1551" s="57" t="str">
        <f>+'Categorias-9 feb-Depurado'!B1550</f>
        <v>SERVICIO AERONAUTICO ESPECIALIZADO S.A.S</v>
      </c>
      <c r="C1551" s="30" t="s">
        <v>4900</v>
      </c>
      <c r="D1551" s="31">
        <v>5</v>
      </c>
      <c r="E1551" s="30" t="str">
        <f>+'Categorias-9 feb-Depurado'!E1550</f>
        <v>900410088-1</v>
      </c>
      <c r="F1551" s="30" t="str">
        <f>+'Categorias-9 feb-Depurado'!F1550</f>
        <v>CL 18 12 71</v>
      </c>
      <c r="G1551" s="30" t="str">
        <f>+'Categorias-9 feb-Depurado'!G1550</f>
        <v>FUNZA</v>
      </c>
      <c r="H1551" s="30" t="str">
        <f>+'Categorias-9 feb-Depurado'!H1550</f>
        <v>SAE 4536</v>
      </c>
      <c r="I1551" s="107">
        <f>+'Categorias-9 feb-Depurado'!R1550</f>
        <v>1009350</v>
      </c>
      <c r="J1551" s="108">
        <f t="shared" si="104" ref="J1551:J1614">+IF(Q1551&gt;$O$4,0,I1551)</f>
        <v>0</v>
      </c>
      <c r="K1551" s="107">
        <f t="shared" si="105" ref="K1551:K1614">++(((1+$O$5)^(($O$4-Q1551)/365))-1)*J1551</f>
        <v>0</v>
      </c>
      <c r="L1551" s="109">
        <f t="shared" si="106" ref="L1551:L1614">+I1551+K1551</f>
        <v>1009350</v>
      </c>
      <c r="M1551" s="110">
        <f t="shared" si="107" ref="M1551:M1614">+L1551/$E$11</f>
        <v>7.6948213199504865E-07</v>
      </c>
      <c r="N1551" s="33" t="s">
        <v>4892</v>
      </c>
      <c r="O1551" s="33">
        <f>+'Categorias-9 feb-Depurado'!Y1550</f>
        <v>211.61042800088052</v>
      </c>
      <c r="P1551" s="111">
        <f>+'Categorias-9 feb-Depurado'!AC1550</f>
        <v>44907</v>
      </c>
      <c r="Q1551" s="111">
        <f>+'Categorias-9 feb-Depurado'!AE1550</f>
        <v>44967</v>
      </c>
      <c r="R1551" s="112" t="str">
        <f>+'Categorias-9 feb-Depurado'!AB1550</f>
        <v>Manto</v>
      </c>
    </row>
    <row r="1552" spans="2:18" s="1" customFormat="1" ht="14.5" hidden="1">
      <c r="B1552" s="57" t="str">
        <f>+'Categorias-9 feb-Depurado'!B1551</f>
        <v>SERVICIO AERONAUTICO ESPECIALIZADO S.A.S</v>
      </c>
      <c r="C1552" s="30" t="s">
        <v>4900</v>
      </c>
      <c r="D1552" s="31">
        <v>5</v>
      </c>
      <c r="E1552" s="30" t="str">
        <f>+'Categorias-9 feb-Depurado'!E1551</f>
        <v>900410088-1</v>
      </c>
      <c r="F1552" s="30" t="str">
        <f>+'Categorias-9 feb-Depurado'!F1551</f>
        <v>CL 18 12 71</v>
      </c>
      <c r="G1552" s="30" t="str">
        <f>+'Categorias-9 feb-Depurado'!G1551</f>
        <v>FUNZA</v>
      </c>
      <c r="H1552" s="30" t="str">
        <f>+'Categorias-9 feb-Depurado'!H1551</f>
        <v>SAE 4537</v>
      </c>
      <c r="I1552" s="107">
        <f>+'Categorias-9 feb-Depurado'!R1551</f>
        <v>740190</v>
      </c>
      <c r="J1552" s="108">
        <f t="shared" si="104"/>
        <v>0</v>
      </c>
      <c r="K1552" s="107">
        <f t="shared" si="105"/>
        <v>0</v>
      </c>
      <c r="L1552" s="109">
        <f t="shared" si="106"/>
        <v>740190</v>
      </c>
      <c r="M1552" s="110">
        <f t="shared" si="107"/>
        <v>5.6428689679636899E-07</v>
      </c>
      <c r="N1552" s="33" t="s">
        <v>4892</v>
      </c>
      <c r="O1552" s="33">
        <f>+'Categorias-9 feb-Depurado'!Y1551</f>
        <v>155.18098053397904</v>
      </c>
      <c r="P1552" s="111">
        <f>+'Categorias-9 feb-Depurado'!AC1551</f>
        <v>44908</v>
      </c>
      <c r="Q1552" s="111">
        <f>+'Categorias-9 feb-Depurado'!AE1551</f>
        <v>44968</v>
      </c>
      <c r="R1552" s="112" t="str">
        <f>+'Categorias-9 feb-Depurado'!AB1551</f>
        <v>Manto</v>
      </c>
    </row>
    <row r="1553" spans="2:18" s="1" customFormat="1" ht="14.5" hidden="1">
      <c r="B1553" s="57" t="str">
        <f>+'Categorias-9 feb-Depurado'!B1552</f>
        <v>SERVICIO AERONAUTICO ESPECIALIZADO S.A.S</v>
      </c>
      <c r="C1553" s="30" t="s">
        <v>4900</v>
      </c>
      <c r="D1553" s="31">
        <v>5</v>
      </c>
      <c r="E1553" s="30" t="str">
        <f>+'Categorias-9 feb-Depurado'!E1552</f>
        <v>900410088-1</v>
      </c>
      <c r="F1553" s="30" t="str">
        <f>+'Categorias-9 feb-Depurado'!F1552</f>
        <v>CL 18 12 71</v>
      </c>
      <c r="G1553" s="30" t="str">
        <f>+'Categorias-9 feb-Depurado'!G1552</f>
        <v>FUNZA</v>
      </c>
      <c r="H1553" s="30" t="str">
        <f>+'Categorias-9 feb-Depurado'!H1552</f>
        <v>SAE 4574</v>
      </c>
      <c r="I1553" s="107">
        <f>+'Categorias-9 feb-Depurado'!R1552</f>
        <v>336450</v>
      </c>
      <c r="J1553" s="108">
        <f t="shared" si="104"/>
        <v>0</v>
      </c>
      <c r="K1553" s="107">
        <f t="shared" si="105"/>
        <v>0</v>
      </c>
      <c r="L1553" s="109">
        <f t="shared" si="106"/>
        <v>336450</v>
      </c>
      <c r="M1553" s="110">
        <f t="shared" si="107"/>
        <v>2.5649404399834955E-07</v>
      </c>
      <c r="N1553" s="33" t="s">
        <v>4892</v>
      </c>
      <c r="O1553" s="33">
        <f>+'Categorias-9 feb-Depurado'!Y1552</f>
        <v>70.536809333626834</v>
      </c>
      <c r="P1553" s="111">
        <f>+'Categorias-9 feb-Depurado'!AC1552</f>
        <v>44911</v>
      </c>
      <c r="Q1553" s="111">
        <f>+'Categorias-9 feb-Depurado'!AE1552</f>
        <v>44971</v>
      </c>
      <c r="R1553" s="112" t="str">
        <f>+'Categorias-9 feb-Depurado'!AB1552</f>
        <v>Manto</v>
      </c>
    </row>
    <row r="1554" spans="2:18" s="1" customFormat="1" ht="14.5" hidden="1">
      <c r="B1554" s="57" t="str">
        <f>+'Categorias-9 feb-Depurado'!B1553</f>
        <v>SERVICIO AERONAUTICO ESPECIALIZADO S.A.S</v>
      </c>
      <c r="C1554" s="30" t="s">
        <v>4900</v>
      </c>
      <c r="D1554" s="31">
        <v>5</v>
      </c>
      <c r="E1554" s="30" t="str">
        <f>+'Categorias-9 feb-Depurado'!E1553</f>
        <v>900410088-1</v>
      </c>
      <c r="F1554" s="30" t="str">
        <f>+'Categorias-9 feb-Depurado'!F1553</f>
        <v>CL 18 12 71</v>
      </c>
      <c r="G1554" s="30" t="str">
        <f>+'Categorias-9 feb-Depurado'!G1553</f>
        <v>FUNZA</v>
      </c>
      <c r="H1554" s="30" t="str">
        <f>+'Categorias-9 feb-Depurado'!H1553</f>
        <v>SAE 4624</v>
      </c>
      <c r="I1554" s="107">
        <f>+'Categorias-9 feb-Depurado'!R1553</f>
        <v>504675</v>
      </c>
      <c r="J1554" s="108">
        <f t="shared" si="104"/>
        <v>0</v>
      </c>
      <c r="K1554" s="107">
        <f t="shared" si="105"/>
        <v>0</v>
      </c>
      <c r="L1554" s="109">
        <f t="shared" si="106"/>
        <v>504675</v>
      </c>
      <c r="M1554" s="110">
        <f t="shared" si="107"/>
        <v>3.8474106599752433E-07</v>
      </c>
      <c r="N1554" s="33" t="s">
        <v>4892</v>
      </c>
      <c r="O1554" s="33">
        <f>+'Categorias-9 feb-Depurado'!Y1553</f>
        <v>105.80521400044026</v>
      </c>
      <c r="P1554" s="111">
        <f>+'Categorias-9 feb-Depurado'!AC1553</f>
        <v>44917</v>
      </c>
      <c r="Q1554" s="111">
        <f>+'Categorias-9 feb-Depurado'!AE1553</f>
        <v>44977</v>
      </c>
      <c r="R1554" s="112" t="str">
        <f>+'Categorias-9 feb-Depurado'!AB1553</f>
        <v>Manto</v>
      </c>
    </row>
    <row r="1555" spans="2:18" s="1" customFormat="1" ht="14.5" hidden="1">
      <c r="B1555" s="57" t="str">
        <f>+'Categorias-9 feb-Depurado'!B1554</f>
        <v>SERVICIO AERONAUTICO ESPECIALIZADO S.A.S</v>
      </c>
      <c r="C1555" s="30" t="s">
        <v>4900</v>
      </c>
      <c r="D1555" s="31">
        <v>5</v>
      </c>
      <c r="E1555" s="30" t="str">
        <f>+'Categorias-9 feb-Depurado'!E1554</f>
        <v>900410088-1</v>
      </c>
      <c r="F1555" s="30" t="str">
        <f>+'Categorias-9 feb-Depurado'!F1554</f>
        <v>CL 18 12 71</v>
      </c>
      <c r="G1555" s="30" t="str">
        <f>+'Categorias-9 feb-Depurado'!G1554</f>
        <v>FUNZA</v>
      </c>
      <c r="H1555" s="30" t="str">
        <f>+'Categorias-9 feb-Depurado'!H1554</f>
        <v>SAE 4635</v>
      </c>
      <c r="I1555" s="107">
        <f>+'Categorias-9 feb-Depurado'!R1554</f>
        <v>1188790</v>
      </c>
      <c r="J1555" s="108">
        <f t="shared" si="104"/>
        <v>0</v>
      </c>
      <c r="K1555" s="107">
        <f t="shared" si="105"/>
        <v>0</v>
      </c>
      <c r="L1555" s="109">
        <f t="shared" si="106"/>
        <v>1188790</v>
      </c>
      <c r="M1555" s="110">
        <f t="shared" si="107"/>
        <v>9.0627895546083516E-07</v>
      </c>
      <c r="N1555" s="33" t="s">
        <v>4892</v>
      </c>
      <c r="O1555" s="33">
        <f>+'Categorias-9 feb-Depurado'!Y1554</f>
        <v>249.2300596454815</v>
      </c>
      <c r="P1555" s="111">
        <f>+'Categorias-9 feb-Depurado'!AC1554</f>
        <v>44921</v>
      </c>
      <c r="Q1555" s="111">
        <f>+'Categorias-9 feb-Depurado'!AE1554</f>
        <v>44981</v>
      </c>
      <c r="R1555" s="112" t="str">
        <f>+'Categorias-9 feb-Depurado'!AB1554</f>
        <v>Manto</v>
      </c>
    </row>
    <row r="1556" spans="2:18" s="1" customFormat="1" ht="14.5" hidden="1">
      <c r="B1556" s="57" t="str">
        <f>+'Categorias-9 feb-Depurado'!B1555</f>
        <v>SERVICIO AERONAUTICO ESPECIALIZADO S.A.S</v>
      </c>
      <c r="C1556" s="30" t="s">
        <v>4900</v>
      </c>
      <c r="D1556" s="31">
        <v>5</v>
      </c>
      <c r="E1556" s="30" t="str">
        <f>+'Categorias-9 feb-Depurado'!E1555</f>
        <v>900410088-1</v>
      </c>
      <c r="F1556" s="30" t="str">
        <f>+'Categorias-9 feb-Depurado'!F1555</f>
        <v>CL 18 12 71</v>
      </c>
      <c r="G1556" s="30" t="str">
        <f>+'Categorias-9 feb-Depurado'!G1555</f>
        <v>FUNZA</v>
      </c>
      <c r="H1556" s="30" t="str">
        <f>+'Categorias-9 feb-Depurado'!H1555</f>
        <v>SAE 4649</v>
      </c>
      <c r="I1556" s="107">
        <f>+'Categorias-9 feb-Depurado'!R1555</f>
        <v>1059817</v>
      </c>
      <c r="J1556" s="108">
        <f t="shared" si="104"/>
        <v>0</v>
      </c>
      <c r="K1556" s="107">
        <f t="shared" si="105"/>
        <v>0</v>
      </c>
      <c r="L1556" s="109">
        <f t="shared" si="106"/>
        <v>1059817</v>
      </c>
      <c r="M1556" s="110">
        <f t="shared" si="107"/>
        <v>8.0795585741774066E-07</v>
      </c>
      <c r="N1556" s="33" t="s">
        <v>4892</v>
      </c>
      <c r="O1556" s="33">
        <f>+'Categorias-9 feb-Depurado'!Y1555</f>
        <v>222.19084457582522</v>
      </c>
      <c r="P1556" s="111">
        <f>+'Categorias-9 feb-Depurado'!AC1555</f>
        <v>44922</v>
      </c>
      <c r="Q1556" s="111">
        <f>+'Categorias-9 feb-Depurado'!AE1555</f>
        <v>44982</v>
      </c>
      <c r="R1556" s="112" t="str">
        <f>+'Categorias-9 feb-Depurado'!AB1555</f>
        <v>Manto</v>
      </c>
    </row>
    <row r="1557" spans="2:18" s="1" customFormat="1" ht="14.5" hidden="1">
      <c r="B1557" s="57" t="str">
        <f>+'Categorias-9 feb-Depurado'!B1556</f>
        <v>SERVICIO AERONAUTICO ESPECIALIZADO S.A.S</v>
      </c>
      <c r="C1557" s="30" t="s">
        <v>4900</v>
      </c>
      <c r="D1557" s="31">
        <v>5</v>
      </c>
      <c r="E1557" s="30" t="str">
        <f>+'Categorias-9 feb-Depurado'!E1556</f>
        <v>900410088-1</v>
      </c>
      <c r="F1557" s="30" t="str">
        <f>+'Categorias-9 feb-Depurado'!F1556</f>
        <v>CL 18 12 71</v>
      </c>
      <c r="G1557" s="30" t="str">
        <f>+'Categorias-9 feb-Depurado'!G1556</f>
        <v>FUNZA</v>
      </c>
      <c r="H1557" s="30" t="str">
        <f>+'Categorias-9 feb-Depurado'!H1556</f>
        <v>SAE 4664</v>
      </c>
      <c r="I1557" s="107">
        <f>+'Categorias-9 feb-Depurado'!R1556</f>
        <v>386917</v>
      </c>
      <c r="J1557" s="108">
        <f t="shared" si="104"/>
        <v>0</v>
      </c>
      <c r="K1557" s="107">
        <f t="shared" si="105"/>
        <v>0</v>
      </c>
      <c r="L1557" s="109">
        <f t="shared" si="106"/>
        <v>386917</v>
      </c>
      <c r="M1557" s="110">
        <f t="shared" si="107"/>
        <v>2.949677694210415E-07</v>
      </c>
      <c r="N1557" s="33" t="s">
        <v>4892</v>
      </c>
      <c r="O1557" s="33">
        <f>+'Categorias-9 feb-Depurado'!Y1556</f>
        <v>81.117225908571541</v>
      </c>
      <c r="P1557" s="111">
        <f>+'Categorias-9 feb-Depurado'!AC1556</f>
        <v>44937</v>
      </c>
      <c r="Q1557" s="111">
        <f>+'Categorias-9 feb-Depurado'!AE1556</f>
        <v>44997</v>
      </c>
      <c r="R1557" s="112" t="str">
        <f>+'Categorias-9 feb-Depurado'!AB1556</f>
        <v>Manto</v>
      </c>
    </row>
    <row r="1558" spans="2:18" s="1" customFormat="1" ht="14.5" hidden="1">
      <c r="B1558" s="57" t="str">
        <f>+'Categorias-9 feb-Depurado'!B1557</f>
        <v>SERVICIO AERONAUTICO ESPECIALIZADO S.A.S</v>
      </c>
      <c r="C1558" s="30" t="s">
        <v>4900</v>
      </c>
      <c r="D1558" s="31">
        <v>5</v>
      </c>
      <c r="E1558" s="30" t="str">
        <f>+'Categorias-9 feb-Depurado'!E1557</f>
        <v>900410088-1</v>
      </c>
      <c r="F1558" s="30" t="str">
        <f>+'Categorias-9 feb-Depurado'!F1557</f>
        <v>CL 18 12 71</v>
      </c>
      <c r="G1558" s="30" t="str">
        <f>+'Categorias-9 feb-Depurado'!G1557</f>
        <v>FUNZA</v>
      </c>
      <c r="H1558" s="30" t="str">
        <f>+'Categorias-9 feb-Depurado'!H1557</f>
        <v>SAE 4668</v>
      </c>
      <c r="I1558" s="107">
        <f>+'Categorias-9 feb-Depurado'!R1557</f>
        <v>168225</v>
      </c>
      <c r="J1558" s="108">
        <f t="shared" si="104"/>
        <v>0</v>
      </c>
      <c r="K1558" s="107">
        <f t="shared" si="105"/>
        <v>0</v>
      </c>
      <c r="L1558" s="109">
        <f t="shared" si="106"/>
        <v>168225</v>
      </c>
      <c r="M1558" s="110">
        <f t="shared" si="107"/>
        <v>1.2824702199917478E-07</v>
      </c>
      <c r="N1558" s="33" t="s">
        <v>4892</v>
      </c>
      <c r="O1558" s="33">
        <f>+'Categorias-9 feb-Depurado'!Y1557</f>
        <v>35.268404666813417</v>
      </c>
      <c r="P1558" s="111">
        <f>+'Categorias-9 feb-Depurado'!AC1557</f>
        <v>44938</v>
      </c>
      <c r="Q1558" s="111">
        <f>+'Categorias-9 feb-Depurado'!AE1557</f>
        <v>44998</v>
      </c>
      <c r="R1558" s="112" t="str">
        <f>+'Categorias-9 feb-Depurado'!AB1557</f>
        <v>Manto</v>
      </c>
    </row>
    <row r="1559" spans="2:18" s="1" customFormat="1" ht="14.5" hidden="1">
      <c r="B1559" s="57" t="str">
        <f>+'Categorias-9 feb-Depurado'!B1558</f>
        <v>SERVICIO AERONAUTICO ESPECIALIZADO S.A.S</v>
      </c>
      <c r="C1559" s="30" t="s">
        <v>4900</v>
      </c>
      <c r="D1559" s="31">
        <v>5</v>
      </c>
      <c r="E1559" s="30" t="str">
        <f>+'Categorias-9 feb-Depurado'!E1558</f>
        <v>900410088-1</v>
      </c>
      <c r="F1559" s="30" t="str">
        <f>+'Categorias-9 feb-Depurado'!F1558</f>
        <v>CL 18 12 71</v>
      </c>
      <c r="G1559" s="30" t="str">
        <f>+'Categorias-9 feb-Depurado'!G1558</f>
        <v>FUNZA</v>
      </c>
      <c r="H1559" s="30" t="str">
        <f>+'Categorias-9 feb-Depurado'!H1558</f>
        <v>SAE 4669</v>
      </c>
      <c r="I1559" s="107">
        <f>+'Categorias-9 feb-Depurado'!R1558</f>
        <v>252337</v>
      </c>
      <c r="J1559" s="108">
        <f t="shared" si="104"/>
        <v>0</v>
      </c>
      <c r="K1559" s="107">
        <f t="shared" si="105"/>
        <v>0</v>
      </c>
      <c r="L1559" s="109">
        <f t="shared" si="106"/>
        <v>252337</v>
      </c>
      <c r="M1559" s="110">
        <f t="shared" si="107"/>
        <v>1.923701518217017E-07</v>
      </c>
      <c r="N1559" s="33" t="s">
        <v>4892</v>
      </c>
      <c r="O1559" s="33">
        <f>+'Categorias-9 feb-Depurado'!Y1558</f>
        <v>52.902502175120809</v>
      </c>
      <c r="P1559" s="111">
        <f>+'Categorias-9 feb-Depurado'!AC1558</f>
        <v>44938</v>
      </c>
      <c r="Q1559" s="111">
        <f>+'Categorias-9 feb-Depurado'!AE1558</f>
        <v>44998</v>
      </c>
      <c r="R1559" s="112" t="str">
        <f>+'Categorias-9 feb-Depurado'!AB1558</f>
        <v>Manto</v>
      </c>
    </row>
    <row r="1560" spans="2:18" s="1" customFormat="1" ht="14.5" hidden="1">
      <c r="B1560" s="57" t="str">
        <f>+'Categorias-9 feb-Depurado'!B1559</f>
        <v>SERVICIO AERONAUTICO ESPECIALIZADO S.A.S</v>
      </c>
      <c r="C1560" s="30" t="s">
        <v>4900</v>
      </c>
      <c r="D1560" s="31">
        <v>5</v>
      </c>
      <c r="E1560" s="30" t="str">
        <f>+'Categorias-9 feb-Depurado'!E1559</f>
        <v>900410088-1</v>
      </c>
      <c r="F1560" s="30" t="str">
        <f>+'Categorias-9 feb-Depurado'!F1559</f>
        <v>CL 18 12 71</v>
      </c>
      <c r="G1560" s="30" t="str">
        <f>+'Categorias-9 feb-Depurado'!G1559</f>
        <v>FUNZA</v>
      </c>
      <c r="H1560" s="30" t="str">
        <f>+'Categorias-9 feb-Depurado'!H1559</f>
        <v>SAE 4677</v>
      </c>
      <c r="I1560" s="107">
        <f>+'Categorias-9 feb-Depurado'!R1559</f>
        <v>1222435</v>
      </c>
      <c r="J1560" s="108">
        <f t="shared" si="104"/>
        <v>0</v>
      </c>
      <c r="K1560" s="107">
        <f t="shared" si="105"/>
        <v>0</v>
      </c>
      <c r="L1560" s="109">
        <f t="shared" si="106"/>
        <v>1222435</v>
      </c>
      <c r="M1560" s="110">
        <f t="shared" si="107"/>
        <v>9.3192835986067006E-07</v>
      </c>
      <c r="N1560" s="33" t="s">
        <v>4892</v>
      </c>
      <c r="O1560" s="33">
        <f>+'Categorias-9 feb-Depurado'!Y1559</f>
        <v>256.28374057884417</v>
      </c>
      <c r="P1560" s="111">
        <f>+'Categorias-9 feb-Depurado'!AC1559</f>
        <v>44939</v>
      </c>
      <c r="Q1560" s="111">
        <f>+'Categorias-9 feb-Depurado'!AE1559</f>
        <v>44999</v>
      </c>
      <c r="R1560" s="112" t="str">
        <f>+'Categorias-9 feb-Depurado'!AB1559</f>
        <v>Manto</v>
      </c>
    </row>
    <row r="1561" spans="2:18" s="1" customFormat="1" ht="14.5" hidden="1">
      <c r="B1561" s="57" t="str">
        <f>+'Categorias-9 feb-Depurado'!B1560</f>
        <v>SERVICIO AERONAUTICO ESPECIALIZADO S.A.S</v>
      </c>
      <c r="C1561" s="30" t="s">
        <v>4900</v>
      </c>
      <c r="D1561" s="31">
        <v>5</v>
      </c>
      <c r="E1561" s="30" t="str">
        <f>+'Categorias-9 feb-Depurado'!E1560</f>
        <v>900410088-1</v>
      </c>
      <c r="F1561" s="30" t="str">
        <f>+'Categorias-9 feb-Depurado'!F1560</f>
        <v>CL 18 12 71</v>
      </c>
      <c r="G1561" s="30" t="str">
        <f>+'Categorias-9 feb-Depurado'!G1560</f>
        <v>FUNZA</v>
      </c>
      <c r="H1561" s="30" t="str">
        <f>+'Categorias-9 feb-Depurado'!H1560</f>
        <v>SAE 4689</v>
      </c>
      <c r="I1561" s="107">
        <f>+'Categorias-9 feb-Depurado'!R1560</f>
        <v>1463557</v>
      </c>
      <c r="J1561" s="108">
        <f t="shared" si="104"/>
        <v>0</v>
      </c>
      <c r="K1561" s="107">
        <f t="shared" si="105"/>
        <v>0</v>
      </c>
      <c r="L1561" s="109">
        <f t="shared" si="106"/>
        <v>1463557</v>
      </c>
      <c r="M1561" s="110">
        <f t="shared" si="107"/>
        <v>1.1157487102157601E-06</v>
      </c>
      <c r="N1561" s="33" t="s">
        <v>4892</v>
      </c>
      <c r="O1561" s="33">
        <f>+'Categorias-9 feb-Depurado'!Y1560</f>
        <v>306.83501577617744</v>
      </c>
      <c r="P1561" s="111">
        <f>+'Categorias-9 feb-Depurado'!AC1560</f>
        <v>44942</v>
      </c>
      <c r="Q1561" s="111">
        <f>+'Categorias-9 feb-Depurado'!AE1560</f>
        <v>45002</v>
      </c>
      <c r="R1561" s="112" t="str">
        <f>+'Categorias-9 feb-Depurado'!AB1560</f>
        <v>Manto</v>
      </c>
    </row>
    <row r="1562" spans="2:18" s="1" customFormat="1" ht="14.5" hidden="1">
      <c r="B1562" s="57" t="str">
        <f>+'Categorias-9 feb-Depurado'!B1561</f>
        <v>SERVICIO AERONAUTICO ESPECIALIZADO S.A.S</v>
      </c>
      <c r="C1562" s="30" t="s">
        <v>4900</v>
      </c>
      <c r="D1562" s="31">
        <v>5</v>
      </c>
      <c r="E1562" s="30" t="str">
        <f>+'Categorias-9 feb-Depurado'!E1561</f>
        <v>900410088-1</v>
      </c>
      <c r="F1562" s="30" t="str">
        <f>+'Categorias-9 feb-Depurado'!F1561</f>
        <v>CL 18 12 71</v>
      </c>
      <c r="G1562" s="30" t="str">
        <f>+'Categorias-9 feb-Depurado'!G1561</f>
        <v>FUNZA</v>
      </c>
      <c r="H1562" s="30" t="str">
        <f>+'Categorias-9 feb-Depurado'!H1561</f>
        <v>SAE 4706</v>
      </c>
      <c r="I1562" s="107">
        <f>+'Categorias-9 feb-Depurado'!R1561</f>
        <v>1054210</v>
      </c>
      <c r="J1562" s="108">
        <f t="shared" si="104"/>
        <v>0</v>
      </c>
      <c r="K1562" s="107">
        <f t="shared" si="105"/>
        <v>0</v>
      </c>
      <c r="L1562" s="109">
        <f t="shared" si="106"/>
        <v>1054210</v>
      </c>
      <c r="M1562" s="110">
        <f t="shared" si="107"/>
        <v>8.0368133786149528E-07</v>
      </c>
      <c r="N1562" s="33" t="s">
        <v>4892</v>
      </c>
      <c r="O1562" s="33">
        <f>+'Categorias-9 feb-Depurado'!Y1561</f>
        <v>221.01533591203076</v>
      </c>
      <c r="P1562" s="111">
        <f>+'Categorias-9 feb-Depurado'!AC1561</f>
        <v>44945</v>
      </c>
      <c r="Q1562" s="111">
        <f>+'Categorias-9 feb-Depurado'!AE1561</f>
        <v>45005</v>
      </c>
      <c r="R1562" s="112" t="str">
        <f>+'Categorias-9 feb-Depurado'!AB1561</f>
        <v>Manto</v>
      </c>
    </row>
    <row r="1563" spans="2:18" s="1" customFormat="1" ht="14.5" hidden="1">
      <c r="B1563" s="57" t="str">
        <f>+'Categorias-9 feb-Depurado'!B1562</f>
        <v>SERVICIO AERONAUTICO ESPECIALIZADO S.A.S</v>
      </c>
      <c r="C1563" s="30" t="s">
        <v>4900</v>
      </c>
      <c r="D1563" s="31">
        <v>5</v>
      </c>
      <c r="E1563" s="30" t="str">
        <f>+'Categorias-9 feb-Depurado'!E1562</f>
        <v>900410088-1</v>
      </c>
      <c r="F1563" s="30" t="str">
        <f>+'Categorias-9 feb-Depurado'!F1562</f>
        <v>CL 18 12 71</v>
      </c>
      <c r="G1563" s="30" t="str">
        <f>+'Categorias-9 feb-Depurado'!G1562</f>
        <v>FUNZA</v>
      </c>
      <c r="H1563" s="30" t="str">
        <f>+'Categorias-9 feb-Depurado'!H1562</f>
        <v>SAE 4730</v>
      </c>
      <c r="I1563" s="107">
        <f>+'Categorias-9 feb-Depurado'!R1562</f>
        <v>173832</v>
      </c>
      <c r="J1563" s="108">
        <f t="shared" si="104"/>
        <v>0</v>
      </c>
      <c r="K1563" s="107">
        <f t="shared" si="105"/>
        <v>0</v>
      </c>
      <c r="L1563" s="109">
        <f t="shared" si="106"/>
        <v>173832</v>
      </c>
      <c r="M1563" s="110">
        <f t="shared" si="107"/>
        <v>1.3252154155542013E-07</v>
      </c>
      <c r="N1563" s="33" t="s">
        <v>4892</v>
      </c>
      <c r="O1563" s="33">
        <f>+'Categorias-9 feb-Depurado'!Y1562</f>
        <v>36.443913330607877</v>
      </c>
      <c r="P1563" s="111">
        <f>+'Categorias-9 feb-Depurado'!AC1562</f>
        <v>44949</v>
      </c>
      <c r="Q1563" s="111">
        <f>+'Categorias-9 feb-Depurado'!AE1562</f>
        <v>45009</v>
      </c>
      <c r="R1563" s="112" t="str">
        <f>+'Categorias-9 feb-Depurado'!AB1562</f>
        <v>Manto</v>
      </c>
    </row>
    <row r="1564" spans="2:18" s="1" customFormat="1" ht="14.5" hidden="1">
      <c r="B1564" s="57" t="str">
        <f>+'Categorias-9 feb-Depurado'!B1563</f>
        <v>SERVICIO AERONAUTICO ESPECIALIZADO S.A.S</v>
      </c>
      <c r="C1564" s="30" t="s">
        <v>4900</v>
      </c>
      <c r="D1564" s="31">
        <v>5</v>
      </c>
      <c r="E1564" s="30" t="str">
        <f>+'Categorias-9 feb-Depurado'!E1563</f>
        <v>900410088-1</v>
      </c>
      <c r="F1564" s="30" t="str">
        <f>+'Categorias-9 feb-Depurado'!F1563</f>
        <v>CL 18 12 71</v>
      </c>
      <c r="G1564" s="30" t="str">
        <f>+'Categorias-9 feb-Depurado'!G1563</f>
        <v>FUNZA</v>
      </c>
      <c r="H1564" s="30" t="str">
        <f>+'Categorias-9 feb-Depurado'!H1563</f>
        <v>SAE 4728</v>
      </c>
      <c r="I1564" s="107">
        <f>+'Categorias-9 feb-Depurado'!R1563</f>
        <v>1699072</v>
      </c>
      <c r="J1564" s="108">
        <f t="shared" si="104"/>
        <v>0</v>
      </c>
      <c r="K1564" s="107">
        <f t="shared" si="105"/>
        <v>0</v>
      </c>
      <c r="L1564" s="109">
        <f t="shared" si="106"/>
        <v>1699072</v>
      </c>
      <c r="M1564" s="110">
        <f t="shared" si="107"/>
        <v>1.2952945410146049E-06</v>
      </c>
      <c r="N1564" s="33" t="s">
        <v>4892</v>
      </c>
      <c r="O1564" s="33">
        <f>+'Categorias-9 feb-Depurado'!Y1563</f>
        <v>356.21078230971619</v>
      </c>
      <c r="P1564" s="111">
        <f>+'Categorias-9 feb-Depurado'!AC1563</f>
        <v>44949</v>
      </c>
      <c r="Q1564" s="111">
        <f>+'Categorias-9 feb-Depurado'!AE1563</f>
        <v>45009</v>
      </c>
      <c r="R1564" s="112" t="str">
        <f>+'Categorias-9 feb-Depurado'!AB1563</f>
        <v>Manto</v>
      </c>
    </row>
    <row r="1565" spans="2:18" s="1" customFormat="1" ht="14.5" hidden="1">
      <c r="B1565" s="57" t="str">
        <f>+'Categorias-9 feb-Depurado'!B1564</f>
        <v>SERVICIO AERONAUTICO ESPECIALIZADO S.A.S</v>
      </c>
      <c r="C1565" s="30" t="s">
        <v>4900</v>
      </c>
      <c r="D1565" s="31">
        <v>5</v>
      </c>
      <c r="E1565" s="30" t="str">
        <f>+'Categorias-9 feb-Depurado'!E1564</f>
        <v>900410088-1</v>
      </c>
      <c r="F1565" s="30" t="str">
        <f>+'Categorias-9 feb-Depurado'!F1564</f>
        <v>CL 18 12 71</v>
      </c>
      <c r="G1565" s="30" t="str">
        <f>+'Categorias-9 feb-Depurado'!G1564</f>
        <v>FUNZA</v>
      </c>
      <c r="H1565" s="30" t="str">
        <f>+'Categorias-9 feb-Depurado'!H1564</f>
        <v>SAE 4729</v>
      </c>
      <c r="I1565" s="107">
        <f>+'Categorias-9 feb-Depurado'!R1564</f>
        <v>1940195</v>
      </c>
      <c r="J1565" s="108">
        <f t="shared" si="104"/>
        <v>0</v>
      </c>
      <c r="K1565" s="107">
        <f t="shared" si="105"/>
        <v>0</v>
      </c>
      <c r="L1565" s="109">
        <f t="shared" si="106"/>
        <v>1940195</v>
      </c>
      <c r="M1565" s="110">
        <f t="shared" si="107"/>
        <v>1.4791156537238158E-06</v>
      </c>
      <c r="N1565" s="33" t="s">
        <v>4892</v>
      </c>
      <c r="O1565" s="33">
        <f>+'Categorias-9 feb-Depurado'!Y1564</f>
        <v>406.76226715724812</v>
      </c>
      <c r="P1565" s="111">
        <f>+'Categorias-9 feb-Depurado'!AC1564</f>
        <v>44949</v>
      </c>
      <c r="Q1565" s="111">
        <f>+'Categorias-9 feb-Depurado'!AE1564</f>
        <v>45009</v>
      </c>
      <c r="R1565" s="112" t="str">
        <f>+'Categorias-9 feb-Depurado'!AB1564</f>
        <v>Manto</v>
      </c>
    </row>
    <row r="1566" spans="2:18" s="1" customFormat="1" ht="14.5" hidden="1">
      <c r="B1566" s="57" t="str">
        <f>+'Categorias-9 feb-Depurado'!B1565</f>
        <v>SERVICIO AERONAUTICO ESPECIALIZADO S.A.S</v>
      </c>
      <c r="C1566" s="30" t="s">
        <v>4900</v>
      </c>
      <c r="D1566" s="31">
        <v>5</v>
      </c>
      <c r="E1566" s="30" t="str">
        <f>+'Categorias-9 feb-Depurado'!E1565</f>
        <v>900410088-1</v>
      </c>
      <c r="F1566" s="30" t="str">
        <f>+'Categorias-9 feb-Depurado'!F1565</f>
        <v>CL 18 12 71</v>
      </c>
      <c r="G1566" s="30" t="str">
        <f>+'Categorias-9 feb-Depurado'!G1565</f>
        <v>FUNZA</v>
      </c>
      <c r="H1566" s="30" t="str">
        <f>+'Categorias-9 feb-Depurado'!H1565</f>
        <v>SAE 4727</v>
      </c>
      <c r="I1566" s="107">
        <f>+'Categorias-9 feb-Depurado'!R1565</f>
        <v>3661697</v>
      </c>
      <c r="J1566" s="108">
        <f t="shared" si="104"/>
        <v>0</v>
      </c>
      <c r="K1566" s="107">
        <f t="shared" si="105"/>
        <v>0</v>
      </c>
      <c r="L1566" s="109">
        <f t="shared" si="106"/>
        <v>3661697</v>
      </c>
      <c r="M1566" s="110">
        <f t="shared" si="107"/>
        <v>2.7915097976716439E-06</v>
      </c>
      <c r="N1566" s="33" t="s">
        <v>4892</v>
      </c>
      <c r="O1566" s="33">
        <f>+'Categorias-9 feb-Depurado'!Y1565</f>
        <v>767.67550342253946</v>
      </c>
      <c r="P1566" s="111">
        <f>+'Categorias-9 feb-Depurado'!AC1565</f>
        <v>44949</v>
      </c>
      <c r="Q1566" s="111">
        <f>+'Categorias-9 feb-Depurado'!AE1565</f>
        <v>45009</v>
      </c>
      <c r="R1566" s="112" t="str">
        <f>+'Categorias-9 feb-Depurado'!AB1565</f>
        <v>Manto</v>
      </c>
    </row>
    <row r="1567" spans="2:18" s="1" customFormat="1" ht="14.5" hidden="1">
      <c r="B1567" s="57" t="str">
        <f>+'Categorias-9 feb-Depurado'!B1566</f>
        <v>SERVICIO AERONAUTICO ESPECIALIZADO S.A.S</v>
      </c>
      <c r="C1567" s="30" t="s">
        <v>4900</v>
      </c>
      <c r="D1567" s="31">
        <v>5</v>
      </c>
      <c r="E1567" s="30" t="str">
        <f>+'Categorias-9 feb-Depurado'!E1566</f>
        <v>900410088-1</v>
      </c>
      <c r="F1567" s="30" t="str">
        <f>+'Categorias-9 feb-Depurado'!F1566</f>
        <v>CL 18 12 71</v>
      </c>
      <c r="G1567" s="30" t="str">
        <f>+'Categorias-9 feb-Depurado'!G1566</f>
        <v>FUNZA</v>
      </c>
      <c r="H1567" s="30" t="str">
        <f>+'Categorias-9 feb-Depurado'!H1566</f>
        <v>SAE 4754</v>
      </c>
      <c r="I1567" s="107">
        <f>+'Categorias-9 feb-Depurado'!R1566</f>
        <v>1099070</v>
      </c>
      <c r="J1567" s="108">
        <f t="shared" si="104"/>
        <v>0</v>
      </c>
      <c r="K1567" s="107">
        <f t="shared" si="105"/>
        <v>0</v>
      </c>
      <c r="L1567" s="109">
        <f t="shared" si="106"/>
        <v>1099070</v>
      </c>
      <c r="M1567" s="110">
        <f t="shared" si="107"/>
        <v>8.3788054372794191E-07</v>
      </c>
      <c r="N1567" s="33" t="s">
        <v>4892</v>
      </c>
      <c r="O1567" s="33">
        <f>+'Categorias-9 feb-Depurado'!Y1566</f>
        <v>230.42024382318101</v>
      </c>
      <c r="P1567" s="111">
        <f>+'Categorias-9 feb-Depurado'!AC1566</f>
        <v>44950</v>
      </c>
      <c r="Q1567" s="111">
        <f>+'Categorias-9 feb-Depurado'!AE1566</f>
        <v>45010</v>
      </c>
      <c r="R1567" s="112" t="str">
        <f>+'Categorias-9 feb-Depurado'!AB1566</f>
        <v>Manto</v>
      </c>
    </row>
    <row r="1568" spans="2:18" s="1" customFormat="1" ht="14.5" hidden="1">
      <c r="B1568" s="57" t="str">
        <f>+'Categorias-9 feb-Depurado'!B1567</f>
        <v>SERVICIO AERONAUTICO ESPECIALIZADO S.A.S</v>
      </c>
      <c r="C1568" s="30" t="s">
        <v>4900</v>
      </c>
      <c r="D1568" s="31">
        <v>5</v>
      </c>
      <c r="E1568" s="30" t="str">
        <f>+'Categorias-9 feb-Depurado'!E1567</f>
        <v>900410088-1</v>
      </c>
      <c r="F1568" s="30" t="str">
        <f>+'Categorias-9 feb-Depurado'!F1567</f>
        <v>CL 18 12 71</v>
      </c>
      <c r="G1568" s="30" t="str">
        <f>+'Categorias-9 feb-Depurado'!G1567</f>
        <v>FUNZA</v>
      </c>
      <c r="H1568" s="30" t="str">
        <f>+'Categorias-9 feb-Depurado'!H1567</f>
        <v>SAE 4766</v>
      </c>
      <c r="I1568" s="107">
        <f>+'Categorias-9 feb-Depurado'!R1567</f>
        <v>375702</v>
      </c>
      <c r="J1568" s="108">
        <f t="shared" si="104"/>
        <v>0</v>
      </c>
      <c r="K1568" s="107">
        <f t="shared" si="105"/>
        <v>0</v>
      </c>
      <c r="L1568" s="109">
        <f t="shared" si="106"/>
        <v>375702</v>
      </c>
      <c r="M1568" s="110">
        <f t="shared" si="107"/>
        <v>2.8641796795442987E-07</v>
      </c>
      <c r="N1568" s="33" t="s">
        <v>4892</v>
      </c>
      <c r="O1568" s="33">
        <f>+'Categorias-9 feb-Depurado'!Y1567</f>
        <v>78.765998930783979</v>
      </c>
      <c r="P1568" s="111">
        <f>+'Categorias-9 feb-Depurado'!AC1567</f>
        <v>44952</v>
      </c>
      <c r="Q1568" s="111">
        <f>+'Categorias-9 feb-Depurado'!AE1567</f>
        <v>45012</v>
      </c>
      <c r="R1568" s="112" t="str">
        <f>+'Categorias-9 feb-Depurado'!AB1567</f>
        <v>Manto</v>
      </c>
    </row>
    <row r="1569" spans="2:18" s="1" customFormat="1" ht="14.5" hidden="1">
      <c r="B1569" s="57" t="str">
        <f>+'Categorias-9 feb-Depurado'!B1568</f>
        <v>SERVICIO AERONAUTICO ESPECIALIZADO S.A.S</v>
      </c>
      <c r="C1569" s="30" t="s">
        <v>4900</v>
      </c>
      <c r="D1569" s="31">
        <v>5</v>
      </c>
      <c r="E1569" s="30" t="str">
        <f>+'Categorias-9 feb-Depurado'!E1568</f>
        <v>900410088-1</v>
      </c>
      <c r="F1569" s="30" t="str">
        <f>+'Categorias-9 feb-Depurado'!F1568</f>
        <v>CL 18 12 71</v>
      </c>
      <c r="G1569" s="30" t="str">
        <f>+'Categorias-9 feb-Depurado'!G1568</f>
        <v>FUNZA</v>
      </c>
      <c r="H1569" s="30" t="str">
        <f>+'Categorias-9 feb-Depurado'!H1568</f>
        <v>SAE4774</v>
      </c>
      <c r="I1569" s="107">
        <f>+'Categorias-9 feb-Depurado'!R1568</f>
        <v>605610</v>
      </c>
      <c r="J1569" s="108">
        <f t="shared" si="104"/>
        <v>0</v>
      </c>
      <c r="K1569" s="107">
        <f t="shared" si="105"/>
        <v>0</v>
      </c>
      <c r="L1569" s="109">
        <f t="shared" si="106"/>
        <v>605610</v>
      </c>
      <c r="M1569" s="110">
        <f t="shared" si="107"/>
        <v>4.6168927919702921E-07</v>
      </c>
      <c r="N1569" s="33" t="s">
        <v>4892</v>
      </c>
      <c r="O1569" s="33">
        <f>+'Categorias-9 feb-Depurado'!Y1568</f>
        <v>126.96625680052831</v>
      </c>
      <c r="P1569" s="111">
        <f>+'Categorias-9 feb-Depurado'!AC1568</f>
        <v>44957</v>
      </c>
      <c r="Q1569" s="111">
        <f>+'Categorias-9 feb-Depurado'!AE1568</f>
        <v>45017</v>
      </c>
      <c r="R1569" s="112" t="str">
        <f>+'Categorias-9 feb-Depurado'!AB1568</f>
        <v>Manto</v>
      </c>
    </row>
    <row r="1570" spans="2:18" s="1" customFormat="1" ht="14.5" hidden="1">
      <c r="B1570" s="57" t="str">
        <f>+'Categorias-9 feb-Depurado'!B1569</f>
        <v>SERVICIO AERONAUTICO ESPECIALIZADO S.A.S</v>
      </c>
      <c r="C1570" s="30" t="s">
        <v>4900</v>
      </c>
      <c r="D1570" s="31">
        <v>5</v>
      </c>
      <c r="E1570" s="30" t="str">
        <f>+'Categorias-9 feb-Depurado'!E1569</f>
        <v>900410088-1</v>
      </c>
      <c r="F1570" s="30" t="str">
        <f>+'Categorias-9 feb-Depurado'!F1569</f>
        <v>CL 18 12 71</v>
      </c>
      <c r="G1570" s="30" t="str">
        <f>+'Categorias-9 feb-Depurado'!G1569</f>
        <v>FUNZA</v>
      </c>
      <c r="H1570" s="30" t="str">
        <f>+'Categorias-9 feb-Depurado'!H1569</f>
        <v>SAE 4812</v>
      </c>
      <c r="I1570" s="107">
        <f>+'Categorias-9 feb-Depurado'!R1569</f>
        <v>2971975</v>
      </c>
      <c r="J1570" s="108">
        <f t="shared" si="104"/>
        <v>0</v>
      </c>
      <c r="K1570" s="107">
        <f t="shared" si="105"/>
        <v>0</v>
      </c>
      <c r="L1570" s="109">
        <f t="shared" si="106"/>
        <v>2971975</v>
      </c>
      <c r="M1570" s="110">
        <f t="shared" si="107"/>
        <v>2.2656973886520879E-06</v>
      </c>
      <c r="N1570" s="33" t="s">
        <v>4892</v>
      </c>
      <c r="O1570" s="33">
        <f>+'Categorias-9 feb-Depurado'!Y1569</f>
        <v>623.07514911370379</v>
      </c>
      <c r="P1570" s="111">
        <f>+'Categorias-9 feb-Depurado'!AC1569</f>
        <v>44960</v>
      </c>
      <c r="Q1570" s="111">
        <f>+'Categorias-9 feb-Depurado'!AE1569</f>
        <v>45020</v>
      </c>
      <c r="R1570" s="112" t="str">
        <f>+'Categorias-9 feb-Depurado'!AB1569</f>
        <v>Manto</v>
      </c>
    </row>
    <row r="1571" spans="2:18" s="1" customFormat="1" ht="14.5" hidden="1">
      <c r="B1571" s="57" t="str">
        <f>+'Categorias-9 feb-Depurado'!B1570</f>
        <v>SERVICIO AERONAUTICO ESPECIALIZADO S.A.S</v>
      </c>
      <c r="C1571" s="30" t="s">
        <v>4900</v>
      </c>
      <c r="D1571" s="31">
        <v>5</v>
      </c>
      <c r="E1571" s="30" t="str">
        <f>+'Categorias-9 feb-Depurado'!E1570</f>
        <v>900410088-1</v>
      </c>
      <c r="F1571" s="30" t="str">
        <f>+'Categorias-9 feb-Depurado'!F1570</f>
        <v>CL 18 12 71</v>
      </c>
      <c r="G1571" s="30" t="str">
        <f>+'Categorias-9 feb-Depurado'!G1570</f>
        <v>FUNZA</v>
      </c>
      <c r="H1571" s="30" t="str">
        <f>+'Categorias-9 feb-Depurado'!H1570</f>
        <v>SAE4840</v>
      </c>
      <c r="I1571" s="107">
        <f>+'Categorias-9 feb-Depurado'!R1570</f>
        <v>448600</v>
      </c>
      <c r="J1571" s="108">
        <f t="shared" si="104"/>
        <v>0</v>
      </c>
      <c r="K1571" s="107">
        <f t="shared" si="105"/>
        <v>0</v>
      </c>
      <c r="L1571" s="109">
        <f t="shared" si="106"/>
        <v>448600</v>
      </c>
      <c r="M1571" s="110">
        <f t="shared" si="107"/>
        <v>3.4199205866446607E-07</v>
      </c>
      <c r="N1571" s="33" t="s">
        <v>4892</v>
      </c>
      <c r="O1571" s="33">
        <f>+'Categorias-9 feb-Depurado'!Y1570</f>
        <v>94.049079111502451</v>
      </c>
      <c r="P1571" s="111">
        <f>+'Categorias-9 feb-Depurado'!AC1570</f>
        <v>44965</v>
      </c>
      <c r="Q1571" s="111">
        <f>+'Categorias-9 feb-Depurado'!AE1570</f>
        <v>45025</v>
      </c>
      <c r="R1571" s="112" t="str">
        <f>+'Categorias-9 feb-Depurado'!AB1570</f>
        <v>Manto</v>
      </c>
    </row>
    <row r="1572" spans="2:18" s="1" customFormat="1" ht="14.5" hidden="1">
      <c r="B1572" s="57" t="str">
        <f>+'Categorias-9 feb-Depurado'!B1571</f>
        <v>SERVICIOS DE SALUD IPS SURAMERICANA S.A.S</v>
      </c>
      <c r="C1572" s="30" t="s">
        <v>4900</v>
      </c>
      <c r="D1572" s="31">
        <v>5</v>
      </c>
      <c r="E1572" s="30">
        <f>+'Categorias-9 feb-Depurado'!E1571</f>
        <v>8110078325</v>
      </c>
      <c r="F1572" s="30" t="str">
        <f>+'Categorias-9 feb-Depurado'!F1571</f>
        <v>Cl. 15 Sur #48 -92, El Poblado, Medellín, El Poblado, Medellín, Antioquia</v>
      </c>
      <c r="G1572" s="30" t="str">
        <f>+'Categorias-9 feb-Depurado'!G1571</f>
        <v>Medellin</v>
      </c>
      <c r="H1572" s="30">
        <f>+'Categorias-9 feb-Depurado'!H1571</f>
        <v>136422328</v>
      </c>
      <c r="I1572" s="107">
        <f>+'Categorias-9 feb-Depurado'!R1571</f>
        <v>11763000</v>
      </c>
      <c r="J1572" s="108">
        <f t="shared" si="104"/>
        <v>11763000</v>
      </c>
      <c r="K1572" s="107">
        <f t="shared" si="105"/>
        <v>366491.29996577004</v>
      </c>
      <c r="L1572" s="109">
        <f t="shared" si="106"/>
        <v>12129491.299965771</v>
      </c>
      <c r="M1572" s="110">
        <f t="shared" si="107"/>
        <v>9.2469676777263156E-06</v>
      </c>
      <c r="N1572" s="33" t="s">
        <v>4892</v>
      </c>
      <c r="O1572" s="33">
        <f>+'Categorias-9 feb-Depurado'!Y1571</f>
        <v>2466.1152866442339</v>
      </c>
      <c r="P1572" s="111">
        <f>+'Categorias-9 feb-Depurado'!AC1571</f>
        <v>44846</v>
      </c>
      <c r="Q1572" s="111">
        <f>+'Categorias-9 feb-Depurado'!AE1571</f>
        <v>44876</v>
      </c>
      <c r="R1572" s="112" t="str">
        <f>+'Categorias-9 feb-Depurado'!AB1571</f>
        <v>Recursos Humanos</v>
      </c>
    </row>
    <row r="1573" spans="2:18" s="1" customFormat="1" ht="14.5" hidden="1">
      <c r="B1573" s="57" t="str">
        <f>+'Categorias-9 feb-Depurado'!B1572</f>
        <v>SERVICIOS DE SALUD IPS SURAMERICANA S.A.S</v>
      </c>
      <c r="C1573" s="30" t="s">
        <v>4900</v>
      </c>
      <c r="D1573" s="31">
        <v>5</v>
      </c>
      <c r="E1573" s="30">
        <f>+'Categorias-9 feb-Depurado'!E1572</f>
        <v>8110078325</v>
      </c>
      <c r="F1573" s="30" t="str">
        <f>+'Categorias-9 feb-Depurado'!F1572</f>
        <v>Cl. 15 Sur #48 -92, El Poblado, Medellín, El Poblado, Medellín, Antioquia</v>
      </c>
      <c r="G1573" s="30" t="str">
        <f>+'Categorias-9 feb-Depurado'!G1572</f>
        <v>Medellin</v>
      </c>
      <c r="H1573" s="30">
        <f>+'Categorias-9 feb-Depurado'!H1572</f>
        <v>136424203</v>
      </c>
      <c r="I1573" s="107">
        <f>+'Categorias-9 feb-Depurado'!R1572</f>
        <v>1774200</v>
      </c>
      <c r="J1573" s="108">
        <f t="shared" si="104"/>
        <v>1774200</v>
      </c>
      <c r="K1573" s="107">
        <f t="shared" si="105"/>
        <v>42227.287324082128</v>
      </c>
      <c r="L1573" s="109">
        <f t="shared" si="106"/>
        <v>1816427.2873240821</v>
      </c>
      <c r="M1573" s="110">
        <f t="shared" si="107"/>
        <v>1.3847608279230372E-06</v>
      </c>
      <c r="N1573" s="33" t="s">
        <v>4892</v>
      </c>
      <c r="O1573" s="33">
        <f>+'Categorias-9 feb-Depurado'!Y1572</f>
        <v>371.96138243340982</v>
      </c>
      <c r="P1573" s="111">
        <f>+'Categorias-9 feb-Depurado'!AC1572</f>
        <v>44867</v>
      </c>
      <c r="Q1573" s="111">
        <f>+'Categorias-9 feb-Depurado'!AE1572</f>
        <v>44897</v>
      </c>
      <c r="R1573" s="112" t="str">
        <f>+'Categorias-9 feb-Depurado'!AB1572</f>
        <v>Recursos Humanos</v>
      </c>
    </row>
    <row r="1574" spans="2:18" s="1" customFormat="1" ht="14.5" hidden="1">
      <c r="B1574" s="57" t="str">
        <f>+'Categorias-9 feb-Depurado'!B1573</f>
        <v>SERVICIOS ECOLOGICOS INTEGRADOS LATINOAMERICANOS LTDA</v>
      </c>
      <c r="C1574" s="30" t="s">
        <v>4900</v>
      </c>
      <c r="D1574" s="31">
        <v>5</v>
      </c>
      <c r="E1574" s="30" t="str">
        <f>+'Categorias-9 feb-Depurado'!E1573</f>
        <v>830078210-7</v>
      </c>
      <c r="F1574" s="30" t="str">
        <f>+'Categorias-9 feb-Depurado'!F1573</f>
        <v>CALLE 25 # 12-27 OF 202 B</v>
      </c>
      <c r="G1574" s="30" t="str">
        <f>+'Categorias-9 feb-Depurado'!G1573</f>
        <v>BOGOTA DC</v>
      </c>
      <c r="H1574" s="30" t="str">
        <f>+'Categorias-9 feb-Depurado'!H1573</f>
        <v>FE12497</v>
      </c>
      <c r="I1574" s="107">
        <f>+'Categorias-9 feb-Depurado'!R1573</f>
        <v>12421476</v>
      </c>
      <c r="J1574" s="108">
        <f t="shared" si="104"/>
        <v>0</v>
      </c>
      <c r="K1574" s="107">
        <f t="shared" si="105"/>
        <v>0</v>
      </c>
      <c r="L1574" s="109">
        <f t="shared" si="106"/>
        <v>12421476</v>
      </c>
      <c r="M1574" s="110">
        <f t="shared" si="107"/>
        <v>9.4695634170558573E-06</v>
      </c>
      <c r="N1574" s="33" t="s">
        <v>4892</v>
      </c>
      <c r="O1574" s="33">
        <f>+'Categorias-9 feb-Depurado'!Y1573</f>
        <v>2604.164910846253</v>
      </c>
      <c r="P1574" s="111">
        <f>+'Categorias-9 feb-Depurado'!AC1573</f>
        <v>44950</v>
      </c>
      <c r="Q1574" s="111">
        <f>+'Categorias-9 feb-Depurado'!AE1573</f>
        <v>45010</v>
      </c>
      <c r="R1574" s="112" t="str">
        <f>+'Categorias-9 feb-Depurado'!AB1573</f>
        <v>Manto</v>
      </c>
    </row>
    <row r="1575" spans="2:18" s="1" customFormat="1" ht="14.5" hidden="1">
      <c r="B1575" s="57" t="str">
        <f>+'Categorias-9 feb-Depurado'!B1574</f>
        <v>SERVICIOS EDUCATIVOS INTERNACIONALES S.A.S</v>
      </c>
      <c r="C1575" s="30" t="s">
        <v>4900</v>
      </c>
      <c r="D1575" s="31">
        <v>5</v>
      </c>
      <c r="E1575" s="30" t="str">
        <f>+'Categorias-9 feb-Depurado'!E1574</f>
        <v>901217008-1</v>
      </c>
      <c r="F1575" s="30" t="str">
        <f>+'Categorias-9 feb-Depurado'!F1574</f>
        <v>CRA 7 B #123-46</v>
      </c>
      <c r="G1575" s="30" t="str">
        <f>+'Categorias-9 feb-Depurado'!G1574</f>
        <v>BOGOTA</v>
      </c>
      <c r="H1575" s="30" t="str">
        <f>+'Categorias-9 feb-Depurado'!H1574</f>
        <v>FVE-1412</v>
      </c>
      <c r="I1575" s="107">
        <f>+'Categorias-9 feb-Depurado'!R1574</f>
        <v>1458576</v>
      </c>
      <c r="J1575" s="108">
        <f t="shared" si="104"/>
        <v>0</v>
      </c>
      <c r="K1575" s="107">
        <f t="shared" si="105"/>
        <v>0</v>
      </c>
      <c r="L1575" s="109">
        <f t="shared" si="106"/>
        <v>1458576</v>
      </c>
      <c r="M1575" s="110">
        <f t="shared" si="107"/>
        <v>1.1119514243392383E-06</v>
      </c>
      <c r="N1575" s="33" t="s">
        <v>4892</v>
      </c>
      <c r="O1575" s="33">
        <f>+'Categorias-9 feb-Depurado'!Y1574</f>
        <v>305.79074813673384</v>
      </c>
      <c r="P1575" s="111">
        <f>+'Categorias-9 feb-Depurado'!AC1574</f>
        <v>44907</v>
      </c>
      <c r="Q1575" s="111">
        <f>+'Categorias-9 feb-Depurado'!AE1574</f>
        <v>44967</v>
      </c>
      <c r="R1575" s="112" t="str">
        <f>+'Categorias-9 feb-Depurado'!AB1574</f>
        <v>Asesoria</v>
      </c>
    </row>
    <row r="1576" spans="2:18" s="1" customFormat="1" ht="14.5" hidden="1">
      <c r="B1576" s="57" t="str">
        <f>+'Categorias-9 feb-Depurado'!B1575</f>
        <v>SERVICIOS EDUCATIVOS INTERNACIONALES S.A.S</v>
      </c>
      <c r="C1576" s="30" t="s">
        <v>4900</v>
      </c>
      <c r="D1576" s="31">
        <v>5</v>
      </c>
      <c r="E1576" s="30" t="str">
        <f>+'Categorias-9 feb-Depurado'!E1575</f>
        <v>901217008-1</v>
      </c>
      <c r="F1576" s="30" t="str">
        <f>+'Categorias-9 feb-Depurado'!F1575</f>
        <v>CRA 7 B #123-46</v>
      </c>
      <c r="G1576" s="30" t="str">
        <f>+'Categorias-9 feb-Depurado'!G1575</f>
        <v>BOGOTA</v>
      </c>
      <c r="H1576" s="30" t="str">
        <f>+'Categorias-9 feb-Depurado'!H1575</f>
        <v>FVE-1422</v>
      </c>
      <c r="I1576" s="107">
        <f>+'Categorias-9 feb-Depurado'!R1575</f>
        <v>729288</v>
      </c>
      <c r="J1576" s="108">
        <f t="shared" si="104"/>
        <v>0</v>
      </c>
      <c r="K1576" s="107">
        <f t="shared" si="105"/>
        <v>0</v>
      </c>
      <c r="L1576" s="109">
        <f t="shared" si="106"/>
        <v>729288</v>
      </c>
      <c r="M1576" s="110">
        <f t="shared" si="107"/>
        <v>5.5597571216961913E-07</v>
      </c>
      <c r="N1576" s="33" t="s">
        <v>4892</v>
      </c>
      <c r="O1576" s="33">
        <f>+'Categorias-9 feb-Depurado'!Y1575</f>
        <v>152.89537406836692</v>
      </c>
      <c r="P1576" s="111">
        <f>+'Categorias-9 feb-Depurado'!AC1575</f>
        <v>44915</v>
      </c>
      <c r="Q1576" s="111">
        <f>+'Categorias-9 feb-Depurado'!AE1575</f>
        <v>44975</v>
      </c>
      <c r="R1576" s="112" t="str">
        <f>+'Categorias-9 feb-Depurado'!AB1575</f>
        <v>Asesoria</v>
      </c>
    </row>
    <row r="1577" spans="2:18" s="1" customFormat="1" ht="14.5" hidden="1">
      <c r="B1577" s="57" t="str">
        <f>+'Categorias-9 feb-Depurado'!B1576</f>
        <v>SERVICIOS EDUCATIVOS INTERNACIONALES S.A.S</v>
      </c>
      <c r="C1577" s="30" t="s">
        <v>4900</v>
      </c>
      <c r="D1577" s="31">
        <v>5</v>
      </c>
      <c r="E1577" s="30" t="str">
        <f>+'Categorias-9 feb-Depurado'!E1576</f>
        <v>901217008-1</v>
      </c>
      <c r="F1577" s="30" t="str">
        <f>+'Categorias-9 feb-Depurado'!F1576</f>
        <v>CRA 7 B #123-46</v>
      </c>
      <c r="G1577" s="30" t="str">
        <f>+'Categorias-9 feb-Depurado'!G1576</f>
        <v>BOGOTA</v>
      </c>
      <c r="H1577" s="30" t="str">
        <f>+'Categorias-9 feb-Depurado'!H1576</f>
        <v>FVE1547</v>
      </c>
      <c r="I1577" s="107">
        <f>+'Categorias-9 feb-Depurado'!R1576</f>
        <v>729288</v>
      </c>
      <c r="J1577" s="108">
        <f t="shared" si="104"/>
        <v>0</v>
      </c>
      <c r="K1577" s="107">
        <f t="shared" si="105"/>
        <v>0</v>
      </c>
      <c r="L1577" s="109">
        <f t="shared" si="106"/>
        <v>729288</v>
      </c>
      <c r="M1577" s="110">
        <f t="shared" si="107"/>
        <v>5.5597571216961913E-07</v>
      </c>
      <c r="N1577" s="33" t="s">
        <v>4892</v>
      </c>
      <c r="O1577" s="33">
        <f>+'Categorias-9 feb-Depurado'!Y1576</f>
        <v>152.89537406836692</v>
      </c>
      <c r="P1577" s="111">
        <f>+'Categorias-9 feb-Depurado'!AC1576</f>
        <v>44959</v>
      </c>
      <c r="Q1577" s="111">
        <f>+'Categorias-9 feb-Depurado'!AE1576</f>
        <v>45019</v>
      </c>
      <c r="R1577" s="112" t="str">
        <f>+'Categorias-9 feb-Depurado'!AB1576</f>
        <v>Asesoria</v>
      </c>
    </row>
    <row r="1578" spans="2:18" s="1" customFormat="1" ht="14.5" hidden="1">
      <c r="B1578" s="57" t="str">
        <f>+'Categorias-9 feb-Depurado'!B1577</f>
        <v>SERVICIOS ESPECIALIZADOS DE TECNOLOGÍA E INFORMÁTICA "SETI" S.A.S.</v>
      </c>
      <c r="C1578" s="30" t="s">
        <v>4900</v>
      </c>
      <c r="D1578" s="31">
        <v>5</v>
      </c>
      <c r="E1578" s="30" t="str">
        <f>+'Categorias-9 feb-Depurado'!E1577</f>
        <v>830047444-0</v>
      </c>
      <c r="F1578" s="30" t="str">
        <f>+'Categorias-9 feb-Depurado'!F1577</f>
        <v>CL 3 SUR 41 65 P 6</v>
      </c>
      <c r="G1578" s="30" t="str">
        <f>+'Categorias-9 feb-Depurado'!G1577</f>
        <v>Medellin</v>
      </c>
      <c r="H1578" s="30" t="str">
        <f>+'Categorias-9 feb-Depurado'!H1577</f>
        <v>SE17491</v>
      </c>
      <c r="I1578" s="107">
        <f>+'Categorias-9 feb-Depurado'!R1577</f>
        <v>48129295</v>
      </c>
      <c r="J1578" s="108">
        <f t="shared" si="104"/>
        <v>48129295</v>
      </c>
      <c r="K1578" s="107">
        <f t="shared" si="105"/>
        <v>610909.40413921571</v>
      </c>
      <c r="L1578" s="109">
        <f t="shared" si="106"/>
        <v>48740204.404139213</v>
      </c>
      <c r="M1578" s="110">
        <f t="shared" si="107"/>
        <v>3.7157295684124934E-05</v>
      </c>
      <c r="N1578" s="33" t="s">
        <v>4892</v>
      </c>
      <c r="O1578" s="33">
        <f>+'Categorias-9 feb-Depurado'!Y1577</f>
        <v>10090.316257324654</v>
      </c>
      <c r="P1578" s="111">
        <f>+'Categorias-9 feb-Depurado'!AC1577</f>
        <v>44869</v>
      </c>
      <c r="Q1578" s="111">
        <f>+'Categorias-9 feb-Depurado'!AE1577</f>
        <v>44929</v>
      </c>
      <c r="R1578" s="112" t="str">
        <f>+'Categorias-9 feb-Depurado'!AB1577</f>
        <v>IT</v>
      </c>
    </row>
    <row r="1579" spans="2:18" s="1" customFormat="1" ht="14.5" hidden="1">
      <c r="B1579" s="57" t="str">
        <f>+'Categorias-9 feb-Depurado'!B1578</f>
        <v>SERVICIOS ESPECIALIZADOS DE TECNOLOGÍA E INFORMÁTICA "SETI" S.A.S.</v>
      </c>
      <c r="C1579" s="30" t="s">
        <v>4900</v>
      </c>
      <c r="D1579" s="31">
        <v>5</v>
      </c>
      <c r="E1579" s="30" t="str">
        <f>+'Categorias-9 feb-Depurado'!E1578</f>
        <v>830047444-0</v>
      </c>
      <c r="F1579" s="30" t="str">
        <f>+'Categorias-9 feb-Depurado'!F1578</f>
        <v>CL 3 SUR 41 65 P 6</v>
      </c>
      <c r="G1579" s="30" t="str">
        <f>+'Categorias-9 feb-Depurado'!G1578</f>
        <v>Medellin</v>
      </c>
      <c r="H1579" s="30" t="str">
        <f>+'Categorias-9 feb-Depurado'!H1578</f>
        <v>SE17694</v>
      </c>
      <c r="I1579" s="107">
        <f>+'Categorias-9 feb-Depurado'!R1578</f>
        <v>27029241</v>
      </c>
      <c r="J1579" s="108">
        <f t="shared" si="104"/>
        <v>27029241</v>
      </c>
      <c r="K1579" s="107">
        <f t="shared" si="105"/>
        <v>184913.64982459185</v>
      </c>
      <c r="L1579" s="109">
        <f t="shared" si="106"/>
        <v>27214154.649824593</v>
      </c>
      <c r="M1579" s="110">
        <f t="shared" si="107"/>
        <v>2.0746822945846333E-05</v>
      </c>
      <c r="N1579" s="33" t="s">
        <v>4892</v>
      </c>
      <c r="O1579" s="33">
        <f>+'Categorias-9 feb-Depurado'!Y1578</f>
        <v>5666.6857448347428</v>
      </c>
      <c r="P1579" s="111">
        <f>+'Categorias-9 feb-Depurado'!AC1578</f>
        <v>44886</v>
      </c>
      <c r="Q1579" s="111">
        <f>+'Categorias-9 feb-Depurado'!AE1578</f>
        <v>44946</v>
      </c>
      <c r="R1579" s="112" t="str">
        <f>+'Categorias-9 feb-Depurado'!AB1578</f>
        <v>IT</v>
      </c>
    </row>
    <row r="1580" spans="2:18" s="1" customFormat="1" ht="14.5" hidden="1">
      <c r="B1580" s="57" t="str">
        <f>+'Categorias-9 feb-Depurado'!B1579</f>
        <v>SERVICIOS ESPECIALIZADOS DE TECNOLOGÍA E INFORMÁTICA "SETI" S.A.S.</v>
      </c>
      <c r="C1580" s="30" t="s">
        <v>4900</v>
      </c>
      <c r="D1580" s="31">
        <v>5</v>
      </c>
      <c r="E1580" s="30" t="str">
        <f>+'Categorias-9 feb-Depurado'!E1579</f>
        <v>830047444-0</v>
      </c>
      <c r="F1580" s="30" t="str">
        <f>+'Categorias-9 feb-Depurado'!F1579</f>
        <v>CL 3 SUR 41 65 P 6</v>
      </c>
      <c r="G1580" s="30" t="str">
        <f>+'Categorias-9 feb-Depurado'!G1579</f>
        <v>Medellin</v>
      </c>
      <c r="H1580" s="30" t="str">
        <f>+'Categorias-9 feb-Depurado'!H1579</f>
        <v>SE17757</v>
      </c>
      <c r="I1580" s="107">
        <f>+'Categorias-9 feb-Depurado'!R1579</f>
        <v>48129295</v>
      </c>
      <c r="J1580" s="108">
        <f t="shared" si="104"/>
        <v>48129295</v>
      </c>
      <c r="K1580" s="107">
        <f t="shared" si="105"/>
        <v>164351.5273315502</v>
      </c>
      <c r="L1580" s="109">
        <f t="shared" si="106"/>
        <v>48293646.527331553</v>
      </c>
      <c r="M1580" s="110">
        <f t="shared" si="107"/>
        <v>3.6816860446491667E-05</v>
      </c>
      <c r="N1580" s="33" t="s">
        <v>4892</v>
      </c>
      <c r="O1580" s="33">
        <f>+'Categorias-9 feb-Depurado'!Y1579</f>
        <v>10090.316257324654</v>
      </c>
      <c r="P1580" s="111">
        <f>+'Categorias-9 feb-Depurado'!AC1579</f>
        <v>44896</v>
      </c>
      <c r="Q1580" s="111">
        <f>+'Categorias-9 feb-Depurado'!AE1579</f>
        <v>44956</v>
      </c>
      <c r="R1580" s="112" t="str">
        <f>+'Categorias-9 feb-Depurado'!AB1579</f>
        <v>IT</v>
      </c>
    </row>
    <row r="1581" spans="2:18" s="1" customFormat="1" ht="14.5" hidden="1">
      <c r="B1581" s="57" t="str">
        <f>+'Categorias-9 feb-Depurado'!B1580</f>
        <v>SERVICIOS ESPECIALIZADOS DE TECNOLOGÍA E INFORMÁTICA "SETI" S.A.S.</v>
      </c>
      <c r="C1581" s="30" t="s">
        <v>4900</v>
      </c>
      <c r="D1581" s="31">
        <v>5</v>
      </c>
      <c r="E1581" s="30" t="str">
        <f>+'Categorias-9 feb-Depurado'!E1580</f>
        <v>830047444-0</v>
      </c>
      <c r="F1581" s="30" t="str">
        <f>+'Categorias-9 feb-Depurado'!F1580</f>
        <v>CL 3 SUR 41 65 P 6</v>
      </c>
      <c r="G1581" s="30" t="str">
        <f>+'Categorias-9 feb-Depurado'!G1580</f>
        <v>Medellin</v>
      </c>
      <c r="H1581" s="30" t="str">
        <f>+'Categorias-9 feb-Depurado'!H1580</f>
        <v>SE18125</v>
      </c>
      <c r="I1581" s="107">
        <f>+'Categorias-9 feb-Depurado'!R1580</f>
        <v>27029241</v>
      </c>
      <c r="J1581" s="108">
        <f t="shared" si="104"/>
        <v>0</v>
      </c>
      <c r="K1581" s="107">
        <f t="shared" si="105"/>
        <v>0</v>
      </c>
      <c r="L1581" s="109">
        <f t="shared" si="106"/>
        <v>27029241</v>
      </c>
      <c r="M1581" s="110">
        <f t="shared" si="107"/>
        <v>2.0605853262880053E-05</v>
      </c>
      <c r="N1581" s="33" t="s">
        <v>4892</v>
      </c>
      <c r="O1581" s="33">
        <f>+'Categorias-9 feb-Depurado'!Y1580</f>
        <v>5666.6857448347428</v>
      </c>
      <c r="P1581" s="111">
        <f>+'Categorias-9 feb-Depurado'!AC1580</f>
        <v>44910</v>
      </c>
      <c r="Q1581" s="111">
        <f>+'Categorias-9 feb-Depurado'!AE1580</f>
        <v>44970</v>
      </c>
      <c r="R1581" s="112" t="str">
        <f>+'Categorias-9 feb-Depurado'!AB1580</f>
        <v>IT</v>
      </c>
    </row>
    <row r="1582" spans="2:18" s="1" customFormat="1" ht="14.5" hidden="1">
      <c r="B1582" s="57" t="str">
        <f>+'Categorias-9 feb-Depurado'!B1581</f>
        <v>SERVICIOS ESPECIALIZADOS DE TECNOLOGÍA E INFORMÁTICA "SETI" S.A.S.</v>
      </c>
      <c r="C1582" s="30" t="s">
        <v>4900</v>
      </c>
      <c r="D1582" s="31">
        <v>5</v>
      </c>
      <c r="E1582" s="30" t="str">
        <f>+'Categorias-9 feb-Depurado'!E1581</f>
        <v>830047444-0</v>
      </c>
      <c r="F1582" s="30" t="str">
        <f>+'Categorias-9 feb-Depurado'!F1581</f>
        <v>CL 3 SUR 41 65 P 6</v>
      </c>
      <c r="G1582" s="30" t="str">
        <f>+'Categorias-9 feb-Depurado'!G1581</f>
        <v>Medellin</v>
      </c>
      <c r="H1582" s="30" t="str">
        <f>+'Categorias-9 feb-Depurado'!H1581</f>
        <v>SE18189</v>
      </c>
      <c r="I1582" s="107">
        <f>+'Categorias-9 feb-Depurado'!R1581</f>
        <v>48129295</v>
      </c>
      <c r="J1582" s="108">
        <f t="shared" si="104"/>
        <v>0</v>
      </c>
      <c r="K1582" s="107">
        <f t="shared" si="105"/>
        <v>0</v>
      </c>
      <c r="L1582" s="109">
        <f t="shared" si="106"/>
        <v>48129295</v>
      </c>
      <c r="M1582" s="110">
        <f t="shared" si="107"/>
        <v>3.6691566382343727E-05</v>
      </c>
      <c r="N1582" s="33" t="s">
        <v>4892</v>
      </c>
      <c r="O1582" s="33">
        <f>+'Categorias-9 feb-Depurado'!Y1581</f>
        <v>10090.316257324654</v>
      </c>
      <c r="P1582" s="111">
        <f>+'Categorias-9 feb-Depurado'!AC1581</f>
        <v>44915</v>
      </c>
      <c r="Q1582" s="111">
        <f>+'Categorias-9 feb-Depurado'!AE1581</f>
        <v>44975</v>
      </c>
      <c r="R1582" s="112" t="str">
        <f>+'Categorias-9 feb-Depurado'!AB1581</f>
        <v>IT</v>
      </c>
    </row>
    <row r="1583" spans="2:18" s="1" customFormat="1" ht="14.5" hidden="1">
      <c r="B1583" s="57" t="str">
        <f>+'Categorias-9 feb-Depurado'!B1582</f>
        <v>SERVICIOS ESPECIALIZADOS DE TECNOLOGÍA E INFORMÁTICA "SETI" S.A.S.</v>
      </c>
      <c r="C1583" s="30" t="s">
        <v>4900</v>
      </c>
      <c r="D1583" s="31">
        <v>5</v>
      </c>
      <c r="E1583" s="30" t="str">
        <f>+'Categorias-9 feb-Depurado'!E1582</f>
        <v>830047444-0</v>
      </c>
      <c r="F1583" s="30" t="str">
        <f>+'Categorias-9 feb-Depurado'!F1582</f>
        <v>CL 3 SUR 41 65 P 6</v>
      </c>
      <c r="G1583" s="30" t="str">
        <f>+'Categorias-9 feb-Depurado'!G1582</f>
        <v>Medellin</v>
      </c>
      <c r="H1583" s="30" t="str">
        <f>+'Categorias-9 feb-Depurado'!H1582</f>
        <v>SE18294</v>
      </c>
      <c r="I1583" s="107">
        <f>+'Categorias-9 feb-Depurado'!R1582</f>
        <v>27029241</v>
      </c>
      <c r="J1583" s="108">
        <f t="shared" si="104"/>
        <v>0</v>
      </c>
      <c r="K1583" s="107">
        <f t="shared" si="105"/>
        <v>0</v>
      </c>
      <c r="L1583" s="109">
        <f t="shared" si="106"/>
        <v>27029241</v>
      </c>
      <c r="M1583" s="110">
        <f t="shared" si="107"/>
        <v>2.0605853262880053E-05</v>
      </c>
      <c r="N1583" s="33" t="s">
        <v>4892</v>
      </c>
      <c r="O1583" s="33">
        <f>+'Categorias-9 feb-Depurado'!Y1582</f>
        <v>5666.6857448347428</v>
      </c>
      <c r="P1583" s="111">
        <f>+'Categorias-9 feb-Depurado'!AC1582</f>
        <v>44946</v>
      </c>
      <c r="Q1583" s="111">
        <f>+'Categorias-9 feb-Depurado'!AE1582</f>
        <v>45006</v>
      </c>
      <c r="R1583" s="112" t="str">
        <f>+'Categorias-9 feb-Depurado'!AB1582</f>
        <v>IT</v>
      </c>
    </row>
    <row r="1584" spans="2:18" s="1" customFormat="1" ht="14.5" hidden="1">
      <c r="B1584" s="57" t="str">
        <f>+'Categorias-9 feb-Depurado'!B1583</f>
        <v>SERVICIOS ESPECIALIZADOS DE TECNOLOGÍA E INFORMÁTICA "SETI" S.A.S.</v>
      </c>
      <c r="C1584" s="30" t="s">
        <v>4900</v>
      </c>
      <c r="D1584" s="31">
        <v>5</v>
      </c>
      <c r="E1584" s="30" t="str">
        <f>+'Categorias-9 feb-Depurado'!E1583</f>
        <v>830047444-0</v>
      </c>
      <c r="F1584" s="30" t="str">
        <f>+'Categorias-9 feb-Depurado'!F1583</f>
        <v>CL 3 SUR 41 65 P 6</v>
      </c>
      <c r="G1584" s="30" t="str">
        <f>+'Categorias-9 feb-Depurado'!G1583</f>
        <v>Medellin</v>
      </c>
      <c r="H1584" s="30" t="str">
        <f>+'Categorias-9 feb-Depurado'!H1583</f>
        <v>SE18345</v>
      </c>
      <c r="I1584" s="107">
        <f>+'Categorias-9 feb-Depurado'!R1583</f>
        <v>48129295</v>
      </c>
      <c r="J1584" s="108">
        <f t="shared" si="104"/>
        <v>0</v>
      </c>
      <c r="K1584" s="107">
        <f t="shared" si="105"/>
        <v>0</v>
      </c>
      <c r="L1584" s="109">
        <f t="shared" si="106"/>
        <v>48129295</v>
      </c>
      <c r="M1584" s="110">
        <f t="shared" si="107"/>
        <v>3.6691566382343727E-05</v>
      </c>
      <c r="N1584" s="33" t="s">
        <v>4892</v>
      </c>
      <c r="O1584" s="33">
        <f>+'Categorias-9 feb-Depurado'!Y1583</f>
        <v>10090.316257324654</v>
      </c>
      <c r="P1584" s="111">
        <f>+'Categorias-9 feb-Depurado'!AC1583</f>
        <v>44963</v>
      </c>
      <c r="Q1584" s="111">
        <f>+'Categorias-9 feb-Depurado'!AE1583</f>
        <v>45023</v>
      </c>
      <c r="R1584" s="112" t="str">
        <f>+'Categorias-9 feb-Depurado'!AB1583</f>
        <v>IT</v>
      </c>
    </row>
    <row r="1585" spans="2:18" s="1" customFormat="1" ht="14.5" hidden="1">
      <c r="B1585" s="57" t="str">
        <f>+'Categorias-9 feb-Depurado'!B1584</f>
        <v>SERVICIOS GRAN COLOMBIANA IPS SAS</v>
      </c>
      <c r="C1585" s="30" t="s">
        <v>4900</v>
      </c>
      <c r="D1585" s="31">
        <v>5</v>
      </c>
      <c r="E1585" s="30" t="str">
        <f>+'Categorias-9 feb-Depurado'!E1584</f>
        <v>830069567-2</v>
      </c>
      <c r="F1585" s="30" t="str">
        <f>+'Categorias-9 feb-Depurado'!F1584</f>
        <v>CALLE 134 NO. 7-83 OF 245</v>
      </c>
      <c r="G1585" s="30" t="str">
        <f>+'Categorias-9 feb-Depurado'!G1584</f>
        <v>BOGOTA</v>
      </c>
      <c r="H1585" s="30" t="str">
        <f>+'Categorias-9 feb-Depurado'!H1584</f>
        <v>FE4562</v>
      </c>
      <c r="I1585" s="107">
        <f>+'Categorias-9 feb-Depurado'!R1584</f>
        <v>1152382</v>
      </c>
      <c r="J1585" s="108">
        <f t="shared" si="104"/>
        <v>0</v>
      </c>
      <c r="K1585" s="107">
        <f t="shared" si="105"/>
        <v>0</v>
      </c>
      <c r="L1585" s="109">
        <f t="shared" si="106"/>
        <v>1152382</v>
      </c>
      <c r="M1585" s="110">
        <f t="shared" si="107"/>
        <v>8.7852316662477659E-07</v>
      </c>
      <c r="N1585" s="33" t="s">
        <v>4892</v>
      </c>
      <c r="O1585" s="33">
        <f>+'Categorias-9 feb-Depurado'!Y1584</f>
        <v>241.59711521326665</v>
      </c>
      <c r="P1585" s="111">
        <f>+'Categorias-9 feb-Depurado'!AC1584</f>
        <v>44929</v>
      </c>
      <c r="Q1585" s="111">
        <f>+'Categorias-9 feb-Depurado'!AE1584</f>
        <v>44989</v>
      </c>
      <c r="R1585" s="112" t="str">
        <f>+'Categorias-9 feb-Depurado'!AB1584</f>
        <v>Fuel Vehicular</v>
      </c>
    </row>
    <row r="1586" spans="2:18" s="1" customFormat="1" ht="14.5" hidden="1">
      <c r="B1586" s="57" t="str">
        <f>+'Categorias-9 feb-Depurado'!B1585</f>
        <v>SERVICIOS GRAN COLOMBIANA IPS SAS</v>
      </c>
      <c r="C1586" s="30" t="s">
        <v>4900</v>
      </c>
      <c r="D1586" s="31">
        <v>5</v>
      </c>
      <c r="E1586" s="30" t="str">
        <f>+'Categorias-9 feb-Depurado'!E1585</f>
        <v>830069567-2</v>
      </c>
      <c r="F1586" s="30" t="str">
        <f>+'Categorias-9 feb-Depurado'!F1585</f>
        <v>CALLE 134 NO. 7-83 OF 245</v>
      </c>
      <c r="G1586" s="30" t="str">
        <f>+'Categorias-9 feb-Depurado'!G1585</f>
        <v>BOGOTA</v>
      </c>
      <c r="H1586" s="30" t="str">
        <f>+'Categorias-9 feb-Depurado'!H1585</f>
        <v>FE4576</v>
      </c>
      <c r="I1586" s="107">
        <f>+'Categorias-9 feb-Depurado'!R1585</f>
        <v>1424038</v>
      </c>
      <c r="J1586" s="108">
        <f t="shared" si="104"/>
        <v>0</v>
      </c>
      <c r="K1586" s="107">
        <f t="shared" si="105"/>
        <v>0</v>
      </c>
      <c r="L1586" s="109">
        <f t="shared" si="106"/>
        <v>1424038</v>
      </c>
      <c r="M1586" s="110">
        <f t="shared" si="107"/>
        <v>1.0856212377093824E-06</v>
      </c>
      <c r="N1586" s="33" t="s">
        <v>4892</v>
      </c>
      <c r="O1586" s="33">
        <f>+'Categorias-9 feb-Depurado'!Y1585</f>
        <v>298.54984957598248</v>
      </c>
      <c r="P1586" s="111">
        <f>+'Categorias-9 feb-Depurado'!AC1585</f>
        <v>44962</v>
      </c>
      <c r="Q1586" s="111">
        <f>+'Categorias-9 feb-Depurado'!AE1585</f>
        <v>45022</v>
      </c>
      <c r="R1586" s="112" t="str">
        <f>+'Categorias-9 feb-Depurado'!AB1585</f>
        <v>Fuel Vehicular</v>
      </c>
    </row>
    <row r="1587" spans="2:18" s="1" customFormat="1" ht="14.5" hidden="1">
      <c r="B1587" s="57" t="str">
        <f>+'Categorias-9 feb-Depurado'!B1586</f>
        <v>SERVICIOS GRAN COLOMBIANA IPS SAS</v>
      </c>
      <c r="C1587" s="30" t="s">
        <v>4900</v>
      </c>
      <c r="D1587" s="31">
        <v>5</v>
      </c>
      <c r="E1587" s="30" t="str">
        <f>+'Categorias-9 feb-Depurado'!E1586</f>
        <v>830069567-2</v>
      </c>
      <c r="F1587" s="30" t="str">
        <f>+'Categorias-9 feb-Depurado'!F1586</f>
        <v>CALLE 134 NO. 7-83 OF 245</v>
      </c>
      <c r="G1587" s="30" t="str">
        <f>+'Categorias-9 feb-Depurado'!G1586</f>
        <v>BOGOTA</v>
      </c>
      <c r="H1587" s="30" t="str">
        <f>+'Categorias-9 feb-Depurado'!H1586</f>
        <v>FE4575</v>
      </c>
      <c r="I1587" s="107">
        <f>+'Categorias-9 feb-Depurado'!R1586</f>
        <v>1031842</v>
      </c>
      <c r="J1587" s="108">
        <f t="shared" si="104"/>
        <v>0</v>
      </c>
      <c r="K1587" s="107">
        <f t="shared" si="105"/>
        <v>0</v>
      </c>
      <c r="L1587" s="109">
        <f t="shared" si="106"/>
        <v>1031842</v>
      </c>
      <c r="M1587" s="110">
        <f t="shared" si="107"/>
        <v>7.8662900088377181E-07</v>
      </c>
      <c r="N1587" s="33" t="s">
        <v>4892</v>
      </c>
      <c r="O1587" s="33">
        <f>+'Categorias-9 feb-Depurado'!Y1586</f>
        <v>216.32588026877153</v>
      </c>
      <c r="P1587" s="111">
        <f>+'Categorias-9 feb-Depurado'!AC1586</f>
        <v>44962</v>
      </c>
      <c r="Q1587" s="111">
        <f>+'Categorias-9 feb-Depurado'!AE1586</f>
        <v>45022</v>
      </c>
      <c r="R1587" s="112" t="str">
        <f>+'Categorias-9 feb-Depurado'!AB1586</f>
        <v>Fuel Vehicular</v>
      </c>
    </row>
    <row r="1588" spans="2:18" s="1" customFormat="1" ht="14.5" hidden="1">
      <c r="B1588" s="57" t="str">
        <f>+'Categorias-9 feb-Depurado'!B1587</f>
        <v>SERVICIOS PROFESIONALES PARA VEHICULOS LTDA</v>
      </c>
      <c r="C1588" s="30" t="s">
        <v>4900</v>
      </c>
      <c r="D1588" s="31">
        <v>5</v>
      </c>
      <c r="E1588" s="30" t="str">
        <f>+'Categorias-9 feb-Depurado'!E1587</f>
        <v>830136419-8</v>
      </c>
      <c r="F1588" s="30" t="str">
        <f>+'Categorias-9 feb-Depurado'!F1587</f>
        <v>CALLE 134 BIS NO 1858</v>
      </c>
      <c r="G1588" s="30" t="str">
        <f>+'Categorias-9 feb-Depurado'!G1587</f>
        <v>Medellin</v>
      </c>
      <c r="H1588" s="30" t="str">
        <f>+'Categorias-9 feb-Depurado'!H1587</f>
        <v>FE-15330</v>
      </c>
      <c r="I1588" s="107">
        <f>+'Categorias-9 feb-Depurado'!R1587</f>
        <v>13766887</v>
      </c>
      <c r="J1588" s="108">
        <f t="shared" si="104"/>
        <v>0</v>
      </c>
      <c r="K1588" s="107">
        <f t="shared" si="105"/>
        <v>0</v>
      </c>
      <c r="L1588" s="109">
        <f t="shared" si="106"/>
        <v>13766887</v>
      </c>
      <c r="M1588" s="110">
        <f t="shared" si="107"/>
        <v>1.0495243037296201E-05</v>
      </c>
      <c r="N1588" s="33" t="s">
        <v>4892</v>
      </c>
      <c r="O1588" s="33">
        <f>+'Categorias-9 feb-Depurado'!Y1587</f>
        <v>2886.2305942534877</v>
      </c>
      <c r="P1588" s="111">
        <f>+'Categorias-9 feb-Depurado'!AC1587</f>
        <v>44881</v>
      </c>
      <c r="Q1588" s="111">
        <f>+'Categorias-9 feb-Depurado'!AE1587</f>
        <v>44971</v>
      </c>
      <c r="R1588" s="112" t="str">
        <f>+'Categorias-9 feb-Depurado'!AB1587</f>
        <v>Limpieza</v>
      </c>
    </row>
    <row r="1589" spans="2:18" s="1" customFormat="1" ht="14.5" hidden="1">
      <c r="B1589" s="57" t="str">
        <f>+'Categorias-9 feb-Depurado'!B1588</f>
        <v>SERVICIOS PROFESIONALES PARA VEHICULOS LTDA</v>
      </c>
      <c r="C1589" s="30" t="s">
        <v>4900</v>
      </c>
      <c r="D1589" s="31">
        <v>5</v>
      </c>
      <c r="E1589" s="30" t="str">
        <f>+'Categorias-9 feb-Depurado'!E1588</f>
        <v>830136419-8</v>
      </c>
      <c r="F1589" s="30" t="str">
        <f>+'Categorias-9 feb-Depurado'!F1588</f>
        <v>CALLE 134 BIS NO 1858</v>
      </c>
      <c r="G1589" s="30" t="str">
        <f>+'Categorias-9 feb-Depurado'!G1588</f>
        <v>Medellin</v>
      </c>
      <c r="H1589" s="30" t="str">
        <f>+'Categorias-9 feb-Depurado'!H1588</f>
        <v>FE-15327</v>
      </c>
      <c r="I1589" s="107">
        <f>+'Categorias-9 feb-Depurado'!R1588</f>
        <v>8007971</v>
      </c>
      <c r="J1589" s="108">
        <f t="shared" si="104"/>
        <v>0</v>
      </c>
      <c r="K1589" s="107">
        <f t="shared" si="105"/>
        <v>0</v>
      </c>
      <c r="L1589" s="109">
        <f t="shared" si="106"/>
        <v>8007971</v>
      </c>
      <c r="M1589" s="110">
        <f t="shared" si="107"/>
        <v>6.1049096924104838E-06</v>
      </c>
      <c r="N1589" s="33" t="s">
        <v>4892</v>
      </c>
      <c r="O1589" s="33">
        <f>+'Categorias-9 feb-Depurado'!Y1588</f>
        <v>1678.8727108818935</v>
      </c>
      <c r="P1589" s="111">
        <f>+'Categorias-9 feb-Depurado'!AC1588</f>
        <v>44881</v>
      </c>
      <c r="Q1589" s="111">
        <f>+'Categorias-9 feb-Depurado'!AE1588</f>
        <v>44971</v>
      </c>
      <c r="R1589" s="112" t="str">
        <f>+'Categorias-9 feb-Depurado'!AB1588</f>
        <v>Limpieza</v>
      </c>
    </row>
    <row r="1590" spans="2:18" s="1" customFormat="1" ht="14.5" hidden="1">
      <c r="B1590" s="57" t="str">
        <f>+'Categorias-9 feb-Depurado'!B1589</f>
        <v>SERVICIOS PROFESIONALES PARA VEHICULOS LTDA</v>
      </c>
      <c r="C1590" s="30" t="s">
        <v>4900</v>
      </c>
      <c r="D1590" s="31">
        <v>5</v>
      </c>
      <c r="E1590" s="30" t="str">
        <f>+'Categorias-9 feb-Depurado'!E1589</f>
        <v>830136419-8</v>
      </c>
      <c r="F1590" s="30" t="str">
        <f>+'Categorias-9 feb-Depurado'!F1589</f>
        <v>CALLE 134 BIS NO 1858</v>
      </c>
      <c r="G1590" s="30" t="str">
        <f>+'Categorias-9 feb-Depurado'!G1589</f>
        <v>Medellin</v>
      </c>
      <c r="H1590" s="30" t="str">
        <f>+'Categorias-9 feb-Depurado'!H1589</f>
        <v>FE-15476</v>
      </c>
      <c r="I1590" s="107">
        <f>+'Categorias-9 feb-Depurado'!R1589</f>
        <v>6364132</v>
      </c>
      <c r="J1590" s="108">
        <f t="shared" si="104"/>
        <v>0</v>
      </c>
      <c r="K1590" s="107">
        <f t="shared" si="105"/>
        <v>0</v>
      </c>
      <c r="L1590" s="109">
        <f t="shared" si="106"/>
        <v>6364132</v>
      </c>
      <c r="M1590" s="110">
        <f t="shared" si="107"/>
        <v>4.8517222565590857E-06</v>
      </c>
      <c r="N1590" s="33" t="s">
        <v>4892</v>
      </c>
      <c r="O1590" s="33">
        <f>+'Categorias-9 feb-Depurado'!Y1589</f>
        <v>1334.241537993857</v>
      </c>
      <c r="P1590" s="111">
        <f>+'Categorias-9 feb-Depurado'!AC1589</f>
        <v>44889</v>
      </c>
      <c r="Q1590" s="111">
        <f>+'Categorias-9 feb-Depurado'!AE1589</f>
        <v>44979</v>
      </c>
      <c r="R1590" s="112" t="str">
        <f>+'Categorias-9 feb-Depurado'!AB1589</f>
        <v>Limpieza</v>
      </c>
    </row>
    <row r="1591" spans="2:18" s="1" customFormat="1" ht="14.5" hidden="1">
      <c r="B1591" s="57" t="str">
        <f>+'Categorias-9 feb-Depurado'!B1590</f>
        <v>SERVICIOS PROFESIONALES PARA VEHICULOS LTDA</v>
      </c>
      <c r="C1591" s="30" t="s">
        <v>4900</v>
      </c>
      <c r="D1591" s="31">
        <v>5</v>
      </c>
      <c r="E1591" s="30" t="str">
        <f>+'Categorias-9 feb-Depurado'!E1590</f>
        <v>830136419-8</v>
      </c>
      <c r="F1591" s="30" t="str">
        <f>+'Categorias-9 feb-Depurado'!F1590</f>
        <v>CALLE 134 BIS NO 1858</v>
      </c>
      <c r="G1591" s="30" t="str">
        <f>+'Categorias-9 feb-Depurado'!G1590</f>
        <v>Medellin</v>
      </c>
      <c r="H1591" s="30" t="str">
        <f>+'Categorias-9 feb-Depurado'!H1590</f>
        <v>FE-15473</v>
      </c>
      <c r="I1591" s="107">
        <f>+'Categorias-9 feb-Depurado'!R1590</f>
        <v>2372732</v>
      </c>
      <c r="J1591" s="108">
        <f t="shared" si="104"/>
        <v>0</v>
      </c>
      <c r="K1591" s="107">
        <f t="shared" si="105"/>
        <v>0</v>
      </c>
      <c r="L1591" s="109">
        <f t="shared" si="106"/>
        <v>2372732</v>
      </c>
      <c r="M1591" s="110">
        <f t="shared" si="107"/>
        <v>1.8088620181432367E-06</v>
      </c>
      <c r="N1591" s="33" t="s">
        <v>4892</v>
      </c>
      <c r="O1591" s="33">
        <f>+'Categorias-9 feb-Depurado'!Y1590</f>
        <v>497.44373512793902</v>
      </c>
      <c r="P1591" s="111">
        <f>+'Categorias-9 feb-Depurado'!AC1590</f>
        <v>44889</v>
      </c>
      <c r="Q1591" s="111">
        <f>+'Categorias-9 feb-Depurado'!AE1590</f>
        <v>44979</v>
      </c>
      <c r="R1591" s="112" t="str">
        <f>+'Categorias-9 feb-Depurado'!AB1590</f>
        <v>Limpieza</v>
      </c>
    </row>
    <row r="1592" spans="2:18" s="1" customFormat="1" ht="14.5" hidden="1">
      <c r="B1592" s="57" t="str">
        <f>+'Categorias-9 feb-Depurado'!B1591</f>
        <v>SERVICIOS PROFESIONALES PARA VEHICULOS LTDA</v>
      </c>
      <c r="C1592" s="30" t="s">
        <v>4900</v>
      </c>
      <c r="D1592" s="31">
        <v>5</v>
      </c>
      <c r="E1592" s="30" t="str">
        <f>+'Categorias-9 feb-Depurado'!E1591</f>
        <v>830136419-8</v>
      </c>
      <c r="F1592" s="30" t="str">
        <f>+'Categorias-9 feb-Depurado'!F1591</f>
        <v>CALLE 134 BIS NO 1858</v>
      </c>
      <c r="G1592" s="30" t="str">
        <f>+'Categorias-9 feb-Depurado'!G1591</f>
        <v>Medellin</v>
      </c>
      <c r="H1592" s="30" t="str">
        <f>+'Categorias-9 feb-Depurado'!H1591</f>
        <v>FE-15605</v>
      </c>
      <c r="I1592" s="107">
        <f>+'Categorias-9 feb-Depurado'!R1591</f>
        <v>7077393</v>
      </c>
      <c r="J1592" s="108">
        <f t="shared" si="104"/>
        <v>0</v>
      </c>
      <c r="K1592" s="107">
        <f t="shared" si="105"/>
        <v>0</v>
      </c>
      <c r="L1592" s="109">
        <f t="shared" si="106"/>
        <v>7077393</v>
      </c>
      <c r="M1592" s="110">
        <f t="shared" si="107"/>
        <v>5.3954797192320143E-06</v>
      </c>
      <c r="N1592" s="33" t="s">
        <v>4892</v>
      </c>
      <c r="O1592" s="33">
        <f>+'Categorias-9 feb-Depurado'!Y1591</f>
        <v>1483.7768483285636</v>
      </c>
      <c r="P1592" s="111">
        <f>+'Categorias-9 feb-Depurado'!AC1591</f>
        <v>44904</v>
      </c>
      <c r="Q1592" s="111">
        <f>+'Categorias-9 feb-Depurado'!AE1591</f>
        <v>44994</v>
      </c>
      <c r="R1592" s="112" t="str">
        <f>+'Categorias-9 feb-Depurado'!AB1591</f>
        <v>Limpieza</v>
      </c>
    </row>
    <row r="1593" spans="2:18" s="1" customFormat="1" ht="14.5" hidden="1">
      <c r="B1593" s="57" t="str">
        <f>+'Categorias-9 feb-Depurado'!B1592</f>
        <v>SERVICIOS PROFESIONALES PARA VEHICULOS LTDA</v>
      </c>
      <c r="C1593" s="30" t="s">
        <v>4900</v>
      </c>
      <c r="D1593" s="31">
        <v>5</v>
      </c>
      <c r="E1593" s="30" t="str">
        <f>+'Categorias-9 feb-Depurado'!E1592</f>
        <v>830136419-8</v>
      </c>
      <c r="F1593" s="30" t="str">
        <f>+'Categorias-9 feb-Depurado'!F1592</f>
        <v>CALLE 134 BIS NO 1858</v>
      </c>
      <c r="G1593" s="30" t="str">
        <f>+'Categorias-9 feb-Depurado'!G1592</f>
        <v>Medellin</v>
      </c>
      <c r="H1593" s="30" t="str">
        <f>+'Categorias-9 feb-Depurado'!H1592</f>
        <v>FE-15602</v>
      </c>
      <c r="I1593" s="107">
        <f>+'Categorias-9 feb-Depurado'!R1592</f>
        <v>2965915</v>
      </c>
      <c r="J1593" s="108">
        <f t="shared" si="104"/>
        <v>0</v>
      </c>
      <c r="K1593" s="107">
        <f t="shared" si="105"/>
        <v>0</v>
      </c>
      <c r="L1593" s="109">
        <f t="shared" si="106"/>
        <v>2965915</v>
      </c>
      <c r="M1593" s="110">
        <f t="shared" si="107"/>
        <v>2.2610775226790458E-06</v>
      </c>
      <c r="N1593" s="33" t="s">
        <v>4892</v>
      </c>
      <c r="O1593" s="33">
        <f>+'Categorias-9 feb-Depurado'!Y1592</f>
        <v>621.80466890992375</v>
      </c>
      <c r="P1593" s="111">
        <f>+'Categorias-9 feb-Depurado'!AC1592</f>
        <v>44904</v>
      </c>
      <c r="Q1593" s="111">
        <f>+'Categorias-9 feb-Depurado'!AE1592</f>
        <v>44994</v>
      </c>
      <c r="R1593" s="112" t="str">
        <f>+'Categorias-9 feb-Depurado'!AB1592</f>
        <v>Limpieza</v>
      </c>
    </row>
    <row r="1594" spans="2:18" s="1" customFormat="1" ht="14.5" hidden="1">
      <c r="B1594" s="57" t="str">
        <f>+'Categorias-9 feb-Depurado'!B1593</f>
        <v>SERVICIOS PROFESIONALES PARA VEHICULOS LTDA</v>
      </c>
      <c r="C1594" s="30" t="s">
        <v>4900</v>
      </c>
      <c r="D1594" s="31">
        <v>5</v>
      </c>
      <c r="E1594" s="30" t="str">
        <f>+'Categorias-9 feb-Depurado'!E1593</f>
        <v>830136419-8</v>
      </c>
      <c r="F1594" s="30" t="str">
        <f>+'Categorias-9 feb-Depurado'!F1593</f>
        <v>CALLE 134 BIS NO 1858</v>
      </c>
      <c r="G1594" s="30" t="str">
        <f>+'Categorias-9 feb-Depurado'!G1593</f>
        <v>Medellin</v>
      </c>
      <c r="H1594" s="30" t="str">
        <f>+'Categorias-9 feb-Depurado'!H1593</f>
        <v>FE-15668</v>
      </c>
      <c r="I1594" s="107">
        <f>+'Categorias-9 feb-Depurado'!R1593</f>
        <v>2076141</v>
      </c>
      <c r="J1594" s="108">
        <f t="shared" si="104"/>
        <v>0</v>
      </c>
      <c r="K1594" s="107">
        <f t="shared" si="105"/>
        <v>0</v>
      </c>
      <c r="L1594" s="109">
        <f t="shared" si="106"/>
        <v>2076141</v>
      </c>
      <c r="M1594" s="110">
        <f t="shared" si="107"/>
        <v>1.5827546470523926E-06</v>
      </c>
      <c r="N1594" s="33" t="s">
        <v>4892</v>
      </c>
      <c r="O1594" s="33">
        <f>+'Categorias-9 feb-Depurado'!Y1593</f>
        <v>435.26337306204596</v>
      </c>
      <c r="P1594" s="111">
        <f>+'Categorias-9 feb-Depurado'!AC1593</f>
        <v>44923</v>
      </c>
      <c r="Q1594" s="111">
        <f>+'Categorias-9 feb-Depurado'!AE1593</f>
        <v>45013</v>
      </c>
      <c r="R1594" s="112" t="str">
        <f>+'Categorias-9 feb-Depurado'!AB1593</f>
        <v>Limpieza</v>
      </c>
    </row>
    <row r="1595" spans="2:18" s="1" customFormat="1" ht="14.5" hidden="1">
      <c r="B1595" s="57" t="str">
        <f>+'Categorias-9 feb-Depurado'!B1594</f>
        <v>SERVICIOS PROFESIONALES PARA VEHICULOS LTDA</v>
      </c>
      <c r="C1595" s="30" t="s">
        <v>4900</v>
      </c>
      <c r="D1595" s="31">
        <v>5</v>
      </c>
      <c r="E1595" s="30" t="str">
        <f>+'Categorias-9 feb-Depurado'!E1594</f>
        <v>830136419-8</v>
      </c>
      <c r="F1595" s="30" t="str">
        <f>+'Categorias-9 feb-Depurado'!F1594</f>
        <v>CALLE 134 BIS NO 1858</v>
      </c>
      <c r="G1595" s="30" t="str">
        <f>+'Categorias-9 feb-Depurado'!G1594</f>
        <v>Medellin</v>
      </c>
      <c r="H1595" s="30" t="str">
        <f>+'Categorias-9 feb-Depurado'!H1594</f>
        <v>FE-15671</v>
      </c>
      <c r="I1595" s="107">
        <f>+'Categorias-9 feb-Depurado'!R1594</f>
        <v>6395738</v>
      </c>
      <c r="J1595" s="108">
        <f t="shared" si="104"/>
        <v>0</v>
      </c>
      <c r="K1595" s="107">
        <f t="shared" si="105"/>
        <v>0</v>
      </c>
      <c r="L1595" s="109">
        <f t="shared" si="106"/>
        <v>6395738</v>
      </c>
      <c r="M1595" s="110">
        <f t="shared" si="107"/>
        <v>4.8758172209062755E-06</v>
      </c>
      <c r="N1595" s="33" t="s">
        <v>4892</v>
      </c>
      <c r="O1595" s="33">
        <f>+'Categorias-9 feb-Depurado'!Y1594</f>
        <v>1340.8677421721857</v>
      </c>
      <c r="P1595" s="111">
        <f>+'Categorias-9 feb-Depurado'!AC1594</f>
        <v>44923</v>
      </c>
      <c r="Q1595" s="111">
        <f>+'Categorias-9 feb-Depurado'!AE1594</f>
        <v>45013</v>
      </c>
      <c r="R1595" s="112" t="str">
        <f>+'Categorias-9 feb-Depurado'!AB1594</f>
        <v>Limpieza</v>
      </c>
    </row>
    <row r="1596" spans="2:18" s="1" customFormat="1" ht="14.5" hidden="1">
      <c r="B1596" s="57" t="str">
        <f>+'Categorias-9 feb-Depurado'!B1595</f>
        <v>SERVICIOS PROFESIONALES PARA VEHICULOS LTDA</v>
      </c>
      <c r="C1596" s="30" t="s">
        <v>4900</v>
      </c>
      <c r="D1596" s="31">
        <v>5</v>
      </c>
      <c r="E1596" s="30" t="str">
        <f>+'Categorias-9 feb-Depurado'!E1595</f>
        <v>830136419-8</v>
      </c>
      <c r="F1596" s="30" t="str">
        <f>+'Categorias-9 feb-Depurado'!F1595</f>
        <v>CALLE 134 BIS NO 1858</v>
      </c>
      <c r="G1596" s="30" t="str">
        <f>+'Categorias-9 feb-Depurado'!G1595</f>
        <v>Medellin</v>
      </c>
      <c r="H1596" s="30" t="str">
        <f>+'Categorias-9 feb-Depurado'!H1595</f>
        <v>FE15876</v>
      </c>
      <c r="I1596" s="107">
        <f>+'Categorias-9 feb-Depurado'!R1595</f>
        <v>3262508</v>
      </c>
      <c r="J1596" s="108">
        <f t="shared" si="104"/>
        <v>0</v>
      </c>
      <c r="K1596" s="107">
        <f t="shared" si="105"/>
        <v>0</v>
      </c>
      <c r="L1596" s="109">
        <f t="shared" si="106"/>
        <v>3262508</v>
      </c>
      <c r="M1596" s="110">
        <f t="shared" si="107"/>
        <v>2.4871864184781316E-06</v>
      </c>
      <c r="N1596" s="33" t="s">
        <v>4892</v>
      </c>
      <c r="O1596" s="33">
        <f>+'Categorias-9 feb-Depurado'!Y1595</f>
        <v>683.98545027621412</v>
      </c>
      <c r="P1596" s="111">
        <f>+'Categorias-9 feb-Depurado'!AC1595</f>
        <v>44947</v>
      </c>
      <c r="Q1596" s="111">
        <f>+'Categorias-9 feb-Depurado'!AE1595</f>
        <v>45037</v>
      </c>
      <c r="R1596" s="112" t="str">
        <f>+'Categorias-9 feb-Depurado'!AB1595</f>
        <v>Limpieza</v>
      </c>
    </row>
    <row r="1597" spans="2:18" s="1" customFormat="1" ht="14.5" hidden="1">
      <c r="B1597" s="57" t="str">
        <f>+'Categorias-9 feb-Depurado'!B1596</f>
        <v>SERVICIOS PROFESIONALES PARA VEHICULOS LTDA</v>
      </c>
      <c r="C1597" s="30" t="s">
        <v>4900</v>
      </c>
      <c r="D1597" s="31">
        <v>5</v>
      </c>
      <c r="E1597" s="30" t="str">
        <f>+'Categorias-9 feb-Depurado'!E1596</f>
        <v>830136419-8</v>
      </c>
      <c r="F1597" s="30" t="str">
        <f>+'Categorias-9 feb-Depurado'!F1596</f>
        <v>CALLE 134 BIS NO 1858</v>
      </c>
      <c r="G1597" s="30" t="str">
        <f>+'Categorias-9 feb-Depurado'!G1596</f>
        <v>Medellin</v>
      </c>
      <c r="H1597" s="30" t="str">
        <f>+'Categorias-9 feb-Depurado'!H1596</f>
        <v>FE15879</v>
      </c>
      <c r="I1597" s="107">
        <f>+'Categorias-9 feb-Depurado'!R1596</f>
        <v>8071120</v>
      </c>
      <c r="J1597" s="108">
        <f t="shared" si="104"/>
        <v>0</v>
      </c>
      <c r="K1597" s="107">
        <f t="shared" si="105"/>
        <v>0</v>
      </c>
      <c r="L1597" s="109">
        <f t="shared" si="106"/>
        <v>8071120</v>
      </c>
      <c r="M1597" s="110">
        <f t="shared" si="107"/>
        <v>6.1530515927952421E-06</v>
      </c>
      <c r="N1597" s="33" t="s">
        <v>4892</v>
      </c>
      <c r="O1597" s="33">
        <f>+'Categorias-9 feb-Depurado'!Y1596</f>
        <v>1692.1119112760357</v>
      </c>
      <c r="P1597" s="111">
        <f>+'Categorias-9 feb-Depurado'!AC1596</f>
        <v>44947</v>
      </c>
      <c r="Q1597" s="111">
        <f>+'Categorias-9 feb-Depurado'!AE1596</f>
        <v>45037</v>
      </c>
      <c r="R1597" s="112" t="str">
        <f>+'Categorias-9 feb-Depurado'!AB1596</f>
        <v>Limpieza</v>
      </c>
    </row>
    <row r="1598" spans="2:18" s="1" customFormat="1" ht="14.5" hidden="1">
      <c r="B1598" s="57" t="str">
        <f>+'Categorias-9 feb-Depurado'!B1597</f>
        <v>SERVICIOS PROFESIONALES PARA VEHICULOS LTDA</v>
      </c>
      <c r="C1598" s="30" t="s">
        <v>4900</v>
      </c>
      <c r="D1598" s="31">
        <v>5</v>
      </c>
      <c r="E1598" s="30" t="str">
        <f>+'Categorias-9 feb-Depurado'!E1597</f>
        <v>830136419-8</v>
      </c>
      <c r="F1598" s="30" t="str">
        <f>+'Categorias-9 feb-Depurado'!F1597</f>
        <v>CALLE 134 BIS NO 1858</v>
      </c>
      <c r="G1598" s="30" t="str">
        <f>+'Categorias-9 feb-Depurado'!G1597</f>
        <v>Medellin</v>
      </c>
      <c r="H1598" s="30" t="str">
        <f>+'Categorias-9 feb-Depurado'!H1597</f>
        <v>FE16007</v>
      </c>
      <c r="I1598" s="107">
        <f>+'Categorias-9 feb-Depurado'!R1597</f>
        <v>2211091</v>
      </c>
      <c r="J1598" s="108">
        <f t="shared" si="104"/>
        <v>0</v>
      </c>
      <c r="K1598" s="107">
        <f t="shared" si="105"/>
        <v>0</v>
      </c>
      <c r="L1598" s="109">
        <f t="shared" si="106"/>
        <v>2211091</v>
      </c>
      <c r="M1598" s="110">
        <f t="shared" si="107"/>
        <v>1.6856343356764889E-06</v>
      </c>
      <c r="N1598" s="33" t="s">
        <v>4892</v>
      </c>
      <c r="O1598" s="33">
        <f>+'Categorias-9 feb-Depurado'!Y1597</f>
        <v>463.55566736899482</v>
      </c>
      <c r="P1598" s="111">
        <f>+'Categorias-9 feb-Depurado'!AC1597</f>
        <v>44954</v>
      </c>
      <c r="Q1598" s="111">
        <f>+'Categorias-9 feb-Depurado'!AE1597</f>
        <v>45044</v>
      </c>
      <c r="R1598" s="112" t="str">
        <f>+'Categorias-9 feb-Depurado'!AB1597</f>
        <v>Limpieza</v>
      </c>
    </row>
    <row r="1599" spans="2:18" s="1" customFormat="1" ht="14.5" hidden="1">
      <c r="B1599" s="57" t="str">
        <f>+'Categorias-9 feb-Depurado'!B1598</f>
        <v>SERVICIOS PROFESIONALES PARA VEHICULOS LTDA</v>
      </c>
      <c r="C1599" s="30" t="s">
        <v>4900</v>
      </c>
      <c r="D1599" s="31">
        <v>5</v>
      </c>
      <c r="E1599" s="30" t="str">
        <f>+'Categorias-9 feb-Depurado'!E1598</f>
        <v>830136419-8</v>
      </c>
      <c r="F1599" s="30" t="str">
        <f>+'Categorias-9 feb-Depurado'!F1598</f>
        <v>CALLE 134 BIS NO 1858</v>
      </c>
      <c r="G1599" s="30" t="str">
        <f>+'Categorias-9 feb-Depurado'!G1598</f>
        <v>Medellin</v>
      </c>
      <c r="H1599" s="30" t="str">
        <f>+'Categorias-9 feb-Depurado'!H1598</f>
        <v>FE16010</v>
      </c>
      <c r="I1599" s="107">
        <f>+'Categorias-9 feb-Depurado'!R1598</f>
        <v>6414938</v>
      </c>
      <c r="J1599" s="108">
        <f t="shared" si="104"/>
        <v>0</v>
      </c>
      <c r="K1599" s="107">
        <f t="shared" si="105"/>
        <v>0</v>
      </c>
      <c r="L1599" s="109">
        <f t="shared" si="106"/>
        <v>6414938</v>
      </c>
      <c r="M1599" s="110">
        <f t="shared" si="107"/>
        <v>4.8904544200287841E-06</v>
      </c>
      <c r="N1599" s="33" t="s">
        <v>4892</v>
      </c>
      <c r="O1599" s="33">
        <f>+'Categorias-9 feb-Depurado'!Y1598</f>
        <v>1344.893025986142</v>
      </c>
      <c r="P1599" s="111">
        <f>+'Categorias-9 feb-Depurado'!AC1598</f>
        <v>44954</v>
      </c>
      <c r="Q1599" s="111">
        <f>+'Categorias-9 feb-Depurado'!AE1598</f>
        <v>45044</v>
      </c>
      <c r="R1599" s="112" t="str">
        <f>+'Categorias-9 feb-Depurado'!AB1598</f>
        <v>Limpieza</v>
      </c>
    </row>
    <row r="1600" spans="2:18" s="1" customFormat="1" ht="14.5" hidden="1">
      <c r="B1600" s="57" t="str">
        <f>+'Categorias-9 feb-Depurado'!B1599</f>
        <v>SERVIENTREGA INTERNACIONAL SA</v>
      </c>
      <c r="C1600" s="30" t="s">
        <v>4900</v>
      </c>
      <c r="D1600" s="31">
        <v>5</v>
      </c>
      <c r="E1600" s="30" t="str">
        <f>+'Categorias-9 feb-Depurado'!E1599</f>
        <v>800179612-9</v>
      </c>
      <c r="F1600" s="30" t="str">
        <f>+'Categorias-9 feb-Depurado'!F1599</f>
        <v>CL 64G  89A-83</v>
      </c>
      <c r="G1600" s="30" t="str">
        <f>+'Categorias-9 feb-Depurado'!G1599</f>
        <v>BOGOTA</v>
      </c>
      <c r="H1600" s="30">
        <f>+'Categorias-9 feb-Depurado'!H1599</f>
        <v>2313483</v>
      </c>
      <c r="I1600" s="107">
        <f>+'Categorias-9 feb-Depurado'!R1599</f>
        <v>312724</v>
      </c>
      <c r="J1600" s="108">
        <f t="shared" si="104"/>
        <v>0</v>
      </c>
      <c r="K1600" s="107">
        <f t="shared" si="105"/>
        <v>0</v>
      </c>
      <c r="L1600" s="109">
        <f t="shared" si="106"/>
        <v>312724</v>
      </c>
      <c r="M1600" s="110">
        <f t="shared" si="107"/>
        <v>2.3840643012435687E-07</v>
      </c>
      <c r="N1600" s="33" t="s">
        <v>4892</v>
      </c>
      <c r="O1600" s="33">
        <f>+'Categorias-9 feb-Depurado'!Y1599</f>
        <v>65.562648720609658</v>
      </c>
      <c r="P1600" s="111">
        <f>+'Categorias-9 feb-Depurado'!AC1599</f>
        <v>44952</v>
      </c>
      <c r="Q1600" s="111">
        <f>+'Categorias-9 feb-Depurado'!AE1599</f>
        <v>44982</v>
      </c>
      <c r="R1600" s="112" t="str">
        <f>+'Categorias-9 feb-Depurado'!AB1599</f>
        <v>Mensajeria</v>
      </c>
    </row>
    <row r="1601" spans="2:18" s="1" customFormat="1" ht="14.5" hidden="1">
      <c r="B1601" s="57" t="str">
        <f>+'Categorias-9 feb-Depurado'!B1600</f>
        <v>SERVINCLUIDOS LTDA</v>
      </c>
      <c r="C1601" s="30" t="s">
        <v>4900</v>
      </c>
      <c r="D1601" s="31">
        <v>5</v>
      </c>
      <c r="E1601" s="30" t="str">
        <f>+'Categorias-9 feb-Depurado'!E1600</f>
        <v>800230546-8</v>
      </c>
      <c r="F1601" s="30" t="str">
        <f>+'Categorias-9 feb-Depurado'!F1600</f>
        <v>Cra. 10b #70</v>
      </c>
      <c r="G1601" s="30" t="str">
        <f>+'Categorias-9 feb-Depurado'!G1600</f>
        <v>CARTAGENA</v>
      </c>
      <c r="H1601" s="30" t="str">
        <f>+'Categorias-9 feb-Depurado'!H1600</f>
        <v>BO153370</v>
      </c>
      <c r="I1601" s="107">
        <f>+'Categorias-9 feb-Depurado'!R1600</f>
        <v>510127</v>
      </c>
      <c r="J1601" s="108">
        <f t="shared" si="104"/>
        <v>0</v>
      </c>
      <c r="K1601" s="107">
        <f t="shared" si="105"/>
        <v>0</v>
      </c>
      <c r="L1601" s="109">
        <f t="shared" si="106"/>
        <v>510127</v>
      </c>
      <c r="M1601" s="110">
        <f t="shared" si="107"/>
        <v>3.8889742066502029E-07</v>
      </c>
      <c r="N1601" s="33" t="s">
        <v>4892</v>
      </c>
      <c r="O1601" s="33">
        <f>+'Categorias-9 feb-Depurado'!Y1600</f>
        <v>106.94822688344496</v>
      </c>
      <c r="P1601" s="111">
        <f>+'Categorias-9 feb-Depurado'!AC1600</f>
        <v>44953</v>
      </c>
      <c r="Q1601" s="111">
        <f>+'Categorias-9 feb-Depurado'!AE1600</f>
        <v>45013</v>
      </c>
      <c r="R1601" s="112" t="str">
        <f>+'Categorias-9 feb-Depurado'!AB1600</f>
        <v>Hotel</v>
      </c>
    </row>
    <row r="1602" spans="2:18" s="1" customFormat="1" ht="14.5" hidden="1">
      <c r="B1602" s="57" t="str">
        <f>+'Categorias-9 feb-Depurado'!B1601</f>
        <v>SERVINCLUIDOS LTDA</v>
      </c>
      <c r="C1602" s="30" t="s">
        <v>4900</v>
      </c>
      <c r="D1602" s="31">
        <v>5</v>
      </c>
      <c r="E1602" s="30" t="str">
        <f>+'Categorias-9 feb-Depurado'!E1601</f>
        <v>800230546-8</v>
      </c>
      <c r="F1602" s="30" t="str">
        <f>+'Categorias-9 feb-Depurado'!F1601</f>
        <v>Cra. 10b #70</v>
      </c>
      <c r="G1602" s="30" t="str">
        <f>+'Categorias-9 feb-Depurado'!G1601</f>
        <v>CARTAGENA</v>
      </c>
      <c r="H1602" s="30" t="str">
        <f>+'Categorias-9 feb-Depurado'!H1601</f>
        <v>BO153383</v>
      </c>
      <c r="I1602" s="107">
        <f>+'Categorias-9 feb-Depurado'!R1601</f>
        <v>470995</v>
      </c>
      <c r="J1602" s="108">
        <f t="shared" si="104"/>
        <v>0</v>
      </c>
      <c r="K1602" s="107">
        <f t="shared" si="105"/>
        <v>0</v>
      </c>
      <c r="L1602" s="109">
        <f t="shared" si="106"/>
        <v>470995</v>
      </c>
      <c r="M1602" s="110">
        <f t="shared" si="107"/>
        <v>3.5906497920345567E-07</v>
      </c>
      <c r="N1602" s="33" t="s">
        <v>4892</v>
      </c>
      <c r="O1602" s="33">
        <f>+'Categorias-9 feb-Depurado'!Y1601</f>
        <v>98.74419531012505</v>
      </c>
      <c r="P1602" s="111">
        <f>+'Categorias-9 feb-Depurado'!AC1601</f>
        <v>44958</v>
      </c>
      <c r="Q1602" s="111">
        <f>+'Categorias-9 feb-Depurado'!AE1601</f>
        <v>45018</v>
      </c>
      <c r="R1602" s="112" t="str">
        <f>+'Categorias-9 feb-Depurado'!AB1601</f>
        <v>Hotel</v>
      </c>
    </row>
    <row r="1603" spans="2:18" s="1" customFormat="1" ht="14.5" hidden="1">
      <c r="B1603" s="57" t="str">
        <f>+'Categorias-9 feb-Depurado'!B1602</f>
        <v>SGI AVIATION LLC</v>
      </c>
      <c r="C1603" s="30" t="s">
        <v>4900</v>
      </c>
      <c r="D1603" s="31">
        <v>5</v>
      </c>
      <c r="E1603" s="30" t="str">
        <f>+'Categorias-9 feb-Depurado'!E1602</f>
        <v>26-4478911</v>
      </c>
      <c r="F1603" s="30" t="str">
        <f>+'Categorias-9 feb-Depurado'!F1602</f>
        <v xml:space="preserve">SGI Compliance
Hongkongstraat 5
3047 BR </v>
      </c>
      <c r="G1603" s="30" t="str">
        <f>+'Categorias-9 feb-Depurado'!G1602</f>
        <v>Holanda</v>
      </c>
      <c r="H1603" s="30" t="str">
        <f>+'Categorias-9 feb-Depurado'!H1602</f>
        <v>23SGILLC021</v>
      </c>
      <c r="I1603" s="107">
        <f>+'Categorias-9 feb-Depurado'!R1602</f>
        <v>156200646</v>
      </c>
      <c r="J1603" s="108">
        <f t="shared" si="104"/>
        <v>0</v>
      </c>
      <c r="K1603" s="107">
        <f t="shared" si="105"/>
        <v>0</v>
      </c>
      <c r="L1603" s="109">
        <f t="shared" si="106"/>
        <v>156200646</v>
      </c>
      <c r="M1603" s="110">
        <f t="shared" si="107"/>
        <v>0.00011908020617534441</v>
      </c>
      <c r="N1603" s="33" t="s">
        <v>4892</v>
      </c>
      <c r="O1603" s="33">
        <f>+'Categorias-9 feb-Depurado'!Y1602</f>
        <v>39244.339999999997</v>
      </c>
      <c r="P1603" s="111">
        <f>+'Categorias-9 feb-Depurado'!AC1602</f>
        <v>44964</v>
      </c>
      <c r="Q1603" s="111">
        <f>+'Categorias-9 feb-Depurado'!AE1602</f>
        <v>45024</v>
      </c>
      <c r="R1603" s="112" t="str">
        <f>+'Categorias-9 feb-Depurado'!AB1602</f>
        <v>Asesoria</v>
      </c>
    </row>
    <row r="1604" spans="2:18" s="1" customFormat="1" ht="14.5" hidden="1">
      <c r="B1604" s="57" t="str">
        <f>+'Categorias-9 feb-Depurado'!B1603</f>
        <v>SITA SWITZERLAND SARL</v>
      </c>
      <c r="C1604" s="30" t="s">
        <v>4900</v>
      </c>
      <c r="D1604" s="31">
        <v>5</v>
      </c>
      <c r="E1604" s="30" t="str">
        <f>+'Categorias-9 feb-Depurado'!E1603</f>
        <v>CHE112159240</v>
      </c>
      <c r="F1604" s="30" t="str">
        <f>+'Categorias-9 feb-Depurado'!F1603</f>
        <v>26 Chemin de Jounville, 1216 Cointrin, Geneva, Switzerland</v>
      </c>
      <c r="G1604" s="30" t="str">
        <f>+'Categorias-9 feb-Depurado'!G1603</f>
        <v>COINTRIN</v>
      </c>
      <c r="H1604" s="30" t="str">
        <f>+'Categorias-9 feb-Depurado'!H1603</f>
        <v>OA00039356</v>
      </c>
      <c r="I1604" s="107">
        <f>+'Categorias-9 feb-Depurado'!R1603</f>
        <v>81902949</v>
      </c>
      <c r="J1604" s="108">
        <f t="shared" si="104"/>
        <v>81902949</v>
      </c>
      <c r="K1604" s="107">
        <f t="shared" si="105"/>
        <v>1663987.7600562309</v>
      </c>
      <c r="L1604" s="109">
        <f t="shared" si="106"/>
        <v>83566936.760056227</v>
      </c>
      <c r="M1604" s="110">
        <f t="shared" si="107"/>
        <v>6.3707598615369762E-05</v>
      </c>
      <c r="N1604" s="33" t="s">
        <v>4892</v>
      </c>
      <c r="O1604" s="33">
        <f>+'Categorias-9 feb-Depurado'!Y1603</f>
        <v>17761.82</v>
      </c>
      <c r="P1604" s="111">
        <f>+'Categorias-9 feb-Depurado'!AC1603</f>
        <v>44847</v>
      </c>
      <c r="Q1604" s="111">
        <f>+'Categorias-9 feb-Depurado'!AE1603</f>
        <v>44907</v>
      </c>
      <c r="R1604" s="112" t="str">
        <f>+'Categorias-9 feb-Depurado'!AB1603</f>
        <v>IT</v>
      </c>
    </row>
    <row r="1605" spans="2:18" s="1" customFormat="1" ht="14.5" hidden="1">
      <c r="B1605" s="57" t="str">
        <f>+'Categorias-9 feb-Depurado'!B1604</f>
        <v>SITA SWITZERLAND SARL</v>
      </c>
      <c r="C1605" s="30" t="s">
        <v>4900</v>
      </c>
      <c r="D1605" s="31">
        <v>5</v>
      </c>
      <c r="E1605" s="30" t="str">
        <f>+'Categorias-9 feb-Depurado'!E1604</f>
        <v>CHE112159240</v>
      </c>
      <c r="F1605" s="30" t="str">
        <f>+'Categorias-9 feb-Depurado'!F1604</f>
        <v>26 Chemin de Jounville, 1216 Cointrin, Geneva, Switzerland</v>
      </c>
      <c r="G1605" s="30" t="str">
        <f>+'Categorias-9 feb-Depurado'!G1604</f>
        <v>COINTRIN</v>
      </c>
      <c r="H1605" s="30" t="str">
        <f>+'Categorias-9 feb-Depurado'!H1604</f>
        <v>OA00038977</v>
      </c>
      <c r="I1605" s="107">
        <f>+'Categorias-9 feb-Depurado'!R1604</f>
        <v>15113142</v>
      </c>
      <c r="J1605" s="108">
        <f t="shared" si="104"/>
        <v>15113142</v>
      </c>
      <c r="K1605" s="107">
        <f t="shared" si="105"/>
        <v>307047.34824617545</v>
      </c>
      <c r="L1605" s="109">
        <f t="shared" si="106"/>
        <v>15420189.348246176</v>
      </c>
      <c r="M1605" s="110">
        <f t="shared" si="107"/>
        <v>1.1755644895681189E-05</v>
      </c>
      <c r="N1605" s="33" t="s">
        <v>4892</v>
      </c>
      <c r="O1605" s="33">
        <f>+'Categorias-9 feb-Depurado'!Y1604</f>
        <v>3277.5</v>
      </c>
      <c r="P1605" s="111">
        <f>+'Categorias-9 feb-Depurado'!AC1604</f>
        <v>44847</v>
      </c>
      <c r="Q1605" s="111">
        <f>+'Categorias-9 feb-Depurado'!AE1604</f>
        <v>44907</v>
      </c>
      <c r="R1605" s="112" t="str">
        <f>+'Categorias-9 feb-Depurado'!AB1604</f>
        <v>IT</v>
      </c>
    </row>
    <row r="1606" spans="2:18" s="1" customFormat="1" ht="14.5" hidden="1">
      <c r="B1606" s="57" t="str">
        <f>+'Categorias-9 feb-Depurado'!B1605</f>
        <v>SITA SWITZERLAND SARL</v>
      </c>
      <c r="C1606" s="30" t="s">
        <v>4900</v>
      </c>
      <c r="D1606" s="31">
        <v>5</v>
      </c>
      <c r="E1606" s="30" t="str">
        <f>+'Categorias-9 feb-Depurado'!E1605</f>
        <v>CHE112159240</v>
      </c>
      <c r="F1606" s="30" t="str">
        <f>+'Categorias-9 feb-Depurado'!F1605</f>
        <v>26 Chemin de Jounville, 1216 Cointrin, Geneva, Switzerland</v>
      </c>
      <c r="G1606" s="30" t="str">
        <f>+'Categorias-9 feb-Depurado'!G1605</f>
        <v>COINTRIN</v>
      </c>
      <c r="H1606" s="30" t="str">
        <f>+'Categorias-9 feb-Depurado'!H1605</f>
        <v>OA00040958</v>
      </c>
      <c r="I1606" s="107">
        <f>+'Categorias-9 feb-Depurado'!R1605</f>
        <v>85902878</v>
      </c>
      <c r="J1606" s="108">
        <f t="shared" si="104"/>
        <v>85902878</v>
      </c>
      <c r="K1606" s="107">
        <f t="shared" si="105"/>
        <v>883029.86963071302</v>
      </c>
      <c r="L1606" s="109">
        <f t="shared" si="106"/>
        <v>86785907.869630709</v>
      </c>
      <c r="M1606" s="110">
        <f t="shared" si="107"/>
        <v>6.6161594506018042E-05</v>
      </c>
      <c r="N1606" s="33" t="s">
        <v>4892</v>
      </c>
      <c r="O1606" s="33">
        <f>+'Categorias-9 feb-Depurado'!Y1605</f>
        <v>17873.830000000002</v>
      </c>
      <c r="P1606" s="111">
        <f>+'Categorias-9 feb-Depurado'!AC1605</f>
        <v>44876</v>
      </c>
      <c r="Q1606" s="111">
        <f>+'Categorias-9 feb-Depurado'!AE1605</f>
        <v>44936</v>
      </c>
      <c r="R1606" s="112" t="str">
        <f>+'Categorias-9 feb-Depurado'!AB1605</f>
        <v>IT</v>
      </c>
    </row>
    <row r="1607" spans="2:18" s="1" customFormat="1" ht="14.5" hidden="1">
      <c r="B1607" s="57" t="str">
        <f>+'Categorias-9 feb-Depurado'!B1606</f>
        <v>SITA SWITZERLAND SARL</v>
      </c>
      <c r="C1607" s="30" t="s">
        <v>4900</v>
      </c>
      <c r="D1607" s="31">
        <v>5</v>
      </c>
      <c r="E1607" s="30" t="str">
        <f>+'Categorias-9 feb-Depurado'!E1606</f>
        <v>CHE112159240</v>
      </c>
      <c r="F1607" s="30" t="str">
        <f>+'Categorias-9 feb-Depurado'!F1606</f>
        <v>26 Chemin de Jounville, 1216 Cointrin, Geneva, Switzerland</v>
      </c>
      <c r="G1607" s="30" t="str">
        <f>+'Categorias-9 feb-Depurado'!G1606</f>
        <v>COINTRIN</v>
      </c>
      <c r="H1607" s="30" t="str">
        <f>+'Categorias-9 feb-Depurado'!H1606</f>
        <v>OA00042705</v>
      </c>
      <c r="I1607" s="107">
        <f>+'Categorias-9 feb-Depurado'!R1606</f>
        <v>90869564</v>
      </c>
      <c r="J1607" s="108">
        <f t="shared" si="104"/>
        <v>0</v>
      </c>
      <c r="K1607" s="107">
        <f t="shared" si="105"/>
        <v>0</v>
      </c>
      <c r="L1607" s="109">
        <f t="shared" si="106"/>
        <v>90869564</v>
      </c>
      <c r="M1607" s="110">
        <f t="shared" si="107"/>
        <v>6.9274786585605123E-05</v>
      </c>
      <c r="N1607" s="33" t="s">
        <v>4892</v>
      </c>
      <c r="O1607" s="33">
        <f>+'Categorias-9 feb-Depurado'!Y1606</f>
        <v>18789.299999999999</v>
      </c>
      <c r="P1607" s="111">
        <f>+'Categorias-9 feb-Depurado'!AC1606</f>
        <v>44908</v>
      </c>
      <c r="Q1607" s="111">
        <f>+'Categorias-9 feb-Depurado'!AE1606</f>
        <v>44968</v>
      </c>
      <c r="R1607" s="112" t="str">
        <f>+'Categorias-9 feb-Depurado'!AB1606</f>
        <v>IT</v>
      </c>
    </row>
    <row r="1608" spans="2:18" s="1" customFormat="1" ht="14.5" hidden="1">
      <c r="B1608" s="57" t="str">
        <f>+'Categorias-9 feb-Depurado'!B1607</f>
        <v>SITA SWITZERLAND SARL</v>
      </c>
      <c r="C1608" s="30" t="s">
        <v>4900</v>
      </c>
      <c r="D1608" s="31">
        <v>5</v>
      </c>
      <c r="E1608" s="30" t="str">
        <f>+'Categorias-9 feb-Depurado'!E1607</f>
        <v>CHE112159240</v>
      </c>
      <c r="F1608" s="30" t="str">
        <f>+'Categorias-9 feb-Depurado'!F1607</f>
        <v>26 Chemin de Jounville, 1216 Cointrin, Geneva, Switzerland</v>
      </c>
      <c r="G1608" s="30" t="str">
        <f>+'Categorias-9 feb-Depurado'!G1607</f>
        <v>COINTRIN</v>
      </c>
      <c r="H1608" s="30" t="str">
        <f>+'Categorias-9 feb-Depurado'!H1607</f>
        <v>OA00044459</v>
      </c>
      <c r="I1608" s="107">
        <f>+'Categorias-9 feb-Depurado'!R1607</f>
        <v>15563340</v>
      </c>
      <c r="J1608" s="108">
        <f t="shared" si="104"/>
        <v>0</v>
      </c>
      <c r="K1608" s="107">
        <f t="shared" si="105"/>
        <v>0</v>
      </c>
      <c r="L1608" s="109">
        <f t="shared" si="106"/>
        <v>15563340</v>
      </c>
      <c r="M1608" s="110">
        <f t="shared" si="107"/>
        <v>1.1864776384964404E-05</v>
      </c>
      <c r="N1608" s="33" t="s">
        <v>4892</v>
      </c>
      <c r="O1608" s="33">
        <f>+'Categorias-9 feb-Depurado'!Y1607</f>
        <v>3277.5</v>
      </c>
      <c r="P1608" s="111">
        <f>+'Categorias-9 feb-Depurado'!AC1607</f>
        <v>44938</v>
      </c>
      <c r="Q1608" s="111">
        <f>+'Categorias-9 feb-Depurado'!AE1607</f>
        <v>44998</v>
      </c>
      <c r="R1608" s="112" t="str">
        <f>+'Categorias-9 feb-Depurado'!AB1607</f>
        <v>IT</v>
      </c>
    </row>
    <row r="1609" spans="2:18" s="1" customFormat="1" ht="14.5" hidden="1">
      <c r="B1609" s="57" t="str">
        <f>+'Categorias-9 feb-Depurado'!B1608</f>
        <v>SITA SWITZERLAND SARL</v>
      </c>
      <c r="C1609" s="30" t="s">
        <v>4900</v>
      </c>
      <c r="D1609" s="31">
        <v>5</v>
      </c>
      <c r="E1609" s="30" t="str">
        <f>+'Categorias-9 feb-Depurado'!E1608</f>
        <v>CHE112159240</v>
      </c>
      <c r="F1609" s="30" t="str">
        <f>+'Categorias-9 feb-Depurado'!F1608</f>
        <v>26 Chemin de Jounville, 1216 Cointrin, Geneva, Switzerland</v>
      </c>
      <c r="G1609" s="30" t="str">
        <f>+'Categorias-9 feb-Depurado'!G1608</f>
        <v>COINTRIN</v>
      </c>
      <c r="H1609" s="30" t="str">
        <f>+'Categorias-9 feb-Depurado'!H1608</f>
        <v>OA00044824</v>
      </c>
      <c r="I1609" s="107">
        <f>+'Categorias-9 feb-Depurado'!R1608</f>
        <v>86476422</v>
      </c>
      <c r="J1609" s="108">
        <f t="shared" si="104"/>
        <v>0</v>
      </c>
      <c r="K1609" s="107">
        <f t="shared" si="105"/>
        <v>0</v>
      </c>
      <c r="L1609" s="109">
        <f t="shared" si="106"/>
        <v>86476422</v>
      </c>
      <c r="M1609" s="110">
        <f t="shared" si="107"/>
        <v>6.5925656677924931E-05</v>
      </c>
      <c r="N1609" s="33" t="s">
        <v>4892</v>
      </c>
      <c r="O1609" s="33">
        <f>+'Categorias-9 feb-Depurado'!Y1608</f>
        <v>18211.16</v>
      </c>
      <c r="P1609" s="111">
        <f>+'Categorias-9 feb-Depurado'!AC1608</f>
        <v>44938</v>
      </c>
      <c r="Q1609" s="111">
        <f>+'Categorias-9 feb-Depurado'!AE1608</f>
        <v>44998</v>
      </c>
      <c r="R1609" s="112" t="str">
        <f>+'Categorias-9 feb-Depurado'!AB1608</f>
        <v>IT</v>
      </c>
    </row>
    <row r="1610" spans="2:18" s="1" customFormat="1" ht="14.5" hidden="1">
      <c r="B1610" s="57" t="str">
        <f>+'Categorias-9 feb-Depurado'!B1609</f>
        <v>SITA SWITZERLAND SARL</v>
      </c>
      <c r="C1610" s="30" t="s">
        <v>4900</v>
      </c>
      <c r="D1610" s="31">
        <v>5</v>
      </c>
      <c r="E1610" s="30" t="str">
        <f>+'Categorias-9 feb-Depurado'!E1609</f>
        <v>CHE112159240</v>
      </c>
      <c r="F1610" s="30" t="str">
        <f>+'Categorias-9 feb-Depurado'!F1609</f>
        <v>26 Chemin de Jounville, 1216 Cointrin, Geneva, Switzerland</v>
      </c>
      <c r="G1610" s="30" t="str">
        <f>+'Categorias-9 feb-Depurado'!G1609</f>
        <v>COINTRIN</v>
      </c>
      <c r="H1610" s="30" t="str">
        <f>+'Categorias-9 feb-Depurado'!H1609</f>
        <v>OA00045849</v>
      </c>
      <c r="I1610" s="107">
        <f>+'Categorias-9 feb-Depurado'!R1609</f>
        <v>-8762892</v>
      </c>
      <c r="J1610" s="108">
        <f t="shared" si="104"/>
        <v>0</v>
      </c>
      <c r="K1610" s="107">
        <f t="shared" si="105"/>
        <v>0</v>
      </c>
      <c r="L1610" s="109">
        <f t="shared" si="106"/>
        <v>-8762892</v>
      </c>
      <c r="M1610" s="110">
        <f t="shared" si="107"/>
        <v>-6.680426827762774E-06</v>
      </c>
      <c r="N1610" s="33" t="s">
        <v>4892</v>
      </c>
      <c r="O1610" s="33">
        <f>+'Categorias-9 feb-Depurado'!Y1609</f>
        <v>-1885.02</v>
      </c>
      <c r="P1610" s="111">
        <f>+'Categorias-9 feb-Depurado'!AC1609</f>
        <v>44945</v>
      </c>
      <c r="Q1610" s="111">
        <f>+'Categorias-9 feb-Depurado'!AE1609</f>
        <v>45005</v>
      </c>
      <c r="R1610" s="112" t="str">
        <f>+'Categorias-9 feb-Depurado'!AB1609</f>
        <v>IT</v>
      </c>
    </row>
    <row r="1611" spans="2:18" s="1" customFormat="1" ht="14.5" hidden="1">
      <c r="B1611" s="57" t="str">
        <f>+'Categorias-9 feb-Depurado'!B1610</f>
        <v>SITA SWITZERLAND SARL</v>
      </c>
      <c r="C1611" s="30" t="s">
        <v>4900</v>
      </c>
      <c r="D1611" s="31">
        <v>5</v>
      </c>
      <c r="E1611" s="30" t="str">
        <f>+'Categorias-9 feb-Depurado'!E1610</f>
        <v>CHE112159240</v>
      </c>
      <c r="F1611" s="30" t="str">
        <f>+'Categorias-9 feb-Depurado'!F1610</f>
        <v>26 Chemin de Jounville, 1216 Cointrin, Geneva, Switzerland</v>
      </c>
      <c r="G1611" s="30" t="str">
        <f>+'Categorias-9 feb-Depurado'!G1610</f>
        <v>COINTRIN</v>
      </c>
      <c r="H1611" s="30" t="str">
        <f>+'Categorias-9 feb-Depurado'!H1610</f>
        <v>OA00045850</v>
      </c>
      <c r="I1611" s="107">
        <f>+'Categorias-9 feb-Depurado'!R1610</f>
        <v>4381446</v>
      </c>
      <c r="J1611" s="108">
        <f t="shared" si="104"/>
        <v>0</v>
      </c>
      <c r="K1611" s="107">
        <f t="shared" si="105"/>
        <v>0</v>
      </c>
      <c r="L1611" s="109">
        <f t="shared" si="106"/>
        <v>4381446</v>
      </c>
      <c r="M1611" s="110">
        <f t="shared" si="107"/>
        <v>3.340213413881387E-06</v>
      </c>
      <c r="N1611" s="33" t="s">
        <v>4892</v>
      </c>
      <c r="O1611" s="33">
        <f>+'Categorias-9 feb-Depurado'!Y1610</f>
        <v>942.50999999999999</v>
      </c>
      <c r="P1611" s="111">
        <f>+'Categorias-9 feb-Depurado'!AC1610</f>
        <v>44945</v>
      </c>
      <c r="Q1611" s="111">
        <f>+'Categorias-9 feb-Depurado'!AE1610</f>
        <v>45005</v>
      </c>
      <c r="R1611" s="112" t="str">
        <f>+'Categorias-9 feb-Depurado'!AB1610</f>
        <v>IT</v>
      </c>
    </row>
    <row r="1612" spans="2:18" s="1" customFormat="1" ht="14.5" hidden="1">
      <c r="B1612" s="57" t="str">
        <f>+'Categorias-9 feb-Depurado'!B1611</f>
        <v>SKYSCANNER LIMITED</v>
      </c>
      <c r="C1612" s="30" t="s">
        <v>4900</v>
      </c>
      <c r="D1612" s="31">
        <v>5</v>
      </c>
      <c r="E1612" s="30" t="str">
        <f>+'Categorias-9 feb-Depurado'!E1611</f>
        <v>3801702613</v>
      </c>
      <c r="F1612" s="30" t="str">
        <f>+'Categorias-9 feb-Depurado'!F1611</f>
        <v>Floor 6 The Avenue 1 Bedford Avenue London WC1B 3AU</v>
      </c>
      <c r="G1612" s="30" t="str">
        <f>+'Categorias-9 feb-Depurado'!G1611</f>
        <v>ESTADOS UNIDOS</v>
      </c>
      <c r="H1612" s="30" t="str">
        <f>+'Categorias-9 feb-Depurado'!H1611</f>
        <v>SIN2212EDI67608</v>
      </c>
      <c r="I1612" s="107">
        <f>+'Categorias-9 feb-Depurado'!R1611</f>
        <v>52912200</v>
      </c>
      <c r="J1612" s="108">
        <f t="shared" si="104"/>
        <v>52912200</v>
      </c>
      <c r="K1612" s="107">
        <f t="shared" si="105"/>
        <v>180684.15264492136</v>
      </c>
      <c r="L1612" s="109">
        <f t="shared" si="106"/>
        <v>53092884.152644925</v>
      </c>
      <c r="M1612" s="110">
        <f t="shared" si="107"/>
        <v>4.0475579027634963E-05</v>
      </c>
      <c r="N1612" s="33" t="s">
        <v>4892</v>
      </c>
      <c r="O1612" s="33">
        <f>+'Categorias-9 feb-Depurado'!Y1611</f>
        <v>11000</v>
      </c>
      <c r="P1612" s="111">
        <f>+'Categorias-9 feb-Depurado'!AC1611</f>
        <v>44926</v>
      </c>
      <c r="Q1612" s="111">
        <f>+'Categorias-9 feb-Depurado'!AE1611</f>
        <v>44956</v>
      </c>
      <c r="R1612" s="112" t="str">
        <f>+'Categorias-9 feb-Depurado'!AB1611</f>
        <v>Ventas</v>
      </c>
    </row>
    <row r="1613" spans="2:18" s="1" customFormat="1" ht="14.5" hidden="1">
      <c r="B1613" s="57" t="str">
        <f>+'Categorias-9 feb-Depurado'!B1612</f>
        <v>SKYSCANNER LIMITED</v>
      </c>
      <c r="C1613" s="30" t="s">
        <v>4900</v>
      </c>
      <c r="D1613" s="31">
        <v>5</v>
      </c>
      <c r="E1613" s="30" t="str">
        <f>+'Categorias-9 feb-Depurado'!E1612</f>
        <v>3801702613</v>
      </c>
      <c r="F1613" s="30" t="str">
        <f>+'Categorias-9 feb-Depurado'!F1612</f>
        <v>Floor 6 The Avenue 1 Bedford Avenue London WC1B 3AU</v>
      </c>
      <c r="G1613" s="30" t="str">
        <f>+'Categorias-9 feb-Depurado'!G1612</f>
        <v>ESTADOS UNIDOS</v>
      </c>
      <c r="H1613" s="30" t="str">
        <f>+'Categorias-9 feb-Depurado'!H1612</f>
        <v>SIN2212EDI67607</v>
      </c>
      <c r="I1613" s="107">
        <f>+'Categorias-9 feb-Depurado'!R1612</f>
        <v>14430600</v>
      </c>
      <c r="J1613" s="108">
        <f t="shared" si="104"/>
        <v>14430600</v>
      </c>
      <c r="K1613" s="107">
        <f t="shared" si="105"/>
        <v>49277.496175887645</v>
      </c>
      <c r="L1613" s="109">
        <f t="shared" si="106"/>
        <v>14479877.496175887</v>
      </c>
      <c r="M1613" s="110">
        <f t="shared" si="107"/>
        <v>1.103879428026408E-05</v>
      </c>
      <c r="N1613" s="33" t="s">
        <v>4892</v>
      </c>
      <c r="O1613" s="33">
        <f>+'Categorias-9 feb-Depurado'!Y1612</f>
        <v>3000</v>
      </c>
      <c r="P1613" s="111">
        <f>+'Categorias-9 feb-Depurado'!AC1612</f>
        <v>44926</v>
      </c>
      <c r="Q1613" s="111">
        <f>+'Categorias-9 feb-Depurado'!AE1612</f>
        <v>44956</v>
      </c>
      <c r="R1613" s="112" t="str">
        <f>+'Categorias-9 feb-Depurado'!AB1612</f>
        <v>Ventas</v>
      </c>
    </row>
    <row r="1614" spans="2:18" s="1" customFormat="1" ht="14.5" hidden="1">
      <c r="B1614" s="57" t="str">
        <f>+'Categorias-9 feb-Depurado'!B1613</f>
        <v>SKYSCANNER LIMITED</v>
      </c>
      <c r="C1614" s="30" t="s">
        <v>4900</v>
      </c>
      <c r="D1614" s="31">
        <v>5</v>
      </c>
      <c r="E1614" s="30" t="str">
        <f>+'Categorias-9 feb-Depurado'!E1613</f>
        <v>3801702613</v>
      </c>
      <c r="F1614" s="30" t="str">
        <f>+'Categorias-9 feb-Depurado'!F1613</f>
        <v>Floor 6 The Avenue 1 Bedford Avenue London WC1B 3AU</v>
      </c>
      <c r="G1614" s="30" t="str">
        <f>+'Categorias-9 feb-Depurado'!G1613</f>
        <v>ESTADOS UNIDOS</v>
      </c>
      <c r="H1614" s="30" t="str">
        <f>+'Categorias-9 feb-Depurado'!H1613</f>
        <v>SIN2212EDI67967</v>
      </c>
      <c r="I1614" s="107">
        <f>+'Categorias-9 feb-Depurado'!R1613</f>
        <v>61604231</v>
      </c>
      <c r="J1614" s="108">
        <f t="shared" si="104"/>
        <v>61604231</v>
      </c>
      <c r="K1614" s="107">
        <f t="shared" si="105"/>
        <v>210365.62980894759</v>
      </c>
      <c r="L1614" s="109">
        <f t="shared" si="106"/>
        <v>61814596.629808947</v>
      </c>
      <c r="M1614" s="110">
        <f t="shared" si="107"/>
        <v>4.71246124764644E-05</v>
      </c>
      <c r="N1614" s="33" t="s">
        <v>4892</v>
      </c>
      <c r="O1614" s="33">
        <f>+'Categorias-9 feb-Depurado'!Y1613</f>
        <v>12807</v>
      </c>
      <c r="P1614" s="111">
        <f>+'Categorias-9 feb-Depurado'!AC1613</f>
        <v>44926</v>
      </c>
      <c r="Q1614" s="111">
        <f>+'Categorias-9 feb-Depurado'!AE1613</f>
        <v>44956</v>
      </c>
      <c r="R1614" s="112" t="str">
        <f>+'Categorias-9 feb-Depurado'!AB1613</f>
        <v>Ventas</v>
      </c>
    </row>
    <row r="1615" spans="2:18" s="1" customFormat="1" ht="14.5" hidden="1">
      <c r="B1615" s="57" t="str">
        <f>+'Categorias-9 feb-Depurado'!B1614</f>
        <v>SKYSCANNER LIMITED</v>
      </c>
      <c r="C1615" s="30" t="s">
        <v>4900</v>
      </c>
      <c r="D1615" s="31">
        <v>5</v>
      </c>
      <c r="E1615" s="30" t="str">
        <f>+'Categorias-9 feb-Depurado'!E1614</f>
        <v>3801702613</v>
      </c>
      <c r="F1615" s="30" t="str">
        <f>+'Categorias-9 feb-Depurado'!F1614</f>
        <v>Floor 6 The Avenue 1 Bedford Avenue London WC1B 3AU</v>
      </c>
      <c r="G1615" s="30" t="str">
        <f>+'Categorias-9 feb-Depurado'!G1614</f>
        <v>ESTADOS UNIDOS</v>
      </c>
      <c r="H1615" s="30" t="str">
        <f>+'Categorias-9 feb-Depurado'!H1614</f>
        <v>LTD230200194</v>
      </c>
      <c r="I1615" s="107">
        <f>+'Categorias-9 feb-Depurado'!R1614</f>
        <v>13896600</v>
      </c>
      <c r="J1615" s="108">
        <f t="shared" si="108" ref="J1615:J1678">+IF(Q1615&gt;$O$4,0,I1615)</f>
        <v>0</v>
      </c>
      <c r="K1615" s="107">
        <f t="shared" si="109" ref="K1615:K1678">++(((1+$O$5)^(($O$4-Q1615)/365))-1)*J1615</f>
        <v>0</v>
      </c>
      <c r="L1615" s="109">
        <f t="shared" si="110" ref="L1615:L1678">+I1615+K1615</f>
        <v>13896600</v>
      </c>
      <c r="M1615" s="110">
        <f t="shared" si="111" ref="M1615:M1678">+L1615/$E$11</f>
        <v>1.0594130277388809E-05</v>
      </c>
      <c r="N1615" s="33" t="s">
        <v>4892</v>
      </c>
      <c r="O1615" s="33">
        <f>+'Categorias-9 feb-Depurado'!Y1614</f>
        <v>3000</v>
      </c>
      <c r="P1615" s="111">
        <f>+'Categorias-9 feb-Depurado'!AC1614</f>
        <v>44957</v>
      </c>
      <c r="Q1615" s="111">
        <f>+'Categorias-9 feb-Depurado'!AE1614</f>
        <v>44987</v>
      </c>
      <c r="R1615" s="112" t="str">
        <f>+'Categorias-9 feb-Depurado'!AB1614</f>
        <v>Ventas</v>
      </c>
    </row>
    <row r="1616" spans="2:18" s="1" customFormat="1" ht="14.5" hidden="1">
      <c r="B1616" s="57" t="str">
        <f>+'Categorias-9 feb-Depurado'!B1615</f>
        <v>SKYSCANNER LIMITED</v>
      </c>
      <c r="C1616" s="30" t="s">
        <v>4900</v>
      </c>
      <c r="D1616" s="31">
        <v>5</v>
      </c>
      <c r="E1616" s="30" t="str">
        <f>+'Categorias-9 feb-Depurado'!E1615</f>
        <v>3801702613</v>
      </c>
      <c r="F1616" s="30" t="str">
        <f>+'Categorias-9 feb-Depurado'!F1615</f>
        <v>Floor 6 The Avenue 1 Bedford Avenue London WC1B 3AU</v>
      </c>
      <c r="G1616" s="30" t="str">
        <f>+'Categorias-9 feb-Depurado'!G1615</f>
        <v>ESTADOS UNIDOS</v>
      </c>
      <c r="H1616" s="30" t="str">
        <f>+'Categorias-9 feb-Depurado'!H1615</f>
        <v>LTD230200330</v>
      </c>
      <c r="I1616" s="107">
        <f>+'Categorias-9 feb-Depurado'!R1615</f>
        <v>55845803</v>
      </c>
      <c r="J1616" s="108">
        <f t="shared" si="108"/>
        <v>0</v>
      </c>
      <c r="K1616" s="107">
        <f t="shared" si="109"/>
        <v>0</v>
      </c>
      <c r="L1616" s="109">
        <f t="shared" si="110"/>
        <v>55845803</v>
      </c>
      <c r="M1616" s="110">
        <f t="shared" si="111"/>
        <v>4.2574278055595668E-05</v>
      </c>
      <c r="N1616" s="33" t="s">
        <v>4892</v>
      </c>
      <c r="O1616" s="33">
        <f>+'Categorias-9 feb-Depurado'!Y1615</f>
        <v>12056</v>
      </c>
      <c r="P1616" s="111">
        <f>+'Categorias-9 feb-Depurado'!AC1615</f>
        <v>44957</v>
      </c>
      <c r="Q1616" s="111">
        <f>+'Categorias-9 feb-Depurado'!AE1615</f>
        <v>44987</v>
      </c>
      <c r="R1616" s="112" t="str">
        <f>+'Categorias-9 feb-Depurado'!AB1615</f>
        <v>Ventas</v>
      </c>
    </row>
    <row r="1617" spans="2:18" s="1" customFormat="1" ht="14.5" hidden="1">
      <c r="B1617" s="57" t="str">
        <f>+'Categorias-9 feb-Depurado'!B1616</f>
        <v>SKYSCANNER LIMITED</v>
      </c>
      <c r="C1617" s="30" t="s">
        <v>4900</v>
      </c>
      <c r="D1617" s="31">
        <v>5</v>
      </c>
      <c r="E1617" s="30" t="str">
        <f>+'Categorias-9 feb-Depurado'!E1616</f>
        <v>3801702613</v>
      </c>
      <c r="F1617" s="30" t="str">
        <f>+'Categorias-9 feb-Depurado'!F1616</f>
        <v>Floor 6 The Avenue 1 Bedford Avenue London WC1B 3AU</v>
      </c>
      <c r="G1617" s="30" t="str">
        <f>+'Categorias-9 feb-Depurado'!G1616</f>
        <v>ESTADOS UNIDOS</v>
      </c>
      <c r="H1617" s="30" t="str">
        <f>+'Categorias-9 feb-Depurado'!H1616</f>
        <v>LTD230200187</v>
      </c>
      <c r="I1617" s="107">
        <f>+'Categorias-9 feb-Depurado'!R1616</f>
        <v>50954200</v>
      </c>
      <c r="J1617" s="108">
        <f t="shared" si="108"/>
        <v>0</v>
      </c>
      <c r="K1617" s="107">
        <f t="shared" si="109"/>
        <v>0</v>
      </c>
      <c r="L1617" s="109">
        <f t="shared" si="110"/>
        <v>50954200</v>
      </c>
      <c r="M1617" s="110">
        <f t="shared" si="111"/>
        <v>3.8845144350425634E-05</v>
      </c>
      <c r="N1617" s="33" t="s">
        <v>4892</v>
      </c>
      <c r="O1617" s="33">
        <f>+'Categorias-9 feb-Depurado'!Y1616</f>
        <v>11000</v>
      </c>
      <c r="P1617" s="111">
        <f>+'Categorias-9 feb-Depurado'!AC1616</f>
        <v>44957</v>
      </c>
      <c r="Q1617" s="111">
        <f>+'Categorias-9 feb-Depurado'!AE1616</f>
        <v>44987</v>
      </c>
      <c r="R1617" s="112" t="str">
        <f>+'Categorias-9 feb-Depurado'!AB1616</f>
        <v>Ventas</v>
      </c>
    </row>
    <row r="1618" spans="2:18" s="1" customFormat="1" ht="14.5" hidden="1">
      <c r="B1618" s="57" t="str">
        <f>+'Categorias-9 feb-Depurado'!B1617</f>
        <v>SOCIEDAD AERONAUTICA DE INTEGRACION TECNICA S.A.S.</v>
      </c>
      <c r="C1618" s="30" t="s">
        <v>4900</v>
      </c>
      <c r="D1618" s="31">
        <v>5</v>
      </c>
      <c r="E1618" s="30" t="str">
        <f>+'Categorias-9 feb-Depurado'!E1617</f>
        <v>900183373-1</v>
      </c>
      <c r="F1618" s="30" t="str">
        <f>+'Categorias-9 feb-Depurado'!F1617</f>
        <v>CALLE 16 41 143 OF 1302,</v>
      </c>
      <c r="G1618" s="30" t="str">
        <f>+'Categorias-9 feb-Depurado'!G1617</f>
        <v xml:space="preserve">MEDELLIN </v>
      </c>
      <c r="H1618" s="30" t="str">
        <f>+'Categorias-9 feb-Depurado'!H1617</f>
        <v>A-697</v>
      </c>
      <c r="I1618" s="107">
        <f>+'Categorias-9 feb-Depurado'!R1617</f>
        <v>535440</v>
      </c>
      <c r="J1618" s="108">
        <f t="shared" si="108"/>
        <v>535440</v>
      </c>
      <c r="K1618" s="107">
        <f t="shared" si="109"/>
        <v>4582.7539782766826</v>
      </c>
      <c r="L1618" s="109">
        <f t="shared" si="110"/>
        <v>540022.75397827663</v>
      </c>
      <c r="M1618" s="110">
        <f t="shared" si="111"/>
        <v>4.1168857190968639E-07</v>
      </c>
      <c r="N1618" s="33" t="s">
        <v>4892</v>
      </c>
      <c r="O1618" s="33">
        <f>+'Categorias-9 feb-Depurado'!Y1617</f>
        <v>112.25510236170948</v>
      </c>
      <c r="P1618" s="111">
        <f>+'Categorias-9 feb-Depurado'!AC1617</f>
        <v>44881</v>
      </c>
      <c r="Q1618" s="111">
        <f>+'Categorias-9 feb-Depurado'!AE1617</f>
        <v>44941</v>
      </c>
      <c r="R1618" s="112" t="str">
        <f>+'Categorias-9 feb-Depurado'!AB1617</f>
        <v>Manto</v>
      </c>
    </row>
    <row r="1619" spans="2:18" s="1" customFormat="1" ht="14.5" hidden="1">
      <c r="B1619" s="57" t="str">
        <f>+'Categorias-9 feb-Depurado'!B1618</f>
        <v>SOCIEDAD AERONAUTICA DE INTEGRACION TECNICA S.A.S.</v>
      </c>
      <c r="C1619" s="30" t="s">
        <v>4900</v>
      </c>
      <c r="D1619" s="31">
        <v>5</v>
      </c>
      <c r="E1619" s="30" t="str">
        <f>+'Categorias-9 feb-Depurado'!E1618</f>
        <v>900183373-1</v>
      </c>
      <c r="F1619" s="30" t="str">
        <f>+'Categorias-9 feb-Depurado'!F1618</f>
        <v>CALLE 16 41 143 OF 1302,</v>
      </c>
      <c r="G1619" s="30" t="str">
        <f>+'Categorias-9 feb-Depurado'!G1618</f>
        <v xml:space="preserve">MEDELLIN </v>
      </c>
      <c r="H1619" s="30" t="str">
        <f>+'Categorias-9 feb-Depurado'!H1618</f>
        <v>A-690</v>
      </c>
      <c r="I1619" s="107">
        <f>+'Categorias-9 feb-Depurado'!R1618</f>
        <v>9738315</v>
      </c>
      <c r="J1619" s="108">
        <f t="shared" si="108"/>
        <v>9738315</v>
      </c>
      <c r="K1619" s="107">
        <f t="shared" si="109"/>
        <v>83348.837979907155</v>
      </c>
      <c r="L1619" s="109">
        <f t="shared" si="110"/>
        <v>9821663.8379799072</v>
      </c>
      <c r="M1619" s="110">
        <f t="shared" si="111"/>
        <v>7.4875859016074223E-06</v>
      </c>
      <c r="N1619" s="33" t="s">
        <v>4892</v>
      </c>
      <c r="O1619" s="33">
        <f>+'Categorias-9 feb-Depurado'!Y1618</f>
        <v>2041.6396742035911</v>
      </c>
      <c r="P1619" s="111">
        <f>+'Categorias-9 feb-Depurado'!AC1618</f>
        <v>44881</v>
      </c>
      <c r="Q1619" s="111">
        <f>+'Categorias-9 feb-Depurado'!AE1618</f>
        <v>44941</v>
      </c>
      <c r="R1619" s="112" t="str">
        <f>+'Categorias-9 feb-Depurado'!AB1618</f>
        <v>Manto</v>
      </c>
    </row>
    <row r="1620" spans="2:18" s="1" customFormat="1" ht="14.5" hidden="1">
      <c r="B1620" s="57" t="str">
        <f>+'Categorias-9 feb-Depurado'!B1619</f>
        <v>SOCIEDAD AERONAUTICA DE INTEGRACION TECNICA S.A.S.</v>
      </c>
      <c r="C1620" s="30" t="s">
        <v>4900</v>
      </c>
      <c r="D1620" s="31">
        <v>5</v>
      </c>
      <c r="E1620" s="30" t="str">
        <f>+'Categorias-9 feb-Depurado'!E1619</f>
        <v>900183373-1</v>
      </c>
      <c r="F1620" s="30" t="str">
        <f>+'Categorias-9 feb-Depurado'!F1619</f>
        <v>CALLE 16 41 143 OF 1302,</v>
      </c>
      <c r="G1620" s="30" t="str">
        <f>+'Categorias-9 feb-Depurado'!G1619</f>
        <v xml:space="preserve">MEDELLIN </v>
      </c>
      <c r="H1620" s="30" t="str">
        <f>+'Categorias-9 feb-Depurado'!H1619</f>
        <v>A-684</v>
      </c>
      <c r="I1620" s="107">
        <f>+'Categorias-9 feb-Depurado'!R1619</f>
        <v>10651410</v>
      </c>
      <c r="J1620" s="108">
        <f t="shared" si="108"/>
        <v>10651410</v>
      </c>
      <c r="K1620" s="107">
        <f t="shared" si="109"/>
        <v>91163.886806656272</v>
      </c>
      <c r="L1620" s="109">
        <f t="shared" si="110"/>
        <v>10742573.886806656</v>
      </c>
      <c r="M1620" s="110">
        <f t="shared" si="111"/>
        <v>8.1896454723676844E-06</v>
      </c>
      <c r="N1620" s="33" t="s">
        <v>4892</v>
      </c>
      <c r="O1620" s="33">
        <f>+'Categorias-9 feb-Depurado'!Y1619</f>
        <v>2233.0702223340354</v>
      </c>
      <c r="P1620" s="111">
        <f>+'Categorias-9 feb-Depurado'!AC1619</f>
        <v>44881</v>
      </c>
      <c r="Q1620" s="111">
        <f>+'Categorias-9 feb-Depurado'!AE1619</f>
        <v>44941</v>
      </c>
      <c r="R1620" s="112" t="str">
        <f>+'Categorias-9 feb-Depurado'!AB1619</f>
        <v>Manto</v>
      </c>
    </row>
    <row r="1621" spans="2:18" s="1" customFormat="1" ht="14.5" hidden="1">
      <c r="B1621" s="57" t="str">
        <f>+'Categorias-9 feb-Depurado'!B1620</f>
        <v>SOCIEDAD AERONAUTICA DE INTEGRACION TECNICA S.A.S.</v>
      </c>
      <c r="C1621" s="30" t="s">
        <v>4900</v>
      </c>
      <c r="D1621" s="31">
        <v>5</v>
      </c>
      <c r="E1621" s="30" t="str">
        <f>+'Categorias-9 feb-Depurado'!E1620</f>
        <v>900183373-1</v>
      </c>
      <c r="F1621" s="30" t="str">
        <f>+'Categorias-9 feb-Depurado'!F1620</f>
        <v>CALLE 16 41 143 OF 1302,</v>
      </c>
      <c r="G1621" s="30" t="str">
        <f>+'Categorias-9 feb-Depurado'!G1620</f>
        <v xml:space="preserve">MEDELLIN </v>
      </c>
      <c r="H1621" s="30" t="str">
        <f>+'Categorias-9 feb-Depurado'!H1620</f>
        <v>A-686</v>
      </c>
      <c r="I1621" s="107">
        <f>+'Categorias-9 feb-Depurado'!R1620</f>
        <v>9016860</v>
      </c>
      <c r="J1621" s="108">
        <f t="shared" si="108"/>
        <v>9016860</v>
      </c>
      <c r="K1621" s="107">
        <f t="shared" si="109"/>
        <v>77174.008360533175</v>
      </c>
      <c r="L1621" s="109">
        <f t="shared" si="110"/>
        <v>9094034.008360533</v>
      </c>
      <c r="M1621" s="110">
        <f t="shared" si="111"/>
        <v>6.9328743024607337E-06</v>
      </c>
      <c r="N1621" s="33" t="s">
        <v>4892</v>
      </c>
      <c r="O1621" s="33">
        <f>+'Categorias-9 feb-Depurado'!Y1620</f>
        <v>1890.3864901411994</v>
      </c>
      <c r="P1621" s="111">
        <f>+'Categorias-9 feb-Depurado'!AC1620</f>
        <v>44881</v>
      </c>
      <c r="Q1621" s="111">
        <f>+'Categorias-9 feb-Depurado'!AE1620</f>
        <v>44941</v>
      </c>
      <c r="R1621" s="112" t="str">
        <f>+'Categorias-9 feb-Depurado'!AB1620</f>
        <v>Manto</v>
      </c>
    </row>
    <row r="1622" spans="2:18" s="1" customFormat="1" ht="14.5" hidden="1">
      <c r="B1622" s="57" t="str">
        <f>+'Categorias-9 feb-Depurado'!B1621</f>
        <v>SOCIEDAD AERONAUTICA DE INTEGRACION TECNICA S.A.S.</v>
      </c>
      <c r="C1622" s="30" t="s">
        <v>4900</v>
      </c>
      <c r="D1622" s="31">
        <v>5</v>
      </c>
      <c r="E1622" s="30" t="str">
        <f>+'Categorias-9 feb-Depurado'!E1621</f>
        <v>900183373-1</v>
      </c>
      <c r="F1622" s="30" t="str">
        <f>+'Categorias-9 feb-Depurado'!F1621</f>
        <v>CALLE 16 41 143 OF 1302,</v>
      </c>
      <c r="G1622" s="30" t="str">
        <f>+'Categorias-9 feb-Depurado'!G1621</f>
        <v xml:space="preserve">MEDELLIN </v>
      </c>
      <c r="H1622" s="30" t="str">
        <f>+'Categorias-9 feb-Depurado'!H1621</f>
        <v>A-688</v>
      </c>
      <c r="I1622" s="107">
        <f>+'Categorias-9 feb-Depurado'!R1621</f>
        <v>6669000</v>
      </c>
      <c r="J1622" s="108">
        <f t="shared" si="108"/>
        <v>6669000</v>
      </c>
      <c r="K1622" s="107">
        <f t="shared" si="109"/>
        <v>57079.012179006415</v>
      </c>
      <c r="L1622" s="109">
        <f t="shared" si="110"/>
        <v>6726079.0121790068</v>
      </c>
      <c r="M1622" s="110">
        <f t="shared" si="111"/>
        <v>5.1276540528643715E-06</v>
      </c>
      <c r="N1622" s="33" t="s">
        <v>4892</v>
      </c>
      <c r="O1622" s="33">
        <f>+'Categorias-9 feb-Depurado'!Y1621</f>
        <v>1398.1571747539231</v>
      </c>
      <c r="P1622" s="111">
        <f>+'Categorias-9 feb-Depurado'!AC1621</f>
        <v>44881</v>
      </c>
      <c r="Q1622" s="111">
        <f>+'Categorias-9 feb-Depurado'!AE1621</f>
        <v>44941</v>
      </c>
      <c r="R1622" s="112" t="str">
        <f>+'Categorias-9 feb-Depurado'!AB1621</f>
        <v>Manto</v>
      </c>
    </row>
    <row r="1623" spans="2:18" s="1" customFormat="1" ht="14.5" hidden="1">
      <c r="B1623" s="57" t="str">
        <f>+'Categorias-9 feb-Depurado'!B1622</f>
        <v>SOCIEDAD AERONAUTICA DE INTEGRACION TECNICA S.A.S.</v>
      </c>
      <c r="C1623" s="30" t="s">
        <v>4900</v>
      </c>
      <c r="D1623" s="31">
        <v>5</v>
      </c>
      <c r="E1623" s="30" t="str">
        <f>+'Categorias-9 feb-Depurado'!E1622</f>
        <v>900183373-1</v>
      </c>
      <c r="F1623" s="30" t="str">
        <f>+'Categorias-9 feb-Depurado'!F1622</f>
        <v>CALLE 16 41 143 OF 1302,</v>
      </c>
      <c r="G1623" s="30" t="str">
        <f>+'Categorias-9 feb-Depurado'!G1622</f>
        <v xml:space="preserve">MEDELLIN </v>
      </c>
      <c r="H1623" s="30" t="str">
        <f>+'Categorias-9 feb-Depurado'!H1622</f>
        <v>A-685</v>
      </c>
      <c r="I1623" s="107">
        <f>+'Categorias-9 feb-Depurado'!R1622</f>
        <v>8745520</v>
      </c>
      <c r="J1623" s="108">
        <f t="shared" si="108"/>
        <v>8745520</v>
      </c>
      <c r="K1623" s="107">
        <f t="shared" si="109"/>
        <v>74851.648311852477</v>
      </c>
      <c r="L1623" s="109">
        <f t="shared" si="110"/>
        <v>8820371.6483118534</v>
      </c>
      <c r="M1623" s="110">
        <f t="shared" si="111"/>
        <v>6.7242466745248788E-06</v>
      </c>
      <c r="N1623" s="33" t="s">
        <v>4892</v>
      </c>
      <c r="O1623" s="33">
        <f>+'Categorias-9 feb-Depurado'!Y1622</f>
        <v>1833.5000052412549</v>
      </c>
      <c r="P1623" s="111">
        <f>+'Categorias-9 feb-Depurado'!AC1622</f>
        <v>44881</v>
      </c>
      <c r="Q1623" s="111">
        <f>+'Categorias-9 feb-Depurado'!AE1622</f>
        <v>44941</v>
      </c>
      <c r="R1623" s="112" t="str">
        <f>+'Categorias-9 feb-Depurado'!AB1622</f>
        <v>Manto</v>
      </c>
    </row>
    <row r="1624" spans="2:18" s="1" customFormat="1" ht="14.5" hidden="1">
      <c r="B1624" s="57" t="str">
        <f>+'Categorias-9 feb-Depurado'!B1623</f>
        <v>SOCIEDAD AERONAUTICA DE INTEGRACION TECNICA S.A.S.</v>
      </c>
      <c r="C1624" s="30" t="s">
        <v>4900</v>
      </c>
      <c r="D1624" s="31">
        <v>5</v>
      </c>
      <c r="E1624" s="30" t="str">
        <f>+'Categorias-9 feb-Depurado'!E1623</f>
        <v>900183373-1</v>
      </c>
      <c r="F1624" s="30" t="str">
        <f>+'Categorias-9 feb-Depurado'!F1623</f>
        <v>CALLE 16 41 143 OF 1302,</v>
      </c>
      <c r="G1624" s="30" t="str">
        <f>+'Categorias-9 feb-Depurado'!G1623</f>
        <v xml:space="preserve">MEDELLIN </v>
      </c>
      <c r="H1624" s="30" t="str">
        <f>+'Categorias-9 feb-Depurado'!H1623</f>
        <v>A-695</v>
      </c>
      <c r="I1624" s="107">
        <f>+'Categorias-9 feb-Depurado'!R1623</f>
        <v>535440</v>
      </c>
      <c r="J1624" s="108">
        <f t="shared" si="108"/>
        <v>535440</v>
      </c>
      <c r="K1624" s="107">
        <f t="shared" si="109"/>
        <v>4582.7539782766826</v>
      </c>
      <c r="L1624" s="109">
        <f t="shared" si="110"/>
        <v>540022.75397827663</v>
      </c>
      <c r="M1624" s="110">
        <f t="shared" si="111"/>
        <v>4.1168857190968639E-07</v>
      </c>
      <c r="N1624" s="33" t="s">
        <v>4892</v>
      </c>
      <c r="O1624" s="33">
        <f>+'Categorias-9 feb-Depurado'!Y1623</f>
        <v>112.25510236170948</v>
      </c>
      <c r="P1624" s="111">
        <f>+'Categorias-9 feb-Depurado'!AC1623</f>
        <v>44881</v>
      </c>
      <c r="Q1624" s="111">
        <f>+'Categorias-9 feb-Depurado'!AE1623</f>
        <v>44941</v>
      </c>
      <c r="R1624" s="112" t="str">
        <f>+'Categorias-9 feb-Depurado'!AB1623</f>
        <v>Manto</v>
      </c>
    </row>
    <row r="1625" spans="2:18" s="1" customFormat="1" ht="14.5" hidden="1">
      <c r="B1625" s="57" t="str">
        <f>+'Categorias-9 feb-Depurado'!B1624</f>
        <v>SOCIEDAD AERONAUTICA DE INTEGRACION TECNICA S.A.S.</v>
      </c>
      <c r="C1625" s="30" t="s">
        <v>4900</v>
      </c>
      <c r="D1625" s="31">
        <v>5</v>
      </c>
      <c r="E1625" s="30" t="str">
        <f>+'Categorias-9 feb-Depurado'!E1624</f>
        <v>900183373-1</v>
      </c>
      <c r="F1625" s="30" t="str">
        <f>+'Categorias-9 feb-Depurado'!F1624</f>
        <v>CALLE 16 41 143 OF 1302,</v>
      </c>
      <c r="G1625" s="30" t="str">
        <f>+'Categorias-9 feb-Depurado'!G1624</f>
        <v xml:space="preserve">MEDELLIN </v>
      </c>
      <c r="H1625" s="30" t="str">
        <f>+'Categorias-9 feb-Depurado'!H1624</f>
        <v>A-694</v>
      </c>
      <c r="I1625" s="107">
        <f>+'Categorias-9 feb-Depurado'!R1624</f>
        <v>535920</v>
      </c>
      <c r="J1625" s="108">
        <f t="shared" si="108"/>
        <v>535920</v>
      </c>
      <c r="K1625" s="107">
        <f t="shared" si="109"/>
        <v>4586.8622292657246</v>
      </c>
      <c r="L1625" s="109">
        <f t="shared" si="110"/>
        <v>540506.86222926574</v>
      </c>
      <c r="M1625" s="110">
        <f t="shared" si="111"/>
        <v>4.1205763382982064E-07</v>
      </c>
      <c r="N1625" s="33" t="s">
        <v>4892</v>
      </c>
      <c r="O1625" s="33">
        <f>+'Categorias-9 feb-Depurado'!Y1624</f>
        <v>112.35573445705839</v>
      </c>
      <c r="P1625" s="111">
        <f>+'Categorias-9 feb-Depurado'!AC1624</f>
        <v>44881</v>
      </c>
      <c r="Q1625" s="111">
        <f>+'Categorias-9 feb-Depurado'!AE1624</f>
        <v>44941</v>
      </c>
      <c r="R1625" s="112" t="str">
        <f>+'Categorias-9 feb-Depurado'!AB1624</f>
        <v>Manto</v>
      </c>
    </row>
    <row r="1626" spans="2:18" s="1" customFormat="1" ht="14.5" hidden="1">
      <c r="B1626" s="57" t="str">
        <f>+'Categorias-9 feb-Depurado'!B1625</f>
        <v>SOCIEDAD AERONAUTICA DE INTEGRACION TECNICA S.A.S.</v>
      </c>
      <c r="C1626" s="30" t="s">
        <v>4900</v>
      </c>
      <c r="D1626" s="31">
        <v>5</v>
      </c>
      <c r="E1626" s="30" t="str">
        <f>+'Categorias-9 feb-Depurado'!E1625</f>
        <v>900183373-1</v>
      </c>
      <c r="F1626" s="30" t="str">
        <f>+'Categorias-9 feb-Depurado'!F1625</f>
        <v>CALLE 16 41 143 OF 1302,</v>
      </c>
      <c r="G1626" s="30" t="str">
        <f>+'Categorias-9 feb-Depurado'!G1625</f>
        <v xml:space="preserve">MEDELLIN </v>
      </c>
      <c r="H1626" s="30" t="str">
        <f>+'Categorias-9 feb-Depurado'!H1625</f>
        <v>A-691</v>
      </c>
      <c r="I1626" s="107">
        <f>+'Categorias-9 feb-Depurado'!R1625</f>
        <v>9689760</v>
      </c>
      <c r="J1626" s="108">
        <f t="shared" si="108"/>
        <v>9689760</v>
      </c>
      <c r="K1626" s="107">
        <f t="shared" si="109"/>
        <v>82933.262715796853</v>
      </c>
      <c r="L1626" s="109">
        <f t="shared" si="110"/>
        <v>9772693.262715796</v>
      </c>
      <c r="M1626" s="110">
        <f t="shared" si="111"/>
        <v>7.4502529817488475E-06</v>
      </c>
      <c r="N1626" s="33" t="s">
        <v>4892</v>
      </c>
      <c r="O1626" s="33">
        <f>+'Categorias-9 feb-Depurado'!Y1625</f>
        <v>2031.460108808453</v>
      </c>
      <c r="P1626" s="111">
        <f>+'Categorias-9 feb-Depurado'!AC1625</f>
        <v>44881</v>
      </c>
      <c r="Q1626" s="111">
        <f>+'Categorias-9 feb-Depurado'!AE1625</f>
        <v>44941</v>
      </c>
      <c r="R1626" s="112" t="str">
        <f>+'Categorias-9 feb-Depurado'!AB1625</f>
        <v>Manto</v>
      </c>
    </row>
    <row r="1627" spans="2:18" s="1" customFormat="1" ht="14.5" hidden="1">
      <c r="B1627" s="57" t="str">
        <f>+'Categorias-9 feb-Depurado'!B1626</f>
        <v>SOCIEDAD AERONAUTICA DE INTEGRACION TECNICA S.A.S.</v>
      </c>
      <c r="C1627" s="30" t="s">
        <v>4900</v>
      </c>
      <c r="D1627" s="31">
        <v>5</v>
      </c>
      <c r="E1627" s="30" t="str">
        <f>+'Categorias-9 feb-Depurado'!E1626</f>
        <v>900183373-1</v>
      </c>
      <c r="F1627" s="30" t="str">
        <f>+'Categorias-9 feb-Depurado'!F1626</f>
        <v>CALLE 16 41 143 OF 1302,</v>
      </c>
      <c r="G1627" s="30" t="str">
        <f>+'Categorias-9 feb-Depurado'!G1626</f>
        <v xml:space="preserve">MEDELLIN </v>
      </c>
      <c r="H1627" s="30" t="str">
        <f>+'Categorias-9 feb-Depurado'!H1626</f>
        <v>A-692</v>
      </c>
      <c r="I1627" s="107">
        <f>+'Categorias-9 feb-Depurado'!R1626</f>
        <v>10418770</v>
      </c>
      <c r="J1627" s="108">
        <f t="shared" si="108"/>
        <v>10418770</v>
      </c>
      <c r="K1627" s="107">
        <f t="shared" si="109"/>
        <v>89172.754493967106</v>
      </c>
      <c r="L1627" s="109">
        <f t="shared" si="110"/>
        <v>10507942.754493967</v>
      </c>
      <c r="M1627" s="110">
        <f t="shared" si="111"/>
        <v>8.0107734617426478E-06</v>
      </c>
      <c r="N1627" s="33" t="s">
        <v>4892</v>
      </c>
      <c r="O1627" s="33">
        <f>+'Categorias-9 feb-Depurado'!Y1626</f>
        <v>2184.2972001215971</v>
      </c>
      <c r="P1627" s="111">
        <f>+'Categorias-9 feb-Depurado'!AC1626</f>
        <v>44881</v>
      </c>
      <c r="Q1627" s="111">
        <f>+'Categorias-9 feb-Depurado'!AE1626</f>
        <v>44941</v>
      </c>
      <c r="R1627" s="112" t="str">
        <f>+'Categorias-9 feb-Depurado'!AB1626</f>
        <v>Manto</v>
      </c>
    </row>
    <row r="1628" spans="2:18" s="1" customFormat="1" ht="14.5" hidden="1">
      <c r="B1628" s="57" t="str">
        <f>+'Categorias-9 feb-Depurado'!B1627</f>
        <v>SOCIEDAD AERONAUTICA DE INTEGRACION TECNICA S.A.S.</v>
      </c>
      <c r="C1628" s="30" t="s">
        <v>4900</v>
      </c>
      <c r="D1628" s="31">
        <v>5</v>
      </c>
      <c r="E1628" s="30" t="str">
        <f>+'Categorias-9 feb-Depurado'!E1627</f>
        <v>900183373-1</v>
      </c>
      <c r="F1628" s="30" t="str">
        <f>+'Categorias-9 feb-Depurado'!F1627</f>
        <v>CALLE 16 41 143 OF 1302,</v>
      </c>
      <c r="G1628" s="30" t="str">
        <f>+'Categorias-9 feb-Depurado'!G1627</f>
        <v xml:space="preserve">MEDELLIN </v>
      </c>
      <c r="H1628" s="30" t="str">
        <f>+'Categorias-9 feb-Depurado'!H1627</f>
        <v>A-689</v>
      </c>
      <c r="I1628" s="107">
        <f>+'Categorias-9 feb-Depurado'!R1627</f>
        <v>10428110</v>
      </c>
      <c r="J1628" s="108">
        <f t="shared" si="108"/>
        <v>10428110</v>
      </c>
      <c r="K1628" s="107">
        <f t="shared" si="109"/>
        <v>89252.694211128895</v>
      </c>
      <c r="L1628" s="109">
        <f t="shared" si="110"/>
        <v>10517362.694211129</v>
      </c>
      <c r="M1628" s="110">
        <f t="shared" si="111"/>
        <v>8.0179547916052603E-06</v>
      </c>
      <c r="N1628" s="33" t="s">
        <v>4892</v>
      </c>
      <c r="O1628" s="33">
        <f>+'Categorias-9 feb-Depurado'!Y1627</f>
        <v>2186.255332976928</v>
      </c>
      <c r="P1628" s="111">
        <f>+'Categorias-9 feb-Depurado'!AC1627</f>
        <v>44881</v>
      </c>
      <c r="Q1628" s="111">
        <f>+'Categorias-9 feb-Depurado'!AE1627</f>
        <v>44941</v>
      </c>
      <c r="R1628" s="112" t="str">
        <f>+'Categorias-9 feb-Depurado'!AB1627</f>
        <v>Manto</v>
      </c>
    </row>
    <row r="1629" spans="2:18" s="1" customFormat="1" ht="14.5" hidden="1">
      <c r="B1629" s="57" t="str">
        <f>+'Categorias-9 feb-Depurado'!B1628</f>
        <v>SOCIEDAD AERONAUTICA DE INTEGRACION TECNICA S.A.S.</v>
      </c>
      <c r="C1629" s="30" t="s">
        <v>4900</v>
      </c>
      <c r="D1629" s="31">
        <v>5</v>
      </c>
      <c r="E1629" s="30" t="str">
        <f>+'Categorias-9 feb-Depurado'!E1628</f>
        <v>900183373-1</v>
      </c>
      <c r="F1629" s="30" t="str">
        <f>+'Categorias-9 feb-Depurado'!F1628</f>
        <v>CALLE 16 41 143 OF 1302,</v>
      </c>
      <c r="G1629" s="30" t="str">
        <f>+'Categorias-9 feb-Depurado'!G1628</f>
        <v xml:space="preserve">MEDELLIN </v>
      </c>
      <c r="H1629" s="30" t="str">
        <f>+'Categorias-9 feb-Depurado'!H1628</f>
        <v>A-693</v>
      </c>
      <c r="I1629" s="107">
        <f>+'Categorias-9 feb-Depurado'!R1628</f>
        <v>533520</v>
      </c>
      <c r="J1629" s="108">
        <f t="shared" si="108"/>
        <v>533520</v>
      </c>
      <c r="K1629" s="107">
        <f t="shared" si="109"/>
        <v>4566.3209743205134</v>
      </c>
      <c r="L1629" s="109">
        <f t="shared" si="110"/>
        <v>538086.32097432052</v>
      </c>
      <c r="M1629" s="110">
        <f t="shared" si="111"/>
        <v>4.1021232422914971E-07</v>
      </c>
      <c r="N1629" s="33" t="s">
        <v>4892</v>
      </c>
      <c r="O1629" s="33">
        <f>+'Categorias-9 feb-Depurado'!Y1628</f>
        <v>111.85257398031384</v>
      </c>
      <c r="P1629" s="111">
        <f>+'Categorias-9 feb-Depurado'!AC1628</f>
        <v>44881</v>
      </c>
      <c r="Q1629" s="111">
        <f>+'Categorias-9 feb-Depurado'!AE1628</f>
        <v>44941</v>
      </c>
      <c r="R1629" s="112" t="str">
        <f>+'Categorias-9 feb-Depurado'!AB1628</f>
        <v>Manto</v>
      </c>
    </row>
    <row r="1630" spans="2:18" s="1" customFormat="1" ht="14.5" hidden="1">
      <c r="B1630" s="57" t="str">
        <f>+'Categorias-9 feb-Depurado'!B1629</f>
        <v>SOCIEDAD AERONAUTICA DE INTEGRACION TECNICA S.A.S.</v>
      </c>
      <c r="C1630" s="30" t="s">
        <v>4900</v>
      </c>
      <c r="D1630" s="31">
        <v>5</v>
      </c>
      <c r="E1630" s="30" t="str">
        <f>+'Categorias-9 feb-Depurado'!E1629</f>
        <v>900183373-1</v>
      </c>
      <c r="F1630" s="30" t="str">
        <f>+'Categorias-9 feb-Depurado'!F1629</f>
        <v>CALLE 16 41 143 OF 1302,</v>
      </c>
      <c r="G1630" s="30" t="str">
        <f>+'Categorias-9 feb-Depurado'!G1629</f>
        <v xml:space="preserve">MEDELLIN </v>
      </c>
      <c r="H1630" s="30" t="str">
        <f>+'Categorias-9 feb-Depurado'!H1629</f>
        <v>A-687</v>
      </c>
      <c r="I1630" s="107">
        <f>+'Categorias-9 feb-Depurado'!R1629</f>
        <v>11088070</v>
      </c>
      <c r="J1630" s="108">
        <f t="shared" si="108"/>
        <v>11088070</v>
      </c>
      <c r="K1630" s="107">
        <f t="shared" si="109"/>
        <v>94901.19696681296</v>
      </c>
      <c r="L1630" s="109">
        <f t="shared" si="110"/>
        <v>11182971.196966814</v>
      </c>
      <c r="M1630" s="110">
        <f t="shared" si="111"/>
        <v>8.5253841766297571E-06</v>
      </c>
      <c r="N1630" s="33" t="s">
        <v>4892</v>
      </c>
      <c r="O1630" s="33">
        <f>+'Categorias-9 feb-Depurado'!Y1629</f>
        <v>2324.6160780737337</v>
      </c>
      <c r="P1630" s="111">
        <f>+'Categorias-9 feb-Depurado'!AC1629</f>
        <v>44881</v>
      </c>
      <c r="Q1630" s="111">
        <f>+'Categorias-9 feb-Depurado'!AE1629</f>
        <v>44941</v>
      </c>
      <c r="R1630" s="112" t="str">
        <f>+'Categorias-9 feb-Depurado'!AB1629</f>
        <v>Manto</v>
      </c>
    </row>
    <row r="1631" spans="2:18" s="1" customFormat="1" ht="14.5" hidden="1">
      <c r="B1631" s="57" t="str">
        <f>+'Categorias-9 feb-Depurado'!B1630</f>
        <v>SOCIEDAD AERONAUTICA DE INTEGRACION TECNICA S.A.S.</v>
      </c>
      <c r="C1631" s="30" t="s">
        <v>4900</v>
      </c>
      <c r="D1631" s="31">
        <v>5</v>
      </c>
      <c r="E1631" s="30" t="str">
        <f>+'Categorias-9 feb-Depurado'!E1630</f>
        <v>900183373-1</v>
      </c>
      <c r="F1631" s="30" t="str">
        <f>+'Categorias-9 feb-Depurado'!F1630</f>
        <v>CALLE 16 41 143 OF 1302,</v>
      </c>
      <c r="G1631" s="30" t="str">
        <f>+'Categorias-9 feb-Depurado'!G1630</f>
        <v xml:space="preserve">MEDELLIN </v>
      </c>
      <c r="H1631" s="30" t="str">
        <f>+'Categorias-9 feb-Depurado'!H1630</f>
        <v>A-696</v>
      </c>
      <c r="I1631" s="107">
        <f>+'Categorias-9 feb-Depurado'!R1630</f>
        <v>538320</v>
      </c>
      <c r="J1631" s="108">
        <f t="shared" si="108"/>
        <v>538320</v>
      </c>
      <c r="K1631" s="107">
        <f t="shared" si="109"/>
        <v>4607.4034842109359</v>
      </c>
      <c r="L1631" s="109">
        <f t="shared" si="110"/>
        <v>542927.40348421095</v>
      </c>
      <c r="M1631" s="110">
        <f t="shared" si="111"/>
        <v>4.1390294343049158E-07</v>
      </c>
      <c r="N1631" s="33" t="s">
        <v>4892</v>
      </c>
      <c r="O1631" s="33">
        <f>+'Categorias-9 feb-Depurado'!Y1630</f>
        <v>112.85889493380294</v>
      </c>
      <c r="P1631" s="111">
        <f>+'Categorias-9 feb-Depurado'!AC1630</f>
        <v>44881</v>
      </c>
      <c r="Q1631" s="111">
        <f>+'Categorias-9 feb-Depurado'!AE1630</f>
        <v>44941</v>
      </c>
      <c r="R1631" s="112" t="str">
        <f>+'Categorias-9 feb-Depurado'!AB1630</f>
        <v>Manto</v>
      </c>
    </row>
    <row r="1632" spans="2:18" s="1" customFormat="1" ht="14.5" hidden="1">
      <c r="B1632" s="57" t="str">
        <f>+'Categorias-9 feb-Depurado'!B1631</f>
        <v>SOCIEDAD AERONAUTICA DE INTEGRACION TECNICA S.A.S.</v>
      </c>
      <c r="C1632" s="30" t="s">
        <v>4900</v>
      </c>
      <c r="D1632" s="31">
        <v>5</v>
      </c>
      <c r="E1632" s="30" t="str">
        <f>+'Categorias-9 feb-Depurado'!E1631</f>
        <v>900183373-1</v>
      </c>
      <c r="F1632" s="30" t="str">
        <f>+'Categorias-9 feb-Depurado'!F1631</f>
        <v>CALLE 16 41 143 OF 1302,</v>
      </c>
      <c r="G1632" s="30" t="str">
        <f>+'Categorias-9 feb-Depurado'!G1631</f>
        <v xml:space="preserve">MEDELLIN </v>
      </c>
      <c r="H1632" s="30" t="str">
        <f>+'Categorias-9 feb-Depurado'!H1631</f>
        <v>A-683</v>
      </c>
      <c r="I1632" s="107">
        <f>+'Categorias-9 feb-Depurado'!R1631</f>
        <v>6891300</v>
      </c>
      <c r="J1632" s="108">
        <f t="shared" si="108"/>
        <v>6891300</v>
      </c>
      <c r="K1632" s="107">
        <f t="shared" si="109"/>
        <v>58981.645918306625</v>
      </c>
      <c r="L1632" s="109">
        <f t="shared" si="110"/>
        <v>6950281.6459183069</v>
      </c>
      <c r="M1632" s="110">
        <f t="shared" si="111"/>
        <v>5.2985758546265167E-06</v>
      </c>
      <c r="N1632" s="33" t="s">
        <v>4892</v>
      </c>
      <c r="O1632" s="33">
        <f>+'Categorias-9 feb-Depurado'!Y1631</f>
        <v>1444.762413912387</v>
      </c>
      <c r="P1632" s="111">
        <f>+'Categorias-9 feb-Depurado'!AC1631</f>
        <v>44881</v>
      </c>
      <c r="Q1632" s="111">
        <f>+'Categorias-9 feb-Depurado'!AE1631</f>
        <v>44941</v>
      </c>
      <c r="R1632" s="112" t="str">
        <f>+'Categorias-9 feb-Depurado'!AB1631</f>
        <v>Manto</v>
      </c>
    </row>
    <row r="1633" spans="2:18" s="1" customFormat="1" ht="14.5" hidden="1">
      <c r="B1633" s="57" t="str">
        <f>+'Categorias-9 feb-Depurado'!B1632</f>
        <v>SOCIEDAD AERONAUTICA DE INTEGRACION TECNICA S.A.S.</v>
      </c>
      <c r="C1633" s="30" t="s">
        <v>4900</v>
      </c>
      <c r="D1633" s="31">
        <v>5</v>
      </c>
      <c r="E1633" s="30" t="str">
        <f>+'Categorias-9 feb-Depurado'!E1632</f>
        <v>900183373-1</v>
      </c>
      <c r="F1633" s="30" t="str">
        <f>+'Categorias-9 feb-Depurado'!F1632</f>
        <v>CALLE 16 41 143 OF 1302,</v>
      </c>
      <c r="G1633" s="30" t="str">
        <f>+'Categorias-9 feb-Depurado'!G1632</f>
        <v xml:space="preserve">MEDELLIN </v>
      </c>
      <c r="H1633" s="30" t="str">
        <f>+'Categorias-9 feb-Depurado'!H1632</f>
        <v>A-737</v>
      </c>
      <c r="I1633" s="107">
        <f>+'Categorias-9 feb-Depurado'!R1632</f>
        <v>11544610</v>
      </c>
      <c r="J1633" s="108">
        <f t="shared" si="108"/>
        <v>0</v>
      </c>
      <c r="K1633" s="107">
        <f t="shared" si="109"/>
        <v>0</v>
      </c>
      <c r="L1633" s="109">
        <f t="shared" si="110"/>
        <v>11544610</v>
      </c>
      <c r="M1633" s="110">
        <f t="shared" si="111"/>
        <v>8.8010810084226085E-06</v>
      </c>
      <c r="N1633" s="33" t="s">
        <v>4892</v>
      </c>
      <c r="O1633" s="33">
        <f>+'Categorias-9 feb-Depurado'!Y1632</f>
        <v>2420.3297797624659</v>
      </c>
      <c r="P1633" s="111">
        <f>+'Categorias-9 feb-Depurado'!AC1632</f>
        <v>44916</v>
      </c>
      <c r="Q1633" s="111">
        <f>+'Categorias-9 feb-Depurado'!AE1632</f>
        <v>44976</v>
      </c>
      <c r="R1633" s="112" t="str">
        <f>+'Categorias-9 feb-Depurado'!AB1632</f>
        <v>Manto</v>
      </c>
    </row>
    <row r="1634" spans="2:18" s="1" customFormat="1" ht="14.5" hidden="1">
      <c r="B1634" s="57" t="str">
        <f>+'Categorias-9 feb-Depurado'!B1633</f>
        <v>SOCIEDAD AERONAUTICA DE INTEGRACION TECNICA S.A.S.</v>
      </c>
      <c r="C1634" s="30" t="s">
        <v>4900</v>
      </c>
      <c r="D1634" s="31">
        <v>5</v>
      </c>
      <c r="E1634" s="30" t="str">
        <f>+'Categorias-9 feb-Depurado'!E1633</f>
        <v>900183373-1</v>
      </c>
      <c r="F1634" s="30" t="str">
        <f>+'Categorias-9 feb-Depurado'!F1633</f>
        <v>CALLE 16 41 143 OF 1302,</v>
      </c>
      <c r="G1634" s="30" t="str">
        <f>+'Categorias-9 feb-Depurado'!G1633</f>
        <v xml:space="preserve">MEDELLIN </v>
      </c>
      <c r="H1634" s="30" t="str">
        <f>+'Categorias-9 feb-Depurado'!H1633</f>
        <v>A-742</v>
      </c>
      <c r="I1634" s="107">
        <f>+'Categorias-9 feb-Depurado'!R1633</f>
        <v>535920</v>
      </c>
      <c r="J1634" s="108">
        <f t="shared" si="108"/>
        <v>0</v>
      </c>
      <c r="K1634" s="107">
        <f t="shared" si="109"/>
        <v>0</v>
      </c>
      <c r="L1634" s="109">
        <f t="shared" si="110"/>
        <v>535920</v>
      </c>
      <c r="M1634" s="110">
        <f t="shared" si="111"/>
        <v>4.0856082050704563E-07</v>
      </c>
      <c r="N1634" s="33" t="s">
        <v>4892</v>
      </c>
      <c r="O1634" s="33">
        <f>+'Categorias-9 feb-Depurado'!Y1633</f>
        <v>112.35573445705839</v>
      </c>
      <c r="P1634" s="111">
        <f>+'Categorias-9 feb-Depurado'!AC1633</f>
        <v>44916</v>
      </c>
      <c r="Q1634" s="111">
        <f>+'Categorias-9 feb-Depurado'!AE1633</f>
        <v>44976</v>
      </c>
      <c r="R1634" s="112" t="str">
        <f>+'Categorias-9 feb-Depurado'!AB1633</f>
        <v>Manto</v>
      </c>
    </row>
    <row r="1635" spans="2:18" s="1" customFormat="1" ht="14.5" hidden="1">
      <c r="B1635" s="57" t="str">
        <f>+'Categorias-9 feb-Depurado'!B1634</f>
        <v>SOCIEDAD AERONAUTICA DE INTEGRACION TECNICA S.A.S.</v>
      </c>
      <c r="C1635" s="30" t="s">
        <v>4900</v>
      </c>
      <c r="D1635" s="31">
        <v>5</v>
      </c>
      <c r="E1635" s="30" t="str">
        <f>+'Categorias-9 feb-Depurado'!E1634</f>
        <v>900183373-1</v>
      </c>
      <c r="F1635" s="30" t="str">
        <f>+'Categorias-9 feb-Depurado'!F1634</f>
        <v>CALLE 16 41 143 OF 1302,</v>
      </c>
      <c r="G1635" s="30" t="str">
        <f>+'Categorias-9 feb-Depurado'!G1634</f>
        <v xml:space="preserve">MEDELLIN </v>
      </c>
      <c r="H1635" s="30" t="str">
        <f>+'Categorias-9 feb-Depurado'!H1634</f>
        <v>A-741</v>
      </c>
      <c r="I1635" s="107">
        <f>+'Categorias-9 feb-Depurado'!R1634</f>
        <v>533520</v>
      </c>
      <c r="J1635" s="108">
        <f t="shared" si="108"/>
        <v>0</v>
      </c>
      <c r="K1635" s="107">
        <f t="shared" si="109"/>
        <v>0</v>
      </c>
      <c r="L1635" s="109">
        <f t="shared" si="110"/>
        <v>533520</v>
      </c>
      <c r="M1635" s="110">
        <f t="shared" si="111"/>
        <v>4.0673117061673194E-07</v>
      </c>
      <c r="N1635" s="33" t="s">
        <v>4892</v>
      </c>
      <c r="O1635" s="33">
        <f>+'Categorias-9 feb-Depurado'!Y1634</f>
        <v>111.85257398031384</v>
      </c>
      <c r="P1635" s="111">
        <f>+'Categorias-9 feb-Depurado'!AC1634</f>
        <v>44916</v>
      </c>
      <c r="Q1635" s="111">
        <f>+'Categorias-9 feb-Depurado'!AE1634</f>
        <v>44976</v>
      </c>
      <c r="R1635" s="112" t="str">
        <f>+'Categorias-9 feb-Depurado'!AB1634</f>
        <v>Manto</v>
      </c>
    </row>
    <row r="1636" spans="2:18" s="1" customFormat="1" ht="14.5" hidden="1">
      <c r="B1636" s="57" t="str">
        <f>+'Categorias-9 feb-Depurado'!B1635</f>
        <v>SOCIEDAD AERONAUTICA DE INTEGRACION TECNICA S.A.S.</v>
      </c>
      <c r="C1636" s="30" t="s">
        <v>4900</v>
      </c>
      <c r="D1636" s="31">
        <v>5</v>
      </c>
      <c r="E1636" s="30" t="str">
        <f>+'Categorias-9 feb-Depurado'!E1635</f>
        <v>900183373-1</v>
      </c>
      <c r="F1636" s="30" t="str">
        <f>+'Categorias-9 feb-Depurado'!F1635</f>
        <v>CALLE 16 41 143 OF 1302,</v>
      </c>
      <c r="G1636" s="30" t="str">
        <f>+'Categorias-9 feb-Depurado'!G1635</f>
        <v xml:space="preserve">MEDELLIN </v>
      </c>
      <c r="H1636" s="30" t="str">
        <f>+'Categorias-9 feb-Depurado'!H1635</f>
        <v>A-736</v>
      </c>
      <c r="I1636" s="107">
        <f>+'Categorias-9 feb-Depurado'!R1635</f>
        <v>7335900</v>
      </c>
      <c r="J1636" s="108">
        <f t="shared" si="108"/>
        <v>0</v>
      </c>
      <c r="K1636" s="107">
        <f t="shared" si="109"/>
        <v>0</v>
      </c>
      <c r="L1636" s="109">
        <f t="shared" si="110"/>
        <v>7335900</v>
      </c>
      <c r="M1636" s="110">
        <f t="shared" si="111"/>
        <v>5.5925535959800645E-06</v>
      </c>
      <c r="N1636" s="33" t="s">
        <v>4892</v>
      </c>
      <c r="O1636" s="33">
        <f>+'Categorias-9 feb-Depurado'!Y1635</f>
        <v>1537.9728922293152</v>
      </c>
      <c r="P1636" s="111">
        <f>+'Categorias-9 feb-Depurado'!AC1635</f>
        <v>44916</v>
      </c>
      <c r="Q1636" s="111">
        <f>+'Categorias-9 feb-Depurado'!AE1635</f>
        <v>44976</v>
      </c>
      <c r="R1636" s="112" t="str">
        <f>+'Categorias-9 feb-Depurado'!AB1635</f>
        <v>Manto</v>
      </c>
    </row>
    <row r="1637" spans="2:18" s="1" customFormat="1" ht="14.5" hidden="1">
      <c r="B1637" s="57" t="str">
        <f>+'Categorias-9 feb-Depurado'!B1636</f>
        <v>SOCIEDAD AERONAUTICA DE INTEGRACION TECNICA S.A.S.</v>
      </c>
      <c r="C1637" s="30" t="s">
        <v>4900</v>
      </c>
      <c r="D1637" s="31">
        <v>5</v>
      </c>
      <c r="E1637" s="30" t="str">
        <f>+'Categorias-9 feb-Depurado'!E1636</f>
        <v>900183373-1</v>
      </c>
      <c r="F1637" s="30" t="str">
        <f>+'Categorias-9 feb-Depurado'!F1636</f>
        <v>CALLE 16 41 143 OF 1302,</v>
      </c>
      <c r="G1637" s="30" t="str">
        <f>+'Categorias-9 feb-Depurado'!G1636</f>
        <v xml:space="preserve">MEDELLIN </v>
      </c>
      <c r="H1637" s="30" t="str">
        <f>+'Categorias-9 feb-Depurado'!H1636</f>
        <v>A-745</v>
      </c>
      <c r="I1637" s="107">
        <f>+'Categorias-9 feb-Depurado'!R1636</f>
        <v>538320</v>
      </c>
      <c r="J1637" s="108">
        <f t="shared" si="108"/>
        <v>0</v>
      </c>
      <c r="K1637" s="107">
        <f t="shared" si="109"/>
        <v>0</v>
      </c>
      <c r="L1637" s="109">
        <f t="shared" si="110"/>
        <v>538320</v>
      </c>
      <c r="M1637" s="110">
        <f t="shared" si="111"/>
        <v>4.1039047039735932E-07</v>
      </c>
      <c r="N1637" s="33" t="s">
        <v>4892</v>
      </c>
      <c r="O1637" s="33">
        <f>+'Categorias-9 feb-Depurado'!Y1636</f>
        <v>112.85889493380294</v>
      </c>
      <c r="P1637" s="111">
        <f>+'Categorias-9 feb-Depurado'!AC1636</f>
        <v>44916</v>
      </c>
      <c r="Q1637" s="111">
        <f>+'Categorias-9 feb-Depurado'!AE1636</f>
        <v>44976</v>
      </c>
      <c r="R1637" s="112" t="str">
        <f>+'Categorias-9 feb-Depurado'!AB1636</f>
        <v>Manto</v>
      </c>
    </row>
    <row r="1638" spans="2:18" s="1" customFormat="1" ht="14.5" hidden="1">
      <c r="B1638" s="57" t="str">
        <f>+'Categorias-9 feb-Depurado'!B1637</f>
        <v>SOCIEDAD AERONAUTICA DE INTEGRACION TECNICA S.A.S.</v>
      </c>
      <c r="C1638" s="30" t="s">
        <v>4900</v>
      </c>
      <c r="D1638" s="31">
        <v>5</v>
      </c>
      <c r="E1638" s="30" t="str">
        <f>+'Categorias-9 feb-Depurado'!E1637</f>
        <v>900183373-1</v>
      </c>
      <c r="F1638" s="30" t="str">
        <f>+'Categorias-9 feb-Depurado'!F1637</f>
        <v>CALLE 16 41 143 OF 1302,</v>
      </c>
      <c r="G1638" s="30" t="str">
        <f>+'Categorias-9 feb-Depurado'!G1637</f>
        <v xml:space="preserve">MEDELLIN </v>
      </c>
      <c r="H1638" s="30" t="str">
        <f>+'Categorias-9 feb-Depurado'!H1637</f>
        <v>A-744</v>
      </c>
      <c r="I1638" s="107">
        <f>+'Categorias-9 feb-Depurado'!R1637</f>
        <v>535440</v>
      </c>
      <c r="J1638" s="108">
        <f t="shared" si="108"/>
        <v>0</v>
      </c>
      <c r="K1638" s="107">
        <f t="shared" si="109"/>
        <v>0</v>
      </c>
      <c r="L1638" s="109">
        <f t="shared" si="110"/>
        <v>535440</v>
      </c>
      <c r="M1638" s="110">
        <f t="shared" si="111"/>
        <v>4.0819489052898288E-07</v>
      </c>
      <c r="N1638" s="33" t="s">
        <v>4892</v>
      </c>
      <c r="O1638" s="33">
        <f>+'Categorias-9 feb-Depurado'!Y1637</f>
        <v>112.25510236170948</v>
      </c>
      <c r="P1638" s="111">
        <f>+'Categorias-9 feb-Depurado'!AC1637</f>
        <v>44916</v>
      </c>
      <c r="Q1638" s="111">
        <f>+'Categorias-9 feb-Depurado'!AE1637</f>
        <v>44976</v>
      </c>
      <c r="R1638" s="112" t="str">
        <f>+'Categorias-9 feb-Depurado'!AB1637</f>
        <v>Manto</v>
      </c>
    </row>
    <row r="1639" spans="2:18" s="1" customFormat="1" ht="14.5" hidden="1">
      <c r="B1639" s="57" t="str">
        <f>+'Categorias-9 feb-Depurado'!B1638</f>
        <v>SOCIEDAD AERONAUTICA DE INTEGRACION TECNICA S.A.S.</v>
      </c>
      <c r="C1639" s="30" t="s">
        <v>4900</v>
      </c>
      <c r="D1639" s="31">
        <v>5</v>
      </c>
      <c r="E1639" s="30" t="str">
        <f>+'Categorias-9 feb-Depurado'!E1638</f>
        <v>900183373-1</v>
      </c>
      <c r="F1639" s="30" t="str">
        <f>+'Categorias-9 feb-Depurado'!F1638</f>
        <v>CALLE 16 41 143 OF 1302,</v>
      </c>
      <c r="G1639" s="30" t="str">
        <f>+'Categorias-9 feb-Depurado'!G1638</f>
        <v xml:space="preserve">MEDELLIN </v>
      </c>
      <c r="H1639" s="30" t="str">
        <f>+'Categorias-9 feb-Depurado'!H1638</f>
        <v>A-740</v>
      </c>
      <c r="I1639" s="107">
        <f>+'Categorias-9 feb-Depurado'!R1638</f>
        <v>10418770</v>
      </c>
      <c r="J1639" s="108">
        <f t="shared" si="108"/>
        <v>0</v>
      </c>
      <c r="K1639" s="107">
        <f t="shared" si="109"/>
        <v>0</v>
      </c>
      <c r="L1639" s="109">
        <f t="shared" si="110"/>
        <v>10418770</v>
      </c>
      <c r="M1639" s="110">
        <f t="shared" si="111"/>
        <v>7.9427922448764587E-06</v>
      </c>
      <c r="N1639" s="33" t="s">
        <v>4892</v>
      </c>
      <c r="O1639" s="33">
        <f>+'Categorias-9 feb-Depurado'!Y1638</f>
        <v>2184.2972001215971</v>
      </c>
      <c r="P1639" s="111">
        <f>+'Categorias-9 feb-Depurado'!AC1638</f>
        <v>44916</v>
      </c>
      <c r="Q1639" s="111">
        <f>+'Categorias-9 feb-Depurado'!AE1638</f>
        <v>44976</v>
      </c>
      <c r="R1639" s="112" t="str">
        <f>+'Categorias-9 feb-Depurado'!AB1638</f>
        <v>Manto</v>
      </c>
    </row>
    <row r="1640" spans="2:18" s="1" customFormat="1" ht="14.5" hidden="1">
      <c r="B1640" s="57" t="str">
        <f>+'Categorias-9 feb-Depurado'!B1639</f>
        <v>SOCIEDAD AERONAUTICA DE INTEGRACION TECNICA S.A.S.</v>
      </c>
      <c r="C1640" s="30" t="s">
        <v>4900</v>
      </c>
      <c r="D1640" s="31">
        <v>5</v>
      </c>
      <c r="E1640" s="30" t="str">
        <f>+'Categorias-9 feb-Depurado'!E1639</f>
        <v>900183373-1</v>
      </c>
      <c r="F1640" s="30" t="str">
        <f>+'Categorias-9 feb-Depurado'!F1639</f>
        <v>CALLE 16 41 143 OF 1302,</v>
      </c>
      <c r="G1640" s="30" t="str">
        <f>+'Categorias-9 feb-Depurado'!G1639</f>
        <v xml:space="preserve">MEDELLIN </v>
      </c>
      <c r="H1640" s="30" t="str">
        <f>+'Categorias-9 feb-Depurado'!H1639</f>
        <v>A-739</v>
      </c>
      <c r="I1640" s="107">
        <f>+'Categorias-9 feb-Depurado'!R1639</f>
        <v>9016860</v>
      </c>
      <c r="J1640" s="108">
        <f t="shared" si="108"/>
        <v>0</v>
      </c>
      <c r="K1640" s="107">
        <f t="shared" si="109"/>
        <v>0</v>
      </c>
      <c r="L1640" s="109">
        <f t="shared" si="110"/>
        <v>9016860</v>
      </c>
      <c r="M1640" s="110">
        <f t="shared" si="111"/>
        <v>6.8740403791557683E-06</v>
      </c>
      <c r="N1640" s="33" t="s">
        <v>4892</v>
      </c>
      <c r="O1640" s="33">
        <f>+'Categorias-9 feb-Depurado'!Y1639</f>
        <v>1890.3864901411994</v>
      </c>
      <c r="P1640" s="111">
        <f>+'Categorias-9 feb-Depurado'!AC1639</f>
        <v>44916</v>
      </c>
      <c r="Q1640" s="111">
        <f>+'Categorias-9 feb-Depurado'!AE1639</f>
        <v>44976</v>
      </c>
      <c r="R1640" s="112" t="str">
        <f>+'Categorias-9 feb-Depurado'!AB1639</f>
        <v>Manto</v>
      </c>
    </row>
    <row r="1641" spans="2:18" s="1" customFormat="1" ht="14.5" hidden="1">
      <c r="B1641" s="57" t="str">
        <f>+'Categorias-9 feb-Depurado'!B1640</f>
        <v>SOCIEDAD AERONAUTICA DE INTEGRACION TECNICA S.A.S.</v>
      </c>
      <c r="C1641" s="30" t="s">
        <v>4900</v>
      </c>
      <c r="D1641" s="31">
        <v>5</v>
      </c>
      <c r="E1641" s="30" t="str">
        <f>+'Categorias-9 feb-Depurado'!E1640</f>
        <v>900183373-1</v>
      </c>
      <c r="F1641" s="30" t="str">
        <f>+'Categorias-9 feb-Depurado'!F1640</f>
        <v>CALLE 16 41 143 OF 1302,</v>
      </c>
      <c r="G1641" s="30" t="str">
        <f>+'Categorias-9 feb-Depurado'!G1640</f>
        <v xml:space="preserve">MEDELLIN </v>
      </c>
      <c r="H1641" s="30" t="str">
        <f>+'Categorias-9 feb-Depurado'!H1640</f>
        <v>A-743</v>
      </c>
      <c r="I1641" s="107">
        <f>+'Categorias-9 feb-Depurado'!R1640</f>
        <v>535440</v>
      </c>
      <c r="J1641" s="108">
        <f t="shared" si="108"/>
        <v>0</v>
      </c>
      <c r="K1641" s="107">
        <f t="shared" si="109"/>
        <v>0</v>
      </c>
      <c r="L1641" s="109">
        <f t="shared" si="110"/>
        <v>535440</v>
      </c>
      <c r="M1641" s="110">
        <f t="shared" si="111"/>
        <v>4.0819489052898288E-07</v>
      </c>
      <c r="N1641" s="33" t="s">
        <v>4892</v>
      </c>
      <c r="O1641" s="33">
        <f>+'Categorias-9 feb-Depurado'!Y1640</f>
        <v>112.25510236170948</v>
      </c>
      <c r="P1641" s="111">
        <f>+'Categorias-9 feb-Depurado'!AC1640</f>
        <v>44916</v>
      </c>
      <c r="Q1641" s="111">
        <f>+'Categorias-9 feb-Depurado'!AE1640</f>
        <v>44976</v>
      </c>
      <c r="R1641" s="112" t="str">
        <f>+'Categorias-9 feb-Depurado'!AB1640</f>
        <v>Manto</v>
      </c>
    </row>
    <row r="1642" spans="2:18" s="1" customFormat="1" ht="14.5" hidden="1">
      <c r="B1642" s="57" t="str">
        <f>+'Categorias-9 feb-Depurado'!B1641</f>
        <v>SOCIEDAD AERONAUTICA DE INTEGRACION TECNICA S.A.S.</v>
      </c>
      <c r="C1642" s="30" t="s">
        <v>4900</v>
      </c>
      <c r="D1642" s="31">
        <v>5</v>
      </c>
      <c r="E1642" s="30" t="str">
        <f>+'Categorias-9 feb-Depurado'!E1641</f>
        <v>900183373-1</v>
      </c>
      <c r="F1642" s="30" t="str">
        <f>+'Categorias-9 feb-Depurado'!F1641</f>
        <v>CALLE 16 41 143 OF 1302,</v>
      </c>
      <c r="G1642" s="30" t="str">
        <f>+'Categorias-9 feb-Depurado'!G1641</f>
        <v xml:space="preserve">MEDELLIN </v>
      </c>
      <c r="H1642" s="30" t="str">
        <f>+'Categorias-9 feb-Depurado'!H1641</f>
        <v>A-738</v>
      </c>
      <c r="I1642" s="107">
        <f>+'Categorias-9 feb-Depurado'!R1641</f>
        <v>8968620</v>
      </c>
      <c r="J1642" s="108">
        <f t="shared" si="108"/>
        <v>0</v>
      </c>
      <c r="K1642" s="107">
        <f t="shared" si="109"/>
        <v>0</v>
      </c>
      <c r="L1642" s="109">
        <f t="shared" si="110"/>
        <v>8968620</v>
      </c>
      <c r="M1642" s="110">
        <f t="shared" si="111"/>
        <v>6.8372644163604636E-06</v>
      </c>
      <c r="N1642" s="33" t="s">
        <v>4892</v>
      </c>
      <c r="O1642" s="33">
        <f>+'Categorias-9 feb-Depurado'!Y1641</f>
        <v>1880.2729645586337</v>
      </c>
      <c r="P1642" s="111">
        <f>+'Categorias-9 feb-Depurado'!AC1641</f>
        <v>44916</v>
      </c>
      <c r="Q1642" s="111">
        <f>+'Categorias-9 feb-Depurado'!AE1641</f>
        <v>44976</v>
      </c>
      <c r="R1642" s="112" t="str">
        <f>+'Categorias-9 feb-Depurado'!AB1641</f>
        <v>Manto</v>
      </c>
    </row>
    <row r="1643" spans="2:18" s="1" customFormat="1" ht="14.5" hidden="1">
      <c r="B1643" s="57" t="str">
        <f>+'Categorias-9 feb-Depurado'!B1642</f>
        <v>SOCIEDAD AERONAUTICA DE INTEGRACION TECNICA S.A.S.</v>
      </c>
      <c r="C1643" s="30" t="s">
        <v>4900</v>
      </c>
      <c r="D1643" s="31">
        <v>5</v>
      </c>
      <c r="E1643" s="30" t="str">
        <f>+'Categorias-9 feb-Depurado'!E1642</f>
        <v>900183373-1</v>
      </c>
      <c r="F1643" s="30" t="str">
        <f>+'Categorias-9 feb-Depurado'!F1642</f>
        <v>CALLE 16 41 143 OF 1302,</v>
      </c>
      <c r="G1643" s="30" t="str">
        <f>+'Categorias-9 feb-Depurado'!G1642</f>
        <v xml:space="preserve">MEDELLIN </v>
      </c>
      <c r="H1643" s="30" t="str">
        <f>+'Categorias-9 feb-Depurado'!H1642</f>
        <v>A789</v>
      </c>
      <c r="I1643" s="107">
        <f>+'Categorias-9 feb-Depurado'!R1642</f>
        <v>8745520</v>
      </c>
      <c r="J1643" s="108">
        <f t="shared" si="108"/>
        <v>0</v>
      </c>
      <c r="K1643" s="107">
        <f t="shared" si="109"/>
        <v>0</v>
      </c>
      <c r="L1643" s="109">
        <f t="shared" si="110"/>
        <v>8745520</v>
      </c>
      <c r="M1643" s="110">
        <f t="shared" si="111"/>
        <v>6.667183211973387E-06</v>
      </c>
      <c r="N1643" s="33" t="s">
        <v>4892</v>
      </c>
      <c r="O1643" s="33">
        <f>+'Categorias-9 feb-Depurado'!Y1642</f>
        <v>1833.5000052412549</v>
      </c>
      <c r="P1643" s="111">
        <f>+'Categorias-9 feb-Depurado'!AC1642</f>
        <v>44949</v>
      </c>
      <c r="Q1643" s="111">
        <f>+'Categorias-9 feb-Depurado'!AE1642</f>
        <v>45009</v>
      </c>
      <c r="R1643" s="112" t="str">
        <f>+'Categorias-9 feb-Depurado'!AB1642</f>
        <v>Manto</v>
      </c>
    </row>
    <row r="1644" spans="2:18" s="1" customFormat="1" ht="14.5" hidden="1">
      <c r="B1644" s="57" t="str">
        <f>+'Categorias-9 feb-Depurado'!B1643</f>
        <v>SOCIEDAD AERONAUTICA DE INTEGRACION TECNICA S.A.S.</v>
      </c>
      <c r="C1644" s="30" t="s">
        <v>4900</v>
      </c>
      <c r="D1644" s="31">
        <v>5</v>
      </c>
      <c r="E1644" s="30" t="str">
        <f>+'Categorias-9 feb-Depurado'!E1643</f>
        <v>900183373-1</v>
      </c>
      <c r="F1644" s="30" t="str">
        <f>+'Categorias-9 feb-Depurado'!F1643</f>
        <v>CALLE 16 41 143 OF 1302,</v>
      </c>
      <c r="G1644" s="30" t="str">
        <f>+'Categorias-9 feb-Depurado'!G1643</f>
        <v xml:space="preserve">MEDELLIN </v>
      </c>
      <c r="H1644" s="30" t="str">
        <f>+'Categorias-9 feb-Depurado'!H1643</f>
        <v>A787</v>
      </c>
      <c r="I1644" s="107">
        <f>+'Categorias-9 feb-Depurado'!R1643</f>
        <v>10651410</v>
      </c>
      <c r="J1644" s="108">
        <f t="shared" si="108"/>
        <v>0</v>
      </c>
      <c r="K1644" s="107">
        <f t="shared" si="109"/>
        <v>0</v>
      </c>
      <c r="L1644" s="109">
        <f t="shared" si="110"/>
        <v>10651410</v>
      </c>
      <c r="M1644" s="110">
        <f t="shared" si="111"/>
        <v>8.1201463075775324E-06</v>
      </c>
      <c r="N1644" s="33" t="s">
        <v>4892</v>
      </c>
      <c r="O1644" s="33">
        <f>+'Categorias-9 feb-Depurado'!Y1643</f>
        <v>2233.0702223340354</v>
      </c>
      <c r="P1644" s="111">
        <f>+'Categorias-9 feb-Depurado'!AC1643</f>
        <v>44949</v>
      </c>
      <c r="Q1644" s="111">
        <f>+'Categorias-9 feb-Depurado'!AE1643</f>
        <v>45009</v>
      </c>
      <c r="R1644" s="112" t="str">
        <f>+'Categorias-9 feb-Depurado'!AB1643</f>
        <v>Manto</v>
      </c>
    </row>
    <row r="1645" spans="2:18" s="1" customFormat="1" ht="14.5" hidden="1">
      <c r="B1645" s="57" t="str">
        <f>+'Categorias-9 feb-Depurado'!B1644</f>
        <v>SOCIEDAD AERONAUTICA DE INTEGRACION TECNICA S.A.S.</v>
      </c>
      <c r="C1645" s="30" t="s">
        <v>4900</v>
      </c>
      <c r="D1645" s="31">
        <v>5</v>
      </c>
      <c r="E1645" s="30" t="str">
        <f>+'Categorias-9 feb-Depurado'!E1644</f>
        <v>900183373-1</v>
      </c>
      <c r="F1645" s="30" t="str">
        <f>+'Categorias-9 feb-Depurado'!F1644</f>
        <v>CALLE 16 41 143 OF 1302,</v>
      </c>
      <c r="G1645" s="30" t="str">
        <f>+'Categorias-9 feb-Depurado'!G1644</f>
        <v xml:space="preserve">MEDELLIN </v>
      </c>
      <c r="H1645" s="30" t="str">
        <f>+'Categorias-9 feb-Depurado'!H1644</f>
        <v>A791</v>
      </c>
      <c r="I1645" s="107">
        <f>+'Categorias-9 feb-Depurado'!R1644</f>
        <v>533520</v>
      </c>
      <c r="J1645" s="108">
        <f t="shared" si="108"/>
        <v>0</v>
      </c>
      <c r="K1645" s="107">
        <f t="shared" si="109"/>
        <v>0</v>
      </c>
      <c r="L1645" s="109">
        <f t="shared" si="110"/>
        <v>533520</v>
      </c>
      <c r="M1645" s="110">
        <f t="shared" si="111"/>
        <v>4.0673117061673194E-07</v>
      </c>
      <c r="N1645" s="33" t="s">
        <v>4892</v>
      </c>
      <c r="O1645" s="33">
        <f>+'Categorias-9 feb-Depurado'!Y1644</f>
        <v>111.85257398031384</v>
      </c>
      <c r="P1645" s="111">
        <f>+'Categorias-9 feb-Depurado'!AC1644</f>
        <v>44949</v>
      </c>
      <c r="Q1645" s="111">
        <f>+'Categorias-9 feb-Depurado'!AE1644</f>
        <v>45009</v>
      </c>
      <c r="R1645" s="112" t="str">
        <f>+'Categorias-9 feb-Depurado'!AB1644</f>
        <v>Manto</v>
      </c>
    </row>
    <row r="1646" spans="2:18" s="1" customFormat="1" ht="14.5" hidden="1">
      <c r="B1646" s="57" t="str">
        <f>+'Categorias-9 feb-Depurado'!B1645</f>
        <v>SOCIEDAD AERONAUTICA DE INTEGRACION TECNICA S.A.S.</v>
      </c>
      <c r="C1646" s="30" t="s">
        <v>4900</v>
      </c>
      <c r="D1646" s="31">
        <v>5</v>
      </c>
      <c r="E1646" s="30" t="str">
        <f>+'Categorias-9 feb-Depurado'!E1645</f>
        <v>900183373-1</v>
      </c>
      <c r="F1646" s="30" t="str">
        <f>+'Categorias-9 feb-Depurado'!F1645</f>
        <v>CALLE 16 41 143 OF 1302,</v>
      </c>
      <c r="G1646" s="30" t="str">
        <f>+'Categorias-9 feb-Depurado'!G1645</f>
        <v xml:space="preserve">MEDELLIN </v>
      </c>
      <c r="H1646" s="30" t="str">
        <f>+'Categorias-9 feb-Depurado'!H1645</f>
        <v>A790</v>
      </c>
      <c r="I1646" s="107">
        <f>+'Categorias-9 feb-Depurado'!R1645</f>
        <v>8792560</v>
      </c>
      <c r="J1646" s="108">
        <f t="shared" si="108"/>
        <v>0</v>
      </c>
      <c r="K1646" s="107">
        <f t="shared" si="109"/>
        <v>0</v>
      </c>
      <c r="L1646" s="109">
        <f t="shared" si="110"/>
        <v>8792560</v>
      </c>
      <c r="M1646" s="110">
        <f t="shared" si="111"/>
        <v>6.7030443498235353E-06</v>
      </c>
      <c r="N1646" s="33" t="s">
        <v>4892</v>
      </c>
      <c r="O1646" s="33">
        <f>+'Categorias-9 feb-Depurado'!Y1645</f>
        <v>1843.3619505854481</v>
      </c>
      <c r="P1646" s="111">
        <f>+'Categorias-9 feb-Depurado'!AC1645</f>
        <v>44949</v>
      </c>
      <c r="Q1646" s="111">
        <f>+'Categorias-9 feb-Depurado'!AE1645</f>
        <v>45009</v>
      </c>
      <c r="R1646" s="112" t="str">
        <f>+'Categorias-9 feb-Depurado'!AB1645</f>
        <v>Manto</v>
      </c>
    </row>
    <row r="1647" spans="2:18" s="1" customFormat="1" ht="14.5" hidden="1">
      <c r="B1647" s="57" t="str">
        <f>+'Categorias-9 feb-Depurado'!B1646</f>
        <v>SOCIEDAD AERONAUTICA DE INTEGRACION TECNICA S.A.S.</v>
      </c>
      <c r="C1647" s="30" t="s">
        <v>4900</v>
      </c>
      <c r="D1647" s="31">
        <v>5</v>
      </c>
      <c r="E1647" s="30" t="str">
        <f>+'Categorias-9 feb-Depurado'!E1646</f>
        <v>900183373-1</v>
      </c>
      <c r="F1647" s="30" t="str">
        <f>+'Categorias-9 feb-Depurado'!F1646</f>
        <v>CALLE 16 41 143 OF 1302,</v>
      </c>
      <c r="G1647" s="30" t="str">
        <f>+'Categorias-9 feb-Depurado'!G1646</f>
        <v xml:space="preserve">MEDELLIN </v>
      </c>
      <c r="H1647" s="30" t="str">
        <f>+'Categorias-9 feb-Depurado'!H1646</f>
        <v>A788</v>
      </c>
      <c r="I1647" s="107">
        <f>+'Categorias-9 feb-Depurado'!R1646</f>
        <v>10864970</v>
      </c>
      <c r="J1647" s="108">
        <f t="shared" si="108"/>
        <v>0</v>
      </c>
      <c r="K1647" s="107">
        <f t="shared" si="109"/>
        <v>0</v>
      </c>
      <c r="L1647" s="109">
        <f t="shared" si="110"/>
        <v>10864970</v>
      </c>
      <c r="M1647" s="110">
        <f t="shared" si="111"/>
        <v>8.2829546536506118E-06</v>
      </c>
      <c r="N1647" s="33" t="s">
        <v>4892</v>
      </c>
      <c r="O1647" s="33">
        <f>+'Categorias-9 feb-Depurado'!Y1646</f>
        <v>2277.8431187563547</v>
      </c>
      <c r="P1647" s="111">
        <f>+'Categorias-9 feb-Depurado'!AC1646</f>
        <v>44949</v>
      </c>
      <c r="Q1647" s="111">
        <f>+'Categorias-9 feb-Depurado'!AE1646</f>
        <v>45009</v>
      </c>
      <c r="R1647" s="112" t="str">
        <f>+'Categorias-9 feb-Depurado'!AB1646</f>
        <v>Manto</v>
      </c>
    </row>
    <row r="1648" spans="2:18" s="1" customFormat="1" ht="14.5" hidden="1">
      <c r="B1648" s="57" t="str">
        <f>+'Categorias-9 feb-Depurado'!B1647</f>
        <v>SOCIEDAD AERONAUTICA DE INTEGRACION TECNICA S.A.S.</v>
      </c>
      <c r="C1648" s="30" t="s">
        <v>4900</v>
      </c>
      <c r="D1648" s="31">
        <v>5</v>
      </c>
      <c r="E1648" s="30" t="str">
        <f>+'Categorias-9 feb-Depurado'!E1647</f>
        <v>900183373-1</v>
      </c>
      <c r="F1648" s="30" t="str">
        <f>+'Categorias-9 feb-Depurado'!F1647</f>
        <v>CALLE 16 41 143 OF 1302,</v>
      </c>
      <c r="G1648" s="30" t="str">
        <f>+'Categorias-9 feb-Depurado'!G1647</f>
        <v xml:space="preserve">MEDELLIN </v>
      </c>
      <c r="H1648" s="30" t="str">
        <f>+'Categorias-9 feb-Depurado'!H1647</f>
        <v>A786</v>
      </c>
      <c r="I1648" s="107">
        <f>+'Categorias-9 feb-Depurado'!R1647</f>
        <v>7113600</v>
      </c>
      <c r="J1648" s="108">
        <f t="shared" si="108"/>
        <v>0</v>
      </c>
      <c r="K1648" s="107">
        <f t="shared" si="109"/>
        <v>0</v>
      </c>
      <c r="L1648" s="109">
        <f t="shared" si="110"/>
        <v>7113600</v>
      </c>
      <c r="M1648" s="110">
        <f t="shared" si="111"/>
        <v>5.4230822748897595E-06</v>
      </c>
      <c r="N1648" s="33" t="s">
        <v>4892</v>
      </c>
      <c r="O1648" s="33">
        <f>+'Categorias-9 feb-Depurado'!Y1647</f>
        <v>1491.3676530708512</v>
      </c>
      <c r="P1648" s="111">
        <f>+'Categorias-9 feb-Depurado'!AC1647</f>
        <v>44949</v>
      </c>
      <c r="Q1648" s="111">
        <f>+'Categorias-9 feb-Depurado'!AE1647</f>
        <v>45009</v>
      </c>
      <c r="R1648" s="112" t="str">
        <f>+'Categorias-9 feb-Depurado'!AB1647</f>
        <v>Manto</v>
      </c>
    </row>
    <row r="1649" spans="2:18" s="1" customFormat="1" ht="14.5" hidden="1">
      <c r="B1649" s="57" t="str">
        <f>+'Categorias-9 feb-Depurado'!B1648</f>
        <v>SOCIEDAD AERONAUTICA DE INTEGRACION TECNICA S.A.S.</v>
      </c>
      <c r="C1649" s="30" t="s">
        <v>4900</v>
      </c>
      <c r="D1649" s="31">
        <v>5</v>
      </c>
      <c r="E1649" s="30" t="str">
        <f>+'Categorias-9 feb-Depurado'!E1648</f>
        <v>900183373-1</v>
      </c>
      <c r="F1649" s="30" t="str">
        <f>+'Categorias-9 feb-Depurado'!F1648</f>
        <v>CALLE 16 41 143 OF 1302,</v>
      </c>
      <c r="G1649" s="30" t="str">
        <f>+'Categorias-9 feb-Depurado'!G1648</f>
        <v xml:space="preserve">MEDELLIN </v>
      </c>
      <c r="H1649" s="30" t="str">
        <f>+'Categorias-9 feb-Depurado'!H1648</f>
        <v>A793</v>
      </c>
      <c r="I1649" s="107">
        <f>+'Categorias-9 feb-Depurado'!R1648</f>
        <v>535440</v>
      </c>
      <c r="J1649" s="108">
        <f t="shared" si="108"/>
        <v>0</v>
      </c>
      <c r="K1649" s="107">
        <f t="shared" si="109"/>
        <v>0</v>
      </c>
      <c r="L1649" s="109">
        <f t="shared" si="110"/>
        <v>535440</v>
      </c>
      <c r="M1649" s="110">
        <f t="shared" si="111"/>
        <v>4.0819489052898288E-07</v>
      </c>
      <c r="N1649" s="33" t="s">
        <v>4892</v>
      </c>
      <c r="O1649" s="33">
        <f>+'Categorias-9 feb-Depurado'!Y1648</f>
        <v>112.25510236170948</v>
      </c>
      <c r="P1649" s="111">
        <f>+'Categorias-9 feb-Depurado'!AC1648</f>
        <v>44955</v>
      </c>
      <c r="Q1649" s="111">
        <f>+'Categorias-9 feb-Depurado'!AE1648</f>
        <v>45015</v>
      </c>
      <c r="R1649" s="112" t="str">
        <f>+'Categorias-9 feb-Depurado'!AB1648</f>
        <v>Manto</v>
      </c>
    </row>
    <row r="1650" spans="2:18" s="1" customFormat="1" ht="14.5" hidden="1">
      <c r="B1650" s="57" t="str">
        <f>+'Categorias-9 feb-Depurado'!B1649</f>
        <v>SOCIEDAD AERONAUTICA DE INTEGRACION TECNICA S.A.S.</v>
      </c>
      <c r="C1650" s="30" t="s">
        <v>4900</v>
      </c>
      <c r="D1650" s="31">
        <v>5</v>
      </c>
      <c r="E1650" s="30" t="str">
        <f>+'Categorias-9 feb-Depurado'!E1649</f>
        <v>900183373-1</v>
      </c>
      <c r="F1650" s="30" t="str">
        <f>+'Categorias-9 feb-Depurado'!F1649</f>
        <v>CALLE 16 41 143 OF 1302,</v>
      </c>
      <c r="G1650" s="30" t="str">
        <f>+'Categorias-9 feb-Depurado'!G1649</f>
        <v xml:space="preserve">MEDELLIN </v>
      </c>
      <c r="H1650" s="30" t="str">
        <f>+'Categorias-9 feb-Depurado'!H1649</f>
        <v>A795</v>
      </c>
      <c r="I1650" s="107">
        <f>+'Categorias-9 feb-Depurado'!R1649</f>
        <v>538320</v>
      </c>
      <c r="J1650" s="108">
        <f t="shared" si="108"/>
        <v>0</v>
      </c>
      <c r="K1650" s="107">
        <f t="shared" si="109"/>
        <v>0</v>
      </c>
      <c r="L1650" s="109">
        <f t="shared" si="110"/>
        <v>538320</v>
      </c>
      <c r="M1650" s="110">
        <f t="shared" si="111"/>
        <v>4.1039047039735932E-07</v>
      </c>
      <c r="N1650" s="33" t="s">
        <v>4892</v>
      </c>
      <c r="O1650" s="33">
        <f>+'Categorias-9 feb-Depurado'!Y1649</f>
        <v>112.85889493380294</v>
      </c>
      <c r="P1650" s="111">
        <f>+'Categorias-9 feb-Depurado'!AC1649</f>
        <v>44955</v>
      </c>
      <c r="Q1650" s="111">
        <f>+'Categorias-9 feb-Depurado'!AE1649</f>
        <v>45015</v>
      </c>
      <c r="R1650" s="112" t="str">
        <f>+'Categorias-9 feb-Depurado'!AB1649</f>
        <v>Manto</v>
      </c>
    </row>
    <row r="1651" spans="2:18" s="1" customFormat="1" ht="14.5" hidden="1">
      <c r="B1651" s="57" t="str">
        <f>+'Categorias-9 feb-Depurado'!B1650</f>
        <v>SOCIEDAD AERONAUTICA DE INTEGRACION TECNICA S.A.S.</v>
      </c>
      <c r="C1651" s="30" t="s">
        <v>4900</v>
      </c>
      <c r="D1651" s="31">
        <v>5</v>
      </c>
      <c r="E1651" s="30" t="str">
        <f>+'Categorias-9 feb-Depurado'!E1650</f>
        <v>900183373-1</v>
      </c>
      <c r="F1651" s="30" t="str">
        <f>+'Categorias-9 feb-Depurado'!F1650</f>
        <v>CALLE 16 41 143 OF 1302,</v>
      </c>
      <c r="G1651" s="30" t="str">
        <f>+'Categorias-9 feb-Depurado'!G1650</f>
        <v xml:space="preserve">MEDELLIN </v>
      </c>
      <c r="H1651" s="30" t="str">
        <f>+'Categorias-9 feb-Depurado'!H1650</f>
        <v>A792</v>
      </c>
      <c r="I1651" s="107">
        <f>+'Categorias-9 feb-Depurado'!R1650</f>
        <v>535920</v>
      </c>
      <c r="J1651" s="108">
        <f t="shared" si="108"/>
        <v>0</v>
      </c>
      <c r="K1651" s="107">
        <f t="shared" si="109"/>
        <v>0</v>
      </c>
      <c r="L1651" s="109">
        <f t="shared" si="110"/>
        <v>535920</v>
      </c>
      <c r="M1651" s="110">
        <f t="shared" si="111"/>
        <v>4.0856082050704563E-07</v>
      </c>
      <c r="N1651" s="33" t="s">
        <v>4892</v>
      </c>
      <c r="O1651" s="33">
        <f>+'Categorias-9 feb-Depurado'!Y1650</f>
        <v>112.35573445705839</v>
      </c>
      <c r="P1651" s="111">
        <f>+'Categorias-9 feb-Depurado'!AC1650</f>
        <v>44955</v>
      </c>
      <c r="Q1651" s="111">
        <f>+'Categorias-9 feb-Depurado'!AE1650</f>
        <v>45015</v>
      </c>
      <c r="R1651" s="112" t="str">
        <f>+'Categorias-9 feb-Depurado'!AB1650</f>
        <v>Manto</v>
      </c>
    </row>
    <row r="1652" spans="2:18" s="1" customFormat="1" ht="14.5" hidden="1">
      <c r="B1652" s="57" t="str">
        <f>+'Categorias-9 feb-Depurado'!B1651</f>
        <v>SOCIEDAD AERONAUTICA DE INTEGRACION TECNICA S.A.S.</v>
      </c>
      <c r="C1652" s="30" t="s">
        <v>4900</v>
      </c>
      <c r="D1652" s="31">
        <v>5</v>
      </c>
      <c r="E1652" s="30" t="str">
        <f>+'Categorias-9 feb-Depurado'!E1651</f>
        <v>900183373-1</v>
      </c>
      <c r="F1652" s="30" t="str">
        <f>+'Categorias-9 feb-Depurado'!F1651</f>
        <v>CALLE 16 41 143 OF 1302,</v>
      </c>
      <c r="G1652" s="30" t="str">
        <f>+'Categorias-9 feb-Depurado'!G1651</f>
        <v xml:space="preserve">MEDELLIN </v>
      </c>
      <c r="H1652" s="30" t="str">
        <f>+'Categorias-9 feb-Depurado'!H1651</f>
        <v>A794</v>
      </c>
      <c r="I1652" s="107">
        <f>+'Categorias-9 feb-Depurado'!R1651</f>
        <v>535440</v>
      </c>
      <c r="J1652" s="108">
        <f t="shared" si="108"/>
        <v>0</v>
      </c>
      <c r="K1652" s="107">
        <f t="shared" si="109"/>
        <v>0</v>
      </c>
      <c r="L1652" s="109">
        <f t="shared" si="110"/>
        <v>535440</v>
      </c>
      <c r="M1652" s="110">
        <f t="shared" si="111"/>
        <v>4.0819489052898288E-07</v>
      </c>
      <c r="N1652" s="33" t="s">
        <v>4892</v>
      </c>
      <c r="O1652" s="33">
        <f>+'Categorias-9 feb-Depurado'!Y1651</f>
        <v>112.25510236170948</v>
      </c>
      <c r="P1652" s="111">
        <f>+'Categorias-9 feb-Depurado'!AC1651</f>
        <v>44955</v>
      </c>
      <c r="Q1652" s="111">
        <f>+'Categorias-9 feb-Depurado'!AE1651</f>
        <v>45015</v>
      </c>
      <c r="R1652" s="112" t="str">
        <f>+'Categorias-9 feb-Depurado'!AB1651</f>
        <v>Manto</v>
      </c>
    </row>
    <row r="1653" spans="2:18" s="1" customFormat="1" ht="14.5" hidden="1">
      <c r="B1653" s="57" t="str">
        <f>+'Categorias-9 feb-Depurado'!B1652</f>
        <v>SOFISTIC S.A.S</v>
      </c>
      <c r="C1653" s="30" t="s">
        <v>4900</v>
      </c>
      <c r="D1653" s="31">
        <v>5</v>
      </c>
      <c r="E1653" s="30" t="str">
        <f>+'Categorias-9 feb-Depurado'!E1652</f>
        <v>901031587-2</v>
      </c>
      <c r="F1653" s="30" t="str">
        <f>+'Categorias-9 feb-Depurado'!F1652</f>
        <v>Carrera 12 A # 77A - 52 OFICINA 505</v>
      </c>
      <c r="G1653" s="30" t="str">
        <f>+'Categorias-9 feb-Depurado'!G1652</f>
        <v>BOGOTA DC</v>
      </c>
      <c r="H1653" s="30" t="str">
        <f>+'Categorias-9 feb-Depurado'!H1652</f>
        <v>E-3449</v>
      </c>
      <c r="I1653" s="107">
        <f>+'Categorias-9 feb-Depurado'!R1652</f>
        <v>626760</v>
      </c>
      <c r="J1653" s="108">
        <f t="shared" si="108"/>
        <v>626760</v>
      </c>
      <c r="K1653" s="107">
        <f t="shared" si="109"/>
        <v>8171.9299935923291</v>
      </c>
      <c r="L1653" s="109">
        <f t="shared" si="110"/>
        <v>634931.92999359232</v>
      </c>
      <c r="M1653" s="110">
        <f t="shared" si="111"/>
        <v>4.8404297336226326E-07</v>
      </c>
      <c r="N1653" s="33" t="s">
        <v>4892</v>
      </c>
      <c r="O1653" s="33">
        <f>+'Categorias-9 feb-Depurado'!Y1652</f>
        <v>131.40035850183966</v>
      </c>
      <c r="P1653" s="111">
        <f>+'Categorias-9 feb-Depurado'!AC1652</f>
        <v>44868</v>
      </c>
      <c r="Q1653" s="111">
        <f>+'Categorias-9 feb-Depurado'!AE1652</f>
        <v>44928</v>
      </c>
      <c r="R1653" s="112" t="str">
        <f>+'Categorias-9 feb-Depurado'!AB1652</f>
        <v>IT</v>
      </c>
    </row>
    <row r="1654" spans="2:18" s="1" customFormat="1" ht="14.5" hidden="1">
      <c r="B1654" s="57" t="str">
        <f>+'Categorias-9 feb-Depurado'!B1653</f>
        <v>SOFISTIC S.A.S</v>
      </c>
      <c r="C1654" s="30" t="s">
        <v>4900</v>
      </c>
      <c r="D1654" s="31">
        <v>5</v>
      </c>
      <c r="E1654" s="30" t="str">
        <f>+'Categorias-9 feb-Depurado'!E1653</f>
        <v>901031587-2</v>
      </c>
      <c r="F1654" s="30" t="str">
        <f>+'Categorias-9 feb-Depurado'!F1653</f>
        <v>Carrera 12 A # 77A - 52 OFICINA 505</v>
      </c>
      <c r="G1654" s="30" t="str">
        <f>+'Categorias-9 feb-Depurado'!G1653</f>
        <v>BOGOTA DC</v>
      </c>
      <c r="H1654" s="30" t="str">
        <f>+'Categorias-9 feb-Depurado'!H1653</f>
        <v>E-3453</v>
      </c>
      <c r="I1654" s="107">
        <f>+'Categorias-9 feb-Depurado'!R1653</f>
        <v>5258548</v>
      </c>
      <c r="J1654" s="108">
        <f t="shared" si="108"/>
        <v>5258548</v>
      </c>
      <c r="K1654" s="107">
        <f t="shared" si="109"/>
        <v>68562.904658792759</v>
      </c>
      <c r="L1654" s="109">
        <f t="shared" si="110"/>
        <v>5327110.9046587925</v>
      </c>
      <c r="M1654" s="110">
        <f t="shared" si="111"/>
        <v>4.0611449509990785E-06</v>
      </c>
      <c r="N1654" s="33" t="s">
        <v>4892</v>
      </c>
      <c r="O1654" s="33">
        <f>+'Categorias-9 feb-Depurado'!Y1653</f>
        <v>1102.455632776712</v>
      </c>
      <c r="P1654" s="111">
        <f>+'Categorias-9 feb-Depurado'!AC1653</f>
        <v>44868</v>
      </c>
      <c r="Q1654" s="111">
        <f>+'Categorias-9 feb-Depurado'!AE1653</f>
        <v>44928</v>
      </c>
      <c r="R1654" s="112" t="str">
        <f>+'Categorias-9 feb-Depurado'!AB1653</f>
        <v>IT</v>
      </c>
    </row>
    <row r="1655" spans="2:18" s="1" customFormat="1" ht="14.5" hidden="1">
      <c r="B1655" s="57" t="str">
        <f>+'Categorias-9 feb-Depurado'!B1654</f>
        <v>SOFISTIC S.A.S</v>
      </c>
      <c r="C1655" s="30" t="s">
        <v>4900</v>
      </c>
      <c r="D1655" s="31">
        <v>5</v>
      </c>
      <c r="E1655" s="30" t="str">
        <f>+'Categorias-9 feb-Depurado'!E1654</f>
        <v>901031587-2</v>
      </c>
      <c r="F1655" s="30" t="str">
        <f>+'Categorias-9 feb-Depurado'!F1654</f>
        <v>Carrera 12 A # 77A - 52 OFICINA 505</v>
      </c>
      <c r="G1655" s="30" t="str">
        <f>+'Categorias-9 feb-Depurado'!G1654</f>
        <v>BOGOTA DC</v>
      </c>
      <c r="H1655" s="30" t="str">
        <f>+'Categorias-9 feb-Depurado'!H1654</f>
        <v>E-3451</v>
      </c>
      <c r="I1655" s="107">
        <f>+'Categorias-9 feb-Depurado'!R1654</f>
        <v>21560047</v>
      </c>
      <c r="J1655" s="108">
        <f t="shared" si="108"/>
        <v>21560047</v>
      </c>
      <c r="K1655" s="107">
        <f t="shared" si="109"/>
        <v>281107.91170872474</v>
      </c>
      <c r="L1655" s="109">
        <f t="shared" si="110"/>
        <v>21841154.911708724</v>
      </c>
      <c r="M1655" s="110">
        <f t="shared" si="111"/>
        <v>1.665069445355502E-05</v>
      </c>
      <c r="N1655" s="33" t="s">
        <v>4892</v>
      </c>
      <c r="O1655" s="33">
        <f>+'Categorias-9 feb-Depurado'!Y1654</f>
        <v>4520.0681363145586</v>
      </c>
      <c r="P1655" s="111">
        <f>+'Categorias-9 feb-Depurado'!AC1654</f>
        <v>44868</v>
      </c>
      <c r="Q1655" s="111">
        <f>+'Categorias-9 feb-Depurado'!AE1654</f>
        <v>44928</v>
      </c>
      <c r="R1655" s="112" t="str">
        <f>+'Categorias-9 feb-Depurado'!AB1654</f>
        <v>IT</v>
      </c>
    </row>
    <row r="1656" spans="2:18" s="1" customFormat="1" ht="14.5" hidden="1">
      <c r="B1656" s="57" t="str">
        <f>+'Categorias-9 feb-Depurado'!B1655</f>
        <v>SOFISTIC S.A.S</v>
      </c>
      <c r="C1656" s="30" t="s">
        <v>4900</v>
      </c>
      <c r="D1656" s="31">
        <v>5</v>
      </c>
      <c r="E1656" s="30" t="str">
        <f>+'Categorias-9 feb-Depurado'!E1655</f>
        <v>901031587-2</v>
      </c>
      <c r="F1656" s="30" t="str">
        <f>+'Categorias-9 feb-Depurado'!F1655</f>
        <v>Carrera 12 A # 77A - 52 OFICINA 505</v>
      </c>
      <c r="G1656" s="30" t="str">
        <f>+'Categorias-9 feb-Depurado'!G1655</f>
        <v>BOGOTA DC</v>
      </c>
      <c r="H1656" s="30" t="str">
        <f>+'Categorias-9 feb-Depurado'!H1655</f>
        <v>E-3452</v>
      </c>
      <c r="I1656" s="107">
        <f>+'Categorias-9 feb-Depurado'!R1655</f>
        <v>3414668</v>
      </c>
      <c r="J1656" s="108">
        <f t="shared" si="108"/>
        <v>3414668</v>
      </c>
      <c r="K1656" s="107">
        <f t="shared" si="109"/>
        <v>44521.711416427228</v>
      </c>
      <c r="L1656" s="109">
        <f t="shared" si="110"/>
        <v>3459189.711416427</v>
      </c>
      <c r="M1656" s="110">
        <f t="shared" si="111"/>
        <v>2.637127531694704E-06</v>
      </c>
      <c r="N1656" s="33" t="s">
        <v>4892</v>
      </c>
      <c r="O1656" s="33">
        <f>+'Categorias-9 feb-Depurado'!Y1655</f>
        <v>715.88582450181866</v>
      </c>
      <c r="P1656" s="111">
        <f>+'Categorias-9 feb-Depurado'!AC1655</f>
        <v>44868</v>
      </c>
      <c r="Q1656" s="111">
        <f>+'Categorias-9 feb-Depurado'!AE1655</f>
        <v>44928</v>
      </c>
      <c r="R1656" s="112" t="str">
        <f>+'Categorias-9 feb-Depurado'!AB1655</f>
        <v>IT</v>
      </c>
    </row>
    <row r="1657" spans="2:18" s="1" customFormat="1" ht="14.5" hidden="1">
      <c r="B1657" s="57" t="str">
        <f>+'Categorias-9 feb-Depurado'!B1656</f>
        <v>SOFISTIC S.A.S</v>
      </c>
      <c r="C1657" s="30" t="s">
        <v>4900</v>
      </c>
      <c r="D1657" s="31">
        <v>5</v>
      </c>
      <c r="E1657" s="30" t="str">
        <f>+'Categorias-9 feb-Depurado'!E1656</f>
        <v>901031587-2</v>
      </c>
      <c r="F1657" s="30" t="str">
        <f>+'Categorias-9 feb-Depurado'!F1656</f>
        <v>Carrera 12 A # 77A - 52 OFICINA 505</v>
      </c>
      <c r="G1657" s="30" t="str">
        <f>+'Categorias-9 feb-Depurado'!G1656</f>
        <v>BOGOTA DC</v>
      </c>
      <c r="H1657" s="30" t="str">
        <f>+'Categorias-9 feb-Depurado'!H1656</f>
        <v>E-3445</v>
      </c>
      <c r="I1657" s="107">
        <f>+'Categorias-9 feb-Depurado'!R1656</f>
        <v>11982023</v>
      </c>
      <c r="J1657" s="108">
        <f t="shared" si="108"/>
        <v>11982023</v>
      </c>
      <c r="K1657" s="107">
        <f t="shared" si="109"/>
        <v>156226.07240030175</v>
      </c>
      <c r="L1657" s="109">
        <f t="shared" si="110"/>
        <v>12138249.072400302</v>
      </c>
      <c r="M1657" s="110">
        <f t="shared" si="111"/>
        <v>9.2536442016322452E-06</v>
      </c>
      <c r="N1657" s="33" t="s">
        <v>4892</v>
      </c>
      <c r="O1657" s="33">
        <f>+'Categorias-9 feb-Depurado'!Y1656</f>
        <v>2512.0335021017431</v>
      </c>
      <c r="P1657" s="111">
        <f>+'Categorias-9 feb-Depurado'!AC1656</f>
        <v>44868</v>
      </c>
      <c r="Q1657" s="111">
        <f>+'Categorias-9 feb-Depurado'!AE1656</f>
        <v>44928</v>
      </c>
      <c r="R1657" s="112" t="str">
        <f>+'Categorias-9 feb-Depurado'!AB1656</f>
        <v>IT</v>
      </c>
    </row>
    <row r="1658" spans="2:18" s="1" customFormat="1" ht="14.5" hidden="1">
      <c r="B1658" s="57" t="str">
        <f>+'Categorias-9 feb-Depurado'!B1657</f>
        <v>SOFISTIC S.A.S</v>
      </c>
      <c r="C1658" s="30" t="s">
        <v>4900</v>
      </c>
      <c r="D1658" s="31">
        <v>5</v>
      </c>
      <c r="E1658" s="30" t="str">
        <f>+'Categorias-9 feb-Depurado'!E1657</f>
        <v>901031587-2</v>
      </c>
      <c r="F1658" s="30" t="str">
        <f>+'Categorias-9 feb-Depurado'!F1657</f>
        <v>Carrera 12 A # 77A - 52 OFICINA 505</v>
      </c>
      <c r="G1658" s="30" t="str">
        <f>+'Categorias-9 feb-Depurado'!G1657</f>
        <v>BOGOTA DC</v>
      </c>
      <c r="H1658" s="30" t="str">
        <f>+'Categorias-9 feb-Depurado'!H1657</f>
        <v>E-3446</v>
      </c>
      <c r="I1658" s="107">
        <f>+'Categorias-9 feb-Depurado'!R1657</f>
        <v>6405090</v>
      </c>
      <c r="J1658" s="108">
        <f t="shared" si="108"/>
        <v>6405090</v>
      </c>
      <c r="K1658" s="107">
        <f t="shared" si="109"/>
        <v>83511.94569318126</v>
      </c>
      <c r="L1658" s="109">
        <f t="shared" si="110"/>
        <v>6488601.9456931809</v>
      </c>
      <c r="M1658" s="110">
        <f t="shared" si="111"/>
        <v>4.9466124325944515E-06</v>
      </c>
      <c r="N1658" s="33" t="s">
        <v>4892</v>
      </c>
      <c r="O1658" s="33">
        <f>+'Categorias-9 feb-Depurado'!Y1657</f>
        <v>1342.8283908299002</v>
      </c>
      <c r="P1658" s="111">
        <f>+'Categorias-9 feb-Depurado'!AC1657</f>
        <v>44868</v>
      </c>
      <c r="Q1658" s="111">
        <f>+'Categorias-9 feb-Depurado'!AE1657</f>
        <v>44928</v>
      </c>
      <c r="R1658" s="112" t="str">
        <f>+'Categorias-9 feb-Depurado'!AB1657</f>
        <v>IT</v>
      </c>
    </row>
    <row r="1659" spans="2:18" s="1" customFormat="1" ht="14.5" hidden="1">
      <c r="B1659" s="57" t="str">
        <f>+'Categorias-9 feb-Depurado'!B1658</f>
        <v>SOFISTIC S.A.S</v>
      </c>
      <c r="C1659" s="30" t="s">
        <v>4900</v>
      </c>
      <c r="D1659" s="31">
        <v>5</v>
      </c>
      <c r="E1659" s="30" t="str">
        <f>+'Categorias-9 feb-Depurado'!E1658</f>
        <v>901031587-2</v>
      </c>
      <c r="F1659" s="30" t="str">
        <f>+'Categorias-9 feb-Depurado'!F1658</f>
        <v>Carrera 12 A # 77A - 52 OFICINA 505</v>
      </c>
      <c r="G1659" s="30" t="str">
        <f>+'Categorias-9 feb-Depurado'!G1658</f>
        <v>BOGOTA DC</v>
      </c>
      <c r="H1659" s="30" t="str">
        <f>+'Categorias-9 feb-Depurado'!H1658</f>
        <v>E-3448</v>
      </c>
      <c r="I1659" s="107">
        <f>+'Categorias-9 feb-Depurado'!R1658</f>
        <v>565685</v>
      </c>
      <c r="J1659" s="108">
        <f t="shared" si="108"/>
        <v>565685</v>
      </c>
      <c r="K1659" s="107">
        <f t="shared" si="109"/>
        <v>7375.6114277000388</v>
      </c>
      <c r="L1659" s="109">
        <f t="shared" si="110"/>
        <v>573060.61142770003</v>
      </c>
      <c r="M1659" s="110">
        <f t="shared" si="111"/>
        <v>4.3687511868407668E-07</v>
      </c>
      <c r="N1659" s="33" t="s">
        <v>4892</v>
      </c>
      <c r="O1659" s="33">
        <f>+'Categorias-9 feb-Depurado'!Y1658</f>
        <v>118.59597261968405</v>
      </c>
      <c r="P1659" s="111">
        <f>+'Categorias-9 feb-Depurado'!AC1658</f>
        <v>44868</v>
      </c>
      <c r="Q1659" s="111">
        <f>+'Categorias-9 feb-Depurado'!AE1658</f>
        <v>44928</v>
      </c>
      <c r="R1659" s="112" t="str">
        <f>+'Categorias-9 feb-Depurado'!AB1658</f>
        <v>IT</v>
      </c>
    </row>
    <row r="1660" spans="2:18" s="1" customFormat="1" ht="14.5" hidden="1">
      <c r="B1660" s="57" t="str">
        <f>+'Categorias-9 feb-Depurado'!B1659</f>
        <v>SOFISTIC S.A.S</v>
      </c>
      <c r="C1660" s="30" t="s">
        <v>4900</v>
      </c>
      <c r="D1660" s="31">
        <v>5</v>
      </c>
      <c r="E1660" s="30" t="str">
        <f>+'Categorias-9 feb-Depurado'!E1659</f>
        <v>901031587-2</v>
      </c>
      <c r="F1660" s="30" t="str">
        <f>+'Categorias-9 feb-Depurado'!F1659</f>
        <v>Carrera 12 A # 77A - 52 OFICINA 505</v>
      </c>
      <c r="G1660" s="30" t="str">
        <f>+'Categorias-9 feb-Depurado'!G1659</f>
        <v>BOGOTA DC</v>
      </c>
      <c r="H1660" s="30" t="str">
        <f>+'Categorias-9 feb-Depurado'!H1659</f>
        <v>E-3450</v>
      </c>
      <c r="I1660" s="107">
        <f>+'Categorias-9 feb-Depurado'!R1659</f>
        <v>2611500</v>
      </c>
      <c r="J1660" s="108">
        <f t="shared" si="108"/>
        <v>2611500</v>
      </c>
      <c r="K1660" s="107">
        <f t="shared" si="109"/>
        <v>34049.708306634704</v>
      </c>
      <c r="L1660" s="109">
        <f t="shared" si="110"/>
        <v>2645549.7083066348</v>
      </c>
      <c r="M1660" s="110">
        <f t="shared" si="111"/>
        <v>2.0168457223427637E-06</v>
      </c>
      <c r="N1660" s="33" t="s">
        <v>4892</v>
      </c>
      <c r="O1660" s="33">
        <f>+'Categorias-9 feb-Depurado'!Y1659</f>
        <v>547.50149375766534</v>
      </c>
      <c r="P1660" s="111">
        <f>+'Categorias-9 feb-Depurado'!AC1659</f>
        <v>44868</v>
      </c>
      <c r="Q1660" s="111">
        <f>+'Categorias-9 feb-Depurado'!AE1659</f>
        <v>44928</v>
      </c>
      <c r="R1660" s="112" t="str">
        <f>+'Categorias-9 feb-Depurado'!AB1659</f>
        <v>IT</v>
      </c>
    </row>
    <row r="1661" spans="2:18" s="1" customFormat="1" ht="14.5" hidden="1">
      <c r="B1661" s="57" t="str">
        <f>+'Categorias-9 feb-Depurado'!B1660</f>
        <v>SOFISTIC S.A.S</v>
      </c>
      <c r="C1661" s="30" t="s">
        <v>4900</v>
      </c>
      <c r="D1661" s="31">
        <v>5</v>
      </c>
      <c r="E1661" s="30" t="str">
        <f>+'Categorias-9 feb-Depurado'!E1660</f>
        <v>901031587-2</v>
      </c>
      <c r="F1661" s="30" t="str">
        <f>+'Categorias-9 feb-Depurado'!F1660</f>
        <v>Carrera 12 A # 77A - 52 OFICINA 505</v>
      </c>
      <c r="G1661" s="30" t="str">
        <f>+'Categorias-9 feb-Depurado'!G1660</f>
        <v>BOGOTA DC</v>
      </c>
      <c r="H1661" s="30" t="str">
        <f>+'Categorias-9 feb-Depurado'!H1660</f>
        <v>E-3447</v>
      </c>
      <c r="I1661" s="107">
        <f>+'Categorias-9 feb-Depurado'!R1660</f>
        <v>827798</v>
      </c>
      <c r="J1661" s="108">
        <f t="shared" si="108"/>
        <v>827798</v>
      </c>
      <c r="K1661" s="107">
        <f t="shared" si="109"/>
        <v>10793.138210536317</v>
      </c>
      <c r="L1661" s="109">
        <f t="shared" si="110"/>
        <v>838591.13821053633</v>
      </c>
      <c r="M1661" s="110">
        <f t="shared" si="111"/>
        <v>6.3930341001872297E-07</v>
      </c>
      <c r="N1661" s="33" t="s">
        <v>4892</v>
      </c>
      <c r="O1661" s="33">
        <f>+'Categorias-9 feb-Depurado'!Y1660</f>
        <v>173.54801513674434</v>
      </c>
      <c r="P1661" s="111">
        <f>+'Categorias-9 feb-Depurado'!AC1660</f>
        <v>44868</v>
      </c>
      <c r="Q1661" s="111">
        <f>+'Categorias-9 feb-Depurado'!AE1660</f>
        <v>44928</v>
      </c>
      <c r="R1661" s="112" t="str">
        <f>+'Categorias-9 feb-Depurado'!AB1660</f>
        <v>IT</v>
      </c>
    </row>
    <row r="1662" spans="2:18" s="1" customFormat="1" ht="14.5" hidden="1">
      <c r="B1662" s="57" t="str">
        <f>+'Categorias-9 feb-Depurado'!B1661</f>
        <v>SOFISTIC S.A.S</v>
      </c>
      <c r="C1662" s="30" t="s">
        <v>4900</v>
      </c>
      <c r="D1662" s="31">
        <v>5</v>
      </c>
      <c r="E1662" s="30" t="str">
        <f>+'Categorias-9 feb-Depurado'!E1661</f>
        <v>901031587-2</v>
      </c>
      <c r="F1662" s="30" t="str">
        <f>+'Categorias-9 feb-Depurado'!F1661</f>
        <v>Carrera 12 A # 77A - 52 OFICINA 505</v>
      </c>
      <c r="G1662" s="30" t="str">
        <f>+'Categorias-9 feb-Depurado'!G1661</f>
        <v>BOGOTA DC</v>
      </c>
      <c r="H1662" s="30" t="str">
        <f>+'Categorias-9 feb-Depurado'!H1661</f>
        <v>E-3527</v>
      </c>
      <c r="I1662" s="107">
        <f>+'Categorias-9 feb-Depurado'!R1661</f>
        <v>3414668</v>
      </c>
      <c r="J1662" s="108">
        <f t="shared" si="108"/>
        <v>3414668</v>
      </c>
      <c r="K1662" s="107">
        <f t="shared" si="109"/>
        <v>5825.2215938269001</v>
      </c>
      <c r="L1662" s="109">
        <f t="shared" si="110"/>
        <v>3420493.221593827</v>
      </c>
      <c r="M1662" s="110">
        <f t="shared" si="111"/>
        <v>2.6076271032116019E-06</v>
      </c>
      <c r="N1662" s="33" t="s">
        <v>4892</v>
      </c>
      <c r="O1662" s="33">
        <f>+'Categorias-9 feb-Depurado'!Y1661</f>
        <v>715.88582450181866</v>
      </c>
      <c r="P1662" s="111">
        <f>+'Categorias-9 feb-Depurado'!AC1661</f>
        <v>44901</v>
      </c>
      <c r="Q1662" s="111">
        <f>+'Categorias-9 feb-Depurado'!AE1661</f>
        <v>44961</v>
      </c>
      <c r="R1662" s="112" t="str">
        <f>+'Categorias-9 feb-Depurado'!AB1661</f>
        <v>IT</v>
      </c>
    </row>
    <row r="1663" spans="2:18" s="1" customFormat="1" ht="14.5" hidden="1">
      <c r="B1663" s="57" t="str">
        <f>+'Categorias-9 feb-Depurado'!B1662</f>
        <v>SOFISTIC S.A.S</v>
      </c>
      <c r="C1663" s="30" t="s">
        <v>4900</v>
      </c>
      <c r="D1663" s="31">
        <v>5</v>
      </c>
      <c r="E1663" s="30" t="str">
        <f>+'Categorias-9 feb-Depurado'!E1662</f>
        <v>901031587-2</v>
      </c>
      <c r="F1663" s="30" t="str">
        <f>+'Categorias-9 feb-Depurado'!F1662</f>
        <v>Carrera 12 A # 77A - 52 OFICINA 505</v>
      </c>
      <c r="G1663" s="30" t="str">
        <f>+'Categorias-9 feb-Depurado'!G1662</f>
        <v>BOGOTA DC</v>
      </c>
      <c r="H1663" s="30" t="str">
        <f>+'Categorias-9 feb-Depurado'!H1662</f>
        <v>E-3528</v>
      </c>
      <c r="I1663" s="107">
        <f>+'Categorias-9 feb-Depurado'!R1662</f>
        <v>5258548</v>
      </c>
      <c r="J1663" s="108">
        <f t="shared" si="108"/>
        <v>5258548</v>
      </c>
      <c r="K1663" s="107">
        <f t="shared" si="109"/>
        <v>8970.7717885824495</v>
      </c>
      <c r="L1663" s="109">
        <f t="shared" si="110"/>
        <v>5267518.7717885822</v>
      </c>
      <c r="M1663" s="110">
        <f t="shared" si="111"/>
        <v>4.0157146429284378E-06</v>
      </c>
      <c r="N1663" s="33" t="s">
        <v>4892</v>
      </c>
      <c r="O1663" s="33">
        <f>+'Categorias-9 feb-Depurado'!Y1662</f>
        <v>1102.455632776712</v>
      </c>
      <c r="P1663" s="111">
        <f>+'Categorias-9 feb-Depurado'!AC1662</f>
        <v>44901</v>
      </c>
      <c r="Q1663" s="111">
        <f>+'Categorias-9 feb-Depurado'!AE1662</f>
        <v>44961</v>
      </c>
      <c r="R1663" s="112" t="str">
        <f>+'Categorias-9 feb-Depurado'!AB1662</f>
        <v>IT</v>
      </c>
    </row>
    <row r="1664" spans="2:18" s="1" customFormat="1" ht="14.5" hidden="1">
      <c r="B1664" s="57" t="str">
        <f>+'Categorias-9 feb-Depurado'!B1663</f>
        <v>SOFISTIC S.A.S</v>
      </c>
      <c r="C1664" s="30" t="s">
        <v>4900</v>
      </c>
      <c r="D1664" s="31">
        <v>5</v>
      </c>
      <c r="E1664" s="30" t="str">
        <f>+'Categorias-9 feb-Depurado'!E1663</f>
        <v>901031587-2</v>
      </c>
      <c r="F1664" s="30" t="str">
        <f>+'Categorias-9 feb-Depurado'!F1663</f>
        <v>Carrera 12 A # 77A - 52 OFICINA 505</v>
      </c>
      <c r="G1664" s="30" t="str">
        <f>+'Categorias-9 feb-Depurado'!G1663</f>
        <v>BOGOTA DC</v>
      </c>
      <c r="H1664" s="30" t="str">
        <f>+'Categorias-9 feb-Depurado'!H1663</f>
        <v>E-3521</v>
      </c>
      <c r="I1664" s="107">
        <f>+'Categorias-9 feb-Depurado'!R1663</f>
        <v>12300130</v>
      </c>
      <c r="J1664" s="108">
        <f t="shared" si="108"/>
        <v>12300130</v>
      </c>
      <c r="K1664" s="107">
        <f t="shared" si="109"/>
        <v>20983.29409561283</v>
      </c>
      <c r="L1664" s="109">
        <f t="shared" si="110"/>
        <v>12321113.294095613</v>
      </c>
      <c r="M1664" s="110">
        <f t="shared" si="111"/>
        <v>9.3930514946185462E-06</v>
      </c>
      <c r="N1664" s="33" t="s">
        <v>4892</v>
      </c>
      <c r="O1664" s="33">
        <f>+'Categorias-9 feb-Depurado'!Y1663</f>
        <v>2578.7246978416511</v>
      </c>
      <c r="P1664" s="111">
        <f>+'Categorias-9 feb-Depurado'!AC1663</f>
        <v>44901</v>
      </c>
      <c r="Q1664" s="111">
        <f>+'Categorias-9 feb-Depurado'!AE1663</f>
        <v>44961</v>
      </c>
      <c r="R1664" s="112" t="str">
        <f>+'Categorias-9 feb-Depurado'!AB1663</f>
        <v>IT</v>
      </c>
    </row>
    <row r="1665" spans="2:18" s="1" customFormat="1" ht="14.5" hidden="1">
      <c r="B1665" s="57" t="str">
        <f>+'Categorias-9 feb-Depurado'!B1664</f>
        <v>SOFISTIC S.A.S</v>
      </c>
      <c r="C1665" s="30" t="s">
        <v>4900</v>
      </c>
      <c r="D1665" s="31">
        <v>5</v>
      </c>
      <c r="E1665" s="30" t="str">
        <f>+'Categorias-9 feb-Depurado'!E1664</f>
        <v>901031587-2</v>
      </c>
      <c r="F1665" s="30" t="str">
        <f>+'Categorias-9 feb-Depurado'!F1664</f>
        <v>Carrera 12 A # 77A - 52 OFICINA 505</v>
      </c>
      <c r="G1665" s="30" t="str">
        <f>+'Categorias-9 feb-Depurado'!G1664</f>
        <v>BOGOTA DC</v>
      </c>
      <c r="H1665" s="30" t="str">
        <f>+'Categorias-9 feb-Depurado'!H1664</f>
        <v>E-3522</v>
      </c>
      <c r="I1665" s="107">
        <f>+'Categorias-9 feb-Depurado'!R1664</f>
        <v>6477522</v>
      </c>
      <c r="J1665" s="108">
        <f t="shared" si="108"/>
        <v>6477522</v>
      </c>
      <c r="K1665" s="107">
        <f t="shared" si="109"/>
        <v>11050.269317218777</v>
      </c>
      <c r="L1665" s="109">
        <f t="shared" si="110"/>
        <v>6488572.269317219</v>
      </c>
      <c r="M1665" s="110">
        <f t="shared" si="111"/>
        <v>4.9465898086869417E-06</v>
      </c>
      <c r="N1665" s="33" t="s">
        <v>4892</v>
      </c>
      <c r="O1665" s="33">
        <f>+'Categorias-9 feb-Depurado'!Y1664</f>
        <v>1358.0137740180508</v>
      </c>
      <c r="P1665" s="111">
        <f>+'Categorias-9 feb-Depurado'!AC1664</f>
        <v>44901</v>
      </c>
      <c r="Q1665" s="111">
        <f>+'Categorias-9 feb-Depurado'!AE1664</f>
        <v>44961</v>
      </c>
      <c r="R1665" s="112" t="str">
        <f>+'Categorias-9 feb-Depurado'!AB1664</f>
        <v>IT</v>
      </c>
    </row>
    <row r="1666" spans="2:18" s="1" customFormat="1" ht="14.5" hidden="1">
      <c r="B1666" s="57" t="str">
        <f>+'Categorias-9 feb-Depurado'!B1665</f>
        <v>SOFISTIC S.A.S</v>
      </c>
      <c r="C1666" s="30" t="s">
        <v>4900</v>
      </c>
      <c r="D1666" s="31">
        <v>5</v>
      </c>
      <c r="E1666" s="30" t="str">
        <f>+'Categorias-9 feb-Depurado'!E1665</f>
        <v>901031587-2</v>
      </c>
      <c r="F1666" s="30" t="str">
        <f>+'Categorias-9 feb-Depurado'!F1665</f>
        <v>Carrera 12 A # 77A - 52 OFICINA 505</v>
      </c>
      <c r="G1666" s="30" t="str">
        <f>+'Categorias-9 feb-Depurado'!G1665</f>
        <v>BOGOTA DC</v>
      </c>
      <c r="H1666" s="30" t="str">
        <f>+'Categorias-9 feb-Depurado'!H1665</f>
        <v>E-3526</v>
      </c>
      <c r="I1666" s="107">
        <f>+'Categorias-9 feb-Depurado'!R1665</f>
        <v>21560047</v>
      </c>
      <c r="J1666" s="108">
        <f t="shared" si="108"/>
        <v>21560047</v>
      </c>
      <c r="K1666" s="107">
        <f t="shared" si="109"/>
        <v>36780.16467437621</v>
      </c>
      <c r="L1666" s="109">
        <f t="shared" si="110"/>
        <v>21596827.164674375</v>
      </c>
      <c r="M1666" s="110">
        <f t="shared" si="111"/>
        <v>1.6464430188737524E-05</v>
      </c>
      <c r="N1666" s="33" t="s">
        <v>4892</v>
      </c>
      <c r="O1666" s="33">
        <f>+'Categorias-9 feb-Depurado'!Y1665</f>
        <v>4520.0681363145586</v>
      </c>
      <c r="P1666" s="111">
        <f>+'Categorias-9 feb-Depurado'!AC1665</f>
        <v>44901</v>
      </c>
      <c r="Q1666" s="111">
        <f>+'Categorias-9 feb-Depurado'!AE1665</f>
        <v>44961</v>
      </c>
      <c r="R1666" s="112" t="str">
        <f>+'Categorias-9 feb-Depurado'!AB1665</f>
        <v>IT</v>
      </c>
    </row>
    <row r="1667" spans="2:18" s="1" customFormat="1" ht="14.5" hidden="1">
      <c r="B1667" s="57" t="str">
        <f>+'Categorias-9 feb-Depurado'!B1666</f>
        <v>SOFISTIC S.A.S</v>
      </c>
      <c r="C1667" s="30" t="s">
        <v>4900</v>
      </c>
      <c r="D1667" s="31">
        <v>5</v>
      </c>
      <c r="E1667" s="30" t="str">
        <f>+'Categorias-9 feb-Depurado'!E1666</f>
        <v>901031587-2</v>
      </c>
      <c r="F1667" s="30" t="str">
        <f>+'Categorias-9 feb-Depurado'!F1666</f>
        <v>Carrera 12 A # 77A - 52 OFICINA 505</v>
      </c>
      <c r="G1667" s="30" t="str">
        <f>+'Categorias-9 feb-Depurado'!G1666</f>
        <v>BOGOTA DC</v>
      </c>
      <c r="H1667" s="30" t="str">
        <f>+'Categorias-9 feb-Depurado'!H1666</f>
        <v>E-3523</v>
      </c>
      <c r="I1667" s="107">
        <f>+'Categorias-9 feb-Depurado'!R1666</f>
        <v>565685</v>
      </c>
      <c r="J1667" s="108">
        <f t="shared" si="108"/>
        <v>565685</v>
      </c>
      <c r="K1667" s="107">
        <f t="shared" si="109"/>
        <v>965.02514367545245</v>
      </c>
      <c r="L1667" s="109">
        <f t="shared" si="110"/>
        <v>566650.02514367551</v>
      </c>
      <c r="M1667" s="110">
        <f t="shared" si="111"/>
        <v>4.3198798181265503E-07</v>
      </c>
      <c r="N1667" s="33" t="s">
        <v>4892</v>
      </c>
      <c r="O1667" s="33">
        <f>+'Categorias-9 feb-Depurado'!Y1666</f>
        <v>118.59597261968405</v>
      </c>
      <c r="P1667" s="111">
        <f>+'Categorias-9 feb-Depurado'!AC1666</f>
        <v>44901</v>
      </c>
      <c r="Q1667" s="111">
        <f>+'Categorias-9 feb-Depurado'!AE1666</f>
        <v>44961</v>
      </c>
      <c r="R1667" s="112" t="str">
        <f>+'Categorias-9 feb-Depurado'!AB1666</f>
        <v>IT</v>
      </c>
    </row>
    <row r="1668" spans="2:18" s="1" customFormat="1" ht="14.5" hidden="1">
      <c r="B1668" s="57" t="str">
        <f>+'Categorias-9 feb-Depurado'!B1667</f>
        <v>SOFISTIC S.A.S</v>
      </c>
      <c r="C1668" s="30" t="s">
        <v>4900</v>
      </c>
      <c r="D1668" s="31">
        <v>5</v>
      </c>
      <c r="E1668" s="30" t="str">
        <f>+'Categorias-9 feb-Depurado'!E1667</f>
        <v>901031587-2</v>
      </c>
      <c r="F1668" s="30" t="str">
        <f>+'Categorias-9 feb-Depurado'!F1667</f>
        <v>Carrera 12 A # 77A - 52 OFICINA 505</v>
      </c>
      <c r="G1668" s="30" t="str">
        <f>+'Categorias-9 feb-Depurado'!G1667</f>
        <v>BOGOTA DC</v>
      </c>
      <c r="H1668" s="30" t="str">
        <f>+'Categorias-9 feb-Depurado'!H1667</f>
        <v>E-3524</v>
      </c>
      <c r="I1668" s="107">
        <f>+'Categorias-9 feb-Depurado'!R1667</f>
        <v>626760</v>
      </c>
      <c r="J1668" s="108">
        <f t="shared" si="108"/>
        <v>626760</v>
      </c>
      <c r="K1668" s="107">
        <f t="shared" si="109"/>
        <v>1069.2154804352715</v>
      </c>
      <c r="L1668" s="109">
        <f t="shared" si="110"/>
        <v>627829.21548043529</v>
      </c>
      <c r="M1668" s="110">
        <f t="shared" si="111"/>
        <v>4.7862818968312692E-07</v>
      </c>
      <c r="N1668" s="33" t="s">
        <v>4892</v>
      </c>
      <c r="O1668" s="33">
        <f>+'Categorias-9 feb-Depurado'!Y1667</f>
        <v>131.40035850183966</v>
      </c>
      <c r="P1668" s="111">
        <f>+'Categorias-9 feb-Depurado'!AC1667</f>
        <v>44901</v>
      </c>
      <c r="Q1668" s="111">
        <f>+'Categorias-9 feb-Depurado'!AE1667</f>
        <v>44961</v>
      </c>
      <c r="R1668" s="112" t="str">
        <f>+'Categorias-9 feb-Depurado'!AB1667</f>
        <v>IT</v>
      </c>
    </row>
    <row r="1669" spans="2:18" s="1" customFormat="1" ht="14.5" hidden="1">
      <c r="B1669" s="57" t="str">
        <f>+'Categorias-9 feb-Depurado'!B1668</f>
        <v>SOFISTIC S.A.S</v>
      </c>
      <c r="C1669" s="30" t="s">
        <v>4900</v>
      </c>
      <c r="D1669" s="31">
        <v>5</v>
      </c>
      <c r="E1669" s="30" t="str">
        <f>+'Categorias-9 feb-Depurado'!E1668</f>
        <v>901031587-2</v>
      </c>
      <c r="F1669" s="30" t="str">
        <f>+'Categorias-9 feb-Depurado'!F1668</f>
        <v>Carrera 12 A # 77A - 52 OFICINA 505</v>
      </c>
      <c r="G1669" s="30" t="str">
        <f>+'Categorias-9 feb-Depurado'!G1668</f>
        <v>BOGOTA DC</v>
      </c>
      <c r="H1669" s="30" t="str">
        <f>+'Categorias-9 feb-Depurado'!H1668</f>
        <v>E-3525</v>
      </c>
      <c r="I1669" s="107">
        <f>+'Categorias-9 feb-Depurado'!R1668</f>
        <v>2611500</v>
      </c>
      <c r="J1669" s="108">
        <f t="shared" si="108"/>
        <v>2611500</v>
      </c>
      <c r="K1669" s="107">
        <f t="shared" si="109"/>
        <v>4455.0645018136311</v>
      </c>
      <c r="L1669" s="109">
        <f t="shared" si="110"/>
        <v>2615955.0645018136</v>
      </c>
      <c r="M1669" s="110">
        <f t="shared" si="111"/>
        <v>1.9942841236796955E-06</v>
      </c>
      <c r="N1669" s="33" t="s">
        <v>4892</v>
      </c>
      <c r="O1669" s="33">
        <f>+'Categorias-9 feb-Depurado'!Y1668</f>
        <v>547.50149375766534</v>
      </c>
      <c r="P1669" s="111">
        <f>+'Categorias-9 feb-Depurado'!AC1668</f>
        <v>44901</v>
      </c>
      <c r="Q1669" s="111">
        <f>+'Categorias-9 feb-Depurado'!AE1668</f>
        <v>44961</v>
      </c>
      <c r="R1669" s="112" t="str">
        <f>+'Categorias-9 feb-Depurado'!AB1668</f>
        <v>IT</v>
      </c>
    </row>
    <row r="1670" spans="2:18" s="1" customFormat="1" ht="14.5" hidden="1">
      <c r="B1670" s="57" t="str">
        <f>+'Categorias-9 feb-Depurado'!B1669</f>
        <v>SOFISTIC S.A.S</v>
      </c>
      <c r="C1670" s="30" t="s">
        <v>4900</v>
      </c>
      <c r="D1670" s="31">
        <v>5</v>
      </c>
      <c r="E1670" s="30" t="str">
        <f>+'Categorias-9 feb-Depurado'!E1669</f>
        <v>901031587-2</v>
      </c>
      <c r="F1670" s="30" t="str">
        <f>+'Categorias-9 feb-Depurado'!F1669</f>
        <v>Carrera 12 A # 77A - 52 OFICINA 505</v>
      </c>
      <c r="G1670" s="30" t="str">
        <f>+'Categorias-9 feb-Depurado'!G1669</f>
        <v>BOGOTA DC</v>
      </c>
      <c r="H1670" s="30" t="str">
        <f>+'Categorias-9 feb-Depurado'!H1669</f>
        <v>SCFV2300007</v>
      </c>
      <c r="I1670" s="107">
        <f>+'Categorias-9 feb-Depurado'!R1669</f>
        <v>16549883</v>
      </c>
      <c r="J1670" s="108">
        <f t="shared" si="108"/>
        <v>0</v>
      </c>
      <c r="K1670" s="107">
        <f t="shared" si="109"/>
        <v>0</v>
      </c>
      <c r="L1670" s="109">
        <f t="shared" si="110"/>
        <v>16549883</v>
      </c>
      <c r="M1670" s="110">
        <f t="shared" si="111"/>
        <v>1.2616871506522626E-05</v>
      </c>
      <c r="N1670" s="33" t="s">
        <v>4892</v>
      </c>
      <c r="O1670" s="33">
        <f>+'Categorias-9 feb-Depurado'!Y1669</f>
        <v>3469.6862584777296</v>
      </c>
      <c r="P1670" s="111">
        <f>+'Categorias-9 feb-Depurado'!AC1669</f>
        <v>44944</v>
      </c>
      <c r="Q1670" s="111">
        <f>+'Categorias-9 feb-Depurado'!AE1669</f>
        <v>45004</v>
      </c>
      <c r="R1670" s="112" t="str">
        <f>+'Categorias-9 feb-Depurado'!AB1669</f>
        <v>IT</v>
      </c>
    </row>
    <row r="1671" spans="2:18" s="1" customFormat="1" ht="14.5" hidden="1">
      <c r="B1671" s="57" t="str">
        <f>+'Categorias-9 feb-Depurado'!B1670</f>
        <v>SOFISTIC S.A.S</v>
      </c>
      <c r="C1671" s="30" t="s">
        <v>4900</v>
      </c>
      <c r="D1671" s="31">
        <v>5</v>
      </c>
      <c r="E1671" s="30" t="str">
        <f>+'Categorias-9 feb-Depurado'!E1670</f>
        <v>901031587-2</v>
      </c>
      <c r="F1671" s="30" t="str">
        <f>+'Categorias-9 feb-Depurado'!F1670</f>
        <v>Carrera 12 A # 77A - 52 OFICINA 505</v>
      </c>
      <c r="G1671" s="30" t="str">
        <f>+'Categorias-9 feb-Depurado'!G1670</f>
        <v>BOGOTA DC</v>
      </c>
      <c r="H1671" s="30" t="str">
        <f>+'Categorias-9 feb-Depurado'!H1670</f>
        <v>SCFV2300018</v>
      </c>
      <c r="I1671" s="107">
        <f>+'Categorias-9 feb-Depurado'!R1670</f>
        <v>5273820</v>
      </c>
      <c r="J1671" s="108">
        <f t="shared" si="108"/>
        <v>0</v>
      </c>
      <c r="K1671" s="107">
        <f t="shared" si="109"/>
        <v>0</v>
      </c>
      <c r="L1671" s="109">
        <f t="shared" si="110"/>
        <v>5273820</v>
      </c>
      <c r="M1671" s="110">
        <f t="shared" si="111"/>
        <v>4.0205184102225473E-06</v>
      </c>
      <c r="N1671" s="33" t="s">
        <v>4892</v>
      </c>
      <c r="O1671" s="33">
        <f>+'Categorias-9 feb-Depurado'!Y1670</f>
        <v>1105.6574106103965</v>
      </c>
      <c r="P1671" s="111">
        <f>+'Categorias-9 feb-Depurado'!AC1670</f>
        <v>44946</v>
      </c>
      <c r="Q1671" s="111">
        <f>+'Categorias-9 feb-Depurado'!AE1670</f>
        <v>45006</v>
      </c>
      <c r="R1671" s="112" t="str">
        <f>+'Categorias-9 feb-Depurado'!AB1670</f>
        <v>IT</v>
      </c>
    </row>
    <row r="1672" spans="2:18" s="1" customFormat="1" ht="14.5" hidden="1">
      <c r="B1672" s="57" t="str">
        <f>+'Categorias-9 feb-Depurado'!B1671</f>
        <v>SOFISTIC S.A.S</v>
      </c>
      <c r="C1672" s="30" t="s">
        <v>4900</v>
      </c>
      <c r="D1672" s="31">
        <v>5</v>
      </c>
      <c r="E1672" s="30" t="str">
        <f>+'Categorias-9 feb-Depurado'!E1671</f>
        <v>901031587-2</v>
      </c>
      <c r="F1672" s="30" t="str">
        <f>+'Categorias-9 feb-Depurado'!F1671</f>
        <v>Carrera 12 A # 77A - 52 OFICINA 505</v>
      </c>
      <c r="G1672" s="30" t="str">
        <f>+'Categorias-9 feb-Depurado'!G1671</f>
        <v>BOGOTA DC</v>
      </c>
      <c r="H1672" s="30" t="str">
        <f>+'Categorias-9 feb-Depurado'!H1671</f>
        <v>SCFV2300015</v>
      </c>
      <c r="I1672" s="107">
        <f>+'Categorias-9 feb-Depurado'!R1671</f>
        <v>50194</v>
      </c>
      <c r="J1672" s="108">
        <f t="shared" si="108"/>
        <v>0</v>
      </c>
      <c r="K1672" s="107">
        <f t="shared" si="109"/>
        <v>0</v>
      </c>
      <c r="L1672" s="109">
        <f t="shared" si="110"/>
        <v>50194</v>
      </c>
      <c r="M1672" s="110">
        <f t="shared" si="111"/>
        <v>3.8265602747668768E-08</v>
      </c>
      <c r="N1672" s="33" t="s">
        <v>4892</v>
      </c>
      <c r="O1672" s="33">
        <f>+'Categorias-9 feb-Depurado'!Y1671</f>
        <v>10.523182070715011</v>
      </c>
      <c r="P1672" s="111">
        <f>+'Categorias-9 feb-Depurado'!AC1671</f>
        <v>44946</v>
      </c>
      <c r="Q1672" s="111">
        <f>+'Categorias-9 feb-Depurado'!AE1671</f>
        <v>45006</v>
      </c>
      <c r="R1672" s="112" t="str">
        <f>+'Categorias-9 feb-Depurado'!AB1671</f>
        <v>IT</v>
      </c>
    </row>
    <row r="1673" spans="2:18" s="1" customFormat="1" ht="14.5" hidden="1">
      <c r="B1673" s="57" t="str">
        <f>+'Categorias-9 feb-Depurado'!B1672</f>
        <v>SOFISTIC S.A.S</v>
      </c>
      <c r="C1673" s="30" t="s">
        <v>4900</v>
      </c>
      <c r="D1673" s="31">
        <v>5</v>
      </c>
      <c r="E1673" s="30" t="str">
        <f>+'Categorias-9 feb-Depurado'!E1672</f>
        <v>901031587-2</v>
      </c>
      <c r="F1673" s="30" t="str">
        <f>+'Categorias-9 feb-Depurado'!F1672</f>
        <v>Carrera 12 A # 77A - 52 OFICINA 505</v>
      </c>
      <c r="G1673" s="30" t="str">
        <f>+'Categorias-9 feb-Depurado'!G1672</f>
        <v>BOGOTA DC</v>
      </c>
      <c r="H1673" s="30" t="str">
        <f>+'Categorias-9 feb-Depurado'!H1672</f>
        <v>SCFV2300013</v>
      </c>
      <c r="I1673" s="107">
        <f>+'Categorias-9 feb-Depurado'!R1672</f>
        <v>5048018</v>
      </c>
      <c r="J1673" s="108">
        <f t="shared" si="108"/>
        <v>0</v>
      </c>
      <c r="K1673" s="107">
        <f t="shared" si="109"/>
        <v>0</v>
      </c>
      <c r="L1673" s="109">
        <f t="shared" si="110"/>
        <v>5048018</v>
      </c>
      <c r="M1673" s="110">
        <f t="shared" si="111"/>
        <v>3.848377325000626E-06</v>
      </c>
      <c r="N1673" s="33" t="s">
        <v>4892</v>
      </c>
      <c r="O1673" s="33">
        <f>+'Categorias-9 feb-Depurado'!Y1672</f>
        <v>1058.3179764562826</v>
      </c>
      <c r="P1673" s="111">
        <f>+'Categorias-9 feb-Depurado'!AC1672</f>
        <v>44946</v>
      </c>
      <c r="Q1673" s="111">
        <f>+'Categorias-9 feb-Depurado'!AE1672</f>
        <v>45006</v>
      </c>
      <c r="R1673" s="112" t="str">
        <f>+'Categorias-9 feb-Depurado'!AB1672</f>
        <v>IT</v>
      </c>
    </row>
    <row r="1674" spans="2:18" s="1" customFormat="1" ht="14.5" hidden="1">
      <c r="B1674" s="57" t="str">
        <f>+'Categorias-9 feb-Depurado'!B1673</f>
        <v>SOFISTIC S.A.S</v>
      </c>
      <c r="C1674" s="30" t="s">
        <v>4900</v>
      </c>
      <c r="D1674" s="31">
        <v>5</v>
      </c>
      <c r="E1674" s="30" t="str">
        <f>+'Categorias-9 feb-Depurado'!E1673</f>
        <v>901031587-2</v>
      </c>
      <c r="F1674" s="30" t="str">
        <f>+'Categorias-9 feb-Depurado'!F1673</f>
        <v>Carrera 12 A # 77A - 52 OFICINA 505</v>
      </c>
      <c r="G1674" s="30" t="str">
        <f>+'Categorias-9 feb-Depurado'!G1673</f>
        <v>BOGOTA DC</v>
      </c>
      <c r="H1674" s="30" t="str">
        <f>+'Categorias-9 feb-Depurado'!H1673</f>
        <v>SCFV2300017</v>
      </c>
      <c r="I1674" s="107">
        <f>+'Categorias-9 feb-Depurado'!R1673</f>
        <v>31670922</v>
      </c>
      <c r="J1674" s="108">
        <f t="shared" si="108"/>
        <v>0</v>
      </c>
      <c r="K1674" s="107">
        <f t="shared" si="109"/>
        <v>0</v>
      </c>
      <c r="L1674" s="109">
        <f t="shared" si="110"/>
        <v>31670922</v>
      </c>
      <c r="M1674" s="110">
        <f t="shared" si="111"/>
        <v>2.4144457901430516E-05</v>
      </c>
      <c r="N1674" s="33" t="s">
        <v>4892</v>
      </c>
      <c r="O1674" s="33">
        <f>+'Categorias-9 feb-Depurado'!Y1673</f>
        <v>6639.815088524796</v>
      </c>
      <c r="P1674" s="111">
        <f>+'Categorias-9 feb-Depurado'!AC1673</f>
        <v>44946</v>
      </c>
      <c r="Q1674" s="111">
        <f>+'Categorias-9 feb-Depurado'!AE1673</f>
        <v>45006</v>
      </c>
      <c r="R1674" s="112" t="str">
        <f>+'Categorias-9 feb-Depurado'!AB1673</f>
        <v>IT</v>
      </c>
    </row>
    <row r="1675" spans="2:18" s="1" customFormat="1" ht="14.5" hidden="1">
      <c r="B1675" s="57" t="str">
        <f>+'Categorias-9 feb-Depurado'!B1674</f>
        <v>SOFISTIC S.A.S</v>
      </c>
      <c r="C1675" s="30" t="s">
        <v>4900</v>
      </c>
      <c r="D1675" s="31">
        <v>5</v>
      </c>
      <c r="E1675" s="30" t="str">
        <f>+'Categorias-9 feb-Depurado'!E1674</f>
        <v>901031587-2</v>
      </c>
      <c r="F1675" s="30" t="str">
        <f>+'Categorias-9 feb-Depurado'!F1674</f>
        <v>Carrera 12 A # 77A - 52 OFICINA 505</v>
      </c>
      <c r="G1675" s="30" t="str">
        <f>+'Categorias-9 feb-Depurado'!G1674</f>
        <v>BOGOTA DC</v>
      </c>
      <c r="H1675" s="30" t="str">
        <f>+'Categorias-9 feb-Depurado'!H1674</f>
        <v>SCFV2300016</v>
      </c>
      <c r="I1675" s="107">
        <f>+'Categorias-9 feb-Depurado'!R1674</f>
        <v>683597</v>
      </c>
      <c r="J1675" s="108">
        <f t="shared" si="108"/>
        <v>0</v>
      </c>
      <c r="K1675" s="107">
        <f t="shared" si="109"/>
        <v>0</v>
      </c>
      <c r="L1675" s="109">
        <f t="shared" si="110"/>
        <v>683597</v>
      </c>
      <c r="M1675" s="110">
        <f t="shared" si="111"/>
        <v>5.2114299002865138E-07</v>
      </c>
      <c r="N1675" s="33" t="s">
        <v>4892</v>
      </c>
      <c r="O1675" s="33">
        <f>+'Categorias-9 feb-Depurado'!Y1674</f>
        <v>143.31624684214387</v>
      </c>
      <c r="P1675" s="111">
        <f>+'Categorias-9 feb-Depurado'!AC1674</f>
        <v>44946</v>
      </c>
      <c r="Q1675" s="111">
        <f>+'Categorias-9 feb-Depurado'!AE1674</f>
        <v>45006</v>
      </c>
      <c r="R1675" s="112" t="str">
        <f>+'Categorias-9 feb-Depurado'!AB1674</f>
        <v>IT</v>
      </c>
    </row>
    <row r="1676" spans="2:18" s="1" customFormat="1" ht="14.5" hidden="1">
      <c r="B1676" s="57" t="str">
        <f>+'Categorias-9 feb-Depurado'!B1675</f>
        <v>SOFISTIC S.A.S</v>
      </c>
      <c r="C1676" s="30" t="s">
        <v>4900</v>
      </c>
      <c r="D1676" s="31">
        <v>5</v>
      </c>
      <c r="E1676" s="30" t="str">
        <f>+'Categorias-9 feb-Depurado'!E1675</f>
        <v>901031587-2</v>
      </c>
      <c r="F1676" s="30" t="str">
        <f>+'Categorias-9 feb-Depurado'!F1675</f>
        <v>Carrera 12 A # 77A - 52 OFICINA 505</v>
      </c>
      <c r="G1676" s="30" t="str">
        <f>+'Categorias-9 feb-Depurado'!G1675</f>
        <v>BOGOTA DC</v>
      </c>
      <c r="H1676" s="30" t="str">
        <f>+'Categorias-9 feb-Depurado'!H1675</f>
        <v>E3579</v>
      </c>
      <c r="I1676" s="107">
        <f>+'Categorias-9 feb-Depurado'!R1675</f>
        <v>689436</v>
      </c>
      <c r="J1676" s="108">
        <f t="shared" si="108"/>
        <v>0</v>
      </c>
      <c r="K1676" s="107">
        <f t="shared" si="109"/>
        <v>0</v>
      </c>
      <c r="L1676" s="109">
        <f t="shared" si="110"/>
        <v>689436</v>
      </c>
      <c r="M1676" s="110">
        <f t="shared" si="111"/>
        <v>5.2559437574096041E-07</v>
      </c>
      <c r="N1676" s="33" t="s">
        <v>4892</v>
      </c>
      <c r="O1676" s="33">
        <f>+'Categorias-9 feb-Depurado'!Y1675</f>
        <v>144.54039435202364</v>
      </c>
      <c r="P1676" s="111">
        <f>+'Categorias-9 feb-Depurado'!AC1675</f>
        <v>44951</v>
      </c>
      <c r="Q1676" s="111">
        <f>+'Categorias-9 feb-Depurado'!AE1675</f>
        <v>45011</v>
      </c>
      <c r="R1676" s="112" t="str">
        <f>+'Categorias-9 feb-Depurado'!AB1675</f>
        <v>IT</v>
      </c>
    </row>
    <row r="1677" spans="2:18" s="1" customFormat="1" ht="14.5" hidden="1">
      <c r="B1677" s="57" t="str">
        <f>+'Categorias-9 feb-Depurado'!B1676</f>
        <v>SOFISTIC S.A.S</v>
      </c>
      <c r="C1677" s="30" t="s">
        <v>4900</v>
      </c>
      <c r="D1677" s="31">
        <v>5</v>
      </c>
      <c r="E1677" s="30" t="str">
        <f>+'Categorias-9 feb-Depurado'!E1676</f>
        <v>901031587-2</v>
      </c>
      <c r="F1677" s="30" t="str">
        <f>+'Categorias-9 feb-Depurado'!F1676</f>
        <v>Carrera 12 A # 77A - 52 OFICINA 505</v>
      </c>
      <c r="G1677" s="30" t="str">
        <f>+'Categorias-9 feb-Depurado'!G1676</f>
        <v>BOGOTA DC</v>
      </c>
      <c r="H1677" s="30" t="str">
        <f>+'Categorias-9 feb-Depurado'!H1676</f>
        <v>E3580</v>
      </c>
      <c r="I1677" s="107">
        <f>+'Categorias-9 feb-Depurado'!R1676</f>
        <v>3133800</v>
      </c>
      <c r="J1677" s="108">
        <f t="shared" si="108"/>
        <v>0</v>
      </c>
      <c r="K1677" s="107">
        <f t="shared" si="109"/>
        <v>0</v>
      </c>
      <c r="L1677" s="109">
        <f t="shared" si="110"/>
        <v>3133800</v>
      </c>
      <c r="M1677" s="110">
        <f t="shared" si="111"/>
        <v>2.3890653442770926E-06</v>
      </c>
      <c r="N1677" s="33" t="s">
        <v>4892</v>
      </c>
      <c r="O1677" s="33">
        <f>+'Categorias-9 feb-Depurado'!Y1676</f>
        <v>657.00179250919837</v>
      </c>
      <c r="P1677" s="111">
        <f>+'Categorias-9 feb-Depurado'!AC1676</f>
        <v>44951</v>
      </c>
      <c r="Q1677" s="111">
        <f>+'Categorias-9 feb-Depurado'!AE1676</f>
        <v>45011</v>
      </c>
      <c r="R1677" s="112" t="str">
        <f>+'Categorias-9 feb-Depurado'!AB1676</f>
        <v>IT</v>
      </c>
    </row>
    <row r="1678" spans="2:18" s="1" customFormat="1" ht="14.5" hidden="1">
      <c r="B1678" s="57" t="str">
        <f>+'Categorias-9 feb-Depurado'!B1677</f>
        <v>SOLUCIONES EMPRESARIALES IDENTIMED SAS</v>
      </c>
      <c r="C1678" s="30" t="s">
        <v>4900</v>
      </c>
      <c r="D1678" s="31">
        <v>5</v>
      </c>
      <c r="E1678" s="30" t="str">
        <f>+'Categorias-9 feb-Depurado'!E1677</f>
        <v>901448121-5</v>
      </c>
      <c r="F1678" s="30" t="str">
        <f>+'Categorias-9 feb-Depurado'!F1677</f>
        <v>CALLE 51 # 72-25 LOCAL 105CALLE 51 # 72-25 LOCAL 105</v>
      </c>
      <c r="G1678" s="30" t="str">
        <f>+'Categorias-9 feb-Depurado'!G1677</f>
        <v>MEDELLIN</v>
      </c>
      <c r="H1678" s="30">
        <f>+'Categorias-9 feb-Depurado'!H1677</f>
        <v>1159</v>
      </c>
      <c r="I1678" s="107">
        <f>+'Categorias-9 feb-Depurado'!R1677</f>
        <v>3239025</v>
      </c>
      <c r="J1678" s="108">
        <f t="shared" si="108"/>
        <v>3239025</v>
      </c>
      <c r="K1678" s="107">
        <f t="shared" si="109"/>
        <v>2209.1038802854673</v>
      </c>
      <c r="L1678" s="109">
        <f t="shared" si="110"/>
        <v>3241234.1038802853</v>
      </c>
      <c r="M1678" s="110">
        <f t="shared" si="111"/>
        <v>2.4709681761023067E-06</v>
      </c>
      <c r="N1678" s="33" t="s">
        <v>4892</v>
      </c>
      <c r="O1678" s="33">
        <f>+'Categorias-9 feb-Depurado'!Y1677</f>
        <v>679.0622346614673</v>
      </c>
      <c r="P1678" s="111">
        <f>+'Categorias-9 feb-Depurado'!AC1677</f>
        <v>44904</v>
      </c>
      <c r="Q1678" s="111">
        <f>+'Categorias-9 feb-Depurado'!AE1677</f>
        <v>44964</v>
      </c>
      <c r="R1678" s="112" t="str">
        <f>+'Categorias-9 feb-Depurado'!AB1677</f>
        <v>Implementos Oficina</v>
      </c>
    </row>
    <row r="1679" spans="2:18" s="1" customFormat="1" ht="14.5" hidden="1">
      <c r="B1679" s="57" t="str">
        <f>+'Categorias-9 feb-Depurado'!B1678</f>
        <v>SOLUCIONES INTEGRALES M&amp;M S.A.S</v>
      </c>
      <c r="C1679" s="30" t="s">
        <v>4900</v>
      </c>
      <c r="D1679" s="31">
        <v>5</v>
      </c>
      <c r="E1679" s="30" t="str">
        <f>+'Categorias-9 feb-Depurado'!E1678</f>
        <v>900435308-5</v>
      </c>
      <c r="F1679" s="30" t="str">
        <f>+'Categorias-9 feb-Depurado'!F1678</f>
        <v>CR 81 D 11 B 50 BRR SANTA CATALINA</v>
      </c>
      <c r="G1679" s="30" t="str">
        <f>+'Categorias-9 feb-Depurado'!G1678</f>
        <v>BOGOTA DC</v>
      </c>
      <c r="H1679" s="30" t="str">
        <f>+'Categorias-9 feb-Depurado'!H1678</f>
        <v>FELE-893</v>
      </c>
      <c r="I1679" s="107">
        <f>+'Categorias-9 feb-Depurado'!R1678</f>
        <v>706843</v>
      </c>
      <c r="J1679" s="108">
        <f t="shared" si="112" ref="J1679:J1742">+IF(Q1679&gt;$O$4,0,I1679)</f>
        <v>0</v>
      </c>
      <c r="K1679" s="107">
        <f t="shared" si="113" ref="K1679:K1742">++(((1+$O$5)^(($O$4-Q1679)/365))-1)*J1679</f>
        <v>0</v>
      </c>
      <c r="L1679" s="109">
        <f t="shared" si="114" ref="L1679:L1742">+I1679+K1679</f>
        <v>706843</v>
      </c>
      <c r="M1679" s="110">
        <f t="shared" si="115" ref="M1679:M1742">+L1679/$E$11</f>
        <v>5.3886467392458136E-07</v>
      </c>
      <c r="N1679" s="33" t="s">
        <v>4892</v>
      </c>
      <c r="O1679" s="33">
        <f>+'Categorias-9 feb-Depurado'!Y1678</f>
        <v>148.18977535981213</v>
      </c>
      <c r="P1679" s="111">
        <f>+'Categorias-9 feb-Depurado'!AC1678</f>
        <v>44917</v>
      </c>
      <c r="Q1679" s="111">
        <f>+'Categorias-9 feb-Depurado'!AE1678</f>
        <v>44977</v>
      </c>
      <c r="R1679" s="112" t="str">
        <f>+'Categorias-9 feb-Depurado'!AB1678</f>
        <v>GH</v>
      </c>
    </row>
    <row r="1680" spans="2:18" s="1" customFormat="1" ht="14.5" hidden="1">
      <c r="B1680" s="57" t="str">
        <f>+'Categorias-9 feb-Depurado'!B1679</f>
        <v>SOLUCIONES INTEGRALES M&amp;M S.A.S</v>
      </c>
      <c r="C1680" s="30" t="s">
        <v>4900</v>
      </c>
      <c r="D1680" s="31">
        <v>5</v>
      </c>
      <c r="E1680" s="30" t="str">
        <f>+'Categorias-9 feb-Depurado'!E1679</f>
        <v>900435308-5</v>
      </c>
      <c r="F1680" s="30" t="str">
        <f>+'Categorias-9 feb-Depurado'!F1679</f>
        <v>CR 81 D 11 B 50 BRR SANTA CATALINA</v>
      </c>
      <c r="G1680" s="30" t="str">
        <f>+'Categorias-9 feb-Depurado'!G1679</f>
        <v>BOGOTA DC</v>
      </c>
      <c r="H1680" s="30" t="str">
        <f>+'Categorias-9 feb-Depurado'!H1679</f>
        <v>FELE896</v>
      </c>
      <c r="I1680" s="107">
        <f>+'Categorias-9 feb-Depurado'!R1679</f>
        <v>3106270</v>
      </c>
      <c r="J1680" s="108">
        <f t="shared" si="112"/>
        <v>0</v>
      </c>
      <c r="K1680" s="107">
        <f t="shared" si="113"/>
        <v>0</v>
      </c>
      <c r="L1680" s="109">
        <f t="shared" si="114"/>
        <v>3106270</v>
      </c>
      <c r="M1680" s="110">
        <f t="shared" si="115"/>
        <v>2.3680777353269531E-06</v>
      </c>
      <c r="N1680" s="33" t="s">
        <v>4892</v>
      </c>
      <c r="O1680" s="33">
        <f>+'Categorias-9 feb-Depurado'!Y1679</f>
        <v>651.23012254054106</v>
      </c>
      <c r="P1680" s="111">
        <f>+'Categorias-9 feb-Depurado'!AC1679</f>
        <v>44930</v>
      </c>
      <c r="Q1680" s="111">
        <f>+'Categorias-9 feb-Depurado'!AE1679</f>
        <v>44990</v>
      </c>
      <c r="R1680" s="112" t="str">
        <f>+'Categorias-9 feb-Depurado'!AB1679</f>
        <v>GH</v>
      </c>
    </row>
    <row r="1681" spans="2:18" s="1" customFormat="1" ht="14.5" hidden="1">
      <c r="B1681" s="57" t="str">
        <f>+'Categorias-9 feb-Depurado'!B1680</f>
        <v>SOLUCIONES INTEGRALES M&amp;M S.A.S</v>
      </c>
      <c r="C1681" s="30" t="s">
        <v>4900</v>
      </c>
      <c r="D1681" s="31">
        <v>5</v>
      </c>
      <c r="E1681" s="30" t="str">
        <f>+'Categorias-9 feb-Depurado'!E1680</f>
        <v>900435308-5</v>
      </c>
      <c r="F1681" s="30" t="str">
        <f>+'Categorias-9 feb-Depurado'!F1680</f>
        <v>CR 81 D 11 B 50 BRR SANTA CATALINA</v>
      </c>
      <c r="G1681" s="30" t="str">
        <f>+'Categorias-9 feb-Depurado'!G1680</f>
        <v>BOGOTA DC</v>
      </c>
      <c r="H1681" s="30" t="str">
        <f>+'Categorias-9 feb-Depurado'!H1680</f>
        <v>Aj_FELE896</v>
      </c>
      <c r="I1681" s="107">
        <f>+'Categorias-9 feb-Depurado'!R1680</f>
        <v>2870</v>
      </c>
      <c r="J1681" s="108">
        <f t="shared" si="112"/>
        <v>0</v>
      </c>
      <c r="K1681" s="107">
        <f t="shared" si="113"/>
        <v>0</v>
      </c>
      <c r="L1681" s="109">
        <f t="shared" si="114"/>
        <v>2870</v>
      </c>
      <c r="M1681" s="110">
        <f t="shared" si="115"/>
        <v>2.1879563271667802E-09</v>
      </c>
      <c r="N1681" s="33" t="s">
        <v>4892</v>
      </c>
      <c r="O1681" s="33">
        <f>+'Categorias-9 feb-Depurado'!Y1680</f>
        <v>0.60169607010702642</v>
      </c>
      <c r="P1681" s="111">
        <f>+'Categorias-9 feb-Depurado'!AC1680</f>
        <v>44930</v>
      </c>
      <c r="Q1681" s="111">
        <f>+'Categorias-9 feb-Depurado'!AE1680</f>
        <v>44990</v>
      </c>
      <c r="R1681" s="112" t="str">
        <f>+'Categorias-9 feb-Depurado'!AB1680</f>
        <v>GH</v>
      </c>
    </row>
    <row r="1682" spans="2:18" s="1" customFormat="1" ht="14.5" hidden="1">
      <c r="B1682" s="57" t="str">
        <f>+'Categorias-9 feb-Depurado'!B1681</f>
        <v>SOLUCIONES INTEGRALES M&amp;M S.A.S</v>
      </c>
      <c r="C1682" s="30" t="s">
        <v>4900</v>
      </c>
      <c r="D1682" s="31">
        <v>5</v>
      </c>
      <c r="E1682" s="30" t="str">
        <f>+'Categorias-9 feb-Depurado'!E1681</f>
        <v>900435308-5</v>
      </c>
      <c r="F1682" s="30" t="str">
        <f>+'Categorias-9 feb-Depurado'!F1681</f>
        <v>CR 81 D 11 B 50 BRR SANTA CATALINA</v>
      </c>
      <c r="G1682" s="30" t="str">
        <f>+'Categorias-9 feb-Depurado'!G1681</f>
        <v>BOGOTA DC</v>
      </c>
      <c r="H1682" s="30" t="str">
        <f>+'Categorias-9 feb-Depurado'!H1681</f>
        <v>FELE926</v>
      </c>
      <c r="I1682" s="107">
        <f>+'Categorias-9 feb-Depurado'!R1681</f>
        <v>131152</v>
      </c>
      <c r="J1682" s="108">
        <f t="shared" si="112"/>
        <v>0</v>
      </c>
      <c r="K1682" s="107">
        <f t="shared" si="113"/>
        <v>0</v>
      </c>
      <c r="L1682" s="109">
        <f t="shared" si="114"/>
        <v>131152</v>
      </c>
      <c r="M1682" s="110">
        <f t="shared" si="115"/>
        <v>9.9984267672675112E-08</v>
      </c>
      <c r="N1682" s="33" t="s">
        <v>4892</v>
      </c>
      <c r="O1682" s="33">
        <f>+'Categorias-9 feb-Depurado'!Y1681</f>
        <v>27.496042852500601</v>
      </c>
      <c r="P1682" s="111">
        <f>+'Categorias-9 feb-Depurado'!AC1681</f>
        <v>44959</v>
      </c>
      <c r="Q1682" s="111">
        <f>+'Categorias-9 feb-Depurado'!AE1681</f>
        <v>45019</v>
      </c>
      <c r="R1682" s="112" t="str">
        <f>+'Categorias-9 feb-Depurado'!AB1681</f>
        <v>GH</v>
      </c>
    </row>
    <row r="1683" spans="2:18" s="1" customFormat="1" ht="14.5" hidden="1">
      <c r="B1683" s="57" t="str">
        <f>+'Categorias-9 feb-Depurado'!B1682</f>
        <v>STARTUP INVESTMENT SAS</v>
      </c>
      <c r="C1683" s="30" t="s">
        <v>4900</v>
      </c>
      <c r="D1683" s="31">
        <v>5</v>
      </c>
      <c r="E1683" s="30" t="str">
        <f>+'Categorias-9 feb-Depurado'!E1682</f>
        <v>901112254-3</v>
      </c>
      <c r="F1683" s="30" t="str">
        <f>+'Categorias-9 feb-Depurado'!F1682</f>
        <v>Calle 15a 100 52</v>
      </c>
      <c r="G1683" s="30" t="str">
        <f>+'Categorias-9 feb-Depurado'!G1682</f>
        <v>CALI</v>
      </c>
      <c r="H1683" s="30" t="str">
        <f>+'Categorias-9 feb-Depurado'!H1682</f>
        <v>ST-4182</v>
      </c>
      <c r="I1683" s="107">
        <f>+'Categorias-9 feb-Depurado'!R1682</f>
        <v>376066</v>
      </c>
      <c r="J1683" s="108">
        <f t="shared" si="112"/>
        <v>0</v>
      </c>
      <c r="K1683" s="107">
        <f t="shared" si="113"/>
        <v>0</v>
      </c>
      <c r="L1683" s="109">
        <f t="shared" si="114"/>
        <v>376066</v>
      </c>
      <c r="M1683" s="110">
        <f t="shared" si="115"/>
        <v>2.8669546485446079E-07</v>
      </c>
      <c r="N1683" s="33" t="s">
        <v>4892</v>
      </c>
      <c r="O1683" s="33">
        <f>+'Categorias-9 feb-Depurado'!Y1682</f>
        <v>78.842311603090238</v>
      </c>
      <c r="P1683" s="111">
        <f>+'Categorias-9 feb-Depurado'!AC1682</f>
        <v>44908</v>
      </c>
      <c r="Q1683" s="111">
        <f>+'Categorias-9 feb-Depurado'!AE1682</f>
        <v>44968</v>
      </c>
      <c r="R1683" s="112" t="str">
        <f>+'Categorias-9 feb-Depurado'!AB1682</f>
        <v>Implementos Aeropuerto</v>
      </c>
    </row>
    <row r="1684" spans="2:18" s="1" customFormat="1" ht="14.5" hidden="1">
      <c r="B1684" s="57" t="str">
        <f>+'Categorias-9 feb-Depurado'!B1683</f>
        <v>STARTUP INVESTMENT SAS</v>
      </c>
      <c r="C1684" s="30" t="s">
        <v>4900</v>
      </c>
      <c r="D1684" s="31">
        <v>5</v>
      </c>
      <c r="E1684" s="30" t="str">
        <f>+'Categorias-9 feb-Depurado'!E1683</f>
        <v>901112254-3</v>
      </c>
      <c r="F1684" s="30" t="str">
        <f>+'Categorias-9 feb-Depurado'!F1683</f>
        <v>Calle 15a 100 52</v>
      </c>
      <c r="G1684" s="30" t="str">
        <f>+'Categorias-9 feb-Depurado'!G1683</f>
        <v>CALI</v>
      </c>
      <c r="H1684" s="30" t="str">
        <f>+'Categorias-9 feb-Depurado'!H1683</f>
        <v>ST10043</v>
      </c>
      <c r="I1684" s="107">
        <f>+'Categorias-9 feb-Depurado'!R1683</f>
        <v>364779</v>
      </c>
      <c r="J1684" s="108">
        <f t="shared" si="112"/>
        <v>0</v>
      </c>
      <c r="K1684" s="107">
        <f t="shared" si="113"/>
        <v>0</v>
      </c>
      <c r="L1684" s="109">
        <f t="shared" si="114"/>
        <v>364779</v>
      </c>
      <c r="M1684" s="110">
        <f t="shared" si="115"/>
        <v>2.7809077389113972E-07</v>
      </c>
      <c r="N1684" s="33" t="s">
        <v>4892</v>
      </c>
      <c r="O1684" s="33">
        <f>+'Categorias-9 feb-Depurado'!Y1683</f>
        <v>76.475989811000346</v>
      </c>
      <c r="P1684" s="111">
        <f>+'Categorias-9 feb-Depurado'!AC1683</f>
        <v>44944</v>
      </c>
      <c r="Q1684" s="111">
        <f>+'Categorias-9 feb-Depurado'!AE1683</f>
        <v>45004</v>
      </c>
      <c r="R1684" s="112" t="str">
        <f>+'Categorias-9 feb-Depurado'!AB1683</f>
        <v>Implementos Aeropuerto</v>
      </c>
    </row>
    <row r="1685" spans="2:18" s="1" customFormat="1" ht="14.5" hidden="1">
      <c r="B1685" s="57" t="str">
        <f>+'Categorias-9 feb-Depurado'!B1684</f>
        <v>SUMATEC SA</v>
      </c>
      <c r="C1685" s="30" t="s">
        <v>4900</v>
      </c>
      <c r="D1685" s="31">
        <v>5</v>
      </c>
      <c r="E1685" s="30" t="str">
        <f>+'Categorias-9 feb-Depurado'!E1684</f>
        <v>890800788-7</v>
      </c>
      <c r="F1685" s="30" t="str">
        <f>+'Categorias-9 feb-Depurado'!F1684</f>
        <v xml:space="preserve">CL 30 19 19 </v>
      </c>
      <c r="G1685" s="30" t="str">
        <f>+'Categorias-9 feb-Depurado'!G1684</f>
        <v>169</v>
      </c>
      <c r="H1685" s="30" t="str">
        <f>+'Categorias-9 feb-Depurado'!H1684</f>
        <v>AH493416</v>
      </c>
      <c r="I1685" s="107">
        <f>+'Categorias-9 feb-Depurado'!R1684</f>
        <v>130662</v>
      </c>
      <c r="J1685" s="108">
        <f t="shared" si="112"/>
        <v>0</v>
      </c>
      <c r="K1685" s="107">
        <f t="shared" si="113"/>
        <v>0</v>
      </c>
      <c r="L1685" s="109">
        <f t="shared" si="114"/>
        <v>130662</v>
      </c>
      <c r="M1685" s="110">
        <f t="shared" si="115"/>
        <v>9.9610714153402735E-08</v>
      </c>
      <c r="N1685" s="33" t="s">
        <v>4892</v>
      </c>
      <c r="O1685" s="33">
        <f>+'Categorias-9 feb-Depurado'!Y1684</f>
        <v>27.393314255165254</v>
      </c>
      <c r="P1685" s="111">
        <f>+'Categorias-9 feb-Depurado'!AC1684</f>
        <v>44910</v>
      </c>
      <c r="Q1685" s="111">
        <f>+'Categorias-9 feb-Depurado'!AE1684</f>
        <v>44970</v>
      </c>
      <c r="R1685" s="112" t="str">
        <f>+'Categorias-9 feb-Depurado'!AB1684</f>
        <v>Compras</v>
      </c>
    </row>
    <row r="1686" spans="2:18" s="1" customFormat="1" ht="14.5" hidden="1">
      <c r="B1686" s="57" t="str">
        <f>+'Categorias-9 feb-Depurado'!B1685</f>
        <v>SUMATEC SA</v>
      </c>
      <c r="C1686" s="30" t="s">
        <v>4900</v>
      </c>
      <c r="D1686" s="31">
        <v>5</v>
      </c>
      <c r="E1686" s="30" t="str">
        <f>+'Categorias-9 feb-Depurado'!E1685</f>
        <v>890800788-7</v>
      </c>
      <c r="F1686" s="30" t="str">
        <f>+'Categorias-9 feb-Depurado'!F1685</f>
        <v xml:space="preserve">CL 30 19 19 </v>
      </c>
      <c r="G1686" s="30" t="str">
        <f>+'Categorias-9 feb-Depurado'!G1685</f>
        <v>169</v>
      </c>
      <c r="H1686" s="30" t="str">
        <f>+'Categorias-9 feb-Depurado'!H1685</f>
        <v>AH493439</v>
      </c>
      <c r="I1686" s="107">
        <f>+'Categorias-9 feb-Depurado'!R1685</f>
        <v>7407066</v>
      </c>
      <c r="J1686" s="108">
        <f t="shared" si="112"/>
        <v>0</v>
      </c>
      <c r="K1686" s="107">
        <f t="shared" si="113"/>
        <v>0</v>
      </c>
      <c r="L1686" s="109">
        <f t="shared" si="114"/>
        <v>7407066</v>
      </c>
      <c r="M1686" s="110">
        <f t="shared" si="115"/>
        <v>5.6468072893525905E-06</v>
      </c>
      <c r="N1686" s="33" t="s">
        <v>4892</v>
      </c>
      <c r="O1686" s="33">
        <f>+'Categorias-9 feb-Depurado'!Y1685</f>
        <v>1552.892858265983</v>
      </c>
      <c r="P1686" s="111">
        <f>+'Categorias-9 feb-Depurado'!AC1685</f>
        <v>44910</v>
      </c>
      <c r="Q1686" s="111">
        <f>+'Categorias-9 feb-Depurado'!AE1685</f>
        <v>44970</v>
      </c>
      <c r="R1686" s="112" t="str">
        <f>+'Categorias-9 feb-Depurado'!AB1685</f>
        <v>Compras</v>
      </c>
    </row>
    <row r="1687" spans="2:18" s="1" customFormat="1" ht="14.5" hidden="1">
      <c r="B1687" s="57" t="str">
        <f>+'Categorias-9 feb-Depurado'!B1686</f>
        <v>SUMATEC SA</v>
      </c>
      <c r="C1687" s="30" t="s">
        <v>4900</v>
      </c>
      <c r="D1687" s="31">
        <v>5</v>
      </c>
      <c r="E1687" s="30" t="str">
        <f>+'Categorias-9 feb-Depurado'!E1686</f>
        <v>890800788-7</v>
      </c>
      <c r="F1687" s="30" t="str">
        <f>+'Categorias-9 feb-Depurado'!F1686</f>
        <v xml:space="preserve">CL 30 19 19 </v>
      </c>
      <c r="G1687" s="30" t="str">
        <f>+'Categorias-9 feb-Depurado'!G1686</f>
        <v>169</v>
      </c>
      <c r="H1687" s="30" t="str">
        <f>+'Categorias-9 feb-Depurado'!H1686</f>
        <v>AH493438</v>
      </c>
      <c r="I1687" s="107">
        <f>+'Categorias-9 feb-Depurado'!R1686</f>
        <v>16626680</v>
      </c>
      <c r="J1687" s="108">
        <f t="shared" si="112"/>
        <v>0</v>
      </c>
      <c r="K1687" s="107">
        <f t="shared" si="113"/>
        <v>0</v>
      </c>
      <c r="L1687" s="109">
        <f t="shared" si="114"/>
        <v>16626680</v>
      </c>
      <c r="M1687" s="110">
        <f t="shared" si="115"/>
        <v>1.2675418015950301E-05</v>
      </c>
      <c r="N1687" s="33" t="s">
        <v>4892</v>
      </c>
      <c r="O1687" s="33">
        <f>+'Categorias-9 feb-Depurado'!Y1686</f>
        <v>3485.7867647829594</v>
      </c>
      <c r="P1687" s="111">
        <f>+'Categorias-9 feb-Depurado'!AC1686</f>
        <v>44910</v>
      </c>
      <c r="Q1687" s="111">
        <f>+'Categorias-9 feb-Depurado'!AE1686</f>
        <v>44970</v>
      </c>
      <c r="R1687" s="112" t="str">
        <f>+'Categorias-9 feb-Depurado'!AB1686</f>
        <v>Compras</v>
      </c>
    </row>
    <row r="1688" spans="2:18" s="1" customFormat="1" ht="14.5" hidden="1">
      <c r="B1688" s="57" t="str">
        <f>+'Categorias-9 feb-Depurado'!B1687</f>
        <v>SUMATEC SA</v>
      </c>
      <c r="C1688" s="30" t="s">
        <v>4900</v>
      </c>
      <c r="D1688" s="31">
        <v>5</v>
      </c>
      <c r="E1688" s="30" t="str">
        <f>+'Categorias-9 feb-Depurado'!E1687</f>
        <v>890800788-7</v>
      </c>
      <c r="F1688" s="30" t="str">
        <f>+'Categorias-9 feb-Depurado'!F1687</f>
        <v xml:space="preserve">CL 30 19 19 </v>
      </c>
      <c r="G1688" s="30" t="str">
        <f>+'Categorias-9 feb-Depurado'!G1687</f>
        <v>169</v>
      </c>
      <c r="H1688" s="30" t="str">
        <f>+'Categorias-9 feb-Depurado'!H1687</f>
        <v>AH493440</v>
      </c>
      <c r="I1688" s="107">
        <f>+'Categorias-9 feb-Depurado'!R1687</f>
        <v>7407066</v>
      </c>
      <c r="J1688" s="108">
        <f t="shared" si="112"/>
        <v>0</v>
      </c>
      <c r="K1688" s="107">
        <f t="shared" si="113"/>
        <v>0</v>
      </c>
      <c r="L1688" s="109">
        <f t="shared" si="114"/>
        <v>7407066</v>
      </c>
      <c r="M1688" s="110">
        <f t="shared" si="115"/>
        <v>5.6468072893525905E-06</v>
      </c>
      <c r="N1688" s="33" t="s">
        <v>4892</v>
      </c>
      <c r="O1688" s="33">
        <f>+'Categorias-9 feb-Depurado'!Y1687</f>
        <v>1552.892858265983</v>
      </c>
      <c r="P1688" s="111">
        <f>+'Categorias-9 feb-Depurado'!AC1687</f>
        <v>44910</v>
      </c>
      <c r="Q1688" s="111">
        <f>+'Categorias-9 feb-Depurado'!AE1687</f>
        <v>44970</v>
      </c>
      <c r="R1688" s="112" t="str">
        <f>+'Categorias-9 feb-Depurado'!AB1687</f>
        <v>Compras</v>
      </c>
    </row>
    <row r="1689" spans="2:18" s="1" customFormat="1" ht="14.5" hidden="1">
      <c r="B1689" s="57" t="str">
        <f>+'Categorias-9 feb-Depurado'!B1688</f>
        <v>SUMATEC SA</v>
      </c>
      <c r="C1689" s="30" t="s">
        <v>4900</v>
      </c>
      <c r="D1689" s="31">
        <v>5</v>
      </c>
      <c r="E1689" s="30" t="str">
        <f>+'Categorias-9 feb-Depurado'!E1688</f>
        <v>890800788-7</v>
      </c>
      <c r="F1689" s="30" t="str">
        <f>+'Categorias-9 feb-Depurado'!F1688</f>
        <v xml:space="preserve">CL 30 19 19 </v>
      </c>
      <c r="G1689" s="30" t="str">
        <f>+'Categorias-9 feb-Depurado'!G1688</f>
        <v>169</v>
      </c>
      <c r="H1689" s="30" t="str">
        <f>+'Categorias-9 feb-Depurado'!H1688</f>
        <v>AH493504</v>
      </c>
      <c r="I1689" s="107">
        <f>+'Categorias-9 feb-Depurado'!R1688</f>
        <v>849303</v>
      </c>
      <c r="J1689" s="108">
        <f t="shared" si="112"/>
        <v>0</v>
      </c>
      <c r="K1689" s="107">
        <f t="shared" si="113"/>
        <v>0</v>
      </c>
      <c r="L1689" s="109">
        <f t="shared" si="114"/>
        <v>849303</v>
      </c>
      <c r="M1689" s="110">
        <f t="shared" si="115"/>
        <v>6.474696419971178E-07</v>
      </c>
      <c r="N1689" s="33" t="s">
        <v>4892</v>
      </c>
      <c r="O1689" s="33">
        <f>+'Categorias-9 feb-Depurado'!Y1688</f>
        <v>178.05654265857416</v>
      </c>
      <c r="P1689" s="111">
        <f>+'Categorias-9 feb-Depurado'!AC1688</f>
        <v>44911</v>
      </c>
      <c r="Q1689" s="111">
        <f>+'Categorias-9 feb-Depurado'!AE1688</f>
        <v>44971</v>
      </c>
      <c r="R1689" s="112" t="str">
        <f>+'Categorias-9 feb-Depurado'!AB1688</f>
        <v>Compras</v>
      </c>
    </row>
    <row r="1690" spans="2:18" s="1" customFormat="1" ht="14.5" hidden="1">
      <c r="B1690" s="57" t="str">
        <f>+'Categorias-9 feb-Depurado'!B1689</f>
        <v>SUMATEC SA</v>
      </c>
      <c r="C1690" s="30" t="s">
        <v>4900</v>
      </c>
      <c r="D1690" s="31">
        <v>5</v>
      </c>
      <c r="E1690" s="30" t="str">
        <f>+'Categorias-9 feb-Depurado'!E1689</f>
        <v>890800788-7</v>
      </c>
      <c r="F1690" s="30" t="str">
        <f>+'Categorias-9 feb-Depurado'!F1689</f>
        <v xml:space="preserve">CL 30 19 19 </v>
      </c>
      <c r="G1690" s="30" t="str">
        <f>+'Categorias-9 feb-Depurado'!G1689</f>
        <v>169</v>
      </c>
      <c r="H1690" s="30" t="str">
        <f>+'Categorias-9 feb-Depurado'!H1689</f>
        <v>AH493819</v>
      </c>
      <c r="I1690" s="107">
        <f>+'Categorias-9 feb-Depurado'!R1689</f>
        <v>16609711</v>
      </c>
      <c r="J1690" s="108">
        <f t="shared" si="112"/>
        <v>0</v>
      </c>
      <c r="K1690" s="107">
        <f t="shared" si="113"/>
        <v>0</v>
      </c>
      <c r="L1690" s="109">
        <f t="shared" si="114"/>
        <v>16609711</v>
      </c>
      <c r="M1690" s="110">
        <f t="shared" si="115"/>
        <v>1.2662481628871662E-05</v>
      </c>
      <c r="N1690" s="33" t="s">
        <v>4892</v>
      </c>
      <c r="O1690" s="33">
        <f>+'Categorias-9 feb-Depurado'!Y1689</f>
        <v>3482.2292105621768</v>
      </c>
      <c r="P1690" s="111">
        <f>+'Categorias-9 feb-Depurado'!AC1689</f>
        <v>44918</v>
      </c>
      <c r="Q1690" s="111">
        <f>+'Categorias-9 feb-Depurado'!AE1689</f>
        <v>44978</v>
      </c>
      <c r="R1690" s="112" t="str">
        <f>+'Categorias-9 feb-Depurado'!AB1689</f>
        <v>Compras</v>
      </c>
    </row>
    <row r="1691" spans="2:18" s="1" customFormat="1" ht="14.5" hidden="1">
      <c r="B1691" s="57" t="str">
        <f>+'Categorias-9 feb-Depurado'!B1690</f>
        <v>SUMATEC SA</v>
      </c>
      <c r="C1691" s="30" t="s">
        <v>4900</v>
      </c>
      <c r="D1691" s="31">
        <v>5</v>
      </c>
      <c r="E1691" s="30" t="str">
        <f>+'Categorias-9 feb-Depurado'!E1690</f>
        <v>890800788-7</v>
      </c>
      <c r="F1691" s="30" t="str">
        <f>+'Categorias-9 feb-Depurado'!F1690</f>
        <v xml:space="preserve">CL 30 19 19 </v>
      </c>
      <c r="G1691" s="30" t="str">
        <f>+'Categorias-9 feb-Depurado'!G1690</f>
        <v>169</v>
      </c>
      <c r="H1691" s="30" t="str">
        <f>+'Categorias-9 feb-Depurado'!H1690</f>
        <v>AH493818</v>
      </c>
      <c r="I1691" s="107">
        <f>+'Categorias-9 feb-Depurado'!R1690</f>
        <v>3549830</v>
      </c>
      <c r="J1691" s="108">
        <f t="shared" si="112"/>
        <v>0</v>
      </c>
      <c r="K1691" s="107">
        <f t="shared" si="113"/>
        <v>0</v>
      </c>
      <c r="L1691" s="109">
        <f t="shared" si="114"/>
        <v>3549830</v>
      </c>
      <c r="M1691" s="110">
        <f t="shared" si="115"/>
        <v>2.7062275292217603E-06</v>
      </c>
      <c r="N1691" s="33" t="s">
        <v>4892</v>
      </c>
      <c r="O1691" s="33">
        <f>+'Categorias-9 feb-Depurado'!Y1690</f>
        <v>744.22256465087992</v>
      </c>
      <c r="P1691" s="111">
        <f>+'Categorias-9 feb-Depurado'!AC1690</f>
        <v>44918</v>
      </c>
      <c r="Q1691" s="111">
        <f>+'Categorias-9 feb-Depurado'!AE1690</f>
        <v>44978</v>
      </c>
      <c r="R1691" s="112" t="str">
        <f>+'Categorias-9 feb-Depurado'!AB1690</f>
        <v>Compras</v>
      </c>
    </row>
    <row r="1692" spans="2:18" s="1" customFormat="1" ht="14.5" hidden="1">
      <c r="B1692" s="57" t="str">
        <f>+'Categorias-9 feb-Depurado'!B1691</f>
        <v>SUMATEC SA</v>
      </c>
      <c r="C1692" s="30" t="s">
        <v>4900</v>
      </c>
      <c r="D1692" s="31">
        <v>5</v>
      </c>
      <c r="E1692" s="30" t="str">
        <f>+'Categorias-9 feb-Depurado'!E1691</f>
        <v>890800788-7</v>
      </c>
      <c r="F1692" s="30" t="str">
        <f>+'Categorias-9 feb-Depurado'!F1691</f>
        <v xml:space="preserve">CL 30 19 19 </v>
      </c>
      <c r="G1692" s="30" t="str">
        <f>+'Categorias-9 feb-Depurado'!G1691</f>
        <v>169</v>
      </c>
      <c r="H1692" s="30" t="str">
        <f>+'Categorias-9 feb-Depurado'!H1691</f>
        <v>AH493820</v>
      </c>
      <c r="I1692" s="107">
        <f>+'Categorias-9 feb-Depurado'!R1691</f>
        <v>2789152</v>
      </c>
      <c r="J1692" s="108">
        <f t="shared" si="112"/>
        <v>0</v>
      </c>
      <c r="K1692" s="107">
        <f t="shared" si="113"/>
        <v>0</v>
      </c>
      <c r="L1692" s="109">
        <f t="shared" si="114"/>
        <v>2789152</v>
      </c>
      <c r="M1692" s="110">
        <f t="shared" si="115"/>
        <v>2.1263215211950801E-06</v>
      </c>
      <c r="N1692" s="33" t="s">
        <v>4892</v>
      </c>
      <c r="O1692" s="33">
        <f>+'Categorias-9 feb-Depurado'!Y1691</f>
        <v>584.74627084709164</v>
      </c>
      <c r="P1692" s="111">
        <f>+'Categorias-9 feb-Depurado'!AC1691</f>
        <v>44918</v>
      </c>
      <c r="Q1692" s="111">
        <f>+'Categorias-9 feb-Depurado'!AE1691</f>
        <v>44978</v>
      </c>
      <c r="R1692" s="112" t="str">
        <f>+'Categorias-9 feb-Depurado'!AB1691</f>
        <v>Compras</v>
      </c>
    </row>
    <row r="1693" spans="2:18" s="1" customFormat="1" ht="14.5" hidden="1">
      <c r="B1693" s="57" t="str">
        <f>+'Categorias-9 feb-Depurado'!B1692</f>
        <v>SUMATEC SA</v>
      </c>
      <c r="C1693" s="30" t="s">
        <v>4900</v>
      </c>
      <c r="D1693" s="31">
        <v>5</v>
      </c>
      <c r="E1693" s="30" t="str">
        <f>+'Categorias-9 feb-Depurado'!E1692</f>
        <v>890800788-7</v>
      </c>
      <c r="F1693" s="30" t="str">
        <f>+'Categorias-9 feb-Depurado'!F1692</f>
        <v xml:space="preserve">CL 30 19 19 </v>
      </c>
      <c r="G1693" s="30" t="str">
        <f>+'Categorias-9 feb-Depurado'!G1692</f>
        <v>169</v>
      </c>
      <c r="H1693" s="30" t="str">
        <f>+'Categorias-9 feb-Depurado'!H1692</f>
        <v>AH495730</v>
      </c>
      <c r="I1693" s="107">
        <f>+'Categorias-9 feb-Depurado'!R1692</f>
        <v>142681</v>
      </c>
      <c r="J1693" s="108">
        <f t="shared" si="112"/>
        <v>0</v>
      </c>
      <c r="K1693" s="107">
        <f t="shared" si="113"/>
        <v>0</v>
      </c>
      <c r="L1693" s="109">
        <f t="shared" si="114"/>
        <v>142681</v>
      </c>
      <c r="M1693" s="110">
        <f t="shared" si="115"/>
        <v>1.0877344833326947E-07</v>
      </c>
      <c r="N1693" s="33" t="s">
        <v>4892</v>
      </c>
      <c r="O1693" s="33">
        <f>+'Categorias-9 feb-Depurado'!Y1692</f>
        <v>29.913099992662239</v>
      </c>
      <c r="P1693" s="111">
        <f>+'Categorias-9 feb-Depurado'!AC1692</f>
        <v>44964</v>
      </c>
      <c r="Q1693" s="111">
        <f>+'Categorias-9 feb-Depurado'!AE1692</f>
        <v>45024</v>
      </c>
      <c r="R1693" s="112" t="str">
        <f>+'Categorias-9 feb-Depurado'!AB1692</f>
        <v>Compras</v>
      </c>
    </row>
    <row r="1694" spans="2:18" s="1" customFormat="1" ht="14.5" hidden="1">
      <c r="B1694" s="57" t="str">
        <f>+'Categorias-9 feb-Depurado'!B1693</f>
        <v>SUMATEC SA</v>
      </c>
      <c r="C1694" s="30" t="s">
        <v>4900</v>
      </c>
      <c r="D1694" s="31">
        <v>5</v>
      </c>
      <c r="E1694" s="30" t="str">
        <f>+'Categorias-9 feb-Depurado'!E1693</f>
        <v>890800788-7</v>
      </c>
      <c r="F1694" s="30" t="str">
        <f>+'Categorias-9 feb-Depurado'!F1693</f>
        <v xml:space="preserve">CL 30 19 19 </v>
      </c>
      <c r="G1694" s="30" t="str">
        <f>+'Categorias-9 feb-Depurado'!G1693</f>
        <v>169</v>
      </c>
      <c r="H1694" s="30" t="str">
        <f>+'Categorias-9 feb-Depurado'!H1693</f>
        <v>AH495732</v>
      </c>
      <c r="I1694" s="107">
        <f>+'Categorias-9 feb-Depurado'!R1693</f>
        <v>1284129</v>
      </c>
      <c r="J1694" s="108">
        <f t="shared" si="112"/>
        <v>0</v>
      </c>
      <c r="K1694" s="107">
        <f t="shared" si="113"/>
        <v>0</v>
      </c>
      <c r="L1694" s="109">
        <f t="shared" si="114"/>
        <v>1284129</v>
      </c>
      <c r="M1694" s="110">
        <f t="shared" si="115"/>
        <v>9.7896103499942515E-07</v>
      </c>
      <c r="N1694" s="33" t="s">
        <v>4892</v>
      </c>
      <c r="O1694" s="33">
        <f>+'Categorias-9 feb-Depurado'!Y1693</f>
        <v>269.21789993396015</v>
      </c>
      <c r="P1694" s="111">
        <f>+'Categorias-9 feb-Depurado'!AC1693</f>
        <v>44964</v>
      </c>
      <c r="Q1694" s="111">
        <f>+'Categorias-9 feb-Depurado'!AE1693</f>
        <v>45024</v>
      </c>
      <c r="R1694" s="112" t="str">
        <f>+'Categorias-9 feb-Depurado'!AB1693</f>
        <v>Compras</v>
      </c>
    </row>
    <row r="1695" spans="2:18" s="1" customFormat="1" ht="14.5" hidden="1">
      <c r="B1695" s="57" t="str">
        <f>+'Categorias-9 feb-Depurado'!B1694</f>
        <v>SUNDANCER SAS</v>
      </c>
      <c r="C1695" s="30" t="s">
        <v>4900</v>
      </c>
      <c r="D1695" s="31">
        <v>5</v>
      </c>
      <c r="E1695" s="30" t="str">
        <f>+'Categorias-9 feb-Depurado'!E1694</f>
        <v>900325227-5</v>
      </c>
      <c r="F1695" s="30" t="str">
        <f>+'Categorias-9 feb-Depurado'!F1694</f>
        <v>CR 9 A 34 166</v>
      </c>
      <c r="G1695" s="30" t="str">
        <f>+'Categorias-9 feb-Depurado'!G1694</f>
        <v>169</v>
      </c>
      <c r="H1695" s="30" t="str">
        <f>+'Categorias-9 feb-Depurado'!H1694</f>
        <v>HIM33288</v>
      </c>
      <c r="I1695" s="107">
        <f>+'Categorias-9 feb-Depurado'!R1694</f>
        <v>401223</v>
      </c>
      <c r="J1695" s="108">
        <f t="shared" si="112"/>
        <v>0</v>
      </c>
      <c r="K1695" s="107">
        <f t="shared" si="113"/>
        <v>0</v>
      </c>
      <c r="L1695" s="109">
        <f t="shared" si="114"/>
        <v>401223</v>
      </c>
      <c r="M1695" s="110">
        <f t="shared" si="115"/>
        <v>3.0587400747555299E-07</v>
      </c>
      <c r="N1695" s="33" t="s">
        <v>4892</v>
      </c>
      <c r="O1695" s="33">
        <f>+'Categorias-9 feb-Depurado'!Y1694</f>
        <v>84.116481650366353</v>
      </c>
      <c r="P1695" s="111">
        <f>+'Categorias-9 feb-Depurado'!AC1694</f>
        <v>44946</v>
      </c>
      <c r="Q1695" s="111">
        <f>+'Categorias-9 feb-Depurado'!AE1694</f>
        <v>45006</v>
      </c>
      <c r="R1695" s="112" t="str">
        <f>+'Categorias-9 feb-Depurado'!AB1694</f>
        <v>Hotel</v>
      </c>
    </row>
    <row r="1696" spans="2:18" s="1" customFormat="1" ht="14.5" hidden="1">
      <c r="B1696" s="57" t="str">
        <f>+'Categorias-9 feb-Depurado'!B1695</f>
        <v>SUNDANCER SAS</v>
      </c>
      <c r="C1696" s="30" t="s">
        <v>4900</v>
      </c>
      <c r="D1696" s="31">
        <v>5</v>
      </c>
      <c r="E1696" s="30" t="str">
        <f>+'Categorias-9 feb-Depurado'!E1695</f>
        <v>900325227-5</v>
      </c>
      <c r="F1696" s="30" t="str">
        <f>+'Categorias-9 feb-Depurado'!F1695</f>
        <v>CR 9 A 34 166</v>
      </c>
      <c r="G1696" s="30" t="str">
        <f>+'Categorias-9 feb-Depurado'!G1695</f>
        <v>169</v>
      </c>
      <c r="H1696" s="30" t="str">
        <f>+'Categorias-9 feb-Depurado'!H1695</f>
        <v>HIM33293</v>
      </c>
      <c r="I1696" s="107">
        <f>+'Categorias-9 feb-Depurado'!R1695</f>
        <v>482332</v>
      </c>
      <c r="J1696" s="108">
        <f t="shared" si="112"/>
        <v>0</v>
      </c>
      <c r="K1696" s="107">
        <f t="shared" si="113"/>
        <v>0</v>
      </c>
      <c r="L1696" s="109">
        <f t="shared" si="114"/>
        <v>482332</v>
      </c>
      <c r="M1696" s="110">
        <f t="shared" si="115"/>
        <v>3.6770778787282491E-07</v>
      </c>
      <c r="N1696" s="33" t="s">
        <v>4892</v>
      </c>
      <c r="O1696" s="33">
        <f>+'Categorias-9 feb-Depurado'!Y1695</f>
        <v>101.12099961214713</v>
      </c>
      <c r="P1696" s="111">
        <f>+'Categorias-9 feb-Depurado'!AC1695</f>
        <v>44946</v>
      </c>
      <c r="Q1696" s="111">
        <f>+'Categorias-9 feb-Depurado'!AE1695</f>
        <v>45006</v>
      </c>
      <c r="R1696" s="112" t="str">
        <f>+'Categorias-9 feb-Depurado'!AB1695</f>
        <v>Hotel</v>
      </c>
    </row>
    <row r="1697" spans="2:18" s="1" customFormat="1" ht="14.5" hidden="1">
      <c r="B1697" s="57" t="str">
        <f>+'Categorias-9 feb-Depurado'!B1696</f>
        <v>SUNDANCER SAS</v>
      </c>
      <c r="C1697" s="30" t="s">
        <v>4900</v>
      </c>
      <c r="D1697" s="31">
        <v>5</v>
      </c>
      <c r="E1697" s="30" t="str">
        <f>+'Categorias-9 feb-Depurado'!E1696</f>
        <v>900325227-5</v>
      </c>
      <c r="F1697" s="30" t="str">
        <f>+'Categorias-9 feb-Depurado'!F1696</f>
        <v>CR 9 A 34 166</v>
      </c>
      <c r="G1697" s="30" t="str">
        <f>+'Categorias-9 feb-Depurado'!G1696</f>
        <v>169</v>
      </c>
      <c r="H1697" s="30" t="str">
        <f>+'Categorias-9 feb-Depurado'!H1696</f>
        <v>HIM33291</v>
      </c>
      <c r="I1697" s="107">
        <f>+'Categorias-9 feb-Depurado'!R1696</f>
        <v>371165</v>
      </c>
      <c r="J1697" s="108">
        <f t="shared" si="112"/>
        <v>0</v>
      </c>
      <c r="K1697" s="107">
        <f t="shared" si="113"/>
        <v>0</v>
      </c>
      <c r="L1697" s="109">
        <f t="shared" si="114"/>
        <v>371165</v>
      </c>
      <c r="M1697" s="110">
        <f t="shared" si="115"/>
        <v>2.8295916730761604E-07</v>
      </c>
      <c r="N1697" s="33" t="s">
        <v>4892</v>
      </c>
      <c r="O1697" s="33">
        <f>+'Categorias-9 feb-Depurado'!Y1696</f>
        <v>77.814815979538139</v>
      </c>
      <c r="P1697" s="111">
        <f>+'Categorias-9 feb-Depurado'!AC1696</f>
        <v>44946</v>
      </c>
      <c r="Q1697" s="111">
        <f>+'Categorias-9 feb-Depurado'!AE1696</f>
        <v>45006</v>
      </c>
      <c r="R1697" s="112" t="str">
        <f>+'Categorias-9 feb-Depurado'!AB1696</f>
        <v>Hotel</v>
      </c>
    </row>
    <row r="1698" spans="2:18" s="1" customFormat="1" ht="14.5" hidden="1">
      <c r="B1698" s="57" t="str">
        <f>+'Categorias-9 feb-Depurado'!B1697</f>
        <v>SUNDANCER SAS</v>
      </c>
      <c r="C1698" s="30" t="s">
        <v>4900</v>
      </c>
      <c r="D1698" s="31">
        <v>5</v>
      </c>
      <c r="E1698" s="30" t="str">
        <f>+'Categorias-9 feb-Depurado'!E1697</f>
        <v>900325227-5</v>
      </c>
      <c r="F1698" s="30" t="str">
        <f>+'Categorias-9 feb-Depurado'!F1697</f>
        <v>CR 9 A 34 166</v>
      </c>
      <c r="G1698" s="30" t="str">
        <f>+'Categorias-9 feb-Depurado'!G1697</f>
        <v>169</v>
      </c>
      <c r="H1698" s="30" t="str">
        <f>+'Categorias-9 feb-Depurado'!H1697</f>
        <v>HIM33292</v>
      </c>
      <c r="I1698" s="107">
        <f>+'Categorias-9 feb-Depurado'!R1697</f>
        <v>647200</v>
      </c>
      <c r="J1698" s="108">
        <f t="shared" si="112"/>
        <v>0</v>
      </c>
      <c r="K1698" s="107">
        <f t="shared" si="113"/>
        <v>0</v>
      </c>
      <c r="L1698" s="109">
        <f t="shared" si="114"/>
        <v>647200</v>
      </c>
      <c r="M1698" s="110">
        <f t="shared" si="115"/>
        <v>4.9339558708792339E-07</v>
      </c>
      <c r="N1698" s="33" t="s">
        <v>4892</v>
      </c>
      <c r="O1698" s="33">
        <f>+'Categorias-9 feb-Depurado'!Y1697</f>
        <v>135.68560856211411</v>
      </c>
      <c r="P1698" s="111">
        <f>+'Categorias-9 feb-Depurado'!AC1697</f>
        <v>44946</v>
      </c>
      <c r="Q1698" s="111">
        <f>+'Categorias-9 feb-Depurado'!AE1697</f>
        <v>45006</v>
      </c>
      <c r="R1698" s="112" t="str">
        <f>+'Categorias-9 feb-Depurado'!AB1697</f>
        <v>Hotel</v>
      </c>
    </row>
    <row r="1699" spans="2:18" s="1" customFormat="1" ht="14.5" hidden="1">
      <c r="B1699" s="57" t="str">
        <f>+'Categorias-9 feb-Depurado'!B1698</f>
        <v>SUNDANCER SAS</v>
      </c>
      <c r="C1699" s="30" t="s">
        <v>4900</v>
      </c>
      <c r="D1699" s="31">
        <v>5</v>
      </c>
      <c r="E1699" s="30" t="str">
        <f>+'Categorias-9 feb-Depurado'!E1698</f>
        <v>900325227-5</v>
      </c>
      <c r="F1699" s="30" t="str">
        <f>+'Categorias-9 feb-Depurado'!F1698</f>
        <v>CR 9 A 34 166</v>
      </c>
      <c r="G1699" s="30" t="str">
        <f>+'Categorias-9 feb-Depurado'!G1698</f>
        <v>169</v>
      </c>
      <c r="H1699" s="30" t="str">
        <f>+'Categorias-9 feb-Depurado'!H1698</f>
        <v>HIM33290</v>
      </c>
      <c r="I1699" s="107">
        <f>+'Categorias-9 feb-Depurado'!R1698</f>
        <v>395343</v>
      </c>
      <c r="J1699" s="108">
        <f t="shared" si="112"/>
        <v>0</v>
      </c>
      <c r="K1699" s="107">
        <f t="shared" si="113"/>
        <v>0</v>
      </c>
      <c r="L1699" s="109">
        <f t="shared" si="114"/>
        <v>395343</v>
      </c>
      <c r="M1699" s="110">
        <f t="shared" si="115"/>
        <v>3.0139136524428446E-07</v>
      </c>
      <c r="N1699" s="33" t="s">
        <v>4892</v>
      </c>
      <c r="O1699" s="33">
        <f>+'Categorias-9 feb-Depurado'!Y1698</f>
        <v>82.88373848234221</v>
      </c>
      <c r="P1699" s="111">
        <f>+'Categorias-9 feb-Depurado'!AC1698</f>
        <v>44946</v>
      </c>
      <c r="Q1699" s="111">
        <f>+'Categorias-9 feb-Depurado'!AE1698</f>
        <v>45006</v>
      </c>
      <c r="R1699" s="112" t="str">
        <f>+'Categorias-9 feb-Depurado'!AB1698</f>
        <v>Hotel</v>
      </c>
    </row>
    <row r="1700" spans="2:18" s="1" customFormat="1" ht="14.5" hidden="1">
      <c r="B1700" s="57" t="str">
        <f>+'Categorias-9 feb-Depurado'!B1699</f>
        <v>SUNDANCER SAS</v>
      </c>
      <c r="C1700" s="30" t="s">
        <v>4900</v>
      </c>
      <c r="D1700" s="31">
        <v>5</v>
      </c>
      <c r="E1700" s="30" t="str">
        <f>+'Categorias-9 feb-Depurado'!E1699</f>
        <v>900325227-5</v>
      </c>
      <c r="F1700" s="30" t="str">
        <f>+'Categorias-9 feb-Depurado'!F1699</f>
        <v>CR 9 A 34 166</v>
      </c>
      <c r="G1700" s="30" t="str">
        <f>+'Categorias-9 feb-Depurado'!G1699</f>
        <v>169</v>
      </c>
      <c r="H1700" s="30" t="str">
        <f>+'Categorias-9 feb-Depurado'!H1699</f>
        <v>HIM33289</v>
      </c>
      <c r="I1700" s="107">
        <f>+'Categorias-9 feb-Depurado'!R1699</f>
        <v>401464</v>
      </c>
      <c r="J1700" s="108">
        <f t="shared" si="112"/>
        <v>0</v>
      </c>
      <c r="K1700" s="107">
        <f t="shared" si="113"/>
        <v>0</v>
      </c>
      <c r="L1700" s="109">
        <f t="shared" si="114"/>
        <v>401464</v>
      </c>
      <c r="M1700" s="110">
        <f t="shared" si="115"/>
        <v>3.0605773481870532E-07</v>
      </c>
      <c r="N1700" s="33" t="s">
        <v>4892</v>
      </c>
      <c r="O1700" s="33">
        <f>+'Categorias-9 feb-Depurado'!Y1699</f>
        <v>84.167007348239451</v>
      </c>
      <c r="P1700" s="111">
        <f>+'Categorias-9 feb-Depurado'!AC1699</f>
        <v>44946</v>
      </c>
      <c r="Q1700" s="111">
        <f>+'Categorias-9 feb-Depurado'!AE1699</f>
        <v>45006</v>
      </c>
      <c r="R1700" s="112" t="str">
        <f>+'Categorias-9 feb-Depurado'!AB1699</f>
        <v>Hotel</v>
      </c>
    </row>
    <row r="1701" spans="2:18" s="1" customFormat="1" ht="14.5" hidden="1">
      <c r="B1701" s="57" t="str">
        <f>+'Categorias-9 feb-Depurado'!B1700</f>
        <v>SUNDANCER SAS</v>
      </c>
      <c r="C1701" s="30" t="s">
        <v>4900</v>
      </c>
      <c r="D1701" s="31">
        <v>5</v>
      </c>
      <c r="E1701" s="30" t="str">
        <f>+'Categorias-9 feb-Depurado'!E1700</f>
        <v>900325227-5</v>
      </c>
      <c r="F1701" s="30" t="str">
        <f>+'Categorias-9 feb-Depurado'!F1700</f>
        <v>CR 9 A 34 166</v>
      </c>
      <c r="G1701" s="30" t="str">
        <f>+'Categorias-9 feb-Depurado'!G1700</f>
        <v>169</v>
      </c>
      <c r="H1701" s="30" t="str">
        <f>+'Categorias-9 feb-Depurado'!H1700</f>
        <v>HIM33295</v>
      </c>
      <c r="I1701" s="107">
        <f>+'Categorias-9 feb-Depurado'!R1700</f>
        <v>482332</v>
      </c>
      <c r="J1701" s="108">
        <f t="shared" si="112"/>
        <v>0</v>
      </c>
      <c r="K1701" s="107">
        <f t="shared" si="113"/>
        <v>0</v>
      </c>
      <c r="L1701" s="109">
        <f t="shared" si="114"/>
        <v>482332</v>
      </c>
      <c r="M1701" s="110">
        <f t="shared" si="115"/>
        <v>3.6770778787282491E-07</v>
      </c>
      <c r="N1701" s="33" t="s">
        <v>4892</v>
      </c>
      <c r="O1701" s="33">
        <f>+'Categorias-9 feb-Depurado'!Y1700</f>
        <v>101.12099961214713</v>
      </c>
      <c r="P1701" s="111">
        <f>+'Categorias-9 feb-Depurado'!AC1700</f>
        <v>44947</v>
      </c>
      <c r="Q1701" s="111">
        <f>+'Categorias-9 feb-Depurado'!AE1700</f>
        <v>45007</v>
      </c>
      <c r="R1701" s="112" t="str">
        <f>+'Categorias-9 feb-Depurado'!AB1700</f>
        <v>Hotel</v>
      </c>
    </row>
    <row r="1702" spans="2:18" s="1" customFormat="1" ht="14.5" hidden="1">
      <c r="B1702" s="57" t="str">
        <f>+'Categorias-9 feb-Depurado'!B1701</f>
        <v>SUNDANCER SAS</v>
      </c>
      <c r="C1702" s="30" t="s">
        <v>4900</v>
      </c>
      <c r="D1702" s="31">
        <v>5</v>
      </c>
      <c r="E1702" s="30" t="str">
        <f>+'Categorias-9 feb-Depurado'!E1701</f>
        <v>900325227-5</v>
      </c>
      <c r="F1702" s="30" t="str">
        <f>+'Categorias-9 feb-Depurado'!F1701</f>
        <v>CR 9 A 34 166</v>
      </c>
      <c r="G1702" s="30" t="str">
        <f>+'Categorias-9 feb-Depurado'!G1701</f>
        <v>169</v>
      </c>
      <c r="H1702" s="30" t="str">
        <f>+'Categorias-9 feb-Depurado'!H1701</f>
        <v>HIM33412</v>
      </c>
      <c r="I1702" s="107">
        <f>+'Categorias-9 feb-Depurado'!R1701</f>
        <v>1015550</v>
      </c>
      <c r="J1702" s="108">
        <f t="shared" si="112"/>
        <v>0</v>
      </c>
      <c r="K1702" s="107">
        <f t="shared" si="113"/>
        <v>0</v>
      </c>
      <c r="L1702" s="109">
        <f t="shared" si="114"/>
        <v>1015550</v>
      </c>
      <c r="M1702" s="110">
        <f t="shared" si="115"/>
        <v>7.7420872754502572E-07</v>
      </c>
      <c r="N1702" s="33" t="s">
        <v>4892</v>
      </c>
      <c r="O1702" s="33">
        <f>+'Categorias-9 feb-Depurado'!Y1701</f>
        <v>212.91025923247059</v>
      </c>
      <c r="P1702" s="111">
        <f>+'Categorias-9 feb-Depurado'!AC1701</f>
        <v>44949</v>
      </c>
      <c r="Q1702" s="111">
        <f>+'Categorias-9 feb-Depurado'!AE1701</f>
        <v>45009</v>
      </c>
      <c r="R1702" s="112" t="str">
        <f>+'Categorias-9 feb-Depurado'!AB1701</f>
        <v>Hotel</v>
      </c>
    </row>
    <row r="1703" spans="2:18" s="1" customFormat="1" ht="14.5" hidden="1">
      <c r="B1703" s="57" t="str">
        <f>+'Categorias-9 feb-Depurado'!B1702</f>
        <v>SUNDANCER SAS</v>
      </c>
      <c r="C1703" s="30" t="s">
        <v>4900</v>
      </c>
      <c r="D1703" s="31">
        <v>5</v>
      </c>
      <c r="E1703" s="30" t="str">
        <f>+'Categorias-9 feb-Depurado'!E1702</f>
        <v>900325227-5</v>
      </c>
      <c r="F1703" s="30" t="str">
        <f>+'Categorias-9 feb-Depurado'!F1702</f>
        <v>CR 9 A 34 166</v>
      </c>
      <c r="G1703" s="30" t="str">
        <f>+'Categorias-9 feb-Depurado'!G1702</f>
        <v>169</v>
      </c>
      <c r="H1703" s="30" t="str">
        <f>+'Categorias-9 feb-Depurado'!H1702</f>
        <v>HIM33410</v>
      </c>
      <c r="I1703" s="107">
        <f>+'Categorias-9 feb-Depurado'!R1702</f>
        <v>488809</v>
      </c>
      <c r="J1703" s="108">
        <f t="shared" si="112"/>
        <v>0</v>
      </c>
      <c r="K1703" s="107">
        <f t="shared" si="113"/>
        <v>0</v>
      </c>
      <c r="L1703" s="109">
        <f t="shared" si="114"/>
        <v>488809</v>
      </c>
      <c r="M1703" s="110">
        <f t="shared" si="115"/>
        <v>3.7264555551430894E-07</v>
      </c>
      <c r="N1703" s="33" t="s">
        <v>4892</v>
      </c>
      <c r="O1703" s="33">
        <f>+'Categorias-9 feb-Depurado'!Y1702</f>
        <v>102.47890394876148</v>
      </c>
      <c r="P1703" s="111">
        <f>+'Categorias-9 feb-Depurado'!AC1702</f>
        <v>44949</v>
      </c>
      <c r="Q1703" s="111">
        <f>+'Categorias-9 feb-Depurado'!AE1702</f>
        <v>45009</v>
      </c>
      <c r="R1703" s="112" t="str">
        <f>+'Categorias-9 feb-Depurado'!AB1702</f>
        <v>Hotel</v>
      </c>
    </row>
    <row r="1704" spans="2:18" s="1" customFormat="1" ht="14.5" hidden="1">
      <c r="B1704" s="57" t="str">
        <f>+'Categorias-9 feb-Depurado'!B1703</f>
        <v>SUNDANCER SAS</v>
      </c>
      <c r="C1704" s="30" t="s">
        <v>4900</v>
      </c>
      <c r="D1704" s="31">
        <v>5</v>
      </c>
      <c r="E1704" s="30" t="str">
        <f>+'Categorias-9 feb-Depurado'!E1703</f>
        <v>900325227-5</v>
      </c>
      <c r="F1704" s="30" t="str">
        <f>+'Categorias-9 feb-Depurado'!F1703</f>
        <v>CR 9 A 34 166</v>
      </c>
      <c r="G1704" s="30" t="str">
        <f>+'Categorias-9 feb-Depurado'!G1703</f>
        <v>169</v>
      </c>
      <c r="H1704" s="30" t="str">
        <f>+'Categorias-9 feb-Depurado'!H1703</f>
        <v>HIM33413</v>
      </c>
      <c r="I1704" s="107">
        <f>+'Categorias-9 feb-Depurado'!R1703</f>
        <v>396025</v>
      </c>
      <c r="J1704" s="108">
        <f t="shared" si="112"/>
        <v>0</v>
      </c>
      <c r="K1704" s="107">
        <f t="shared" si="113"/>
        <v>0</v>
      </c>
      <c r="L1704" s="109">
        <f t="shared" si="114"/>
        <v>396025</v>
      </c>
      <c r="M1704" s="110">
        <f t="shared" si="115"/>
        <v>3.0191129075478196E-07</v>
      </c>
      <c r="N1704" s="33" t="s">
        <v>4892</v>
      </c>
      <c r="O1704" s="33">
        <f>+'Categorias-9 feb-Depurado'!Y1703</f>
        <v>83.026719917817118</v>
      </c>
      <c r="P1704" s="111">
        <f>+'Categorias-9 feb-Depurado'!AC1703</f>
        <v>44949</v>
      </c>
      <c r="Q1704" s="111">
        <f>+'Categorias-9 feb-Depurado'!AE1703</f>
        <v>45009</v>
      </c>
      <c r="R1704" s="112" t="str">
        <f>+'Categorias-9 feb-Depurado'!AB1703</f>
        <v>Hotel</v>
      </c>
    </row>
    <row r="1705" spans="2:18" s="1" customFormat="1" ht="14.5" hidden="1">
      <c r="B1705" s="57" t="str">
        <f>+'Categorias-9 feb-Depurado'!B1704</f>
        <v>SUNDANCER SAS</v>
      </c>
      <c r="C1705" s="30" t="s">
        <v>4900</v>
      </c>
      <c r="D1705" s="31">
        <v>5</v>
      </c>
      <c r="E1705" s="30" t="str">
        <f>+'Categorias-9 feb-Depurado'!E1704</f>
        <v>900325227-5</v>
      </c>
      <c r="F1705" s="30" t="str">
        <f>+'Categorias-9 feb-Depurado'!F1704</f>
        <v>CR 9 A 34 166</v>
      </c>
      <c r="G1705" s="30" t="str">
        <f>+'Categorias-9 feb-Depurado'!G1704</f>
        <v>169</v>
      </c>
      <c r="H1705" s="30" t="str">
        <f>+'Categorias-9 feb-Depurado'!H1704</f>
        <v>HIM33408</v>
      </c>
      <c r="I1705" s="107">
        <f>+'Categorias-9 feb-Depurado'!R1704</f>
        <v>656630</v>
      </c>
      <c r="J1705" s="108">
        <f t="shared" si="112"/>
        <v>0</v>
      </c>
      <c r="K1705" s="107">
        <f t="shared" si="113"/>
        <v>0</v>
      </c>
      <c r="L1705" s="109">
        <f t="shared" si="114"/>
        <v>656630</v>
      </c>
      <c r="M1705" s="110">
        <f t="shared" si="115"/>
        <v>5.0058458644861428E-07</v>
      </c>
      <c r="N1705" s="33" t="s">
        <v>4892</v>
      </c>
      <c r="O1705" s="33">
        <f>+'Categorias-9 feb-Depurado'!Y1704</f>
        <v>137.66260993532291</v>
      </c>
      <c r="P1705" s="111">
        <f>+'Categorias-9 feb-Depurado'!AC1704</f>
        <v>44949</v>
      </c>
      <c r="Q1705" s="111">
        <f>+'Categorias-9 feb-Depurado'!AE1704</f>
        <v>45009</v>
      </c>
      <c r="R1705" s="112" t="str">
        <f>+'Categorias-9 feb-Depurado'!AB1704</f>
        <v>Hotel</v>
      </c>
    </row>
    <row r="1706" spans="2:18" s="1" customFormat="1" ht="14.5" hidden="1">
      <c r="B1706" s="57" t="str">
        <f>+'Categorias-9 feb-Depurado'!B1705</f>
        <v>SUNDANCER SAS</v>
      </c>
      <c r="C1706" s="30" t="s">
        <v>4900</v>
      </c>
      <c r="D1706" s="31">
        <v>5</v>
      </c>
      <c r="E1706" s="30" t="str">
        <f>+'Categorias-9 feb-Depurado'!E1705</f>
        <v>900325227-5</v>
      </c>
      <c r="F1706" s="30" t="str">
        <f>+'Categorias-9 feb-Depurado'!F1705</f>
        <v>CR 9 A 34 166</v>
      </c>
      <c r="G1706" s="30" t="str">
        <f>+'Categorias-9 feb-Depurado'!G1705</f>
        <v>169</v>
      </c>
      <c r="H1706" s="30" t="str">
        <f>+'Categorias-9 feb-Depurado'!H1705</f>
        <v>HIM33405</v>
      </c>
      <c r="I1706" s="107">
        <f>+'Categorias-9 feb-Depurado'!R1705</f>
        <v>347906</v>
      </c>
      <c r="J1706" s="108">
        <f t="shared" si="112"/>
        <v>0</v>
      </c>
      <c r="K1706" s="107">
        <f t="shared" si="113"/>
        <v>0</v>
      </c>
      <c r="L1706" s="109">
        <f t="shared" si="114"/>
        <v>347906</v>
      </c>
      <c r="M1706" s="110">
        <f t="shared" si="115"/>
        <v>2.6522757280811356E-07</v>
      </c>
      <c r="N1706" s="33" t="s">
        <v>4892</v>
      </c>
      <c r="O1706" s="33">
        <f>+'Categorias-9 feb-Depurado'!Y1705</f>
        <v>72.938562009287494</v>
      </c>
      <c r="P1706" s="111">
        <f>+'Categorias-9 feb-Depurado'!AC1705</f>
        <v>44949</v>
      </c>
      <c r="Q1706" s="111">
        <f>+'Categorias-9 feb-Depurado'!AE1705</f>
        <v>45009</v>
      </c>
      <c r="R1706" s="112" t="str">
        <f>+'Categorias-9 feb-Depurado'!AB1705</f>
        <v>Hotel</v>
      </c>
    </row>
    <row r="1707" spans="2:18" s="1" customFormat="1" ht="14.5" hidden="1">
      <c r="B1707" s="57" t="str">
        <f>+'Categorias-9 feb-Depurado'!B1706</f>
        <v>SUNDANCER SAS</v>
      </c>
      <c r="C1707" s="30" t="s">
        <v>4900</v>
      </c>
      <c r="D1707" s="31">
        <v>5</v>
      </c>
      <c r="E1707" s="30" t="str">
        <f>+'Categorias-9 feb-Depurado'!E1706</f>
        <v>900325227-5</v>
      </c>
      <c r="F1707" s="30" t="str">
        <f>+'Categorias-9 feb-Depurado'!F1706</f>
        <v>CR 9 A 34 166</v>
      </c>
      <c r="G1707" s="30" t="str">
        <f>+'Categorias-9 feb-Depurado'!G1706</f>
        <v>169</v>
      </c>
      <c r="H1707" s="30" t="str">
        <f>+'Categorias-9 feb-Depurado'!H1706</f>
        <v>HIM33406</v>
      </c>
      <c r="I1707" s="107">
        <f>+'Categorias-9 feb-Depurado'!R1706</f>
        <v>397628</v>
      </c>
      <c r="J1707" s="108">
        <f t="shared" si="112"/>
        <v>0</v>
      </c>
      <c r="K1707" s="107">
        <f t="shared" si="113"/>
        <v>0</v>
      </c>
      <c r="L1707" s="109">
        <f t="shared" si="114"/>
        <v>397628</v>
      </c>
      <c r="M1707" s="110">
        <f t="shared" si="115"/>
        <v>3.0313334441068731E-07</v>
      </c>
      <c r="N1707" s="33" t="s">
        <v>4892</v>
      </c>
      <c r="O1707" s="33">
        <f>+'Categorias-9 feb-Depurado'!Y1706</f>
        <v>83.36278918624275</v>
      </c>
      <c r="P1707" s="111">
        <f>+'Categorias-9 feb-Depurado'!AC1706</f>
        <v>44949</v>
      </c>
      <c r="Q1707" s="111">
        <f>+'Categorias-9 feb-Depurado'!AE1706</f>
        <v>45009</v>
      </c>
      <c r="R1707" s="112" t="str">
        <f>+'Categorias-9 feb-Depurado'!AB1706</f>
        <v>Hotel</v>
      </c>
    </row>
    <row r="1708" spans="2:18" s="1" customFormat="1" ht="14.5" hidden="1">
      <c r="B1708" s="57" t="str">
        <f>+'Categorias-9 feb-Depurado'!B1707</f>
        <v>SUNDANCER SAS</v>
      </c>
      <c r="C1708" s="30" t="s">
        <v>4900</v>
      </c>
      <c r="D1708" s="31">
        <v>5</v>
      </c>
      <c r="E1708" s="30" t="str">
        <f>+'Categorias-9 feb-Depurado'!E1707</f>
        <v>900325227-5</v>
      </c>
      <c r="F1708" s="30" t="str">
        <f>+'Categorias-9 feb-Depurado'!F1707</f>
        <v>CR 9 A 34 166</v>
      </c>
      <c r="G1708" s="30" t="str">
        <f>+'Categorias-9 feb-Depurado'!G1707</f>
        <v>169</v>
      </c>
      <c r="H1708" s="30" t="str">
        <f>+'Categorias-9 feb-Depurado'!H1707</f>
        <v>HIM33404</v>
      </c>
      <c r="I1708" s="107">
        <f>+'Categorias-9 feb-Depurado'!R1707</f>
        <v>1432588</v>
      </c>
      <c r="J1708" s="108">
        <f t="shared" si="112"/>
        <v>0</v>
      </c>
      <c r="K1708" s="107">
        <f t="shared" si="113"/>
        <v>0</v>
      </c>
      <c r="L1708" s="109">
        <f t="shared" si="114"/>
        <v>1432588</v>
      </c>
      <c r="M1708" s="110">
        <f t="shared" si="115"/>
        <v>1.0921393654436249E-06</v>
      </c>
      <c r="N1708" s="33" t="s">
        <v>4892</v>
      </c>
      <c r="O1708" s="33">
        <f>+'Categorias-9 feb-Depurado'!Y1707</f>
        <v>300.34235877438493</v>
      </c>
      <c r="P1708" s="111">
        <f>+'Categorias-9 feb-Depurado'!AC1707</f>
        <v>44949</v>
      </c>
      <c r="Q1708" s="111">
        <f>+'Categorias-9 feb-Depurado'!AE1707</f>
        <v>45009</v>
      </c>
      <c r="R1708" s="112" t="str">
        <f>+'Categorias-9 feb-Depurado'!AB1707</f>
        <v>Hotel</v>
      </c>
    </row>
    <row r="1709" spans="2:18" s="1" customFormat="1" ht="14.5" hidden="1">
      <c r="B1709" s="57" t="str">
        <f>+'Categorias-9 feb-Depurado'!B1708</f>
        <v>SUNDANCER SAS</v>
      </c>
      <c r="C1709" s="30" t="s">
        <v>4900</v>
      </c>
      <c r="D1709" s="31">
        <v>5</v>
      </c>
      <c r="E1709" s="30" t="str">
        <f>+'Categorias-9 feb-Depurado'!E1708</f>
        <v>900325227-5</v>
      </c>
      <c r="F1709" s="30" t="str">
        <f>+'Categorias-9 feb-Depurado'!F1708</f>
        <v>CR 9 A 34 166</v>
      </c>
      <c r="G1709" s="30" t="str">
        <f>+'Categorias-9 feb-Depurado'!G1708</f>
        <v>169</v>
      </c>
      <c r="H1709" s="30" t="str">
        <f>+'Categorias-9 feb-Depurado'!H1708</f>
        <v>HIM33409</v>
      </c>
      <c r="I1709" s="107">
        <f>+'Categorias-9 feb-Depurado'!R1708</f>
        <v>516223</v>
      </c>
      <c r="J1709" s="108">
        <f t="shared" si="112"/>
        <v>0</v>
      </c>
      <c r="K1709" s="107">
        <f t="shared" si="113"/>
        <v>0</v>
      </c>
      <c r="L1709" s="109">
        <f t="shared" si="114"/>
        <v>516223</v>
      </c>
      <c r="M1709" s="110">
        <f t="shared" si="115"/>
        <v>3.9354473138641704E-07</v>
      </c>
      <c r="N1709" s="33" t="s">
        <v>4892</v>
      </c>
      <c r="O1709" s="33">
        <f>+'Categorias-9 feb-Depurado'!Y1708</f>
        <v>108.22625449437612</v>
      </c>
      <c r="P1709" s="111">
        <f>+'Categorias-9 feb-Depurado'!AC1708</f>
        <v>44949</v>
      </c>
      <c r="Q1709" s="111">
        <f>+'Categorias-9 feb-Depurado'!AE1708</f>
        <v>45009</v>
      </c>
      <c r="R1709" s="112" t="str">
        <f>+'Categorias-9 feb-Depurado'!AB1708</f>
        <v>Hotel</v>
      </c>
    </row>
    <row r="1710" spans="2:18" s="1" customFormat="1" ht="14.5" hidden="1">
      <c r="B1710" s="57" t="str">
        <f>+'Categorias-9 feb-Depurado'!B1709</f>
        <v>SUNDANCER SAS</v>
      </c>
      <c r="C1710" s="30" t="s">
        <v>4900</v>
      </c>
      <c r="D1710" s="31">
        <v>5</v>
      </c>
      <c r="E1710" s="30" t="str">
        <f>+'Categorias-9 feb-Depurado'!E1709</f>
        <v>900325227-5</v>
      </c>
      <c r="F1710" s="30" t="str">
        <f>+'Categorias-9 feb-Depurado'!F1709</f>
        <v>CR 9 A 34 166</v>
      </c>
      <c r="G1710" s="30" t="str">
        <f>+'Categorias-9 feb-Depurado'!G1709</f>
        <v>169</v>
      </c>
      <c r="H1710" s="30" t="str">
        <f>+'Categorias-9 feb-Depurado'!H1709</f>
        <v>HIM33407</v>
      </c>
      <c r="I1710" s="107">
        <f>+'Categorias-9 feb-Depurado'!R1709</f>
        <v>319600</v>
      </c>
      <c r="J1710" s="108">
        <f t="shared" si="112"/>
        <v>0</v>
      </c>
      <c r="K1710" s="107">
        <f t="shared" si="113"/>
        <v>0</v>
      </c>
      <c r="L1710" s="109">
        <f t="shared" si="114"/>
        <v>319600</v>
      </c>
      <c r="M1710" s="110">
        <f t="shared" si="115"/>
        <v>2.4364837706010559E-07</v>
      </c>
      <c r="N1710" s="33" t="s">
        <v>4892</v>
      </c>
      <c r="O1710" s="33">
        <f>+'Categorias-9 feb-Depurado'!Y1709</f>
        <v>67.004203486482794</v>
      </c>
      <c r="P1710" s="111">
        <f>+'Categorias-9 feb-Depurado'!AC1709</f>
        <v>44949</v>
      </c>
      <c r="Q1710" s="111">
        <f>+'Categorias-9 feb-Depurado'!AE1709</f>
        <v>45009</v>
      </c>
      <c r="R1710" s="112" t="str">
        <f>+'Categorias-9 feb-Depurado'!AB1709</f>
        <v>Hotel</v>
      </c>
    </row>
    <row r="1711" spans="2:18" s="1" customFormat="1" ht="14.5" hidden="1">
      <c r="B1711" s="57" t="str">
        <f>+'Categorias-9 feb-Depurado'!B1710</f>
        <v>SUNDANCER SAS</v>
      </c>
      <c r="C1711" s="30" t="s">
        <v>4900</v>
      </c>
      <c r="D1711" s="31">
        <v>5</v>
      </c>
      <c r="E1711" s="30" t="str">
        <f>+'Categorias-9 feb-Depurado'!E1710</f>
        <v>900325227-5</v>
      </c>
      <c r="F1711" s="30" t="str">
        <f>+'Categorias-9 feb-Depurado'!F1710</f>
        <v>CR 9 A 34 166</v>
      </c>
      <c r="G1711" s="30" t="str">
        <f>+'Categorias-9 feb-Depurado'!G1710</f>
        <v>169</v>
      </c>
      <c r="H1711" s="30" t="str">
        <f>+'Categorias-9 feb-Depurado'!H1710</f>
        <v>HIM33434</v>
      </c>
      <c r="I1711" s="107">
        <f>+'Categorias-9 feb-Depurado'!R1710</f>
        <v>982873</v>
      </c>
      <c r="J1711" s="108">
        <f t="shared" si="112"/>
        <v>0</v>
      </c>
      <c r="K1711" s="107">
        <f t="shared" si="113"/>
        <v>0</v>
      </c>
      <c r="L1711" s="109">
        <f t="shared" si="114"/>
        <v>982873</v>
      </c>
      <c r="M1711" s="110">
        <f t="shared" si="115"/>
        <v>7.4929728193428396E-07</v>
      </c>
      <c r="N1711" s="33" t="s">
        <v>4892</v>
      </c>
      <c r="O1711" s="33">
        <f>+'Categorias-9 feb-Depurado'!Y1710</f>
        <v>206.05951969139488</v>
      </c>
      <c r="P1711" s="111">
        <f>+'Categorias-9 feb-Depurado'!AC1710</f>
        <v>44949</v>
      </c>
      <c r="Q1711" s="111">
        <f>+'Categorias-9 feb-Depurado'!AE1710</f>
        <v>45009</v>
      </c>
      <c r="R1711" s="112" t="str">
        <f>+'Categorias-9 feb-Depurado'!AB1710</f>
        <v>Hotel</v>
      </c>
    </row>
    <row r="1712" spans="2:18" s="1" customFormat="1" ht="14.5" hidden="1">
      <c r="B1712" s="57" t="str">
        <f>+'Categorias-9 feb-Depurado'!B1711</f>
        <v>SUNDANCER SAS</v>
      </c>
      <c r="C1712" s="30" t="s">
        <v>4900</v>
      </c>
      <c r="D1712" s="31">
        <v>5</v>
      </c>
      <c r="E1712" s="30" t="str">
        <f>+'Categorias-9 feb-Depurado'!E1711</f>
        <v>900325227-5</v>
      </c>
      <c r="F1712" s="30" t="str">
        <f>+'Categorias-9 feb-Depurado'!F1711</f>
        <v>CR 9 A 34 166</v>
      </c>
      <c r="G1712" s="30" t="str">
        <f>+'Categorias-9 feb-Depurado'!G1711</f>
        <v>169</v>
      </c>
      <c r="H1712" s="30" t="str">
        <f>+'Categorias-9 feb-Depurado'!H1711</f>
        <v>HIM33411</v>
      </c>
      <c r="I1712" s="107">
        <f>+'Categorias-9 feb-Depurado'!R1711</f>
        <v>401464</v>
      </c>
      <c r="J1712" s="108">
        <f t="shared" si="112"/>
        <v>0</v>
      </c>
      <c r="K1712" s="107">
        <f t="shared" si="113"/>
        <v>0</v>
      </c>
      <c r="L1712" s="109">
        <f t="shared" si="114"/>
        <v>401464</v>
      </c>
      <c r="M1712" s="110">
        <f t="shared" si="115"/>
        <v>3.0605773481870532E-07</v>
      </c>
      <c r="N1712" s="33" t="s">
        <v>4892</v>
      </c>
      <c r="O1712" s="33">
        <f>+'Categorias-9 feb-Depurado'!Y1711</f>
        <v>84.167007348239451</v>
      </c>
      <c r="P1712" s="111">
        <f>+'Categorias-9 feb-Depurado'!AC1711</f>
        <v>44950</v>
      </c>
      <c r="Q1712" s="111">
        <f>+'Categorias-9 feb-Depurado'!AE1711</f>
        <v>45010</v>
      </c>
      <c r="R1712" s="112" t="str">
        <f>+'Categorias-9 feb-Depurado'!AB1711</f>
        <v>Hotel</v>
      </c>
    </row>
    <row r="1713" spans="2:18" s="1" customFormat="1" ht="14.5" hidden="1">
      <c r="B1713" s="57" t="str">
        <f>+'Categorias-9 feb-Depurado'!B1712</f>
        <v>SUNDANCER SAS</v>
      </c>
      <c r="C1713" s="30" t="s">
        <v>4900</v>
      </c>
      <c r="D1713" s="31">
        <v>5</v>
      </c>
      <c r="E1713" s="30" t="str">
        <f>+'Categorias-9 feb-Depurado'!E1712</f>
        <v>900325227-5</v>
      </c>
      <c r="F1713" s="30" t="str">
        <f>+'Categorias-9 feb-Depurado'!F1712</f>
        <v>CR 9 A 34 166</v>
      </c>
      <c r="G1713" s="30" t="str">
        <f>+'Categorias-9 feb-Depurado'!G1712</f>
        <v>169</v>
      </c>
      <c r="H1713" s="30" t="str">
        <f>+'Categorias-9 feb-Depurado'!H1712</f>
        <v>HIM33436</v>
      </c>
      <c r="I1713" s="107">
        <f>+'Categorias-9 feb-Depurado'!R1712</f>
        <v>1026628</v>
      </c>
      <c r="J1713" s="108">
        <f t="shared" si="112"/>
        <v>0</v>
      </c>
      <c r="K1713" s="107">
        <f t="shared" si="113"/>
        <v>0</v>
      </c>
      <c r="L1713" s="109">
        <f t="shared" si="114"/>
        <v>1026628</v>
      </c>
      <c r="M1713" s="110">
        <f t="shared" si="115"/>
        <v>7.8265408649706533E-07</v>
      </c>
      <c r="N1713" s="33" t="s">
        <v>4892</v>
      </c>
      <c r="O1713" s="33">
        <f>+'Categorias-9 feb-Depurado'!Y1712</f>
        <v>215.23276413304399</v>
      </c>
      <c r="P1713" s="111">
        <f>+'Categorias-9 feb-Depurado'!AC1712</f>
        <v>44950</v>
      </c>
      <c r="Q1713" s="111">
        <f>+'Categorias-9 feb-Depurado'!AE1712</f>
        <v>45010</v>
      </c>
      <c r="R1713" s="112" t="str">
        <f>+'Categorias-9 feb-Depurado'!AB1712</f>
        <v>Hotel</v>
      </c>
    </row>
    <row r="1714" spans="2:18" s="1" customFormat="1" ht="14.5" hidden="1">
      <c r="B1714" s="57" t="str">
        <f>+'Categorias-9 feb-Depurado'!B1713</f>
        <v>SWGSA S.A.S</v>
      </c>
      <c r="C1714" s="30" t="s">
        <v>4900</v>
      </c>
      <c r="D1714" s="31">
        <v>5</v>
      </c>
      <c r="E1714" s="30" t="str">
        <f>+'Categorias-9 feb-Depurado'!E1713</f>
        <v>901553778-2</v>
      </c>
      <c r="F1714" s="30" t="str">
        <f>+'Categorias-9 feb-Depurado'!F1713</f>
        <v>AVENIDA 6 14 NORTE 31</v>
      </c>
      <c r="G1714" s="30" t="str">
        <f>+'Categorias-9 feb-Depurado'!G1713</f>
        <v>CALI</v>
      </c>
      <c r="H1714" s="30" t="str">
        <f>+'Categorias-9 feb-Depurado'!H1713</f>
        <v>FE1753</v>
      </c>
      <c r="I1714" s="107">
        <f>+'Categorias-9 feb-Depurado'!R1713</f>
        <v>1201933</v>
      </c>
      <c r="J1714" s="108">
        <f t="shared" si="112"/>
        <v>0</v>
      </c>
      <c r="K1714" s="107">
        <f t="shared" si="113"/>
        <v>0</v>
      </c>
      <c r="L1714" s="109">
        <f t="shared" si="114"/>
        <v>1201933</v>
      </c>
      <c r="M1714" s="110">
        <f t="shared" si="115"/>
        <v>9.1629857567266543E-07</v>
      </c>
      <c r="N1714" s="33" t="s">
        <v>4892</v>
      </c>
      <c r="O1714" s="33">
        <f>+'Categorias-9 feb-Depurado'!Y1713</f>
        <v>251.98549220625384</v>
      </c>
      <c r="P1714" s="111">
        <f>+'Categorias-9 feb-Depurado'!AC1713</f>
        <v>44960</v>
      </c>
      <c r="Q1714" s="111">
        <f>+'Categorias-9 feb-Depurado'!AE1713</f>
        <v>45020</v>
      </c>
      <c r="R1714" s="112" t="str">
        <f>+'Categorias-9 feb-Depurado'!AB1713</f>
        <v>Carga</v>
      </c>
    </row>
    <row r="1715" spans="2:18" s="1" customFormat="1" ht="14.5" hidden="1">
      <c r="B1715" s="57" t="str">
        <f>+'Categorias-9 feb-Depurado'!B1714</f>
        <v>SWGSA S.A.S</v>
      </c>
      <c r="C1715" s="30" t="s">
        <v>4900</v>
      </c>
      <c r="D1715" s="31">
        <v>5</v>
      </c>
      <c r="E1715" s="30" t="str">
        <f>+'Categorias-9 feb-Depurado'!E1714</f>
        <v>901553778-2</v>
      </c>
      <c r="F1715" s="30" t="str">
        <f>+'Categorias-9 feb-Depurado'!F1714</f>
        <v>AVENIDA 6 14 NORTE 31</v>
      </c>
      <c r="G1715" s="30" t="str">
        <f>+'Categorias-9 feb-Depurado'!G1714</f>
        <v>CALI</v>
      </c>
      <c r="H1715" s="30" t="str">
        <f>+'Categorias-9 feb-Depurado'!H1714</f>
        <v>FE1752</v>
      </c>
      <c r="I1715" s="107">
        <f>+'Categorias-9 feb-Depurado'!R1714</f>
        <v>4553661</v>
      </c>
      <c r="J1715" s="108">
        <f t="shared" si="112"/>
        <v>0</v>
      </c>
      <c r="K1715" s="107">
        <f t="shared" si="113"/>
        <v>0</v>
      </c>
      <c r="L1715" s="109">
        <f t="shared" si="114"/>
        <v>4553661</v>
      </c>
      <c r="M1715" s="110">
        <f t="shared" si="115"/>
        <v>3.4715022288232086E-06</v>
      </c>
      <c r="N1715" s="33" t="s">
        <v>4892</v>
      </c>
      <c r="O1715" s="33">
        <f>+'Categorias-9 feb-Depurado'!Y1714</f>
        <v>954.67593320544665</v>
      </c>
      <c r="P1715" s="111">
        <f>+'Categorias-9 feb-Depurado'!AC1714</f>
        <v>44960</v>
      </c>
      <c r="Q1715" s="111">
        <f>+'Categorias-9 feb-Depurado'!AE1714</f>
        <v>45020</v>
      </c>
      <c r="R1715" s="112" t="str">
        <f>+'Categorias-9 feb-Depurado'!AB1714</f>
        <v>Carga</v>
      </c>
    </row>
    <row r="1716" spans="2:18" s="1" customFormat="1" ht="14.5" hidden="1">
      <c r="B1716" s="57" t="str">
        <f>+'Categorias-9 feb-Depurado'!B1715</f>
        <v>SWGSA S.A.S</v>
      </c>
      <c r="C1716" s="30" t="s">
        <v>4900</v>
      </c>
      <c r="D1716" s="31">
        <v>5</v>
      </c>
      <c r="E1716" s="30" t="str">
        <f>+'Categorias-9 feb-Depurado'!E1715</f>
        <v>901553778-2</v>
      </c>
      <c r="F1716" s="30" t="str">
        <f>+'Categorias-9 feb-Depurado'!F1715</f>
        <v>AVENIDA 6 14 NORTE 31</v>
      </c>
      <c r="G1716" s="30" t="str">
        <f>+'Categorias-9 feb-Depurado'!G1715</f>
        <v>CALI</v>
      </c>
      <c r="H1716" s="30" t="str">
        <f>+'Categorias-9 feb-Depurado'!H1715</f>
        <v>FE1751</v>
      </c>
      <c r="I1716" s="107">
        <f>+'Categorias-9 feb-Depurado'!R1715</f>
        <v>12570311</v>
      </c>
      <c r="J1716" s="108">
        <f t="shared" si="112"/>
        <v>0</v>
      </c>
      <c r="K1716" s="107">
        <f t="shared" si="113"/>
        <v>0</v>
      </c>
      <c r="L1716" s="109">
        <f t="shared" si="114"/>
        <v>12570311</v>
      </c>
      <c r="M1716" s="110">
        <f t="shared" si="115"/>
        <v>9.5830283926495388E-06</v>
      </c>
      <c r="N1716" s="33" t="s">
        <v>4892</v>
      </c>
      <c r="O1716" s="33">
        <f>+'Categorias-9 feb-Depurado'!Y1715</f>
        <v>2635.3681981613677</v>
      </c>
      <c r="P1716" s="111">
        <f>+'Categorias-9 feb-Depurado'!AC1715</f>
        <v>44960</v>
      </c>
      <c r="Q1716" s="111">
        <f>+'Categorias-9 feb-Depurado'!AE1715</f>
        <v>45020</v>
      </c>
      <c r="R1716" s="112" t="str">
        <f>+'Categorias-9 feb-Depurado'!AB1715</f>
        <v>Carga</v>
      </c>
    </row>
    <row r="1717" spans="2:18" s="1" customFormat="1" ht="14.5" hidden="1">
      <c r="B1717" s="57" t="str">
        <f>+'Categorias-9 feb-Depurado'!B1716</f>
        <v>SYNERGY XPERIENCE SAS</v>
      </c>
      <c r="C1717" s="30" t="s">
        <v>4900</v>
      </c>
      <c r="D1717" s="31">
        <v>5</v>
      </c>
      <c r="E1717" s="30" t="str">
        <f>+'Categorias-9 feb-Depurado'!E1716</f>
        <v>901071455-1</v>
      </c>
      <c r="F1717" s="30" t="str">
        <f>+'Categorias-9 feb-Depurado'!F1716</f>
        <v>CR 19 82 85 OF 404</v>
      </c>
      <c r="G1717" s="30" t="str">
        <f>+'Categorias-9 feb-Depurado'!G1716</f>
        <v>BOGOTA</v>
      </c>
      <c r="H1717" s="30" t="str">
        <f>+'Categorias-9 feb-Depurado'!H1716</f>
        <v>Ajuste SY-1194</v>
      </c>
      <c r="I1717" s="107">
        <f>+'Categorias-9 feb-Depurado'!R1716</f>
        <v>-86664</v>
      </c>
      <c r="J1717" s="108">
        <f t="shared" si="112"/>
        <v>-86664</v>
      </c>
      <c r="K1717" s="107">
        <f t="shared" si="113"/>
        <v>-147.84365689648729</v>
      </c>
      <c r="L1717" s="109">
        <f t="shared" si="114"/>
        <v>-86811.843656896483</v>
      </c>
      <c r="M1717" s="110">
        <f t="shared" si="115"/>
        <v>-6.618136676032055E-08</v>
      </c>
      <c r="N1717" s="33" t="s">
        <v>4892</v>
      </c>
      <c r="O1717" s="33">
        <f>+'Categorias-9 feb-Depurado'!Y1716</f>
        <v>-18.169124815245763</v>
      </c>
      <c r="P1717" s="111">
        <f>+'Categorias-9 feb-Depurado'!AC1716</f>
        <v>44901</v>
      </c>
      <c r="Q1717" s="111">
        <f>+'Categorias-9 feb-Depurado'!AE1716</f>
        <v>44961</v>
      </c>
      <c r="R1717" s="112" t="str">
        <f>+'Categorias-9 feb-Depurado'!AB1716</f>
        <v>IT</v>
      </c>
    </row>
    <row r="1718" spans="2:18" s="1" customFormat="1" ht="14.5" hidden="1">
      <c r="B1718" s="57" t="str">
        <f>+'Categorias-9 feb-Depurado'!B1717</f>
        <v>SYNERGY XPERIENCE SAS</v>
      </c>
      <c r="C1718" s="30" t="s">
        <v>4900</v>
      </c>
      <c r="D1718" s="31">
        <v>5</v>
      </c>
      <c r="E1718" s="30" t="str">
        <f>+'Categorias-9 feb-Depurado'!E1717</f>
        <v>901071455-1</v>
      </c>
      <c r="F1718" s="30" t="str">
        <f>+'Categorias-9 feb-Depurado'!F1717</f>
        <v>CR 19 82 85 OF 404</v>
      </c>
      <c r="G1718" s="30" t="str">
        <f>+'Categorias-9 feb-Depurado'!G1717</f>
        <v>BOGOTA</v>
      </c>
      <c r="H1718" s="30" t="str">
        <f>+'Categorias-9 feb-Depurado'!H1717</f>
        <v>SY-1194</v>
      </c>
      <c r="I1718" s="107">
        <f>+'Categorias-9 feb-Depurado'!R1717</f>
        <v>32800440</v>
      </c>
      <c r="J1718" s="108">
        <f t="shared" si="112"/>
        <v>32800440</v>
      </c>
      <c r="K1718" s="107">
        <f t="shared" si="113"/>
        <v>55955.610142779209</v>
      </c>
      <c r="L1718" s="109">
        <f t="shared" si="114"/>
        <v>32856395.610142779</v>
      </c>
      <c r="M1718" s="110">
        <f t="shared" si="115"/>
        <v>2.5048208593416975E-05</v>
      </c>
      <c r="N1718" s="33" t="s">
        <v>4892</v>
      </c>
      <c r="O1718" s="33">
        <f>+'Categorias-9 feb-Depurado'!Y1717</f>
        <v>6876.6187615962763</v>
      </c>
      <c r="P1718" s="111">
        <f>+'Categorias-9 feb-Depurado'!AC1717</f>
        <v>44901</v>
      </c>
      <c r="Q1718" s="111">
        <f>+'Categorias-9 feb-Depurado'!AE1717</f>
        <v>44961</v>
      </c>
      <c r="R1718" s="112" t="str">
        <f>+'Categorias-9 feb-Depurado'!AB1717</f>
        <v>IT</v>
      </c>
    </row>
    <row r="1719" spans="2:18" s="1" customFormat="1" ht="14.5" hidden="1">
      <c r="B1719" s="57" t="str">
        <f>+'Categorias-9 feb-Depurado'!B1718</f>
        <v>TERPEL EXPORTACIONES C.I S.A.S</v>
      </c>
      <c r="C1719" s="30" t="s">
        <v>4900</v>
      </c>
      <c r="D1719" s="31">
        <v>5</v>
      </c>
      <c r="E1719" s="30" t="str">
        <f>+'Categorias-9 feb-Depurado'!E1718</f>
        <v>901210452-5</v>
      </c>
      <c r="F1719" s="30" t="str">
        <f>+'Categorias-9 feb-Depurado'!F1718</f>
        <v>CR 7 75 51 P 10</v>
      </c>
      <c r="G1719" s="30" t="str">
        <f>+'Categorias-9 feb-Depurado'!G1718</f>
        <v>BOGOTA DC</v>
      </c>
      <c r="H1719" s="30" t="str">
        <f>+'Categorias-9 feb-Depurado'!H1718</f>
        <v>TJ5100047617</v>
      </c>
      <c r="I1719" s="107">
        <f>+'Categorias-9 feb-Depurado'!R1718</f>
        <v>27744684</v>
      </c>
      <c r="J1719" s="108">
        <f t="shared" si="112"/>
        <v>0</v>
      </c>
      <c r="K1719" s="107">
        <f t="shared" si="113"/>
        <v>0</v>
      </c>
      <c r="L1719" s="109">
        <f t="shared" si="114"/>
        <v>27744684</v>
      </c>
      <c r="M1719" s="110">
        <f t="shared" si="115"/>
        <v>2.1151274182244926E-05</v>
      </c>
      <c r="N1719" s="33" t="s">
        <v>4892</v>
      </c>
      <c r="O1719" s="33">
        <f>+'Categorias-9 feb-Depurado'!Y1718</f>
        <v>5816.67851190289</v>
      </c>
      <c r="P1719" s="111">
        <f>+'Categorias-9 feb-Depurado'!AC1718</f>
        <v>44953</v>
      </c>
      <c r="Q1719" s="111">
        <f>+'Categorias-9 feb-Depurado'!AE1718</f>
        <v>44967</v>
      </c>
      <c r="R1719" s="112" t="str">
        <f>+'Categorias-9 feb-Depurado'!AB1718</f>
        <v>Fuel</v>
      </c>
    </row>
    <row r="1720" spans="2:18" s="1" customFormat="1" ht="14.5" hidden="1">
      <c r="B1720" s="57" t="str">
        <f>+'Categorias-9 feb-Depurado'!B1719</f>
        <v>TERPEL EXPORTACIONES C.I S.A.S</v>
      </c>
      <c r="C1720" s="30" t="s">
        <v>4900</v>
      </c>
      <c r="D1720" s="31">
        <v>5</v>
      </c>
      <c r="E1720" s="30" t="str">
        <f>+'Categorias-9 feb-Depurado'!E1719</f>
        <v>901210452-5</v>
      </c>
      <c r="F1720" s="30" t="str">
        <f>+'Categorias-9 feb-Depurado'!F1719</f>
        <v>CR 7 75 51 P 10</v>
      </c>
      <c r="G1720" s="30" t="str">
        <f>+'Categorias-9 feb-Depurado'!G1719</f>
        <v>BOGOTA DC</v>
      </c>
      <c r="H1720" s="30" t="str">
        <f>+'Categorias-9 feb-Depurado'!H1719</f>
        <v>TJ5100047615</v>
      </c>
      <c r="I1720" s="107">
        <f>+'Categorias-9 feb-Depurado'!R1719</f>
        <v>80647047</v>
      </c>
      <c r="J1720" s="108">
        <f t="shared" si="112"/>
        <v>0</v>
      </c>
      <c r="K1720" s="107">
        <f t="shared" si="113"/>
        <v>0</v>
      </c>
      <c r="L1720" s="109">
        <f t="shared" si="114"/>
        <v>80647047</v>
      </c>
      <c r="M1720" s="110">
        <f t="shared" si="115"/>
        <v>6.1481608624030219E-05</v>
      </c>
      <c r="N1720" s="33" t="s">
        <v>4892</v>
      </c>
      <c r="O1720" s="33">
        <f>+'Categorias-9 feb-Depurado'!Y1719</f>
        <v>16907.669423566778</v>
      </c>
      <c r="P1720" s="111">
        <f>+'Categorias-9 feb-Depurado'!AC1719</f>
        <v>44953</v>
      </c>
      <c r="Q1720" s="111">
        <f>+'Categorias-9 feb-Depurado'!AE1719</f>
        <v>44967</v>
      </c>
      <c r="R1720" s="112" t="str">
        <f>+'Categorias-9 feb-Depurado'!AB1719</f>
        <v>Fuel</v>
      </c>
    </row>
    <row r="1721" spans="2:18" s="1" customFormat="1" ht="14.5" hidden="1">
      <c r="B1721" s="57" t="str">
        <f>+'Categorias-9 feb-Depurado'!B1720</f>
        <v>TERPEL EXPORTACIONES C.I S.A.S</v>
      </c>
      <c r="C1721" s="30" t="s">
        <v>4900</v>
      </c>
      <c r="D1721" s="31">
        <v>5</v>
      </c>
      <c r="E1721" s="30" t="str">
        <f>+'Categorias-9 feb-Depurado'!E1720</f>
        <v>901210452-5</v>
      </c>
      <c r="F1721" s="30" t="str">
        <f>+'Categorias-9 feb-Depurado'!F1720</f>
        <v>CR 7 75 51 P 10</v>
      </c>
      <c r="G1721" s="30" t="str">
        <f>+'Categorias-9 feb-Depurado'!G1720</f>
        <v>BOGOTA DC</v>
      </c>
      <c r="H1721" s="30" t="str">
        <f>+'Categorias-9 feb-Depurado'!H1720</f>
        <v>TJ5100047616</v>
      </c>
      <c r="I1721" s="107">
        <f>+'Categorias-9 feb-Depurado'!R1720</f>
        <v>39142500</v>
      </c>
      <c r="J1721" s="108">
        <f t="shared" si="112"/>
        <v>0</v>
      </c>
      <c r="K1721" s="107">
        <f t="shared" si="113"/>
        <v>0</v>
      </c>
      <c r="L1721" s="109">
        <f t="shared" si="114"/>
        <v>39142500</v>
      </c>
      <c r="M1721" s="110">
        <f t="shared" si="115"/>
        <v>2.984044617983474E-05</v>
      </c>
      <c r="N1721" s="33" t="s">
        <v>4892</v>
      </c>
      <c r="O1721" s="33">
        <f>+'Categorias-9 feb-Depurado'!Y1720</f>
        <v>8206.2329004056719</v>
      </c>
      <c r="P1721" s="111">
        <f>+'Categorias-9 feb-Depurado'!AC1720</f>
        <v>44953</v>
      </c>
      <c r="Q1721" s="111">
        <f>+'Categorias-9 feb-Depurado'!AE1720</f>
        <v>44967</v>
      </c>
      <c r="R1721" s="112" t="str">
        <f>+'Categorias-9 feb-Depurado'!AB1720</f>
        <v>Fuel</v>
      </c>
    </row>
    <row r="1722" spans="2:18" s="1" customFormat="1" ht="14.5" hidden="1">
      <c r="B1722" s="57" t="str">
        <f>+'Categorias-9 feb-Depurado'!B1721</f>
        <v>TERPEL EXPORTACIONES C.I S.A.S</v>
      </c>
      <c r="C1722" s="30" t="s">
        <v>4900</v>
      </c>
      <c r="D1722" s="31">
        <v>5</v>
      </c>
      <c r="E1722" s="30" t="str">
        <f>+'Categorias-9 feb-Depurado'!E1721</f>
        <v>901210452-5</v>
      </c>
      <c r="F1722" s="30" t="str">
        <f>+'Categorias-9 feb-Depurado'!F1721</f>
        <v>CR 7 75 51 P 10</v>
      </c>
      <c r="G1722" s="30" t="str">
        <f>+'Categorias-9 feb-Depurado'!G1721</f>
        <v>BOGOTA DC</v>
      </c>
      <c r="H1722" s="30" t="str">
        <f>+'Categorias-9 feb-Depurado'!H1721</f>
        <v>TJ5100047614</v>
      </c>
      <c r="I1722" s="107">
        <f>+'Categorias-9 feb-Depurado'!R1721</f>
        <v>151902143</v>
      </c>
      <c r="J1722" s="108">
        <f t="shared" si="112"/>
        <v>0</v>
      </c>
      <c r="K1722" s="107">
        <f t="shared" si="113"/>
        <v>0</v>
      </c>
      <c r="L1722" s="109">
        <f t="shared" si="114"/>
        <v>151902143</v>
      </c>
      <c r="M1722" s="110">
        <f t="shared" si="115"/>
        <v>0.00011580322469931814</v>
      </c>
      <c r="N1722" s="33" t="s">
        <v>4892</v>
      </c>
      <c r="O1722" s="33">
        <f>+'Categorias-9 feb-Depurado'!Y1721</f>
        <v>31846.314454332944</v>
      </c>
      <c r="P1722" s="111">
        <f>+'Categorias-9 feb-Depurado'!AC1721</f>
        <v>44953</v>
      </c>
      <c r="Q1722" s="111">
        <f>+'Categorias-9 feb-Depurado'!AE1721</f>
        <v>44967</v>
      </c>
      <c r="R1722" s="112" t="str">
        <f>+'Categorias-9 feb-Depurado'!AB1721</f>
        <v>Fuel</v>
      </c>
    </row>
    <row r="1723" spans="2:18" s="1" customFormat="1" ht="14.5" hidden="1">
      <c r="B1723" s="57" t="str">
        <f>+'Categorias-9 feb-Depurado'!B1722</f>
        <v>TERPEL EXPORTACIONES C.I S.A.S</v>
      </c>
      <c r="C1723" s="30" t="s">
        <v>4900</v>
      </c>
      <c r="D1723" s="31">
        <v>5</v>
      </c>
      <c r="E1723" s="30" t="str">
        <f>+'Categorias-9 feb-Depurado'!E1722</f>
        <v>901210452-5</v>
      </c>
      <c r="F1723" s="30" t="str">
        <f>+'Categorias-9 feb-Depurado'!F1722</f>
        <v>CR 7 75 51 P 10</v>
      </c>
      <c r="G1723" s="30" t="str">
        <f>+'Categorias-9 feb-Depurado'!G1722</f>
        <v>BOGOTA DC</v>
      </c>
      <c r="H1723" s="30" t="str">
        <f>+'Categorias-9 feb-Depurado'!H1722</f>
        <v>TJ5100047624</v>
      </c>
      <c r="I1723" s="107">
        <f>+'Categorias-9 feb-Depurado'!R1722</f>
        <v>146646615</v>
      </c>
      <c r="J1723" s="108">
        <f t="shared" si="112"/>
        <v>0</v>
      </c>
      <c r="K1723" s="107">
        <f t="shared" si="113"/>
        <v>0</v>
      </c>
      <c r="L1723" s="109">
        <f t="shared" si="114"/>
        <v>146646615</v>
      </c>
      <c r="M1723" s="110">
        <f t="shared" si="115"/>
        <v>0.00011179665127067626</v>
      </c>
      <c r="N1723" s="33" t="s">
        <v>4892</v>
      </c>
      <c r="O1723" s="33">
        <f>+'Categorias-9 feb-Depurado'!Y1722</f>
        <v>30744.491965156136</v>
      </c>
      <c r="P1723" s="111">
        <f>+'Categorias-9 feb-Depurado'!AC1722</f>
        <v>44955</v>
      </c>
      <c r="Q1723" s="111">
        <f>+'Categorias-9 feb-Depurado'!AE1722</f>
        <v>44969</v>
      </c>
      <c r="R1723" s="112" t="str">
        <f>+'Categorias-9 feb-Depurado'!AB1722</f>
        <v>Fuel</v>
      </c>
    </row>
    <row r="1724" spans="2:18" s="1" customFormat="1" ht="14.5" hidden="1">
      <c r="B1724" s="57" t="str">
        <f>+'Categorias-9 feb-Depurado'!B1723</f>
        <v>TERPEL EXPORTACIONES C.I S.A.S</v>
      </c>
      <c r="C1724" s="30" t="s">
        <v>4900</v>
      </c>
      <c r="D1724" s="31">
        <v>5</v>
      </c>
      <c r="E1724" s="30" t="str">
        <f>+'Categorias-9 feb-Depurado'!E1723</f>
        <v>901210452-5</v>
      </c>
      <c r="F1724" s="30" t="str">
        <f>+'Categorias-9 feb-Depurado'!F1723</f>
        <v>CR 7 75 51 P 10</v>
      </c>
      <c r="G1724" s="30" t="str">
        <f>+'Categorias-9 feb-Depurado'!G1723</f>
        <v>BOGOTA DC</v>
      </c>
      <c r="H1724" s="30" t="str">
        <f>+'Categorias-9 feb-Depurado'!H1723</f>
        <v>TJ5100047626</v>
      </c>
      <c r="I1724" s="107">
        <f>+'Categorias-9 feb-Depurado'!R1723</f>
        <v>79219872</v>
      </c>
      <c r="J1724" s="108">
        <f t="shared" si="112"/>
        <v>0</v>
      </c>
      <c r="K1724" s="107">
        <f t="shared" si="113"/>
        <v>0</v>
      </c>
      <c r="L1724" s="109">
        <f t="shared" si="114"/>
        <v>79219872</v>
      </c>
      <c r="M1724" s="110">
        <f t="shared" si="115"/>
        <v>6.0393595881443366E-05</v>
      </c>
      <c r="N1724" s="33" t="s">
        <v>4892</v>
      </c>
      <c r="O1724" s="33">
        <f>+'Categorias-9 feb-Depurado'!Y1723</f>
        <v>16608.461901317649</v>
      </c>
      <c r="P1724" s="111">
        <f>+'Categorias-9 feb-Depurado'!AC1723</f>
        <v>44955</v>
      </c>
      <c r="Q1724" s="111">
        <f>+'Categorias-9 feb-Depurado'!AE1723</f>
        <v>44969</v>
      </c>
      <c r="R1724" s="112" t="str">
        <f>+'Categorias-9 feb-Depurado'!AB1723</f>
        <v>Fuel</v>
      </c>
    </row>
    <row r="1725" spans="2:18" s="1" customFormat="1" ht="14.5" hidden="1">
      <c r="B1725" s="57" t="str">
        <f>+'Categorias-9 feb-Depurado'!B1724</f>
        <v>TERPEL EXPORTACIONES C.I S.A.S</v>
      </c>
      <c r="C1725" s="30" t="s">
        <v>4900</v>
      </c>
      <c r="D1725" s="31">
        <v>5</v>
      </c>
      <c r="E1725" s="30" t="str">
        <f>+'Categorias-9 feb-Depurado'!E1724</f>
        <v>901210452-5</v>
      </c>
      <c r="F1725" s="30" t="str">
        <f>+'Categorias-9 feb-Depurado'!F1724</f>
        <v>CR 7 75 51 P 10</v>
      </c>
      <c r="G1725" s="30" t="str">
        <f>+'Categorias-9 feb-Depurado'!G1724</f>
        <v>BOGOTA DC</v>
      </c>
      <c r="H1725" s="30" t="str">
        <f>+'Categorias-9 feb-Depurado'!H1724</f>
        <v>TJ5100047628</v>
      </c>
      <c r="I1725" s="107">
        <f>+'Categorias-9 feb-Depurado'!R1724</f>
        <v>33769530</v>
      </c>
      <c r="J1725" s="108">
        <f t="shared" si="112"/>
        <v>0</v>
      </c>
      <c r="K1725" s="107">
        <f t="shared" si="113"/>
        <v>0</v>
      </c>
      <c r="L1725" s="109">
        <f t="shared" si="114"/>
        <v>33769530</v>
      </c>
      <c r="M1725" s="110">
        <f t="shared" si="115"/>
        <v>2.5744340358518607E-05</v>
      </c>
      <c r="N1725" s="33" t="s">
        <v>4892</v>
      </c>
      <c r="O1725" s="33">
        <f>+'Categorias-9 feb-Depurado'!Y1724</f>
        <v>7079.7886725997669</v>
      </c>
      <c r="P1725" s="111">
        <f>+'Categorias-9 feb-Depurado'!AC1724</f>
        <v>44955</v>
      </c>
      <c r="Q1725" s="111">
        <f>+'Categorias-9 feb-Depurado'!AE1724</f>
        <v>44969</v>
      </c>
      <c r="R1725" s="112" t="str">
        <f>+'Categorias-9 feb-Depurado'!AB1724</f>
        <v>Fuel</v>
      </c>
    </row>
    <row r="1726" spans="2:18" s="1" customFormat="1" ht="14.5" hidden="1">
      <c r="B1726" s="57" t="str">
        <f>+'Categorias-9 feb-Depurado'!B1725</f>
        <v>TERPEL EXPORTACIONES C.I S.A.S</v>
      </c>
      <c r="C1726" s="30" t="s">
        <v>4900</v>
      </c>
      <c r="D1726" s="31">
        <v>5</v>
      </c>
      <c r="E1726" s="30" t="str">
        <f>+'Categorias-9 feb-Depurado'!E1725</f>
        <v>901210452-5</v>
      </c>
      <c r="F1726" s="30" t="str">
        <f>+'Categorias-9 feb-Depurado'!F1725</f>
        <v>CR 7 75 51 P 10</v>
      </c>
      <c r="G1726" s="30" t="str">
        <f>+'Categorias-9 feb-Depurado'!G1725</f>
        <v>BOGOTA DC</v>
      </c>
      <c r="H1726" s="30" t="str">
        <f>+'Categorias-9 feb-Depurado'!H1725</f>
        <v>TJ5100047627</v>
      </c>
      <c r="I1726" s="107">
        <f>+'Categorias-9 feb-Depurado'!R1725</f>
        <v>42380385</v>
      </c>
      <c r="J1726" s="108">
        <f t="shared" si="112"/>
        <v>0</v>
      </c>
      <c r="K1726" s="107">
        <f t="shared" si="113"/>
        <v>0</v>
      </c>
      <c r="L1726" s="109">
        <f t="shared" si="114"/>
        <v>42380385</v>
      </c>
      <c r="M1726" s="110">
        <f t="shared" si="115"/>
        <v>3.2308861152792375E-05</v>
      </c>
      <c r="N1726" s="33" t="s">
        <v>4892</v>
      </c>
      <c r="O1726" s="33">
        <f>+'Categorias-9 feb-Depurado'!Y1725</f>
        <v>8885.056133840686</v>
      </c>
      <c r="P1726" s="111">
        <f>+'Categorias-9 feb-Depurado'!AC1725</f>
        <v>44955</v>
      </c>
      <c r="Q1726" s="111">
        <f>+'Categorias-9 feb-Depurado'!AE1725</f>
        <v>44969</v>
      </c>
      <c r="R1726" s="112" t="str">
        <f>+'Categorias-9 feb-Depurado'!AB1725</f>
        <v>Fuel</v>
      </c>
    </row>
    <row r="1727" spans="2:18" s="1" customFormat="1" ht="14.5" hidden="1">
      <c r="B1727" s="57" t="str">
        <f>+'Categorias-9 feb-Depurado'!B1726</f>
        <v>TERPEL EXPORTACIONES C.I S.A.S</v>
      </c>
      <c r="C1727" s="30" t="s">
        <v>4900</v>
      </c>
      <c r="D1727" s="31">
        <v>5</v>
      </c>
      <c r="E1727" s="30" t="str">
        <f>+'Categorias-9 feb-Depurado'!E1726</f>
        <v>901210452-5</v>
      </c>
      <c r="F1727" s="30" t="str">
        <f>+'Categorias-9 feb-Depurado'!F1726</f>
        <v>CR 7 75 51 P 10</v>
      </c>
      <c r="G1727" s="30" t="str">
        <f>+'Categorias-9 feb-Depurado'!G1726</f>
        <v>BOGOTA DC</v>
      </c>
      <c r="H1727" s="30" t="str">
        <f>+'Categorias-9 feb-Depurado'!H1726</f>
        <v>TJ5100047625</v>
      </c>
      <c r="I1727" s="107">
        <f>+'Categorias-9 feb-Depurado'!R1726</f>
        <v>80286869</v>
      </c>
      <c r="J1727" s="108">
        <f t="shared" si="112"/>
        <v>0</v>
      </c>
      <c r="K1727" s="107">
        <f t="shared" si="113"/>
        <v>0</v>
      </c>
      <c r="L1727" s="109">
        <f t="shared" si="114"/>
        <v>80286869</v>
      </c>
      <c r="M1727" s="110">
        <f t="shared" si="115"/>
        <v>6.1207025441449632E-05</v>
      </c>
      <c r="N1727" s="33" t="s">
        <v>4892</v>
      </c>
      <c r="O1727" s="33">
        <f>+'Categorias-9 feb-Depurado'!Y1726</f>
        <v>16832.158034319735</v>
      </c>
      <c r="P1727" s="111">
        <f>+'Categorias-9 feb-Depurado'!AC1726</f>
        <v>44955</v>
      </c>
      <c r="Q1727" s="111">
        <f>+'Categorias-9 feb-Depurado'!AE1726</f>
        <v>44969</v>
      </c>
      <c r="R1727" s="112" t="str">
        <f>+'Categorias-9 feb-Depurado'!AB1726</f>
        <v>Fuel</v>
      </c>
    </row>
    <row r="1728" spans="2:18" s="1" customFormat="1" ht="14.5" hidden="1">
      <c r="B1728" s="57" t="str">
        <f>+'Categorias-9 feb-Depurado'!B1727</f>
        <v>TERPEL EXPORTACIONES C.I S.A.S</v>
      </c>
      <c r="C1728" s="30" t="s">
        <v>4900</v>
      </c>
      <c r="D1728" s="31">
        <v>5</v>
      </c>
      <c r="E1728" s="30" t="str">
        <f>+'Categorias-9 feb-Depurado'!E1727</f>
        <v>901210452-5</v>
      </c>
      <c r="F1728" s="30" t="str">
        <f>+'Categorias-9 feb-Depurado'!F1727</f>
        <v>CR 7 75 51 P 10</v>
      </c>
      <c r="G1728" s="30" t="str">
        <f>+'Categorias-9 feb-Depurado'!G1727</f>
        <v>BOGOTA DC</v>
      </c>
      <c r="H1728" s="30" t="str">
        <f>+'Categorias-9 feb-Depurado'!H1727</f>
        <v>TJ5100047648</v>
      </c>
      <c r="I1728" s="107">
        <f>+'Categorias-9 feb-Depurado'!R1727</f>
        <v>82061969</v>
      </c>
      <c r="J1728" s="108">
        <f t="shared" si="112"/>
        <v>0</v>
      </c>
      <c r="K1728" s="107">
        <f t="shared" si="113"/>
        <v>0</v>
      </c>
      <c r="L1728" s="109">
        <f t="shared" si="114"/>
        <v>82061969</v>
      </c>
      <c r="M1728" s="110">
        <f t="shared" si="115"/>
        <v>6.2560280241572892E-05</v>
      </c>
      <c r="N1728" s="33" t="s">
        <v>4892</v>
      </c>
      <c r="O1728" s="33">
        <f>+'Categorias-9 feb-Depurado'!Y1727</f>
        <v>17204.308101931925</v>
      </c>
      <c r="P1728" s="111">
        <f>+'Categorias-9 feb-Depurado'!AC1727</f>
        <v>44956</v>
      </c>
      <c r="Q1728" s="111">
        <f>+'Categorias-9 feb-Depurado'!AE1727</f>
        <v>44970</v>
      </c>
      <c r="R1728" s="112" t="str">
        <f>+'Categorias-9 feb-Depurado'!AB1727</f>
        <v>Fuel</v>
      </c>
    </row>
    <row r="1729" spans="2:18" s="1" customFormat="1" ht="14.5" hidden="1">
      <c r="B1729" s="57" t="str">
        <f>+'Categorias-9 feb-Depurado'!B1728</f>
        <v>TERPEL EXPORTACIONES C.I S.A.S</v>
      </c>
      <c r="C1729" s="30" t="s">
        <v>4900</v>
      </c>
      <c r="D1729" s="31">
        <v>5</v>
      </c>
      <c r="E1729" s="30" t="str">
        <f>+'Categorias-9 feb-Depurado'!E1728</f>
        <v>901210452-5</v>
      </c>
      <c r="F1729" s="30" t="str">
        <f>+'Categorias-9 feb-Depurado'!F1728</f>
        <v>CR 7 75 51 P 10</v>
      </c>
      <c r="G1729" s="30" t="str">
        <f>+'Categorias-9 feb-Depurado'!G1728</f>
        <v>BOGOTA DC</v>
      </c>
      <c r="H1729" s="30" t="str">
        <f>+'Categorias-9 feb-Depurado'!H1728</f>
        <v>TJ5100047651</v>
      </c>
      <c r="I1729" s="107">
        <f>+'Categorias-9 feb-Depurado'!R1728</f>
        <v>31310896</v>
      </c>
      <c r="J1729" s="108">
        <f t="shared" si="112"/>
        <v>0</v>
      </c>
      <c r="K1729" s="107">
        <f t="shared" si="113"/>
        <v>0</v>
      </c>
      <c r="L1729" s="109">
        <f t="shared" si="114"/>
        <v>31310896</v>
      </c>
      <c r="M1729" s="110">
        <f t="shared" si="115"/>
        <v>2.386999059667632E-05</v>
      </c>
      <c r="N1729" s="33" t="s">
        <v>4892</v>
      </c>
      <c r="O1729" s="33">
        <f>+'Categorias-9 feb-Depurado'!Y1728</f>
        <v>6564.3355661079486</v>
      </c>
      <c r="P1729" s="111">
        <f>+'Categorias-9 feb-Depurado'!AC1728</f>
        <v>44956</v>
      </c>
      <c r="Q1729" s="111">
        <f>+'Categorias-9 feb-Depurado'!AE1728</f>
        <v>44970</v>
      </c>
      <c r="R1729" s="112" t="str">
        <f>+'Categorias-9 feb-Depurado'!AB1728</f>
        <v>Fuel</v>
      </c>
    </row>
    <row r="1730" spans="2:18" s="1" customFormat="1" ht="14.5" hidden="1">
      <c r="B1730" s="57" t="str">
        <f>+'Categorias-9 feb-Depurado'!B1729</f>
        <v>TERPEL EXPORTACIONES C.I S.A.S</v>
      </c>
      <c r="C1730" s="30" t="s">
        <v>4900</v>
      </c>
      <c r="D1730" s="31">
        <v>5</v>
      </c>
      <c r="E1730" s="30" t="str">
        <f>+'Categorias-9 feb-Depurado'!E1729</f>
        <v>901210452-5</v>
      </c>
      <c r="F1730" s="30" t="str">
        <f>+'Categorias-9 feb-Depurado'!F1729</f>
        <v>CR 7 75 51 P 10</v>
      </c>
      <c r="G1730" s="30" t="str">
        <f>+'Categorias-9 feb-Depurado'!G1729</f>
        <v>BOGOTA DC</v>
      </c>
      <c r="H1730" s="30" t="str">
        <f>+'Categorias-9 feb-Depurado'!H1729</f>
        <v>TJ5100047647</v>
      </c>
      <c r="I1730" s="107">
        <f>+'Categorias-9 feb-Depurado'!R1729</f>
        <v>150337378</v>
      </c>
      <c r="J1730" s="108">
        <f t="shared" si="112"/>
        <v>0</v>
      </c>
      <c r="K1730" s="107">
        <f t="shared" si="113"/>
        <v>0</v>
      </c>
      <c r="L1730" s="109">
        <f t="shared" si="114"/>
        <v>150337378</v>
      </c>
      <c r="M1730" s="110">
        <f t="shared" si="115"/>
        <v>0.00011461031965322785</v>
      </c>
      <c r="N1730" s="33" t="s">
        <v>4892</v>
      </c>
      <c r="O1730" s="33">
        <f>+'Categorias-9 feb-Depurado'!Y1729</f>
        <v>31518.261161252449</v>
      </c>
      <c r="P1730" s="111">
        <f>+'Categorias-9 feb-Depurado'!AC1729</f>
        <v>44956</v>
      </c>
      <c r="Q1730" s="111">
        <f>+'Categorias-9 feb-Depurado'!AE1729</f>
        <v>44970</v>
      </c>
      <c r="R1730" s="112" t="str">
        <f>+'Categorias-9 feb-Depurado'!AB1729</f>
        <v>Fuel</v>
      </c>
    </row>
    <row r="1731" spans="2:18" s="1" customFormat="1" ht="14.5" hidden="1">
      <c r="B1731" s="57" t="str">
        <f>+'Categorias-9 feb-Depurado'!B1730</f>
        <v>TERPEL EXPORTACIONES C.I S.A.S</v>
      </c>
      <c r="C1731" s="30" t="s">
        <v>4900</v>
      </c>
      <c r="D1731" s="31">
        <v>5</v>
      </c>
      <c r="E1731" s="30" t="str">
        <f>+'Categorias-9 feb-Depurado'!E1730</f>
        <v>901210452-5</v>
      </c>
      <c r="F1731" s="30" t="str">
        <f>+'Categorias-9 feb-Depurado'!F1730</f>
        <v>CR 7 75 51 P 10</v>
      </c>
      <c r="G1731" s="30" t="str">
        <f>+'Categorias-9 feb-Depurado'!G1730</f>
        <v>BOGOTA DC</v>
      </c>
      <c r="H1731" s="30" t="str">
        <f>+'Categorias-9 feb-Depurado'!H1730</f>
        <v>TJ5100047650</v>
      </c>
      <c r="I1731" s="107">
        <f>+'Categorias-9 feb-Depurado'!R1730</f>
        <v>36288333</v>
      </c>
      <c r="J1731" s="108">
        <f t="shared" si="112"/>
        <v>0</v>
      </c>
      <c r="K1731" s="107">
        <f t="shared" si="113"/>
        <v>0</v>
      </c>
      <c r="L1731" s="109">
        <f t="shared" si="114"/>
        <v>36288333</v>
      </c>
      <c r="M1731" s="110">
        <f t="shared" si="115"/>
        <v>2.7664560205465182E-05</v>
      </c>
      <c r="N1731" s="33" t="s">
        <v>4892</v>
      </c>
      <c r="O1731" s="33">
        <f>+'Categorias-9 feb-Depurado'!Y1730</f>
        <v>7607.8562218937695</v>
      </c>
      <c r="P1731" s="111">
        <f>+'Categorias-9 feb-Depurado'!AC1730</f>
        <v>44956</v>
      </c>
      <c r="Q1731" s="111">
        <f>+'Categorias-9 feb-Depurado'!AE1730</f>
        <v>44970</v>
      </c>
      <c r="R1731" s="112" t="str">
        <f>+'Categorias-9 feb-Depurado'!AB1730</f>
        <v>Fuel</v>
      </c>
    </row>
    <row r="1732" spans="2:18" s="1" customFormat="1" ht="14.5" hidden="1">
      <c r="B1732" s="57" t="str">
        <f>+'Categorias-9 feb-Depurado'!B1731</f>
        <v>TERPEL EXPORTACIONES C.I S.A.S</v>
      </c>
      <c r="C1732" s="30" t="s">
        <v>4900</v>
      </c>
      <c r="D1732" s="31">
        <v>5</v>
      </c>
      <c r="E1732" s="30" t="str">
        <f>+'Categorias-9 feb-Depurado'!E1731</f>
        <v>901210452-5</v>
      </c>
      <c r="F1732" s="30" t="str">
        <f>+'Categorias-9 feb-Depurado'!F1731</f>
        <v>CR 7 75 51 P 10</v>
      </c>
      <c r="G1732" s="30" t="str">
        <f>+'Categorias-9 feb-Depurado'!G1731</f>
        <v>BOGOTA DC</v>
      </c>
      <c r="H1732" s="30" t="str">
        <f>+'Categorias-9 feb-Depurado'!H1731</f>
        <v>TJ5100047649</v>
      </c>
      <c r="I1732" s="107">
        <f>+'Categorias-9 feb-Depurado'!R1731</f>
        <v>77704364</v>
      </c>
      <c r="J1732" s="108">
        <f t="shared" si="112"/>
        <v>0</v>
      </c>
      <c r="K1732" s="107">
        <f t="shared" si="113"/>
        <v>0</v>
      </c>
      <c r="L1732" s="109">
        <f t="shared" si="114"/>
        <v>77704364</v>
      </c>
      <c r="M1732" s="110">
        <f t="shared" si="115"/>
        <v>5.9238242112289402E-05</v>
      </c>
      <c r="N1732" s="33" t="s">
        <v>4892</v>
      </c>
      <c r="O1732" s="33">
        <f>+'Categorias-9 feb-Depurado'!Y1731</f>
        <v>16290.735348071741</v>
      </c>
      <c r="P1732" s="111">
        <f>+'Categorias-9 feb-Depurado'!AC1731</f>
        <v>44956</v>
      </c>
      <c r="Q1732" s="111">
        <f>+'Categorias-9 feb-Depurado'!AE1731</f>
        <v>44970</v>
      </c>
      <c r="R1732" s="112" t="str">
        <f>+'Categorias-9 feb-Depurado'!AB1731</f>
        <v>Fuel</v>
      </c>
    </row>
    <row r="1733" spans="2:18" s="1" customFormat="1" ht="14.5" hidden="1">
      <c r="B1733" s="57" t="str">
        <f>+'Categorias-9 feb-Depurado'!B1732</f>
        <v>TERPEL EXPORTACIONES C.I S.A.S</v>
      </c>
      <c r="C1733" s="30" t="s">
        <v>4900</v>
      </c>
      <c r="D1733" s="31">
        <v>5</v>
      </c>
      <c r="E1733" s="30" t="str">
        <f>+'Categorias-9 feb-Depurado'!E1732</f>
        <v>901210452-5</v>
      </c>
      <c r="F1733" s="30" t="str">
        <f>+'Categorias-9 feb-Depurado'!F1732</f>
        <v>CR 7 75 51 P 10</v>
      </c>
      <c r="G1733" s="30" t="str">
        <f>+'Categorias-9 feb-Depurado'!G1732</f>
        <v>BOGOTA DC</v>
      </c>
      <c r="H1733" s="30" t="str">
        <f>+'Categorias-9 feb-Depurado'!H1732</f>
        <v>TJ5100047663</v>
      </c>
      <c r="I1733" s="107">
        <f>+'Categorias-9 feb-Depurado'!R1732</f>
        <v>139311885</v>
      </c>
      <c r="J1733" s="108">
        <f t="shared" si="112"/>
        <v>0</v>
      </c>
      <c r="K1733" s="107">
        <f t="shared" si="113"/>
        <v>0</v>
      </c>
      <c r="L1733" s="109">
        <f t="shared" si="114"/>
        <v>139311885</v>
      </c>
      <c r="M1733" s="110">
        <f t="shared" si="115"/>
        <v>0.00010620498962901773</v>
      </c>
      <c r="N1733" s="33" t="s">
        <v>4892</v>
      </c>
      <c r="O1733" s="33">
        <f>+'Categorias-9 feb-Depurado'!Y1732</f>
        <v>29206.764363659233</v>
      </c>
      <c r="P1733" s="111">
        <f>+'Categorias-9 feb-Depurado'!AC1732</f>
        <v>44957</v>
      </c>
      <c r="Q1733" s="111">
        <f>+'Categorias-9 feb-Depurado'!AE1732</f>
        <v>44971</v>
      </c>
      <c r="R1733" s="112" t="str">
        <f>+'Categorias-9 feb-Depurado'!AB1732</f>
        <v>Fuel</v>
      </c>
    </row>
    <row r="1734" spans="2:18" s="1" customFormat="1" ht="14.5" hidden="1">
      <c r="B1734" s="57" t="str">
        <f>+'Categorias-9 feb-Depurado'!B1733</f>
        <v>TERPEL EXPORTACIONES C.I S.A.S</v>
      </c>
      <c r="C1734" s="30" t="s">
        <v>4900</v>
      </c>
      <c r="D1734" s="31">
        <v>5</v>
      </c>
      <c r="E1734" s="30" t="str">
        <f>+'Categorias-9 feb-Depurado'!E1733</f>
        <v>901210452-5</v>
      </c>
      <c r="F1734" s="30" t="str">
        <f>+'Categorias-9 feb-Depurado'!F1733</f>
        <v>CR 7 75 51 P 10</v>
      </c>
      <c r="G1734" s="30" t="str">
        <f>+'Categorias-9 feb-Depurado'!G1733</f>
        <v>BOGOTA DC</v>
      </c>
      <c r="H1734" s="30" t="str">
        <f>+'Categorias-9 feb-Depurado'!H1733</f>
        <v>TJ5100047665</v>
      </c>
      <c r="I1734" s="107">
        <f>+'Categorias-9 feb-Depurado'!R1733</f>
        <v>38410787</v>
      </c>
      <c r="J1734" s="108">
        <f t="shared" si="112"/>
        <v>0</v>
      </c>
      <c r="K1734" s="107">
        <f t="shared" si="113"/>
        <v>0</v>
      </c>
      <c r="L1734" s="109">
        <f t="shared" si="114"/>
        <v>38410787</v>
      </c>
      <c r="M1734" s="110">
        <f t="shared" si="115"/>
        <v>2.9282621758921782E-05</v>
      </c>
      <c r="N1734" s="33" t="s">
        <v>4892</v>
      </c>
      <c r="O1734" s="33">
        <f>+'Categorias-9 feb-Depurado'!Y1733</f>
        <v>8052.8291246055951</v>
      </c>
      <c r="P1734" s="111">
        <f>+'Categorias-9 feb-Depurado'!AC1733</f>
        <v>44957</v>
      </c>
      <c r="Q1734" s="111">
        <f>+'Categorias-9 feb-Depurado'!AE1733</f>
        <v>44971</v>
      </c>
      <c r="R1734" s="112" t="str">
        <f>+'Categorias-9 feb-Depurado'!AB1733</f>
        <v>Fuel</v>
      </c>
    </row>
    <row r="1735" spans="2:18" s="1" customFormat="1" ht="14.5" hidden="1">
      <c r="B1735" s="57" t="str">
        <f>+'Categorias-9 feb-Depurado'!B1734</f>
        <v>TERPEL EXPORTACIONES C.I S.A.S</v>
      </c>
      <c r="C1735" s="30" t="s">
        <v>4900</v>
      </c>
      <c r="D1735" s="31">
        <v>5</v>
      </c>
      <c r="E1735" s="30" t="str">
        <f>+'Categorias-9 feb-Depurado'!E1734</f>
        <v>901210452-5</v>
      </c>
      <c r="F1735" s="30" t="str">
        <f>+'Categorias-9 feb-Depurado'!F1734</f>
        <v>CR 7 75 51 P 10</v>
      </c>
      <c r="G1735" s="30" t="str">
        <f>+'Categorias-9 feb-Depurado'!G1734</f>
        <v>BOGOTA DC</v>
      </c>
      <c r="H1735" s="30" t="str">
        <f>+'Categorias-9 feb-Depurado'!H1734</f>
        <v>TJ5100047664</v>
      </c>
      <c r="I1735" s="107">
        <f>+'Categorias-9 feb-Depurado'!R1734</f>
        <v>81536051</v>
      </c>
      <c r="J1735" s="108">
        <f t="shared" si="112"/>
        <v>0</v>
      </c>
      <c r="K1735" s="107">
        <f t="shared" si="113"/>
        <v>0</v>
      </c>
      <c r="L1735" s="109">
        <f t="shared" si="114"/>
        <v>81536051</v>
      </c>
      <c r="M1735" s="110">
        <f t="shared" si="115"/>
        <v>6.2159344486983724E-05</v>
      </c>
      <c r="N1735" s="33" t="s">
        <v>4892</v>
      </c>
      <c r="O1735" s="33">
        <f>+'Categorias-9 feb-Depurado'!Y1734</f>
        <v>17094.0492887617</v>
      </c>
      <c r="P1735" s="111">
        <f>+'Categorias-9 feb-Depurado'!AC1734</f>
        <v>44957</v>
      </c>
      <c r="Q1735" s="111">
        <f>+'Categorias-9 feb-Depurado'!AE1734</f>
        <v>44971</v>
      </c>
      <c r="R1735" s="112" t="str">
        <f>+'Categorias-9 feb-Depurado'!AB1734</f>
        <v>Fuel</v>
      </c>
    </row>
    <row r="1736" spans="2:18" s="1" customFormat="1" ht="14.5" hidden="1">
      <c r="B1736" s="57" t="str">
        <f>+'Categorias-9 feb-Depurado'!B1735</f>
        <v>TERPEL EXPORTACIONES C.I S.A.S</v>
      </c>
      <c r="C1736" s="30" t="s">
        <v>4900</v>
      </c>
      <c r="D1736" s="31">
        <v>5</v>
      </c>
      <c r="E1736" s="30" t="str">
        <f>+'Categorias-9 feb-Depurado'!E1735</f>
        <v>901210452-5</v>
      </c>
      <c r="F1736" s="30" t="str">
        <f>+'Categorias-9 feb-Depurado'!F1735</f>
        <v>CR 7 75 51 P 10</v>
      </c>
      <c r="G1736" s="30" t="str">
        <f>+'Categorias-9 feb-Depurado'!G1735</f>
        <v>BOGOTA DC</v>
      </c>
      <c r="H1736" s="30" t="str">
        <f>+'Categorias-9 feb-Depurado'!H1735</f>
        <v>TJ5100047666</v>
      </c>
      <c r="I1736" s="107">
        <f>+'Categorias-9 feb-Depurado'!R1735</f>
        <v>36044156</v>
      </c>
      <c r="J1736" s="108">
        <f t="shared" si="112"/>
        <v>0</v>
      </c>
      <c r="K1736" s="107">
        <f t="shared" si="113"/>
        <v>0</v>
      </c>
      <c r="L1736" s="109">
        <f t="shared" si="114"/>
        <v>36044156</v>
      </c>
      <c r="M1736" s="110">
        <f t="shared" si="115"/>
        <v>2.7478410863270547E-05</v>
      </c>
      <c r="N1736" s="33" t="s">
        <v>4892</v>
      </c>
      <c r="O1736" s="33">
        <f>+'Categorias-9 feb-Depurado'!Y1735</f>
        <v>7556.6644653395806</v>
      </c>
      <c r="P1736" s="111">
        <f>+'Categorias-9 feb-Depurado'!AC1735</f>
        <v>44957</v>
      </c>
      <c r="Q1736" s="111">
        <f>+'Categorias-9 feb-Depurado'!AE1735</f>
        <v>44971</v>
      </c>
      <c r="R1736" s="112" t="str">
        <f>+'Categorias-9 feb-Depurado'!AB1735</f>
        <v>Fuel</v>
      </c>
    </row>
    <row r="1737" spans="2:18" s="1" customFormat="1" ht="14.5" hidden="1">
      <c r="B1737" s="57" t="str">
        <f>+'Categorias-9 feb-Depurado'!B1736</f>
        <v>TERPEL EXPORTACIONES C.I S.A.S</v>
      </c>
      <c r="C1737" s="30" t="s">
        <v>4900</v>
      </c>
      <c r="D1737" s="31">
        <v>5</v>
      </c>
      <c r="E1737" s="30" t="str">
        <f>+'Categorias-9 feb-Depurado'!E1736</f>
        <v>901210452-5</v>
      </c>
      <c r="F1737" s="30" t="str">
        <f>+'Categorias-9 feb-Depurado'!F1736</f>
        <v>CR 7 75 51 P 10</v>
      </c>
      <c r="G1737" s="30" t="str">
        <f>+'Categorias-9 feb-Depurado'!G1736</f>
        <v>BOGOTA DC</v>
      </c>
      <c r="H1737" s="30" t="str">
        <f>+'Categorias-9 feb-Depurado'!H1736</f>
        <v>TJ5100047679</v>
      </c>
      <c r="I1737" s="107">
        <f>+'Categorias-9 feb-Depurado'!R1736</f>
        <v>134353231</v>
      </c>
      <c r="J1737" s="108">
        <f t="shared" si="112"/>
        <v>0</v>
      </c>
      <c r="K1737" s="107">
        <f t="shared" si="113"/>
        <v>0</v>
      </c>
      <c r="L1737" s="109">
        <f t="shared" si="114"/>
        <v>134353231</v>
      </c>
      <c r="M1737" s="110">
        <f t="shared" si="115"/>
        <v>0.00010242473931768293</v>
      </c>
      <c r="N1737" s="33" t="s">
        <v>4892</v>
      </c>
      <c r="O1737" s="33">
        <f>+'Categorias-9 feb-Depurado'!Y1736</f>
        <v>28167.181567554533</v>
      </c>
      <c r="P1737" s="111">
        <f>+'Categorias-9 feb-Depurado'!AC1736</f>
        <v>44957</v>
      </c>
      <c r="Q1737" s="111">
        <f>+'Categorias-9 feb-Depurado'!AE1736</f>
        <v>44971</v>
      </c>
      <c r="R1737" s="112" t="str">
        <f>+'Categorias-9 feb-Depurado'!AB1736</f>
        <v>Fuel</v>
      </c>
    </row>
    <row r="1738" spans="2:18" s="1" customFormat="1" ht="14.5" hidden="1">
      <c r="B1738" s="57" t="str">
        <f>+'Categorias-9 feb-Depurado'!B1737</f>
        <v>TERPEL EXPORTACIONES C.I S.A.S</v>
      </c>
      <c r="C1738" s="30" t="s">
        <v>4900</v>
      </c>
      <c r="D1738" s="31">
        <v>5</v>
      </c>
      <c r="E1738" s="30" t="str">
        <f>+'Categorias-9 feb-Depurado'!E1737</f>
        <v>901210452-5</v>
      </c>
      <c r="F1738" s="30" t="str">
        <f>+'Categorias-9 feb-Depurado'!F1737</f>
        <v>CR 7 75 51 P 10</v>
      </c>
      <c r="G1738" s="30" t="str">
        <f>+'Categorias-9 feb-Depurado'!G1737</f>
        <v>BOGOTA DC</v>
      </c>
      <c r="H1738" s="30" t="str">
        <f>+'Categorias-9 feb-Depurado'!H1737</f>
        <v>TJ5100047681</v>
      </c>
      <c r="I1738" s="107">
        <f>+'Categorias-9 feb-Depurado'!R1737</f>
        <v>78906462</v>
      </c>
      <c r="J1738" s="108">
        <f t="shared" si="112"/>
        <v>0</v>
      </c>
      <c r="K1738" s="107">
        <f t="shared" si="113"/>
        <v>0</v>
      </c>
      <c r="L1738" s="109">
        <f t="shared" si="114"/>
        <v>78906462</v>
      </c>
      <c r="M1738" s="110">
        <f t="shared" si="115"/>
        <v>6.0154666476392026E-05</v>
      </c>
      <c r="N1738" s="33" t="s">
        <v>4892</v>
      </c>
      <c r="O1738" s="33">
        <f>+'Categorias-9 feb-Depurado'!Y1737</f>
        <v>16542.755432560771</v>
      </c>
      <c r="P1738" s="111">
        <f>+'Categorias-9 feb-Depurado'!AC1737</f>
        <v>44957</v>
      </c>
      <c r="Q1738" s="111">
        <f>+'Categorias-9 feb-Depurado'!AE1737</f>
        <v>44971</v>
      </c>
      <c r="R1738" s="112" t="str">
        <f>+'Categorias-9 feb-Depurado'!AB1737</f>
        <v>Fuel</v>
      </c>
    </row>
    <row r="1739" spans="2:18" s="1" customFormat="1" ht="14.5" hidden="1">
      <c r="B1739" s="57" t="str">
        <f>+'Categorias-9 feb-Depurado'!B1738</f>
        <v>TERPEL EXPORTACIONES C.I S.A.S</v>
      </c>
      <c r="C1739" s="30" t="s">
        <v>4900</v>
      </c>
      <c r="D1739" s="31">
        <v>5</v>
      </c>
      <c r="E1739" s="30" t="str">
        <f>+'Categorias-9 feb-Depurado'!E1738</f>
        <v>901210452-5</v>
      </c>
      <c r="F1739" s="30" t="str">
        <f>+'Categorias-9 feb-Depurado'!F1738</f>
        <v>CR 7 75 51 P 10</v>
      </c>
      <c r="G1739" s="30" t="str">
        <f>+'Categorias-9 feb-Depurado'!G1738</f>
        <v>BOGOTA DC</v>
      </c>
      <c r="H1739" s="30" t="str">
        <f>+'Categorias-9 feb-Depurado'!H1738</f>
        <v>TJ5100047683</v>
      </c>
      <c r="I1739" s="107">
        <f>+'Categorias-9 feb-Depurado'!R1738</f>
        <v>62753271</v>
      </c>
      <c r="J1739" s="108">
        <f t="shared" si="112"/>
        <v>0</v>
      </c>
      <c r="K1739" s="107">
        <f t="shared" si="113"/>
        <v>0</v>
      </c>
      <c r="L1739" s="109">
        <f t="shared" si="114"/>
        <v>62753271</v>
      </c>
      <c r="M1739" s="110">
        <f t="shared" si="115"/>
        <v>4.7840214750822867E-05</v>
      </c>
      <c r="N1739" s="33" t="s">
        <v>4892</v>
      </c>
      <c r="O1739" s="33">
        <f>+'Categorias-9 feb-Depurado'!Y1738</f>
        <v>13156.235730683355</v>
      </c>
      <c r="P1739" s="111">
        <f>+'Categorias-9 feb-Depurado'!AC1738</f>
        <v>44957</v>
      </c>
      <c r="Q1739" s="111">
        <f>+'Categorias-9 feb-Depurado'!AE1738</f>
        <v>44971</v>
      </c>
      <c r="R1739" s="112" t="str">
        <f>+'Categorias-9 feb-Depurado'!AB1738</f>
        <v>Fuel</v>
      </c>
    </row>
    <row r="1740" spans="2:18" s="1" customFormat="1" ht="14.5" hidden="1">
      <c r="B1740" s="57" t="str">
        <f>+'Categorias-9 feb-Depurado'!B1739</f>
        <v>TERPEL EXPORTACIONES C.I S.A.S</v>
      </c>
      <c r="C1740" s="30" t="s">
        <v>4900</v>
      </c>
      <c r="D1740" s="31">
        <v>5</v>
      </c>
      <c r="E1740" s="30" t="str">
        <f>+'Categorias-9 feb-Depurado'!E1739</f>
        <v>901210452-5</v>
      </c>
      <c r="F1740" s="30" t="str">
        <f>+'Categorias-9 feb-Depurado'!F1739</f>
        <v>CR 7 75 51 P 10</v>
      </c>
      <c r="G1740" s="30" t="str">
        <f>+'Categorias-9 feb-Depurado'!G1739</f>
        <v>BOGOTA DC</v>
      </c>
      <c r="H1740" s="30" t="str">
        <f>+'Categorias-9 feb-Depurado'!H1739</f>
        <v>TJ5100047680</v>
      </c>
      <c r="I1740" s="107">
        <f>+'Categorias-9 feb-Depurado'!R1739</f>
        <v>82493973</v>
      </c>
      <c r="J1740" s="108">
        <f t="shared" si="112"/>
        <v>0</v>
      </c>
      <c r="K1740" s="107">
        <f t="shared" si="113"/>
        <v>0</v>
      </c>
      <c r="L1740" s="109">
        <f t="shared" si="114"/>
        <v>82493973</v>
      </c>
      <c r="M1740" s="110">
        <f t="shared" si="115"/>
        <v>6.2889620271245838E-05</v>
      </c>
      <c r="N1740" s="33" t="s">
        <v>4892</v>
      </c>
      <c r="O1740" s="33">
        <f>+'Categorias-9 feb-Depurado'!Y1739</f>
        <v>17294.877826346739</v>
      </c>
      <c r="P1740" s="111">
        <f>+'Categorias-9 feb-Depurado'!AC1739</f>
        <v>44957</v>
      </c>
      <c r="Q1740" s="111">
        <f>+'Categorias-9 feb-Depurado'!AE1739</f>
        <v>44971</v>
      </c>
      <c r="R1740" s="112" t="str">
        <f>+'Categorias-9 feb-Depurado'!AB1739</f>
        <v>Fuel</v>
      </c>
    </row>
    <row r="1741" spans="2:18" s="1" customFormat="1" ht="14.5" hidden="1">
      <c r="B1741" s="57" t="str">
        <f>+'Categorias-9 feb-Depurado'!B1740</f>
        <v>TERPEL EXPORTACIONES C.I S.A.S</v>
      </c>
      <c r="C1741" s="30" t="s">
        <v>4900</v>
      </c>
      <c r="D1741" s="31">
        <v>5</v>
      </c>
      <c r="E1741" s="30" t="str">
        <f>+'Categorias-9 feb-Depurado'!E1740</f>
        <v>901210452-5</v>
      </c>
      <c r="F1741" s="30" t="str">
        <f>+'Categorias-9 feb-Depurado'!F1740</f>
        <v>CR 7 75 51 P 10</v>
      </c>
      <c r="G1741" s="30" t="str">
        <f>+'Categorias-9 feb-Depurado'!G1740</f>
        <v>BOGOTA DC</v>
      </c>
      <c r="H1741" s="30" t="str">
        <f>+'Categorias-9 feb-Depurado'!H1740</f>
        <v>TJ5100047682</v>
      </c>
      <c r="I1741" s="107">
        <f>+'Categorias-9 feb-Depurado'!R1740</f>
        <v>39838278</v>
      </c>
      <c r="J1741" s="108">
        <f t="shared" si="112"/>
        <v>0</v>
      </c>
      <c r="K1741" s="107">
        <f t="shared" si="113"/>
        <v>0</v>
      </c>
      <c r="L1741" s="109">
        <f t="shared" si="114"/>
        <v>39838278</v>
      </c>
      <c r="M1741" s="110">
        <f t="shared" si="115"/>
        <v>3.0370875405410852E-05</v>
      </c>
      <c r="N1741" s="33" t="s">
        <v>4892</v>
      </c>
      <c r="O1741" s="33">
        <f>+'Categorias-9 feb-Depurado'!Y1740</f>
        <v>8352.102896317494</v>
      </c>
      <c r="P1741" s="111">
        <f>+'Categorias-9 feb-Depurado'!AC1740</f>
        <v>44957</v>
      </c>
      <c r="Q1741" s="111">
        <f>+'Categorias-9 feb-Depurado'!AE1740</f>
        <v>44971</v>
      </c>
      <c r="R1741" s="112" t="str">
        <f>+'Categorias-9 feb-Depurado'!AB1740</f>
        <v>Fuel</v>
      </c>
    </row>
    <row r="1742" spans="2:18" s="1" customFormat="1" ht="14.5" hidden="1">
      <c r="B1742" s="57" t="str">
        <f>+'Categorias-9 feb-Depurado'!B1741</f>
        <v>TERPEL EXPORTACIONES C.I S.A.S</v>
      </c>
      <c r="C1742" s="30" t="s">
        <v>4900</v>
      </c>
      <c r="D1742" s="31">
        <v>5</v>
      </c>
      <c r="E1742" s="30" t="str">
        <f>+'Categorias-9 feb-Depurado'!E1741</f>
        <v>901210452-5</v>
      </c>
      <c r="F1742" s="30" t="str">
        <f>+'Categorias-9 feb-Depurado'!F1741</f>
        <v>CR 7 75 51 P 10</v>
      </c>
      <c r="G1742" s="30" t="str">
        <f>+'Categorias-9 feb-Depurado'!G1741</f>
        <v>BOGOTA DC</v>
      </c>
      <c r="H1742" s="30" t="str">
        <f>+'Categorias-9 feb-Depurado'!H1741</f>
        <v>TJ5100047700</v>
      </c>
      <c r="I1742" s="107">
        <f>+'Categorias-9 feb-Depurado'!R1741</f>
        <v>37264565</v>
      </c>
      <c r="J1742" s="108">
        <f t="shared" si="112"/>
        <v>0</v>
      </c>
      <c r="K1742" s="107">
        <f t="shared" si="113"/>
        <v>0</v>
      </c>
      <c r="L1742" s="109">
        <f t="shared" si="114"/>
        <v>37264565</v>
      </c>
      <c r="M1742" s="110">
        <f t="shared" si="115"/>
        <v>2.8408794693682144E-05</v>
      </c>
      <c r="N1742" s="33" t="s">
        <v>4892</v>
      </c>
      <c r="O1742" s="33">
        <f>+'Categorias-9 feb-Depurado'!Y1741</f>
        <v>7812.5234546159727</v>
      </c>
      <c r="P1742" s="111">
        <f>+'Categorias-9 feb-Depurado'!AC1741</f>
        <v>44958</v>
      </c>
      <c r="Q1742" s="111">
        <f>+'Categorias-9 feb-Depurado'!AE1741</f>
        <v>44972</v>
      </c>
      <c r="R1742" s="112" t="str">
        <f>+'Categorias-9 feb-Depurado'!AB1741</f>
        <v>Fuel</v>
      </c>
    </row>
    <row r="1743" spans="2:18" s="1" customFormat="1" ht="14.5" hidden="1">
      <c r="B1743" s="57" t="str">
        <f>+'Categorias-9 feb-Depurado'!B1742</f>
        <v>TERPEL EXPORTACIONES C.I S.A.S</v>
      </c>
      <c r="C1743" s="30" t="s">
        <v>4900</v>
      </c>
      <c r="D1743" s="31">
        <v>5</v>
      </c>
      <c r="E1743" s="30" t="str">
        <f>+'Categorias-9 feb-Depurado'!E1742</f>
        <v>901210452-5</v>
      </c>
      <c r="F1743" s="30" t="str">
        <f>+'Categorias-9 feb-Depurado'!F1742</f>
        <v>CR 7 75 51 P 10</v>
      </c>
      <c r="G1743" s="30" t="str">
        <f>+'Categorias-9 feb-Depurado'!G1742</f>
        <v>BOGOTA DC</v>
      </c>
      <c r="H1743" s="30" t="str">
        <f>+'Categorias-9 feb-Depurado'!H1742</f>
        <v>TJ5100047699</v>
      </c>
      <c r="I1743" s="107">
        <f>+'Categorias-9 feb-Depurado'!R1742</f>
        <v>75770645</v>
      </c>
      <c r="J1743" s="108">
        <f t="shared" si="116" ref="J1743:J1806">+IF(Q1743&gt;$O$4,0,I1743)</f>
        <v>0</v>
      </c>
      <c r="K1743" s="107">
        <f t="shared" si="117" ref="K1743:K1806">++(((1+$O$5)^(($O$4-Q1743)/365))-1)*J1743</f>
        <v>0</v>
      </c>
      <c r="L1743" s="109">
        <f t="shared" si="118" ref="L1743:L1806">+I1743+K1743</f>
        <v>75770645</v>
      </c>
      <c r="M1743" s="110">
        <f t="shared" si="119" ref="M1743:M1806">+L1743/$E$11</f>
        <v>5.7764063463852952E-05</v>
      </c>
      <c r="N1743" s="33" t="s">
        <v>4892</v>
      </c>
      <c r="O1743" s="33">
        <f>+'Categorias-9 feb-Depurado'!Y1742</f>
        <v>15885.330775600909</v>
      </c>
      <c r="P1743" s="111">
        <f>+'Categorias-9 feb-Depurado'!AC1742</f>
        <v>44958</v>
      </c>
      <c r="Q1743" s="111">
        <f>+'Categorias-9 feb-Depurado'!AE1742</f>
        <v>44972</v>
      </c>
      <c r="R1743" s="112" t="str">
        <f>+'Categorias-9 feb-Depurado'!AB1742</f>
        <v>Fuel</v>
      </c>
    </row>
    <row r="1744" spans="2:18" s="1" customFormat="1" ht="14.5" hidden="1">
      <c r="B1744" s="57" t="str">
        <f>+'Categorias-9 feb-Depurado'!B1743</f>
        <v>TERPEL EXPORTACIONES C.I S.A.S</v>
      </c>
      <c r="C1744" s="30" t="s">
        <v>4900</v>
      </c>
      <c r="D1744" s="31">
        <v>5</v>
      </c>
      <c r="E1744" s="30" t="str">
        <f>+'Categorias-9 feb-Depurado'!E1743</f>
        <v>901210452-5</v>
      </c>
      <c r="F1744" s="30" t="str">
        <f>+'Categorias-9 feb-Depurado'!F1743</f>
        <v>CR 7 75 51 P 10</v>
      </c>
      <c r="G1744" s="30" t="str">
        <f>+'Categorias-9 feb-Depurado'!G1743</f>
        <v>BOGOTA DC</v>
      </c>
      <c r="H1744" s="30" t="str">
        <f>+'Categorias-9 feb-Depurado'!H1743</f>
        <v>TJ5100047697</v>
      </c>
      <c r="I1744" s="107">
        <f>+'Categorias-9 feb-Depurado'!R1743</f>
        <v>152114297</v>
      </c>
      <c r="J1744" s="108">
        <f t="shared" si="116"/>
        <v>0</v>
      </c>
      <c r="K1744" s="107">
        <f t="shared" si="117"/>
        <v>0</v>
      </c>
      <c r="L1744" s="109">
        <f t="shared" si="118"/>
        <v>152114297</v>
      </c>
      <c r="M1744" s="110">
        <f t="shared" si="119"/>
        <v>0.00011596496117549715</v>
      </c>
      <c r="N1744" s="33" t="s">
        <v>4892</v>
      </c>
      <c r="O1744" s="33">
        <f>+'Categorias-9 feb-Depurado'!Y1743</f>
        <v>31890.79258257597</v>
      </c>
      <c r="P1744" s="111">
        <f>+'Categorias-9 feb-Depurado'!AC1743</f>
        <v>44958</v>
      </c>
      <c r="Q1744" s="111">
        <f>+'Categorias-9 feb-Depurado'!AE1743</f>
        <v>44972</v>
      </c>
      <c r="R1744" s="112" t="str">
        <f>+'Categorias-9 feb-Depurado'!AB1743</f>
        <v>Fuel</v>
      </c>
    </row>
    <row r="1745" spans="2:18" s="1" customFormat="1" ht="14.5" hidden="1">
      <c r="B1745" s="57" t="str">
        <f>+'Categorias-9 feb-Depurado'!B1744</f>
        <v>TERPEL EXPORTACIONES C.I S.A.S</v>
      </c>
      <c r="C1745" s="30" t="s">
        <v>4900</v>
      </c>
      <c r="D1745" s="31">
        <v>5</v>
      </c>
      <c r="E1745" s="30" t="str">
        <f>+'Categorias-9 feb-Depurado'!E1744</f>
        <v>901210452-5</v>
      </c>
      <c r="F1745" s="30" t="str">
        <f>+'Categorias-9 feb-Depurado'!F1744</f>
        <v>CR 7 75 51 P 10</v>
      </c>
      <c r="G1745" s="30" t="str">
        <f>+'Categorias-9 feb-Depurado'!G1744</f>
        <v>BOGOTA DC</v>
      </c>
      <c r="H1745" s="30" t="str">
        <f>+'Categorias-9 feb-Depurado'!H1744</f>
        <v>TJ5100047701</v>
      </c>
      <c r="I1745" s="107">
        <f>+'Categorias-9 feb-Depurado'!R1744</f>
        <v>32145701</v>
      </c>
      <c r="J1745" s="108">
        <f t="shared" si="116"/>
        <v>0</v>
      </c>
      <c r="K1745" s="107">
        <f t="shared" si="117"/>
        <v>0</v>
      </c>
      <c r="L1745" s="109">
        <f t="shared" si="118"/>
        <v>32145701</v>
      </c>
      <c r="M1745" s="110">
        <f t="shared" si="119"/>
        <v>2.45064076286277E-05</v>
      </c>
      <c r="N1745" s="33" t="s">
        <v>4892</v>
      </c>
      <c r="O1745" s="33">
        <f>+'Categorias-9 feb-Depurado'!Y1744</f>
        <v>6739.3526001865885</v>
      </c>
      <c r="P1745" s="111">
        <f>+'Categorias-9 feb-Depurado'!AC1744</f>
        <v>44958</v>
      </c>
      <c r="Q1745" s="111">
        <f>+'Categorias-9 feb-Depurado'!AE1744</f>
        <v>44972</v>
      </c>
      <c r="R1745" s="112" t="str">
        <f>+'Categorias-9 feb-Depurado'!AB1744</f>
        <v>Fuel</v>
      </c>
    </row>
    <row r="1746" spans="2:18" s="1" customFormat="1" ht="14.5" hidden="1">
      <c r="B1746" s="57" t="str">
        <f>+'Categorias-9 feb-Depurado'!B1745</f>
        <v>TERPEL EXPORTACIONES C.I S.A.S</v>
      </c>
      <c r="C1746" s="30" t="s">
        <v>4900</v>
      </c>
      <c r="D1746" s="31">
        <v>5</v>
      </c>
      <c r="E1746" s="30" t="str">
        <f>+'Categorias-9 feb-Depurado'!E1745</f>
        <v>901210452-5</v>
      </c>
      <c r="F1746" s="30" t="str">
        <f>+'Categorias-9 feb-Depurado'!F1745</f>
        <v>CR 7 75 51 P 10</v>
      </c>
      <c r="G1746" s="30" t="str">
        <f>+'Categorias-9 feb-Depurado'!G1745</f>
        <v>BOGOTA DC</v>
      </c>
      <c r="H1746" s="30" t="str">
        <f>+'Categorias-9 feb-Depurado'!H1745</f>
        <v>TJ5100047698</v>
      </c>
      <c r="I1746" s="107">
        <f>+'Categorias-9 feb-Depurado'!R1745</f>
        <v>85931971</v>
      </c>
      <c r="J1746" s="108">
        <f t="shared" si="116"/>
        <v>0</v>
      </c>
      <c r="K1746" s="107">
        <f t="shared" si="117"/>
        <v>0</v>
      </c>
      <c r="L1746" s="109">
        <f t="shared" si="118"/>
        <v>85931971</v>
      </c>
      <c r="M1746" s="110">
        <f t="shared" si="119"/>
        <v>6.5510592214411951E-05</v>
      </c>
      <c r="N1746" s="33" t="s">
        <v>4892</v>
      </c>
      <c r="O1746" s="33">
        <f>+'Categorias-9 feb-Depurado'!Y1745</f>
        <v>18015.654789982913</v>
      </c>
      <c r="P1746" s="111">
        <f>+'Categorias-9 feb-Depurado'!AC1745</f>
        <v>44958</v>
      </c>
      <c r="Q1746" s="111">
        <f>+'Categorias-9 feb-Depurado'!AE1745</f>
        <v>44972</v>
      </c>
      <c r="R1746" s="112" t="str">
        <f>+'Categorias-9 feb-Depurado'!AB1745</f>
        <v>Fuel</v>
      </c>
    </row>
    <row r="1747" spans="2:18" s="1" customFormat="1" ht="14.5" hidden="1">
      <c r="B1747" s="57" t="str">
        <f>+'Categorias-9 feb-Depurado'!B1746</f>
        <v>TERPEL EXPORTACIONES C.I S.A.S</v>
      </c>
      <c r="C1747" s="30" t="s">
        <v>4900</v>
      </c>
      <c r="D1747" s="31">
        <v>5</v>
      </c>
      <c r="E1747" s="30" t="str">
        <f>+'Categorias-9 feb-Depurado'!E1746</f>
        <v>901210452-5</v>
      </c>
      <c r="F1747" s="30" t="str">
        <f>+'Categorias-9 feb-Depurado'!F1746</f>
        <v>CR 7 75 51 P 10</v>
      </c>
      <c r="G1747" s="30" t="str">
        <f>+'Categorias-9 feb-Depurado'!G1746</f>
        <v>BOGOTA DC</v>
      </c>
      <c r="H1747" s="30" t="str">
        <f>+'Categorias-9 feb-Depurado'!H1746</f>
        <v>TJ5100047725</v>
      </c>
      <c r="I1747" s="107">
        <f>+'Categorias-9 feb-Depurado'!R1746</f>
        <v>125154141</v>
      </c>
      <c r="J1747" s="108">
        <f t="shared" si="116"/>
        <v>0</v>
      </c>
      <c r="K1747" s="107">
        <f t="shared" si="117"/>
        <v>0</v>
      </c>
      <c r="L1747" s="109">
        <f t="shared" si="118"/>
        <v>125154141</v>
      </c>
      <c r="M1747" s="110">
        <f t="shared" si="119"/>
        <v>9.5411775147063885E-05</v>
      </c>
      <c r="N1747" s="33" t="s">
        <v>4892</v>
      </c>
      <c r="O1747" s="33">
        <f>+'Categorias-9 feb-Depurado'!Y1746</f>
        <v>26238.590521714519</v>
      </c>
      <c r="P1747" s="111">
        <f>+'Categorias-9 feb-Depurado'!AC1746</f>
        <v>44959</v>
      </c>
      <c r="Q1747" s="111">
        <f>+'Categorias-9 feb-Depurado'!AE1746</f>
        <v>44973</v>
      </c>
      <c r="R1747" s="112" t="str">
        <f>+'Categorias-9 feb-Depurado'!AB1746</f>
        <v>Fuel</v>
      </c>
    </row>
    <row r="1748" spans="2:18" s="1" customFormat="1" ht="14.5" hidden="1">
      <c r="B1748" s="57" t="str">
        <f>+'Categorias-9 feb-Depurado'!B1747</f>
        <v>TERPEL EXPORTACIONES C.I S.A.S</v>
      </c>
      <c r="C1748" s="30" t="s">
        <v>4900</v>
      </c>
      <c r="D1748" s="31">
        <v>5</v>
      </c>
      <c r="E1748" s="30" t="str">
        <f>+'Categorias-9 feb-Depurado'!E1747</f>
        <v>901210452-5</v>
      </c>
      <c r="F1748" s="30" t="str">
        <f>+'Categorias-9 feb-Depurado'!F1747</f>
        <v>CR 7 75 51 P 10</v>
      </c>
      <c r="G1748" s="30" t="str">
        <f>+'Categorias-9 feb-Depurado'!G1747</f>
        <v>BOGOTA DC</v>
      </c>
      <c r="H1748" s="30" t="str">
        <f>+'Categorias-9 feb-Depurado'!H1747</f>
        <v>TJ5100047729</v>
      </c>
      <c r="I1748" s="107">
        <f>+'Categorias-9 feb-Depurado'!R1747</f>
        <v>31919391</v>
      </c>
      <c r="J1748" s="108">
        <f t="shared" si="116"/>
        <v>0</v>
      </c>
      <c r="K1748" s="107">
        <f t="shared" si="117"/>
        <v>0</v>
      </c>
      <c r="L1748" s="109">
        <f t="shared" si="118"/>
        <v>31919391</v>
      </c>
      <c r="M1748" s="110">
        <f t="shared" si="119"/>
        <v>2.4333879267512327E-05</v>
      </c>
      <c r="N1748" s="33" t="s">
        <v>4892</v>
      </c>
      <c r="O1748" s="33">
        <f>+'Categorias-9 feb-Depurado'!Y1747</f>
        <v>6691.9066637315636</v>
      </c>
      <c r="P1748" s="111">
        <f>+'Categorias-9 feb-Depurado'!AC1747</f>
        <v>44959</v>
      </c>
      <c r="Q1748" s="111">
        <f>+'Categorias-9 feb-Depurado'!AE1747</f>
        <v>44973</v>
      </c>
      <c r="R1748" s="112" t="str">
        <f>+'Categorias-9 feb-Depurado'!AB1747</f>
        <v>Fuel</v>
      </c>
    </row>
    <row r="1749" spans="2:18" s="1" customFormat="1" ht="14.5" hidden="1">
      <c r="B1749" s="57" t="str">
        <f>+'Categorias-9 feb-Depurado'!B1748</f>
        <v>TERPEL EXPORTACIONES C.I S.A.S</v>
      </c>
      <c r="C1749" s="30" t="s">
        <v>4900</v>
      </c>
      <c r="D1749" s="31">
        <v>5</v>
      </c>
      <c r="E1749" s="30" t="str">
        <f>+'Categorias-9 feb-Depurado'!E1748</f>
        <v>901210452-5</v>
      </c>
      <c r="F1749" s="30" t="str">
        <f>+'Categorias-9 feb-Depurado'!F1748</f>
        <v>CR 7 75 51 P 10</v>
      </c>
      <c r="G1749" s="30" t="str">
        <f>+'Categorias-9 feb-Depurado'!G1748</f>
        <v>BOGOTA DC</v>
      </c>
      <c r="H1749" s="30" t="str">
        <f>+'Categorias-9 feb-Depurado'!H1748</f>
        <v>TJ5100047726</v>
      </c>
      <c r="I1749" s="107">
        <f>+'Categorias-9 feb-Depurado'!R1748</f>
        <v>92180187</v>
      </c>
      <c r="J1749" s="108">
        <f t="shared" si="116"/>
        <v>0</v>
      </c>
      <c r="K1749" s="107">
        <f t="shared" si="117"/>
        <v>0</v>
      </c>
      <c r="L1749" s="109">
        <f t="shared" si="118"/>
        <v>92180187</v>
      </c>
      <c r="M1749" s="110">
        <f t="shared" si="119"/>
        <v>7.0273945430685369E-05</v>
      </c>
      <c r="N1749" s="33" t="s">
        <v>4892</v>
      </c>
      <c r="O1749" s="33">
        <f>+'Categorias-9 feb-Depurado'!Y1748</f>
        <v>19325.594515550802</v>
      </c>
      <c r="P1749" s="111">
        <f>+'Categorias-9 feb-Depurado'!AC1748</f>
        <v>44959</v>
      </c>
      <c r="Q1749" s="111">
        <f>+'Categorias-9 feb-Depurado'!AE1748</f>
        <v>44973</v>
      </c>
      <c r="R1749" s="112" t="str">
        <f>+'Categorias-9 feb-Depurado'!AB1748</f>
        <v>Fuel</v>
      </c>
    </row>
    <row r="1750" spans="2:18" s="1" customFormat="1" ht="14.5" hidden="1">
      <c r="B1750" s="57" t="str">
        <f>+'Categorias-9 feb-Depurado'!B1749</f>
        <v>TERPEL EXPORTACIONES C.I S.A.S</v>
      </c>
      <c r="C1750" s="30" t="s">
        <v>4900</v>
      </c>
      <c r="D1750" s="31">
        <v>5</v>
      </c>
      <c r="E1750" s="30" t="str">
        <f>+'Categorias-9 feb-Depurado'!E1749</f>
        <v>901210452-5</v>
      </c>
      <c r="F1750" s="30" t="str">
        <f>+'Categorias-9 feb-Depurado'!F1749</f>
        <v>CR 7 75 51 P 10</v>
      </c>
      <c r="G1750" s="30" t="str">
        <f>+'Categorias-9 feb-Depurado'!G1749</f>
        <v>BOGOTA DC</v>
      </c>
      <c r="H1750" s="30" t="str">
        <f>+'Categorias-9 feb-Depurado'!H1749</f>
        <v>TJ5100047727</v>
      </c>
      <c r="I1750" s="107">
        <f>+'Categorias-9 feb-Depurado'!R1749</f>
        <v>80278679</v>
      </c>
      <c r="J1750" s="108">
        <f t="shared" si="116"/>
        <v>0</v>
      </c>
      <c r="K1750" s="107">
        <f t="shared" si="117"/>
        <v>0</v>
      </c>
      <c r="L1750" s="109">
        <f t="shared" si="118"/>
        <v>80278679</v>
      </c>
      <c r="M1750" s="110">
        <f t="shared" si="119"/>
        <v>6.1200781761198931E-05</v>
      </c>
      <c r="N1750" s="33" t="s">
        <v>4892</v>
      </c>
      <c r="O1750" s="33">
        <f>+'Categorias-9 feb-Depurado'!Y1749</f>
        <v>16830.440999192844</v>
      </c>
      <c r="P1750" s="111">
        <f>+'Categorias-9 feb-Depurado'!AC1749</f>
        <v>44959</v>
      </c>
      <c r="Q1750" s="111">
        <f>+'Categorias-9 feb-Depurado'!AE1749</f>
        <v>44973</v>
      </c>
      <c r="R1750" s="112" t="str">
        <f>+'Categorias-9 feb-Depurado'!AB1749</f>
        <v>Fuel</v>
      </c>
    </row>
    <row r="1751" spans="2:18" s="1" customFormat="1" ht="14.5" hidden="1">
      <c r="B1751" s="57" t="str">
        <f>+'Categorias-9 feb-Depurado'!B1750</f>
        <v>TERPEL EXPORTACIONES C.I S.A.S</v>
      </c>
      <c r="C1751" s="30" t="s">
        <v>4900</v>
      </c>
      <c r="D1751" s="31">
        <v>5</v>
      </c>
      <c r="E1751" s="30" t="str">
        <f>+'Categorias-9 feb-Depurado'!E1750</f>
        <v>901210452-5</v>
      </c>
      <c r="F1751" s="30" t="str">
        <f>+'Categorias-9 feb-Depurado'!F1750</f>
        <v>CR 7 75 51 P 10</v>
      </c>
      <c r="G1751" s="30" t="str">
        <f>+'Categorias-9 feb-Depurado'!G1750</f>
        <v>BOGOTA DC</v>
      </c>
      <c r="H1751" s="30" t="str">
        <f>+'Categorias-9 feb-Depurado'!H1750</f>
        <v>TJ5100047728</v>
      </c>
      <c r="I1751" s="107">
        <f>+'Categorias-9 feb-Depurado'!R1750</f>
        <v>37041558</v>
      </c>
      <c r="J1751" s="108">
        <f t="shared" si="116"/>
        <v>0</v>
      </c>
      <c r="K1751" s="107">
        <f t="shared" si="117"/>
        <v>0</v>
      </c>
      <c r="L1751" s="109">
        <f t="shared" si="118"/>
        <v>37041558</v>
      </c>
      <c r="M1751" s="110">
        <f t="shared" si="119"/>
        <v>2.8238784388228316E-05</v>
      </c>
      <c r="N1751" s="33" t="s">
        <v>4892</v>
      </c>
      <c r="O1751" s="33">
        <f>+'Categorias-9 feb-Depurado'!Y1750</f>
        <v>7765.7699927670674</v>
      </c>
      <c r="P1751" s="111">
        <f>+'Categorias-9 feb-Depurado'!AC1750</f>
        <v>44959</v>
      </c>
      <c r="Q1751" s="111">
        <f>+'Categorias-9 feb-Depurado'!AE1750</f>
        <v>44973</v>
      </c>
      <c r="R1751" s="112" t="str">
        <f>+'Categorias-9 feb-Depurado'!AB1750</f>
        <v>Fuel</v>
      </c>
    </row>
    <row r="1752" spans="2:18" s="1" customFormat="1" ht="14.5" hidden="1">
      <c r="B1752" s="57" t="str">
        <f>+'Categorias-9 feb-Depurado'!B1751</f>
        <v>TERPEL EXPORTACIONES C.I S.A.S</v>
      </c>
      <c r="C1752" s="30" t="s">
        <v>4900</v>
      </c>
      <c r="D1752" s="31">
        <v>5</v>
      </c>
      <c r="E1752" s="30" t="str">
        <f>+'Categorias-9 feb-Depurado'!E1751</f>
        <v>901210452-5</v>
      </c>
      <c r="F1752" s="30" t="str">
        <f>+'Categorias-9 feb-Depurado'!F1751</f>
        <v>CR 7 75 51 P 10</v>
      </c>
      <c r="G1752" s="30" t="str">
        <f>+'Categorias-9 feb-Depurado'!G1751</f>
        <v>BOGOTA DC</v>
      </c>
      <c r="H1752" s="30" t="str">
        <f>+'Categorias-9 feb-Depurado'!H1751</f>
        <v>TJ5100047744</v>
      </c>
      <c r="I1752" s="107">
        <f>+'Categorias-9 feb-Depurado'!R1751</f>
        <v>37514507</v>
      </c>
      <c r="J1752" s="108">
        <f t="shared" si="116"/>
        <v>0</v>
      </c>
      <c r="K1752" s="107">
        <f t="shared" si="117"/>
        <v>0</v>
      </c>
      <c r="L1752" s="109">
        <f t="shared" si="118"/>
        <v>37514507</v>
      </c>
      <c r="M1752" s="110">
        <f t="shared" si="119"/>
        <v>2.8599339007384138E-05</v>
      </c>
      <c r="N1752" s="33" t="s">
        <v>4892</v>
      </c>
      <c r="O1752" s="33">
        <f>+'Categorias-9 feb-Depurado'!Y1751</f>
        <v>7864.9238445653418</v>
      </c>
      <c r="P1752" s="111">
        <f>+'Categorias-9 feb-Depurado'!AC1751</f>
        <v>44960</v>
      </c>
      <c r="Q1752" s="111">
        <f>+'Categorias-9 feb-Depurado'!AE1751</f>
        <v>44974</v>
      </c>
      <c r="R1752" s="112" t="str">
        <f>+'Categorias-9 feb-Depurado'!AB1751</f>
        <v>Fuel</v>
      </c>
    </row>
    <row r="1753" spans="2:18" s="1" customFormat="1" ht="14.5" hidden="1">
      <c r="B1753" s="57" t="str">
        <f>+'Categorias-9 feb-Depurado'!B1752</f>
        <v>TERPEL EXPORTACIONES C.I S.A.S</v>
      </c>
      <c r="C1753" s="30" t="s">
        <v>4900</v>
      </c>
      <c r="D1753" s="31">
        <v>5</v>
      </c>
      <c r="E1753" s="30" t="str">
        <f>+'Categorias-9 feb-Depurado'!E1752</f>
        <v>901210452-5</v>
      </c>
      <c r="F1753" s="30" t="str">
        <f>+'Categorias-9 feb-Depurado'!F1752</f>
        <v>CR 7 75 51 P 10</v>
      </c>
      <c r="G1753" s="30" t="str">
        <f>+'Categorias-9 feb-Depurado'!G1752</f>
        <v>BOGOTA DC</v>
      </c>
      <c r="H1753" s="30" t="str">
        <f>+'Categorias-9 feb-Depurado'!H1752</f>
        <v>TJ5100047745</v>
      </c>
      <c r="I1753" s="107">
        <f>+'Categorias-9 feb-Depurado'!R1752</f>
        <v>28154675</v>
      </c>
      <c r="J1753" s="108">
        <f t="shared" si="116"/>
        <v>0</v>
      </c>
      <c r="K1753" s="107">
        <f t="shared" si="117"/>
        <v>0</v>
      </c>
      <c r="L1753" s="109">
        <f t="shared" si="118"/>
        <v>28154675</v>
      </c>
      <c r="M1753" s="110">
        <f t="shared" si="119"/>
        <v>2.1463832510653091E-05</v>
      </c>
      <c r="N1753" s="33" t="s">
        <v>4892</v>
      </c>
      <c r="O1753" s="33">
        <f>+'Categorias-9 feb-Depurado'!Y1752</f>
        <v>5902.6332064949629</v>
      </c>
      <c r="P1753" s="111">
        <f>+'Categorias-9 feb-Depurado'!AC1752</f>
        <v>44960</v>
      </c>
      <c r="Q1753" s="111">
        <f>+'Categorias-9 feb-Depurado'!AE1752</f>
        <v>44974</v>
      </c>
      <c r="R1753" s="112" t="str">
        <f>+'Categorias-9 feb-Depurado'!AB1752</f>
        <v>Fuel</v>
      </c>
    </row>
    <row r="1754" spans="2:18" s="1" customFormat="1" ht="14.5" hidden="1">
      <c r="B1754" s="57" t="str">
        <f>+'Categorias-9 feb-Depurado'!B1753</f>
        <v>TERPEL EXPORTACIONES C.I S.A.S</v>
      </c>
      <c r="C1754" s="30" t="s">
        <v>4900</v>
      </c>
      <c r="D1754" s="31">
        <v>5</v>
      </c>
      <c r="E1754" s="30" t="str">
        <f>+'Categorias-9 feb-Depurado'!E1753</f>
        <v>901210452-5</v>
      </c>
      <c r="F1754" s="30" t="str">
        <f>+'Categorias-9 feb-Depurado'!F1753</f>
        <v>CR 7 75 51 P 10</v>
      </c>
      <c r="G1754" s="30" t="str">
        <f>+'Categorias-9 feb-Depurado'!G1753</f>
        <v>BOGOTA DC</v>
      </c>
      <c r="H1754" s="30" t="str">
        <f>+'Categorias-9 feb-Depurado'!H1753</f>
        <v>TJ5100047743</v>
      </c>
      <c r="I1754" s="107">
        <f>+'Categorias-9 feb-Depurado'!R1753</f>
        <v>76739345</v>
      </c>
      <c r="J1754" s="108">
        <f t="shared" si="116"/>
        <v>0</v>
      </c>
      <c r="K1754" s="107">
        <f t="shared" si="117"/>
        <v>0</v>
      </c>
      <c r="L1754" s="109">
        <f t="shared" si="118"/>
        <v>76739345</v>
      </c>
      <c r="M1754" s="110">
        <f t="shared" si="119"/>
        <v>5.850255590083081E-05</v>
      </c>
      <c r="N1754" s="33" t="s">
        <v>4892</v>
      </c>
      <c r="O1754" s="33">
        <f>+'Categorias-9 feb-Depurado'!Y1753</f>
        <v>16088.418923026928</v>
      </c>
      <c r="P1754" s="111">
        <f>+'Categorias-9 feb-Depurado'!AC1753</f>
        <v>44960</v>
      </c>
      <c r="Q1754" s="111">
        <f>+'Categorias-9 feb-Depurado'!AE1753</f>
        <v>44974</v>
      </c>
      <c r="R1754" s="112" t="str">
        <f>+'Categorias-9 feb-Depurado'!AB1753</f>
        <v>Fuel</v>
      </c>
    </row>
    <row r="1755" spans="2:18" s="1" customFormat="1" ht="14.5" hidden="1">
      <c r="B1755" s="57" t="str">
        <f>+'Categorias-9 feb-Depurado'!B1754</f>
        <v>TERPEL EXPORTACIONES C.I S.A.S</v>
      </c>
      <c r="C1755" s="30" t="s">
        <v>4900</v>
      </c>
      <c r="D1755" s="31">
        <v>5</v>
      </c>
      <c r="E1755" s="30" t="str">
        <f>+'Categorias-9 feb-Depurado'!E1754</f>
        <v>901210452-5</v>
      </c>
      <c r="F1755" s="30" t="str">
        <f>+'Categorias-9 feb-Depurado'!F1754</f>
        <v>CR 7 75 51 P 10</v>
      </c>
      <c r="G1755" s="30" t="str">
        <f>+'Categorias-9 feb-Depurado'!G1754</f>
        <v>BOGOTA DC</v>
      </c>
      <c r="H1755" s="30" t="str">
        <f>+'Categorias-9 feb-Depurado'!H1754</f>
        <v>TJ5100047742</v>
      </c>
      <c r="I1755" s="107">
        <f>+'Categorias-9 feb-Depurado'!R1754</f>
        <v>172461480</v>
      </c>
      <c r="J1755" s="108">
        <f t="shared" si="116"/>
        <v>0</v>
      </c>
      <c r="K1755" s="107">
        <f t="shared" si="117"/>
        <v>0</v>
      </c>
      <c r="L1755" s="109">
        <f t="shared" si="118"/>
        <v>172461480</v>
      </c>
      <c r="M1755" s="110">
        <f t="shared" si="119"/>
        <v>0.0001314767199855565</v>
      </c>
      <c r="N1755" s="33" t="s">
        <v>4892</v>
      </c>
      <c r="O1755" s="33">
        <f>+'Categorias-9 feb-Depurado'!Y1754</f>
        <v>36156.583540362903</v>
      </c>
      <c r="P1755" s="111">
        <f>+'Categorias-9 feb-Depurado'!AC1754</f>
        <v>44960</v>
      </c>
      <c r="Q1755" s="111">
        <f>+'Categorias-9 feb-Depurado'!AE1754</f>
        <v>44974</v>
      </c>
      <c r="R1755" s="112" t="str">
        <f>+'Categorias-9 feb-Depurado'!AB1754</f>
        <v>Fuel</v>
      </c>
    </row>
    <row r="1756" spans="2:18" s="1" customFormat="1" ht="14.5" hidden="1">
      <c r="B1756" s="57" t="str">
        <f>+'Categorias-9 feb-Depurado'!B1755</f>
        <v>TERPEL EXPORTACIONES C.I S.A.S</v>
      </c>
      <c r="C1756" s="30" t="s">
        <v>4900</v>
      </c>
      <c r="D1756" s="31">
        <v>5</v>
      </c>
      <c r="E1756" s="30" t="str">
        <f>+'Categorias-9 feb-Depurado'!E1755</f>
        <v>901210452-5</v>
      </c>
      <c r="F1756" s="30" t="str">
        <f>+'Categorias-9 feb-Depurado'!F1755</f>
        <v>CR 7 75 51 P 10</v>
      </c>
      <c r="G1756" s="30" t="str">
        <f>+'Categorias-9 feb-Depurado'!G1755</f>
        <v>BOGOTA DC</v>
      </c>
      <c r="H1756" s="30" t="str">
        <f>+'Categorias-9 feb-Depurado'!H1755</f>
        <v>TJ5100047756</v>
      </c>
      <c r="I1756" s="107">
        <f>+'Categorias-9 feb-Depurado'!R1755</f>
        <v>170634709</v>
      </c>
      <c r="J1756" s="108">
        <f t="shared" si="116"/>
        <v>0</v>
      </c>
      <c r="K1756" s="107">
        <f t="shared" si="117"/>
        <v>0</v>
      </c>
      <c r="L1756" s="109">
        <f t="shared" si="118"/>
        <v>170634709</v>
      </c>
      <c r="M1756" s="110">
        <f t="shared" si="119"/>
        <v>0.0001300840735856489</v>
      </c>
      <c r="N1756" s="33" t="s">
        <v>4892</v>
      </c>
      <c r="O1756" s="33">
        <f>+'Categorias-9 feb-Depurado'!Y1755</f>
        <v>35773.600637336604</v>
      </c>
      <c r="P1756" s="111">
        <f>+'Categorias-9 feb-Depurado'!AC1755</f>
        <v>44962</v>
      </c>
      <c r="Q1756" s="111">
        <f>+'Categorias-9 feb-Depurado'!AE1755</f>
        <v>44976</v>
      </c>
      <c r="R1756" s="112" t="str">
        <f>+'Categorias-9 feb-Depurado'!AB1755</f>
        <v>Fuel</v>
      </c>
    </row>
    <row r="1757" spans="2:18" s="1" customFormat="1" ht="14.5" hidden="1">
      <c r="B1757" s="57" t="str">
        <f>+'Categorias-9 feb-Depurado'!B1756</f>
        <v>TERPEL EXPORTACIONES C.I S.A.S</v>
      </c>
      <c r="C1757" s="30" t="s">
        <v>4900</v>
      </c>
      <c r="D1757" s="31">
        <v>5</v>
      </c>
      <c r="E1757" s="30" t="str">
        <f>+'Categorias-9 feb-Depurado'!E1756</f>
        <v>901210452-5</v>
      </c>
      <c r="F1757" s="30" t="str">
        <f>+'Categorias-9 feb-Depurado'!F1756</f>
        <v>CR 7 75 51 P 10</v>
      </c>
      <c r="G1757" s="30" t="str">
        <f>+'Categorias-9 feb-Depurado'!G1756</f>
        <v>BOGOTA DC</v>
      </c>
      <c r="H1757" s="30" t="str">
        <f>+'Categorias-9 feb-Depurado'!H1756</f>
        <v>TJ5100047758</v>
      </c>
      <c r="I1757" s="107">
        <f>+'Categorias-9 feb-Depurado'!R1756</f>
        <v>33048858</v>
      </c>
      <c r="J1757" s="108">
        <f t="shared" si="116"/>
        <v>0</v>
      </c>
      <c r="K1757" s="107">
        <f t="shared" si="117"/>
        <v>0</v>
      </c>
      <c r="L1757" s="109">
        <f t="shared" si="118"/>
        <v>33048858</v>
      </c>
      <c r="M1757" s="110">
        <f t="shared" si="119"/>
        <v>2.5194933089455216E-05</v>
      </c>
      <c r="N1757" s="33" t="s">
        <v>4892</v>
      </c>
      <c r="O1757" s="33">
        <f>+'Categorias-9 feb-Depurado'!Y1756</f>
        <v>6928.699644642913</v>
      </c>
      <c r="P1757" s="111">
        <f>+'Categorias-9 feb-Depurado'!AC1756</f>
        <v>44962</v>
      </c>
      <c r="Q1757" s="111">
        <f>+'Categorias-9 feb-Depurado'!AE1756</f>
        <v>44976</v>
      </c>
      <c r="R1757" s="112" t="str">
        <f>+'Categorias-9 feb-Depurado'!AB1756</f>
        <v>Fuel</v>
      </c>
    </row>
    <row r="1758" spans="2:18" s="1" customFormat="1" ht="14.5" hidden="1">
      <c r="B1758" s="57" t="str">
        <f>+'Categorias-9 feb-Depurado'!B1757</f>
        <v>TERPEL EXPORTACIONES C.I S.A.S</v>
      </c>
      <c r="C1758" s="30" t="s">
        <v>4900</v>
      </c>
      <c r="D1758" s="31">
        <v>5</v>
      </c>
      <c r="E1758" s="30" t="str">
        <f>+'Categorias-9 feb-Depurado'!E1757</f>
        <v>901210452-5</v>
      </c>
      <c r="F1758" s="30" t="str">
        <f>+'Categorias-9 feb-Depurado'!F1757</f>
        <v>CR 7 75 51 P 10</v>
      </c>
      <c r="G1758" s="30" t="str">
        <f>+'Categorias-9 feb-Depurado'!G1757</f>
        <v>BOGOTA DC</v>
      </c>
      <c r="H1758" s="30" t="str">
        <f>+'Categorias-9 feb-Depurado'!H1757</f>
        <v>TJ5100047760</v>
      </c>
      <c r="I1758" s="107">
        <f>+'Categorias-9 feb-Depurado'!R1757</f>
        <v>73384077</v>
      </c>
      <c r="J1758" s="108">
        <f t="shared" si="116"/>
        <v>0</v>
      </c>
      <c r="K1758" s="107">
        <f t="shared" si="117"/>
        <v>0</v>
      </c>
      <c r="L1758" s="109">
        <f t="shared" si="118"/>
        <v>73384077</v>
      </c>
      <c r="M1758" s="110">
        <f t="shared" si="119"/>
        <v>5.5944653514092056E-05</v>
      </c>
      <c r="N1758" s="33" t="s">
        <v>4892</v>
      </c>
      <c r="O1758" s="33">
        <f>+'Categorias-9 feb-Depurado'!Y1757</f>
        <v>15384.986320324537</v>
      </c>
      <c r="P1758" s="111">
        <f>+'Categorias-9 feb-Depurado'!AC1757</f>
        <v>44962</v>
      </c>
      <c r="Q1758" s="111">
        <f>+'Categorias-9 feb-Depurado'!AE1757</f>
        <v>44976</v>
      </c>
      <c r="R1758" s="112" t="str">
        <f>+'Categorias-9 feb-Depurado'!AB1757</f>
        <v>Fuel</v>
      </c>
    </row>
    <row r="1759" spans="2:18" s="1" customFormat="1" ht="14.5" hidden="1">
      <c r="B1759" s="57" t="str">
        <f>+'Categorias-9 feb-Depurado'!B1758</f>
        <v>TERPEL EXPORTACIONES C.I S.A.S</v>
      </c>
      <c r="C1759" s="30" t="s">
        <v>4900</v>
      </c>
      <c r="D1759" s="31">
        <v>5</v>
      </c>
      <c r="E1759" s="30" t="str">
        <f>+'Categorias-9 feb-Depurado'!E1758</f>
        <v>901210452-5</v>
      </c>
      <c r="F1759" s="30" t="str">
        <f>+'Categorias-9 feb-Depurado'!F1758</f>
        <v>CR 7 75 51 P 10</v>
      </c>
      <c r="G1759" s="30" t="str">
        <f>+'Categorias-9 feb-Depurado'!G1758</f>
        <v>BOGOTA DC</v>
      </c>
      <c r="H1759" s="30" t="str">
        <f>+'Categorias-9 feb-Depurado'!H1758</f>
        <v>TJ5100047759</v>
      </c>
      <c r="I1759" s="107">
        <f>+'Categorias-9 feb-Depurado'!R1758</f>
        <v>50967361</v>
      </c>
      <c r="J1759" s="108">
        <f t="shared" si="116"/>
        <v>0</v>
      </c>
      <c r="K1759" s="107">
        <f t="shared" si="117"/>
        <v>0</v>
      </c>
      <c r="L1759" s="109">
        <f t="shared" si="118"/>
        <v>50967361</v>
      </c>
      <c r="M1759" s="110">
        <f t="shared" si="119"/>
        <v>3.8855177693011638E-05</v>
      </c>
      <c r="N1759" s="33" t="s">
        <v>4892</v>
      </c>
      <c r="O1759" s="33">
        <f>+'Categorias-9 feb-Depurado'!Y1758</f>
        <v>10685.317357988195</v>
      </c>
      <c r="P1759" s="111">
        <f>+'Categorias-9 feb-Depurado'!AC1758</f>
        <v>44962</v>
      </c>
      <c r="Q1759" s="111">
        <f>+'Categorias-9 feb-Depurado'!AE1758</f>
        <v>44976</v>
      </c>
      <c r="R1759" s="112" t="str">
        <f>+'Categorias-9 feb-Depurado'!AB1758</f>
        <v>Fuel</v>
      </c>
    </row>
    <row r="1760" spans="2:18" s="1" customFormat="1" ht="14.5" hidden="1">
      <c r="B1760" s="57" t="str">
        <f>+'Categorias-9 feb-Depurado'!B1759</f>
        <v>TERPEL EXPORTACIONES C.I S.A.S</v>
      </c>
      <c r="C1760" s="30" t="s">
        <v>4900</v>
      </c>
      <c r="D1760" s="31">
        <v>5</v>
      </c>
      <c r="E1760" s="30" t="str">
        <f>+'Categorias-9 feb-Depurado'!E1759</f>
        <v>901210452-5</v>
      </c>
      <c r="F1760" s="30" t="str">
        <f>+'Categorias-9 feb-Depurado'!F1759</f>
        <v>CR 7 75 51 P 10</v>
      </c>
      <c r="G1760" s="30" t="str">
        <f>+'Categorias-9 feb-Depurado'!G1759</f>
        <v>BOGOTA DC</v>
      </c>
      <c r="H1760" s="30" t="str">
        <f>+'Categorias-9 feb-Depurado'!H1759</f>
        <v>TJ5100047757</v>
      </c>
      <c r="I1760" s="107">
        <f>+'Categorias-9 feb-Depurado'!R1759</f>
        <v>74350636</v>
      </c>
      <c r="J1760" s="108">
        <f t="shared" si="116"/>
        <v>0</v>
      </c>
      <c r="K1760" s="107">
        <f t="shared" si="117"/>
        <v>0</v>
      </c>
      <c r="L1760" s="109">
        <f t="shared" si="118"/>
        <v>74350636</v>
      </c>
      <c r="M1760" s="110">
        <f t="shared" si="119"/>
        <v>5.6681513750896935E-05</v>
      </c>
      <c r="N1760" s="33" t="s">
        <v>4892</v>
      </c>
      <c r="O1760" s="33">
        <f>+'Categorias-9 feb-Depurado'!Y1759</f>
        <v>15587.625606675261</v>
      </c>
      <c r="P1760" s="111">
        <f>+'Categorias-9 feb-Depurado'!AC1759</f>
        <v>44962</v>
      </c>
      <c r="Q1760" s="111">
        <f>+'Categorias-9 feb-Depurado'!AE1759</f>
        <v>44976</v>
      </c>
      <c r="R1760" s="112" t="str">
        <f>+'Categorias-9 feb-Depurado'!AB1759</f>
        <v>Fuel</v>
      </c>
    </row>
    <row r="1761" spans="2:18" s="1" customFormat="1" ht="14.5" hidden="1">
      <c r="B1761" s="57" t="str">
        <f>+'Categorias-9 feb-Depurado'!B1760</f>
        <v>TERPEL EXPORTACIONES C.I S.A.S</v>
      </c>
      <c r="C1761" s="30" t="s">
        <v>4900</v>
      </c>
      <c r="D1761" s="31">
        <v>5</v>
      </c>
      <c r="E1761" s="30" t="str">
        <f>+'Categorias-9 feb-Depurado'!E1760</f>
        <v>901210452-5</v>
      </c>
      <c r="F1761" s="30" t="str">
        <f>+'Categorias-9 feb-Depurado'!F1760</f>
        <v>CR 7 75 51 P 10</v>
      </c>
      <c r="G1761" s="30" t="str">
        <f>+'Categorias-9 feb-Depurado'!G1760</f>
        <v>BOGOTA DC</v>
      </c>
      <c r="H1761" s="30" t="str">
        <f>+'Categorias-9 feb-Depurado'!H1760</f>
        <v>TJ5100047793</v>
      </c>
      <c r="I1761" s="107">
        <f>+'Categorias-9 feb-Depurado'!R1760</f>
        <v>60005671</v>
      </c>
      <c r="J1761" s="108">
        <f t="shared" si="116"/>
        <v>0</v>
      </c>
      <c r="K1761" s="107">
        <f t="shared" si="117"/>
        <v>0</v>
      </c>
      <c r="L1761" s="109">
        <f t="shared" si="118"/>
        <v>60005671</v>
      </c>
      <c r="M1761" s="110">
        <f t="shared" si="119"/>
        <v>4.5745570568062086E-05</v>
      </c>
      <c r="N1761" s="33" t="s">
        <v>4892</v>
      </c>
      <c r="O1761" s="33">
        <f>+'Categorias-9 feb-Depurado'!Y1760</f>
        <v>12580.2008448903</v>
      </c>
      <c r="P1761" s="111">
        <f>+'Categorias-9 feb-Depurado'!AC1760</f>
        <v>44963</v>
      </c>
      <c r="Q1761" s="111">
        <f>+'Categorias-9 feb-Depurado'!AE1760</f>
        <v>44977</v>
      </c>
      <c r="R1761" s="112" t="str">
        <f>+'Categorias-9 feb-Depurado'!AB1760</f>
        <v>Fuel</v>
      </c>
    </row>
    <row r="1762" spans="2:18" s="1" customFormat="1" ht="14.5" hidden="1">
      <c r="B1762" s="57" t="str">
        <f>+'Categorias-9 feb-Depurado'!B1761</f>
        <v>TERPEL EXPORTACIONES C.I S.A.S</v>
      </c>
      <c r="C1762" s="30" t="s">
        <v>4900</v>
      </c>
      <c r="D1762" s="31">
        <v>5</v>
      </c>
      <c r="E1762" s="30" t="str">
        <f>+'Categorias-9 feb-Depurado'!E1761</f>
        <v>901210452-5</v>
      </c>
      <c r="F1762" s="30" t="str">
        <f>+'Categorias-9 feb-Depurado'!F1761</f>
        <v>CR 7 75 51 P 10</v>
      </c>
      <c r="G1762" s="30" t="str">
        <f>+'Categorias-9 feb-Depurado'!G1761</f>
        <v>BOGOTA DC</v>
      </c>
      <c r="H1762" s="30" t="str">
        <f>+'Categorias-9 feb-Depurado'!H1761</f>
        <v>TJ5100047791</v>
      </c>
      <c r="I1762" s="107">
        <f>+'Categorias-9 feb-Depurado'!R1761</f>
        <v>77933618</v>
      </c>
      <c r="J1762" s="108">
        <f t="shared" si="116"/>
        <v>0</v>
      </c>
      <c r="K1762" s="107">
        <f t="shared" si="117"/>
        <v>0</v>
      </c>
      <c r="L1762" s="109">
        <f t="shared" si="118"/>
        <v>77933618</v>
      </c>
      <c r="M1762" s="110">
        <f t="shared" si="119"/>
        <v>5.9413014843936893E-05</v>
      </c>
      <c r="N1762" s="33" t="s">
        <v>4892</v>
      </c>
      <c r="O1762" s="33">
        <f>+'Categorias-9 feb-Depurado'!Y1761</f>
        <v>16338.798494711573</v>
      </c>
      <c r="P1762" s="111">
        <f>+'Categorias-9 feb-Depurado'!AC1761</f>
        <v>44963</v>
      </c>
      <c r="Q1762" s="111">
        <f>+'Categorias-9 feb-Depurado'!AE1761</f>
        <v>44977</v>
      </c>
      <c r="R1762" s="112" t="str">
        <f>+'Categorias-9 feb-Depurado'!AB1761</f>
        <v>Fuel</v>
      </c>
    </row>
    <row r="1763" spans="2:18" s="1" customFormat="1" ht="14.5" hidden="1">
      <c r="B1763" s="57" t="str">
        <f>+'Categorias-9 feb-Depurado'!B1762</f>
        <v>TERPEL EXPORTACIONES C.I S.A.S</v>
      </c>
      <c r="C1763" s="30" t="s">
        <v>4900</v>
      </c>
      <c r="D1763" s="31">
        <v>5</v>
      </c>
      <c r="E1763" s="30" t="str">
        <f>+'Categorias-9 feb-Depurado'!E1762</f>
        <v>901210452-5</v>
      </c>
      <c r="F1763" s="30" t="str">
        <f>+'Categorias-9 feb-Depurado'!F1762</f>
        <v>CR 7 75 51 P 10</v>
      </c>
      <c r="G1763" s="30" t="str">
        <f>+'Categorias-9 feb-Depurado'!G1762</f>
        <v>BOGOTA DC</v>
      </c>
      <c r="H1763" s="30" t="str">
        <f>+'Categorias-9 feb-Depurado'!H1762</f>
        <v>TJ5100047776</v>
      </c>
      <c r="I1763" s="107">
        <f>+'Categorias-9 feb-Depurado'!R1762</f>
        <v>45765435</v>
      </c>
      <c r="J1763" s="108">
        <f t="shared" si="116"/>
        <v>0</v>
      </c>
      <c r="K1763" s="107">
        <f t="shared" si="117"/>
        <v>0</v>
      </c>
      <c r="L1763" s="109">
        <f t="shared" si="118"/>
        <v>45765435</v>
      </c>
      <c r="M1763" s="110">
        <f t="shared" si="119"/>
        <v>3.4889467969961682E-05</v>
      </c>
      <c r="N1763" s="33" t="s">
        <v>4892</v>
      </c>
      <c r="O1763" s="33">
        <f>+'Categorias-9 feb-Depurado'!Y1762</f>
        <v>9594.732538759079</v>
      </c>
      <c r="P1763" s="111">
        <f>+'Categorias-9 feb-Depurado'!AC1762</f>
        <v>44963</v>
      </c>
      <c r="Q1763" s="111">
        <f>+'Categorias-9 feb-Depurado'!AE1762</f>
        <v>44977</v>
      </c>
      <c r="R1763" s="112" t="str">
        <f>+'Categorias-9 feb-Depurado'!AB1762</f>
        <v>Fuel</v>
      </c>
    </row>
    <row r="1764" spans="2:18" s="1" customFormat="1" ht="14.5" hidden="1">
      <c r="B1764" s="57" t="str">
        <f>+'Categorias-9 feb-Depurado'!B1763</f>
        <v>TERPEL EXPORTACIONES C.I S.A.S</v>
      </c>
      <c r="C1764" s="30" t="s">
        <v>4900</v>
      </c>
      <c r="D1764" s="31">
        <v>5</v>
      </c>
      <c r="E1764" s="30" t="str">
        <f>+'Categorias-9 feb-Depurado'!E1763</f>
        <v>901210452-5</v>
      </c>
      <c r="F1764" s="30" t="str">
        <f>+'Categorias-9 feb-Depurado'!F1763</f>
        <v>CR 7 75 51 P 10</v>
      </c>
      <c r="G1764" s="30" t="str">
        <f>+'Categorias-9 feb-Depurado'!G1763</f>
        <v>BOGOTA DC</v>
      </c>
      <c r="H1764" s="30" t="str">
        <f>+'Categorias-9 feb-Depurado'!H1763</f>
        <v>TJ5100047774</v>
      </c>
      <c r="I1764" s="107">
        <f>+'Categorias-9 feb-Depurado'!R1763</f>
        <v>78576604</v>
      </c>
      <c r="J1764" s="108">
        <f t="shared" si="116"/>
        <v>0</v>
      </c>
      <c r="K1764" s="107">
        <f t="shared" si="117"/>
        <v>0</v>
      </c>
      <c r="L1764" s="109">
        <f t="shared" si="118"/>
        <v>78576604</v>
      </c>
      <c r="M1764" s="110">
        <f t="shared" si="119"/>
        <v>5.9903197870759076E-05</v>
      </c>
      <c r="N1764" s="33" t="s">
        <v>4892</v>
      </c>
      <c r="O1764" s="33">
        <f>+'Categorias-9 feb-Depurado'!Y1763</f>
        <v>16473.600637336604</v>
      </c>
      <c r="P1764" s="111">
        <f>+'Categorias-9 feb-Depurado'!AC1763</f>
        <v>44963</v>
      </c>
      <c r="Q1764" s="111">
        <f>+'Categorias-9 feb-Depurado'!AE1763</f>
        <v>44977</v>
      </c>
      <c r="R1764" s="112" t="str">
        <f>+'Categorias-9 feb-Depurado'!AB1763</f>
        <v>Fuel</v>
      </c>
    </row>
    <row r="1765" spans="2:18" s="1" customFormat="1" ht="14.5" hidden="1">
      <c r="B1765" s="57" t="str">
        <f>+'Categorias-9 feb-Depurado'!B1764</f>
        <v>TERPEL EXPORTACIONES C.I S.A.S</v>
      </c>
      <c r="C1765" s="30" t="s">
        <v>4900</v>
      </c>
      <c r="D1765" s="31">
        <v>5</v>
      </c>
      <c r="E1765" s="30" t="str">
        <f>+'Categorias-9 feb-Depurado'!E1764</f>
        <v>901210452-5</v>
      </c>
      <c r="F1765" s="30" t="str">
        <f>+'Categorias-9 feb-Depurado'!F1764</f>
        <v>CR 7 75 51 P 10</v>
      </c>
      <c r="G1765" s="30" t="str">
        <f>+'Categorias-9 feb-Depurado'!G1764</f>
        <v>BOGOTA DC</v>
      </c>
      <c r="H1765" s="30" t="str">
        <f>+'Categorias-9 feb-Depurado'!H1764</f>
        <v>TJ5100047790</v>
      </c>
      <c r="I1765" s="107">
        <f>+'Categorias-9 feb-Depurado'!R1764</f>
        <v>157228854</v>
      </c>
      <c r="J1765" s="108">
        <f t="shared" si="116"/>
        <v>0</v>
      </c>
      <c r="K1765" s="107">
        <f t="shared" si="117"/>
        <v>0</v>
      </c>
      <c r="L1765" s="109">
        <f t="shared" si="118"/>
        <v>157228854</v>
      </c>
      <c r="M1765" s="110">
        <f t="shared" si="119"/>
        <v>0.00011986406478135259</v>
      </c>
      <c r="N1765" s="33" t="s">
        <v>4892</v>
      </c>
      <c r="O1765" s="33">
        <f>+'Categorias-9 feb-Depurado'!Y1764</f>
        <v>32963.060473599799</v>
      </c>
      <c r="P1765" s="111">
        <f>+'Categorias-9 feb-Depurado'!AC1764</f>
        <v>44963</v>
      </c>
      <c r="Q1765" s="111">
        <f>+'Categorias-9 feb-Depurado'!AE1764</f>
        <v>44977</v>
      </c>
      <c r="R1765" s="112" t="str">
        <f>+'Categorias-9 feb-Depurado'!AB1764</f>
        <v>Fuel</v>
      </c>
    </row>
    <row r="1766" spans="2:18" s="1" customFormat="1" ht="14.5" hidden="1">
      <c r="B1766" s="57" t="str">
        <f>+'Categorias-9 feb-Depurado'!B1765</f>
        <v>TERPEL EXPORTACIONES C.I S.A.S</v>
      </c>
      <c r="C1766" s="30" t="s">
        <v>4900</v>
      </c>
      <c r="D1766" s="31">
        <v>5</v>
      </c>
      <c r="E1766" s="30" t="str">
        <f>+'Categorias-9 feb-Depurado'!E1765</f>
        <v>901210452-5</v>
      </c>
      <c r="F1766" s="30" t="str">
        <f>+'Categorias-9 feb-Depurado'!F1765</f>
        <v>CR 7 75 51 P 10</v>
      </c>
      <c r="G1766" s="30" t="str">
        <f>+'Categorias-9 feb-Depurado'!G1765</f>
        <v>BOGOTA DC</v>
      </c>
      <c r="H1766" s="30" t="str">
        <f>+'Categorias-9 feb-Depurado'!H1765</f>
        <v>TJ5100047792</v>
      </c>
      <c r="I1766" s="107">
        <f>+'Categorias-9 feb-Depurado'!R1765</f>
        <v>34948150</v>
      </c>
      <c r="J1766" s="108">
        <f t="shared" si="116"/>
        <v>0</v>
      </c>
      <c r="K1766" s="107">
        <f t="shared" si="117"/>
        <v>0</v>
      </c>
      <c r="L1766" s="109">
        <f t="shared" si="118"/>
        <v>34948150</v>
      </c>
      <c r="M1766" s="110">
        <f t="shared" si="119"/>
        <v>2.664286617256924E-05</v>
      </c>
      <c r="N1766" s="33" t="s">
        <v>4892</v>
      </c>
      <c r="O1766" s="33">
        <f>+'Categorias-9 feb-Depurado'!Y1765</f>
        <v>7326.8865897250435</v>
      </c>
      <c r="P1766" s="111">
        <f>+'Categorias-9 feb-Depurado'!AC1765</f>
        <v>44963</v>
      </c>
      <c r="Q1766" s="111">
        <f>+'Categorias-9 feb-Depurado'!AE1765</f>
        <v>44977</v>
      </c>
      <c r="R1766" s="112" t="str">
        <f>+'Categorias-9 feb-Depurado'!AB1765</f>
        <v>Fuel</v>
      </c>
    </row>
    <row r="1767" spans="2:18" s="1" customFormat="1" ht="14.5" hidden="1">
      <c r="B1767" s="57" t="str">
        <f>+'Categorias-9 feb-Depurado'!B1766</f>
        <v>TERPEL EXPORTACIONES C.I S.A.S</v>
      </c>
      <c r="C1767" s="30" t="s">
        <v>4900</v>
      </c>
      <c r="D1767" s="31">
        <v>5</v>
      </c>
      <c r="E1767" s="30" t="str">
        <f>+'Categorias-9 feb-Depurado'!E1766</f>
        <v>901210452-5</v>
      </c>
      <c r="F1767" s="30" t="str">
        <f>+'Categorias-9 feb-Depurado'!F1766</f>
        <v>CR 7 75 51 P 10</v>
      </c>
      <c r="G1767" s="30" t="str">
        <f>+'Categorias-9 feb-Depurado'!G1766</f>
        <v>BOGOTA DC</v>
      </c>
      <c r="H1767" s="30" t="str">
        <f>+'Categorias-9 feb-Depurado'!H1766</f>
        <v>TJ5100047773</v>
      </c>
      <c r="I1767" s="107">
        <f>+'Categorias-9 feb-Depurado'!R1766</f>
        <v>160387047</v>
      </c>
      <c r="J1767" s="108">
        <f t="shared" si="116"/>
        <v>0</v>
      </c>
      <c r="K1767" s="107">
        <f t="shared" si="117"/>
        <v>0</v>
      </c>
      <c r="L1767" s="109">
        <f t="shared" si="118"/>
        <v>160387047</v>
      </c>
      <c r="M1767" s="110">
        <f t="shared" si="119"/>
        <v>0.00012227172622970237</v>
      </c>
      <c r="N1767" s="33" t="s">
        <v>4892</v>
      </c>
      <c r="O1767" s="33">
        <f>+'Categorias-9 feb-Depurado'!Y1766</f>
        <v>33625.176263404508</v>
      </c>
      <c r="P1767" s="111">
        <f>+'Categorias-9 feb-Depurado'!AC1766</f>
        <v>44963</v>
      </c>
      <c r="Q1767" s="111">
        <f>+'Categorias-9 feb-Depurado'!AE1766</f>
        <v>44977</v>
      </c>
      <c r="R1767" s="112" t="str">
        <f>+'Categorias-9 feb-Depurado'!AB1766</f>
        <v>Fuel</v>
      </c>
    </row>
    <row r="1768" spans="2:18" s="1" customFormat="1" ht="14.5" hidden="1">
      <c r="B1768" s="57" t="str">
        <f>+'Categorias-9 feb-Depurado'!B1767</f>
        <v>TERPEL EXPORTACIONES C.I S.A.S</v>
      </c>
      <c r="C1768" s="30" t="s">
        <v>4900</v>
      </c>
      <c r="D1768" s="31">
        <v>5</v>
      </c>
      <c r="E1768" s="30" t="str">
        <f>+'Categorias-9 feb-Depurado'!E1767</f>
        <v>901210452-5</v>
      </c>
      <c r="F1768" s="30" t="str">
        <f>+'Categorias-9 feb-Depurado'!F1767</f>
        <v>CR 7 75 51 P 10</v>
      </c>
      <c r="G1768" s="30" t="str">
        <f>+'Categorias-9 feb-Depurado'!G1767</f>
        <v>BOGOTA DC</v>
      </c>
      <c r="H1768" s="30" t="str">
        <f>+'Categorias-9 feb-Depurado'!H1767</f>
        <v>TJ5100047775</v>
      </c>
      <c r="I1768" s="107">
        <f>+'Categorias-9 feb-Depurado'!R1767</f>
        <v>78047087</v>
      </c>
      <c r="J1768" s="108">
        <f t="shared" si="116"/>
        <v>0</v>
      </c>
      <c r="K1768" s="107">
        <f t="shared" si="117"/>
        <v>0</v>
      </c>
      <c r="L1768" s="109">
        <f t="shared" si="118"/>
        <v>78047087</v>
      </c>
      <c r="M1768" s="110">
        <f t="shared" si="119"/>
        <v>5.9499518403688562E-05</v>
      </c>
      <c r="N1768" s="33" t="s">
        <v>4892</v>
      </c>
      <c r="O1768" s="33">
        <f>+'Categorias-9 feb-Depurado'!Y1767</f>
        <v>16362.587293101458</v>
      </c>
      <c r="P1768" s="111">
        <f>+'Categorias-9 feb-Depurado'!AC1767</f>
        <v>44963</v>
      </c>
      <c r="Q1768" s="111">
        <f>+'Categorias-9 feb-Depurado'!AE1767</f>
        <v>44977</v>
      </c>
      <c r="R1768" s="112" t="str">
        <f>+'Categorias-9 feb-Depurado'!AB1767</f>
        <v>Fuel</v>
      </c>
    </row>
    <row r="1769" spans="2:18" s="1" customFormat="1" ht="14.5" hidden="1">
      <c r="B1769" s="57" t="str">
        <f>+'Categorias-9 feb-Depurado'!B1768</f>
        <v>TERPEL EXPORTACIONES C.I S.A.S</v>
      </c>
      <c r="C1769" s="30" t="s">
        <v>4900</v>
      </c>
      <c r="D1769" s="31">
        <v>5</v>
      </c>
      <c r="E1769" s="30" t="str">
        <f>+'Categorias-9 feb-Depurado'!E1768</f>
        <v>901210452-5</v>
      </c>
      <c r="F1769" s="30" t="str">
        <f>+'Categorias-9 feb-Depurado'!F1768</f>
        <v>CR 7 75 51 P 10</v>
      </c>
      <c r="G1769" s="30" t="str">
        <f>+'Categorias-9 feb-Depurado'!G1768</f>
        <v>BOGOTA DC</v>
      </c>
      <c r="H1769" s="30" t="str">
        <f>+'Categorias-9 feb-Depurado'!H1768</f>
        <v>TJ5100047777</v>
      </c>
      <c r="I1769" s="107">
        <f>+'Categorias-9 feb-Depurado'!R1768</f>
        <v>60156962</v>
      </c>
      <c r="J1769" s="108">
        <f t="shared" si="116"/>
        <v>0</v>
      </c>
      <c r="K1769" s="107">
        <f t="shared" si="117"/>
        <v>0</v>
      </c>
      <c r="L1769" s="109">
        <f t="shared" si="118"/>
        <v>60156962</v>
      </c>
      <c r="M1769" s="110">
        <f t="shared" si="119"/>
        <v>4.5860907885376854E-05</v>
      </c>
      <c r="N1769" s="33" t="s">
        <v>4892</v>
      </c>
      <c r="O1769" s="33">
        <f>+'Categorias-9 feb-Depurado'!Y1768</f>
        <v>12611.919033093283</v>
      </c>
      <c r="P1769" s="111">
        <f>+'Categorias-9 feb-Depurado'!AC1768</f>
        <v>44963</v>
      </c>
      <c r="Q1769" s="111">
        <f>+'Categorias-9 feb-Depurado'!AE1768</f>
        <v>44977</v>
      </c>
      <c r="R1769" s="112" t="str">
        <f>+'Categorias-9 feb-Depurado'!AB1768</f>
        <v>Fuel</v>
      </c>
    </row>
    <row r="1770" spans="2:18" s="1" customFormat="1" ht="14.5" hidden="1">
      <c r="B1770" s="57" t="str">
        <f>+'Categorias-9 feb-Depurado'!B1769</f>
        <v>TERPEL EXPORTACIONES C.I S.A.S</v>
      </c>
      <c r="C1770" s="30" t="s">
        <v>4900</v>
      </c>
      <c r="D1770" s="31">
        <v>5</v>
      </c>
      <c r="E1770" s="30" t="str">
        <f>+'Categorias-9 feb-Depurado'!E1769</f>
        <v>901210452-5</v>
      </c>
      <c r="F1770" s="30" t="str">
        <f>+'Categorias-9 feb-Depurado'!F1769</f>
        <v>CR 7 75 51 P 10</v>
      </c>
      <c r="G1770" s="30" t="str">
        <f>+'Categorias-9 feb-Depurado'!G1769</f>
        <v>BOGOTA DC</v>
      </c>
      <c r="H1770" s="30" t="str">
        <f>+'Categorias-9 feb-Depurado'!H1769</f>
        <v>TJ5100047810</v>
      </c>
      <c r="I1770" s="107">
        <f>+'Categorias-9 feb-Depurado'!R1769</f>
        <v>51060609</v>
      </c>
      <c r="J1770" s="108">
        <f t="shared" si="116"/>
        <v>0</v>
      </c>
      <c r="K1770" s="107">
        <f t="shared" si="117"/>
        <v>0</v>
      </c>
      <c r="L1770" s="109">
        <f t="shared" si="118"/>
        <v>51060609</v>
      </c>
      <c r="M1770" s="110">
        <f t="shared" si="119"/>
        <v>3.892626569008329E-05</v>
      </c>
      <c r="N1770" s="33" t="s">
        <v>4892</v>
      </c>
      <c r="O1770" s="33">
        <f>+'Categorias-9 feb-Depurado'!Y1769</f>
        <v>10704.866819711311</v>
      </c>
      <c r="P1770" s="111">
        <f>+'Categorias-9 feb-Depurado'!AC1769</f>
        <v>44964</v>
      </c>
      <c r="Q1770" s="111">
        <f>+'Categorias-9 feb-Depurado'!AE1769</f>
        <v>44978</v>
      </c>
      <c r="R1770" s="112" t="str">
        <f>+'Categorias-9 feb-Depurado'!AB1769</f>
        <v>Fuel</v>
      </c>
    </row>
    <row r="1771" spans="2:18" s="1" customFormat="1" ht="14.5" hidden="1">
      <c r="B1771" s="57" t="str">
        <f>+'Categorias-9 feb-Depurado'!B1770</f>
        <v>TERPEL EXPORTACIONES C.I S.A.S</v>
      </c>
      <c r="C1771" s="30" t="s">
        <v>4900</v>
      </c>
      <c r="D1771" s="31">
        <v>5</v>
      </c>
      <c r="E1771" s="30" t="str">
        <f>+'Categorias-9 feb-Depurado'!E1770</f>
        <v>901210452-5</v>
      </c>
      <c r="F1771" s="30" t="str">
        <f>+'Categorias-9 feb-Depurado'!F1770</f>
        <v>CR 7 75 51 P 10</v>
      </c>
      <c r="G1771" s="30" t="str">
        <f>+'Categorias-9 feb-Depurado'!G1770</f>
        <v>BOGOTA DC</v>
      </c>
      <c r="H1771" s="30" t="str">
        <f>+'Categorias-9 feb-Depurado'!H1770</f>
        <v>TJ5100047808</v>
      </c>
      <c r="I1771" s="107">
        <f>+'Categorias-9 feb-Depurado'!R1770</f>
        <v>80713586</v>
      </c>
      <c r="J1771" s="108">
        <f t="shared" si="116"/>
        <v>0</v>
      </c>
      <c r="K1771" s="107">
        <f t="shared" si="117"/>
        <v>0</v>
      </c>
      <c r="L1771" s="109">
        <f t="shared" si="118"/>
        <v>80713586</v>
      </c>
      <c r="M1771" s="110">
        <f t="shared" si="119"/>
        <v>6.153233490488504E-05</v>
      </c>
      <c r="N1771" s="33" t="s">
        <v>4892</v>
      </c>
      <c r="O1771" s="33">
        <f>+'Categorias-9 feb-Depurado'!Y1770</f>
        <v>16921.619338134322</v>
      </c>
      <c r="P1771" s="111">
        <f>+'Categorias-9 feb-Depurado'!AC1770</f>
        <v>44964</v>
      </c>
      <c r="Q1771" s="111">
        <f>+'Categorias-9 feb-Depurado'!AE1770</f>
        <v>44978</v>
      </c>
      <c r="R1771" s="112" t="str">
        <f>+'Categorias-9 feb-Depurado'!AB1770</f>
        <v>Fuel</v>
      </c>
    </row>
    <row r="1772" spans="2:18" s="1" customFormat="1" ht="14.5" hidden="1">
      <c r="B1772" s="57" t="str">
        <f>+'Categorias-9 feb-Depurado'!B1771</f>
        <v>TERPEL EXPORTACIONES C.I S.A.S</v>
      </c>
      <c r="C1772" s="30" t="s">
        <v>4900</v>
      </c>
      <c r="D1772" s="31">
        <v>5</v>
      </c>
      <c r="E1772" s="30" t="str">
        <f>+'Categorias-9 feb-Depurado'!E1771</f>
        <v>901210452-5</v>
      </c>
      <c r="F1772" s="30" t="str">
        <f>+'Categorias-9 feb-Depurado'!F1771</f>
        <v>CR 7 75 51 P 10</v>
      </c>
      <c r="G1772" s="30" t="str">
        <f>+'Categorias-9 feb-Depurado'!G1771</f>
        <v>BOGOTA DC</v>
      </c>
      <c r="H1772" s="30" t="str">
        <f>+'Categorias-9 feb-Depurado'!H1771</f>
        <v>TJ5100047807</v>
      </c>
      <c r="I1772" s="107">
        <f>+'Categorias-9 feb-Depurado'!R1771</f>
        <v>79011565</v>
      </c>
      <c r="J1772" s="108">
        <f t="shared" si="116"/>
        <v>0</v>
      </c>
      <c r="K1772" s="107">
        <f t="shared" si="117"/>
        <v>0</v>
      </c>
      <c r="L1772" s="109">
        <f t="shared" si="118"/>
        <v>79011565</v>
      </c>
      <c r="M1772" s="110">
        <f t="shared" si="119"/>
        <v>6.0234792181567712E-05</v>
      </c>
      <c r="N1772" s="33" t="s">
        <v>4892</v>
      </c>
      <c r="O1772" s="33">
        <f>+'Categorias-9 feb-Depurado'!Y1771</f>
        <v>16564.790297388805</v>
      </c>
      <c r="P1772" s="111">
        <f>+'Categorias-9 feb-Depurado'!AC1771</f>
        <v>44964</v>
      </c>
      <c r="Q1772" s="111">
        <f>+'Categorias-9 feb-Depurado'!AE1771</f>
        <v>44978</v>
      </c>
      <c r="R1772" s="112" t="str">
        <f>+'Categorias-9 feb-Depurado'!AB1771</f>
        <v>Fuel</v>
      </c>
    </row>
    <row r="1773" spans="2:18" s="1" customFormat="1" ht="14.5" hidden="1">
      <c r="B1773" s="57" t="str">
        <f>+'Categorias-9 feb-Depurado'!B1772</f>
        <v>TERPEL EXPORTACIONES C.I S.A.S</v>
      </c>
      <c r="C1773" s="30" t="s">
        <v>4900</v>
      </c>
      <c r="D1773" s="31">
        <v>5</v>
      </c>
      <c r="E1773" s="30" t="str">
        <f>+'Categorias-9 feb-Depurado'!E1772</f>
        <v>901210452-5</v>
      </c>
      <c r="F1773" s="30" t="str">
        <f>+'Categorias-9 feb-Depurado'!F1772</f>
        <v>CR 7 75 51 P 10</v>
      </c>
      <c r="G1773" s="30" t="str">
        <f>+'Categorias-9 feb-Depurado'!G1772</f>
        <v>BOGOTA DC</v>
      </c>
      <c r="H1773" s="30" t="str">
        <f>+'Categorias-9 feb-Depurado'!H1772</f>
        <v>TJ5100047809</v>
      </c>
      <c r="I1773" s="107">
        <f>+'Categorias-9 feb-Depurado'!R1772</f>
        <v>46502977</v>
      </c>
      <c r="J1773" s="108">
        <f t="shared" si="116"/>
        <v>0</v>
      </c>
      <c r="K1773" s="107">
        <f t="shared" si="117"/>
        <v>0</v>
      </c>
      <c r="L1773" s="109">
        <f t="shared" si="118"/>
        <v>46502977</v>
      </c>
      <c r="M1773" s="110">
        <f t="shared" si="119"/>
        <v>3.5451736153045738E-05</v>
      </c>
      <c r="N1773" s="33" t="s">
        <v>4892</v>
      </c>
      <c r="O1773" s="33">
        <f>+'Categorias-9 feb-Depurado'!Y1772</f>
        <v>9749.35836556705</v>
      </c>
      <c r="P1773" s="111">
        <f>+'Categorias-9 feb-Depurado'!AC1772</f>
        <v>44964</v>
      </c>
      <c r="Q1773" s="111">
        <f>+'Categorias-9 feb-Depurado'!AE1772</f>
        <v>44978</v>
      </c>
      <c r="R1773" s="112" t="str">
        <f>+'Categorias-9 feb-Depurado'!AB1772</f>
        <v>Fuel</v>
      </c>
    </row>
    <row r="1774" spans="2:18" s="1" customFormat="1" ht="14.5" hidden="1">
      <c r="B1774" s="57" t="str">
        <f>+'Categorias-9 feb-Depurado'!B1773</f>
        <v>TERPEL EXPORTACIONES C.I S.A.S</v>
      </c>
      <c r="C1774" s="30" t="s">
        <v>4900</v>
      </c>
      <c r="D1774" s="31">
        <v>5</v>
      </c>
      <c r="E1774" s="30" t="str">
        <f>+'Categorias-9 feb-Depurado'!E1773</f>
        <v>901210452-5</v>
      </c>
      <c r="F1774" s="30" t="str">
        <f>+'Categorias-9 feb-Depurado'!F1773</f>
        <v>CR 7 75 51 P 10</v>
      </c>
      <c r="G1774" s="30" t="str">
        <f>+'Categorias-9 feb-Depurado'!G1773</f>
        <v>BOGOTA DC</v>
      </c>
      <c r="H1774" s="30" t="str">
        <f>+'Categorias-9 feb-Depurado'!H1773</f>
        <v>TJ5100047806</v>
      </c>
      <c r="I1774" s="107">
        <f>+'Categorias-9 feb-Depurado'!R1773</f>
        <v>151460896</v>
      </c>
      <c r="J1774" s="108">
        <f t="shared" si="116"/>
        <v>0</v>
      </c>
      <c r="K1774" s="107">
        <f t="shared" si="117"/>
        <v>0</v>
      </c>
      <c r="L1774" s="109">
        <f t="shared" si="118"/>
        <v>151460896</v>
      </c>
      <c r="M1774" s="110">
        <f t="shared" si="119"/>
        <v>0.00011546683823050512</v>
      </c>
      <c r="N1774" s="33" t="s">
        <v>4892</v>
      </c>
      <c r="O1774" s="33">
        <f>+'Categorias-9 feb-Depurado'!Y1773</f>
        <v>31753.806933132066</v>
      </c>
      <c r="P1774" s="111">
        <f>+'Categorias-9 feb-Depurado'!AC1773</f>
        <v>44964</v>
      </c>
      <c r="Q1774" s="111">
        <f>+'Categorias-9 feb-Depurado'!AE1773</f>
        <v>44978</v>
      </c>
      <c r="R1774" s="112" t="str">
        <f>+'Categorias-9 feb-Depurado'!AB1773</f>
        <v>Fuel</v>
      </c>
    </row>
    <row r="1775" spans="2:18" s="1" customFormat="1" ht="14.5" hidden="1">
      <c r="B1775" s="57" t="str">
        <f>+'Categorias-9 feb-Depurado'!B1774</f>
        <v>TERPEL EXPORTACIONES C.I S.A.S</v>
      </c>
      <c r="C1775" s="30" t="s">
        <v>4900</v>
      </c>
      <c r="D1775" s="31">
        <v>5</v>
      </c>
      <c r="E1775" s="30" t="str">
        <f>+'Categorias-9 feb-Depurado'!E1774</f>
        <v>901210452-5</v>
      </c>
      <c r="F1775" s="30" t="str">
        <f>+'Categorias-9 feb-Depurado'!F1774</f>
        <v>CR 7 75 51 P 10</v>
      </c>
      <c r="G1775" s="30" t="str">
        <f>+'Categorias-9 feb-Depurado'!G1774</f>
        <v>BOGOTA DC</v>
      </c>
      <c r="H1775" s="30" t="str">
        <f>+'Categorias-9 feb-Depurado'!H1774</f>
        <v>TJ5100047827</v>
      </c>
      <c r="I1775" s="107">
        <f>+'Categorias-9 feb-Depurado'!R1774</f>
        <v>84505302</v>
      </c>
      <c r="J1775" s="108">
        <f t="shared" si="116"/>
        <v>0</v>
      </c>
      <c r="K1775" s="107">
        <f t="shared" si="117"/>
        <v>0</v>
      </c>
      <c r="L1775" s="109">
        <f t="shared" si="118"/>
        <v>84505302</v>
      </c>
      <c r="M1775" s="110">
        <f t="shared" si="119"/>
        <v>6.4422965223010311E-05</v>
      </c>
      <c r="N1775" s="33" t="s">
        <v>4892</v>
      </c>
      <c r="O1775" s="33">
        <f>+'Categorias-9 feb-Depurado'!Y1774</f>
        <v>17716.553350734299</v>
      </c>
      <c r="P1775" s="111">
        <f>+'Categorias-9 feb-Depurado'!AC1774</f>
        <v>44965</v>
      </c>
      <c r="Q1775" s="111">
        <f>+'Categorias-9 feb-Depurado'!AE1774</f>
        <v>44979</v>
      </c>
      <c r="R1775" s="112" t="str">
        <f>+'Categorias-9 feb-Depurado'!AB1774</f>
        <v>Fuel</v>
      </c>
    </row>
    <row r="1776" spans="2:18" s="1" customFormat="1" ht="14.5" hidden="1">
      <c r="B1776" s="57" t="str">
        <f>+'Categorias-9 feb-Depurado'!B1775</f>
        <v>TERPEL EXPORTACIONES C.I S.A.S</v>
      </c>
      <c r="C1776" s="30" t="s">
        <v>4900</v>
      </c>
      <c r="D1776" s="31">
        <v>5</v>
      </c>
      <c r="E1776" s="30" t="str">
        <f>+'Categorias-9 feb-Depurado'!E1775</f>
        <v>901210452-5</v>
      </c>
      <c r="F1776" s="30" t="str">
        <f>+'Categorias-9 feb-Depurado'!F1775</f>
        <v>CR 7 75 51 P 10</v>
      </c>
      <c r="G1776" s="30" t="str">
        <f>+'Categorias-9 feb-Depurado'!G1775</f>
        <v>BOGOTA DC</v>
      </c>
      <c r="H1776" s="30" t="str">
        <f>+'Categorias-9 feb-Depurado'!H1775</f>
        <v>TJ5100047831</v>
      </c>
      <c r="I1776" s="107">
        <f>+'Categorias-9 feb-Depurado'!R1775</f>
        <v>70462936</v>
      </c>
      <c r="J1776" s="108">
        <f t="shared" si="116"/>
        <v>0</v>
      </c>
      <c r="K1776" s="107">
        <f t="shared" si="117"/>
        <v>0</v>
      </c>
      <c r="L1776" s="109">
        <f t="shared" si="118"/>
        <v>70462936</v>
      </c>
      <c r="M1776" s="110">
        <f t="shared" si="119"/>
        <v>5.3717709634825051E-05</v>
      </c>
      <c r="N1776" s="33" t="s">
        <v>4892</v>
      </c>
      <c r="O1776" s="33">
        <f>+'Categorias-9 feb-Depurado'!Y1775</f>
        <v>14772.56852940868</v>
      </c>
      <c r="P1776" s="111">
        <f>+'Categorias-9 feb-Depurado'!AC1775</f>
        <v>44965</v>
      </c>
      <c r="Q1776" s="111">
        <f>+'Categorias-9 feb-Depurado'!AE1775</f>
        <v>44979</v>
      </c>
      <c r="R1776" s="112" t="str">
        <f>+'Categorias-9 feb-Depurado'!AB1775</f>
        <v>Fuel</v>
      </c>
    </row>
    <row r="1777" spans="2:18" s="1" customFormat="1" ht="14.5" hidden="1">
      <c r="B1777" s="57" t="str">
        <f>+'Categorias-9 feb-Depurado'!B1776</f>
        <v>TERPEL EXPORTACIONES C.I S.A.S</v>
      </c>
      <c r="C1777" s="30" t="s">
        <v>4900</v>
      </c>
      <c r="D1777" s="31">
        <v>5</v>
      </c>
      <c r="E1777" s="30" t="str">
        <f>+'Categorias-9 feb-Depurado'!E1776</f>
        <v>901210452-5</v>
      </c>
      <c r="F1777" s="30" t="str">
        <f>+'Categorias-9 feb-Depurado'!F1776</f>
        <v>CR 7 75 51 P 10</v>
      </c>
      <c r="G1777" s="30" t="str">
        <f>+'Categorias-9 feb-Depurado'!G1776</f>
        <v>BOGOTA DC</v>
      </c>
      <c r="H1777" s="30" t="str">
        <f>+'Categorias-9 feb-Depurado'!H1776</f>
        <v>TJ5100047829</v>
      </c>
      <c r="I1777" s="107">
        <f>+'Categorias-9 feb-Depurado'!R1776</f>
        <v>124024810</v>
      </c>
      <c r="J1777" s="108">
        <f t="shared" si="116"/>
        <v>0</v>
      </c>
      <c r="K1777" s="107">
        <f t="shared" si="117"/>
        <v>0</v>
      </c>
      <c r="L1777" s="109">
        <f t="shared" si="118"/>
        <v>124024810</v>
      </c>
      <c r="M1777" s="110">
        <f t="shared" si="119"/>
        <v>9.4550825005281452E-05</v>
      </c>
      <c r="N1777" s="33" t="s">
        <v>4892</v>
      </c>
      <c r="O1777" s="33">
        <f>+'Categorias-9 feb-Depurado'!Y1776</f>
        <v>26001.826053230183</v>
      </c>
      <c r="P1777" s="111">
        <f>+'Categorias-9 feb-Depurado'!AC1776</f>
        <v>44965</v>
      </c>
      <c r="Q1777" s="111">
        <f>+'Categorias-9 feb-Depurado'!AE1776</f>
        <v>44979</v>
      </c>
      <c r="R1777" s="112" t="str">
        <f>+'Categorias-9 feb-Depurado'!AB1776</f>
        <v>Fuel</v>
      </c>
    </row>
    <row r="1778" spans="2:18" s="1" customFormat="1" ht="14.5" hidden="1">
      <c r="B1778" s="57" t="str">
        <f>+'Categorias-9 feb-Depurado'!B1777</f>
        <v>TERPEL EXPORTACIONES C.I S.A.S</v>
      </c>
      <c r="C1778" s="30" t="s">
        <v>4900</v>
      </c>
      <c r="D1778" s="31">
        <v>5</v>
      </c>
      <c r="E1778" s="30" t="str">
        <f>+'Categorias-9 feb-Depurado'!E1777</f>
        <v>901210452-5</v>
      </c>
      <c r="F1778" s="30" t="str">
        <f>+'Categorias-9 feb-Depurado'!F1777</f>
        <v>CR 7 75 51 P 10</v>
      </c>
      <c r="G1778" s="30" t="str">
        <f>+'Categorias-9 feb-Depurado'!G1777</f>
        <v>BOGOTA DC</v>
      </c>
      <c r="H1778" s="30" t="str">
        <f>+'Categorias-9 feb-Depurado'!H1777</f>
        <v>TJ5100047830</v>
      </c>
      <c r="I1778" s="107">
        <f>+'Categorias-9 feb-Depurado'!R1777</f>
        <v>42049838</v>
      </c>
      <c r="J1778" s="108">
        <f t="shared" si="116"/>
        <v>0</v>
      </c>
      <c r="K1778" s="107">
        <f t="shared" si="117"/>
        <v>0</v>
      </c>
      <c r="L1778" s="109">
        <f t="shared" si="118"/>
        <v>42049838</v>
      </c>
      <c r="M1778" s="110">
        <f t="shared" si="119"/>
        <v>3.2056867285170072E-05</v>
      </c>
      <c r="N1778" s="33" t="s">
        <v>4892</v>
      </c>
      <c r="O1778" s="33">
        <f>+'Categorias-9 feb-Depurado'!Y1777</f>
        <v>8815.7568896296525</v>
      </c>
      <c r="P1778" s="111">
        <f>+'Categorias-9 feb-Depurado'!AC1777</f>
        <v>44965</v>
      </c>
      <c r="Q1778" s="111">
        <f>+'Categorias-9 feb-Depurado'!AE1777</f>
        <v>44979</v>
      </c>
      <c r="R1778" s="112" t="str">
        <f>+'Categorias-9 feb-Depurado'!AB1777</f>
        <v>Fuel</v>
      </c>
    </row>
    <row r="1779" spans="2:18" s="1" customFormat="1" ht="14.5" hidden="1">
      <c r="B1779" s="57" t="str">
        <f>+'Categorias-9 feb-Depurado'!B1778</f>
        <v>TERPEL EXPORTACIONES C.I S.A.S</v>
      </c>
      <c r="C1779" s="30" t="s">
        <v>4900</v>
      </c>
      <c r="D1779" s="31">
        <v>5</v>
      </c>
      <c r="E1779" s="30" t="str">
        <f>+'Categorias-9 feb-Depurado'!E1778</f>
        <v>901210452-5</v>
      </c>
      <c r="F1779" s="30" t="str">
        <f>+'Categorias-9 feb-Depurado'!F1778</f>
        <v>CR 7 75 51 P 10</v>
      </c>
      <c r="G1779" s="30" t="str">
        <f>+'Categorias-9 feb-Depurado'!G1778</f>
        <v>BOGOTA DC</v>
      </c>
      <c r="H1779" s="30" t="str">
        <f>+'Categorias-9 feb-Depurado'!H1778</f>
        <v>TJ5100047826</v>
      </c>
      <c r="I1779" s="107">
        <f>+'Categorias-9 feb-Depurado'!R1778</f>
        <v>48636423</v>
      </c>
      <c r="J1779" s="108">
        <f t="shared" si="116"/>
        <v>0</v>
      </c>
      <c r="K1779" s="107">
        <f t="shared" si="117"/>
        <v>0</v>
      </c>
      <c r="L1779" s="109">
        <f t="shared" si="118"/>
        <v>48636423</v>
      </c>
      <c r="M1779" s="110">
        <f t="shared" si="119"/>
        <v>3.7078177502999969E-05</v>
      </c>
      <c r="N1779" s="33" t="s">
        <v>4892</v>
      </c>
      <c r="O1779" s="33">
        <f>+'Categorias-9 feb-Depurado'!Y1778</f>
        <v>10196.635743262366</v>
      </c>
      <c r="P1779" s="111">
        <f>+'Categorias-9 feb-Depurado'!AC1778</f>
        <v>44965</v>
      </c>
      <c r="Q1779" s="111">
        <f>+'Categorias-9 feb-Depurado'!AE1778</f>
        <v>44979</v>
      </c>
      <c r="R1779" s="112" t="str">
        <f>+'Categorias-9 feb-Depurado'!AB1778</f>
        <v>Fuel</v>
      </c>
    </row>
    <row r="1780" spans="2:18" s="1" customFormat="1" ht="14.5" hidden="1">
      <c r="B1780" s="57" t="str">
        <f>+'Categorias-9 feb-Depurado'!B1779</f>
        <v>TERPEL EXPORTACIONES C.I S.A.S</v>
      </c>
      <c r="C1780" s="30" t="s">
        <v>4900</v>
      </c>
      <c r="D1780" s="31">
        <v>5</v>
      </c>
      <c r="E1780" s="30" t="str">
        <f>+'Categorias-9 feb-Depurado'!E1779</f>
        <v>901210452-5</v>
      </c>
      <c r="F1780" s="30" t="str">
        <f>+'Categorias-9 feb-Depurado'!F1779</f>
        <v>CR 7 75 51 P 10</v>
      </c>
      <c r="G1780" s="30" t="str">
        <f>+'Categorias-9 feb-Depurado'!G1779</f>
        <v>BOGOTA DC</v>
      </c>
      <c r="H1780" s="30" t="str">
        <f>+'Categorias-9 feb-Depurado'!H1779</f>
        <v>TJ5100047828</v>
      </c>
      <c r="I1780" s="107">
        <f>+'Categorias-9 feb-Depurado'!R1779</f>
        <v>87750306</v>
      </c>
      <c r="J1780" s="108">
        <f t="shared" si="116"/>
        <v>0</v>
      </c>
      <c r="K1780" s="107">
        <f t="shared" si="117"/>
        <v>0</v>
      </c>
      <c r="L1780" s="109">
        <f t="shared" si="118"/>
        <v>87750306</v>
      </c>
      <c r="M1780" s="110">
        <f t="shared" si="119"/>
        <v>6.6896807394955084E-05</v>
      </c>
      <c r="N1780" s="33" t="s">
        <v>4892</v>
      </c>
      <c r="O1780" s="33">
        <f>+'Categorias-9 feb-Depurado'!Y1779</f>
        <v>18396.869083933456</v>
      </c>
      <c r="P1780" s="111">
        <f>+'Categorias-9 feb-Depurado'!AC1779</f>
        <v>44965</v>
      </c>
      <c r="Q1780" s="111">
        <f>+'Categorias-9 feb-Depurado'!AE1779</f>
        <v>44979</v>
      </c>
      <c r="R1780" s="112" t="str">
        <f>+'Categorias-9 feb-Depurado'!AB1779</f>
        <v>Fuel</v>
      </c>
    </row>
    <row r="1781" spans="2:18" s="1" customFormat="1" ht="14.5" hidden="1">
      <c r="B1781" s="57" t="str">
        <f>+'Categorias-9 feb-Depurado'!B1780</f>
        <v>TERPEL EXPORTACIONES C.I S.A.S</v>
      </c>
      <c r="C1781" s="30" t="s">
        <v>4900</v>
      </c>
      <c r="D1781" s="31">
        <v>5</v>
      </c>
      <c r="E1781" s="30" t="str">
        <f>+'Categorias-9 feb-Depurado'!E1780</f>
        <v>901210452-5</v>
      </c>
      <c r="F1781" s="30" t="str">
        <f>+'Categorias-9 feb-Depurado'!F1780</f>
        <v>CR 7 75 51 P 10</v>
      </c>
      <c r="G1781" s="30" t="str">
        <f>+'Categorias-9 feb-Depurado'!G1780</f>
        <v>BOGOTA DC</v>
      </c>
      <c r="H1781" s="30" t="str">
        <f>+'Categorias-9 feb-Depurado'!H1780</f>
        <v>TJ5100047856</v>
      </c>
      <c r="I1781" s="107">
        <f>+'Categorias-9 feb-Depurado'!R1780</f>
        <v>29024136</v>
      </c>
      <c r="J1781" s="108">
        <f t="shared" si="116"/>
        <v>0</v>
      </c>
      <c r="K1781" s="107">
        <f t="shared" si="117"/>
        <v>0</v>
      </c>
      <c r="L1781" s="109">
        <f t="shared" si="118"/>
        <v>29024136</v>
      </c>
      <c r="M1781" s="110">
        <f t="shared" si="119"/>
        <v>2.2126669687020602E-05</v>
      </c>
      <c r="N1781" s="33" t="s">
        <v>4892</v>
      </c>
      <c r="O1781" s="33">
        <f>+'Categorias-9 feb-Depurado'!Y1780</f>
        <v>6084.9158778577939</v>
      </c>
      <c r="P1781" s="111">
        <f>+'Categorias-9 feb-Depurado'!AC1780</f>
        <v>44966</v>
      </c>
      <c r="Q1781" s="111">
        <f>+'Categorias-9 feb-Depurado'!AE1780</f>
        <v>44980</v>
      </c>
      <c r="R1781" s="112" t="str">
        <f>+'Categorias-9 feb-Depurado'!AB1780</f>
        <v>Fuel</v>
      </c>
    </row>
    <row r="1782" spans="2:18" s="1" customFormat="1" ht="14.5" hidden="1">
      <c r="B1782" s="57" t="str">
        <f>+'Categorias-9 feb-Depurado'!B1781</f>
        <v>TERPEL EXPORTACIONES C.I S.A.S</v>
      </c>
      <c r="C1782" s="30" t="s">
        <v>4900</v>
      </c>
      <c r="D1782" s="31">
        <v>5</v>
      </c>
      <c r="E1782" s="30" t="str">
        <f>+'Categorias-9 feb-Depurado'!E1781</f>
        <v>901210452-5</v>
      </c>
      <c r="F1782" s="30" t="str">
        <f>+'Categorias-9 feb-Depurado'!F1781</f>
        <v>CR 7 75 51 P 10</v>
      </c>
      <c r="G1782" s="30" t="str">
        <f>+'Categorias-9 feb-Depurado'!G1781</f>
        <v>BOGOTA DC</v>
      </c>
      <c r="H1782" s="30" t="str">
        <f>+'Categorias-9 feb-Depurado'!H1781</f>
        <v>TJ5100047855</v>
      </c>
      <c r="I1782" s="107">
        <f>+'Categorias-9 feb-Depurado'!R1781</f>
        <v>50229336</v>
      </c>
      <c r="J1782" s="108">
        <f t="shared" si="116"/>
        <v>0</v>
      </c>
      <c r="K1782" s="107">
        <f t="shared" si="117"/>
        <v>0</v>
      </c>
      <c r="L1782" s="109">
        <f t="shared" si="118"/>
        <v>50229336</v>
      </c>
      <c r="M1782" s="110">
        <f t="shared" si="119"/>
        <v>3.8292541292887159E-05</v>
      </c>
      <c r="N1782" s="33" t="s">
        <v>4892</v>
      </c>
      <c r="O1782" s="33">
        <f>+'Categorias-9 feb-Depurado'!Y1781</f>
        <v>10530.59027013428</v>
      </c>
      <c r="P1782" s="111">
        <f>+'Categorias-9 feb-Depurado'!AC1781</f>
        <v>44966</v>
      </c>
      <c r="Q1782" s="111">
        <f>+'Categorias-9 feb-Depurado'!AE1781</f>
        <v>44980</v>
      </c>
      <c r="R1782" s="112" t="str">
        <f>+'Categorias-9 feb-Depurado'!AB1781</f>
        <v>Fuel</v>
      </c>
    </row>
    <row r="1783" spans="2:18" s="1" customFormat="1" ht="14.5" hidden="1">
      <c r="B1783" s="57" t="str">
        <f>+'Categorias-9 feb-Depurado'!B1782</f>
        <v>TERPEL EXPORTACIONES C.I S.A.S</v>
      </c>
      <c r="C1783" s="30" t="s">
        <v>4900</v>
      </c>
      <c r="D1783" s="31">
        <v>5</v>
      </c>
      <c r="E1783" s="30" t="str">
        <f>+'Categorias-9 feb-Depurado'!E1782</f>
        <v>901210452-5</v>
      </c>
      <c r="F1783" s="30" t="str">
        <f>+'Categorias-9 feb-Depurado'!F1782</f>
        <v>CR 7 75 51 P 10</v>
      </c>
      <c r="G1783" s="30" t="str">
        <f>+'Categorias-9 feb-Depurado'!G1782</f>
        <v>BOGOTA DC</v>
      </c>
      <c r="H1783" s="30" t="str">
        <f>+'Categorias-9 feb-Depurado'!H1782</f>
        <v>TJ5100047854</v>
      </c>
      <c r="I1783" s="107">
        <f>+'Categorias-9 feb-Depurado'!R1782</f>
        <v>63769820</v>
      </c>
      <c r="J1783" s="108">
        <f t="shared" si="116"/>
        <v>0</v>
      </c>
      <c r="K1783" s="107">
        <f t="shared" si="117"/>
        <v>0</v>
      </c>
      <c r="L1783" s="109">
        <f t="shared" si="118"/>
        <v>63769820</v>
      </c>
      <c r="M1783" s="110">
        <f t="shared" si="119"/>
        <v>4.8615185070134735E-05</v>
      </c>
      <c r="N1783" s="33" t="s">
        <v>4892</v>
      </c>
      <c r="O1783" s="33">
        <f>+'Categorias-9 feb-Depurado'!Y1782</f>
        <v>13369.355430464269</v>
      </c>
      <c r="P1783" s="111">
        <f>+'Categorias-9 feb-Depurado'!AC1782</f>
        <v>44966</v>
      </c>
      <c r="Q1783" s="111">
        <f>+'Categorias-9 feb-Depurado'!AE1782</f>
        <v>44980</v>
      </c>
      <c r="R1783" s="112" t="str">
        <f>+'Categorias-9 feb-Depurado'!AB1782</f>
        <v>Fuel</v>
      </c>
    </row>
    <row r="1784" spans="2:18" s="1" customFormat="1" ht="14.5" hidden="1">
      <c r="B1784" s="57" t="str">
        <f>+'Categorias-9 feb-Depurado'!B1783</f>
        <v>TERPEL EXPORTACIONES C.I S.A.S</v>
      </c>
      <c r="C1784" s="30" t="s">
        <v>4900</v>
      </c>
      <c r="D1784" s="31">
        <v>5</v>
      </c>
      <c r="E1784" s="30" t="str">
        <f>+'Categorias-9 feb-Depurado'!E1783</f>
        <v>901210452-5</v>
      </c>
      <c r="F1784" s="30" t="str">
        <f>+'Categorias-9 feb-Depurado'!F1783</f>
        <v>CR 7 75 51 P 10</v>
      </c>
      <c r="G1784" s="30" t="str">
        <f>+'Categorias-9 feb-Depurado'!G1783</f>
        <v>BOGOTA DC</v>
      </c>
      <c r="H1784" s="30" t="str">
        <f>+'Categorias-9 feb-Depurado'!H1783</f>
        <v>TJ5100047857</v>
      </c>
      <c r="I1784" s="107">
        <f>+'Categorias-9 feb-Depurado'!R1783</f>
        <v>57647301</v>
      </c>
      <c r="J1784" s="108">
        <f t="shared" si="116"/>
        <v>0</v>
      </c>
      <c r="K1784" s="107">
        <f t="shared" si="117"/>
        <v>0</v>
      </c>
      <c r="L1784" s="109">
        <f t="shared" si="118"/>
        <v>57647301</v>
      </c>
      <c r="M1784" s="110">
        <f t="shared" si="119"/>
        <v>4.3947657479804132E-05</v>
      </c>
      <c r="N1784" s="33" t="s">
        <v>4892</v>
      </c>
      <c r="O1784" s="33">
        <f>+'Categorias-9 feb-Depurado'!Y1783</f>
        <v>12085.76810591528</v>
      </c>
      <c r="P1784" s="111">
        <f>+'Categorias-9 feb-Depurado'!AC1783</f>
        <v>44966</v>
      </c>
      <c r="Q1784" s="111">
        <f>+'Categorias-9 feb-Depurado'!AE1783</f>
        <v>44980</v>
      </c>
      <c r="R1784" s="112" t="str">
        <f>+'Categorias-9 feb-Depurado'!AB1783</f>
        <v>Fuel</v>
      </c>
    </row>
    <row r="1785" spans="2:18" s="1" customFormat="1" ht="14.5" hidden="1">
      <c r="B1785" s="57" t="str">
        <f>+'Categorias-9 feb-Depurado'!B1784</f>
        <v>TERPEL EXPORTACIONES C.I S.A.S</v>
      </c>
      <c r="C1785" s="30" t="s">
        <v>4900</v>
      </c>
      <c r="D1785" s="31">
        <v>5</v>
      </c>
      <c r="E1785" s="30" t="str">
        <f>+'Categorias-9 feb-Depurado'!E1784</f>
        <v>901210452-5</v>
      </c>
      <c r="F1785" s="30" t="str">
        <f>+'Categorias-9 feb-Depurado'!F1784</f>
        <v>CR 7 75 51 P 10</v>
      </c>
      <c r="G1785" s="30" t="str">
        <f>+'Categorias-9 feb-Depurado'!G1784</f>
        <v>BOGOTA DC</v>
      </c>
      <c r="H1785" s="30" t="str">
        <f>+'Categorias-9 feb-Depurado'!H1784</f>
        <v>TJ5100047853</v>
      </c>
      <c r="I1785" s="107">
        <f>+'Categorias-9 feb-Depurado'!R1784</f>
        <v>67733265</v>
      </c>
      <c r="J1785" s="108">
        <f t="shared" si="116"/>
        <v>0</v>
      </c>
      <c r="K1785" s="107">
        <f t="shared" si="117"/>
        <v>0</v>
      </c>
      <c r="L1785" s="109">
        <f t="shared" si="118"/>
        <v>67733265</v>
      </c>
      <c r="M1785" s="110">
        <f t="shared" si="119"/>
        <v>5.1636733699099033E-05</v>
      </c>
      <c r="N1785" s="33" t="s">
        <v>4892</v>
      </c>
      <c r="O1785" s="33">
        <f>+'Categorias-9 feb-Depurado'!Y1784</f>
        <v>14200.292462027106</v>
      </c>
      <c r="P1785" s="111">
        <f>+'Categorias-9 feb-Depurado'!AC1784</f>
        <v>44966</v>
      </c>
      <c r="Q1785" s="111">
        <f>+'Categorias-9 feb-Depurado'!AE1784</f>
        <v>44980</v>
      </c>
      <c r="R1785" s="112" t="str">
        <f>+'Categorias-9 feb-Depurado'!AB1784</f>
        <v>Fuel</v>
      </c>
    </row>
    <row r="1786" spans="2:18" s="1" customFormat="1" ht="14.5" hidden="1">
      <c r="B1786" s="57" t="str">
        <f>+'Categorias-9 feb-Depurado'!B1785</f>
        <v>TERPEL EXPORTACIONES C.I S.A.S</v>
      </c>
      <c r="C1786" s="30" t="s">
        <v>4900</v>
      </c>
      <c r="D1786" s="31">
        <v>5</v>
      </c>
      <c r="E1786" s="30" t="str">
        <f>+'Categorias-9 feb-Depurado'!E1785</f>
        <v>901210452-5</v>
      </c>
      <c r="F1786" s="30" t="str">
        <f>+'Categorias-9 feb-Depurado'!F1785</f>
        <v>CR 7 75 51 P 10</v>
      </c>
      <c r="G1786" s="30" t="str">
        <f>+'Categorias-9 feb-Depurado'!G1785</f>
        <v>BOGOTA DC</v>
      </c>
      <c r="H1786" s="30" t="str">
        <f>+'Categorias-9 feb-Depurado'!H1785</f>
        <v>TJ5100047852</v>
      </c>
      <c r="I1786" s="107">
        <f>+'Categorias-9 feb-Depurado'!R1785</f>
        <v>137533073</v>
      </c>
      <c r="J1786" s="108">
        <f t="shared" si="116"/>
        <v>0</v>
      </c>
      <c r="K1786" s="107">
        <f t="shared" si="117"/>
        <v>0</v>
      </c>
      <c r="L1786" s="109">
        <f t="shared" si="118"/>
        <v>137533073</v>
      </c>
      <c r="M1786" s="110">
        <f t="shared" si="119"/>
        <v>0.00010484890497039746</v>
      </c>
      <c r="N1786" s="33" t="s">
        <v>4892</v>
      </c>
      <c r="O1786" s="33">
        <f>+'Categorias-9 feb-Depurado'!Y1785</f>
        <v>28833.83607450968</v>
      </c>
      <c r="P1786" s="111">
        <f>+'Categorias-9 feb-Depurado'!AC1785</f>
        <v>44966</v>
      </c>
      <c r="Q1786" s="111">
        <f>+'Categorias-9 feb-Depurado'!AE1785</f>
        <v>44980</v>
      </c>
      <c r="R1786" s="112" t="str">
        <f>+'Categorias-9 feb-Depurado'!AB1785</f>
        <v>Fuel</v>
      </c>
    </row>
    <row r="1787" spans="2:18" s="1" customFormat="1" ht="14.5" hidden="1">
      <c r="B1787" s="57" t="str">
        <f>+'Categorias-9 feb-Depurado'!B1786</f>
        <v>TOTAL QUIMICOS DE COLOMBIA SAS</v>
      </c>
      <c r="C1787" s="30" t="s">
        <v>4900</v>
      </c>
      <c r="D1787" s="31">
        <v>5</v>
      </c>
      <c r="E1787" s="30" t="str">
        <f>+'Categorias-9 feb-Depurado'!E1786</f>
        <v>901109559-3</v>
      </c>
      <c r="F1787" s="30" t="str">
        <f>+'Categorias-9 feb-Depurado'!F1786</f>
        <v>CL 74 BIS 84 47</v>
      </c>
      <c r="G1787" s="30" t="str">
        <f>+'Categorias-9 feb-Depurado'!G1786</f>
        <v>169</v>
      </c>
      <c r="H1787" s="30" t="str">
        <f>+'Categorias-9 feb-Depurado'!H1786</f>
        <v>B-2333</v>
      </c>
      <c r="I1787" s="107">
        <f>+'Categorias-9 feb-Depurado'!R1786</f>
        <v>3222839</v>
      </c>
      <c r="J1787" s="108">
        <f t="shared" si="116"/>
        <v>0</v>
      </c>
      <c r="K1787" s="107">
        <f t="shared" si="117"/>
        <v>0</v>
      </c>
      <c r="L1787" s="109">
        <f t="shared" si="118"/>
        <v>3222839</v>
      </c>
      <c r="M1787" s="110">
        <f t="shared" si="119"/>
        <v>2.4569445928536094E-06</v>
      </c>
      <c r="N1787" s="33" t="s">
        <v>4892</v>
      </c>
      <c r="O1787" s="33">
        <f>+'Categorias-9 feb-Depurado'!Y1786</f>
        <v>675.66883654622256</v>
      </c>
      <c r="P1787" s="111">
        <f>+'Categorias-9 feb-Depurado'!AC1786</f>
        <v>44928</v>
      </c>
      <c r="Q1787" s="111">
        <f>+'Categorias-9 feb-Depurado'!AE1786</f>
        <v>44988</v>
      </c>
      <c r="R1787" s="112" t="str">
        <f>+'Categorias-9 feb-Depurado'!AB1786</f>
        <v>Compras</v>
      </c>
    </row>
    <row r="1788" spans="2:18" s="1" customFormat="1" ht="14.5" hidden="1">
      <c r="B1788" s="57" t="str">
        <f>+'Categorias-9 feb-Depurado'!B1787</f>
        <v>TOTAL QUIMICOS DE COLOMBIA SAS</v>
      </c>
      <c r="C1788" s="30" t="s">
        <v>4900</v>
      </c>
      <c r="D1788" s="31">
        <v>5</v>
      </c>
      <c r="E1788" s="30" t="str">
        <f>+'Categorias-9 feb-Depurado'!E1787</f>
        <v>901109559-3</v>
      </c>
      <c r="F1788" s="30" t="str">
        <f>+'Categorias-9 feb-Depurado'!F1787</f>
        <v>CL 74 BIS 84 47</v>
      </c>
      <c r="G1788" s="30" t="str">
        <f>+'Categorias-9 feb-Depurado'!G1787</f>
        <v>169</v>
      </c>
      <c r="H1788" s="30" t="str">
        <f>+'Categorias-9 feb-Depurado'!H1787</f>
        <v>B2367</v>
      </c>
      <c r="I1788" s="107">
        <f>+'Categorias-9 feb-Depurado'!R1787</f>
        <v>3545120</v>
      </c>
      <c r="J1788" s="108">
        <f t="shared" si="116"/>
        <v>0</v>
      </c>
      <c r="K1788" s="107">
        <f t="shared" si="117"/>
        <v>0</v>
      </c>
      <c r="L1788" s="109">
        <f t="shared" si="118"/>
        <v>3545120</v>
      </c>
      <c r="M1788" s="110">
        <f t="shared" si="119"/>
        <v>2.7026368413120197E-06</v>
      </c>
      <c r="N1788" s="33" t="s">
        <v>4892</v>
      </c>
      <c r="O1788" s="33">
        <f>+'Categorias-9 feb-Depurado'!Y1787</f>
        <v>743.23511221526871</v>
      </c>
      <c r="P1788" s="111">
        <f>+'Categorias-9 feb-Depurado'!AC1787</f>
        <v>44958</v>
      </c>
      <c r="Q1788" s="111">
        <f>+'Categorias-9 feb-Depurado'!AE1787</f>
        <v>45018</v>
      </c>
      <c r="R1788" s="112" t="str">
        <f>+'Categorias-9 feb-Depurado'!AB1787</f>
        <v>Compras</v>
      </c>
    </row>
    <row r="1789" spans="2:18" s="1" customFormat="1" ht="14.5" hidden="1">
      <c r="B1789" s="57" t="str">
        <f>+'Categorias-9 feb-Depurado'!B1788</f>
        <v>TRULY NOLEN SOLUCIONES S. A.</v>
      </c>
      <c r="C1789" s="30" t="s">
        <v>4900</v>
      </c>
      <c r="D1789" s="31">
        <v>5</v>
      </c>
      <c r="E1789" s="30" t="str">
        <f>+'Categorias-9 feb-Depurado'!E1788</f>
        <v>811006418-4</v>
      </c>
      <c r="F1789" s="30" t="str">
        <f>+'Categorias-9 feb-Depurado'!F1788</f>
        <v>Carrera 48 48 sur 75</v>
      </c>
      <c r="G1789" s="30" t="str">
        <f>+'Categorias-9 feb-Depurado'!G1788</f>
        <v>BOGOTA DC</v>
      </c>
      <c r="H1789" s="30" t="str">
        <f>+'Categorias-9 feb-Depurado'!H1788</f>
        <v>CRBE2499</v>
      </c>
      <c r="I1789" s="107">
        <f>+'Categorias-9 feb-Depurado'!R1788</f>
        <v>103815</v>
      </c>
      <c r="J1789" s="108">
        <f t="shared" si="116"/>
        <v>0</v>
      </c>
      <c r="K1789" s="107">
        <f t="shared" si="117"/>
        <v>0</v>
      </c>
      <c r="L1789" s="109">
        <f t="shared" si="118"/>
        <v>103815</v>
      </c>
      <c r="M1789" s="110">
        <f t="shared" si="119"/>
        <v>7.9143793067881287E-08</v>
      </c>
      <c r="N1789" s="33" t="s">
        <v>4892</v>
      </c>
      <c r="O1789" s="33">
        <f>+'Categorias-9 feb-Depurado'!Y1788</f>
        <v>21.764835372181512</v>
      </c>
      <c r="P1789" s="111">
        <f>+'Categorias-9 feb-Depurado'!AC1788</f>
        <v>44917</v>
      </c>
      <c r="Q1789" s="111">
        <f>+'Categorias-9 feb-Depurado'!AE1788</f>
        <v>44977</v>
      </c>
      <c r="R1789" s="112" t="str">
        <f>+'Categorias-9 feb-Depurado'!AB1788</f>
        <v>Compras</v>
      </c>
    </row>
    <row r="1790" spans="2:18" s="1" customFormat="1" ht="14.5" hidden="1">
      <c r="B1790" s="57" t="str">
        <f>+'Categorias-9 feb-Depurado'!B1789</f>
        <v>TRULY NOLEN SOLUCIONES S. A.</v>
      </c>
      <c r="C1790" s="30" t="s">
        <v>4900</v>
      </c>
      <c r="D1790" s="31">
        <v>5</v>
      </c>
      <c r="E1790" s="30" t="str">
        <f>+'Categorias-9 feb-Depurado'!E1789</f>
        <v>811006418-4</v>
      </c>
      <c r="F1790" s="30" t="str">
        <f>+'Categorias-9 feb-Depurado'!F1789</f>
        <v>Carrera 48 48 sur 75</v>
      </c>
      <c r="G1790" s="30" t="str">
        <f>+'Categorias-9 feb-Depurado'!G1789</f>
        <v>BOGOTA DC</v>
      </c>
      <c r="H1790" s="30" t="str">
        <f>+'Categorias-9 feb-Depurado'!H1789</f>
        <v>RGRO2027</v>
      </c>
      <c r="I1790" s="107">
        <f>+'Categorias-9 feb-Depurado'!R1789</f>
        <v>216465</v>
      </c>
      <c r="J1790" s="108">
        <f t="shared" si="116"/>
        <v>0</v>
      </c>
      <c r="K1790" s="107">
        <f t="shared" si="117"/>
        <v>0</v>
      </c>
      <c r="L1790" s="109">
        <f t="shared" si="118"/>
        <v>216465</v>
      </c>
      <c r="M1790" s="110">
        <f t="shared" si="119"/>
        <v>1.6502298479447982E-07</v>
      </c>
      <c r="N1790" s="33" t="s">
        <v>4892</v>
      </c>
      <c r="O1790" s="33">
        <f>+'Categorias-9 feb-Depurado'!Y1789</f>
        <v>45.381930249378911</v>
      </c>
      <c r="P1790" s="111">
        <f>+'Categorias-9 feb-Depurado'!AC1789</f>
        <v>44937</v>
      </c>
      <c r="Q1790" s="111">
        <f>+'Categorias-9 feb-Depurado'!AE1789</f>
        <v>44997</v>
      </c>
      <c r="R1790" s="112" t="str">
        <f>+'Categorias-9 feb-Depurado'!AB1789</f>
        <v>Compras</v>
      </c>
    </row>
    <row r="1791" spans="2:18" s="1" customFormat="1" ht="14.5" hidden="1">
      <c r="B1791" s="57" t="str">
        <f>+'Categorias-9 feb-Depurado'!B1790</f>
        <v>TRULY NOLEN SOLUCIONES S. A.</v>
      </c>
      <c r="C1791" s="30" t="s">
        <v>4900</v>
      </c>
      <c r="D1791" s="31">
        <v>5</v>
      </c>
      <c r="E1791" s="30" t="str">
        <f>+'Categorias-9 feb-Depurado'!E1790</f>
        <v>811006418-4</v>
      </c>
      <c r="F1791" s="30" t="str">
        <f>+'Categorias-9 feb-Depurado'!F1790</f>
        <v>Carrera 48 48 sur 75</v>
      </c>
      <c r="G1791" s="30" t="str">
        <f>+'Categorias-9 feb-Depurado'!G1790</f>
        <v>BOGOTA DC</v>
      </c>
      <c r="H1791" s="30" t="str">
        <f>+'Categorias-9 feb-Depurado'!H1790</f>
        <v>MEDN9275</v>
      </c>
      <c r="I1791" s="107">
        <f>+'Categorias-9 feb-Depurado'!R1790</f>
        <v>201870</v>
      </c>
      <c r="J1791" s="108">
        <f t="shared" si="116"/>
        <v>0</v>
      </c>
      <c r="K1791" s="107">
        <f t="shared" si="117"/>
        <v>0</v>
      </c>
      <c r="L1791" s="109">
        <f t="shared" si="118"/>
        <v>201870</v>
      </c>
      <c r="M1791" s="110">
        <f t="shared" si="119"/>
        <v>1.5389642639900975E-07</v>
      </c>
      <c r="N1791" s="33" t="s">
        <v>4892</v>
      </c>
      <c r="O1791" s="33">
        <f>+'Categorias-9 feb-Depurado'!Y1790</f>
        <v>42.322085600176102</v>
      </c>
      <c r="P1791" s="111">
        <f>+'Categorias-9 feb-Depurado'!AC1790</f>
        <v>44939</v>
      </c>
      <c r="Q1791" s="111">
        <f>+'Categorias-9 feb-Depurado'!AE1790</f>
        <v>44999</v>
      </c>
      <c r="R1791" s="112" t="str">
        <f>+'Categorias-9 feb-Depurado'!AB1790</f>
        <v>Compras</v>
      </c>
    </row>
    <row r="1792" spans="2:18" s="1" customFormat="1" ht="14.5" hidden="1">
      <c r="B1792" s="57" t="str">
        <f>+'Categorias-9 feb-Depurado'!B1791</f>
        <v>TRULY NOLEN SOLUCIONES S. A.</v>
      </c>
      <c r="C1792" s="30" t="s">
        <v>4900</v>
      </c>
      <c r="D1792" s="31">
        <v>5</v>
      </c>
      <c r="E1792" s="30" t="str">
        <f>+'Categorias-9 feb-Depurado'!E1791</f>
        <v>811006418-4</v>
      </c>
      <c r="F1792" s="30" t="str">
        <f>+'Categorias-9 feb-Depurado'!F1791</f>
        <v>Carrera 48 48 sur 75</v>
      </c>
      <c r="G1792" s="30" t="str">
        <f>+'Categorias-9 feb-Depurado'!G1791</f>
        <v>BOGOTA DC</v>
      </c>
      <c r="H1792" s="30" t="str">
        <f>+'Categorias-9 feb-Depurado'!H1791</f>
        <v>RGRO2111</v>
      </c>
      <c r="I1792" s="107">
        <f>+'Categorias-9 feb-Depurado'!R1791</f>
        <v>280602</v>
      </c>
      <c r="J1792" s="108">
        <f t="shared" si="116"/>
        <v>0</v>
      </c>
      <c r="K1792" s="107">
        <f t="shared" si="117"/>
        <v>0</v>
      </c>
      <c r="L1792" s="109">
        <f t="shared" si="118"/>
        <v>280602</v>
      </c>
      <c r="M1792" s="110">
        <f t="shared" si="119"/>
        <v>2.1391809105075015E-07</v>
      </c>
      <c r="N1792" s="33" t="s">
        <v>4892</v>
      </c>
      <c r="O1792" s="33">
        <f>+'Categorias-9 feb-Depurado'!Y1791</f>
        <v>58.828265039781122</v>
      </c>
      <c r="P1792" s="111">
        <f>+'Categorias-9 feb-Depurado'!AC1791</f>
        <v>44953</v>
      </c>
      <c r="Q1792" s="111">
        <f>+'Categorias-9 feb-Depurado'!AE1791</f>
        <v>45013</v>
      </c>
      <c r="R1792" s="112" t="str">
        <f>+'Categorias-9 feb-Depurado'!AB1791</f>
        <v>Compras</v>
      </c>
    </row>
    <row r="1793" spans="2:18" s="1" customFormat="1" ht="14.5" hidden="1">
      <c r="B1793" s="57" t="str">
        <f>+'Categorias-9 feb-Depurado'!B1792</f>
        <v>TSNET S.A.S</v>
      </c>
      <c r="C1793" s="30" t="s">
        <v>4900</v>
      </c>
      <c r="D1793" s="31">
        <v>5</v>
      </c>
      <c r="E1793" s="30" t="str">
        <f>+'Categorias-9 feb-Depurado'!E1792</f>
        <v>901460012-1</v>
      </c>
      <c r="F1793" s="30" t="str">
        <f>+'Categorias-9 feb-Depurado'!F1792</f>
        <v>AV CL 24 95 A 80 OF 616 BOGOTA</v>
      </c>
      <c r="G1793" s="30" t="str">
        <f>+'Categorias-9 feb-Depurado'!G1792</f>
        <v>BOGOTA DC</v>
      </c>
      <c r="H1793" s="30" t="str">
        <f>+'Categorias-9 feb-Depurado'!H1792</f>
        <v>TSN-40</v>
      </c>
      <c r="I1793" s="107">
        <f>+'Categorias-9 feb-Depurado'!R1792</f>
        <v>42028692</v>
      </c>
      <c r="J1793" s="108">
        <f t="shared" si="116"/>
        <v>0</v>
      </c>
      <c r="K1793" s="107">
        <f t="shared" si="117"/>
        <v>0</v>
      </c>
      <c r="L1793" s="109">
        <f t="shared" si="118"/>
        <v>42028692</v>
      </c>
      <c r="M1793" s="110">
        <f t="shared" si="119"/>
        <v>3.2040746544928169E-05</v>
      </c>
      <c r="N1793" s="33" t="s">
        <v>4892</v>
      </c>
      <c r="O1793" s="33">
        <f>+'Categorias-9 feb-Depurado'!Y1792</f>
        <v>9996</v>
      </c>
      <c r="P1793" s="111">
        <f>+'Categorias-9 feb-Depurado'!AC1792</f>
        <v>44915</v>
      </c>
      <c r="Q1793" s="111">
        <f>+'Categorias-9 feb-Depurado'!AE1792</f>
        <v>44975</v>
      </c>
      <c r="R1793" s="112" t="str">
        <f>+'Categorias-9 feb-Depurado'!AB1792</f>
        <v>IT</v>
      </c>
    </row>
    <row r="1794" spans="2:18" s="1" customFormat="1" ht="14.5" hidden="1">
      <c r="B1794" s="57" t="str">
        <f>+'Categorias-9 feb-Depurado'!B1793</f>
        <v>TSNET S.A.S</v>
      </c>
      <c r="C1794" s="30" t="s">
        <v>4900</v>
      </c>
      <c r="D1794" s="31">
        <v>5</v>
      </c>
      <c r="E1794" s="30" t="str">
        <f>+'Categorias-9 feb-Depurado'!E1793</f>
        <v>901460012-1</v>
      </c>
      <c r="F1794" s="30" t="str">
        <f>+'Categorias-9 feb-Depurado'!F1793</f>
        <v>AV CL 24 95 A 80 OF 616 BOGOTA</v>
      </c>
      <c r="G1794" s="30" t="str">
        <f>+'Categorias-9 feb-Depurado'!G1793</f>
        <v>BOGOTA DC</v>
      </c>
      <c r="H1794" s="30" t="str">
        <f>+'Categorias-9 feb-Depurado'!H1793</f>
        <v>TSN52</v>
      </c>
      <c r="I1794" s="107">
        <f>+'Categorias-9 feb-Depurado'!R1793</f>
        <v>39659411</v>
      </c>
      <c r="J1794" s="108">
        <f t="shared" si="116"/>
        <v>0</v>
      </c>
      <c r="K1794" s="107">
        <f t="shared" si="117"/>
        <v>0</v>
      </c>
      <c r="L1794" s="109">
        <f t="shared" si="118"/>
        <v>39659411</v>
      </c>
      <c r="M1794" s="110">
        <f t="shared" si="119"/>
        <v>3.0234515410856378E-05</v>
      </c>
      <c r="N1794" s="33" t="s">
        <v>4892</v>
      </c>
      <c r="O1794" s="33">
        <f>+'Categorias-9 feb-Depurado'!Y1793</f>
        <v>9996</v>
      </c>
      <c r="P1794" s="111">
        <f>+'Categorias-9 feb-Depurado'!AC1793</f>
        <v>44953</v>
      </c>
      <c r="Q1794" s="111">
        <f>+'Categorias-9 feb-Depurado'!AE1793</f>
        <v>45013</v>
      </c>
      <c r="R1794" s="112" t="str">
        <f>+'Categorias-9 feb-Depurado'!AB1793</f>
        <v>IT</v>
      </c>
    </row>
    <row r="1795" spans="2:18" s="1" customFormat="1" ht="14.5" hidden="1">
      <c r="B1795" s="57" t="str">
        <f>+'Categorias-9 feb-Depurado'!B1794</f>
        <v>UNISTO SAS</v>
      </c>
      <c r="C1795" s="30" t="s">
        <v>4900</v>
      </c>
      <c r="D1795" s="31">
        <v>5</v>
      </c>
      <c r="E1795" s="30" t="str">
        <f>+'Categorias-9 feb-Depurado'!E1794</f>
        <v>900508116-2</v>
      </c>
      <c r="F1795" s="30" t="str">
        <f>+'Categorias-9 feb-Depurado'!F1794</f>
        <v>CALLE 79 B SUR 50 150 IN 177</v>
      </c>
      <c r="G1795" s="30" t="str">
        <f>+'Categorias-9 feb-Depurado'!G1794</f>
        <v>LA ESTRELLA</v>
      </c>
      <c r="H1795" s="30" t="str">
        <f>+'Categorias-9 feb-Depurado'!H1794</f>
        <v>FE12692</v>
      </c>
      <c r="I1795" s="107">
        <f>+'Categorias-9 feb-Depurado'!R1794</f>
        <v>5966625</v>
      </c>
      <c r="J1795" s="108">
        <f t="shared" si="116"/>
        <v>0</v>
      </c>
      <c r="K1795" s="107">
        <f t="shared" si="117"/>
        <v>0</v>
      </c>
      <c r="L1795" s="109">
        <f t="shared" si="118"/>
        <v>5966625</v>
      </c>
      <c r="M1795" s="110">
        <f t="shared" si="119"/>
        <v>4.5486811569970349E-06</v>
      </c>
      <c r="N1795" s="33" t="s">
        <v>4892</v>
      </c>
      <c r="O1795" s="33">
        <f>+'Categorias-9 feb-Depurado'!Y1794</f>
        <v>1250.9041164816504</v>
      </c>
      <c r="P1795" s="111">
        <f>+'Categorias-9 feb-Depurado'!AC1794</f>
        <v>44958</v>
      </c>
      <c r="Q1795" s="111">
        <f>+'Categorias-9 feb-Depurado'!AE1794</f>
        <v>45018</v>
      </c>
      <c r="R1795" s="112" t="str">
        <f>+'Categorias-9 feb-Depurado'!AB1794</f>
        <v>Implementos Aeropuerto</v>
      </c>
    </row>
    <row r="1796" spans="2:18" s="1" customFormat="1" ht="14.5" hidden="1">
      <c r="B1796" s="57" t="str">
        <f>+'Categorias-9 feb-Depurado'!B1795</f>
        <v>UNO A ASEO INTEGRADO SA</v>
      </c>
      <c r="C1796" s="30" t="s">
        <v>4900</v>
      </c>
      <c r="D1796" s="31">
        <v>5</v>
      </c>
      <c r="E1796" s="30" t="str">
        <f>+'Categorias-9 feb-Depurado'!E1795</f>
        <v>800037129-3</v>
      </c>
      <c r="F1796" s="30" t="str">
        <f>+'Categorias-9 feb-Depurado'!F1795</f>
        <v xml:space="preserve">CR 42 46 34 </v>
      </c>
      <c r="G1796" s="30" t="str">
        <f>+'Categorias-9 feb-Depurado'!G1795</f>
        <v>169</v>
      </c>
      <c r="H1796" s="30" t="str">
        <f>+'Categorias-9 feb-Depurado'!H1795</f>
        <v>FEC61220</v>
      </c>
      <c r="I1796" s="107">
        <f>+'Categorias-9 feb-Depurado'!R1795</f>
        <v>4957954</v>
      </c>
      <c r="J1796" s="108">
        <f t="shared" si="116"/>
        <v>0</v>
      </c>
      <c r="K1796" s="107">
        <f t="shared" si="117"/>
        <v>0</v>
      </c>
      <c r="L1796" s="109">
        <f t="shared" si="118"/>
        <v>4957954</v>
      </c>
      <c r="M1796" s="110">
        <f t="shared" si="119"/>
        <v>3.7797166634501209E-06</v>
      </c>
      <c r="N1796" s="33" t="s">
        <v>4892</v>
      </c>
      <c r="O1796" s="33">
        <f>+'Categorias-9 feb-Depurado'!Y1795</f>
        <v>1039.4360409656488</v>
      </c>
      <c r="P1796" s="111">
        <f>+'Categorias-9 feb-Depurado'!AC1795</f>
        <v>44945</v>
      </c>
      <c r="Q1796" s="111">
        <f>+'Categorias-9 feb-Depurado'!AE1795</f>
        <v>45005</v>
      </c>
      <c r="R1796" s="112" t="str">
        <f>+'Categorias-9 feb-Depurado'!AB1795</f>
        <v>Limpieza</v>
      </c>
    </row>
    <row r="1797" spans="2:18" s="1" customFormat="1" ht="14.5" hidden="1">
      <c r="B1797" s="57" t="str">
        <f>+'Categorias-9 feb-Depurado'!B1796</f>
        <v>UNO A ASEO INTEGRADO SA</v>
      </c>
      <c r="C1797" s="30" t="s">
        <v>4900</v>
      </c>
      <c r="D1797" s="31">
        <v>5</v>
      </c>
      <c r="E1797" s="30" t="str">
        <f>+'Categorias-9 feb-Depurado'!E1796</f>
        <v>800037129-3</v>
      </c>
      <c r="F1797" s="30" t="str">
        <f>+'Categorias-9 feb-Depurado'!F1796</f>
        <v xml:space="preserve">CR 42 46 34 </v>
      </c>
      <c r="G1797" s="30" t="str">
        <f>+'Categorias-9 feb-Depurado'!G1796</f>
        <v>169</v>
      </c>
      <c r="H1797" s="30" t="str">
        <f>+'Categorias-9 feb-Depurado'!H1796</f>
        <v>FEC61221</v>
      </c>
      <c r="I1797" s="107">
        <f>+'Categorias-9 feb-Depurado'!R1796</f>
        <v>164786</v>
      </c>
      <c r="J1797" s="108">
        <f t="shared" si="116"/>
        <v>0</v>
      </c>
      <c r="K1797" s="107">
        <f t="shared" si="117"/>
        <v>0</v>
      </c>
      <c r="L1797" s="109">
        <f t="shared" si="118"/>
        <v>164786</v>
      </c>
      <c r="M1797" s="110">
        <f t="shared" si="119"/>
        <v>1.2562528617717946E-07</v>
      </c>
      <c r="N1797" s="33" t="s">
        <v>4892</v>
      </c>
      <c r="O1797" s="33">
        <f>+'Categorias-9 feb-Depurado'!Y1796</f>
        <v>34.547417633678208</v>
      </c>
      <c r="P1797" s="111">
        <f>+'Categorias-9 feb-Depurado'!AC1796</f>
        <v>44945</v>
      </c>
      <c r="Q1797" s="111">
        <f>+'Categorias-9 feb-Depurado'!AE1796</f>
        <v>45005</v>
      </c>
      <c r="R1797" s="112" t="str">
        <f>+'Categorias-9 feb-Depurado'!AB1796</f>
        <v>Limpieza</v>
      </c>
    </row>
    <row r="1798" spans="2:18" s="1" customFormat="1" ht="14.5" hidden="1">
      <c r="B1798" s="57" t="str">
        <f>+'Categorias-9 feb-Depurado'!B1797</f>
        <v>VIAJES ELITE S.A.</v>
      </c>
      <c r="C1798" s="30" t="s">
        <v>4900</v>
      </c>
      <c r="D1798" s="31">
        <v>5</v>
      </c>
      <c r="E1798" s="30" t="str">
        <f>+'Categorias-9 feb-Depurado'!E1797</f>
        <v>9000710736</v>
      </c>
      <c r="F1798" s="30" t="str">
        <f>+'Categorias-9 feb-Depurado'!F1797</f>
        <v>CENTRO COMERCIAL SAN DIEGO LOCAL 2242</v>
      </c>
      <c r="G1798" s="30" t="str">
        <f>+'Categorias-9 feb-Depurado'!G1797</f>
        <v>MEDELLIN</v>
      </c>
      <c r="H1798" s="30" t="str">
        <f>+'Categorias-9 feb-Depurado'!H1797</f>
        <v>FEVE12826</v>
      </c>
      <c r="I1798" s="107">
        <f>+'Categorias-9 feb-Depurado'!R1797</f>
        <v>17834</v>
      </c>
      <c r="J1798" s="108">
        <f t="shared" si="116"/>
        <v>0</v>
      </c>
      <c r="K1798" s="107">
        <f t="shared" si="117"/>
        <v>0</v>
      </c>
      <c r="L1798" s="109">
        <f t="shared" si="118"/>
        <v>17834</v>
      </c>
      <c r="M1798" s="110">
        <f t="shared" si="119"/>
        <v>1.3595823393272599E-08</v>
      </c>
      <c r="N1798" s="33" t="s">
        <v>4892</v>
      </c>
      <c r="O1798" s="33">
        <f>+'Categorias-9 feb-Depurado'!Y1797</f>
        <v>3.738901642609306</v>
      </c>
      <c r="P1798" s="111">
        <f>+'Categorias-9 feb-Depurado'!AC1797</f>
        <v>44936</v>
      </c>
      <c r="Q1798" s="111">
        <f>+'Categorias-9 feb-Depurado'!AE1797</f>
        <v>44996</v>
      </c>
      <c r="R1798" s="112" t="str">
        <f>+'Categorias-9 feb-Depurado'!AB1797</f>
        <v>Agencia Viajes</v>
      </c>
    </row>
    <row r="1799" spans="2:18" s="1" customFormat="1" ht="14.5" hidden="1">
      <c r="B1799" s="57" t="str">
        <f>+'Categorias-9 feb-Depurado'!B1798</f>
        <v>VIAJES ELITE S.A.</v>
      </c>
      <c r="C1799" s="30" t="s">
        <v>4900</v>
      </c>
      <c r="D1799" s="31">
        <v>5</v>
      </c>
      <c r="E1799" s="30" t="str">
        <f>+'Categorias-9 feb-Depurado'!E1798</f>
        <v>9000710736</v>
      </c>
      <c r="F1799" s="30" t="str">
        <f>+'Categorias-9 feb-Depurado'!F1798</f>
        <v>CENTRO COMERCIAL SAN DIEGO LOCAL 2242</v>
      </c>
      <c r="G1799" s="30" t="str">
        <f>+'Categorias-9 feb-Depurado'!G1798</f>
        <v>MEDELLIN</v>
      </c>
      <c r="H1799" s="30" t="str">
        <f>+'Categorias-9 feb-Depurado'!H1798</f>
        <v>FEVE12973</v>
      </c>
      <c r="I1799" s="107">
        <f>+'Categorias-9 feb-Depurado'!R1798</f>
        <v>13446</v>
      </c>
      <c r="J1799" s="108">
        <f t="shared" si="116"/>
        <v>0</v>
      </c>
      <c r="K1799" s="107">
        <f t="shared" si="117"/>
        <v>0</v>
      </c>
      <c r="L1799" s="109">
        <f t="shared" si="118"/>
        <v>13446</v>
      </c>
      <c r="M1799" s="110">
        <f t="shared" si="119"/>
        <v>1.0250613510482414E-08</v>
      </c>
      <c r="N1799" s="33" t="s">
        <v>4892</v>
      </c>
      <c r="O1799" s="33">
        <f>+'Categorias-9 feb-Depurado'!Y1798</f>
        <v>2.8189565709613507</v>
      </c>
      <c r="P1799" s="111">
        <f>+'Categorias-9 feb-Depurado'!AC1798</f>
        <v>44944</v>
      </c>
      <c r="Q1799" s="111">
        <f>+'Categorias-9 feb-Depurado'!AE1798</f>
        <v>45004</v>
      </c>
      <c r="R1799" s="112" t="str">
        <f>+'Categorias-9 feb-Depurado'!AB1798</f>
        <v>Agencia Viajes</v>
      </c>
    </row>
    <row r="1800" spans="2:18" s="1" customFormat="1" ht="14.5" hidden="1">
      <c r="B1800" s="57" t="str">
        <f>+'Categorias-9 feb-Depurado'!B1799</f>
        <v>VIAJES ELITE S.A.</v>
      </c>
      <c r="C1800" s="30" t="s">
        <v>4900</v>
      </c>
      <c r="D1800" s="31">
        <v>5</v>
      </c>
      <c r="E1800" s="30" t="str">
        <f>+'Categorias-9 feb-Depurado'!E1799</f>
        <v>9000710736</v>
      </c>
      <c r="F1800" s="30" t="str">
        <f>+'Categorias-9 feb-Depurado'!F1799</f>
        <v>CENTRO COMERCIAL SAN DIEGO LOCAL 2242</v>
      </c>
      <c r="G1800" s="30" t="str">
        <f>+'Categorias-9 feb-Depurado'!G1799</f>
        <v>MEDELLIN</v>
      </c>
      <c r="H1800" s="30" t="str">
        <f>+'Categorias-9 feb-Depurado'!H1799</f>
        <v>FEVE12968</v>
      </c>
      <c r="I1800" s="107">
        <f>+'Categorias-9 feb-Depurado'!R1799</f>
        <v>5963</v>
      </c>
      <c r="J1800" s="108">
        <f t="shared" si="116"/>
        <v>0</v>
      </c>
      <c r="K1800" s="107">
        <f t="shared" si="117"/>
        <v>0</v>
      </c>
      <c r="L1800" s="109">
        <f t="shared" si="118"/>
        <v>5963</v>
      </c>
      <c r="M1800" s="110">
        <f t="shared" si="119"/>
        <v>4.5459176233085402E-09</v>
      </c>
      <c r="N1800" s="33" t="s">
        <v>4892</v>
      </c>
      <c r="O1800" s="33">
        <f>+'Categorias-9 feb-Depurado'!Y1799</f>
        <v>1.2501441345115674</v>
      </c>
      <c r="P1800" s="111">
        <f>+'Categorias-9 feb-Depurado'!AC1799</f>
        <v>44944</v>
      </c>
      <c r="Q1800" s="111">
        <f>+'Categorias-9 feb-Depurado'!AE1799</f>
        <v>45004</v>
      </c>
      <c r="R1800" s="112" t="str">
        <f>+'Categorias-9 feb-Depurado'!AB1799</f>
        <v>Agencia Viajes</v>
      </c>
    </row>
    <row r="1801" spans="2:18" s="1" customFormat="1" ht="14.5" hidden="1">
      <c r="B1801" s="57" t="str">
        <f>+'Categorias-9 feb-Depurado'!B1800</f>
        <v>VINE GRUPO S.A.S.</v>
      </c>
      <c r="C1801" s="30" t="s">
        <v>4900</v>
      </c>
      <c r="D1801" s="31">
        <v>5</v>
      </c>
      <c r="E1801" s="30" t="str">
        <f>+'Categorias-9 feb-Depurado'!E1800</f>
        <v>901436843-2</v>
      </c>
      <c r="F1801" s="30" t="str">
        <f>+'Categorias-9 feb-Depurado'!F1800</f>
        <v>CR 55 B 21 42</v>
      </c>
      <c r="G1801" s="30" t="str">
        <f>+'Categorias-9 feb-Depurado'!G1800</f>
        <v>RIONEGRO</v>
      </c>
      <c r="H1801" s="30" t="str">
        <f>+'Categorias-9 feb-Depurado'!H1800</f>
        <v>DRHE536</v>
      </c>
      <c r="I1801" s="107">
        <f>+'Categorias-9 feb-Depurado'!R1800</f>
        <v>396641</v>
      </c>
      <c r="J1801" s="108">
        <f t="shared" si="116"/>
        <v>0</v>
      </c>
      <c r="K1801" s="107">
        <f t="shared" si="117"/>
        <v>0</v>
      </c>
      <c r="L1801" s="109">
        <f t="shared" si="118"/>
        <v>396641</v>
      </c>
      <c r="M1801" s="110">
        <f t="shared" si="119"/>
        <v>3.0238090089329579E-07</v>
      </c>
      <c r="N1801" s="33" t="s">
        <v>4892</v>
      </c>
      <c r="O1801" s="33">
        <f>+'Categorias-9 feb-Depurado'!Y1800</f>
        <v>83.155864440181546</v>
      </c>
      <c r="P1801" s="111">
        <f>+'Categorias-9 feb-Depurado'!AC1800</f>
        <v>44929</v>
      </c>
      <c r="Q1801" s="111">
        <f>+'Categorias-9 feb-Depurado'!AE1800</f>
        <v>44989</v>
      </c>
      <c r="R1801" s="112" t="str">
        <f>+'Categorias-9 feb-Depurado'!AB1800</f>
        <v>Hotel</v>
      </c>
    </row>
    <row r="1802" spans="2:18" s="1" customFormat="1" ht="14.5" hidden="1">
      <c r="B1802" s="57" t="str">
        <f>+'Categorias-9 feb-Depurado'!B1801</f>
        <v>VINE GRUPO S.A.S.</v>
      </c>
      <c r="C1802" s="30" t="s">
        <v>4900</v>
      </c>
      <c r="D1802" s="31">
        <v>5</v>
      </c>
      <c r="E1802" s="30" t="str">
        <f>+'Categorias-9 feb-Depurado'!E1801</f>
        <v>901436843-2</v>
      </c>
      <c r="F1802" s="30" t="str">
        <f>+'Categorias-9 feb-Depurado'!F1801</f>
        <v>CR 55 B 21 42</v>
      </c>
      <c r="G1802" s="30" t="str">
        <f>+'Categorias-9 feb-Depurado'!G1801</f>
        <v>RIONEGRO</v>
      </c>
      <c r="H1802" s="30" t="str">
        <f>+'Categorias-9 feb-Depurado'!H1801</f>
        <v>DRHE535</v>
      </c>
      <c r="I1802" s="107">
        <f>+'Categorias-9 feb-Depurado'!R1801</f>
        <v>556624</v>
      </c>
      <c r="J1802" s="108">
        <f t="shared" si="116"/>
        <v>0</v>
      </c>
      <c r="K1802" s="107">
        <f t="shared" si="117"/>
        <v>0</v>
      </c>
      <c r="L1802" s="109">
        <f t="shared" si="118"/>
        <v>556624</v>
      </c>
      <c r="M1802" s="110">
        <f t="shared" si="119"/>
        <v>4.24344600227485E-07</v>
      </c>
      <c r="N1802" s="33" t="s">
        <v>4892</v>
      </c>
      <c r="O1802" s="33">
        <f>+'Categorias-9 feb-Depurado'!Y1801</f>
        <v>116.69633216977472</v>
      </c>
      <c r="P1802" s="111">
        <f>+'Categorias-9 feb-Depurado'!AC1801</f>
        <v>44929</v>
      </c>
      <c r="Q1802" s="111">
        <f>+'Categorias-9 feb-Depurado'!AE1801</f>
        <v>44989</v>
      </c>
      <c r="R1802" s="112" t="str">
        <f>+'Categorias-9 feb-Depurado'!AB1801</f>
        <v>Hotel</v>
      </c>
    </row>
    <row r="1803" spans="2:18" s="1" customFormat="1" ht="14.5" hidden="1">
      <c r="B1803" s="57" t="str">
        <f>+'Categorias-9 feb-Depurado'!B1802</f>
        <v>VINE GRUPO S.A.S.</v>
      </c>
      <c r="C1803" s="30" t="s">
        <v>4900</v>
      </c>
      <c r="D1803" s="31">
        <v>5</v>
      </c>
      <c r="E1803" s="30" t="str">
        <f>+'Categorias-9 feb-Depurado'!E1802</f>
        <v>901436843-2</v>
      </c>
      <c r="F1803" s="30" t="str">
        <f>+'Categorias-9 feb-Depurado'!F1802</f>
        <v>CR 55 B 21 42</v>
      </c>
      <c r="G1803" s="30" t="str">
        <f>+'Categorias-9 feb-Depurado'!G1802</f>
        <v>RIONEGRO</v>
      </c>
      <c r="H1803" s="30" t="str">
        <f>+'Categorias-9 feb-Depurado'!H1802</f>
        <v>DRHE537</v>
      </c>
      <c r="I1803" s="107">
        <f>+'Categorias-9 feb-Depurado'!R1802</f>
        <v>613422</v>
      </c>
      <c r="J1803" s="108">
        <f t="shared" si="116"/>
        <v>0</v>
      </c>
      <c r="K1803" s="107">
        <f t="shared" si="117"/>
        <v>0</v>
      </c>
      <c r="L1803" s="109">
        <f t="shared" si="118"/>
        <v>613422</v>
      </c>
      <c r="M1803" s="110">
        <f t="shared" si="119"/>
        <v>4.6764478959000025E-07</v>
      </c>
      <c r="N1803" s="33" t="s">
        <v>4892</v>
      </c>
      <c r="O1803" s="33">
        <f>+'Categorias-9 feb-Depurado'!Y1802</f>
        <v>128.60404415233182</v>
      </c>
      <c r="P1803" s="111">
        <f>+'Categorias-9 feb-Depurado'!AC1802</f>
        <v>44930</v>
      </c>
      <c r="Q1803" s="111">
        <f>+'Categorias-9 feb-Depurado'!AE1802</f>
        <v>44990</v>
      </c>
      <c r="R1803" s="112" t="str">
        <f>+'Categorias-9 feb-Depurado'!AB1802</f>
        <v>Hotel</v>
      </c>
    </row>
    <row r="1804" spans="2:18" s="1" customFormat="1" ht="14.5" hidden="1">
      <c r="B1804" s="57" t="str">
        <f>+'Categorias-9 feb-Depurado'!B1803</f>
        <v>VP GESTORES DE TALENTO S.A.S.</v>
      </c>
      <c r="C1804" s="30" t="s">
        <v>4900</v>
      </c>
      <c r="D1804" s="31">
        <v>5</v>
      </c>
      <c r="E1804" s="30" t="str">
        <f>+'Categorias-9 feb-Depurado'!E1803</f>
        <v>900886191-5</v>
      </c>
      <c r="F1804" s="30" t="str">
        <f>+'Categorias-9 feb-Depurado'!F1803</f>
        <v>CR 43 A CL 3 SUR 86 ED MILLA DE ORO DISTRITO DE NEGOCIOS OF 1516</v>
      </c>
      <c r="G1804" s="30" t="str">
        <f>+'Categorias-9 feb-Depurado'!G1803</f>
        <v>169</v>
      </c>
      <c r="H1804" s="30" t="str">
        <f>+'Categorias-9 feb-Depurado'!H1803</f>
        <v>VP-104</v>
      </c>
      <c r="I1804" s="107">
        <f>+'Categorias-9 feb-Depurado'!R1803</f>
        <v>821898</v>
      </c>
      <c r="J1804" s="108">
        <f t="shared" si="116"/>
        <v>0</v>
      </c>
      <c r="K1804" s="107">
        <f t="shared" si="117"/>
        <v>0</v>
      </c>
      <c r="L1804" s="109">
        <f t="shared" si="118"/>
        <v>821898</v>
      </c>
      <c r="M1804" s="110">
        <f t="shared" si="119"/>
        <v>6.2657732731209838E-07</v>
      </c>
      <c r="N1804" s="33" t="s">
        <v>4892</v>
      </c>
      <c r="O1804" s="33">
        <f>+'Categorias-9 feb-Depurado'!Y1803</f>
        <v>172.31107896474731</v>
      </c>
      <c r="P1804" s="111">
        <f>+'Categorias-9 feb-Depurado'!AC1803</f>
        <v>44921</v>
      </c>
      <c r="Q1804" s="111">
        <f>+'Categorias-9 feb-Depurado'!AE1803</f>
        <v>44981</v>
      </c>
      <c r="R1804" s="112" t="str">
        <f>+'Categorias-9 feb-Depurado'!AB1803</f>
        <v>Asesoria</v>
      </c>
    </row>
    <row r="1805" spans="2:18" s="1" customFormat="1" ht="14.5" hidden="1">
      <c r="B1805" s="57" t="str">
        <f>+'Categorias-9 feb-Depurado'!B1804</f>
        <v>VP GESTORES DE TALENTO S.A.S.</v>
      </c>
      <c r="C1805" s="30" t="s">
        <v>4900</v>
      </c>
      <c r="D1805" s="31">
        <v>5</v>
      </c>
      <c r="E1805" s="30" t="str">
        <f>+'Categorias-9 feb-Depurado'!E1804</f>
        <v>900886191-5</v>
      </c>
      <c r="F1805" s="30" t="str">
        <f>+'Categorias-9 feb-Depurado'!F1804</f>
        <v>CR 43 A CL 3 SUR 86 ED MILLA DE ORO DISTRITO DE NEGOCIOS OF 1516</v>
      </c>
      <c r="G1805" s="30" t="str">
        <f>+'Categorias-9 feb-Depurado'!G1804</f>
        <v>169</v>
      </c>
      <c r="H1805" s="30" t="str">
        <f>+'Categorias-9 feb-Depurado'!H1804</f>
        <v>VP116</v>
      </c>
      <c r="I1805" s="107">
        <f>+'Categorias-9 feb-Depurado'!R1804</f>
        <v>1071773</v>
      </c>
      <c r="J1805" s="108">
        <f t="shared" si="116"/>
        <v>0</v>
      </c>
      <c r="K1805" s="107">
        <f t="shared" si="117"/>
        <v>0</v>
      </c>
      <c r="L1805" s="109">
        <f t="shared" si="118"/>
        <v>1071773</v>
      </c>
      <c r="M1805" s="110">
        <f t="shared" si="119"/>
        <v>8.1707056328798668E-07</v>
      </c>
      <c r="N1805" s="33" t="s">
        <v>4892</v>
      </c>
      <c r="O1805" s="33">
        <f>+'Categorias-9 feb-Depurado'!Y1804</f>
        <v>224.69742235080767</v>
      </c>
      <c r="P1805" s="111">
        <f>+'Categorias-9 feb-Depurado'!AC1804</f>
        <v>44946</v>
      </c>
      <c r="Q1805" s="111">
        <f>+'Categorias-9 feb-Depurado'!AE1804</f>
        <v>45006</v>
      </c>
      <c r="R1805" s="112" t="str">
        <f>+'Categorias-9 feb-Depurado'!AB1804</f>
        <v>Asesoria</v>
      </c>
    </row>
    <row r="1806" spans="2:18" s="1" customFormat="1" ht="14.5" hidden="1">
      <c r="B1806" s="57" t="str">
        <f>+'Categorias-9 feb-Depurado'!B1805</f>
        <v>VP GESTORES DE TALENTO S.A.S.</v>
      </c>
      <c r="C1806" s="30" t="s">
        <v>4900</v>
      </c>
      <c r="D1806" s="31">
        <v>5</v>
      </c>
      <c r="E1806" s="30" t="str">
        <f>+'Categorias-9 feb-Depurado'!E1805</f>
        <v>900886191-5</v>
      </c>
      <c r="F1806" s="30" t="str">
        <f>+'Categorias-9 feb-Depurado'!F1805</f>
        <v>CR 43 A CL 3 SUR 86 ED MILLA DE ORO DISTRITO DE NEGOCIOS OF 1516</v>
      </c>
      <c r="G1806" s="30" t="str">
        <f>+'Categorias-9 feb-Depurado'!G1805</f>
        <v>169</v>
      </c>
      <c r="H1806" s="30" t="str">
        <f>+'Categorias-9 feb-Depurado'!H1805</f>
        <v>VP125</v>
      </c>
      <c r="I1806" s="107">
        <f>+'Categorias-9 feb-Depurado'!R1805</f>
        <v>773906</v>
      </c>
      <c r="J1806" s="108">
        <f t="shared" si="116"/>
        <v>0</v>
      </c>
      <c r="K1806" s="107">
        <f t="shared" si="117"/>
        <v>0</v>
      </c>
      <c r="L1806" s="109">
        <f t="shared" si="118"/>
        <v>773906</v>
      </c>
      <c r="M1806" s="110">
        <f t="shared" si="119"/>
        <v>5.899904283387924E-07</v>
      </c>
      <c r="N1806" s="33" t="s">
        <v>4892</v>
      </c>
      <c r="O1806" s="33">
        <f>+'Categorias-9 feb-Depurado'!Y1805</f>
        <v>162.24954663144541</v>
      </c>
      <c r="P1806" s="111">
        <f>+'Categorias-9 feb-Depurado'!AC1805</f>
        <v>44965</v>
      </c>
      <c r="Q1806" s="111">
        <f>+'Categorias-9 feb-Depurado'!AE1805</f>
        <v>45025</v>
      </c>
      <c r="R1806" s="112" t="str">
        <f>+'Categorias-9 feb-Depurado'!AB1805</f>
        <v>Asesoria</v>
      </c>
    </row>
    <row r="1807" spans="2:18" s="1" customFormat="1" ht="14.5" hidden="1">
      <c r="B1807" s="57" t="str">
        <f>+'Categorias-9 feb-Depurado'!B1806</f>
        <v>VSDC S.A.S.</v>
      </c>
      <c r="C1807" s="30" t="s">
        <v>4900</v>
      </c>
      <c r="D1807" s="31">
        <v>5</v>
      </c>
      <c r="E1807" s="30" t="str">
        <f>+'Categorias-9 feb-Depurado'!E1806</f>
        <v>811026198-4</v>
      </c>
      <c r="F1807" s="30" t="str">
        <f>+'Categorias-9 feb-Depurado'!F1806</f>
        <v>CR 43 D D 8 42</v>
      </c>
      <c r="G1807" s="30" t="str">
        <f>+'Categorias-9 feb-Depurado'!G1806</f>
        <v>MEDELLIN</v>
      </c>
      <c r="H1807" s="30">
        <f>+'Categorias-9 feb-Depurado'!H1806</f>
        <v>53839</v>
      </c>
      <c r="I1807" s="107">
        <f>+'Categorias-9 feb-Depurado'!R1806</f>
        <v>1918613</v>
      </c>
      <c r="J1807" s="108">
        <f t="shared" si="120" ref="J1807:J1870">+IF(Q1807&gt;$O$4,0,I1807)</f>
        <v>1918613</v>
      </c>
      <c r="K1807" s="107">
        <f t="shared" si="121" ref="K1807:K1870">++(((1+$O$5)^(($O$4-Q1807)/365))-1)*J1807</f>
        <v>1308.54668397624</v>
      </c>
      <c r="L1807" s="109">
        <f t="shared" si="122" ref="L1807:L1870">+I1807+K1807</f>
        <v>1919921.5466839762</v>
      </c>
      <c r="M1807" s="110">
        <f t="shared" si="123" ref="M1807:M1870">+L1807/$E$11</f>
        <v>1.463660103042173E-06</v>
      </c>
      <c r="N1807" s="33" t="s">
        <v>4892</v>
      </c>
      <c r="O1807" s="33">
        <f>+'Categorias-9 feb-Depurado'!Y1806</f>
        <v>402.23759657012272</v>
      </c>
      <c r="P1807" s="111">
        <f>+'Categorias-9 feb-Depurado'!AC1806</f>
        <v>44904</v>
      </c>
      <c r="Q1807" s="111">
        <f>+'Categorias-9 feb-Depurado'!AE1806</f>
        <v>44964</v>
      </c>
      <c r="R1807" s="112" t="str">
        <f>+'Categorias-9 feb-Depurado'!AB1806</f>
        <v>IT</v>
      </c>
    </row>
    <row r="1808" spans="2:18" s="1" customFormat="1" ht="14.5" hidden="1">
      <c r="B1808" s="57" t="str">
        <f>+'Categorias-9 feb-Depurado'!B1807</f>
        <v>VSDC S.A.S.</v>
      </c>
      <c r="C1808" s="30" t="s">
        <v>4900</v>
      </c>
      <c r="D1808" s="31">
        <v>5</v>
      </c>
      <c r="E1808" s="30" t="str">
        <f>+'Categorias-9 feb-Depurado'!E1807</f>
        <v>811026198-4</v>
      </c>
      <c r="F1808" s="30" t="str">
        <f>+'Categorias-9 feb-Depurado'!F1807</f>
        <v>CR 43 D D 8 42</v>
      </c>
      <c r="G1808" s="30" t="str">
        <f>+'Categorias-9 feb-Depurado'!G1807</f>
        <v>MEDELLIN</v>
      </c>
      <c r="H1808" s="30">
        <f>+'Categorias-9 feb-Depurado'!H1807</f>
        <v>54064</v>
      </c>
      <c r="I1808" s="107">
        <f>+'Categorias-9 feb-Depurado'!R1807</f>
        <v>1394693</v>
      </c>
      <c r="J1808" s="108">
        <f t="shared" si="120"/>
        <v>0</v>
      </c>
      <c r="K1808" s="107">
        <f t="shared" si="121"/>
        <v>0</v>
      </c>
      <c r="L1808" s="109">
        <f t="shared" si="122"/>
        <v>1394693</v>
      </c>
      <c r="M1808" s="110">
        <f t="shared" si="123"/>
        <v>1.0632499560296927E-06</v>
      </c>
      <c r="N1808" s="33" t="s">
        <v>4892</v>
      </c>
      <c r="O1808" s="33">
        <f>+'Categorias-9 feb-Depurado'!Y1807</f>
        <v>292.39766449678712</v>
      </c>
      <c r="P1808" s="111">
        <f>+'Categorias-9 feb-Depurado'!AC1807</f>
        <v>44937</v>
      </c>
      <c r="Q1808" s="111">
        <f>+'Categorias-9 feb-Depurado'!AE1807</f>
        <v>44997</v>
      </c>
      <c r="R1808" s="112" t="str">
        <f>+'Categorias-9 feb-Depurado'!AB1807</f>
        <v>IT</v>
      </c>
    </row>
    <row r="1809" spans="2:18" s="1" customFormat="1" ht="14.5" hidden="1">
      <c r="B1809" s="57" t="str">
        <f>+'Categorias-9 feb-Depurado'!B1808</f>
        <v>WESCARGO SAS</v>
      </c>
      <c r="C1809" s="30" t="s">
        <v>4900</v>
      </c>
      <c r="D1809" s="31">
        <v>5</v>
      </c>
      <c r="E1809" s="30" t="str">
        <f>+'Categorias-9 feb-Depurado'!E1808</f>
        <v>900293664-1</v>
      </c>
      <c r="F1809" s="30" t="str">
        <f>+'Categorias-9 feb-Depurado'!F1808</f>
        <v>CR 71 A 52 04</v>
      </c>
      <c r="G1809" s="30" t="str">
        <f>+'Categorias-9 feb-Depurado'!G1808</f>
        <v>BOGOTA</v>
      </c>
      <c r="H1809" s="30" t="str">
        <f>+'Categorias-9 feb-Depurado'!H1808</f>
        <v>WES-12123</v>
      </c>
      <c r="I1809" s="107">
        <f>+'Categorias-9 feb-Depurado'!R1808</f>
        <v>2753318</v>
      </c>
      <c r="J1809" s="108">
        <f t="shared" si="120"/>
        <v>0</v>
      </c>
      <c r="K1809" s="107">
        <f t="shared" si="121"/>
        <v>0</v>
      </c>
      <c r="L1809" s="109">
        <f t="shared" si="122"/>
        <v>2753318</v>
      </c>
      <c r="M1809" s="110">
        <f t="shared" si="123"/>
        <v>2.0990033236244547E-06</v>
      </c>
      <c r="N1809" s="33" t="s">
        <v>4892</v>
      </c>
      <c r="O1809" s="33">
        <f>+'Categorias-9 feb-Depurado'!Y1808</f>
        <v>577.23366562889817</v>
      </c>
      <c r="P1809" s="111">
        <f>+'Categorias-9 feb-Depurado'!AC1808</f>
        <v>44907</v>
      </c>
      <c r="Q1809" s="111">
        <f>+'Categorias-9 feb-Depurado'!AE1808</f>
        <v>44967</v>
      </c>
      <c r="R1809" s="112" t="str">
        <f>+'Categorias-9 feb-Depurado'!AB1808</f>
        <v>Comex</v>
      </c>
    </row>
    <row r="1810" spans="2:18" s="1" customFormat="1" ht="14.5" hidden="1">
      <c r="B1810" s="57" t="str">
        <f>+'Categorias-9 feb-Depurado'!B1809</f>
        <v>WESCARGO SAS</v>
      </c>
      <c r="C1810" s="30" t="s">
        <v>4900</v>
      </c>
      <c r="D1810" s="31">
        <v>5</v>
      </c>
      <c r="E1810" s="30" t="str">
        <f>+'Categorias-9 feb-Depurado'!E1809</f>
        <v>900293664-1</v>
      </c>
      <c r="F1810" s="30" t="str">
        <f>+'Categorias-9 feb-Depurado'!F1809</f>
        <v>CR 71 A 52 04</v>
      </c>
      <c r="G1810" s="30" t="str">
        <f>+'Categorias-9 feb-Depurado'!G1809</f>
        <v>BOGOTA</v>
      </c>
      <c r="H1810" s="30" t="str">
        <f>+'Categorias-9 feb-Depurado'!H1809</f>
        <v>WES-12124</v>
      </c>
      <c r="I1810" s="107">
        <f>+'Categorias-9 feb-Depurado'!R1809</f>
        <v>2852151</v>
      </c>
      <c r="J1810" s="108">
        <f t="shared" si="120"/>
        <v>0</v>
      </c>
      <c r="K1810" s="107">
        <f t="shared" si="121"/>
        <v>0</v>
      </c>
      <c r="L1810" s="109">
        <f t="shared" si="122"/>
        <v>2852151</v>
      </c>
      <c r="M1810" s="110">
        <f t="shared" si="123"/>
        <v>2.1743490684616933E-06</v>
      </c>
      <c r="N1810" s="33" t="s">
        <v>4892</v>
      </c>
      <c r="O1810" s="33">
        <f>+'Categorias-9 feb-Depurado'!Y1809</f>
        <v>597.95402371143746</v>
      </c>
      <c r="P1810" s="111">
        <f>+'Categorias-9 feb-Depurado'!AC1809</f>
        <v>44907</v>
      </c>
      <c r="Q1810" s="111">
        <f>+'Categorias-9 feb-Depurado'!AE1809</f>
        <v>44967</v>
      </c>
      <c r="R1810" s="112" t="str">
        <f>+'Categorias-9 feb-Depurado'!AB1809</f>
        <v>Comex</v>
      </c>
    </row>
    <row r="1811" spans="2:18" s="1" customFormat="1" ht="14.5" hidden="1">
      <c r="B1811" s="57" t="str">
        <f>+'Categorias-9 feb-Depurado'!B1810</f>
        <v>WESCARGO SAS</v>
      </c>
      <c r="C1811" s="30" t="s">
        <v>4900</v>
      </c>
      <c r="D1811" s="31">
        <v>5</v>
      </c>
      <c r="E1811" s="30" t="str">
        <f>+'Categorias-9 feb-Depurado'!E1810</f>
        <v>900293664-1</v>
      </c>
      <c r="F1811" s="30" t="str">
        <f>+'Categorias-9 feb-Depurado'!F1810</f>
        <v>CR 71 A 52 04</v>
      </c>
      <c r="G1811" s="30" t="str">
        <f>+'Categorias-9 feb-Depurado'!G1810</f>
        <v>BOGOTA</v>
      </c>
      <c r="H1811" s="30" t="str">
        <f>+'Categorias-9 feb-Depurado'!H1810</f>
        <v>WES-12112</v>
      </c>
      <c r="I1811" s="107">
        <f>+'Categorias-9 feb-Depurado'!R1810</f>
        <v>4049343</v>
      </c>
      <c r="J1811" s="108">
        <f t="shared" si="120"/>
        <v>0</v>
      </c>
      <c r="K1811" s="107">
        <f t="shared" si="121"/>
        <v>0</v>
      </c>
      <c r="L1811" s="109">
        <f t="shared" si="122"/>
        <v>4049343</v>
      </c>
      <c r="M1811" s="110">
        <f t="shared" si="123"/>
        <v>3.0870333232468683E-06</v>
      </c>
      <c r="N1811" s="33" t="s">
        <v>4892</v>
      </c>
      <c r="O1811" s="33">
        <f>+'Categorias-9 feb-Depurado'!Y1810</f>
        <v>848.94556432592208</v>
      </c>
      <c r="P1811" s="111">
        <f>+'Categorias-9 feb-Depurado'!AC1810</f>
        <v>44907</v>
      </c>
      <c r="Q1811" s="111">
        <f>+'Categorias-9 feb-Depurado'!AE1810</f>
        <v>44967</v>
      </c>
      <c r="R1811" s="112" t="str">
        <f>+'Categorias-9 feb-Depurado'!AB1810</f>
        <v>Comex</v>
      </c>
    </row>
    <row r="1812" spans="2:18" s="1" customFormat="1" ht="14.5" hidden="1">
      <c r="B1812" s="57" t="str">
        <f>+'Categorias-9 feb-Depurado'!B1811</f>
        <v>WESCARGO SAS</v>
      </c>
      <c r="C1812" s="30" t="s">
        <v>4900</v>
      </c>
      <c r="D1812" s="31">
        <v>5</v>
      </c>
      <c r="E1812" s="30" t="str">
        <f>+'Categorias-9 feb-Depurado'!E1811</f>
        <v>900293664-1</v>
      </c>
      <c r="F1812" s="30" t="str">
        <f>+'Categorias-9 feb-Depurado'!F1811</f>
        <v>CR 71 A 52 04</v>
      </c>
      <c r="G1812" s="30" t="str">
        <f>+'Categorias-9 feb-Depurado'!G1811</f>
        <v>BOGOTA</v>
      </c>
      <c r="H1812" s="30" t="str">
        <f>+'Categorias-9 feb-Depurado'!H1811</f>
        <v>WES-12114</v>
      </c>
      <c r="I1812" s="107">
        <f>+'Categorias-9 feb-Depurado'!R1811</f>
        <v>3749947</v>
      </c>
      <c r="J1812" s="108">
        <f t="shared" si="120"/>
        <v>0</v>
      </c>
      <c r="K1812" s="107">
        <f t="shared" si="121"/>
        <v>0</v>
      </c>
      <c r="L1812" s="109">
        <f t="shared" si="122"/>
        <v>3749947</v>
      </c>
      <c r="M1812" s="110">
        <f t="shared" si="123"/>
        <v>2.8587875488467202E-06</v>
      </c>
      <c r="N1812" s="33" t="s">
        <v>4892</v>
      </c>
      <c r="O1812" s="33">
        <f>+'Categorias-9 feb-Depurado'!Y1811</f>
        <v>786.17713345283391</v>
      </c>
      <c r="P1812" s="111">
        <f>+'Categorias-9 feb-Depurado'!AC1811</f>
        <v>44907</v>
      </c>
      <c r="Q1812" s="111">
        <f>+'Categorias-9 feb-Depurado'!AE1811</f>
        <v>44967</v>
      </c>
      <c r="R1812" s="112" t="str">
        <f>+'Categorias-9 feb-Depurado'!AB1811</f>
        <v>Comex</v>
      </c>
    </row>
    <row r="1813" spans="2:18" s="1" customFormat="1" ht="14.5" hidden="1">
      <c r="B1813" s="57" t="str">
        <f>+'Categorias-9 feb-Depurado'!B1812</f>
        <v>WESCARGO SAS</v>
      </c>
      <c r="C1813" s="30" t="s">
        <v>4900</v>
      </c>
      <c r="D1813" s="31">
        <v>5</v>
      </c>
      <c r="E1813" s="30" t="str">
        <f>+'Categorias-9 feb-Depurado'!E1812</f>
        <v>900293664-1</v>
      </c>
      <c r="F1813" s="30" t="str">
        <f>+'Categorias-9 feb-Depurado'!F1812</f>
        <v>CR 71 A 52 04</v>
      </c>
      <c r="G1813" s="30" t="str">
        <f>+'Categorias-9 feb-Depurado'!G1812</f>
        <v>BOGOTA</v>
      </c>
      <c r="H1813" s="30" t="str">
        <f>+'Categorias-9 feb-Depurado'!H1812</f>
        <v>WES-12273</v>
      </c>
      <c r="I1813" s="107">
        <f>+'Categorias-9 feb-Depurado'!R1812</f>
        <v>4829203</v>
      </c>
      <c r="J1813" s="108">
        <f t="shared" si="120"/>
        <v>0</v>
      </c>
      <c r="K1813" s="107">
        <f t="shared" si="121"/>
        <v>0</v>
      </c>
      <c r="L1813" s="109">
        <f t="shared" si="122"/>
        <v>4829203</v>
      </c>
      <c r="M1813" s="110">
        <f t="shared" si="123"/>
        <v>3.6815628080218804E-06</v>
      </c>
      <c r="N1813" s="33" t="s">
        <v>4892</v>
      </c>
      <c r="O1813" s="33">
        <f>+'Categorias-9 feb-Depurado'!Y1812</f>
        <v>1012.4433682400913</v>
      </c>
      <c r="P1813" s="111">
        <f>+'Categorias-9 feb-Depurado'!AC1812</f>
        <v>44937</v>
      </c>
      <c r="Q1813" s="111">
        <f>+'Categorias-9 feb-Depurado'!AE1812</f>
        <v>44997</v>
      </c>
      <c r="R1813" s="112" t="str">
        <f>+'Categorias-9 feb-Depurado'!AB1812</f>
        <v>Comex</v>
      </c>
    </row>
    <row r="1814" spans="2:18" s="1" customFormat="1" ht="14.5" hidden="1">
      <c r="B1814" s="57" t="str">
        <f>+'Categorias-9 feb-Depurado'!B1813</f>
        <v>WESCARGO SAS</v>
      </c>
      <c r="C1814" s="30" t="s">
        <v>4900</v>
      </c>
      <c r="D1814" s="31">
        <v>5</v>
      </c>
      <c r="E1814" s="30" t="str">
        <f>+'Categorias-9 feb-Depurado'!E1813</f>
        <v>900293664-1</v>
      </c>
      <c r="F1814" s="30" t="str">
        <f>+'Categorias-9 feb-Depurado'!F1813</f>
        <v>CR 71 A 52 04</v>
      </c>
      <c r="G1814" s="30" t="str">
        <f>+'Categorias-9 feb-Depurado'!G1813</f>
        <v>BOGOTA</v>
      </c>
      <c r="H1814" s="30" t="str">
        <f>+'Categorias-9 feb-Depurado'!H1813</f>
        <v>WES-12275</v>
      </c>
      <c r="I1814" s="107">
        <f>+'Categorias-9 feb-Depurado'!R1813</f>
        <v>2284717</v>
      </c>
      <c r="J1814" s="108">
        <f t="shared" si="120"/>
        <v>0</v>
      </c>
      <c r="K1814" s="107">
        <f t="shared" si="121"/>
        <v>0</v>
      </c>
      <c r="L1814" s="109">
        <f t="shared" si="122"/>
        <v>2284717</v>
      </c>
      <c r="M1814" s="110">
        <f t="shared" si="123"/>
        <v>1.741763420186587E-06</v>
      </c>
      <c r="N1814" s="33" t="s">
        <v>4892</v>
      </c>
      <c r="O1814" s="33">
        <f>+'Categorias-9 feb-Depurado'!Y1813</f>
        <v>478.99137289432576</v>
      </c>
      <c r="P1814" s="111">
        <f>+'Categorias-9 feb-Depurado'!AC1813</f>
        <v>44937</v>
      </c>
      <c r="Q1814" s="111">
        <f>+'Categorias-9 feb-Depurado'!AE1813</f>
        <v>44997</v>
      </c>
      <c r="R1814" s="112" t="str">
        <f>+'Categorias-9 feb-Depurado'!AB1813</f>
        <v>Comex</v>
      </c>
    </row>
    <row r="1815" spans="2:18" s="1" customFormat="1" ht="14.5" hidden="1">
      <c r="B1815" s="57" t="str">
        <f>+'Categorias-9 feb-Depurado'!B1814</f>
        <v>WESCARGO SAS</v>
      </c>
      <c r="C1815" s="30" t="s">
        <v>4900</v>
      </c>
      <c r="D1815" s="31">
        <v>5</v>
      </c>
      <c r="E1815" s="30" t="str">
        <f>+'Categorias-9 feb-Depurado'!E1814</f>
        <v>900293664-1</v>
      </c>
      <c r="F1815" s="30" t="str">
        <f>+'Categorias-9 feb-Depurado'!F1814</f>
        <v>CR 71 A 52 04</v>
      </c>
      <c r="G1815" s="30" t="str">
        <f>+'Categorias-9 feb-Depurado'!G1814</f>
        <v>BOGOTA</v>
      </c>
      <c r="H1815" s="30" t="str">
        <f>+'Categorias-9 feb-Depurado'!H1814</f>
        <v>WES-12270</v>
      </c>
      <c r="I1815" s="107">
        <f>+'Categorias-9 feb-Depurado'!R1814</f>
        <v>3947113</v>
      </c>
      <c r="J1815" s="108">
        <f t="shared" si="120"/>
        <v>0</v>
      </c>
      <c r="K1815" s="107">
        <f t="shared" si="121"/>
        <v>0</v>
      </c>
      <c r="L1815" s="109">
        <f t="shared" si="122"/>
        <v>3947113</v>
      </c>
      <c r="M1815" s="110">
        <f t="shared" si="123"/>
        <v>3.0090978614607151E-06</v>
      </c>
      <c r="N1815" s="33" t="s">
        <v>4892</v>
      </c>
      <c r="O1815" s="33">
        <f>+'Categorias-9 feb-Depurado'!Y1814</f>
        <v>827.51302451859067</v>
      </c>
      <c r="P1815" s="111">
        <f>+'Categorias-9 feb-Depurado'!AC1814</f>
        <v>44937</v>
      </c>
      <c r="Q1815" s="111">
        <f>+'Categorias-9 feb-Depurado'!AE1814</f>
        <v>44997</v>
      </c>
      <c r="R1815" s="112" t="str">
        <f>+'Categorias-9 feb-Depurado'!AB1814</f>
        <v>Comex</v>
      </c>
    </row>
    <row r="1816" spans="2:18" s="1" customFormat="1" ht="14.5" hidden="1">
      <c r="B1816" s="57" t="str">
        <f>+'Categorias-9 feb-Depurado'!B1815</f>
        <v>WESCARGO SAS</v>
      </c>
      <c r="C1816" s="30" t="s">
        <v>4900</v>
      </c>
      <c r="D1816" s="31">
        <v>5</v>
      </c>
      <c r="E1816" s="30" t="str">
        <f>+'Categorias-9 feb-Depurado'!E1815</f>
        <v>900293664-1</v>
      </c>
      <c r="F1816" s="30" t="str">
        <f>+'Categorias-9 feb-Depurado'!F1815</f>
        <v>CR 71 A 52 04</v>
      </c>
      <c r="G1816" s="30" t="str">
        <f>+'Categorias-9 feb-Depurado'!G1815</f>
        <v>BOGOTA</v>
      </c>
      <c r="H1816" s="30" t="str">
        <f>+'Categorias-9 feb-Depurado'!H1815</f>
        <v>WES-12276</v>
      </c>
      <c r="I1816" s="107">
        <f>+'Categorias-9 feb-Depurado'!R1815</f>
        <v>3715330</v>
      </c>
      <c r="J1816" s="108">
        <f t="shared" si="120"/>
        <v>0</v>
      </c>
      <c r="K1816" s="107">
        <f t="shared" si="121"/>
        <v>0</v>
      </c>
      <c r="L1816" s="109">
        <f t="shared" si="122"/>
        <v>3715330</v>
      </c>
      <c r="M1816" s="110">
        <f t="shared" si="123"/>
        <v>2.8323971362413082E-06</v>
      </c>
      <c r="N1816" s="33" t="s">
        <v>4892</v>
      </c>
      <c r="O1816" s="33">
        <f>+'Categorias-9 feb-Depurado'!Y1815</f>
        <v>778.9196725263896</v>
      </c>
      <c r="P1816" s="111">
        <f>+'Categorias-9 feb-Depurado'!AC1815</f>
        <v>44937</v>
      </c>
      <c r="Q1816" s="111">
        <f>+'Categorias-9 feb-Depurado'!AE1815</f>
        <v>44997</v>
      </c>
      <c r="R1816" s="112" t="str">
        <f>+'Categorias-9 feb-Depurado'!AB1815</f>
        <v>Comex</v>
      </c>
    </row>
    <row r="1817" spans="2:18" s="1" customFormat="1" ht="14.5" hidden="1">
      <c r="B1817" s="57" t="str">
        <f>+'Categorias-9 feb-Depurado'!B1816</f>
        <v>WESCARGO SAS</v>
      </c>
      <c r="C1817" s="30" t="s">
        <v>4900</v>
      </c>
      <c r="D1817" s="31">
        <v>5</v>
      </c>
      <c r="E1817" s="30" t="str">
        <f>+'Categorias-9 feb-Depurado'!E1816</f>
        <v>900293664-1</v>
      </c>
      <c r="F1817" s="30" t="str">
        <f>+'Categorias-9 feb-Depurado'!F1816</f>
        <v>CR 71 A 52 04</v>
      </c>
      <c r="G1817" s="30" t="str">
        <f>+'Categorias-9 feb-Depurado'!G1816</f>
        <v>BOGOTA</v>
      </c>
      <c r="H1817" s="30" t="str">
        <f>+'Categorias-9 feb-Depurado'!H1816</f>
        <v>WES-12274</v>
      </c>
      <c r="I1817" s="107">
        <f>+'Categorias-9 feb-Depurado'!R1816</f>
        <v>2409457</v>
      </c>
      <c r="J1817" s="108">
        <f t="shared" si="120"/>
        <v>0</v>
      </c>
      <c r="K1817" s="107">
        <f t="shared" si="121"/>
        <v>0</v>
      </c>
      <c r="L1817" s="109">
        <f t="shared" si="122"/>
        <v>2409457</v>
      </c>
      <c r="M1817" s="110">
        <f t="shared" si="123"/>
        <v>1.8368594732356407E-06</v>
      </c>
      <c r="N1817" s="33" t="s">
        <v>4892</v>
      </c>
      <c r="O1817" s="33">
        <f>+'Categorias-9 feb-Depurado'!Y1816</f>
        <v>505.14313867312387</v>
      </c>
      <c r="P1817" s="111">
        <f>+'Categorias-9 feb-Depurado'!AC1816</f>
        <v>44937</v>
      </c>
      <c r="Q1817" s="111">
        <f>+'Categorias-9 feb-Depurado'!AE1816</f>
        <v>44997</v>
      </c>
      <c r="R1817" s="112" t="str">
        <f>+'Categorias-9 feb-Depurado'!AB1816</f>
        <v>Comex</v>
      </c>
    </row>
    <row r="1818" spans="2:18" s="1" customFormat="1" ht="14.5" hidden="1">
      <c r="B1818" s="57" t="str">
        <f>+'Categorias-9 feb-Depurado'!B1817</f>
        <v>WESCARGO SAS</v>
      </c>
      <c r="C1818" s="30" t="s">
        <v>4900</v>
      </c>
      <c r="D1818" s="31">
        <v>5</v>
      </c>
      <c r="E1818" s="30" t="str">
        <f>+'Categorias-9 feb-Depurado'!E1817</f>
        <v>900293664-1</v>
      </c>
      <c r="F1818" s="30" t="str">
        <f>+'Categorias-9 feb-Depurado'!F1817</f>
        <v>CR 71 A 52 04</v>
      </c>
      <c r="G1818" s="30" t="str">
        <f>+'Categorias-9 feb-Depurado'!G1817</f>
        <v>BOGOTA</v>
      </c>
      <c r="H1818" s="30" t="str">
        <f>+'Categorias-9 feb-Depurado'!H1817</f>
        <v>WES12308</v>
      </c>
      <c r="I1818" s="107">
        <f>+'Categorias-9 feb-Depurado'!R1817</f>
        <v>7495036</v>
      </c>
      <c r="J1818" s="108">
        <f t="shared" si="120"/>
        <v>0</v>
      </c>
      <c r="K1818" s="107">
        <f t="shared" si="121"/>
        <v>0</v>
      </c>
      <c r="L1818" s="109">
        <f t="shared" si="122"/>
        <v>7495036</v>
      </c>
      <c r="M1818" s="110">
        <f t="shared" si="123"/>
        <v>5.7138715813737971E-06</v>
      </c>
      <c r="N1818" s="33" t="s">
        <v>4892</v>
      </c>
      <c r="O1818" s="33">
        <f>+'Categorias-9 feb-Depurado'!Y1817</f>
        <v>1571.3357862406574</v>
      </c>
      <c r="P1818" s="111">
        <f>+'Categorias-9 feb-Depurado'!AC1817</f>
        <v>44942</v>
      </c>
      <c r="Q1818" s="111">
        <f>+'Categorias-9 feb-Depurado'!AE1817</f>
        <v>45002</v>
      </c>
      <c r="R1818" s="112" t="str">
        <f>+'Categorias-9 feb-Depurado'!AB1817</f>
        <v>Comex</v>
      </c>
    </row>
    <row r="1819" spans="2:18" s="1" customFormat="1" ht="14.5" hidden="1">
      <c r="B1819" s="57" t="str">
        <f>+'Categorias-9 feb-Depurado'!B1818</f>
        <v>WEWORK COLOMBIA S.A.S.</v>
      </c>
      <c r="C1819" s="30" t="s">
        <v>4900</v>
      </c>
      <c r="D1819" s="31">
        <v>5</v>
      </c>
      <c r="E1819" s="30" t="str">
        <f>+'Categorias-9 feb-Depurado'!E1818</f>
        <v>900989399-2</v>
      </c>
      <c r="F1819" s="30" t="str">
        <f>+'Categorias-9 feb-Depurado'!F1818</f>
        <v>Cra 11. B no 99-25 piso 13</v>
      </c>
      <c r="G1819" s="30" t="str">
        <f>+'Categorias-9 feb-Depurado'!G1818</f>
        <v>BOGOTA DC</v>
      </c>
      <c r="H1819" s="30" t="str">
        <f>+'Categorias-9 feb-Depurado'!H1818</f>
        <v>WC126141</v>
      </c>
      <c r="I1819" s="107">
        <f>+'Categorias-9 feb-Depurado'!R1818</f>
        <v>83104069</v>
      </c>
      <c r="J1819" s="108">
        <f t="shared" si="120"/>
        <v>0</v>
      </c>
      <c r="K1819" s="107">
        <f t="shared" si="121"/>
        <v>0</v>
      </c>
      <c r="L1819" s="109">
        <f t="shared" si="122"/>
        <v>83104069</v>
      </c>
      <c r="M1819" s="110">
        <f t="shared" si="123"/>
        <v>6.3354729471029511E-05</v>
      </c>
      <c r="N1819" s="33" t="s">
        <v>4892</v>
      </c>
      <c r="O1819" s="33">
        <f>+'Categorias-9 feb-Depurado'!Y1818</f>
        <v>17422.784573938381</v>
      </c>
      <c r="P1819" s="111">
        <f>+'Categorias-9 feb-Depurado'!AC1818</f>
        <v>44960</v>
      </c>
      <c r="Q1819" s="111">
        <f>+'Categorias-9 feb-Depurado'!AE1818</f>
        <v>44990</v>
      </c>
      <c r="R1819" s="112" t="str">
        <f>+'Categorias-9 feb-Depurado'!AB1818</f>
        <v>Arrendamientos</v>
      </c>
    </row>
    <row r="1820" spans="2:18" s="1" customFormat="1" ht="14.5" hidden="1">
      <c r="B1820" s="57" t="str">
        <f>+'Categorias-9 feb-Depurado'!B1819</f>
        <v>WILLIAM ALEXANDER CANO SANTAMARIA</v>
      </c>
      <c r="C1820" s="30" t="s">
        <v>4900</v>
      </c>
      <c r="D1820" s="31">
        <v>5</v>
      </c>
      <c r="E1820" s="30" t="str">
        <f>+'Categorias-9 feb-Depurado'!E1819</f>
        <v>71777853</v>
      </c>
      <c r="F1820" s="30">
        <f>+'Categorias-9 feb-Depurado'!F1819</f>
        <v>0</v>
      </c>
      <c r="G1820" s="30">
        <f>+'Categorias-9 feb-Depurado'!G1819</f>
        <v>0</v>
      </c>
      <c r="H1820" s="30" t="str">
        <f>+'Categorias-9 feb-Depurado'!H1819</f>
        <v>FE-9</v>
      </c>
      <c r="I1820" s="107">
        <f>+'Categorias-9 feb-Depurado'!R1819</f>
        <v>4716475</v>
      </c>
      <c r="J1820" s="108">
        <f t="shared" si="120"/>
        <v>4716475</v>
      </c>
      <c r="K1820" s="107">
        <f t="shared" si="121"/>
        <v>8046.027320004383</v>
      </c>
      <c r="L1820" s="109">
        <f t="shared" si="122"/>
        <v>4724521.0273200041</v>
      </c>
      <c r="M1820" s="110">
        <f t="shared" si="123"/>
        <v>3.601758074758641E-06</v>
      </c>
      <c r="N1820" s="33" t="s">
        <v>4892</v>
      </c>
      <c r="O1820" s="33">
        <f>+'Categorias-9 feb-Depurado'!Y1819</f>
        <v>988.80992064739974</v>
      </c>
      <c r="P1820" s="111">
        <f>+'Categorias-9 feb-Depurado'!AC1819</f>
        <v>44901</v>
      </c>
      <c r="Q1820" s="111">
        <f>+'Categorias-9 feb-Depurado'!AE1819</f>
        <v>44961</v>
      </c>
      <c r="R1820" s="112" t="str">
        <f>+'Categorias-9 feb-Depurado'!AB1819</f>
        <v>Compras</v>
      </c>
    </row>
    <row r="1821" spans="2:18" s="1" customFormat="1" ht="14.5" hidden="1">
      <c r="B1821" s="57" t="str">
        <f>+'Categorias-9 feb-Depurado'!B1820</f>
        <v>WILLIAM ALEXANDER CANO SANTAMARIA</v>
      </c>
      <c r="C1821" s="30" t="s">
        <v>4900</v>
      </c>
      <c r="D1821" s="31">
        <v>5</v>
      </c>
      <c r="E1821" s="30" t="str">
        <f>+'Categorias-9 feb-Depurado'!E1820</f>
        <v>71777853</v>
      </c>
      <c r="F1821" s="30">
        <f>+'Categorias-9 feb-Depurado'!F1820</f>
        <v>0</v>
      </c>
      <c r="G1821" s="30">
        <f>+'Categorias-9 feb-Depurado'!G1820</f>
        <v>0</v>
      </c>
      <c r="H1821" s="30" t="str">
        <f>+'Categorias-9 feb-Depurado'!H1820</f>
        <v>FE-10</v>
      </c>
      <c r="I1821" s="107">
        <f>+'Categorias-9 feb-Depurado'!R1820</f>
        <v>5282452</v>
      </c>
      <c r="J1821" s="108">
        <f t="shared" si="120"/>
        <v>0</v>
      </c>
      <c r="K1821" s="107">
        <f t="shared" si="121"/>
        <v>0</v>
      </c>
      <c r="L1821" s="109">
        <f t="shared" si="122"/>
        <v>5282452</v>
      </c>
      <c r="M1821" s="110">
        <f t="shared" si="123"/>
        <v>4.0270990509947086E-06</v>
      </c>
      <c r="N1821" s="33" t="s">
        <v>4892</v>
      </c>
      <c r="O1821" s="33">
        <f>+'Categorias-9 feb-Depurado'!Y1820</f>
        <v>1107.4671111250877</v>
      </c>
      <c r="P1821" s="111">
        <f>+'Categorias-9 feb-Depurado'!AC1820</f>
        <v>44918</v>
      </c>
      <c r="Q1821" s="111">
        <f>+'Categorias-9 feb-Depurado'!AE1820</f>
        <v>44978</v>
      </c>
      <c r="R1821" s="112" t="str">
        <f>+'Categorias-9 feb-Depurado'!AB1820</f>
        <v>Compras</v>
      </c>
    </row>
    <row r="1822" spans="2:18" s="1" customFormat="1" ht="14.5" hidden="1">
      <c r="B1822" s="57" t="str">
        <f>+'Categorias-9 feb-Depurado'!B1821</f>
        <v>ZONA ESTRATEGICA S.A.S</v>
      </c>
      <c r="C1822" s="30" t="s">
        <v>4900</v>
      </c>
      <c r="D1822" s="31">
        <v>5</v>
      </c>
      <c r="E1822" s="30" t="str">
        <f>+'Categorias-9 feb-Depurado'!E1821</f>
        <v>900294758-1</v>
      </c>
      <c r="F1822" s="30" t="str">
        <f>+'Categorias-9 feb-Depurado'!F1821</f>
        <v>VIA EL PORVENIR 500 Mts DESPUES DEL TABLAZO</v>
      </c>
      <c r="G1822" s="30" t="str">
        <f>+'Categorias-9 feb-Depurado'!G1821</f>
        <v>RIONEGRO</v>
      </c>
      <c r="H1822" s="30" t="str">
        <f>+'Categorias-9 feb-Depurado'!H1821</f>
        <v>CFE685</v>
      </c>
      <c r="I1822" s="107">
        <f>+'Categorias-9 feb-Depurado'!R1821</f>
        <v>57214360</v>
      </c>
      <c r="J1822" s="108">
        <f t="shared" si="120"/>
        <v>57214360</v>
      </c>
      <c r="K1822" s="107">
        <f t="shared" si="121"/>
        <v>411058.44473511184</v>
      </c>
      <c r="L1822" s="109">
        <f t="shared" si="122"/>
        <v>57625418.44473511</v>
      </c>
      <c r="M1822" s="110">
        <f t="shared" si="123"/>
        <v>4.3930975223620725E-05</v>
      </c>
      <c r="N1822" s="33" t="s">
        <v>4892</v>
      </c>
      <c r="O1822" s="33">
        <f>+'Categorias-9 feb-Depurado'!Y1821</f>
        <v>11995.001939264337</v>
      </c>
      <c r="P1822" s="111">
        <f>+'Categorias-9 feb-Depurado'!AC1821</f>
        <v>44945</v>
      </c>
      <c r="Q1822" s="111">
        <f>+'Categorias-9 feb-Depurado'!AE1821</f>
        <v>44945</v>
      </c>
      <c r="R1822" s="112" t="str">
        <f>+'Categorias-9 feb-Depurado'!AB1821</f>
        <v>Arrendamientos</v>
      </c>
    </row>
    <row r="1823" spans="2:18" s="1" customFormat="1" ht="14.5" hidden="1">
      <c r="B1823" s="57" t="str">
        <f>+'Categorias-9 feb-Depurado'!B1822</f>
        <v>COLOMBIANA DE COMBUSTIBLES CODECO SAS</v>
      </c>
      <c r="C1823" s="30" t="s">
        <v>4900</v>
      </c>
      <c r="D1823" s="31">
        <v>5</v>
      </c>
      <c r="E1823" s="30" t="str">
        <f>+'Categorias-9 feb-Depurado'!E1822</f>
        <v>830056886-0</v>
      </c>
      <c r="F1823" s="30" t="str">
        <f>+'Categorias-9 feb-Depurado'!F1822</f>
        <v>CL 14 43 82</v>
      </c>
      <c r="G1823" s="30" t="str">
        <f>+'Categorias-9 feb-Depurado'!G1822</f>
        <v>169</v>
      </c>
      <c r="H1823" s="30" t="str">
        <f>+'Categorias-9 feb-Depurado'!H1822</f>
        <v>FVE-18225</v>
      </c>
      <c r="I1823" s="107">
        <f>+'Categorias-9 feb-Depurado'!R1822</f>
        <v>349554</v>
      </c>
      <c r="J1823" s="108">
        <f t="shared" si="120"/>
        <v>349554</v>
      </c>
      <c r="K1823" s="107">
        <f t="shared" si="121"/>
        <v>476.97342807324969</v>
      </c>
      <c r="L1823" s="109">
        <f t="shared" si="122"/>
        <v>350030.97342807322</v>
      </c>
      <c r="M1823" s="110">
        <f t="shared" si="123"/>
        <v>2.6684755505794426E-07</v>
      </c>
      <c r="N1823" s="33" t="s">
        <v>4892</v>
      </c>
      <c r="O1823" s="33">
        <f>+'Categorias-9 feb-Depurado'!Y1822</f>
        <v>73.284065536652093</v>
      </c>
      <c r="P1823" s="111">
        <f>+'Categorias-9 feb-Depurado'!AC1822</f>
        <v>44902</v>
      </c>
      <c r="Q1823" s="111">
        <f>+'Categorias-9 feb-Depurado'!AE1822</f>
        <v>44962</v>
      </c>
      <c r="R1823" s="112" t="str">
        <f>+'Categorias-9 feb-Depurado'!AB1822</f>
        <v>Fuel-Vehicular</v>
      </c>
    </row>
    <row r="1824" spans="2:18" s="1" customFormat="1" ht="14.5" hidden="1">
      <c r="B1824" s="57" t="str">
        <f>+'Categorias-9 feb-Depurado'!B1823</f>
        <v>COLOMBIANA DE COMBUSTIBLES CODECO SAS</v>
      </c>
      <c r="C1824" s="30" t="s">
        <v>4900</v>
      </c>
      <c r="D1824" s="31">
        <v>5</v>
      </c>
      <c r="E1824" s="30" t="str">
        <f>+'Categorias-9 feb-Depurado'!E1823</f>
        <v>830056886-0</v>
      </c>
      <c r="F1824" s="30" t="str">
        <f>+'Categorias-9 feb-Depurado'!F1823</f>
        <v>CL 14 43 82</v>
      </c>
      <c r="G1824" s="30" t="str">
        <f>+'Categorias-9 feb-Depurado'!G1823</f>
        <v>169</v>
      </c>
      <c r="H1824" s="30" t="str">
        <f>+'Categorias-9 feb-Depurado'!H1823</f>
        <v>FVE-18228</v>
      </c>
      <c r="I1824" s="107">
        <f>+'Categorias-9 feb-Depurado'!R1823</f>
        <v>300977</v>
      </c>
      <c r="J1824" s="108">
        <f t="shared" si="120"/>
        <v>300977</v>
      </c>
      <c r="K1824" s="107">
        <f t="shared" si="121"/>
        <v>410.68913947831373</v>
      </c>
      <c r="L1824" s="109">
        <f t="shared" si="122"/>
        <v>301387.68913947832</v>
      </c>
      <c r="M1824" s="110">
        <f t="shared" si="123"/>
        <v>2.2976414682330882E-07</v>
      </c>
      <c r="N1824" s="33" t="s">
        <v>4892</v>
      </c>
      <c r="O1824" s="33">
        <f>+'Categorias-9 feb-Depurado'!Y1823</f>
        <v>63.099887837143719</v>
      </c>
      <c r="P1824" s="111">
        <f>+'Categorias-9 feb-Depurado'!AC1823</f>
        <v>44902</v>
      </c>
      <c r="Q1824" s="111">
        <f>+'Categorias-9 feb-Depurado'!AE1823</f>
        <v>44962</v>
      </c>
      <c r="R1824" s="112" t="str">
        <f>+'Categorias-9 feb-Depurado'!AB1823</f>
        <v>Fuel-Vehicular</v>
      </c>
    </row>
    <row r="1825" spans="2:18" s="1" customFormat="1" ht="14.5" hidden="1">
      <c r="B1825" s="57" t="str">
        <f>+'Categorias-9 feb-Depurado'!B1824</f>
        <v>COLOMBIANA DE COMBUSTIBLES CODECO SAS</v>
      </c>
      <c r="C1825" s="30" t="s">
        <v>4900</v>
      </c>
      <c r="D1825" s="31">
        <v>5</v>
      </c>
      <c r="E1825" s="30" t="str">
        <f>+'Categorias-9 feb-Depurado'!E1824</f>
        <v>830056886-0</v>
      </c>
      <c r="F1825" s="30" t="str">
        <f>+'Categorias-9 feb-Depurado'!F1824</f>
        <v>CL 14 43 82</v>
      </c>
      <c r="G1825" s="30" t="str">
        <f>+'Categorias-9 feb-Depurado'!G1824</f>
        <v>169</v>
      </c>
      <c r="H1825" s="30" t="str">
        <f>+'Categorias-9 feb-Depurado'!H1824</f>
        <v>FVE-18298</v>
      </c>
      <c r="I1825" s="107">
        <f>+'Categorias-9 feb-Depurado'!R1824</f>
        <v>233199</v>
      </c>
      <c r="J1825" s="108">
        <f t="shared" si="120"/>
        <v>233199</v>
      </c>
      <c r="K1825" s="107">
        <f t="shared" si="121"/>
        <v>159.04811348436357</v>
      </c>
      <c r="L1825" s="109">
        <f t="shared" si="122"/>
        <v>233358.04811348437</v>
      </c>
      <c r="M1825" s="110">
        <f t="shared" si="123"/>
        <v>1.7790146963943836E-07</v>
      </c>
      <c r="N1825" s="33" t="s">
        <v>4892</v>
      </c>
      <c r="O1825" s="33">
        <f>+'Categorias-9 feb-Depurado'!Y1824</f>
        <v>48.890216673480296</v>
      </c>
      <c r="P1825" s="111">
        <f>+'Categorias-9 feb-Depurado'!AC1824</f>
        <v>44904</v>
      </c>
      <c r="Q1825" s="111">
        <f>+'Categorias-9 feb-Depurado'!AE1824</f>
        <v>44964</v>
      </c>
      <c r="R1825" s="112" t="str">
        <f>+'Categorias-9 feb-Depurado'!AB1824</f>
        <v>Fuel-Vehicular</v>
      </c>
    </row>
    <row r="1826" spans="2:18" s="1" customFormat="1" ht="14.5" hidden="1">
      <c r="B1826" s="57" t="str">
        <f>+'Categorias-9 feb-Depurado'!B1825</f>
        <v>COLOMBIANA DE COMBUSTIBLES CODECO SAS</v>
      </c>
      <c r="C1826" s="30" t="s">
        <v>4900</v>
      </c>
      <c r="D1826" s="31">
        <v>5</v>
      </c>
      <c r="E1826" s="30" t="str">
        <f>+'Categorias-9 feb-Depurado'!E1825</f>
        <v>830056886-0</v>
      </c>
      <c r="F1826" s="30" t="str">
        <f>+'Categorias-9 feb-Depurado'!F1825</f>
        <v>CL 14 43 82</v>
      </c>
      <c r="G1826" s="30" t="str">
        <f>+'Categorias-9 feb-Depurado'!G1825</f>
        <v>169</v>
      </c>
      <c r="H1826" s="30" t="str">
        <f>+'Categorias-9 feb-Depurado'!H1825</f>
        <v>FVE-18320</v>
      </c>
      <c r="I1826" s="107">
        <f>+'Categorias-9 feb-Depurado'!R1825</f>
        <v>339381</v>
      </c>
      <c r="J1826" s="108">
        <f t="shared" si="120"/>
        <v>0</v>
      </c>
      <c r="K1826" s="107">
        <f t="shared" si="121"/>
        <v>0</v>
      </c>
      <c r="L1826" s="109">
        <f t="shared" si="122"/>
        <v>339381</v>
      </c>
      <c r="M1826" s="110">
        <f t="shared" si="123"/>
        <v>2.5872850392689514E-07</v>
      </c>
      <c r="N1826" s="33" t="s">
        <v>4892</v>
      </c>
      <c r="O1826" s="33">
        <f>+'Categorias-9 feb-Depurado'!Y1825</f>
        <v>71.151294065851118</v>
      </c>
      <c r="P1826" s="111">
        <f>+'Categorias-9 feb-Depurado'!AC1825</f>
        <v>44907</v>
      </c>
      <c r="Q1826" s="111">
        <f>+'Categorias-9 feb-Depurado'!AE1825</f>
        <v>44967</v>
      </c>
      <c r="R1826" s="112" t="str">
        <f>+'Categorias-9 feb-Depurado'!AB1825</f>
        <v>Fuel-Vehicular</v>
      </c>
    </row>
    <row r="1827" spans="2:18" s="1" customFormat="1" ht="14.5" hidden="1">
      <c r="B1827" s="57" t="str">
        <f>+'Categorias-9 feb-Depurado'!B1826</f>
        <v>COLOMBIANA DE COMBUSTIBLES CODECO SAS</v>
      </c>
      <c r="C1827" s="30" t="s">
        <v>4900</v>
      </c>
      <c r="D1827" s="31">
        <v>5</v>
      </c>
      <c r="E1827" s="30" t="str">
        <f>+'Categorias-9 feb-Depurado'!E1826</f>
        <v>830056886-0</v>
      </c>
      <c r="F1827" s="30" t="str">
        <f>+'Categorias-9 feb-Depurado'!F1826</f>
        <v>CL 14 43 82</v>
      </c>
      <c r="G1827" s="30" t="str">
        <f>+'Categorias-9 feb-Depurado'!G1826</f>
        <v>169</v>
      </c>
      <c r="H1827" s="30" t="str">
        <f>+'Categorias-9 feb-Depurado'!H1826</f>
        <v>FVE-18335</v>
      </c>
      <c r="I1827" s="107">
        <f>+'Categorias-9 feb-Depurado'!R1826</f>
        <v>291695</v>
      </c>
      <c r="J1827" s="108">
        <f t="shared" si="120"/>
        <v>0</v>
      </c>
      <c r="K1827" s="107">
        <f t="shared" si="121"/>
        <v>0</v>
      </c>
      <c r="L1827" s="109">
        <f t="shared" si="122"/>
        <v>291695</v>
      </c>
      <c r="M1827" s="110">
        <f t="shared" si="123"/>
        <v>2.2237488531460417E-07</v>
      </c>
      <c r="N1827" s="33" t="s">
        <v>4892</v>
      </c>
      <c r="O1827" s="33">
        <f>+'Categorias-9 feb-Depurado'!Y1826</f>
        <v>61.153914693334166</v>
      </c>
      <c r="P1827" s="111">
        <f>+'Categorias-9 feb-Depurado'!AC1826</f>
        <v>44907</v>
      </c>
      <c r="Q1827" s="111">
        <f>+'Categorias-9 feb-Depurado'!AE1826</f>
        <v>44967</v>
      </c>
      <c r="R1827" s="112" t="str">
        <f>+'Categorias-9 feb-Depurado'!AB1826</f>
        <v>Fuel-Vehicular</v>
      </c>
    </row>
    <row r="1828" spans="2:18" s="1" customFormat="1" ht="14.5" hidden="1">
      <c r="B1828" s="57" t="str">
        <f>+'Categorias-9 feb-Depurado'!B1827</f>
        <v>COLOMBIANA DE COMBUSTIBLES CODECO SAS</v>
      </c>
      <c r="C1828" s="30" t="s">
        <v>4900</v>
      </c>
      <c r="D1828" s="31">
        <v>5</v>
      </c>
      <c r="E1828" s="30" t="str">
        <f>+'Categorias-9 feb-Depurado'!E1827</f>
        <v>830056886-0</v>
      </c>
      <c r="F1828" s="30" t="str">
        <f>+'Categorias-9 feb-Depurado'!F1827</f>
        <v>CL 14 43 82</v>
      </c>
      <c r="G1828" s="30" t="str">
        <f>+'Categorias-9 feb-Depurado'!G1827</f>
        <v>169</v>
      </c>
      <c r="H1828" s="30" t="str">
        <f>+'Categorias-9 feb-Depurado'!H1827</f>
        <v>FVE-18365</v>
      </c>
      <c r="I1828" s="107">
        <f>+'Categorias-9 feb-Depurado'!R1827</f>
        <v>320561</v>
      </c>
      <c r="J1828" s="108">
        <f t="shared" si="120"/>
        <v>0</v>
      </c>
      <c r="K1828" s="107">
        <f t="shared" si="121"/>
        <v>0</v>
      </c>
      <c r="L1828" s="109">
        <f t="shared" si="122"/>
        <v>320561</v>
      </c>
      <c r="M1828" s="110">
        <f t="shared" si="123"/>
        <v>2.4438099937035202E-07</v>
      </c>
      <c r="N1828" s="33" t="s">
        <v>4892</v>
      </c>
      <c r="O1828" s="33">
        <f>+'Categorias-9 feb-Depurado'!Y1827</f>
        <v>67.205677327379263</v>
      </c>
      <c r="P1828" s="111">
        <f>+'Categorias-9 feb-Depurado'!AC1827</f>
        <v>44909</v>
      </c>
      <c r="Q1828" s="111">
        <f>+'Categorias-9 feb-Depurado'!AE1827</f>
        <v>44969</v>
      </c>
      <c r="R1828" s="112" t="str">
        <f>+'Categorias-9 feb-Depurado'!AB1827</f>
        <v>Fuel-Vehicular</v>
      </c>
    </row>
    <row r="1829" spans="2:18" s="1" customFormat="1" ht="14.5" hidden="1">
      <c r="B1829" s="57" t="str">
        <f>+'Categorias-9 feb-Depurado'!B1828</f>
        <v>COLOMBIANA DE COMBUSTIBLES CODECO SAS</v>
      </c>
      <c r="C1829" s="30" t="s">
        <v>4900</v>
      </c>
      <c r="D1829" s="31">
        <v>5</v>
      </c>
      <c r="E1829" s="30" t="str">
        <f>+'Categorias-9 feb-Depurado'!E1828</f>
        <v>830056886-0</v>
      </c>
      <c r="F1829" s="30" t="str">
        <f>+'Categorias-9 feb-Depurado'!F1828</f>
        <v>CL 14 43 82</v>
      </c>
      <c r="G1829" s="30" t="str">
        <f>+'Categorias-9 feb-Depurado'!G1828</f>
        <v>169</v>
      </c>
      <c r="H1829" s="30" t="str">
        <f>+'Categorias-9 feb-Depurado'!H1828</f>
        <v>FVE-18429</v>
      </c>
      <c r="I1829" s="107">
        <f>+'Categorias-9 feb-Depurado'!R1828</f>
        <v>329970</v>
      </c>
      <c r="J1829" s="108">
        <f t="shared" si="120"/>
        <v>0</v>
      </c>
      <c r="K1829" s="107">
        <f t="shared" si="121"/>
        <v>0</v>
      </c>
      <c r="L1829" s="109">
        <f t="shared" si="122"/>
        <v>329970</v>
      </c>
      <c r="M1829" s="110">
        <f t="shared" si="123"/>
        <v>2.5155398929450263E-07</v>
      </c>
      <c r="N1829" s="33" t="s">
        <v>4892</v>
      </c>
      <c r="O1829" s="33">
        <f>+'Categorias-9 feb-Depurado'!Y1828</f>
        <v>69.178276046416542</v>
      </c>
      <c r="P1829" s="111">
        <f>+'Categorias-9 feb-Depurado'!AC1828</f>
        <v>44912</v>
      </c>
      <c r="Q1829" s="111">
        <f>+'Categorias-9 feb-Depurado'!AE1828</f>
        <v>44972</v>
      </c>
      <c r="R1829" s="112" t="str">
        <f>+'Categorias-9 feb-Depurado'!AB1828</f>
        <v>Fuel-Vehicular</v>
      </c>
    </row>
    <row r="1830" spans="2:18" s="1" customFormat="1" ht="14.5" hidden="1">
      <c r="B1830" s="57" t="str">
        <f>+'Categorias-9 feb-Depurado'!B1829</f>
        <v>COLOMBIANA DE COMBUSTIBLES CODECO SAS</v>
      </c>
      <c r="C1830" s="30" t="s">
        <v>4900</v>
      </c>
      <c r="D1830" s="31">
        <v>5</v>
      </c>
      <c r="E1830" s="30" t="str">
        <f>+'Categorias-9 feb-Depurado'!E1829</f>
        <v>830056886-0</v>
      </c>
      <c r="F1830" s="30" t="str">
        <f>+'Categorias-9 feb-Depurado'!F1829</f>
        <v>CL 14 43 82</v>
      </c>
      <c r="G1830" s="30" t="str">
        <f>+'Categorias-9 feb-Depurado'!G1829</f>
        <v>169</v>
      </c>
      <c r="H1830" s="30" t="str">
        <f>+'Categorias-9 feb-Depurado'!H1829</f>
        <v>FVE-18441</v>
      </c>
      <c r="I1830" s="107">
        <f>+'Categorias-9 feb-Depurado'!R1829</f>
        <v>329844</v>
      </c>
      <c r="J1830" s="108">
        <f t="shared" si="120"/>
        <v>0</v>
      </c>
      <c r="K1830" s="107">
        <f t="shared" si="121"/>
        <v>0</v>
      </c>
      <c r="L1830" s="109">
        <f t="shared" si="122"/>
        <v>329844</v>
      </c>
      <c r="M1830" s="110">
        <f t="shared" si="123"/>
        <v>2.5145793267526114E-07</v>
      </c>
      <c r="N1830" s="33" t="s">
        <v>4892</v>
      </c>
      <c r="O1830" s="33">
        <f>+'Categorias-9 feb-Depurado'!Y1829</f>
        <v>69.151860121387458</v>
      </c>
      <c r="P1830" s="111">
        <f>+'Categorias-9 feb-Depurado'!AC1829</f>
        <v>44914</v>
      </c>
      <c r="Q1830" s="111">
        <f>+'Categorias-9 feb-Depurado'!AE1829</f>
        <v>44974</v>
      </c>
      <c r="R1830" s="112" t="str">
        <f>+'Categorias-9 feb-Depurado'!AB1829</f>
        <v>Fuel-Vehicular</v>
      </c>
    </row>
    <row r="1831" spans="2:18" s="1" customFormat="1" ht="14.5" hidden="1">
      <c r="B1831" s="57" t="str">
        <f>+'Categorias-9 feb-Depurado'!B1830</f>
        <v>COLOMBIANA DE COMBUSTIBLES CODECO SAS</v>
      </c>
      <c r="C1831" s="30" t="s">
        <v>4900</v>
      </c>
      <c r="D1831" s="31">
        <v>5</v>
      </c>
      <c r="E1831" s="30" t="str">
        <f>+'Categorias-9 feb-Depurado'!E1830</f>
        <v>830056886-0</v>
      </c>
      <c r="F1831" s="30" t="str">
        <f>+'Categorias-9 feb-Depurado'!F1830</f>
        <v>CL 14 43 82</v>
      </c>
      <c r="G1831" s="30" t="str">
        <f>+'Categorias-9 feb-Depurado'!G1830</f>
        <v>169</v>
      </c>
      <c r="H1831" s="30" t="str">
        <f>+'Categorias-9 feb-Depurado'!H1830</f>
        <v>FVE-18496</v>
      </c>
      <c r="I1831" s="107">
        <f>+'Categorias-9 feb-Depurado'!R1830</f>
        <v>310896</v>
      </c>
      <c r="J1831" s="108">
        <f t="shared" si="120"/>
        <v>0</v>
      </c>
      <c r="K1831" s="107">
        <f t="shared" si="121"/>
        <v>0</v>
      </c>
      <c r="L1831" s="109">
        <f t="shared" si="122"/>
        <v>310896</v>
      </c>
      <c r="M1831" s="110">
        <f t="shared" si="123"/>
        <v>2.370128467912346E-07</v>
      </c>
      <c r="N1831" s="33" t="s">
        <v>4892</v>
      </c>
      <c r="O1831" s="33">
        <f>+'Categorias-9 feb-Depurado'!Y1830</f>
        <v>65.17940815748922</v>
      </c>
      <c r="P1831" s="111">
        <f>+'Categorias-9 feb-Depurado'!AC1830</f>
        <v>44915</v>
      </c>
      <c r="Q1831" s="111">
        <f>+'Categorias-9 feb-Depurado'!AE1830</f>
        <v>44975</v>
      </c>
      <c r="R1831" s="112" t="str">
        <f>+'Categorias-9 feb-Depurado'!AB1830</f>
        <v>Fuel-Vehicular</v>
      </c>
    </row>
    <row r="1832" spans="2:18" s="1" customFormat="1" ht="14.5" hidden="1">
      <c r="B1832" s="57" t="str">
        <f>+'Categorias-9 feb-Depurado'!B1831</f>
        <v>COLOMBIANA DE COMBUSTIBLES CODECO SAS</v>
      </c>
      <c r="C1832" s="30" t="s">
        <v>4900</v>
      </c>
      <c r="D1832" s="31">
        <v>5</v>
      </c>
      <c r="E1832" s="30" t="str">
        <f>+'Categorias-9 feb-Depurado'!E1831</f>
        <v>830056886-0</v>
      </c>
      <c r="F1832" s="30" t="str">
        <f>+'Categorias-9 feb-Depurado'!F1831</f>
        <v>CL 14 43 82</v>
      </c>
      <c r="G1832" s="30" t="str">
        <f>+'Categorias-9 feb-Depurado'!G1831</f>
        <v>169</v>
      </c>
      <c r="H1832" s="30" t="str">
        <f>+'Categorias-9 feb-Depurado'!H1831</f>
        <v>FVE-18548</v>
      </c>
      <c r="I1832" s="107">
        <f>+'Categorias-9 feb-Depurado'!R1831</f>
        <v>484092</v>
      </c>
      <c r="J1832" s="108">
        <f t="shared" si="120"/>
        <v>0</v>
      </c>
      <c r="K1832" s="107">
        <f t="shared" si="121"/>
        <v>0</v>
      </c>
      <c r="L1832" s="109">
        <f t="shared" si="122"/>
        <v>484092</v>
      </c>
      <c r="M1832" s="110">
        <f t="shared" si="123"/>
        <v>3.6904953112572164E-07</v>
      </c>
      <c r="N1832" s="33" t="s">
        <v>4892</v>
      </c>
      <c r="O1832" s="33">
        <f>+'Categorias-9 feb-Depurado'!Y1831</f>
        <v>101.48998396175979</v>
      </c>
      <c r="P1832" s="111">
        <f>+'Categorias-9 feb-Depurado'!AC1831</f>
        <v>44918</v>
      </c>
      <c r="Q1832" s="111">
        <f>+'Categorias-9 feb-Depurado'!AE1831</f>
        <v>44978</v>
      </c>
      <c r="R1832" s="112" t="str">
        <f>+'Categorias-9 feb-Depurado'!AB1831</f>
        <v>Fuel-Vehicular</v>
      </c>
    </row>
    <row r="1833" spans="2:18" s="1" customFormat="1" ht="14.5" hidden="1">
      <c r="B1833" s="57" t="str">
        <f>+'Categorias-9 feb-Depurado'!B1832</f>
        <v>COLOMBIANA DE COMBUSTIBLES CODECO SAS</v>
      </c>
      <c r="C1833" s="30" t="s">
        <v>4900</v>
      </c>
      <c r="D1833" s="31">
        <v>5</v>
      </c>
      <c r="E1833" s="30" t="str">
        <f>+'Categorias-9 feb-Depurado'!E1832</f>
        <v>830056886-0</v>
      </c>
      <c r="F1833" s="30" t="str">
        <f>+'Categorias-9 feb-Depurado'!F1832</f>
        <v>CL 14 43 82</v>
      </c>
      <c r="G1833" s="30" t="str">
        <f>+'Categorias-9 feb-Depurado'!G1832</f>
        <v>169</v>
      </c>
      <c r="H1833" s="30" t="str">
        <f>+'Categorias-9 feb-Depurado'!H1832</f>
        <v>FVE-18579</v>
      </c>
      <c r="I1833" s="107">
        <f>+'Categorias-9 feb-Depurado'!R1832</f>
        <v>398511</v>
      </c>
      <c r="J1833" s="108">
        <f t="shared" si="120"/>
        <v>0</v>
      </c>
      <c r="K1833" s="107">
        <f t="shared" si="121"/>
        <v>0</v>
      </c>
      <c r="L1833" s="109">
        <f t="shared" si="122"/>
        <v>398511</v>
      </c>
      <c r="M1833" s="110">
        <f t="shared" si="123"/>
        <v>3.0380650309949856E-07</v>
      </c>
      <c r="N1833" s="33" t="s">
        <v>4892</v>
      </c>
      <c r="O1833" s="33">
        <f>+'Categorias-9 feb-Depurado'!Y1832</f>
        <v>83.547910311645012</v>
      </c>
      <c r="P1833" s="111">
        <f>+'Categorias-9 feb-Depurado'!AC1832</f>
        <v>44921</v>
      </c>
      <c r="Q1833" s="111">
        <f>+'Categorias-9 feb-Depurado'!AE1832</f>
        <v>44981</v>
      </c>
      <c r="R1833" s="112" t="str">
        <f>+'Categorias-9 feb-Depurado'!AB1832</f>
        <v>Fuel-Vehicular</v>
      </c>
    </row>
    <row r="1834" spans="2:18" s="1" customFormat="1" ht="14.5" hidden="1">
      <c r="B1834" s="57" t="str">
        <f>+'Categorias-9 feb-Depurado'!B1833</f>
        <v>COLOMBIANA DE COMBUSTIBLES CODECO SAS</v>
      </c>
      <c r="C1834" s="30" t="s">
        <v>4900</v>
      </c>
      <c r="D1834" s="31">
        <v>5</v>
      </c>
      <c r="E1834" s="30" t="str">
        <f>+'Categorias-9 feb-Depurado'!E1833</f>
        <v>830056886-0</v>
      </c>
      <c r="F1834" s="30" t="str">
        <f>+'Categorias-9 feb-Depurado'!F1833</f>
        <v>CL 14 43 82</v>
      </c>
      <c r="G1834" s="30" t="str">
        <f>+'Categorias-9 feb-Depurado'!G1833</f>
        <v>169</v>
      </c>
      <c r="H1834" s="30" t="str">
        <f>+'Categorias-9 feb-Depurado'!H1833</f>
        <v>FVE-18582</v>
      </c>
      <c r="I1834" s="107">
        <f>+'Categorias-9 feb-Depurado'!R1833</f>
        <v>272874</v>
      </c>
      <c r="J1834" s="108">
        <f t="shared" si="120"/>
        <v>0</v>
      </c>
      <c r="K1834" s="107">
        <f t="shared" si="121"/>
        <v>0</v>
      </c>
      <c r="L1834" s="109">
        <f t="shared" si="122"/>
        <v>272874</v>
      </c>
      <c r="M1834" s="110">
        <f t="shared" si="123"/>
        <v>2.0802661840394006E-07</v>
      </c>
      <c r="N1834" s="33" t="s">
        <v>4892</v>
      </c>
      <c r="O1834" s="33">
        <f>+'Categorias-9 feb-Depurado'!Y1833</f>
        <v>57.208088304663661</v>
      </c>
      <c r="P1834" s="111">
        <f>+'Categorias-9 feb-Depurado'!AC1833</f>
        <v>44922</v>
      </c>
      <c r="Q1834" s="111">
        <f>+'Categorias-9 feb-Depurado'!AE1833</f>
        <v>44982</v>
      </c>
      <c r="R1834" s="112" t="str">
        <f>+'Categorias-9 feb-Depurado'!AB1833</f>
        <v>Fuel-Vehicular</v>
      </c>
    </row>
    <row r="1835" spans="2:18" s="1" customFormat="1" ht="14.5" hidden="1">
      <c r="B1835" s="57" t="str">
        <f>+'Categorias-9 feb-Depurado'!B1834</f>
        <v>COLOMBIANA DE COMBUSTIBLES CODECO SAS</v>
      </c>
      <c r="C1835" s="30" t="s">
        <v>4900</v>
      </c>
      <c r="D1835" s="31">
        <v>5</v>
      </c>
      <c r="E1835" s="30" t="str">
        <f>+'Categorias-9 feb-Depurado'!E1834</f>
        <v>830056886-0</v>
      </c>
      <c r="F1835" s="30" t="str">
        <f>+'Categorias-9 feb-Depurado'!F1834</f>
        <v>CL 14 43 82</v>
      </c>
      <c r="G1835" s="30" t="str">
        <f>+'Categorias-9 feb-Depurado'!G1834</f>
        <v>169</v>
      </c>
      <c r="H1835" s="30" t="str">
        <f>+'Categorias-9 feb-Depurado'!H1834</f>
        <v>FVE18684</v>
      </c>
      <c r="I1835" s="107">
        <f>+'Categorias-9 feb-Depurado'!R1834</f>
        <v>291439</v>
      </c>
      <c r="J1835" s="108">
        <f t="shared" si="120"/>
        <v>0</v>
      </c>
      <c r="K1835" s="107">
        <f t="shared" si="121"/>
        <v>0</v>
      </c>
      <c r="L1835" s="109">
        <f t="shared" si="122"/>
        <v>291439</v>
      </c>
      <c r="M1835" s="110">
        <f t="shared" si="123"/>
        <v>2.2217972265963738E-07</v>
      </c>
      <c r="N1835" s="33" t="s">
        <v>4892</v>
      </c>
      <c r="O1835" s="33">
        <f>+'Categorias-9 feb-Depurado'!Y1834</f>
        <v>61.100244242481416</v>
      </c>
      <c r="P1835" s="111">
        <f>+'Categorias-9 feb-Depurado'!AC1834</f>
        <v>44930</v>
      </c>
      <c r="Q1835" s="111">
        <f>+'Categorias-9 feb-Depurado'!AE1834</f>
        <v>44990</v>
      </c>
      <c r="R1835" s="112" t="str">
        <f>+'Categorias-9 feb-Depurado'!AB1834</f>
        <v>Fuel-Vehicular</v>
      </c>
    </row>
    <row r="1836" spans="2:18" s="1" customFormat="1" ht="14.5" hidden="1">
      <c r="B1836" s="57" t="str">
        <f>+'Categorias-9 feb-Depurado'!B1835</f>
        <v>COLOMBIANA DE COMBUSTIBLES CODECO SAS</v>
      </c>
      <c r="C1836" s="30" t="s">
        <v>4900</v>
      </c>
      <c r="D1836" s="31">
        <v>5</v>
      </c>
      <c r="E1836" s="30" t="str">
        <f>+'Categorias-9 feb-Depurado'!E1835</f>
        <v>830056886-0</v>
      </c>
      <c r="F1836" s="30" t="str">
        <f>+'Categorias-9 feb-Depurado'!F1835</f>
        <v>CL 14 43 82</v>
      </c>
      <c r="G1836" s="30" t="str">
        <f>+'Categorias-9 feb-Depurado'!G1835</f>
        <v>169</v>
      </c>
      <c r="H1836" s="30" t="str">
        <f>+'Categorias-9 feb-Depurado'!H1835</f>
        <v>FVE18679</v>
      </c>
      <c r="I1836" s="107">
        <f>+'Categorias-9 feb-Depurado'!R1835</f>
        <v>349426</v>
      </c>
      <c r="J1836" s="108">
        <f t="shared" si="120"/>
        <v>0</v>
      </c>
      <c r="K1836" s="107">
        <f t="shared" si="121"/>
        <v>0</v>
      </c>
      <c r="L1836" s="109">
        <f t="shared" si="122"/>
        <v>349426</v>
      </c>
      <c r="M1836" s="110">
        <f t="shared" si="123"/>
        <v>2.6638635107197889E-07</v>
      </c>
      <c r="N1836" s="33" t="s">
        <v>4892</v>
      </c>
      <c r="O1836" s="33">
        <f>+'Categorias-9 feb-Depurado'!Y1835</f>
        <v>73.257230311225712</v>
      </c>
      <c r="P1836" s="111">
        <f>+'Categorias-9 feb-Depurado'!AC1835</f>
        <v>44930</v>
      </c>
      <c r="Q1836" s="111">
        <f>+'Categorias-9 feb-Depurado'!AE1835</f>
        <v>44990</v>
      </c>
      <c r="R1836" s="112" t="str">
        <f>+'Categorias-9 feb-Depurado'!AB1835</f>
        <v>Fuel-Vehicular</v>
      </c>
    </row>
    <row r="1837" spans="2:18" s="1" customFormat="1" ht="14.5" hidden="1">
      <c r="B1837" s="57" t="str">
        <f>+'Categorias-9 feb-Depurado'!B1836</f>
        <v>COLOMBIANA DE COMBUSTIBLES CODECO SAS</v>
      </c>
      <c r="C1837" s="30" t="s">
        <v>4900</v>
      </c>
      <c r="D1837" s="31">
        <v>5</v>
      </c>
      <c r="E1837" s="30" t="str">
        <f>+'Categorias-9 feb-Depurado'!E1836</f>
        <v>830056886-0</v>
      </c>
      <c r="F1837" s="30" t="str">
        <f>+'Categorias-9 feb-Depurado'!F1836</f>
        <v>CL 14 43 82</v>
      </c>
      <c r="G1837" s="30" t="str">
        <f>+'Categorias-9 feb-Depurado'!G1836</f>
        <v>169</v>
      </c>
      <c r="H1837" s="30" t="str">
        <f>+'Categorias-9 feb-Depurado'!H1836</f>
        <v>FVE18692</v>
      </c>
      <c r="I1837" s="107">
        <f>+'Categorias-9 feb-Depurado'!R1836</f>
        <v>477618</v>
      </c>
      <c r="J1837" s="108">
        <f t="shared" si="120"/>
        <v>0</v>
      </c>
      <c r="K1837" s="107">
        <f t="shared" si="121"/>
        <v>0</v>
      </c>
      <c r="L1837" s="109">
        <f t="shared" si="122"/>
        <v>477618</v>
      </c>
      <c r="M1837" s="110">
        <f t="shared" si="123"/>
        <v>3.6411405054660044E-07</v>
      </c>
      <c r="N1837" s="33" t="s">
        <v>4892</v>
      </c>
      <c r="O1837" s="33">
        <f>+'Categorias-9 feb-Depurado'!Y1836</f>
        <v>100.13270857574136</v>
      </c>
      <c r="P1837" s="111">
        <f>+'Categorias-9 feb-Depurado'!AC1836</f>
        <v>44931</v>
      </c>
      <c r="Q1837" s="111">
        <f>+'Categorias-9 feb-Depurado'!AE1836</f>
        <v>44991</v>
      </c>
      <c r="R1837" s="112" t="str">
        <f>+'Categorias-9 feb-Depurado'!AB1836</f>
        <v>Fuel-Vehicular</v>
      </c>
    </row>
    <row r="1838" spans="2:18" s="1" customFormat="1" ht="14.5" hidden="1">
      <c r="B1838" s="57" t="str">
        <f>+'Categorias-9 feb-Depurado'!B1837</f>
        <v>COLOMBIANA DE COMBUSTIBLES CODECO SAS</v>
      </c>
      <c r="C1838" s="30" t="s">
        <v>4900</v>
      </c>
      <c r="D1838" s="31">
        <v>5</v>
      </c>
      <c r="E1838" s="30" t="str">
        <f>+'Categorias-9 feb-Depurado'!E1837</f>
        <v>830056886-0</v>
      </c>
      <c r="F1838" s="30" t="str">
        <f>+'Categorias-9 feb-Depurado'!F1837</f>
        <v>CL 14 43 82</v>
      </c>
      <c r="G1838" s="30" t="str">
        <f>+'Categorias-9 feb-Depurado'!G1837</f>
        <v>169</v>
      </c>
      <c r="H1838" s="30" t="str">
        <f>+'Categorias-9 feb-Depurado'!H1837</f>
        <v>FVE18712</v>
      </c>
      <c r="I1838" s="107">
        <f>+'Categorias-9 feb-Depurado'!R1837</f>
        <v>297059</v>
      </c>
      <c r="J1838" s="108">
        <f t="shared" si="120"/>
        <v>0</v>
      </c>
      <c r="K1838" s="107">
        <f t="shared" si="121"/>
        <v>0</v>
      </c>
      <c r="L1838" s="109">
        <f t="shared" si="122"/>
        <v>297059</v>
      </c>
      <c r="M1838" s="110">
        <f t="shared" si="123"/>
        <v>2.2646415281945525E-07</v>
      </c>
      <c r="N1838" s="33" t="s">
        <v>4892</v>
      </c>
      <c r="O1838" s="33">
        <f>+'Categorias-9 feb-Depurado'!Y1837</f>
        <v>62.278478358858237</v>
      </c>
      <c r="P1838" s="111">
        <f>+'Categorias-9 feb-Depurado'!AC1837</f>
        <v>44932</v>
      </c>
      <c r="Q1838" s="111">
        <f>+'Categorias-9 feb-Depurado'!AE1837</f>
        <v>44992</v>
      </c>
      <c r="R1838" s="112" t="str">
        <f>+'Categorias-9 feb-Depurado'!AB1837</f>
        <v>Fuel-Vehicular</v>
      </c>
    </row>
    <row r="1839" spans="2:18" s="1" customFormat="1" ht="14.5" hidden="1">
      <c r="B1839" s="57" t="str">
        <f>+'Categorias-9 feb-Depurado'!B1838</f>
        <v>COLOMBIANA DE COMBUSTIBLES CODECO SAS</v>
      </c>
      <c r="C1839" s="30" t="s">
        <v>4900</v>
      </c>
      <c r="D1839" s="31">
        <v>5</v>
      </c>
      <c r="E1839" s="30" t="str">
        <f>+'Categorias-9 feb-Depurado'!E1838</f>
        <v>830056886-0</v>
      </c>
      <c r="F1839" s="30" t="str">
        <f>+'Categorias-9 feb-Depurado'!F1838</f>
        <v>CL 14 43 82</v>
      </c>
      <c r="G1839" s="30" t="str">
        <f>+'Categorias-9 feb-Depurado'!G1838</f>
        <v>169</v>
      </c>
      <c r="H1839" s="30" t="str">
        <f>+'Categorias-9 feb-Depurado'!H1838</f>
        <v>FVE18745</v>
      </c>
      <c r="I1839" s="107">
        <f>+'Categorias-9 feb-Depurado'!R1838</f>
        <v>307117</v>
      </c>
      <c r="J1839" s="108">
        <f t="shared" si="120"/>
        <v>0</v>
      </c>
      <c r="K1839" s="107">
        <f t="shared" si="121"/>
        <v>0</v>
      </c>
      <c r="L1839" s="109">
        <f t="shared" si="122"/>
        <v>307117</v>
      </c>
      <c r="M1839" s="110">
        <f t="shared" si="123"/>
        <v>2.3413191056811152E-07</v>
      </c>
      <c r="N1839" s="33" t="s">
        <v>4892</v>
      </c>
      <c r="O1839" s="33">
        <f>+'Categorias-9 feb-Depurado'!Y1838</f>
        <v>64.387140056815198</v>
      </c>
      <c r="P1839" s="111">
        <f>+'Categorias-9 feb-Depurado'!AC1838</f>
        <v>44936</v>
      </c>
      <c r="Q1839" s="111">
        <f>+'Categorias-9 feb-Depurado'!AE1838</f>
        <v>44996</v>
      </c>
      <c r="R1839" s="112" t="str">
        <f>+'Categorias-9 feb-Depurado'!AB1838</f>
        <v>Fuel-Vehicular</v>
      </c>
    </row>
    <row r="1840" spans="2:18" s="1" customFormat="1" ht="14.5" hidden="1">
      <c r="B1840" s="57" t="str">
        <f>+'Categorias-9 feb-Depurado'!B1839</f>
        <v>COLOMBIANA DE COMBUSTIBLES CODECO SAS</v>
      </c>
      <c r="C1840" s="30" t="s">
        <v>4900</v>
      </c>
      <c r="D1840" s="31">
        <v>5</v>
      </c>
      <c r="E1840" s="30" t="str">
        <f>+'Categorias-9 feb-Depurado'!E1839</f>
        <v>830056886-0</v>
      </c>
      <c r="F1840" s="30" t="str">
        <f>+'Categorias-9 feb-Depurado'!F1839</f>
        <v>CL 14 43 82</v>
      </c>
      <c r="G1840" s="30" t="str">
        <f>+'Categorias-9 feb-Depurado'!G1839</f>
        <v>169</v>
      </c>
      <c r="H1840" s="30" t="str">
        <f>+'Categorias-9 feb-Depurado'!H1839</f>
        <v>FVE18776</v>
      </c>
      <c r="I1840" s="107">
        <f>+'Categorias-9 feb-Depurado'!R1839</f>
        <v>330430</v>
      </c>
      <c r="J1840" s="108">
        <f t="shared" si="120"/>
        <v>0</v>
      </c>
      <c r="K1840" s="107">
        <f t="shared" si="121"/>
        <v>0</v>
      </c>
      <c r="L1840" s="109">
        <f t="shared" si="122"/>
        <v>330430</v>
      </c>
      <c r="M1840" s="110">
        <f t="shared" si="123"/>
        <v>2.5190467219014606E-07</v>
      </c>
      <c r="N1840" s="33" t="s">
        <v>4892</v>
      </c>
      <c r="O1840" s="33">
        <f>+'Categorias-9 feb-Depurado'!Y1839</f>
        <v>69.274715137792583</v>
      </c>
      <c r="P1840" s="111">
        <f>+'Categorias-9 feb-Depurado'!AC1839</f>
        <v>44937</v>
      </c>
      <c r="Q1840" s="111">
        <f>+'Categorias-9 feb-Depurado'!AE1839</f>
        <v>44997</v>
      </c>
      <c r="R1840" s="112" t="str">
        <f>+'Categorias-9 feb-Depurado'!AB1839</f>
        <v>Fuel-Vehicular</v>
      </c>
    </row>
    <row r="1841" spans="2:18" s="1" customFormat="1" ht="14.5" hidden="1">
      <c r="B1841" s="57" t="str">
        <f>+'Categorias-9 feb-Depurado'!B1840</f>
        <v>COLOMBIANA DE COMBUSTIBLES CODECO SAS</v>
      </c>
      <c r="C1841" s="30" t="s">
        <v>4900</v>
      </c>
      <c r="D1841" s="31">
        <v>5</v>
      </c>
      <c r="E1841" s="30" t="str">
        <f>+'Categorias-9 feb-Depurado'!E1840</f>
        <v>830056886-0</v>
      </c>
      <c r="F1841" s="30" t="str">
        <f>+'Categorias-9 feb-Depurado'!F1840</f>
        <v>CL 14 43 82</v>
      </c>
      <c r="G1841" s="30" t="str">
        <f>+'Categorias-9 feb-Depurado'!G1840</f>
        <v>169</v>
      </c>
      <c r="H1841" s="30" t="str">
        <f>+'Categorias-9 feb-Depurado'!H1840</f>
        <v>FVE18775</v>
      </c>
      <c r="I1841" s="107">
        <f>+'Categorias-9 feb-Depurado'!R1840</f>
        <v>380232</v>
      </c>
      <c r="J1841" s="108">
        <f t="shared" si="120"/>
        <v>0</v>
      </c>
      <c r="K1841" s="107">
        <f t="shared" si="121"/>
        <v>0</v>
      </c>
      <c r="L1841" s="109">
        <f t="shared" si="122"/>
        <v>380232</v>
      </c>
      <c r="M1841" s="110">
        <f t="shared" si="123"/>
        <v>2.8987143212239694E-07</v>
      </c>
      <c r="N1841" s="33" t="s">
        <v>4892</v>
      </c>
      <c r="O1841" s="33">
        <f>+'Categorias-9 feb-Depurado'!Y1840</f>
        <v>79.715714330639315</v>
      </c>
      <c r="P1841" s="111">
        <f>+'Categorias-9 feb-Depurado'!AC1840</f>
        <v>44937</v>
      </c>
      <c r="Q1841" s="111">
        <f>+'Categorias-9 feb-Depurado'!AE1840</f>
        <v>44997</v>
      </c>
      <c r="R1841" s="112" t="str">
        <f>+'Categorias-9 feb-Depurado'!AB1840</f>
        <v>Fuel-Vehicular</v>
      </c>
    </row>
    <row r="1842" spans="2:18" s="1" customFormat="1" ht="14.5" hidden="1">
      <c r="B1842" s="57" t="str">
        <f>+'Categorias-9 feb-Depurado'!B1841</f>
        <v>COLOMBIANA DE COMBUSTIBLES CODECO SAS</v>
      </c>
      <c r="C1842" s="30" t="s">
        <v>4900</v>
      </c>
      <c r="D1842" s="31">
        <v>5</v>
      </c>
      <c r="E1842" s="30" t="str">
        <f>+'Categorias-9 feb-Depurado'!E1841</f>
        <v>830056886-0</v>
      </c>
      <c r="F1842" s="30" t="str">
        <f>+'Categorias-9 feb-Depurado'!F1841</f>
        <v>CL 14 43 82</v>
      </c>
      <c r="G1842" s="30" t="str">
        <f>+'Categorias-9 feb-Depurado'!G1841</f>
        <v>169</v>
      </c>
      <c r="H1842" s="30" t="str">
        <f>+'Categorias-9 feb-Depurado'!H1841</f>
        <v>FVE18834</v>
      </c>
      <c r="I1842" s="107">
        <f>+'Categorias-9 feb-Depurado'!R1841</f>
        <v>321346</v>
      </c>
      <c r="J1842" s="108">
        <f t="shared" si="120"/>
        <v>0</v>
      </c>
      <c r="K1842" s="107">
        <f t="shared" si="121"/>
        <v>0</v>
      </c>
      <c r="L1842" s="109">
        <f t="shared" si="122"/>
        <v>321346</v>
      </c>
      <c r="M1842" s="110">
        <f t="shared" si="123"/>
        <v>2.4497944735530879E-07</v>
      </c>
      <c r="N1842" s="33" t="s">
        <v>4892</v>
      </c>
      <c r="O1842" s="33">
        <f>+'Categorias-9 feb-Depurado'!Y1841</f>
        <v>67.370252733314459</v>
      </c>
      <c r="P1842" s="111">
        <f>+'Categorias-9 feb-Depurado'!AC1841</f>
        <v>44943</v>
      </c>
      <c r="Q1842" s="111">
        <f>+'Categorias-9 feb-Depurado'!AE1841</f>
        <v>45003</v>
      </c>
      <c r="R1842" s="112" t="str">
        <f>+'Categorias-9 feb-Depurado'!AB1841</f>
        <v>Fuel-Vehicular</v>
      </c>
    </row>
    <row r="1843" spans="2:18" s="1" customFormat="1" ht="14.5" hidden="1">
      <c r="B1843" s="57" t="str">
        <f>+'Categorias-9 feb-Depurado'!B1842</f>
        <v>COLOMBIANA DE COMBUSTIBLES CODECO SAS</v>
      </c>
      <c r="C1843" s="30" t="s">
        <v>4900</v>
      </c>
      <c r="D1843" s="31">
        <v>5</v>
      </c>
      <c r="E1843" s="30" t="str">
        <f>+'Categorias-9 feb-Depurado'!E1842</f>
        <v>830056886-0</v>
      </c>
      <c r="F1843" s="30" t="str">
        <f>+'Categorias-9 feb-Depurado'!F1842</f>
        <v>CL 14 43 82</v>
      </c>
      <c r="G1843" s="30" t="str">
        <f>+'Categorias-9 feb-Depurado'!G1842</f>
        <v>169</v>
      </c>
      <c r="H1843" s="30" t="str">
        <f>+'Categorias-9 feb-Depurado'!H1842</f>
        <v>FVE18862</v>
      </c>
      <c r="I1843" s="107">
        <f>+'Categorias-9 feb-Depurado'!R1842</f>
        <v>361579</v>
      </c>
      <c r="J1843" s="108">
        <f t="shared" si="120"/>
        <v>0</v>
      </c>
      <c r="K1843" s="107">
        <f t="shared" si="121"/>
        <v>0</v>
      </c>
      <c r="L1843" s="109">
        <f t="shared" si="122"/>
        <v>361579</v>
      </c>
      <c r="M1843" s="110">
        <f t="shared" si="123"/>
        <v>2.756512407040548E-07</v>
      </c>
      <c r="N1843" s="33" t="s">
        <v>4892</v>
      </c>
      <c r="O1843" s="33">
        <f>+'Categorias-9 feb-Depurado'!Y1842</f>
        <v>75.805109175340931</v>
      </c>
      <c r="P1843" s="111">
        <f>+'Categorias-9 feb-Depurado'!AC1842</f>
        <v>44944</v>
      </c>
      <c r="Q1843" s="111">
        <f>+'Categorias-9 feb-Depurado'!AE1842</f>
        <v>45004</v>
      </c>
      <c r="R1843" s="112" t="str">
        <f>+'Categorias-9 feb-Depurado'!AB1842</f>
        <v>Fuel-Vehicular</v>
      </c>
    </row>
    <row r="1844" spans="2:18" s="1" customFormat="1" ht="14.5" hidden="1">
      <c r="B1844" s="57" t="str">
        <f>+'Categorias-9 feb-Depurado'!B1843</f>
        <v>COLOMBIANA DE COMBUSTIBLES CODECO SAS</v>
      </c>
      <c r="C1844" s="30" t="s">
        <v>4900</v>
      </c>
      <c r="D1844" s="31">
        <v>5</v>
      </c>
      <c r="E1844" s="30" t="str">
        <f>+'Categorias-9 feb-Depurado'!E1843</f>
        <v>830056886-0</v>
      </c>
      <c r="F1844" s="30" t="str">
        <f>+'Categorias-9 feb-Depurado'!F1843</f>
        <v>CL 14 43 82</v>
      </c>
      <c r="G1844" s="30" t="str">
        <f>+'Categorias-9 feb-Depurado'!G1843</f>
        <v>169</v>
      </c>
      <c r="H1844" s="30" t="str">
        <f>+'Categorias-9 feb-Depurado'!H1843</f>
        <v>FVE18872</v>
      </c>
      <c r="I1844" s="107">
        <f>+'Categorias-9 feb-Depurado'!R1843</f>
        <v>330917</v>
      </c>
      <c r="J1844" s="108">
        <f t="shared" si="120"/>
        <v>0</v>
      </c>
      <c r="K1844" s="107">
        <f t="shared" si="121"/>
        <v>0</v>
      </c>
      <c r="L1844" s="109">
        <f t="shared" si="122"/>
        <v>330917</v>
      </c>
      <c r="M1844" s="110">
        <f t="shared" si="123"/>
        <v>2.5227593864705558E-07</v>
      </c>
      <c r="N1844" s="33" t="s">
        <v>4892</v>
      </c>
      <c r="O1844" s="33">
        <f>+'Categorias-9 feb-Depurado'!Y1843</f>
        <v>69.376814784532002</v>
      </c>
      <c r="P1844" s="111">
        <f>+'Categorias-9 feb-Depurado'!AC1843</f>
        <v>44944</v>
      </c>
      <c r="Q1844" s="111">
        <f>+'Categorias-9 feb-Depurado'!AE1843</f>
        <v>45004</v>
      </c>
      <c r="R1844" s="112" t="str">
        <f>+'Categorias-9 feb-Depurado'!AB1843</f>
        <v>Fuel-Vehicular</v>
      </c>
    </row>
    <row r="1845" spans="2:18" s="1" customFormat="1" ht="14.5" hidden="1">
      <c r="B1845" s="57" t="str">
        <f>+'Categorias-9 feb-Depurado'!B1844</f>
        <v>COLOMBIANA DE COMBUSTIBLES CODECO SAS</v>
      </c>
      <c r="C1845" s="30" t="s">
        <v>4900</v>
      </c>
      <c r="D1845" s="31">
        <v>5</v>
      </c>
      <c r="E1845" s="30" t="str">
        <f>+'Categorias-9 feb-Depurado'!E1844</f>
        <v>830056886-0</v>
      </c>
      <c r="F1845" s="30" t="str">
        <f>+'Categorias-9 feb-Depurado'!F1844</f>
        <v>CL 14 43 82</v>
      </c>
      <c r="G1845" s="30" t="str">
        <f>+'Categorias-9 feb-Depurado'!G1844</f>
        <v>169</v>
      </c>
      <c r="H1845" s="30" t="str">
        <f>+'Categorias-9 feb-Depurado'!H1844</f>
        <v>FVE18899</v>
      </c>
      <c r="I1845" s="107">
        <f>+'Categorias-9 feb-Depurado'!R1844</f>
        <v>311288</v>
      </c>
      <c r="J1845" s="108">
        <f t="shared" si="120"/>
        <v>0</v>
      </c>
      <c r="K1845" s="107">
        <f t="shared" si="121"/>
        <v>0</v>
      </c>
      <c r="L1845" s="109">
        <f t="shared" si="122"/>
        <v>311288</v>
      </c>
      <c r="M1845" s="110">
        <f t="shared" si="123"/>
        <v>2.3731168960665253E-07</v>
      </c>
      <c r="N1845" s="33" t="s">
        <v>4892</v>
      </c>
      <c r="O1845" s="33">
        <f>+'Categorias-9 feb-Depurado'!Y1844</f>
        <v>65.261591035357498</v>
      </c>
      <c r="P1845" s="111">
        <f>+'Categorias-9 feb-Depurado'!AC1844</f>
        <v>44945</v>
      </c>
      <c r="Q1845" s="111">
        <f>+'Categorias-9 feb-Depurado'!AE1844</f>
        <v>45005</v>
      </c>
      <c r="R1845" s="112" t="str">
        <f>+'Categorias-9 feb-Depurado'!AB1844</f>
        <v>Fuel-Vehicular</v>
      </c>
    </row>
    <row r="1846" spans="2:18" s="1" customFormat="1" ht="14.5" hidden="1">
      <c r="B1846" s="57" t="str">
        <f>+'Categorias-9 feb-Depurado'!B1845</f>
        <v>COLOMBIANA DE COMBUSTIBLES CODECO SAS</v>
      </c>
      <c r="C1846" s="30" t="s">
        <v>4900</v>
      </c>
      <c r="D1846" s="31">
        <v>5</v>
      </c>
      <c r="E1846" s="30" t="str">
        <f>+'Categorias-9 feb-Depurado'!E1845</f>
        <v>830056886-0</v>
      </c>
      <c r="F1846" s="30" t="str">
        <f>+'Categorias-9 feb-Depurado'!F1845</f>
        <v>CL 14 43 82</v>
      </c>
      <c r="G1846" s="30" t="str">
        <f>+'Categorias-9 feb-Depurado'!G1845</f>
        <v>169</v>
      </c>
      <c r="H1846" s="30" t="str">
        <f>+'Categorias-9 feb-Depurado'!H1845</f>
        <v>FVE18944</v>
      </c>
      <c r="I1846" s="107">
        <f>+'Categorias-9 feb-Depurado'!R1845</f>
        <v>380232</v>
      </c>
      <c r="J1846" s="108">
        <f t="shared" si="120"/>
        <v>0</v>
      </c>
      <c r="K1846" s="107">
        <f t="shared" si="121"/>
        <v>0</v>
      </c>
      <c r="L1846" s="109">
        <f t="shared" si="122"/>
        <v>380232</v>
      </c>
      <c r="M1846" s="110">
        <f t="shared" si="123"/>
        <v>2.8987143212239694E-07</v>
      </c>
      <c r="N1846" s="33" t="s">
        <v>4892</v>
      </c>
      <c r="O1846" s="33">
        <f>+'Categorias-9 feb-Depurado'!Y1845</f>
        <v>79.715714330639315</v>
      </c>
      <c r="P1846" s="111">
        <f>+'Categorias-9 feb-Depurado'!AC1845</f>
        <v>44946</v>
      </c>
      <c r="Q1846" s="111">
        <f>+'Categorias-9 feb-Depurado'!AE1845</f>
        <v>45006</v>
      </c>
      <c r="R1846" s="112" t="str">
        <f>+'Categorias-9 feb-Depurado'!AB1845</f>
        <v>Fuel-Vehicular</v>
      </c>
    </row>
    <row r="1847" spans="2:18" s="1" customFormat="1" ht="14.5" hidden="1">
      <c r="B1847" s="57" t="str">
        <f>+'Categorias-9 feb-Depurado'!B1846</f>
        <v>COLOMBIANA DE COMBUSTIBLES CODECO SAS</v>
      </c>
      <c r="C1847" s="30" t="s">
        <v>4900</v>
      </c>
      <c r="D1847" s="31">
        <v>5</v>
      </c>
      <c r="E1847" s="30" t="str">
        <f>+'Categorias-9 feb-Depurado'!E1846</f>
        <v>830056886-0</v>
      </c>
      <c r="F1847" s="30" t="str">
        <f>+'Categorias-9 feb-Depurado'!F1846</f>
        <v>CL 14 43 82</v>
      </c>
      <c r="G1847" s="30" t="str">
        <f>+'Categorias-9 feb-Depurado'!G1846</f>
        <v>169</v>
      </c>
      <c r="H1847" s="30" t="str">
        <f>+'Categorias-9 feb-Depurado'!H1846</f>
        <v>FVE18981</v>
      </c>
      <c r="I1847" s="107">
        <f>+'Categorias-9 feb-Depurado'!R1846</f>
        <v>399862</v>
      </c>
      <c r="J1847" s="108">
        <f t="shared" si="120"/>
        <v>0</v>
      </c>
      <c r="K1847" s="107">
        <f t="shared" si="121"/>
        <v>0</v>
      </c>
      <c r="L1847" s="109">
        <f t="shared" si="122"/>
        <v>399862</v>
      </c>
      <c r="M1847" s="110">
        <f t="shared" si="123"/>
        <v>3.0483644351692095E-07</v>
      </c>
      <c r="N1847" s="33" t="s">
        <v>4892</v>
      </c>
      <c r="O1847" s="33">
        <f>+'Categorias-9 feb-Depurado'!Y1846</f>
        <v>83.831147730012461</v>
      </c>
      <c r="P1847" s="111">
        <f>+'Categorias-9 feb-Depurado'!AC1846</f>
        <v>44949</v>
      </c>
      <c r="Q1847" s="111">
        <f>+'Categorias-9 feb-Depurado'!AE1846</f>
        <v>45009</v>
      </c>
      <c r="R1847" s="112" t="str">
        <f>+'Categorias-9 feb-Depurado'!AB1846</f>
        <v>Fuel-Vehicular</v>
      </c>
    </row>
    <row r="1848" spans="2:18" s="1" customFormat="1" ht="14.5" hidden="1">
      <c r="B1848" s="57" t="str">
        <f>+'Categorias-9 feb-Depurado'!B1847</f>
        <v>COLOMBIANA DE COMBUSTIBLES CODECO SAS</v>
      </c>
      <c r="C1848" s="30" t="s">
        <v>4900</v>
      </c>
      <c r="D1848" s="31">
        <v>5</v>
      </c>
      <c r="E1848" s="30" t="str">
        <f>+'Categorias-9 feb-Depurado'!E1847</f>
        <v>830056886-0</v>
      </c>
      <c r="F1848" s="30" t="str">
        <f>+'Categorias-9 feb-Depurado'!F1847</f>
        <v>CL 14 43 82</v>
      </c>
      <c r="G1848" s="30" t="str">
        <f>+'Categorias-9 feb-Depurado'!G1847</f>
        <v>169</v>
      </c>
      <c r="H1848" s="30" t="str">
        <f>+'Categorias-9 feb-Depurado'!H1847</f>
        <v>FVE19016</v>
      </c>
      <c r="I1848" s="107">
        <f>+'Categorias-9 feb-Depurado'!R1847</f>
        <v>360604</v>
      </c>
      <c r="J1848" s="108">
        <f t="shared" si="120"/>
        <v>0</v>
      </c>
      <c r="K1848" s="107">
        <f t="shared" si="121"/>
        <v>0</v>
      </c>
      <c r="L1848" s="109">
        <f t="shared" si="122"/>
        <v>360604</v>
      </c>
      <c r="M1848" s="110">
        <f t="shared" si="123"/>
        <v>2.7490794543611485E-07</v>
      </c>
      <c r="N1848" s="33" t="s">
        <v>4892</v>
      </c>
      <c r="O1848" s="33">
        <f>+'Categorias-9 feb-Depurado'!Y1847</f>
        <v>75.600700231663467</v>
      </c>
      <c r="P1848" s="111">
        <f>+'Categorias-9 feb-Depurado'!AC1847</f>
        <v>44951</v>
      </c>
      <c r="Q1848" s="111">
        <f>+'Categorias-9 feb-Depurado'!AE1847</f>
        <v>45011</v>
      </c>
      <c r="R1848" s="112" t="str">
        <f>+'Categorias-9 feb-Depurado'!AB1847</f>
        <v>Fuel-Vehicular</v>
      </c>
    </row>
    <row r="1849" spans="2:18" s="1" customFormat="1" ht="14.5" hidden="1">
      <c r="B1849" s="57" t="str">
        <f>+'Categorias-9 feb-Depurado'!B1848</f>
        <v>COLOMBIANA DE COMBUSTIBLES CODECO SAS</v>
      </c>
      <c r="C1849" s="30" t="s">
        <v>4900</v>
      </c>
      <c r="D1849" s="31">
        <v>5</v>
      </c>
      <c r="E1849" s="30" t="str">
        <f>+'Categorias-9 feb-Depurado'!E1848</f>
        <v>830056886-0</v>
      </c>
      <c r="F1849" s="30" t="str">
        <f>+'Categorias-9 feb-Depurado'!F1848</f>
        <v>CL 14 43 82</v>
      </c>
      <c r="G1849" s="30" t="str">
        <f>+'Categorias-9 feb-Depurado'!G1848</f>
        <v>169</v>
      </c>
      <c r="H1849" s="30" t="str">
        <f>+'Categorias-9 feb-Depurado'!H1848</f>
        <v>FVE19092</v>
      </c>
      <c r="I1849" s="107">
        <f>+'Categorias-9 feb-Depurado'!R1848</f>
        <v>361091</v>
      </c>
      <c r="J1849" s="108">
        <f t="shared" si="120"/>
        <v>0</v>
      </c>
      <c r="K1849" s="107">
        <f t="shared" si="121"/>
        <v>0</v>
      </c>
      <c r="L1849" s="109">
        <f t="shared" si="122"/>
        <v>361091</v>
      </c>
      <c r="M1849" s="110">
        <f t="shared" si="123"/>
        <v>2.7527921189302436E-07</v>
      </c>
      <c r="N1849" s="33" t="s">
        <v>4892</v>
      </c>
      <c r="O1849" s="33">
        <f>+'Categorias-9 feb-Depurado'!Y1848</f>
        <v>75.702799878402885</v>
      </c>
      <c r="P1849" s="111">
        <f>+'Categorias-9 feb-Depurado'!AC1848</f>
        <v>44956</v>
      </c>
      <c r="Q1849" s="111">
        <f>+'Categorias-9 feb-Depurado'!AE1848</f>
        <v>45016</v>
      </c>
      <c r="R1849" s="112" t="str">
        <f>+'Categorias-9 feb-Depurado'!AB1848</f>
        <v>Fuel-Vehicular</v>
      </c>
    </row>
    <row r="1850" spans="2:18" s="1" customFormat="1" ht="14.5" hidden="1">
      <c r="B1850" s="57" t="str">
        <f>+'Categorias-9 feb-Depurado'!B1849</f>
        <v>COLOMBIANA DE COMBUSTIBLES CODECO SAS</v>
      </c>
      <c r="C1850" s="30" t="s">
        <v>4900</v>
      </c>
      <c r="D1850" s="31">
        <v>5</v>
      </c>
      <c r="E1850" s="30" t="str">
        <f>+'Categorias-9 feb-Depurado'!E1849</f>
        <v>830056886-0</v>
      </c>
      <c r="F1850" s="30" t="str">
        <f>+'Categorias-9 feb-Depurado'!F1849</f>
        <v>CL 14 43 82</v>
      </c>
      <c r="G1850" s="30" t="str">
        <f>+'Categorias-9 feb-Depurado'!G1849</f>
        <v>169</v>
      </c>
      <c r="H1850" s="30" t="str">
        <f>+'Categorias-9 feb-Depurado'!H1849</f>
        <v>FVE19079</v>
      </c>
      <c r="I1850" s="107">
        <f>+'Categorias-9 feb-Depurado'!R1849</f>
        <v>321346</v>
      </c>
      <c r="J1850" s="108">
        <f t="shared" si="120"/>
        <v>0</v>
      </c>
      <c r="K1850" s="107">
        <f t="shared" si="121"/>
        <v>0</v>
      </c>
      <c r="L1850" s="109">
        <f t="shared" si="122"/>
        <v>321346</v>
      </c>
      <c r="M1850" s="110">
        <f t="shared" si="123"/>
        <v>2.4497944735530879E-07</v>
      </c>
      <c r="N1850" s="33" t="s">
        <v>4892</v>
      </c>
      <c r="O1850" s="33">
        <f>+'Categorias-9 feb-Depurado'!Y1849</f>
        <v>67.370252733314459</v>
      </c>
      <c r="P1850" s="111">
        <f>+'Categorias-9 feb-Depurado'!AC1849</f>
        <v>44956</v>
      </c>
      <c r="Q1850" s="111">
        <f>+'Categorias-9 feb-Depurado'!AE1849</f>
        <v>45016</v>
      </c>
      <c r="R1850" s="112" t="str">
        <f>+'Categorias-9 feb-Depurado'!AB1849</f>
        <v>Fuel-Vehicular</v>
      </c>
    </row>
    <row r="1851" spans="2:18" s="1" customFormat="1" ht="14.5" hidden="1">
      <c r="B1851" s="57" t="str">
        <f>+'Categorias-9 feb-Depurado'!B1850</f>
        <v>COLOMBIANA DE COMBUSTIBLES CODECO SAS</v>
      </c>
      <c r="C1851" s="30" t="s">
        <v>4900</v>
      </c>
      <c r="D1851" s="31">
        <v>5</v>
      </c>
      <c r="E1851" s="30" t="str">
        <f>+'Categorias-9 feb-Depurado'!E1850</f>
        <v>830056886-0</v>
      </c>
      <c r="F1851" s="30" t="str">
        <f>+'Categorias-9 feb-Depurado'!F1850</f>
        <v>CL 14 43 82</v>
      </c>
      <c r="G1851" s="30" t="str">
        <f>+'Categorias-9 feb-Depurado'!G1850</f>
        <v>169</v>
      </c>
      <c r="H1851" s="30" t="str">
        <f>+'Categorias-9 feb-Depurado'!H1850</f>
        <v>FVE19119</v>
      </c>
      <c r="I1851" s="107">
        <f>+'Categorias-9 feb-Depurado'!R1850</f>
        <v>369742</v>
      </c>
      <c r="J1851" s="108">
        <f t="shared" si="120"/>
        <v>0</v>
      </c>
      <c r="K1851" s="107">
        <f t="shared" si="121"/>
        <v>0</v>
      </c>
      <c r="L1851" s="109">
        <f t="shared" si="122"/>
        <v>369742</v>
      </c>
      <c r="M1851" s="110">
        <f t="shared" si="123"/>
        <v>2.8187433739348421E-07</v>
      </c>
      <c r="N1851" s="33" t="s">
        <v>4892</v>
      </c>
      <c r="O1851" s="33">
        <f>+'Categorias-9 feb-Depurado'!Y1850</f>
        <v>77.516483746868346</v>
      </c>
      <c r="P1851" s="111">
        <f>+'Categorias-9 feb-Depurado'!AC1850</f>
        <v>44960</v>
      </c>
      <c r="Q1851" s="111">
        <f>+'Categorias-9 feb-Depurado'!AE1850</f>
        <v>45020</v>
      </c>
      <c r="R1851" s="112" t="str">
        <f>+'Categorias-9 feb-Depurado'!AB1850</f>
        <v>Fuel-Vehicular</v>
      </c>
    </row>
    <row r="1852" spans="2:18" s="1" customFormat="1" ht="14.5" hidden="1">
      <c r="B1852" s="57" t="str">
        <f>+'Categorias-9 feb-Depurado'!B1851</f>
        <v>COLOMBIANA DE COMBUSTIBLES CODECO SAS</v>
      </c>
      <c r="C1852" s="30" t="s">
        <v>4900</v>
      </c>
      <c r="D1852" s="31">
        <v>5</v>
      </c>
      <c r="E1852" s="30" t="str">
        <f>+'Categorias-9 feb-Depurado'!E1851</f>
        <v>830056886-0</v>
      </c>
      <c r="F1852" s="30" t="str">
        <f>+'Categorias-9 feb-Depurado'!F1851</f>
        <v>CL 14 43 82</v>
      </c>
      <c r="G1852" s="30" t="str">
        <f>+'Categorias-9 feb-Depurado'!G1851</f>
        <v>169</v>
      </c>
      <c r="H1852" s="30" t="str">
        <f>+'Categorias-9 feb-Depurado'!H1851</f>
        <v>FVE19143</v>
      </c>
      <c r="I1852" s="107">
        <f>+'Categorias-9 feb-Depurado'!R1851</f>
        <v>340550</v>
      </c>
      <c r="J1852" s="108">
        <f t="shared" si="120"/>
        <v>0</v>
      </c>
      <c r="K1852" s="107">
        <f t="shared" si="121"/>
        <v>0</v>
      </c>
      <c r="L1852" s="109">
        <f t="shared" si="122"/>
        <v>340550</v>
      </c>
      <c r="M1852" s="110">
        <f t="shared" si="123"/>
        <v>2.5961969589430209E-07</v>
      </c>
      <c r="N1852" s="33" t="s">
        <v>4892</v>
      </c>
      <c r="O1852" s="33">
        <f>+'Categorias-9 feb-Depurado'!Y1851</f>
        <v>71.396375148065445</v>
      </c>
      <c r="P1852" s="111">
        <f>+'Categorias-9 feb-Depurado'!AC1851</f>
        <v>44963</v>
      </c>
      <c r="Q1852" s="111">
        <f>+'Categorias-9 feb-Depurado'!AE1851</f>
        <v>45023</v>
      </c>
      <c r="R1852" s="112" t="str">
        <f>+'Categorias-9 feb-Depurado'!AB1851</f>
        <v>Fuel-Vehicular</v>
      </c>
    </row>
    <row r="1853" spans="2:18" s="1" customFormat="1" ht="14.5" hidden="1">
      <c r="B1853" s="57" t="str">
        <f>+'Categorias-9 feb-Depurado'!B1852</f>
        <v>COLOMBIANA DE COMBUSTIBLES CODECO SAS</v>
      </c>
      <c r="C1853" s="30" t="s">
        <v>4900</v>
      </c>
      <c r="D1853" s="31">
        <v>5</v>
      </c>
      <c r="E1853" s="30" t="str">
        <f>+'Categorias-9 feb-Depurado'!E1852</f>
        <v>830056886-0</v>
      </c>
      <c r="F1853" s="30" t="str">
        <f>+'Categorias-9 feb-Depurado'!F1852</f>
        <v>CL 14 43 82</v>
      </c>
      <c r="G1853" s="30" t="str">
        <f>+'Categorias-9 feb-Depurado'!G1852</f>
        <v>169</v>
      </c>
      <c r="H1853" s="30" t="str">
        <f>+'Categorias-9 feb-Depurado'!H1852</f>
        <v>FVE19231</v>
      </c>
      <c r="I1853" s="107">
        <f>+'Categorias-9 feb-Depurado'!R1852</f>
        <v>331404</v>
      </c>
      <c r="J1853" s="108">
        <f t="shared" si="120"/>
        <v>0</v>
      </c>
      <c r="K1853" s="107">
        <f t="shared" si="121"/>
        <v>0</v>
      </c>
      <c r="L1853" s="109">
        <f t="shared" si="122"/>
        <v>331404</v>
      </c>
      <c r="M1853" s="110">
        <f t="shared" si="123"/>
        <v>2.5264720510396504E-07</v>
      </c>
      <c r="N1853" s="33" t="s">
        <v>4892</v>
      </c>
      <c r="O1853" s="33">
        <f>+'Categorias-9 feb-Depurado'!Y1852</f>
        <v>69.47891443127142</v>
      </c>
      <c r="P1853" s="111">
        <f>+'Categorias-9 feb-Depurado'!AC1852</f>
        <v>44965</v>
      </c>
      <c r="Q1853" s="111">
        <f>+'Categorias-9 feb-Depurado'!AE1852</f>
        <v>45025</v>
      </c>
      <c r="R1853" s="112" t="str">
        <f>+'Categorias-9 feb-Depurado'!AB1852</f>
        <v>Fuel-Vehicular</v>
      </c>
    </row>
    <row r="1854" spans="2:18" s="1" customFormat="1" ht="14.5" hidden="1">
      <c r="B1854" s="57" t="str">
        <f>+'Categorias-9 feb-Depurado'!B1853</f>
        <v>COLOMBIANA DE COMBUSTIBLES CODECO SAS</v>
      </c>
      <c r="C1854" s="30" t="s">
        <v>4900</v>
      </c>
      <c r="D1854" s="31">
        <v>5</v>
      </c>
      <c r="E1854" s="30" t="str">
        <f>+'Categorias-9 feb-Depurado'!E1853</f>
        <v>830056886-0</v>
      </c>
      <c r="F1854" s="30" t="str">
        <f>+'Categorias-9 feb-Depurado'!F1853</f>
        <v>CL 14 43 82</v>
      </c>
      <c r="G1854" s="30" t="str">
        <f>+'Categorias-9 feb-Depurado'!G1853</f>
        <v>169</v>
      </c>
      <c r="H1854" s="30" t="str">
        <f>+'Categorias-9 feb-Depurado'!H1853</f>
        <v>FVE19183</v>
      </c>
      <c r="I1854" s="107">
        <f>+'Categorias-9 feb-Depurado'!R1853</f>
        <v>411017</v>
      </c>
      <c r="J1854" s="108">
        <f t="shared" si="120"/>
        <v>0</v>
      </c>
      <c r="K1854" s="107">
        <f t="shared" si="121"/>
        <v>0</v>
      </c>
      <c r="L1854" s="109">
        <f t="shared" si="122"/>
        <v>411017</v>
      </c>
      <c r="M1854" s="110">
        <f t="shared" si="123"/>
        <v>3.1334050373627476E-07</v>
      </c>
      <c r="N1854" s="33" t="s">
        <v>4892</v>
      </c>
      <c r="O1854" s="33">
        <f>+'Categorias-9 feb-Depurado'!Y1853</f>
        <v>86.169795695881419</v>
      </c>
      <c r="P1854" s="111">
        <f>+'Categorias-9 feb-Depurado'!AC1853</f>
        <v>44965</v>
      </c>
      <c r="Q1854" s="111">
        <f>+'Categorias-9 feb-Depurado'!AE1853</f>
        <v>45025</v>
      </c>
      <c r="R1854" s="112" t="str">
        <f>+'Categorias-9 feb-Depurado'!AB1853</f>
        <v>Fuel-Vehicular</v>
      </c>
    </row>
    <row r="1855" spans="2:18" s="1" customFormat="1" ht="14.5" hidden="1">
      <c r="B1855" s="57" t="str">
        <f>+'Categorias-9 feb-Depurado'!B1854</f>
        <v>ENERGIZAR SAS</v>
      </c>
      <c r="C1855" s="30" t="s">
        <v>4900</v>
      </c>
      <c r="D1855" s="31">
        <v>5</v>
      </c>
      <c r="E1855" s="30">
        <f>+'Categorias-9 feb-Depurado'!E1854</f>
        <v>8903236456</v>
      </c>
      <c r="F1855" s="30" t="str">
        <f>+'Categorias-9 feb-Depurado'!F1854</f>
        <v>Carrera 38 No. 15-135 Acopi - Yumbo.</v>
      </c>
      <c r="G1855" s="30" t="str">
        <f>+'Categorias-9 feb-Depurado'!G1854</f>
        <v>YUMBO</v>
      </c>
      <c r="H1855" s="30" t="str">
        <f>+'Categorias-9 feb-Depurado'!H1854</f>
        <v>AXM8853</v>
      </c>
      <c r="I1855" s="107">
        <f>+'Categorias-9 feb-Depurado'!R1854</f>
        <v>1405160</v>
      </c>
      <c r="J1855" s="108">
        <f t="shared" si="120"/>
        <v>1405160</v>
      </c>
      <c r="K1855" s="107">
        <f t="shared" si="121"/>
        <v>3357.1123877295918</v>
      </c>
      <c r="L1855" s="109">
        <f t="shared" si="122"/>
        <v>1408517.1123877296</v>
      </c>
      <c r="M1855" s="110">
        <f t="shared" si="123"/>
        <v>1.0737888250771484E-06</v>
      </c>
      <c r="N1855" s="33" t="s">
        <v>4892</v>
      </c>
      <c r="O1855" s="33">
        <f>+'Categorias-9 feb-Depurado'!Y1854</f>
        <v>294.59207312598926</v>
      </c>
      <c r="P1855" s="111">
        <f>+'Categorias-9 feb-Depurado'!AC1854</f>
        <v>44952</v>
      </c>
      <c r="Q1855" s="111">
        <f>+'Categorias-9 feb-Depurado'!AE1854</f>
        <v>44959</v>
      </c>
      <c r="R1855" s="112" t="str">
        <f>+'Categorias-9 feb-Depurado'!AB1854</f>
        <v>Fuel</v>
      </c>
    </row>
    <row r="1856" spans="2:18" s="1" customFormat="1" ht="14.5" hidden="1">
      <c r="B1856" s="57" t="str">
        <f>+'Categorias-9 feb-Depurado'!B1855</f>
        <v>ENERGIZAR SAS</v>
      </c>
      <c r="C1856" s="30" t="s">
        <v>4900</v>
      </c>
      <c r="D1856" s="31">
        <v>5</v>
      </c>
      <c r="E1856" s="30">
        <f>+'Categorias-9 feb-Depurado'!E1855</f>
        <v>8903236456</v>
      </c>
      <c r="F1856" s="30" t="str">
        <f>+'Categorias-9 feb-Depurado'!F1855</f>
        <v>Carrera 38 No. 15-135 Acopi - Yumbo.</v>
      </c>
      <c r="G1856" s="30" t="str">
        <f>+'Categorias-9 feb-Depurado'!G1855</f>
        <v>YUMBO</v>
      </c>
      <c r="H1856" s="30" t="str">
        <f>+'Categorias-9 feb-Depurado'!H1855</f>
        <v>AXM8855</v>
      </c>
      <c r="I1856" s="107">
        <f>+'Categorias-9 feb-Depurado'!R1855</f>
        <v>3012633</v>
      </c>
      <c r="J1856" s="108">
        <f t="shared" si="120"/>
        <v>3012633</v>
      </c>
      <c r="K1856" s="107">
        <f t="shared" si="121"/>
        <v>6168.3000200439965</v>
      </c>
      <c r="L1856" s="109">
        <f t="shared" si="122"/>
        <v>3018801.3000200442</v>
      </c>
      <c r="M1856" s="110">
        <f t="shared" si="123"/>
        <v>2.301395611441867E-06</v>
      </c>
      <c r="N1856" s="33" t="s">
        <v>4892</v>
      </c>
      <c r="O1856" s="33">
        <f>+'Categorias-9 feb-Depurado'!Y1855</f>
        <v>631.59910689015373</v>
      </c>
      <c r="P1856" s="111">
        <f>+'Categorias-9 feb-Depurado'!AC1855</f>
        <v>44953</v>
      </c>
      <c r="Q1856" s="111">
        <f>+'Categorias-9 feb-Depurado'!AE1855</f>
        <v>44960</v>
      </c>
      <c r="R1856" s="112" t="str">
        <f>+'Categorias-9 feb-Depurado'!AB1855</f>
        <v>Fuel</v>
      </c>
    </row>
    <row r="1857" spans="2:18" s="1" customFormat="1" ht="14.5" hidden="1">
      <c r="B1857" s="57" t="str">
        <f>+'Categorias-9 feb-Depurado'!B1856</f>
        <v>ENERGIZAR SAS</v>
      </c>
      <c r="C1857" s="30" t="s">
        <v>4900</v>
      </c>
      <c r="D1857" s="31">
        <v>5</v>
      </c>
      <c r="E1857" s="30">
        <f>+'Categorias-9 feb-Depurado'!E1856</f>
        <v>8903236456</v>
      </c>
      <c r="F1857" s="30" t="str">
        <f>+'Categorias-9 feb-Depurado'!F1856</f>
        <v>Carrera 38 No. 15-135 Acopi - Yumbo.</v>
      </c>
      <c r="G1857" s="30" t="str">
        <f>+'Categorias-9 feb-Depurado'!G1856</f>
        <v>YUMBO</v>
      </c>
      <c r="H1857" s="30" t="str">
        <f>+'Categorias-9 feb-Depurado'!H1856</f>
        <v>AXM8860</v>
      </c>
      <c r="I1857" s="107">
        <f>+'Categorias-9 feb-Depurado'!R1856</f>
        <v>8180434</v>
      </c>
      <c r="J1857" s="108">
        <f t="shared" si="120"/>
        <v>8180434</v>
      </c>
      <c r="K1857" s="107">
        <f t="shared" si="121"/>
        <v>8370.3473008601122</v>
      </c>
      <c r="L1857" s="109">
        <f t="shared" si="122"/>
        <v>8188804.3473008601</v>
      </c>
      <c r="M1857" s="110">
        <f t="shared" si="123"/>
        <v>6.2427687399330152E-06</v>
      </c>
      <c r="N1857" s="33" t="s">
        <v>4892</v>
      </c>
      <c r="O1857" s="33">
        <f>+'Categorias-9 feb-Depurado'!Y1856</f>
        <v>1715.0296130905583</v>
      </c>
      <c r="P1857" s="111">
        <f>+'Categorias-9 feb-Depurado'!AC1856</f>
        <v>44956</v>
      </c>
      <c r="Q1857" s="111">
        <f>+'Categorias-9 feb-Depurado'!AE1856</f>
        <v>44963</v>
      </c>
      <c r="R1857" s="112" t="str">
        <f>+'Categorias-9 feb-Depurado'!AB1856</f>
        <v>Fuel</v>
      </c>
    </row>
    <row r="1858" spans="2:18" s="1" customFormat="1" ht="14.5" hidden="1">
      <c r="B1858" s="57" t="str">
        <f>+'Categorias-9 feb-Depurado'!B1857</f>
        <v>ENERGIZAR SAS</v>
      </c>
      <c r="C1858" s="30" t="s">
        <v>4900</v>
      </c>
      <c r="D1858" s="31">
        <v>5</v>
      </c>
      <c r="E1858" s="30">
        <f>+'Categorias-9 feb-Depurado'!E1857</f>
        <v>8903236456</v>
      </c>
      <c r="F1858" s="30" t="str">
        <f>+'Categorias-9 feb-Depurado'!F1857</f>
        <v>Carrera 38 No. 15-135 Acopi - Yumbo.</v>
      </c>
      <c r="G1858" s="30" t="str">
        <f>+'Categorias-9 feb-Depurado'!G1857</f>
        <v>YUMBO</v>
      </c>
      <c r="H1858" s="30" t="str">
        <f>+'Categorias-9 feb-Depurado'!H1857</f>
        <v>AXM8867</v>
      </c>
      <c r="I1858" s="107">
        <f>+'Categorias-9 feb-Depurado'!R1857</f>
        <v>2503015</v>
      </c>
      <c r="J1858" s="108">
        <f t="shared" si="120"/>
        <v>0</v>
      </c>
      <c r="K1858" s="107">
        <f t="shared" si="121"/>
        <v>0</v>
      </c>
      <c r="L1858" s="109">
        <f t="shared" si="122"/>
        <v>2503015</v>
      </c>
      <c r="M1858" s="110">
        <f t="shared" si="123"/>
        <v>1.9081838000847938E-06</v>
      </c>
      <c r="N1858" s="33" t="s">
        <v>4892</v>
      </c>
      <c r="O1858" s="33">
        <f>+'Categorias-9 feb-Depurado'!Y1857</f>
        <v>524.75759195781836</v>
      </c>
      <c r="P1858" s="111">
        <f>+'Categorias-9 feb-Depurado'!AC1857</f>
        <v>44965</v>
      </c>
      <c r="Q1858" s="111">
        <f>+'Categorias-9 feb-Depurado'!AE1857</f>
        <v>44972</v>
      </c>
      <c r="R1858" s="112" t="str">
        <f>+'Categorias-9 feb-Depurado'!AB1857</f>
        <v>Fuel</v>
      </c>
    </row>
    <row r="1859" spans="2:18" s="1" customFormat="1" ht="14.5" hidden="1">
      <c r="B1859" s="57" t="str">
        <f>+'Categorias-9 feb-Depurado'!B1858</f>
        <v>ICARO DIECISIETE SAS</v>
      </c>
      <c r="C1859" s="30" t="s">
        <v>4900</v>
      </c>
      <c r="D1859" s="31">
        <v>5</v>
      </c>
      <c r="E1859" s="30" t="str">
        <f>+'Categorias-9 feb-Depurado'!E1858</f>
        <v>800089040-1</v>
      </c>
      <c r="F1859" s="30" t="str">
        <f>+'Categorias-9 feb-Depurado'!F1858</f>
        <v>Ak. 9 #113 52,</v>
      </c>
      <c r="G1859" s="30" t="str">
        <f>+'Categorias-9 feb-Depurado'!G1858</f>
        <v>BOGOTA DC</v>
      </c>
      <c r="H1859" s="30" t="str">
        <f>+'Categorias-9 feb-Depurado'!H1858</f>
        <v>APTO210932</v>
      </c>
      <c r="I1859" s="107">
        <f>+'Categorias-9 feb-Depurado'!R1858</f>
        <v>4193992</v>
      </c>
      <c r="J1859" s="108">
        <f t="shared" si="120"/>
        <v>4193992</v>
      </c>
      <c r="K1859" s="107">
        <f t="shared" si="121"/>
        <v>5722.786011751502</v>
      </c>
      <c r="L1859" s="109">
        <f t="shared" si="122"/>
        <v>4199714.7860117517</v>
      </c>
      <c r="M1859" s="110">
        <f t="shared" si="123"/>
        <v>3.2016698739896492E-06</v>
      </c>
      <c r="N1859" s="33" t="s">
        <v>4892</v>
      </c>
      <c r="O1859" s="33">
        <f>+'Categorias-9 feb-Depurado'!Y1858</f>
        <v>879.27125590951493</v>
      </c>
      <c r="P1859" s="111">
        <f>+'Categorias-9 feb-Depurado'!AC1858</f>
        <v>44932</v>
      </c>
      <c r="Q1859" s="111">
        <f>+'Categorias-9 feb-Depurado'!AE1858</f>
        <v>44962</v>
      </c>
      <c r="R1859" s="112" t="str">
        <f>+'Categorias-9 feb-Depurado'!AB1858</f>
        <v>Fuel</v>
      </c>
    </row>
    <row r="1860" spans="2:18" s="1" customFormat="1" ht="14.5" hidden="1">
      <c r="B1860" s="57" t="str">
        <f>+'Categorias-9 feb-Depurado'!B1859</f>
        <v>ICARO DIECISIETE SAS</v>
      </c>
      <c r="C1860" s="30" t="s">
        <v>4900</v>
      </c>
      <c r="D1860" s="31">
        <v>5</v>
      </c>
      <c r="E1860" s="30" t="str">
        <f>+'Categorias-9 feb-Depurado'!E1859</f>
        <v>800089040-1</v>
      </c>
      <c r="F1860" s="30" t="str">
        <f>+'Categorias-9 feb-Depurado'!F1859</f>
        <v>Ak. 9 #113 52,</v>
      </c>
      <c r="G1860" s="30" t="str">
        <f>+'Categorias-9 feb-Depurado'!G1859</f>
        <v>BOGOTA DC</v>
      </c>
      <c r="H1860" s="30" t="str">
        <f>+'Categorias-9 feb-Depurado'!H1859</f>
        <v>APTO210933</v>
      </c>
      <c r="I1860" s="107">
        <f>+'Categorias-9 feb-Depurado'!R1859</f>
        <v>41885096</v>
      </c>
      <c r="J1860" s="108">
        <f t="shared" si="120"/>
        <v>41885096</v>
      </c>
      <c r="K1860" s="107">
        <f t="shared" si="121"/>
        <v>57153.051672408721</v>
      </c>
      <c r="L1860" s="109">
        <f t="shared" si="122"/>
        <v>41942249.051672406</v>
      </c>
      <c r="M1860" s="110">
        <f t="shared" si="123"/>
        <v>3.1974846407042344E-05</v>
      </c>
      <c r="N1860" s="33" t="s">
        <v>4892</v>
      </c>
      <c r="O1860" s="33">
        <f>+'Categorias-9 feb-Depurado'!Y1859</f>
        <v>8781.2186966047138</v>
      </c>
      <c r="P1860" s="111">
        <f>+'Categorias-9 feb-Depurado'!AC1859</f>
        <v>44932</v>
      </c>
      <c r="Q1860" s="111">
        <f>+'Categorias-9 feb-Depurado'!AE1859</f>
        <v>44962</v>
      </c>
      <c r="R1860" s="112" t="str">
        <f>+'Categorias-9 feb-Depurado'!AB1859</f>
        <v>Fuel</v>
      </c>
    </row>
    <row r="1861" spans="2:18" s="1" customFormat="1" ht="14.5" hidden="1">
      <c r="B1861" s="57" t="str">
        <f>+'Categorias-9 feb-Depurado'!B1860</f>
        <v>ICARO DIECISIETE SAS</v>
      </c>
      <c r="C1861" s="30" t="s">
        <v>4900</v>
      </c>
      <c r="D1861" s="31">
        <v>5</v>
      </c>
      <c r="E1861" s="30" t="str">
        <f>+'Categorias-9 feb-Depurado'!E1860</f>
        <v>800089040-1</v>
      </c>
      <c r="F1861" s="30" t="str">
        <f>+'Categorias-9 feb-Depurado'!F1860</f>
        <v>Ak. 9 #113 52,</v>
      </c>
      <c r="G1861" s="30" t="str">
        <f>+'Categorias-9 feb-Depurado'!G1860</f>
        <v>BOGOTA DC</v>
      </c>
      <c r="H1861" s="30" t="str">
        <f>+'Categorias-9 feb-Depurado'!H1860</f>
        <v>APTO210917</v>
      </c>
      <c r="I1861" s="107">
        <f>+'Categorias-9 feb-Depurado'!R1860</f>
        <v>70798812</v>
      </c>
      <c r="J1861" s="108">
        <f t="shared" si="120"/>
        <v>70798812</v>
      </c>
      <c r="K1861" s="107">
        <f t="shared" si="121"/>
        <v>96606.395759034451</v>
      </c>
      <c r="L1861" s="109">
        <f t="shared" si="122"/>
        <v>70895418.395759031</v>
      </c>
      <c r="M1861" s="110">
        <f t="shared" si="123"/>
        <v>5.4047414371476354E-05</v>
      </c>
      <c r="N1861" s="33" t="s">
        <v>4892</v>
      </c>
      <c r="O1861" s="33">
        <f>+'Categorias-9 feb-Depurado'!Y1860</f>
        <v>14842.984999528286</v>
      </c>
      <c r="P1861" s="111">
        <f>+'Categorias-9 feb-Depurado'!AC1860</f>
        <v>44932</v>
      </c>
      <c r="Q1861" s="111">
        <f>+'Categorias-9 feb-Depurado'!AE1860</f>
        <v>44962</v>
      </c>
      <c r="R1861" s="112" t="str">
        <f>+'Categorias-9 feb-Depurado'!AB1860</f>
        <v>Fuel</v>
      </c>
    </row>
    <row r="1862" spans="2:18" s="1" customFormat="1" ht="14.5" hidden="1">
      <c r="B1862" s="57" t="str">
        <f>+'Categorias-9 feb-Depurado'!B1861</f>
        <v>ICARO DIECISIETE SAS</v>
      </c>
      <c r="C1862" s="30" t="s">
        <v>4900</v>
      </c>
      <c r="D1862" s="31">
        <v>5</v>
      </c>
      <c r="E1862" s="30" t="str">
        <f>+'Categorias-9 feb-Depurado'!E1861</f>
        <v>800089040-1</v>
      </c>
      <c r="F1862" s="30" t="str">
        <f>+'Categorias-9 feb-Depurado'!F1861</f>
        <v>Ak. 9 #113 52,</v>
      </c>
      <c r="G1862" s="30" t="str">
        <f>+'Categorias-9 feb-Depurado'!G1861</f>
        <v>BOGOTA DC</v>
      </c>
      <c r="H1862" s="30" t="str">
        <f>+'Categorias-9 feb-Depurado'!H1861</f>
        <v>APTO210916</v>
      </c>
      <c r="I1862" s="107">
        <f>+'Categorias-9 feb-Depurado'!R1861</f>
        <v>112727756</v>
      </c>
      <c r="J1862" s="108">
        <f t="shared" si="120"/>
        <v>112727756</v>
      </c>
      <c r="K1862" s="107">
        <f t="shared" si="121"/>
        <v>153819.27890490409</v>
      </c>
      <c r="L1862" s="109">
        <f t="shared" si="122"/>
        <v>112881575.2789049</v>
      </c>
      <c r="M1862" s="110">
        <f t="shared" si="123"/>
        <v>8.6055734094785084E-05</v>
      </c>
      <c r="N1862" s="33" t="s">
        <v>4892</v>
      </c>
      <c r="O1862" s="33">
        <f>+'Categorias-9 feb-Depurado'!Y1861</f>
        <v>23633.396438043124</v>
      </c>
      <c r="P1862" s="111">
        <f>+'Categorias-9 feb-Depurado'!AC1861</f>
        <v>44932</v>
      </c>
      <c r="Q1862" s="111">
        <f>+'Categorias-9 feb-Depurado'!AE1861</f>
        <v>44962</v>
      </c>
      <c r="R1862" s="112" t="str">
        <f>+'Categorias-9 feb-Depurado'!AB1861</f>
        <v>Fuel</v>
      </c>
    </row>
    <row r="1863" spans="2:18" s="1" customFormat="1" ht="14.5" hidden="1">
      <c r="B1863" s="57" t="str">
        <f>+'Categorias-9 feb-Depurado'!B1862</f>
        <v>ICARO DIECISIETE SAS</v>
      </c>
      <c r="C1863" s="30" t="s">
        <v>4900</v>
      </c>
      <c r="D1863" s="31">
        <v>5</v>
      </c>
      <c r="E1863" s="30" t="str">
        <f>+'Categorias-9 feb-Depurado'!E1862</f>
        <v>800089040-1</v>
      </c>
      <c r="F1863" s="30" t="str">
        <f>+'Categorias-9 feb-Depurado'!F1862</f>
        <v>Ak. 9 #113 52,</v>
      </c>
      <c r="G1863" s="30" t="str">
        <f>+'Categorias-9 feb-Depurado'!G1862</f>
        <v>BOGOTA DC</v>
      </c>
      <c r="H1863" s="30" t="str">
        <f>+'Categorias-9 feb-Depurado'!H1862</f>
        <v>APTO210998</v>
      </c>
      <c r="I1863" s="107">
        <f>+'Categorias-9 feb-Depurado'!R1862</f>
        <v>112604428</v>
      </c>
      <c r="J1863" s="108">
        <f t="shared" si="120"/>
        <v>112604428</v>
      </c>
      <c r="K1863" s="107">
        <f t="shared" si="121"/>
        <v>0</v>
      </c>
      <c r="L1863" s="109">
        <f t="shared" si="122"/>
        <v>112604428</v>
      </c>
      <c r="M1863" s="110">
        <f t="shared" si="123"/>
        <v>8.5844449724597962E-05</v>
      </c>
      <c r="N1863" s="33" t="s">
        <v>4892</v>
      </c>
      <c r="O1863" s="33">
        <f>+'Categorias-9 feb-Depurado'!Y1862</f>
        <v>23607.540698344808</v>
      </c>
      <c r="P1863" s="111">
        <f>+'Categorias-9 feb-Depurado'!AC1862</f>
        <v>44936</v>
      </c>
      <c r="Q1863" s="111">
        <f>+'Categorias-9 feb-Depurado'!AE1862</f>
        <v>44966</v>
      </c>
      <c r="R1863" s="112" t="str">
        <f>+'Categorias-9 feb-Depurado'!AB1862</f>
        <v>Fuel</v>
      </c>
    </row>
    <row r="1864" spans="2:18" s="1" customFormat="1" ht="14.5" hidden="1">
      <c r="B1864" s="57" t="str">
        <f>+'Categorias-9 feb-Depurado'!B1863</f>
        <v>ICARO DIECISIETE SAS</v>
      </c>
      <c r="C1864" s="30" t="s">
        <v>4900</v>
      </c>
      <c r="D1864" s="31">
        <v>5</v>
      </c>
      <c r="E1864" s="30" t="str">
        <f>+'Categorias-9 feb-Depurado'!E1863</f>
        <v>800089040-1</v>
      </c>
      <c r="F1864" s="30" t="str">
        <f>+'Categorias-9 feb-Depurado'!F1863</f>
        <v>Ak. 9 #113 52,</v>
      </c>
      <c r="G1864" s="30" t="str">
        <f>+'Categorias-9 feb-Depurado'!G1863</f>
        <v>BOGOTA DC</v>
      </c>
      <c r="H1864" s="30" t="str">
        <f>+'Categorias-9 feb-Depurado'!H1863</f>
        <v>APTO210997</v>
      </c>
      <c r="I1864" s="107">
        <f>+'Categorias-9 feb-Depurado'!R1863</f>
        <v>29152905</v>
      </c>
      <c r="J1864" s="108">
        <f t="shared" si="120"/>
        <v>29152905</v>
      </c>
      <c r="K1864" s="107">
        <f t="shared" si="121"/>
        <v>0</v>
      </c>
      <c r="L1864" s="109">
        <f t="shared" si="122"/>
        <v>29152905</v>
      </c>
      <c r="M1864" s="110">
        <f t="shared" si="123"/>
        <v>2.222483726482302E-05</v>
      </c>
      <c r="N1864" s="33" t="s">
        <v>4892</v>
      </c>
      <c r="O1864" s="33">
        <f>+'Categorias-9 feb-Depurado'!Y1863</f>
        <v>6111.9123242869264</v>
      </c>
      <c r="P1864" s="111">
        <f>+'Categorias-9 feb-Depurado'!AC1863</f>
        <v>44936</v>
      </c>
      <c r="Q1864" s="111">
        <f>+'Categorias-9 feb-Depurado'!AE1863</f>
        <v>44966</v>
      </c>
      <c r="R1864" s="112" t="str">
        <f>+'Categorias-9 feb-Depurado'!AB1863</f>
        <v>Fuel</v>
      </c>
    </row>
    <row r="1865" spans="2:18" s="1" customFormat="1" ht="14.5" hidden="1">
      <c r="B1865" s="57" t="str">
        <f>+'Categorias-9 feb-Depurado'!B1864</f>
        <v>ICARO DIECISIETE SAS</v>
      </c>
      <c r="C1865" s="30" t="s">
        <v>4900</v>
      </c>
      <c r="D1865" s="31">
        <v>5</v>
      </c>
      <c r="E1865" s="30" t="str">
        <f>+'Categorias-9 feb-Depurado'!E1864</f>
        <v>800089040-1</v>
      </c>
      <c r="F1865" s="30" t="str">
        <f>+'Categorias-9 feb-Depurado'!F1864</f>
        <v>Ak. 9 #113 52,</v>
      </c>
      <c r="G1865" s="30" t="str">
        <f>+'Categorias-9 feb-Depurado'!G1864</f>
        <v>BOGOTA DC</v>
      </c>
      <c r="H1865" s="30" t="str">
        <f>+'Categorias-9 feb-Depurado'!H1864</f>
        <v>APTO210996</v>
      </c>
      <c r="I1865" s="107">
        <f>+'Categorias-9 feb-Depurado'!R1864</f>
        <v>9845374</v>
      </c>
      <c r="J1865" s="108">
        <f t="shared" si="120"/>
        <v>9845374</v>
      </c>
      <c r="K1865" s="107">
        <f t="shared" si="121"/>
        <v>0</v>
      </c>
      <c r="L1865" s="109">
        <f t="shared" si="122"/>
        <v>9845374</v>
      </c>
      <c r="M1865" s="110">
        <f t="shared" si="123"/>
        <v>7.505661441332165E-06</v>
      </c>
      <c r="N1865" s="33" t="s">
        <v>4892</v>
      </c>
      <c r="O1865" s="33">
        <f>+'Categorias-9 feb-Depurado'!Y1864</f>
        <v>2064.0846148201722</v>
      </c>
      <c r="P1865" s="111">
        <f>+'Categorias-9 feb-Depurado'!AC1864</f>
        <v>44936</v>
      </c>
      <c r="Q1865" s="111">
        <f>+'Categorias-9 feb-Depurado'!AE1864</f>
        <v>44966</v>
      </c>
      <c r="R1865" s="112" t="str">
        <f>+'Categorias-9 feb-Depurado'!AB1864</f>
        <v>Fuel</v>
      </c>
    </row>
    <row r="1866" spans="2:18" s="1" customFormat="1" ht="14.5" hidden="1">
      <c r="B1866" s="57" t="str">
        <f>+'Categorias-9 feb-Depurado'!B1865</f>
        <v>ICARO DIECISIETE SAS</v>
      </c>
      <c r="C1866" s="30" t="s">
        <v>4900</v>
      </c>
      <c r="D1866" s="31">
        <v>5</v>
      </c>
      <c r="E1866" s="30" t="str">
        <f>+'Categorias-9 feb-Depurado'!E1865</f>
        <v>800089040-1</v>
      </c>
      <c r="F1866" s="30" t="str">
        <f>+'Categorias-9 feb-Depurado'!F1865</f>
        <v>Ak. 9 #113 52,</v>
      </c>
      <c r="G1866" s="30" t="str">
        <f>+'Categorias-9 feb-Depurado'!G1865</f>
        <v>BOGOTA DC</v>
      </c>
      <c r="H1866" s="30" t="str">
        <f>+'Categorias-9 feb-Depurado'!H1865</f>
        <v>APTO211060</v>
      </c>
      <c r="I1866" s="107">
        <f>+'Categorias-9 feb-Depurado'!R1865</f>
        <v>29147280</v>
      </c>
      <c r="J1866" s="108">
        <f t="shared" si="120"/>
        <v>0</v>
      </c>
      <c r="K1866" s="107">
        <f t="shared" si="121"/>
        <v>0</v>
      </c>
      <c r="L1866" s="109">
        <f t="shared" si="122"/>
        <v>29147280</v>
      </c>
      <c r="M1866" s="110">
        <f t="shared" si="123"/>
        <v>2.2220549022892596E-05</v>
      </c>
      <c r="N1866" s="33" t="s">
        <v>4892</v>
      </c>
      <c r="O1866" s="33">
        <f>+'Categorias-9 feb-Depurado'!Y1865</f>
        <v>6110.7330419195569</v>
      </c>
      <c r="P1866" s="111">
        <f>+'Categorias-9 feb-Depurado'!AC1865</f>
        <v>44937</v>
      </c>
      <c r="Q1866" s="111">
        <f>+'Categorias-9 feb-Depurado'!AE1865</f>
        <v>44967</v>
      </c>
      <c r="R1866" s="112" t="str">
        <f>+'Categorias-9 feb-Depurado'!AB1865</f>
        <v>Fuel</v>
      </c>
    </row>
    <row r="1867" spans="2:18" s="1" customFormat="1" ht="14.5" hidden="1">
      <c r="B1867" s="57" t="str">
        <f>+'Categorias-9 feb-Depurado'!B1866</f>
        <v>ICARO DIECISIETE SAS</v>
      </c>
      <c r="C1867" s="30" t="s">
        <v>4900</v>
      </c>
      <c r="D1867" s="31">
        <v>5</v>
      </c>
      <c r="E1867" s="30" t="str">
        <f>+'Categorias-9 feb-Depurado'!E1866</f>
        <v>800089040-1</v>
      </c>
      <c r="F1867" s="30" t="str">
        <f>+'Categorias-9 feb-Depurado'!F1866</f>
        <v>Ak. 9 #113 52,</v>
      </c>
      <c r="G1867" s="30" t="str">
        <f>+'Categorias-9 feb-Depurado'!G1866</f>
        <v>BOGOTA DC</v>
      </c>
      <c r="H1867" s="30" t="str">
        <f>+'Categorias-9 feb-Depurado'!H1866</f>
        <v>APTO211098</v>
      </c>
      <c r="I1867" s="107">
        <f>+'Categorias-9 feb-Depurado'!R1866</f>
        <v>34223601</v>
      </c>
      <c r="J1867" s="108">
        <f t="shared" si="120"/>
        <v>0</v>
      </c>
      <c r="K1867" s="107">
        <f t="shared" si="121"/>
        <v>0</v>
      </c>
      <c r="L1867" s="109">
        <f t="shared" si="122"/>
        <v>34223601</v>
      </c>
      <c r="M1867" s="110">
        <f t="shared" si="123"/>
        <v>2.6090503256578869E-05</v>
      </c>
      <c r="N1867" s="33" t="s">
        <v>4892</v>
      </c>
      <c r="O1867" s="33">
        <f>+'Categorias-9 feb-Depurado'!Y1866</f>
        <v>7174.9847479480477</v>
      </c>
      <c r="P1867" s="111">
        <f>+'Categorias-9 feb-Depurado'!AC1866</f>
        <v>44938</v>
      </c>
      <c r="Q1867" s="111">
        <f>+'Categorias-9 feb-Depurado'!AE1866</f>
        <v>44968</v>
      </c>
      <c r="R1867" s="112" t="str">
        <f>+'Categorias-9 feb-Depurado'!AB1866</f>
        <v>Fuel</v>
      </c>
    </row>
    <row r="1868" spans="2:18" s="1" customFormat="1" ht="14.5" hidden="1">
      <c r="B1868" s="57" t="str">
        <f>+'Categorias-9 feb-Depurado'!B1867</f>
        <v>ICARO DIECISIETE SAS</v>
      </c>
      <c r="C1868" s="30" t="s">
        <v>4900</v>
      </c>
      <c r="D1868" s="31">
        <v>5</v>
      </c>
      <c r="E1868" s="30" t="str">
        <f>+'Categorias-9 feb-Depurado'!E1867</f>
        <v>800089040-1</v>
      </c>
      <c r="F1868" s="30" t="str">
        <f>+'Categorias-9 feb-Depurado'!F1867</f>
        <v>Ak. 9 #113 52,</v>
      </c>
      <c r="G1868" s="30" t="str">
        <f>+'Categorias-9 feb-Depurado'!G1867</f>
        <v>BOGOTA DC</v>
      </c>
      <c r="H1868" s="30" t="str">
        <f>+'Categorias-9 feb-Depurado'!H1867</f>
        <v>APTO211150</v>
      </c>
      <c r="I1868" s="107">
        <f>+'Categorias-9 feb-Depurado'!R1867</f>
        <v>13955947</v>
      </c>
      <c r="J1868" s="108">
        <f t="shared" si="120"/>
        <v>0</v>
      </c>
      <c r="K1868" s="107">
        <f t="shared" si="121"/>
        <v>0</v>
      </c>
      <c r="L1868" s="109">
        <f t="shared" si="122"/>
        <v>13955947</v>
      </c>
      <c r="M1868" s="110">
        <f t="shared" si="123"/>
        <v>1.0639373707405661E-05</v>
      </c>
      <c r="N1868" s="33" t="s">
        <v>4892</v>
      </c>
      <c r="O1868" s="33">
        <f>+'Categorias-9 feb-Depurado'!Y1867</f>
        <v>2925.8670608090397</v>
      </c>
      <c r="P1868" s="111">
        <f>+'Categorias-9 feb-Depurado'!AC1867</f>
        <v>44939</v>
      </c>
      <c r="Q1868" s="111">
        <f>+'Categorias-9 feb-Depurado'!AE1867</f>
        <v>44969</v>
      </c>
      <c r="R1868" s="112" t="str">
        <f>+'Categorias-9 feb-Depurado'!AB1867</f>
        <v>Fuel</v>
      </c>
    </row>
    <row r="1869" spans="2:18" s="1" customFormat="1" ht="14.5" hidden="1">
      <c r="B1869" s="57" t="str">
        <f>+'Categorias-9 feb-Depurado'!B1868</f>
        <v>ICARO DIECISIETE SAS</v>
      </c>
      <c r="C1869" s="30" t="s">
        <v>4900</v>
      </c>
      <c r="D1869" s="31">
        <v>5</v>
      </c>
      <c r="E1869" s="30" t="str">
        <f>+'Categorias-9 feb-Depurado'!E1868</f>
        <v>800089040-1</v>
      </c>
      <c r="F1869" s="30" t="str">
        <f>+'Categorias-9 feb-Depurado'!F1868</f>
        <v>Ak. 9 #113 52,</v>
      </c>
      <c r="G1869" s="30" t="str">
        <f>+'Categorias-9 feb-Depurado'!G1868</f>
        <v>BOGOTA DC</v>
      </c>
      <c r="H1869" s="30" t="str">
        <f>+'Categorias-9 feb-Depurado'!H1868</f>
        <v>APTO211149</v>
      </c>
      <c r="I1869" s="107">
        <f>+'Categorias-9 feb-Depurado'!R1868</f>
        <v>7872644</v>
      </c>
      <c r="J1869" s="108">
        <f t="shared" si="120"/>
        <v>0</v>
      </c>
      <c r="K1869" s="107">
        <f t="shared" si="121"/>
        <v>0</v>
      </c>
      <c r="L1869" s="109">
        <f t="shared" si="122"/>
        <v>7872644</v>
      </c>
      <c r="M1869" s="110">
        <f t="shared" si="123"/>
        <v>6.0017425962827841E-06</v>
      </c>
      <c r="N1869" s="33" t="s">
        <v>4892</v>
      </c>
      <c r="O1869" s="33">
        <f>+'Categorias-9 feb-Depurado'!Y1868</f>
        <v>1650.5013784500559</v>
      </c>
      <c r="P1869" s="111">
        <f>+'Categorias-9 feb-Depurado'!AC1868</f>
        <v>44939</v>
      </c>
      <c r="Q1869" s="111">
        <f>+'Categorias-9 feb-Depurado'!AE1868</f>
        <v>44969</v>
      </c>
      <c r="R1869" s="112" t="str">
        <f>+'Categorias-9 feb-Depurado'!AB1868</f>
        <v>Fuel</v>
      </c>
    </row>
    <row r="1870" spans="2:18" s="1" customFormat="1" ht="14.5" hidden="1">
      <c r="B1870" s="57" t="str">
        <f>+'Categorias-9 feb-Depurado'!B1869</f>
        <v>ICARO DIECISIETE SAS</v>
      </c>
      <c r="C1870" s="30" t="s">
        <v>4900</v>
      </c>
      <c r="D1870" s="31">
        <v>5</v>
      </c>
      <c r="E1870" s="30" t="str">
        <f>+'Categorias-9 feb-Depurado'!E1869</f>
        <v>800089040-1</v>
      </c>
      <c r="F1870" s="30" t="str">
        <f>+'Categorias-9 feb-Depurado'!F1869</f>
        <v>Ak. 9 #113 52,</v>
      </c>
      <c r="G1870" s="30" t="str">
        <f>+'Categorias-9 feb-Depurado'!G1869</f>
        <v>BOGOTA DC</v>
      </c>
      <c r="H1870" s="30" t="str">
        <f>+'Categorias-9 feb-Depurado'!H1869</f>
        <v>APTO211158</v>
      </c>
      <c r="I1870" s="107">
        <f>+'Categorias-9 feb-Depurado'!R1869</f>
        <v>63911864</v>
      </c>
      <c r="J1870" s="108">
        <f t="shared" si="120"/>
        <v>0</v>
      </c>
      <c r="K1870" s="107">
        <f t="shared" si="121"/>
        <v>0</v>
      </c>
      <c r="L1870" s="109">
        <f t="shared" si="122"/>
        <v>63911864</v>
      </c>
      <c r="M1870" s="110">
        <f t="shared" si="123"/>
        <v>4.8723472898892951E-05</v>
      </c>
      <c r="N1870" s="33" t="s">
        <v>4892</v>
      </c>
      <c r="O1870" s="33">
        <f>+'Categorias-9 feb-Depurado'!Y1869</f>
        <v>13399.134983280395</v>
      </c>
      <c r="P1870" s="111">
        <f>+'Categorias-9 feb-Depurado'!AC1869</f>
        <v>44942</v>
      </c>
      <c r="Q1870" s="111">
        <f>+'Categorias-9 feb-Depurado'!AE1869</f>
        <v>44972</v>
      </c>
      <c r="R1870" s="112" t="str">
        <f>+'Categorias-9 feb-Depurado'!AB1869</f>
        <v>Fuel</v>
      </c>
    </row>
    <row r="1871" spans="2:18" s="1" customFormat="1" ht="14.5" hidden="1">
      <c r="B1871" s="57" t="str">
        <f>+'Categorias-9 feb-Depurado'!B1870</f>
        <v>ICARO DIECISIETE SAS</v>
      </c>
      <c r="C1871" s="30" t="s">
        <v>4900</v>
      </c>
      <c r="D1871" s="31">
        <v>5</v>
      </c>
      <c r="E1871" s="30" t="str">
        <f>+'Categorias-9 feb-Depurado'!E1870</f>
        <v>800089040-1</v>
      </c>
      <c r="F1871" s="30" t="str">
        <f>+'Categorias-9 feb-Depurado'!F1870</f>
        <v>Ak. 9 #113 52,</v>
      </c>
      <c r="G1871" s="30" t="str">
        <f>+'Categorias-9 feb-Depurado'!G1870</f>
        <v>BOGOTA DC</v>
      </c>
      <c r="H1871" s="30" t="str">
        <f>+'Categorias-9 feb-Depurado'!H1870</f>
        <v>APTO211156</v>
      </c>
      <c r="I1871" s="107">
        <f>+'Categorias-9 feb-Depurado'!R1870</f>
        <v>9691449</v>
      </c>
      <c r="J1871" s="108">
        <f t="shared" si="124" ref="J1871:J1934">+IF(Q1871&gt;$O$4,0,I1871)</f>
        <v>0</v>
      </c>
      <c r="K1871" s="107">
        <f t="shared" si="125" ref="K1871:K1934">++(((1+$O$5)^(($O$4-Q1871)/365))-1)*J1871</f>
        <v>0</v>
      </c>
      <c r="L1871" s="109">
        <f t="shared" si="126" ref="L1871:L1934">+I1871+K1871</f>
        <v>9691449</v>
      </c>
      <c r="M1871" s="110">
        <f t="shared" si="127" ref="M1871:M1934">+L1871/$E$11</f>
        <v>7.3883160832627759E-06</v>
      </c>
      <c r="N1871" s="33" t="s">
        <v>4892</v>
      </c>
      <c r="O1871" s="33">
        <f>+'Categorias-9 feb-Depurado'!Y1870</f>
        <v>2031.8142079939619</v>
      </c>
      <c r="P1871" s="111">
        <f>+'Categorias-9 feb-Depurado'!AC1870</f>
        <v>44942</v>
      </c>
      <c r="Q1871" s="111">
        <f>+'Categorias-9 feb-Depurado'!AE1870</f>
        <v>44972</v>
      </c>
      <c r="R1871" s="112" t="str">
        <f>+'Categorias-9 feb-Depurado'!AB1870</f>
        <v>Fuel</v>
      </c>
    </row>
    <row r="1872" spans="2:18" s="1" customFormat="1" ht="14.5" hidden="1">
      <c r="B1872" s="57" t="str">
        <f>+'Categorias-9 feb-Depurado'!B1871</f>
        <v>ICARO DIECISIETE SAS</v>
      </c>
      <c r="C1872" s="30" t="s">
        <v>4900</v>
      </c>
      <c r="D1872" s="31">
        <v>5</v>
      </c>
      <c r="E1872" s="30" t="str">
        <f>+'Categorias-9 feb-Depurado'!E1871</f>
        <v>800089040-1</v>
      </c>
      <c r="F1872" s="30" t="str">
        <f>+'Categorias-9 feb-Depurado'!F1871</f>
        <v>Ak. 9 #113 52,</v>
      </c>
      <c r="G1872" s="30" t="str">
        <f>+'Categorias-9 feb-Depurado'!G1871</f>
        <v>BOGOTA DC</v>
      </c>
      <c r="H1872" s="30" t="str">
        <f>+'Categorias-9 feb-Depurado'!H1871</f>
        <v>APTO211157</v>
      </c>
      <c r="I1872" s="107">
        <f>+'Categorias-9 feb-Depurado'!R1871</f>
        <v>13149044</v>
      </c>
      <c r="J1872" s="108">
        <f t="shared" si="124"/>
        <v>0</v>
      </c>
      <c r="K1872" s="107">
        <f t="shared" si="125"/>
        <v>0</v>
      </c>
      <c r="L1872" s="109">
        <f t="shared" si="126"/>
        <v>13149044</v>
      </c>
      <c r="M1872" s="110">
        <f t="shared" si="127"/>
        <v>1.0024227880137418E-05</v>
      </c>
      <c r="N1872" s="33" t="s">
        <v>4892</v>
      </c>
      <c r="O1872" s="33">
        <f>+'Categorias-9 feb-Depurado'!Y1871</f>
        <v>2756.6996865729529</v>
      </c>
      <c r="P1872" s="111">
        <f>+'Categorias-9 feb-Depurado'!AC1871</f>
        <v>44942</v>
      </c>
      <c r="Q1872" s="111">
        <f>+'Categorias-9 feb-Depurado'!AE1871</f>
        <v>44972</v>
      </c>
      <c r="R1872" s="112" t="str">
        <f>+'Categorias-9 feb-Depurado'!AB1871</f>
        <v>Fuel</v>
      </c>
    </row>
    <row r="1873" spans="2:18" s="1" customFormat="1" ht="14.5" hidden="1">
      <c r="B1873" s="57" t="str">
        <f>+'Categorias-9 feb-Depurado'!B1872</f>
        <v>ICARO DIECISIETE SAS</v>
      </c>
      <c r="C1873" s="30" t="s">
        <v>4900</v>
      </c>
      <c r="D1873" s="31">
        <v>5</v>
      </c>
      <c r="E1873" s="30" t="str">
        <f>+'Categorias-9 feb-Depurado'!E1872</f>
        <v>800089040-1</v>
      </c>
      <c r="F1873" s="30" t="str">
        <f>+'Categorias-9 feb-Depurado'!F1872</f>
        <v>Ak. 9 #113 52,</v>
      </c>
      <c r="G1873" s="30" t="str">
        <f>+'Categorias-9 feb-Depurado'!G1872</f>
        <v>BOGOTA DC</v>
      </c>
      <c r="H1873" s="30" t="str">
        <f>+'Categorias-9 feb-Depurado'!H1872</f>
        <v>APTO211272</v>
      </c>
      <c r="I1873" s="107">
        <f>+'Categorias-9 feb-Depurado'!R1872</f>
        <v>77589666</v>
      </c>
      <c r="J1873" s="108">
        <f t="shared" si="124"/>
        <v>0</v>
      </c>
      <c r="K1873" s="107">
        <f t="shared" si="125"/>
        <v>0</v>
      </c>
      <c r="L1873" s="109">
        <f t="shared" si="126"/>
        <v>77589666</v>
      </c>
      <c r="M1873" s="110">
        <f t="shared" si="127"/>
        <v>5.9150801619323073E-05</v>
      </c>
      <c r="N1873" s="33" t="s">
        <v>4892</v>
      </c>
      <c r="O1873" s="33">
        <f>+'Categorias-9 feb-Depurado'!Y1872</f>
        <v>16266.688889587722</v>
      </c>
      <c r="P1873" s="111">
        <f>+'Categorias-9 feb-Depurado'!AC1872</f>
        <v>44944</v>
      </c>
      <c r="Q1873" s="111">
        <f>+'Categorias-9 feb-Depurado'!AE1872</f>
        <v>44974</v>
      </c>
      <c r="R1873" s="112" t="str">
        <f>+'Categorias-9 feb-Depurado'!AB1872</f>
        <v>Fuel</v>
      </c>
    </row>
    <row r="1874" spans="2:18" s="1" customFormat="1" ht="14.5" hidden="1">
      <c r="B1874" s="57" t="str">
        <f>+'Categorias-9 feb-Depurado'!B1873</f>
        <v>ICARO DIECISIETE SAS</v>
      </c>
      <c r="C1874" s="30" t="s">
        <v>4900</v>
      </c>
      <c r="D1874" s="31">
        <v>5</v>
      </c>
      <c r="E1874" s="30" t="str">
        <f>+'Categorias-9 feb-Depurado'!E1873</f>
        <v>800089040-1</v>
      </c>
      <c r="F1874" s="30" t="str">
        <f>+'Categorias-9 feb-Depurado'!F1873</f>
        <v>Ak. 9 #113 52,</v>
      </c>
      <c r="G1874" s="30" t="str">
        <f>+'Categorias-9 feb-Depurado'!G1873</f>
        <v>BOGOTA DC</v>
      </c>
      <c r="H1874" s="30" t="str">
        <f>+'Categorias-9 feb-Depurado'!H1873</f>
        <v>APTO211271</v>
      </c>
      <c r="I1874" s="107">
        <f>+'Categorias-9 feb-Depurado'!R1873</f>
        <v>7914684</v>
      </c>
      <c r="J1874" s="108">
        <f t="shared" si="124"/>
        <v>0</v>
      </c>
      <c r="K1874" s="107">
        <f t="shared" si="125"/>
        <v>0</v>
      </c>
      <c r="L1874" s="109">
        <f t="shared" si="126"/>
        <v>7914684</v>
      </c>
      <c r="M1874" s="110">
        <f t="shared" si="127"/>
        <v>6.0337919635281118E-06</v>
      </c>
      <c r="N1874" s="33" t="s">
        <v>4892</v>
      </c>
      <c r="O1874" s="33">
        <f>+'Categorias-9 feb-Depurado'!Y1873</f>
        <v>1659.3150728010314</v>
      </c>
      <c r="P1874" s="111">
        <f>+'Categorias-9 feb-Depurado'!AC1873</f>
        <v>44944</v>
      </c>
      <c r="Q1874" s="111">
        <f>+'Categorias-9 feb-Depurado'!AE1873</f>
        <v>44974</v>
      </c>
      <c r="R1874" s="112" t="str">
        <f>+'Categorias-9 feb-Depurado'!AB1873</f>
        <v>Fuel</v>
      </c>
    </row>
    <row r="1875" spans="2:18" s="1" customFormat="1" ht="14.5" hidden="1">
      <c r="B1875" s="57" t="str">
        <f>+'Categorias-9 feb-Depurado'!B1874</f>
        <v>ICARO DIECISIETE SAS</v>
      </c>
      <c r="C1875" s="30" t="s">
        <v>4900</v>
      </c>
      <c r="D1875" s="31">
        <v>5</v>
      </c>
      <c r="E1875" s="30" t="str">
        <f>+'Categorias-9 feb-Depurado'!E1874</f>
        <v>800089040-1</v>
      </c>
      <c r="F1875" s="30" t="str">
        <f>+'Categorias-9 feb-Depurado'!F1874</f>
        <v>Ak. 9 #113 52,</v>
      </c>
      <c r="G1875" s="30" t="str">
        <f>+'Categorias-9 feb-Depurado'!G1874</f>
        <v>BOGOTA DC</v>
      </c>
      <c r="H1875" s="30" t="str">
        <f>+'Categorias-9 feb-Depurado'!H1874</f>
        <v>APTO211301</v>
      </c>
      <c r="I1875" s="107">
        <f>+'Categorias-9 feb-Depurado'!R1874</f>
        <v>39142133</v>
      </c>
      <c r="J1875" s="108">
        <f t="shared" si="124"/>
        <v>0</v>
      </c>
      <c r="K1875" s="107">
        <f t="shared" si="125"/>
        <v>0</v>
      </c>
      <c r="L1875" s="109">
        <f t="shared" si="126"/>
        <v>39142133</v>
      </c>
      <c r="M1875" s="110">
        <f t="shared" si="127"/>
        <v>2.9840166395872344E-05</v>
      </c>
      <c r="N1875" s="33" t="s">
        <v>4892</v>
      </c>
      <c r="O1875" s="33">
        <f>+'Categorias-9 feb-Depurado'!Y1874</f>
        <v>8206.1559587827705</v>
      </c>
      <c r="P1875" s="111">
        <f>+'Categorias-9 feb-Depurado'!AC1874</f>
        <v>44945</v>
      </c>
      <c r="Q1875" s="111">
        <f>+'Categorias-9 feb-Depurado'!AE1874</f>
        <v>44975</v>
      </c>
      <c r="R1875" s="112" t="str">
        <f>+'Categorias-9 feb-Depurado'!AB1874</f>
        <v>Fuel</v>
      </c>
    </row>
    <row r="1876" spans="2:18" s="1" customFormat="1" ht="14.5" hidden="1">
      <c r="B1876" s="57" t="str">
        <f>+'Categorias-9 feb-Depurado'!B1875</f>
        <v>ICARO DIECISIETE SAS</v>
      </c>
      <c r="C1876" s="30" t="s">
        <v>4900</v>
      </c>
      <c r="D1876" s="31">
        <v>5</v>
      </c>
      <c r="E1876" s="30" t="str">
        <f>+'Categorias-9 feb-Depurado'!E1875</f>
        <v>800089040-1</v>
      </c>
      <c r="F1876" s="30" t="str">
        <f>+'Categorias-9 feb-Depurado'!F1875</f>
        <v>Ak. 9 #113 52,</v>
      </c>
      <c r="G1876" s="30" t="str">
        <f>+'Categorias-9 feb-Depurado'!G1875</f>
        <v>BOGOTA DC</v>
      </c>
      <c r="H1876" s="30" t="str">
        <f>+'Categorias-9 feb-Depurado'!H1875</f>
        <v>APTO211321</v>
      </c>
      <c r="I1876" s="107">
        <f>+'Categorias-9 feb-Depurado'!R1875</f>
        <v>34112178</v>
      </c>
      <c r="J1876" s="108">
        <f t="shared" si="124"/>
        <v>0</v>
      </c>
      <c r="K1876" s="107">
        <f t="shared" si="125"/>
        <v>0</v>
      </c>
      <c r="L1876" s="109">
        <f t="shared" si="126"/>
        <v>34112178</v>
      </c>
      <c r="M1876" s="110">
        <f t="shared" si="127"/>
        <v>2.6005559473358693E-05</v>
      </c>
      <c r="N1876" s="33" t="s">
        <v>4892</v>
      </c>
      <c r="O1876" s="33">
        <f>+'Categorias-9 feb-Depurado'!Y1875</f>
        <v>7151.6248938645867</v>
      </c>
      <c r="P1876" s="111">
        <f>+'Categorias-9 feb-Depurado'!AC1875</f>
        <v>44946</v>
      </c>
      <c r="Q1876" s="111">
        <f>+'Categorias-9 feb-Depurado'!AE1875</f>
        <v>44976</v>
      </c>
      <c r="R1876" s="112" t="str">
        <f>+'Categorias-9 feb-Depurado'!AB1875</f>
        <v>Fuel</v>
      </c>
    </row>
    <row r="1877" spans="2:18" s="1" customFormat="1" ht="14.5" hidden="1">
      <c r="B1877" s="57" t="str">
        <f>+'Categorias-9 feb-Depurado'!B1876</f>
        <v>ICARO DIECISIETE SAS</v>
      </c>
      <c r="C1877" s="30" t="s">
        <v>4900</v>
      </c>
      <c r="D1877" s="31">
        <v>5</v>
      </c>
      <c r="E1877" s="30" t="str">
        <f>+'Categorias-9 feb-Depurado'!E1876</f>
        <v>800089040-1</v>
      </c>
      <c r="F1877" s="30" t="str">
        <f>+'Categorias-9 feb-Depurado'!F1876</f>
        <v>Ak. 9 #113 52,</v>
      </c>
      <c r="G1877" s="30" t="str">
        <f>+'Categorias-9 feb-Depurado'!G1876</f>
        <v>BOGOTA DC</v>
      </c>
      <c r="H1877" s="30" t="str">
        <f>+'Categorias-9 feb-Depurado'!H1876</f>
        <v>APTO211357</v>
      </c>
      <c r="I1877" s="107">
        <f>+'Categorias-9 feb-Depurado'!R1876</f>
        <v>3598962</v>
      </c>
      <c r="J1877" s="108">
        <f t="shared" si="124"/>
        <v>0</v>
      </c>
      <c r="K1877" s="107">
        <f t="shared" si="125"/>
        <v>0</v>
      </c>
      <c r="L1877" s="109">
        <f t="shared" si="126"/>
        <v>3598962</v>
      </c>
      <c r="M1877" s="110">
        <f t="shared" si="127"/>
        <v>2.7436835118929651E-06</v>
      </c>
      <c r="N1877" s="33" t="s">
        <v>4892</v>
      </c>
      <c r="O1877" s="33">
        <f>+'Categorias-9 feb-Depurado'!Y1876</f>
        <v>754.52309821063545</v>
      </c>
      <c r="P1877" s="111">
        <f>+'Categorias-9 feb-Depurado'!AC1876</f>
        <v>44949</v>
      </c>
      <c r="Q1877" s="111">
        <f>+'Categorias-9 feb-Depurado'!AE1876</f>
        <v>44979</v>
      </c>
      <c r="R1877" s="112" t="str">
        <f>+'Categorias-9 feb-Depurado'!AB1876</f>
        <v>Fuel</v>
      </c>
    </row>
    <row r="1878" spans="2:18" s="1" customFormat="1" ht="14.5" hidden="1">
      <c r="B1878" s="57" t="str">
        <f>+'Categorias-9 feb-Depurado'!B1877</f>
        <v>ICARO DIECISIETE SAS</v>
      </c>
      <c r="C1878" s="30" t="s">
        <v>4900</v>
      </c>
      <c r="D1878" s="31">
        <v>5</v>
      </c>
      <c r="E1878" s="30" t="str">
        <f>+'Categorias-9 feb-Depurado'!E1877</f>
        <v>800089040-1</v>
      </c>
      <c r="F1878" s="30" t="str">
        <f>+'Categorias-9 feb-Depurado'!F1877</f>
        <v>Ak. 9 #113 52,</v>
      </c>
      <c r="G1878" s="30" t="str">
        <f>+'Categorias-9 feb-Depurado'!G1877</f>
        <v>BOGOTA DC</v>
      </c>
      <c r="H1878" s="30" t="str">
        <f>+'Categorias-9 feb-Depurado'!H1877</f>
        <v>APTO211358</v>
      </c>
      <c r="I1878" s="107">
        <f>+'Categorias-9 feb-Depurado'!R1877</f>
        <v>19613403</v>
      </c>
      <c r="J1878" s="108">
        <f t="shared" si="124"/>
        <v>0</v>
      </c>
      <c r="K1878" s="107">
        <f t="shared" si="125"/>
        <v>0</v>
      </c>
      <c r="L1878" s="109">
        <f t="shared" si="126"/>
        <v>19613403</v>
      </c>
      <c r="M1878" s="110">
        <f t="shared" si="127"/>
        <v>1.4952358603178367E-05</v>
      </c>
      <c r="N1878" s="33" t="s">
        <v>4892</v>
      </c>
      <c r="O1878" s="33">
        <f>+'Categorias-9 feb-Depurado'!Y1877</f>
        <v>4111.9538350262583</v>
      </c>
      <c r="P1878" s="111">
        <f>+'Categorias-9 feb-Depurado'!AC1877</f>
        <v>44949</v>
      </c>
      <c r="Q1878" s="111">
        <f>+'Categorias-9 feb-Depurado'!AE1877</f>
        <v>44979</v>
      </c>
      <c r="R1878" s="112" t="str">
        <f>+'Categorias-9 feb-Depurado'!AB1877</f>
        <v>Fuel</v>
      </c>
    </row>
    <row r="1879" spans="2:18" s="1" customFormat="1" ht="14.5" hidden="1">
      <c r="B1879" s="57" t="str">
        <f>+'Categorias-9 feb-Depurado'!B1878</f>
        <v>ICARO DIECISIETE SAS</v>
      </c>
      <c r="C1879" s="30" t="s">
        <v>4900</v>
      </c>
      <c r="D1879" s="31">
        <v>5</v>
      </c>
      <c r="E1879" s="30" t="str">
        <f>+'Categorias-9 feb-Depurado'!E1878</f>
        <v>800089040-1</v>
      </c>
      <c r="F1879" s="30" t="str">
        <f>+'Categorias-9 feb-Depurado'!F1878</f>
        <v>Ak. 9 #113 52,</v>
      </c>
      <c r="G1879" s="30" t="str">
        <f>+'Categorias-9 feb-Depurado'!G1878</f>
        <v>BOGOTA DC</v>
      </c>
      <c r="H1879" s="30" t="str">
        <f>+'Categorias-9 feb-Depurado'!H1878</f>
        <v>APTO211359</v>
      </c>
      <c r="I1879" s="107">
        <f>+'Categorias-9 feb-Depurado'!R1878</f>
        <v>51197778</v>
      </c>
      <c r="J1879" s="108">
        <f t="shared" si="124"/>
        <v>0</v>
      </c>
      <c r="K1879" s="107">
        <f t="shared" si="125"/>
        <v>0</v>
      </c>
      <c r="L1879" s="109">
        <f t="shared" si="126"/>
        <v>51197778</v>
      </c>
      <c r="M1879" s="110">
        <f t="shared" si="127"/>
        <v>3.903083704250181E-05</v>
      </c>
      <c r="N1879" s="33" t="s">
        <v>4892</v>
      </c>
      <c r="O1879" s="33">
        <f>+'Categorias-9 feb-Depurado'!Y1878</f>
        <v>10733.62432780905</v>
      </c>
      <c r="P1879" s="111">
        <f>+'Categorias-9 feb-Depurado'!AC1878</f>
        <v>44949</v>
      </c>
      <c r="Q1879" s="111">
        <f>+'Categorias-9 feb-Depurado'!AE1878</f>
        <v>44979</v>
      </c>
      <c r="R1879" s="112" t="str">
        <f>+'Categorias-9 feb-Depurado'!AB1878</f>
        <v>Fuel</v>
      </c>
    </row>
    <row r="1880" spans="2:18" s="1" customFormat="1" ht="14.5" hidden="1">
      <c r="B1880" s="57" t="str">
        <f>+'Categorias-9 feb-Depurado'!B1879</f>
        <v>ICARO DIECISIETE SAS</v>
      </c>
      <c r="C1880" s="30" t="s">
        <v>4900</v>
      </c>
      <c r="D1880" s="31">
        <v>5</v>
      </c>
      <c r="E1880" s="30" t="str">
        <f>+'Categorias-9 feb-Depurado'!E1879</f>
        <v>800089040-1</v>
      </c>
      <c r="F1880" s="30" t="str">
        <f>+'Categorias-9 feb-Depurado'!F1879</f>
        <v>Ak. 9 #113 52,</v>
      </c>
      <c r="G1880" s="30" t="str">
        <f>+'Categorias-9 feb-Depurado'!G1879</f>
        <v>BOGOTA DC</v>
      </c>
      <c r="H1880" s="30" t="str">
        <f>+'Categorias-9 feb-Depurado'!H1879</f>
        <v>APTO211445</v>
      </c>
      <c r="I1880" s="107">
        <f>+'Categorias-9 feb-Depurado'!R1879</f>
        <v>38052050</v>
      </c>
      <c r="J1880" s="108">
        <f t="shared" si="124"/>
        <v>0</v>
      </c>
      <c r="K1880" s="107">
        <f t="shared" si="125"/>
        <v>0</v>
      </c>
      <c r="L1880" s="109">
        <f t="shared" si="126"/>
        <v>38052050</v>
      </c>
      <c r="M1880" s="110">
        <f t="shared" si="127"/>
        <v>2.9009137128629506E-05</v>
      </c>
      <c r="N1880" s="33" t="s">
        <v>4892</v>
      </c>
      <c r="O1880" s="33">
        <f>+'Categorias-9 feb-Depurado'!Y1879</f>
        <v>7977.6198412947988</v>
      </c>
      <c r="P1880" s="111">
        <f>+'Categorias-9 feb-Depurado'!AC1879</f>
        <v>44950</v>
      </c>
      <c r="Q1880" s="111">
        <f>+'Categorias-9 feb-Depurado'!AE1879</f>
        <v>44980</v>
      </c>
      <c r="R1880" s="112" t="str">
        <f>+'Categorias-9 feb-Depurado'!AB1879</f>
        <v>Fuel</v>
      </c>
    </row>
    <row r="1881" spans="2:18" s="1" customFormat="1" ht="14.5" hidden="1">
      <c r="B1881" s="57" t="str">
        <f>+'Categorias-9 feb-Depurado'!B1880</f>
        <v>ICARO DIECISIETE SAS</v>
      </c>
      <c r="C1881" s="30" t="s">
        <v>4900</v>
      </c>
      <c r="D1881" s="31">
        <v>5</v>
      </c>
      <c r="E1881" s="30" t="str">
        <f>+'Categorias-9 feb-Depurado'!E1880</f>
        <v>800089040-1</v>
      </c>
      <c r="F1881" s="30" t="str">
        <f>+'Categorias-9 feb-Depurado'!F1880</f>
        <v>Ak. 9 #113 52,</v>
      </c>
      <c r="G1881" s="30" t="str">
        <f>+'Categorias-9 feb-Depurado'!G1880</f>
        <v>BOGOTA DC</v>
      </c>
      <c r="H1881" s="30" t="str">
        <f>+'Categorias-9 feb-Depurado'!H1880</f>
        <v>APTO211464</v>
      </c>
      <c r="I1881" s="107">
        <f>+'Categorias-9 feb-Depurado'!R1880</f>
        <v>33391611</v>
      </c>
      <c r="J1881" s="108">
        <f t="shared" si="124"/>
        <v>0</v>
      </c>
      <c r="K1881" s="107">
        <f t="shared" si="125"/>
        <v>0</v>
      </c>
      <c r="L1881" s="109">
        <f t="shared" si="126"/>
        <v>33391611</v>
      </c>
      <c r="M1881" s="110">
        <f t="shared" si="127"/>
        <v>2.5456232251478E-05</v>
      </c>
      <c r="N1881" s="33" t="s">
        <v>4892</v>
      </c>
      <c r="O1881" s="33">
        <f>+'Categorias-9 feb-Depurado'!Y1880</f>
        <v>7000.5578791785902</v>
      </c>
      <c r="P1881" s="111">
        <f>+'Categorias-9 feb-Depurado'!AC1880</f>
        <v>44951</v>
      </c>
      <c r="Q1881" s="111">
        <f>+'Categorias-9 feb-Depurado'!AE1880</f>
        <v>44981</v>
      </c>
      <c r="R1881" s="112" t="str">
        <f>+'Categorias-9 feb-Depurado'!AB1880</f>
        <v>Fuel</v>
      </c>
    </row>
    <row r="1882" spans="2:18" s="1" customFormat="1" ht="14.5" hidden="1">
      <c r="B1882" s="57" t="str">
        <f>+'Categorias-9 feb-Depurado'!B1881</f>
        <v>ICARO DIECISIETE SAS</v>
      </c>
      <c r="C1882" s="30" t="s">
        <v>4900</v>
      </c>
      <c r="D1882" s="31">
        <v>5</v>
      </c>
      <c r="E1882" s="30" t="str">
        <f>+'Categorias-9 feb-Depurado'!E1881</f>
        <v>800089040-1</v>
      </c>
      <c r="F1882" s="30" t="str">
        <f>+'Categorias-9 feb-Depurado'!F1881</f>
        <v>Ak. 9 #113 52,</v>
      </c>
      <c r="G1882" s="30" t="str">
        <f>+'Categorias-9 feb-Depurado'!G1881</f>
        <v>BOGOTA DC</v>
      </c>
      <c r="H1882" s="30" t="str">
        <f>+'Categorias-9 feb-Depurado'!H1881</f>
        <v>APTO211510</v>
      </c>
      <c r="I1882" s="107">
        <f>+'Categorias-9 feb-Depurado'!R1881</f>
        <v>37732552</v>
      </c>
      <c r="J1882" s="108">
        <f t="shared" si="124"/>
        <v>0</v>
      </c>
      <c r="K1882" s="107">
        <f t="shared" si="125"/>
        <v>0</v>
      </c>
      <c r="L1882" s="109">
        <f t="shared" si="126"/>
        <v>37732552</v>
      </c>
      <c r="M1882" s="110">
        <f t="shared" si="127"/>
        <v>2.8765566511689739E-05</v>
      </c>
      <c r="N1882" s="33" t="s">
        <v>4892</v>
      </c>
      <c r="O1882" s="33">
        <f>+'Categorias-9 feb-Depurado'!Y1881</f>
        <v>7910.6370221285779</v>
      </c>
      <c r="P1882" s="111">
        <f>+'Categorias-9 feb-Depurado'!AC1881</f>
        <v>44952</v>
      </c>
      <c r="Q1882" s="111">
        <f>+'Categorias-9 feb-Depurado'!AE1881</f>
        <v>44982</v>
      </c>
      <c r="R1882" s="112" t="str">
        <f>+'Categorias-9 feb-Depurado'!AB1881</f>
        <v>Fuel</v>
      </c>
    </row>
    <row r="1883" spans="2:18" s="1" customFormat="1" ht="14.5" hidden="1">
      <c r="B1883" s="57" t="str">
        <f>+'Categorias-9 feb-Depurado'!B1882</f>
        <v>ICARO DIECISIETE SAS</v>
      </c>
      <c r="C1883" s="30" t="s">
        <v>4900</v>
      </c>
      <c r="D1883" s="31">
        <v>5</v>
      </c>
      <c r="E1883" s="30" t="str">
        <f>+'Categorias-9 feb-Depurado'!E1882</f>
        <v>800089040-1</v>
      </c>
      <c r="F1883" s="30" t="str">
        <f>+'Categorias-9 feb-Depurado'!F1882</f>
        <v>Ak. 9 #113 52,</v>
      </c>
      <c r="G1883" s="30" t="str">
        <f>+'Categorias-9 feb-Depurado'!G1882</f>
        <v>BOGOTA DC</v>
      </c>
      <c r="H1883" s="30" t="str">
        <f>+'Categorias-9 feb-Depurado'!H1882</f>
        <v>APTO211543</v>
      </c>
      <c r="I1883" s="107">
        <f>+'Categorias-9 feb-Depurado'!R1882</f>
        <v>9031194</v>
      </c>
      <c r="J1883" s="108">
        <f t="shared" si="124"/>
        <v>0</v>
      </c>
      <c r="K1883" s="107">
        <f t="shared" si="125"/>
        <v>0</v>
      </c>
      <c r="L1883" s="109">
        <f t="shared" si="126"/>
        <v>9031194</v>
      </c>
      <c r="M1883" s="110">
        <f t="shared" si="127"/>
        <v>6.8849679631256667E-06</v>
      </c>
      <c r="N1883" s="33" t="s">
        <v>4892</v>
      </c>
      <c r="O1883" s="33">
        <f>+'Categorias-9 feb-Depurado'!Y1882</f>
        <v>1893.391616088556</v>
      </c>
      <c r="P1883" s="111">
        <f>+'Categorias-9 feb-Depurado'!AC1882</f>
        <v>44953</v>
      </c>
      <c r="Q1883" s="111">
        <f>+'Categorias-9 feb-Depurado'!AE1882</f>
        <v>44983</v>
      </c>
      <c r="R1883" s="112" t="str">
        <f>+'Categorias-9 feb-Depurado'!AB1882</f>
        <v>Fuel</v>
      </c>
    </row>
    <row r="1884" spans="2:18" s="1" customFormat="1" ht="14.5" hidden="1">
      <c r="B1884" s="57" t="str">
        <f>+'Categorias-9 feb-Depurado'!B1883</f>
        <v>ICARO DIECISIETE SAS</v>
      </c>
      <c r="C1884" s="30" t="s">
        <v>4900</v>
      </c>
      <c r="D1884" s="31">
        <v>5</v>
      </c>
      <c r="E1884" s="30" t="str">
        <f>+'Categorias-9 feb-Depurado'!E1883</f>
        <v>800089040-1</v>
      </c>
      <c r="F1884" s="30" t="str">
        <f>+'Categorias-9 feb-Depurado'!F1883</f>
        <v>Ak. 9 #113 52,</v>
      </c>
      <c r="G1884" s="30" t="str">
        <f>+'Categorias-9 feb-Depurado'!G1883</f>
        <v>BOGOTA DC</v>
      </c>
      <c r="H1884" s="30" t="str">
        <f>+'Categorias-9 feb-Depurado'!H1883</f>
        <v>APTO211544</v>
      </c>
      <c r="I1884" s="107">
        <f>+'Categorias-9 feb-Depurado'!R1883</f>
        <v>47605541</v>
      </c>
      <c r="J1884" s="108">
        <f t="shared" si="124"/>
        <v>0</v>
      </c>
      <c r="K1884" s="107">
        <f t="shared" si="125"/>
        <v>0</v>
      </c>
      <c r="L1884" s="109">
        <f t="shared" si="126"/>
        <v>47605541</v>
      </c>
      <c r="M1884" s="110">
        <f t="shared" si="127"/>
        <v>3.6292280362072328E-05</v>
      </c>
      <c r="N1884" s="33" t="s">
        <v>4892</v>
      </c>
      <c r="O1884" s="33">
        <f>+'Categorias-9 feb-Depurado'!Y1883</f>
        <v>9980.5111271842925</v>
      </c>
      <c r="P1884" s="111">
        <f>+'Categorias-9 feb-Depurado'!AC1883</f>
        <v>44953</v>
      </c>
      <c r="Q1884" s="111">
        <f>+'Categorias-9 feb-Depurado'!AE1883</f>
        <v>44983</v>
      </c>
      <c r="R1884" s="112" t="str">
        <f>+'Categorias-9 feb-Depurado'!AB1883</f>
        <v>Fuel</v>
      </c>
    </row>
    <row r="1885" spans="2:18" s="1" customFormat="1" ht="14.5" hidden="1">
      <c r="B1885" s="57" t="str">
        <f>+'Categorias-9 feb-Depurado'!B1884</f>
        <v>ICARO DIECISIETE SAS</v>
      </c>
      <c r="C1885" s="30" t="s">
        <v>4900</v>
      </c>
      <c r="D1885" s="31">
        <v>5</v>
      </c>
      <c r="E1885" s="30" t="str">
        <f>+'Categorias-9 feb-Depurado'!E1884</f>
        <v>800089040-1</v>
      </c>
      <c r="F1885" s="30" t="str">
        <f>+'Categorias-9 feb-Depurado'!F1884</f>
        <v>Ak. 9 #113 52,</v>
      </c>
      <c r="G1885" s="30" t="str">
        <f>+'Categorias-9 feb-Depurado'!G1884</f>
        <v>BOGOTA DC</v>
      </c>
      <c r="H1885" s="30" t="str">
        <f>+'Categorias-9 feb-Depurado'!H1884</f>
        <v>APTO211624</v>
      </c>
      <c r="I1885" s="107">
        <f>+'Categorias-9 feb-Depurado'!R1884</f>
        <v>59020246</v>
      </c>
      <c r="J1885" s="108">
        <f t="shared" si="124"/>
        <v>0</v>
      </c>
      <c r="K1885" s="107">
        <f t="shared" si="125"/>
        <v>0</v>
      </c>
      <c r="L1885" s="109">
        <f t="shared" si="126"/>
        <v>59020246</v>
      </c>
      <c r="M1885" s="110">
        <f t="shared" si="127"/>
        <v>4.49943277584111E-05</v>
      </c>
      <c r="N1885" s="33" t="s">
        <v>4892</v>
      </c>
      <c r="O1885" s="33">
        <f>+'Categorias-9 feb-Depurado'!Y1884</f>
        <v>12373.606297891967</v>
      </c>
      <c r="P1885" s="111">
        <f>+'Categorias-9 feb-Depurado'!AC1884</f>
        <v>44956</v>
      </c>
      <c r="Q1885" s="111">
        <f>+'Categorias-9 feb-Depurado'!AE1884</f>
        <v>44986</v>
      </c>
      <c r="R1885" s="112" t="str">
        <f>+'Categorias-9 feb-Depurado'!AB1884</f>
        <v>Fuel</v>
      </c>
    </row>
    <row r="1886" spans="2:18" s="1" customFormat="1" ht="14.5" hidden="1">
      <c r="B1886" s="57" t="str">
        <f>+'Categorias-9 feb-Depurado'!B1885</f>
        <v>ICARO DIECISIETE SAS</v>
      </c>
      <c r="C1886" s="30" t="s">
        <v>4900</v>
      </c>
      <c r="D1886" s="31">
        <v>5</v>
      </c>
      <c r="E1886" s="30" t="str">
        <f>+'Categorias-9 feb-Depurado'!E1885</f>
        <v>800089040-1</v>
      </c>
      <c r="F1886" s="30" t="str">
        <f>+'Categorias-9 feb-Depurado'!F1885</f>
        <v>Ak. 9 #113 52,</v>
      </c>
      <c r="G1886" s="30" t="str">
        <f>+'Categorias-9 feb-Depurado'!G1885</f>
        <v>BOGOTA DC</v>
      </c>
      <c r="H1886" s="30" t="str">
        <f>+'Categorias-9 feb-Depurado'!H1885</f>
        <v>APTO211623</v>
      </c>
      <c r="I1886" s="107">
        <f>+'Categorias-9 feb-Depurado'!R1885</f>
        <v>23089156</v>
      </c>
      <c r="J1886" s="108">
        <f t="shared" si="124"/>
        <v>0</v>
      </c>
      <c r="K1886" s="107">
        <f t="shared" si="125"/>
        <v>0</v>
      </c>
      <c r="L1886" s="109">
        <f t="shared" si="126"/>
        <v>23089156</v>
      </c>
      <c r="M1886" s="110">
        <f t="shared" si="127"/>
        <v>1.7602113226181474E-05</v>
      </c>
      <c r="N1886" s="33" t="s">
        <v>4892</v>
      </c>
      <c r="O1886" s="33">
        <f>+'Categorias-9 feb-Depurado'!Y1885</f>
        <v>4840.6461419122188</v>
      </c>
      <c r="P1886" s="111">
        <f>+'Categorias-9 feb-Depurado'!AC1885</f>
        <v>44956</v>
      </c>
      <c r="Q1886" s="111">
        <f>+'Categorias-9 feb-Depurado'!AE1885</f>
        <v>44986</v>
      </c>
      <c r="R1886" s="112" t="str">
        <f>+'Categorias-9 feb-Depurado'!AB1885</f>
        <v>Fuel</v>
      </c>
    </row>
    <row r="1887" spans="2:18" s="1" customFormat="1" ht="14.5" hidden="1">
      <c r="B1887" s="57" t="str">
        <f>+'Categorias-9 feb-Depurado'!B1886</f>
        <v>ICARO DIECISIETE SAS</v>
      </c>
      <c r="C1887" s="30" t="s">
        <v>4900</v>
      </c>
      <c r="D1887" s="31">
        <v>5</v>
      </c>
      <c r="E1887" s="30" t="str">
        <f>+'Categorias-9 feb-Depurado'!E1886</f>
        <v>800089040-1</v>
      </c>
      <c r="F1887" s="30" t="str">
        <f>+'Categorias-9 feb-Depurado'!F1886</f>
        <v>Ak. 9 #113 52,</v>
      </c>
      <c r="G1887" s="30" t="str">
        <f>+'Categorias-9 feb-Depurado'!G1886</f>
        <v>BOGOTA DC</v>
      </c>
      <c r="H1887" s="30" t="str">
        <f>+'Categorias-9 feb-Depurado'!H1886</f>
        <v>APTO211655</v>
      </c>
      <c r="I1887" s="107">
        <f>+'Categorias-9 feb-Depurado'!R1886</f>
        <v>8870255</v>
      </c>
      <c r="J1887" s="108">
        <f t="shared" si="124"/>
        <v>0</v>
      </c>
      <c r="K1887" s="107">
        <f t="shared" si="125"/>
        <v>0</v>
      </c>
      <c r="L1887" s="109">
        <f t="shared" si="126"/>
        <v>8870255</v>
      </c>
      <c r="M1887" s="110">
        <f t="shared" si="127"/>
        <v>6.7622754532518358E-06</v>
      </c>
      <c r="N1887" s="33" t="s">
        <v>4892</v>
      </c>
      <c r="O1887" s="33">
        <f>+'Categorias-9 feb-Depurado'!Y1886</f>
        <v>1859.6507227690597</v>
      </c>
      <c r="P1887" s="111">
        <f>+'Categorias-9 feb-Depurado'!AC1886</f>
        <v>44957</v>
      </c>
      <c r="Q1887" s="111">
        <f>+'Categorias-9 feb-Depurado'!AE1886</f>
        <v>44987</v>
      </c>
      <c r="R1887" s="112" t="str">
        <f>+'Categorias-9 feb-Depurado'!AB1886</f>
        <v>Fuel</v>
      </c>
    </row>
    <row r="1888" spans="2:18" s="1" customFormat="1" ht="14.5" hidden="1">
      <c r="B1888" s="57" t="str">
        <f>+'Categorias-9 feb-Depurado'!B1887</f>
        <v>ICARO DIECISIETE SAS</v>
      </c>
      <c r="C1888" s="30" t="s">
        <v>4900</v>
      </c>
      <c r="D1888" s="31">
        <v>5</v>
      </c>
      <c r="E1888" s="30" t="str">
        <f>+'Categorias-9 feb-Depurado'!E1887</f>
        <v>800089040-1</v>
      </c>
      <c r="F1888" s="30" t="str">
        <f>+'Categorias-9 feb-Depurado'!F1887</f>
        <v>Ak. 9 #113 52,</v>
      </c>
      <c r="G1888" s="30" t="str">
        <f>+'Categorias-9 feb-Depurado'!G1887</f>
        <v>BOGOTA DC</v>
      </c>
      <c r="H1888" s="30" t="str">
        <f>+'Categorias-9 feb-Depurado'!H1887</f>
        <v>APTO211697</v>
      </c>
      <c r="I1888" s="107">
        <f>+'Categorias-9 feb-Depurado'!R1887</f>
        <v>26490391</v>
      </c>
      <c r="J1888" s="108">
        <f t="shared" si="124"/>
        <v>0</v>
      </c>
      <c r="K1888" s="107">
        <f t="shared" si="125"/>
        <v>0</v>
      </c>
      <c r="L1888" s="109">
        <f t="shared" si="126"/>
        <v>26490391</v>
      </c>
      <c r="M1888" s="110">
        <f t="shared" si="127"/>
        <v>2.0195058744798582E-05</v>
      </c>
      <c r="N1888" s="33" t="s">
        <v>4892</v>
      </c>
      <c r="O1888" s="33">
        <f>+'Categorias-9 feb-Depurado'!Y1887</f>
        <v>5553.7157352956592</v>
      </c>
      <c r="P1888" s="111">
        <f>+'Categorias-9 feb-Depurado'!AC1887</f>
        <v>44957</v>
      </c>
      <c r="Q1888" s="111">
        <f>+'Categorias-9 feb-Depurado'!AE1887</f>
        <v>44987</v>
      </c>
      <c r="R1888" s="112" t="str">
        <f>+'Categorias-9 feb-Depurado'!AB1887</f>
        <v>Fuel</v>
      </c>
    </row>
    <row r="1889" spans="2:18" s="1" customFormat="1" ht="14.5" hidden="1">
      <c r="B1889" s="57" t="str">
        <f>+'Categorias-9 feb-Depurado'!B1888</f>
        <v>ICARO DIECISIETE SAS</v>
      </c>
      <c r="C1889" s="30" t="s">
        <v>4900</v>
      </c>
      <c r="D1889" s="31">
        <v>5</v>
      </c>
      <c r="E1889" s="30" t="str">
        <f>+'Categorias-9 feb-Depurado'!E1888</f>
        <v>800089040-1</v>
      </c>
      <c r="F1889" s="30" t="str">
        <f>+'Categorias-9 feb-Depurado'!F1888</f>
        <v>Ak. 9 #113 52,</v>
      </c>
      <c r="G1889" s="30" t="str">
        <f>+'Categorias-9 feb-Depurado'!G1888</f>
        <v>BOGOTA DC</v>
      </c>
      <c r="H1889" s="30" t="str">
        <f>+'Categorias-9 feb-Depurado'!H1888</f>
        <v>APTO211656</v>
      </c>
      <c r="I1889" s="107">
        <f>+'Categorias-9 feb-Depurado'!R1888</f>
        <v>14916614</v>
      </c>
      <c r="J1889" s="108">
        <f t="shared" si="124"/>
        <v>0</v>
      </c>
      <c r="K1889" s="107">
        <f t="shared" si="125"/>
        <v>0</v>
      </c>
      <c r="L1889" s="109">
        <f t="shared" si="126"/>
        <v>14916614</v>
      </c>
      <c r="M1889" s="110">
        <f t="shared" si="127"/>
        <v>1.1371742153729817E-05</v>
      </c>
      <c r="N1889" s="33" t="s">
        <v>4892</v>
      </c>
      <c r="O1889" s="33">
        <f>+'Categorias-9 feb-Depurado'!Y1888</f>
        <v>3127.2710881893559</v>
      </c>
      <c r="P1889" s="111">
        <f>+'Categorias-9 feb-Depurado'!AC1888</f>
        <v>44957</v>
      </c>
      <c r="Q1889" s="111">
        <f>+'Categorias-9 feb-Depurado'!AE1888</f>
        <v>44987</v>
      </c>
      <c r="R1889" s="112" t="str">
        <f>+'Categorias-9 feb-Depurado'!AB1888</f>
        <v>Fuel</v>
      </c>
    </row>
    <row r="1890" spans="2:18" s="1" customFormat="1" ht="14.5" hidden="1">
      <c r="B1890" s="57" t="str">
        <f>+'Categorias-9 feb-Depurado'!B1889</f>
        <v>ICARO DIECISIETE SAS</v>
      </c>
      <c r="C1890" s="30" t="s">
        <v>4900</v>
      </c>
      <c r="D1890" s="31">
        <v>5</v>
      </c>
      <c r="E1890" s="30" t="str">
        <f>+'Categorias-9 feb-Depurado'!E1889</f>
        <v>800089040-1</v>
      </c>
      <c r="F1890" s="30" t="str">
        <f>+'Categorias-9 feb-Depurado'!F1889</f>
        <v>Ak. 9 #113 52,</v>
      </c>
      <c r="G1890" s="30" t="str">
        <f>+'Categorias-9 feb-Depurado'!G1889</f>
        <v>BOGOTA DC</v>
      </c>
      <c r="H1890" s="30" t="str">
        <f>+'Categorias-9 feb-Depurado'!H1889</f>
        <v>APTO211852</v>
      </c>
      <c r="I1890" s="107">
        <f>+'Categorias-9 feb-Depurado'!R1889</f>
        <v>5351429</v>
      </c>
      <c r="J1890" s="108">
        <f t="shared" si="124"/>
        <v>0</v>
      </c>
      <c r="K1890" s="107">
        <f t="shared" si="125"/>
        <v>0</v>
      </c>
      <c r="L1890" s="109">
        <f t="shared" si="126"/>
        <v>5351429</v>
      </c>
      <c r="M1890" s="110">
        <f t="shared" si="127"/>
        <v>4.0796839511964447E-06</v>
      </c>
      <c r="N1890" s="33" t="s">
        <v>4892</v>
      </c>
      <c r="O1890" s="33">
        <f>+'Categorias-9 feb-Depurado'!Y1889</f>
        <v>1121.9281528769247</v>
      </c>
      <c r="P1890" s="111">
        <f>+'Categorias-9 feb-Depurado'!AC1889</f>
        <v>44964</v>
      </c>
      <c r="Q1890" s="111">
        <f>+'Categorias-9 feb-Depurado'!AE1889</f>
        <v>44994</v>
      </c>
      <c r="R1890" s="112" t="str">
        <f>+'Categorias-9 feb-Depurado'!AB1889</f>
        <v>Fuel</v>
      </c>
    </row>
    <row r="1891" spans="2:18" s="1" customFormat="1" ht="14.5" hidden="1">
      <c r="B1891" s="57" t="str">
        <f>+'Categorias-9 feb-Depurado'!B1890</f>
        <v>ICARO DIECISIETE SAS</v>
      </c>
      <c r="C1891" s="30" t="s">
        <v>4900</v>
      </c>
      <c r="D1891" s="31">
        <v>5</v>
      </c>
      <c r="E1891" s="30" t="str">
        <f>+'Categorias-9 feb-Depurado'!E1890</f>
        <v>800089040-1</v>
      </c>
      <c r="F1891" s="30" t="str">
        <f>+'Categorias-9 feb-Depurado'!F1890</f>
        <v>Ak. 9 #113 52,</v>
      </c>
      <c r="G1891" s="30" t="str">
        <f>+'Categorias-9 feb-Depurado'!G1890</f>
        <v>BOGOTA DC</v>
      </c>
      <c r="H1891" s="30" t="str">
        <f>+'Categorias-9 feb-Depurado'!H1890</f>
        <v>APTO211853</v>
      </c>
      <c r="I1891" s="107">
        <f>+'Categorias-9 feb-Depurado'!R1890</f>
        <v>44120257</v>
      </c>
      <c r="J1891" s="108">
        <f t="shared" si="124"/>
        <v>0</v>
      </c>
      <c r="K1891" s="107">
        <f t="shared" si="125"/>
        <v>0</v>
      </c>
      <c r="L1891" s="109">
        <f t="shared" si="126"/>
        <v>44120257</v>
      </c>
      <c r="M1891" s="110">
        <f t="shared" si="127"/>
        <v>3.3635259741942309E-05</v>
      </c>
      <c r="N1891" s="33" t="s">
        <v>4892</v>
      </c>
      <c r="O1891" s="33">
        <f>+'Categorias-9 feb-Depurado'!Y1890</f>
        <v>9249.82064425506</v>
      </c>
      <c r="P1891" s="111">
        <f>+'Categorias-9 feb-Depurado'!AC1890</f>
        <v>44964</v>
      </c>
      <c r="Q1891" s="111">
        <f>+'Categorias-9 feb-Depurado'!AE1890</f>
        <v>44994</v>
      </c>
      <c r="R1891" s="112" t="str">
        <f>+'Categorias-9 feb-Depurado'!AB1890</f>
        <v>Fuel</v>
      </c>
    </row>
    <row r="1892" spans="2:18" s="1" customFormat="1" ht="14.5" hidden="1">
      <c r="B1892" s="57" t="str">
        <f>+'Categorias-9 feb-Depurado'!B1891</f>
        <v>ICARO DIECISIETE SAS</v>
      </c>
      <c r="C1892" s="30" t="s">
        <v>4900</v>
      </c>
      <c r="D1892" s="31">
        <v>5</v>
      </c>
      <c r="E1892" s="30" t="str">
        <f>+'Categorias-9 feb-Depurado'!E1891</f>
        <v>800089040-1</v>
      </c>
      <c r="F1892" s="30" t="str">
        <f>+'Categorias-9 feb-Depurado'!F1891</f>
        <v>Ak. 9 #113 52,</v>
      </c>
      <c r="G1892" s="30" t="str">
        <f>+'Categorias-9 feb-Depurado'!G1891</f>
        <v>BOGOTA DC</v>
      </c>
      <c r="H1892" s="30" t="str">
        <f>+'Categorias-9 feb-Depurado'!H1891</f>
        <v>APTO211873</v>
      </c>
      <c r="I1892" s="107">
        <f>+'Categorias-9 feb-Depurado'!R1891</f>
        <v>4144382</v>
      </c>
      <c r="J1892" s="108">
        <f t="shared" si="124"/>
        <v>0</v>
      </c>
      <c r="K1892" s="107">
        <f t="shared" si="125"/>
        <v>0</v>
      </c>
      <c r="L1892" s="109">
        <f t="shared" si="126"/>
        <v>4144382</v>
      </c>
      <c r="M1892" s="110">
        <f t="shared" si="127"/>
        <v>3.1594866965491692E-06</v>
      </c>
      <c r="N1892" s="33" t="s">
        <v>4892</v>
      </c>
      <c r="O1892" s="33">
        <f>+'Categorias-9 feb-Depurado'!Y1891</f>
        <v>868.87050955480777</v>
      </c>
      <c r="P1892" s="111">
        <f>+'Categorias-9 feb-Depurado'!AC1891</f>
        <v>44964</v>
      </c>
      <c r="Q1892" s="111">
        <f>+'Categorias-9 feb-Depurado'!AE1891</f>
        <v>44994</v>
      </c>
      <c r="R1892" s="112" t="str">
        <f>+'Categorias-9 feb-Depurado'!AB1891</f>
        <v>Fuel</v>
      </c>
    </row>
    <row r="1893" spans="2:18" s="1" customFormat="1" ht="14.5" hidden="1">
      <c r="B1893" s="57" t="str">
        <f>+'Categorias-9 feb-Depurado'!B1892</f>
        <v>ICARO DIECISIETE SAS</v>
      </c>
      <c r="C1893" s="30" t="s">
        <v>4900</v>
      </c>
      <c r="D1893" s="31">
        <v>5</v>
      </c>
      <c r="E1893" s="30" t="str">
        <f>+'Categorias-9 feb-Depurado'!E1892</f>
        <v>800089040-1</v>
      </c>
      <c r="F1893" s="30" t="str">
        <f>+'Categorias-9 feb-Depurado'!F1892</f>
        <v>Ak. 9 #113 52,</v>
      </c>
      <c r="G1893" s="30" t="str">
        <f>+'Categorias-9 feb-Depurado'!G1892</f>
        <v>BOGOTA DC</v>
      </c>
      <c r="H1893" s="30" t="str">
        <f>+'Categorias-9 feb-Depurado'!H1892</f>
        <v>APTO211851</v>
      </c>
      <c r="I1893" s="107">
        <f>+'Categorias-9 feb-Depurado'!R1892</f>
        <v>5373516</v>
      </c>
      <c r="J1893" s="108">
        <f t="shared" si="124"/>
        <v>0</v>
      </c>
      <c r="K1893" s="107">
        <f t="shared" si="125"/>
        <v>0</v>
      </c>
      <c r="L1893" s="109">
        <f t="shared" si="126"/>
        <v>5373516</v>
      </c>
      <c r="M1893" s="110">
        <f t="shared" si="127"/>
        <v>4.0965220666661777E-06</v>
      </c>
      <c r="N1893" s="33" t="s">
        <v>4892</v>
      </c>
      <c r="O1893" s="33">
        <f>+'Categorias-9 feb-Depurado'!Y1892</f>
        <v>1126.5586968143652</v>
      </c>
      <c r="P1893" s="111">
        <f>+'Categorias-9 feb-Depurado'!AC1892</f>
        <v>44964</v>
      </c>
      <c r="Q1893" s="111">
        <f>+'Categorias-9 feb-Depurado'!AE1892</f>
        <v>44994</v>
      </c>
      <c r="R1893" s="112" t="str">
        <f>+'Categorias-9 feb-Depurado'!AB1892</f>
        <v>Fuel</v>
      </c>
    </row>
    <row r="1894" spans="2:18" s="1" customFormat="1" ht="14.5" hidden="1">
      <c r="B1894" s="57" t="str">
        <f>+'Categorias-9 feb-Depurado'!B1893</f>
        <v>ICARO DIECISIETE SAS</v>
      </c>
      <c r="C1894" s="30" t="s">
        <v>4900</v>
      </c>
      <c r="D1894" s="31">
        <v>5</v>
      </c>
      <c r="E1894" s="30" t="str">
        <f>+'Categorias-9 feb-Depurado'!E1893</f>
        <v>800089040-1</v>
      </c>
      <c r="F1894" s="30" t="str">
        <f>+'Categorias-9 feb-Depurado'!F1893</f>
        <v>Ak. 9 #113 52,</v>
      </c>
      <c r="G1894" s="30" t="str">
        <f>+'Categorias-9 feb-Depurado'!G1893</f>
        <v>BOGOTA DC</v>
      </c>
      <c r="H1894" s="30" t="str">
        <f>+'Categorias-9 feb-Depurado'!H1893</f>
        <v>APTO211850</v>
      </c>
      <c r="I1894" s="107">
        <f>+'Categorias-9 feb-Depurado'!R1893</f>
        <v>25895345</v>
      </c>
      <c r="J1894" s="108">
        <f t="shared" si="124"/>
        <v>0</v>
      </c>
      <c r="K1894" s="107">
        <f t="shared" si="125"/>
        <v>0</v>
      </c>
      <c r="L1894" s="109">
        <f t="shared" si="126"/>
        <v>25895345</v>
      </c>
      <c r="M1894" s="110">
        <f t="shared" si="127"/>
        <v>1.9741422974535418E-05</v>
      </c>
      <c r="N1894" s="33" t="s">
        <v>4892</v>
      </c>
      <c r="O1894" s="33">
        <f>+'Categorias-9 feb-Depurado'!Y1893</f>
        <v>5428.9642231936014</v>
      </c>
      <c r="P1894" s="111">
        <f>+'Categorias-9 feb-Depurado'!AC1893</f>
        <v>44964</v>
      </c>
      <c r="Q1894" s="111">
        <f>+'Categorias-9 feb-Depurado'!AE1893</f>
        <v>44994</v>
      </c>
      <c r="R1894" s="112" t="str">
        <f>+'Categorias-9 feb-Depurado'!AB1893</f>
        <v>Fuel</v>
      </c>
    </row>
    <row r="1895" spans="2:18" s="1" customFormat="1" ht="14.5" hidden="1">
      <c r="B1895" s="57" t="str">
        <f>+'Categorias-9 feb-Depurado'!B1894</f>
        <v>ICARO DIECISIETE SAS</v>
      </c>
      <c r="C1895" s="30" t="s">
        <v>4900</v>
      </c>
      <c r="D1895" s="31">
        <v>5</v>
      </c>
      <c r="E1895" s="30" t="str">
        <f>+'Categorias-9 feb-Depurado'!E1894</f>
        <v>800089040-1</v>
      </c>
      <c r="F1895" s="30" t="str">
        <f>+'Categorias-9 feb-Depurado'!F1894</f>
        <v>Ak. 9 #113 52,</v>
      </c>
      <c r="G1895" s="30" t="str">
        <f>+'Categorias-9 feb-Depurado'!G1894</f>
        <v>BOGOTA DC</v>
      </c>
      <c r="H1895" s="30" t="str">
        <f>+'Categorias-9 feb-Depurado'!H1894</f>
        <v>APTO211849</v>
      </c>
      <c r="I1895" s="107">
        <f>+'Categorias-9 feb-Depurado'!R1894</f>
        <v>3348893</v>
      </c>
      <c r="J1895" s="108">
        <f t="shared" si="124"/>
        <v>0</v>
      </c>
      <c r="K1895" s="107">
        <f t="shared" si="125"/>
        <v>0</v>
      </c>
      <c r="L1895" s="109">
        <f t="shared" si="126"/>
        <v>3348893</v>
      </c>
      <c r="M1895" s="110">
        <f t="shared" si="127"/>
        <v>2.55304237921761E-06</v>
      </c>
      <c r="N1895" s="33" t="s">
        <v>4892</v>
      </c>
      <c r="O1895" s="33">
        <f>+'Categorias-9 feb-Depurado'!Y1894</f>
        <v>702.09608268603824</v>
      </c>
      <c r="P1895" s="111">
        <f>+'Categorias-9 feb-Depurado'!AC1894</f>
        <v>44964</v>
      </c>
      <c r="Q1895" s="111">
        <f>+'Categorias-9 feb-Depurado'!AE1894</f>
        <v>44994</v>
      </c>
      <c r="R1895" s="112" t="str">
        <f>+'Categorias-9 feb-Depurado'!AB1894</f>
        <v>Fuel</v>
      </c>
    </row>
    <row r="1896" spans="2:18" s="1" customFormat="1" ht="14.5" hidden="1">
      <c r="B1896" s="57" t="str">
        <f>+'Categorias-9 feb-Depurado'!B1895</f>
        <v>ICARO DIECISIETE SAS</v>
      </c>
      <c r="C1896" s="30" t="s">
        <v>4900</v>
      </c>
      <c r="D1896" s="31">
        <v>5</v>
      </c>
      <c r="E1896" s="30" t="str">
        <f>+'Categorias-9 feb-Depurado'!E1895</f>
        <v>800089040-1</v>
      </c>
      <c r="F1896" s="30" t="str">
        <f>+'Categorias-9 feb-Depurado'!F1895</f>
        <v>Ak. 9 #113 52,</v>
      </c>
      <c r="G1896" s="30" t="str">
        <f>+'Categorias-9 feb-Depurado'!G1895</f>
        <v>BOGOTA DC</v>
      </c>
      <c r="H1896" s="30" t="str">
        <f>+'Categorias-9 feb-Depurado'!H1895</f>
        <v>APTO211924</v>
      </c>
      <c r="I1896" s="107">
        <f>+'Categorias-9 feb-Depurado'!R1895</f>
        <v>4543873</v>
      </c>
      <c r="J1896" s="108">
        <f t="shared" si="124"/>
        <v>0</v>
      </c>
      <c r="K1896" s="107">
        <f t="shared" si="125"/>
        <v>0</v>
      </c>
      <c r="L1896" s="109">
        <f t="shared" si="126"/>
        <v>4543873</v>
      </c>
      <c r="M1896" s="110">
        <f t="shared" si="127"/>
        <v>3.4640403066872123E-06</v>
      </c>
      <c r="N1896" s="33" t="s">
        <v>4892</v>
      </c>
      <c r="O1896" s="33">
        <f>+'Categorias-9 feb-Depurado'!Y1895</f>
        <v>952.62387706112349</v>
      </c>
      <c r="P1896" s="111">
        <f>+'Categorias-9 feb-Depurado'!AC1895</f>
        <v>44965</v>
      </c>
      <c r="Q1896" s="111">
        <f>+'Categorias-9 feb-Depurado'!AE1895</f>
        <v>44995</v>
      </c>
      <c r="R1896" s="112" t="str">
        <f>+'Categorias-9 feb-Depurado'!AB1895</f>
        <v>Fuel</v>
      </c>
    </row>
    <row r="1897" spans="2:18" s="1" customFormat="1" ht="14.5" hidden="1">
      <c r="B1897" s="57" t="str">
        <f>+'Categorias-9 feb-Depurado'!B1896</f>
        <v>ORGANIZACION TERPEL SA</v>
      </c>
      <c r="C1897" s="30" t="s">
        <v>4900</v>
      </c>
      <c r="D1897" s="31">
        <v>5</v>
      </c>
      <c r="E1897" s="30" t="str">
        <f>+'Categorias-9 feb-Depurado'!E1896</f>
        <v>830095213-0</v>
      </c>
      <c r="F1897" s="30" t="str">
        <f>+'Categorias-9 feb-Depurado'!F1896</f>
        <v>CR 7 75 51 P 13</v>
      </c>
      <c r="G1897" s="30" t="str">
        <f>+'Categorias-9 feb-Depurado'!G1896</f>
        <v>BOGOTA</v>
      </c>
      <c r="H1897" s="30" t="str">
        <f>+'Categorias-9 feb-Depurado'!H1896</f>
        <v>VN9412956958</v>
      </c>
      <c r="I1897" s="107">
        <f>+'Categorias-9 feb-Depurado'!R1896</f>
        <v>294112878</v>
      </c>
      <c r="J1897" s="108">
        <f t="shared" si="124"/>
        <v>0</v>
      </c>
      <c r="K1897" s="107">
        <f t="shared" si="125"/>
        <v>0</v>
      </c>
      <c r="L1897" s="109">
        <f t="shared" si="126"/>
        <v>294112878</v>
      </c>
      <c r="M1897" s="110">
        <f t="shared" si="127"/>
        <v>0.00022421816457189245</v>
      </c>
      <c r="N1897" s="33" t="s">
        <v>4892</v>
      </c>
      <c r="O1897" s="33">
        <f>+'Categorias-9 feb-Depurado'!Y1896</f>
        <v>61660.823296330069</v>
      </c>
      <c r="P1897" s="111">
        <f>+'Categorias-9 feb-Depurado'!AC1896</f>
        <v>44953</v>
      </c>
      <c r="Q1897" s="111">
        <f>+'Categorias-9 feb-Depurado'!AE1896</f>
        <v>44967</v>
      </c>
      <c r="R1897" s="112" t="str">
        <f>+'Categorias-9 feb-Depurado'!AB1896</f>
        <v>Fuel</v>
      </c>
    </row>
    <row r="1898" spans="2:18" s="1" customFormat="1" ht="14.5" hidden="1">
      <c r="B1898" s="57" t="str">
        <f>+'Categorias-9 feb-Depurado'!B1897</f>
        <v>ORGANIZACION TERPEL SA</v>
      </c>
      <c r="C1898" s="30" t="s">
        <v>4900</v>
      </c>
      <c r="D1898" s="31">
        <v>5</v>
      </c>
      <c r="E1898" s="30" t="str">
        <f>+'Categorias-9 feb-Depurado'!E1897</f>
        <v>830095213-0</v>
      </c>
      <c r="F1898" s="30" t="str">
        <f>+'Categorias-9 feb-Depurado'!F1897</f>
        <v>CR 7 75 51 P 13</v>
      </c>
      <c r="G1898" s="30" t="str">
        <f>+'Categorias-9 feb-Depurado'!G1897</f>
        <v>BOGOTA</v>
      </c>
      <c r="H1898" s="30" t="str">
        <f>+'Categorias-9 feb-Depurado'!H1897</f>
        <v>VK9411641785</v>
      </c>
      <c r="I1898" s="107">
        <f>+'Categorias-9 feb-Depurado'!R1897</f>
        <v>46380550</v>
      </c>
      <c r="J1898" s="108">
        <f t="shared" si="124"/>
        <v>0</v>
      </c>
      <c r="K1898" s="107">
        <f t="shared" si="125"/>
        <v>0</v>
      </c>
      <c r="L1898" s="109">
        <f t="shared" si="126"/>
        <v>46380550</v>
      </c>
      <c r="M1898" s="110">
        <f t="shared" si="127"/>
        <v>3.5358403425078475E-05</v>
      </c>
      <c r="N1898" s="33" t="s">
        <v>4892</v>
      </c>
      <c r="O1898" s="33">
        <f>+'Categorias-9 feb-Depurado'!Y1897</f>
        <v>9723.6915206977155</v>
      </c>
      <c r="P1898" s="111">
        <f>+'Categorias-9 feb-Depurado'!AC1897</f>
        <v>44953</v>
      </c>
      <c r="Q1898" s="111">
        <f>+'Categorias-9 feb-Depurado'!AE1897</f>
        <v>44967</v>
      </c>
      <c r="R1898" s="112" t="str">
        <f>+'Categorias-9 feb-Depurado'!AB1897</f>
        <v>Fuel</v>
      </c>
    </row>
    <row r="1899" spans="2:18" s="1" customFormat="1" ht="14.5" hidden="1">
      <c r="B1899" s="57" t="str">
        <f>+'Categorias-9 feb-Depurado'!B1898</f>
        <v>ORGANIZACION TERPEL SA</v>
      </c>
      <c r="C1899" s="30" t="s">
        <v>4900</v>
      </c>
      <c r="D1899" s="31">
        <v>5</v>
      </c>
      <c r="E1899" s="30" t="str">
        <f>+'Categorias-9 feb-Depurado'!E1898</f>
        <v>830095213-0</v>
      </c>
      <c r="F1899" s="30" t="str">
        <f>+'Categorias-9 feb-Depurado'!F1898</f>
        <v>CR 7 75 51 P 13</v>
      </c>
      <c r="G1899" s="30" t="str">
        <f>+'Categorias-9 feb-Depurado'!G1898</f>
        <v>BOGOTA</v>
      </c>
      <c r="H1899" s="30" t="str">
        <f>+'Categorias-9 feb-Depurado'!H1898</f>
        <v>VP9413218340</v>
      </c>
      <c r="I1899" s="107">
        <f>+'Categorias-9 feb-Depurado'!R1898</f>
        <v>21641891</v>
      </c>
      <c r="J1899" s="108">
        <f t="shared" si="124"/>
        <v>0</v>
      </c>
      <c r="K1899" s="107">
        <f t="shared" si="125"/>
        <v>0</v>
      </c>
      <c r="L1899" s="109">
        <f t="shared" si="126"/>
        <v>21641891</v>
      </c>
      <c r="M1899" s="110">
        <f t="shared" si="127"/>
        <v>1.6498784789304458E-05</v>
      </c>
      <c r="N1899" s="33" t="s">
        <v>4892</v>
      </c>
      <c r="O1899" s="33">
        <f>+'Categorias-9 feb-Depurado'!Y1898</f>
        <v>4537.2267471723426</v>
      </c>
      <c r="P1899" s="111">
        <f>+'Categorias-9 feb-Depurado'!AC1898</f>
        <v>44953</v>
      </c>
      <c r="Q1899" s="111">
        <f>+'Categorias-9 feb-Depurado'!AE1898</f>
        <v>44967</v>
      </c>
      <c r="R1899" s="112" t="str">
        <f>+'Categorias-9 feb-Depurado'!AB1898</f>
        <v>Fuel</v>
      </c>
    </row>
    <row r="1900" spans="2:18" s="1" customFormat="1" ht="14.5" hidden="1">
      <c r="B1900" s="57" t="str">
        <f>+'Categorias-9 feb-Depurado'!B1899</f>
        <v>ORGANIZACION TERPEL SA</v>
      </c>
      <c r="C1900" s="30" t="s">
        <v>4900</v>
      </c>
      <c r="D1900" s="31">
        <v>5</v>
      </c>
      <c r="E1900" s="30" t="str">
        <f>+'Categorias-9 feb-Depurado'!E1899</f>
        <v>830095213-0</v>
      </c>
      <c r="F1900" s="30" t="str">
        <f>+'Categorias-9 feb-Depurado'!F1899</f>
        <v>CR 7 75 51 P 13</v>
      </c>
      <c r="G1900" s="30" t="str">
        <f>+'Categorias-9 feb-Depurado'!G1899</f>
        <v>BOGOTA</v>
      </c>
      <c r="H1900" s="30" t="str">
        <f>+'Categorias-9 feb-Depurado'!H1899</f>
        <v>PB9400870906</v>
      </c>
      <c r="I1900" s="107">
        <f>+'Categorias-9 feb-Depurado'!R1899</f>
        <v>50896497</v>
      </c>
      <c r="J1900" s="108">
        <f t="shared" si="124"/>
        <v>0</v>
      </c>
      <c r="K1900" s="107">
        <f t="shared" si="125"/>
        <v>0</v>
      </c>
      <c r="L1900" s="109">
        <f t="shared" si="126"/>
        <v>50896497</v>
      </c>
      <c r="M1900" s="110">
        <f t="shared" si="127"/>
        <v>3.8801154230583644E-05</v>
      </c>
      <c r="N1900" s="33" t="s">
        <v>4892</v>
      </c>
      <c r="O1900" s="33">
        <f>+'Categorias-9 feb-Depurado'!Y1899</f>
        <v>10670.460706311518</v>
      </c>
      <c r="P1900" s="111">
        <f>+'Categorias-9 feb-Depurado'!AC1899</f>
        <v>44953</v>
      </c>
      <c r="Q1900" s="111">
        <f>+'Categorias-9 feb-Depurado'!AE1899</f>
        <v>44967</v>
      </c>
      <c r="R1900" s="112" t="str">
        <f>+'Categorias-9 feb-Depurado'!AB1899</f>
        <v>Fuel</v>
      </c>
    </row>
    <row r="1901" spans="2:18" s="1" customFormat="1" ht="14.5" hidden="1">
      <c r="B1901" s="57" t="str">
        <f>+'Categorias-9 feb-Depurado'!B1900</f>
        <v>ORGANIZACION TERPEL SA</v>
      </c>
      <c r="C1901" s="30" t="s">
        <v>4900</v>
      </c>
      <c r="D1901" s="31">
        <v>5</v>
      </c>
      <c r="E1901" s="30" t="str">
        <f>+'Categorias-9 feb-Depurado'!E1900</f>
        <v>830095213-0</v>
      </c>
      <c r="F1901" s="30" t="str">
        <f>+'Categorias-9 feb-Depurado'!F1900</f>
        <v>CR 7 75 51 P 13</v>
      </c>
      <c r="G1901" s="30" t="str">
        <f>+'Categorias-9 feb-Depurado'!G1900</f>
        <v>BOGOTA</v>
      </c>
      <c r="H1901" s="30" t="str">
        <f>+'Categorias-9 feb-Depurado'!H1900</f>
        <v>VM9412051953</v>
      </c>
      <c r="I1901" s="107">
        <f>+'Categorias-9 feb-Depurado'!R1900</f>
        <v>33711451</v>
      </c>
      <c r="J1901" s="108">
        <f t="shared" si="124"/>
        <v>0</v>
      </c>
      <c r="K1901" s="107">
        <f t="shared" si="125"/>
        <v>0</v>
      </c>
      <c r="L1901" s="109">
        <f t="shared" si="126"/>
        <v>33711451</v>
      </c>
      <c r="M1901" s="110">
        <f t="shared" si="127"/>
        <v>2.5700063593527137E-05</v>
      </c>
      <c r="N1901" s="33" t="s">
        <v>4892</v>
      </c>
      <c r="O1901" s="33">
        <f>+'Categorias-9 feb-Depurado'!Y1900</f>
        <v>7067.6123987127476</v>
      </c>
      <c r="P1901" s="111">
        <f>+'Categorias-9 feb-Depurado'!AC1900</f>
        <v>44953</v>
      </c>
      <c r="Q1901" s="111">
        <f>+'Categorias-9 feb-Depurado'!AE1900</f>
        <v>44967</v>
      </c>
      <c r="R1901" s="112" t="str">
        <f>+'Categorias-9 feb-Depurado'!AB1900</f>
        <v>Fuel</v>
      </c>
    </row>
    <row r="1902" spans="2:18" s="1" customFormat="1" ht="14.5" hidden="1">
      <c r="B1902" s="57" t="str">
        <f>+'Categorias-9 feb-Depurado'!B1901</f>
        <v>ORGANIZACION TERPEL SA</v>
      </c>
      <c r="C1902" s="30" t="s">
        <v>4900</v>
      </c>
      <c r="D1902" s="31">
        <v>5</v>
      </c>
      <c r="E1902" s="30" t="str">
        <f>+'Categorias-9 feb-Depurado'!E1901</f>
        <v>830095213-0</v>
      </c>
      <c r="F1902" s="30" t="str">
        <f>+'Categorias-9 feb-Depurado'!F1901</f>
        <v>CR 7 75 51 P 13</v>
      </c>
      <c r="G1902" s="30" t="str">
        <f>+'Categorias-9 feb-Depurado'!G1901</f>
        <v>BOGOTA</v>
      </c>
      <c r="H1902" s="30" t="str">
        <f>+'Categorias-9 feb-Depurado'!H1901</f>
        <v>VM9412051952</v>
      </c>
      <c r="I1902" s="107">
        <f>+'Categorias-9 feb-Depurado'!R1901</f>
        <v>31191828</v>
      </c>
      <c r="J1902" s="108">
        <f t="shared" si="124"/>
        <v>0</v>
      </c>
      <c r="K1902" s="107">
        <f t="shared" si="125"/>
        <v>0</v>
      </c>
      <c r="L1902" s="109">
        <f t="shared" si="126"/>
        <v>31191828</v>
      </c>
      <c r="M1902" s="110">
        <f t="shared" si="127"/>
        <v>2.3779218616201372E-05</v>
      </c>
      <c r="N1902" s="33" t="s">
        <v>4892</v>
      </c>
      <c r="O1902" s="33">
        <f>+'Categorias-9 feb-Depurado'!Y1901</f>
        <v>6539.372936255857</v>
      </c>
      <c r="P1902" s="111">
        <f>+'Categorias-9 feb-Depurado'!AC1901</f>
        <v>44953</v>
      </c>
      <c r="Q1902" s="111">
        <f>+'Categorias-9 feb-Depurado'!AE1901</f>
        <v>44967</v>
      </c>
      <c r="R1902" s="112" t="str">
        <f>+'Categorias-9 feb-Depurado'!AB1901</f>
        <v>Fuel</v>
      </c>
    </row>
    <row r="1903" spans="2:18" s="1" customFormat="1" ht="14.5" hidden="1">
      <c r="B1903" s="57" t="str">
        <f>+'Categorias-9 feb-Depurado'!B1902</f>
        <v>ORGANIZACION TERPEL SA</v>
      </c>
      <c r="C1903" s="30" t="s">
        <v>4900</v>
      </c>
      <c r="D1903" s="31">
        <v>5</v>
      </c>
      <c r="E1903" s="30" t="str">
        <f>+'Categorias-9 feb-Depurado'!E1902</f>
        <v>830095213-0</v>
      </c>
      <c r="F1903" s="30" t="str">
        <f>+'Categorias-9 feb-Depurado'!F1902</f>
        <v>CR 7 75 51 P 13</v>
      </c>
      <c r="G1903" s="30" t="str">
        <f>+'Categorias-9 feb-Depurado'!G1902</f>
        <v>BOGOTA</v>
      </c>
      <c r="H1903" s="30" t="str">
        <f>+'Categorias-9 feb-Depurado'!H1902</f>
        <v>VO9413178476</v>
      </c>
      <c r="I1903" s="107">
        <f>+'Categorias-9 feb-Depurado'!R1902</f>
        <v>17069058</v>
      </c>
      <c r="J1903" s="108">
        <f t="shared" si="124"/>
        <v>0</v>
      </c>
      <c r="K1903" s="107">
        <f t="shared" si="125"/>
        <v>0</v>
      </c>
      <c r="L1903" s="109">
        <f t="shared" si="126"/>
        <v>17069058</v>
      </c>
      <c r="M1903" s="110">
        <f t="shared" si="127"/>
        <v>1.3012666707274129E-05</v>
      </c>
      <c r="N1903" s="33" t="s">
        <v>4892</v>
      </c>
      <c r="O1903" s="33">
        <f>+'Categorias-9 feb-Depurado'!Y1902</f>
        <v>3578.5314003585017</v>
      </c>
      <c r="P1903" s="111">
        <f>+'Categorias-9 feb-Depurado'!AC1902</f>
        <v>44953</v>
      </c>
      <c r="Q1903" s="111">
        <f>+'Categorias-9 feb-Depurado'!AE1902</f>
        <v>44967</v>
      </c>
      <c r="R1903" s="112" t="str">
        <f>+'Categorias-9 feb-Depurado'!AB1902</f>
        <v>Fuel</v>
      </c>
    </row>
    <row r="1904" spans="2:18" s="1" customFormat="1" ht="14.5" hidden="1">
      <c r="B1904" s="57" t="str">
        <f>+'Categorias-9 feb-Depurado'!B1903</f>
        <v>ORGANIZACION TERPEL SA</v>
      </c>
      <c r="C1904" s="30" t="s">
        <v>4900</v>
      </c>
      <c r="D1904" s="31">
        <v>5</v>
      </c>
      <c r="E1904" s="30" t="str">
        <f>+'Categorias-9 feb-Depurado'!E1903</f>
        <v>830095213-0</v>
      </c>
      <c r="F1904" s="30" t="str">
        <f>+'Categorias-9 feb-Depurado'!F1903</f>
        <v>CR 7 75 51 P 13</v>
      </c>
      <c r="G1904" s="30" t="str">
        <f>+'Categorias-9 feb-Depurado'!G1903</f>
        <v>BOGOTA</v>
      </c>
      <c r="H1904" s="30" t="str">
        <f>+'Categorias-9 feb-Depurado'!H1903</f>
        <v>VF9411330552</v>
      </c>
      <c r="I1904" s="107">
        <f>+'Categorias-9 feb-Depurado'!R1903</f>
        <v>92206005</v>
      </c>
      <c r="J1904" s="108">
        <f t="shared" si="124"/>
        <v>0</v>
      </c>
      <c r="K1904" s="107">
        <f t="shared" si="125"/>
        <v>0</v>
      </c>
      <c r="L1904" s="109">
        <f t="shared" si="126"/>
        <v>92206005</v>
      </c>
      <c r="M1904" s="110">
        <f t="shared" si="127"/>
        <v>7.0293627889380408E-05</v>
      </c>
      <c r="N1904" s="33" t="s">
        <v>4892</v>
      </c>
      <c r="O1904" s="33">
        <f>+'Categorias-9 feb-Depurado'!Y1903</f>
        <v>19331.007264379383</v>
      </c>
      <c r="P1904" s="111">
        <f>+'Categorias-9 feb-Depurado'!AC1903</f>
        <v>44953</v>
      </c>
      <c r="Q1904" s="111">
        <f>+'Categorias-9 feb-Depurado'!AE1903</f>
        <v>44967</v>
      </c>
      <c r="R1904" s="112" t="str">
        <f>+'Categorias-9 feb-Depurado'!AB1903</f>
        <v>Fuel</v>
      </c>
    </row>
    <row r="1905" spans="2:18" s="1" customFormat="1" ht="14.5" hidden="1">
      <c r="B1905" s="57" t="str">
        <f>+'Categorias-9 feb-Depurado'!B1904</f>
        <v>ORGANIZACION TERPEL SA</v>
      </c>
      <c r="C1905" s="30" t="s">
        <v>4900</v>
      </c>
      <c r="D1905" s="31">
        <v>5</v>
      </c>
      <c r="E1905" s="30" t="str">
        <f>+'Categorias-9 feb-Depurado'!E1904</f>
        <v>830095213-0</v>
      </c>
      <c r="F1905" s="30" t="str">
        <f>+'Categorias-9 feb-Depurado'!F1904</f>
        <v>CR 7 75 51 P 13</v>
      </c>
      <c r="G1905" s="30" t="str">
        <f>+'Categorias-9 feb-Depurado'!G1904</f>
        <v>BOGOTA</v>
      </c>
      <c r="H1905" s="30" t="str">
        <f>+'Categorias-9 feb-Depurado'!H1904</f>
        <v>VC9411125021</v>
      </c>
      <c r="I1905" s="107">
        <f>+'Categorias-9 feb-Depurado'!R1904</f>
        <v>23790207</v>
      </c>
      <c r="J1905" s="108">
        <f t="shared" si="124"/>
        <v>0</v>
      </c>
      <c r="K1905" s="107">
        <f t="shared" si="125"/>
        <v>0</v>
      </c>
      <c r="L1905" s="109">
        <f t="shared" si="126"/>
        <v>23790207</v>
      </c>
      <c r="M1905" s="110">
        <f t="shared" si="127"/>
        <v>1.8136562345037432E-05</v>
      </c>
      <c r="N1905" s="33" t="s">
        <v>4892</v>
      </c>
      <c r="O1905" s="33">
        <f>+'Categorias-9 feb-Depurado'!Y1904</f>
        <v>4987.6216233214873</v>
      </c>
      <c r="P1905" s="111">
        <f>+'Categorias-9 feb-Depurado'!AC1904</f>
        <v>44953</v>
      </c>
      <c r="Q1905" s="111">
        <f>+'Categorias-9 feb-Depurado'!AE1904</f>
        <v>44967</v>
      </c>
      <c r="R1905" s="112" t="str">
        <f>+'Categorias-9 feb-Depurado'!AB1904</f>
        <v>Fuel</v>
      </c>
    </row>
    <row r="1906" spans="2:18" s="1" customFormat="1" ht="14.5" hidden="1">
      <c r="B1906" s="57" t="str">
        <f>+'Categorias-9 feb-Depurado'!B1905</f>
        <v>ORGANIZACION TERPEL SA</v>
      </c>
      <c r="C1906" s="30" t="s">
        <v>4900</v>
      </c>
      <c r="D1906" s="31">
        <v>5</v>
      </c>
      <c r="E1906" s="30" t="str">
        <f>+'Categorias-9 feb-Depurado'!E1905</f>
        <v>830095213-0</v>
      </c>
      <c r="F1906" s="30" t="str">
        <f>+'Categorias-9 feb-Depurado'!F1905</f>
        <v>CR 7 75 51 P 13</v>
      </c>
      <c r="G1906" s="30" t="str">
        <f>+'Categorias-9 feb-Depurado'!G1905</f>
        <v>BOGOTA</v>
      </c>
      <c r="H1906" s="30" t="str">
        <f>+'Categorias-9 feb-Depurado'!H1905</f>
        <v>VM9412051951</v>
      </c>
      <c r="I1906" s="107">
        <f>+'Categorias-9 feb-Depurado'!R1905</f>
        <v>383379237</v>
      </c>
      <c r="J1906" s="108">
        <f t="shared" si="124"/>
        <v>0</v>
      </c>
      <c r="K1906" s="107">
        <f t="shared" si="125"/>
        <v>0</v>
      </c>
      <c r="L1906" s="109">
        <f t="shared" si="126"/>
        <v>383379237</v>
      </c>
      <c r="M1906" s="110">
        <f t="shared" si="127"/>
        <v>0.00029227074121899744</v>
      </c>
      <c r="N1906" s="33" t="s">
        <v>4892</v>
      </c>
      <c r="O1906" s="33">
        <f>+'Categorias-9 feb-Depurado'!Y1905</f>
        <v>80375.53319286769</v>
      </c>
      <c r="P1906" s="111">
        <f>+'Categorias-9 feb-Depurado'!AC1905</f>
        <v>44953</v>
      </c>
      <c r="Q1906" s="111">
        <f>+'Categorias-9 feb-Depurado'!AE1905</f>
        <v>44967</v>
      </c>
      <c r="R1906" s="112" t="str">
        <f>+'Categorias-9 feb-Depurado'!AB1905</f>
        <v>Fuel</v>
      </c>
    </row>
    <row r="1907" spans="2:18" s="1" customFormat="1" ht="14.5" hidden="1">
      <c r="B1907" s="57" t="str">
        <f>+'Categorias-9 feb-Depurado'!B1906</f>
        <v>ORGANIZACION TERPEL SA</v>
      </c>
      <c r="C1907" s="30" t="s">
        <v>4900</v>
      </c>
      <c r="D1907" s="31">
        <v>5</v>
      </c>
      <c r="E1907" s="30" t="str">
        <f>+'Categorias-9 feb-Depurado'!E1906</f>
        <v>830095213-0</v>
      </c>
      <c r="F1907" s="30" t="str">
        <f>+'Categorias-9 feb-Depurado'!F1906</f>
        <v>CR 7 75 51 P 13</v>
      </c>
      <c r="G1907" s="30" t="str">
        <f>+'Categorias-9 feb-Depurado'!G1906</f>
        <v>BOGOTA</v>
      </c>
      <c r="H1907" s="30" t="str">
        <f>+'Categorias-9 feb-Depurado'!H1906</f>
        <v>VH9411445365</v>
      </c>
      <c r="I1907" s="107">
        <f>+'Categorias-9 feb-Depurado'!R1906</f>
        <v>42666487</v>
      </c>
      <c r="J1907" s="108">
        <f t="shared" si="124"/>
        <v>0</v>
      </c>
      <c r="K1907" s="107">
        <f t="shared" si="125"/>
        <v>0</v>
      </c>
      <c r="L1907" s="109">
        <f t="shared" si="126"/>
        <v>42666487</v>
      </c>
      <c r="M1907" s="110">
        <f t="shared" si="127"/>
        <v>3.2526972191508422E-05</v>
      </c>
      <c r="N1907" s="33" t="s">
        <v>4892</v>
      </c>
      <c r="O1907" s="33">
        <f>+'Categorias-9 feb-Depurado'!Y1906</f>
        <v>8945.0374749730072</v>
      </c>
      <c r="P1907" s="111">
        <f>+'Categorias-9 feb-Depurado'!AC1906</f>
        <v>44953</v>
      </c>
      <c r="Q1907" s="111">
        <f>+'Categorias-9 feb-Depurado'!AE1906</f>
        <v>44967</v>
      </c>
      <c r="R1907" s="112" t="str">
        <f>+'Categorias-9 feb-Depurado'!AB1906</f>
        <v>Fuel</v>
      </c>
    </row>
    <row r="1908" spans="2:18" s="1" customFormat="1" ht="14.5" hidden="1">
      <c r="B1908" s="57" t="str">
        <f>+'Categorias-9 feb-Depurado'!B1907</f>
        <v>ORGANIZACION TERPEL SA</v>
      </c>
      <c r="C1908" s="30" t="s">
        <v>4900</v>
      </c>
      <c r="D1908" s="31">
        <v>5</v>
      </c>
      <c r="E1908" s="30" t="str">
        <f>+'Categorias-9 feb-Depurado'!E1907</f>
        <v>830095213-0</v>
      </c>
      <c r="F1908" s="30" t="str">
        <f>+'Categorias-9 feb-Depurado'!F1907</f>
        <v>CR 7 75 51 P 13</v>
      </c>
      <c r="G1908" s="30" t="str">
        <f>+'Categorias-9 feb-Depurado'!G1907</f>
        <v>BOGOTA</v>
      </c>
      <c r="H1908" s="30" t="str">
        <f>+'Categorias-9 feb-Depurado'!H1907</f>
        <v>VE9411275695</v>
      </c>
      <c r="I1908" s="107">
        <f>+'Categorias-9 feb-Depurado'!R1907</f>
        <v>46993576</v>
      </c>
      <c r="J1908" s="108">
        <f t="shared" si="124"/>
        <v>0</v>
      </c>
      <c r="K1908" s="107">
        <f t="shared" si="125"/>
        <v>0</v>
      </c>
      <c r="L1908" s="109">
        <f t="shared" si="126"/>
        <v>46993576</v>
      </c>
      <c r="M1908" s="110">
        <f t="shared" si="127"/>
        <v>3.5825746322436573E-05</v>
      </c>
      <c r="N1908" s="33" t="s">
        <v>4892</v>
      </c>
      <c r="O1908" s="33">
        <f>+'Categorias-9 feb-Depurado'!Y1907</f>
        <v>9852.2125433713845</v>
      </c>
      <c r="P1908" s="111">
        <f>+'Categorias-9 feb-Depurado'!AC1907</f>
        <v>44953</v>
      </c>
      <c r="Q1908" s="111">
        <f>+'Categorias-9 feb-Depurado'!AE1907</f>
        <v>44967</v>
      </c>
      <c r="R1908" s="112" t="str">
        <f>+'Categorias-9 feb-Depurado'!AB1907</f>
        <v>Fuel</v>
      </c>
    </row>
    <row r="1909" spans="2:18" s="1" customFormat="1" ht="14.5" hidden="1">
      <c r="B1909" s="57" t="str">
        <f>+'Categorias-9 feb-Depurado'!B1908</f>
        <v>ORGANIZACION TERPEL SA</v>
      </c>
      <c r="C1909" s="30" t="s">
        <v>4900</v>
      </c>
      <c r="D1909" s="31">
        <v>5</v>
      </c>
      <c r="E1909" s="30" t="str">
        <f>+'Categorias-9 feb-Depurado'!E1908</f>
        <v>830095213-0</v>
      </c>
      <c r="F1909" s="30" t="str">
        <f>+'Categorias-9 feb-Depurado'!F1908</f>
        <v>CR 7 75 51 P 13</v>
      </c>
      <c r="G1909" s="30" t="str">
        <f>+'Categorias-9 feb-Depurado'!G1908</f>
        <v>BOGOTA</v>
      </c>
      <c r="H1909" s="30" t="str">
        <f>+'Categorias-9 feb-Depurado'!H1908</f>
        <v>PB9400870907</v>
      </c>
      <c r="I1909" s="107">
        <f>+'Categorias-9 feb-Depurado'!R1908</f>
        <v>418086351</v>
      </c>
      <c r="J1909" s="108">
        <f t="shared" si="124"/>
        <v>0</v>
      </c>
      <c r="K1909" s="107">
        <f t="shared" si="125"/>
        <v>0</v>
      </c>
      <c r="L1909" s="109">
        <f t="shared" si="126"/>
        <v>418086351</v>
      </c>
      <c r="M1909" s="110">
        <f t="shared" si="127"/>
        <v>0.00031872985260366596</v>
      </c>
      <c r="N1909" s="33" t="s">
        <v>4892</v>
      </c>
      <c r="O1909" s="33">
        <f>+'Categorias-9 feb-Depurado'!Y1908</f>
        <v>87651.886537312486</v>
      </c>
      <c r="P1909" s="111">
        <f>+'Categorias-9 feb-Depurado'!AC1908</f>
        <v>44953</v>
      </c>
      <c r="Q1909" s="111">
        <f>+'Categorias-9 feb-Depurado'!AE1908</f>
        <v>44967</v>
      </c>
      <c r="R1909" s="112" t="str">
        <f>+'Categorias-9 feb-Depurado'!AB1908</f>
        <v>Fuel</v>
      </c>
    </row>
    <row r="1910" spans="2:18" s="1" customFormat="1" ht="14.5" hidden="1">
      <c r="B1910" s="57" t="str">
        <f>+'Categorias-9 feb-Depurado'!B1909</f>
        <v>ORGANIZACION TERPEL SA</v>
      </c>
      <c r="C1910" s="30" t="s">
        <v>4900</v>
      </c>
      <c r="D1910" s="31">
        <v>5</v>
      </c>
      <c r="E1910" s="30" t="str">
        <f>+'Categorias-9 feb-Depurado'!E1909</f>
        <v>830095213-0</v>
      </c>
      <c r="F1910" s="30" t="str">
        <f>+'Categorias-9 feb-Depurado'!F1909</f>
        <v>CR 7 75 51 P 13</v>
      </c>
      <c r="G1910" s="30" t="str">
        <f>+'Categorias-9 feb-Depurado'!G1909</f>
        <v>BOGOTA</v>
      </c>
      <c r="H1910" s="30" t="str">
        <f>+'Categorias-9 feb-Depurado'!H1909</f>
        <v>VJ9411595030</v>
      </c>
      <c r="I1910" s="107">
        <f>+'Categorias-9 feb-Depurado'!R1909</f>
        <v>164190334</v>
      </c>
      <c r="J1910" s="108">
        <f t="shared" si="124"/>
        <v>0</v>
      </c>
      <c r="K1910" s="107">
        <f t="shared" si="125"/>
        <v>0</v>
      </c>
      <c r="L1910" s="109">
        <f t="shared" si="126"/>
        <v>164190334</v>
      </c>
      <c r="M1910" s="110">
        <f t="shared" si="127"/>
        <v>0.0001251711777473613</v>
      </c>
      <c r="N1910" s="33" t="s">
        <v>4892</v>
      </c>
      <c r="O1910" s="33">
        <f>+'Categorias-9 feb-Depurado'!Y1909</f>
        <v>34422.53613845299</v>
      </c>
      <c r="P1910" s="111">
        <f>+'Categorias-9 feb-Depurado'!AC1909</f>
        <v>44953</v>
      </c>
      <c r="Q1910" s="111">
        <f>+'Categorias-9 feb-Depurado'!AE1909</f>
        <v>44967</v>
      </c>
      <c r="R1910" s="112" t="str">
        <f>+'Categorias-9 feb-Depurado'!AB1909</f>
        <v>Fuel</v>
      </c>
    </row>
    <row r="1911" spans="2:18" s="1" customFormat="1" ht="14.5" hidden="1">
      <c r="B1911" s="57" t="str">
        <f>+'Categorias-9 feb-Depurado'!B1910</f>
        <v>ORGANIZACION TERPEL SA</v>
      </c>
      <c r="C1911" s="30" t="s">
        <v>4900</v>
      </c>
      <c r="D1911" s="31">
        <v>5</v>
      </c>
      <c r="E1911" s="30" t="str">
        <f>+'Categorias-9 feb-Depurado'!E1910</f>
        <v>830095213-0</v>
      </c>
      <c r="F1911" s="30" t="str">
        <f>+'Categorias-9 feb-Depurado'!F1910</f>
        <v>CR 7 75 51 P 13</v>
      </c>
      <c r="G1911" s="30" t="str">
        <f>+'Categorias-9 feb-Depurado'!G1910</f>
        <v>BOGOTA</v>
      </c>
      <c r="H1911" s="30" t="str">
        <f>+'Categorias-9 feb-Depurado'!H1910</f>
        <v>VO9413178479</v>
      </c>
      <c r="I1911" s="107">
        <f>+'Categorias-9 feb-Depurado'!R1910</f>
        <v>34516908</v>
      </c>
      <c r="J1911" s="108">
        <f t="shared" si="124"/>
        <v>0</v>
      </c>
      <c r="K1911" s="107">
        <f t="shared" si="125"/>
        <v>0</v>
      </c>
      <c r="L1911" s="109">
        <f t="shared" si="126"/>
        <v>34516908</v>
      </c>
      <c r="M1911" s="110">
        <f t="shared" si="127"/>
        <v>2.6314107056736468E-05</v>
      </c>
      <c r="N1911" s="33" t="s">
        <v>4892</v>
      </c>
      <c r="O1911" s="33">
        <f>+'Categorias-9 feb-Depurado'!Y1910</f>
        <v>7236.476618761596</v>
      </c>
      <c r="P1911" s="111">
        <f>+'Categorias-9 feb-Depurado'!AC1910</f>
        <v>44953</v>
      </c>
      <c r="Q1911" s="111">
        <f>+'Categorias-9 feb-Depurado'!AE1910</f>
        <v>44967</v>
      </c>
      <c r="R1911" s="112" t="str">
        <f>+'Categorias-9 feb-Depurado'!AB1910</f>
        <v>Fuel</v>
      </c>
    </row>
    <row r="1912" spans="2:18" s="1" customFormat="1" ht="14.5" hidden="1">
      <c r="B1912" s="57" t="str">
        <f>+'Categorias-9 feb-Depurado'!B1911</f>
        <v>ORGANIZACION TERPEL SA</v>
      </c>
      <c r="C1912" s="30" t="s">
        <v>4900</v>
      </c>
      <c r="D1912" s="31">
        <v>5</v>
      </c>
      <c r="E1912" s="30" t="str">
        <f>+'Categorias-9 feb-Depurado'!E1911</f>
        <v>830095213-0</v>
      </c>
      <c r="F1912" s="30" t="str">
        <f>+'Categorias-9 feb-Depurado'!F1911</f>
        <v>CR 7 75 51 P 13</v>
      </c>
      <c r="G1912" s="30" t="str">
        <f>+'Categorias-9 feb-Depurado'!G1911</f>
        <v>BOGOTA</v>
      </c>
      <c r="H1912" s="30" t="str">
        <f>+'Categorias-9 feb-Depurado'!H1911</f>
        <v>VI9411550791</v>
      </c>
      <c r="I1912" s="107">
        <f>+'Categorias-9 feb-Depurado'!R1911</f>
        <v>16358408</v>
      </c>
      <c r="J1912" s="108">
        <f t="shared" si="124"/>
        <v>0</v>
      </c>
      <c r="K1912" s="107">
        <f t="shared" si="125"/>
        <v>0</v>
      </c>
      <c r="L1912" s="109">
        <f t="shared" si="126"/>
        <v>16358408</v>
      </c>
      <c r="M1912" s="110">
        <f t="shared" si="127"/>
        <v>1.2470899751211037E-05</v>
      </c>
      <c r="N1912" s="33" t="s">
        <v>4892</v>
      </c>
      <c r="O1912" s="33">
        <f>+'Categorias-9 feb-Depurado'!Y1911</f>
        <v>3429.5434866924534</v>
      </c>
      <c r="P1912" s="111">
        <f>+'Categorias-9 feb-Depurado'!AC1911</f>
        <v>44953</v>
      </c>
      <c r="Q1912" s="111">
        <f>+'Categorias-9 feb-Depurado'!AE1911</f>
        <v>44967</v>
      </c>
      <c r="R1912" s="112" t="str">
        <f>+'Categorias-9 feb-Depurado'!AB1911</f>
        <v>Fuel</v>
      </c>
    </row>
    <row r="1913" spans="2:18" s="1" customFormat="1" ht="14.5" hidden="1">
      <c r="B1913" s="57" t="str">
        <f>+'Categorias-9 feb-Depurado'!B1912</f>
        <v>ORGANIZACION TERPEL SA</v>
      </c>
      <c r="C1913" s="30" t="s">
        <v>4900</v>
      </c>
      <c r="D1913" s="31">
        <v>5</v>
      </c>
      <c r="E1913" s="30" t="str">
        <f>+'Categorias-9 feb-Depurado'!E1912</f>
        <v>830095213-0</v>
      </c>
      <c r="F1913" s="30" t="str">
        <f>+'Categorias-9 feb-Depurado'!F1912</f>
        <v>CR 7 75 51 P 13</v>
      </c>
      <c r="G1913" s="30" t="str">
        <f>+'Categorias-9 feb-Depurado'!G1912</f>
        <v>BOGOTA</v>
      </c>
      <c r="H1913" s="30" t="str">
        <f>+'Categorias-9 feb-Depurado'!H1912</f>
        <v>VF9411330569</v>
      </c>
      <c r="I1913" s="107">
        <f>+'Categorias-9 feb-Depurado'!R1912</f>
        <v>68608959</v>
      </c>
      <c r="J1913" s="108">
        <f t="shared" si="124"/>
        <v>0</v>
      </c>
      <c r="K1913" s="107">
        <f t="shared" si="125"/>
        <v>0</v>
      </c>
      <c r="L1913" s="109">
        <f t="shared" si="126"/>
        <v>68608959</v>
      </c>
      <c r="M1913" s="110">
        <f t="shared" si="127"/>
        <v>5.2304322628702514E-05</v>
      </c>
      <c r="N1913" s="33" t="s">
        <v>4892</v>
      </c>
      <c r="O1913" s="33">
        <f>+'Categorias-9 feb-Depurado'!Y1912</f>
        <v>14383.881883078084</v>
      </c>
      <c r="P1913" s="111">
        <f>+'Categorias-9 feb-Depurado'!AC1912</f>
        <v>44955</v>
      </c>
      <c r="Q1913" s="111">
        <f>+'Categorias-9 feb-Depurado'!AE1912</f>
        <v>44969</v>
      </c>
      <c r="R1913" s="112" t="str">
        <f>+'Categorias-9 feb-Depurado'!AB1912</f>
        <v>Fuel</v>
      </c>
    </row>
    <row r="1914" spans="2:18" s="1" customFormat="1" ht="14.5" hidden="1">
      <c r="B1914" s="57" t="str">
        <f>+'Categorias-9 feb-Depurado'!B1913</f>
        <v>ORGANIZACION TERPEL SA</v>
      </c>
      <c r="C1914" s="30" t="s">
        <v>4900</v>
      </c>
      <c r="D1914" s="31">
        <v>5</v>
      </c>
      <c r="E1914" s="30" t="str">
        <f>+'Categorias-9 feb-Depurado'!E1913</f>
        <v>830095213-0</v>
      </c>
      <c r="F1914" s="30" t="str">
        <f>+'Categorias-9 feb-Depurado'!F1913</f>
        <v>CR 7 75 51 P 13</v>
      </c>
      <c r="G1914" s="30" t="str">
        <f>+'Categorias-9 feb-Depurado'!G1913</f>
        <v>BOGOTA</v>
      </c>
      <c r="H1914" s="30" t="str">
        <f>+'Categorias-9 feb-Depurado'!H1913</f>
        <v>VF9411330563</v>
      </c>
      <c r="I1914" s="107">
        <f>+'Categorias-9 feb-Depurado'!R1913</f>
        <v>91222775</v>
      </c>
      <c r="J1914" s="108">
        <f t="shared" si="124"/>
        <v>0</v>
      </c>
      <c r="K1914" s="107">
        <f t="shared" si="125"/>
        <v>0</v>
      </c>
      <c r="L1914" s="109">
        <f t="shared" si="126"/>
        <v>91222775</v>
      </c>
      <c r="M1914" s="110">
        <f t="shared" si="127"/>
        <v>6.954405844702494E-05</v>
      </c>
      <c r="N1914" s="33" t="s">
        <v>4892</v>
      </c>
      <c r="O1914" s="33">
        <f>+'Categorias-9 feb-Depurado'!Y1913</f>
        <v>19124.872899567072</v>
      </c>
      <c r="P1914" s="111">
        <f>+'Categorias-9 feb-Depurado'!AC1913</f>
        <v>44955</v>
      </c>
      <c r="Q1914" s="111">
        <f>+'Categorias-9 feb-Depurado'!AE1913</f>
        <v>44969</v>
      </c>
      <c r="R1914" s="112" t="str">
        <f>+'Categorias-9 feb-Depurado'!AB1913</f>
        <v>Fuel</v>
      </c>
    </row>
    <row r="1915" spans="2:18" s="1" customFormat="1" ht="14.5" hidden="1">
      <c r="B1915" s="57" t="str">
        <f>+'Categorias-9 feb-Depurado'!B1914</f>
        <v>ORGANIZACION TERPEL SA</v>
      </c>
      <c r="C1915" s="30" t="s">
        <v>4900</v>
      </c>
      <c r="D1915" s="31">
        <v>5</v>
      </c>
      <c r="E1915" s="30" t="str">
        <f>+'Categorias-9 feb-Depurado'!E1914</f>
        <v>830095213-0</v>
      </c>
      <c r="F1915" s="30" t="str">
        <f>+'Categorias-9 feb-Depurado'!F1914</f>
        <v>CR 7 75 51 P 13</v>
      </c>
      <c r="G1915" s="30" t="str">
        <f>+'Categorias-9 feb-Depurado'!G1914</f>
        <v>BOGOTA</v>
      </c>
      <c r="H1915" s="30" t="str">
        <f>+'Categorias-9 feb-Depurado'!H1914</f>
        <v>PB9400870977</v>
      </c>
      <c r="I1915" s="107">
        <f>+'Categorias-9 feb-Depurado'!R1914</f>
        <v>59751850</v>
      </c>
      <c r="J1915" s="108">
        <f t="shared" si="124"/>
        <v>0</v>
      </c>
      <c r="K1915" s="107">
        <f t="shared" si="125"/>
        <v>0</v>
      </c>
      <c r="L1915" s="109">
        <f t="shared" si="126"/>
        <v>59751850</v>
      </c>
      <c r="M1915" s="110">
        <f t="shared" si="127"/>
        <v>4.5552069082724872E-05</v>
      </c>
      <c r="N1915" s="33" t="s">
        <v>4892</v>
      </c>
      <c r="O1915" s="33">
        <f>+'Categorias-9 feb-Depurado'!Y1914</f>
        <v>12526.987221820391</v>
      </c>
      <c r="P1915" s="111">
        <f>+'Categorias-9 feb-Depurado'!AC1914</f>
        <v>44955</v>
      </c>
      <c r="Q1915" s="111">
        <f>+'Categorias-9 feb-Depurado'!AE1914</f>
        <v>44969</v>
      </c>
      <c r="R1915" s="112" t="str">
        <f>+'Categorias-9 feb-Depurado'!AB1914</f>
        <v>Fuel</v>
      </c>
    </row>
    <row r="1916" spans="2:18" s="1" customFormat="1" ht="14.5" hidden="1">
      <c r="B1916" s="57" t="str">
        <f>+'Categorias-9 feb-Depurado'!B1915</f>
        <v>ORGANIZACION TERPEL SA</v>
      </c>
      <c r="C1916" s="30" t="s">
        <v>4900</v>
      </c>
      <c r="D1916" s="31">
        <v>5</v>
      </c>
      <c r="E1916" s="30" t="str">
        <f>+'Categorias-9 feb-Depurado'!E1915</f>
        <v>830095213-0</v>
      </c>
      <c r="F1916" s="30" t="str">
        <f>+'Categorias-9 feb-Depurado'!F1915</f>
        <v>CR 7 75 51 P 13</v>
      </c>
      <c r="G1916" s="30" t="str">
        <f>+'Categorias-9 feb-Depurado'!G1915</f>
        <v>BOGOTA</v>
      </c>
      <c r="H1916" s="30" t="str">
        <f>+'Categorias-9 feb-Depurado'!H1915</f>
        <v>VE9411275710</v>
      </c>
      <c r="I1916" s="107">
        <f>+'Categorias-9 feb-Depurado'!R1915</f>
        <v>55684393</v>
      </c>
      <c r="J1916" s="108">
        <f t="shared" si="124"/>
        <v>0</v>
      </c>
      <c r="K1916" s="107">
        <f t="shared" si="125"/>
        <v>0</v>
      </c>
      <c r="L1916" s="109">
        <f t="shared" si="126"/>
        <v>55684393</v>
      </c>
      <c r="M1916" s="110">
        <f t="shared" si="127"/>
        <v>4.2451226476930861E-05</v>
      </c>
      <c r="N1916" s="33" t="s">
        <v>4892</v>
      </c>
      <c r="O1916" s="33">
        <f>+'Categorias-9 feb-Depurado'!Y1915</f>
        <v>11674.244053796239</v>
      </c>
      <c r="P1916" s="111">
        <f>+'Categorias-9 feb-Depurado'!AC1915</f>
        <v>44956</v>
      </c>
      <c r="Q1916" s="111">
        <f>+'Categorias-9 feb-Depurado'!AE1915</f>
        <v>44970</v>
      </c>
      <c r="R1916" s="112" t="str">
        <f>+'Categorias-9 feb-Depurado'!AB1915</f>
        <v>Fuel</v>
      </c>
    </row>
    <row r="1917" spans="2:18" s="1" customFormat="1" ht="14.5" hidden="1">
      <c r="B1917" s="57" t="str">
        <f>+'Categorias-9 feb-Depurado'!B1916</f>
        <v>ORGANIZACION TERPEL SA</v>
      </c>
      <c r="C1917" s="30" t="s">
        <v>4900</v>
      </c>
      <c r="D1917" s="31">
        <v>5</v>
      </c>
      <c r="E1917" s="30" t="str">
        <f>+'Categorias-9 feb-Depurado'!E1916</f>
        <v>830095213-0</v>
      </c>
      <c r="F1917" s="30" t="str">
        <f>+'Categorias-9 feb-Depurado'!F1916</f>
        <v>CR 7 75 51 P 13</v>
      </c>
      <c r="G1917" s="30" t="str">
        <f>+'Categorias-9 feb-Depurado'!G1916</f>
        <v>BOGOTA</v>
      </c>
      <c r="H1917" s="30" t="str">
        <f>+'Categorias-9 feb-Depurado'!H1916</f>
        <v>PB9400871009</v>
      </c>
      <c r="I1917" s="107">
        <f>+'Categorias-9 feb-Depurado'!R1916</f>
        <v>432334543</v>
      </c>
      <c r="J1917" s="108">
        <f t="shared" si="124"/>
        <v>0</v>
      </c>
      <c r="K1917" s="107">
        <f t="shared" si="125"/>
        <v>0</v>
      </c>
      <c r="L1917" s="109">
        <f t="shared" si="126"/>
        <v>432334543</v>
      </c>
      <c r="M1917" s="110">
        <f t="shared" si="127"/>
        <v>0.0003295920204911528</v>
      </c>
      <c r="N1917" s="33" t="s">
        <v>4892</v>
      </c>
      <c r="O1917" s="33">
        <f>+'Categorias-9 feb-Depurado'!Y1916</f>
        <v>90639.022820424114</v>
      </c>
      <c r="P1917" s="111">
        <f>+'Categorias-9 feb-Depurado'!AC1916</f>
        <v>44956</v>
      </c>
      <c r="Q1917" s="111">
        <f>+'Categorias-9 feb-Depurado'!AE1916</f>
        <v>44970</v>
      </c>
      <c r="R1917" s="112" t="str">
        <f>+'Categorias-9 feb-Depurado'!AB1916</f>
        <v>Fuel</v>
      </c>
    </row>
    <row r="1918" spans="2:18" s="1" customFormat="1" ht="14.5" hidden="1">
      <c r="B1918" s="57" t="str">
        <f>+'Categorias-9 feb-Depurado'!B1917</f>
        <v>ORGANIZACION TERPEL SA</v>
      </c>
      <c r="C1918" s="30" t="s">
        <v>4900</v>
      </c>
      <c r="D1918" s="31">
        <v>5</v>
      </c>
      <c r="E1918" s="30" t="str">
        <f>+'Categorias-9 feb-Depurado'!E1917</f>
        <v>830095213-0</v>
      </c>
      <c r="F1918" s="30" t="str">
        <f>+'Categorias-9 feb-Depurado'!F1917</f>
        <v>CR 7 75 51 P 13</v>
      </c>
      <c r="G1918" s="30" t="str">
        <f>+'Categorias-9 feb-Depurado'!G1917</f>
        <v>BOGOTA</v>
      </c>
      <c r="H1918" s="30" t="str">
        <f>+'Categorias-9 feb-Depurado'!H1917</f>
        <v>VM9412051984</v>
      </c>
      <c r="I1918" s="107">
        <f>+'Categorias-9 feb-Depurado'!R1917</f>
        <v>419145665</v>
      </c>
      <c r="J1918" s="108">
        <f t="shared" si="124"/>
        <v>0</v>
      </c>
      <c r="K1918" s="107">
        <f t="shared" si="125"/>
        <v>0</v>
      </c>
      <c r="L1918" s="109">
        <f t="shared" si="126"/>
        <v>419145665</v>
      </c>
      <c r="M1918" s="110">
        <f t="shared" si="127"/>
        <v>0.00031953742499696086</v>
      </c>
      <c r="N1918" s="33" t="s">
        <v>4892</v>
      </c>
      <c r="O1918" s="33">
        <f>+'Categorias-9 feb-Depurado'!Y1917</f>
        <v>87873.9719278384</v>
      </c>
      <c r="P1918" s="111">
        <f>+'Categorias-9 feb-Depurado'!AC1917</f>
        <v>44956</v>
      </c>
      <c r="Q1918" s="111">
        <f>+'Categorias-9 feb-Depurado'!AE1917</f>
        <v>44970</v>
      </c>
      <c r="R1918" s="112" t="str">
        <f>+'Categorias-9 feb-Depurado'!AB1917</f>
        <v>Fuel</v>
      </c>
    </row>
    <row r="1919" spans="2:18" s="1" customFormat="1" ht="14.5" hidden="1">
      <c r="B1919" s="57" t="str">
        <f>+'Categorias-9 feb-Depurado'!B1918</f>
        <v>ORGANIZACION TERPEL SA</v>
      </c>
      <c r="C1919" s="30" t="s">
        <v>4900</v>
      </c>
      <c r="D1919" s="31">
        <v>5</v>
      </c>
      <c r="E1919" s="30" t="str">
        <f>+'Categorias-9 feb-Depurado'!E1918</f>
        <v>830095213-0</v>
      </c>
      <c r="F1919" s="30" t="str">
        <f>+'Categorias-9 feb-Depurado'!F1918</f>
        <v>CR 7 75 51 P 13</v>
      </c>
      <c r="G1919" s="30" t="str">
        <f>+'Categorias-9 feb-Depurado'!G1918</f>
        <v>BOGOTA</v>
      </c>
      <c r="H1919" s="30" t="str">
        <f>+'Categorias-9 feb-Depurado'!H1918</f>
        <v>VM9412052011</v>
      </c>
      <c r="I1919" s="107">
        <f>+'Categorias-9 feb-Depurado'!R1918</f>
        <v>366824225</v>
      </c>
      <c r="J1919" s="108">
        <f t="shared" si="124"/>
        <v>0</v>
      </c>
      <c r="K1919" s="107">
        <f t="shared" si="125"/>
        <v>0</v>
      </c>
      <c r="L1919" s="109">
        <f t="shared" si="126"/>
        <v>366824225</v>
      </c>
      <c r="M1919" s="110">
        <f t="shared" si="127"/>
        <v>0.00027964995959818838</v>
      </c>
      <c r="N1919" s="33" t="s">
        <v>4892</v>
      </c>
      <c r="O1919" s="33">
        <f>+'Categorias-9 feb-Depurado'!Y1918</f>
        <v>76904.771638521124</v>
      </c>
      <c r="P1919" s="111">
        <f>+'Categorias-9 feb-Depurado'!AC1918</f>
        <v>44956</v>
      </c>
      <c r="Q1919" s="111">
        <f>+'Categorias-9 feb-Depurado'!AE1918</f>
        <v>44970</v>
      </c>
      <c r="R1919" s="112" t="str">
        <f>+'Categorias-9 feb-Depurado'!AB1918</f>
        <v>Fuel</v>
      </c>
    </row>
    <row r="1920" spans="2:18" s="1" customFormat="1" ht="14.5" hidden="1">
      <c r="B1920" s="57" t="str">
        <f>+'Categorias-9 feb-Depurado'!B1919</f>
        <v>ORGANIZACION TERPEL SA</v>
      </c>
      <c r="C1920" s="30" t="s">
        <v>4900</v>
      </c>
      <c r="D1920" s="31">
        <v>5</v>
      </c>
      <c r="E1920" s="30" t="str">
        <f>+'Categorias-9 feb-Depurado'!E1919</f>
        <v>830095213-0</v>
      </c>
      <c r="F1920" s="30" t="str">
        <f>+'Categorias-9 feb-Depurado'!F1919</f>
        <v>CR 7 75 51 P 13</v>
      </c>
      <c r="G1920" s="30" t="str">
        <f>+'Categorias-9 feb-Depurado'!G1919</f>
        <v>BOGOTA</v>
      </c>
      <c r="H1920" s="30" t="str">
        <f>+'Categorias-9 feb-Depurado'!H1919</f>
        <v>PB9400871040</v>
      </c>
      <c r="I1920" s="107">
        <f>+'Categorias-9 feb-Depurado'!R1919</f>
        <v>403598228</v>
      </c>
      <c r="J1920" s="108">
        <f t="shared" si="124"/>
        <v>0</v>
      </c>
      <c r="K1920" s="107">
        <f t="shared" si="125"/>
        <v>0</v>
      </c>
      <c r="L1920" s="109">
        <f t="shared" si="126"/>
        <v>403598228</v>
      </c>
      <c r="M1920" s="110">
        <f t="shared" si="127"/>
        <v>0.00030768477232958214</v>
      </c>
      <c r="N1920" s="33" t="s">
        <v>4892</v>
      </c>
      <c r="O1920" s="33">
        <f>+'Categorias-9 feb-Depurado'!Y1919</f>
        <v>84614.448672390106</v>
      </c>
      <c r="P1920" s="111">
        <f>+'Categorias-9 feb-Depurado'!AC1919</f>
        <v>44956</v>
      </c>
      <c r="Q1920" s="111">
        <f>+'Categorias-9 feb-Depurado'!AE1919</f>
        <v>44970</v>
      </c>
      <c r="R1920" s="112" t="str">
        <f>+'Categorias-9 feb-Depurado'!AB1919</f>
        <v>Fuel</v>
      </c>
    </row>
    <row r="1921" spans="2:18" s="1" customFormat="1" ht="14.5" hidden="1">
      <c r="B1921" s="57" t="str">
        <f>+'Categorias-9 feb-Depurado'!B1920</f>
        <v>ORGANIZACION TERPEL SA</v>
      </c>
      <c r="C1921" s="30" t="s">
        <v>4900</v>
      </c>
      <c r="D1921" s="31">
        <v>5</v>
      </c>
      <c r="E1921" s="30" t="str">
        <f>+'Categorias-9 feb-Depurado'!E1920</f>
        <v>830095213-0</v>
      </c>
      <c r="F1921" s="30" t="str">
        <f>+'Categorias-9 feb-Depurado'!F1920</f>
        <v>CR 7 75 51 P 13</v>
      </c>
      <c r="G1921" s="30" t="str">
        <f>+'Categorias-9 feb-Depurado'!G1920</f>
        <v>BOGOTA</v>
      </c>
      <c r="H1921" s="30" t="str">
        <f>+'Categorias-9 feb-Depurado'!H1920</f>
        <v>VK9411641795</v>
      </c>
      <c r="I1921" s="107">
        <f>+'Categorias-9 feb-Depurado'!R1920</f>
        <v>47939834</v>
      </c>
      <c r="J1921" s="108">
        <f t="shared" si="124"/>
        <v>0</v>
      </c>
      <c r="K1921" s="107">
        <f t="shared" si="125"/>
        <v>0</v>
      </c>
      <c r="L1921" s="109">
        <f t="shared" si="126"/>
        <v>47939834</v>
      </c>
      <c r="M1921" s="110">
        <f t="shared" si="127"/>
        <v>3.6547130008231754E-05</v>
      </c>
      <c r="N1921" s="33" t="s">
        <v>4892</v>
      </c>
      <c r="O1921" s="33">
        <f>+'Categorias-9 feb-Depurado'!Y1920</f>
        <v>10050.595721039444</v>
      </c>
      <c r="P1921" s="111">
        <f>+'Categorias-9 feb-Depurado'!AC1920</f>
        <v>44956</v>
      </c>
      <c r="Q1921" s="111">
        <f>+'Categorias-9 feb-Depurado'!AE1920</f>
        <v>44970</v>
      </c>
      <c r="R1921" s="112" t="str">
        <f>+'Categorias-9 feb-Depurado'!AB1920</f>
        <v>Fuel</v>
      </c>
    </row>
    <row r="1922" spans="2:18" s="1" customFormat="1" ht="14.5" hidden="1">
      <c r="B1922" s="57" t="str">
        <f>+'Categorias-9 feb-Depurado'!B1921</f>
        <v>ORGANIZACION TERPEL SA</v>
      </c>
      <c r="C1922" s="30" t="s">
        <v>4900</v>
      </c>
      <c r="D1922" s="31">
        <v>5</v>
      </c>
      <c r="E1922" s="30" t="str">
        <f>+'Categorias-9 feb-Depurado'!E1921</f>
        <v>830095213-0</v>
      </c>
      <c r="F1922" s="30" t="str">
        <f>+'Categorias-9 feb-Depurado'!F1921</f>
        <v>CR 7 75 51 P 13</v>
      </c>
      <c r="G1922" s="30" t="str">
        <f>+'Categorias-9 feb-Depurado'!G1921</f>
        <v>BOGOTA</v>
      </c>
      <c r="H1922" s="30" t="str">
        <f>+'Categorias-9 feb-Depurado'!H1921</f>
        <v>VK9411641797</v>
      </c>
      <c r="I1922" s="107">
        <f>+'Categorias-9 feb-Depurado'!R1921</f>
        <v>53378688</v>
      </c>
      <c r="J1922" s="108">
        <f t="shared" si="124"/>
        <v>0</v>
      </c>
      <c r="K1922" s="107">
        <f t="shared" si="125"/>
        <v>0</v>
      </c>
      <c r="L1922" s="109">
        <f t="shared" si="126"/>
        <v>53378688</v>
      </c>
      <c r="M1922" s="110">
        <f t="shared" si="127"/>
        <v>4.0693462768453479E-05</v>
      </c>
      <c r="N1922" s="33" t="s">
        <v>4892</v>
      </c>
      <c r="O1922" s="33">
        <f>+'Categorias-9 feb-Depurado'!Y1921</f>
        <v>11190.852542532783</v>
      </c>
      <c r="P1922" s="111">
        <f>+'Categorias-9 feb-Depurado'!AC1921</f>
        <v>44956</v>
      </c>
      <c r="Q1922" s="111">
        <f>+'Categorias-9 feb-Depurado'!AE1921</f>
        <v>44970</v>
      </c>
      <c r="R1922" s="112" t="str">
        <f>+'Categorias-9 feb-Depurado'!AB1921</f>
        <v>Fuel</v>
      </c>
    </row>
    <row r="1923" spans="2:18" s="1" customFormat="1" ht="14.5" hidden="1">
      <c r="B1923" s="57" t="str">
        <f>+'Categorias-9 feb-Depurado'!B1922</f>
        <v>ORGANIZACION TERPEL SA</v>
      </c>
      <c r="C1923" s="30" t="s">
        <v>4900</v>
      </c>
      <c r="D1923" s="31">
        <v>5</v>
      </c>
      <c r="E1923" s="30" t="str">
        <f>+'Categorias-9 feb-Depurado'!E1922</f>
        <v>830095213-0</v>
      </c>
      <c r="F1923" s="30" t="str">
        <f>+'Categorias-9 feb-Depurado'!F1922</f>
        <v>CR 7 75 51 P 13</v>
      </c>
      <c r="G1923" s="30" t="str">
        <f>+'Categorias-9 feb-Depurado'!G1922</f>
        <v>BOGOTA</v>
      </c>
      <c r="H1923" s="30" t="str">
        <f>+'Categorias-9 feb-Depurado'!H1922</f>
        <v>VN9412956979</v>
      </c>
      <c r="I1923" s="107">
        <f>+'Categorias-9 feb-Depurado'!R1922</f>
        <v>211211109</v>
      </c>
      <c r="J1923" s="108">
        <f t="shared" si="124"/>
        <v>0</v>
      </c>
      <c r="K1923" s="107">
        <f t="shared" si="125"/>
        <v>0</v>
      </c>
      <c r="L1923" s="109">
        <f t="shared" si="126"/>
        <v>211211109</v>
      </c>
      <c r="M1923" s="110">
        <f t="shared" si="127"/>
        <v>0.00016101765933953399</v>
      </c>
      <c r="N1923" s="33" t="s">
        <v>4892</v>
      </c>
      <c r="O1923" s="33">
        <f>+'Categorias-9 feb-Depurado'!Y1922</f>
        <v>44280.450957577275</v>
      </c>
      <c r="P1923" s="111">
        <f>+'Categorias-9 feb-Depurado'!AC1922</f>
        <v>44956</v>
      </c>
      <c r="Q1923" s="111">
        <f>+'Categorias-9 feb-Depurado'!AE1922</f>
        <v>44970</v>
      </c>
      <c r="R1923" s="112" t="str">
        <f>+'Categorias-9 feb-Depurado'!AB1922</f>
        <v>Fuel</v>
      </c>
    </row>
    <row r="1924" spans="2:18" s="1" customFormat="1" ht="14.5" hidden="1">
      <c r="B1924" s="57" t="str">
        <f>+'Categorias-9 feb-Depurado'!B1923</f>
        <v>ORGANIZACION TERPEL SA</v>
      </c>
      <c r="C1924" s="30" t="s">
        <v>4900</v>
      </c>
      <c r="D1924" s="31">
        <v>5</v>
      </c>
      <c r="E1924" s="30" t="str">
        <f>+'Categorias-9 feb-Depurado'!E1923</f>
        <v>830095213-0</v>
      </c>
      <c r="F1924" s="30" t="str">
        <f>+'Categorias-9 feb-Depurado'!F1923</f>
        <v>CR 7 75 51 P 13</v>
      </c>
      <c r="G1924" s="30" t="str">
        <f>+'Categorias-9 feb-Depurado'!G1923</f>
        <v>BOGOTA</v>
      </c>
      <c r="H1924" s="30" t="str">
        <f>+'Categorias-9 feb-Depurado'!H1923</f>
        <v>VP9413218345</v>
      </c>
      <c r="I1924" s="107">
        <f>+'Categorias-9 feb-Depurado'!R1923</f>
        <v>13409166</v>
      </c>
      <c r="J1924" s="108">
        <f t="shared" si="124"/>
        <v>0</v>
      </c>
      <c r="K1924" s="107">
        <f t="shared" si="125"/>
        <v>0</v>
      </c>
      <c r="L1924" s="109">
        <f t="shared" si="126"/>
        <v>13409166</v>
      </c>
      <c r="M1924" s="110">
        <f t="shared" si="127"/>
        <v>1.0222532958790825E-05</v>
      </c>
      <c r="N1924" s="33" t="s">
        <v>4892</v>
      </c>
      <c r="O1924" s="33">
        <f>+'Categorias-9 feb-Depurado'!Y1923</f>
        <v>2811.2343155445137</v>
      </c>
      <c r="P1924" s="111">
        <f>+'Categorias-9 feb-Depurado'!AC1923</f>
        <v>44956</v>
      </c>
      <c r="Q1924" s="111">
        <f>+'Categorias-9 feb-Depurado'!AE1923</f>
        <v>44970</v>
      </c>
      <c r="R1924" s="112" t="str">
        <f>+'Categorias-9 feb-Depurado'!AB1923</f>
        <v>Fuel</v>
      </c>
    </row>
    <row r="1925" spans="2:18" s="1" customFormat="1" ht="14.5" hidden="1">
      <c r="B1925" s="57" t="str">
        <f>+'Categorias-9 feb-Depurado'!B1924</f>
        <v>ORGANIZACION TERPEL SA</v>
      </c>
      <c r="C1925" s="30" t="s">
        <v>4900</v>
      </c>
      <c r="D1925" s="31">
        <v>5</v>
      </c>
      <c r="E1925" s="30" t="str">
        <f>+'Categorias-9 feb-Depurado'!E1924</f>
        <v>830095213-0</v>
      </c>
      <c r="F1925" s="30" t="str">
        <f>+'Categorias-9 feb-Depurado'!F1924</f>
        <v>CR 7 75 51 P 13</v>
      </c>
      <c r="G1925" s="30" t="str">
        <f>+'Categorias-9 feb-Depurado'!G1924</f>
        <v>BOGOTA</v>
      </c>
      <c r="H1925" s="30" t="str">
        <f>+'Categorias-9 feb-Depurado'!H1924</f>
        <v>VP9413218347</v>
      </c>
      <c r="I1925" s="107">
        <f>+'Categorias-9 feb-Depurado'!R1924</f>
        <v>16622054</v>
      </c>
      <c r="J1925" s="108">
        <f t="shared" si="124"/>
        <v>0</v>
      </c>
      <c r="K1925" s="107">
        <f t="shared" si="125"/>
        <v>0</v>
      </c>
      <c r="L1925" s="109">
        <f t="shared" si="126"/>
        <v>16622054</v>
      </c>
      <c r="M1925" s="110">
        <f t="shared" si="127"/>
        <v>1.2671891365786721E-05</v>
      </c>
      <c r="N1925" s="33" t="s">
        <v>4892</v>
      </c>
      <c r="O1925" s="33">
        <f>+'Categorias-9 feb-Depurado'!Y1924</f>
        <v>3484.8169229640343</v>
      </c>
      <c r="P1925" s="111">
        <f>+'Categorias-9 feb-Depurado'!AC1924</f>
        <v>44956</v>
      </c>
      <c r="Q1925" s="111">
        <f>+'Categorias-9 feb-Depurado'!AE1924</f>
        <v>44970</v>
      </c>
      <c r="R1925" s="112" t="str">
        <f>+'Categorias-9 feb-Depurado'!AB1924</f>
        <v>Fuel</v>
      </c>
    </row>
    <row r="1926" spans="2:18" s="1" customFormat="1" ht="14.5" hidden="1">
      <c r="B1926" s="57" t="str">
        <f>+'Categorias-9 feb-Depurado'!B1925</f>
        <v>ORGANIZACION TERPEL SA</v>
      </c>
      <c r="C1926" s="30" t="s">
        <v>4900</v>
      </c>
      <c r="D1926" s="31">
        <v>5</v>
      </c>
      <c r="E1926" s="30" t="str">
        <f>+'Categorias-9 feb-Depurado'!E1925</f>
        <v>830095213-0</v>
      </c>
      <c r="F1926" s="30" t="str">
        <f>+'Categorias-9 feb-Depurado'!F1925</f>
        <v>CR 7 75 51 P 13</v>
      </c>
      <c r="G1926" s="30" t="str">
        <f>+'Categorias-9 feb-Depurado'!G1925</f>
        <v>BOGOTA</v>
      </c>
      <c r="H1926" s="30" t="str">
        <f>+'Categorias-9 feb-Depurado'!H1925</f>
        <v>VM9412051985</v>
      </c>
      <c r="I1926" s="107">
        <f>+'Categorias-9 feb-Depurado'!R1925</f>
        <v>65431828</v>
      </c>
      <c r="J1926" s="108">
        <f t="shared" si="124"/>
        <v>0</v>
      </c>
      <c r="K1926" s="107">
        <f t="shared" si="125"/>
        <v>0</v>
      </c>
      <c r="L1926" s="109">
        <f t="shared" si="126"/>
        <v>65431828</v>
      </c>
      <c r="M1926" s="110">
        <f t="shared" si="127"/>
        <v>4.9882223718009932E-05</v>
      </c>
      <c r="N1926" s="33" t="s">
        <v>4892</v>
      </c>
      <c r="O1926" s="33">
        <f>+'Categorias-9 feb-Depurado'!Y1925</f>
        <v>13717.795737811461</v>
      </c>
      <c r="P1926" s="111">
        <f>+'Categorias-9 feb-Depurado'!AC1925</f>
        <v>44956</v>
      </c>
      <c r="Q1926" s="111">
        <f>+'Categorias-9 feb-Depurado'!AE1925</f>
        <v>44970</v>
      </c>
      <c r="R1926" s="112" t="str">
        <f>+'Categorias-9 feb-Depurado'!AB1925</f>
        <v>Fuel</v>
      </c>
    </row>
    <row r="1927" spans="2:18" s="1" customFormat="1" ht="14.5" hidden="1">
      <c r="B1927" s="57" t="str">
        <f>+'Categorias-9 feb-Depurado'!B1926</f>
        <v>ORGANIZACION TERPEL SA</v>
      </c>
      <c r="C1927" s="30" t="s">
        <v>4900</v>
      </c>
      <c r="D1927" s="31">
        <v>5</v>
      </c>
      <c r="E1927" s="30" t="str">
        <f>+'Categorias-9 feb-Depurado'!E1926</f>
        <v>830095213-0</v>
      </c>
      <c r="F1927" s="30" t="str">
        <f>+'Categorias-9 feb-Depurado'!F1926</f>
        <v>CR 7 75 51 P 13</v>
      </c>
      <c r="G1927" s="30" t="str">
        <f>+'Categorias-9 feb-Depurado'!G1926</f>
        <v>BOGOTA</v>
      </c>
      <c r="H1927" s="30" t="str">
        <f>+'Categorias-9 feb-Depurado'!H1926</f>
        <v>VM9412052000</v>
      </c>
      <c r="I1927" s="107">
        <f>+'Categorias-9 feb-Depurado'!R1926</f>
        <v>34883789</v>
      </c>
      <c r="J1927" s="108">
        <f t="shared" si="124"/>
        <v>0</v>
      </c>
      <c r="K1927" s="107">
        <f t="shared" si="125"/>
        <v>0</v>
      </c>
      <c r="L1927" s="109">
        <f t="shared" si="126"/>
        <v>34883789</v>
      </c>
      <c r="M1927" s="110">
        <f t="shared" si="127"/>
        <v>2.6593800298989873E-05</v>
      </c>
      <c r="N1927" s="33" t="s">
        <v>4892</v>
      </c>
      <c r="O1927" s="33">
        <f>+'Categorias-9 feb-Depurado'!Y1926</f>
        <v>7313.3932932901453</v>
      </c>
      <c r="P1927" s="111">
        <f>+'Categorias-9 feb-Depurado'!AC1926</f>
        <v>44956</v>
      </c>
      <c r="Q1927" s="111">
        <f>+'Categorias-9 feb-Depurado'!AE1926</f>
        <v>44970</v>
      </c>
      <c r="R1927" s="112" t="str">
        <f>+'Categorias-9 feb-Depurado'!AB1926</f>
        <v>Fuel</v>
      </c>
    </row>
    <row r="1928" spans="2:18" s="1" customFormat="1" ht="14.5" hidden="1">
      <c r="B1928" s="57" t="str">
        <f>+'Categorias-9 feb-Depurado'!B1927</f>
        <v>ORGANIZACION TERPEL SA</v>
      </c>
      <c r="C1928" s="30" t="s">
        <v>4900</v>
      </c>
      <c r="D1928" s="31">
        <v>5</v>
      </c>
      <c r="E1928" s="30" t="str">
        <f>+'Categorias-9 feb-Depurado'!E1927</f>
        <v>830095213-0</v>
      </c>
      <c r="F1928" s="30" t="str">
        <f>+'Categorias-9 feb-Depurado'!F1927</f>
        <v>CR 7 75 51 P 13</v>
      </c>
      <c r="G1928" s="30" t="str">
        <f>+'Categorias-9 feb-Depurado'!G1927</f>
        <v>BOGOTA</v>
      </c>
      <c r="H1928" s="30" t="str">
        <f>+'Categorias-9 feb-Depurado'!H1927</f>
        <v>VM9412052012</v>
      </c>
      <c r="I1928" s="107">
        <f>+'Categorias-9 feb-Depurado'!R1927</f>
        <v>31474650</v>
      </c>
      <c r="J1928" s="108">
        <f t="shared" si="124"/>
        <v>0</v>
      </c>
      <c r="K1928" s="107">
        <f t="shared" si="125"/>
        <v>0</v>
      </c>
      <c r="L1928" s="109">
        <f t="shared" si="126"/>
        <v>31474650</v>
      </c>
      <c r="M1928" s="110">
        <f t="shared" si="127"/>
        <v>2.3994829133400664E-05</v>
      </c>
      <c r="N1928" s="33" t="s">
        <v>4892</v>
      </c>
      <c r="O1928" s="33">
        <f>+'Categorias-9 feb-Depurado'!Y1927</f>
        <v>6598.6666247366265</v>
      </c>
      <c r="P1928" s="111">
        <f>+'Categorias-9 feb-Depurado'!AC1927</f>
        <v>44956</v>
      </c>
      <c r="Q1928" s="111">
        <f>+'Categorias-9 feb-Depurado'!AE1927</f>
        <v>44970</v>
      </c>
      <c r="R1928" s="112" t="str">
        <f>+'Categorias-9 feb-Depurado'!AB1927</f>
        <v>Fuel</v>
      </c>
    </row>
    <row r="1929" spans="2:18" s="1" customFormat="1" ht="14.5" hidden="1">
      <c r="B1929" s="57" t="str">
        <f>+'Categorias-9 feb-Depurado'!B1928</f>
        <v>ORGANIZACION TERPEL SA</v>
      </c>
      <c r="C1929" s="30" t="s">
        <v>4900</v>
      </c>
      <c r="D1929" s="31">
        <v>5</v>
      </c>
      <c r="E1929" s="30" t="str">
        <f>+'Categorias-9 feb-Depurado'!E1928</f>
        <v>830095213-0</v>
      </c>
      <c r="F1929" s="30" t="str">
        <f>+'Categorias-9 feb-Depurado'!F1928</f>
        <v>CR 7 75 51 P 13</v>
      </c>
      <c r="G1929" s="30" t="str">
        <f>+'Categorias-9 feb-Depurado'!G1928</f>
        <v>BOGOTA</v>
      </c>
      <c r="H1929" s="30" t="str">
        <f>+'Categorias-9 feb-Depurado'!H1928</f>
        <v>VP9413218346</v>
      </c>
      <c r="I1929" s="107">
        <f>+'Categorias-9 feb-Depurado'!R1928</f>
        <v>19288074</v>
      </c>
      <c r="J1929" s="108">
        <f t="shared" si="124"/>
        <v>0</v>
      </c>
      <c r="K1929" s="107">
        <f t="shared" si="125"/>
        <v>0</v>
      </c>
      <c r="L1929" s="109">
        <f t="shared" si="126"/>
        <v>19288074</v>
      </c>
      <c r="M1929" s="110">
        <f t="shared" si="127"/>
        <v>1.4704342699359257E-05</v>
      </c>
      <c r="N1929" s="33" t="s">
        <v>4892</v>
      </c>
      <c r="O1929" s="33">
        <f>+'Categorias-9 feb-Depurado'!Y1928</f>
        <v>4043.7485455517467</v>
      </c>
      <c r="P1929" s="111">
        <f>+'Categorias-9 feb-Depurado'!AC1928</f>
        <v>44956</v>
      </c>
      <c r="Q1929" s="111">
        <f>+'Categorias-9 feb-Depurado'!AE1928</f>
        <v>44970</v>
      </c>
      <c r="R1929" s="112" t="str">
        <f>+'Categorias-9 feb-Depurado'!AB1928</f>
        <v>Fuel</v>
      </c>
    </row>
    <row r="1930" spans="2:18" s="1" customFormat="1" ht="14.5" hidden="1">
      <c r="B1930" s="57" t="str">
        <f>+'Categorias-9 feb-Depurado'!B1929</f>
        <v>ORGANIZACION TERPEL SA</v>
      </c>
      <c r="C1930" s="30" t="s">
        <v>4900</v>
      </c>
      <c r="D1930" s="31">
        <v>5</v>
      </c>
      <c r="E1930" s="30" t="str">
        <f>+'Categorias-9 feb-Depurado'!E1929</f>
        <v>830095213-0</v>
      </c>
      <c r="F1930" s="30" t="str">
        <f>+'Categorias-9 feb-Depurado'!F1929</f>
        <v>CR 7 75 51 P 13</v>
      </c>
      <c r="G1930" s="30" t="str">
        <f>+'Categorias-9 feb-Depurado'!G1929</f>
        <v>BOGOTA</v>
      </c>
      <c r="H1930" s="30" t="str">
        <f>+'Categorias-9 feb-Depurado'!H1929</f>
        <v>PB9400871039</v>
      </c>
      <c r="I1930" s="107">
        <f>+'Categorias-9 feb-Depurado'!R1929</f>
        <v>62358832</v>
      </c>
      <c r="J1930" s="108">
        <f t="shared" si="124"/>
        <v>0</v>
      </c>
      <c r="K1930" s="107">
        <f t="shared" si="125"/>
        <v>0</v>
      </c>
      <c r="L1930" s="109">
        <f t="shared" si="126"/>
        <v>62358832</v>
      </c>
      <c r="M1930" s="110">
        <f t="shared" si="127"/>
        <v>4.7539512553703934E-05</v>
      </c>
      <c r="N1930" s="33" t="s">
        <v>4892</v>
      </c>
      <c r="O1930" s="33">
        <f>+'Categorias-9 feb-Depurado'!Y1929</f>
        <v>13073.541515980585</v>
      </c>
      <c r="P1930" s="111">
        <f>+'Categorias-9 feb-Depurado'!AC1929</f>
        <v>44956</v>
      </c>
      <c r="Q1930" s="111">
        <f>+'Categorias-9 feb-Depurado'!AE1929</f>
        <v>44970</v>
      </c>
      <c r="R1930" s="112" t="str">
        <f>+'Categorias-9 feb-Depurado'!AB1929</f>
        <v>Fuel</v>
      </c>
    </row>
    <row r="1931" spans="2:18" s="1" customFormat="1" ht="14.5" hidden="1">
      <c r="B1931" s="57" t="str">
        <f>+'Categorias-9 feb-Depurado'!B1930</f>
        <v>ORGANIZACION TERPEL SA</v>
      </c>
      <c r="C1931" s="30" t="s">
        <v>4900</v>
      </c>
      <c r="D1931" s="31">
        <v>5</v>
      </c>
      <c r="E1931" s="30" t="str">
        <f>+'Categorias-9 feb-Depurado'!E1930</f>
        <v>830095213-0</v>
      </c>
      <c r="F1931" s="30" t="str">
        <f>+'Categorias-9 feb-Depurado'!F1930</f>
        <v>CR 7 75 51 P 13</v>
      </c>
      <c r="G1931" s="30" t="str">
        <f>+'Categorias-9 feb-Depurado'!G1930</f>
        <v>BOGOTA</v>
      </c>
      <c r="H1931" s="30" t="str">
        <f>+'Categorias-9 feb-Depurado'!H1930</f>
        <v>VM9412051986</v>
      </c>
      <c r="I1931" s="107">
        <f>+'Categorias-9 feb-Depurado'!R1930</f>
        <v>25287574</v>
      </c>
      <c r="J1931" s="108">
        <f t="shared" si="124"/>
        <v>0</v>
      </c>
      <c r="K1931" s="107">
        <f t="shared" si="125"/>
        <v>0</v>
      </c>
      <c r="L1931" s="109">
        <f t="shared" si="126"/>
        <v>25287574</v>
      </c>
      <c r="M1931" s="110">
        <f t="shared" si="127"/>
        <v>1.9278086248082987E-05</v>
      </c>
      <c r="N1931" s="33" t="s">
        <v>4892</v>
      </c>
      <c r="O1931" s="33">
        <f>+'Categorias-9 feb-Depurado'!Y1930</f>
        <v>5301.5449123138042</v>
      </c>
      <c r="P1931" s="111">
        <f>+'Categorias-9 feb-Depurado'!AC1930</f>
        <v>44956</v>
      </c>
      <c r="Q1931" s="111">
        <f>+'Categorias-9 feb-Depurado'!AE1930</f>
        <v>44970</v>
      </c>
      <c r="R1931" s="112" t="str">
        <f>+'Categorias-9 feb-Depurado'!AB1930</f>
        <v>Fuel</v>
      </c>
    </row>
    <row r="1932" spans="2:18" s="1" customFormat="1" ht="14.5" hidden="1">
      <c r="B1932" s="57" t="str">
        <f>+'Categorias-9 feb-Depurado'!B1931</f>
        <v>ORGANIZACION TERPEL SA</v>
      </c>
      <c r="C1932" s="30" t="s">
        <v>4900</v>
      </c>
      <c r="D1932" s="31">
        <v>5</v>
      </c>
      <c r="E1932" s="30" t="str">
        <f>+'Categorias-9 feb-Depurado'!E1931</f>
        <v>830095213-0</v>
      </c>
      <c r="F1932" s="30" t="str">
        <f>+'Categorias-9 feb-Depurado'!F1931</f>
        <v>CR 7 75 51 P 13</v>
      </c>
      <c r="G1932" s="30" t="str">
        <f>+'Categorias-9 feb-Depurado'!G1931</f>
        <v>BOGOTA</v>
      </c>
      <c r="H1932" s="30" t="str">
        <f>+'Categorias-9 feb-Depurado'!H1931</f>
        <v>VM9412052001</v>
      </c>
      <c r="I1932" s="107">
        <f>+'Categorias-9 feb-Depurado'!R1931</f>
        <v>27844377</v>
      </c>
      <c r="J1932" s="108">
        <f t="shared" si="124"/>
        <v>0</v>
      </c>
      <c r="K1932" s="107">
        <f t="shared" si="125"/>
        <v>0</v>
      </c>
      <c r="L1932" s="109">
        <f t="shared" si="126"/>
        <v>27844377</v>
      </c>
      <c r="M1932" s="110">
        <f t="shared" si="127"/>
        <v>2.1227275551626193E-05</v>
      </c>
      <c r="N1932" s="33" t="s">
        <v>4892</v>
      </c>
      <c r="O1932" s="33">
        <f>+'Categorias-9 feb-Depurado'!Y1931</f>
        <v>5837.5791691562627</v>
      </c>
      <c r="P1932" s="111">
        <f>+'Categorias-9 feb-Depurado'!AC1931</f>
        <v>44956</v>
      </c>
      <c r="Q1932" s="111">
        <f>+'Categorias-9 feb-Depurado'!AE1931</f>
        <v>44970</v>
      </c>
      <c r="R1932" s="112" t="str">
        <f>+'Categorias-9 feb-Depurado'!AB1931</f>
        <v>Fuel</v>
      </c>
    </row>
    <row r="1933" spans="2:18" s="1" customFormat="1" ht="14.5" hidden="1">
      <c r="B1933" s="57" t="str">
        <f>+'Categorias-9 feb-Depurado'!B1932</f>
        <v>ORGANIZACION TERPEL SA</v>
      </c>
      <c r="C1933" s="30" t="s">
        <v>4900</v>
      </c>
      <c r="D1933" s="31">
        <v>5</v>
      </c>
      <c r="E1933" s="30" t="str">
        <f>+'Categorias-9 feb-Depurado'!E1932</f>
        <v>830095213-0</v>
      </c>
      <c r="F1933" s="30" t="str">
        <f>+'Categorias-9 feb-Depurado'!F1932</f>
        <v>CR 7 75 51 P 13</v>
      </c>
      <c r="G1933" s="30" t="str">
        <f>+'Categorias-9 feb-Depurado'!G1932</f>
        <v>BOGOTA</v>
      </c>
      <c r="H1933" s="30" t="str">
        <f>+'Categorias-9 feb-Depurado'!H1932</f>
        <v>VM9412052013</v>
      </c>
      <c r="I1933" s="107">
        <f>+'Categorias-9 feb-Depurado'!R1932</f>
        <v>27862805</v>
      </c>
      <c r="J1933" s="108">
        <f t="shared" si="124"/>
        <v>0</v>
      </c>
      <c r="K1933" s="107">
        <f t="shared" si="125"/>
        <v>0</v>
      </c>
      <c r="L1933" s="109">
        <f t="shared" si="126"/>
        <v>27862805</v>
      </c>
      <c r="M1933" s="110">
        <f t="shared" si="127"/>
        <v>2.124132421336732E-05</v>
      </c>
      <c r="N1933" s="33" t="s">
        <v>4892</v>
      </c>
      <c r="O1933" s="33">
        <f>+'Categorias-9 feb-Depurado'!Y1932</f>
        <v>5841.4426030168661</v>
      </c>
      <c r="P1933" s="111">
        <f>+'Categorias-9 feb-Depurado'!AC1932</f>
        <v>44956</v>
      </c>
      <c r="Q1933" s="111">
        <f>+'Categorias-9 feb-Depurado'!AE1932</f>
        <v>44970</v>
      </c>
      <c r="R1933" s="112" t="str">
        <f>+'Categorias-9 feb-Depurado'!AB1932</f>
        <v>Fuel</v>
      </c>
    </row>
    <row r="1934" spans="2:18" s="1" customFormat="1" ht="14.5" hidden="1">
      <c r="B1934" s="57" t="str">
        <f>+'Categorias-9 feb-Depurado'!B1933</f>
        <v>ORGANIZACION TERPEL SA</v>
      </c>
      <c r="C1934" s="30" t="s">
        <v>4900</v>
      </c>
      <c r="D1934" s="31">
        <v>5</v>
      </c>
      <c r="E1934" s="30" t="str">
        <f>+'Categorias-9 feb-Depurado'!E1933</f>
        <v>830095213-0</v>
      </c>
      <c r="F1934" s="30" t="str">
        <f>+'Categorias-9 feb-Depurado'!F1933</f>
        <v>CR 7 75 51 P 13</v>
      </c>
      <c r="G1934" s="30" t="str">
        <f>+'Categorias-9 feb-Depurado'!G1933</f>
        <v>BOGOTA</v>
      </c>
      <c r="H1934" s="30" t="str">
        <f>+'Categorias-9 feb-Depurado'!H1933</f>
        <v>VN9412956978</v>
      </c>
      <c r="I1934" s="107">
        <f>+'Categorias-9 feb-Depurado'!R1933</f>
        <v>212284939</v>
      </c>
      <c r="J1934" s="108">
        <f t="shared" si="124"/>
        <v>0</v>
      </c>
      <c r="K1934" s="107">
        <f t="shared" si="125"/>
        <v>0</v>
      </c>
      <c r="L1934" s="109">
        <f t="shared" si="126"/>
        <v>212284939</v>
      </c>
      <c r="M1934" s="110">
        <f t="shared" si="127"/>
        <v>0.00016183629806524878</v>
      </c>
      <c r="N1934" s="33" t="s">
        <v>4892</v>
      </c>
      <c r="O1934" s="33">
        <f>+'Categorias-9 feb-Depurado'!Y1933</f>
        <v>44505.579630386695</v>
      </c>
      <c r="P1934" s="111">
        <f>+'Categorias-9 feb-Depurado'!AC1933</f>
        <v>44956</v>
      </c>
      <c r="Q1934" s="111">
        <f>+'Categorias-9 feb-Depurado'!AE1933</f>
        <v>44970</v>
      </c>
      <c r="R1934" s="112" t="str">
        <f>+'Categorias-9 feb-Depurado'!AB1933</f>
        <v>Fuel</v>
      </c>
    </row>
    <row r="1935" spans="2:18" s="1" customFormat="1" ht="14.5" hidden="1">
      <c r="B1935" s="57" t="str">
        <f>+'Categorias-9 feb-Depurado'!B1934</f>
        <v>ORGANIZACION TERPEL SA</v>
      </c>
      <c r="C1935" s="30" t="s">
        <v>4900</v>
      </c>
      <c r="D1935" s="31">
        <v>5</v>
      </c>
      <c r="E1935" s="30" t="str">
        <f>+'Categorias-9 feb-Depurado'!E1934</f>
        <v>830095213-0</v>
      </c>
      <c r="F1935" s="30" t="str">
        <f>+'Categorias-9 feb-Depurado'!F1934</f>
        <v>CR 7 75 51 P 13</v>
      </c>
      <c r="G1935" s="30" t="str">
        <f>+'Categorias-9 feb-Depurado'!G1934</f>
        <v>BOGOTA</v>
      </c>
      <c r="H1935" s="30" t="str">
        <f>+'Categorias-9 feb-Depurado'!H1934</f>
        <v>VN9412956999</v>
      </c>
      <c r="I1935" s="107">
        <f>+'Categorias-9 feb-Depurado'!R1934</f>
        <v>355182886</v>
      </c>
      <c r="J1935" s="108">
        <f t="shared" si="128" ref="J1935:J1998">+IF(Q1935&gt;$O$4,0,I1935)</f>
        <v>0</v>
      </c>
      <c r="K1935" s="107">
        <f t="shared" si="129" ref="K1935:K1998">++(((1+$O$5)^(($O$4-Q1935)/365))-1)*J1935</f>
        <v>0</v>
      </c>
      <c r="L1935" s="109">
        <f t="shared" si="130" ref="L1935:L1998">+I1935+K1935</f>
        <v>355182886</v>
      </c>
      <c r="M1935" s="110">
        <f t="shared" si="131" ref="M1935:M1998">+L1935/$E$11</f>
        <v>0.00027077513683799906</v>
      </c>
      <c r="N1935" s="33" t="s">
        <v>4892</v>
      </c>
      <c r="O1935" s="33">
        <f>+'Categorias-9 feb-Depurado'!Y1934</f>
        <v>74464.162604694066</v>
      </c>
      <c r="P1935" s="111">
        <f>+'Categorias-9 feb-Depurado'!AC1934</f>
        <v>44956</v>
      </c>
      <c r="Q1935" s="111">
        <f>+'Categorias-9 feb-Depurado'!AE1934</f>
        <v>44970</v>
      </c>
      <c r="R1935" s="112" t="str">
        <f>+'Categorias-9 feb-Depurado'!AB1934</f>
        <v>Fuel</v>
      </c>
    </row>
    <row r="1936" spans="2:18" s="1" customFormat="1" ht="14.5" hidden="1">
      <c r="B1936" s="57" t="str">
        <f>+'Categorias-9 feb-Depurado'!B1935</f>
        <v>ORGANIZACION TERPEL SA</v>
      </c>
      <c r="C1936" s="30" t="s">
        <v>4900</v>
      </c>
      <c r="D1936" s="31">
        <v>5</v>
      </c>
      <c r="E1936" s="30" t="str">
        <f>+'Categorias-9 feb-Depurado'!E1935</f>
        <v>830095213-0</v>
      </c>
      <c r="F1936" s="30" t="str">
        <f>+'Categorias-9 feb-Depurado'!F1935</f>
        <v>CR 7 75 51 P 13</v>
      </c>
      <c r="G1936" s="30" t="str">
        <f>+'Categorias-9 feb-Depurado'!G1935</f>
        <v>BOGOTA</v>
      </c>
      <c r="H1936" s="30" t="str">
        <f>+'Categorias-9 feb-Depurado'!H1935</f>
        <v>VE9411275709</v>
      </c>
      <c r="I1936" s="107">
        <f>+'Categorias-9 feb-Depurado'!R1935</f>
        <v>51038277</v>
      </c>
      <c r="J1936" s="108">
        <f t="shared" si="128"/>
        <v>0</v>
      </c>
      <c r="K1936" s="107">
        <f t="shared" si="129"/>
        <v>0</v>
      </c>
      <c r="L1936" s="109">
        <f t="shared" si="130"/>
        <v>51038277</v>
      </c>
      <c r="M1936" s="110">
        <f t="shared" si="131"/>
        <v>3.8909240797853922E-05</v>
      </c>
      <c r="N1936" s="33" t="s">
        <v>4892</v>
      </c>
      <c r="O1936" s="33">
        <f>+'Categorias-9 feb-Depurado'!Y1935</f>
        <v>10700.184911475202</v>
      </c>
      <c r="P1936" s="111">
        <f>+'Categorias-9 feb-Depurado'!AC1935</f>
        <v>44956</v>
      </c>
      <c r="Q1936" s="111">
        <f>+'Categorias-9 feb-Depurado'!AE1935</f>
        <v>44970</v>
      </c>
      <c r="R1936" s="112" t="str">
        <f>+'Categorias-9 feb-Depurado'!AB1935</f>
        <v>Fuel</v>
      </c>
    </row>
    <row r="1937" spans="2:18" s="1" customFormat="1" ht="14.5" hidden="1">
      <c r="B1937" s="57" t="str">
        <f>+'Categorias-9 feb-Depurado'!B1936</f>
        <v>ORGANIZACION TERPEL SA</v>
      </c>
      <c r="C1937" s="30" t="s">
        <v>4900</v>
      </c>
      <c r="D1937" s="31">
        <v>5</v>
      </c>
      <c r="E1937" s="30" t="str">
        <f>+'Categorias-9 feb-Depurado'!E1936</f>
        <v>830095213-0</v>
      </c>
      <c r="F1937" s="30" t="str">
        <f>+'Categorias-9 feb-Depurado'!F1936</f>
        <v>CR 7 75 51 P 13</v>
      </c>
      <c r="G1937" s="30" t="str">
        <f>+'Categorias-9 feb-Depurado'!G1936</f>
        <v>BOGOTA</v>
      </c>
      <c r="H1937" s="30" t="str">
        <f>+'Categorias-9 feb-Depurado'!H1936</f>
        <v>VM9412051999</v>
      </c>
      <c r="I1937" s="107">
        <f>+'Categorias-9 feb-Depurado'!R1936</f>
        <v>303074950</v>
      </c>
      <c r="J1937" s="108">
        <f t="shared" si="128"/>
        <v>0</v>
      </c>
      <c r="K1937" s="107">
        <f t="shared" si="129"/>
        <v>0</v>
      </c>
      <c r="L1937" s="109">
        <f t="shared" si="130"/>
        <v>303074950</v>
      </c>
      <c r="M1937" s="110">
        <f t="shared" si="131"/>
        <v>0.00023105043709346885</v>
      </c>
      <c r="N1937" s="33" t="s">
        <v>4892</v>
      </c>
      <c r="O1937" s="33">
        <f>+'Categorias-9 feb-Depurado'!Y1936</f>
        <v>63539.723471387981</v>
      </c>
      <c r="P1937" s="111">
        <f>+'Categorias-9 feb-Depurado'!AC1936</f>
        <v>44956</v>
      </c>
      <c r="Q1937" s="111">
        <f>+'Categorias-9 feb-Depurado'!AE1936</f>
        <v>44970</v>
      </c>
      <c r="R1937" s="112" t="str">
        <f>+'Categorias-9 feb-Depurado'!AB1936</f>
        <v>Fuel</v>
      </c>
    </row>
    <row r="1938" spans="2:18" s="1" customFormat="1" ht="14.5" hidden="1">
      <c r="B1938" s="57" t="str">
        <f>+'Categorias-9 feb-Depurado'!B1937</f>
        <v>ORGANIZACION TERPEL SA</v>
      </c>
      <c r="C1938" s="30" t="s">
        <v>4900</v>
      </c>
      <c r="D1938" s="31">
        <v>5</v>
      </c>
      <c r="E1938" s="30" t="str">
        <f>+'Categorias-9 feb-Depurado'!E1937</f>
        <v>830095213-0</v>
      </c>
      <c r="F1938" s="30" t="str">
        <f>+'Categorias-9 feb-Depurado'!F1937</f>
        <v>CR 7 75 51 P 13</v>
      </c>
      <c r="G1938" s="30" t="str">
        <f>+'Categorias-9 feb-Depurado'!G1937</f>
        <v>BOGOTA</v>
      </c>
      <c r="H1938" s="30" t="str">
        <f>+'Categorias-9 feb-Depurado'!H1937</f>
        <v>VI9411550804</v>
      </c>
      <c r="I1938" s="107">
        <f>+'Categorias-9 feb-Depurado'!R1937</f>
        <v>17253118</v>
      </c>
      <c r="J1938" s="108">
        <f t="shared" si="128"/>
        <v>0</v>
      </c>
      <c r="K1938" s="107">
        <f t="shared" si="129"/>
        <v>0</v>
      </c>
      <c r="L1938" s="109">
        <f t="shared" si="130"/>
        <v>17253118</v>
      </c>
      <c r="M1938" s="110">
        <f t="shared" si="131"/>
        <v>1.3152985606778769E-05</v>
      </c>
      <c r="N1938" s="33" t="s">
        <v>4892</v>
      </c>
      <c r="O1938" s="33">
        <f>+'Categorias-9 feb-Depurado'!Y1937</f>
        <v>3617.1196159208357</v>
      </c>
      <c r="P1938" s="111">
        <f>+'Categorias-9 feb-Depurado'!AC1937</f>
        <v>44956</v>
      </c>
      <c r="Q1938" s="111">
        <f>+'Categorias-9 feb-Depurado'!AE1937</f>
        <v>44970</v>
      </c>
      <c r="R1938" s="112" t="str">
        <f>+'Categorias-9 feb-Depurado'!AB1937</f>
        <v>Fuel</v>
      </c>
    </row>
    <row r="1939" spans="2:18" s="1" customFormat="1" ht="14.5" hidden="1">
      <c r="B1939" s="57" t="str">
        <f>+'Categorias-9 feb-Depurado'!B1938</f>
        <v>ORGANIZACION TERPEL SA</v>
      </c>
      <c r="C1939" s="30" t="s">
        <v>4900</v>
      </c>
      <c r="D1939" s="31">
        <v>5</v>
      </c>
      <c r="E1939" s="30" t="str">
        <f>+'Categorias-9 feb-Depurado'!E1938</f>
        <v>830095213-0</v>
      </c>
      <c r="F1939" s="30" t="str">
        <f>+'Categorias-9 feb-Depurado'!F1938</f>
        <v>CR 7 75 51 P 13</v>
      </c>
      <c r="G1939" s="30" t="str">
        <f>+'Categorias-9 feb-Depurado'!G1938</f>
        <v>BOGOTA</v>
      </c>
      <c r="H1939" s="30" t="str">
        <f>+'Categorias-9 feb-Depurado'!H1938</f>
        <v>VR9413254406</v>
      </c>
      <c r="I1939" s="107">
        <f>+'Categorias-9 feb-Depurado'!R1938</f>
        <v>2296473</v>
      </c>
      <c r="J1939" s="108">
        <f t="shared" si="128"/>
        <v>0</v>
      </c>
      <c r="K1939" s="107">
        <f t="shared" si="129"/>
        <v>0</v>
      </c>
      <c r="L1939" s="109">
        <f t="shared" si="130"/>
        <v>2296473</v>
      </c>
      <c r="M1939" s="110">
        <f t="shared" si="131"/>
        <v>1.7507256552326404E-06</v>
      </c>
      <c r="N1939" s="33" t="s">
        <v>4892</v>
      </c>
      <c r="O1939" s="33">
        <f>+'Categorias-9 feb-Depurado'!Y1938</f>
        <v>481.45602062957948</v>
      </c>
      <c r="P1939" s="111">
        <f>+'Categorias-9 feb-Depurado'!AC1938</f>
        <v>44956</v>
      </c>
      <c r="Q1939" s="111">
        <f>+'Categorias-9 feb-Depurado'!AE1938</f>
        <v>44970</v>
      </c>
      <c r="R1939" s="112" t="str">
        <f>+'Categorias-9 feb-Depurado'!AB1938</f>
        <v>Fuel</v>
      </c>
    </row>
    <row r="1940" spans="2:18" s="1" customFormat="1" ht="14.5" hidden="1">
      <c r="B1940" s="57" t="str">
        <f>+'Categorias-9 feb-Depurado'!B1939</f>
        <v>ORGANIZACION TERPEL SA</v>
      </c>
      <c r="C1940" s="30" t="s">
        <v>4900</v>
      </c>
      <c r="D1940" s="31">
        <v>5</v>
      </c>
      <c r="E1940" s="30" t="str">
        <f>+'Categorias-9 feb-Depurado'!E1939</f>
        <v>830095213-0</v>
      </c>
      <c r="F1940" s="30" t="str">
        <f>+'Categorias-9 feb-Depurado'!F1939</f>
        <v>CR 7 75 51 P 13</v>
      </c>
      <c r="G1940" s="30" t="str">
        <f>+'Categorias-9 feb-Depurado'!G1939</f>
        <v>BOGOTA</v>
      </c>
      <c r="H1940" s="30" t="str">
        <f>+'Categorias-9 feb-Depurado'!H1939</f>
        <v>VO9413178480</v>
      </c>
      <c r="I1940" s="107">
        <f>+'Categorias-9 feb-Depurado'!R1939</f>
        <v>43093691</v>
      </c>
      <c r="J1940" s="108">
        <f t="shared" si="128"/>
        <v>0</v>
      </c>
      <c r="K1940" s="107">
        <f t="shared" si="129"/>
        <v>0</v>
      </c>
      <c r="L1940" s="109">
        <f t="shared" si="130"/>
        <v>43093691</v>
      </c>
      <c r="M1940" s="110">
        <f t="shared" si="131"/>
        <v>3.2852652921400746E-05</v>
      </c>
      <c r="N1940" s="33" t="s">
        <v>4892</v>
      </c>
      <c r="O1940" s="33">
        <f>+'Categorias-9 feb-Depurado'!Y1939</f>
        <v>9034.6008784343321</v>
      </c>
      <c r="P1940" s="111">
        <f>+'Categorias-9 feb-Depurado'!AC1939</f>
        <v>44956</v>
      </c>
      <c r="Q1940" s="111">
        <f>+'Categorias-9 feb-Depurado'!AE1939</f>
        <v>44970</v>
      </c>
      <c r="R1940" s="112" t="str">
        <f>+'Categorias-9 feb-Depurado'!AB1939</f>
        <v>Fuel</v>
      </c>
    </row>
    <row r="1941" spans="2:18" s="1" customFormat="1" ht="14.5" hidden="1">
      <c r="B1941" s="57" t="str">
        <f>+'Categorias-9 feb-Depurado'!B1940</f>
        <v>ORGANIZACION TERPEL SA</v>
      </c>
      <c r="C1941" s="30" t="s">
        <v>4900</v>
      </c>
      <c r="D1941" s="31">
        <v>5</v>
      </c>
      <c r="E1941" s="30" t="str">
        <f>+'Categorias-9 feb-Depurado'!E1940</f>
        <v>830095213-0</v>
      </c>
      <c r="F1941" s="30" t="str">
        <f>+'Categorias-9 feb-Depurado'!F1940</f>
        <v>CR 7 75 51 P 13</v>
      </c>
      <c r="G1941" s="30" t="str">
        <f>+'Categorias-9 feb-Depurado'!G1940</f>
        <v>BOGOTA</v>
      </c>
      <c r="H1941" s="30" t="str">
        <f>+'Categorias-9 feb-Depurado'!H1940</f>
        <v>VO9413178482</v>
      </c>
      <c r="I1941" s="107">
        <f>+'Categorias-9 feb-Depurado'!R1940</f>
        <v>37911179</v>
      </c>
      <c r="J1941" s="108">
        <f t="shared" si="128"/>
        <v>0</v>
      </c>
      <c r="K1941" s="107">
        <f t="shared" si="129"/>
        <v>0</v>
      </c>
      <c r="L1941" s="109">
        <f t="shared" si="130"/>
        <v>37911179</v>
      </c>
      <c r="M1941" s="110">
        <f t="shared" si="131"/>
        <v>2.8901743541255181E-05</v>
      </c>
      <c r="N1941" s="33" t="s">
        <v>4892</v>
      </c>
      <c r="O1941" s="33">
        <f>+'Categorias-9 feb-Depurado'!Y1940</f>
        <v>7948.0862081616815</v>
      </c>
      <c r="P1941" s="111">
        <f>+'Categorias-9 feb-Depurado'!AC1940</f>
        <v>44956</v>
      </c>
      <c r="Q1941" s="111">
        <f>+'Categorias-9 feb-Depurado'!AE1940</f>
        <v>44970</v>
      </c>
      <c r="R1941" s="112" t="str">
        <f>+'Categorias-9 feb-Depurado'!AB1940</f>
        <v>Fuel</v>
      </c>
    </row>
    <row r="1942" spans="2:18" s="1" customFormat="1" ht="14.5" hidden="1">
      <c r="B1942" s="57" t="str">
        <f>+'Categorias-9 feb-Depurado'!B1941</f>
        <v>ORGANIZACION TERPEL SA</v>
      </c>
      <c r="C1942" s="30" t="s">
        <v>4900</v>
      </c>
      <c r="D1942" s="31">
        <v>5</v>
      </c>
      <c r="E1942" s="30" t="str">
        <f>+'Categorias-9 feb-Depurado'!E1941</f>
        <v>830095213-0</v>
      </c>
      <c r="F1942" s="30" t="str">
        <f>+'Categorias-9 feb-Depurado'!F1941</f>
        <v>CR 7 75 51 P 13</v>
      </c>
      <c r="G1942" s="30" t="str">
        <f>+'Categorias-9 feb-Depurado'!G1941</f>
        <v>BOGOTA</v>
      </c>
      <c r="H1942" s="30" t="str">
        <f>+'Categorias-9 feb-Depurado'!H1941</f>
        <v>VJ9411595045</v>
      </c>
      <c r="I1942" s="107">
        <f>+'Categorias-9 feb-Depurado'!R1941</f>
        <v>212685520</v>
      </c>
      <c r="J1942" s="108">
        <f t="shared" si="128"/>
        <v>0</v>
      </c>
      <c r="K1942" s="107">
        <f t="shared" si="129"/>
        <v>0</v>
      </c>
      <c r="L1942" s="109">
        <f t="shared" si="130"/>
        <v>212685520</v>
      </c>
      <c r="M1942" s="110">
        <f t="shared" si="131"/>
        <v>0.00016214168264137868</v>
      </c>
      <c r="N1942" s="33" t="s">
        <v>4892</v>
      </c>
      <c r="O1942" s="33">
        <f>+'Categorias-9 feb-Depurado'!Y1941</f>
        <v>44589.56151660953</v>
      </c>
      <c r="P1942" s="111">
        <f>+'Categorias-9 feb-Depurado'!AC1941</f>
        <v>44956</v>
      </c>
      <c r="Q1942" s="111">
        <f>+'Categorias-9 feb-Depurado'!AE1941</f>
        <v>44970</v>
      </c>
      <c r="R1942" s="112" t="str">
        <f>+'Categorias-9 feb-Depurado'!AB1941</f>
        <v>Fuel</v>
      </c>
    </row>
    <row r="1943" spans="2:18" s="1" customFormat="1" ht="14.5" hidden="1">
      <c r="B1943" s="57" t="str">
        <f>+'Categorias-9 feb-Depurado'!B1942</f>
        <v>ORGANIZACION TERPEL SA</v>
      </c>
      <c r="C1943" s="30" t="s">
        <v>4900</v>
      </c>
      <c r="D1943" s="31">
        <v>5</v>
      </c>
      <c r="E1943" s="30" t="str">
        <f>+'Categorias-9 feb-Depurado'!E1942</f>
        <v>830095213-0</v>
      </c>
      <c r="F1943" s="30" t="str">
        <f>+'Categorias-9 feb-Depurado'!F1942</f>
        <v>CR 7 75 51 P 13</v>
      </c>
      <c r="G1943" s="30" t="str">
        <f>+'Categorias-9 feb-Depurado'!G1942</f>
        <v>BOGOTA</v>
      </c>
      <c r="H1943" s="30" t="str">
        <f>+'Categorias-9 feb-Depurado'!H1942</f>
        <v>VJ9411595047</v>
      </c>
      <c r="I1943" s="107">
        <f>+'Categorias-9 feb-Depurado'!R1942</f>
        <v>175138592</v>
      </c>
      <c r="J1943" s="108">
        <f t="shared" si="128"/>
        <v>0</v>
      </c>
      <c r="K1943" s="107">
        <f t="shared" si="129"/>
        <v>0</v>
      </c>
      <c r="L1943" s="109">
        <f t="shared" si="130"/>
        <v>175138592</v>
      </c>
      <c r="M1943" s="110">
        <f t="shared" si="131"/>
        <v>0.00013351762735103876</v>
      </c>
      <c r="N1943" s="33" t="s">
        <v>4892</v>
      </c>
      <c r="O1943" s="33">
        <f>+'Categorias-9 feb-Depurado'!Y1942</f>
        <v>36717.840602953969</v>
      </c>
      <c r="P1943" s="111">
        <f>+'Categorias-9 feb-Depurado'!AC1942</f>
        <v>44956</v>
      </c>
      <c r="Q1943" s="111">
        <f>+'Categorias-9 feb-Depurado'!AE1942</f>
        <v>44970</v>
      </c>
      <c r="R1943" s="112" t="str">
        <f>+'Categorias-9 feb-Depurado'!AB1942</f>
        <v>Fuel</v>
      </c>
    </row>
    <row r="1944" spans="2:18" s="1" customFormat="1" ht="14.5" hidden="1">
      <c r="B1944" s="57" t="str">
        <f>+'Categorias-9 feb-Depurado'!B1943</f>
        <v>ORGANIZACION TERPEL SA</v>
      </c>
      <c r="C1944" s="30" t="s">
        <v>4900</v>
      </c>
      <c r="D1944" s="31">
        <v>5</v>
      </c>
      <c r="E1944" s="30" t="str">
        <f>+'Categorias-9 feb-Depurado'!E1943</f>
        <v>830095213-0</v>
      </c>
      <c r="F1944" s="30" t="str">
        <f>+'Categorias-9 feb-Depurado'!F1943</f>
        <v>CR 7 75 51 P 13</v>
      </c>
      <c r="G1944" s="30" t="str">
        <f>+'Categorias-9 feb-Depurado'!G1943</f>
        <v>BOGOTA</v>
      </c>
      <c r="H1944" s="30" t="str">
        <f>+'Categorias-9 feb-Depurado'!H1943</f>
        <v>VO9413178481</v>
      </c>
      <c r="I1944" s="107">
        <f>+'Categorias-9 feb-Depurado'!R1943</f>
        <v>32315920</v>
      </c>
      <c r="J1944" s="108">
        <f t="shared" si="128"/>
        <v>0</v>
      </c>
      <c r="K1944" s="107">
        <f t="shared" si="129"/>
        <v>0</v>
      </c>
      <c r="L1944" s="109">
        <f t="shared" si="130"/>
        <v>32315920</v>
      </c>
      <c r="M1944" s="110">
        <f t="shared" si="131"/>
        <v>2.4636174784744077E-05</v>
      </c>
      <c r="N1944" s="33" t="s">
        <v>4892</v>
      </c>
      <c r="O1944" s="33">
        <f>+'Categorias-9 feb-Depurado'!Y1943</f>
        <v>6775.0390473494972</v>
      </c>
      <c r="P1944" s="111">
        <f>+'Categorias-9 feb-Depurado'!AC1943</f>
        <v>44956</v>
      </c>
      <c r="Q1944" s="111">
        <f>+'Categorias-9 feb-Depurado'!AE1943</f>
        <v>44970</v>
      </c>
      <c r="R1944" s="112" t="str">
        <f>+'Categorias-9 feb-Depurado'!AB1943</f>
        <v>Fuel</v>
      </c>
    </row>
    <row r="1945" spans="2:18" s="1" customFormat="1" ht="14.5" hidden="1">
      <c r="B1945" s="57" t="str">
        <f>+'Categorias-9 feb-Depurado'!B1944</f>
        <v>ORGANIZACION TERPEL SA</v>
      </c>
      <c r="C1945" s="30" t="s">
        <v>4900</v>
      </c>
      <c r="D1945" s="31">
        <v>5</v>
      </c>
      <c r="E1945" s="30" t="str">
        <f>+'Categorias-9 feb-Depurado'!E1944</f>
        <v>830095213-0</v>
      </c>
      <c r="F1945" s="30" t="str">
        <f>+'Categorias-9 feb-Depurado'!F1944</f>
        <v>CR 7 75 51 P 13</v>
      </c>
      <c r="G1945" s="30" t="str">
        <f>+'Categorias-9 feb-Depurado'!G1944</f>
        <v>BOGOTA</v>
      </c>
      <c r="H1945" s="30" t="str">
        <f>+'Categorias-9 feb-Depurado'!H1944</f>
        <v>VJ9411595046</v>
      </c>
      <c r="I1945" s="107">
        <f>+'Categorias-9 feb-Depurado'!R1944</f>
        <v>185911006</v>
      </c>
      <c r="J1945" s="108">
        <f t="shared" si="128"/>
        <v>0</v>
      </c>
      <c r="K1945" s="107">
        <f t="shared" si="129"/>
        <v>0</v>
      </c>
      <c r="L1945" s="109">
        <f t="shared" si="130"/>
        <v>185911006</v>
      </c>
      <c r="M1945" s="110">
        <f t="shared" si="131"/>
        <v>0.00014173002155666944</v>
      </c>
      <c r="N1945" s="33" t="s">
        <v>4892</v>
      </c>
      <c r="O1945" s="33">
        <f>+'Categorias-9 feb-Depurado'!Y1944</f>
        <v>38976.279337924672</v>
      </c>
      <c r="P1945" s="111">
        <f>+'Categorias-9 feb-Depurado'!AC1944</f>
        <v>44956</v>
      </c>
      <c r="Q1945" s="111">
        <f>+'Categorias-9 feb-Depurado'!AE1944</f>
        <v>44970</v>
      </c>
      <c r="R1945" s="112" t="str">
        <f>+'Categorias-9 feb-Depurado'!AB1944</f>
        <v>Fuel</v>
      </c>
    </row>
    <row r="1946" spans="2:18" s="1" customFormat="1" ht="14.5" hidden="1">
      <c r="B1946" s="57" t="str">
        <f>+'Categorias-9 feb-Depurado'!B1945</f>
        <v>ORGANIZACION TERPEL SA</v>
      </c>
      <c r="C1946" s="30" t="s">
        <v>4900</v>
      </c>
      <c r="D1946" s="31">
        <v>5</v>
      </c>
      <c r="E1946" s="30" t="str">
        <f>+'Categorias-9 feb-Depurado'!E1945</f>
        <v>830095213-0</v>
      </c>
      <c r="F1946" s="30" t="str">
        <f>+'Categorias-9 feb-Depurado'!F1945</f>
        <v>CR 7 75 51 P 13</v>
      </c>
      <c r="G1946" s="30" t="str">
        <f>+'Categorias-9 feb-Depurado'!G1945</f>
        <v>BOGOTA</v>
      </c>
      <c r="H1946" s="30" t="str">
        <f>+'Categorias-9 feb-Depurado'!H1945</f>
        <v>VF9411330578</v>
      </c>
      <c r="I1946" s="107">
        <f>+'Categorias-9 feb-Depurado'!R1945</f>
        <v>76825869</v>
      </c>
      <c r="J1946" s="108">
        <f t="shared" si="128"/>
        <v>0</v>
      </c>
      <c r="K1946" s="107">
        <f t="shared" si="129"/>
        <v>0</v>
      </c>
      <c r="L1946" s="109">
        <f t="shared" si="130"/>
        <v>76825869</v>
      </c>
      <c r="M1946" s="110">
        <f t="shared" si="131"/>
        <v>5.8568517828793102E-05</v>
      </c>
      <c r="N1946" s="33" t="s">
        <v>4892</v>
      </c>
      <c r="O1946" s="33">
        <f>+'Categorias-9 feb-Depurado'!Y1945</f>
        <v>16106.558696814363</v>
      </c>
      <c r="P1946" s="111">
        <f>+'Categorias-9 feb-Depurado'!AC1945</f>
        <v>44956</v>
      </c>
      <c r="Q1946" s="111">
        <f>+'Categorias-9 feb-Depurado'!AE1945</f>
        <v>44970</v>
      </c>
      <c r="R1946" s="112" t="str">
        <f>+'Categorias-9 feb-Depurado'!AB1945</f>
        <v>Fuel</v>
      </c>
    </row>
    <row r="1947" spans="2:18" s="1" customFormat="1" ht="14.5" hidden="1">
      <c r="B1947" s="57" t="str">
        <f>+'Categorias-9 feb-Depurado'!B1946</f>
        <v>ORGANIZACION TERPEL SA</v>
      </c>
      <c r="C1947" s="30" t="s">
        <v>4900</v>
      </c>
      <c r="D1947" s="31">
        <v>5</v>
      </c>
      <c r="E1947" s="30" t="str">
        <f>+'Categorias-9 feb-Depurado'!E1946</f>
        <v>830095213-0</v>
      </c>
      <c r="F1947" s="30" t="str">
        <f>+'Categorias-9 feb-Depurado'!F1946</f>
        <v>CR 7 75 51 P 13</v>
      </c>
      <c r="G1947" s="30" t="str">
        <f>+'Categorias-9 feb-Depurado'!G1946</f>
        <v>BOGOTA</v>
      </c>
      <c r="H1947" s="30" t="str">
        <f>+'Categorias-9 feb-Depurado'!H1946</f>
        <v>VK9411641796</v>
      </c>
      <c r="I1947" s="107">
        <f>+'Categorias-9 feb-Depurado'!R1946</f>
        <v>45641648</v>
      </c>
      <c r="J1947" s="108">
        <f t="shared" si="128"/>
        <v>0</v>
      </c>
      <c r="K1947" s="107">
        <f t="shared" si="129"/>
        <v>0</v>
      </c>
      <c r="L1947" s="109">
        <f t="shared" si="130"/>
        <v>45641648</v>
      </c>
      <c r="M1947" s="110">
        <f t="shared" si="131"/>
        <v>3.4795098440389901E-05</v>
      </c>
      <c r="N1947" s="33" t="s">
        <v>4892</v>
      </c>
      <c r="O1947" s="33">
        <f>+'Categorias-9 feb-Depurado'!Y1946</f>
        <v>9568.7805696195883</v>
      </c>
      <c r="P1947" s="111">
        <f>+'Categorias-9 feb-Depurado'!AC1946</f>
        <v>44956</v>
      </c>
      <c r="Q1947" s="111">
        <f>+'Categorias-9 feb-Depurado'!AE1946</f>
        <v>44970</v>
      </c>
      <c r="R1947" s="112" t="str">
        <f>+'Categorias-9 feb-Depurado'!AB1946</f>
        <v>Fuel</v>
      </c>
    </row>
    <row r="1948" spans="2:18" s="1" customFormat="1" ht="14.5" hidden="1">
      <c r="B1948" s="57" t="str">
        <f>+'Categorias-9 feb-Depurado'!B1947</f>
        <v>ORGANIZACION TERPEL SA</v>
      </c>
      <c r="C1948" s="30" t="s">
        <v>4900</v>
      </c>
      <c r="D1948" s="31">
        <v>5</v>
      </c>
      <c r="E1948" s="30" t="str">
        <f>+'Categorias-9 feb-Depurado'!E1947</f>
        <v>830095213-0</v>
      </c>
      <c r="F1948" s="30" t="str">
        <f>+'Categorias-9 feb-Depurado'!F1947</f>
        <v>CR 7 75 51 P 13</v>
      </c>
      <c r="G1948" s="30" t="str">
        <f>+'Categorias-9 feb-Depurado'!G1947</f>
        <v>BOGOTA</v>
      </c>
      <c r="H1948" s="30" t="str">
        <f>+'Categorias-9 feb-Depurado'!H1947</f>
        <v>VE9411275708</v>
      </c>
      <c r="I1948" s="107">
        <f>+'Categorias-9 feb-Depurado'!R1947</f>
        <v>43511603</v>
      </c>
      <c r="J1948" s="108">
        <f t="shared" si="128"/>
        <v>0</v>
      </c>
      <c r="K1948" s="107">
        <f t="shared" si="129"/>
        <v>0</v>
      </c>
      <c r="L1948" s="109">
        <f t="shared" si="130"/>
        <v>43511603</v>
      </c>
      <c r="M1948" s="110">
        <f t="shared" si="131"/>
        <v>3.3171249856801066E-05</v>
      </c>
      <c r="N1948" s="33" t="s">
        <v>4892</v>
      </c>
      <c r="O1948" s="33">
        <f>+'Categorias-9 feb-Depurado'!Y1947</f>
        <v>9122.2162122498612</v>
      </c>
      <c r="P1948" s="111">
        <f>+'Categorias-9 feb-Depurado'!AC1947</f>
        <v>44956</v>
      </c>
      <c r="Q1948" s="111">
        <f>+'Categorias-9 feb-Depurado'!AE1947</f>
        <v>44970</v>
      </c>
      <c r="R1948" s="112" t="str">
        <f>+'Categorias-9 feb-Depurado'!AB1947</f>
        <v>Fuel</v>
      </c>
    </row>
    <row r="1949" spans="2:18" s="1" customFormat="1" ht="14.5" hidden="1">
      <c r="B1949" s="57" t="str">
        <f>+'Categorias-9 feb-Depurado'!B1948</f>
        <v>ORGANIZACION TERPEL SA</v>
      </c>
      <c r="C1949" s="30" t="s">
        <v>4900</v>
      </c>
      <c r="D1949" s="31">
        <v>5</v>
      </c>
      <c r="E1949" s="30" t="str">
        <f>+'Categorias-9 feb-Depurado'!E1948</f>
        <v>830095213-0</v>
      </c>
      <c r="F1949" s="30" t="str">
        <f>+'Categorias-9 feb-Depurado'!F1948</f>
        <v>CR 7 75 51 P 13</v>
      </c>
      <c r="G1949" s="30" t="str">
        <f>+'Categorias-9 feb-Depurado'!G1948</f>
        <v>BOGOTA</v>
      </c>
      <c r="H1949" s="30" t="str">
        <f>+'Categorias-9 feb-Depurado'!H1948</f>
        <v>VP9413218352</v>
      </c>
      <c r="I1949" s="107">
        <f>+'Categorias-9 feb-Depurado'!R1948</f>
        <v>23901447</v>
      </c>
      <c r="J1949" s="108">
        <f t="shared" si="128"/>
        <v>0</v>
      </c>
      <c r="K1949" s="107">
        <f t="shared" si="129"/>
        <v>0</v>
      </c>
      <c r="L1949" s="109">
        <f t="shared" si="130"/>
        <v>23901447</v>
      </c>
      <c r="M1949" s="110">
        <f t="shared" si="131"/>
        <v>1.8221366617453471E-05</v>
      </c>
      <c r="N1949" s="33" t="s">
        <v>4892</v>
      </c>
      <c r="O1949" s="33">
        <f>+'Categorias-9 feb-Depurado'!Y1948</f>
        <v>5010.9431114185973</v>
      </c>
      <c r="P1949" s="111">
        <f>+'Categorias-9 feb-Depurado'!AC1948</f>
        <v>44957</v>
      </c>
      <c r="Q1949" s="111">
        <f>+'Categorias-9 feb-Depurado'!AE1948</f>
        <v>44971</v>
      </c>
      <c r="R1949" s="112" t="str">
        <f>+'Categorias-9 feb-Depurado'!AB1948</f>
        <v>Fuel</v>
      </c>
    </row>
    <row r="1950" spans="2:18" s="1" customFormat="1" ht="14.5" hidden="1">
      <c r="B1950" s="57" t="str">
        <f>+'Categorias-9 feb-Depurado'!B1949</f>
        <v>ORGANIZACION TERPEL SA</v>
      </c>
      <c r="C1950" s="30" t="s">
        <v>4900</v>
      </c>
      <c r="D1950" s="31">
        <v>5</v>
      </c>
      <c r="E1950" s="30" t="str">
        <f>+'Categorias-9 feb-Depurado'!E1949</f>
        <v>830095213-0</v>
      </c>
      <c r="F1950" s="30" t="str">
        <f>+'Categorias-9 feb-Depurado'!F1949</f>
        <v>CR 7 75 51 P 13</v>
      </c>
      <c r="G1950" s="30" t="str">
        <f>+'Categorias-9 feb-Depurado'!G1949</f>
        <v>BOGOTA</v>
      </c>
      <c r="H1950" s="30" t="str">
        <f>+'Categorias-9 feb-Depurado'!H1949</f>
        <v>VK9411641811</v>
      </c>
      <c r="I1950" s="107">
        <f>+'Categorias-9 feb-Depurado'!R1949</f>
        <v>66970165</v>
      </c>
      <c r="J1950" s="108">
        <f t="shared" si="128"/>
        <v>0</v>
      </c>
      <c r="K1950" s="107">
        <f t="shared" si="129"/>
        <v>0</v>
      </c>
      <c r="L1950" s="109">
        <f t="shared" si="130"/>
        <v>66970165</v>
      </c>
      <c r="M1950" s="110">
        <f t="shared" si="131"/>
        <v>5.1054981269391381E-05</v>
      </c>
      <c r="N1950" s="33" t="s">
        <v>4892</v>
      </c>
      <c r="O1950" s="33">
        <f>+'Categorias-9 feb-Depurado'!Y1949</f>
        <v>14040.308395442204</v>
      </c>
      <c r="P1950" s="111">
        <f>+'Categorias-9 feb-Depurado'!AC1949</f>
        <v>44957</v>
      </c>
      <c r="Q1950" s="111">
        <f>+'Categorias-9 feb-Depurado'!AE1949</f>
        <v>44971</v>
      </c>
      <c r="R1950" s="112" t="str">
        <f>+'Categorias-9 feb-Depurado'!AB1949</f>
        <v>Fuel</v>
      </c>
    </row>
    <row r="1951" spans="2:18" s="1" customFormat="1" ht="14.5" hidden="1">
      <c r="B1951" s="57" t="str">
        <f>+'Categorias-9 feb-Depurado'!B1950</f>
        <v>ORGANIZACION TERPEL SA</v>
      </c>
      <c r="C1951" s="30" t="s">
        <v>4900</v>
      </c>
      <c r="D1951" s="31">
        <v>5</v>
      </c>
      <c r="E1951" s="30" t="str">
        <f>+'Categorias-9 feb-Depurado'!E1950</f>
        <v>830095213-0</v>
      </c>
      <c r="F1951" s="30" t="str">
        <f>+'Categorias-9 feb-Depurado'!F1950</f>
        <v>CR 7 75 51 P 13</v>
      </c>
      <c r="G1951" s="30" t="str">
        <f>+'Categorias-9 feb-Depurado'!G1950</f>
        <v>BOGOTA</v>
      </c>
      <c r="H1951" s="30" t="str">
        <f>+'Categorias-9 feb-Depurado'!H1950</f>
        <v>VF9411330586</v>
      </c>
      <c r="I1951" s="107">
        <f>+'Categorias-9 feb-Depurado'!R1950</f>
        <v>35277917</v>
      </c>
      <c r="J1951" s="108">
        <f t="shared" si="128"/>
        <v>0</v>
      </c>
      <c r="K1951" s="107">
        <f t="shared" si="129"/>
        <v>0</v>
      </c>
      <c r="L1951" s="109">
        <f t="shared" si="130"/>
        <v>35277917</v>
      </c>
      <c r="M1951" s="110">
        <f t="shared" si="131"/>
        <v>2.6894265403977184E-05</v>
      </c>
      <c r="N1951" s="33" t="s">
        <v>4892</v>
      </c>
      <c r="O1951" s="33">
        <f>+'Categorias-9 feb-Depurado'!Y1950</f>
        <v>7396.0223067811348</v>
      </c>
      <c r="P1951" s="111">
        <f>+'Categorias-9 feb-Depurado'!AC1950</f>
        <v>44957</v>
      </c>
      <c r="Q1951" s="111">
        <f>+'Categorias-9 feb-Depurado'!AE1950</f>
        <v>44971</v>
      </c>
      <c r="R1951" s="112" t="str">
        <f>+'Categorias-9 feb-Depurado'!AB1950</f>
        <v>Fuel</v>
      </c>
    </row>
    <row r="1952" spans="2:18" s="1" customFormat="1" ht="14.5" hidden="1">
      <c r="B1952" s="57" t="str">
        <f>+'Categorias-9 feb-Depurado'!B1951</f>
        <v>ORGANIZACION TERPEL SA</v>
      </c>
      <c r="C1952" s="30" t="s">
        <v>4900</v>
      </c>
      <c r="D1952" s="31">
        <v>5</v>
      </c>
      <c r="E1952" s="30" t="str">
        <f>+'Categorias-9 feb-Depurado'!E1951</f>
        <v>830095213-0</v>
      </c>
      <c r="F1952" s="30" t="str">
        <f>+'Categorias-9 feb-Depurado'!F1951</f>
        <v>CR 7 75 51 P 13</v>
      </c>
      <c r="G1952" s="30" t="str">
        <f>+'Categorias-9 feb-Depurado'!G1951</f>
        <v>BOGOTA</v>
      </c>
      <c r="H1952" s="30" t="str">
        <f>+'Categorias-9 feb-Depurado'!H1951</f>
        <v>VM9412052030</v>
      </c>
      <c r="I1952" s="107">
        <f>+'Categorias-9 feb-Depurado'!R1951</f>
        <v>68717195</v>
      </c>
      <c r="J1952" s="108">
        <f t="shared" si="128"/>
        <v>0</v>
      </c>
      <c r="K1952" s="107">
        <f t="shared" si="129"/>
        <v>0</v>
      </c>
      <c r="L1952" s="109">
        <f t="shared" si="130"/>
        <v>68717195</v>
      </c>
      <c r="M1952" s="110">
        <f t="shared" si="131"/>
        <v>5.2386836789339178E-05</v>
      </c>
      <c r="N1952" s="33" t="s">
        <v>4892</v>
      </c>
      <c r="O1952" s="33">
        <f>+'Categorias-9 feb-Depurado'!Y1951</f>
        <v>14406.573581978468</v>
      </c>
      <c r="P1952" s="111">
        <f>+'Categorias-9 feb-Depurado'!AC1951</f>
        <v>44957</v>
      </c>
      <c r="Q1952" s="111">
        <f>+'Categorias-9 feb-Depurado'!AE1951</f>
        <v>44971</v>
      </c>
      <c r="R1952" s="112" t="str">
        <f>+'Categorias-9 feb-Depurado'!AB1951</f>
        <v>Fuel</v>
      </c>
    </row>
    <row r="1953" spans="2:18" s="1" customFormat="1" ht="14.5" hidden="1">
      <c r="B1953" s="57" t="str">
        <f>+'Categorias-9 feb-Depurado'!B1952</f>
        <v>ORGANIZACION TERPEL SA</v>
      </c>
      <c r="C1953" s="30" t="s">
        <v>4900</v>
      </c>
      <c r="D1953" s="31">
        <v>5</v>
      </c>
      <c r="E1953" s="30" t="str">
        <f>+'Categorias-9 feb-Depurado'!E1952</f>
        <v>830095213-0</v>
      </c>
      <c r="F1953" s="30" t="str">
        <f>+'Categorias-9 feb-Depurado'!F1952</f>
        <v>CR 7 75 51 P 13</v>
      </c>
      <c r="G1953" s="30" t="str">
        <f>+'Categorias-9 feb-Depurado'!G1952</f>
        <v>BOGOTA</v>
      </c>
      <c r="H1953" s="30" t="str">
        <f>+'Categorias-9 feb-Depurado'!H1952</f>
        <v>PB9400871124</v>
      </c>
      <c r="I1953" s="107">
        <f>+'Categorias-9 feb-Depurado'!R1952</f>
        <v>449925436</v>
      </c>
      <c r="J1953" s="108">
        <f t="shared" si="128"/>
        <v>0</v>
      </c>
      <c r="K1953" s="107">
        <f t="shared" si="129"/>
        <v>0</v>
      </c>
      <c r="L1953" s="109">
        <f t="shared" si="130"/>
        <v>449925436</v>
      </c>
      <c r="M1953" s="110">
        <f t="shared" si="131"/>
        <v>0.00034300251026114016</v>
      </c>
      <c r="N1953" s="33" t="s">
        <v>4892</v>
      </c>
      <c r="O1953" s="33">
        <f>+'Categorias-9 feb-Depurado'!Y1952</f>
        <v>94326.957032191785</v>
      </c>
      <c r="P1953" s="111">
        <f>+'Categorias-9 feb-Depurado'!AC1952</f>
        <v>44957</v>
      </c>
      <c r="Q1953" s="111">
        <f>+'Categorias-9 feb-Depurado'!AE1952</f>
        <v>44971</v>
      </c>
      <c r="R1953" s="112" t="str">
        <f>+'Categorias-9 feb-Depurado'!AB1952</f>
        <v>Fuel</v>
      </c>
    </row>
    <row r="1954" spans="2:18" s="1" customFormat="1" ht="14.5" hidden="1">
      <c r="B1954" s="57" t="str">
        <f>+'Categorias-9 feb-Depurado'!B1953</f>
        <v>ORGANIZACION TERPEL SA</v>
      </c>
      <c r="C1954" s="30" t="s">
        <v>4900</v>
      </c>
      <c r="D1954" s="31">
        <v>5</v>
      </c>
      <c r="E1954" s="30" t="str">
        <f>+'Categorias-9 feb-Depurado'!E1953</f>
        <v>830095213-0</v>
      </c>
      <c r="F1954" s="30" t="str">
        <f>+'Categorias-9 feb-Depurado'!F1953</f>
        <v>CR 7 75 51 P 13</v>
      </c>
      <c r="G1954" s="30" t="str">
        <f>+'Categorias-9 feb-Depurado'!G1953</f>
        <v>BOGOTA</v>
      </c>
      <c r="H1954" s="30" t="str">
        <f>+'Categorias-9 feb-Depurado'!H1953</f>
        <v>VH9411445416</v>
      </c>
      <c r="I1954" s="107">
        <f>+'Categorias-9 feb-Depurado'!R1953</f>
        <v>43630678</v>
      </c>
      <c r="J1954" s="108">
        <f t="shared" si="128"/>
        <v>0</v>
      </c>
      <c r="K1954" s="107">
        <f t="shared" si="129"/>
        <v>0</v>
      </c>
      <c r="L1954" s="109">
        <f t="shared" si="130"/>
        <v>43630678</v>
      </c>
      <c r="M1954" s="110">
        <f t="shared" si="131"/>
        <v>3.3262027173754858E-05</v>
      </c>
      <c r="N1954" s="33" t="s">
        <v>4892</v>
      </c>
      <c r="O1954" s="33">
        <f>+'Categorias-9 feb-Depurado'!Y1953</f>
        <v>9147.1803096533422</v>
      </c>
      <c r="P1954" s="111">
        <f>+'Categorias-9 feb-Depurado'!AC1953</f>
        <v>44957</v>
      </c>
      <c r="Q1954" s="111">
        <f>+'Categorias-9 feb-Depurado'!AE1953</f>
        <v>44971</v>
      </c>
      <c r="R1954" s="112" t="str">
        <f>+'Categorias-9 feb-Depurado'!AB1953</f>
        <v>Fuel</v>
      </c>
    </row>
    <row r="1955" spans="2:18" s="1" customFormat="1" ht="14.5" hidden="1">
      <c r="B1955" s="57" t="str">
        <f>+'Categorias-9 feb-Depurado'!B1954</f>
        <v>ORGANIZACION TERPEL SA</v>
      </c>
      <c r="C1955" s="30" t="s">
        <v>4900</v>
      </c>
      <c r="D1955" s="31">
        <v>5</v>
      </c>
      <c r="E1955" s="30" t="str">
        <f>+'Categorias-9 feb-Depurado'!E1954</f>
        <v>830095213-0</v>
      </c>
      <c r="F1955" s="30" t="str">
        <f>+'Categorias-9 feb-Depurado'!F1954</f>
        <v>CR 7 75 51 P 13</v>
      </c>
      <c r="G1955" s="30" t="str">
        <f>+'Categorias-9 feb-Depurado'!G1954</f>
        <v>BOGOTA</v>
      </c>
      <c r="H1955" s="30" t="str">
        <f>+'Categorias-9 feb-Depurado'!H1954</f>
        <v>VC9411125079</v>
      </c>
      <c r="I1955" s="107">
        <f>+'Categorias-9 feb-Depurado'!R1954</f>
        <v>24963487</v>
      </c>
      <c r="J1955" s="108">
        <f t="shared" si="128"/>
        <v>0</v>
      </c>
      <c r="K1955" s="107">
        <f t="shared" si="129"/>
        <v>0</v>
      </c>
      <c r="L1955" s="109">
        <f t="shared" si="130"/>
        <v>24963487</v>
      </c>
      <c r="M1955" s="110">
        <f t="shared" si="131"/>
        <v>1.9031017188082115E-05</v>
      </c>
      <c r="N1955" s="33" t="s">
        <v>4892</v>
      </c>
      <c r="O1955" s="33">
        <f>+'Categorias-9 feb-Depurado'!Y1954</f>
        <v>5233.6000083860072</v>
      </c>
      <c r="P1955" s="111">
        <f>+'Categorias-9 feb-Depurado'!AC1954</f>
        <v>44957</v>
      </c>
      <c r="Q1955" s="111">
        <f>+'Categorias-9 feb-Depurado'!AE1954</f>
        <v>44971</v>
      </c>
      <c r="R1955" s="112" t="str">
        <f>+'Categorias-9 feb-Depurado'!AB1954</f>
        <v>Fuel</v>
      </c>
    </row>
    <row r="1956" spans="2:18" s="1" customFormat="1" ht="14.5" hidden="1">
      <c r="B1956" s="57" t="str">
        <f>+'Categorias-9 feb-Depurado'!B1955</f>
        <v>ORGANIZACION TERPEL SA</v>
      </c>
      <c r="C1956" s="30" t="s">
        <v>4900</v>
      </c>
      <c r="D1956" s="31">
        <v>5</v>
      </c>
      <c r="E1956" s="30" t="str">
        <f>+'Categorias-9 feb-Depurado'!E1955</f>
        <v>830095213-0</v>
      </c>
      <c r="F1956" s="30" t="str">
        <f>+'Categorias-9 feb-Depurado'!F1955</f>
        <v>CR 7 75 51 P 13</v>
      </c>
      <c r="G1956" s="30" t="str">
        <f>+'Categorias-9 feb-Depurado'!G1955</f>
        <v>BOGOTA</v>
      </c>
      <c r="H1956" s="30" t="str">
        <f>+'Categorias-9 feb-Depurado'!H1955</f>
        <v>PB9400871098</v>
      </c>
      <c r="I1956" s="107">
        <f>+'Categorias-9 feb-Depurado'!R1955</f>
        <v>121505809</v>
      </c>
      <c r="J1956" s="108">
        <f t="shared" si="128"/>
        <v>0</v>
      </c>
      <c r="K1956" s="107">
        <f t="shared" si="129"/>
        <v>0</v>
      </c>
      <c r="L1956" s="109">
        <f t="shared" si="130"/>
        <v>121505809</v>
      </c>
      <c r="M1956" s="110">
        <f t="shared" si="131"/>
        <v>9.2630454212218929E-05</v>
      </c>
      <c r="N1956" s="33" t="s">
        <v>4892</v>
      </c>
      <c r="O1956" s="33">
        <f>+'Categorias-9 feb-Depurado'!Y1955</f>
        <v>25473.716993196849</v>
      </c>
      <c r="P1956" s="111">
        <f>+'Categorias-9 feb-Depurado'!AC1955</f>
        <v>44957</v>
      </c>
      <c r="Q1956" s="111">
        <f>+'Categorias-9 feb-Depurado'!AE1955</f>
        <v>44971</v>
      </c>
      <c r="R1956" s="112" t="str">
        <f>+'Categorias-9 feb-Depurado'!AB1955</f>
        <v>Fuel</v>
      </c>
    </row>
    <row r="1957" spans="2:18" s="1" customFormat="1" ht="14.5" hidden="1">
      <c r="B1957" s="57" t="str">
        <f>+'Categorias-9 feb-Depurado'!B1956</f>
        <v>ORGANIZACION TERPEL SA</v>
      </c>
      <c r="C1957" s="30" t="s">
        <v>4900</v>
      </c>
      <c r="D1957" s="31">
        <v>5</v>
      </c>
      <c r="E1957" s="30" t="str">
        <f>+'Categorias-9 feb-Depurado'!E1956</f>
        <v>830095213-0</v>
      </c>
      <c r="F1957" s="30" t="str">
        <f>+'Categorias-9 feb-Depurado'!F1956</f>
        <v>CR 7 75 51 P 13</v>
      </c>
      <c r="G1957" s="30" t="str">
        <f>+'Categorias-9 feb-Depurado'!G1956</f>
        <v>BOGOTA</v>
      </c>
      <c r="H1957" s="30" t="str">
        <f>+'Categorias-9 feb-Depurado'!H1956</f>
        <v>VM9412052031</v>
      </c>
      <c r="I1957" s="107">
        <f>+'Categorias-9 feb-Depurado'!R1956</f>
        <v>32709311</v>
      </c>
      <c r="J1957" s="108">
        <f t="shared" si="128"/>
        <v>0</v>
      </c>
      <c r="K1957" s="107">
        <f t="shared" si="129"/>
        <v>0</v>
      </c>
      <c r="L1957" s="109">
        <f t="shared" si="130"/>
        <v>32709311</v>
      </c>
      <c r="M1957" s="110">
        <f t="shared" si="131"/>
        <v>2.4936078034744241E-05</v>
      </c>
      <c r="N1957" s="33" t="s">
        <v>4892</v>
      </c>
      <c r="O1957" s="33">
        <f>+'Categorias-9 feb-Depurado'!Y1956</f>
        <v>6857.5135486440868</v>
      </c>
      <c r="P1957" s="111">
        <f>+'Categorias-9 feb-Depurado'!AC1956</f>
        <v>44957</v>
      </c>
      <c r="Q1957" s="111">
        <f>+'Categorias-9 feb-Depurado'!AE1956</f>
        <v>44971</v>
      </c>
      <c r="R1957" s="112" t="str">
        <f>+'Categorias-9 feb-Depurado'!AB1956</f>
        <v>Fuel</v>
      </c>
    </row>
    <row r="1958" spans="2:18" s="1" customFormat="1" ht="14.5" hidden="1">
      <c r="B1958" s="57" t="str">
        <f>+'Categorias-9 feb-Depurado'!B1957</f>
        <v>ORGANIZACION TERPEL SA</v>
      </c>
      <c r="C1958" s="30" t="s">
        <v>4900</v>
      </c>
      <c r="D1958" s="31">
        <v>5</v>
      </c>
      <c r="E1958" s="30" t="str">
        <f>+'Categorias-9 feb-Depurado'!E1957</f>
        <v>830095213-0</v>
      </c>
      <c r="F1958" s="30" t="str">
        <f>+'Categorias-9 feb-Depurado'!F1957</f>
        <v>CR 7 75 51 P 13</v>
      </c>
      <c r="G1958" s="30" t="str">
        <f>+'Categorias-9 feb-Depurado'!G1957</f>
        <v>BOGOTA</v>
      </c>
      <c r="H1958" s="30" t="str">
        <f>+'Categorias-9 feb-Depurado'!H1957</f>
        <v>VN9412957015</v>
      </c>
      <c r="I1958" s="107">
        <f>+'Categorias-9 feb-Depurado'!R1957</f>
        <v>272958910</v>
      </c>
      <c r="J1958" s="108">
        <f t="shared" si="128"/>
        <v>0</v>
      </c>
      <c r="K1958" s="107">
        <f t="shared" si="129"/>
        <v>0</v>
      </c>
      <c r="L1958" s="109">
        <f t="shared" si="130"/>
        <v>272958910</v>
      </c>
      <c r="M1958" s="110">
        <f t="shared" si="131"/>
        <v>0.00020809134989235113</v>
      </c>
      <c r="N1958" s="33" t="s">
        <v>4892</v>
      </c>
      <c r="O1958" s="33">
        <f>+'Categorias-9 feb-Depurado'!Y1957</f>
        <v>57225.889703030487</v>
      </c>
      <c r="P1958" s="111">
        <f>+'Categorias-9 feb-Depurado'!AC1957</f>
        <v>44957</v>
      </c>
      <c r="Q1958" s="111">
        <f>+'Categorias-9 feb-Depurado'!AE1957</f>
        <v>44971</v>
      </c>
      <c r="R1958" s="112" t="str">
        <f>+'Categorias-9 feb-Depurado'!AB1957</f>
        <v>Fuel</v>
      </c>
    </row>
    <row r="1959" spans="2:18" s="1" customFormat="1" ht="14.5" hidden="1">
      <c r="B1959" s="57" t="str">
        <f>+'Categorias-9 feb-Depurado'!B1958</f>
        <v>ORGANIZACION TERPEL SA</v>
      </c>
      <c r="C1959" s="30" t="s">
        <v>4900</v>
      </c>
      <c r="D1959" s="31">
        <v>5</v>
      </c>
      <c r="E1959" s="30" t="str">
        <f>+'Categorias-9 feb-Depurado'!E1958</f>
        <v>830095213-0</v>
      </c>
      <c r="F1959" s="30" t="str">
        <f>+'Categorias-9 feb-Depurado'!F1958</f>
        <v>CR 7 75 51 P 13</v>
      </c>
      <c r="G1959" s="30" t="str">
        <f>+'Categorias-9 feb-Depurado'!G1958</f>
        <v>BOGOTA</v>
      </c>
      <c r="H1959" s="30" t="str">
        <f>+'Categorias-9 feb-Depurado'!H1958</f>
        <v>VH9411445397</v>
      </c>
      <c r="I1959" s="107">
        <f>+'Categorias-9 feb-Depurado'!R1958</f>
        <v>13487403</v>
      </c>
      <c r="J1959" s="108">
        <f t="shared" si="128"/>
        <v>0</v>
      </c>
      <c r="K1959" s="107">
        <f t="shared" si="129"/>
        <v>0</v>
      </c>
      <c r="L1959" s="109">
        <f t="shared" si="130"/>
        <v>13487403</v>
      </c>
      <c r="M1959" s="110">
        <f t="shared" si="131"/>
        <v>1.0282177258152688E-05</v>
      </c>
      <c r="N1959" s="33" t="s">
        <v>4892</v>
      </c>
      <c r="O1959" s="33">
        <f>+'Categorias-9 feb-Depurado'!Y1958</f>
        <v>2827.63671813579</v>
      </c>
      <c r="P1959" s="111">
        <f>+'Categorias-9 feb-Depurado'!AC1958</f>
        <v>44957</v>
      </c>
      <c r="Q1959" s="111">
        <f>+'Categorias-9 feb-Depurado'!AE1958</f>
        <v>44971</v>
      </c>
      <c r="R1959" s="112" t="str">
        <f>+'Categorias-9 feb-Depurado'!AB1958</f>
        <v>Fuel</v>
      </c>
    </row>
    <row r="1960" spans="2:18" s="1" customFormat="1" ht="14.5" hidden="1">
      <c r="B1960" s="57" t="str">
        <f>+'Categorias-9 feb-Depurado'!B1959</f>
        <v>ORGANIZACION TERPEL SA</v>
      </c>
      <c r="C1960" s="30" t="s">
        <v>4900</v>
      </c>
      <c r="D1960" s="31">
        <v>5</v>
      </c>
      <c r="E1960" s="30" t="str">
        <f>+'Categorias-9 feb-Depurado'!E1959</f>
        <v>830095213-0</v>
      </c>
      <c r="F1960" s="30" t="str">
        <f>+'Categorias-9 feb-Depurado'!F1959</f>
        <v>CR 7 75 51 P 13</v>
      </c>
      <c r="G1960" s="30" t="str">
        <f>+'Categorias-9 feb-Depurado'!G1959</f>
        <v>BOGOTA</v>
      </c>
      <c r="H1960" s="30" t="str">
        <f>+'Categorias-9 feb-Depurado'!H1959</f>
        <v>VC9411125064</v>
      </c>
      <c r="I1960" s="107">
        <f>+'Categorias-9 feb-Depurado'!R1959</f>
        <v>10508568</v>
      </c>
      <c r="J1960" s="108">
        <f t="shared" si="128"/>
        <v>0</v>
      </c>
      <c r="K1960" s="107">
        <f t="shared" si="129"/>
        <v>0</v>
      </c>
      <c r="L1960" s="109">
        <f t="shared" si="130"/>
        <v>10508568</v>
      </c>
      <c r="M1960" s="110">
        <f t="shared" si="131"/>
        <v>8.0112501202307862E-06</v>
      </c>
      <c r="N1960" s="33" t="s">
        <v>4892</v>
      </c>
      <c r="O1960" s="33">
        <f>+'Categorias-9 feb-Depurado'!Y1959</f>
        <v>2203.1233686593914</v>
      </c>
      <c r="P1960" s="111">
        <f>+'Categorias-9 feb-Depurado'!AC1959</f>
        <v>44957</v>
      </c>
      <c r="Q1960" s="111">
        <f>+'Categorias-9 feb-Depurado'!AE1959</f>
        <v>44971</v>
      </c>
      <c r="R1960" s="112" t="str">
        <f>+'Categorias-9 feb-Depurado'!AB1959</f>
        <v>Fuel</v>
      </c>
    </row>
    <row r="1961" spans="2:18" s="1" customFormat="1" ht="14.5" hidden="1">
      <c r="B1961" s="57" t="str">
        <f>+'Categorias-9 feb-Depurado'!B1960</f>
        <v>ORGANIZACION TERPEL SA</v>
      </c>
      <c r="C1961" s="30" t="s">
        <v>4900</v>
      </c>
      <c r="D1961" s="31">
        <v>5</v>
      </c>
      <c r="E1961" s="30" t="str">
        <f>+'Categorias-9 feb-Depurado'!E1960</f>
        <v>830095213-0</v>
      </c>
      <c r="F1961" s="30" t="str">
        <f>+'Categorias-9 feb-Depurado'!F1960</f>
        <v>CR 7 75 51 P 13</v>
      </c>
      <c r="G1961" s="30" t="str">
        <f>+'Categorias-9 feb-Depurado'!G1960</f>
        <v>BOGOTA</v>
      </c>
      <c r="H1961" s="30" t="str">
        <f>+'Categorias-9 feb-Depurado'!H1960</f>
        <v>VH9411445386</v>
      </c>
      <c r="I1961" s="107">
        <f>+'Categorias-9 feb-Depurado'!R1960</f>
        <v>21887633</v>
      </c>
      <c r="J1961" s="108">
        <f t="shared" si="128"/>
        <v>0</v>
      </c>
      <c r="K1961" s="107">
        <f t="shared" si="129"/>
        <v>0</v>
      </c>
      <c r="L1961" s="109">
        <f t="shared" si="130"/>
        <v>21887633</v>
      </c>
      <c r="M1961" s="110">
        <f t="shared" si="131"/>
        <v>1.6686127215698404E-05</v>
      </c>
      <c r="N1961" s="33" t="s">
        <v>4892</v>
      </c>
      <c r="O1961" s="33">
        <f>+'Categorias-9 feb-Depurado'!Y1960</f>
        <v>4588.7466062874091</v>
      </c>
      <c r="P1961" s="111">
        <f>+'Categorias-9 feb-Depurado'!AC1960</f>
        <v>44957</v>
      </c>
      <c r="Q1961" s="111">
        <f>+'Categorias-9 feb-Depurado'!AE1960</f>
        <v>44971</v>
      </c>
      <c r="R1961" s="112" t="str">
        <f>+'Categorias-9 feb-Depurado'!AB1960</f>
        <v>Fuel</v>
      </c>
    </row>
    <row r="1962" spans="2:18" s="1" customFormat="1" ht="14.5" hidden="1">
      <c r="B1962" s="57" t="str">
        <f>+'Categorias-9 feb-Depurado'!B1961</f>
        <v>ORGANIZACION TERPEL SA</v>
      </c>
      <c r="C1962" s="30" t="s">
        <v>4900</v>
      </c>
      <c r="D1962" s="31">
        <v>5</v>
      </c>
      <c r="E1962" s="30" t="str">
        <f>+'Categorias-9 feb-Depurado'!E1961</f>
        <v>830095213-0</v>
      </c>
      <c r="F1962" s="30" t="str">
        <f>+'Categorias-9 feb-Depurado'!F1961</f>
        <v>CR 7 75 51 P 13</v>
      </c>
      <c r="G1962" s="30" t="str">
        <f>+'Categorias-9 feb-Depurado'!G1961</f>
        <v>BOGOTA</v>
      </c>
      <c r="H1962" s="30" t="str">
        <f>+'Categorias-9 feb-Depurado'!H1961</f>
        <v>VH9411445395</v>
      </c>
      <c r="I1962" s="107">
        <f>+'Categorias-9 feb-Depurado'!R1961</f>
        <v>29757920</v>
      </c>
      <c r="J1962" s="108">
        <f t="shared" si="128"/>
        <v>0</v>
      </c>
      <c r="K1962" s="107">
        <f t="shared" si="129"/>
        <v>0</v>
      </c>
      <c r="L1962" s="109">
        <f t="shared" si="130"/>
        <v>29757920</v>
      </c>
      <c r="M1962" s="110">
        <f t="shared" si="131"/>
        <v>2.2686072943318075E-05</v>
      </c>
      <c r="N1962" s="33" t="s">
        <v>4892</v>
      </c>
      <c r="O1962" s="33">
        <f>+'Categorias-9 feb-Depurado'!Y1961</f>
        <v>6238.7538392192619</v>
      </c>
      <c r="P1962" s="111">
        <f>+'Categorias-9 feb-Depurado'!AC1961</f>
        <v>44957</v>
      </c>
      <c r="Q1962" s="111">
        <f>+'Categorias-9 feb-Depurado'!AE1961</f>
        <v>44971</v>
      </c>
      <c r="R1962" s="112" t="str">
        <f>+'Categorias-9 feb-Depurado'!AB1961</f>
        <v>Fuel</v>
      </c>
    </row>
    <row r="1963" spans="2:18" s="1" customFormat="1" ht="14.5" hidden="1">
      <c r="B1963" s="57" t="str">
        <f>+'Categorias-9 feb-Depurado'!B1962</f>
        <v>ORGANIZACION TERPEL SA</v>
      </c>
      <c r="C1963" s="30" t="s">
        <v>4900</v>
      </c>
      <c r="D1963" s="31">
        <v>5</v>
      </c>
      <c r="E1963" s="30" t="str">
        <f>+'Categorias-9 feb-Depurado'!E1962</f>
        <v>830095213-0</v>
      </c>
      <c r="F1963" s="30" t="str">
        <f>+'Categorias-9 feb-Depurado'!F1962</f>
        <v>CR 7 75 51 P 13</v>
      </c>
      <c r="G1963" s="30" t="str">
        <f>+'Categorias-9 feb-Depurado'!G1962</f>
        <v>BOGOTA</v>
      </c>
      <c r="H1963" s="30" t="str">
        <f>+'Categorias-9 feb-Depurado'!H1962</f>
        <v>VE9411275727</v>
      </c>
      <c r="I1963" s="107">
        <f>+'Categorias-9 feb-Depurado'!R1962</f>
        <v>73049828</v>
      </c>
      <c r="J1963" s="108">
        <f t="shared" si="128"/>
        <v>0</v>
      </c>
      <c r="K1963" s="107">
        <f t="shared" si="129"/>
        <v>0</v>
      </c>
      <c r="L1963" s="109">
        <f t="shared" si="130"/>
        <v>73049828</v>
      </c>
      <c r="M1963" s="110">
        <f t="shared" si="131"/>
        <v>5.5689837411513947E-05</v>
      </c>
      <c r="N1963" s="33" t="s">
        <v>4892</v>
      </c>
      <c r="O1963" s="33">
        <f>+'Categorias-9 feb-Depurado'!Y1962</f>
        <v>15314.910951078125</v>
      </c>
      <c r="P1963" s="111">
        <f>+'Categorias-9 feb-Depurado'!AC1962</f>
        <v>44957</v>
      </c>
      <c r="Q1963" s="111">
        <f>+'Categorias-9 feb-Depurado'!AE1962</f>
        <v>44971</v>
      </c>
      <c r="R1963" s="112" t="str">
        <f>+'Categorias-9 feb-Depurado'!AB1962</f>
        <v>Fuel</v>
      </c>
    </row>
    <row r="1964" spans="2:18" s="1" customFormat="1" ht="14.5" hidden="1">
      <c r="B1964" s="57" t="str">
        <f>+'Categorias-9 feb-Depurado'!B1963</f>
        <v>ORGANIZACION TERPEL SA</v>
      </c>
      <c r="C1964" s="30" t="s">
        <v>4900</v>
      </c>
      <c r="D1964" s="31">
        <v>5</v>
      </c>
      <c r="E1964" s="30" t="str">
        <f>+'Categorias-9 feb-Depurado'!E1963</f>
        <v>830095213-0</v>
      </c>
      <c r="F1964" s="30" t="str">
        <f>+'Categorias-9 feb-Depurado'!F1963</f>
        <v>CR 7 75 51 P 13</v>
      </c>
      <c r="G1964" s="30" t="str">
        <f>+'Categorias-9 feb-Depurado'!G1963</f>
        <v>BOGOTA</v>
      </c>
      <c r="H1964" s="30" t="str">
        <f>+'Categorias-9 feb-Depurado'!H1963</f>
        <v>VC9411125071</v>
      </c>
      <c r="I1964" s="107">
        <f>+'Categorias-9 feb-Depurado'!R1963</f>
        <v>24918386</v>
      </c>
      <c r="J1964" s="108">
        <f t="shared" si="128"/>
        <v>0</v>
      </c>
      <c r="K1964" s="107">
        <f t="shared" si="129"/>
        <v>0</v>
      </c>
      <c r="L1964" s="109">
        <f t="shared" si="130"/>
        <v>24918386</v>
      </c>
      <c r="M1964" s="110">
        <f t="shared" si="131"/>
        <v>1.8996634254872515E-05</v>
      </c>
      <c r="N1964" s="33" t="s">
        <v>4892</v>
      </c>
      <c r="O1964" s="33">
        <f>+'Categorias-9 feb-Depurado'!Y1963</f>
        <v>5224.144574776984</v>
      </c>
      <c r="P1964" s="111">
        <f>+'Categorias-9 feb-Depurado'!AC1963</f>
        <v>44957</v>
      </c>
      <c r="Q1964" s="111">
        <f>+'Categorias-9 feb-Depurado'!AE1963</f>
        <v>44971</v>
      </c>
      <c r="R1964" s="112" t="str">
        <f>+'Categorias-9 feb-Depurado'!AB1963</f>
        <v>Fuel</v>
      </c>
    </row>
    <row r="1965" spans="2:18" s="1" customFormat="1" ht="14.5" hidden="1">
      <c r="B1965" s="57" t="str">
        <f>+'Categorias-9 feb-Depurado'!B1964</f>
        <v>ORGANIZACION TERPEL SA</v>
      </c>
      <c r="C1965" s="30" t="s">
        <v>4900</v>
      </c>
      <c r="D1965" s="31">
        <v>5</v>
      </c>
      <c r="E1965" s="30" t="str">
        <f>+'Categorias-9 feb-Depurado'!E1964</f>
        <v>830095213-0</v>
      </c>
      <c r="F1965" s="30" t="str">
        <f>+'Categorias-9 feb-Depurado'!F1964</f>
        <v>CR 7 75 51 P 13</v>
      </c>
      <c r="G1965" s="30" t="str">
        <f>+'Categorias-9 feb-Depurado'!G1964</f>
        <v>BOGOTA</v>
      </c>
      <c r="H1965" s="30" t="str">
        <f>+'Categorias-9 feb-Depurado'!H1964</f>
        <v>VM9412052029</v>
      </c>
      <c r="I1965" s="107">
        <f>+'Categorias-9 feb-Depurado'!R1964</f>
        <v>374377765</v>
      </c>
      <c r="J1965" s="108">
        <f t="shared" si="128"/>
        <v>0</v>
      </c>
      <c r="K1965" s="107">
        <f t="shared" si="129"/>
        <v>0</v>
      </c>
      <c r="L1965" s="109">
        <f t="shared" si="130"/>
        <v>374377765</v>
      </c>
      <c r="M1965" s="110">
        <f t="shared" si="131"/>
        <v>0.00028540843194505504</v>
      </c>
      <c r="N1965" s="33" t="s">
        <v>4892</v>
      </c>
      <c r="O1965" s="33">
        <f>+'Categorias-9 feb-Depurado'!Y1964</f>
        <v>78488.372799983219</v>
      </c>
      <c r="P1965" s="111">
        <f>+'Categorias-9 feb-Depurado'!AC1964</f>
        <v>44957</v>
      </c>
      <c r="Q1965" s="111">
        <f>+'Categorias-9 feb-Depurado'!AE1964</f>
        <v>44971</v>
      </c>
      <c r="R1965" s="112" t="str">
        <f>+'Categorias-9 feb-Depurado'!AB1964</f>
        <v>Fuel</v>
      </c>
    </row>
    <row r="1966" spans="2:18" s="1" customFormat="1" ht="14.5" hidden="1">
      <c r="B1966" s="57" t="str">
        <f>+'Categorias-9 feb-Depurado'!B1965</f>
        <v>ORGANIZACION TERPEL SA</v>
      </c>
      <c r="C1966" s="30" t="s">
        <v>4900</v>
      </c>
      <c r="D1966" s="31">
        <v>5</v>
      </c>
      <c r="E1966" s="30" t="str">
        <f>+'Categorias-9 feb-Depurado'!E1965</f>
        <v>830095213-0</v>
      </c>
      <c r="F1966" s="30" t="str">
        <f>+'Categorias-9 feb-Depurado'!F1965</f>
        <v>CR 7 75 51 P 13</v>
      </c>
      <c r="G1966" s="30" t="str">
        <f>+'Categorias-9 feb-Depurado'!G1965</f>
        <v>BOGOTA</v>
      </c>
      <c r="H1966" s="30" t="str">
        <f>+'Categorias-9 feb-Depurado'!H1965</f>
        <v>VH9411445385</v>
      </c>
      <c r="I1966" s="107">
        <f>+'Categorias-9 feb-Depurado'!R1965</f>
        <v>12330459</v>
      </c>
      <c r="J1966" s="108">
        <f t="shared" si="128"/>
        <v>0</v>
      </c>
      <c r="K1966" s="107">
        <f t="shared" si="129"/>
        <v>0</v>
      </c>
      <c r="L1966" s="109">
        <f t="shared" si="130"/>
        <v>12330459</v>
      </c>
      <c r="M1966" s="110">
        <f t="shared" si="131"/>
        <v>9.4001762320280736E-06</v>
      </c>
      <c r="N1966" s="33" t="s">
        <v>4892</v>
      </c>
      <c r="O1966" s="33">
        <f>+'Categorias-9 feb-Depurado'!Y1965</f>
        <v>2585.0831787163115</v>
      </c>
      <c r="P1966" s="111">
        <f>+'Categorias-9 feb-Depurado'!AC1965</f>
        <v>44957</v>
      </c>
      <c r="Q1966" s="111">
        <f>+'Categorias-9 feb-Depurado'!AE1965</f>
        <v>44971</v>
      </c>
      <c r="R1966" s="112" t="str">
        <f>+'Categorias-9 feb-Depurado'!AB1965</f>
        <v>Fuel</v>
      </c>
    </row>
    <row r="1967" spans="2:18" s="1" customFormat="1" ht="14.5" hidden="1">
      <c r="B1967" s="57" t="str">
        <f>+'Categorias-9 feb-Depurado'!B1966</f>
        <v>ORGANIZACION TERPEL SA</v>
      </c>
      <c r="C1967" s="30" t="s">
        <v>4900</v>
      </c>
      <c r="D1967" s="31">
        <v>5</v>
      </c>
      <c r="E1967" s="30" t="str">
        <f>+'Categorias-9 feb-Depurado'!E1966</f>
        <v>830095213-0</v>
      </c>
      <c r="F1967" s="30" t="str">
        <f>+'Categorias-9 feb-Depurado'!F1966</f>
        <v>CR 7 75 51 P 13</v>
      </c>
      <c r="G1967" s="30" t="str">
        <f>+'Categorias-9 feb-Depurado'!G1966</f>
        <v>BOGOTA</v>
      </c>
      <c r="H1967" s="30" t="str">
        <f>+'Categorias-9 feb-Depurado'!H1966</f>
        <v>VH9411445394</v>
      </c>
      <c r="I1967" s="107">
        <f>+'Categorias-9 feb-Depurado'!R1966</f>
        <v>19246309</v>
      </c>
      <c r="J1967" s="108">
        <f t="shared" si="128"/>
        <v>0</v>
      </c>
      <c r="K1967" s="107">
        <f t="shared" si="129"/>
        <v>0</v>
      </c>
      <c r="L1967" s="109">
        <f t="shared" si="130"/>
        <v>19246309</v>
      </c>
      <c r="M1967" s="110">
        <f t="shared" si="131"/>
        <v>1.4672502979497195E-05</v>
      </c>
      <c r="N1967" s="33" t="s">
        <v>4892</v>
      </c>
      <c r="O1967" s="33">
        <f>+'Categorias-9 feb-Depurado'!Y1966</f>
        <v>4034.992505005398</v>
      </c>
      <c r="P1967" s="111">
        <f>+'Categorias-9 feb-Depurado'!AC1966</f>
        <v>44957</v>
      </c>
      <c r="Q1967" s="111">
        <f>+'Categorias-9 feb-Depurado'!AE1966</f>
        <v>44971</v>
      </c>
      <c r="R1967" s="112" t="str">
        <f>+'Categorias-9 feb-Depurado'!AB1966</f>
        <v>Fuel</v>
      </c>
    </row>
    <row r="1968" spans="2:18" s="1" customFormat="1" ht="14.5" hidden="1">
      <c r="B1968" s="57" t="str">
        <f>+'Categorias-9 feb-Depurado'!B1967</f>
        <v>ORGANIZACION TERPEL SA</v>
      </c>
      <c r="C1968" s="30" t="s">
        <v>4900</v>
      </c>
      <c r="D1968" s="31">
        <v>5</v>
      </c>
      <c r="E1968" s="30" t="str">
        <f>+'Categorias-9 feb-Depurado'!E1967</f>
        <v>830095213-0</v>
      </c>
      <c r="F1968" s="30" t="str">
        <f>+'Categorias-9 feb-Depurado'!F1967</f>
        <v>CR 7 75 51 P 13</v>
      </c>
      <c r="G1968" s="30" t="str">
        <f>+'Categorias-9 feb-Depurado'!G1967</f>
        <v>BOGOTA</v>
      </c>
      <c r="H1968" s="30" t="str">
        <f>+'Categorias-9 feb-Depurado'!H1967</f>
        <v>VH9411445396</v>
      </c>
      <c r="I1968" s="107">
        <f>+'Categorias-9 feb-Depurado'!R1967</f>
        <v>15863754</v>
      </c>
      <c r="J1968" s="108">
        <f t="shared" si="128"/>
        <v>0</v>
      </c>
      <c r="K1968" s="107">
        <f t="shared" si="129"/>
        <v>0</v>
      </c>
      <c r="L1968" s="109">
        <f t="shared" si="130"/>
        <v>15863754</v>
      </c>
      <c r="M1968" s="110">
        <f t="shared" si="131"/>
        <v>1.2093798235859694E-05</v>
      </c>
      <c r="N1968" s="33" t="s">
        <v>4892</v>
      </c>
      <c r="O1968" s="33">
        <f>+'Categorias-9 feb-Depurado'!Y1967</f>
        <v>3325.8391773326202</v>
      </c>
      <c r="P1968" s="111">
        <f>+'Categorias-9 feb-Depurado'!AC1967</f>
        <v>44957</v>
      </c>
      <c r="Q1968" s="111">
        <f>+'Categorias-9 feb-Depurado'!AE1967</f>
        <v>44971</v>
      </c>
      <c r="R1968" s="112" t="str">
        <f>+'Categorias-9 feb-Depurado'!AB1967</f>
        <v>Fuel</v>
      </c>
    </row>
    <row r="1969" spans="2:18" s="1" customFormat="1" ht="14.5" hidden="1">
      <c r="B1969" s="57" t="str">
        <f>+'Categorias-9 feb-Depurado'!B1968</f>
        <v>ORGANIZACION TERPEL SA</v>
      </c>
      <c r="C1969" s="30" t="s">
        <v>4900</v>
      </c>
      <c r="D1969" s="31">
        <v>5</v>
      </c>
      <c r="E1969" s="30" t="str">
        <f>+'Categorias-9 feb-Depurado'!E1968</f>
        <v>830095213-0</v>
      </c>
      <c r="F1969" s="30" t="str">
        <f>+'Categorias-9 feb-Depurado'!F1968</f>
        <v>CR 7 75 51 P 13</v>
      </c>
      <c r="G1969" s="30" t="str">
        <f>+'Categorias-9 feb-Depurado'!G1968</f>
        <v>BOGOTA</v>
      </c>
      <c r="H1969" s="30" t="str">
        <f>+'Categorias-9 feb-Depurado'!H1968</f>
        <v>VC9411125059</v>
      </c>
      <c r="I1969" s="107">
        <f>+'Categorias-9 feb-Depurado'!R1968</f>
        <v>22047951</v>
      </c>
      <c r="J1969" s="108">
        <f t="shared" si="128"/>
        <v>0</v>
      </c>
      <c r="K1969" s="107">
        <f t="shared" si="129"/>
        <v>0</v>
      </c>
      <c r="L1969" s="109">
        <f t="shared" si="130"/>
        <v>22047951</v>
      </c>
      <c r="M1969" s="110">
        <f t="shared" si="131"/>
        <v>1.6808346303663116E-05</v>
      </c>
      <c r="N1969" s="33" t="s">
        <v>4892</v>
      </c>
      <c r="O1969" s="33">
        <f>+'Categorias-9 feb-Depurado'!Y1968</f>
        <v>4622.3573068335481</v>
      </c>
      <c r="P1969" s="111">
        <f>+'Categorias-9 feb-Depurado'!AC1968</f>
        <v>44957</v>
      </c>
      <c r="Q1969" s="111">
        <f>+'Categorias-9 feb-Depurado'!AE1968</f>
        <v>44971</v>
      </c>
      <c r="R1969" s="112" t="str">
        <f>+'Categorias-9 feb-Depurado'!AB1968</f>
        <v>Fuel</v>
      </c>
    </row>
    <row r="1970" spans="2:18" s="1" customFormat="1" ht="14.5" hidden="1">
      <c r="B1970" s="57" t="str">
        <f>+'Categorias-9 feb-Depurado'!B1969</f>
        <v>ORGANIZACION TERPEL SA</v>
      </c>
      <c r="C1970" s="30" t="s">
        <v>4900</v>
      </c>
      <c r="D1970" s="31">
        <v>5</v>
      </c>
      <c r="E1970" s="30" t="str">
        <f>+'Categorias-9 feb-Depurado'!E1969</f>
        <v>830095213-0</v>
      </c>
      <c r="F1970" s="30" t="str">
        <f>+'Categorias-9 feb-Depurado'!F1969</f>
        <v>CR 7 75 51 P 13</v>
      </c>
      <c r="G1970" s="30" t="str">
        <f>+'Categorias-9 feb-Depurado'!G1969</f>
        <v>BOGOTA</v>
      </c>
      <c r="H1970" s="30" t="str">
        <f>+'Categorias-9 feb-Depurado'!H1969</f>
        <v>VJ9411595057</v>
      </c>
      <c r="I1970" s="107">
        <f>+'Categorias-9 feb-Depurado'!R1969</f>
        <v>23699058</v>
      </c>
      <c r="J1970" s="108">
        <f t="shared" si="128"/>
        <v>0</v>
      </c>
      <c r="K1970" s="107">
        <f t="shared" si="129"/>
        <v>0</v>
      </c>
      <c r="L1970" s="109">
        <f t="shared" si="130"/>
        <v>23699058</v>
      </c>
      <c r="M1970" s="110">
        <f t="shared" si="131"/>
        <v>1.8067074529265682E-05</v>
      </c>
      <c r="N1970" s="33" t="s">
        <v>4892</v>
      </c>
      <c r="O1970" s="33">
        <f>+'Categorias-9 feb-Depurado'!Y1969</f>
        <v>4968.5122173653253</v>
      </c>
      <c r="P1970" s="111">
        <f>+'Categorias-9 feb-Depurado'!AC1969</f>
        <v>44957</v>
      </c>
      <c r="Q1970" s="111">
        <f>+'Categorias-9 feb-Depurado'!AE1969</f>
        <v>44971</v>
      </c>
      <c r="R1970" s="112" t="str">
        <f>+'Categorias-9 feb-Depurado'!AB1969</f>
        <v>Fuel</v>
      </c>
    </row>
    <row r="1971" spans="2:18" s="1" customFormat="1" ht="14.5" hidden="1">
      <c r="B1971" s="57" t="str">
        <f>+'Categorias-9 feb-Depurado'!B1970</f>
        <v>ORGANIZACION TERPEL SA</v>
      </c>
      <c r="C1971" s="30" t="s">
        <v>4900</v>
      </c>
      <c r="D1971" s="31">
        <v>5</v>
      </c>
      <c r="E1971" s="30" t="str">
        <f>+'Categorias-9 feb-Depurado'!E1970</f>
        <v>830095213-0</v>
      </c>
      <c r="F1971" s="30" t="str">
        <f>+'Categorias-9 feb-Depurado'!F1970</f>
        <v>CR 7 75 51 P 13</v>
      </c>
      <c r="G1971" s="30" t="str">
        <f>+'Categorias-9 feb-Depurado'!G1970</f>
        <v>BOGOTA</v>
      </c>
      <c r="H1971" s="30" t="str">
        <f>+'Categorias-9 feb-Depurado'!H1970</f>
        <v>VO9413178486</v>
      </c>
      <c r="I1971" s="107">
        <f>+'Categorias-9 feb-Depurado'!R1970</f>
        <v>44387579</v>
      </c>
      <c r="J1971" s="108">
        <f t="shared" si="128"/>
        <v>0</v>
      </c>
      <c r="K1971" s="107">
        <f t="shared" si="129"/>
        <v>0</v>
      </c>
      <c r="L1971" s="109">
        <f t="shared" si="130"/>
        <v>44387579</v>
      </c>
      <c r="M1971" s="110">
        <f t="shared" si="131"/>
        <v>3.383905377026666E-05</v>
      </c>
      <c r="N1971" s="33" t="s">
        <v>4892</v>
      </c>
      <c r="O1971" s="33">
        <f>+'Categorias-9 feb-Depurado'!Y1970</f>
        <v>9305.8647546568536</v>
      </c>
      <c r="P1971" s="111">
        <f>+'Categorias-9 feb-Depurado'!AC1970</f>
        <v>44957</v>
      </c>
      <c r="Q1971" s="111">
        <f>+'Categorias-9 feb-Depurado'!AE1970</f>
        <v>44971</v>
      </c>
      <c r="R1971" s="112" t="str">
        <f>+'Categorias-9 feb-Depurado'!AB1970</f>
        <v>Fuel</v>
      </c>
    </row>
    <row r="1972" spans="2:18" s="1" customFormat="1" ht="14.5" hidden="1">
      <c r="B1972" s="57" t="str">
        <f>+'Categorias-9 feb-Depurado'!B1971</f>
        <v>ORGANIZACION TERPEL SA</v>
      </c>
      <c r="C1972" s="30" t="s">
        <v>4900</v>
      </c>
      <c r="D1972" s="31">
        <v>5</v>
      </c>
      <c r="E1972" s="30" t="str">
        <f>+'Categorias-9 feb-Depurado'!E1971</f>
        <v>830095213-0</v>
      </c>
      <c r="F1972" s="30" t="str">
        <f>+'Categorias-9 feb-Depurado'!F1971</f>
        <v>CR 7 75 51 P 13</v>
      </c>
      <c r="G1972" s="30" t="str">
        <f>+'Categorias-9 feb-Depurado'!G1971</f>
        <v>BOGOTA</v>
      </c>
      <c r="H1972" s="30" t="str">
        <f>+'Categorias-9 feb-Depurado'!H1971</f>
        <v>VJ9411595066</v>
      </c>
      <c r="I1972" s="107">
        <f>+'Categorias-9 feb-Depurado'!R1971</f>
        <v>193034699</v>
      </c>
      <c r="J1972" s="108">
        <f t="shared" si="128"/>
        <v>0</v>
      </c>
      <c r="K1972" s="107">
        <f t="shared" si="129"/>
        <v>0</v>
      </c>
      <c r="L1972" s="109">
        <f t="shared" si="130"/>
        <v>193034699</v>
      </c>
      <c r="M1972" s="110">
        <f t="shared" si="131"/>
        <v>0.00014716079827170207</v>
      </c>
      <c r="N1972" s="33" t="s">
        <v>4892</v>
      </c>
      <c r="O1972" s="33">
        <f>+'Categorias-9 feb-Depurado'!Y1971</f>
        <v>40469.762990450428</v>
      </c>
      <c r="P1972" s="111">
        <f>+'Categorias-9 feb-Depurado'!AC1971</f>
        <v>44957</v>
      </c>
      <c r="Q1972" s="111">
        <f>+'Categorias-9 feb-Depurado'!AE1971</f>
        <v>44971</v>
      </c>
      <c r="R1972" s="112" t="str">
        <f>+'Categorias-9 feb-Depurado'!AB1971</f>
        <v>Fuel</v>
      </c>
    </row>
    <row r="1973" spans="2:18" s="1" customFormat="1" ht="14.5" hidden="1">
      <c r="B1973" s="57" t="str">
        <f>+'Categorias-9 feb-Depurado'!B1972</f>
        <v>ORGANIZACION TERPEL SA</v>
      </c>
      <c r="C1973" s="30" t="s">
        <v>4900</v>
      </c>
      <c r="D1973" s="31">
        <v>5</v>
      </c>
      <c r="E1973" s="30" t="str">
        <f>+'Categorias-9 feb-Depurado'!E1972</f>
        <v>830095213-0</v>
      </c>
      <c r="F1973" s="30" t="str">
        <f>+'Categorias-9 feb-Depurado'!F1972</f>
        <v>CR 7 75 51 P 13</v>
      </c>
      <c r="G1973" s="30" t="str">
        <f>+'Categorias-9 feb-Depurado'!G1972</f>
        <v>BOGOTA</v>
      </c>
      <c r="H1973" s="30" t="str">
        <f>+'Categorias-9 feb-Depurado'!H1972</f>
        <v>VR9413254410</v>
      </c>
      <c r="I1973" s="107">
        <f>+'Categorias-9 feb-Depurado'!R1972</f>
        <v>926272</v>
      </c>
      <c r="J1973" s="108">
        <f t="shared" si="128"/>
        <v>0</v>
      </c>
      <c r="K1973" s="107">
        <f t="shared" si="129"/>
        <v>0</v>
      </c>
      <c r="L1973" s="109">
        <f t="shared" si="130"/>
        <v>926272</v>
      </c>
      <c r="M1973" s="110">
        <f t="shared" si="131"/>
        <v>7.061472763335986E-07</v>
      </c>
      <c r="N1973" s="33" t="s">
        <v>4892</v>
      </c>
      <c r="O1973" s="33">
        <f>+'Categorias-9 feb-Depurado'!Y1972</f>
        <v>194.19310879797058</v>
      </c>
      <c r="P1973" s="111">
        <f>+'Categorias-9 feb-Depurado'!AC1972</f>
        <v>44957</v>
      </c>
      <c r="Q1973" s="111">
        <f>+'Categorias-9 feb-Depurado'!AE1972</f>
        <v>44971</v>
      </c>
      <c r="R1973" s="112" t="str">
        <f>+'Categorias-9 feb-Depurado'!AB1972</f>
        <v>Fuel</v>
      </c>
    </row>
    <row r="1974" spans="2:18" s="1" customFormat="1" ht="14.5" hidden="1">
      <c r="B1974" s="57" t="str">
        <f>+'Categorias-9 feb-Depurado'!B1973</f>
        <v>ORGANIZACION TERPEL SA</v>
      </c>
      <c r="C1974" s="30" t="s">
        <v>4900</v>
      </c>
      <c r="D1974" s="31">
        <v>5</v>
      </c>
      <c r="E1974" s="30" t="str">
        <f>+'Categorias-9 feb-Depurado'!E1973</f>
        <v>830095213-0</v>
      </c>
      <c r="F1974" s="30" t="str">
        <f>+'Categorias-9 feb-Depurado'!F1973</f>
        <v>CR 7 75 51 P 13</v>
      </c>
      <c r="G1974" s="30" t="str">
        <f>+'Categorias-9 feb-Depurado'!G1973</f>
        <v>BOGOTA</v>
      </c>
      <c r="H1974" s="30" t="str">
        <f>+'Categorias-9 feb-Depurado'!H1973</f>
        <v>VF9411330587</v>
      </c>
      <c r="I1974" s="107">
        <f>+'Categorias-9 feb-Depurado'!R1973</f>
        <v>62884062</v>
      </c>
      <c r="J1974" s="108">
        <f t="shared" si="128"/>
        <v>0</v>
      </c>
      <c r="K1974" s="107">
        <f t="shared" si="129"/>
        <v>0</v>
      </c>
      <c r="L1974" s="109">
        <f t="shared" si="130"/>
        <v>62884062</v>
      </c>
      <c r="M1974" s="110">
        <f t="shared" si="131"/>
        <v>4.7939923808657877E-05</v>
      </c>
      <c r="N1974" s="33" t="s">
        <v>4892</v>
      </c>
      <c r="O1974" s="33">
        <f>+'Categorias-9 feb-Depurado'!Y1973</f>
        <v>13183.656089814143</v>
      </c>
      <c r="P1974" s="111">
        <f>+'Categorias-9 feb-Depurado'!AC1973</f>
        <v>44957</v>
      </c>
      <c r="Q1974" s="111">
        <f>+'Categorias-9 feb-Depurado'!AE1973</f>
        <v>44971</v>
      </c>
      <c r="R1974" s="112" t="str">
        <f>+'Categorias-9 feb-Depurado'!AB1973</f>
        <v>Fuel</v>
      </c>
    </row>
    <row r="1975" spans="2:18" s="1" customFormat="1" ht="14.5" hidden="1">
      <c r="B1975" s="57" t="str">
        <f>+'Categorias-9 feb-Depurado'!B1974</f>
        <v>ORGANIZACION TERPEL SA</v>
      </c>
      <c r="C1975" s="30" t="s">
        <v>4900</v>
      </c>
      <c r="D1975" s="31">
        <v>5</v>
      </c>
      <c r="E1975" s="30" t="str">
        <f>+'Categorias-9 feb-Depurado'!E1974</f>
        <v>830095213-0</v>
      </c>
      <c r="F1975" s="30" t="str">
        <f>+'Categorias-9 feb-Depurado'!F1974</f>
        <v>CR 7 75 51 P 13</v>
      </c>
      <c r="G1975" s="30" t="str">
        <f>+'Categorias-9 feb-Depurado'!G1974</f>
        <v>BOGOTA</v>
      </c>
      <c r="H1975" s="30" t="str">
        <f>+'Categorias-9 feb-Depurado'!H1974</f>
        <v>PB9400871079</v>
      </c>
      <c r="I1975" s="107">
        <f>+'Categorias-9 feb-Depurado'!R1974</f>
        <v>382375954</v>
      </c>
      <c r="J1975" s="108">
        <f t="shared" si="128"/>
        <v>0</v>
      </c>
      <c r="K1975" s="107">
        <f t="shared" si="129"/>
        <v>0</v>
      </c>
      <c r="L1975" s="109">
        <f t="shared" si="130"/>
        <v>382375954</v>
      </c>
      <c r="M1975" s="110">
        <f t="shared" si="131"/>
        <v>0.00029150588428945428</v>
      </c>
      <c r="N1975" s="33" t="s">
        <v>4892</v>
      </c>
      <c r="O1975" s="33">
        <f>+'Categorias-9 feb-Depurado'!Y1974</f>
        <v>80165.194712621989</v>
      </c>
      <c r="P1975" s="111">
        <f>+'Categorias-9 feb-Depurado'!AC1974</f>
        <v>44957</v>
      </c>
      <c r="Q1975" s="111">
        <f>+'Categorias-9 feb-Depurado'!AE1974</f>
        <v>44971</v>
      </c>
      <c r="R1975" s="112" t="str">
        <f>+'Categorias-9 feb-Depurado'!AB1974</f>
        <v>Fuel</v>
      </c>
    </row>
    <row r="1976" spans="2:18" s="1" customFormat="1" ht="14.5" hidden="1">
      <c r="B1976" s="57" t="str">
        <f>+'Categorias-9 feb-Depurado'!B1975</f>
        <v>ORGANIZACION TERPEL SA</v>
      </c>
      <c r="C1976" s="30" t="s">
        <v>4900</v>
      </c>
      <c r="D1976" s="31">
        <v>5</v>
      </c>
      <c r="E1976" s="30" t="str">
        <f>+'Categorias-9 feb-Depurado'!E1975</f>
        <v>830095213-0</v>
      </c>
      <c r="F1976" s="30" t="str">
        <f>+'Categorias-9 feb-Depurado'!F1975</f>
        <v>CR 7 75 51 P 13</v>
      </c>
      <c r="G1976" s="30" t="str">
        <f>+'Categorias-9 feb-Depurado'!G1975</f>
        <v>BOGOTA</v>
      </c>
      <c r="H1976" s="30" t="str">
        <f>+'Categorias-9 feb-Depurado'!H1975</f>
        <v>PB9400871122</v>
      </c>
      <c r="I1976" s="107">
        <f>+'Categorias-9 feb-Depurado'!R1975</f>
        <v>84034161</v>
      </c>
      <c r="J1976" s="108">
        <f t="shared" si="128"/>
        <v>0</v>
      </c>
      <c r="K1976" s="107">
        <f t="shared" si="129"/>
        <v>0</v>
      </c>
      <c r="L1976" s="109">
        <f t="shared" si="130"/>
        <v>84034161</v>
      </c>
      <c r="M1976" s="110">
        <f t="shared" si="131"/>
        <v>6.4063788940105194E-05</v>
      </c>
      <c r="N1976" s="33" t="s">
        <v>4892</v>
      </c>
      <c r="O1976" s="33">
        <f>+'Categorias-9 feb-Depurado'!Y1975</f>
        <v>17617.77854649517</v>
      </c>
      <c r="P1976" s="111">
        <f>+'Categorias-9 feb-Depurado'!AC1975</f>
        <v>44957</v>
      </c>
      <c r="Q1976" s="111">
        <f>+'Categorias-9 feb-Depurado'!AE1975</f>
        <v>44971</v>
      </c>
      <c r="R1976" s="112" t="str">
        <f>+'Categorias-9 feb-Depurado'!AB1975</f>
        <v>Fuel</v>
      </c>
    </row>
    <row r="1977" spans="2:18" s="1" customFormat="1" ht="14.5" hidden="1">
      <c r="B1977" s="57" t="str">
        <f>+'Categorias-9 feb-Depurado'!B1976</f>
        <v>ORGANIZACION TERPEL SA</v>
      </c>
      <c r="C1977" s="30" t="s">
        <v>4900</v>
      </c>
      <c r="D1977" s="31">
        <v>5</v>
      </c>
      <c r="E1977" s="30" t="str">
        <f>+'Categorias-9 feb-Depurado'!E1976</f>
        <v>830095213-0</v>
      </c>
      <c r="F1977" s="30" t="str">
        <f>+'Categorias-9 feb-Depurado'!F1976</f>
        <v>CR 7 75 51 P 13</v>
      </c>
      <c r="G1977" s="30" t="str">
        <f>+'Categorias-9 feb-Depurado'!G1976</f>
        <v>BOGOTA</v>
      </c>
      <c r="H1977" s="30" t="str">
        <f>+'Categorias-9 feb-Depurado'!H1976</f>
        <v>VN9412957028</v>
      </c>
      <c r="I1977" s="107">
        <f>+'Categorias-9 feb-Depurado'!R1976</f>
        <v>181165827</v>
      </c>
      <c r="J1977" s="108">
        <f t="shared" si="128"/>
        <v>0</v>
      </c>
      <c r="K1977" s="107">
        <f t="shared" si="129"/>
        <v>0</v>
      </c>
      <c r="L1977" s="109">
        <f t="shared" si="130"/>
        <v>181165827</v>
      </c>
      <c r="M1977" s="110">
        <f t="shared" si="131"/>
        <v>0.00013811251479130742</v>
      </c>
      <c r="N1977" s="33" t="s">
        <v>4892</v>
      </c>
      <c r="O1977" s="33">
        <f>+'Categorias-9 feb-Depurado'!Y1976</f>
        <v>37981.451617975406</v>
      </c>
      <c r="P1977" s="111">
        <f>+'Categorias-9 feb-Depurado'!AC1976</f>
        <v>44958</v>
      </c>
      <c r="Q1977" s="111">
        <f>+'Categorias-9 feb-Depurado'!AE1976</f>
        <v>44972</v>
      </c>
      <c r="R1977" s="112" t="str">
        <f>+'Categorias-9 feb-Depurado'!AB1976</f>
        <v>Fuel</v>
      </c>
    </row>
    <row r="1978" spans="2:18" s="1" customFormat="1" ht="14.5" hidden="1">
      <c r="B1978" s="57" t="str">
        <f>+'Categorias-9 feb-Depurado'!B1977</f>
        <v>ORGANIZACION TERPEL SA</v>
      </c>
      <c r="C1978" s="30" t="s">
        <v>4900</v>
      </c>
      <c r="D1978" s="31">
        <v>5</v>
      </c>
      <c r="E1978" s="30" t="str">
        <f>+'Categorias-9 feb-Depurado'!E1977</f>
        <v>830095213-0</v>
      </c>
      <c r="F1978" s="30" t="str">
        <f>+'Categorias-9 feb-Depurado'!F1977</f>
        <v>CR 7 75 51 P 13</v>
      </c>
      <c r="G1978" s="30" t="str">
        <f>+'Categorias-9 feb-Depurado'!G1977</f>
        <v>BOGOTA</v>
      </c>
      <c r="H1978" s="30" t="str">
        <f>+'Categorias-9 feb-Depurado'!H1977</f>
        <v>VM9412052050</v>
      </c>
      <c r="I1978" s="107">
        <f>+'Categorias-9 feb-Depurado'!R1977</f>
        <v>358964850</v>
      </c>
      <c r="J1978" s="108">
        <f t="shared" si="128"/>
        <v>0</v>
      </c>
      <c r="K1978" s="107">
        <f t="shared" si="129"/>
        <v>0</v>
      </c>
      <c r="L1978" s="109">
        <f t="shared" si="130"/>
        <v>358964850</v>
      </c>
      <c r="M1978" s="110">
        <f t="shared" si="131"/>
        <v>0.00027365833267873669</v>
      </c>
      <c r="N1978" s="33" t="s">
        <v>4892</v>
      </c>
      <c r="O1978" s="33">
        <f>+'Categorias-9 feb-Depurado'!Y1977</f>
        <v>75257.052108556862</v>
      </c>
      <c r="P1978" s="111">
        <f>+'Categorias-9 feb-Depurado'!AC1977</f>
        <v>44958</v>
      </c>
      <c r="Q1978" s="111">
        <f>+'Categorias-9 feb-Depurado'!AE1977</f>
        <v>44972</v>
      </c>
      <c r="R1978" s="112" t="str">
        <f>+'Categorias-9 feb-Depurado'!AB1977</f>
        <v>Fuel</v>
      </c>
    </row>
    <row r="1979" spans="2:18" s="1" customFormat="1" ht="14.5" hidden="1">
      <c r="B1979" s="57" t="str">
        <f>+'Categorias-9 feb-Depurado'!B1978</f>
        <v>ORGANIZACION TERPEL SA</v>
      </c>
      <c r="C1979" s="30" t="s">
        <v>4900</v>
      </c>
      <c r="D1979" s="31">
        <v>5</v>
      </c>
      <c r="E1979" s="30" t="str">
        <f>+'Categorias-9 feb-Depurado'!E1978</f>
        <v>830095213-0</v>
      </c>
      <c r="F1979" s="30" t="str">
        <f>+'Categorias-9 feb-Depurado'!F1978</f>
        <v>CR 7 75 51 P 13</v>
      </c>
      <c r="G1979" s="30" t="str">
        <f>+'Categorias-9 feb-Depurado'!G1978</f>
        <v>BOGOTA</v>
      </c>
      <c r="H1979" s="30" t="str">
        <f>+'Categorias-9 feb-Depurado'!H1978</f>
        <v>VM9412052052</v>
      </c>
      <c r="I1979" s="107">
        <f>+'Categorias-9 feb-Depurado'!R1978</f>
        <v>28342800</v>
      </c>
      <c r="J1979" s="108">
        <f t="shared" si="128"/>
        <v>0</v>
      </c>
      <c r="K1979" s="107">
        <f t="shared" si="129"/>
        <v>0</v>
      </c>
      <c r="L1979" s="109">
        <f t="shared" si="130"/>
        <v>28342800</v>
      </c>
      <c r="M1979" s="110">
        <f t="shared" si="131"/>
        <v>2.1607250379659451E-05</v>
      </c>
      <c r="N1979" s="33" t="s">
        <v>4892</v>
      </c>
      <c r="O1979" s="33">
        <f>+'Categorias-9 feb-Depurado'!Y1978</f>
        <v>5942.073650114783</v>
      </c>
      <c r="P1979" s="111">
        <f>+'Categorias-9 feb-Depurado'!AC1978</f>
        <v>44958</v>
      </c>
      <c r="Q1979" s="111">
        <f>+'Categorias-9 feb-Depurado'!AE1978</f>
        <v>44972</v>
      </c>
      <c r="R1979" s="112" t="str">
        <f>+'Categorias-9 feb-Depurado'!AB1978</f>
        <v>Fuel</v>
      </c>
    </row>
    <row r="1980" spans="2:18" s="1" customFormat="1" ht="14.5" hidden="1">
      <c r="B1980" s="57" t="str">
        <f>+'Categorias-9 feb-Depurado'!B1979</f>
        <v>ORGANIZACION TERPEL SA</v>
      </c>
      <c r="C1980" s="30" t="s">
        <v>4900</v>
      </c>
      <c r="D1980" s="31">
        <v>5</v>
      </c>
      <c r="E1980" s="30" t="str">
        <f>+'Categorias-9 feb-Depurado'!E1979</f>
        <v>830095213-0</v>
      </c>
      <c r="F1980" s="30" t="str">
        <f>+'Categorias-9 feb-Depurado'!F1979</f>
        <v>CR 7 75 51 P 13</v>
      </c>
      <c r="G1980" s="30" t="str">
        <f>+'Categorias-9 feb-Depurado'!G1979</f>
        <v>BOGOTA</v>
      </c>
      <c r="H1980" s="30" t="str">
        <f>+'Categorias-9 feb-Depurado'!H1979</f>
        <v>PB9400871162</v>
      </c>
      <c r="I1980" s="107">
        <f>+'Categorias-9 feb-Depurado'!R1979</f>
        <v>55008686</v>
      </c>
      <c r="J1980" s="108">
        <f t="shared" si="128"/>
        <v>0</v>
      </c>
      <c r="K1980" s="107">
        <f t="shared" si="129"/>
        <v>0</v>
      </c>
      <c r="L1980" s="109">
        <f t="shared" si="130"/>
        <v>55008686</v>
      </c>
      <c r="M1980" s="110">
        <f t="shared" si="131"/>
        <v>4.1936098460916618E-05</v>
      </c>
      <c r="N1980" s="33" t="s">
        <v>4892</v>
      </c>
      <c r="O1980" s="33">
        <f>+'Categorias-9 feb-Depurado'!Y1979</f>
        <v>11532.581947021394</v>
      </c>
      <c r="P1980" s="111">
        <f>+'Categorias-9 feb-Depurado'!AC1979</f>
        <v>44958</v>
      </c>
      <c r="Q1980" s="111">
        <f>+'Categorias-9 feb-Depurado'!AE1979</f>
        <v>44972</v>
      </c>
      <c r="R1980" s="112" t="str">
        <f>+'Categorias-9 feb-Depurado'!AB1979</f>
        <v>Fuel</v>
      </c>
    </row>
    <row r="1981" spans="2:18" s="1" customFormat="1" ht="14.5" hidden="1">
      <c r="B1981" s="57" t="str">
        <f>+'Categorias-9 feb-Depurado'!B1980</f>
        <v>ORGANIZACION TERPEL SA</v>
      </c>
      <c r="C1981" s="30" t="s">
        <v>4900</v>
      </c>
      <c r="D1981" s="31">
        <v>5</v>
      </c>
      <c r="E1981" s="30" t="str">
        <f>+'Categorias-9 feb-Depurado'!E1980</f>
        <v>830095213-0</v>
      </c>
      <c r="F1981" s="30" t="str">
        <f>+'Categorias-9 feb-Depurado'!F1980</f>
        <v>CR 7 75 51 P 13</v>
      </c>
      <c r="G1981" s="30" t="str">
        <f>+'Categorias-9 feb-Depurado'!G1980</f>
        <v>BOGOTA</v>
      </c>
      <c r="H1981" s="30" t="str">
        <f>+'Categorias-9 feb-Depurado'!H1980</f>
        <v>VP9413218357</v>
      </c>
      <c r="I1981" s="107">
        <f>+'Categorias-9 feb-Depurado'!R1980</f>
        <v>38657892</v>
      </c>
      <c r="J1981" s="108">
        <f t="shared" si="128"/>
        <v>0</v>
      </c>
      <c r="K1981" s="107">
        <f t="shared" si="129"/>
        <v>0</v>
      </c>
      <c r="L1981" s="109">
        <f t="shared" si="130"/>
        <v>38657892</v>
      </c>
      <c r="M1981" s="110">
        <f t="shared" si="131"/>
        <v>2.94710032739826E-05</v>
      </c>
      <c r="N1981" s="33" t="s">
        <v>4892</v>
      </c>
      <c r="O1981" s="33">
        <f>+'Categorias-9 feb-Depurado'!Y1980</f>
        <v>8104.6347369414125</v>
      </c>
      <c r="P1981" s="111">
        <f>+'Categorias-9 feb-Depurado'!AC1980</f>
        <v>44958</v>
      </c>
      <c r="Q1981" s="111">
        <f>+'Categorias-9 feb-Depurado'!AE1980</f>
        <v>44972</v>
      </c>
      <c r="R1981" s="112" t="str">
        <f>+'Categorias-9 feb-Depurado'!AB1980</f>
        <v>Fuel</v>
      </c>
    </row>
    <row r="1982" spans="2:18" s="1" customFormat="1" ht="14.5" hidden="1">
      <c r="B1982" s="57" t="str">
        <f>+'Categorias-9 feb-Depurado'!B1981</f>
        <v>ORGANIZACION TERPEL SA</v>
      </c>
      <c r="C1982" s="30" t="s">
        <v>4900</v>
      </c>
      <c r="D1982" s="31">
        <v>5</v>
      </c>
      <c r="E1982" s="30" t="str">
        <f>+'Categorias-9 feb-Depurado'!E1981</f>
        <v>830095213-0</v>
      </c>
      <c r="F1982" s="30" t="str">
        <f>+'Categorias-9 feb-Depurado'!F1981</f>
        <v>CR 7 75 51 P 13</v>
      </c>
      <c r="G1982" s="30" t="str">
        <f>+'Categorias-9 feb-Depurado'!G1981</f>
        <v>BOGOTA</v>
      </c>
      <c r="H1982" s="30" t="str">
        <f>+'Categorias-9 feb-Depurado'!H1981</f>
        <v>VH9411445430</v>
      </c>
      <c r="I1982" s="107">
        <f>+'Categorias-9 feb-Depurado'!R1981</f>
        <v>33093465</v>
      </c>
      <c r="J1982" s="108">
        <f t="shared" si="128"/>
        <v>0</v>
      </c>
      <c r="K1982" s="107">
        <f t="shared" si="129"/>
        <v>0</v>
      </c>
      <c r="L1982" s="109">
        <f t="shared" si="130"/>
        <v>33093465</v>
      </c>
      <c r="M1982" s="110">
        <f t="shared" si="131"/>
        <v>2.5228939419729059E-05</v>
      </c>
      <c r="N1982" s="33" t="s">
        <v>4892</v>
      </c>
      <c r="O1982" s="33">
        <f>+'Categorias-9 feb-Depurado'!Y1981</f>
        <v>6938.0515110538063</v>
      </c>
      <c r="P1982" s="111">
        <f>+'Categorias-9 feb-Depurado'!AC1981</f>
        <v>44958</v>
      </c>
      <c r="Q1982" s="111">
        <f>+'Categorias-9 feb-Depurado'!AE1981</f>
        <v>44972</v>
      </c>
      <c r="R1982" s="112" t="str">
        <f>+'Categorias-9 feb-Depurado'!AB1981</f>
        <v>Fuel</v>
      </c>
    </row>
    <row r="1983" spans="2:18" s="1" customFormat="1" ht="14.5" hidden="1">
      <c r="B1983" s="57" t="str">
        <f>+'Categorias-9 feb-Depurado'!B1982</f>
        <v>ORGANIZACION TERPEL SA</v>
      </c>
      <c r="C1983" s="30" t="s">
        <v>4900</v>
      </c>
      <c r="D1983" s="31">
        <v>5</v>
      </c>
      <c r="E1983" s="30" t="str">
        <f>+'Categorias-9 feb-Depurado'!E1982</f>
        <v>830095213-0</v>
      </c>
      <c r="F1983" s="30" t="str">
        <f>+'Categorias-9 feb-Depurado'!F1982</f>
        <v>CR 7 75 51 P 13</v>
      </c>
      <c r="G1983" s="30" t="str">
        <f>+'Categorias-9 feb-Depurado'!G1982</f>
        <v>BOGOTA</v>
      </c>
      <c r="H1983" s="30" t="str">
        <f>+'Categorias-9 feb-Depurado'!H1982</f>
        <v>VK9411641820</v>
      </c>
      <c r="I1983" s="107">
        <f>+'Categorias-9 feb-Depurado'!R1982</f>
        <v>40675258</v>
      </c>
      <c r="J1983" s="108">
        <f t="shared" si="128"/>
        <v>0</v>
      </c>
      <c r="K1983" s="107">
        <f t="shared" si="129"/>
        <v>0</v>
      </c>
      <c r="L1983" s="109">
        <f t="shared" si="130"/>
        <v>40675258</v>
      </c>
      <c r="M1983" s="110">
        <f t="shared" si="131"/>
        <v>3.1008950557575332E-05</v>
      </c>
      <c r="N1983" s="33" t="s">
        <v>4892</v>
      </c>
      <c r="O1983" s="33">
        <f>+'Categorias-9 feb-Depurado'!Y1982</f>
        <v>8527.5759195781829</v>
      </c>
      <c r="P1983" s="111">
        <f>+'Categorias-9 feb-Depurado'!AC1982</f>
        <v>44958</v>
      </c>
      <c r="Q1983" s="111">
        <f>+'Categorias-9 feb-Depurado'!AE1982</f>
        <v>44972</v>
      </c>
      <c r="R1983" s="112" t="str">
        <f>+'Categorias-9 feb-Depurado'!AB1982</f>
        <v>Fuel</v>
      </c>
    </row>
    <row r="1984" spans="2:18" s="1" customFormat="1" ht="14.5" hidden="1">
      <c r="B1984" s="57" t="str">
        <f>+'Categorias-9 feb-Depurado'!B1983</f>
        <v>ORGANIZACION TERPEL SA</v>
      </c>
      <c r="C1984" s="30" t="s">
        <v>4900</v>
      </c>
      <c r="D1984" s="31">
        <v>5</v>
      </c>
      <c r="E1984" s="30" t="str">
        <f>+'Categorias-9 feb-Depurado'!E1983</f>
        <v>830095213-0</v>
      </c>
      <c r="F1984" s="30" t="str">
        <f>+'Categorias-9 feb-Depurado'!F1983</f>
        <v>CR 7 75 51 P 13</v>
      </c>
      <c r="G1984" s="30" t="str">
        <f>+'Categorias-9 feb-Depurado'!G1983</f>
        <v>BOGOTA</v>
      </c>
      <c r="H1984" s="30" t="str">
        <f>+'Categorias-9 feb-Depurado'!H1983</f>
        <v>VE9411275733</v>
      </c>
      <c r="I1984" s="107">
        <f>+'Categorias-9 feb-Depurado'!R1983</f>
        <v>55243040</v>
      </c>
      <c r="J1984" s="108">
        <f t="shared" si="128"/>
        <v>0</v>
      </c>
      <c r="K1984" s="107">
        <f t="shared" si="129"/>
        <v>0</v>
      </c>
      <c r="L1984" s="109">
        <f t="shared" si="130"/>
        <v>55243040</v>
      </c>
      <c r="M1984" s="110">
        <f t="shared" si="131"/>
        <v>4.211475919858102E-05</v>
      </c>
      <c r="N1984" s="33" t="s">
        <v>4892</v>
      </c>
      <c r="O1984" s="33">
        <f>+'Categorias-9 feb-Depurado'!Y1983</f>
        <v>11581.714309674308</v>
      </c>
      <c r="P1984" s="111">
        <f>+'Categorias-9 feb-Depurado'!AC1983</f>
        <v>44958</v>
      </c>
      <c r="Q1984" s="111">
        <f>+'Categorias-9 feb-Depurado'!AE1983</f>
        <v>44972</v>
      </c>
      <c r="R1984" s="112" t="str">
        <f>+'Categorias-9 feb-Depurado'!AB1983</f>
        <v>Fuel</v>
      </c>
    </row>
    <row r="1985" spans="2:18" s="1" customFormat="1" ht="14.5" hidden="1">
      <c r="B1985" s="57" t="str">
        <f>+'Categorias-9 feb-Depurado'!B1984</f>
        <v>ORGANIZACION TERPEL SA</v>
      </c>
      <c r="C1985" s="30" t="s">
        <v>4900</v>
      </c>
      <c r="D1985" s="31">
        <v>5</v>
      </c>
      <c r="E1985" s="30" t="str">
        <f>+'Categorias-9 feb-Depurado'!E1984</f>
        <v>830095213-0</v>
      </c>
      <c r="F1985" s="30" t="str">
        <f>+'Categorias-9 feb-Depurado'!F1984</f>
        <v>CR 7 75 51 P 13</v>
      </c>
      <c r="G1985" s="30" t="str">
        <f>+'Categorias-9 feb-Depurado'!G1984</f>
        <v>BOGOTA</v>
      </c>
      <c r="H1985" s="30" t="str">
        <f>+'Categorias-9 feb-Depurado'!H1984</f>
        <v>VM9412052051</v>
      </c>
      <c r="I1985" s="107">
        <f>+'Categorias-9 feb-Depurado'!R1984</f>
        <v>34172569</v>
      </c>
      <c r="J1985" s="108">
        <f t="shared" si="128"/>
        <v>0</v>
      </c>
      <c r="K1985" s="107">
        <f t="shared" si="129"/>
        <v>0</v>
      </c>
      <c r="L1985" s="109">
        <f t="shared" si="130"/>
        <v>34172569</v>
      </c>
      <c r="M1985" s="110">
        <f t="shared" si="131"/>
        <v>2.6051598801077833E-05</v>
      </c>
      <c r="N1985" s="33" t="s">
        <v>4892</v>
      </c>
      <c r="O1985" s="33">
        <f>+'Categorias-9 feb-Depurado'!Y1984</f>
        <v>7164.2858790108694</v>
      </c>
      <c r="P1985" s="111">
        <f>+'Categorias-9 feb-Depurado'!AC1984</f>
        <v>44958</v>
      </c>
      <c r="Q1985" s="111">
        <f>+'Categorias-9 feb-Depurado'!AE1984</f>
        <v>44972</v>
      </c>
      <c r="R1985" s="112" t="str">
        <f>+'Categorias-9 feb-Depurado'!AB1984</f>
        <v>Fuel</v>
      </c>
    </row>
    <row r="1986" spans="2:18" s="1" customFormat="1" ht="14.5" hidden="1">
      <c r="B1986" s="57" t="str">
        <f>+'Categorias-9 feb-Depurado'!B1985</f>
        <v>ORGANIZACION TERPEL SA</v>
      </c>
      <c r="C1986" s="30" t="s">
        <v>4900</v>
      </c>
      <c r="D1986" s="31">
        <v>5</v>
      </c>
      <c r="E1986" s="30" t="str">
        <f>+'Categorias-9 feb-Depurado'!E1985</f>
        <v>830095213-0</v>
      </c>
      <c r="F1986" s="30" t="str">
        <f>+'Categorias-9 feb-Depurado'!F1985</f>
        <v>CR 7 75 51 P 13</v>
      </c>
      <c r="G1986" s="30" t="str">
        <f>+'Categorias-9 feb-Depurado'!G1985</f>
        <v>BOGOTA</v>
      </c>
      <c r="H1986" s="30" t="str">
        <f>+'Categorias-9 feb-Depurado'!H1985</f>
        <v>VF9411330593</v>
      </c>
      <c r="I1986" s="107">
        <f>+'Categorias-9 feb-Depurado'!R1985</f>
        <v>88368542</v>
      </c>
      <c r="J1986" s="108">
        <f t="shared" si="128"/>
        <v>0</v>
      </c>
      <c r="K1986" s="107">
        <f t="shared" si="129"/>
        <v>0</v>
      </c>
      <c r="L1986" s="109">
        <f t="shared" si="130"/>
        <v>88368542</v>
      </c>
      <c r="M1986" s="110">
        <f t="shared" si="131"/>
        <v>6.7368122157283403E-05</v>
      </c>
      <c r="N1986" s="33" t="s">
        <v>4892</v>
      </c>
      <c r="O1986" s="33">
        <f>+'Categorias-9 feb-Depurado'!Y1985</f>
        <v>18526.482384142058</v>
      </c>
      <c r="P1986" s="111">
        <f>+'Categorias-9 feb-Depurado'!AC1985</f>
        <v>44958</v>
      </c>
      <c r="Q1986" s="111">
        <f>+'Categorias-9 feb-Depurado'!AE1985</f>
        <v>44972</v>
      </c>
      <c r="R1986" s="112" t="str">
        <f>+'Categorias-9 feb-Depurado'!AB1985</f>
        <v>Fuel</v>
      </c>
    </row>
    <row r="1987" spans="2:18" s="1" customFormat="1" ht="14.5" hidden="1">
      <c r="B1987" s="57" t="str">
        <f>+'Categorias-9 feb-Depurado'!B1986</f>
        <v>ORGANIZACION TERPEL SA</v>
      </c>
      <c r="C1987" s="30" t="s">
        <v>4900</v>
      </c>
      <c r="D1987" s="31">
        <v>5</v>
      </c>
      <c r="E1987" s="30" t="str">
        <f>+'Categorias-9 feb-Depurado'!E1986</f>
        <v>830095213-0</v>
      </c>
      <c r="F1987" s="30" t="str">
        <f>+'Categorias-9 feb-Depurado'!F1986</f>
        <v>CR 7 75 51 P 13</v>
      </c>
      <c r="G1987" s="30" t="str">
        <f>+'Categorias-9 feb-Depurado'!G1986</f>
        <v>BOGOTA</v>
      </c>
      <c r="H1987" s="30" t="str">
        <f>+'Categorias-9 feb-Depurado'!H1986</f>
        <v>VO9413178488</v>
      </c>
      <c r="I1987" s="107">
        <f>+'Categorias-9 feb-Depurado'!R1986</f>
        <v>42594471</v>
      </c>
      <c r="J1987" s="108">
        <f t="shared" si="128"/>
        <v>0</v>
      </c>
      <c r="K1987" s="107">
        <f t="shared" si="129"/>
        <v>0</v>
      </c>
      <c r="L1987" s="109">
        <f t="shared" si="130"/>
        <v>42594471</v>
      </c>
      <c r="M1987" s="110">
        <f t="shared" si="131"/>
        <v>3.2472070497133078E-05</v>
      </c>
      <c r="N1987" s="33" t="s">
        <v>4892</v>
      </c>
      <c r="O1987" s="33">
        <f>+'Categorias-9 feb-Depurado'!Y1986</f>
        <v>8929.9393062674917</v>
      </c>
      <c r="P1987" s="111">
        <f>+'Categorias-9 feb-Depurado'!AC1986</f>
        <v>44958</v>
      </c>
      <c r="Q1987" s="111">
        <f>+'Categorias-9 feb-Depurado'!AE1986</f>
        <v>44972</v>
      </c>
      <c r="R1987" s="112" t="str">
        <f>+'Categorias-9 feb-Depurado'!AB1986</f>
        <v>Fuel</v>
      </c>
    </row>
    <row r="1988" spans="2:18" s="1" customFormat="1" ht="14.5" hidden="1">
      <c r="B1988" s="57" t="str">
        <f>+'Categorias-9 feb-Depurado'!B1987</f>
        <v>ORGANIZACION TERPEL SA</v>
      </c>
      <c r="C1988" s="30" t="s">
        <v>4900</v>
      </c>
      <c r="D1988" s="31">
        <v>5</v>
      </c>
      <c r="E1988" s="30" t="str">
        <f>+'Categorias-9 feb-Depurado'!E1987</f>
        <v>830095213-0</v>
      </c>
      <c r="F1988" s="30" t="str">
        <f>+'Categorias-9 feb-Depurado'!F1987</f>
        <v>CR 7 75 51 P 13</v>
      </c>
      <c r="G1988" s="30" t="str">
        <f>+'Categorias-9 feb-Depurado'!G1987</f>
        <v>BOGOTA</v>
      </c>
      <c r="H1988" s="30" t="str">
        <f>+'Categorias-9 feb-Depurado'!H1987</f>
        <v>PB9400871163</v>
      </c>
      <c r="I1988" s="107">
        <f>+'Categorias-9 feb-Depurado'!R1987</f>
        <v>450764007</v>
      </c>
      <c r="J1988" s="108">
        <f t="shared" si="128"/>
        <v>0</v>
      </c>
      <c r="K1988" s="107">
        <f t="shared" si="129"/>
        <v>0</v>
      </c>
      <c r="L1988" s="109">
        <f t="shared" si="130"/>
        <v>450764007</v>
      </c>
      <c r="M1988" s="110">
        <f t="shared" si="131"/>
        <v>0.0003436417983187111</v>
      </c>
      <c r="N1988" s="33" t="s">
        <v>4892</v>
      </c>
      <c r="O1988" s="33">
        <f>+'Categorias-9 feb-Depurado'!Y1987</f>
        <v>94502.763608918511</v>
      </c>
      <c r="P1988" s="111">
        <f>+'Categorias-9 feb-Depurado'!AC1987</f>
        <v>44958</v>
      </c>
      <c r="Q1988" s="111">
        <f>+'Categorias-9 feb-Depurado'!AE1987</f>
        <v>44972</v>
      </c>
      <c r="R1988" s="112" t="str">
        <f>+'Categorias-9 feb-Depurado'!AB1987</f>
        <v>Fuel</v>
      </c>
    </row>
    <row r="1989" spans="2:18" s="1" customFormat="1" ht="14.5" hidden="1">
      <c r="B1989" s="57" t="str">
        <f>+'Categorias-9 feb-Depurado'!B1988</f>
        <v>ORGANIZACION TERPEL SA</v>
      </c>
      <c r="C1989" s="30" t="s">
        <v>4900</v>
      </c>
      <c r="D1989" s="31">
        <v>5</v>
      </c>
      <c r="E1989" s="30" t="str">
        <f>+'Categorias-9 feb-Depurado'!E1988</f>
        <v>830095213-0</v>
      </c>
      <c r="F1989" s="30" t="str">
        <f>+'Categorias-9 feb-Depurado'!F1988</f>
        <v>CR 7 75 51 P 13</v>
      </c>
      <c r="G1989" s="30" t="str">
        <f>+'Categorias-9 feb-Depurado'!G1988</f>
        <v>BOGOTA</v>
      </c>
      <c r="H1989" s="30" t="str">
        <f>+'Categorias-9 feb-Depurado'!H1988</f>
        <v>VJ9411595074</v>
      </c>
      <c r="I1989" s="107">
        <f>+'Categorias-9 feb-Depurado'!R1988</f>
        <v>146940726</v>
      </c>
      <c r="J1989" s="108">
        <f t="shared" si="128"/>
        <v>0</v>
      </c>
      <c r="K1989" s="107">
        <f t="shared" si="129"/>
        <v>0</v>
      </c>
      <c r="L1989" s="109">
        <f t="shared" si="130"/>
        <v>146940726</v>
      </c>
      <c r="M1989" s="110">
        <f t="shared" si="131"/>
        <v>0.00011202086800354712</v>
      </c>
      <c r="N1989" s="33" t="s">
        <v>4892</v>
      </c>
      <c r="O1989" s="33">
        <f>+'Categorias-9 feb-Depurado'!Y1988</f>
        <v>30806.15239472939</v>
      </c>
      <c r="P1989" s="111">
        <f>+'Categorias-9 feb-Depurado'!AC1988</f>
        <v>44958</v>
      </c>
      <c r="Q1989" s="111">
        <f>+'Categorias-9 feb-Depurado'!AE1988</f>
        <v>44972</v>
      </c>
      <c r="R1989" s="112" t="str">
        <f>+'Categorias-9 feb-Depurado'!AB1988</f>
        <v>Fuel</v>
      </c>
    </row>
    <row r="1990" spans="2:18" s="1" customFormat="1" ht="14.5" hidden="1">
      <c r="B1990" s="57" t="str">
        <f>+'Categorias-9 feb-Depurado'!B1989</f>
        <v>ORGANIZACION TERPEL SA</v>
      </c>
      <c r="C1990" s="30" t="s">
        <v>4900</v>
      </c>
      <c r="D1990" s="31">
        <v>5</v>
      </c>
      <c r="E1990" s="30" t="str">
        <f>+'Categorias-9 feb-Depurado'!E1989</f>
        <v>830095213-0</v>
      </c>
      <c r="F1990" s="30" t="str">
        <f>+'Categorias-9 feb-Depurado'!F1989</f>
        <v>CR 7 75 51 P 13</v>
      </c>
      <c r="G1990" s="30" t="str">
        <f>+'Categorias-9 feb-Depurado'!G1989</f>
        <v>BOGOTA</v>
      </c>
      <c r="H1990" s="30" t="str">
        <f>+'Categorias-9 feb-Depurado'!H1989</f>
        <v>VI9411550809</v>
      </c>
      <c r="I1990" s="107">
        <f>+'Categorias-9 feb-Depurado'!R1989</f>
        <v>22343514</v>
      </c>
      <c r="J1990" s="108">
        <f t="shared" si="128"/>
        <v>0</v>
      </c>
      <c r="K1990" s="107">
        <f t="shared" si="129"/>
        <v>0</v>
      </c>
      <c r="L1990" s="109">
        <f t="shared" si="130"/>
        <v>22343514</v>
      </c>
      <c r="M1990" s="110">
        <f t="shared" si="131"/>
        <v>1.7033669974717609E-05</v>
      </c>
      <c r="N1990" s="33" t="s">
        <v>4892</v>
      </c>
      <c r="O1990" s="33">
        <f>+'Categorias-9 feb-Depurado'!Y1989</f>
        <v>4684.3221484952355</v>
      </c>
      <c r="P1990" s="111">
        <f>+'Categorias-9 feb-Depurado'!AC1989</f>
        <v>44958</v>
      </c>
      <c r="Q1990" s="111">
        <f>+'Categorias-9 feb-Depurado'!AE1989</f>
        <v>44972</v>
      </c>
      <c r="R1990" s="112" t="str">
        <f>+'Categorias-9 feb-Depurado'!AB1989</f>
        <v>Fuel</v>
      </c>
    </row>
    <row r="1991" spans="2:18" s="1" customFormat="1" ht="14.5" hidden="1">
      <c r="B1991" s="57" t="str">
        <f>+'Categorias-9 feb-Depurado'!B1990</f>
        <v>ORGANIZACION TERPEL SA</v>
      </c>
      <c r="C1991" s="30" t="s">
        <v>4900</v>
      </c>
      <c r="D1991" s="31">
        <v>5</v>
      </c>
      <c r="E1991" s="30" t="str">
        <f>+'Categorias-9 feb-Depurado'!E1990</f>
        <v>830095213-0</v>
      </c>
      <c r="F1991" s="30" t="str">
        <f>+'Categorias-9 feb-Depurado'!F1990</f>
        <v>CR 7 75 51 P 13</v>
      </c>
      <c r="G1991" s="30" t="str">
        <f>+'Categorias-9 feb-Depurado'!G1990</f>
        <v>BOGOTA</v>
      </c>
      <c r="H1991" s="30" t="str">
        <f>+'Categorias-9 feb-Depurado'!H1990</f>
        <v>VJ9411595091</v>
      </c>
      <c r="I1991" s="107">
        <f>+'Categorias-9 feb-Depurado'!R1990</f>
        <v>136071113</v>
      </c>
      <c r="J1991" s="108">
        <f t="shared" si="128"/>
        <v>0</v>
      </c>
      <c r="K1991" s="107">
        <f t="shared" si="129"/>
        <v>0</v>
      </c>
      <c r="L1991" s="109">
        <f t="shared" si="130"/>
        <v>136071113</v>
      </c>
      <c r="M1991" s="110">
        <f t="shared" si="131"/>
        <v>0.00010373437373971288</v>
      </c>
      <c r="N1991" s="33" t="s">
        <v>4892</v>
      </c>
      <c r="O1991" s="33">
        <f>+'Categorias-9 feb-Depurado'!Y1990</f>
        <v>28527.335870100735</v>
      </c>
      <c r="P1991" s="111">
        <f>+'Categorias-9 feb-Depurado'!AC1990</f>
        <v>44959</v>
      </c>
      <c r="Q1991" s="111">
        <f>+'Categorias-9 feb-Depurado'!AE1990</f>
        <v>44973</v>
      </c>
      <c r="R1991" s="112" t="str">
        <f>+'Categorias-9 feb-Depurado'!AB1990</f>
        <v>Fuel</v>
      </c>
    </row>
    <row r="1992" spans="2:18" s="1" customFormat="1" ht="14.5" hidden="1">
      <c r="B1992" s="57" t="str">
        <f>+'Categorias-9 feb-Depurado'!B1991</f>
        <v>ORGANIZACION TERPEL SA</v>
      </c>
      <c r="C1992" s="30" t="s">
        <v>4900</v>
      </c>
      <c r="D1992" s="31">
        <v>5</v>
      </c>
      <c r="E1992" s="30" t="str">
        <f>+'Categorias-9 feb-Depurado'!E1991</f>
        <v>830095213-0</v>
      </c>
      <c r="F1992" s="30" t="str">
        <f>+'Categorias-9 feb-Depurado'!F1991</f>
        <v>CR 7 75 51 P 13</v>
      </c>
      <c r="G1992" s="30" t="str">
        <f>+'Categorias-9 feb-Depurado'!G1991</f>
        <v>BOGOTA</v>
      </c>
      <c r="H1992" s="30" t="str">
        <f>+'Categorias-9 feb-Depurado'!H1991</f>
        <v>PB9400871234</v>
      </c>
      <c r="I1992" s="107">
        <f>+'Categorias-9 feb-Depurado'!R1991</f>
        <v>419968454</v>
      </c>
      <c r="J1992" s="108">
        <f t="shared" si="128"/>
        <v>0</v>
      </c>
      <c r="K1992" s="107">
        <f t="shared" si="129"/>
        <v>0</v>
      </c>
      <c r="L1992" s="109">
        <f t="shared" si="130"/>
        <v>419968454</v>
      </c>
      <c r="M1992" s="110">
        <f t="shared" si="131"/>
        <v>0.00032016468158179475</v>
      </c>
      <c r="N1992" s="33" t="s">
        <v>4892</v>
      </c>
      <c r="O1992" s="33">
        <f>+'Categorias-9 feb-Depurado'!Y1991</f>
        <v>88046.469805130138</v>
      </c>
      <c r="P1992" s="111">
        <f>+'Categorias-9 feb-Depurado'!AC1991</f>
        <v>44959</v>
      </c>
      <c r="Q1992" s="111">
        <f>+'Categorias-9 feb-Depurado'!AE1991</f>
        <v>44973</v>
      </c>
      <c r="R1992" s="112" t="str">
        <f>+'Categorias-9 feb-Depurado'!AB1991</f>
        <v>Fuel</v>
      </c>
    </row>
    <row r="1993" spans="2:18" s="1" customFormat="1" ht="14.5" hidden="1">
      <c r="B1993" s="57" t="str">
        <f>+'Categorias-9 feb-Depurado'!B1992</f>
        <v>ORGANIZACION TERPEL SA</v>
      </c>
      <c r="C1993" s="30" t="s">
        <v>4900</v>
      </c>
      <c r="D1993" s="31">
        <v>5</v>
      </c>
      <c r="E1993" s="30" t="str">
        <f>+'Categorias-9 feb-Depurado'!E1992</f>
        <v>830095213-0</v>
      </c>
      <c r="F1993" s="30" t="str">
        <f>+'Categorias-9 feb-Depurado'!F1992</f>
        <v>CR 7 75 51 P 13</v>
      </c>
      <c r="G1993" s="30" t="str">
        <f>+'Categorias-9 feb-Depurado'!G1992</f>
        <v>BOGOTA</v>
      </c>
      <c r="H1993" s="30" t="str">
        <f>+'Categorias-9 feb-Depurado'!H1992</f>
        <v>VE9411275744</v>
      </c>
      <c r="I1993" s="107">
        <f>+'Categorias-9 feb-Depurado'!R1992</f>
        <v>58448391</v>
      </c>
      <c r="J1993" s="108">
        <f t="shared" si="128"/>
        <v>0</v>
      </c>
      <c r="K1993" s="107">
        <f t="shared" si="129"/>
        <v>0</v>
      </c>
      <c r="L1993" s="109">
        <f t="shared" si="130"/>
        <v>58448391</v>
      </c>
      <c r="M1993" s="110">
        <f t="shared" si="131"/>
        <v>4.4558371742567213E-05</v>
      </c>
      <c r="N1993" s="33" t="s">
        <v>4892</v>
      </c>
      <c r="O1993" s="33">
        <f>+'Categorias-9 feb-Depurado'!Y1992</f>
        <v>12253.716783546652</v>
      </c>
      <c r="P1993" s="111">
        <f>+'Categorias-9 feb-Depurado'!AC1992</f>
        <v>44959</v>
      </c>
      <c r="Q1993" s="111">
        <f>+'Categorias-9 feb-Depurado'!AE1992</f>
        <v>44973</v>
      </c>
      <c r="R1993" s="112" t="str">
        <f>+'Categorias-9 feb-Depurado'!AB1992</f>
        <v>Fuel</v>
      </c>
    </row>
    <row r="1994" spans="2:18" s="1" customFormat="1" ht="14.5" hidden="1">
      <c r="B1994" s="57" t="str">
        <f>+'Categorias-9 feb-Depurado'!B1993</f>
        <v>ORGANIZACION TERPEL SA</v>
      </c>
      <c r="C1994" s="30" t="s">
        <v>4900</v>
      </c>
      <c r="D1994" s="31">
        <v>5</v>
      </c>
      <c r="E1994" s="30" t="str">
        <f>+'Categorias-9 feb-Depurado'!E1993</f>
        <v>830095213-0</v>
      </c>
      <c r="F1994" s="30" t="str">
        <f>+'Categorias-9 feb-Depurado'!F1993</f>
        <v>CR 7 75 51 P 13</v>
      </c>
      <c r="G1994" s="30" t="str">
        <f>+'Categorias-9 feb-Depurado'!G1993</f>
        <v>BOGOTA</v>
      </c>
      <c r="H1994" s="30" t="str">
        <f>+'Categorias-9 feb-Depurado'!H1993</f>
        <v>VN9412957048</v>
      </c>
      <c r="I1994" s="107">
        <f>+'Categorias-9 feb-Depurado'!R1993</f>
        <v>200289322</v>
      </c>
      <c r="J1994" s="108">
        <f t="shared" si="128"/>
        <v>0</v>
      </c>
      <c r="K1994" s="107">
        <f t="shared" si="129"/>
        <v>0</v>
      </c>
      <c r="L1994" s="109">
        <f t="shared" si="130"/>
        <v>200289322</v>
      </c>
      <c r="M1994" s="110">
        <f t="shared" si="131"/>
        <v>0.00015269139001179255</v>
      </c>
      <c r="N1994" s="33" t="s">
        <v>4892</v>
      </c>
      <c r="O1994" s="33">
        <f>+'Categorias-9 feb-Depurado'!Y1993</f>
        <v>41990.696143484594</v>
      </c>
      <c r="P1994" s="111">
        <f>+'Categorias-9 feb-Depurado'!AC1993</f>
        <v>44959</v>
      </c>
      <c r="Q1994" s="111">
        <f>+'Categorias-9 feb-Depurado'!AE1993</f>
        <v>44973</v>
      </c>
      <c r="R1994" s="112" t="str">
        <f>+'Categorias-9 feb-Depurado'!AB1993</f>
        <v>Fuel</v>
      </c>
    </row>
    <row r="1995" spans="2:18" s="1" customFormat="1" ht="14.5" hidden="1">
      <c r="B1995" s="57" t="str">
        <f>+'Categorias-9 feb-Depurado'!B1994</f>
        <v>ORGANIZACION TERPEL SA</v>
      </c>
      <c r="C1995" s="30" t="s">
        <v>4900</v>
      </c>
      <c r="D1995" s="31">
        <v>5</v>
      </c>
      <c r="E1995" s="30" t="str">
        <f>+'Categorias-9 feb-Depurado'!E1994</f>
        <v>830095213-0</v>
      </c>
      <c r="F1995" s="30" t="str">
        <f>+'Categorias-9 feb-Depurado'!F1994</f>
        <v>CR 7 75 51 P 13</v>
      </c>
      <c r="G1995" s="30" t="str">
        <f>+'Categorias-9 feb-Depurado'!G1994</f>
        <v>BOGOTA</v>
      </c>
      <c r="H1995" s="30" t="str">
        <f>+'Categorias-9 feb-Depurado'!H1994</f>
        <v>VM9412052093</v>
      </c>
      <c r="I1995" s="107">
        <f>+'Categorias-9 feb-Depurado'!R1994</f>
        <v>392684081</v>
      </c>
      <c r="J1995" s="108">
        <f t="shared" si="128"/>
        <v>0</v>
      </c>
      <c r="K1995" s="107">
        <f t="shared" si="129"/>
        <v>0</v>
      </c>
      <c r="L1995" s="109">
        <f t="shared" si="130"/>
        <v>392684081</v>
      </c>
      <c r="M1995" s="110">
        <f t="shared" si="131"/>
        <v>0.00029936432738732492</v>
      </c>
      <c r="N1995" s="33" t="s">
        <v>4892</v>
      </c>
      <c r="O1995" s="33">
        <f>+'Categorias-9 feb-Depurado'!Y1994</f>
        <v>82326.295585815067</v>
      </c>
      <c r="P1995" s="111">
        <f>+'Categorias-9 feb-Depurado'!AC1994</f>
        <v>44959</v>
      </c>
      <c r="Q1995" s="111">
        <f>+'Categorias-9 feb-Depurado'!AE1994</f>
        <v>44973</v>
      </c>
      <c r="R1995" s="112" t="str">
        <f>+'Categorias-9 feb-Depurado'!AB1994</f>
        <v>Fuel</v>
      </c>
    </row>
    <row r="1996" spans="2:18" s="1" customFormat="1" ht="14.5" hidden="1">
      <c r="B1996" s="57" t="str">
        <f>+'Categorias-9 feb-Depurado'!B1995</f>
        <v>ORGANIZACION TERPEL SA</v>
      </c>
      <c r="C1996" s="30" t="s">
        <v>4900</v>
      </c>
      <c r="D1996" s="31">
        <v>5</v>
      </c>
      <c r="E1996" s="30" t="str">
        <f>+'Categorias-9 feb-Depurado'!E1995</f>
        <v>830095213-0</v>
      </c>
      <c r="F1996" s="30" t="str">
        <f>+'Categorias-9 feb-Depurado'!F1995</f>
        <v>CR 7 75 51 P 13</v>
      </c>
      <c r="G1996" s="30" t="str">
        <f>+'Categorias-9 feb-Depurado'!G1995</f>
        <v>BOGOTA</v>
      </c>
      <c r="H1996" s="30" t="str">
        <f>+'Categorias-9 feb-Depurado'!H1995</f>
        <v>VF9411330606</v>
      </c>
      <c r="I1996" s="107">
        <f>+'Categorias-9 feb-Depurado'!R1995</f>
        <v>63831665</v>
      </c>
      <c r="J1996" s="108">
        <f t="shared" si="128"/>
        <v>0</v>
      </c>
      <c r="K1996" s="107">
        <f t="shared" si="129"/>
        <v>0</v>
      </c>
      <c r="L1996" s="109">
        <f t="shared" si="130"/>
        <v>63831665</v>
      </c>
      <c r="M1996" s="110">
        <f t="shared" si="131"/>
        <v>4.8662332860745758E-05</v>
      </c>
      <c r="N1996" s="33" t="s">
        <v>4892</v>
      </c>
      <c r="O1996" s="33">
        <f>+'Categorias-9 feb-Depurado'!Y1995</f>
        <v>13382.321246999381</v>
      </c>
      <c r="P1996" s="111">
        <f>+'Categorias-9 feb-Depurado'!AC1995</f>
        <v>44959</v>
      </c>
      <c r="Q1996" s="111">
        <f>+'Categorias-9 feb-Depurado'!AE1995</f>
        <v>44973</v>
      </c>
      <c r="R1996" s="112" t="str">
        <f>+'Categorias-9 feb-Depurado'!AB1995</f>
        <v>Fuel</v>
      </c>
    </row>
    <row r="1997" spans="2:18" s="1" customFormat="1" ht="14.5" hidden="1">
      <c r="B1997" s="57" t="str">
        <f>+'Categorias-9 feb-Depurado'!B1996</f>
        <v>ORGANIZACION TERPEL SA</v>
      </c>
      <c r="C1997" s="30" t="s">
        <v>4900</v>
      </c>
      <c r="D1997" s="31">
        <v>5</v>
      </c>
      <c r="E1997" s="30" t="str">
        <f>+'Categorias-9 feb-Depurado'!E1996</f>
        <v>830095213-0</v>
      </c>
      <c r="F1997" s="30" t="str">
        <f>+'Categorias-9 feb-Depurado'!F1996</f>
        <v>CR 7 75 51 P 13</v>
      </c>
      <c r="G1997" s="30" t="str">
        <f>+'Categorias-9 feb-Depurado'!G1996</f>
        <v>BOGOTA</v>
      </c>
      <c r="H1997" s="30" t="str">
        <f>+'Categorias-9 feb-Depurado'!H1996</f>
        <v>VM9412052095</v>
      </c>
      <c r="I1997" s="107">
        <f>+'Categorias-9 feb-Depurado'!R1996</f>
        <v>37268776</v>
      </c>
      <c r="J1997" s="108">
        <f t="shared" si="128"/>
        <v>0</v>
      </c>
      <c r="K1997" s="107">
        <f t="shared" si="129"/>
        <v>0</v>
      </c>
      <c r="L1997" s="109">
        <f t="shared" si="130"/>
        <v>37268776</v>
      </c>
      <c r="M1997" s="110">
        <f t="shared" si="131"/>
        <v>2.8412004966885523E-05</v>
      </c>
      <c r="N1997" s="33" t="s">
        <v>4892</v>
      </c>
      <c r="O1997" s="33">
        <f>+'Categorias-9 feb-Depurado'!Y1996</f>
        <v>7813.4062916024604</v>
      </c>
      <c r="P1997" s="111">
        <f>+'Categorias-9 feb-Depurado'!AC1996</f>
        <v>44959</v>
      </c>
      <c r="Q1997" s="111">
        <f>+'Categorias-9 feb-Depurado'!AE1996</f>
        <v>44973</v>
      </c>
      <c r="R1997" s="112" t="str">
        <f>+'Categorias-9 feb-Depurado'!AB1996</f>
        <v>Fuel</v>
      </c>
    </row>
    <row r="1998" spans="2:18" s="1" customFormat="1" ht="14.5" hidden="1">
      <c r="B1998" s="57" t="str">
        <f>+'Categorias-9 feb-Depurado'!B1997</f>
        <v>ORGANIZACION TERPEL SA</v>
      </c>
      <c r="C1998" s="30" t="s">
        <v>4900</v>
      </c>
      <c r="D1998" s="31">
        <v>5</v>
      </c>
      <c r="E1998" s="30" t="str">
        <f>+'Categorias-9 feb-Depurado'!E1997</f>
        <v>830095213-0</v>
      </c>
      <c r="F1998" s="30" t="str">
        <f>+'Categorias-9 feb-Depurado'!F1997</f>
        <v>CR 7 75 51 P 13</v>
      </c>
      <c r="G1998" s="30" t="str">
        <f>+'Categorias-9 feb-Depurado'!G1997</f>
        <v>BOGOTA</v>
      </c>
      <c r="H1998" s="30" t="str">
        <f>+'Categorias-9 feb-Depurado'!H1997</f>
        <v>VP9413218363</v>
      </c>
      <c r="I1998" s="107">
        <f>+'Categorias-9 feb-Depurado'!R1997</f>
        <v>16552250</v>
      </c>
      <c r="J1998" s="108">
        <f t="shared" si="128"/>
        <v>0</v>
      </c>
      <c r="K1998" s="107">
        <f t="shared" si="129"/>
        <v>0</v>
      </c>
      <c r="L1998" s="109">
        <f t="shared" si="130"/>
        <v>16552250</v>
      </c>
      <c r="M1998" s="110">
        <f t="shared" si="131"/>
        <v>1.2618675998726948E-05</v>
      </c>
      <c r="N1998" s="33" t="s">
        <v>4892</v>
      </c>
      <c r="O1998" s="33">
        <f>+'Categorias-9 feb-Depurado'!Y1997</f>
        <v>3470.1825004979191</v>
      </c>
      <c r="P1998" s="111">
        <f>+'Categorias-9 feb-Depurado'!AC1997</f>
        <v>44959</v>
      </c>
      <c r="Q1998" s="111">
        <f>+'Categorias-9 feb-Depurado'!AE1997</f>
        <v>44973</v>
      </c>
      <c r="R1998" s="112" t="str">
        <f>+'Categorias-9 feb-Depurado'!AB1997</f>
        <v>Fuel</v>
      </c>
    </row>
    <row r="1999" spans="2:18" s="1" customFormat="1" ht="14.5" hidden="1">
      <c r="B1999" s="57" t="str">
        <f>+'Categorias-9 feb-Depurado'!B1998</f>
        <v>ORGANIZACION TERPEL SA</v>
      </c>
      <c r="C1999" s="30" t="s">
        <v>4900</v>
      </c>
      <c r="D1999" s="31">
        <v>5</v>
      </c>
      <c r="E1999" s="30" t="str">
        <f>+'Categorias-9 feb-Depurado'!E1998</f>
        <v>830095213-0</v>
      </c>
      <c r="F1999" s="30" t="str">
        <f>+'Categorias-9 feb-Depurado'!F1998</f>
        <v>CR 7 75 51 P 13</v>
      </c>
      <c r="G1999" s="30" t="str">
        <f>+'Categorias-9 feb-Depurado'!G1998</f>
        <v>BOGOTA</v>
      </c>
      <c r="H1999" s="30" t="str">
        <f>+'Categorias-9 feb-Depurado'!H1998</f>
        <v>VR9413254417</v>
      </c>
      <c r="I1999" s="107">
        <f>+'Categorias-9 feb-Depurado'!R1998</f>
        <v>3329167</v>
      </c>
      <c r="J1999" s="108">
        <f t="shared" si="132" ref="J1999:J2062">+IF(Q1999&gt;$O$4,0,I1999)</f>
        <v>0</v>
      </c>
      <c r="K1999" s="107">
        <f t="shared" si="133" ref="K1999:K2062">++(((1+$O$5)^(($O$4-Q1999)/365))-1)*J1999</f>
        <v>0</v>
      </c>
      <c r="L1999" s="109">
        <f t="shared" si="134" ref="L1999:L2062">+I1999+K1999</f>
        <v>3329167</v>
      </c>
      <c r="M1999" s="110">
        <f t="shared" si="135" ref="M1999:M2062">+L1999/$E$11</f>
        <v>2.5380041818274736E-06</v>
      </c>
      <c r="N1999" s="33" t="s">
        <v>4892</v>
      </c>
      <c r="O1999" s="33">
        <f>+'Categorias-9 feb-Depurado'!Y1998</f>
        <v>697.96052286759539</v>
      </c>
      <c r="P1999" s="111">
        <f>+'Categorias-9 feb-Depurado'!AC1998</f>
        <v>44959</v>
      </c>
      <c r="Q1999" s="111">
        <f>+'Categorias-9 feb-Depurado'!AE1998</f>
        <v>44973</v>
      </c>
      <c r="R1999" s="112" t="str">
        <f>+'Categorias-9 feb-Depurado'!AB1998</f>
        <v>Fuel</v>
      </c>
    </row>
    <row r="2000" spans="2:18" s="1" customFormat="1" ht="14.5" hidden="1">
      <c r="B2000" s="57" t="str">
        <f>+'Categorias-9 feb-Depurado'!B1999</f>
        <v>ORGANIZACION TERPEL SA</v>
      </c>
      <c r="C2000" s="30" t="s">
        <v>4900</v>
      </c>
      <c r="D2000" s="31">
        <v>5</v>
      </c>
      <c r="E2000" s="30" t="str">
        <f>+'Categorias-9 feb-Depurado'!E1999</f>
        <v>830095213-0</v>
      </c>
      <c r="F2000" s="30" t="str">
        <f>+'Categorias-9 feb-Depurado'!F1999</f>
        <v>CR 7 75 51 P 13</v>
      </c>
      <c r="G2000" s="30" t="str">
        <f>+'Categorias-9 feb-Depurado'!G1999</f>
        <v>BOGOTA</v>
      </c>
      <c r="H2000" s="30" t="str">
        <f>+'Categorias-9 feb-Depurado'!H1999</f>
        <v>VM9412052094</v>
      </c>
      <c r="I2000" s="107">
        <f>+'Categorias-9 feb-Depurado'!R1999</f>
        <v>35766153</v>
      </c>
      <c r="J2000" s="108">
        <f t="shared" si="132"/>
        <v>0</v>
      </c>
      <c r="K2000" s="107">
        <f t="shared" si="133"/>
        <v>0</v>
      </c>
      <c r="L2000" s="109">
        <f t="shared" si="134"/>
        <v>35766153</v>
      </c>
      <c r="M2000" s="110">
        <f t="shared" si="135"/>
        <v>2.7266474130580181E-05</v>
      </c>
      <c r="N2000" s="33" t="s">
        <v>4892</v>
      </c>
      <c r="O2000" s="33">
        <f>+'Categorias-9 feb-Depurado'!Y1999</f>
        <v>7498.3810811660742</v>
      </c>
      <c r="P2000" s="111">
        <f>+'Categorias-9 feb-Depurado'!AC1999</f>
        <v>44959</v>
      </c>
      <c r="Q2000" s="111">
        <f>+'Categorias-9 feb-Depurado'!AE1999</f>
        <v>44973</v>
      </c>
      <c r="R2000" s="112" t="str">
        <f>+'Categorias-9 feb-Depurado'!AB1999</f>
        <v>Fuel</v>
      </c>
    </row>
    <row r="2001" spans="2:18" s="1" customFormat="1" ht="14.5" hidden="1">
      <c r="B2001" s="57" t="str">
        <f>+'Categorias-9 feb-Depurado'!B2000</f>
        <v>ORGANIZACION TERPEL SA</v>
      </c>
      <c r="C2001" s="30" t="s">
        <v>4900</v>
      </c>
      <c r="D2001" s="31">
        <v>5</v>
      </c>
      <c r="E2001" s="30" t="str">
        <f>+'Categorias-9 feb-Depurado'!E2000</f>
        <v>830095213-0</v>
      </c>
      <c r="F2001" s="30" t="str">
        <f>+'Categorias-9 feb-Depurado'!F2000</f>
        <v>CR 7 75 51 P 13</v>
      </c>
      <c r="G2001" s="30" t="str">
        <f>+'Categorias-9 feb-Depurado'!G2000</f>
        <v>BOGOTA</v>
      </c>
      <c r="H2001" s="30" t="str">
        <f>+'Categorias-9 feb-Depurado'!H2000</f>
        <v>VH9411445449</v>
      </c>
      <c r="I2001" s="107">
        <f>+'Categorias-9 feb-Depurado'!R2000</f>
        <v>16593600</v>
      </c>
      <c r="J2001" s="108">
        <f t="shared" si="132"/>
        <v>0</v>
      </c>
      <c r="K2001" s="107">
        <f t="shared" si="133"/>
        <v>0</v>
      </c>
      <c r="L2001" s="109">
        <f t="shared" si="134"/>
        <v>16593600</v>
      </c>
      <c r="M2001" s="110">
        <f t="shared" si="135"/>
        <v>1.265019934162881E-05</v>
      </c>
      <c r="N2001" s="33" t="s">
        <v>4892</v>
      </c>
      <c r="O2001" s="33">
        <f>+'Categorias-9 feb-Depurado'!Y2000</f>
        <v>3478.8515362118301</v>
      </c>
      <c r="P2001" s="111">
        <f>+'Categorias-9 feb-Depurado'!AC2000</f>
        <v>44959</v>
      </c>
      <c r="Q2001" s="111">
        <f>+'Categorias-9 feb-Depurado'!AE2000</f>
        <v>44973</v>
      </c>
      <c r="R2001" s="112" t="str">
        <f>+'Categorias-9 feb-Depurado'!AB2000</f>
        <v>Fuel</v>
      </c>
    </row>
    <row r="2002" spans="2:18" s="1" customFormat="1" ht="14.5" hidden="1">
      <c r="B2002" s="57" t="str">
        <f>+'Categorias-9 feb-Depurado'!B2001</f>
        <v>ORGANIZACION TERPEL SA</v>
      </c>
      <c r="C2002" s="30" t="s">
        <v>4900</v>
      </c>
      <c r="D2002" s="31">
        <v>5</v>
      </c>
      <c r="E2002" s="30" t="str">
        <f>+'Categorias-9 feb-Depurado'!E2001</f>
        <v>830095213-0</v>
      </c>
      <c r="F2002" s="30" t="str">
        <f>+'Categorias-9 feb-Depurado'!F2001</f>
        <v>CR 7 75 51 P 13</v>
      </c>
      <c r="G2002" s="30" t="str">
        <f>+'Categorias-9 feb-Depurado'!G2001</f>
        <v>BOGOTA</v>
      </c>
      <c r="H2002" s="30" t="str">
        <f>+'Categorias-9 feb-Depurado'!H2001</f>
        <v>PB9400871233</v>
      </c>
      <c r="I2002" s="107">
        <f>+'Categorias-9 feb-Depurado'!R2001</f>
        <v>54647162</v>
      </c>
      <c r="J2002" s="108">
        <f t="shared" si="132"/>
        <v>0</v>
      </c>
      <c r="K2002" s="107">
        <f t="shared" si="133"/>
        <v>0</v>
      </c>
      <c r="L2002" s="109">
        <f t="shared" si="134"/>
        <v>54647162</v>
      </c>
      <c r="M2002" s="110">
        <f t="shared" si="135"/>
        <v>4.1660489149689216E-05</v>
      </c>
      <c r="N2002" s="33" t="s">
        <v>4892</v>
      </c>
      <c r="O2002" s="33">
        <f>+'Categorias-9 feb-Depurado'!Y2001</f>
        <v>11456.788368606978</v>
      </c>
      <c r="P2002" s="111">
        <f>+'Categorias-9 feb-Depurado'!AC2001</f>
        <v>44959</v>
      </c>
      <c r="Q2002" s="111">
        <f>+'Categorias-9 feb-Depurado'!AE2001</f>
        <v>44973</v>
      </c>
      <c r="R2002" s="112" t="str">
        <f>+'Categorias-9 feb-Depurado'!AB2001</f>
        <v>Fuel</v>
      </c>
    </row>
    <row r="2003" spans="2:18" s="1" customFormat="1" ht="14.5" hidden="1">
      <c r="B2003" s="57" t="str">
        <f>+'Categorias-9 feb-Depurado'!B2002</f>
        <v>ORGANIZACION TERPEL SA</v>
      </c>
      <c r="C2003" s="30" t="s">
        <v>4900</v>
      </c>
      <c r="D2003" s="31">
        <v>5</v>
      </c>
      <c r="E2003" s="30" t="str">
        <f>+'Categorias-9 feb-Depurado'!E2002</f>
        <v>830095213-0</v>
      </c>
      <c r="F2003" s="30" t="str">
        <f>+'Categorias-9 feb-Depurado'!F2002</f>
        <v>CR 7 75 51 P 13</v>
      </c>
      <c r="G2003" s="30" t="str">
        <f>+'Categorias-9 feb-Depurado'!G2002</f>
        <v>BOGOTA</v>
      </c>
      <c r="H2003" s="30" t="str">
        <f>+'Categorias-9 feb-Depurado'!H2002</f>
        <v>VC9411125115</v>
      </c>
      <c r="I2003" s="107">
        <f>+'Categorias-9 feb-Depurado'!R2002</f>
        <v>13375558</v>
      </c>
      <c r="J2003" s="108">
        <f t="shared" si="132"/>
        <v>0</v>
      </c>
      <c r="K2003" s="107">
        <f t="shared" si="133"/>
        <v>0</v>
      </c>
      <c r="L2003" s="109">
        <f t="shared" si="134"/>
        <v>13375558</v>
      </c>
      <c r="M2003" s="110">
        <f t="shared" si="135"/>
        <v>1.0196911761493466E-05</v>
      </c>
      <c r="N2003" s="33" t="s">
        <v>4892</v>
      </c>
      <c r="O2003" s="33">
        <f>+'Categorias-9 feb-Depurado'!Y2002</f>
        <v>2804.188391668501</v>
      </c>
      <c r="P2003" s="111">
        <f>+'Categorias-9 feb-Depurado'!AC2002</f>
        <v>44959</v>
      </c>
      <c r="Q2003" s="111">
        <f>+'Categorias-9 feb-Depurado'!AE2002</f>
        <v>44973</v>
      </c>
      <c r="R2003" s="112" t="str">
        <f>+'Categorias-9 feb-Depurado'!AB2002</f>
        <v>Fuel</v>
      </c>
    </row>
    <row r="2004" spans="2:18" s="1" customFormat="1" ht="14.5" hidden="1">
      <c r="B2004" s="57" t="str">
        <f>+'Categorias-9 feb-Depurado'!B2003</f>
        <v>ORGANIZACION TERPEL SA</v>
      </c>
      <c r="C2004" s="30" t="s">
        <v>4900</v>
      </c>
      <c r="D2004" s="31">
        <v>5</v>
      </c>
      <c r="E2004" s="30" t="str">
        <f>+'Categorias-9 feb-Depurado'!E2003</f>
        <v>830095213-0</v>
      </c>
      <c r="F2004" s="30" t="str">
        <f>+'Categorias-9 feb-Depurado'!F2003</f>
        <v>CR 7 75 51 P 13</v>
      </c>
      <c r="G2004" s="30" t="str">
        <f>+'Categorias-9 feb-Depurado'!G2003</f>
        <v>BOGOTA</v>
      </c>
      <c r="H2004" s="30" t="str">
        <f>+'Categorias-9 feb-Depurado'!H2003</f>
        <v>VI9411550815</v>
      </c>
      <c r="I2004" s="107">
        <f>+'Categorias-9 feb-Depurado'!R2003</f>
        <v>16424085</v>
      </c>
      <c r="J2004" s="108">
        <f t="shared" si="132"/>
        <v>0</v>
      </c>
      <c r="K2004" s="107">
        <f t="shared" si="133"/>
        <v>0</v>
      </c>
      <c r="L2004" s="109">
        <f t="shared" si="134"/>
        <v>16424085</v>
      </c>
      <c r="M2004" s="110">
        <f t="shared" si="135"/>
        <v>1.2520968882813593E-05</v>
      </c>
      <c r="N2004" s="33" t="s">
        <v>4892</v>
      </c>
      <c r="O2004" s="33">
        <f>+'Categorias-9 feb-Depurado'!Y2003</f>
        <v>3443.3126827887668</v>
      </c>
      <c r="P2004" s="111">
        <f>+'Categorias-9 feb-Depurado'!AC2003</f>
        <v>44959</v>
      </c>
      <c r="Q2004" s="111">
        <f>+'Categorias-9 feb-Depurado'!AE2003</f>
        <v>44973</v>
      </c>
      <c r="R2004" s="112" t="str">
        <f>+'Categorias-9 feb-Depurado'!AB2003</f>
        <v>Fuel</v>
      </c>
    </row>
    <row r="2005" spans="2:18" s="1" customFormat="1" ht="14.5" hidden="1">
      <c r="B2005" s="57" t="str">
        <f>+'Categorias-9 feb-Depurado'!B2004</f>
        <v>ORGANIZACION TERPEL SA</v>
      </c>
      <c r="C2005" s="30" t="s">
        <v>4900</v>
      </c>
      <c r="D2005" s="31">
        <v>5</v>
      </c>
      <c r="E2005" s="30" t="str">
        <f>+'Categorias-9 feb-Depurado'!E2004</f>
        <v>830095213-0</v>
      </c>
      <c r="F2005" s="30" t="str">
        <f>+'Categorias-9 feb-Depurado'!F2004</f>
        <v>CR 7 75 51 P 13</v>
      </c>
      <c r="G2005" s="30" t="str">
        <f>+'Categorias-9 feb-Depurado'!G2004</f>
        <v>BOGOTA</v>
      </c>
      <c r="H2005" s="30" t="str">
        <f>+'Categorias-9 feb-Depurado'!H2004</f>
        <v>VO9413178493</v>
      </c>
      <c r="I2005" s="107">
        <f>+'Categorias-9 feb-Depurado'!R2004</f>
        <v>21976704</v>
      </c>
      <c r="J2005" s="108">
        <f t="shared" si="132"/>
        <v>0</v>
      </c>
      <c r="K2005" s="107">
        <f t="shared" si="133"/>
        <v>0</v>
      </c>
      <c r="L2005" s="109">
        <f t="shared" si="134"/>
        <v>21976704</v>
      </c>
      <c r="M2005" s="110">
        <f t="shared" si="135"/>
        <v>1.675403085960679E-05</v>
      </c>
      <c r="N2005" s="33" t="s">
        <v>4892</v>
      </c>
      <c r="O2005" s="33">
        <f>+'Categorias-9 feb-Depurado'!Y2004</f>
        <v>4607.4203591307896</v>
      </c>
      <c r="P2005" s="111">
        <f>+'Categorias-9 feb-Depurado'!AC2004</f>
        <v>44959</v>
      </c>
      <c r="Q2005" s="111">
        <f>+'Categorias-9 feb-Depurado'!AE2004</f>
        <v>44973</v>
      </c>
      <c r="R2005" s="112" t="str">
        <f>+'Categorias-9 feb-Depurado'!AB2004</f>
        <v>Fuel</v>
      </c>
    </row>
    <row r="2006" spans="2:18" s="1" customFormat="1" ht="14.5" hidden="1">
      <c r="B2006" s="57" t="str">
        <f>+'Categorias-9 feb-Depurado'!B2005</f>
        <v>ORGANIZACION TERPEL SA</v>
      </c>
      <c r="C2006" s="30" t="s">
        <v>4900</v>
      </c>
      <c r="D2006" s="31">
        <v>5</v>
      </c>
      <c r="E2006" s="30" t="str">
        <f>+'Categorias-9 feb-Depurado'!E2005</f>
        <v>830095213-0</v>
      </c>
      <c r="F2006" s="30" t="str">
        <f>+'Categorias-9 feb-Depurado'!F2005</f>
        <v>CR 7 75 51 P 13</v>
      </c>
      <c r="G2006" s="30" t="str">
        <f>+'Categorias-9 feb-Depurado'!G2005</f>
        <v>BOGOTA</v>
      </c>
      <c r="H2006" s="30" t="str">
        <f>+'Categorias-9 feb-Depurado'!H2005</f>
        <v>VK9411641831</v>
      </c>
      <c r="I2006" s="107">
        <f>+'Categorias-9 feb-Depurado'!R2005</f>
        <v>42927013</v>
      </c>
      <c r="J2006" s="108">
        <f t="shared" si="132"/>
        <v>0</v>
      </c>
      <c r="K2006" s="107">
        <f t="shared" si="133"/>
        <v>0</v>
      </c>
      <c r="L2006" s="109">
        <f t="shared" si="134"/>
        <v>42927013</v>
      </c>
      <c r="M2006" s="110">
        <f t="shared" si="135"/>
        <v>3.2725585261226699E-05</v>
      </c>
      <c r="N2006" s="33" t="s">
        <v>4892</v>
      </c>
      <c r="O2006" s="33">
        <f>+'Categorias-9 feb-Depurado'!Y2005</f>
        <v>8999.6568026248206</v>
      </c>
      <c r="P2006" s="111">
        <f>+'Categorias-9 feb-Depurado'!AC2005</f>
        <v>44959</v>
      </c>
      <c r="Q2006" s="111">
        <f>+'Categorias-9 feb-Depurado'!AE2005</f>
        <v>44973</v>
      </c>
      <c r="R2006" s="112" t="str">
        <f>+'Categorias-9 feb-Depurado'!AB2005</f>
        <v>Fuel</v>
      </c>
    </row>
    <row r="2007" spans="2:18" s="1" customFormat="1" ht="14.5" hidden="1">
      <c r="B2007" s="57" t="str">
        <f>+'Categorias-9 feb-Depurado'!B2006</f>
        <v>ORGANIZACION TERPEL SA</v>
      </c>
      <c r="C2007" s="30" t="s">
        <v>4900</v>
      </c>
      <c r="D2007" s="31">
        <v>5</v>
      </c>
      <c r="E2007" s="30" t="str">
        <f>+'Categorias-9 feb-Depurado'!E2006</f>
        <v>830095213-0</v>
      </c>
      <c r="F2007" s="30" t="str">
        <f>+'Categorias-9 feb-Depurado'!F2006</f>
        <v>CR 7 75 51 P 13</v>
      </c>
      <c r="G2007" s="30" t="str">
        <f>+'Categorias-9 feb-Depurado'!G2006</f>
        <v>BOGOTA</v>
      </c>
      <c r="H2007" s="30" t="str">
        <f>+'Categorias-9 feb-Depurado'!H2006</f>
        <v>VJ9411595099</v>
      </c>
      <c r="I2007" s="107">
        <f>+'Categorias-9 feb-Depurado'!R2006</f>
        <v>153774949</v>
      </c>
      <c r="J2007" s="108">
        <f t="shared" si="132"/>
        <v>0</v>
      </c>
      <c r="K2007" s="107">
        <f t="shared" si="133"/>
        <v>0</v>
      </c>
      <c r="L2007" s="109">
        <f t="shared" si="134"/>
        <v>153774949</v>
      </c>
      <c r="M2007" s="110">
        <f t="shared" si="135"/>
        <v>0.00011723096607118431</v>
      </c>
      <c r="N2007" s="33" t="s">
        <v>4892</v>
      </c>
      <c r="O2007" s="33">
        <f>+'Categorias-9 feb-Depurado'!Y2006</f>
        <v>32238.948604253801</v>
      </c>
      <c r="P2007" s="111">
        <f>+'Categorias-9 feb-Depurado'!AC2006</f>
        <v>44960</v>
      </c>
      <c r="Q2007" s="111">
        <f>+'Categorias-9 feb-Depurado'!AE2006</f>
        <v>44974</v>
      </c>
      <c r="R2007" s="112" t="str">
        <f>+'Categorias-9 feb-Depurado'!AB2006</f>
        <v>Fuel</v>
      </c>
    </row>
    <row r="2008" spans="2:18" s="1" customFormat="1" ht="14.5" hidden="1">
      <c r="B2008" s="57" t="str">
        <f>+'Categorias-9 feb-Depurado'!B2007</f>
        <v>ORGANIZACION TERPEL SA</v>
      </c>
      <c r="C2008" s="30" t="s">
        <v>4900</v>
      </c>
      <c r="D2008" s="31">
        <v>5</v>
      </c>
      <c r="E2008" s="30" t="str">
        <f>+'Categorias-9 feb-Depurado'!E2007</f>
        <v>830095213-0</v>
      </c>
      <c r="F2008" s="30" t="str">
        <f>+'Categorias-9 feb-Depurado'!F2007</f>
        <v>CR 7 75 51 P 13</v>
      </c>
      <c r="G2008" s="30" t="str">
        <f>+'Categorias-9 feb-Depurado'!G2007</f>
        <v>BOGOTA</v>
      </c>
      <c r="H2008" s="30" t="str">
        <f>+'Categorias-9 feb-Depurado'!H2007</f>
        <v>VI9411550821</v>
      </c>
      <c r="I2008" s="107">
        <f>+'Categorias-9 feb-Depurado'!R2007</f>
        <v>13763116</v>
      </c>
      <c r="J2008" s="108">
        <f t="shared" si="132"/>
        <v>0</v>
      </c>
      <c r="K2008" s="107">
        <f t="shared" si="133"/>
        <v>0</v>
      </c>
      <c r="L2008" s="109">
        <f t="shared" si="134"/>
        <v>13763116</v>
      </c>
      <c r="M2008" s="110">
        <f t="shared" si="135"/>
        <v>1.0492368199906046E-05</v>
      </c>
      <c r="N2008" s="33" t="s">
        <v>4892</v>
      </c>
      <c r="O2008" s="33">
        <f>+'Categorias-9 feb-Depurado'!Y2007</f>
        <v>2885.440003354403</v>
      </c>
      <c r="P2008" s="111">
        <f>+'Categorias-9 feb-Depurado'!AC2007</f>
        <v>44960</v>
      </c>
      <c r="Q2008" s="111">
        <f>+'Categorias-9 feb-Depurado'!AE2007</f>
        <v>44974</v>
      </c>
      <c r="R2008" s="112" t="str">
        <f>+'Categorias-9 feb-Depurado'!AB2007</f>
        <v>Fuel</v>
      </c>
    </row>
    <row r="2009" spans="2:18" s="1" customFormat="1" ht="14.5" hidden="1">
      <c r="B2009" s="57" t="str">
        <f>+'Categorias-9 feb-Depurado'!B2008</f>
        <v>ORGANIZACION TERPEL SA</v>
      </c>
      <c r="C2009" s="30" t="s">
        <v>4900</v>
      </c>
      <c r="D2009" s="31">
        <v>5</v>
      </c>
      <c r="E2009" s="30" t="str">
        <f>+'Categorias-9 feb-Depurado'!E2008</f>
        <v>830095213-0</v>
      </c>
      <c r="F2009" s="30" t="str">
        <f>+'Categorias-9 feb-Depurado'!F2008</f>
        <v>CR 7 75 51 P 13</v>
      </c>
      <c r="G2009" s="30" t="str">
        <f>+'Categorias-9 feb-Depurado'!G2008</f>
        <v>BOGOTA</v>
      </c>
      <c r="H2009" s="30" t="str">
        <f>+'Categorias-9 feb-Depurado'!H2008</f>
        <v>VJ9411595106</v>
      </c>
      <c r="I2009" s="107">
        <f>+'Categorias-9 feb-Depurado'!R2008</f>
        <v>22007908</v>
      </c>
      <c r="J2009" s="108">
        <f t="shared" si="132"/>
        <v>0</v>
      </c>
      <c r="K2009" s="107">
        <f t="shared" si="133"/>
        <v>0</v>
      </c>
      <c r="L2009" s="109">
        <f t="shared" si="134"/>
        <v>22007908</v>
      </c>
      <c r="M2009" s="110">
        <f t="shared" si="135"/>
        <v>1.6777819357597353E-05</v>
      </c>
      <c r="N2009" s="33" t="s">
        <v>4892</v>
      </c>
      <c r="O2009" s="33">
        <f>+'Categorias-9 feb-Depurado'!Y2008</f>
        <v>4613.9622839292633</v>
      </c>
      <c r="P2009" s="111">
        <f>+'Categorias-9 feb-Depurado'!AC2008</f>
        <v>44960</v>
      </c>
      <c r="Q2009" s="111">
        <f>+'Categorias-9 feb-Depurado'!AE2008</f>
        <v>44974</v>
      </c>
      <c r="R2009" s="112" t="str">
        <f>+'Categorias-9 feb-Depurado'!AB2008</f>
        <v>Fuel</v>
      </c>
    </row>
    <row r="2010" spans="2:18" s="1" customFormat="1" ht="14.5" hidden="1">
      <c r="B2010" s="57" t="str">
        <f>+'Categorias-9 feb-Depurado'!B2009</f>
        <v>ORGANIZACION TERPEL SA</v>
      </c>
      <c r="C2010" s="30" t="s">
        <v>4900</v>
      </c>
      <c r="D2010" s="31">
        <v>5</v>
      </c>
      <c r="E2010" s="30" t="str">
        <f>+'Categorias-9 feb-Depurado'!E2009</f>
        <v>830095213-0</v>
      </c>
      <c r="F2010" s="30" t="str">
        <f>+'Categorias-9 feb-Depurado'!F2009</f>
        <v>CR 7 75 51 P 13</v>
      </c>
      <c r="G2010" s="30" t="str">
        <f>+'Categorias-9 feb-Depurado'!G2009</f>
        <v>BOGOTA</v>
      </c>
      <c r="H2010" s="30" t="str">
        <f>+'Categorias-9 feb-Depurado'!H2009</f>
        <v>VM9412052110</v>
      </c>
      <c r="I2010" s="107">
        <f>+'Categorias-9 feb-Depurado'!R2009</f>
        <v>27252927</v>
      </c>
      <c r="J2010" s="108">
        <f t="shared" si="132"/>
        <v>0</v>
      </c>
      <c r="K2010" s="107">
        <f t="shared" si="133"/>
        <v>0</v>
      </c>
      <c r="L2010" s="109">
        <f t="shared" si="134"/>
        <v>27252927</v>
      </c>
      <c r="M2010" s="110">
        <f t="shared" si="135"/>
        <v>2.0776381206782014E-05</v>
      </c>
      <c r="N2010" s="33" t="s">
        <v>4892</v>
      </c>
      <c r="O2010" s="33">
        <f>+'Categorias-9 feb-Depurado'!Y2009</f>
        <v>5713.5815591685268</v>
      </c>
      <c r="P2010" s="111">
        <f>+'Categorias-9 feb-Depurado'!AC2009</f>
        <v>44960</v>
      </c>
      <c r="Q2010" s="111">
        <f>+'Categorias-9 feb-Depurado'!AE2009</f>
        <v>44974</v>
      </c>
      <c r="R2010" s="112" t="str">
        <f>+'Categorias-9 feb-Depurado'!AB2009</f>
        <v>Fuel</v>
      </c>
    </row>
    <row r="2011" spans="2:18" s="1" customFormat="1" ht="14.5" hidden="1">
      <c r="B2011" s="57" t="str">
        <f>+'Categorias-9 feb-Depurado'!B2010</f>
        <v>ORGANIZACION TERPEL SA</v>
      </c>
      <c r="C2011" s="30" t="s">
        <v>4900</v>
      </c>
      <c r="D2011" s="31">
        <v>5</v>
      </c>
      <c r="E2011" s="30" t="str">
        <f>+'Categorias-9 feb-Depurado'!E2010</f>
        <v>830095213-0</v>
      </c>
      <c r="F2011" s="30" t="str">
        <f>+'Categorias-9 feb-Depurado'!F2010</f>
        <v>CR 7 75 51 P 13</v>
      </c>
      <c r="G2011" s="30" t="str">
        <f>+'Categorias-9 feb-Depurado'!G2010</f>
        <v>BOGOTA</v>
      </c>
      <c r="H2011" s="30" t="str">
        <f>+'Categorias-9 feb-Depurado'!H2010</f>
        <v>VF9411330615</v>
      </c>
      <c r="I2011" s="107">
        <f>+'Categorias-9 feb-Depurado'!R2010</f>
        <v>90747702</v>
      </c>
      <c r="J2011" s="108">
        <f t="shared" si="132"/>
        <v>0</v>
      </c>
      <c r="K2011" s="107">
        <f t="shared" si="133"/>
        <v>0</v>
      </c>
      <c r="L2011" s="109">
        <f t="shared" si="134"/>
        <v>90747702</v>
      </c>
      <c r="M2011" s="110">
        <f t="shared" si="135"/>
        <v>6.9181884587716201E-05</v>
      </c>
      <c r="N2011" s="33" t="s">
        <v>4892</v>
      </c>
      <c r="O2011" s="33">
        <f>+'Categorias-9 feb-Depurado'!Y2010</f>
        <v>19025.273750746877</v>
      </c>
      <c r="P2011" s="111">
        <f>+'Categorias-9 feb-Depurado'!AC2010</f>
        <v>44960</v>
      </c>
      <c r="Q2011" s="111">
        <f>+'Categorias-9 feb-Depurado'!AE2010</f>
        <v>44974</v>
      </c>
      <c r="R2011" s="112" t="str">
        <f>+'Categorias-9 feb-Depurado'!AB2010</f>
        <v>Fuel</v>
      </c>
    </row>
    <row r="2012" spans="2:18" s="1" customFormat="1" ht="14.5" hidden="1">
      <c r="B2012" s="57" t="str">
        <f>+'Categorias-9 feb-Depurado'!B2011</f>
        <v>ORGANIZACION TERPEL SA</v>
      </c>
      <c r="C2012" s="30" t="s">
        <v>4900</v>
      </c>
      <c r="D2012" s="31">
        <v>5</v>
      </c>
      <c r="E2012" s="30" t="str">
        <f>+'Categorias-9 feb-Depurado'!E2011</f>
        <v>830095213-0</v>
      </c>
      <c r="F2012" s="30" t="str">
        <f>+'Categorias-9 feb-Depurado'!F2011</f>
        <v>CR 7 75 51 P 13</v>
      </c>
      <c r="G2012" s="30" t="str">
        <f>+'Categorias-9 feb-Depurado'!G2011</f>
        <v>BOGOTA</v>
      </c>
      <c r="H2012" s="30" t="str">
        <f>+'Categorias-9 feb-Depurado'!H2011</f>
        <v>VE9411275751</v>
      </c>
      <c r="I2012" s="107">
        <f>+'Categorias-9 feb-Depurado'!R2011</f>
        <v>32292521</v>
      </c>
      <c r="J2012" s="108">
        <f t="shared" si="132"/>
        <v>0</v>
      </c>
      <c r="K2012" s="107">
        <f t="shared" si="133"/>
        <v>0</v>
      </c>
      <c r="L2012" s="109">
        <f t="shared" si="134"/>
        <v>32292521</v>
      </c>
      <c r="M2012" s="110">
        <f t="shared" si="135"/>
        <v>2.461833646066764E-05</v>
      </c>
      <c r="N2012" s="33" t="s">
        <v>4892</v>
      </c>
      <c r="O2012" s="33">
        <f>+'Categorias-9 feb-Depurado'!Y2011</f>
        <v>6770.1334423514363</v>
      </c>
      <c r="P2012" s="111">
        <f>+'Categorias-9 feb-Depurado'!AC2011</f>
        <v>44960</v>
      </c>
      <c r="Q2012" s="111">
        <f>+'Categorias-9 feb-Depurado'!AE2011</f>
        <v>44974</v>
      </c>
      <c r="R2012" s="112" t="str">
        <f>+'Categorias-9 feb-Depurado'!AB2011</f>
        <v>Fuel</v>
      </c>
    </row>
    <row r="2013" spans="2:18" s="1" customFormat="1" ht="14.5" hidden="1">
      <c r="B2013" s="57" t="str">
        <f>+'Categorias-9 feb-Depurado'!B2012</f>
        <v>ORGANIZACION TERPEL SA</v>
      </c>
      <c r="C2013" s="30" t="s">
        <v>4900</v>
      </c>
      <c r="D2013" s="31">
        <v>5</v>
      </c>
      <c r="E2013" s="30" t="str">
        <f>+'Categorias-9 feb-Depurado'!E2012</f>
        <v>830095213-0</v>
      </c>
      <c r="F2013" s="30" t="str">
        <f>+'Categorias-9 feb-Depurado'!F2012</f>
        <v>CR 7 75 51 P 13</v>
      </c>
      <c r="G2013" s="30" t="str">
        <f>+'Categorias-9 feb-Depurado'!G2012</f>
        <v>BOGOTA</v>
      </c>
      <c r="H2013" s="30" t="str">
        <f>+'Categorias-9 feb-Depurado'!H2012</f>
        <v>VK9411641837</v>
      </c>
      <c r="I2013" s="107">
        <f>+'Categorias-9 feb-Depurado'!R2012</f>
        <v>30641922</v>
      </c>
      <c r="J2013" s="108">
        <f t="shared" si="132"/>
        <v>0</v>
      </c>
      <c r="K2013" s="107">
        <f t="shared" si="133"/>
        <v>0</v>
      </c>
      <c r="L2013" s="109">
        <f t="shared" si="134"/>
        <v>30641922</v>
      </c>
      <c r="M2013" s="110">
        <f t="shared" si="135"/>
        <v>2.3359995510958524E-05</v>
      </c>
      <c r="N2013" s="33" t="s">
        <v>4892</v>
      </c>
      <c r="O2013" s="33">
        <f>+'Categorias-9 feb-Depurado'!Y2012</f>
        <v>6424.0850341205696</v>
      </c>
      <c r="P2013" s="111">
        <f>+'Categorias-9 feb-Depurado'!AC2012</f>
        <v>44960</v>
      </c>
      <c r="Q2013" s="111">
        <f>+'Categorias-9 feb-Depurado'!AE2012</f>
        <v>44974</v>
      </c>
      <c r="R2013" s="112" t="str">
        <f>+'Categorias-9 feb-Depurado'!AB2012</f>
        <v>Fuel</v>
      </c>
    </row>
    <row r="2014" spans="2:18" s="1" customFormat="1" ht="14.5" hidden="1">
      <c r="B2014" s="57" t="str">
        <f>+'Categorias-9 feb-Depurado'!B2013</f>
        <v>ORGANIZACION TERPEL SA</v>
      </c>
      <c r="C2014" s="30" t="s">
        <v>4900</v>
      </c>
      <c r="D2014" s="31">
        <v>5</v>
      </c>
      <c r="E2014" s="30" t="str">
        <f>+'Categorias-9 feb-Depurado'!E2013</f>
        <v>830095213-0</v>
      </c>
      <c r="F2014" s="30" t="str">
        <f>+'Categorias-9 feb-Depurado'!F2013</f>
        <v>CR 7 75 51 P 13</v>
      </c>
      <c r="G2014" s="30" t="str">
        <f>+'Categorias-9 feb-Depurado'!G2013</f>
        <v>BOGOTA</v>
      </c>
      <c r="H2014" s="30" t="str">
        <f>+'Categorias-9 feb-Depurado'!H2013</f>
        <v>VM9412052111</v>
      </c>
      <c r="I2014" s="107">
        <f>+'Categorias-9 feb-Depurado'!R2013</f>
        <v>26697501</v>
      </c>
      <c r="J2014" s="108">
        <f t="shared" si="132"/>
        <v>0</v>
      </c>
      <c r="K2014" s="107">
        <f t="shared" si="133"/>
        <v>0</v>
      </c>
      <c r="L2014" s="109">
        <f t="shared" si="134"/>
        <v>26697501</v>
      </c>
      <c r="M2014" s="110">
        <f t="shared" si="135"/>
        <v>2.0352949906791444E-05</v>
      </c>
      <c r="N2014" s="33" t="s">
        <v>4892</v>
      </c>
      <c r="O2014" s="33">
        <f>+'Categorias-9 feb-Depurado'!Y2013</f>
        <v>5597.1363879367273</v>
      </c>
      <c r="P2014" s="111">
        <f>+'Categorias-9 feb-Depurado'!AC2013</f>
        <v>44960</v>
      </c>
      <c r="Q2014" s="111">
        <f>+'Categorias-9 feb-Depurado'!AE2013</f>
        <v>44974</v>
      </c>
      <c r="R2014" s="112" t="str">
        <f>+'Categorias-9 feb-Depurado'!AB2013</f>
        <v>Fuel</v>
      </c>
    </row>
    <row r="2015" spans="2:18" s="1" customFormat="1" ht="14.5" hidden="1">
      <c r="B2015" s="57" t="str">
        <f>+'Categorias-9 feb-Depurado'!B2014</f>
        <v>ORGANIZACION TERPEL SA</v>
      </c>
      <c r="C2015" s="30" t="s">
        <v>4900</v>
      </c>
      <c r="D2015" s="31">
        <v>5</v>
      </c>
      <c r="E2015" s="30" t="str">
        <f>+'Categorias-9 feb-Depurado'!E2014</f>
        <v>830095213-0</v>
      </c>
      <c r="F2015" s="30" t="str">
        <f>+'Categorias-9 feb-Depurado'!F2014</f>
        <v>CR 7 75 51 P 13</v>
      </c>
      <c r="G2015" s="30" t="str">
        <f>+'Categorias-9 feb-Depurado'!G2014</f>
        <v>BOGOTA</v>
      </c>
      <c r="H2015" s="30" t="str">
        <f>+'Categorias-9 feb-Depurado'!H2014</f>
        <v>PB9400871275</v>
      </c>
      <c r="I2015" s="107">
        <f>+'Categorias-9 feb-Depurado'!R2014</f>
        <v>96645755</v>
      </c>
      <c r="J2015" s="108">
        <f t="shared" si="132"/>
        <v>0</v>
      </c>
      <c r="K2015" s="107">
        <f t="shared" si="133"/>
        <v>0</v>
      </c>
      <c r="L2015" s="109">
        <f t="shared" si="134"/>
        <v>96645755</v>
      </c>
      <c r="M2015" s="110">
        <f t="shared" si="135"/>
        <v>7.3678289597930484E-05</v>
      </c>
      <c r="N2015" s="33" t="s">
        <v>4892</v>
      </c>
      <c r="O2015" s="33">
        <f>+'Categorias-9 feb-Depurado'!Y2014</f>
        <v>20261.80173380714</v>
      </c>
      <c r="P2015" s="111">
        <f>+'Categorias-9 feb-Depurado'!AC2014</f>
        <v>44960</v>
      </c>
      <c r="Q2015" s="111">
        <f>+'Categorias-9 feb-Depurado'!AE2014</f>
        <v>44974</v>
      </c>
      <c r="R2015" s="112" t="str">
        <f>+'Categorias-9 feb-Depurado'!AB2014</f>
        <v>Fuel</v>
      </c>
    </row>
    <row r="2016" spans="2:18" s="1" customFormat="1" ht="14.5" hidden="1">
      <c r="B2016" s="57" t="str">
        <f>+'Categorias-9 feb-Depurado'!B2015</f>
        <v>ORGANIZACION TERPEL SA</v>
      </c>
      <c r="C2016" s="30" t="s">
        <v>4900</v>
      </c>
      <c r="D2016" s="31">
        <v>5</v>
      </c>
      <c r="E2016" s="30" t="str">
        <f>+'Categorias-9 feb-Depurado'!E2015</f>
        <v>830095213-0</v>
      </c>
      <c r="F2016" s="30" t="str">
        <f>+'Categorias-9 feb-Depurado'!F2015</f>
        <v>CR 7 75 51 P 13</v>
      </c>
      <c r="G2016" s="30" t="str">
        <f>+'Categorias-9 feb-Depurado'!G2015</f>
        <v>BOGOTA</v>
      </c>
      <c r="H2016" s="30" t="str">
        <f>+'Categorias-9 feb-Depurado'!H2015</f>
        <v>VH9411445462</v>
      </c>
      <c r="I2016" s="107">
        <f>+'Categorias-9 feb-Depurado'!R2015</f>
        <v>34039905</v>
      </c>
      <c r="J2016" s="108">
        <f t="shared" si="132"/>
        <v>0</v>
      </c>
      <c r="K2016" s="107">
        <f t="shared" si="133"/>
        <v>0</v>
      </c>
      <c r="L2016" s="109">
        <f t="shared" si="134"/>
        <v>34039905</v>
      </c>
      <c r="M2016" s="110">
        <f t="shared" si="135"/>
        <v>2.5950461853974259E-05</v>
      </c>
      <c r="N2016" s="33" t="s">
        <v>4892</v>
      </c>
      <c r="O2016" s="33">
        <f>+'Categorias-9 feb-Depurado'!Y2015</f>
        <v>7136.4728450580205</v>
      </c>
      <c r="P2016" s="111">
        <f>+'Categorias-9 feb-Depurado'!AC2015</f>
        <v>44960</v>
      </c>
      <c r="Q2016" s="111">
        <f>+'Categorias-9 feb-Depurado'!AE2015</f>
        <v>44974</v>
      </c>
      <c r="R2016" s="112" t="str">
        <f>+'Categorias-9 feb-Depurado'!AB2015</f>
        <v>Fuel</v>
      </c>
    </row>
    <row r="2017" spans="2:18" s="1" customFormat="1" ht="14.5" hidden="1">
      <c r="B2017" s="57" t="str">
        <f>+'Categorias-9 feb-Depurado'!B2016</f>
        <v>ORGANIZACION TERPEL SA</v>
      </c>
      <c r="C2017" s="30" t="s">
        <v>4900</v>
      </c>
      <c r="D2017" s="31">
        <v>5</v>
      </c>
      <c r="E2017" s="30" t="str">
        <f>+'Categorias-9 feb-Depurado'!E2016</f>
        <v>830095213-0</v>
      </c>
      <c r="F2017" s="30" t="str">
        <f>+'Categorias-9 feb-Depurado'!F2016</f>
        <v>CR 7 75 51 P 13</v>
      </c>
      <c r="G2017" s="30" t="str">
        <f>+'Categorias-9 feb-Depurado'!G2016</f>
        <v>BOGOTA</v>
      </c>
      <c r="H2017" s="30" t="str">
        <f>+'Categorias-9 feb-Depurado'!H2016</f>
        <v>VC9411125137</v>
      </c>
      <c r="I2017" s="107">
        <f>+'Categorias-9 feb-Depurado'!R2016</f>
        <v>25958759</v>
      </c>
      <c r="J2017" s="108">
        <f t="shared" si="132"/>
        <v>0</v>
      </c>
      <c r="K2017" s="107">
        <f t="shared" si="133"/>
        <v>0</v>
      </c>
      <c r="L2017" s="109">
        <f t="shared" si="134"/>
        <v>25958759</v>
      </c>
      <c r="M2017" s="110">
        <f t="shared" si="135"/>
        <v>1.978976689876223E-05</v>
      </c>
      <c r="N2017" s="33" t="s">
        <v>4892</v>
      </c>
      <c r="O2017" s="33">
        <f>+'Categorias-9 feb-Depurado'!Y2016</f>
        <v>5442.258980890384</v>
      </c>
      <c r="P2017" s="111">
        <f>+'Categorias-9 feb-Depurado'!AC2016</f>
        <v>44960</v>
      </c>
      <c r="Q2017" s="111">
        <f>+'Categorias-9 feb-Depurado'!AE2016</f>
        <v>44974</v>
      </c>
      <c r="R2017" s="112" t="str">
        <f>+'Categorias-9 feb-Depurado'!AB2016</f>
        <v>Fuel</v>
      </c>
    </row>
    <row r="2018" spans="2:18" s="1" customFormat="1" ht="14.5" hidden="1">
      <c r="B2018" s="57" t="str">
        <f>+'Categorias-9 feb-Depurado'!B2017</f>
        <v>ORGANIZACION TERPEL SA</v>
      </c>
      <c r="C2018" s="30" t="s">
        <v>4900</v>
      </c>
      <c r="D2018" s="31">
        <v>5</v>
      </c>
      <c r="E2018" s="30" t="str">
        <f>+'Categorias-9 feb-Depurado'!E2017</f>
        <v>830095213-0</v>
      </c>
      <c r="F2018" s="30" t="str">
        <f>+'Categorias-9 feb-Depurado'!F2017</f>
        <v>CR 7 75 51 P 13</v>
      </c>
      <c r="G2018" s="30" t="str">
        <f>+'Categorias-9 feb-Depurado'!G2017</f>
        <v>BOGOTA</v>
      </c>
      <c r="H2018" s="30" t="str">
        <f>+'Categorias-9 feb-Depurado'!H2017</f>
        <v>VN9412957067</v>
      </c>
      <c r="I2018" s="107">
        <f>+'Categorias-9 feb-Depurado'!R2017</f>
        <v>267474590</v>
      </c>
      <c r="J2018" s="108">
        <f t="shared" si="132"/>
        <v>0</v>
      </c>
      <c r="K2018" s="107">
        <f t="shared" si="133"/>
        <v>0</v>
      </c>
      <c r="L2018" s="109">
        <f t="shared" si="134"/>
        <v>267474590</v>
      </c>
      <c r="M2018" s="110">
        <f t="shared" si="135"/>
        <v>0.00020391035593966564</v>
      </c>
      <c r="N2018" s="33" t="s">
        <v>4892</v>
      </c>
      <c r="O2018" s="33">
        <f>+'Categorias-9 feb-Depurado'!Y2017</f>
        <v>56076.10092560562</v>
      </c>
      <c r="P2018" s="111">
        <f>+'Categorias-9 feb-Depurado'!AC2017</f>
        <v>44960</v>
      </c>
      <c r="Q2018" s="111">
        <f>+'Categorias-9 feb-Depurado'!AE2017</f>
        <v>44974</v>
      </c>
      <c r="R2018" s="112" t="str">
        <f>+'Categorias-9 feb-Depurado'!AB2017</f>
        <v>Fuel</v>
      </c>
    </row>
    <row r="2019" spans="2:18" s="1" customFormat="1" ht="14.5" hidden="1">
      <c r="B2019" s="57" t="str">
        <f>+'Categorias-9 feb-Depurado'!B2018</f>
        <v>ORGANIZACION TERPEL SA</v>
      </c>
      <c r="C2019" s="30" t="s">
        <v>4900</v>
      </c>
      <c r="D2019" s="31">
        <v>5</v>
      </c>
      <c r="E2019" s="30" t="str">
        <f>+'Categorias-9 feb-Depurado'!E2018</f>
        <v>830095213-0</v>
      </c>
      <c r="F2019" s="30" t="str">
        <f>+'Categorias-9 feb-Depurado'!F2018</f>
        <v>CR 7 75 51 P 13</v>
      </c>
      <c r="G2019" s="30" t="str">
        <f>+'Categorias-9 feb-Depurado'!G2018</f>
        <v>BOGOTA</v>
      </c>
      <c r="H2019" s="30" t="str">
        <f>+'Categorias-9 feb-Depurado'!H2018</f>
        <v>VM9412052109</v>
      </c>
      <c r="I2019" s="107">
        <f>+'Categorias-9 feb-Depurado'!R2018</f>
        <v>372028645</v>
      </c>
      <c r="J2019" s="108">
        <f t="shared" si="132"/>
        <v>0</v>
      </c>
      <c r="K2019" s="107">
        <f t="shared" si="133"/>
        <v>0</v>
      </c>
      <c r="L2019" s="109">
        <f t="shared" si="134"/>
        <v>372028645</v>
      </c>
      <c r="M2019" s="110">
        <f t="shared" si="135"/>
        <v>0.000283617570632416</v>
      </c>
      <c r="N2019" s="33" t="s">
        <v>4892</v>
      </c>
      <c r="O2019" s="33">
        <f>+'Categorias-9 feb-Depurado'!Y2018</f>
        <v>77995.879325345653</v>
      </c>
      <c r="P2019" s="111">
        <f>+'Categorias-9 feb-Depurado'!AC2018</f>
        <v>44960</v>
      </c>
      <c r="Q2019" s="111">
        <f>+'Categorias-9 feb-Depurado'!AE2018</f>
        <v>44974</v>
      </c>
      <c r="R2019" s="112" t="str">
        <f>+'Categorias-9 feb-Depurado'!AB2018</f>
        <v>Fuel</v>
      </c>
    </row>
    <row r="2020" spans="2:18" s="1" customFormat="1" ht="14.5" hidden="1">
      <c r="B2020" s="57" t="str">
        <f>+'Categorias-9 feb-Depurado'!B2019</f>
        <v>ORGANIZACION TERPEL SA</v>
      </c>
      <c r="C2020" s="30" t="s">
        <v>4900</v>
      </c>
      <c r="D2020" s="31">
        <v>5</v>
      </c>
      <c r="E2020" s="30" t="str">
        <f>+'Categorias-9 feb-Depurado'!E2019</f>
        <v>830095213-0</v>
      </c>
      <c r="F2020" s="30" t="str">
        <f>+'Categorias-9 feb-Depurado'!F2019</f>
        <v>CR 7 75 51 P 13</v>
      </c>
      <c r="G2020" s="30" t="str">
        <f>+'Categorias-9 feb-Depurado'!G2019</f>
        <v>BOGOTA</v>
      </c>
      <c r="H2020" s="30" t="str">
        <f>+'Categorias-9 feb-Depurado'!H2019</f>
        <v>PB9400871276</v>
      </c>
      <c r="I2020" s="107">
        <f>+'Categorias-9 feb-Depurado'!R2019</f>
        <v>406532679</v>
      </c>
      <c r="J2020" s="108">
        <f t="shared" si="132"/>
        <v>0</v>
      </c>
      <c r="K2020" s="107">
        <f t="shared" si="133"/>
        <v>0</v>
      </c>
      <c r="L2020" s="109">
        <f t="shared" si="134"/>
        <v>406532679</v>
      </c>
      <c r="M2020" s="110">
        <f t="shared" si="135"/>
        <v>0.00030992186314219921</v>
      </c>
      <c r="N2020" s="33" t="s">
        <v>4892</v>
      </c>
      <c r="O2020" s="33">
        <f>+'Categorias-9 feb-Depurado'!Y2019</f>
        <v>85229.656907449913</v>
      </c>
      <c r="P2020" s="111">
        <f>+'Categorias-9 feb-Depurado'!AC2019</f>
        <v>44960</v>
      </c>
      <c r="Q2020" s="111">
        <f>+'Categorias-9 feb-Depurado'!AE2019</f>
        <v>44974</v>
      </c>
      <c r="R2020" s="112" t="str">
        <f>+'Categorias-9 feb-Depurado'!AB2019</f>
        <v>Fuel</v>
      </c>
    </row>
    <row r="2021" spans="2:18" s="1" customFormat="1" ht="14.5" hidden="1">
      <c r="B2021" s="57" t="str">
        <f>+'Categorias-9 feb-Depurado'!B2020</f>
        <v>ORGANIZACION TERPEL SA</v>
      </c>
      <c r="C2021" s="30" t="s">
        <v>4900</v>
      </c>
      <c r="D2021" s="31">
        <v>5</v>
      </c>
      <c r="E2021" s="30" t="str">
        <f>+'Categorias-9 feb-Depurado'!E2020</f>
        <v>830095213-0</v>
      </c>
      <c r="F2021" s="30" t="str">
        <f>+'Categorias-9 feb-Depurado'!F2020</f>
        <v>CR 7 75 51 P 13</v>
      </c>
      <c r="G2021" s="30" t="str">
        <f>+'Categorias-9 feb-Depurado'!G2020</f>
        <v>BOGOTA</v>
      </c>
      <c r="H2021" s="30" t="str">
        <f>+'Categorias-9 feb-Depurado'!H2020</f>
        <v>VN9412957070</v>
      </c>
      <c r="I2021" s="107">
        <f>+'Categorias-9 feb-Depurado'!R2020</f>
        <v>16379991</v>
      </c>
      <c r="J2021" s="108">
        <f t="shared" si="132"/>
        <v>0</v>
      </c>
      <c r="K2021" s="107">
        <f t="shared" si="133"/>
        <v>0</v>
      </c>
      <c r="L2021" s="109">
        <f t="shared" si="134"/>
        <v>16379991</v>
      </c>
      <c r="M2021" s="110">
        <f t="shared" si="135"/>
        <v>1.2487353640203803E-05</v>
      </c>
      <c r="N2021" s="33" t="s">
        <v>4892</v>
      </c>
      <c r="O2021" s="33">
        <f>+'Categorias-9 feb-Depurado'!Y2020</f>
        <v>3434.0683669297773</v>
      </c>
      <c r="P2021" s="111">
        <f>+'Categorias-9 feb-Depurado'!AC2020</f>
        <v>44960</v>
      </c>
      <c r="Q2021" s="111">
        <f>+'Categorias-9 feb-Depurado'!AE2020</f>
        <v>44974</v>
      </c>
      <c r="R2021" s="112" t="str">
        <f>+'Categorias-9 feb-Depurado'!AB2020</f>
        <v>Fuel</v>
      </c>
    </row>
    <row r="2022" spans="2:18" s="1" customFormat="1" ht="14.5" hidden="1">
      <c r="B2022" s="57" t="str">
        <f>+'Categorias-9 feb-Depurado'!B2021</f>
        <v>ORGANIZACION TERPEL SA</v>
      </c>
      <c r="C2022" s="30" t="s">
        <v>4900</v>
      </c>
      <c r="D2022" s="31">
        <v>5</v>
      </c>
      <c r="E2022" s="30" t="str">
        <f>+'Categorias-9 feb-Depurado'!E2021</f>
        <v>830095213-0</v>
      </c>
      <c r="F2022" s="30" t="str">
        <f>+'Categorias-9 feb-Depurado'!F2021</f>
        <v>CR 7 75 51 P 13</v>
      </c>
      <c r="G2022" s="30" t="str">
        <f>+'Categorias-9 feb-Depurado'!G2021</f>
        <v>BOGOTA</v>
      </c>
      <c r="H2022" s="30" t="str">
        <f>+'Categorias-9 feb-Depurado'!H2021</f>
        <v>VP9413218367</v>
      </c>
      <c r="I2022" s="107">
        <f>+'Categorias-9 feb-Depurado'!R2021</f>
        <v>30255363</v>
      </c>
      <c r="J2022" s="108">
        <f t="shared" si="132"/>
        <v>0</v>
      </c>
      <c r="K2022" s="107">
        <f t="shared" si="133"/>
        <v>0</v>
      </c>
      <c r="L2022" s="109">
        <f t="shared" si="134"/>
        <v>30255363</v>
      </c>
      <c r="M2022" s="110">
        <f t="shared" si="135"/>
        <v>2.3065300664312786E-05</v>
      </c>
      <c r="N2022" s="33" t="s">
        <v>4892</v>
      </c>
      <c r="O2022" s="33">
        <f>+'Categorias-9 feb-Depurado'!Y2021</f>
        <v>6343.0428629831122</v>
      </c>
      <c r="P2022" s="111">
        <f>+'Categorias-9 feb-Depurado'!AC2021</f>
        <v>44960</v>
      </c>
      <c r="Q2022" s="111">
        <f>+'Categorias-9 feb-Depurado'!AE2021</f>
        <v>44974</v>
      </c>
      <c r="R2022" s="112" t="str">
        <f>+'Categorias-9 feb-Depurado'!AB2021</f>
        <v>Fuel</v>
      </c>
    </row>
    <row r="2023" spans="2:18" s="1" customFormat="1" ht="14.5" hidden="1">
      <c r="B2023" s="57" t="str">
        <f>+'Categorias-9 feb-Depurado'!B2022</f>
        <v>ORGANIZACION TERPEL SA</v>
      </c>
      <c r="C2023" s="30" t="s">
        <v>4900</v>
      </c>
      <c r="D2023" s="31">
        <v>5</v>
      </c>
      <c r="E2023" s="30" t="str">
        <f>+'Categorias-9 feb-Depurado'!E2022</f>
        <v>830095213-0</v>
      </c>
      <c r="F2023" s="30" t="str">
        <f>+'Categorias-9 feb-Depurado'!F2022</f>
        <v>CR 7 75 51 P 13</v>
      </c>
      <c r="G2023" s="30" t="str">
        <f>+'Categorias-9 feb-Depurado'!G2022</f>
        <v>BOGOTA</v>
      </c>
      <c r="H2023" s="30" t="str">
        <f>+'Categorias-9 feb-Depurado'!H2022</f>
        <v>VO9413178500</v>
      </c>
      <c r="I2023" s="107">
        <f>+'Categorias-9 feb-Depurado'!R2022</f>
        <v>34982128</v>
      </c>
      <c r="J2023" s="108">
        <f t="shared" si="132"/>
        <v>0</v>
      </c>
      <c r="K2023" s="107">
        <f t="shared" si="133"/>
        <v>0</v>
      </c>
      <c r="L2023" s="109">
        <f t="shared" si="134"/>
        <v>34982128</v>
      </c>
      <c r="M2023" s="110">
        <f t="shared" si="135"/>
        <v>2.6668769440891355E-05</v>
      </c>
      <c r="N2023" s="33" t="s">
        <v>4892</v>
      </c>
      <c r="O2023" s="33">
        <f>+'Categorias-9 feb-Depurado'!Y2022</f>
        <v>7334.0100841745543</v>
      </c>
      <c r="P2023" s="111">
        <f>+'Categorias-9 feb-Depurado'!AC2022</f>
        <v>44960</v>
      </c>
      <c r="Q2023" s="111">
        <f>+'Categorias-9 feb-Depurado'!AE2022</f>
        <v>44974</v>
      </c>
      <c r="R2023" s="112" t="str">
        <f>+'Categorias-9 feb-Depurado'!AB2022</f>
        <v>Fuel</v>
      </c>
    </row>
    <row r="2024" spans="2:18" s="1" customFormat="1" ht="14.5" hidden="1">
      <c r="B2024" s="57" t="str">
        <f>+'Categorias-9 feb-Depurado'!B2023</f>
        <v>ORGANIZACION TERPEL SA</v>
      </c>
      <c r="C2024" s="30" t="s">
        <v>4900</v>
      </c>
      <c r="D2024" s="31">
        <v>5</v>
      </c>
      <c r="E2024" s="30" t="str">
        <f>+'Categorias-9 feb-Depurado'!E2023</f>
        <v>830095213-0</v>
      </c>
      <c r="F2024" s="30" t="str">
        <f>+'Categorias-9 feb-Depurado'!F2023</f>
        <v>CR 7 75 51 P 13</v>
      </c>
      <c r="G2024" s="30" t="str">
        <f>+'Categorias-9 feb-Depurado'!G2023</f>
        <v>BOGOTA</v>
      </c>
      <c r="H2024" s="30" t="str">
        <f>+'Categorias-9 feb-Depurado'!H2023</f>
        <v>PB9400871348</v>
      </c>
      <c r="I2024" s="107">
        <f>+'Categorias-9 feb-Depurado'!R2023</f>
        <v>49622909</v>
      </c>
      <c r="J2024" s="108">
        <f t="shared" si="132"/>
        <v>0</v>
      </c>
      <c r="K2024" s="107">
        <f t="shared" si="133"/>
        <v>0</v>
      </c>
      <c r="L2024" s="109">
        <f t="shared" si="134"/>
        <v>49622909</v>
      </c>
      <c r="M2024" s="110">
        <f t="shared" si="135"/>
        <v>3.78302291703733E-05</v>
      </c>
      <c r="N2024" s="33" t="s">
        <v>4892</v>
      </c>
      <c r="O2024" s="33">
        <f>+'Categorias-9 feb-Depurado'!Y2023</f>
        <v>10403.45272912146</v>
      </c>
      <c r="P2024" s="111">
        <f>+'Categorias-9 feb-Depurado'!AC2023</f>
        <v>44962</v>
      </c>
      <c r="Q2024" s="111">
        <f>+'Categorias-9 feb-Depurado'!AE2023</f>
        <v>44976</v>
      </c>
      <c r="R2024" s="112" t="str">
        <f>+'Categorias-9 feb-Depurado'!AB2023</f>
        <v>Fuel</v>
      </c>
    </row>
    <row r="2025" spans="2:18" s="1" customFormat="1" ht="14.5" hidden="1">
      <c r="B2025" s="57" t="str">
        <f>+'Categorias-9 feb-Depurado'!B2024</f>
        <v>ORGANIZACION TERPEL SA</v>
      </c>
      <c r="C2025" s="30" t="s">
        <v>4900</v>
      </c>
      <c r="D2025" s="31">
        <v>5</v>
      </c>
      <c r="E2025" s="30" t="str">
        <f>+'Categorias-9 feb-Depurado'!E2024</f>
        <v>830095213-0</v>
      </c>
      <c r="F2025" s="30" t="str">
        <f>+'Categorias-9 feb-Depurado'!F2024</f>
        <v>CR 7 75 51 P 13</v>
      </c>
      <c r="G2025" s="30" t="str">
        <f>+'Categorias-9 feb-Depurado'!G2024</f>
        <v>BOGOTA</v>
      </c>
      <c r="H2025" s="30" t="str">
        <f>+'Categorias-9 feb-Depurado'!H2024</f>
        <v>PB9400871349</v>
      </c>
      <c r="I2025" s="107">
        <f>+'Categorias-9 feb-Depurado'!R2024</f>
        <v>451291884</v>
      </c>
      <c r="J2025" s="108">
        <f t="shared" si="132"/>
        <v>0</v>
      </c>
      <c r="K2025" s="107">
        <f t="shared" si="133"/>
        <v>0</v>
      </c>
      <c r="L2025" s="109">
        <f t="shared" si="134"/>
        <v>451291884</v>
      </c>
      <c r="M2025" s="110">
        <f t="shared" si="135"/>
        <v>0.00034404422752502324</v>
      </c>
      <c r="N2025" s="33" t="s">
        <v>4892</v>
      </c>
      <c r="O2025" s="33">
        <f>+'Categorias-9 feb-Depurado'!Y2024</f>
        <v>94613.433126827877</v>
      </c>
      <c r="P2025" s="111">
        <f>+'Categorias-9 feb-Depurado'!AC2024</f>
        <v>44962</v>
      </c>
      <c r="Q2025" s="111">
        <f>+'Categorias-9 feb-Depurado'!AE2024</f>
        <v>44976</v>
      </c>
      <c r="R2025" s="112" t="str">
        <f>+'Categorias-9 feb-Depurado'!AB2024</f>
        <v>Fuel</v>
      </c>
    </row>
    <row r="2026" spans="2:18" s="1" customFormat="1" ht="14.5" hidden="1">
      <c r="B2026" s="57" t="str">
        <f>+'Categorias-9 feb-Depurado'!B2025</f>
        <v>ORGANIZACION TERPEL SA</v>
      </c>
      <c r="C2026" s="30" t="s">
        <v>4900</v>
      </c>
      <c r="D2026" s="31">
        <v>5</v>
      </c>
      <c r="E2026" s="30" t="str">
        <f>+'Categorias-9 feb-Depurado'!E2025</f>
        <v>830095213-0</v>
      </c>
      <c r="F2026" s="30" t="str">
        <f>+'Categorias-9 feb-Depurado'!F2025</f>
        <v>CR 7 75 51 P 13</v>
      </c>
      <c r="G2026" s="30" t="str">
        <f>+'Categorias-9 feb-Depurado'!G2025</f>
        <v>BOGOTA</v>
      </c>
      <c r="H2026" s="30" t="str">
        <f>+'Categorias-9 feb-Depurado'!H2025</f>
        <v>PB9400871430</v>
      </c>
      <c r="I2026" s="107">
        <f>+'Categorias-9 feb-Depurado'!R2025</f>
        <v>62129136</v>
      </c>
      <c r="J2026" s="108">
        <f t="shared" si="132"/>
        <v>0</v>
      </c>
      <c r="K2026" s="107">
        <f t="shared" si="133"/>
        <v>0</v>
      </c>
      <c r="L2026" s="109">
        <f t="shared" si="134"/>
        <v>62129136</v>
      </c>
      <c r="M2026" s="110">
        <f t="shared" si="135"/>
        <v>4.736440286153498E-05</v>
      </c>
      <c r="N2026" s="33" t="s">
        <v>4892</v>
      </c>
      <c r="O2026" s="33">
        <f>+'Categorias-9 feb-Depurado'!Y2025</f>
        <v>13025.385703952954</v>
      </c>
      <c r="P2026" s="111">
        <f>+'Categorias-9 feb-Depurado'!AC2025</f>
        <v>44963</v>
      </c>
      <c r="Q2026" s="111">
        <f>+'Categorias-9 feb-Depurado'!AE2025</f>
        <v>44977</v>
      </c>
      <c r="R2026" s="112" t="str">
        <f>+'Categorias-9 feb-Depurado'!AB2025</f>
        <v>Fuel</v>
      </c>
    </row>
    <row r="2027" spans="2:18" s="1" customFormat="1" ht="14.5" hidden="1">
      <c r="B2027" s="57" t="str">
        <f>+'Categorias-9 feb-Depurado'!B2026</f>
        <v>ORGANIZACION TERPEL SA</v>
      </c>
      <c r="C2027" s="30" t="s">
        <v>4900</v>
      </c>
      <c r="D2027" s="31">
        <v>5</v>
      </c>
      <c r="E2027" s="30" t="str">
        <f>+'Categorias-9 feb-Depurado'!E2026</f>
        <v>830095213-0</v>
      </c>
      <c r="F2027" s="30" t="str">
        <f>+'Categorias-9 feb-Depurado'!F2026</f>
        <v>CR 7 75 51 P 13</v>
      </c>
      <c r="G2027" s="30" t="str">
        <f>+'Categorias-9 feb-Depurado'!G2026</f>
        <v>BOGOTA</v>
      </c>
      <c r="H2027" s="30" t="str">
        <f>+'Categorias-9 feb-Depurado'!H2026</f>
        <v>VH9411445482</v>
      </c>
      <c r="I2027" s="107">
        <f>+'Categorias-9 feb-Depurado'!R2026</f>
        <v>23072047</v>
      </c>
      <c r="J2027" s="108">
        <f t="shared" si="132"/>
        <v>0</v>
      </c>
      <c r="K2027" s="107">
        <f t="shared" si="133"/>
        <v>0</v>
      </c>
      <c r="L2027" s="109">
        <f t="shared" si="134"/>
        <v>23072047</v>
      </c>
      <c r="M2027" s="110">
        <f t="shared" si="135"/>
        <v>1.7589070109525899E-05</v>
      </c>
      <c r="N2027" s="33" t="s">
        <v>4892</v>
      </c>
      <c r="O2027" s="33">
        <f>+'Categorias-9 feb-Depurado'!Y2026</f>
        <v>4837.0592366636265</v>
      </c>
      <c r="P2027" s="111">
        <f>+'Categorias-9 feb-Depurado'!AC2026</f>
        <v>44963</v>
      </c>
      <c r="Q2027" s="111">
        <f>+'Categorias-9 feb-Depurado'!AE2026</f>
        <v>44977</v>
      </c>
      <c r="R2027" s="112" t="str">
        <f>+'Categorias-9 feb-Depurado'!AB2026</f>
        <v>Fuel</v>
      </c>
    </row>
    <row r="2028" spans="2:18" s="1" customFormat="1" ht="14.5" hidden="1">
      <c r="B2028" s="57" t="str">
        <f>+'Categorias-9 feb-Depurado'!B2027</f>
        <v>ORGANIZACION TERPEL SA</v>
      </c>
      <c r="C2028" s="30" t="s">
        <v>4900</v>
      </c>
      <c r="D2028" s="31">
        <v>5</v>
      </c>
      <c r="E2028" s="30" t="str">
        <f>+'Categorias-9 feb-Depurado'!E2027</f>
        <v>830095213-0</v>
      </c>
      <c r="F2028" s="30" t="str">
        <f>+'Categorias-9 feb-Depurado'!F2027</f>
        <v>CR 7 75 51 P 13</v>
      </c>
      <c r="G2028" s="30" t="str">
        <f>+'Categorias-9 feb-Depurado'!G2027</f>
        <v>BOGOTA</v>
      </c>
      <c r="H2028" s="30" t="str">
        <f>+'Categorias-9 feb-Depurado'!H2027</f>
        <v>VN9412957092</v>
      </c>
      <c r="I2028" s="107">
        <f>+'Categorias-9 feb-Depurado'!R2027</f>
        <v>197964385</v>
      </c>
      <c r="J2028" s="108">
        <f t="shared" si="132"/>
        <v>0</v>
      </c>
      <c r="K2028" s="107">
        <f t="shared" si="133"/>
        <v>0</v>
      </c>
      <c r="L2028" s="109">
        <f t="shared" si="134"/>
        <v>197964385</v>
      </c>
      <c r="M2028" s="110">
        <f t="shared" si="135"/>
        <v>0.00015091896470886078</v>
      </c>
      <c r="N2028" s="33" t="s">
        <v>4892</v>
      </c>
      <c r="O2028" s="33">
        <f>+'Categorias-9 feb-Depurado'!Y2027</f>
        <v>41503.272639600822</v>
      </c>
      <c r="P2028" s="111">
        <f>+'Categorias-9 feb-Depurado'!AC2027</f>
        <v>44963</v>
      </c>
      <c r="Q2028" s="111">
        <f>+'Categorias-9 feb-Depurado'!AE2027</f>
        <v>44977</v>
      </c>
      <c r="R2028" s="112" t="str">
        <f>+'Categorias-9 feb-Depurado'!AB2027</f>
        <v>Fuel</v>
      </c>
    </row>
    <row r="2029" spans="2:18" s="1" customFormat="1" ht="14.5" hidden="1">
      <c r="B2029" s="57" t="str">
        <f>+'Categorias-9 feb-Depurado'!B2028</f>
        <v>ORGANIZACION TERPEL SA</v>
      </c>
      <c r="C2029" s="30" t="s">
        <v>4900</v>
      </c>
      <c r="D2029" s="31">
        <v>5</v>
      </c>
      <c r="E2029" s="30" t="str">
        <f>+'Categorias-9 feb-Depurado'!E2028</f>
        <v>830095213-0</v>
      </c>
      <c r="F2029" s="30" t="str">
        <f>+'Categorias-9 feb-Depurado'!F2028</f>
        <v>CR 7 75 51 P 13</v>
      </c>
      <c r="G2029" s="30" t="str">
        <f>+'Categorias-9 feb-Depurado'!G2028</f>
        <v>BOGOTA</v>
      </c>
      <c r="H2029" s="30" t="str">
        <f>+'Categorias-9 feb-Depurado'!H2028</f>
        <v>VN9412957094</v>
      </c>
      <c r="I2029" s="107">
        <f>+'Categorias-9 feb-Depurado'!R2028</f>
        <v>294465821</v>
      </c>
      <c r="J2029" s="108">
        <f t="shared" si="132"/>
        <v>0</v>
      </c>
      <c r="K2029" s="107">
        <f t="shared" si="133"/>
        <v>0</v>
      </c>
      <c r="L2029" s="109">
        <f t="shared" si="134"/>
        <v>294465821</v>
      </c>
      <c r="M2029" s="110">
        <f t="shared" si="135"/>
        <v>0.00022448723212240788</v>
      </c>
      <c r="N2029" s="33" t="s">
        <v>4892</v>
      </c>
      <c r="O2029" s="33">
        <f>+'Categorias-9 feb-Depurado'!Y2028</f>
        <v>61734.817866389923</v>
      </c>
      <c r="P2029" s="111">
        <f>+'Categorias-9 feb-Depurado'!AC2028</f>
        <v>44963</v>
      </c>
      <c r="Q2029" s="111">
        <f>+'Categorias-9 feb-Depurado'!AE2028</f>
        <v>44977</v>
      </c>
      <c r="R2029" s="112" t="str">
        <f>+'Categorias-9 feb-Depurado'!AB2028</f>
        <v>Fuel</v>
      </c>
    </row>
    <row r="2030" spans="2:18" s="1" customFormat="1" ht="14.5" hidden="1">
      <c r="B2030" s="57" t="str">
        <f>+'Categorias-9 feb-Depurado'!B2029</f>
        <v>ORGANIZACION TERPEL SA</v>
      </c>
      <c r="C2030" s="30" t="s">
        <v>4900</v>
      </c>
      <c r="D2030" s="31">
        <v>5</v>
      </c>
      <c r="E2030" s="30" t="str">
        <f>+'Categorias-9 feb-Depurado'!E2029</f>
        <v>830095213-0</v>
      </c>
      <c r="F2030" s="30" t="str">
        <f>+'Categorias-9 feb-Depurado'!F2029</f>
        <v>CR 7 75 51 P 13</v>
      </c>
      <c r="G2030" s="30" t="str">
        <f>+'Categorias-9 feb-Depurado'!G2029</f>
        <v>BOGOTA</v>
      </c>
      <c r="H2030" s="30" t="str">
        <f>+'Categorias-9 feb-Depurado'!H2029</f>
        <v>VP9413218374</v>
      </c>
      <c r="I2030" s="107">
        <f>+'Categorias-9 feb-Depurado'!R2029</f>
        <v>23074440</v>
      </c>
      <c r="J2030" s="108">
        <f t="shared" si="132"/>
        <v>0</v>
      </c>
      <c r="K2030" s="107">
        <f t="shared" si="133"/>
        <v>0</v>
      </c>
      <c r="L2030" s="109">
        <f t="shared" si="134"/>
        <v>23074440</v>
      </c>
      <c r="M2030" s="110">
        <f t="shared" si="135"/>
        <v>1.7590894422937366E-05</v>
      </c>
      <c r="N2030" s="33" t="s">
        <v>4892</v>
      </c>
      <c r="O2030" s="33">
        <f>+'Categorias-9 feb-Depurado'!Y2029</f>
        <v>4837.5609295889808</v>
      </c>
      <c r="P2030" s="111">
        <f>+'Categorias-9 feb-Depurado'!AC2029</f>
        <v>44963</v>
      </c>
      <c r="Q2030" s="111">
        <f>+'Categorias-9 feb-Depurado'!AE2029</f>
        <v>44977</v>
      </c>
      <c r="R2030" s="112" t="str">
        <f>+'Categorias-9 feb-Depurado'!AB2029</f>
        <v>Fuel</v>
      </c>
    </row>
    <row r="2031" spans="2:18" s="1" customFormat="1" ht="14.5" hidden="1">
      <c r="B2031" s="57" t="str">
        <f>+'Categorias-9 feb-Depurado'!B2030</f>
        <v>ORGANIZACION TERPEL SA</v>
      </c>
      <c r="C2031" s="30" t="s">
        <v>4900</v>
      </c>
      <c r="D2031" s="31">
        <v>5</v>
      </c>
      <c r="E2031" s="30" t="str">
        <f>+'Categorias-9 feb-Depurado'!E2030</f>
        <v>830095213-0</v>
      </c>
      <c r="F2031" s="30" t="str">
        <f>+'Categorias-9 feb-Depurado'!F2030</f>
        <v>CR 7 75 51 P 13</v>
      </c>
      <c r="G2031" s="30" t="str">
        <f>+'Categorias-9 feb-Depurado'!G2030</f>
        <v>BOGOTA</v>
      </c>
      <c r="H2031" s="30" t="str">
        <f>+'Categorias-9 feb-Depurado'!H2030</f>
        <v>VH9411445481</v>
      </c>
      <c r="I2031" s="107">
        <f>+'Categorias-9 feb-Depurado'!R2030</f>
        <v>40772078</v>
      </c>
      <c r="J2031" s="108">
        <f t="shared" si="132"/>
        <v>0</v>
      </c>
      <c r="K2031" s="107">
        <f t="shared" si="133"/>
        <v>0</v>
      </c>
      <c r="L2031" s="109">
        <f t="shared" si="134"/>
        <v>40772078</v>
      </c>
      <c r="M2031" s="110">
        <f t="shared" si="135"/>
        <v>3.1082761683567067E-05</v>
      </c>
      <c r="N2031" s="33" t="s">
        <v>4892</v>
      </c>
      <c r="O2031" s="33">
        <f>+'Categorias-9 feb-Depurado'!Y2030</f>
        <v>8547.8742518108538</v>
      </c>
      <c r="P2031" s="111">
        <f>+'Categorias-9 feb-Depurado'!AC2030</f>
        <v>44963</v>
      </c>
      <c r="Q2031" s="111">
        <f>+'Categorias-9 feb-Depurado'!AE2030</f>
        <v>44977</v>
      </c>
      <c r="R2031" s="112" t="str">
        <f>+'Categorias-9 feb-Depurado'!AB2030</f>
        <v>Fuel</v>
      </c>
    </row>
    <row r="2032" spans="2:18" s="1" customFormat="1" ht="14.5" hidden="1">
      <c r="B2032" s="57" t="str">
        <f>+'Categorias-9 feb-Depurado'!B2031</f>
        <v>ORGANIZACION TERPEL SA</v>
      </c>
      <c r="C2032" s="30" t="s">
        <v>4900</v>
      </c>
      <c r="D2032" s="31">
        <v>5</v>
      </c>
      <c r="E2032" s="30" t="str">
        <f>+'Categorias-9 feb-Depurado'!E2031</f>
        <v>830095213-0</v>
      </c>
      <c r="F2032" s="30" t="str">
        <f>+'Categorias-9 feb-Depurado'!F2031</f>
        <v>CR 7 75 51 P 13</v>
      </c>
      <c r="G2032" s="30" t="str">
        <f>+'Categorias-9 feb-Depurado'!G2031</f>
        <v>BOGOTA</v>
      </c>
      <c r="H2032" s="30" t="str">
        <f>+'Categorias-9 feb-Depurado'!H2031</f>
        <v>VH9411445483</v>
      </c>
      <c r="I2032" s="107">
        <f>+'Categorias-9 feb-Depurado'!R2031</f>
        <v>28421768</v>
      </c>
      <c r="J2032" s="108">
        <f t="shared" si="132"/>
        <v>0</v>
      </c>
      <c r="K2032" s="107">
        <f t="shared" si="133"/>
        <v>0</v>
      </c>
      <c r="L2032" s="109">
        <f t="shared" si="134"/>
        <v>28421768</v>
      </c>
      <c r="M2032" s="110">
        <f t="shared" si="135"/>
        <v>2.1667451959883738E-05</v>
      </c>
      <c r="N2032" s="33" t="s">
        <v>4892</v>
      </c>
      <c r="O2032" s="33">
        <f>+'Categorias-9 feb-Depurado'!Y2031</f>
        <v>5958.629307001268</v>
      </c>
      <c r="P2032" s="111">
        <f>+'Categorias-9 feb-Depurado'!AC2031</f>
        <v>44963</v>
      </c>
      <c r="Q2032" s="111">
        <f>+'Categorias-9 feb-Depurado'!AE2031</f>
        <v>44977</v>
      </c>
      <c r="R2032" s="112" t="str">
        <f>+'Categorias-9 feb-Depurado'!AB2031</f>
        <v>Fuel</v>
      </c>
    </row>
    <row r="2033" spans="2:18" s="1" customFormat="1" ht="14.5" hidden="1">
      <c r="B2033" s="57" t="str">
        <f>+'Categorias-9 feb-Depurado'!B2032</f>
        <v>ORGANIZACION TERPEL SA</v>
      </c>
      <c r="C2033" s="30" t="s">
        <v>4900</v>
      </c>
      <c r="D2033" s="31">
        <v>5</v>
      </c>
      <c r="E2033" s="30" t="str">
        <f>+'Categorias-9 feb-Depurado'!E2032</f>
        <v>830095213-0</v>
      </c>
      <c r="F2033" s="30" t="str">
        <f>+'Categorias-9 feb-Depurado'!F2032</f>
        <v>CR 7 75 51 P 13</v>
      </c>
      <c r="G2033" s="30" t="str">
        <f>+'Categorias-9 feb-Depurado'!G2032</f>
        <v>BOGOTA</v>
      </c>
      <c r="H2033" s="30" t="str">
        <f>+'Categorias-9 feb-Depurado'!H2032</f>
        <v>VN9412957093</v>
      </c>
      <c r="I2033" s="107">
        <f>+'Categorias-9 feb-Depurado'!R2032</f>
        <v>190085995</v>
      </c>
      <c r="J2033" s="108">
        <f t="shared" si="132"/>
        <v>0</v>
      </c>
      <c r="K2033" s="107">
        <f t="shared" si="133"/>
        <v>0</v>
      </c>
      <c r="L2033" s="109">
        <f t="shared" si="134"/>
        <v>190085995</v>
      </c>
      <c r="M2033" s="110">
        <f t="shared" si="135"/>
        <v>0.00014491284162579894</v>
      </c>
      <c r="N2033" s="33" t="s">
        <v>4892</v>
      </c>
      <c r="O2033" s="33">
        <f>+'Categorias-9 feb-Depurado'!Y2032</f>
        <v>39851.56661110936</v>
      </c>
      <c r="P2033" s="111">
        <f>+'Categorias-9 feb-Depurado'!AC2032</f>
        <v>44963</v>
      </c>
      <c r="Q2033" s="111">
        <f>+'Categorias-9 feb-Depurado'!AE2032</f>
        <v>44977</v>
      </c>
      <c r="R2033" s="112" t="str">
        <f>+'Categorias-9 feb-Depurado'!AB2032</f>
        <v>Fuel</v>
      </c>
    </row>
    <row r="2034" spans="2:18" s="1" customFormat="1" ht="14.5" hidden="1">
      <c r="B2034" s="57" t="str">
        <f>+'Categorias-9 feb-Depurado'!B2033</f>
        <v>ORGANIZACION TERPEL SA</v>
      </c>
      <c r="C2034" s="30" t="s">
        <v>4900</v>
      </c>
      <c r="D2034" s="31">
        <v>5</v>
      </c>
      <c r="E2034" s="30" t="str">
        <f>+'Categorias-9 feb-Depurado'!E2033</f>
        <v>830095213-0</v>
      </c>
      <c r="F2034" s="30" t="str">
        <f>+'Categorias-9 feb-Depurado'!F2033</f>
        <v>CR 7 75 51 P 13</v>
      </c>
      <c r="G2034" s="30" t="str">
        <f>+'Categorias-9 feb-Depurado'!G2033</f>
        <v>BOGOTA</v>
      </c>
      <c r="H2034" s="30" t="str">
        <f>+'Categorias-9 feb-Depurado'!H2033</f>
        <v>VM9412052126</v>
      </c>
      <c r="I2034" s="107">
        <f>+'Categorias-9 feb-Depurado'!R2033</f>
        <v>67936628</v>
      </c>
      <c r="J2034" s="108">
        <f t="shared" si="132"/>
        <v>0</v>
      </c>
      <c r="K2034" s="107">
        <f t="shared" si="133"/>
        <v>0</v>
      </c>
      <c r="L2034" s="109">
        <f t="shared" si="134"/>
        <v>67936628</v>
      </c>
      <c r="M2034" s="110">
        <f t="shared" si="135"/>
        <v>5.1791768320200647E-05</v>
      </c>
      <c r="N2034" s="33" t="s">
        <v>4892</v>
      </c>
      <c r="O2034" s="33">
        <f>+'Categorias-9 feb-Depurado'!Y2033</f>
        <v>14242.927555373857</v>
      </c>
      <c r="P2034" s="111">
        <f>+'Categorias-9 feb-Depurado'!AC2033</f>
        <v>44963</v>
      </c>
      <c r="Q2034" s="111">
        <f>+'Categorias-9 feb-Depurado'!AE2033</f>
        <v>44977</v>
      </c>
      <c r="R2034" s="112" t="str">
        <f>+'Categorias-9 feb-Depurado'!AB2033</f>
        <v>Fuel</v>
      </c>
    </row>
    <row r="2035" spans="2:18" s="1" customFormat="1" ht="14.5" hidden="1">
      <c r="B2035" s="57" t="str">
        <f>+'Categorias-9 feb-Depurado'!B2034</f>
        <v>ORGANIZACION TERPEL SA</v>
      </c>
      <c r="C2035" s="30" t="s">
        <v>4900</v>
      </c>
      <c r="D2035" s="31">
        <v>5</v>
      </c>
      <c r="E2035" s="30" t="str">
        <f>+'Categorias-9 feb-Depurado'!E2034</f>
        <v>830095213-0</v>
      </c>
      <c r="F2035" s="30" t="str">
        <f>+'Categorias-9 feb-Depurado'!F2034</f>
        <v>CR 7 75 51 P 13</v>
      </c>
      <c r="G2035" s="30" t="str">
        <f>+'Categorias-9 feb-Depurado'!G2034</f>
        <v>BOGOTA</v>
      </c>
      <c r="H2035" s="30" t="str">
        <f>+'Categorias-9 feb-Depurado'!H2034</f>
        <v>VM9412052139</v>
      </c>
      <c r="I2035" s="107">
        <f>+'Categorias-9 feb-Depurado'!R2034</f>
        <v>28244334</v>
      </c>
      <c r="J2035" s="108">
        <f t="shared" si="132"/>
        <v>0</v>
      </c>
      <c r="K2035" s="107">
        <f t="shared" si="133"/>
        <v>0</v>
      </c>
      <c r="L2035" s="109">
        <f t="shared" si="134"/>
        <v>28244334</v>
      </c>
      <c r="M2035" s="110">
        <f t="shared" si="135"/>
        <v>2.1532184418784605E-05</v>
      </c>
      <c r="N2035" s="33" t="s">
        <v>4892</v>
      </c>
      <c r="O2035" s="33">
        <f>+'Categorias-9 feb-Depurado'!Y2034</f>
        <v>5921.4302336551464</v>
      </c>
      <c r="P2035" s="111">
        <f>+'Categorias-9 feb-Depurado'!AC2034</f>
        <v>44963</v>
      </c>
      <c r="Q2035" s="111">
        <f>+'Categorias-9 feb-Depurado'!AE2034</f>
        <v>44977</v>
      </c>
      <c r="R2035" s="112" t="str">
        <f>+'Categorias-9 feb-Depurado'!AB2034</f>
        <v>Fuel</v>
      </c>
    </row>
    <row r="2036" spans="2:18" s="1" customFormat="1" ht="14.5" hidden="1">
      <c r="B2036" s="57" t="str">
        <f>+'Categorias-9 feb-Depurado'!B2035</f>
        <v>ORGANIZACION TERPEL SA</v>
      </c>
      <c r="C2036" s="30" t="s">
        <v>4900</v>
      </c>
      <c r="D2036" s="31">
        <v>5</v>
      </c>
      <c r="E2036" s="30" t="str">
        <f>+'Categorias-9 feb-Depurado'!E2035</f>
        <v>830095213-0</v>
      </c>
      <c r="F2036" s="30" t="str">
        <f>+'Categorias-9 feb-Depurado'!F2035</f>
        <v>CR 7 75 51 P 13</v>
      </c>
      <c r="G2036" s="30" t="str">
        <f>+'Categorias-9 feb-Depurado'!G2035</f>
        <v>BOGOTA</v>
      </c>
      <c r="H2036" s="30" t="str">
        <f>+'Categorias-9 feb-Depurado'!H2035</f>
        <v>VM9412052150</v>
      </c>
      <c r="I2036" s="107">
        <f>+'Categorias-9 feb-Depurado'!R2035</f>
        <v>34653338</v>
      </c>
      <c r="J2036" s="108">
        <f t="shared" si="132"/>
        <v>0</v>
      </c>
      <c r="K2036" s="107">
        <f t="shared" si="133"/>
        <v>0</v>
      </c>
      <c r="L2036" s="109">
        <f t="shared" si="134"/>
        <v>34653338</v>
      </c>
      <c r="M2036" s="110">
        <f t="shared" si="135"/>
        <v>2.641811502945959E-05</v>
      </c>
      <c r="N2036" s="33" t="s">
        <v>4892</v>
      </c>
      <c r="O2036" s="33">
        <f>+'Categorias-9 feb-Depurado'!Y2035</f>
        <v>7265.0791953625367</v>
      </c>
      <c r="P2036" s="111">
        <f>+'Categorias-9 feb-Depurado'!AC2035</f>
        <v>44963</v>
      </c>
      <c r="Q2036" s="111">
        <f>+'Categorias-9 feb-Depurado'!AE2035</f>
        <v>44977</v>
      </c>
      <c r="R2036" s="112" t="str">
        <f>+'Categorias-9 feb-Depurado'!AB2035</f>
        <v>Fuel</v>
      </c>
    </row>
    <row r="2037" spans="2:18" s="1" customFormat="1" ht="14.5" hidden="1">
      <c r="B2037" s="57" t="str">
        <f>+'Categorias-9 feb-Depurado'!B2036</f>
        <v>ORGANIZACION TERPEL SA</v>
      </c>
      <c r="C2037" s="30" t="s">
        <v>4900</v>
      </c>
      <c r="D2037" s="31">
        <v>5</v>
      </c>
      <c r="E2037" s="30" t="str">
        <f>+'Categorias-9 feb-Depurado'!E2036</f>
        <v>830095213-0</v>
      </c>
      <c r="F2037" s="30" t="str">
        <f>+'Categorias-9 feb-Depurado'!F2036</f>
        <v>CR 7 75 51 P 13</v>
      </c>
      <c r="G2037" s="30" t="str">
        <f>+'Categorias-9 feb-Depurado'!G2036</f>
        <v>BOGOTA</v>
      </c>
      <c r="H2037" s="30" t="str">
        <f>+'Categorias-9 feb-Depurado'!H2036</f>
        <v>VP9413218373</v>
      </c>
      <c r="I2037" s="107">
        <f>+'Categorias-9 feb-Depurado'!R2036</f>
        <v>22316363</v>
      </c>
      <c r="J2037" s="108">
        <f t="shared" si="132"/>
        <v>0</v>
      </c>
      <c r="K2037" s="107">
        <f t="shared" si="133"/>
        <v>0</v>
      </c>
      <c r="L2037" s="109">
        <f t="shared" si="134"/>
        <v>22316363</v>
      </c>
      <c r="M2037" s="110">
        <f t="shared" si="135"/>
        <v>1.7012971297979315E-05</v>
      </c>
      <c r="N2037" s="33" t="s">
        <v>4892</v>
      </c>
      <c r="O2037" s="33">
        <f>+'Categorias-9 feb-Depurado'!Y2036</f>
        <v>4678.6299359518644</v>
      </c>
      <c r="P2037" s="111">
        <f>+'Categorias-9 feb-Depurado'!AC2036</f>
        <v>44963</v>
      </c>
      <c r="Q2037" s="111">
        <f>+'Categorias-9 feb-Depurado'!AE2036</f>
        <v>44977</v>
      </c>
      <c r="R2037" s="112" t="str">
        <f>+'Categorias-9 feb-Depurado'!AB2036</f>
        <v>Fuel</v>
      </c>
    </row>
    <row r="2038" spans="2:18" s="1" customFormat="1" ht="14.5" hidden="1">
      <c r="B2038" s="57" t="str">
        <f>+'Categorias-9 feb-Depurado'!B2037</f>
        <v>ORGANIZACION TERPEL SA</v>
      </c>
      <c r="C2038" s="30" t="s">
        <v>4900</v>
      </c>
      <c r="D2038" s="31">
        <v>5</v>
      </c>
      <c r="E2038" s="30" t="str">
        <f>+'Categorias-9 feb-Depurado'!E2037</f>
        <v>830095213-0</v>
      </c>
      <c r="F2038" s="30" t="str">
        <f>+'Categorias-9 feb-Depurado'!F2037</f>
        <v>CR 7 75 51 P 13</v>
      </c>
      <c r="G2038" s="30" t="str">
        <f>+'Categorias-9 feb-Depurado'!G2037</f>
        <v>BOGOTA</v>
      </c>
      <c r="H2038" s="30" t="str">
        <f>+'Categorias-9 feb-Depurado'!H2037</f>
        <v>PB9400871396</v>
      </c>
      <c r="I2038" s="107">
        <f>+'Categorias-9 feb-Depurado'!R2037</f>
        <v>52739724</v>
      </c>
      <c r="J2038" s="108">
        <f t="shared" si="132"/>
        <v>0</v>
      </c>
      <c r="K2038" s="107">
        <f t="shared" si="133"/>
        <v>0</v>
      </c>
      <c r="L2038" s="109">
        <f t="shared" si="134"/>
        <v>52739724</v>
      </c>
      <c r="M2038" s="110">
        <f t="shared" si="135"/>
        <v>4.0206345929905815E-05</v>
      </c>
      <c r="N2038" s="33" t="s">
        <v>4892</v>
      </c>
      <c r="O2038" s="33">
        <f>+'Categorias-9 feb-Depurado'!Y2037</f>
        <v>11056.893613006698</v>
      </c>
      <c r="P2038" s="111">
        <f>+'Categorias-9 feb-Depurado'!AC2037</f>
        <v>44963</v>
      </c>
      <c r="Q2038" s="111">
        <f>+'Categorias-9 feb-Depurado'!AE2037</f>
        <v>44977</v>
      </c>
      <c r="R2038" s="112" t="str">
        <f>+'Categorias-9 feb-Depurado'!AB2037</f>
        <v>Fuel</v>
      </c>
    </row>
    <row r="2039" spans="2:18" s="1" customFormat="1" ht="14.5" hidden="1">
      <c r="B2039" s="57" t="str">
        <f>+'Categorias-9 feb-Depurado'!B2038</f>
        <v>ORGANIZACION TERPEL SA</v>
      </c>
      <c r="C2039" s="30" t="s">
        <v>4900</v>
      </c>
      <c r="D2039" s="31">
        <v>5</v>
      </c>
      <c r="E2039" s="30" t="str">
        <f>+'Categorias-9 feb-Depurado'!E2038</f>
        <v>830095213-0</v>
      </c>
      <c r="F2039" s="30" t="str">
        <f>+'Categorias-9 feb-Depurado'!F2038</f>
        <v>CR 7 75 51 P 13</v>
      </c>
      <c r="G2039" s="30" t="str">
        <f>+'Categorias-9 feb-Depurado'!G2038</f>
        <v>BOGOTA</v>
      </c>
      <c r="H2039" s="30" t="str">
        <f>+'Categorias-9 feb-Depurado'!H2038</f>
        <v>VF9411330626</v>
      </c>
      <c r="I2039" s="107">
        <f>+'Categorias-9 feb-Depurado'!R2038</f>
        <v>34820154</v>
      </c>
      <c r="J2039" s="108">
        <f t="shared" si="132"/>
        <v>0</v>
      </c>
      <c r="K2039" s="107">
        <f t="shared" si="133"/>
        <v>0</v>
      </c>
      <c r="L2039" s="109">
        <f t="shared" si="134"/>
        <v>34820154</v>
      </c>
      <c r="M2039" s="110">
        <f t="shared" si="135"/>
        <v>2.6545287894502326E-05</v>
      </c>
      <c r="N2039" s="33" t="s">
        <v>4892</v>
      </c>
      <c r="O2039" s="33">
        <f>+'Categorias-9 feb-Depurado'!Y2038</f>
        <v>7300.0522028994619</v>
      </c>
      <c r="P2039" s="111">
        <f>+'Categorias-9 feb-Depurado'!AC2038</f>
        <v>44963</v>
      </c>
      <c r="Q2039" s="111">
        <f>+'Categorias-9 feb-Depurado'!AE2038</f>
        <v>44977</v>
      </c>
      <c r="R2039" s="112" t="str">
        <f>+'Categorias-9 feb-Depurado'!AB2038</f>
        <v>Fuel</v>
      </c>
    </row>
    <row r="2040" spans="2:18" s="1" customFormat="1" ht="14.5" hidden="1">
      <c r="B2040" s="57" t="str">
        <f>+'Categorias-9 feb-Depurado'!B2039</f>
        <v>ORGANIZACION TERPEL SA</v>
      </c>
      <c r="C2040" s="30" t="s">
        <v>4900</v>
      </c>
      <c r="D2040" s="31">
        <v>5</v>
      </c>
      <c r="E2040" s="30" t="str">
        <f>+'Categorias-9 feb-Depurado'!E2039</f>
        <v>830095213-0</v>
      </c>
      <c r="F2040" s="30" t="str">
        <f>+'Categorias-9 feb-Depurado'!F2039</f>
        <v>CR 7 75 51 P 13</v>
      </c>
      <c r="G2040" s="30" t="str">
        <f>+'Categorias-9 feb-Depurado'!G2039</f>
        <v>BOGOTA</v>
      </c>
      <c r="H2040" s="30" t="str">
        <f>+'Categorias-9 feb-Depurado'!H2039</f>
        <v>VM9412052127</v>
      </c>
      <c r="I2040" s="107">
        <f>+'Categorias-9 feb-Depurado'!R2039</f>
        <v>26160453</v>
      </c>
      <c r="J2040" s="108">
        <f t="shared" si="132"/>
        <v>0</v>
      </c>
      <c r="K2040" s="107">
        <f t="shared" si="133"/>
        <v>0</v>
      </c>
      <c r="L2040" s="109">
        <f t="shared" si="134"/>
        <v>26160453</v>
      </c>
      <c r="M2040" s="110">
        <f t="shared" si="135"/>
        <v>1.994352915083595E-05</v>
      </c>
      <c r="N2040" s="33" t="s">
        <v>4892</v>
      </c>
      <c r="O2040" s="33">
        <f>+'Categorias-9 feb-Depurado'!Y2039</f>
        <v>5484.5441680555987</v>
      </c>
      <c r="P2040" s="111">
        <f>+'Categorias-9 feb-Depurado'!AC2039</f>
        <v>44963</v>
      </c>
      <c r="Q2040" s="111">
        <f>+'Categorias-9 feb-Depurado'!AE2039</f>
        <v>44977</v>
      </c>
      <c r="R2040" s="112" t="str">
        <f>+'Categorias-9 feb-Depurado'!AB2039</f>
        <v>Fuel</v>
      </c>
    </row>
    <row r="2041" spans="2:18" s="1" customFormat="1" ht="14.5" hidden="1">
      <c r="B2041" s="57" t="str">
        <f>+'Categorias-9 feb-Depurado'!B2040</f>
        <v>ORGANIZACION TERPEL SA</v>
      </c>
      <c r="C2041" s="30" t="s">
        <v>4900</v>
      </c>
      <c r="D2041" s="31">
        <v>5</v>
      </c>
      <c r="E2041" s="30" t="str">
        <f>+'Categorias-9 feb-Depurado'!E2040</f>
        <v>830095213-0</v>
      </c>
      <c r="F2041" s="30" t="str">
        <f>+'Categorias-9 feb-Depurado'!F2040</f>
        <v>CR 7 75 51 P 13</v>
      </c>
      <c r="G2041" s="30" t="str">
        <f>+'Categorias-9 feb-Depurado'!G2040</f>
        <v>BOGOTA</v>
      </c>
      <c r="H2041" s="30" t="str">
        <f>+'Categorias-9 feb-Depurado'!H2040</f>
        <v>VM9412052140</v>
      </c>
      <c r="I2041" s="107">
        <f>+'Categorias-9 feb-Depurado'!R2040</f>
        <v>28523796</v>
      </c>
      <c r="J2041" s="108">
        <f t="shared" si="132"/>
        <v>0</v>
      </c>
      <c r="K2041" s="107">
        <f t="shared" si="133"/>
        <v>0</v>
      </c>
      <c r="L2041" s="109">
        <f t="shared" si="134"/>
        <v>28523796</v>
      </c>
      <c r="M2041" s="110">
        <f t="shared" si="135"/>
        <v>2.1745233426137458E-05</v>
      </c>
      <c r="N2041" s="33" t="s">
        <v>4892</v>
      </c>
      <c r="O2041" s="33">
        <f>+'Categorias-9 feb-Depurado'!Y2040</f>
        <v>5980.0194974684737</v>
      </c>
      <c r="P2041" s="111">
        <f>+'Categorias-9 feb-Depurado'!AC2040</f>
        <v>44963</v>
      </c>
      <c r="Q2041" s="111">
        <f>+'Categorias-9 feb-Depurado'!AE2040</f>
        <v>44977</v>
      </c>
      <c r="R2041" s="112" t="str">
        <f>+'Categorias-9 feb-Depurado'!AB2040</f>
        <v>Fuel</v>
      </c>
    </row>
    <row r="2042" spans="2:18" s="1" customFormat="1" ht="14.5" hidden="1">
      <c r="B2042" s="57" t="str">
        <f>+'Categorias-9 feb-Depurado'!B2041</f>
        <v>ORGANIZACION TERPEL SA</v>
      </c>
      <c r="C2042" s="30" t="s">
        <v>4900</v>
      </c>
      <c r="D2042" s="31">
        <v>5</v>
      </c>
      <c r="E2042" s="30" t="str">
        <f>+'Categorias-9 feb-Depurado'!E2041</f>
        <v>830095213-0</v>
      </c>
      <c r="F2042" s="30" t="str">
        <f>+'Categorias-9 feb-Depurado'!F2041</f>
        <v>CR 7 75 51 P 13</v>
      </c>
      <c r="G2042" s="30" t="str">
        <f>+'Categorias-9 feb-Depurado'!G2041</f>
        <v>BOGOTA</v>
      </c>
      <c r="H2042" s="30" t="str">
        <f>+'Categorias-9 feb-Depurado'!H2041</f>
        <v>VM9412052151</v>
      </c>
      <c r="I2042" s="107">
        <f>+'Categorias-9 feb-Depurado'!R2041</f>
        <v>27443208</v>
      </c>
      <c r="J2042" s="108">
        <f t="shared" si="132"/>
        <v>0</v>
      </c>
      <c r="K2042" s="107">
        <f t="shared" si="133"/>
        <v>0</v>
      </c>
      <c r="L2042" s="109">
        <f t="shared" si="134"/>
        <v>27443208</v>
      </c>
      <c r="M2042" s="110">
        <f t="shared" si="135"/>
        <v>2.092144271127317E-05</v>
      </c>
      <c r="N2042" s="33" t="s">
        <v>4892</v>
      </c>
      <c r="O2042" s="33">
        <f>+'Categorias-9 feb-Depurado'!Y2041</f>
        <v>5753.474008616623</v>
      </c>
      <c r="P2042" s="111">
        <f>+'Categorias-9 feb-Depurado'!AC2041</f>
        <v>44963</v>
      </c>
      <c r="Q2042" s="111">
        <f>+'Categorias-9 feb-Depurado'!AE2041</f>
        <v>44977</v>
      </c>
      <c r="R2042" s="112" t="str">
        <f>+'Categorias-9 feb-Depurado'!AB2041</f>
        <v>Fuel</v>
      </c>
    </row>
    <row r="2043" spans="2:18" s="1" customFormat="1" ht="14.5" hidden="1">
      <c r="B2043" s="57" t="str">
        <f>+'Categorias-9 feb-Depurado'!B2042</f>
        <v>ORGANIZACION TERPEL SA</v>
      </c>
      <c r="C2043" s="30" t="s">
        <v>4900</v>
      </c>
      <c r="D2043" s="31">
        <v>5</v>
      </c>
      <c r="E2043" s="30" t="str">
        <f>+'Categorias-9 feb-Depurado'!E2042</f>
        <v>830095213-0</v>
      </c>
      <c r="F2043" s="30" t="str">
        <f>+'Categorias-9 feb-Depurado'!F2042</f>
        <v>CR 7 75 51 P 13</v>
      </c>
      <c r="G2043" s="30" t="str">
        <f>+'Categorias-9 feb-Depurado'!G2042</f>
        <v>BOGOTA</v>
      </c>
      <c r="H2043" s="30" t="str">
        <f>+'Categorias-9 feb-Depurado'!H2042</f>
        <v>VK9411641852</v>
      </c>
      <c r="I2043" s="107">
        <f>+'Categorias-9 feb-Depurado'!R2042</f>
        <v>16142239</v>
      </c>
      <c r="J2043" s="108">
        <f t="shared" si="132"/>
        <v>0</v>
      </c>
      <c r="K2043" s="107">
        <f t="shared" si="133"/>
        <v>0</v>
      </c>
      <c r="L2043" s="109">
        <f t="shared" si="134"/>
        <v>16142239</v>
      </c>
      <c r="M2043" s="110">
        <f t="shared" si="135"/>
        <v>1.2306102423236363E-05</v>
      </c>
      <c r="N2043" s="33" t="s">
        <v>4892</v>
      </c>
      <c r="O2043" s="33">
        <f>+'Categorias-9 feb-Depurado'!Y2042</f>
        <v>3384.2236129018729</v>
      </c>
      <c r="P2043" s="111">
        <f>+'Categorias-9 feb-Depurado'!AC2042</f>
        <v>44963</v>
      </c>
      <c r="Q2043" s="111">
        <f>+'Categorias-9 feb-Depurado'!AE2042</f>
        <v>44977</v>
      </c>
      <c r="R2043" s="112" t="str">
        <f>+'Categorias-9 feb-Depurado'!AB2042</f>
        <v>Fuel</v>
      </c>
    </row>
    <row r="2044" spans="2:18" s="1" customFormat="1" ht="14.5" hidden="1">
      <c r="B2044" s="57" t="str">
        <f>+'Categorias-9 feb-Depurado'!B2043</f>
        <v>ORGANIZACION TERPEL SA</v>
      </c>
      <c r="C2044" s="30" t="s">
        <v>4900</v>
      </c>
      <c r="D2044" s="31">
        <v>5</v>
      </c>
      <c r="E2044" s="30" t="str">
        <f>+'Categorias-9 feb-Depurado'!E2043</f>
        <v>830095213-0</v>
      </c>
      <c r="F2044" s="30" t="str">
        <f>+'Categorias-9 feb-Depurado'!F2043</f>
        <v>CR 7 75 51 P 13</v>
      </c>
      <c r="G2044" s="30" t="str">
        <f>+'Categorias-9 feb-Depurado'!G2043</f>
        <v>BOGOTA</v>
      </c>
      <c r="H2044" s="30" t="str">
        <f>+'Categorias-9 feb-Depurado'!H2043</f>
        <v>VE9411275761</v>
      </c>
      <c r="I2044" s="107">
        <f>+'Categorias-9 feb-Depurado'!R2043</f>
        <v>5065507</v>
      </c>
      <c r="J2044" s="108">
        <f t="shared" si="132"/>
        <v>0</v>
      </c>
      <c r="K2044" s="107">
        <f t="shared" si="133"/>
        <v>0</v>
      </c>
      <c r="L2044" s="109">
        <f t="shared" si="134"/>
        <v>5065507</v>
      </c>
      <c r="M2044" s="110">
        <f t="shared" si="135"/>
        <v>3.8617101362221659E-06</v>
      </c>
      <c r="N2044" s="33" t="s">
        <v>4892</v>
      </c>
      <c r="O2044" s="33">
        <f>+'Categorias-9 feb-Depurado'!Y2043</f>
        <v>1061.98454878036</v>
      </c>
      <c r="P2044" s="111">
        <f>+'Categorias-9 feb-Depurado'!AC2043</f>
        <v>44963</v>
      </c>
      <c r="Q2044" s="111">
        <f>+'Categorias-9 feb-Depurado'!AE2043</f>
        <v>44977</v>
      </c>
      <c r="R2044" s="112" t="str">
        <f>+'Categorias-9 feb-Depurado'!AB2043</f>
        <v>Fuel</v>
      </c>
    </row>
    <row r="2045" spans="2:18" s="1" customFormat="1" ht="14.5" hidden="1">
      <c r="B2045" s="57" t="str">
        <f>+'Categorias-9 feb-Depurado'!B2044</f>
        <v>ORGANIZACION TERPEL SA</v>
      </c>
      <c r="C2045" s="30" t="s">
        <v>4900</v>
      </c>
      <c r="D2045" s="31">
        <v>5</v>
      </c>
      <c r="E2045" s="30" t="str">
        <f>+'Categorias-9 feb-Depurado'!E2044</f>
        <v>830095213-0</v>
      </c>
      <c r="F2045" s="30" t="str">
        <f>+'Categorias-9 feb-Depurado'!F2044</f>
        <v>CR 7 75 51 P 13</v>
      </c>
      <c r="G2045" s="30" t="str">
        <f>+'Categorias-9 feb-Depurado'!G2044</f>
        <v>BOGOTA</v>
      </c>
      <c r="H2045" s="30" t="str">
        <f>+'Categorias-9 feb-Depurado'!H2044</f>
        <v>VC9411125163</v>
      </c>
      <c r="I2045" s="107">
        <f>+'Categorias-9 feb-Depurado'!R2044</f>
        <v>27093343</v>
      </c>
      <c r="J2045" s="108">
        <f t="shared" si="132"/>
        <v>0</v>
      </c>
      <c r="K2045" s="107">
        <f t="shared" si="133"/>
        <v>0</v>
      </c>
      <c r="L2045" s="109">
        <f t="shared" si="134"/>
        <v>27093343</v>
      </c>
      <c r="M2045" s="110">
        <f t="shared" si="135"/>
        <v>2.0654721686742091E-05</v>
      </c>
      <c r="N2045" s="33" t="s">
        <v>4892</v>
      </c>
      <c r="O2045" s="33">
        <f>+'Categorias-9 feb-Depurado'!Y2044</f>
        <v>5680.1247418681924</v>
      </c>
      <c r="P2045" s="111">
        <f>+'Categorias-9 feb-Depurado'!AC2044</f>
        <v>44963</v>
      </c>
      <c r="Q2045" s="111">
        <f>+'Categorias-9 feb-Depurado'!AE2044</f>
        <v>44977</v>
      </c>
      <c r="R2045" s="112" t="str">
        <f>+'Categorias-9 feb-Depurado'!AB2044</f>
        <v>Fuel</v>
      </c>
    </row>
    <row r="2046" spans="2:18" s="1" customFormat="1" ht="14.5" hidden="1">
      <c r="B2046" s="57" t="str">
        <f>+'Categorias-9 feb-Depurado'!B2045</f>
        <v>ORGANIZACION TERPEL SA</v>
      </c>
      <c r="C2046" s="30" t="s">
        <v>4900</v>
      </c>
      <c r="D2046" s="31">
        <v>5</v>
      </c>
      <c r="E2046" s="30" t="str">
        <f>+'Categorias-9 feb-Depurado'!E2045</f>
        <v>830095213-0</v>
      </c>
      <c r="F2046" s="30" t="str">
        <f>+'Categorias-9 feb-Depurado'!F2045</f>
        <v>CR 7 75 51 P 13</v>
      </c>
      <c r="G2046" s="30" t="str">
        <f>+'Categorias-9 feb-Depurado'!G2045</f>
        <v>BOGOTA</v>
      </c>
      <c r="H2046" s="30" t="str">
        <f>+'Categorias-9 feb-Depurado'!H2045</f>
        <v>VC9411125165</v>
      </c>
      <c r="I2046" s="107">
        <f>+'Categorias-9 feb-Depurado'!R2045</f>
        <v>24629360</v>
      </c>
      <c r="J2046" s="108">
        <f t="shared" si="132"/>
        <v>0</v>
      </c>
      <c r="K2046" s="107">
        <f t="shared" si="133"/>
        <v>0</v>
      </c>
      <c r="L2046" s="109">
        <f t="shared" si="134"/>
        <v>24629360</v>
      </c>
      <c r="M2046" s="110">
        <f t="shared" si="135"/>
        <v>1.8776294092706765E-05</v>
      </c>
      <c r="N2046" s="33" t="s">
        <v>4892</v>
      </c>
      <c r="O2046" s="33">
        <f>+'Categorias-9 feb-Depurado'!Y2045</f>
        <v>5163.5502164638301</v>
      </c>
      <c r="P2046" s="111">
        <f>+'Categorias-9 feb-Depurado'!AC2045</f>
        <v>44963</v>
      </c>
      <c r="Q2046" s="111">
        <f>+'Categorias-9 feb-Depurado'!AE2045</f>
        <v>44977</v>
      </c>
      <c r="R2046" s="112" t="str">
        <f>+'Categorias-9 feb-Depurado'!AB2045</f>
        <v>Fuel</v>
      </c>
    </row>
    <row r="2047" spans="2:18" s="1" customFormat="1" ht="14.5" hidden="1">
      <c r="B2047" s="57" t="str">
        <f>+'Categorias-9 feb-Depurado'!B2046</f>
        <v>ORGANIZACION TERPEL SA</v>
      </c>
      <c r="C2047" s="30" t="s">
        <v>4900</v>
      </c>
      <c r="D2047" s="31">
        <v>5</v>
      </c>
      <c r="E2047" s="30" t="str">
        <f>+'Categorias-9 feb-Depurado'!E2046</f>
        <v>830095213-0</v>
      </c>
      <c r="F2047" s="30" t="str">
        <f>+'Categorias-9 feb-Depurado'!F2046</f>
        <v>CR 7 75 51 P 13</v>
      </c>
      <c r="G2047" s="30" t="str">
        <f>+'Categorias-9 feb-Depurado'!G2046</f>
        <v>BOGOTA</v>
      </c>
      <c r="H2047" s="30" t="str">
        <f>+'Categorias-9 feb-Depurado'!H2046</f>
        <v>VM9412052125</v>
      </c>
      <c r="I2047" s="107">
        <f>+'Categorias-9 feb-Depurado'!R2046</f>
        <v>467605511</v>
      </c>
      <c r="J2047" s="108">
        <f t="shared" si="132"/>
        <v>0</v>
      </c>
      <c r="K2047" s="107">
        <f t="shared" si="133"/>
        <v>0</v>
      </c>
      <c r="L2047" s="109">
        <f t="shared" si="134"/>
        <v>467605511</v>
      </c>
      <c r="M2047" s="110">
        <f t="shared" si="135"/>
        <v>0.00035648098829634337</v>
      </c>
      <c r="N2047" s="33" t="s">
        <v>4892</v>
      </c>
      <c r="O2047" s="33">
        <f>+'Categorias-9 feb-Depurado'!Y2046</f>
        <v>98033.588267974876</v>
      </c>
      <c r="P2047" s="111">
        <f>+'Categorias-9 feb-Depurado'!AC2046</f>
        <v>44963</v>
      </c>
      <c r="Q2047" s="111">
        <f>+'Categorias-9 feb-Depurado'!AE2046</f>
        <v>44977</v>
      </c>
      <c r="R2047" s="112" t="str">
        <f>+'Categorias-9 feb-Depurado'!AB2046</f>
        <v>Fuel</v>
      </c>
    </row>
    <row r="2048" spans="2:18" s="1" customFormat="1" ht="14.5" hidden="1">
      <c r="B2048" s="57" t="str">
        <f>+'Categorias-9 feb-Depurado'!B2047</f>
        <v>ORGANIZACION TERPEL SA</v>
      </c>
      <c r="C2048" s="30" t="s">
        <v>4900</v>
      </c>
      <c r="D2048" s="31">
        <v>5</v>
      </c>
      <c r="E2048" s="30" t="str">
        <f>+'Categorias-9 feb-Depurado'!E2047</f>
        <v>830095213-0</v>
      </c>
      <c r="F2048" s="30" t="str">
        <f>+'Categorias-9 feb-Depurado'!F2047</f>
        <v>CR 7 75 51 P 13</v>
      </c>
      <c r="G2048" s="30" t="str">
        <f>+'Categorias-9 feb-Depurado'!G2047</f>
        <v>BOGOTA</v>
      </c>
      <c r="H2048" s="30" t="str">
        <f>+'Categorias-9 feb-Depurado'!H2047</f>
        <v>VM9412052149</v>
      </c>
      <c r="I2048" s="107">
        <f>+'Categorias-9 feb-Depurado'!R2047</f>
        <v>519398238</v>
      </c>
      <c r="J2048" s="108">
        <f t="shared" si="132"/>
        <v>0</v>
      </c>
      <c r="K2048" s="107">
        <f t="shared" si="133"/>
        <v>0</v>
      </c>
      <c r="L2048" s="109">
        <f t="shared" si="134"/>
        <v>519398238</v>
      </c>
      <c r="M2048" s="110">
        <f t="shared" si="135"/>
        <v>0.00039596538716075861</v>
      </c>
      <c r="N2048" s="33" t="s">
        <v>4892</v>
      </c>
      <c r="O2048" s="33">
        <f>+'Categorias-9 feb-Depurado'!Y2047</f>
        <v>108891.94377181672</v>
      </c>
      <c r="P2048" s="111">
        <f>+'Categorias-9 feb-Depurado'!AC2047</f>
        <v>44963</v>
      </c>
      <c r="Q2048" s="111">
        <f>+'Categorias-9 feb-Depurado'!AE2047</f>
        <v>44977</v>
      </c>
      <c r="R2048" s="112" t="str">
        <f>+'Categorias-9 feb-Depurado'!AB2047</f>
        <v>Fuel</v>
      </c>
    </row>
    <row r="2049" spans="2:18" s="1" customFormat="1" ht="14.5" hidden="1">
      <c r="B2049" s="57" t="str">
        <f>+'Categorias-9 feb-Depurado'!B2048</f>
        <v>ORGANIZACION TERPEL SA</v>
      </c>
      <c r="C2049" s="30" t="s">
        <v>4900</v>
      </c>
      <c r="D2049" s="31">
        <v>5</v>
      </c>
      <c r="E2049" s="30" t="str">
        <f>+'Categorias-9 feb-Depurado'!E2048</f>
        <v>830095213-0</v>
      </c>
      <c r="F2049" s="30" t="str">
        <f>+'Categorias-9 feb-Depurado'!F2048</f>
        <v>CR 7 75 51 P 13</v>
      </c>
      <c r="G2049" s="30" t="str">
        <f>+'Categorias-9 feb-Depurado'!G2048</f>
        <v>BOGOTA</v>
      </c>
      <c r="H2049" s="30" t="str">
        <f>+'Categorias-9 feb-Depurado'!H2048</f>
        <v>VE9411275760</v>
      </c>
      <c r="I2049" s="107">
        <f>+'Categorias-9 feb-Depurado'!R2048</f>
        <v>16889044</v>
      </c>
      <c r="J2049" s="108">
        <f t="shared" si="132"/>
        <v>0</v>
      </c>
      <c r="K2049" s="107">
        <f t="shared" si="133"/>
        <v>0</v>
      </c>
      <c r="L2049" s="109">
        <f t="shared" si="134"/>
        <v>16889044</v>
      </c>
      <c r="M2049" s="110">
        <f t="shared" si="135"/>
        <v>1.2875432292542909E-05</v>
      </c>
      <c r="N2049" s="33" t="s">
        <v>4892</v>
      </c>
      <c r="O2049" s="33">
        <f>+'Categorias-9 feb-Depurado'!Y2048</f>
        <v>3540.7914294998791</v>
      </c>
      <c r="P2049" s="111">
        <f>+'Categorias-9 feb-Depurado'!AC2048</f>
        <v>44963</v>
      </c>
      <c r="Q2049" s="111">
        <f>+'Categorias-9 feb-Depurado'!AE2048</f>
        <v>44977</v>
      </c>
      <c r="R2049" s="112" t="str">
        <f>+'Categorias-9 feb-Depurado'!AB2048</f>
        <v>Fuel</v>
      </c>
    </row>
    <row r="2050" spans="2:18" s="1" customFormat="1" ht="14.5" hidden="1">
      <c r="B2050" s="57" t="str">
        <f>+'Categorias-9 feb-Depurado'!B2049</f>
        <v>ORGANIZACION TERPEL SA</v>
      </c>
      <c r="C2050" s="30" t="s">
        <v>4900</v>
      </c>
      <c r="D2050" s="31">
        <v>5</v>
      </c>
      <c r="E2050" s="30" t="str">
        <f>+'Categorias-9 feb-Depurado'!E2049</f>
        <v>830095213-0</v>
      </c>
      <c r="F2050" s="30" t="str">
        <f>+'Categorias-9 feb-Depurado'!F2049</f>
        <v>CR 7 75 51 P 13</v>
      </c>
      <c r="G2050" s="30" t="str">
        <f>+'Categorias-9 feb-Depurado'!G2049</f>
        <v>BOGOTA</v>
      </c>
      <c r="H2050" s="30" t="str">
        <f>+'Categorias-9 feb-Depurado'!H2049</f>
        <v>VJ9411595118</v>
      </c>
      <c r="I2050" s="107">
        <f>+'Categorias-9 feb-Depurado'!R2049</f>
        <v>182643377</v>
      </c>
      <c r="J2050" s="108">
        <f t="shared" si="132"/>
        <v>0</v>
      </c>
      <c r="K2050" s="107">
        <f t="shared" si="133"/>
        <v>0</v>
      </c>
      <c r="L2050" s="109">
        <f t="shared" si="134"/>
        <v>182643377</v>
      </c>
      <c r="M2050" s="110">
        <f t="shared" si="135"/>
        <v>0.00013923893112273783</v>
      </c>
      <c r="N2050" s="33" t="s">
        <v>4892</v>
      </c>
      <c r="O2050" s="33">
        <f>+'Categorias-9 feb-Depurado'!Y2049</f>
        <v>38291.220268981204</v>
      </c>
      <c r="P2050" s="111">
        <f>+'Categorias-9 feb-Depurado'!AC2049</f>
        <v>44963</v>
      </c>
      <c r="Q2050" s="111">
        <f>+'Categorias-9 feb-Depurado'!AE2049</f>
        <v>44977</v>
      </c>
      <c r="R2050" s="112" t="str">
        <f>+'Categorias-9 feb-Depurado'!AB2049</f>
        <v>Fuel</v>
      </c>
    </row>
    <row r="2051" spans="2:18" s="1" customFormat="1" ht="14.5" hidden="1">
      <c r="B2051" s="57" t="str">
        <f>+'Categorias-9 feb-Depurado'!B2050</f>
        <v>ORGANIZACION TERPEL SA</v>
      </c>
      <c r="C2051" s="30" t="s">
        <v>4900</v>
      </c>
      <c r="D2051" s="31">
        <v>5</v>
      </c>
      <c r="E2051" s="30" t="str">
        <f>+'Categorias-9 feb-Depurado'!E2050</f>
        <v>830095213-0</v>
      </c>
      <c r="F2051" s="30" t="str">
        <f>+'Categorias-9 feb-Depurado'!F2050</f>
        <v>CR 7 75 51 P 13</v>
      </c>
      <c r="G2051" s="30" t="str">
        <f>+'Categorias-9 feb-Depurado'!G2050</f>
        <v>BOGOTA</v>
      </c>
      <c r="H2051" s="30" t="str">
        <f>+'Categorias-9 feb-Depurado'!H2050</f>
        <v>VR9413254420</v>
      </c>
      <c r="I2051" s="107">
        <f>+'Categorias-9 feb-Depurado'!R2050</f>
        <v>3454415</v>
      </c>
      <c r="J2051" s="108">
        <f t="shared" si="132"/>
        <v>0</v>
      </c>
      <c r="K2051" s="107">
        <f t="shared" si="133"/>
        <v>0</v>
      </c>
      <c r="L2051" s="109">
        <f t="shared" si="134"/>
        <v>3454415</v>
      </c>
      <c r="M2051" s="110">
        <f t="shared" si="135"/>
        <v>2.6334875107699767E-06</v>
      </c>
      <c r="N2051" s="33" t="s">
        <v>4892</v>
      </c>
      <c r="O2051" s="33">
        <f>+'Categorias-9 feb-Depurado'!Y2050</f>
        <v>724.21879094730434</v>
      </c>
      <c r="P2051" s="111">
        <f>+'Categorias-9 feb-Depurado'!AC2050</f>
        <v>44963</v>
      </c>
      <c r="Q2051" s="111">
        <f>+'Categorias-9 feb-Depurado'!AE2050</f>
        <v>44977</v>
      </c>
      <c r="R2051" s="112" t="str">
        <f>+'Categorias-9 feb-Depurado'!AB2050</f>
        <v>Fuel</v>
      </c>
    </row>
    <row r="2052" spans="2:18" s="1" customFormat="1" ht="14.5" hidden="1">
      <c r="B2052" s="57" t="str">
        <f>+'Categorias-9 feb-Depurado'!B2051</f>
        <v>ORGANIZACION TERPEL SA</v>
      </c>
      <c r="C2052" s="30" t="s">
        <v>4900</v>
      </c>
      <c r="D2052" s="31">
        <v>5</v>
      </c>
      <c r="E2052" s="30" t="str">
        <f>+'Categorias-9 feb-Depurado'!E2051</f>
        <v>830095213-0</v>
      </c>
      <c r="F2052" s="30" t="str">
        <f>+'Categorias-9 feb-Depurado'!F2051</f>
        <v>CR 7 75 51 P 13</v>
      </c>
      <c r="G2052" s="30" t="str">
        <f>+'Categorias-9 feb-Depurado'!G2051</f>
        <v>BOGOTA</v>
      </c>
      <c r="H2052" s="30" t="str">
        <f>+'Categorias-9 feb-Depurado'!H2051</f>
        <v>VK9411641851</v>
      </c>
      <c r="I2052" s="107">
        <f>+'Categorias-9 feb-Depurado'!R2051</f>
        <v>5122724</v>
      </c>
      <c r="J2052" s="108">
        <f t="shared" si="132"/>
        <v>0</v>
      </c>
      <c r="K2052" s="107">
        <f t="shared" si="133"/>
        <v>0</v>
      </c>
      <c r="L2052" s="109">
        <f t="shared" si="134"/>
        <v>5122724</v>
      </c>
      <c r="M2052" s="110">
        <f t="shared" si="135"/>
        <v>3.9053297519613652E-06</v>
      </c>
      <c r="N2052" s="33" t="s">
        <v>4892</v>
      </c>
      <c r="O2052" s="33">
        <f>+'Categorias-9 feb-Depurado'!Y2051</f>
        <v>1073.9801041961487</v>
      </c>
      <c r="P2052" s="111">
        <f>+'Categorias-9 feb-Depurado'!AC2051</f>
        <v>44963</v>
      </c>
      <c r="Q2052" s="111">
        <f>+'Categorias-9 feb-Depurado'!AE2051</f>
        <v>44977</v>
      </c>
      <c r="R2052" s="112" t="str">
        <f>+'Categorias-9 feb-Depurado'!AB2051</f>
        <v>Fuel</v>
      </c>
    </row>
    <row r="2053" spans="2:18" s="1" customFormat="1" ht="14.5" hidden="1">
      <c r="B2053" s="57" t="str">
        <f>+'Categorias-9 feb-Depurado'!B2052</f>
        <v>ORGANIZACION TERPEL SA</v>
      </c>
      <c r="C2053" s="30" t="s">
        <v>4900</v>
      </c>
      <c r="D2053" s="31">
        <v>5</v>
      </c>
      <c r="E2053" s="30" t="str">
        <f>+'Categorias-9 feb-Depurado'!E2052</f>
        <v>830095213-0</v>
      </c>
      <c r="F2053" s="30" t="str">
        <f>+'Categorias-9 feb-Depurado'!F2052</f>
        <v>CR 7 75 51 P 13</v>
      </c>
      <c r="G2053" s="30" t="str">
        <f>+'Categorias-9 feb-Depurado'!G2052</f>
        <v>BOGOTA</v>
      </c>
      <c r="H2053" s="30" t="str">
        <f>+'Categorias-9 feb-Depurado'!H2052</f>
        <v>VF9411330627</v>
      </c>
      <c r="I2053" s="107">
        <f>+'Categorias-9 feb-Depurado'!R2052</f>
        <v>54512980</v>
      </c>
      <c r="J2053" s="108">
        <f t="shared" si="132"/>
        <v>0</v>
      </c>
      <c r="K2053" s="107">
        <f t="shared" si="133"/>
        <v>0</v>
      </c>
      <c r="L2053" s="109">
        <f t="shared" si="134"/>
        <v>54512980</v>
      </c>
      <c r="M2053" s="110">
        <f t="shared" si="135"/>
        <v>4.155819494903002E-05</v>
      </c>
      <c r="N2053" s="33" t="s">
        <v>4892</v>
      </c>
      <c r="O2053" s="33">
        <f>+'Categorias-9 feb-Depurado'!Y2052</f>
        <v>11428.657085652589</v>
      </c>
      <c r="P2053" s="111">
        <f>+'Categorias-9 feb-Depurado'!AC2052</f>
        <v>44963</v>
      </c>
      <c r="Q2053" s="111">
        <f>+'Categorias-9 feb-Depurado'!AE2052</f>
        <v>44977</v>
      </c>
      <c r="R2053" s="112" t="str">
        <f>+'Categorias-9 feb-Depurado'!AB2052</f>
        <v>Fuel</v>
      </c>
    </row>
    <row r="2054" spans="2:18" s="1" customFormat="1" ht="14.5" hidden="1">
      <c r="B2054" s="57" t="str">
        <f>+'Categorias-9 feb-Depurado'!B2053</f>
        <v>ORGANIZACION TERPEL SA</v>
      </c>
      <c r="C2054" s="30" t="s">
        <v>4900</v>
      </c>
      <c r="D2054" s="31">
        <v>5</v>
      </c>
      <c r="E2054" s="30" t="str">
        <f>+'Categorias-9 feb-Depurado'!E2053</f>
        <v>830095213-0</v>
      </c>
      <c r="F2054" s="30" t="str">
        <f>+'Categorias-9 feb-Depurado'!F2053</f>
        <v>CR 7 75 51 P 13</v>
      </c>
      <c r="G2054" s="30" t="str">
        <f>+'Categorias-9 feb-Depurado'!G2053</f>
        <v>BOGOTA</v>
      </c>
      <c r="H2054" s="30" t="str">
        <f>+'Categorias-9 feb-Depurado'!H2053</f>
        <v>VF9411330636</v>
      </c>
      <c r="I2054" s="107">
        <f>+'Categorias-9 feb-Depurado'!R2053</f>
        <v>75059784</v>
      </c>
      <c r="J2054" s="108">
        <f t="shared" si="132"/>
        <v>0</v>
      </c>
      <c r="K2054" s="107">
        <f t="shared" si="133"/>
        <v>0</v>
      </c>
      <c r="L2054" s="109">
        <f t="shared" si="134"/>
        <v>75059784</v>
      </c>
      <c r="M2054" s="110">
        <f t="shared" si="135"/>
        <v>5.7222135651070335E-05</v>
      </c>
      <c r="N2054" s="33" t="s">
        <v>4892</v>
      </c>
      <c r="O2054" s="33">
        <f>+'Categorias-9 feb-Depurado'!Y2053</f>
        <v>15736.298625742947</v>
      </c>
      <c r="P2054" s="111">
        <f>+'Categorias-9 feb-Depurado'!AC2053</f>
        <v>44963</v>
      </c>
      <c r="Q2054" s="111">
        <f>+'Categorias-9 feb-Depurado'!AE2053</f>
        <v>44977</v>
      </c>
      <c r="R2054" s="112" t="str">
        <f>+'Categorias-9 feb-Depurado'!AB2053</f>
        <v>Fuel</v>
      </c>
    </row>
    <row r="2055" spans="2:18" s="1" customFormat="1" ht="14.5" hidden="1">
      <c r="B2055" s="57" t="str">
        <f>+'Categorias-9 feb-Depurado'!B2054</f>
        <v>ORGANIZACION TERPEL SA</v>
      </c>
      <c r="C2055" s="30" t="s">
        <v>4900</v>
      </c>
      <c r="D2055" s="31">
        <v>5</v>
      </c>
      <c r="E2055" s="30" t="str">
        <f>+'Categorias-9 feb-Depurado'!E2054</f>
        <v>830095213-0</v>
      </c>
      <c r="F2055" s="30" t="str">
        <f>+'Categorias-9 feb-Depurado'!F2054</f>
        <v>CR 7 75 51 P 13</v>
      </c>
      <c r="G2055" s="30" t="str">
        <f>+'Categorias-9 feb-Depurado'!G2054</f>
        <v>BOGOTA</v>
      </c>
      <c r="H2055" s="30" t="str">
        <f>+'Categorias-9 feb-Depurado'!H2054</f>
        <v>VO9413178505</v>
      </c>
      <c r="I2055" s="107">
        <f>+'Categorias-9 feb-Depurado'!R2054</f>
        <v>42033774</v>
      </c>
      <c r="J2055" s="108">
        <f t="shared" si="132"/>
        <v>0</v>
      </c>
      <c r="K2055" s="107">
        <f t="shared" si="133"/>
        <v>0</v>
      </c>
      <c r="L2055" s="109">
        <f t="shared" si="134"/>
        <v>42033774</v>
      </c>
      <c r="M2055" s="110">
        <f t="shared" si="135"/>
        <v>3.2044620828570905E-05</v>
      </c>
      <c r="N2055" s="33" t="s">
        <v>4892</v>
      </c>
      <c r="O2055" s="33">
        <f>+'Categorias-9 feb-Depurado'!Y2054</f>
        <v>8812.3890688386418</v>
      </c>
      <c r="P2055" s="111">
        <f>+'Categorias-9 feb-Depurado'!AC2054</f>
        <v>44963</v>
      </c>
      <c r="Q2055" s="111">
        <f>+'Categorias-9 feb-Depurado'!AE2054</f>
        <v>44977</v>
      </c>
      <c r="R2055" s="112" t="str">
        <f>+'Categorias-9 feb-Depurado'!AB2054</f>
        <v>Fuel</v>
      </c>
    </row>
    <row r="2056" spans="2:18" s="1" customFormat="1" ht="14.5" hidden="1">
      <c r="B2056" s="57" t="str">
        <f>+'Categorias-9 feb-Depurado'!B2055</f>
        <v>ORGANIZACION TERPEL SA</v>
      </c>
      <c r="C2056" s="30" t="s">
        <v>4900</v>
      </c>
      <c r="D2056" s="31">
        <v>5</v>
      </c>
      <c r="E2056" s="30" t="str">
        <f>+'Categorias-9 feb-Depurado'!E2055</f>
        <v>830095213-0</v>
      </c>
      <c r="F2056" s="30" t="str">
        <f>+'Categorias-9 feb-Depurado'!F2055</f>
        <v>CR 7 75 51 P 13</v>
      </c>
      <c r="G2056" s="30" t="str">
        <f>+'Categorias-9 feb-Depurado'!G2055</f>
        <v>BOGOTA</v>
      </c>
      <c r="H2056" s="30" t="str">
        <f>+'Categorias-9 feb-Depurado'!H2055</f>
        <v>VF9411330628</v>
      </c>
      <c r="I2056" s="107">
        <f>+'Categorias-9 feb-Depurado'!R2055</f>
        <v>79121362</v>
      </c>
      <c r="J2056" s="108">
        <f t="shared" si="132"/>
        <v>0</v>
      </c>
      <c r="K2056" s="107">
        <f t="shared" si="133"/>
        <v>0</v>
      </c>
      <c r="L2056" s="109">
        <f t="shared" si="134"/>
        <v>79121362</v>
      </c>
      <c r="M2056" s="110">
        <f t="shared" si="135"/>
        <v>6.0318496376987196E-05</v>
      </c>
      <c r="N2056" s="33" t="s">
        <v>4892</v>
      </c>
      <c r="O2056" s="33">
        <f>+'Categorias-9 feb-Depurado'!Y2055</f>
        <v>16587.809260249272</v>
      </c>
      <c r="P2056" s="111">
        <f>+'Categorias-9 feb-Depurado'!AC2055</f>
        <v>44963</v>
      </c>
      <c r="Q2056" s="111">
        <f>+'Categorias-9 feb-Depurado'!AE2055</f>
        <v>44977</v>
      </c>
      <c r="R2056" s="112" t="str">
        <f>+'Categorias-9 feb-Depurado'!AB2055</f>
        <v>Fuel</v>
      </c>
    </row>
    <row r="2057" spans="2:18" s="1" customFormat="1" ht="14.5" hidden="1">
      <c r="B2057" s="57" t="str">
        <f>+'Categorias-9 feb-Depurado'!B2056</f>
        <v>ORGANIZACION TERPEL SA</v>
      </c>
      <c r="C2057" s="30" t="s">
        <v>4900</v>
      </c>
      <c r="D2057" s="31">
        <v>5</v>
      </c>
      <c r="E2057" s="30" t="str">
        <f>+'Categorias-9 feb-Depurado'!E2056</f>
        <v>830095213-0</v>
      </c>
      <c r="F2057" s="30" t="str">
        <f>+'Categorias-9 feb-Depurado'!F2056</f>
        <v>CR 7 75 51 P 13</v>
      </c>
      <c r="G2057" s="30" t="str">
        <f>+'Categorias-9 feb-Depurado'!G2056</f>
        <v>BOGOTA</v>
      </c>
      <c r="H2057" s="30" t="str">
        <f>+'Categorias-9 feb-Depurado'!H2056</f>
        <v>VO9413178504</v>
      </c>
      <c r="I2057" s="107">
        <f>+'Categorias-9 feb-Depurado'!R2056</f>
        <v>40895040</v>
      </c>
      <c r="J2057" s="108">
        <f t="shared" si="132"/>
        <v>0</v>
      </c>
      <c r="K2057" s="107">
        <f t="shared" si="133"/>
        <v>0</v>
      </c>
      <c r="L2057" s="109">
        <f t="shared" si="134"/>
        <v>40895040</v>
      </c>
      <c r="M2057" s="110">
        <f t="shared" si="135"/>
        <v>3.1176502270989049E-05</v>
      </c>
      <c r="N2057" s="33" t="s">
        <v>4892</v>
      </c>
      <c r="O2057" s="33">
        <f>+'Categorias-9 feb-Depurado'!Y2056</f>
        <v>8573.6532595364624</v>
      </c>
      <c r="P2057" s="111">
        <f>+'Categorias-9 feb-Depurado'!AC2056</f>
        <v>44963</v>
      </c>
      <c r="Q2057" s="111">
        <f>+'Categorias-9 feb-Depurado'!AE2056</f>
        <v>44977</v>
      </c>
      <c r="R2057" s="112" t="str">
        <f>+'Categorias-9 feb-Depurado'!AB2056</f>
        <v>Fuel</v>
      </c>
    </row>
    <row r="2058" spans="2:18" s="1" customFormat="1" ht="14.5" hidden="1">
      <c r="B2058" s="57" t="str">
        <f>+'Categorias-9 feb-Depurado'!B2057</f>
        <v>ORGANIZACION TERPEL SA</v>
      </c>
      <c r="C2058" s="30" t="s">
        <v>4900</v>
      </c>
      <c r="D2058" s="31">
        <v>5</v>
      </c>
      <c r="E2058" s="30" t="str">
        <f>+'Categorias-9 feb-Depurado'!E2057</f>
        <v>830095213-0</v>
      </c>
      <c r="F2058" s="30" t="str">
        <f>+'Categorias-9 feb-Depurado'!F2057</f>
        <v>CR 7 75 51 P 13</v>
      </c>
      <c r="G2058" s="30" t="str">
        <f>+'Categorias-9 feb-Depurado'!G2057</f>
        <v>BOGOTA</v>
      </c>
      <c r="H2058" s="30" t="str">
        <f>+'Categorias-9 feb-Depurado'!H2057</f>
        <v>VO9413178506</v>
      </c>
      <c r="I2058" s="107">
        <f>+'Categorias-9 feb-Depurado'!R2057</f>
        <v>17293379</v>
      </c>
      <c r="J2058" s="108">
        <f t="shared" si="132"/>
        <v>0</v>
      </c>
      <c r="K2058" s="107">
        <f t="shared" si="133"/>
        <v>0</v>
      </c>
      <c r="L2058" s="109">
        <f t="shared" si="134"/>
        <v>17293379</v>
      </c>
      <c r="M2058" s="110">
        <f t="shared" si="135"/>
        <v>1.3183678746042902E-05</v>
      </c>
      <c r="N2058" s="33" t="s">
        <v>4892</v>
      </c>
      <c r="O2058" s="33">
        <f>+'Categorias-9 feb-Depurado'!Y2057</f>
        <v>3625.5603425684244</v>
      </c>
      <c r="P2058" s="111">
        <f>+'Categorias-9 feb-Depurado'!AC2057</f>
        <v>44963</v>
      </c>
      <c r="Q2058" s="111">
        <f>+'Categorias-9 feb-Depurado'!AE2057</f>
        <v>44977</v>
      </c>
      <c r="R2058" s="112" t="str">
        <f>+'Categorias-9 feb-Depurado'!AB2057</f>
        <v>Fuel</v>
      </c>
    </row>
    <row r="2059" spans="2:18" s="1" customFormat="1" ht="14.5" hidden="1">
      <c r="B2059" s="57" t="str">
        <f>+'Categorias-9 feb-Depurado'!B2058</f>
        <v>ORGANIZACION TERPEL SA</v>
      </c>
      <c r="C2059" s="30" t="s">
        <v>4900</v>
      </c>
      <c r="D2059" s="31">
        <v>5</v>
      </c>
      <c r="E2059" s="30" t="str">
        <f>+'Categorias-9 feb-Depurado'!E2058</f>
        <v>830095213-0</v>
      </c>
      <c r="F2059" s="30" t="str">
        <f>+'Categorias-9 feb-Depurado'!F2058</f>
        <v>CR 7 75 51 P 13</v>
      </c>
      <c r="G2059" s="30" t="str">
        <f>+'Categorias-9 feb-Depurado'!G2058</f>
        <v>BOGOTA</v>
      </c>
      <c r="H2059" s="30" t="str">
        <f>+'Categorias-9 feb-Depurado'!H2058</f>
        <v>PB9400871397</v>
      </c>
      <c r="I2059" s="107">
        <f>+'Categorias-9 feb-Depurado'!R2058</f>
        <v>420049995</v>
      </c>
      <c r="J2059" s="108">
        <f t="shared" si="132"/>
        <v>0</v>
      </c>
      <c r="K2059" s="107">
        <f t="shared" si="133"/>
        <v>0</v>
      </c>
      <c r="L2059" s="109">
        <f t="shared" si="134"/>
        <v>420049995</v>
      </c>
      <c r="M2059" s="110">
        <f t="shared" si="135"/>
        <v>0.00032022684469917227</v>
      </c>
      <c r="N2059" s="33" t="s">
        <v>4892</v>
      </c>
      <c r="O2059" s="33">
        <f>+'Categorias-9 feb-Depurado'!Y2058</f>
        <v>88063.56489197773</v>
      </c>
      <c r="P2059" s="111">
        <f>+'Categorias-9 feb-Depurado'!AC2058</f>
        <v>44963</v>
      </c>
      <c r="Q2059" s="111">
        <f>+'Categorias-9 feb-Depurado'!AE2058</f>
        <v>44977</v>
      </c>
      <c r="R2059" s="112" t="str">
        <f>+'Categorias-9 feb-Depurado'!AB2058</f>
        <v>Fuel</v>
      </c>
    </row>
    <row r="2060" spans="2:18" s="1" customFormat="1" ht="14.5" hidden="1">
      <c r="B2060" s="57" t="str">
        <f>+'Categorias-9 feb-Depurado'!B2059</f>
        <v>ORGANIZACION TERPEL SA</v>
      </c>
      <c r="C2060" s="30" t="s">
        <v>4900</v>
      </c>
      <c r="D2060" s="31">
        <v>5</v>
      </c>
      <c r="E2060" s="30" t="str">
        <f>+'Categorias-9 feb-Depurado'!E2059</f>
        <v>830095213-0</v>
      </c>
      <c r="F2060" s="30" t="str">
        <f>+'Categorias-9 feb-Depurado'!F2059</f>
        <v>CR 7 75 51 P 13</v>
      </c>
      <c r="G2060" s="30" t="str">
        <f>+'Categorias-9 feb-Depurado'!G2059</f>
        <v>BOGOTA</v>
      </c>
      <c r="H2060" s="30" t="str">
        <f>+'Categorias-9 feb-Depurado'!H2059</f>
        <v>VC9411125164</v>
      </c>
      <c r="I2060" s="107">
        <f>+'Categorias-9 feb-Depurado'!R2059</f>
        <v>12619443</v>
      </c>
      <c r="J2060" s="108">
        <f t="shared" si="132"/>
        <v>0</v>
      </c>
      <c r="K2060" s="107">
        <f t="shared" si="133"/>
        <v>0</v>
      </c>
      <c r="L2060" s="109">
        <f t="shared" si="134"/>
        <v>12619443</v>
      </c>
      <c r="M2060" s="110">
        <f t="shared" si="135"/>
        <v>9.6204843753207445E-06</v>
      </c>
      <c r="N2060" s="33" t="s">
        <v>4892</v>
      </c>
      <c r="O2060" s="33">
        <f>+'Categorias-9 feb-Depurado'!Y2059</f>
        <v>2645.6687317211231</v>
      </c>
      <c r="P2060" s="111">
        <f>+'Categorias-9 feb-Depurado'!AC2059</f>
        <v>44963</v>
      </c>
      <c r="Q2060" s="111">
        <f>+'Categorias-9 feb-Depurado'!AE2059</f>
        <v>44977</v>
      </c>
      <c r="R2060" s="112" t="str">
        <f>+'Categorias-9 feb-Depurado'!AB2059</f>
        <v>Fuel</v>
      </c>
    </row>
    <row r="2061" spans="2:18" s="1" customFormat="1" ht="14.5" hidden="1">
      <c r="B2061" s="57" t="str">
        <f>+'Categorias-9 feb-Depurado'!B2060</f>
        <v>ORGANIZACION TERPEL SA</v>
      </c>
      <c r="C2061" s="30" t="s">
        <v>4900</v>
      </c>
      <c r="D2061" s="31">
        <v>5</v>
      </c>
      <c r="E2061" s="30" t="str">
        <f>+'Categorias-9 feb-Depurado'!E2060</f>
        <v>830095213-0</v>
      </c>
      <c r="F2061" s="30" t="str">
        <f>+'Categorias-9 feb-Depurado'!F2060</f>
        <v>CR 7 75 51 P 13</v>
      </c>
      <c r="G2061" s="30" t="str">
        <f>+'Categorias-9 feb-Depurado'!G2060</f>
        <v>BOGOTA</v>
      </c>
      <c r="H2061" s="30" t="str">
        <f>+'Categorias-9 feb-Depurado'!H2060</f>
        <v>VM9412052138</v>
      </c>
      <c r="I2061" s="107">
        <f>+'Categorias-9 feb-Depurado'!R2060</f>
        <v>333688287</v>
      </c>
      <c r="J2061" s="108">
        <f t="shared" si="132"/>
        <v>0</v>
      </c>
      <c r="K2061" s="107">
        <f t="shared" si="133"/>
        <v>0</v>
      </c>
      <c r="L2061" s="109">
        <f t="shared" si="134"/>
        <v>333688287</v>
      </c>
      <c r="M2061" s="110">
        <f t="shared" si="135"/>
        <v>0.00025438864071187963</v>
      </c>
      <c r="N2061" s="33" t="s">
        <v>4892</v>
      </c>
      <c r="O2061" s="33">
        <f>+'Categorias-9 feb-Depurado'!Y2060</f>
        <v>69957.815654580321</v>
      </c>
      <c r="P2061" s="111">
        <f>+'Categorias-9 feb-Depurado'!AC2060</f>
        <v>44963</v>
      </c>
      <c r="Q2061" s="111">
        <f>+'Categorias-9 feb-Depurado'!AE2060</f>
        <v>44977</v>
      </c>
      <c r="R2061" s="112" t="str">
        <f>+'Categorias-9 feb-Depurado'!AB2060</f>
        <v>Fuel</v>
      </c>
    </row>
    <row r="2062" spans="2:18" s="1" customFormat="1" ht="14.5" hidden="1">
      <c r="B2062" s="57" t="str">
        <f>+'Categorias-9 feb-Depurado'!B2061</f>
        <v>ORGANIZACION TERPEL SA</v>
      </c>
      <c r="C2062" s="30" t="s">
        <v>4900</v>
      </c>
      <c r="D2062" s="31">
        <v>5</v>
      </c>
      <c r="E2062" s="30" t="str">
        <f>+'Categorias-9 feb-Depurado'!E2061</f>
        <v>830095213-0</v>
      </c>
      <c r="F2062" s="30" t="str">
        <f>+'Categorias-9 feb-Depurado'!F2061</f>
        <v>CR 7 75 51 P 13</v>
      </c>
      <c r="G2062" s="30" t="str">
        <f>+'Categorias-9 feb-Depurado'!G2061</f>
        <v>BOGOTA</v>
      </c>
      <c r="H2062" s="30" t="str">
        <f>+'Categorias-9 feb-Depurado'!H2061</f>
        <v>VJ9411595111</v>
      </c>
      <c r="I2062" s="107">
        <f>+'Categorias-9 feb-Depurado'!R2061</f>
        <v>183218851</v>
      </c>
      <c r="J2062" s="108">
        <f t="shared" si="132"/>
        <v>0</v>
      </c>
      <c r="K2062" s="107">
        <f t="shared" si="133"/>
        <v>0</v>
      </c>
      <c r="L2062" s="109">
        <f t="shared" si="134"/>
        <v>183218851</v>
      </c>
      <c r="M2062" s="110">
        <f t="shared" si="135"/>
        <v>0.0001396776460981455</v>
      </c>
      <c r="N2062" s="33" t="s">
        <v>4892</v>
      </c>
      <c r="O2062" s="33">
        <f>+'Categorias-9 feb-Depurado'!Y2061</f>
        <v>38411.868507395411</v>
      </c>
      <c r="P2062" s="111">
        <f>+'Categorias-9 feb-Depurado'!AC2061</f>
        <v>44963</v>
      </c>
      <c r="Q2062" s="111">
        <f>+'Categorias-9 feb-Depurado'!AE2061</f>
        <v>44977</v>
      </c>
      <c r="R2062" s="112" t="str">
        <f>+'Categorias-9 feb-Depurado'!AB2061</f>
        <v>Fuel</v>
      </c>
    </row>
    <row r="2063" spans="2:18" s="1" customFormat="1" ht="14.5" hidden="1">
      <c r="B2063" s="57" t="str">
        <f>+'Categorias-9 feb-Depurado'!B2062</f>
        <v>ORGANIZACION TERPEL SA</v>
      </c>
      <c r="C2063" s="30" t="s">
        <v>4900</v>
      </c>
      <c r="D2063" s="31">
        <v>5</v>
      </c>
      <c r="E2063" s="30" t="str">
        <f>+'Categorias-9 feb-Depurado'!E2062</f>
        <v>830095213-0</v>
      </c>
      <c r="F2063" s="30" t="str">
        <f>+'Categorias-9 feb-Depurado'!F2062</f>
        <v>CR 7 75 51 P 13</v>
      </c>
      <c r="G2063" s="30" t="str">
        <f>+'Categorias-9 feb-Depurado'!G2062</f>
        <v>BOGOTA</v>
      </c>
      <c r="H2063" s="30" t="str">
        <f>+'Categorias-9 feb-Depurado'!H2062</f>
        <v>VJ9411595128</v>
      </c>
      <c r="I2063" s="107">
        <f>+'Categorias-9 feb-Depurado'!R2062</f>
        <v>166189622</v>
      </c>
      <c r="J2063" s="108">
        <f t="shared" si="136" ref="J2063:J2126">+IF(Q2063&gt;$O$4,0,I2063)</f>
        <v>0</v>
      </c>
      <c r="K2063" s="107">
        <f t="shared" si="137" ref="K2063:K2126">++(((1+$O$5)^(($O$4-Q2063)/365))-1)*J2063</f>
        <v>0</v>
      </c>
      <c r="L2063" s="109">
        <f t="shared" si="138" ref="L2063:L2126">+I2063+K2063</f>
        <v>166189622</v>
      </c>
      <c r="M2063" s="110">
        <f t="shared" si="139" ref="M2063:M2126">+L2063/$E$11</f>
        <v>0.00012669534319315526</v>
      </c>
      <c r="N2063" s="33" t="s">
        <v>4892</v>
      </c>
      <c r="O2063" s="33">
        <f>+'Categorias-9 feb-Depurado'!Y2062</f>
        <v>34841.687264798682</v>
      </c>
      <c r="P2063" s="111">
        <f>+'Categorias-9 feb-Depurado'!AC2062</f>
        <v>44963</v>
      </c>
      <c r="Q2063" s="111">
        <f>+'Categorias-9 feb-Depurado'!AE2062</f>
        <v>44977</v>
      </c>
      <c r="R2063" s="112" t="str">
        <f>+'Categorias-9 feb-Depurado'!AB2062</f>
        <v>Fuel</v>
      </c>
    </row>
    <row r="2064" spans="2:18" s="1" customFormat="1" ht="14.5" hidden="1">
      <c r="B2064" s="57" t="str">
        <f>+'Categorias-9 feb-Depurado'!B2063</f>
        <v>ORGANIZACION TERPEL SA</v>
      </c>
      <c r="C2064" s="30" t="s">
        <v>4900</v>
      </c>
      <c r="D2064" s="31">
        <v>5</v>
      </c>
      <c r="E2064" s="30" t="str">
        <f>+'Categorias-9 feb-Depurado'!E2063</f>
        <v>830095213-0</v>
      </c>
      <c r="F2064" s="30" t="str">
        <f>+'Categorias-9 feb-Depurado'!F2063</f>
        <v>CR 7 75 51 P 13</v>
      </c>
      <c r="G2064" s="30" t="str">
        <f>+'Categorias-9 feb-Depurado'!G2063</f>
        <v>BOGOTA</v>
      </c>
      <c r="H2064" s="30" t="str">
        <f>+'Categorias-9 feb-Depurado'!H2063</f>
        <v>VI9411550825</v>
      </c>
      <c r="I2064" s="107">
        <f>+'Categorias-9 feb-Depurado'!R2063</f>
        <v>15500913</v>
      </c>
      <c r="J2064" s="108">
        <f t="shared" si="136"/>
        <v>0</v>
      </c>
      <c r="K2064" s="107">
        <f t="shared" si="137"/>
        <v>0</v>
      </c>
      <c r="L2064" s="109">
        <f t="shared" si="138"/>
        <v>15500913</v>
      </c>
      <c r="M2064" s="110">
        <f t="shared" si="139"/>
        <v>1.1817184904254982E-05</v>
      </c>
      <c r="N2064" s="33" t="s">
        <v>4892</v>
      </c>
      <c r="O2064" s="33">
        <f>+'Categorias-9 feb-Depurado'!Y2063</f>
        <v>3249.7694896065914</v>
      </c>
      <c r="P2064" s="111">
        <f>+'Categorias-9 feb-Depurado'!AC2063</f>
        <v>44963</v>
      </c>
      <c r="Q2064" s="111">
        <f>+'Categorias-9 feb-Depurado'!AE2063</f>
        <v>44977</v>
      </c>
      <c r="R2064" s="112" t="str">
        <f>+'Categorias-9 feb-Depurado'!AB2063</f>
        <v>Fuel</v>
      </c>
    </row>
    <row r="2065" spans="2:18" s="1" customFormat="1" ht="14.5" hidden="1">
      <c r="B2065" s="57" t="str">
        <f>+'Categorias-9 feb-Depurado'!B2064</f>
        <v>ORGANIZACION TERPEL SA</v>
      </c>
      <c r="C2065" s="30" t="s">
        <v>4900</v>
      </c>
      <c r="D2065" s="31">
        <v>5</v>
      </c>
      <c r="E2065" s="30" t="str">
        <f>+'Categorias-9 feb-Depurado'!E2064</f>
        <v>830095213-0</v>
      </c>
      <c r="F2065" s="30" t="str">
        <f>+'Categorias-9 feb-Depurado'!F2064</f>
        <v>CR 7 75 51 P 13</v>
      </c>
      <c r="G2065" s="30" t="str">
        <f>+'Categorias-9 feb-Depurado'!G2064</f>
        <v>BOGOTA</v>
      </c>
      <c r="H2065" s="30" t="str">
        <f>+'Categorias-9 feb-Depurado'!H2064</f>
        <v>PB9400871431</v>
      </c>
      <c r="I2065" s="107">
        <f>+'Categorias-9 feb-Depurado'!R2064</f>
        <v>472567394</v>
      </c>
      <c r="J2065" s="108">
        <f t="shared" si="136"/>
        <v>0</v>
      </c>
      <c r="K2065" s="107">
        <f t="shared" si="137"/>
        <v>0</v>
      </c>
      <c r="L2065" s="109">
        <f t="shared" si="138"/>
        <v>472567394</v>
      </c>
      <c r="M2065" s="110">
        <f t="shared" si="139"/>
        <v>0.00036026370024913476</v>
      </c>
      <c r="N2065" s="33" t="s">
        <v>4892</v>
      </c>
      <c r="O2065" s="33">
        <f>+'Categorias-9 feb-Depurado'!Y2064</f>
        <v>99073.848024570994</v>
      </c>
      <c r="P2065" s="111">
        <f>+'Categorias-9 feb-Depurado'!AC2064</f>
        <v>44963</v>
      </c>
      <c r="Q2065" s="111">
        <f>+'Categorias-9 feb-Depurado'!AE2064</f>
        <v>44977</v>
      </c>
      <c r="R2065" s="112" t="str">
        <f>+'Categorias-9 feb-Depurado'!AB2064</f>
        <v>Fuel</v>
      </c>
    </row>
    <row r="2066" spans="2:18" s="1" customFormat="1" ht="14.5" hidden="1">
      <c r="B2066" s="57" t="str">
        <f>+'Categorias-9 feb-Depurado'!B2065</f>
        <v>ORGANIZACION TERPEL SA</v>
      </c>
      <c r="C2066" s="30" t="s">
        <v>4900</v>
      </c>
      <c r="D2066" s="31">
        <v>5</v>
      </c>
      <c r="E2066" s="30" t="str">
        <f>+'Categorias-9 feb-Depurado'!E2065</f>
        <v>830095213-0</v>
      </c>
      <c r="F2066" s="30" t="str">
        <f>+'Categorias-9 feb-Depurado'!F2065</f>
        <v>CR 7 75 51 P 13</v>
      </c>
      <c r="G2066" s="30" t="str">
        <f>+'Categorias-9 feb-Depurado'!G2065</f>
        <v>BOGOTA</v>
      </c>
      <c r="H2066" s="30" t="str">
        <f>+'Categorias-9 feb-Depurado'!H2065</f>
        <v>VH9411445508</v>
      </c>
      <c r="I2066" s="107">
        <f>+'Categorias-9 feb-Depurado'!R2065</f>
        <v>27475109</v>
      </c>
      <c r="J2066" s="108">
        <f t="shared" si="136"/>
        <v>0</v>
      </c>
      <c r="K2066" s="107">
        <f t="shared" si="137"/>
        <v>0</v>
      </c>
      <c r="L2066" s="109">
        <f t="shared" si="138"/>
        <v>27475109</v>
      </c>
      <c r="M2066" s="110">
        <f t="shared" si="139"/>
        <v>2.0945762570086046E-05</v>
      </c>
      <c r="N2066" s="33" t="s">
        <v>4892</v>
      </c>
      <c r="O2066" s="33">
        <f>+'Categorias-9 feb-Depurado'!Y2065</f>
        <v>5760.1620596035509</v>
      </c>
      <c r="P2066" s="111">
        <f>+'Categorias-9 feb-Depurado'!AC2065</f>
        <v>44964</v>
      </c>
      <c r="Q2066" s="111">
        <f>+'Categorias-9 feb-Depurado'!AE2065</f>
        <v>44978</v>
      </c>
      <c r="R2066" s="112" t="str">
        <f>+'Categorias-9 feb-Depurado'!AB2065</f>
        <v>Fuel</v>
      </c>
    </row>
    <row r="2067" spans="2:18" s="1" customFormat="1" ht="14.5" hidden="1">
      <c r="B2067" s="57" t="str">
        <f>+'Categorias-9 feb-Depurado'!B2066</f>
        <v>ORGANIZACION TERPEL SA</v>
      </c>
      <c r="C2067" s="30" t="s">
        <v>4900</v>
      </c>
      <c r="D2067" s="31">
        <v>5</v>
      </c>
      <c r="E2067" s="30" t="str">
        <f>+'Categorias-9 feb-Depurado'!E2066</f>
        <v>830095213-0</v>
      </c>
      <c r="F2067" s="30" t="str">
        <f>+'Categorias-9 feb-Depurado'!F2066</f>
        <v>CR 7 75 51 P 13</v>
      </c>
      <c r="G2067" s="30" t="str">
        <f>+'Categorias-9 feb-Depurado'!G2066</f>
        <v>BOGOTA</v>
      </c>
      <c r="H2067" s="30" t="str">
        <f>+'Categorias-9 feb-Depurado'!H2066</f>
        <v>VJ9411595141</v>
      </c>
      <c r="I2067" s="107">
        <f>+'Categorias-9 feb-Depurado'!R2066</f>
        <v>66708032</v>
      </c>
      <c r="J2067" s="108">
        <f t="shared" si="136"/>
        <v>0</v>
      </c>
      <c r="K2067" s="107">
        <f t="shared" si="137"/>
        <v>0</v>
      </c>
      <c r="L2067" s="109">
        <f t="shared" si="138"/>
        <v>66708032</v>
      </c>
      <c r="M2067" s="110">
        <f t="shared" si="139"/>
        <v>5.0855143096600717E-05</v>
      </c>
      <c r="N2067" s="33" t="s">
        <v>4892</v>
      </c>
      <c r="O2067" s="33">
        <f>+'Categorias-9 feb-Depurado'!Y2066</f>
        <v>13985.352159921171</v>
      </c>
      <c r="P2067" s="111">
        <f>+'Categorias-9 feb-Depurado'!AC2066</f>
        <v>44964</v>
      </c>
      <c r="Q2067" s="111">
        <f>+'Categorias-9 feb-Depurado'!AE2066</f>
        <v>44978</v>
      </c>
      <c r="R2067" s="112" t="str">
        <f>+'Categorias-9 feb-Depurado'!AB2066</f>
        <v>Fuel</v>
      </c>
    </row>
    <row r="2068" spans="2:18" s="1" customFormat="1" ht="14.5" hidden="1">
      <c r="B2068" s="57" t="str">
        <f>+'Categorias-9 feb-Depurado'!B2067</f>
        <v>ORGANIZACION TERPEL SA</v>
      </c>
      <c r="C2068" s="30" t="s">
        <v>4900</v>
      </c>
      <c r="D2068" s="31">
        <v>5</v>
      </c>
      <c r="E2068" s="30" t="str">
        <f>+'Categorias-9 feb-Depurado'!E2067</f>
        <v>830095213-0</v>
      </c>
      <c r="F2068" s="30" t="str">
        <f>+'Categorias-9 feb-Depurado'!F2067</f>
        <v>CR 7 75 51 P 13</v>
      </c>
      <c r="G2068" s="30" t="str">
        <f>+'Categorias-9 feb-Depurado'!G2067</f>
        <v>BOGOTA</v>
      </c>
      <c r="H2068" s="30" t="str">
        <f>+'Categorias-9 feb-Depurado'!H2067</f>
        <v>VF9411330645</v>
      </c>
      <c r="I2068" s="107">
        <f>+'Categorias-9 feb-Depurado'!R2067</f>
        <v>49623865</v>
      </c>
      <c r="J2068" s="108">
        <f t="shared" si="136"/>
        <v>0</v>
      </c>
      <c r="K2068" s="107">
        <f t="shared" si="137"/>
        <v>0</v>
      </c>
      <c r="L2068" s="109">
        <f t="shared" si="138"/>
        <v>49623865</v>
      </c>
      <c r="M2068" s="110">
        <f t="shared" si="139"/>
        <v>3.7830957980912942E-05</v>
      </c>
      <c r="N2068" s="33" t="s">
        <v>4892</v>
      </c>
      <c r="O2068" s="33">
        <f>+'Categorias-9 feb-Depurado'!Y2067</f>
        <v>10403.653154711363</v>
      </c>
      <c r="P2068" s="111">
        <f>+'Categorias-9 feb-Depurado'!AC2067</f>
        <v>44964</v>
      </c>
      <c r="Q2068" s="111">
        <f>+'Categorias-9 feb-Depurado'!AE2067</f>
        <v>44978</v>
      </c>
      <c r="R2068" s="112" t="str">
        <f>+'Categorias-9 feb-Depurado'!AB2067</f>
        <v>Fuel</v>
      </c>
    </row>
    <row r="2069" spans="2:18" s="1" customFormat="1" ht="14.5" hidden="1">
      <c r="B2069" s="57" t="str">
        <f>+'Categorias-9 feb-Depurado'!B2068</f>
        <v>ORGANIZACION TERPEL SA</v>
      </c>
      <c r="C2069" s="30" t="s">
        <v>4900</v>
      </c>
      <c r="D2069" s="31">
        <v>5</v>
      </c>
      <c r="E2069" s="30" t="str">
        <f>+'Categorias-9 feb-Depurado'!E2068</f>
        <v>830095213-0</v>
      </c>
      <c r="F2069" s="30" t="str">
        <f>+'Categorias-9 feb-Depurado'!F2068</f>
        <v>CR 7 75 51 P 13</v>
      </c>
      <c r="G2069" s="30" t="str">
        <f>+'Categorias-9 feb-Depurado'!G2068</f>
        <v>BOGOTA</v>
      </c>
      <c r="H2069" s="30" t="str">
        <f>+'Categorias-9 feb-Depurado'!H2068</f>
        <v>VM9412052180</v>
      </c>
      <c r="I2069" s="107">
        <f>+'Categorias-9 feb-Depurado'!R2068</f>
        <v>433858575</v>
      </c>
      <c r="J2069" s="108">
        <f t="shared" si="136"/>
        <v>0</v>
      </c>
      <c r="K2069" s="107">
        <f t="shared" si="137"/>
        <v>0</v>
      </c>
      <c r="L2069" s="109">
        <f t="shared" si="138"/>
        <v>433858575</v>
      </c>
      <c r="M2069" s="110">
        <f t="shared" si="139"/>
        <v>0.00033075387256683382</v>
      </c>
      <c r="N2069" s="33" t="s">
        <v>4892</v>
      </c>
      <c r="O2069" s="33">
        <f>+'Categorias-9 feb-Depurado'!Y2068</f>
        <v>90958.536431963264</v>
      </c>
      <c r="P2069" s="111">
        <f>+'Categorias-9 feb-Depurado'!AC2068</f>
        <v>44964</v>
      </c>
      <c r="Q2069" s="111">
        <f>+'Categorias-9 feb-Depurado'!AE2068</f>
        <v>44978</v>
      </c>
      <c r="R2069" s="112" t="str">
        <f>+'Categorias-9 feb-Depurado'!AB2068</f>
        <v>Fuel</v>
      </c>
    </row>
    <row r="2070" spans="2:18" s="1" customFormat="1" ht="14.5" hidden="1">
      <c r="B2070" s="57" t="str">
        <f>+'Categorias-9 feb-Depurado'!B2069</f>
        <v>ORGANIZACION TERPEL SA</v>
      </c>
      <c r="C2070" s="30" t="s">
        <v>4900</v>
      </c>
      <c r="D2070" s="31">
        <v>5</v>
      </c>
      <c r="E2070" s="30" t="str">
        <f>+'Categorias-9 feb-Depurado'!E2069</f>
        <v>830095213-0</v>
      </c>
      <c r="F2070" s="30" t="str">
        <f>+'Categorias-9 feb-Depurado'!F2069</f>
        <v>CR 7 75 51 P 13</v>
      </c>
      <c r="G2070" s="30" t="str">
        <f>+'Categorias-9 feb-Depurado'!G2069</f>
        <v>BOGOTA</v>
      </c>
      <c r="H2070" s="30" t="str">
        <f>+'Categorias-9 feb-Depurado'!H2069</f>
        <v>PB9400871492</v>
      </c>
      <c r="I2070" s="107">
        <f>+'Categorias-9 feb-Depurado'!R2069</f>
        <v>561657420</v>
      </c>
      <c r="J2070" s="108">
        <f t="shared" si="136"/>
        <v>0</v>
      </c>
      <c r="K2070" s="107">
        <f t="shared" si="137"/>
        <v>0</v>
      </c>
      <c r="L2070" s="109">
        <f t="shared" si="138"/>
        <v>561657420</v>
      </c>
      <c r="M2070" s="110">
        <f t="shared" si="139"/>
        <v>0.00042818184870702781</v>
      </c>
      <c r="N2070" s="33" t="s">
        <v>4892</v>
      </c>
      <c r="O2070" s="33">
        <f>+'Categorias-9 feb-Depurado'!Y2069</f>
        <v>117751.58967263121</v>
      </c>
      <c r="P2070" s="111">
        <f>+'Categorias-9 feb-Depurado'!AC2069</f>
        <v>44964</v>
      </c>
      <c r="Q2070" s="111">
        <f>+'Categorias-9 feb-Depurado'!AE2069</f>
        <v>44978</v>
      </c>
      <c r="R2070" s="112" t="str">
        <f>+'Categorias-9 feb-Depurado'!AB2069</f>
        <v>Fuel</v>
      </c>
    </row>
    <row r="2071" spans="2:18" s="1" customFormat="1" ht="14.5" hidden="1">
      <c r="B2071" s="57" t="str">
        <f>+'Categorias-9 feb-Depurado'!B2070</f>
        <v>ORGANIZACION TERPEL SA</v>
      </c>
      <c r="C2071" s="30" t="s">
        <v>4900</v>
      </c>
      <c r="D2071" s="31">
        <v>5</v>
      </c>
      <c r="E2071" s="30" t="str">
        <f>+'Categorias-9 feb-Depurado'!E2070</f>
        <v>830095213-0</v>
      </c>
      <c r="F2071" s="30" t="str">
        <f>+'Categorias-9 feb-Depurado'!F2070</f>
        <v>CR 7 75 51 P 13</v>
      </c>
      <c r="G2071" s="30" t="str">
        <f>+'Categorias-9 feb-Depurado'!G2070</f>
        <v>BOGOTA</v>
      </c>
      <c r="H2071" s="30" t="str">
        <f>+'Categorias-9 feb-Depurado'!H2070</f>
        <v>VO9413178512</v>
      </c>
      <c r="I2071" s="107">
        <f>+'Categorias-9 feb-Depurado'!R2070</f>
        <v>64374827</v>
      </c>
      <c r="J2071" s="108">
        <f t="shared" si="136"/>
        <v>0</v>
      </c>
      <c r="K2071" s="107">
        <f t="shared" si="137"/>
        <v>0</v>
      </c>
      <c r="L2071" s="109">
        <f t="shared" si="138"/>
        <v>64374827</v>
      </c>
      <c r="M2071" s="110">
        <f t="shared" si="139"/>
        <v>4.9076414649796821E-05</v>
      </c>
      <c r="N2071" s="33" t="s">
        <v>4892</v>
      </c>
      <c r="O2071" s="33">
        <f>+'Categorias-9 feb-Depurado'!Y2070</f>
        <v>13496.195268195015</v>
      </c>
      <c r="P2071" s="111">
        <f>+'Categorias-9 feb-Depurado'!AC2070</f>
        <v>44964</v>
      </c>
      <c r="Q2071" s="111">
        <f>+'Categorias-9 feb-Depurado'!AE2070</f>
        <v>44978</v>
      </c>
      <c r="R2071" s="112" t="str">
        <f>+'Categorias-9 feb-Depurado'!AB2070</f>
        <v>Fuel</v>
      </c>
    </row>
    <row r="2072" spans="2:18" s="1" customFormat="1" ht="14.5" hidden="1">
      <c r="B2072" s="57" t="str">
        <f>+'Categorias-9 feb-Depurado'!B2071</f>
        <v>ORGANIZACION TERPEL SA</v>
      </c>
      <c r="C2072" s="30" t="s">
        <v>4900</v>
      </c>
      <c r="D2072" s="31">
        <v>5</v>
      </c>
      <c r="E2072" s="30" t="str">
        <f>+'Categorias-9 feb-Depurado'!E2071</f>
        <v>830095213-0</v>
      </c>
      <c r="F2072" s="30" t="str">
        <f>+'Categorias-9 feb-Depurado'!F2071</f>
        <v>CR 7 75 51 P 13</v>
      </c>
      <c r="G2072" s="30" t="str">
        <f>+'Categorias-9 feb-Depurado'!G2071</f>
        <v>BOGOTA</v>
      </c>
      <c r="H2072" s="30" t="str">
        <f>+'Categorias-9 feb-Depurado'!H2071</f>
        <v>VJ9411595138</v>
      </c>
      <c r="I2072" s="107">
        <f>+'Categorias-9 feb-Depurado'!R2071</f>
        <v>97539288</v>
      </c>
      <c r="J2072" s="108">
        <f t="shared" si="136"/>
        <v>0</v>
      </c>
      <c r="K2072" s="107">
        <f t="shared" si="137"/>
        <v>0</v>
      </c>
      <c r="L2072" s="109">
        <f t="shared" si="138"/>
        <v>97539288</v>
      </c>
      <c r="M2072" s="110">
        <f t="shared" si="139"/>
        <v>7.4359478162697843E-05</v>
      </c>
      <c r="N2072" s="33" t="s">
        <v>4892</v>
      </c>
      <c r="O2072" s="33">
        <f>+'Categorias-9 feb-Depurado'!Y2071</f>
        <v>20449.131104751719</v>
      </c>
      <c r="P2072" s="111">
        <f>+'Categorias-9 feb-Depurado'!AC2071</f>
        <v>44964</v>
      </c>
      <c r="Q2072" s="111">
        <f>+'Categorias-9 feb-Depurado'!AE2071</f>
        <v>44978</v>
      </c>
      <c r="R2072" s="112" t="str">
        <f>+'Categorias-9 feb-Depurado'!AB2071</f>
        <v>Fuel</v>
      </c>
    </row>
    <row r="2073" spans="2:18" s="1" customFormat="1" ht="14.5" hidden="1">
      <c r="B2073" s="57" t="str">
        <f>+'Categorias-9 feb-Depurado'!B2072</f>
        <v>ORGANIZACION TERPEL SA</v>
      </c>
      <c r="C2073" s="30" t="s">
        <v>4900</v>
      </c>
      <c r="D2073" s="31">
        <v>5</v>
      </c>
      <c r="E2073" s="30" t="str">
        <f>+'Categorias-9 feb-Depurado'!E2072</f>
        <v>830095213-0</v>
      </c>
      <c r="F2073" s="30" t="str">
        <f>+'Categorias-9 feb-Depurado'!F2072</f>
        <v>CR 7 75 51 P 13</v>
      </c>
      <c r="G2073" s="30" t="str">
        <f>+'Categorias-9 feb-Depurado'!G2072</f>
        <v>BOGOTA</v>
      </c>
      <c r="H2073" s="30" t="str">
        <f>+'Categorias-9 feb-Depurado'!H2072</f>
        <v>VE9411275774</v>
      </c>
      <c r="I2073" s="107">
        <f>+'Categorias-9 feb-Depurado'!R2072</f>
        <v>11328316</v>
      </c>
      <c r="J2073" s="108">
        <f t="shared" si="136"/>
        <v>0</v>
      </c>
      <c r="K2073" s="107">
        <f t="shared" si="137"/>
        <v>0</v>
      </c>
      <c r="L2073" s="109">
        <f t="shared" si="138"/>
        <v>11328316</v>
      </c>
      <c r="M2073" s="110">
        <f t="shared" si="139"/>
        <v>8.636188386182813E-06</v>
      </c>
      <c r="N2073" s="33" t="s">
        <v>4892</v>
      </c>
      <c r="O2073" s="33">
        <f>+'Categorias-9 feb-Depurado'!Y2072</f>
        <v>2374.9836996970553</v>
      </c>
      <c r="P2073" s="111">
        <f>+'Categorias-9 feb-Depurado'!AC2072</f>
        <v>44964</v>
      </c>
      <c r="Q2073" s="111">
        <f>+'Categorias-9 feb-Depurado'!AE2072</f>
        <v>44978</v>
      </c>
      <c r="R2073" s="112" t="str">
        <f>+'Categorias-9 feb-Depurado'!AB2072</f>
        <v>Fuel</v>
      </c>
    </row>
    <row r="2074" spans="2:18" s="1" customFormat="1" ht="14.5" hidden="1">
      <c r="B2074" s="57" t="str">
        <f>+'Categorias-9 feb-Depurado'!B2073</f>
        <v>ORGANIZACION TERPEL SA</v>
      </c>
      <c r="C2074" s="30" t="s">
        <v>4900</v>
      </c>
      <c r="D2074" s="31">
        <v>5</v>
      </c>
      <c r="E2074" s="30" t="str">
        <f>+'Categorias-9 feb-Depurado'!E2073</f>
        <v>830095213-0</v>
      </c>
      <c r="F2074" s="30" t="str">
        <f>+'Categorias-9 feb-Depurado'!F2073</f>
        <v>CR 7 75 51 P 13</v>
      </c>
      <c r="G2074" s="30" t="str">
        <f>+'Categorias-9 feb-Depurado'!G2073</f>
        <v>BOGOTA</v>
      </c>
      <c r="H2074" s="30" t="str">
        <f>+'Categorias-9 feb-Depurado'!H2073</f>
        <v>PB9400871491</v>
      </c>
      <c r="I2074" s="107">
        <f>+'Categorias-9 feb-Depurado'!R2073</f>
        <v>103434979</v>
      </c>
      <c r="J2074" s="108">
        <f t="shared" si="136"/>
        <v>0</v>
      </c>
      <c r="K2074" s="107">
        <f t="shared" si="137"/>
        <v>0</v>
      </c>
      <c r="L2074" s="109">
        <f t="shared" si="138"/>
        <v>103434979</v>
      </c>
      <c r="M2074" s="110">
        <f t="shared" si="139"/>
        <v>7.8854082492478412E-05</v>
      </c>
      <c r="N2074" s="33" t="s">
        <v>4892</v>
      </c>
      <c r="O2074" s="33">
        <f>+'Categorias-9 feb-Depurado'!Y2073</f>
        <v>21685.163894042787</v>
      </c>
      <c r="P2074" s="111">
        <f>+'Categorias-9 feb-Depurado'!AC2073</f>
        <v>44964</v>
      </c>
      <c r="Q2074" s="111">
        <f>+'Categorias-9 feb-Depurado'!AE2073</f>
        <v>44978</v>
      </c>
      <c r="R2074" s="112" t="str">
        <f>+'Categorias-9 feb-Depurado'!AB2073</f>
        <v>Fuel</v>
      </c>
    </row>
    <row r="2075" spans="2:18" s="1" customFormat="1" ht="14.5" hidden="1">
      <c r="B2075" s="57" t="str">
        <f>+'Categorias-9 feb-Depurado'!B2074</f>
        <v>ORGANIZACION TERPEL SA</v>
      </c>
      <c r="C2075" s="30" t="s">
        <v>4900</v>
      </c>
      <c r="D2075" s="31">
        <v>5</v>
      </c>
      <c r="E2075" s="30" t="str">
        <f>+'Categorias-9 feb-Depurado'!E2074</f>
        <v>830095213-0</v>
      </c>
      <c r="F2075" s="30" t="str">
        <f>+'Categorias-9 feb-Depurado'!F2074</f>
        <v>CR 7 75 51 P 13</v>
      </c>
      <c r="G2075" s="30" t="str">
        <f>+'Categorias-9 feb-Depurado'!G2074</f>
        <v>BOGOTA</v>
      </c>
      <c r="H2075" s="30" t="str">
        <f>+'Categorias-9 feb-Depurado'!H2074</f>
        <v>VP9413218381</v>
      </c>
      <c r="I2075" s="107">
        <f>+'Categorias-9 feb-Depurado'!R2074</f>
        <v>34703782</v>
      </c>
      <c r="J2075" s="108">
        <f t="shared" si="136"/>
        <v>0</v>
      </c>
      <c r="K2075" s="107">
        <f t="shared" si="137"/>
        <v>0</v>
      </c>
      <c r="L2075" s="109">
        <f t="shared" si="138"/>
        <v>34703782</v>
      </c>
      <c r="M2075" s="110">
        <f t="shared" si="139"/>
        <v>2.6456571220737498E-05</v>
      </c>
      <c r="N2075" s="33" t="s">
        <v>4892</v>
      </c>
      <c r="O2075" s="33">
        <f>+'Categorias-9 feb-Depurado'!Y2074</f>
        <v>7275.6547899829129</v>
      </c>
      <c r="P2075" s="111">
        <f>+'Categorias-9 feb-Depurado'!AC2074</f>
        <v>44964</v>
      </c>
      <c r="Q2075" s="111">
        <f>+'Categorias-9 feb-Depurado'!AE2074</f>
        <v>44978</v>
      </c>
      <c r="R2075" s="112" t="str">
        <f>+'Categorias-9 feb-Depurado'!AB2074</f>
        <v>Fuel</v>
      </c>
    </row>
    <row r="2076" spans="2:18" s="1" customFormat="1" ht="14.5" hidden="1">
      <c r="B2076" s="57" t="str">
        <f>+'Categorias-9 feb-Depurado'!B2075</f>
        <v>ORGANIZACION TERPEL SA</v>
      </c>
      <c r="C2076" s="30" t="s">
        <v>4900</v>
      </c>
      <c r="D2076" s="31">
        <v>5</v>
      </c>
      <c r="E2076" s="30" t="str">
        <f>+'Categorias-9 feb-Depurado'!E2075</f>
        <v>830095213-0</v>
      </c>
      <c r="F2076" s="30" t="str">
        <f>+'Categorias-9 feb-Depurado'!F2075</f>
        <v>CR 7 75 51 P 13</v>
      </c>
      <c r="G2076" s="30" t="str">
        <f>+'Categorias-9 feb-Depurado'!G2075</f>
        <v>BOGOTA</v>
      </c>
      <c r="H2076" s="30" t="str">
        <f>+'Categorias-9 feb-Depurado'!H2075</f>
        <v>VM9412052182</v>
      </c>
      <c r="I2076" s="107">
        <f>+'Categorias-9 feb-Depurado'!R2075</f>
        <v>32510793</v>
      </c>
      <c r="J2076" s="108">
        <f t="shared" si="136"/>
        <v>0</v>
      </c>
      <c r="K2076" s="107">
        <f t="shared" si="137"/>
        <v>0</v>
      </c>
      <c r="L2076" s="109">
        <f t="shared" si="138"/>
        <v>32510793</v>
      </c>
      <c r="M2076" s="110">
        <f t="shared" si="139"/>
        <v>2.4784737019358702E-05</v>
      </c>
      <c r="N2076" s="33" t="s">
        <v>4892</v>
      </c>
      <c r="O2076" s="33">
        <f>+'Categorias-9 feb-Depurado'!Y2075</f>
        <v>6815.894210509764</v>
      </c>
      <c r="P2076" s="111">
        <f>+'Categorias-9 feb-Depurado'!AC2075</f>
        <v>44964</v>
      </c>
      <c r="Q2076" s="111">
        <f>+'Categorias-9 feb-Depurado'!AE2075</f>
        <v>44978</v>
      </c>
      <c r="R2076" s="112" t="str">
        <f>+'Categorias-9 feb-Depurado'!AB2075</f>
        <v>Fuel</v>
      </c>
    </row>
    <row r="2077" spans="2:18" s="1" customFormat="1" ht="14.5" hidden="1">
      <c r="B2077" s="57" t="str">
        <f>+'Categorias-9 feb-Depurado'!B2076</f>
        <v>ORGANIZACION TERPEL SA</v>
      </c>
      <c r="C2077" s="30" t="s">
        <v>4900</v>
      </c>
      <c r="D2077" s="31">
        <v>5</v>
      </c>
      <c r="E2077" s="30" t="str">
        <f>+'Categorias-9 feb-Depurado'!E2076</f>
        <v>830095213-0</v>
      </c>
      <c r="F2077" s="30" t="str">
        <f>+'Categorias-9 feb-Depurado'!F2076</f>
        <v>CR 7 75 51 P 13</v>
      </c>
      <c r="G2077" s="30" t="str">
        <f>+'Categorias-9 feb-Depurado'!G2076</f>
        <v>BOGOTA</v>
      </c>
      <c r="H2077" s="30" t="str">
        <f>+'Categorias-9 feb-Depurado'!H2076</f>
        <v>VN9412957120</v>
      </c>
      <c r="I2077" s="107">
        <f>+'Categorias-9 feb-Depurado'!R2076</f>
        <v>270581931</v>
      </c>
      <c r="J2077" s="108">
        <f t="shared" si="136"/>
        <v>0</v>
      </c>
      <c r="K2077" s="107">
        <f t="shared" si="137"/>
        <v>0</v>
      </c>
      <c r="L2077" s="109">
        <f t="shared" si="138"/>
        <v>270581931</v>
      </c>
      <c r="M2077" s="110">
        <f t="shared" si="139"/>
        <v>0.00020627925015625616</v>
      </c>
      <c r="N2077" s="33" t="s">
        <v>4892</v>
      </c>
      <c r="O2077" s="33">
        <f>+'Categorias-9 feb-Depurado'!Y2076</f>
        <v>56727.555583508911</v>
      </c>
      <c r="P2077" s="111">
        <f>+'Categorias-9 feb-Depurado'!AC2076</f>
        <v>44964</v>
      </c>
      <c r="Q2077" s="111">
        <f>+'Categorias-9 feb-Depurado'!AE2076</f>
        <v>44978</v>
      </c>
      <c r="R2077" s="112" t="str">
        <f>+'Categorias-9 feb-Depurado'!AB2076</f>
        <v>Fuel</v>
      </c>
    </row>
    <row r="2078" spans="2:18" s="1" customFormat="1" ht="14.5" hidden="1">
      <c r="B2078" s="57" t="str">
        <f>+'Categorias-9 feb-Depurado'!B2077</f>
        <v>ORGANIZACION TERPEL SA</v>
      </c>
      <c r="C2078" s="30" t="s">
        <v>4900</v>
      </c>
      <c r="D2078" s="31">
        <v>5</v>
      </c>
      <c r="E2078" s="30" t="str">
        <f>+'Categorias-9 feb-Depurado'!E2077</f>
        <v>830095213-0</v>
      </c>
      <c r="F2078" s="30" t="str">
        <f>+'Categorias-9 feb-Depurado'!F2077</f>
        <v>CR 7 75 51 P 13</v>
      </c>
      <c r="G2078" s="30" t="str">
        <f>+'Categorias-9 feb-Depurado'!G2077</f>
        <v>BOGOTA</v>
      </c>
      <c r="H2078" s="30" t="str">
        <f>+'Categorias-9 feb-Depurado'!H2077</f>
        <v>VP9413218384</v>
      </c>
      <c r="I2078" s="107">
        <f>+'Categorias-9 feb-Depurado'!R2077</f>
        <v>26348289</v>
      </c>
      <c r="J2078" s="108">
        <f t="shared" si="136"/>
        <v>0</v>
      </c>
      <c r="K2078" s="107">
        <f t="shared" si="137"/>
        <v>0</v>
      </c>
      <c r="L2078" s="109">
        <f t="shared" si="138"/>
        <v>26348289</v>
      </c>
      <c r="M2078" s="110">
        <f t="shared" si="139"/>
        <v>2.0086726699501353E-05</v>
      </c>
      <c r="N2078" s="33" t="s">
        <v>4892</v>
      </c>
      <c r="O2078" s="33">
        <f>+'Categorias-9 feb-Depurado'!Y2077</f>
        <v>5523.9240227680111</v>
      </c>
      <c r="P2078" s="111">
        <f>+'Categorias-9 feb-Depurado'!AC2077</f>
        <v>44964</v>
      </c>
      <c r="Q2078" s="111">
        <f>+'Categorias-9 feb-Depurado'!AE2077</f>
        <v>44978</v>
      </c>
      <c r="R2078" s="112" t="str">
        <f>+'Categorias-9 feb-Depurado'!AB2077</f>
        <v>Fuel</v>
      </c>
    </row>
    <row r="2079" spans="2:18" s="1" customFormat="1" ht="14.5" hidden="1">
      <c r="B2079" s="57" t="str">
        <f>+'Categorias-9 feb-Depurado'!B2078</f>
        <v>ORGANIZACION TERPEL SA</v>
      </c>
      <c r="C2079" s="30" t="s">
        <v>4900</v>
      </c>
      <c r="D2079" s="31">
        <v>5</v>
      </c>
      <c r="E2079" s="30" t="str">
        <f>+'Categorias-9 feb-Depurado'!E2078</f>
        <v>830095213-0</v>
      </c>
      <c r="F2079" s="30" t="str">
        <f>+'Categorias-9 feb-Depurado'!F2078</f>
        <v>CR 7 75 51 P 13</v>
      </c>
      <c r="G2079" s="30" t="str">
        <f>+'Categorias-9 feb-Depurado'!G2078</f>
        <v>BOGOTA</v>
      </c>
      <c r="H2079" s="30" t="str">
        <f>+'Categorias-9 feb-Depurado'!H2078</f>
        <v>VM9412052181</v>
      </c>
      <c r="I2079" s="107">
        <f>+'Categorias-9 feb-Depurado'!R2078</f>
        <v>72287609</v>
      </c>
      <c r="J2079" s="108">
        <f t="shared" si="136"/>
        <v>0</v>
      </c>
      <c r="K2079" s="107">
        <f t="shared" si="137"/>
        <v>0</v>
      </c>
      <c r="L2079" s="109">
        <f t="shared" si="138"/>
        <v>72287609</v>
      </c>
      <c r="M2079" s="110">
        <f t="shared" si="139"/>
        <v>5.5108756615786864E-05</v>
      </c>
      <c r="N2079" s="33" t="s">
        <v>4892</v>
      </c>
      <c r="O2079" s="33">
        <f>+'Categorias-9 feb-Depurado'!Y2078</f>
        <v>15155.111586318228</v>
      </c>
      <c r="P2079" s="111">
        <f>+'Categorias-9 feb-Depurado'!AC2078</f>
        <v>44964</v>
      </c>
      <c r="Q2079" s="111">
        <f>+'Categorias-9 feb-Depurado'!AE2078</f>
        <v>44978</v>
      </c>
      <c r="R2079" s="112" t="str">
        <f>+'Categorias-9 feb-Depurado'!AB2078</f>
        <v>Fuel</v>
      </c>
    </row>
    <row r="2080" spans="2:18" s="1" customFormat="1" ht="14.5" hidden="1">
      <c r="B2080" s="57" t="str">
        <f>+'Categorias-9 feb-Depurado'!B2079</f>
        <v>ORGANIZACION TERPEL SA</v>
      </c>
      <c r="C2080" s="30" t="s">
        <v>4900</v>
      </c>
      <c r="D2080" s="31">
        <v>5</v>
      </c>
      <c r="E2080" s="30" t="str">
        <f>+'Categorias-9 feb-Depurado'!E2079</f>
        <v>830095213-0</v>
      </c>
      <c r="F2080" s="30" t="str">
        <f>+'Categorias-9 feb-Depurado'!F2079</f>
        <v>CR 7 75 51 P 13</v>
      </c>
      <c r="G2080" s="30" t="str">
        <f>+'Categorias-9 feb-Depurado'!G2079</f>
        <v>BOGOTA</v>
      </c>
      <c r="H2080" s="30" t="str">
        <f>+'Categorias-9 feb-Depurado'!H2079</f>
        <v>VC9411125193</v>
      </c>
      <c r="I2080" s="107">
        <f>+'Categorias-9 feb-Depurado'!R2079</f>
        <v>21626881</v>
      </c>
      <c r="J2080" s="108">
        <f t="shared" si="136"/>
        <v>0</v>
      </c>
      <c r="K2080" s="107">
        <f t="shared" si="137"/>
        <v>0</v>
      </c>
      <c r="L2080" s="109">
        <f t="shared" si="138"/>
        <v>21626881</v>
      </c>
      <c r="M2080" s="110">
        <f t="shared" si="139"/>
        <v>1.6487341853948791E-05</v>
      </c>
      <c r="N2080" s="33" t="s">
        <v>4892</v>
      </c>
      <c r="O2080" s="33">
        <f>+'Categorias-9 feb-Depurado'!Y2079</f>
        <v>4534.0798976907026</v>
      </c>
      <c r="P2080" s="111">
        <f>+'Categorias-9 feb-Depurado'!AC2079</f>
        <v>44964</v>
      </c>
      <c r="Q2080" s="111">
        <f>+'Categorias-9 feb-Depurado'!AE2079</f>
        <v>44978</v>
      </c>
      <c r="R2080" s="112" t="str">
        <f>+'Categorias-9 feb-Depurado'!AB2079</f>
        <v>Fuel</v>
      </c>
    </row>
    <row r="2081" spans="2:18" s="1" customFormat="1" ht="14.5" hidden="1">
      <c r="B2081" s="57" t="str">
        <f>+'Categorias-9 feb-Depurado'!B2080</f>
        <v>ORGANIZACION TERPEL SA</v>
      </c>
      <c r="C2081" s="30" t="s">
        <v>4900</v>
      </c>
      <c r="D2081" s="31">
        <v>5</v>
      </c>
      <c r="E2081" s="30" t="str">
        <f>+'Categorias-9 feb-Depurado'!E2080</f>
        <v>830095213-0</v>
      </c>
      <c r="F2081" s="30" t="str">
        <f>+'Categorias-9 feb-Depurado'!F2080</f>
        <v>CR 7 75 51 P 13</v>
      </c>
      <c r="G2081" s="30" t="str">
        <f>+'Categorias-9 feb-Depurado'!G2080</f>
        <v>BOGOTA</v>
      </c>
      <c r="H2081" s="30" t="str">
        <f>+'Categorias-9 feb-Depurado'!H2080</f>
        <v>VF9411330653</v>
      </c>
      <c r="I2081" s="107">
        <f>+'Categorias-9 feb-Depurado'!R2080</f>
        <v>36490940</v>
      </c>
      <c r="J2081" s="108">
        <f t="shared" si="136"/>
        <v>0</v>
      </c>
      <c r="K2081" s="107">
        <f t="shared" si="137"/>
        <v>0</v>
      </c>
      <c r="L2081" s="109">
        <f t="shared" si="138"/>
        <v>36490940</v>
      </c>
      <c r="M2081" s="110">
        <f t="shared" si="139"/>
        <v>2.7819018486851341E-05</v>
      </c>
      <c r="N2081" s="33" t="s">
        <v>4892</v>
      </c>
      <c r="O2081" s="33">
        <f>+'Categorias-9 feb-Depurado'!Y2080</f>
        <v>7650.3328196903458</v>
      </c>
      <c r="P2081" s="111">
        <f>+'Categorias-9 feb-Depurado'!AC2080</f>
        <v>44965</v>
      </c>
      <c r="Q2081" s="111">
        <f>+'Categorias-9 feb-Depurado'!AE2080</f>
        <v>44979</v>
      </c>
      <c r="R2081" s="112" t="str">
        <f>+'Categorias-9 feb-Depurado'!AB2080</f>
        <v>Fuel</v>
      </c>
    </row>
    <row r="2082" spans="2:18" s="1" customFormat="1" ht="14.5" hidden="1">
      <c r="B2082" s="57" t="str">
        <f>+'Categorias-9 feb-Depurado'!B2081</f>
        <v>ORGANIZACION TERPEL SA</v>
      </c>
      <c r="C2082" s="30" t="s">
        <v>4900</v>
      </c>
      <c r="D2082" s="31">
        <v>5</v>
      </c>
      <c r="E2082" s="30" t="str">
        <f>+'Categorias-9 feb-Depurado'!E2081</f>
        <v>830095213-0</v>
      </c>
      <c r="F2082" s="30" t="str">
        <f>+'Categorias-9 feb-Depurado'!F2081</f>
        <v>CR 7 75 51 P 13</v>
      </c>
      <c r="G2082" s="30" t="str">
        <f>+'Categorias-9 feb-Depurado'!G2081</f>
        <v>BOGOTA</v>
      </c>
      <c r="H2082" s="30" t="str">
        <f>+'Categorias-9 feb-Depurado'!H2081</f>
        <v>PB9400871530</v>
      </c>
      <c r="I2082" s="107">
        <f>+'Categorias-9 feb-Depurado'!R2081</f>
        <v>70069433</v>
      </c>
      <c r="J2082" s="108">
        <f t="shared" si="136"/>
        <v>0</v>
      </c>
      <c r="K2082" s="107">
        <f t="shared" si="137"/>
        <v>0</v>
      </c>
      <c r="L2082" s="109">
        <f t="shared" si="138"/>
        <v>70069433</v>
      </c>
      <c r="M2082" s="110">
        <f t="shared" si="139"/>
        <v>5.3417721001163341E-05</v>
      </c>
      <c r="N2082" s="33" t="s">
        <v>4892</v>
      </c>
      <c r="O2082" s="33">
        <f>+'Categorias-9 feb-Depurado'!Y2081</f>
        <v>14690.070547291842</v>
      </c>
      <c r="P2082" s="111">
        <f>+'Categorias-9 feb-Depurado'!AC2081</f>
        <v>44965</v>
      </c>
      <c r="Q2082" s="111">
        <f>+'Categorias-9 feb-Depurado'!AE2081</f>
        <v>44979</v>
      </c>
      <c r="R2082" s="112" t="str">
        <f>+'Categorias-9 feb-Depurado'!AB2081</f>
        <v>Fuel</v>
      </c>
    </row>
    <row r="2083" spans="2:18" s="1" customFormat="1" ht="14.5" hidden="1">
      <c r="B2083" s="57" t="str">
        <f>+'Categorias-9 feb-Depurado'!B2082</f>
        <v>ORGANIZACION TERPEL SA</v>
      </c>
      <c r="C2083" s="30" t="s">
        <v>4900</v>
      </c>
      <c r="D2083" s="31">
        <v>5</v>
      </c>
      <c r="E2083" s="30" t="str">
        <f>+'Categorias-9 feb-Depurado'!E2082</f>
        <v>830095213-0</v>
      </c>
      <c r="F2083" s="30" t="str">
        <f>+'Categorias-9 feb-Depurado'!F2082</f>
        <v>CR 7 75 51 P 13</v>
      </c>
      <c r="G2083" s="30" t="str">
        <f>+'Categorias-9 feb-Depurado'!G2082</f>
        <v>BOGOTA</v>
      </c>
      <c r="H2083" s="30" t="str">
        <f>+'Categorias-9 feb-Depurado'!H2082</f>
        <v>VO9413178515</v>
      </c>
      <c r="I2083" s="107">
        <f>+'Categorias-9 feb-Depurado'!R2082</f>
        <v>35484203</v>
      </c>
      <c r="J2083" s="108">
        <f t="shared" si="136"/>
        <v>0</v>
      </c>
      <c r="K2083" s="107">
        <f t="shared" si="137"/>
        <v>0</v>
      </c>
      <c r="L2083" s="109">
        <f t="shared" si="138"/>
        <v>35484203</v>
      </c>
      <c r="M2083" s="110">
        <f t="shared" si="139"/>
        <v>2.7051528386174372E-05</v>
      </c>
      <c r="N2083" s="33" t="s">
        <v>4892</v>
      </c>
      <c r="O2083" s="33">
        <f>+'Categorias-9 feb-Depurado'!Y2082</f>
        <v>7439.270207658521</v>
      </c>
      <c r="P2083" s="111">
        <f>+'Categorias-9 feb-Depurado'!AC2082</f>
        <v>44965</v>
      </c>
      <c r="Q2083" s="111">
        <f>+'Categorias-9 feb-Depurado'!AE2082</f>
        <v>44979</v>
      </c>
      <c r="R2083" s="112" t="str">
        <f>+'Categorias-9 feb-Depurado'!AB2082</f>
        <v>Fuel</v>
      </c>
    </row>
    <row r="2084" spans="2:18" s="1" customFormat="1" ht="14.5" hidden="1">
      <c r="B2084" s="57" t="str">
        <f>+'Categorias-9 feb-Depurado'!B2083</f>
        <v>ORGANIZACION TERPEL SA</v>
      </c>
      <c r="C2084" s="30" t="s">
        <v>4900</v>
      </c>
      <c r="D2084" s="31">
        <v>5</v>
      </c>
      <c r="E2084" s="30" t="str">
        <f>+'Categorias-9 feb-Depurado'!E2083</f>
        <v>830095213-0</v>
      </c>
      <c r="F2084" s="30" t="str">
        <f>+'Categorias-9 feb-Depurado'!F2083</f>
        <v>CR 7 75 51 P 13</v>
      </c>
      <c r="G2084" s="30" t="str">
        <f>+'Categorias-9 feb-Depurado'!G2083</f>
        <v>BOGOTA</v>
      </c>
      <c r="H2084" s="30" t="str">
        <f>+'Categorias-9 feb-Depurado'!H2083</f>
        <v>VE9411275778</v>
      </c>
      <c r="I2084" s="107">
        <f>+'Categorias-9 feb-Depurado'!R2083</f>
        <v>38926706</v>
      </c>
      <c r="J2084" s="108">
        <f t="shared" si="136"/>
        <v>0</v>
      </c>
      <c r="K2084" s="107">
        <f t="shared" si="137"/>
        <v>0</v>
      </c>
      <c r="L2084" s="109">
        <f t="shared" si="138"/>
        <v>38926706</v>
      </c>
      <c r="M2084" s="110">
        <f t="shared" si="139"/>
        <v>2.9675934734655427E-05</v>
      </c>
      <c r="N2084" s="33" t="s">
        <v>4892</v>
      </c>
      <c r="O2084" s="33">
        <f>+'Categorias-9 feb-Depurado'!Y2083</f>
        <v>8160.9916454395834</v>
      </c>
      <c r="P2084" s="111">
        <f>+'Categorias-9 feb-Depurado'!AC2083</f>
        <v>44965</v>
      </c>
      <c r="Q2084" s="111">
        <f>+'Categorias-9 feb-Depurado'!AE2083</f>
        <v>44979</v>
      </c>
      <c r="R2084" s="112" t="str">
        <f>+'Categorias-9 feb-Depurado'!AB2083</f>
        <v>Fuel</v>
      </c>
    </row>
    <row r="2085" spans="2:18" s="1" customFormat="1" ht="14.5" hidden="1">
      <c r="B2085" s="57" t="str">
        <f>+'Categorias-9 feb-Depurado'!B2084</f>
        <v>ORGANIZACION TERPEL SA</v>
      </c>
      <c r="C2085" s="30" t="s">
        <v>4900</v>
      </c>
      <c r="D2085" s="31">
        <v>5</v>
      </c>
      <c r="E2085" s="30" t="str">
        <f>+'Categorias-9 feb-Depurado'!E2084</f>
        <v>830095213-0</v>
      </c>
      <c r="F2085" s="30" t="str">
        <f>+'Categorias-9 feb-Depurado'!F2084</f>
        <v>CR 7 75 51 P 13</v>
      </c>
      <c r="G2085" s="30" t="str">
        <f>+'Categorias-9 feb-Depurado'!G2084</f>
        <v>BOGOTA</v>
      </c>
      <c r="H2085" s="30" t="str">
        <f>+'Categorias-9 feb-Depurado'!H2084</f>
        <v>VF9411330654</v>
      </c>
      <c r="I2085" s="107">
        <f>+'Categorias-9 feb-Depurado'!R2084</f>
        <v>81217211</v>
      </c>
      <c r="J2085" s="108">
        <f t="shared" si="136"/>
        <v>0</v>
      </c>
      <c r="K2085" s="107">
        <f t="shared" si="137"/>
        <v>0</v>
      </c>
      <c r="L2085" s="109">
        <f t="shared" si="138"/>
        <v>81217211</v>
      </c>
      <c r="M2085" s="110">
        <f t="shared" si="139"/>
        <v>6.1916275499055557E-05</v>
      </c>
      <c r="N2085" s="33" t="s">
        <v>4892</v>
      </c>
      <c r="O2085" s="33">
        <f>+'Categorias-9 feb-Depurado'!Y2084</f>
        <v>17027.204419426187</v>
      </c>
      <c r="P2085" s="111">
        <f>+'Categorias-9 feb-Depurado'!AC2084</f>
        <v>44965</v>
      </c>
      <c r="Q2085" s="111">
        <f>+'Categorias-9 feb-Depurado'!AE2084</f>
        <v>44979</v>
      </c>
      <c r="R2085" s="112" t="str">
        <f>+'Categorias-9 feb-Depurado'!AB2084</f>
        <v>Fuel</v>
      </c>
    </row>
    <row r="2086" spans="2:18" s="1" customFormat="1" ht="14.5" hidden="1">
      <c r="B2086" s="57" t="str">
        <f>+'Categorias-9 feb-Depurado'!B2085</f>
        <v>ORGANIZACION TERPEL SA</v>
      </c>
      <c r="C2086" s="30" t="s">
        <v>4900</v>
      </c>
      <c r="D2086" s="31">
        <v>5</v>
      </c>
      <c r="E2086" s="30" t="str">
        <f>+'Categorias-9 feb-Depurado'!E2085</f>
        <v>830095213-0</v>
      </c>
      <c r="F2086" s="30" t="str">
        <f>+'Categorias-9 feb-Depurado'!F2085</f>
        <v>CR 7 75 51 P 13</v>
      </c>
      <c r="G2086" s="30" t="str">
        <f>+'Categorias-9 feb-Depurado'!G2085</f>
        <v>BOGOTA</v>
      </c>
      <c r="H2086" s="30" t="str">
        <f>+'Categorias-9 feb-Depurado'!H2085</f>
        <v>VK9411641874</v>
      </c>
      <c r="I2086" s="107">
        <f>+'Categorias-9 feb-Depurado'!R2085</f>
        <v>10243913</v>
      </c>
      <c r="J2086" s="108">
        <f t="shared" si="136"/>
        <v>0</v>
      </c>
      <c r="K2086" s="107">
        <f t="shared" si="137"/>
        <v>0</v>
      </c>
      <c r="L2086" s="109">
        <f t="shared" si="138"/>
        <v>10243913</v>
      </c>
      <c r="M2086" s="110">
        <f t="shared" si="139"/>
        <v>7.80948929034705E-06</v>
      </c>
      <c r="N2086" s="33" t="s">
        <v>4892</v>
      </c>
      <c r="O2086" s="33">
        <f>+'Categorias-9 feb-Depurado'!Y2085</f>
        <v>2147.6383953373793</v>
      </c>
      <c r="P2086" s="111">
        <f>+'Categorias-9 feb-Depurado'!AC2085</f>
        <v>44965</v>
      </c>
      <c r="Q2086" s="111">
        <f>+'Categorias-9 feb-Depurado'!AE2085</f>
        <v>44979</v>
      </c>
      <c r="R2086" s="112" t="str">
        <f>+'Categorias-9 feb-Depurado'!AB2085</f>
        <v>Fuel</v>
      </c>
    </row>
    <row r="2087" spans="2:18" s="1" customFormat="1" ht="14.5" hidden="1">
      <c r="B2087" s="57" t="str">
        <f>+'Categorias-9 feb-Depurado'!B2086</f>
        <v>ORGANIZACION TERPEL SA</v>
      </c>
      <c r="C2087" s="30" t="s">
        <v>4900</v>
      </c>
      <c r="D2087" s="31">
        <v>5</v>
      </c>
      <c r="E2087" s="30" t="str">
        <f>+'Categorias-9 feb-Depurado'!E2086</f>
        <v>830095213-0</v>
      </c>
      <c r="F2087" s="30" t="str">
        <f>+'Categorias-9 feb-Depurado'!F2086</f>
        <v>CR 7 75 51 P 13</v>
      </c>
      <c r="G2087" s="30" t="str">
        <f>+'Categorias-9 feb-Depurado'!G2086</f>
        <v>BOGOTA</v>
      </c>
      <c r="H2087" s="30" t="str">
        <f>+'Categorias-9 feb-Depurado'!H2086</f>
        <v>VI9411550836</v>
      </c>
      <c r="I2087" s="107">
        <f>+'Categorias-9 feb-Depurado'!R2086</f>
        <v>13017643</v>
      </c>
      <c r="J2087" s="108">
        <f t="shared" si="136"/>
        <v>0</v>
      </c>
      <c r="K2087" s="107">
        <f t="shared" si="137"/>
        <v>0</v>
      </c>
      <c r="L2087" s="109">
        <f t="shared" si="138"/>
        <v>13017643</v>
      </c>
      <c r="M2087" s="110">
        <f t="shared" si="139"/>
        <v>9.9240537862886234E-06</v>
      </c>
      <c r="N2087" s="33" t="s">
        <v>4892</v>
      </c>
      <c r="O2087" s="33">
        <f>+'Categorias-9 feb-Depurado'!Y2086</f>
        <v>2729.15144082099</v>
      </c>
      <c r="P2087" s="111">
        <f>+'Categorias-9 feb-Depurado'!AC2086</f>
        <v>44965</v>
      </c>
      <c r="Q2087" s="111">
        <f>+'Categorias-9 feb-Depurado'!AE2086</f>
        <v>44979</v>
      </c>
      <c r="R2087" s="112" t="str">
        <f>+'Categorias-9 feb-Depurado'!AB2086</f>
        <v>Fuel</v>
      </c>
    </row>
    <row r="2088" spans="2:18" s="1" customFormat="1" ht="14.5" hidden="1">
      <c r="B2088" s="57" t="str">
        <f>+'Categorias-9 feb-Depurado'!B2087</f>
        <v>ORGANIZACION TERPEL SA</v>
      </c>
      <c r="C2088" s="30" t="s">
        <v>4900</v>
      </c>
      <c r="D2088" s="31">
        <v>5</v>
      </c>
      <c r="E2088" s="30" t="str">
        <f>+'Categorias-9 feb-Depurado'!E2087</f>
        <v>830095213-0</v>
      </c>
      <c r="F2088" s="30" t="str">
        <f>+'Categorias-9 feb-Depurado'!F2087</f>
        <v>CR 7 75 51 P 13</v>
      </c>
      <c r="G2088" s="30" t="str">
        <f>+'Categorias-9 feb-Depurado'!G2087</f>
        <v>BOGOTA</v>
      </c>
      <c r="H2088" s="30" t="str">
        <f>+'Categorias-9 feb-Depurado'!H2087</f>
        <v>VJ9411595148</v>
      </c>
      <c r="I2088" s="107">
        <f>+'Categorias-9 feb-Depurado'!R2087</f>
        <v>155131478</v>
      </c>
      <c r="J2088" s="108">
        <f t="shared" si="136"/>
        <v>0</v>
      </c>
      <c r="K2088" s="107">
        <f t="shared" si="137"/>
        <v>0</v>
      </c>
      <c r="L2088" s="109">
        <f t="shared" si="138"/>
        <v>155131478</v>
      </c>
      <c r="M2088" s="110">
        <f t="shared" si="139"/>
        <v>0.00011826512154454153</v>
      </c>
      <c r="N2088" s="33" t="s">
        <v>4892</v>
      </c>
      <c r="O2088" s="33">
        <f>+'Categorias-9 feb-Depurado'!Y2087</f>
        <v>32523.345178569554</v>
      </c>
      <c r="P2088" s="111">
        <f>+'Categorias-9 feb-Depurado'!AC2087</f>
        <v>44965</v>
      </c>
      <c r="Q2088" s="111">
        <f>+'Categorias-9 feb-Depurado'!AE2087</f>
        <v>44979</v>
      </c>
      <c r="R2088" s="112" t="str">
        <f>+'Categorias-9 feb-Depurado'!AB2087</f>
        <v>Fuel</v>
      </c>
    </row>
    <row r="2089" spans="2:18" s="1" customFormat="1" ht="14.5" hidden="1">
      <c r="B2089" s="57" t="str">
        <f>+'Categorias-9 feb-Depurado'!B2088</f>
        <v>ORGANIZACION TERPEL SA</v>
      </c>
      <c r="C2089" s="30" t="s">
        <v>4900</v>
      </c>
      <c r="D2089" s="31">
        <v>5</v>
      </c>
      <c r="E2089" s="30" t="str">
        <f>+'Categorias-9 feb-Depurado'!E2088</f>
        <v>830095213-0</v>
      </c>
      <c r="F2089" s="30" t="str">
        <f>+'Categorias-9 feb-Depurado'!F2088</f>
        <v>CR 7 75 51 P 13</v>
      </c>
      <c r="G2089" s="30" t="str">
        <f>+'Categorias-9 feb-Depurado'!G2088</f>
        <v>BOGOTA</v>
      </c>
      <c r="H2089" s="30" t="str">
        <f>+'Categorias-9 feb-Depurado'!H2088</f>
        <v>VM9412052213</v>
      </c>
      <c r="I2089" s="107">
        <f>+'Categorias-9 feb-Depurado'!R2088</f>
        <v>435753389</v>
      </c>
      <c r="J2089" s="108">
        <f t="shared" si="136"/>
        <v>0</v>
      </c>
      <c r="K2089" s="107">
        <f t="shared" si="137"/>
        <v>0</v>
      </c>
      <c r="L2089" s="109">
        <f t="shared" si="138"/>
        <v>435753389</v>
      </c>
      <c r="M2089" s="110">
        <f t="shared" si="139"/>
        <v>0.00033219839182819421</v>
      </c>
      <c r="N2089" s="33" t="s">
        <v>4892</v>
      </c>
      <c r="O2089" s="33">
        <f>+'Categorias-9 feb-Depurado'!Y2088</f>
        <v>91355.784563455862</v>
      </c>
      <c r="P2089" s="111">
        <f>+'Categorias-9 feb-Depurado'!AC2088</f>
        <v>44965</v>
      </c>
      <c r="Q2089" s="111">
        <f>+'Categorias-9 feb-Depurado'!AE2088</f>
        <v>44979</v>
      </c>
      <c r="R2089" s="112" t="str">
        <f>+'Categorias-9 feb-Depurado'!AB2088</f>
        <v>Fuel</v>
      </c>
    </row>
    <row r="2090" spans="2:18" s="1" customFormat="1" ht="14.5" hidden="1">
      <c r="B2090" s="57" t="str">
        <f>+'Categorias-9 feb-Depurado'!B2089</f>
        <v>ORGANIZACION TERPEL SA</v>
      </c>
      <c r="C2090" s="30" t="s">
        <v>4900</v>
      </c>
      <c r="D2090" s="31">
        <v>5</v>
      </c>
      <c r="E2090" s="30" t="str">
        <f>+'Categorias-9 feb-Depurado'!E2089</f>
        <v>830095213-0</v>
      </c>
      <c r="F2090" s="30" t="str">
        <f>+'Categorias-9 feb-Depurado'!F2089</f>
        <v>CR 7 75 51 P 13</v>
      </c>
      <c r="G2090" s="30" t="str">
        <f>+'Categorias-9 feb-Depurado'!G2089</f>
        <v>BOGOTA</v>
      </c>
      <c r="H2090" s="30" t="str">
        <f>+'Categorias-9 feb-Depurado'!H2089</f>
        <v>PB9400871531</v>
      </c>
      <c r="I2090" s="107">
        <f>+'Categorias-9 feb-Depurado'!R2089</f>
        <v>513684361</v>
      </c>
      <c r="J2090" s="108">
        <f t="shared" si="136"/>
        <v>0</v>
      </c>
      <c r="K2090" s="107">
        <f t="shared" si="137"/>
        <v>0</v>
      </c>
      <c r="L2090" s="109">
        <f t="shared" si="138"/>
        <v>513684361</v>
      </c>
      <c r="M2090" s="110">
        <f t="shared" si="139"/>
        <v>0.00039160938948312702</v>
      </c>
      <c r="N2090" s="33" t="s">
        <v>4892</v>
      </c>
      <c r="O2090" s="33">
        <f>+'Categorias-9 feb-Depurado'!Y2089</f>
        <v>107694.02832374183</v>
      </c>
      <c r="P2090" s="111">
        <f>+'Categorias-9 feb-Depurado'!AC2089</f>
        <v>44965</v>
      </c>
      <c r="Q2090" s="111">
        <f>+'Categorias-9 feb-Depurado'!AE2089</f>
        <v>44979</v>
      </c>
      <c r="R2090" s="112" t="str">
        <f>+'Categorias-9 feb-Depurado'!AB2089</f>
        <v>Fuel</v>
      </c>
    </row>
    <row r="2091" spans="2:18" s="1" customFormat="1" ht="14.5" hidden="1">
      <c r="B2091" s="57" t="str">
        <f>+'Categorias-9 feb-Depurado'!B2090</f>
        <v>ORGANIZACION TERPEL SA</v>
      </c>
      <c r="C2091" s="30" t="s">
        <v>4900</v>
      </c>
      <c r="D2091" s="31">
        <v>5</v>
      </c>
      <c r="E2091" s="30" t="str">
        <f>+'Categorias-9 feb-Depurado'!E2090</f>
        <v>830095213-0</v>
      </c>
      <c r="F2091" s="30" t="str">
        <f>+'Categorias-9 feb-Depurado'!F2090</f>
        <v>CR 7 75 51 P 13</v>
      </c>
      <c r="G2091" s="30" t="str">
        <f>+'Categorias-9 feb-Depurado'!G2090</f>
        <v>BOGOTA</v>
      </c>
      <c r="H2091" s="30" t="str">
        <f>+'Categorias-9 feb-Depurado'!H2090</f>
        <v>VN9412957139</v>
      </c>
      <c r="I2091" s="107">
        <f>+'Categorias-9 feb-Depurado'!R2090</f>
        <v>174555510</v>
      </c>
      <c r="J2091" s="108">
        <f t="shared" si="136"/>
        <v>0</v>
      </c>
      <c r="K2091" s="107">
        <f t="shared" si="137"/>
        <v>0</v>
      </c>
      <c r="L2091" s="109">
        <f t="shared" si="138"/>
        <v>174555510</v>
      </c>
      <c r="M2091" s="110">
        <f t="shared" si="139"/>
        <v>0.00013307311238547882</v>
      </c>
      <c r="N2091" s="33" t="s">
        <v>4892</v>
      </c>
      <c r="O2091" s="33">
        <f>+'Categorias-9 feb-Depurado'!Y2090</f>
        <v>36595.597345828479</v>
      </c>
      <c r="P2091" s="111">
        <f>+'Categorias-9 feb-Depurado'!AC2090</f>
        <v>44965</v>
      </c>
      <c r="Q2091" s="111">
        <f>+'Categorias-9 feb-Depurado'!AE2090</f>
        <v>44979</v>
      </c>
      <c r="R2091" s="112" t="str">
        <f>+'Categorias-9 feb-Depurado'!AB2090</f>
        <v>Fuel</v>
      </c>
    </row>
    <row r="2092" spans="2:18" s="1" customFormat="1" ht="14.5" hidden="1">
      <c r="B2092" s="57" t="str">
        <f>+'Categorias-9 feb-Depurado'!B2091</f>
        <v>ORGANIZACION TERPEL SA</v>
      </c>
      <c r="C2092" s="30" t="s">
        <v>4900</v>
      </c>
      <c r="D2092" s="31">
        <v>5</v>
      </c>
      <c r="E2092" s="30" t="str">
        <f>+'Categorias-9 feb-Depurado'!E2091</f>
        <v>830095213-0</v>
      </c>
      <c r="F2092" s="30" t="str">
        <f>+'Categorias-9 feb-Depurado'!F2091</f>
        <v>CR 7 75 51 P 13</v>
      </c>
      <c r="G2092" s="30" t="str">
        <f>+'Categorias-9 feb-Depurado'!G2091</f>
        <v>BOGOTA</v>
      </c>
      <c r="H2092" s="30" t="str">
        <f>+'Categorias-9 feb-Depurado'!H2091</f>
        <v>VP9413218386</v>
      </c>
      <c r="I2092" s="107">
        <f>+'Categorias-9 feb-Depurado'!R2091</f>
        <v>29525376</v>
      </c>
      <c r="J2092" s="108">
        <f t="shared" si="136"/>
        <v>0</v>
      </c>
      <c r="K2092" s="107">
        <f t="shared" si="137"/>
        <v>0</v>
      </c>
      <c r="L2092" s="109">
        <f t="shared" si="138"/>
        <v>29525376</v>
      </c>
      <c r="M2092" s="110">
        <f t="shared" si="139"/>
        <v>2.2508792066612614E-05</v>
      </c>
      <c r="N2092" s="33" t="s">
        <v>4892</v>
      </c>
      <c r="O2092" s="33">
        <f>+'Categorias-9 feb-Depurado'!Y2091</f>
        <v>6190.0009434258936</v>
      </c>
      <c r="P2092" s="111">
        <f>+'Categorias-9 feb-Depurado'!AC2091</f>
        <v>44965</v>
      </c>
      <c r="Q2092" s="111">
        <f>+'Categorias-9 feb-Depurado'!AE2091</f>
        <v>44979</v>
      </c>
      <c r="R2092" s="112" t="str">
        <f>+'Categorias-9 feb-Depurado'!AB2091</f>
        <v>Fuel</v>
      </c>
    </row>
    <row r="2093" spans="2:18" s="1" customFormat="1" ht="14.5" hidden="1">
      <c r="B2093" s="57" t="str">
        <f>+'Categorias-9 feb-Depurado'!B2092</f>
        <v>ORGANIZACION TERPEL SA</v>
      </c>
      <c r="C2093" s="30" t="s">
        <v>4900</v>
      </c>
      <c r="D2093" s="31">
        <v>5</v>
      </c>
      <c r="E2093" s="30" t="str">
        <f>+'Categorias-9 feb-Depurado'!E2092</f>
        <v>830095213-0</v>
      </c>
      <c r="F2093" s="30" t="str">
        <f>+'Categorias-9 feb-Depurado'!F2092</f>
        <v>CR 7 75 51 P 13</v>
      </c>
      <c r="G2093" s="30" t="str">
        <f>+'Categorias-9 feb-Depurado'!G2092</f>
        <v>BOGOTA</v>
      </c>
      <c r="H2093" s="30" t="str">
        <f>+'Categorias-9 feb-Depurado'!H2092</f>
        <v>VM9412052215</v>
      </c>
      <c r="I2093" s="107">
        <f>+'Categorias-9 feb-Depurado'!R2092</f>
        <v>31560681</v>
      </c>
      <c r="J2093" s="108">
        <f t="shared" si="136"/>
        <v>0</v>
      </c>
      <c r="K2093" s="107">
        <f t="shared" si="137"/>
        <v>0</v>
      </c>
      <c r="L2093" s="109">
        <f t="shared" si="138"/>
        <v>31560681</v>
      </c>
      <c r="M2093" s="110">
        <f t="shared" si="139"/>
        <v>2.4060415220781322E-05</v>
      </c>
      <c r="N2093" s="33" t="s">
        <v>4892</v>
      </c>
      <c r="O2093" s="33">
        <f>+'Categorias-9 feb-Depurado'!Y2092</f>
        <v>6616.703040976131</v>
      </c>
      <c r="P2093" s="111">
        <f>+'Categorias-9 feb-Depurado'!AC2092</f>
        <v>44965</v>
      </c>
      <c r="Q2093" s="111">
        <f>+'Categorias-9 feb-Depurado'!AE2092</f>
        <v>44979</v>
      </c>
      <c r="R2093" s="112" t="str">
        <f>+'Categorias-9 feb-Depurado'!AB2092</f>
        <v>Fuel</v>
      </c>
    </row>
    <row r="2094" spans="2:18" s="1" customFormat="1" ht="14.5" hidden="1">
      <c r="B2094" s="57" t="str">
        <f>+'Categorias-9 feb-Depurado'!B2093</f>
        <v>ORGANIZACION TERPEL SA</v>
      </c>
      <c r="C2094" s="30" t="s">
        <v>4900</v>
      </c>
      <c r="D2094" s="31">
        <v>5</v>
      </c>
      <c r="E2094" s="30" t="str">
        <f>+'Categorias-9 feb-Depurado'!E2093</f>
        <v>830095213-0</v>
      </c>
      <c r="F2094" s="30" t="str">
        <f>+'Categorias-9 feb-Depurado'!F2093</f>
        <v>CR 7 75 51 P 13</v>
      </c>
      <c r="G2094" s="30" t="str">
        <f>+'Categorias-9 feb-Depurado'!G2093</f>
        <v>BOGOTA</v>
      </c>
      <c r="H2094" s="30" t="str">
        <f>+'Categorias-9 feb-Depurado'!H2093</f>
        <v>VH9411445521</v>
      </c>
      <c r="I2094" s="107">
        <f>+'Categorias-9 feb-Depurado'!R2093</f>
        <v>25173857</v>
      </c>
      <c r="J2094" s="108">
        <f t="shared" si="136"/>
        <v>0</v>
      </c>
      <c r="K2094" s="107">
        <f t="shared" si="137"/>
        <v>0</v>
      </c>
      <c r="L2094" s="109">
        <f t="shared" si="138"/>
        <v>25173857</v>
      </c>
      <c r="M2094" s="110">
        <f t="shared" si="139"/>
        <v>1.919139362450932E-05</v>
      </c>
      <c r="N2094" s="33" t="s">
        <v>4892</v>
      </c>
      <c r="O2094" s="33">
        <f>+'Categorias-9 feb-Depurado'!Y2093</f>
        <v>5277.7041206746535</v>
      </c>
      <c r="P2094" s="111">
        <f>+'Categorias-9 feb-Depurado'!AC2093</f>
        <v>44965</v>
      </c>
      <c r="Q2094" s="111">
        <f>+'Categorias-9 feb-Depurado'!AE2093</f>
        <v>44979</v>
      </c>
      <c r="R2094" s="112" t="str">
        <f>+'Categorias-9 feb-Depurado'!AB2093</f>
        <v>Fuel</v>
      </c>
    </row>
    <row r="2095" spans="2:18" s="1" customFormat="1" ht="14.5" hidden="1">
      <c r="B2095" s="57" t="str">
        <f>+'Categorias-9 feb-Depurado'!B2094</f>
        <v>ORGANIZACION TERPEL SA</v>
      </c>
      <c r="C2095" s="30" t="s">
        <v>4900</v>
      </c>
      <c r="D2095" s="31">
        <v>5</v>
      </c>
      <c r="E2095" s="30" t="str">
        <f>+'Categorias-9 feb-Depurado'!E2094</f>
        <v>830095213-0</v>
      </c>
      <c r="F2095" s="30" t="str">
        <f>+'Categorias-9 feb-Depurado'!F2094</f>
        <v>CR 7 75 51 P 13</v>
      </c>
      <c r="G2095" s="30" t="str">
        <f>+'Categorias-9 feb-Depurado'!G2094</f>
        <v>BOGOTA</v>
      </c>
      <c r="H2095" s="30" t="str">
        <f>+'Categorias-9 feb-Depurado'!H2094</f>
        <v>VM9412052214</v>
      </c>
      <c r="I2095" s="107">
        <f>+'Categorias-9 feb-Depurado'!R2094</f>
        <v>30247239</v>
      </c>
      <c r="J2095" s="108">
        <f t="shared" si="136"/>
        <v>0</v>
      </c>
      <c r="K2095" s="107">
        <f t="shared" si="137"/>
        <v>0</v>
      </c>
      <c r="L2095" s="109">
        <f t="shared" si="138"/>
        <v>30247239</v>
      </c>
      <c r="M2095" s="110">
        <f t="shared" si="139"/>
        <v>2.3059107299434075E-05</v>
      </c>
      <c r="N2095" s="33" t="s">
        <v>4892</v>
      </c>
      <c r="O2095" s="33">
        <f>+'Categorias-9 feb-Depurado'!Y2094</f>
        <v>6341.3396647693316</v>
      </c>
      <c r="P2095" s="111">
        <f>+'Categorias-9 feb-Depurado'!AC2094</f>
        <v>44965</v>
      </c>
      <c r="Q2095" s="111">
        <f>+'Categorias-9 feb-Depurado'!AE2094</f>
        <v>44979</v>
      </c>
      <c r="R2095" s="112" t="str">
        <f>+'Categorias-9 feb-Depurado'!AB2094</f>
        <v>Fuel</v>
      </c>
    </row>
    <row r="2096" spans="2:18" s="1" customFormat="1" ht="14.5" hidden="1">
      <c r="B2096" s="57" t="str">
        <f>+'Categorias-9 feb-Depurado'!B2095</f>
        <v>ORGANIZACION TERPEL SA</v>
      </c>
      <c r="C2096" s="30" t="s">
        <v>4900</v>
      </c>
      <c r="D2096" s="31">
        <v>5</v>
      </c>
      <c r="E2096" s="30" t="str">
        <f>+'Categorias-9 feb-Depurado'!E2095</f>
        <v>830095213-0</v>
      </c>
      <c r="F2096" s="30" t="str">
        <f>+'Categorias-9 feb-Depurado'!F2095</f>
        <v>CR 7 75 51 P 13</v>
      </c>
      <c r="G2096" s="30" t="str">
        <f>+'Categorias-9 feb-Depurado'!G2095</f>
        <v>BOGOTA</v>
      </c>
      <c r="H2096" s="30" t="str">
        <f>+'Categorias-9 feb-Depurado'!H2095</f>
        <v>VM9412052239</v>
      </c>
      <c r="I2096" s="107">
        <f>+'Categorias-9 feb-Depurado'!R2095</f>
        <v>27460262</v>
      </c>
      <c r="J2096" s="108">
        <f t="shared" si="136"/>
        <v>0</v>
      </c>
      <c r="K2096" s="107">
        <f t="shared" si="137"/>
        <v>0</v>
      </c>
      <c r="L2096" s="109">
        <f t="shared" si="138"/>
        <v>27460262</v>
      </c>
      <c r="M2096" s="110">
        <f t="shared" si="139"/>
        <v>2.0934443898452094E-05</v>
      </c>
      <c r="N2096" s="33" t="s">
        <v>4892</v>
      </c>
      <c r="O2096" s="33">
        <f>+'Categorias-9 feb-Depurado'!Y2095</f>
        <v>5757.0493831042904</v>
      </c>
      <c r="P2096" s="111">
        <f>+'Categorias-9 feb-Depurado'!AC2095</f>
        <v>44966</v>
      </c>
      <c r="Q2096" s="111">
        <f>+'Categorias-9 feb-Depurado'!AE2095</f>
        <v>44980</v>
      </c>
      <c r="R2096" s="112" t="str">
        <f>+'Categorias-9 feb-Depurado'!AB2095</f>
        <v>Fuel</v>
      </c>
    </row>
    <row r="2097" spans="2:18" s="1" customFormat="1" ht="14.5" hidden="1">
      <c r="B2097" s="57" t="str">
        <f>+'Categorias-9 feb-Depurado'!B2096</f>
        <v>ORGANIZACION TERPEL SA</v>
      </c>
      <c r="C2097" s="30" t="s">
        <v>4900</v>
      </c>
      <c r="D2097" s="31">
        <v>5</v>
      </c>
      <c r="E2097" s="30" t="str">
        <f>+'Categorias-9 feb-Depurado'!E2096</f>
        <v>830095213-0</v>
      </c>
      <c r="F2097" s="30" t="str">
        <f>+'Categorias-9 feb-Depurado'!F2096</f>
        <v>CR 7 75 51 P 13</v>
      </c>
      <c r="G2097" s="30" t="str">
        <f>+'Categorias-9 feb-Depurado'!G2096</f>
        <v>BOGOTA</v>
      </c>
      <c r="H2097" s="30" t="str">
        <f>+'Categorias-9 feb-Depurado'!H2096</f>
        <v>VC9411125221</v>
      </c>
      <c r="I2097" s="107">
        <f>+'Categorias-9 feb-Depurado'!R2096</f>
        <v>12321991</v>
      </c>
      <c r="J2097" s="108">
        <f t="shared" si="136"/>
        <v>0</v>
      </c>
      <c r="K2097" s="107">
        <f t="shared" si="137"/>
        <v>0</v>
      </c>
      <c r="L2097" s="109">
        <f t="shared" si="138"/>
        <v>12321991</v>
      </c>
      <c r="M2097" s="110">
        <f t="shared" si="139"/>
        <v>9.3937206173317499E-06</v>
      </c>
      <c r="N2097" s="33" t="s">
        <v>4892</v>
      </c>
      <c r="O2097" s="33">
        <f>+'Categorias-9 feb-Depurado'!Y2096</f>
        <v>2583.307860834198</v>
      </c>
      <c r="P2097" s="111">
        <f>+'Categorias-9 feb-Depurado'!AC2096</f>
        <v>44966</v>
      </c>
      <c r="Q2097" s="111">
        <f>+'Categorias-9 feb-Depurado'!AE2096</f>
        <v>44980</v>
      </c>
      <c r="R2097" s="112" t="str">
        <f>+'Categorias-9 feb-Depurado'!AB2096</f>
        <v>Fuel</v>
      </c>
    </row>
    <row r="2098" spans="2:18" s="1" customFormat="1" ht="14.5" hidden="1">
      <c r="B2098" s="57" t="str">
        <f>+'Categorias-9 feb-Depurado'!B2097</f>
        <v>ORGANIZACION TERPEL SA</v>
      </c>
      <c r="C2098" s="30" t="s">
        <v>4900</v>
      </c>
      <c r="D2098" s="31">
        <v>5</v>
      </c>
      <c r="E2098" s="30" t="str">
        <f>+'Categorias-9 feb-Depurado'!E2097</f>
        <v>830095213-0</v>
      </c>
      <c r="F2098" s="30" t="str">
        <f>+'Categorias-9 feb-Depurado'!F2097</f>
        <v>CR 7 75 51 P 13</v>
      </c>
      <c r="G2098" s="30" t="str">
        <f>+'Categorias-9 feb-Depurado'!G2097</f>
        <v>BOGOTA</v>
      </c>
      <c r="H2098" s="30" t="str">
        <f>+'Categorias-9 feb-Depurado'!H2097</f>
        <v>VM9412052240</v>
      </c>
      <c r="I2098" s="107">
        <f>+'Categorias-9 feb-Depurado'!R2097</f>
        <v>30321336</v>
      </c>
      <c r="J2098" s="108">
        <f t="shared" si="136"/>
        <v>0</v>
      </c>
      <c r="K2098" s="107">
        <f t="shared" si="137"/>
        <v>0</v>
      </c>
      <c r="L2098" s="109">
        <f t="shared" si="138"/>
        <v>30321336</v>
      </c>
      <c r="M2098" s="110">
        <f t="shared" si="139"/>
        <v>2.3115595452735149E-05</v>
      </c>
      <c r="N2098" s="33" t="s">
        <v>4892</v>
      </c>
      <c r="O2098" s="33">
        <f>+'Categorias-9 feb-Depurado'!Y2097</f>
        <v>6356.874115538224</v>
      </c>
      <c r="P2098" s="111">
        <f>+'Categorias-9 feb-Depurado'!AC2097</f>
        <v>44966</v>
      </c>
      <c r="Q2098" s="111">
        <f>+'Categorias-9 feb-Depurado'!AE2097</f>
        <v>44980</v>
      </c>
      <c r="R2098" s="112" t="str">
        <f>+'Categorias-9 feb-Depurado'!AB2097</f>
        <v>Fuel</v>
      </c>
    </row>
    <row r="2099" spans="2:18" s="1" customFormat="1" ht="14.5" hidden="1">
      <c r="B2099" s="57" t="str">
        <f>+'Categorias-9 feb-Depurado'!B2098</f>
        <v>ORGANIZACION TERPEL SA</v>
      </c>
      <c r="C2099" s="30" t="s">
        <v>4900</v>
      </c>
      <c r="D2099" s="31">
        <v>5</v>
      </c>
      <c r="E2099" s="30" t="str">
        <f>+'Categorias-9 feb-Depurado'!E2098</f>
        <v>830095213-0</v>
      </c>
      <c r="F2099" s="30" t="str">
        <f>+'Categorias-9 feb-Depurado'!F2098</f>
        <v>CR 7 75 51 P 13</v>
      </c>
      <c r="G2099" s="30" t="str">
        <f>+'Categorias-9 feb-Depurado'!G2098</f>
        <v>BOGOTA</v>
      </c>
      <c r="H2099" s="30" t="str">
        <f>+'Categorias-9 feb-Depurado'!H2098</f>
        <v>PB9400871608</v>
      </c>
      <c r="I2099" s="107">
        <f>+'Categorias-9 feb-Depurado'!R2098</f>
        <v>346765675</v>
      </c>
      <c r="J2099" s="108">
        <f t="shared" si="136"/>
        <v>0</v>
      </c>
      <c r="K2099" s="107">
        <f t="shared" si="137"/>
        <v>0</v>
      </c>
      <c r="L2099" s="109">
        <f t="shared" si="138"/>
        <v>346765675</v>
      </c>
      <c r="M2099" s="110">
        <f t="shared" si="139"/>
        <v>0.00026435824134512522</v>
      </c>
      <c r="N2099" s="33" t="s">
        <v>4892</v>
      </c>
      <c r="O2099" s="33">
        <f>+'Categorias-9 feb-Depurado'!Y2098</f>
        <v>72699.492646519284</v>
      </c>
      <c r="P2099" s="111">
        <f>+'Categorias-9 feb-Depurado'!AC2098</f>
        <v>44966</v>
      </c>
      <c r="Q2099" s="111">
        <f>+'Categorias-9 feb-Depurado'!AE2098</f>
        <v>44980</v>
      </c>
      <c r="R2099" s="112" t="str">
        <f>+'Categorias-9 feb-Depurado'!AB2098</f>
        <v>Fuel</v>
      </c>
    </row>
    <row r="2100" spans="2:18" s="1" customFormat="1" ht="14.5" hidden="1">
      <c r="B2100" s="57" t="str">
        <f>+'Categorias-9 feb-Depurado'!B2099</f>
        <v>ORGANIZACION TERPEL SA</v>
      </c>
      <c r="C2100" s="30" t="s">
        <v>4900</v>
      </c>
      <c r="D2100" s="31">
        <v>5</v>
      </c>
      <c r="E2100" s="30" t="str">
        <f>+'Categorias-9 feb-Depurado'!E2099</f>
        <v>830095213-0</v>
      </c>
      <c r="F2100" s="30" t="str">
        <f>+'Categorias-9 feb-Depurado'!F2099</f>
        <v>CR 7 75 51 P 13</v>
      </c>
      <c r="G2100" s="30" t="str">
        <f>+'Categorias-9 feb-Depurado'!G2099</f>
        <v>BOGOTA</v>
      </c>
      <c r="H2100" s="30" t="str">
        <f>+'Categorias-9 feb-Depurado'!H2099</f>
        <v>PB9400871607</v>
      </c>
      <c r="I2100" s="107">
        <f>+'Categorias-9 feb-Depurado'!R2099</f>
        <v>43996593</v>
      </c>
      <c r="J2100" s="108">
        <f t="shared" si="136"/>
        <v>0</v>
      </c>
      <c r="K2100" s="107">
        <f t="shared" si="137"/>
        <v>0</v>
      </c>
      <c r="L2100" s="109">
        <f t="shared" si="138"/>
        <v>43996593</v>
      </c>
      <c r="M2100" s="110">
        <f t="shared" si="139"/>
        <v>3.3540983981927413E-05</v>
      </c>
      <c r="N2100" s="33" t="s">
        <v>4892</v>
      </c>
      <c r="O2100" s="33">
        <f>+'Categorias-9 feb-Depurado'!Y2099</f>
        <v>9223.894462090002</v>
      </c>
      <c r="P2100" s="111">
        <f>+'Categorias-9 feb-Depurado'!AC2099</f>
        <v>44966</v>
      </c>
      <c r="Q2100" s="111">
        <f>+'Categorias-9 feb-Depurado'!AE2099</f>
        <v>44980</v>
      </c>
      <c r="R2100" s="112" t="str">
        <f>+'Categorias-9 feb-Depurado'!AB2099</f>
        <v>Fuel</v>
      </c>
    </row>
    <row r="2101" spans="2:18" s="1" customFormat="1" ht="14.5" hidden="1">
      <c r="B2101" s="57" t="str">
        <f>+'Categorias-9 feb-Depurado'!B2100</f>
        <v>ORGANIZACION TERPEL SA</v>
      </c>
      <c r="C2101" s="30" t="s">
        <v>4900</v>
      </c>
      <c r="D2101" s="31">
        <v>5</v>
      </c>
      <c r="E2101" s="30" t="str">
        <f>+'Categorias-9 feb-Depurado'!E2100</f>
        <v>830095213-0</v>
      </c>
      <c r="F2101" s="30" t="str">
        <f>+'Categorias-9 feb-Depurado'!F2100</f>
        <v>CR 7 75 51 P 13</v>
      </c>
      <c r="G2101" s="30" t="str">
        <f>+'Categorias-9 feb-Depurado'!G2100</f>
        <v>BOGOTA</v>
      </c>
      <c r="H2101" s="30" t="str">
        <f>+'Categorias-9 feb-Depurado'!H2100</f>
        <v>VN9412957153</v>
      </c>
      <c r="I2101" s="107">
        <f>+'Categorias-9 feb-Depurado'!R2100</f>
        <v>142059205</v>
      </c>
      <c r="J2101" s="108">
        <f t="shared" si="136"/>
        <v>0</v>
      </c>
      <c r="K2101" s="107">
        <f t="shared" si="137"/>
        <v>0</v>
      </c>
      <c r="L2101" s="109">
        <f t="shared" si="138"/>
        <v>142059205</v>
      </c>
      <c r="M2101" s="110">
        <f t="shared" si="139"/>
        <v>0.00010829942035262464</v>
      </c>
      <c r="N2101" s="33" t="s">
        <v>4892</v>
      </c>
      <c r="O2101" s="33">
        <f>+'Categorias-9 feb-Depurado'!Y2100</f>
        <v>29782.740547396665</v>
      </c>
      <c r="P2101" s="111">
        <f>+'Categorias-9 feb-Depurado'!AC2100</f>
        <v>44966</v>
      </c>
      <c r="Q2101" s="111">
        <f>+'Categorias-9 feb-Depurado'!AE2100</f>
        <v>44980</v>
      </c>
      <c r="R2101" s="112" t="str">
        <f>+'Categorias-9 feb-Depurado'!AB2100</f>
        <v>Fuel</v>
      </c>
    </row>
    <row r="2102" spans="2:18" s="1" customFormat="1" ht="14.5" hidden="1">
      <c r="B2102" s="57" t="str">
        <f>+'Categorias-9 feb-Depurado'!B2101</f>
        <v>ORGANIZACION TERPEL SA</v>
      </c>
      <c r="C2102" s="30" t="s">
        <v>4900</v>
      </c>
      <c r="D2102" s="31">
        <v>5</v>
      </c>
      <c r="E2102" s="30" t="str">
        <f>+'Categorias-9 feb-Depurado'!E2101</f>
        <v>830095213-0</v>
      </c>
      <c r="F2102" s="30" t="str">
        <f>+'Categorias-9 feb-Depurado'!F2101</f>
        <v>CR 7 75 51 P 13</v>
      </c>
      <c r="G2102" s="30" t="str">
        <f>+'Categorias-9 feb-Depurado'!G2101</f>
        <v>BOGOTA</v>
      </c>
      <c r="H2102" s="30" t="str">
        <f>+'Categorias-9 feb-Depurado'!H2101</f>
        <v>VJ9411595159</v>
      </c>
      <c r="I2102" s="107">
        <f>+'Categorias-9 feb-Depurado'!R2101</f>
        <v>104379765</v>
      </c>
      <c r="J2102" s="108">
        <f t="shared" si="136"/>
        <v>0</v>
      </c>
      <c r="K2102" s="107">
        <f t="shared" si="137"/>
        <v>0</v>
      </c>
      <c r="L2102" s="109">
        <f t="shared" si="138"/>
        <v>104379765</v>
      </c>
      <c r="M2102" s="110">
        <f t="shared" si="139"/>
        <v>7.9574343993007548E-05</v>
      </c>
      <c r="N2102" s="33" t="s">
        <v>4892</v>
      </c>
      <c r="O2102" s="33">
        <f>+'Categorias-9 feb-Depurado'!Y2101</f>
        <v>21883.238466618444</v>
      </c>
      <c r="P2102" s="111">
        <f>+'Categorias-9 feb-Depurado'!AC2101</f>
        <v>44966</v>
      </c>
      <c r="Q2102" s="111">
        <f>+'Categorias-9 feb-Depurado'!AE2101</f>
        <v>44980</v>
      </c>
      <c r="R2102" s="112" t="str">
        <f>+'Categorias-9 feb-Depurado'!AB2101</f>
        <v>Fuel</v>
      </c>
    </row>
    <row r="2103" spans="2:18" s="1" customFormat="1" ht="14.5" hidden="1">
      <c r="B2103" s="57" t="str">
        <f>+'Categorias-9 feb-Depurado'!B2102</f>
        <v>ORGANIZACION TERPEL SA</v>
      </c>
      <c r="C2103" s="30" t="s">
        <v>4900</v>
      </c>
      <c r="D2103" s="31">
        <v>5</v>
      </c>
      <c r="E2103" s="30" t="str">
        <f>+'Categorias-9 feb-Depurado'!E2102</f>
        <v>830095213-0</v>
      </c>
      <c r="F2103" s="30" t="str">
        <f>+'Categorias-9 feb-Depurado'!F2102</f>
        <v>CR 7 75 51 P 13</v>
      </c>
      <c r="G2103" s="30" t="str">
        <f>+'Categorias-9 feb-Depurado'!G2102</f>
        <v>BOGOTA</v>
      </c>
      <c r="H2103" s="30" t="str">
        <f>+'Categorias-9 feb-Depurado'!H2102</f>
        <v>VE9411275786</v>
      </c>
      <c r="I2103" s="107">
        <f>+'Categorias-9 feb-Depurado'!R2102</f>
        <v>45076898</v>
      </c>
      <c r="J2103" s="108">
        <f t="shared" si="136"/>
        <v>0</v>
      </c>
      <c r="K2103" s="107">
        <f t="shared" si="137"/>
        <v>0</v>
      </c>
      <c r="L2103" s="109">
        <f t="shared" si="138"/>
        <v>45076898</v>
      </c>
      <c r="M2103" s="110">
        <f t="shared" si="139"/>
        <v>3.4364558950575466E-05</v>
      </c>
      <c r="N2103" s="33" t="s">
        <v>4892</v>
      </c>
      <c r="O2103" s="33">
        <f>+'Categorias-9 feb-Depurado'!Y2102</f>
        <v>9450.3806199356368</v>
      </c>
      <c r="P2103" s="111">
        <f>+'Categorias-9 feb-Depurado'!AC2102</f>
        <v>44966</v>
      </c>
      <c r="Q2103" s="111">
        <f>+'Categorias-9 feb-Depurado'!AE2102</f>
        <v>44980</v>
      </c>
      <c r="R2103" s="112" t="str">
        <f>+'Categorias-9 feb-Depurado'!AB2102</f>
        <v>Fuel</v>
      </c>
    </row>
    <row r="2104" spans="2:18" s="1" customFormat="1" ht="14.5" hidden="1">
      <c r="B2104" s="57" t="str">
        <f>+'Categorias-9 feb-Depurado'!B2103</f>
        <v>ORGANIZACION TERPEL SA</v>
      </c>
      <c r="C2104" s="30" t="s">
        <v>4900</v>
      </c>
      <c r="D2104" s="31">
        <v>5</v>
      </c>
      <c r="E2104" s="30" t="str">
        <f>+'Categorias-9 feb-Depurado'!E2103</f>
        <v>830095213-0</v>
      </c>
      <c r="F2104" s="30" t="str">
        <f>+'Categorias-9 feb-Depurado'!F2103</f>
        <v>CR 7 75 51 P 13</v>
      </c>
      <c r="G2104" s="30" t="str">
        <f>+'Categorias-9 feb-Depurado'!G2103</f>
        <v>BOGOTA</v>
      </c>
      <c r="H2104" s="30" t="str">
        <f>+'Categorias-9 feb-Depurado'!H2103</f>
        <v>VM9412052238</v>
      </c>
      <c r="I2104" s="107">
        <f>+'Categorias-9 feb-Depurado'!R2103</f>
        <v>281959864</v>
      </c>
      <c r="J2104" s="108">
        <f t="shared" si="136"/>
        <v>0</v>
      </c>
      <c r="K2104" s="107">
        <f t="shared" si="137"/>
        <v>0</v>
      </c>
      <c r="L2104" s="109">
        <f t="shared" si="138"/>
        <v>281959864</v>
      </c>
      <c r="M2104" s="110">
        <f t="shared" si="139"/>
        <v>0.00021495326426685884</v>
      </c>
      <c r="N2104" s="33" t="s">
        <v>4892</v>
      </c>
      <c r="O2104" s="33">
        <f>+'Categorias-9 feb-Depurado'!Y2103</f>
        <v>59112.941497112064</v>
      </c>
      <c r="P2104" s="111">
        <f>+'Categorias-9 feb-Depurado'!AC2103</f>
        <v>44966</v>
      </c>
      <c r="Q2104" s="111">
        <f>+'Categorias-9 feb-Depurado'!AE2103</f>
        <v>44980</v>
      </c>
      <c r="R2104" s="112" t="str">
        <f>+'Categorias-9 feb-Depurado'!AB2103</f>
        <v>Fuel</v>
      </c>
    </row>
    <row r="2105" spans="2:18" s="1" customFormat="1" ht="14.5" hidden="1">
      <c r="B2105" s="57" t="str">
        <f>+'Categorias-9 feb-Depurado'!B2104</f>
        <v>ORGANIZACION TERPEL SA</v>
      </c>
      <c r="C2105" s="30" t="s">
        <v>4900</v>
      </c>
      <c r="D2105" s="31">
        <v>5</v>
      </c>
      <c r="E2105" s="30" t="str">
        <f>+'Categorias-9 feb-Depurado'!E2104</f>
        <v>830095213-0</v>
      </c>
      <c r="F2105" s="30" t="str">
        <f>+'Categorias-9 feb-Depurado'!F2104</f>
        <v>CR 7 75 51 P 13</v>
      </c>
      <c r="G2105" s="30" t="str">
        <f>+'Categorias-9 feb-Depurado'!G2104</f>
        <v>BOGOTA</v>
      </c>
      <c r="H2105" s="30" t="str">
        <f>+'Categorias-9 feb-Depurado'!H2104</f>
        <v>VO9413178516</v>
      </c>
      <c r="I2105" s="107">
        <f>+'Categorias-9 feb-Depurado'!R2104</f>
        <v>28549749</v>
      </c>
      <c r="J2105" s="108">
        <f t="shared" si="136"/>
        <v>0</v>
      </c>
      <c r="K2105" s="107">
        <f t="shared" si="137"/>
        <v>0</v>
      </c>
      <c r="L2105" s="109">
        <f t="shared" si="138"/>
        <v>28549749</v>
      </c>
      <c r="M2105" s="110">
        <f t="shared" si="139"/>
        <v>2.1765018802638838E-05</v>
      </c>
      <c r="N2105" s="33" t="s">
        <v>4892</v>
      </c>
      <c r="O2105" s="33">
        <f>+'Categorias-9 feb-Depurado'!Y2104</f>
        <v>5985.4605490738695</v>
      </c>
      <c r="P2105" s="111">
        <f>+'Categorias-9 feb-Depurado'!AC2104</f>
        <v>44966</v>
      </c>
      <c r="Q2105" s="111">
        <f>+'Categorias-9 feb-Depurado'!AE2104</f>
        <v>44980</v>
      </c>
      <c r="R2105" s="112" t="str">
        <f>+'Categorias-9 feb-Depurado'!AB2104</f>
        <v>Fuel</v>
      </c>
    </row>
    <row r="2106" spans="2:18" s="1" customFormat="1" ht="14.5" hidden="1">
      <c r="B2106" s="57" t="str">
        <f>+'Categorias-9 feb-Depurado'!B2105</f>
        <v>ORGANIZACION TERPEL SA</v>
      </c>
      <c r="C2106" s="30" t="s">
        <v>4900</v>
      </c>
      <c r="D2106" s="31">
        <v>5</v>
      </c>
      <c r="E2106" s="30" t="str">
        <f>+'Categorias-9 feb-Depurado'!E2105</f>
        <v>830095213-0</v>
      </c>
      <c r="F2106" s="30" t="str">
        <f>+'Categorias-9 feb-Depurado'!F2105</f>
        <v>CR 7 75 51 P 13</v>
      </c>
      <c r="G2106" s="30" t="str">
        <f>+'Categorias-9 feb-Depurado'!G2105</f>
        <v>BOGOTA</v>
      </c>
      <c r="H2106" s="30" t="str">
        <f>+'Categorias-9 feb-Depurado'!H2105</f>
        <v>VF9411330666</v>
      </c>
      <c r="I2106" s="107">
        <f>+'Categorias-9 feb-Depurado'!R2105</f>
        <v>67889572</v>
      </c>
      <c r="J2106" s="108">
        <f t="shared" si="136"/>
        <v>0</v>
      </c>
      <c r="K2106" s="107">
        <f t="shared" si="137"/>
        <v>0</v>
      </c>
      <c r="L2106" s="109">
        <f t="shared" si="138"/>
        <v>67889572</v>
      </c>
      <c r="M2106" s="110">
        <f t="shared" si="139"/>
        <v>5.1755894984684563E-05</v>
      </c>
      <c r="N2106" s="33" t="s">
        <v>4892</v>
      </c>
      <c r="O2106" s="33">
        <f>+'Categorias-9 feb-Depurado'!Y2105</f>
        <v>14233.062255626486</v>
      </c>
      <c r="P2106" s="111">
        <f>+'Categorias-9 feb-Depurado'!AC2105</f>
        <v>44966</v>
      </c>
      <c r="Q2106" s="111">
        <f>+'Categorias-9 feb-Depurado'!AE2105</f>
        <v>44980</v>
      </c>
      <c r="R2106" s="112" t="str">
        <f>+'Categorias-9 feb-Depurado'!AB2105</f>
        <v>Fuel</v>
      </c>
    </row>
    <row r="2107" spans="2:18" s="1" customFormat="1" ht="14.5" hidden="1">
      <c r="B2107" s="57" t="str">
        <f>+'Categorias-9 feb-Depurado'!B2106</f>
        <v>ORGANIZACION TERPEL SA</v>
      </c>
      <c r="C2107" s="30" t="s">
        <v>4900</v>
      </c>
      <c r="D2107" s="31">
        <v>5</v>
      </c>
      <c r="E2107" s="30" t="str">
        <f>+'Categorias-9 feb-Depurado'!E2106</f>
        <v>830095213-0</v>
      </c>
      <c r="F2107" s="30" t="str">
        <f>+'Categorias-9 feb-Depurado'!F2106</f>
        <v>CR 7 75 51 P 13</v>
      </c>
      <c r="G2107" s="30" t="str">
        <f>+'Categorias-9 feb-Depurado'!G2106</f>
        <v>BOGOTA</v>
      </c>
      <c r="H2107" s="30" t="str">
        <f>+'Categorias-9 feb-Depurado'!H2106</f>
        <v>VI9411550842</v>
      </c>
      <c r="I2107" s="107">
        <f>+'Categorias-9 feb-Depurado'!R2106</f>
        <v>15185665</v>
      </c>
      <c r="J2107" s="108">
        <f t="shared" si="136"/>
        <v>0</v>
      </c>
      <c r="K2107" s="107">
        <f t="shared" si="137"/>
        <v>0</v>
      </c>
      <c r="L2107" s="109">
        <f t="shared" si="138"/>
        <v>15185665</v>
      </c>
      <c r="M2107" s="110">
        <f t="shared" si="139"/>
        <v>1.1576854292329312E-05</v>
      </c>
      <c r="N2107" s="33" t="s">
        <v>4892</v>
      </c>
      <c r="O2107" s="33">
        <f>+'Categorias-9 feb-Depurado'!Y2106</f>
        <v>3183.6776837846051</v>
      </c>
      <c r="P2107" s="111">
        <f>+'Categorias-9 feb-Depurado'!AC2106</f>
        <v>44966</v>
      </c>
      <c r="Q2107" s="111">
        <f>+'Categorias-9 feb-Depurado'!AE2106</f>
        <v>44980</v>
      </c>
      <c r="R2107" s="112" t="str">
        <f>+'Categorias-9 feb-Depurado'!AB2106</f>
        <v>Fuel</v>
      </c>
    </row>
    <row r="2108" spans="2:18" s="1" customFormat="1" ht="14.5" hidden="1">
      <c r="B2108" s="57" t="str">
        <f>+'Categorias-9 feb-Depurado'!B2107</f>
        <v>ORGANIZACION TERPEL SA</v>
      </c>
      <c r="C2108" s="30" t="s">
        <v>4900</v>
      </c>
      <c r="D2108" s="31">
        <v>5</v>
      </c>
      <c r="E2108" s="30" t="str">
        <f>+'Categorias-9 feb-Depurado'!E2107</f>
        <v>830095213-0</v>
      </c>
      <c r="F2108" s="30" t="str">
        <f>+'Categorias-9 feb-Depurado'!F2107</f>
        <v>CR 7 75 51 P 13</v>
      </c>
      <c r="G2108" s="30" t="str">
        <f>+'Categorias-9 feb-Depurado'!G2107</f>
        <v>BOGOTA</v>
      </c>
      <c r="H2108" s="30" t="str">
        <f>+'Categorias-9 feb-Depurado'!H2107</f>
        <v>VP9413218390</v>
      </c>
      <c r="I2108" s="107">
        <f>+'Categorias-9 feb-Depurado'!R2107</f>
        <v>9448224</v>
      </c>
      <c r="J2108" s="108">
        <f t="shared" si="136"/>
        <v>0</v>
      </c>
      <c r="K2108" s="107">
        <f t="shared" si="137"/>
        <v>0</v>
      </c>
      <c r="L2108" s="109">
        <f t="shared" si="138"/>
        <v>9448224</v>
      </c>
      <c r="M2108" s="110">
        <f t="shared" si="139"/>
        <v>7.2028925021912984E-06</v>
      </c>
      <c r="N2108" s="33" t="s">
        <v>4892</v>
      </c>
      <c r="O2108" s="33">
        <f>+'Categorias-9 feb-Depurado'!Y2107</f>
        <v>1980.8220384288813</v>
      </c>
      <c r="P2108" s="111">
        <f>+'Categorias-9 feb-Depurado'!AC2107</f>
        <v>44966</v>
      </c>
      <c r="Q2108" s="111">
        <f>+'Categorias-9 feb-Depurado'!AE2107</f>
        <v>44980</v>
      </c>
      <c r="R2108" s="112" t="str">
        <f>+'Categorias-9 feb-Depurado'!AB2107</f>
        <v>Fuel</v>
      </c>
    </row>
    <row r="2109" spans="2:18" s="1" customFormat="1" ht="14.5" hidden="1">
      <c r="B2109" s="57" t="str">
        <f>+'Categorias-9 feb-Depurado'!B2108</f>
        <v>ORGANIZACION TERPEL SA</v>
      </c>
      <c r="C2109" s="30" t="s">
        <v>4900</v>
      </c>
      <c r="D2109" s="31">
        <v>5</v>
      </c>
      <c r="E2109" s="30" t="str">
        <f>+'Categorias-9 feb-Depurado'!E2108</f>
        <v>830095213-0</v>
      </c>
      <c r="F2109" s="30" t="str">
        <f>+'Categorias-9 feb-Depurado'!F2108</f>
        <v>CR 7 75 51 P 13</v>
      </c>
      <c r="G2109" s="30" t="str">
        <f>+'Categorias-9 feb-Depurado'!G2108</f>
        <v>BOGOTA</v>
      </c>
      <c r="H2109" s="30" t="str">
        <f>+'Categorias-9 feb-Depurado'!H2108</f>
        <v>VH9411445538</v>
      </c>
      <c r="I2109" s="107">
        <f>+'Categorias-9 feb-Depurado'!R2108</f>
        <v>8036461</v>
      </c>
      <c r="J2109" s="108">
        <f t="shared" si="136"/>
        <v>0</v>
      </c>
      <c r="K2109" s="107">
        <f t="shared" si="137"/>
        <v>0</v>
      </c>
      <c r="L2109" s="109">
        <f t="shared" si="138"/>
        <v>8036461</v>
      </c>
      <c r="M2109" s="110">
        <f t="shared" si="139"/>
        <v>6.1266291613167498E-06</v>
      </c>
      <c r="N2109" s="33" t="s">
        <v>4892</v>
      </c>
      <c r="O2109" s="33">
        <f>+'Categorias-9 feb-Depurado'!Y2108</f>
        <v>1684.8456450412486</v>
      </c>
      <c r="P2109" s="111">
        <f>+'Categorias-9 feb-Depurado'!AC2108</f>
        <v>44966</v>
      </c>
      <c r="Q2109" s="111">
        <f>+'Categorias-9 feb-Depurado'!AE2108</f>
        <v>44980</v>
      </c>
      <c r="R2109" s="112" t="str">
        <f>+'Categorias-9 feb-Depurado'!AB2108</f>
        <v>Fuel</v>
      </c>
    </row>
    <row r="2110" spans="2:18" s="1" customFormat="1" ht="14.5" hidden="1">
      <c r="B2110" s="57" t="str">
        <f>+'Categorias-9 feb-Depurado'!B2109</f>
        <v>WORLD FUEL SERVICES COMPANY LLC SUCURSAL COLOMBIA</v>
      </c>
      <c r="C2110" s="30" t="s">
        <v>4900</v>
      </c>
      <c r="D2110" s="31">
        <v>5</v>
      </c>
      <c r="E2110" s="30" t="str">
        <f>+'Categorias-9 feb-Depurado'!E2109</f>
        <v>830112215-9</v>
      </c>
      <c r="F2110" s="30" t="str">
        <f>+'Categorias-9 feb-Depurado'!F2109</f>
        <v>CL 93 B 11 A 44 OF 303</v>
      </c>
      <c r="G2110" s="30" t="str">
        <f>+'Categorias-9 feb-Depurado'!G2109</f>
        <v>BOGOTA</v>
      </c>
      <c r="H2110" s="30">
        <f>+'Categorias-9 feb-Depurado'!H2109</f>
        <v>427027</v>
      </c>
      <c r="I2110" s="107">
        <f>+'Categorias-9 feb-Depurado'!R2109</f>
        <v>22548885</v>
      </c>
      <c r="J2110" s="108">
        <f t="shared" si="136"/>
        <v>0</v>
      </c>
      <c r="K2110" s="107">
        <f t="shared" si="137"/>
        <v>0</v>
      </c>
      <c r="L2110" s="109">
        <f t="shared" si="138"/>
        <v>22548885</v>
      </c>
      <c r="M2110" s="110">
        <f t="shared" si="139"/>
        <v>1.7190235402894114E-05</v>
      </c>
      <c r="N2110" s="33" t="s">
        <v>4892</v>
      </c>
      <c r="O2110" s="33">
        <f>+'Categorias-9 feb-Depurado'!Y2109</f>
        <v>4727.3782194408623</v>
      </c>
      <c r="P2110" s="111">
        <f>+'Categorias-9 feb-Depurado'!AC2109</f>
        <v>44957</v>
      </c>
      <c r="Q2110" s="111">
        <f>+'Categorias-9 feb-Depurado'!AE2109</f>
        <v>44972</v>
      </c>
      <c r="R2110" s="112" t="str">
        <f>+'Categorias-9 feb-Depurado'!AB2109</f>
        <v>Fuel</v>
      </c>
    </row>
    <row r="2111" spans="2:18" s="1" customFormat="1" ht="14.5" hidden="1">
      <c r="B2111" s="57" t="str">
        <f>+'Categorias-9 feb-Depurado'!B2110</f>
        <v>WORLD FUEL SERVICES COMPANY LLC SUCURSAL COLOMBIA</v>
      </c>
      <c r="C2111" s="30" t="s">
        <v>4900</v>
      </c>
      <c r="D2111" s="31">
        <v>5</v>
      </c>
      <c r="E2111" s="30" t="str">
        <f>+'Categorias-9 feb-Depurado'!E2110</f>
        <v>830112215-9</v>
      </c>
      <c r="F2111" s="30" t="str">
        <f>+'Categorias-9 feb-Depurado'!F2110</f>
        <v>CL 93 B 11 A 44 OF 303</v>
      </c>
      <c r="G2111" s="30" t="str">
        <f>+'Categorias-9 feb-Depurado'!G2110</f>
        <v>BOGOTA</v>
      </c>
      <c r="H2111" s="30" t="str">
        <f>+'Categorias-9 feb-Depurado'!H2110</f>
        <v>Provision</v>
      </c>
      <c r="I2111" s="107">
        <f>+'Categorias-9 feb-Depurado'!R2110</f>
        <v>985866054</v>
      </c>
      <c r="J2111" s="108">
        <f t="shared" si="136"/>
        <v>0</v>
      </c>
      <c r="K2111" s="107">
        <f t="shared" si="137"/>
        <v>0</v>
      </c>
      <c r="L2111" s="109">
        <f t="shared" si="138"/>
        <v>985866054</v>
      </c>
      <c r="M2111" s="110">
        <f t="shared" si="139"/>
        <v>0.00075157904898545181</v>
      </c>
      <c r="N2111" s="33" t="s">
        <v>4892</v>
      </c>
      <c r="O2111" s="33">
        <f>+'Categorias-9 feb-Depurado'!Y2110</f>
        <v>206687.0140570458</v>
      </c>
      <c r="P2111" s="111">
        <f>+'Categorias-9 feb-Depurado'!AC2110</f>
        <v>44966</v>
      </c>
      <c r="Q2111" s="111">
        <f>+'Categorias-9 feb-Depurado'!AE2110</f>
        <v>44981</v>
      </c>
      <c r="R2111" s="112" t="str">
        <f>+'Categorias-9 feb-Depurado'!AB2110</f>
        <v>Fuel</v>
      </c>
    </row>
    <row r="2112" spans="2:18" s="1" customFormat="1" ht="14.5" hidden="1">
      <c r="B2112" s="57" t="str">
        <f>+'Categorias-9 feb-Depurado'!B2111</f>
        <v>WORLD FUEL SERVICES COMPANY LLC SUCURSAL COLOMBIA</v>
      </c>
      <c r="C2112" s="30" t="s">
        <v>4900</v>
      </c>
      <c r="D2112" s="31">
        <v>5</v>
      </c>
      <c r="E2112" s="30" t="str">
        <f>+'Categorias-9 feb-Depurado'!E2111</f>
        <v>830112215-9</v>
      </c>
      <c r="F2112" s="30" t="str">
        <f>+'Categorias-9 feb-Depurado'!F2111</f>
        <v>CL 93 B 11 A 44 OF 303</v>
      </c>
      <c r="G2112" s="30" t="str">
        <f>+'Categorias-9 feb-Depurado'!G2111</f>
        <v>BOGOTA</v>
      </c>
      <c r="H2112" s="30">
        <f>+'Categorias-9 feb-Depurado'!H2111</f>
        <v>427029</v>
      </c>
      <c r="I2112" s="107">
        <f>+'Categorias-9 feb-Depurado'!R2111</f>
        <v>31840291</v>
      </c>
      <c r="J2112" s="108">
        <f t="shared" si="136"/>
        <v>0</v>
      </c>
      <c r="K2112" s="107">
        <f t="shared" si="137"/>
        <v>0</v>
      </c>
      <c r="L2112" s="109">
        <f t="shared" si="138"/>
        <v>31840291</v>
      </c>
      <c r="M2112" s="110">
        <f t="shared" si="139"/>
        <v>2.4273577056544075E-05</v>
      </c>
      <c r="N2112" s="33" t="s">
        <v>4892</v>
      </c>
      <c r="O2112" s="33">
        <f>+'Categorias-9 feb-Depurado'!Y2111</f>
        <v>6675.3233330188577</v>
      </c>
      <c r="P2112" s="111">
        <f>+'Categorias-9 feb-Depurado'!AC2111</f>
        <v>44957</v>
      </c>
      <c r="Q2112" s="111">
        <f>+'Categorias-9 feb-Depurado'!AE2111</f>
        <v>44972</v>
      </c>
      <c r="R2112" s="112" t="str">
        <f>+'Categorias-9 feb-Depurado'!AB2111</f>
        <v>Fuel</v>
      </c>
    </row>
    <row r="2113" spans="2:18" s="1" customFormat="1" ht="14.5" hidden="1">
      <c r="B2113" s="57" t="str">
        <f>+'Categorias-9 feb-Depurado'!B2112</f>
        <v>WORLD FUEL SERVICES COMPANY LLC SUCURSAL COLOMBIA</v>
      </c>
      <c r="C2113" s="30" t="s">
        <v>4900</v>
      </c>
      <c r="D2113" s="31">
        <v>5</v>
      </c>
      <c r="E2113" s="30" t="str">
        <f>+'Categorias-9 feb-Depurado'!E2112</f>
        <v>830112215-9</v>
      </c>
      <c r="F2113" s="30" t="str">
        <f>+'Categorias-9 feb-Depurado'!F2112</f>
        <v>CL 93 B 11 A 44 OF 303</v>
      </c>
      <c r="G2113" s="30" t="str">
        <f>+'Categorias-9 feb-Depurado'!G2112</f>
        <v>BOGOTA</v>
      </c>
      <c r="H2113" s="30">
        <f>+'Categorias-9 feb-Depurado'!H2112</f>
        <v>427045</v>
      </c>
      <c r="I2113" s="107">
        <f>+'Categorias-9 feb-Depurado'!R2112</f>
        <v>13048137</v>
      </c>
      <c r="J2113" s="108">
        <f t="shared" si="136"/>
        <v>0</v>
      </c>
      <c r="K2113" s="107">
        <f t="shared" si="137"/>
        <v>0</v>
      </c>
      <c r="L2113" s="109">
        <f t="shared" si="138"/>
        <v>13048137</v>
      </c>
      <c r="M2113" s="110">
        <f t="shared" si="139"/>
        <v>9.9473010128532996E-06</v>
      </c>
      <c r="N2113" s="33" t="s">
        <v>4892</v>
      </c>
      <c r="O2113" s="33">
        <f>+'Categorias-9 feb-Depurado'!Y2112</f>
        <v>2735.5445139784269</v>
      </c>
      <c r="P2113" s="111">
        <f>+'Categorias-9 feb-Depurado'!AC2112</f>
        <v>44957</v>
      </c>
      <c r="Q2113" s="111">
        <f>+'Categorias-9 feb-Depurado'!AE2112</f>
        <v>44972</v>
      </c>
      <c r="R2113" s="112" t="str">
        <f>+'Categorias-9 feb-Depurado'!AB2112</f>
        <v>Fuel</v>
      </c>
    </row>
    <row r="2114" spans="2:18" s="1" customFormat="1" ht="14.5" hidden="1">
      <c r="B2114" s="57" t="str">
        <f>+'Categorias-9 feb-Depurado'!B2113</f>
        <v>WORLD FUEL SERVICES COMPANY LLC SUCURSAL COLOMBIA</v>
      </c>
      <c r="C2114" s="30" t="s">
        <v>4900</v>
      </c>
      <c r="D2114" s="31">
        <v>5</v>
      </c>
      <c r="E2114" s="30" t="str">
        <f>+'Categorias-9 feb-Depurado'!E2113</f>
        <v>830112215-9</v>
      </c>
      <c r="F2114" s="30" t="str">
        <f>+'Categorias-9 feb-Depurado'!F2113</f>
        <v>CL 93 B 11 A 44 OF 303</v>
      </c>
      <c r="G2114" s="30" t="str">
        <f>+'Categorias-9 feb-Depurado'!G2113</f>
        <v>BOGOTA</v>
      </c>
      <c r="H2114" s="30">
        <f>+'Categorias-9 feb-Depurado'!H2113</f>
        <v>427030</v>
      </c>
      <c r="I2114" s="107">
        <f>+'Categorias-9 feb-Depurado'!R2113</f>
        <v>10684344</v>
      </c>
      <c r="J2114" s="108">
        <f t="shared" si="136"/>
        <v>0</v>
      </c>
      <c r="K2114" s="107">
        <f t="shared" si="137"/>
        <v>0</v>
      </c>
      <c r="L2114" s="109">
        <f t="shared" si="138"/>
        <v>10684344</v>
      </c>
      <c r="M2114" s="110">
        <f t="shared" si="139"/>
        <v>8.1452536781973609E-06</v>
      </c>
      <c r="N2114" s="33" t="s">
        <v>4892</v>
      </c>
      <c r="O2114" s="33">
        <f>+'Categorias-9 feb-Depurado'!Y2113</f>
        <v>2239.9748419761627</v>
      </c>
      <c r="P2114" s="111">
        <f>+'Categorias-9 feb-Depurado'!AC2113</f>
        <v>44957</v>
      </c>
      <c r="Q2114" s="111">
        <f>+'Categorias-9 feb-Depurado'!AE2113</f>
        <v>44972</v>
      </c>
      <c r="R2114" s="112" t="str">
        <f>+'Categorias-9 feb-Depurado'!AB2113</f>
        <v>Fuel</v>
      </c>
    </row>
    <row r="2115" spans="2:18" s="1" customFormat="1" ht="14.5" hidden="1">
      <c r="B2115" s="57" t="str">
        <f>+'Categorias-9 feb-Depurado'!B2114</f>
        <v>WORLD FUEL SERVICES COMPANY LLC SUCURSAL COLOMBIA</v>
      </c>
      <c r="C2115" s="30" t="s">
        <v>4900</v>
      </c>
      <c r="D2115" s="31">
        <v>5</v>
      </c>
      <c r="E2115" s="30" t="str">
        <f>+'Categorias-9 feb-Depurado'!E2114</f>
        <v>830112215-9</v>
      </c>
      <c r="F2115" s="30" t="str">
        <f>+'Categorias-9 feb-Depurado'!F2114</f>
        <v>CL 93 B 11 A 44 OF 303</v>
      </c>
      <c r="G2115" s="30" t="str">
        <f>+'Categorias-9 feb-Depurado'!G2114</f>
        <v>BOGOTA</v>
      </c>
      <c r="H2115" s="30">
        <f>+'Categorias-9 feb-Depurado'!H2114</f>
        <v>427038</v>
      </c>
      <c r="I2115" s="107">
        <f>+'Categorias-9 feb-Depurado'!R2114</f>
        <v>37135188</v>
      </c>
      <c r="J2115" s="108">
        <f t="shared" si="136"/>
        <v>0</v>
      </c>
      <c r="K2115" s="107">
        <f t="shared" si="137"/>
        <v>0</v>
      </c>
      <c r="L2115" s="109">
        <f t="shared" si="138"/>
        <v>37135188</v>
      </c>
      <c r="M2115" s="110">
        <f t="shared" si="139"/>
        <v>2.8310163604574178E-05</v>
      </c>
      <c r="N2115" s="33" t="s">
        <v>4892</v>
      </c>
      <c r="O2115" s="33">
        <f>+'Categorias-9 feb-Depurado'!Y2114</f>
        <v>7785.3995408660639</v>
      </c>
      <c r="P2115" s="111">
        <f>+'Categorias-9 feb-Depurado'!AC2114</f>
        <v>44957</v>
      </c>
      <c r="Q2115" s="111">
        <f>+'Categorias-9 feb-Depurado'!AE2114</f>
        <v>44972</v>
      </c>
      <c r="R2115" s="112" t="str">
        <f>+'Categorias-9 feb-Depurado'!AB2114</f>
        <v>Fuel</v>
      </c>
    </row>
    <row r="2116" spans="2:18" s="1" customFormat="1" ht="14.5" hidden="1">
      <c r="B2116" s="57" t="str">
        <f>+'Categorias-9 feb-Depurado'!B2115</f>
        <v>WORLD FUEL SERVICES COMPANY LLC SUCURSAL COLOMBIA</v>
      </c>
      <c r="C2116" s="30" t="s">
        <v>4900</v>
      </c>
      <c r="D2116" s="31">
        <v>5</v>
      </c>
      <c r="E2116" s="30" t="str">
        <f>+'Categorias-9 feb-Depurado'!E2115</f>
        <v>830112215-9</v>
      </c>
      <c r="F2116" s="30" t="str">
        <f>+'Categorias-9 feb-Depurado'!F2115</f>
        <v>CL 93 B 11 A 44 OF 303</v>
      </c>
      <c r="G2116" s="30" t="str">
        <f>+'Categorias-9 feb-Depurado'!G2115</f>
        <v>BOGOTA</v>
      </c>
      <c r="H2116" s="30">
        <f>+'Categorias-9 feb-Depurado'!H2115</f>
        <v>427037</v>
      </c>
      <c r="I2116" s="107">
        <f>+'Categorias-9 feb-Depurado'!R2115</f>
        <v>12244447</v>
      </c>
      <c r="J2116" s="108">
        <f t="shared" si="136"/>
        <v>0</v>
      </c>
      <c r="K2116" s="107">
        <f t="shared" si="137"/>
        <v>0</v>
      </c>
      <c r="L2116" s="109">
        <f t="shared" si="138"/>
        <v>12244447</v>
      </c>
      <c r="M2116" s="110">
        <f t="shared" si="139"/>
        <v>9.3346046293757151E-06</v>
      </c>
      <c r="N2116" s="33" t="s">
        <v>4892</v>
      </c>
      <c r="O2116" s="33">
        <f>+'Categorias-9 feb-Depurado'!Y2115</f>
        <v>2567.0507458305815</v>
      </c>
      <c r="P2116" s="111">
        <f>+'Categorias-9 feb-Depurado'!AC2115</f>
        <v>44957</v>
      </c>
      <c r="Q2116" s="111">
        <f>+'Categorias-9 feb-Depurado'!AE2115</f>
        <v>44972</v>
      </c>
      <c r="R2116" s="112" t="str">
        <f>+'Categorias-9 feb-Depurado'!AB2115</f>
        <v>Fuel</v>
      </c>
    </row>
    <row r="2117" spans="2:18" s="1" customFormat="1" ht="14.5" hidden="1">
      <c r="B2117" s="57" t="str">
        <f>+'Categorias-9 feb-Depurado'!B2116</f>
        <v>WORLD FUEL SERVICES COMPANY LLC SUCURSAL COLOMBIA</v>
      </c>
      <c r="C2117" s="30" t="s">
        <v>4900</v>
      </c>
      <c r="D2117" s="31">
        <v>5</v>
      </c>
      <c r="E2117" s="30" t="str">
        <f>+'Categorias-9 feb-Depurado'!E2116</f>
        <v>830112215-9</v>
      </c>
      <c r="F2117" s="30" t="str">
        <f>+'Categorias-9 feb-Depurado'!F2116</f>
        <v>CL 93 B 11 A 44 OF 303</v>
      </c>
      <c r="G2117" s="30" t="str">
        <f>+'Categorias-9 feb-Depurado'!G2116</f>
        <v>BOGOTA</v>
      </c>
      <c r="H2117" s="30">
        <f>+'Categorias-9 feb-Depurado'!H2116</f>
        <v>427031</v>
      </c>
      <c r="I2117" s="107">
        <f>+'Categorias-9 feb-Depurado'!R2116</f>
        <v>3758431</v>
      </c>
      <c r="J2117" s="108">
        <f t="shared" si="136"/>
        <v>0</v>
      </c>
      <c r="K2117" s="107">
        <f t="shared" si="137"/>
        <v>0</v>
      </c>
      <c r="L2117" s="109">
        <f t="shared" si="138"/>
        <v>3758431</v>
      </c>
      <c r="M2117" s="110">
        <f t="shared" si="139"/>
        <v>2.8652553612089788E-06</v>
      </c>
      <c r="N2117" s="33" t="s">
        <v>4892</v>
      </c>
      <c r="O2117" s="33">
        <f>+'Categorias-9 feb-Depurado'!Y2116</f>
        <v>787.95580573812583</v>
      </c>
      <c r="P2117" s="111">
        <f>+'Categorias-9 feb-Depurado'!AC2116</f>
        <v>44957</v>
      </c>
      <c r="Q2117" s="111">
        <f>+'Categorias-9 feb-Depurado'!AE2116</f>
        <v>44972</v>
      </c>
      <c r="R2117" s="112" t="str">
        <f>+'Categorias-9 feb-Depurado'!AB2116</f>
        <v>Fuel</v>
      </c>
    </row>
    <row r="2118" spans="2:18" s="1" customFormat="1" ht="14.5" hidden="1">
      <c r="B2118" s="57" t="str">
        <f>+'Categorias-9 feb-Depurado'!B2117</f>
        <v>WORLD FUEL SERVICES COMPANY LLC SUCURSAL COLOMBIA</v>
      </c>
      <c r="C2118" s="30" t="s">
        <v>4900</v>
      </c>
      <c r="D2118" s="31">
        <v>5</v>
      </c>
      <c r="E2118" s="30" t="str">
        <f>+'Categorias-9 feb-Depurado'!E2117</f>
        <v>830112215-9</v>
      </c>
      <c r="F2118" s="30" t="str">
        <f>+'Categorias-9 feb-Depurado'!F2117</f>
        <v>CL 93 B 11 A 44 OF 303</v>
      </c>
      <c r="G2118" s="30" t="str">
        <f>+'Categorias-9 feb-Depurado'!G2117</f>
        <v>BOGOTA</v>
      </c>
      <c r="H2118" s="30">
        <f>+'Categorias-9 feb-Depurado'!H2117</f>
        <v>427048</v>
      </c>
      <c r="I2118" s="107">
        <f>+'Categorias-9 feb-Depurado'!R2117</f>
        <v>27774568</v>
      </c>
      <c r="J2118" s="108">
        <f t="shared" si="136"/>
        <v>0</v>
      </c>
      <c r="K2118" s="107">
        <f t="shared" si="137"/>
        <v>0</v>
      </c>
      <c r="L2118" s="109">
        <f t="shared" si="138"/>
        <v>27774568</v>
      </c>
      <c r="M2118" s="110">
        <f t="shared" si="139"/>
        <v>2.1174056372795816E-05</v>
      </c>
      <c r="N2118" s="33" t="s">
        <v>4892</v>
      </c>
      <c r="O2118" s="33">
        <f>+'Categorias-9 feb-Depurado'!Y2117</f>
        <v>5822.9436984391541</v>
      </c>
      <c r="P2118" s="111">
        <f>+'Categorias-9 feb-Depurado'!AC2117</f>
        <v>44957</v>
      </c>
      <c r="Q2118" s="111">
        <f>+'Categorias-9 feb-Depurado'!AE2117</f>
        <v>44972</v>
      </c>
      <c r="R2118" s="112" t="str">
        <f>+'Categorias-9 feb-Depurado'!AB2117</f>
        <v>Fuel</v>
      </c>
    </row>
    <row r="2119" spans="2:18" s="1" customFormat="1" ht="14.5" hidden="1">
      <c r="B2119" s="57" t="str">
        <f>+'Categorias-9 feb-Depurado'!B2118</f>
        <v>WORLD FUEL SERVICES COMPANY LLC SUCURSAL COLOMBIA</v>
      </c>
      <c r="C2119" s="30" t="s">
        <v>4900</v>
      </c>
      <c r="D2119" s="31">
        <v>5</v>
      </c>
      <c r="E2119" s="30" t="str">
        <f>+'Categorias-9 feb-Depurado'!E2118</f>
        <v>830112215-9</v>
      </c>
      <c r="F2119" s="30" t="str">
        <f>+'Categorias-9 feb-Depurado'!F2118</f>
        <v>CL 93 B 11 A 44 OF 303</v>
      </c>
      <c r="G2119" s="30" t="str">
        <f>+'Categorias-9 feb-Depurado'!G2118</f>
        <v>BOGOTA</v>
      </c>
      <c r="H2119" s="30">
        <f>+'Categorias-9 feb-Depurado'!H2118</f>
        <v>427043</v>
      </c>
      <c r="I2119" s="107">
        <f>+'Categorias-9 feb-Depurado'!R2118</f>
        <v>16012878</v>
      </c>
      <c r="J2119" s="108">
        <f t="shared" si="136"/>
        <v>0</v>
      </c>
      <c r="K2119" s="107">
        <f t="shared" si="137"/>
        <v>0</v>
      </c>
      <c r="L2119" s="109">
        <f t="shared" si="138"/>
        <v>16012878</v>
      </c>
      <c r="M2119" s="110">
        <f t="shared" si="139"/>
        <v>1.2207483531794335E-05</v>
      </c>
      <c r="N2119" s="33" t="s">
        <v>4892</v>
      </c>
      <c r="O2119" s="33">
        <f>+'Categorias-9 feb-Depurado'!Y2118</f>
        <v>3357.1030535551431</v>
      </c>
      <c r="P2119" s="111">
        <f>+'Categorias-9 feb-Depurado'!AC2118</f>
        <v>44957</v>
      </c>
      <c r="Q2119" s="111">
        <f>+'Categorias-9 feb-Depurado'!AE2118</f>
        <v>44972</v>
      </c>
      <c r="R2119" s="112" t="str">
        <f>+'Categorias-9 feb-Depurado'!AB2118</f>
        <v>Fuel</v>
      </c>
    </row>
    <row r="2120" spans="2:18" s="1" customFormat="1" ht="14.5" hidden="1">
      <c r="B2120" s="57" t="str">
        <f>+'Categorias-9 feb-Depurado'!B2119</f>
        <v>WORLD FUEL SERVICES COMPANY LLC SUCURSAL COLOMBIA</v>
      </c>
      <c r="C2120" s="30" t="s">
        <v>4900</v>
      </c>
      <c r="D2120" s="31">
        <v>5</v>
      </c>
      <c r="E2120" s="30" t="str">
        <f>+'Categorias-9 feb-Depurado'!E2119</f>
        <v>830112215-9</v>
      </c>
      <c r="F2120" s="30" t="str">
        <f>+'Categorias-9 feb-Depurado'!F2119</f>
        <v>CL 93 B 11 A 44 OF 303</v>
      </c>
      <c r="G2120" s="30" t="str">
        <f>+'Categorias-9 feb-Depurado'!G2119</f>
        <v>BOGOTA</v>
      </c>
      <c r="H2120" s="30">
        <f>+'Categorias-9 feb-Depurado'!H2119</f>
        <v>427032</v>
      </c>
      <c r="I2120" s="107">
        <f>+'Categorias-9 feb-Depurado'!R2119</f>
        <v>26474481</v>
      </c>
      <c r="J2120" s="108">
        <f t="shared" si="136"/>
        <v>0</v>
      </c>
      <c r="K2120" s="107">
        <f t="shared" si="137"/>
        <v>0</v>
      </c>
      <c r="L2120" s="109">
        <f t="shared" si="138"/>
        <v>26474481</v>
      </c>
      <c r="M2120" s="110">
        <f t="shared" si="139"/>
        <v>2.0182929690734046E-05</v>
      </c>
      <c r="N2120" s="33" t="s">
        <v>4892</v>
      </c>
      <c r="O2120" s="33">
        <f>+'Categorias-9 feb-Depurado'!Y2119</f>
        <v>5550.3802006352398</v>
      </c>
      <c r="P2120" s="111">
        <f>+'Categorias-9 feb-Depurado'!AC2119</f>
        <v>44957</v>
      </c>
      <c r="Q2120" s="111">
        <f>+'Categorias-9 feb-Depurado'!AE2119</f>
        <v>44972</v>
      </c>
      <c r="R2120" s="112" t="str">
        <f>+'Categorias-9 feb-Depurado'!AB2119</f>
        <v>Fuel</v>
      </c>
    </row>
    <row r="2121" spans="2:18" s="1" customFormat="1" ht="14.5" hidden="1">
      <c r="B2121" s="57" t="str">
        <f>+'Categorias-9 feb-Depurado'!B2120</f>
        <v>WORLD FUEL SERVICES COMPANY LLC SUCURSAL COLOMBIA</v>
      </c>
      <c r="C2121" s="30" t="s">
        <v>4900</v>
      </c>
      <c r="D2121" s="31">
        <v>5</v>
      </c>
      <c r="E2121" s="30" t="str">
        <f>+'Categorias-9 feb-Depurado'!E2120</f>
        <v>830112215-9</v>
      </c>
      <c r="F2121" s="30" t="str">
        <f>+'Categorias-9 feb-Depurado'!F2120</f>
        <v>CL 93 B 11 A 44 OF 303</v>
      </c>
      <c r="G2121" s="30" t="str">
        <f>+'Categorias-9 feb-Depurado'!G2120</f>
        <v>BOGOTA</v>
      </c>
      <c r="H2121" s="30">
        <f>+'Categorias-9 feb-Depurado'!H2120</f>
        <v>427042</v>
      </c>
      <c r="I2121" s="107">
        <f>+'Categorias-9 feb-Depurado'!R2120</f>
        <v>18981258</v>
      </c>
      <c r="J2121" s="108">
        <f t="shared" si="136"/>
        <v>0</v>
      </c>
      <c r="K2121" s="107">
        <f t="shared" si="137"/>
        <v>0</v>
      </c>
      <c r="L2121" s="109">
        <f t="shared" si="138"/>
        <v>18981258</v>
      </c>
      <c r="M2121" s="110">
        <f t="shared" si="139"/>
        <v>1.4470440257381556E-05</v>
      </c>
      <c r="N2121" s="33" t="s">
        <v>4892</v>
      </c>
      <c r="O2121" s="33">
        <f>+'Categorias-9 feb-Depurado'!Y2120</f>
        <v>3979.424510204723</v>
      </c>
      <c r="P2121" s="111">
        <f>+'Categorias-9 feb-Depurado'!AC2120</f>
        <v>44957</v>
      </c>
      <c r="Q2121" s="111">
        <f>+'Categorias-9 feb-Depurado'!AE2120</f>
        <v>44972</v>
      </c>
      <c r="R2121" s="112" t="str">
        <f>+'Categorias-9 feb-Depurado'!AB2120</f>
        <v>Fuel</v>
      </c>
    </row>
    <row r="2122" spans="2:18" s="1" customFormat="1" ht="14.5" hidden="1">
      <c r="B2122" s="57" t="str">
        <f>+'Categorias-9 feb-Depurado'!B2121</f>
        <v>WORLD FUEL SERVICES COMPANY LLC SUCURSAL COLOMBIA</v>
      </c>
      <c r="C2122" s="30" t="s">
        <v>4900</v>
      </c>
      <c r="D2122" s="31">
        <v>5</v>
      </c>
      <c r="E2122" s="30" t="str">
        <f>+'Categorias-9 feb-Depurado'!E2121</f>
        <v>830112215-9</v>
      </c>
      <c r="F2122" s="30" t="str">
        <f>+'Categorias-9 feb-Depurado'!F2121</f>
        <v>CL 93 B 11 A 44 OF 303</v>
      </c>
      <c r="G2122" s="30" t="str">
        <f>+'Categorias-9 feb-Depurado'!G2121</f>
        <v>BOGOTA</v>
      </c>
      <c r="H2122" s="30">
        <f>+'Categorias-9 feb-Depurado'!H2121</f>
        <v>427026</v>
      </c>
      <c r="I2122" s="107">
        <f>+'Categorias-9 feb-Depurado'!R2121</f>
        <v>5643250</v>
      </c>
      <c r="J2122" s="108">
        <f t="shared" si="136"/>
        <v>0</v>
      </c>
      <c r="K2122" s="107">
        <f t="shared" si="137"/>
        <v>0</v>
      </c>
      <c r="L2122" s="109">
        <f t="shared" si="138"/>
        <v>5643250</v>
      </c>
      <c r="M2122" s="110">
        <f t="shared" si="139"/>
        <v>4.3021548931302904E-06</v>
      </c>
      <c r="N2122" s="33" t="s">
        <v>4892</v>
      </c>
      <c r="O2122" s="33">
        <f>+'Categorias-9 feb-Depurado'!Y2121</f>
        <v>1183.1084834952881</v>
      </c>
      <c r="P2122" s="111">
        <f>+'Categorias-9 feb-Depurado'!AC2121</f>
        <v>44957</v>
      </c>
      <c r="Q2122" s="111">
        <f>+'Categorias-9 feb-Depurado'!AE2121</f>
        <v>44972</v>
      </c>
      <c r="R2122" s="112" t="str">
        <f>+'Categorias-9 feb-Depurado'!AB2121</f>
        <v>Fuel</v>
      </c>
    </row>
    <row r="2123" spans="2:18" s="1" customFormat="1" ht="14.5" hidden="1">
      <c r="B2123" s="57" t="str">
        <f>+'Categorias-9 feb-Depurado'!B2122</f>
        <v>WORLD FUEL SERVICES COMPANY LLC SUCURSAL COLOMBIA</v>
      </c>
      <c r="C2123" s="30" t="s">
        <v>4900</v>
      </c>
      <c r="D2123" s="31">
        <v>5</v>
      </c>
      <c r="E2123" s="30" t="str">
        <f>+'Categorias-9 feb-Depurado'!E2122</f>
        <v>830112215-9</v>
      </c>
      <c r="F2123" s="30" t="str">
        <f>+'Categorias-9 feb-Depurado'!F2122</f>
        <v>CL 93 B 11 A 44 OF 303</v>
      </c>
      <c r="G2123" s="30" t="str">
        <f>+'Categorias-9 feb-Depurado'!G2122</f>
        <v>BOGOTA</v>
      </c>
      <c r="H2123" s="30">
        <f>+'Categorias-9 feb-Depurado'!H2122</f>
        <v>427063</v>
      </c>
      <c r="I2123" s="107">
        <f>+'Categorias-9 feb-Depurado'!R2122</f>
        <v>30242033</v>
      </c>
      <c r="J2123" s="108">
        <f t="shared" si="136"/>
        <v>0</v>
      </c>
      <c r="K2123" s="107">
        <f t="shared" si="137"/>
        <v>0</v>
      </c>
      <c r="L2123" s="109">
        <f t="shared" si="138"/>
        <v>30242033</v>
      </c>
      <c r="M2123" s="110">
        <f t="shared" si="139"/>
        <v>2.3055138483880337E-05</v>
      </c>
      <c r="N2123" s="33" t="s">
        <v>4892</v>
      </c>
      <c r="O2123" s="33">
        <f>+'Categorias-9 feb-Depurado'!Y2122</f>
        <v>6340.2482258351938</v>
      </c>
      <c r="P2123" s="111">
        <f>+'Categorias-9 feb-Depurado'!AC2122</f>
        <v>44957</v>
      </c>
      <c r="Q2123" s="111">
        <f>+'Categorias-9 feb-Depurado'!AE2122</f>
        <v>44972</v>
      </c>
      <c r="R2123" s="112" t="str">
        <f>+'Categorias-9 feb-Depurado'!AB2122</f>
        <v>Fuel</v>
      </c>
    </row>
    <row r="2124" spans="2:18" s="1" customFormat="1" ht="14.5" hidden="1">
      <c r="B2124" s="57" t="str">
        <f>+'Categorias-9 feb-Depurado'!B2123</f>
        <v>WORLD FUEL SERVICES COMPANY LLC SUCURSAL COLOMBIA</v>
      </c>
      <c r="C2124" s="30" t="s">
        <v>4900</v>
      </c>
      <c r="D2124" s="31">
        <v>5</v>
      </c>
      <c r="E2124" s="30" t="str">
        <f>+'Categorias-9 feb-Depurado'!E2123</f>
        <v>830112215-9</v>
      </c>
      <c r="F2124" s="30" t="str">
        <f>+'Categorias-9 feb-Depurado'!F2123</f>
        <v>CL 93 B 11 A 44 OF 303</v>
      </c>
      <c r="G2124" s="30" t="str">
        <f>+'Categorias-9 feb-Depurado'!G2123</f>
        <v>BOGOTA</v>
      </c>
      <c r="H2124" s="30">
        <f>+'Categorias-9 feb-Depurado'!H2123</f>
        <v>427060</v>
      </c>
      <c r="I2124" s="107">
        <f>+'Categorias-9 feb-Depurado'!R2123</f>
        <v>31086109</v>
      </c>
      <c r="J2124" s="108">
        <f t="shared" si="136"/>
        <v>0</v>
      </c>
      <c r="K2124" s="107">
        <f t="shared" si="137"/>
        <v>0</v>
      </c>
      <c r="L2124" s="109">
        <f t="shared" si="138"/>
        <v>31086109</v>
      </c>
      <c r="M2124" s="110">
        <f t="shared" si="139"/>
        <v>2.3698623300887177E-05</v>
      </c>
      <c r="N2124" s="33" t="s">
        <v>4892</v>
      </c>
      <c r="O2124" s="33">
        <f>+'Categorias-9 feb-Depurado'!Y2123</f>
        <v>6517.2089269054577</v>
      </c>
      <c r="P2124" s="111">
        <f>+'Categorias-9 feb-Depurado'!AC2123</f>
        <v>44957</v>
      </c>
      <c r="Q2124" s="111">
        <f>+'Categorias-9 feb-Depurado'!AE2123</f>
        <v>44972</v>
      </c>
      <c r="R2124" s="112" t="str">
        <f>+'Categorias-9 feb-Depurado'!AB2123</f>
        <v>Fuel</v>
      </c>
    </row>
    <row r="2125" spans="2:18" s="1" customFormat="1" ht="14.5" hidden="1">
      <c r="B2125" s="57" t="str">
        <f>+'Categorias-9 feb-Depurado'!B2124</f>
        <v>WORLD FUEL SERVICES COMPANY LLC SUCURSAL COLOMBIA</v>
      </c>
      <c r="C2125" s="30" t="s">
        <v>4900</v>
      </c>
      <c r="D2125" s="31">
        <v>5</v>
      </c>
      <c r="E2125" s="30" t="str">
        <f>+'Categorias-9 feb-Depurado'!E2124</f>
        <v>830112215-9</v>
      </c>
      <c r="F2125" s="30" t="str">
        <f>+'Categorias-9 feb-Depurado'!F2124</f>
        <v>CL 93 B 11 A 44 OF 303</v>
      </c>
      <c r="G2125" s="30" t="str">
        <f>+'Categorias-9 feb-Depurado'!G2124</f>
        <v>BOGOTA</v>
      </c>
      <c r="H2125" s="30">
        <f>+'Categorias-9 feb-Depurado'!H2124</f>
        <v>427058</v>
      </c>
      <c r="I2125" s="107">
        <f>+'Categorias-9 feb-Depurado'!R2124</f>
        <v>25249927</v>
      </c>
      <c r="J2125" s="108">
        <f t="shared" si="136"/>
        <v>0</v>
      </c>
      <c r="K2125" s="107">
        <f t="shared" si="137"/>
        <v>0</v>
      </c>
      <c r="L2125" s="109">
        <f t="shared" si="138"/>
        <v>25249927</v>
      </c>
      <c r="M2125" s="110">
        <f t="shared" si="139"/>
        <v>1.9249385902491052E-05</v>
      </c>
      <c r="N2125" s="33" t="s">
        <v>4892</v>
      </c>
      <c r="O2125" s="33">
        <f>+'Categorias-9 feb-Depurado'!Y2124</f>
        <v>5293.65221128547</v>
      </c>
      <c r="P2125" s="111">
        <f>+'Categorias-9 feb-Depurado'!AC2124</f>
        <v>44957</v>
      </c>
      <c r="Q2125" s="111">
        <f>+'Categorias-9 feb-Depurado'!AE2124</f>
        <v>44972</v>
      </c>
      <c r="R2125" s="112" t="str">
        <f>+'Categorias-9 feb-Depurado'!AB2124</f>
        <v>Fuel</v>
      </c>
    </row>
    <row r="2126" spans="2:18" s="1" customFormat="1" ht="14.5" hidden="1">
      <c r="B2126" s="57" t="str">
        <f>+'Categorias-9 feb-Depurado'!B2125</f>
        <v>WORLD FUEL SERVICES COMPANY LLC SUCURSAL COLOMBIA</v>
      </c>
      <c r="C2126" s="30" t="s">
        <v>4900</v>
      </c>
      <c r="D2126" s="31">
        <v>5</v>
      </c>
      <c r="E2126" s="30" t="str">
        <f>+'Categorias-9 feb-Depurado'!E2125</f>
        <v>830112215-9</v>
      </c>
      <c r="F2126" s="30" t="str">
        <f>+'Categorias-9 feb-Depurado'!F2125</f>
        <v>CL 93 B 11 A 44 OF 303</v>
      </c>
      <c r="G2126" s="30" t="str">
        <f>+'Categorias-9 feb-Depurado'!G2125</f>
        <v>BOGOTA</v>
      </c>
      <c r="H2126" s="30">
        <f>+'Categorias-9 feb-Depurado'!H2125</f>
        <v>427056</v>
      </c>
      <c r="I2126" s="107">
        <f>+'Categorias-9 feb-Depurado'!R2125</f>
        <v>29325608</v>
      </c>
      <c r="J2126" s="108">
        <f t="shared" si="136"/>
        <v>0</v>
      </c>
      <c r="K2126" s="107">
        <f t="shared" si="137"/>
        <v>0</v>
      </c>
      <c r="L2126" s="109">
        <f t="shared" si="138"/>
        <v>29325608</v>
      </c>
      <c r="M2126" s="110">
        <f t="shared" si="139"/>
        <v>2.2356498108575871E-05</v>
      </c>
      <c r="N2126" s="33" t="s">
        <v>4892</v>
      </c>
      <c r="O2126" s="33">
        <f>+'Categorias-9 feb-Depurado'!Y2125</f>
        <v>6148.1195425432661</v>
      </c>
      <c r="P2126" s="111">
        <f>+'Categorias-9 feb-Depurado'!AC2125</f>
        <v>44957</v>
      </c>
      <c r="Q2126" s="111">
        <f>+'Categorias-9 feb-Depurado'!AE2125</f>
        <v>44972</v>
      </c>
      <c r="R2126" s="112" t="str">
        <f>+'Categorias-9 feb-Depurado'!AB2125</f>
        <v>Fuel</v>
      </c>
    </row>
    <row r="2127" spans="2:18" s="1" customFormat="1" ht="14.5" hidden="1">
      <c r="B2127" s="57" t="str">
        <f>+'Categorias-9 feb-Depurado'!B2126</f>
        <v>WORLD FUEL SERVICES COMPANY LLC SUCURSAL COLOMBIA</v>
      </c>
      <c r="C2127" s="30" t="s">
        <v>4900</v>
      </c>
      <c r="D2127" s="31">
        <v>5</v>
      </c>
      <c r="E2127" s="30" t="str">
        <f>+'Categorias-9 feb-Depurado'!E2126</f>
        <v>830112215-9</v>
      </c>
      <c r="F2127" s="30" t="str">
        <f>+'Categorias-9 feb-Depurado'!F2126</f>
        <v>CL 93 B 11 A 44 OF 303</v>
      </c>
      <c r="G2127" s="30" t="str">
        <f>+'Categorias-9 feb-Depurado'!G2126</f>
        <v>BOGOTA</v>
      </c>
      <c r="H2127" s="30">
        <f>+'Categorias-9 feb-Depurado'!H2126</f>
        <v>427065</v>
      </c>
      <c r="I2127" s="107">
        <f>+'Categorias-9 feb-Depurado'!R2126</f>
        <v>23971755</v>
      </c>
      <c r="J2127" s="108">
        <f t="shared" si="140" ref="J2127:J2190">+IF(Q2127&gt;$O$4,0,I2127)</f>
        <v>0</v>
      </c>
      <c r="K2127" s="107">
        <f t="shared" si="141" ref="K2127:K2190">++(((1+$O$5)^(($O$4-Q2127)/365))-1)*J2127</f>
        <v>0</v>
      </c>
      <c r="L2127" s="109">
        <f t="shared" si="142" ref="L2127:L2190">+I2127+K2127</f>
        <v>23971755</v>
      </c>
      <c r="M2127" s="110">
        <f t="shared" si="143" ref="M2127:M2190">+L2127/$E$11</f>
        <v>1.8274966210990209E-05</v>
      </c>
      <c r="N2127" s="33" t="s">
        <v>4892</v>
      </c>
      <c r="O2127" s="33">
        <f>+'Categorias-9 feb-Depurado'!Y2126</f>
        <v>5025.683197584829</v>
      </c>
      <c r="P2127" s="111">
        <f>+'Categorias-9 feb-Depurado'!AC2126</f>
        <v>44957</v>
      </c>
      <c r="Q2127" s="111">
        <f>+'Categorias-9 feb-Depurado'!AE2126</f>
        <v>44972</v>
      </c>
      <c r="R2127" s="112" t="str">
        <f>+'Categorias-9 feb-Depurado'!AB2126</f>
        <v>Fuel</v>
      </c>
    </row>
    <row r="2128" spans="2:18" s="1" customFormat="1" ht="14.5" hidden="1">
      <c r="B2128" s="57" t="str">
        <f>+'Categorias-9 feb-Depurado'!B2127</f>
        <v>WORLD FUEL SERVICES COMPANY LLC SUCURSAL COLOMBIA</v>
      </c>
      <c r="C2128" s="30" t="s">
        <v>4900</v>
      </c>
      <c r="D2128" s="31">
        <v>5</v>
      </c>
      <c r="E2128" s="30" t="str">
        <f>+'Categorias-9 feb-Depurado'!E2127</f>
        <v>830112215-9</v>
      </c>
      <c r="F2128" s="30" t="str">
        <f>+'Categorias-9 feb-Depurado'!F2127</f>
        <v>CL 93 B 11 A 44 OF 303</v>
      </c>
      <c r="G2128" s="30" t="str">
        <f>+'Categorias-9 feb-Depurado'!G2127</f>
        <v>BOGOTA</v>
      </c>
      <c r="H2128" s="30">
        <f>+'Categorias-9 feb-Depurado'!H2127</f>
        <v>427039</v>
      </c>
      <c r="I2128" s="107">
        <f>+'Categorias-9 feb-Depurado'!R2127</f>
        <v>23803395</v>
      </c>
      <c r="J2128" s="108">
        <f t="shared" si="140"/>
        <v>0</v>
      </c>
      <c r="K2128" s="107">
        <f t="shared" si="141"/>
        <v>0</v>
      </c>
      <c r="L2128" s="109">
        <f t="shared" si="142"/>
        <v>23803395</v>
      </c>
      <c r="M2128" s="110">
        <f t="shared" si="143"/>
        <v>1.8146616271184703E-05</v>
      </c>
      <c r="N2128" s="33" t="s">
        <v>4892</v>
      </c>
      <c r="O2128" s="33">
        <f>+'Categorias-9 feb-Depurado'!Y2127</f>
        <v>4990.3864901411989</v>
      </c>
      <c r="P2128" s="111">
        <f>+'Categorias-9 feb-Depurado'!AC2127</f>
        <v>44957</v>
      </c>
      <c r="Q2128" s="111">
        <f>+'Categorias-9 feb-Depurado'!AE2127</f>
        <v>44972</v>
      </c>
      <c r="R2128" s="112" t="str">
        <f>+'Categorias-9 feb-Depurado'!AB2127</f>
        <v>Fuel</v>
      </c>
    </row>
    <row r="2129" spans="2:18" s="1" customFormat="1" ht="14.5" hidden="1">
      <c r="B2129" s="57" t="str">
        <f>+'Categorias-9 feb-Depurado'!B2128</f>
        <v>WORLD FUEL SERVICES COMPANY LLC SUCURSAL COLOMBIA</v>
      </c>
      <c r="C2129" s="30" t="s">
        <v>4900</v>
      </c>
      <c r="D2129" s="31">
        <v>5</v>
      </c>
      <c r="E2129" s="30" t="str">
        <f>+'Categorias-9 feb-Depurado'!E2128</f>
        <v>830112215-9</v>
      </c>
      <c r="F2129" s="30" t="str">
        <f>+'Categorias-9 feb-Depurado'!F2128</f>
        <v>CL 93 B 11 A 44 OF 303</v>
      </c>
      <c r="G2129" s="30" t="str">
        <f>+'Categorias-9 feb-Depurado'!G2128</f>
        <v>BOGOTA</v>
      </c>
      <c r="H2129" s="30">
        <f>+'Categorias-9 feb-Depurado'!H2128</f>
        <v>427044</v>
      </c>
      <c r="I2129" s="107">
        <f>+'Categorias-9 feb-Depurado'!R2128</f>
        <v>22786964</v>
      </c>
      <c r="J2129" s="108">
        <f t="shared" si="140"/>
        <v>0</v>
      </c>
      <c r="K2129" s="107">
        <f t="shared" si="141"/>
        <v>0</v>
      </c>
      <c r="L2129" s="109">
        <f t="shared" si="142"/>
        <v>22786964</v>
      </c>
      <c r="M2129" s="110">
        <f t="shared" si="143"/>
        <v>1.7371735909659112E-05</v>
      </c>
      <c r="N2129" s="33" t="s">
        <v>4892</v>
      </c>
      <c r="O2129" s="33">
        <f>+'Categorias-9 feb-Depurado'!Y2128</f>
        <v>4777.2915290837236</v>
      </c>
      <c r="P2129" s="111">
        <f>+'Categorias-9 feb-Depurado'!AC2128</f>
        <v>44957</v>
      </c>
      <c r="Q2129" s="111">
        <f>+'Categorias-9 feb-Depurado'!AE2128</f>
        <v>44972</v>
      </c>
      <c r="R2129" s="112" t="str">
        <f>+'Categorias-9 feb-Depurado'!AB2128</f>
        <v>Fuel</v>
      </c>
    </row>
    <row r="2130" spans="2:18" s="1" customFormat="1" ht="14.5" hidden="1">
      <c r="B2130" s="57" t="str">
        <f>+'Categorias-9 feb-Depurado'!B2129</f>
        <v>WORLD FUEL SERVICES COMPANY LLC SUCURSAL COLOMBIA</v>
      </c>
      <c r="C2130" s="30" t="s">
        <v>4900</v>
      </c>
      <c r="D2130" s="31">
        <v>5</v>
      </c>
      <c r="E2130" s="30" t="str">
        <f>+'Categorias-9 feb-Depurado'!E2129</f>
        <v>830112215-9</v>
      </c>
      <c r="F2130" s="30" t="str">
        <f>+'Categorias-9 feb-Depurado'!F2129</f>
        <v>CL 93 B 11 A 44 OF 303</v>
      </c>
      <c r="G2130" s="30" t="str">
        <f>+'Categorias-9 feb-Depurado'!G2129</f>
        <v>BOGOTA</v>
      </c>
      <c r="H2130" s="30">
        <f>+'Categorias-9 feb-Depurado'!H2129</f>
        <v>427024</v>
      </c>
      <c r="I2130" s="107">
        <f>+'Categorias-9 feb-Depurado'!R2129</f>
        <v>28058223</v>
      </c>
      <c r="J2130" s="108">
        <f t="shared" si="140"/>
        <v>0</v>
      </c>
      <c r="K2130" s="107">
        <f t="shared" si="141"/>
        <v>0</v>
      </c>
      <c r="L2130" s="109">
        <f t="shared" si="142"/>
        <v>28058223</v>
      </c>
      <c r="M2130" s="110">
        <f t="shared" si="143"/>
        <v>2.1390301930977867E-05</v>
      </c>
      <c r="N2130" s="33" t="s">
        <v>4892</v>
      </c>
      <c r="O2130" s="33">
        <f>+'Categorias-9 feb-Depurado'!Y2129</f>
        <v>5882.4120255353937</v>
      </c>
      <c r="P2130" s="111">
        <f>+'Categorias-9 feb-Depurado'!AC2129</f>
        <v>44957</v>
      </c>
      <c r="Q2130" s="111">
        <f>+'Categorias-9 feb-Depurado'!AE2129</f>
        <v>44972</v>
      </c>
      <c r="R2130" s="112" t="str">
        <f>+'Categorias-9 feb-Depurado'!AB2129</f>
        <v>Fuel</v>
      </c>
    </row>
    <row r="2131" spans="2:18" s="1" customFormat="1" ht="14.5" hidden="1">
      <c r="B2131" s="57" t="str">
        <f>+'Categorias-9 feb-Depurado'!B2130</f>
        <v>WORLD FUEL SERVICES COMPANY LLC SUCURSAL COLOMBIA</v>
      </c>
      <c r="C2131" s="30" t="s">
        <v>4900</v>
      </c>
      <c r="D2131" s="31">
        <v>5</v>
      </c>
      <c r="E2131" s="30" t="str">
        <f>+'Categorias-9 feb-Depurado'!E2130</f>
        <v>830112215-9</v>
      </c>
      <c r="F2131" s="30" t="str">
        <f>+'Categorias-9 feb-Depurado'!F2130</f>
        <v>CL 93 B 11 A 44 OF 303</v>
      </c>
      <c r="G2131" s="30" t="str">
        <f>+'Categorias-9 feb-Depurado'!G2130</f>
        <v>BOGOTA</v>
      </c>
      <c r="H2131" s="30">
        <f>+'Categorias-9 feb-Depurado'!H2130</f>
        <v>427028</v>
      </c>
      <c r="I2131" s="107">
        <f>+'Categorias-9 feb-Depurado'!R2130</f>
        <v>28649170</v>
      </c>
      <c r="J2131" s="108">
        <f t="shared" si="140"/>
        <v>0</v>
      </c>
      <c r="K2131" s="107">
        <f t="shared" si="141"/>
        <v>0</v>
      </c>
      <c r="L2131" s="109">
        <f t="shared" si="142"/>
        <v>28649170</v>
      </c>
      <c r="M2131" s="110">
        <f t="shared" si="143"/>
        <v>2.18408128116992E-05</v>
      </c>
      <c r="N2131" s="33" t="s">
        <v>4892</v>
      </c>
      <c r="O2131" s="33">
        <f>+'Categorias-9 feb-Depurado'!Y2130</f>
        <v>6006.3041814732114</v>
      </c>
      <c r="P2131" s="111">
        <f>+'Categorias-9 feb-Depurado'!AC2130</f>
        <v>44957</v>
      </c>
      <c r="Q2131" s="111">
        <f>+'Categorias-9 feb-Depurado'!AE2130</f>
        <v>44972</v>
      </c>
      <c r="R2131" s="112" t="str">
        <f>+'Categorias-9 feb-Depurado'!AB2130</f>
        <v>Fuel</v>
      </c>
    </row>
    <row r="2132" spans="2:18" s="1" customFormat="1" ht="14.5" hidden="1">
      <c r="B2132" s="57" t="str">
        <f>+'Categorias-9 feb-Depurado'!B2131</f>
        <v>WORLD FUEL SERVICES COMPANY LLC SUCURSAL COLOMBIA</v>
      </c>
      <c r="C2132" s="30" t="s">
        <v>4900</v>
      </c>
      <c r="D2132" s="31">
        <v>5</v>
      </c>
      <c r="E2132" s="30" t="str">
        <f>+'Categorias-9 feb-Depurado'!E2131</f>
        <v>830112215-9</v>
      </c>
      <c r="F2132" s="30" t="str">
        <f>+'Categorias-9 feb-Depurado'!F2131</f>
        <v>CL 93 B 11 A 44 OF 303</v>
      </c>
      <c r="G2132" s="30" t="str">
        <f>+'Categorias-9 feb-Depurado'!G2131</f>
        <v>BOGOTA</v>
      </c>
      <c r="H2132" s="30">
        <f>+'Categorias-9 feb-Depurado'!H2131</f>
        <v>427064</v>
      </c>
      <c r="I2132" s="107">
        <f>+'Categorias-9 feb-Depurado'!R2131</f>
        <v>3303954</v>
      </c>
      <c r="J2132" s="108">
        <f t="shared" si="140"/>
        <v>0</v>
      </c>
      <c r="K2132" s="107">
        <f t="shared" si="141"/>
        <v>0</v>
      </c>
      <c r="L2132" s="109">
        <f t="shared" si="142"/>
        <v>3303954</v>
      </c>
      <c r="M2132" s="110">
        <f t="shared" si="143"/>
        <v>2.518782947375607E-06</v>
      </c>
      <c r="N2132" s="33" t="s">
        <v>4892</v>
      </c>
      <c r="O2132" s="33">
        <f>+'Categorias-9 feb-Depurado'!Y2131</f>
        <v>692.67461240919522</v>
      </c>
      <c r="P2132" s="111">
        <f>+'Categorias-9 feb-Depurado'!AC2131</f>
        <v>44957</v>
      </c>
      <c r="Q2132" s="111">
        <f>+'Categorias-9 feb-Depurado'!AE2131</f>
        <v>44972</v>
      </c>
      <c r="R2132" s="112" t="str">
        <f>+'Categorias-9 feb-Depurado'!AB2131</f>
        <v>Fuel</v>
      </c>
    </row>
    <row r="2133" spans="2:18" s="1" customFormat="1" ht="14.5" hidden="1">
      <c r="B2133" s="57" t="str">
        <f>+'Categorias-9 feb-Depurado'!B2132</f>
        <v>WORLD FUEL SERVICES COMPANY LLC SUCURSAL COLOMBIA</v>
      </c>
      <c r="C2133" s="30" t="s">
        <v>4900</v>
      </c>
      <c r="D2133" s="31">
        <v>5</v>
      </c>
      <c r="E2133" s="30" t="str">
        <f>+'Categorias-9 feb-Depurado'!E2132</f>
        <v>830112215-9</v>
      </c>
      <c r="F2133" s="30" t="str">
        <f>+'Categorias-9 feb-Depurado'!F2132</f>
        <v>CL 93 B 11 A 44 OF 303</v>
      </c>
      <c r="G2133" s="30" t="str">
        <f>+'Categorias-9 feb-Depurado'!G2132</f>
        <v>BOGOTA</v>
      </c>
      <c r="H2133" s="30">
        <f>+'Categorias-9 feb-Depurado'!H2132</f>
        <v>427036</v>
      </c>
      <c r="I2133" s="107">
        <f>+'Categorias-9 feb-Depurado'!R2132</f>
        <v>15719223</v>
      </c>
      <c r="J2133" s="108">
        <f t="shared" si="140"/>
        <v>0</v>
      </c>
      <c r="K2133" s="107">
        <f t="shared" si="141"/>
        <v>0</v>
      </c>
      <c r="L2133" s="109">
        <f t="shared" si="142"/>
        <v>15719223</v>
      </c>
      <c r="M2133" s="110">
        <f t="shared" si="143"/>
        <v>1.198361443240264E-05</v>
      </c>
      <c r="N2133" s="33" t="s">
        <v>4892</v>
      </c>
      <c r="O2133" s="33">
        <f>+'Categorias-9 feb-Depurado'!Y2132</f>
        <v>3295.5382244724674</v>
      </c>
      <c r="P2133" s="111">
        <f>+'Categorias-9 feb-Depurado'!AC2132</f>
        <v>44957</v>
      </c>
      <c r="Q2133" s="111">
        <f>+'Categorias-9 feb-Depurado'!AE2132</f>
        <v>44972</v>
      </c>
      <c r="R2133" s="112" t="str">
        <f>+'Categorias-9 feb-Depurado'!AB2132</f>
        <v>Fuel</v>
      </c>
    </row>
    <row r="2134" spans="2:18" s="1" customFormat="1" ht="14.5" hidden="1">
      <c r="B2134" s="57" t="str">
        <f>+'Categorias-9 feb-Depurado'!B2133</f>
        <v>WORLD FUEL SERVICES COMPANY LLC SUCURSAL COLOMBIA</v>
      </c>
      <c r="C2134" s="30" t="s">
        <v>4900</v>
      </c>
      <c r="D2134" s="31">
        <v>5</v>
      </c>
      <c r="E2134" s="30" t="str">
        <f>+'Categorias-9 feb-Depurado'!E2133</f>
        <v>830112215-9</v>
      </c>
      <c r="F2134" s="30" t="str">
        <f>+'Categorias-9 feb-Depurado'!F2133</f>
        <v>CL 93 B 11 A 44 OF 303</v>
      </c>
      <c r="G2134" s="30" t="str">
        <f>+'Categorias-9 feb-Depurado'!G2133</f>
        <v>BOGOTA</v>
      </c>
      <c r="H2134" s="30">
        <f>+'Categorias-9 feb-Depurado'!H2133</f>
        <v>427033</v>
      </c>
      <c r="I2134" s="107">
        <f>+'Categorias-9 feb-Depurado'!R2133</f>
        <v>25528963</v>
      </c>
      <c r="J2134" s="108">
        <f t="shared" si="140"/>
        <v>0</v>
      </c>
      <c r="K2134" s="107">
        <f t="shared" si="141"/>
        <v>0</v>
      </c>
      <c r="L2134" s="109">
        <f t="shared" si="142"/>
        <v>25528963</v>
      </c>
      <c r="M2134" s="110">
        <f t="shared" si="143"/>
        <v>1.9462110146988374E-05</v>
      </c>
      <c r="N2134" s="33" t="s">
        <v>4892</v>
      </c>
      <c r="O2134" s="33">
        <f>+'Categorias-9 feb-Depurado'!Y2133</f>
        <v>5352.1521641141753</v>
      </c>
      <c r="P2134" s="111">
        <f>+'Categorias-9 feb-Depurado'!AC2133</f>
        <v>44957</v>
      </c>
      <c r="Q2134" s="111">
        <f>+'Categorias-9 feb-Depurado'!AE2133</f>
        <v>44972</v>
      </c>
      <c r="R2134" s="112" t="str">
        <f>+'Categorias-9 feb-Depurado'!AB2133</f>
        <v>Fuel</v>
      </c>
    </row>
    <row r="2135" spans="2:18" s="1" customFormat="1" ht="14.5" hidden="1">
      <c r="B2135" s="57" t="str">
        <f>+'Categorias-9 feb-Depurado'!B2134</f>
        <v>WORLD FUEL SERVICES COMPANY LLC SUCURSAL COLOMBIA</v>
      </c>
      <c r="C2135" s="30" t="s">
        <v>4900</v>
      </c>
      <c r="D2135" s="31">
        <v>5</v>
      </c>
      <c r="E2135" s="30" t="str">
        <f>+'Categorias-9 feb-Depurado'!E2134</f>
        <v>830112215-9</v>
      </c>
      <c r="F2135" s="30" t="str">
        <f>+'Categorias-9 feb-Depurado'!F2134</f>
        <v>CL 93 B 11 A 44 OF 303</v>
      </c>
      <c r="G2135" s="30" t="str">
        <f>+'Categorias-9 feb-Depurado'!G2134</f>
        <v>BOGOTA</v>
      </c>
      <c r="H2135" s="30">
        <f>+'Categorias-9 feb-Depurado'!H2134</f>
        <v>427047</v>
      </c>
      <c r="I2135" s="107">
        <f>+'Categorias-9 feb-Depurado'!R2134</f>
        <v>4254827</v>
      </c>
      <c r="J2135" s="108">
        <f t="shared" si="140"/>
        <v>0</v>
      </c>
      <c r="K2135" s="107">
        <f t="shared" si="141"/>
        <v>0</v>
      </c>
      <c r="L2135" s="109">
        <f t="shared" si="142"/>
        <v>4254827</v>
      </c>
      <c r="M2135" s="110">
        <f t="shared" si="143"/>
        <v>3.2436848974390419E-06</v>
      </c>
      <c r="N2135" s="33" t="s">
        <v>4892</v>
      </c>
      <c r="O2135" s="33">
        <f>+'Categorias-9 feb-Depurado'!Y2134</f>
        <v>892.02532574399606</v>
      </c>
      <c r="P2135" s="111">
        <f>+'Categorias-9 feb-Depurado'!AC2134</f>
        <v>44957</v>
      </c>
      <c r="Q2135" s="111">
        <f>+'Categorias-9 feb-Depurado'!AE2134</f>
        <v>44972</v>
      </c>
      <c r="R2135" s="112" t="str">
        <f>+'Categorias-9 feb-Depurado'!AB2134</f>
        <v>Fuel</v>
      </c>
    </row>
    <row r="2136" spans="2:18" s="1" customFormat="1" ht="14.5" hidden="1">
      <c r="B2136" s="57" t="str">
        <f>+'Categorias-9 feb-Depurado'!B2135</f>
        <v>WORLD FUEL SERVICES COMPANY LLC SUCURSAL COLOMBIA</v>
      </c>
      <c r="C2136" s="30" t="s">
        <v>4900</v>
      </c>
      <c r="D2136" s="31">
        <v>5</v>
      </c>
      <c r="E2136" s="30" t="str">
        <f>+'Categorias-9 feb-Depurado'!E2135</f>
        <v>830112215-9</v>
      </c>
      <c r="F2136" s="30" t="str">
        <f>+'Categorias-9 feb-Depurado'!F2135</f>
        <v>CL 93 B 11 A 44 OF 303</v>
      </c>
      <c r="G2136" s="30" t="str">
        <f>+'Categorias-9 feb-Depurado'!G2135</f>
        <v>BOGOTA</v>
      </c>
      <c r="H2136" s="30">
        <f>+'Categorias-9 feb-Depurado'!H2135</f>
        <v>427025</v>
      </c>
      <c r="I2136" s="107">
        <f>+'Categorias-9 feb-Depurado'!R2135</f>
        <v>3616603</v>
      </c>
      <c r="J2136" s="108">
        <f t="shared" si="140"/>
        <v>0</v>
      </c>
      <c r="K2136" s="107">
        <f t="shared" si="141"/>
        <v>0</v>
      </c>
      <c r="L2136" s="109">
        <f t="shared" si="142"/>
        <v>3616603</v>
      </c>
      <c r="M2136" s="110">
        <f t="shared" si="143"/>
        <v>2.7571322009408916E-06</v>
      </c>
      <c r="N2136" s="33" t="s">
        <v>4892</v>
      </c>
      <c r="O2136" s="33">
        <f>+'Categorias-9 feb-Depurado'!Y2135</f>
        <v>758.22153736490657</v>
      </c>
      <c r="P2136" s="111">
        <f>+'Categorias-9 feb-Depurado'!AC2135</f>
        <v>44957</v>
      </c>
      <c r="Q2136" s="111">
        <f>+'Categorias-9 feb-Depurado'!AE2135</f>
        <v>44972</v>
      </c>
      <c r="R2136" s="112" t="str">
        <f>+'Categorias-9 feb-Depurado'!AB2135</f>
        <v>Fuel</v>
      </c>
    </row>
    <row r="2137" spans="2:18" s="1" customFormat="1" ht="14.5" hidden="1">
      <c r="B2137" s="57" t="str">
        <f>+'Categorias-9 feb-Depurado'!B2136</f>
        <v>WORLD FUEL SERVICES COMPANY LLC SUCURSAL COLOMBIA</v>
      </c>
      <c r="C2137" s="30" t="s">
        <v>4900</v>
      </c>
      <c r="D2137" s="31">
        <v>5</v>
      </c>
      <c r="E2137" s="30" t="str">
        <f>+'Categorias-9 feb-Depurado'!E2136</f>
        <v>830112215-9</v>
      </c>
      <c r="F2137" s="30" t="str">
        <f>+'Categorias-9 feb-Depurado'!F2136</f>
        <v>CL 93 B 11 A 44 OF 303</v>
      </c>
      <c r="G2137" s="30" t="str">
        <f>+'Categorias-9 feb-Depurado'!G2136</f>
        <v>BOGOTA</v>
      </c>
      <c r="H2137" s="30">
        <f>+'Categorias-9 feb-Depurado'!H2136</f>
        <v>427040</v>
      </c>
      <c r="I2137" s="107">
        <f>+'Categorias-9 feb-Depurado'!R2136</f>
        <v>10140672</v>
      </c>
      <c r="J2137" s="108">
        <f t="shared" si="140"/>
        <v>0</v>
      </c>
      <c r="K2137" s="107">
        <f t="shared" si="141"/>
        <v>0</v>
      </c>
      <c r="L2137" s="109">
        <f t="shared" si="142"/>
        <v>10140672</v>
      </c>
      <c r="M2137" s="110">
        <f t="shared" si="143"/>
        <v>7.7307830885446018E-06</v>
      </c>
      <c r="N2137" s="33" t="s">
        <v>4892</v>
      </c>
      <c r="O2137" s="33">
        <f>+'Categorias-9 feb-Depurado'!Y2136</f>
        <v>2125.9938991792192</v>
      </c>
      <c r="P2137" s="111">
        <f>+'Categorias-9 feb-Depurado'!AC2136</f>
        <v>44957</v>
      </c>
      <c r="Q2137" s="111">
        <f>+'Categorias-9 feb-Depurado'!AE2136</f>
        <v>44972</v>
      </c>
      <c r="R2137" s="112" t="str">
        <f>+'Categorias-9 feb-Depurado'!AB2136</f>
        <v>Fuel</v>
      </c>
    </row>
    <row r="2138" spans="2:18" s="1" customFormat="1" ht="14.5" hidden="1">
      <c r="B2138" s="57" t="str">
        <f>+'Categorias-9 feb-Depurado'!B2137</f>
        <v>WORLD FUEL SERVICES COMPANY LLC SUCURSAL COLOMBIA</v>
      </c>
      <c r="C2138" s="30" t="s">
        <v>4900</v>
      </c>
      <c r="D2138" s="31">
        <v>5</v>
      </c>
      <c r="E2138" s="30" t="str">
        <f>+'Categorias-9 feb-Depurado'!E2137</f>
        <v>830112215-9</v>
      </c>
      <c r="F2138" s="30" t="str">
        <f>+'Categorias-9 feb-Depurado'!F2137</f>
        <v>CL 93 B 11 A 44 OF 303</v>
      </c>
      <c r="G2138" s="30" t="str">
        <f>+'Categorias-9 feb-Depurado'!G2137</f>
        <v>BOGOTA</v>
      </c>
      <c r="H2138" s="30">
        <f>+'Categorias-9 feb-Depurado'!H2137</f>
        <v>427050</v>
      </c>
      <c r="I2138" s="107">
        <f>+'Categorias-9 feb-Depurado'!R2137</f>
        <v>34582994</v>
      </c>
      <c r="J2138" s="108">
        <f t="shared" si="140"/>
        <v>0</v>
      </c>
      <c r="K2138" s="107">
        <f t="shared" si="141"/>
        <v>0</v>
      </c>
      <c r="L2138" s="109">
        <f t="shared" si="142"/>
        <v>34582994</v>
      </c>
      <c r="M2138" s="110">
        <f t="shared" si="143"/>
        <v>2.6364487991174495E-05</v>
      </c>
      <c r="N2138" s="33" t="s">
        <v>4892</v>
      </c>
      <c r="O2138" s="33">
        <f>+'Categorias-9 feb-Depurado'!Y2137</f>
        <v>7250.331561789154</v>
      </c>
      <c r="P2138" s="111">
        <f>+'Categorias-9 feb-Depurado'!AC2137</f>
        <v>44957</v>
      </c>
      <c r="Q2138" s="111">
        <f>+'Categorias-9 feb-Depurado'!AE2137</f>
        <v>44972</v>
      </c>
      <c r="R2138" s="112" t="str">
        <f>+'Categorias-9 feb-Depurado'!AB2137</f>
        <v>Fuel</v>
      </c>
    </row>
    <row r="2139" spans="2:18" s="1" customFormat="1" ht="14.5" hidden="1">
      <c r="B2139" s="57" t="str">
        <f>+'Categorias-9 feb-Depurado'!B2138</f>
        <v>WORLD FUEL SERVICES COMPANY LLC SUCURSAL COLOMBIA</v>
      </c>
      <c r="C2139" s="30" t="s">
        <v>4900</v>
      </c>
      <c r="D2139" s="31">
        <v>5</v>
      </c>
      <c r="E2139" s="30" t="str">
        <f>+'Categorias-9 feb-Depurado'!E2138</f>
        <v>830112215-9</v>
      </c>
      <c r="F2139" s="30" t="str">
        <f>+'Categorias-9 feb-Depurado'!F2138</f>
        <v>CL 93 B 11 A 44 OF 303</v>
      </c>
      <c r="G2139" s="30" t="str">
        <f>+'Categorias-9 feb-Depurado'!G2138</f>
        <v>BOGOTA</v>
      </c>
      <c r="H2139" s="30">
        <f>+'Categorias-9 feb-Depurado'!H2138</f>
        <v>427061</v>
      </c>
      <c r="I2139" s="107">
        <f>+'Categorias-9 feb-Depurado'!R2138</f>
        <v>30989643</v>
      </c>
      <c r="J2139" s="108">
        <f t="shared" si="140"/>
        <v>0</v>
      </c>
      <c r="K2139" s="107">
        <f t="shared" si="141"/>
        <v>0</v>
      </c>
      <c r="L2139" s="109">
        <f t="shared" si="142"/>
        <v>30989643</v>
      </c>
      <c r="M2139" s="110">
        <f t="shared" si="143"/>
        <v>2.362508204825426E-05</v>
      </c>
      <c r="N2139" s="33" t="s">
        <v>4892</v>
      </c>
      <c r="O2139" s="33">
        <f>+'Categorias-9 feb-Depurado'!Y2138</f>
        <v>6496.9848108431079</v>
      </c>
      <c r="P2139" s="111">
        <f>+'Categorias-9 feb-Depurado'!AC2138</f>
        <v>44957</v>
      </c>
      <c r="Q2139" s="111">
        <f>+'Categorias-9 feb-Depurado'!AE2138</f>
        <v>44972</v>
      </c>
      <c r="R2139" s="112" t="str">
        <f>+'Categorias-9 feb-Depurado'!AB2138</f>
        <v>Fuel</v>
      </c>
    </row>
    <row r="2140" spans="2:18" s="1" customFormat="1" ht="14.5" hidden="1">
      <c r="B2140" s="57" t="str">
        <f>+'Categorias-9 feb-Depurado'!B2139</f>
        <v>WORLD FUEL SERVICES COMPANY LLC SUCURSAL COLOMBIA</v>
      </c>
      <c r="C2140" s="30" t="s">
        <v>4900</v>
      </c>
      <c r="D2140" s="31">
        <v>5</v>
      </c>
      <c r="E2140" s="30" t="str">
        <f>+'Categorias-9 feb-Depurado'!E2139</f>
        <v>830112215-9</v>
      </c>
      <c r="F2140" s="30" t="str">
        <f>+'Categorias-9 feb-Depurado'!F2139</f>
        <v>CL 93 B 11 A 44 OF 303</v>
      </c>
      <c r="G2140" s="30" t="str">
        <f>+'Categorias-9 feb-Depurado'!G2139</f>
        <v>BOGOTA</v>
      </c>
      <c r="H2140" s="30">
        <f>+'Categorias-9 feb-Depurado'!H2139</f>
        <v>427062</v>
      </c>
      <c r="I2140" s="107">
        <f>+'Categorias-9 feb-Depurado'!R2139</f>
        <v>10924753</v>
      </c>
      <c r="J2140" s="108">
        <f t="shared" si="140"/>
        <v>0</v>
      </c>
      <c r="K2140" s="107">
        <f t="shared" si="141"/>
        <v>0</v>
      </c>
      <c r="L2140" s="109">
        <f t="shared" si="142"/>
        <v>10924753</v>
      </c>
      <c r="M2140" s="110">
        <f t="shared" si="143"/>
        <v>8.328530470064204E-06</v>
      </c>
      <c r="N2140" s="33" t="s">
        <v>4892</v>
      </c>
      <c r="O2140" s="33">
        <f>+'Categorias-9 feb-Depurado'!Y2139</f>
        <v>2290.3766365818628</v>
      </c>
      <c r="P2140" s="111">
        <f>+'Categorias-9 feb-Depurado'!AC2139</f>
        <v>44957</v>
      </c>
      <c r="Q2140" s="111">
        <f>+'Categorias-9 feb-Depurado'!AE2139</f>
        <v>44972</v>
      </c>
      <c r="R2140" s="112" t="str">
        <f>+'Categorias-9 feb-Depurado'!AB2139</f>
        <v>Fuel</v>
      </c>
    </row>
    <row r="2141" spans="2:18" s="1" customFormat="1" ht="14.5" hidden="1">
      <c r="B2141" s="57" t="str">
        <f>+'Categorias-9 feb-Depurado'!B2140</f>
        <v>WORLD FUEL SERVICES COMPANY LLC SUCURSAL COLOMBIA</v>
      </c>
      <c r="C2141" s="30" t="s">
        <v>4900</v>
      </c>
      <c r="D2141" s="31">
        <v>5</v>
      </c>
      <c r="E2141" s="30" t="str">
        <f>+'Categorias-9 feb-Depurado'!E2140</f>
        <v>830112215-9</v>
      </c>
      <c r="F2141" s="30" t="str">
        <f>+'Categorias-9 feb-Depurado'!F2140</f>
        <v>CL 93 B 11 A 44 OF 303</v>
      </c>
      <c r="G2141" s="30" t="str">
        <f>+'Categorias-9 feb-Depurado'!G2140</f>
        <v>BOGOTA</v>
      </c>
      <c r="H2141" s="30">
        <f>+'Categorias-9 feb-Depurado'!H2140</f>
        <v>427059</v>
      </c>
      <c r="I2141" s="107">
        <f>+'Categorias-9 feb-Depurado'!R2140</f>
        <v>30627896</v>
      </c>
      <c r="J2141" s="108">
        <f t="shared" si="140"/>
        <v>0</v>
      </c>
      <c r="K2141" s="107">
        <f t="shared" si="141"/>
        <v>0</v>
      </c>
      <c r="L2141" s="109">
        <f t="shared" si="142"/>
        <v>30627896</v>
      </c>
      <c r="M2141" s="110">
        <f t="shared" si="143"/>
        <v>2.3349302732057883E-05</v>
      </c>
      <c r="N2141" s="33" t="s">
        <v>4892</v>
      </c>
      <c r="O2141" s="33">
        <f>+'Categorias-9 feb-Depurado'!Y2140</f>
        <v>6421.1444804343946</v>
      </c>
      <c r="P2141" s="111">
        <f>+'Categorias-9 feb-Depurado'!AC2140</f>
        <v>44957</v>
      </c>
      <c r="Q2141" s="111">
        <f>+'Categorias-9 feb-Depurado'!AE2140</f>
        <v>44972</v>
      </c>
      <c r="R2141" s="112" t="str">
        <f>+'Categorias-9 feb-Depurado'!AB2140</f>
        <v>Fuel</v>
      </c>
    </row>
    <row r="2142" spans="2:18" s="1" customFormat="1" ht="14.5" hidden="1">
      <c r="B2142" s="57" t="str">
        <f>+'Categorias-9 feb-Depurado'!B2141</f>
        <v>WORLD FUEL SERVICES COMPANY LLC SUCURSAL COLOMBIA</v>
      </c>
      <c r="C2142" s="30" t="s">
        <v>4900</v>
      </c>
      <c r="D2142" s="31">
        <v>5</v>
      </c>
      <c r="E2142" s="30" t="str">
        <f>+'Categorias-9 feb-Depurado'!E2141</f>
        <v>830112215-9</v>
      </c>
      <c r="F2142" s="30" t="str">
        <f>+'Categorias-9 feb-Depurado'!F2141</f>
        <v>CL 93 B 11 A 44 OF 303</v>
      </c>
      <c r="G2142" s="30" t="str">
        <f>+'Categorias-9 feb-Depurado'!G2141</f>
        <v>BOGOTA</v>
      </c>
      <c r="H2142" s="30">
        <f>+'Categorias-9 feb-Depurado'!H2141</f>
        <v>427057</v>
      </c>
      <c r="I2142" s="107">
        <f>+'Categorias-9 feb-Depurado'!R2141</f>
        <v>13674029</v>
      </c>
      <c r="J2142" s="108">
        <f t="shared" si="140"/>
        <v>0</v>
      </c>
      <c r="K2142" s="107">
        <f t="shared" si="141"/>
        <v>0</v>
      </c>
      <c r="L2142" s="109">
        <f t="shared" si="142"/>
        <v>13674029</v>
      </c>
      <c r="M2142" s="110">
        <f t="shared" si="143"/>
        <v>1.0424452358331722E-05</v>
      </c>
      <c r="N2142" s="33" t="s">
        <v>4892</v>
      </c>
      <c r="O2142" s="33">
        <f>+'Categorias-9 feb-Depurado'!Y2141</f>
        <v>2866.762896107844</v>
      </c>
      <c r="P2142" s="111">
        <f>+'Categorias-9 feb-Depurado'!AC2141</f>
        <v>44957</v>
      </c>
      <c r="Q2142" s="111">
        <f>+'Categorias-9 feb-Depurado'!AE2141</f>
        <v>44972</v>
      </c>
      <c r="R2142" s="112" t="str">
        <f>+'Categorias-9 feb-Depurado'!AB2141</f>
        <v>Fuel</v>
      </c>
    </row>
    <row r="2143" spans="2:18" s="1" customFormat="1" ht="14.5" hidden="1">
      <c r="B2143" s="57" t="str">
        <f>+'Categorias-9 feb-Depurado'!B2142</f>
        <v>WORLD FUEL SERVICES COMPANY LLC SUCURSAL COLOMBIA</v>
      </c>
      <c r="C2143" s="30" t="s">
        <v>4900</v>
      </c>
      <c r="D2143" s="31">
        <v>5</v>
      </c>
      <c r="E2143" s="30" t="str">
        <f>+'Categorias-9 feb-Depurado'!E2142</f>
        <v>830112215-9</v>
      </c>
      <c r="F2143" s="30" t="str">
        <f>+'Categorias-9 feb-Depurado'!F2142</f>
        <v>CL 93 B 11 A 44 OF 303</v>
      </c>
      <c r="G2143" s="30" t="str">
        <f>+'Categorias-9 feb-Depurado'!G2142</f>
        <v>BOGOTA</v>
      </c>
      <c r="H2143" s="30">
        <f>+'Categorias-9 feb-Depurado'!H2142</f>
        <v>427035</v>
      </c>
      <c r="I2143" s="107">
        <f>+'Categorias-9 feb-Depurado'!R2142</f>
        <v>19808585</v>
      </c>
      <c r="J2143" s="108">
        <f t="shared" si="140"/>
        <v>0</v>
      </c>
      <c r="K2143" s="107">
        <f t="shared" si="141"/>
        <v>0</v>
      </c>
      <c r="L2143" s="109">
        <f t="shared" si="142"/>
        <v>19808585</v>
      </c>
      <c r="M2143" s="110">
        <f t="shared" si="143"/>
        <v>1.5101156405216369E-05</v>
      </c>
      <c r="N2143" s="33" t="s">
        <v>4892</v>
      </c>
      <c r="O2143" s="33">
        <f>+'Categorias-9 feb-Depurado'!Y2142</f>
        <v>4152.8737800979061</v>
      </c>
      <c r="P2143" s="111">
        <f>+'Categorias-9 feb-Depurado'!AC2142</f>
        <v>44957</v>
      </c>
      <c r="Q2143" s="111">
        <f>+'Categorias-9 feb-Depurado'!AE2142</f>
        <v>44972</v>
      </c>
      <c r="R2143" s="112" t="str">
        <f>+'Categorias-9 feb-Depurado'!AB2142</f>
        <v>Fuel</v>
      </c>
    </row>
    <row r="2144" spans="2:18" s="1" customFormat="1" ht="14.5" hidden="1">
      <c r="B2144" s="57" t="str">
        <f>+'Categorias-9 feb-Depurado'!B2143</f>
        <v>WORLD FUEL SERVICES COMPANY LLC SUCURSAL COLOMBIA</v>
      </c>
      <c r="C2144" s="30" t="s">
        <v>4900</v>
      </c>
      <c r="D2144" s="31">
        <v>5</v>
      </c>
      <c r="E2144" s="30" t="str">
        <f>+'Categorias-9 feb-Depurado'!E2143</f>
        <v>830112215-9</v>
      </c>
      <c r="F2144" s="30" t="str">
        <f>+'Categorias-9 feb-Depurado'!F2143</f>
        <v>CL 93 B 11 A 44 OF 303</v>
      </c>
      <c r="G2144" s="30" t="str">
        <f>+'Categorias-9 feb-Depurado'!G2143</f>
        <v>BOGOTA</v>
      </c>
      <c r="H2144" s="30">
        <f>+'Categorias-9 feb-Depurado'!H2143</f>
        <v>427041</v>
      </c>
      <c r="I2144" s="107">
        <f>+'Categorias-9 feb-Depurado'!R2143</f>
        <v>24890739</v>
      </c>
      <c r="J2144" s="108">
        <f t="shared" si="140"/>
        <v>0</v>
      </c>
      <c r="K2144" s="107">
        <f t="shared" si="141"/>
        <v>0</v>
      </c>
      <c r="L2144" s="109">
        <f t="shared" si="142"/>
        <v>24890739</v>
      </c>
      <c r="M2144" s="110">
        <f t="shared" si="143"/>
        <v>1.8975557450490222E-05</v>
      </c>
      <c r="N2144" s="33" t="s">
        <v>4892</v>
      </c>
      <c r="O2144" s="33">
        <f>+'Categorias-9 feb-Depurado'!Y2143</f>
        <v>5218.3483757350859</v>
      </c>
      <c r="P2144" s="111">
        <f>+'Categorias-9 feb-Depurado'!AC2143</f>
        <v>44957</v>
      </c>
      <c r="Q2144" s="111">
        <f>+'Categorias-9 feb-Depurado'!AE2143</f>
        <v>44972</v>
      </c>
      <c r="R2144" s="112" t="str">
        <f>+'Categorias-9 feb-Depurado'!AB2143</f>
        <v>Fuel</v>
      </c>
    </row>
    <row r="2145" spans="2:18" s="1" customFormat="1" ht="14.5" hidden="1">
      <c r="B2145" s="57" t="str">
        <f>+'Categorias-9 feb-Depurado'!B2144</f>
        <v>WORLD FUEL SERVICES COMPANY LLC SUCURSAL COLOMBIA</v>
      </c>
      <c r="C2145" s="30" t="s">
        <v>4900</v>
      </c>
      <c r="D2145" s="31">
        <v>5</v>
      </c>
      <c r="E2145" s="30" t="str">
        <f>+'Categorias-9 feb-Depurado'!E2144</f>
        <v>830112215-9</v>
      </c>
      <c r="F2145" s="30" t="str">
        <f>+'Categorias-9 feb-Depurado'!F2144</f>
        <v>CL 93 B 11 A 44 OF 303</v>
      </c>
      <c r="G2145" s="30" t="str">
        <f>+'Categorias-9 feb-Depurado'!G2144</f>
        <v>BOGOTA</v>
      </c>
      <c r="H2145" s="30">
        <f>+'Categorias-9 feb-Depurado'!H2144</f>
        <v>427046</v>
      </c>
      <c r="I2145" s="107">
        <f>+'Categorias-9 feb-Depurado'!R2144</f>
        <v>33636774</v>
      </c>
      <c r="J2145" s="108">
        <f t="shared" si="140"/>
        <v>0</v>
      </c>
      <c r="K2145" s="107">
        <f t="shared" si="141"/>
        <v>0</v>
      </c>
      <c r="L2145" s="109">
        <f t="shared" si="142"/>
        <v>33636774</v>
      </c>
      <c r="M2145" s="110">
        <f t="shared" si="143"/>
        <v>2.5643133274835905E-05</v>
      </c>
      <c r="N2145" s="33" t="s">
        <v>4892</v>
      </c>
      <c r="O2145" s="33">
        <f>+'Categorias-9 feb-Depurado'!Y2144</f>
        <v>7051.9563508286419</v>
      </c>
      <c r="P2145" s="111">
        <f>+'Categorias-9 feb-Depurado'!AC2144</f>
        <v>44957</v>
      </c>
      <c r="Q2145" s="111">
        <f>+'Categorias-9 feb-Depurado'!AE2144</f>
        <v>44972</v>
      </c>
      <c r="R2145" s="112" t="str">
        <f>+'Categorias-9 feb-Depurado'!AB2144</f>
        <v>Fuel</v>
      </c>
    </row>
    <row r="2146" spans="2:18" s="1" customFormat="1" ht="14.5" hidden="1">
      <c r="B2146" s="57" t="str">
        <f>+'Categorias-9 feb-Depurado'!B2145</f>
        <v>WORLD FUEL SERVICES COMPANY LLC SUCURSAL COLOMBIA</v>
      </c>
      <c r="C2146" s="30" t="s">
        <v>4900</v>
      </c>
      <c r="D2146" s="31">
        <v>5</v>
      </c>
      <c r="E2146" s="30" t="str">
        <f>+'Categorias-9 feb-Depurado'!E2145</f>
        <v>830112215-9</v>
      </c>
      <c r="F2146" s="30" t="str">
        <f>+'Categorias-9 feb-Depurado'!F2145</f>
        <v>CL 93 B 11 A 44 OF 303</v>
      </c>
      <c r="G2146" s="30" t="str">
        <f>+'Categorias-9 feb-Depurado'!G2145</f>
        <v>BOGOTA</v>
      </c>
      <c r="H2146" s="30">
        <f>+'Categorias-9 feb-Depurado'!H2145</f>
        <v>427049</v>
      </c>
      <c r="I2146" s="107">
        <f>+'Categorias-9 feb-Depurado'!R2145</f>
        <v>12106459</v>
      </c>
      <c r="J2146" s="108">
        <f t="shared" si="140"/>
        <v>0</v>
      </c>
      <c r="K2146" s="107">
        <f t="shared" si="141"/>
        <v>0</v>
      </c>
      <c r="L2146" s="109">
        <f t="shared" si="142"/>
        <v>12106459</v>
      </c>
      <c r="M2146" s="110">
        <f t="shared" si="143"/>
        <v>9.2294089089321299E-06</v>
      </c>
      <c r="N2146" s="33" t="s">
        <v>4892</v>
      </c>
      <c r="O2146" s="33">
        <f>+'Categorias-9 feb-Depurado'!Y2145</f>
        <v>2538.1215342201535</v>
      </c>
      <c r="P2146" s="111">
        <f>+'Categorias-9 feb-Depurado'!AC2145</f>
        <v>44957</v>
      </c>
      <c r="Q2146" s="111">
        <f>+'Categorias-9 feb-Depurado'!AE2145</f>
        <v>44972</v>
      </c>
      <c r="R2146" s="112" t="str">
        <f>+'Categorias-9 feb-Depurado'!AB2145</f>
        <v>Fuel</v>
      </c>
    </row>
    <row r="2147" spans="2:18" s="1" customFormat="1" ht="14.5" hidden="1">
      <c r="B2147" s="57" t="str">
        <f>+'Categorias-9 feb-Depurado'!B2146</f>
        <v>WORLD FUEL SERVICES COMPANY LLC SUCURSAL COLOMBIA</v>
      </c>
      <c r="C2147" s="30" t="s">
        <v>4900</v>
      </c>
      <c r="D2147" s="31">
        <v>5</v>
      </c>
      <c r="E2147" s="30" t="str">
        <f>+'Categorias-9 feb-Depurado'!E2146</f>
        <v>830112215-9</v>
      </c>
      <c r="F2147" s="30" t="str">
        <f>+'Categorias-9 feb-Depurado'!F2146</f>
        <v>CL 93 B 11 A 44 OF 303</v>
      </c>
      <c r="G2147" s="30" t="str">
        <f>+'Categorias-9 feb-Depurado'!G2146</f>
        <v>BOGOTA</v>
      </c>
      <c r="H2147" s="30">
        <f>+'Categorias-9 feb-Depurado'!H2146</f>
        <v>427034</v>
      </c>
      <c r="I2147" s="107">
        <f>+'Categorias-9 feb-Depurado'!R2146</f>
        <v>6122224</v>
      </c>
      <c r="J2147" s="108">
        <f t="shared" si="140"/>
        <v>0</v>
      </c>
      <c r="K2147" s="107">
        <f t="shared" si="141"/>
        <v>0</v>
      </c>
      <c r="L2147" s="109">
        <f t="shared" si="142"/>
        <v>6122224</v>
      </c>
      <c r="M2147" s="110">
        <f t="shared" si="143"/>
        <v>4.6673026958649184E-06</v>
      </c>
      <c r="N2147" s="33" t="s">
        <v>4892</v>
      </c>
      <c r="O2147" s="33">
        <f>+'Categorias-9 feb-Depurado'!Y2146</f>
        <v>1283.52547774039</v>
      </c>
      <c r="P2147" s="111">
        <f>+'Categorias-9 feb-Depurado'!AC2146</f>
        <v>44957</v>
      </c>
      <c r="Q2147" s="111">
        <f>+'Categorias-9 feb-Depurado'!AE2146</f>
        <v>44972</v>
      </c>
      <c r="R2147" s="112" t="str">
        <f>+'Categorias-9 feb-Depurado'!AB2146</f>
        <v>Fuel</v>
      </c>
    </row>
    <row r="2148" spans="2:18" s="1" customFormat="1" ht="14.5" hidden="1">
      <c r="B2148" s="57" t="str">
        <f>+'Categorias-9 feb-Depurado'!B2147</f>
        <v>WORLD FUEL SERVICES COMPANY LLC SUCURSAL COLOMBIA</v>
      </c>
      <c r="C2148" s="30" t="s">
        <v>4900</v>
      </c>
      <c r="D2148" s="31">
        <v>5</v>
      </c>
      <c r="E2148" s="30" t="str">
        <f>+'Categorias-9 feb-Depurado'!E2147</f>
        <v>830112215-9</v>
      </c>
      <c r="F2148" s="30" t="str">
        <f>+'Categorias-9 feb-Depurado'!F2147</f>
        <v>CL 93 B 11 A 44 OF 303</v>
      </c>
      <c r="G2148" s="30" t="str">
        <f>+'Categorias-9 feb-Depurado'!G2147</f>
        <v>BOGOTA</v>
      </c>
      <c r="H2148" s="30">
        <f>+'Categorias-9 feb-Depurado'!H2147</f>
        <v>427425</v>
      </c>
      <c r="I2148" s="107">
        <f>+'Categorias-9 feb-Depurado'!R2147</f>
        <v>5956764</v>
      </c>
      <c r="J2148" s="108">
        <f t="shared" si="140"/>
        <v>0</v>
      </c>
      <c r="K2148" s="107">
        <f t="shared" si="141"/>
        <v>0</v>
      </c>
      <c r="L2148" s="109">
        <f t="shared" si="142"/>
        <v>5956764</v>
      </c>
      <c r="M2148" s="110">
        <f t="shared" si="143"/>
        <v>4.5411635830102088E-06</v>
      </c>
      <c r="N2148" s="33" t="s">
        <v>4892</v>
      </c>
      <c r="O2148" s="33">
        <f>+'Categorias-9 feb-Depurado'!Y2147</f>
        <v>1248.8367558728262</v>
      </c>
      <c r="P2148" s="111">
        <f>+'Categorias-9 feb-Depurado'!AC2147</f>
        <v>44963</v>
      </c>
      <c r="Q2148" s="111">
        <f>+'Categorias-9 feb-Depurado'!AE2147</f>
        <v>44978</v>
      </c>
      <c r="R2148" s="112" t="str">
        <f>+'Categorias-9 feb-Depurado'!AB2147</f>
        <v>Fuel</v>
      </c>
    </row>
    <row r="2149" spans="2:18" s="1" customFormat="1" ht="14.5" hidden="1">
      <c r="B2149" s="57" t="str">
        <f>+'Categorias-9 feb-Depurado'!B2148</f>
        <v>WORLD FUEL SERVICES COMPANY LLC SUCURSAL COLOMBIA</v>
      </c>
      <c r="C2149" s="30" t="s">
        <v>4900</v>
      </c>
      <c r="D2149" s="31">
        <v>5</v>
      </c>
      <c r="E2149" s="30" t="str">
        <f>+'Categorias-9 feb-Depurado'!E2148</f>
        <v>830112215-9</v>
      </c>
      <c r="F2149" s="30" t="str">
        <f>+'Categorias-9 feb-Depurado'!F2148</f>
        <v>CL 93 B 11 A 44 OF 303</v>
      </c>
      <c r="G2149" s="30" t="str">
        <f>+'Categorias-9 feb-Depurado'!G2148</f>
        <v>BOGOTA</v>
      </c>
      <c r="H2149" s="30">
        <f>+'Categorias-9 feb-Depurado'!H2148</f>
        <v>427429</v>
      </c>
      <c r="I2149" s="107">
        <f>+'Categorias-9 feb-Depurado'!R2148</f>
        <v>18473203</v>
      </c>
      <c r="J2149" s="108">
        <f t="shared" si="140"/>
        <v>0</v>
      </c>
      <c r="K2149" s="107">
        <f t="shared" si="141"/>
        <v>0</v>
      </c>
      <c r="L2149" s="109">
        <f t="shared" si="142"/>
        <v>18473203</v>
      </c>
      <c r="M2149" s="110">
        <f t="shared" si="143"/>
        <v>1.4083122434455173E-05</v>
      </c>
      <c r="N2149" s="33" t="s">
        <v>4892</v>
      </c>
      <c r="O2149" s="33">
        <f>+'Categorias-9 feb-Depurado'!Y2148</f>
        <v>3872.9106785328677</v>
      </c>
      <c r="P2149" s="111">
        <f>+'Categorias-9 feb-Depurado'!AC2148</f>
        <v>44963</v>
      </c>
      <c r="Q2149" s="111">
        <f>+'Categorias-9 feb-Depurado'!AE2148</f>
        <v>44978</v>
      </c>
      <c r="R2149" s="112" t="str">
        <f>+'Categorias-9 feb-Depurado'!AB2148</f>
        <v>Fuel</v>
      </c>
    </row>
    <row r="2150" spans="2:18" s="1" customFormat="1" ht="14.5" hidden="1">
      <c r="B2150" s="57" t="str">
        <f>+'Categorias-9 feb-Depurado'!B2149</f>
        <v>WORLD FUEL SERVICES COMPANY LLC SUCURSAL COLOMBIA</v>
      </c>
      <c r="C2150" s="30" t="s">
        <v>4900</v>
      </c>
      <c r="D2150" s="31">
        <v>5</v>
      </c>
      <c r="E2150" s="30" t="str">
        <f>+'Categorias-9 feb-Depurado'!E2149</f>
        <v>830112215-9</v>
      </c>
      <c r="F2150" s="30" t="str">
        <f>+'Categorias-9 feb-Depurado'!F2149</f>
        <v>CL 93 B 11 A 44 OF 303</v>
      </c>
      <c r="G2150" s="30" t="str">
        <f>+'Categorias-9 feb-Depurado'!G2149</f>
        <v>BOGOTA</v>
      </c>
      <c r="H2150" s="30">
        <f>+'Categorias-9 feb-Depurado'!H2149</f>
        <v>427426</v>
      </c>
      <c r="I2150" s="107">
        <f>+'Categorias-9 feb-Depurado'!R2149</f>
        <v>16423305</v>
      </c>
      <c r="J2150" s="108">
        <f t="shared" si="140"/>
        <v>0</v>
      </c>
      <c r="K2150" s="107">
        <f t="shared" si="141"/>
        <v>0</v>
      </c>
      <c r="L2150" s="109">
        <f t="shared" si="142"/>
        <v>16423305</v>
      </c>
      <c r="M2150" s="110">
        <f t="shared" si="143"/>
        <v>1.252037424659924E-05</v>
      </c>
      <c r="N2150" s="33" t="s">
        <v>4892</v>
      </c>
      <c r="O2150" s="33">
        <f>+'Categorias-9 feb-Depurado'!Y2149</f>
        <v>3443.1491556338246</v>
      </c>
      <c r="P2150" s="111">
        <f>+'Categorias-9 feb-Depurado'!AC2149</f>
        <v>44963</v>
      </c>
      <c r="Q2150" s="111">
        <f>+'Categorias-9 feb-Depurado'!AE2149</f>
        <v>44978</v>
      </c>
      <c r="R2150" s="112" t="str">
        <f>+'Categorias-9 feb-Depurado'!AB2149</f>
        <v>Fuel</v>
      </c>
    </row>
    <row r="2151" spans="2:18" s="1" customFormat="1" ht="14.5" hidden="1">
      <c r="B2151" s="57" t="str">
        <f>+'Categorias-9 feb-Depurado'!B2150</f>
        <v>WORLD FUEL SERVICES COMPANY LLC SUCURSAL COLOMBIA</v>
      </c>
      <c r="C2151" s="30" t="s">
        <v>4900</v>
      </c>
      <c r="D2151" s="31">
        <v>5</v>
      </c>
      <c r="E2151" s="30" t="str">
        <f>+'Categorias-9 feb-Depurado'!E2150</f>
        <v>830112215-9</v>
      </c>
      <c r="F2151" s="30" t="str">
        <f>+'Categorias-9 feb-Depurado'!F2150</f>
        <v>CL 93 B 11 A 44 OF 303</v>
      </c>
      <c r="G2151" s="30" t="str">
        <f>+'Categorias-9 feb-Depurado'!G2150</f>
        <v>BOGOTA</v>
      </c>
      <c r="H2151" s="30">
        <f>+'Categorias-9 feb-Depurado'!H2150</f>
        <v>427431</v>
      </c>
      <c r="I2151" s="107">
        <f>+'Categorias-9 feb-Depurado'!R2150</f>
        <v>22886515</v>
      </c>
      <c r="J2151" s="108">
        <f t="shared" si="140"/>
        <v>0</v>
      </c>
      <c r="K2151" s="107">
        <f t="shared" si="141"/>
        <v>0</v>
      </c>
      <c r="L2151" s="109">
        <f t="shared" si="142"/>
        <v>22886515</v>
      </c>
      <c r="M2151" s="110">
        <f t="shared" si="143"/>
        <v>1.74476290247552E-05</v>
      </c>
      <c r="N2151" s="33" t="s">
        <v>4892</v>
      </c>
      <c r="O2151" s="33">
        <f>+'Categorias-9 feb-Depurado'!Y2150</f>
        <v>4798.1624160088886</v>
      </c>
      <c r="P2151" s="111">
        <f>+'Categorias-9 feb-Depurado'!AC2150</f>
        <v>44963</v>
      </c>
      <c r="Q2151" s="111">
        <f>+'Categorias-9 feb-Depurado'!AE2150</f>
        <v>44978</v>
      </c>
      <c r="R2151" s="112" t="str">
        <f>+'Categorias-9 feb-Depurado'!AB2150</f>
        <v>Fuel</v>
      </c>
    </row>
    <row r="2152" spans="2:18" s="1" customFormat="1" ht="14.5" hidden="1">
      <c r="B2152" s="57" t="str">
        <f>+'Categorias-9 feb-Depurado'!B2151</f>
        <v>WORLD FUEL SERVICES COMPANY LLC SUCURSAL COLOMBIA</v>
      </c>
      <c r="C2152" s="30" t="s">
        <v>4900</v>
      </c>
      <c r="D2152" s="31">
        <v>5</v>
      </c>
      <c r="E2152" s="30" t="str">
        <f>+'Categorias-9 feb-Depurado'!E2151</f>
        <v>830112215-9</v>
      </c>
      <c r="F2152" s="30" t="str">
        <f>+'Categorias-9 feb-Depurado'!F2151</f>
        <v>CL 93 B 11 A 44 OF 303</v>
      </c>
      <c r="G2152" s="30" t="str">
        <f>+'Categorias-9 feb-Depurado'!G2151</f>
        <v>BOGOTA</v>
      </c>
      <c r="H2152" s="30">
        <f>+'Categorias-9 feb-Depurado'!H2151</f>
        <v>427423</v>
      </c>
      <c r="I2152" s="107">
        <f>+'Categorias-9 feb-Depurado'!R2151</f>
        <v>10225376</v>
      </c>
      <c r="J2152" s="108">
        <f t="shared" si="140"/>
        <v>0</v>
      </c>
      <c r="K2152" s="107">
        <f t="shared" si="141"/>
        <v>0</v>
      </c>
      <c r="L2152" s="109">
        <f t="shared" si="142"/>
        <v>10225376</v>
      </c>
      <c r="M2152" s="110">
        <f t="shared" si="143"/>
        <v>7.7953575320067395E-06</v>
      </c>
      <c r="N2152" s="33" t="s">
        <v>4892</v>
      </c>
      <c r="O2152" s="33">
        <f>+'Categorias-9 feb-Depurado'!Y2151</f>
        <v>2143.7521096051237</v>
      </c>
      <c r="P2152" s="111">
        <f>+'Categorias-9 feb-Depurado'!AC2151</f>
        <v>44963</v>
      </c>
      <c r="Q2152" s="111">
        <f>+'Categorias-9 feb-Depurado'!AE2151</f>
        <v>44978</v>
      </c>
      <c r="R2152" s="112" t="str">
        <f>+'Categorias-9 feb-Depurado'!AB2151</f>
        <v>Fuel</v>
      </c>
    </row>
    <row r="2153" spans="2:18" s="1" customFormat="1" ht="14.5" hidden="1">
      <c r="B2153" s="57" t="str">
        <f>+'Categorias-9 feb-Depurado'!B2152</f>
        <v>WORLD FUEL SERVICES COMPANY LLC SUCURSAL COLOMBIA</v>
      </c>
      <c r="C2153" s="30" t="s">
        <v>4900</v>
      </c>
      <c r="D2153" s="31">
        <v>5</v>
      </c>
      <c r="E2153" s="30" t="str">
        <f>+'Categorias-9 feb-Depurado'!E2152</f>
        <v>830112215-9</v>
      </c>
      <c r="F2153" s="30" t="str">
        <f>+'Categorias-9 feb-Depurado'!F2152</f>
        <v>CL 93 B 11 A 44 OF 303</v>
      </c>
      <c r="G2153" s="30" t="str">
        <f>+'Categorias-9 feb-Depurado'!G2152</f>
        <v>BOGOTA</v>
      </c>
      <c r="H2153" s="30">
        <f>+'Categorias-9 feb-Depurado'!H2152</f>
        <v>427414</v>
      </c>
      <c r="I2153" s="107">
        <f>+'Categorias-9 feb-Depurado'!R2152</f>
        <v>23296494</v>
      </c>
      <c r="J2153" s="108">
        <f t="shared" si="140"/>
        <v>0</v>
      </c>
      <c r="K2153" s="107">
        <f t="shared" si="141"/>
        <v>0</v>
      </c>
      <c r="L2153" s="109">
        <f t="shared" si="142"/>
        <v>23296494</v>
      </c>
      <c r="M2153" s="110">
        <f t="shared" si="143"/>
        <v>1.7760178204913915E-05</v>
      </c>
      <c r="N2153" s="33" t="s">
        <v>4892</v>
      </c>
      <c r="O2153" s="33">
        <f>+'Categorias-9 feb-Depurado'!Y2152</f>
        <v>4884.1145947985779</v>
      </c>
      <c r="P2153" s="111">
        <f>+'Categorias-9 feb-Depurado'!AC2152</f>
        <v>44963</v>
      </c>
      <c r="Q2153" s="111">
        <f>+'Categorias-9 feb-Depurado'!AE2152</f>
        <v>44978</v>
      </c>
      <c r="R2153" s="112" t="str">
        <f>+'Categorias-9 feb-Depurado'!AB2152</f>
        <v>Fuel</v>
      </c>
    </row>
    <row r="2154" spans="2:18" s="1" customFormat="1" ht="14.5" hidden="1">
      <c r="B2154" s="57" t="str">
        <f>+'Categorias-9 feb-Depurado'!B2153</f>
        <v>WORLD FUEL SERVICES COMPANY LLC SUCURSAL COLOMBIA</v>
      </c>
      <c r="C2154" s="30" t="s">
        <v>4900</v>
      </c>
      <c r="D2154" s="31">
        <v>5</v>
      </c>
      <c r="E2154" s="30" t="str">
        <f>+'Categorias-9 feb-Depurado'!E2153</f>
        <v>830112215-9</v>
      </c>
      <c r="F2154" s="30" t="str">
        <f>+'Categorias-9 feb-Depurado'!F2153</f>
        <v>CL 93 B 11 A 44 OF 303</v>
      </c>
      <c r="G2154" s="30" t="str">
        <f>+'Categorias-9 feb-Depurado'!G2153</f>
        <v>BOGOTA</v>
      </c>
      <c r="H2154" s="30">
        <f>+'Categorias-9 feb-Depurado'!H2153</f>
        <v>427416</v>
      </c>
      <c r="I2154" s="107">
        <f>+'Categorias-9 feb-Depurado'!R2153</f>
        <v>11479432</v>
      </c>
      <c r="J2154" s="108">
        <f t="shared" si="140"/>
        <v>0</v>
      </c>
      <c r="K2154" s="107">
        <f t="shared" si="141"/>
        <v>0</v>
      </c>
      <c r="L2154" s="109">
        <f t="shared" si="142"/>
        <v>11479432</v>
      </c>
      <c r="M2154" s="110">
        <f t="shared" si="143"/>
        <v>8.751392291526413E-06</v>
      </c>
      <c r="N2154" s="33" t="s">
        <v>4892</v>
      </c>
      <c r="O2154" s="33">
        <f>+'Categorias-9 feb-Depurado'!Y2153</f>
        <v>2406.6651991152758</v>
      </c>
      <c r="P2154" s="111">
        <f>+'Categorias-9 feb-Depurado'!AC2153</f>
        <v>44963</v>
      </c>
      <c r="Q2154" s="111">
        <f>+'Categorias-9 feb-Depurado'!AE2153</f>
        <v>44978</v>
      </c>
      <c r="R2154" s="112" t="str">
        <f>+'Categorias-9 feb-Depurado'!AB2153</f>
        <v>Fuel</v>
      </c>
    </row>
    <row r="2155" spans="2:18" s="1" customFormat="1" ht="14.5" hidden="1">
      <c r="B2155" s="57" t="str">
        <f>+'Categorias-9 feb-Depurado'!B2154</f>
        <v>WORLD FUEL SERVICES COMPANY LLC SUCURSAL COLOMBIA</v>
      </c>
      <c r="C2155" s="30" t="s">
        <v>4900</v>
      </c>
      <c r="D2155" s="31">
        <v>5</v>
      </c>
      <c r="E2155" s="30" t="str">
        <f>+'Categorias-9 feb-Depurado'!E2154</f>
        <v>830112215-9</v>
      </c>
      <c r="F2155" s="30" t="str">
        <f>+'Categorias-9 feb-Depurado'!F2154</f>
        <v>CL 93 B 11 A 44 OF 303</v>
      </c>
      <c r="G2155" s="30" t="str">
        <f>+'Categorias-9 feb-Depurado'!G2154</f>
        <v>BOGOTA</v>
      </c>
      <c r="H2155" s="30">
        <f>+'Categorias-9 feb-Depurado'!H2154</f>
        <v>427428</v>
      </c>
      <c r="I2155" s="107">
        <f>+'Categorias-9 feb-Depurado'!R2154</f>
        <v>21463644</v>
      </c>
      <c r="J2155" s="108">
        <f t="shared" si="140"/>
        <v>0</v>
      </c>
      <c r="K2155" s="107">
        <f t="shared" si="141"/>
        <v>0</v>
      </c>
      <c r="L2155" s="109">
        <f t="shared" si="142"/>
        <v>21463644</v>
      </c>
      <c r="M2155" s="110">
        <f t="shared" si="143"/>
        <v>1.6362897454304983E-05</v>
      </c>
      <c r="N2155" s="33" t="s">
        <v>4892</v>
      </c>
      <c r="O2155" s="33">
        <f>+'Categorias-9 feb-Depurado'!Y2154</f>
        <v>4499.8572282147234</v>
      </c>
      <c r="P2155" s="111">
        <f>+'Categorias-9 feb-Depurado'!AC2154</f>
        <v>44963</v>
      </c>
      <c r="Q2155" s="111">
        <f>+'Categorias-9 feb-Depurado'!AE2154</f>
        <v>44978</v>
      </c>
      <c r="R2155" s="112" t="str">
        <f>+'Categorias-9 feb-Depurado'!AB2154</f>
        <v>Fuel</v>
      </c>
    </row>
    <row r="2156" spans="2:18" s="1" customFormat="1" ht="14.5" hidden="1">
      <c r="B2156" s="57" t="str">
        <f>+'Categorias-9 feb-Depurado'!B2155</f>
        <v>WORLD FUEL SERVICES COMPANY LLC SUCURSAL COLOMBIA</v>
      </c>
      <c r="C2156" s="30" t="s">
        <v>4900</v>
      </c>
      <c r="D2156" s="31">
        <v>5</v>
      </c>
      <c r="E2156" s="30" t="str">
        <f>+'Categorias-9 feb-Depurado'!E2155</f>
        <v>830112215-9</v>
      </c>
      <c r="F2156" s="30" t="str">
        <f>+'Categorias-9 feb-Depurado'!F2155</f>
        <v>CL 93 B 11 A 44 OF 303</v>
      </c>
      <c r="G2156" s="30" t="str">
        <f>+'Categorias-9 feb-Depurado'!G2155</f>
        <v>BOGOTA</v>
      </c>
      <c r="H2156" s="30">
        <f>+'Categorias-9 feb-Depurado'!H2155</f>
        <v>427417</v>
      </c>
      <c r="I2156" s="107">
        <f>+'Categorias-9 feb-Depurado'!R2155</f>
        <v>11768829</v>
      </c>
      <c r="J2156" s="108">
        <f t="shared" si="140"/>
        <v>0</v>
      </c>
      <c r="K2156" s="107">
        <f t="shared" si="141"/>
        <v>0</v>
      </c>
      <c r="L2156" s="109">
        <f t="shared" si="142"/>
        <v>11768829</v>
      </c>
      <c r="M2156" s="110">
        <f t="shared" si="143"/>
        <v>8.9720152870710422E-06</v>
      </c>
      <c r="N2156" s="33" t="s">
        <v>4892</v>
      </c>
      <c r="O2156" s="33">
        <f>+'Categorias-9 feb-Depurado'!Y2155</f>
        <v>2467.3373376521272</v>
      </c>
      <c r="P2156" s="111">
        <f>+'Categorias-9 feb-Depurado'!AC2155</f>
        <v>44963</v>
      </c>
      <c r="Q2156" s="111">
        <f>+'Categorias-9 feb-Depurado'!AE2155</f>
        <v>44978</v>
      </c>
      <c r="R2156" s="112" t="str">
        <f>+'Categorias-9 feb-Depurado'!AB2155</f>
        <v>Fuel</v>
      </c>
    </row>
    <row r="2157" spans="2:18" s="1" customFormat="1" ht="14.5" hidden="1">
      <c r="B2157" s="57" t="str">
        <f>+'Categorias-9 feb-Depurado'!B2156</f>
        <v>WORLD FUEL SERVICES COMPANY LLC SUCURSAL COLOMBIA</v>
      </c>
      <c r="C2157" s="30" t="s">
        <v>4900</v>
      </c>
      <c r="D2157" s="31">
        <v>5</v>
      </c>
      <c r="E2157" s="30" t="str">
        <f>+'Categorias-9 feb-Depurado'!E2156</f>
        <v>830112215-9</v>
      </c>
      <c r="F2157" s="30" t="str">
        <f>+'Categorias-9 feb-Depurado'!F2156</f>
        <v>CL 93 B 11 A 44 OF 303</v>
      </c>
      <c r="G2157" s="30" t="str">
        <f>+'Categorias-9 feb-Depurado'!G2156</f>
        <v>BOGOTA</v>
      </c>
      <c r="H2157" s="30">
        <f>+'Categorias-9 feb-Depurado'!H2156</f>
        <v>427412</v>
      </c>
      <c r="I2157" s="107">
        <f>+'Categorias-9 feb-Depurado'!R2156</f>
        <v>6366744</v>
      </c>
      <c r="J2157" s="108">
        <f t="shared" si="140"/>
        <v>0</v>
      </c>
      <c r="K2157" s="107">
        <f t="shared" si="141"/>
        <v>0</v>
      </c>
      <c r="L2157" s="109">
        <f t="shared" si="142"/>
        <v>6366744</v>
      </c>
      <c r="M2157" s="110">
        <f t="shared" si="143"/>
        <v>4.8537135255230442E-06</v>
      </c>
      <c r="N2157" s="33" t="s">
        <v>4892</v>
      </c>
      <c r="O2157" s="33">
        <f>+'Categorias-9 feb-Depurado'!Y2156</f>
        <v>1334.7891443127141</v>
      </c>
      <c r="P2157" s="111">
        <f>+'Categorias-9 feb-Depurado'!AC2156</f>
        <v>44963</v>
      </c>
      <c r="Q2157" s="111">
        <f>+'Categorias-9 feb-Depurado'!AE2156</f>
        <v>44978</v>
      </c>
      <c r="R2157" s="112" t="str">
        <f>+'Categorias-9 feb-Depurado'!AB2156</f>
        <v>Fuel</v>
      </c>
    </row>
    <row r="2158" spans="2:18" s="1" customFormat="1" ht="14.5" hidden="1">
      <c r="B2158" s="57" t="str">
        <f>+'Categorias-9 feb-Depurado'!B2157</f>
        <v>WORLD FUEL SERVICES COMPANY LLC SUCURSAL COLOMBIA</v>
      </c>
      <c r="C2158" s="30" t="s">
        <v>4900</v>
      </c>
      <c r="D2158" s="31">
        <v>5</v>
      </c>
      <c r="E2158" s="30" t="str">
        <f>+'Categorias-9 feb-Depurado'!E2157</f>
        <v>830112215-9</v>
      </c>
      <c r="F2158" s="30" t="str">
        <f>+'Categorias-9 feb-Depurado'!F2157</f>
        <v>CL 93 B 11 A 44 OF 303</v>
      </c>
      <c r="G2158" s="30" t="str">
        <f>+'Categorias-9 feb-Depurado'!G2157</f>
        <v>BOGOTA</v>
      </c>
      <c r="H2158" s="30">
        <f>+'Categorias-9 feb-Depurado'!H2157</f>
        <v>427410</v>
      </c>
      <c r="I2158" s="107">
        <f>+'Categorias-9 feb-Depurado'!R2157</f>
        <v>30652012</v>
      </c>
      <c r="J2158" s="108">
        <f t="shared" si="140"/>
        <v>0</v>
      </c>
      <c r="K2158" s="107">
        <f t="shared" si="141"/>
        <v>0</v>
      </c>
      <c r="L2158" s="109">
        <f t="shared" si="142"/>
        <v>30652012</v>
      </c>
      <c r="M2158" s="110">
        <f t="shared" si="143"/>
        <v>2.3367687664039053E-05</v>
      </c>
      <c r="N2158" s="33" t="s">
        <v>4892</v>
      </c>
      <c r="O2158" s="33">
        <f>+'Categorias-9 feb-Depurado'!Y2157</f>
        <v>6426.200404624883</v>
      </c>
      <c r="P2158" s="111">
        <f>+'Categorias-9 feb-Depurado'!AC2157</f>
        <v>44963</v>
      </c>
      <c r="Q2158" s="111">
        <f>+'Categorias-9 feb-Depurado'!AE2157</f>
        <v>44978</v>
      </c>
      <c r="R2158" s="112" t="str">
        <f>+'Categorias-9 feb-Depurado'!AB2157</f>
        <v>Fuel</v>
      </c>
    </row>
    <row r="2159" spans="2:18" s="1" customFormat="1" ht="14.5" hidden="1">
      <c r="B2159" s="57" t="str">
        <f>+'Categorias-9 feb-Depurado'!B2158</f>
        <v>WORLD FUEL SERVICES COMPANY LLC SUCURSAL COLOMBIA</v>
      </c>
      <c r="C2159" s="30" t="s">
        <v>4900</v>
      </c>
      <c r="D2159" s="31">
        <v>5</v>
      </c>
      <c r="E2159" s="30" t="str">
        <f>+'Categorias-9 feb-Depurado'!E2158</f>
        <v>830112215-9</v>
      </c>
      <c r="F2159" s="30" t="str">
        <f>+'Categorias-9 feb-Depurado'!F2158</f>
        <v>CL 93 B 11 A 44 OF 303</v>
      </c>
      <c r="G2159" s="30" t="str">
        <f>+'Categorias-9 feb-Depurado'!G2158</f>
        <v>BOGOTA</v>
      </c>
      <c r="H2159" s="30">
        <f>+'Categorias-9 feb-Depurado'!H2158</f>
        <v>427411</v>
      </c>
      <c r="I2159" s="107">
        <f>+'Categorias-9 feb-Depurado'!R2158</f>
        <v>16133908</v>
      </c>
      <c r="J2159" s="108">
        <f t="shared" si="140"/>
        <v>0</v>
      </c>
      <c r="K2159" s="107">
        <f t="shared" si="141"/>
        <v>0</v>
      </c>
      <c r="L2159" s="109">
        <f t="shared" si="142"/>
        <v>16133908</v>
      </c>
      <c r="M2159" s="110">
        <f t="shared" si="143"/>
        <v>1.2299751251054612E-05</v>
      </c>
      <c r="N2159" s="33" t="s">
        <v>4892</v>
      </c>
      <c r="O2159" s="33">
        <f>+'Categorias-9 feb-Depurado'!Y2158</f>
        <v>3382.4770170969737</v>
      </c>
      <c r="P2159" s="111">
        <f>+'Categorias-9 feb-Depurado'!AC2158</f>
        <v>44963</v>
      </c>
      <c r="Q2159" s="111">
        <f>+'Categorias-9 feb-Depurado'!AE2158</f>
        <v>44978</v>
      </c>
      <c r="R2159" s="112" t="str">
        <f>+'Categorias-9 feb-Depurado'!AB2158</f>
        <v>Fuel</v>
      </c>
    </row>
    <row r="2160" spans="2:18" s="1" customFormat="1" ht="14.5" hidden="1">
      <c r="B2160" s="57" t="str">
        <f>+'Categorias-9 feb-Depurado'!B2159</f>
        <v>WORLD FUEL SERVICES COMPANY LLC SUCURSAL COLOMBIA</v>
      </c>
      <c r="C2160" s="30" t="s">
        <v>4900</v>
      </c>
      <c r="D2160" s="31">
        <v>5</v>
      </c>
      <c r="E2160" s="30" t="str">
        <f>+'Categorias-9 feb-Depurado'!E2159</f>
        <v>830112215-9</v>
      </c>
      <c r="F2160" s="30" t="str">
        <f>+'Categorias-9 feb-Depurado'!F2159</f>
        <v>CL 93 B 11 A 44 OF 303</v>
      </c>
      <c r="G2160" s="30" t="str">
        <f>+'Categorias-9 feb-Depurado'!G2159</f>
        <v>BOGOTA</v>
      </c>
      <c r="H2160" s="30">
        <f>+'Categorias-9 feb-Depurado'!H2159</f>
        <v>427427</v>
      </c>
      <c r="I2160" s="107">
        <f>+'Categorias-9 feb-Depurado'!R2159</f>
        <v>21294829</v>
      </c>
      <c r="J2160" s="108">
        <f t="shared" si="140"/>
        <v>0</v>
      </c>
      <c r="K2160" s="107">
        <f t="shared" si="141"/>
        <v>0</v>
      </c>
      <c r="L2160" s="109">
        <f t="shared" si="142"/>
        <v>21294829</v>
      </c>
      <c r="M2160" s="110">
        <f t="shared" si="143"/>
        <v>1.623420064337444E-05</v>
      </c>
      <c r="N2160" s="33" t="s">
        <v>4892</v>
      </c>
      <c r="O2160" s="33">
        <f>+'Categorias-9 feb-Depurado'!Y2159</f>
        <v>4464.4651299307106</v>
      </c>
      <c r="P2160" s="111">
        <f>+'Categorias-9 feb-Depurado'!AC2159</f>
        <v>44963</v>
      </c>
      <c r="Q2160" s="111">
        <f>+'Categorias-9 feb-Depurado'!AE2159</f>
        <v>44978</v>
      </c>
      <c r="R2160" s="112" t="str">
        <f>+'Categorias-9 feb-Depurado'!AB2159</f>
        <v>Fuel</v>
      </c>
    </row>
    <row r="2161" spans="2:18" s="1" customFormat="1" ht="14.5" hidden="1">
      <c r="B2161" s="57" t="str">
        <f>+'Categorias-9 feb-Depurado'!B2160</f>
        <v>WORLD FUEL SERVICES COMPANY LLC SUCURSAL COLOMBIA</v>
      </c>
      <c r="C2161" s="30" t="s">
        <v>4900</v>
      </c>
      <c r="D2161" s="31">
        <v>5</v>
      </c>
      <c r="E2161" s="30" t="str">
        <f>+'Categorias-9 feb-Depurado'!E2160</f>
        <v>830112215-9</v>
      </c>
      <c r="F2161" s="30" t="str">
        <f>+'Categorias-9 feb-Depurado'!F2160</f>
        <v>CL 93 B 11 A 44 OF 303</v>
      </c>
      <c r="G2161" s="30" t="str">
        <f>+'Categorias-9 feb-Depurado'!G2160</f>
        <v>BOGOTA</v>
      </c>
      <c r="H2161" s="30">
        <f>+'Categorias-9 feb-Depurado'!H2160</f>
        <v>427433</v>
      </c>
      <c r="I2161" s="107">
        <f>+'Categorias-9 feb-Depurado'!R2160</f>
        <v>35740585</v>
      </c>
      <c r="J2161" s="108">
        <f t="shared" si="140"/>
        <v>0</v>
      </c>
      <c r="K2161" s="107">
        <f t="shared" si="141"/>
        <v>0</v>
      </c>
      <c r="L2161" s="109">
        <f t="shared" si="142"/>
        <v>35740585</v>
      </c>
      <c r="M2161" s="110">
        <f t="shared" si="143"/>
        <v>2.7246982260415373E-05</v>
      </c>
      <c r="N2161" s="33" t="s">
        <v>4892</v>
      </c>
      <c r="O2161" s="33">
        <f>+'Categorias-9 feb-Depurado'!Y2160</f>
        <v>7493.0207448871552</v>
      </c>
      <c r="P2161" s="111">
        <f>+'Categorias-9 feb-Depurado'!AC2160</f>
        <v>44963</v>
      </c>
      <c r="Q2161" s="111">
        <f>+'Categorias-9 feb-Depurado'!AE2160</f>
        <v>44978</v>
      </c>
      <c r="R2161" s="112" t="str">
        <f>+'Categorias-9 feb-Depurado'!AB2160</f>
        <v>Fuel</v>
      </c>
    </row>
    <row r="2162" spans="2:18" s="1" customFormat="1" ht="14.5" hidden="1">
      <c r="B2162" s="57" t="str">
        <f>+'Categorias-9 feb-Depurado'!B2161</f>
        <v>WORLD FUEL SERVICES COMPANY LLC SUCURSAL COLOMBIA</v>
      </c>
      <c r="C2162" s="30" t="s">
        <v>4900</v>
      </c>
      <c r="D2162" s="31">
        <v>5</v>
      </c>
      <c r="E2162" s="30" t="str">
        <f>+'Categorias-9 feb-Depurado'!E2161</f>
        <v>830112215-9</v>
      </c>
      <c r="F2162" s="30" t="str">
        <f>+'Categorias-9 feb-Depurado'!F2161</f>
        <v>CL 93 B 11 A 44 OF 303</v>
      </c>
      <c r="G2162" s="30" t="str">
        <f>+'Categorias-9 feb-Depurado'!G2161</f>
        <v>BOGOTA</v>
      </c>
      <c r="H2162" s="30">
        <f>+'Categorias-9 feb-Depurado'!H2161</f>
        <v>427424</v>
      </c>
      <c r="I2162" s="107">
        <f>+'Categorias-9 feb-Depurado'!R2161</f>
        <v>10056561</v>
      </c>
      <c r="J2162" s="108">
        <f t="shared" si="140"/>
        <v>0</v>
      </c>
      <c r="K2162" s="107">
        <f t="shared" si="141"/>
        <v>0</v>
      </c>
      <c r="L2162" s="109">
        <f t="shared" si="142"/>
        <v>10056561</v>
      </c>
      <c r="M2162" s="110">
        <f t="shared" si="143"/>
        <v>7.6666607210761965E-06</v>
      </c>
      <c r="N2162" s="33" t="s">
        <v>4892</v>
      </c>
      <c r="O2162" s="33">
        <f>+'Categorias-9 feb-Depurado'!Y2161</f>
        <v>2108.3600113211105</v>
      </c>
      <c r="P2162" s="111">
        <f>+'Categorias-9 feb-Depurado'!AC2161</f>
        <v>44963</v>
      </c>
      <c r="Q2162" s="111">
        <f>+'Categorias-9 feb-Depurado'!AE2161</f>
        <v>44978</v>
      </c>
      <c r="R2162" s="112" t="str">
        <f>+'Categorias-9 feb-Depurado'!AB2161</f>
        <v>Fuel</v>
      </c>
    </row>
    <row r="2163" spans="2:18" s="1" customFormat="1" ht="14.5" hidden="1">
      <c r="B2163" s="57" t="str">
        <f>+'Categorias-9 feb-Depurado'!B2162</f>
        <v>WORLD FUEL SERVICES COMPANY LLC SUCURSAL COLOMBIA</v>
      </c>
      <c r="C2163" s="30" t="s">
        <v>4900</v>
      </c>
      <c r="D2163" s="31">
        <v>5</v>
      </c>
      <c r="E2163" s="30" t="str">
        <f>+'Categorias-9 feb-Depurado'!E2162</f>
        <v>830112215-9</v>
      </c>
      <c r="F2163" s="30" t="str">
        <f>+'Categorias-9 feb-Depurado'!F2162</f>
        <v>CL 93 B 11 A 44 OF 303</v>
      </c>
      <c r="G2163" s="30" t="str">
        <f>+'Categorias-9 feb-Depurado'!G2162</f>
        <v>BOGOTA</v>
      </c>
      <c r="H2163" s="30">
        <f>+'Categorias-9 feb-Depurado'!H2162</f>
        <v>427434</v>
      </c>
      <c r="I2163" s="107">
        <f>+'Categorias-9 feb-Depurado'!R2162</f>
        <v>21270712</v>
      </c>
      <c r="J2163" s="108">
        <f t="shared" si="140"/>
        <v>0</v>
      </c>
      <c r="K2163" s="107">
        <f t="shared" si="141"/>
        <v>0</v>
      </c>
      <c r="L2163" s="109">
        <f t="shared" si="142"/>
        <v>21270712</v>
      </c>
      <c r="M2163" s="110">
        <f t="shared" si="143"/>
        <v>1.621581494903915E-05</v>
      </c>
      <c r="N2163" s="33" t="s">
        <v>4892</v>
      </c>
      <c r="O2163" s="33">
        <f>+'Categorias-9 feb-Depurado'!Y2162</f>
        <v>4459.4089960900237</v>
      </c>
      <c r="P2163" s="111">
        <f>+'Categorias-9 feb-Depurado'!AC2162</f>
        <v>44963</v>
      </c>
      <c r="Q2163" s="111">
        <f>+'Categorias-9 feb-Depurado'!AE2162</f>
        <v>44978</v>
      </c>
      <c r="R2163" s="112" t="str">
        <f>+'Categorias-9 feb-Depurado'!AB2162</f>
        <v>Fuel</v>
      </c>
    </row>
    <row r="2164" spans="2:18" s="1" customFormat="1" ht="14.5" hidden="1">
      <c r="B2164" s="57" t="str">
        <f>+'Categorias-9 feb-Depurado'!B2163</f>
        <v>WORLD FUEL SERVICES COMPANY LLC SUCURSAL COLOMBIA</v>
      </c>
      <c r="C2164" s="30" t="s">
        <v>4900</v>
      </c>
      <c r="D2164" s="31">
        <v>5</v>
      </c>
      <c r="E2164" s="30" t="str">
        <f>+'Categorias-9 feb-Depurado'!E2163</f>
        <v>830112215-9</v>
      </c>
      <c r="F2164" s="30" t="str">
        <f>+'Categorias-9 feb-Depurado'!F2163</f>
        <v>CL 93 B 11 A 44 OF 303</v>
      </c>
      <c r="G2164" s="30" t="str">
        <f>+'Categorias-9 feb-Depurado'!G2163</f>
        <v>BOGOTA</v>
      </c>
      <c r="H2164" s="30">
        <f>+'Categorias-9 feb-Depurado'!H2163</f>
        <v>427415</v>
      </c>
      <c r="I2164" s="107">
        <f>+'Categorias-9 feb-Depurado'!R2163</f>
        <v>16133908</v>
      </c>
      <c r="J2164" s="108">
        <f t="shared" si="140"/>
        <v>0</v>
      </c>
      <c r="K2164" s="107">
        <f t="shared" si="141"/>
        <v>0</v>
      </c>
      <c r="L2164" s="109">
        <f t="shared" si="142"/>
        <v>16133908</v>
      </c>
      <c r="M2164" s="110">
        <f t="shared" si="143"/>
        <v>1.2299751251054612E-05</v>
      </c>
      <c r="N2164" s="33" t="s">
        <v>4892</v>
      </c>
      <c r="O2164" s="33">
        <f>+'Categorias-9 feb-Depurado'!Y2163</f>
        <v>3382.4770170969737</v>
      </c>
      <c r="P2164" s="111">
        <f>+'Categorias-9 feb-Depurado'!AC2163</f>
        <v>44963</v>
      </c>
      <c r="Q2164" s="111">
        <f>+'Categorias-9 feb-Depurado'!AE2163</f>
        <v>44978</v>
      </c>
      <c r="R2164" s="112" t="str">
        <f>+'Categorias-9 feb-Depurado'!AB2163</f>
        <v>Fuel</v>
      </c>
    </row>
    <row r="2165" spans="2:18" s="1" customFormat="1" ht="14.5" hidden="1">
      <c r="B2165" s="57" t="str">
        <f>+'Categorias-9 feb-Depurado'!B2164</f>
        <v>WORLD FUEL SERVICES COMPANY LLC SUCURSAL COLOMBIA</v>
      </c>
      <c r="C2165" s="30" t="s">
        <v>4900</v>
      </c>
      <c r="D2165" s="31">
        <v>5</v>
      </c>
      <c r="E2165" s="30" t="str">
        <f>+'Categorias-9 feb-Depurado'!E2164</f>
        <v>830112215-9</v>
      </c>
      <c r="F2165" s="30" t="str">
        <f>+'Categorias-9 feb-Depurado'!F2164</f>
        <v>CL 93 B 11 A 44 OF 303</v>
      </c>
      <c r="G2165" s="30" t="str">
        <f>+'Categorias-9 feb-Depurado'!G2164</f>
        <v>BOGOTA</v>
      </c>
      <c r="H2165" s="30">
        <f>+'Categorias-9 feb-Depurado'!H2164</f>
        <v>427413</v>
      </c>
      <c r="I2165" s="107">
        <f>+'Categorias-9 feb-Depurado'!R2164</f>
        <v>25708139</v>
      </c>
      <c r="J2165" s="108">
        <f t="shared" si="140"/>
        <v>0</v>
      </c>
      <c r="K2165" s="107">
        <f t="shared" si="141"/>
        <v>0</v>
      </c>
      <c r="L2165" s="109">
        <f t="shared" si="142"/>
        <v>25708139</v>
      </c>
      <c r="M2165" s="110">
        <f t="shared" si="143"/>
        <v>1.9598705708966224E-05</v>
      </c>
      <c r="N2165" s="33" t="s">
        <v>4892</v>
      </c>
      <c r="O2165" s="33">
        <f>+'Categorias-9 feb-Depurado'!Y2164</f>
        <v>5389.7164481063346</v>
      </c>
      <c r="P2165" s="111">
        <f>+'Categorias-9 feb-Depurado'!AC2164</f>
        <v>44963</v>
      </c>
      <c r="Q2165" s="111">
        <f>+'Categorias-9 feb-Depurado'!AE2164</f>
        <v>44978</v>
      </c>
      <c r="R2165" s="112" t="str">
        <f>+'Categorias-9 feb-Depurado'!AB2164</f>
        <v>Fuel</v>
      </c>
    </row>
    <row r="2166" spans="2:18" s="1" customFormat="1" ht="14.5" hidden="1">
      <c r="B2166" s="57" t="str">
        <f>+'Categorias-9 feb-Depurado'!B2165</f>
        <v>WORLD FUEL SERVICES COMPANY LLC SUCURSAL COLOMBIA</v>
      </c>
      <c r="C2166" s="30" t="s">
        <v>4900</v>
      </c>
      <c r="D2166" s="31">
        <v>5</v>
      </c>
      <c r="E2166" s="30" t="str">
        <f>+'Categorias-9 feb-Depurado'!E2165</f>
        <v>830112215-9</v>
      </c>
      <c r="F2166" s="30" t="str">
        <f>+'Categorias-9 feb-Depurado'!F2165</f>
        <v>CL 93 B 11 A 44 OF 303</v>
      </c>
      <c r="G2166" s="30" t="str">
        <f>+'Categorias-9 feb-Depurado'!G2165</f>
        <v>BOGOTA</v>
      </c>
      <c r="H2166" s="30">
        <f>+'Categorias-9 feb-Depurado'!H2165</f>
        <v>427430</v>
      </c>
      <c r="I2166" s="107">
        <f>+'Categorias-9 feb-Depurado'!R2165</f>
        <v>19365512</v>
      </c>
      <c r="J2166" s="108">
        <f t="shared" si="140"/>
        <v>0</v>
      </c>
      <c r="K2166" s="107">
        <f t="shared" si="141"/>
        <v>0</v>
      </c>
      <c r="L2166" s="109">
        <f t="shared" si="142"/>
        <v>19365512</v>
      </c>
      <c r="M2166" s="110">
        <f t="shared" si="143"/>
        <v>1.476337787777847E-05</v>
      </c>
      <c r="N2166" s="33" t="s">
        <v>4892</v>
      </c>
      <c r="O2166" s="33">
        <f>+'Categorias-9 feb-Depurado'!Y2165</f>
        <v>4059.9834376343069</v>
      </c>
      <c r="P2166" s="111">
        <f>+'Categorias-9 feb-Depurado'!AC2165</f>
        <v>44963</v>
      </c>
      <c r="Q2166" s="111">
        <f>+'Categorias-9 feb-Depurado'!AE2165</f>
        <v>44978</v>
      </c>
      <c r="R2166" s="112" t="str">
        <f>+'Categorias-9 feb-Depurado'!AB2165</f>
        <v>Fuel</v>
      </c>
    </row>
    <row r="2167" spans="2:18" s="1" customFormat="1" ht="14.5" hidden="1">
      <c r="B2167" s="57" t="str">
        <f>+'Categorias-9 feb-Depurado'!B2166</f>
        <v>WORLD FUEL SERVICES COMPANY LLC SUCURSAL COLOMBIA</v>
      </c>
      <c r="C2167" s="30" t="s">
        <v>4900</v>
      </c>
      <c r="D2167" s="31">
        <v>5</v>
      </c>
      <c r="E2167" s="30" t="str">
        <f>+'Categorias-9 feb-Depurado'!E2166</f>
        <v>830112215-9</v>
      </c>
      <c r="F2167" s="30" t="str">
        <f>+'Categorias-9 feb-Depurado'!F2166</f>
        <v>CL 93 B 11 A 44 OF 303</v>
      </c>
      <c r="G2167" s="30" t="str">
        <f>+'Categorias-9 feb-Depurado'!G2166</f>
        <v>BOGOTA</v>
      </c>
      <c r="H2167" s="30">
        <f>+'Categorias-9 feb-Depurado'!H2166</f>
        <v>427432</v>
      </c>
      <c r="I2167" s="107">
        <f>+'Categorias-9 feb-Depurado'!R2166</f>
        <v>19413745</v>
      </c>
      <c r="J2167" s="108">
        <f t="shared" si="140"/>
        <v>0</v>
      </c>
      <c r="K2167" s="107">
        <f t="shared" si="141"/>
        <v>0</v>
      </c>
      <c r="L2167" s="109">
        <f t="shared" si="142"/>
        <v>19413745</v>
      </c>
      <c r="M2167" s="110">
        <f t="shared" si="143"/>
        <v>1.4800148504094928E-05</v>
      </c>
      <c r="N2167" s="33" t="s">
        <v>4892</v>
      </c>
      <c r="O2167" s="33">
        <f>+'Categorias-9 feb-Depurado'!Y2166</f>
        <v>4070.0954956654818</v>
      </c>
      <c r="P2167" s="111">
        <f>+'Categorias-9 feb-Depurado'!AC2166</f>
        <v>44963</v>
      </c>
      <c r="Q2167" s="111">
        <f>+'Categorias-9 feb-Depurado'!AE2166</f>
        <v>44978</v>
      </c>
      <c r="R2167" s="112" t="str">
        <f>+'Categorias-9 feb-Depurado'!AB2166</f>
        <v>Fuel</v>
      </c>
    </row>
    <row r="2168" spans="2:18" s="1" customFormat="1" ht="14.5" hidden="1">
      <c r="B2168" s="57" t="str">
        <f>+'Categorias-9 feb-Depurado'!B2167</f>
        <v>WORLD FUEL SERVICES COMPANY LLC SUCURSAL COLOMBIA</v>
      </c>
      <c r="C2168" s="30" t="s">
        <v>4900</v>
      </c>
      <c r="D2168" s="31">
        <v>5</v>
      </c>
      <c r="E2168" s="30" t="str">
        <f>+'Categorias-9 feb-Depurado'!E2167</f>
        <v>830112215-9</v>
      </c>
      <c r="F2168" s="30" t="str">
        <f>+'Categorias-9 feb-Depurado'!F2167</f>
        <v>CL 93 B 11 A 44 OF 303</v>
      </c>
      <c r="G2168" s="30" t="str">
        <f>+'Categorias-9 feb-Depurado'!G2167</f>
        <v>BOGOTA</v>
      </c>
      <c r="H2168" s="30">
        <f>+'Categorias-9 feb-Depurado'!H2167</f>
        <v>427710</v>
      </c>
      <c r="I2168" s="107">
        <f>+'Categorias-9 feb-Depurado'!R2167</f>
        <v>19843461</v>
      </c>
      <c r="J2168" s="108">
        <f t="shared" si="140"/>
        <v>0</v>
      </c>
      <c r="K2168" s="107">
        <f t="shared" si="141"/>
        <v>0</v>
      </c>
      <c r="L2168" s="109">
        <f t="shared" si="142"/>
        <v>19843461</v>
      </c>
      <c r="M2168" s="110">
        <f t="shared" si="143"/>
        <v>1.512774426753911E-05</v>
      </c>
      <c r="N2168" s="33" t="s">
        <v>4892</v>
      </c>
      <c r="O2168" s="33">
        <f>+'Categorias-9 feb-Depurado'!Y2167</f>
        <v>4160.1855404257994</v>
      </c>
      <c r="P2168" s="111">
        <f>+'Categorias-9 feb-Depurado'!AC2167</f>
        <v>44966</v>
      </c>
      <c r="Q2168" s="111">
        <f>+'Categorias-9 feb-Depurado'!AE2167</f>
        <v>44981</v>
      </c>
      <c r="R2168" s="112" t="str">
        <f>+'Categorias-9 feb-Depurado'!AB2167</f>
        <v>Fuel</v>
      </c>
    </row>
    <row r="2169" spans="2:18" s="1" customFormat="1" ht="14.5" hidden="1">
      <c r="B2169" s="57" t="str">
        <f>+'Categorias-9 feb-Depurado'!B2168</f>
        <v>LASA SOCIEDAD DE APOYO AERONAUTICO SA</v>
      </c>
      <c r="C2169" s="30" t="s">
        <v>4900</v>
      </c>
      <c r="D2169" s="31">
        <v>5</v>
      </c>
      <c r="E2169" s="30" t="str">
        <f>+'Categorias-9 feb-Depurado'!E2168</f>
        <v>800139545-2</v>
      </c>
      <c r="F2169" s="30" t="str">
        <f>+'Categorias-9 feb-Depurado'!F2168</f>
        <v>CR 25 1 A SUR 155 P 3</v>
      </c>
      <c r="G2169" s="30" t="str">
        <f>+'Categorias-9 feb-Depurado'!G2168</f>
        <v>MEDELLIN</v>
      </c>
      <c r="H2169" s="30" t="str">
        <f>+'Categorias-9 feb-Depurado'!H2168</f>
        <v>AJ_VPESC_RNG3709</v>
      </c>
      <c r="I2169" s="107">
        <f>+'Categorias-9 feb-Depurado'!R2168</f>
        <v>668563</v>
      </c>
      <c r="J2169" s="108">
        <f t="shared" si="140"/>
        <v>668563</v>
      </c>
      <c r="K2169" s="107">
        <f t="shared" si="141"/>
        <v>2283.0035255526432</v>
      </c>
      <c r="L2169" s="109">
        <f t="shared" si="142"/>
        <v>670846.00352555269</v>
      </c>
      <c r="M2169" s="110">
        <f t="shared" si="143"/>
        <v>5.1142221531995865E-07</v>
      </c>
      <c r="N2169" s="33" t="s">
        <v>4892</v>
      </c>
      <c r="O2169" s="33">
        <f>+'Categorias-9 feb-Depurado'!Y2168</f>
        <v>140.16436575573655</v>
      </c>
      <c r="P2169" s="111">
        <f>+'Categorias-9 feb-Depurado'!AC2168</f>
        <v>44881</v>
      </c>
      <c r="Q2169" s="111">
        <f>+'Categorias-9 feb-Depurado'!AE2168</f>
        <v>44956</v>
      </c>
      <c r="R2169" s="112" t="str">
        <f>+'Categorias-9 feb-Depurado'!AB2168</f>
        <v>GH</v>
      </c>
    </row>
    <row r="2170" spans="2:18" s="1" customFormat="1" ht="14.5" hidden="1">
      <c r="B2170" s="57" t="str">
        <f>+'Categorias-9 feb-Depurado'!B2169</f>
        <v>LASA SOCIEDAD DE APOYO AERONAUTICO SA</v>
      </c>
      <c r="C2170" s="30" t="s">
        <v>4900</v>
      </c>
      <c r="D2170" s="31">
        <v>5</v>
      </c>
      <c r="E2170" s="30" t="str">
        <f>+'Categorias-9 feb-Depurado'!E2169</f>
        <v>800139545-2</v>
      </c>
      <c r="F2170" s="30" t="str">
        <f>+'Categorias-9 feb-Depurado'!F2169</f>
        <v>CR 25 1 A SUR 155 P 3</v>
      </c>
      <c r="G2170" s="30" t="str">
        <f>+'Categorias-9 feb-Depurado'!G2169</f>
        <v>MEDELLIN</v>
      </c>
      <c r="H2170" s="30" t="str">
        <f>+'Categorias-9 feb-Depurado'!H2169</f>
        <v>CTG1462</v>
      </c>
      <c r="I2170" s="107">
        <f>+'Categorias-9 feb-Depurado'!R2169</f>
        <v>374000</v>
      </c>
      <c r="J2170" s="108">
        <f t="shared" si="140"/>
        <v>374000</v>
      </c>
      <c r="K2170" s="107">
        <f t="shared" si="141"/>
        <v>255.07825695286846</v>
      </c>
      <c r="L2170" s="109">
        <f t="shared" si="142"/>
        <v>374255.07825695287</v>
      </c>
      <c r="M2170" s="110">
        <f t="shared" si="143"/>
        <v>2.8531490120090541E-07</v>
      </c>
      <c r="N2170" s="33" t="s">
        <v>4892</v>
      </c>
      <c r="O2170" s="33">
        <f>+'Categorias-9 feb-Depurado'!Y2169</f>
        <v>78.40917429269264</v>
      </c>
      <c r="P2170" s="111">
        <f>+'Categorias-9 feb-Depurado'!AC2169</f>
        <v>44889</v>
      </c>
      <c r="Q2170" s="111">
        <f>+'Categorias-9 feb-Depurado'!AE2169</f>
        <v>44964</v>
      </c>
      <c r="R2170" s="112" t="str">
        <f>+'Categorias-9 feb-Depurado'!AB2169</f>
        <v>GH</v>
      </c>
    </row>
    <row r="2171" spans="2:18" s="1" customFormat="1" ht="14.5" hidden="1">
      <c r="B2171" s="57" t="str">
        <f>+'Categorias-9 feb-Depurado'!B2170</f>
        <v>LASA SOCIEDAD DE APOYO AERONAUTICO SA</v>
      </c>
      <c r="C2171" s="30" t="s">
        <v>4900</v>
      </c>
      <c r="D2171" s="31">
        <v>5</v>
      </c>
      <c r="E2171" s="30" t="str">
        <f>+'Categorias-9 feb-Depurado'!E2170</f>
        <v>800139545-2</v>
      </c>
      <c r="F2171" s="30" t="str">
        <f>+'Categorias-9 feb-Depurado'!F2170</f>
        <v>CR 25 1 A SUR 155 P 3</v>
      </c>
      <c r="G2171" s="30" t="str">
        <f>+'Categorias-9 feb-Depurado'!G2170</f>
        <v>MEDELLIN</v>
      </c>
      <c r="H2171" s="30" t="str">
        <f>+'Categorias-9 feb-Depurado'!H2170</f>
        <v>CTG1479</v>
      </c>
      <c r="I2171" s="107">
        <f>+'Categorias-9 feb-Depurado'!R2170</f>
        <v>905497</v>
      </c>
      <c r="J2171" s="108">
        <f t="shared" si="140"/>
        <v>0</v>
      </c>
      <c r="K2171" s="107">
        <f t="shared" si="141"/>
        <v>0</v>
      </c>
      <c r="L2171" s="109">
        <f t="shared" si="142"/>
        <v>905497</v>
      </c>
      <c r="M2171" s="110">
        <f t="shared" si="143"/>
        <v>6.9030936947057072E-07</v>
      </c>
      <c r="N2171" s="33" t="s">
        <v>4892</v>
      </c>
      <c r="O2171" s="33">
        <f>+'Categorias-9 feb-Depurado'!Y2170</f>
        <v>189.83762592115053</v>
      </c>
      <c r="P2171" s="111">
        <f>+'Categorias-9 feb-Depurado'!AC2170</f>
        <v>44896</v>
      </c>
      <c r="Q2171" s="111">
        <f>+'Categorias-9 feb-Depurado'!AE2170</f>
        <v>44971</v>
      </c>
      <c r="R2171" s="112" t="str">
        <f>+'Categorias-9 feb-Depurado'!AB2170</f>
        <v>GH</v>
      </c>
    </row>
    <row r="2172" spans="2:18" s="1" customFormat="1" ht="14.5" hidden="1">
      <c r="B2172" s="57" t="str">
        <f>+'Categorias-9 feb-Depurado'!B2171</f>
        <v>LASA SOCIEDAD DE APOYO AERONAUTICO SA</v>
      </c>
      <c r="C2172" s="30" t="s">
        <v>4900</v>
      </c>
      <c r="D2172" s="31">
        <v>5</v>
      </c>
      <c r="E2172" s="30" t="str">
        <f>+'Categorias-9 feb-Depurado'!E2171</f>
        <v>800139545-2</v>
      </c>
      <c r="F2172" s="30" t="str">
        <f>+'Categorias-9 feb-Depurado'!F2171</f>
        <v>CR 25 1 A SUR 155 P 3</v>
      </c>
      <c r="G2172" s="30" t="str">
        <f>+'Categorias-9 feb-Depurado'!G2171</f>
        <v>MEDELLIN</v>
      </c>
      <c r="H2172" s="30" t="str">
        <f>+'Categorias-9 feb-Depurado'!H2171</f>
        <v>RNG3737</v>
      </c>
      <c r="I2172" s="107">
        <f>+'Categorias-9 feb-Depurado'!R2171</f>
        <v>98045544</v>
      </c>
      <c r="J2172" s="108">
        <f t="shared" si="140"/>
        <v>0</v>
      </c>
      <c r="K2172" s="107">
        <f t="shared" si="141"/>
        <v>0</v>
      </c>
      <c r="L2172" s="109">
        <f t="shared" si="142"/>
        <v>98045544</v>
      </c>
      <c r="M2172" s="110">
        <f t="shared" si="143"/>
        <v>7.4745424510560618E-05</v>
      </c>
      <c r="N2172" s="33" t="s">
        <v>4892</v>
      </c>
      <c r="O2172" s="33">
        <f>+'Categorias-9 feb-Depurado'!Y2171</f>
        <v>20555.267775716216</v>
      </c>
      <c r="P2172" s="111">
        <f>+'Categorias-9 feb-Depurado'!AC2171</f>
        <v>44896</v>
      </c>
      <c r="Q2172" s="111">
        <f>+'Categorias-9 feb-Depurado'!AE2171</f>
        <v>44971</v>
      </c>
      <c r="R2172" s="112" t="str">
        <f>+'Categorias-9 feb-Depurado'!AB2171</f>
        <v>GH</v>
      </c>
    </row>
    <row r="2173" spans="2:18" s="1" customFormat="1" ht="14.5" hidden="1">
      <c r="B2173" s="57" t="str">
        <f>+'Categorias-9 feb-Depurado'!B2172</f>
        <v>LASA SOCIEDAD DE APOYO AERONAUTICO SA</v>
      </c>
      <c r="C2173" s="30" t="s">
        <v>4900</v>
      </c>
      <c r="D2173" s="31">
        <v>5</v>
      </c>
      <c r="E2173" s="30" t="str">
        <f>+'Categorias-9 feb-Depurado'!E2172</f>
        <v>800139545-2</v>
      </c>
      <c r="F2173" s="30" t="str">
        <f>+'Categorias-9 feb-Depurado'!F2172</f>
        <v>CR 25 1 A SUR 155 P 3</v>
      </c>
      <c r="G2173" s="30" t="str">
        <f>+'Categorias-9 feb-Depurado'!G2172</f>
        <v>MEDELLIN</v>
      </c>
      <c r="H2173" s="30" t="str">
        <f>+'Categorias-9 feb-Depurado'!H2172</f>
        <v>RNG3745</v>
      </c>
      <c r="I2173" s="107">
        <f>+'Categorias-9 feb-Depurado'!R2172</f>
        <v>3039472</v>
      </c>
      <c r="J2173" s="108">
        <f t="shared" si="140"/>
        <v>0</v>
      </c>
      <c r="K2173" s="107">
        <f t="shared" si="141"/>
        <v>0</v>
      </c>
      <c r="L2173" s="109">
        <f t="shared" si="142"/>
        <v>3039472</v>
      </c>
      <c r="M2173" s="110">
        <f t="shared" si="143"/>
        <v>2.3171540047547975E-06</v>
      </c>
      <c r="N2173" s="33" t="s">
        <v>4892</v>
      </c>
      <c r="O2173" s="33">
        <f>+'Categorias-9 feb-Depurado'!Y2172</f>
        <v>637.2259085715483</v>
      </c>
      <c r="P2173" s="111">
        <f>+'Categorias-9 feb-Depurado'!AC2172</f>
        <v>44896</v>
      </c>
      <c r="Q2173" s="111">
        <f>+'Categorias-9 feb-Depurado'!AE2172</f>
        <v>44971</v>
      </c>
      <c r="R2173" s="112" t="str">
        <f>+'Categorias-9 feb-Depurado'!AB2172</f>
        <v>GH</v>
      </c>
    </row>
    <row r="2174" spans="2:18" s="1" customFormat="1" ht="14.5" hidden="1">
      <c r="B2174" s="57" t="str">
        <f>+'Categorias-9 feb-Depurado'!B2173</f>
        <v>LASA SOCIEDAD DE APOYO AERONAUTICO SA</v>
      </c>
      <c r="C2174" s="30" t="s">
        <v>4900</v>
      </c>
      <c r="D2174" s="31">
        <v>5</v>
      </c>
      <c r="E2174" s="30" t="str">
        <f>+'Categorias-9 feb-Depurado'!E2173</f>
        <v>800139545-2</v>
      </c>
      <c r="F2174" s="30" t="str">
        <f>+'Categorias-9 feb-Depurado'!F2173</f>
        <v>CR 25 1 A SUR 155 P 3</v>
      </c>
      <c r="G2174" s="30" t="str">
        <f>+'Categorias-9 feb-Depurado'!G2173</f>
        <v>MEDELLIN</v>
      </c>
      <c r="H2174" s="30" t="str">
        <f>+'Categorias-9 feb-Depurado'!H2173</f>
        <v>MTR839</v>
      </c>
      <c r="I2174" s="107">
        <f>+'Categorias-9 feb-Depurado'!R2173</f>
        <v>2801956</v>
      </c>
      <c r="J2174" s="108">
        <f t="shared" si="140"/>
        <v>0</v>
      </c>
      <c r="K2174" s="107">
        <f t="shared" si="141"/>
        <v>0</v>
      </c>
      <c r="L2174" s="109">
        <f t="shared" si="142"/>
        <v>2801956</v>
      </c>
      <c r="M2174" s="110">
        <f t="shared" si="143"/>
        <v>2.1360827033599037E-06</v>
      </c>
      <c r="N2174" s="33" t="s">
        <v>4892</v>
      </c>
      <c r="O2174" s="33">
        <f>+'Categorias-9 feb-Depurado'!Y2173</f>
        <v>587.43063199052381</v>
      </c>
      <c r="P2174" s="111">
        <f>+'Categorias-9 feb-Depurado'!AC2173</f>
        <v>44896</v>
      </c>
      <c r="Q2174" s="111">
        <f>+'Categorias-9 feb-Depurado'!AE2173</f>
        <v>44971</v>
      </c>
      <c r="R2174" s="112" t="str">
        <f>+'Categorias-9 feb-Depurado'!AB2173</f>
        <v>GH</v>
      </c>
    </row>
    <row r="2175" spans="2:18" s="1" customFormat="1" ht="14.5" hidden="1">
      <c r="B2175" s="57" t="str">
        <f>+'Categorias-9 feb-Depurado'!B2174</f>
        <v>LASA SOCIEDAD DE APOYO AERONAUTICO SA</v>
      </c>
      <c r="C2175" s="30" t="s">
        <v>4900</v>
      </c>
      <c r="D2175" s="31">
        <v>5</v>
      </c>
      <c r="E2175" s="30" t="str">
        <f>+'Categorias-9 feb-Depurado'!E2174</f>
        <v>800139545-2</v>
      </c>
      <c r="F2175" s="30" t="str">
        <f>+'Categorias-9 feb-Depurado'!F2174</f>
        <v>CR 25 1 A SUR 155 P 3</v>
      </c>
      <c r="G2175" s="30" t="str">
        <f>+'Categorias-9 feb-Depurado'!G2174</f>
        <v>MEDELLIN</v>
      </c>
      <c r="H2175" s="30" t="str">
        <f>+'Categorias-9 feb-Depurado'!H2174</f>
        <v>PEI1933</v>
      </c>
      <c r="I2175" s="107">
        <f>+'Categorias-9 feb-Depurado'!R2174</f>
        <v>66910825</v>
      </c>
      <c r="J2175" s="108">
        <f t="shared" si="140"/>
        <v>0</v>
      </c>
      <c r="K2175" s="107">
        <f t="shared" si="141"/>
        <v>0</v>
      </c>
      <c r="L2175" s="109">
        <f t="shared" si="142"/>
        <v>66910825</v>
      </c>
      <c r="M2175" s="110">
        <f t="shared" si="143"/>
        <v>5.1009743175853376E-05</v>
      </c>
      <c r="N2175" s="33" t="s">
        <v>4892</v>
      </c>
      <c r="O2175" s="33">
        <f>+'Categorias-9 feb-Depurado'!Y2174</f>
        <v>14027.867752654694</v>
      </c>
      <c r="P2175" s="111">
        <f>+'Categorias-9 feb-Depurado'!AC2174</f>
        <v>44896</v>
      </c>
      <c r="Q2175" s="111">
        <f>+'Categorias-9 feb-Depurado'!AE2174</f>
        <v>44971</v>
      </c>
      <c r="R2175" s="112" t="str">
        <f>+'Categorias-9 feb-Depurado'!AB2174</f>
        <v>GH</v>
      </c>
    </row>
    <row r="2176" spans="2:18" s="1" customFormat="1" ht="14.5" hidden="1">
      <c r="B2176" s="57" t="str">
        <f>+'Categorias-9 feb-Depurado'!B2175</f>
        <v>LASA SOCIEDAD DE APOYO AERONAUTICO SA</v>
      </c>
      <c r="C2176" s="30" t="s">
        <v>4900</v>
      </c>
      <c r="D2176" s="31">
        <v>5</v>
      </c>
      <c r="E2176" s="30" t="str">
        <f>+'Categorias-9 feb-Depurado'!E2175</f>
        <v>800139545-2</v>
      </c>
      <c r="F2176" s="30" t="str">
        <f>+'Categorias-9 feb-Depurado'!F2175</f>
        <v>CR 25 1 A SUR 155 P 3</v>
      </c>
      <c r="G2176" s="30" t="str">
        <f>+'Categorias-9 feb-Depurado'!G2175</f>
        <v>MEDELLIN</v>
      </c>
      <c r="H2176" s="30" t="str">
        <f>+'Categorias-9 feb-Depurado'!H2175</f>
        <v>RNG3733</v>
      </c>
      <c r="I2176" s="107">
        <f>+'Categorias-9 feb-Depurado'!R2175</f>
        <v>294270921</v>
      </c>
      <c r="J2176" s="108">
        <f t="shared" si="140"/>
        <v>0</v>
      </c>
      <c r="K2176" s="107">
        <f t="shared" si="141"/>
        <v>0</v>
      </c>
      <c r="L2176" s="109">
        <f t="shared" si="142"/>
        <v>294270921</v>
      </c>
      <c r="M2176" s="110">
        <f t="shared" si="143"/>
        <v>0.00022433864930423197</v>
      </c>
      <c r="N2176" s="33" t="s">
        <v>4892</v>
      </c>
      <c r="O2176" s="33">
        <f>+'Categorias-9 feb-Depurado'!Y2175</f>
        <v>61693.957042674294</v>
      </c>
      <c r="P2176" s="111">
        <f>+'Categorias-9 feb-Depurado'!AC2175</f>
        <v>44896</v>
      </c>
      <c r="Q2176" s="111">
        <f>+'Categorias-9 feb-Depurado'!AE2175</f>
        <v>44971</v>
      </c>
      <c r="R2176" s="112" t="str">
        <f>+'Categorias-9 feb-Depurado'!AB2175</f>
        <v>GH</v>
      </c>
    </row>
    <row r="2177" spans="2:18" s="1" customFormat="1" ht="14.5" hidden="1">
      <c r="B2177" s="57" t="str">
        <f>+'Categorias-9 feb-Depurado'!B2176</f>
        <v>LASA SOCIEDAD DE APOYO AERONAUTICO SA</v>
      </c>
      <c r="C2177" s="30" t="s">
        <v>4900</v>
      </c>
      <c r="D2177" s="31">
        <v>5</v>
      </c>
      <c r="E2177" s="30" t="str">
        <f>+'Categorias-9 feb-Depurado'!E2176</f>
        <v>800139545-2</v>
      </c>
      <c r="F2177" s="30" t="str">
        <f>+'Categorias-9 feb-Depurado'!F2176</f>
        <v>CR 25 1 A SUR 155 P 3</v>
      </c>
      <c r="G2177" s="30" t="str">
        <f>+'Categorias-9 feb-Depurado'!G2176</f>
        <v>MEDELLIN</v>
      </c>
      <c r="H2177" s="30" t="str">
        <f>+'Categorias-9 feb-Depurado'!H2176</f>
        <v>RNG3735</v>
      </c>
      <c r="I2177" s="107">
        <f>+'Categorias-9 feb-Depurado'!R2176</f>
        <v>3509349</v>
      </c>
      <c r="J2177" s="108">
        <f t="shared" si="140"/>
        <v>0</v>
      </c>
      <c r="K2177" s="107">
        <f t="shared" si="141"/>
        <v>0</v>
      </c>
      <c r="L2177" s="109">
        <f t="shared" si="142"/>
        <v>3509349</v>
      </c>
      <c r="M2177" s="110">
        <f t="shared" si="143"/>
        <v>2.6753666720510152E-06</v>
      </c>
      <c r="N2177" s="33" t="s">
        <v>4892</v>
      </c>
      <c r="O2177" s="33">
        <f>+'Categorias-9 feb-Depurado'!Y2176</f>
        <v>735.73571495958981</v>
      </c>
      <c r="P2177" s="111">
        <f>+'Categorias-9 feb-Depurado'!AC2176</f>
        <v>44896</v>
      </c>
      <c r="Q2177" s="111">
        <f>+'Categorias-9 feb-Depurado'!AE2176</f>
        <v>44971</v>
      </c>
      <c r="R2177" s="112" t="str">
        <f>+'Categorias-9 feb-Depurado'!AB2176</f>
        <v>GH</v>
      </c>
    </row>
    <row r="2178" spans="2:18" s="1" customFormat="1" ht="14.5" hidden="1">
      <c r="B2178" s="57" t="str">
        <f>+'Categorias-9 feb-Depurado'!B2177</f>
        <v>LASA SOCIEDAD DE APOYO AERONAUTICO SA</v>
      </c>
      <c r="C2178" s="30" t="s">
        <v>4900</v>
      </c>
      <c r="D2178" s="31">
        <v>5</v>
      </c>
      <c r="E2178" s="30" t="str">
        <f>+'Categorias-9 feb-Depurado'!E2177</f>
        <v>800139545-2</v>
      </c>
      <c r="F2178" s="30" t="str">
        <f>+'Categorias-9 feb-Depurado'!F2177</f>
        <v>CR 25 1 A SUR 155 P 3</v>
      </c>
      <c r="G2178" s="30" t="str">
        <f>+'Categorias-9 feb-Depurado'!G2177</f>
        <v>MEDELLIN</v>
      </c>
      <c r="H2178" s="30" t="str">
        <f>+'Categorias-9 feb-Depurado'!H2177</f>
        <v>RNG3736</v>
      </c>
      <c r="I2178" s="107">
        <f>+'Categorias-9 feb-Depurado'!R2177</f>
        <v>81276413</v>
      </c>
      <c r="J2178" s="108">
        <f t="shared" si="140"/>
        <v>0</v>
      </c>
      <c r="K2178" s="107">
        <f t="shared" si="141"/>
        <v>0</v>
      </c>
      <c r="L2178" s="109">
        <f t="shared" si="142"/>
        <v>81276413</v>
      </c>
      <c r="M2178" s="110">
        <f t="shared" si="143"/>
        <v>6.1961408387724867E-05</v>
      </c>
      <c r="N2178" s="33" t="s">
        <v>4892</v>
      </c>
      <c r="O2178" s="33">
        <f>+'Categorias-9 feb-Depurado'!Y2177</f>
        <v>17039.616130486284</v>
      </c>
      <c r="P2178" s="111">
        <f>+'Categorias-9 feb-Depurado'!AC2177</f>
        <v>44896</v>
      </c>
      <c r="Q2178" s="111">
        <f>+'Categorias-9 feb-Depurado'!AE2177</f>
        <v>44971</v>
      </c>
      <c r="R2178" s="112" t="str">
        <f>+'Categorias-9 feb-Depurado'!AB2177</f>
        <v>GH</v>
      </c>
    </row>
    <row r="2179" spans="2:18" s="1" customFormat="1" ht="14.5" hidden="1">
      <c r="B2179" s="57" t="str">
        <f>+'Categorias-9 feb-Depurado'!B2178</f>
        <v>LASA SOCIEDAD DE APOYO AERONAUTICO SA</v>
      </c>
      <c r="C2179" s="30" t="s">
        <v>4900</v>
      </c>
      <c r="D2179" s="31">
        <v>5</v>
      </c>
      <c r="E2179" s="30" t="str">
        <f>+'Categorias-9 feb-Depurado'!E2178</f>
        <v>800139545-2</v>
      </c>
      <c r="F2179" s="30" t="str">
        <f>+'Categorias-9 feb-Depurado'!F2178</f>
        <v>CR 25 1 A SUR 155 P 3</v>
      </c>
      <c r="G2179" s="30" t="str">
        <f>+'Categorias-9 feb-Depurado'!G2178</f>
        <v>MEDELLIN</v>
      </c>
      <c r="H2179" s="30" t="str">
        <f>+'Categorias-9 feb-Depurado'!H2178</f>
        <v>MTR840</v>
      </c>
      <c r="I2179" s="107">
        <f>+'Categorias-9 feb-Depurado'!R2178</f>
        <v>160650</v>
      </c>
      <c r="J2179" s="108">
        <f t="shared" si="140"/>
        <v>0</v>
      </c>
      <c r="K2179" s="107">
        <f t="shared" si="141"/>
        <v>0</v>
      </c>
      <c r="L2179" s="109">
        <f t="shared" si="142"/>
        <v>160650</v>
      </c>
      <c r="M2179" s="110">
        <f t="shared" si="143"/>
        <v>1.2247218953287222E-07</v>
      </c>
      <c r="N2179" s="33" t="s">
        <v>4892</v>
      </c>
      <c r="O2179" s="33">
        <f>+'Categorias-9 feb-Depurado'!Y2178</f>
        <v>33.680304412088425</v>
      </c>
      <c r="P2179" s="111">
        <f>+'Categorias-9 feb-Depurado'!AC2178</f>
        <v>44896</v>
      </c>
      <c r="Q2179" s="111">
        <f>+'Categorias-9 feb-Depurado'!AE2178</f>
        <v>44971</v>
      </c>
      <c r="R2179" s="112" t="str">
        <f>+'Categorias-9 feb-Depurado'!AB2178</f>
        <v>GH</v>
      </c>
    </row>
    <row r="2180" spans="2:18" s="1" customFormat="1" ht="14.5" hidden="1">
      <c r="B2180" s="57" t="str">
        <f>+'Categorias-9 feb-Depurado'!B2179</f>
        <v>LASA SOCIEDAD DE APOYO AERONAUTICO SA</v>
      </c>
      <c r="C2180" s="30" t="s">
        <v>4900</v>
      </c>
      <c r="D2180" s="31">
        <v>5</v>
      </c>
      <c r="E2180" s="30" t="str">
        <f>+'Categorias-9 feb-Depurado'!E2179</f>
        <v>800139545-2</v>
      </c>
      <c r="F2180" s="30" t="str">
        <f>+'Categorias-9 feb-Depurado'!F2179</f>
        <v>CR 25 1 A SUR 155 P 3</v>
      </c>
      <c r="G2180" s="30" t="str">
        <f>+'Categorias-9 feb-Depurado'!G2179</f>
        <v>MEDELLIN</v>
      </c>
      <c r="H2180" s="30" t="str">
        <f>+'Categorias-9 feb-Depurado'!H2179</f>
        <v>CTG1470</v>
      </c>
      <c r="I2180" s="107">
        <f>+'Categorias-9 feb-Depurado'!R2179</f>
        <v>145790669</v>
      </c>
      <c r="J2180" s="108">
        <f t="shared" si="140"/>
        <v>0</v>
      </c>
      <c r="K2180" s="107">
        <f t="shared" si="141"/>
        <v>0</v>
      </c>
      <c r="L2180" s="109">
        <f t="shared" si="142"/>
        <v>145790669</v>
      </c>
      <c r="M2180" s="110">
        <f t="shared" si="143"/>
        <v>0.00011114411731025358</v>
      </c>
      <c r="N2180" s="33" t="s">
        <v>4892</v>
      </c>
      <c r="O2180" s="33">
        <f>+'Categorias-9 feb-Depurado'!Y2179</f>
        <v>30565.04271622797</v>
      </c>
      <c r="P2180" s="111">
        <f>+'Categorias-9 feb-Depurado'!AC2179</f>
        <v>44896</v>
      </c>
      <c r="Q2180" s="111">
        <f>+'Categorias-9 feb-Depurado'!AE2179</f>
        <v>44971</v>
      </c>
      <c r="R2180" s="112" t="str">
        <f>+'Categorias-9 feb-Depurado'!AB2179</f>
        <v>GH</v>
      </c>
    </row>
    <row r="2181" spans="2:18" s="1" customFormat="1" ht="14.5" hidden="1">
      <c r="B2181" s="57" t="str">
        <f>+'Categorias-9 feb-Depurado'!B2180</f>
        <v>LASA SOCIEDAD DE APOYO AERONAUTICO SA</v>
      </c>
      <c r="C2181" s="30" t="s">
        <v>4900</v>
      </c>
      <c r="D2181" s="31">
        <v>5</v>
      </c>
      <c r="E2181" s="30" t="str">
        <f>+'Categorias-9 feb-Depurado'!E2180</f>
        <v>800139545-2</v>
      </c>
      <c r="F2181" s="30" t="str">
        <f>+'Categorias-9 feb-Depurado'!F2180</f>
        <v>CR 25 1 A SUR 155 P 3</v>
      </c>
      <c r="G2181" s="30" t="str">
        <f>+'Categorias-9 feb-Depurado'!G2180</f>
        <v>MEDELLIN</v>
      </c>
      <c r="H2181" s="30" t="str">
        <f>+'Categorias-9 feb-Depurado'!H2180</f>
        <v>PEI1937</v>
      </c>
      <c r="I2181" s="107">
        <f>+'Categorias-9 feb-Depurado'!R2180</f>
        <v>126476</v>
      </c>
      <c r="J2181" s="108">
        <f t="shared" si="140"/>
        <v>0</v>
      </c>
      <c r="K2181" s="107">
        <f t="shared" si="141"/>
        <v>0</v>
      </c>
      <c r="L2181" s="109">
        <f t="shared" si="142"/>
        <v>126476</v>
      </c>
      <c r="M2181" s="110">
        <f t="shared" si="143"/>
        <v>9.6419499803047289E-08</v>
      </c>
      <c r="N2181" s="33" t="s">
        <v>4892</v>
      </c>
      <c r="O2181" s="33">
        <f>+'Categorias-9 feb-Depurado'!Y2180</f>
        <v>26.515718523643301</v>
      </c>
      <c r="P2181" s="111">
        <f>+'Categorias-9 feb-Depurado'!AC2180</f>
        <v>44896</v>
      </c>
      <c r="Q2181" s="111">
        <f>+'Categorias-9 feb-Depurado'!AE2180</f>
        <v>44971</v>
      </c>
      <c r="R2181" s="112" t="str">
        <f>+'Categorias-9 feb-Depurado'!AB2180</f>
        <v>GH</v>
      </c>
    </row>
    <row r="2182" spans="2:18" s="1" customFormat="1" ht="14.5" hidden="1">
      <c r="B2182" s="57" t="str">
        <f>+'Categorias-9 feb-Depurado'!B2181</f>
        <v>LASA SOCIEDAD DE APOYO AERONAUTICO SA</v>
      </c>
      <c r="C2182" s="30" t="s">
        <v>4900</v>
      </c>
      <c r="D2182" s="31">
        <v>5</v>
      </c>
      <c r="E2182" s="30" t="str">
        <f>+'Categorias-9 feb-Depurado'!E2181</f>
        <v>800139545-2</v>
      </c>
      <c r="F2182" s="30" t="str">
        <f>+'Categorias-9 feb-Depurado'!F2181</f>
        <v>CR 25 1 A SUR 155 P 3</v>
      </c>
      <c r="G2182" s="30" t="str">
        <f>+'Categorias-9 feb-Depurado'!G2181</f>
        <v>MEDELLIN</v>
      </c>
      <c r="H2182" s="30" t="str">
        <f>+'Categorias-9 feb-Depurado'!H2181</f>
        <v>MTR836</v>
      </c>
      <c r="I2182" s="107">
        <f>+'Categorias-9 feb-Depurado'!R2181</f>
        <v>602669</v>
      </c>
      <c r="J2182" s="108">
        <f t="shared" si="140"/>
        <v>0</v>
      </c>
      <c r="K2182" s="107">
        <f t="shared" si="141"/>
        <v>0</v>
      </c>
      <c r="L2182" s="109">
        <f t="shared" si="142"/>
        <v>602669</v>
      </c>
      <c r="M2182" s="110">
        <f t="shared" si="143"/>
        <v>4.5944719572727397E-07</v>
      </c>
      <c r="N2182" s="33" t="s">
        <v>4892</v>
      </c>
      <c r="O2182" s="33">
        <f>+'Categorias-9 feb-Depurado'!Y2181</f>
        <v>126.34967556631759</v>
      </c>
      <c r="P2182" s="111">
        <f>+'Categorias-9 feb-Depurado'!AC2181</f>
        <v>44896</v>
      </c>
      <c r="Q2182" s="111">
        <f>+'Categorias-9 feb-Depurado'!AE2181</f>
        <v>44971</v>
      </c>
      <c r="R2182" s="112" t="str">
        <f>+'Categorias-9 feb-Depurado'!AB2181</f>
        <v>GH</v>
      </c>
    </row>
    <row r="2183" spans="2:18" s="1" customFormat="1" ht="14.5" hidden="1">
      <c r="B2183" s="57" t="str">
        <f>+'Categorias-9 feb-Depurado'!B2182</f>
        <v>LASA SOCIEDAD DE APOYO AERONAUTICO SA</v>
      </c>
      <c r="C2183" s="30" t="s">
        <v>4900</v>
      </c>
      <c r="D2183" s="31">
        <v>5</v>
      </c>
      <c r="E2183" s="30" t="str">
        <f>+'Categorias-9 feb-Depurado'!E2182</f>
        <v>800139545-2</v>
      </c>
      <c r="F2183" s="30" t="str">
        <f>+'Categorias-9 feb-Depurado'!F2182</f>
        <v>CR 25 1 A SUR 155 P 3</v>
      </c>
      <c r="G2183" s="30" t="str">
        <f>+'Categorias-9 feb-Depurado'!G2182</f>
        <v>MEDELLIN</v>
      </c>
      <c r="H2183" s="30" t="str">
        <f>+'Categorias-9 feb-Depurado'!H2182</f>
        <v>PEI1936</v>
      </c>
      <c r="I2183" s="107">
        <f>+'Categorias-9 feb-Depurado'!R2182</f>
        <v>1575787</v>
      </c>
      <c r="J2183" s="108">
        <f t="shared" si="140"/>
        <v>0</v>
      </c>
      <c r="K2183" s="107">
        <f t="shared" si="141"/>
        <v>0</v>
      </c>
      <c r="L2183" s="109">
        <f t="shared" si="142"/>
        <v>1575787</v>
      </c>
      <c r="M2183" s="110">
        <f t="shared" si="143"/>
        <v>1.2013077132115539E-06</v>
      </c>
      <c r="N2183" s="33" t="s">
        <v>4892</v>
      </c>
      <c r="O2183" s="33">
        <f>+'Categorias-9 feb-Depurado'!Y2182</f>
        <v>330.36405756994452</v>
      </c>
      <c r="P2183" s="111">
        <f>+'Categorias-9 feb-Depurado'!AC2182</f>
        <v>44896</v>
      </c>
      <c r="Q2183" s="111">
        <f>+'Categorias-9 feb-Depurado'!AE2182</f>
        <v>44971</v>
      </c>
      <c r="R2183" s="112" t="str">
        <f>+'Categorias-9 feb-Depurado'!AB2182</f>
        <v>GH</v>
      </c>
    </row>
    <row r="2184" spans="2:18" s="1" customFormat="1" ht="14.5" hidden="1">
      <c r="B2184" s="57" t="str">
        <f>+'Categorias-9 feb-Depurado'!B2183</f>
        <v>LASA SOCIEDAD DE APOYO AERONAUTICO SA</v>
      </c>
      <c r="C2184" s="30" t="s">
        <v>4900</v>
      </c>
      <c r="D2184" s="31">
        <v>5</v>
      </c>
      <c r="E2184" s="30" t="str">
        <f>+'Categorias-9 feb-Depurado'!E2183</f>
        <v>800139545-2</v>
      </c>
      <c r="F2184" s="30" t="str">
        <f>+'Categorias-9 feb-Depurado'!F2183</f>
        <v>CR 25 1 A SUR 155 P 3</v>
      </c>
      <c r="G2184" s="30" t="str">
        <f>+'Categorias-9 feb-Depurado'!G2183</f>
        <v>MEDELLIN</v>
      </c>
      <c r="H2184" s="30" t="str">
        <f>+'Categorias-9 feb-Depurado'!H2183</f>
        <v>MTR835</v>
      </c>
      <c r="I2184" s="107">
        <f>+'Categorias-9 feb-Depurado'!R2183</f>
        <v>9066467</v>
      </c>
      <c r="J2184" s="108">
        <f t="shared" si="140"/>
        <v>0</v>
      </c>
      <c r="K2184" s="107">
        <f t="shared" si="141"/>
        <v>0</v>
      </c>
      <c r="L2184" s="109">
        <f t="shared" si="142"/>
        <v>9066467</v>
      </c>
      <c r="M2184" s="110">
        <f t="shared" si="143"/>
        <v>6.911858480034431E-06</v>
      </c>
      <c r="N2184" s="33" t="s">
        <v>4892</v>
      </c>
      <c r="O2184" s="33">
        <f>+'Categorias-9 feb-Depurado'!Y2183</f>
        <v>1900.7866075453105</v>
      </c>
      <c r="P2184" s="111">
        <f>+'Categorias-9 feb-Depurado'!AC2183</f>
        <v>44896</v>
      </c>
      <c r="Q2184" s="111">
        <f>+'Categorias-9 feb-Depurado'!AE2183</f>
        <v>44971</v>
      </c>
      <c r="R2184" s="112" t="str">
        <f>+'Categorias-9 feb-Depurado'!AB2183</f>
        <v>GH</v>
      </c>
    </row>
    <row r="2185" spans="2:18" s="1" customFormat="1" ht="14.5" hidden="1">
      <c r="B2185" s="57" t="str">
        <f>+'Categorias-9 feb-Depurado'!B2184</f>
        <v>LASA SOCIEDAD DE APOYO AERONAUTICO SA</v>
      </c>
      <c r="C2185" s="30" t="s">
        <v>4900</v>
      </c>
      <c r="D2185" s="31">
        <v>5</v>
      </c>
      <c r="E2185" s="30" t="str">
        <f>+'Categorias-9 feb-Depurado'!E2184</f>
        <v>800139545-2</v>
      </c>
      <c r="F2185" s="30" t="str">
        <f>+'Categorias-9 feb-Depurado'!F2184</f>
        <v>CR 25 1 A SUR 155 P 3</v>
      </c>
      <c r="G2185" s="30" t="str">
        <f>+'Categorias-9 feb-Depurado'!G2184</f>
        <v>MEDELLIN</v>
      </c>
      <c r="H2185" s="30" t="str">
        <f>+'Categorias-9 feb-Depurado'!H2184</f>
        <v>PEI1941</v>
      </c>
      <c r="I2185" s="107">
        <f>+'Categorias-9 feb-Depurado'!R2184</f>
        <v>180032</v>
      </c>
      <c r="J2185" s="108">
        <f t="shared" si="140"/>
        <v>0</v>
      </c>
      <c r="K2185" s="107">
        <f t="shared" si="141"/>
        <v>0</v>
      </c>
      <c r="L2185" s="109">
        <f t="shared" si="142"/>
        <v>180032</v>
      </c>
      <c r="M2185" s="110">
        <f t="shared" si="143"/>
        <v>1.3724813710539714E-07</v>
      </c>
      <c r="N2185" s="33" t="s">
        <v>4892</v>
      </c>
      <c r="O2185" s="33">
        <f>+'Categorias-9 feb-Depurado'!Y2184</f>
        <v>37.743744562197968</v>
      </c>
      <c r="P2185" s="111">
        <f>+'Categorias-9 feb-Depurado'!AC2184</f>
        <v>44896</v>
      </c>
      <c r="Q2185" s="111">
        <f>+'Categorias-9 feb-Depurado'!AE2184</f>
        <v>44971</v>
      </c>
      <c r="R2185" s="112" t="str">
        <f>+'Categorias-9 feb-Depurado'!AB2184</f>
        <v>GH</v>
      </c>
    </row>
    <row r="2186" spans="2:18" s="1" customFormat="1" ht="14.5" hidden="1">
      <c r="B2186" s="57" t="str">
        <f>+'Categorias-9 feb-Depurado'!B2185</f>
        <v>LASA SOCIEDAD DE APOYO AERONAUTICO SA</v>
      </c>
      <c r="C2186" s="30" t="s">
        <v>4900</v>
      </c>
      <c r="D2186" s="31">
        <v>5</v>
      </c>
      <c r="E2186" s="30" t="str">
        <f>+'Categorias-9 feb-Depurado'!E2185</f>
        <v>800139545-2</v>
      </c>
      <c r="F2186" s="30" t="str">
        <f>+'Categorias-9 feb-Depurado'!F2185</f>
        <v>CR 25 1 A SUR 155 P 3</v>
      </c>
      <c r="G2186" s="30" t="str">
        <f>+'Categorias-9 feb-Depurado'!G2185</f>
        <v>MEDELLIN</v>
      </c>
      <c r="H2186" s="30" t="str">
        <f>+'Categorias-9 feb-Depurado'!H2185</f>
        <v>MTR834</v>
      </c>
      <c r="I2186" s="107">
        <f>+'Categorias-9 feb-Depurado'!R2185</f>
        <v>30424000</v>
      </c>
      <c r="J2186" s="108">
        <f t="shared" si="140"/>
        <v>0</v>
      </c>
      <c r="K2186" s="107">
        <f t="shared" si="141"/>
        <v>0</v>
      </c>
      <c r="L2186" s="109">
        <f t="shared" si="142"/>
        <v>30424000</v>
      </c>
      <c r="M2186" s="110">
        <f t="shared" si="143"/>
        <v>2.31938617762098E-05</v>
      </c>
      <c r="N2186" s="33" t="s">
        <v>4892</v>
      </c>
      <c r="O2186" s="33">
        <f>+'Categorias-9 feb-Depurado'!Y2185</f>
        <v>6378.3976435317663</v>
      </c>
      <c r="P2186" s="111">
        <f>+'Categorias-9 feb-Depurado'!AC2185</f>
        <v>44896</v>
      </c>
      <c r="Q2186" s="111">
        <f>+'Categorias-9 feb-Depurado'!AE2185</f>
        <v>44971</v>
      </c>
      <c r="R2186" s="112" t="str">
        <f>+'Categorias-9 feb-Depurado'!AB2185</f>
        <v>GH</v>
      </c>
    </row>
    <row r="2187" spans="2:18" s="1" customFormat="1" ht="14.5" hidden="1">
      <c r="B2187" s="57" t="str">
        <f>+'Categorias-9 feb-Depurado'!B2186</f>
        <v>LASA SOCIEDAD DE APOYO AERONAUTICO SA</v>
      </c>
      <c r="C2187" s="30" t="s">
        <v>4900</v>
      </c>
      <c r="D2187" s="31">
        <v>5</v>
      </c>
      <c r="E2187" s="30" t="str">
        <f>+'Categorias-9 feb-Depurado'!E2186</f>
        <v>800139545-2</v>
      </c>
      <c r="F2187" s="30" t="str">
        <f>+'Categorias-9 feb-Depurado'!F2186</f>
        <v>CR 25 1 A SUR 155 P 3</v>
      </c>
      <c r="G2187" s="30" t="str">
        <f>+'Categorias-9 feb-Depurado'!G2186</f>
        <v>MEDELLIN</v>
      </c>
      <c r="H2187" s="30" t="str">
        <f>+'Categorias-9 feb-Depurado'!H2186</f>
        <v>RNG3746</v>
      </c>
      <c r="I2187" s="107">
        <f>+'Categorias-9 feb-Depurado'!R2186</f>
        <v>283812448</v>
      </c>
      <c r="J2187" s="108">
        <f t="shared" si="140"/>
        <v>0</v>
      </c>
      <c r="K2187" s="107">
        <f t="shared" si="141"/>
        <v>0</v>
      </c>
      <c r="L2187" s="109">
        <f t="shared" si="142"/>
        <v>283812448</v>
      </c>
      <c r="M2187" s="110">
        <f t="shared" si="143"/>
        <v>0.00021636558931369088</v>
      </c>
      <c r="N2187" s="33" t="s">
        <v>4892</v>
      </c>
      <c r="O2187" s="33">
        <f>+'Categorias-9 feb-Depurado'!Y2186</f>
        <v>59501.336100715947</v>
      </c>
      <c r="P2187" s="111">
        <f>+'Categorias-9 feb-Depurado'!AC2186</f>
        <v>44896</v>
      </c>
      <c r="Q2187" s="111">
        <f>+'Categorias-9 feb-Depurado'!AE2186</f>
        <v>44971</v>
      </c>
      <c r="R2187" s="112" t="str">
        <f>+'Categorias-9 feb-Depurado'!AB2186</f>
        <v>GH</v>
      </c>
    </row>
    <row r="2188" spans="2:18" s="1" customFormat="1" ht="14.5" hidden="1">
      <c r="B2188" s="57" t="str">
        <f>+'Categorias-9 feb-Depurado'!B2187</f>
        <v>LASA SOCIEDAD DE APOYO AERONAUTICO SA</v>
      </c>
      <c r="C2188" s="30" t="s">
        <v>4900</v>
      </c>
      <c r="D2188" s="31">
        <v>5</v>
      </c>
      <c r="E2188" s="30" t="str">
        <f>+'Categorias-9 feb-Depurado'!E2187</f>
        <v>800139545-2</v>
      </c>
      <c r="F2188" s="30" t="str">
        <f>+'Categorias-9 feb-Depurado'!F2187</f>
        <v>CR 25 1 A SUR 155 P 3</v>
      </c>
      <c r="G2188" s="30" t="str">
        <f>+'Categorias-9 feb-Depurado'!G2187</f>
        <v>MEDELLIN</v>
      </c>
      <c r="H2188" s="30" t="str">
        <f>+'Categorias-9 feb-Depurado'!H2187</f>
        <v>CTG1473</v>
      </c>
      <c r="I2188" s="107">
        <f>+'Categorias-9 feb-Depurado'!R2187</f>
        <v>4661059</v>
      </c>
      <c r="J2188" s="108">
        <f t="shared" si="140"/>
        <v>0</v>
      </c>
      <c r="K2188" s="107">
        <f t="shared" si="141"/>
        <v>0</v>
      </c>
      <c r="L2188" s="109">
        <f t="shared" si="142"/>
        <v>4661059</v>
      </c>
      <c r="M2188" s="110">
        <f t="shared" si="143"/>
        <v>3.5533775367065038E-06</v>
      </c>
      <c r="N2188" s="33" t="s">
        <v>4892</v>
      </c>
      <c r="O2188" s="33">
        <f>+'Categorias-9 feb-Depurado'!Y2187</f>
        <v>977.19194523936801</v>
      </c>
      <c r="P2188" s="111">
        <f>+'Categorias-9 feb-Depurado'!AC2187</f>
        <v>44896</v>
      </c>
      <c r="Q2188" s="111">
        <f>+'Categorias-9 feb-Depurado'!AE2187</f>
        <v>44971</v>
      </c>
      <c r="R2188" s="112" t="str">
        <f>+'Categorias-9 feb-Depurado'!AB2187</f>
        <v>GH</v>
      </c>
    </row>
    <row r="2189" spans="2:18" s="1" customFormat="1" ht="14.5" hidden="1">
      <c r="B2189" s="57" t="str">
        <f>+'Categorias-9 feb-Depurado'!B2188</f>
        <v>LASA SOCIEDAD DE APOYO AERONAUTICO SA</v>
      </c>
      <c r="C2189" s="30" t="s">
        <v>4900</v>
      </c>
      <c r="D2189" s="31">
        <v>5</v>
      </c>
      <c r="E2189" s="30" t="str">
        <f>+'Categorias-9 feb-Depurado'!E2188</f>
        <v>800139545-2</v>
      </c>
      <c r="F2189" s="30" t="str">
        <f>+'Categorias-9 feb-Depurado'!F2188</f>
        <v>CR 25 1 A SUR 155 P 3</v>
      </c>
      <c r="G2189" s="30" t="str">
        <f>+'Categorias-9 feb-Depurado'!G2188</f>
        <v>MEDELLIN</v>
      </c>
      <c r="H2189" s="30" t="str">
        <f>+'Categorias-9 feb-Depurado'!H2188</f>
        <v>PEI1935</v>
      </c>
      <c r="I2189" s="107">
        <f>+'Categorias-9 feb-Depurado'!R2188</f>
        <v>345687</v>
      </c>
      <c r="J2189" s="108">
        <f t="shared" si="140"/>
        <v>0</v>
      </c>
      <c r="K2189" s="107">
        <f t="shared" si="141"/>
        <v>0</v>
      </c>
      <c r="L2189" s="109">
        <f t="shared" si="142"/>
        <v>345687</v>
      </c>
      <c r="M2189" s="110">
        <f t="shared" si="143"/>
        <v>2.6353590901369438E-07</v>
      </c>
      <c r="N2189" s="33" t="s">
        <v>4892</v>
      </c>
      <c r="O2189" s="33">
        <f>+'Categorias-9 feb-Depurado'!Y2188</f>
        <v>72.473348218497435</v>
      </c>
      <c r="P2189" s="111">
        <f>+'Categorias-9 feb-Depurado'!AC2188</f>
        <v>44896</v>
      </c>
      <c r="Q2189" s="111">
        <f>+'Categorias-9 feb-Depurado'!AE2188</f>
        <v>44971</v>
      </c>
      <c r="R2189" s="112" t="str">
        <f>+'Categorias-9 feb-Depurado'!AB2188</f>
        <v>GH</v>
      </c>
    </row>
    <row r="2190" spans="2:18" s="1" customFormat="1" ht="14.5" hidden="1">
      <c r="B2190" s="57" t="str">
        <f>+'Categorias-9 feb-Depurado'!B2189</f>
        <v>LASA SOCIEDAD DE APOYO AERONAUTICO SA</v>
      </c>
      <c r="C2190" s="30" t="s">
        <v>4900</v>
      </c>
      <c r="D2190" s="31">
        <v>5</v>
      </c>
      <c r="E2190" s="30" t="str">
        <f>+'Categorias-9 feb-Depurado'!E2189</f>
        <v>800139545-2</v>
      </c>
      <c r="F2190" s="30" t="str">
        <f>+'Categorias-9 feb-Depurado'!F2189</f>
        <v>CR 25 1 A SUR 155 P 3</v>
      </c>
      <c r="G2190" s="30" t="str">
        <f>+'Categorias-9 feb-Depurado'!G2189</f>
        <v>MEDELLIN</v>
      </c>
      <c r="H2190" s="30" t="str">
        <f>+'Categorias-9 feb-Depurado'!H2189</f>
        <v>PEI1934</v>
      </c>
      <c r="I2190" s="107">
        <f>+'Categorias-9 feb-Depurado'!R2189</f>
        <v>20343410</v>
      </c>
      <c r="J2190" s="108">
        <f t="shared" si="140"/>
        <v>0</v>
      </c>
      <c r="K2190" s="107">
        <f t="shared" si="141"/>
        <v>0</v>
      </c>
      <c r="L2190" s="109">
        <f t="shared" si="142"/>
        <v>20343410</v>
      </c>
      <c r="M2190" s="110">
        <f t="shared" si="143"/>
        <v>1.5508882447960957E-05</v>
      </c>
      <c r="N2190" s="33" t="s">
        <v>4892</v>
      </c>
      <c r="O2190" s="33">
        <f>+'Categorias-9 feb-Depurado'!Y2189</f>
        <v>4264.9999475874502</v>
      </c>
      <c r="P2190" s="111">
        <f>+'Categorias-9 feb-Depurado'!AC2189</f>
        <v>44896</v>
      </c>
      <c r="Q2190" s="111">
        <f>+'Categorias-9 feb-Depurado'!AE2189</f>
        <v>44971</v>
      </c>
      <c r="R2190" s="112" t="str">
        <f>+'Categorias-9 feb-Depurado'!AB2189</f>
        <v>GH</v>
      </c>
    </row>
    <row r="2191" spans="2:18" s="1" customFormat="1" ht="14.5" hidden="1">
      <c r="B2191" s="57" t="str">
        <f>+'Categorias-9 feb-Depurado'!B2190</f>
        <v>LASA SOCIEDAD DE APOYO AERONAUTICO SA</v>
      </c>
      <c r="C2191" s="30" t="s">
        <v>4900</v>
      </c>
      <c r="D2191" s="31">
        <v>5</v>
      </c>
      <c r="E2191" s="30" t="str">
        <f>+'Categorias-9 feb-Depurado'!E2190</f>
        <v>800139545-2</v>
      </c>
      <c r="F2191" s="30" t="str">
        <f>+'Categorias-9 feb-Depurado'!F2190</f>
        <v>CR 25 1 A SUR 155 P 3</v>
      </c>
      <c r="G2191" s="30" t="str">
        <f>+'Categorias-9 feb-Depurado'!G2190</f>
        <v>MEDELLIN</v>
      </c>
      <c r="H2191" s="30" t="str">
        <f>+'Categorias-9 feb-Depurado'!H2190</f>
        <v>RNG3744</v>
      </c>
      <c r="I2191" s="107">
        <f>+'Categorias-9 feb-Depurado'!R2190</f>
        <v>34638412</v>
      </c>
      <c r="J2191" s="108">
        <f t="shared" si="144" ref="J2191:J2254">+IF(Q2191&gt;$O$4,0,I2191)</f>
        <v>0</v>
      </c>
      <c r="K2191" s="107">
        <f t="shared" si="145" ref="K2191:K2254">++(((1+$O$5)^(($O$4-Q2191)/365))-1)*J2191</f>
        <v>0</v>
      </c>
      <c r="L2191" s="109">
        <f t="shared" si="146" ref="L2191:L2254">+I2191+K2191</f>
        <v>34638412</v>
      </c>
      <c r="M2191" s="110">
        <f t="shared" si="147" ref="M2191:M2254">+L2191/$E$11</f>
        <v>2.6406736131850081E-05</v>
      </c>
      <c r="N2191" s="33" t="s">
        <v>4892</v>
      </c>
      <c r="O2191" s="33">
        <f>+'Categorias-9 feb-Depurado'!Y2190</f>
        <v>7261.9499564975831</v>
      </c>
      <c r="P2191" s="111">
        <f>+'Categorias-9 feb-Depurado'!AC2190</f>
        <v>44896</v>
      </c>
      <c r="Q2191" s="111">
        <f>+'Categorias-9 feb-Depurado'!AE2190</f>
        <v>44971</v>
      </c>
      <c r="R2191" s="112" t="str">
        <f>+'Categorias-9 feb-Depurado'!AB2190</f>
        <v>GH</v>
      </c>
    </row>
    <row r="2192" spans="2:18" s="1" customFormat="1" ht="14.5" hidden="1">
      <c r="B2192" s="57" t="str">
        <f>+'Categorias-9 feb-Depurado'!B2191</f>
        <v>LASA SOCIEDAD DE APOYO AERONAUTICO SA</v>
      </c>
      <c r="C2192" s="30" t="s">
        <v>4900</v>
      </c>
      <c r="D2192" s="31">
        <v>5</v>
      </c>
      <c r="E2192" s="30" t="str">
        <f>+'Categorias-9 feb-Depurado'!E2191</f>
        <v>800139545-2</v>
      </c>
      <c r="F2192" s="30" t="str">
        <f>+'Categorias-9 feb-Depurado'!F2191</f>
        <v>CR 25 1 A SUR 155 P 3</v>
      </c>
      <c r="G2192" s="30" t="str">
        <f>+'Categorias-9 feb-Depurado'!G2191</f>
        <v>MEDELLIN</v>
      </c>
      <c r="H2192" s="30" t="str">
        <f>+'Categorias-9 feb-Depurado'!H2191</f>
        <v>RNG3734</v>
      </c>
      <c r="I2192" s="107">
        <f>+'Categorias-9 feb-Depurado'!R2191</f>
        <v>102128566</v>
      </c>
      <c r="J2192" s="108">
        <f t="shared" si="144"/>
        <v>0</v>
      </c>
      <c r="K2192" s="107">
        <f t="shared" si="145"/>
        <v>0</v>
      </c>
      <c r="L2192" s="109">
        <f t="shared" si="146"/>
        <v>102128566</v>
      </c>
      <c r="M2192" s="110">
        <f t="shared" si="147"/>
        <v>7.7858133158247435E-05</v>
      </c>
      <c r="N2192" s="33" t="s">
        <v>4892</v>
      </c>
      <c r="O2192" s="33">
        <f>+'Categorias-9 feb-Depurado'!Y2191</f>
        <v>21411.274149082255</v>
      </c>
      <c r="P2192" s="111">
        <f>+'Categorias-9 feb-Depurado'!AC2191</f>
        <v>44896</v>
      </c>
      <c r="Q2192" s="111">
        <f>+'Categorias-9 feb-Depurado'!AE2191</f>
        <v>44971</v>
      </c>
      <c r="R2192" s="112" t="str">
        <f>+'Categorias-9 feb-Depurado'!AB2191</f>
        <v>GH</v>
      </c>
    </row>
    <row r="2193" spans="2:18" s="1" customFormat="1" ht="14.5" hidden="1">
      <c r="B2193" s="57" t="str">
        <f>+'Categorias-9 feb-Depurado'!B2192</f>
        <v>LASA SOCIEDAD DE APOYO AERONAUTICO SA</v>
      </c>
      <c r="C2193" s="30" t="s">
        <v>4900</v>
      </c>
      <c r="D2193" s="31">
        <v>5</v>
      </c>
      <c r="E2193" s="30" t="str">
        <f>+'Categorias-9 feb-Depurado'!E2192</f>
        <v>800139545-2</v>
      </c>
      <c r="F2193" s="30" t="str">
        <f>+'Categorias-9 feb-Depurado'!F2192</f>
        <v>CR 25 1 A SUR 155 P 3</v>
      </c>
      <c r="G2193" s="30" t="str">
        <f>+'Categorias-9 feb-Depurado'!G2192</f>
        <v>MEDELLIN</v>
      </c>
      <c r="H2193" s="30" t="str">
        <f>+'Categorias-9 feb-Depurado'!H2192</f>
        <v>CTG1471</v>
      </c>
      <c r="I2193" s="107">
        <f>+'Categorias-9 feb-Depurado'!R2192</f>
        <v>38738422</v>
      </c>
      <c r="J2193" s="108">
        <f t="shared" si="144"/>
        <v>0</v>
      </c>
      <c r="K2193" s="107">
        <f t="shared" si="145"/>
        <v>0</v>
      </c>
      <c r="L2193" s="109">
        <f t="shared" si="146"/>
        <v>38738422</v>
      </c>
      <c r="M2193" s="110">
        <f t="shared" si="147"/>
        <v>2.9532395651343832E-05</v>
      </c>
      <c r="N2193" s="33" t="s">
        <v>4892</v>
      </c>
      <c r="O2193" s="33">
        <f>+'Categorias-9 feb-Depurado'!Y2192</f>
        <v>8121.5178674381787</v>
      </c>
      <c r="P2193" s="111">
        <f>+'Categorias-9 feb-Depurado'!AC2192</f>
        <v>44896</v>
      </c>
      <c r="Q2193" s="111">
        <f>+'Categorias-9 feb-Depurado'!AE2192</f>
        <v>44971</v>
      </c>
      <c r="R2193" s="112" t="str">
        <f>+'Categorias-9 feb-Depurado'!AB2192</f>
        <v>GH</v>
      </c>
    </row>
    <row r="2194" spans="2:18" s="1" customFormat="1" ht="14.5" hidden="1">
      <c r="B2194" s="57" t="str">
        <f>+'Categorias-9 feb-Depurado'!B2193</f>
        <v>LASA SOCIEDAD DE APOYO AERONAUTICO SA</v>
      </c>
      <c r="C2194" s="30" t="s">
        <v>4900</v>
      </c>
      <c r="D2194" s="31">
        <v>5</v>
      </c>
      <c r="E2194" s="30" t="str">
        <f>+'Categorias-9 feb-Depurado'!E2193</f>
        <v>800139545-2</v>
      </c>
      <c r="F2194" s="30" t="str">
        <f>+'Categorias-9 feb-Depurado'!F2193</f>
        <v>CR 25 1 A SUR 155 P 3</v>
      </c>
      <c r="G2194" s="30" t="str">
        <f>+'Categorias-9 feb-Depurado'!G2193</f>
        <v>MEDELLIN</v>
      </c>
      <c r="H2194" s="30" t="str">
        <f>+'Categorias-9 feb-Depurado'!H2193</f>
        <v>CTG1472</v>
      </c>
      <c r="I2194" s="107">
        <f>+'Categorias-9 feb-Depurado'!R2193</f>
        <v>6368401</v>
      </c>
      <c r="J2194" s="108">
        <f t="shared" si="144"/>
        <v>0</v>
      </c>
      <c r="K2194" s="107">
        <f t="shared" si="145"/>
        <v>0</v>
      </c>
      <c r="L2194" s="109">
        <f t="shared" si="146"/>
        <v>6368401</v>
      </c>
      <c r="M2194" s="110">
        <f t="shared" si="147"/>
        <v>4.8549767463014813E-06</v>
      </c>
      <c r="N2194" s="33" t="s">
        <v>4892</v>
      </c>
      <c r="O2194" s="33">
        <f>+'Categorias-9 feb-Depurado'!Y2193</f>
        <v>1335.1365346918665</v>
      </c>
      <c r="P2194" s="111">
        <f>+'Categorias-9 feb-Depurado'!AC2193</f>
        <v>44896</v>
      </c>
      <c r="Q2194" s="111">
        <f>+'Categorias-9 feb-Depurado'!AE2193</f>
        <v>44971</v>
      </c>
      <c r="R2194" s="112" t="str">
        <f>+'Categorias-9 feb-Depurado'!AB2193</f>
        <v>GH</v>
      </c>
    </row>
    <row r="2195" spans="2:18" s="1" customFormat="1" ht="14.5" hidden="1">
      <c r="B2195" s="57" t="str">
        <f>+'Categorias-9 feb-Depurado'!B2194</f>
        <v>LASA SOCIEDAD DE APOYO AERONAUTICO SA</v>
      </c>
      <c r="C2195" s="30" t="s">
        <v>4900</v>
      </c>
      <c r="D2195" s="31">
        <v>5</v>
      </c>
      <c r="E2195" s="30" t="str">
        <f>+'Categorias-9 feb-Depurado'!E2194</f>
        <v>800139545-2</v>
      </c>
      <c r="F2195" s="30" t="str">
        <f>+'Categorias-9 feb-Depurado'!F2194</f>
        <v>CR 25 1 A SUR 155 P 3</v>
      </c>
      <c r="G2195" s="30" t="str">
        <f>+'Categorias-9 feb-Depurado'!G2194</f>
        <v>MEDELLIN</v>
      </c>
      <c r="H2195" s="30" t="str">
        <f>+'Categorias-9 feb-Depurado'!H2194</f>
        <v>MTR842</v>
      </c>
      <c r="I2195" s="107">
        <f>+'Categorias-9 feb-Depurado'!R2194</f>
        <v>175000</v>
      </c>
      <c r="J2195" s="108">
        <f t="shared" si="144"/>
        <v>0</v>
      </c>
      <c r="K2195" s="107">
        <f t="shared" si="145"/>
        <v>0</v>
      </c>
      <c r="L2195" s="109">
        <f t="shared" si="146"/>
        <v>175000</v>
      </c>
      <c r="M2195" s="110">
        <f t="shared" si="147"/>
        <v>1.3341197116870612E-07</v>
      </c>
      <c r="N2195" s="33" t="s">
        <v>4892</v>
      </c>
      <c r="O2195" s="33">
        <f>+'Categorias-9 feb-Depurado'!Y2194</f>
        <v>36.688784762623563</v>
      </c>
      <c r="P2195" s="111">
        <f>+'Categorias-9 feb-Depurado'!AC2194</f>
        <v>44902</v>
      </c>
      <c r="Q2195" s="111">
        <f>+'Categorias-9 feb-Depurado'!AE2194</f>
        <v>44977</v>
      </c>
      <c r="R2195" s="112" t="str">
        <f>+'Categorias-9 feb-Depurado'!AB2194</f>
        <v>GH</v>
      </c>
    </row>
    <row r="2196" spans="2:18" s="1" customFormat="1" ht="14.5" hidden="1">
      <c r="B2196" s="57" t="str">
        <f>+'Categorias-9 feb-Depurado'!B2195</f>
        <v>LASA SOCIEDAD DE APOYO AERONAUTICO SA</v>
      </c>
      <c r="C2196" s="30" t="s">
        <v>4900</v>
      </c>
      <c r="D2196" s="31">
        <v>5</v>
      </c>
      <c r="E2196" s="30" t="str">
        <f>+'Categorias-9 feb-Depurado'!E2195</f>
        <v>800139545-2</v>
      </c>
      <c r="F2196" s="30" t="str">
        <f>+'Categorias-9 feb-Depurado'!F2195</f>
        <v>CR 25 1 A SUR 155 P 3</v>
      </c>
      <c r="G2196" s="30" t="str">
        <f>+'Categorias-9 feb-Depurado'!G2195</f>
        <v>MEDELLIN</v>
      </c>
      <c r="H2196" s="30" t="str">
        <f>+'Categorias-9 feb-Depurado'!H2195</f>
        <v>PEI1951</v>
      </c>
      <c r="I2196" s="107">
        <f>+'Categorias-9 feb-Depurado'!R2195</f>
        <v>25000</v>
      </c>
      <c r="J2196" s="108">
        <f t="shared" si="144"/>
        <v>0</v>
      </c>
      <c r="K2196" s="107">
        <f t="shared" si="145"/>
        <v>0</v>
      </c>
      <c r="L2196" s="109">
        <f t="shared" si="146"/>
        <v>25000</v>
      </c>
      <c r="M2196" s="110">
        <f t="shared" si="147"/>
        <v>1.9058853024100875E-08</v>
      </c>
      <c r="N2196" s="33" t="s">
        <v>4892</v>
      </c>
      <c r="O2196" s="33">
        <f>+'Categorias-9 feb-Depurado'!Y2195</f>
        <v>5.2412549660890804</v>
      </c>
      <c r="P2196" s="111">
        <f>+'Categorias-9 feb-Depurado'!AC2195</f>
        <v>44904</v>
      </c>
      <c r="Q2196" s="111">
        <f>+'Categorias-9 feb-Depurado'!AE2195</f>
        <v>44979</v>
      </c>
      <c r="R2196" s="112" t="str">
        <f>+'Categorias-9 feb-Depurado'!AB2195</f>
        <v>GH</v>
      </c>
    </row>
    <row r="2197" spans="2:18" s="1" customFormat="1" ht="14.5" hidden="1">
      <c r="B2197" s="57" t="str">
        <f>+'Categorias-9 feb-Depurado'!B2196</f>
        <v>LASA SOCIEDAD DE APOYO AERONAUTICO SA</v>
      </c>
      <c r="C2197" s="30" t="s">
        <v>4900</v>
      </c>
      <c r="D2197" s="31">
        <v>5</v>
      </c>
      <c r="E2197" s="30" t="str">
        <f>+'Categorias-9 feb-Depurado'!E2196</f>
        <v>800139545-2</v>
      </c>
      <c r="F2197" s="30" t="str">
        <f>+'Categorias-9 feb-Depurado'!F2196</f>
        <v>CR 25 1 A SUR 155 P 3</v>
      </c>
      <c r="G2197" s="30" t="str">
        <f>+'Categorias-9 feb-Depurado'!G2196</f>
        <v>MEDELLIN</v>
      </c>
      <c r="H2197" s="30" t="str">
        <f>+'Categorias-9 feb-Depurado'!H2196</f>
        <v>CTG1487</v>
      </c>
      <c r="I2197" s="107">
        <f>+'Categorias-9 feb-Depurado'!R2196</f>
        <v>420200</v>
      </c>
      <c r="J2197" s="108">
        <f t="shared" si="144"/>
        <v>0</v>
      </c>
      <c r="K2197" s="107">
        <f t="shared" si="145"/>
        <v>0</v>
      </c>
      <c r="L2197" s="109">
        <f t="shared" si="146"/>
        <v>420200</v>
      </c>
      <c r="M2197" s="110">
        <f t="shared" si="147"/>
        <v>3.2034120162908749E-07</v>
      </c>
      <c r="N2197" s="33" t="s">
        <v>4892</v>
      </c>
      <c r="O2197" s="33">
        <f>+'Categorias-9 feb-Depurado'!Y2196</f>
        <v>88.095013470025251</v>
      </c>
      <c r="P2197" s="111">
        <f>+'Categorias-9 feb-Depurado'!AC2196</f>
        <v>44910</v>
      </c>
      <c r="Q2197" s="111">
        <f>+'Categorias-9 feb-Depurado'!AE2196</f>
        <v>44985</v>
      </c>
      <c r="R2197" s="112" t="str">
        <f>+'Categorias-9 feb-Depurado'!AB2196</f>
        <v>GH</v>
      </c>
    </row>
    <row r="2198" spans="2:18" s="1" customFormat="1" ht="14.5" hidden="1">
      <c r="B2198" s="57" t="str">
        <f>+'Categorias-9 feb-Depurado'!B2197</f>
        <v>LASA SOCIEDAD DE APOYO AERONAUTICO SA</v>
      </c>
      <c r="C2198" s="30" t="s">
        <v>4900</v>
      </c>
      <c r="D2198" s="31">
        <v>5</v>
      </c>
      <c r="E2198" s="30" t="str">
        <f>+'Categorias-9 feb-Depurado'!E2197</f>
        <v>800139545-2</v>
      </c>
      <c r="F2198" s="30" t="str">
        <f>+'Categorias-9 feb-Depurado'!F2197</f>
        <v>CR 25 1 A SUR 155 P 3</v>
      </c>
      <c r="G2198" s="30" t="str">
        <f>+'Categorias-9 feb-Depurado'!G2197</f>
        <v>MEDELLIN</v>
      </c>
      <c r="H2198" s="30" t="str">
        <f>+'Categorias-9 feb-Depurado'!H2197</f>
        <v>RNG3771</v>
      </c>
      <c r="I2198" s="107">
        <f>+'Categorias-9 feb-Depurado'!R2197</f>
        <v>96197325</v>
      </c>
      <c r="J2198" s="108">
        <f t="shared" si="144"/>
        <v>0</v>
      </c>
      <c r="K2198" s="107">
        <f t="shared" si="145"/>
        <v>0</v>
      </c>
      <c r="L2198" s="109">
        <f t="shared" si="146"/>
        <v>96197325</v>
      </c>
      <c r="M2198" s="110">
        <f t="shared" si="147"/>
        <v>7.3336427139466582E-05</v>
      </c>
      <c r="N2198" s="33" t="s">
        <v>4892</v>
      </c>
      <c r="O2198" s="33">
        <f>+'Categorias-9 feb-Depurado'!Y2197</f>
        <v>20167.788295229409</v>
      </c>
      <c r="P2198" s="111">
        <f>+'Categorias-9 feb-Depurado'!AC2197</f>
        <v>44911</v>
      </c>
      <c r="Q2198" s="111">
        <f>+'Categorias-9 feb-Depurado'!AE2197</f>
        <v>44986</v>
      </c>
      <c r="R2198" s="112" t="str">
        <f>+'Categorias-9 feb-Depurado'!AB2197</f>
        <v>GH</v>
      </c>
    </row>
    <row r="2199" spans="2:18" s="1" customFormat="1" ht="14.5" hidden="1">
      <c r="B2199" s="57" t="str">
        <f>+'Categorias-9 feb-Depurado'!B2198</f>
        <v>LASA SOCIEDAD DE APOYO AERONAUTICO SA</v>
      </c>
      <c r="C2199" s="30" t="s">
        <v>4900</v>
      </c>
      <c r="D2199" s="31">
        <v>5</v>
      </c>
      <c r="E2199" s="30" t="str">
        <f>+'Categorias-9 feb-Depurado'!E2198</f>
        <v>800139545-2</v>
      </c>
      <c r="F2199" s="30" t="str">
        <f>+'Categorias-9 feb-Depurado'!F2198</f>
        <v>CR 25 1 A SUR 155 P 3</v>
      </c>
      <c r="G2199" s="30" t="str">
        <f>+'Categorias-9 feb-Depurado'!G2198</f>
        <v>MEDELLIN</v>
      </c>
      <c r="H2199" s="30" t="str">
        <f>+'Categorias-9 feb-Depurado'!H2198</f>
        <v>RNG3770</v>
      </c>
      <c r="I2199" s="107">
        <f>+'Categorias-9 feb-Depurado'!R2198</f>
        <v>231434841</v>
      </c>
      <c r="J2199" s="108">
        <f t="shared" si="144"/>
        <v>0</v>
      </c>
      <c r="K2199" s="107">
        <f t="shared" si="145"/>
        <v>0</v>
      </c>
      <c r="L2199" s="109">
        <f t="shared" si="146"/>
        <v>231434841</v>
      </c>
      <c r="M2199" s="110">
        <f t="shared" si="147"/>
        <v>0.00017643530477100619</v>
      </c>
      <c r="N2199" s="33" t="s">
        <v>4892</v>
      </c>
      <c r="O2199" s="33">
        <f>+'Categorias-9 feb-Depurado'!Y2198</f>
        <v>48520.360388691464</v>
      </c>
      <c r="P2199" s="111">
        <f>+'Categorias-9 feb-Depurado'!AC2198</f>
        <v>44911</v>
      </c>
      <c r="Q2199" s="111">
        <f>+'Categorias-9 feb-Depurado'!AE2198</f>
        <v>44986</v>
      </c>
      <c r="R2199" s="112" t="str">
        <f>+'Categorias-9 feb-Depurado'!AB2198</f>
        <v>GH</v>
      </c>
    </row>
    <row r="2200" spans="2:18" s="1" customFormat="1" ht="14.5" hidden="1">
      <c r="B2200" s="57" t="str">
        <f>+'Categorias-9 feb-Depurado'!B2199</f>
        <v>LASA SOCIEDAD DE APOYO AERONAUTICO SA</v>
      </c>
      <c r="C2200" s="30" t="s">
        <v>4900</v>
      </c>
      <c r="D2200" s="31">
        <v>5</v>
      </c>
      <c r="E2200" s="30" t="str">
        <f>+'Categorias-9 feb-Depurado'!E2199</f>
        <v>800139545-2</v>
      </c>
      <c r="F2200" s="30" t="str">
        <f>+'Categorias-9 feb-Depurado'!F2199</f>
        <v>CR 25 1 A SUR 155 P 3</v>
      </c>
      <c r="G2200" s="30" t="str">
        <f>+'Categorias-9 feb-Depurado'!G2199</f>
        <v>MEDELLIN</v>
      </c>
      <c r="H2200" s="30" t="str">
        <f>+'Categorias-9 feb-Depurado'!H2199</f>
        <v>RNG3762</v>
      </c>
      <c r="I2200" s="107">
        <f>+'Categorias-9 feb-Depurado'!R2199</f>
        <v>210243904</v>
      </c>
      <c r="J2200" s="108">
        <f t="shared" si="144"/>
        <v>0</v>
      </c>
      <c r="K2200" s="107">
        <f t="shared" si="145"/>
        <v>0</v>
      </c>
      <c r="L2200" s="109">
        <f t="shared" si="146"/>
        <v>210243904</v>
      </c>
      <c r="M2200" s="110">
        <f t="shared" si="147"/>
        <v>0.00016028030662196694</v>
      </c>
      <c r="N2200" s="33" t="s">
        <v>4892</v>
      </c>
      <c r="O2200" s="33">
        <f>+'Categorias-9 feb-Depurado'!Y2199</f>
        <v>44077.676237198233</v>
      </c>
      <c r="P2200" s="111">
        <f>+'Categorias-9 feb-Depurado'!AC2199</f>
        <v>44911</v>
      </c>
      <c r="Q2200" s="111">
        <f>+'Categorias-9 feb-Depurado'!AE2199</f>
        <v>44986</v>
      </c>
      <c r="R2200" s="112" t="str">
        <f>+'Categorias-9 feb-Depurado'!AB2199</f>
        <v>GH</v>
      </c>
    </row>
    <row r="2201" spans="2:18" s="1" customFormat="1" ht="14.5" hidden="1">
      <c r="B2201" s="57" t="str">
        <f>+'Categorias-9 feb-Depurado'!B2200</f>
        <v>LASA SOCIEDAD DE APOYO AERONAUTICO SA</v>
      </c>
      <c r="C2201" s="30" t="s">
        <v>4900</v>
      </c>
      <c r="D2201" s="31">
        <v>5</v>
      </c>
      <c r="E2201" s="30" t="str">
        <f>+'Categorias-9 feb-Depurado'!E2200</f>
        <v>800139545-2</v>
      </c>
      <c r="F2201" s="30" t="str">
        <f>+'Categorias-9 feb-Depurado'!F2200</f>
        <v>CR 25 1 A SUR 155 P 3</v>
      </c>
      <c r="G2201" s="30" t="str">
        <f>+'Categorias-9 feb-Depurado'!G2200</f>
        <v>MEDELLIN</v>
      </c>
      <c r="H2201" s="30" t="str">
        <f>+'Categorias-9 feb-Depurado'!H2200</f>
        <v>RNG3761</v>
      </c>
      <c r="I2201" s="107">
        <f>+'Categorias-9 feb-Depurado'!R2200</f>
        <v>11307582</v>
      </c>
      <c r="J2201" s="108">
        <f t="shared" si="144"/>
        <v>0</v>
      </c>
      <c r="K2201" s="107">
        <f t="shared" si="145"/>
        <v>0</v>
      </c>
      <c r="L2201" s="109">
        <f t="shared" si="146"/>
        <v>11307582</v>
      </c>
      <c r="M2201" s="110">
        <f t="shared" si="147"/>
        <v>8.6203817358387439E-06</v>
      </c>
      <c r="N2201" s="33" t="s">
        <v>4892</v>
      </c>
      <c r="O2201" s="33">
        <f>+'Categorias-9 feb-Depurado'!Y2200</f>
        <v>2370.6368124783799</v>
      </c>
      <c r="P2201" s="111">
        <f>+'Categorias-9 feb-Depurado'!AC2200</f>
        <v>44911</v>
      </c>
      <c r="Q2201" s="111">
        <f>+'Categorias-9 feb-Depurado'!AE2200</f>
        <v>44986</v>
      </c>
      <c r="R2201" s="112" t="str">
        <f>+'Categorias-9 feb-Depurado'!AB2200</f>
        <v>GH</v>
      </c>
    </row>
    <row r="2202" spans="2:18" s="1" customFormat="1" ht="14.5" hidden="1">
      <c r="B2202" s="57" t="str">
        <f>+'Categorias-9 feb-Depurado'!B2201</f>
        <v>LASA SOCIEDAD DE APOYO AERONAUTICO SA</v>
      </c>
      <c r="C2202" s="30" t="s">
        <v>4900</v>
      </c>
      <c r="D2202" s="31">
        <v>5</v>
      </c>
      <c r="E2202" s="30" t="str">
        <f>+'Categorias-9 feb-Depurado'!E2201</f>
        <v>800139545-2</v>
      </c>
      <c r="F2202" s="30" t="str">
        <f>+'Categorias-9 feb-Depurado'!F2201</f>
        <v>CR 25 1 A SUR 155 P 3</v>
      </c>
      <c r="G2202" s="30" t="str">
        <f>+'Categorias-9 feb-Depurado'!G2201</f>
        <v>MEDELLIN</v>
      </c>
      <c r="H2202" s="30" t="str">
        <f>+'Categorias-9 feb-Depurado'!H2201</f>
        <v>PEI1962</v>
      </c>
      <c r="I2202" s="107">
        <f>+'Categorias-9 feb-Depurado'!R2201</f>
        <v>1150385</v>
      </c>
      <c r="J2202" s="108">
        <f t="shared" si="144"/>
        <v>0</v>
      </c>
      <c r="K2202" s="107">
        <f t="shared" si="145"/>
        <v>0</v>
      </c>
      <c r="L2202" s="109">
        <f t="shared" si="146"/>
        <v>1150385</v>
      </c>
      <c r="M2202" s="110">
        <f t="shared" si="147"/>
        <v>8.770007454452114E-07</v>
      </c>
      <c r="N2202" s="33" t="s">
        <v>4892</v>
      </c>
      <c r="O2202" s="33">
        <f>+'Categorias-9 feb-Depurado'!Y2201</f>
        <v>241.17844376657544</v>
      </c>
      <c r="P2202" s="111">
        <f>+'Categorias-9 feb-Depurado'!AC2201</f>
        <v>44911</v>
      </c>
      <c r="Q2202" s="111">
        <f>+'Categorias-9 feb-Depurado'!AE2201</f>
        <v>44986</v>
      </c>
      <c r="R2202" s="112" t="str">
        <f>+'Categorias-9 feb-Depurado'!AB2201</f>
        <v>GH</v>
      </c>
    </row>
    <row r="2203" spans="2:18" s="1" customFormat="1" ht="14.5" hidden="1">
      <c r="B2203" s="57" t="str">
        <f>+'Categorias-9 feb-Depurado'!B2202</f>
        <v>LASA SOCIEDAD DE APOYO AERONAUTICO SA</v>
      </c>
      <c r="C2203" s="30" t="s">
        <v>4900</v>
      </c>
      <c r="D2203" s="31">
        <v>5</v>
      </c>
      <c r="E2203" s="30" t="str">
        <f>+'Categorias-9 feb-Depurado'!E2202</f>
        <v>800139545-2</v>
      </c>
      <c r="F2203" s="30" t="str">
        <f>+'Categorias-9 feb-Depurado'!F2202</f>
        <v>CR 25 1 A SUR 155 P 3</v>
      </c>
      <c r="G2203" s="30" t="str">
        <f>+'Categorias-9 feb-Depurado'!G2202</f>
        <v>MEDELLIN</v>
      </c>
      <c r="H2203" s="30" t="str">
        <f>+'Categorias-9 feb-Depurado'!H2202</f>
        <v>MTR847</v>
      </c>
      <c r="I2203" s="107">
        <f>+'Categorias-9 feb-Depurado'!R2202</f>
        <v>971740</v>
      </c>
      <c r="J2203" s="108">
        <f t="shared" si="144"/>
        <v>0</v>
      </c>
      <c r="K2203" s="107">
        <f t="shared" si="145"/>
        <v>0</v>
      </c>
      <c r="L2203" s="109">
        <f t="shared" si="146"/>
        <v>971740</v>
      </c>
      <c r="M2203" s="110">
        <f t="shared" si="147"/>
        <v>7.4080999350559132E-07</v>
      </c>
      <c r="N2203" s="33" t="s">
        <v>4892</v>
      </c>
      <c r="O2203" s="33">
        <f>+'Categorias-9 feb-Depurado'!Y2202</f>
        <v>203.72548402989611</v>
      </c>
      <c r="P2203" s="111">
        <f>+'Categorias-9 feb-Depurado'!AC2202</f>
        <v>44911</v>
      </c>
      <c r="Q2203" s="111">
        <f>+'Categorias-9 feb-Depurado'!AE2202</f>
        <v>44986</v>
      </c>
      <c r="R2203" s="112" t="str">
        <f>+'Categorias-9 feb-Depurado'!AB2202</f>
        <v>GH</v>
      </c>
    </row>
    <row r="2204" spans="2:18" s="1" customFormat="1" ht="14.5" hidden="1">
      <c r="B2204" s="57" t="str">
        <f>+'Categorias-9 feb-Depurado'!B2203</f>
        <v>LASA SOCIEDAD DE APOYO AERONAUTICO SA</v>
      </c>
      <c r="C2204" s="30" t="s">
        <v>4900</v>
      </c>
      <c r="D2204" s="31">
        <v>5</v>
      </c>
      <c r="E2204" s="30" t="str">
        <f>+'Categorias-9 feb-Depurado'!E2203</f>
        <v>800139545-2</v>
      </c>
      <c r="F2204" s="30" t="str">
        <f>+'Categorias-9 feb-Depurado'!F2203</f>
        <v>CR 25 1 A SUR 155 P 3</v>
      </c>
      <c r="G2204" s="30" t="str">
        <f>+'Categorias-9 feb-Depurado'!G2203</f>
        <v>MEDELLIN</v>
      </c>
      <c r="H2204" s="30" t="str">
        <f>+'Categorias-9 feb-Depurado'!H2203</f>
        <v>RNG3758</v>
      </c>
      <c r="I2204" s="107">
        <f>+'Categorias-9 feb-Depurado'!R2203</f>
        <v>7943547</v>
      </c>
      <c r="J2204" s="108">
        <f t="shared" si="144"/>
        <v>0</v>
      </c>
      <c r="K2204" s="107">
        <f t="shared" si="145"/>
        <v>0</v>
      </c>
      <c r="L2204" s="109">
        <f t="shared" si="146"/>
        <v>7943547</v>
      </c>
      <c r="M2204" s="110">
        <f t="shared" si="147"/>
        <v>6.0557957905214969E-06</v>
      </c>
      <c r="N2204" s="33" t="s">
        <v>4892</v>
      </c>
      <c r="O2204" s="33">
        <f>+'Categorias-9 feb-Depurado'!Y2203</f>
        <v>1665.3662064844805</v>
      </c>
      <c r="P2204" s="111">
        <f>+'Categorias-9 feb-Depurado'!AC2203</f>
        <v>44911</v>
      </c>
      <c r="Q2204" s="111">
        <f>+'Categorias-9 feb-Depurado'!AE2203</f>
        <v>44986</v>
      </c>
      <c r="R2204" s="112" t="str">
        <f>+'Categorias-9 feb-Depurado'!AB2203</f>
        <v>GH</v>
      </c>
    </row>
    <row r="2205" spans="2:18" s="1" customFormat="1" ht="14.5" hidden="1">
      <c r="B2205" s="57" t="str">
        <f>+'Categorias-9 feb-Depurado'!B2204</f>
        <v>LASA SOCIEDAD DE APOYO AERONAUTICO SA</v>
      </c>
      <c r="C2205" s="30" t="s">
        <v>4900</v>
      </c>
      <c r="D2205" s="31">
        <v>5</v>
      </c>
      <c r="E2205" s="30" t="str">
        <f>+'Categorias-9 feb-Depurado'!E2204</f>
        <v>800139545-2</v>
      </c>
      <c r="F2205" s="30" t="str">
        <f>+'Categorias-9 feb-Depurado'!F2204</f>
        <v>CR 25 1 A SUR 155 P 3</v>
      </c>
      <c r="G2205" s="30" t="str">
        <f>+'Categorias-9 feb-Depurado'!G2204</f>
        <v>MEDELLIN</v>
      </c>
      <c r="H2205" s="30" t="str">
        <f>+'Categorias-9 feb-Depurado'!H2204</f>
        <v>CTG1501</v>
      </c>
      <c r="I2205" s="107">
        <f>+'Categorias-9 feb-Depurado'!R2204</f>
        <v>7943547</v>
      </c>
      <c r="J2205" s="108">
        <f t="shared" si="144"/>
        <v>0</v>
      </c>
      <c r="K2205" s="107">
        <f t="shared" si="145"/>
        <v>0</v>
      </c>
      <c r="L2205" s="109">
        <f t="shared" si="146"/>
        <v>7943547</v>
      </c>
      <c r="M2205" s="110">
        <f t="shared" si="147"/>
        <v>6.0557957905214969E-06</v>
      </c>
      <c r="N2205" s="33" t="s">
        <v>4892</v>
      </c>
      <c r="O2205" s="33">
        <f>+'Categorias-9 feb-Depurado'!Y2204</f>
        <v>1665.3662064844805</v>
      </c>
      <c r="P2205" s="111">
        <f>+'Categorias-9 feb-Depurado'!AC2204</f>
        <v>44911</v>
      </c>
      <c r="Q2205" s="111">
        <f>+'Categorias-9 feb-Depurado'!AE2204</f>
        <v>44986</v>
      </c>
      <c r="R2205" s="112" t="str">
        <f>+'Categorias-9 feb-Depurado'!AB2204</f>
        <v>GH</v>
      </c>
    </row>
    <row r="2206" spans="2:18" s="1" customFormat="1" ht="14.5" hidden="1">
      <c r="B2206" s="57" t="str">
        <f>+'Categorias-9 feb-Depurado'!B2205</f>
        <v>LASA SOCIEDAD DE APOYO AERONAUTICO SA</v>
      </c>
      <c r="C2206" s="30" t="s">
        <v>4900</v>
      </c>
      <c r="D2206" s="31">
        <v>5</v>
      </c>
      <c r="E2206" s="30" t="str">
        <f>+'Categorias-9 feb-Depurado'!E2205</f>
        <v>800139545-2</v>
      </c>
      <c r="F2206" s="30" t="str">
        <f>+'Categorias-9 feb-Depurado'!F2205</f>
        <v>CR 25 1 A SUR 155 P 3</v>
      </c>
      <c r="G2206" s="30" t="str">
        <f>+'Categorias-9 feb-Depurado'!G2205</f>
        <v>MEDELLIN</v>
      </c>
      <c r="H2206" s="30" t="str">
        <f>+'Categorias-9 feb-Depurado'!H2205</f>
        <v>PEI1960</v>
      </c>
      <c r="I2206" s="107">
        <f>+'Categorias-9 feb-Depurado'!R2205</f>
        <v>62158237</v>
      </c>
      <c r="J2206" s="108">
        <f t="shared" si="144"/>
        <v>0</v>
      </c>
      <c r="K2206" s="107">
        <f t="shared" si="145"/>
        <v>0</v>
      </c>
      <c r="L2206" s="109">
        <f t="shared" si="146"/>
        <v>62158237</v>
      </c>
      <c r="M2206" s="110">
        <f t="shared" si="147"/>
        <v>4.7386588128809153E-05</v>
      </c>
      <c r="N2206" s="33" t="s">
        <v>4892</v>
      </c>
      <c r="O2206" s="33">
        <f>+'Categorias-9 feb-Depurado'!Y2205</f>
        <v>13031.48673438368</v>
      </c>
      <c r="P2206" s="111">
        <f>+'Categorias-9 feb-Depurado'!AC2205</f>
        <v>44911</v>
      </c>
      <c r="Q2206" s="111">
        <f>+'Categorias-9 feb-Depurado'!AE2205</f>
        <v>44986</v>
      </c>
      <c r="R2206" s="112" t="str">
        <f>+'Categorias-9 feb-Depurado'!AB2205</f>
        <v>GH</v>
      </c>
    </row>
    <row r="2207" spans="2:18" s="1" customFormat="1" ht="14.5" hidden="1">
      <c r="B2207" s="57" t="str">
        <f>+'Categorias-9 feb-Depurado'!B2206</f>
        <v>LASA SOCIEDAD DE APOYO AERONAUTICO SA</v>
      </c>
      <c r="C2207" s="30" t="s">
        <v>4900</v>
      </c>
      <c r="D2207" s="31">
        <v>5</v>
      </c>
      <c r="E2207" s="30" t="str">
        <f>+'Categorias-9 feb-Depurado'!E2206</f>
        <v>800139545-2</v>
      </c>
      <c r="F2207" s="30" t="str">
        <f>+'Categorias-9 feb-Depurado'!F2206</f>
        <v>CR 25 1 A SUR 155 P 3</v>
      </c>
      <c r="G2207" s="30" t="str">
        <f>+'Categorias-9 feb-Depurado'!G2206</f>
        <v>MEDELLIN</v>
      </c>
      <c r="H2207" s="30" t="str">
        <f>+'Categorias-9 feb-Depurado'!H2206</f>
        <v>CTG1494</v>
      </c>
      <c r="I2207" s="107">
        <f>+'Categorias-9 feb-Depurado'!R2206</f>
        <v>141647933</v>
      </c>
      <c r="J2207" s="108">
        <f t="shared" si="144"/>
        <v>0</v>
      </c>
      <c r="K2207" s="107">
        <f t="shared" si="145"/>
        <v>0</v>
      </c>
      <c r="L2207" s="109">
        <f t="shared" si="146"/>
        <v>141647933</v>
      </c>
      <c r="M2207" s="110">
        <f t="shared" si="147"/>
        <v>0.00010798588544858752</v>
      </c>
      <c r="N2207" s="33" t="s">
        <v>4892</v>
      </c>
      <c r="O2207" s="33">
        <f>+'Categorias-9 feb-Depurado'!Y2206</f>
        <v>29696.51729090013</v>
      </c>
      <c r="P2207" s="111">
        <f>+'Categorias-9 feb-Depurado'!AC2206</f>
        <v>44911</v>
      </c>
      <c r="Q2207" s="111">
        <f>+'Categorias-9 feb-Depurado'!AE2206</f>
        <v>44986</v>
      </c>
      <c r="R2207" s="112" t="str">
        <f>+'Categorias-9 feb-Depurado'!AB2206</f>
        <v>GH</v>
      </c>
    </row>
    <row r="2208" spans="2:18" s="1" customFormat="1" ht="14.5" hidden="1">
      <c r="B2208" s="57" t="str">
        <f>+'Categorias-9 feb-Depurado'!B2207</f>
        <v>LASA SOCIEDAD DE APOYO AERONAUTICO SA</v>
      </c>
      <c r="C2208" s="30" t="s">
        <v>4900</v>
      </c>
      <c r="D2208" s="31">
        <v>5</v>
      </c>
      <c r="E2208" s="30" t="str">
        <f>+'Categorias-9 feb-Depurado'!E2207</f>
        <v>800139545-2</v>
      </c>
      <c r="F2208" s="30" t="str">
        <f>+'Categorias-9 feb-Depurado'!F2207</f>
        <v>CR 25 1 A SUR 155 P 3</v>
      </c>
      <c r="G2208" s="30" t="str">
        <f>+'Categorias-9 feb-Depurado'!G2207</f>
        <v>MEDELLIN</v>
      </c>
      <c r="H2208" s="30" t="str">
        <f>+'Categorias-9 feb-Depurado'!H2207</f>
        <v>RNG3769</v>
      </c>
      <c r="I2208" s="107">
        <f>+'Categorias-9 feb-Depurado'!R2207</f>
        <v>3051608</v>
      </c>
      <c r="J2208" s="108">
        <f t="shared" si="144"/>
        <v>0</v>
      </c>
      <c r="K2208" s="107">
        <f t="shared" si="145"/>
        <v>0</v>
      </c>
      <c r="L2208" s="109">
        <f t="shared" si="146"/>
        <v>3051608</v>
      </c>
      <c r="M2208" s="110">
        <f t="shared" si="147"/>
        <v>2.3264059343668169E-06</v>
      </c>
      <c r="N2208" s="33" t="s">
        <v>4892</v>
      </c>
      <c r="O2208" s="33">
        <f>+'Categorias-9 feb-Depurado'!Y2207</f>
        <v>639.77022338228664</v>
      </c>
      <c r="P2208" s="111">
        <f>+'Categorias-9 feb-Depurado'!AC2207</f>
        <v>44911</v>
      </c>
      <c r="Q2208" s="111">
        <f>+'Categorias-9 feb-Depurado'!AE2207</f>
        <v>44986</v>
      </c>
      <c r="R2208" s="112" t="str">
        <f>+'Categorias-9 feb-Depurado'!AB2207</f>
        <v>GH</v>
      </c>
    </row>
    <row r="2209" spans="2:18" s="1" customFormat="1" ht="14.5" hidden="1">
      <c r="B2209" s="57" t="str">
        <f>+'Categorias-9 feb-Depurado'!B2208</f>
        <v>LASA SOCIEDAD DE APOYO AERONAUTICO SA</v>
      </c>
      <c r="C2209" s="30" t="s">
        <v>4900</v>
      </c>
      <c r="D2209" s="31">
        <v>5</v>
      </c>
      <c r="E2209" s="30" t="str">
        <f>+'Categorias-9 feb-Depurado'!E2208</f>
        <v>800139545-2</v>
      </c>
      <c r="F2209" s="30" t="str">
        <f>+'Categorias-9 feb-Depurado'!F2208</f>
        <v>CR 25 1 A SUR 155 P 3</v>
      </c>
      <c r="G2209" s="30" t="str">
        <f>+'Categorias-9 feb-Depurado'!G2208</f>
        <v>MEDELLIN</v>
      </c>
      <c r="H2209" s="30" t="str">
        <f>+'Categorias-9 feb-Depurado'!H2208</f>
        <v>CTG1495</v>
      </c>
      <c r="I2209" s="107">
        <f>+'Categorias-9 feb-Depurado'!R2208</f>
        <v>38182367</v>
      </c>
      <c r="J2209" s="108">
        <f t="shared" si="144"/>
        <v>0</v>
      </c>
      <c r="K2209" s="107">
        <f t="shared" si="145"/>
        <v>0</v>
      </c>
      <c r="L2209" s="109">
        <f t="shared" si="146"/>
        <v>38182367</v>
      </c>
      <c r="M2209" s="110">
        <f t="shared" si="147"/>
        <v>2.9108484830611178E-05</v>
      </c>
      <c r="N2209" s="33" t="s">
        <v>4892</v>
      </c>
      <c r="O2209" s="33">
        <f>+'Categorias-9 feb-Depurado'!Y2208</f>
        <v>8004.9408262314319</v>
      </c>
      <c r="P2209" s="111">
        <f>+'Categorias-9 feb-Depurado'!AC2208</f>
        <v>44911</v>
      </c>
      <c r="Q2209" s="111">
        <f>+'Categorias-9 feb-Depurado'!AE2208</f>
        <v>44986</v>
      </c>
      <c r="R2209" s="112" t="str">
        <f>+'Categorias-9 feb-Depurado'!AB2208</f>
        <v>GH</v>
      </c>
    </row>
    <row r="2210" spans="2:18" s="1" customFormat="1" ht="14.5" hidden="1">
      <c r="B2210" s="57" t="str">
        <f>+'Categorias-9 feb-Depurado'!B2209</f>
        <v>LASA SOCIEDAD DE APOYO AERONAUTICO SA</v>
      </c>
      <c r="C2210" s="30" t="s">
        <v>4900</v>
      </c>
      <c r="D2210" s="31">
        <v>5</v>
      </c>
      <c r="E2210" s="30" t="str">
        <f>+'Categorias-9 feb-Depurado'!E2209</f>
        <v>800139545-2</v>
      </c>
      <c r="F2210" s="30" t="str">
        <f>+'Categorias-9 feb-Depurado'!F2209</f>
        <v>CR 25 1 A SUR 155 P 3</v>
      </c>
      <c r="G2210" s="30" t="str">
        <f>+'Categorias-9 feb-Depurado'!G2209</f>
        <v>MEDELLIN</v>
      </c>
      <c r="H2210" s="30" t="str">
        <f>+'Categorias-9 feb-Depurado'!H2209</f>
        <v>RNG3759</v>
      </c>
      <c r="I2210" s="107">
        <f>+'Categorias-9 feb-Depurado'!R2209</f>
        <v>10508878</v>
      </c>
      <c r="J2210" s="108">
        <f t="shared" si="144"/>
        <v>0</v>
      </c>
      <c r="K2210" s="107">
        <f t="shared" si="145"/>
        <v>0</v>
      </c>
      <c r="L2210" s="109">
        <f t="shared" si="146"/>
        <v>10508878</v>
      </c>
      <c r="M2210" s="110">
        <f t="shared" si="147"/>
        <v>8.0114864500082857E-06</v>
      </c>
      <c r="N2210" s="33" t="s">
        <v>4892</v>
      </c>
      <c r="O2210" s="33">
        <f>+'Categorias-9 feb-Depurado'!Y2209</f>
        <v>2203.1883602209709</v>
      </c>
      <c r="P2210" s="111">
        <f>+'Categorias-9 feb-Depurado'!AC2209</f>
        <v>44911</v>
      </c>
      <c r="Q2210" s="111">
        <f>+'Categorias-9 feb-Depurado'!AE2209</f>
        <v>44986</v>
      </c>
      <c r="R2210" s="112" t="str">
        <f>+'Categorias-9 feb-Depurado'!AB2209</f>
        <v>GH</v>
      </c>
    </row>
    <row r="2211" spans="2:18" s="1" customFormat="1" ht="14.5" hidden="1">
      <c r="B2211" s="57" t="str">
        <f>+'Categorias-9 feb-Depurado'!B2210</f>
        <v>LASA SOCIEDAD DE APOYO AERONAUTICO SA</v>
      </c>
      <c r="C2211" s="30" t="s">
        <v>4900</v>
      </c>
      <c r="D2211" s="31">
        <v>5</v>
      </c>
      <c r="E2211" s="30" t="str">
        <f>+'Categorias-9 feb-Depurado'!E2210</f>
        <v>800139545-2</v>
      </c>
      <c r="F2211" s="30" t="str">
        <f>+'Categorias-9 feb-Depurado'!F2210</f>
        <v>CR 25 1 A SUR 155 P 3</v>
      </c>
      <c r="G2211" s="30" t="str">
        <f>+'Categorias-9 feb-Depurado'!G2210</f>
        <v>MEDELLIN</v>
      </c>
      <c r="H2211" s="30" t="str">
        <f>+'Categorias-9 feb-Depurado'!H2210</f>
        <v>MTR845</v>
      </c>
      <c r="I2211" s="107">
        <f>+'Categorias-9 feb-Depurado'!R2210</f>
        <v>31213317</v>
      </c>
      <c r="J2211" s="108">
        <f t="shared" si="144"/>
        <v>0</v>
      </c>
      <c r="K2211" s="107">
        <f t="shared" si="145"/>
        <v>0</v>
      </c>
      <c r="L2211" s="109">
        <f t="shared" si="146"/>
        <v>31213317</v>
      </c>
      <c r="M2211" s="110">
        <f t="shared" si="147"/>
        <v>2.3795600843906769E-05</v>
      </c>
      <c r="N2211" s="33" t="s">
        <v>4892</v>
      </c>
      <c r="O2211" s="33">
        <f>+'Categorias-9 feb-Depurado'!Y2210</f>
        <v>6543.8781093745083</v>
      </c>
      <c r="P2211" s="111">
        <f>+'Categorias-9 feb-Depurado'!AC2210</f>
        <v>44911</v>
      </c>
      <c r="Q2211" s="111">
        <f>+'Categorias-9 feb-Depurado'!AE2210</f>
        <v>44986</v>
      </c>
      <c r="R2211" s="112" t="str">
        <f>+'Categorias-9 feb-Depurado'!AB2210</f>
        <v>GH</v>
      </c>
    </row>
    <row r="2212" spans="2:18" s="1" customFormat="1" ht="14.5" hidden="1">
      <c r="B2212" s="57" t="str">
        <f>+'Categorias-9 feb-Depurado'!B2211</f>
        <v>LASA SOCIEDAD DE APOYO AERONAUTICO SA</v>
      </c>
      <c r="C2212" s="30" t="s">
        <v>4900</v>
      </c>
      <c r="D2212" s="31">
        <v>5</v>
      </c>
      <c r="E2212" s="30" t="str">
        <f>+'Categorias-9 feb-Depurado'!E2211</f>
        <v>800139545-2</v>
      </c>
      <c r="F2212" s="30" t="str">
        <f>+'Categorias-9 feb-Depurado'!F2211</f>
        <v>CR 25 1 A SUR 155 P 3</v>
      </c>
      <c r="G2212" s="30" t="str">
        <f>+'Categorias-9 feb-Depurado'!G2211</f>
        <v>MEDELLIN</v>
      </c>
      <c r="H2212" s="30" t="str">
        <f>+'Categorias-9 feb-Depurado'!H2211</f>
        <v>PEI1963</v>
      </c>
      <c r="I2212" s="107">
        <f>+'Categorias-9 feb-Depurado'!R2211</f>
        <v>63238</v>
      </c>
      <c r="J2212" s="108">
        <f t="shared" si="144"/>
        <v>0</v>
      </c>
      <c r="K2212" s="107">
        <f t="shared" si="145"/>
        <v>0</v>
      </c>
      <c r="L2212" s="109">
        <f t="shared" si="146"/>
        <v>63238</v>
      </c>
      <c r="M2212" s="110">
        <f t="shared" si="147"/>
        <v>4.8209749901523644E-08</v>
      </c>
      <c r="N2212" s="33" t="s">
        <v>4892</v>
      </c>
      <c r="O2212" s="33">
        <f>+'Categorias-9 feb-Depurado'!Y2211</f>
        <v>13.25785926182165</v>
      </c>
      <c r="P2212" s="111">
        <f>+'Categorias-9 feb-Depurado'!AC2211</f>
        <v>44911</v>
      </c>
      <c r="Q2212" s="111">
        <f>+'Categorias-9 feb-Depurado'!AE2211</f>
        <v>44986</v>
      </c>
      <c r="R2212" s="112" t="str">
        <f>+'Categorias-9 feb-Depurado'!AB2211</f>
        <v>GH</v>
      </c>
    </row>
    <row r="2213" spans="2:18" s="1" customFormat="1" ht="14.5" hidden="1">
      <c r="B2213" s="57" t="str">
        <f>+'Categorias-9 feb-Depurado'!B2212</f>
        <v>LASA SOCIEDAD DE APOYO AERONAUTICO SA</v>
      </c>
      <c r="C2213" s="30" t="s">
        <v>4900</v>
      </c>
      <c r="D2213" s="31">
        <v>5</v>
      </c>
      <c r="E2213" s="30" t="str">
        <f>+'Categorias-9 feb-Depurado'!E2212</f>
        <v>800139545-2</v>
      </c>
      <c r="F2213" s="30" t="str">
        <f>+'Categorias-9 feb-Depurado'!F2212</f>
        <v>CR 25 1 A SUR 155 P 3</v>
      </c>
      <c r="G2213" s="30" t="str">
        <f>+'Categorias-9 feb-Depurado'!G2212</f>
        <v>MEDELLIN</v>
      </c>
      <c r="H2213" s="30" t="str">
        <f>+'Categorias-9 feb-Depurado'!H2212</f>
        <v>RNG3773</v>
      </c>
      <c r="I2213" s="107">
        <f>+'Categorias-9 feb-Depurado'!R2212</f>
        <v>109528685</v>
      </c>
      <c r="J2213" s="108">
        <f t="shared" si="144"/>
        <v>0</v>
      </c>
      <c r="K2213" s="107">
        <f t="shared" si="145"/>
        <v>0</v>
      </c>
      <c r="L2213" s="109">
        <f t="shared" si="146"/>
        <v>109528685</v>
      </c>
      <c r="M2213" s="110">
        <f t="shared" si="147"/>
        <v>8.3499644373521685E-05</v>
      </c>
      <c r="N2213" s="33" t="s">
        <v>4892</v>
      </c>
      <c r="O2213" s="33">
        <f>+'Categorias-9 feb-Depurado'!Y2212</f>
        <v>22962.71056741826</v>
      </c>
      <c r="P2213" s="111">
        <f>+'Categorias-9 feb-Depurado'!AC2212</f>
        <v>44911</v>
      </c>
      <c r="Q2213" s="111">
        <f>+'Categorias-9 feb-Depurado'!AE2212</f>
        <v>44986</v>
      </c>
      <c r="R2213" s="112" t="str">
        <f>+'Categorias-9 feb-Depurado'!AB2212</f>
        <v>GH</v>
      </c>
    </row>
    <row r="2214" spans="2:18" s="1" customFormat="1" ht="14.5" hidden="1">
      <c r="B2214" s="57" t="str">
        <f>+'Categorias-9 feb-Depurado'!B2213</f>
        <v>LASA SOCIEDAD DE APOYO AERONAUTICO SA</v>
      </c>
      <c r="C2214" s="30" t="s">
        <v>4900</v>
      </c>
      <c r="D2214" s="31">
        <v>5</v>
      </c>
      <c r="E2214" s="30" t="str">
        <f>+'Categorias-9 feb-Depurado'!E2213</f>
        <v>800139545-2</v>
      </c>
      <c r="F2214" s="30" t="str">
        <f>+'Categorias-9 feb-Depurado'!F2213</f>
        <v>CR 25 1 A SUR 155 P 3</v>
      </c>
      <c r="G2214" s="30" t="str">
        <f>+'Categorias-9 feb-Depurado'!G2213</f>
        <v>MEDELLIN</v>
      </c>
      <c r="H2214" s="30" t="str">
        <f>+'Categorias-9 feb-Depurado'!H2213</f>
        <v>PEI1961</v>
      </c>
      <c r="I2214" s="107">
        <f>+'Categorias-9 feb-Depurado'!R2213</f>
        <v>19036953</v>
      </c>
      <c r="J2214" s="108">
        <f t="shared" si="144"/>
        <v>0</v>
      </c>
      <c r="K2214" s="107">
        <f t="shared" si="145"/>
        <v>0</v>
      </c>
      <c r="L2214" s="109">
        <f t="shared" si="146"/>
        <v>19036953</v>
      </c>
      <c r="M2214" s="110">
        <f t="shared" si="147"/>
        <v>1.4512899570148648E-05</v>
      </c>
      <c r="N2214" s="33" t="s">
        <v>4892</v>
      </c>
      <c r="O2214" s="33">
        <f>+'Categorias-9 feb-Depurado'!Y2213</f>
        <v>3991.1009780181762</v>
      </c>
      <c r="P2214" s="111">
        <f>+'Categorias-9 feb-Depurado'!AC2213</f>
        <v>44911</v>
      </c>
      <c r="Q2214" s="111">
        <f>+'Categorias-9 feb-Depurado'!AE2213</f>
        <v>44986</v>
      </c>
      <c r="R2214" s="112" t="str">
        <f>+'Categorias-9 feb-Depurado'!AB2213</f>
        <v>GH</v>
      </c>
    </row>
    <row r="2215" spans="2:18" s="1" customFormat="1" ht="14.5" hidden="1">
      <c r="B2215" s="57" t="str">
        <f>+'Categorias-9 feb-Depurado'!B2214</f>
        <v>LASA SOCIEDAD DE APOYO AERONAUTICO SA</v>
      </c>
      <c r="C2215" s="30" t="s">
        <v>4900</v>
      </c>
      <c r="D2215" s="31">
        <v>5</v>
      </c>
      <c r="E2215" s="30" t="str">
        <f>+'Categorias-9 feb-Depurado'!E2214</f>
        <v>800139545-2</v>
      </c>
      <c r="F2215" s="30" t="str">
        <f>+'Categorias-9 feb-Depurado'!F2214</f>
        <v>CR 25 1 A SUR 155 P 3</v>
      </c>
      <c r="G2215" s="30" t="str">
        <f>+'Categorias-9 feb-Depurado'!G2214</f>
        <v>MEDELLIN</v>
      </c>
      <c r="H2215" s="30" t="str">
        <f>+'Categorias-9 feb-Depurado'!H2214</f>
        <v>CTG1496</v>
      </c>
      <c r="I2215" s="107">
        <f>+'Categorias-9 feb-Depurado'!R2214</f>
        <v>7076644</v>
      </c>
      <c r="J2215" s="108">
        <f t="shared" si="144"/>
        <v>0</v>
      </c>
      <c r="K2215" s="107">
        <f t="shared" si="145"/>
        <v>0</v>
      </c>
      <c r="L2215" s="109">
        <f t="shared" si="146"/>
        <v>7076644</v>
      </c>
      <c r="M2215" s="110">
        <f t="shared" si="147"/>
        <v>5.3949087159954121E-06</v>
      </c>
      <c r="N2215" s="33" t="s">
        <v>4892</v>
      </c>
      <c r="O2215" s="33">
        <f>+'Categorias-9 feb-Depurado'!Y2214</f>
        <v>1483.6198203297797</v>
      </c>
      <c r="P2215" s="111">
        <f>+'Categorias-9 feb-Depurado'!AC2214</f>
        <v>44911</v>
      </c>
      <c r="Q2215" s="111">
        <f>+'Categorias-9 feb-Depurado'!AE2214</f>
        <v>44986</v>
      </c>
      <c r="R2215" s="112" t="str">
        <f>+'Categorias-9 feb-Depurado'!AB2214</f>
        <v>GH</v>
      </c>
    </row>
    <row r="2216" spans="2:18" s="1" customFormat="1" ht="14.5" hidden="1">
      <c r="B2216" s="57" t="str">
        <f>+'Categorias-9 feb-Depurado'!B2215</f>
        <v>LASA SOCIEDAD DE APOYO AERONAUTICO SA</v>
      </c>
      <c r="C2216" s="30" t="s">
        <v>4900</v>
      </c>
      <c r="D2216" s="31">
        <v>5</v>
      </c>
      <c r="E2216" s="30" t="str">
        <f>+'Categorias-9 feb-Depurado'!E2215</f>
        <v>800139545-2</v>
      </c>
      <c r="F2216" s="30" t="str">
        <f>+'Categorias-9 feb-Depurado'!F2215</f>
        <v>CR 25 1 A SUR 155 P 3</v>
      </c>
      <c r="G2216" s="30" t="str">
        <f>+'Categorias-9 feb-Depurado'!G2215</f>
        <v>MEDELLIN</v>
      </c>
      <c r="H2216" s="30" t="str">
        <f>+'Categorias-9 feb-Depurado'!H2215</f>
        <v>CTG1497</v>
      </c>
      <c r="I2216" s="107">
        <f>+'Categorias-9 feb-Depurado'!R2215</f>
        <v>4543324</v>
      </c>
      <c r="J2216" s="108">
        <f t="shared" si="144"/>
        <v>0</v>
      </c>
      <c r="K2216" s="107">
        <f t="shared" si="145"/>
        <v>0</v>
      </c>
      <c r="L2216" s="109">
        <f t="shared" si="146"/>
        <v>4543324</v>
      </c>
      <c r="M2216" s="110">
        <f t="shared" si="147"/>
        <v>3.4636217742748031E-06</v>
      </c>
      <c r="N2216" s="33" t="s">
        <v>4892</v>
      </c>
      <c r="O2216" s="33">
        <f>+'Categorias-9 feb-Depurado'!Y2215</f>
        <v>952.50877910206816</v>
      </c>
      <c r="P2216" s="111">
        <f>+'Categorias-9 feb-Depurado'!AC2215</f>
        <v>44911</v>
      </c>
      <c r="Q2216" s="111">
        <f>+'Categorias-9 feb-Depurado'!AE2215</f>
        <v>44986</v>
      </c>
      <c r="R2216" s="112" t="str">
        <f>+'Categorias-9 feb-Depurado'!AB2215</f>
        <v>GH</v>
      </c>
    </row>
    <row r="2217" spans="2:18" s="1" customFormat="1" ht="14.5" hidden="1">
      <c r="B2217" s="57" t="str">
        <f>+'Categorias-9 feb-Depurado'!B2216</f>
        <v>LASA SOCIEDAD DE APOYO AERONAUTICO SA</v>
      </c>
      <c r="C2217" s="30" t="s">
        <v>4900</v>
      </c>
      <c r="D2217" s="31">
        <v>5</v>
      </c>
      <c r="E2217" s="30" t="str">
        <f>+'Categorias-9 feb-Depurado'!E2216</f>
        <v>800139545-2</v>
      </c>
      <c r="F2217" s="30" t="str">
        <f>+'Categorias-9 feb-Depurado'!F2216</f>
        <v>CR 25 1 A SUR 155 P 3</v>
      </c>
      <c r="G2217" s="30" t="str">
        <f>+'Categorias-9 feb-Depurado'!G2216</f>
        <v>MEDELLIN</v>
      </c>
      <c r="H2217" s="30" t="str">
        <f>+'Categorias-9 feb-Depurado'!H2216</f>
        <v>RNG3772</v>
      </c>
      <c r="I2217" s="107">
        <f>+'Categorias-9 feb-Depurado'!R2216</f>
        <v>74839970</v>
      </c>
      <c r="J2217" s="108">
        <f t="shared" si="144"/>
        <v>0</v>
      </c>
      <c r="K2217" s="107">
        <f t="shared" si="145"/>
        <v>0</v>
      </c>
      <c r="L2217" s="109">
        <f t="shared" si="146"/>
        <v>74839970</v>
      </c>
      <c r="M2217" s="110">
        <f t="shared" si="147"/>
        <v>5.7054559542324746E-05</v>
      </c>
      <c r="N2217" s="33" t="s">
        <v>4892</v>
      </c>
      <c r="O2217" s="33">
        <f>+'Categorias-9 feb-Depurado'!Y2216</f>
        <v>15690.214576978311</v>
      </c>
      <c r="P2217" s="111">
        <f>+'Categorias-9 feb-Depurado'!AC2216</f>
        <v>44911</v>
      </c>
      <c r="Q2217" s="111">
        <f>+'Categorias-9 feb-Depurado'!AE2216</f>
        <v>44986</v>
      </c>
      <c r="R2217" s="112" t="str">
        <f>+'Categorias-9 feb-Depurado'!AB2216</f>
        <v>GH</v>
      </c>
    </row>
    <row r="2218" spans="2:18" s="1" customFormat="1" ht="14.5" hidden="1">
      <c r="B2218" s="57" t="str">
        <f>+'Categorias-9 feb-Depurado'!B2217</f>
        <v>LASA SOCIEDAD DE APOYO AERONAUTICO SA</v>
      </c>
      <c r="C2218" s="30" t="s">
        <v>4900</v>
      </c>
      <c r="D2218" s="31">
        <v>5</v>
      </c>
      <c r="E2218" s="30" t="str">
        <f>+'Categorias-9 feb-Depurado'!E2217</f>
        <v>800139545-2</v>
      </c>
      <c r="F2218" s="30" t="str">
        <f>+'Categorias-9 feb-Depurado'!F2217</f>
        <v>CR 25 1 A SUR 155 P 3</v>
      </c>
      <c r="G2218" s="30" t="str">
        <f>+'Categorias-9 feb-Depurado'!G2217</f>
        <v>MEDELLIN</v>
      </c>
      <c r="H2218" s="30" t="str">
        <f>+'Categorias-9 feb-Depurado'!H2217</f>
        <v>MTR846</v>
      </c>
      <c r="I2218" s="107">
        <f>+'Categorias-9 feb-Depurado'!R2217</f>
        <v>9251496</v>
      </c>
      <c r="J2218" s="108">
        <f t="shared" si="144"/>
        <v>0</v>
      </c>
      <c r="K2218" s="107">
        <f t="shared" si="145"/>
        <v>0</v>
      </c>
      <c r="L2218" s="109">
        <f t="shared" si="146"/>
        <v>9251496</v>
      </c>
      <c r="M2218" s="110">
        <f t="shared" si="147"/>
        <v>7.0529161006822853E-06</v>
      </c>
      <c r="N2218" s="33" t="s">
        <v>4892</v>
      </c>
      <c r="O2218" s="33">
        <f>+'Categorias-9 feb-Depurado'!Y2217</f>
        <v>1939.5779741501303</v>
      </c>
      <c r="P2218" s="111">
        <f>+'Categorias-9 feb-Depurado'!AC2217</f>
        <v>44911</v>
      </c>
      <c r="Q2218" s="111">
        <f>+'Categorias-9 feb-Depurado'!AE2217</f>
        <v>44986</v>
      </c>
      <c r="R2218" s="112" t="str">
        <f>+'Categorias-9 feb-Depurado'!AB2217</f>
        <v>GH</v>
      </c>
    </row>
    <row r="2219" spans="2:18" s="1" customFormat="1" ht="14.5" hidden="1">
      <c r="B2219" s="57" t="str">
        <f>+'Categorias-9 feb-Depurado'!B2218</f>
        <v>LASA SOCIEDAD DE APOYO AERONAUTICO SA</v>
      </c>
      <c r="C2219" s="30" t="s">
        <v>4900</v>
      </c>
      <c r="D2219" s="31">
        <v>5</v>
      </c>
      <c r="E2219" s="30" t="str">
        <f>+'Categorias-9 feb-Depurado'!E2218</f>
        <v>800139545-2</v>
      </c>
      <c r="F2219" s="30" t="str">
        <f>+'Categorias-9 feb-Depurado'!F2218</f>
        <v>CR 25 1 A SUR 155 P 3</v>
      </c>
      <c r="G2219" s="30" t="str">
        <f>+'Categorias-9 feb-Depurado'!G2218</f>
        <v>MEDELLIN</v>
      </c>
      <c r="H2219" s="30" t="str">
        <f>+'Categorias-9 feb-Depurado'!H2218</f>
        <v>PEI1982</v>
      </c>
      <c r="I2219" s="107">
        <f>+'Categorias-9 feb-Depurado'!R2218</f>
        <v>63238</v>
      </c>
      <c r="J2219" s="108">
        <f t="shared" si="144"/>
        <v>0</v>
      </c>
      <c r="K2219" s="107">
        <f t="shared" si="145"/>
        <v>0</v>
      </c>
      <c r="L2219" s="109">
        <f t="shared" si="146"/>
        <v>63238</v>
      </c>
      <c r="M2219" s="110">
        <f t="shared" si="147"/>
        <v>4.8209749901523644E-08</v>
      </c>
      <c r="N2219" s="33" t="s">
        <v>4892</v>
      </c>
      <c r="O2219" s="33">
        <f>+'Categorias-9 feb-Depurado'!Y2218</f>
        <v>13.25785926182165</v>
      </c>
      <c r="P2219" s="111">
        <f>+'Categorias-9 feb-Depurado'!AC2218</f>
        <v>44922</v>
      </c>
      <c r="Q2219" s="111">
        <f>+'Categorias-9 feb-Depurado'!AE2218</f>
        <v>44997</v>
      </c>
      <c r="R2219" s="112" t="str">
        <f>+'Categorias-9 feb-Depurado'!AB2218</f>
        <v>GH</v>
      </c>
    </row>
    <row r="2220" spans="2:18" s="1" customFormat="1" ht="14.5" hidden="1">
      <c r="B2220" s="57" t="str">
        <f>+'Categorias-9 feb-Depurado'!B2219</f>
        <v>LASA SOCIEDAD DE APOYO AERONAUTICO SA</v>
      </c>
      <c r="C2220" s="30" t="s">
        <v>4900</v>
      </c>
      <c r="D2220" s="31">
        <v>5</v>
      </c>
      <c r="E2220" s="30" t="str">
        <f>+'Categorias-9 feb-Depurado'!E2219</f>
        <v>800139545-2</v>
      </c>
      <c r="F2220" s="30" t="str">
        <f>+'Categorias-9 feb-Depurado'!F2219</f>
        <v>CR 25 1 A SUR 155 P 3</v>
      </c>
      <c r="G2220" s="30" t="str">
        <f>+'Categorias-9 feb-Depurado'!G2219</f>
        <v>MEDELLIN</v>
      </c>
      <c r="H2220" s="30" t="str">
        <f>+'Categorias-9 feb-Depurado'!H2219</f>
        <v>MTR867</v>
      </c>
      <c r="I2220" s="107">
        <f>+'Categorias-9 feb-Depurado'!R2219</f>
        <v>105817</v>
      </c>
      <c r="J2220" s="108">
        <f t="shared" si="144"/>
        <v>0</v>
      </c>
      <c r="K2220" s="107">
        <f t="shared" si="145"/>
        <v>0</v>
      </c>
      <c r="L2220" s="109">
        <f t="shared" si="146"/>
        <v>105817</v>
      </c>
      <c r="M2220" s="110">
        <f t="shared" si="147"/>
        <v>8.0670026018051287E-08</v>
      </c>
      <c r="N2220" s="33" t="s">
        <v>4892</v>
      </c>
      <c r="O2220" s="33">
        <f>+'Categorias-9 feb-Depurado'!Y2219</f>
        <v>22.184555069865926</v>
      </c>
      <c r="P2220" s="111">
        <f>+'Categorias-9 feb-Depurado'!AC2219</f>
        <v>44922</v>
      </c>
      <c r="Q2220" s="111">
        <f>+'Categorias-9 feb-Depurado'!AE2219</f>
        <v>44997</v>
      </c>
      <c r="R2220" s="112" t="str">
        <f>+'Categorias-9 feb-Depurado'!AB2219</f>
        <v>GH</v>
      </c>
    </row>
    <row r="2221" spans="2:18" s="1" customFormat="1" ht="14.5" hidden="1">
      <c r="B2221" s="57" t="str">
        <f>+'Categorias-9 feb-Depurado'!B2220</f>
        <v>LASA SOCIEDAD DE APOYO AERONAUTICO SA</v>
      </c>
      <c r="C2221" s="30" t="s">
        <v>4900</v>
      </c>
      <c r="D2221" s="31">
        <v>5</v>
      </c>
      <c r="E2221" s="30" t="str">
        <f>+'Categorias-9 feb-Depurado'!E2220</f>
        <v>800139545-2</v>
      </c>
      <c r="F2221" s="30" t="str">
        <f>+'Categorias-9 feb-Depurado'!F2220</f>
        <v>CR 25 1 A SUR 155 P 3</v>
      </c>
      <c r="G2221" s="30" t="str">
        <f>+'Categorias-9 feb-Depurado'!G2220</f>
        <v>MEDELLIN</v>
      </c>
      <c r="H2221" s="30" t="str">
        <f>+'Categorias-9 feb-Depurado'!H2220</f>
        <v>CTG1511</v>
      </c>
      <c r="I2221" s="107">
        <f>+'Categorias-9 feb-Depurado'!R2220</f>
        <v>3440719</v>
      </c>
      <c r="J2221" s="108">
        <f t="shared" si="144"/>
        <v>0</v>
      </c>
      <c r="K2221" s="107">
        <f t="shared" si="145"/>
        <v>0</v>
      </c>
      <c r="L2221" s="109">
        <f t="shared" si="146"/>
        <v>3440719</v>
      </c>
      <c r="M2221" s="110">
        <f t="shared" si="147"/>
        <v>2.6230463087292534E-06</v>
      </c>
      <c r="N2221" s="33" t="s">
        <v>4892</v>
      </c>
      <c r="O2221" s="33">
        <f>+'Categorias-9 feb-Depurado'!Y2220</f>
        <v>721.34742182668208</v>
      </c>
      <c r="P2221" s="111">
        <f>+'Categorias-9 feb-Depurado'!AC2220</f>
        <v>44922</v>
      </c>
      <c r="Q2221" s="111">
        <f>+'Categorias-9 feb-Depurado'!AE2220</f>
        <v>44997</v>
      </c>
      <c r="R2221" s="112" t="str">
        <f>+'Categorias-9 feb-Depurado'!AB2220</f>
        <v>GH</v>
      </c>
    </row>
    <row r="2222" spans="2:18" s="1" customFormat="1" ht="14.5" hidden="1">
      <c r="B2222" s="57" t="str">
        <f>+'Categorias-9 feb-Depurado'!B2221</f>
        <v>LASA SOCIEDAD DE APOYO AERONAUTICO SA</v>
      </c>
      <c r="C2222" s="30" t="s">
        <v>4900</v>
      </c>
      <c r="D2222" s="31">
        <v>5</v>
      </c>
      <c r="E2222" s="30" t="str">
        <f>+'Categorias-9 feb-Depurado'!E2221</f>
        <v>800139545-2</v>
      </c>
      <c r="F2222" s="30" t="str">
        <f>+'Categorias-9 feb-Depurado'!F2221</f>
        <v>CR 25 1 A SUR 155 P 3</v>
      </c>
      <c r="G2222" s="30" t="str">
        <f>+'Categorias-9 feb-Depurado'!G2221</f>
        <v>MEDELLIN</v>
      </c>
      <c r="H2222" s="30" t="str">
        <f>+'Categorias-9 feb-Depurado'!H2221</f>
        <v>CTG1512</v>
      </c>
      <c r="I2222" s="107">
        <f>+'Categorias-9 feb-Depurado'!R2221</f>
        <v>29841559</v>
      </c>
      <c r="J2222" s="108">
        <f t="shared" si="144"/>
        <v>0</v>
      </c>
      <c r="K2222" s="107">
        <f t="shared" si="145"/>
        <v>0</v>
      </c>
      <c r="L2222" s="109">
        <f t="shared" si="146"/>
        <v>29841559</v>
      </c>
      <c r="M2222" s="110">
        <f t="shared" si="147"/>
        <v>2.2749835479641388E-05</v>
      </c>
      <c r="N2222" s="33" t="s">
        <v>4892</v>
      </c>
      <c r="O2222" s="33">
        <f>+'Categorias-9 feb-Depurado'!Y2221</f>
        <v>6256.2887721836114</v>
      </c>
      <c r="P2222" s="111">
        <f>+'Categorias-9 feb-Depurado'!AC2221</f>
        <v>44922</v>
      </c>
      <c r="Q2222" s="111">
        <f>+'Categorias-9 feb-Depurado'!AE2221</f>
        <v>44997</v>
      </c>
      <c r="R2222" s="112" t="str">
        <f>+'Categorias-9 feb-Depurado'!AB2221</f>
        <v>GH</v>
      </c>
    </row>
    <row r="2223" spans="2:18" s="1" customFormat="1" ht="14.5" hidden="1">
      <c r="B2223" s="57" t="str">
        <f>+'Categorias-9 feb-Depurado'!B2222</f>
        <v>LASA SOCIEDAD DE APOYO AERONAUTICO SA</v>
      </c>
      <c r="C2223" s="30" t="s">
        <v>4900</v>
      </c>
      <c r="D2223" s="31">
        <v>5</v>
      </c>
      <c r="E2223" s="30" t="str">
        <f>+'Categorias-9 feb-Depurado'!E2222</f>
        <v>800139545-2</v>
      </c>
      <c r="F2223" s="30" t="str">
        <f>+'Categorias-9 feb-Depurado'!F2222</f>
        <v>CR 25 1 A SUR 155 P 3</v>
      </c>
      <c r="G2223" s="30" t="str">
        <f>+'Categorias-9 feb-Depurado'!G2222</f>
        <v>MEDELLIN</v>
      </c>
      <c r="H2223" s="30" t="str">
        <f>+'Categorias-9 feb-Depurado'!H2222</f>
        <v>MTR865</v>
      </c>
      <c r="I2223" s="107">
        <f>+'Categorias-9 feb-Depurado'!R2222</f>
        <v>16328442</v>
      </c>
      <c r="J2223" s="108">
        <f t="shared" si="144"/>
        <v>0</v>
      </c>
      <c r="K2223" s="107">
        <f t="shared" si="145"/>
        <v>0</v>
      </c>
      <c r="L2223" s="109">
        <f t="shared" si="146"/>
        <v>16328442</v>
      </c>
      <c r="M2223" s="110">
        <f t="shared" si="147"/>
        <v>1.2448055047622229E-05</v>
      </c>
      <c r="N2223" s="33" t="s">
        <v>4892</v>
      </c>
      <c r="O2223" s="33">
        <f>+'Categorias-9 feb-Depurado'!Y2222</f>
        <v>3423.2611088399003</v>
      </c>
      <c r="P2223" s="111">
        <f>+'Categorias-9 feb-Depurado'!AC2222</f>
        <v>44922</v>
      </c>
      <c r="Q2223" s="111">
        <f>+'Categorias-9 feb-Depurado'!AE2222</f>
        <v>44997</v>
      </c>
      <c r="R2223" s="112" t="str">
        <f>+'Categorias-9 feb-Depurado'!AB2222</f>
        <v>GH</v>
      </c>
    </row>
    <row r="2224" spans="2:18" s="1" customFormat="1" ht="14.5" hidden="1">
      <c r="B2224" s="57" t="str">
        <f>+'Categorias-9 feb-Depurado'!B2223</f>
        <v>LASA SOCIEDAD DE APOYO AERONAUTICO SA</v>
      </c>
      <c r="C2224" s="30" t="s">
        <v>4900</v>
      </c>
      <c r="D2224" s="31">
        <v>5</v>
      </c>
      <c r="E2224" s="30" t="str">
        <f>+'Categorias-9 feb-Depurado'!E2223</f>
        <v>800139545-2</v>
      </c>
      <c r="F2224" s="30" t="str">
        <f>+'Categorias-9 feb-Depurado'!F2223</f>
        <v>CR 25 1 A SUR 155 P 3</v>
      </c>
      <c r="G2224" s="30" t="str">
        <f>+'Categorias-9 feb-Depurado'!G2223</f>
        <v>MEDELLIN</v>
      </c>
      <c r="H2224" s="30" t="str">
        <f>+'Categorias-9 feb-Depurado'!H2223</f>
        <v>PEI1978</v>
      </c>
      <c r="I2224" s="107">
        <f>+'Categorias-9 feb-Depurado'!R2223</f>
        <v>47125451</v>
      </c>
      <c r="J2224" s="108">
        <f t="shared" si="144"/>
        <v>0</v>
      </c>
      <c r="K2224" s="107">
        <f t="shared" si="145"/>
        <v>0</v>
      </c>
      <c r="L2224" s="109">
        <f t="shared" si="146"/>
        <v>47125451</v>
      </c>
      <c r="M2224" s="110">
        <f t="shared" si="147"/>
        <v>3.5926281772138704E-05</v>
      </c>
      <c r="N2224" s="33" t="s">
        <v>4892</v>
      </c>
      <c r="O2224" s="33">
        <f>+'Categorias-9 feb-Depurado'!Y2223</f>
        <v>9879.860163317504</v>
      </c>
      <c r="P2224" s="111">
        <f>+'Categorias-9 feb-Depurado'!AC2223</f>
        <v>44922</v>
      </c>
      <c r="Q2224" s="111">
        <f>+'Categorias-9 feb-Depurado'!AE2223</f>
        <v>44997</v>
      </c>
      <c r="R2224" s="112" t="str">
        <f>+'Categorias-9 feb-Depurado'!AB2223</f>
        <v>GH</v>
      </c>
    </row>
    <row r="2225" spans="2:18" s="1" customFormat="1" ht="14.5" hidden="1">
      <c r="B2225" s="57" t="str">
        <f>+'Categorias-9 feb-Depurado'!B2224</f>
        <v>LASA SOCIEDAD DE APOYO AERONAUTICO SA</v>
      </c>
      <c r="C2225" s="30" t="s">
        <v>4900</v>
      </c>
      <c r="D2225" s="31">
        <v>5</v>
      </c>
      <c r="E2225" s="30" t="str">
        <f>+'Categorias-9 feb-Depurado'!E2224</f>
        <v>800139545-2</v>
      </c>
      <c r="F2225" s="30" t="str">
        <f>+'Categorias-9 feb-Depurado'!F2224</f>
        <v>CR 25 1 A SUR 155 P 3</v>
      </c>
      <c r="G2225" s="30" t="str">
        <f>+'Categorias-9 feb-Depurado'!G2224</f>
        <v>MEDELLIN</v>
      </c>
      <c r="H2225" s="30" t="str">
        <f>+'Categorias-9 feb-Depurado'!H2224</f>
        <v>RNG3794</v>
      </c>
      <c r="I2225" s="107">
        <f>+'Categorias-9 feb-Depurado'!R2224</f>
        <v>31489466</v>
      </c>
      <c r="J2225" s="108">
        <f t="shared" si="144"/>
        <v>0</v>
      </c>
      <c r="K2225" s="107">
        <f t="shared" si="145"/>
        <v>0</v>
      </c>
      <c r="L2225" s="109">
        <f t="shared" si="146"/>
        <v>31489466</v>
      </c>
      <c r="M2225" s="110">
        <f t="shared" si="147"/>
        <v>2.4006124172056867E-05</v>
      </c>
      <c r="N2225" s="33" t="s">
        <v>4892</v>
      </c>
      <c r="O2225" s="33">
        <f>+'Categorias-9 feb-Depurado'!Y2224</f>
        <v>6601.7728020797294</v>
      </c>
      <c r="P2225" s="111">
        <f>+'Categorias-9 feb-Depurado'!AC2224</f>
        <v>44922</v>
      </c>
      <c r="Q2225" s="111">
        <f>+'Categorias-9 feb-Depurado'!AE2224</f>
        <v>44997</v>
      </c>
      <c r="R2225" s="112" t="str">
        <f>+'Categorias-9 feb-Depurado'!AB2224</f>
        <v>GH</v>
      </c>
    </row>
    <row r="2226" spans="2:18" s="1" customFormat="1" ht="14.5" hidden="1">
      <c r="B2226" s="57" t="str">
        <f>+'Categorias-9 feb-Depurado'!B2225</f>
        <v>LASA SOCIEDAD DE APOYO AERONAUTICO SA</v>
      </c>
      <c r="C2226" s="30" t="s">
        <v>4900</v>
      </c>
      <c r="D2226" s="31">
        <v>5</v>
      </c>
      <c r="E2226" s="30" t="str">
        <f>+'Categorias-9 feb-Depurado'!E2225</f>
        <v>800139545-2</v>
      </c>
      <c r="F2226" s="30" t="str">
        <f>+'Categorias-9 feb-Depurado'!F2225</f>
        <v>CR 25 1 A SUR 155 P 3</v>
      </c>
      <c r="G2226" s="30" t="str">
        <f>+'Categorias-9 feb-Depurado'!G2225</f>
        <v>MEDELLIN</v>
      </c>
      <c r="H2226" s="30" t="str">
        <f>+'Categorias-9 feb-Depurado'!H2225</f>
        <v>PEI1979</v>
      </c>
      <c r="I2226" s="107">
        <f>+'Categorias-9 feb-Depurado'!R2225</f>
        <v>14371033</v>
      </c>
      <c r="J2226" s="108">
        <f t="shared" si="144"/>
        <v>0</v>
      </c>
      <c r="K2226" s="107">
        <f t="shared" si="145"/>
        <v>0</v>
      </c>
      <c r="L2226" s="109">
        <f t="shared" si="146"/>
        <v>14371033</v>
      </c>
      <c r="M2226" s="110">
        <f t="shared" si="147"/>
        <v>1.0955816230060138E-05</v>
      </c>
      <c r="N2226" s="33" t="s">
        <v>4892</v>
      </c>
      <c r="O2226" s="33">
        <f>+'Categorias-9 feb-Depurado'!Y2225</f>
        <v>3012.8899231632022</v>
      </c>
      <c r="P2226" s="111">
        <f>+'Categorias-9 feb-Depurado'!AC2225</f>
        <v>44922</v>
      </c>
      <c r="Q2226" s="111">
        <f>+'Categorias-9 feb-Depurado'!AE2225</f>
        <v>44997</v>
      </c>
      <c r="R2226" s="112" t="str">
        <f>+'Categorias-9 feb-Depurado'!AB2225</f>
        <v>GH</v>
      </c>
    </row>
    <row r="2227" spans="2:18" s="1" customFormat="1" ht="14.5" hidden="1">
      <c r="B2227" s="57" t="str">
        <f>+'Categorias-9 feb-Depurado'!B2226</f>
        <v>LASA SOCIEDAD DE APOYO AERONAUTICO SA</v>
      </c>
      <c r="C2227" s="30" t="s">
        <v>4900</v>
      </c>
      <c r="D2227" s="31">
        <v>5</v>
      </c>
      <c r="E2227" s="30" t="str">
        <f>+'Categorias-9 feb-Depurado'!E2226</f>
        <v>800139545-2</v>
      </c>
      <c r="F2227" s="30" t="str">
        <f>+'Categorias-9 feb-Depurado'!F2226</f>
        <v>CR 25 1 A SUR 155 P 3</v>
      </c>
      <c r="G2227" s="30" t="str">
        <f>+'Categorias-9 feb-Depurado'!G2226</f>
        <v>MEDELLIN</v>
      </c>
      <c r="H2227" s="30" t="str">
        <f>+'Categorias-9 feb-Depurado'!H2226</f>
        <v>RNG3792</v>
      </c>
      <c r="I2227" s="107">
        <f>+'Categorias-9 feb-Depurado'!R2226</f>
        <v>58293274</v>
      </c>
      <c r="J2227" s="108">
        <f t="shared" si="144"/>
        <v>0</v>
      </c>
      <c r="K2227" s="107">
        <f t="shared" si="145"/>
        <v>0</v>
      </c>
      <c r="L2227" s="109">
        <f t="shared" si="146"/>
        <v>58293274</v>
      </c>
      <c r="M2227" s="110">
        <f t="shared" si="147"/>
        <v>4.4440117658385633E-05</v>
      </c>
      <c r="N2227" s="33" t="s">
        <v>4892</v>
      </c>
      <c r="O2227" s="33">
        <f>+'Categorias-9 feb-Depurado'!Y2226</f>
        <v>12221.196473683658</v>
      </c>
      <c r="P2227" s="111">
        <f>+'Categorias-9 feb-Depurado'!AC2226</f>
        <v>44922</v>
      </c>
      <c r="Q2227" s="111">
        <f>+'Categorias-9 feb-Depurado'!AE2226</f>
        <v>44997</v>
      </c>
      <c r="R2227" s="112" t="str">
        <f>+'Categorias-9 feb-Depurado'!AB2226</f>
        <v>GH</v>
      </c>
    </row>
    <row r="2228" spans="2:18" s="1" customFormat="1" ht="14.5" hidden="1">
      <c r="B2228" s="57" t="str">
        <f>+'Categorias-9 feb-Depurado'!B2227</f>
        <v>LASA SOCIEDAD DE APOYO AERONAUTICO SA</v>
      </c>
      <c r="C2228" s="30" t="s">
        <v>4900</v>
      </c>
      <c r="D2228" s="31">
        <v>5</v>
      </c>
      <c r="E2228" s="30" t="str">
        <f>+'Categorias-9 feb-Depurado'!E2227</f>
        <v>800139545-2</v>
      </c>
      <c r="F2228" s="30" t="str">
        <f>+'Categorias-9 feb-Depurado'!F2227</f>
        <v>CR 25 1 A SUR 155 P 3</v>
      </c>
      <c r="G2228" s="30" t="str">
        <f>+'Categorias-9 feb-Depurado'!G2227</f>
        <v>MEDELLIN</v>
      </c>
      <c r="H2228" s="30" t="str">
        <f>+'Categorias-9 feb-Depurado'!H2227</f>
        <v>PEI1981</v>
      </c>
      <c r="I2228" s="107">
        <f>+'Categorias-9 feb-Depurado'!R2227</f>
        <v>230890</v>
      </c>
      <c r="J2228" s="108">
        <f t="shared" si="144"/>
        <v>0</v>
      </c>
      <c r="K2228" s="107">
        <f t="shared" si="145"/>
        <v>0</v>
      </c>
      <c r="L2228" s="109">
        <f t="shared" si="146"/>
        <v>230890</v>
      </c>
      <c r="M2228" s="110">
        <f t="shared" si="147"/>
        <v>1.7601994298938603E-07</v>
      </c>
      <c r="N2228" s="33" t="s">
        <v>4892</v>
      </c>
      <c r="O2228" s="33">
        <f>+'Categorias-9 feb-Depurado'!Y2227</f>
        <v>48.40613436481231</v>
      </c>
      <c r="P2228" s="111">
        <f>+'Categorias-9 feb-Depurado'!AC2227</f>
        <v>44922</v>
      </c>
      <c r="Q2228" s="111">
        <f>+'Categorias-9 feb-Depurado'!AE2227</f>
        <v>44997</v>
      </c>
      <c r="R2228" s="112" t="str">
        <f>+'Categorias-9 feb-Depurado'!AB2227</f>
        <v>GH</v>
      </c>
    </row>
    <row r="2229" spans="2:18" s="1" customFormat="1" ht="14.5" hidden="1">
      <c r="B2229" s="57" t="str">
        <f>+'Categorias-9 feb-Depurado'!B2228</f>
        <v>LASA SOCIEDAD DE APOYO AERONAUTICO SA</v>
      </c>
      <c r="C2229" s="30" t="s">
        <v>4900</v>
      </c>
      <c r="D2229" s="31">
        <v>5</v>
      </c>
      <c r="E2229" s="30" t="str">
        <f>+'Categorias-9 feb-Depurado'!E2228</f>
        <v>800139545-2</v>
      </c>
      <c r="F2229" s="30" t="str">
        <f>+'Categorias-9 feb-Depurado'!F2228</f>
        <v>CR 25 1 A SUR 155 P 3</v>
      </c>
      <c r="G2229" s="30" t="str">
        <f>+'Categorias-9 feb-Depurado'!G2228</f>
        <v>MEDELLIN</v>
      </c>
      <c r="H2229" s="30" t="str">
        <f>+'Categorias-9 feb-Depurado'!H2228</f>
        <v>PEI1980</v>
      </c>
      <c r="I2229" s="107">
        <f>+'Categorias-9 feb-Depurado'!R2228</f>
        <v>307278</v>
      </c>
      <c r="J2229" s="108">
        <f t="shared" si="144"/>
        <v>0</v>
      </c>
      <c r="K2229" s="107">
        <f t="shared" si="145"/>
        <v>0</v>
      </c>
      <c r="L2229" s="109">
        <f t="shared" si="146"/>
        <v>307278</v>
      </c>
      <c r="M2229" s="110">
        <f t="shared" si="147"/>
        <v>2.3425464958158674E-07</v>
      </c>
      <c r="N2229" s="33" t="s">
        <v>4892</v>
      </c>
      <c r="O2229" s="33">
        <f>+'Categorias-9 feb-Depurado'!Y2228</f>
        <v>64.420893738796806</v>
      </c>
      <c r="P2229" s="111">
        <f>+'Categorias-9 feb-Depurado'!AC2228</f>
        <v>44922</v>
      </c>
      <c r="Q2229" s="111">
        <f>+'Categorias-9 feb-Depurado'!AE2228</f>
        <v>44997</v>
      </c>
      <c r="R2229" s="112" t="str">
        <f>+'Categorias-9 feb-Depurado'!AB2228</f>
        <v>GH</v>
      </c>
    </row>
    <row r="2230" spans="2:18" s="1" customFormat="1" ht="14.5" hidden="1">
      <c r="B2230" s="57" t="str">
        <f>+'Categorias-9 feb-Depurado'!B2229</f>
        <v>LASA SOCIEDAD DE APOYO AERONAUTICO SA</v>
      </c>
      <c r="C2230" s="30" t="s">
        <v>4900</v>
      </c>
      <c r="D2230" s="31">
        <v>5</v>
      </c>
      <c r="E2230" s="30" t="str">
        <f>+'Categorias-9 feb-Depurado'!E2229</f>
        <v>800139545-2</v>
      </c>
      <c r="F2230" s="30" t="str">
        <f>+'Categorias-9 feb-Depurado'!F2229</f>
        <v>CR 25 1 A SUR 155 P 3</v>
      </c>
      <c r="G2230" s="30" t="str">
        <f>+'Categorias-9 feb-Depurado'!G2229</f>
        <v>MEDELLIN</v>
      </c>
      <c r="H2230" s="30" t="str">
        <f>+'Categorias-9 feb-Depurado'!H2229</f>
        <v>RNG3788</v>
      </c>
      <c r="I2230" s="107">
        <f>+'Categorias-9 feb-Depurado'!R2229</f>
        <v>86298112</v>
      </c>
      <c r="J2230" s="108">
        <f t="shared" si="144"/>
        <v>0</v>
      </c>
      <c r="K2230" s="107">
        <f t="shared" si="145"/>
        <v>0</v>
      </c>
      <c r="L2230" s="109">
        <f t="shared" si="146"/>
        <v>86298112</v>
      </c>
      <c r="M2230" s="110">
        <f t="shared" si="147"/>
        <v>6.5789721314615842E-05</v>
      </c>
      <c r="N2230" s="33" t="s">
        <v>4892</v>
      </c>
      <c r="O2230" s="33">
        <f>+'Categorias-9 feb-Depurado'!Y2229</f>
        <v>18092.416323364465</v>
      </c>
      <c r="P2230" s="111">
        <f>+'Categorias-9 feb-Depurado'!AC2229</f>
        <v>44922</v>
      </c>
      <c r="Q2230" s="111">
        <f>+'Categorias-9 feb-Depurado'!AE2229</f>
        <v>44997</v>
      </c>
      <c r="R2230" s="112" t="str">
        <f>+'Categorias-9 feb-Depurado'!AB2229</f>
        <v>GH</v>
      </c>
    </row>
    <row r="2231" spans="2:18" s="1" customFormat="1" ht="14.5" hidden="1">
      <c r="B2231" s="57" t="str">
        <f>+'Categorias-9 feb-Depurado'!B2230</f>
        <v>LASA SOCIEDAD DE APOYO AERONAUTICO SA</v>
      </c>
      <c r="C2231" s="30" t="s">
        <v>4900</v>
      </c>
      <c r="D2231" s="31">
        <v>5</v>
      </c>
      <c r="E2231" s="30" t="str">
        <f>+'Categorias-9 feb-Depurado'!E2230</f>
        <v>800139545-2</v>
      </c>
      <c r="F2231" s="30" t="str">
        <f>+'Categorias-9 feb-Depurado'!F2230</f>
        <v>CR 25 1 A SUR 155 P 3</v>
      </c>
      <c r="G2231" s="30" t="str">
        <f>+'Categorias-9 feb-Depurado'!G2230</f>
        <v>MEDELLIN</v>
      </c>
      <c r="H2231" s="30" t="str">
        <f>+'Categorias-9 feb-Depurado'!H2230</f>
        <v>MTR866</v>
      </c>
      <c r="I2231" s="107">
        <f>+'Categorias-9 feb-Depurado'!R2230</f>
        <v>6476048</v>
      </c>
      <c r="J2231" s="108">
        <f t="shared" si="144"/>
        <v>0</v>
      </c>
      <c r="K2231" s="107">
        <f t="shared" si="145"/>
        <v>0</v>
      </c>
      <c r="L2231" s="109">
        <f t="shared" si="146"/>
        <v>6476048</v>
      </c>
      <c r="M2231" s="110">
        <f t="shared" si="147"/>
        <v>4.9370418803608968E-06</v>
      </c>
      <c r="N2231" s="33" t="s">
        <v>4892</v>
      </c>
      <c r="O2231" s="33">
        <f>+'Categorias-9 feb-Depurado'!Y2230</f>
        <v>1357.7047496252501</v>
      </c>
      <c r="P2231" s="111">
        <f>+'Categorias-9 feb-Depurado'!AC2230</f>
        <v>44922</v>
      </c>
      <c r="Q2231" s="111">
        <f>+'Categorias-9 feb-Depurado'!AE2230</f>
        <v>44997</v>
      </c>
      <c r="R2231" s="112" t="str">
        <f>+'Categorias-9 feb-Depurado'!AB2230</f>
        <v>GH</v>
      </c>
    </row>
    <row r="2232" spans="2:18" s="1" customFormat="1" ht="14.5" hidden="1">
      <c r="B2232" s="57" t="str">
        <f>+'Categorias-9 feb-Depurado'!B2231</f>
        <v>LASA SOCIEDAD DE APOYO AERONAUTICO SA</v>
      </c>
      <c r="C2232" s="30" t="s">
        <v>4900</v>
      </c>
      <c r="D2232" s="31">
        <v>5</v>
      </c>
      <c r="E2232" s="30" t="str">
        <f>+'Categorias-9 feb-Depurado'!E2231</f>
        <v>800139545-2</v>
      </c>
      <c r="F2232" s="30" t="str">
        <f>+'Categorias-9 feb-Depurado'!F2231</f>
        <v>CR 25 1 A SUR 155 P 3</v>
      </c>
      <c r="G2232" s="30" t="str">
        <f>+'Categorias-9 feb-Depurado'!G2231</f>
        <v>MEDELLIN</v>
      </c>
      <c r="H2232" s="30" t="str">
        <f>+'Categorias-9 feb-Depurado'!H2231</f>
        <v>RNG3789</v>
      </c>
      <c r="I2232" s="107">
        <f>+'Categorias-9 feb-Depurado'!R2231</f>
        <v>198695585</v>
      </c>
      <c r="J2232" s="108">
        <f t="shared" si="144"/>
        <v>0</v>
      </c>
      <c r="K2232" s="107">
        <f t="shared" si="145"/>
        <v>0</v>
      </c>
      <c r="L2232" s="109">
        <f t="shared" si="146"/>
        <v>198695585</v>
      </c>
      <c r="M2232" s="110">
        <f t="shared" si="147"/>
        <v>0.00015147639804210969</v>
      </c>
      <c r="N2232" s="33" t="s">
        <v>4892</v>
      </c>
      <c r="O2232" s="33">
        <f>+'Categorias-9 feb-Depurado'!Y2231</f>
        <v>41656.568864848996</v>
      </c>
      <c r="P2232" s="111">
        <f>+'Categorias-9 feb-Depurado'!AC2231</f>
        <v>44922</v>
      </c>
      <c r="Q2232" s="111">
        <f>+'Categorias-9 feb-Depurado'!AE2231</f>
        <v>44997</v>
      </c>
      <c r="R2232" s="112" t="str">
        <f>+'Categorias-9 feb-Depurado'!AB2231</f>
        <v>GH</v>
      </c>
    </row>
    <row r="2233" spans="2:18" s="1" customFormat="1" ht="14.5" hidden="1">
      <c r="B2233" s="57" t="str">
        <f>+'Categorias-9 feb-Depurado'!B2232</f>
        <v>LASA SOCIEDAD DE APOYO AERONAUTICO SA</v>
      </c>
      <c r="C2233" s="30" t="s">
        <v>4900</v>
      </c>
      <c r="D2233" s="31">
        <v>5</v>
      </c>
      <c r="E2233" s="30" t="str">
        <f>+'Categorias-9 feb-Depurado'!E2232</f>
        <v>800139545-2</v>
      </c>
      <c r="F2233" s="30" t="str">
        <f>+'Categorias-9 feb-Depurado'!F2232</f>
        <v>CR 25 1 A SUR 155 P 3</v>
      </c>
      <c r="G2233" s="30" t="str">
        <f>+'Categorias-9 feb-Depurado'!G2232</f>
        <v>MEDELLIN</v>
      </c>
      <c r="H2233" s="30" t="str">
        <f>+'Categorias-9 feb-Depurado'!H2232</f>
        <v>RNG3791</v>
      </c>
      <c r="I2233" s="107">
        <f>+'Categorias-9 feb-Depurado'!R2232</f>
        <v>2364996</v>
      </c>
      <c r="J2233" s="108">
        <f t="shared" si="144"/>
        <v>0</v>
      </c>
      <c r="K2233" s="107">
        <f t="shared" si="145"/>
        <v>0</v>
      </c>
      <c r="L2233" s="109">
        <f t="shared" si="146"/>
        <v>2364996</v>
      </c>
      <c r="M2233" s="110">
        <f t="shared" si="147"/>
        <v>1.8029644466634588E-06</v>
      </c>
      <c r="N2233" s="33" t="s">
        <v>4892</v>
      </c>
      <c r="O2233" s="33">
        <f>+'Categorias-9 feb-Depurado'!Y2232</f>
        <v>495.82188119123236</v>
      </c>
      <c r="P2233" s="111">
        <f>+'Categorias-9 feb-Depurado'!AC2232</f>
        <v>44922</v>
      </c>
      <c r="Q2233" s="111">
        <f>+'Categorias-9 feb-Depurado'!AE2232</f>
        <v>44997</v>
      </c>
      <c r="R2233" s="112" t="str">
        <f>+'Categorias-9 feb-Depurado'!AB2232</f>
        <v>GH</v>
      </c>
    </row>
    <row r="2234" spans="2:18" s="1" customFormat="1" ht="14.5" hidden="1">
      <c r="B2234" s="57" t="str">
        <f>+'Categorias-9 feb-Depurado'!B2233</f>
        <v>LASA SOCIEDAD DE APOYO AERONAUTICO SA</v>
      </c>
      <c r="C2234" s="30" t="s">
        <v>4900</v>
      </c>
      <c r="D2234" s="31">
        <v>5</v>
      </c>
      <c r="E2234" s="30" t="str">
        <f>+'Categorias-9 feb-Depurado'!E2233</f>
        <v>800139545-2</v>
      </c>
      <c r="F2234" s="30" t="str">
        <f>+'Categorias-9 feb-Depurado'!F2233</f>
        <v>CR 25 1 A SUR 155 P 3</v>
      </c>
      <c r="G2234" s="30" t="str">
        <f>+'Categorias-9 feb-Depurado'!G2233</f>
        <v>MEDELLIN</v>
      </c>
      <c r="H2234" s="30" t="str">
        <f>+'Categorias-9 feb-Depurado'!H2233</f>
        <v>CTG1513</v>
      </c>
      <c r="I2234" s="107">
        <f>+'Categorias-9 feb-Depurado'!R2233</f>
        <v>110599152</v>
      </c>
      <c r="J2234" s="108">
        <f t="shared" si="144"/>
        <v>0</v>
      </c>
      <c r="K2234" s="107">
        <f t="shared" si="145"/>
        <v>0</v>
      </c>
      <c r="L2234" s="109">
        <f t="shared" si="146"/>
        <v>110599152</v>
      </c>
      <c r="M2234" s="110">
        <f t="shared" si="147"/>
        <v>8.4315719302327684E-05</v>
      </c>
      <c r="N2234" s="33" t="s">
        <v>4892</v>
      </c>
      <c r="O2234" s="33">
        <f>+'Categorias-9 feb-Depurado'!Y2233</f>
        <v>23187.134186609641</v>
      </c>
      <c r="P2234" s="111">
        <f>+'Categorias-9 feb-Depurado'!AC2233</f>
        <v>44922</v>
      </c>
      <c r="Q2234" s="111">
        <f>+'Categorias-9 feb-Depurado'!AE2233</f>
        <v>44997</v>
      </c>
      <c r="R2234" s="112" t="str">
        <f>+'Categorias-9 feb-Depurado'!AB2233</f>
        <v>GH</v>
      </c>
    </row>
    <row r="2235" spans="2:18" s="1" customFormat="1" ht="14.5" hidden="1">
      <c r="B2235" s="57" t="str">
        <f>+'Categorias-9 feb-Depurado'!B2234</f>
        <v>LASA SOCIEDAD DE APOYO AERONAUTICO SA</v>
      </c>
      <c r="C2235" s="30" t="s">
        <v>4900</v>
      </c>
      <c r="D2235" s="31">
        <v>5</v>
      </c>
      <c r="E2235" s="30" t="str">
        <f>+'Categorias-9 feb-Depurado'!E2234</f>
        <v>800139545-2</v>
      </c>
      <c r="F2235" s="30" t="str">
        <f>+'Categorias-9 feb-Depurado'!F2234</f>
        <v>CR 25 1 A SUR 155 P 3</v>
      </c>
      <c r="G2235" s="30" t="str">
        <f>+'Categorias-9 feb-Depurado'!G2234</f>
        <v>MEDELLIN</v>
      </c>
      <c r="H2235" s="30" t="str">
        <f>+'Categorias-9 feb-Depurado'!H2234</f>
        <v>CTG1514</v>
      </c>
      <c r="I2235" s="107">
        <f>+'Categorias-9 feb-Depurado'!R2234</f>
        <v>5528742</v>
      </c>
      <c r="J2235" s="108">
        <f t="shared" si="144"/>
        <v>0</v>
      </c>
      <c r="K2235" s="107">
        <f t="shared" si="145"/>
        <v>0</v>
      </c>
      <c r="L2235" s="109">
        <f t="shared" si="146"/>
        <v>5528742</v>
      </c>
      <c r="M2235" s="110">
        <f t="shared" si="147"/>
        <v>4.2148592474469405E-06</v>
      </c>
      <c r="N2235" s="33" t="s">
        <v>4892</v>
      </c>
      <c r="O2235" s="33">
        <f>+'Categorias-9 feb-Depurado'!Y2234</f>
        <v>1159.1018585490108</v>
      </c>
      <c r="P2235" s="111">
        <f>+'Categorias-9 feb-Depurado'!AC2234</f>
        <v>44922</v>
      </c>
      <c r="Q2235" s="111">
        <f>+'Categorias-9 feb-Depurado'!AE2234</f>
        <v>44997</v>
      </c>
      <c r="R2235" s="112" t="str">
        <f>+'Categorias-9 feb-Depurado'!AB2234</f>
        <v>GH</v>
      </c>
    </row>
    <row r="2236" spans="2:18" s="1" customFormat="1" ht="14.5" hidden="1">
      <c r="B2236" s="57" t="str">
        <f>+'Categorias-9 feb-Depurado'!B2235</f>
        <v>LASA SOCIEDAD DE APOYO AERONAUTICO SA</v>
      </c>
      <c r="C2236" s="30" t="s">
        <v>4900</v>
      </c>
      <c r="D2236" s="31">
        <v>5</v>
      </c>
      <c r="E2236" s="30" t="str">
        <f>+'Categorias-9 feb-Depurado'!E2235</f>
        <v>800139545-2</v>
      </c>
      <c r="F2236" s="30" t="str">
        <f>+'Categorias-9 feb-Depurado'!F2235</f>
        <v>CR 25 1 A SUR 155 P 3</v>
      </c>
      <c r="G2236" s="30" t="str">
        <f>+'Categorias-9 feb-Depurado'!G2235</f>
        <v>MEDELLIN</v>
      </c>
      <c r="H2236" s="30" t="str">
        <f>+'Categorias-9 feb-Depurado'!H2235</f>
        <v>RNG3790</v>
      </c>
      <c r="I2236" s="107">
        <f>+'Categorias-9 feb-Depurado'!R2235</f>
        <v>69692090</v>
      </c>
      <c r="J2236" s="108">
        <f t="shared" si="144"/>
        <v>0</v>
      </c>
      <c r="K2236" s="107">
        <f t="shared" si="145"/>
        <v>0</v>
      </c>
      <c r="L2236" s="109">
        <f t="shared" si="146"/>
        <v>69692090</v>
      </c>
      <c r="M2236" s="110">
        <f t="shared" si="147"/>
        <v>5.3130052010096413E-05</v>
      </c>
      <c r="N2236" s="33" t="s">
        <v>4892</v>
      </c>
      <c r="O2236" s="33">
        <f>+'Categorias-9 feb-Depurado'!Y2235</f>
        <v>14610.960512385085</v>
      </c>
      <c r="P2236" s="111">
        <f>+'Categorias-9 feb-Depurado'!AC2235</f>
        <v>44922</v>
      </c>
      <c r="Q2236" s="111">
        <f>+'Categorias-9 feb-Depurado'!AE2235</f>
        <v>44997</v>
      </c>
      <c r="R2236" s="112" t="str">
        <f>+'Categorias-9 feb-Depurado'!AB2235</f>
        <v>GH</v>
      </c>
    </row>
    <row r="2237" spans="2:18" s="1" customFormat="1" ht="14.5" hidden="1">
      <c r="B2237" s="57" t="str">
        <f>+'Categorias-9 feb-Depurado'!B2236</f>
        <v>LASA SOCIEDAD DE APOYO AERONAUTICO SA</v>
      </c>
      <c r="C2237" s="30" t="s">
        <v>4900</v>
      </c>
      <c r="D2237" s="31">
        <v>5</v>
      </c>
      <c r="E2237" s="30" t="str">
        <f>+'Categorias-9 feb-Depurado'!E2236</f>
        <v>800139545-2</v>
      </c>
      <c r="F2237" s="30" t="str">
        <f>+'Categorias-9 feb-Depurado'!F2236</f>
        <v>CR 25 1 A SUR 155 P 3</v>
      </c>
      <c r="G2237" s="30" t="str">
        <f>+'Categorias-9 feb-Depurado'!G2236</f>
        <v>MEDELLIN</v>
      </c>
      <c r="H2237" s="30" t="str">
        <f>+'Categorias-9 feb-Depurado'!H2236</f>
        <v>RNG3796</v>
      </c>
      <c r="I2237" s="107">
        <f>+'Categorias-9 feb-Depurado'!R2236</f>
        <v>78170950</v>
      </c>
      <c r="J2237" s="108">
        <f t="shared" si="144"/>
        <v>0</v>
      </c>
      <c r="K2237" s="107">
        <f t="shared" si="145"/>
        <v>0</v>
      </c>
      <c r="L2237" s="109">
        <f t="shared" si="146"/>
        <v>78170950</v>
      </c>
      <c r="M2237" s="110">
        <f t="shared" si="147"/>
        <v>5.9593945872173531E-05</v>
      </c>
      <c r="N2237" s="33" t="s">
        <v>4892</v>
      </c>
      <c r="O2237" s="33">
        <f>+'Categorias-9 feb-Depurado'!Y2236</f>
        <v>16388.555195656045</v>
      </c>
      <c r="P2237" s="111">
        <f>+'Categorias-9 feb-Depurado'!AC2236</f>
        <v>44923</v>
      </c>
      <c r="Q2237" s="111">
        <f>+'Categorias-9 feb-Depurado'!AE2236</f>
        <v>44998</v>
      </c>
      <c r="R2237" s="112" t="str">
        <f>+'Categorias-9 feb-Depurado'!AB2236</f>
        <v>GH</v>
      </c>
    </row>
    <row r="2238" spans="2:18" s="1" customFormat="1" ht="14.5" hidden="1">
      <c r="B2238" s="57" t="str">
        <f>+'Categorias-9 feb-Depurado'!B2237</f>
        <v>LASA SOCIEDAD DE APOYO AERONAUTICO SA</v>
      </c>
      <c r="C2238" s="30" t="s">
        <v>4900</v>
      </c>
      <c r="D2238" s="31">
        <v>5</v>
      </c>
      <c r="E2238" s="30" t="str">
        <f>+'Categorias-9 feb-Depurado'!E2237</f>
        <v>800139545-2</v>
      </c>
      <c r="F2238" s="30" t="str">
        <f>+'Categorias-9 feb-Depurado'!F2237</f>
        <v>CR 25 1 A SUR 155 P 3</v>
      </c>
      <c r="G2238" s="30" t="str">
        <f>+'Categorias-9 feb-Depurado'!G2237</f>
        <v>MEDELLIN</v>
      </c>
      <c r="H2238" s="30" t="str">
        <f>+'Categorias-9 feb-Depurado'!H2237</f>
        <v>RNG3809</v>
      </c>
      <c r="I2238" s="107">
        <f>+'Categorias-9 feb-Depurado'!R2237</f>
        <v>33845292</v>
      </c>
      <c r="J2238" s="108">
        <f t="shared" si="144"/>
        <v>0</v>
      </c>
      <c r="K2238" s="107">
        <f t="shared" si="145"/>
        <v>0</v>
      </c>
      <c r="L2238" s="109">
        <f t="shared" si="146"/>
        <v>33845292</v>
      </c>
      <c r="M2238" s="110">
        <f t="shared" si="147"/>
        <v>2.5802097831431085E-05</v>
      </c>
      <c r="N2238" s="33" t="s">
        <v>4892</v>
      </c>
      <c r="O2238" s="33">
        <f>+'Categorias-9 feb-Depurado'!Y2237</f>
        <v>7095.6721909494008</v>
      </c>
      <c r="P2238" s="111">
        <f>+'Categorias-9 feb-Depurado'!AC2237</f>
        <v>44928</v>
      </c>
      <c r="Q2238" s="111">
        <f>+'Categorias-9 feb-Depurado'!AE2237</f>
        <v>45003</v>
      </c>
      <c r="R2238" s="112" t="str">
        <f>+'Categorias-9 feb-Depurado'!AB2237</f>
        <v>GH</v>
      </c>
    </row>
    <row r="2239" spans="2:18" s="1" customFormat="1" ht="14.5" hidden="1">
      <c r="B2239" s="57" t="str">
        <f>+'Categorias-9 feb-Depurado'!B2238</f>
        <v>LASA SOCIEDAD DE APOYO AERONAUTICO SA</v>
      </c>
      <c r="C2239" s="30" t="s">
        <v>4900</v>
      </c>
      <c r="D2239" s="31">
        <v>5</v>
      </c>
      <c r="E2239" s="30" t="str">
        <f>+'Categorias-9 feb-Depurado'!E2238</f>
        <v>800139545-2</v>
      </c>
      <c r="F2239" s="30" t="str">
        <f>+'Categorias-9 feb-Depurado'!F2238</f>
        <v>CR 25 1 A SUR 155 P 3</v>
      </c>
      <c r="G2239" s="30" t="str">
        <f>+'Categorias-9 feb-Depurado'!G2238</f>
        <v>MEDELLIN</v>
      </c>
      <c r="H2239" s="30" t="str">
        <f>+'Categorias-9 feb-Depurado'!H2238</f>
        <v>MTR869</v>
      </c>
      <c r="I2239" s="107">
        <f>+'Categorias-9 feb-Depurado'!R2238</f>
        <v>9537933</v>
      </c>
      <c r="J2239" s="108">
        <f t="shared" si="144"/>
        <v>0</v>
      </c>
      <c r="K2239" s="107">
        <f t="shared" si="145"/>
        <v>0</v>
      </c>
      <c r="L2239" s="109">
        <f t="shared" si="146"/>
        <v>9537933</v>
      </c>
      <c r="M2239" s="110">
        <f t="shared" si="147"/>
        <v>7.2712825280288613E-06</v>
      </c>
      <c r="N2239" s="33" t="s">
        <v>4892</v>
      </c>
      <c r="O2239" s="33">
        <f>+'Categorias-9 feb-Depurado'!Y2238</f>
        <v>1999.6295480989966</v>
      </c>
      <c r="P2239" s="111">
        <f>+'Categorias-9 feb-Depurado'!AC2238</f>
        <v>44928</v>
      </c>
      <c r="Q2239" s="111">
        <f>+'Categorias-9 feb-Depurado'!AE2238</f>
        <v>45003</v>
      </c>
      <c r="R2239" s="112" t="str">
        <f>+'Categorias-9 feb-Depurado'!AB2238</f>
        <v>GH</v>
      </c>
    </row>
    <row r="2240" spans="2:18" s="1" customFormat="1" ht="14.5" hidden="1">
      <c r="B2240" s="57" t="str">
        <f>+'Categorias-9 feb-Depurado'!B2239</f>
        <v>LASA SOCIEDAD DE APOYO AERONAUTICO SA</v>
      </c>
      <c r="C2240" s="30" t="s">
        <v>4900</v>
      </c>
      <c r="D2240" s="31">
        <v>5</v>
      </c>
      <c r="E2240" s="30" t="str">
        <f>+'Categorias-9 feb-Depurado'!E2239</f>
        <v>800139545-2</v>
      </c>
      <c r="F2240" s="30" t="str">
        <f>+'Categorias-9 feb-Depurado'!F2239</f>
        <v>CR 25 1 A SUR 155 P 3</v>
      </c>
      <c r="G2240" s="30" t="str">
        <f>+'Categorias-9 feb-Depurado'!G2239</f>
        <v>MEDELLIN</v>
      </c>
      <c r="H2240" s="30" t="str">
        <f>+'Categorias-9 feb-Depurado'!H2239</f>
        <v>PEI1990</v>
      </c>
      <c r="I2240" s="107">
        <f>+'Categorias-9 feb-Depurado'!R2239</f>
        <v>118056</v>
      </c>
      <c r="J2240" s="108">
        <f t="shared" si="144"/>
        <v>0</v>
      </c>
      <c r="K2240" s="107">
        <f t="shared" si="145"/>
        <v>0</v>
      </c>
      <c r="L2240" s="109">
        <f t="shared" si="146"/>
        <v>118056</v>
      </c>
      <c r="M2240" s="110">
        <f t="shared" si="147"/>
        <v>9.0000478104530111E-08</v>
      </c>
      <c r="N2240" s="33" t="s">
        <v>4892</v>
      </c>
      <c r="O2240" s="33">
        <f>+'Categorias-9 feb-Depurado'!Y2239</f>
        <v>24.750463851064499</v>
      </c>
      <c r="P2240" s="111">
        <f>+'Categorias-9 feb-Depurado'!AC2239</f>
        <v>44928</v>
      </c>
      <c r="Q2240" s="111">
        <f>+'Categorias-9 feb-Depurado'!AE2239</f>
        <v>45003</v>
      </c>
      <c r="R2240" s="112" t="str">
        <f>+'Categorias-9 feb-Depurado'!AB2239</f>
        <v>GH</v>
      </c>
    </row>
    <row r="2241" spans="2:18" s="1" customFormat="1" ht="14.5" hidden="1">
      <c r="B2241" s="57" t="str">
        <f>+'Categorias-9 feb-Depurado'!B2240</f>
        <v>LASA SOCIEDAD DE APOYO AERONAUTICO SA</v>
      </c>
      <c r="C2241" s="30" t="s">
        <v>4900</v>
      </c>
      <c r="D2241" s="31">
        <v>5</v>
      </c>
      <c r="E2241" s="30" t="str">
        <f>+'Categorias-9 feb-Depurado'!E2240</f>
        <v>800139545-2</v>
      </c>
      <c r="F2241" s="30" t="str">
        <f>+'Categorias-9 feb-Depurado'!F2240</f>
        <v>CR 25 1 A SUR 155 P 3</v>
      </c>
      <c r="G2241" s="30" t="str">
        <f>+'Categorias-9 feb-Depurado'!G2240</f>
        <v>MEDELLIN</v>
      </c>
      <c r="H2241" s="30" t="str">
        <f>+'Categorias-9 feb-Depurado'!H2240</f>
        <v>PEI1997</v>
      </c>
      <c r="I2241" s="107">
        <f>+'Categorias-9 feb-Depurado'!R2240</f>
        <v>47600</v>
      </c>
      <c r="J2241" s="108">
        <f t="shared" si="144"/>
        <v>0</v>
      </c>
      <c r="K2241" s="107">
        <f t="shared" si="145"/>
        <v>0</v>
      </c>
      <c r="L2241" s="109">
        <f t="shared" si="146"/>
        <v>47600</v>
      </c>
      <c r="M2241" s="110">
        <f t="shared" si="147"/>
        <v>3.6288056157888065E-08</v>
      </c>
      <c r="N2241" s="33" t="s">
        <v>4892</v>
      </c>
      <c r="O2241" s="33">
        <f>+'Categorias-9 feb-Depurado'!Y2240</f>
        <v>9.9793494554336082</v>
      </c>
      <c r="P2241" s="111">
        <f>+'Categorias-9 feb-Depurado'!AC2240</f>
        <v>44928</v>
      </c>
      <c r="Q2241" s="111">
        <f>+'Categorias-9 feb-Depurado'!AE2240</f>
        <v>45003</v>
      </c>
      <c r="R2241" s="112" t="str">
        <f>+'Categorias-9 feb-Depurado'!AB2240</f>
        <v>GH</v>
      </c>
    </row>
    <row r="2242" spans="2:18" s="1" customFormat="1" ht="14.5" hidden="1">
      <c r="B2242" s="57" t="str">
        <f>+'Categorias-9 feb-Depurado'!B2241</f>
        <v>LASA SOCIEDAD DE APOYO AERONAUTICO SA</v>
      </c>
      <c r="C2242" s="30" t="s">
        <v>4900</v>
      </c>
      <c r="D2242" s="31">
        <v>5</v>
      </c>
      <c r="E2242" s="30" t="str">
        <f>+'Categorias-9 feb-Depurado'!E2241</f>
        <v>800139545-2</v>
      </c>
      <c r="F2242" s="30" t="str">
        <f>+'Categorias-9 feb-Depurado'!F2241</f>
        <v>CR 25 1 A SUR 155 P 3</v>
      </c>
      <c r="G2242" s="30" t="str">
        <f>+'Categorias-9 feb-Depurado'!G2241</f>
        <v>MEDELLIN</v>
      </c>
      <c r="H2242" s="30" t="str">
        <f>+'Categorias-9 feb-Depurado'!H2241</f>
        <v>RNG3825</v>
      </c>
      <c r="I2242" s="107">
        <f>+'Categorias-9 feb-Depurado'!R2241</f>
        <v>2255050</v>
      </c>
      <c r="J2242" s="108">
        <f t="shared" si="144"/>
        <v>0</v>
      </c>
      <c r="K2242" s="107">
        <f t="shared" si="145"/>
        <v>0</v>
      </c>
      <c r="L2242" s="109">
        <f t="shared" si="146"/>
        <v>2255050</v>
      </c>
      <c r="M2242" s="110">
        <f t="shared" si="147"/>
        <v>1.7191466604799471E-06</v>
      </c>
      <c r="N2242" s="33" t="s">
        <v>4892</v>
      </c>
      <c r="O2242" s="33">
        <f>+'Categorias-9 feb-Depurado'!Y2241</f>
        <v>472.77168045116719</v>
      </c>
      <c r="P2242" s="111">
        <f>+'Categorias-9 feb-Depurado'!AC2241</f>
        <v>44928</v>
      </c>
      <c r="Q2242" s="111">
        <f>+'Categorias-9 feb-Depurado'!AE2241</f>
        <v>45003</v>
      </c>
      <c r="R2242" s="112" t="str">
        <f>+'Categorias-9 feb-Depurado'!AB2241</f>
        <v>GH</v>
      </c>
    </row>
    <row r="2243" spans="2:18" s="1" customFormat="1" ht="14.5" hidden="1">
      <c r="B2243" s="57" t="str">
        <f>+'Categorias-9 feb-Depurado'!B2242</f>
        <v>LASA SOCIEDAD DE APOYO AERONAUTICO SA</v>
      </c>
      <c r="C2243" s="30" t="s">
        <v>4900</v>
      </c>
      <c r="D2243" s="31">
        <v>5</v>
      </c>
      <c r="E2243" s="30" t="str">
        <f>+'Categorias-9 feb-Depurado'!E2242</f>
        <v>800139545-2</v>
      </c>
      <c r="F2243" s="30" t="str">
        <f>+'Categorias-9 feb-Depurado'!F2242</f>
        <v>CR 25 1 A SUR 155 P 3</v>
      </c>
      <c r="G2243" s="30" t="str">
        <f>+'Categorias-9 feb-Depurado'!G2242</f>
        <v>MEDELLIN</v>
      </c>
      <c r="H2243" s="30" t="str">
        <f>+'Categorias-9 feb-Depurado'!H2242</f>
        <v>PEI1991</v>
      </c>
      <c r="I2243" s="107">
        <f>+'Categorias-9 feb-Depurado'!R2242</f>
        <v>23621681</v>
      </c>
      <c r="J2243" s="108">
        <f t="shared" si="144"/>
        <v>0</v>
      </c>
      <c r="K2243" s="107">
        <f t="shared" si="145"/>
        <v>0</v>
      </c>
      <c r="L2243" s="109">
        <f t="shared" si="146"/>
        <v>23621681</v>
      </c>
      <c r="M2243" s="110">
        <f t="shared" si="147"/>
        <v>1.8008085854447847E-05</v>
      </c>
      <c r="N2243" s="33" t="s">
        <v>4892</v>
      </c>
      <c r="O2243" s="33">
        <f>+'Categorias-9 feb-Depurado'!Y2242</f>
        <v>4952.2901139448823</v>
      </c>
      <c r="P2243" s="111">
        <f>+'Categorias-9 feb-Depurado'!AC2242</f>
        <v>44928</v>
      </c>
      <c r="Q2243" s="111">
        <f>+'Categorias-9 feb-Depurado'!AE2242</f>
        <v>45003</v>
      </c>
      <c r="R2243" s="112" t="str">
        <f>+'Categorias-9 feb-Depurado'!AB2242</f>
        <v>GH</v>
      </c>
    </row>
    <row r="2244" spans="2:18" s="1" customFormat="1" ht="14.5" hidden="1">
      <c r="B2244" s="57" t="str">
        <f>+'Categorias-9 feb-Depurado'!B2243</f>
        <v>LASA SOCIEDAD DE APOYO AERONAUTICO SA</v>
      </c>
      <c r="C2244" s="30" t="s">
        <v>4900</v>
      </c>
      <c r="D2244" s="31">
        <v>5</v>
      </c>
      <c r="E2244" s="30" t="str">
        <f>+'Categorias-9 feb-Depurado'!E2243</f>
        <v>800139545-2</v>
      </c>
      <c r="F2244" s="30" t="str">
        <f>+'Categorias-9 feb-Depurado'!F2243</f>
        <v>CR 25 1 A SUR 155 P 3</v>
      </c>
      <c r="G2244" s="30" t="str">
        <f>+'Categorias-9 feb-Depurado'!G2243</f>
        <v>MEDELLIN</v>
      </c>
      <c r="H2244" s="30" t="str">
        <f>+'Categorias-9 feb-Depurado'!H2243</f>
        <v>MTR873</v>
      </c>
      <c r="I2244" s="107">
        <f>+'Categorias-9 feb-Depurado'!R2243</f>
        <v>4637729</v>
      </c>
      <c r="J2244" s="108">
        <f t="shared" si="144"/>
        <v>0</v>
      </c>
      <c r="K2244" s="107">
        <f t="shared" si="145"/>
        <v>0</v>
      </c>
      <c r="L2244" s="109">
        <f t="shared" si="146"/>
        <v>4637729</v>
      </c>
      <c r="M2244" s="110">
        <f t="shared" si="147"/>
        <v>3.5355918150644128E-06</v>
      </c>
      <c r="N2244" s="33" t="s">
        <v>4892</v>
      </c>
      <c r="O2244" s="33">
        <f>+'Categorias-9 feb-Depurado'!Y2243</f>
        <v>972.30080610501375</v>
      </c>
      <c r="P2244" s="111">
        <f>+'Categorias-9 feb-Depurado'!AC2243</f>
        <v>44928</v>
      </c>
      <c r="Q2244" s="111">
        <f>+'Categorias-9 feb-Depurado'!AE2243</f>
        <v>45003</v>
      </c>
      <c r="R2244" s="112" t="str">
        <f>+'Categorias-9 feb-Depurado'!AB2243</f>
        <v>GH</v>
      </c>
    </row>
    <row r="2245" spans="2:18" s="1" customFormat="1" ht="14.5" hidden="1">
      <c r="B2245" s="57" t="str">
        <f>+'Categorias-9 feb-Depurado'!B2244</f>
        <v>LASA SOCIEDAD DE APOYO AERONAUTICO SA</v>
      </c>
      <c r="C2245" s="30" t="s">
        <v>4900</v>
      </c>
      <c r="D2245" s="31">
        <v>5</v>
      </c>
      <c r="E2245" s="30" t="str">
        <f>+'Categorias-9 feb-Depurado'!E2244</f>
        <v>800139545-2</v>
      </c>
      <c r="F2245" s="30" t="str">
        <f>+'Categorias-9 feb-Depurado'!F2244</f>
        <v>CR 25 1 A SUR 155 P 3</v>
      </c>
      <c r="G2245" s="30" t="str">
        <f>+'Categorias-9 feb-Depurado'!G2244</f>
        <v>MEDELLIN</v>
      </c>
      <c r="H2245" s="30" t="str">
        <f>+'Categorias-9 feb-Depurado'!H2244</f>
        <v>PEI1992</v>
      </c>
      <c r="I2245" s="107">
        <f>+'Categorias-9 feb-Depurado'!R2244</f>
        <v>7266221</v>
      </c>
      <c r="J2245" s="108">
        <f t="shared" si="144"/>
        <v>0</v>
      </c>
      <c r="K2245" s="107">
        <f t="shared" si="145"/>
        <v>0</v>
      </c>
      <c r="L2245" s="109">
        <f t="shared" si="146"/>
        <v>7266221</v>
      </c>
      <c r="M2245" s="110">
        <f t="shared" si="147"/>
        <v>5.5394335231854109E-06</v>
      </c>
      <c r="N2245" s="33" t="s">
        <v>4892</v>
      </c>
      <c r="O2245" s="33">
        <f>+'Categorias-9 feb-Depurado'!Y2244</f>
        <v>1523.3646760380304</v>
      </c>
      <c r="P2245" s="111">
        <f>+'Categorias-9 feb-Depurado'!AC2244</f>
        <v>44928</v>
      </c>
      <c r="Q2245" s="111">
        <f>+'Categorias-9 feb-Depurado'!AE2244</f>
        <v>45003</v>
      </c>
      <c r="R2245" s="112" t="str">
        <f>+'Categorias-9 feb-Depurado'!AB2244</f>
        <v>GH</v>
      </c>
    </row>
    <row r="2246" spans="2:18" s="1" customFormat="1" ht="14.5" hidden="1">
      <c r="B2246" s="57" t="str">
        <f>+'Categorias-9 feb-Depurado'!B2245</f>
        <v>LASA SOCIEDAD DE APOYO AERONAUTICO SA</v>
      </c>
      <c r="C2246" s="30" t="s">
        <v>4900</v>
      </c>
      <c r="D2246" s="31">
        <v>5</v>
      </c>
      <c r="E2246" s="30" t="str">
        <f>+'Categorias-9 feb-Depurado'!E2245</f>
        <v>800139545-2</v>
      </c>
      <c r="F2246" s="30" t="str">
        <f>+'Categorias-9 feb-Depurado'!F2245</f>
        <v>CR 25 1 A SUR 155 P 3</v>
      </c>
      <c r="G2246" s="30" t="str">
        <f>+'Categorias-9 feb-Depurado'!G2245</f>
        <v>MEDELLIN</v>
      </c>
      <c r="H2246" s="30" t="str">
        <f>+'Categorias-9 feb-Depurado'!H2245</f>
        <v>CTG1527</v>
      </c>
      <c r="I2246" s="107">
        <f>+'Categorias-9 feb-Depurado'!R2245</f>
        <v>9557959</v>
      </c>
      <c r="J2246" s="108">
        <f t="shared" si="144"/>
        <v>0</v>
      </c>
      <c r="K2246" s="107">
        <f t="shared" si="145"/>
        <v>0</v>
      </c>
      <c r="L2246" s="109">
        <f t="shared" si="146"/>
        <v>9557959</v>
      </c>
      <c r="M2246" s="110">
        <f t="shared" si="147"/>
        <v>7.2865494316552866E-06</v>
      </c>
      <c r="N2246" s="33" t="s">
        <v>4892</v>
      </c>
      <c r="O2246" s="33">
        <f>+'Categorias-9 feb-Depurado'!Y2245</f>
        <v>2003.8280029770326</v>
      </c>
      <c r="P2246" s="111">
        <f>+'Categorias-9 feb-Depurado'!AC2245</f>
        <v>44928</v>
      </c>
      <c r="Q2246" s="111">
        <f>+'Categorias-9 feb-Depurado'!AE2245</f>
        <v>45003</v>
      </c>
      <c r="R2246" s="112" t="str">
        <f>+'Categorias-9 feb-Depurado'!AB2245</f>
        <v>GH</v>
      </c>
    </row>
    <row r="2247" spans="2:18" s="1" customFormat="1" ht="14.5" hidden="1">
      <c r="B2247" s="57" t="str">
        <f>+'Categorias-9 feb-Depurado'!B2246</f>
        <v>LASA SOCIEDAD DE APOYO AERONAUTICO SA</v>
      </c>
      <c r="C2247" s="30" t="s">
        <v>4900</v>
      </c>
      <c r="D2247" s="31">
        <v>5</v>
      </c>
      <c r="E2247" s="30" t="str">
        <f>+'Categorias-9 feb-Depurado'!E2246</f>
        <v>800139545-2</v>
      </c>
      <c r="F2247" s="30" t="str">
        <f>+'Categorias-9 feb-Depurado'!F2246</f>
        <v>CR 25 1 A SUR 155 P 3</v>
      </c>
      <c r="G2247" s="30" t="str">
        <f>+'Categorias-9 feb-Depurado'!G2246</f>
        <v>MEDELLIN</v>
      </c>
      <c r="H2247" s="30" t="str">
        <f>+'Categorias-9 feb-Depurado'!H2246</f>
        <v>RNG3811</v>
      </c>
      <c r="I2247" s="107">
        <f>+'Categorias-9 feb-Depurado'!R2246</f>
        <v>25031372</v>
      </c>
      <c r="J2247" s="108">
        <f t="shared" si="144"/>
        <v>0</v>
      </c>
      <c r="K2247" s="107">
        <f t="shared" si="145"/>
        <v>0</v>
      </c>
      <c r="L2247" s="109">
        <f t="shared" si="146"/>
        <v>25031372</v>
      </c>
      <c r="M2247" s="110">
        <f t="shared" si="147"/>
        <v>1.9082769597583758E-05</v>
      </c>
      <c r="N2247" s="33" t="s">
        <v>4892</v>
      </c>
      <c r="O2247" s="33">
        <f>+'Categorias-9 feb-Depurado'!Y2246</f>
        <v>5247.8321121209256</v>
      </c>
      <c r="P2247" s="111">
        <f>+'Categorias-9 feb-Depurado'!AC2246</f>
        <v>44928</v>
      </c>
      <c r="Q2247" s="111">
        <f>+'Categorias-9 feb-Depurado'!AE2246</f>
        <v>45003</v>
      </c>
      <c r="R2247" s="112" t="str">
        <f>+'Categorias-9 feb-Depurado'!AB2246</f>
        <v>GH</v>
      </c>
    </row>
    <row r="2248" spans="2:18" s="1" customFormat="1" ht="14.5" hidden="1">
      <c r="B2248" s="57" t="str">
        <f>+'Categorias-9 feb-Depurado'!B2247</f>
        <v>LASA SOCIEDAD DE APOYO AERONAUTICO SA</v>
      </c>
      <c r="C2248" s="30" t="s">
        <v>4900</v>
      </c>
      <c r="D2248" s="31">
        <v>5</v>
      </c>
      <c r="E2248" s="30" t="str">
        <f>+'Categorias-9 feb-Depurado'!E2247</f>
        <v>800139545-2</v>
      </c>
      <c r="F2248" s="30" t="str">
        <f>+'Categorias-9 feb-Depurado'!F2247</f>
        <v>CR 25 1 A SUR 155 P 3</v>
      </c>
      <c r="G2248" s="30" t="str">
        <f>+'Categorias-9 feb-Depurado'!G2247</f>
        <v>MEDELLIN</v>
      </c>
      <c r="H2248" s="30" t="str">
        <f>+'Categorias-9 feb-Depurado'!H2247</f>
        <v>RNG3810</v>
      </c>
      <c r="I2248" s="107">
        <f>+'Categorias-9 feb-Depurado'!R2247</f>
        <v>1337972</v>
      </c>
      <c r="J2248" s="108">
        <f t="shared" si="144"/>
        <v>0</v>
      </c>
      <c r="K2248" s="107">
        <f t="shared" si="145"/>
        <v>0</v>
      </c>
      <c r="L2248" s="109">
        <f t="shared" si="146"/>
        <v>1337972</v>
      </c>
      <c r="M2248" s="110">
        <f t="shared" si="147"/>
        <v>1.0200084679344917E-06</v>
      </c>
      <c r="N2248" s="33" t="s">
        <v>4892</v>
      </c>
      <c r="O2248" s="33">
        <f>+'Categorias-9 feb-Depurado'!Y2247</f>
        <v>280.50609557952555</v>
      </c>
      <c r="P2248" s="111">
        <f>+'Categorias-9 feb-Depurado'!AC2247</f>
        <v>44928</v>
      </c>
      <c r="Q2248" s="111">
        <f>+'Categorias-9 feb-Depurado'!AE2247</f>
        <v>45003</v>
      </c>
      <c r="R2248" s="112" t="str">
        <f>+'Categorias-9 feb-Depurado'!AB2247</f>
        <v>GH</v>
      </c>
    </row>
    <row r="2249" spans="2:18" s="1" customFormat="1" ht="14.5" hidden="1">
      <c r="B2249" s="57" t="str">
        <f>+'Categorias-9 feb-Depurado'!B2248</f>
        <v>LASA SOCIEDAD DE APOYO AERONAUTICO SA</v>
      </c>
      <c r="C2249" s="30" t="s">
        <v>4900</v>
      </c>
      <c r="D2249" s="31">
        <v>5</v>
      </c>
      <c r="E2249" s="30" t="str">
        <f>+'Categorias-9 feb-Depurado'!E2248</f>
        <v>800139545-2</v>
      </c>
      <c r="F2249" s="30" t="str">
        <f>+'Categorias-9 feb-Depurado'!F2248</f>
        <v>CR 25 1 A SUR 155 P 3</v>
      </c>
      <c r="G2249" s="30" t="str">
        <f>+'Categorias-9 feb-Depurado'!G2248</f>
        <v>MEDELLIN</v>
      </c>
      <c r="H2249" s="30" t="str">
        <f>+'Categorias-9 feb-Depurado'!H2248</f>
        <v>CTG1521</v>
      </c>
      <c r="I2249" s="107">
        <f>+'Categorias-9 feb-Depurado'!R2248</f>
        <v>14341226</v>
      </c>
      <c r="J2249" s="108">
        <f t="shared" si="144"/>
        <v>0</v>
      </c>
      <c r="K2249" s="107">
        <f t="shared" si="145"/>
        <v>0</v>
      </c>
      <c r="L2249" s="109">
        <f t="shared" si="146"/>
        <v>14341226</v>
      </c>
      <c r="M2249" s="110">
        <f t="shared" si="147"/>
        <v>1.0933092740776564E-05</v>
      </c>
      <c r="N2249" s="33" t="s">
        <v>4892</v>
      </c>
      <c r="O2249" s="33">
        <f>+'Categorias-9 feb-Depurado'!Y2248</f>
        <v>3006.6408796922333</v>
      </c>
      <c r="P2249" s="111">
        <f>+'Categorias-9 feb-Depurado'!AC2248</f>
        <v>44928</v>
      </c>
      <c r="Q2249" s="111">
        <f>+'Categorias-9 feb-Depurado'!AE2248</f>
        <v>45003</v>
      </c>
      <c r="R2249" s="112" t="str">
        <f>+'Categorias-9 feb-Depurado'!AB2248</f>
        <v>GH</v>
      </c>
    </row>
    <row r="2250" spans="2:18" s="1" customFormat="1" ht="14.5" hidden="1">
      <c r="B2250" s="57" t="str">
        <f>+'Categorias-9 feb-Depurado'!B2249</f>
        <v>LASA SOCIEDAD DE APOYO AERONAUTICO SA</v>
      </c>
      <c r="C2250" s="30" t="s">
        <v>4900</v>
      </c>
      <c r="D2250" s="31">
        <v>5</v>
      </c>
      <c r="E2250" s="30" t="str">
        <f>+'Categorias-9 feb-Depurado'!E2249</f>
        <v>800139545-2</v>
      </c>
      <c r="F2250" s="30" t="str">
        <f>+'Categorias-9 feb-Depurado'!F2249</f>
        <v>CR 25 1 A SUR 155 P 3</v>
      </c>
      <c r="G2250" s="30" t="str">
        <f>+'Categorias-9 feb-Depurado'!G2249</f>
        <v>MEDELLIN</v>
      </c>
      <c r="H2250" s="30" t="str">
        <f>+'Categorias-9 feb-Depurado'!H2249</f>
        <v>CTG1520</v>
      </c>
      <c r="I2250" s="107">
        <f>+'Categorias-9 feb-Depurado'!R2249</f>
        <v>53741640</v>
      </c>
      <c r="J2250" s="108">
        <f t="shared" si="144"/>
        <v>0</v>
      </c>
      <c r="K2250" s="107">
        <f t="shared" si="145"/>
        <v>0</v>
      </c>
      <c r="L2250" s="109">
        <f t="shared" si="146"/>
        <v>53741640</v>
      </c>
      <c r="M2250" s="110">
        <f t="shared" si="147"/>
        <v>4.0970160721365621E-05</v>
      </c>
      <c r="N2250" s="33" t="s">
        <v>4892</v>
      </c>
      <c r="O2250" s="33">
        <f>+'Categorias-9 feb-Depurado'!Y2249</f>
        <v>11266.945501430862</v>
      </c>
      <c r="P2250" s="111">
        <f>+'Categorias-9 feb-Depurado'!AC2249</f>
        <v>44928</v>
      </c>
      <c r="Q2250" s="111">
        <f>+'Categorias-9 feb-Depurado'!AE2249</f>
        <v>45003</v>
      </c>
      <c r="R2250" s="112" t="str">
        <f>+'Categorias-9 feb-Depurado'!AB2249</f>
        <v>GH</v>
      </c>
    </row>
    <row r="2251" spans="2:18" s="1" customFormat="1" ht="14.5" hidden="1">
      <c r="B2251" s="57" t="str">
        <f>+'Categorias-9 feb-Depurado'!B2250</f>
        <v>LASA SOCIEDAD DE APOYO AERONAUTICO SA</v>
      </c>
      <c r="C2251" s="30" t="s">
        <v>4900</v>
      </c>
      <c r="D2251" s="31">
        <v>5</v>
      </c>
      <c r="E2251" s="30" t="str">
        <f>+'Categorias-9 feb-Depurado'!E2250</f>
        <v>800139545-2</v>
      </c>
      <c r="F2251" s="30" t="str">
        <f>+'Categorias-9 feb-Depurado'!F2250</f>
        <v>CR 25 1 A SUR 155 P 3</v>
      </c>
      <c r="G2251" s="30" t="str">
        <f>+'Categorias-9 feb-Depurado'!G2250</f>
        <v>MEDELLIN</v>
      </c>
      <c r="H2251" s="30" t="str">
        <f>+'Categorias-9 feb-Depurado'!H2250</f>
        <v>MTR870</v>
      </c>
      <c r="I2251" s="107">
        <f>+'Categorias-9 feb-Depurado'!R2250</f>
        <v>2868245</v>
      </c>
      <c r="J2251" s="108">
        <f t="shared" si="144"/>
        <v>0</v>
      </c>
      <c r="K2251" s="107">
        <f t="shared" si="145"/>
        <v>0</v>
      </c>
      <c r="L2251" s="109">
        <f t="shared" si="146"/>
        <v>2868245</v>
      </c>
      <c r="M2251" s="110">
        <f t="shared" si="147"/>
        <v>2.1866183956844885E-06</v>
      </c>
      <c r="N2251" s="33" t="s">
        <v>4892</v>
      </c>
      <c r="O2251" s="33">
        <f>+'Categorias-9 feb-Depurado'!Y2250</f>
        <v>601.32813400840689</v>
      </c>
      <c r="P2251" s="111">
        <f>+'Categorias-9 feb-Depurado'!AC2250</f>
        <v>44928</v>
      </c>
      <c r="Q2251" s="111">
        <f>+'Categorias-9 feb-Depurado'!AE2250</f>
        <v>45003</v>
      </c>
      <c r="R2251" s="112" t="str">
        <f>+'Categorias-9 feb-Depurado'!AB2250</f>
        <v>GH</v>
      </c>
    </row>
    <row r="2252" spans="2:18" s="1" customFormat="1" ht="14.5" hidden="1">
      <c r="B2252" s="57" t="str">
        <f>+'Categorias-9 feb-Depurado'!B2251</f>
        <v>LASA SOCIEDAD DE APOYO AERONAUTICO SA</v>
      </c>
      <c r="C2252" s="30" t="s">
        <v>4900</v>
      </c>
      <c r="D2252" s="31">
        <v>5</v>
      </c>
      <c r="E2252" s="30" t="str">
        <f>+'Categorias-9 feb-Depurado'!E2251</f>
        <v>800139545-2</v>
      </c>
      <c r="F2252" s="30" t="str">
        <f>+'Categorias-9 feb-Depurado'!F2251</f>
        <v>CR 25 1 A SUR 155 P 3</v>
      </c>
      <c r="G2252" s="30" t="str">
        <f>+'Categorias-9 feb-Depurado'!G2251</f>
        <v>MEDELLIN</v>
      </c>
      <c r="H2252" s="30" t="str">
        <f>+'Categorias-9 feb-Depurado'!H2251</f>
        <v>RNG3808</v>
      </c>
      <c r="I2252" s="107">
        <f>+'Categorias-9 feb-Depurado'!R2251</f>
        <v>97271961</v>
      </c>
      <c r="J2252" s="108">
        <f t="shared" si="144"/>
        <v>0</v>
      </c>
      <c r="K2252" s="107">
        <f t="shared" si="145"/>
        <v>0</v>
      </c>
      <c r="L2252" s="109">
        <f t="shared" si="146"/>
        <v>97271961</v>
      </c>
      <c r="M2252" s="110">
        <f t="shared" si="147"/>
        <v>7.4155680322602897E-05</v>
      </c>
      <c r="N2252" s="33" t="s">
        <v>4892</v>
      </c>
      <c r="O2252" s="33">
        <f>+'Categorias-9 feb-Depurado'!Y2251</f>
        <v>20393.085946098934</v>
      </c>
      <c r="P2252" s="111">
        <f>+'Categorias-9 feb-Depurado'!AC2251</f>
        <v>44928</v>
      </c>
      <c r="Q2252" s="111">
        <f>+'Categorias-9 feb-Depurado'!AE2251</f>
        <v>45003</v>
      </c>
      <c r="R2252" s="112" t="str">
        <f>+'Categorias-9 feb-Depurado'!AB2251</f>
        <v>GH</v>
      </c>
    </row>
    <row r="2253" spans="2:18" s="1" customFormat="1" ht="14.5" hidden="1">
      <c r="B2253" s="57" t="str">
        <f>+'Categorias-9 feb-Depurado'!B2252</f>
        <v>LASA SOCIEDAD DE APOYO AERONAUTICO SA</v>
      </c>
      <c r="C2253" s="30" t="s">
        <v>4900</v>
      </c>
      <c r="D2253" s="31">
        <v>5</v>
      </c>
      <c r="E2253" s="30" t="str">
        <f>+'Categorias-9 feb-Depurado'!E2252</f>
        <v>800139545-2</v>
      </c>
      <c r="F2253" s="30" t="str">
        <f>+'Categorias-9 feb-Depurado'!F2252</f>
        <v>CR 25 1 A SUR 155 P 3</v>
      </c>
      <c r="G2253" s="30" t="str">
        <f>+'Categorias-9 feb-Depurado'!G2252</f>
        <v>MEDELLIN</v>
      </c>
      <c r="H2253" s="30" t="str">
        <f>+'Categorias-9 feb-Depurado'!H2252</f>
        <v>CTG1523</v>
      </c>
      <c r="I2253" s="107">
        <f>+'Categorias-9 feb-Depurado'!R2252</f>
        <v>2478106</v>
      </c>
      <c r="J2253" s="108">
        <f t="shared" si="144"/>
        <v>0</v>
      </c>
      <c r="K2253" s="107">
        <f t="shared" si="145"/>
        <v>0</v>
      </c>
      <c r="L2253" s="109">
        <f t="shared" si="146"/>
        <v>2478106</v>
      </c>
      <c r="M2253" s="110">
        <f t="shared" si="147"/>
        <v>1.8891943212857009E-06</v>
      </c>
      <c r="N2253" s="33" t="s">
        <v>4892</v>
      </c>
      <c r="O2253" s="33">
        <f>+'Categorias-9 feb-Depurado'!Y2252</f>
        <v>519.53541515980578</v>
      </c>
      <c r="P2253" s="111">
        <f>+'Categorias-9 feb-Depurado'!AC2252</f>
        <v>44928</v>
      </c>
      <c r="Q2253" s="111">
        <f>+'Categorias-9 feb-Depurado'!AE2252</f>
        <v>45003</v>
      </c>
      <c r="R2253" s="112" t="str">
        <f>+'Categorias-9 feb-Depurado'!AB2252</f>
        <v>GH</v>
      </c>
    </row>
    <row r="2254" spans="2:18" s="1" customFormat="1" ht="14.5" hidden="1">
      <c r="B2254" s="57" t="str">
        <f>+'Categorias-9 feb-Depurado'!B2253</f>
        <v>LASA SOCIEDAD DE APOYO AERONAUTICO SA</v>
      </c>
      <c r="C2254" s="30" t="s">
        <v>4900</v>
      </c>
      <c r="D2254" s="31">
        <v>5</v>
      </c>
      <c r="E2254" s="30" t="str">
        <f>+'Categorias-9 feb-Depurado'!E2253</f>
        <v>800139545-2</v>
      </c>
      <c r="F2254" s="30" t="str">
        <f>+'Categorias-9 feb-Depurado'!F2253</f>
        <v>CR 25 1 A SUR 155 P 3</v>
      </c>
      <c r="G2254" s="30" t="str">
        <f>+'Categorias-9 feb-Depurado'!G2253</f>
        <v>MEDELLIN</v>
      </c>
      <c r="H2254" s="30" t="str">
        <f>+'Categorias-9 feb-Depurado'!H2253</f>
        <v>MTR871</v>
      </c>
      <c r="I2254" s="107">
        <f>+'Categorias-9 feb-Depurado'!R2253</f>
        <v>105817</v>
      </c>
      <c r="J2254" s="108">
        <f t="shared" si="144"/>
        <v>0</v>
      </c>
      <c r="K2254" s="107">
        <f t="shared" si="145"/>
        <v>0</v>
      </c>
      <c r="L2254" s="109">
        <f t="shared" si="146"/>
        <v>105817</v>
      </c>
      <c r="M2254" s="110">
        <f t="shared" si="147"/>
        <v>8.0670026018051287E-08</v>
      </c>
      <c r="N2254" s="33" t="s">
        <v>4892</v>
      </c>
      <c r="O2254" s="33">
        <f>+'Categorias-9 feb-Depurado'!Y2253</f>
        <v>22.184555069865926</v>
      </c>
      <c r="P2254" s="111">
        <f>+'Categorias-9 feb-Depurado'!AC2253</f>
        <v>44928</v>
      </c>
      <c r="Q2254" s="111">
        <f>+'Categorias-9 feb-Depurado'!AE2253</f>
        <v>45003</v>
      </c>
      <c r="R2254" s="112" t="str">
        <f>+'Categorias-9 feb-Depurado'!AB2253</f>
        <v>GH</v>
      </c>
    </row>
    <row r="2255" spans="2:18" s="1" customFormat="1" ht="14.5" hidden="1">
      <c r="B2255" s="57" t="str">
        <f>+'Categorias-9 feb-Depurado'!B2254</f>
        <v>LASA SOCIEDAD DE APOYO AERONAUTICO SA</v>
      </c>
      <c r="C2255" s="30" t="s">
        <v>4900</v>
      </c>
      <c r="D2255" s="31">
        <v>5</v>
      </c>
      <c r="E2255" s="30" t="str">
        <f>+'Categorias-9 feb-Depurado'!E2254</f>
        <v>800139545-2</v>
      </c>
      <c r="F2255" s="30" t="str">
        <f>+'Categorias-9 feb-Depurado'!F2254</f>
        <v>CR 25 1 A SUR 155 P 3</v>
      </c>
      <c r="G2255" s="30" t="str">
        <f>+'Categorias-9 feb-Depurado'!G2254</f>
        <v>MEDELLIN</v>
      </c>
      <c r="H2255" s="30" t="str">
        <f>+'Categorias-9 feb-Depurado'!H2254</f>
        <v>RNG3823</v>
      </c>
      <c r="I2255" s="107">
        <f>+'Categorias-9 feb-Depurado'!R2254</f>
        <v>390122558</v>
      </c>
      <c r="J2255" s="108">
        <f t="shared" si="148" ref="J2255:J2318">+IF(Q2255&gt;$O$4,0,I2255)</f>
        <v>0</v>
      </c>
      <c r="K2255" s="107">
        <f t="shared" si="149" ref="K2255:K2318">++(((1+$O$5)^(($O$4-Q2255)/365))-1)*J2255</f>
        <v>0</v>
      </c>
      <c r="L2255" s="109">
        <f t="shared" si="150" ref="L2255:L2318">+I2255+K2255</f>
        <v>390122558</v>
      </c>
      <c r="M2255" s="110">
        <f t="shared" si="151" ref="M2255:M2318">+L2255/$E$11</f>
        <v>0.00029741153977233076</v>
      </c>
      <c r="N2255" s="33" t="s">
        <v>4892</v>
      </c>
      <c r="O2255" s="33">
        <f>+'Categorias-9 feb-Depurado'!Y2254</f>
        <v>81789.271780035007</v>
      </c>
      <c r="P2255" s="111">
        <f>+'Categorias-9 feb-Depurado'!AC2254</f>
        <v>44928</v>
      </c>
      <c r="Q2255" s="111">
        <f>+'Categorias-9 feb-Depurado'!AE2254</f>
        <v>45003</v>
      </c>
      <c r="R2255" s="112" t="str">
        <f>+'Categorias-9 feb-Depurado'!AB2254</f>
        <v>GH</v>
      </c>
    </row>
    <row r="2256" spans="2:18" s="1" customFormat="1" ht="14.5" hidden="1">
      <c r="B2256" s="57" t="str">
        <f>+'Categorias-9 feb-Depurado'!B2255</f>
        <v>LASA SOCIEDAD DE APOYO AERONAUTICO SA</v>
      </c>
      <c r="C2256" s="30" t="s">
        <v>4900</v>
      </c>
      <c r="D2256" s="31">
        <v>5</v>
      </c>
      <c r="E2256" s="30" t="str">
        <f>+'Categorias-9 feb-Depurado'!E2255</f>
        <v>800139545-2</v>
      </c>
      <c r="F2256" s="30" t="str">
        <f>+'Categorias-9 feb-Depurado'!F2255</f>
        <v>CR 25 1 A SUR 155 P 3</v>
      </c>
      <c r="G2256" s="30" t="str">
        <f>+'Categorias-9 feb-Depurado'!G2255</f>
        <v>MEDELLIN</v>
      </c>
      <c r="H2256" s="30" t="str">
        <f>+'Categorias-9 feb-Depurado'!H2255</f>
        <v>RNG3807</v>
      </c>
      <c r="I2256" s="107">
        <f>+'Categorias-9 feb-Depurado'!R2255</f>
        <v>40948503</v>
      </c>
      <c r="J2256" s="108">
        <f t="shared" si="148"/>
        <v>0</v>
      </c>
      <c r="K2256" s="107">
        <f t="shared" si="149"/>
        <v>0</v>
      </c>
      <c r="L2256" s="109">
        <f t="shared" si="150"/>
        <v>40948503</v>
      </c>
      <c r="M2256" s="110">
        <f t="shared" si="151"/>
        <v>3.1217260009358149E-05</v>
      </c>
      <c r="N2256" s="33" t="s">
        <v>4892</v>
      </c>
      <c r="O2256" s="33">
        <f>+'Categorias-9 feb-Depurado'!Y2255</f>
        <v>8584.8617881065438</v>
      </c>
      <c r="P2256" s="111">
        <f>+'Categorias-9 feb-Depurado'!AC2255</f>
        <v>44928</v>
      </c>
      <c r="Q2256" s="111">
        <f>+'Categorias-9 feb-Depurado'!AE2255</f>
        <v>45003</v>
      </c>
      <c r="R2256" s="112" t="str">
        <f>+'Categorias-9 feb-Depurado'!AB2255</f>
        <v>GH</v>
      </c>
    </row>
    <row r="2257" spans="2:18" s="1" customFormat="1" ht="14.5" hidden="1">
      <c r="B2257" s="57" t="str">
        <f>+'Categorias-9 feb-Depurado'!B2256</f>
        <v>LASA SOCIEDAD DE APOYO AERONAUTICO SA</v>
      </c>
      <c r="C2257" s="30" t="s">
        <v>4900</v>
      </c>
      <c r="D2257" s="31">
        <v>5</v>
      </c>
      <c r="E2257" s="30" t="str">
        <f>+'Categorias-9 feb-Depurado'!E2256</f>
        <v>800139545-2</v>
      </c>
      <c r="F2257" s="30" t="str">
        <f>+'Categorias-9 feb-Depurado'!F2256</f>
        <v>CR 25 1 A SUR 155 P 3</v>
      </c>
      <c r="G2257" s="30" t="str">
        <f>+'Categorias-9 feb-Depurado'!G2256</f>
        <v>MEDELLIN</v>
      </c>
      <c r="H2257" s="30" t="str">
        <f>+'Categorias-9 feb-Depurado'!H2256</f>
        <v>PEI1993</v>
      </c>
      <c r="I2257" s="107">
        <f>+'Categorias-9 feb-Depurado'!R2256</f>
        <v>157704</v>
      </c>
      <c r="J2257" s="108">
        <f t="shared" si="148"/>
        <v>0</v>
      </c>
      <c r="K2257" s="107">
        <f t="shared" si="149"/>
        <v>0</v>
      </c>
      <c r="L2257" s="109">
        <f t="shared" si="150"/>
        <v>157704</v>
      </c>
      <c r="M2257" s="110">
        <f t="shared" si="151"/>
        <v>1.2022629429251218E-07</v>
      </c>
      <c r="N2257" s="33" t="s">
        <v>4892</v>
      </c>
      <c r="O2257" s="33">
        <f>+'Categorias-9 feb-Depurado'!Y2256</f>
        <v>33.06267492688449</v>
      </c>
      <c r="P2257" s="111">
        <f>+'Categorias-9 feb-Depurado'!AC2256</f>
        <v>44928</v>
      </c>
      <c r="Q2257" s="111">
        <f>+'Categorias-9 feb-Depurado'!AE2256</f>
        <v>45003</v>
      </c>
      <c r="R2257" s="112" t="str">
        <f>+'Categorias-9 feb-Depurado'!AB2256</f>
        <v>GH</v>
      </c>
    </row>
    <row r="2258" spans="2:18" s="1" customFormat="1" ht="14.5" hidden="1">
      <c r="B2258" s="57" t="str">
        <f>+'Categorias-9 feb-Depurado'!B2257</f>
        <v>LASA SOCIEDAD DE APOYO AERONAUTICO SA</v>
      </c>
      <c r="C2258" s="30" t="s">
        <v>4900</v>
      </c>
      <c r="D2258" s="31">
        <v>5</v>
      </c>
      <c r="E2258" s="30" t="str">
        <f>+'Categorias-9 feb-Depurado'!E2257</f>
        <v>800139545-2</v>
      </c>
      <c r="F2258" s="30" t="str">
        <f>+'Categorias-9 feb-Depurado'!F2257</f>
        <v>CR 25 1 A SUR 155 P 3</v>
      </c>
      <c r="G2258" s="30" t="str">
        <f>+'Categorias-9 feb-Depurado'!G2257</f>
        <v>MEDELLIN</v>
      </c>
      <c r="H2258" s="30" t="str">
        <f>+'Categorias-9 feb-Depurado'!H2257</f>
        <v>CTG1522</v>
      </c>
      <c r="I2258" s="107">
        <f>+'Categorias-9 feb-Depurado'!R2257</f>
        <v>2360410</v>
      </c>
      <c r="J2258" s="108">
        <f t="shared" si="148"/>
        <v>0</v>
      </c>
      <c r="K2258" s="107">
        <f t="shared" si="149"/>
        <v>0</v>
      </c>
      <c r="L2258" s="109">
        <f t="shared" si="150"/>
        <v>2360410</v>
      </c>
      <c r="M2258" s="110">
        <f t="shared" si="151"/>
        <v>1.7994682906647178E-06</v>
      </c>
      <c r="N2258" s="33" t="s">
        <v>4892</v>
      </c>
      <c r="O2258" s="33">
        <f>+'Categorias-9 feb-Depurado'!Y2257</f>
        <v>494.86042538025299</v>
      </c>
      <c r="P2258" s="111">
        <f>+'Categorias-9 feb-Depurado'!AC2257</f>
        <v>44928</v>
      </c>
      <c r="Q2258" s="111">
        <f>+'Categorias-9 feb-Depurado'!AE2257</f>
        <v>45003</v>
      </c>
      <c r="R2258" s="112" t="str">
        <f>+'Categorias-9 feb-Depurado'!AB2257</f>
        <v>GH</v>
      </c>
    </row>
    <row r="2259" spans="2:18" s="1" customFormat="1" ht="14.5" hidden="1">
      <c r="B2259" s="57" t="str">
        <f>+'Categorias-9 feb-Depurado'!B2258</f>
        <v>LASA SOCIEDAD DE APOYO AERONAUTICO SA</v>
      </c>
      <c r="C2259" s="30" t="s">
        <v>4900</v>
      </c>
      <c r="D2259" s="31">
        <v>5</v>
      </c>
      <c r="E2259" s="30" t="str">
        <f>+'Categorias-9 feb-Depurado'!E2258</f>
        <v>800139545-2</v>
      </c>
      <c r="F2259" s="30" t="str">
        <f>+'Categorias-9 feb-Depurado'!F2258</f>
        <v>CR 25 1 A SUR 155 P 3</v>
      </c>
      <c r="G2259" s="30" t="str">
        <f>+'Categorias-9 feb-Depurado'!G2258</f>
        <v>MEDELLIN</v>
      </c>
      <c r="H2259" s="30" t="str">
        <f>+'Categorias-9 feb-Depurado'!H2258</f>
        <v>CTG1529</v>
      </c>
      <c r="I2259" s="107">
        <f>+'Categorias-9 feb-Depurado'!R2258</f>
        <v>981750</v>
      </c>
      <c r="J2259" s="108">
        <f t="shared" si="148"/>
        <v>0</v>
      </c>
      <c r="K2259" s="107">
        <f t="shared" si="149"/>
        <v>0</v>
      </c>
      <c r="L2259" s="109">
        <f t="shared" si="150"/>
        <v>981750</v>
      </c>
      <c r="M2259" s="110">
        <f t="shared" si="151"/>
        <v>7.4844115825644136E-07</v>
      </c>
      <c r="N2259" s="33" t="s">
        <v>4892</v>
      </c>
      <c r="O2259" s="33">
        <f>+'Categorias-9 feb-Depurado'!Y2258</f>
        <v>205.82408251831816</v>
      </c>
      <c r="P2259" s="111">
        <f>+'Categorias-9 feb-Depurado'!AC2258</f>
        <v>44928</v>
      </c>
      <c r="Q2259" s="111">
        <f>+'Categorias-9 feb-Depurado'!AE2258</f>
        <v>45003</v>
      </c>
      <c r="R2259" s="112" t="str">
        <f>+'Categorias-9 feb-Depurado'!AB2258</f>
        <v>GH</v>
      </c>
    </row>
    <row r="2260" spans="2:18" s="1" customFormat="1" ht="14.5" hidden="1">
      <c r="B2260" s="57" t="str">
        <f>+'Categorias-9 feb-Depurado'!B2259</f>
        <v>LASA SOCIEDAD DE APOYO AERONAUTICO SA</v>
      </c>
      <c r="C2260" s="30" t="s">
        <v>4900</v>
      </c>
      <c r="D2260" s="31">
        <v>5</v>
      </c>
      <c r="E2260" s="30" t="str">
        <f>+'Categorias-9 feb-Depurado'!E2259</f>
        <v>800139545-2</v>
      </c>
      <c r="F2260" s="30" t="str">
        <f>+'Categorias-9 feb-Depurado'!F2259</f>
        <v>CR 25 1 A SUR 155 P 3</v>
      </c>
      <c r="G2260" s="30" t="str">
        <f>+'Categorias-9 feb-Depurado'!G2259</f>
        <v>MEDELLIN</v>
      </c>
      <c r="H2260" s="30" t="str">
        <f>+'Categorias-9 feb-Depurado'!H2259</f>
        <v>MTR874</v>
      </c>
      <c r="I2260" s="107">
        <f>+'Categorias-9 feb-Depurado'!R2259</f>
        <v>95200</v>
      </c>
      <c r="J2260" s="108">
        <f t="shared" si="148"/>
        <v>0</v>
      </c>
      <c r="K2260" s="107">
        <f t="shared" si="149"/>
        <v>0</v>
      </c>
      <c r="L2260" s="109">
        <f t="shared" si="150"/>
        <v>95200</v>
      </c>
      <c r="M2260" s="110">
        <f t="shared" si="151"/>
        <v>7.257611231577613E-08</v>
      </c>
      <c r="N2260" s="33" t="s">
        <v>4892</v>
      </c>
      <c r="O2260" s="33">
        <f>+'Categorias-9 feb-Depurado'!Y2259</f>
        <v>19.958698910867216</v>
      </c>
      <c r="P2260" s="111">
        <f>+'Categorias-9 feb-Depurado'!AC2259</f>
        <v>44928</v>
      </c>
      <c r="Q2260" s="111">
        <f>+'Categorias-9 feb-Depurado'!AE2259</f>
        <v>45003</v>
      </c>
      <c r="R2260" s="112" t="str">
        <f>+'Categorias-9 feb-Depurado'!AB2259</f>
        <v>GH</v>
      </c>
    </row>
    <row r="2261" spans="2:18" s="1" customFormat="1" ht="14.5" hidden="1">
      <c r="B2261" s="57" t="str">
        <f>+'Categorias-9 feb-Depurado'!B2260</f>
        <v>LASA SOCIEDAD DE APOYO AERONAUTICO SA</v>
      </c>
      <c r="C2261" s="30" t="s">
        <v>4900</v>
      </c>
      <c r="D2261" s="31">
        <v>5</v>
      </c>
      <c r="E2261" s="30" t="str">
        <f>+'Categorias-9 feb-Depurado'!E2260</f>
        <v>800139545-2</v>
      </c>
      <c r="F2261" s="30" t="str">
        <f>+'Categorias-9 feb-Depurado'!F2260</f>
        <v>CR 25 1 A SUR 155 P 3</v>
      </c>
      <c r="G2261" s="30" t="str">
        <f>+'Categorias-9 feb-Depurado'!G2260</f>
        <v>MEDELLIN</v>
      </c>
      <c r="H2261" s="30" t="str">
        <f>+'Categorias-9 feb-Depurado'!H2260</f>
        <v>PEI1994</v>
      </c>
      <c r="I2261" s="107">
        <f>+'Categorias-9 feb-Depurado'!R2260</f>
        <v>31619</v>
      </c>
      <c r="J2261" s="108">
        <f t="shared" si="148"/>
        <v>0</v>
      </c>
      <c r="K2261" s="107">
        <f t="shared" si="149"/>
        <v>0</v>
      </c>
      <c r="L2261" s="109">
        <f t="shared" si="150"/>
        <v>31619</v>
      </c>
      <c r="M2261" s="110">
        <f t="shared" si="151"/>
        <v>2.4104874950761822E-08</v>
      </c>
      <c r="N2261" s="33" t="s">
        <v>4892</v>
      </c>
      <c r="O2261" s="33">
        <f>+'Categorias-9 feb-Depurado'!Y2260</f>
        <v>6.6289296309108252</v>
      </c>
      <c r="P2261" s="111">
        <f>+'Categorias-9 feb-Depurado'!AC2260</f>
        <v>44928</v>
      </c>
      <c r="Q2261" s="111">
        <f>+'Categorias-9 feb-Depurado'!AE2260</f>
        <v>45003</v>
      </c>
      <c r="R2261" s="112" t="str">
        <f>+'Categorias-9 feb-Depurado'!AB2260</f>
        <v>GH</v>
      </c>
    </row>
    <row r="2262" spans="2:18" s="1" customFormat="1" ht="14.5" hidden="1">
      <c r="B2262" s="57" t="str">
        <f>+'Categorias-9 feb-Depurado'!B2261</f>
        <v>LASA SOCIEDAD DE APOYO AERONAUTICO SA</v>
      </c>
      <c r="C2262" s="30" t="s">
        <v>4900</v>
      </c>
      <c r="D2262" s="31">
        <v>5</v>
      </c>
      <c r="E2262" s="30" t="str">
        <f>+'Categorias-9 feb-Depurado'!E2261</f>
        <v>800139545-2</v>
      </c>
      <c r="F2262" s="30" t="str">
        <f>+'Categorias-9 feb-Depurado'!F2261</f>
        <v>CR 25 1 A SUR 155 P 3</v>
      </c>
      <c r="G2262" s="30" t="str">
        <f>+'Categorias-9 feb-Depurado'!G2261</f>
        <v>MEDELLIN</v>
      </c>
      <c r="H2262" s="30" t="str">
        <f>+'Categorias-9 feb-Depurado'!H2261</f>
        <v>RNG3834</v>
      </c>
      <c r="I2262" s="107">
        <f>+'Categorias-9 feb-Depurado'!R2261</f>
        <v>32908151</v>
      </c>
      <c r="J2262" s="108">
        <f t="shared" si="148"/>
        <v>0</v>
      </c>
      <c r="K2262" s="107">
        <f t="shared" si="149"/>
        <v>0</v>
      </c>
      <c r="L2262" s="109">
        <f t="shared" si="150"/>
        <v>32908151</v>
      </c>
      <c r="M2262" s="110">
        <f t="shared" si="151"/>
        <v>2.5087664528156727E-05</v>
      </c>
      <c r="N2262" s="33" t="s">
        <v>4892</v>
      </c>
      <c r="O2262" s="33">
        <f>+'Categorias-9 feb-Depurado'!Y2261</f>
        <v>6899.2003941423727</v>
      </c>
      <c r="P2262" s="111">
        <f>+'Categorias-9 feb-Depurado'!AC2261</f>
        <v>44932</v>
      </c>
      <c r="Q2262" s="111">
        <f>+'Categorias-9 feb-Depurado'!AE2261</f>
        <v>45007</v>
      </c>
      <c r="R2262" s="112" t="str">
        <f>+'Categorias-9 feb-Depurado'!AB2261</f>
        <v>GH</v>
      </c>
    </row>
    <row r="2263" spans="2:18" s="1" customFormat="1" ht="14.5" hidden="1">
      <c r="B2263" s="57" t="str">
        <f>+'Categorias-9 feb-Depurado'!B2262</f>
        <v>LASA SOCIEDAD DE APOYO AERONAUTICO SA</v>
      </c>
      <c r="C2263" s="30" t="s">
        <v>4900</v>
      </c>
      <c r="D2263" s="31">
        <v>5</v>
      </c>
      <c r="E2263" s="30" t="str">
        <f>+'Categorias-9 feb-Depurado'!E2262</f>
        <v>800139545-2</v>
      </c>
      <c r="F2263" s="30" t="str">
        <f>+'Categorias-9 feb-Depurado'!F2262</f>
        <v>CR 25 1 A SUR 155 P 3</v>
      </c>
      <c r="G2263" s="30" t="str">
        <f>+'Categorias-9 feb-Depurado'!G2262</f>
        <v>MEDELLIN</v>
      </c>
      <c r="H2263" s="30" t="str">
        <f>+'Categorias-9 feb-Depurado'!H2262</f>
        <v>MTR876</v>
      </c>
      <c r="I2263" s="107">
        <f>+'Categorias-9 feb-Depurado'!R2262</f>
        <v>700000</v>
      </c>
      <c r="J2263" s="108">
        <f t="shared" si="148"/>
        <v>0</v>
      </c>
      <c r="K2263" s="107">
        <f t="shared" si="149"/>
        <v>0</v>
      </c>
      <c r="L2263" s="109">
        <f t="shared" si="150"/>
        <v>700000</v>
      </c>
      <c r="M2263" s="110">
        <f t="shared" si="151"/>
        <v>5.336478846748245E-07</v>
      </c>
      <c r="N2263" s="33" t="s">
        <v>4892</v>
      </c>
      <c r="O2263" s="33">
        <f>+'Categorias-9 feb-Depurado'!Y2262</f>
        <v>146.75513905049425</v>
      </c>
      <c r="P2263" s="111">
        <f>+'Categorias-9 feb-Depurado'!AC2262</f>
        <v>44932</v>
      </c>
      <c r="Q2263" s="111">
        <f>+'Categorias-9 feb-Depurado'!AE2262</f>
        <v>45007</v>
      </c>
      <c r="R2263" s="112" t="str">
        <f>+'Categorias-9 feb-Depurado'!AB2262</f>
        <v>GH</v>
      </c>
    </row>
    <row r="2264" spans="2:18" s="1" customFormat="1" ht="14.5" hidden="1">
      <c r="B2264" s="57" t="str">
        <f>+'Categorias-9 feb-Depurado'!B2263</f>
        <v>LASA SOCIEDAD DE APOYO AERONAUTICO SA</v>
      </c>
      <c r="C2264" s="30" t="s">
        <v>4900</v>
      </c>
      <c r="D2264" s="31">
        <v>5</v>
      </c>
      <c r="E2264" s="30" t="str">
        <f>+'Categorias-9 feb-Depurado'!E2263</f>
        <v>800139545-2</v>
      </c>
      <c r="F2264" s="30" t="str">
        <f>+'Categorias-9 feb-Depurado'!F2263</f>
        <v>CR 25 1 A SUR 155 P 3</v>
      </c>
      <c r="G2264" s="30" t="str">
        <f>+'Categorias-9 feb-Depurado'!G2263</f>
        <v>MEDELLIN</v>
      </c>
      <c r="H2264" s="30" t="str">
        <f>+'Categorias-9 feb-Depurado'!H2263</f>
        <v>CTG1532</v>
      </c>
      <c r="I2264" s="107">
        <f>+'Categorias-9 feb-Depurado'!R2263</f>
        <v>694000</v>
      </c>
      <c r="J2264" s="108">
        <f t="shared" si="148"/>
        <v>0</v>
      </c>
      <c r="K2264" s="107">
        <f t="shared" si="149"/>
        <v>0</v>
      </c>
      <c r="L2264" s="109">
        <f t="shared" si="150"/>
        <v>694000</v>
      </c>
      <c r="M2264" s="110">
        <f t="shared" si="151"/>
        <v>5.2907375994904021E-07</v>
      </c>
      <c r="N2264" s="33" t="s">
        <v>4892</v>
      </c>
      <c r="O2264" s="33">
        <f>+'Categorias-9 feb-Depurado'!Y2263</f>
        <v>145.49723785863287</v>
      </c>
      <c r="P2264" s="111">
        <f>+'Categorias-9 feb-Depurado'!AC2263</f>
        <v>44932</v>
      </c>
      <c r="Q2264" s="111">
        <f>+'Categorias-9 feb-Depurado'!AE2263</f>
        <v>45007</v>
      </c>
      <c r="R2264" s="112" t="str">
        <f>+'Categorias-9 feb-Depurado'!AB2263</f>
        <v>GH</v>
      </c>
    </row>
    <row r="2265" spans="2:18" s="1" customFormat="1" ht="14.5" hidden="1">
      <c r="B2265" s="57" t="str">
        <f>+'Categorias-9 feb-Depurado'!B2264</f>
        <v>LASA SOCIEDAD DE APOYO AERONAUTICO SA</v>
      </c>
      <c r="C2265" s="30" t="s">
        <v>4900</v>
      </c>
      <c r="D2265" s="31">
        <v>5</v>
      </c>
      <c r="E2265" s="30" t="str">
        <f>+'Categorias-9 feb-Depurado'!E2264</f>
        <v>800139545-2</v>
      </c>
      <c r="F2265" s="30" t="str">
        <f>+'Categorias-9 feb-Depurado'!F2264</f>
        <v>CR 25 1 A SUR 155 P 3</v>
      </c>
      <c r="G2265" s="30" t="str">
        <f>+'Categorias-9 feb-Depurado'!G2264</f>
        <v>MEDELLIN</v>
      </c>
      <c r="H2265" s="30" t="str">
        <f>+'Categorias-9 feb-Depurado'!H2264</f>
        <v>RNG3838</v>
      </c>
      <c r="I2265" s="107">
        <f>+'Categorias-9 feb-Depurado'!R2264</f>
        <v>64160</v>
      </c>
      <c r="J2265" s="108">
        <f t="shared" si="148"/>
        <v>0</v>
      </c>
      <c r="K2265" s="107">
        <f t="shared" si="149"/>
        <v>0</v>
      </c>
      <c r="L2265" s="109">
        <f t="shared" si="150"/>
        <v>64160</v>
      </c>
      <c r="M2265" s="110">
        <f t="shared" si="151"/>
        <v>4.8912640401052485E-08</v>
      </c>
      <c r="N2265" s="33" t="s">
        <v>4892</v>
      </c>
      <c r="O2265" s="33">
        <f>+'Categorias-9 feb-Depurado'!Y2264</f>
        <v>13.451156744971016</v>
      </c>
      <c r="P2265" s="111">
        <f>+'Categorias-9 feb-Depurado'!AC2264</f>
        <v>44938</v>
      </c>
      <c r="Q2265" s="111">
        <f>+'Categorias-9 feb-Depurado'!AE2264</f>
        <v>45013</v>
      </c>
      <c r="R2265" s="112" t="str">
        <f>+'Categorias-9 feb-Depurado'!AB2264</f>
        <v>GH</v>
      </c>
    </row>
    <row r="2266" spans="2:18" s="1" customFormat="1" ht="14.5" hidden="1">
      <c r="B2266" s="57" t="str">
        <f>+'Categorias-9 feb-Depurado'!B2265</f>
        <v>LASA SOCIEDAD DE APOYO AERONAUTICO SA</v>
      </c>
      <c r="C2266" s="30" t="s">
        <v>4900</v>
      </c>
      <c r="D2266" s="31">
        <v>5</v>
      </c>
      <c r="E2266" s="30" t="str">
        <f>+'Categorias-9 feb-Depurado'!E2265</f>
        <v>800139545-2</v>
      </c>
      <c r="F2266" s="30" t="str">
        <f>+'Categorias-9 feb-Depurado'!F2265</f>
        <v>CR 25 1 A SUR 155 P 3</v>
      </c>
      <c r="G2266" s="30" t="str">
        <f>+'Categorias-9 feb-Depurado'!G2265</f>
        <v>MEDELLIN</v>
      </c>
      <c r="H2266" s="30" t="str">
        <f>+'Categorias-9 feb-Depurado'!H2265</f>
        <v>MTR878</v>
      </c>
      <c r="I2266" s="107">
        <f>+'Categorias-9 feb-Depurado'!R2265</f>
        <v>31243751</v>
      </c>
      <c r="J2266" s="108">
        <f t="shared" si="148"/>
        <v>0</v>
      </c>
      <c r="K2266" s="107">
        <f t="shared" si="149"/>
        <v>0</v>
      </c>
      <c r="L2266" s="109">
        <f t="shared" si="150"/>
        <v>31243751</v>
      </c>
      <c r="M2266" s="110">
        <f t="shared" si="151"/>
        <v>2.3818802329224188E-05</v>
      </c>
      <c r="N2266" s="33" t="s">
        <v>4892</v>
      </c>
      <c r="O2266" s="33">
        <f>+'Categorias-9 feb-Depurado'!Y2265</f>
        <v>6550.2586035200266</v>
      </c>
      <c r="P2266" s="111">
        <f>+'Categorias-9 feb-Depurado'!AC2265</f>
        <v>44942</v>
      </c>
      <c r="Q2266" s="111">
        <f>+'Categorias-9 feb-Depurado'!AE2265</f>
        <v>45017</v>
      </c>
      <c r="R2266" s="112" t="str">
        <f>+'Categorias-9 feb-Depurado'!AB2265</f>
        <v>GH</v>
      </c>
    </row>
    <row r="2267" spans="2:18" s="1" customFormat="1" ht="14.5" hidden="1">
      <c r="B2267" s="57" t="str">
        <f>+'Categorias-9 feb-Depurado'!B2266</f>
        <v>LASA SOCIEDAD DE APOYO AERONAUTICO SA</v>
      </c>
      <c r="C2267" s="30" t="s">
        <v>4900</v>
      </c>
      <c r="D2267" s="31">
        <v>5</v>
      </c>
      <c r="E2267" s="30" t="str">
        <f>+'Categorias-9 feb-Depurado'!E2266</f>
        <v>800139545-2</v>
      </c>
      <c r="F2267" s="30" t="str">
        <f>+'Categorias-9 feb-Depurado'!F2266</f>
        <v>CR 25 1 A SUR 155 P 3</v>
      </c>
      <c r="G2267" s="30" t="str">
        <f>+'Categorias-9 feb-Depurado'!G2266</f>
        <v>MEDELLIN</v>
      </c>
      <c r="H2267" s="30" t="str">
        <f>+'Categorias-9 feb-Depurado'!H2266</f>
        <v>RNG3839</v>
      </c>
      <c r="I2267" s="107">
        <f>+'Categorias-9 feb-Depurado'!R2266</f>
        <v>9388080</v>
      </c>
      <c r="J2267" s="108">
        <f t="shared" si="148"/>
        <v>0</v>
      </c>
      <c r="K2267" s="107">
        <f t="shared" si="149"/>
        <v>0</v>
      </c>
      <c r="L2267" s="109">
        <f t="shared" si="150"/>
        <v>9388080</v>
      </c>
      <c r="M2267" s="110">
        <f t="shared" si="151"/>
        <v>7.1570414759400372E-06</v>
      </c>
      <c r="N2267" s="33" t="s">
        <v>4892</v>
      </c>
      <c r="O2267" s="33">
        <f>+'Categorias-9 feb-Depurado'!Y2266</f>
        <v>1968.2128368816627</v>
      </c>
      <c r="P2267" s="111">
        <f>+'Categorias-9 feb-Depurado'!AC2266</f>
        <v>44942</v>
      </c>
      <c r="Q2267" s="111">
        <f>+'Categorias-9 feb-Depurado'!AE2266</f>
        <v>45017</v>
      </c>
      <c r="R2267" s="112" t="str">
        <f>+'Categorias-9 feb-Depurado'!AB2266</f>
        <v>GH</v>
      </c>
    </row>
    <row r="2268" spans="2:18" s="1" customFormat="1" ht="14.5" hidden="1">
      <c r="B2268" s="57" t="str">
        <f>+'Categorias-9 feb-Depurado'!B2267</f>
        <v>LASA SOCIEDAD DE APOYO AERONAUTICO SA</v>
      </c>
      <c r="C2268" s="30" t="s">
        <v>4900</v>
      </c>
      <c r="D2268" s="31">
        <v>5</v>
      </c>
      <c r="E2268" s="30" t="str">
        <f>+'Categorias-9 feb-Depurado'!E2267</f>
        <v>800139545-2</v>
      </c>
      <c r="F2268" s="30" t="str">
        <f>+'Categorias-9 feb-Depurado'!F2267</f>
        <v>CR 25 1 A SUR 155 P 3</v>
      </c>
      <c r="G2268" s="30" t="str">
        <f>+'Categorias-9 feb-Depurado'!G2267</f>
        <v>MEDELLIN</v>
      </c>
      <c r="H2268" s="30" t="str">
        <f>+'Categorias-9 feb-Depurado'!H2267</f>
        <v>RNG3851</v>
      </c>
      <c r="I2268" s="107">
        <f>+'Categorias-9 feb-Depurado'!R2267</f>
        <v>320542466</v>
      </c>
      <c r="J2268" s="108">
        <f t="shared" si="148"/>
        <v>0</v>
      </c>
      <c r="K2268" s="107">
        <f t="shared" si="149"/>
        <v>0</v>
      </c>
      <c r="L2268" s="109">
        <f t="shared" si="150"/>
        <v>320542466</v>
      </c>
      <c r="M2268" s="110">
        <f t="shared" si="151"/>
        <v>0.00024436686989907409</v>
      </c>
      <c r="N2268" s="33" t="s">
        <v>4892</v>
      </c>
      <c r="O2268" s="33">
        <f>+'Categorias-9 feb-Depurado'!Y2267</f>
        <v>67201.791670597609</v>
      </c>
      <c r="P2268" s="111">
        <f>+'Categorias-9 feb-Depurado'!AC2267</f>
        <v>44942</v>
      </c>
      <c r="Q2268" s="111">
        <f>+'Categorias-9 feb-Depurado'!AE2267</f>
        <v>45017</v>
      </c>
      <c r="R2268" s="112" t="str">
        <f>+'Categorias-9 feb-Depurado'!AB2267</f>
        <v>GH</v>
      </c>
    </row>
    <row r="2269" spans="2:18" s="1" customFormat="1" ht="14.5" hidden="1">
      <c r="B2269" s="57" t="str">
        <f>+'Categorias-9 feb-Depurado'!B2268</f>
        <v>LASA SOCIEDAD DE APOYO AERONAUTICO SA</v>
      </c>
      <c r="C2269" s="30" t="s">
        <v>4900</v>
      </c>
      <c r="D2269" s="31">
        <v>5</v>
      </c>
      <c r="E2269" s="30" t="str">
        <f>+'Categorias-9 feb-Depurado'!E2268</f>
        <v>800139545-2</v>
      </c>
      <c r="F2269" s="30" t="str">
        <f>+'Categorias-9 feb-Depurado'!F2268</f>
        <v>CR 25 1 A SUR 155 P 3</v>
      </c>
      <c r="G2269" s="30" t="str">
        <f>+'Categorias-9 feb-Depurado'!G2268</f>
        <v>MEDELLIN</v>
      </c>
      <c r="H2269" s="30" t="str">
        <f>+'Categorias-9 feb-Depurado'!H2268</f>
        <v>PEI2009</v>
      </c>
      <c r="I2269" s="107">
        <f>+'Categorias-9 feb-Depurado'!R2268</f>
        <v>75280425</v>
      </c>
      <c r="J2269" s="108">
        <f t="shared" si="148"/>
        <v>0</v>
      </c>
      <c r="K2269" s="107">
        <f t="shared" si="149"/>
        <v>0</v>
      </c>
      <c r="L2269" s="109">
        <f t="shared" si="150"/>
        <v>75280425</v>
      </c>
      <c r="M2269" s="110">
        <f t="shared" si="151"/>
        <v>5.7390342226673965E-05</v>
      </c>
      <c r="N2269" s="33" t="s">
        <v>4892</v>
      </c>
      <c r="O2269" s="33">
        <f>+'Categorias-9 feb-Depurado'!Y2268</f>
        <v>15782.556055221861</v>
      </c>
      <c r="P2269" s="111">
        <f>+'Categorias-9 feb-Depurado'!AC2268</f>
        <v>44942</v>
      </c>
      <c r="Q2269" s="111">
        <f>+'Categorias-9 feb-Depurado'!AE2268</f>
        <v>45017</v>
      </c>
      <c r="R2269" s="112" t="str">
        <f>+'Categorias-9 feb-Depurado'!AB2268</f>
        <v>GH</v>
      </c>
    </row>
    <row r="2270" spans="2:18" s="1" customFormat="1" ht="14.5" hidden="1">
      <c r="B2270" s="57" t="str">
        <f>+'Categorias-9 feb-Depurado'!B2269</f>
        <v>LASA SOCIEDAD DE APOYO AERONAUTICO SA</v>
      </c>
      <c r="C2270" s="30" t="s">
        <v>4900</v>
      </c>
      <c r="D2270" s="31">
        <v>5</v>
      </c>
      <c r="E2270" s="30" t="str">
        <f>+'Categorias-9 feb-Depurado'!E2269</f>
        <v>800139545-2</v>
      </c>
      <c r="F2270" s="30" t="str">
        <f>+'Categorias-9 feb-Depurado'!F2269</f>
        <v>CR 25 1 A SUR 155 P 3</v>
      </c>
      <c r="G2270" s="30" t="str">
        <f>+'Categorias-9 feb-Depurado'!G2269</f>
        <v>MEDELLIN</v>
      </c>
      <c r="H2270" s="30" t="str">
        <f>+'Categorias-9 feb-Depurado'!H2269</f>
        <v>PEI2010</v>
      </c>
      <c r="I2270" s="107">
        <f>+'Categorias-9 feb-Depurado'!R2269</f>
        <v>23220103</v>
      </c>
      <c r="J2270" s="108">
        <f t="shared" si="148"/>
        <v>0</v>
      </c>
      <c r="K2270" s="107">
        <f t="shared" si="149"/>
        <v>0</v>
      </c>
      <c r="L2270" s="109">
        <f t="shared" si="150"/>
        <v>23220103</v>
      </c>
      <c r="M2270" s="110">
        <f t="shared" si="151"/>
        <v>1.7701941211259351E-05</v>
      </c>
      <c r="N2270" s="33" t="s">
        <v>4892</v>
      </c>
      <c r="O2270" s="33">
        <f>+'Categorias-9 feb-Depurado'!Y2269</f>
        <v>4868.0992064739976</v>
      </c>
      <c r="P2270" s="111">
        <f>+'Categorias-9 feb-Depurado'!AC2269</f>
        <v>44942</v>
      </c>
      <c r="Q2270" s="111">
        <f>+'Categorias-9 feb-Depurado'!AE2269</f>
        <v>45017</v>
      </c>
      <c r="R2270" s="112" t="str">
        <f>+'Categorias-9 feb-Depurado'!AB2269</f>
        <v>GH</v>
      </c>
    </row>
    <row r="2271" spans="2:18" s="1" customFormat="1" ht="14.5" hidden="1">
      <c r="B2271" s="57" t="str">
        <f>+'Categorias-9 feb-Depurado'!B2270</f>
        <v>LASA SOCIEDAD DE APOYO AERONAUTICO SA</v>
      </c>
      <c r="C2271" s="30" t="s">
        <v>4900</v>
      </c>
      <c r="D2271" s="31">
        <v>5</v>
      </c>
      <c r="E2271" s="30" t="str">
        <f>+'Categorias-9 feb-Depurado'!E2270</f>
        <v>800139545-2</v>
      </c>
      <c r="F2271" s="30" t="str">
        <f>+'Categorias-9 feb-Depurado'!F2270</f>
        <v>CR 25 1 A SUR 155 P 3</v>
      </c>
      <c r="G2271" s="30" t="str">
        <f>+'Categorias-9 feb-Depurado'!G2270</f>
        <v>MEDELLIN</v>
      </c>
      <c r="H2271" s="30" t="str">
        <f>+'Categorias-9 feb-Depurado'!H2270</f>
        <v>MTR880</v>
      </c>
      <c r="I2271" s="107">
        <f>+'Categorias-9 feb-Depurado'!R2270</f>
        <v>761441</v>
      </c>
      <c r="J2271" s="108">
        <f t="shared" si="148"/>
        <v>0</v>
      </c>
      <c r="K2271" s="107">
        <f t="shared" si="149"/>
        <v>0</v>
      </c>
      <c r="L2271" s="109">
        <f t="shared" si="150"/>
        <v>761441</v>
      </c>
      <c r="M2271" s="110">
        <f t="shared" si="151"/>
        <v>5.8048768422097575E-07</v>
      </c>
      <c r="N2271" s="33" t="s">
        <v>4892</v>
      </c>
      <c r="O2271" s="33">
        <f>+'Categorias-9 feb-Depurado'!Y2270</f>
        <v>159.63625690535341</v>
      </c>
      <c r="P2271" s="111">
        <f>+'Categorias-9 feb-Depurado'!AC2270</f>
        <v>44942</v>
      </c>
      <c r="Q2271" s="111">
        <f>+'Categorias-9 feb-Depurado'!AE2270</f>
        <v>45017</v>
      </c>
      <c r="R2271" s="112" t="str">
        <f>+'Categorias-9 feb-Depurado'!AB2270</f>
        <v>GH</v>
      </c>
    </row>
    <row r="2272" spans="2:18" s="1" customFormat="1" ht="14.5" hidden="1">
      <c r="B2272" s="57" t="str">
        <f>+'Categorias-9 feb-Depurado'!B2271</f>
        <v>LASA SOCIEDAD DE APOYO AERONAUTICO SA</v>
      </c>
      <c r="C2272" s="30" t="s">
        <v>4900</v>
      </c>
      <c r="D2272" s="31">
        <v>5</v>
      </c>
      <c r="E2272" s="30" t="str">
        <f>+'Categorias-9 feb-Depurado'!E2271</f>
        <v>800139545-2</v>
      </c>
      <c r="F2272" s="30" t="str">
        <f>+'Categorias-9 feb-Depurado'!F2271</f>
        <v>CR 25 1 A SUR 155 P 3</v>
      </c>
      <c r="G2272" s="30" t="str">
        <f>+'Categorias-9 feb-Depurado'!G2271</f>
        <v>MEDELLIN</v>
      </c>
      <c r="H2272" s="30" t="str">
        <f>+'Categorias-9 feb-Depurado'!H2271</f>
        <v>RNG3842</v>
      </c>
      <c r="I2272" s="107">
        <f>+'Categorias-9 feb-Depurado'!R2271</f>
        <v>13363865</v>
      </c>
      <c r="J2272" s="108">
        <f t="shared" si="148"/>
        <v>0</v>
      </c>
      <c r="K2272" s="107">
        <f t="shared" si="149"/>
        <v>0</v>
      </c>
      <c r="L2272" s="109">
        <f t="shared" si="150"/>
        <v>13363865</v>
      </c>
      <c r="M2272" s="110">
        <f t="shared" si="151"/>
        <v>1.0187997554757034E-05</v>
      </c>
      <c r="N2272" s="33" t="s">
        <v>4892</v>
      </c>
      <c r="O2272" s="33">
        <f>+'Categorias-9 feb-Depurado'!Y2271</f>
        <v>2801.7369518957616</v>
      </c>
      <c r="P2272" s="111">
        <f>+'Categorias-9 feb-Depurado'!AC2271</f>
        <v>44942</v>
      </c>
      <c r="Q2272" s="111">
        <f>+'Categorias-9 feb-Depurado'!AE2271</f>
        <v>45017</v>
      </c>
      <c r="R2272" s="112" t="str">
        <f>+'Categorias-9 feb-Depurado'!AB2271</f>
        <v>GH</v>
      </c>
    </row>
    <row r="2273" spans="2:18" s="1" customFormat="1" ht="14.5" hidden="1">
      <c r="B2273" s="57" t="str">
        <f>+'Categorias-9 feb-Depurado'!B2272</f>
        <v>LASA SOCIEDAD DE APOYO AERONAUTICO SA</v>
      </c>
      <c r="C2273" s="30" t="s">
        <v>4900</v>
      </c>
      <c r="D2273" s="31">
        <v>5</v>
      </c>
      <c r="E2273" s="30" t="str">
        <f>+'Categorias-9 feb-Depurado'!E2272</f>
        <v>800139545-2</v>
      </c>
      <c r="F2273" s="30" t="str">
        <f>+'Categorias-9 feb-Depurado'!F2272</f>
        <v>CR 25 1 A SUR 155 P 3</v>
      </c>
      <c r="G2273" s="30" t="str">
        <f>+'Categorias-9 feb-Depurado'!G2272</f>
        <v>MEDELLIN</v>
      </c>
      <c r="H2273" s="30" t="str">
        <f>+'Categorias-9 feb-Depurado'!H2272</f>
        <v>CTG1542</v>
      </c>
      <c r="I2273" s="107">
        <f>+'Categorias-9 feb-Depurado'!R2272</f>
        <v>177856096</v>
      </c>
      <c r="J2273" s="108">
        <f t="shared" si="148"/>
        <v>0</v>
      </c>
      <c r="K2273" s="107">
        <f t="shared" si="149"/>
        <v>0</v>
      </c>
      <c r="L2273" s="109">
        <f t="shared" si="150"/>
        <v>177856096</v>
      </c>
      <c r="M2273" s="110">
        <f t="shared" si="151"/>
        <v>0.00013558932772417501</v>
      </c>
      <c r="N2273" s="33" t="s">
        <v>4892</v>
      </c>
      <c r="O2273" s="33">
        <f>+'Categorias-9 feb-Depurado'!Y2272</f>
        <v>37287.565856368645</v>
      </c>
      <c r="P2273" s="111">
        <f>+'Categorias-9 feb-Depurado'!AC2272</f>
        <v>44942</v>
      </c>
      <c r="Q2273" s="111">
        <f>+'Categorias-9 feb-Depurado'!AE2272</f>
        <v>45017</v>
      </c>
      <c r="R2273" s="112" t="str">
        <f>+'Categorias-9 feb-Depurado'!AB2272</f>
        <v>GH</v>
      </c>
    </row>
    <row r="2274" spans="2:18" s="1" customFormat="1" ht="14.5" hidden="1">
      <c r="B2274" s="57" t="str">
        <f>+'Categorias-9 feb-Depurado'!B2273</f>
        <v>LASA SOCIEDAD DE APOYO AERONAUTICO SA</v>
      </c>
      <c r="C2274" s="30" t="s">
        <v>4900</v>
      </c>
      <c r="D2274" s="31">
        <v>5</v>
      </c>
      <c r="E2274" s="30" t="str">
        <f>+'Categorias-9 feb-Depurado'!E2273</f>
        <v>800139545-2</v>
      </c>
      <c r="F2274" s="30" t="str">
        <f>+'Categorias-9 feb-Depurado'!F2273</f>
        <v>CR 25 1 A SUR 155 P 3</v>
      </c>
      <c r="G2274" s="30" t="str">
        <f>+'Categorias-9 feb-Depurado'!G2273</f>
        <v>MEDELLIN</v>
      </c>
      <c r="H2274" s="30" t="str">
        <f>+'Categorias-9 feb-Depurado'!H2273</f>
        <v>RNG3854</v>
      </c>
      <c r="I2274" s="107">
        <f>+'Categorias-9 feb-Depurado'!R2273</f>
        <v>90388735</v>
      </c>
      <c r="J2274" s="108">
        <f t="shared" si="148"/>
        <v>0</v>
      </c>
      <c r="K2274" s="107">
        <f t="shared" si="149"/>
        <v>0</v>
      </c>
      <c r="L2274" s="109">
        <f t="shared" si="150"/>
        <v>90388735</v>
      </c>
      <c r="M2274" s="110">
        <f t="shared" si="151"/>
        <v>6.8908224615976099E-05</v>
      </c>
      <c r="N2274" s="33" t="s">
        <v>4892</v>
      </c>
      <c r="O2274" s="33">
        <f>+'Categorias-9 feb-Depurado'!Y2273</f>
        <v>18950.016247890395</v>
      </c>
      <c r="P2274" s="111">
        <f>+'Categorias-9 feb-Depurado'!AC2273</f>
        <v>44942</v>
      </c>
      <c r="Q2274" s="111">
        <f>+'Categorias-9 feb-Depurado'!AE2273</f>
        <v>45017</v>
      </c>
      <c r="R2274" s="112" t="str">
        <f>+'Categorias-9 feb-Depurado'!AB2273</f>
        <v>GH</v>
      </c>
    </row>
    <row r="2275" spans="2:18" s="1" customFormat="1" ht="14.5" hidden="1">
      <c r="B2275" s="57" t="str">
        <f>+'Categorias-9 feb-Depurado'!B2274</f>
        <v>LASA SOCIEDAD DE APOYO AERONAUTICO SA</v>
      </c>
      <c r="C2275" s="30" t="s">
        <v>4900</v>
      </c>
      <c r="D2275" s="31">
        <v>5</v>
      </c>
      <c r="E2275" s="30" t="str">
        <f>+'Categorias-9 feb-Depurado'!E2274</f>
        <v>800139545-2</v>
      </c>
      <c r="F2275" s="30" t="str">
        <f>+'Categorias-9 feb-Depurado'!F2274</f>
        <v>CR 25 1 A SUR 155 P 3</v>
      </c>
      <c r="G2275" s="30" t="str">
        <f>+'Categorias-9 feb-Depurado'!G2274</f>
        <v>MEDELLIN</v>
      </c>
      <c r="H2275" s="30" t="str">
        <f>+'Categorias-9 feb-Depurado'!H2274</f>
        <v>RNG3843</v>
      </c>
      <c r="I2275" s="107">
        <f>+'Categorias-9 feb-Depurado'!R2274</f>
        <v>230989359</v>
      </c>
      <c r="J2275" s="108">
        <f t="shared" si="148"/>
        <v>0</v>
      </c>
      <c r="K2275" s="107">
        <f t="shared" si="149"/>
        <v>0</v>
      </c>
      <c r="L2275" s="109">
        <f t="shared" si="150"/>
        <v>230989359</v>
      </c>
      <c r="M2275" s="110">
        <f t="shared" si="151"/>
        <v>0.0001760956897324909</v>
      </c>
      <c r="N2275" s="33" t="s">
        <v>4892</v>
      </c>
      <c r="O2275" s="33">
        <f>+'Categorias-9 feb-Depurado'!Y2274</f>
        <v>48426.964998899333</v>
      </c>
      <c r="P2275" s="111">
        <f>+'Categorias-9 feb-Depurado'!AC2274</f>
        <v>44942</v>
      </c>
      <c r="Q2275" s="111">
        <f>+'Categorias-9 feb-Depurado'!AE2274</f>
        <v>45017</v>
      </c>
      <c r="R2275" s="112" t="str">
        <f>+'Categorias-9 feb-Depurado'!AB2274</f>
        <v>GH</v>
      </c>
    </row>
    <row r="2276" spans="2:18" s="1" customFormat="1" ht="14.5" hidden="1">
      <c r="B2276" s="57" t="str">
        <f>+'Categorias-9 feb-Depurado'!B2275</f>
        <v>LASA SOCIEDAD DE APOYO AERONAUTICO SA</v>
      </c>
      <c r="C2276" s="30" t="s">
        <v>4900</v>
      </c>
      <c r="D2276" s="31">
        <v>5</v>
      </c>
      <c r="E2276" s="30" t="str">
        <f>+'Categorias-9 feb-Depurado'!E2275</f>
        <v>800139545-2</v>
      </c>
      <c r="F2276" s="30" t="str">
        <f>+'Categorias-9 feb-Depurado'!F2275</f>
        <v>CR 25 1 A SUR 155 P 3</v>
      </c>
      <c r="G2276" s="30" t="str">
        <f>+'Categorias-9 feb-Depurado'!G2275</f>
        <v>MEDELLIN</v>
      </c>
      <c r="H2276" s="30" t="str">
        <f>+'Categorias-9 feb-Depurado'!H2275</f>
        <v>RNG3850</v>
      </c>
      <c r="I2276" s="107">
        <f>+'Categorias-9 feb-Depurado'!R2275</f>
        <v>139987327</v>
      </c>
      <c r="J2276" s="108">
        <f t="shared" si="148"/>
        <v>0</v>
      </c>
      <c r="K2276" s="107">
        <f t="shared" si="149"/>
        <v>0</v>
      </c>
      <c r="L2276" s="109">
        <f t="shared" si="150"/>
        <v>139987327</v>
      </c>
      <c r="M2276" s="110">
        <f t="shared" si="151"/>
        <v>0.00010671991562118992</v>
      </c>
      <c r="N2276" s="33" t="s">
        <v>4892</v>
      </c>
      <c r="O2276" s="33">
        <f>+'Categorias-9 feb-Depurado'!Y2275</f>
        <v>29348.370913131439</v>
      </c>
      <c r="P2276" s="111">
        <f>+'Categorias-9 feb-Depurado'!AC2275</f>
        <v>44942</v>
      </c>
      <c r="Q2276" s="111">
        <f>+'Categorias-9 feb-Depurado'!AE2275</f>
        <v>45017</v>
      </c>
      <c r="R2276" s="112" t="str">
        <f>+'Categorias-9 feb-Depurado'!AB2275</f>
        <v>GH</v>
      </c>
    </row>
    <row r="2277" spans="2:18" s="1" customFormat="1" ht="14.5" hidden="1">
      <c r="B2277" s="57" t="str">
        <f>+'Categorias-9 feb-Depurado'!B2276</f>
        <v>LASA SOCIEDAD DE APOYO AERONAUTICO SA</v>
      </c>
      <c r="C2277" s="30" t="s">
        <v>4900</v>
      </c>
      <c r="D2277" s="31">
        <v>5</v>
      </c>
      <c r="E2277" s="30" t="str">
        <f>+'Categorias-9 feb-Depurado'!E2276</f>
        <v>800139545-2</v>
      </c>
      <c r="F2277" s="30" t="str">
        <f>+'Categorias-9 feb-Depurado'!F2276</f>
        <v>CR 25 1 A SUR 155 P 3</v>
      </c>
      <c r="G2277" s="30" t="str">
        <f>+'Categorias-9 feb-Depurado'!G2276</f>
        <v>MEDELLIN</v>
      </c>
      <c r="H2277" s="30" t="str">
        <f>+'Categorias-9 feb-Depurado'!H2276</f>
        <v>CTG1545</v>
      </c>
      <c r="I2277" s="107">
        <f>+'Categorias-9 feb-Depurado'!R2276</f>
        <v>5676526</v>
      </c>
      <c r="J2277" s="108">
        <f t="shared" si="148"/>
        <v>0</v>
      </c>
      <c r="K2277" s="107">
        <f t="shared" si="149"/>
        <v>0</v>
      </c>
      <c r="L2277" s="109">
        <f t="shared" si="150"/>
        <v>5676526</v>
      </c>
      <c r="M2277" s="110">
        <f t="shared" si="151"/>
        <v>4.3275229888594899E-06</v>
      </c>
      <c r="N2277" s="33" t="s">
        <v>4892</v>
      </c>
      <c r="O2277" s="33">
        <f>+'Categorias-9 feb-Depurado'!Y2276</f>
        <v>1190.0848035053511</v>
      </c>
      <c r="P2277" s="111">
        <f>+'Categorias-9 feb-Depurado'!AC2276</f>
        <v>44942</v>
      </c>
      <c r="Q2277" s="111">
        <f>+'Categorias-9 feb-Depurado'!AE2276</f>
        <v>45017</v>
      </c>
      <c r="R2277" s="112" t="str">
        <f>+'Categorias-9 feb-Depurado'!AB2276</f>
        <v>GH</v>
      </c>
    </row>
    <row r="2278" spans="2:18" s="1" customFormat="1" ht="14.5" hidden="1">
      <c r="B2278" s="57" t="str">
        <f>+'Categorias-9 feb-Depurado'!B2277</f>
        <v>LASA SOCIEDAD DE APOYO AERONAUTICO SA</v>
      </c>
      <c r="C2278" s="30" t="s">
        <v>4900</v>
      </c>
      <c r="D2278" s="31">
        <v>5</v>
      </c>
      <c r="E2278" s="30" t="str">
        <f>+'Categorias-9 feb-Depurado'!E2277</f>
        <v>800139545-2</v>
      </c>
      <c r="F2278" s="30" t="str">
        <f>+'Categorias-9 feb-Depurado'!F2277</f>
        <v>CR 25 1 A SUR 155 P 3</v>
      </c>
      <c r="G2278" s="30" t="str">
        <f>+'Categorias-9 feb-Depurado'!G2277</f>
        <v>MEDELLIN</v>
      </c>
      <c r="H2278" s="30" t="str">
        <f>+'Categorias-9 feb-Depurado'!H2277</f>
        <v>PEI2013</v>
      </c>
      <c r="I2278" s="107">
        <f>+'Categorias-9 feb-Depurado'!R2277</f>
        <v>72446</v>
      </c>
      <c r="J2278" s="108">
        <f t="shared" si="148"/>
        <v>0</v>
      </c>
      <c r="K2278" s="107">
        <f t="shared" si="149"/>
        <v>0</v>
      </c>
      <c r="L2278" s="109">
        <f t="shared" si="150"/>
        <v>72446</v>
      </c>
      <c r="M2278" s="110">
        <f t="shared" si="151"/>
        <v>5.5229506647360475E-08</v>
      </c>
      <c r="N2278" s="33" t="s">
        <v>4892</v>
      </c>
      <c r="O2278" s="33">
        <f>+'Categorias-9 feb-Depurado'!Y2277</f>
        <v>15.18831829093158</v>
      </c>
      <c r="P2278" s="111">
        <f>+'Categorias-9 feb-Depurado'!AC2277</f>
        <v>44942</v>
      </c>
      <c r="Q2278" s="111">
        <f>+'Categorias-9 feb-Depurado'!AE2277</f>
        <v>45017</v>
      </c>
      <c r="R2278" s="112" t="str">
        <f>+'Categorias-9 feb-Depurado'!AB2277</f>
        <v>GH</v>
      </c>
    </row>
    <row r="2279" spans="2:18" s="1" customFormat="1" ht="14.5" hidden="1">
      <c r="B2279" s="57" t="str">
        <f>+'Categorias-9 feb-Depurado'!B2278</f>
        <v>LASA SOCIEDAD DE APOYO AERONAUTICO SA</v>
      </c>
      <c r="C2279" s="30" t="s">
        <v>4900</v>
      </c>
      <c r="D2279" s="31">
        <v>5</v>
      </c>
      <c r="E2279" s="30" t="str">
        <f>+'Categorias-9 feb-Depurado'!E2278</f>
        <v>800139545-2</v>
      </c>
      <c r="F2279" s="30" t="str">
        <f>+'Categorias-9 feb-Depurado'!F2278</f>
        <v>CR 25 1 A SUR 155 P 3</v>
      </c>
      <c r="G2279" s="30" t="str">
        <f>+'Categorias-9 feb-Depurado'!G2278</f>
        <v>MEDELLIN</v>
      </c>
      <c r="H2279" s="30" t="str">
        <f>+'Categorias-9 feb-Depurado'!H2278</f>
        <v>CTG1544</v>
      </c>
      <c r="I2279" s="107">
        <f>+'Categorias-9 feb-Depurado'!R2278</f>
        <v>7413561</v>
      </c>
      <c r="J2279" s="108">
        <f t="shared" si="148"/>
        <v>0</v>
      </c>
      <c r="K2279" s="107">
        <f t="shared" si="149"/>
        <v>0</v>
      </c>
      <c r="L2279" s="109">
        <f t="shared" si="150"/>
        <v>7413561</v>
      </c>
      <c r="M2279" s="110">
        <f t="shared" si="151"/>
        <v>5.6517587793682521E-06</v>
      </c>
      <c r="N2279" s="33" t="s">
        <v>4892</v>
      </c>
      <c r="O2279" s="33">
        <f>+'Categorias-9 feb-Depurado'!Y2278</f>
        <v>1554.2545363061731</v>
      </c>
      <c r="P2279" s="111">
        <f>+'Categorias-9 feb-Depurado'!AC2278</f>
        <v>44942</v>
      </c>
      <c r="Q2279" s="111">
        <f>+'Categorias-9 feb-Depurado'!AE2278</f>
        <v>45017</v>
      </c>
      <c r="R2279" s="112" t="str">
        <f>+'Categorias-9 feb-Depurado'!AB2278</f>
        <v>GH</v>
      </c>
    </row>
    <row r="2280" spans="2:18" s="1" customFormat="1" ht="14.5" hidden="1">
      <c r="B2280" s="57" t="str">
        <f>+'Categorias-9 feb-Depurado'!B2279</f>
        <v>LASA SOCIEDAD DE APOYO AERONAUTICO SA</v>
      </c>
      <c r="C2280" s="30" t="s">
        <v>4900</v>
      </c>
      <c r="D2280" s="31">
        <v>5</v>
      </c>
      <c r="E2280" s="30" t="str">
        <f>+'Categorias-9 feb-Depurado'!E2279</f>
        <v>800139545-2</v>
      </c>
      <c r="F2280" s="30" t="str">
        <f>+'Categorias-9 feb-Depurado'!F2279</f>
        <v>CR 25 1 A SUR 155 P 3</v>
      </c>
      <c r="G2280" s="30" t="str">
        <f>+'Categorias-9 feb-Depurado'!G2279</f>
        <v>MEDELLIN</v>
      </c>
      <c r="H2280" s="30" t="str">
        <f>+'Categorias-9 feb-Depurado'!H2279</f>
        <v>CTG1543</v>
      </c>
      <c r="I2280" s="107">
        <f>+'Categorias-9 feb-Depurado'!R2279</f>
        <v>48192668</v>
      </c>
      <c r="J2280" s="108">
        <f t="shared" si="148"/>
        <v>0</v>
      </c>
      <c r="K2280" s="107">
        <f t="shared" si="149"/>
        <v>0</v>
      </c>
      <c r="L2280" s="109">
        <f t="shared" si="150"/>
        <v>48192668</v>
      </c>
      <c r="M2280" s="110">
        <f t="shared" si="151"/>
        <v>3.6739879050051576E-05</v>
      </c>
      <c r="N2280" s="33" t="s">
        <v>4892</v>
      </c>
      <c r="O2280" s="33">
        <f>+'Categorias-9 feb-Depurado'!Y2279</f>
        <v>10103.602419363291</v>
      </c>
      <c r="P2280" s="111">
        <f>+'Categorias-9 feb-Depurado'!AC2279</f>
        <v>44942</v>
      </c>
      <c r="Q2280" s="111">
        <f>+'Categorias-9 feb-Depurado'!AE2279</f>
        <v>45017</v>
      </c>
      <c r="R2280" s="112" t="str">
        <f>+'Categorias-9 feb-Depurado'!AB2279</f>
        <v>GH</v>
      </c>
    </row>
    <row r="2281" spans="2:18" s="1" customFormat="1" ht="14.5" hidden="1">
      <c r="B2281" s="57" t="str">
        <f>+'Categorias-9 feb-Depurado'!B2280</f>
        <v>LASA SOCIEDAD DE APOYO AERONAUTICO SA</v>
      </c>
      <c r="C2281" s="30" t="s">
        <v>4900</v>
      </c>
      <c r="D2281" s="31">
        <v>5</v>
      </c>
      <c r="E2281" s="30" t="str">
        <f>+'Categorias-9 feb-Depurado'!E2280</f>
        <v>800139545-2</v>
      </c>
      <c r="F2281" s="30" t="str">
        <f>+'Categorias-9 feb-Depurado'!F2280</f>
        <v>CR 25 1 A SUR 155 P 3</v>
      </c>
      <c r="G2281" s="30" t="str">
        <f>+'Categorias-9 feb-Depurado'!G2280</f>
        <v>MEDELLIN</v>
      </c>
      <c r="H2281" s="30" t="str">
        <f>+'Categorias-9 feb-Depurado'!H2280</f>
        <v>RNG3840</v>
      </c>
      <c r="I2281" s="107">
        <f>+'Categorias-9 feb-Depurado'!R2280</f>
        <v>12419916</v>
      </c>
      <c r="J2281" s="108">
        <f t="shared" si="148"/>
        <v>0</v>
      </c>
      <c r="K2281" s="107">
        <f t="shared" si="149"/>
        <v>0</v>
      </c>
      <c r="L2281" s="109">
        <f t="shared" si="150"/>
        <v>12419916</v>
      </c>
      <c r="M2281" s="110">
        <f t="shared" si="151"/>
        <v>9.4683741446271534E-06</v>
      </c>
      <c r="N2281" s="33" t="s">
        <v>4892</v>
      </c>
      <c r="O2281" s="33">
        <f>+'Categorias-9 feb-Depurado'!Y2280</f>
        <v>2603.8378565363687</v>
      </c>
      <c r="P2281" s="111">
        <f>+'Categorias-9 feb-Depurado'!AC2280</f>
        <v>44942</v>
      </c>
      <c r="Q2281" s="111">
        <f>+'Categorias-9 feb-Depurado'!AE2280</f>
        <v>45017</v>
      </c>
      <c r="R2281" s="112" t="str">
        <f>+'Categorias-9 feb-Depurado'!AB2280</f>
        <v>GH</v>
      </c>
    </row>
    <row r="2282" spans="2:18" s="1" customFormat="1" ht="14.5" hidden="1">
      <c r="B2282" s="57" t="str">
        <f>+'Categorias-9 feb-Depurado'!B2281</f>
        <v>LASA SOCIEDAD DE APOYO AERONAUTICO SA</v>
      </c>
      <c r="C2282" s="30" t="s">
        <v>4900</v>
      </c>
      <c r="D2282" s="31">
        <v>5</v>
      </c>
      <c r="E2282" s="30" t="str">
        <f>+'Categorias-9 feb-Depurado'!E2281</f>
        <v>800139545-2</v>
      </c>
      <c r="F2282" s="30" t="str">
        <f>+'Categorias-9 feb-Depurado'!F2281</f>
        <v>CR 25 1 A SUR 155 P 3</v>
      </c>
      <c r="G2282" s="30" t="str">
        <f>+'Categorias-9 feb-Depurado'!G2281</f>
        <v>MEDELLIN</v>
      </c>
      <c r="H2282" s="30" t="str">
        <f>+'Categorias-9 feb-Depurado'!H2281</f>
        <v>PEI2011</v>
      </c>
      <c r="I2282" s="107">
        <f>+'Categorias-9 feb-Depurado'!R2281</f>
        <v>360654</v>
      </c>
      <c r="J2282" s="108">
        <f t="shared" si="148"/>
        <v>0</v>
      </c>
      <c r="K2282" s="107">
        <f t="shared" si="149"/>
        <v>0</v>
      </c>
      <c r="L2282" s="109">
        <f t="shared" si="150"/>
        <v>360654</v>
      </c>
      <c r="M2282" s="110">
        <f t="shared" si="151"/>
        <v>2.7494606314216307E-07</v>
      </c>
      <c r="N2282" s="33" t="s">
        <v>4892</v>
      </c>
      <c r="O2282" s="33">
        <f>+'Categorias-9 feb-Depurado'!Y2281</f>
        <v>75.611182741595641</v>
      </c>
      <c r="P2282" s="111">
        <f>+'Categorias-9 feb-Depurado'!AC2281</f>
        <v>44942</v>
      </c>
      <c r="Q2282" s="111">
        <f>+'Categorias-9 feb-Depurado'!AE2281</f>
        <v>45017</v>
      </c>
      <c r="R2282" s="112" t="str">
        <f>+'Categorias-9 feb-Depurado'!AB2281</f>
        <v>GH</v>
      </c>
    </row>
    <row r="2283" spans="2:18" s="1" customFormat="1" ht="14.5" hidden="1">
      <c r="B2283" s="57" t="str">
        <f>+'Categorias-9 feb-Depurado'!B2282</f>
        <v>LASA SOCIEDAD DE APOYO AERONAUTICO SA</v>
      </c>
      <c r="C2283" s="30" t="s">
        <v>4900</v>
      </c>
      <c r="D2283" s="31">
        <v>5</v>
      </c>
      <c r="E2283" s="30" t="str">
        <f>+'Categorias-9 feb-Depurado'!E2282</f>
        <v>800139545-2</v>
      </c>
      <c r="F2283" s="30" t="str">
        <f>+'Categorias-9 feb-Depurado'!F2282</f>
        <v>CR 25 1 A SUR 155 P 3</v>
      </c>
      <c r="G2283" s="30" t="str">
        <f>+'Categorias-9 feb-Depurado'!G2282</f>
        <v>MEDELLIN</v>
      </c>
      <c r="H2283" s="30" t="str">
        <f>+'Categorias-9 feb-Depurado'!H2282</f>
        <v>PEI2012</v>
      </c>
      <c r="I2283" s="107">
        <f>+'Categorias-9 feb-Depurado'!R2282</f>
        <v>620828</v>
      </c>
      <c r="J2283" s="108">
        <f t="shared" si="148"/>
        <v>0</v>
      </c>
      <c r="K2283" s="107">
        <f t="shared" si="149"/>
        <v>0</v>
      </c>
      <c r="L2283" s="109">
        <f t="shared" si="150"/>
        <v>620828</v>
      </c>
      <c r="M2283" s="110">
        <f t="shared" si="151"/>
        <v>4.7329078420985989E-07</v>
      </c>
      <c r="N2283" s="33" t="s">
        <v>4892</v>
      </c>
      <c r="O2283" s="33">
        <f>+'Categorias-9 feb-Depurado'!Y2282</f>
        <v>130.15671352348605</v>
      </c>
      <c r="P2283" s="111">
        <f>+'Categorias-9 feb-Depurado'!AC2282</f>
        <v>44942</v>
      </c>
      <c r="Q2283" s="111">
        <f>+'Categorias-9 feb-Depurado'!AE2282</f>
        <v>45017</v>
      </c>
      <c r="R2283" s="112" t="str">
        <f>+'Categorias-9 feb-Depurado'!AB2282</f>
        <v>GH</v>
      </c>
    </row>
    <row r="2284" spans="2:18" s="1" customFormat="1" ht="14.5" hidden="1">
      <c r="B2284" s="57" t="str">
        <f>+'Categorias-9 feb-Depurado'!B2283</f>
        <v>LASA SOCIEDAD DE APOYO AERONAUTICO SA</v>
      </c>
      <c r="C2284" s="30" t="s">
        <v>4900</v>
      </c>
      <c r="D2284" s="31">
        <v>5</v>
      </c>
      <c r="E2284" s="30" t="str">
        <f>+'Categorias-9 feb-Depurado'!E2283</f>
        <v>800139545-2</v>
      </c>
      <c r="F2284" s="30" t="str">
        <f>+'Categorias-9 feb-Depurado'!F2283</f>
        <v>CR 25 1 A SUR 155 P 3</v>
      </c>
      <c r="G2284" s="30" t="str">
        <f>+'Categorias-9 feb-Depurado'!G2283</f>
        <v>MEDELLIN</v>
      </c>
      <c r="H2284" s="30" t="str">
        <f>+'Categorias-9 feb-Depurado'!H2283</f>
        <v>RNG3852</v>
      </c>
      <c r="I2284" s="107">
        <f>+'Categorias-9 feb-Depurado'!R2283</f>
        <v>111938423</v>
      </c>
      <c r="J2284" s="108">
        <f t="shared" si="148"/>
        <v>0</v>
      </c>
      <c r="K2284" s="107">
        <f t="shared" si="149"/>
        <v>0</v>
      </c>
      <c r="L2284" s="109">
        <f t="shared" si="150"/>
        <v>111938423</v>
      </c>
      <c r="M2284" s="110">
        <f t="shared" si="151"/>
        <v>8.5336718068265314E-05</v>
      </c>
      <c r="N2284" s="33" t="s">
        <v>4892</v>
      </c>
      <c r="O2284" s="33">
        <f>+'Categorias-9 feb-Depurado'!Y2283</f>
        <v>23467.912617797203</v>
      </c>
      <c r="P2284" s="111">
        <f>+'Categorias-9 feb-Depurado'!AC2283</f>
        <v>44942</v>
      </c>
      <c r="Q2284" s="111">
        <f>+'Categorias-9 feb-Depurado'!AE2283</f>
        <v>45017</v>
      </c>
      <c r="R2284" s="112" t="str">
        <f>+'Categorias-9 feb-Depurado'!AB2283</f>
        <v>GH</v>
      </c>
    </row>
    <row r="2285" spans="2:18" s="1" customFormat="1" ht="14.5" hidden="1">
      <c r="B2285" s="57" t="str">
        <f>+'Categorias-9 feb-Depurado'!B2284</f>
        <v>LASA SOCIEDAD DE APOYO AERONAUTICO SA</v>
      </c>
      <c r="C2285" s="30" t="s">
        <v>4900</v>
      </c>
      <c r="D2285" s="31">
        <v>5</v>
      </c>
      <c r="E2285" s="30" t="str">
        <f>+'Categorias-9 feb-Depurado'!E2284</f>
        <v>800139545-2</v>
      </c>
      <c r="F2285" s="30" t="str">
        <f>+'Categorias-9 feb-Depurado'!F2284</f>
        <v>CR 25 1 A SUR 155 P 3</v>
      </c>
      <c r="G2285" s="30" t="str">
        <f>+'Categorias-9 feb-Depurado'!G2284</f>
        <v>MEDELLIN</v>
      </c>
      <c r="H2285" s="30" t="str">
        <f>+'Categorias-9 feb-Depurado'!H2284</f>
        <v>RNG3853</v>
      </c>
      <c r="I2285" s="107">
        <f>+'Categorias-9 feb-Depurado'!R2284</f>
        <v>3426227</v>
      </c>
      <c r="J2285" s="108">
        <f t="shared" si="148"/>
        <v>0</v>
      </c>
      <c r="K2285" s="107">
        <f t="shared" si="149"/>
        <v>0</v>
      </c>
      <c r="L2285" s="109">
        <f t="shared" si="150"/>
        <v>3426227</v>
      </c>
      <c r="M2285" s="110">
        <f t="shared" si="151"/>
        <v>2.6119982728082425E-06</v>
      </c>
      <c r="N2285" s="33" t="s">
        <v>4892</v>
      </c>
      <c r="O2285" s="33">
        <f>+'Categorias-9 feb-Depurado'!Y2284</f>
        <v>718.30917114793965</v>
      </c>
      <c r="P2285" s="111">
        <f>+'Categorias-9 feb-Depurado'!AC2284</f>
        <v>44942</v>
      </c>
      <c r="Q2285" s="111">
        <f>+'Categorias-9 feb-Depurado'!AE2284</f>
        <v>45017</v>
      </c>
      <c r="R2285" s="112" t="str">
        <f>+'Categorias-9 feb-Depurado'!AB2284</f>
        <v>GH</v>
      </c>
    </row>
    <row r="2286" spans="2:18" s="1" customFormat="1" ht="14.5" hidden="1">
      <c r="B2286" s="57" t="str">
        <f>+'Categorias-9 feb-Depurado'!B2285</f>
        <v>LASA SOCIEDAD DE APOYO AERONAUTICO SA</v>
      </c>
      <c r="C2286" s="30" t="s">
        <v>4900</v>
      </c>
      <c r="D2286" s="31">
        <v>5</v>
      </c>
      <c r="E2286" s="30" t="str">
        <f>+'Categorias-9 feb-Depurado'!E2285</f>
        <v>800139545-2</v>
      </c>
      <c r="F2286" s="30" t="str">
        <f>+'Categorias-9 feb-Depurado'!F2285</f>
        <v>CR 25 1 A SUR 155 P 3</v>
      </c>
      <c r="G2286" s="30" t="str">
        <f>+'Categorias-9 feb-Depurado'!G2285</f>
        <v>MEDELLIN</v>
      </c>
      <c r="H2286" s="30" t="str">
        <f>+'Categorias-9 feb-Depurado'!H2285</f>
        <v>MTR879</v>
      </c>
      <c r="I2286" s="107">
        <f>+'Categorias-9 feb-Depurado'!R2285</f>
        <v>9419476</v>
      </c>
      <c r="J2286" s="108">
        <f t="shared" si="148"/>
        <v>0</v>
      </c>
      <c r="K2286" s="107">
        <f t="shared" si="149"/>
        <v>0</v>
      </c>
      <c r="L2286" s="109">
        <f t="shared" si="150"/>
        <v>9419476</v>
      </c>
      <c r="M2286" s="110">
        <f t="shared" si="151"/>
        <v>7.1809763459218238E-06</v>
      </c>
      <c r="N2286" s="33" t="s">
        <v>4892</v>
      </c>
      <c r="O2286" s="33">
        <f>+'Categorias-9 feb-Depurado'!Y2285</f>
        <v>1974.795014518276</v>
      </c>
      <c r="P2286" s="111">
        <f>+'Categorias-9 feb-Depurado'!AC2285</f>
        <v>44942</v>
      </c>
      <c r="Q2286" s="111">
        <f>+'Categorias-9 feb-Depurado'!AE2285</f>
        <v>45017</v>
      </c>
      <c r="R2286" s="112" t="str">
        <f>+'Categorias-9 feb-Depurado'!AB2285</f>
        <v>GH</v>
      </c>
    </row>
    <row r="2287" spans="2:18" s="1" customFormat="1" ht="14.5" hidden="1">
      <c r="B2287" s="57" t="str">
        <f>+'Categorias-9 feb-Depurado'!B2286</f>
        <v>LASA SOCIEDAD DE APOYO AERONAUTICO SA</v>
      </c>
      <c r="C2287" s="30" t="s">
        <v>4900</v>
      </c>
      <c r="D2287" s="31">
        <v>5</v>
      </c>
      <c r="E2287" s="30" t="str">
        <f>+'Categorias-9 feb-Depurado'!E2286</f>
        <v>800139545-2</v>
      </c>
      <c r="F2287" s="30" t="str">
        <f>+'Categorias-9 feb-Depurado'!F2286</f>
        <v>CR 25 1 A SUR 155 P 3</v>
      </c>
      <c r="G2287" s="30" t="str">
        <f>+'Categorias-9 feb-Depurado'!G2286</f>
        <v>MEDELLIN</v>
      </c>
      <c r="H2287" s="30" t="str">
        <f>+'Categorias-9 feb-Depurado'!H2286</f>
        <v>CTG1549</v>
      </c>
      <c r="I2287" s="107">
        <f>+'Categorias-9 feb-Depurado'!R2286</f>
        <v>9388080</v>
      </c>
      <c r="J2287" s="108">
        <f t="shared" si="148"/>
        <v>0</v>
      </c>
      <c r="K2287" s="107">
        <f t="shared" si="149"/>
        <v>0</v>
      </c>
      <c r="L2287" s="109">
        <f t="shared" si="150"/>
        <v>9388080</v>
      </c>
      <c r="M2287" s="110">
        <f t="shared" si="151"/>
        <v>7.1570414759400372E-06</v>
      </c>
      <c r="N2287" s="33" t="s">
        <v>4892</v>
      </c>
      <c r="O2287" s="33">
        <f>+'Categorias-9 feb-Depurado'!Y2286</f>
        <v>1968.2128368816627</v>
      </c>
      <c r="P2287" s="111">
        <f>+'Categorias-9 feb-Depurado'!AC2286</f>
        <v>44942</v>
      </c>
      <c r="Q2287" s="111">
        <f>+'Categorias-9 feb-Depurado'!AE2286</f>
        <v>45017</v>
      </c>
      <c r="R2287" s="112" t="str">
        <f>+'Categorias-9 feb-Depurado'!AB2286</f>
        <v>GH</v>
      </c>
    </row>
    <row r="2288" spans="2:18" s="1" customFormat="1" ht="14.5" hidden="1">
      <c r="B2288" s="57" t="str">
        <f>+'Categorias-9 feb-Depurado'!B2287</f>
        <v>LASA SOCIEDAD DE APOYO AERONAUTICO SA</v>
      </c>
      <c r="C2288" s="30" t="s">
        <v>4900</v>
      </c>
      <c r="D2288" s="31">
        <v>5</v>
      </c>
      <c r="E2288" s="30" t="str">
        <f>+'Categorias-9 feb-Depurado'!E2287</f>
        <v>800139545-2</v>
      </c>
      <c r="F2288" s="30" t="str">
        <f>+'Categorias-9 feb-Depurado'!F2287</f>
        <v>CR 25 1 A SUR 155 P 3</v>
      </c>
      <c r="G2288" s="30" t="str">
        <f>+'Categorias-9 feb-Depurado'!G2287</f>
        <v>MEDELLIN</v>
      </c>
      <c r="H2288" s="30" t="str">
        <f>+'Categorias-9 feb-Depurado'!H2287</f>
        <v>RNG3861</v>
      </c>
      <c r="I2288" s="107">
        <f>+'Categorias-9 feb-Depurado'!R2287</f>
        <v>67775934</v>
      </c>
      <c r="J2288" s="108">
        <f t="shared" si="148"/>
        <v>0</v>
      </c>
      <c r="K2288" s="107">
        <f t="shared" si="149"/>
        <v>0</v>
      </c>
      <c r="L2288" s="109">
        <f t="shared" si="150"/>
        <v>67775934</v>
      </c>
      <c r="M2288" s="110">
        <f t="shared" si="151"/>
        <v>5.166926258708645E-05</v>
      </c>
      <c r="N2288" s="33" t="s">
        <v>4892</v>
      </c>
      <c r="O2288" s="33">
        <f>+'Categorias-9 feb-Depurado'!Y2287</f>
        <v>14209.238026353029</v>
      </c>
      <c r="P2288" s="111">
        <f>+'Categorias-9 feb-Depurado'!AC2287</f>
        <v>44943</v>
      </c>
      <c r="Q2288" s="111">
        <f>+'Categorias-9 feb-Depurado'!AE2287</f>
        <v>45018</v>
      </c>
      <c r="R2288" s="112" t="str">
        <f>+'Categorias-9 feb-Depurado'!AB2287</f>
        <v>GH</v>
      </c>
    </row>
    <row r="2289" spans="2:18" s="1" customFormat="1" ht="14.5" hidden="1">
      <c r="B2289" s="57" t="str">
        <f>+'Categorias-9 feb-Depurado'!B2288</f>
        <v>LASA SOCIEDAD DE APOYO AERONAUTICO SA</v>
      </c>
      <c r="C2289" s="30" t="s">
        <v>4900</v>
      </c>
      <c r="D2289" s="31">
        <v>5</v>
      </c>
      <c r="E2289" s="30" t="str">
        <f>+'Categorias-9 feb-Depurado'!E2288</f>
        <v>800139545-2</v>
      </c>
      <c r="F2289" s="30" t="str">
        <f>+'Categorias-9 feb-Depurado'!F2288</f>
        <v>CR 25 1 A SUR 155 P 3</v>
      </c>
      <c r="G2289" s="30" t="str">
        <f>+'Categorias-9 feb-Depurado'!G2288</f>
        <v>MEDELLIN</v>
      </c>
      <c r="H2289" s="30" t="str">
        <f>+'Categorias-9 feb-Depurado'!H2288</f>
        <v>MTR885</v>
      </c>
      <c r="I2289" s="107">
        <f>+'Categorias-9 feb-Depurado'!R2288</f>
        <v>232280</v>
      </c>
      <c r="J2289" s="108">
        <f t="shared" si="148"/>
        <v>0</v>
      </c>
      <c r="K2289" s="107">
        <f t="shared" si="149"/>
        <v>0</v>
      </c>
      <c r="L2289" s="109">
        <f t="shared" si="150"/>
        <v>232280</v>
      </c>
      <c r="M2289" s="110">
        <f t="shared" si="151"/>
        <v>1.7707961521752603E-07</v>
      </c>
      <c r="N2289" s="33" t="s">
        <v>4892</v>
      </c>
      <c r="O2289" s="33">
        <f>+'Categorias-9 feb-Depurado'!Y2288</f>
        <v>48.697548140926862</v>
      </c>
      <c r="P2289" s="111">
        <f>+'Categorias-9 feb-Depurado'!AC2288</f>
        <v>44950</v>
      </c>
      <c r="Q2289" s="111">
        <f>+'Categorias-9 feb-Depurado'!AE2288</f>
        <v>45025</v>
      </c>
      <c r="R2289" s="112" t="str">
        <f>+'Categorias-9 feb-Depurado'!AB2288</f>
        <v>GH</v>
      </c>
    </row>
    <row r="2290" spans="2:18" s="1" customFormat="1" ht="14.5" hidden="1">
      <c r="B2290" s="57" t="str">
        <f>+'Categorias-9 feb-Depurado'!B2289</f>
        <v>LASA SOCIEDAD DE APOYO AERONAUTICO SA</v>
      </c>
      <c r="C2290" s="30" t="s">
        <v>4900</v>
      </c>
      <c r="D2290" s="31">
        <v>5</v>
      </c>
      <c r="E2290" s="30" t="str">
        <f>+'Categorias-9 feb-Depurado'!E2289</f>
        <v>800139545-2</v>
      </c>
      <c r="F2290" s="30" t="str">
        <f>+'Categorias-9 feb-Depurado'!F2289</f>
        <v>CR 25 1 A SUR 155 P 3</v>
      </c>
      <c r="G2290" s="30" t="str">
        <f>+'Categorias-9 feb-Depurado'!G2289</f>
        <v>MEDELLIN</v>
      </c>
      <c r="H2290" s="30" t="str">
        <f>+'Categorias-9 feb-Depurado'!H2289</f>
        <v>CTG1557</v>
      </c>
      <c r="I2290" s="107">
        <f>+'Categorias-9 feb-Depurado'!R2289</f>
        <v>364000</v>
      </c>
      <c r="J2290" s="108">
        <f t="shared" si="148"/>
        <v>0</v>
      </c>
      <c r="K2290" s="107">
        <f t="shared" si="149"/>
        <v>0</v>
      </c>
      <c r="L2290" s="109">
        <f t="shared" si="150"/>
        <v>364000</v>
      </c>
      <c r="M2290" s="110">
        <f t="shared" si="151"/>
        <v>2.7749690003090873E-07</v>
      </c>
      <c r="N2290" s="33" t="s">
        <v>4892</v>
      </c>
      <c r="O2290" s="33">
        <f>+'Categorias-9 feb-Depurado'!Y2289</f>
        <v>76.312672306256999</v>
      </c>
      <c r="P2290" s="111">
        <f>+'Categorias-9 feb-Depurado'!AC2289</f>
        <v>44952</v>
      </c>
      <c r="Q2290" s="111">
        <f>+'Categorias-9 feb-Depurado'!AE2289</f>
        <v>45027</v>
      </c>
      <c r="R2290" s="112" t="str">
        <f>+'Categorias-9 feb-Depurado'!AB2289</f>
        <v>GH</v>
      </c>
    </row>
    <row r="2291" spans="2:18" s="1" customFormat="1" ht="14.5" hidden="1">
      <c r="B2291" s="57" t="str">
        <f>+'Categorias-9 feb-Depurado'!B2290</f>
        <v>LASA SOCIEDAD DE APOYO AERONAUTICO SA</v>
      </c>
      <c r="C2291" s="30" t="s">
        <v>4900</v>
      </c>
      <c r="D2291" s="31">
        <v>5</v>
      </c>
      <c r="E2291" s="30" t="str">
        <f>+'Categorias-9 feb-Depurado'!E2290</f>
        <v>800139545-2</v>
      </c>
      <c r="F2291" s="30" t="str">
        <f>+'Categorias-9 feb-Depurado'!F2290</f>
        <v>CR 25 1 A SUR 155 P 3</v>
      </c>
      <c r="G2291" s="30" t="str">
        <f>+'Categorias-9 feb-Depurado'!G2290</f>
        <v>MEDELLIN</v>
      </c>
      <c r="H2291" s="30" t="str">
        <f>+'Categorias-9 feb-Depurado'!H2290</f>
        <v>PEI2041</v>
      </c>
      <c r="I2291" s="107">
        <f>+'Categorias-9 feb-Depurado'!R2290</f>
        <v>631146</v>
      </c>
      <c r="J2291" s="108">
        <f t="shared" si="148"/>
        <v>0</v>
      </c>
      <c r="K2291" s="107">
        <f t="shared" si="149"/>
        <v>0</v>
      </c>
      <c r="L2291" s="109">
        <f t="shared" si="150"/>
        <v>631146</v>
      </c>
      <c r="M2291" s="110">
        <f t="shared" si="151"/>
        <v>4.8115675402996684E-07</v>
      </c>
      <c r="N2291" s="33" t="s">
        <v>4892</v>
      </c>
      <c r="O2291" s="33">
        <f>+'Categorias-9 feb-Depurado'!Y2290</f>
        <v>132.31988427309034</v>
      </c>
      <c r="P2291" s="111">
        <f>+'Categorias-9 feb-Depurado'!AC2290</f>
        <v>44958</v>
      </c>
      <c r="Q2291" s="111">
        <f>+'Categorias-9 feb-Depurado'!AE2290</f>
        <v>45033</v>
      </c>
      <c r="R2291" s="112" t="str">
        <f>+'Categorias-9 feb-Depurado'!AB2290</f>
        <v>GH</v>
      </c>
    </row>
    <row r="2292" spans="2:18" s="1" customFormat="1" ht="14.5" hidden="1">
      <c r="B2292" s="57" t="str">
        <f>+'Categorias-9 feb-Depurado'!B2291</f>
        <v>LASA SOCIEDAD DE APOYO AERONAUTICO SA</v>
      </c>
      <c r="C2292" s="30" t="s">
        <v>4900</v>
      </c>
      <c r="D2292" s="31">
        <v>5</v>
      </c>
      <c r="E2292" s="30" t="str">
        <f>+'Categorias-9 feb-Depurado'!E2291</f>
        <v>800139545-2</v>
      </c>
      <c r="F2292" s="30" t="str">
        <f>+'Categorias-9 feb-Depurado'!F2291</f>
        <v>CR 25 1 A SUR 155 P 3</v>
      </c>
      <c r="G2292" s="30" t="str">
        <f>+'Categorias-9 feb-Depurado'!G2291</f>
        <v>MEDELLIN</v>
      </c>
      <c r="H2292" s="30" t="str">
        <f>+'Categorias-9 feb-Depurado'!H2291</f>
        <v>CTG1565</v>
      </c>
      <c r="I2292" s="107">
        <f>+'Categorias-9 feb-Depurado'!R2291</f>
        <v>6552987</v>
      </c>
      <c r="J2292" s="108">
        <f t="shared" si="148"/>
        <v>0</v>
      </c>
      <c r="K2292" s="107">
        <f t="shared" si="149"/>
        <v>0</v>
      </c>
      <c r="L2292" s="109">
        <f t="shared" si="150"/>
        <v>6552987</v>
      </c>
      <c r="M2292" s="110">
        <f t="shared" si="151"/>
        <v>4.9956966440737482E-06</v>
      </c>
      <c r="N2292" s="33" t="s">
        <v>4892</v>
      </c>
      <c r="O2292" s="33">
        <f>+'Categorias-9 feb-Depurado'!Y2291</f>
        <v>1373.8350262586873</v>
      </c>
      <c r="P2292" s="111">
        <f>+'Categorias-9 feb-Depurado'!AC2291</f>
        <v>44958</v>
      </c>
      <c r="Q2292" s="111">
        <f>+'Categorias-9 feb-Depurado'!AE2291</f>
        <v>45033</v>
      </c>
      <c r="R2292" s="112" t="str">
        <f>+'Categorias-9 feb-Depurado'!AB2291</f>
        <v>GH</v>
      </c>
    </row>
    <row r="2293" spans="2:18" s="1" customFormat="1" ht="14.5" hidden="1">
      <c r="B2293" s="57" t="str">
        <f>+'Categorias-9 feb-Depurado'!B2292</f>
        <v>LASA SOCIEDAD DE APOYO AERONAUTICO SA</v>
      </c>
      <c r="C2293" s="30" t="s">
        <v>4900</v>
      </c>
      <c r="D2293" s="31">
        <v>5</v>
      </c>
      <c r="E2293" s="30" t="str">
        <f>+'Categorias-9 feb-Depurado'!E2292</f>
        <v>800139545-2</v>
      </c>
      <c r="F2293" s="30" t="str">
        <f>+'Categorias-9 feb-Depurado'!F2292</f>
        <v>CR 25 1 A SUR 155 P 3</v>
      </c>
      <c r="G2293" s="30" t="str">
        <f>+'Categorias-9 feb-Depurado'!G2292</f>
        <v>MEDELLIN</v>
      </c>
      <c r="H2293" s="30" t="str">
        <f>+'Categorias-9 feb-Depurado'!H2292</f>
        <v>PEI2042</v>
      </c>
      <c r="I2293" s="107">
        <f>+'Categorias-9 feb-Depurado'!R2292</f>
        <v>1182214</v>
      </c>
      <c r="J2293" s="108">
        <f t="shared" si="148"/>
        <v>0</v>
      </c>
      <c r="K2293" s="107">
        <f t="shared" si="149"/>
        <v>0</v>
      </c>
      <c r="L2293" s="109">
        <f t="shared" si="150"/>
        <v>1182214</v>
      </c>
      <c r="M2293" s="110">
        <f t="shared" si="151"/>
        <v>9.0126571476137567E-07</v>
      </c>
      <c r="N2293" s="33" t="s">
        <v>4892</v>
      </c>
      <c r="O2293" s="33">
        <f>+'Categorias-9 feb-Depurado'!Y2292</f>
        <v>247.85139993920143</v>
      </c>
      <c r="P2293" s="111">
        <f>+'Categorias-9 feb-Depurado'!AC2292</f>
        <v>44958</v>
      </c>
      <c r="Q2293" s="111">
        <f>+'Categorias-9 feb-Depurado'!AE2292</f>
        <v>45033</v>
      </c>
      <c r="R2293" s="112" t="str">
        <f>+'Categorias-9 feb-Depurado'!AB2292</f>
        <v>GH</v>
      </c>
    </row>
    <row r="2294" spans="2:18" s="1" customFormat="1" ht="14.5" hidden="1">
      <c r="B2294" s="57" t="str">
        <f>+'Categorias-9 feb-Depurado'!B2293</f>
        <v>LASA SOCIEDAD DE APOYO AERONAUTICO SA</v>
      </c>
      <c r="C2294" s="30" t="s">
        <v>4900</v>
      </c>
      <c r="D2294" s="31">
        <v>5</v>
      </c>
      <c r="E2294" s="30" t="str">
        <f>+'Categorias-9 feb-Depurado'!E2293</f>
        <v>800139545-2</v>
      </c>
      <c r="F2294" s="30" t="str">
        <f>+'Categorias-9 feb-Depurado'!F2293</f>
        <v>CR 25 1 A SUR 155 P 3</v>
      </c>
      <c r="G2294" s="30" t="str">
        <f>+'Categorias-9 feb-Depurado'!G2293</f>
        <v>MEDELLIN</v>
      </c>
      <c r="H2294" s="30" t="str">
        <f>+'Categorias-9 feb-Depurado'!H2293</f>
        <v>CTG1563</v>
      </c>
      <c r="I2294" s="107">
        <f>+'Categorias-9 feb-Depurado'!R2293</f>
        <v>44030574</v>
      </c>
      <c r="J2294" s="108">
        <f t="shared" si="148"/>
        <v>0</v>
      </c>
      <c r="K2294" s="107">
        <f t="shared" si="149"/>
        <v>0</v>
      </c>
      <c r="L2294" s="109">
        <f t="shared" si="150"/>
        <v>44030574</v>
      </c>
      <c r="M2294" s="110">
        <f t="shared" si="151"/>
        <v>3.3566889537311896E-05</v>
      </c>
      <c r="N2294" s="33" t="s">
        <v>4892</v>
      </c>
      <c r="O2294" s="33">
        <f>+'Categorias-9 feb-Depurado'!Y2293</f>
        <v>9231.0185854901083</v>
      </c>
      <c r="P2294" s="111">
        <f>+'Categorias-9 feb-Depurado'!AC2293</f>
        <v>44958</v>
      </c>
      <c r="Q2294" s="111">
        <f>+'Categorias-9 feb-Depurado'!AE2293</f>
        <v>45033</v>
      </c>
      <c r="R2294" s="112" t="str">
        <f>+'Categorias-9 feb-Depurado'!AB2293</f>
        <v>GH</v>
      </c>
    </row>
    <row r="2295" spans="2:18" s="1" customFormat="1" ht="14.5" hidden="1">
      <c r="B2295" s="57" t="str">
        <f>+'Categorias-9 feb-Depurado'!B2294</f>
        <v>LASA SOCIEDAD DE APOYO AERONAUTICO SA</v>
      </c>
      <c r="C2295" s="30" t="s">
        <v>4900</v>
      </c>
      <c r="D2295" s="31">
        <v>5</v>
      </c>
      <c r="E2295" s="30" t="str">
        <f>+'Categorias-9 feb-Depurado'!E2294</f>
        <v>800139545-2</v>
      </c>
      <c r="F2295" s="30" t="str">
        <f>+'Categorias-9 feb-Depurado'!F2294</f>
        <v>CR 25 1 A SUR 155 P 3</v>
      </c>
      <c r="G2295" s="30" t="str">
        <f>+'Categorias-9 feb-Depurado'!G2294</f>
        <v>MEDELLIN</v>
      </c>
      <c r="H2295" s="30" t="str">
        <f>+'Categorias-9 feb-Depurado'!H2294</f>
        <v>CTG1564</v>
      </c>
      <c r="I2295" s="107">
        <f>+'Categorias-9 feb-Depurado'!R2294</f>
        <v>10662249</v>
      </c>
      <c r="J2295" s="108">
        <f t="shared" si="148"/>
        <v>0</v>
      </c>
      <c r="K2295" s="107">
        <f t="shared" si="149"/>
        <v>0</v>
      </c>
      <c r="L2295" s="109">
        <f t="shared" si="150"/>
        <v>10662249</v>
      </c>
      <c r="M2295" s="110">
        <f t="shared" si="151"/>
        <v>8.1284094638946609E-06</v>
      </c>
      <c r="N2295" s="33" t="s">
        <v>4892</v>
      </c>
      <c r="O2295" s="33">
        <f>+'Categorias-9 feb-Depurado'!Y2294</f>
        <v>2235.3426208371329</v>
      </c>
      <c r="P2295" s="111">
        <f>+'Categorias-9 feb-Depurado'!AC2294</f>
        <v>44958</v>
      </c>
      <c r="Q2295" s="111">
        <f>+'Categorias-9 feb-Depurado'!AE2294</f>
        <v>45033</v>
      </c>
      <c r="R2295" s="112" t="str">
        <f>+'Categorias-9 feb-Depurado'!AB2294</f>
        <v>GH</v>
      </c>
    </row>
    <row r="2296" spans="2:18" s="1" customFormat="1" ht="14.5" hidden="1">
      <c r="B2296" s="57" t="str">
        <f>+'Categorias-9 feb-Depurado'!B2295</f>
        <v>LASA SOCIEDAD DE APOYO AERONAUTICO SA</v>
      </c>
      <c r="C2296" s="30" t="s">
        <v>4900</v>
      </c>
      <c r="D2296" s="31">
        <v>5</v>
      </c>
      <c r="E2296" s="30" t="str">
        <f>+'Categorias-9 feb-Depurado'!E2295</f>
        <v>800139545-2</v>
      </c>
      <c r="F2296" s="30" t="str">
        <f>+'Categorias-9 feb-Depurado'!F2295</f>
        <v>CR 25 1 A SUR 155 P 3</v>
      </c>
      <c r="G2296" s="30" t="str">
        <f>+'Categorias-9 feb-Depurado'!G2295</f>
        <v>MEDELLIN</v>
      </c>
      <c r="H2296" s="30" t="str">
        <f>+'Categorias-9 feb-Depurado'!H2295</f>
        <v>RNG3899</v>
      </c>
      <c r="I2296" s="107">
        <f>+'Categorias-9 feb-Depurado'!R2295</f>
        <v>127359289</v>
      </c>
      <c r="J2296" s="108">
        <f t="shared" si="148"/>
        <v>0</v>
      </c>
      <c r="K2296" s="107">
        <f t="shared" si="149"/>
        <v>0</v>
      </c>
      <c r="L2296" s="109">
        <f t="shared" si="150"/>
        <v>127359289</v>
      </c>
      <c r="M2296" s="110">
        <f t="shared" si="151"/>
        <v>9.7092878812199483E-05</v>
      </c>
      <c r="N2296" s="33" t="s">
        <v>4892</v>
      </c>
      <c r="O2296" s="33">
        <f>+'Categorias-9 feb-Depurado'!Y2295</f>
        <v>26700.900237952974</v>
      </c>
      <c r="P2296" s="111">
        <f>+'Categorias-9 feb-Depurado'!AC2295</f>
        <v>44958</v>
      </c>
      <c r="Q2296" s="111">
        <f>+'Categorias-9 feb-Depurado'!AE2295</f>
        <v>45033</v>
      </c>
      <c r="R2296" s="112" t="str">
        <f>+'Categorias-9 feb-Depurado'!AB2295</f>
        <v>GH</v>
      </c>
    </row>
    <row r="2297" spans="2:18" s="1" customFormat="1" ht="14.5" hidden="1">
      <c r="B2297" s="57" t="str">
        <f>+'Categorias-9 feb-Depurado'!B2296</f>
        <v>LASA SOCIEDAD DE APOYO AERONAUTICO SA</v>
      </c>
      <c r="C2297" s="30" t="s">
        <v>4900</v>
      </c>
      <c r="D2297" s="31">
        <v>5</v>
      </c>
      <c r="E2297" s="30" t="str">
        <f>+'Categorias-9 feb-Depurado'!E2296</f>
        <v>800139545-2</v>
      </c>
      <c r="F2297" s="30" t="str">
        <f>+'Categorias-9 feb-Depurado'!F2296</f>
        <v>CR 25 1 A SUR 155 P 3</v>
      </c>
      <c r="G2297" s="30" t="str">
        <f>+'Categorias-9 feb-Depurado'!G2296</f>
        <v>MEDELLIN</v>
      </c>
      <c r="H2297" s="30" t="str">
        <f>+'Categorias-9 feb-Depurado'!H2296</f>
        <v>MTR895</v>
      </c>
      <c r="I2297" s="107">
        <f>+'Categorias-9 feb-Depurado'!R2296</f>
        <v>4207159</v>
      </c>
      <c r="J2297" s="108">
        <f t="shared" si="148"/>
        <v>0</v>
      </c>
      <c r="K2297" s="107">
        <f t="shared" si="149"/>
        <v>0</v>
      </c>
      <c r="L2297" s="109">
        <f t="shared" si="150"/>
        <v>4207159</v>
      </c>
      <c r="M2297" s="110">
        <f t="shared" si="151"/>
        <v>3.2073450012009283E-06</v>
      </c>
      <c r="N2297" s="33" t="s">
        <v>4892</v>
      </c>
      <c r="O2297" s="33">
        <f>+'Categorias-9 feb-Depurado'!Y2296</f>
        <v>882.03172007505475</v>
      </c>
      <c r="P2297" s="111">
        <f>+'Categorias-9 feb-Depurado'!AC2296</f>
        <v>44958</v>
      </c>
      <c r="Q2297" s="111">
        <f>+'Categorias-9 feb-Depurado'!AE2296</f>
        <v>45033</v>
      </c>
      <c r="R2297" s="112" t="str">
        <f>+'Categorias-9 feb-Depurado'!AB2296</f>
        <v>GH</v>
      </c>
    </row>
    <row r="2298" spans="2:18" s="1" customFormat="1" ht="14.5" hidden="1">
      <c r="B2298" s="57" t="str">
        <f>+'Categorias-9 feb-Depurado'!B2297</f>
        <v>LASA SOCIEDAD DE APOYO AERONAUTICO SA</v>
      </c>
      <c r="C2298" s="30" t="s">
        <v>4900</v>
      </c>
      <c r="D2298" s="31">
        <v>5</v>
      </c>
      <c r="E2298" s="30" t="str">
        <f>+'Categorias-9 feb-Depurado'!E2297</f>
        <v>800139545-2</v>
      </c>
      <c r="F2298" s="30" t="str">
        <f>+'Categorias-9 feb-Depurado'!F2297</f>
        <v>CR 25 1 A SUR 155 P 3</v>
      </c>
      <c r="G2298" s="30" t="str">
        <f>+'Categorias-9 feb-Depurado'!G2297</f>
        <v>MEDELLIN</v>
      </c>
      <c r="H2298" s="30" t="str">
        <f>+'Categorias-9 feb-Depurado'!H2297</f>
        <v>CTG1562</v>
      </c>
      <c r="I2298" s="107">
        <f>+'Categorias-9 feb-Depurado'!R2297</f>
        <v>163772780</v>
      </c>
      <c r="J2298" s="108">
        <f t="shared" si="148"/>
        <v>0</v>
      </c>
      <c r="K2298" s="107">
        <f t="shared" si="149"/>
        <v>0</v>
      </c>
      <c r="L2298" s="109">
        <f t="shared" si="150"/>
        <v>163772780</v>
      </c>
      <c r="M2298" s="110">
        <f t="shared" si="151"/>
        <v>0.00012485285373473628</v>
      </c>
      <c r="N2298" s="33" t="s">
        <v>4892</v>
      </c>
      <c r="O2298" s="33">
        <f>+'Categorias-9 feb-Depurado'!Y2297</f>
        <v>34334.995859408577</v>
      </c>
      <c r="P2298" s="111">
        <f>+'Categorias-9 feb-Depurado'!AC2297</f>
        <v>44958</v>
      </c>
      <c r="Q2298" s="111">
        <f>+'Categorias-9 feb-Depurado'!AE2297</f>
        <v>45033</v>
      </c>
      <c r="R2298" s="112" t="str">
        <f>+'Categorias-9 feb-Depurado'!AB2297</f>
        <v>GH</v>
      </c>
    </row>
    <row r="2299" spans="2:18" s="1" customFormat="1" ht="14.5" hidden="1">
      <c r="B2299" s="57" t="str">
        <f>+'Categorias-9 feb-Depurado'!B2298</f>
        <v>LASA SOCIEDAD DE APOYO AERONAUTICO SA</v>
      </c>
      <c r="C2299" s="30" t="s">
        <v>4900</v>
      </c>
      <c r="D2299" s="31">
        <v>5</v>
      </c>
      <c r="E2299" s="30" t="str">
        <f>+'Categorias-9 feb-Depurado'!E2298</f>
        <v>800139545-2</v>
      </c>
      <c r="F2299" s="30" t="str">
        <f>+'Categorias-9 feb-Depurado'!F2298</f>
        <v>CR 25 1 A SUR 155 P 3</v>
      </c>
      <c r="G2299" s="30" t="str">
        <f>+'Categorias-9 feb-Depurado'!G2298</f>
        <v>MEDELLIN</v>
      </c>
      <c r="H2299" s="30" t="str">
        <f>+'Categorias-9 feb-Depurado'!H2298</f>
        <v>RNG3900</v>
      </c>
      <c r="I2299" s="107">
        <f>+'Categorias-9 feb-Depurado'!R2298</f>
        <v>330213755</v>
      </c>
      <c r="J2299" s="108">
        <f t="shared" si="148"/>
        <v>0</v>
      </c>
      <c r="K2299" s="107">
        <f t="shared" si="149"/>
        <v>0</v>
      </c>
      <c r="L2299" s="109">
        <f t="shared" si="150"/>
        <v>330213755</v>
      </c>
      <c r="M2299" s="110">
        <f t="shared" si="151"/>
        <v>0.00025173981692325822</v>
      </c>
      <c r="N2299" s="33" t="s">
        <v>4892</v>
      </c>
      <c r="O2299" s="33">
        <f>+'Categorias-9 feb-Depurado'!Y2298</f>
        <v>69229.379330586904</v>
      </c>
      <c r="P2299" s="111">
        <f>+'Categorias-9 feb-Depurado'!AC2298</f>
        <v>44958</v>
      </c>
      <c r="Q2299" s="111">
        <f>+'Categorias-9 feb-Depurado'!AE2298</f>
        <v>45033</v>
      </c>
      <c r="R2299" s="112" t="str">
        <f>+'Categorias-9 feb-Depurado'!AB2298</f>
        <v>GH</v>
      </c>
    </row>
    <row r="2300" spans="2:18" s="1" customFormat="1" ht="14.5" hidden="1">
      <c r="B2300" s="57" t="str">
        <f>+'Categorias-9 feb-Depurado'!B2299</f>
        <v>LASA SOCIEDAD DE APOYO AERONAUTICO SA</v>
      </c>
      <c r="C2300" s="30" t="s">
        <v>4900</v>
      </c>
      <c r="D2300" s="31">
        <v>5</v>
      </c>
      <c r="E2300" s="30" t="str">
        <f>+'Categorias-9 feb-Depurado'!E2299</f>
        <v>800139545-2</v>
      </c>
      <c r="F2300" s="30" t="str">
        <f>+'Categorias-9 feb-Depurado'!F2299</f>
        <v>CR 25 1 A SUR 155 P 3</v>
      </c>
      <c r="G2300" s="30" t="str">
        <f>+'Categorias-9 feb-Depurado'!G2299</f>
        <v>MEDELLIN</v>
      </c>
      <c r="H2300" s="30" t="str">
        <f>+'Categorias-9 feb-Depurado'!H2299</f>
        <v>CTG1569</v>
      </c>
      <c r="I2300" s="107">
        <f>+'Categorias-9 feb-Depurado'!R2299</f>
        <v>3155369</v>
      </c>
      <c r="J2300" s="108">
        <f t="shared" si="148"/>
        <v>0</v>
      </c>
      <c r="K2300" s="107">
        <f t="shared" si="149"/>
        <v>0</v>
      </c>
      <c r="L2300" s="109">
        <f t="shared" si="150"/>
        <v>3155369</v>
      </c>
      <c r="M2300" s="110">
        <f t="shared" si="151"/>
        <v>2.4055085603121662E-06</v>
      </c>
      <c r="N2300" s="33" t="s">
        <v>4892</v>
      </c>
      <c r="O2300" s="33">
        <f>+'Categorias-9 feb-Depurado'!Y2299</f>
        <v>661.52373764374136</v>
      </c>
      <c r="P2300" s="111">
        <f>+'Categorias-9 feb-Depurado'!AC2299</f>
        <v>44958</v>
      </c>
      <c r="Q2300" s="111">
        <f>+'Categorias-9 feb-Depurado'!AE2299</f>
        <v>45033</v>
      </c>
      <c r="R2300" s="112" t="str">
        <f>+'Categorias-9 feb-Depurado'!AB2299</f>
        <v>GH</v>
      </c>
    </row>
    <row r="2301" spans="2:18" s="1" customFormat="1" ht="14.5" hidden="1">
      <c r="B2301" s="57" t="str">
        <f>+'Categorias-9 feb-Depurado'!B2300</f>
        <v>LASA SOCIEDAD DE APOYO AERONAUTICO SA</v>
      </c>
      <c r="C2301" s="30" t="s">
        <v>4900</v>
      </c>
      <c r="D2301" s="31">
        <v>5</v>
      </c>
      <c r="E2301" s="30" t="str">
        <f>+'Categorias-9 feb-Depurado'!E2300</f>
        <v>800139545-2</v>
      </c>
      <c r="F2301" s="30" t="str">
        <f>+'Categorias-9 feb-Depurado'!F2300</f>
        <v>CR 25 1 A SUR 155 P 3</v>
      </c>
      <c r="G2301" s="30" t="str">
        <f>+'Categorias-9 feb-Depurado'!G2300</f>
        <v>MEDELLIN</v>
      </c>
      <c r="H2301" s="30" t="str">
        <f>+'Categorias-9 feb-Depurado'!H2300</f>
        <v>CTG1570</v>
      </c>
      <c r="I2301" s="107">
        <f>+'Categorias-9 feb-Depurado'!R2300</f>
        <v>565250</v>
      </c>
      <c r="J2301" s="108">
        <f t="shared" si="148"/>
        <v>0</v>
      </c>
      <c r="K2301" s="107">
        <f t="shared" si="149"/>
        <v>0</v>
      </c>
      <c r="L2301" s="109">
        <f t="shared" si="150"/>
        <v>565250</v>
      </c>
      <c r="M2301" s="110">
        <f t="shared" si="151"/>
        <v>4.3092066687492074E-07</v>
      </c>
      <c r="N2301" s="33" t="s">
        <v>4892</v>
      </c>
      <c r="O2301" s="33">
        <f>+'Categorias-9 feb-Depurado'!Y2300</f>
        <v>118.5047747832741</v>
      </c>
      <c r="P2301" s="111">
        <f>+'Categorias-9 feb-Depurado'!AC2300</f>
        <v>44958</v>
      </c>
      <c r="Q2301" s="111">
        <f>+'Categorias-9 feb-Depurado'!AE2300</f>
        <v>45033</v>
      </c>
      <c r="R2301" s="112" t="str">
        <f>+'Categorias-9 feb-Depurado'!AB2300</f>
        <v>GH</v>
      </c>
    </row>
    <row r="2302" spans="2:18" s="1" customFormat="1" ht="14.5" hidden="1">
      <c r="B2302" s="57" t="str">
        <f>+'Categorias-9 feb-Depurado'!B2301</f>
        <v>LASA SOCIEDAD DE APOYO AERONAUTICO SA</v>
      </c>
      <c r="C2302" s="30" t="s">
        <v>4900</v>
      </c>
      <c r="D2302" s="31">
        <v>5</v>
      </c>
      <c r="E2302" s="30" t="str">
        <f>+'Categorias-9 feb-Depurado'!E2301</f>
        <v>800139545-2</v>
      </c>
      <c r="F2302" s="30" t="str">
        <f>+'Categorias-9 feb-Depurado'!F2301</f>
        <v>CR 25 1 A SUR 155 P 3</v>
      </c>
      <c r="G2302" s="30" t="str">
        <f>+'Categorias-9 feb-Depurado'!G2301</f>
        <v>MEDELLIN</v>
      </c>
      <c r="H2302" s="30" t="str">
        <f>+'Categorias-9 feb-Depurado'!H2301</f>
        <v>RNG3913</v>
      </c>
      <c r="I2302" s="107">
        <f>+'Categorias-9 feb-Depurado'!R2301</f>
        <v>37215822</v>
      </c>
      <c r="J2302" s="108">
        <f t="shared" si="148"/>
        <v>0</v>
      </c>
      <c r="K2302" s="107">
        <f t="shared" si="149"/>
        <v>0</v>
      </c>
      <c r="L2302" s="109">
        <f t="shared" si="150"/>
        <v>37215822</v>
      </c>
      <c r="M2302" s="110">
        <f t="shared" si="151"/>
        <v>2.8371635266763994E-05</v>
      </c>
      <c r="N2302" s="33" t="s">
        <v>4892</v>
      </c>
      <c r="O2302" s="33">
        <f>+'Categorias-9 feb-Depurado'!Y2301</f>
        <v>7802.3044749834899</v>
      </c>
      <c r="P2302" s="111">
        <f>+'Categorias-9 feb-Depurado'!AC2301</f>
        <v>44958</v>
      </c>
      <c r="Q2302" s="111">
        <f>+'Categorias-9 feb-Depurado'!AE2301</f>
        <v>45033</v>
      </c>
      <c r="R2302" s="112" t="str">
        <f>+'Categorias-9 feb-Depurado'!AB2301</f>
        <v>GH</v>
      </c>
    </row>
    <row r="2303" spans="2:18" s="1" customFormat="1" ht="14.5" hidden="1">
      <c r="B2303" s="57" t="str">
        <f>+'Categorias-9 feb-Depurado'!B2302</f>
        <v>LASA SOCIEDAD DE APOYO AERONAUTICO SA</v>
      </c>
      <c r="C2303" s="30" t="s">
        <v>4900</v>
      </c>
      <c r="D2303" s="31">
        <v>5</v>
      </c>
      <c r="E2303" s="30" t="str">
        <f>+'Categorias-9 feb-Depurado'!E2302</f>
        <v>800139545-2</v>
      </c>
      <c r="F2303" s="30" t="str">
        <f>+'Categorias-9 feb-Depurado'!F2302</f>
        <v>CR 25 1 A SUR 155 P 3</v>
      </c>
      <c r="G2303" s="30" t="str">
        <f>+'Categorias-9 feb-Depurado'!G2302</f>
        <v>MEDELLIN</v>
      </c>
      <c r="H2303" s="30" t="str">
        <f>+'Categorias-9 feb-Depurado'!H2302</f>
        <v>PEI2040</v>
      </c>
      <c r="I2303" s="107">
        <f>+'Categorias-9 feb-Depurado'!R2302</f>
        <v>23001046</v>
      </c>
      <c r="J2303" s="108">
        <f t="shared" si="148"/>
        <v>0</v>
      </c>
      <c r="K2303" s="107">
        <f t="shared" si="149"/>
        <v>0</v>
      </c>
      <c r="L2303" s="109">
        <f t="shared" si="150"/>
        <v>23001046</v>
      </c>
      <c r="M2303" s="110">
        <f t="shared" si="151"/>
        <v>1.7534942204583331E-05</v>
      </c>
      <c r="N2303" s="33" t="s">
        <v>4892</v>
      </c>
      <c r="O2303" s="33">
        <f>+'Categorias-9 feb-Depurado'!Y2302</f>
        <v>4822.1738629097345</v>
      </c>
      <c r="P2303" s="111">
        <f>+'Categorias-9 feb-Depurado'!AC2302</f>
        <v>44958</v>
      </c>
      <c r="Q2303" s="111">
        <f>+'Categorias-9 feb-Depurado'!AE2302</f>
        <v>45033</v>
      </c>
      <c r="R2303" s="112" t="str">
        <f>+'Categorias-9 feb-Depurado'!AB2302</f>
        <v>GH</v>
      </c>
    </row>
    <row r="2304" spans="2:18" s="1" customFormat="1" ht="14.5" hidden="1">
      <c r="B2304" s="57" t="str">
        <f>+'Categorias-9 feb-Depurado'!B2303</f>
        <v>LASA SOCIEDAD DE APOYO AERONAUTICO SA</v>
      </c>
      <c r="C2304" s="30" t="s">
        <v>4900</v>
      </c>
      <c r="D2304" s="31">
        <v>5</v>
      </c>
      <c r="E2304" s="30" t="str">
        <f>+'Categorias-9 feb-Depurado'!E2303</f>
        <v>800139545-2</v>
      </c>
      <c r="F2304" s="30" t="str">
        <f>+'Categorias-9 feb-Depurado'!F2303</f>
        <v>CR 25 1 A SUR 155 P 3</v>
      </c>
      <c r="G2304" s="30" t="str">
        <f>+'Categorias-9 feb-Depurado'!G2303</f>
        <v>MEDELLIN</v>
      </c>
      <c r="H2304" s="30" t="str">
        <f>+'Categorias-9 feb-Depurado'!H2303</f>
        <v>MTR889</v>
      </c>
      <c r="I2304" s="107">
        <f>+'Categorias-9 feb-Depurado'!R2303</f>
        <v>39855849</v>
      </c>
      <c r="J2304" s="108">
        <f t="shared" si="148"/>
        <v>0</v>
      </c>
      <c r="K2304" s="107">
        <f t="shared" si="149"/>
        <v>0</v>
      </c>
      <c r="L2304" s="109">
        <f t="shared" si="150"/>
        <v>39855849</v>
      </c>
      <c r="M2304" s="110">
        <f t="shared" si="151"/>
        <v>3.0384270729670313E-05</v>
      </c>
      <c r="N2304" s="33" t="s">
        <v>4892</v>
      </c>
      <c r="O2304" s="33">
        <f>+'Categorias-9 feb-Depurado'!Y2303</f>
        <v>8355.7866599578592</v>
      </c>
      <c r="P2304" s="111">
        <f>+'Categorias-9 feb-Depurado'!AC2303</f>
        <v>44958</v>
      </c>
      <c r="Q2304" s="111">
        <f>+'Categorias-9 feb-Depurado'!AE2303</f>
        <v>45033</v>
      </c>
      <c r="R2304" s="112" t="str">
        <f>+'Categorias-9 feb-Depurado'!AB2303</f>
        <v>GH</v>
      </c>
    </row>
    <row r="2305" spans="2:18" s="1" customFormat="1" ht="14.5" hidden="1">
      <c r="B2305" s="57" t="str">
        <f>+'Categorias-9 feb-Depurado'!B2304</f>
        <v>LASA SOCIEDAD DE APOYO AERONAUTICO SA</v>
      </c>
      <c r="C2305" s="30" t="s">
        <v>4900</v>
      </c>
      <c r="D2305" s="31">
        <v>5</v>
      </c>
      <c r="E2305" s="30" t="str">
        <f>+'Categorias-9 feb-Depurado'!E2304</f>
        <v>800139545-2</v>
      </c>
      <c r="F2305" s="30" t="str">
        <f>+'Categorias-9 feb-Depurado'!F2304</f>
        <v>CR 25 1 A SUR 155 P 3</v>
      </c>
      <c r="G2305" s="30" t="str">
        <f>+'Categorias-9 feb-Depurado'!G2304</f>
        <v>MEDELLIN</v>
      </c>
      <c r="H2305" s="30" t="str">
        <f>+'Categorias-9 feb-Depurado'!H2304</f>
        <v>PEI2043</v>
      </c>
      <c r="I2305" s="107">
        <f>+'Categorias-9 feb-Depurado'!R2304</f>
        <v>144892</v>
      </c>
      <c r="J2305" s="108">
        <f t="shared" si="148"/>
        <v>0</v>
      </c>
      <c r="K2305" s="107">
        <f t="shared" si="149"/>
        <v>0</v>
      </c>
      <c r="L2305" s="109">
        <f t="shared" si="150"/>
        <v>144892</v>
      </c>
      <c r="M2305" s="110">
        <f t="shared" si="151"/>
        <v>1.1045901329472095E-07</v>
      </c>
      <c r="N2305" s="33" t="s">
        <v>4892</v>
      </c>
      <c r="O2305" s="33">
        <f>+'Categorias-9 feb-Depurado'!Y2304</f>
        <v>30.37663658186316</v>
      </c>
      <c r="P2305" s="111">
        <f>+'Categorias-9 feb-Depurado'!AC2304</f>
        <v>44958</v>
      </c>
      <c r="Q2305" s="111">
        <f>+'Categorias-9 feb-Depurado'!AE2304</f>
        <v>45033</v>
      </c>
      <c r="R2305" s="112" t="str">
        <f>+'Categorias-9 feb-Depurado'!AB2304</f>
        <v>GH</v>
      </c>
    </row>
    <row r="2306" spans="2:18" s="1" customFormat="1" ht="14.5" hidden="1">
      <c r="B2306" s="57" t="str">
        <f>+'Categorias-9 feb-Depurado'!B2305</f>
        <v>LASA SOCIEDAD DE APOYO AERONAUTICO SA</v>
      </c>
      <c r="C2306" s="30" t="s">
        <v>4900</v>
      </c>
      <c r="D2306" s="31">
        <v>5</v>
      </c>
      <c r="E2306" s="30" t="str">
        <f>+'Categorias-9 feb-Depurado'!E2305</f>
        <v>800139545-2</v>
      </c>
      <c r="F2306" s="30" t="str">
        <f>+'Categorias-9 feb-Depurado'!F2305</f>
        <v>CR 25 1 A SUR 155 P 3</v>
      </c>
      <c r="G2306" s="30" t="str">
        <f>+'Categorias-9 feb-Depurado'!G2305</f>
        <v>MEDELLIN</v>
      </c>
      <c r="H2306" s="30" t="str">
        <f>+'Categorias-9 feb-Depurado'!H2305</f>
        <v>MTR891</v>
      </c>
      <c r="I2306" s="107">
        <f>+'Categorias-9 feb-Depurado'!R2305</f>
        <v>1688436</v>
      </c>
      <c r="J2306" s="108">
        <f t="shared" si="148"/>
        <v>0</v>
      </c>
      <c r="K2306" s="107">
        <f t="shared" si="149"/>
        <v>0</v>
      </c>
      <c r="L2306" s="109">
        <f t="shared" si="150"/>
        <v>1688436</v>
      </c>
      <c r="M2306" s="110">
        <f t="shared" si="151"/>
        <v>1.2871861425840314E-06</v>
      </c>
      <c r="N2306" s="33" t="s">
        <v>4892</v>
      </c>
      <c r="O2306" s="33">
        <f>+'Categorias-9 feb-Depurado'!Y2305</f>
        <v>353.98094279694328</v>
      </c>
      <c r="P2306" s="111">
        <f>+'Categorias-9 feb-Depurado'!AC2305</f>
        <v>44958</v>
      </c>
      <c r="Q2306" s="111">
        <f>+'Categorias-9 feb-Depurado'!AE2305</f>
        <v>45033</v>
      </c>
      <c r="R2306" s="112" t="str">
        <f>+'Categorias-9 feb-Depurado'!AB2305</f>
        <v>GH</v>
      </c>
    </row>
    <row r="2307" spans="2:18" s="1" customFormat="1" ht="14.5" hidden="1">
      <c r="B2307" s="57" t="str">
        <f>+'Categorias-9 feb-Depurado'!B2306</f>
        <v>LASA SOCIEDAD DE APOYO AERONAUTICO SA</v>
      </c>
      <c r="C2307" s="30" t="s">
        <v>4900</v>
      </c>
      <c r="D2307" s="31">
        <v>5</v>
      </c>
      <c r="E2307" s="30" t="str">
        <f>+'Categorias-9 feb-Depurado'!E2306</f>
        <v>800139545-2</v>
      </c>
      <c r="F2307" s="30" t="str">
        <f>+'Categorias-9 feb-Depurado'!F2306</f>
        <v>CR 25 1 A SUR 155 P 3</v>
      </c>
      <c r="G2307" s="30" t="str">
        <f>+'Categorias-9 feb-Depurado'!G2306</f>
        <v>MEDELLIN</v>
      </c>
      <c r="H2307" s="30" t="str">
        <f>+'Categorias-9 feb-Depurado'!H2306</f>
        <v>RNG3893</v>
      </c>
      <c r="I2307" s="107">
        <f>+'Categorias-9 feb-Depurado'!R2306</f>
        <v>2445450</v>
      </c>
      <c r="J2307" s="108">
        <f t="shared" si="148"/>
        <v>0</v>
      </c>
      <c r="K2307" s="107">
        <f t="shared" si="149"/>
        <v>0</v>
      </c>
      <c r="L2307" s="109">
        <f t="shared" si="150"/>
        <v>2445450</v>
      </c>
      <c r="M2307" s="110">
        <f t="shared" si="151"/>
        <v>1.8642988851114994E-06</v>
      </c>
      <c r="N2307" s="33" t="s">
        <v>4892</v>
      </c>
      <c r="O2307" s="33">
        <f>+'Categorias-9 feb-Depurado'!Y2306</f>
        <v>512.68907827290161</v>
      </c>
      <c r="P2307" s="111">
        <f>+'Categorias-9 feb-Depurado'!AC2306</f>
        <v>44958</v>
      </c>
      <c r="Q2307" s="111">
        <f>+'Categorias-9 feb-Depurado'!AE2306</f>
        <v>45033</v>
      </c>
      <c r="R2307" s="112" t="str">
        <f>+'Categorias-9 feb-Depurado'!AB2306</f>
        <v>GH</v>
      </c>
    </row>
    <row r="2308" spans="2:18" s="1" customFormat="1" ht="14.5" hidden="1">
      <c r="B2308" s="57" t="str">
        <f>+'Categorias-9 feb-Depurado'!B2307</f>
        <v>LASA SOCIEDAD DE APOYO AERONAUTICO SA</v>
      </c>
      <c r="C2308" s="30" t="s">
        <v>4900</v>
      </c>
      <c r="D2308" s="31">
        <v>5</v>
      </c>
      <c r="E2308" s="30" t="str">
        <f>+'Categorias-9 feb-Depurado'!E2307</f>
        <v>800139545-2</v>
      </c>
      <c r="F2308" s="30" t="str">
        <f>+'Categorias-9 feb-Depurado'!F2307</f>
        <v>CR 25 1 A SUR 155 P 3</v>
      </c>
      <c r="G2308" s="30" t="str">
        <f>+'Categorias-9 feb-Depurado'!G2307</f>
        <v>MEDELLIN</v>
      </c>
      <c r="H2308" s="30" t="str">
        <f>+'Categorias-9 feb-Depurado'!H2307</f>
        <v>MTR896</v>
      </c>
      <c r="I2308" s="107">
        <f>+'Categorias-9 feb-Depurado'!R2307</f>
        <v>83300</v>
      </c>
      <c r="J2308" s="108">
        <f t="shared" si="148"/>
        <v>0</v>
      </c>
      <c r="K2308" s="107">
        <f t="shared" si="149"/>
        <v>0</v>
      </c>
      <c r="L2308" s="109">
        <f t="shared" si="150"/>
        <v>83300</v>
      </c>
      <c r="M2308" s="110">
        <f t="shared" si="151"/>
        <v>6.3504098276304115E-08</v>
      </c>
      <c r="N2308" s="33" t="s">
        <v>4892</v>
      </c>
      <c r="O2308" s="33">
        <f>+'Categorias-9 feb-Depurado'!Y2307</f>
        <v>17.463861547008815</v>
      </c>
      <c r="P2308" s="111">
        <f>+'Categorias-9 feb-Depurado'!AC2307</f>
        <v>44958</v>
      </c>
      <c r="Q2308" s="111">
        <f>+'Categorias-9 feb-Depurado'!AE2307</f>
        <v>45033</v>
      </c>
      <c r="R2308" s="112" t="str">
        <f>+'Categorias-9 feb-Depurado'!AB2307</f>
        <v>GH</v>
      </c>
    </row>
    <row r="2309" spans="2:18" s="1" customFormat="1" ht="14.5" hidden="1">
      <c r="B2309" s="57" t="str">
        <f>+'Categorias-9 feb-Depurado'!B2308</f>
        <v>LASA SOCIEDAD DE APOYO AERONAUTICO SA</v>
      </c>
      <c r="C2309" s="30" t="s">
        <v>4900</v>
      </c>
      <c r="D2309" s="31">
        <v>5</v>
      </c>
      <c r="E2309" s="30" t="str">
        <f>+'Categorias-9 feb-Depurado'!E2308</f>
        <v>800139545-2</v>
      </c>
      <c r="F2309" s="30" t="str">
        <f>+'Categorias-9 feb-Depurado'!F2308</f>
        <v>CR 25 1 A SUR 155 P 3</v>
      </c>
      <c r="G2309" s="30" t="str">
        <f>+'Categorias-9 feb-Depurado'!G2308</f>
        <v>MEDELLIN</v>
      </c>
      <c r="H2309" s="30" t="str">
        <f>+'Categorias-9 feb-Depurado'!H2308</f>
        <v>RNG3911</v>
      </c>
      <c r="I2309" s="107">
        <f>+'Categorias-9 feb-Depurado'!R2308</f>
        <v>229485255</v>
      </c>
      <c r="J2309" s="108">
        <f t="shared" si="148"/>
        <v>0</v>
      </c>
      <c r="K2309" s="107">
        <f t="shared" si="149"/>
        <v>0</v>
      </c>
      <c r="L2309" s="109">
        <f t="shared" si="150"/>
        <v>229485255</v>
      </c>
      <c r="M2309" s="110">
        <f t="shared" si="151"/>
        <v>0.00017494902984973242</v>
      </c>
      <c r="N2309" s="33" t="s">
        <v>4892</v>
      </c>
      <c r="O2309" s="33">
        <f>+'Categorias-9 feb-Depurado'!Y2308</f>
        <v>48111.629296518753</v>
      </c>
      <c r="P2309" s="111">
        <f>+'Categorias-9 feb-Depurado'!AC2308</f>
        <v>44958</v>
      </c>
      <c r="Q2309" s="111">
        <f>+'Categorias-9 feb-Depurado'!AE2308</f>
        <v>45033</v>
      </c>
      <c r="R2309" s="112" t="str">
        <f>+'Categorias-9 feb-Depurado'!AB2308</f>
        <v>GH</v>
      </c>
    </row>
    <row r="2310" spans="2:18" s="1" customFormat="1" ht="14.5" hidden="1">
      <c r="B2310" s="57" t="str">
        <f>+'Categorias-9 feb-Depurado'!B2309</f>
        <v>LASA SOCIEDAD DE APOYO AERONAUTICO SA</v>
      </c>
      <c r="C2310" s="30" t="s">
        <v>4900</v>
      </c>
      <c r="D2310" s="31">
        <v>5</v>
      </c>
      <c r="E2310" s="30" t="str">
        <f>+'Categorias-9 feb-Depurado'!E2309</f>
        <v>800139545-2</v>
      </c>
      <c r="F2310" s="30" t="str">
        <f>+'Categorias-9 feb-Depurado'!F2309</f>
        <v>CR 25 1 A SUR 155 P 3</v>
      </c>
      <c r="G2310" s="30" t="str">
        <f>+'Categorias-9 feb-Depurado'!G2309</f>
        <v>MEDELLIN</v>
      </c>
      <c r="H2310" s="30" t="str">
        <f>+'Categorias-9 feb-Depurado'!H2309</f>
        <v>MTR890</v>
      </c>
      <c r="I2310" s="107">
        <f>+'Categorias-9 feb-Depurado'!R2309</f>
        <v>11610052</v>
      </c>
      <c r="J2310" s="108">
        <f t="shared" si="148"/>
        <v>0</v>
      </c>
      <c r="K2310" s="107">
        <f t="shared" si="149"/>
        <v>0</v>
      </c>
      <c r="L2310" s="109">
        <f t="shared" si="150"/>
        <v>11610052</v>
      </c>
      <c r="M2310" s="110">
        <f t="shared" si="151"/>
        <v>8.8509709868067362E-06</v>
      </c>
      <c r="N2310" s="33" t="s">
        <v>4892</v>
      </c>
      <c r="O2310" s="33">
        <f>+'Categorias-9 feb-Depurado'!Y2309</f>
        <v>2434.049708062098</v>
      </c>
      <c r="P2310" s="111">
        <f>+'Categorias-9 feb-Depurado'!AC2309</f>
        <v>44958</v>
      </c>
      <c r="Q2310" s="111">
        <f>+'Categorias-9 feb-Depurado'!AE2309</f>
        <v>45033</v>
      </c>
      <c r="R2310" s="112" t="str">
        <f>+'Categorias-9 feb-Depurado'!AB2309</f>
        <v>GH</v>
      </c>
    </row>
    <row r="2311" spans="2:18" s="1" customFormat="1" ht="14.5" hidden="1">
      <c r="B2311" s="57" t="str">
        <f>+'Categorias-9 feb-Depurado'!B2310</f>
        <v>LASA SOCIEDAD DE APOYO AERONAUTICO SA</v>
      </c>
      <c r="C2311" s="30" t="s">
        <v>4900</v>
      </c>
      <c r="D2311" s="31">
        <v>5</v>
      </c>
      <c r="E2311" s="30" t="str">
        <f>+'Categorias-9 feb-Depurado'!E2310</f>
        <v>800139545-2</v>
      </c>
      <c r="F2311" s="30" t="str">
        <f>+'Categorias-9 feb-Depurado'!F2310</f>
        <v>CR 25 1 A SUR 155 P 3</v>
      </c>
      <c r="G2311" s="30" t="str">
        <f>+'Categorias-9 feb-Depurado'!G2310</f>
        <v>MEDELLIN</v>
      </c>
      <c r="H2311" s="30" t="str">
        <f>+'Categorias-9 feb-Depurado'!H2310</f>
        <v>PEI2039</v>
      </c>
      <c r="I2311" s="107">
        <f>+'Categorias-9 feb-Depurado'!R2310</f>
        <v>74709634</v>
      </c>
      <c r="J2311" s="108">
        <f t="shared" si="148"/>
        <v>0</v>
      </c>
      <c r="K2311" s="107">
        <f t="shared" si="149"/>
        <v>0</v>
      </c>
      <c r="L2311" s="109">
        <f t="shared" si="150"/>
        <v>74709634</v>
      </c>
      <c r="M2311" s="110">
        <f t="shared" si="151"/>
        <v>5.695519735561478E-05</v>
      </c>
      <c r="N2311" s="33" t="s">
        <v>4892</v>
      </c>
      <c r="O2311" s="33">
        <f>+'Categorias-9 feb-Depurado'!Y2310</f>
        <v>15662.889608687903</v>
      </c>
      <c r="P2311" s="111">
        <f>+'Categorias-9 feb-Depurado'!AC2310</f>
        <v>44958</v>
      </c>
      <c r="Q2311" s="111">
        <f>+'Categorias-9 feb-Depurado'!AE2310</f>
        <v>45033</v>
      </c>
      <c r="R2311" s="112" t="str">
        <f>+'Categorias-9 feb-Depurado'!AB2310</f>
        <v>GH</v>
      </c>
    </row>
    <row r="2312" spans="2:18" s="1" customFormat="1" ht="14.5" hidden="1">
      <c r="B2312" s="57" t="str">
        <f>+'Categorias-9 feb-Depurado'!B2311</f>
        <v>LASA SOCIEDAD DE APOYO AERONAUTICO SA</v>
      </c>
      <c r="C2312" s="30" t="s">
        <v>4900</v>
      </c>
      <c r="D2312" s="31">
        <v>5</v>
      </c>
      <c r="E2312" s="30" t="str">
        <f>+'Categorias-9 feb-Depurado'!E2311</f>
        <v>800139545-2</v>
      </c>
      <c r="F2312" s="30" t="str">
        <f>+'Categorias-9 feb-Depurado'!F2311</f>
        <v>CR 25 1 A SUR 155 P 3</v>
      </c>
      <c r="G2312" s="30" t="str">
        <f>+'Categorias-9 feb-Depurado'!G2311</f>
        <v>MEDELLIN</v>
      </c>
      <c r="H2312" s="30" t="str">
        <f>+'Categorias-9 feb-Depurado'!H2311</f>
        <v>RNG3902</v>
      </c>
      <c r="I2312" s="107">
        <f>+'Categorias-9 feb-Depurado'!R2311</f>
        <v>3020489</v>
      </c>
      <c r="J2312" s="108">
        <f t="shared" si="148"/>
        <v>0</v>
      </c>
      <c r="K2312" s="107">
        <f t="shared" si="149"/>
        <v>0</v>
      </c>
      <c r="L2312" s="109">
        <f t="shared" si="150"/>
        <v>3020489</v>
      </c>
      <c r="M2312" s="110">
        <f t="shared" si="151"/>
        <v>2.3026822364765369E-06</v>
      </c>
      <c r="N2312" s="33" t="s">
        <v>4892</v>
      </c>
      <c r="O2312" s="33">
        <f>+'Categorias-9 feb-Depurado'!Y2311</f>
        <v>633.2461188506976</v>
      </c>
      <c r="P2312" s="111">
        <f>+'Categorias-9 feb-Depurado'!AC2311</f>
        <v>44958</v>
      </c>
      <c r="Q2312" s="111">
        <f>+'Categorias-9 feb-Depurado'!AE2311</f>
        <v>45033</v>
      </c>
      <c r="R2312" s="112" t="str">
        <f>+'Categorias-9 feb-Depurado'!AB2311</f>
        <v>GH</v>
      </c>
    </row>
    <row r="2313" spans="2:18" s="1" customFormat="1" ht="14.5" hidden="1">
      <c r="B2313" s="57" t="str">
        <f>+'Categorias-9 feb-Depurado'!B2312</f>
        <v>LASA SOCIEDAD DE APOYO AERONAUTICO SA</v>
      </c>
      <c r="C2313" s="30" t="s">
        <v>4900</v>
      </c>
      <c r="D2313" s="31">
        <v>5</v>
      </c>
      <c r="E2313" s="30" t="str">
        <f>+'Categorias-9 feb-Depurado'!E2312</f>
        <v>800139545-2</v>
      </c>
      <c r="F2313" s="30" t="str">
        <f>+'Categorias-9 feb-Depurado'!F2312</f>
        <v>CR 25 1 A SUR 155 P 3</v>
      </c>
      <c r="G2313" s="30" t="str">
        <f>+'Categorias-9 feb-Depurado'!G2312</f>
        <v>MEDELLIN</v>
      </c>
      <c r="H2313" s="30" t="str">
        <f>+'Categorias-9 feb-Depurado'!H2312</f>
        <v>RNG3901</v>
      </c>
      <c r="I2313" s="107">
        <f>+'Categorias-9 feb-Depurado'!R2312</f>
        <v>115005230</v>
      </c>
      <c r="J2313" s="108">
        <f t="shared" si="148"/>
        <v>0</v>
      </c>
      <c r="K2313" s="107">
        <f t="shared" si="149"/>
        <v>0</v>
      </c>
      <c r="L2313" s="109">
        <f t="shared" si="150"/>
        <v>115005230</v>
      </c>
      <c r="M2313" s="110">
        <f t="shared" si="151"/>
        <v>8.7674711022916666E-05</v>
      </c>
      <c r="N2313" s="33" t="s">
        <v>4892</v>
      </c>
      <c r="O2313" s="33">
        <f>+'Categorias-9 feb-Depurado'!Y2312</f>
        <v>24110.869314548672</v>
      </c>
      <c r="P2313" s="111">
        <f>+'Categorias-9 feb-Depurado'!AC2312</f>
        <v>44958</v>
      </c>
      <c r="Q2313" s="111">
        <f>+'Categorias-9 feb-Depurado'!AE2312</f>
        <v>45033</v>
      </c>
      <c r="R2313" s="112" t="str">
        <f>+'Categorias-9 feb-Depurado'!AB2312</f>
        <v>GH</v>
      </c>
    </row>
    <row r="2314" spans="2:18" s="1" customFormat="1" ht="14.5" hidden="1">
      <c r="B2314" s="57" t="str">
        <f>+'Categorias-9 feb-Depurado'!B2313</f>
        <v>LASA SOCIEDAD DE APOYO AERONAUTICO SA</v>
      </c>
      <c r="C2314" s="30" t="s">
        <v>4900</v>
      </c>
      <c r="D2314" s="31">
        <v>5</v>
      </c>
      <c r="E2314" s="30" t="str">
        <f>+'Categorias-9 feb-Depurado'!E2313</f>
        <v>800139545-2</v>
      </c>
      <c r="F2314" s="30" t="str">
        <f>+'Categorias-9 feb-Depurado'!F2313</f>
        <v>CR 25 1 A SUR 155 P 3</v>
      </c>
      <c r="G2314" s="30" t="str">
        <f>+'Categorias-9 feb-Depurado'!G2313</f>
        <v>MEDELLIN</v>
      </c>
      <c r="H2314" s="30" t="str">
        <f>+'Categorias-9 feb-Depurado'!H2313</f>
        <v>RNG3903</v>
      </c>
      <c r="I2314" s="107">
        <f>+'Categorias-9 feb-Depurado'!R2313</f>
        <v>99237313</v>
      </c>
      <c r="J2314" s="108">
        <f t="shared" si="148"/>
        <v>0</v>
      </c>
      <c r="K2314" s="107">
        <f t="shared" si="149"/>
        <v>0</v>
      </c>
      <c r="L2314" s="109">
        <f t="shared" si="150"/>
        <v>99237313</v>
      </c>
      <c r="M2314" s="110">
        <f t="shared" si="151"/>
        <v>7.56539745189478E-05</v>
      </c>
      <c r="N2314" s="33" t="s">
        <v>4892</v>
      </c>
      <c r="O2314" s="33">
        <f>+'Categorias-9 feb-Depurado'!Y2313</f>
        <v>20805.122383303456</v>
      </c>
      <c r="P2314" s="111">
        <f>+'Categorias-9 feb-Depurado'!AC2313</f>
        <v>44958</v>
      </c>
      <c r="Q2314" s="111">
        <f>+'Categorias-9 feb-Depurado'!AE2313</f>
        <v>45033</v>
      </c>
      <c r="R2314" s="112" t="str">
        <f>+'Categorias-9 feb-Depurado'!AB2313</f>
        <v>GH</v>
      </c>
    </row>
    <row r="2315" spans="2:18" s="1" customFormat="1" ht="14.5" hidden="1">
      <c r="B2315" s="57" t="str">
        <f>+'Categorias-9 feb-Depurado'!B2314</f>
        <v>LASA SOCIEDAD DE APOYO AERONAUTICO SA</v>
      </c>
      <c r="C2315" s="30" t="s">
        <v>4900</v>
      </c>
      <c r="D2315" s="31">
        <v>5</v>
      </c>
      <c r="E2315" s="30" t="str">
        <f>+'Categorias-9 feb-Depurado'!E2314</f>
        <v>800139545-2</v>
      </c>
      <c r="F2315" s="30" t="str">
        <f>+'Categorias-9 feb-Depurado'!F2314</f>
        <v>CR 25 1 A SUR 155 P 3</v>
      </c>
      <c r="G2315" s="30" t="str">
        <f>+'Categorias-9 feb-Depurado'!G2314</f>
        <v>MEDELLIN</v>
      </c>
      <c r="H2315" s="30" t="str">
        <f>+'Categorias-9 feb-Depurado'!H2314</f>
        <v>PEI2047</v>
      </c>
      <c r="I2315" s="107">
        <f>+'Categorias-9 feb-Depurado'!R2314</f>
        <v>35700</v>
      </c>
      <c r="J2315" s="108">
        <f t="shared" si="148"/>
        <v>0</v>
      </c>
      <c r="K2315" s="107">
        <f t="shared" si="149"/>
        <v>0</v>
      </c>
      <c r="L2315" s="109">
        <f t="shared" si="150"/>
        <v>35700</v>
      </c>
      <c r="M2315" s="110">
        <f t="shared" si="151"/>
        <v>2.7216042118416047E-08</v>
      </c>
      <c r="N2315" s="33" t="s">
        <v>4892</v>
      </c>
      <c r="O2315" s="33">
        <f>+'Categorias-9 feb-Depurado'!Y2314</f>
        <v>7.4845120915752066</v>
      </c>
      <c r="P2315" s="111">
        <f>+'Categorias-9 feb-Depurado'!AC2314</f>
        <v>44958</v>
      </c>
      <c r="Q2315" s="111">
        <f>+'Categorias-9 feb-Depurado'!AE2314</f>
        <v>45033</v>
      </c>
      <c r="R2315" s="112" t="str">
        <f>+'Categorias-9 feb-Depurado'!AB2314</f>
        <v>GH</v>
      </c>
    </row>
    <row r="2316" spans="2:18" s="1" customFormat="1" ht="14.5" hidden="1">
      <c r="B2316" s="57" t="str">
        <f>+'Categorias-9 feb-Depurado'!B2315</f>
        <v>LASA SOCIEDAD DE APOYO AERONAUTICO SA</v>
      </c>
      <c r="C2316" s="30" t="s">
        <v>4900</v>
      </c>
      <c r="D2316" s="31">
        <v>5</v>
      </c>
      <c r="E2316" s="30" t="str">
        <f>+'Categorias-9 feb-Depurado'!E2315</f>
        <v>800139545-2</v>
      </c>
      <c r="F2316" s="30" t="str">
        <f>+'Categorias-9 feb-Depurado'!F2315</f>
        <v>CR 25 1 A SUR 155 P 3</v>
      </c>
      <c r="G2316" s="30" t="str">
        <f>+'Categorias-9 feb-Depurado'!G2315</f>
        <v>MEDELLIN</v>
      </c>
      <c r="H2316" s="30" t="str">
        <f>+'Categorias-9 feb-Depurado'!H2315</f>
        <v>CTG1573</v>
      </c>
      <c r="I2316" s="107">
        <f>+'Categorias-9 feb-Depurado'!R2315</f>
        <v>683000</v>
      </c>
      <c r="J2316" s="108">
        <f t="shared" si="148"/>
        <v>0</v>
      </c>
      <c r="K2316" s="107">
        <f t="shared" si="149"/>
        <v>0</v>
      </c>
      <c r="L2316" s="109">
        <f t="shared" si="150"/>
        <v>683000</v>
      </c>
      <c r="M2316" s="110">
        <f t="shared" si="151"/>
        <v>5.2068786461843587E-07</v>
      </c>
      <c r="N2316" s="33" t="s">
        <v>4892</v>
      </c>
      <c r="O2316" s="33">
        <f>+'Categorias-9 feb-Depurado'!Y2315</f>
        <v>143.19108567355366</v>
      </c>
      <c r="P2316" s="111">
        <f>+'Categorias-9 feb-Depurado'!AC2315</f>
        <v>44964</v>
      </c>
      <c r="Q2316" s="111">
        <f>+'Categorias-9 feb-Depurado'!AE2315</f>
        <v>45039</v>
      </c>
      <c r="R2316" s="112" t="str">
        <f>+'Categorias-9 feb-Depurado'!AB2315</f>
        <v>GH</v>
      </c>
    </row>
    <row r="2317" spans="2:18" s="1" customFormat="1" ht="14.5" hidden="1">
      <c r="B2317" s="57" t="str">
        <f>+'Categorias-9 feb-Depurado'!B2316</f>
        <v>PA OPAIN SA AEROPUERTO EL DORADO</v>
      </c>
      <c r="C2317" s="30" t="s">
        <v>4900</v>
      </c>
      <c r="D2317" s="31">
        <v>5</v>
      </c>
      <c r="E2317" s="30" t="str">
        <f>+'Categorias-9 feb-Depurado'!E2316</f>
        <v>830054539-0A</v>
      </c>
      <c r="F2317" s="30" t="str">
        <f>+'Categorias-9 feb-Depurado'!F2316</f>
        <v>CARRERA 48 26 85 TORRE SUR P 10 SECTOR E</v>
      </c>
      <c r="G2317" s="30" t="str">
        <f>+'Categorias-9 feb-Depurado'!G2316</f>
        <v>BOGOTA</v>
      </c>
      <c r="H2317" s="30" t="str">
        <f>+'Categorias-9 feb-Depurado'!H2316</f>
        <v>OT4013603</v>
      </c>
      <c r="I2317" s="107">
        <f>+'Categorias-9 feb-Depurado'!R2316</f>
        <v>153088</v>
      </c>
      <c r="J2317" s="108">
        <f t="shared" si="148"/>
        <v>153088</v>
      </c>
      <c r="K2317" s="107">
        <f t="shared" si="149"/>
        <v>522.76366433649935</v>
      </c>
      <c r="L2317" s="109">
        <f t="shared" si="150"/>
        <v>153610.7636643365</v>
      </c>
      <c r="M2317" s="110">
        <f t="shared" si="151"/>
        <v>1.1710579870393937E-07</v>
      </c>
      <c r="N2317" s="33" t="s">
        <v>4892</v>
      </c>
      <c r="O2317" s="33">
        <f>+'Categorias-9 feb-Depurado'!Y2316</f>
        <v>32.094929609945801</v>
      </c>
      <c r="P2317" s="111">
        <f>+'Categorias-9 feb-Depurado'!AC2316</f>
        <v>44946</v>
      </c>
      <c r="Q2317" s="111">
        <f>+'Categorias-9 feb-Depurado'!AE2316</f>
        <v>44956</v>
      </c>
      <c r="R2317" s="112" t="str">
        <f>+'Categorias-9 feb-Depurado'!AB2316</f>
        <v>Aeropuerto</v>
      </c>
    </row>
    <row r="2318" spans="2:18" s="1" customFormat="1" ht="14.5" hidden="1">
      <c r="B2318" s="57" t="str">
        <f>+'Categorias-9 feb-Depurado'!B2317</f>
        <v>PA OPAIN SA AEROPUERTO EL DORADO</v>
      </c>
      <c r="C2318" s="30" t="s">
        <v>4900</v>
      </c>
      <c r="D2318" s="31">
        <v>5</v>
      </c>
      <c r="E2318" s="30" t="str">
        <f>+'Categorias-9 feb-Depurado'!E2317</f>
        <v>830054539-0A</v>
      </c>
      <c r="F2318" s="30" t="str">
        <f>+'Categorias-9 feb-Depurado'!F2317</f>
        <v>CARRERA 48 26 85 TORRE SUR P 10 SECTOR E</v>
      </c>
      <c r="G2318" s="30" t="str">
        <f>+'Categorias-9 feb-Depurado'!G2317</f>
        <v>BOGOTA</v>
      </c>
      <c r="H2318" s="30" t="str">
        <f>+'Categorias-9 feb-Depurado'!H2317</f>
        <v>LA3311636</v>
      </c>
      <c r="I2318" s="107">
        <f>+'Categorias-9 feb-Depurado'!R2317</f>
        <v>7916430</v>
      </c>
      <c r="J2318" s="108">
        <f t="shared" si="148"/>
        <v>0</v>
      </c>
      <c r="K2318" s="107">
        <f t="shared" si="149"/>
        <v>0</v>
      </c>
      <c r="L2318" s="109">
        <f t="shared" si="150"/>
        <v>7916430</v>
      </c>
      <c r="M2318" s="110">
        <f t="shared" si="151"/>
        <v>6.0351230338233152E-06</v>
      </c>
      <c r="N2318" s="33" t="s">
        <v>4892</v>
      </c>
      <c r="O2318" s="33">
        <f>+'Categorias-9 feb-Depurado'!Y2317</f>
        <v>1709</v>
      </c>
      <c r="P2318" s="111">
        <f>+'Categorias-9 feb-Depurado'!AC2317</f>
        <v>44957</v>
      </c>
      <c r="Q2318" s="111">
        <f>+'Categorias-9 feb-Depurado'!AE2317</f>
        <v>44967</v>
      </c>
      <c r="R2318" s="112" t="str">
        <f>+'Categorias-9 feb-Depurado'!AB2317</f>
        <v>Aeropuerto</v>
      </c>
    </row>
    <row r="2319" spans="2:18" s="1" customFormat="1" ht="14.5" hidden="1">
      <c r="B2319" s="57" t="str">
        <f>+'Categorias-9 feb-Depurado'!B2318</f>
        <v>PA OPAIN SA AEROPUERTO EL DORADO</v>
      </c>
      <c r="C2319" s="30" t="s">
        <v>4900</v>
      </c>
      <c r="D2319" s="31">
        <v>5</v>
      </c>
      <c r="E2319" s="30" t="str">
        <f>+'Categorias-9 feb-Depurado'!E2318</f>
        <v>830054539-0A</v>
      </c>
      <c r="F2319" s="30" t="str">
        <f>+'Categorias-9 feb-Depurado'!F2318</f>
        <v>CARRERA 48 26 85 TORRE SUR P 10 SECTOR E</v>
      </c>
      <c r="G2319" s="30" t="str">
        <f>+'Categorias-9 feb-Depurado'!G2318</f>
        <v>BOGOTA</v>
      </c>
      <c r="H2319" s="30" t="str">
        <f>+'Categorias-9 feb-Depurado'!H2318</f>
        <v>LA3311623</v>
      </c>
      <c r="I2319" s="107">
        <f>+'Categorias-9 feb-Depurado'!R2318</f>
        <v>14826800</v>
      </c>
      <c r="J2319" s="108">
        <f t="shared" si="152" ref="J2319:J2382">+IF(Q2319&gt;$O$4,0,I2319)</f>
        <v>0</v>
      </c>
      <c r="K2319" s="107">
        <f t="shared" si="153" ref="K2319:K2382">++(((1+$O$5)^(($O$4-Q2319)/365))-1)*J2319</f>
        <v>0</v>
      </c>
      <c r="L2319" s="109">
        <f t="shared" si="154" ref="L2319:L2382">+I2319+K2319</f>
        <v>14826800</v>
      </c>
      <c r="M2319" s="110">
        <f t="shared" si="155" ref="M2319:M2382">+L2319/$E$11</f>
        <v>1.1303272080709554E-05</v>
      </c>
      <c r="N2319" s="33" t="s">
        <v>4892</v>
      </c>
      <c r="O2319" s="33">
        <f>+'Categorias-9 feb-Depurado'!Y2318</f>
        <v>3108.4415652483826</v>
      </c>
      <c r="P2319" s="111">
        <f>+'Categorias-9 feb-Depurado'!AC2318</f>
        <v>44957</v>
      </c>
      <c r="Q2319" s="111">
        <f>+'Categorias-9 feb-Depurado'!AE2318</f>
        <v>44967</v>
      </c>
      <c r="R2319" s="112" t="str">
        <f>+'Categorias-9 feb-Depurado'!AB2318</f>
        <v>Aeropuerto</v>
      </c>
    </row>
    <row r="2320" spans="2:18" s="1" customFormat="1" ht="14.5" hidden="1">
      <c r="B2320" s="57" t="str">
        <f>+'Categorias-9 feb-Depurado'!B2319</f>
        <v>PA OPAIN SA AEROPUERTO EL DORADO</v>
      </c>
      <c r="C2320" s="30" t="s">
        <v>4900</v>
      </c>
      <c r="D2320" s="31">
        <v>5</v>
      </c>
      <c r="E2320" s="30" t="str">
        <f>+'Categorias-9 feb-Depurado'!E2319</f>
        <v>830054539-0A</v>
      </c>
      <c r="F2320" s="30" t="str">
        <f>+'Categorias-9 feb-Depurado'!F2319</f>
        <v>CARRERA 48 26 85 TORRE SUR P 10 SECTOR E</v>
      </c>
      <c r="G2320" s="30" t="str">
        <f>+'Categorias-9 feb-Depurado'!G2319</f>
        <v>BOGOTA</v>
      </c>
      <c r="H2320" s="30" t="str">
        <f>+'Categorias-9 feb-Depurado'!H2319</f>
        <v>LA3017119</v>
      </c>
      <c r="I2320" s="107">
        <f>+'Categorias-9 feb-Depurado'!R2319</f>
        <v>250139</v>
      </c>
      <c r="J2320" s="108">
        <f t="shared" si="152"/>
        <v>0</v>
      </c>
      <c r="K2320" s="107">
        <f t="shared" si="153"/>
        <v>0</v>
      </c>
      <c r="L2320" s="109">
        <f t="shared" si="154"/>
        <v>250139</v>
      </c>
      <c r="M2320" s="110">
        <f t="shared" si="155"/>
        <v>1.9069449746382275E-07</v>
      </c>
      <c r="N2320" s="33" t="s">
        <v>4892</v>
      </c>
      <c r="O2320" s="33">
        <f>+'Categorias-9 feb-Depurado'!Y2319</f>
        <v>54</v>
      </c>
      <c r="P2320" s="111">
        <f>+'Categorias-9 feb-Depurado'!AC2319</f>
        <v>44957</v>
      </c>
      <c r="Q2320" s="111">
        <f>+'Categorias-9 feb-Depurado'!AE2319</f>
        <v>44967</v>
      </c>
      <c r="R2320" s="112" t="str">
        <f>+'Categorias-9 feb-Depurado'!AB2319</f>
        <v>Aeropuerto</v>
      </c>
    </row>
    <row r="2321" spans="2:18" s="1" customFormat="1" ht="14.5" hidden="1">
      <c r="B2321" s="57" t="str">
        <f>+'Categorias-9 feb-Depurado'!B2320</f>
        <v>PA OPAIN SA AEROPUERTO EL DORADO</v>
      </c>
      <c r="C2321" s="30" t="s">
        <v>4900</v>
      </c>
      <c r="D2321" s="31">
        <v>5</v>
      </c>
      <c r="E2321" s="30" t="str">
        <f>+'Categorias-9 feb-Depurado'!E2320</f>
        <v>830054539-0A</v>
      </c>
      <c r="F2321" s="30" t="str">
        <f>+'Categorias-9 feb-Depurado'!F2320</f>
        <v>CARRERA 48 26 85 TORRE SUR P 10 SECTOR E</v>
      </c>
      <c r="G2321" s="30" t="str">
        <f>+'Categorias-9 feb-Depurado'!G2320</f>
        <v>BOGOTA</v>
      </c>
      <c r="H2321" s="30" t="str">
        <f>+'Categorias-9 feb-Depurado'!H2320</f>
        <v>IN3011250</v>
      </c>
      <c r="I2321" s="107">
        <f>+'Categorias-9 feb-Depurado'!R2320</f>
        <v>67102739</v>
      </c>
      <c r="J2321" s="108">
        <f t="shared" si="152"/>
        <v>0</v>
      </c>
      <c r="K2321" s="107">
        <f t="shared" si="153"/>
        <v>0</v>
      </c>
      <c r="L2321" s="109">
        <f t="shared" si="154"/>
        <v>67102739</v>
      </c>
      <c r="M2321" s="110">
        <f t="shared" si="155"/>
        <v>5.1156049604624068E-05</v>
      </c>
      <c r="N2321" s="33" t="s">
        <v>4892</v>
      </c>
      <c r="O2321" s="33">
        <f>+'Categorias-9 feb-Depurado'!Y2320</f>
        <v>14068.102560877176</v>
      </c>
      <c r="P2321" s="111">
        <f>+'Categorias-9 feb-Depurado'!AC2320</f>
        <v>44957</v>
      </c>
      <c r="Q2321" s="111">
        <f>+'Categorias-9 feb-Depurado'!AE2320</f>
        <v>44967</v>
      </c>
      <c r="R2321" s="112" t="str">
        <f>+'Categorias-9 feb-Depurado'!AB2320</f>
        <v>Aeropuerto</v>
      </c>
    </row>
    <row r="2322" spans="2:18" s="1" customFormat="1" ht="14.5" hidden="1">
      <c r="B2322" s="57" t="str">
        <f>+'Categorias-9 feb-Depurado'!B2321</f>
        <v>PA OPAIN SA AEROPUERTO EL DORADO</v>
      </c>
      <c r="C2322" s="30" t="s">
        <v>4900</v>
      </c>
      <c r="D2322" s="31">
        <v>5</v>
      </c>
      <c r="E2322" s="30" t="str">
        <f>+'Categorias-9 feb-Depurado'!E2321</f>
        <v>830054539-0A</v>
      </c>
      <c r="F2322" s="30" t="str">
        <f>+'Categorias-9 feb-Depurado'!F2321</f>
        <v>CARRERA 48 26 85 TORRE SUR P 10 SECTOR E</v>
      </c>
      <c r="G2322" s="30" t="str">
        <f>+'Categorias-9 feb-Depurado'!G2321</f>
        <v>BOGOTA</v>
      </c>
      <c r="H2322" s="30" t="str">
        <f>+'Categorias-9 feb-Depurado'!H2321</f>
        <v>LA3017069</v>
      </c>
      <c r="I2322" s="107">
        <f>+'Categorias-9 feb-Depurado'!R2321</f>
        <v>55456698</v>
      </c>
      <c r="J2322" s="108">
        <f t="shared" si="152"/>
        <v>0</v>
      </c>
      <c r="K2322" s="107">
        <f t="shared" si="153"/>
        <v>0</v>
      </c>
      <c r="L2322" s="109">
        <f t="shared" si="154"/>
        <v>55456698</v>
      </c>
      <c r="M2322" s="110">
        <f t="shared" si="155"/>
        <v>4.2277642255357955E-05</v>
      </c>
      <c r="N2322" s="33" t="s">
        <v>4892</v>
      </c>
      <c r="O2322" s="33">
        <f>+'Categorias-9 feb-Depurado'!Y2321</f>
        <v>11972</v>
      </c>
      <c r="P2322" s="111">
        <f>+'Categorias-9 feb-Depurado'!AC2321</f>
        <v>44957</v>
      </c>
      <c r="Q2322" s="111">
        <f>+'Categorias-9 feb-Depurado'!AE2321</f>
        <v>44967</v>
      </c>
      <c r="R2322" s="112" t="str">
        <f>+'Categorias-9 feb-Depurado'!AB2321</f>
        <v>Aeropuerto</v>
      </c>
    </row>
    <row r="2323" spans="2:18" s="1" customFormat="1" ht="14.5" hidden="1">
      <c r="B2323" s="57" t="str">
        <f>+'Categorias-9 feb-Depurado'!B2322</f>
        <v>PA OPAIN SA AEROPUERTO EL DORADO</v>
      </c>
      <c r="C2323" s="30" t="s">
        <v>4900</v>
      </c>
      <c r="D2323" s="31">
        <v>5</v>
      </c>
      <c r="E2323" s="30" t="str">
        <f>+'Categorias-9 feb-Depurado'!E2322</f>
        <v>830054539-0A</v>
      </c>
      <c r="F2323" s="30" t="str">
        <f>+'Categorias-9 feb-Depurado'!F2322</f>
        <v>CARRERA 48 26 85 TORRE SUR P 10 SECTOR E</v>
      </c>
      <c r="G2323" s="30" t="str">
        <f>+'Categorias-9 feb-Depurado'!G2322</f>
        <v>BOGOTA</v>
      </c>
      <c r="H2323" s="30" t="str">
        <f>+'Categorias-9 feb-Depurado'!H2322</f>
        <v>IN3310928</v>
      </c>
      <c r="I2323" s="107">
        <f>+'Categorias-9 feb-Depurado'!R2322</f>
        <v>11416699</v>
      </c>
      <c r="J2323" s="108">
        <f t="shared" si="152"/>
        <v>0</v>
      </c>
      <c r="K2323" s="107">
        <f t="shared" si="153"/>
        <v>0</v>
      </c>
      <c r="L2323" s="109">
        <f t="shared" si="154"/>
        <v>11416699</v>
      </c>
      <c r="M2323" s="110">
        <f t="shared" si="155"/>
        <v>8.7035675304559762E-06</v>
      </c>
      <c r="N2323" s="33" t="s">
        <v>4892</v>
      </c>
      <c r="O2323" s="33">
        <f>+'Categorias-9 feb-Depurado'!Y2322</f>
        <v>2393.5132132037693</v>
      </c>
      <c r="P2323" s="111">
        <f>+'Categorias-9 feb-Depurado'!AC2322</f>
        <v>44957</v>
      </c>
      <c r="Q2323" s="111">
        <f>+'Categorias-9 feb-Depurado'!AE2322</f>
        <v>44967</v>
      </c>
      <c r="R2323" s="112" t="str">
        <f>+'Categorias-9 feb-Depurado'!AB2322</f>
        <v>Aeropuerto</v>
      </c>
    </row>
    <row r="2324" spans="2:18" s="1" customFormat="1" ht="14.5" hidden="1">
      <c r="B2324" s="57" t="str">
        <f>+'Categorias-9 feb-Depurado'!B2323</f>
        <v>PA OPAIN SA AEROPUERTO EL DORADO</v>
      </c>
      <c r="C2324" s="30" t="s">
        <v>4900</v>
      </c>
      <c r="D2324" s="31">
        <v>5</v>
      </c>
      <c r="E2324" s="30" t="str">
        <f>+'Categorias-9 feb-Depurado'!E2323</f>
        <v>830054539-0A</v>
      </c>
      <c r="F2324" s="30" t="str">
        <f>+'Categorias-9 feb-Depurado'!F2323</f>
        <v>CARRERA 48 26 85 TORRE SUR P 10 SECTOR E</v>
      </c>
      <c r="G2324" s="30" t="str">
        <f>+'Categorias-9 feb-Depurado'!G2323</f>
        <v>BOGOTA</v>
      </c>
      <c r="H2324" s="30" t="str">
        <f>+'Categorias-9 feb-Depurado'!H2323</f>
        <v>LA3017060</v>
      </c>
      <c r="I2324" s="107">
        <f>+'Categorias-9 feb-Depurado'!R2323</f>
        <v>40400</v>
      </c>
      <c r="J2324" s="108">
        <f t="shared" si="152"/>
        <v>0</v>
      </c>
      <c r="K2324" s="107">
        <f t="shared" si="153"/>
        <v>0</v>
      </c>
      <c r="L2324" s="109">
        <f t="shared" si="154"/>
        <v>40400</v>
      </c>
      <c r="M2324" s="110">
        <f t="shared" si="155"/>
        <v>3.079910648694701E-08</v>
      </c>
      <c r="N2324" s="33" t="s">
        <v>4892</v>
      </c>
      <c r="O2324" s="33">
        <f>+'Categorias-9 feb-Depurado'!Y2323</f>
        <v>8.4698680251999541</v>
      </c>
      <c r="P2324" s="111">
        <f>+'Categorias-9 feb-Depurado'!AC2323</f>
        <v>44957</v>
      </c>
      <c r="Q2324" s="111">
        <f>+'Categorias-9 feb-Depurado'!AE2323</f>
        <v>44967</v>
      </c>
      <c r="R2324" s="112" t="str">
        <f>+'Categorias-9 feb-Depurado'!AB2323</f>
        <v>Aeropuerto</v>
      </c>
    </row>
    <row r="2325" spans="2:18" s="1" customFormat="1" ht="14.5" hidden="1">
      <c r="B2325" s="57" t="str">
        <f>+'Categorias-9 feb-Depurado'!B2324</f>
        <v>PA OPAIN SA AEROPUERTO EL DORADO</v>
      </c>
      <c r="C2325" s="30" t="s">
        <v>4900</v>
      </c>
      <c r="D2325" s="31">
        <v>5</v>
      </c>
      <c r="E2325" s="30" t="str">
        <f>+'Categorias-9 feb-Depurado'!E2324</f>
        <v>830054539-0A</v>
      </c>
      <c r="F2325" s="30" t="str">
        <f>+'Categorias-9 feb-Depurado'!F2324</f>
        <v>CARRERA 48 26 85 TORRE SUR P 10 SECTOR E</v>
      </c>
      <c r="G2325" s="30" t="str">
        <f>+'Categorias-9 feb-Depurado'!G2324</f>
        <v>BOGOTA</v>
      </c>
      <c r="H2325" s="30" t="str">
        <f>+'Categorias-9 feb-Depurado'!H2324</f>
        <v>LA3215050</v>
      </c>
      <c r="I2325" s="107">
        <f>+'Categorias-9 feb-Depurado'!R2324</f>
        <v>45419647</v>
      </c>
      <c r="J2325" s="108">
        <f t="shared" si="152"/>
        <v>0</v>
      </c>
      <c r="K2325" s="107">
        <f t="shared" si="153"/>
        <v>0</v>
      </c>
      <c r="L2325" s="109">
        <f t="shared" si="154"/>
        <v>45419647</v>
      </c>
      <c r="M2325" s="110">
        <f t="shared" si="155"/>
        <v>3.4625855063181767E-05</v>
      </c>
      <c r="N2325" s="33" t="s">
        <v>4892</v>
      </c>
      <c r="O2325" s="33">
        <f>+'Categorias-9 feb-Depurado'!Y2324</f>
        <v>9805.2000000000007</v>
      </c>
      <c r="P2325" s="111">
        <f>+'Categorias-9 feb-Depurado'!AC2324</f>
        <v>44957</v>
      </c>
      <c r="Q2325" s="111">
        <f>+'Categorias-9 feb-Depurado'!AE2324</f>
        <v>44967</v>
      </c>
      <c r="R2325" s="112" t="str">
        <f>+'Categorias-9 feb-Depurado'!AB2324</f>
        <v>Aeropuerto</v>
      </c>
    </row>
    <row r="2326" spans="2:18" s="1" customFormat="1" ht="14.5" hidden="1">
      <c r="B2326" s="57" t="str">
        <f>+'Categorias-9 feb-Depurado'!B2325</f>
        <v>PA OPAIN SA AEROPUERTO EL DORADO</v>
      </c>
      <c r="C2326" s="30" t="s">
        <v>4900</v>
      </c>
      <c r="D2326" s="31">
        <v>5</v>
      </c>
      <c r="E2326" s="30" t="str">
        <f>+'Categorias-9 feb-Depurado'!E2325</f>
        <v>830054539-0A</v>
      </c>
      <c r="F2326" s="30" t="str">
        <f>+'Categorias-9 feb-Depurado'!F2325</f>
        <v>CARRERA 48 26 85 TORRE SUR P 10 SECTOR E</v>
      </c>
      <c r="G2326" s="30" t="str">
        <f>+'Categorias-9 feb-Depurado'!G2325</f>
        <v>BOGOTA</v>
      </c>
      <c r="H2326" s="30" t="str">
        <f>+'Categorias-9 feb-Depurado'!H2325</f>
        <v>LA3017016</v>
      </c>
      <c r="I2326" s="107">
        <f>+'Categorias-9 feb-Depurado'!R2325</f>
        <v>100262100</v>
      </c>
      <c r="J2326" s="108">
        <f t="shared" si="152"/>
        <v>0</v>
      </c>
      <c r="K2326" s="107">
        <f t="shared" si="153"/>
        <v>0</v>
      </c>
      <c r="L2326" s="109">
        <f t="shared" si="154"/>
        <v>100262100</v>
      </c>
      <c r="M2326" s="110">
        <f t="shared" si="155"/>
        <v>7.6435225111508165E-05</v>
      </c>
      <c r="N2326" s="33" t="s">
        <v>4892</v>
      </c>
      <c r="O2326" s="33">
        <f>+'Categorias-9 feb-Depurado'!Y2325</f>
        <v>21019.969181420798</v>
      </c>
      <c r="P2326" s="111">
        <f>+'Categorias-9 feb-Depurado'!AC2325</f>
        <v>44957</v>
      </c>
      <c r="Q2326" s="111">
        <f>+'Categorias-9 feb-Depurado'!AE2325</f>
        <v>44967</v>
      </c>
      <c r="R2326" s="112" t="str">
        <f>+'Categorias-9 feb-Depurado'!AB2325</f>
        <v>Aeropuerto</v>
      </c>
    </row>
    <row r="2327" spans="2:18" s="1" customFormat="1" ht="14.5" hidden="1">
      <c r="B2327" s="57" t="str">
        <f>+'Categorias-9 feb-Depurado'!B2326</f>
        <v>PA OPAIN SA AEROPUERTO EL DORADO</v>
      </c>
      <c r="C2327" s="30" t="s">
        <v>4900</v>
      </c>
      <c r="D2327" s="31">
        <v>5</v>
      </c>
      <c r="E2327" s="30" t="str">
        <f>+'Categorias-9 feb-Depurado'!E2326</f>
        <v>830054539-0A</v>
      </c>
      <c r="F2327" s="30" t="str">
        <f>+'Categorias-9 feb-Depurado'!F2326</f>
        <v>CARRERA 48 26 85 TORRE SUR P 10 SECTOR E</v>
      </c>
      <c r="G2327" s="30" t="str">
        <f>+'Categorias-9 feb-Depurado'!G2326</f>
        <v>BOGOTA</v>
      </c>
      <c r="H2327" s="30" t="str">
        <f>+'Categorias-9 feb-Depurado'!H2326</f>
        <v>AR3138258</v>
      </c>
      <c r="I2327" s="107">
        <f>+'Categorias-9 feb-Depurado'!R2326</f>
        <v>9779614</v>
      </c>
      <c r="J2327" s="108">
        <f t="shared" si="152"/>
        <v>0</v>
      </c>
      <c r="K2327" s="107">
        <f t="shared" si="153"/>
        <v>0</v>
      </c>
      <c r="L2327" s="109">
        <f t="shared" si="154"/>
        <v>9779614</v>
      </c>
      <c r="M2327" s="110">
        <f t="shared" si="155"/>
        <v>7.4555290343375698E-06</v>
      </c>
      <c r="N2327" s="33" t="s">
        <v>4892</v>
      </c>
      <c r="O2327" s="33">
        <f>+'Categorias-9 feb-Depurado'!Y2326</f>
        <v>2050.2980177573718</v>
      </c>
      <c r="P2327" s="111">
        <f>+'Categorias-9 feb-Depurado'!AC2326</f>
        <v>44966</v>
      </c>
      <c r="Q2327" s="111">
        <f>+'Categorias-9 feb-Depurado'!AE2326</f>
        <v>44976</v>
      </c>
      <c r="R2327" s="112" t="str">
        <f>+'Categorias-9 feb-Depurado'!AB2326</f>
        <v>Aeropuerto</v>
      </c>
    </row>
    <row r="2328" spans="2:18" s="1" customFormat="1" ht="14.5" hidden="1">
      <c r="B2328" s="57" t="str">
        <f>+'Categorias-9 feb-Depurado'!B2327</f>
        <v>PA OPAIN SA AEROPUERTO EL DORADO</v>
      </c>
      <c r="C2328" s="30" t="s">
        <v>4900</v>
      </c>
      <c r="D2328" s="31">
        <v>5</v>
      </c>
      <c r="E2328" s="30" t="str">
        <f>+'Categorias-9 feb-Depurado'!E2327</f>
        <v>830054539-0A</v>
      </c>
      <c r="F2328" s="30" t="str">
        <f>+'Categorias-9 feb-Depurado'!F2327</f>
        <v>CARRERA 48 26 85 TORRE SUR P 10 SECTOR E</v>
      </c>
      <c r="G2328" s="30" t="str">
        <f>+'Categorias-9 feb-Depurado'!G2327</f>
        <v>BOGOTA</v>
      </c>
      <c r="H2328" s="30" t="str">
        <f>+'Categorias-9 feb-Depurado'!H2327</f>
        <v>AR3138036</v>
      </c>
      <c r="I2328" s="107">
        <f>+'Categorias-9 feb-Depurado'!R2327</f>
        <v>4549132</v>
      </c>
      <c r="J2328" s="108">
        <f t="shared" si="152"/>
        <v>0</v>
      </c>
      <c r="K2328" s="107">
        <f t="shared" si="153"/>
        <v>0</v>
      </c>
      <c r="L2328" s="109">
        <f t="shared" si="154"/>
        <v>4549132</v>
      </c>
      <c r="M2328" s="110">
        <f t="shared" si="155"/>
        <v>3.4680495270093621E-06</v>
      </c>
      <c r="N2328" s="33" t="s">
        <v>4892</v>
      </c>
      <c r="O2328" s="33">
        <f>+'Categorias-9 feb-Depurado'!Y2327</f>
        <v>953.72642745578992</v>
      </c>
      <c r="P2328" s="111">
        <f>+'Categorias-9 feb-Depurado'!AC2327</f>
        <v>44966</v>
      </c>
      <c r="Q2328" s="111">
        <f>+'Categorias-9 feb-Depurado'!AE2327</f>
        <v>44976</v>
      </c>
      <c r="R2328" s="112" t="str">
        <f>+'Categorias-9 feb-Depurado'!AB2327</f>
        <v>Aeropuerto</v>
      </c>
    </row>
    <row r="2329" spans="2:18" s="1" customFormat="1" ht="14.5" hidden="1">
      <c r="B2329" s="57" t="str">
        <f>+'Categorias-9 feb-Depurado'!B2328</f>
        <v>PA OPAIN SA AEROPUERTO EL DORADO</v>
      </c>
      <c r="C2329" s="30" t="s">
        <v>4900</v>
      </c>
      <c r="D2329" s="31">
        <v>5</v>
      </c>
      <c r="E2329" s="30" t="str">
        <f>+'Categorias-9 feb-Depurado'!E2328</f>
        <v>830054539-0A</v>
      </c>
      <c r="F2329" s="30" t="str">
        <f>+'Categorias-9 feb-Depurado'!F2328</f>
        <v>CARRERA 48 26 85 TORRE SUR P 10 SECTOR E</v>
      </c>
      <c r="G2329" s="30" t="str">
        <f>+'Categorias-9 feb-Depurado'!G2328</f>
        <v>BOGOTA</v>
      </c>
      <c r="H2329" s="30" t="str">
        <f>+'Categorias-9 feb-Depurado'!H2328</f>
        <v>AR3137989</v>
      </c>
      <c r="I2329" s="107">
        <f>+'Categorias-9 feb-Depurado'!R2328</f>
        <v>1043690</v>
      </c>
      <c r="J2329" s="108">
        <f t="shared" si="152"/>
        <v>0</v>
      </c>
      <c r="K2329" s="107">
        <f t="shared" si="153"/>
        <v>0</v>
      </c>
      <c r="L2329" s="109">
        <f t="shared" si="154"/>
        <v>1043690</v>
      </c>
      <c r="M2329" s="110">
        <f t="shared" si="155"/>
        <v>7.9566137250895364E-07</v>
      </c>
      <c r="N2329" s="33" t="s">
        <v>4892</v>
      </c>
      <c r="O2329" s="33">
        <f>+'Categorias-9 feb-Depurado'!Y2328</f>
        <v>218.80981582230046</v>
      </c>
      <c r="P2329" s="111">
        <f>+'Categorias-9 feb-Depurado'!AC2328</f>
        <v>44966</v>
      </c>
      <c r="Q2329" s="111">
        <f>+'Categorias-9 feb-Depurado'!AE2328</f>
        <v>44976</v>
      </c>
      <c r="R2329" s="112" t="str">
        <f>+'Categorias-9 feb-Depurado'!AB2328</f>
        <v>Aeropuerto</v>
      </c>
    </row>
    <row r="2330" spans="2:18" s="1" customFormat="1" ht="14.5" hidden="1">
      <c r="B2330" s="57" t="str">
        <f>+'Categorias-9 feb-Depurado'!B2329</f>
        <v>PA OPAIN SA AEROPUERTO EL DORADO</v>
      </c>
      <c r="C2330" s="30" t="s">
        <v>4900</v>
      </c>
      <c r="D2330" s="31">
        <v>5</v>
      </c>
      <c r="E2330" s="30" t="str">
        <f>+'Categorias-9 feb-Depurado'!E2329</f>
        <v>830054539-0A</v>
      </c>
      <c r="F2330" s="30" t="str">
        <f>+'Categorias-9 feb-Depurado'!F2329</f>
        <v>CARRERA 48 26 85 TORRE SUR P 10 SECTOR E</v>
      </c>
      <c r="G2330" s="30" t="str">
        <f>+'Categorias-9 feb-Depurado'!G2329</f>
        <v>BOGOTA</v>
      </c>
      <c r="H2330" s="30" t="str">
        <f>+'Categorias-9 feb-Depurado'!H2329</f>
        <v>AR3318624</v>
      </c>
      <c r="I2330" s="107">
        <f>+'Categorias-9 feb-Depurado'!R2329</f>
        <v>229103</v>
      </c>
      <c r="J2330" s="108">
        <f t="shared" si="152"/>
        <v>0</v>
      </c>
      <c r="K2330" s="107">
        <f t="shared" si="153"/>
        <v>0</v>
      </c>
      <c r="L2330" s="109">
        <f t="shared" si="154"/>
        <v>229103</v>
      </c>
      <c r="M2330" s="110">
        <f t="shared" si="155"/>
        <v>1.7465761617522331E-07</v>
      </c>
      <c r="N2330" s="33" t="s">
        <v>4892</v>
      </c>
      <c r="O2330" s="33">
        <f>+'Categorias-9 feb-Depurado'!Y2329</f>
        <v>48.031489459836259</v>
      </c>
      <c r="P2330" s="111">
        <f>+'Categorias-9 feb-Depurado'!AC2329</f>
        <v>44966</v>
      </c>
      <c r="Q2330" s="111">
        <f>+'Categorias-9 feb-Depurado'!AE2329</f>
        <v>44976</v>
      </c>
      <c r="R2330" s="112" t="str">
        <f>+'Categorias-9 feb-Depurado'!AB2329</f>
        <v>Aeropuerto</v>
      </c>
    </row>
    <row r="2331" spans="2:18" s="1" customFormat="1" ht="14.5" hidden="1">
      <c r="B2331" s="57" t="str">
        <f>+'Categorias-9 feb-Depurado'!B2330</f>
        <v>PA OPAIN SA AEROPUERTO EL DORADO</v>
      </c>
      <c r="C2331" s="30" t="s">
        <v>4900</v>
      </c>
      <c r="D2331" s="31">
        <v>5</v>
      </c>
      <c r="E2331" s="30" t="str">
        <f>+'Categorias-9 feb-Depurado'!E2330</f>
        <v>830054539-0A</v>
      </c>
      <c r="F2331" s="30" t="str">
        <f>+'Categorias-9 feb-Depurado'!F2330</f>
        <v>CARRERA 48 26 85 TORRE SUR P 10 SECTOR E</v>
      </c>
      <c r="G2331" s="30" t="str">
        <f>+'Categorias-9 feb-Depurado'!G2330</f>
        <v>BOGOTA</v>
      </c>
      <c r="H2331" s="30" t="str">
        <f>+'Categorias-9 feb-Depurado'!H2330</f>
        <v>AR3318715</v>
      </c>
      <c r="I2331" s="107">
        <f>+'Categorias-9 feb-Depurado'!R2330</f>
        <v>2146745</v>
      </c>
      <c r="J2331" s="108">
        <f t="shared" si="152"/>
        <v>0</v>
      </c>
      <c r="K2331" s="107">
        <f t="shared" si="153"/>
        <v>0</v>
      </c>
      <c r="L2331" s="109">
        <f t="shared" si="154"/>
        <v>2146745</v>
      </c>
      <c r="M2331" s="110">
        <f t="shared" si="155"/>
        <v>1.6365798974089373E-06</v>
      </c>
      <c r="N2331" s="33" t="s">
        <v>4892</v>
      </c>
      <c r="O2331" s="33">
        <f>+'Categorias-9 feb-Depurado'!Y2330</f>
        <v>450.06551568707607</v>
      </c>
      <c r="P2331" s="111">
        <f>+'Categorias-9 feb-Depurado'!AC2330</f>
        <v>44966</v>
      </c>
      <c r="Q2331" s="111">
        <f>+'Categorias-9 feb-Depurado'!AE2330</f>
        <v>44976</v>
      </c>
      <c r="R2331" s="112" t="str">
        <f>+'Categorias-9 feb-Depurado'!AB2330</f>
        <v>Aeropuerto</v>
      </c>
    </row>
    <row r="2332" spans="2:18" s="1" customFormat="1" ht="14.5" hidden="1">
      <c r="B2332" s="57" t="str">
        <f>+'Categorias-9 feb-Depurado'!B2331</f>
        <v>PA OPAIN SA AEROPUERTO EL DORADO</v>
      </c>
      <c r="C2332" s="30" t="s">
        <v>4900</v>
      </c>
      <c r="D2332" s="31">
        <v>5</v>
      </c>
      <c r="E2332" s="30" t="str">
        <f>+'Categorias-9 feb-Depurado'!E2331</f>
        <v>830054539-0A</v>
      </c>
      <c r="F2332" s="30" t="str">
        <f>+'Categorias-9 feb-Depurado'!F2331</f>
        <v>CARRERA 48 26 85 TORRE SUR P 10 SECTOR E</v>
      </c>
      <c r="G2332" s="30" t="str">
        <f>+'Categorias-9 feb-Depurado'!G2331</f>
        <v>BOGOTA</v>
      </c>
      <c r="H2332" s="30" t="str">
        <f>+'Categorias-9 feb-Depurado'!H2331</f>
        <v>AR3137850</v>
      </c>
      <c r="I2332" s="107">
        <f>+'Categorias-9 feb-Depurado'!R2331</f>
        <v>12087019</v>
      </c>
      <c r="J2332" s="108">
        <f t="shared" si="152"/>
        <v>0</v>
      </c>
      <c r="K2332" s="107">
        <f t="shared" si="153"/>
        <v>0</v>
      </c>
      <c r="L2332" s="109">
        <f t="shared" si="154"/>
        <v>12087019</v>
      </c>
      <c r="M2332" s="110">
        <f t="shared" si="155"/>
        <v>9.2145887448205891E-06</v>
      </c>
      <c r="N2332" s="33" t="s">
        <v>4892</v>
      </c>
      <c r="O2332" s="33">
        <f>+'Categorias-9 feb-Depurado'!Y2331</f>
        <v>2534.0459343585226</v>
      </c>
      <c r="P2332" s="111">
        <f>+'Categorias-9 feb-Depurado'!AC2331</f>
        <v>44966</v>
      </c>
      <c r="Q2332" s="111">
        <f>+'Categorias-9 feb-Depurado'!AE2331</f>
        <v>44976</v>
      </c>
      <c r="R2332" s="112" t="str">
        <f>+'Categorias-9 feb-Depurado'!AB2331</f>
        <v>Aeropuerto</v>
      </c>
    </row>
    <row r="2333" spans="2:18" s="1" customFormat="1" ht="14.5" hidden="1">
      <c r="B2333" s="57" t="str">
        <f>+'Categorias-9 feb-Depurado'!B2332</f>
        <v>SOCIEDAD AEROPORTUARIA DE LA COSTA SA</v>
      </c>
      <c r="C2333" s="30" t="s">
        <v>4900</v>
      </c>
      <c r="D2333" s="31">
        <v>5</v>
      </c>
      <c r="E2333" s="30" t="str">
        <f>+'Categorias-9 feb-Depurado'!E2332</f>
        <v>806001822-6</v>
      </c>
      <c r="F2333" s="30" t="str">
        <f>+'Categorias-9 feb-Depurado'!F2332</f>
        <v>Aeropuerto Internacional Crespo Cll 70a</v>
      </c>
      <c r="G2333" s="30" t="str">
        <f>+'Categorias-9 feb-Depurado'!G2332</f>
        <v>CARTAGENA</v>
      </c>
      <c r="H2333" s="30">
        <f>+'Categorias-9 feb-Depurado'!H2332</f>
        <v>7817387</v>
      </c>
      <c r="I2333" s="107">
        <f>+'Categorias-9 feb-Depurado'!R2332</f>
        <v>7977068</v>
      </c>
      <c r="J2333" s="108">
        <f t="shared" si="152"/>
        <v>0</v>
      </c>
      <c r="K2333" s="107">
        <f t="shared" si="153"/>
        <v>0</v>
      </c>
      <c r="L2333" s="109">
        <f t="shared" si="154"/>
        <v>7977068</v>
      </c>
      <c r="M2333" s="110">
        <f t="shared" si="155"/>
        <v>6.0813506630103323E-06</v>
      </c>
      <c r="N2333" s="33" t="s">
        <v>4892</v>
      </c>
      <c r="O2333" s="33">
        <f>+'Categorias-9 feb-Depurado'!Y2332</f>
        <v>1672.3938907932113</v>
      </c>
      <c r="P2333" s="111">
        <f>+'Categorias-9 feb-Depurado'!AC2332</f>
        <v>44963</v>
      </c>
      <c r="Q2333" s="111">
        <f>+'Categorias-9 feb-Depurado'!AE2332</f>
        <v>44973</v>
      </c>
      <c r="R2333" s="112" t="str">
        <f>+'Categorias-9 feb-Depurado'!AB2332</f>
        <v>Aeropuerto</v>
      </c>
    </row>
    <row r="2334" spans="2:18" s="1" customFormat="1" ht="14.5">
      <c r="B2334" s="57" t="str">
        <f>+'Categorias-9 feb-Depurado'!B2333</f>
        <v>UNIDAD ADMINISTRATIVA ESPECIAL DE AERONAUTICA CIVIL</v>
      </c>
      <c r="C2334" s="30" t="s">
        <v>4898</v>
      </c>
      <c r="D2334" s="31">
        <v>2</v>
      </c>
      <c r="E2334" s="30">
        <f>+'Categorias-9 feb-Depurado'!E2333</f>
        <v>899999059</v>
      </c>
      <c r="F2334" s="30" t="str">
        <f>+'Categorias-9 feb-Depurado'!F2333</f>
        <v>AV EL DORADO 103 15</v>
      </c>
      <c r="G2334" s="30" t="str">
        <f>+'Categorias-9 feb-Depurado'!G2333</f>
        <v>BOGOTA</v>
      </c>
      <c r="H2334" s="30">
        <f>+'Categorias-9 feb-Depurado'!H2333</f>
        <v>540136</v>
      </c>
      <c r="I2334" s="107">
        <f>+'Categorias-9 feb-Depurado'!R2333</f>
        <v>1830</v>
      </c>
      <c r="J2334" s="108">
        <f t="shared" si="152"/>
        <v>1830</v>
      </c>
      <c r="K2334" s="107">
        <f t="shared" si="153"/>
        <v>700.73421849907288</v>
      </c>
      <c r="L2334" s="109">
        <f t="shared" si="154"/>
        <v>2530.734218499073</v>
      </c>
      <c r="M2334" s="110">
        <f t="shared" si="155"/>
        <v>1.929315660537465E-09</v>
      </c>
      <c r="N2334" s="33" t="s">
        <v>4892</v>
      </c>
      <c r="O2334" s="33">
        <f>+'Categorias-9 feb-Depurado'!Y2333</f>
        <v>99.5</v>
      </c>
      <c r="P2334" s="111">
        <f>+'Categorias-9 feb-Depurado'!AC2333</f>
        <v>44015</v>
      </c>
      <c r="Q2334" s="111">
        <f>+'Categorias-9 feb-Depurado'!AE2333</f>
        <v>44015</v>
      </c>
      <c r="R2334" s="112" t="str">
        <f>+'Categorias-9 feb-Depurado'!AB2333</f>
        <v>Aeropuerto</v>
      </c>
    </row>
    <row r="2335" spans="2:18" s="1" customFormat="1" ht="14.5">
      <c r="B2335" s="57" t="str">
        <f>+'Categorias-9 feb-Depurado'!B2334</f>
        <v>UNIDAD ADMINISTRATIVA ESPECIAL DE AERONAUTICA CIVIL</v>
      </c>
      <c r="C2335" s="30" t="s">
        <v>4898</v>
      </c>
      <c r="D2335" s="31">
        <v>2</v>
      </c>
      <c r="E2335" s="30">
        <f>+'Categorias-9 feb-Depurado'!E2334</f>
        <v>899999059</v>
      </c>
      <c r="F2335" s="30" t="str">
        <f>+'Categorias-9 feb-Depurado'!F2334</f>
        <v>AV EL DORADO 103 15</v>
      </c>
      <c r="G2335" s="30" t="str">
        <f>+'Categorias-9 feb-Depurado'!G2334</f>
        <v>BOGOTA</v>
      </c>
      <c r="H2335" s="30">
        <f>+'Categorias-9 feb-Depurado'!H2334</f>
        <v>563196</v>
      </c>
      <c r="I2335" s="107">
        <f>+'Categorias-9 feb-Depurado'!R2334</f>
        <v>2409</v>
      </c>
      <c r="J2335" s="108">
        <f t="shared" si="152"/>
        <v>2409</v>
      </c>
      <c r="K2335" s="107">
        <f t="shared" si="153"/>
        <v>732.72136981740266</v>
      </c>
      <c r="L2335" s="109">
        <f t="shared" si="154"/>
        <v>3141.7213698174028</v>
      </c>
      <c r="M2335" s="110">
        <f t="shared" si="155"/>
        <v>2.39510423320107E-09</v>
      </c>
      <c r="N2335" s="33" t="s">
        <v>4892</v>
      </c>
      <c r="O2335" s="33">
        <f>+'Categorias-9 feb-Depurado'!Y2334</f>
        <v>11144</v>
      </c>
      <c r="P2335" s="111">
        <f>+'Categorias-9 feb-Depurado'!AC2334</f>
        <v>44187</v>
      </c>
      <c r="Q2335" s="111">
        <f>+'Categorias-9 feb-Depurado'!AE2334</f>
        <v>44187</v>
      </c>
      <c r="R2335" s="112" t="str">
        <f>+'Categorias-9 feb-Depurado'!AB2334</f>
        <v>Aeropuerto</v>
      </c>
    </row>
    <row r="2336" spans="2:18" s="1" customFormat="1" ht="14.5">
      <c r="B2336" s="57" t="str">
        <f>+'Categorias-9 feb-Depurado'!B2335</f>
        <v>UNIDAD ADMINISTRATIVA ESPECIAL DE AERONAUTICA CIVIL</v>
      </c>
      <c r="C2336" s="30" t="s">
        <v>4898</v>
      </c>
      <c r="D2336" s="31">
        <v>2</v>
      </c>
      <c r="E2336" s="30">
        <f>+'Categorias-9 feb-Depurado'!E2335</f>
        <v>899999059</v>
      </c>
      <c r="F2336" s="30" t="str">
        <f>+'Categorias-9 feb-Depurado'!F2335</f>
        <v>AV EL DORADO 103 15</v>
      </c>
      <c r="G2336" s="30" t="str">
        <f>+'Categorias-9 feb-Depurado'!G2335</f>
        <v>BOGOTA</v>
      </c>
      <c r="H2336" s="30">
        <f>+'Categorias-9 feb-Depurado'!H2335</f>
        <v>676930</v>
      </c>
      <c r="I2336" s="107">
        <f>+'Categorias-9 feb-Depurado'!R2335</f>
        <v>-3452</v>
      </c>
      <c r="J2336" s="108">
        <f t="shared" si="152"/>
        <v>-3452</v>
      </c>
      <c r="K2336" s="107">
        <f t="shared" si="153"/>
        <v>-249.86873475628988</v>
      </c>
      <c r="L2336" s="109">
        <f t="shared" si="154"/>
        <v>-3701.86873475629</v>
      </c>
      <c r="M2336" s="110">
        <f t="shared" si="155"/>
        <v>-2.8221348852093757E-09</v>
      </c>
      <c r="N2336" s="33" t="s">
        <v>4892</v>
      </c>
      <c r="O2336" s="33">
        <f>+'Categorias-9 feb-Depurado'!Y2335</f>
        <v>1468.8</v>
      </c>
      <c r="P2336" s="111">
        <f>+'Categorias-9 feb-Depurado'!AC2335</f>
        <v>44761</v>
      </c>
      <c r="Q2336" s="111">
        <f>+'Categorias-9 feb-Depurado'!AE2335</f>
        <v>44761</v>
      </c>
      <c r="R2336" s="112" t="str">
        <f>+'Categorias-9 feb-Depurado'!AB2335</f>
        <v>Aeropuerto</v>
      </c>
    </row>
    <row r="2337" spans="2:18" s="1" customFormat="1" ht="14.5">
      <c r="B2337" s="57" t="str">
        <f>+'Categorias-9 feb-Depurado'!B2336</f>
        <v>UNIDAD ADMINISTRATIVA ESPECIAL DE AERONAUTICA CIVIL</v>
      </c>
      <c r="C2337" s="30" t="s">
        <v>4898</v>
      </c>
      <c r="D2337" s="31">
        <v>2</v>
      </c>
      <c r="E2337" s="30">
        <f>+'Categorias-9 feb-Depurado'!E2336</f>
        <v>899999059</v>
      </c>
      <c r="F2337" s="30" t="str">
        <f>+'Categorias-9 feb-Depurado'!F2336</f>
        <v>AV EL DORADO 103 15</v>
      </c>
      <c r="G2337" s="30" t="str">
        <f>+'Categorias-9 feb-Depurado'!G2336</f>
        <v>BOGOTA</v>
      </c>
      <c r="H2337" s="30">
        <f>+'Categorias-9 feb-Depurado'!H2336</f>
        <v>704522</v>
      </c>
      <c r="I2337" s="107">
        <f>+'Categorias-9 feb-Depurado'!R2336</f>
        <v>12811780</v>
      </c>
      <c r="J2337" s="108">
        <f t="shared" si="152"/>
        <v>12811780</v>
      </c>
      <c r="K2337" s="107">
        <f t="shared" si="153"/>
        <v>287056.32452683739</v>
      </c>
      <c r="L2337" s="109">
        <f t="shared" si="154"/>
        <v>13098836.324526837</v>
      </c>
      <c r="M2337" s="110">
        <f t="shared" si="155"/>
        <v>9.9859518518364269E-06</v>
      </c>
      <c r="N2337" s="33" t="s">
        <v>4892</v>
      </c>
      <c r="O2337" s="33">
        <f>+'Categorias-9 feb-Depurado'!Y2336</f>
        <v>2685.9922219776299</v>
      </c>
      <c r="P2337" s="111">
        <f>+'Categorias-9 feb-Depurado'!AC2336</f>
        <v>44901</v>
      </c>
      <c r="Q2337" s="111">
        <f>+'Categorias-9 feb-Depurado'!AE2336</f>
        <v>44901</v>
      </c>
      <c r="R2337" s="112" t="str">
        <f>+'Categorias-9 feb-Depurado'!AB2336</f>
        <v>Aeropuerto</v>
      </c>
    </row>
    <row r="2338" spans="2:18" s="1" customFormat="1" ht="14.5">
      <c r="B2338" s="57" t="str">
        <f>+'Categorias-9 feb-Depurado'!B2337</f>
        <v>UNIDAD ADMINISTRATIVA ESPECIAL DE AERONAUTICA CIVIL</v>
      </c>
      <c r="C2338" s="30" t="s">
        <v>4898</v>
      </c>
      <c r="D2338" s="31">
        <v>2</v>
      </c>
      <c r="E2338" s="30">
        <f>+'Categorias-9 feb-Depurado'!E2337</f>
        <v>899999059</v>
      </c>
      <c r="F2338" s="30" t="str">
        <f>+'Categorias-9 feb-Depurado'!F2337</f>
        <v>AV EL DORADO 103 15</v>
      </c>
      <c r="G2338" s="30" t="str">
        <f>+'Categorias-9 feb-Depurado'!G2337</f>
        <v>BOGOTA</v>
      </c>
      <c r="H2338" s="30">
        <f>+'Categorias-9 feb-Depurado'!H2337</f>
        <v>704402</v>
      </c>
      <c r="I2338" s="107">
        <f>+'Categorias-9 feb-Depurado'!R2337</f>
        <v>322236295</v>
      </c>
      <c r="J2338" s="108">
        <f t="shared" si="152"/>
        <v>322236295</v>
      </c>
      <c r="K2338" s="107">
        <f t="shared" si="153"/>
        <v>7219915.3023112873</v>
      </c>
      <c r="L2338" s="109">
        <f t="shared" si="154"/>
        <v>329456210.3023113</v>
      </c>
      <c r="M2338" s="110">
        <f t="shared" si="155"/>
        <v>0.00025116229960116075</v>
      </c>
      <c r="N2338" s="33" t="s">
        <v>4892</v>
      </c>
      <c r="O2338" s="33">
        <f>+'Categorias-9 feb-Depurado'!Y2337</f>
        <v>66960</v>
      </c>
      <c r="P2338" s="111">
        <f>+'Categorias-9 feb-Depurado'!AC2337</f>
        <v>44901</v>
      </c>
      <c r="Q2338" s="111">
        <f>+'Categorias-9 feb-Depurado'!AE2337</f>
        <v>44901</v>
      </c>
      <c r="R2338" s="112" t="str">
        <f>+'Categorias-9 feb-Depurado'!AB2337</f>
        <v>Aeropuerto</v>
      </c>
    </row>
    <row r="2339" spans="2:18" s="1" customFormat="1" ht="14.5">
      <c r="B2339" s="57" t="str">
        <f>+'Categorias-9 feb-Depurado'!B2338</f>
        <v>UNIDAD ADMINISTRATIVA ESPECIAL DE AERONAUTICA CIVIL</v>
      </c>
      <c r="C2339" s="30" t="s">
        <v>4898</v>
      </c>
      <c r="D2339" s="31">
        <v>2</v>
      </c>
      <c r="E2339" s="30">
        <f>+'Categorias-9 feb-Depurado'!E2338</f>
        <v>899999059</v>
      </c>
      <c r="F2339" s="30" t="str">
        <f>+'Categorias-9 feb-Depurado'!F2338</f>
        <v>AV EL DORADO 103 15</v>
      </c>
      <c r="G2339" s="30" t="str">
        <f>+'Categorias-9 feb-Depurado'!G2338</f>
        <v>BOGOTA</v>
      </c>
      <c r="H2339" s="30">
        <f>+'Categorias-9 feb-Depurado'!H2338</f>
        <v>703606</v>
      </c>
      <c r="I2339" s="107">
        <f>+'Categorias-9 feb-Depurado'!R2338</f>
        <v>426550100</v>
      </c>
      <c r="J2339" s="108">
        <f t="shared" si="152"/>
        <v>426550100</v>
      </c>
      <c r="K2339" s="107">
        <f t="shared" si="153"/>
        <v>9557134.4444374572</v>
      </c>
      <c r="L2339" s="109">
        <f t="shared" si="154"/>
        <v>436107234.44443744</v>
      </c>
      <c r="M2339" s="110">
        <f t="shared" si="155"/>
        <v>0.00033246814736094543</v>
      </c>
      <c r="N2339" s="33" t="s">
        <v>4892</v>
      </c>
      <c r="O2339" s="33">
        <f>+'Categorias-9 feb-Depurado'!Y2338</f>
        <v>89426.313196431744</v>
      </c>
      <c r="P2339" s="111">
        <f>+'Categorias-9 feb-Depurado'!AC2338</f>
        <v>44901</v>
      </c>
      <c r="Q2339" s="111">
        <f>+'Categorias-9 feb-Depurado'!AE2338</f>
        <v>44901</v>
      </c>
      <c r="R2339" s="112" t="str">
        <f>+'Categorias-9 feb-Depurado'!AB2338</f>
        <v>Aeropuerto</v>
      </c>
    </row>
    <row r="2340" spans="2:18" s="1" customFormat="1" ht="14.5">
      <c r="B2340" s="57" t="str">
        <f>+'Categorias-9 feb-Depurado'!B2339</f>
        <v>UNIDAD ADMINISTRATIVA ESPECIAL DE AERONAUTICA CIVIL</v>
      </c>
      <c r="C2340" s="30" t="s">
        <v>4898</v>
      </c>
      <c r="D2340" s="31">
        <v>2</v>
      </c>
      <c r="E2340" s="30">
        <f>+'Categorias-9 feb-Depurado'!E2339</f>
        <v>899999059</v>
      </c>
      <c r="F2340" s="30" t="str">
        <f>+'Categorias-9 feb-Depurado'!F2339</f>
        <v>AV EL DORADO 103 15</v>
      </c>
      <c r="G2340" s="30" t="str">
        <f>+'Categorias-9 feb-Depurado'!G2339</f>
        <v>BOGOTA</v>
      </c>
      <c r="H2340" s="30">
        <f>+'Categorias-9 feb-Depurado'!H2339</f>
        <v>703922</v>
      </c>
      <c r="I2340" s="107">
        <f>+'Categorias-9 feb-Depurado'!R2339</f>
        <v>53008255</v>
      </c>
      <c r="J2340" s="108">
        <f t="shared" si="152"/>
        <v>53008255</v>
      </c>
      <c r="K2340" s="107">
        <f t="shared" si="153"/>
        <v>1187684.681588456</v>
      </c>
      <c r="L2340" s="109">
        <f t="shared" si="154"/>
        <v>54195939.681588456</v>
      </c>
      <c r="M2340" s="110">
        <f t="shared" si="155"/>
        <v>4.1316497955777227E-05</v>
      </c>
      <c r="N2340" s="33" t="s">
        <v>4892</v>
      </c>
      <c r="O2340" s="33">
        <f>+'Categorias-9 feb-Depurado'!Y2339</f>
        <v>16536</v>
      </c>
      <c r="P2340" s="111">
        <f>+'Categorias-9 feb-Depurado'!AC2339</f>
        <v>44901</v>
      </c>
      <c r="Q2340" s="111">
        <f>+'Categorias-9 feb-Depurado'!AE2339</f>
        <v>44901</v>
      </c>
      <c r="R2340" s="112" t="str">
        <f>+'Categorias-9 feb-Depurado'!AB2339</f>
        <v>Aeropuerto</v>
      </c>
    </row>
    <row r="2341" spans="2:18" s="1" customFormat="1" ht="14.5">
      <c r="B2341" s="57" t="str">
        <f>+'Categorias-9 feb-Depurado'!B2340</f>
        <v>UNIDAD ADMINISTRATIVA ESPECIAL DE AERONAUTICA CIVIL</v>
      </c>
      <c r="C2341" s="30" t="s">
        <v>4898</v>
      </c>
      <c r="D2341" s="31">
        <v>2</v>
      </c>
      <c r="E2341" s="30">
        <f>+'Categorias-9 feb-Depurado'!E2340</f>
        <v>899999059</v>
      </c>
      <c r="F2341" s="30" t="str">
        <f>+'Categorias-9 feb-Depurado'!F2340</f>
        <v>AV EL DORADO 103 15</v>
      </c>
      <c r="G2341" s="30" t="str">
        <f>+'Categorias-9 feb-Depurado'!G2340</f>
        <v>BOGOTA</v>
      </c>
      <c r="H2341" s="30">
        <f>+'Categorias-9 feb-Depurado'!H2340</f>
        <v>703984</v>
      </c>
      <c r="I2341" s="107">
        <f>+'Categorias-9 feb-Depurado'!R2340</f>
        <v>639088200</v>
      </c>
      <c r="J2341" s="108">
        <f t="shared" si="152"/>
        <v>639088200</v>
      </c>
      <c r="K2341" s="107">
        <f t="shared" si="153"/>
        <v>14319189.819094017</v>
      </c>
      <c r="L2341" s="109">
        <f t="shared" si="154"/>
        <v>653407389.81909406</v>
      </c>
      <c r="M2341" s="110">
        <f t="shared" si="155"/>
        <v>0.00049812781629693999</v>
      </c>
      <c r="N2341" s="33" t="s">
        <v>4892</v>
      </c>
      <c r="O2341" s="33">
        <f>+'Categorias-9 feb-Depurado'!Y2340</f>
        <v>133984.96808075724</v>
      </c>
      <c r="P2341" s="111">
        <f>+'Categorias-9 feb-Depurado'!AC2340</f>
        <v>44901</v>
      </c>
      <c r="Q2341" s="111">
        <f>+'Categorias-9 feb-Depurado'!AE2340</f>
        <v>44901</v>
      </c>
      <c r="R2341" s="112" t="str">
        <f>+'Categorias-9 feb-Depurado'!AB2340</f>
        <v>Aeropuerto</v>
      </c>
    </row>
    <row r="2342" spans="2:18" s="1" customFormat="1" ht="14.5">
      <c r="B2342" s="57" t="str">
        <f>+'Categorias-9 feb-Depurado'!B2341</f>
        <v>UNIDAD ADMINISTRATIVA ESPECIAL DE AERONAUTICA CIVIL</v>
      </c>
      <c r="C2342" s="30" t="s">
        <v>4898</v>
      </c>
      <c r="D2342" s="31">
        <v>2</v>
      </c>
      <c r="E2342" s="30">
        <f>+'Categorias-9 feb-Depurado'!E2341</f>
        <v>899999059</v>
      </c>
      <c r="F2342" s="30" t="str">
        <f>+'Categorias-9 feb-Depurado'!F2341</f>
        <v>AV EL DORADO 103 15</v>
      </c>
      <c r="G2342" s="30" t="str">
        <f>+'Categorias-9 feb-Depurado'!G2341</f>
        <v>BOGOTA</v>
      </c>
      <c r="H2342" s="30">
        <f>+'Categorias-9 feb-Depurado'!H2341</f>
        <v>706159</v>
      </c>
      <c r="I2342" s="107">
        <f>+'Categorias-9 feb-Depurado'!R2341</f>
        <v>27216</v>
      </c>
      <c r="J2342" s="108">
        <f t="shared" si="152"/>
        <v>27216</v>
      </c>
      <c r="K2342" s="107">
        <f t="shared" si="153"/>
        <v>505.64453727639329</v>
      </c>
      <c r="L2342" s="109">
        <f t="shared" si="154"/>
        <v>27721.644537276392</v>
      </c>
      <c r="M2342" s="110">
        <f t="shared" si="155"/>
        <v>2.1133709952892785E-08</v>
      </c>
      <c r="N2342" s="33" t="s">
        <v>4892</v>
      </c>
      <c r="O2342" s="33">
        <f>+'Categorias-9 feb-Depurado'!Y2341</f>
        <v>5.7058398062832163</v>
      </c>
      <c r="P2342" s="111">
        <f>+'Categorias-9 feb-Depurado'!AC2341</f>
        <v>44912</v>
      </c>
      <c r="Q2342" s="111">
        <f>+'Categorias-9 feb-Depurado'!AE2341</f>
        <v>44912</v>
      </c>
      <c r="R2342" s="112" t="str">
        <f>+'Categorias-9 feb-Depurado'!AB2341</f>
        <v>Aeropuerto</v>
      </c>
    </row>
    <row r="2343" spans="2:18" s="1" customFormat="1" ht="14.5">
      <c r="B2343" s="57" t="str">
        <f>+'Categorias-9 feb-Depurado'!B2342</f>
        <v>UNIDAD ADMINISTRATIVA ESPECIAL DE AERONAUTICA CIVIL</v>
      </c>
      <c r="C2343" s="30" t="s">
        <v>4898</v>
      </c>
      <c r="D2343" s="31">
        <v>2</v>
      </c>
      <c r="E2343" s="30">
        <f>+'Categorias-9 feb-Depurado'!E2342</f>
        <v>899999059</v>
      </c>
      <c r="F2343" s="30" t="str">
        <f>+'Categorias-9 feb-Depurado'!F2342</f>
        <v>AV EL DORADO 103 15</v>
      </c>
      <c r="G2343" s="30" t="str">
        <f>+'Categorias-9 feb-Depurado'!G2342</f>
        <v>BOGOTA</v>
      </c>
      <c r="H2343" s="30">
        <f>+'Categorias-9 feb-Depurado'!H2342</f>
        <v>706087</v>
      </c>
      <c r="I2343" s="107">
        <f>+'Categorias-9 feb-Depurado'!R2342</f>
        <v>539500</v>
      </c>
      <c r="J2343" s="108">
        <f t="shared" si="152"/>
        <v>539500</v>
      </c>
      <c r="K2343" s="107">
        <f t="shared" si="153"/>
        <v>10023.34023591322</v>
      </c>
      <c r="L2343" s="109">
        <f t="shared" si="154"/>
        <v>549523.34023591317</v>
      </c>
      <c r="M2343" s="110">
        <f t="shared" si="155"/>
        <v>4.1893138299476988E-07</v>
      </c>
      <c r="N2343" s="33" t="s">
        <v>4892</v>
      </c>
      <c r="O2343" s="33">
        <f>+'Categorias-9 feb-Depurado'!Y2342</f>
        <v>113.10628216820234</v>
      </c>
      <c r="P2343" s="111">
        <f>+'Categorias-9 feb-Depurado'!AC2342</f>
        <v>44912</v>
      </c>
      <c r="Q2343" s="111">
        <f>+'Categorias-9 feb-Depurado'!AE2342</f>
        <v>44912</v>
      </c>
      <c r="R2343" s="112" t="str">
        <f>+'Categorias-9 feb-Depurado'!AB2342</f>
        <v>Aeropuerto</v>
      </c>
    </row>
    <row r="2344" spans="2:18" s="1" customFormat="1" ht="14.5">
      <c r="B2344" s="57" t="str">
        <f>+'Categorias-9 feb-Depurado'!B2343</f>
        <v>UNIDAD ADMINISTRATIVA ESPECIAL DE AERONAUTICA CIVIL</v>
      </c>
      <c r="C2344" s="30" t="s">
        <v>4898</v>
      </c>
      <c r="D2344" s="31">
        <v>2</v>
      </c>
      <c r="E2344" s="30">
        <f>+'Categorias-9 feb-Depurado'!E2343</f>
        <v>899999059</v>
      </c>
      <c r="F2344" s="30" t="str">
        <f>+'Categorias-9 feb-Depurado'!F2343</f>
        <v>AV EL DORADO 103 15</v>
      </c>
      <c r="G2344" s="30" t="str">
        <f>+'Categorias-9 feb-Depurado'!G2343</f>
        <v>BOGOTA</v>
      </c>
      <c r="H2344" s="30">
        <f>+'Categorias-9 feb-Depurado'!H2343</f>
        <v>707338</v>
      </c>
      <c r="I2344" s="107">
        <f>+'Categorias-9 feb-Depurado'!R2343</f>
        <v>12340030</v>
      </c>
      <c r="J2344" s="108">
        <f t="shared" si="152"/>
        <v>12340030</v>
      </c>
      <c r="K2344" s="107">
        <f t="shared" si="153"/>
        <v>216416.77350515258</v>
      </c>
      <c r="L2344" s="109">
        <f t="shared" si="154"/>
        <v>12556446.773505153</v>
      </c>
      <c r="M2344" s="110">
        <f t="shared" si="155"/>
        <v>9.5724589424472145E-06</v>
      </c>
      <c r="N2344" s="33" t="s">
        <v>4892</v>
      </c>
      <c r="O2344" s="33">
        <f>+'Categorias-9 feb-Depurado'!Y2343</f>
        <v>2587.0897407675293</v>
      </c>
      <c r="P2344" s="111">
        <f>+'Categorias-9 feb-Depurado'!AC2343</f>
        <v>44915</v>
      </c>
      <c r="Q2344" s="111">
        <f>+'Categorias-9 feb-Depurado'!AE2343</f>
        <v>44915</v>
      </c>
      <c r="R2344" s="112" t="str">
        <f>+'Categorias-9 feb-Depurado'!AB2343</f>
        <v>Aeropuerto</v>
      </c>
    </row>
    <row r="2345" spans="2:18" s="1" customFormat="1" ht="14.5">
      <c r="B2345" s="57" t="str">
        <f>+'Categorias-9 feb-Depurado'!B2344</f>
        <v>UNIDAD ADMINISTRATIVA ESPECIAL DE AERONAUTICA CIVIL</v>
      </c>
      <c r="C2345" s="30" t="s">
        <v>4898</v>
      </c>
      <c r="D2345" s="31">
        <v>2</v>
      </c>
      <c r="E2345" s="30">
        <f>+'Categorias-9 feb-Depurado'!E2344</f>
        <v>899999059</v>
      </c>
      <c r="F2345" s="30" t="str">
        <f>+'Categorias-9 feb-Depurado'!F2344</f>
        <v>AV EL DORADO 103 15</v>
      </c>
      <c r="G2345" s="30" t="str">
        <f>+'Categorias-9 feb-Depurado'!G2344</f>
        <v>BOGOTA</v>
      </c>
      <c r="H2345" s="30">
        <f>+'Categorias-9 feb-Depurado'!H2344</f>
        <v>706699</v>
      </c>
      <c r="I2345" s="107">
        <f>+'Categorias-9 feb-Depurado'!R2344</f>
        <v>85522564</v>
      </c>
      <c r="J2345" s="108">
        <f t="shared" si="152"/>
        <v>85522564</v>
      </c>
      <c r="K2345" s="107">
        <f t="shared" si="153"/>
        <v>1499876.2047392037</v>
      </c>
      <c r="L2345" s="109">
        <f t="shared" si="154"/>
        <v>87022440.204739198</v>
      </c>
      <c r="M2345" s="110">
        <f t="shared" si="155"/>
        <v>6.6341915906429253E-05</v>
      </c>
      <c r="N2345" s="33" t="s">
        <v>4892</v>
      </c>
      <c r="O2345" s="33">
        <f>+'Categorias-9 feb-Depurado'!Y2344</f>
        <v>17808</v>
      </c>
      <c r="P2345" s="111">
        <f>+'Categorias-9 feb-Depurado'!AC2344</f>
        <v>44915</v>
      </c>
      <c r="Q2345" s="111">
        <f>+'Categorias-9 feb-Depurado'!AE2344</f>
        <v>44915</v>
      </c>
      <c r="R2345" s="112" t="str">
        <f>+'Categorias-9 feb-Depurado'!AB2344</f>
        <v>Aeropuerto</v>
      </c>
    </row>
    <row r="2346" spans="2:18" s="1" customFormat="1" ht="14.5">
      <c r="B2346" s="57" t="str">
        <f>+'Categorias-9 feb-Depurado'!B2345</f>
        <v>UNIDAD ADMINISTRATIVA ESPECIAL DE AERONAUTICA CIVIL</v>
      </c>
      <c r="C2346" s="30" t="s">
        <v>4898</v>
      </c>
      <c r="D2346" s="31">
        <v>2</v>
      </c>
      <c r="E2346" s="30">
        <f>+'Categorias-9 feb-Depurado'!E2345</f>
        <v>899999059</v>
      </c>
      <c r="F2346" s="30" t="str">
        <f>+'Categorias-9 feb-Depurado'!F2345</f>
        <v>AV EL DORADO 103 15</v>
      </c>
      <c r="G2346" s="30" t="str">
        <f>+'Categorias-9 feb-Depurado'!G2345</f>
        <v>BOGOTA</v>
      </c>
      <c r="H2346" s="30">
        <f>+'Categorias-9 feb-Depurado'!H2345</f>
        <v>707448</v>
      </c>
      <c r="I2346" s="107">
        <f>+'Categorias-9 feb-Depurado'!R2345</f>
        <v>7572550</v>
      </c>
      <c r="J2346" s="108">
        <f t="shared" si="152"/>
        <v>7572550</v>
      </c>
      <c r="K2346" s="107">
        <f t="shared" si="153"/>
        <v>132805.74181800557</v>
      </c>
      <c r="L2346" s="109">
        <f t="shared" si="154"/>
        <v>7705355.7418180052</v>
      </c>
      <c r="M2346" s="110">
        <f t="shared" si="155"/>
        <v>5.8742097032688446E-06</v>
      </c>
      <c r="N2346" s="33" t="s">
        <v>4892</v>
      </c>
      <c r="O2346" s="33">
        <f>+'Categorias-9 feb-Depurado'!Y2345</f>
        <v>1576.8</v>
      </c>
      <c r="P2346" s="111">
        <f>+'Categorias-9 feb-Depurado'!AC2345</f>
        <v>44915</v>
      </c>
      <c r="Q2346" s="111">
        <f>+'Categorias-9 feb-Depurado'!AE2345</f>
        <v>44915</v>
      </c>
      <c r="R2346" s="112" t="str">
        <f>+'Categorias-9 feb-Depurado'!AB2345</f>
        <v>Aeropuerto</v>
      </c>
    </row>
    <row r="2347" spans="2:18" s="1" customFormat="1" ht="14.5">
      <c r="B2347" s="57" t="str">
        <f>+'Categorias-9 feb-Depurado'!B2346</f>
        <v>UNIDAD ADMINISTRATIVA ESPECIAL DE AERONAUTICA CIVIL</v>
      </c>
      <c r="C2347" s="30" t="s">
        <v>4898</v>
      </c>
      <c r="D2347" s="31">
        <v>2</v>
      </c>
      <c r="E2347" s="30">
        <f>+'Categorias-9 feb-Depurado'!E2346</f>
        <v>899999059</v>
      </c>
      <c r="F2347" s="30" t="str">
        <f>+'Categorias-9 feb-Depurado'!F2346</f>
        <v>AV EL DORADO 103 15</v>
      </c>
      <c r="G2347" s="30" t="str">
        <f>+'Categorias-9 feb-Depurado'!G2346</f>
        <v>BOGOTA</v>
      </c>
      <c r="H2347" s="30">
        <f>+'Categorias-9 feb-Depurado'!H2346</f>
        <v>706764</v>
      </c>
      <c r="I2347" s="107">
        <f>+'Categorias-9 feb-Depurado'!R2346</f>
        <v>609730600</v>
      </c>
      <c r="J2347" s="108">
        <f t="shared" si="152"/>
        <v>609730600</v>
      </c>
      <c r="K2347" s="107">
        <f t="shared" si="153"/>
        <v>10693323.205807505</v>
      </c>
      <c r="L2347" s="109">
        <f t="shared" si="154"/>
        <v>620423923.20580745</v>
      </c>
      <c r="M2347" s="110">
        <f t="shared" si="155"/>
        <v>0.00047298273460062126</v>
      </c>
      <c r="N2347" s="33" t="s">
        <v>4892</v>
      </c>
      <c r="O2347" s="33">
        <f>+'Categorias-9 feb-Depurado'!Y2346</f>
        <v>127830.14140905898</v>
      </c>
      <c r="P2347" s="111">
        <f>+'Categorias-9 feb-Depurado'!AC2346</f>
        <v>44915</v>
      </c>
      <c r="Q2347" s="111">
        <f>+'Categorias-9 feb-Depurado'!AE2346</f>
        <v>44915</v>
      </c>
      <c r="R2347" s="112" t="str">
        <f>+'Categorias-9 feb-Depurado'!AB2346</f>
        <v>Aeropuerto</v>
      </c>
    </row>
    <row r="2348" spans="2:18" s="1" customFormat="1" ht="14.5">
      <c r="B2348" s="57" t="str">
        <f>+'Categorias-9 feb-Depurado'!B2347</f>
        <v>UNIDAD ADMINISTRATIVA ESPECIAL DE AERONAUTICA CIVIL</v>
      </c>
      <c r="C2348" s="30" t="s">
        <v>4898</v>
      </c>
      <c r="D2348" s="31">
        <v>2</v>
      </c>
      <c r="E2348" s="30">
        <f>+'Categorias-9 feb-Depurado'!E2347</f>
        <v>899999059</v>
      </c>
      <c r="F2348" s="30" t="str">
        <f>+'Categorias-9 feb-Depurado'!F2347</f>
        <v>AV EL DORADO 103 15</v>
      </c>
      <c r="G2348" s="30" t="str">
        <f>+'Categorias-9 feb-Depurado'!G2347</f>
        <v>BOGOTA</v>
      </c>
      <c r="H2348" s="30">
        <f>+'Categorias-9 feb-Depurado'!H2347</f>
        <v>707201</v>
      </c>
      <c r="I2348" s="107">
        <f>+'Categorias-9 feb-Depurado'!R2347</f>
        <v>352694131</v>
      </c>
      <c r="J2348" s="108">
        <f t="shared" si="152"/>
        <v>352694131</v>
      </c>
      <c r="K2348" s="107">
        <f t="shared" si="153"/>
        <v>6185473.2820928004</v>
      </c>
      <c r="L2348" s="109">
        <f t="shared" si="154"/>
        <v>358879604.28209281</v>
      </c>
      <c r="M2348" s="110">
        <f t="shared" si="155"/>
        <v>0.00027359334525439558</v>
      </c>
      <c r="N2348" s="33" t="s">
        <v>4892</v>
      </c>
      <c r="O2348" s="33">
        <f>+'Categorias-9 feb-Depurado'!Y2347</f>
        <v>73440</v>
      </c>
      <c r="P2348" s="111">
        <f>+'Categorias-9 feb-Depurado'!AC2347</f>
        <v>44915</v>
      </c>
      <c r="Q2348" s="111">
        <f>+'Categorias-9 feb-Depurado'!AE2347</f>
        <v>44915</v>
      </c>
      <c r="R2348" s="112" t="str">
        <f>+'Categorias-9 feb-Depurado'!AB2347</f>
        <v>Aeropuerto</v>
      </c>
    </row>
    <row r="2349" spans="2:18" s="1" customFormat="1" ht="14.5">
      <c r="B2349" s="57" t="str">
        <f>+'Categorias-9 feb-Depurado'!B2348</f>
        <v>UNIDAD ADMINISTRATIVA ESPECIAL DE AERONAUTICA CIVIL</v>
      </c>
      <c r="C2349" s="30" t="s">
        <v>4898</v>
      </c>
      <c r="D2349" s="31">
        <v>2</v>
      </c>
      <c r="E2349" s="30">
        <f>+'Categorias-9 feb-Depurado'!E2348</f>
        <v>899999059</v>
      </c>
      <c r="F2349" s="30" t="str">
        <f>+'Categorias-9 feb-Depurado'!F2348</f>
        <v>AV EL DORADO 103 15</v>
      </c>
      <c r="G2349" s="30" t="str">
        <f>+'Categorias-9 feb-Depurado'!G2348</f>
        <v>BOGOTA</v>
      </c>
      <c r="H2349" s="30">
        <f>+'Categorias-9 feb-Depurado'!H2348</f>
        <v>706386</v>
      </c>
      <c r="I2349" s="107">
        <f>+'Categorias-9 feb-Depurado'!R2348</f>
        <v>400443000</v>
      </c>
      <c r="J2349" s="108">
        <f t="shared" si="152"/>
        <v>400443000</v>
      </c>
      <c r="K2349" s="107">
        <f t="shared" si="153"/>
        <v>7022882.6050442196</v>
      </c>
      <c r="L2349" s="109">
        <f t="shared" si="154"/>
        <v>407465882.60504425</v>
      </c>
      <c r="M2349" s="110">
        <f t="shared" si="155"/>
        <v>0.00031063329475620316</v>
      </c>
      <c r="N2349" s="33" t="s">
        <v>4892</v>
      </c>
      <c r="O2349" s="33">
        <f>+'Categorias-9 feb-Depurado'!Y2348</f>
        <v>83952.954495424376</v>
      </c>
      <c r="P2349" s="111">
        <f>+'Categorias-9 feb-Depurado'!AC2348</f>
        <v>44915</v>
      </c>
      <c r="Q2349" s="111">
        <f>+'Categorias-9 feb-Depurado'!AE2348</f>
        <v>44915</v>
      </c>
      <c r="R2349" s="112" t="str">
        <f>+'Categorias-9 feb-Depurado'!AB2348</f>
        <v>Aeropuerto</v>
      </c>
    </row>
    <row r="2350" spans="2:18" s="1" customFormat="1" ht="14.5">
      <c r="B2350" s="57" t="str">
        <f>+'Categorias-9 feb-Depurado'!B2349</f>
        <v>UNIDAD ADMINISTRATIVA ESPECIAL DE AERONAUTICA CIVIL</v>
      </c>
      <c r="C2350" s="30" t="s">
        <v>4898</v>
      </c>
      <c r="D2350" s="31">
        <v>2</v>
      </c>
      <c r="E2350" s="30">
        <f>+'Categorias-9 feb-Depurado'!E2349</f>
        <v>899999059</v>
      </c>
      <c r="F2350" s="30" t="str">
        <f>+'Categorias-9 feb-Depurado'!F2349</f>
        <v>AV EL DORADO 103 15</v>
      </c>
      <c r="G2350" s="30" t="str">
        <f>+'Categorias-9 feb-Depurado'!G2349</f>
        <v>BOGOTA</v>
      </c>
      <c r="H2350" s="30">
        <f>+'Categorias-9 feb-Depurado'!H2349</f>
        <v>707288</v>
      </c>
      <c r="I2350" s="107">
        <f>+'Categorias-9 feb-Depurado'!R2349</f>
        <v>2462140</v>
      </c>
      <c r="J2350" s="108">
        <f t="shared" si="152"/>
        <v>2462140</v>
      </c>
      <c r="K2350" s="107">
        <f t="shared" si="153"/>
        <v>43180.478063503608</v>
      </c>
      <c r="L2350" s="109">
        <f t="shared" si="154"/>
        <v>2505320.4780635037</v>
      </c>
      <c r="M2350" s="110">
        <f t="shared" si="155"/>
        <v>1.9099413907872982E-06</v>
      </c>
      <c r="N2350" s="33" t="s">
        <v>4892</v>
      </c>
      <c r="O2350" s="33">
        <f>+'Categorias-9 feb-Depurado'!Y2349</f>
        <v>516.18814008826268</v>
      </c>
      <c r="P2350" s="111">
        <f>+'Categorias-9 feb-Depurado'!AC2349</f>
        <v>44915</v>
      </c>
      <c r="Q2350" s="111">
        <f>+'Categorias-9 feb-Depurado'!AE2349</f>
        <v>44915</v>
      </c>
      <c r="R2350" s="112" t="str">
        <f>+'Categorias-9 feb-Depurado'!AB2349</f>
        <v>Aeropuerto</v>
      </c>
    </row>
    <row r="2351" spans="2:18" s="1" customFormat="1" ht="14.5">
      <c r="B2351" s="57" t="str">
        <f>+'Categorias-9 feb-Depurado'!B2350</f>
        <v>UNIDAD ADMINISTRATIVA ESPECIAL DE AERONAUTICA CIVIL</v>
      </c>
      <c r="C2351" s="30" t="s">
        <v>4898</v>
      </c>
      <c r="D2351" s="31">
        <v>2</v>
      </c>
      <c r="E2351" s="30">
        <f>+'Categorias-9 feb-Depurado'!E2350</f>
        <v>899999059</v>
      </c>
      <c r="F2351" s="30" t="str">
        <f>+'Categorias-9 feb-Depurado'!F2350</f>
        <v>AV EL DORADO 103 15</v>
      </c>
      <c r="G2351" s="30" t="str">
        <f>+'Categorias-9 feb-Depurado'!G2350</f>
        <v>BOGOTA</v>
      </c>
      <c r="H2351" s="30">
        <f>+'Categorias-9 feb-Depurado'!H2350</f>
        <v>707567</v>
      </c>
      <c r="I2351" s="107">
        <f>+'Categorias-9 feb-Depurado'!R2350</f>
        <v>2498400</v>
      </c>
      <c r="J2351" s="108">
        <f t="shared" si="152"/>
        <v>2498400</v>
      </c>
      <c r="K2351" s="107">
        <f t="shared" si="153"/>
        <v>43816.398090221272</v>
      </c>
      <c r="L2351" s="109">
        <f t="shared" si="154"/>
        <v>2542216.3980902215</v>
      </c>
      <c r="M2351" s="110">
        <f t="shared" si="155"/>
        <v>1.938069147466426E-06</v>
      </c>
      <c r="N2351" s="33" t="s">
        <v>4892</v>
      </c>
      <c r="O2351" s="33">
        <f>+'Categorias-9 feb-Depurado'!Y2350</f>
        <v>523.79005629107826</v>
      </c>
      <c r="P2351" s="111">
        <f>+'Categorias-9 feb-Depurado'!AC2350</f>
        <v>44915</v>
      </c>
      <c r="Q2351" s="111">
        <f>+'Categorias-9 feb-Depurado'!AE2350</f>
        <v>44915</v>
      </c>
      <c r="R2351" s="112" t="str">
        <f>+'Categorias-9 feb-Depurado'!AB2350</f>
        <v>Aeropuerto</v>
      </c>
    </row>
    <row r="2352" spans="2:18" s="1" customFormat="1" ht="14.5">
      <c r="B2352" s="57" t="str">
        <f>+'Categorias-9 feb-Depurado'!B2351</f>
        <v>UNIDAD ADMINISTRATIVA ESPECIAL DE AERONAUTICA CIVIL</v>
      </c>
      <c r="C2352" s="30" t="s">
        <v>4898</v>
      </c>
      <c r="D2352" s="31">
        <v>2</v>
      </c>
      <c r="E2352" s="30">
        <f>+'Categorias-9 feb-Depurado'!E2351</f>
        <v>899999059</v>
      </c>
      <c r="F2352" s="30" t="str">
        <f>+'Categorias-9 feb-Depurado'!F2351</f>
        <v>AV EL DORADO 103 15</v>
      </c>
      <c r="G2352" s="30" t="str">
        <f>+'Categorias-9 feb-Depurado'!G2351</f>
        <v>BOGOTA</v>
      </c>
      <c r="H2352" s="30">
        <f>+'Categorias-9 feb-Depurado'!H2351</f>
        <v>57545</v>
      </c>
      <c r="I2352" s="107">
        <f>+'Categorias-9 feb-Depurado'!R2351</f>
        <v>-3434410</v>
      </c>
      <c r="J2352" s="108">
        <f t="shared" si="152"/>
        <v>-3434410</v>
      </c>
      <c r="K2352" s="107">
        <f t="shared" si="153"/>
        <v>-47152.017348343674</v>
      </c>
      <c r="L2352" s="109">
        <f t="shared" si="154"/>
        <v>-3481562.0173483435</v>
      </c>
      <c r="M2352" s="110">
        <f t="shared" si="155"/>
        <v>-2.6541831513173687E-06</v>
      </c>
      <c r="N2352" s="33" t="s">
        <v>4892</v>
      </c>
      <c r="O2352" s="33">
        <f>+'Categorias-9 feb-Depurado'!Y2351</f>
        <v>-720.0247387234399</v>
      </c>
      <c r="P2352" s="111">
        <f>+'Categorias-9 feb-Depurado'!AC2351</f>
        <v>44926</v>
      </c>
      <c r="Q2352" s="111">
        <f>+'Categorias-9 feb-Depurado'!AE2351</f>
        <v>44926</v>
      </c>
      <c r="R2352" s="112" t="str">
        <f>+'Categorias-9 feb-Depurado'!AB2351</f>
        <v>Aeropuerto</v>
      </c>
    </row>
    <row r="2353" spans="2:18" s="1" customFormat="1" ht="14.5">
      <c r="B2353" s="57" t="str">
        <f>+'Categorias-9 feb-Depurado'!B2352</f>
        <v>UNIDAD ADMINISTRATIVA ESPECIAL DE AERONAUTICA CIVIL</v>
      </c>
      <c r="C2353" s="30" t="s">
        <v>4898</v>
      </c>
      <c r="D2353" s="31">
        <v>2</v>
      </c>
      <c r="E2353" s="30">
        <f>+'Categorias-9 feb-Depurado'!E2352</f>
        <v>899999059</v>
      </c>
      <c r="F2353" s="30" t="str">
        <f>+'Categorias-9 feb-Depurado'!F2352</f>
        <v>AV EL DORADO 103 15</v>
      </c>
      <c r="G2353" s="30" t="str">
        <f>+'Categorias-9 feb-Depurado'!G2352</f>
        <v>BOGOTA</v>
      </c>
      <c r="H2353" s="30">
        <f>+'Categorias-9 feb-Depurado'!H2352</f>
        <v>708526</v>
      </c>
      <c r="I2353" s="107">
        <f>+'Categorias-9 feb-Depurado'!R2352</f>
        <v>13127406</v>
      </c>
      <c r="J2353" s="108">
        <f t="shared" si="152"/>
        <v>13127406</v>
      </c>
      <c r="K2353" s="107">
        <f t="shared" si="153"/>
        <v>153038.56958581533</v>
      </c>
      <c r="L2353" s="109">
        <f t="shared" si="154"/>
        <v>13280444.569585815</v>
      </c>
      <c r="M2353" s="110">
        <f t="shared" si="155"/>
        <v>1.0124401645858186E-05</v>
      </c>
      <c r="N2353" s="33" t="s">
        <v>4892</v>
      </c>
      <c r="O2353" s="33">
        <f>+'Categorias-9 feb-Depurado'!Y2352</f>
        <v>2752.1632755747032</v>
      </c>
      <c r="P2353" s="111">
        <f>+'Categorias-9 feb-Depurado'!AC2352</f>
        <v>44932</v>
      </c>
      <c r="Q2353" s="111">
        <f>+'Categorias-9 feb-Depurado'!AE2352</f>
        <v>44932</v>
      </c>
      <c r="R2353" s="112" t="str">
        <f>+'Categorias-9 feb-Depurado'!AB2352</f>
        <v>Aeropuerto</v>
      </c>
    </row>
    <row r="2354" spans="2:18" s="1" customFormat="1" ht="14.5">
      <c r="B2354" s="57" t="str">
        <f>+'Categorias-9 feb-Depurado'!B2353</f>
        <v>UNIDAD ADMINISTRATIVA ESPECIAL DE AERONAUTICA CIVIL</v>
      </c>
      <c r="C2354" s="30" t="s">
        <v>4898</v>
      </c>
      <c r="D2354" s="31">
        <v>2</v>
      </c>
      <c r="E2354" s="30">
        <f>+'Categorias-9 feb-Depurado'!E2353</f>
        <v>899999059</v>
      </c>
      <c r="F2354" s="30" t="str">
        <f>+'Categorias-9 feb-Depurado'!F2353</f>
        <v>AV EL DORADO 103 15</v>
      </c>
      <c r="G2354" s="30" t="str">
        <f>+'Categorias-9 feb-Depurado'!G2353</f>
        <v>BOGOTA</v>
      </c>
      <c r="H2354" s="30">
        <f>+'Categorias-9 feb-Depurado'!H2353</f>
        <v>710221</v>
      </c>
      <c r="I2354" s="107">
        <f>+'Categorias-9 feb-Depurado'!R2353</f>
        <v>412325225</v>
      </c>
      <c r="J2354" s="108">
        <f t="shared" si="152"/>
        <v>412325225</v>
      </c>
      <c r="K2354" s="107">
        <f t="shared" si="153"/>
        <v>3954540.8635717737</v>
      </c>
      <c r="L2354" s="109">
        <f t="shared" si="154"/>
        <v>416279765.86357176</v>
      </c>
      <c r="M2354" s="110">
        <f t="shared" si="155"/>
        <v>0.00031735259498003754</v>
      </c>
      <c r="N2354" s="33" t="s">
        <v>4892</v>
      </c>
      <c r="O2354" s="33">
        <f>+'Categorias-9 feb-Depurado'!Y2353</f>
        <v>86832</v>
      </c>
      <c r="P2354" s="111">
        <f>+'Categorias-9 feb-Depurado'!AC2353</f>
        <v>44938</v>
      </c>
      <c r="Q2354" s="111">
        <f>+'Categorias-9 feb-Depurado'!AE2353</f>
        <v>44938</v>
      </c>
      <c r="R2354" s="112" t="str">
        <f>+'Categorias-9 feb-Depurado'!AB2353</f>
        <v>Aeropuerto</v>
      </c>
    </row>
    <row r="2355" spans="2:18" s="1" customFormat="1" ht="14.5">
      <c r="B2355" s="57" t="str">
        <f>+'Categorias-9 feb-Depurado'!B2354</f>
        <v>UNIDAD ADMINISTRATIVA ESPECIAL DE AERONAUTICA CIVIL</v>
      </c>
      <c r="C2355" s="30" t="s">
        <v>4898</v>
      </c>
      <c r="D2355" s="31">
        <v>2</v>
      </c>
      <c r="E2355" s="30">
        <f>+'Categorias-9 feb-Depurado'!E2354</f>
        <v>899999059</v>
      </c>
      <c r="F2355" s="30" t="str">
        <f>+'Categorias-9 feb-Depurado'!F2354</f>
        <v>AV EL DORADO 103 15</v>
      </c>
      <c r="G2355" s="30" t="str">
        <f>+'Categorias-9 feb-Depurado'!G2354</f>
        <v>BOGOTA</v>
      </c>
      <c r="H2355" s="30">
        <f>+'Categorias-9 feb-Depurado'!H2354</f>
        <v>710463</v>
      </c>
      <c r="I2355" s="107">
        <f>+'Categorias-9 feb-Depurado'!R2354</f>
        <v>8820888</v>
      </c>
      <c r="J2355" s="108">
        <f t="shared" si="152"/>
        <v>8820888</v>
      </c>
      <c r="K2355" s="107">
        <f t="shared" si="153"/>
        <v>84599.631392888696</v>
      </c>
      <c r="L2355" s="109">
        <f t="shared" si="154"/>
        <v>8905487.6313928887</v>
      </c>
      <c r="M2355" s="110">
        <f t="shared" si="155"/>
        <v>6.7891351949866116E-06</v>
      </c>
      <c r="N2355" s="33" t="s">
        <v>4892</v>
      </c>
      <c r="O2355" s="33">
        <f>+'Categorias-9 feb-Depurado'!Y2354</f>
        <v>1857.5999999999999</v>
      </c>
      <c r="P2355" s="111">
        <f>+'Categorias-9 feb-Depurado'!AC2354</f>
        <v>44938</v>
      </c>
      <c r="Q2355" s="111">
        <f>+'Categorias-9 feb-Depurado'!AE2354</f>
        <v>44938</v>
      </c>
      <c r="R2355" s="112" t="str">
        <f>+'Categorias-9 feb-Depurado'!AB2354</f>
        <v>Aeropuerto</v>
      </c>
    </row>
    <row r="2356" spans="2:18" s="1" customFormat="1" ht="14.5">
      <c r="B2356" s="57" t="str">
        <f>+'Categorias-9 feb-Depurado'!B2355</f>
        <v>UNIDAD ADMINISTRATIVA ESPECIAL DE AERONAUTICA CIVIL</v>
      </c>
      <c r="C2356" s="30" t="s">
        <v>4898</v>
      </c>
      <c r="D2356" s="31">
        <v>2</v>
      </c>
      <c r="E2356" s="30">
        <f>+'Categorias-9 feb-Depurado'!E2355</f>
        <v>899999059</v>
      </c>
      <c r="F2356" s="30" t="str">
        <f>+'Categorias-9 feb-Depurado'!F2355</f>
        <v>AV EL DORADO 103 15</v>
      </c>
      <c r="G2356" s="30" t="str">
        <f>+'Categorias-9 feb-Depurado'!G2355</f>
        <v>BOGOTA</v>
      </c>
      <c r="H2356" s="30">
        <f>+'Categorias-9 feb-Depurado'!H2355</f>
        <v>710342</v>
      </c>
      <c r="I2356" s="107">
        <f>+'Categorias-9 feb-Depurado'!R2355</f>
        <v>14035160</v>
      </c>
      <c r="J2356" s="108">
        <f t="shared" si="152"/>
        <v>14035160</v>
      </c>
      <c r="K2356" s="107">
        <f t="shared" si="153"/>
        <v>134608.82425218594</v>
      </c>
      <c r="L2356" s="109">
        <f t="shared" si="154"/>
        <v>14169768.824252186</v>
      </c>
      <c r="M2356" s="110">
        <f t="shared" si="155"/>
        <v>1.0802381656276364E-05</v>
      </c>
      <c r="N2356" s="33" t="s">
        <v>4892</v>
      </c>
      <c r="O2356" s="33">
        <f>+'Categorias-9 feb-Depurado'!Y2355</f>
        <v>2942.4740819941926</v>
      </c>
      <c r="P2356" s="111">
        <f>+'Categorias-9 feb-Depurado'!AC2355</f>
        <v>44938</v>
      </c>
      <c r="Q2356" s="111">
        <f>+'Categorias-9 feb-Depurado'!AE2355</f>
        <v>44938</v>
      </c>
      <c r="R2356" s="112" t="str">
        <f>+'Categorias-9 feb-Depurado'!AB2355</f>
        <v>Aeropuerto</v>
      </c>
    </row>
    <row r="2357" spans="2:18" s="1" customFormat="1" ht="14.5">
      <c r="B2357" s="57" t="str">
        <f>+'Categorias-9 feb-Depurado'!B2356</f>
        <v>UNIDAD ADMINISTRATIVA ESPECIAL DE AERONAUTICA CIVIL</v>
      </c>
      <c r="C2357" s="30" t="s">
        <v>4898</v>
      </c>
      <c r="D2357" s="31">
        <v>2</v>
      </c>
      <c r="E2357" s="30">
        <f>+'Categorias-9 feb-Depurado'!E2356</f>
        <v>899999059</v>
      </c>
      <c r="F2357" s="30" t="str">
        <f>+'Categorias-9 feb-Depurado'!F2356</f>
        <v>AV EL DORADO 103 15</v>
      </c>
      <c r="G2357" s="30" t="str">
        <f>+'Categorias-9 feb-Depurado'!G2356</f>
        <v>BOGOTA</v>
      </c>
      <c r="H2357" s="30">
        <f>+'Categorias-9 feb-Depurado'!H2356</f>
        <v>710615</v>
      </c>
      <c r="I2357" s="107">
        <f>+'Categorias-9 feb-Depurado'!R2356</f>
        <v>46220400</v>
      </c>
      <c r="J2357" s="108">
        <f t="shared" si="152"/>
        <v>46220400</v>
      </c>
      <c r="K2357" s="107">
        <f t="shared" si="153"/>
        <v>443291.9682045473</v>
      </c>
      <c r="L2357" s="109">
        <f t="shared" si="154"/>
        <v>46663691.96820455</v>
      </c>
      <c r="M2357" s="110">
        <f t="shared" si="155"/>
        <v>3.5574257871357075E-05</v>
      </c>
      <c r="N2357" s="33" t="s">
        <v>4892</v>
      </c>
      <c r="O2357" s="33">
        <f>+'Categorias-9 feb-Depurado'!Y2356</f>
        <v>9690.1160413849484</v>
      </c>
      <c r="P2357" s="111">
        <f>+'Categorias-9 feb-Depurado'!AC2356</f>
        <v>44938</v>
      </c>
      <c r="Q2357" s="111">
        <f>+'Categorias-9 feb-Depurado'!AE2356</f>
        <v>44938</v>
      </c>
      <c r="R2357" s="112" t="str">
        <f>+'Categorias-9 feb-Depurado'!AB2356</f>
        <v>Aeropuerto</v>
      </c>
    </row>
    <row r="2358" spans="2:18" s="1" customFormat="1" ht="14.5">
      <c r="B2358" s="57" t="str">
        <f>+'Categorias-9 feb-Depurado'!B2357</f>
        <v>UNIDAD ADMINISTRATIVA ESPECIAL DE AERONAUTICA CIVIL</v>
      </c>
      <c r="C2358" s="30" t="s">
        <v>4898</v>
      </c>
      <c r="D2358" s="31">
        <v>2</v>
      </c>
      <c r="E2358" s="30">
        <f>+'Categorias-9 feb-Depurado'!E2357</f>
        <v>899999059</v>
      </c>
      <c r="F2358" s="30" t="str">
        <f>+'Categorias-9 feb-Depurado'!F2357</f>
        <v>AV EL DORADO 103 15</v>
      </c>
      <c r="G2358" s="30" t="str">
        <f>+'Categorias-9 feb-Depurado'!G2357</f>
        <v>BOGOTA</v>
      </c>
      <c r="H2358" s="30">
        <f>+'Categorias-9 feb-Depurado'!H2357</f>
        <v>709373</v>
      </c>
      <c r="I2358" s="107">
        <f>+'Categorias-9 feb-Depurado'!R2357</f>
        <v>444677200</v>
      </c>
      <c r="J2358" s="108">
        <f t="shared" si="152"/>
        <v>444677200</v>
      </c>
      <c r="K2358" s="107">
        <f t="shared" si="153"/>
        <v>4264823.1344533395</v>
      </c>
      <c r="L2358" s="109">
        <f t="shared" si="154"/>
        <v>448942023.13445336</v>
      </c>
      <c r="M2358" s="110">
        <f t="shared" si="155"/>
        <v>0.00034225280141048163</v>
      </c>
      <c r="N2358" s="33" t="s">
        <v>4892</v>
      </c>
      <c r="O2358" s="33">
        <f>+'Categorias-9 feb-Depurado'!Y2357</f>
        <v>93226.663312263481</v>
      </c>
      <c r="P2358" s="111">
        <f>+'Categorias-9 feb-Depurado'!AC2357</f>
        <v>44938</v>
      </c>
      <c r="Q2358" s="111">
        <f>+'Categorias-9 feb-Depurado'!AE2357</f>
        <v>44938</v>
      </c>
      <c r="R2358" s="112" t="str">
        <f>+'Categorias-9 feb-Depurado'!AB2357</f>
        <v>Aeropuerto</v>
      </c>
    </row>
    <row r="2359" spans="2:18" s="1" customFormat="1" ht="14.5">
      <c r="B2359" s="57" t="str">
        <f>+'Categorias-9 feb-Depurado'!B2358</f>
        <v>UNIDAD ADMINISTRATIVA ESPECIAL DE AERONAUTICA CIVIL</v>
      </c>
      <c r="C2359" s="30" t="s">
        <v>4898</v>
      </c>
      <c r="D2359" s="31">
        <v>2</v>
      </c>
      <c r="E2359" s="30">
        <f>+'Categorias-9 feb-Depurado'!E2358</f>
        <v>899999059</v>
      </c>
      <c r="F2359" s="30" t="str">
        <f>+'Categorias-9 feb-Depurado'!F2358</f>
        <v>AV EL DORADO 103 15</v>
      </c>
      <c r="G2359" s="30" t="str">
        <f>+'Categorias-9 feb-Depurado'!G2358</f>
        <v>BOGOTA</v>
      </c>
      <c r="H2359" s="30">
        <f>+'Categorias-9 feb-Depurado'!H2358</f>
        <v>709762</v>
      </c>
      <c r="I2359" s="107">
        <f>+'Categorias-9 feb-Depurado'!R2358</f>
        <v>673142200</v>
      </c>
      <c r="J2359" s="108">
        <f t="shared" si="152"/>
        <v>673142200</v>
      </c>
      <c r="K2359" s="107">
        <f t="shared" si="153"/>
        <v>6455991.9585191607</v>
      </c>
      <c r="L2359" s="109">
        <f t="shared" si="154"/>
        <v>679598191.95851922</v>
      </c>
      <c r="M2359" s="110">
        <f t="shared" si="155"/>
        <v>0.0005180944822392844</v>
      </c>
      <c r="N2359" s="33" t="s">
        <v>4892</v>
      </c>
      <c r="O2359" s="33">
        <f>+'Categorias-9 feb-Depurado'!Y2358</f>
        <v>141124.39594536513</v>
      </c>
      <c r="P2359" s="111">
        <f>+'Categorias-9 feb-Depurado'!AC2358</f>
        <v>44938</v>
      </c>
      <c r="Q2359" s="111">
        <f>+'Categorias-9 feb-Depurado'!AE2358</f>
        <v>44938</v>
      </c>
      <c r="R2359" s="112" t="str">
        <f>+'Categorias-9 feb-Depurado'!AB2358</f>
        <v>Aeropuerto</v>
      </c>
    </row>
    <row r="2360" spans="2:18" s="1" customFormat="1" ht="14.5">
      <c r="B2360" s="57" t="str">
        <f>+'Categorias-9 feb-Depurado'!B2359</f>
        <v>UNIDAD ADMINISTRATIVA ESPECIAL DE AERONAUTICA CIVIL</v>
      </c>
      <c r="C2360" s="30" t="s">
        <v>4898</v>
      </c>
      <c r="D2360" s="31">
        <v>2</v>
      </c>
      <c r="E2360" s="30">
        <f>+'Categorias-9 feb-Depurado'!E2359</f>
        <v>899999059</v>
      </c>
      <c r="F2360" s="30" t="str">
        <f>+'Categorias-9 feb-Depurado'!F2359</f>
        <v>AV EL DORADO 103 15</v>
      </c>
      <c r="G2360" s="30" t="str">
        <f>+'Categorias-9 feb-Depurado'!G2359</f>
        <v>BOGOTA</v>
      </c>
      <c r="H2360" s="30">
        <f>+'Categorias-9 feb-Depurado'!H2359</f>
        <v>710294</v>
      </c>
      <c r="I2360" s="107">
        <f>+'Categorias-9 feb-Depurado'!R2359</f>
        <v>2693090</v>
      </c>
      <c r="J2360" s="108">
        <f t="shared" si="152"/>
        <v>2693090</v>
      </c>
      <c r="K2360" s="107">
        <f t="shared" si="153"/>
        <v>25828.96657432615</v>
      </c>
      <c r="L2360" s="109">
        <f t="shared" si="154"/>
        <v>2718918.9665743262</v>
      </c>
      <c r="M2360" s="110">
        <f t="shared" si="155"/>
        <v>2.0727790787352127E-06</v>
      </c>
      <c r="N2360" s="33" t="s">
        <v>4892</v>
      </c>
      <c r="O2360" s="33">
        <f>+'Categorias-9 feb-Depurado'!Y2359</f>
        <v>564.60685346499361</v>
      </c>
      <c r="P2360" s="111">
        <f>+'Categorias-9 feb-Depurado'!AC2359</f>
        <v>44938</v>
      </c>
      <c r="Q2360" s="111">
        <f>+'Categorias-9 feb-Depurado'!AE2359</f>
        <v>44938</v>
      </c>
      <c r="R2360" s="112" t="str">
        <f>+'Categorias-9 feb-Depurado'!AB2359</f>
        <v>Aeropuerto</v>
      </c>
    </row>
    <row r="2361" spans="2:18" s="1" customFormat="1" ht="14.5">
      <c r="B2361" s="57" t="str">
        <f>+'Categorias-9 feb-Depurado'!B2360</f>
        <v>UNIDAD ADMINISTRATIVA ESPECIAL DE AERONAUTICA CIVIL</v>
      </c>
      <c r="C2361" s="30" t="s">
        <v>4898</v>
      </c>
      <c r="D2361" s="31">
        <v>2</v>
      </c>
      <c r="E2361" s="30">
        <f>+'Categorias-9 feb-Depurado'!E2360</f>
        <v>899999059</v>
      </c>
      <c r="F2361" s="30" t="str">
        <f>+'Categorias-9 feb-Depurado'!F2360</f>
        <v>AV EL DORADO 103 15</v>
      </c>
      <c r="G2361" s="30" t="str">
        <f>+'Categorias-9 feb-Depurado'!G2360</f>
        <v>BOGOTA</v>
      </c>
      <c r="H2361" s="30">
        <f>+'Categorias-9 feb-Depurado'!H2360</f>
        <v>709702</v>
      </c>
      <c r="I2361" s="107">
        <f>+'Categorias-9 feb-Depurado'!R2360</f>
        <v>93622215</v>
      </c>
      <c r="J2361" s="108">
        <f t="shared" si="152"/>
        <v>93622215</v>
      </c>
      <c r="K2361" s="107">
        <f t="shared" si="153"/>
        <v>897914.68604813656</v>
      </c>
      <c r="L2361" s="109">
        <f t="shared" si="154"/>
        <v>94520129.686048135</v>
      </c>
      <c r="M2361" s="110">
        <f t="shared" si="155"/>
        <v>7.2057810380213812E-05</v>
      </c>
      <c r="N2361" s="33" t="s">
        <v>4892</v>
      </c>
      <c r="O2361" s="33">
        <f>+'Categorias-9 feb-Depurado'!Y2360</f>
        <v>19716</v>
      </c>
      <c r="P2361" s="111">
        <f>+'Categorias-9 feb-Depurado'!AC2360</f>
        <v>44938</v>
      </c>
      <c r="Q2361" s="111">
        <f>+'Categorias-9 feb-Depurado'!AE2360</f>
        <v>44938</v>
      </c>
      <c r="R2361" s="112" t="str">
        <f>+'Categorias-9 feb-Depurado'!AB2360</f>
        <v>Aeropuerto</v>
      </c>
    </row>
    <row r="2362" spans="2:18" s="1" customFormat="1" ht="14.5">
      <c r="B2362" s="57" t="str">
        <f>+'Categorias-9 feb-Depurado'!B2361</f>
        <v>UNIDAD ADMINISTRATIVA ESPECIAL DE AERONAUTICA CIVIL</v>
      </c>
      <c r="C2362" s="30" t="s">
        <v>4898</v>
      </c>
      <c r="D2362" s="31">
        <v>2</v>
      </c>
      <c r="E2362" s="30">
        <f>+'Categorias-9 feb-Depurado'!E2361</f>
        <v>899999059</v>
      </c>
      <c r="F2362" s="30" t="str">
        <f>+'Categorias-9 feb-Depurado'!F2361</f>
        <v>AV EL DORADO 103 15</v>
      </c>
      <c r="G2362" s="30" t="str">
        <f>+'Categorias-9 feb-Depurado'!G2361</f>
        <v>BOGOTA</v>
      </c>
      <c r="H2362" s="30">
        <f>+'Categorias-9 feb-Depurado'!H2361</f>
        <v>708409</v>
      </c>
      <c r="I2362" s="107">
        <f>+'Categorias-9 feb-Depurado'!R2361</f>
        <v>1115802</v>
      </c>
      <c r="J2362" s="108">
        <f t="shared" si="152"/>
        <v>1115802</v>
      </c>
      <c r="K2362" s="107">
        <f t="shared" si="153"/>
        <v>9933.6839441121156</v>
      </c>
      <c r="L2362" s="109">
        <f t="shared" si="154"/>
        <v>1125735.6839441122</v>
      </c>
      <c r="M2362" s="110">
        <f t="shared" si="155"/>
        <v>8.5820923777106028E-07</v>
      </c>
      <c r="N2362" s="33" t="s">
        <v>4892</v>
      </c>
      <c r="O2362" s="33">
        <f>+'Categorias-9 feb-Depurado'!Y2361</f>
        <v>233.92811094688511</v>
      </c>
      <c r="P2362" s="111">
        <f>+'Categorias-9 feb-Depurado'!AC2361</f>
        <v>44940</v>
      </c>
      <c r="Q2362" s="111">
        <f>+'Categorias-9 feb-Depurado'!AE2361</f>
        <v>44940</v>
      </c>
      <c r="R2362" s="112" t="str">
        <f>+'Categorias-9 feb-Depurado'!AB2361</f>
        <v>Aeropuerto</v>
      </c>
    </row>
    <row r="2363" spans="2:18" s="1" customFormat="1" ht="14.5">
      <c r="B2363" s="57" t="str">
        <f>+'Categorias-9 feb-Depurado'!B2362</f>
        <v>UNIDAD ADMINISTRATIVA ESPECIAL DE AERONAUTICA CIVIL</v>
      </c>
      <c r="C2363" s="30" t="s">
        <v>4898</v>
      </c>
      <c r="D2363" s="31">
        <v>2</v>
      </c>
      <c r="E2363" s="30">
        <f>+'Categorias-9 feb-Depurado'!E2362</f>
        <v>899999059</v>
      </c>
      <c r="F2363" s="30" t="str">
        <f>+'Categorias-9 feb-Depurado'!F2362</f>
        <v>AV EL DORADO 103 15</v>
      </c>
      <c r="G2363" s="30" t="str">
        <f>+'Categorias-9 feb-Depurado'!G2362</f>
        <v>BOGOTA</v>
      </c>
      <c r="H2363" s="30">
        <f>+'Categorias-9 feb-Depurado'!H2362</f>
        <v>711139</v>
      </c>
      <c r="I2363" s="107">
        <f>+'Categorias-9 feb-Depurado'!R2362</f>
        <v>459130</v>
      </c>
      <c r="J2363" s="108">
        <f t="shared" si="152"/>
        <v>459130</v>
      </c>
      <c r="K2363" s="107">
        <f t="shared" si="153"/>
        <v>3771.7987050120691</v>
      </c>
      <c r="L2363" s="109">
        <f t="shared" si="154"/>
        <v>462901.79870501207</v>
      </c>
      <c r="M2363" s="110">
        <f t="shared" si="155"/>
        <v>3.5289509384443015E-07</v>
      </c>
      <c r="N2363" s="33" t="s">
        <v>4892</v>
      </c>
      <c r="O2363" s="33">
        <f>+'Categorias-9 feb-Depurado'!Y2362</f>
        <v>96.256695703219165</v>
      </c>
      <c r="P2363" s="111">
        <f>+'Categorias-9 feb-Depurado'!AC2362</f>
        <v>44942</v>
      </c>
      <c r="Q2363" s="111">
        <f>+'Categorias-9 feb-Depurado'!AE2362</f>
        <v>44942</v>
      </c>
      <c r="R2363" s="112" t="str">
        <f>+'Categorias-9 feb-Depurado'!AB2362</f>
        <v>Aeropuerto</v>
      </c>
    </row>
    <row r="2364" spans="2:18" s="1" customFormat="1" ht="14.5">
      <c r="B2364" s="57" t="str">
        <f>+'Categorias-9 feb-Depurado'!B2363</f>
        <v>UNIDAD ADMINISTRATIVA ESPECIAL DE AERONAUTICA CIVIL</v>
      </c>
      <c r="C2364" s="30" t="s">
        <v>4898</v>
      </c>
      <c r="D2364" s="31">
        <v>2</v>
      </c>
      <c r="E2364" s="30">
        <f>+'Categorias-9 feb-Depurado'!E2363</f>
        <v>899999059</v>
      </c>
      <c r="F2364" s="30" t="str">
        <f>+'Categorias-9 feb-Depurado'!F2363</f>
        <v>AV EL DORADO 103 15</v>
      </c>
      <c r="G2364" s="30" t="str">
        <f>+'Categorias-9 feb-Depurado'!G2363</f>
        <v>BOGOTA</v>
      </c>
      <c r="H2364" s="30">
        <f>+'Categorias-9 feb-Depurado'!H2363</f>
        <v>711216</v>
      </c>
      <c r="I2364" s="107">
        <f>+'Categorias-9 feb-Depurado'!R2363</f>
        <v>27216</v>
      </c>
      <c r="J2364" s="108">
        <f t="shared" si="152"/>
        <v>27216</v>
      </c>
      <c r="K2364" s="107">
        <f t="shared" si="153"/>
        <v>223.58215223489748</v>
      </c>
      <c r="L2364" s="109">
        <f t="shared" si="154"/>
        <v>27439.582152234896</v>
      </c>
      <c r="M2364" s="110">
        <f t="shared" si="155"/>
        <v>2.0918678531287457E-08</v>
      </c>
      <c r="N2364" s="33" t="s">
        <v>4892</v>
      </c>
      <c r="O2364" s="33">
        <f>+'Categorias-9 feb-Depurado'!Y2363</f>
        <v>5.7058398062832163</v>
      </c>
      <c r="P2364" s="111">
        <f>+'Categorias-9 feb-Depurado'!AC2363</f>
        <v>44942</v>
      </c>
      <c r="Q2364" s="111">
        <f>+'Categorias-9 feb-Depurado'!AE2363</f>
        <v>44942</v>
      </c>
      <c r="R2364" s="112" t="str">
        <f>+'Categorias-9 feb-Depurado'!AB2363</f>
        <v>Aeropuerto</v>
      </c>
    </row>
    <row r="2365" spans="2:18" s="1" customFormat="1" ht="14.5">
      <c r="B2365" s="57" t="str">
        <f>+'Categorias-9 feb-Depurado'!B2364</f>
        <v>UNIDAD ADMINISTRATIVA ESPECIAL DE AERONAUTICA CIVIL</v>
      </c>
      <c r="C2365" s="30" t="s">
        <v>4898</v>
      </c>
      <c r="D2365" s="31">
        <v>2</v>
      </c>
      <c r="E2365" s="30">
        <f>+'Categorias-9 feb-Depurado'!E2364</f>
        <v>899999059</v>
      </c>
      <c r="F2365" s="30" t="str">
        <f>+'Categorias-9 feb-Depurado'!F2364</f>
        <v>AV EL DORADO 103 15</v>
      </c>
      <c r="G2365" s="30" t="str">
        <f>+'Categorias-9 feb-Depurado'!G2364</f>
        <v>BOGOTA</v>
      </c>
      <c r="H2365" s="30">
        <f>+'Categorias-9 feb-Depurado'!H2364</f>
        <v>712643</v>
      </c>
      <c r="I2365" s="107">
        <f>+'Categorias-9 feb-Depurado'!R2364</f>
        <v>3700810</v>
      </c>
      <c r="J2365" s="108">
        <f t="shared" si="152"/>
        <v>3700810</v>
      </c>
      <c r="K2365" s="107">
        <f t="shared" si="153"/>
        <v>26588.590746451577</v>
      </c>
      <c r="L2365" s="109">
        <f t="shared" si="154"/>
        <v>3727398.5907464516</v>
      </c>
      <c r="M2365" s="110">
        <f t="shared" si="155"/>
        <v>2.8415976761310937E-06</v>
      </c>
      <c r="N2365" s="33" t="s">
        <v>4892</v>
      </c>
      <c r="O2365" s="33">
        <f>+'Categorias-9 feb-Depurado'!Y2364</f>
        <v>775.87555164208516</v>
      </c>
      <c r="P2365" s="111">
        <f>+'Categorias-9 feb-Depurado'!AC2364</f>
        <v>44945</v>
      </c>
      <c r="Q2365" s="111">
        <f>+'Categorias-9 feb-Depurado'!AE2364</f>
        <v>44945</v>
      </c>
      <c r="R2365" s="112" t="str">
        <f>+'Categorias-9 feb-Depurado'!AB2364</f>
        <v>Aeropuerto</v>
      </c>
    </row>
    <row r="2366" spans="2:18" s="1" customFormat="1" ht="14.5">
      <c r="B2366" s="57" t="str">
        <f>+'Categorias-9 feb-Depurado'!B2365</f>
        <v>UNIDAD ADMINISTRATIVA ESPECIAL DE AERONAUTICA CIVIL</v>
      </c>
      <c r="C2366" s="30" t="s">
        <v>4898</v>
      </c>
      <c r="D2366" s="31">
        <v>2</v>
      </c>
      <c r="E2366" s="30">
        <f>+'Categorias-9 feb-Depurado'!E2365</f>
        <v>899999059</v>
      </c>
      <c r="F2366" s="30" t="str">
        <f>+'Categorias-9 feb-Depurado'!F2365</f>
        <v>AV EL DORADO 103 15</v>
      </c>
      <c r="G2366" s="30" t="str">
        <f>+'Categorias-9 feb-Depurado'!G2365</f>
        <v>BOGOTA</v>
      </c>
      <c r="H2366" s="30">
        <f>+'Categorias-9 feb-Depurado'!H2365</f>
        <v>712088</v>
      </c>
      <c r="I2366" s="107">
        <f>+'Categorias-9 feb-Depurado'!R2365</f>
        <v>80754249</v>
      </c>
      <c r="J2366" s="108">
        <f t="shared" si="152"/>
        <v>80754249</v>
      </c>
      <c r="K2366" s="107">
        <f t="shared" si="153"/>
        <v>580181.54882256757</v>
      </c>
      <c r="L2366" s="109">
        <f t="shared" si="154"/>
        <v>81334430.548822567</v>
      </c>
      <c r="M2366" s="110">
        <f t="shared" si="155"/>
        <v>6.2005638305157984E-05</v>
      </c>
      <c r="N2366" s="33" t="s">
        <v>4892</v>
      </c>
      <c r="O2366" s="33">
        <f>+'Categorias-9 feb-Depurado'!Y2365</f>
        <v>17172</v>
      </c>
      <c r="P2366" s="111">
        <f>+'Categorias-9 feb-Depurado'!AC2365</f>
        <v>44945</v>
      </c>
      <c r="Q2366" s="111">
        <f>+'Categorias-9 feb-Depurado'!AE2365</f>
        <v>44945</v>
      </c>
      <c r="R2366" s="112" t="str">
        <f>+'Categorias-9 feb-Depurado'!AB2365</f>
        <v>Aeropuerto</v>
      </c>
    </row>
    <row r="2367" spans="2:18" s="1" customFormat="1" ht="14.5">
      <c r="B2367" s="57" t="str">
        <f>+'Categorias-9 feb-Depurado'!B2366</f>
        <v>UNIDAD ADMINISTRATIVA ESPECIAL DE AERONAUTICA CIVIL</v>
      </c>
      <c r="C2367" s="30" t="s">
        <v>4898</v>
      </c>
      <c r="D2367" s="31">
        <v>2</v>
      </c>
      <c r="E2367" s="30">
        <f>+'Categorias-9 feb-Depurado'!E2366</f>
        <v>899999059</v>
      </c>
      <c r="F2367" s="30" t="str">
        <f>+'Categorias-9 feb-Depurado'!F2366</f>
        <v>AV EL DORADO 103 15</v>
      </c>
      <c r="G2367" s="30" t="str">
        <f>+'Categorias-9 feb-Depurado'!G2366</f>
        <v>BOGOTA</v>
      </c>
      <c r="H2367" s="30">
        <f>+'Categorias-9 feb-Depurado'!H2366</f>
        <v>712782</v>
      </c>
      <c r="I2367" s="107">
        <f>+'Categorias-9 feb-Depurado'!R2366</f>
        <v>7923058</v>
      </c>
      <c r="J2367" s="108">
        <f t="shared" si="152"/>
        <v>7923058</v>
      </c>
      <c r="K2367" s="107">
        <f t="shared" si="153"/>
        <v>56923.469895076792</v>
      </c>
      <c r="L2367" s="109">
        <f t="shared" si="154"/>
        <v>7979981.4698950769</v>
      </c>
      <c r="M2367" s="110">
        <f t="shared" si="155"/>
        <v>6.083571758791149E-06</v>
      </c>
      <c r="N2367" s="33" t="s">
        <v>4892</v>
      </c>
      <c r="O2367" s="33">
        <f>+'Categorias-9 feb-Depurado'!Y2366</f>
        <v>1684.8</v>
      </c>
      <c r="P2367" s="111">
        <f>+'Categorias-9 feb-Depurado'!AC2366</f>
        <v>44945</v>
      </c>
      <c r="Q2367" s="111">
        <f>+'Categorias-9 feb-Depurado'!AE2366</f>
        <v>44945</v>
      </c>
      <c r="R2367" s="112" t="str">
        <f>+'Categorias-9 feb-Depurado'!AB2366</f>
        <v>Aeropuerto</v>
      </c>
    </row>
    <row r="2368" spans="2:18" s="1" customFormat="1" ht="14.5">
      <c r="B2368" s="57" t="str">
        <f>+'Categorias-9 feb-Depurado'!B2367</f>
        <v>UNIDAD ADMINISTRATIVA ESPECIAL DE AERONAUTICA CIVIL</v>
      </c>
      <c r="C2368" s="30" t="s">
        <v>4898</v>
      </c>
      <c r="D2368" s="31">
        <v>2</v>
      </c>
      <c r="E2368" s="30">
        <f>+'Categorias-9 feb-Depurado'!E2367</f>
        <v>899999059</v>
      </c>
      <c r="F2368" s="30" t="str">
        <f>+'Categorias-9 feb-Depurado'!F2367</f>
        <v>AV EL DORADO 103 15</v>
      </c>
      <c r="G2368" s="30" t="str">
        <f>+'Categorias-9 feb-Depurado'!G2367</f>
        <v>BOGOTA</v>
      </c>
      <c r="H2368" s="30">
        <f>+'Categorias-9 feb-Depurado'!H2367</f>
        <v>712680</v>
      </c>
      <c r="I2368" s="107">
        <f>+'Categorias-9 feb-Depurado'!R2367</f>
        <v>12226230</v>
      </c>
      <c r="J2368" s="108">
        <f t="shared" si="152"/>
        <v>12226230</v>
      </c>
      <c r="K2368" s="107">
        <f t="shared" si="153"/>
        <v>87839.750174147994</v>
      </c>
      <c r="L2368" s="109">
        <f t="shared" si="154"/>
        <v>12314069.750174148</v>
      </c>
      <c r="M2368" s="110">
        <f t="shared" si="155"/>
        <v>9.3876818198838265E-06</v>
      </c>
      <c r="N2368" s="33" t="s">
        <v>4892</v>
      </c>
      <c r="O2368" s="33">
        <f>+'Categorias-9 feb-Depurado'!Y2367</f>
        <v>2563.2315481618916</v>
      </c>
      <c r="P2368" s="111">
        <f>+'Categorias-9 feb-Depurado'!AC2367</f>
        <v>44945</v>
      </c>
      <c r="Q2368" s="111">
        <f>+'Categorias-9 feb-Depurado'!AE2367</f>
        <v>44945</v>
      </c>
      <c r="R2368" s="112" t="str">
        <f>+'Categorias-9 feb-Depurado'!AB2367</f>
        <v>Aeropuerto</v>
      </c>
    </row>
    <row r="2369" spans="2:18" s="1" customFormat="1" ht="14.5">
      <c r="B2369" s="57" t="str">
        <f>+'Categorias-9 feb-Depurado'!B2368</f>
        <v>UNIDAD ADMINISTRATIVA ESPECIAL DE AERONAUTICA CIVIL</v>
      </c>
      <c r="C2369" s="30" t="s">
        <v>4898</v>
      </c>
      <c r="D2369" s="31">
        <v>2</v>
      </c>
      <c r="E2369" s="30">
        <f>+'Categorias-9 feb-Depurado'!E2368</f>
        <v>899999059</v>
      </c>
      <c r="F2369" s="30" t="str">
        <f>+'Categorias-9 feb-Depurado'!F2368</f>
        <v>AV EL DORADO 103 15</v>
      </c>
      <c r="G2369" s="30" t="str">
        <f>+'Categorias-9 feb-Depurado'!G2368</f>
        <v>BOGOTA</v>
      </c>
      <c r="H2369" s="30">
        <f>+'Categorias-9 feb-Depurado'!H2368</f>
        <v>711784</v>
      </c>
      <c r="I2369" s="107">
        <f>+'Categorias-9 feb-Depurado'!R2368</f>
        <v>383587800</v>
      </c>
      <c r="J2369" s="108">
        <f t="shared" si="152"/>
        <v>383587800</v>
      </c>
      <c r="K2369" s="107">
        <f t="shared" si="153"/>
        <v>2755899.1219575494</v>
      </c>
      <c r="L2369" s="109">
        <f t="shared" si="154"/>
        <v>386343699.12195754</v>
      </c>
      <c r="M2369" s="110">
        <f t="shared" si="155"/>
        <v>0.00029453071113411355</v>
      </c>
      <c r="N2369" s="33" t="s">
        <v>4892</v>
      </c>
      <c r="O2369" s="33">
        <f>+'Categorias-9 feb-Depurado'!Y2368</f>
        <v>80419.258467247389</v>
      </c>
      <c r="P2369" s="111">
        <f>+'Categorias-9 feb-Depurado'!AC2368</f>
        <v>44945</v>
      </c>
      <c r="Q2369" s="111">
        <f>+'Categorias-9 feb-Depurado'!AE2368</f>
        <v>44945</v>
      </c>
      <c r="R2369" s="112" t="str">
        <f>+'Categorias-9 feb-Depurado'!AB2368</f>
        <v>Aeropuerto</v>
      </c>
    </row>
    <row r="2370" spans="2:18" s="1" customFormat="1" ht="14.5">
      <c r="B2370" s="57" t="str">
        <f>+'Categorias-9 feb-Depurado'!B2369</f>
        <v>UNIDAD ADMINISTRATIVA ESPECIAL DE AERONAUTICA CIVIL</v>
      </c>
      <c r="C2370" s="30" t="s">
        <v>4898</v>
      </c>
      <c r="D2370" s="31">
        <v>2</v>
      </c>
      <c r="E2370" s="30">
        <f>+'Categorias-9 feb-Depurado'!E2369</f>
        <v>899999059</v>
      </c>
      <c r="F2370" s="30" t="str">
        <f>+'Categorias-9 feb-Depurado'!F2369</f>
        <v>AV EL DORADO 103 15</v>
      </c>
      <c r="G2370" s="30" t="str">
        <f>+'Categorias-9 feb-Depurado'!G2369</f>
        <v>BOGOTA</v>
      </c>
      <c r="H2370" s="30">
        <f>+'Categorias-9 feb-Depurado'!H2369</f>
        <v>712569</v>
      </c>
      <c r="I2370" s="107">
        <f>+'Categorias-9 feb-Depurado'!R2369</f>
        <v>357553405</v>
      </c>
      <c r="J2370" s="108">
        <f t="shared" si="152"/>
        <v>357553405</v>
      </c>
      <c r="K2370" s="107">
        <f t="shared" si="153"/>
        <v>2568854.1577506689</v>
      </c>
      <c r="L2370" s="109">
        <f t="shared" si="154"/>
        <v>360122259.15775067</v>
      </c>
      <c r="M2370" s="110">
        <f t="shared" si="155"/>
        <v>0.00027454068831978939</v>
      </c>
      <c r="N2370" s="33" t="s">
        <v>4892</v>
      </c>
      <c r="O2370" s="33">
        <f>+'Categorias-9 feb-Depurado'!Y2369</f>
        <v>76032</v>
      </c>
      <c r="P2370" s="111">
        <f>+'Categorias-9 feb-Depurado'!AC2369</f>
        <v>44945</v>
      </c>
      <c r="Q2370" s="111">
        <f>+'Categorias-9 feb-Depurado'!AE2369</f>
        <v>44945</v>
      </c>
      <c r="R2370" s="112" t="str">
        <f>+'Categorias-9 feb-Depurado'!AB2369</f>
        <v>Aeropuerto</v>
      </c>
    </row>
    <row r="2371" spans="2:18" s="1" customFormat="1" ht="14.5">
      <c r="B2371" s="57" t="str">
        <f>+'Categorias-9 feb-Depurado'!B2370</f>
        <v>UNIDAD ADMINISTRATIVA ESPECIAL DE AERONAUTICA CIVIL</v>
      </c>
      <c r="C2371" s="30" t="s">
        <v>4898</v>
      </c>
      <c r="D2371" s="31">
        <v>2</v>
      </c>
      <c r="E2371" s="30">
        <f>+'Categorias-9 feb-Depurado'!E2370</f>
        <v>899999059</v>
      </c>
      <c r="F2371" s="30" t="str">
        <f>+'Categorias-9 feb-Depurado'!F2370</f>
        <v>AV EL DORADO 103 15</v>
      </c>
      <c r="G2371" s="30" t="str">
        <f>+'Categorias-9 feb-Depurado'!G2370</f>
        <v>BOGOTA</v>
      </c>
      <c r="H2371" s="30">
        <f>+'Categorias-9 feb-Depurado'!H2370</f>
        <v>712139</v>
      </c>
      <c r="I2371" s="107">
        <f>+'Categorias-9 feb-Depurado'!R2370</f>
        <v>584201000</v>
      </c>
      <c r="J2371" s="108">
        <f t="shared" si="152"/>
        <v>584201000</v>
      </c>
      <c r="K2371" s="107">
        <f t="shared" si="153"/>
        <v>4197211.2328565251</v>
      </c>
      <c r="L2371" s="109">
        <f t="shared" si="154"/>
        <v>588398211.23285651</v>
      </c>
      <c r="M2371" s="110">
        <f t="shared" si="155"/>
        <v>0.00044856780110123491</v>
      </c>
      <c r="N2371" s="33" t="s">
        <v>4892</v>
      </c>
      <c r="O2371" s="33">
        <f>+'Categorias-9 feb-Depurado'!Y2370</f>
        <v>122477.85569776826</v>
      </c>
      <c r="P2371" s="111">
        <f>+'Categorias-9 feb-Depurado'!AC2370</f>
        <v>44945</v>
      </c>
      <c r="Q2371" s="111">
        <f>+'Categorias-9 feb-Depurado'!AE2370</f>
        <v>44945</v>
      </c>
      <c r="R2371" s="112" t="str">
        <f>+'Categorias-9 feb-Depurado'!AB2370</f>
        <v>Aeropuerto</v>
      </c>
    </row>
    <row r="2372" spans="2:18" s="1" customFormat="1" ht="14.5">
      <c r="B2372" s="57" t="str">
        <f>+'Categorias-9 feb-Depurado'!B2371</f>
        <v>UNIDAD ADMINISTRATIVA ESPECIAL DE AERONAUTICA CIVIL</v>
      </c>
      <c r="C2372" s="30" t="s">
        <v>4898</v>
      </c>
      <c r="D2372" s="31">
        <v>2</v>
      </c>
      <c r="E2372" s="30">
        <f>+'Categorias-9 feb-Depurado'!E2371</f>
        <v>899999059</v>
      </c>
      <c r="F2372" s="30" t="str">
        <f>+'Categorias-9 feb-Depurado'!F2371</f>
        <v>AV EL DORADO 103 15</v>
      </c>
      <c r="G2372" s="30" t="str">
        <f>+'Categorias-9 feb-Depurado'!G2371</f>
        <v>BOGOTA</v>
      </c>
      <c r="H2372" s="30">
        <f>+'Categorias-9 feb-Depurado'!H2371</f>
        <v>712876</v>
      </c>
      <c r="I2372" s="107">
        <f>+'Categorias-9 feb-Depurado'!R2371</f>
        <v>6756120</v>
      </c>
      <c r="J2372" s="108">
        <f t="shared" si="152"/>
        <v>6756120</v>
      </c>
      <c r="K2372" s="107">
        <f t="shared" si="153"/>
        <v>48539.565585349272</v>
      </c>
      <c r="L2372" s="109">
        <f t="shared" si="154"/>
        <v>6804659.5655853497</v>
      </c>
      <c r="M2372" s="110">
        <f t="shared" si="155"/>
        <v>5.1875602615813313E-06</v>
      </c>
      <c r="N2372" s="33" t="s">
        <v>4892</v>
      </c>
      <c r="O2372" s="33">
        <f>+'Categorias-9 feb-Depurado'!Y2371</f>
        <v>1416.4219000597502</v>
      </c>
      <c r="P2372" s="111">
        <f>+'Categorias-9 feb-Depurado'!AC2371</f>
        <v>44945</v>
      </c>
      <c r="Q2372" s="111">
        <f>+'Categorias-9 feb-Depurado'!AE2371</f>
        <v>44945</v>
      </c>
      <c r="R2372" s="112" t="str">
        <f>+'Categorias-9 feb-Depurado'!AB2371</f>
        <v>Aeropuerto</v>
      </c>
    </row>
    <row r="2373" spans="2:18" s="1" customFormat="1" ht="14.5">
      <c r="B2373" s="57" t="str">
        <f>+'Categorias-9 feb-Depurado'!B2372</f>
        <v>UNIDAD ADMINISTRATIVA ESPECIAL DE AERONAUTICA CIVIL</v>
      </c>
      <c r="C2373" s="30" t="s">
        <v>4898</v>
      </c>
      <c r="D2373" s="31">
        <v>2</v>
      </c>
      <c r="E2373" s="30">
        <f>+'Categorias-9 feb-Depurado'!E2372</f>
        <v>899999059</v>
      </c>
      <c r="F2373" s="30" t="str">
        <f>+'Categorias-9 feb-Depurado'!F2372</f>
        <v>AV EL DORADO 103 15</v>
      </c>
      <c r="G2373" s="30" t="str">
        <f>+'Categorias-9 feb-Depurado'!G2372</f>
        <v>BOGOTA</v>
      </c>
      <c r="H2373" s="30">
        <f>+'Categorias-9 feb-Depurado'!H2372</f>
        <v>712910</v>
      </c>
      <c r="I2373" s="107">
        <f>+'Categorias-9 feb-Depurado'!R2372</f>
        <v>5576400</v>
      </c>
      <c r="J2373" s="108">
        <f t="shared" si="152"/>
        <v>5576400</v>
      </c>
      <c r="K2373" s="107">
        <f t="shared" si="153"/>
        <v>40063.828577666121</v>
      </c>
      <c r="L2373" s="109">
        <f t="shared" si="154"/>
        <v>5616463.8285776665</v>
      </c>
      <c r="M2373" s="110">
        <f t="shared" si="155"/>
        <v>4.2817343449616256E-06</v>
      </c>
      <c r="N2373" s="33" t="s">
        <v>4892</v>
      </c>
      <c r="O2373" s="33">
        <f>+'Categorias-9 feb-Depurado'!Y2372</f>
        <v>1169.0933677159658</v>
      </c>
      <c r="P2373" s="111">
        <f>+'Categorias-9 feb-Depurado'!AC2372</f>
        <v>44945</v>
      </c>
      <c r="Q2373" s="111">
        <f>+'Categorias-9 feb-Depurado'!AE2372</f>
        <v>44945</v>
      </c>
      <c r="R2373" s="112" t="str">
        <f>+'Categorias-9 feb-Depurado'!AB2372</f>
        <v>Aeropuerto</v>
      </c>
    </row>
    <row r="2374" spans="2:18" s="1" customFormat="1" ht="14.5">
      <c r="B2374" s="57" t="str">
        <f>+'Categorias-9 feb-Depurado'!B2373</f>
        <v>UNIDAD ADMINISTRATIVA ESPECIAL DE AERONAUTICA CIVIL</v>
      </c>
      <c r="C2374" s="30" t="s">
        <v>4898</v>
      </c>
      <c r="D2374" s="31">
        <v>2</v>
      </c>
      <c r="E2374" s="30">
        <f>+'Categorias-9 feb-Depurado'!E2373</f>
        <v>899999059</v>
      </c>
      <c r="F2374" s="30" t="str">
        <f>+'Categorias-9 feb-Depurado'!F2373</f>
        <v>AV EL DORADO 103 15</v>
      </c>
      <c r="G2374" s="30" t="str">
        <f>+'Categorias-9 feb-Depurado'!G2373</f>
        <v>BOGOTA</v>
      </c>
      <c r="H2374" s="30">
        <f>+'Categorias-9 feb-Depurado'!H2373</f>
        <v>57693</v>
      </c>
      <c r="I2374" s="107">
        <f>+'Categorias-9 feb-Depurado'!R2373</f>
        <v>-2136000</v>
      </c>
      <c r="J2374" s="108">
        <f t="shared" si="152"/>
        <v>-2136000</v>
      </c>
      <c r="K2374" s="107">
        <f t="shared" si="153"/>
        <v>-11682.342992933176</v>
      </c>
      <c r="L2374" s="109">
        <f t="shared" si="154"/>
        <v>-2147682.342992933</v>
      </c>
      <c r="M2374" s="110">
        <f t="shared" si="155"/>
        <v>-1.6372944847023564E-06</v>
      </c>
      <c r="N2374" s="33" t="s">
        <v>4892</v>
      </c>
      <c r="O2374" s="33">
        <f>+'Categorias-9 feb-Depurado'!Y2373</f>
        <v>-447.81282430265099</v>
      </c>
      <c r="P2374" s="111">
        <f>+'Categorias-9 feb-Depurado'!AC2373</f>
        <v>44950</v>
      </c>
      <c r="Q2374" s="111">
        <f>+'Categorias-9 feb-Depurado'!AE2373</f>
        <v>44950</v>
      </c>
      <c r="R2374" s="112" t="str">
        <f>+'Categorias-9 feb-Depurado'!AB2373</f>
        <v>Aeropuerto</v>
      </c>
    </row>
    <row r="2375" spans="2:18" s="1" customFormat="1" ht="14.5">
      <c r="B2375" s="57" t="str">
        <f>+'Categorias-9 feb-Depurado'!B2374</f>
        <v>UNIDAD ADMINISTRATIVA ESPECIAL DE AERONAUTICA CIVIL</v>
      </c>
      <c r="C2375" s="30" t="s">
        <v>4898</v>
      </c>
      <c r="D2375" s="31">
        <v>2</v>
      </c>
      <c r="E2375" s="30">
        <f>+'Categorias-9 feb-Depurado'!E2374</f>
        <v>899999059</v>
      </c>
      <c r="F2375" s="30" t="str">
        <f>+'Categorias-9 feb-Depurado'!F2374</f>
        <v>AV EL DORADO 103 15</v>
      </c>
      <c r="G2375" s="30" t="str">
        <f>+'Categorias-9 feb-Depurado'!G2374</f>
        <v>BOGOTA</v>
      </c>
      <c r="H2375" s="30">
        <f>+'Categorias-9 feb-Depurado'!H2374</f>
        <v>57546</v>
      </c>
      <c r="I2375" s="107">
        <f>+'Categorias-9 feb-Depurado'!R2374</f>
        <v>-326600</v>
      </c>
      <c r="J2375" s="108">
        <f t="shared" si="152"/>
        <v>-326600</v>
      </c>
      <c r="K2375" s="107">
        <f t="shared" si="153"/>
        <v>-1674.333903223526</v>
      </c>
      <c r="L2375" s="109">
        <f t="shared" si="154"/>
        <v>-328274.33390322351</v>
      </c>
      <c r="M2375" s="110">
        <f t="shared" si="155"/>
        <v>-2.5026129125784608E-07</v>
      </c>
      <c r="N2375" s="33" t="s">
        <v>4892</v>
      </c>
      <c r="O2375" s="33">
        <f>+'Categorias-9 feb-Depurado'!Y2374</f>
        <v>-68.471754876987745</v>
      </c>
      <c r="P2375" s="111">
        <f>+'Categorias-9 feb-Depurado'!AC2374</f>
        <v>44951</v>
      </c>
      <c r="Q2375" s="111">
        <f>+'Categorias-9 feb-Depurado'!AE2374</f>
        <v>44951</v>
      </c>
      <c r="R2375" s="112" t="str">
        <f>+'Categorias-9 feb-Depurado'!AB2374</f>
        <v>Aeropuerto</v>
      </c>
    </row>
    <row r="2376" spans="2:18" s="1" customFormat="1" ht="14.5">
      <c r="B2376" s="57" t="str">
        <f>+'Categorias-9 feb-Depurado'!B2375</f>
        <v>UNIDAD ADMINISTRATIVA ESPECIAL DE AERONAUTICA CIVIL</v>
      </c>
      <c r="C2376" s="30" t="s">
        <v>4898</v>
      </c>
      <c r="D2376" s="31">
        <v>2</v>
      </c>
      <c r="E2376" s="30">
        <f>+'Categorias-9 feb-Depurado'!E2375</f>
        <v>899999059</v>
      </c>
      <c r="F2376" s="30" t="str">
        <f>+'Categorias-9 feb-Depurado'!F2375</f>
        <v>AV EL DORADO 103 15</v>
      </c>
      <c r="G2376" s="30" t="str">
        <f>+'Categorias-9 feb-Depurado'!G2375</f>
        <v>BOGOTA</v>
      </c>
      <c r="H2376" s="30">
        <f>+'Categorias-9 feb-Depurado'!H2375</f>
        <v>57743</v>
      </c>
      <c r="I2376" s="107">
        <f>+'Categorias-9 feb-Depurado'!R2375</f>
        <v>-705600</v>
      </c>
      <c r="J2376" s="108">
        <f t="shared" si="152"/>
        <v>-705600</v>
      </c>
      <c r="K2376" s="107">
        <f t="shared" si="153"/>
        <v>-3133.9234824931964</v>
      </c>
      <c r="L2376" s="109">
        <f t="shared" si="154"/>
        <v>-708733.92348249315</v>
      </c>
      <c r="M2376" s="110">
        <f t="shared" si="155"/>
        <v>-5.4030622723388768E-07</v>
      </c>
      <c r="N2376" s="33" t="s">
        <v>4892</v>
      </c>
      <c r="O2376" s="33">
        <f>+'Categorias-9 feb-Depurado'!Y2375</f>
        <v>-147.92918016289821</v>
      </c>
      <c r="P2376" s="111">
        <f>+'Categorias-9 feb-Depurado'!AC2375</f>
        <v>44953</v>
      </c>
      <c r="Q2376" s="111">
        <f>+'Categorias-9 feb-Depurado'!AE2375</f>
        <v>44953</v>
      </c>
      <c r="R2376" s="112" t="str">
        <f>+'Categorias-9 feb-Depurado'!AB2375</f>
        <v>Aeropuerto</v>
      </c>
    </row>
    <row r="2377" spans="2:18" s="1" customFormat="1" ht="14.5">
      <c r="B2377" s="57" t="str">
        <f>+'Categorias-9 feb-Depurado'!B2376</f>
        <v>UNIDAD ADMINISTRATIVA ESPECIAL DE AERONAUTICA CIVIL</v>
      </c>
      <c r="C2377" s="30" t="s">
        <v>4898</v>
      </c>
      <c r="D2377" s="31">
        <v>2</v>
      </c>
      <c r="E2377" s="30">
        <f>+'Categorias-9 feb-Depurado'!E2376</f>
        <v>899999059</v>
      </c>
      <c r="F2377" s="30" t="str">
        <f>+'Categorias-9 feb-Depurado'!F2376</f>
        <v>AV EL DORADO 103 15</v>
      </c>
      <c r="G2377" s="30" t="str">
        <f>+'Categorias-9 feb-Depurado'!G2376</f>
        <v>BOGOTA</v>
      </c>
      <c r="H2377" s="30">
        <f>+'Categorias-9 feb-Depurado'!H2376</f>
        <v>57750</v>
      </c>
      <c r="I2377" s="107">
        <f>+'Categorias-9 feb-Depurado'!R2376</f>
        <v>-705600</v>
      </c>
      <c r="J2377" s="108">
        <f t="shared" si="152"/>
        <v>-705600</v>
      </c>
      <c r="K2377" s="107">
        <f t="shared" si="153"/>
        <v>-3133.9234824931964</v>
      </c>
      <c r="L2377" s="109">
        <f t="shared" si="154"/>
        <v>-708733.92348249315</v>
      </c>
      <c r="M2377" s="110">
        <f t="shared" si="155"/>
        <v>-5.4030622723388768E-07</v>
      </c>
      <c r="N2377" s="33" t="s">
        <v>4892</v>
      </c>
      <c r="O2377" s="33">
        <f>+'Categorias-9 feb-Depurado'!Y2376</f>
        <v>-147.92918016289821</v>
      </c>
      <c r="P2377" s="111">
        <f>+'Categorias-9 feb-Depurado'!AC2376</f>
        <v>44953</v>
      </c>
      <c r="Q2377" s="111">
        <f>+'Categorias-9 feb-Depurado'!AE2376</f>
        <v>44953</v>
      </c>
      <c r="R2377" s="112" t="str">
        <f>+'Categorias-9 feb-Depurado'!AB2376</f>
        <v>Aeropuerto</v>
      </c>
    </row>
    <row r="2378" spans="2:18" s="1" customFormat="1" ht="14.5">
      <c r="B2378" s="57" t="str">
        <f>+'Categorias-9 feb-Depurado'!B2377</f>
        <v>UNIDAD ADMINISTRATIVA ESPECIAL DE AERONAUTICA CIVIL</v>
      </c>
      <c r="C2378" s="30" t="s">
        <v>4898</v>
      </c>
      <c r="D2378" s="31">
        <v>2</v>
      </c>
      <c r="E2378" s="30">
        <f>+'Categorias-9 feb-Depurado'!E2377</f>
        <v>899999059</v>
      </c>
      <c r="F2378" s="30" t="str">
        <f>+'Categorias-9 feb-Depurado'!F2377</f>
        <v>AV EL DORADO 103 15</v>
      </c>
      <c r="G2378" s="30" t="str">
        <f>+'Categorias-9 feb-Depurado'!G2377</f>
        <v>BOGOTA</v>
      </c>
      <c r="H2378" s="30">
        <f>+'Categorias-9 feb-Depurado'!H2377</f>
        <v>714543</v>
      </c>
      <c r="I2378" s="107">
        <f>+'Categorias-9 feb-Depurado'!R2377</f>
        <v>51046404</v>
      </c>
      <c r="J2378" s="108">
        <f t="shared" si="152"/>
        <v>51046404</v>
      </c>
      <c r="K2378" s="107">
        <f t="shared" si="153"/>
        <v>139402.72359668079</v>
      </c>
      <c r="L2378" s="109">
        <f t="shared" si="154"/>
        <v>51185806.723596677</v>
      </c>
      <c r="M2378" s="110">
        <f t="shared" si="155"/>
        <v>3.9021710690602537E-05</v>
      </c>
      <c r="N2378" s="33" t="s">
        <v>4892</v>
      </c>
      <c r="O2378" s="33">
        <f>+'Categorias-9 feb-Depurado'!Y2377</f>
        <v>10701.888738639578</v>
      </c>
      <c r="P2378" s="111">
        <f>+'Categorias-9 feb-Depurado'!AC2377</f>
        <v>44958</v>
      </c>
      <c r="Q2378" s="111">
        <f>+'Categorias-9 feb-Depurado'!AE2377</f>
        <v>44958</v>
      </c>
      <c r="R2378" s="112" t="str">
        <f>+'Categorias-9 feb-Depurado'!AB2377</f>
        <v>Aeropuerto</v>
      </c>
    </row>
    <row r="2379" spans="2:18" s="1" customFormat="1" ht="14.5">
      <c r="B2379" s="57" t="str">
        <f>+'Categorias-9 feb-Depurado'!B2378</f>
        <v>UNIDAD ADMINISTRATIVA ESPECIAL DE AERONAUTICA CIVIL</v>
      </c>
      <c r="C2379" s="30" t="s">
        <v>4898</v>
      </c>
      <c r="D2379" s="31">
        <v>2</v>
      </c>
      <c r="E2379" s="30">
        <f>+'Categorias-9 feb-Depurado'!E2378</f>
        <v>899999059</v>
      </c>
      <c r="F2379" s="30" t="str">
        <f>+'Categorias-9 feb-Depurado'!F2378</f>
        <v>AV EL DORADO 103 15</v>
      </c>
      <c r="G2379" s="30" t="str">
        <f>+'Categorias-9 feb-Depurado'!G2378</f>
        <v>BOGOTA</v>
      </c>
      <c r="H2379" s="30">
        <f>+'Categorias-9 feb-Depurado'!H2378</f>
        <v>714389</v>
      </c>
      <c r="I2379" s="107">
        <f>+'Categorias-9 feb-Depurado'!R2378</f>
        <v>13127406</v>
      </c>
      <c r="J2379" s="108">
        <f t="shared" si="152"/>
        <v>13127406</v>
      </c>
      <c r="K2379" s="107">
        <f t="shared" si="153"/>
        <v>13432.165992586069</v>
      </c>
      <c r="L2379" s="109">
        <f t="shared" si="154"/>
        <v>13140838.165992586</v>
      </c>
      <c r="M2379" s="110">
        <f t="shared" si="155"/>
        <v>1.001797212876592E-05</v>
      </c>
      <c r="N2379" s="33" t="s">
        <v>4892</v>
      </c>
      <c r="O2379" s="33">
        <f>+'Categorias-9 feb-Depurado'!Y2378</f>
        <v>2752.1632755747032</v>
      </c>
      <c r="P2379" s="111">
        <f>+'Categorias-9 feb-Depurado'!AC2378</f>
        <v>44963</v>
      </c>
      <c r="Q2379" s="111">
        <f>+'Categorias-9 feb-Depurado'!AE2378</f>
        <v>44963</v>
      </c>
      <c r="R2379" s="112" t="str">
        <f>+'Categorias-9 feb-Depurado'!AB2378</f>
        <v>Aeropuerto</v>
      </c>
    </row>
    <row r="2380" spans="2:18" s="1" customFormat="1" ht="14.5">
      <c r="B2380" s="57" t="str">
        <f>+'Categorias-9 feb-Depurado'!B2379</f>
        <v>UNIDAD ADMINISTRATIVA ESPECIAL DE AERONAUTICA CIVIL</v>
      </c>
      <c r="C2380" s="30" t="s">
        <v>4898</v>
      </c>
      <c r="D2380" s="31">
        <v>2</v>
      </c>
      <c r="E2380" s="30">
        <f>+'Categorias-9 feb-Depurado'!E2379</f>
        <v>899999059</v>
      </c>
      <c r="F2380" s="30" t="str">
        <f>+'Categorias-9 feb-Depurado'!F2379</f>
        <v>AV EL DORADO 103 15</v>
      </c>
      <c r="G2380" s="30" t="str">
        <f>+'Categorias-9 feb-Depurado'!G2379</f>
        <v>BOGOTA</v>
      </c>
      <c r="H2380" s="30">
        <f>+'Categorias-9 feb-Depurado'!H2379</f>
        <v>715477</v>
      </c>
      <c r="I2380" s="107">
        <f>+'Categorias-9 feb-Depurado'!R2379</f>
        <v>259709600</v>
      </c>
      <c r="J2380" s="108">
        <f t="shared" si="152"/>
        <v>259709600</v>
      </c>
      <c r="K2380" s="107">
        <f t="shared" si="153"/>
        <v>177129.06973777188</v>
      </c>
      <c r="L2380" s="109">
        <f t="shared" si="154"/>
        <v>259886729.06973776</v>
      </c>
      <c r="M2380" s="110">
        <f t="shared" si="155"/>
        <v>0.00019812571889017824</v>
      </c>
      <c r="N2380" s="33" t="s">
        <v>4892</v>
      </c>
      <c r="O2380" s="33">
        <f>+'Categorias-9 feb-Depurado'!Y2379</f>
        <v>54448.169229640342</v>
      </c>
      <c r="P2380" s="111">
        <f>+'Categorias-9 feb-Depurado'!AC2379</f>
        <v>44964</v>
      </c>
      <c r="Q2380" s="111">
        <f>+'Categorias-9 feb-Depurado'!AE2379</f>
        <v>44964</v>
      </c>
      <c r="R2380" s="112" t="str">
        <f>+'Categorias-9 feb-Depurado'!AB2379</f>
        <v>Aeropuerto</v>
      </c>
    </row>
    <row r="2381" spans="2:18" s="1" customFormat="1" ht="14.5">
      <c r="B2381" s="57" t="str">
        <f>+'Categorias-9 feb-Depurado'!B2380</f>
        <v>UNIDAD ADMINISTRATIVA ESPECIAL DE AERONAUTICA CIVIL</v>
      </c>
      <c r="C2381" s="30" t="s">
        <v>4898</v>
      </c>
      <c r="D2381" s="31">
        <v>2</v>
      </c>
      <c r="E2381" s="30">
        <f>+'Categorias-9 feb-Depurado'!E2380</f>
        <v>899999059</v>
      </c>
      <c r="F2381" s="30" t="str">
        <f>+'Categorias-9 feb-Depurado'!F2380</f>
        <v>AV EL DORADO 103 15</v>
      </c>
      <c r="G2381" s="30" t="str">
        <f>+'Categorias-9 feb-Depurado'!G2380</f>
        <v>BOGOTA</v>
      </c>
      <c r="H2381" s="30">
        <f>+'Categorias-9 feb-Depurado'!H2380</f>
        <v>716245</v>
      </c>
      <c r="I2381" s="107">
        <f>+'Categorias-9 feb-Depurado'!R2380</f>
        <v>1369390</v>
      </c>
      <c r="J2381" s="108">
        <f t="shared" si="152"/>
        <v>1369390</v>
      </c>
      <c r="K2381" s="107">
        <f t="shared" si="153"/>
        <v>933.96153553125271</v>
      </c>
      <c r="L2381" s="109">
        <f t="shared" si="154"/>
        <v>1370323.9615355313</v>
      </c>
      <c r="M2381" s="110">
        <f t="shared" si="155"/>
        <v>1.044672119132374E-06</v>
      </c>
      <c r="N2381" s="33" t="s">
        <v>4892</v>
      </c>
      <c r="O2381" s="33">
        <f>+'Categorias-9 feb-Depurado'!Y2380</f>
        <v>287.09288552050901</v>
      </c>
      <c r="P2381" s="111">
        <f>+'Categorias-9 feb-Depurado'!AC2380</f>
        <v>44964</v>
      </c>
      <c r="Q2381" s="111">
        <f>+'Categorias-9 feb-Depurado'!AE2380</f>
        <v>44964</v>
      </c>
      <c r="R2381" s="112" t="str">
        <f>+'Categorias-9 feb-Depurado'!AB2380</f>
        <v>Aeropuerto</v>
      </c>
    </row>
    <row r="2382" spans="2:18" s="1" customFormat="1" ht="14.5">
      <c r="B2382" s="57" t="str">
        <f>+'Categorias-9 feb-Depurado'!B2381</f>
        <v>UNIDAD ADMINISTRATIVA ESPECIAL DE AERONAUTICA CIVIL</v>
      </c>
      <c r="C2382" s="30" t="s">
        <v>4898</v>
      </c>
      <c r="D2382" s="31">
        <v>2</v>
      </c>
      <c r="E2382" s="30">
        <f>+'Categorias-9 feb-Depurado'!E2381</f>
        <v>899999059</v>
      </c>
      <c r="F2382" s="30" t="str">
        <f>+'Categorias-9 feb-Depurado'!F2381</f>
        <v>AV EL DORADO 103 15</v>
      </c>
      <c r="G2382" s="30" t="str">
        <f>+'Categorias-9 feb-Depurado'!G2381</f>
        <v>BOGOTA</v>
      </c>
      <c r="H2382" s="30">
        <f>+'Categorias-9 feb-Depurado'!H2381</f>
        <v>716281</v>
      </c>
      <c r="I2382" s="107">
        <f>+'Categorias-9 feb-Depurado'!R2381</f>
        <v>150565000</v>
      </c>
      <c r="J2382" s="108">
        <f t="shared" si="152"/>
        <v>150565000</v>
      </c>
      <c r="K2382" s="107">
        <f t="shared" si="153"/>
        <v>102689.45924627979</v>
      </c>
      <c r="L2382" s="109">
        <f t="shared" si="154"/>
        <v>150667689.45924628</v>
      </c>
      <c r="M2382" s="110">
        <f t="shared" si="155"/>
        <v>0.0001148621339553859</v>
      </c>
      <c r="N2382" s="33" t="s">
        <v>4892</v>
      </c>
      <c r="O2382" s="33">
        <f>+'Categorias-9 feb-Depurado'!Y2381</f>
        <v>31565.982158768093</v>
      </c>
      <c r="P2382" s="111">
        <f>+'Categorias-9 feb-Depurado'!AC2381</f>
        <v>44964</v>
      </c>
      <c r="Q2382" s="111">
        <f>+'Categorias-9 feb-Depurado'!AE2381</f>
        <v>44964</v>
      </c>
      <c r="R2382" s="112" t="str">
        <f>+'Categorias-9 feb-Depurado'!AB2381</f>
        <v>Aeropuerto</v>
      </c>
    </row>
    <row r="2383" spans="2:18" s="1" customFormat="1" ht="14.5">
      <c r="B2383" s="57" t="str">
        <f>+'Categorias-9 feb-Depurado'!B2382</f>
        <v>UNIDAD ADMINISTRATIVA ESPECIAL DE AERONAUTICA CIVIL</v>
      </c>
      <c r="C2383" s="30" t="s">
        <v>4898</v>
      </c>
      <c r="D2383" s="31">
        <v>2</v>
      </c>
      <c r="E2383" s="30">
        <f>+'Categorias-9 feb-Depurado'!E2382</f>
        <v>899999059</v>
      </c>
      <c r="F2383" s="30" t="str">
        <f>+'Categorias-9 feb-Depurado'!F2382</f>
        <v>AV EL DORADO 103 15</v>
      </c>
      <c r="G2383" s="30" t="str">
        <f>+'Categorias-9 feb-Depurado'!G2382</f>
        <v>BOGOTA</v>
      </c>
      <c r="H2383" s="30">
        <f>+'Categorias-9 feb-Depurado'!H2382</f>
        <v>715804</v>
      </c>
      <c r="I2383" s="107">
        <f>+'Categorias-9 feb-Depurado'!R2382</f>
        <v>392444000</v>
      </c>
      <c r="J2383" s="108">
        <f t="shared" si="156" ref="J2383:J2446">+IF(Q2383&gt;$O$4,0,I2383)</f>
        <v>392444000</v>
      </c>
      <c r="K2383" s="107">
        <f t="shared" si="157" ref="K2383:K2446">++(((1+$O$5)^(($O$4-Q2383)/365))-1)*J2383</f>
        <v>267657.5707797099</v>
      </c>
      <c r="L2383" s="109">
        <f t="shared" si="158" ref="L2383:L2446">+I2383+K2383</f>
        <v>392711657.57077968</v>
      </c>
      <c r="M2383" s="110">
        <f t="shared" si="159" ref="M2383:M2446">+L2383/$E$11</f>
        <v>0.00029938535049970087</v>
      </c>
      <c r="N2383" s="33" t="s">
        <v>4892</v>
      </c>
      <c r="O2383" s="33">
        <f>+'Categorias-9 feb-Depurado'!Y2382</f>
        <v>82275.962556474522</v>
      </c>
      <c r="P2383" s="111">
        <f>+'Categorias-9 feb-Depurado'!AC2382</f>
        <v>44964</v>
      </c>
      <c r="Q2383" s="111">
        <f>+'Categorias-9 feb-Depurado'!AE2382</f>
        <v>44964</v>
      </c>
      <c r="R2383" s="112" t="str">
        <f>+'Categorias-9 feb-Depurado'!AB2382</f>
        <v>Aeropuerto</v>
      </c>
    </row>
    <row r="2384" spans="2:18" s="1" customFormat="1" ht="14.5">
      <c r="B2384" s="57" t="str">
        <f>+'Categorias-9 feb-Depurado'!B2383</f>
        <v>UNIDAD ADMINISTRATIVA ESPECIAL DE AERONAUTICA CIVIL</v>
      </c>
      <c r="C2384" s="30" t="s">
        <v>4898</v>
      </c>
      <c r="D2384" s="31">
        <v>2</v>
      </c>
      <c r="E2384" s="30">
        <f>+'Categorias-9 feb-Depurado'!E2383</f>
        <v>899999059</v>
      </c>
      <c r="F2384" s="30" t="str">
        <f>+'Categorias-9 feb-Depurado'!F2383</f>
        <v>AV EL DORADO 103 15</v>
      </c>
      <c r="G2384" s="30" t="str">
        <f>+'Categorias-9 feb-Depurado'!G2383</f>
        <v>BOGOTA</v>
      </c>
      <c r="H2384" s="30">
        <f>+'Categorias-9 feb-Depurado'!H2383</f>
        <v>716488</v>
      </c>
      <c r="I2384" s="107">
        <f>+'Categorias-9 feb-Depurado'!R2383</f>
        <v>4182000</v>
      </c>
      <c r="J2384" s="108">
        <f t="shared" si="156"/>
        <v>4182000</v>
      </c>
      <c r="K2384" s="107">
        <f t="shared" si="157"/>
        <v>2852.2386913820746</v>
      </c>
      <c r="L2384" s="109">
        <f t="shared" si="158"/>
        <v>4184852.2386913821</v>
      </c>
      <c r="M2384" s="110">
        <f t="shared" si="159"/>
        <v>3.1903393497919424E-06</v>
      </c>
      <c r="N2384" s="33" t="s">
        <v>4892</v>
      </c>
      <c r="O2384" s="33">
        <f>+'Categorias-9 feb-Depurado'!Y2383</f>
        <v>876.75713072738131</v>
      </c>
      <c r="P2384" s="111">
        <f>+'Categorias-9 feb-Depurado'!AC2383</f>
        <v>44964</v>
      </c>
      <c r="Q2384" s="111">
        <f>+'Categorias-9 feb-Depurado'!AE2383</f>
        <v>44964</v>
      </c>
      <c r="R2384" s="112" t="str">
        <f>+'Categorias-9 feb-Depurado'!AB2383</f>
        <v>Aeropuerto</v>
      </c>
    </row>
    <row r="2385" spans="2:18" s="1" customFormat="1" ht="14.5">
      <c r="B2385" s="57" t="str">
        <f>+'Categorias-9 feb-Depurado'!B2384</f>
        <v>UNIDAD ADMINISTRATIVA ESPECIAL DE AERONAUTICA CIVIL</v>
      </c>
      <c r="C2385" s="30" t="s">
        <v>4898</v>
      </c>
      <c r="D2385" s="31">
        <v>2</v>
      </c>
      <c r="E2385" s="30">
        <f>+'Categorias-9 feb-Depurado'!E2384</f>
        <v>899999059</v>
      </c>
      <c r="F2385" s="30" t="str">
        <f>+'Categorias-9 feb-Depurado'!F2384</f>
        <v>AV EL DORADO 103 15</v>
      </c>
      <c r="G2385" s="30" t="str">
        <f>+'Categorias-9 feb-Depurado'!G2384</f>
        <v>BOGOTA</v>
      </c>
      <c r="H2385" s="30">
        <f>+'Categorias-9 feb-Depurado'!H2384</f>
        <v>715752</v>
      </c>
      <c r="I2385" s="107">
        <f>+'Categorias-9 feb-Depurado'!R2384</f>
        <v>57716205</v>
      </c>
      <c r="J2385" s="108">
        <f t="shared" si="156"/>
        <v>57716205</v>
      </c>
      <c r="K2385" s="107">
        <f t="shared" si="157"/>
        <v>39364.034677364791</v>
      </c>
      <c r="L2385" s="109">
        <f t="shared" si="158"/>
        <v>57755569.034677364</v>
      </c>
      <c r="M2385" s="110">
        <f t="shared" si="159"/>
        <v>4.4030196062209101E-05</v>
      </c>
      <c r="N2385" s="33" t="s">
        <v>4892</v>
      </c>
      <c r="O2385" s="33">
        <f>+'Categorias-9 feb-Depurado'!Y2384</f>
        <v>12084</v>
      </c>
      <c r="P2385" s="111">
        <f>+'Categorias-9 feb-Depurado'!AC2384</f>
        <v>44964</v>
      </c>
      <c r="Q2385" s="111">
        <f>+'Categorias-9 feb-Depurado'!AE2384</f>
        <v>44964</v>
      </c>
      <c r="R2385" s="112" t="str">
        <f>+'Categorias-9 feb-Depurado'!AB2384</f>
        <v>Aeropuerto</v>
      </c>
    </row>
    <row r="2386" spans="2:18" s="1" customFormat="1" ht="14.5">
      <c r="B2386" s="57" t="str">
        <f>+'Categorias-9 feb-Depurado'!B2385</f>
        <v>UNIDAD ADMINISTRATIVA ESPECIAL DE AERONAUTICA CIVIL</v>
      </c>
      <c r="C2386" s="30" t="s">
        <v>4898</v>
      </c>
      <c r="D2386" s="31">
        <v>2</v>
      </c>
      <c r="E2386" s="30">
        <f>+'Categorias-9 feb-Depurado'!E2385</f>
        <v>899999059</v>
      </c>
      <c r="F2386" s="30" t="str">
        <f>+'Categorias-9 feb-Depurado'!F2385</f>
        <v>AV EL DORADO 103 15</v>
      </c>
      <c r="G2386" s="30" t="str">
        <f>+'Categorias-9 feb-Depurado'!G2385</f>
        <v>BOGOTA</v>
      </c>
      <c r="H2386" s="30">
        <f>+'Categorias-9 feb-Depurado'!H2385</f>
        <v>716186</v>
      </c>
      <c r="I2386" s="107">
        <f>+'Categorias-9 feb-Depurado'!R2385</f>
        <v>226967400</v>
      </c>
      <c r="J2386" s="108">
        <f t="shared" si="156"/>
        <v>226967400</v>
      </c>
      <c r="K2386" s="107">
        <f t="shared" si="157"/>
        <v>154797.99138268575</v>
      </c>
      <c r="L2386" s="109">
        <f t="shared" si="158"/>
        <v>227122197.99138269</v>
      </c>
      <c r="M2386" s="110">
        <f t="shared" si="159"/>
        <v>0.00017314754360114005</v>
      </c>
      <c r="N2386" s="33" t="s">
        <v>4892</v>
      </c>
      <c r="O2386" s="33">
        <f>+'Categorias-9 feb-Depurado'!Y2385</f>
        <v>47520</v>
      </c>
      <c r="P2386" s="111">
        <f>+'Categorias-9 feb-Depurado'!AC2385</f>
        <v>44964</v>
      </c>
      <c r="Q2386" s="111">
        <f>+'Categorias-9 feb-Depurado'!AE2385</f>
        <v>44964</v>
      </c>
      <c r="R2386" s="112" t="str">
        <f>+'Categorias-9 feb-Depurado'!AB2385</f>
        <v>Aeropuerto</v>
      </c>
    </row>
    <row r="2387" spans="2:18" s="1" customFormat="1" ht="14.5">
      <c r="B2387" s="57" t="str">
        <f>+'Categorias-9 feb-Depurado'!B2386</f>
        <v>UNIDAD ADMINISTRATIVA ESPECIAL DE AERONAUTICA CIVIL</v>
      </c>
      <c r="C2387" s="30" t="s">
        <v>4898</v>
      </c>
      <c r="D2387" s="31">
        <v>2</v>
      </c>
      <c r="E2387" s="30">
        <f>+'Categorias-9 feb-Depurado'!E2386</f>
        <v>899999059</v>
      </c>
      <c r="F2387" s="30" t="str">
        <f>+'Categorias-9 feb-Depurado'!F2386</f>
        <v>AV EL DORADO 103 15</v>
      </c>
      <c r="G2387" s="30" t="str">
        <f>+'Categorias-9 feb-Depurado'!G2386</f>
        <v>BOGOTA</v>
      </c>
      <c r="H2387" s="30">
        <f>+'Categorias-9 feb-Depurado'!H2386</f>
        <v>716379</v>
      </c>
      <c r="I2387" s="107">
        <f>+'Categorias-9 feb-Depurado'!R2386</f>
        <v>4848849</v>
      </c>
      <c r="J2387" s="108">
        <f t="shared" si="156"/>
        <v>4848849</v>
      </c>
      <c r="K2387" s="107">
        <f t="shared" si="157"/>
        <v>3307.0479977210139</v>
      </c>
      <c r="L2387" s="109">
        <f t="shared" si="158"/>
        <v>4852156.0479977215</v>
      </c>
      <c r="M2387" s="110">
        <f t="shared" si="159"/>
        <v>3.6990611587516289E-06</v>
      </c>
      <c r="N2387" s="33" t="s">
        <v>4892</v>
      </c>
      <c r="O2387" s="33">
        <f>+'Categorias-9 feb-Depurado'!Y2386</f>
        <v>1015.2</v>
      </c>
      <c r="P2387" s="111">
        <f>+'Categorias-9 feb-Depurado'!AC2386</f>
        <v>44964</v>
      </c>
      <c r="Q2387" s="111">
        <f>+'Categorias-9 feb-Depurado'!AE2386</f>
        <v>44964</v>
      </c>
      <c r="R2387" s="112" t="str">
        <f>+'Categorias-9 feb-Depurado'!AB2386</f>
        <v>Aeropuerto</v>
      </c>
    </row>
    <row r="2388" spans="2:18" s="1" customFormat="1" ht="14.5">
      <c r="B2388" s="57" t="str">
        <f>+'Categorias-9 feb-Depurado'!B2387</f>
        <v>UNIDAD ADMINISTRATIVA ESPECIAL DE AERONAUTICA CIVIL</v>
      </c>
      <c r="C2388" s="30" t="s">
        <v>4898</v>
      </c>
      <c r="D2388" s="31">
        <v>2</v>
      </c>
      <c r="E2388" s="30">
        <f>+'Categorias-9 feb-Depurado'!E2387</f>
        <v>899999059</v>
      </c>
      <c r="F2388" s="30" t="str">
        <f>+'Categorias-9 feb-Depurado'!F2387</f>
        <v>AV EL DORADO 103 15</v>
      </c>
      <c r="G2388" s="30" t="str">
        <f>+'Categorias-9 feb-Depurado'!G2387</f>
        <v>BOGOTA</v>
      </c>
      <c r="H2388" s="30">
        <f>+'Categorias-9 feb-Depurado'!H2387</f>
        <v>717475</v>
      </c>
      <c r="I2388" s="107">
        <f>+'Categorias-9 feb-Depurado'!R2387</f>
        <v>5653300</v>
      </c>
      <c r="J2388" s="108">
        <f t="shared" si="156"/>
        <v>5653300</v>
      </c>
      <c r="K2388" s="107">
        <f t="shared" si="157"/>
        <v>1927.524220821753</v>
      </c>
      <c r="L2388" s="109">
        <f t="shared" si="158"/>
        <v>5655227.5242208214</v>
      </c>
      <c r="M2388" s="110">
        <f t="shared" si="159"/>
        <v>4.3112860080789805E-06</v>
      </c>
      <c r="N2388" s="33" t="s">
        <v>4892</v>
      </c>
      <c r="O2388" s="33">
        <f>+'Categorias-9 feb-Depurado'!Y2387</f>
        <v>1185.2154679916559</v>
      </c>
      <c r="P2388" s="111">
        <f>+'Categorias-9 feb-Depurado'!AC2387</f>
        <v>44965</v>
      </c>
      <c r="Q2388" s="111">
        <f>+'Categorias-9 feb-Depurado'!AE2387</f>
        <v>44965</v>
      </c>
      <c r="R2388" s="112" t="str">
        <f>+'Categorias-9 feb-Depurado'!AB2387</f>
        <v>Aeropuerto</v>
      </c>
    </row>
    <row r="2389" spans="2:18" s="1" customFormat="1" ht="14.5">
      <c r="B2389" s="57" t="str">
        <f>+'Categorias-9 feb-Depurado'!B2388</f>
        <v>UNIDAD ADMINISTRATIVA ESPECIAL DE AERONAUTICA CIVIL</v>
      </c>
      <c r="C2389" s="30" t="s">
        <v>4898</v>
      </c>
      <c r="D2389" s="31">
        <v>2</v>
      </c>
      <c r="E2389" s="30">
        <f>+'Categorias-9 feb-Depurado'!E2388</f>
        <v>899999059</v>
      </c>
      <c r="F2389" s="30" t="str">
        <f>+'Categorias-9 feb-Depurado'!F2388</f>
        <v>AV EL DORADO 103 15</v>
      </c>
      <c r="G2389" s="30" t="str">
        <f>+'Categorias-9 feb-Depurado'!G2388</f>
        <v>BOGOTA</v>
      </c>
      <c r="H2389" s="30">
        <f>+'Categorias-9 feb-Depurado'!H2388</f>
        <v>716719</v>
      </c>
      <c r="I2389" s="107">
        <f>+'Categorias-9 feb-Depurado'!R2388</f>
        <v>199974000</v>
      </c>
      <c r="J2389" s="108">
        <f t="shared" si="156"/>
        <v>199974000</v>
      </c>
      <c r="K2389" s="107">
        <f t="shared" si="157"/>
        <v>68182.252584262154</v>
      </c>
      <c r="L2389" s="109">
        <f t="shared" si="158"/>
        <v>200042182.25258425</v>
      </c>
      <c r="M2389" s="110">
        <f t="shared" si="159"/>
        <v>0.00015250298200689615</v>
      </c>
      <c r="N2389" s="33" t="s">
        <v>4892</v>
      </c>
      <c r="O2389" s="33">
        <f>+'Categorias-9 feb-Depurado'!Y2388</f>
        <v>41924.588823547907</v>
      </c>
      <c r="P2389" s="111">
        <f>+'Categorias-9 feb-Depurado'!AC2388</f>
        <v>44965</v>
      </c>
      <c r="Q2389" s="111">
        <f>+'Categorias-9 feb-Depurado'!AE2388</f>
        <v>44965</v>
      </c>
      <c r="R2389" s="112" t="str">
        <f>+'Categorias-9 feb-Depurado'!AB2388</f>
        <v>Aeropuerto</v>
      </c>
    </row>
    <row r="2390" spans="2:18" s="1" customFormat="1" ht="14.5">
      <c r="B2390" s="57" t="str">
        <f>+'Categorias-9 feb-Depurado'!B2389</f>
        <v>UNIDAD ADMINISTRATIVA ESPECIAL DE AERONAUTICA CIVIL</v>
      </c>
      <c r="C2390" s="30" t="s">
        <v>4898</v>
      </c>
      <c r="D2390" s="31">
        <v>2</v>
      </c>
      <c r="E2390" s="30">
        <f>+'Categorias-9 feb-Depurado'!E2389</f>
        <v>899999059</v>
      </c>
      <c r="F2390" s="30" t="str">
        <f>+'Categorias-9 feb-Depurado'!F2389</f>
        <v>AV EL DORADO 103 15</v>
      </c>
      <c r="G2390" s="30" t="str">
        <f>+'Categorias-9 feb-Depurado'!G2389</f>
        <v>BOGOTA</v>
      </c>
      <c r="H2390" s="30">
        <f>+'Categorias-9 feb-Depurado'!H2389</f>
        <v>717686</v>
      </c>
      <c r="I2390" s="107">
        <f>+'Categorias-9 feb-Depurado'!R2389</f>
        <v>1394000</v>
      </c>
      <c r="J2390" s="108">
        <f t="shared" si="156"/>
        <v>1394000</v>
      </c>
      <c r="K2390" s="107">
        <f t="shared" si="157"/>
        <v>475.29208848381012</v>
      </c>
      <c r="L2390" s="109">
        <f t="shared" si="158"/>
        <v>1394475.2920884839</v>
      </c>
      <c r="M2390" s="110">
        <f t="shared" si="159"/>
        <v>1.0630839855061821E-06</v>
      </c>
      <c r="N2390" s="33" t="s">
        <v>4892</v>
      </c>
      <c r="O2390" s="33">
        <f>+'Categorias-9 feb-Depurado'!Y2389</f>
        <v>292.25237690912712</v>
      </c>
      <c r="P2390" s="111">
        <f>+'Categorias-9 feb-Depurado'!AC2389</f>
        <v>44965</v>
      </c>
      <c r="Q2390" s="111">
        <f>+'Categorias-9 feb-Depurado'!AE2389</f>
        <v>44965</v>
      </c>
      <c r="R2390" s="112" t="str">
        <f>+'Categorias-9 feb-Depurado'!AB2389</f>
        <v>Aeropuerto</v>
      </c>
    </row>
    <row r="2391" spans="2:18" s="1" customFormat="1" ht="14.5">
      <c r="B2391" s="57" t="str">
        <f>+'Categorias-9 feb-Depurado'!B2390</f>
        <v>UNIDAD ADMINISTRATIVA ESPECIAL DE AERONAUTICA CIVIL</v>
      </c>
      <c r="C2391" s="30" t="s">
        <v>4898</v>
      </c>
      <c r="D2391" s="31">
        <v>2</v>
      </c>
      <c r="E2391" s="30">
        <f>+'Categorias-9 feb-Depurado'!E2390</f>
        <v>899999059</v>
      </c>
      <c r="F2391" s="30" t="str">
        <f>+'Categorias-9 feb-Depurado'!F2390</f>
        <v>AV EL DORADO 103 15</v>
      </c>
      <c r="G2391" s="30" t="str">
        <f>+'Categorias-9 feb-Depurado'!G2390</f>
        <v>BOGOTA</v>
      </c>
      <c r="H2391" s="30">
        <f>+'Categorias-9 feb-Depurado'!H2390</f>
        <v>717441</v>
      </c>
      <c r="I2391" s="107">
        <f>+'Categorias-9 feb-Depurado'!R2390</f>
        <v>1069650</v>
      </c>
      <c r="J2391" s="108">
        <f t="shared" si="156"/>
        <v>1069650</v>
      </c>
      <c r="K2391" s="107">
        <f t="shared" si="157"/>
        <v>364.7031437924731</v>
      </c>
      <c r="L2391" s="109">
        <f t="shared" si="158"/>
        <v>1070014.7031437925</v>
      </c>
      <c r="M2391" s="110">
        <f t="shared" si="159"/>
        <v>8.1573011843377877E-07</v>
      </c>
      <c r="N2391" s="33" t="s">
        <v>4892</v>
      </c>
      <c r="O2391" s="33">
        <f>+'Categorias-9 feb-Depurado'!Y2390</f>
        <v>224.25233497908738</v>
      </c>
      <c r="P2391" s="111">
        <f>+'Categorias-9 feb-Depurado'!AC2390</f>
        <v>44965</v>
      </c>
      <c r="Q2391" s="111">
        <f>+'Categorias-9 feb-Depurado'!AE2390</f>
        <v>44965</v>
      </c>
      <c r="R2391" s="112" t="str">
        <f>+'Categorias-9 feb-Depurado'!AB2390</f>
        <v>Aeropuerto</v>
      </c>
    </row>
    <row r="2392" spans="2:18" s="1" customFormat="1" ht="14.5">
      <c r="B2392" s="57" t="str">
        <f>+'Categorias-9 feb-Depurado'!B2391</f>
        <v>UNIDAD ADMINISTRATIVA ESPECIAL DE AERONAUTICA CIVIL</v>
      </c>
      <c r="C2392" s="30" t="s">
        <v>4898</v>
      </c>
      <c r="D2392" s="31">
        <v>2</v>
      </c>
      <c r="E2392" s="30">
        <f>+'Categorias-9 feb-Depurado'!E2391</f>
        <v>899999059</v>
      </c>
      <c r="F2392" s="30" t="str">
        <f>+'Categorias-9 feb-Depurado'!F2391</f>
        <v>AV EL DORADO 103 15</v>
      </c>
      <c r="G2392" s="30" t="str">
        <f>+'Categorias-9 feb-Depurado'!G2391</f>
        <v>BOGOTA</v>
      </c>
      <c r="H2392" s="30">
        <f>+'Categorias-9 feb-Depurado'!H2391</f>
        <v>717654</v>
      </c>
      <c r="I2392" s="107">
        <f>+'Categorias-9 feb-Depurado'!R2391</f>
        <v>200000</v>
      </c>
      <c r="J2392" s="108">
        <f t="shared" si="156"/>
        <v>200000</v>
      </c>
      <c r="K2392" s="107">
        <f t="shared" si="157"/>
        <v>68.191117429527992</v>
      </c>
      <c r="L2392" s="109">
        <f t="shared" si="158"/>
        <v>200068.19111742952</v>
      </c>
      <c r="M2392" s="110">
        <f t="shared" si="159"/>
        <v>1.5252280997219254E-07</v>
      </c>
      <c r="N2392" s="33" t="s">
        <v>4892</v>
      </c>
      <c r="O2392" s="33">
        <f>+'Categorias-9 feb-Depurado'!Y2391</f>
        <v>41.930039728712643</v>
      </c>
      <c r="P2392" s="111">
        <f>+'Categorias-9 feb-Depurado'!AC2391</f>
        <v>44965</v>
      </c>
      <c r="Q2392" s="111">
        <f>+'Categorias-9 feb-Depurado'!AE2391</f>
        <v>44965</v>
      </c>
      <c r="R2392" s="112" t="str">
        <f>+'Categorias-9 feb-Depurado'!AB2391</f>
        <v>Aeropuerto</v>
      </c>
    </row>
    <row r="2393" spans="2:18" s="1" customFormat="1" ht="14.5">
      <c r="B2393" s="57" t="str">
        <f>+'Categorias-9 feb-Depurado'!B2392</f>
        <v>UNIDAD ADMINISTRATIVA ESPECIAL DE AERONAUTICA CIVIL</v>
      </c>
      <c r="C2393" s="30" t="s">
        <v>4898</v>
      </c>
      <c r="D2393" s="31">
        <v>2</v>
      </c>
      <c r="E2393" s="30">
        <f>+'Categorias-9 feb-Depurado'!E2392</f>
        <v>899999059</v>
      </c>
      <c r="F2393" s="30" t="str">
        <f>+'Categorias-9 feb-Depurado'!F2392</f>
        <v>AV EL DORADO 103 15</v>
      </c>
      <c r="G2393" s="30" t="str">
        <f>+'Categorias-9 feb-Depurado'!G2392</f>
        <v>BOGOTA</v>
      </c>
      <c r="H2393" s="30">
        <f>+'Categorias-9 feb-Depurado'!H2392</f>
        <v>717572</v>
      </c>
      <c r="I2393" s="107">
        <f>+'Categorias-9 feb-Depurado'!R2392</f>
        <v>3853030</v>
      </c>
      <c r="J2393" s="108">
        <f t="shared" si="156"/>
        <v>3853030</v>
      </c>
      <c r="K2393" s="107">
        <f t="shared" si="157"/>
        <v>1313.7121059474712</v>
      </c>
      <c r="L2393" s="109">
        <f t="shared" si="158"/>
        <v>3854343.7121059475</v>
      </c>
      <c r="M2393" s="110">
        <f t="shared" si="159"/>
        <v>2.938374812535785E-06</v>
      </c>
      <c r="N2393" s="33" t="s">
        <v>4892</v>
      </c>
      <c r="O2393" s="33">
        <f>+'Categorias-9 feb-Depurado'!Y2392</f>
        <v>806.75</v>
      </c>
      <c r="P2393" s="111">
        <f>+'Categorias-9 feb-Depurado'!AC2392</f>
        <v>44965</v>
      </c>
      <c r="Q2393" s="111">
        <f>+'Categorias-9 feb-Depurado'!AE2392</f>
        <v>44965</v>
      </c>
      <c r="R2393" s="112" t="str">
        <f>+'Categorias-9 feb-Depurado'!AB2392</f>
        <v>Aeropuerto</v>
      </c>
    </row>
    <row r="2394" spans="2:18" s="1" customFormat="1" ht="14.5">
      <c r="B2394" s="57" t="str">
        <f>+'Categorias-9 feb-Depurado'!B2393</f>
        <v>UNIDAD ADMINISTRATIVA ESPECIAL DE AERONAUTICA CIVIL</v>
      </c>
      <c r="C2394" s="30" t="s">
        <v>4898</v>
      </c>
      <c r="D2394" s="31">
        <v>2</v>
      </c>
      <c r="E2394" s="30">
        <f>+'Categorias-9 feb-Depurado'!E2393</f>
        <v>899999059</v>
      </c>
      <c r="F2394" s="30" t="str">
        <f>+'Categorias-9 feb-Depurado'!F2393</f>
        <v>AV EL DORADO 103 15</v>
      </c>
      <c r="G2394" s="30" t="str">
        <f>+'Categorias-9 feb-Depurado'!G2393</f>
        <v>BOGOTA</v>
      </c>
      <c r="H2394" s="30">
        <f>+'Categorias-9 feb-Depurado'!H2393</f>
        <v>716985</v>
      </c>
      <c r="I2394" s="107">
        <f>+'Categorias-9 feb-Depurado'!R2393</f>
        <v>47602292</v>
      </c>
      <c r="J2394" s="108">
        <f t="shared" si="156"/>
        <v>47602292</v>
      </c>
      <c r="K2394" s="107">
        <f t="shared" si="157"/>
        <v>16230.267418433405</v>
      </c>
      <c r="L2394" s="109">
        <f t="shared" si="158"/>
        <v>47618522.267418437</v>
      </c>
      <c r="M2394" s="110">
        <f t="shared" si="159"/>
        <v>3.6302176684784105E-05</v>
      </c>
      <c r="N2394" s="33" t="s">
        <v>4892</v>
      </c>
      <c r="O2394" s="33">
        <f>+'Categorias-9 feb-Depurado'!Y2393</f>
        <v>9967</v>
      </c>
      <c r="P2394" s="111">
        <f>+'Categorias-9 feb-Depurado'!AC2393</f>
        <v>44965</v>
      </c>
      <c r="Q2394" s="111">
        <f>+'Categorias-9 feb-Depurado'!AE2393</f>
        <v>44965</v>
      </c>
      <c r="R2394" s="112" t="str">
        <f>+'Categorias-9 feb-Depurado'!AB2393</f>
        <v>Aeropuerto</v>
      </c>
    </row>
    <row r="2395" spans="2:18" s="1" customFormat="1" ht="14.5">
      <c r="B2395" s="57" t="str">
        <f>+'Categorias-9 feb-Depurado'!B2394</f>
        <v>UNIDAD ADMINISTRATIVA ESPECIAL DE AERONAUTICA CIVIL</v>
      </c>
      <c r="C2395" s="30" t="s">
        <v>4898</v>
      </c>
      <c r="D2395" s="31">
        <v>2</v>
      </c>
      <c r="E2395" s="30">
        <f>+'Categorias-9 feb-Depurado'!E2394</f>
        <v>899999059</v>
      </c>
      <c r="F2395" s="30" t="str">
        <f>+'Categorias-9 feb-Depurado'!F2394</f>
        <v>AV EL DORADO 103 15</v>
      </c>
      <c r="G2395" s="30" t="str">
        <f>+'Categorias-9 feb-Depurado'!G2394</f>
        <v>BOGOTA</v>
      </c>
      <c r="H2395" s="30">
        <f>+'Categorias-9 feb-Depurado'!H2394</f>
        <v>717387</v>
      </c>
      <c r="I2395" s="107">
        <f>+'Categorias-9 feb-Depurado'!R2394</f>
        <v>173936780</v>
      </c>
      <c r="J2395" s="108">
        <f t="shared" si="156"/>
        <v>173936780</v>
      </c>
      <c r="K2395" s="107">
        <f t="shared" si="157"/>
        <v>59304.716951469876</v>
      </c>
      <c r="L2395" s="109">
        <f t="shared" si="158"/>
        <v>173996084.71695146</v>
      </c>
      <c r="M2395" s="110">
        <f t="shared" si="159"/>
        <v>0.00013264663221557529</v>
      </c>
      <c r="N2395" s="33" t="s">
        <v>4892</v>
      </c>
      <c r="O2395" s="33">
        <f>+'Categorias-9 feb-Depurado'!Y2394</f>
        <v>36419</v>
      </c>
      <c r="P2395" s="111">
        <f>+'Categorias-9 feb-Depurado'!AC2394</f>
        <v>44965</v>
      </c>
      <c r="Q2395" s="111">
        <f>+'Categorias-9 feb-Depurado'!AE2394</f>
        <v>44965</v>
      </c>
      <c r="R2395" s="112" t="str">
        <f>+'Categorias-9 feb-Depurado'!AB2394</f>
        <v>Aeropuerto</v>
      </c>
    </row>
    <row r="2396" spans="2:18" s="1" customFormat="1" ht="14.5">
      <c r="B2396" s="57" t="str">
        <f>+'Categorias-9 feb-Depurado'!B2395</f>
        <v>UNIDAD ADMINISTRATIVA ESPECIAL DE AERONAUTICA CIVIL</v>
      </c>
      <c r="C2396" s="30" t="s">
        <v>4898</v>
      </c>
      <c r="D2396" s="31">
        <v>2</v>
      </c>
      <c r="E2396" s="30">
        <f>+'Categorias-9 feb-Depurado'!E2395</f>
        <v>899999059</v>
      </c>
      <c r="F2396" s="30" t="str">
        <f>+'Categorias-9 feb-Depurado'!F2395</f>
        <v>AV EL DORADO 103 15</v>
      </c>
      <c r="G2396" s="30" t="str">
        <f>+'Categorias-9 feb-Depurado'!G2395</f>
        <v>BOGOTA</v>
      </c>
      <c r="H2396" s="30">
        <f>+'Categorias-9 feb-Depurado'!H2395</f>
        <v>717029</v>
      </c>
      <c r="I2396" s="107">
        <f>+'Categorias-9 feb-Depurado'!R2395</f>
        <v>298646000</v>
      </c>
      <c r="J2396" s="108">
        <f t="shared" si="156"/>
        <v>298646000</v>
      </c>
      <c r="K2396" s="107">
        <f t="shared" si="157"/>
        <v>101825.02227929408</v>
      </c>
      <c r="L2396" s="109">
        <f t="shared" si="158"/>
        <v>298747825.02227932</v>
      </c>
      <c r="M2396" s="110">
        <f t="shared" si="159"/>
        <v>0.00022775163553477709</v>
      </c>
      <c r="N2396" s="33" t="s">
        <v>4892</v>
      </c>
      <c r="O2396" s="33">
        <f>+'Categorias-9 feb-Depurado'!Y2395</f>
        <v>62611.193224105577</v>
      </c>
      <c r="P2396" s="111">
        <f>+'Categorias-9 feb-Depurado'!AC2395</f>
        <v>44965</v>
      </c>
      <c r="Q2396" s="111">
        <f>+'Categorias-9 feb-Depurado'!AE2395</f>
        <v>44965</v>
      </c>
      <c r="R2396" s="112" t="str">
        <f>+'Categorias-9 feb-Depurado'!AB2395</f>
        <v>Aeropuerto</v>
      </c>
    </row>
    <row r="2397" spans="2:18" s="1" customFormat="1" ht="14.5" hidden="1">
      <c r="B2397" s="57" t="str">
        <f>+'Categorias-9 feb-Depurado'!B2396</f>
        <v>IMC AIRPORT SHOPPES SAS</v>
      </c>
      <c r="C2397" s="30" t="s">
        <v>4900</v>
      </c>
      <c r="D2397" s="31">
        <v>5</v>
      </c>
      <c r="E2397" s="30" t="str">
        <f>+'Categorias-9 feb-Depurado'!E2396</f>
        <v>900430148-0</v>
      </c>
      <c r="F2397" s="30" t="str">
        <f>+'Categorias-9 feb-Depurado'!F2396</f>
        <v xml:space="preserve">CARRERA 30 NO  10C 228 OF333 </v>
      </c>
      <c r="G2397" s="30" t="str">
        <f>+'Categorias-9 feb-Depurado'!G2396</f>
        <v>MEDELLIN</v>
      </c>
      <c r="H2397" s="30" t="str">
        <f>+'Categorias-9 feb-Depurado'!H2396</f>
        <v>FEK1-2068</v>
      </c>
      <c r="I2397" s="107">
        <f>+'Categorias-9 feb-Depurado'!R2396</f>
        <v>221918</v>
      </c>
      <c r="J2397" s="108">
        <f t="shared" si="156"/>
        <v>221918</v>
      </c>
      <c r="K2397" s="107">
        <f t="shared" si="157"/>
        <v>13561.557476793618</v>
      </c>
      <c r="L2397" s="109">
        <f t="shared" si="158"/>
        <v>235479.55747679362</v>
      </c>
      <c r="M2397" s="110">
        <f t="shared" si="159"/>
        <v>1.7951881104522096E-07</v>
      </c>
      <c r="N2397" s="33" t="s">
        <v>4892</v>
      </c>
      <c r="O2397" s="33">
        <f>+'Categorias-9 feb-Depurado'!Y2396</f>
        <v>46.525152782582261</v>
      </c>
      <c r="P2397" s="111">
        <f>+'Categorias-9 feb-Depurado'!AC2396</f>
        <v>44747</v>
      </c>
      <c r="Q2397" s="111">
        <f>+'Categorias-9 feb-Depurado'!AE2396</f>
        <v>44792</v>
      </c>
      <c r="R2397" s="112" t="str">
        <f>+'Categorias-9 feb-Depurado'!AB2396</f>
        <v>Ventas a Bordo</v>
      </c>
    </row>
    <row r="2398" spans="2:18" s="1" customFormat="1" ht="14.5" hidden="1">
      <c r="B2398" s="57" t="str">
        <f>+'Categorias-9 feb-Depurado'!B2397</f>
        <v>IMC AIRPORT SHOPPES SAS</v>
      </c>
      <c r="C2398" s="30" t="s">
        <v>4900</v>
      </c>
      <c r="D2398" s="31">
        <v>5</v>
      </c>
      <c r="E2398" s="30" t="str">
        <f>+'Categorias-9 feb-Depurado'!E2397</f>
        <v>900430148-0</v>
      </c>
      <c r="F2398" s="30" t="str">
        <f>+'Categorias-9 feb-Depurado'!F2397</f>
        <v xml:space="preserve">CARRERA 30 NO  10C 228 OF333 </v>
      </c>
      <c r="G2398" s="30" t="str">
        <f>+'Categorias-9 feb-Depurado'!G2397</f>
        <v>MEDELLIN</v>
      </c>
      <c r="H2398" s="30" t="str">
        <f>+'Categorias-9 feb-Depurado'!H2397</f>
        <v>FEK1-2484</v>
      </c>
      <c r="I2398" s="107">
        <f>+'Categorias-9 feb-Depurado'!R2397</f>
        <v>36208887</v>
      </c>
      <c r="J2398" s="108">
        <f t="shared" si="156"/>
        <v>0</v>
      </c>
      <c r="K2398" s="107">
        <f t="shared" si="157"/>
        <v>0</v>
      </c>
      <c r="L2398" s="109">
        <f t="shared" si="158"/>
        <v>36208887</v>
      </c>
      <c r="M2398" s="110">
        <f t="shared" si="159"/>
        <v>2.7603994219971074E-05</v>
      </c>
      <c r="N2398" s="33" t="s">
        <v>4892</v>
      </c>
      <c r="O2398" s="33">
        <f>+'Categorias-9 feb-Depurado'!Y2397</f>
        <v>7591.2003522123332</v>
      </c>
      <c r="P2398" s="111">
        <f>+'Categorias-9 feb-Depurado'!AC2397</f>
        <v>44929</v>
      </c>
      <c r="Q2398" s="111">
        <f>+'Categorias-9 feb-Depurado'!AE2397</f>
        <v>44974</v>
      </c>
      <c r="R2398" s="112" t="str">
        <f>+'Categorias-9 feb-Depurado'!AB2397</f>
        <v>Ventas a Bordo</v>
      </c>
    </row>
    <row r="2399" spans="2:18" s="1" customFormat="1" ht="14.5" hidden="1">
      <c r="B2399" s="57" t="str">
        <f>+'Categorias-9 feb-Depurado'!B2398</f>
        <v>IMC AIRPORT SHOPPES SAS</v>
      </c>
      <c r="C2399" s="30" t="s">
        <v>4900</v>
      </c>
      <c r="D2399" s="31">
        <v>5</v>
      </c>
      <c r="E2399" s="30" t="str">
        <f>+'Categorias-9 feb-Depurado'!E2398</f>
        <v>900430148-0</v>
      </c>
      <c r="F2399" s="30" t="str">
        <f>+'Categorias-9 feb-Depurado'!F2398</f>
        <v xml:space="preserve">CARRERA 30 NO  10C 228 OF333 </v>
      </c>
      <c r="G2399" s="30" t="str">
        <f>+'Categorias-9 feb-Depurado'!G2398</f>
        <v>MEDELLIN</v>
      </c>
      <c r="H2399" s="30" t="str">
        <f>+'Categorias-9 feb-Depurado'!H2398</f>
        <v>FEK1-2480</v>
      </c>
      <c r="I2399" s="107">
        <f>+'Categorias-9 feb-Depurado'!R2398</f>
        <v>3645675</v>
      </c>
      <c r="J2399" s="108">
        <f t="shared" si="156"/>
        <v>0</v>
      </c>
      <c r="K2399" s="107">
        <f t="shared" si="157"/>
        <v>0</v>
      </c>
      <c r="L2399" s="109">
        <f t="shared" si="158"/>
        <v>3645675</v>
      </c>
      <c r="M2399" s="110">
        <f t="shared" si="159"/>
        <v>2.7792953599455581E-06</v>
      </c>
      <c r="N2399" s="33" t="s">
        <v>4892</v>
      </c>
      <c r="O2399" s="33">
        <f>+'Categorias-9 feb-Depurado'!Y2398</f>
        <v>764.31648793987222</v>
      </c>
      <c r="P2399" s="111">
        <f>+'Categorias-9 feb-Depurado'!AC2398</f>
        <v>44929</v>
      </c>
      <c r="Q2399" s="111">
        <f>+'Categorias-9 feb-Depurado'!AE2398</f>
        <v>44974</v>
      </c>
      <c r="R2399" s="112" t="str">
        <f>+'Categorias-9 feb-Depurado'!AB2398</f>
        <v>Ventas a Bordo</v>
      </c>
    </row>
    <row r="2400" spans="2:18" s="1" customFormat="1" ht="14.5" hidden="1">
      <c r="B2400" s="57" t="str">
        <f>+'Categorias-9 feb-Depurado'!B2399</f>
        <v>IMC AIRPORT SHOPPES SAS</v>
      </c>
      <c r="C2400" s="30" t="s">
        <v>4900</v>
      </c>
      <c r="D2400" s="31">
        <v>5</v>
      </c>
      <c r="E2400" s="30" t="str">
        <f>+'Categorias-9 feb-Depurado'!E2399</f>
        <v>900430148-0</v>
      </c>
      <c r="F2400" s="30" t="str">
        <f>+'Categorias-9 feb-Depurado'!F2399</f>
        <v xml:space="preserve">CARRERA 30 NO  10C 228 OF333 </v>
      </c>
      <c r="G2400" s="30" t="str">
        <f>+'Categorias-9 feb-Depurado'!G2399</f>
        <v>MEDELLIN</v>
      </c>
      <c r="H2400" s="30" t="str">
        <f>+'Categorias-9 feb-Depurado'!H2399</f>
        <v>FEK1-2486</v>
      </c>
      <c r="I2400" s="107">
        <f>+'Categorias-9 feb-Depurado'!R2399</f>
        <v>4311709</v>
      </c>
      <c r="J2400" s="108">
        <f t="shared" si="156"/>
        <v>0</v>
      </c>
      <c r="K2400" s="107">
        <f t="shared" si="157"/>
        <v>0</v>
      </c>
      <c r="L2400" s="109">
        <f t="shared" si="158"/>
        <v>4311709</v>
      </c>
      <c r="M2400" s="110">
        <f t="shared" si="159"/>
        <v>3.2870491245477181E-06</v>
      </c>
      <c r="N2400" s="33" t="s">
        <v>4892</v>
      </c>
      <c r="O2400" s="33">
        <f>+'Categorias-9 feb-Depurado'!Y2399</f>
        <v>903.95064834323921</v>
      </c>
      <c r="P2400" s="111">
        <f>+'Categorias-9 feb-Depurado'!AC2399</f>
        <v>44929</v>
      </c>
      <c r="Q2400" s="111">
        <f>+'Categorias-9 feb-Depurado'!AE2399</f>
        <v>44974</v>
      </c>
      <c r="R2400" s="112" t="str">
        <f>+'Categorias-9 feb-Depurado'!AB2399</f>
        <v>Ventas a Bordo</v>
      </c>
    </row>
    <row r="2401" spans="2:18" s="1" customFormat="1" ht="14.5" hidden="1">
      <c r="B2401" s="57" t="str">
        <f>+'Categorias-9 feb-Depurado'!B2400</f>
        <v>IMC AIRPORT SHOPPES SAS</v>
      </c>
      <c r="C2401" s="30" t="s">
        <v>4900</v>
      </c>
      <c r="D2401" s="31">
        <v>5</v>
      </c>
      <c r="E2401" s="30" t="str">
        <f>+'Categorias-9 feb-Depurado'!E2400</f>
        <v>900430148-0</v>
      </c>
      <c r="F2401" s="30" t="str">
        <f>+'Categorias-9 feb-Depurado'!F2400</f>
        <v xml:space="preserve">CARRERA 30 NO  10C 228 OF333 </v>
      </c>
      <c r="G2401" s="30" t="str">
        <f>+'Categorias-9 feb-Depurado'!G2400</f>
        <v>MEDELLIN</v>
      </c>
      <c r="H2401" s="30" t="str">
        <f>+'Categorias-9 feb-Depurado'!H2400</f>
        <v>FEK1-2483</v>
      </c>
      <c r="I2401" s="107">
        <f>+'Categorias-9 feb-Depurado'!R2400</f>
        <v>18848955</v>
      </c>
      <c r="J2401" s="108">
        <f t="shared" si="156"/>
        <v>0</v>
      </c>
      <c r="K2401" s="107">
        <f t="shared" si="157"/>
        <v>0</v>
      </c>
      <c r="L2401" s="109">
        <f t="shared" si="158"/>
        <v>18848955</v>
      </c>
      <c r="M2401" s="110">
        <f t="shared" si="159"/>
        <v>1.4369578520115652E-05</v>
      </c>
      <c r="N2401" s="33" t="s">
        <v>4892</v>
      </c>
      <c r="O2401" s="33">
        <f>+'Categorias-9 feb-Depurado'!Y2400</f>
        <v>3951.6871599735837</v>
      </c>
      <c r="P2401" s="111">
        <f>+'Categorias-9 feb-Depurado'!AC2400</f>
        <v>44929</v>
      </c>
      <c r="Q2401" s="111">
        <f>+'Categorias-9 feb-Depurado'!AE2400</f>
        <v>44974</v>
      </c>
      <c r="R2401" s="112" t="str">
        <f>+'Categorias-9 feb-Depurado'!AB2400</f>
        <v>Ventas a Bordo</v>
      </c>
    </row>
    <row r="2402" spans="2:18" s="1" customFormat="1" ht="14.5" hidden="1">
      <c r="B2402" s="57" t="str">
        <f>+'Categorias-9 feb-Depurado'!B2401</f>
        <v>IMC AIRPORT SHOPPES SAS</v>
      </c>
      <c r="C2402" s="30" t="s">
        <v>4900</v>
      </c>
      <c r="D2402" s="31">
        <v>5</v>
      </c>
      <c r="E2402" s="30" t="str">
        <f>+'Categorias-9 feb-Depurado'!E2401</f>
        <v>900430148-0</v>
      </c>
      <c r="F2402" s="30" t="str">
        <f>+'Categorias-9 feb-Depurado'!F2401</f>
        <v xml:space="preserve">CARRERA 30 NO  10C 228 OF333 </v>
      </c>
      <c r="G2402" s="30" t="str">
        <f>+'Categorias-9 feb-Depurado'!G2401</f>
        <v>MEDELLIN</v>
      </c>
      <c r="H2402" s="30" t="str">
        <f>+'Categorias-9 feb-Depurado'!H2401</f>
        <v>FEK1-2487</v>
      </c>
      <c r="I2402" s="107">
        <f>+'Categorias-9 feb-Depurado'!R2401</f>
        <v>221918</v>
      </c>
      <c r="J2402" s="108">
        <f t="shared" si="156"/>
        <v>0</v>
      </c>
      <c r="K2402" s="107">
        <f t="shared" si="157"/>
        <v>0</v>
      </c>
      <c r="L2402" s="109">
        <f t="shared" si="158"/>
        <v>221918</v>
      </c>
      <c r="M2402" s="110">
        <f t="shared" si="159"/>
        <v>1.6918010181609672E-07</v>
      </c>
      <c r="N2402" s="33" t="s">
        <v>4892</v>
      </c>
      <c r="O2402" s="33">
        <f>+'Categorias-9 feb-Depurado'!Y2401</f>
        <v>46.525152782582261</v>
      </c>
      <c r="P2402" s="111">
        <f>+'Categorias-9 feb-Depurado'!AC2401</f>
        <v>44929</v>
      </c>
      <c r="Q2402" s="111">
        <f>+'Categorias-9 feb-Depurado'!AE2401</f>
        <v>44974</v>
      </c>
      <c r="R2402" s="112" t="str">
        <f>+'Categorias-9 feb-Depurado'!AB2401</f>
        <v>Ventas a Bordo</v>
      </c>
    </row>
    <row r="2403" spans="2:18" s="1" customFormat="1" ht="14.5" hidden="1">
      <c r="B2403" s="57" t="str">
        <f>+'Categorias-9 feb-Depurado'!B2402</f>
        <v>IMC AIRPORT SHOPPES SAS</v>
      </c>
      <c r="C2403" s="30" t="s">
        <v>4900</v>
      </c>
      <c r="D2403" s="31">
        <v>5</v>
      </c>
      <c r="E2403" s="30" t="str">
        <f>+'Categorias-9 feb-Depurado'!E2402</f>
        <v>900430148-0</v>
      </c>
      <c r="F2403" s="30" t="str">
        <f>+'Categorias-9 feb-Depurado'!F2402</f>
        <v xml:space="preserve">CARRERA 30 NO  10C 228 OF333 </v>
      </c>
      <c r="G2403" s="30" t="str">
        <f>+'Categorias-9 feb-Depurado'!G2402</f>
        <v>MEDELLIN</v>
      </c>
      <c r="H2403" s="30" t="str">
        <f>+'Categorias-9 feb-Depurado'!H2402</f>
        <v>FEK1-2485</v>
      </c>
      <c r="I2403" s="107">
        <f>+'Categorias-9 feb-Depurado'!R2402</f>
        <v>16841471</v>
      </c>
      <c r="J2403" s="108">
        <f t="shared" si="156"/>
        <v>0</v>
      </c>
      <c r="K2403" s="107">
        <f t="shared" si="157"/>
        <v>0</v>
      </c>
      <c r="L2403" s="109">
        <f t="shared" si="158"/>
        <v>16841471</v>
      </c>
      <c r="M2403" s="110">
        <f t="shared" si="159"/>
        <v>1.2839164819946288E-05</v>
      </c>
      <c r="N2403" s="33" t="s">
        <v>4892</v>
      </c>
      <c r="O2403" s="33">
        <f>+'Categorias-9 feb-Depurado'!Y2402</f>
        <v>3530.817740599809</v>
      </c>
      <c r="P2403" s="111">
        <f>+'Categorias-9 feb-Depurado'!AC2402</f>
        <v>44929</v>
      </c>
      <c r="Q2403" s="111">
        <f>+'Categorias-9 feb-Depurado'!AE2402</f>
        <v>44974</v>
      </c>
      <c r="R2403" s="112" t="str">
        <f>+'Categorias-9 feb-Depurado'!AB2402</f>
        <v>Ventas a Bordo</v>
      </c>
    </row>
    <row r="2404" spans="2:18" s="1" customFormat="1" ht="14.5" hidden="1">
      <c r="B2404" s="57" t="str">
        <f>+'Categorias-9 feb-Depurado'!B2403</f>
        <v>IMC AIRPORT SHOPPES SAS</v>
      </c>
      <c r="C2404" s="30" t="s">
        <v>4900</v>
      </c>
      <c r="D2404" s="31">
        <v>5</v>
      </c>
      <c r="E2404" s="30" t="str">
        <f>+'Categorias-9 feb-Depurado'!E2403</f>
        <v>900430148-0</v>
      </c>
      <c r="F2404" s="30" t="str">
        <f>+'Categorias-9 feb-Depurado'!F2403</f>
        <v xml:space="preserve">CARRERA 30 NO  10C 228 OF333 </v>
      </c>
      <c r="G2404" s="30" t="str">
        <f>+'Categorias-9 feb-Depurado'!G2403</f>
        <v>MEDELLIN</v>
      </c>
      <c r="H2404" s="30" t="str">
        <f>+'Categorias-9 feb-Depurado'!H2403</f>
        <v>FEK87001232</v>
      </c>
      <c r="I2404" s="107">
        <f>+'Categorias-9 feb-Depurado'!R2403</f>
        <v>60699</v>
      </c>
      <c r="J2404" s="108">
        <f t="shared" si="156"/>
        <v>0</v>
      </c>
      <c r="K2404" s="107">
        <f t="shared" si="157"/>
        <v>0</v>
      </c>
      <c r="L2404" s="109">
        <f t="shared" si="158"/>
        <v>60699</v>
      </c>
      <c r="M2404" s="110">
        <f t="shared" si="159"/>
        <v>4.6274132788395957E-08</v>
      </c>
      <c r="N2404" s="33" t="s">
        <v>4892</v>
      </c>
      <c r="O2404" s="33">
        <f>+'Categorias-9 feb-Depurado'!Y2403</f>
        <v>12.725557407465642</v>
      </c>
      <c r="P2404" s="111">
        <f>+'Categorias-9 feb-Depurado'!AC2403</f>
        <v>44929</v>
      </c>
      <c r="Q2404" s="111">
        <f>+'Categorias-9 feb-Depurado'!AE2403</f>
        <v>44974</v>
      </c>
      <c r="R2404" s="112" t="str">
        <f>+'Categorias-9 feb-Depurado'!AB2403</f>
        <v>Ventas a Bordo</v>
      </c>
    </row>
    <row r="2405" spans="2:18" s="1" customFormat="1" ht="14.5" hidden="1">
      <c r="B2405" s="57" t="str">
        <f>+'Categorias-9 feb-Depurado'!B2404</f>
        <v>IMC AIRPORT SHOPPES SAS</v>
      </c>
      <c r="C2405" s="30" t="s">
        <v>4900</v>
      </c>
      <c r="D2405" s="31">
        <v>5</v>
      </c>
      <c r="E2405" s="30" t="str">
        <f>+'Categorias-9 feb-Depurado'!E2404</f>
        <v>900430148-0</v>
      </c>
      <c r="F2405" s="30" t="str">
        <f>+'Categorias-9 feb-Depurado'!F2404</f>
        <v xml:space="preserve">CARRERA 30 NO  10C 228 OF333 </v>
      </c>
      <c r="G2405" s="30" t="str">
        <f>+'Categorias-9 feb-Depurado'!G2404</f>
        <v>MEDELLIN</v>
      </c>
      <c r="H2405" s="30" t="str">
        <f>+'Categorias-9 feb-Depurado'!H2404</f>
        <v>FEK2-1000590</v>
      </c>
      <c r="I2405" s="107">
        <f>+'Categorias-9 feb-Depurado'!R2404</f>
        <v>618920</v>
      </c>
      <c r="J2405" s="108">
        <f t="shared" si="156"/>
        <v>0</v>
      </c>
      <c r="K2405" s="107">
        <f t="shared" si="157"/>
        <v>0</v>
      </c>
      <c r="L2405" s="109">
        <f t="shared" si="158"/>
        <v>618920</v>
      </c>
      <c r="M2405" s="110">
        <f t="shared" si="159"/>
        <v>4.7183621254706051E-07</v>
      </c>
      <c r="N2405" s="33" t="s">
        <v>4892</v>
      </c>
      <c r="O2405" s="33">
        <f>+'Categorias-9 feb-Depurado'!Y2404</f>
        <v>129.75670094447415</v>
      </c>
      <c r="P2405" s="111">
        <f>+'Categorias-9 feb-Depurado'!AC2404</f>
        <v>44929</v>
      </c>
      <c r="Q2405" s="111">
        <f>+'Categorias-9 feb-Depurado'!AE2404</f>
        <v>44974</v>
      </c>
      <c r="R2405" s="112" t="str">
        <f>+'Categorias-9 feb-Depurado'!AB2404</f>
        <v>Ventas a Bordo</v>
      </c>
    </row>
    <row r="2406" spans="2:18" s="1" customFormat="1" ht="14.5" hidden="1">
      <c r="B2406" s="57" t="str">
        <f>+'Categorias-9 feb-Depurado'!B2405</f>
        <v>IMC AIRPORT SHOPPES SAS</v>
      </c>
      <c r="C2406" s="30" t="s">
        <v>4900</v>
      </c>
      <c r="D2406" s="31">
        <v>5</v>
      </c>
      <c r="E2406" s="30" t="str">
        <f>+'Categorias-9 feb-Depurado'!E2405</f>
        <v>900430148-0</v>
      </c>
      <c r="F2406" s="30" t="str">
        <f>+'Categorias-9 feb-Depurado'!F2405</f>
        <v xml:space="preserve">CARRERA 30 NO  10C 228 OF333 </v>
      </c>
      <c r="G2406" s="30" t="str">
        <f>+'Categorias-9 feb-Depurado'!G2405</f>
        <v>MEDELLIN</v>
      </c>
      <c r="H2406" s="30" t="str">
        <f>+'Categorias-9 feb-Depurado'!H2405</f>
        <v>FEK1-2481</v>
      </c>
      <c r="I2406" s="107">
        <f>+'Categorias-9 feb-Depurado'!R2405</f>
        <v>922658</v>
      </c>
      <c r="J2406" s="108">
        <f t="shared" si="156"/>
        <v>0</v>
      </c>
      <c r="K2406" s="107">
        <f t="shared" si="157"/>
        <v>0</v>
      </c>
      <c r="L2406" s="109">
        <f t="shared" si="158"/>
        <v>922658</v>
      </c>
      <c r="M2406" s="110">
        <f t="shared" si="159"/>
        <v>7.0339212854043459E-07</v>
      </c>
      <c r="N2406" s="33" t="s">
        <v>4892</v>
      </c>
      <c r="O2406" s="33">
        <f>+'Categorias-9 feb-Depurado'!Y2405</f>
        <v>193.43543298007273</v>
      </c>
      <c r="P2406" s="111">
        <f>+'Categorias-9 feb-Depurado'!AC2405</f>
        <v>44929</v>
      </c>
      <c r="Q2406" s="111">
        <f>+'Categorias-9 feb-Depurado'!AE2405</f>
        <v>44974</v>
      </c>
      <c r="R2406" s="112" t="str">
        <f>+'Categorias-9 feb-Depurado'!AB2405</f>
        <v>Ventas a Bordo</v>
      </c>
    </row>
    <row r="2407" spans="2:18" s="1" customFormat="1" ht="14.5" hidden="1">
      <c r="B2407" s="57" t="str">
        <f>+'Categorias-9 feb-Depurado'!B2406</f>
        <v>IMC AIRPORT SHOPPES SAS</v>
      </c>
      <c r="C2407" s="30" t="s">
        <v>4900</v>
      </c>
      <c r="D2407" s="31">
        <v>5</v>
      </c>
      <c r="E2407" s="30" t="str">
        <f>+'Categorias-9 feb-Depurado'!E2406</f>
        <v>900430148-0</v>
      </c>
      <c r="F2407" s="30" t="str">
        <f>+'Categorias-9 feb-Depurado'!F2406</f>
        <v xml:space="preserve">CARRERA 30 NO  10C 228 OF333 </v>
      </c>
      <c r="G2407" s="30" t="str">
        <f>+'Categorias-9 feb-Depurado'!G2406</f>
        <v>MEDELLIN</v>
      </c>
      <c r="H2407" s="30" t="str">
        <f>+'Categorias-9 feb-Depurado'!H2406</f>
        <v>FEK1-2482</v>
      </c>
      <c r="I2407" s="107">
        <f>+'Categorias-9 feb-Depurado'!R2406</f>
        <v>648924</v>
      </c>
      <c r="J2407" s="108">
        <f t="shared" si="156"/>
        <v>0</v>
      </c>
      <c r="K2407" s="107">
        <f t="shared" si="157"/>
        <v>0</v>
      </c>
      <c r="L2407" s="109">
        <f t="shared" si="158"/>
        <v>648924</v>
      </c>
      <c r="M2407" s="110">
        <f t="shared" si="159"/>
        <v>4.9470988559246542E-07</v>
      </c>
      <c r="N2407" s="33" t="s">
        <v>4892</v>
      </c>
      <c r="O2407" s="33">
        <f>+'Categorias-9 feb-Depurado'!Y2406</f>
        <v>136.04704550457561</v>
      </c>
      <c r="P2407" s="111">
        <f>+'Categorias-9 feb-Depurado'!AC2406</f>
        <v>44929</v>
      </c>
      <c r="Q2407" s="111">
        <f>+'Categorias-9 feb-Depurado'!AE2406</f>
        <v>44974</v>
      </c>
      <c r="R2407" s="112" t="str">
        <f>+'Categorias-9 feb-Depurado'!AB2406</f>
        <v>Ventas a Bordo</v>
      </c>
    </row>
    <row r="2408" spans="2:18" s="1" customFormat="1" ht="14.5" hidden="1">
      <c r="B2408" s="57" t="str">
        <f>+'Categorias-9 feb-Depurado'!B2407</f>
        <v>IMC AIRPORT SHOPPES SAS</v>
      </c>
      <c r="C2408" s="30" t="s">
        <v>4900</v>
      </c>
      <c r="D2408" s="31">
        <v>5</v>
      </c>
      <c r="E2408" s="30" t="str">
        <f>+'Categorias-9 feb-Depurado'!E2407</f>
        <v>900430148-0</v>
      </c>
      <c r="F2408" s="30" t="str">
        <f>+'Categorias-9 feb-Depurado'!F2407</f>
        <v xml:space="preserve">CARRERA 30 NO  10C 228 OF333 </v>
      </c>
      <c r="G2408" s="30" t="str">
        <f>+'Categorias-9 feb-Depurado'!G2407</f>
        <v>MEDELLIN</v>
      </c>
      <c r="H2408" s="30" t="str">
        <f>+'Categorias-9 feb-Depurado'!H2407</f>
        <v>FEK8-7001233</v>
      </c>
      <c r="I2408" s="107">
        <f>+'Categorias-9 feb-Depurado'!R2407</f>
        <v>76099</v>
      </c>
      <c r="J2408" s="108">
        <f t="shared" si="156"/>
        <v>0</v>
      </c>
      <c r="K2408" s="107">
        <f t="shared" si="157"/>
        <v>0</v>
      </c>
      <c r="L2408" s="109">
        <f t="shared" si="158"/>
        <v>76099</v>
      </c>
      <c r="M2408" s="110">
        <f t="shared" si="159"/>
        <v>5.8014386251242098E-08</v>
      </c>
      <c r="N2408" s="33" t="s">
        <v>4892</v>
      </c>
      <c r="O2408" s="33">
        <f>+'Categorias-9 feb-Depurado'!Y2407</f>
        <v>15.954170466576516</v>
      </c>
      <c r="P2408" s="111">
        <f>+'Categorias-9 feb-Depurado'!AC2407</f>
        <v>44929</v>
      </c>
      <c r="Q2408" s="111">
        <f>+'Categorias-9 feb-Depurado'!AE2407</f>
        <v>44974</v>
      </c>
      <c r="R2408" s="112" t="str">
        <f>+'Categorias-9 feb-Depurado'!AB2407</f>
        <v>Ventas a Bordo</v>
      </c>
    </row>
    <row r="2409" spans="2:18" s="1" customFormat="1" ht="14.5" hidden="1">
      <c r="B2409" s="57" t="str">
        <f>+'Categorias-9 feb-Depurado'!B2408</f>
        <v>IMC AIRPORT SHOPPES SAS</v>
      </c>
      <c r="C2409" s="30" t="s">
        <v>4900</v>
      </c>
      <c r="D2409" s="31">
        <v>5</v>
      </c>
      <c r="E2409" s="30" t="str">
        <f>+'Categorias-9 feb-Depurado'!E2408</f>
        <v>900430148-0</v>
      </c>
      <c r="F2409" s="30" t="str">
        <f>+'Categorias-9 feb-Depurado'!F2408</f>
        <v xml:space="preserve">CARRERA 30 NO  10C 228 OF333 </v>
      </c>
      <c r="G2409" s="30" t="str">
        <f>+'Categorias-9 feb-Depurado'!G2408</f>
        <v>MEDELLIN</v>
      </c>
      <c r="H2409" s="30" t="str">
        <f>+'Categorias-9 feb-Depurado'!H2408</f>
        <v>FEK8-7001231</v>
      </c>
      <c r="I2409" s="107">
        <f>+'Categorias-9 feb-Depurado'!R2408</f>
        <v>575514</v>
      </c>
      <c r="J2409" s="108">
        <f t="shared" si="156"/>
        <v>0</v>
      </c>
      <c r="K2409" s="107">
        <f t="shared" si="157"/>
        <v>0</v>
      </c>
      <c r="L2409" s="109">
        <f t="shared" si="158"/>
        <v>575514</v>
      </c>
      <c r="M2409" s="110">
        <f t="shared" si="159"/>
        <v>4.387454695724956E-07</v>
      </c>
      <c r="N2409" s="33" t="s">
        <v>4892</v>
      </c>
      <c r="O2409" s="33">
        <f>+'Categorias-9 feb-Depurado'!Y2408</f>
        <v>120.65662442215164</v>
      </c>
      <c r="P2409" s="111">
        <f>+'Categorias-9 feb-Depurado'!AC2408</f>
        <v>44929</v>
      </c>
      <c r="Q2409" s="111">
        <f>+'Categorias-9 feb-Depurado'!AE2408</f>
        <v>44974</v>
      </c>
      <c r="R2409" s="112" t="str">
        <f>+'Categorias-9 feb-Depurado'!AB2408</f>
        <v>Ventas a Bordo</v>
      </c>
    </row>
    <row r="2410" spans="2:18" s="1" customFormat="1" ht="14.5" hidden="1">
      <c r="B2410" s="57" t="str">
        <f>+'Categorias-9 feb-Depurado'!B2409</f>
        <v>IMC AIRPORT SHOPPES SAS</v>
      </c>
      <c r="C2410" s="30" t="s">
        <v>4900</v>
      </c>
      <c r="D2410" s="31">
        <v>5</v>
      </c>
      <c r="E2410" s="30" t="str">
        <f>+'Categorias-9 feb-Depurado'!E2409</f>
        <v>900430148-0</v>
      </c>
      <c r="F2410" s="30" t="str">
        <f>+'Categorias-9 feb-Depurado'!F2409</f>
        <v xml:space="preserve">CARRERA 30 NO  10C 228 OF333 </v>
      </c>
      <c r="G2410" s="30" t="str">
        <f>+'Categorias-9 feb-Depurado'!G2409</f>
        <v>MEDELLIN</v>
      </c>
      <c r="H2410" s="30" t="str">
        <f>+'Categorias-9 feb-Depurado'!H2409</f>
        <v>FEK87001256</v>
      </c>
      <c r="I2410" s="107">
        <f>+'Categorias-9 feb-Depurado'!R2409</f>
        <v>752237</v>
      </c>
      <c r="J2410" s="108">
        <f t="shared" si="156"/>
        <v>0</v>
      </c>
      <c r="K2410" s="107">
        <f t="shared" si="157"/>
        <v>0</v>
      </c>
      <c r="L2410" s="109">
        <f t="shared" si="158"/>
        <v>752237</v>
      </c>
      <c r="M2410" s="110">
        <f t="shared" si="159"/>
        <v>5.7347097689162273E-07</v>
      </c>
      <c r="N2410" s="33" t="s">
        <v>4892</v>
      </c>
      <c r="O2410" s="33">
        <f>+'Categorias-9 feb-Depurado'!Y2409</f>
        <v>157.70663647703805</v>
      </c>
      <c r="P2410" s="111">
        <f>+'Categorias-9 feb-Depurado'!AC2409</f>
        <v>44943</v>
      </c>
      <c r="Q2410" s="111">
        <f>+'Categorias-9 feb-Depurado'!AE2409</f>
        <v>44988</v>
      </c>
      <c r="R2410" s="112" t="str">
        <f>+'Categorias-9 feb-Depurado'!AB2409</f>
        <v>Ventas a Bordo</v>
      </c>
    </row>
    <row r="2411" spans="2:18" s="1" customFormat="1" ht="14.5" hidden="1">
      <c r="B2411" s="57" t="str">
        <f>+'Categorias-9 feb-Depurado'!B2410</f>
        <v>IMC AIRPORT SHOPPES SAS</v>
      </c>
      <c r="C2411" s="30" t="s">
        <v>4900</v>
      </c>
      <c r="D2411" s="31">
        <v>5</v>
      </c>
      <c r="E2411" s="30" t="str">
        <f>+'Categorias-9 feb-Depurado'!E2410</f>
        <v>900430148-0</v>
      </c>
      <c r="F2411" s="30" t="str">
        <f>+'Categorias-9 feb-Depurado'!F2410</f>
        <v xml:space="preserve">CARRERA 30 NO  10C 228 OF333 </v>
      </c>
      <c r="G2411" s="30" t="str">
        <f>+'Categorias-9 feb-Depurado'!G2410</f>
        <v>MEDELLIN</v>
      </c>
      <c r="H2411" s="30" t="str">
        <f>+'Categorias-9 feb-Depurado'!H2410</f>
        <v>FEK12513</v>
      </c>
      <c r="I2411" s="107">
        <f>+'Categorias-9 feb-Depurado'!R2410</f>
        <v>32738913</v>
      </c>
      <c r="J2411" s="108">
        <f t="shared" si="156"/>
        <v>0</v>
      </c>
      <c r="K2411" s="107">
        <f t="shared" si="157"/>
        <v>0</v>
      </c>
      <c r="L2411" s="109">
        <f t="shared" si="158"/>
        <v>32738913</v>
      </c>
      <c r="M2411" s="110">
        <f t="shared" si="159"/>
        <v>2.4958645241433018E-05</v>
      </c>
      <c r="N2411" s="33" t="s">
        <v>4892</v>
      </c>
      <c r="O2411" s="33">
        <f>+'Categorias-9 feb-Depurado'!Y2410</f>
        <v>6863.7196138243335</v>
      </c>
      <c r="P2411" s="111">
        <f>+'Categorias-9 feb-Depurado'!AC2410</f>
        <v>44949</v>
      </c>
      <c r="Q2411" s="111">
        <f>+'Categorias-9 feb-Depurado'!AE2410</f>
        <v>44994</v>
      </c>
      <c r="R2411" s="112" t="str">
        <f>+'Categorias-9 feb-Depurado'!AB2410</f>
        <v>Ventas a Bordo</v>
      </c>
    </row>
    <row r="2412" spans="2:18" s="1" customFormat="1" ht="14.5" hidden="1">
      <c r="B2412" s="57" t="str">
        <f>+'Categorias-9 feb-Depurado'!B2411</f>
        <v>IMC AIRPORT SHOPPES SAS</v>
      </c>
      <c r="C2412" s="30" t="s">
        <v>4900</v>
      </c>
      <c r="D2412" s="31">
        <v>5</v>
      </c>
      <c r="E2412" s="30" t="str">
        <f>+'Categorias-9 feb-Depurado'!E2411</f>
        <v>900430148-0</v>
      </c>
      <c r="F2412" s="30" t="str">
        <f>+'Categorias-9 feb-Depurado'!F2411</f>
        <v xml:space="preserve">CARRERA 30 NO  10C 228 OF333 </v>
      </c>
      <c r="G2412" s="30" t="str">
        <f>+'Categorias-9 feb-Depurado'!G2411</f>
        <v>MEDELLIN</v>
      </c>
      <c r="H2412" s="30" t="str">
        <f>+'Categorias-9 feb-Depurado'!H2411</f>
        <v>FEK12510</v>
      </c>
      <c r="I2412" s="107">
        <f>+'Categorias-9 feb-Depurado'!R2411</f>
        <v>252748</v>
      </c>
      <c r="J2412" s="108">
        <f t="shared" si="156"/>
        <v>0</v>
      </c>
      <c r="K2412" s="107">
        <f t="shared" si="157"/>
        <v>0</v>
      </c>
      <c r="L2412" s="109">
        <f t="shared" si="158"/>
        <v>252748</v>
      </c>
      <c r="M2412" s="110">
        <f t="shared" si="159"/>
        <v>1.926834793654179E-07</v>
      </c>
      <c r="N2412" s="33" t="s">
        <v>4892</v>
      </c>
      <c r="O2412" s="33">
        <f>+'Categorias-9 feb-Depurado'!Y2411</f>
        <v>52.98866840676331</v>
      </c>
      <c r="P2412" s="111">
        <f>+'Categorias-9 feb-Depurado'!AC2411</f>
        <v>44949</v>
      </c>
      <c r="Q2412" s="111">
        <f>+'Categorias-9 feb-Depurado'!AE2411</f>
        <v>44994</v>
      </c>
      <c r="R2412" s="112" t="str">
        <f>+'Categorias-9 feb-Depurado'!AB2411</f>
        <v>Ventas a Bordo</v>
      </c>
    </row>
    <row r="2413" spans="2:18" s="1" customFormat="1" ht="14.5" hidden="1">
      <c r="B2413" s="57" t="str">
        <f>+'Categorias-9 feb-Depurado'!B2412</f>
        <v>IMC AIRPORT SHOPPES SAS</v>
      </c>
      <c r="C2413" s="30" t="s">
        <v>4900</v>
      </c>
      <c r="D2413" s="31">
        <v>5</v>
      </c>
      <c r="E2413" s="30" t="str">
        <f>+'Categorias-9 feb-Depurado'!E2412</f>
        <v>900430148-0</v>
      </c>
      <c r="F2413" s="30" t="str">
        <f>+'Categorias-9 feb-Depurado'!F2412</f>
        <v xml:space="preserve">CARRERA 30 NO  10C 228 OF333 </v>
      </c>
      <c r="G2413" s="30" t="str">
        <f>+'Categorias-9 feb-Depurado'!G2412</f>
        <v>MEDELLIN</v>
      </c>
      <c r="H2413" s="30" t="str">
        <f>+'Categorias-9 feb-Depurado'!H2412</f>
        <v>FEK12512</v>
      </c>
      <c r="I2413" s="107">
        <f>+'Categorias-9 feb-Depurado'!R2412</f>
        <v>20150584</v>
      </c>
      <c r="J2413" s="108">
        <f t="shared" si="156"/>
        <v>0</v>
      </c>
      <c r="K2413" s="107">
        <f t="shared" si="157"/>
        <v>0</v>
      </c>
      <c r="L2413" s="109">
        <f t="shared" si="158"/>
        <v>20150584</v>
      </c>
      <c r="M2413" s="110">
        <f t="shared" si="159"/>
        <v>1.5361880752231947E-05</v>
      </c>
      <c r="N2413" s="33" t="s">
        <v>4892</v>
      </c>
      <c r="O2413" s="33">
        <f>+'Categorias-9 feb-Depurado'!Y2412</f>
        <v>4224.5739383838063</v>
      </c>
      <c r="P2413" s="111">
        <f>+'Categorias-9 feb-Depurado'!AC2412</f>
        <v>44949</v>
      </c>
      <c r="Q2413" s="111">
        <f>+'Categorias-9 feb-Depurado'!AE2412</f>
        <v>44994</v>
      </c>
      <c r="R2413" s="112" t="str">
        <f>+'Categorias-9 feb-Depurado'!AB2412</f>
        <v>Ventas a Bordo</v>
      </c>
    </row>
    <row r="2414" spans="2:18" s="1" customFormat="1" ht="14.5" hidden="1">
      <c r="B2414" s="57" t="str">
        <f>+'Categorias-9 feb-Depurado'!B2413</f>
        <v>IMC AIRPORT SHOPPES SAS</v>
      </c>
      <c r="C2414" s="30" t="s">
        <v>4900</v>
      </c>
      <c r="D2414" s="31">
        <v>5</v>
      </c>
      <c r="E2414" s="30" t="str">
        <f>+'Categorias-9 feb-Depurado'!E2413</f>
        <v>900430148-0</v>
      </c>
      <c r="F2414" s="30" t="str">
        <f>+'Categorias-9 feb-Depurado'!F2413</f>
        <v xml:space="preserve">CARRERA 30 NO  10C 228 OF333 </v>
      </c>
      <c r="G2414" s="30" t="str">
        <f>+'Categorias-9 feb-Depurado'!G2413</f>
        <v>MEDELLIN</v>
      </c>
      <c r="H2414" s="30" t="str">
        <f>+'Categorias-9 feb-Depurado'!H2413</f>
        <v>FEK12509</v>
      </c>
      <c r="I2414" s="107">
        <f>+'Categorias-9 feb-Depurado'!R2413</f>
        <v>3816568</v>
      </c>
      <c r="J2414" s="108">
        <f t="shared" si="156"/>
        <v>0</v>
      </c>
      <c r="K2414" s="107">
        <f t="shared" si="157"/>
        <v>0</v>
      </c>
      <c r="L2414" s="109">
        <f t="shared" si="158"/>
        <v>3816568</v>
      </c>
      <c r="M2414" s="110">
        <f t="shared" si="159"/>
        <v>2.9095763427394648E-06</v>
      </c>
      <c r="N2414" s="33" t="s">
        <v>4892</v>
      </c>
      <c r="O2414" s="33">
        <f>+'Categorias-9 feb-Depurado'!Y2413</f>
        <v>800.14423933666671</v>
      </c>
      <c r="P2414" s="111">
        <f>+'Categorias-9 feb-Depurado'!AC2413</f>
        <v>44949</v>
      </c>
      <c r="Q2414" s="111">
        <f>+'Categorias-9 feb-Depurado'!AE2413</f>
        <v>44994</v>
      </c>
      <c r="R2414" s="112" t="str">
        <f>+'Categorias-9 feb-Depurado'!AB2413</f>
        <v>Ventas a Bordo</v>
      </c>
    </row>
    <row r="2415" spans="2:18" s="1" customFormat="1" ht="14.5" hidden="1">
      <c r="B2415" s="57" t="str">
        <f>+'Categorias-9 feb-Depurado'!B2414</f>
        <v>IMC AIRPORT SHOPPES SAS</v>
      </c>
      <c r="C2415" s="30" t="s">
        <v>4900</v>
      </c>
      <c r="D2415" s="31">
        <v>5</v>
      </c>
      <c r="E2415" s="30" t="str">
        <f>+'Categorias-9 feb-Depurado'!E2414</f>
        <v>900430148-0</v>
      </c>
      <c r="F2415" s="30" t="str">
        <f>+'Categorias-9 feb-Depurado'!F2414</f>
        <v xml:space="preserve">CARRERA 30 NO  10C 228 OF333 </v>
      </c>
      <c r="G2415" s="30" t="str">
        <f>+'Categorias-9 feb-Depurado'!G2414</f>
        <v>MEDELLIN</v>
      </c>
      <c r="H2415" s="30" t="str">
        <f>+'Categorias-9 feb-Depurado'!H2414</f>
        <v>FEK12511</v>
      </c>
      <c r="I2415" s="107">
        <f>+'Categorias-9 feb-Depurado'!R2414</f>
        <v>278025</v>
      </c>
      <c r="J2415" s="108">
        <f t="shared" si="156"/>
        <v>0</v>
      </c>
      <c r="K2415" s="107">
        <f t="shared" si="157"/>
        <v>0</v>
      </c>
      <c r="L2415" s="109">
        <f t="shared" si="158"/>
        <v>278025</v>
      </c>
      <c r="M2415" s="110">
        <f t="shared" si="159"/>
        <v>2.1195350448102582E-07</v>
      </c>
      <c r="N2415" s="33" t="s">
        <v>4892</v>
      </c>
      <c r="O2415" s="33">
        <f>+'Categorias-9 feb-Depurado'!Y2414</f>
        <v>58.287996477876661</v>
      </c>
      <c r="P2415" s="111">
        <f>+'Categorias-9 feb-Depurado'!AC2414</f>
        <v>44949</v>
      </c>
      <c r="Q2415" s="111">
        <f>+'Categorias-9 feb-Depurado'!AE2414</f>
        <v>44994</v>
      </c>
      <c r="R2415" s="112" t="str">
        <f>+'Categorias-9 feb-Depurado'!AB2414</f>
        <v>Ventas a Bordo</v>
      </c>
    </row>
    <row r="2416" spans="2:18" s="1" customFormat="1" ht="14.5" hidden="1">
      <c r="B2416" s="57" t="str">
        <f>+'Categorias-9 feb-Depurado'!B2415</f>
        <v>IMC AIRPORT SHOPPES SAS</v>
      </c>
      <c r="C2416" s="30" t="s">
        <v>4900</v>
      </c>
      <c r="D2416" s="31">
        <v>5</v>
      </c>
      <c r="E2416" s="30" t="str">
        <f>+'Categorias-9 feb-Depurado'!E2415</f>
        <v>900430148-0</v>
      </c>
      <c r="F2416" s="30" t="str">
        <f>+'Categorias-9 feb-Depurado'!F2415</f>
        <v xml:space="preserve">CARRERA 30 NO  10C 228 OF333 </v>
      </c>
      <c r="G2416" s="30" t="str">
        <f>+'Categorias-9 feb-Depurado'!G2415</f>
        <v>MEDELLIN</v>
      </c>
      <c r="H2416" s="30" t="str">
        <f>+'Categorias-9 feb-Depurado'!H2415</f>
        <v>FEK12514</v>
      </c>
      <c r="I2416" s="107">
        <f>+'Categorias-9 feb-Depurado'!R2415</f>
        <v>17859403</v>
      </c>
      <c r="J2416" s="108">
        <f t="shared" si="156"/>
        <v>0</v>
      </c>
      <c r="K2416" s="107">
        <f t="shared" si="157"/>
        <v>0</v>
      </c>
      <c r="L2416" s="109">
        <f t="shared" si="158"/>
        <v>17859403</v>
      </c>
      <c r="M2416" s="110">
        <f t="shared" si="159"/>
        <v>1.3615189475007449E-05</v>
      </c>
      <c r="N2416" s="33" t="s">
        <v>4892</v>
      </c>
      <c r="O2416" s="33">
        <f>+'Categorias-9 feb-Depurado'!Y2415</f>
        <v>3744.2273866054484</v>
      </c>
      <c r="P2416" s="111">
        <f>+'Categorias-9 feb-Depurado'!AC2415</f>
        <v>44949</v>
      </c>
      <c r="Q2416" s="111">
        <f>+'Categorias-9 feb-Depurado'!AE2415</f>
        <v>44994</v>
      </c>
      <c r="R2416" s="112" t="str">
        <f>+'Categorias-9 feb-Depurado'!AB2415</f>
        <v>Ventas a Bordo</v>
      </c>
    </row>
    <row r="2417" spans="2:18" s="1" customFormat="1" ht="14.5" hidden="1">
      <c r="B2417" s="57" t="str">
        <f>+'Categorias-9 feb-Depurado'!B2416</f>
        <v>IMC AIRPORT SHOPPES SAS</v>
      </c>
      <c r="C2417" s="30" t="s">
        <v>4900</v>
      </c>
      <c r="D2417" s="31">
        <v>5</v>
      </c>
      <c r="E2417" s="30" t="str">
        <f>+'Categorias-9 feb-Depurado'!E2416</f>
        <v>900430148-0</v>
      </c>
      <c r="F2417" s="30" t="str">
        <f>+'Categorias-9 feb-Depurado'!F2416</f>
        <v xml:space="preserve">CARRERA 30 NO  10C 228 OF333 </v>
      </c>
      <c r="G2417" s="30" t="str">
        <f>+'Categorias-9 feb-Depurado'!G2416</f>
        <v>MEDELLIN</v>
      </c>
      <c r="H2417" s="30" t="str">
        <f>+'Categorias-9 feb-Depurado'!H2416</f>
        <v>FEK12534</v>
      </c>
      <c r="I2417" s="107">
        <f>+'Categorias-9 feb-Depurado'!R2416</f>
        <v>4926145</v>
      </c>
      <c r="J2417" s="108">
        <f t="shared" si="156"/>
        <v>0</v>
      </c>
      <c r="K2417" s="107">
        <f t="shared" si="157"/>
        <v>0</v>
      </c>
      <c r="L2417" s="109">
        <f t="shared" si="158"/>
        <v>4926145</v>
      </c>
      <c r="M2417" s="110">
        <f t="shared" si="159"/>
        <v>3.755466941216376E-06</v>
      </c>
      <c r="N2417" s="33" t="s">
        <v>4892</v>
      </c>
      <c r="O2417" s="33">
        <f>+'Categorias-9 feb-Depurado'!Y2416</f>
        <v>1032.7672777969956</v>
      </c>
      <c r="P2417" s="111">
        <f>+'Categorias-9 feb-Depurado'!AC2416</f>
        <v>44959</v>
      </c>
      <c r="Q2417" s="111">
        <f>+'Categorias-9 feb-Depurado'!AE2416</f>
        <v>45004</v>
      </c>
      <c r="R2417" s="112" t="str">
        <f>+'Categorias-9 feb-Depurado'!AB2416</f>
        <v>Ventas a Bordo</v>
      </c>
    </row>
    <row r="2418" spans="2:18" s="1" customFormat="1" ht="14.5" hidden="1">
      <c r="B2418" s="57" t="str">
        <f>+'Categorias-9 feb-Depurado'!B2417</f>
        <v>IMC AIRPORT SHOPPES SAS</v>
      </c>
      <c r="C2418" s="30" t="s">
        <v>4900</v>
      </c>
      <c r="D2418" s="31">
        <v>5</v>
      </c>
      <c r="E2418" s="30" t="str">
        <f>+'Categorias-9 feb-Depurado'!E2417</f>
        <v>900430148-0</v>
      </c>
      <c r="F2418" s="30" t="str">
        <f>+'Categorias-9 feb-Depurado'!F2417</f>
        <v xml:space="preserve">CARRERA 30 NO  10C 228 OF333 </v>
      </c>
      <c r="G2418" s="30" t="str">
        <f>+'Categorias-9 feb-Depurado'!G2417</f>
        <v>MEDELLIN</v>
      </c>
      <c r="H2418" s="30" t="str">
        <f>+'Categorias-9 feb-Depurado'!H2417</f>
        <v>FEK12528</v>
      </c>
      <c r="I2418" s="107">
        <f>+'Categorias-9 feb-Depurado'!R2417</f>
        <v>375795</v>
      </c>
      <c r="J2418" s="108">
        <f t="shared" si="156"/>
        <v>0</v>
      </c>
      <c r="K2418" s="107">
        <f t="shared" si="157"/>
        <v>0</v>
      </c>
      <c r="L2418" s="109">
        <f t="shared" si="158"/>
        <v>375795</v>
      </c>
      <c r="M2418" s="110">
        <f t="shared" si="159"/>
        <v>2.864888668876795E-07</v>
      </c>
      <c r="N2418" s="33" t="s">
        <v>4892</v>
      </c>
      <c r="O2418" s="33">
        <f>+'Categorias-9 feb-Depurado'!Y2417</f>
        <v>78.785496399257838</v>
      </c>
      <c r="P2418" s="111">
        <f>+'Categorias-9 feb-Depurado'!AC2417</f>
        <v>44959</v>
      </c>
      <c r="Q2418" s="111">
        <f>+'Categorias-9 feb-Depurado'!AE2417</f>
        <v>45004</v>
      </c>
      <c r="R2418" s="112" t="str">
        <f>+'Categorias-9 feb-Depurado'!AB2417</f>
        <v>Ventas a Bordo</v>
      </c>
    </row>
    <row r="2419" spans="2:18" s="1" customFormat="1" ht="14.5" hidden="1">
      <c r="B2419" s="57" t="str">
        <f>+'Categorias-9 feb-Depurado'!B2418</f>
        <v>IMC AIRPORT SHOPPES SAS</v>
      </c>
      <c r="C2419" s="30" t="s">
        <v>4900</v>
      </c>
      <c r="D2419" s="31">
        <v>5</v>
      </c>
      <c r="E2419" s="30" t="str">
        <f>+'Categorias-9 feb-Depurado'!E2418</f>
        <v>900430148-0</v>
      </c>
      <c r="F2419" s="30" t="str">
        <f>+'Categorias-9 feb-Depurado'!F2418</f>
        <v xml:space="preserve">CARRERA 30 NO  10C 228 OF333 </v>
      </c>
      <c r="G2419" s="30" t="str">
        <f>+'Categorias-9 feb-Depurado'!G2418</f>
        <v>MEDELLIN</v>
      </c>
      <c r="H2419" s="30" t="str">
        <f>+'Categorias-9 feb-Depurado'!H2418</f>
        <v>FEK12530</v>
      </c>
      <c r="I2419" s="107">
        <f>+'Categorias-9 feb-Depurado'!R2418</f>
        <v>20028292</v>
      </c>
      <c r="J2419" s="108">
        <f t="shared" si="156"/>
        <v>0</v>
      </c>
      <c r="K2419" s="107">
        <f t="shared" si="157"/>
        <v>0</v>
      </c>
      <c r="L2419" s="109">
        <f t="shared" si="158"/>
        <v>20028292</v>
      </c>
      <c r="M2419" s="110">
        <f t="shared" si="159"/>
        <v>1.5268650942071015E-05</v>
      </c>
      <c r="N2419" s="33" t="s">
        <v>4892</v>
      </c>
      <c r="O2419" s="33">
        <f>+'Categorias-9 feb-Depurado'!Y2418</f>
        <v>4198.9353962912874</v>
      </c>
      <c r="P2419" s="111">
        <f>+'Categorias-9 feb-Depurado'!AC2418</f>
        <v>44959</v>
      </c>
      <c r="Q2419" s="111">
        <f>+'Categorias-9 feb-Depurado'!AE2418</f>
        <v>45004</v>
      </c>
      <c r="R2419" s="112" t="str">
        <f>+'Categorias-9 feb-Depurado'!AB2418</f>
        <v>Ventas a Bordo</v>
      </c>
    </row>
    <row r="2420" spans="2:18" s="1" customFormat="1" ht="14.5" hidden="1">
      <c r="B2420" s="57" t="str">
        <f>+'Categorias-9 feb-Depurado'!B2419</f>
        <v>IMC AIRPORT SHOPPES SAS</v>
      </c>
      <c r="C2420" s="30" t="s">
        <v>4900</v>
      </c>
      <c r="D2420" s="31">
        <v>5</v>
      </c>
      <c r="E2420" s="30" t="str">
        <f>+'Categorias-9 feb-Depurado'!E2419</f>
        <v>900430148-0</v>
      </c>
      <c r="F2420" s="30" t="str">
        <f>+'Categorias-9 feb-Depurado'!F2419</f>
        <v xml:space="preserve">CARRERA 30 NO  10C 228 OF333 </v>
      </c>
      <c r="G2420" s="30" t="str">
        <f>+'Categorias-9 feb-Depurado'!G2419</f>
        <v>MEDELLIN</v>
      </c>
      <c r="H2420" s="30" t="str">
        <f>+'Categorias-9 feb-Depurado'!H2419</f>
        <v>FEK12529</v>
      </c>
      <c r="I2420" s="107">
        <f>+'Categorias-9 feb-Depurado'!R2419</f>
        <v>192043</v>
      </c>
      <c r="J2420" s="108">
        <f t="shared" si="156"/>
        <v>0</v>
      </c>
      <c r="K2420" s="107">
        <f t="shared" si="157"/>
        <v>0</v>
      </c>
      <c r="L2420" s="109">
        <f t="shared" si="158"/>
        <v>192043</v>
      </c>
      <c r="M2420" s="110">
        <f t="shared" si="159"/>
        <v>1.4640477245229618E-07</v>
      </c>
      <c r="N2420" s="33" t="s">
        <v>4892</v>
      </c>
      <c r="O2420" s="33">
        <f>+'Categorias-9 feb-Depurado'!Y2419</f>
        <v>40.26185309810581</v>
      </c>
      <c r="P2420" s="111">
        <f>+'Categorias-9 feb-Depurado'!AC2419</f>
        <v>44959</v>
      </c>
      <c r="Q2420" s="111">
        <f>+'Categorias-9 feb-Depurado'!AE2419</f>
        <v>45004</v>
      </c>
      <c r="R2420" s="112" t="str">
        <f>+'Categorias-9 feb-Depurado'!AB2419</f>
        <v>Ventas a Bordo</v>
      </c>
    </row>
    <row r="2421" spans="2:18" s="1" customFormat="1" ht="14.5" hidden="1">
      <c r="B2421" s="57" t="str">
        <f>+'Categorias-9 feb-Depurado'!B2420</f>
        <v>IMC AIRPORT SHOPPES SAS</v>
      </c>
      <c r="C2421" s="30" t="s">
        <v>4900</v>
      </c>
      <c r="D2421" s="31">
        <v>5</v>
      </c>
      <c r="E2421" s="30" t="str">
        <f>+'Categorias-9 feb-Depurado'!E2420</f>
        <v>900430148-0</v>
      </c>
      <c r="F2421" s="30" t="str">
        <f>+'Categorias-9 feb-Depurado'!F2420</f>
        <v xml:space="preserve">CARRERA 30 NO  10C 228 OF333 </v>
      </c>
      <c r="G2421" s="30" t="str">
        <f>+'Categorias-9 feb-Depurado'!G2420</f>
        <v>MEDELLIN</v>
      </c>
      <c r="H2421" s="30" t="str">
        <f>+'Categorias-9 feb-Depurado'!H2420</f>
        <v>FEK12532</v>
      </c>
      <c r="I2421" s="107">
        <f>+'Categorias-9 feb-Depurado'!R2420</f>
        <v>17601231</v>
      </c>
      <c r="J2421" s="108">
        <f t="shared" si="156"/>
        <v>0</v>
      </c>
      <c r="K2421" s="107">
        <f t="shared" si="157"/>
        <v>0</v>
      </c>
      <c r="L2421" s="109">
        <f t="shared" si="158"/>
        <v>17601231</v>
      </c>
      <c r="M2421" s="110">
        <f t="shared" si="159"/>
        <v>1.3418370986889921E-05</v>
      </c>
      <c r="N2421" s="33" t="s">
        <v>4892</v>
      </c>
      <c r="O2421" s="33">
        <f>+'Categorias-9 feb-Depurado'!Y2420</f>
        <v>3690.1015755212425</v>
      </c>
      <c r="P2421" s="111">
        <f>+'Categorias-9 feb-Depurado'!AC2420</f>
        <v>44959</v>
      </c>
      <c r="Q2421" s="111">
        <f>+'Categorias-9 feb-Depurado'!AE2420</f>
        <v>45004</v>
      </c>
      <c r="R2421" s="112" t="str">
        <f>+'Categorias-9 feb-Depurado'!AB2420</f>
        <v>Ventas a Bordo</v>
      </c>
    </row>
    <row r="2422" spans="2:18" s="1" customFormat="1" ht="14.5" hidden="1">
      <c r="B2422" s="57" t="str">
        <f>+'Categorias-9 feb-Depurado'!B2421</f>
        <v>IMC AIRPORT SHOPPES SAS</v>
      </c>
      <c r="C2422" s="30" t="s">
        <v>4900</v>
      </c>
      <c r="D2422" s="31">
        <v>5</v>
      </c>
      <c r="E2422" s="30" t="str">
        <f>+'Categorias-9 feb-Depurado'!E2421</f>
        <v>900430148-0</v>
      </c>
      <c r="F2422" s="30" t="str">
        <f>+'Categorias-9 feb-Depurado'!F2421</f>
        <v xml:space="preserve">CARRERA 30 NO  10C 228 OF333 </v>
      </c>
      <c r="G2422" s="30" t="str">
        <f>+'Categorias-9 feb-Depurado'!G2421</f>
        <v>MEDELLIN</v>
      </c>
      <c r="H2422" s="30" t="str">
        <f>+'Categorias-9 feb-Depurado'!H2421</f>
        <v>FEK12527</v>
      </c>
      <c r="I2422" s="107">
        <f>+'Categorias-9 feb-Depurado'!R2421</f>
        <v>3895836</v>
      </c>
      <c r="J2422" s="108">
        <f t="shared" si="156"/>
        <v>0</v>
      </c>
      <c r="K2422" s="107">
        <f t="shared" si="157"/>
        <v>0</v>
      </c>
      <c r="L2422" s="109">
        <f t="shared" si="158"/>
        <v>3895836</v>
      </c>
      <c r="M2422" s="110">
        <f t="shared" si="159"/>
        <v>2.9700066292000422E-06</v>
      </c>
      <c r="N2422" s="33" t="s">
        <v>4892</v>
      </c>
      <c r="O2422" s="33">
        <f>+'Categorias-9 feb-Depurado'!Y2421</f>
        <v>816.76279128274473</v>
      </c>
      <c r="P2422" s="111">
        <f>+'Categorias-9 feb-Depurado'!AC2421</f>
        <v>44959</v>
      </c>
      <c r="Q2422" s="111">
        <f>+'Categorias-9 feb-Depurado'!AE2421</f>
        <v>45004</v>
      </c>
      <c r="R2422" s="112" t="str">
        <f>+'Categorias-9 feb-Depurado'!AB2421</f>
        <v>Ventas a Bordo</v>
      </c>
    </row>
    <row r="2423" spans="2:18" s="1" customFormat="1" ht="14.5" hidden="1">
      <c r="B2423" s="57" t="str">
        <f>+'Categorias-9 feb-Depurado'!B2422</f>
        <v>IMC AIRPORT SHOPPES SAS</v>
      </c>
      <c r="C2423" s="30" t="s">
        <v>4900</v>
      </c>
      <c r="D2423" s="31">
        <v>5</v>
      </c>
      <c r="E2423" s="30" t="str">
        <f>+'Categorias-9 feb-Depurado'!E2422</f>
        <v>900430148-0</v>
      </c>
      <c r="F2423" s="30" t="str">
        <f>+'Categorias-9 feb-Depurado'!F2422</f>
        <v xml:space="preserve">CARRERA 30 NO  10C 228 OF333 </v>
      </c>
      <c r="G2423" s="30" t="str">
        <f>+'Categorias-9 feb-Depurado'!G2422</f>
        <v>MEDELLIN</v>
      </c>
      <c r="H2423" s="30" t="str">
        <f>+'Categorias-9 feb-Depurado'!H2422</f>
        <v>FEK12531</v>
      </c>
      <c r="I2423" s="107">
        <f>+'Categorias-9 feb-Depurado'!R2422</f>
        <v>22416077</v>
      </c>
      <c r="J2423" s="108">
        <f t="shared" si="156"/>
        <v>0</v>
      </c>
      <c r="K2423" s="107">
        <f t="shared" si="157"/>
        <v>0</v>
      </c>
      <c r="L2423" s="109">
        <f t="shared" si="158"/>
        <v>22416077</v>
      </c>
      <c r="M2423" s="110">
        <f t="shared" si="159"/>
        <v>1.7088988676797122E-05</v>
      </c>
      <c r="N2423" s="33" t="s">
        <v>4892</v>
      </c>
      <c r="O2423" s="33">
        <f>+'Categorias-9 feb-Depurado'!Y2422</f>
        <v>4699.5349958594079</v>
      </c>
      <c r="P2423" s="111">
        <f>+'Categorias-9 feb-Depurado'!AC2422</f>
        <v>44959</v>
      </c>
      <c r="Q2423" s="111">
        <f>+'Categorias-9 feb-Depurado'!AE2422</f>
        <v>45004</v>
      </c>
      <c r="R2423" s="112" t="str">
        <f>+'Categorias-9 feb-Depurado'!AB2422</f>
        <v>Ventas a Bordo</v>
      </c>
    </row>
    <row r="2424" spans="2:18" s="1" customFormat="1" ht="14.5" hidden="1">
      <c r="B2424" s="57" t="str">
        <f>+'Categorias-9 feb-Depurado'!B2423</f>
        <v>IMC AIRPORT SHOPPES SAS</v>
      </c>
      <c r="C2424" s="30" t="s">
        <v>4900</v>
      </c>
      <c r="D2424" s="31">
        <v>5</v>
      </c>
      <c r="E2424" s="30" t="str">
        <f>+'Categorias-9 feb-Depurado'!E2423</f>
        <v>900430148-0</v>
      </c>
      <c r="F2424" s="30" t="str">
        <f>+'Categorias-9 feb-Depurado'!F2423</f>
        <v xml:space="preserve">CARRERA 30 NO  10C 228 OF333 </v>
      </c>
      <c r="G2424" s="30" t="str">
        <f>+'Categorias-9 feb-Depurado'!G2423</f>
        <v>MEDELLIN</v>
      </c>
      <c r="H2424" s="30" t="str">
        <f>+'Categorias-9 feb-Depurado'!H2423</f>
        <v>FEK12533</v>
      </c>
      <c r="I2424" s="107">
        <f>+'Categorias-9 feb-Depurado'!R2423</f>
        <v>253542</v>
      </c>
      <c r="J2424" s="108">
        <f t="shared" si="156"/>
        <v>0</v>
      </c>
      <c r="K2424" s="107">
        <f t="shared" si="157"/>
        <v>0</v>
      </c>
      <c r="L2424" s="109">
        <f t="shared" si="158"/>
        <v>253542</v>
      </c>
      <c r="M2424" s="110">
        <f t="shared" si="159"/>
        <v>1.9328878853746335E-07</v>
      </c>
      <c r="N2424" s="33" t="s">
        <v>4892</v>
      </c>
      <c r="O2424" s="33">
        <f>+'Categorias-9 feb-Depurado'!Y2423</f>
        <v>53.1551306644863</v>
      </c>
      <c r="P2424" s="111">
        <f>+'Categorias-9 feb-Depurado'!AC2423</f>
        <v>44959</v>
      </c>
      <c r="Q2424" s="111">
        <f>+'Categorias-9 feb-Depurado'!AE2423</f>
        <v>45004</v>
      </c>
      <c r="R2424" s="112" t="str">
        <f>+'Categorias-9 feb-Depurado'!AB2423</f>
        <v>Ventas a Bordo</v>
      </c>
    </row>
    <row r="2425" spans="2:18" s="1" customFormat="1" ht="14.5" hidden="1">
      <c r="B2425" s="57" t="str">
        <f>+'Categorias-9 feb-Depurado'!B2424</f>
        <v>IMC AIRPORT SHOPPES SAS</v>
      </c>
      <c r="C2425" s="30" t="s">
        <v>4900</v>
      </c>
      <c r="D2425" s="31">
        <v>5</v>
      </c>
      <c r="E2425" s="30" t="str">
        <f>+'Categorias-9 feb-Depurado'!E2424</f>
        <v>900430148-0</v>
      </c>
      <c r="F2425" s="30" t="str">
        <f>+'Categorias-9 feb-Depurado'!F2424</f>
        <v xml:space="preserve">CARRERA 30 NO  10C 228 OF333 </v>
      </c>
      <c r="G2425" s="30" t="str">
        <f>+'Categorias-9 feb-Depurado'!G2424</f>
        <v>MEDELLIN</v>
      </c>
      <c r="H2425" s="30" t="str">
        <f>+'Categorias-9 feb-Depurado'!H2424</f>
        <v>FEK87001273</v>
      </c>
      <c r="I2425" s="107">
        <f>+'Categorias-9 feb-Depurado'!R2424</f>
        <v>1019308</v>
      </c>
      <c r="J2425" s="108">
        <f t="shared" si="156"/>
        <v>0</v>
      </c>
      <c r="K2425" s="107">
        <f t="shared" si="157"/>
        <v>0</v>
      </c>
      <c r="L2425" s="109">
        <f t="shared" si="158"/>
        <v>1019308</v>
      </c>
      <c r="M2425" s="110">
        <f t="shared" si="159"/>
        <v>7.770736543316085E-07</v>
      </c>
      <c r="N2425" s="33" t="s">
        <v>4892</v>
      </c>
      <c r="O2425" s="33">
        <f>+'Categorias-9 feb-Depurado'!Y2424</f>
        <v>213.69812467897313</v>
      </c>
      <c r="P2425" s="111">
        <f>+'Categorias-9 feb-Depurado'!AC2424</f>
        <v>44960</v>
      </c>
      <c r="Q2425" s="111">
        <f>+'Categorias-9 feb-Depurado'!AE2424</f>
        <v>45005</v>
      </c>
      <c r="R2425" s="112" t="str">
        <f>+'Categorias-9 feb-Depurado'!AB2424</f>
        <v>Ventas a Bordo</v>
      </c>
    </row>
    <row r="2426" spans="2:18" s="1" customFormat="1" ht="14.5" hidden="1">
      <c r="B2426" s="57" t="str">
        <f>+'Categorias-9 feb-Depurado'!B2425</f>
        <v>LASA SOCIEDAD DE APOYO AERONAUTICO SA</v>
      </c>
      <c r="C2426" s="30" t="s">
        <v>4900</v>
      </c>
      <c r="D2426" s="31">
        <v>5</v>
      </c>
      <c r="E2426" s="30" t="str">
        <f>+'Categorias-9 feb-Depurado'!E2425</f>
        <v>800139545-2</v>
      </c>
      <c r="F2426" s="30" t="str">
        <f>+'Categorias-9 feb-Depurado'!F2425</f>
        <v>CR 25 1 A SUR 155 P 3</v>
      </c>
      <c r="G2426" s="30" t="str">
        <f>+'Categorias-9 feb-Depurado'!G2425</f>
        <v>MEDELLIN</v>
      </c>
      <c r="H2426" s="30" t="str">
        <f>+'Categorias-9 feb-Depurado'!H2425</f>
        <v>CLO2679</v>
      </c>
      <c r="I2426" s="107">
        <f>+'Categorias-9 feb-Depurado'!R2425</f>
        <v>25381538</v>
      </c>
      <c r="J2426" s="108">
        <f t="shared" si="156"/>
        <v>0</v>
      </c>
      <c r="K2426" s="107">
        <f t="shared" si="157"/>
        <v>0</v>
      </c>
      <c r="L2426" s="109">
        <f t="shared" si="158"/>
        <v>25381538</v>
      </c>
      <c r="M2426" s="110">
        <f t="shared" si="159"/>
        <v>1.9349720090705252E-05</v>
      </c>
      <c r="N2426" s="33" t="s">
        <v>4892</v>
      </c>
      <c r="O2426" s="33">
        <f>+'Categorias-9 feb-Depurado'!Y2425</f>
        <v>5321.2444835791475</v>
      </c>
      <c r="P2426" s="111">
        <f>+'Categorias-9 feb-Depurado'!AC2425</f>
        <v>44896</v>
      </c>
      <c r="Q2426" s="111">
        <f>+'Categorias-9 feb-Depurado'!AE2425</f>
        <v>44971</v>
      </c>
      <c r="R2426" s="112" t="str">
        <f>+'Categorias-9 feb-Depurado'!AB2425</f>
        <v>GH</v>
      </c>
    </row>
    <row r="2427" spans="2:18" s="1" customFormat="1" ht="14.5" hidden="1">
      <c r="B2427" s="57" t="str">
        <f>+'Categorias-9 feb-Depurado'!B2426</f>
        <v>LASA SOCIEDAD DE APOYO AERONAUTICO SA</v>
      </c>
      <c r="C2427" s="30" t="s">
        <v>4900</v>
      </c>
      <c r="D2427" s="31">
        <v>5</v>
      </c>
      <c r="E2427" s="30" t="str">
        <f>+'Categorias-9 feb-Depurado'!E2426</f>
        <v>800139545-2</v>
      </c>
      <c r="F2427" s="30" t="str">
        <f>+'Categorias-9 feb-Depurado'!F2426</f>
        <v>CR 25 1 A SUR 155 P 3</v>
      </c>
      <c r="G2427" s="30" t="str">
        <f>+'Categorias-9 feb-Depurado'!G2426</f>
        <v>MEDELLIN</v>
      </c>
      <c r="H2427" s="30" t="str">
        <f>+'Categorias-9 feb-Depurado'!H2426</f>
        <v>BOG2919</v>
      </c>
      <c r="I2427" s="107">
        <f>+'Categorias-9 feb-Depurado'!R2426</f>
        <v>32528684</v>
      </c>
      <c r="J2427" s="108">
        <f t="shared" si="156"/>
        <v>0</v>
      </c>
      <c r="K2427" s="107">
        <f t="shared" si="157"/>
        <v>0</v>
      </c>
      <c r="L2427" s="109">
        <f t="shared" si="158"/>
        <v>32528684</v>
      </c>
      <c r="M2427" s="110">
        <f t="shared" si="159"/>
        <v>2.479837629693687E-05</v>
      </c>
      <c r="N2427" s="33" t="s">
        <v>4892</v>
      </c>
      <c r="O2427" s="33">
        <f>+'Categorias-9 feb-Depurado'!Y2426</f>
        <v>6819.6450622136963</v>
      </c>
      <c r="P2427" s="111">
        <f>+'Categorias-9 feb-Depurado'!AC2426</f>
        <v>44896</v>
      </c>
      <c r="Q2427" s="111">
        <f>+'Categorias-9 feb-Depurado'!AE2426</f>
        <v>44971</v>
      </c>
      <c r="R2427" s="112" t="str">
        <f>+'Categorias-9 feb-Depurado'!AB2426</f>
        <v>GH</v>
      </c>
    </row>
    <row r="2428" spans="2:18" s="1" customFormat="1" ht="14.5" hidden="1">
      <c r="B2428" s="57" t="str">
        <f>+'Categorias-9 feb-Depurado'!B2427</f>
        <v>LASA SOCIEDAD DE APOYO AERONAUTICO SA</v>
      </c>
      <c r="C2428" s="30" t="s">
        <v>4900</v>
      </c>
      <c r="D2428" s="31">
        <v>5</v>
      </c>
      <c r="E2428" s="30" t="str">
        <f>+'Categorias-9 feb-Depurado'!E2427</f>
        <v>800139545-2</v>
      </c>
      <c r="F2428" s="30" t="str">
        <f>+'Categorias-9 feb-Depurado'!F2427</f>
        <v>CR 25 1 A SUR 155 P 3</v>
      </c>
      <c r="G2428" s="30" t="str">
        <f>+'Categorias-9 feb-Depurado'!G2427</f>
        <v>MEDELLIN</v>
      </c>
      <c r="H2428" s="30" t="str">
        <f>+'Categorias-9 feb-Depurado'!H2427</f>
        <v>BOG2923</v>
      </c>
      <c r="I2428" s="107">
        <f>+'Categorias-9 feb-Depurado'!R2427</f>
        <v>20059866</v>
      </c>
      <c r="J2428" s="108">
        <f t="shared" si="156"/>
        <v>0</v>
      </c>
      <c r="K2428" s="107">
        <f t="shared" si="157"/>
        <v>0</v>
      </c>
      <c r="L2428" s="109">
        <f t="shared" si="158"/>
        <v>20059866</v>
      </c>
      <c r="M2428" s="110">
        <f t="shared" si="159"/>
        <v>1.5292721511086332E-05</v>
      </c>
      <c r="N2428" s="33" t="s">
        <v>4892</v>
      </c>
      <c r="O2428" s="33">
        <f>+'Categorias-9 feb-Depurado'!Y2427</f>
        <v>4205.5548916632597</v>
      </c>
      <c r="P2428" s="111">
        <f>+'Categorias-9 feb-Depurado'!AC2427</f>
        <v>44896</v>
      </c>
      <c r="Q2428" s="111">
        <f>+'Categorias-9 feb-Depurado'!AE2427</f>
        <v>44971</v>
      </c>
      <c r="R2428" s="112" t="str">
        <f>+'Categorias-9 feb-Depurado'!AB2427</f>
        <v>GH</v>
      </c>
    </row>
    <row r="2429" spans="2:18" s="1" customFormat="1" ht="14.5" hidden="1">
      <c r="B2429" s="57" t="str">
        <f>+'Categorias-9 feb-Depurado'!B2428</f>
        <v>LASA SOCIEDAD DE APOYO AERONAUTICO SA</v>
      </c>
      <c r="C2429" s="30" t="s">
        <v>4900</v>
      </c>
      <c r="D2429" s="31">
        <v>5</v>
      </c>
      <c r="E2429" s="30" t="str">
        <f>+'Categorias-9 feb-Depurado'!E2428</f>
        <v>800139545-2</v>
      </c>
      <c r="F2429" s="30" t="str">
        <f>+'Categorias-9 feb-Depurado'!F2428</f>
        <v>CR 25 1 A SUR 155 P 3</v>
      </c>
      <c r="G2429" s="30" t="str">
        <f>+'Categorias-9 feb-Depurado'!G2428</f>
        <v>MEDELLIN</v>
      </c>
      <c r="H2429" s="30" t="str">
        <f>+'Categorias-9 feb-Depurado'!H2428</f>
        <v>CLO2680</v>
      </c>
      <c r="I2429" s="107">
        <f>+'Categorias-9 feb-Depurado'!R2428</f>
        <v>2213374</v>
      </c>
      <c r="J2429" s="108">
        <f t="shared" si="156"/>
        <v>0</v>
      </c>
      <c r="K2429" s="107">
        <f t="shared" si="157"/>
        <v>0</v>
      </c>
      <c r="L2429" s="109">
        <f t="shared" si="158"/>
        <v>2213374</v>
      </c>
      <c r="M2429" s="110">
        <f t="shared" si="159"/>
        <v>1.6873747901346498E-06</v>
      </c>
      <c r="N2429" s="33" t="s">
        <v>4892</v>
      </c>
      <c r="O2429" s="33">
        <f>+'Categorias-9 feb-Depurado'!Y2428</f>
        <v>464.03429877249806</v>
      </c>
      <c r="P2429" s="111">
        <f>+'Categorias-9 feb-Depurado'!AC2428</f>
        <v>44896</v>
      </c>
      <c r="Q2429" s="111">
        <f>+'Categorias-9 feb-Depurado'!AE2428</f>
        <v>44971</v>
      </c>
      <c r="R2429" s="112" t="str">
        <f>+'Categorias-9 feb-Depurado'!AB2428</f>
        <v>GH</v>
      </c>
    </row>
    <row r="2430" spans="2:18" s="1" customFormat="1" ht="14.5" hidden="1">
      <c r="B2430" s="57" t="str">
        <f>+'Categorias-9 feb-Depurado'!B2429</f>
        <v>LASA SOCIEDAD DE APOYO AERONAUTICO SA</v>
      </c>
      <c r="C2430" s="30" t="s">
        <v>4900</v>
      </c>
      <c r="D2430" s="31">
        <v>5</v>
      </c>
      <c r="E2430" s="30" t="str">
        <f>+'Categorias-9 feb-Depurado'!E2429</f>
        <v>800139545-2</v>
      </c>
      <c r="F2430" s="30" t="str">
        <f>+'Categorias-9 feb-Depurado'!F2429</f>
        <v>CR 25 1 A SUR 155 P 3</v>
      </c>
      <c r="G2430" s="30" t="str">
        <f>+'Categorias-9 feb-Depurado'!G2429</f>
        <v>MEDELLIN</v>
      </c>
      <c r="H2430" s="30" t="str">
        <f>+'Categorias-9 feb-Depurado'!H2429</f>
        <v>BOG2918</v>
      </c>
      <c r="I2430" s="107">
        <f>+'Categorias-9 feb-Depurado'!R2429</f>
        <v>223716546</v>
      </c>
      <c r="J2430" s="108">
        <f t="shared" si="156"/>
        <v>0</v>
      </c>
      <c r="K2430" s="107">
        <f t="shared" si="157"/>
        <v>0</v>
      </c>
      <c r="L2430" s="109">
        <f t="shared" si="158"/>
        <v>223716546</v>
      </c>
      <c r="M2430" s="110">
        <f t="shared" si="159"/>
        <v>0.0001705512307709401</v>
      </c>
      <c r="N2430" s="33" t="s">
        <v>4892</v>
      </c>
      <c r="O2430" s="33">
        <f>+'Categorias-9 feb-Depurado'!Y2429</f>
        <v>46902.218308751842</v>
      </c>
      <c r="P2430" s="111">
        <f>+'Categorias-9 feb-Depurado'!AC2429</f>
        <v>44896</v>
      </c>
      <c r="Q2430" s="111">
        <f>+'Categorias-9 feb-Depurado'!AE2429</f>
        <v>44971</v>
      </c>
      <c r="R2430" s="112" t="str">
        <f>+'Categorias-9 feb-Depurado'!AB2429</f>
        <v>GH</v>
      </c>
    </row>
    <row r="2431" spans="2:18" s="1" customFormat="1" ht="14.5" hidden="1">
      <c r="B2431" s="57" t="str">
        <f>+'Categorias-9 feb-Depurado'!B2430</f>
        <v>LASA SOCIEDAD DE APOYO AERONAUTICO SA</v>
      </c>
      <c r="C2431" s="30" t="s">
        <v>4900</v>
      </c>
      <c r="D2431" s="31">
        <v>5</v>
      </c>
      <c r="E2431" s="30" t="str">
        <f>+'Categorias-9 feb-Depurado'!E2430</f>
        <v>800139545-2</v>
      </c>
      <c r="F2431" s="30" t="str">
        <f>+'Categorias-9 feb-Depurado'!F2430</f>
        <v>CR 25 1 A SUR 155 P 3</v>
      </c>
      <c r="G2431" s="30" t="str">
        <f>+'Categorias-9 feb-Depurado'!G2430</f>
        <v>MEDELLIN</v>
      </c>
      <c r="H2431" s="30" t="str">
        <f>+'Categorias-9 feb-Depurado'!H2430</f>
        <v>BOG2920</v>
      </c>
      <c r="I2431" s="107">
        <f>+'Categorias-9 feb-Depurado'!R2430</f>
        <v>91304115</v>
      </c>
      <c r="J2431" s="108">
        <f t="shared" si="156"/>
        <v>0</v>
      </c>
      <c r="K2431" s="107">
        <f t="shared" si="157"/>
        <v>0</v>
      </c>
      <c r="L2431" s="109">
        <f t="shared" si="158"/>
        <v>91304115</v>
      </c>
      <c r="M2431" s="110">
        <f t="shared" si="159"/>
        <v>6.9606068331224153E-05</v>
      </c>
      <c r="N2431" s="33" t="s">
        <v>4892</v>
      </c>
      <c r="O2431" s="33">
        <f>+'Categorias-9 feb-Depurado'!Y2430</f>
        <v>19141.925846724738</v>
      </c>
      <c r="P2431" s="111">
        <f>+'Categorias-9 feb-Depurado'!AC2430</f>
        <v>44896</v>
      </c>
      <c r="Q2431" s="111">
        <f>+'Categorias-9 feb-Depurado'!AE2430</f>
        <v>44971</v>
      </c>
      <c r="R2431" s="112" t="str">
        <f>+'Categorias-9 feb-Depurado'!AB2430</f>
        <v>GH</v>
      </c>
    </row>
    <row r="2432" spans="2:18" s="1" customFormat="1" ht="14.5" hidden="1">
      <c r="B2432" s="57" t="str">
        <f>+'Categorias-9 feb-Depurado'!B2431</f>
        <v>LASA SOCIEDAD DE APOYO AERONAUTICO SA</v>
      </c>
      <c r="C2432" s="30" t="s">
        <v>4900</v>
      </c>
      <c r="D2432" s="31">
        <v>5</v>
      </c>
      <c r="E2432" s="30" t="str">
        <f>+'Categorias-9 feb-Depurado'!E2431</f>
        <v>800139545-2</v>
      </c>
      <c r="F2432" s="30" t="str">
        <f>+'Categorias-9 feb-Depurado'!F2431</f>
        <v>CR 25 1 A SUR 155 P 3</v>
      </c>
      <c r="G2432" s="30" t="str">
        <f>+'Categorias-9 feb-Depurado'!G2431</f>
        <v>MEDELLIN</v>
      </c>
      <c r="H2432" s="30" t="str">
        <f>+'Categorias-9 feb-Depurado'!H2431</f>
        <v>BOG2933</v>
      </c>
      <c r="I2432" s="107">
        <f>+'Categorias-9 feb-Depurado'!R2431</f>
        <v>3898346</v>
      </c>
      <c r="J2432" s="108">
        <f t="shared" si="156"/>
        <v>0</v>
      </c>
      <c r="K2432" s="107">
        <f t="shared" si="157"/>
        <v>0</v>
      </c>
      <c r="L2432" s="109">
        <f t="shared" si="158"/>
        <v>3898346</v>
      </c>
      <c r="M2432" s="110">
        <f t="shared" si="159"/>
        <v>2.9719201380436619E-06</v>
      </c>
      <c r="N2432" s="33" t="s">
        <v>4892</v>
      </c>
      <c r="O2432" s="33">
        <f>+'Categorias-9 feb-Depurado'!Y2431</f>
        <v>817.28901328133998</v>
      </c>
      <c r="P2432" s="111">
        <f>+'Categorias-9 feb-Depurado'!AC2431</f>
        <v>44896</v>
      </c>
      <c r="Q2432" s="111">
        <f>+'Categorias-9 feb-Depurado'!AE2431</f>
        <v>44971</v>
      </c>
      <c r="R2432" s="112" t="str">
        <f>+'Categorias-9 feb-Depurado'!AB2431</f>
        <v>GH</v>
      </c>
    </row>
    <row r="2433" spans="2:18" s="1" customFormat="1" ht="14.5" hidden="1">
      <c r="B2433" s="57" t="str">
        <f>+'Categorias-9 feb-Depurado'!B2432</f>
        <v>LASA SOCIEDAD DE APOYO AERONAUTICO SA</v>
      </c>
      <c r="C2433" s="30" t="s">
        <v>4900</v>
      </c>
      <c r="D2433" s="31">
        <v>5</v>
      </c>
      <c r="E2433" s="30" t="str">
        <f>+'Categorias-9 feb-Depurado'!E2432</f>
        <v>800139545-2</v>
      </c>
      <c r="F2433" s="30" t="str">
        <f>+'Categorias-9 feb-Depurado'!F2432</f>
        <v>CR 25 1 A SUR 155 P 3</v>
      </c>
      <c r="G2433" s="30" t="str">
        <f>+'Categorias-9 feb-Depurado'!G2432</f>
        <v>MEDELLIN</v>
      </c>
      <c r="H2433" s="30" t="str">
        <f>+'Categorias-9 feb-Depurado'!H2432</f>
        <v>ADM334</v>
      </c>
      <c r="I2433" s="107">
        <f>+'Categorias-9 feb-Depurado'!R2432</f>
        <v>174685045</v>
      </c>
      <c r="J2433" s="108">
        <f t="shared" si="156"/>
        <v>0</v>
      </c>
      <c r="K2433" s="107">
        <f t="shared" si="157"/>
        <v>0</v>
      </c>
      <c r="L2433" s="109">
        <f t="shared" si="158"/>
        <v>174685045</v>
      </c>
      <c r="M2433" s="110">
        <f t="shared" si="159"/>
        <v>0.00013317186392653788</v>
      </c>
      <c r="N2433" s="33" t="s">
        <v>4892</v>
      </c>
      <c r="O2433" s="33">
        <f>+'Categorias-9 feb-Depurado'!Y2432</f>
        <v>36622.754384309774</v>
      </c>
      <c r="P2433" s="111">
        <f>+'Categorias-9 feb-Depurado'!AC2432</f>
        <v>44896</v>
      </c>
      <c r="Q2433" s="111">
        <f>+'Categorias-9 feb-Depurado'!AE2432</f>
        <v>44971</v>
      </c>
      <c r="R2433" s="112" t="str">
        <f>+'Categorias-9 feb-Depurado'!AB2432</f>
        <v>GH</v>
      </c>
    </row>
    <row r="2434" spans="2:18" s="1" customFormat="1" ht="14.5" hidden="1">
      <c r="B2434" s="57" t="str">
        <f>+'Categorias-9 feb-Depurado'!B2433</f>
        <v>LASA SOCIEDAD DE APOYO AERONAUTICO SA</v>
      </c>
      <c r="C2434" s="30" t="s">
        <v>4900</v>
      </c>
      <c r="D2434" s="31">
        <v>5</v>
      </c>
      <c r="E2434" s="30" t="str">
        <f>+'Categorias-9 feb-Depurado'!E2433</f>
        <v>800139545-2</v>
      </c>
      <c r="F2434" s="30" t="str">
        <f>+'Categorias-9 feb-Depurado'!F2433</f>
        <v>CR 25 1 A SUR 155 P 3</v>
      </c>
      <c r="G2434" s="30" t="str">
        <f>+'Categorias-9 feb-Depurado'!G2433</f>
        <v>MEDELLIN</v>
      </c>
      <c r="H2434" s="30" t="str">
        <f>+'Categorias-9 feb-Depurado'!H2433</f>
        <v>BOG2924</v>
      </c>
      <c r="I2434" s="107">
        <f>+'Categorias-9 feb-Depurado'!R2433</f>
        <v>21941463</v>
      </c>
      <c r="J2434" s="108">
        <f t="shared" si="156"/>
        <v>0</v>
      </c>
      <c r="K2434" s="107">
        <f t="shared" si="157"/>
        <v>0</v>
      </c>
      <c r="L2434" s="109">
        <f t="shared" si="158"/>
        <v>21941463</v>
      </c>
      <c r="M2434" s="110">
        <f t="shared" si="159"/>
        <v>1.6727164738029896E-05</v>
      </c>
      <c r="N2434" s="33" t="s">
        <v>4892</v>
      </c>
      <c r="O2434" s="33">
        <f>+'Categorias-9 feb-Depurado'!Y2433</f>
        <v>4600.0320764803919</v>
      </c>
      <c r="P2434" s="111">
        <f>+'Categorias-9 feb-Depurado'!AC2433</f>
        <v>44896</v>
      </c>
      <c r="Q2434" s="111">
        <f>+'Categorias-9 feb-Depurado'!AE2433</f>
        <v>44971</v>
      </c>
      <c r="R2434" s="112" t="str">
        <f>+'Categorias-9 feb-Depurado'!AB2433</f>
        <v>GH</v>
      </c>
    </row>
    <row r="2435" spans="2:18" s="1" customFormat="1" ht="14.5" hidden="1">
      <c r="B2435" s="57" t="str">
        <f>+'Categorias-9 feb-Depurado'!B2434</f>
        <v>LASA SOCIEDAD DE APOYO AERONAUTICO SA</v>
      </c>
      <c r="C2435" s="30" t="s">
        <v>4900</v>
      </c>
      <c r="D2435" s="31">
        <v>5</v>
      </c>
      <c r="E2435" s="30" t="str">
        <f>+'Categorias-9 feb-Depurado'!E2434</f>
        <v>800139545-2</v>
      </c>
      <c r="F2435" s="30" t="str">
        <f>+'Categorias-9 feb-Depurado'!F2434</f>
        <v>CR 25 1 A SUR 155 P 3</v>
      </c>
      <c r="G2435" s="30" t="str">
        <f>+'Categorias-9 feb-Depurado'!G2434</f>
        <v>MEDELLIN</v>
      </c>
      <c r="H2435" s="30" t="str">
        <f>+'Categorias-9 feb-Depurado'!H2434</f>
        <v>CLO2692</v>
      </c>
      <c r="I2435" s="107">
        <f>+'Categorias-9 feb-Depurado'!R2434</f>
        <v>836649</v>
      </c>
      <c r="J2435" s="108">
        <f t="shared" si="156"/>
        <v>0</v>
      </c>
      <c r="K2435" s="107">
        <f t="shared" si="157"/>
        <v>0</v>
      </c>
      <c r="L2435" s="109">
        <f t="shared" si="158"/>
        <v>836649</v>
      </c>
      <c r="M2435" s="110">
        <f t="shared" si="159"/>
        <v>6.3782281295043885E-07</v>
      </c>
      <c r="N2435" s="33" t="s">
        <v>4892</v>
      </c>
      <c r="O2435" s="33">
        <f>+'Categorias-9 feb-Depurado'!Y2434</f>
        <v>175.4036290449385</v>
      </c>
      <c r="P2435" s="111">
        <f>+'Categorias-9 feb-Depurado'!AC2434</f>
        <v>44896</v>
      </c>
      <c r="Q2435" s="111">
        <f>+'Categorias-9 feb-Depurado'!AE2434</f>
        <v>44971</v>
      </c>
      <c r="R2435" s="112" t="str">
        <f>+'Categorias-9 feb-Depurado'!AB2434</f>
        <v>GH</v>
      </c>
    </row>
    <row r="2436" spans="2:18" s="1" customFormat="1" ht="14.5" hidden="1">
      <c r="B2436" s="57" t="str">
        <f>+'Categorias-9 feb-Depurado'!B2435</f>
        <v>LASA SOCIEDAD DE APOYO AERONAUTICO SA</v>
      </c>
      <c r="C2436" s="30" t="s">
        <v>4900</v>
      </c>
      <c r="D2436" s="31">
        <v>5</v>
      </c>
      <c r="E2436" s="30" t="str">
        <f>+'Categorias-9 feb-Depurado'!E2435</f>
        <v>800139545-2</v>
      </c>
      <c r="F2436" s="30" t="str">
        <f>+'Categorias-9 feb-Depurado'!F2435</f>
        <v>CR 25 1 A SUR 155 P 3</v>
      </c>
      <c r="G2436" s="30" t="str">
        <f>+'Categorias-9 feb-Depurado'!G2435</f>
        <v>MEDELLIN</v>
      </c>
      <c r="H2436" s="30" t="str">
        <f>+'Categorias-9 feb-Depurado'!H2435</f>
        <v>CLO2681</v>
      </c>
      <c r="I2436" s="107">
        <f>+'Categorias-9 feb-Depurado'!R2435</f>
        <v>6322771</v>
      </c>
      <c r="J2436" s="108">
        <f t="shared" si="156"/>
        <v>0</v>
      </c>
      <c r="K2436" s="107">
        <f t="shared" si="157"/>
        <v>0</v>
      </c>
      <c r="L2436" s="109">
        <f t="shared" si="158"/>
        <v>6322771</v>
      </c>
      <c r="M2436" s="110">
        <f t="shared" si="159"/>
        <v>4.8201905277618927E-06</v>
      </c>
      <c r="N2436" s="33" t="s">
        <v>4892</v>
      </c>
      <c r="O2436" s="33">
        <f>+'Categorias-9 feb-Depurado'!Y2435</f>
        <v>1325.5701961277607</v>
      </c>
      <c r="P2436" s="111">
        <f>+'Categorias-9 feb-Depurado'!AC2435</f>
        <v>44896</v>
      </c>
      <c r="Q2436" s="111">
        <f>+'Categorias-9 feb-Depurado'!AE2435</f>
        <v>44971</v>
      </c>
      <c r="R2436" s="112" t="str">
        <f>+'Categorias-9 feb-Depurado'!AB2435</f>
        <v>GH</v>
      </c>
    </row>
    <row r="2437" spans="2:18" s="1" customFormat="1" ht="14.5" hidden="1">
      <c r="B2437" s="57" t="str">
        <f>+'Categorias-9 feb-Depurado'!B2436</f>
        <v>LASA SOCIEDAD DE APOYO AERONAUTICO SA</v>
      </c>
      <c r="C2437" s="30" t="s">
        <v>4900</v>
      </c>
      <c r="D2437" s="31">
        <v>5</v>
      </c>
      <c r="E2437" s="30" t="str">
        <f>+'Categorias-9 feb-Depurado'!E2436</f>
        <v>800139545-2</v>
      </c>
      <c r="F2437" s="30" t="str">
        <f>+'Categorias-9 feb-Depurado'!F2436</f>
        <v>CR 25 1 A SUR 155 P 3</v>
      </c>
      <c r="G2437" s="30" t="str">
        <f>+'Categorias-9 feb-Depurado'!G2436</f>
        <v>MEDELLIN</v>
      </c>
      <c r="H2437" s="30" t="str">
        <f>+'Categorias-9 feb-Depurado'!H2436</f>
        <v>ADM335</v>
      </c>
      <c r="I2437" s="107">
        <f>+'Categorias-9 feb-Depurado'!R2436</f>
        <v>6814386</v>
      </c>
      <c r="J2437" s="108">
        <f t="shared" si="156"/>
        <v>0</v>
      </c>
      <c r="K2437" s="107">
        <f t="shared" si="157"/>
        <v>0</v>
      </c>
      <c r="L2437" s="109">
        <f t="shared" si="158"/>
        <v>6814386</v>
      </c>
      <c r="M2437" s="110">
        <f t="shared" si="159"/>
        <v>5.1949752489396266E-06</v>
      </c>
      <c r="N2437" s="33" t="s">
        <v>4892</v>
      </c>
      <c r="O2437" s="33">
        <f>+'Categorias-9 feb-Depurado'!Y2436</f>
        <v>1428.637378533916</v>
      </c>
      <c r="P2437" s="111">
        <f>+'Categorias-9 feb-Depurado'!AC2436</f>
        <v>44896</v>
      </c>
      <c r="Q2437" s="111">
        <f>+'Categorias-9 feb-Depurado'!AE2436</f>
        <v>44971</v>
      </c>
      <c r="R2437" s="112" t="str">
        <f>+'Categorias-9 feb-Depurado'!AB2436</f>
        <v>GH</v>
      </c>
    </row>
    <row r="2438" spans="2:18" s="1" customFormat="1" ht="14.5" hidden="1">
      <c r="B2438" s="57" t="str">
        <f>+'Categorias-9 feb-Depurado'!B2437</f>
        <v>LASA SOCIEDAD DE APOYO AERONAUTICO SA</v>
      </c>
      <c r="C2438" s="30" t="s">
        <v>4900</v>
      </c>
      <c r="D2438" s="31">
        <v>5</v>
      </c>
      <c r="E2438" s="30" t="str">
        <f>+'Categorias-9 feb-Depurado'!E2437</f>
        <v>800139545-2</v>
      </c>
      <c r="F2438" s="30" t="str">
        <f>+'Categorias-9 feb-Depurado'!F2437</f>
        <v>CR 25 1 A SUR 155 P 3</v>
      </c>
      <c r="G2438" s="30" t="str">
        <f>+'Categorias-9 feb-Depurado'!G2437</f>
        <v>MEDELLIN</v>
      </c>
      <c r="H2438" s="30" t="str">
        <f>+'Categorias-9 feb-Depurado'!H2437</f>
        <v>BOG2931</v>
      </c>
      <c r="I2438" s="107">
        <f>+'Categorias-9 feb-Depurado'!R2437</f>
        <v>37701535</v>
      </c>
      <c r="J2438" s="108">
        <f t="shared" si="156"/>
        <v>0</v>
      </c>
      <c r="K2438" s="107">
        <f t="shared" si="157"/>
        <v>0</v>
      </c>
      <c r="L2438" s="109">
        <f t="shared" si="158"/>
        <v>37701535</v>
      </c>
      <c r="M2438" s="110">
        <f t="shared" si="159"/>
        <v>2.8741920573919799E-05</v>
      </c>
      <c r="N2438" s="33" t="s">
        <v>4892</v>
      </c>
      <c r="O2438" s="33">
        <f>+'Categorias-9 feb-Depurado'!Y2437</f>
        <v>7904.13430191725</v>
      </c>
      <c r="P2438" s="111">
        <f>+'Categorias-9 feb-Depurado'!AC2437</f>
        <v>44896</v>
      </c>
      <c r="Q2438" s="111">
        <f>+'Categorias-9 feb-Depurado'!AE2437</f>
        <v>44971</v>
      </c>
      <c r="R2438" s="112" t="str">
        <f>+'Categorias-9 feb-Depurado'!AB2437</f>
        <v>GH</v>
      </c>
    </row>
    <row r="2439" spans="2:18" s="1" customFormat="1" ht="14.5" hidden="1">
      <c r="B2439" s="57" t="str">
        <f>+'Categorias-9 feb-Depurado'!B2438</f>
        <v>LASA SOCIEDAD DE APOYO AERONAUTICO SA</v>
      </c>
      <c r="C2439" s="30" t="s">
        <v>4900</v>
      </c>
      <c r="D2439" s="31">
        <v>5</v>
      </c>
      <c r="E2439" s="30" t="str">
        <f>+'Categorias-9 feb-Depurado'!E2438</f>
        <v>800139545-2</v>
      </c>
      <c r="F2439" s="30" t="str">
        <f>+'Categorias-9 feb-Depurado'!F2438</f>
        <v>CR 25 1 A SUR 155 P 3</v>
      </c>
      <c r="G2439" s="30" t="str">
        <f>+'Categorias-9 feb-Depurado'!G2438</f>
        <v>MEDELLIN</v>
      </c>
      <c r="H2439" s="30" t="str">
        <f>+'Categorias-9 feb-Depurado'!H2438</f>
        <v>BOG2921</v>
      </c>
      <c r="I2439" s="107">
        <f>+'Categorias-9 feb-Depurado'!R2438</f>
        <v>10960835</v>
      </c>
      <c r="J2439" s="108">
        <f t="shared" si="156"/>
        <v>0</v>
      </c>
      <c r="K2439" s="107">
        <f t="shared" si="157"/>
        <v>0</v>
      </c>
      <c r="L2439" s="109">
        <f t="shared" si="158"/>
        <v>10960835</v>
      </c>
      <c r="M2439" s="110">
        <f t="shared" si="159"/>
        <v>8.3560377314568285E-06</v>
      </c>
      <c r="N2439" s="33" t="s">
        <v>4892</v>
      </c>
      <c r="O2439" s="33">
        <f>+'Categorias-9 feb-Depurado'!Y2438</f>
        <v>2297.9412350493199</v>
      </c>
      <c r="P2439" s="111">
        <f>+'Categorias-9 feb-Depurado'!AC2438</f>
        <v>44896</v>
      </c>
      <c r="Q2439" s="111">
        <f>+'Categorias-9 feb-Depurado'!AE2438</f>
        <v>44971</v>
      </c>
      <c r="R2439" s="112" t="str">
        <f>+'Categorias-9 feb-Depurado'!AB2438</f>
        <v>GH</v>
      </c>
    </row>
    <row r="2440" spans="2:18" s="1" customFormat="1" ht="14.5" hidden="1">
      <c r="B2440" s="57" t="str">
        <f>+'Categorias-9 feb-Depurado'!B2439</f>
        <v>LASA SOCIEDAD DE APOYO AERONAUTICO SA</v>
      </c>
      <c r="C2440" s="30" t="s">
        <v>4900</v>
      </c>
      <c r="D2440" s="31">
        <v>5</v>
      </c>
      <c r="E2440" s="30" t="str">
        <f>+'Categorias-9 feb-Depurado'!E2439</f>
        <v>800139545-2</v>
      </c>
      <c r="F2440" s="30" t="str">
        <f>+'Categorias-9 feb-Depurado'!F2439</f>
        <v>CR 25 1 A SUR 155 P 3</v>
      </c>
      <c r="G2440" s="30" t="str">
        <f>+'Categorias-9 feb-Depurado'!G2439</f>
        <v>MEDELLIN</v>
      </c>
      <c r="H2440" s="30" t="str">
        <f>+'Categorias-9 feb-Depurado'!H2439</f>
        <v>CLO2682</v>
      </c>
      <c r="I2440" s="107">
        <f>+'Categorias-9 feb-Depurado'!R2439</f>
        <v>2991784</v>
      </c>
      <c r="J2440" s="108">
        <f t="shared" si="156"/>
        <v>0</v>
      </c>
      <c r="K2440" s="107">
        <f t="shared" si="157"/>
        <v>0</v>
      </c>
      <c r="L2440" s="109">
        <f t="shared" si="158"/>
        <v>2991784</v>
      </c>
      <c r="M2440" s="110">
        <f t="shared" si="159"/>
        <v>2.2807988614342643E-06</v>
      </c>
      <c r="N2440" s="33" t="s">
        <v>4892</v>
      </c>
      <c r="O2440" s="33">
        <f>+'Categorias-9 feb-Depurado'!Y2439</f>
        <v>627.2281098986341</v>
      </c>
      <c r="P2440" s="111">
        <f>+'Categorias-9 feb-Depurado'!AC2439</f>
        <v>44896</v>
      </c>
      <c r="Q2440" s="111">
        <f>+'Categorias-9 feb-Depurado'!AE2439</f>
        <v>44971</v>
      </c>
      <c r="R2440" s="112" t="str">
        <f>+'Categorias-9 feb-Depurado'!AB2439</f>
        <v>GH</v>
      </c>
    </row>
    <row r="2441" spans="2:18" s="1" customFormat="1" ht="14.5" hidden="1">
      <c r="B2441" s="57" t="str">
        <f>+'Categorias-9 feb-Depurado'!B2440</f>
        <v>LASA SOCIEDAD DE APOYO AERONAUTICO SA</v>
      </c>
      <c r="C2441" s="30" t="s">
        <v>4900</v>
      </c>
      <c r="D2441" s="31">
        <v>5</v>
      </c>
      <c r="E2441" s="30" t="str">
        <f>+'Categorias-9 feb-Depurado'!E2440</f>
        <v>800139545-2</v>
      </c>
      <c r="F2441" s="30" t="str">
        <f>+'Categorias-9 feb-Depurado'!F2440</f>
        <v>CR 25 1 A SUR 155 P 3</v>
      </c>
      <c r="G2441" s="30" t="str">
        <f>+'Categorias-9 feb-Depurado'!G2440</f>
        <v>MEDELLIN</v>
      </c>
      <c r="H2441" s="30" t="str">
        <f>+'Categorias-9 feb-Depurado'!H2440</f>
        <v>BOG2922</v>
      </c>
      <c r="I2441" s="107">
        <f>+'Categorias-9 feb-Depurado'!R2440</f>
        <v>12891539</v>
      </c>
      <c r="J2441" s="108">
        <f t="shared" si="156"/>
        <v>0</v>
      </c>
      <c r="K2441" s="107">
        <f t="shared" si="157"/>
        <v>0</v>
      </c>
      <c r="L2441" s="109">
        <f t="shared" si="158"/>
        <v>12891539</v>
      </c>
      <c r="M2441" s="110">
        <f t="shared" si="159"/>
        <v>9.827917882218575E-06</v>
      </c>
      <c r="N2441" s="33" t="s">
        <v>4892</v>
      </c>
      <c r="O2441" s="33">
        <f>+'Categorias-9 feb-Depurado'!Y2440</f>
        <v>2702.7137121712422</v>
      </c>
      <c r="P2441" s="111">
        <f>+'Categorias-9 feb-Depurado'!AC2440</f>
        <v>44896</v>
      </c>
      <c r="Q2441" s="111">
        <f>+'Categorias-9 feb-Depurado'!AE2440</f>
        <v>44971</v>
      </c>
      <c r="R2441" s="112" t="str">
        <f>+'Categorias-9 feb-Depurado'!AB2440</f>
        <v>GH</v>
      </c>
    </row>
    <row r="2442" spans="2:18" s="1" customFormat="1" ht="14.5" hidden="1">
      <c r="B2442" s="57" t="str">
        <f>+'Categorias-9 feb-Depurado'!B2441</f>
        <v>LASA SOCIEDAD DE APOYO AERONAUTICO SA</v>
      </c>
      <c r="C2442" s="30" t="s">
        <v>4900</v>
      </c>
      <c r="D2442" s="31">
        <v>5</v>
      </c>
      <c r="E2442" s="30" t="str">
        <f>+'Categorias-9 feb-Depurado'!E2441</f>
        <v>800139545-2</v>
      </c>
      <c r="F2442" s="30" t="str">
        <f>+'Categorias-9 feb-Depurado'!F2441</f>
        <v>CR 25 1 A SUR 155 P 3</v>
      </c>
      <c r="G2442" s="30" t="str">
        <f>+'Categorias-9 feb-Depurado'!G2441</f>
        <v>MEDELLIN</v>
      </c>
      <c r="H2442" s="30" t="str">
        <f>+'Categorias-9 feb-Depurado'!H2441</f>
        <v>ADM333</v>
      </c>
      <c r="I2442" s="107">
        <f>+'Categorias-9 feb-Depurado'!R2441</f>
        <v>349356380</v>
      </c>
      <c r="J2442" s="108">
        <f t="shared" si="156"/>
        <v>0</v>
      </c>
      <c r="K2442" s="107">
        <f t="shared" si="157"/>
        <v>0</v>
      </c>
      <c r="L2442" s="109">
        <f t="shared" si="158"/>
        <v>349356380</v>
      </c>
      <c r="M2442" s="110">
        <f t="shared" si="159"/>
        <v>0.00026633327597807736</v>
      </c>
      <c r="N2442" s="33" t="s">
        <v>4892</v>
      </c>
      <c r="O2442" s="33">
        <f>+'Categorias-9 feb-Depurado'!Y2441</f>
        <v>73242.634464396149</v>
      </c>
      <c r="P2442" s="111">
        <f>+'Categorias-9 feb-Depurado'!AC2441</f>
        <v>44896</v>
      </c>
      <c r="Q2442" s="111">
        <f>+'Categorias-9 feb-Depurado'!AE2441</f>
        <v>44971</v>
      </c>
      <c r="R2442" s="112" t="str">
        <f>+'Categorias-9 feb-Depurado'!AB2441</f>
        <v>GH</v>
      </c>
    </row>
    <row r="2443" spans="2:18" s="1" customFormat="1" ht="14.5" hidden="1">
      <c r="B2443" s="57" t="str">
        <f>+'Categorias-9 feb-Depurado'!B2442</f>
        <v>LASA SOCIEDAD DE APOYO AERONAUTICO SA</v>
      </c>
      <c r="C2443" s="30" t="s">
        <v>4900</v>
      </c>
      <c r="D2443" s="31">
        <v>5</v>
      </c>
      <c r="E2443" s="30" t="str">
        <f>+'Categorias-9 feb-Depurado'!E2442</f>
        <v>800139545-2</v>
      </c>
      <c r="F2443" s="30" t="str">
        <f>+'Categorias-9 feb-Depurado'!F2442</f>
        <v>CR 25 1 A SUR 155 P 3</v>
      </c>
      <c r="G2443" s="30" t="str">
        <f>+'Categorias-9 feb-Depurado'!G2442</f>
        <v>MEDELLIN</v>
      </c>
      <c r="H2443" s="30" t="str">
        <f>+'Categorias-9 feb-Depurado'!H2442</f>
        <v>CLO2678</v>
      </c>
      <c r="I2443" s="107">
        <f>+'Categorias-9 feb-Depurado'!R2442</f>
        <v>70924482</v>
      </c>
      <c r="J2443" s="108">
        <f t="shared" si="156"/>
        <v>0</v>
      </c>
      <c r="K2443" s="107">
        <f t="shared" si="157"/>
        <v>0</v>
      </c>
      <c r="L2443" s="109">
        <f t="shared" si="158"/>
        <v>70924482</v>
      </c>
      <c r="M2443" s="110">
        <f t="shared" si="159"/>
        <v>5.4069571129939518E-05</v>
      </c>
      <c r="N2443" s="33" t="s">
        <v>4892</v>
      </c>
      <c r="O2443" s="33">
        <f>+'Categorias-9 feb-Depurado'!Y2442</f>
        <v>14869.331739991823</v>
      </c>
      <c r="P2443" s="111">
        <f>+'Categorias-9 feb-Depurado'!AC2442</f>
        <v>44896</v>
      </c>
      <c r="Q2443" s="111">
        <f>+'Categorias-9 feb-Depurado'!AE2442</f>
        <v>44971</v>
      </c>
      <c r="R2443" s="112" t="str">
        <f>+'Categorias-9 feb-Depurado'!AB2442</f>
        <v>GH</v>
      </c>
    </row>
    <row r="2444" spans="2:18" s="1" customFormat="1" ht="14.5" hidden="1">
      <c r="B2444" s="57" t="str">
        <f>+'Categorias-9 feb-Depurado'!B2443</f>
        <v>LASA SOCIEDAD DE APOYO AERONAUTICO SA</v>
      </c>
      <c r="C2444" s="30" t="s">
        <v>4900</v>
      </c>
      <c r="D2444" s="31">
        <v>5</v>
      </c>
      <c r="E2444" s="30" t="str">
        <f>+'Categorias-9 feb-Depurado'!E2443</f>
        <v>800139545-2</v>
      </c>
      <c r="F2444" s="30" t="str">
        <f>+'Categorias-9 feb-Depurado'!F2443</f>
        <v>CR 25 1 A SUR 155 P 3</v>
      </c>
      <c r="G2444" s="30" t="str">
        <f>+'Categorias-9 feb-Depurado'!G2443</f>
        <v>MEDELLIN</v>
      </c>
      <c r="H2444" s="30" t="str">
        <f>+'Categorias-9 feb-Depurado'!H2443</f>
        <v>BOG2948</v>
      </c>
      <c r="I2444" s="107">
        <f>+'Categorias-9 feb-Depurado'!R2443</f>
        <v>207217386</v>
      </c>
      <c r="J2444" s="108">
        <f t="shared" si="156"/>
        <v>0</v>
      </c>
      <c r="K2444" s="107">
        <f t="shared" si="157"/>
        <v>0</v>
      </c>
      <c r="L2444" s="109">
        <f t="shared" si="158"/>
        <v>207217386</v>
      </c>
      <c r="M2444" s="110">
        <f t="shared" si="159"/>
        <v>0.00015797302815249512</v>
      </c>
      <c r="N2444" s="33" t="s">
        <v>4892</v>
      </c>
      <c r="O2444" s="33">
        <f>+'Categorias-9 feb-Depurado'!Y2443</f>
        <v>43443.166137299915</v>
      </c>
      <c r="P2444" s="111">
        <f>+'Categorias-9 feb-Depurado'!AC2443</f>
        <v>44911</v>
      </c>
      <c r="Q2444" s="111">
        <f>+'Categorias-9 feb-Depurado'!AE2443</f>
        <v>44986</v>
      </c>
      <c r="R2444" s="112" t="str">
        <f>+'Categorias-9 feb-Depurado'!AB2443</f>
        <v>GH</v>
      </c>
    </row>
    <row r="2445" spans="2:18" s="1" customFormat="1" ht="14.5" hidden="1">
      <c r="B2445" s="57" t="str">
        <f>+'Categorias-9 feb-Depurado'!B2444</f>
        <v>LASA SOCIEDAD DE APOYO AERONAUTICO SA</v>
      </c>
      <c r="C2445" s="30" t="s">
        <v>4900</v>
      </c>
      <c r="D2445" s="31">
        <v>5</v>
      </c>
      <c r="E2445" s="30" t="str">
        <f>+'Categorias-9 feb-Depurado'!E2444</f>
        <v>800139545-2</v>
      </c>
      <c r="F2445" s="30" t="str">
        <f>+'Categorias-9 feb-Depurado'!F2444</f>
        <v>CR 25 1 A SUR 155 P 3</v>
      </c>
      <c r="G2445" s="30" t="str">
        <f>+'Categorias-9 feb-Depurado'!G2444</f>
        <v>MEDELLIN</v>
      </c>
      <c r="H2445" s="30" t="str">
        <f>+'Categorias-9 feb-Depurado'!H2444</f>
        <v>BOG2952</v>
      </c>
      <c r="I2445" s="107">
        <f>+'Categorias-9 feb-Depurado'!R2444</f>
        <v>9632248</v>
      </c>
      <c r="J2445" s="108">
        <f t="shared" si="156"/>
        <v>0</v>
      </c>
      <c r="K2445" s="107">
        <f t="shared" si="157"/>
        <v>0</v>
      </c>
      <c r="L2445" s="109">
        <f t="shared" si="158"/>
        <v>9632248</v>
      </c>
      <c r="M2445" s="110">
        <f t="shared" si="159"/>
        <v>7.3431839569475835E-06</v>
      </c>
      <c r="N2445" s="33" t="s">
        <v>4892</v>
      </c>
      <c r="O2445" s="33">
        <f>+'Categorias-9 feb-Depurado'!Y2444</f>
        <v>2019.4027065840644</v>
      </c>
      <c r="P2445" s="111">
        <f>+'Categorias-9 feb-Depurado'!AC2444</f>
        <v>44911</v>
      </c>
      <c r="Q2445" s="111">
        <f>+'Categorias-9 feb-Depurado'!AE2444</f>
        <v>44986</v>
      </c>
      <c r="R2445" s="112" t="str">
        <f>+'Categorias-9 feb-Depurado'!AB2444</f>
        <v>GH</v>
      </c>
    </row>
    <row r="2446" spans="2:18" s="1" customFormat="1" ht="14.5" hidden="1">
      <c r="B2446" s="57" t="str">
        <f>+'Categorias-9 feb-Depurado'!B2445</f>
        <v>LASA SOCIEDAD DE APOYO AERONAUTICO SA</v>
      </c>
      <c r="C2446" s="30" t="s">
        <v>4900</v>
      </c>
      <c r="D2446" s="31">
        <v>5</v>
      </c>
      <c r="E2446" s="30" t="str">
        <f>+'Categorias-9 feb-Depurado'!E2445</f>
        <v>800139545-2</v>
      </c>
      <c r="F2446" s="30" t="str">
        <f>+'Categorias-9 feb-Depurado'!F2445</f>
        <v>CR 25 1 A SUR 155 P 3</v>
      </c>
      <c r="G2446" s="30" t="str">
        <f>+'Categorias-9 feb-Depurado'!G2445</f>
        <v>MEDELLIN</v>
      </c>
      <c r="H2446" s="30" t="str">
        <f>+'Categorias-9 feb-Depurado'!H2445</f>
        <v>BOG2949</v>
      </c>
      <c r="I2446" s="107">
        <f>+'Categorias-9 feb-Depurado'!R2445</f>
        <v>30565746</v>
      </c>
      <c r="J2446" s="108">
        <f t="shared" si="156"/>
        <v>0</v>
      </c>
      <c r="K2446" s="107">
        <f t="shared" si="157"/>
        <v>0</v>
      </c>
      <c r="L2446" s="109">
        <f t="shared" si="158"/>
        <v>30565746</v>
      </c>
      <c r="M2446" s="110">
        <f t="shared" si="159"/>
        <v>2.3301922423439968E-05</v>
      </c>
      <c r="N2446" s="33" t="s">
        <v>4892</v>
      </c>
      <c r="O2446" s="33">
        <f>+'Categorias-9 feb-Depurado'!Y2445</f>
        <v>6408.1147205886973</v>
      </c>
      <c r="P2446" s="111">
        <f>+'Categorias-9 feb-Depurado'!AC2445</f>
        <v>44911</v>
      </c>
      <c r="Q2446" s="111">
        <f>+'Categorias-9 feb-Depurado'!AE2445</f>
        <v>44986</v>
      </c>
      <c r="R2446" s="112" t="str">
        <f>+'Categorias-9 feb-Depurado'!AB2445</f>
        <v>GH</v>
      </c>
    </row>
    <row r="2447" spans="2:18" s="1" customFormat="1" ht="14.5" hidden="1">
      <c r="B2447" s="57" t="str">
        <f>+'Categorias-9 feb-Depurado'!B2446</f>
        <v>LASA SOCIEDAD DE APOYO AERONAUTICO SA</v>
      </c>
      <c r="C2447" s="30" t="s">
        <v>4900</v>
      </c>
      <c r="D2447" s="31">
        <v>5</v>
      </c>
      <c r="E2447" s="30" t="str">
        <f>+'Categorias-9 feb-Depurado'!E2446</f>
        <v>800139545-2</v>
      </c>
      <c r="F2447" s="30" t="str">
        <f>+'Categorias-9 feb-Depurado'!F2446</f>
        <v>CR 25 1 A SUR 155 P 3</v>
      </c>
      <c r="G2447" s="30" t="str">
        <f>+'Categorias-9 feb-Depurado'!G2446</f>
        <v>MEDELLIN</v>
      </c>
      <c r="H2447" s="30" t="str">
        <f>+'Categorias-9 feb-Depurado'!H2446</f>
        <v>ADM338</v>
      </c>
      <c r="I2447" s="107">
        <f>+'Categorias-9 feb-Depurado'!R2446</f>
        <v>340622568</v>
      </c>
      <c r="J2447" s="108">
        <f t="shared" si="160" ref="J2447:J2510">+IF(Q2447&gt;$O$4,0,I2447)</f>
        <v>0</v>
      </c>
      <c r="K2447" s="107">
        <f t="shared" si="161" ref="K2447:K2510">++(((1+$O$5)^(($O$4-Q2447)/365))-1)*J2447</f>
        <v>0</v>
      </c>
      <c r="L2447" s="109">
        <f t="shared" si="162" ref="L2447:L2510">+I2447+K2447</f>
        <v>340622568</v>
      </c>
      <c r="M2447" s="110">
        <f t="shared" si="163" ref="M2447:M2510">+L2447/$E$11</f>
        <v>0.00025967501840815224</v>
      </c>
      <c r="N2447" s="33" t="s">
        <v>4892</v>
      </c>
      <c r="O2447" s="33">
        <f>+'Categorias-9 feb-Depurado'!Y2446</f>
        <v>71411.589043680608</v>
      </c>
      <c r="P2447" s="111">
        <f>+'Categorias-9 feb-Depurado'!AC2446</f>
        <v>44911</v>
      </c>
      <c r="Q2447" s="111">
        <f>+'Categorias-9 feb-Depurado'!AE2446</f>
        <v>44986</v>
      </c>
      <c r="R2447" s="112" t="str">
        <f>+'Categorias-9 feb-Depurado'!AB2446</f>
        <v>GH</v>
      </c>
    </row>
    <row r="2448" spans="2:18" s="1" customFormat="1" ht="14.5" hidden="1">
      <c r="B2448" s="57" t="str">
        <f>+'Categorias-9 feb-Depurado'!B2447</f>
        <v>LASA SOCIEDAD DE APOYO AERONAUTICO SA</v>
      </c>
      <c r="C2448" s="30" t="s">
        <v>4900</v>
      </c>
      <c r="D2448" s="31">
        <v>5</v>
      </c>
      <c r="E2448" s="30" t="str">
        <f>+'Categorias-9 feb-Depurado'!E2447</f>
        <v>800139545-2</v>
      </c>
      <c r="F2448" s="30" t="str">
        <f>+'Categorias-9 feb-Depurado'!F2447</f>
        <v>CR 25 1 A SUR 155 P 3</v>
      </c>
      <c r="G2448" s="30" t="str">
        <f>+'Categorias-9 feb-Depurado'!G2447</f>
        <v>MEDELLIN</v>
      </c>
      <c r="H2448" s="30" t="str">
        <f>+'Categorias-9 feb-Depurado'!H2447</f>
        <v>CLO2720</v>
      </c>
      <c r="I2448" s="107">
        <f>+'Categorias-9 feb-Depurado'!R2447</f>
        <v>68852620</v>
      </c>
      <c r="J2448" s="108">
        <f t="shared" si="160"/>
        <v>0</v>
      </c>
      <c r="K2448" s="107">
        <f t="shared" si="161"/>
        <v>0</v>
      </c>
      <c r="L2448" s="109">
        <f t="shared" si="162"/>
        <v>68852620</v>
      </c>
      <c r="M2448" s="110">
        <f t="shared" si="163"/>
        <v>5.249007859617073E-05</v>
      </c>
      <c r="N2448" s="33" t="s">
        <v>4892</v>
      </c>
      <c r="O2448" s="33">
        <f>+'Categorias-9 feb-Depurado'!Y2447</f>
        <v>14434.965460129772</v>
      </c>
      <c r="P2448" s="111">
        <f>+'Categorias-9 feb-Depurado'!AC2447</f>
        <v>44911</v>
      </c>
      <c r="Q2448" s="111">
        <f>+'Categorias-9 feb-Depurado'!AE2447</f>
        <v>44986</v>
      </c>
      <c r="R2448" s="112" t="str">
        <f>+'Categorias-9 feb-Depurado'!AB2447</f>
        <v>GH</v>
      </c>
    </row>
    <row r="2449" spans="2:18" s="1" customFormat="1" ht="14.5" hidden="1">
      <c r="B2449" s="57" t="str">
        <f>+'Categorias-9 feb-Depurado'!B2448</f>
        <v>LASA SOCIEDAD DE APOYO AERONAUTICO SA</v>
      </c>
      <c r="C2449" s="30" t="s">
        <v>4900</v>
      </c>
      <c r="D2449" s="31">
        <v>5</v>
      </c>
      <c r="E2449" s="30" t="str">
        <f>+'Categorias-9 feb-Depurado'!E2448</f>
        <v>800139545-2</v>
      </c>
      <c r="F2449" s="30" t="str">
        <f>+'Categorias-9 feb-Depurado'!F2448</f>
        <v>CR 25 1 A SUR 155 P 3</v>
      </c>
      <c r="G2449" s="30" t="str">
        <f>+'Categorias-9 feb-Depurado'!G2448</f>
        <v>MEDELLIN</v>
      </c>
      <c r="H2449" s="30" t="str">
        <f>+'Categorias-9 feb-Depurado'!H2448</f>
        <v>ADM339</v>
      </c>
      <c r="I2449" s="107">
        <f>+'Categorias-9 feb-Depurado'!R2448</f>
        <v>165425350</v>
      </c>
      <c r="J2449" s="108">
        <f t="shared" si="160"/>
        <v>0</v>
      </c>
      <c r="K2449" s="107">
        <f t="shared" si="161"/>
        <v>0</v>
      </c>
      <c r="L2449" s="109">
        <f t="shared" si="162"/>
        <v>165425350</v>
      </c>
      <c r="M2449" s="110">
        <f t="shared" si="163"/>
        <v>0.00012611269728441782</v>
      </c>
      <c r="N2449" s="33" t="s">
        <v>4892</v>
      </c>
      <c r="O2449" s="33">
        <f>+'Categorias-9 feb-Depurado'!Y2448</f>
        <v>34681.457488180968</v>
      </c>
      <c r="P2449" s="111">
        <f>+'Categorias-9 feb-Depurado'!AC2448</f>
        <v>44911</v>
      </c>
      <c r="Q2449" s="111">
        <f>+'Categorias-9 feb-Depurado'!AE2448</f>
        <v>44986</v>
      </c>
      <c r="R2449" s="112" t="str">
        <f>+'Categorias-9 feb-Depurado'!AB2448</f>
        <v>GH</v>
      </c>
    </row>
    <row r="2450" spans="2:18" s="1" customFormat="1" ht="14.5" hidden="1">
      <c r="B2450" s="57" t="str">
        <f>+'Categorias-9 feb-Depurado'!B2449</f>
        <v>LASA SOCIEDAD DE APOYO AERONAUTICO SA</v>
      </c>
      <c r="C2450" s="30" t="s">
        <v>4900</v>
      </c>
      <c r="D2450" s="31">
        <v>5</v>
      </c>
      <c r="E2450" s="30" t="str">
        <f>+'Categorias-9 feb-Depurado'!E2449</f>
        <v>800139545-2</v>
      </c>
      <c r="F2450" s="30" t="str">
        <f>+'Categorias-9 feb-Depurado'!F2449</f>
        <v>CR 25 1 A SUR 155 P 3</v>
      </c>
      <c r="G2450" s="30" t="str">
        <f>+'Categorias-9 feb-Depurado'!G2449</f>
        <v>MEDELLIN</v>
      </c>
      <c r="H2450" s="30" t="str">
        <f>+'Categorias-9 feb-Depurado'!H2449</f>
        <v>CLO2721</v>
      </c>
      <c r="I2450" s="107">
        <f>+'Categorias-9 feb-Depurado'!R2449</f>
        <v>24620092</v>
      </c>
      <c r="J2450" s="108">
        <f t="shared" si="160"/>
        <v>0</v>
      </c>
      <c r="K2450" s="107">
        <f t="shared" si="161"/>
        <v>0</v>
      </c>
      <c r="L2450" s="109">
        <f t="shared" si="162"/>
        <v>24620092</v>
      </c>
      <c r="M2450" s="110">
        <f t="shared" si="163"/>
        <v>1.876922859471367E-05</v>
      </c>
      <c r="N2450" s="33" t="s">
        <v>4892</v>
      </c>
      <c r="O2450" s="33">
        <f>+'Categorias-9 feb-Depurado'!Y2449</f>
        <v>5161.6071784228016</v>
      </c>
      <c r="P2450" s="111">
        <f>+'Categorias-9 feb-Depurado'!AC2449</f>
        <v>44911</v>
      </c>
      <c r="Q2450" s="111">
        <f>+'Categorias-9 feb-Depurado'!AE2449</f>
        <v>44986</v>
      </c>
      <c r="R2450" s="112" t="str">
        <f>+'Categorias-9 feb-Depurado'!AB2449</f>
        <v>GH</v>
      </c>
    </row>
    <row r="2451" spans="2:18" s="1" customFormat="1" ht="14.5" hidden="1">
      <c r="B2451" s="57" t="str">
        <f>+'Categorias-9 feb-Depurado'!B2450</f>
        <v>LASA SOCIEDAD DE APOYO AERONAUTICO SA</v>
      </c>
      <c r="C2451" s="30" t="s">
        <v>4900</v>
      </c>
      <c r="D2451" s="31">
        <v>5</v>
      </c>
      <c r="E2451" s="30" t="str">
        <f>+'Categorias-9 feb-Depurado'!E2450</f>
        <v>800139545-2</v>
      </c>
      <c r="F2451" s="30" t="str">
        <f>+'Categorias-9 feb-Depurado'!F2450</f>
        <v>CR 25 1 A SUR 155 P 3</v>
      </c>
      <c r="G2451" s="30" t="str">
        <f>+'Categorias-9 feb-Depurado'!G2450</f>
        <v>MEDELLIN</v>
      </c>
      <c r="H2451" s="30" t="str">
        <f>+'Categorias-9 feb-Depurado'!H2450</f>
        <v>BOG2965</v>
      </c>
      <c r="I2451" s="107">
        <f>+'Categorias-9 feb-Depurado'!R2450</f>
        <v>7625462</v>
      </c>
      <c r="J2451" s="108">
        <f t="shared" si="160"/>
        <v>0</v>
      </c>
      <c r="K2451" s="107">
        <f t="shared" si="161"/>
        <v>0</v>
      </c>
      <c r="L2451" s="109">
        <f t="shared" si="162"/>
        <v>7625462</v>
      </c>
      <c r="M2451" s="110">
        <f t="shared" si="163"/>
        <v>5.813302379954652E-06</v>
      </c>
      <c r="N2451" s="33" t="s">
        <v>4892</v>
      </c>
      <c r="O2451" s="33">
        <f>+'Categorias-9 feb-Depurado'!Y2450</f>
        <v>1598.6796230489426</v>
      </c>
      <c r="P2451" s="111">
        <f>+'Categorias-9 feb-Depurado'!AC2450</f>
        <v>44911</v>
      </c>
      <c r="Q2451" s="111">
        <f>+'Categorias-9 feb-Depurado'!AE2450</f>
        <v>44986</v>
      </c>
      <c r="R2451" s="112" t="str">
        <f>+'Categorias-9 feb-Depurado'!AB2450</f>
        <v>GH</v>
      </c>
    </row>
    <row r="2452" spans="2:18" s="1" customFormat="1" ht="14.5" hidden="1">
      <c r="B2452" s="57" t="str">
        <f>+'Categorias-9 feb-Depurado'!B2451</f>
        <v>LASA SOCIEDAD DE APOYO AERONAUTICO SA</v>
      </c>
      <c r="C2452" s="30" t="s">
        <v>4900</v>
      </c>
      <c r="D2452" s="31">
        <v>5</v>
      </c>
      <c r="E2452" s="30" t="str">
        <f>+'Categorias-9 feb-Depurado'!E2451</f>
        <v>800139545-2</v>
      </c>
      <c r="F2452" s="30" t="str">
        <f>+'Categorias-9 feb-Depurado'!F2451</f>
        <v>CR 25 1 A SUR 155 P 3</v>
      </c>
      <c r="G2452" s="30" t="str">
        <f>+'Categorias-9 feb-Depurado'!G2451</f>
        <v>MEDELLIN</v>
      </c>
      <c r="H2452" s="30" t="str">
        <f>+'Categorias-9 feb-Depurado'!H2451</f>
        <v>BOG2967</v>
      </c>
      <c r="I2452" s="107">
        <f>+'Categorias-9 feb-Depurado'!R2451</f>
        <v>36455204</v>
      </c>
      <c r="J2452" s="108">
        <f t="shared" si="160"/>
        <v>0</v>
      </c>
      <c r="K2452" s="107">
        <f t="shared" si="161"/>
        <v>0</v>
      </c>
      <c r="L2452" s="109">
        <f t="shared" si="162"/>
        <v>36455204</v>
      </c>
      <c r="M2452" s="110">
        <f t="shared" si="163"/>
        <v>2.7791774999984573E-05</v>
      </c>
      <c r="N2452" s="33" t="s">
        <v>4892</v>
      </c>
      <c r="O2452" s="33">
        <f>+'Categorias-9 feb-Depurado'!Y2451</f>
        <v>7642.8407601916197</v>
      </c>
      <c r="P2452" s="111">
        <f>+'Categorias-9 feb-Depurado'!AC2451</f>
        <v>44911</v>
      </c>
      <c r="Q2452" s="111">
        <f>+'Categorias-9 feb-Depurado'!AE2451</f>
        <v>44986</v>
      </c>
      <c r="R2452" s="112" t="str">
        <f>+'Categorias-9 feb-Depurado'!AB2451</f>
        <v>GH</v>
      </c>
    </row>
    <row r="2453" spans="2:18" s="1" customFormat="1" ht="14.5" hidden="1">
      <c r="B2453" s="57" t="str">
        <f>+'Categorias-9 feb-Depurado'!B2452</f>
        <v>LASA SOCIEDAD DE APOYO AERONAUTICO SA</v>
      </c>
      <c r="C2453" s="30" t="s">
        <v>4900</v>
      </c>
      <c r="D2453" s="31">
        <v>5</v>
      </c>
      <c r="E2453" s="30" t="str">
        <f>+'Categorias-9 feb-Depurado'!E2452</f>
        <v>800139545-2</v>
      </c>
      <c r="F2453" s="30" t="str">
        <f>+'Categorias-9 feb-Depurado'!F2452</f>
        <v>CR 25 1 A SUR 155 P 3</v>
      </c>
      <c r="G2453" s="30" t="str">
        <f>+'Categorias-9 feb-Depurado'!G2452</f>
        <v>MEDELLIN</v>
      </c>
      <c r="H2453" s="30" t="str">
        <f>+'Categorias-9 feb-Depurado'!H2452</f>
        <v>CLO2723</v>
      </c>
      <c r="I2453" s="107">
        <f>+'Categorias-9 feb-Depurado'!R2452</f>
        <v>11365841</v>
      </c>
      <c r="J2453" s="108">
        <f t="shared" si="160"/>
        <v>0</v>
      </c>
      <c r="K2453" s="107">
        <f t="shared" si="161"/>
        <v>0</v>
      </c>
      <c r="L2453" s="109">
        <f t="shared" si="162"/>
        <v>11365841</v>
      </c>
      <c r="M2453" s="110">
        <f t="shared" si="163"/>
        <v>8.6647957245719884E-06</v>
      </c>
      <c r="N2453" s="33" t="s">
        <v>4892</v>
      </c>
      <c r="O2453" s="33">
        <f>+'Categorias-9 feb-Depurado'!Y2452</f>
        <v>2382.8508234011551</v>
      </c>
      <c r="P2453" s="111">
        <f>+'Categorias-9 feb-Depurado'!AC2452</f>
        <v>44911</v>
      </c>
      <c r="Q2453" s="111">
        <f>+'Categorias-9 feb-Depurado'!AE2452</f>
        <v>44986</v>
      </c>
      <c r="R2453" s="112" t="str">
        <f>+'Categorias-9 feb-Depurado'!AB2452</f>
        <v>GH</v>
      </c>
    </row>
    <row r="2454" spans="2:18" s="1" customFormat="1" ht="14.5" hidden="1">
      <c r="B2454" s="57" t="str">
        <f>+'Categorias-9 feb-Depurado'!B2453</f>
        <v>LASA SOCIEDAD DE APOYO AERONAUTICO SA</v>
      </c>
      <c r="C2454" s="30" t="s">
        <v>4900</v>
      </c>
      <c r="D2454" s="31">
        <v>5</v>
      </c>
      <c r="E2454" s="30" t="str">
        <f>+'Categorias-9 feb-Depurado'!E2453</f>
        <v>800139545-2</v>
      </c>
      <c r="F2454" s="30" t="str">
        <f>+'Categorias-9 feb-Depurado'!F2453</f>
        <v>CR 25 1 A SUR 155 P 3</v>
      </c>
      <c r="G2454" s="30" t="str">
        <f>+'Categorias-9 feb-Depurado'!G2453</f>
        <v>MEDELLIN</v>
      </c>
      <c r="H2454" s="30" t="str">
        <f>+'Categorias-9 feb-Depurado'!H2453</f>
        <v>CLO2722</v>
      </c>
      <c r="I2454" s="107">
        <f>+'Categorias-9 feb-Depurado'!R2453</f>
        <v>1526465</v>
      </c>
      <c r="J2454" s="108">
        <f t="shared" si="160"/>
        <v>0</v>
      </c>
      <c r="K2454" s="107">
        <f t="shared" si="161"/>
        <v>0</v>
      </c>
      <c r="L2454" s="109">
        <f t="shared" si="162"/>
        <v>1526465</v>
      </c>
      <c r="M2454" s="110">
        <f t="shared" si="163"/>
        <v>1.1637068832573657E-06</v>
      </c>
      <c r="N2454" s="33" t="s">
        <v>4892</v>
      </c>
      <c r="O2454" s="33">
        <f>+'Categorias-9 feb-Depurado'!Y2453</f>
        <v>320.02369047244667</v>
      </c>
      <c r="P2454" s="111">
        <f>+'Categorias-9 feb-Depurado'!AC2453</f>
        <v>44911</v>
      </c>
      <c r="Q2454" s="111">
        <f>+'Categorias-9 feb-Depurado'!AE2453</f>
        <v>44986</v>
      </c>
      <c r="R2454" s="112" t="str">
        <f>+'Categorias-9 feb-Depurado'!AB2453</f>
        <v>GH</v>
      </c>
    </row>
    <row r="2455" spans="2:18" s="1" customFormat="1" ht="14.5" hidden="1">
      <c r="B2455" s="57" t="str">
        <f>+'Categorias-9 feb-Depurado'!B2454</f>
        <v>LASA SOCIEDAD DE APOYO AERONAUTICO SA</v>
      </c>
      <c r="C2455" s="30" t="s">
        <v>4900</v>
      </c>
      <c r="D2455" s="31">
        <v>5</v>
      </c>
      <c r="E2455" s="30" t="str">
        <f>+'Categorias-9 feb-Depurado'!E2454</f>
        <v>800139545-2</v>
      </c>
      <c r="F2455" s="30" t="str">
        <f>+'Categorias-9 feb-Depurado'!F2454</f>
        <v>CR 25 1 A SUR 155 P 3</v>
      </c>
      <c r="G2455" s="30" t="str">
        <f>+'Categorias-9 feb-Depurado'!G2454</f>
        <v>MEDELLIN</v>
      </c>
      <c r="H2455" s="30" t="str">
        <f>+'Categorias-9 feb-Depurado'!H2454</f>
        <v>BOG2964</v>
      </c>
      <c r="I2455" s="107">
        <f>+'Categorias-9 feb-Depurado'!R2454</f>
        <v>20174993</v>
      </c>
      <c r="J2455" s="108">
        <f t="shared" si="160"/>
        <v>0</v>
      </c>
      <c r="K2455" s="107">
        <f t="shared" si="161"/>
        <v>0</v>
      </c>
      <c r="L2455" s="109">
        <f t="shared" si="162"/>
        <v>20174993</v>
      </c>
      <c r="M2455" s="110">
        <f t="shared" si="163"/>
        <v>1.538048905397056E-05</v>
      </c>
      <c r="N2455" s="33" t="s">
        <v>4892</v>
      </c>
      <c r="O2455" s="33">
        <f>+'Categorias-9 feb-Depurado'!Y2454</f>
        <v>4229.6912900824973</v>
      </c>
      <c r="P2455" s="111">
        <f>+'Categorias-9 feb-Depurado'!AC2454</f>
        <v>44911</v>
      </c>
      <c r="Q2455" s="111">
        <f>+'Categorias-9 feb-Depurado'!AE2454</f>
        <v>44986</v>
      </c>
      <c r="R2455" s="112" t="str">
        <f>+'Categorias-9 feb-Depurado'!AB2454</f>
        <v>GH</v>
      </c>
    </row>
    <row r="2456" spans="2:18" s="1" customFormat="1" ht="14.5" hidden="1">
      <c r="B2456" s="57" t="str">
        <f>+'Categorias-9 feb-Depurado'!B2455</f>
        <v>LASA SOCIEDAD DE APOYO AERONAUTICO SA</v>
      </c>
      <c r="C2456" s="30" t="s">
        <v>4900</v>
      </c>
      <c r="D2456" s="31">
        <v>5</v>
      </c>
      <c r="E2456" s="30" t="str">
        <f>+'Categorias-9 feb-Depurado'!E2455</f>
        <v>800139545-2</v>
      </c>
      <c r="F2456" s="30" t="str">
        <f>+'Categorias-9 feb-Depurado'!F2455</f>
        <v>CR 25 1 A SUR 155 P 3</v>
      </c>
      <c r="G2456" s="30" t="str">
        <f>+'Categorias-9 feb-Depurado'!G2455</f>
        <v>MEDELLIN</v>
      </c>
      <c r="H2456" s="30" t="str">
        <f>+'Categorias-9 feb-Depurado'!H2455</f>
        <v>BOG2966</v>
      </c>
      <c r="I2456" s="107">
        <f>+'Categorias-9 feb-Depurado'!R2455</f>
        <v>12307527</v>
      </c>
      <c r="J2456" s="108">
        <f t="shared" si="160"/>
        <v>0</v>
      </c>
      <c r="K2456" s="107">
        <f t="shared" si="161"/>
        <v>0</v>
      </c>
      <c r="L2456" s="109">
        <f t="shared" si="162"/>
        <v>12307527</v>
      </c>
      <c r="M2456" s="110">
        <f t="shared" si="163"/>
        <v>9.382693927326126E-06</v>
      </c>
      <c r="N2456" s="33" t="s">
        <v>4892</v>
      </c>
      <c r="O2456" s="33">
        <f>+'Categorias-9 feb-Depurado'!Y2455</f>
        <v>2580.2754803610173</v>
      </c>
      <c r="P2456" s="111">
        <f>+'Categorias-9 feb-Depurado'!AC2455</f>
        <v>44911</v>
      </c>
      <c r="Q2456" s="111">
        <f>+'Categorias-9 feb-Depurado'!AE2455</f>
        <v>44986</v>
      </c>
      <c r="R2456" s="112" t="str">
        <f>+'Categorias-9 feb-Depurado'!AB2455</f>
        <v>GH</v>
      </c>
    </row>
    <row r="2457" spans="2:18" s="1" customFormat="1" ht="14.5" hidden="1">
      <c r="B2457" s="57" t="str">
        <f>+'Categorias-9 feb-Depurado'!B2456</f>
        <v>LASA SOCIEDAD DE APOYO AERONAUTICO SA</v>
      </c>
      <c r="C2457" s="30" t="s">
        <v>4900</v>
      </c>
      <c r="D2457" s="31">
        <v>5</v>
      </c>
      <c r="E2457" s="30" t="str">
        <f>+'Categorias-9 feb-Depurado'!E2456</f>
        <v>800139545-2</v>
      </c>
      <c r="F2457" s="30" t="str">
        <f>+'Categorias-9 feb-Depurado'!F2456</f>
        <v>CR 25 1 A SUR 155 P 3</v>
      </c>
      <c r="G2457" s="30" t="str">
        <f>+'Categorias-9 feb-Depurado'!G2456</f>
        <v>MEDELLIN</v>
      </c>
      <c r="H2457" s="30" t="str">
        <f>+'Categorias-9 feb-Depurado'!H2456</f>
        <v>BOG2953</v>
      </c>
      <c r="I2457" s="107">
        <f>+'Categorias-9 feb-Depurado'!R2456</f>
        <v>13299556</v>
      </c>
      <c r="J2457" s="108">
        <f t="shared" si="160"/>
        <v>0</v>
      </c>
      <c r="K2457" s="107">
        <f t="shared" si="161"/>
        <v>0</v>
      </c>
      <c r="L2457" s="109">
        <f t="shared" si="162"/>
        <v>13299556</v>
      </c>
      <c r="M2457" s="110">
        <f t="shared" si="163"/>
        <v>1.0138971323591958E-05</v>
      </c>
      <c r="N2457" s="33" t="s">
        <v>4892</v>
      </c>
      <c r="O2457" s="33">
        <f>+'Categorias-9 feb-Depurado'!Y2456</f>
        <v>2788.2545572711929</v>
      </c>
      <c r="P2457" s="111">
        <f>+'Categorias-9 feb-Depurado'!AC2456</f>
        <v>44911</v>
      </c>
      <c r="Q2457" s="111">
        <f>+'Categorias-9 feb-Depurado'!AE2456</f>
        <v>44986</v>
      </c>
      <c r="R2457" s="112" t="str">
        <f>+'Categorias-9 feb-Depurado'!AB2456</f>
        <v>GH</v>
      </c>
    </row>
    <row r="2458" spans="2:18" s="1" customFormat="1" ht="14.5" hidden="1">
      <c r="B2458" s="57" t="str">
        <f>+'Categorias-9 feb-Depurado'!B2457</f>
        <v>LASA SOCIEDAD DE APOYO AERONAUTICO SA</v>
      </c>
      <c r="C2458" s="30" t="s">
        <v>4900</v>
      </c>
      <c r="D2458" s="31">
        <v>5</v>
      </c>
      <c r="E2458" s="30" t="str">
        <f>+'Categorias-9 feb-Depurado'!E2457</f>
        <v>800139545-2</v>
      </c>
      <c r="F2458" s="30" t="str">
        <f>+'Categorias-9 feb-Depurado'!F2457</f>
        <v>CR 25 1 A SUR 155 P 3</v>
      </c>
      <c r="G2458" s="30" t="str">
        <f>+'Categorias-9 feb-Depurado'!G2457</f>
        <v>MEDELLIN</v>
      </c>
      <c r="H2458" s="30" t="str">
        <f>+'Categorias-9 feb-Depurado'!H2457</f>
        <v>BOG2954</v>
      </c>
      <c r="I2458" s="107">
        <f>+'Categorias-9 feb-Depurado'!R2457</f>
        <v>21053057</v>
      </c>
      <c r="J2458" s="108">
        <f t="shared" si="160"/>
        <v>0</v>
      </c>
      <c r="K2458" s="107">
        <f t="shared" si="161"/>
        <v>0</v>
      </c>
      <c r="L2458" s="109">
        <f t="shared" si="162"/>
        <v>21053057</v>
      </c>
      <c r="M2458" s="110">
        <f t="shared" si="163"/>
        <v>1.6049884762840722E-05</v>
      </c>
      <c r="N2458" s="33" t="s">
        <v>4892</v>
      </c>
      <c r="O2458" s="33">
        <f>+'Categorias-9 feb-Depurado'!Y2457</f>
        <v>4413.7775821042587</v>
      </c>
      <c r="P2458" s="111">
        <f>+'Categorias-9 feb-Depurado'!AC2457</f>
        <v>44911</v>
      </c>
      <c r="Q2458" s="111">
        <f>+'Categorias-9 feb-Depurado'!AE2457</f>
        <v>44986</v>
      </c>
      <c r="R2458" s="112" t="str">
        <f>+'Categorias-9 feb-Depurado'!AB2457</f>
        <v>GH</v>
      </c>
    </row>
    <row r="2459" spans="2:18" s="1" customFormat="1" ht="14.5" hidden="1">
      <c r="B2459" s="57" t="str">
        <f>+'Categorias-9 feb-Depurado'!B2458</f>
        <v>LASA SOCIEDAD DE APOYO AERONAUTICO SA</v>
      </c>
      <c r="C2459" s="30" t="s">
        <v>4900</v>
      </c>
      <c r="D2459" s="31">
        <v>5</v>
      </c>
      <c r="E2459" s="30" t="str">
        <f>+'Categorias-9 feb-Depurado'!E2458</f>
        <v>800139545-2</v>
      </c>
      <c r="F2459" s="30" t="str">
        <f>+'Categorias-9 feb-Depurado'!F2458</f>
        <v>CR 25 1 A SUR 155 P 3</v>
      </c>
      <c r="G2459" s="30" t="str">
        <f>+'Categorias-9 feb-Depurado'!G2458</f>
        <v>MEDELLIN</v>
      </c>
      <c r="H2459" s="30" t="str">
        <f>+'Categorias-9 feb-Depurado'!H2458</f>
        <v>BOG2950</v>
      </c>
      <c r="I2459" s="107">
        <f>+'Categorias-9 feb-Depurado'!R2458</f>
        <v>24336011</v>
      </c>
      <c r="J2459" s="108">
        <f t="shared" si="160"/>
        <v>0</v>
      </c>
      <c r="K2459" s="107">
        <f t="shared" si="161"/>
        <v>0</v>
      </c>
      <c r="L2459" s="109">
        <f t="shared" si="162"/>
        <v>24336011</v>
      </c>
      <c r="M2459" s="110">
        <f t="shared" si="163"/>
        <v>1.8552658273676086E-05</v>
      </c>
      <c r="N2459" s="33" t="s">
        <v>4892</v>
      </c>
      <c r="O2459" s="33">
        <f>+'Categorias-9 feb-Depurado'!Y2458</f>
        <v>5102.0495403419391</v>
      </c>
      <c r="P2459" s="111">
        <f>+'Categorias-9 feb-Depurado'!AC2458</f>
        <v>44911</v>
      </c>
      <c r="Q2459" s="111">
        <f>+'Categorias-9 feb-Depurado'!AE2458</f>
        <v>44986</v>
      </c>
      <c r="R2459" s="112" t="str">
        <f>+'Categorias-9 feb-Depurado'!AB2458</f>
        <v>GH</v>
      </c>
    </row>
    <row r="2460" spans="2:18" s="1" customFormat="1" ht="14.5" hidden="1">
      <c r="B2460" s="57" t="str">
        <f>+'Categorias-9 feb-Depurado'!B2459</f>
        <v>LASA SOCIEDAD DE APOYO AERONAUTICO SA</v>
      </c>
      <c r="C2460" s="30" t="s">
        <v>4900</v>
      </c>
      <c r="D2460" s="31">
        <v>5</v>
      </c>
      <c r="E2460" s="30" t="str">
        <f>+'Categorias-9 feb-Depurado'!E2459</f>
        <v>800139545-2</v>
      </c>
      <c r="F2460" s="30" t="str">
        <f>+'Categorias-9 feb-Depurado'!F2459</f>
        <v>CR 25 1 A SUR 155 P 3</v>
      </c>
      <c r="G2460" s="30" t="str">
        <f>+'Categorias-9 feb-Depurado'!G2459</f>
        <v>MEDELLIN</v>
      </c>
      <c r="H2460" s="30" t="str">
        <f>+'Categorias-9 feb-Depurado'!H2459</f>
        <v>CLO2731</v>
      </c>
      <c r="I2460" s="107">
        <f>+'Categorias-9 feb-Depurado'!R2459</f>
        <v>7947377</v>
      </c>
      <c r="J2460" s="108">
        <f t="shared" si="160"/>
        <v>0</v>
      </c>
      <c r="K2460" s="107">
        <f t="shared" si="161"/>
        <v>0</v>
      </c>
      <c r="L2460" s="109">
        <f t="shared" si="162"/>
        <v>7947377</v>
      </c>
      <c r="M2460" s="110">
        <f t="shared" si="163"/>
        <v>6.0587156068047891E-06</v>
      </c>
      <c r="N2460" s="33" t="s">
        <v>4892</v>
      </c>
      <c r="O2460" s="33">
        <f>+'Categorias-9 feb-Depurado'!Y2459</f>
        <v>1666.1691667452853</v>
      </c>
      <c r="P2460" s="111">
        <f>+'Categorias-9 feb-Depurado'!AC2459</f>
        <v>44911</v>
      </c>
      <c r="Q2460" s="111">
        <f>+'Categorias-9 feb-Depurado'!AE2459</f>
        <v>44986</v>
      </c>
      <c r="R2460" s="112" t="str">
        <f>+'Categorias-9 feb-Depurado'!AB2459</f>
        <v>GH</v>
      </c>
    </row>
    <row r="2461" spans="2:18" s="1" customFormat="1" ht="14.5" hidden="1">
      <c r="B2461" s="57" t="str">
        <f>+'Categorias-9 feb-Depurado'!B2460</f>
        <v>LASA SOCIEDAD DE APOYO AERONAUTICO SA</v>
      </c>
      <c r="C2461" s="30" t="s">
        <v>4900</v>
      </c>
      <c r="D2461" s="31">
        <v>5</v>
      </c>
      <c r="E2461" s="30" t="str">
        <f>+'Categorias-9 feb-Depurado'!E2460</f>
        <v>800139545-2</v>
      </c>
      <c r="F2461" s="30" t="str">
        <f>+'Categorias-9 feb-Depurado'!F2460</f>
        <v>CR 25 1 A SUR 155 P 3</v>
      </c>
      <c r="G2461" s="30" t="str">
        <f>+'Categorias-9 feb-Depurado'!G2460</f>
        <v>MEDELLIN</v>
      </c>
      <c r="H2461" s="30" t="str">
        <f>+'Categorias-9 feb-Depurado'!H2460</f>
        <v>ADM337</v>
      </c>
      <c r="I2461" s="107">
        <f>+'Categorias-9 feb-Depurado'!R2460</f>
        <v>17636269</v>
      </c>
      <c r="J2461" s="108">
        <f t="shared" si="160"/>
        <v>0</v>
      </c>
      <c r="K2461" s="107">
        <f t="shared" si="161"/>
        <v>0</v>
      </c>
      <c r="L2461" s="109">
        <f t="shared" si="162"/>
        <v>17636269</v>
      </c>
      <c r="M2461" s="110">
        <f t="shared" si="163"/>
        <v>1.3445082350580261E-05</v>
      </c>
      <c r="N2461" s="33" t="s">
        <v>4892</v>
      </c>
      <c r="O2461" s="33">
        <f>+'Categorias-9 feb-Depurado'!Y2460</f>
        <v>3697.4472991813159</v>
      </c>
      <c r="P2461" s="111">
        <f>+'Categorias-9 feb-Depurado'!AC2460</f>
        <v>44911</v>
      </c>
      <c r="Q2461" s="111">
        <f>+'Categorias-9 feb-Depurado'!AE2460</f>
        <v>44986</v>
      </c>
      <c r="R2461" s="112" t="str">
        <f>+'Categorias-9 feb-Depurado'!AB2460</f>
        <v>GH</v>
      </c>
    </row>
    <row r="2462" spans="2:18" s="1" customFormat="1" ht="14.5" hidden="1">
      <c r="B2462" s="57" t="str">
        <f>+'Categorias-9 feb-Depurado'!B2461</f>
        <v>LASA SOCIEDAD DE APOYO AERONAUTICO SA</v>
      </c>
      <c r="C2462" s="30" t="s">
        <v>4900</v>
      </c>
      <c r="D2462" s="31">
        <v>5</v>
      </c>
      <c r="E2462" s="30" t="str">
        <f>+'Categorias-9 feb-Depurado'!E2461</f>
        <v>800139545-2</v>
      </c>
      <c r="F2462" s="30" t="str">
        <f>+'Categorias-9 feb-Depurado'!F2461</f>
        <v>CR 25 1 A SUR 155 P 3</v>
      </c>
      <c r="G2462" s="30" t="str">
        <f>+'Categorias-9 feb-Depurado'!G2461</f>
        <v>MEDELLIN</v>
      </c>
      <c r="H2462" s="30" t="str">
        <f>+'Categorias-9 feb-Depurado'!H2461</f>
        <v>BOG2951</v>
      </c>
      <c r="I2462" s="107">
        <f>+'Categorias-9 feb-Depurado'!R2461</f>
        <v>85064652</v>
      </c>
      <c r="J2462" s="108">
        <f t="shared" si="160"/>
        <v>0</v>
      </c>
      <c r="K2462" s="107">
        <f t="shared" si="161"/>
        <v>0</v>
      </c>
      <c r="L2462" s="109">
        <f t="shared" si="162"/>
        <v>85064652</v>
      </c>
      <c r="M2462" s="110">
        <f t="shared" si="163"/>
        <v>6.4849388000571534E-05</v>
      </c>
      <c r="N2462" s="33" t="s">
        <v>4892</v>
      </c>
      <c r="O2462" s="33">
        <f>+'Categorias-9 feb-Depurado'!Y2461</f>
        <v>17833.821189345577</v>
      </c>
      <c r="P2462" s="111">
        <f>+'Categorias-9 feb-Depurado'!AC2461</f>
        <v>44911</v>
      </c>
      <c r="Q2462" s="111">
        <f>+'Categorias-9 feb-Depurado'!AE2461</f>
        <v>44986</v>
      </c>
      <c r="R2462" s="112" t="str">
        <f>+'Categorias-9 feb-Depurado'!AB2461</f>
        <v>GH</v>
      </c>
    </row>
    <row r="2463" spans="2:18" s="1" customFormat="1" ht="14.5" hidden="1">
      <c r="B2463" s="57" t="str">
        <f>+'Categorias-9 feb-Depurado'!B2462</f>
        <v>LASA SOCIEDAD DE APOYO AERONAUTICO SA</v>
      </c>
      <c r="C2463" s="30" t="s">
        <v>4900</v>
      </c>
      <c r="D2463" s="31">
        <v>5</v>
      </c>
      <c r="E2463" s="30" t="str">
        <f>+'Categorias-9 feb-Depurado'!E2462</f>
        <v>800139545-2</v>
      </c>
      <c r="F2463" s="30" t="str">
        <f>+'Categorias-9 feb-Depurado'!F2462</f>
        <v>CR 25 1 A SUR 155 P 3</v>
      </c>
      <c r="G2463" s="30" t="str">
        <f>+'Categorias-9 feb-Depurado'!G2462</f>
        <v>MEDELLIN</v>
      </c>
      <c r="H2463" s="30" t="str">
        <f>+'Categorias-9 feb-Depurado'!H2462</f>
        <v>CLO2749</v>
      </c>
      <c r="I2463" s="107">
        <f>+'Categorias-9 feb-Depurado'!R2462</f>
        <v>915880</v>
      </c>
      <c r="J2463" s="108">
        <f t="shared" si="160"/>
        <v>0</v>
      </c>
      <c r="K2463" s="107">
        <f t="shared" si="161"/>
        <v>0</v>
      </c>
      <c r="L2463" s="109">
        <f t="shared" si="162"/>
        <v>915880</v>
      </c>
      <c r="M2463" s="110">
        <f t="shared" si="163"/>
        <v>6.9822489230854035E-07</v>
      </c>
      <c r="N2463" s="33" t="s">
        <v>4892</v>
      </c>
      <c r="O2463" s="33">
        <f>+'Categorias-9 feb-Depurado'!Y2462</f>
        <v>192.01442393366665</v>
      </c>
      <c r="P2463" s="111">
        <f>+'Categorias-9 feb-Depurado'!AC2462</f>
        <v>44922</v>
      </c>
      <c r="Q2463" s="111">
        <f>+'Categorias-9 feb-Depurado'!AE2462</f>
        <v>44997</v>
      </c>
      <c r="R2463" s="112" t="str">
        <f>+'Categorias-9 feb-Depurado'!AB2462</f>
        <v>GH</v>
      </c>
    </row>
    <row r="2464" spans="2:18" s="1" customFormat="1" ht="14.5" hidden="1">
      <c r="B2464" s="57" t="str">
        <f>+'Categorias-9 feb-Depurado'!B2463</f>
        <v>LASA SOCIEDAD DE APOYO AERONAUTICO SA</v>
      </c>
      <c r="C2464" s="30" t="s">
        <v>4900</v>
      </c>
      <c r="D2464" s="31">
        <v>5</v>
      </c>
      <c r="E2464" s="30" t="str">
        <f>+'Categorias-9 feb-Depurado'!E2463</f>
        <v>800139545-2</v>
      </c>
      <c r="F2464" s="30" t="str">
        <f>+'Categorias-9 feb-Depurado'!F2463</f>
        <v>CR 25 1 A SUR 155 P 3</v>
      </c>
      <c r="G2464" s="30" t="str">
        <f>+'Categorias-9 feb-Depurado'!G2463</f>
        <v>MEDELLIN</v>
      </c>
      <c r="H2464" s="30" t="str">
        <f>+'Categorias-9 feb-Depurado'!H2463</f>
        <v>CLO2748</v>
      </c>
      <c r="I2464" s="107">
        <f>+'Categorias-9 feb-Depurado'!R2463</f>
        <v>19797599</v>
      </c>
      <c r="J2464" s="108">
        <f t="shared" si="160"/>
        <v>0</v>
      </c>
      <c r="K2464" s="107">
        <f t="shared" si="161"/>
        <v>0</v>
      </c>
      <c r="L2464" s="109">
        <f t="shared" si="162"/>
        <v>19797599</v>
      </c>
      <c r="M2464" s="110">
        <f t="shared" si="163"/>
        <v>1.5092781182843458E-05</v>
      </c>
      <c r="N2464" s="33" t="s">
        <v>4892</v>
      </c>
      <c r="O2464" s="33">
        <f>+'Categorias-9 feb-Depurado'!Y2463</f>
        <v>4150.5705630156081</v>
      </c>
      <c r="P2464" s="111">
        <f>+'Categorias-9 feb-Depurado'!AC2463</f>
        <v>44922</v>
      </c>
      <c r="Q2464" s="111">
        <f>+'Categorias-9 feb-Depurado'!AE2463</f>
        <v>44997</v>
      </c>
      <c r="R2464" s="112" t="str">
        <f>+'Categorias-9 feb-Depurado'!AB2463</f>
        <v>GH</v>
      </c>
    </row>
    <row r="2465" spans="2:18" s="1" customFormat="1" ht="14.5" hidden="1">
      <c r="B2465" s="57" t="str">
        <f>+'Categorias-9 feb-Depurado'!B2464</f>
        <v>LASA SOCIEDAD DE APOYO AERONAUTICO SA</v>
      </c>
      <c r="C2465" s="30" t="s">
        <v>4900</v>
      </c>
      <c r="D2465" s="31">
        <v>5</v>
      </c>
      <c r="E2465" s="30" t="str">
        <f>+'Categorias-9 feb-Depurado'!E2464</f>
        <v>800139545-2</v>
      </c>
      <c r="F2465" s="30" t="str">
        <f>+'Categorias-9 feb-Depurado'!F2464</f>
        <v>CR 25 1 A SUR 155 P 3</v>
      </c>
      <c r="G2465" s="30" t="str">
        <f>+'Categorias-9 feb-Depurado'!G2464</f>
        <v>MEDELLIN</v>
      </c>
      <c r="H2465" s="30" t="str">
        <f>+'Categorias-9 feb-Depurado'!H2464</f>
        <v>BOG2976</v>
      </c>
      <c r="I2465" s="107">
        <f>+'Categorias-9 feb-Depurado'!R2464</f>
        <v>23485150</v>
      </c>
      <c r="J2465" s="108">
        <f t="shared" si="160"/>
        <v>0</v>
      </c>
      <c r="K2465" s="107">
        <f t="shared" si="161"/>
        <v>0</v>
      </c>
      <c r="L2465" s="109">
        <f t="shared" si="162"/>
        <v>23485150</v>
      </c>
      <c r="M2465" s="110">
        <f t="shared" si="163"/>
        <v>1.7904000883958505E-05</v>
      </c>
      <c r="N2465" s="33" t="s">
        <v>4892</v>
      </c>
      <c r="O2465" s="33">
        <f>+'Categorias-9 feb-Depurado'!Y2464</f>
        <v>4923.6663626738782</v>
      </c>
      <c r="P2465" s="111">
        <f>+'Categorias-9 feb-Depurado'!AC2464</f>
        <v>44922</v>
      </c>
      <c r="Q2465" s="111">
        <f>+'Categorias-9 feb-Depurado'!AE2464</f>
        <v>44997</v>
      </c>
      <c r="R2465" s="112" t="str">
        <f>+'Categorias-9 feb-Depurado'!AB2464</f>
        <v>GH</v>
      </c>
    </row>
    <row r="2466" spans="2:18" s="1" customFormat="1" ht="14.5" hidden="1">
      <c r="B2466" s="57" t="str">
        <f>+'Categorias-9 feb-Depurado'!B2465</f>
        <v>LASA SOCIEDAD DE APOYO AERONAUTICO SA</v>
      </c>
      <c r="C2466" s="30" t="s">
        <v>4900</v>
      </c>
      <c r="D2466" s="31">
        <v>5</v>
      </c>
      <c r="E2466" s="30" t="str">
        <f>+'Categorias-9 feb-Depurado'!E2465</f>
        <v>800139545-2</v>
      </c>
      <c r="F2466" s="30" t="str">
        <f>+'Categorias-9 feb-Depurado'!F2465</f>
        <v>CR 25 1 A SUR 155 P 3</v>
      </c>
      <c r="G2466" s="30" t="str">
        <f>+'Categorias-9 feb-Depurado'!G2465</f>
        <v>MEDELLIN</v>
      </c>
      <c r="H2466" s="30" t="str">
        <f>+'Categorias-9 feb-Depurado'!H2465</f>
        <v>ADM343</v>
      </c>
      <c r="I2466" s="107">
        <f>+'Categorias-9 feb-Depurado'!R2465</f>
        <v>258324361</v>
      </c>
      <c r="J2466" s="108">
        <f t="shared" si="160"/>
        <v>0</v>
      </c>
      <c r="K2466" s="107">
        <f t="shared" si="161"/>
        <v>0</v>
      </c>
      <c r="L2466" s="109">
        <f t="shared" si="162"/>
        <v>258324361</v>
      </c>
      <c r="M2466" s="110">
        <f t="shared" si="163"/>
        <v>0.00019693464115375103</v>
      </c>
      <c r="N2466" s="33" t="s">
        <v>4892</v>
      </c>
      <c r="O2466" s="33">
        <f>+'Categorias-9 feb-Depurado'!Y2465</f>
        <v>54157.753598121533</v>
      </c>
      <c r="P2466" s="111">
        <f>+'Categorias-9 feb-Depurado'!AC2465</f>
        <v>44922</v>
      </c>
      <c r="Q2466" s="111">
        <f>+'Categorias-9 feb-Depurado'!AE2465</f>
        <v>44997</v>
      </c>
      <c r="R2466" s="112" t="str">
        <f>+'Categorias-9 feb-Depurado'!AB2465</f>
        <v>GH</v>
      </c>
    </row>
    <row r="2467" spans="2:18" s="1" customFormat="1" ht="14.5" hidden="1">
      <c r="B2467" s="57" t="str">
        <f>+'Categorias-9 feb-Depurado'!B2466</f>
        <v>LASA SOCIEDAD DE APOYO AERONAUTICO SA</v>
      </c>
      <c r="C2467" s="30" t="s">
        <v>4900</v>
      </c>
      <c r="D2467" s="31">
        <v>5</v>
      </c>
      <c r="E2467" s="30" t="str">
        <f>+'Categorias-9 feb-Depurado'!E2466</f>
        <v>800139545-2</v>
      </c>
      <c r="F2467" s="30" t="str">
        <f>+'Categorias-9 feb-Depurado'!F2466</f>
        <v>CR 25 1 A SUR 155 P 3</v>
      </c>
      <c r="G2467" s="30" t="str">
        <f>+'Categorias-9 feb-Depurado'!G2466</f>
        <v>MEDELLIN</v>
      </c>
      <c r="H2467" s="30" t="str">
        <f>+'Categorias-9 feb-Depurado'!H2466</f>
        <v>BOG2980</v>
      </c>
      <c r="I2467" s="107">
        <f>+'Categorias-9 feb-Depurado'!R2466</f>
        <v>34274122</v>
      </c>
      <c r="J2467" s="108">
        <f t="shared" si="160"/>
        <v>0</v>
      </c>
      <c r="K2467" s="107">
        <f t="shared" si="161"/>
        <v>0</v>
      </c>
      <c r="L2467" s="109">
        <f t="shared" si="162"/>
        <v>34274122</v>
      </c>
      <c r="M2467" s="110">
        <f t="shared" si="163"/>
        <v>2.6129018149124093E-05</v>
      </c>
      <c r="N2467" s="33" t="s">
        <v>4892</v>
      </c>
      <c r="O2467" s="33">
        <f>+'Categorias-9 feb-Depurado'!Y2466</f>
        <v>7185.57648563372</v>
      </c>
      <c r="P2467" s="111">
        <f>+'Categorias-9 feb-Depurado'!AC2466</f>
        <v>44922</v>
      </c>
      <c r="Q2467" s="111">
        <f>+'Categorias-9 feb-Depurado'!AE2466</f>
        <v>44997</v>
      </c>
      <c r="R2467" s="112" t="str">
        <f>+'Categorias-9 feb-Depurado'!AB2466</f>
        <v>GH</v>
      </c>
    </row>
    <row r="2468" spans="2:18" s="1" customFormat="1" ht="14.5" hidden="1">
      <c r="B2468" s="57" t="str">
        <f>+'Categorias-9 feb-Depurado'!B2467</f>
        <v>LASA SOCIEDAD DE APOYO AERONAUTICO SA</v>
      </c>
      <c r="C2468" s="30" t="s">
        <v>4900</v>
      </c>
      <c r="D2468" s="31">
        <v>5</v>
      </c>
      <c r="E2468" s="30" t="str">
        <f>+'Categorias-9 feb-Depurado'!E2467</f>
        <v>800139545-2</v>
      </c>
      <c r="F2468" s="30" t="str">
        <f>+'Categorias-9 feb-Depurado'!F2467</f>
        <v>CR 25 1 A SUR 155 P 3</v>
      </c>
      <c r="G2468" s="30" t="str">
        <f>+'Categorias-9 feb-Depurado'!G2467</f>
        <v>MEDELLIN</v>
      </c>
      <c r="H2468" s="30" t="str">
        <f>+'Categorias-9 feb-Depurado'!H2467</f>
        <v>CLO2750</v>
      </c>
      <c r="I2468" s="107">
        <f>+'Categorias-9 feb-Depurado'!R2467</f>
        <v>4599806</v>
      </c>
      <c r="J2468" s="108">
        <f t="shared" si="160"/>
        <v>0</v>
      </c>
      <c r="K2468" s="107">
        <f t="shared" si="161"/>
        <v>0</v>
      </c>
      <c r="L2468" s="109">
        <f t="shared" si="162"/>
        <v>4599806</v>
      </c>
      <c r="M2468" s="110">
        <f t="shared" si="163"/>
        <v>3.506681059735094E-06</v>
      </c>
      <c r="N2468" s="33" t="s">
        <v>4892</v>
      </c>
      <c r="O2468" s="33">
        <f>+'Categorias-9 feb-Depurado'!Y2467</f>
        <v>964.35024162185391</v>
      </c>
      <c r="P2468" s="111">
        <f>+'Categorias-9 feb-Depurado'!AC2467</f>
        <v>44922</v>
      </c>
      <c r="Q2468" s="111">
        <f>+'Categorias-9 feb-Depurado'!AE2467</f>
        <v>44997</v>
      </c>
      <c r="R2468" s="112" t="str">
        <f>+'Categorias-9 feb-Depurado'!AB2467</f>
        <v>GH</v>
      </c>
    </row>
    <row r="2469" spans="2:18" s="1" customFormat="1" ht="14.5" hidden="1">
      <c r="B2469" s="57" t="str">
        <f>+'Categorias-9 feb-Depurado'!B2468</f>
        <v>LASA SOCIEDAD DE APOYO AERONAUTICO SA</v>
      </c>
      <c r="C2469" s="30" t="s">
        <v>4900</v>
      </c>
      <c r="D2469" s="31">
        <v>5</v>
      </c>
      <c r="E2469" s="30" t="str">
        <f>+'Categorias-9 feb-Depurado'!E2468</f>
        <v>800139545-2</v>
      </c>
      <c r="F2469" s="30" t="str">
        <f>+'Categorias-9 feb-Depurado'!F2468</f>
        <v>CR 25 1 A SUR 155 P 3</v>
      </c>
      <c r="G2469" s="30" t="str">
        <f>+'Categorias-9 feb-Depurado'!G2468</f>
        <v>MEDELLIN</v>
      </c>
      <c r="H2469" s="30" t="str">
        <f>+'Categorias-9 feb-Depurado'!H2468</f>
        <v>BOG2974</v>
      </c>
      <c r="I2469" s="107">
        <f>+'Categorias-9 feb-Depurado'!R2468</f>
        <v>19247038</v>
      </c>
      <c r="J2469" s="108">
        <f t="shared" si="160"/>
        <v>0</v>
      </c>
      <c r="K2469" s="107">
        <f t="shared" si="161"/>
        <v>0</v>
      </c>
      <c r="L2469" s="109">
        <f t="shared" si="162"/>
        <v>19247038</v>
      </c>
      <c r="M2469" s="110">
        <f t="shared" si="163"/>
        <v>1.4673058735651378E-05</v>
      </c>
      <c r="N2469" s="33" t="s">
        <v>4892</v>
      </c>
      <c r="O2469" s="33">
        <f>+'Categorias-9 feb-Depurado'!Y2468</f>
        <v>4035.1453400002092</v>
      </c>
      <c r="P2469" s="111">
        <f>+'Categorias-9 feb-Depurado'!AC2468</f>
        <v>44922</v>
      </c>
      <c r="Q2469" s="111">
        <f>+'Categorias-9 feb-Depurado'!AE2468</f>
        <v>44997</v>
      </c>
      <c r="R2469" s="112" t="str">
        <f>+'Categorias-9 feb-Depurado'!AB2468</f>
        <v>GH</v>
      </c>
    </row>
    <row r="2470" spans="2:18" s="1" customFormat="1" ht="14.5" hidden="1">
      <c r="B2470" s="57" t="str">
        <f>+'Categorias-9 feb-Depurado'!B2469</f>
        <v>LASA SOCIEDAD DE APOYO AERONAUTICO SA</v>
      </c>
      <c r="C2470" s="30" t="s">
        <v>4900</v>
      </c>
      <c r="D2470" s="31">
        <v>5</v>
      </c>
      <c r="E2470" s="30" t="str">
        <f>+'Categorias-9 feb-Depurado'!E2469</f>
        <v>800139545-2</v>
      </c>
      <c r="F2470" s="30" t="str">
        <f>+'Categorias-9 feb-Depurado'!F2469</f>
        <v>CR 25 1 A SUR 155 P 3</v>
      </c>
      <c r="G2470" s="30" t="str">
        <f>+'Categorias-9 feb-Depurado'!G2469</f>
        <v>MEDELLIN</v>
      </c>
      <c r="H2470" s="30" t="str">
        <f>+'Categorias-9 feb-Depurado'!H2469</f>
        <v>ADM344</v>
      </c>
      <c r="I2470" s="107">
        <f>+'Categorias-9 feb-Depurado'!R2469</f>
        <v>125620830</v>
      </c>
      <c r="J2470" s="108">
        <f t="shared" si="160"/>
        <v>0</v>
      </c>
      <c r="K2470" s="107">
        <f t="shared" si="161"/>
        <v>0</v>
      </c>
      <c r="L2470" s="109">
        <f t="shared" si="162"/>
        <v>125620830</v>
      </c>
      <c r="M2470" s="110">
        <f t="shared" si="163"/>
        <v>9.5767557429422479E-05</v>
      </c>
      <c r="N2470" s="33" t="s">
        <v>4892</v>
      </c>
      <c r="O2470" s="33">
        <f>+'Categorias-9 feb-Depurado'!Y2469</f>
        <v>26336.431963269282</v>
      </c>
      <c r="P2470" s="111">
        <f>+'Categorias-9 feb-Depurado'!AC2469</f>
        <v>44922</v>
      </c>
      <c r="Q2470" s="111">
        <f>+'Categorias-9 feb-Depurado'!AE2469</f>
        <v>44997</v>
      </c>
      <c r="R2470" s="112" t="str">
        <f>+'Categorias-9 feb-Depurado'!AB2469</f>
        <v>GH</v>
      </c>
    </row>
    <row r="2471" spans="2:18" s="1" customFormat="1" ht="14.5" hidden="1">
      <c r="B2471" s="57" t="str">
        <f>+'Categorias-9 feb-Depurado'!B2470</f>
        <v>LASA SOCIEDAD DE APOYO AERONAUTICO SA</v>
      </c>
      <c r="C2471" s="30" t="s">
        <v>4900</v>
      </c>
      <c r="D2471" s="31">
        <v>5</v>
      </c>
      <c r="E2471" s="30" t="str">
        <f>+'Categorias-9 feb-Depurado'!E2470</f>
        <v>800139545-2</v>
      </c>
      <c r="F2471" s="30" t="str">
        <f>+'Categorias-9 feb-Depurado'!F2470</f>
        <v>CR 25 1 A SUR 155 P 3</v>
      </c>
      <c r="G2471" s="30" t="str">
        <f>+'Categorias-9 feb-Depurado'!G2470</f>
        <v>MEDELLIN</v>
      </c>
      <c r="H2471" s="30" t="str">
        <f>+'Categorias-9 feb-Depurado'!H2470</f>
        <v>CLO2747</v>
      </c>
      <c r="I2471" s="107">
        <f>+'Categorias-9 feb-Depurado'!R2470</f>
        <v>54580477</v>
      </c>
      <c r="J2471" s="108">
        <f t="shared" si="160"/>
        <v>0</v>
      </c>
      <c r="K2471" s="107">
        <f t="shared" si="161"/>
        <v>0</v>
      </c>
      <c r="L2471" s="109">
        <f t="shared" si="162"/>
        <v>54580477</v>
      </c>
      <c r="M2471" s="110">
        <f t="shared" si="163"/>
        <v>4.1609651565132727E-05</v>
      </c>
      <c r="N2471" s="33" t="s">
        <v>4892</v>
      </c>
      <c r="O2471" s="33">
        <f>+'Categorias-9 feb-Depurado'!Y2470</f>
        <v>11442.807845110432</v>
      </c>
      <c r="P2471" s="111">
        <f>+'Categorias-9 feb-Depurado'!AC2470</f>
        <v>44922</v>
      </c>
      <c r="Q2471" s="111">
        <f>+'Categorias-9 feb-Depurado'!AE2470</f>
        <v>44997</v>
      </c>
      <c r="R2471" s="112" t="str">
        <f>+'Categorias-9 feb-Depurado'!AB2470</f>
        <v>GH</v>
      </c>
    </row>
    <row r="2472" spans="2:18" s="1" customFormat="1" ht="14.5" hidden="1">
      <c r="B2472" s="57" t="str">
        <f>+'Categorias-9 feb-Depurado'!B2471</f>
        <v>LASA SOCIEDAD DE APOYO AERONAUTICO SA</v>
      </c>
      <c r="C2472" s="30" t="s">
        <v>4900</v>
      </c>
      <c r="D2472" s="31">
        <v>5</v>
      </c>
      <c r="E2472" s="30" t="str">
        <f>+'Categorias-9 feb-Depurado'!E2471</f>
        <v>800139545-2</v>
      </c>
      <c r="F2472" s="30" t="str">
        <f>+'Categorias-9 feb-Depurado'!F2471</f>
        <v>CR 25 1 A SUR 155 P 3</v>
      </c>
      <c r="G2472" s="30" t="str">
        <f>+'Categorias-9 feb-Depurado'!G2471</f>
        <v>MEDELLIN</v>
      </c>
      <c r="H2472" s="30" t="str">
        <f>+'Categorias-9 feb-Depurado'!H2471</f>
        <v>BOG2977</v>
      </c>
      <c r="I2472" s="107">
        <f>+'Categorias-9 feb-Depurado'!R2471</f>
        <v>65306359</v>
      </c>
      <c r="J2472" s="108">
        <f t="shared" si="160"/>
        <v>0</v>
      </c>
      <c r="K2472" s="107">
        <f t="shared" si="161"/>
        <v>0</v>
      </c>
      <c r="L2472" s="109">
        <f t="shared" si="162"/>
        <v>65306359</v>
      </c>
      <c r="M2472" s="110">
        <f t="shared" si="163"/>
        <v>4.9786571908806697E-05</v>
      </c>
      <c r="N2472" s="33" t="s">
        <v>4892</v>
      </c>
      <c r="O2472" s="33">
        <f>+'Categorias-9 feb-Depurado'!Y2471</f>
        <v>13691.49113703785</v>
      </c>
      <c r="P2472" s="111">
        <f>+'Categorias-9 feb-Depurado'!AC2471</f>
        <v>44922</v>
      </c>
      <c r="Q2472" s="111">
        <f>+'Categorias-9 feb-Depurado'!AE2471</f>
        <v>44997</v>
      </c>
      <c r="R2472" s="112" t="str">
        <f>+'Categorias-9 feb-Depurado'!AB2471</f>
        <v>GH</v>
      </c>
    </row>
    <row r="2473" spans="2:18" s="1" customFormat="1" ht="14.5" hidden="1">
      <c r="B2473" s="57" t="str">
        <f>+'Categorias-9 feb-Depurado'!B2472</f>
        <v>LASA SOCIEDAD DE APOYO AERONAUTICO SA</v>
      </c>
      <c r="C2473" s="30" t="s">
        <v>4900</v>
      </c>
      <c r="D2473" s="31">
        <v>5</v>
      </c>
      <c r="E2473" s="30" t="str">
        <f>+'Categorias-9 feb-Depurado'!E2472</f>
        <v>800139545-2</v>
      </c>
      <c r="F2473" s="30" t="str">
        <f>+'Categorias-9 feb-Depurado'!F2472</f>
        <v>CR 25 1 A SUR 155 P 3</v>
      </c>
      <c r="G2473" s="30" t="str">
        <f>+'Categorias-9 feb-Depurado'!G2472</f>
        <v>MEDELLIN</v>
      </c>
      <c r="H2473" s="30" t="str">
        <f>+'Categorias-9 feb-Depurado'!H2472</f>
        <v>CLO2751</v>
      </c>
      <c r="I2473" s="107">
        <f>+'Categorias-9 feb-Depurado'!R2472</f>
        <v>2240605</v>
      </c>
      <c r="J2473" s="108">
        <f t="shared" si="160"/>
        <v>0</v>
      </c>
      <c r="K2473" s="107">
        <f t="shared" si="161"/>
        <v>0</v>
      </c>
      <c r="L2473" s="109">
        <f t="shared" si="162"/>
        <v>2240605</v>
      </c>
      <c r="M2473" s="110">
        <f t="shared" si="163"/>
        <v>1.7081344552026217E-06</v>
      </c>
      <c r="N2473" s="33" t="s">
        <v>4892</v>
      </c>
      <c r="O2473" s="33">
        <f>+'Categorias-9 feb-Depurado'!Y2472</f>
        <v>469.74328333176095</v>
      </c>
      <c r="P2473" s="111">
        <f>+'Categorias-9 feb-Depurado'!AC2472</f>
        <v>44922</v>
      </c>
      <c r="Q2473" s="111">
        <f>+'Categorias-9 feb-Depurado'!AE2472</f>
        <v>44997</v>
      </c>
      <c r="R2473" s="112" t="str">
        <f>+'Categorias-9 feb-Depurado'!AB2472</f>
        <v>GH</v>
      </c>
    </row>
    <row r="2474" spans="2:18" s="1" customFormat="1" ht="14.5" hidden="1">
      <c r="B2474" s="57" t="str">
        <f>+'Categorias-9 feb-Depurado'!B2473</f>
        <v>LASA SOCIEDAD DE APOYO AERONAUTICO SA</v>
      </c>
      <c r="C2474" s="30" t="s">
        <v>4900</v>
      </c>
      <c r="D2474" s="31">
        <v>5</v>
      </c>
      <c r="E2474" s="30" t="str">
        <f>+'Categorias-9 feb-Depurado'!E2473</f>
        <v>800139545-2</v>
      </c>
      <c r="F2474" s="30" t="str">
        <f>+'Categorias-9 feb-Depurado'!F2473</f>
        <v>CR 25 1 A SUR 155 P 3</v>
      </c>
      <c r="G2474" s="30" t="str">
        <f>+'Categorias-9 feb-Depurado'!G2473</f>
        <v>MEDELLIN</v>
      </c>
      <c r="H2474" s="30" t="str">
        <f>+'Categorias-9 feb-Depurado'!H2473</f>
        <v>BOG2979</v>
      </c>
      <c r="I2474" s="107">
        <f>+'Categorias-9 feb-Depurado'!R2473</f>
        <v>25642402</v>
      </c>
      <c r="J2474" s="108">
        <f t="shared" si="160"/>
        <v>0</v>
      </c>
      <c r="K2474" s="107">
        <f t="shared" si="161"/>
        <v>0</v>
      </c>
      <c r="L2474" s="109">
        <f t="shared" si="162"/>
        <v>25642402</v>
      </c>
      <c r="M2474" s="110">
        <f t="shared" si="163"/>
        <v>1.9548590836116411E-05</v>
      </c>
      <c r="N2474" s="33" t="s">
        <v>4892</v>
      </c>
      <c r="O2474" s="33">
        <f>+'Categorias-9 feb-Depurado'!Y2473</f>
        <v>5375.9346729981025</v>
      </c>
      <c r="P2474" s="111">
        <f>+'Categorias-9 feb-Depurado'!AC2473</f>
        <v>44922</v>
      </c>
      <c r="Q2474" s="111">
        <f>+'Categorias-9 feb-Depurado'!AE2473</f>
        <v>44997</v>
      </c>
      <c r="R2474" s="112" t="str">
        <f>+'Categorias-9 feb-Depurado'!AB2473</f>
        <v>GH</v>
      </c>
    </row>
    <row r="2475" spans="2:18" s="1" customFormat="1" ht="14.5" hidden="1">
      <c r="B2475" s="57" t="str">
        <f>+'Categorias-9 feb-Depurado'!B2474</f>
        <v>LASA SOCIEDAD DE APOYO AERONAUTICO SA</v>
      </c>
      <c r="C2475" s="30" t="s">
        <v>4900</v>
      </c>
      <c r="D2475" s="31">
        <v>5</v>
      </c>
      <c r="E2475" s="30" t="str">
        <f>+'Categorias-9 feb-Depurado'!E2474</f>
        <v>800139545-2</v>
      </c>
      <c r="F2475" s="30" t="str">
        <f>+'Categorias-9 feb-Depurado'!F2474</f>
        <v>CR 25 1 A SUR 155 P 3</v>
      </c>
      <c r="G2475" s="30" t="str">
        <f>+'Categorias-9 feb-Depurado'!G2474</f>
        <v>MEDELLIN</v>
      </c>
      <c r="H2475" s="30" t="str">
        <f>+'Categorias-9 feb-Depurado'!H2474</f>
        <v>BOG2978</v>
      </c>
      <c r="I2475" s="107">
        <f>+'Categorias-9 feb-Depurado'!R2474</f>
        <v>7224187</v>
      </c>
      <c r="J2475" s="108">
        <f t="shared" si="160"/>
        <v>0</v>
      </c>
      <c r="K2475" s="107">
        <f t="shared" si="161"/>
        <v>0</v>
      </c>
      <c r="L2475" s="109">
        <f t="shared" si="162"/>
        <v>7224187</v>
      </c>
      <c r="M2475" s="110">
        <f t="shared" si="163"/>
        <v>5.5073887300648086E-06</v>
      </c>
      <c r="N2475" s="33" t="s">
        <v>4892</v>
      </c>
      <c r="O2475" s="33">
        <f>+'Categorias-9 feb-Depurado'!Y2474</f>
        <v>1514.5522395882469</v>
      </c>
      <c r="P2475" s="111">
        <f>+'Categorias-9 feb-Depurado'!AC2474</f>
        <v>44922</v>
      </c>
      <c r="Q2475" s="111">
        <f>+'Categorias-9 feb-Depurado'!AE2474</f>
        <v>44997</v>
      </c>
      <c r="R2475" s="112" t="str">
        <f>+'Categorias-9 feb-Depurado'!AB2474</f>
        <v>GH</v>
      </c>
    </row>
    <row r="2476" spans="2:18" s="1" customFormat="1" ht="14.5" hidden="1">
      <c r="B2476" s="57" t="str">
        <f>+'Categorias-9 feb-Depurado'!B2475</f>
        <v>LASA SOCIEDAD DE APOYO AERONAUTICO SA</v>
      </c>
      <c r="C2476" s="30" t="s">
        <v>4900</v>
      </c>
      <c r="D2476" s="31">
        <v>5</v>
      </c>
      <c r="E2476" s="30" t="str">
        <f>+'Categorias-9 feb-Depurado'!E2475</f>
        <v>800139545-2</v>
      </c>
      <c r="F2476" s="30" t="str">
        <f>+'Categorias-9 feb-Depurado'!F2475</f>
        <v>CR 25 1 A SUR 155 P 3</v>
      </c>
      <c r="G2476" s="30" t="str">
        <f>+'Categorias-9 feb-Depurado'!G2475</f>
        <v>MEDELLIN</v>
      </c>
      <c r="H2476" s="30" t="str">
        <f>+'Categorias-9 feb-Depurado'!H2475</f>
        <v>BOG2975</v>
      </c>
      <c r="I2476" s="107">
        <f>+'Categorias-9 feb-Depurado'!R2475</f>
        <v>158722897</v>
      </c>
      <c r="J2476" s="108">
        <f t="shared" si="160"/>
        <v>0</v>
      </c>
      <c r="K2476" s="107">
        <f t="shared" si="161"/>
        <v>0</v>
      </c>
      <c r="L2476" s="109">
        <f t="shared" si="162"/>
        <v>158722897</v>
      </c>
      <c r="M2476" s="110">
        <f t="shared" si="163"/>
        <v>0.00012100305461930006</v>
      </c>
      <c r="N2476" s="33" t="s">
        <v>4892</v>
      </c>
      <c r="O2476" s="33">
        <f>+'Categorias-9 feb-Depurado'!Y2475</f>
        <v>33276.286885331821</v>
      </c>
      <c r="P2476" s="111">
        <f>+'Categorias-9 feb-Depurado'!AC2475</f>
        <v>44922</v>
      </c>
      <c r="Q2476" s="111">
        <f>+'Categorias-9 feb-Depurado'!AE2475</f>
        <v>44997</v>
      </c>
      <c r="R2476" s="112" t="str">
        <f>+'Categorias-9 feb-Depurado'!AB2475</f>
        <v>GH</v>
      </c>
    </row>
    <row r="2477" spans="2:18" s="1" customFormat="1" ht="14.5" hidden="1">
      <c r="B2477" s="57" t="str">
        <f>+'Categorias-9 feb-Depurado'!B2476</f>
        <v>LASA SOCIEDAD DE APOYO AERONAUTICO SA</v>
      </c>
      <c r="C2477" s="30" t="s">
        <v>4900</v>
      </c>
      <c r="D2477" s="31">
        <v>5</v>
      </c>
      <c r="E2477" s="30" t="str">
        <f>+'Categorias-9 feb-Depurado'!E2476</f>
        <v>800139545-2</v>
      </c>
      <c r="F2477" s="30" t="str">
        <f>+'Categorias-9 feb-Depurado'!F2476</f>
        <v>CR 25 1 A SUR 155 P 3</v>
      </c>
      <c r="G2477" s="30" t="str">
        <f>+'Categorias-9 feb-Depurado'!G2476</f>
        <v>MEDELLIN</v>
      </c>
      <c r="H2477" s="30" t="str">
        <f>+'Categorias-9 feb-Depurado'!H2476</f>
        <v>BOG2990</v>
      </c>
      <c r="I2477" s="107">
        <f>+'Categorias-9 feb-Depurado'!R2476</f>
        <v>4867918</v>
      </c>
      <c r="J2477" s="108">
        <f t="shared" si="160"/>
        <v>0</v>
      </c>
      <c r="K2477" s="107">
        <f t="shared" si="161"/>
        <v>0</v>
      </c>
      <c r="L2477" s="109">
        <f t="shared" si="162"/>
        <v>4867918</v>
      </c>
      <c r="M2477" s="110">
        <f t="shared" si="163"/>
        <v>3.7110773478150033E-06</v>
      </c>
      <c r="N2477" s="33" t="s">
        <v>4892</v>
      </c>
      <c r="O2477" s="33">
        <f>+'Categorias-9 feb-Depurado'!Y2476</f>
        <v>1020.5599756805768</v>
      </c>
      <c r="P2477" s="111">
        <f>+'Categorias-9 feb-Depurado'!AC2476</f>
        <v>44928</v>
      </c>
      <c r="Q2477" s="111">
        <f>+'Categorias-9 feb-Depurado'!AE2476</f>
        <v>45003</v>
      </c>
      <c r="R2477" s="112" t="str">
        <f>+'Categorias-9 feb-Depurado'!AB2476</f>
        <v>GH</v>
      </c>
    </row>
    <row r="2478" spans="2:18" s="1" customFormat="1" ht="14.5" hidden="1">
      <c r="B2478" s="57" t="str">
        <f>+'Categorias-9 feb-Depurado'!B2477</f>
        <v>LASA SOCIEDAD DE APOYO AERONAUTICO SA</v>
      </c>
      <c r="C2478" s="30" t="s">
        <v>4900</v>
      </c>
      <c r="D2478" s="31">
        <v>5</v>
      </c>
      <c r="E2478" s="30" t="str">
        <f>+'Categorias-9 feb-Depurado'!E2477</f>
        <v>800139545-2</v>
      </c>
      <c r="F2478" s="30" t="str">
        <f>+'Categorias-9 feb-Depurado'!F2477</f>
        <v>CR 25 1 A SUR 155 P 3</v>
      </c>
      <c r="G2478" s="30" t="str">
        <f>+'Categorias-9 feb-Depurado'!G2477</f>
        <v>MEDELLIN</v>
      </c>
      <c r="H2478" s="30" t="str">
        <f>+'Categorias-9 feb-Depurado'!H2477</f>
        <v>CLO2758</v>
      </c>
      <c r="I2478" s="107">
        <f>+'Categorias-9 feb-Depurado'!R2477</f>
        <v>550930</v>
      </c>
      <c r="J2478" s="108">
        <f t="shared" si="160"/>
        <v>0</v>
      </c>
      <c r="K2478" s="107">
        <f t="shared" si="161"/>
        <v>0</v>
      </c>
      <c r="L2478" s="109">
        <f t="shared" si="162"/>
        <v>550930</v>
      </c>
      <c r="M2478" s="110">
        <f t="shared" si="163"/>
        <v>4.2000375586271578E-07</v>
      </c>
      <c r="N2478" s="33" t="s">
        <v>4892</v>
      </c>
      <c r="O2478" s="33">
        <f>+'Categorias-9 feb-Depurado'!Y2477</f>
        <v>115.50258393869828</v>
      </c>
      <c r="P2478" s="111">
        <f>+'Categorias-9 feb-Depurado'!AC2477</f>
        <v>44928</v>
      </c>
      <c r="Q2478" s="111">
        <f>+'Categorias-9 feb-Depurado'!AE2477</f>
        <v>45003</v>
      </c>
      <c r="R2478" s="112" t="str">
        <f>+'Categorias-9 feb-Depurado'!AB2477</f>
        <v>GH</v>
      </c>
    </row>
    <row r="2479" spans="2:18" s="1" customFormat="1" ht="14.5" hidden="1">
      <c r="B2479" s="57" t="str">
        <f>+'Categorias-9 feb-Depurado'!B2478</f>
        <v>LASA SOCIEDAD DE APOYO AERONAUTICO SA</v>
      </c>
      <c r="C2479" s="30" t="s">
        <v>4900</v>
      </c>
      <c r="D2479" s="31">
        <v>5</v>
      </c>
      <c r="E2479" s="30" t="str">
        <f>+'Categorias-9 feb-Depurado'!E2478</f>
        <v>800139545-2</v>
      </c>
      <c r="F2479" s="30" t="str">
        <f>+'Categorias-9 feb-Depurado'!F2478</f>
        <v>CR 25 1 A SUR 155 P 3</v>
      </c>
      <c r="G2479" s="30" t="str">
        <f>+'Categorias-9 feb-Depurado'!G2478</f>
        <v>MEDELLIN</v>
      </c>
      <c r="H2479" s="30" t="str">
        <f>+'Categorias-9 feb-Depurado'!H2478</f>
        <v>CLO2760</v>
      </c>
      <c r="I2479" s="107">
        <f>+'Categorias-9 feb-Depurado'!R2478</f>
        <v>9160668</v>
      </c>
      <c r="J2479" s="108">
        <f t="shared" si="160"/>
        <v>0</v>
      </c>
      <c r="K2479" s="107">
        <f t="shared" si="161"/>
        <v>0</v>
      </c>
      <c r="L2479" s="109">
        <f t="shared" si="162"/>
        <v>9160668</v>
      </c>
      <c r="M2479" s="110">
        <f t="shared" si="163"/>
        <v>6.9836730005833643E-06</v>
      </c>
      <c r="N2479" s="33" t="s">
        <v>4892</v>
      </c>
      <c r="O2479" s="33">
        <f>+'Categorias-9 feb-Depurado'!Y2478</f>
        <v>1920.5358659077328</v>
      </c>
      <c r="P2479" s="111">
        <f>+'Categorias-9 feb-Depurado'!AC2478</f>
        <v>44928</v>
      </c>
      <c r="Q2479" s="111">
        <f>+'Categorias-9 feb-Depurado'!AE2478</f>
        <v>45003</v>
      </c>
      <c r="R2479" s="112" t="str">
        <f>+'Categorias-9 feb-Depurado'!AB2478</f>
        <v>GH</v>
      </c>
    </row>
    <row r="2480" spans="2:18" s="1" customFormat="1" ht="14.5" hidden="1">
      <c r="B2480" s="57" t="str">
        <f>+'Categorias-9 feb-Depurado'!B2479</f>
        <v>LASA SOCIEDAD DE APOYO AERONAUTICO SA</v>
      </c>
      <c r="C2480" s="30" t="s">
        <v>4900</v>
      </c>
      <c r="D2480" s="31">
        <v>5</v>
      </c>
      <c r="E2480" s="30" t="str">
        <f>+'Categorias-9 feb-Depurado'!E2479</f>
        <v>800139545-2</v>
      </c>
      <c r="F2480" s="30" t="str">
        <f>+'Categorias-9 feb-Depurado'!F2479</f>
        <v>CR 25 1 A SUR 155 P 3</v>
      </c>
      <c r="G2480" s="30" t="str">
        <f>+'Categorias-9 feb-Depurado'!G2479</f>
        <v>MEDELLIN</v>
      </c>
      <c r="H2480" s="30" t="str">
        <f>+'Categorias-9 feb-Depurado'!H2479</f>
        <v>BOG2989</v>
      </c>
      <c r="I2480" s="107">
        <f>+'Categorias-9 feb-Depurado'!R2479</f>
        <v>4032018</v>
      </c>
      <c r="J2480" s="108">
        <f t="shared" si="160"/>
        <v>0</v>
      </c>
      <c r="K2480" s="107">
        <f t="shared" si="161"/>
        <v>0</v>
      </c>
      <c r="L2480" s="109">
        <f t="shared" si="162"/>
        <v>4032018</v>
      </c>
      <c r="M2480" s="110">
        <f t="shared" si="163"/>
        <v>3.0738255381011664E-06</v>
      </c>
      <c r="N2480" s="33" t="s">
        <v>4892</v>
      </c>
      <c r="O2480" s="33">
        <f>+'Categorias-9 feb-Depurado'!Y2479</f>
        <v>845.31337463442242</v>
      </c>
      <c r="P2480" s="111">
        <f>+'Categorias-9 feb-Depurado'!AC2479</f>
        <v>44928</v>
      </c>
      <c r="Q2480" s="111">
        <f>+'Categorias-9 feb-Depurado'!AE2479</f>
        <v>45003</v>
      </c>
      <c r="R2480" s="112" t="str">
        <f>+'Categorias-9 feb-Depurado'!AB2479</f>
        <v>GH</v>
      </c>
    </row>
    <row r="2481" spans="2:18" s="1" customFormat="1" ht="14.5" hidden="1">
      <c r="B2481" s="57" t="str">
        <f>+'Categorias-9 feb-Depurado'!B2480</f>
        <v>LASA SOCIEDAD DE APOYO AERONAUTICO SA</v>
      </c>
      <c r="C2481" s="30" t="s">
        <v>4900</v>
      </c>
      <c r="D2481" s="31">
        <v>5</v>
      </c>
      <c r="E2481" s="30" t="str">
        <f>+'Categorias-9 feb-Depurado'!E2480</f>
        <v>800139545-2</v>
      </c>
      <c r="F2481" s="30" t="str">
        <f>+'Categorias-9 feb-Depurado'!F2480</f>
        <v>CR 25 1 A SUR 155 P 3</v>
      </c>
      <c r="G2481" s="30" t="str">
        <f>+'Categorias-9 feb-Depurado'!G2480</f>
        <v>MEDELLIN</v>
      </c>
      <c r="H2481" s="30" t="str">
        <f>+'Categorias-9 feb-Depurado'!H2480</f>
        <v>BOG2988</v>
      </c>
      <c r="I2481" s="107">
        <f>+'Categorias-9 feb-Depurado'!R2480</f>
        <v>10936547</v>
      </c>
      <c r="J2481" s="108">
        <f t="shared" si="160"/>
        <v>0</v>
      </c>
      <c r="K2481" s="107">
        <f t="shared" si="161"/>
        <v>0</v>
      </c>
      <c r="L2481" s="109">
        <f t="shared" si="162"/>
        <v>10936547</v>
      </c>
      <c r="M2481" s="110">
        <f t="shared" si="163"/>
        <v>8.3375216745668529E-06</v>
      </c>
      <c r="N2481" s="33" t="s">
        <v>4892</v>
      </c>
      <c r="O2481" s="33">
        <f>+'Categorias-9 feb-Depurado'!Y2480</f>
        <v>2292.8492510246651</v>
      </c>
      <c r="P2481" s="111">
        <f>+'Categorias-9 feb-Depurado'!AC2480</f>
        <v>44928</v>
      </c>
      <c r="Q2481" s="111">
        <f>+'Categorias-9 feb-Depurado'!AE2480</f>
        <v>45003</v>
      </c>
      <c r="R2481" s="112" t="str">
        <f>+'Categorias-9 feb-Depurado'!AB2480</f>
        <v>GH</v>
      </c>
    </row>
    <row r="2482" spans="2:18" s="1" customFormat="1" ht="14.5" hidden="1">
      <c r="B2482" s="57" t="str">
        <f>+'Categorias-9 feb-Depurado'!B2481</f>
        <v>LASA SOCIEDAD DE APOYO AERONAUTICO SA</v>
      </c>
      <c r="C2482" s="30" t="s">
        <v>4900</v>
      </c>
      <c r="D2482" s="31">
        <v>5</v>
      </c>
      <c r="E2482" s="30" t="str">
        <f>+'Categorias-9 feb-Depurado'!E2481</f>
        <v>800139545-2</v>
      </c>
      <c r="F2482" s="30" t="str">
        <f>+'Categorias-9 feb-Depurado'!F2481</f>
        <v>CR 25 1 A SUR 155 P 3</v>
      </c>
      <c r="G2482" s="30" t="str">
        <f>+'Categorias-9 feb-Depurado'!G2481</f>
        <v>MEDELLIN</v>
      </c>
      <c r="H2482" s="30" t="str">
        <f>+'Categorias-9 feb-Depurado'!H2481</f>
        <v>BOG3000</v>
      </c>
      <c r="I2482" s="107">
        <f>+'Categorias-9 feb-Depurado'!R2481</f>
        <v>3540962</v>
      </c>
      <c r="J2482" s="108">
        <f t="shared" si="160"/>
        <v>0</v>
      </c>
      <c r="K2482" s="107">
        <f t="shared" si="161"/>
        <v>0</v>
      </c>
      <c r="L2482" s="109">
        <f t="shared" si="162"/>
        <v>3540962</v>
      </c>
      <c r="M2482" s="110">
        <f t="shared" si="163"/>
        <v>2.6994669728770512E-06</v>
      </c>
      <c r="N2482" s="33" t="s">
        <v>4892</v>
      </c>
      <c r="O2482" s="33">
        <f>+'Categorias-9 feb-Depurado'!Y2481</f>
        <v>742.36338668930887</v>
      </c>
      <c r="P2482" s="111">
        <f>+'Categorias-9 feb-Depurado'!AC2481</f>
        <v>44928</v>
      </c>
      <c r="Q2482" s="111">
        <f>+'Categorias-9 feb-Depurado'!AE2481</f>
        <v>45003</v>
      </c>
      <c r="R2482" s="112" t="str">
        <f>+'Categorias-9 feb-Depurado'!AB2481</f>
        <v>GH</v>
      </c>
    </row>
    <row r="2483" spans="2:18" s="1" customFormat="1" ht="14.5" hidden="1">
      <c r="B2483" s="57" t="str">
        <f>+'Categorias-9 feb-Depurado'!B2482</f>
        <v>LASA SOCIEDAD DE APOYO AERONAUTICO SA</v>
      </c>
      <c r="C2483" s="30" t="s">
        <v>4900</v>
      </c>
      <c r="D2483" s="31">
        <v>5</v>
      </c>
      <c r="E2483" s="30" t="str">
        <f>+'Categorias-9 feb-Depurado'!E2482</f>
        <v>800139545-2</v>
      </c>
      <c r="F2483" s="30" t="str">
        <f>+'Categorias-9 feb-Depurado'!F2482</f>
        <v>CR 25 1 A SUR 155 P 3</v>
      </c>
      <c r="G2483" s="30" t="str">
        <f>+'Categorias-9 feb-Depurado'!G2482</f>
        <v>MEDELLIN</v>
      </c>
      <c r="H2483" s="30" t="str">
        <f>+'Categorias-9 feb-Depurado'!H2482</f>
        <v>BOG3002</v>
      </c>
      <c r="I2483" s="107">
        <f>+'Categorias-9 feb-Depurado'!R2482</f>
        <v>30726753</v>
      </c>
      <c r="J2483" s="108">
        <f t="shared" si="160"/>
        <v>0</v>
      </c>
      <c r="K2483" s="107">
        <f t="shared" si="161"/>
        <v>0</v>
      </c>
      <c r="L2483" s="109">
        <f t="shared" si="162"/>
        <v>30726753</v>
      </c>
      <c r="M2483" s="110">
        <f t="shared" si="163"/>
        <v>2.3424666773394024E-05</v>
      </c>
      <c r="N2483" s="33" t="s">
        <v>4892</v>
      </c>
      <c r="O2483" s="33">
        <f>+'Categorias-9 feb-Depurado'!Y2482</f>
        <v>6441.8698701217018</v>
      </c>
      <c r="P2483" s="111">
        <f>+'Categorias-9 feb-Depurado'!AC2482</f>
        <v>44928</v>
      </c>
      <c r="Q2483" s="111">
        <f>+'Categorias-9 feb-Depurado'!AE2482</f>
        <v>45003</v>
      </c>
      <c r="R2483" s="112" t="str">
        <f>+'Categorias-9 feb-Depurado'!AB2482</f>
        <v>GH</v>
      </c>
    </row>
    <row r="2484" spans="2:18" s="1" customFormat="1" ht="14.5" hidden="1">
      <c r="B2484" s="57" t="str">
        <f>+'Categorias-9 feb-Depurado'!B2483</f>
        <v>LASA SOCIEDAD DE APOYO AERONAUTICO SA</v>
      </c>
      <c r="C2484" s="30" t="s">
        <v>4900</v>
      </c>
      <c r="D2484" s="31">
        <v>5</v>
      </c>
      <c r="E2484" s="30" t="str">
        <f>+'Categorias-9 feb-Depurado'!E2483</f>
        <v>800139545-2</v>
      </c>
      <c r="F2484" s="30" t="str">
        <f>+'Categorias-9 feb-Depurado'!F2483</f>
        <v>CR 25 1 A SUR 155 P 3</v>
      </c>
      <c r="G2484" s="30" t="str">
        <f>+'Categorias-9 feb-Depurado'!G2483</f>
        <v>MEDELLIN</v>
      </c>
      <c r="H2484" s="30" t="str">
        <f>+'Categorias-9 feb-Depurado'!H2483</f>
        <v>ADM349</v>
      </c>
      <c r="I2484" s="107">
        <f>+'Categorias-9 feb-Depurado'!R2483</f>
        <v>120865486</v>
      </c>
      <c r="J2484" s="108">
        <f t="shared" si="160"/>
        <v>0</v>
      </c>
      <c r="K2484" s="107">
        <f t="shared" si="161"/>
        <v>0</v>
      </c>
      <c r="L2484" s="109">
        <f t="shared" si="162"/>
        <v>120865486</v>
      </c>
      <c r="M2484" s="110">
        <f t="shared" si="163"/>
        <v>9.2142301334420876E-05</v>
      </c>
      <c r="N2484" s="33" t="s">
        <v>4892</v>
      </c>
      <c r="O2484" s="33">
        <f>+'Categorias-9 feb-Depurado'!Y2483</f>
        <v>25339.473149050806</v>
      </c>
      <c r="P2484" s="111">
        <f>+'Categorias-9 feb-Depurado'!AC2483</f>
        <v>44928</v>
      </c>
      <c r="Q2484" s="111">
        <f>+'Categorias-9 feb-Depurado'!AE2483</f>
        <v>45003</v>
      </c>
      <c r="R2484" s="112" t="str">
        <f>+'Categorias-9 feb-Depurado'!AB2483</f>
        <v>GH</v>
      </c>
    </row>
    <row r="2485" spans="2:18" s="1" customFormat="1" ht="14.5" hidden="1">
      <c r="B2485" s="57" t="str">
        <f>+'Categorias-9 feb-Depurado'!B2484</f>
        <v>LASA SOCIEDAD DE APOYO AERONAUTICO SA</v>
      </c>
      <c r="C2485" s="30" t="s">
        <v>4900</v>
      </c>
      <c r="D2485" s="31">
        <v>5</v>
      </c>
      <c r="E2485" s="30" t="str">
        <f>+'Categorias-9 feb-Depurado'!E2484</f>
        <v>800139545-2</v>
      </c>
      <c r="F2485" s="30" t="str">
        <f>+'Categorias-9 feb-Depurado'!F2484</f>
        <v>CR 25 1 A SUR 155 P 3</v>
      </c>
      <c r="G2485" s="30" t="str">
        <f>+'Categorias-9 feb-Depurado'!G2484</f>
        <v>MEDELLIN</v>
      </c>
      <c r="H2485" s="30" t="str">
        <f>+'Categorias-9 feb-Depurado'!H2484</f>
        <v>ADM350</v>
      </c>
      <c r="I2485" s="107">
        <f>+'Categorias-9 feb-Depurado'!R2484</f>
        <v>59797673</v>
      </c>
      <c r="J2485" s="108">
        <f t="shared" si="160"/>
        <v>0</v>
      </c>
      <c r="K2485" s="107">
        <f t="shared" si="161"/>
        <v>0</v>
      </c>
      <c r="L2485" s="109">
        <f t="shared" si="162"/>
        <v>59797673</v>
      </c>
      <c r="M2485" s="110">
        <f t="shared" si="163"/>
        <v>4.5587002435609808E-05</v>
      </c>
      <c r="N2485" s="33" t="s">
        <v>4892</v>
      </c>
      <c r="O2485" s="33">
        <f>+'Categorias-9 feb-Depurado'!Y2484</f>
        <v>12536.594022872836</v>
      </c>
      <c r="P2485" s="111">
        <f>+'Categorias-9 feb-Depurado'!AC2484</f>
        <v>44928</v>
      </c>
      <c r="Q2485" s="111">
        <f>+'Categorias-9 feb-Depurado'!AE2484</f>
        <v>45003</v>
      </c>
      <c r="R2485" s="112" t="str">
        <f>+'Categorias-9 feb-Depurado'!AB2484</f>
        <v>GH</v>
      </c>
    </row>
    <row r="2486" spans="2:18" s="1" customFormat="1" ht="14.5" hidden="1">
      <c r="B2486" s="57" t="str">
        <f>+'Categorias-9 feb-Depurado'!B2485</f>
        <v>LASA SOCIEDAD DE APOYO AERONAUTICO SA</v>
      </c>
      <c r="C2486" s="30" t="s">
        <v>4900</v>
      </c>
      <c r="D2486" s="31">
        <v>5</v>
      </c>
      <c r="E2486" s="30" t="str">
        <f>+'Categorias-9 feb-Depurado'!E2485</f>
        <v>800139545-2</v>
      </c>
      <c r="F2486" s="30" t="str">
        <f>+'Categorias-9 feb-Depurado'!F2485</f>
        <v>CR 25 1 A SUR 155 P 3</v>
      </c>
      <c r="G2486" s="30" t="str">
        <f>+'Categorias-9 feb-Depurado'!G2485</f>
        <v>MEDELLIN</v>
      </c>
      <c r="H2486" s="30" t="str">
        <f>+'Categorias-9 feb-Depurado'!H2485</f>
        <v>CLO2761</v>
      </c>
      <c r="I2486" s="107">
        <f>+'Categorias-9 feb-Depurado'!R2485</f>
        <v>5112177</v>
      </c>
      <c r="J2486" s="108">
        <f t="shared" si="160"/>
        <v>0</v>
      </c>
      <c r="K2486" s="107">
        <f t="shared" si="161"/>
        <v>0</v>
      </c>
      <c r="L2486" s="109">
        <f t="shared" si="162"/>
        <v>5112177</v>
      </c>
      <c r="M2486" s="110">
        <f t="shared" si="163"/>
        <v>3.8972892030475574E-06</v>
      </c>
      <c r="N2486" s="33" t="s">
        <v>4892</v>
      </c>
      <c r="O2486" s="33">
        <f>+'Categorias-9 feb-Depurado'!Y2485</f>
        <v>1071.768923551055</v>
      </c>
      <c r="P2486" s="111">
        <f>+'Categorias-9 feb-Depurado'!AC2485</f>
        <v>44928</v>
      </c>
      <c r="Q2486" s="111">
        <f>+'Categorias-9 feb-Depurado'!AE2485</f>
        <v>45003</v>
      </c>
      <c r="R2486" s="112" t="str">
        <f>+'Categorias-9 feb-Depurado'!AB2485</f>
        <v>GH</v>
      </c>
    </row>
    <row r="2487" spans="2:18" s="1" customFormat="1" ht="14.5" hidden="1">
      <c r="B2487" s="57" t="str">
        <f>+'Categorias-9 feb-Depurado'!B2486</f>
        <v>LASA SOCIEDAD DE APOYO AERONAUTICO SA</v>
      </c>
      <c r="C2487" s="30" t="s">
        <v>4900</v>
      </c>
      <c r="D2487" s="31">
        <v>5</v>
      </c>
      <c r="E2487" s="30" t="str">
        <f>+'Categorias-9 feb-Depurado'!E2486</f>
        <v>800139545-2</v>
      </c>
      <c r="F2487" s="30" t="str">
        <f>+'Categorias-9 feb-Depurado'!F2486</f>
        <v>CR 25 1 A SUR 155 P 3</v>
      </c>
      <c r="G2487" s="30" t="str">
        <f>+'Categorias-9 feb-Depurado'!G2486</f>
        <v>MEDELLIN</v>
      </c>
      <c r="H2487" s="30" t="str">
        <f>+'Categorias-9 feb-Depurado'!H2486</f>
        <v>CLO2772</v>
      </c>
      <c r="I2487" s="107">
        <f>+'Categorias-9 feb-Depurado'!R2486</f>
        <v>981750</v>
      </c>
      <c r="J2487" s="108">
        <f t="shared" si="160"/>
        <v>0</v>
      </c>
      <c r="K2487" s="107">
        <f t="shared" si="161"/>
        <v>0</v>
      </c>
      <c r="L2487" s="109">
        <f t="shared" si="162"/>
        <v>981750</v>
      </c>
      <c r="M2487" s="110">
        <f t="shared" si="163"/>
        <v>7.4844115825644136E-07</v>
      </c>
      <c r="N2487" s="33" t="s">
        <v>4892</v>
      </c>
      <c r="O2487" s="33">
        <f>+'Categorias-9 feb-Depurado'!Y2486</f>
        <v>205.82408251831816</v>
      </c>
      <c r="P2487" s="111">
        <f>+'Categorias-9 feb-Depurado'!AC2486</f>
        <v>44928</v>
      </c>
      <c r="Q2487" s="111">
        <f>+'Categorias-9 feb-Depurado'!AE2486</f>
        <v>45003</v>
      </c>
      <c r="R2487" s="112" t="str">
        <f>+'Categorias-9 feb-Depurado'!AB2486</f>
        <v>GH</v>
      </c>
    </row>
    <row r="2488" spans="2:18" s="1" customFormat="1" ht="14.5" hidden="1">
      <c r="B2488" s="57" t="str">
        <f>+'Categorias-9 feb-Depurado'!B2487</f>
        <v>LASA SOCIEDAD DE APOYO AERONAUTICO SA</v>
      </c>
      <c r="C2488" s="30" t="s">
        <v>4900</v>
      </c>
      <c r="D2488" s="31">
        <v>5</v>
      </c>
      <c r="E2488" s="30" t="str">
        <f>+'Categorias-9 feb-Depurado'!E2487</f>
        <v>800139545-2</v>
      </c>
      <c r="F2488" s="30" t="str">
        <f>+'Categorias-9 feb-Depurado'!F2487</f>
        <v>CR 25 1 A SUR 155 P 3</v>
      </c>
      <c r="G2488" s="30" t="str">
        <f>+'Categorias-9 feb-Depurado'!G2487</f>
        <v>MEDELLIN</v>
      </c>
      <c r="H2488" s="30" t="str">
        <f>+'Categorias-9 feb-Depurado'!H2487</f>
        <v>BOG2991</v>
      </c>
      <c r="I2488" s="107">
        <f>+'Categorias-9 feb-Depurado'!R2487</f>
        <v>7215176</v>
      </c>
      <c r="J2488" s="108">
        <f t="shared" si="160"/>
        <v>0</v>
      </c>
      <c r="K2488" s="107">
        <f t="shared" si="161"/>
        <v>0</v>
      </c>
      <c r="L2488" s="109">
        <f t="shared" si="162"/>
        <v>7215176</v>
      </c>
      <c r="M2488" s="110">
        <f t="shared" si="163"/>
        <v>5.5005191570808019E-06</v>
      </c>
      <c r="N2488" s="33" t="s">
        <v>4892</v>
      </c>
      <c r="O2488" s="33">
        <f>+'Categorias-9 feb-Depurado'!Y2487</f>
        <v>1512.6630816482698</v>
      </c>
      <c r="P2488" s="111">
        <f>+'Categorias-9 feb-Depurado'!AC2487</f>
        <v>44928</v>
      </c>
      <c r="Q2488" s="111">
        <f>+'Categorias-9 feb-Depurado'!AE2487</f>
        <v>45003</v>
      </c>
      <c r="R2488" s="112" t="str">
        <f>+'Categorias-9 feb-Depurado'!AB2487</f>
        <v>GH</v>
      </c>
    </row>
    <row r="2489" spans="2:18" s="1" customFormat="1" ht="14.5" hidden="1">
      <c r="B2489" s="57" t="str">
        <f>+'Categorias-9 feb-Depurado'!B2488</f>
        <v>LASA SOCIEDAD DE APOYO AERONAUTICO SA</v>
      </c>
      <c r="C2489" s="30" t="s">
        <v>4900</v>
      </c>
      <c r="D2489" s="31">
        <v>5</v>
      </c>
      <c r="E2489" s="30" t="str">
        <f>+'Categorias-9 feb-Depurado'!E2488</f>
        <v>800139545-2</v>
      </c>
      <c r="F2489" s="30" t="str">
        <f>+'Categorias-9 feb-Depurado'!F2488</f>
        <v>CR 25 1 A SUR 155 P 3</v>
      </c>
      <c r="G2489" s="30" t="str">
        <f>+'Categorias-9 feb-Depurado'!G2488</f>
        <v>MEDELLIN</v>
      </c>
      <c r="H2489" s="30" t="str">
        <f>+'Categorias-9 feb-Depurado'!H2488</f>
        <v>BOG2987</v>
      </c>
      <c r="I2489" s="107">
        <f>+'Categorias-9 feb-Depurado'!R2488</f>
        <v>74503996</v>
      </c>
      <c r="J2489" s="108">
        <f t="shared" si="160"/>
        <v>0</v>
      </c>
      <c r="K2489" s="107">
        <f t="shared" si="161"/>
        <v>0</v>
      </c>
      <c r="L2489" s="109">
        <f t="shared" si="162"/>
        <v>74503996</v>
      </c>
      <c r="M2489" s="110">
        <f t="shared" si="163"/>
        <v>5.6798428378887979E-05</v>
      </c>
      <c r="N2489" s="33" t="s">
        <v>4892</v>
      </c>
      <c r="O2489" s="33">
        <f>+'Categorias-9 feb-Depurado'!Y2488</f>
        <v>15619.777561139237</v>
      </c>
      <c r="P2489" s="111">
        <f>+'Categorias-9 feb-Depurado'!AC2488</f>
        <v>44928</v>
      </c>
      <c r="Q2489" s="111">
        <f>+'Categorias-9 feb-Depurado'!AE2488</f>
        <v>45003</v>
      </c>
      <c r="R2489" s="112" t="str">
        <f>+'Categorias-9 feb-Depurado'!AB2488</f>
        <v>GH</v>
      </c>
    </row>
    <row r="2490" spans="2:18" s="1" customFormat="1" ht="14.5" hidden="1">
      <c r="B2490" s="57" t="str">
        <f>+'Categorias-9 feb-Depurado'!B2489</f>
        <v>LASA SOCIEDAD DE APOYO AERONAUTICO SA</v>
      </c>
      <c r="C2490" s="30" t="s">
        <v>4900</v>
      </c>
      <c r="D2490" s="31">
        <v>5</v>
      </c>
      <c r="E2490" s="30" t="str">
        <f>+'Categorias-9 feb-Depurado'!E2489</f>
        <v>800139545-2</v>
      </c>
      <c r="F2490" s="30" t="str">
        <f>+'Categorias-9 feb-Depurado'!F2489</f>
        <v>CR 25 1 A SUR 155 P 3</v>
      </c>
      <c r="G2490" s="30" t="str">
        <f>+'Categorias-9 feb-Depurado'!G2489</f>
        <v>MEDELLIN</v>
      </c>
      <c r="H2490" s="30" t="str">
        <f>+'Categorias-9 feb-Depurado'!H2489</f>
        <v>BOG2992</v>
      </c>
      <c r="I2490" s="107">
        <f>+'Categorias-9 feb-Depurado'!R2489</f>
        <v>8002814</v>
      </c>
      <c r="J2490" s="108">
        <f t="shared" si="160"/>
        <v>0</v>
      </c>
      <c r="K2490" s="107">
        <f t="shared" si="161"/>
        <v>0</v>
      </c>
      <c r="L2490" s="109">
        <f t="shared" si="162"/>
        <v>8002814</v>
      </c>
      <c r="M2490" s="110">
        <f t="shared" si="163"/>
        <v>6.1009782322086728E-06</v>
      </c>
      <c r="N2490" s="33" t="s">
        <v>4892</v>
      </c>
      <c r="O2490" s="33">
        <f>+'Categorias-9 feb-Depurado'!Y2489</f>
        <v>1677.7915448074887</v>
      </c>
      <c r="P2490" s="111">
        <f>+'Categorias-9 feb-Depurado'!AC2489</f>
        <v>44928</v>
      </c>
      <c r="Q2490" s="111">
        <f>+'Categorias-9 feb-Depurado'!AE2489</f>
        <v>45003</v>
      </c>
      <c r="R2490" s="112" t="str">
        <f>+'Categorias-9 feb-Depurado'!AB2489</f>
        <v>GH</v>
      </c>
    </row>
    <row r="2491" spans="2:18" s="1" customFormat="1" ht="14.5" hidden="1">
      <c r="B2491" s="57" t="str">
        <f>+'Categorias-9 feb-Depurado'!B2490</f>
        <v>LASA SOCIEDAD DE APOYO AERONAUTICO SA</v>
      </c>
      <c r="C2491" s="30" t="s">
        <v>4900</v>
      </c>
      <c r="D2491" s="31">
        <v>5</v>
      </c>
      <c r="E2491" s="30" t="str">
        <f>+'Categorias-9 feb-Depurado'!E2490</f>
        <v>800139545-2</v>
      </c>
      <c r="F2491" s="30" t="str">
        <f>+'Categorias-9 feb-Depurado'!F2490</f>
        <v>CR 25 1 A SUR 155 P 3</v>
      </c>
      <c r="G2491" s="30" t="str">
        <f>+'Categorias-9 feb-Depurado'!G2490</f>
        <v>MEDELLIN</v>
      </c>
      <c r="H2491" s="30" t="str">
        <f>+'Categorias-9 feb-Depurado'!H2490</f>
        <v>CLO2769</v>
      </c>
      <c r="I2491" s="107">
        <f>+'Categorias-9 feb-Depurado'!R2490</f>
        <v>9040040</v>
      </c>
      <c r="J2491" s="108">
        <f t="shared" si="160"/>
        <v>0</v>
      </c>
      <c r="K2491" s="107">
        <f t="shared" si="161"/>
        <v>0</v>
      </c>
      <c r="L2491" s="109">
        <f t="shared" si="162"/>
        <v>9040040</v>
      </c>
      <c r="M2491" s="110">
        <f t="shared" si="163"/>
        <v>6.8917117476797143E-06</v>
      </c>
      <c r="N2491" s="33" t="s">
        <v>4892</v>
      </c>
      <c r="O2491" s="33">
        <f>+'Categorias-9 feb-Depurado'!Y2490</f>
        <v>1895.246181745757</v>
      </c>
      <c r="P2491" s="111">
        <f>+'Categorias-9 feb-Depurado'!AC2490</f>
        <v>44928</v>
      </c>
      <c r="Q2491" s="111">
        <f>+'Categorias-9 feb-Depurado'!AE2490</f>
        <v>45003</v>
      </c>
      <c r="R2491" s="112" t="str">
        <f>+'Categorias-9 feb-Depurado'!AB2490</f>
        <v>GH</v>
      </c>
    </row>
    <row r="2492" spans="2:18" s="1" customFormat="1" ht="14.5" hidden="1">
      <c r="B2492" s="57" t="str">
        <f>+'Categorias-9 feb-Depurado'!B2491</f>
        <v>LASA SOCIEDAD DE APOYO AERONAUTICO SA</v>
      </c>
      <c r="C2492" s="30" t="s">
        <v>4900</v>
      </c>
      <c r="D2492" s="31">
        <v>5</v>
      </c>
      <c r="E2492" s="30" t="str">
        <f>+'Categorias-9 feb-Depurado'!E2491</f>
        <v>800139545-2</v>
      </c>
      <c r="F2492" s="30" t="str">
        <f>+'Categorias-9 feb-Depurado'!F2491</f>
        <v>CR 25 1 A SUR 155 P 3</v>
      </c>
      <c r="G2492" s="30" t="str">
        <f>+'Categorias-9 feb-Depurado'!G2491</f>
        <v>MEDELLIN</v>
      </c>
      <c r="H2492" s="30" t="str">
        <f>+'Categorias-9 feb-Depurado'!H2491</f>
        <v>BOG3001</v>
      </c>
      <c r="I2492" s="107">
        <f>+'Categorias-9 feb-Depurado'!R2491</f>
        <v>2205070</v>
      </c>
      <c r="J2492" s="108">
        <f t="shared" si="160"/>
        <v>0</v>
      </c>
      <c r="K2492" s="107">
        <f t="shared" si="161"/>
        <v>0</v>
      </c>
      <c r="L2492" s="109">
        <f t="shared" si="162"/>
        <v>2205070</v>
      </c>
      <c r="M2492" s="110">
        <f t="shared" si="163"/>
        <v>1.6810442015141647E-06</v>
      </c>
      <c r="N2492" s="33" t="s">
        <v>4892</v>
      </c>
      <c r="O2492" s="33">
        <f>+'Categorias-9 feb-Depurado'!Y2491</f>
        <v>462.2933635229619</v>
      </c>
      <c r="P2492" s="111">
        <f>+'Categorias-9 feb-Depurado'!AC2491</f>
        <v>44928</v>
      </c>
      <c r="Q2492" s="111">
        <f>+'Categorias-9 feb-Depurado'!AE2491</f>
        <v>45003</v>
      </c>
      <c r="R2492" s="112" t="str">
        <f>+'Categorias-9 feb-Depurado'!AB2491</f>
        <v>GH</v>
      </c>
    </row>
    <row r="2493" spans="2:18" s="1" customFormat="1" ht="14.5" hidden="1">
      <c r="B2493" s="57" t="str">
        <f>+'Categorias-9 feb-Depurado'!B2492</f>
        <v>LASA SOCIEDAD DE APOYO AERONAUTICO SA</v>
      </c>
      <c r="C2493" s="30" t="s">
        <v>4900</v>
      </c>
      <c r="D2493" s="31">
        <v>5</v>
      </c>
      <c r="E2493" s="30" t="str">
        <f>+'Categorias-9 feb-Depurado'!E2492</f>
        <v>800139545-2</v>
      </c>
      <c r="F2493" s="30" t="str">
        <f>+'Categorias-9 feb-Depurado'!F2492</f>
        <v>CR 25 1 A SUR 155 P 3</v>
      </c>
      <c r="G2493" s="30" t="str">
        <f>+'Categorias-9 feb-Depurado'!G2492</f>
        <v>MEDELLIN</v>
      </c>
      <c r="H2493" s="30" t="str">
        <f>+'Categorias-9 feb-Depurado'!H2492</f>
        <v>CLO2759</v>
      </c>
      <c r="I2493" s="107">
        <f>+'Categorias-9 feb-Depurado'!R2492</f>
        <v>25597201</v>
      </c>
      <c r="J2493" s="108">
        <f t="shared" si="160"/>
        <v>0</v>
      </c>
      <c r="K2493" s="107">
        <f t="shared" si="161"/>
        <v>0</v>
      </c>
      <c r="L2493" s="109">
        <f t="shared" si="162"/>
        <v>25597201</v>
      </c>
      <c r="M2493" s="110">
        <f t="shared" si="163"/>
        <v>1.9514131667494717E-05</v>
      </c>
      <c r="N2493" s="33" t="s">
        <v>4892</v>
      </c>
      <c r="O2493" s="33">
        <f>+'Categorias-9 feb-Depurado'!Y2492</f>
        <v>5366.4582743692145</v>
      </c>
      <c r="P2493" s="111">
        <f>+'Categorias-9 feb-Depurado'!AC2492</f>
        <v>44928</v>
      </c>
      <c r="Q2493" s="111">
        <f>+'Categorias-9 feb-Depurado'!AE2492</f>
        <v>45003</v>
      </c>
      <c r="R2493" s="112" t="str">
        <f>+'Categorias-9 feb-Depurado'!AB2492</f>
        <v>GH</v>
      </c>
    </row>
    <row r="2494" spans="2:18" s="1" customFormat="1" ht="14.5" hidden="1">
      <c r="B2494" s="57" t="str">
        <f>+'Categorias-9 feb-Depurado'!B2493</f>
        <v>LASA SOCIEDAD DE APOYO AERONAUTICO SA</v>
      </c>
      <c r="C2494" s="30" t="s">
        <v>4900</v>
      </c>
      <c r="D2494" s="31">
        <v>5</v>
      </c>
      <c r="E2494" s="30" t="str">
        <f>+'Categorias-9 feb-Depurado'!E2493</f>
        <v>800139545-2</v>
      </c>
      <c r="F2494" s="30" t="str">
        <f>+'Categorias-9 feb-Depurado'!F2493</f>
        <v>CR 25 1 A SUR 155 P 3</v>
      </c>
      <c r="G2494" s="30" t="str">
        <f>+'Categorias-9 feb-Depurado'!G2493</f>
        <v>MEDELLIN</v>
      </c>
      <c r="H2494" s="30" t="str">
        <f>+'Categorias-9 feb-Depurado'!H2493</f>
        <v>ADM348</v>
      </c>
      <c r="I2494" s="107">
        <f>+'Categorias-9 feb-Depurado'!R2493</f>
        <v>6399793</v>
      </c>
      <c r="J2494" s="108">
        <f t="shared" si="160"/>
        <v>0</v>
      </c>
      <c r="K2494" s="107">
        <f t="shared" si="161"/>
        <v>0</v>
      </c>
      <c r="L2494" s="109">
        <f t="shared" si="162"/>
        <v>6399793</v>
      </c>
      <c r="M2494" s="110">
        <f t="shared" si="163"/>
        <v>4.878908566866784E-06</v>
      </c>
      <c r="N2494" s="33" t="s">
        <v>4892</v>
      </c>
      <c r="O2494" s="33">
        <f>+'Categorias-9 feb-Depurado'!Y2493</f>
        <v>1341.7178737276852</v>
      </c>
      <c r="P2494" s="111">
        <f>+'Categorias-9 feb-Depurado'!AC2493</f>
        <v>44928</v>
      </c>
      <c r="Q2494" s="111">
        <f>+'Categorias-9 feb-Depurado'!AE2493</f>
        <v>45003</v>
      </c>
      <c r="R2494" s="112" t="str">
        <f>+'Categorias-9 feb-Depurado'!AB2493</f>
        <v>GH</v>
      </c>
    </row>
    <row r="2495" spans="2:18" s="1" customFormat="1" ht="14.5" hidden="1">
      <c r="B2495" s="57" t="str">
        <f>+'Categorias-9 feb-Depurado'!B2494</f>
        <v>LASA SOCIEDAD DE APOYO AERONAUTICO SA</v>
      </c>
      <c r="C2495" s="30" t="s">
        <v>4900</v>
      </c>
      <c r="D2495" s="31">
        <v>5</v>
      </c>
      <c r="E2495" s="30" t="str">
        <f>+'Categorias-9 feb-Depurado'!E2494</f>
        <v>800139545-2</v>
      </c>
      <c r="F2495" s="30" t="str">
        <f>+'Categorias-9 feb-Depurado'!F2494</f>
        <v>CR 25 1 A SUR 155 P 3</v>
      </c>
      <c r="G2495" s="30" t="str">
        <f>+'Categorias-9 feb-Depurado'!G2494</f>
        <v>MEDELLIN</v>
      </c>
      <c r="H2495" s="30" t="str">
        <f>+'Categorias-9 feb-Depurado'!H2494</f>
        <v>BOG3017</v>
      </c>
      <c r="I2495" s="107">
        <f>+'Categorias-9 feb-Depurado'!R2494</f>
        <v>805409</v>
      </c>
      <c r="J2495" s="108">
        <f t="shared" si="160"/>
        <v>0</v>
      </c>
      <c r="K2495" s="107">
        <f t="shared" si="161"/>
        <v>0</v>
      </c>
      <c r="L2495" s="109">
        <f t="shared" si="162"/>
        <v>805409</v>
      </c>
      <c r="M2495" s="110">
        <f t="shared" si="163"/>
        <v>6.1400687021152245E-07</v>
      </c>
      <c r="N2495" s="33" t="s">
        <v>4892</v>
      </c>
      <c r="O2495" s="33">
        <f>+'Categorias-9 feb-Depurado'!Y2494</f>
        <v>168.85415683931359</v>
      </c>
      <c r="P2495" s="111">
        <f>+'Categorias-9 feb-Depurado'!AC2494</f>
        <v>44931</v>
      </c>
      <c r="Q2495" s="111">
        <f>+'Categorias-9 feb-Depurado'!AE2494</f>
        <v>45006</v>
      </c>
      <c r="R2495" s="112" t="str">
        <f>+'Categorias-9 feb-Depurado'!AB2494</f>
        <v>GH</v>
      </c>
    </row>
    <row r="2496" spans="2:18" s="1" customFormat="1" ht="14.5" hidden="1">
      <c r="B2496" s="57" t="str">
        <f>+'Categorias-9 feb-Depurado'!B2495</f>
        <v>LASA SOCIEDAD DE APOYO AERONAUTICO SA</v>
      </c>
      <c r="C2496" s="30" t="s">
        <v>4900</v>
      </c>
      <c r="D2496" s="31">
        <v>5</v>
      </c>
      <c r="E2496" s="30" t="str">
        <f>+'Categorias-9 feb-Depurado'!E2495</f>
        <v>800139545-2</v>
      </c>
      <c r="F2496" s="30" t="str">
        <f>+'Categorias-9 feb-Depurado'!F2495</f>
        <v>CR 25 1 A SUR 155 P 3</v>
      </c>
      <c r="G2496" s="30" t="str">
        <f>+'Categorias-9 feb-Depurado'!G2495</f>
        <v>MEDELLIN</v>
      </c>
      <c r="H2496" s="30" t="str">
        <f>+'Categorias-9 feb-Depurado'!H2495</f>
        <v>CLO2807</v>
      </c>
      <c r="I2496" s="107">
        <f>+'Categorias-9 feb-Depurado'!R2495</f>
        <v>9388537</v>
      </c>
      <c r="J2496" s="108">
        <f t="shared" si="160"/>
        <v>0</v>
      </c>
      <c r="K2496" s="107">
        <f t="shared" si="161"/>
        <v>0</v>
      </c>
      <c r="L2496" s="109">
        <f t="shared" si="162"/>
        <v>9388537</v>
      </c>
      <c r="M2496" s="110">
        <f t="shared" si="163"/>
        <v>7.1573898717733179E-06</v>
      </c>
      <c r="N2496" s="33" t="s">
        <v>4892</v>
      </c>
      <c r="O2496" s="33">
        <f>+'Categorias-9 feb-Depurado'!Y2495</f>
        <v>1968.308647022443</v>
      </c>
      <c r="P2496" s="111">
        <f>+'Categorias-9 feb-Depurado'!AC2495</f>
        <v>44942</v>
      </c>
      <c r="Q2496" s="111">
        <f>+'Categorias-9 feb-Depurado'!AE2495</f>
        <v>45017</v>
      </c>
      <c r="R2496" s="112" t="str">
        <f>+'Categorias-9 feb-Depurado'!AB2495</f>
        <v>GH</v>
      </c>
    </row>
    <row r="2497" spans="2:18" s="1" customFormat="1" ht="14.5" hidden="1">
      <c r="B2497" s="57" t="str">
        <f>+'Categorias-9 feb-Depurado'!B2496</f>
        <v>LASA SOCIEDAD DE APOYO AERONAUTICO SA</v>
      </c>
      <c r="C2497" s="30" t="s">
        <v>4900</v>
      </c>
      <c r="D2497" s="31">
        <v>5</v>
      </c>
      <c r="E2497" s="30" t="str">
        <f>+'Categorias-9 feb-Depurado'!E2496</f>
        <v>800139545-2</v>
      </c>
      <c r="F2497" s="30" t="str">
        <f>+'Categorias-9 feb-Depurado'!F2496</f>
        <v>CR 25 1 A SUR 155 P 3</v>
      </c>
      <c r="G2497" s="30" t="str">
        <f>+'Categorias-9 feb-Depurado'!G2496</f>
        <v>MEDELLIN</v>
      </c>
      <c r="H2497" s="30" t="str">
        <f>+'Categorias-9 feb-Depurado'!H2496</f>
        <v>CLO2798</v>
      </c>
      <c r="I2497" s="107">
        <f>+'Categorias-9 feb-Depurado'!R2496</f>
        <v>1668030</v>
      </c>
      <c r="J2497" s="108">
        <f t="shared" si="160"/>
        <v>0</v>
      </c>
      <c r="K2497" s="107">
        <f t="shared" si="161"/>
        <v>0</v>
      </c>
      <c r="L2497" s="109">
        <f t="shared" si="162"/>
        <v>1668030</v>
      </c>
      <c r="M2497" s="110">
        <f t="shared" si="163"/>
        <v>1.2716295443916393E-06</v>
      </c>
      <c r="N2497" s="33" t="s">
        <v>4892</v>
      </c>
      <c r="O2497" s="33">
        <f>+'Categorias-9 feb-Depurado'!Y2496</f>
        <v>349.70282084342273</v>
      </c>
      <c r="P2497" s="111">
        <f>+'Categorias-9 feb-Depurado'!AC2496</f>
        <v>44942</v>
      </c>
      <c r="Q2497" s="111">
        <f>+'Categorias-9 feb-Depurado'!AE2496</f>
        <v>45017</v>
      </c>
      <c r="R2497" s="112" t="str">
        <f>+'Categorias-9 feb-Depurado'!AB2496</f>
        <v>GH</v>
      </c>
    </row>
    <row r="2498" spans="2:18" s="1" customFormat="1" ht="14.5" hidden="1">
      <c r="B2498" s="57" t="str">
        <f>+'Categorias-9 feb-Depurado'!B2497</f>
        <v>LASA SOCIEDAD DE APOYO AERONAUTICO SA</v>
      </c>
      <c r="C2498" s="30" t="s">
        <v>4900</v>
      </c>
      <c r="D2498" s="31">
        <v>5</v>
      </c>
      <c r="E2498" s="30" t="str">
        <f>+'Categorias-9 feb-Depurado'!E2497</f>
        <v>800139545-2</v>
      </c>
      <c r="F2498" s="30" t="str">
        <f>+'Categorias-9 feb-Depurado'!F2497</f>
        <v>CR 25 1 A SUR 155 P 3</v>
      </c>
      <c r="G2498" s="30" t="str">
        <f>+'Categorias-9 feb-Depurado'!G2497</f>
        <v>MEDELLIN</v>
      </c>
      <c r="H2498" s="30" t="str">
        <f>+'Categorias-9 feb-Depurado'!H2497</f>
        <v>ADM354</v>
      </c>
      <c r="I2498" s="107">
        <f>+'Categorias-9 feb-Depurado'!R2497</f>
        <v>198861745</v>
      </c>
      <c r="J2498" s="108">
        <f t="shared" si="160"/>
        <v>0</v>
      </c>
      <c r="K2498" s="107">
        <f t="shared" si="161"/>
        <v>0</v>
      </c>
      <c r="L2498" s="109">
        <f t="shared" si="162"/>
        <v>198861745</v>
      </c>
      <c r="M2498" s="110">
        <f t="shared" si="163"/>
        <v>0.00015160307080284906</v>
      </c>
      <c r="N2498" s="33" t="s">
        <v>4892</v>
      </c>
      <c r="O2498" s="33">
        <f>+'Categorias-9 feb-Depurado'!Y2497</f>
        <v>41691.40434185561</v>
      </c>
      <c r="P2498" s="111">
        <f>+'Categorias-9 feb-Depurado'!AC2497</f>
        <v>44942</v>
      </c>
      <c r="Q2498" s="111">
        <f>+'Categorias-9 feb-Depurado'!AE2497</f>
        <v>45017</v>
      </c>
      <c r="R2498" s="112" t="str">
        <f>+'Categorias-9 feb-Depurado'!AB2497</f>
        <v>GH</v>
      </c>
    </row>
    <row r="2499" spans="2:18" s="1" customFormat="1" ht="14.5" hidden="1">
      <c r="B2499" s="57" t="str">
        <f>+'Categorias-9 feb-Depurado'!B2498</f>
        <v>LASA SOCIEDAD DE APOYO AERONAUTICO SA</v>
      </c>
      <c r="C2499" s="30" t="s">
        <v>4900</v>
      </c>
      <c r="D2499" s="31">
        <v>5</v>
      </c>
      <c r="E2499" s="30" t="str">
        <f>+'Categorias-9 feb-Depurado'!E2498</f>
        <v>800139545-2</v>
      </c>
      <c r="F2499" s="30" t="str">
        <f>+'Categorias-9 feb-Depurado'!F2498</f>
        <v>CR 25 1 A SUR 155 P 3</v>
      </c>
      <c r="G2499" s="30" t="str">
        <f>+'Categorias-9 feb-Depurado'!G2498</f>
        <v>MEDELLIN</v>
      </c>
      <c r="H2499" s="30" t="str">
        <f>+'Categorias-9 feb-Depurado'!H2498</f>
        <v>BOG3029</v>
      </c>
      <c r="I2499" s="107">
        <f>+'Categorias-9 feb-Depurado'!R2498</f>
        <v>249288981</v>
      </c>
      <c r="J2499" s="108">
        <f t="shared" si="160"/>
        <v>0</v>
      </c>
      <c r="K2499" s="107">
        <f t="shared" si="161"/>
        <v>0</v>
      </c>
      <c r="L2499" s="109">
        <f t="shared" si="162"/>
        <v>249288981</v>
      </c>
      <c r="M2499" s="110">
        <f t="shared" si="163"/>
        <v>0.000190046481976275</v>
      </c>
      <c r="N2499" s="33" t="s">
        <v>4892</v>
      </c>
      <c r="O2499" s="33">
        <f>+'Categorias-9 feb-Depurado'!Y2498</f>
        <v>52263.484386301454</v>
      </c>
      <c r="P2499" s="111">
        <f>+'Categorias-9 feb-Depurado'!AC2498</f>
        <v>44942</v>
      </c>
      <c r="Q2499" s="111">
        <f>+'Categorias-9 feb-Depurado'!AE2498</f>
        <v>45017</v>
      </c>
      <c r="R2499" s="112" t="str">
        <f>+'Categorias-9 feb-Depurado'!AB2498</f>
        <v>GH</v>
      </c>
    </row>
    <row r="2500" spans="2:18" s="1" customFormat="1" ht="14.5" hidden="1">
      <c r="B2500" s="57" t="str">
        <f>+'Categorias-9 feb-Depurado'!B2499</f>
        <v>LASA SOCIEDAD DE APOYO AERONAUTICO SA</v>
      </c>
      <c r="C2500" s="30" t="s">
        <v>4900</v>
      </c>
      <c r="D2500" s="31">
        <v>5</v>
      </c>
      <c r="E2500" s="30" t="str">
        <f>+'Categorias-9 feb-Depurado'!E2499</f>
        <v>800139545-2</v>
      </c>
      <c r="F2500" s="30" t="str">
        <f>+'Categorias-9 feb-Depurado'!F2499</f>
        <v>CR 25 1 A SUR 155 P 3</v>
      </c>
      <c r="G2500" s="30" t="str">
        <f>+'Categorias-9 feb-Depurado'!G2499</f>
        <v>MEDELLIN</v>
      </c>
      <c r="H2500" s="30" t="str">
        <f>+'Categorias-9 feb-Depurado'!H2499</f>
        <v>BOG3030</v>
      </c>
      <c r="I2500" s="107">
        <f>+'Categorias-9 feb-Depurado'!R2499</f>
        <v>37171856</v>
      </c>
      <c r="J2500" s="108">
        <f t="shared" si="160"/>
        <v>0</v>
      </c>
      <c r="K2500" s="107">
        <f t="shared" si="161"/>
        <v>0</v>
      </c>
      <c r="L2500" s="109">
        <f t="shared" si="162"/>
        <v>37171856</v>
      </c>
      <c r="M2500" s="110">
        <f t="shared" si="163"/>
        <v>2.8338117605481687E-05</v>
      </c>
      <c r="N2500" s="33" t="s">
        <v>4892</v>
      </c>
      <c r="O2500" s="33">
        <f>+'Categorias-9 feb-Depurado'!Y2499</f>
        <v>7793.0869943499265</v>
      </c>
      <c r="P2500" s="111">
        <f>+'Categorias-9 feb-Depurado'!AC2499</f>
        <v>44942</v>
      </c>
      <c r="Q2500" s="111">
        <f>+'Categorias-9 feb-Depurado'!AE2499</f>
        <v>45017</v>
      </c>
      <c r="R2500" s="112" t="str">
        <f>+'Categorias-9 feb-Depurado'!AB2499</f>
        <v>GH</v>
      </c>
    </row>
    <row r="2501" spans="2:18" s="1" customFormat="1" ht="14.5" hidden="1">
      <c r="B2501" s="57" t="str">
        <f>+'Categorias-9 feb-Depurado'!B2500</f>
        <v>LASA SOCIEDAD DE APOYO AERONAUTICO SA</v>
      </c>
      <c r="C2501" s="30" t="s">
        <v>4900</v>
      </c>
      <c r="D2501" s="31">
        <v>5</v>
      </c>
      <c r="E2501" s="30" t="str">
        <f>+'Categorias-9 feb-Depurado'!E2500</f>
        <v>800139545-2</v>
      </c>
      <c r="F2501" s="30" t="str">
        <f>+'Categorias-9 feb-Depurado'!F2500</f>
        <v>CR 25 1 A SUR 155 P 3</v>
      </c>
      <c r="G2501" s="30" t="str">
        <f>+'Categorias-9 feb-Depurado'!G2500</f>
        <v>MEDELLIN</v>
      </c>
      <c r="H2501" s="30" t="str">
        <f>+'Categorias-9 feb-Depurado'!H2500</f>
        <v>ADM352</v>
      </c>
      <c r="I2501" s="107">
        <f>+'Categorias-9 feb-Depurado'!R2500</f>
        <v>20699860</v>
      </c>
      <c r="J2501" s="108">
        <f t="shared" si="160"/>
        <v>0</v>
      </c>
      <c r="K2501" s="107">
        <f t="shared" si="161"/>
        <v>0</v>
      </c>
      <c r="L2501" s="109">
        <f t="shared" si="162"/>
        <v>20699860</v>
      </c>
      <c r="M2501" s="110">
        <f t="shared" si="163"/>
        <v>1.578062357437859E-05</v>
      </c>
      <c r="N2501" s="33" t="s">
        <v>4892</v>
      </c>
      <c r="O2501" s="33">
        <f>+'Categorias-9 feb-Depurado'!Y2500</f>
        <v>4339.729760893948</v>
      </c>
      <c r="P2501" s="111">
        <f>+'Categorias-9 feb-Depurado'!AC2500</f>
        <v>44942</v>
      </c>
      <c r="Q2501" s="111">
        <f>+'Categorias-9 feb-Depurado'!AE2500</f>
        <v>45017</v>
      </c>
      <c r="R2501" s="112" t="str">
        <f>+'Categorias-9 feb-Depurado'!AB2500</f>
        <v>GH</v>
      </c>
    </row>
    <row r="2502" spans="2:18" s="1" customFormat="1" ht="14.5" hidden="1">
      <c r="B2502" s="57" t="str">
        <f>+'Categorias-9 feb-Depurado'!B2501</f>
        <v>LASA SOCIEDAD DE APOYO AERONAUTICO SA</v>
      </c>
      <c r="C2502" s="30" t="s">
        <v>4900</v>
      </c>
      <c r="D2502" s="31">
        <v>5</v>
      </c>
      <c r="E2502" s="30" t="str">
        <f>+'Categorias-9 feb-Depurado'!E2501</f>
        <v>800139545-2</v>
      </c>
      <c r="F2502" s="30" t="str">
        <f>+'Categorias-9 feb-Depurado'!F2501</f>
        <v>CR 25 1 A SUR 155 P 3</v>
      </c>
      <c r="G2502" s="30" t="str">
        <f>+'Categorias-9 feb-Depurado'!G2501</f>
        <v>MEDELLIN</v>
      </c>
      <c r="H2502" s="30" t="str">
        <f>+'Categorias-9 feb-Depurado'!H2501</f>
        <v>BOG3046</v>
      </c>
      <c r="I2502" s="107">
        <f>+'Categorias-9 feb-Depurado'!R2501</f>
        <v>43146676</v>
      </c>
      <c r="J2502" s="108">
        <f t="shared" si="160"/>
        <v>0</v>
      </c>
      <c r="K2502" s="107">
        <f t="shared" si="161"/>
        <v>0</v>
      </c>
      <c r="L2502" s="109">
        <f t="shared" si="162"/>
        <v>43146676</v>
      </c>
      <c r="M2502" s="110">
        <f t="shared" si="163"/>
        <v>3.2893046254500025E-05</v>
      </c>
      <c r="N2502" s="33" t="s">
        <v>4892</v>
      </c>
      <c r="O2502" s="33">
        <f>+'Categorias-9 feb-Depurado'!Y2501</f>
        <v>9045.7091942094612</v>
      </c>
      <c r="P2502" s="111">
        <f>+'Categorias-9 feb-Depurado'!AC2501</f>
        <v>44942</v>
      </c>
      <c r="Q2502" s="111">
        <f>+'Categorias-9 feb-Depurado'!AE2501</f>
        <v>45017</v>
      </c>
      <c r="R2502" s="112" t="str">
        <f>+'Categorias-9 feb-Depurado'!AB2501</f>
        <v>GH</v>
      </c>
    </row>
    <row r="2503" spans="2:18" s="1" customFormat="1" ht="14.5" hidden="1">
      <c r="B2503" s="57" t="str">
        <f>+'Categorias-9 feb-Depurado'!B2502</f>
        <v>LASA SOCIEDAD DE APOYO AERONAUTICO SA</v>
      </c>
      <c r="C2503" s="30" t="s">
        <v>4900</v>
      </c>
      <c r="D2503" s="31">
        <v>5</v>
      </c>
      <c r="E2503" s="30" t="str">
        <f>+'Categorias-9 feb-Depurado'!E2502</f>
        <v>800139545-2</v>
      </c>
      <c r="F2503" s="30" t="str">
        <f>+'Categorias-9 feb-Depurado'!F2502</f>
        <v>CR 25 1 A SUR 155 P 3</v>
      </c>
      <c r="G2503" s="30" t="str">
        <f>+'Categorias-9 feb-Depurado'!G2502</f>
        <v>MEDELLIN</v>
      </c>
      <c r="H2503" s="30" t="str">
        <f>+'Categorias-9 feb-Depurado'!H2502</f>
        <v>CLO2799</v>
      </c>
      <c r="I2503" s="107">
        <f>+'Categorias-9 feb-Depurado'!R2502</f>
        <v>10937873</v>
      </c>
      <c r="J2503" s="108">
        <f t="shared" si="160"/>
        <v>0</v>
      </c>
      <c r="K2503" s="107">
        <f t="shared" si="161"/>
        <v>0</v>
      </c>
      <c r="L2503" s="109">
        <f t="shared" si="162"/>
        <v>10937873</v>
      </c>
      <c r="M2503" s="110">
        <f t="shared" si="163"/>
        <v>8.3385325561312526E-06</v>
      </c>
      <c r="N2503" s="33" t="s">
        <v>4892</v>
      </c>
      <c r="O2503" s="33">
        <f>+'Categorias-9 feb-Depurado'!Y2502</f>
        <v>2293.1272471880666</v>
      </c>
      <c r="P2503" s="111">
        <f>+'Categorias-9 feb-Depurado'!AC2502</f>
        <v>44942</v>
      </c>
      <c r="Q2503" s="111">
        <f>+'Categorias-9 feb-Depurado'!AE2502</f>
        <v>45017</v>
      </c>
      <c r="R2503" s="112" t="str">
        <f>+'Categorias-9 feb-Depurado'!AB2502</f>
        <v>GH</v>
      </c>
    </row>
    <row r="2504" spans="2:18" s="1" customFormat="1" ht="14.5" hidden="1">
      <c r="B2504" s="57" t="str">
        <f>+'Categorias-9 feb-Depurado'!B2503</f>
        <v>LASA SOCIEDAD DE APOYO AERONAUTICO SA</v>
      </c>
      <c r="C2504" s="30" t="s">
        <v>4900</v>
      </c>
      <c r="D2504" s="31">
        <v>5</v>
      </c>
      <c r="E2504" s="30" t="str">
        <f>+'Categorias-9 feb-Depurado'!E2503</f>
        <v>800139545-2</v>
      </c>
      <c r="F2504" s="30" t="str">
        <f>+'Categorias-9 feb-Depurado'!F2503</f>
        <v>CR 25 1 A SUR 155 P 3</v>
      </c>
      <c r="G2504" s="30" t="str">
        <f>+'Categorias-9 feb-Depurado'!G2503</f>
        <v>MEDELLIN</v>
      </c>
      <c r="H2504" s="30" t="str">
        <f>+'Categorias-9 feb-Depurado'!H2503</f>
        <v>CLO2796</v>
      </c>
      <c r="I2504" s="107">
        <f>+'Categorias-9 feb-Depurado'!R2503</f>
        <v>80625569</v>
      </c>
      <c r="J2504" s="108">
        <f t="shared" si="160"/>
        <v>0</v>
      </c>
      <c r="K2504" s="107">
        <f t="shared" si="161"/>
        <v>0</v>
      </c>
      <c r="L2504" s="109">
        <f t="shared" si="162"/>
        <v>80625569</v>
      </c>
      <c r="M2504" s="110">
        <f t="shared" si="163"/>
        <v>6.146523478222015E-05</v>
      </c>
      <c r="N2504" s="33" t="s">
        <v>4892</v>
      </c>
      <c r="O2504" s="33">
        <f>+'Categorias-9 feb-Depurado'!Y2503</f>
        <v>16903.16655660031</v>
      </c>
      <c r="P2504" s="111">
        <f>+'Categorias-9 feb-Depurado'!AC2503</f>
        <v>44942</v>
      </c>
      <c r="Q2504" s="111">
        <f>+'Categorias-9 feb-Depurado'!AE2503</f>
        <v>45017</v>
      </c>
      <c r="R2504" s="112" t="str">
        <f>+'Categorias-9 feb-Depurado'!AB2503</f>
        <v>GH</v>
      </c>
    </row>
    <row r="2505" spans="2:18" s="1" customFormat="1" ht="14.5" hidden="1">
      <c r="B2505" s="57" t="str">
        <f>+'Categorias-9 feb-Depurado'!B2504</f>
        <v>LASA SOCIEDAD DE APOYO AERONAUTICO SA</v>
      </c>
      <c r="C2505" s="30" t="s">
        <v>4900</v>
      </c>
      <c r="D2505" s="31">
        <v>5</v>
      </c>
      <c r="E2505" s="30" t="str">
        <f>+'Categorias-9 feb-Depurado'!E2504</f>
        <v>800139545-2</v>
      </c>
      <c r="F2505" s="30" t="str">
        <f>+'Categorias-9 feb-Depurado'!F2504</f>
        <v>CR 25 1 A SUR 155 P 3</v>
      </c>
      <c r="G2505" s="30" t="str">
        <f>+'Categorias-9 feb-Depurado'!G2504</f>
        <v>MEDELLIN</v>
      </c>
      <c r="H2505" s="30" t="str">
        <f>+'Categorias-9 feb-Depurado'!H2504</f>
        <v>BOG3035</v>
      </c>
      <c r="I2505" s="107">
        <f>+'Categorias-9 feb-Depurado'!R2504</f>
        <v>32694918</v>
      </c>
      <c r="J2505" s="108">
        <f t="shared" si="160"/>
        <v>0</v>
      </c>
      <c r="K2505" s="107">
        <f t="shared" si="161"/>
        <v>0</v>
      </c>
      <c r="L2505" s="109">
        <f t="shared" si="162"/>
        <v>32694918</v>
      </c>
      <c r="M2505" s="110">
        <f t="shared" si="163"/>
        <v>2.4925105471881204E-05</v>
      </c>
      <c r="N2505" s="33" t="s">
        <v>4892</v>
      </c>
      <c r="O2505" s="33">
        <f>+'Categorias-9 feb-Depurado'!Y2504</f>
        <v>6854.4960533350104</v>
      </c>
      <c r="P2505" s="111">
        <f>+'Categorias-9 feb-Depurado'!AC2504</f>
        <v>44942</v>
      </c>
      <c r="Q2505" s="111">
        <f>+'Categorias-9 feb-Depurado'!AE2504</f>
        <v>45017</v>
      </c>
      <c r="R2505" s="112" t="str">
        <f>+'Categorias-9 feb-Depurado'!AB2504</f>
        <v>GH</v>
      </c>
    </row>
    <row r="2506" spans="2:18" s="1" customFormat="1" ht="14.5" hidden="1">
      <c r="B2506" s="57" t="str">
        <f>+'Categorias-9 feb-Depurado'!B2505</f>
        <v>LASA SOCIEDAD DE APOYO AERONAUTICO SA</v>
      </c>
      <c r="C2506" s="30" t="s">
        <v>4900</v>
      </c>
      <c r="D2506" s="31">
        <v>5</v>
      </c>
      <c r="E2506" s="30" t="str">
        <f>+'Categorias-9 feb-Depurado'!E2505</f>
        <v>800139545-2</v>
      </c>
      <c r="F2506" s="30" t="str">
        <f>+'Categorias-9 feb-Depurado'!F2505</f>
        <v>CR 25 1 A SUR 155 P 3</v>
      </c>
      <c r="G2506" s="30" t="str">
        <f>+'Categorias-9 feb-Depurado'!G2505</f>
        <v>MEDELLIN</v>
      </c>
      <c r="H2506" s="30" t="str">
        <f>+'Categorias-9 feb-Depurado'!H2505</f>
        <v>BOG3043</v>
      </c>
      <c r="I2506" s="107">
        <f>+'Categorias-9 feb-Depurado'!R2505</f>
        <v>23878181</v>
      </c>
      <c r="J2506" s="108">
        <f t="shared" si="160"/>
        <v>0</v>
      </c>
      <c r="K2506" s="107">
        <f t="shared" si="161"/>
        <v>0</v>
      </c>
      <c r="L2506" s="109">
        <f t="shared" si="162"/>
        <v>23878181</v>
      </c>
      <c r="M2506" s="110">
        <f t="shared" si="163"/>
        <v>1.820362968647512E-05</v>
      </c>
      <c r="N2506" s="33" t="s">
        <v>4892</v>
      </c>
      <c r="O2506" s="33">
        <f>+'Categorias-9 feb-Depurado'!Y2505</f>
        <v>5006.0653898969567</v>
      </c>
      <c r="P2506" s="111">
        <f>+'Categorias-9 feb-Depurado'!AC2505</f>
        <v>44942</v>
      </c>
      <c r="Q2506" s="111">
        <f>+'Categorias-9 feb-Depurado'!AE2505</f>
        <v>45017</v>
      </c>
      <c r="R2506" s="112" t="str">
        <f>+'Categorias-9 feb-Depurado'!AB2505</f>
        <v>GH</v>
      </c>
    </row>
    <row r="2507" spans="2:18" s="1" customFormat="1" ht="14.5" hidden="1">
      <c r="B2507" s="57" t="str">
        <f>+'Categorias-9 feb-Depurado'!B2506</f>
        <v>LASA SOCIEDAD DE APOYO AERONAUTICO SA</v>
      </c>
      <c r="C2507" s="30" t="s">
        <v>4900</v>
      </c>
      <c r="D2507" s="31">
        <v>5</v>
      </c>
      <c r="E2507" s="30" t="str">
        <f>+'Categorias-9 feb-Depurado'!E2506</f>
        <v>800139545-2</v>
      </c>
      <c r="F2507" s="30" t="str">
        <f>+'Categorias-9 feb-Depurado'!F2506</f>
        <v>CR 25 1 A SUR 155 P 3</v>
      </c>
      <c r="G2507" s="30" t="str">
        <f>+'Categorias-9 feb-Depurado'!G2506</f>
        <v>MEDELLIN</v>
      </c>
      <c r="H2507" s="30" t="str">
        <f>+'Categorias-9 feb-Depurado'!H2506</f>
        <v>BOG3044</v>
      </c>
      <c r="I2507" s="107">
        <f>+'Categorias-9 feb-Depurado'!R2506</f>
        <v>9025139</v>
      </c>
      <c r="J2507" s="108">
        <f t="shared" si="160"/>
        <v>0</v>
      </c>
      <c r="K2507" s="107">
        <f t="shared" si="161"/>
        <v>0</v>
      </c>
      <c r="L2507" s="109">
        <f t="shared" si="162"/>
        <v>9025139</v>
      </c>
      <c r="M2507" s="110">
        <f t="shared" si="163"/>
        <v>6.8803519089232293E-06</v>
      </c>
      <c r="N2507" s="33" t="s">
        <v>4892</v>
      </c>
      <c r="O2507" s="33">
        <f>+'Categorias-9 feb-Depurado'!Y2506</f>
        <v>1892.1221841357694</v>
      </c>
      <c r="P2507" s="111">
        <f>+'Categorias-9 feb-Depurado'!AC2506</f>
        <v>44942</v>
      </c>
      <c r="Q2507" s="111">
        <f>+'Categorias-9 feb-Depurado'!AE2506</f>
        <v>45017</v>
      </c>
      <c r="R2507" s="112" t="str">
        <f>+'Categorias-9 feb-Depurado'!AB2506</f>
        <v>GH</v>
      </c>
    </row>
    <row r="2508" spans="2:18" s="1" customFormat="1" ht="14.5" hidden="1">
      <c r="B2508" s="57" t="str">
        <f>+'Categorias-9 feb-Depurado'!B2507</f>
        <v>LASA SOCIEDAD DE APOYO AERONAUTICO SA</v>
      </c>
      <c r="C2508" s="30" t="s">
        <v>4900</v>
      </c>
      <c r="D2508" s="31">
        <v>5</v>
      </c>
      <c r="E2508" s="30" t="str">
        <f>+'Categorias-9 feb-Depurado'!E2507</f>
        <v>800139545-2</v>
      </c>
      <c r="F2508" s="30" t="str">
        <f>+'Categorias-9 feb-Depurado'!F2507</f>
        <v>CR 25 1 A SUR 155 P 3</v>
      </c>
      <c r="G2508" s="30" t="str">
        <f>+'Categorias-9 feb-Depurado'!G2507</f>
        <v>MEDELLIN</v>
      </c>
      <c r="H2508" s="30" t="str">
        <f>+'Categorias-9 feb-Depurado'!H2507</f>
        <v>ADM353</v>
      </c>
      <c r="I2508" s="107">
        <f>+'Categorias-9 feb-Depurado'!R2507</f>
        <v>408061745</v>
      </c>
      <c r="J2508" s="108">
        <f t="shared" si="160"/>
        <v>0</v>
      </c>
      <c r="K2508" s="107">
        <f t="shared" si="161"/>
        <v>0</v>
      </c>
      <c r="L2508" s="109">
        <f t="shared" si="162"/>
        <v>408061745</v>
      </c>
      <c r="M2508" s="110">
        <f t="shared" si="163"/>
        <v>0.00031108755290852521</v>
      </c>
      <c r="N2508" s="33" t="s">
        <v>4892</v>
      </c>
      <c r="O2508" s="33">
        <f>+'Categorias-9 feb-Depurado'!Y2507</f>
        <v>85550.225898089033</v>
      </c>
      <c r="P2508" s="111">
        <f>+'Categorias-9 feb-Depurado'!AC2507</f>
        <v>44942</v>
      </c>
      <c r="Q2508" s="111">
        <f>+'Categorias-9 feb-Depurado'!AE2507</f>
        <v>45017</v>
      </c>
      <c r="R2508" s="112" t="str">
        <f>+'Categorias-9 feb-Depurado'!AB2507</f>
        <v>GH</v>
      </c>
    </row>
    <row r="2509" spans="2:18" s="1" customFormat="1" ht="14.5" hidden="1">
      <c r="B2509" s="57" t="str">
        <f>+'Categorias-9 feb-Depurado'!B2508</f>
        <v>LASA SOCIEDAD DE APOYO AERONAUTICO SA</v>
      </c>
      <c r="C2509" s="30" t="s">
        <v>4900</v>
      </c>
      <c r="D2509" s="31">
        <v>5</v>
      </c>
      <c r="E2509" s="30" t="str">
        <f>+'Categorias-9 feb-Depurado'!E2508</f>
        <v>800139545-2</v>
      </c>
      <c r="F2509" s="30" t="str">
        <f>+'Categorias-9 feb-Depurado'!F2508</f>
        <v>CR 25 1 A SUR 155 P 3</v>
      </c>
      <c r="G2509" s="30" t="str">
        <f>+'Categorias-9 feb-Depurado'!G2508</f>
        <v>MEDELLIN</v>
      </c>
      <c r="H2509" s="30" t="str">
        <f>+'Categorias-9 feb-Depurado'!H2508</f>
        <v>BOG3031</v>
      </c>
      <c r="I2509" s="107">
        <f>+'Categorias-9 feb-Depurado'!R2508</f>
        <v>102894232</v>
      </c>
      <c r="J2509" s="108">
        <f t="shared" si="160"/>
        <v>0</v>
      </c>
      <c r="K2509" s="107">
        <f t="shared" si="161"/>
        <v>0</v>
      </c>
      <c r="L2509" s="109">
        <f t="shared" si="162"/>
        <v>102894232</v>
      </c>
      <c r="M2509" s="110">
        <f t="shared" si="163"/>
        <v>7.8441841788629474E-05</v>
      </c>
      <c r="N2509" s="33" t="s">
        <v>4892</v>
      </c>
      <c r="O2509" s="33">
        <f>+'Categorias-9 feb-Depurado'!Y2508</f>
        <v>21571.796178076878</v>
      </c>
      <c r="P2509" s="111">
        <f>+'Categorias-9 feb-Depurado'!AC2508</f>
        <v>44942</v>
      </c>
      <c r="Q2509" s="111">
        <f>+'Categorias-9 feb-Depurado'!AE2508</f>
        <v>45017</v>
      </c>
      <c r="R2509" s="112" t="str">
        <f>+'Categorias-9 feb-Depurado'!AB2508</f>
        <v>GH</v>
      </c>
    </row>
    <row r="2510" spans="2:18" s="1" customFormat="1" ht="14.5" hidden="1">
      <c r="B2510" s="57" t="str">
        <f>+'Categorias-9 feb-Depurado'!B2509</f>
        <v>LASA SOCIEDAD DE APOYO AERONAUTICO SA</v>
      </c>
      <c r="C2510" s="30" t="s">
        <v>4900</v>
      </c>
      <c r="D2510" s="31">
        <v>5</v>
      </c>
      <c r="E2510" s="30" t="str">
        <f>+'Categorias-9 feb-Depurado'!E2509</f>
        <v>800139545-2</v>
      </c>
      <c r="F2510" s="30" t="str">
        <f>+'Categorias-9 feb-Depurado'!F2509</f>
        <v>CR 25 1 A SUR 155 P 3</v>
      </c>
      <c r="G2510" s="30" t="str">
        <f>+'Categorias-9 feb-Depurado'!G2509</f>
        <v>MEDELLIN</v>
      </c>
      <c r="H2510" s="30" t="str">
        <f>+'Categorias-9 feb-Depurado'!H2509</f>
        <v>BOG3032</v>
      </c>
      <c r="I2510" s="107">
        <f>+'Categorias-9 feb-Depurado'!R2509</f>
        <v>9139889</v>
      </c>
      <c r="J2510" s="108">
        <f t="shared" si="160"/>
        <v>0</v>
      </c>
      <c r="K2510" s="107">
        <f t="shared" si="161"/>
        <v>0</v>
      </c>
      <c r="L2510" s="109">
        <f t="shared" si="162"/>
        <v>9139889</v>
      </c>
      <c r="M2510" s="110">
        <f t="shared" si="163"/>
        <v>6.967832044303853E-06</v>
      </c>
      <c r="N2510" s="33" t="s">
        <v>4892</v>
      </c>
      <c r="O2510" s="33">
        <f>+'Categorias-9 feb-Depurado'!Y2509</f>
        <v>1916.1795444301183</v>
      </c>
      <c r="P2510" s="111">
        <f>+'Categorias-9 feb-Depurado'!AC2509</f>
        <v>44942</v>
      </c>
      <c r="Q2510" s="111">
        <f>+'Categorias-9 feb-Depurado'!AE2509</f>
        <v>45017</v>
      </c>
      <c r="R2510" s="112" t="str">
        <f>+'Categorias-9 feb-Depurado'!AB2509</f>
        <v>GH</v>
      </c>
    </row>
    <row r="2511" spans="2:18" s="1" customFormat="1" ht="14.5" hidden="1">
      <c r="B2511" s="57" t="str">
        <f>+'Categorias-9 feb-Depurado'!B2510</f>
        <v>LASA SOCIEDAD DE APOYO AERONAUTICO SA</v>
      </c>
      <c r="C2511" s="30" t="s">
        <v>4900</v>
      </c>
      <c r="D2511" s="31">
        <v>5</v>
      </c>
      <c r="E2511" s="30" t="str">
        <f>+'Categorias-9 feb-Depurado'!E2510</f>
        <v>800139545-2</v>
      </c>
      <c r="F2511" s="30" t="str">
        <f>+'Categorias-9 feb-Depurado'!F2510</f>
        <v>CR 25 1 A SUR 155 P 3</v>
      </c>
      <c r="G2511" s="30" t="str">
        <f>+'Categorias-9 feb-Depurado'!G2510</f>
        <v>MEDELLIN</v>
      </c>
      <c r="H2511" s="30" t="str">
        <f>+'Categorias-9 feb-Depurado'!H2510</f>
        <v>BOG3033</v>
      </c>
      <c r="I2511" s="107">
        <f>+'Categorias-9 feb-Depurado'!R2510</f>
        <v>17954363</v>
      </c>
      <c r="J2511" s="108">
        <f t="shared" si="164" ref="J2511:J2574">+IF(Q2511&gt;$O$4,0,I2511)</f>
        <v>0</v>
      </c>
      <c r="K2511" s="107">
        <f t="shared" si="165" ref="K2511:K2574">++(((1+$O$5)^(($O$4-Q2511)/365))-1)*J2511</f>
        <v>0</v>
      </c>
      <c r="L2511" s="109">
        <f t="shared" si="166" ref="L2511:L2574">+I2511+K2511</f>
        <v>17954363</v>
      </c>
      <c r="M2511" s="110">
        <f t="shared" si="167" ref="M2511:M2574">+L2511/$E$11</f>
        <v>1.3687582622334193E-05</v>
      </c>
      <c r="N2511" s="33" t="s">
        <v>4892</v>
      </c>
      <c r="O2511" s="33">
        <f>+'Categorias-9 feb-Depurado'!Y2510</f>
        <v>3764.1357694686412</v>
      </c>
      <c r="P2511" s="111">
        <f>+'Categorias-9 feb-Depurado'!AC2510</f>
        <v>44942</v>
      </c>
      <c r="Q2511" s="111">
        <f>+'Categorias-9 feb-Depurado'!AE2510</f>
        <v>45017</v>
      </c>
      <c r="R2511" s="112" t="str">
        <f>+'Categorias-9 feb-Depurado'!AB2510</f>
        <v>GH</v>
      </c>
    </row>
    <row r="2512" spans="2:18" s="1" customFormat="1" ht="14.5" hidden="1">
      <c r="B2512" s="57" t="str">
        <f>+'Categorias-9 feb-Depurado'!B2511</f>
        <v>LASA SOCIEDAD DE APOYO AERONAUTICO SA</v>
      </c>
      <c r="C2512" s="30" t="s">
        <v>4900</v>
      </c>
      <c r="D2512" s="31">
        <v>5</v>
      </c>
      <c r="E2512" s="30" t="str">
        <f>+'Categorias-9 feb-Depurado'!E2511</f>
        <v>800139545-2</v>
      </c>
      <c r="F2512" s="30" t="str">
        <f>+'Categorias-9 feb-Depurado'!F2511</f>
        <v>CR 25 1 A SUR 155 P 3</v>
      </c>
      <c r="G2512" s="30" t="str">
        <f>+'Categorias-9 feb-Depurado'!G2511</f>
        <v>MEDELLIN</v>
      </c>
      <c r="H2512" s="30" t="str">
        <f>+'Categorias-9 feb-Depurado'!H2511</f>
        <v>BOG3045</v>
      </c>
      <c r="I2512" s="107">
        <f>+'Categorias-9 feb-Depurado'!R2511</f>
        <v>14566614</v>
      </c>
      <c r="J2512" s="108">
        <f t="shared" si="164"/>
        <v>0</v>
      </c>
      <c r="K2512" s="107">
        <f t="shared" si="165"/>
        <v>0</v>
      </c>
      <c r="L2512" s="109">
        <f t="shared" si="166"/>
        <v>14566614</v>
      </c>
      <c r="M2512" s="110">
        <f t="shared" si="167"/>
        <v>1.1104918211392405E-05</v>
      </c>
      <c r="N2512" s="33" t="s">
        <v>4892</v>
      </c>
      <c r="O2512" s="33">
        <f>+'Categorias-9 feb-Depurado'!Y2511</f>
        <v>3053.8935186641088</v>
      </c>
      <c r="P2512" s="111">
        <f>+'Categorias-9 feb-Depurado'!AC2511</f>
        <v>44942</v>
      </c>
      <c r="Q2512" s="111">
        <f>+'Categorias-9 feb-Depurado'!AE2511</f>
        <v>45017</v>
      </c>
      <c r="R2512" s="112" t="str">
        <f>+'Categorias-9 feb-Depurado'!AB2511</f>
        <v>GH</v>
      </c>
    </row>
    <row r="2513" spans="2:18" s="1" customFormat="1" ht="14.5" hidden="1">
      <c r="B2513" s="57" t="str">
        <f>+'Categorias-9 feb-Depurado'!B2512</f>
        <v>LASA SOCIEDAD DE APOYO AERONAUTICO SA</v>
      </c>
      <c r="C2513" s="30" t="s">
        <v>4900</v>
      </c>
      <c r="D2513" s="31">
        <v>5</v>
      </c>
      <c r="E2513" s="30" t="str">
        <f>+'Categorias-9 feb-Depurado'!E2512</f>
        <v>800139545-2</v>
      </c>
      <c r="F2513" s="30" t="str">
        <f>+'Categorias-9 feb-Depurado'!F2512</f>
        <v>CR 25 1 A SUR 155 P 3</v>
      </c>
      <c r="G2513" s="30" t="str">
        <f>+'Categorias-9 feb-Depurado'!G2512</f>
        <v>MEDELLIN</v>
      </c>
      <c r="H2513" s="30" t="str">
        <f>+'Categorias-9 feb-Depurado'!H2512</f>
        <v>BOG3034</v>
      </c>
      <c r="I2513" s="107">
        <f>+'Categorias-9 feb-Depurado'!R2512</f>
        <v>24885040</v>
      </c>
      <c r="J2513" s="108">
        <f t="shared" si="164"/>
        <v>0</v>
      </c>
      <c r="K2513" s="107">
        <f t="shared" si="165"/>
        <v>0</v>
      </c>
      <c r="L2513" s="109">
        <f t="shared" si="166"/>
        <v>24885040</v>
      </c>
      <c r="M2513" s="110">
        <f t="shared" si="167"/>
        <v>1.8971212794354849E-05</v>
      </c>
      <c r="N2513" s="33" t="s">
        <v>4892</v>
      </c>
      <c r="O2513" s="33">
        <f>+'Categorias-9 feb-Depurado'!Y2512</f>
        <v>5217.1535792530158</v>
      </c>
      <c r="P2513" s="111">
        <f>+'Categorias-9 feb-Depurado'!AC2512</f>
        <v>44942</v>
      </c>
      <c r="Q2513" s="111">
        <f>+'Categorias-9 feb-Depurado'!AE2512</f>
        <v>45017</v>
      </c>
      <c r="R2513" s="112" t="str">
        <f>+'Categorias-9 feb-Depurado'!AB2512</f>
        <v>GH</v>
      </c>
    </row>
    <row r="2514" spans="2:18" s="1" customFormat="1" ht="14.5" hidden="1">
      <c r="B2514" s="57" t="str">
        <f>+'Categorias-9 feb-Depurado'!B2513</f>
        <v>LASA SOCIEDAD DE APOYO AERONAUTICO SA</v>
      </c>
      <c r="C2514" s="30" t="s">
        <v>4900</v>
      </c>
      <c r="D2514" s="31">
        <v>5</v>
      </c>
      <c r="E2514" s="30" t="str">
        <f>+'Categorias-9 feb-Depurado'!E2513</f>
        <v>800139545-2</v>
      </c>
      <c r="F2514" s="30" t="str">
        <f>+'Categorias-9 feb-Depurado'!F2513</f>
        <v>CR 25 1 A SUR 155 P 3</v>
      </c>
      <c r="G2514" s="30" t="str">
        <f>+'Categorias-9 feb-Depurado'!G2513</f>
        <v>MEDELLIN</v>
      </c>
      <c r="H2514" s="30" t="str">
        <f>+'Categorias-9 feb-Depurado'!H2513</f>
        <v>CLO2797</v>
      </c>
      <c r="I2514" s="107">
        <f>+'Categorias-9 feb-Depurado'!R2513</f>
        <v>29384508</v>
      </c>
      <c r="J2514" s="108">
        <f t="shared" si="164"/>
        <v>0</v>
      </c>
      <c r="K2514" s="107">
        <f t="shared" si="165"/>
        <v>0</v>
      </c>
      <c r="L2514" s="109">
        <f t="shared" si="166"/>
        <v>29384508</v>
      </c>
      <c r="M2514" s="110">
        <f t="shared" si="167"/>
        <v>2.2401400766300653E-05</v>
      </c>
      <c r="N2514" s="33" t="s">
        <v>4892</v>
      </c>
      <c r="O2514" s="33">
        <f>+'Categorias-9 feb-Depurado'!Y2513</f>
        <v>6160.4679392433718</v>
      </c>
      <c r="P2514" s="111">
        <f>+'Categorias-9 feb-Depurado'!AC2513</f>
        <v>44942</v>
      </c>
      <c r="Q2514" s="111">
        <f>+'Categorias-9 feb-Depurado'!AE2513</f>
        <v>45017</v>
      </c>
      <c r="R2514" s="112" t="str">
        <f>+'Categorias-9 feb-Depurado'!AB2513</f>
        <v>GH</v>
      </c>
    </row>
    <row r="2515" spans="2:18" s="1" customFormat="1" ht="14.5" hidden="1">
      <c r="B2515" s="57" t="str">
        <f>+'Categorias-9 feb-Depurado'!B2514</f>
        <v>LASA SOCIEDAD DE APOYO AERONAUTICO SA</v>
      </c>
      <c r="C2515" s="30" t="s">
        <v>4900</v>
      </c>
      <c r="D2515" s="31">
        <v>5</v>
      </c>
      <c r="E2515" s="30" t="str">
        <f>+'Categorias-9 feb-Depurado'!E2514</f>
        <v>800139545-2</v>
      </c>
      <c r="F2515" s="30" t="str">
        <f>+'Categorias-9 feb-Depurado'!F2514</f>
        <v>CR 25 1 A SUR 155 P 3</v>
      </c>
      <c r="G2515" s="30" t="str">
        <f>+'Categorias-9 feb-Depurado'!G2514</f>
        <v>MEDELLIN</v>
      </c>
      <c r="H2515" s="30" t="str">
        <f>+'Categorias-9 feb-Depurado'!H2514</f>
        <v>BOG3085</v>
      </c>
      <c r="I2515" s="107">
        <f>+'Categorias-9 feb-Depurado'!R2514</f>
        <v>44621770</v>
      </c>
      <c r="J2515" s="108">
        <f t="shared" si="164"/>
        <v>0</v>
      </c>
      <c r="K2515" s="107">
        <f t="shared" si="165"/>
        <v>0</v>
      </c>
      <c r="L2515" s="109">
        <f t="shared" si="166"/>
        <v>44621770</v>
      </c>
      <c r="M2515" s="110">
        <f t="shared" si="167"/>
        <v>3.4017590244209347E-05</v>
      </c>
      <c r="N2515" s="33" t="s">
        <v>4892</v>
      </c>
      <c r="O2515" s="33">
        <f>+'Categorias-9 feb-Depurado'!Y2514</f>
        <v>9354.9629443273898</v>
      </c>
      <c r="P2515" s="111">
        <f>+'Categorias-9 feb-Depurado'!AC2514</f>
        <v>44958</v>
      </c>
      <c r="Q2515" s="111">
        <f>+'Categorias-9 feb-Depurado'!AE2514</f>
        <v>45033</v>
      </c>
      <c r="R2515" s="112" t="str">
        <f>+'Categorias-9 feb-Depurado'!AB2514</f>
        <v>GH</v>
      </c>
    </row>
    <row r="2516" spans="2:18" s="1" customFormat="1" ht="14.5" hidden="1">
      <c r="B2516" s="57" t="str">
        <f>+'Categorias-9 feb-Depurado'!B2515</f>
        <v>LASA SOCIEDAD DE APOYO AERONAUTICO SA</v>
      </c>
      <c r="C2516" s="30" t="s">
        <v>4900</v>
      </c>
      <c r="D2516" s="31">
        <v>5</v>
      </c>
      <c r="E2516" s="30" t="str">
        <f>+'Categorias-9 feb-Depurado'!E2515</f>
        <v>800139545-2</v>
      </c>
      <c r="F2516" s="30" t="str">
        <f>+'Categorias-9 feb-Depurado'!F2515</f>
        <v>CR 25 1 A SUR 155 P 3</v>
      </c>
      <c r="G2516" s="30" t="str">
        <f>+'Categorias-9 feb-Depurado'!G2515</f>
        <v>MEDELLIN</v>
      </c>
      <c r="H2516" s="30" t="str">
        <f>+'Categorias-9 feb-Depurado'!H2515</f>
        <v>BOG3071</v>
      </c>
      <c r="I2516" s="107">
        <f>+'Categorias-9 feb-Depurado'!R2515</f>
        <v>26692087</v>
      </c>
      <c r="J2516" s="108">
        <f t="shared" si="164"/>
        <v>0</v>
      </c>
      <c r="K2516" s="107">
        <f t="shared" si="165"/>
        <v>0</v>
      </c>
      <c r="L2516" s="109">
        <f t="shared" si="166"/>
        <v>26692087</v>
      </c>
      <c r="M2516" s="110">
        <f t="shared" si="167"/>
        <v>2.0348822521580545E-05</v>
      </c>
      <c r="N2516" s="33" t="s">
        <v>4892</v>
      </c>
      <c r="O2516" s="33">
        <f>+'Categorias-9 feb-Depurado'!Y2515</f>
        <v>5596.0013417612709</v>
      </c>
      <c r="P2516" s="111">
        <f>+'Categorias-9 feb-Depurado'!AC2515</f>
        <v>44958</v>
      </c>
      <c r="Q2516" s="111">
        <f>+'Categorias-9 feb-Depurado'!AE2515</f>
        <v>45033</v>
      </c>
      <c r="R2516" s="112" t="str">
        <f>+'Categorias-9 feb-Depurado'!AB2515</f>
        <v>GH</v>
      </c>
    </row>
    <row r="2517" spans="2:18" s="1" customFormat="1" ht="14.5" hidden="1">
      <c r="B2517" s="57" t="str">
        <f>+'Categorias-9 feb-Depurado'!B2516</f>
        <v>LASA SOCIEDAD DE APOYO AERONAUTICO SA</v>
      </c>
      <c r="C2517" s="30" t="s">
        <v>4900</v>
      </c>
      <c r="D2517" s="31">
        <v>5</v>
      </c>
      <c r="E2517" s="30" t="str">
        <f>+'Categorias-9 feb-Depurado'!E2516</f>
        <v>800139545-2</v>
      </c>
      <c r="F2517" s="30" t="str">
        <f>+'Categorias-9 feb-Depurado'!F2516</f>
        <v>CR 25 1 A SUR 155 P 3</v>
      </c>
      <c r="G2517" s="30" t="str">
        <f>+'Categorias-9 feb-Depurado'!G2516</f>
        <v>MEDELLIN</v>
      </c>
      <c r="H2517" s="30" t="str">
        <f>+'Categorias-9 feb-Depurado'!H2516</f>
        <v>BOG3082</v>
      </c>
      <c r="I2517" s="107">
        <f>+'Categorias-9 feb-Depurado'!R2516</f>
        <v>3696735</v>
      </c>
      <c r="J2517" s="108">
        <f t="shared" si="164"/>
        <v>0</v>
      </c>
      <c r="K2517" s="107">
        <f t="shared" si="165"/>
        <v>0</v>
      </c>
      <c r="L2517" s="109">
        <f t="shared" si="166"/>
        <v>3696735</v>
      </c>
      <c r="M2517" s="110">
        <f t="shared" si="167"/>
        <v>2.8182211613619816E-06</v>
      </c>
      <c r="N2517" s="33" t="s">
        <v>4892</v>
      </c>
      <c r="O2517" s="33">
        <f>+'Categorias-9 feb-Depurado'!Y2516</f>
        <v>775.02122708261265</v>
      </c>
      <c r="P2517" s="111">
        <f>+'Categorias-9 feb-Depurado'!AC2516</f>
        <v>44958</v>
      </c>
      <c r="Q2517" s="111">
        <f>+'Categorias-9 feb-Depurado'!AE2516</f>
        <v>45033</v>
      </c>
      <c r="R2517" s="112" t="str">
        <f>+'Categorias-9 feb-Depurado'!AB2516</f>
        <v>GH</v>
      </c>
    </row>
    <row r="2518" spans="2:18" s="1" customFormat="1" ht="14.5" hidden="1">
      <c r="B2518" s="57" t="str">
        <f>+'Categorias-9 feb-Depurado'!B2517</f>
        <v>LASA SOCIEDAD DE APOYO AERONAUTICO SA</v>
      </c>
      <c r="C2518" s="30" t="s">
        <v>4900</v>
      </c>
      <c r="D2518" s="31">
        <v>5</v>
      </c>
      <c r="E2518" s="30" t="str">
        <f>+'Categorias-9 feb-Depurado'!E2517</f>
        <v>800139545-2</v>
      </c>
      <c r="F2518" s="30" t="str">
        <f>+'Categorias-9 feb-Depurado'!F2517</f>
        <v>CR 25 1 A SUR 155 P 3</v>
      </c>
      <c r="G2518" s="30" t="str">
        <f>+'Categorias-9 feb-Depurado'!G2517</f>
        <v>MEDELLIN</v>
      </c>
      <c r="H2518" s="30" t="str">
        <f>+'Categorias-9 feb-Depurado'!H2517</f>
        <v>BOG3065</v>
      </c>
      <c r="I2518" s="107">
        <f>+'Categorias-9 feb-Depurado'!R2517</f>
        <v>254749606</v>
      </c>
      <c r="J2518" s="108">
        <f t="shared" si="164"/>
        <v>0</v>
      </c>
      <c r="K2518" s="107">
        <f t="shared" si="165"/>
        <v>0</v>
      </c>
      <c r="L2518" s="109">
        <f t="shared" si="166"/>
        <v>254749606</v>
      </c>
      <c r="M2518" s="110">
        <f t="shared" si="167"/>
        <v>0.00019420941194806424</v>
      </c>
      <c r="N2518" s="33" t="s">
        <v>4892</v>
      </c>
      <c r="O2518" s="33">
        <f>+'Categorias-9 feb-Depurado'!Y2517</f>
        <v>53408.305502269461</v>
      </c>
      <c r="P2518" s="111">
        <f>+'Categorias-9 feb-Depurado'!AC2517</f>
        <v>44958</v>
      </c>
      <c r="Q2518" s="111">
        <f>+'Categorias-9 feb-Depurado'!AE2517</f>
        <v>45033</v>
      </c>
      <c r="R2518" s="112" t="str">
        <f>+'Categorias-9 feb-Depurado'!AB2517</f>
        <v>GH</v>
      </c>
    </row>
    <row r="2519" spans="2:18" s="1" customFormat="1" ht="14.5" hidden="1">
      <c r="B2519" s="57" t="str">
        <f>+'Categorias-9 feb-Depurado'!B2518</f>
        <v>LASA SOCIEDAD DE APOYO AERONAUTICO SA</v>
      </c>
      <c r="C2519" s="30" t="s">
        <v>4900</v>
      </c>
      <c r="D2519" s="31">
        <v>5</v>
      </c>
      <c r="E2519" s="30" t="str">
        <f>+'Categorias-9 feb-Depurado'!E2518</f>
        <v>800139545-2</v>
      </c>
      <c r="F2519" s="30" t="str">
        <f>+'Categorias-9 feb-Depurado'!F2518</f>
        <v>CR 25 1 A SUR 155 P 3</v>
      </c>
      <c r="G2519" s="30" t="str">
        <f>+'Categorias-9 feb-Depurado'!G2518</f>
        <v>MEDELLIN</v>
      </c>
      <c r="H2519" s="30" t="str">
        <f>+'Categorias-9 feb-Depurado'!H2518</f>
        <v>ADM356</v>
      </c>
      <c r="I2519" s="107">
        <f>+'Categorias-9 feb-Depurado'!R2518</f>
        <v>412697744</v>
      </c>
      <c r="J2519" s="108">
        <f t="shared" si="164"/>
        <v>0</v>
      </c>
      <c r="K2519" s="107">
        <f t="shared" si="165"/>
        <v>0</v>
      </c>
      <c r="L2519" s="109">
        <f t="shared" si="166"/>
        <v>412697744</v>
      </c>
      <c r="M2519" s="110">
        <f t="shared" si="167"/>
        <v>0.00031462182585096033</v>
      </c>
      <c r="N2519" s="33" t="s">
        <v>4892</v>
      </c>
      <c r="O2519" s="33">
        <f>+'Categorias-9 feb-Depurado'!Y2518</f>
        <v>86522.164009350396</v>
      </c>
      <c r="P2519" s="111">
        <f>+'Categorias-9 feb-Depurado'!AC2518</f>
        <v>44958</v>
      </c>
      <c r="Q2519" s="111">
        <f>+'Categorias-9 feb-Depurado'!AE2518</f>
        <v>45033</v>
      </c>
      <c r="R2519" s="112" t="str">
        <f>+'Categorias-9 feb-Depurado'!AB2518</f>
        <v>GH</v>
      </c>
    </row>
    <row r="2520" spans="2:18" s="1" customFormat="1" ht="14.5" hidden="1">
      <c r="B2520" s="57" t="str">
        <f>+'Categorias-9 feb-Depurado'!B2519</f>
        <v>LASA SOCIEDAD DE APOYO AERONAUTICO SA</v>
      </c>
      <c r="C2520" s="30" t="s">
        <v>4900</v>
      </c>
      <c r="D2520" s="31">
        <v>5</v>
      </c>
      <c r="E2520" s="30" t="str">
        <f>+'Categorias-9 feb-Depurado'!E2519</f>
        <v>800139545-2</v>
      </c>
      <c r="F2520" s="30" t="str">
        <f>+'Categorias-9 feb-Depurado'!F2519</f>
        <v>CR 25 1 A SUR 155 P 3</v>
      </c>
      <c r="G2520" s="30" t="str">
        <f>+'Categorias-9 feb-Depurado'!G2519</f>
        <v>MEDELLIN</v>
      </c>
      <c r="H2520" s="30" t="str">
        <f>+'Categorias-9 feb-Depurado'!H2519</f>
        <v>BOG3067</v>
      </c>
      <c r="I2520" s="107">
        <f>+'Categorias-9 feb-Depurado'!R2519</f>
        <v>104863500</v>
      </c>
      <c r="J2520" s="108">
        <f t="shared" si="164"/>
        <v>0</v>
      </c>
      <c r="K2520" s="107">
        <f t="shared" si="165"/>
        <v>0</v>
      </c>
      <c r="L2520" s="109">
        <f t="shared" si="166"/>
        <v>104863500</v>
      </c>
      <c r="M2520" s="110">
        <f t="shared" si="167"/>
        <v>7.9943121363712079E-05</v>
      </c>
      <c r="N2520" s="33" t="s">
        <v>4892</v>
      </c>
      <c r="O2520" s="33">
        <f>+'Categorias-9 feb-Depurado'!Y2519</f>
        <v>21984.653605459291</v>
      </c>
      <c r="P2520" s="111">
        <f>+'Categorias-9 feb-Depurado'!AC2519</f>
        <v>44958</v>
      </c>
      <c r="Q2520" s="111">
        <f>+'Categorias-9 feb-Depurado'!AE2519</f>
        <v>45033</v>
      </c>
      <c r="R2520" s="112" t="str">
        <f>+'Categorias-9 feb-Depurado'!AB2519</f>
        <v>GH</v>
      </c>
    </row>
    <row r="2521" spans="2:18" s="1" customFormat="1" ht="14.5" hidden="1">
      <c r="B2521" s="57" t="str">
        <f>+'Categorias-9 feb-Depurado'!B2520</f>
        <v>LASA SOCIEDAD DE APOYO AERONAUTICO SA</v>
      </c>
      <c r="C2521" s="30" t="s">
        <v>4900</v>
      </c>
      <c r="D2521" s="31">
        <v>5</v>
      </c>
      <c r="E2521" s="30" t="str">
        <f>+'Categorias-9 feb-Depurado'!E2520</f>
        <v>800139545-2</v>
      </c>
      <c r="F2521" s="30" t="str">
        <f>+'Categorias-9 feb-Depurado'!F2520</f>
        <v>CR 25 1 A SUR 155 P 3</v>
      </c>
      <c r="G2521" s="30" t="str">
        <f>+'Categorias-9 feb-Depurado'!G2520</f>
        <v>MEDELLIN</v>
      </c>
      <c r="H2521" s="30" t="str">
        <f>+'Categorias-9 feb-Depurado'!H2520</f>
        <v>CLO2853</v>
      </c>
      <c r="I2521" s="107">
        <f>+'Categorias-9 feb-Depurado'!R2520</f>
        <v>624750</v>
      </c>
      <c r="J2521" s="108">
        <f t="shared" si="164"/>
        <v>0</v>
      </c>
      <c r="K2521" s="107">
        <f t="shared" si="165"/>
        <v>0</v>
      </c>
      <c r="L2521" s="109">
        <f t="shared" si="166"/>
        <v>624750</v>
      </c>
      <c r="M2521" s="110">
        <f t="shared" si="167"/>
        <v>4.7628073707228087E-07</v>
      </c>
      <c r="N2521" s="33" t="s">
        <v>4892</v>
      </c>
      <c r="O2521" s="33">
        <f>+'Categorias-9 feb-Depurado'!Y2520</f>
        <v>130.9789616025661</v>
      </c>
      <c r="P2521" s="111">
        <f>+'Categorias-9 feb-Depurado'!AC2520</f>
        <v>44958</v>
      </c>
      <c r="Q2521" s="111">
        <f>+'Categorias-9 feb-Depurado'!AE2520</f>
        <v>45033</v>
      </c>
      <c r="R2521" s="112" t="str">
        <f>+'Categorias-9 feb-Depurado'!AB2520</f>
        <v>GH</v>
      </c>
    </row>
    <row r="2522" spans="2:18" s="1" customFormat="1" ht="14.5" hidden="1">
      <c r="B2522" s="57" t="str">
        <f>+'Categorias-9 feb-Depurado'!B2521</f>
        <v>LASA SOCIEDAD DE APOYO AERONAUTICO SA</v>
      </c>
      <c r="C2522" s="30" t="s">
        <v>4900</v>
      </c>
      <c r="D2522" s="31">
        <v>5</v>
      </c>
      <c r="E2522" s="30" t="str">
        <f>+'Categorias-9 feb-Depurado'!E2521</f>
        <v>800139545-2</v>
      </c>
      <c r="F2522" s="30" t="str">
        <f>+'Categorias-9 feb-Depurado'!F2521</f>
        <v>CR 25 1 A SUR 155 P 3</v>
      </c>
      <c r="G2522" s="30" t="str">
        <f>+'Categorias-9 feb-Depurado'!G2521</f>
        <v>MEDELLIN</v>
      </c>
      <c r="H2522" s="30" t="str">
        <f>+'Categorias-9 feb-Depurado'!H2521</f>
        <v>BOG3066</v>
      </c>
      <c r="I2522" s="107">
        <f>+'Categorias-9 feb-Depurado'!R2521</f>
        <v>37337802</v>
      </c>
      <c r="J2522" s="108">
        <f t="shared" si="164"/>
        <v>0</v>
      </c>
      <c r="K2522" s="107">
        <f t="shared" si="165"/>
        <v>0</v>
      </c>
      <c r="L2522" s="109">
        <f t="shared" si="166"/>
        <v>37337802</v>
      </c>
      <c r="M2522" s="110">
        <f t="shared" si="167"/>
        <v>2.8464627222439186E-05</v>
      </c>
      <c r="N2522" s="33" t="s">
        <v>4892</v>
      </c>
      <c r="O2522" s="33">
        <f>+'Categorias-9 feb-Depurado'!Y2521</f>
        <v>7827.8776062140314</v>
      </c>
      <c r="P2522" s="111">
        <f>+'Categorias-9 feb-Depurado'!AC2521</f>
        <v>44958</v>
      </c>
      <c r="Q2522" s="111">
        <f>+'Categorias-9 feb-Depurado'!AE2521</f>
        <v>45033</v>
      </c>
      <c r="R2522" s="112" t="str">
        <f>+'Categorias-9 feb-Depurado'!AB2521</f>
        <v>GH</v>
      </c>
    </row>
    <row r="2523" spans="2:18" s="1" customFormat="1" ht="14.5" hidden="1">
      <c r="B2523" s="57" t="str">
        <f>+'Categorias-9 feb-Depurado'!B2522</f>
        <v>LASA SOCIEDAD DE APOYO AERONAUTICO SA</v>
      </c>
      <c r="C2523" s="30" t="s">
        <v>4900</v>
      </c>
      <c r="D2523" s="31">
        <v>5</v>
      </c>
      <c r="E2523" s="30" t="str">
        <f>+'Categorias-9 feb-Depurado'!E2522</f>
        <v>800139545-2</v>
      </c>
      <c r="F2523" s="30" t="str">
        <f>+'Categorias-9 feb-Depurado'!F2522</f>
        <v>CR 25 1 A SUR 155 P 3</v>
      </c>
      <c r="G2523" s="30" t="str">
        <f>+'Categorias-9 feb-Depurado'!G2522</f>
        <v>MEDELLIN</v>
      </c>
      <c r="H2523" s="30" t="str">
        <f>+'Categorias-9 feb-Depurado'!H2522</f>
        <v>CLO2841</v>
      </c>
      <c r="I2523" s="107">
        <f>+'Categorias-9 feb-Depurado'!R2522</f>
        <v>13216122</v>
      </c>
      <c r="J2523" s="108">
        <f t="shared" si="164"/>
        <v>0</v>
      </c>
      <c r="K2523" s="107">
        <f t="shared" si="165"/>
        <v>0</v>
      </c>
      <c r="L2523" s="109">
        <f t="shared" si="166"/>
        <v>13216122</v>
      </c>
      <c r="M2523" s="110">
        <f t="shared" si="167"/>
        <v>1.0075365069863443E-05</v>
      </c>
      <c r="N2523" s="33" t="s">
        <v>4892</v>
      </c>
      <c r="O2523" s="33">
        <f>+'Categorias-9 feb-Depurado'!Y2522</f>
        <v>2770.7626025975655</v>
      </c>
      <c r="P2523" s="111">
        <f>+'Categorias-9 feb-Depurado'!AC2522</f>
        <v>44958</v>
      </c>
      <c r="Q2523" s="111">
        <f>+'Categorias-9 feb-Depurado'!AE2522</f>
        <v>45033</v>
      </c>
      <c r="R2523" s="112" t="str">
        <f>+'Categorias-9 feb-Depurado'!AB2522</f>
        <v>GH</v>
      </c>
    </row>
    <row r="2524" spans="2:18" s="1" customFormat="1" ht="14.5" hidden="1">
      <c r="B2524" s="57" t="str">
        <f>+'Categorias-9 feb-Depurado'!B2523</f>
        <v>LASA SOCIEDAD DE APOYO AERONAUTICO SA</v>
      </c>
      <c r="C2524" s="30" t="s">
        <v>4900</v>
      </c>
      <c r="D2524" s="31">
        <v>5</v>
      </c>
      <c r="E2524" s="30" t="str">
        <f>+'Categorias-9 feb-Depurado'!E2523</f>
        <v>800139545-2</v>
      </c>
      <c r="F2524" s="30" t="str">
        <f>+'Categorias-9 feb-Depurado'!F2523</f>
        <v>CR 25 1 A SUR 155 P 3</v>
      </c>
      <c r="G2524" s="30" t="str">
        <f>+'Categorias-9 feb-Depurado'!G2523</f>
        <v>MEDELLIN</v>
      </c>
      <c r="H2524" s="30" t="str">
        <f>+'Categorias-9 feb-Depurado'!H2523</f>
        <v>ADM357</v>
      </c>
      <c r="I2524" s="107">
        <f>+'Categorias-9 feb-Depurado'!R2523</f>
        <v>191115528</v>
      </c>
      <c r="J2524" s="108">
        <f t="shared" si="164"/>
        <v>0</v>
      </c>
      <c r="K2524" s="107">
        <f t="shared" si="165"/>
        <v>0</v>
      </c>
      <c r="L2524" s="109">
        <f t="shared" si="166"/>
        <v>191115528</v>
      </c>
      <c r="M2524" s="110">
        <f t="shared" si="167"/>
        <v>0.0001456977103510174</v>
      </c>
      <c r="N2524" s="33" t="s">
        <v>4892</v>
      </c>
      <c r="O2524" s="33">
        <f>+'Categorias-9 feb-Depurado'!Y2523</f>
        <v>40067.408409069467</v>
      </c>
      <c r="P2524" s="111">
        <f>+'Categorias-9 feb-Depurado'!AC2523</f>
        <v>44958</v>
      </c>
      <c r="Q2524" s="111">
        <f>+'Categorias-9 feb-Depurado'!AE2523</f>
        <v>45033</v>
      </c>
      <c r="R2524" s="112" t="str">
        <f>+'Categorias-9 feb-Depurado'!AB2523</f>
        <v>GH</v>
      </c>
    </row>
    <row r="2525" spans="2:18" s="1" customFormat="1" ht="14.5" hidden="1">
      <c r="B2525" s="57" t="str">
        <f>+'Categorias-9 feb-Depurado'!B2524</f>
        <v>LASA SOCIEDAD DE APOYO AERONAUTICO SA</v>
      </c>
      <c r="C2525" s="30" t="s">
        <v>4900</v>
      </c>
      <c r="D2525" s="31">
        <v>5</v>
      </c>
      <c r="E2525" s="30" t="str">
        <f>+'Categorias-9 feb-Depurado'!E2524</f>
        <v>800139545-2</v>
      </c>
      <c r="F2525" s="30" t="str">
        <f>+'Categorias-9 feb-Depurado'!F2524</f>
        <v>CR 25 1 A SUR 155 P 3</v>
      </c>
      <c r="G2525" s="30" t="str">
        <f>+'Categorias-9 feb-Depurado'!G2524</f>
        <v>MEDELLIN</v>
      </c>
      <c r="H2525" s="30" t="str">
        <f>+'Categorias-9 feb-Depurado'!H2524</f>
        <v>ADM359</v>
      </c>
      <c r="I2525" s="107">
        <f>+'Categorias-9 feb-Depurado'!R2524</f>
        <v>7331670</v>
      </c>
      <c r="J2525" s="108">
        <f t="shared" si="164"/>
        <v>0</v>
      </c>
      <c r="K2525" s="107">
        <f t="shared" si="165"/>
        <v>0</v>
      </c>
      <c r="L2525" s="109">
        <f t="shared" si="166"/>
        <v>7331670</v>
      </c>
      <c r="M2525" s="110">
        <f t="shared" si="167"/>
        <v>5.5893288380483865E-06</v>
      </c>
      <c r="N2525" s="33" t="s">
        <v>4892</v>
      </c>
      <c r="O2525" s="33">
        <f>+'Categorias-9 feb-Depurado'!Y2524</f>
        <v>1537.0860718890531</v>
      </c>
      <c r="P2525" s="111">
        <f>+'Categorias-9 feb-Depurado'!AC2524</f>
        <v>44958</v>
      </c>
      <c r="Q2525" s="111">
        <f>+'Categorias-9 feb-Depurado'!AE2524</f>
        <v>45033</v>
      </c>
      <c r="R2525" s="112" t="str">
        <f>+'Categorias-9 feb-Depurado'!AB2524</f>
        <v>GH</v>
      </c>
    </row>
    <row r="2526" spans="2:18" s="1" customFormat="1" ht="14.5" hidden="1">
      <c r="B2526" s="57" t="str">
        <f>+'Categorias-9 feb-Depurado'!B2525</f>
        <v>LASA SOCIEDAD DE APOYO AERONAUTICO SA</v>
      </c>
      <c r="C2526" s="30" t="s">
        <v>4900</v>
      </c>
      <c r="D2526" s="31">
        <v>5</v>
      </c>
      <c r="E2526" s="30" t="str">
        <f>+'Categorias-9 feb-Depurado'!E2525</f>
        <v>800139545-2</v>
      </c>
      <c r="F2526" s="30" t="str">
        <f>+'Categorias-9 feb-Depurado'!F2525</f>
        <v>CR 25 1 A SUR 155 P 3</v>
      </c>
      <c r="G2526" s="30" t="str">
        <f>+'Categorias-9 feb-Depurado'!G2525</f>
        <v>MEDELLIN</v>
      </c>
      <c r="H2526" s="30" t="str">
        <f>+'Categorias-9 feb-Depurado'!H2525</f>
        <v>CLO2840</v>
      </c>
      <c r="I2526" s="107">
        <f>+'Categorias-9 feb-Depurado'!R2525</f>
        <v>1938522</v>
      </c>
      <c r="J2526" s="108">
        <f t="shared" si="164"/>
        <v>0</v>
      </c>
      <c r="K2526" s="107">
        <f t="shared" si="165"/>
        <v>0</v>
      </c>
      <c r="L2526" s="109">
        <f t="shared" si="166"/>
        <v>1938522</v>
      </c>
      <c r="M2526" s="110">
        <f t="shared" si="167"/>
        <v>1.477840235279443E-06</v>
      </c>
      <c r="N2526" s="33" t="s">
        <v>4892</v>
      </c>
      <c r="O2526" s="33">
        <f>+'Categorias-9 feb-Depurado'!Y2525</f>
        <v>406.41152237491741</v>
      </c>
      <c r="P2526" s="111">
        <f>+'Categorias-9 feb-Depurado'!AC2525</f>
        <v>44958</v>
      </c>
      <c r="Q2526" s="111">
        <f>+'Categorias-9 feb-Depurado'!AE2525</f>
        <v>45033</v>
      </c>
      <c r="R2526" s="112" t="str">
        <f>+'Categorias-9 feb-Depurado'!AB2525</f>
        <v>GH</v>
      </c>
    </row>
    <row r="2527" spans="2:18" s="1" customFormat="1" ht="14.5" hidden="1">
      <c r="B2527" s="57" t="str">
        <f>+'Categorias-9 feb-Depurado'!B2526</f>
        <v>LASA SOCIEDAD DE APOYO AERONAUTICO SA</v>
      </c>
      <c r="C2527" s="30" t="s">
        <v>4900</v>
      </c>
      <c r="D2527" s="31">
        <v>5</v>
      </c>
      <c r="E2527" s="30" t="str">
        <f>+'Categorias-9 feb-Depurado'!E2526</f>
        <v>800139545-2</v>
      </c>
      <c r="F2527" s="30" t="str">
        <f>+'Categorias-9 feb-Depurado'!F2526</f>
        <v>CR 25 1 A SUR 155 P 3</v>
      </c>
      <c r="G2527" s="30" t="str">
        <f>+'Categorias-9 feb-Depurado'!G2526</f>
        <v>MEDELLIN</v>
      </c>
      <c r="H2527" s="30" t="str">
        <f>+'Categorias-9 feb-Depurado'!H2526</f>
        <v>BOG3068</v>
      </c>
      <c r="I2527" s="107">
        <f>+'Categorias-9 feb-Depurado'!R2526</f>
        <v>7469162</v>
      </c>
      <c r="J2527" s="108">
        <f t="shared" si="164"/>
        <v>0</v>
      </c>
      <c r="K2527" s="107">
        <f t="shared" si="165"/>
        <v>0</v>
      </c>
      <c r="L2527" s="109">
        <f t="shared" si="166"/>
        <v>7469162</v>
      </c>
      <c r="M2527" s="110">
        <f t="shared" si="167"/>
        <v>5.6941464308479735E-06</v>
      </c>
      <c r="N2527" s="33" t="s">
        <v>4892</v>
      </c>
      <c r="O2527" s="33">
        <f>+'Categorias-9 feb-Depurado'!Y2526</f>
        <v>1565.9112970009537</v>
      </c>
      <c r="P2527" s="111">
        <f>+'Categorias-9 feb-Depurado'!AC2526</f>
        <v>44958</v>
      </c>
      <c r="Q2527" s="111">
        <f>+'Categorias-9 feb-Depurado'!AE2526</f>
        <v>45033</v>
      </c>
      <c r="R2527" s="112" t="str">
        <f>+'Categorias-9 feb-Depurado'!AB2526</f>
        <v>GH</v>
      </c>
    </row>
    <row r="2528" spans="2:18" s="1" customFormat="1" ht="14.5" hidden="1">
      <c r="B2528" s="57" t="str">
        <f>+'Categorias-9 feb-Depurado'!B2527</f>
        <v>LASA SOCIEDAD DE APOYO AERONAUTICO SA</v>
      </c>
      <c r="C2528" s="30" t="s">
        <v>4900</v>
      </c>
      <c r="D2528" s="31">
        <v>5</v>
      </c>
      <c r="E2528" s="30" t="str">
        <f>+'Categorias-9 feb-Depurado'!E2527</f>
        <v>800139545-2</v>
      </c>
      <c r="F2528" s="30" t="str">
        <f>+'Categorias-9 feb-Depurado'!F2527</f>
        <v>CR 25 1 A SUR 155 P 3</v>
      </c>
      <c r="G2528" s="30" t="str">
        <f>+'Categorias-9 feb-Depurado'!G2527</f>
        <v>MEDELLIN</v>
      </c>
      <c r="H2528" s="30" t="str">
        <f>+'Categorias-9 feb-Depurado'!H2527</f>
        <v>CLO2839</v>
      </c>
      <c r="I2528" s="107">
        <f>+'Categorias-9 feb-Depurado'!R2527</f>
        <v>30284034</v>
      </c>
      <c r="J2528" s="108">
        <f t="shared" si="164"/>
        <v>0</v>
      </c>
      <c r="K2528" s="107">
        <f t="shared" si="165"/>
        <v>0</v>
      </c>
      <c r="L2528" s="109">
        <f t="shared" si="166"/>
        <v>30284034</v>
      </c>
      <c r="M2528" s="110">
        <f t="shared" si="167"/>
        <v>2.3087158119314948E-05</v>
      </c>
      <c r="N2528" s="33" t="s">
        <v>4892</v>
      </c>
      <c r="O2528" s="33">
        <f>+'Categorias-9 feb-Depurado'!Y2527</f>
        <v>6349.0537438284218</v>
      </c>
      <c r="P2528" s="111">
        <f>+'Categorias-9 feb-Depurado'!AC2527</f>
        <v>44958</v>
      </c>
      <c r="Q2528" s="111">
        <f>+'Categorias-9 feb-Depurado'!AE2527</f>
        <v>45033</v>
      </c>
      <c r="R2528" s="112" t="str">
        <f>+'Categorias-9 feb-Depurado'!AB2527</f>
        <v>GH</v>
      </c>
    </row>
    <row r="2529" spans="2:18" s="1" customFormat="1" ht="14.5" hidden="1">
      <c r="B2529" s="57" t="str">
        <f>+'Categorias-9 feb-Depurado'!B2528</f>
        <v>LASA SOCIEDAD DE APOYO AERONAUTICO SA</v>
      </c>
      <c r="C2529" s="30" t="s">
        <v>4900</v>
      </c>
      <c r="D2529" s="31">
        <v>5</v>
      </c>
      <c r="E2529" s="30" t="str">
        <f>+'Categorias-9 feb-Depurado'!E2528</f>
        <v>800139545-2</v>
      </c>
      <c r="F2529" s="30" t="str">
        <f>+'Categorias-9 feb-Depurado'!F2528</f>
        <v>CR 25 1 A SUR 155 P 3</v>
      </c>
      <c r="G2529" s="30" t="str">
        <f>+'Categorias-9 feb-Depurado'!G2528</f>
        <v>MEDELLIN</v>
      </c>
      <c r="H2529" s="30" t="str">
        <f>+'Categorias-9 feb-Depurado'!H2528</f>
        <v>CLO2852</v>
      </c>
      <c r="I2529" s="107">
        <f>+'Categorias-9 feb-Depurado'!R2528</f>
        <v>9304295</v>
      </c>
      <c r="J2529" s="108">
        <f t="shared" si="164"/>
        <v>0</v>
      </c>
      <c r="K2529" s="107">
        <f t="shared" si="165"/>
        <v>0</v>
      </c>
      <c r="L2529" s="109">
        <f t="shared" si="166"/>
        <v>9304295</v>
      </c>
      <c r="M2529" s="110">
        <f t="shared" si="167"/>
        <v>7.0931676359150655E-06</v>
      </c>
      <c r="N2529" s="33" t="s">
        <v>4892</v>
      </c>
      <c r="O2529" s="33">
        <f>+'Categorias-9 feb-Depurado'!Y2528</f>
        <v>1950.6472949883118</v>
      </c>
      <c r="P2529" s="111">
        <f>+'Categorias-9 feb-Depurado'!AC2528</f>
        <v>44958</v>
      </c>
      <c r="Q2529" s="111">
        <f>+'Categorias-9 feb-Depurado'!AE2528</f>
        <v>45033</v>
      </c>
      <c r="R2529" s="112" t="str">
        <f>+'Categorias-9 feb-Depurado'!AB2528</f>
        <v>GH</v>
      </c>
    </row>
    <row r="2530" spans="2:18" s="1" customFormat="1" ht="14.5" hidden="1">
      <c r="B2530" s="57" t="str">
        <f>+'Categorias-9 feb-Depurado'!B2529</f>
        <v>LASA SOCIEDAD DE APOYO AERONAUTICO SA</v>
      </c>
      <c r="C2530" s="30" t="s">
        <v>4900</v>
      </c>
      <c r="D2530" s="31">
        <v>5</v>
      </c>
      <c r="E2530" s="30" t="str">
        <f>+'Categorias-9 feb-Depurado'!E2529</f>
        <v>800139545-2</v>
      </c>
      <c r="F2530" s="30" t="str">
        <f>+'Categorias-9 feb-Depurado'!F2529</f>
        <v>CR 25 1 A SUR 155 P 3</v>
      </c>
      <c r="G2530" s="30" t="str">
        <f>+'Categorias-9 feb-Depurado'!G2529</f>
        <v>MEDELLIN</v>
      </c>
      <c r="H2530" s="30" t="str">
        <f>+'Categorias-9 feb-Depurado'!H2529</f>
        <v>BOG3070</v>
      </c>
      <c r="I2530" s="107">
        <f>+'Categorias-9 feb-Depurado'!R2529</f>
        <v>26222890</v>
      </c>
      <c r="J2530" s="108">
        <f t="shared" si="164"/>
        <v>0</v>
      </c>
      <c r="K2530" s="107">
        <f t="shared" si="165"/>
        <v>0</v>
      </c>
      <c r="L2530" s="109">
        <f t="shared" si="166"/>
        <v>26222890</v>
      </c>
      <c r="M2530" s="110">
        <f t="shared" si="167"/>
        <v>1.9991128255086583E-05</v>
      </c>
      <c r="N2530" s="33" t="s">
        <v>4892</v>
      </c>
      <c r="O2530" s="33">
        <f>+'Categorias-9 feb-Depurado'!Y2529</f>
        <v>5497.6340975083067</v>
      </c>
      <c r="P2530" s="111">
        <f>+'Categorias-9 feb-Depurado'!AC2529</f>
        <v>44958</v>
      </c>
      <c r="Q2530" s="111">
        <f>+'Categorias-9 feb-Depurado'!AE2529</f>
        <v>45033</v>
      </c>
      <c r="R2530" s="112" t="str">
        <f>+'Categorias-9 feb-Depurado'!AB2529</f>
        <v>GH</v>
      </c>
    </row>
    <row r="2531" spans="2:18" s="1" customFormat="1" ht="14.5" hidden="1">
      <c r="B2531" s="57" t="str">
        <f>+'Categorias-9 feb-Depurado'!B2530</f>
        <v>LASA SOCIEDAD DE APOYO AERONAUTICO SA</v>
      </c>
      <c r="C2531" s="30" t="s">
        <v>4900</v>
      </c>
      <c r="D2531" s="31">
        <v>5</v>
      </c>
      <c r="E2531" s="30" t="str">
        <f>+'Categorias-9 feb-Depurado'!E2530</f>
        <v>800139545-2</v>
      </c>
      <c r="F2531" s="30" t="str">
        <f>+'Categorias-9 feb-Depurado'!F2530</f>
        <v>CR 25 1 A SUR 155 P 3</v>
      </c>
      <c r="G2531" s="30" t="str">
        <f>+'Categorias-9 feb-Depurado'!G2530</f>
        <v>MEDELLIN</v>
      </c>
      <c r="H2531" s="30" t="str">
        <f>+'Categorias-9 feb-Depurado'!H2530</f>
        <v>CLO2838</v>
      </c>
      <c r="I2531" s="107">
        <f>+'Categorias-9 feb-Depurado'!R2530</f>
        <v>83170893</v>
      </c>
      <c r="J2531" s="108">
        <f t="shared" si="164"/>
        <v>0</v>
      </c>
      <c r="K2531" s="107">
        <f t="shared" si="165"/>
        <v>0</v>
      </c>
      <c r="L2531" s="109">
        <f t="shared" si="166"/>
        <v>83170893</v>
      </c>
      <c r="M2531" s="110">
        <f t="shared" si="167"/>
        <v>6.340567302280881E-05</v>
      </c>
      <c r="N2531" s="33" t="s">
        <v>4892</v>
      </c>
      <c r="O2531" s="33">
        <f>+'Categorias-9 feb-Depurado'!Y2530</f>
        <v>17436.794238812541</v>
      </c>
      <c r="P2531" s="111">
        <f>+'Categorias-9 feb-Depurado'!AC2530</f>
        <v>44958</v>
      </c>
      <c r="Q2531" s="111">
        <f>+'Categorias-9 feb-Depurado'!AE2530</f>
        <v>45033</v>
      </c>
      <c r="R2531" s="112" t="str">
        <f>+'Categorias-9 feb-Depurado'!AB2530</f>
        <v>GH</v>
      </c>
    </row>
    <row r="2532" spans="2:18" s="1" customFormat="1" ht="14.5" hidden="1">
      <c r="B2532" s="57" t="str">
        <f>+'Categorias-9 feb-Depurado'!B2531</f>
        <v>LASA SOCIEDAD DE APOYO AERONAUTICO SA</v>
      </c>
      <c r="C2532" s="30" t="s">
        <v>4900</v>
      </c>
      <c r="D2532" s="31">
        <v>5</v>
      </c>
      <c r="E2532" s="30" t="str">
        <f>+'Categorias-9 feb-Depurado'!E2531</f>
        <v>800139545-2</v>
      </c>
      <c r="F2532" s="30" t="str">
        <f>+'Categorias-9 feb-Depurado'!F2531</f>
        <v>CR 25 1 A SUR 155 P 3</v>
      </c>
      <c r="G2532" s="30" t="str">
        <f>+'Categorias-9 feb-Depurado'!G2531</f>
        <v>MEDELLIN</v>
      </c>
      <c r="H2532" s="30" t="str">
        <f>+'Categorias-9 feb-Depurado'!H2531</f>
        <v>BOG3069</v>
      </c>
      <c r="I2532" s="107">
        <f>+'Categorias-9 feb-Depurado'!R2531</f>
        <v>34733537</v>
      </c>
      <c r="J2532" s="108">
        <f t="shared" si="164"/>
        <v>0</v>
      </c>
      <c r="K2532" s="107">
        <f t="shared" si="165"/>
        <v>0</v>
      </c>
      <c r="L2532" s="109">
        <f t="shared" si="166"/>
        <v>34733537</v>
      </c>
      <c r="M2532" s="110">
        <f t="shared" si="167"/>
        <v>2.6479255067606784E-05</v>
      </c>
      <c r="N2532" s="33" t="s">
        <v>4892</v>
      </c>
      <c r="O2532" s="33">
        <f>+'Categorias-9 feb-Depurado'!Y2531</f>
        <v>7281.8929316435524</v>
      </c>
      <c r="P2532" s="111">
        <f>+'Categorias-9 feb-Depurado'!AC2531</f>
        <v>44958</v>
      </c>
      <c r="Q2532" s="111">
        <f>+'Categorias-9 feb-Depurado'!AE2531</f>
        <v>45033</v>
      </c>
      <c r="R2532" s="112" t="str">
        <f>+'Categorias-9 feb-Depurado'!AB2531</f>
        <v>GH</v>
      </c>
    </row>
    <row r="2533" spans="2:18" s="1" customFormat="1" ht="14.5" hidden="1">
      <c r="B2533" s="57" t="str">
        <f>+'Categorias-9 feb-Depurado'!B2532</f>
        <v>SECURITAS COLOMBIA SA</v>
      </c>
      <c r="C2533" s="30" t="s">
        <v>4900</v>
      </c>
      <c r="D2533" s="31">
        <v>5</v>
      </c>
      <c r="E2533" s="30" t="str">
        <f>+'Categorias-9 feb-Depurado'!E2532</f>
        <v>860023264-7</v>
      </c>
      <c r="F2533" s="30" t="str">
        <f>+'Categorias-9 feb-Depurado'!F2532</f>
        <v>AC 26 92 32 LT 116</v>
      </c>
      <c r="G2533" s="30" t="str">
        <f>+'Categorias-9 feb-Depurado'!G2532</f>
        <v>169</v>
      </c>
      <c r="H2533" s="30" t="str">
        <f>+'Categorias-9 feb-Depurado'!H2532</f>
        <v>SA2619583</v>
      </c>
      <c r="I2533" s="107">
        <f>+'Categorias-9 feb-Depurado'!R2532</f>
        <v>120349975</v>
      </c>
      <c r="J2533" s="108">
        <f t="shared" si="164"/>
        <v>120349975</v>
      </c>
      <c r="K2533" s="107">
        <f t="shared" si="165"/>
        <v>3074615.9093401683</v>
      </c>
      <c r="L2533" s="109">
        <f t="shared" si="166"/>
        <v>123424590.90934017</v>
      </c>
      <c r="M2533" s="110">
        <f t="shared" si="167"/>
        <v>9.4093245508035649E-05</v>
      </c>
      <c r="N2533" s="33" t="s">
        <v>4892</v>
      </c>
      <c r="O2533" s="33">
        <f>+'Categorias-9 feb-Depurado'!Y2532</f>
        <v>25231.396165497867</v>
      </c>
      <c r="P2533" s="111">
        <f>+'Categorias-9 feb-Depurado'!AC2532</f>
        <v>44832</v>
      </c>
      <c r="Q2533" s="111">
        <f>+'Categorias-9 feb-Depurado'!AE2532</f>
        <v>44892</v>
      </c>
      <c r="R2533" s="112" t="str">
        <f>+'Categorias-9 feb-Depurado'!AB2532</f>
        <v>Seguridad</v>
      </c>
    </row>
    <row r="2534" spans="2:18" s="1" customFormat="1" ht="14.5" hidden="1">
      <c r="B2534" s="57" t="str">
        <f>+'Categorias-9 feb-Depurado'!B2533</f>
        <v>SECURITAS COLOMBIA SA</v>
      </c>
      <c r="C2534" s="30" t="s">
        <v>4900</v>
      </c>
      <c r="D2534" s="31">
        <v>5</v>
      </c>
      <c r="E2534" s="30" t="str">
        <f>+'Categorias-9 feb-Depurado'!E2533</f>
        <v>860023264-7</v>
      </c>
      <c r="F2534" s="30" t="str">
        <f>+'Categorias-9 feb-Depurado'!F2533</f>
        <v>AC 26 92 32 LT 116</v>
      </c>
      <c r="G2534" s="30" t="str">
        <f>+'Categorias-9 feb-Depurado'!G2533</f>
        <v>169</v>
      </c>
      <c r="H2534" s="30" t="str">
        <f>+'Categorias-9 feb-Depurado'!H2533</f>
        <v>SA2619990</v>
      </c>
      <c r="I2534" s="107">
        <f>+'Categorias-9 feb-Depurado'!R2533</f>
        <v>10842985</v>
      </c>
      <c r="J2534" s="108">
        <f t="shared" si="164"/>
        <v>10842985</v>
      </c>
      <c r="K2534" s="107">
        <f t="shared" si="165"/>
        <v>167617.95437080323</v>
      </c>
      <c r="L2534" s="109">
        <f t="shared" si="166"/>
        <v>11010602.954370804</v>
      </c>
      <c r="M2534" s="110">
        <f t="shared" si="167"/>
        <v>8.3939785365633604E-06</v>
      </c>
      <c r="N2534" s="33" t="s">
        <v>4892</v>
      </c>
      <c r="O2534" s="33">
        <f>+'Categorias-9 feb-Depurado'!Y2533</f>
        <v>2273.233959139176</v>
      </c>
      <c r="P2534" s="111">
        <f>+'Categorias-9 feb-Depurado'!AC2533</f>
        <v>44861</v>
      </c>
      <c r="Q2534" s="111">
        <f>+'Categorias-9 feb-Depurado'!AE2533</f>
        <v>44921</v>
      </c>
      <c r="R2534" s="112" t="str">
        <f>+'Categorias-9 feb-Depurado'!AB2533</f>
        <v>Seguridad</v>
      </c>
    </row>
    <row r="2535" spans="2:18" s="1" customFormat="1" ht="14.5" hidden="1">
      <c r="B2535" s="57" t="str">
        <f>+'Categorias-9 feb-Depurado'!B2534</f>
        <v>SECURITAS COLOMBIA SA</v>
      </c>
      <c r="C2535" s="30" t="s">
        <v>4900</v>
      </c>
      <c r="D2535" s="31">
        <v>5</v>
      </c>
      <c r="E2535" s="30" t="str">
        <f>+'Categorias-9 feb-Depurado'!E2534</f>
        <v>860023264-7</v>
      </c>
      <c r="F2535" s="30" t="str">
        <f>+'Categorias-9 feb-Depurado'!F2534</f>
        <v>AC 26 92 32 LT 116</v>
      </c>
      <c r="G2535" s="30" t="str">
        <f>+'Categorias-9 feb-Depurado'!G2534</f>
        <v>169</v>
      </c>
      <c r="H2535" s="30" t="str">
        <f>+'Categorias-9 feb-Depurado'!H2534</f>
        <v>SA2619986</v>
      </c>
      <c r="I2535" s="107">
        <f>+'Categorias-9 feb-Depurado'!R2534</f>
        <v>10485861</v>
      </c>
      <c r="J2535" s="108">
        <f t="shared" si="164"/>
        <v>10485861</v>
      </c>
      <c r="K2535" s="107">
        <f t="shared" si="165"/>
        <v>162097.29798912245</v>
      </c>
      <c r="L2535" s="109">
        <f t="shared" si="166"/>
        <v>10647958.297989123</v>
      </c>
      <c r="M2535" s="110">
        <f t="shared" si="167"/>
        <v>8.1175148883252001E-06</v>
      </c>
      <c r="N2535" s="33" t="s">
        <v>4892</v>
      </c>
      <c r="O2535" s="33">
        <f>+'Categorias-9 feb-Depurado'!Y2534</f>
        <v>2198.3628415987923</v>
      </c>
      <c r="P2535" s="111">
        <f>+'Categorias-9 feb-Depurado'!AC2534</f>
        <v>44861</v>
      </c>
      <c r="Q2535" s="111">
        <f>+'Categorias-9 feb-Depurado'!AE2534</f>
        <v>44921</v>
      </c>
      <c r="R2535" s="112" t="str">
        <f>+'Categorias-9 feb-Depurado'!AB2534</f>
        <v>Seguridad</v>
      </c>
    </row>
    <row r="2536" spans="2:18" s="1" customFormat="1" ht="14.5" hidden="1">
      <c r="B2536" s="57" t="str">
        <f>+'Categorias-9 feb-Depurado'!B2535</f>
        <v>SECURITAS COLOMBIA SA</v>
      </c>
      <c r="C2536" s="30" t="s">
        <v>4900</v>
      </c>
      <c r="D2536" s="31">
        <v>5</v>
      </c>
      <c r="E2536" s="30" t="str">
        <f>+'Categorias-9 feb-Depurado'!E2535</f>
        <v>860023264-7</v>
      </c>
      <c r="F2536" s="30" t="str">
        <f>+'Categorias-9 feb-Depurado'!F2535</f>
        <v>AC 26 92 32 LT 116</v>
      </c>
      <c r="G2536" s="30" t="str">
        <f>+'Categorias-9 feb-Depurado'!G2535</f>
        <v>169</v>
      </c>
      <c r="H2536" s="30" t="str">
        <f>+'Categorias-9 feb-Depurado'!H2535</f>
        <v>SA2619988</v>
      </c>
      <c r="I2536" s="107">
        <f>+'Categorias-9 feb-Depurado'!R2535</f>
        <v>7286611</v>
      </c>
      <c r="J2536" s="108">
        <f t="shared" si="164"/>
        <v>7286611</v>
      </c>
      <c r="K2536" s="107">
        <f t="shared" si="165"/>
        <v>112641.1989056328</v>
      </c>
      <c r="L2536" s="109">
        <f t="shared" si="166"/>
        <v>7399252.1989056328</v>
      </c>
      <c r="M2536" s="110">
        <f t="shared" si="167"/>
        <v>5.6408504058879066E-06</v>
      </c>
      <c r="N2536" s="33" t="s">
        <v>4892</v>
      </c>
      <c r="O2536" s="33">
        <f>+'Categorias-9 feb-Depurado'!Y2535</f>
        <v>1527.6394435883726</v>
      </c>
      <c r="P2536" s="111">
        <f>+'Categorias-9 feb-Depurado'!AC2535</f>
        <v>44861</v>
      </c>
      <c r="Q2536" s="111">
        <f>+'Categorias-9 feb-Depurado'!AE2535</f>
        <v>44921</v>
      </c>
      <c r="R2536" s="112" t="str">
        <f>+'Categorias-9 feb-Depurado'!AB2535</f>
        <v>Seguridad</v>
      </c>
    </row>
    <row r="2537" spans="2:18" s="1" customFormat="1" ht="14.5" hidden="1">
      <c r="B2537" s="57" t="str">
        <f>+'Categorias-9 feb-Depurado'!B2536</f>
        <v>SECURITAS COLOMBIA SA</v>
      </c>
      <c r="C2537" s="30" t="s">
        <v>4900</v>
      </c>
      <c r="D2537" s="31">
        <v>5</v>
      </c>
      <c r="E2537" s="30" t="str">
        <f>+'Categorias-9 feb-Depurado'!E2536</f>
        <v>860023264-7</v>
      </c>
      <c r="F2537" s="30" t="str">
        <f>+'Categorias-9 feb-Depurado'!F2536</f>
        <v>AC 26 92 32 LT 116</v>
      </c>
      <c r="G2537" s="30" t="str">
        <f>+'Categorias-9 feb-Depurado'!G2536</f>
        <v>169</v>
      </c>
      <c r="H2537" s="30" t="str">
        <f>+'Categorias-9 feb-Depurado'!H2536</f>
        <v>SA2619987</v>
      </c>
      <c r="I2537" s="107">
        <f>+'Categorias-9 feb-Depurado'!R2536</f>
        <v>4623704</v>
      </c>
      <c r="J2537" s="108">
        <f t="shared" si="164"/>
        <v>4623704</v>
      </c>
      <c r="K2537" s="107">
        <f t="shared" si="165"/>
        <v>71476.240730398538</v>
      </c>
      <c r="L2537" s="109">
        <f t="shared" si="166"/>
        <v>4695180.2407303983</v>
      </c>
      <c r="M2537" s="110">
        <f t="shared" si="167"/>
        <v>3.5793900051897291E-06</v>
      </c>
      <c r="N2537" s="33" t="s">
        <v>4892</v>
      </c>
      <c r="O2537" s="33">
        <f>+'Categorias-9 feb-Depurado'!Y2536</f>
        <v>969.36046206903768</v>
      </c>
      <c r="P2537" s="111">
        <f>+'Categorias-9 feb-Depurado'!AC2536</f>
        <v>44861</v>
      </c>
      <c r="Q2537" s="111">
        <f>+'Categorias-9 feb-Depurado'!AE2536</f>
        <v>44921</v>
      </c>
      <c r="R2537" s="112" t="str">
        <f>+'Categorias-9 feb-Depurado'!AB2536</f>
        <v>Seguridad</v>
      </c>
    </row>
    <row r="2538" spans="2:18" s="1" customFormat="1" ht="14.5" hidden="1">
      <c r="B2538" s="57" t="str">
        <f>+'Categorias-9 feb-Depurado'!B2537</f>
        <v>SECURITAS COLOMBIA SA</v>
      </c>
      <c r="C2538" s="30" t="s">
        <v>4900</v>
      </c>
      <c r="D2538" s="31">
        <v>5</v>
      </c>
      <c r="E2538" s="30" t="str">
        <f>+'Categorias-9 feb-Depurado'!E2537</f>
        <v>860023264-7</v>
      </c>
      <c r="F2538" s="30" t="str">
        <f>+'Categorias-9 feb-Depurado'!F2537</f>
        <v>AC 26 92 32 LT 116</v>
      </c>
      <c r="G2538" s="30" t="str">
        <f>+'Categorias-9 feb-Depurado'!G2537</f>
        <v>169</v>
      </c>
      <c r="H2538" s="30" t="str">
        <f>+'Categorias-9 feb-Depurado'!H2537</f>
        <v>SA2619975</v>
      </c>
      <c r="I2538" s="107">
        <f>+'Categorias-9 feb-Depurado'!R2537</f>
        <v>7814402</v>
      </c>
      <c r="J2538" s="108">
        <f t="shared" si="164"/>
        <v>7814402</v>
      </c>
      <c r="K2538" s="107">
        <f t="shared" si="165"/>
        <v>120800.13740414778</v>
      </c>
      <c r="L2538" s="109">
        <f t="shared" si="166"/>
        <v>7935202.1374041475</v>
      </c>
      <c r="M2538" s="110">
        <f t="shared" si="167"/>
        <v>6.0494340501326705E-06</v>
      </c>
      <c r="N2538" s="33" t="s">
        <v>4892</v>
      </c>
      <c r="O2538" s="33">
        <f>+'Categorias-9 feb-Depurado'!Y2537</f>
        <v>1638.2909315806576</v>
      </c>
      <c r="P2538" s="111">
        <f>+'Categorias-9 feb-Depurado'!AC2537</f>
        <v>44861</v>
      </c>
      <c r="Q2538" s="111">
        <f>+'Categorias-9 feb-Depurado'!AE2537</f>
        <v>44921</v>
      </c>
      <c r="R2538" s="112" t="str">
        <f>+'Categorias-9 feb-Depurado'!AB2537</f>
        <v>Seguridad</v>
      </c>
    </row>
    <row r="2539" spans="2:18" s="1" customFormat="1" ht="14.5" hidden="1">
      <c r="B2539" s="57" t="str">
        <f>+'Categorias-9 feb-Depurado'!B2538</f>
        <v>SECURITAS COLOMBIA SA</v>
      </c>
      <c r="C2539" s="30" t="s">
        <v>4900</v>
      </c>
      <c r="D2539" s="31">
        <v>5</v>
      </c>
      <c r="E2539" s="30" t="str">
        <f>+'Categorias-9 feb-Depurado'!E2538</f>
        <v>860023264-7</v>
      </c>
      <c r="F2539" s="30" t="str">
        <f>+'Categorias-9 feb-Depurado'!F2538</f>
        <v>AC 26 92 32 LT 116</v>
      </c>
      <c r="G2539" s="30" t="str">
        <f>+'Categorias-9 feb-Depurado'!G2538</f>
        <v>169</v>
      </c>
      <c r="H2539" s="30" t="str">
        <f>+'Categorias-9 feb-Depurado'!H2538</f>
        <v>SA2619992</v>
      </c>
      <c r="I2539" s="107">
        <f>+'Categorias-9 feb-Depurado'!R2538</f>
        <v>3801232</v>
      </c>
      <c r="J2539" s="108">
        <f t="shared" si="164"/>
        <v>3801232</v>
      </c>
      <c r="K2539" s="107">
        <f t="shared" si="165"/>
        <v>58761.930587272516</v>
      </c>
      <c r="L2539" s="109">
        <f t="shared" si="166"/>
        <v>3859993.9305872726</v>
      </c>
      <c r="M2539" s="110">
        <f t="shared" si="167"/>
        <v>2.9426822798793705E-06</v>
      </c>
      <c r="N2539" s="33" t="s">
        <v>4892</v>
      </c>
      <c r="O2539" s="33">
        <f>+'Categorias-9 feb-Depurado'!Y2538</f>
        <v>796.92904389026899</v>
      </c>
      <c r="P2539" s="111">
        <f>+'Categorias-9 feb-Depurado'!AC2538</f>
        <v>44861</v>
      </c>
      <c r="Q2539" s="111">
        <f>+'Categorias-9 feb-Depurado'!AE2538</f>
        <v>44921</v>
      </c>
      <c r="R2539" s="112" t="str">
        <f>+'Categorias-9 feb-Depurado'!AB2538</f>
        <v>Seguridad</v>
      </c>
    </row>
    <row r="2540" spans="2:18" s="1" customFormat="1" ht="14.5" hidden="1">
      <c r="B2540" s="57" t="str">
        <f>+'Categorias-9 feb-Depurado'!B2539</f>
        <v>SECURITAS COLOMBIA SA</v>
      </c>
      <c r="C2540" s="30" t="s">
        <v>4900</v>
      </c>
      <c r="D2540" s="31">
        <v>5</v>
      </c>
      <c r="E2540" s="30" t="str">
        <f>+'Categorias-9 feb-Depurado'!E2539</f>
        <v>860023264-7</v>
      </c>
      <c r="F2540" s="30" t="str">
        <f>+'Categorias-9 feb-Depurado'!F2539</f>
        <v>AC 26 92 32 LT 116</v>
      </c>
      <c r="G2540" s="30" t="str">
        <f>+'Categorias-9 feb-Depurado'!G2539</f>
        <v>169</v>
      </c>
      <c r="H2540" s="30" t="str">
        <f>+'Categorias-9 feb-Depurado'!H2539</f>
        <v>SA2619981</v>
      </c>
      <c r="I2540" s="107">
        <f>+'Categorias-9 feb-Depurado'!R2539</f>
        <v>2302879</v>
      </c>
      <c r="J2540" s="108">
        <f t="shared" si="164"/>
        <v>2302879</v>
      </c>
      <c r="K2540" s="107">
        <f t="shared" si="165"/>
        <v>35599.409862088803</v>
      </c>
      <c r="L2540" s="109">
        <f t="shared" si="166"/>
        <v>2338478.409862089</v>
      </c>
      <c r="M2540" s="110">
        <f t="shared" si="167"/>
        <v>1.7827486525437871E-06</v>
      </c>
      <c r="N2540" s="33" t="s">
        <v>4892</v>
      </c>
      <c r="O2540" s="33">
        <f>+'Categorias-9 feb-Depurado'!Y2539</f>
        <v>482.79903980209019</v>
      </c>
      <c r="P2540" s="111">
        <f>+'Categorias-9 feb-Depurado'!AC2539</f>
        <v>44861</v>
      </c>
      <c r="Q2540" s="111">
        <f>+'Categorias-9 feb-Depurado'!AE2539</f>
        <v>44921</v>
      </c>
      <c r="R2540" s="112" t="str">
        <f>+'Categorias-9 feb-Depurado'!AB2539</f>
        <v>Seguridad</v>
      </c>
    </row>
    <row r="2541" spans="2:18" s="1" customFormat="1" ht="14.5" hidden="1">
      <c r="B2541" s="57" t="str">
        <f>+'Categorias-9 feb-Depurado'!B2540</f>
        <v>SECURITAS COLOMBIA SA</v>
      </c>
      <c r="C2541" s="30" t="s">
        <v>4900</v>
      </c>
      <c r="D2541" s="31">
        <v>5</v>
      </c>
      <c r="E2541" s="30" t="str">
        <f>+'Categorias-9 feb-Depurado'!E2540</f>
        <v>860023264-7</v>
      </c>
      <c r="F2541" s="30" t="str">
        <f>+'Categorias-9 feb-Depurado'!F2540</f>
        <v>AC 26 92 32 LT 116</v>
      </c>
      <c r="G2541" s="30" t="str">
        <f>+'Categorias-9 feb-Depurado'!G2540</f>
        <v>169</v>
      </c>
      <c r="H2541" s="30" t="str">
        <f>+'Categorias-9 feb-Depurado'!H2540</f>
        <v>SA2619980</v>
      </c>
      <c r="I2541" s="107">
        <f>+'Categorias-9 feb-Depurado'!R2540</f>
        <v>7275116</v>
      </c>
      <c r="J2541" s="108">
        <f t="shared" si="164"/>
        <v>7275116</v>
      </c>
      <c r="K2541" s="107">
        <f t="shared" si="165"/>
        <v>112463.50167691834</v>
      </c>
      <c r="L2541" s="109">
        <f t="shared" si="166"/>
        <v>7387579.501676918</v>
      </c>
      <c r="M2541" s="110">
        <f t="shared" si="167"/>
        <v>5.6319516770528307E-06</v>
      </c>
      <c r="N2541" s="33" t="s">
        <v>4892</v>
      </c>
      <c r="O2541" s="33">
        <f>+'Categorias-9 feb-Depurado'!Y2540</f>
        <v>1525.2295145549649</v>
      </c>
      <c r="P2541" s="111">
        <f>+'Categorias-9 feb-Depurado'!AC2540</f>
        <v>44861</v>
      </c>
      <c r="Q2541" s="111">
        <f>+'Categorias-9 feb-Depurado'!AE2540</f>
        <v>44921</v>
      </c>
      <c r="R2541" s="112" t="str">
        <f>+'Categorias-9 feb-Depurado'!AB2540</f>
        <v>Seguridad</v>
      </c>
    </row>
    <row r="2542" spans="2:18" s="1" customFormat="1" ht="14.5" hidden="1">
      <c r="B2542" s="57" t="str">
        <f>+'Categorias-9 feb-Depurado'!B2541</f>
        <v>SECURITAS COLOMBIA SA</v>
      </c>
      <c r="C2542" s="30" t="s">
        <v>4900</v>
      </c>
      <c r="D2542" s="31">
        <v>5</v>
      </c>
      <c r="E2542" s="30" t="str">
        <f>+'Categorias-9 feb-Depurado'!E2541</f>
        <v>860023264-7</v>
      </c>
      <c r="F2542" s="30" t="str">
        <f>+'Categorias-9 feb-Depurado'!F2541</f>
        <v>AC 26 92 32 LT 116</v>
      </c>
      <c r="G2542" s="30" t="str">
        <f>+'Categorias-9 feb-Depurado'!G2541</f>
        <v>169</v>
      </c>
      <c r="H2542" s="30" t="str">
        <f>+'Categorias-9 feb-Depurado'!H2541</f>
        <v>SA2619978</v>
      </c>
      <c r="I2542" s="107">
        <f>+'Categorias-9 feb-Depurado'!R2541</f>
        <v>22206458</v>
      </c>
      <c r="J2542" s="108">
        <f t="shared" si="164"/>
        <v>22206458</v>
      </c>
      <c r="K2542" s="107">
        <f t="shared" si="165"/>
        <v>343281.95268933399</v>
      </c>
      <c r="L2542" s="109">
        <f t="shared" si="166"/>
        <v>22549739.952689335</v>
      </c>
      <c r="M2542" s="110">
        <f t="shared" si="167"/>
        <v>1.7190887179600058E-05</v>
      </c>
      <c r="N2542" s="33" t="s">
        <v>4892</v>
      </c>
      <c r="O2542" s="33">
        <f>+'Categorias-9 feb-Depurado'!Y2541</f>
        <v>4655.5883308699431</v>
      </c>
      <c r="P2542" s="111">
        <f>+'Categorias-9 feb-Depurado'!AC2541</f>
        <v>44861</v>
      </c>
      <c r="Q2542" s="111">
        <f>+'Categorias-9 feb-Depurado'!AE2541</f>
        <v>44921</v>
      </c>
      <c r="R2542" s="112" t="str">
        <f>+'Categorias-9 feb-Depurado'!AB2541</f>
        <v>Seguridad</v>
      </c>
    </row>
    <row r="2543" spans="2:18" s="1" customFormat="1" ht="14.5" hidden="1">
      <c r="B2543" s="57" t="str">
        <f>+'Categorias-9 feb-Depurado'!B2542</f>
        <v>SECURITAS COLOMBIA SA</v>
      </c>
      <c r="C2543" s="30" t="s">
        <v>4900</v>
      </c>
      <c r="D2543" s="31">
        <v>5</v>
      </c>
      <c r="E2543" s="30" t="str">
        <f>+'Categorias-9 feb-Depurado'!E2542</f>
        <v>860023264-7</v>
      </c>
      <c r="F2543" s="30" t="str">
        <f>+'Categorias-9 feb-Depurado'!F2542</f>
        <v>AC 26 92 32 LT 116</v>
      </c>
      <c r="G2543" s="30" t="str">
        <f>+'Categorias-9 feb-Depurado'!G2542</f>
        <v>169</v>
      </c>
      <c r="H2543" s="30" t="str">
        <f>+'Categorias-9 feb-Depurado'!H2542</f>
        <v>SA2619983</v>
      </c>
      <c r="I2543" s="107">
        <f>+'Categorias-9 feb-Depurado'!R2542</f>
        <v>19258599</v>
      </c>
      <c r="J2543" s="108">
        <f t="shared" si="164"/>
        <v>19258599</v>
      </c>
      <c r="K2543" s="107">
        <f t="shared" si="165"/>
        <v>297712.02011508791</v>
      </c>
      <c r="L2543" s="109">
        <f t="shared" si="166"/>
        <v>19556311.020115089</v>
      </c>
      <c r="M2543" s="110">
        <f t="shared" si="167"/>
        <v>1.4908834297039108E-05</v>
      </c>
      <c r="N2543" s="33" t="s">
        <v>4892</v>
      </c>
      <c r="O2543" s="33">
        <f>+'Categorias-9 feb-Depurado'!Y2542</f>
        <v>4037.5691059467276</v>
      </c>
      <c r="P2543" s="111">
        <f>+'Categorias-9 feb-Depurado'!AC2542</f>
        <v>44861</v>
      </c>
      <c r="Q2543" s="111">
        <f>+'Categorias-9 feb-Depurado'!AE2542</f>
        <v>44921</v>
      </c>
      <c r="R2543" s="112" t="str">
        <f>+'Categorias-9 feb-Depurado'!AB2542</f>
        <v>Seguridad</v>
      </c>
    </row>
    <row r="2544" spans="2:18" s="1" customFormat="1" ht="14.5" hidden="1">
      <c r="B2544" s="57" t="str">
        <f>+'Categorias-9 feb-Depurado'!B2543</f>
        <v>SECURITAS COLOMBIA SA</v>
      </c>
      <c r="C2544" s="30" t="s">
        <v>4900</v>
      </c>
      <c r="D2544" s="31">
        <v>5</v>
      </c>
      <c r="E2544" s="30" t="str">
        <f>+'Categorias-9 feb-Depurado'!E2543</f>
        <v>860023264-7</v>
      </c>
      <c r="F2544" s="30" t="str">
        <f>+'Categorias-9 feb-Depurado'!F2543</f>
        <v>AC 26 92 32 LT 116</v>
      </c>
      <c r="G2544" s="30" t="str">
        <f>+'Categorias-9 feb-Depurado'!G2543</f>
        <v>169</v>
      </c>
      <c r="H2544" s="30" t="str">
        <f>+'Categorias-9 feb-Depurado'!H2543</f>
        <v>SA2619976</v>
      </c>
      <c r="I2544" s="107">
        <f>+'Categorias-9 feb-Depurado'!R2543</f>
        <v>5260098</v>
      </c>
      <c r="J2544" s="108">
        <f t="shared" si="164"/>
        <v>5260098</v>
      </c>
      <c r="K2544" s="107">
        <f t="shared" si="165"/>
        <v>81314.03543857648</v>
      </c>
      <c r="L2544" s="109">
        <f t="shared" si="166"/>
        <v>5341412.0354385767</v>
      </c>
      <c r="M2544" s="110">
        <f t="shared" si="167"/>
        <v>4.0720474769834933E-06</v>
      </c>
      <c r="N2544" s="33" t="s">
        <v>4892</v>
      </c>
      <c r="O2544" s="33">
        <f>+'Categorias-9 feb-Depurado'!Y2543</f>
        <v>1102.7805905846094</v>
      </c>
      <c r="P2544" s="111">
        <f>+'Categorias-9 feb-Depurado'!AC2543</f>
        <v>44861</v>
      </c>
      <c r="Q2544" s="111">
        <f>+'Categorias-9 feb-Depurado'!AE2543</f>
        <v>44921</v>
      </c>
      <c r="R2544" s="112" t="str">
        <f>+'Categorias-9 feb-Depurado'!AB2543</f>
        <v>Seguridad</v>
      </c>
    </row>
    <row r="2545" spans="2:18" s="1" customFormat="1" ht="14.5" hidden="1">
      <c r="B2545" s="57" t="str">
        <f>+'Categorias-9 feb-Depurado'!B2544</f>
        <v>SECURITAS COLOMBIA SA</v>
      </c>
      <c r="C2545" s="30" t="s">
        <v>4900</v>
      </c>
      <c r="D2545" s="31">
        <v>5</v>
      </c>
      <c r="E2545" s="30" t="str">
        <f>+'Categorias-9 feb-Depurado'!E2544</f>
        <v>860023264-7</v>
      </c>
      <c r="F2545" s="30" t="str">
        <f>+'Categorias-9 feb-Depurado'!F2544</f>
        <v>AC 26 92 32 LT 116</v>
      </c>
      <c r="G2545" s="30" t="str">
        <f>+'Categorias-9 feb-Depurado'!G2544</f>
        <v>169</v>
      </c>
      <c r="H2545" s="30" t="str">
        <f>+'Categorias-9 feb-Depurado'!H2544</f>
        <v>SA2619989</v>
      </c>
      <c r="I2545" s="107">
        <f>+'Categorias-9 feb-Depurado'!R2544</f>
        <v>299611517</v>
      </c>
      <c r="J2545" s="108">
        <f t="shared" si="164"/>
        <v>299611517</v>
      </c>
      <c r="K2545" s="107">
        <f t="shared" si="165"/>
        <v>4631590.8013774008</v>
      </c>
      <c r="L2545" s="109">
        <f t="shared" si="166"/>
        <v>304243107.80137742</v>
      </c>
      <c r="M2545" s="110">
        <f t="shared" si="167"/>
        <v>0.00023194098700728521</v>
      </c>
      <c r="N2545" s="33" t="s">
        <v>4892</v>
      </c>
      <c r="O2545" s="33">
        <f>+'Categorias-9 feb-Depurado'!Y2544</f>
        <v>62813.614054949314</v>
      </c>
      <c r="P2545" s="111">
        <f>+'Categorias-9 feb-Depurado'!AC2544</f>
        <v>44861</v>
      </c>
      <c r="Q2545" s="111">
        <f>+'Categorias-9 feb-Depurado'!AE2544</f>
        <v>44921</v>
      </c>
      <c r="R2545" s="112" t="str">
        <f>+'Categorias-9 feb-Depurado'!AB2544</f>
        <v>Seguridad</v>
      </c>
    </row>
    <row r="2546" spans="2:18" s="1" customFormat="1" ht="14.5" hidden="1">
      <c r="B2546" s="57" t="str">
        <f>+'Categorias-9 feb-Depurado'!B2545</f>
        <v>SECURITAS COLOMBIA SA</v>
      </c>
      <c r="C2546" s="30" t="s">
        <v>4900</v>
      </c>
      <c r="D2546" s="31">
        <v>5</v>
      </c>
      <c r="E2546" s="30" t="str">
        <f>+'Categorias-9 feb-Depurado'!E2545</f>
        <v>860023264-7</v>
      </c>
      <c r="F2546" s="30" t="str">
        <f>+'Categorias-9 feb-Depurado'!F2545</f>
        <v>AC 26 92 32 LT 116</v>
      </c>
      <c r="G2546" s="30" t="str">
        <f>+'Categorias-9 feb-Depurado'!G2545</f>
        <v>169</v>
      </c>
      <c r="H2546" s="30" t="str">
        <f>+'Categorias-9 feb-Depurado'!H2545</f>
        <v>SA2619991</v>
      </c>
      <c r="I2546" s="107">
        <f>+'Categorias-9 feb-Depurado'!R2545</f>
        <v>12143572</v>
      </c>
      <c r="J2546" s="108">
        <f t="shared" si="164"/>
        <v>12143572</v>
      </c>
      <c r="K2546" s="107">
        <f t="shared" si="165"/>
        <v>187723.27891208589</v>
      </c>
      <c r="L2546" s="109">
        <f t="shared" si="166"/>
        <v>12331295.278912086</v>
      </c>
      <c r="M2546" s="110">
        <f t="shared" si="167"/>
        <v>9.4008137727029775E-06</v>
      </c>
      <c r="N2546" s="33" t="s">
        <v>4892</v>
      </c>
      <c r="O2546" s="33">
        <f>+'Categorias-9 feb-Depurado'!Y2545</f>
        <v>2545.902282042412</v>
      </c>
      <c r="P2546" s="111">
        <f>+'Categorias-9 feb-Depurado'!AC2545</f>
        <v>44861</v>
      </c>
      <c r="Q2546" s="111">
        <f>+'Categorias-9 feb-Depurado'!AE2545</f>
        <v>44921</v>
      </c>
      <c r="R2546" s="112" t="str">
        <f>+'Categorias-9 feb-Depurado'!AB2545</f>
        <v>Seguridad</v>
      </c>
    </row>
    <row r="2547" spans="2:18" s="1" customFormat="1" ht="14.5" hidden="1">
      <c r="B2547" s="57" t="str">
        <f>+'Categorias-9 feb-Depurado'!B2546</f>
        <v>SECURITAS COLOMBIA SA</v>
      </c>
      <c r="C2547" s="30" t="s">
        <v>4900</v>
      </c>
      <c r="D2547" s="31">
        <v>5</v>
      </c>
      <c r="E2547" s="30" t="str">
        <f>+'Categorias-9 feb-Depurado'!E2546</f>
        <v>860023264-7</v>
      </c>
      <c r="F2547" s="30" t="str">
        <f>+'Categorias-9 feb-Depurado'!F2546</f>
        <v>AC 26 92 32 LT 116</v>
      </c>
      <c r="G2547" s="30" t="str">
        <f>+'Categorias-9 feb-Depurado'!G2546</f>
        <v>169</v>
      </c>
      <c r="H2547" s="30" t="str">
        <f>+'Categorias-9 feb-Depurado'!H2546</f>
        <v>SA2619982</v>
      </c>
      <c r="I2547" s="107">
        <f>+'Categorias-9 feb-Depurado'!R2546</f>
        <v>4667991</v>
      </c>
      <c r="J2547" s="108">
        <f t="shared" si="164"/>
        <v>4667991</v>
      </c>
      <c r="K2547" s="107">
        <f t="shared" si="165"/>
        <v>72160.85814388936</v>
      </c>
      <c r="L2547" s="109">
        <f t="shared" si="166"/>
        <v>4740151.8581438893</v>
      </c>
      <c r="M2547" s="110">
        <f t="shared" si="167"/>
        <v>3.6136743030513216E-06</v>
      </c>
      <c r="N2547" s="33" t="s">
        <v>4892</v>
      </c>
      <c r="O2547" s="33">
        <f>+'Categorias-9 feb-Depurado'!Y2546</f>
        <v>978.64524041636525</v>
      </c>
      <c r="P2547" s="111">
        <f>+'Categorias-9 feb-Depurado'!AC2546</f>
        <v>44861</v>
      </c>
      <c r="Q2547" s="111">
        <f>+'Categorias-9 feb-Depurado'!AE2546</f>
        <v>44921</v>
      </c>
      <c r="R2547" s="112" t="str">
        <f>+'Categorias-9 feb-Depurado'!AB2546</f>
        <v>Seguridad</v>
      </c>
    </row>
    <row r="2548" spans="2:18" s="1" customFormat="1" ht="14.5" hidden="1">
      <c r="B2548" s="57" t="str">
        <f>+'Categorias-9 feb-Depurado'!B2547</f>
        <v>SECURITAS COLOMBIA SA</v>
      </c>
      <c r="C2548" s="30" t="s">
        <v>4900</v>
      </c>
      <c r="D2548" s="31">
        <v>5</v>
      </c>
      <c r="E2548" s="30" t="str">
        <f>+'Categorias-9 feb-Depurado'!E2547</f>
        <v>860023264-7</v>
      </c>
      <c r="F2548" s="30" t="str">
        <f>+'Categorias-9 feb-Depurado'!F2547</f>
        <v>AC 26 92 32 LT 116</v>
      </c>
      <c r="G2548" s="30" t="str">
        <f>+'Categorias-9 feb-Depurado'!G2547</f>
        <v>169</v>
      </c>
      <c r="H2548" s="30" t="str">
        <f>+'Categorias-9 feb-Depurado'!H2547</f>
        <v>SA2619977</v>
      </c>
      <c r="I2548" s="107">
        <f>+'Categorias-9 feb-Depurado'!R2547</f>
        <v>138571660</v>
      </c>
      <c r="J2548" s="108">
        <f t="shared" si="164"/>
        <v>138571660</v>
      </c>
      <c r="K2548" s="107">
        <f t="shared" si="165"/>
        <v>2142131.3580131722</v>
      </c>
      <c r="L2548" s="109">
        <f t="shared" si="166"/>
        <v>140713791.35801318</v>
      </c>
      <c r="M2548" s="110">
        <f t="shared" si="167"/>
        <v>0.00010727373871825475</v>
      </c>
      <c r="N2548" s="33" t="s">
        <v>4892</v>
      </c>
      <c r="O2548" s="33">
        <f>+'Categorias-9 feb-Depurado'!Y2547</f>
        <v>29051.5760453683</v>
      </c>
      <c r="P2548" s="111">
        <f>+'Categorias-9 feb-Depurado'!AC2547</f>
        <v>44861</v>
      </c>
      <c r="Q2548" s="111">
        <f>+'Categorias-9 feb-Depurado'!AE2547</f>
        <v>44921</v>
      </c>
      <c r="R2548" s="112" t="str">
        <f>+'Categorias-9 feb-Depurado'!AB2547</f>
        <v>Seguridad</v>
      </c>
    </row>
    <row r="2549" spans="2:18" s="1" customFormat="1" ht="14.5" hidden="1">
      <c r="B2549" s="57" t="str">
        <f>+'Categorias-9 feb-Depurado'!B2548</f>
        <v>SECURITAS COLOMBIA SA</v>
      </c>
      <c r="C2549" s="30" t="s">
        <v>4900</v>
      </c>
      <c r="D2549" s="31">
        <v>5</v>
      </c>
      <c r="E2549" s="30" t="str">
        <f>+'Categorias-9 feb-Depurado'!E2548</f>
        <v>860023264-7</v>
      </c>
      <c r="F2549" s="30" t="str">
        <f>+'Categorias-9 feb-Depurado'!F2548</f>
        <v>AC 26 92 32 LT 116</v>
      </c>
      <c r="G2549" s="30" t="str">
        <f>+'Categorias-9 feb-Depurado'!G2548</f>
        <v>169</v>
      </c>
      <c r="H2549" s="30" t="str">
        <f>+'Categorias-9 feb-Depurado'!H2548</f>
        <v>SA2619979</v>
      </c>
      <c r="I2549" s="107">
        <f>+'Categorias-9 feb-Depurado'!R2548</f>
        <v>19400878</v>
      </c>
      <c r="J2549" s="108">
        <f t="shared" si="164"/>
        <v>19400878</v>
      </c>
      <c r="K2549" s="107">
        <f t="shared" si="165"/>
        <v>299911.46195973892</v>
      </c>
      <c r="L2549" s="109">
        <f t="shared" si="166"/>
        <v>19700789.461959738</v>
      </c>
      <c r="M2549" s="110">
        <f t="shared" si="167"/>
        <v>1.5018978032569839E-05</v>
      </c>
      <c r="N2549" s="33" t="s">
        <v>4892</v>
      </c>
      <c r="O2549" s="33">
        <f>+'Categorias-9 feb-Depurado'!Y2548</f>
        <v>4067.3979265595349</v>
      </c>
      <c r="P2549" s="111">
        <f>+'Categorias-9 feb-Depurado'!AC2548</f>
        <v>44861</v>
      </c>
      <c r="Q2549" s="111">
        <f>+'Categorias-9 feb-Depurado'!AE2548</f>
        <v>44921</v>
      </c>
      <c r="R2549" s="112" t="str">
        <f>+'Categorias-9 feb-Depurado'!AB2548</f>
        <v>Seguridad</v>
      </c>
    </row>
    <row r="2550" spans="2:18" s="1" customFormat="1" ht="14.5" hidden="1">
      <c r="B2550" s="57" t="str">
        <f>+'Categorias-9 feb-Depurado'!B2549</f>
        <v>SECURITAS COLOMBIA SA</v>
      </c>
      <c r="C2550" s="30" t="s">
        <v>4900</v>
      </c>
      <c r="D2550" s="31">
        <v>5</v>
      </c>
      <c r="E2550" s="30" t="str">
        <f>+'Categorias-9 feb-Depurado'!E2549</f>
        <v>860023264-7</v>
      </c>
      <c r="F2550" s="30" t="str">
        <f>+'Categorias-9 feb-Depurado'!F2549</f>
        <v>AC 26 92 32 LT 116</v>
      </c>
      <c r="G2550" s="30" t="str">
        <f>+'Categorias-9 feb-Depurado'!G2549</f>
        <v>169</v>
      </c>
      <c r="H2550" s="30" t="str">
        <f>+'Categorias-9 feb-Depurado'!H2549</f>
        <v>SA2619984</v>
      </c>
      <c r="I2550" s="107">
        <f>+'Categorias-9 feb-Depurado'!R2549</f>
        <v>7485899</v>
      </c>
      <c r="J2550" s="108">
        <f t="shared" si="164"/>
        <v>7485899</v>
      </c>
      <c r="K2550" s="107">
        <f t="shared" si="165"/>
        <v>115721.92316105218</v>
      </c>
      <c r="L2550" s="109">
        <f t="shared" si="166"/>
        <v>7601620.9231610522</v>
      </c>
      <c r="M2550" s="110">
        <f t="shared" si="167"/>
        <v>5.7951270367782598E-06</v>
      </c>
      <c r="N2550" s="33" t="s">
        <v>4892</v>
      </c>
      <c r="O2550" s="33">
        <f>+'Categorias-9 feb-Depurado'!Y2549</f>
        <v>1569.4202123756511</v>
      </c>
      <c r="P2550" s="111">
        <f>+'Categorias-9 feb-Depurado'!AC2549</f>
        <v>44861</v>
      </c>
      <c r="Q2550" s="111">
        <f>+'Categorias-9 feb-Depurado'!AE2549</f>
        <v>44921</v>
      </c>
      <c r="R2550" s="112" t="str">
        <f>+'Categorias-9 feb-Depurado'!AB2549</f>
        <v>Seguridad</v>
      </c>
    </row>
    <row r="2551" spans="2:18" s="1" customFormat="1" ht="14.5" hidden="1">
      <c r="B2551" s="57" t="str">
        <f>+'Categorias-9 feb-Depurado'!B2550</f>
        <v>SECURITAS COLOMBIA SA</v>
      </c>
      <c r="C2551" s="30" t="s">
        <v>4900</v>
      </c>
      <c r="D2551" s="31">
        <v>5</v>
      </c>
      <c r="E2551" s="30" t="str">
        <f>+'Categorias-9 feb-Depurado'!E2550</f>
        <v>860023264-7</v>
      </c>
      <c r="F2551" s="30" t="str">
        <f>+'Categorias-9 feb-Depurado'!F2550</f>
        <v>AC 26 92 32 LT 116</v>
      </c>
      <c r="G2551" s="30" t="str">
        <f>+'Categorias-9 feb-Depurado'!G2550</f>
        <v>169</v>
      </c>
      <c r="H2551" s="30" t="str">
        <f>+'Categorias-9 feb-Depurado'!H2550</f>
        <v>SA2619974</v>
      </c>
      <c r="I2551" s="107">
        <f>+'Categorias-9 feb-Depurado'!R2550</f>
        <v>7375184</v>
      </c>
      <c r="J2551" s="108">
        <f t="shared" si="164"/>
        <v>7375184</v>
      </c>
      <c r="K2551" s="107">
        <f t="shared" si="165"/>
        <v>114010.41827396036</v>
      </c>
      <c r="L2551" s="109">
        <f t="shared" si="166"/>
        <v>7489194.4182739602</v>
      </c>
      <c r="M2551" s="110">
        <f t="shared" si="167"/>
        <v>5.7094182274720024E-06</v>
      </c>
      <c r="N2551" s="33" t="s">
        <v>4892</v>
      </c>
      <c r="O2551" s="33">
        <f>+'Categorias-9 feb-Depurado'!Y2550</f>
        <v>1546.2087906328291</v>
      </c>
      <c r="P2551" s="111">
        <f>+'Categorias-9 feb-Depurado'!AC2550</f>
        <v>44861</v>
      </c>
      <c r="Q2551" s="111">
        <f>+'Categorias-9 feb-Depurado'!AE2550</f>
        <v>44921</v>
      </c>
      <c r="R2551" s="112" t="str">
        <f>+'Categorias-9 feb-Depurado'!AB2550</f>
        <v>Seguridad</v>
      </c>
    </row>
    <row r="2552" spans="2:18" s="1" customFormat="1" ht="14.5" hidden="1">
      <c r="B2552" s="57" t="str">
        <f>+'Categorias-9 feb-Depurado'!B2551</f>
        <v>SECURITAS COLOMBIA SA</v>
      </c>
      <c r="C2552" s="30" t="s">
        <v>4900</v>
      </c>
      <c r="D2552" s="31">
        <v>5</v>
      </c>
      <c r="E2552" s="30" t="str">
        <f>+'Categorias-9 feb-Depurado'!E2551</f>
        <v>860023264-7</v>
      </c>
      <c r="F2552" s="30" t="str">
        <f>+'Categorias-9 feb-Depurado'!F2551</f>
        <v>AC 26 92 32 LT 116</v>
      </c>
      <c r="G2552" s="30" t="str">
        <f>+'Categorias-9 feb-Depurado'!G2551</f>
        <v>169</v>
      </c>
      <c r="H2552" s="30" t="str">
        <f>+'Categorias-9 feb-Depurado'!H2551</f>
        <v>SA2619985</v>
      </c>
      <c r="I2552" s="107">
        <f>+'Categorias-9 feb-Depurado'!R2551</f>
        <v>5060810</v>
      </c>
      <c r="J2552" s="108">
        <f t="shared" si="164"/>
        <v>5060810</v>
      </c>
      <c r="K2552" s="107">
        <f t="shared" si="165"/>
        <v>71230.539168024348</v>
      </c>
      <c r="L2552" s="109">
        <f t="shared" si="166"/>
        <v>5132040.5391680244</v>
      </c>
      <c r="M2552" s="110">
        <f t="shared" si="167"/>
        <v>3.9124322539892312E-06</v>
      </c>
      <c r="N2552" s="33" t="s">
        <v>4892</v>
      </c>
      <c r="O2552" s="33">
        <f>+'Categorias-9 feb-Depurado'!Y2551</f>
        <v>1060.9998217973312</v>
      </c>
      <c r="P2552" s="111">
        <f>+'Categorias-9 feb-Depurado'!AC2551</f>
        <v>44865</v>
      </c>
      <c r="Q2552" s="111">
        <f>+'Categorias-9 feb-Depurado'!AE2551</f>
        <v>44925</v>
      </c>
      <c r="R2552" s="112" t="str">
        <f>+'Categorias-9 feb-Depurado'!AB2551</f>
        <v>Seguridad</v>
      </c>
    </row>
    <row r="2553" spans="2:18" s="1" customFormat="1" ht="14.5" hidden="1">
      <c r="B2553" s="57" t="str">
        <f>+'Categorias-9 feb-Depurado'!B2552</f>
        <v>SECURITAS COLOMBIA SA</v>
      </c>
      <c r="C2553" s="30" t="s">
        <v>4900</v>
      </c>
      <c r="D2553" s="31">
        <v>5</v>
      </c>
      <c r="E2553" s="30" t="str">
        <f>+'Categorias-9 feb-Depurado'!E2552</f>
        <v>860023264-7</v>
      </c>
      <c r="F2553" s="30" t="str">
        <f>+'Categorias-9 feb-Depurado'!F2552</f>
        <v>AC 26 92 32 LT 116</v>
      </c>
      <c r="G2553" s="30" t="str">
        <f>+'Categorias-9 feb-Depurado'!G2552</f>
        <v>169</v>
      </c>
      <c r="H2553" s="30" t="str">
        <f>+'Categorias-9 feb-Depurado'!H2552</f>
        <v>SA2620336</v>
      </c>
      <c r="I2553" s="107">
        <f>+'Categorias-9 feb-Depurado'!R2552</f>
        <v>7840165</v>
      </c>
      <c r="J2553" s="108">
        <f t="shared" si="164"/>
        <v>7840165</v>
      </c>
      <c r="K2553" s="107">
        <f t="shared" si="165"/>
        <v>42879.914162542103</v>
      </c>
      <c r="L2553" s="109">
        <f t="shared" si="166"/>
        <v>7883044.9141625417</v>
      </c>
      <c r="M2553" s="110">
        <f t="shared" si="167"/>
        <v>6.0096717760563907E-06</v>
      </c>
      <c r="N2553" s="33" t="s">
        <v>4892</v>
      </c>
      <c r="O2553" s="33">
        <f>+'Categorias-9 feb-Depurado'!Y2552</f>
        <v>1643.6921496483117</v>
      </c>
      <c r="P2553" s="111">
        <f>+'Categorias-9 feb-Depurado'!AC2552</f>
        <v>44890</v>
      </c>
      <c r="Q2553" s="111">
        <f>+'Categorias-9 feb-Depurado'!AE2552</f>
        <v>44950</v>
      </c>
      <c r="R2553" s="112" t="str">
        <f>+'Categorias-9 feb-Depurado'!AB2552</f>
        <v>Seguridad</v>
      </c>
    </row>
    <row r="2554" spans="2:18" s="1" customFormat="1" ht="14.5" hidden="1">
      <c r="B2554" s="57" t="str">
        <f>+'Categorias-9 feb-Depurado'!B2553</f>
        <v>SECURITAS COLOMBIA SA</v>
      </c>
      <c r="C2554" s="30" t="s">
        <v>4900</v>
      </c>
      <c r="D2554" s="31">
        <v>5</v>
      </c>
      <c r="E2554" s="30" t="str">
        <f>+'Categorias-9 feb-Depurado'!E2553</f>
        <v>860023264-7</v>
      </c>
      <c r="F2554" s="30" t="str">
        <f>+'Categorias-9 feb-Depurado'!F2553</f>
        <v>AC 26 92 32 LT 116</v>
      </c>
      <c r="G2554" s="30" t="str">
        <f>+'Categorias-9 feb-Depurado'!G2553</f>
        <v>169</v>
      </c>
      <c r="H2554" s="30" t="str">
        <f>+'Categorias-9 feb-Depurado'!H2553</f>
        <v>SA2620335</v>
      </c>
      <c r="I2554" s="107">
        <f>+'Categorias-9 feb-Depurado'!R2553</f>
        <v>18964125</v>
      </c>
      <c r="J2554" s="108">
        <f t="shared" si="164"/>
        <v>18964125</v>
      </c>
      <c r="K2554" s="107">
        <f t="shared" si="165"/>
        <v>103719.76255190022</v>
      </c>
      <c r="L2554" s="109">
        <f t="shared" si="166"/>
        <v>19067844.7625519</v>
      </c>
      <c r="M2554" s="110">
        <f t="shared" si="167"/>
        <v>1.4536450032633932E-05</v>
      </c>
      <c r="N2554" s="33" t="s">
        <v>4892</v>
      </c>
      <c r="O2554" s="33">
        <f>+'Categorias-9 feb-Depurado'!Y2553</f>
        <v>3975.832573351363</v>
      </c>
      <c r="P2554" s="111">
        <f>+'Categorias-9 feb-Depurado'!AC2553</f>
        <v>44890</v>
      </c>
      <c r="Q2554" s="111">
        <f>+'Categorias-9 feb-Depurado'!AE2553</f>
        <v>44950</v>
      </c>
      <c r="R2554" s="112" t="str">
        <f>+'Categorias-9 feb-Depurado'!AB2553</f>
        <v>Seguridad</v>
      </c>
    </row>
    <row r="2555" spans="2:18" s="1" customFormat="1" ht="14.5" hidden="1">
      <c r="B2555" s="57" t="str">
        <f>+'Categorias-9 feb-Depurado'!B2554</f>
        <v>SECURITAS COLOMBIA SA</v>
      </c>
      <c r="C2555" s="30" t="s">
        <v>4900</v>
      </c>
      <c r="D2555" s="31">
        <v>5</v>
      </c>
      <c r="E2555" s="30" t="str">
        <f>+'Categorias-9 feb-Depurado'!E2554</f>
        <v>860023264-7</v>
      </c>
      <c r="F2555" s="30" t="str">
        <f>+'Categorias-9 feb-Depurado'!F2554</f>
        <v>AC 26 92 32 LT 116</v>
      </c>
      <c r="G2555" s="30" t="str">
        <f>+'Categorias-9 feb-Depurado'!G2554</f>
        <v>169</v>
      </c>
      <c r="H2555" s="30" t="str">
        <f>+'Categorias-9 feb-Depurado'!H2554</f>
        <v>SA2620328</v>
      </c>
      <c r="I2555" s="107">
        <f>+'Categorias-9 feb-Depurado'!R2554</f>
        <v>5105077</v>
      </c>
      <c r="J2555" s="108">
        <f t="shared" si="164"/>
        <v>5105077</v>
      </c>
      <c r="K2555" s="107">
        <f t="shared" si="165"/>
        <v>27921.002115793221</v>
      </c>
      <c r="L2555" s="109">
        <f t="shared" si="166"/>
        <v>5132998.0021157935</v>
      </c>
      <c r="M2555" s="110">
        <f t="shared" si="167"/>
        <v>3.9131621798131332E-06</v>
      </c>
      <c r="N2555" s="33" t="s">
        <v>4892</v>
      </c>
      <c r="O2555" s="33">
        <f>+'Categorias-9 feb-Depurado'!Y2554</f>
        <v>1070.2804071406856</v>
      </c>
      <c r="P2555" s="111">
        <f>+'Categorias-9 feb-Depurado'!AC2554</f>
        <v>44890</v>
      </c>
      <c r="Q2555" s="111">
        <f>+'Categorias-9 feb-Depurado'!AE2554</f>
        <v>44950</v>
      </c>
      <c r="R2555" s="112" t="str">
        <f>+'Categorias-9 feb-Depurado'!AB2554</f>
        <v>Seguridad</v>
      </c>
    </row>
    <row r="2556" spans="2:18" s="1" customFormat="1" ht="14.5" hidden="1">
      <c r="B2556" s="57" t="str">
        <f>+'Categorias-9 feb-Depurado'!B2555</f>
        <v>SECURITAS COLOMBIA SA</v>
      </c>
      <c r="C2556" s="30" t="s">
        <v>4900</v>
      </c>
      <c r="D2556" s="31">
        <v>5</v>
      </c>
      <c r="E2556" s="30" t="str">
        <f>+'Categorias-9 feb-Depurado'!E2555</f>
        <v>860023264-7</v>
      </c>
      <c r="F2556" s="30" t="str">
        <f>+'Categorias-9 feb-Depurado'!F2555</f>
        <v>AC 26 92 32 LT 116</v>
      </c>
      <c r="G2556" s="30" t="str">
        <f>+'Categorias-9 feb-Depurado'!G2555</f>
        <v>169</v>
      </c>
      <c r="H2556" s="30" t="str">
        <f>+'Categorias-9 feb-Depurado'!H2555</f>
        <v>SA2620345</v>
      </c>
      <c r="I2556" s="107">
        <f>+'Categorias-9 feb-Depurado'!R2555</f>
        <v>331971979</v>
      </c>
      <c r="J2556" s="108">
        <f t="shared" si="164"/>
        <v>331971979</v>
      </c>
      <c r="K2556" s="107">
        <f t="shared" si="165"/>
        <v>1815641.6304872704</v>
      </c>
      <c r="L2556" s="109">
        <f t="shared" si="166"/>
        <v>333787620.63048726</v>
      </c>
      <c r="M2556" s="110">
        <f t="shared" si="167"/>
        <v>0.00025446436811443188</v>
      </c>
      <c r="N2556" s="33" t="s">
        <v>4892</v>
      </c>
      <c r="O2556" s="33">
        <f>+'Categorias-9 feb-Depurado'!Y2555</f>
        <v>69597.991341446788</v>
      </c>
      <c r="P2556" s="111">
        <f>+'Categorias-9 feb-Depurado'!AC2555</f>
        <v>44890</v>
      </c>
      <c r="Q2556" s="111">
        <f>+'Categorias-9 feb-Depurado'!AE2555</f>
        <v>44950</v>
      </c>
      <c r="R2556" s="112" t="str">
        <f>+'Categorias-9 feb-Depurado'!AB2555</f>
        <v>Seguridad</v>
      </c>
    </row>
    <row r="2557" spans="2:18" s="1" customFormat="1" ht="14.5" hidden="1">
      <c r="B2557" s="57" t="str">
        <f>+'Categorias-9 feb-Depurado'!B2556</f>
        <v>SECURITAS COLOMBIA SA</v>
      </c>
      <c r="C2557" s="30" t="s">
        <v>4900</v>
      </c>
      <c r="D2557" s="31">
        <v>5</v>
      </c>
      <c r="E2557" s="30" t="str">
        <f>+'Categorias-9 feb-Depurado'!E2556</f>
        <v>860023264-7</v>
      </c>
      <c r="F2557" s="30" t="str">
        <f>+'Categorias-9 feb-Depurado'!F2556</f>
        <v>AC 26 92 32 LT 116</v>
      </c>
      <c r="G2557" s="30" t="str">
        <f>+'Categorias-9 feb-Depurado'!G2556</f>
        <v>169</v>
      </c>
      <c r="H2557" s="30" t="str">
        <f>+'Categorias-9 feb-Depurado'!H2556</f>
        <v>SA2620330</v>
      </c>
      <c r="I2557" s="107">
        <f>+'Categorias-9 feb-Depurado'!R2556</f>
        <v>20025077</v>
      </c>
      <c r="J2557" s="108">
        <f t="shared" si="164"/>
        <v>20025077</v>
      </c>
      <c r="K2557" s="107">
        <f t="shared" si="165"/>
        <v>109522.38669189949</v>
      </c>
      <c r="L2557" s="109">
        <f t="shared" si="166"/>
        <v>20134599.386691898</v>
      </c>
      <c r="M2557" s="110">
        <f t="shared" si="167"/>
        <v>1.53496948164045E-05</v>
      </c>
      <c r="N2557" s="33" t="s">
        <v>4892</v>
      </c>
      <c r="O2557" s="33">
        <f>+'Categorias-9 feb-Depurado'!Y2556</f>
        <v>4198.2613709026482</v>
      </c>
      <c r="P2557" s="111">
        <f>+'Categorias-9 feb-Depurado'!AC2556</f>
        <v>44890</v>
      </c>
      <c r="Q2557" s="111">
        <f>+'Categorias-9 feb-Depurado'!AE2556</f>
        <v>44950</v>
      </c>
      <c r="R2557" s="112" t="str">
        <f>+'Categorias-9 feb-Depurado'!AB2556</f>
        <v>Seguridad</v>
      </c>
    </row>
    <row r="2558" spans="2:18" s="1" customFormat="1" ht="14.5" hidden="1">
      <c r="B2558" s="57" t="str">
        <f>+'Categorias-9 feb-Depurado'!B2557</f>
        <v>SECURITAS COLOMBIA SA</v>
      </c>
      <c r="C2558" s="30" t="s">
        <v>4900</v>
      </c>
      <c r="D2558" s="31">
        <v>5</v>
      </c>
      <c r="E2558" s="30" t="str">
        <f>+'Categorias-9 feb-Depurado'!E2557</f>
        <v>860023264-7</v>
      </c>
      <c r="F2558" s="30" t="str">
        <f>+'Categorias-9 feb-Depurado'!F2557</f>
        <v>AC 26 92 32 LT 116</v>
      </c>
      <c r="G2558" s="30" t="str">
        <f>+'Categorias-9 feb-Depurado'!G2557</f>
        <v>169</v>
      </c>
      <c r="H2558" s="30" t="str">
        <f>+'Categorias-9 feb-Depurado'!H2557</f>
        <v>SA2620333</v>
      </c>
      <c r="I2558" s="107">
        <f>+'Categorias-9 feb-Depurado'!R2557</f>
        <v>2258554</v>
      </c>
      <c r="J2558" s="108">
        <f t="shared" si="164"/>
        <v>2258554</v>
      </c>
      <c r="K2558" s="107">
        <f t="shared" si="165"/>
        <v>12352.622891414418</v>
      </c>
      <c r="L2558" s="109">
        <f t="shared" si="166"/>
        <v>2270906.6228914144</v>
      </c>
      <c r="M2558" s="110">
        <f t="shared" si="167"/>
        <v>1.7312350222857896E-06</v>
      </c>
      <c r="N2558" s="33" t="s">
        <v>4892</v>
      </c>
      <c r="O2558" s="33">
        <f>+'Categorias-9 feb-Depurado'!Y2557</f>
        <v>473.50629474721421</v>
      </c>
      <c r="P2558" s="111">
        <f>+'Categorias-9 feb-Depurado'!AC2557</f>
        <v>44890</v>
      </c>
      <c r="Q2558" s="111">
        <f>+'Categorias-9 feb-Depurado'!AE2557</f>
        <v>44950</v>
      </c>
      <c r="R2558" s="112" t="str">
        <f>+'Categorias-9 feb-Depurado'!AB2557</f>
        <v>Seguridad</v>
      </c>
    </row>
    <row r="2559" spans="2:18" s="1" customFormat="1" ht="14.5" hidden="1">
      <c r="B2559" s="57" t="str">
        <f>+'Categorias-9 feb-Depurado'!B2558</f>
        <v>SECURITAS COLOMBIA SA</v>
      </c>
      <c r="C2559" s="30" t="s">
        <v>4900</v>
      </c>
      <c r="D2559" s="31">
        <v>5</v>
      </c>
      <c r="E2559" s="30" t="str">
        <f>+'Categorias-9 feb-Depurado'!E2558</f>
        <v>860023264-7</v>
      </c>
      <c r="F2559" s="30" t="str">
        <f>+'Categorias-9 feb-Depurado'!F2558</f>
        <v>AC 26 92 32 LT 116</v>
      </c>
      <c r="G2559" s="30" t="str">
        <f>+'Categorias-9 feb-Depurado'!G2558</f>
        <v>169</v>
      </c>
      <c r="H2559" s="30" t="str">
        <f>+'Categorias-9 feb-Depurado'!H2558</f>
        <v>SA2620343</v>
      </c>
      <c r="I2559" s="107">
        <f>+'Categorias-9 feb-Depurado'!R2558</f>
        <v>11056980</v>
      </c>
      <c r="J2559" s="108">
        <f t="shared" si="164"/>
        <v>11056980</v>
      </c>
      <c r="K2559" s="107">
        <f t="shared" si="165"/>
        <v>60473.517240637768</v>
      </c>
      <c r="L2559" s="109">
        <f t="shared" si="166"/>
        <v>11117453.517240638</v>
      </c>
      <c r="M2559" s="110">
        <f t="shared" si="167"/>
        <v>8.4754365034945056E-06</v>
      </c>
      <c r="N2559" s="33" t="s">
        <v>4892</v>
      </c>
      <c r="O2559" s="33">
        <f>+'Categorias-9 feb-Depurado'!Y2558</f>
        <v>2318.0980533979055</v>
      </c>
      <c r="P2559" s="111">
        <f>+'Categorias-9 feb-Depurado'!AC2558</f>
        <v>44890</v>
      </c>
      <c r="Q2559" s="111">
        <f>+'Categorias-9 feb-Depurado'!AE2558</f>
        <v>44950</v>
      </c>
      <c r="R2559" s="112" t="str">
        <f>+'Categorias-9 feb-Depurado'!AB2558</f>
        <v>Seguridad</v>
      </c>
    </row>
    <row r="2560" spans="2:18" s="1" customFormat="1" ht="14.5" hidden="1">
      <c r="B2560" s="57" t="str">
        <f>+'Categorias-9 feb-Depurado'!B2559</f>
        <v>SECURITAS COLOMBIA SA</v>
      </c>
      <c r="C2560" s="30" t="s">
        <v>4900</v>
      </c>
      <c r="D2560" s="31">
        <v>5</v>
      </c>
      <c r="E2560" s="30" t="str">
        <f>+'Categorias-9 feb-Depurado'!E2559</f>
        <v>860023264-7</v>
      </c>
      <c r="F2560" s="30" t="str">
        <f>+'Categorias-9 feb-Depurado'!F2559</f>
        <v>AC 26 92 32 LT 116</v>
      </c>
      <c r="G2560" s="30" t="str">
        <f>+'Categorias-9 feb-Depurado'!G2559</f>
        <v>169</v>
      </c>
      <c r="H2560" s="30" t="str">
        <f>+'Categorias-9 feb-Depurado'!H2559</f>
        <v>SA2620339</v>
      </c>
      <c r="I2560" s="107">
        <f>+'Categorias-9 feb-Depurado'!R2559</f>
        <v>4645843</v>
      </c>
      <c r="J2560" s="108">
        <f t="shared" si="164"/>
        <v>4645843</v>
      </c>
      <c r="K2560" s="107">
        <f t="shared" si="165"/>
        <v>25409.331187882792</v>
      </c>
      <c r="L2560" s="109">
        <f t="shared" si="166"/>
        <v>4671252.3311878825</v>
      </c>
      <c r="M2560" s="110">
        <f t="shared" si="167"/>
        <v>3.5611484647439373E-06</v>
      </c>
      <c r="N2560" s="33" t="s">
        <v>4892</v>
      </c>
      <c r="O2560" s="33">
        <f>+'Categorias-9 feb-Depurado'!Y2559</f>
        <v>974.0019078168076</v>
      </c>
      <c r="P2560" s="111">
        <f>+'Categorias-9 feb-Depurado'!AC2559</f>
        <v>44890</v>
      </c>
      <c r="Q2560" s="111">
        <f>+'Categorias-9 feb-Depurado'!AE2559</f>
        <v>44950</v>
      </c>
      <c r="R2560" s="112" t="str">
        <f>+'Categorias-9 feb-Depurado'!AB2559</f>
        <v>Seguridad</v>
      </c>
    </row>
    <row r="2561" spans="2:18" s="1" customFormat="1" ht="14.5" hidden="1">
      <c r="B2561" s="57" t="str">
        <f>+'Categorias-9 feb-Depurado'!B2560</f>
        <v>SECURITAS COLOMBIA SA</v>
      </c>
      <c r="C2561" s="30" t="s">
        <v>4900</v>
      </c>
      <c r="D2561" s="31">
        <v>5</v>
      </c>
      <c r="E2561" s="30" t="str">
        <f>+'Categorias-9 feb-Depurado'!E2560</f>
        <v>860023264-7</v>
      </c>
      <c r="F2561" s="30" t="str">
        <f>+'Categorias-9 feb-Depurado'!F2560</f>
        <v>AC 26 92 32 LT 116</v>
      </c>
      <c r="G2561" s="30" t="str">
        <f>+'Categorias-9 feb-Depurado'!G2560</f>
        <v>169</v>
      </c>
      <c r="H2561" s="30" t="str">
        <f>+'Categorias-9 feb-Depurado'!H2560</f>
        <v>SA2620326</v>
      </c>
      <c r="I2561" s="107">
        <f>+'Categorias-9 feb-Depurado'!R2560</f>
        <v>7463739</v>
      </c>
      <c r="J2561" s="108">
        <f t="shared" si="164"/>
        <v>7463739</v>
      </c>
      <c r="K2561" s="107">
        <f t="shared" si="165"/>
        <v>40821.141857552466</v>
      </c>
      <c r="L2561" s="109">
        <f t="shared" si="166"/>
        <v>7504560.1418575523</v>
      </c>
      <c r="M2561" s="110">
        <f t="shared" si="167"/>
        <v>5.7211323501675482E-06</v>
      </c>
      <c r="N2561" s="33" t="s">
        <v>4892</v>
      </c>
      <c r="O2561" s="33">
        <f>+'Categorias-9 feb-Depurado'!Y2560</f>
        <v>1564.7743639737098</v>
      </c>
      <c r="P2561" s="111">
        <f>+'Categorias-9 feb-Depurado'!AC2560</f>
        <v>44890</v>
      </c>
      <c r="Q2561" s="111">
        <f>+'Categorias-9 feb-Depurado'!AE2560</f>
        <v>44950</v>
      </c>
      <c r="R2561" s="112" t="str">
        <f>+'Categorias-9 feb-Depurado'!AB2560</f>
        <v>Seguridad</v>
      </c>
    </row>
    <row r="2562" spans="2:18" s="1" customFormat="1" ht="14.5" hidden="1">
      <c r="B2562" s="57" t="str">
        <f>+'Categorias-9 feb-Depurado'!B2561</f>
        <v>SECURITAS COLOMBIA SA</v>
      </c>
      <c r="C2562" s="30" t="s">
        <v>4900</v>
      </c>
      <c r="D2562" s="31">
        <v>5</v>
      </c>
      <c r="E2562" s="30" t="str">
        <f>+'Categorias-9 feb-Depurado'!E2561</f>
        <v>860023264-7</v>
      </c>
      <c r="F2562" s="30" t="str">
        <f>+'Categorias-9 feb-Depurado'!F2561</f>
        <v>AC 26 92 32 LT 116</v>
      </c>
      <c r="G2562" s="30" t="str">
        <f>+'Categorias-9 feb-Depurado'!G2561</f>
        <v>169</v>
      </c>
      <c r="H2562" s="30" t="str">
        <f>+'Categorias-9 feb-Depurado'!H2561</f>
        <v>SA2620327</v>
      </c>
      <c r="I2562" s="107">
        <f>+'Categorias-9 feb-Depurado'!R2561</f>
        <v>6952114</v>
      </c>
      <c r="J2562" s="108">
        <f t="shared" si="164"/>
        <v>6952114</v>
      </c>
      <c r="K2562" s="107">
        <f t="shared" si="165"/>
        <v>38022.930839874825</v>
      </c>
      <c r="L2562" s="109">
        <f t="shared" si="166"/>
        <v>6990136.9308398748</v>
      </c>
      <c r="M2562" s="110">
        <f t="shared" si="167"/>
        <v>5.3289596953286701E-06</v>
      </c>
      <c r="N2562" s="33" t="s">
        <v>4892</v>
      </c>
      <c r="O2562" s="33">
        <f>+'Categorias-9 feb-Depurado'!Y2561</f>
        <v>1457.5120810926967</v>
      </c>
      <c r="P2562" s="111">
        <f>+'Categorias-9 feb-Depurado'!AC2561</f>
        <v>44890</v>
      </c>
      <c r="Q2562" s="111">
        <f>+'Categorias-9 feb-Depurado'!AE2561</f>
        <v>44950</v>
      </c>
      <c r="R2562" s="112" t="str">
        <f>+'Categorias-9 feb-Depurado'!AB2561</f>
        <v>Seguridad</v>
      </c>
    </row>
    <row r="2563" spans="2:18" s="1" customFormat="1" ht="14.5" hidden="1">
      <c r="B2563" s="57" t="str">
        <f>+'Categorias-9 feb-Depurado'!B2562</f>
        <v>SECURITAS COLOMBIA SA</v>
      </c>
      <c r="C2563" s="30" t="s">
        <v>4900</v>
      </c>
      <c r="D2563" s="31">
        <v>5</v>
      </c>
      <c r="E2563" s="30" t="str">
        <f>+'Categorias-9 feb-Depurado'!E2562</f>
        <v>860023264-7</v>
      </c>
      <c r="F2563" s="30" t="str">
        <f>+'Categorias-9 feb-Depurado'!F2562</f>
        <v>AC 26 92 32 LT 116</v>
      </c>
      <c r="G2563" s="30" t="str">
        <f>+'Categorias-9 feb-Depurado'!G2562</f>
        <v>169</v>
      </c>
      <c r="H2563" s="30" t="str">
        <f>+'Categorias-9 feb-Depurado'!H2562</f>
        <v>SA2620332</v>
      </c>
      <c r="I2563" s="107">
        <f>+'Categorias-9 feb-Depurado'!R2562</f>
        <v>7009349</v>
      </c>
      <c r="J2563" s="108">
        <f t="shared" si="164"/>
        <v>7009349</v>
      </c>
      <c r="K2563" s="107">
        <f t="shared" si="165"/>
        <v>38335.964033320772</v>
      </c>
      <c r="L2563" s="109">
        <f t="shared" si="166"/>
        <v>7047684.9640333205</v>
      </c>
      <c r="M2563" s="110">
        <f t="shared" si="167"/>
        <v>5.3728316755870686E-06</v>
      </c>
      <c r="N2563" s="33" t="s">
        <v>4892</v>
      </c>
      <c r="O2563" s="33">
        <f>+'Categorias-9 feb-Depurado'!Y2562</f>
        <v>1469.511410212061</v>
      </c>
      <c r="P2563" s="111">
        <f>+'Categorias-9 feb-Depurado'!AC2562</f>
        <v>44890</v>
      </c>
      <c r="Q2563" s="111">
        <f>+'Categorias-9 feb-Depurado'!AE2562</f>
        <v>44950</v>
      </c>
      <c r="R2563" s="112" t="str">
        <f>+'Categorias-9 feb-Depurado'!AB2562</f>
        <v>Seguridad</v>
      </c>
    </row>
    <row r="2564" spans="2:18" s="1" customFormat="1" ht="14.5" hidden="1">
      <c r="B2564" s="57" t="str">
        <f>+'Categorias-9 feb-Depurado'!B2563</f>
        <v>SECURITAS COLOMBIA SA</v>
      </c>
      <c r="C2564" s="30" t="s">
        <v>4900</v>
      </c>
      <c r="D2564" s="31">
        <v>5</v>
      </c>
      <c r="E2564" s="30" t="str">
        <f>+'Categorias-9 feb-Depurado'!E2563</f>
        <v>860023264-7</v>
      </c>
      <c r="F2564" s="30" t="str">
        <f>+'Categorias-9 feb-Depurado'!F2563</f>
        <v>AC 26 92 32 LT 116</v>
      </c>
      <c r="G2564" s="30" t="str">
        <f>+'Categorias-9 feb-Depurado'!G2563</f>
        <v>169</v>
      </c>
      <c r="H2564" s="30" t="str">
        <f>+'Categorias-9 feb-Depurado'!H2563</f>
        <v>SA2620331</v>
      </c>
      <c r="I2564" s="107">
        <f>+'Categorias-9 feb-Depurado'!R2563</f>
        <v>16790336</v>
      </c>
      <c r="J2564" s="108">
        <f t="shared" si="164"/>
        <v>16790336</v>
      </c>
      <c r="K2564" s="107">
        <f t="shared" si="165"/>
        <v>91830.741628555086</v>
      </c>
      <c r="L2564" s="109">
        <f t="shared" si="166"/>
        <v>16882166.741628554</v>
      </c>
      <c r="M2564" s="110">
        <f t="shared" si="167"/>
        <v>1.2870189386282502E-05</v>
      </c>
      <c r="N2564" s="33" t="s">
        <v>4892</v>
      </c>
      <c r="O2564" s="33">
        <f>+'Categorias-9 feb-Depurado'!Y2563</f>
        <v>3520.0972776921703</v>
      </c>
      <c r="P2564" s="111">
        <f>+'Categorias-9 feb-Depurado'!AC2563</f>
        <v>44890</v>
      </c>
      <c r="Q2564" s="111">
        <f>+'Categorias-9 feb-Depurado'!AE2563</f>
        <v>44950</v>
      </c>
      <c r="R2564" s="112" t="str">
        <f>+'Categorias-9 feb-Depurado'!AB2563</f>
        <v>Seguridad</v>
      </c>
    </row>
    <row r="2565" spans="2:18" s="1" customFormat="1" ht="14.5" hidden="1">
      <c r="B2565" s="57" t="str">
        <f>+'Categorias-9 feb-Depurado'!B2564</f>
        <v>SECURITAS COLOMBIA SA</v>
      </c>
      <c r="C2565" s="30" t="s">
        <v>4900</v>
      </c>
      <c r="D2565" s="31">
        <v>5</v>
      </c>
      <c r="E2565" s="30" t="str">
        <f>+'Categorias-9 feb-Depurado'!E2564</f>
        <v>860023264-7</v>
      </c>
      <c r="F2565" s="30" t="str">
        <f>+'Categorias-9 feb-Depurado'!F2564</f>
        <v>AC 26 92 32 LT 116</v>
      </c>
      <c r="G2565" s="30" t="str">
        <f>+'Categorias-9 feb-Depurado'!G2564</f>
        <v>169</v>
      </c>
      <c r="H2565" s="30" t="str">
        <f>+'Categorias-9 feb-Depurado'!H2564</f>
        <v>SA2620342</v>
      </c>
      <c r="I2565" s="107">
        <f>+'Categorias-9 feb-Depurado'!R2564</f>
        <v>3670840</v>
      </c>
      <c r="J2565" s="108">
        <f t="shared" si="164"/>
        <v>3670840</v>
      </c>
      <c r="K2565" s="107">
        <f t="shared" si="165"/>
        <v>20076.784621806564</v>
      </c>
      <c r="L2565" s="109">
        <f t="shared" si="166"/>
        <v>3690916.7846218063</v>
      </c>
      <c r="M2565" s="110">
        <f t="shared" si="167"/>
        <v>2.8137856208917597E-06</v>
      </c>
      <c r="N2565" s="33" t="s">
        <v>4892</v>
      </c>
      <c r="O2565" s="33">
        <f>+'Categorias-9 feb-Depurado'!Y2564</f>
        <v>769.59233518873748</v>
      </c>
      <c r="P2565" s="111">
        <f>+'Categorias-9 feb-Depurado'!AC2564</f>
        <v>44890</v>
      </c>
      <c r="Q2565" s="111">
        <f>+'Categorias-9 feb-Depurado'!AE2564</f>
        <v>44950</v>
      </c>
      <c r="R2565" s="112" t="str">
        <f>+'Categorias-9 feb-Depurado'!AB2564</f>
        <v>Seguridad</v>
      </c>
    </row>
    <row r="2566" spans="2:18" s="1" customFormat="1" ht="14.5" hidden="1">
      <c r="B2566" s="57" t="str">
        <f>+'Categorias-9 feb-Depurado'!B2565</f>
        <v>SECURITAS COLOMBIA SA</v>
      </c>
      <c r="C2566" s="30" t="s">
        <v>4900</v>
      </c>
      <c r="D2566" s="31">
        <v>5</v>
      </c>
      <c r="E2566" s="30" t="str">
        <f>+'Categorias-9 feb-Depurado'!E2565</f>
        <v>860023264-7</v>
      </c>
      <c r="F2566" s="30" t="str">
        <f>+'Categorias-9 feb-Depurado'!F2565</f>
        <v>AC 26 92 32 LT 116</v>
      </c>
      <c r="G2566" s="30" t="str">
        <f>+'Categorias-9 feb-Depurado'!G2565</f>
        <v>169</v>
      </c>
      <c r="H2566" s="30" t="str">
        <f>+'Categorias-9 feb-Depurado'!H2565</f>
        <v>SA2620340</v>
      </c>
      <c r="I2566" s="107">
        <f>+'Categorias-9 feb-Depurado'!R2565</f>
        <v>7065171</v>
      </c>
      <c r="J2566" s="108">
        <f t="shared" si="164"/>
        <v>7065171</v>
      </c>
      <c r="K2566" s="107">
        <f t="shared" si="165"/>
        <v>38641.269159983465</v>
      </c>
      <c r="L2566" s="109">
        <f t="shared" si="166"/>
        <v>7103812.2691599838</v>
      </c>
      <c r="M2566" s="110">
        <f t="shared" si="167"/>
        <v>5.4156205579489863E-06</v>
      </c>
      <c r="N2566" s="33" t="s">
        <v>4892</v>
      </c>
      <c r="O2566" s="33">
        <f>+'Categorias-9 feb-Depurado'!Y2565</f>
        <v>1481.2145036007421</v>
      </c>
      <c r="P2566" s="111">
        <f>+'Categorias-9 feb-Depurado'!AC2565</f>
        <v>44890</v>
      </c>
      <c r="Q2566" s="111">
        <f>+'Categorias-9 feb-Depurado'!AE2565</f>
        <v>44950</v>
      </c>
      <c r="R2566" s="112" t="str">
        <f>+'Categorias-9 feb-Depurado'!AB2565</f>
        <v>Seguridad</v>
      </c>
    </row>
    <row r="2567" spans="2:18" s="1" customFormat="1" ht="14.5" hidden="1">
      <c r="B2567" s="57" t="str">
        <f>+'Categorias-9 feb-Depurado'!B2566</f>
        <v>SECURITAS COLOMBIA SA</v>
      </c>
      <c r="C2567" s="30" t="s">
        <v>4900</v>
      </c>
      <c r="D2567" s="31">
        <v>5</v>
      </c>
      <c r="E2567" s="30" t="str">
        <f>+'Categorias-9 feb-Depurado'!E2566</f>
        <v>860023264-7</v>
      </c>
      <c r="F2567" s="30" t="str">
        <f>+'Categorias-9 feb-Depurado'!F2566</f>
        <v>AC 26 92 32 LT 116</v>
      </c>
      <c r="G2567" s="30" t="str">
        <f>+'Categorias-9 feb-Depurado'!G2566</f>
        <v>169</v>
      </c>
      <c r="H2567" s="30" t="str">
        <f>+'Categorias-9 feb-Depurado'!H2566</f>
        <v>SA2620337</v>
      </c>
      <c r="I2567" s="107">
        <f>+'Categorias-9 feb-Depurado'!R2566</f>
        <v>5105077</v>
      </c>
      <c r="J2567" s="108">
        <f t="shared" si="164"/>
        <v>5105077</v>
      </c>
      <c r="K2567" s="107">
        <f t="shared" si="165"/>
        <v>27921.002115793221</v>
      </c>
      <c r="L2567" s="109">
        <f t="shared" si="166"/>
        <v>5132998.0021157935</v>
      </c>
      <c r="M2567" s="110">
        <f t="shared" si="167"/>
        <v>3.9131621798131332E-06</v>
      </c>
      <c r="N2567" s="33" t="s">
        <v>4892</v>
      </c>
      <c r="O2567" s="33">
        <f>+'Categorias-9 feb-Depurado'!Y2566</f>
        <v>1070.2804071406856</v>
      </c>
      <c r="P2567" s="111">
        <f>+'Categorias-9 feb-Depurado'!AC2566</f>
        <v>44890</v>
      </c>
      <c r="Q2567" s="111">
        <f>+'Categorias-9 feb-Depurado'!AE2566</f>
        <v>44950</v>
      </c>
      <c r="R2567" s="112" t="str">
        <f>+'Categorias-9 feb-Depurado'!AB2566</f>
        <v>Seguridad</v>
      </c>
    </row>
    <row r="2568" spans="2:18" s="1" customFormat="1" ht="14.5" hidden="1">
      <c r="B2568" s="57" t="str">
        <f>+'Categorias-9 feb-Depurado'!B2567</f>
        <v>SECURITAS COLOMBIA SA</v>
      </c>
      <c r="C2568" s="30" t="s">
        <v>4900</v>
      </c>
      <c r="D2568" s="31">
        <v>5</v>
      </c>
      <c r="E2568" s="30" t="str">
        <f>+'Categorias-9 feb-Depurado'!E2567</f>
        <v>860023264-7</v>
      </c>
      <c r="F2568" s="30" t="str">
        <f>+'Categorias-9 feb-Depurado'!F2567</f>
        <v>AC 26 92 32 LT 116</v>
      </c>
      <c r="G2568" s="30" t="str">
        <f>+'Categorias-9 feb-Depurado'!G2567</f>
        <v>169</v>
      </c>
      <c r="H2568" s="30" t="str">
        <f>+'Categorias-9 feb-Depurado'!H2567</f>
        <v>SA2620329</v>
      </c>
      <c r="I2568" s="107">
        <f>+'Categorias-9 feb-Depurado'!R2567</f>
        <v>123339048</v>
      </c>
      <c r="J2568" s="108">
        <f t="shared" si="164"/>
        <v>123339048</v>
      </c>
      <c r="K2568" s="107">
        <f t="shared" si="165"/>
        <v>674573.53144094034</v>
      </c>
      <c r="L2568" s="109">
        <f t="shared" si="166"/>
        <v>124013621.53144094</v>
      </c>
      <c r="M2568" s="110">
        <f t="shared" si="167"/>
        <v>9.454229543016818E-05</v>
      </c>
      <c r="N2568" s="33" t="s">
        <v>4892</v>
      </c>
      <c r="O2568" s="33">
        <f>+'Categorias-9 feb-Depurado'!Y2567</f>
        <v>25858.055913707976</v>
      </c>
      <c r="P2568" s="111">
        <f>+'Categorias-9 feb-Depurado'!AC2567</f>
        <v>44890</v>
      </c>
      <c r="Q2568" s="111">
        <f>+'Categorias-9 feb-Depurado'!AE2567</f>
        <v>44950</v>
      </c>
      <c r="R2568" s="112" t="str">
        <f>+'Categorias-9 feb-Depurado'!AB2567</f>
        <v>Seguridad</v>
      </c>
    </row>
    <row r="2569" spans="2:18" s="1" customFormat="1" ht="14.5" hidden="1">
      <c r="B2569" s="57" t="str">
        <f>+'Categorias-9 feb-Depurado'!B2568</f>
        <v>SECURITAS COLOMBIA SA</v>
      </c>
      <c r="C2569" s="30" t="s">
        <v>4900</v>
      </c>
      <c r="D2569" s="31">
        <v>5</v>
      </c>
      <c r="E2569" s="30" t="str">
        <f>+'Categorias-9 feb-Depurado'!E2568</f>
        <v>860023264-7</v>
      </c>
      <c r="F2569" s="30" t="str">
        <f>+'Categorias-9 feb-Depurado'!F2568</f>
        <v>AC 26 92 32 LT 116</v>
      </c>
      <c r="G2569" s="30" t="str">
        <f>+'Categorias-9 feb-Depurado'!G2568</f>
        <v>169</v>
      </c>
      <c r="H2569" s="30" t="str">
        <f>+'Categorias-9 feb-Depurado'!H2568</f>
        <v>SA2620341</v>
      </c>
      <c r="I2569" s="107">
        <f>+'Categorias-9 feb-Depurado'!R2568</f>
        <v>10572665</v>
      </c>
      <c r="J2569" s="108">
        <f t="shared" si="164"/>
        <v>10572665</v>
      </c>
      <c r="K2569" s="107">
        <f t="shared" si="165"/>
        <v>57824.671760009289</v>
      </c>
      <c r="L2569" s="109">
        <f t="shared" si="166"/>
        <v>10630489.67176001</v>
      </c>
      <c r="M2569" s="110">
        <f t="shared" si="167"/>
        <v>8.1041976091318546E-06</v>
      </c>
      <c r="N2569" s="33" t="s">
        <v>4892</v>
      </c>
      <c r="O2569" s="33">
        <f>+'Categorias-9 feb-Depurado'!Y2568</f>
        <v>2216.5613174418481</v>
      </c>
      <c r="P2569" s="111">
        <f>+'Categorias-9 feb-Depurado'!AC2568</f>
        <v>44890</v>
      </c>
      <c r="Q2569" s="111">
        <f>+'Categorias-9 feb-Depurado'!AE2568</f>
        <v>44950</v>
      </c>
      <c r="R2569" s="112" t="str">
        <f>+'Categorias-9 feb-Depurado'!AB2568</f>
        <v>Seguridad</v>
      </c>
    </row>
    <row r="2570" spans="2:18" s="1" customFormat="1" ht="14.5" hidden="1">
      <c r="B2570" s="57" t="str">
        <f>+'Categorias-9 feb-Depurado'!B2569</f>
        <v>SECURITAS COLOMBIA SA</v>
      </c>
      <c r="C2570" s="30" t="s">
        <v>4900</v>
      </c>
      <c r="D2570" s="31">
        <v>5</v>
      </c>
      <c r="E2570" s="30" t="str">
        <f>+'Categorias-9 feb-Depurado'!E2569</f>
        <v>860023264-7</v>
      </c>
      <c r="F2570" s="30" t="str">
        <f>+'Categorias-9 feb-Depurado'!F2569</f>
        <v>AC 26 92 32 LT 116</v>
      </c>
      <c r="G2570" s="30" t="str">
        <f>+'Categorias-9 feb-Depurado'!G2569</f>
        <v>169</v>
      </c>
      <c r="H2570" s="30" t="str">
        <f>+'Categorias-9 feb-Depurado'!H2569</f>
        <v>SA2620338</v>
      </c>
      <c r="I2570" s="107">
        <f>+'Categorias-9 feb-Depurado'!R2569</f>
        <v>10042896</v>
      </c>
      <c r="J2570" s="108">
        <f t="shared" si="164"/>
        <v>10042896</v>
      </c>
      <c r="K2570" s="107">
        <f t="shared" si="165"/>
        <v>54927.226458032128</v>
      </c>
      <c r="L2570" s="109">
        <f t="shared" si="166"/>
        <v>10097823.226458032</v>
      </c>
      <c r="M2570" s="110">
        <f t="shared" si="167"/>
        <v>7.6981171494566273E-06</v>
      </c>
      <c r="N2570" s="33" t="s">
        <v>4892</v>
      </c>
      <c r="O2570" s="33">
        <f>+'Categorias-9 feb-Depurado'!Y2569</f>
        <v>2105.4951413566464</v>
      </c>
      <c r="P2570" s="111">
        <f>+'Categorias-9 feb-Depurado'!AC2569</f>
        <v>44890</v>
      </c>
      <c r="Q2570" s="111">
        <f>+'Categorias-9 feb-Depurado'!AE2569</f>
        <v>44950</v>
      </c>
      <c r="R2570" s="112" t="str">
        <f>+'Categorias-9 feb-Depurado'!AB2569</f>
        <v>Seguridad</v>
      </c>
    </row>
    <row r="2571" spans="2:18" s="1" customFormat="1" ht="14.5" hidden="1">
      <c r="B2571" s="57" t="str">
        <f>+'Categorias-9 feb-Depurado'!B2570</f>
        <v>SECURITAS COLOMBIA SA</v>
      </c>
      <c r="C2571" s="30" t="s">
        <v>4900</v>
      </c>
      <c r="D2571" s="31">
        <v>5</v>
      </c>
      <c r="E2571" s="30" t="str">
        <f>+'Categorias-9 feb-Depurado'!E2570</f>
        <v>860023264-7</v>
      </c>
      <c r="F2571" s="30" t="str">
        <f>+'Categorias-9 feb-Depurado'!F2570</f>
        <v>AC 26 92 32 LT 116</v>
      </c>
      <c r="G2571" s="30" t="str">
        <f>+'Categorias-9 feb-Depurado'!G2570</f>
        <v>169</v>
      </c>
      <c r="H2571" s="30" t="str">
        <f>+'Categorias-9 feb-Depurado'!H2570</f>
        <v>SA2620334</v>
      </c>
      <c r="I2571" s="107">
        <f>+'Categorias-9 feb-Depurado'!R2570</f>
        <v>4601557</v>
      </c>
      <c r="J2571" s="108">
        <f t="shared" si="164"/>
        <v>4601557</v>
      </c>
      <c r="K2571" s="107">
        <f t="shared" si="165"/>
        <v>25167.119464200659</v>
      </c>
      <c r="L2571" s="109">
        <f t="shared" si="166"/>
        <v>4626724.1194642009</v>
      </c>
      <c r="M2571" s="110">
        <f t="shared" si="167"/>
        <v>3.5272021990372295E-06</v>
      </c>
      <c r="N2571" s="33" t="s">
        <v>4892</v>
      </c>
      <c r="O2571" s="33">
        <f>+'Categorias-9 feb-Depurado'!Y2570</f>
        <v>964.71733911967874</v>
      </c>
      <c r="P2571" s="111">
        <f>+'Categorias-9 feb-Depurado'!AC2570</f>
        <v>44890</v>
      </c>
      <c r="Q2571" s="111">
        <f>+'Categorias-9 feb-Depurado'!AE2570</f>
        <v>44950</v>
      </c>
      <c r="R2571" s="112" t="str">
        <f>+'Categorias-9 feb-Depurado'!AB2570</f>
        <v>Seguridad</v>
      </c>
    </row>
    <row r="2572" spans="2:18" s="1" customFormat="1" ht="14.5" hidden="1">
      <c r="B2572" s="57" t="str">
        <f>+'Categorias-9 feb-Depurado'!B2571</f>
        <v>SECURITAS COLOMBIA SA</v>
      </c>
      <c r="C2572" s="30" t="s">
        <v>4900</v>
      </c>
      <c r="D2572" s="31">
        <v>5</v>
      </c>
      <c r="E2572" s="30" t="str">
        <f>+'Categorias-9 feb-Depurado'!E2571</f>
        <v>860023264-7</v>
      </c>
      <c r="F2572" s="30" t="str">
        <f>+'Categorias-9 feb-Depurado'!F2571</f>
        <v>AC 26 92 32 LT 116</v>
      </c>
      <c r="G2572" s="30" t="str">
        <f>+'Categorias-9 feb-Depurado'!G2571</f>
        <v>169</v>
      </c>
      <c r="H2572" s="30" t="str">
        <f>+'Categorias-9 feb-Depurado'!H2571</f>
        <v>SA2620946</v>
      </c>
      <c r="I2572" s="107">
        <f>+'Categorias-9 feb-Depurado'!R2571</f>
        <v>11056626</v>
      </c>
      <c r="J2572" s="108">
        <f t="shared" si="164"/>
        <v>0</v>
      </c>
      <c r="K2572" s="107">
        <f t="shared" si="165"/>
        <v>0</v>
      </c>
      <c r="L2572" s="109">
        <f t="shared" si="166"/>
        <v>11056626</v>
      </c>
      <c r="M2572" s="110">
        <f t="shared" si="167"/>
        <v>8.4290643950580946E-06</v>
      </c>
      <c r="N2572" s="33" t="s">
        <v>4892</v>
      </c>
      <c r="O2572" s="33">
        <f>+'Categorias-9 feb-Depurado'!Y2571</f>
        <v>2318.0238372275858</v>
      </c>
      <c r="P2572" s="111">
        <f>+'Categorias-9 feb-Depurado'!AC2571</f>
        <v>44922</v>
      </c>
      <c r="Q2572" s="111">
        <f>+'Categorias-9 feb-Depurado'!AE2571</f>
        <v>44982</v>
      </c>
      <c r="R2572" s="112" t="str">
        <f>+'Categorias-9 feb-Depurado'!AB2571</f>
        <v>Seguridad</v>
      </c>
    </row>
    <row r="2573" spans="2:18" s="1" customFormat="1" ht="14.5" hidden="1">
      <c r="B2573" s="57" t="str">
        <f>+'Categorias-9 feb-Depurado'!B2572</f>
        <v>SECURITAS COLOMBIA SA</v>
      </c>
      <c r="C2573" s="30" t="s">
        <v>4900</v>
      </c>
      <c r="D2573" s="31">
        <v>5</v>
      </c>
      <c r="E2573" s="30" t="str">
        <f>+'Categorias-9 feb-Depurado'!E2572</f>
        <v>860023264-7</v>
      </c>
      <c r="F2573" s="30" t="str">
        <f>+'Categorias-9 feb-Depurado'!F2572</f>
        <v>AC 26 92 32 LT 116</v>
      </c>
      <c r="G2573" s="30" t="str">
        <f>+'Categorias-9 feb-Depurado'!G2572</f>
        <v>169</v>
      </c>
      <c r="H2573" s="30" t="str">
        <f>+'Categorias-9 feb-Depurado'!H2572</f>
        <v>SA2620939</v>
      </c>
      <c r="I2573" s="107">
        <f>+'Categorias-9 feb-Depurado'!R2572</f>
        <v>18400156</v>
      </c>
      <c r="J2573" s="108">
        <f t="shared" si="164"/>
        <v>0</v>
      </c>
      <c r="K2573" s="107">
        <f t="shared" si="165"/>
        <v>0</v>
      </c>
      <c r="L2573" s="109">
        <f t="shared" si="166"/>
        <v>18400156</v>
      </c>
      <c r="M2573" s="110">
        <f t="shared" si="167"/>
        <v>1.4027434752981114E-05</v>
      </c>
      <c r="N2573" s="33" t="s">
        <v>4892</v>
      </c>
      <c r="O2573" s="33">
        <f>+'Categorias-9 feb-Depurado'!Y2572</f>
        <v>3857.5963604725512</v>
      </c>
      <c r="P2573" s="111">
        <f>+'Categorias-9 feb-Depurado'!AC2572</f>
        <v>44922</v>
      </c>
      <c r="Q2573" s="111">
        <f>+'Categorias-9 feb-Depurado'!AE2572</f>
        <v>44982</v>
      </c>
      <c r="R2573" s="112" t="str">
        <f>+'Categorias-9 feb-Depurado'!AB2572</f>
        <v>Seguridad</v>
      </c>
    </row>
    <row r="2574" spans="2:18" s="1" customFormat="1" ht="14.5" hidden="1">
      <c r="B2574" s="57" t="str">
        <f>+'Categorias-9 feb-Depurado'!B2573</f>
        <v>SECURITAS COLOMBIA SA</v>
      </c>
      <c r="C2574" s="30" t="s">
        <v>4900</v>
      </c>
      <c r="D2574" s="31">
        <v>5</v>
      </c>
      <c r="E2574" s="30" t="str">
        <f>+'Categorias-9 feb-Depurado'!E2573</f>
        <v>860023264-7</v>
      </c>
      <c r="F2574" s="30" t="str">
        <f>+'Categorias-9 feb-Depurado'!F2573</f>
        <v>AC 26 92 32 LT 116</v>
      </c>
      <c r="G2574" s="30" t="str">
        <f>+'Categorias-9 feb-Depurado'!G2573</f>
        <v>169</v>
      </c>
      <c r="H2574" s="30" t="str">
        <f>+'Categorias-9 feb-Depurado'!H2573</f>
        <v>SA2620944</v>
      </c>
      <c r="I2574" s="107">
        <f>+'Categorias-9 feb-Depurado'!R2573</f>
        <v>5000077</v>
      </c>
      <c r="J2574" s="108">
        <f t="shared" si="164"/>
        <v>0</v>
      </c>
      <c r="K2574" s="107">
        <f t="shared" si="165"/>
        <v>0</v>
      </c>
      <c r="L2574" s="109">
        <f t="shared" si="166"/>
        <v>5000077</v>
      </c>
      <c r="M2574" s="110">
        <f t="shared" si="167"/>
        <v>3.8118293060874891E-06</v>
      </c>
      <c r="N2574" s="33" t="s">
        <v>4892</v>
      </c>
      <c r="O2574" s="33">
        <f>+'Categorias-9 feb-Depurado'!Y2573</f>
        <v>1048.2671362831115</v>
      </c>
      <c r="P2574" s="111">
        <f>+'Categorias-9 feb-Depurado'!AC2573</f>
        <v>44922</v>
      </c>
      <c r="Q2574" s="111">
        <f>+'Categorias-9 feb-Depurado'!AE2573</f>
        <v>44982</v>
      </c>
      <c r="R2574" s="112" t="str">
        <f>+'Categorias-9 feb-Depurado'!AB2573</f>
        <v>Seguridad</v>
      </c>
    </row>
    <row r="2575" spans="2:18" s="1" customFormat="1" ht="14.5" hidden="1">
      <c r="B2575" s="57" t="str">
        <f>+'Categorias-9 feb-Depurado'!B2574</f>
        <v>SECURITAS COLOMBIA SA</v>
      </c>
      <c r="C2575" s="30" t="s">
        <v>4900</v>
      </c>
      <c r="D2575" s="31">
        <v>5</v>
      </c>
      <c r="E2575" s="30" t="str">
        <f>+'Categorias-9 feb-Depurado'!E2574</f>
        <v>860023264-7</v>
      </c>
      <c r="F2575" s="30" t="str">
        <f>+'Categorias-9 feb-Depurado'!F2574</f>
        <v>AC 26 92 32 LT 116</v>
      </c>
      <c r="G2575" s="30" t="str">
        <f>+'Categorias-9 feb-Depurado'!G2574</f>
        <v>169</v>
      </c>
      <c r="H2575" s="30" t="str">
        <f>+'Categorias-9 feb-Depurado'!H2574</f>
        <v>SA2620945</v>
      </c>
      <c r="I2575" s="107">
        <f>+'Categorias-9 feb-Depurado'!R2574</f>
        <v>352910342</v>
      </c>
      <c r="J2575" s="108">
        <f t="shared" si="168" ref="J2575:J2638">+IF(Q2575&gt;$O$4,0,I2575)</f>
        <v>0</v>
      </c>
      <c r="K2575" s="107">
        <f t="shared" si="169" ref="K2575:K2638">++(((1+$O$5)^(($O$4-Q2575)/365))-1)*J2575</f>
        <v>0</v>
      </c>
      <c r="L2575" s="109">
        <f t="shared" si="170" ref="L2575:L2638">+I2575+K2575</f>
        <v>352910342</v>
      </c>
      <c r="M2575" s="110">
        <f t="shared" si="171" ref="M2575:M2638">+L2575/$E$11</f>
        <v>0.00026904265355452695</v>
      </c>
      <c r="N2575" s="33" t="s">
        <v>4892</v>
      </c>
      <c r="O2575" s="33">
        <f>+'Categorias-9 feb-Depurado'!Y2574</f>
        <v>73987.723303667823</v>
      </c>
      <c r="P2575" s="111">
        <f>+'Categorias-9 feb-Depurado'!AC2574</f>
        <v>44922</v>
      </c>
      <c r="Q2575" s="111">
        <f>+'Categorias-9 feb-Depurado'!AE2574</f>
        <v>44982</v>
      </c>
      <c r="R2575" s="112" t="str">
        <f>+'Categorias-9 feb-Depurado'!AB2574</f>
        <v>Seguridad</v>
      </c>
    </row>
    <row r="2576" spans="2:18" s="1" customFormat="1" ht="14.5" hidden="1">
      <c r="B2576" s="57" t="str">
        <f>+'Categorias-9 feb-Depurado'!B2575</f>
        <v>SECURITAS COLOMBIA SA</v>
      </c>
      <c r="C2576" s="30" t="s">
        <v>4900</v>
      </c>
      <c r="D2576" s="31">
        <v>5</v>
      </c>
      <c r="E2576" s="30" t="str">
        <f>+'Categorias-9 feb-Depurado'!E2575</f>
        <v>860023264-7</v>
      </c>
      <c r="F2576" s="30" t="str">
        <f>+'Categorias-9 feb-Depurado'!F2575</f>
        <v>AC 26 92 32 LT 116</v>
      </c>
      <c r="G2576" s="30" t="str">
        <f>+'Categorias-9 feb-Depurado'!G2575</f>
        <v>169</v>
      </c>
      <c r="H2576" s="30" t="str">
        <f>+'Categorias-9 feb-Depurado'!H2575</f>
        <v>SA2620931</v>
      </c>
      <c r="I2576" s="107">
        <f>+'Categorias-9 feb-Depurado'!R2575</f>
        <v>6996317</v>
      </c>
      <c r="J2576" s="108">
        <f t="shared" si="168"/>
        <v>0</v>
      </c>
      <c r="K2576" s="107">
        <f t="shared" si="169"/>
        <v>0</v>
      </c>
      <c r="L2576" s="109">
        <f t="shared" si="170"/>
        <v>6996317</v>
      </c>
      <c r="M2576" s="110">
        <f t="shared" si="171"/>
        <v>5.3336710965207343E-06</v>
      </c>
      <c r="N2576" s="33" t="s">
        <v>4892</v>
      </c>
      <c r="O2576" s="33">
        <f>+'Categorias-9 feb-Depurado'!Y2575</f>
        <v>1466.7792488233381</v>
      </c>
      <c r="P2576" s="111">
        <f>+'Categorias-9 feb-Depurado'!AC2575</f>
        <v>44922</v>
      </c>
      <c r="Q2576" s="111">
        <f>+'Categorias-9 feb-Depurado'!AE2575</f>
        <v>44982</v>
      </c>
      <c r="R2576" s="112" t="str">
        <f>+'Categorias-9 feb-Depurado'!AB2575</f>
        <v>Seguridad</v>
      </c>
    </row>
    <row r="2577" spans="2:18" s="1" customFormat="1" ht="14.5" hidden="1">
      <c r="B2577" s="57" t="str">
        <f>+'Categorias-9 feb-Depurado'!B2576</f>
        <v>SECURITAS COLOMBIA SA</v>
      </c>
      <c r="C2577" s="30" t="s">
        <v>4900</v>
      </c>
      <c r="D2577" s="31">
        <v>5</v>
      </c>
      <c r="E2577" s="30" t="str">
        <f>+'Categorias-9 feb-Depurado'!E2576</f>
        <v>860023264-7</v>
      </c>
      <c r="F2577" s="30" t="str">
        <f>+'Categorias-9 feb-Depurado'!F2576</f>
        <v>AC 26 92 32 LT 116</v>
      </c>
      <c r="G2577" s="30" t="str">
        <f>+'Categorias-9 feb-Depurado'!G2576</f>
        <v>169</v>
      </c>
      <c r="H2577" s="30" t="str">
        <f>+'Categorias-9 feb-Depurado'!H2576</f>
        <v>SA2620948</v>
      </c>
      <c r="I2577" s="107">
        <f>+'Categorias-9 feb-Depurado'!R2576</f>
        <v>10739938</v>
      </c>
      <c r="J2577" s="108">
        <f t="shared" si="168"/>
        <v>0</v>
      </c>
      <c r="K2577" s="107">
        <f t="shared" si="169"/>
        <v>0</v>
      </c>
      <c r="L2577" s="109">
        <f t="shared" si="170"/>
        <v>10739938</v>
      </c>
      <c r="M2577" s="110">
        <f t="shared" si="171"/>
        <v>8.1876359931982351E-06</v>
      </c>
      <c r="N2577" s="33" t="s">
        <v>4892</v>
      </c>
      <c r="O2577" s="33">
        <f>+'Categorias-9 feb-Depurado'!Y2576</f>
        <v>2251.630135119553</v>
      </c>
      <c r="P2577" s="111">
        <f>+'Categorias-9 feb-Depurado'!AC2576</f>
        <v>44922</v>
      </c>
      <c r="Q2577" s="111">
        <f>+'Categorias-9 feb-Depurado'!AE2576</f>
        <v>44982</v>
      </c>
      <c r="R2577" s="112" t="str">
        <f>+'Categorias-9 feb-Depurado'!AB2576</f>
        <v>Seguridad</v>
      </c>
    </row>
    <row r="2578" spans="2:18" s="1" customFormat="1" ht="14.5" hidden="1">
      <c r="B2578" s="57" t="str">
        <f>+'Categorias-9 feb-Depurado'!B2577</f>
        <v>SECURITAS COLOMBIA SA</v>
      </c>
      <c r="C2578" s="30" t="s">
        <v>4900</v>
      </c>
      <c r="D2578" s="31">
        <v>5</v>
      </c>
      <c r="E2578" s="30" t="str">
        <f>+'Categorias-9 feb-Depurado'!E2577</f>
        <v>860023264-7</v>
      </c>
      <c r="F2578" s="30" t="str">
        <f>+'Categorias-9 feb-Depurado'!F2577</f>
        <v>AC 26 92 32 LT 116</v>
      </c>
      <c r="G2578" s="30" t="str">
        <f>+'Categorias-9 feb-Depurado'!G2577</f>
        <v>169</v>
      </c>
      <c r="H2578" s="30" t="str">
        <f>+'Categorias-9 feb-Depurado'!H2577</f>
        <v>SA2620937</v>
      </c>
      <c r="I2578" s="107">
        <f>+'Categorias-9 feb-Depurado'!R2577</f>
        <v>2324814</v>
      </c>
      <c r="J2578" s="108">
        <f t="shared" si="168"/>
        <v>0</v>
      </c>
      <c r="K2578" s="107">
        <f t="shared" si="169"/>
        <v>0</v>
      </c>
      <c r="L2578" s="109">
        <f t="shared" si="170"/>
        <v>2324814</v>
      </c>
      <c r="M2578" s="110">
        <f t="shared" si="171"/>
        <v>1.7723315333748821E-06</v>
      </c>
      <c r="N2578" s="33" t="s">
        <v>4892</v>
      </c>
      <c r="O2578" s="33">
        <f>+'Categorias-9 feb-Depurado'!Y2577</f>
        <v>487.39771690933674</v>
      </c>
      <c r="P2578" s="111">
        <f>+'Categorias-9 feb-Depurado'!AC2577</f>
        <v>44922</v>
      </c>
      <c r="Q2578" s="111">
        <f>+'Categorias-9 feb-Depurado'!AE2577</f>
        <v>44982</v>
      </c>
      <c r="R2578" s="112" t="str">
        <f>+'Categorias-9 feb-Depurado'!AB2577</f>
        <v>Seguridad</v>
      </c>
    </row>
    <row r="2579" spans="2:18" s="1" customFormat="1" ht="14.5" hidden="1">
      <c r="B2579" s="57" t="str">
        <f>+'Categorias-9 feb-Depurado'!B2578</f>
        <v>SECURITAS COLOMBIA SA</v>
      </c>
      <c r="C2579" s="30" t="s">
        <v>4900</v>
      </c>
      <c r="D2579" s="31">
        <v>5</v>
      </c>
      <c r="E2579" s="30" t="str">
        <f>+'Categorias-9 feb-Depurado'!E2578</f>
        <v>860023264-7</v>
      </c>
      <c r="F2579" s="30" t="str">
        <f>+'Categorias-9 feb-Depurado'!F2578</f>
        <v>AC 26 92 32 LT 116</v>
      </c>
      <c r="G2579" s="30" t="str">
        <f>+'Categorias-9 feb-Depurado'!G2578</f>
        <v>169</v>
      </c>
      <c r="H2579" s="30" t="str">
        <f>+'Categorias-9 feb-Depurado'!H2578</f>
        <v>SA2620941</v>
      </c>
      <c r="I2579" s="107">
        <f>+'Categorias-9 feb-Depurado'!R2578</f>
        <v>5304263</v>
      </c>
      <c r="J2579" s="108">
        <f t="shared" si="168"/>
        <v>0</v>
      </c>
      <c r="K2579" s="107">
        <f t="shared" si="169"/>
        <v>0</v>
      </c>
      <c r="L2579" s="109">
        <f t="shared" si="170"/>
        <v>5304263</v>
      </c>
      <c r="M2579" s="110">
        <f t="shared" si="171"/>
        <v>4.043726756727055E-06</v>
      </c>
      <c r="N2579" s="33" t="s">
        <v>4892</v>
      </c>
      <c r="O2579" s="33">
        <f>+'Categorias-9 feb-Depurado'!Y2578</f>
        <v>1112.0397916077025</v>
      </c>
      <c r="P2579" s="111">
        <f>+'Categorias-9 feb-Depurado'!AC2578</f>
        <v>44922</v>
      </c>
      <c r="Q2579" s="111">
        <f>+'Categorias-9 feb-Depurado'!AE2578</f>
        <v>44982</v>
      </c>
      <c r="R2579" s="112" t="str">
        <f>+'Categorias-9 feb-Depurado'!AB2578</f>
        <v>Seguridad</v>
      </c>
    </row>
    <row r="2580" spans="2:18" s="1" customFormat="1" ht="14.5" hidden="1">
      <c r="B2580" s="57" t="str">
        <f>+'Categorias-9 feb-Depurado'!B2579</f>
        <v>SECURITAS COLOMBIA SA</v>
      </c>
      <c r="C2580" s="30" t="s">
        <v>4900</v>
      </c>
      <c r="D2580" s="31">
        <v>5</v>
      </c>
      <c r="E2580" s="30" t="str">
        <f>+'Categorias-9 feb-Depurado'!E2579</f>
        <v>860023264-7</v>
      </c>
      <c r="F2580" s="30" t="str">
        <f>+'Categorias-9 feb-Depurado'!F2579</f>
        <v>AC 26 92 32 LT 116</v>
      </c>
      <c r="G2580" s="30" t="str">
        <f>+'Categorias-9 feb-Depurado'!G2579</f>
        <v>169</v>
      </c>
      <c r="H2580" s="30" t="str">
        <f>+'Categorias-9 feb-Depurado'!H2579</f>
        <v>SA2620933</v>
      </c>
      <c r="I2580" s="107">
        <f>+'Categorias-9 feb-Depurado'!R2579</f>
        <v>126463379</v>
      </c>
      <c r="J2580" s="108">
        <f t="shared" si="168"/>
        <v>0</v>
      </c>
      <c r="K2580" s="107">
        <f t="shared" si="169"/>
        <v>0</v>
      </c>
      <c r="L2580" s="109">
        <f t="shared" si="170"/>
        <v>126463379</v>
      </c>
      <c r="M2580" s="110">
        <f t="shared" si="171"/>
        <v>9.6409878131686593E-05</v>
      </c>
      <c r="N2580" s="33" t="s">
        <v>4892</v>
      </c>
      <c r="O2580" s="33">
        <f>+'Categorias-9 feb-Depurado'!Y2579</f>
        <v>26513.07252848622</v>
      </c>
      <c r="P2580" s="111">
        <f>+'Categorias-9 feb-Depurado'!AC2579</f>
        <v>44922</v>
      </c>
      <c r="Q2580" s="111">
        <f>+'Categorias-9 feb-Depurado'!AE2579</f>
        <v>44982</v>
      </c>
      <c r="R2580" s="112" t="str">
        <f>+'Categorias-9 feb-Depurado'!AB2579</f>
        <v>Seguridad</v>
      </c>
    </row>
    <row r="2581" spans="2:18" s="1" customFormat="1" ht="14.5" hidden="1">
      <c r="B2581" s="57" t="str">
        <f>+'Categorias-9 feb-Depurado'!B2580</f>
        <v>SECURITAS COLOMBIA SA</v>
      </c>
      <c r="C2581" s="30" t="s">
        <v>4900</v>
      </c>
      <c r="D2581" s="31">
        <v>5</v>
      </c>
      <c r="E2581" s="30" t="str">
        <f>+'Categorias-9 feb-Depurado'!E2580</f>
        <v>860023264-7</v>
      </c>
      <c r="F2581" s="30" t="str">
        <f>+'Categorias-9 feb-Depurado'!F2580</f>
        <v>AC 26 92 32 LT 116</v>
      </c>
      <c r="G2581" s="30" t="str">
        <f>+'Categorias-9 feb-Depurado'!G2580</f>
        <v>169</v>
      </c>
      <c r="H2581" s="30" t="str">
        <f>+'Categorias-9 feb-Depurado'!H2580</f>
        <v>SA2620930</v>
      </c>
      <c r="I2581" s="107">
        <f>+'Categorias-9 feb-Depurado'!R2580</f>
        <v>7375100</v>
      </c>
      <c r="J2581" s="108">
        <f t="shared" si="168"/>
        <v>0</v>
      </c>
      <c r="K2581" s="107">
        <f t="shared" si="169"/>
        <v>0</v>
      </c>
      <c r="L2581" s="109">
        <f t="shared" si="170"/>
        <v>7375100</v>
      </c>
      <c r="M2581" s="110">
        <f t="shared" si="171"/>
        <v>5.6224378775218543E-06</v>
      </c>
      <c r="N2581" s="33" t="s">
        <v>4892</v>
      </c>
      <c r="O2581" s="33">
        <f>+'Categorias-9 feb-Depurado'!Y2580</f>
        <v>1546.1911800161429</v>
      </c>
      <c r="P2581" s="111">
        <f>+'Categorias-9 feb-Depurado'!AC2580</f>
        <v>44922</v>
      </c>
      <c r="Q2581" s="111">
        <f>+'Categorias-9 feb-Depurado'!AE2580</f>
        <v>44982</v>
      </c>
      <c r="R2581" s="112" t="str">
        <f>+'Categorias-9 feb-Depurado'!AB2580</f>
        <v>Seguridad</v>
      </c>
    </row>
    <row r="2582" spans="2:18" s="1" customFormat="1" ht="14.5" hidden="1">
      <c r="B2582" s="57" t="str">
        <f>+'Categorias-9 feb-Depurado'!B2581</f>
        <v>SECURITAS COLOMBIA SA</v>
      </c>
      <c r="C2582" s="30" t="s">
        <v>4900</v>
      </c>
      <c r="D2582" s="31">
        <v>5</v>
      </c>
      <c r="E2582" s="30" t="str">
        <f>+'Categorias-9 feb-Depurado'!E2581</f>
        <v>860023264-7</v>
      </c>
      <c r="F2582" s="30" t="str">
        <f>+'Categorias-9 feb-Depurado'!F2581</f>
        <v>AC 26 92 32 LT 116</v>
      </c>
      <c r="G2582" s="30" t="str">
        <f>+'Categorias-9 feb-Depurado'!G2581</f>
        <v>169</v>
      </c>
      <c r="H2582" s="30" t="str">
        <f>+'Categorias-9 feb-Depurado'!H2581</f>
        <v>SA2620935</v>
      </c>
      <c r="I2582" s="107">
        <f>+'Categorias-9 feb-Depurado'!R2581</f>
        <v>16956571</v>
      </c>
      <c r="J2582" s="108">
        <f t="shared" si="168"/>
        <v>0</v>
      </c>
      <c r="K2582" s="107">
        <f t="shared" si="169"/>
        <v>0</v>
      </c>
      <c r="L2582" s="109">
        <f t="shared" si="170"/>
        <v>16956571</v>
      </c>
      <c r="M2582" s="110">
        <f t="shared" si="171"/>
        <v>1.2926911779269248E-05</v>
      </c>
      <c r="N2582" s="33" t="s">
        <v>4892</v>
      </c>
      <c r="O2582" s="33">
        <f>+'Categorias-9 feb-Depurado'!Y2581</f>
        <v>3554.9484784636829</v>
      </c>
      <c r="P2582" s="111">
        <f>+'Categorias-9 feb-Depurado'!AC2581</f>
        <v>44922</v>
      </c>
      <c r="Q2582" s="111">
        <f>+'Categorias-9 feb-Depurado'!AE2581</f>
        <v>44982</v>
      </c>
      <c r="R2582" s="112" t="str">
        <f>+'Categorias-9 feb-Depurado'!AB2581</f>
        <v>Seguridad</v>
      </c>
    </row>
    <row r="2583" spans="2:18" s="1" customFormat="1" ht="14.5" hidden="1">
      <c r="B2583" s="57" t="str">
        <f>+'Categorias-9 feb-Depurado'!B2582</f>
        <v>SECURITAS COLOMBIA SA</v>
      </c>
      <c r="C2583" s="30" t="s">
        <v>4900</v>
      </c>
      <c r="D2583" s="31">
        <v>5</v>
      </c>
      <c r="E2583" s="30" t="str">
        <f>+'Categorias-9 feb-Depurado'!E2582</f>
        <v>860023264-7</v>
      </c>
      <c r="F2583" s="30" t="str">
        <f>+'Categorias-9 feb-Depurado'!F2582</f>
        <v>AC 26 92 32 LT 116</v>
      </c>
      <c r="G2583" s="30" t="str">
        <f>+'Categorias-9 feb-Depurado'!G2582</f>
        <v>169</v>
      </c>
      <c r="H2583" s="30" t="str">
        <f>+'Categorias-9 feb-Depurado'!H2582</f>
        <v>SA2620943</v>
      </c>
      <c r="I2583" s="107">
        <f>+'Categorias-9 feb-Depurado'!R2582</f>
        <v>4690102</v>
      </c>
      <c r="J2583" s="108">
        <f t="shared" si="168"/>
        <v>0</v>
      </c>
      <c r="K2583" s="107">
        <f t="shared" si="169"/>
        <v>0</v>
      </c>
      <c r="L2583" s="109">
        <f t="shared" si="170"/>
        <v>4690102</v>
      </c>
      <c r="M2583" s="110">
        <f t="shared" si="171"/>
        <v>3.5755185874416621E-06</v>
      </c>
      <c r="N2583" s="33" t="s">
        <v>4892</v>
      </c>
      <c r="O2583" s="33">
        <f>+'Categorias-9 feb-Depurado'!Y2582</f>
        <v>983.28081595857304</v>
      </c>
      <c r="P2583" s="111">
        <f>+'Categorias-9 feb-Depurado'!AC2582</f>
        <v>44922</v>
      </c>
      <c r="Q2583" s="111">
        <f>+'Categorias-9 feb-Depurado'!AE2582</f>
        <v>44982</v>
      </c>
      <c r="R2583" s="112" t="str">
        <f>+'Categorias-9 feb-Depurado'!AB2582</f>
        <v>Seguridad</v>
      </c>
    </row>
    <row r="2584" spans="2:18" s="1" customFormat="1" ht="14.5" hidden="1">
      <c r="B2584" s="57" t="str">
        <f>+'Categorias-9 feb-Depurado'!B2583</f>
        <v>SECURITAS COLOMBIA SA</v>
      </c>
      <c r="C2584" s="30" t="s">
        <v>4900</v>
      </c>
      <c r="D2584" s="31">
        <v>5</v>
      </c>
      <c r="E2584" s="30" t="str">
        <f>+'Categorias-9 feb-Depurado'!E2583</f>
        <v>860023264-7</v>
      </c>
      <c r="F2584" s="30" t="str">
        <f>+'Categorias-9 feb-Depurado'!F2583</f>
        <v>AC 26 92 32 LT 116</v>
      </c>
      <c r="G2584" s="30" t="str">
        <f>+'Categorias-9 feb-Depurado'!G2583</f>
        <v>169</v>
      </c>
      <c r="H2584" s="30" t="str">
        <f>+'Categorias-9 feb-Depurado'!H2583</f>
        <v>SA2620940</v>
      </c>
      <c r="I2584" s="107">
        <f>+'Categorias-9 feb-Depurado'!R2583</f>
        <v>8704640</v>
      </c>
      <c r="J2584" s="108">
        <f t="shared" si="168"/>
        <v>0</v>
      </c>
      <c r="K2584" s="107">
        <f t="shared" si="169"/>
        <v>0</v>
      </c>
      <c r="L2584" s="109">
        <f t="shared" si="170"/>
        <v>8704640</v>
      </c>
      <c r="M2584" s="110">
        <f t="shared" si="171"/>
        <v>6.6360181755083774E-06</v>
      </c>
      <c r="N2584" s="33" t="s">
        <v>4892</v>
      </c>
      <c r="O2584" s="33">
        <f>+'Categorias-9 feb-Depurado'!Y2583</f>
        <v>1824.9295051207059</v>
      </c>
      <c r="P2584" s="111">
        <f>+'Categorias-9 feb-Depurado'!AC2583</f>
        <v>44922</v>
      </c>
      <c r="Q2584" s="111">
        <f>+'Categorias-9 feb-Depurado'!AE2583</f>
        <v>44982</v>
      </c>
      <c r="R2584" s="112" t="str">
        <f>+'Categorias-9 feb-Depurado'!AB2583</f>
        <v>Seguridad</v>
      </c>
    </row>
    <row r="2585" spans="2:18" s="1" customFormat="1" ht="14.5" hidden="1">
      <c r="B2585" s="57" t="str">
        <f>+'Categorias-9 feb-Depurado'!B2584</f>
        <v>SECURITAS COLOMBIA SA</v>
      </c>
      <c r="C2585" s="30" t="s">
        <v>4900</v>
      </c>
      <c r="D2585" s="31">
        <v>5</v>
      </c>
      <c r="E2585" s="30" t="str">
        <f>+'Categorias-9 feb-Depurado'!E2584</f>
        <v>860023264-7</v>
      </c>
      <c r="F2585" s="30" t="str">
        <f>+'Categorias-9 feb-Depurado'!F2584</f>
        <v>AC 26 92 32 LT 116</v>
      </c>
      <c r="G2585" s="30" t="str">
        <f>+'Categorias-9 feb-Depurado'!G2584</f>
        <v>169</v>
      </c>
      <c r="H2585" s="30" t="str">
        <f>+'Categorias-9 feb-Depurado'!H2584</f>
        <v>SA2620932</v>
      </c>
      <c r="I2585" s="107">
        <f>+'Categorias-9 feb-Depurado'!R2584</f>
        <v>4950006</v>
      </c>
      <c r="J2585" s="108">
        <f t="shared" si="168"/>
        <v>0</v>
      </c>
      <c r="K2585" s="107">
        <f t="shared" si="169"/>
        <v>0</v>
      </c>
      <c r="L2585" s="109">
        <f t="shared" si="170"/>
        <v>4950006</v>
      </c>
      <c r="M2585" s="110">
        <f t="shared" si="171"/>
        <v>3.773657472896699E-06</v>
      </c>
      <c r="N2585" s="33" t="s">
        <v>4892</v>
      </c>
      <c r="O2585" s="33">
        <f>+'Categorias-9 feb-Depurado'!Y2584</f>
        <v>1037.7697411868296</v>
      </c>
      <c r="P2585" s="111">
        <f>+'Categorias-9 feb-Depurado'!AC2584</f>
        <v>44922</v>
      </c>
      <c r="Q2585" s="111">
        <f>+'Categorias-9 feb-Depurado'!AE2584</f>
        <v>44982</v>
      </c>
      <c r="R2585" s="112" t="str">
        <f>+'Categorias-9 feb-Depurado'!AB2584</f>
        <v>Seguridad</v>
      </c>
    </row>
    <row r="2586" spans="2:18" s="1" customFormat="1" ht="14.5" hidden="1">
      <c r="B2586" s="57" t="str">
        <f>+'Categorias-9 feb-Depurado'!B2585</f>
        <v>SECURITAS COLOMBIA SA</v>
      </c>
      <c r="C2586" s="30" t="s">
        <v>4900</v>
      </c>
      <c r="D2586" s="31">
        <v>5</v>
      </c>
      <c r="E2586" s="30" t="str">
        <f>+'Categorias-9 feb-Depurado'!E2585</f>
        <v>860023264-7</v>
      </c>
      <c r="F2586" s="30" t="str">
        <f>+'Categorias-9 feb-Depurado'!F2585</f>
        <v>AC 26 92 32 LT 116</v>
      </c>
      <c r="G2586" s="30" t="str">
        <f>+'Categorias-9 feb-Depurado'!G2585</f>
        <v>169</v>
      </c>
      <c r="H2586" s="30" t="str">
        <f>+'Categorias-9 feb-Depurado'!H2585</f>
        <v>SA2620947</v>
      </c>
      <c r="I2586" s="107">
        <f>+'Categorias-9 feb-Depurado'!R2585</f>
        <v>3714249</v>
      </c>
      <c r="J2586" s="108">
        <f t="shared" si="168"/>
        <v>0</v>
      </c>
      <c r="K2586" s="107">
        <f t="shared" si="169"/>
        <v>0</v>
      </c>
      <c r="L2586" s="109">
        <f t="shared" si="170"/>
        <v>3714249</v>
      </c>
      <c r="M2586" s="110">
        <f t="shared" si="171"/>
        <v>2.8315730314365458E-06</v>
      </c>
      <c r="N2586" s="33" t="s">
        <v>4892</v>
      </c>
      <c r="O2586" s="33">
        <f>+'Categorias-9 feb-Depurado'!Y2585</f>
        <v>778.69304066165591</v>
      </c>
      <c r="P2586" s="111">
        <f>+'Categorias-9 feb-Depurado'!AC2585</f>
        <v>44922</v>
      </c>
      <c r="Q2586" s="111">
        <f>+'Categorias-9 feb-Depurado'!AE2585</f>
        <v>44982</v>
      </c>
      <c r="R2586" s="112" t="str">
        <f>+'Categorias-9 feb-Depurado'!AB2585</f>
        <v>Seguridad</v>
      </c>
    </row>
    <row r="2587" spans="2:18" s="1" customFormat="1" ht="14.5" hidden="1">
      <c r="B2587" s="57" t="str">
        <f>+'Categorias-9 feb-Depurado'!B2586</f>
        <v>SECURITAS COLOMBIA SA</v>
      </c>
      <c r="C2587" s="30" t="s">
        <v>4900</v>
      </c>
      <c r="D2587" s="31">
        <v>5</v>
      </c>
      <c r="E2587" s="30" t="str">
        <f>+'Categorias-9 feb-Depurado'!E2586</f>
        <v>860023264-7</v>
      </c>
      <c r="F2587" s="30" t="str">
        <f>+'Categorias-9 feb-Depurado'!F2586</f>
        <v>AC 26 92 32 LT 116</v>
      </c>
      <c r="G2587" s="30" t="str">
        <f>+'Categorias-9 feb-Depurado'!G2586</f>
        <v>169</v>
      </c>
      <c r="H2587" s="30" t="str">
        <f>+'Categorias-9 feb-Depurado'!H2586</f>
        <v>SA2620936</v>
      </c>
      <c r="I2587" s="107">
        <f>+'Categorias-9 feb-Depurado'!R2586</f>
        <v>7141974</v>
      </c>
      <c r="J2587" s="108">
        <f t="shared" si="168"/>
        <v>0</v>
      </c>
      <c r="K2587" s="107">
        <f t="shared" si="169"/>
        <v>0</v>
      </c>
      <c r="L2587" s="109">
        <f t="shared" si="170"/>
        <v>7141974</v>
      </c>
      <c r="M2587" s="110">
        <f t="shared" si="171"/>
        <v>5.4447133107179925E-06</v>
      </c>
      <c r="N2587" s="33" t="s">
        <v>4892</v>
      </c>
      <c r="O2587" s="33">
        <f>+'Categorias-9 feb-Depurado'!Y2586</f>
        <v>1497.3162678071637</v>
      </c>
      <c r="P2587" s="111">
        <f>+'Categorias-9 feb-Depurado'!AC2586</f>
        <v>44922</v>
      </c>
      <c r="Q2587" s="111">
        <f>+'Categorias-9 feb-Depurado'!AE2586</f>
        <v>44982</v>
      </c>
      <c r="R2587" s="112" t="str">
        <f>+'Categorias-9 feb-Depurado'!AB2586</f>
        <v>Seguridad</v>
      </c>
    </row>
    <row r="2588" spans="2:18" s="1" customFormat="1" ht="14.5" hidden="1">
      <c r="B2588" s="57" t="str">
        <f>+'Categorias-9 feb-Depurado'!B2587</f>
        <v>SECURITAS COLOMBIA SA</v>
      </c>
      <c r="C2588" s="30" t="s">
        <v>4900</v>
      </c>
      <c r="D2588" s="31">
        <v>5</v>
      </c>
      <c r="E2588" s="30" t="str">
        <f>+'Categorias-9 feb-Depurado'!E2587</f>
        <v>860023264-7</v>
      </c>
      <c r="F2588" s="30" t="str">
        <f>+'Categorias-9 feb-Depurado'!F2587</f>
        <v>AC 26 92 32 LT 116</v>
      </c>
      <c r="G2588" s="30" t="str">
        <f>+'Categorias-9 feb-Depurado'!G2587</f>
        <v>169</v>
      </c>
      <c r="H2588" s="30" t="str">
        <f>+'Categorias-9 feb-Depurado'!H2587</f>
        <v>SA2620938</v>
      </c>
      <c r="I2588" s="107">
        <f>+'Categorias-9 feb-Depurado'!R2587</f>
        <v>4623679</v>
      </c>
      <c r="J2588" s="108">
        <f t="shared" si="168"/>
        <v>0</v>
      </c>
      <c r="K2588" s="107">
        <f t="shared" si="169"/>
        <v>0</v>
      </c>
      <c r="L2588" s="109">
        <f t="shared" si="170"/>
        <v>4623679</v>
      </c>
      <c r="M2588" s="110">
        <f t="shared" si="171"/>
        <v>3.5248807396648684E-06</v>
      </c>
      <c r="N2588" s="33" t="s">
        <v>4892</v>
      </c>
      <c r="O2588" s="33">
        <f>+'Categorias-9 feb-Depurado'!Y2587</f>
        <v>969.35522081407169</v>
      </c>
      <c r="P2588" s="111">
        <f>+'Categorias-9 feb-Depurado'!AC2587</f>
        <v>44922</v>
      </c>
      <c r="Q2588" s="111">
        <f>+'Categorias-9 feb-Depurado'!AE2587</f>
        <v>44982</v>
      </c>
      <c r="R2588" s="112" t="str">
        <f>+'Categorias-9 feb-Depurado'!AB2587</f>
        <v>Seguridad</v>
      </c>
    </row>
    <row r="2589" spans="2:18" s="1" customFormat="1" ht="14.5" hidden="1">
      <c r="B2589" s="57" t="str">
        <f>+'Categorias-9 feb-Depurado'!B2588</f>
        <v>SECURITAS COLOMBIA SA</v>
      </c>
      <c r="C2589" s="30" t="s">
        <v>4900</v>
      </c>
      <c r="D2589" s="31">
        <v>5</v>
      </c>
      <c r="E2589" s="30" t="str">
        <f>+'Categorias-9 feb-Depurado'!E2588</f>
        <v>860023264-7</v>
      </c>
      <c r="F2589" s="30" t="str">
        <f>+'Categorias-9 feb-Depurado'!F2588</f>
        <v>AC 26 92 32 LT 116</v>
      </c>
      <c r="G2589" s="30" t="str">
        <f>+'Categorias-9 feb-Depurado'!G2588</f>
        <v>169</v>
      </c>
      <c r="H2589" s="30" t="str">
        <f>+'Categorias-9 feb-Depurado'!H2588</f>
        <v>SA2620934</v>
      </c>
      <c r="I2589" s="107">
        <f>+'Categorias-9 feb-Depurado'!R2588</f>
        <v>20605439</v>
      </c>
      <c r="J2589" s="108">
        <f t="shared" si="168"/>
        <v>0</v>
      </c>
      <c r="K2589" s="107">
        <f t="shared" si="169"/>
        <v>0</v>
      </c>
      <c r="L2589" s="109">
        <f t="shared" si="170"/>
        <v>20605439</v>
      </c>
      <c r="M2589" s="110">
        <f t="shared" si="171"/>
        <v>1.5708641335923044E-05</v>
      </c>
      <c r="N2589" s="33" t="s">
        <v>4892</v>
      </c>
      <c r="O2589" s="33">
        <f>+'Categorias-9 feb-Depurado'!Y2588</f>
        <v>4319.9343794878241</v>
      </c>
      <c r="P2589" s="111">
        <f>+'Categorias-9 feb-Depurado'!AC2588</f>
        <v>44922</v>
      </c>
      <c r="Q2589" s="111">
        <f>+'Categorias-9 feb-Depurado'!AE2588</f>
        <v>44982</v>
      </c>
      <c r="R2589" s="112" t="str">
        <f>+'Categorias-9 feb-Depurado'!AB2588</f>
        <v>Seguridad</v>
      </c>
    </row>
    <row r="2590" spans="2:18" s="1" customFormat="1" ht="14.5" hidden="1">
      <c r="B2590" s="57" t="str">
        <f>+'Categorias-9 feb-Depurado'!B2589</f>
        <v>SECURITAS COLOMBIA SA</v>
      </c>
      <c r="C2590" s="30" t="s">
        <v>4900</v>
      </c>
      <c r="D2590" s="31">
        <v>5</v>
      </c>
      <c r="E2590" s="30" t="str">
        <f>+'Categorias-9 feb-Depurado'!E2589</f>
        <v>860023264-7</v>
      </c>
      <c r="F2590" s="30" t="str">
        <f>+'Categorias-9 feb-Depurado'!F2589</f>
        <v>AC 26 92 32 LT 116</v>
      </c>
      <c r="G2590" s="30" t="str">
        <f>+'Categorias-9 feb-Depurado'!G2589</f>
        <v>169</v>
      </c>
      <c r="H2590" s="30" t="str">
        <f>+'Categorias-9 feb-Depurado'!H2589</f>
        <v>SA2620942</v>
      </c>
      <c r="I2590" s="107">
        <f>+'Categorias-9 feb-Depurado'!R2589</f>
        <v>10440994</v>
      </c>
      <c r="J2590" s="108">
        <f t="shared" si="168"/>
        <v>0</v>
      </c>
      <c r="K2590" s="107">
        <f t="shared" si="169"/>
        <v>0</v>
      </c>
      <c r="L2590" s="109">
        <f t="shared" si="170"/>
        <v>10440994</v>
      </c>
      <c r="M2590" s="110">
        <f t="shared" si="171"/>
        <v>7.9597348028607625E-06</v>
      </c>
      <c r="N2590" s="33" t="s">
        <v>4892</v>
      </c>
      <c r="O2590" s="33">
        <f>+'Categorias-9 feb-Depurado'!Y2589</f>
        <v>2188.9564661362515</v>
      </c>
      <c r="P2590" s="111">
        <f>+'Categorias-9 feb-Depurado'!AC2589</f>
        <v>44922</v>
      </c>
      <c r="Q2590" s="111">
        <f>+'Categorias-9 feb-Depurado'!AE2589</f>
        <v>44982</v>
      </c>
      <c r="R2590" s="112" t="str">
        <f>+'Categorias-9 feb-Depurado'!AB2589</f>
        <v>Seguridad</v>
      </c>
    </row>
    <row r="2591" spans="2:18" s="1" customFormat="1" ht="14.5" hidden="1">
      <c r="B2591" s="57" t="str">
        <f>+'Categorias-9 feb-Depurado'!B2590</f>
        <v>SECURITAS COLOMBIA SA</v>
      </c>
      <c r="C2591" s="30" t="s">
        <v>4900</v>
      </c>
      <c r="D2591" s="31">
        <v>5</v>
      </c>
      <c r="E2591" s="30" t="str">
        <f>+'Categorias-9 feb-Depurado'!E2590</f>
        <v>860023264-7</v>
      </c>
      <c r="F2591" s="30" t="str">
        <f>+'Categorias-9 feb-Depurado'!F2590</f>
        <v>AC 26 92 32 LT 116</v>
      </c>
      <c r="G2591" s="30" t="str">
        <f>+'Categorias-9 feb-Depurado'!G2590</f>
        <v>169</v>
      </c>
      <c r="H2591" s="30" t="str">
        <f>+'Categorias-9 feb-Depurado'!H2590</f>
        <v>SA2621233</v>
      </c>
      <c r="I2591" s="107">
        <f>+'Categorias-9 feb-Depurado'!R2590</f>
        <v>12187918</v>
      </c>
      <c r="J2591" s="108">
        <f t="shared" si="168"/>
        <v>0</v>
      </c>
      <c r="K2591" s="107">
        <f t="shared" si="169"/>
        <v>0</v>
      </c>
      <c r="L2591" s="109">
        <f t="shared" si="170"/>
        <v>12187918</v>
      </c>
      <c r="M2591" s="110">
        <f t="shared" si="171"/>
        <v>9.2915095132717392E-06</v>
      </c>
      <c r="N2591" s="33" t="s">
        <v>4892</v>
      </c>
      <c r="O2591" s="33">
        <f>+'Categorias-9 feb-Depurado'!Y2590</f>
        <v>2555.1994297514593</v>
      </c>
      <c r="P2591" s="111">
        <f>+'Categorias-9 feb-Depurado'!AC2590</f>
        <v>44952</v>
      </c>
      <c r="Q2591" s="111">
        <f>+'Categorias-9 feb-Depurado'!AE2590</f>
        <v>45012</v>
      </c>
      <c r="R2591" s="112" t="str">
        <f>+'Categorias-9 feb-Depurado'!AB2590</f>
        <v>Seguridad</v>
      </c>
    </row>
    <row r="2592" spans="2:18" s="1" customFormat="1" ht="14.5" hidden="1">
      <c r="B2592" s="57" t="str">
        <f>+'Categorias-9 feb-Depurado'!B2591</f>
        <v>SECURITAS COLOMBIA SA</v>
      </c>
      <c r="C2592" s="30" t="s">
        <v>4900</v>
      </c>
      <c r="D2592" s="31">
        <v>5</v>
      </c>
      <c r="E2592" s="30" t="str">
        <f>+'Categorias-9 feb-Depurado'!E2591</f>
        <v>860023264-7</v>
      </c>
      <c r="F2592" s="30" t="str">
        <f>+'Categorias-9 feb-Depurado'!F2591</f>
        <v>AC 26 92 32 LT 116</v>
      </c>
      <c r="G2592" s="30" t="str">
        <f>+'Categorias-9 feb-Depurado'!G2591</f>
        <v>169</v>
      </c>
      <c r="H2592" s="30" t="str">
        <f>+'Categorias-9 feb-Depurado'!H2591</f>
        <v>SA2621222</v>
      </c>
      <c r="I2592" s="107">
        <f>+'Categorias-9 feb-Depurado'!R2591</f>
        <v>5767585</v>
      </c>
      <c r="J2592" s="108">
        <f t="shared" si="168"/>
        <v>0</v>
      </c>
      <c r="K2592" s="107">
        <f t="shared" si="169"/>
        <v>0</v>
      </c>
      <c r="L2592" s="109">
        <f t="shared" si="170"/>
        <v>5767585</v>
      </c>
      <c r="M2592" s="110">
        <f t="shared" si="171"/>
        <v>4.3969421927603535E-06</v>
      </c>
      <c r="N2592" s="33" t="s">
        <v>4892</v>
      </c>
      <c r="O2592" s="33">
        <f>+'Categorias-9 feb-Depurado'!Y2591</f>
        <v>1209.1753409436355</v>
      </c>
      <c r="P2592" s="111">
        <f>+'Categorias-9 feb-Depurado'!AC2591</f>
        <v>44952</v>
      </c>
      <c r="Q2592" s="111">
        <f>+'Categorias-9 feb-Depurado'!AE2591</f>
        <v>45012</v>
      </c>
      <c r="R2592" s="112" t="str">
        <f>+'Categorias-9 feb-Depurado'!AB2591</f>
        <v>Seguridad</v>
      </c>
    </row>
    <row r="2593" spans="2:18" s="1" customFormat="1" ht="14.5" hidden="1">
      <c r="B2593" s="57" t="str">
        <f>+'Categorias-9 feb-Depurado'!B2592</f>
        <v>SECURITAS COLOMBIA SA</v>
      </c>
      <c r="C2593" s="30" t="s">
        <v>4900</v>
      </c>
      <c r="D2593" s="31">
        <v>5</v>
      </c>
      <c r="E2593" s="30" t="str">
        <f>+'Categorias-9 feb-Depurado'!E2592</f>
        <v>860023264-7</v>
      </c>
      <c r="F2593" s="30" t="str">
        <f>+'Categorias-9 feb-Depurado'!F2592</f>
        <v>AC 26 92 32 LT 116</v>
      </c>
      <c r="G2593" s="30" t="str">
        <f>+'Categorias-9 feb-Depurado'!G2592</f>
        <v>169</v>
      </c>
      <c r="H2593" s="30" t="str">
        <f>+'Categorias-9 feb-Depurado'!H2592</f>
        <v>SA2621228</v>
      </c>
      <c r="I2593" s="107">
        <f>+'Categorias-9 feb-Depurado'!R2592</f>
        <v>2491090</v>
      </c>
      <c r="J2593" s="108">
        <f t="shared" si="168"/>
        <v>0</v>
      </c>
      <c r="K2593" s="107">
        <f t="shared" si="169"/>
        <v>0</v>
      </c>
      <c r="L2593" s="109">
        <f t="shared" si="170"/>
        <v>2491090</v>
      </c>
      <c r="M2593" s="110">
        <f t="shared" si="171"/>
        <v>1.8990927271922978E-06</v>
      </c>
      <c r="N2593" s="33" t="s">
        <v>4892</v>
      </c>
      <c r="O2593" s="33">
        <f>+'Categorias-9 feb-Depurado'!Y2592</f>
        <v>522.25751333899382</v>
      </c>
      <c r="P2593" s="111">
        <f>+'Categorias-9 feb-Depurado'!AC2592</f>
        <v>44952</v>
      </c>
      <c r="Q2593" s="111">
        <f>+'Categorias-9 feb-Depurado'!AE2592</f>
        <v>45012</v>
      </c>
      <c r="R2593" s="112" t="str">
        <f>+'Categorias-9 feb-Depurado'!AB2592</f>
        <v>Seguridad</v>
      </c>
    </row>
    <row r="2594" spans="2:18" s="1" customFormat="1" ht="14.5" hidden="1">
      <c r="B2594" s="57" t="str">
        <f>+'Categorias-9 feb-Depurado'!B2593</f>
        <v>SECURITAS COLOMBIA SA</v>
      </c>
      <c r="C2594" s="30" t="s">
        <v>4900</v>
      </c>
      <c r="D2594" s="31">
        <v>5</v>
      </c>
      <c r="E2594" s="30" t="str">
        <f>+'Categorias-9 feb-Depurado'!E2593</f>
        <v>860023264-7</v>
      </c>
      <c r="F2594" s="30" t="str">
        <f>+'Categorias-9 feb-Depurado'!F2593</f>
        <v>AC 26 92 32 LT 116</v>
      </c>
      <c r="G2594" s="30" t="str">
        <f>+'Categorias-9 feb-Depurado'!G2593</f>
        <v>169</v>
      </c>
      <c r="H2594" s="30" t="str">
        <f>+'Categorias-9 feb-Depurado'!H2593</f>
        <v>SA2621229</v>
      </c>
      <c r="I2594" s="107">
        <f>+'Categorias-9 feb-Depurado'!R2593</f>
        <v>5389120</v>
      </c>
      <c r="J2594" s="108">
        <f t="shared" si="168"/>
        <v>0</v>
      </c>
      <c r="K2594" s="107">
        <f t="shared" si="169"/>
        <v>0</v>
      </c>
      <c r="L2594" s="109">
        <f t="shared" si="170"/>
        <v>5389120</v>
      </c>
      <c r="M2594" s="110">
        <f t="shared" si="171"/>
        <v>4.1084178403697001E-06</v>
      </c>
      <c r="N2594" s="33" t="s">
        <v>4892</v>
      </c>
      <c r="O2594" s="33">
        <f>+'Categorias-9 feb-Depurado'!Y2593</f>
        <v>1129.8300785139993</v>
      </c>
      <c r="P2594" s="111">
        <f>+'Categorias-9 feb-Depurado'!AC2593</f>
        <v>44952</v>
      </c>
      <c r="Q2594" s="111">
        <f>+'Categorias-9 feb-Depurado'!AE2593</f>
        <v>45012</v>
      </c>
      <c r="R2594" s="112" t="str">
        <f>+'Categorias-9 feb-Depurado'!AB2593</f>
        <v>Seguridad</v>
      </c>
    </row>
    <row r="2595" spans="2:18" s="1" customFormat="1" ht="14.5" hidden="1">
      <c r="B2595" s="57" t="str">
        <f>+'Categorias-9 feb-Depurado'!B2594</f>
        <v>SECURITAS COLOMBIA SA</v>
      </c>
      <c r="C2595" s="30" t="s">
        <v>4900</v>
      </c>
      <c r="D2595" s="31">
        <v>5</v>
      </c>
      <c r="E2595" s="30" t="str">
        <f>+'Categorias-9 feb-Depurado'!E2594</f>
        <v>860023264-7</v>
      </c>
      <c r="F2595" s="30" t="str">
        <f>+'Categorias-9 feb-Depurado'!F2594</f>
        <v>AC 26 92 32 LT 116</v>
      </c>
      <c r="G2595" s="30" t="str">
        <f>+'Categorias-9 feb-Depurado'!G2594</f>
        <v>169</v>
      </c>
      <c r="H2595" s="30" t="str">
        <f>+'Categorias-9 feb-Depurado'!H2594</f>
        <v>SA2621224</v>
      </c>
      <c r="I2595" s="107">
        <f>+'Categorias-9 feb-Depurado'!R2594</f>
        <v>23398572</v>
      </c>
      <c r="J2595" s="108">
        <f t="shared" si="168"/>
        <v>0</v>
      </c>
      <c r="K2595" s="107">
        <f t="shared" si="169"/>
        <v>0</v>
      </c>
      <c r="L2595" s="109">
        <f t="shared" si="170"/>
        <v>23398572</v>
      </c>
      <c r="M2595" s="110">
        <f t="shared" si="171"/>
        <v>1.7837997788873682E-05</v>
      </c>
      <c r="N2595" s="33" t="s">
        <v>4892</v>
      </c>
      <c r="O2595" s="33">
        <f>+'Categorias-9 feb-Depurado'!Y2594</f>
        <v>4905.515267775716</v>
      </c>
      <c r="P2595" s="111">
        <f>+'Categorias-9 feb-Depurado'!AC2594</f>
        <v>44952</v>
      </c>
      <c r="Q2595" s="111">
        <f>+'Categorias-9 feb-Depurado'!AE2594</f>
        <v>45012</v>
      </c>
      <c r="R2595" s="112" t="str">
        <f>+'Categorias-9 feb-Depurado'!AB2594</f>
        <v>Seguridad</v>
      </c>
    </row>
    <row r="2596" spans="2:18" s="1" customFormat="1" ht="14.5" hidden="1">
      <c r="B2596" s="57" t="str">
        <f>+'Categorias-9 feb-Depurado'!B2595</f>
        <v>SECURITAS COLOMBIA SA</v>
      </c>
      <c r="C2596" s="30" t="s">
        <v>4900</v>
      </c>
      <c r="D2596" s="31">
        <v>5</v>
      </c>
      <c r="E2596" s="30" t="str">
        <f>+'Categorias-9 feb-Depurado'!E2595</f>
        <v>860023264-7</v>
      </c>
      <c r="F2596" s="30" t="str">
        <f>+'Categorias-9 feb-Depurado'!F2595</f>
        <v>AC 26 92 32 LT 116</v>
      </c>
      <c r="G2596" s="30" t="str">
        <f>+'Categorias-9 feb-Depurado'!G2595</f>
        <v>169</v>
      </c>
      <c r="H2596" s="30" t="str">
        <f>+'Categorias-9 feb-Depurado'!H2595</f>
        <v>SA2621232</v>
      </c>
      <c r="I2596" s="107">
        <f>+'Categorias-9 feb-Depurado'!R2595</f>
        <v>6229847</v>
      </c>
      <c r="J2596" s="108">
        <f t="shared" si="168"/>
        <v>0</v>
      </c>
      <c r="K2596" s="107">
        <f t="shared" si="169"/>
        <v>0</v>
      </c>
      <c r="L2596" s="109">
        <f t="shared" si="170"/>
        <v>6229847</v>
      </c>
      <c r="M2596" s="110">
        <f t="shared" si="171"/>
        <v>4.7493495334254303E-06</v>
      </c>
      <c r="N2596" s="33" t="s">
        <v>4892</v>
      </c>
      <c r="O2596" s="33">
        <f>+'Categorias-9 feb-Depurado'!Y2595</f>
        <v>1306.0886610690063</v>
      </c>
      <c r="P2596" s="111">
        <f>+'Categorias-9 feb-Depurado'!AC2595</f>
        <v>44952</v>
      </c>
      <c r="Q2596" s="111">
        <f>+'Categorias-9 feb-Depurado'!AE2595</f>
        <v>45012</v>
      </c>
      <c r="R2596" s="112" t="str">
        <f>+'Categorias-9 feb-Depurado'!AB2595</f>
        <v>Seguridad</v>
      </c>
    </row>
    <row r="2597" spans="2:18" s="1" customFormat="1" ht="14.5" hidden="1">
      <c r="B2597" s="57" t="str">
        <f>+'Categorias-9 feb-Depurado'!B2596</f>
        <v>SECURITAS COLOMBIA SA</v>
      </c>
      <c r="C2597" s="30" t="s">
        <v>4900</v>
      </c>
      <c r="D2597" s="31">
        <v>5</v>
      </c>
      <c r="E2597" s="30" t="str">
        <f>+'Categorias-9 feb-Depurado'!E2596</f>
        <v>860023264-7</v>
      </c>
      <c r="F2597" s="30" t="str">
        <f>+'Categorias-9 feb-Depurado'!F2596</f>
        <v>AC 26 92 32 LT 116</v>
      </c>
      <c r="G2597" s="30" t="str">
        <f>+'Categorias-9 feb-Depurado'!G2596</f>
        <v>169</v>
      </c>
      <c r="H2597" s="30" t="str">
        <f>+'Categorias-9 feb-Depurado'!H2596</f>
        <v>SA2621235</v>
      </c>
      <c r="I2597" s="107">
        <f>+'Categorias-9 feb-Depurado'!R2596</f>
        <v>5722976</v>
      </c>
      <c r="J2597" s="108">
        <f t="shared" si="168"/>
        <v>0</v>
      </c>
      <c r="K2597" s="107">
        <f t="shared" si="169"/>
        <v>0</v>
      </c>
      <c r="L2597" s="109">
        <f t="shared" si="170"/>
        <v>5722976</v>
      </c>
      <c r="M2597" s="110">
        <f t="shared" si="171"/>
        <v>4.3629343377782688E-06</v>
      </c>
      <c r="N2597" s="33" t="s">
        <v>4892</v>
      </c>
      <c r="O2597" s="33">
        <f>+'Categorias-9 feb-Depurado'!Y2596</f>
        <v>1199.8230552323448</v>
      </c>
      <c r="P2597" s="111">
        <f>+'Categorias-9 feb-Depurado'!AC2596</f>
        <v>44952</v>
      </c>
      <c r="Q2597" s="111">
        <f>+'Categorias-9 feb-Depurado'!AE2596</f>
        <v>45012</v>
      </c>
      <c r="R2597" s="112" t="str">
        <f>+'Categorias-9 feb-Depurado'!AB2596</f>
        <v>Seguridad</v>
      </c>
    </row>
    <row r="2598" spans="2:18" s="1" customFormat="1" ht="14.5" hidden="1">
      <c r="B2598" s="57" t="str">
        <f>+'Categorias-9 feb-Depurado'!B2597</f>
        <v>SECURITAS COLOMBIA SA</v>
      </c>
      <c r="C2598" s="30" t="s">
        <v>4900</v>
      </c>
      <c r="D2598" s="31">
        <v>5</v>
      </c>
      <c r="E2598" s="30" t="str">
        <f>+'Categorias-9 feb-Depurado'!E2597</f>
        <v>860023264-7</v>
      </c>
      <c r="F2598" s="30" t="str">
        <f>+'Categorias-9 feb-Depurado'!F2597</f>
        <v>AC 26 92 32 LT 116</v>
      </c>
      <c r="G2598" s="30" t="str">
        <f>+'Categorias-9 feb-Depurado'!G2597</f>
        <v>169</v>
      </c>
      <c r="H2598" s="30" t="str">
        <f>+'Categorias-9 feb-Depurado'!H2597</f>
        <v>SA2621223</v>
      </c>
      <c r="I2598" s="107">
        <f>+'Categorias-9 feb-Depurado'!R2597</f>
        <v>139799222</v>
      </c>
      <c r="J2598" s="108">
        <f t="shared" si="168"/>
        <v>0</v>
      </c>
      <c r="K2598" s="107">
        <f t="shared" si="169"/>
        <v>0</v>
      </c>
      <c r="L2598" s="109">
        <f t="shared" si="170"/>
        <v>139799222</v>
      </c>
      <c r="M2598" s="110">
        <f t="shared" si="171"/>
        <v>0.00010657651299926598</v>
      </c>
      <c r="N2598" s="33" t="s">
        <v>4892</v>
      </c>
      <c r="O2598" s="33">
        <f>+'Categorias-9 feb-Depurado'!Y2597</f>
        <v>29308.934662515592</v>
      </c>
      <c r="P2598" s="111">
        <f>+'Categorias-9 feb-Depurado'!AC2597</f>
        <v>44952</v>
      </c>
      <c r="Q2598" s="111">
        <f>+'Categorias-9 feb-Depurado'!AE2597</f>
        <v>45012</v>
      </c>
      <c r="R2598" s="112" t="str">
        <f>+'Categorias-9 feb-Depurado'!AB2597</f>
        <v>Seguridad</v>
      </c>
    </row>
    <row r="2599" spans="2:18" s="1" customFormat="1" ht="14.5" hidden="1">
      <c r="B2599" s="57" t="str">
        <f>+'Categorias-9 feb-Depurado'!B2598</f>
        <v>SECURITAS COLOMBIA SA</v>
      </c>
      <c r="C2599" s="30" t="s">
        <v>4900</v>
      </c>
      <c r="D2599" s="31">
        <v>5</v>
      </c>
      <c r="E2599" s="30" t="str">
        <f>+'Categorias-9 feb-Depurado'!E2598</f>
        <v>860023264-7</v>
      </c>
      <c r="F2599" s="30" t="str">
        <f>+'Categorias-9 feb-Depurado'!F2598</f>
        <v>AC 26 92 32 LT 116</v>
      </c>
      <c r="G2599" s="30" t="str">
        <f>+'Categorias-9 feb-Depurado'!G2598</f>
        <v>169</v>
      </c>
      <c r="H2599" s="30" t="str">
        <f>+'Categorias-9 feb-Depurado'!H2598</f>
        <v>SA2621226</v>
      </c>
      <c r="I2599" s="107">
        <f>+'Categorias-9 feb-Depurado'!R2598</f>
        <v>8207310</v>
      </c>
      <c r="J2599" s="108">
        <f t="shared" si="168"/>
        <v>0</v>
      </c>
      <c r="K2599" s="107">
        <f t="shared" si="169"/>
        <v>0</v>
      </c>
      <c r="L2599" s="109">
        <f t="shared" si="170"/>
        <v>8207310</v>
      </c>
      <c r="M2599" s="110">
        <f t="shared" si="171"/>
        <v>6.2568766005293338E-06</v>
      </c>
      <c r="N2599" s="33" t="s">
        <v>4892</v>
      </c>
      <c r="O2599" s="33">
        <f>+'Categorias-9 feb-Depurado'!Y2598</f>
        <v>1720.6641718293026</v>
      </c>
      <c r="P2599" s="111">
        <f>+'Categorias-9 feb-Depurado'!AC2598</f>
        <v>44952</v>
      </c>
      <c r="Q2599" s="111">
        <f>+'Categorias-9 feb-Depurado'!AE2598</f>
        <v>45012</v>
      </c>
      <c r="R2599" s="112" t="str">
        <f>+'Categorias-9 feb-Depurado'!AB2598</f>
        <v>Seguridad</v>
      </c>
    </row>
    <row r="2600" spans="2:18" s="1" customFormat="1" ht="14.5" hidden="1">
      <c r="B2600" s="57" t="str">
        <f>+'Categorias-9 feb-Depurado'!B2599</f>
        <v>SECURITAS COLOMBIA SA</v>
      </c>
      <c r="C2600" s="30" t="s">
        <v>4900</v>
      </c>
      <c r="D2600" s="31">
        <v>5</v>
      </c>
      <c r="E2600" s="30" t="str">
        <f>+'Categorias-9 feb-Depurado'!E2599</f>
        <v>860023264-7</v>
      </c>
      <c r="F2600" s="30" t="str">
        <f>+'Categorias-9 feb-Depurado'!F2599</f>
        <v>AC 26 92 32 LT 116</v>
      </c>
      <c r="G2600" s="30" t="str">
        <f>+'Categorias-9 feb-Depurado'!G2599</f>
        <v>169</v>
      </c>
      <c r="H2600" s="30" t="str">
        <f>+'Categorias-9 feb-Depurado'!H2599</f>
        <v>SA2621238</v>
      </c>
      <c r="I2600" s="107">
        <f>+'Categorias-9 feb-Depurado'!R2599</f>
        <v>7415089</v>
      </c>
      <c r="J2600" s="108">
        <f t="shared" si="168"/>
        <v>0</v>
      </c>
      <c r="K2600" s="107">
        <f t="shared" si="169"/>
        <v>0</v>
      </c>
      <c r="L2600" s="109">
        <f t="shared" si="170"/>
        <v>7415089</v>
      </c>
      <c r="M2600" s="110">
        <f t="shared" si="171"/>
        <v>5.6529236564650854E-06</v>
      </c>
      <c r="N2600" s="33" t="s">
        <v>4892</v>
      </c>
      <c r="O2600" s="33">
        <f>+'Categorias-9 feb-Depurado'!Y2599</f>
        <v>1554.5748818097004</v>
      </c>
      <c r="P2600" s="111">
        <f>+'Categorias-9 feb-Depurado'!AC2599</f>
        <v>44952</v>
      </c>
      <c r="Q2600" s="111">
        <f>+'Categorias-9 feb-Depurado'!AE2599</f>
        <v>45012</v>
      </c>
      <c r="R2600" s="112" t="str">
        <f>+'Categorias-9 feb-Depurado'!AB2599</f>
        <v>Seguridad</v>
      </c>
    </row>
    <row r="2601" spans="2:18" s="1" customFormat="1" ht="14.5" hidden="1">
      <c r="B2601" s="57" t="str">
        <f>+'Categorias-9 feb-Depurado'!B2600</f>
        <v>SECURITAS COLOMBIA SA</v>
      </c>
      <c r="C2601" s="30" t="s">
        <v>4900</v>
      </c>
      <c r="D2601" s="31">
        <v>5</v>
      </c>
      <c r="E2601" s="30" t="str">
        <f>+'Categorias-9 feb-Depurado'!E2600</f>
        <v>860023264-7</v>
      </c>
      <c r="F2601" s="30" t="str">
        <f>+'Categorias-9 feb-Depurado'!F2600</f>
        <v>AC 26 92 32 LT 116</v>
      </c>
      <c r="G2601" s="30" t="str">
        <f>+'Categorias-9 feb-Depurado'!G2600</f>
        <v>169</v>
      </c>
      <c r="H2601" s="30" t="str">
        <f>+'Categorias-9 feb-Depurado'!H2600</f>
        <v>SA2621237</v>
      </c>
      <c r="I2601" s="107">
        <f>+'Categorias-9 feb-Depurado'!R2600</f>
        <v>4283254</v>
      </c>
      <c r="J2601" s="108">
        <f t="shared" si="168"/>
        <v>0</v>
      </c>
      <c r="K2601" s="107">
        <f t="shared" si="169"/>
        <v>0</v>
      </c>
      <c r="L2601" s="109">
        <f t="shared" si="170"/>
        <v>4283254</v>
      </c>
      <c r="M2601" s="110">
        <f t="shared" si="171"/>
        <v>3.2653563380356867E-06</v>
      </c>
      <c r="N2601" s="33" t="s">
        <v>4892</v>
      </c>
      <c r="O2601" s="33">
        <f>+'Categorias-9 feb-Depurado'!Y2600</f>
        <v>897.98505194083668</v>
      </c>
      <c r="P2601" s="111">
        <f>+'Categorias-9 feb-Depurado'!AC2600</f>
        <v>44952</v>
      </c>
      <c r="Q2601" s="111">
        <f>+'Categorias-9 feb-Depurado'!AE2600</f>
        <v>45012</v>
      </c>
      <c r="R2601" s="112" t="str">
        <f>+'Categorias-9 feb-Depurado'!AB2600</f>
        <v>Seguridad</v>
      </c>
    </row>
    <row r="2602" spans="2:18" s="1" customFormat="1" ht="14.5" hidden="1">
      <c r="B2602" s="57" t="str">
        <f>+'Categorias-9 feb-Depurado'!B2601</f>
        <v>SECURITAS COLOMBIA SA</v>
      </c>
      <c r="C2602" s="30" t="s">
        <v>4900</v>
      </c>
      <c r="D2602" s="31">
        <v>5</v>
      </c>
      <c r="E2602" s="30" t="str">
        <f>+'Categorias-9 feb-Depurado'!E2601</f>
        <v>860023264-7</v>
      </c>
      <c r="F2602" s="30" t="str">
        <f>+'Categorias-9 feb-Depurado'!F2601</f>
        <v>AC 26 92 32 LT 116</v>
      </c>
      <c r="G2602" s="30" t="str">
        <f>+'Categorias-9 feb-Depurado'!G2601</f>
        <v>169</v>
      </c>
      <c r="H2602" s="30" t="str">
        <f>+'Categorias-9 feb-Depurado'!H2601</f>
        <v>SA2621221</v>
      </c>
      <c r="I2602" s="107">
        <f>+'Categorias-9 feb-Depurado'!R2601</f>
        <v>8244013</v>
      </c>
      <c r="J2602" s="108">
        <f t="shared" si="168"/>
        <v>0</v>
      </c>
      <c r="K2602" s="107">
        <f t="shared" si="169"/>
        <v>0</v>
      </c>
      <c r="L2602" s="109">
        <f t="shared" si="170"/>
        <v>8244013</v>
      </c>
      <c r="M2602" s="110">
        <f t="shared" si="171"/>
        <v>6.2848572838310764E-06</v>
      </c>
      <c r="N2602" s="33" t="s">
        <v>4892</v>
      </c>
      <c r="O2602" s="33">
        <f>+'Categorias-9 feb-Depurado'!Y2601</f>
        <v>1728.3589630701174</v>
      </c>
      <c r="P2602" s="111">
        <f>+'Categorias-9 feb-Depurado'!AC2601</f>
        <v>44952</v>
      </c>
      <c r="Q2602" s="111">
        <f>+'Categorias-9 feb-Depurado'!AE2601</f>
        <v>45012</v>
      </c>
      <c r="R2602" s="112" t="str">
        <f>+'Categorias-9 feb-Depurado'!AB2601</f>
        <v>Seguridad</v>
      </c>
    </row>
    <row r="2603" spans="2:18" s="1" customFormat="1" ht="14.5" hidden="1">
      <c r="B2603" s="57" t="str">
        <f>+'Categorias-9 feb-Depurado'!B2602</f>
        <v>SECURITAS COLOMBIA SA</v>
      </c>
      <c r="C2603" s="30" t="s">
        <v>4900</v>
      </c>
      <c r="D2603" s="31">
        <v>5</v>
      </c>
      <c r="E2603" s="30" t="str">
        <f>+'Categorias-9 feb-Depurado'!E2602</f>
        <v>860023264-7</v>
      </c>
      <c r="F2603" s="30" t="str">
        <f>+'Categorias-9 feb-Depurado'!F2602</f>
        <v>AC 26 92 32 LT 116</v>
      </c>
      <c r="G2603" s="30" t="str">
        <f>+'Categorias-9 feb-Depurado'!G2602</f>
        <v>169</v>
      </c>
      <c r="H2603" s="30" t="str">
        <f>+'Categorias-9 feb-Depurado'!H2602</f>
        <v>SA2621236</v>
      </c>
      <c r="I2603" s="107">
        <f>+'Categorias-9 feb-Depurado'!R2602</f>
        <v>12144706</v>
      </c>
      <c r="J2603" s="108">
        <f t="shared" si="168"/>
        <v>0</v>
      </c>
      <c r="K2603" s="107">
        <f t="shared" si="169"/>
        <v>0</v>
      </c>
      <c r="L2603" s="109">
        <f t="shared" si="170"/>
        <v>12144706</v>
      </c>
      <c r="M2603" s="110">
        <f t="shared" si="171"/>
        <v>9.2585666669966416E-06</v>
      </c>
      <c r="N2603" s="33" t="s">
        <v>4892</v>
      </c>
      <c r="O2603" s="33">
        <f>+'Categorias-9 feb-Depurado'!Y2602</f>
        <v>2546.1400253676738</v>
      </c>
      <c r="P2603" s="111">
        <f>+'Categorias-9 feb-Depurado'!AC2602</f>
        <v>44952</v>
      </c>
      <c r="Q2603" s="111">
        <f>+'Categorias-9 feb-Depurado'!AE2602</f>
        <v>45012</v>
      </c>
      <c r="R2603" s="112" t="str">
        <f>+'Categorias-9 feb-Depurado'!AB2602</f>
        <v>Seguridad</v>
      </c>
    </row>
    <row r="2604" spans="2:18" s="1" customFormat="1" ht="14.5" hidden="1">
      <c r="B2604" s="57" t="str">
        <f>+'Categorias-9 feb-Depurado'!B2603</f>
        <v>SECURITAS COLOMBIA SA</v>
      </c>
      <c r="C2604" s="30" t="s">
        <v>4900</v>
      </c>
      <c r="D2604" s="31">
        <v>5</v>
      </c>
      <c r="E2604" s="30" t="str">
        <f>+'Categorias-9 feb-Depurado'!E2603</f>
        <v>860023264-7</v>
      </c>
      <c r="F2604" s="30" t="str">
        <f>+'Categorias-9 feb-Depurado'!F2603</f>
        <v>AC 26 92 32 LT 116</v>
      </c>
      <c r="G2604" s="30" t="str">
        <f>+'Categorias-9 feb-Depurado'!G2603</f>
        <v>169</v>
      </c>
      <c r="H2604" s="30" t="str">
        <f>+'Categorias-9 feb-Depurado'!H2603</f>
        <v>SA2621225</v>
      </c>
      <c r="I2604" s="107">
        <f>+'Categorias-9 feb-Depurado'!R2603</f>
        <v>19216804</v>
      </c>
      <c r="J2604" s="108">
        <f t="shared" si="168"/>
        <v>0</v>
      </c>
      <c r="K2604" s="107">
        <f t="shared" si="169"/>
        <v>0</v>
      </c>
      <c r="L2604" s="109">
        <f t="shared" si="170"/>
        <v>19216804</v>
      </c>
      <c r="M2604" s="110">
        <f t="shared" si="171"/>
        <v>1.4650009721158151E-05</v>
      </c>
      <c r="N2604" s="33" t="s">
        <v>4892</v>
      </c>
      <c r="O2604" s="33">
        <f>+'Categorias-9 feb-Depurado'!Y2603</f>
        <v>4028.8067758944198</v>
      </c>
      <c r="P2604" s="111">
        <f>+'Categorias-9 feb-Depurado'!AC2603</f>
        <v>44952</v>
      </c>
      <c r="Q2604" s="111">
        <f>+'Categorias-9 feb-Depurado'!AE2603</f>
        <v>45012</v>
      </c>
      <c r="R2604" s="112" t="str">
        <f>+'Categorias-9 feb-Depurado'!AB2603</f>
        <v>Seguridad</v>
      </c>
    </row>
    <row r="2605" spans="2:18" s="1" customFormat="1" ht="14.5" hidden="1">
      <c r="B2605" s="57" t="str">
        <f>+'Categorias-9 feb-Depurado'!B2604</f>
        <v>SECURITAS COLOMBIA SA</v>
      </c>
      <c r="C2605" s="30" t="s">
        <v>4900</v>
      </c>
      <c r="D2605" s="31">
        <v>5</v>
      </c>
      <c r="E2605" s="30" t="str">
        <f>+'Categorias-9 feb-Depurado'!E2604</f>
        <v>860023264-7</v>
      </c>
      <c r="F2605" s="30" t="str">
        <f>+'Categorias-9 feb-Depurado'!F2604</f>
        <v>AC 26 92 32 LT 116</v>
      </c>
      <c r="G2605" s="30" t="str">
        <f>+'Categorias-9 feb-Depurado'!G2604</f>
        <v>169</v>
      </c>
      <c r="H2605" s="30" t="str">
        <f>+'Categorias-9 feb-Depurado'!H2604</f>
        <v>SA2621230</v>
      </c>
      <c r="I2605" s="107">
        <f>+'Categorias-9 feb-Depurado'!R2604</f>
        <v>21289543</v>
      </c>
      <c r="J2605" s="108">
        <f t="shared" si="168"/>
        <v>0</v>
      </c>
      <c r="K2605" s="107">
        <f t="shared" si="169"/>
        <v>0</v>
      </c>
      <c r="L2605" s="109">
        <f t="shared" si="170"/>
        <v>21289543</v>
      </c>
      <c r="M2605" s="110">
        <f t="shared" si="171"/>
        <v>1.6230170839491024E-05</v>
      </c>
      <c r="N2605" s="33" t="s">
        <v>4892</v>
      </c>
      <c r="O2605" s="33">
        <f>+'Categorias-9 feb-Depurado'!Y2604</f>
        <v>4463.3569189806803</v>
      </c>
      <c r="P2605" s="111">
        <f>+'Categorias-9 feb-Depurado'!AC2604</f>
        <v>44952</v>
      </c>
      <c r="Q2605" s="111">
        <f>+'Categorias-9 feb-Depurado'!AE2604</f>
        <v>45012</v>
      </c>
      <c r="R2605" s="112" t="str">
        <f>+'Categorias-9 feb-Depurado'!AB2604</f>
        <v>Seguridad</v>
      </c>
    </row>
    <row r="2606" spans="2:18" s="1" customFormat="1" ht="14.5" hidden="1">
      <c r="B2606" s="57" t="str">
        <f>+'Categorias-9 feb-Depurado'!B2605</f>
        <v>SECURITAS COLOMBIA SA</v>
      </c>
      <c r="C2606" s="30" t="s">
        <v>4900</v>
      </c>
      <c r="D2606" s="31">
        <v>5</v>
      </c>
      <c r="E2606" s="30" t="str">
        <f>+'Categorias-9 feb-Depurado'!E2605</f>
        <v>860023264-7</v>
      </c>
      <c r="F2606" s="30" t="str">
        <f>+'Categorias-9 feb-Depurado'!F2605</f>
        <v>AC 26 92 32 LT 116</v>
      </c>
      <c r="G2606" s="30" t="str">
        <f>+'Categorias-9 feb-Depurado'!G2605</f>
        <v>169</v>
      </c>
      <c r="H2606" s="30" t="str">
        <f>+'Categorias-9 feb-Depurado'!H2605</f>
        <v>SA2621220</v>
      </c>
      <c r="I2606" s="107">
        <f>+'Categorias-9 feb-Depurado'!R2605</f>
        <v>8400932</v>
      </c>
      <c r="J2606" s="108">
        <f t="shared" si="168"/>
        <v>0</v>
      </c>
      <c r="K2606" s="107">
        <f t="shared" si="169"/>
        <v>0</v>
      </c>
      <c r="L2606" s="109">
        <f t="shared" si="170"/>
        <v>8400932</v>
      </c>
      <c r="M2606" s="110">
        <f t="shared" si="171"/>
        <v>6.4044851301386325E-06</v>
      </c>
      <c r="N2606" s="33" t="s">
        <v>4892</v>
      </c>
      <c r="O2606" s="33">
        <f>+'Categorias-9 feb-Depurado'!Y2605</f>
        <v>1761.2570625910666</v>
      </c>
      <c r="P2606" s="111">
        <f>+'Categorias-9 feb-Depurado'!AC2605</f>
        <v>44952</v>
      </c>
      <c r="Q2606" s="111">
        <f>+'Categorias-9 feb-Depurado'!AE2605</f>
        <v>45012</v>
      </c>
      <c r="R2606" s="112" t="str">
        <f>+'Categorias-9 feb-Depurado'!AB2605</f>
        <v>Seguridad</v>
      </c>
    </row>
    <row r="2607" spans="2:18" s="1" customFormat="1" ht="14.5" hidden="1">
      <c r="B2607" s="57" t="str">
        <f>+'Categorias-9 feb-Depurado'!B2606</f>
        <v>SECURITAS COLOMBIA SA</v>
      </c>
      <c r="C2607" s="30" t="s">
        <v>4900</v>
      </c>
      <c r="D2607" s="31">
        <v>5</v>
      </c>
      <c r="E2607" s="30" t="str">
        <f>+'Categorias-9 feb-Depurado'!E2606</f>
        <v>860023264-7</v>
      </c>
      <c r="F2607" s="30" t="str">
        <f>+'Categorias-9 feb-Depurado'!F2606</f>
        <v>AC 26 92 32 LT 116</v>
      </c>
      <c r="G2607" s="30" t="str">
        <f>+'Categorias-9 feb-Depurado'!G2606</f>
        <v>169</v>
      </c>
      <c r="H2607" s="30" t="str">
        <f>+'Categorias-9 feb-Depurado'!H2606</f>
        <v>SA2621227</v>
      </c>
      <c r="I2607" s="107">
        <f>+'Categorias-9 feb-Depurado'!R2606</f>
        <v>395720046</v>
      </c>
      <c r="J2607" s="108">
        <f t="shared" si="168"/>
        <v>0</v>
      </c>
      <c r="K2607" s="107">
        <f t="shared" si="169"/>
        <v>0</v>
      </c>
      <c r="L2607" s="109">
        <f t="shared" si="170"/>
        <v>395720046</v>
      </c>
      <c r="M2607" s="110">
        <f t="shared" si="171"/>
        <v>0.0003016788078161775</v>
      </c>
      <c r="N2607" s="33" t="s">
        <v>4892</v>
      </c>
      <c r="O2607" s="33">
        <f>+'Categorias-9 feb-Depurado'!Y2606</f>
        <v>82962.786251139973</v>
      </c>
      <c r="P2607" s="111">
        <f>+'Categorias-9 feb-Depurado'!AC2606</f>
        <v>44952</v>
      </c>
      <c r="Q2607" s="111">
        <f>+'Categorias-9 feb-Depurado'!AE2606</f>
        <v>45012</v>
      </c>
      <c r="R2607" s="112" t="str">
        <f>+'Categorias-9 feb-Depurado'!AB2606</f>
        <v>Seguridad</v>
      </c>
    </row>
    <row r="2608" spans="2:18" s="1" customFormat="1" ht="14.5" hidden="1">
      <c r="B2608" s="57" t="str">
        <f>+'Categorias-9 feb-Depurado'!B2607</f>
        <v>SECURITAS COLOMBIA SA</v>
      </c>
      <c r="C2608" s="30" t="s">
        <v>4900</v>
      </c>
      <c r="D2608" s="31">
        <v>5</v>
      </c>
      <c r="E2608" s="30" t="str">
        <f>+'Categorias-9 feb-Depurado'!E2607</f>
        <v>860023264-7</v>
      </c>
      <c r="F2608" s="30" t="str">
        <f>+'Categorias-9 feb-Depurado'!F2607</f>
        <v>AC 26 92 32 LT 116</v>
      </c>
      <c r="G2608" s="30" t="str">
        <f>+'Categorias-9 feb-Depurado'!G2607</f>
        <v>169</v>
      </c>
      <c r="H2608" s="30" t="str">
        <f>+'Categorias-9 feb-Depurado'!H2607</f>
        <v>SA2621231</v>
      </c>
      <c r="I2608" s="107">
        <f>+'Categorias-9 feb-Depurado'!R2607</f>
        <v>9994507</v>
      </c>
      <c r="J2608" s="108">
        <f t="shared" si="168"/>
        <v>0</v>
      </c>
      <c r="K2608" s="107">
        <f t="shared" si="169"/>
        <v>0</v>
      </c>
      <c r="L2608" s="109">
        <f t="shared" si="170"/>
        <v>9994507</v>
      </c>
      <c r="M2608" s="110">
        <f t="shared" si="171"/>
        <v>7.6193535984538943E-06</v>
      </c>
      <c r="N2608" s="33" t="s">
        <v>4892</v>
      </c>
      <c r="O2608" s="33">
        <f>+'Categorias-9 feb-Depurado'!Y2607</f>
        <v>2095.3503778944828</v>
      </c>
      <c r="P2608" s="111">
        <f>+'Categorias-9 feb-Depurado'!AC2607</f>
        <v>44952</v>
      </c>
      <c r="Q2608" s="111">
        <f>+'Categorias-9 feb-Depurado'!AE2607</f>
        <v>45012</v>
      </c>
      <c r="R2608" s="112" t="str">
        <f>+'Categorias-9 feb-Depurado'!AB2607</f>
        <v>Seguridad</v>
      </c>
    </row>
    <row r="2609" spans="2:18" s="1" customFormat="1" ht="14.5" hidden="1">
      <c r="B2609" s="57" t="str">
        <f>+'Categorias-9 feb-Depurado'!B2608</f>
        <v>SECURITAS COLOMBIA SA</v>
      </c>
      <c r="C2609" s="30" t="s">
        <v>4900</v>
      </c>
      <c r="D2609" s="31">
        <v>5</v>
      </c>
      <c r="E2609" s="30" t="str">
        <f>+'Categorias-9 feb-Depurado'!E2608</f>
        <v>860023264-7</v>
      </c>
      <c r="F2609" s="30" t="str">
        <f>+'Categorias-9 feb-Depurado'!F2608</f>
        <v>AC 26 92 32 LT 116</v>
      </c>
      <c r="G2609" s="30" t="str">
        <f>+'Categorias-9 feb-Depurado'!G2608</f>
        <v>169</v>
      </c>
      <c r="H2609" s="30" t="str">
        <f>+'Categorias-9 feb-Depurado'!H2608</f>
        <v>SA2621234</v>
      </c>
      <c r="I2609" s="107">
        <f>+'Categorias-9 feb-Depurado'!R2608</f>
        <v>5440482</v>
      </c>
      <c r="J2609" s="108">
        <f t="shared" si="168"/>
        <v>0</v>
      </c>
      <c r="K2609" s="107">
        <f t="shared" si="169"/>
        <v>0</v>
      </c>
      <c r="L2609" s="109">
        <f t="shared" si="170"/>
        <v>5440482</v>
      </c>
      <c r="M2609" s="110">
        <f t="shared" si="171"/>
        <v>4.1475738727306548E-06</v>
      </c>
      <c r="N2609" s="33" t="s">
        <v>4892</v>
      </c>
      <c r="O2609" s="33">
        <f>+'Categorias-9 feb-Depurado'!Y2608</f>
        <v>1140.59813201673</v>
      </c>
      <c r="P2609" s="111">
        <f>+'Categorias-9 feb-Depurado'!AC2608</f>
        <v>44952</v>
      </c>
      <c r="Q2609" s="111">
        <f>+'Categorias-9 feb-Depurado'!AE2608</f>
        <v>45012</v>
      </c>
      <c r="R2609" s="112" t="str">
        <f>+'Categorias-9 feb-Depurado'!AB2608</f>
        <v>Seguridad</v>
      </c>
    </row>
    <row r="2610" spans="2:18" s="1" customFormat="1" ht="14.5" hidden="1">
      <c r="B2610" s="57" t="str">
        <f>+'Categorias-9 feb-Depurado'!B2609</f>
        <v>SERVICIOS AEROPORTUARIOS INTEGRADOS SAI SAS</v>
      </c>
      <c r="C2610" s="30" t="s">
        <v>4900</v>
      </c>
      <c r="D2610" s="31">
        <v>5</v>
      </c>
      <c r="E2610" s="30" t="str">
        <f>+'Categorias-9 feb-Depurado'!E2609</f>
        <v>892400643-9</v>
      </c>
      <c r="F2610" s="30" t="str">
        <f>+'Categorias-9 feb-Depurado'!F2609</f>
        <v xml:space="preserve">CL 25 D 95A 40 </v>
      </c>
      <c r="G2610" s="30" t="str">
        <f>+'Categorias-9 feb-Depurado'!G2609</f>
        <v>169</v>
      </c>
      <c r="H2610" s="30" t="str">
        <f>+'Categorias-9 feb-Depurado'!H2609</f>
        <v>FE6662</v>
      </c>
      <c r="I2610" s="107">
        <f>+'Categorias-9 feb-Depurado'!R2609</f>
        <v>1466007</v>
      </c>
      <c r="J2610" s="108">
        <f t="shared" si="168"/>
        <v>0</v>
      </c>
      <c r="K2610" s="107">
        <f t="shared" si="169"/>
        <v>0</v>
      </c>
      <c r="L2610" s="109">
        <f t="shared" si="170"/>
        <v>1466007</v>
      </c>
      <c r="M2610" s="110">
        <f t="shared" si="171"/>
        <v>1.1176164778121219E-06</v>
      </c>
      <c r="N2610" s="33" t="s">
        <v>4892</v>
      </c>
      <c r="O2610" s="33">
        <f>+'Categorias-9 feb-Depurado'!Y2609</f>
        <v>307.34865876285414</v>
      </c>
      <c r="P2610" s="111">
        <f>+'Categorias-9 feb-Depurado'!AC2609</f>
        <v>44943</v>
      </c>
      <c r="Q2610" s="111">
        <f>+'Categorias-9 feb-Depurado'!AE2609</f>
        <v>45003</v>
      </c>
      <c r="R2610" s="112" t="str">
        <f>+'Categorias-9 feb-Depurado'!AB2609</f>
        <v>GH</v>
      </c>
    </row>
    <row r="2611" spans="2:18" s="1" customFormat="1" ht="14.5" hidden="1">
      <c r="B2611" s="57" t="str">
        <f>+'Categorias-9 feb-Depurado'!B2610</f>
        <v>SITA INFORMATION NETWORKING COMPUTING COLOMBIA SA</v>
      </c>
      <c r="C2611" s="30" t="s">
        <v>4900</v>
      </c>
      <c r="D2611" s="31">
        <v>5</v>
      </c>
      <c r="E2611" s="30" t="str">
        <f>+'Categorias-9 feb-Depurado'!E2610</f>
        <v>830119227-9</v>
      </c>
      <c r="F2611" s="30" t="str">
        <f>+'Categorias-9 feb-Depurado'!F2610</f>
        <v xml:space="preserve">CR 14 93 A 21 </v>
      </c>
      <c r="G2611" s="30" t="str">
        <f>+'Categorias-9 feb-Depurado'!G2610</f>
        <v>169</v>
      </c>
      <c r="H2611" s="30" t="str">
        <f>+'Categorias-9 feb-Depurado'!H2610</f>
        <v>SC00114336</v>
      </c>
      <c r="I2611" s="107">
        <f>+'Categorias-9 feb-Depurado'!R2610</f>
        <v>1686</v>
      </c>
      <c r="J2611" s="108">
        <f t="shared" si="168"/>
        <v>1686</v>
      </c>
      <c r="K2611" s="107">
        <f t="shared" si="169"/>
        <v>644.79977750887508</v>
      </c>
      <c r="L2611" s="109">
        <f t="shared" si="170"/>
        <v>2330.7997775088752</v>
      </c>
      <c r="M2611" s="110">
        <f t="shared" si="171"/>
        <v>1.7768948155259468E-09</v>
      </c>
      <c r="N2611" s="33" t="s">
        <v>4892</v>
      </c>
      <c r="O2611" s="33">
        <f>+'Categorias-9 feb-Depurado'!Y2610</f>
        <v>5023.5500000000002</v>
      </c>
      <c r="P2611" s="111">
        <f>+'Categorias-9 feb-Depurado'!AC2610</f>
        <v>43986</v>
      </c>
      <c r="Q2611" s="111">
        <f>+'Categorias-9 feb-Depurado'!AE2610</f>
        <v>44016</v>
      </c>
      <c r="R2611" s="112" t="str">
        <f>+'Categorias-9 feb-Depurado'!AB2610</f>
        <v>IT</v>
      </c>
    </row>
    <row r="2612" spans="2:18" s="1" customFormat="1" ht="14.5" hidden="1">
      <c r="B2612" s="57" t="str">
        <f>+'Categorias-9 feb-Depurado'!B2611</f>
        <v>ACADEMIA ANTIOQUENA DE AVIACION SAS</v>
      </c>
      <c r="C2612" s="30" t="s">
        <v>4900</v>
      </c>
      <c r="D2612" s="31">
        <v>5</v>
      </c>
      <c r="E2612" s="30" t="str">
        <f>+'Categorias-9 feb-Depurado'!E2611</f>
        <v>890911850-2</v>
      </c>
      <c r="F2612" s="30" t="str">
        <f>+'Categorias-9 feb-Depurado'!F2611</f>
        <v>CR 67 5 12 HG 57</v>
      </c>
      <c r="G2612" s="30" t="str">
        <f>+'Categorias-9 feb-Depurado'!G2611</f>
        <v>169</v>
      </c>
      <c r="H2612" s="30" t="str">
        <f>+'Categorias-9 feb-Depurado'!H2611</f>
        <v>FVE50</v>
      </c>
      <c r="I2612" s="107">
        <f>+'Categorias-9 feb-Depurado'!R2611</f>
        <v>4882540</v>
      </c>
      <c r="J2612" s="108">
        <f t="shared" si="168"/>
        <v>0</v>
      </c>
      <c r="K2612" s="107">
        <f t="shared" si="169"/>
        <v>0</v>
      </c>
      <c r="L2612" s="109">
        <f t="shared" si="170"/>
        <v>4882540</v>
      </c>
      <c r="M2612" s="110">
        <f t="shared" si="171"/>
        <v>3.7222244897717393E-06</v>
      </c>
      <c r="N2612" s="33" t="s">
        <v>4892</v>
      </c>
      <c r="O2612" s="33">
        <f>+'Categorias-9 feb-Depurado'!Y2611</f>
        <v>1023.625480885143</v>
      </c>
      <c r="P2612" s="111">
        <f>+'Categorias-9 feb-Depurado'!AC2611</f>
        <v>44909</v>
      </c>
      <c r="Q2612" s="111">
        <f>+'Categorias-9 feb-Depurado'!AE2611</f>
        <v>44969</v>
      </c>
      <c r="R2612" s="112" t="str">
        <f>+'Categorias-9 feb-Depurado'!AB2611</f>
        <v>Simulador</v>
      </c>
    </row>
    <row r="2613" spans="2:18" s="1" customFormat="1" ht="14.5" hidden="1">
      <c r="B2613" s="57" t="str">
        <f>+'Categorias-9 feb-Depurado'!B2612</f>
        <v>ACADEMIA ANTIOQUENA DE AVIACION SAS</v>
      </c>
      <c r="C2613" s="30" t="s">
        <v>4900</v>
      </c>
      <c r="D2613" s="31">
        <v>5</v>
      </c>
      <c r="E2613" s="30" t="str">
        <f>+'Categorias-9 feb-Depurado'!E2612</f>
        <v>890911850-2</v>
      </c>
      <c r="F2613" s="30" t="str">
        <f>+'Categorias-9 feb-Depurado'!F2612</f>
        <v>CR 67 5 12 HG 57</v>
      </c>
      <c r="G2613" s="30" t="str">
        <f>+'Categorias-9 feb-Depurado'!G2612</f>
        <v>169</v>
      </c>
      <c r="H2613" s="30" t="str">
        <f>+'Categorias-9 feb-Depurado'!H2612</f>
        <v>FVE53</v>
      </c>
      <c r="I2613" s="107">
        <f>+'Categorias-9 feb-Depurado'!R2612</f>
        <v>1640270</v>
      </c>
      <c r="J2613" s="108">
        <f t="shared" si="168"/>
        <v>0</v>
      </c>
      <c r="K2613" s="107">
        <f t="shared" si="169"/>
        <v>0</v>
      </c>
      <c r="L2613" s="109">
        <f t="shared" si="170"/>
        <v>1640270</v>
      </c>
      <c r="M2613" s="110">
        <f t="shared" si="171"/>
        <v>1.2504665939936776E-06</v>
      </c>
      <c r="N2613" s="33" t="s">
        <v>4892</v>
      </c>
      <c r="O2613" s="33">
        <f>+'Categorias-9 feb-Depurado'!Y2612</f>
        <v>343.88293132907739</v>
      </c>
      <c r="P2613" s="111">
        <f>+'Categorias-9 feb-Depurado'!AC2612</f>
        <v>44909</v>
      </c>
      <c r="Q2613" s="111">
        <f>+'Categorias-9 feb-Depurado'!AE2612</f>
        <v>44969</v>
      </c>
      <c r="R2613" s="112" t="str">
        <f>+'Categorias-9 feb-Depurado'!AB2612</f>
        <v>Simulador</v>
      </c>
    </row>
    <row r="2614" spans="2:18" s="1" customFormat="1" ht="14.5" hidden="1">
      <c r="B2614" s="57" t="str">
        <f>+'Categorias-9 feb-Depurado'!B2613</f>
        <v>ACADEMIA ANTIOQUENA DE AVIACION SAS</v>
      </c>
      <c r="C2614" s="30" t="s">
        <v>4900</v>
      </c>
      <c r="D2614" s="31">
        <v>5</v>
      </c>
      <c r="E2614" s="30" t="str">
        <f>+'Categorias-9 feb-Depurado'!E2613</f>
        <v>890911850-2</v>
      </c>
      <c r="F2614" s="30" t="str">
        <f>+'Categorias-9 feb-Depurado'!F2613</f>
        <v>CR 67 5 12 HG 57</v>
      </c>
      <c r="G2614" s="30" t="str">
        <f>+'Categorias-9 feb-Depurado'!G2613</f>
        <v>169</v>
      </c>
      <c r="H2614" s="30" t="str">
        <f>+'Categorias-9 feb-Depurado'!H2613</f>
        <v>FVE52</v>
      </c>
      <c r="I2614" s="107">
        <f>+'Categorias-9 feb-Depurado'!R2613</f>
        <v>7500920</v>
      </c>
      <c r="J2614" s="108">
        <f t="shared" si="168"/>
        <v>0</v>
      </c>
      <c r="K2614" s="107">
        <f t="shared" si="169"/>
        <v>0</v>
      </c>
      <c r="L2614" s="109">
        <f t="shared" si="170"/>
        <v>7500920</v>
      </c>
      <c r="M2614" s="110">
        <f t="shared" si="171"/>
        <v>5.718357273021549E-06</v>
      </c>
      <c r="N2614" s="33" t="s">
        <v>4892</v>
      </c>
      <c r="O2614" s="33">
        <f>+'Categorias-9 feb-Depurado'!Y2613</f>
        <v>1572.569368009476</v>
      </c>
      <c r="P2614" s="111">
        <f>+'Categorias-9 feb-Depurado'!AC2613</f>
        <v>44909</v>
      </c>
      <c r="Q2614" s="111">
        <f>+'Categorias-9 feb-Depurado'!AE2613</f>
        <v>44969</v>
      </c>
      <c r="R2614" s="112" t="str">
        <f>+'Categorias-9 feb-Depurado'!AB2613</f>
        <v>Simulador</v>
      </c>
    </row>
    <row r="2615" spans="2:18" s="1" customFormat="1" ht="14.5" hidden="1">
      <c r="B2615" s="57" t="str">
        <f>+'Categorias-9 feb-Depurado'!B2614</f>
        <v>ACADEMIA ANTIOQUENA DE AVIACION SAS</v>
      </c>
      <c r="C2615" s="30" t="s">
        <v>4900</v>
      </c>
      <c r="D2615" s="31">
        <v>5</v>
      </c>
      <c r="E2615" s="30" t="str">
        <f>+'Categorias-9 feb-Depurado'!E2614</f>
        <v>890911850-2</v>
      </c>
      <c r="F2615" s="30" t="str">
        <f>+'Categorias-9 feb-Depurado'!F2614</f>
        <v>CR 67 5 12 HG 57</v>
      </c>
      <c r="G2615" s="30" t="str">
        <f>+'Categorias-9 feb-Depurado'!G2614</f>
        <v>169</v>
      </c>
      <c r="H2615" s="30" t="str">
        <f>+'Categorias-9 feb-Depurado'!H2614</f>
        <v>FVE54</v>
      </c>
      <c r="I2615" s="107">
        <f>+'Categorias-9 feb-Depurado'!R2614</f>
        <v>1377720</v>
      </c>
      <c r="J2615" s="108">
        <f t="shared" si="168"/>
        <v>0</v>
      </c>
      <c r="K2615" s="107">
        <f t="shared" si="169"/>
        <v>0</v>
      </c>
      <c r="L2615" s="109">
        <f t="shared" si="170"/>
        <v>1377720</v>
      </c>
      <c r="M2615" s="110">
        <f t="shared" si="171"/>
        <v>1.0503105195345702E-06</v>
      </c>
      <c r="N2615" s="33" t="s">
        <v>4892</v>
      </c>
      <c r="O2615" s="33">
        <f>+'Categorias-9 feb-Depurado'!Y2614</f>
        <v>288.83927167520989</v>
      </c>
      <c r="P2615" s="111">
        <f>+'Categorias-9 feb-Depurado'!AC2614</f>
        <v>44909</v>
      </c>
      <c r="Q2615" s="111">
        <f>+'Categorias-9 feb-Depurado'!AE2614</f>
        <v>44969</v>
      </c>
      <c r="R2615" s="112" t="str">
        <f>+'Categorias-9 feb-Depurado'!AB2614</f>
        <v>Simulador</v>
      </c>
    </row>
    <row r="2616" spans="2:18" s="1" customFormat="1" ht="14.5" hidden="1">
      <c r="B2616" s="57" t="str">
        <f>+'Categorias-9 feb-Depurado'!B2615</f>
        <v>ACADEMIA ANTIOQUENA DE AVIACION SAS</v>
      </c>
      <c r="C2616" s="30" t="s">
        <v>4900</v>
      </c>
      <c r="D2616" s="31">
        <v>5</v>
      </c>
      <c r="E2616" s="30" t="str">
        <f>+'Categorias-9 feb-Depurado'!E2615</f>
        <v>890911850-2</v>
      </c>
      <c r="F2616" s="30" t="str">
        <f>+'Categorias-9 feb-Depurado'!F2615</f>
        <v>CR 67 5 12 HG 57</v>
      </c>
      <c r="G2616" s="30" t="str">
        <f>+'Categorias-9 feb-Depurado'!G2615</f>
        <v>169</v>
      </c>
      <c r="H2616" s="30" t="str">
        <f>+'Categorias-9 feb-Depurado'!H2615</f>
        <v>FVE51</v>
      </c>
      <c r="I2616" s="107">
        <f>+'Categorias-9 feb-Depurado'!R2615</f>
        <v>16046700</v>
      </c>
      <c r="J2616" s="108">
        <f t="shared" si="168"/>
        <v>0</v>
      </c>
      <c r="K2616" s="107">
        <f t="shared" si="169"/>
        <v>0</v>
      </c>
      <c r="L2616" s="109">
        <f t="shared" si="170"/>
        <v>16046700</v>
      </c>
      <c r="M2616" s="110">
        <f t="shared" si="171"/>
        <v>1.223326787287358E-05</v>
      </c>
      <c r="N2616" s="33" t="s">
        <v>4892</v>
      </c>
      <c r="O2616" s="33">
        <f>+'Categorias-9 feb-Depurado'!Y2615</f>
        <v>3364.1938425736657</v>
      </c>
      <c r="P2616" s="111">
        <f>+'Categorias-9 feb-Depurado'!AC2615</f>
        <v>44909</v>
      </c>
      <c r="Q2616" s="111">
        <f>+'Categorias-9 feb-Depurado'!AE2615</f>
        <v>44969</v>
      </c>
      <c r="R2616" s="112" t="str">
        <f>+'Categorias-9 feb-Depurado'!AB2615</f>
        <v>Simulador</v>
      </c>
    </row>
    <row r="2617" spans="2:18" s="1" customFormat="1" ht="14.5" hidden="1">
      <c r="B2617" s="57" t="str">
        <f>+'Categorias-9 feb-Depurado'!B2616</f>
        <v>ACADEMIA ANTIOQUENA DE AVIACION SAS</v>
      </c>
      <c r="C2617" s="30" t="s">
        <v>4900</v>
      </c>
      <c r="D2617" s="31">
        <v>5</v>
      </c>
      <c r="E2617" s="30" t="str">
        <f>+'Categorias-9 feb-Depurado'!E2616</f>
        <v>890911850-2</v>
      </c>
      <c r="F2617" s="30" t="str">
        <f>+'Categorias-9 feb-Depurado'!F2616</f>
        <v>CR 67 5 12 HG 57</v>
      </c>
      <c r="G2617" s="30" t="str">
        <f>+'Categorias-9 feb-Depurado'!G2616</f>
        <v>169</v>
      </c>
      <c r="H2617" s="30" t="str">
        <f>+'Categorias-9 feb-Depurado'!H2616</f>
        <v>FVE55</v>
      </c>
      <c r="I2617" s="107">
        <f>+'Categorias-9 feb-Depurado'!R2616</f>
        <v>1193490</v>
      </c>
      <c r="J2617" s="108">
        <f t="shared" si="168"/>
        <v>0</v>
      </c>
      <c r="K2617" s="107">
        <f t="shared" si="169"/>
        <v>0</v>
      </c>
      <c r="L2617" s="109">
        <f t="shared" si="170"/>
        <v>1193490</v>
      </c>
      <c r="M2617" s="110">
        <f t="shared" si="171"/>
        <v>9.098620198293661E-07</v>
      </c>
      <c r="N2617" s="33" t="s">
        <v>4892</v>
      </c>
      <c r="O2617" s="33">
        <f>+'Categorias-9 feb-Depurado'!Y2616</f>
        <v>250.21541557910624</v>
      </c>
      <c r="P2617" s="111">
        <f>+'Categorias-9 feb-Depurado'!AC2616</f>
        <v>44909</v>
      </c>
      <c r="Q2617" s="111">
        <f>+'Categorias-9 feb-Depurado'!AE2616</f>
        <v>44969</v>
      </c>
      <c r="R2617" s="112" t="str">
        <f>+'Categorias-9 feb-Depurado'!AB2616</f>
        <v>Simulador</v>
      </c>
    </row>
    <row r="2618" spans="2:18" s="1" customFormat="1" ht="14.5" hidden="1">
      <c r="B2618" s="57" t="str">
        <f>+'Categorias-9 feb-Depurado'!B2617</f>
        <v>ACADEMIA ANTIOQUENA DE AVIACION SAS</v>
      </c>
      <c r="C2618" s="30" t="s">
        <v>4900</v>
      </c>
      <c r="D2618" s="31">
        <v>5</v>
      </c>
      <c r="E2618" s="30" t="str">
        <f>+'Categorias-9 feb-Depurado'!E2617</f>
        <v>890911850-2</v>
      </c>
      <c r="F2618" s="30" t="str">
        <f>+'Categorias-9 feb-Depurado'!F2617</f>
        <v>CR 67 5 12 HG 57</v>
      </c>
      <c r="G2618" s="30" t="str">
        <f>+'Categorias-9 feb-Depurado'!G2617</f>
        <v>169</v>
      </c>
      <c r="H2618" s="30" t="str">
        <f>+'Categorias-9 feb-Depurado'!H2617</f>
        <v>FVE66</v>
      </c>
      <c r="I2618" s="107">
        <f>+'Categorias-9 feb-Depurado'!R2617</f>
        <v>918480</v>
      </c>
      <c r="J2618" s="108">
        <f t="shared" si="168"/>
        <v>0</v>
      </c>
      <c r="K2618" s="107">
        <f t="shared" si="169"/>
        <v>0</v>
      </c>
      <c r="L2618" s="109">
        <f t="shared" si="170"/>
        <v>918480</v>
      </c>
      <c r="M2618" s="110">
        <f t="shared" si="171"/>
        <v>7.0020701302304683E-07</v>
      </c>
      <c r="N2618" s="33" t="s">
        <v>4892</v>
      </c>
      <c r="O2618" s="33">
        <f>+'Categorias-9 feb-Depurado'!Y2617</f>
        <v>192.55951445013991</v>
      </c>
      <c r="P2618" s="111">
        <f>+'Categorias-9 feb-Depurado'!AC2617</f>
        <v>44950</v>
      </c>
      <c r="Q2618" s="111">
        <f>+'Categorias-9 feb-Depurado'!AE2617</f>
        <v>45010</v>
      </c>
      <c r="R2618" s="112" t="str">
        <f>+'Categorias-9 feb-Depurado'!AB2617</f>
        <v>Simulador</v>
      </c>
    </row>
    <row r="2619" spans="2:18" s="1" customFormat="1" ht="14.5" hidden="1">
      <c r="B2619" s="57" t="str">
        <f>+'Categorias-9 feb-Depurado'!B2618</f>
        <v>ACADEMIA ANTIOQUENA DE AVIACION SAS</v>
      </c>
      <c r="C2619" s="30" t="s">
        <v>4900</v>
      </c>
      <c r="D2619" s="31">
        <v>5</v>
      </c>
      <c r="E2619" s="30" t="str">
        <f>+'Categorias-9 feb-Depurado'!E2618</f>
        <v>890911850-2</v>
      </c>
      <c r="F2619" s="30" t="str">
        <f>+'Categorias-9 feb-Depurado'!F2618</f>
        <v>CR 67 5 12 HG 57</v>
      </c>
      <c r="G2619" s="30" t="str">
        <f>+'Categorias-9 feb-Depurado'!G2618</f>
        <v>169</v>
      </c>
      <c r="H2619" s="30" t="str">
        <f>+'Categorias-9 feb-Depurado'!H2618</f>
        <v>FVE65</v>
      </c>
      <c r="I2619" s="107">
        <f>+'Categorias-9 feb-Depurado'!R2618</f>
        <v>931830</v>
      </c>
      <c r="J2619" s="108">
        <f t="shared" si="168"/>
        <v>0</v>
      </c>
      <c r="K2619" s="107">
        <f t="shared" si="169"/>
        <v>0</v>
      </c>
      <c r="L2619" s="109">
        <f t="shared" si="170"/>
        <v>931830</v>
      </c>
      <c r="M2619" s="110">
        <f t="shared" si="171"/>
        <v>7.1038444053791674E-07</v>
      </c>
      <c r="N2619" s="33" t="s">
        <v>4892</v>
      </c>
      <c r="O2619" s="33">
        <f>+'Categorias-9 feb-Depurado'!Y2618</f>
        <v>195.35834460203151</v>
      </c>
      <c r="P2619" s="111">
        <f>+'Categorias-9 feb-Depurado'!AC2618</f>
        <v>44950</v>
      </c>
      <c r="Q2619" s="111">
        <f>+'Categorias-9 feb-Depurado'!AE2618</f>
        <v>45010</v>
      </c>
      <c r="R2619" s="112" t="str">
        <f>+'Categorias-9 feb-Depurado'!AB2618</f>
        <v>Simulador</v>
      </c>
    </row>
    <row r="2620" spans="2:18" s="1" customFormat="1" ht="14.5" hidden="1">
      <c r="B2620" s="57" t="str">
        <f>+'Categorias-9 feb-Depurado'!B2619</f>
        <v>ACADEMIA ANTIOQUENA DE AVIACION SAS</v>
      </c>
      <c r="C2620" s="30" t="s">
        <v>4900</v>
      </c>
      <c r="D2620" s="31">
        <v>5</v>
      </c>
      <c r="E2620" s="30" t="str">
        <f>+'Categorias-9 feb-Depurado'!E2619</f>
        <v>890911850-2</v>
      </c>
      <c r="F2620" s="30" t="str">
        <f>+'Categorias-9 feb-Depurado'!F2619</f>
        <v>CR 67 5 12 HG 57</v>
      </c>
      <c r="G2620" s="30" t="str">
        <f>+'Categorias-9 feb-Depurado'!G2619</f>
        <v>169</v>
      </c>
      <c r="H2620" s="30" t="str">
        <f>+'Categorias-9 feb-Depurado'!H2619</f>
        <v>FVE64</v>
      </c>
      <c r="I2620" s="107">
        <f>+'Categorias-9 feb-Depurado'!R2619</f>
        <v>4920810</v>
      </c>
      <c r="J2620" s="108">
        <f t="shared" si="168"/>
        <v>0</v>
      </c>
      <c r="K2620" s="107">
        <f t="shared" si="169"/>
        <v>0</v>
      </c>
      <c r="L2620" s="109">
        <f t="shared" si="170"/>
        <v>4920810</v>
      </c>
      <c r="M2620" s="110">
        <f t="shared" si="171"/>
        <v>3.7513997819810329E-06</v>
      </c>
      <c r="N2620" s="33" t="s">
        <v>4892</v>
      </c>
      <c r="O2620" s="33">
        <f>+'Categorias-9 feb-Depurado'!Y2619</f>
        <v>1031.6487939872322</v>
      </c>
      <c r="P2620" s="111">
        <f>+'Categorias-9 feb-Depurado'!AC2619</f>
        <v>44950</v>
      </c>
      <c r="Q2620" s="111">
        <f>+'Categorias-9 feb-Depurado'!AE2619</f>
        <v>45010</v>
      </c>
      <c r="R2620" s="112" t="str">
        <f>+'Categorias-9 feb-Depurado'!AB2619</f>
        <v>Simulador</v>
      </c>
    </row>
    <row r="2621" spans="2:18" s="1" customFormat="1" ht="14.5" hidden="1">
      <c r="B2621" s="57" t="str">
        <f>+'Categorias-9 feb-Depurado'!B2620</f>
        <v>ACADEMIA ANTIOQUENA DE AVIACION SAS</v>
      </c>
      <c r="C2621" s="30" t="s">
        <v>4900</v>
      </c>
      <c r="D2621" s="31">
        <v>5</v>
      </c>
      <c r="E2621" s="30" t="str">
        <f>+'Categorias-9 feb-Depurado'!E2620</f>
        <v>890911850-2</v>
      </c>
      <c r="F2621" s="30" t="str">
        <f>+'Categorias-9 feb-Depurado'!F2620</f>
        <v>CR 67 5 12 HG 57</v>
      </c>
      <c r="G2621" s="30" t="str">
        <f>+'Categorias-9 feb-Depurado'!G2620</f>
        <v>169</v>
      </c>
      <c r="H2621" s="30" t="str">
        <f>+'Categorias-9 feb-Depurado'!H2620</f>
        <v>FVE67</v>
      </c>
      <c r="I2621" s="107">
        <f>+'Categorias-9 feb-Depurado'!R2620</f>
        <v>459240</v>
      </c>
      <c r="J2621" s="108">
        <f t="shared" si="168"/>
        <v>0</v>
      </c>
      <c r="K2621" s="107">
        <f t="shared" si="169"/>
        <v>0</v>
      </c>
      <c r="L2621" s="109">
        <f t="shared" si="170"/>
        <v>459240</v>
      </c>
      <c r="M2621" s="110">
        <f t="shared" si="171"/>
        <v>3.5010350651152341E-07</v>
      </c>
      <c r="N2621" s="33" t="s">
        <v>4892</v>
      </c>
      <c r="O2621" s="33">
        <f>+'Categorias-9 feb-Depurado'!Y2620</f>
        <v>96.279757225069957</v>
      </c>
      <c r="P2621" s="111">
        <f>+'Categorias-9 feb-Depurado'!AC2620</f>
        <v>44950</v>
      </c>
      <c r="Q2621" s="111">
        <f>+'Categorias-9 feb-Depurado'!AE2620</f>
        <v>45010</v>
      </c>
      <c r="R2621" s="112" t="str">
        <f>+'Categorias-9 feb-Depurado'!AB2620</f>
        <v>Simulador</v>
      </c>
    </row>
    <row r="2622" spans="2:18" s="1" customFormat="1" ht="14.5" hidden="1">
      <c r="B2622" s="57" t="str">
        <f>+'Categorias-9 feb-Depurado'!B2621</f>
        <v>CORPORACION EDUCATIVA INDOAMERICANA SAS</v>
      </c>
      <c r="C2622" s="30" t="s">
        <v>4900</v>
      </c>
      <c r="D2622" s="31">
        <v>5</v>
      </c>
      <c r="E2622" s="30" t="str">
        <f>+'Categorias-9 feb-Depurado'!E2621</f>
        <v>800022076-6</v>
      </c>
      <c r="F2622" s="30" t="str">
        <f>+'Categorias-9 feb-Depurado'!F2621</f>
        <v>CL 39 14 62</v>
      </c>
      <c r="G2622" s="30" t="str">
        <f>+'Categorias-9 feb-Depurado'!G2621</f>
        <v>169</v>
      </c>
      <c r="H2622" s="30" t="str">
        <f>+'Categorias-9 feb-Depurado'!H2621</f>
        <v>FECE17382</v>
      </c>
      <c r="I2622" s="107">
        <f>+'Categorias-9 feb-Depurado'!R2621</f>
        <v>1014600</v>
      </c>
      <c r="J2622" s="108">
        <f t="shared" si="168"/>
        <v>0</v>
      </c>
      <c r="K2622" s="107">
        <f t="shared" si="169"/>
        <v>0</v>
      </c>
      <c r="L2622" s="109">
        <f t="shared" si="170"/>
        <v>1014600</v>
      </c>
      <c r="M2622" s="110">
        <f t="shared" si="171"/>
        <v>7.7348449113010993E-07</v>
      </c>
      <c r="N2622" s="33" t="s">
        <v>4892</v>
      </c>
      <c r="O2622" s="33">
        <f>+'Categorias-9 feb-Depurado'!Y2621</f>
        <v>212.71109154375921</v>
      </c>
      <c r="P2622" s="111">
        <f>+'Categorias-9 feb-Depurado'!AC2621</f>
        <v>44914</v>
      </c>
      <c r="Q2622" s="111">
        <f>+'Categorias-9 feb-Depurado'!AE2621</f>
        <v>44974</v>
      </c>
      <c r="R2622" s="112" t="str">
        <f>+'Categorias-9 feb-Depurado'!AB2621</f>
        <v>Simulador</v>
      </c>
    </row>
    <row r="2623" spans="2:18" s="1" customFormat="1" ht="14.5" hidden="1">
      <c r="B2623" s="57" t="str">
        <f>+'Categorias-9 feb-Depurado'!B2622</f>
        <v>CORPORACION EDUCATIVA INDOAMERICANA SAS</v>
      </c>
      <c r="C2623" s="30" t="s">
        <v>4900</v>
      </c>
      <c r="D2623" s="31">
        <v>5</v>
      </c>
      <c r="E2623" s="30" t="str">
        <f>+'Categorias-9 feb-Depurado'!E2622</f>
        <v>800022076-6</v>
      </c>
      <c r="F2623" s="30" t="str">
        <f>+'Categorias-9 feb-Depurado'!F2622</f>
        <v>CL 39 14 62</v>
      </c>
      <c r="G2623" s="30" t="str">
        <f>+'Categorias-9 feb-Depurado'!G2622</f>
        <v>169</v>
      </c>
      <c r="H2623" s="30" t="str">
        <f>+'Categorias-9 feb-Depurado'!H2622</f>
        <v>FECE17383</v>
      </c>
      <c r="I2623" s="107">
        <f>+'Categorias-9 feb-Depurado'!R2622</f>
        <v>1014600</v>
      </c>
      <c r="J2623" s="108">
        <f t="shared" si="168"/>
        <v>0</v>
      </c>
      <c r="K2623" s="107">
        <f t="shared" si="169"/>
        <v>0</v>
      </c>
      <c r="L2623" s="109">
        <f t="shared" si="170"/>
        <v>1014600</v>
      </c>
      <c r="M2623" s="110">
        <f t="shared" si="171"/>
        <v>7.7348449113010993E-07</v>
      </c>
      <c r="N2623" s="33" t="s">
        <v>4892</v>
      </c>
      <c r="O2623" s="33">
        <f>+'Categorias-9 feb-Depurado'!Y2622</f>
        <v>212.71109154375921</v>
      </c>
      <c r="P2623" s="111">
        <f>+'Categorias-9 feb-Depurado'!AC2622</f>
        <v>44914</v>
      </c>
      <c r="Q2623" s="111">
        <f>+'Categorias-9 feb-Depurado'!AE2622</f>
        <v>44974</v>
      </c>
      <c r="R2623" s="112" t="str">
        <f>+'Categorias-9 feb-Depurado'!AB2622</f>
        <v>Simulador</v>
      </c>
    </row>
    <row r="2624" spans="2:18" s="1" customFormat="1" ht="14.5" hidden="1">
      <c r="B2624" s="57" t="str">
        <f>+'Categorias-9 feb-Depurado'!B2623</f>
        <v>CORPORACION EDUCATIVA INDOAMERICANA SAS</v>
      </c>
      <c r="C2624" s="30" t="s">
        <v>4900</v>
      </c>
      <c r="D2624" s="31">
        <v>5</v>
      </c>
      <c r="E2624" s="30" t="str">
        <f>+'Categorias-9 feb-Depurado'!E2623</f>
        <v>800022076-6</v>
      </c>
      <c r="F2624" s="30" t="str">
        <f>+'Categorias-9 feb-Depurado'!F2623</f>
        <v>CL 39 14 62</v>
      </c>
      <c r="G2624" s="30" t="str">
        <f>+'Categorias-9 feb-Depurado'!G2623</f>
        <v>169</v>
      </c>
      <c r="H2624" s="30" t="str">
        <f>+'Categorias-9 feb-Depurado'!H2623</f>
        <v>FECE17384</v>
      </c>
      <c r="I2624" s="107">
        <f>+'Categorias-9 feb-Depurado'!R2623</f>
        <v>6171274</v>
      </c>
      <c r="J2624" s="108">
        <f t="shared" si="168"/>
        <v>0</v>
      </c>
      <c r="K2624" s="107">
        <f t="shared" si="169"/>
        <v>0</v>
      </c>
      <c r="L2624" s="109">
        <f t="shared" si="170"/>
        <v>6171274</v>
      </c>
      <c r="M2624" s="110">
        <f t="shared" si="171"/>
        <v>4.704696165498204E-06</v>
      </c>
      <c r="N2624" s="33" t="s">
        <v>4892</v>
      </c>
      <c r="O2624" s="33">
        <f>+'Categorias-9 feb-Depurado'!Y2623</f>
        <v>1293.8088199838569</v>
      </c>
      <c r="P2624" s="111">
        <f>+'Categorias-9 feb-Depurado'!AC2623</f>
        <v>44914</v>
      </c>
      <c r="Q2624" s="111">
        <f>+'Categorias-9 feb-Depurado'!AE2623</f>
        <v>44974</v>
      </c>
      <c r="R2624" s="112" t="str">
        <f>+'Categorias-9 feb-Depurado'!AB2623</f>
        <v>Simulador</v>
      </c>
    </row>
    <row r="2625" spans="2:18" s="1" customFormat="1" ht="14.5" hidden="1">
      <c r="B2625" s="57" t="str">
        <f>+'Categorias-9 feb-Depurado'!B2624</f>
        <v>CORPORACION EDUCATIVA INDOAMERICANA SAS</v>
      </c>
      <c r="C2625" s="30" t="s">
        <v>4900</v>
      </c>
      <c r="D2625" s="31">
        <v>5</v>
      </c>
      <c r="E2625" s="30" t="str">
        <f>+'Categorias-9 feb-Depurado'!E2624</f>
        <v>800022076-6</v>
      </c>
      <c r="F2625" s="30" t="str">
        <f>+'Categorias-9 feb-Depurado'!F2624</f>
        <v>CL 39 14 62</v>
      </c>
      <c r="G2625" s="30" t="str">
        <f>+'Categorias-9 feb-Depurado'!G2624</f>
        <v>169</v>
      </c>
      <c r="H2625" s="30" t="str">
        <f>+'Categorias-9 feb-Depurado'!H2624</f>
        <v>FECE17761</v>
      </c>
      <c r="I2625" s="107">
        <f>+'Categorias-9 feb-Depurado'!R2624</f>
        <v>1014600</v>
      </c>
      <c r="J2625" s="108">
        <f t="shared" si="168"/>
        <v>0</v>
      </c>
      <c r="K2625" s="107">
        <f t="shared" si="169"/>
        <v>0</v>
      </c>
      <c r="L2625" s="109">
        <f t="shared" si="170"/>
        <v>1014600</v>
      </c>
      <c r="M2625" s="110">
        <f t="shared" si="171"/>
        <v>7.7348449113010993E-07</v>
      </c>
      <c r="N2625" s="33" t="s">
        <v>4892</v>
      </c>
      <c r="O2625" s="33">
        <f>+'Categorias-9 feb-Depurado'!Y2624</f>
        <v>212.71109154375921</v>
      </c>
      <c r="P2625" s="111">
        <f>+'Categorias-9 feb-Depurado'!AC2624</f>
        <v>44950</v>
      </c>
      <c r="Q2625" s="111">
        <f>+'Categorias-9 feb-Depurado'!AE2624</f>
        <v>45010</v>
      </c>
      <c r="R2625" s="112" t="str">
        <f>+'Categorias-9 feb-Depurado'!AB2624</f>
        <v>Simulador</v>
      </c>
    </row>
    <row r="2626" spans="2:18" s="1" customFormat="1" ht="14.5" hidden="1">
      <c r="B2626" s="57" t="str">
        <f>+'Categorias-9 feb-Depurado'!B2625</f>
        <v>SMART AVIATION SERVICES S.A.S. BIC</v>
      </c>
      <c r="C2626" s="30" t="s">
        <v>4900</v>
      </c>
      <c r="D2626" s="31">
        <v>5</v>
      </c>
      <c r="E2626" s="30" t="str">
        <f>+'Categorias-9 feb-Depurado'!E2625</f>
        <v>900533608-1</v>
      </c>
      <c r="F2626" s="30" t="str">
        <f>+'Categorias-9 feb-Depurado'!F2625</f>
        <v>Cra. 5 Nte. #18-50, Cartago, Pereira, Risaralda</v>
      </c>
      <c r="G2626" s="30" t="str">
        <f>+'Categorias-9 feb-Depurado'!G2625</f>
        <v>PEREIRA</v>
      </c>
      <c r="H2626" s="30" t="str">
        <f>+'Categorias-9 feb-Depurado'!H2625</f>
        <v>FE97</v>
      </c>
      <c r="I2626" s="107">
        <f>+'Categorias-9 feb-Depurado'!R2625</f>
        <v>25761750</v>
      </c>
      <c r="J2626" s="108">
        <f t="shared" si="168"/>
        <v>0</v>
      </c>
      <c r="K2626" s="107">
        <f t="shared" si="169"/>
        <v>0</v>
      </c>
      <c r="L2626" s="109">
        <f t="shared" si="170"/>
        <v>25761750</v>
      </c>
      <c r="M2626" s="110">
        <f t="shared" si="171"/>
        <v>1.9639576275745228E-05</v>
      </c>
      <c r="N2626" s="33" t="s">
        <v>4892</v>
      </c>
      <c r="O2626" s="33">
        <f>+'Categorias-9 feb-Depurado'!Y2625</f>
        <v>5400.9560049058146</v>
      </c>
      <c r="P2626" s="111">
        <f>+'Categorias-9 feb-Depurado'!AC2625</f>
        <v>44914</v>
      </c>
      <c r="Q2626" s="111">
        <f>+'Categorias-9 feb-Depurado'!AE2625</f>
        <v>44974</v>
      </c>
      <c r="R2626" s="112" t="str">
        <f>+'Categorias-9 feb-Depurado'!AB2625</f>
        <v>Simulador</v>
      </c>
    </row>
    <row r="2627" spans="2:18" s="1" customFormat="1" ht="14.5" hidden="1">
      <c r="B2627" s="57" t="str">
        <f>+'Categorias-9 feb-Depurado'!B2626</f>
        <v>SMART AVIATION SERVICES S.A.S. BIC</v>
      </c>
      <c r="C2627" s="30" t="s">
        <v>4900</v>
      </c>
      <c r="D2627" s="31">
        <v>5</v>
      </c>
      <c r="E2627" s="30" t="str">
        <f>+'Categorias-9 feb-Depurado'!E2626</f>
        <v>900533608-1</v>
      </c>
      <c r="F2627" s="30" t="str">
        <f>+'Categorias-9 feb-Depurado'!F2626</f>
        <v>Cra. 5 Nte. #18-50, Cartago, Pereira, Risaralda</v>
      </c>
      <c r="G2627" s="30" t="str">
        <f>+'Categorias-9 feb-Depurado'!G2626</f>
        <v>PEREIRA</v>
      </c>
      <c r="H2627" s="30" t="str">
        <f>+'Categorias-9 feb-Depurado'!H2626</f>
        <v>FE103</v>
      </c>
      <c r="I2627" s="107">
        <f>+'Categorias-9 feb-Depurado'!R2626</f>
        <v>25761750</v>
      </c>
      <c r="J2627" s="108">
        <f t="shared" si="168"/>
        <v>0</v>
      </c>
      <c r="K2627" s="107">
        <f t="shared" si="169"/>
        <v>0</v>
      </c>
      <c r="L2627" s="109">
        <f t="shared" si="170"/>
        <v>25761750</v>
      </c>
      <c r="M2627" s="110">
        <f t="shared" si="171"/>
        <v>1.9639576275745228E-05</v>
      </c>
      <c r="N2627" s="33" t="s">
        <v>4892</v>
      </c>
      <c r="O2627" s="33">
        <f>+'Categorias-9 feb-Depurado'!Y2626</f>
        <v>5400.9560049058146</v>
      </c>
      <c r="P2627" s="111">
        <f>+'Categorias-9 feb-Depurado'!AC2626</f>
        <v>44945</v>
      </c>
      <c r="Q2627" s="111">
        <f>+'Categorias-9 feb-Depurado'!AE2626</f>
        <v>45005</v>
      </c>
      <c r="R2627" s="112" t="str">
        <f>+'Categorias-9 feb-Depurado'!AB2626</f>
        <v>Simulador</v>
      </c>
    </row>
    <row r="2628" spans="2:18" s="1" customFormat="1" ht="14.5" hidden="1">
      <c r="B2628" s="57" t="str">
        <f>+'Categorias-9 feb-Depurado'!B2627</f>
        <v>A J WALTER AVIATION LTD</v>
      </c>
      <c r="C2628" s="30" t="s">
        <v>4900</v>
      </c>
      <c r="D2628" s="31">
        <v>5</v>
      </c>
      <c r="E2628" s="30" t="str">
        <f>+'Categorias-9 feb-Depurado'!E2627</f>
        <v>GB717870119</v>
      </c>
      <c r="F2628" s="30" t="str">
        <f>+'Categorias-9 feb-Depurado'!F2627</f>
        <v>Maydwell Avenue Slinfold West Sussex</v>
      </c>
      <c r="G2628" s="30" t="str">
        <f>+'Categorias-9 feb-Depurado'!G2627</f>
        <v>UNITED KINGDOM</v>
      </c>
      <c r="H2628" s="30">
        <f>+'Categorias-9 feb-Depurado'!H2627</f>
        <v>1659665</v>
      </c>
      <c r="I2628" s="107">
        <f>+'Categorias-9 feb-Depurado'!R2627</f>
        <v>22137024</v>
      </c>
      <c r="J2628" s="108">
        <f t="shared" si="168"/>
        <v>22137024</v>
      </c>
      <c r="K2628" s="107">
        <f t="shared" si="169"/>
        <v>457449.69036184083</v>
      </c>
      <c r="L2628" s="109">
        <f t="shared" si="170"/>
        <v>22594473.690361843</v>
      </c>
      <c r="M2628" s="110">
        <f t="shared" si="171"/>
        <v>1.7224990128860818E-05</v>
      </c>
      <c r="N2628" s="33" t="s">
        <v>4892</v>
      </c>
      <c r="O2628" s="33">
        <f>+'Categorias-9 feb-Depurado'!Y2627</f>
        <v>4800</v>
      </c>
      <c r="P2628" s="111">
        <f>+'Categorias-9 feb-Depurado'!AC2627</f>
        <v>44846</v>
      </c>
      <c r="Q2628" s="111">
        <f>+'Categorias-9 feb-Depurado'!AE2627</f>
        <v>44906</v>
      </c>
      <c r="R2628" s="112" t="str">
        <f>+'Categorias-9 feb-Depurado'!AB2627</f>
        <v>Compras</v>
      </c>
    </row>
    <row r="2629" spans="2:18" s="1" customFormat="1" ht="14.5" hidden="1">
      <c r="B2629" s="57" t="str">
        <f>+'Categorias-9 feb-Depurado'!B2628</f>
        <v>A J WALTER AVIATION LTD</v>
      </c>
      <c r="C2629" s="30" t="s">
        <v>4900</v>
      </c>
      <c r="D2629" s="31">
        <v>5</v>
      </c>
      <c r="E2629" s="30" t="str">
        <f>+'Categorias-9 feb-Depurado'!E2628</f>
        <v>GB717870119</v>
      </c>
      <c r="F2629" s="30" t="str">
        <f>+'Categorias-9 feb-Depurado'!F2628</f>
        <v>Maydwell Avenue Slinfold West Sussex</v>
      </c>
      <c r="G2629" s="30" t="str">
        <f>+'Categorias-9 feb-Depurado'!G2628</f>
        <v>UNITED KINGDOM</v>
      </c>
      <c r="H2629" s="30">
        <f>+'Categorias-9 feb-Depurado'!H2628</f>
        <v>1663154</v>
      </c>
      <c r="I2629" s="107">
        <f>+'Categorias-9 feb-Depurado'!R2628</f>
        <v>14881405</v>
      </c>
      <c r="J2629" s="108">
        <f t="shared" si="168"/>
        <v>14881405</v>
      </c>
      <c r="K2629" s="107">
        <f t="shared" si="169"/>
        <v>209454.71213654205</v>
      </c>
      <c r="L2629" s="109">
        <f t="shared" si="170"/>
        <v>15090859.712136542</v>
      </c>
      <c r="M2629" s="110">
        <f t="shared" si="171"/>
        <v>1.1504579090437424E-05</v>
      </c>
      <c r="N2629" s="33" t="s">
        <v>4892</v>
      </c>
      <c r="O2629" s="33">
        <f>+'Categorias-9 feb-Depurado'!Y2628</f>
        <v>3087.8000000000002</v>
      </c>
      <c r="P2629" s="111">
        <f>+'Categorias-9 feb-Depurado'!AC2628</f>
        <v>44865</v>
      </c>
      <c r="Q2629" s="111">
        <f>+'Categorias-9 feb-Depurado'!AE2628</f>
        <v>44925</v>
      </c>
      <c r="R2629" s="112" t="str">
        <f>+'Categorias-9 feb-Depurado'!AB2628</f>
        <v>Compras</v>
      </c>
    </row>
    <row r="2630" spans="2:18" s="1" customFormat="1" ht="14.5" hidden="1">
      <c r="B2630" s="57" t="str">
        <f>+'Categorias-9 feb-Depurado'!B2629</f>
        <v>A J WALTER AVIATION LTD</v>
      </c>
      <c r="C2630" s="30" t="s">
        <v>4900</v>
      </c>
      <c r="D2630" s="31">
        <v>5</v>
      </c>
      <c r="E2630" s="30" t="str">
        <f>+'Categorias-9 feb-Depurado'!E2629</f>
        <v>GB717870119</v>
      </c>
      <c r="F2630" s="30" t="str">
        <f>+'Categorias-9 feb-Depurado'!F2629</f>
        <v>Maydwell Avenue Slinfold West Sussex</v>
      </c>
      <c r="G2630" s="30" t="str">
        <f>+'Categorias-9 feb-Depurado'!G2629</f>
        <v>UNITED KINGDOM</v>
      </c>
      <c r="H2630" s="30">
        <f>+'Categorias-9 feb-Depurado'!H2629</f>
        <v>166158</v>
      </c>
      <c r="I2630" s="107">
        <f>+'Categorias-9 feb-Depurado'!R2629</f>
        <v>19007311</v>
      </c>
      <c r="J2630" s="108">
        <f t="shared" si="168"/>
        <v>19007311</v>
      </c>
      <c r="K2630" s="107">
        <f t="shared" si="169"/>
        <v>267526.54430107435</v>
      </c>
      <c r="L2630" s="109">
        <f t="shared" si="170"/>
        <v>19274837.544301074</v>
      </c>
      <c r="M2630" s="110">
        <f t="shared" si="171"/>
        <v>1.4694251832810224E-05</v>
      </c>
      <c r="N2630" s="33" t="s">
        <v>4892</v>
      </c>
      <c r="O2630" s="33">
        <f>+'Categorias-9 feb-Depurado'!Y2629</f>
        <v>3943.9000000000001</v>
      </c>
      <c r="P2630" s="111">
        <f>+'Categorias-9 feb-Depurado'!AC2629</f>
        <v>44865</v>
      </c>
      <c r="Q2630" s="111">
        <f>+'Categorias-9 feb-Depurado'!AE2629</f>
        <v>44925</v>
      </c>
      <c r="R2630" s="112" t="str">
        <f>+'Categorias-9 feb-Depurado'!AB2629</f>
        <v>Compras</v>
      </c>
    </row>
    <row r="2631" spans="2:18" s="1" customFormat="1" ht="14.5" hidden="1">
      <c r="B2631" s="57" t="str">
        <f>+'Categorias-9 feb-Depurado'!B2630</f>
        <v>A J WALTER AVIATION LTD</v>
      </c>
      <c r="C2631" s="30" t="s">
        <v>4900</v>
      </c>
      <c r="D2631" s="31">
        <v>5</v>
      </c>
      <c r="E2631" s="30" t="str">
        <f>+'Categorias-9 feb-Depurado'!E2630</f>
        <v>GB717870119</v>
      </c>
      <c r="F2631" s="30" t="str">
        <f>+'Categorias-9 feb-Depurado'!F2630</f>
        <v>Maydwell Avenue Slinfold West Sussex</v>
      </c>
      <c r="G2631" s="30" t="str">
        <f>+'Categorias-9 feb-Depurado'!G2630</f>
        <v>UNITED KINGDOM</v>
      </c>
      <c r="H2631" s="30">
        <f>+'Categorias-9 feb-Depurado'!H2630</f>
        <v>166160</v>
      </c>
      <c r="I2631" s="107">
        <f>+'Categorias-9 feb-Depurado'!R2630</f>
        <v>19006829</v>
      </c>
      <c r="J2631" s="108">
        <f t="shared" si="168"/>
        <v>19006829</v>
      </c>
      <c r="K2631" s="107">
        <f t="shared" si="169"/>
        <v>267519.76018551202</v>
      </c>
      <c r="L2631" s="109">
        <f t="shared" si="170"/>
        <v>19274348.760185514</v>
      </c>
      <c r="M2631" s="110">
        <f t="shared" si="171"/>
        <v>1.4693879206225464E-05</v>
      </c>
      <c r="N2631" s="33" t="s">
        <v>4892</v>
      </c>
      <c r="O2631" s="33">
        <f>+'Categorias-9 feb-Depurado'!Y2630</f>
        <v>3943.8000000000002</v>
      </c>
      <c r="P2631" s="111">
        <f>+'Categorias-9 feb-Depurado'!AC2630</f>
        <v>44865</v>
      </c>
      <c r="Q2631" s="111">
        <f>+'Categorias-9 feb-Depurado'!AE2630</f>
        <v>44925</v>
      </c>
      <c r="R2631" s="112" t="str">
        <f>+'Categorias-9 feb-Depurado'!AB2630</f>
        <v>Compras</v>
      </c>
    </row>
    <row r="2632" spans="2:18" s="1" customFormat="1" ht="14.5" hidden="1">
      <c r="B2632" s="57" t="str">
        <f>+'Categorias-9 feb-Depurado'!B2631</f>
        <v>A J WALTER AVIATION LTD</v>
      </c>
      <c r="C2632" s="30" t="s">
        <v>4900</v>
      </c>
      <c r="D2632" s="31">
        <v>5</v>
      </c>
      <c r="E2632" s="30" t="str">
        <f>+'Categorias-9 feb-Depurado'!E2631</f>
        <v>GB717870119</v>
      </c>
      <c r="F2632" s="30" t="str">
        <f>+'Categorias-9 feb-Depurado'!F2631</f>
        <v>Maydwell Avenue Slinfold West Sussex</v>
      </c>
      <c r="G2632" s="30" t="str">
        <f>+'Categorias-9 feb-Depurado'!G2631</f>
        <v>UNITED KINGDOM</v>
      </c>
      <c r="H2632" s="30">
        <f>+'Categorias-9 feb-Depurado'!H2631</f>
        <v>1663153</v>
      </c>
      <c r="I2632" s="107">
        <f>+'Categorias-9 feb-Depurado'!R2631</f>
        <v>19006829</v>
      </c>
      <c r="J2632" s="108">
        <f t="shared" si="168"/>
        <v>19006829</v>
      </c>
      <c r="K2632" s="107">
        <f t="shared" si="169"/>
        <v>267519.76018551202</v>
      </c>
      <c r="L2632" s="109">
        <f t="shared" si="170"/>
        <v>19274348.760185514</v>
      </c>
      <c r="M2632" s="110">
        <f t="shared" si="171"/>
        <v>1.4693879206225464E-05</v>
      </c>
      <c r="N2632" s="33" t="s">
        <v>4892</v>
      </c>
      <c r="O2632" s="33">
        <f>+'Categorias-9 feb-Depurado'!Y2631</f>
        <v>3943.8000000000002</v>
      </c>
      <c r="P2632" s="111">
        <f>+'Categorias-9 feb-Depurado'!AC2631</f>
        <v>44865</v>
      </c>
      <c r="Q2632" s="111">
        <f>+'Categorias-9 feb-Depurado'!AE2631</f>
        <v>44925</v>
      </c>
      <c r="R2632" s="112" t="str">
        <f>+'Categorias-9 feb-Depurado'!AB2631</f>
        <v>Compras</v>
      </c>
    </row>
    <row r="2633" spans="2:18" s="1" customFormat="1" ht="14.5" hidden="1">
      <c r="B2633" s="57" t="str">
        <f>+'Categorias-9 feb-Depurado'!B2632</f>
        <v>A J WALTER AVIATION LTD</v>
      </c>
      <c r="C2633" s="30" t="s">
        <v>4900</v>
      </c>
      <c r="D2633" s="31">
        <v>5</v>
      </c>
      <c r="E2633" s="30" t="str">
        <f>+'Categorias-9 feb-Depurado'!E2632</f>
        <v>GB717870119</v>
      </c>
      <c r="F2633" s="30" t="str">
        <f>+'Categorias-9 feb-Depurado'!F2632</f>
        <v>Maydwell Avenue Slinfold West Sussex</v>
      </c>
      <c r="G2633" s="30" t="str">
        <f>+'Categorias-9 feb-Depurado'!G2632</f>
        <v>UNITED KINGDOM</v>
      </c>
      <c r="H2633" s="30">
        <f>+'Categorias-9 feb-Depurado'!H2632</f>
        <v>1667030</v>
      </c>
      <c r="I2633" s="107">
        <f>+'Categorias-9 feb-Depurado'!R2632</f>
        <v>25725046</v>
      </c>
      <c r="J2633" s="108">
        <f t="shared" si="168"/>
        <v>25725046</v>
      </c>
      <c r="K2633" s="107">
        <f t="shared" si="169"/>
        <v>211333.81654253896</v>
      </c>
      <c r="L2633" s="109">
        <f t="shared" si="170"/>
        <v>25936379.81654254</v>
      </c>
      <c r="M2633" s="110">
        <f t="shared" si="171"/>
        <v>1.9772706036029625E-05</v>
      </c>
      <c r="N2633" s="33" t="s">
        <v>4892</v>
      </c>
      <c r="O2633" s="33">
        <f>+'Categorias-9 feb-Depurado'!Y2632</f>
        <v>5225.8000000000002</v>
      </c>
      <c r="P2633" s="111">
        <f>+'Categorias-9 feb-Depurado'!AC2632</f>
        <v>44882</v>
      </c>
      <c r="Q2633" s="111">
        <f>+'Categorias-9 feb-Depurado'!AE2632</f>
        <v>44942</v>
      </c>
      <c r="R2633" s="112" t="str">
        <f>+'Categorias-9 feb-Depurado'!AB2632</f>
        <v>Compras</v>
      </c>
    </row>
    <row r="2634" spans="2:18" s="1" customFormat="1" ht="14.5" hidden="1">
      <c r="B2634" s="57" t="str">
        <f>+'Categorias-9 feb-Depurado'!B2633</f>
        <v>A J WALTER AVIATION LTD</v>
      </c>
      <c r="C2634" s="30" t="s">
        <v>4900</v>
      </c>
      <c r="D2634" s="31">
        <v>5</v>
      </c>
      <c r="E2634" s="30" t="str">
        <f>+'Categorias-9 feb-Depurado'!E2633</f>
        <v>GB717870119</v>
      </c>
      <c r="F2634" s="30" t="str">
        <f>+'Categorias-9 feb-Depurado'!F2633</f>
        <v>Maydwell Avenue Slinfold West Sussex</v>
      </c>
      <c r="G2634" s="30" t="str">
        <f>+'Categorias-9 feb-Depurado'!G2633</f>
        <v>UNITED KINGDOM</v>
      </c>
      <c r="H2634" s="30">
        <f>+'Categorias-9 feb-Depurado'!H2633</f>
        <v>1668295</v>
      </c>
      <c r="I2634" s="107">
        <f>+'Categorias-9 feb-Depurado'!R2633</f>
        <v>19381174</v>
      </c>
      <c r="J2634" s="108">
        <f t="shared" si="168"/>
        <v>19381174</v>
      </c>
      <c r="K2634" s="107">
        <f t="shared" si="169"/>
        <v>119291.50026492405</v>
      </c>
      <c r="L2634" s="109">
        <f t="shared" si="170"/>
        <v>19500465.500264924</v>
      </c>
      <c r="M2634" s="110">
        <f t="shared" si="171"/>
        <v>1.4866260234843956E-05</v>
      </c>
      <c r="N2634" s="33" t="s">
        <v>4892</v>
      </c>
      <c r="O2634" s="33">
        <f>+'Categorias-9 feb-Depurado'!Y2633</f>
        <v>3943.8000000000002</v>
      </c>
      <c r="P2634" s="111">
        <f>+'Categorias-9 feb-Depurado'!AC2633</f>
        <v>44888</v>
      </c>
      <c r="Q2634" s="111">
        <f>+'Categorias-9 feb-Depurado'!AE2633</f>
        <v>44948</v>
      </c>
      <c r="R2634" s="112" t="str">
        <f>+'Categorias-9 feb-Depurado'!AB2633</f>
        <v>Compras</v>
      </c>
    </row>
    <row r="2635" spans="2:18" s="1" customFormat="1" ht="14.5" hidden="1">
      <c r="B2635" s="57" t="str">
        <f>+'Categorias-9 feb-Depurado'!B2634</f>
        <v>A J WALTER AVIATION LTD</v>
      </c>
      <c r="C2635" s="30" t="s">
        <v>4900</v>
      </c>
      <c r="D2635" s="31">
        <v>5</v>
      </c>
      <c r="E2635" s="30" t="str">
        <f>+'Categorias-9 feb-Depurado'!E2634</f>
        <v>GB717870119</v>
      </c>
      <c r="F2635" s="30" t="str">
        <f>+'Categorias-9 feb-Depurado'!F2634</f>
        <v>Maydwell Avenue Slinfold West Sussex</v>
      </c>
      <c r="G2635" s="30" t="str">
        <f>+'Categorias-9 feb-Depurado'!G2634</f>
        <v>UNITED KINGDOM</v>
      </c>
      <c r="H2635" s="30">
        <f>+'Categorias-9 feb-Depurado'!H2634</f>
        <v>1668291</v>
      </c>
      <c r="I2635" s="107">
        <f>+'Categorias-9 feb-Depurado'!R2634</f>
        <v>19381174</v>
      </c>
      <c r="J2635" s="108">
        <f t="shared" si="168"/>
        <v>19381174</v>
      </c>
      <c r="K2635" s="107">
        <f t="shared" si="169"/>
        <v>119291.50026492405</v>
      </c>
      <c r="L2635" s="109">
        <f t="shared" si="170"/>
        <v>19500465.500264924</v>
      </c>
      <c r="M2635" s="110">
        <f t="shared" si="171"/>
        <v>1.4866260234843956E-05</v>
      </c>
      <c r="N2635" s="33" t="s">
        <v>4892</v>
      </c>
      <c r="O2635" s="33">
        <f>+'Categorias-9 feb-Depurado'!Y2634</f>
        <v>3943.8000000000002</v>
      </c>
      <c r="P2635" s="111">
        <f>+'Categorias-9 feb-Depurado'!AC2634</f>
        <v>44888</v>
      </c>
      <c r="Q2635" s="111">
        <f>+'Categorias-9 feb-Depurado'!AE2634</f>
        <v>44948</v>
      </c>
      <c r="R2635" s="112" t="str">
        <f>+'Categorias-9 feb-Depurado'!AB2634</f>
        <v>Compras</v>
      </c>
    </row>
    <row r="2636" spans="2:18" s="1" customFormat="1" ht="14.5" hidden="1">
      <c r="B2636" s="57" t="str">
        <f>+'Categorias-9 feb-Depurado'!B2635</f>
        <v>A J WALTER AVIATION LTD</v>
      </c>
      <c r="C2636" s="30" t="s">
        <v>4900</v>
      </c>
      <c r="D2636" s="31">
        <v>5</v>
      </c>
      <c r="E2636" s="30" t="str">
        <f>+'Categorias-9 feb-Depurado'!E2635</f>
        <v>GB717870119</v>
      </c>
      <c r="F2636" s="30" t="str">
        <f>+'Categorias-9 feb-Depurado'!F2635</f>
        <v>Maydwell Avenue Slinfold West Sussex</v>
      </c>
      <c r="G2636" s="30" t="str">
        <f>+'Categorias-9 feb-Depurado'!G2635</f>
        <v>UNITED KINGDOM</v>
      </c>
      <c r="H2636" s="30">
        <f>+'Categorias-9 feb-Depurado'!H2635</f>
        <v>1668289</v>
      </c>
      <c r="I2636" s="107">
        <f>+'Categorias-9 feb-Depurado'!R2635</f>
        <v>19381174</v>
      </c>
      <c r="J2636" s="108">
        <f t="shared" si="168"/>
        <v>19381174</v>
      </c>
      <c r="K2636" s="107">
        <f t="shared" si="169"/>
        <v>119291.50026492405</v>
      </c>
      <c r="L2636" s="109">
        <f t="shared" si="170"/>
        <v>19500465.500264924</v>
      </c>
      <c r="M2636" s="110">
        <f t="shared" si="171"/>
        <v>1.4866260234843956E-05</v>
      </c>
      <c r="N2636" s="33" t="s">
        <v>4892</v>
      </c>
      <c r="O2636" s="33">
        <f>+'Categorias-9 feb-Depurado'!Y2635</f>
        <v>3943.8000000000002</v>
      </c>
      <c r="P2636" s="111">
        <f>+'Categorias-9 feb-Depurado'!AC2635</f>
        <v>44888</v>
      </c>
      <c r="Q2636" s="111">
        <f>+'Categorias-9 feb-Depurado'!AE2635</f>
        <v>44948</v>
      </c>
      <c r="R2636" s="112" t="str">
        <f>+'Categorias-9 feb-Depurado'!AB2635</f>
        <v>Compras</v>
      </c>
    </row>
    <row r="2637" spans="2:18" s="1" customFormat="1" ht="14.5" hidden="1">
      <c r="B2637" s="57" t="str">
        <f>+'Categorias-9 feb-Depurado'!B2636</f>
        <v>A J WALTER AVIATION LTD</v>
      </c>
      <c r="C2637" s="30" t="s">
        <v>4900</v>
      </c>
      <c r="D2637" s="31">
        <v>5</v>
      </c>
      <c r="E2637" s="30" t="str">
        <f>+'Categorias-9 feb-Depurado'!E2636</f>
        <v>GB717870119</v>
      </c>
      <c r="F2637" s="30" t="str">
        <f>+'Categorias-9 feb-Depurado'!F2636</f>
        <v>Maydwell Avenue Slinfold West Sussex</v>
      </c>
      <c r="G2637" s="30" t="str">
        <f>+'Categorias-9 feb-Depurado'!G2636</f>
        <v>UNITED KINGDOM</v>
      </c>
      <c r="H2637" s="30">
        <f>+'Categorias-9 feb-Depurado'!H2636</f>
        <v>1668297</v>
      </c>
      <c r="I2637" s="107">
        <f>+'Categorias-9 feb-Depurado'!R2636</f>
        <v>19381174</v>
      </c>
      <c r="J2637" s="108">
        <f t="shared" si="168"/>
        <v>19381174</v>
      </c>
      <c r="K2637" s="107">
        <f t="shared" si="169"/>
        <v>119291.50026492405</v>
      </c>
      <c r="L2637" s="109">
        <f t="shared" si="170"/>
        <v>19500465.500264924</v>
      </c>
      <c r="M2637" s="110">
        <f t="shared" si="171"/>
        <v>1.4866260234843956E-05</v>
      </c>
      <c r="N2637" s="33" t="s">
        <v>4892</v>
      </c>
      <c r="O2637" s="33">
        <f>+'Categorias-9 feb-Depurado'!Y2636</f>
        <v>3943.8000000000002</v>
      </c>
      <c r="P2637" s="111">
        <f>+'Categorias-9 feb-Depurado'!AC2636</f>
        <v>44888</v>
      </c>
      <c r="Q2637" s="111">
        <f>+'Categorias-9 feb-Depurado'!AE2636</f>
        <v>44948</v>
      </c>
      <c r="R2637" s="112" t="str">
        <f>+'Categorias-9 feb-Depurado'!AB2636</f>
        <v>Compras</v>
      </c>
    </row>
    <row r="2638" spans="2:18" s="1" customFormat="1" ht="14.5" hidden="1">
      <c r="B2638" s="57" t="str">
        <f>+'Categorias-9 feb-Depurado'!B2637</f>
        <v>A J WALTER AVIATION LTD</v>
      </c>
      <c r="C2638" s="30" t="s">
        <v>4900</v>
      </c>
      <c r="D2638" s="31">
        <v>5</v>
      </c>
      <c r="E2638" s="30" t="str">
        <f>+'Categorias-9 feb-Depurado'!E2637</f>
        <v>GB717870119</v>
      </c>
      <c r="F2638" s="30" t="str">
        <f>+'Categorias-9 feb-Depurado'!F2637</f>
        <v>Maydwell Avenue Slinfold West Sussex</v>
      </c>
      <c r="G2638" s="30" t="str">
        <f>+'Categorias-9 feb-Depurado'!G2637</f>
        <v>UNITED KINGDOM</v>
      </c>
      <c r="H2638" s="30">
        <f>+'Categorias-9 feb-Depurado'!H2637</f>
        <v>1668294</v>
      </c>
      <c r="I2638" s="107">
        <f>+'Categorias-9 feb-Depurado'!R2637</f>
        <v>19381174</v>
      </c>
      <c r="J2638" s="108">
        <f t="shared" si="168"/>
        <v>19381174</v>
      </c>
      <c r="K2638" s="107">
        <f t="shared" si="169"/>
        <v>119291.50026492405</v>
      </c>
      <c r="L2638" s="109">
        <f t="shared" si="170"/>
        <v>19500465.500264924</v>
      </c>
      <c r="M2638" s="110">
        <f t="shared" si="171"/>
        <v>1.4866260234843956E-05</v>
      </c>
      <c r="N2638" s="33" t="s">
        <v>4892</v>
      </c>
      <c r="O2638" s="33">
        <f>+'Categorias-9 feb-Depurado'!Y2637</f>
        <v>3943.8000000000002</v>
      </c>
      <c r="P2638" s="111">
        <f>+'Categorias-9 feb-Depurado'!AC2637</f>
        <v>44888</v>
      </c>
      <c r="Q2638" s="111">
        <f>+'Categorias-9 feb-Depurado'!AE2637</f>
        <v>44948</v>
      </c>
      <c r="R2638" s="112" t="str">
        <f>+'Categorias-9 feb-Depurado'!AB2637</f>
        <v>Compras</v>
      </c>
    </row>
    <row r="2639" spans="2:18" s="1" customFormat="1" ht="14.5" hidden="1">
      <c r="B2639" s="57" t="str">
        <f>+'Categorias-9 feb-Depurado'!B2638</f>
        <v>A J WALTER AVIATION LTD</v>
      </c>
      <c r="C2639" s="30" t="s">
        <v>4900</v>
      </c>
      <c r="D2639" s="31">
        <v>5</v>
      </c>
      <c r="E2639" s="30" t="str">
        <f>+'Categorias-9 feb-Depurado'!E2638</f>
        <v>GB717870119</v>
      </c>
      <c r="F2639" s="30" t="str">
        <f>+'Categorias-9 feb-Depurado'!F2638</f>
        <v>Maydwell Avenue Slinfold West Sussex</v>
      </c>
      <c r="G2639" s="30" t="str">
        <f>+'Categorias-9 feb-Depurado'!G2638</f>
        <v>UNITED KINGDOM</v>
      </c>
      <c r="H2639" s="30">
        <f>+'Categorias-9 feb-Depurado'!H2638</f>
        <v>1669797</v>
      </c>
      <c r="I2639" s="107">
        <f>+'Categorias-9 feb-Depurado'!R2638</f>
        <v>144342052</v>
      </c>
      <c r="J2639" s="108">
        <f t="shared" si="172" ref="J2639:J2702">+IF(Q2639&gt;$O$4,0,I2639)</f>
        <v>144342052</v>
      </c>
      <c r="K2639" s="107">
        <f t="shared" si="173" ref="K2639:K2702">++(((1+$O$5)^(($O$4-Q2639)/365))-1)*J2639</f>
        <v>542280.35727816005</v>
      </c>
      <c r="L2639" s="109">
        <f t="shared" si="174" ref="L2639:L2702">+I2639+K2639</f>
        <v>144884332.35727817</v>
      </c>
      <c r="M2639" s="110">
        <f t="shared" si="175" ref="M2639:M2702">+L2639/$E$11</f>
        <v>0.00011045316783569389</v>
      </c>
      <c r="N2639" s="33" t="s">
        <v>4892</v>
      </c>
      <c r="O2639" s="33">
        <f>+'Categorias-9 feb-Depurado'!Y2638</f>
        <v>30011.799999999999</v>
      </c>
      <c r="P2639" s="111">
        <f>+'Categorias-9 feb-Depurado'!AC2638</f>
        <v>44895</v>
      </c>
      <c r="Q2639" s="111">
        <f>+'Categorias-9 feb-Depurado'!AE2638</f>
        <v>44955</v>
      </c>
      <c r="R2639" s="112" t="str">
        <f>+'Categorias-9 feb-Depurado'!AB2638</f>
        <v>Compras</v>
      </c>
    </row>
    <row r="2640" spans="2:18" s="1" customFormat="1" ht="14.5" hidden="1">
      <c r="B2640" s="57" t="str">
        <f>+'Categorias-9 feb-Depurado'!B2639</f>
        <v>A J WALTER AVIATION LTD</v>
      </c>
      <c r="C2640" s="30" t="s">
        <v>4900</v>
      </c>
      <c r="D2640" s="31">
        <v>5</v>
      </c>
      <c r="E2640" s="30" t="str">
        <f>+'Categorias-9 feb-Depurado'!E2639</f>
        <v>GB717870119</v>
      </c>
      <c r="F2640" s="30" t="str">
        <f>+'Categorias-9 feb-Depurado'!F2639</f>
        <v>Maydwell Avenue Slinfold West Sussex</v>
      </c>
      <c r="G2640" s="30" t="str">
        <f>+'Categorias-9 feb-Depurado'!G2639</f>
        <v>UNITED KINGDOM</v>
      </c>
      <c r="H2640" s="30">
        <f>+'Categorias-9 feb-Depurado'!H2639</f>
        <v>1669802</v>
      </c>
      <c r="I2640" s="107">
        <f>+'Categorias-9 feb-Depurado'!R2639</f>
        <v>144342052</v>
      </c>
      <c r="J2640" s="108">
        <f t="shared" si="172"/>
        <v>144342052</v>
      </c>
      <c r="K2640" s="107">
        <f t="shared" si="173"/>
        <v>542280.35727816005</v>
      </c>
      <c r="L2640" s="109">
        <f t="shared" si="174"/>
        <v>144884332.35727817</v>
      </c>
      <c r="M2640" s="110">
        <f t="shared" si="175"/>
        <v>0.00011045316783569389</v>
      </c>
      <c r="N2640" s="33" t="s">
        <v>4892</v>
      </c>
      <c r="O2640" s="33">
        <f>+'Categorias-9 feb-Depurado'!Y2639</f>
        <v>30011.799999999999</v>
      </c>
      <c r="P2640" s="111">
        <f>+'Categorias-9 feb-Depurado'!AC2639</f>
        <v>44895</v>
      </c>
      <c r="Q2640" s="111">
        <f>+'Categorias-9 feb-Depurado'!AE2639</f>
        <v>44955</v>
      </c>
      <c r="R2640" s="112" t="str">
        <f>+'Categorias-9 feb-Depurado'!AB2639</f>
        <v>Compras</v>
      </c>
    </row>
    <row r="2641" spans="2:18" s="1" customFormat="1" ht="14.5" hidden="1">
      <c r="B2641" s="57" t="str">
        <f>+'Categorias-9 feb-Depurado'!B2640</f>
        <v>A J WALTER AVIATION LTD</v>
      </c>
      <c r="C2641" s="30" t="s">
        <v>4900</v>
      </c>
      <c r="D2641" s="31">
        <v>5</v>
      </c>
      <c r="E2641" s="30" t="str">
        <f>+'Categorias-9 feb-Depurado'!E2640</f>
        <v>GB717870119</v>
      </c>
      <c r="F2641" s="30" t="str">
        <f>+'Categorias-9 feb-Depurado'!F2640</f>
        <v>Maydwell Avenue Slinfold West Sussex</v>
      </c>
      <c r="G2641" s="30" t="str">
        <f>+'Categorias-9 feb-Depurado'!G2640</f>
        <v>UNITED KINGDOM</v>
      </c>
      <c r="H2641" s="30">
        <f>+'Categorias-9 feb-Depurado'!H2640</f>
        <v>1671086</v>
      </c>
      <c r="I2641" s="107">
        <f>+'Categorias-9 feb-Depurado'!R2640</f>
        <v>138253277</v>
      </c>
      <c r="J2641" s="108">
        <f t="shared" si="172"/>
        <v>138253277</v>
      </c>
      <c r="K2641" s="107">
        <f t="shared" si="173"/>
        <v>283070.55366194563</v>
      </c>
      <c r="L2641" s="109">
        <f t="shared" si="174"/>
        <v>138536347.55366194</v>
      </c>
      <c r="M2641" s="110">
        <f t="shared" si="175"/>
        <v>0.00010561375546083998</v>
      </c>
      <c r="N2641" s="33" t="s">
        <v>4892</v>
      </c>
      <c r="O2641" s="33">
        <f>+'Categorias-9 feb-Depurado'!Y2640</f>
        <v>29001</v>
      </c>
      <c r="P2641" s="111">
        <f>+'Categorias-9 feb-Depurado'!AC2640</f>
        <v>44900</v>
      </c>
      <c r="Q2641" s="111">
        <f>+'Categorias-9 feb-Depurado'!AE2640</f>
        <v>44960</v>
      </c>
      <c r="R2641" s="112" t="str">
        <f>+'Categorias-9 feb-Depurado'!AB2640</f>
        <v>Compras</v>
      </c>
    </row>
    <row r="2642" spans="2:18" s="1" customFormat="1" ht="14.5" hidden="1">
      <c r="B2642" s="57" t="str">
        <f>+'Categorias-9 feb-Depurado'!B2641</f>
        <v>A J WALTER AVIATION LTD</v>
      </c>
      <c r="C2642" s="30" t="s">
        <v>4900</v>
      </c>
      <c r="D2642" s="31">
        <v>5</v>
      </c>
      <c r="E2642" s="30" t="str">
        <f>+'Categorias-9 feb-Depurado'!E2641</f>
        <v>GB717870119</v>
      </c>
      <c r="F2642" s="30" t="str">
        <f>+'Categorias-9 feb-Depurado'!F2641</f>
        <v>Maydwell Avenue Slinfold West Sussex</v>
      </c>
      <c r="G2642" s="30" t="str">
        <f>+'Categorias-9 feb-Depurado'!G2641</f>
        <v>UNITED KINGDOM</v>
      </c>
      <c r="H2642" s="30">
        <f>+'Categorias-9 feb-Depurado'!H2641</f>
        <v>1659664</v>
      </c>
      <c r="I2642" s="107">
        <f>+'Categorias-9 feb-Depurado'!R2641</f>
        <v>-23116752</v>
      </c>
      <c r="J2642" s="108">
        <f t="shared" si="172"/>
        <v>-23116752</v>
      </c>
      <c r="K2642" s="107">
        <f t="shared" si="173"/>
        <v>-7881.7857511063803</v>
      </c>
      <c r="L2642" s="109">
        <f t="shared" si="174"/>
        <v>-23124633.785751108</v>
      </c>
      <c r="M2642" s="110">
        <f t="shared" si="175"/>
        <v>-1.7629159862351509E-05</v>
      </c>
      <c r="N2642" s="33" t="s">
        <v>4892</v>
      </c>
      <c r="O2642" s="33">
        <f>+'Categorias-9 feb-Depurado'!Y2641</f>
        <v>-4800</v>
      </c>
      <c r="P2642" s="111">
        <f>+'Categorias-9 feb-Depurado'!AC2641</f>
        <v>44905</v>
      </c>
      <c r="Q2642" s="111">
        <f>+'Categorias-9 feb-Depurado'!AE2641</f>
        <v>44965</v>
      </c>
      <c r="R2642" s="112" t="str">
        <f>+'Categorias-9 feb-Depurado'!AB2641</f>
        <v>Compras</v>
      </c>
    </row>
    <row r="2643" spans="2:18" s="1" customFormat="1" ht="14.5" hidden="1">
      <c r="B2643" s="57" t="str">
        <f>+'Categorias-9 feb-Depurado'!B2642</f>
        <v>A J WALTER AVIATION LTD</v>
      </c>
      <c r="C2643" s="30" t="s">
        <v>4900</v>
      </c>
      <c r="D2643" s="31">
        <v>5</v>
      </c>
      <c r="E2643" s="30" t="str">
        <f>+'Categorias-9 feb-Depurado'!E2642</f>
        <v>GB717870119</v>
      </c>
      <c r="F2643" s="30" t="str">
        <f>+'Categorias-9 feb-Depurado'!F2642</f>
        <v>Maydwell Avenue Slinfold West Sussex</v>
      </c>
      <c r="G2643" s="30" t="str">
        <f>+'Categorias-9 feb-Depurado'!G2642</f>
        <v>UNITED KINGDOM</v>
      </c>
      <c r="H2643" s="30">
        <f>+'Categorias-9 feb-Depurado'!H2642</f>
        <v>1659658</v>
      </c>
      <c r="I2643" s="107">
        <f>+'Categorias-9 feb-Depurado'!R2642</f>
        <v>-4815990</v>
      </c>
      <c r="J2643" s="108">
        <f t="shared" si="172"/>
        <v>-4815990</v>
      </c>
      <c r="K2643" s="107">
        <f t="shared" si="173"/>
        <v>-1642.0386981471627</v>
      </c>
      <c r="L2643" s="109">
        <f t="shared" si="174"/>
        <v>-4817632.0386981471</v>
      </c>
      <c r="M2643" s="110">
        <f t="shared" si="175"/>
        <v>-3.6727416379898975E-06</v>
      </c>
      <c r="N2643" s="33" t="s">
        <v>4892</v>
      </c>
      <c r="O2643" s="33">
        <f>+'Categorias-9 feb-Depurado'!Y2642</f>
        <v>-1000</v>
      </c>
      <c r="P2643" s="111">
        <f>+'Categorias-9 feb-Depurado'!AC2642</f>
        <v>44905</v>
      </c>
      <c r="Q2643" s="111">
        <f>+'Categorias-9 feb-Depurado'!AE2642</f>
        <v>44965</v>
      </c>
      <c r="R2643" s="112" t="str">
        <f>+'Categorias-9 feb-Depurado'!AB2642</f>
        <v>Compras</v>
      </c>
    </row>
    <row r="2644" spans="2:18" s="1" customFormat="1" ht="14.5" hidden="1">
      <c r="B2644" s="57" t="str">
        <f>+'Categorias-9 feb-Depurado'!B2643</f>
        <v>A&amp;P PLUS STRUCTURES, INC</v>
      </c>
      <c r="C2644" s="30" t="s">
        <v>4900</v>
      </c>
      <c r="D2644" s="31">
        <v>5</v>
      </c>
      <c r="E2644" s="30">
        <f>+'Categorias-9 feb-Depurado'!E2643</f>
        <v>650932238</v>
      </c>
      <c r="F2644" s="30" t="str">
        <f>+'Categorias-9 feb-Depurado'!F2643</f>
        <v>3487 NW 167th St, Miami Gardens</v>
      </c>
      <c r="G2644" s="30" t="str">
        <f>+'Categorias-9 feb-Depurado'!G2643</f>
        <v>MIAMI</v>
      </c>
      <c r="H2644" s="30" t="str">
        <f>+'Categorias-9 feb-Depurado'!H2643</f>
        <v>AP-8134</v>
      </c>
      <c r="I2644" s="107">
        <f>+'Categorias-9 feb-Depurado'!R2643</f>
        <v>12064133</v>
      </c>
      <c r="J2644" s="108">
        <f t="shared" si="172"/>
        <v>12064133</v>
      </c>
      <c r="K2644" s="107">
        <f t="shared" si="173"/>
        <v>8228.0695649400532</v>
      </c>
      <c r="L2644" s="109">
        <f t="shared" si="174"/>
        <v>12072361.06956494</v>
      </c>
      <c r="M2644" s="110">
        <f t="shared" si="175"/>
        <v>9.2034142111486177E-06</v>
      </c>
      <c r="N2644" s="33" t="s">
        <v>4892</v>
      </c>
      <c r="O2644" s="33">
        <f>+'Categorias-9 feb-Depurado'!Y2643</f>
        <v>2525.1599999999999</v>
      </c>
      <c r="P2644" s="111">
        <f>+'Categorias-9 feb-Depurado'!AC2643</f>
        <v>44904</v>
      </c>
      <c r="Q2644" s="111">
        <f>+'Categorias-9 feb-Depurado'!AE2643</f>
        <v>44964</v>
      </c>
      <c r="R2644" s="112" t="str">
        <f>+'Categorias-9 feb-Depurado'!AB2643</f>
        <v>Compras</v>
      </c>
    </row>
    <row r="2645" spans="2:18" s="1" customFormat="1" ht="14.5" hidden="1">
      <c r="B2645" s="57" t="str">
        <f>+'Categorias-9 feb-Depurado'!B2644</f>
        <v>A&amp;P PLUS STRUCTURES, INC</v>
      </c>
      <c r="C2645" s="30" t="s">
        <v>4900</v>
      </c>
      <c r="D2645" s="31">
        <v>5</v>
      </c>
      <c r="E2645" s="30">
        <f>+'Categorias-9 feb-Depurado'!E2644</f>
        <v>650932238</v>
      </c>
      <c r="F2645" s="30" t="str">
        <f>+'Categorias-9 feb-Depurado'!F2644</f>
        <v>3487 NW 167th St, Miami Gardens</v>
      </c>
      <c r="G2645" s="30" t="str">
        <f>+'Categorias-9 feb-Depurado'!G2644</f>
        <v>MIAMI</v>
      </c>
      <c r="H2645" s="30" t="str">
        <f>+'Categorias-9 feb-Depurado'!H2644</f>
        <v>AP-8135</v>
      </c>
      <c r="I2645" s="107">
        <f>+'Categorias-9 feb-Depurado'!R2644</f>
        <v>59022365</v>
      </c>
      <c r="J2645" s="108">
        <f t="shared" si="172"/>
        <v>0</v>
      </c>
      <c r="K2645" s="107">
        <f t="shared" si="173"/>
        <v>0</v>
      </c>
      <c r="L2645" s="109">
        <f t="shared" si="174"/>
        <v>59022365</v>
      </c>
      <c r="M2645" s="110">
        <f t="shared" si="175"/>
        <v>4.4995943186793423E-05</v>
      </c>
      <c r="N2645" s="33" t="s">
        <v>4892</v>
      </c>
      <c r="O2645" s="33">
        <f>+'Categorias-9 feb-Depurado'!Y2644</f>
        <v>12255.5</v>
      </c>
      <c r="P2645" s="111">
        <f>+'Categorias-9 feb-Depurado'!AC2644</f>
        <v>44907</v>
      </c>
      <c r="Q2645" s="111">
        <f>+'Categorias-9 feb-Depurado'!AE2644</f>
        <v>44967</v>
      </c>
      <c r="R2645" s="112" t="str">
        <f>+'Categorias-9 feb-Depurado'!AB2644</f>
        <v>Compras</v>
      </c>
    </row>
    <row r="2646" spans="2:18" s="1" customFormat="1" ht="14.5" hidden="1">
      <c r="B2646" s="57" t="str">
        <f>+'Categorias-9 feb-Depurado'!B2645</f>
        <v>A&amp;P PLUS STRUCTURES, INC</v>
      </c>
      <c r="C2646" s="30" t="s">
        <v>4900</v>
      </c>
      <c r="D2646" s="31">
        <v>5</v>
      </c>
      <c r="E2646" s="30">
        <f>+'Categorias-9 feb-Depurado'!E2645</f>
        <v>650932238</v>
      </c>
      <c r="F2646" s="30" t="str">
        <f>+'Categorias-9 feb-Depurado'!F2645</f>
        <v>3487 NW 167th St, Miami Gardens</v>
      </c>
      <c r="G2646" s="30" t="str">
        <f>+'Categorias-9 feb-Depurado'!G2645</f>
        <v>MIAMI</v>
      </c>
      <c r="H2646" s="30" t="str">
        <f>+'Categorias-9 feb-Depurado'!H2645</f>
        <v>AP-8223</v>
      </c>
      <c r="I2646" s="107">
        <f>+'Categorias-9 feb-Depurado'!R2645</f>
        <v>12213702</v>
      </c>
      <c r="J2646" s="108">
        <f t="shared" si="172"/>
        <v>0</v>
      </c>
      <c r="K2646" s="107">
        <f t="shared" si="173"/>
        <v>0</v>
      </c>
      <c r="L2646" s="109">
        <f t="shared" si="174"/>
        <v>12213702</v>
      </c>
      <c r="M2646" s="110">
        <f t="shared" si="175"/>
        <v>9.3111660519266757E-06</v>
      </c>
      <c r="N2646" s="33" t="s">
        <v>4892</v>
      </c>
      <c r="O2646" s="33">
        <f>+'Categorias-9 feb-Depurado'!Y2645</f>
        <v>2525.1599999999999</v>
      </c>
      <c r="P2646" s="111">
        <f>+'Categorias-9 feb-Depurado'!AC2645</f>
        <v>44935</v>
      </c>
      <c r="Q2646" s="111">
        <f>+'Categorias-9 feb-Depurado'!AE2645</f>
        <v>44995</v>
      </c>
      <c r="R2646" s="112" t="str">
        <f>+'Categorias-9 feb-Depurado'!AB2645</f>
        <v>Compras</v>
      </c>
    </row>
    <row r="2647" spans="2:18" s="1" customFormat="1" ht="14.5" hidden="1">
      <c r="B2647" s="57" t="str">
        <f>+'Categorias-9 feb-Depurado'!B2646</f>
        <v>A&amp;P PLUS STRUCTURES, INC</v>
      </c>
      <c r="C2647" s="30" t="s">
        <v>4900</v>
      </c>
      <c r="D2647" s="31">
        <v>5</v>
      </c>
      <c r="E2647" s="30">
        <f>+'Categorias-9 feb-Depurado'!E2646</f>
        <v>650932238</v>
      </c>
      <c r="F2647" s="30" t="str">
        <f>+'Categorias-9 feb-Depurado'!F2646</f>
        <v>3487 NW 167th St, Miami Gardens</v>
      </c>
      <c r="G2647" s="30" t="str">
        <f>+'Categorias-9 feb-Depurado'!G2646</f>
        <v>MIAMI</v>
      </c>
      <c r="H2647" s="30" t="str">
        <f>+'Categorias-9 feb-Depurado'!H2646</f>
        <v>AP-7619</v>
      </c>
      <c r="I2647" s="107">
        <f>+'Categorias-9 feb-Depurado'!R2646</f>
        <v>6808365</v>
      </c>
      <c r="J2647" s="108">
        <f t="shared" si="172"/>
        <v>0</v>
      </c>
      <c r="K2647" s="107">
        <f t="shared" si="173"/>
        <v>0</v>
      </c>
      <c r="L2647" s="109">
        <f t="shared" si="174"/>
        <v>6808365</v>
      </c>
      <c r="M2647" s="110">
        <f t="shared" si="175"/>
        <v>5.1903851147773021E-06</v>
      </c>
      <c r="N2647" s="33" t="s">
        <v>4892</v>
      </c>
      <c r="O2647" s="33">
        <f>+'Categorias-9 feb-Depurado'!Y2646</f>
        <v>1500</v>
      </c>
      <c r="P2647" s="111">
        <f>+'Categorias-9 feb-Depurado'!AC2646</f>
        <v>44952</v>
      </c>
      <c r="Q2647" s="111">
        <f>+'Categorias-9 feb-Depurado'!AE2646</f>
        <v>45012</v>
      </c>
      <c r="R2647" s="112" t="str">
        <f>+'Categorias-9 feb-Depurado'!AB2646</f>
        <v>Compras</v>
      </c>
    </row>
    <row r="2648" spans="2:18" s="1" customFormat="1" ht="14.5" hidden="1">
      <c r="B2648" s="57" t="str">
        <f>+'Categorias-9 feb-Depurado'!B2647</f>
        <v>A&amp;P PLUS STRUCTURES, INC</v>
      </c>
      <c r="C2648" s="30" t="s">
        <v>4900</v>
      </c>
      <c r="D2648" s="31">
        <v>5</v>
      </c>
      <c r="E2648" s="30">
        <f>+'Categorias-9 feb-Depurado'!E2647</f>
        <v>650932238</v>
      </c>
      <c r="F2648" s="30" t="str">
        <f>+'Categorias-9 feb-Depurado'!F2647</f>
        <v>3487 NW 167th St, Miami Gardens</v>
      </c>
      <c r="G2648" s="30" t="str">
        <f>+'Categorias-9 feb-Depurado'!G2647</f>
        <v>MIAMI</v>
      </c>
      <c r="H2648" s="30" t="str">
        <f>+'Categorias-9 feb-Depurado'!H2647</f>
        <v>AP-8238</v>
      </c>
      <c r="I2648" s="107">
        <f>+'Categorias-9 feb-Depurado'!R2647</f>
        <v>12044634</v>
      </c>
      <c r="J2648" s="108">
        <f t="shared" si="172"/>
        <v>0</v>
      </c>
      <c r="K2648" s="107">
        <f t="shared" si="173"/>
        <v>0</v>
      </c>
      <c r="L2648" s="109">
        <f t="shared" si="174"/>
        <v>12044634</v>
      </c>
      <c r="M2648" s="110">
        <f t="shared" si="175"/>
        <v>9.1822763654035281E-06</v>
      </c>
      <c r="N2648" s="33" t="s">
        <v>4892</v>
      </c>
      <c r="O2648" s="33">
        <f>+'Categorias-9 feb-Depurado'!Y2647</f>
        <v>2525.1599999999999</v>
      </c>
      <c r="P2648" s="111">
        <f>+'Categorias-9 feb-Depurado'!AC2647</f>
        <v>44966</v>
      </c>
      <c r="Q2648" s="111">
        <f>+'Categorias-9 feb-Depurado'!AE2647</f>
        <v>45026</v>
      </c>
      <c r="R2648" s="112" t="str">
        <f>+'Categorias-9 feb-Depurado'!AB2647</f>
        <v>Compras</v>
      </c>
    </row>
    <row r="2649" spans="2:18" s="1" customFormat="1" ht="14.5" hidden="1">
      <c r="B2649" s="57" t="str">
        <f>+'Categorias-9 feb-Depurado'!B2648</f>
        <v>ACCELYA US, INC</v>
      </c>
      <c r="C2649" s="30" t="s">
        <v>4900</v>
      </c>
      <c r="D2649" s="31">
        <v>5</v>
      </c>
      <c r="E2649" s="30" t="str">
        <f>+'Categorias-9 feb-Depurado'!E2648</f>
        <v>B08132516</v>
      </c>
      <c r="F2649" s="30" t="str">
        <f>+'Categorias-9 feb-Depurado'!F2648</f>
        <v>790 NW, 107th Avenue, Suite 400</v>
      </c>
      <c r="G2649" s="30" t="str">
        <f>+'Categorias-9 feb-Depurado'!G2648</f>
        <v>MIAMI</v>
      </c>
      <c r="H2649" s="30" t="str">
        <f>+'Categorias-9 feb-Depurado'!H2648</f>
        <v>R20230355</v>
      </c>
      <c r="I2649" s="107">
        <f>+'Categorias-9 feb-Depurado'!R2648</f>
        <v>63502394</v>
      </c>
      <c r="J2649" s="108">
        <f t="shared" si="172"/>
        <v>63502394</v>
      </c>
      <c r="K2649" s="107">
        <f t="shared" si="173"/>
        <v>718410.93781987601</v>
      </c>
      <c r="L2649" s="109">
        <f t="shared" si="174"/>
        <v>64220804.937819876</v>
      </c>
      <c r="M2649" s="110">
        <f t="shared" si="175"/>
        <v>4.895899529597443E-05</v>
      </c>
      <c r="N2649" s="33" t="s">
        <v>4892</v>
      </c>
      <c r="O2649" s="33">
        <f>+'Categorias-9 feb-Depurado'!Y2648</f>
        <v>15683.6</v>
      </c>
      <c r="P2649" s="111">
        <f>+'Categorias-9 feb-Depurado'!AC2648</f>
        <v>44873</v>
      </c>
      <c r="Q2649" s="111">
        <f>+'Categorias-9 feb-Depurado'!AE2648</f>
        <v>44933</v>
      </c>
      <c r="R2649" s="112" t="str">
        <f>+'Categorias-9 feb-Depurado'!AB2648</f>
        <v>Asesoria</v>
      </c>
    </row>
    <row r="2650" spans="2:18" s="1" customFormat="1" ht="14.5" hidden="1">
      <c r="B2650" s="57" t="str">
        <f>+'Categorias-9 feb-Depurado'!B2649</f>
        <v>ACCELYA US, INC</v>
      </c>
      <c r="C2650" s="30" t="s">
        <v>4900</v>
      </c>
      <c r="D2650" s="31">
        <v>5</v>
      </c>
      <c r="E2650" s="30" t="str">
        <f>+'Categorias-9 feb-Depurado'!E2649</f>
        <v>B08132516</v>
      </c>
      <c r="F2650" s="30" t="str">
        <f>+'Categorias-9 feb-Depurado'!F2649</f>
        <v>790 NW, 107th Avenue, Suite 400</v>
      </c>
      <c r="G2650" s="30" t="str">
        <f>+'Categorias-9 feb-Depurado'!G2649</f>
        <v>MIAMI</v>
      </c>
      <c r="H2650" s="30" t="str">
        <f>+'Categorias-9 feb-Depurado'!H2649</f>
        <v>R20230421</v>
      </c>
      <c r="I2650" s="107">
        <f>+'Categorias-9 feb-Depurado'!R2649</f>
        <v>60679723</v>
      </c>
      <c r="J2650" s="108">
        <f t="shared" si="172"/>
        <v>0</v>
      </c>
      <c r="K2650" s="107">
        <f t="shared" si="173"/>
        <v>0</v>
      </c>
      <c r="L2650" s="109">
        <f t="shared" si="174"/>
        <v>60679723</v>
      </c>
      <c r="M2650" s="110">
        <f t="shared" si="175"/>
        <v>4.6259436888006138E-05</v>
      </c>
      <c r="N2650" s="33" t="s">
        <v>4892</v>
      </c>
      <c r="O2650" s="33">
        <f>+'Categorias-9 feb-Depurado'!Y2649</f>
        <v>15683.6</v>
      </c>
      <c r="P2650" s="111">
        <f>+'Categorias-9 feb-Depurado'!AC2649</f>
        <v>44908</v>
      </c>
      <c r="Q2650" s="111">
        <f>+'Categorias-9 feb-Depurado'!AE2649</f>
        <v>44968</v>
      </c>
      <c r="R2650" s="112" t="str">
        <f>+'Categorias-9 feb-Depurado'!AB2649</f>
        <v>Asesoria</v>
      </c>
    </row>
    <row r="2651" spans="2:18" s="1" customFormat="1" ht="14.5" hidden="1">
      <c r="B2651" s="57" t="str">
        <f>+'Categorias-9 feb-Depurado'!B2650</f>
        <v>ACCELYA US, INC</v>
      </c>
      <c r="C2651" s="30" t="s">
        <v>4900</v>
      </c>
      <c r="D2651" s="31">
        <v>5</v>
      </c>
      <c r="E2651" s="30" t="str">
        <f>+'Categorias-9 feb-Depurado'!E2650</f>
        <v>B08132516</v>
      </c>
      <c r="F2651" s="30" t="str">
        <f>+'Categorias-9 feb-Depurado'!F2650</f>
        <v>790 NW, 107th Avenue, Suite 400</v>
      </c>
      <c r="G2651" s="30" t="str">
        <f>+'Categorias-9 feb-Depurado'!G2650</f>
        <v>MIAMI</v>
      </c>
      <c r="H2651" s="30" t="str">
        <f>+'Categorias-9 feb-Depurado'!H2650</f>
        <v>R20230488</v>
      </c>
      <c r="I2651" s="107">
        <f>+'Categorias-9 feb-Depurado'!R2650</f>
        <v>61299790</v>
      </c>
      <c r="J2651" s="108">
        <f t="shared" si="172"/>
        <v>0</v>
      </c>
      <c r="K2651" s="107">
        <f t="shared" si="173"/>
        <v>0</v>
      </c>
      <c r="L2651" s="109">
        <f t="shared" si="174"/>
        <v>61299790</v>
      </c>
      <c r="M2651" s="110">
        <f t="shared" si="175"/>
        <v>4.6732147520729938E-05</v>
      </c>
      <c r="N2651" s="33" t="s">
        <v>4892</v>
      </c>
      <c r="O2651" s="33">
        <f>+'Categorias-9 feb-Depurado'!Y2650</f>
        <v>15683.6</v>
      </c>
      <c r="P2651" s="111">
        <f>+'Categorias-9 feb-Depurado'!AC2650</f>
        <v>44936</v>
      </c>
      <c r="Q2651" s="111">
        <f>+'Categorias-9 feb-Depurado'!AE2650</f>
        <v>44996</v>
      </c>
      <c r="R2651" s="112" t="str">
        <f>+'Categorias-9 feb-Depurado'!AB2650</f>
        <v>Asesoria</v>
      </c>
    </row>
    <row r="2652" spans="2:18" s="1" customFormat="1" ht="14.5" hidden="1">
      <c r="B2652" s="57" t="str">
        <f>+'Categorias-9 feb-Depurado'!B2651</f>
        <v>ACCELYA US, INC</v>
      </c>
      <c r="C2652" s="30" t="s">
        <v>4900</v>
      </c>
      <c r="D2652" s="31">
        <v>5</v>
      </c>
      <c r="E2652" s="30" t="str">
        <f>+'Categorias-9 feb-Depurado'!E2651</f>
        <v>B08132516</v>
      </c>
      <c r="F2652" s="30" t="str">
        <f>+'Categorias-9 feb-Depurado'!F2651</f>
        <v>790 NW, 107th Avenue, Suite 400</v>
      </c>
      <c r="G2652" s="30" t="str">
        <f>+'Categorias-9 feb-Depurado'!G2651</f>
        <v>MIAMI</v>
      </c>
      <c r="H2652" s="30" t="str">
        <f>+'Categorias-9 feb-Depurado'!H2651</f>
        <v>R20230554</v>
      </c>
      <c r="I2652" s="107">
        <f>+'Categorias-9 feb-Depurado'!R2651</f>
        <v>59923774</v>
      </c>
      <c r="J2652" s="108">
        <f t="shared" si="172"/>
        <v>0</v>
      </c>
      <c r="K2652" s="107">
        <f t="shared" si="173"/>
        <v>0</v>
      </c>
      <c r="L2652" s="109">
        <f t="shared" si="174"/>
        <v>59923774</v>
      </c>
      <c r="M2652" s="110">
        <f t="shared" si="175"/>
        <v>4.5683136052617492E-05</v>
      </c>
      <c r="N2652" s="33" t="s">
        <v>4892</v>
      </c>
      <c r="O2652" s="33">
        <f>+'Categorias-9 feb-Depurado'!Y2651</f>
        <v>15683.6</v>
      </c>
      <c r="P2652" s="111">
        <f>+'Categorias-9 feb-Depurado'!AC2651</f>
        <v>44965</v>
      </c>
      <c r="Q2652" s="111">
        <f>+'Categorias-9 feb-Depurado'!AE2651</f>
        <v>45025</v>
      </c>
      <c r="R2652" s="112" t="str">
        <f>+'Categorias-9 feb-Depurado'!AB2651</f>
        <v>Asesoria</v>
      </c>
    </row>
    <row r="2653" spans="2:18" s="1" customFormat="1" ht="14.5" hidden="1">
      <c r="B2653" s="57" t="str">
        <f>+'Categorias-9 feb-Depurado'!B2652</f>
        <v>ACCELYA WORLD S.L.U.</v>
      </c>
      <c r="C2653" s="30" t="s">
        <v>4900</v>
      </c>
      <c r="D2653" s="31">
        <v>5</v>
      </c>
      <c r="E2653" s="30" t="str">
        <f>+'Categorias-9 feb-Depurado'!E2652</f>
        <v>B08132516</v>
      </c>
      <c r="F2653" s="30" t="str">
        <f>+'Categorias-9 feb-Depurado'!F2652</f>
        <v>Paseo de la Castellana 268</v>
      </c>
      <c r="G2653" s="30" t="str">
        <f>+'Categorias-9 feb-Depurado'!G2652</f>
        <v>MADRID</v>
      </c>
      <c r="H2653" s="30" t="str">
        <f>+'Categorias-9 feb-Depurado'!H2652</f>
        <v>AC 222829</v>
      </c>
      <c r="I2653" s="107">
        <f>+'Categorias-9 feb-Depurado'!R2652</f>
        <v>5835013</v>
      </c>
      <c r="J2653" s="108">
        <f t="shared" si="172"/>
        <v>0</v>
      </c>
      <c r="K2653" s="107">
        <f t="shared" si="173"/>
        <v>0</v>
      </c>
      <c r="L2653" s="109">
        <f t="shared" si="174"/>
        <v>5835013</v>
      </c>
      <c r="M2653" s="110">
        <f t="shared" si="175"/>
        <v>4.4483462064287168E-06</v>
      </c>
      <c r="N2653" s="33" t="s">
        <v>4892</v>
      </c>
      <c r="O2653" s="33">
        <f>+'Categorias-9 feb-Depurado'!Y2652</f>
        <v>1350</v>
      </c>
      <c r="P2653" s="111">
        <f>+'Categorias-9 feb-Depurado'!AC2652</f>
        <v>44914</v>
      </c>
      <c r="Q2653" s="111">
        <f>+'Categorias-9 feb-Depurado'!AE2652</f>
        <v>44974</v>
      </c>
      <c r="R2653" s="112" t="str">
        <f>+'Categorias-9 feb-Depurado'!AB2652</f>
        <v>Asesoria</v>
      </c>
    </row>
    <row r="2654" spans="2:18" s="1" customFormat="1" ht="14.5" hidden="1">
      <c r="B2654" s="57" t="str">
        <f>+'Categorias-9 feb-Depurado'!B2653</f>
        <v>ACCELYA WORLD S.L.U.</v>
      </c>
      <c r="C2654" s="30" t="s">
        <v>4900</v>
      </c>
      <c r="D2654" s="31">
        <v>5</v>
      </c>
      <c r="E2654" s="30" t="str">
        <f>+'Categorias-9 feb-Depurado'!E2653</f>
        <v>B08132516</v>
      </c>
      <c r="F2654" s="30" t="str">
        <f>+'Categorias-9 feb-Depurado'!F2653</f>
        <v>Paseo de la Castellana 268</v>
      </c>
      <c r="G2654" s="30" t="str">
        <f>+'Categorias-9 feb-Depurado'!G2653</f>
        <v>MADRID</v>
      </c>
      <c r="H2654" s="30" t="str">
        <f>+'Categorias-9 feb-Depurado'!H2653</f>
        <v>AC 230086</v>
      </c>
      <c r="I2654" s="107">
        <f>+'Categorias-9 feb-Depurado'!R2653</f>
        <v>5523317</v>
      </c>
      <c r="J2654" s="108">
        <f t="shared" si="172"/>
        <v>0</v>
      </c>
      <c r="K2654" s="107">
        <f t="shared" si="173"/>
        <v>0</v>
      </c>
      <c r="L2654" s="109">
        <f t="shared" si="174"/>
        <v>5523317</v>
      </c>
      <c r="M2654" s="110">
        <f t="shared" si="175"/>
        <v>4.2107234763407108E-06</v>
      </c>
      <c r="N2654" s="33" t="s">
        <v>4892</v>
      </c>
      <c r="O2654" s="33">
        <f>+'Categorias-9 feb-Depurado'!Y2653</f>
        <v>1350</v>
      </c>
      <c r="P2654" s="111">
        <f>+'Categorias-9 feb-Depurado'!AC2653</f>
        <v>44951</v>
      </c>
      <c r="Q2654" s="111">
        <f>+'Categorias-9 feb-Depurado'!AE2653</f>
        <v>45011</v>
      </c>
      <c r="R2654" s="112" t="str">
        <f>+'Categorias-9 feb-Depurado'!AB2653</f>
        <v>Asesoria</v>
      </c>
    </row>
    <row r="2655" spans="2:18" s="1" customFormat="1" ht="14.5" hidden="1">
      <c r="B2655" s="57" t="str">
        <f>+'Categorias-9 feb-Depurado'!B2654</f>
        <v>ACCELYA WORLD S.L.U.</v>
      </c>
      <c r="C2655" s="30" t="s">
        <v>4900</v>
      </c>
      <c r="D2655" s="31">
        <v>5</v>
      </c>
      <c r="E2655" s="30" t="str">
        <f>+'Categorias-9 feb-Depurado'!E2654</f>
        <v>B08132516</v>
      </c>
      <c r="F2655" s="30" t="str">
        <f>+'Categorias-9 feb-Depurado'!F2654</f>
        <v>Paseo de la Castellana 268</v>
      </c>
      <c r="G2655" s="30" t="str">
        <f>+'Categorias-9 feb-Depurado'!G2654</f>
        <v>MADRID</v>
      </c>
      <c r="H2655" s="30" t="str">
        <f>+'Categorias-9 feb-Depurado'!H2654</f>
        <v>AC 230147</v>
      </c>
      <c r="I2655" s="107">
        <f>+'Categorias-9 feb-Depurado'!R2654</f>
        <v>19049945</v>
      </c>
      <c r="J2655" s="108">
        <f t="shared" si="172"/>
        <v>0</v>
      </c>
      <c r="K2655" s="107">
        <f t="shared" si="173"/>
        <v>0</v>
      </c>
      <c r="L2655" s="109">
        <f t="shared" si="174"/>
        <v>19049945</v>
      </c>
      <c r="M2655" s="110">
        <f t="shared" si="175"/>
        <v>1.4522804074888213E-05</v>
      </c>
      <c r="N2655" s="33" t="s">
        <v>4892</v>
      </c>
      <c r="O2655" s="33">
        <f>+'Categorias-9 feb-Depurado'!Y2654</f>
        <v>4569.4499999999998</v>
      </c>
      <c r="P2655" s="111">
        <f>+'Categorias-9 feb-Depurado'!AC2654</f>
        <v>44957</v>
      </c>
      <c r="Q2655" s="111">
        <f>+'Categorias-9 feb-Depurado'!AE2654</f>
        <v>45017</v>
      </c>
      <c r="R2655" s="112" t="str">
        <f>+'Categorias-9 feb-Depurado'!AB2654</f>
        <v>Asesoria</v>
      </c>
    </row>
    <row r="2656" spans="2:18" s="1" customFormat="1" ht="14.5" hidden="1">
      <c r="B2656" s="57" t="str">
        <f>+'Categorias-9 feb-Depurado'!B2655</f>
        <v>ACCOMMODATIONS PLUS INTERNATIONAL INC</v>
      </c>
      <c r="C2656" s="30" t="s">
        <v>4900</v>
      </c>
      <c r="D2656" s="31">
        <v>5</v>
      </c>
      <c r="E2656" s="30" t="str">
        <f>+'Categorias-9 feb-Depurado'!E2655</f>
        <v>134271223</v>
      </c>
      <c r="F2656" s="30" t="str">
        <f>+'Categorias-9 feb-Depurado'!F2655</f>
        <v>265 BROAD HOLLOW RD.3RD FLOOR</v>
      </c>
      <c r="G2656" s="30" t="str">
        <f>+'Categorias-9 feb-Depurado'!G2655</f>
        <v>MELVILLE</v>
      </c>
      <c r="H2656" s="30">
        <f>+'Categorias-9 feb-Depurado'!H2655</f>
        <v>453389</v>
      </c>
      <c r="I2656" s="107">
        <f>+'Categorias-9 feb-Depurado'!R2655</f>
        <v>22767002</v>
      </c>
      <c r="J2656" s="108">
        <f t="shared" si="172"/>
        <v>22767002</v>
      </c>
      <c r="K2656" s="107">
        <f t="shared" si="173"/>
        <v>805568.03467677743</v>
      </c>
      <c r="L2656" s="109">
        <f t="shared" si="174"/>
        <v>23572570.034676779</v>
      </c>
      <c r="M2656" s="110">
        <f t="shared" si="175"/>
        <v>1.7970645907649166E-05</v>
      </c>
      <c r="N2656" s="33" t="s">
        <v>4892</v>
      </c>
      <c r="O2656" s="33">
        <f>+'Categorias-9 feb-Depurado'!Y2655</f>
        <v>4727.7700000000004</v>
      </c>
      <c r="P2656" s="111">
        <f>+'Categorias-9 feb-Depurado'!AC2655</f>
        <v>44804</v>
      </c>
      <c r="Q2656" s="111">
        <f>+'Categorias-9 feb-Depurado'!AE2655</f>
        <v>44864</v>
      </c>
      <c r="R2656" s="112" t="str">
        <f>+'Categorias-9 feb-Depurado'!AB2655</f>
        <v>Hotel</v>
      </c>
    </row>
    <row r="2657" spans="2:18" s="1" customFormat="1" ht="14.5" hidden="1">
      <c r="B2657" s="57" t="str">
        <f>+'Categorias-9 feb-Depurado'!B2656</f>
        <v>ACCOMMODATIONS PLUS INTERNATIONAL INC</v>
      </c>
      <c r="C2657" s="30" t="s">
        <v>4900</v>
      </c>
      <c r="D2657" s="31">
        <v>5</v>
      </c>
      <c r="E2657" s="30" t="str">
        <f>+'Categorias-9 feb-Depurado'!E2656</f>
        <v>134271223</v>
      </c>
      <c r="F2657" s="30" t="str">
        <f>+'Categorias-9 feb-Depurado'!F2656</f>
        <v>265 BROAD HOLLOW RD.3RD FLOOR</v>
      </c>
      <c r="G2657" s="30" t="str">
        <f>+'Categorias-9 feb-Depurado'!G2656</f>
        <v>MELVILLE</v>
      </c>
      <c r="H2657" s="30">
        <f>+'Categorias-9 feb-Depurado'!H2656</f>
        <v>453390</v>
      </c>
      <c r="I2657" s="107">
        <f>+'Categorias-9 feb-Depurado'!R2656</f>
        <v>19343695</v>
      </c>
      <c r="J2657" s="108">
        <f t="shared" si="172"/>
        <v>19343695</v>
      </c>
      <c r="K2657" s="107">
        <f t="shared" si="173"/>
        <v>561921.22918385849</v>
      </c>
      <c r="L2657" s="109">
        <f t="shared" si="174"/>
        <v>19905616.22918386</v>
      </c>
      <c r="M2657" s="110">
        <f t="shared" si="175"/>
        <v>1.517512856264689E-05</v>
      </c>
      <c r="N2657" s="33" t="s">
        <v>4892</v>
      </c>
      <c r="O2657" s="33">
        <f>+'Categorias-9 feb-Depurado'!Y2656</f>
        <v>4016.8899999999999</v>
      </c>
      <c r="P2657" s="111">
        <f>+'Categorias-9 feb-Depurado'!AC2656</f>
        <v>44822</v>
      </c>
      <c r="Q2657" s="111">
        <f>+'Categorias-9 feb-Depurado'!AE2656</f>
        <v>44882</v>
      </c>
      <c r="R2657" s="112" t="str">
        <f>+'Categorias-9 feb-Depurado'!AB2656</f>
        <v>Hotel</v>
      </c>
    </row>
    <row r="2658" spans="2:18" s="1" customFormat="1" ht="14.5" hidden="1">
      <c r="B2658" s="57" t="str">
        <f>+'Categorias-9 feb-Depurado'!B2657</f>
        <v>ACCOMMODATIONS PLUS INTERNATIONAL INC</v>
      </c>
      <c r="C2658" s="30" t="s">
        <v>4900</v>
      </c>
      <c r="D2658" s="31">
        <v>5</v>
      </c>
      <c r="E2658" s="30" t="str">
        <f>+'Categorias-9 feb-Depurado'!E2657</f>
        <v>134271223</v>
      </c>
      <c r="F2658" s="30" t="str">
        <f>+'Categorias-9 feb-Depurado'!F2657</f>
        <v>265 BROAD HOLLOW RD.3RD FLOOR</v>
      </c>
      <c r="G2658" s="30" t="str">
        <f>+'Categorias-9 feb-Depurado'!G2657</f>
        <v>MELVILLE</v>
      </c>
      <c r="H2658" s="30">
        <f>+'Categorias-9 feb-Depurado'!H2657</f>
        <v>464045</v>
      </c>
      <c r="I2658" s="107">
        <f>+'Categorias-9 feb-Depurado'!R2657</f>
        <v>33030421</v>
      </c>
      <c r="J2658" s="108">
        <f t="shared" si="172"/>
        <v>33030421</v>
      </c>
      <c r="K2658" s="107">
        <f t="shared" si="173"/>
        <v>671065.16828233248</v>
      </c>
      <c r="L2658" s="109">
        <f t="shared" si="174"/>
        <v>33701486.16828233</v>
      </c>
      <c r="M2658" s="110">
        <f t="shared" si="175"/>
        <v>2.5692466863002458E-05</v>
      </c>
      <c r="N2658" s="33" t="s">
        <v>4892</v>
      </c>
      <c r="O2658" s="33">
        <f>+'Categorias-9 feb-Depurado'!Y2657</f>
        <v>6859.0600000000004</v>
      </c>
      <c r="P2658" s="111">
        <f>+'Categorias-9 feb-Depurado'!AC2657</f>
        <v>44847</v>
      </c>
      <c r="Q2658" s="111">
        <f>+'Categorias-9 feb-Depurado'!AE2657</f>
        <v>44907</v>
      </c>
      <c r="R2658" s="112" t="str">
        <f>+'Categorias-9 feb-Depurado'!AB2657</f>
        <v>Hotel</v>
      </c>
    </row>
    <row r="2659" spans="2:18" s="1" customFormat="1" ht="14.5" hidden="1">
      <c r="B2659" s="57" t="str">
        <f>+'Categorias-9 feb-Depurado'!B2658</f>
        <v>ACCOMMODATIONS PLUS INTERNATIONAL INC</v>
      </c>
      <c r="C2659" s="30" t="s">
        <v>4900</v>
      </c>
      <c r="D2659" s="31">
        <v>5</v>
      </c>
      <c r="E2659" s="30" t="str">
        <f>+'Categorias-9 feb-Depurado'!E2658</f>
        <v>134271223</v>
      </c>
      <c r="F2659" s="30" t="str">
        <f>+'Categorias-9 feb-Depurado'!F2658</f>
        <v>265 BROAD HOLLOW RD.3RD FLOOR</v>
      </c>
      <c r="G2659" s="30" t="str">
        <f>+'Categorias-9 feb-Depurado'!G2658</f>
        <v>MELVILLE</v>
      </c>
      <c r="H2659" s="30">
        <f>+'Categorias-9 feb-Depurado'!H2658</f>
        <v>477898</v>
      </c>
      <c r="I2659" s="107">
        <f>+'Categorias-9 feb-Depurado'!R2658</f>
        <v>16708123</v>
      </c>
      <c r="J2659" s="108">
        <f t="shared" si="172"/>
        <v>16708123</v>
      </c>
      <c r="K2659" s="107">
        <f t="shared" si="173"/>
        <v>62770.944325271492</v>
      </c>
      <c r="L2659" s="109">
        <f t="shared" si="174"/>
        <v>16770893.944325272</v>
      </c>
      <c r="M2659" s="110">
        <f t="shared" si="175"/>
        <v>1.278536011070715E-05</v>
      </c>
      <c r="N2659" s="33" t="s">
        <v>4892</v>
      </c>
      <c r="O2659" s="33">
        <f>+'Categorias-9 feb-Depurado'!Y2658</f>
        <v>3469.5900000000001</v>
      </c>
      <c r="P2659" s="111">
        <f>+'Categorias-9 feb-Depurado'!AC2658</f>
        <v>44895</v>
      </c>
      <c r="Q2659" s="111">
        <f>+'Categorias-9 feb-Depurado'!AE2658</f>
        <v>44955</v>
      </c>
      <c r="R2659" s="112" t="str">
        <f>+'Categorias-9 feb-Depurado'!AB2658</f>
        <v>Hotel</v>
      </c>
    </row>
    <row r="2660" spans="2:18" s="1" customFormat="1" ht="14.5" hidden="1">
      <c r="B2660" s="57" t="str">
        <f>+'Categorias-9 feb-Depurado'!B2659</f>
        <v>ACCOMMODATIONS PLUS INTERNATIONAL INC</v>
      </c>
      <c r="C2660" s="30" t="s">
        <v>4900</v>
      </c>
      <c r="D2660" s="31">
        <v>5</v>
      </c>
      <c r="E2660" s="30" t="str">
        <f>+'Categorias-9 feb-Depurado'!E2659</f>
        <v>134271223</v>
      </c>
      <c r="F2660" s="30" t="str">
        <f>+'Categorias-9 feb-Depurado'!F2659</f>
        <v>265 BROAD HOLLOW RD.3RD FLOOR</v>
      </c>
      <c r="G2660" s="30" t="str">
        <f>+'Categorias-9 feb-Depurado'!G2659</f>
        <v>MELVILLE</v>
      </c>
      <c r="H2660" s="30">
        <f>+'Categorias-9 feb-Depurado'!H2659</f>
        <v>488464</v>
      </c>
      <c r="I2660" s="107">
        <f>+'Categorias-9 feb-Depurado'!R2659</f>
        <v>90770494</v>
      </c>
      <c r="J2660" s="108">
        <f t="shared" si="172"/>
        <v>0</v>
      </c>
      <c r="K2660" s="107">
        <f t="shared" si="173"/>
        <v>0</v>
      </c>
      <c r="L2660" s="109">
        <f t="shared" si="174"/>
        <v>90770494</v>
      </c>
      <c r="M2660" s="110">
        <f t="shared" si="175"/>
        <v>6.9199260162841207E-05</v>
      </c>
      <c r="N2660" s="33" t="s">
        <v>4892</v>
      </c>
      <c r="O2660" s="33">
        <f>+'Categorias-9 feb-Depurado'!Y2659</f>
        <v>18870.419999999998</v>
      </c>
      <c r="P2660" s="111">
        <f>+'Categorias-9 feb-Depurado'!AC2659</f>
        <v>44926</v>
      </c>
      <c r="Q2660" s="111">
        <f>+'Categorias-9 feb-Depurado'!AE2659</f>
        <v>44986</v>
      </c>
      <c r="R2660" s="112" t="str">
        <f>+'Categorias-9 feb-Depurado'!AB2659</f>
        <v>Hotel</v>
      </c>
    </row>
    <row r="2661" spans="2:18" s="1" customFormat="1" ht="14.5" hidden="1">
      <c r="B2661" s="57" t="str">
        <f>+'Categorias-9 feb-Depurado'!B2660</f>
        <v>ACCOMMODATIONS PLUS INTERNATIONAL INC</v>
      </c>
      <c r="C2661" s="30" t="s">
        <v>4900</v>
      </c>
      <c r="D2661" s="31">
        <v>5</v>
      </c>
      <c r="E2661" s="30" t="str">
        <f>+'Categorias-9 feb-Depurado'!E2660</f>
        <v>134271223</v>
      </c>
      <c r="F2661" s="30" t="str">
        <f>+'Categorias-9 feb-Depurado'!F2660</f>
        <v>265 BROAD HOLLOW RD.3RD FLOOR</v>
      </c>
      <c r="G2661" s="30" t="str">
        <f>+'Categorias-9 feb-Depurado'!G2660</f>
        <v>MELVILLE</v>
      </c>
      <c r="H2661" s="30">
        <f>+'Categorias-9 feb-Depurado'!H2660</f>
        <v>495704</v>
      </c>
      <c r="I2661" s="107">
        <f>+'Categorias-9 feb-Depurado'!R2660</f>
        <v>20380976</v>
      </c>
      <c r="J2661" s="108">
        <f t="shared" si="172"/>
        <v>0</v>
      </c>
      <c r="K2661" s="107">
        <f t="shared" si="173"/>
        <v>0</v>
      </c>
      <c r="L2661" s="109">
        <f t="shared" si="174"/>
        <v>20380976</v>
      </c>
      <c r="M2661" s="110">
        <f t="shared" si="175"/>
        <v>1.5537521042869092E-05</v>
      </c>
      <c r="N2661" s="33" t="s">
        <v>4892</v>
      </c>
      <c r="O2661" s="33">
        <f>+'Categorias-9 feb-Depurado'!Y2660</f>
        <v>4341.9300000000003</v>
      </c>
      <c r="P2661" s="111">
        <f>+'Categorias-9 feb-Depurado'!AC2660</f>
        <v>44943</v>
      </c>
      <c r="Q2661" s="111">
        <f>+'Categorias-9 feb-Depurado'!AE2660</f>
        <v>45003</v>
      </c>
      <c r="R2661" s="112" t="str">
        <f>+'Categorias-9 feb-Depurado'!AB2660</f>
        <v>Hotel</v>
      </c>
    </row>
    <row r="2662" spans="2:18" s="1" customFormat="1" ht="14.5" hidden="1">
      <c r="B2662" s="57" t="str">
        <f>+'Categorias-9 feb-Depurado'!B2661</f>
        <v>AEROSPHERES ( U.K) LTD</v>
      </c>
      <c r="C2662" s="30" t="s">
        <v>4900</v>
      </c>
      <c r="D2662" s="31">
        <v>5</v>
      </c>
      <c r="E2662" s="30" t="str">
        <f>+'Categorias-9 feb-Depurado'!E2661</f>
        <v>GB544684126</v>
      </c>
      <c r="F2662" s="30" t="str">
        <f>+'Categorias-9 feb-Depurado'!F2661</f>
        <v>UNIT 3 BARRATT WAY</v>
      </c>
      <c r="G2662" s="30" t="str">
        <f>+'Categorias-9 feb-Depurado'!G2661</f>
        <v>CANADA</v>
      </c>
      <c r="H2662" s="30" t="str">
        <f>+'Categorias-9 feb-Depurado'!H2661</f>
        <v>SI226016390</v>
      </c>
      <c r="I2662" s="107">
        <f>+'Categorias-9 feb-Depurado'!R2661</f>
        <v>12984879</v>
      </c>
      <c r="J2662" s="108">
        <f t="shared" si="172"/>
        <v>12984879</v>
      </c>
      <c r="K2662" s="107">
        <f t="shared" si="173"/>
        <v>386315.23984757805</v>
      </c>
      <c r="L2662" s="109">
        <f t="shared" si="174"/>
        <v>13371194.239847578</v>
      </c>
      <c r="M2662" s="110">
        <f t="shared" si="175"/>
        <v>1.0193585030958369E-05</v>
      </c>
      <c r="N2662" s="33" t="s">
        <v>4892</v>
      </c>
      <c r="O2662" s="33">
        <f>+'Categorias-9 feb-Depurado'!Y2661</f>
        <v>2948</v>
      </c>
      <c r="P2662" s="111">
        <f>+'Categorias-9 feb-Depurado'!AC2661</f>
        <v>44820</v>
      </c>
      <c r="Q2662" s="111">
        <f>+'Categorias-9 feb-Depurado'!AE2661</f>
        <v>44880</v>
      </c>
      <c r="R2662" s="112" t="str">
        <f>+'Categorias-9 feb-Depurado'!AB2661</f>
        <v>Compras</v>
      </c>
    </row>
    <row r="2663" spans="2:18" s="1" customFormat="1" ht="14.5" hidden="1">
      <c r="B2663" s="57" t="str">
        <f>+'Categorias-9 feb-Depurado'!B2662</f>
        <v>AEROSPHERES ( U.K) LTD</v>
      </c>
      <c r="C2663" s="30" t="s">
        <v>4900</v>
      </c>
      <c r="D2663" s="31">
        <v>5</v>
      </c>
      <c r="E2663" s="30" t="str">
        <f>+'Categorias-9 feb-Depurado'!E2662</f>
        <v>GB544684126</v>
      </c>
      <c r="F2663" s="30" t="str">
        <f>+'Categorias-9 feb-Depurado'!F2662</f>
        <v>UNIT 3 BARRATT WAY</v>
      </c>
      <c r="G2663" s="30" t="str">
        <f>+'Categorias-9 feb-Depurado'!G2662</f>
        <v>CANADA</v>
      </c>
      <c r="H2663" s="30" t="str">
        <f>+'Categorias-9 feb-Depurado'!H2662</f>
        <v>SI226019014</v>
      </c>
      <c r="I2663" s="107">
        <f>+'Categorias-9 feb-Depurado'!R2662</f>
        <v>3174712</v>
      </c>
      <c r="J2663" s="108">
        <f t="shared" si="172"/>
        <v>3174712</v>
      </c>
      <c r="K2663" s="107">
        <f t="shared" si="173"/>
        <v>57880.625640936698</v>
      </c>
      <c r="L2663" s="109">
        <f t="shared" si="174"/>
        <v>3232592.6256409367</v>
      </c>
      <c r="M2663" s="110">
        <f t="shared" si="175"/>
        <v>2.4643803095553179E-06</v>
      </c>
      <c r="N2663" s="33" t="s">
        <v>4892</v>
      </c>
      <c r="O2663" s="33">
        <f>+'Categorias-9 feb-Depurado'!Y2662</f>
        <v>669.20000000000005</v>
      </c>
      <c r="P2663" s="111">
        <f>+'Categorias-9 feb-Depurado'!AC2662</f>
        <v>44853</v>
      </c>
      <c r="Q2663" s="111">
        <f>+'Categorias-9 feb-Depurado'!AE2662</f>
        <v>44913</v>
      </c>
      <c r="R2663" s="112" t="str">
        <f>+'Categorias-9 feb-Depurado'!AB2662</f>
        <v>Compras</v>
      </c>
    </row>
    <row r="2664" spans="2:18" s="1" customFormat="1" ht="14.5" hidden="1">
      <c r="B2664" s="57" t="str">
        <f>+'Categorias-9 feb-Depurado'!B2663</f>
        <v>AEROSPHERES ( U.K) LTD</v>
      </c>
      <c r="C2664" s="30" t="s">
        <v>4900</v>
      </c>
      <c r="D2664" s="31">
        <v>5</v>
      </c>
      <c r="E2664" s="30" t="str">
        <f>+'Categorias-9 feb-Depurado'!E2663</f>
        <v>GB544684126</v>
      </c>
      <c r="F2664" s="30" t="str">
        <f>+'Categorias-9 feb-Depurado'!F2663</f>
        <v>UNIT 3 BARRATT WAY</v>
      </c>
      <c r="G2664" s="30" t="str">
        <f>+'Categorias-9 feb-Depurado'!G2663</f>
        <v>CANADA</v>
      </c>
      <c r="H2664" s="30" t="str">
        <f>+'Categorias-9 feb-Depurado'!H2663</f>
        <v>SI226020458</v>
      </c>
      <c r="I2664" s="107">
        <f>+'Categorias-9 feb-Depurado'!R2663</f>
        <v>1116175</v>
      </c>
      <c r="J2664" s="108">
        <f t="shared" si="172"/>
        <v>1116175</v>
      </c>
      <c r="K2664" s="107">
        <f t="shared" si="173"/>
        <v>14553.104793857166</v>
      </c>
      <c r="L2664" s="109">
        <f t="shared" si="174"/>
        <v>1130728.1047938571</v>
      </c>
      <c r="M2664" s="110">
        <f t="shared" si="175"/>
        <v>8.6201523037945016E-07</v>
      </c>
      <c r="N2664" s="33" t="s">
        <v>4892</v>
      </c>
      <c r="O2664" s="33">
        <f>+'Categorias-9 feb-Depurado'!Y2663</f>
        <v>222.53</v>
      </c>
      <c r="P2664" s="111">
        <f>+'Categorias-9 feb-Depurado'!AC2663</f>
        <v>44868</v>
      </c>
      <c r="Q2664" s="111">
        <f>+'Categorias-9 feb-Depurado'!AE2663</f>
        <v>44928</v>
      </c>
      <c r="R2664" s="112" t="str">
        <f>+'Categorias-9 feb-Depurado'!AB2663</f>
        <v>Compras</v>
      </c>
    </row>
    <row r="2665" spans="2:18" s="1" customFormat="1" ht="14.5" hidden="1">
      <c r="B2665" s="57" t="str">
        <f>+'Categorias-9 feb-Depurado'!B2664</f>
        <v>AEROSPHERES ( U.K) LTD</v>
      </c>
      <c r="C2665" s="30" t="s">
        <v>4900</v>
      </c>
      <c r="D2665" s="31">
        <v>5</v>
      </c>
      <c r="E2665" s="30" t="str">
        <f>+'Categorias-9 feb-Depurado'!E2664</f>
        <v>GB544684126</v>
      </c>
      <c r="F2665" s="30" t="str">
        <f>+'Categorias-9 feb-Depurado'!F2664</f>
        <v>UNIT 3 BARRATT WAY</v>
      </c>
      <c r="G2665" s="30" t="str">
        <f>+'Categorias-9 feb-Depurado'!G2664</f>
        <v>CANADA</v>
      </c>
      <c r="H2665" s="30" t="str">
        <f>+'Categorias-9 feb-Depurado'!H2664</f>
        <v>SI226023895</v>
      </c>
      <c r="I2665" s="107">
        <f>+'Categorias-9 feb-Depurado'!R2664</f>
        <v>5038007</v>
      </c>
      <c r="J2665" s="108">
        <f t="shared" si="172"/>
        <v>0</v>
      </c>
      <c r="K2665" s="107">
        <f t="shared" si="173"/>
        <v>0</v>
      </c>
      <c r="L2665" s="109">
        <f t="shared" si="174"/>
        <v>5038007</v>
      </c>
      <c r="M2665" s="110">
        <f t="shared" si="175"/>
        <v>3.8407453978956549E-06</v>
      </c>
      <c r="N2665" s="33" t="s">
        <v>4892</v>
      </c>
      <c r="O2665" s="33">
        <f>+'Categorias-9 feb-Depurado'!Y2664</f>
        <v>1046.0999999999999</v>
      </c>
      <c r="P2665" s="111">
        <f>+'Categorias-9 feb-Depurado'!AC2664</f>
        <v>44907</v>
      </c>
      <c r="Q2665" s="111">
        <f>+'Categorias-9 feb-Depurado'!AE2664</f>
        <v>44967</v>
      </c>
      <c r="R2665" s="112" t="str">
        <f>+'Categorias-9 feb-Depurado'!AB2664</f>
        <v>Compras</v>
      </c>
    </row>
    <row r="2666" spans="2:18" s="1" customFormat="1" ht="14.5" hidden="1">
      <c r="B2666" s="57" t="str">
        <f>+'Categorias-9 feb-Depurado'!B2665</f>
        <v>AEROSPHERES ( U.K) LTD</v>
      </c>
      <c r="C2666" s="30" t="s">
        <v>4900</v>
      </c>
      <c r="D2666" s="31">
        <v>5</v>
      </c>
      <c r="E2666" s="30" t="str">
        <f>+'Categorias-9 feb-Depurado'!E2665</f>
        <v>GB544684126</v>
      </c>
      <c r="F2666" s="30" t="str">
        <f>+'Categorias-9 feb-Depurado'!F2665</f>
        <v>UNIT 3 BARRATT WAY</v>
      </c>
      <c r="G2666" s="30" t="str">
        <f>+'Categorias-9 feb-Depurado'!G2665</f>
        <v>CANADA</v>
      </c>
      <c r="H2666" s="30" t="str">
        <f>+'Categorias-9 feb-Depurado'!H2665</f>
        <v>SI226024157</v>
      </c>
      <c r="I2666" s="107">
        <f>+'Categorias-9 feb-Depurado'!R2665</f>
        <v>5398997</v>
      </c>
      <c r="J2666" s="108">
        <f t="shared" si="172"/>
        <v>0</v>
      </c>
      <c r="K2666" s="107">
        <f t="shared" si="173"/>
        <v>0</v>
      </c>
      <c r="L2666" s="109">
        <f t="shared" si="174"/>
        <v>5398997</v>
      </c>
      <c r="M2666" s="110">
        <f t="shared" si="175"/>
        <v>4.1159476120224618E-06</v>
      </c>
      <c r="N2666" s="33" t="s">
        <v>4892</v>
      </c>
      <c r="O2666" s="33">
        <f>+'Categorias-9 feb-Depurado'!Y2665</f>
        <v>1126.77</v>
      </c>
      <c r="P2666" s="111">
        <f>+'Categorias-9 feb-Depurado'!AC2665</f>
        <v>44909</v>
      </c>
      <c r="Q2666" s="111">
        <f>+'Categorias-9 feb-Depurado'!AE2665</f>
        <v>44969</v>
      </c>
      <c r="R2666" s="112" t="str">
        <f>+'Categorias-9 feb-Depurado'!AB2665</f>
        <v>Compras</v>
      </c>
    </row>
    <row r="2667" spans="2:18" s="1" customFormat="1" ht="14.5" hidden="1">
      <c r="B2667" s="57" t="str">
        <f>+'Categorias-9 feb-Depurado'!B2666</f>
        <v>AEROSPHERES ( U.K) LTD</v>
      </c>
      <c r="C2667" s="30" t="s">
        <v>4900</v>
      </c>
      <c r="D2667" s="31">
        <v>5</v>
      </c>
      <c r="E2667" s="30" t="str">
        <f>+'Categorias-9 feb-Depurado'!E2666</f>
        <v>GB544684126</v>
      </c>
      <c r="F2667" s="30" t="str">
        <f>+'Categorias-9 feb-Depurado'!F2666</f>
        <v>UNIT 3 BARRATT WAY</v>
      </c>
      <c r="G2667" s="30" t="str">
        <f>+'Categorias-9 feb-Depurado'!G2666</f>
        <v>CANADA</v>
      </c>
      <c r="H2667" s="30" t="str">
        <f>+'Categorias-9 feb-Depurado'!H2666</f>
        <v>SI226025125</v>
      </c>
      <c r="I2667" s="107">
        <f>+'Categorias-9 feb-Depurado'!R2666</f>
        <v>6284141</v>
      </c>
      <c r="J2667" s="108">
        <f t="shared" si="172"/>
        <v>0</v>
      </c>
      <c r="K2667" s="107">
        <f t="shared" si="173"/>
        <v>0</v>
      </c>
      <c r="L2667" s="109">
        <f t="shared" si="174"/>
        <v>6284141</v>
      </c>
      <c r="M2667" s="110">
        <f t="shared" si="175"/>
        <v>4.7907407880690517E-06</v>
      </c>
      <c r="N2667" s="33" t="s">
        <v>4892</v>
      </c>
      <c r="O2667" s="33">
        <f>+'Categorias-9 feb-Depurado'!Y2666</f>
        <v>1324.3599999999999</v>
      </c>
      <c r="P2667" s="111">
        <f>+'Categorias-9 feb-Depurado'!AC2666</f>
        <v>44923</v>
      </c>
      <c r="Q2667" s="111">
        <f>+'Categorias-9 feb-Depurado'!AE2666</f>
        <v>44983</v>
      </c>
      <c r="R2667" s="112" t="str">
        <f>+'Categorias-9 feb-Depurado'!AB2666</f>
        <v>Compras</v>
      </c>
    </row>
    <row r="2668" spans="2:18" s="1" customFormat="1" ht="14.5" hidden="1">
      <c r="B2668" s="57" t="str">
        <f>+'Categorias-9 feb-Depurado'!B2667</f>
        <v>AEROSPHERES ( U.K) LTD</v>
      </c>
      <c r="C2668" s="30" t="s">
        <v>4900</v>
      </c>
      <c r="D2668" s="31">
        <v>5</v>
      </c>
      <c r="E2668" s="30" t="str">
        <f>+'Categorias-9 feb-Depurado'!E2667</f>
        <v>GB544684126</v>
      </c>
      <c r="F2668" s="30" t="str">
        <f>+'Categorias-9 feb-Depurado'!F2667</f>
        <v>UNIT 3 BARRATT WAY</v>
      </c>
      <c r="G2668" s="30" t="str">
        <f>+'Categorias-9 feb-Depurado'!G2667</f>
        <v>CANADA</v>
      </c>
      <c r="H2668" s="30" t="str">
        <f>+'Categorias-9 feb-Depurado'!H2667</f>
        <v>SI226025208</v>
      </c>
      <c r="I2668" s="107">
        <f>+'Categorias-9 feb-Depurado'!R2667</f>
        <v>5525362</v>
      </c>
      <c r="J2668" s="108">
        <f t="shared" si="172"/>
        <v>0</v>
      </c>
      <c r="K2668" s="107">
        <f t="shared" si="173"/>
        <v>0</v>
      </c>
      <c r="L2668" s="109">
        <f t="shared" si="174"/>
        <v>5525362</v>
      </c>
      <c r="M2668" s="110">
        <f t="shared" si="175"/>
        <v>4.2122824905180819E-06</v>
      </c>
      <c r="N2668" s="33" t="s">
        <v>4892</v>
      </c>
      <c r="O2668" s="33">
        <f>+'Categorias-9 feb-Depurado'!Y2667</f>
        <v>1164.45</v>
      </c>
      <c r="P2668" s="111">
        <f>+'Categorias-9 feb-Depurado'!AC2667</f>
        <v>44924</v>
      </c>
      <c r="Q2668" s="111">
        <f>+'Categorias-9 feb-Depurado'!AE2667</f>
        <v>44984</v>
      </c>
      <c r="R2668" s="112" t="str">
        <f>+'Categorias-9 feb-Depurado'!AB2667</f>
        <v>Compras</v>
      </c>
    </row>
    <row r="2669" spans="2:18" s="1" customFormat="1" ht="14.5" hidden="1">
      <c r="B2669" s="57" t="str">
        <f>+'Categorias-9 feb-Depurado'!B2668</f>
        <v>AEROSPHERES ( U.K) LTD</v>
      </c>
      <c r="C2669" s="30" t="s">
        <v>4900</v>
      </c>
      <c r="D2669" s="31">
        <v>5</v>
      </c>
      <c r="E2669" s="30" t="str">
        <f>+'Categorias-9 feb-Depurado'!E2668</f>
        <v>GB544684126</v>
      </c>
      <c r="F2669" s="30" t="str">
        <f>+'Categorias-9 feb-Depurado'!F2668</f>
        <v>UNIT 3 BARRATT WAY</v>
      </c>
      <c r="G2669" s="30" t="str">
        <f>+'Categorias-9 feb-Depurado'!G2668</f>
        <v>CANADA</v>
      </c>
      <c r="H2669" s="30" t="str">
        <f>+'Categorias-9 feb-Depurado'!H2668</f>
        <v>SI236000032</v>
      </c>
      <c r="I2669" s="107">
        <f>+'Categorias-9 feb-Depurado'!R2668</f>
        <v>1862317</v>
      </c>
      <c r="J2669" s="108">
        <f t="shared" si="172"/>
        <v>0</v>
      </c>
      <c r="K2669" s="107">
        <f t="shared" si="173"/>
        <v>0</v>
      </c>
      <c r="L2669" s="109">
        <f t="shared" si="174"/>
        <v>1862317</v>
      </c>
      <c r="M2669" s="110">
        <f t="shared" si="175"/>
        <v>1.4197450394913788E-06</v>
      </c>
      <c r="N2669" s="33" t="s">
        <v>4892</v>
      </c>
      <c r="O2669" s="33">
        <f>+'Categorias-9 feb-Depurado'!Y2668</f>
        <v>387.16000000000003</v>
      </c>
      <c r="P2669" s="111">
        <f>+'Categorias-9 feb-Depurado'!AC2668</f>
        <v>44929</v>
      </c>
      <c r="Q2669" s="111">
        <f>+'Categorias-9 feb-Depurado'!AE2668</f>
        <v>44989</v>
      </c>
      <c r="R2669" s="112" t="str">
        <f>+'Categorias-9 feb-Depurado'!AB2668</f>
        <v>Compras</v>
      </c>
    </row>
    <row r="2670" spans="2:18" s="1" customFormat="1" ht="14.5" hidden="1">
      <c r="B2670" s="57" t="str">
        <f>+'Categorias-9 feb-Depurado'!B2669</f>
        <v>AEROSPHERES ( U.K) LTD</v>
      </c>
      <c r="C2670" s="30" t="s">
        <v>4900</v>
      </c>
      <c r="D2670" s="31">
        <v>5</v>
      </c>
      <c r="E2670" s="30" t="str">
        <f>+'Categorias-9 feb-Depurado'!E2669</f>
        <v>GB544684126</v>
      </c>
      <c r="F2670" s="30" t="str">
        <f>+'Categorias-9 feb-Depurado'!F2669</f>
        <v>UNIT 3 BARRATT WAY</v>
      </c>
      <c r="G2670" s="30" t="str">
        <f>+'Categorias-9 feb-Depurado'!G2669</f>
        <v>CANADA</v>
      </c>
      <c r="H2670" s="30" t="str">
        <f>+'Categorias-9 feb-Depurado'!H2669</f>
        <v>SI236000517</v>
      </c>
      <c r="I2670" s="107">
        <f>+'Categorias-9 feb-Depurado'!R2669</f>
        <v>3866511</v>
      </c>
      <c r="J2670" s="108">
        <f t="shared" si="172"/>
        <v>0</v>
      </c>
      <c r="K2670" s="107">
        <f t="shared" si="173"/>
        <v>0</v>
      </c>
      <c r="L2670" s="109">
        <f t="shared" si="174"/>
        <v>3866511</v>
      </c>
      <c r="M2670" s="110">
        <f t="shared" si="175"/>
        <v>2.9476505946027718E-06</v>
      </c>
      <c r="N2670" s="33" t="s">
        <v>4892</v>
      </c>
      <c r="O2670" s="33">
        <f>+'Categorias-9 feb-Depurado'!Y2669</f>
        <v>791.39999999999998</v>
      </c>
      <c r="P2670" s="111">
        <f>+'Categorias-9 feb-Depurado'!AC2669</f>
        <v>44935</v>
      </c>
      <c r="Q2670" s="111">
        <f>+'Categorias-9 feb-Depurado'!AE2669</f>
        <v>44995</v>
      </c>
      <c r="R2670" s="112" t="str">
        <f>+'Categorias-9 feb-Depurado'!AB2669</f>
        <v>Compras</v>
      </c>
    </row>
    <row r="2671" spans="2:18" s="1" customFormat="1" ht="14.5" hidden="1">
      <c r="B2671" s="57" t="str">
        <f>+'Categorias-9 feb-Depurado'!B2670</f>
        <v>AEROSPHERES ( U.K) LTD</v>
      </c>
      <c r="C2671" s="30" t="s">
        <v>4900</v>
      </c>
      <c r="D2671" s="31">
        <v>5</v>
      </c>
      <c r="E2671" s="30" t="str">
        <f>+'Categorias-9 feb-Depurado'!E2670</f>
        <v>GB544684126</v>
      </c>
      <c r="F2671" s="30" t="str">
        <f>+'Categorias-9 feb-Depurado'!F2670</f>
        <v>UNIT 3 BARRATT WAY</v>
      </c>
      <c r="G2671" s="30" t="str">
        <f>+'Categorias-9 feb-Depurado'!G2670</f>
        <v>CANADA</v>
      </c>
      <c r="H2671" s="30" t="str">
        <f>+'Categorias-9 feb-Depurado'!H2670</f>
        <v>SI236000764</v>
      </c>
      <c r="I2671" s="107">
        <f>+'Categorias-9 feb-Depurado'!R2670</f>
        <v>544633</v>
      </c>
      <c r="J2671" s="108">
        <f t="shared" si="172"/>
        <v>0</v>
      </c>
      <c r="K2671" s="107">
        <f t="shared" si="173"/>
        <v>0</v>
      </c>
      <c r="L2671" s="109">
        <f t="shared" si="174"/>
        <v>544633</v>
      </c>
      <c r="M2671" s="110">
        <f t="shared" si="175"/>
        <v>4.1520321196300527E-07</v>
      </c>
      <c r="N2671" s="33" t="s">
        <v>4892</v>
      </c>
      <c r="O2671" s="33">
        <f>+'Categorias-9 feb-Depurado'!Y2670</f>
        <v>113.28</v>
      </c>
      <c r="P2671" s="111">
        <f>+'Categorias-9 feb-Depurado'!AC2670</f>
        <v>44937</v>
      </c>
      <c r="Q2671" s="111">
        <f>+'Categorias-9 feb-Depurado'!AE2670</f>
        <v>44997</v>
      </c>
      <c r="R2671" s="112" t="str">
        <f>+'Categorias-9 feb-Depurado'!AB2670</f>
        <v>Compras</v>
      </c>
    </row>
    <row r="2672" spans="2:18" s="1" customFormat="1" ht="14.5" hidden="1">
      <c r="B2672" s="57" t="str">
        <f>+'Categorias-9 feb-Depurado'!B2671</f>
        <v>AEROSPHERES ( U.K) LTD</v>
      </c>
      <c r="C2672" s="30" t="s">
        <v>4900</v>
      </c>
      <c r="D2672" s="31">
        <v>5</v>
      </c>
      <c r="E2672" s="30" t="str">
        <f>+'Categorias-9 feb-Depurado'!E2671</f>
        <v>GB544684126</v>
      </c>
      <c r="F2672" s="30" t="str">
        <f>+'Categorias-9 feb-Depurado'!F2671</f>
        <v>UNIT 3 BARRATT WAY</v>
      </c>
      <c r="G2672" s="30" t="str">
        <f>+'Categorias-9 feb-Depurado'!G2671</f>
        <v>CANADA</v>
      </c>
      <c r="H2672" s="30" t="str">
        <f>+'Categorias-9 feb-Depurado'!H2671</f>
        <v>SI236000765</v>
      </c>
      <c r="I2672" s="107">
        <f>+'Categorias-9 feb-Depurado'!R2671</f>
        <v>1219030</v>
      </c>
      <c r="J2672" s="108">
        <f t="shared" si="172"/>
        <v>0</v>
      </c>
      <c r="K2672" s="107">
        <f t="shared" si="173"/>
        <v>0</v>
      </c>
      <c r="L2672" s="109">
        <f t="shared" si="174"/>
        <v>1219030</v>
      </c>
      <c r="M2672" s="110">
        <f t="shared" si="175"/>
        <v>9.2933254407878755E-07</v>
      </c>
      <c r="N2672" s="33" t="s">
        <v>4892</v>
      </c>
      <c r="O2672" s="33">
        <f>+'Categorias-9 feb-Depurado'!Y2671</f>
        <v>253.55000000000001</v>
      </c>
      <c r="P2672" s="111">
        <f>+'Categorias-9 feb-Depurado'!AC2671</f>
        <v>44937</v>
      </c>
      <c r="Q2672" s="111">
        <f>+'Categorias-9 feb-Depurado'!AE2671</f>
        <v>44997</v>
      </c>
      <c r="R2672" s="112" t="str">
        <f>+'Categorias-9 feb-Depurado'!AB2671</f>
        <v>Compras</v>
      </c>
    </row>
    <row r="2673" spans="2:18" s="1" customFormat="1" ht="14.5" hidden="1">
      <c r="B2673" s="57" t="str">
        <f>+'Categorias-9 feb-Depurado'!B2672</f>
        <v>AEROSPHERES ( U.K) LTD</v>
      </c>
      <c r="C2673" s="30" t="s">
        <v>4900</v>
      </c>
      <c r="D2673" s="31">
        <v>5</v>
      </c>
      <c r="E2673" s="30" t="str">
        <f>+'Categorias-9 feb-Depurado'!E2672</f>
        <v>GB544684126</v>
      </c>
      <c r="F2673" s="30" t="str">
        <f>+'Categorias-9 feb-Depurado'!F2672</f>
        <v>UNIT 3 BARRATT WAY</v>
      </c>
      <c r="G2673" s="30" t="str">
        <f>+'Categorias-9 feb-Depurado'!G2672</f>
        <v>CANADA</v>
      </c>
      <c r="H2673" s="30" t="str">
        <f>+'Categorias-9 feb-Depurado'!H2672</f>
        <v>SI236000851</v>
      </c>
      <c r="I2673" s="107">
        <f>+'Categorias-9 feb-Depurado'!R2672</f>
        <v>1276882</v>
      </c>
      <c r="J2673" s="108">
        <f t="shared" si="172"/>
        <v>0</v>
      </c>
      <c r="K2673" s="107">
        <f t="shared" si="173"/>
        <v>0</v>
      </c>
      <c r="L2673" s="109">
        <f t="shared" si="174"/>
        <v>1276882</v>
      </c>
      <c r="M2673" s="110">
        <f t="shared" si="175"/>
        <v>9.734362546847989E-07</v>
      </c>
      <c r="N2673" s="33" t="s">
        <v>4892</v>
      </c>
      <c r="O2673" s="33">
        <f>+'Categorias-9 feb-Depurado'!Y2672</f>
        <v>268.89999999999998</v>
      </c>
      <c r="P2673" s="111">
        <f>+'Categorias-9 feb-Depurado'!AC2672</f>
        <v>44938</v>
      </c>
      <c r="Q2673" s="111">
        <f>+'Categorias-9 feb-Depurado'!AE2672</f>
        <v>44998</v>
      </c>
      <c r="R2673" s="112" t="str">
        <f>+'Categorias-9 feb-Depurado'!AB2672</f>
        <v>Compras</v>
      </c>
    </row>
    <row r="2674" spans="2:18" s="1" customFormat="1" ht="14.5" hidden="1">
      <c r="B2674" s="57" t="str">
        <f>+'Categorias-9 feb-Depurado'!B2673</f>
        <v>AEROSPHERES ( U.K) LTD</v>
      </c>
      <c r="C2674" s="30" t="s">
        <v>4900</v>
      </c>
      <c r="D2674" s="31">
        <v>5</v>
      </c>
      <c r="E2674" s="30" t="str">
        <f>+'Categorias-9 feb-Depurado'!E2673</f>
        <v>GB544684126</v>
      </c>
      <c r="F2674" s="30" t="str">
        <f>+'Categorias-9 feb-Depurado'!F2673</f>
        <v>UNIT 3 BARRATT WAY</v>
      </c>
      <c r="G2674" s="30" t="str">
        <f>+'Categorias-9 feb-Depurado'!G2673</f>
        <v>CANADA</v>
      </c>
      <c r="H2674" s="30" t="str">
        <f>+'Categorias-9 feb-Depurado'!H2673</f>
        <v>SI236001168</v>
      </c>
      <c r="I2674" s="107">
        <f>+'Categorias-9 feb-Depurado'!R2673</f>
        <v>15075969</v>
      </c>
      <c r="J2674" s="108">
        <f t="shared" si="172"/>
        <v>0</v>
      </c>
      <c r="K2674" s="107">
        <f t="shared" si="173"/>
        <v>0</v>
      </c>
      <c r="L2674" s="109">
        <f t="shared" si="174"/>
        <v>15075969</v>
      </c>
      <c r="M2674" s="110">
        <f t="shared" si="175"/>
        <v>1.1493227094676041E-05</v>
      </c>
      <c r="N2674" s="33" t="s">
        <v>4892</v>
      </c>
      <c r="O2674" s="33">
        <f>+'Categorias-9 feb-Depurado'!Y2673</f>
        <v>3211.7600000000002</v>
      </c>
      <c r="P2674" s="111">
        <f>+'Categorias-9 feb-Depurado'!AC2673</f>
        <v>44942</v>
      </c>
      <c r="Q2674" s="111">
        <f>+'Categorias-9 feb-Depurado'!AE2673</f>
        <v>45002</v>
      </c>
      <c r="R2674" s="112" t="str">
        <f>+'Categorias-9 feb-Depurado'!AB2673</f>
        <v>Compras</v>
      </c>
    </row>
    <row r="2675" spans="2:18" s="1" customFormat="1" ht="14.5" hidden="1">
      <c r="B2675" s="57" t="str">
        <f>+'Categorias-9 feb-Depurado'!B2674</f>
        <v>AEROSPHERES ( U.K) LTD</v>
      </c>
      <c r="C2675" s="30" t="s">
        <v>4900</v>
      </c>
      <c r="D2675" s="31">
        <v>5</v>
      </c>
      <c r="E2675" s="30" t="str">
        <f>+'Categorias-9 feb-Depurado'!E2674</f>
        <v>GB544684126</v>
      </c>
      <c r="F2675" s="30" t="str">
        <f>+'Categorias-9 feb-Depurado'!F2674</f>
        <v>UNIT 3 BARRATT WAY</v>
      </c>
      <c r="G2675" s="30" t="str">
        <f>+'Categorias-9 feb-Depurado'!G2674</f>
        <v>CANADA</v>
      </c>
      <c r="H2675" s="30" t="str">
        <f>+'Categorias-9 feb-Depurado'!H2674</f>
        <v>SI236001169</v>
      </c>
      <c r="I2675" s="107">
        <f>+'Categorias-9 feb-Depurado'!R2674</f>
        <v>1245973</v>
      </c>
      <c r="J2675" s="108">
        <f t="shared" si="172"/>
        <v>0</v>
      </c>
      <c r="K2675" s="107">
        <f t="shared" si="173"/>
        <v>0</v>
      </c>
      <c r="L2675" s="109">
        <f t="shared" si="174"/>
        <v>1245973</v>
      </c>
      <c r="M2675" s="110">
        <f t="shared" si="175"/>
        <v>9.4987265115992152E-07</v>
      </c>
      <c r="N2675" s="33" t="s">
        <v>4892</v>
      </c>
      <c r="O2675" s="33">
        <f>+'Categorias-9 feb-Depurado'!Y2674</f>
        <v>265.44</v>
      </c>
      <c r="P2675" s="111">
        <f>+'Categorias-9 feb-Depurado'!AC2674</f>
        <v>44942</v>
      </c>
      <c r="Q2675" s="111">
        <f>+'Categorias-9 feb-Depurado'!AE2674</f>
        <v>45002</v>
      </c>
      <c r="R2675" s="112" t="str">
        <f>+'Categorias-9 feb-Depurado'!AB2674</f>
        <v>Compras</v>
      </c>
    </row>
    <row r="2676" spans="2:18" s="1" customFormat="1" ht="14.5" hidden="1">
      <c r="B2676" s="57" t="str">
        <f>+'Categorias-9 feb-Depurado'!B2675</f>
        <v>AEROSPHERES ( U.K) LTD</v>
      </c>
      <c r="C2676" s="30" t="s">
        <v>4900</v>
      </c>
      <c r="D2676" s="31">
        <v>5</v>
      </c>
      <c r="E2676" s="30" t="str">
        <f>+'Categorias-9 feb-Depurado'!E2675</f>
        <v>GB544684126</v>
      </c>
      <c r="F2676" s="30" t="str">
        <f>+'Categorias-9 feb-Depurado'!F2675</f>
        <v>UNIT 3 BARRATT WAY</v>
      </c>
      <c r="G2676" s="30" t="str">
        <f>+'Categorias-9 feb-Depurado'!G2675</f>
        <v>CANADA</v>
      </c>
      <c r="H2676" s="30" t="str">
        <f>+'Categorias-9 feb-Depurado'!H2675</f>
        <v>SI236001328</v>
      </c>
      <c r="I2676" s="107">
        <f>+'Categorias-9 feb-Depurado'!R2675</f>
        <v>18818018</v>
      </c>
      <c r="J2676" s="108">
        <f t="shared" si="172"/>
        <v>0</v>
      </c>
      <c r="K2676" s="107">
        <f t="shared" si="173"/>
        <v>0</v>
      </c>
      <c r="L2676" s="109">
        <f t="shared" si="174"/>
        <v>18818018</v>
      </c>
      <c r="M2676" s="110">
        <f t="shared" si="175"/>
        <v>1.4345993570675387E-05</v>
      </c>
      <c r="N2676" s="33" t="s">
        <v>4892</v>
      </c>
      <c r="O2676" s="33">
        <f>+'Categorias-9 feb-Depurado'!Y2675</f>
        <v>4008.96</v>
      </c>
      <c r="P2676" s="111">
        <f>+'Categorias-9 feb-Depurado'!AC2675</f>
        <v>44943</v>
      </c>
      <c r="Q2676" s="111">
        <f>+'Categorias-9 feb-Depurado'!AE2675</f>
        <v>45003</v>
      </c>
      <c r="R2676" s="112" t="str">
        <f>+'Categorias-9 feb-Depurado'!AB2675</f>
        <v>Compras</v>
      </c>
    </row>
    <row r="2677" spans="2:18" s="1" customFormat="1" ht="14.5" hidden="1">
      <c r="B2677" s="57" t="str">
        <f>+'Categorias-9 feb-Depurado'!B2676</f>
        <v>AEROSPHERES ( U.K) LTD</v>
      </c>
      <c r="C2677" s="30" t="s">
        <v>4900</v>
      </c>
      <c r="D2677" s="31">
        <v>5</v>
      </c>
      <c r="E2677" s="30" t="str">
        <f>+'Categorias-9 feb-Depurado'!E2676</f>
        <v>GB544684126</v>
      </c>
      <c r="F2677" s="30" t="str">
        <f>+'Categorias-9 feb-Depurado'!F2676</f>
        <v>UNIT 3 BARRATT WAY</v>
      </c>
      <c r="G2677" s="30" t="str">
        <f>+'Categorias-9 feb-Depurado'!G2676</f>
        <v>CANADA</v>
      </c>
      <c r="H2677" s="30" t="str">
        <f>+'Categorias-9 feb-Depurado'!H2676</f>
        <v>SI236001327</v>
      </c>
      <c r="I2677" s="107">
        <f>+'Categorias-9 feb-Depurado'!R2676</f>
        <v>619419</v>
      </c>
      <c r="J2677" s="108">
        <f t="shared" si="172"/>
        <v>0</v>
      </c>
      <c r="K2677" s="107">
        <f t="shared" si="173"/>
        <v>0</v>
      </c>
      <c r="L2677" s="109">
        <f t="shared" si="174"/>
        <v>619419</v>
      </c>
      <c r="M2677" s="110">
        <f t="shared" si="175"/>
        <v>4.7221662725342159E-07</v>
      </c>
      <c r="N2677" s="33" t="s">
        <v>4892</v>
      </c>
      <c r="O2677" s="33">
        <f>+'Categorias-9 feb-Depurado'!Y2676</f>
        <v>131.96000000000001</v>
      </c>
      <c r="P2677" s="111">
        <f>+'Categorias-9 feb-Depurado'!AC2676</f>
        <v>44943</v>
      </c>
      <c r="Q2677" s="111">
        <f>+'Categorias-9 feb-Depurado'!AE2676</f>
        <v>45003</v>
      </c>
      <c r="R2677" s="112" t="str">
        <f>+'Categorias-9 feb-Depurado'!AB2676</f>
        <v>Compras</v>
      </c>
    </row>
    <row r="2678" spans="2:18" s="1" customFormat="1" ht="14.5" hidden="1">
      <c r="B2678" s="57" t="str">
        <f>+'Categorias-9 feb-Depurado'!B2677</f>
        <v>AEROSPHERES ( U.K) LTD</v>
      </c>
      <c r="C2678" s="30" t="s">
        <v>4900</v>
      </c>
      <c r="D2678" s="31">
        <v>5</v>
      </c>
      <c r="E2678" s="30" t="str">
        <f>+'Categorias-9 feb-Depurado'!E2677</f>
        <v>GB544684126</v>
      </c>
      <c r="F2678" s="30" t="str">
        <f>+'Categorias-9 feb-Depurado'!F2677</f>
        <v>UNIT 3 BARRATT WAY</v>
      </c>
      <c r="G2678" s="30" t="str">
        <f>+'Categorias-9 feb-Depurado'!G2677</f>
        <v>CANADA</v>
      </c>
      <c r="H2678" s="30" t="str">
        <f>+'Categorias-9 feb-Depurado'!H2677</f>
        <v>SI236001988</v>
      </c>
      <c r="I2678" s="107">
        <f>+'Categorias-9 feb-Depurado'!R2677</f>
        <v>16299933</v>
      </c>
      <c r="J2678" s="108">
        <f t="shared" si="172"/>
        <v>0</v>
      </c>
      <c r="K2678" s="107">
        <f t="shared" si="173"/>
        <v>0</v>
      </c>
      <c r="L2678" s="109">
        <f t="shared" si="174"/>
        <v>16299933</v>
      </c>
      <c r="M2678" s="110">
        <f t="shared" si="175"/>
        <v>1.2426321093987666E-05</v>
      </c>
      <c r="N2678" s="33" t="s">
        <v>4892</v>
      </c>
      <c r="O2678" s="33">
        <f>+'Categorias-9 feb-Depurado'!Y2677</f>
        <v>3581.5999999999999</v>
      </c>
      <c r="P2678" s="111">
        <f>+'Categorias-9 feb-Depurado'!AC2677</f>
        <v>44950</v>
      </c>
      <c r="Q2678" s="111">
        <f>+'Categorias-9 feb-Depurado'!AE2677</f>
        <v>45010</v>
      </c>
      <c r="R2678" s="112" t="str">
        <f>+'Categorias-9 feb-Depurado'!AB2677</f>
        <v>Compras</v>
      </c>
    </row>
    <row r="2679" spans="2:18" s="1" customFormat="1" ht="14.5" hidden="1">
      <c r="B2679" s="57" t="str">
        <f>+'Categorias-9 feb-Depurado'!B2678</f>
        <v>AEROSPHERES ( U.K) LTD</v>
      </c>
      <c r="C2679" s="30" t="s">
        <v>4900</v>
      </c>
      <c r="D2679" s="31">
        <v>5</v>
      </c>
      <c r="E2679" s="30" t="str">
        <f>+'Categorias-9 feb-Depurado'!E2678</f>
        <v>GB544684126</v>
      </c>
      <c r="F2679" s="30" t="str">
        <f>+'Categorias-9 feb-Depurado'!F2678</f>
        <v>UNIT 3 BARRATT WAY</v>
      </c>
      <c r="G2679" s="30" t="str">
        <f>+'Categorias-9 feb-Depurado'!G2678</f>
        <v>CANADA</v>
      </c>
      <c r="H2679" s="30" t="str">
        <f>+'Categorias-9 feb-Depurado'!H2678</f>
        <v>SI236002162</v>
      </c>
      <c r="I2679" s="107">
        <f>+'Categorias-9 feb-Depurado'!R2678</f>
        <v>291940</v>
      </c>
      <c r="J2679" s="108">
        <f t="shared" si="172"/>
        <v>0</v>
      </c>
      <c r="K2679" s="107">
        <f t="shared" si="173"/>
        <v>0</v>
      </c>
      <c r="L2679" s="109">
        <f t="shared" si="174"/>
        <v>291940</v>
      </c>
      <c r="M2679" s="110">
        <f t="shared" si="175"/>
        <v>2.2256166207424037E-07</v>
      </c>
      <c r="N2679" s="33" t="s">
        <v>4892</v>
      </c>
      <c r="O2679" s="33">
        <f>+'Categorias-9 feb-Depurado'!Y2678</f>
        <v>64.219999999999999</v>
      </c>
      <c r="P2679" s="111">
        <f>+'Categorias-9 feb-Depurado'!AC2678</f>
        <v>44951</v>
      </c>
      <c r="Q2679" s="111">
        <f>+'Categorias-9 feb-Depurado'!AE2678</f>
        <v>45011</v>
      </c>
      <c r="R2679" s="112" t="str">
        <f>+'Categorias-9 feb-Depurado'!AB2678</f>
        <v>Compras</v>
      </c>
    </row>
    <row r="2680" spans="2:18" s="1" customFormat="1" ht="14.5" hidden="1">
      <c r="B2680" s="57" t="str">
        <f>+'Categorias-9 feb-Depurado'!B2679</f>
        <v>AEROSPHERES ( U.K) LTD</v>
      </c>
      <c r="C2680" s="30" t="s">
        <v>4900</v>
      </c>
      <c r="D2680" s="31">
        <v>5</v>
      </c>
      <c r="E2680" s="30" t="str">
        <f>+'Categorias-9 feb-Depurado'!E2679</f>
        <v>GB544684126</v>
      </c>
      <c r="F2680" s="30" t="str">
        <f>+'Categorias-9 feb-Depurado'!F2679</f>
        <v>UNIT 3 BARRATT WAY</v>
      </c>
      <c r="G2680" s="30" t="str">
        <f>+'Categorias-9 feb-Depurado'!G2679</f>
        <v>CANADA</v>
      </c>
      <c r="H2680" s="30" t="str">
        <f>+'Categorias-9 feb-Depurado'!H2679</f>
        <v>SI236002161</v>
      </c>
      <c r="I2680" s="107">
        <f>+'Categorias-9 feb-Depurado'!R2679</f>
        <v>1862244</v>
      </c>
      <c r="J2680" s="108">
        <f t="shared" si="172"/>
        <v>0</v>
      </c>
      <c r="K2680" s="107">
        <f t="shared" si="173"/>
        <v>0</v>
      </c>
      <c r="L2680" s="109">
        <f t="shared" si="174"/>
        <v>1862244</v>
      </c>
      <c r="M2680" s="110">
        <f t="shared" si="175"/>
        <v>1.4196893876405484E-06</v>
      </c>
      <c r="N2680" s="33" t="s">
        <v>4892</v>
      </c>
      <c r="O2680" s="33">
        <f>+'Categorias-9 feb-Depurado'!Y2679</f>
        <v>409.64999999999998</v>
      </c>
      <c r="P2680" s="111">
        <f>+'Categorias-9 feb-Depurado'!AC2679</f>
        <v>44951</v>
      </c>
      <c r="Q2680" s="111">
        <f>+'Categorias-9 feb-Depurado'!AE2679</f>
        <v>45011</v>
      </c>
      <c r="R2680" s="112" t="str">
        <f>+'Categorias-9 feb-Depurado'!AB2679</f>
        <v>Compras</v>
      </c>
    </row>
    <row r="2681" spans="2:18" s="1" customFormat="1" ht="14.5" hidden="1">
      <c r="B2681" s="57" t="str">
        <f>+'Categorias-9 feb-Depurado'!B2680</f>
        <v>AEROSPHERES ( U.K) LTD</v>
      </c>
      <c r="C2681" s="30" t="s">
        <v>4900</v>
      </c>
      <c r="D2681" s="31">
        <v>5</v>
      </c>
      <c r="E2681" s="30" t="str">
        <f>+'Categorias-9 feb-Depurado'!E2680</f>
        <v>GB544684126</v>
      </c>
      <c r="F2681" s="30" t="str">
        <f>+'Categorias-9 feb-Depurado'!F2680</f>
        <v>UNIT 3 BARRATT WAY</v>
      </c>
      <c r="G2681" s="30" t="str">
        <f>+'Categorias-9 feb-Depurado'!G2680</f>
        <v>CANADA</v>
      </c>
      <c r="H2681" s="30" t="str">
        <f>+'Categorias-9 feb-Depurado'!H2680</f>
        <v>SI236002625</v>
      </c>
      <c r="I2681" s="107">
        <f>+'Categorias-9 feb-Depurado'!R2680</f>
        <v>1229571</v>
      </c>
      <c r="J2681" s="108">
        <f t="shared" si="172"/>
        <v>0</v>
      </c>
      <c r="K2681" s="107">
        <f t="shared" si="173"/>
        <v>0</v>
      </c>
      <c r="L2681" s="109">
        <f t="shared" si="174"/>
        <v>1229571</v>
      </c>
      <c r="M2681" s="110">
        <f t="shared" si="175"/>
        <v>9.3736851886786949E-07</v>
      </c>
      <c r="N2681" s="33" t="s">
        <v>4892</v>
      </c>
      <c r="O2681" s="33">
        <f>+'Categorias-9 feb-Depurado'!Y2680</f>
        <v>265.44</v>
      </c>
      <c r="P2681" s="111">
        <f>+'Categorias-9 feb-Depurado'!AC2680</f>
        <v>44957</v>
      </c>
      <c r="Q2681" s="111">
        <f>+'Categorias-9 feb-Depurado'!AE2680</f>
        <v>45017</v>
      </c>
      <c r="R2681" s="112" t="str">
        <f>+'Categorias-9 feb-Depurado'!AB2680</f>
        <v>Compras</v>
      </c>
    </row>
    <row r="2682" spans="2:18" s="1" customFormat="1" ht="14.5" hidden="1">
      <c r="B2682" s="57" t="str">
        <f>+'Categorias-9 feb-Depurado'!B2681</f>
        <v>AEROSPHERES ( U.K) LTD</v>
      </c>
      <c r="C2682" s="30" t="s">
        <v>4900</v>
      </c>
      <c r="D2682" s="31">
        <v>5</v>
      </c>
      <c r="E2682" s="30" t="str">
        <f>+'Categorias-9 feb-Depurado'!E2681</f>
        <v>GB544684126</v>
      </c>
      <c r="F2682" s="30" t="str">
        <f>+'Categorias-9 feb-Depurado'!F2681</f>
        <v>UNIT 3 BARRATT WAY</v>
      </c>
      <c r="G2682" s="30" t="str">
        <f>+'Categorias-9 feb-Depurado'!G2681</f>
        <v>CANADA</v>
      </c>
      <c r="H2682" s="30" t="str">
        <f>+'Categorias-9 feb-Depurado'!H2681</f>
        <v>SI236002627</v>
      </c>
      <c r="I2682" s="107">
        <f>+'Categorias-9 feb-Depurado'!R2681</f>
        <v>1023716</v>
      </c>
      <c r="J2682" s="108">
        <f t="shared" si="172"/>
        <v>0</v>
      </c>
      <c r="K2682" s="107">
        <f t="shared" si="173"/>
        <v>0</v>
      </c>
      <c r="L2682" s="109">
        <f t="shared" si="174"/>
        <v>1023716</v>
      </c>
      <c r="M2682" s="110">
        <f t="shared" si="175"/>
        <v>7.8043411129681807E-07</v>
      </c>
      <c r="N2682" s="33" t="s">
        <v>4892</v>
      </c>
      <c r="O2682" s="33">
        <f>+'Categorias-9 feb-Depurado'!Y2681</f>
        <v>221</v>
      </c>
      <c r="P2682" s="111">
        <f>+'Categorias-9 feb-Depurado'!AC2681</f>
        <v>44957</v>
      </c>
      <c r="Q2682" s="111">
        <f>+'Categorias-9 feb-Depurado'!AE2681</f>
        <v>45017</v>
      </c>
      <c r="R2682" s="112" t="str">
        <f>+'Categorias-9 feb-Depurado'!AB2681</f>
        <v>Compras</v>
      </c>
    </row>
    <row r="2683" spans="2:18" s="1" customFormat="1" ht="14.5" hidden="1">
      <c r="B2683" s="57" t="str">
        <f>+'Categorias-9 feb-Depurado'!B2682</f>
        <v>AFELTRA JUAN MANUEL / TARMAC TECHNOLOGY</v>
      </c>
      <c r="C2683" s="30" t="s">
        <v>4900</v>
      </c>
      <c r="D2683" s="31">
        <v>5</v>
      </c>
      <c r="E2683" s="30" t="str">
        <f>+'Categorias-9 feb-Depurado'!E2682</f>
        <v>217575150014</v>
      </c>
      <c r="F2683" s="30" t="str">
        <f>+'Categorias-9 feb-Depurado'!F2682</f>
        <v>Rambla Mahatma Gandhi 301, Depto 703</v>
      </c>
      <c r="G2683" s="30" t="str">
        <f>+'Categorias-9 feb-Depurado'!G2682</f>
        <v>MONTEVIDEO</v>
      </c>
      <c r="H2683" s="30">
        <f>+'Categorias-9 feb-Depurado'!H2682</f>
        <v>124</v>
      </c>
      <c r="I2683" s="107">
        <f>+'Categorias-9 feb-Depurado'!R2682</f>
        <v>1034040</v>
      </c>
      <c r="J2683" s="108">
        <f t="shared" si="172"/>
        <v>0</v>
      </c>
      <c r="K2683" s="107">
        <f t="shared" si="173"/>
        <v>0</v>
      </c>
      <c r="L2683" s="109">
        <f t="shared" si="174"/>
        <v>1034040</v>
      </c>
      <c r="M2683" s="110">
        <f t="shared" si="175"/>
        <v>7.8830465524165075E-07</v>
      </c>
      <c r="N2683" s="33" t="s">
        <v>4892</v>
      </c>
      <c r="O2683" s="33">
        <f>+'Categorias-9 feb-Depurado'!Y2682</f>
        <v>262.5</v>
      </c>
      <c r="P2683" s="111">
        <f>+'Categorias-9 feb-Depurado'!AC2682</f>
        <v>44931</v>
      </c>
      <c r="Q2683" s="111">
        <f>+'Categorias-9 feb-Depurado'!AE2682</f>
        <v>44991</v>
      </c>
      <c r="R2683" s="112" t="str">
        <f>+'Categorias-9 feb-Depurado'!AB2682</f>
        <v>IT</v>
      </c>
    </row>
    <row r="2684" spans="2:18" s="1" customFormat="1" ht="14.5" hidden="1">
      <c r="B2684" s="57" t="str">
        <f>+'Categorias-9 feb-Depurado'!B2683</f>
        <v>AIRBUS ACADEMY SAS</v>
      </c>
      <c r="C2684" s="30" t="s">
        <v>4900</v>
      </c>
      <c r="D2684" s="31">
        <v>5</v>
      </c>
      <c r="E2684" s="30" t="str">
        <f>+'Categorias-9 feb-Depurado'!E2683</f>
        <v>FR88479966178</v>
      </c>
      <c r="F2684" s="30" t="str">
        <f>+'Categorias-9 feb-Depurado'!F2683</f>
        <v>10 RUE FRANZ JOSEPH STRAUSS 31700 BLAGNAC, TOULOUSE, FRANCE</v>
      </c>
      <c r="G2684" s="30" t="str">
        <f>+'Categorias-9 feb-Depurado'!G2683</f>
        <v>FRANCIA</v>
      </c>
      <c r="H2684" s="30">
        <f>+'Categorias-9 feb-Depurado'!H2683</f>
        <v>74209465</v>
      </c>
      <c r="I2684" s="107">
        <f>+'Categorias-9 feb-Depurado'!R2683</f>
        <v>199583</v>
      </c>
      <c r="J2684" s="108">
        <f t="shared" si="172"/>
        <v>199583</v>
      </c>
      <c r="K2684" s="107">
        <f t="shared" si="173"/>
        <v>272.33499744000466</v>
      </c>
      <c r="L2684" s="109">
        <f t="shared" si="174"/>
        <v>199855.33499744002</v>
      </c>
      <c r="M2684" s="110">
        <f t="shared" si="175"/>
        <v>1.5236053823194612E-07</v>
      </c>
      <c r="N2684" s="33" t="s">
        <v>4892</v>
      </c>
      <c r="O2684" s="33">
        <f>+'Categorias-9 feb-Depurado'!Y2683</f>
        <v>40</v>
      </c>
      <c r="P2684" s="111">
        <f>+'Categorias-9 feb-Depurado'!AC2683</f>
        <v>44932</v>
      </c>
      <c r="Q2684" s="111">
        <f>+'Categorias-9 feb-Depurado'!AE2683</f>
        <v>44962</v>
      </c>
      <c r="R2684" s="112" t="str">
        <f>+'Categorias-9 feb-Depurado'!AB2683</f>
        <v>Simulador</v>
      </c>
    </row>
    <row r="2685" spans="2:18" s="1" customFormat="1" ht="14.5" hidden="1">
      <c r="B2685" s="57" t="str">
        <f>+'Categorias-9 feb-Depurado'!B2684</f>
        <v>AIRBUS HELICOPTERS, INC</v>
      </c>
      <c r="C2685" s="30" t="s">
        <v>4900</v>
      </c>
      <c r="D2685" s="31">
        <v>5</v>
      </c>
      <c r="E2685" s="30">
        <f>+'Categorias-9 feb-Depurado'!E2684</f>
        <v>752416720</v>
      </c>
      <c r="F2685" s="30" t="str">
        <f>+'Categorias-9 feb-Depurado'!F2684</f>
        <v>2701 N. Forum Drive</v>
      </c>
      <c r="G2685" s="30" t="str">
        <f>+'Categorias-9 feb-Depurado'!G2684</f>
        <v>ESTADOS UNIDOS</v>
      </c>
      <c r="H2685" s="30">
        <f>+'Categorias-9 feb-Depurado'!H2684</f>
        <v>74147185</v>
      </c>
      <c r="I2685" s="107">
        <f>+'Categorias-9 feb-Depurado'!R2684</f>
        <v>5120330</v>
      </c>
      <c r="J2685" s="108">
        <f t="shared" si="172"/>
        <v>5120330</v>
      </c>
      <c r="K2685" s="107">
        <f t="shared" si="173"/>
        <v>43824.1683056728</v>
      </c>
      <c r="L2685" s="109">
        <f t="shared" si="174"/>
        <v>5164154.1683056727</v>
      </c>
      <c r="M2685" s="110">
        <f t="shared" si="175"/>
        <v>3.9369142115014278E-06</v>
      </c>
      <c r="N2685" s="33" t="s">
        <v>4892</v>
      </c>
      <c r="O2685" s="33">
        <f>+'Categorias-9 feb-Depurado'!Y2684</f>
        <v>1066.5</v>
      </c>
      <c r="P2685" s="111">
        <f>+'Categorias-9 feb-Depurado'!AC2684</f>
        <v>44881</v>
      </c>
      <c r="Q2685" s="111">
        <f>+'Categorias-9 feb-Depurado'!AE2684</f>
        <v>44941</v>
      </c>
      <c r="R2685" s="112" t="str">
        <f>+'Categorias-9 feb-Depurado'!AB2684</f>
        <v>Compras</v>
      </c>
    </row>
    <row r="2686" spans="2:18" s="1" customFormat="1" ht="14.5" hidden="1">
      <c r="B2686" s="57" t="str">
        <f>+'Categorias-9 feb-Depurado'!B2685</f>
        <v>AIRFRANCE INDUSTRIES</v>
      </c>
      <c r="C2686" s="30" t="s">
        <v>4900</v>
      </c>
      <c r="D2686" s="31">
        <v>5</v>
      </c>
      <c r="E2686" s="30">
        <f>+'Categorias-9 feb-Depurado'!E2685</f>
        <v>131595913</v>
      </c>
      <c r="F2686" s="30" t="str">
        <f>+'Categorias-9 feb-Depurado'!F2685</f>
        <v>91550 PARAY VIEILLE POSTE</v>
      </c>
      <c r="G2686" s="30" t="str">
        <f>+'Categorias-9 feb-Depurado'!G2685</f>
        <v>FRANCIA</v>
      </c>
      <c r="H2686" s="30">
        <f>+'Categorias-9 feb-Depurado'!H2685</f>
        <v>1510215264</v>
      </c>
      <c r="I2686" s="107">
        <f>+'Categorias-9 feb-Depurado'!R2685</f>
        <v>13056514</v>
      </c>
      <c r="J2686" s="108">
        <f t="shared" si="172"/>
        <v>13056514</v>
      </c>
      <c r="K2686" s="107">
        <f t="shared" si="173"/>
        <v>5562092.6420429228</v>
      </c>
      <c r="L2686" s="109">
        <f t="shared" si="174"/>
        <v>18618606.642042924</v>
      </c>
      <c r="M2686" s="110">
        <f t="shared" si="175"/>
        <v>1.4193971500169776E-05</v>
      </c>
      <c r="N2686" s="33" t="s">
        <v>4892</v>
      </c>
      <c r="O2686" s="33">
        <f>+'Categorias-9 feb-Depurado'!Y2685</f>
        <v>9798.1200000000008</v>
      </c>
      <c r="P2686" s="111">
        <f>+'Categorias-9 feb-Depurado'!AC2685</f>
        <v>43865</v>
      </c>
      <c r="Q2686" s="111">
        <f>+'Categorias-9 feb-Depurado'!AE2685</f>
        <v>43925</v>
      </c>
      <c r="R2686" s="112" t="str">
        <f>+'Categorias-9 feb-Depurado'!AB2685</f>
        <v>Compras</v>
      </c>
    </row>
    <row r="2687" spans="2:18" s="1" customFormat="1" ht="14.5" hidden="1">
      <c r="B2687" s="57" t="str">
        <f>+'Categorias-9 feb-Depurado'!B2686</f>
        <v>AIRFRANCE INDUSTRIES</v>
      </c>
      <c r="C2687" s="30" t="s">
        <v>4900</v>
      </c>
      <c r="D2687" s="31">
        <v>5</v>
      </c>
      <c r="E2687" s="30">
        <f>+'Categorias-9 feb-Depurado'!E2686</f>
        <v>131595913</v>
      </c>
      <c r="F2687" s="30" t="str">
        <f>+'Categorias-9 feb-Depurado'!F2686</f>
        <v>91550 PARAY VIEILLE POSTE</v>
      </c>
      <c r="G2687" s="30" t="str">
        <f>+'Categorias-9 feb-Depurado'!G2686</f>
        <v>FRANCIA</v>
      </c>
      <c r="H2687" s="30">
        <f>+'Categorias-9 feb-Depurado'!H2686</f>
        <v>1510209869</v>
      </c>
      <c r="I2687" s="107">
        <f>+'Categorias-9 feb-Depurado'!R2686</f>
        <v>5226431</v>
      </c>
      <c r="J2687" s="108">
        <f t="shared" si="172"/>
        <v>5226431</v>
      </c>
      <c r="K2687" s="107">
        <f t="shared" si="173"/>
        <v>2223926.4414007287</v>
      </c>
      <c r="L2687" s="109">
        <f t="shared" si="174"/>
        <v>7450357.4414007291</v>
      </c>
      <c r="M2687" s="110">
        <f t="shared" si="175"/>
        <v>5.6798106981069098E-06</v>
      </c>
      <c r="N2687" s="33" t="s">
        <v>4892</v>
      </c>
      <c r="O2687" s="33">
        <f>+'Categorias-9 feb-Depurado'!Y2686</f>
        <v>1551.3900000000001</v>
      </c>
      <c r="P2687" s="111">
        <f>+'Categorias-9 feb-Depurado'!AC2686</f>
        <v>43866</v>
      </c>
      <c r="Q2687" s="111">
        <f>+'Categorias-9 feb-Depurado'!AE2686</f>
        <v>43926</v>
      </c>
      <c r="R2687" s="112" t="str">
        <f>+'Categorias-9 feb-Depurado'!AB2686</f>
        <v>Compras</v>
      </c>
    </row>
    <row r="2688" spans="2:18" s="1" customFormat="1" ht="14.5" hidden="1">
      <c r="B2688" s="57" t="str">
        <f>+'Categorias-9 feb-Depurado'!B2687</f>
        <v>AIRFRANCE INDUSTRIES</v>
      </c>
      <c r="C2688" s="30" t="s">
        <v>4900</v>
      </c>
      <c r="D2688" s="31">
        <v>5</v>
      </c>
      <c r="E2688" s="30">
        <f>+'Categorias-9 feb-Depurado'!E2687</f>
        <v>131595913</v>
      </c>
      <c r="F2688" s="30" t="str">
        <f>+'Categorias-9 feb-Depurado'!F2687</f>
        <v>91550 PARAY VIEILLE POSTE</v>
      </c>
      <c r="G2688" s="30" t="str">
        <f>+'Categorias-9 feb-Depurado'!G2687</f>
        <v>FRANCIA</v>
      </c>
      <c r="H2688" s="30">
        <f>+'Categorias-9 feb-Depurado'!H2687</f>
        <v>1510219329</v>
      </c>
      <c r="I2688" s="107">
        <f>+'Categorias-9 feb-Depurado'!R2687</f>
        <v>8942764</v>
      </c>
      <c r="J2688" s="108">
        <f t="shared" si="172"/>
        <v>8942764</v>
      </c>
      <c r="K2688" s="107">
        <f t="shared" si="173"/>
        <v>3796594.462458937</v>
      </c>
      <c r="L2688" s="109">
        <f t="shared" si="174"/>
        <v>12739358.462458936</v>
      </c>
      <c r="M2688" s="110">
        <f t="shared" si="175"/>
        <v>9.7119024222936221E-06</v>
      </c>
      <c r="N2688" s="33" t="s">
        <v>4892</v>
      </c>
      <c r="O2688" s="33">
        <f>+'Categorias-9 feb-Depurado'!Y2687</f>
        <v>2380.75</v>
      </c>
      <c r="P2688" s="111">
        <f>+'Categorias-9 feb-Depurado'!AC2687</f>
        <v>43868</v>
      </c>
      <c r="Q2688" s="111">
        <f>+'Categorias-9 feb-Depurado'!AE2687</f>
        <v>43928</v>
      </c>
      <c r="R2688" s="112" t="str">
        <f>+'Categorias-9 feb-Depurado'!AB2687</f>
        <v>Compras</v>
      </c>
    </row>
    <row r="2689" spans="2:18" s="1" customFormat="1" ht="14.5" hidden="1">
      <c r="B2689" s="57" t="str">
        <f>+'Categorias-9 feb-Depurado'!B2688</f>
        <v>AIRFRANCE INDUSTRIES</v>
      </c>
      <c r="C2689" s="30" t="s">
        <v>4900</v>
      </c>
      <c r="D2689" s="31">
        <v>5</v>
      </c>
      <c r="E2689" s="30">
        <f>+'Categorias-9 feb-Depurado'!E2688</f>
        <v>131595913</v>
      </c>
      <c r="F2689" s="30" t="str">
        <f>+'Categorias-9 feb-Depurado'!F2688</f>
        <v>91550 PARAY VIEILLE POSTE</v>
      </c>
      <c r="G2689" s="30" t="str">
        <f>+'Categorias-9 feb-Depurado'!G2688</f>
        <v>FRANCIA</v>
      </c>
      <c r="H2689" s="30">
        <f>+'Categorias-9 feb-Depurado'!H2688</f>
        <v>1510219291</v>
      </c>
      <c r="I2689" s="107">
        <f>+'Categorias-9 feb-Depurado'!R2688</f>
        <v>2588925</v>
      </c>
      <c r="J2689" s="108">
        <f t="shared" si="172"/>
        <v>2588925</v>
      </c>
      <c r="K2689" s="107">
        <f t="shared" si="173"/>
        <v>1099111.8985943834</v>
      </c>
      <c r="L2689" s="109">
        <f t="shared" si="174"/>
        <v>3688036.8985943832</v>
      </c>
      <c r="M2689" s="110">
        <f t="shared" si="175"/>
        <v>2.8115901279108469E-06</v>
      </c>
      <c r="N2689" s="33" t="s">
        <v>4892</v>
      </c>
      <c r="O2689" s="33">
        <f>+'Categorias-9 feb-Depurado'!Y2688</f>
        <v>766.30999999999995</v>
      </c>
      <c r="P2689" s="111">
        <f>+'Categorias-9 feb-Depurado'!AC2688</f>
        <v>43868</v>
      </c>
      <c r="Q2689" s="111">
        <f>+'Categorias-9 feb-Depurado'!AE2688</f>
        <v>43928</v>
      </c>
      <c r="R2689" s="112" t="str">
        <f>+'Categorias-9 feb-Depurado'!AB2688</f>
        <v>Compras</v>
      </c>
    </row>
    <row r="2690" spans="2:18" s="1" customFormat="1" ht="14.5" hidden="1">
      <c r="B2690" s="57" t="str">
        <f>+'Categorias-9 feb-Depurado'!B2689</f>
        <v>AIRFRANCE INDUSTRIES</v>
      </c>
      <c r="C2690" s="30" t="s">
        <v>4900</v>
      </c>
      <c r="D2690" s="31">
        <v>5</v>
      </c>
      <c r="E2690" s="30">
        <f>+'Categorias-9 feb-Depurado'!E2689</f>
        <v>131595913</v>
      </c>
      <c r="F2690" s="30" t="str">
        <f>+'Categorias-9 feb-Depurado'!F2689</f>
        <v>91550 PARAY VIEILLE POSTE</v>
      </c>
      <c r="G2690" s="30" t="str">
        <f>+'Categorias-9 feb-Depurado'!G2689</f>
        <v>FRANCIA</v>
      </c>
      <c r="H2690" s="30">
        <f>+'Categorias-9 feb-Depurado'!H2689</f>
        <v>1510205387</v>
      </c>
      <c r="I2690" s="107">
        <f>+'Categorias-9 feb-Depurado'!R2689</f>
        <v>84978925</v>
      </c>
      <c r="J2690" s="108">
        <f t="shared" si="172"/>
        <v>84978925</v>
      </c>
      <c r="K2690" s="107">
        <f t="shared" si="173"/>
        <v>35994763.153259121</v>
      </c>
      <c r="L2690" s="109">
        <f t="shared" si="174"/>
        <v>120973688.15325913</v>
      </c>
      <c r="M2690" s="110">
        <f t="shared" si="175"/>
        <v>9.2224789691855151E-05</v>
      </c>
      <c r="N2690" s="33" t="s">
        <v>4892</v>
      </c>
      <c r="O2690" s="33">
        <f>+'Categorias-9 feb-Depurado'!Y2689</f>
        <v>24932.57</v>
      </c>
      <c r="P2690" s="111">
        <f>+'Categorias-9 feb-Depurado'!AC2689</f>
        <v>43870</v>
      </c>
      <c r="Q2690" s="111">
        <f>+'Categorias-9 feb-Depurado'!AE2689</f>
        <v>43930</v>
      </c>
      <c r="R2690" s="112" t="str">
        <f>+'Categorias-9 feb-Depurado'!AB2689</f>
        <v>Compras</v>
      </c>
    </row>
    <row r="2691" spans="2:18" s="1" customFormat="1" ht="14.5" hidden="1">
      <c r="B2691" s="57" t="str">
        <f>+'Categorias-9 feb-Depurado'!B2690</f>
        <v>AIRFRANCE INDUSTRIES</v>
      </c>
      <c r="C2691" s="30" t="s">
        <v>4900</v>
      </c>
      <c r="D2691" s="31">
        <v>5</v>
      </c>
      <c r="E2691" s="30">
        <f>+'Categorias-9 feb-Depurado'!E2690</f>
        <v>131595913</v>
      </c>
      <c r="F2691" s="30" t="str">
        <f>+'Categorias-9 feb-Depurado'!F2690</f>
        <v>91550 PARAY VIEILLE POSTE</v>
      </c>
      <c r="G2691" s="30" t="str">
        <f>+'Categorias-9 feb-Depurado'!G2690</f>
        <v>FRANCIA</v>
      </c>
      <c r="H2691" s="30">
        <f>+'Categorias-9 feb-Depurado'!H2690</f>
        <v>1510205112</v>
      </c>
      <c r="I2691" s="107">
        <f>+'Categorias-9 feb-Depurado'!R2690</f>
        <v>9333776</v>
      </c>
      <c r="J2691" s="108">
        <f t="shared" si="172"/>
        <v>9333776</v>
      </c>
      <c r="K2691" s="107">
        <f t="shared" si="173"/>
        <v>3944477.715885364</v>
      </c>
      <c r="L2691" s="109">
        <f t="shared" si="174"/>
        <v>13278253.715885364</v>
      </c>
      <c r="M2691" s="110">
        <f t="shared" si="175"/>
        <v>1.0122731439511217E-05</v>
      </c>
      <c r="N2691" s="33" t="s">
        <v>4892</v>
      </c>
      <c r="O2691" s="33">
        <f>+'Categorias-9 feb-Depurado'!Y2690</f>
        <v>2712.5500000000002</v>
      </c>
      <c r="P2691" s="111">
        <f>+'Categorias-9 feb-Depurado'!AC2690</f>
        <v>43872</v>
      </c>
      <c r="Q2691" s="111">
        <f>+'Categorias-9 feb-Depurado'!AE2690</f>
        <v>43932</v>
      </c>
      <c r="R2691" s="112" t="str">
        <f>+'Categorias-9 feb-Depurado'!AB2690</f>
        <v>Compras</v>
      </c>
    </row>
    <row r="2692" spans="2:18" s="1" customFormat="1" ht="14.5" hidden="1">
      <c r="B2692" s="57" t="str">
        <f>+'Categorias-9 feb-Depurado'!B2691</f>
        <v>AIRFRANCE INDUSTRIES</v>
      </c>
      <c r="C2692" s="30" t="s">
        <v>4900</v>
      </c>
      <c r="D2692" s="31">
        <v>5</v>
      </c>
      <c r="E2692" s="30">
        <f>+'Categorias-9 feb-Depurado'!E2691</f>
        <v>131595913</v>
      </c>
      <c r="F2692" s="30" t="str">
        <f>+'Categorias-9 feb-Depurado'!F2691</f>
        <v>91550 PARAY VIEILLE POSTE</v>
      </c>
      <c r="G2692" s="30" t="str">
        <f>+'Categorias-9 feb-Depurado'!G2691</f>
        <v>FRANCIA</v>
      </c>
      <c r="H2692" s="30">
        <f>+'Categorias-9 feb-Depurado'!H2691</f>
        <v>1510213168</v>
      </c>
      <c r="I2692" s="107">
        <f>+'Categorias-9 feb-Depurado'!R2691</f>
        <v>35680672</v>
      </c>
      <c r="J2692" s="108">
        <f t="shared" si="172"/>
        <v>35680672</v>
      </c>
      <c r="K2692" s="107">
        <f t="shared" si="173"/>
        <v>15044147.931816399</v>
      </c>
      <c r="L2692" s="109">
        <f t="shared" si="174"/>
        <v>50724819.931816399</v>
      </c>
      <c r="M2692" s="110">
        <f t="shared" si="175"/>
        <v>3.8670275510178854E-05</v>
      </c>
      <c r="N2692" s="33" t="s">
        <v>4892</v>
      </c>
      <c r="O2692" s="33">
        <f>+'Categorias-9 feb-Depurado'!Y2691</f>
        <v>10510.389999999999</v>
      </c>
      <c r="P2692" s="111">
        <f>+'Categorias-9 feb-Depurado'!AC2691</f>
        <v>43874</v>
      </c>
      <c r="Q2692" s="111">
        <f>+'Categorias-9 feb-Depurado'!AE2691</f>
        <v>43934</v>
      </c>
      <c r="R2692" s="112" t="str">
        <f>+'Categorias-9 feb-Depurado'!AB2691</f>
        <v>Compras</v>
      </c>
    </row>
    <row r="2693" spans="2:18" s="1" customFormat="1" ht="14.5" hidden="1">
      <c r="B2693" s="57" t="str">
        <f>+'Categorias-9 feb-Depurado'!B2692</f>
        <v>AIRFRANCE INDUSTRIES</v>
      </c>
      <c r="C2693" s="30" t="s">
        <v>4900</v>
      </c>
      <c r="D2693" s="31">
        <v>5</v>
      </c>
      <c r="E2693" s="30">
        <f>+'Categorias-9 feb-Depurado'!E2692</f>
        <v>131595913</v>
      </c>
      <c r="F2693" s="30" t="str">
        <f>+'Categorias-9 feb-Depurado'!F2692</f>
        <v>91550 PARAY VIEILLE POSTE</v>
      </c>
      <c r="G2693" s="30" t="str">
        <f>+'Categorias-9 feb-Depurado'!G2692</f>
        <v>FRANCIA</v>
      </c>
      <c r="H2693" s="30">
        <f>+'Categorias-9 feb-Depurado'!H2692</f>
        <v>1510205107</v>
      </c>
      <c r="I2693" s="107">
        <f>+'Categorias-9 feb-Depurado'!R2692</f>
        <v>9182280</v>
      </c>
      <c r="J2693" s="108">
        <f t="shared" si="172"/>
        <v>9182280</v>
      </c>
      <c r="K2693" s="107">
        <f t="shared" si="173"/>
        <v>3867102.7856689729</v>
      </c>
      <c r="L2693" s="109">
        <f t="shared" si="174"/>
        <v>13049382.785668973</v>
      </c>
      <c r="M2693" s="110">
        <f t="shared" si="175"/>
        <v>9.9482507426918789E-06</v>
      </c>
      <c r="N2693" s="33" t="s">
        <v>4892</v>
      </c>
      <c r="O2693" s="33">
        <f>+'Categorias-9 feb-Depurado'!Y2692</f>
        <v>2712.5500000000002</v>
      </c>
      <c r="P2693" s="111">
        <f>+'Categorias-9 feb-Depurado'!AC2692</f>
        <v>43875</v>
      </c>
      <c r="Q2693" s="111">
        <f>+'Categorias-9 feb-Depurado'!AE2692</f>
        <v>43935</v>
      </c>
      <c r="R2693" s="112" t="str">
        <f>+'Categorias-9 feb-Depurado'!AB2692</f>
        <v>Compras</v>
      </c>
    </row>
    <row r="2694" spans="2:18" s="1" customFormat="1" ht="14.5" hidden="1">
      <c r="B2694" s="57" t="str">
        <f>+'Categorias-9 feb-Depurado'!B2693</f>
        <v>AIRFRANCE INDUSTRIES</v>
      </c>
      <c r="C2694" s="30" t="s">
        <v>4900</v>
      </c>
      <c r="D2694" s="31">
        <v>5</v>
      </c>
      <c r="E2694" s="30">
        <f>+'Categorias-9 feb-Depurado'!E2693</f>
        <v>131595913</v>
      </c>
      <c r="F2694" s="30" t="str">
        <f>+'Categorias-9 feb-Depurado'!F2693</f>
        <v>91550 PARAY VIEILLE POSTE</v>
      </c>
      <c r="G2694" s="30" t="str">
        <f>+'Categorias-9 feb-Depurado'!G2693</f>
        <v>FRANCIA</v>
      </c>
      <c r="H2694" s="30">
        <f>+'Categorias-9 feb-Depurado'!H2693</f>
        <v>1510205349</v>
      </c>
      <c r="I2694" s="107">
        <f>+'Categorias-9 feb-Depurado'!R2693</f>
        <v>11533414</v>
      </c>
      <c r="J2694" s="108">
        <f t="shared" si="172"/>
        <v>11533414</v>
      </c>
      <c r="K2694" s="107">
        <f t="shared" si="173"/>
        <v>4840525.1041699918</v>
      </c>
      <c r="L2694" s="109">
        <f t="shared" si="174"/>
        <v>16373939.104169991</v>
      </c>
      <c r="M2694" s="110">
        <f t="shared" si="175"/>
        <v>1.2482739952478151E-05</v>
      </c>
      <c r="N2694" s="33" t="s">
        <v>4892</v>
      </c>
      <c r="O2694" s="33">
        <f>+'Categorias-9 feb-Depurado'!Y2693</f>
        <v>3413.98</v>
      </c>
      <c r="P2694" s="111">
        <f>+'Categorias-9 feb-Depurado'!AC2693</f>
        <v>43878</v>
      </c>
      <c r="Q2694" s="111">
        <f>+'Categorias-9 feb-Depurado'!AE2693</f>
        <v>43938</v>
      </c>
      <c r="R2694" s="112" t="str">
        <f>+'Categorias-9 feb-Depurado'!AB2693</f>
        <v>Compras</v>
      </c>
    </row>
    <row r="2695" spans="2:18" s="1" customFormat="1" ht="14.5" hidden="1">
      <c r="B2695" s="57" t="str">
        <f>+'Categorias-9 feb-Depurado'!B2694</f>
        <v>AIRFRANCE INDUSTRIES</v>
      </c>
      <c r="C2695" s="30" t="s">
        <v>4900</v>
      </c>
      <c r="D2695" s="31">
        <v>5</v>
      </c>
      <c r="E2695" s="30">
        <f>+'Categorias-9 feb-Depurado'!E2694</f>
        <v>131595913</v>
      </c>
      <c r="F2695" s="30" t="str">
        <f>+'Categorias-9 feb-Depurado'!F2694</f>
        <v>91550 PARAY VIEILLE POSTE</v>
      </c>
      <c r="G2695" s="30" t="str">
        <f>+'Categorias-9 feb-Depurado'!G2694</f>
        <v>FRANCIA</v>
      </c>
      <c r="H2695" s="30">
        <f>+'Categorias-9 feb-Depurado'!H2694</f>
        <v>1520097693</v>
      </c>
      <c r="I2695" s="107">
        <f>+'Categorias-9 feb-Depurado'!R2694</f>
        <v>214708493</v>
      </c>
      <c r="J2695" s="108">
        <f t="shared" si="172"/>
        <v>214708493</v>
      </c>
      <c r="K2695" s="107">
        <f t="shared" si="173"/>
        <v>88867842.51580365</v>
      </c>
      <c r="L2695" s="109">
        <f t="shared" si="174"/>
        <v>303576335.51580364</v>
      </c>
      <c r="M2695" s="110">
        <f t="shared" si="175"/>
        <v>0.00023143267040763344</v>
      </c>
      <c r="N2695" s="33" t="s">
        <v>4892</v>
      </c>
      <c r="O2695" s="33">
        <f>+'Categorias-9 feb-Depurado'!Y2694</f>
        <v>63904</v>
      </c>
      <c r="P2695" s="111">
        <f>+'Categorias-9 feb-Depurado'!AC2694</f>
        <v>43890</v>
      </c>
      <c r="Q2695" s="111">
        <f>+'Categorias-9 feb-Depurado'!AE2694</f>
        <v>43950</v>
      </c>
      <c r="R2695" s="112" t="str">
        <f>+'Categorias-9 feb-Depurado'!AB2694</f>
        <v>Compras</v>
      </c>
    </row>
    <row r="2696" spans="2:18" s="1" customFormat="1" ht="14.5" hidden="1">
      <c r="B2696" s="57" t="str">
        <f>+'Categorias-9 feb-Depurado'!B2695</f>
        <v>AIRFRANCE INDUSTRIES</v>
      </c>
      <c r="C2696" s="30" t="s">
        <v>4900</v>
      </c>
      <c r="D2696" s="31">
        <v>5</v>
      </c>
      <c r="E2696" s="30">
        <f>+'Categorias-9 feb-Depurado'!E2695</f>
        <v>131595913</v>
      </c>
      <c r="F2696" s="30" t="str">
        <f>+'Categorias-9 feb-Depurado'!F2695</f>
        <v>91550 PARAY VIEILLE POSTE</v>
      </c>
      <c r="G2696" s="30" t="str">
        <f>+'Categorias-9 feb-Depurado'!G2695</f>
        <v>FRANCIA</v>
      </c>
      <c r="H2696" s="30">
        <f>+'Categorias-9 feb-Depurado'!H2695</f>
        <v>1520097984</v>
      </c>
      <c r="I2696" s="107">
        <f>+'Categorias-9 feb-Depurado'!R2695</f>
        <v>41226289</v>
      </c>
      <c r="J2696" s="108">
        <f t="shared" si="172"/>
        <v>41226289</v>
      </c>
      <c r="K2696" s="107">
        <f t="shared" si="173"/>
        <v>17043693.015655886</v>
      </c>
      <c r="L2696" s="109">
        <f t="shared" si="174"/>
        <v>58269982.01565589</v>
      </c>
      <c r="M2696" s="110">
        <f t="shared" si="175"/>
        <v>4.4422360918135475E-05</v>
      </c>
      <c r="N2696" s="33" t="s">
        <v>4892</v>
      </c>
      <c r="O2696" s="33">
        <f>+'Categorias-9 feb-Depurado'!Y2695</f>
        <v>12270.24</v>
      </c>
      <c r="P2696" s="111">
        <f>+'Categorias-9 feb-Depurado'!AC2695</f>
        <v>43891</v>
      </c>
      <c r="Q2696" s="111">
        <f>+'Categorias-9 feb-Depurado'!AE2695</f>
        <v>43951</v>
      </c>
      <c r="R2696" s="112" t="str">
        <f>+'Categorias-9 feb-Depurado'!AB2695</f>
        <v>Compras</v>
      </c>
    </row>
    <row r="2697" spans="2:18" s="1" customFormat="1" ht="14.5" hidden="1">
      <c r="B2697" s="57" t="str">
        <f>+'Categorias-9 feb-Depurado'!B2696</f>
        <v>AIRFRANCE INDUSTRIES</v>
      </c>
      <c r="C2697" s="30" t="s">
        <v>4900</v>
      </c>
      <c r="D2697" s="31">
        <v>5</v>
      </c>
      <c r="E2697" s="30">
        <f>+'Categorias-9 feb-Depurado'!E2696</f>
        <v>131595913</v>
      </c>
      <c r="F2697" s="30" t="str">
        <f>+'Categorias-9 feb-Depurado'!F2696</f>
        <v>91550 PARAY VIEILLE POSTE</v>
      </c>
      <c r="G2697" s="30" t="str">
        <f>+'Categorias-9 feb-Depurado'!G2696</f>
        <v>FRANCIA</v>
      </c>
      <c r="H2697" s="30">
        <f>+'Categorias-9 feb-Depurado'!H2696</f>
        <v>1520097985</v>
      </c>
      <c r="I2697" s="107">
        <f>+'Categorias-9 feb-Depurado'!R2696</f>
        <v>20613144</v>
      </c>
      <c r="J2697" s="108">
        <f t="shared" si="172"/>
        <v>20613144</v>
      </c>
      <c r="K2697" s="107">
        <f t="shared" si="173"/>
        <v>8521846.3011189047</v>
      </c>
      <c r="L2697" s="109">
        <f t="shared" si="174"/>
        <v>29134990.301118903</v>
      </c>
      <c r="M2697" s="110">
        <f t="shared" si="175"/>
        <v>2.2211179920305184E-05</v>
      </c>
      <c r="N2697" s="33" t="s">
        <v>4892</v>
      </c>
      <c r="O2697" s="33">
        <f>+'Categorias-9 feb-Depurado'!Y2696</f>
        <v>6135.1199999999999</v>
      </c>
      <c r="P2697" s="111">
        <f>+'Categorias-9 feb-Depurado'!AC2696</f>
        <v>43891</v>
      </c>
      <c r="Q2697" s="111">
        <f>+'Categorias-9 feb-Depurado'!AE2696</f>
        <v>43951</v>
      </c>
      <c r="R2697" s="112" t="str">
        <f>+'Categorias-9 feb-Depurado'!AB2696</f>
        <v>Compras</v>
      </c>
    </row>
    <row r="2698" spans="2:18" s="1" customFormat="1" ht="14.5" hidden="1">
      <c r="B2698" s="57" t="str">
        <f>+'Categorias-9 feb-Depurado'!B2697</f>
        <v>AIRFRANCE INDUSTRIES</v>
      </c>
      <c r="C2698" s="30" t="s">
        <v>4900</v>
      </c>
      <c r="D2698" s="31">
        <v>5</v>
      </c>
      <c r="E2698" s="30">
        <f>+'Categorias-9 feb-Depurado'!E2697</f>
        <v>131595913</v>
      </c>
      <c r="F2698" s="30" t="str">
        <f>+'Categorias-9 feb-Depurado'!F2697</f>
        <v>91550 PARAY VIEILLE POSTE</v>
      </c>
      <c r="G2698" s="30" t="str">
        <f>+'Categorias-9 feb-Depurado'!G2697</f>
        <v>FRANCIA</v>
      </c>
      <c r="H2698" s="30">
        <f>+'Categorias-9 feb-Depurado'!H2697</f>
        <v>1520097983</v>
      </c>
      <c r="I2698" s="107">
        <f>+'Categorias-9 feb-Depurado'!R2697</f>
        <v>439881741</v>
      </c>
      <c r="J2698" s="108">
        <f t="shared" si="172"/>
        <v>439881741</v>
      </c>
      <c r="K2698" s="107">
        <f t="shared" si="173"/>
        <v>181855062.35587323</v>
      </c>
      <c r="L2698" s="109">
        <f t="shared" si="174"/>
        <v>621736803.35587323</v>
      </c>
      <c r="M2698" s="110">
        <f t="shared" si="175"/>
        <v>0.00047398361419335582</v>
      </c>
      <c r="N2698" s="33" t="s">
        <v>4892</v>
      </c>
      <c r="O2698" s="33">
        <f>+'Categorias-9 feb-Depurado'!Y2697</f>
        <v>130922.64</v>
      </c>
      <c r="P2698" s="111">
        <f>+'Categorias-9 feb-Depurado'!AC2697</f>
        <v>43891</v>
      </c>
      <c r="Q2698" s="111">
        <f>+'Categorias-9 feb-Depurado'!AE2697</f>
        <v>43951</v>
      </c>
      <c r="R2698" s="112" t="str">
        <f>+'Categorias-9 feb-Depurado'!AB2697</f>
        <v>Compras</v>
      </c>
    </row>
    <row r="2699" spans="2:18" s="1" customFormat="1" ht="14.5" hidden="1">
      <c r="B2699" s="57" t="str">
        <f>+'Categorias-9 feb-Depurado'!B2698</f>
        <v>AIRFRANCE INDUSTRIES</v>
      </c>
      <c r="C2699" s="30" t="s">
        <v>4900</v>
      </c>
      <c r="D2699" s="31">
        <v>5</v>
      </c>
      <c r="E2699" s="30">
        <f>+'Categorias-9 feb-Depurado'!E2698</f>
        <v>131595913</v>
      </c>
      <c r="F2699" s="30" t="str">
        <f>+'Categorias-9 feb-Depurado'!F2698</f>
        <v>91550 PARAY VIEILLE POSTE</v>
      </c>
      <c r="G2699" s="30" t="str">
        <f>+'Categorias-9 feb-Depurado'!G2698</f>
        <v>FRANCIA</v>
      </c>
      <c r="H2699" s="30">
        <f>+'Categorias-9 feb-Depurado'!H2698</f>
        <v>1510204539</v>
      </c>
      <c r="I2699" s="107">
        <f>+'Categorias-9 feb-Depurado'!R2698</f>
        <v>70492135</v>
      </c>
      <c r="J2699" s="108">
        <f t="shared" si="172"/>
        <v>70492135</v>
      </c>
      <c r="K2699" s="107">
        <f t="shared" si="173"/>
        <v>29108763.233783554</v>
      </c>
      <c r="L2699" s="109">
        <f t="shared" si="174"/>
        <v>99600898.233783558</v>
      </c>
      <c r="M2699" s="110">
        <f t="shared" si="175"/>
        <v>7.5931155220244361E-05</v>
      </c>
      <c r="N2699" s="33" t="s">
        <v>4892</v>
      </c>
      <c r="O2699" s="33">
        <f>+'Categorias-9 feb-Depurado'!Y2698</f>
        <v>19913.82</v>
      </c>
      <c r="P2699" s="111">
        <f>+'Categorias-9 feb-Depurado'!AC2698</f>
        <v>43892</v>
      </c>
      <c r="Q2699" s="111">
        <f>+'Categorias-9 feb-Depurado'!AE2698</f>
        <v>43952</v>
      </c>
      <c r="R2699" s="112" t="str">
        <f>+'Categorias-9 feb-Depurado'!AB2698</f>
        <v>Compras</v>
      </c>
    </row>
    <row r="2700" spans="2:18" s="1" customFormat="1" ht="14.5" hidden="1">
      <c r="B2700" s="57" t="str">
        <f>+'Categorias-9 feb-Depurado'!B2699</f>
        <v>AIRFRANCE INDUSTRIES</v>
      </c>
      <c r="C2700" s="30" t="s">
        <v>4900</v>
      </c>
      <c r="D2700" s="31">
        <v>5</v>
      </c>
      <c r="E2700" s="30">
        <f>+'Categorias-9 feb-Depurado'!E2699</f>
        <v>131595913</v>
      </c>
      <c r="F2700" s="30" t="str">
        <f>+'Categorias-9 feb-Depurado'!F2699</f>
        <v>91550 PARAY VIEILLE POSTE</v>
      </c>
      <c r="G2700" s="30" t="str">
        <f>+'Categorias-9 feb-Depurado'!G2699</f>
        <v>FRANCIA</v>
      </c>
      <c r="H2700" s="30">
        <f>+'Categorias-9 feb-Depurado'!H2699</f>
        <v>1510218922</v>
      </c>
      <c r="I2700" s="107">
        <f>+'Categorias-9 feb-Depurado'!R2699</f>
        <v>15021551</v>
      </c>
      <c r="J2700" s="108">
        <f t="shared" si="172"/>
        <v>15021551</v>
      </c>
      <c r="K2700" s="107">
        <f t="shared" si="173"/>
        <v>6195709.9360333858</v>
      </c>
      <c r="L2700" s="109">
        <f t="shared" si="174"/>
        <v>21217260.936033387</v>
      </c>
      <c r="M2700" s="110">
        <f t="shared" si="175"/>
        <v>1.6175066310154291E-05</v>
      </c>
      <c r="N2700" s="33" t="s">
        <v>4892</v>
      </c>
      <c r="O2700" s="33">
        <f>+'Categorias-9 feb-Depurado'!Y2699</f>
        <v>4277</v>
      </c>
      <c r="P2700" s="111">
        <f>+'Categorias-9 feb-Depurado'!AC2699</f>
        <v>43893</v>
      </c>
      <c r="Q2700" s="111">
        <f>+'Categorias-9 feb-Depurado'!AE2699</f>
        <v>43953</v>
      </c>
      <c r="R2700" s="112" t="str">
        <f>+'Categorias-9 feb-Depurado'!AB2699</f>
        <v>Compras</v>
      </c>
    </row>
    <row r="2701" spans="2:18" s="1" customFormat="1" ht="14.5" hidden="1">
      <c r="B2701" s="57" t="str">
        <f>+'Categorias-9 feb-Depurado'!B2700</f>
        <v>AIRFRANCE INDUSTRIES</v>
      </c>
      <c r="C2701" s="30" t="s">
        <v>4900</v>
      </c>
      <c r="D2701" s="31">
        <v>5</v>
      </c>
      <c r="E2701" s="30">
        <f>+'Categorias-9 feb-Depurado'!E2700</f>
        <v>131595913</v>
      </c>
      <c r="F2701" s="30" t="str">
        <f>+'Categorias-9 feb-Depurado'!F2700</f>
        <v>91550 PARAY VIEILLE POSTE</v>
      </c>
      <c r="G2701" s="30" t="str">
        <f>+'Categorias-9 feb-Depurado'!G2700</f>
        <v>FRANCIA</v>
      </c>
      <c r="H2701" s="30">
        <f>+'Categorias-9 feb-Depurado'!H2700</f>
        <v>1510213167</v>
      </c>
      <c r="I2701" s="107">
        <f>+'Categorias-9 feb-Depurado'!R2700</f>
        <v>59300866</v>
      </c>
      <c r="J2701" s="108">
        <f t="shared" si="172"/>
        <v>59300866</v>
      </c>
      <c r="K2701" s="107">
        <f t="shared" si="173"/>
        <v>24401835.824088998</v>
      </c>
      <c r="L2701" s="109">
        <f t="shared" si="174"/>
        <v>83702701.824088991</v>
      </c>
      <c r="M2701" s="110">
        <f t="shared" si="175"/>
        <v>6.3811099671418094E-05</v>
      </c>
      <c r="N2701" s="33" t="s">
        <v>4892</v>
      </c>
      <c r="O2701" s="33">
        <f>+'Categorias-9 feb-Depurado'!Y2700</f>
        <v>17146.66</v>
      </c>
      <c r="P2701" s="111">
        <f>+'Categorias-9 feb-Depurado'!AC2700</f>
        <v>43895</v>
      </c>
      <c r="Q2701" s="111">
        <f>+'Categorias-9 feb-Depurado'!AE2700</f>
        <v>43955</v>
      </c>
      <c r="R2701" s="112" t="str">
        <f>+'Categorias-9 feb-Depurado'!AB2700</f>
        <v>Compras</v>
      </c>
    </row>
    <row r="2702" spans="2:18" s="1" customFormat="1" ht="14.5" hidden="1">
      <c r="B2702" s="57" t="str">
        <f>+'Categorias-9 feb-Depurado'!B2701</f>
        <v>AIRFRANCE INDUSTRIES</v>
      </c>
      <c r="C2702" s="30" t="s">
        <v>4900</v>
      </c>
      <c r="D2702" s="31">
        <v>5</v>
      </c>
      <c r="E2702" s="30">
        <f>+'Categorias-9 feb-Depurado'!E2701</f>
        <v>131595913</v>
      </c>
      <c r="F2702" s="30" t="str">
        <f>+'Categorias-9 feb-Depurado'!F2701</f>
        <v>91550 PARAY VIEILLE POSTE</v>
      </c>
      <c r="G2702" s="30" t="str">
        <f>+'Categorias-9 feb-Depurado'!G2701</f>
        <v>FRANCIA</v>
      </c>
      <c r="H2702" s="30" t="str">
        <f>+'Categorias-9 feb-Depurado'!H2701</f>
        <v>1510219100.</v>
      </c>
      <c r="I2702" s="107">
        <f>+'Categorias-9 feb-Depurado'!R2701</f>
        <v>6116061</v>
      </c>
      <c r="J2702" s="108">
        <f t="shared" si="172"/>
        <v>6116061</v>
      </c>
      <c r="K2702" s="107">
        <f t="shared" si="173"/>
        <v>2516710.5723567945</v>
      </c>
      <c r="L2702" s="109">
        <f t="shared" si="174"/>
        <v>8632771.572356794</v>
      </c>
      <c r="M2702" s="110">
        <f t="shared" si="175"/>
        <v>6.5812289835273733E-06</v>
      </c>
      <c r="N2702" s="33" t="s">
        <v>4892</v>
      </c>
      <c r="O2702" s="33">
        <f>+'Categorias-9 feb-Depurado'!Y2701</f>
        <v>1768.4400000000001</v>
      </c>
      <c r="P2702" s="111">
        <f>+'Categorias-9 feb-Depurado'!AC2701</f>
        <v>43895</v>
      </c>
      <c r="Q2702" s="111">
        <f>+'Categorias-9 feb-Depurado'!AE2701</f>
        <v>43955</v>
      </c>
      <c r="R2702" s="112" t="str">
        <f>+'Categorias-9 feb-Depurado'!AB2701</f>
        <v>Compras</v>
      </c>
    </row>
    <row r="2703" spans="2:18" s="1" customFormat="1" ht="14.5" hidden="1">
      <c r="B2703" s="57" t="str">
        <f>+'Categorias-9 feb-Depurado'!B2702</f>
        <v>AIRFRANCE INDUSTRIES</v>
      </c>
      <c r="C2703" s="30" t="s">
        <v>4900</v>
      </c>
      <c r="D2703" s="31">
        <v>5</v>
      </c>
      <c r="E2703" s="30">
        <f>+'Categorias-9 feb-Depurado'!E2702</f>
        <v>131595913</v>
      </c>
      <c r="F2703" s="30" t="str">
        <f>+'Categorias-9 feb-Depurado'!F2702</f>
        <v>91550 PARAY VIEILLE POSTE</v>
      </c>
      <c r="G2703" s="30" t="str">
        <f>+'Categorias-9 feb-Depurado'!G2702</f>
        <v>FRANCIA</v>
      </c>
      <c r="H2703" s="30" t="str">
        <f>+'Categorias-9 feb-Depurado'!H2702</f>
        <v>1510221447.</v>
      </c>
      <c r="I2703" s="107">
        <f>+'Categorias-9 feb-Depurado'!R2702</f>
        <v>22917133</v>
      </c>
      <c r="J2703" s="108">
        <f t="shared" si="176" ref="J2703:J2766">+IF(Q2703&gt;$O$4,0,I2703)</f>
        <v>22917133</v>
      </c>
      <c r="K2703" s="107">
        <f t="shared" si="177" ref="K2703:K2766">++(((1+$O$5)^(($O$4-Q2703)/365))-1)*J2703</f>
        <v>9298163.1118789967</v>
      </c>
      <c r="L2703" s="109">
        <f t="shared" si="178" ref="L2703:L2766">+I2703+K2703</f>
        <v>32215296.111878999</v>
      </c>
      <c r="M2703" s="110">
        <f t="shared" si="179" ref="M2703:M2766">+L2703/$E$11</f>
        <v>2.4559463748967606E-05</v>
      </c>
      <c r="N2703" s="33" t="s">
        <v>4892</v>
      </c>
      <c r="O2703" s="33">
        <f>+'Categorias-9 feb-Depurado'!Y2702</f>
        <v>5589.6400000000003</v>
      </c>
      <c r="P2703" s="111">
        <f>+'Categorias-9 feb-Depurado'!AC2702</f>
        <v>43907</v>
      </c>
      <c r="Q2703" s="111">
        <f>+'Categorias-9 feb-Depurado'!AE2702</f>
        <v>43967</v>
      </c>
      <c r="R2703" s="112" t="str">
        <f>+'Categorias-9 feb-Depurado'!AB2702</f>
        <v>Compras</v>
      </c>
    </row>
    <row r="2704" spans="2:18" s="1" customFormat="1" ht="14.5" hidden="1">
      <c r="B2704" s="57" t="str">
        <f>+'Categorias-9 feb-Depurado'!B2703</f>
        <v>AIRFRANCE INDUSTRIES</v>
      </c>
      <c r="C2704" s="30" t="s">
        <v>4900</v>
      </c>
      <c r="D2704" s="31">
        <v>5</v>
      </c>
      <c r="E2704" s="30">
        <f>+'Categorias-9 feb-Depurado'!E2703</f>
        <v>131595913</v>
      </c>
      <c r="F2704" s="30" t="str">
        <f>+'Categorias-9 feb-Depurado'!F2703</f>
        <v>91550 PARAY VIEILLE POSTE</v>
      </c>
      <c r="G2704" s="30" t="str">
        <f>+'Categorias-9 feb-Depurado'!G2703</f>
        <v>FRANCIA</v>
      </c>
      <c r="H2704" s="30" t="str">
        <f>+'Categorias-9 feb-Depurado'!H2703</f>
        <v>1510221486.</v>
      </c>
      <c r="I2704" s="107">
        <f>+'Categorias-9 feb-Depurado'!R2703</f>
        <v>18076960</v>
      </c>
      <c r="J2704" s="108">
        <f t="shared" si="176"/>
        <v>18076960</v>
      </c>
      <c r="K2704" s="107">
        <f t="shared" si="177"/>
        <v>7334360.8315626625</v>
      </c>
      <c r="L2704" s="109">
        <f t="shared" si="178"/>
        <v>25411320.831562661</v>
      </c>
      <c r="M2704" s="110">
        <f t="shared" si="179"/>
        <v>1.9372425155081022E-05</v>
      </c>
      <c r="N2704" s="33" t="s">
        <v>4892</v>
      </c>
      <c r="O2704" s="33">
        <f>+'Categorias-9 feb-Depurado'!Y2703</f>
        <v>4409.0900000000001</v>
      </c>
      <c r="P2704" s="111">
        <f>+'Categorias-9 feb-Depurado'!AC2703</f>
        <v>43907</v>
      </c>
      <c r="Q2704" s="111">
        <f>+'Categorias-9 feb-Depurado'!AE2703</f>
        <v>43967</v>
      </c>
      <c r="R2704" s="112" t="str">
        <f>+'Categorias-9 feb-Depurado'!AB2703</f>
        <v>Compras</v>
      </c>
    </row>
    <row r="2705" spans="2:18" s="1" customFormat="1" ht="14.5" hidden="1">
      <c r="B2705" s="57" t="str">
        <f>+'Categorias-9 feb-Depurado'!B2704</f>
        <v>AIRFRANCE INDUSTRIES</v>
      </c>
      <c r="C2705" s="30" t="s">
        <v>4900</v>
      </c>
      <c r="D2705" s="31">
        <v>5</v>
      </c>
      <c r="E2705" s="30">
        <f>+'Categorias-9 feb-Depurado'!E2704</f>
        <v>131595913</v>
      </c>
      <c r="F2705" s="30" t="str">
        <f>+'Categorias-9 feb-Depurado'!F2704</f>
        <v>91550 PARAY VIEILLE POSTE</v>
      </c>
      <c r="G2705" s="30" t="str">
        <f>+'Categorias-9 feb-Depurado'!G2704</f>
        <v>FRANCIA</v>
      </c>
      <c r="H2705" s="30" t="str">
        <f>+'Categorias-9 feb-Depurado'!H2704</f>
        <v>1510222196.</v>
      </c>
      <c r="I2705" s="107">
        <f>+'Categorias-9 feb-Depurado'!R2704</f>
        <v>8345191</v>
      </c>
      <c r="J2705" s="108">
        <f t="shared" si="176"/>
        <v>8345191</v>
      </c>
      <c r="K2705" s="107">
        <f t="shared" si="177"/>
        <v>3357932.1257602163</v>
      </c>
      <c r="L2705" s="109">
        <f t="shared" si="178"/>
        <v>11703123.125760216</v>
      </c>
      <c r="M2705" s="110">
        <f t="shared" si="179"/>
        <v>8.9219241430727983E-06</v>
      </c>
      <c r="N2705" s="33" t="s">
        <v>4892</v>
      </c>
      <c r="O2705" s="33">
        <f>+'Categorias-9 feb-Depurado'!Y2704</f>
        <v>2045.4100000000001</v>
      </c>
      <c r="P2705" s="111">
        <f>+'Categorias-9 feb-Depurado'!AC2704</f>
        <v>43914</v>
      </c>
      <c r="Q2705" s="111">
        <f>+'Categorias-9 feb-Depurado'!AE2704</f>
        <v>43974</v>
      </c>
      <c r="R2705" s="112" t="str">
        <f>+'Categorias-9 feb-Depurado'!AB2704</f>
        <v>Compras</v>
      </c>
    </row>
    <row r="2706" spans="2:18" s="1" customFormat="1" ht="14.5" hidden="1">
      <c r="B2706" s="57" t="str">
        <f>+'Categorias-9 feb-Depurado'!B2705</f>
        <v>AIRFRANCE INDUSTRIES</v>
      </c>
      <c r="C2706" s="30" t="s">
        <v>4900</v>
      </c>
      <c r="D2706" s="31">
        <v>5</v>
      </c>
      <c r="E2706" s="30">
        <f>+'Categorias-9 feb-Depurado'!E2705</f>
        <v>131595913</v>
      </c>
      <c r="F2706" s="30" t="str">
        <f>+'Categorias-9 feb-Depurado'!F2705</f>
        <v>91550 PARAY VIEILLE POSTE</v>
      </c>
      <c r="G2706" s="30" t="str">
        <f>+'Categorias-9 feb-Depurado'!G2705</f>
        <v>FRANCIA</v>
      </c>
      <c r="H2706" s="30">
        <f>+'Categorias-9 feb-Depurado'!H2705</f>
        <v>1510222568</v>
      </c>
      <c r="I2706" s="107">
        <f>+'Categorias-9 feb-Depurado'!R2705</f>
        <v>8800851</v>
      </c>
      <c r="J2706" s="108">
        <f t="shared" si="176"/>
        <v>8800851</v>
      </c>
      <c r="K2706" s="107">
        <f t="shared" si="177"/>
        <v>3516061.6696366156</v>
      </c>
      <c r="L2706" s="109">
        <f t="shared" si="178"/>
        <v>12316912.669636615</v>
      </c>
      <c r="M2706" s="110">
        <f t="shared" si="179"/>
        <v>9.3898491312516059E-06</v>
      </c>
      <c r="N2706" s="33" t="s">
        <v>4892</v>
      </c>
      <c r="O2706" s="33">
        <f>+'Categorias-9 feb-Depurado'!Y2705</f>
        <v>2342.9699999999998</v>
      </c>
      <c r="P2706" s="111">
        <f>+'Categorias-9 feb-Depurado'!AC2705</f>
        <v>43920</v>
      </c>
      <c r="Q2706" s="111">
        <f>+'Categorias-9 feb-Depurado'!AE2705</f>
        <v>43980</v>
      </c>
      <c r="R2706" s="112" t="str">
        <f>+'Categorias-9 feb-Depurado'!AB2705</f>
        <v>Compras</v>
      </c>
    </row>
    <row r="2707" spans="2:18" s="1" customFormat="1" ht="14.5" hidden="1">
      <c r="B2707" s="57" t="str">
        <f>+'Categorias-9 feb-Depurado'!B2706</f>
        <v>AIRFRANCE INDUSTRIES</v>
      </c>
      <c r="C2707" s="30" t="s">
        <v>4900</v>
      </c>
      <c r="D2707" s="31">
        <v>5</v>
      </c>
      <c r="E2707" s="30">
        <f>+'Categorias-9 feb-Depurado'!E2706</f>
        <v>131595913</v>
      </c>
      <c r="F2707" s="30" t="str">
        <f>+'Categorias-9 feb-Depurado'!F2706</f>
        <v>91550 PARAY VIEILLE POSTE</v>
      </c>
      <c r="G2707" s="30" t="str">
        <f>+'Categorias-9 feb-Depurado'!G2706</f>
        <v>FRANCIA</v>
      </c>
      <c r="H2707" s="30">
        <f>+'Categorias-9 feb-Depurado'!H2706</f>
        <v>1510222553</v>
      </c>
      <c r="I2707" s="107">
        <f>+'Categorias-9 feb-Depurado'!R2706</f>
        <v>65221792</v>
      </c>
      <c r="J2707" s="108">
        <f t="shared" si="176"/>
        <v>65221792</v>
      </c>
      <c r="K2707" s="107">
        <f t="shared" si="177"/>
        <v>26057007.768477395</v>
      </c>
      <c r="L2707" s="109">
        <f t="shared" si="178"/>
        <v>91278799.768477395</v>
      </c>
      <c r="M2707" s="110">
        <f t="shared" si="179"/>
        <v>6.9586769160149737E-05</v>
      </c>
      <c r="N2707" s="33" t="s">
        <v>4892</v>
      </c>
      <c r="O2707" s="33">
        <f>+'Categorias-9 feb-Depurado'!Y2706</f>
        <v>17363.400000000001</v>
      </c>
      <c r="P2707" s="111">
        <f>+'Categorias-9 feb-Depurado'!AC2706</f>
        <v>43920</v>
      </c>
      <c r="Q2707" s="111">
        <f>+'Categorias-9 feb-Depurado'!AE2706</f>
        <v>43980</v>
      </c>
      <c r="R2707" s="112" t="str">
        <f>+'Categorias-9 feb-Depurado'!AB2706</f>
        <v>Compras</v>
      </c>
    </row>
    <row r="2708" spans="2:18" s="1" customFormat="1" ht="14.5" hidden="1">
      <c r="B2708" s="57" t="str">
        <f>+'Categorias-9 feb-Depurado'!B2707</f>
        <v>AIRFRANCE INDUSTRIES</v>
      </c>
      <c r="C2708" s="30" t="s">
        <v>4900</v>
      </c>
      <c r="D2708" s="31">
        <v>5</v>
      </c>
      <c r="E2708" s="30">
        <f>+'Categorias-9 feb-Depurado'!E2707</f>
        <v>131595913</v>
      </c>
      <c r="F2708" s="30" t="str">
        <f>+'Categorias-9 feb-Depurado'!F2707</f>
        <v>91550 PARAY VIEILLE POSTE</v>
      </c>
      <c r="G2708" s="30" t="str">
        <f>+'Categorias-9 feb-Depurado'!G2707</f>
        <v>FRANCIA</v>
      </c>
      <c r="H2708" s="30">
        <f>+'Categorias-9 feb-Depurado'!H2707</f>
        <v>1510222732</v>
      </c>
      <c r="I2708" s="107">
        <f>+'Categorias-9 feb-Depurado'!R2707</f>
        <v>15366265</v>
      </c>
      <c r="J2708" s="108">
        <f t="shared" si="176"/>
        <v>15366265</v>
      </c>
      <c r="K2708" s="107">
        <f t="shared" si="177"/>
        <v>6131705.4937680969</v>
      </c>
      <c r="L2708" s="109">
        <f t="shared" si="178"/>
        <v>21497970.493768096</v>
      </c>
      <c r="M2708" s="110">
        <f t="shared" si="179"/>
        <v>1.6389066398287339E-05</v>
      </c>
      <c r="N2708" s="33" t="s">
        <v>4892</v>
      </c>
      <c r="O2708" s="33">
        <f>+'Categorias-9 feb-Depurado'!Y2707</f>
        <v>4090.8200000000002</v>
      </c>
      <c r="P2708" s="111">
        <f>+'Categorias-9 feb-Depurado'!AC2707</f>
        <v>43921</v>
      </c>
      <c r="Q2708" s="111">
        <f>+'Categorias-9 feb-Depurado'!AE2707</f>
        <v>43981</v>
      </c>
      <c r="R2708" s="112" t="str">
        <f>+'Categorias-9 feb-Depurado'!AB2707</f>
        <v>Compras</v>
      </c>
    </row>
    <row r="2709" spans="2:18" s="1" customFormat="1" ht="14.5" hidden="1">
      <c r="B2709" s="57" t="str">
        <f>+'Categorias-9 feb-Depurado'!B2708</f>
        <v>AIRFRANCE INDUSTRIES</v>
      </c>
      <c r="C2709" s="30" t="s">
        <v>4900</v>
      </c>
      <c r="D2709" s="31">
        <v>5</v>
      </c>
      <c r="E2709" s="30">
        <f>+'Categorias-9 feb-Depurado'!E2708</f>
        <v>131595913</v>
      </c>
      <c r="F2709" s="30" t="str">
        <f>+'Categorias-9 feb-Depurado'!F2708</f>
        <v>91550 PARAY VIEILLE POSTE</v>
      </c>
      <c r="G2709" s="30" t="str">
        <f>+'Categorias-9 feb-Depurado'!G2708</f>
        <v>FRANCIA</v>
      </c>
      <c r="H2709" s="30">
        <f>+'Categorias-9 feb-Depurado'!H2708</f>
        <v>1510222681</v>
      </c>
      <c r="I2709" s="107">
        <f>+'Categorias-9 feb-Depurado'!R2708</f>
        <v>8180614</v>
      </c>
      <c r="J2709" s="108">
        <f t="shared" si="176"/>
        <v>8180614</v>
      </c>
      <c r="K2709" s="107">
        <f t="shared" si="177"/>
        <v>3264366.1817752202</v>
      </c>
      <c r="L2709" s="109">
        <f t="shared" si="178"/>
        <v>11444980.18177522</v>
      </c>
      <c r="M2709" s="110">
        <f t="shared" si="179"/>
        <v>8.7251278059280488E-06</v>
      </c>
      <c r="N2709" s="33" t="s">
        <v>4892</v>
      </c>
      <c r="O2709" s="33">
        <f>+'Categorias-9 feb-Depurado'!Y2708</f>
        <v>2177.8499999999999</v>
      </c>
      <c r="P2709" s="111">
        <f>+'Categorias-9 feb-Depurado'!AC2708</f>
        <v>43921</v>
      </c>
      <c r="Q2709" s="111">
        <f>+'Categorias-9 feb-Depurado'!AE2708</f>
        <v>43981</v>
      </c>
      <c r="R2709" s="112" t="str">
        <f>+'Categorias-9 feb-Depurado'!AB2708</f>
        <v>Compras</v>
      </c>
    </row>
    <row r="2710" spans="2:18" s="1" customFormat="1" ht="14.5" hidden="1">
      <c r="B2710" s="57" t="str">
        <f>+'Categorias-9 feb-Depurado'!B2709</f>
        <v>AIRFRANCE INDUSTRIES</v>
      </c>
      <c r="C2710" s="30" t="s">
        <v>4900</v>
      </c>
      <c r="D2710" s="31">
        <v>5</v>
      </c>
      <c r="E2710" s="30">
        <f>+'Categorias-9 feb-Depurado'!E2709</f>
        <v>131595913</v>
      </c>
      <c r="F2710" s="30" t="str">
        <f>+'Categorias-9 feb-Depurado'!F2709</f>
        <v>91550 PARAY VIEILLE POSTE</v>
      </c>
      <c r="G2710" s="30" t="str">
        <f>+'Categorias-9 feb-Depurado'!G2709</f>
        <v>FRANCIA</v>
      </c>
      <c r="H2710" s="30" t="str">
        <f>+'Categorias-9 feb-Depurado'!H2709</f>
        <v>1510222719..</v>
      </c>
      <c r="I2710" s="107">
        <f>+'Categorias-9 feb-Depurado'!R2709</f>
        <v>9599523</v>
      </c>
      <c r="J2710" s="108">
        <f t="shared" si="176"/>
        <v>9599523</v>
      </c>
      <c r="K2710" s="107">
        <f t="shared" si="177"/>
        <v>3830563.1145013575</v>
      </c>
      <c r="L2710" s="109">
        <f t="shared" si="178"/>
        <v>13430086.114501357</v>
      </c>
      <c r="M2710" s="110">
        <f t="shared" si="179"/>
        <v>1.0238481494291973E-05</v>
      </c>
      <c r="N2710" s="33" t="s">
        <v>4892</v>
      </c>
      <c r="O2710" s="33">
        <f>+'Categorias-9 feb-Depurado'!Y2709</f>
        <v>2648.5900000000001</v>
      </c>
      <c r="P2710" s="111">
        <f>+'Categorias-9 feb-Depurado'!AC2709</f>
        <v>43921</v>
      </c>
      <c r="Q2710" s="111">
        <f>+'Categorias-9 feb-Depurado'!AE2709</f>
        <v>43981</v>
      </c>
      <c r="R2710" s="112" t="str">
        <f>+'Categorias-9 feb-Depurado'!AB2709</f>
        <v>Compras</v>
      </c>
    </row>
    <row r="2711" spans="2:18" s="1" customFormat="1" ht="14.5" hidden="1">
      <c r="B2711" s="57" t="str">
        <f>+'Categorias-9 feb-Depurado'!B2710</f>
        <v>AIRFRANCE INDUSTRIES</v>
      </c>
      <c r="C2711" s="30" t="s">
        <v>4900</v>
      </c>
      <c r="D2711" s="31">
        <v>5</v>
      </c>
      <c r="E2711" s="30">
        <f>+'Categorias-9 feb-Depurado'!E2710</f>
        <v>131595913</v>
      </c>
      <c r="F2711" s="30" t="str">
        <f>+'Categorias-9 feb-Depurado'!F2710</f>
        <v>91550 PARAY VIEILLE POSTE</v>
      </c>
      <c r="G2711" s="30" t="str">
        <f>+'Categorias-9 feb-Depurado'!G2710</f>
        <v>FRANCIA</v>
      </c>
      <c r="H2711" s="30">
        <f>+'Categorias-9 feb-Depurado'!H2710</f>
        <v>1510222614</v>
      </c>
      <c r="I2711" s="107">
        <f>+'Categorias-9 feb-Depurado'!R2710</f>
        <v>44029950</v>
      </c>
      <c r="J2711" s="108">
        <f t="shared" si="176"/>
        <v>44029950</v>
      </c>
      <c r="K2711" s="107">
        <f t="shared" si="177"/>
        <v>17569571.155081253</v>
      </c>
      <c r="L2711" s="109">
        <f t="shared" si="178"/>
        <v>61599521.155081257</v>
      </c>
      <c r="M2711" s="110">
        <f t="shared" si="179"/>
        <v>4.6960648801987447E-05</v>
      </c>
      <c r="N2711" s="33" t="s">
        <v>4892</v>
      </c>
      <c r="O2711" s="33">
        <f>+'Categorias-9 feb-Depurado'!Y2710</f>
        <v>11721.690000000001</v>
      </c>
      <c r="P2711" s="111">
        <f>+'Categorias-9 feb-Depurado'!AC2710</f>
        <v>43921</v>
      </c>
      <c r="Q2711" s="111">
        <f>+'Categorias-9 feb-Depurado'!AE2710</f>
        <v>43981</v>
      </c>
      <c r="R2711" s="112" t="str">
        <f>+'Categorias-9 feb-Depurado'!AB2710</f>
        <v>Compras</v>
      </c>
    </row>
    <row r="2712" spans="2:18" s="1" customFormat="1" ht="14.5" hidden="1">
      <c r="B2712" s="57" t="str">
        <f>+'Categorias-9 feb-Depurado'!B2711</f>
        <v>AIRFRANCE INDUSTRIES</v>
      </c>
      <c r="C2712" s="30" t="s">
        <v>4900</v>
      </c>
      <c r="D2712" s="31">
        <v>5</v>
      </c>
      <c r="E2712" s="30">
        <f>+'Categorias-9 feb-Depurado'!E2711</f>
        <v>131595913</v>
      </c>
      <c r="F2712" s="30" t="str">
        <f>+'Categorias-9 feb-Depurado'!F2711</f>
        <v>91550 PARAY VIEILLE POSTE</v>
      </c>
      <c r="G2712" s="30" t="str">
        <f>+'Categorias-9 feb-Depurado'!G2711</f>
        <v>FRANCIA</v>
      </c>
      <c r="H2712" s="30">
        <f>+'Categorias-9 feb-Depurado'!H2711</f>
        <v>1520098254</v>
      </c>
      <c r="I2712" s="107">
        <f>+'Categorias-9 feb-Depurado'!R2711</f>
        <v>240041317</v>
      </c>
      <c r="J2712" s="108">
        <f t="shared" si="176"/>
        <v>240041317</v>
      </c>
      <c r="K2712" s="107">
        <f t="shared" si="177"/>
        <v>95785323.380810454</v>
      </c>
      <c r="L2712" s="109">
        <f t="shared" si="178"/>
        <v>335826640.38081044</v>
      </c>
      <c r="M2712" s="110">
        <f t="shared" si="179"/>
        <v>0.00025601882322381784</v>
      </c>
      <c r="N2712" s="33" t="s">
        <v>4892</v>
      </c>
      <c r="O2712" s="33">
        <f>+'Categorias-9 feb-Depurado'!Y2711</f>
        <v>63904</v>
      </c>
      <c r="P2712" s="111">
        <f>+'Categorias-9 feb-Depurado'!AC2711</f>
        <v>43921</v>
      </c>
      <c r="Q2712" s="111">
        <f>+'Categorias-9 feb-Depurado'!AE2711</f>
        <v>43981</v>
      </c>
      <c r="R2712" s="112" t="str">
        <f>+'Categorias-9 feb-Depurado'!AB2711</f>
        <v>Compras</v>
      </c>
    </row>
    <row r="2713" spans="2:18" s="1" customFormat="1" ht="14.5" hidden="1">
      <c r="B2713" s="57" t="str">
        <f>+'Categorias-9 feb-Depurado'!B2712</f>
        <v>AIRFRANCE INDUSTRIES</v>
      </c>
      <c r="C2713" s="30" t="s">
        <v>4900</v>
      </c>
      <c r="D2713" s="31">
        <v>5</v>
      </c>
      <c r="E2713" s="30">
        <f>+'Categorias-9 feb-Depurado'!E2712</f>
        <v>131595913</v>
      </c>
      <c r="F2713" s="30" t="str">
        <f>+'Categorias-9 feb-Depurado'!F2712</f>
        <v>91550 PARAY VIEILLE POSTE</v>
      </c>
      <c r="G2713" s="30" t="str">
        <f>+'Categorias-9 feb-Depurado'!G2712</f>
        <v>FRANCIA</v>
      </c>
      <c r="H2713" s="30">
        <f>+'Categorias-9 feb-Depurado'!H2712</f>
        <v>1520098564</v>
      </c>
      <c r="I2713" s="107">
        <f>+'Categorias-9 feb-Depurado'!R2712</f>
        <v>491782094</v>
      </c>
      <c r="J2713" s="108">
        <f t="shared" si="176"/>
        <v>491782094</v>
      </c>
      <c r="K2713" s="107">
        <f t="shared" si="177"/>
        <v>196004657.31946939</v>
      </c>
      <c r="L2713" s="109">
        <f t="shared" si="178"/>
        <v>687786751.31946945</v>
      </c>
      <c r="M2713" s="110">
        <f t="shared" si="179"/>
        <v>0.00052433706421286348</v>
      </c>
      <c r="N2713" s="33" t="s">
        <v>4892</v>
      </c>
      <c r="O2713" s="33">
        <f>+'Categorias-9 feb-Depurado'!Y2712</f>
        <v>130922.64</v>
      </c>
      <c r="P2713" s="111">
        <f>+'Categorias-9 feb-Depurado'!AC2712</f>
        <v>43922</v>
      </c>
      <c r="Q2713" s="111">
        <f>+'Categorias-9 feb-Depurado'!AE2712</f>
        <v>43982</v>
      </c>
      <c r="R2713" s="112" t="str">
        <f>+'Categorias-9 feb-Depurado'!AB2712</f>
        <v>Compras</v>
      </c>
    </row>
    <row r="2714" spans="2:18" s="1" customFormat="1" ht="14.5" hidden="1">
      <c r="B2714" s="57" t="str">
        <f>+'Categorias-9 feb-Depurado'!B2713</f>
        <v>AIRFRANCE INDUSTRIES</v>
      </c>
      <c r="C2714" s="30" t="s">
        <v>4900</v>
      </c>
      <c r="D2714" s="31">
        <v>5</v>
      </c>
      <c r="E2714" s="30">
        <f>+'Categorias-9 feb-Depurado'!E2713</f>
        <v>131595913</v>
      </c>
      <c r="F2714" s="30" t="str">
        <f>+'Categorias-9 feb-Depurado'!F2713</f>
        <v>91550 PARAY VIEILLE POSTE</v>
      </c>
      <c r="G2714" s="30" t="str">
        <f>+'Categorias-9 feb-Depurado'!G2713</f>
        <v>FRANCIA</v>
      </c>
      <c r="H2714" s="30">
        <f>+'Categorias-9 feb-Depurado'!H2713</f>
        <v>1520098562</v>
      </c>
      <c r="I2714" s="107">
        <f>+'Categorias-9 feb-Depurado'!R2713</f>
        <v>46090457</v>
      </c>
      <c r="J2714" s="108">
        <f t="shared" si="176"/>
        <v>46090457</v>
      </c>
      <c r="K2714" s="107">
        <f t="shared" si="177"/>
        <v>18369811.223713931</v>
      </c>
      <c r="L2714" s="109">
        <f t="shared" si="178"/>
        <v>64460268.223713934</v>
      </c>
      <c r="M2714" s="110">
        <f t="shared" si="179"/>
        <v>4.9141551118795351E-05</v>
      </c>
      <c r="N2714" s="33" t="s">
        <v>4892</v>
      </c>
      <c r="O2714" s="33">
        <f>+'Categorias-9 feb-Depurado'!Y2713</f>
        <v>12270.24</v>
      </c>
      <c r="P2714" s="111">
        <f>+'Categorias-9 feb-Depurado'!AC2713</f>
        <v>43922</v>
      </c>
      <c r="Q2714" s="111">
        <f>+'Categorias-9 feb-Depurado'!AE2713</f>
        <v>43982</v>
      </c>
      <c r="R2714" s="112" t="str">
        <f>+'Categorias-9 feb-Depurado'!AB2713</f>
        <v>Compras</v>
      </c>
    </row>
    <row r="2715" spans="2:18" s="1" customFormat="1" ht="14.5" hidden="1">
      <c r="B2715" s="57" t="str">
        <f>+'Categorias-9 feb-Depurado'!B2714</f>
        <v>AIRFRANCE INDUSTRIES</v>
      </c>
      <c r="C2715" s="30" t="s">
        <v>4900</v>
      </c>
      <c r="D2715" s="31">
        <v>5</v>
      </c>
      <c r="E2715" s="30">
        <f>+'Categorias-9 feb-Depurado'!E2714</f>
        <v>131595913</v>
      </c>
      <c r="F2715" s="30" t="str">
        <f>+'Categorias-9 feb-Depurado'!F2714</f>
        <v>91550 PARAY VIEILLE POSTE</v>
      </c>
      <c r="G2715" s="30" t="str">
        <f>+'Categorias-9 feb-Depurado'!G2714</f>
        <v>FRANCIA</v>
      </c>
      <c r="H2715" s="30">
        <f>+'Categorias-9 feb-Depurado'!H2714</f>
        <v>1520098561</v>
      </c>
      <c r="I2715" s="107">
        <f>+'Categorias-9 feb-Depurado'!R2714</f>
        <v>23045229</v>
      </c>
      <c r="J2715" s="108">
        <f t="shared" si="176"/>
        <v>23045229</v>
      </c>
      <c r="K2715" s="107">
        <f t="shared" si="177"/>
        <v>9184905.8111369498</v>
      </c>
      <c r="L2715" s="109">
        <f t="shared" si="178"/>
        <v>32230134.81113695</v>
      </c>
      <c r="M2715" s="110">
        <f t="shared" si="179"/>
        <v>2.4570776092496651E-05</v>
      </c>
      <c r="N2715" s="33" t="s">
        <v>4892</v>
      </c>
      <c r="O2715" s="33">
        <f>+'Categorias-9 feb-Depurado'!Y2714</f>
        <v>6135.1199999999999</v>
      </c>
      <c r="P2715" s="111">
        <f>+'Categorias-9 feb-Depurado'!AC2714</f>
        <v>43922</v>
      </c>
      <c r="Q2715" s="111">
        <f>+'Categorias-9 feb-Depurado'!AE2714</f>
        <v>43982</v>
      </c>
      <c r="R2715" s="112" t="str">
        <f>+'Categorias-9 feb-Depurado'!AB2714</f>
        <v>Compras</v>
      </c>
    </row>
    <row r="2716" spans="2:18" s="1" customFormat="1" ht="14.5" hidden="1">
      <c r="B2716" s="57" t="str">
        <f>+'Categorias-9 feb-Depurado'!B2715</f>
        <v>AIRFRANCE INDUSTRIES</v>
      </c>
      <c r="C2716" s="30" t="s">
        <v>4900</v>
      </c>
      <c r="D2716" s="31">
        <v>5</v>
      </c>
      <c r="E2716" s="30">
        <f>+'Categorias-9 feb-Depurado'!E2715</f>
        <v>131595913</v>
      </c>
      <c r="F2716" s="30" t="str">
        <f>+'Categorias-9 feb-Depurado'!F2715</f>
        <v>91550 PARAY VIEILLE POSTE</v>
      </c>
      <c r="G2716" s="30" t="str">
        <f>+'Categorias-9 feb-Depurado'!G2715</f>
        <v>FRANCIA</v>
      </c>
      <c r="H2716" s="30">
        <f>+'Categorias-9 feb-Depurado'!H2715</f>
        <v>1510223647</v>
      </c>
      <c r="I2716" s="107">
        <f>+'Categorias-9 feb-Depurado'!R2715</f>
        <v>1911337</v>
      </c>
      <c r="J2716" s="108">
        <f t="shared" si="176"/>
        <v>1911337</v>
      </c>
      <c r="K2716" s="107">
        <f t="shared" si="177"/>
        <v>749055.17975191632</v>
      </c>
      <c r="L2716" s="109">
        <f t="shared" si="178"/>
        <v>2660392.1797519163</v>
      </c>
      <c r="M2716" s="110">
        <f t="shared" si="179"/>
        <v>2.0281609416143653E-06</v>
      </c>
      <c r="N2716" s="33" t="s">
        <v>4892</v>
      </c>
      <c r="O2716" s="33">
        <f>+'Categorias-9 feb-Depurado'!Y2715</f>
        <v>512</v>
      </c>
      <c r="P2716" s="111">
        <f>+'Categorias-9 feb-Depurado'!AC2715</f>
        <v>43936</v>
      </c>
      <c r="Q2716" s="111">
        <f>+'Categorias-9 feb-Depurado'!AE2715</f>
        <v>43996</v>
      </c>
      <c r="R2716" s="112" t="str">
        <f>+'Categorias-9 feb-Depurado'!AB2715</f>
        <v>Compras</v>
      </c>
    </row>
    <row r="2717" spans="2:18" s="1" customFormat="1" ht="14.5" hidden="1">
      <c r="B2717" s="57" t="str">
        <f>+'Categorias-9 feb-Depurado'!B2716</f>
        <v>AIRFRANCE INDUSTRIES</v>
      </c>
      <c r="C2717" s="30" t="s">
        <v>4900</v>
      </c>
      <c r="D2717" s="31">
        <v>5</v>
      </c>
      <c r="E2717" s="30">
        <f>+'Categorias-9 feb-Depurado'!E2716</f>
        <v>131595913</v>
      </c>
      <c r="F2717" s="30" t="str">
        <f>+'Categorias-9 feb-Depurado'!F2716</f>
        <v>91550 PARAY VIEILLE POSTE</v>
      </c>
      <c r="G2717" s="30" t="str">
        <f>+'Categorias-9 feb-Depurado'!G2716</f>
        <v>FRANCIA</v>
      </c>
      <c r="H2717" s="30">
        <f>+'Categorias-9 feb-Depurado'!H2716</f>
        <v>1510223638</v>
      </c>
      <c r="I2717" s="107">
        <f>+'Categorias-9 feb-Depurado'!R2716</f>
        <v>18739326</v>
      </c>
      <c r="J2717" s="108">
        <f t="shared" si="176"/>
        <v>18739326</v>
      </c>
      <c r="K2717" s="107">
        <f t="shared" si="177"/>
        <v>7343963.5215347987</v>
      </c>
      <c r="L2717" s="109">
        <f t="shared" si="178"/>
        <v>26083289.521534801</v>
      </c>
      <c r="M2717" s="110">
        <f t="shared" si="179"/>
        <v>1.9884703255040087E-05</v>
      </c>
      <c r="N2717" s="33" t="s">
        <v>4892</v>
      </c>
      <c r="O2717" s="33">
        <f>+'Categorias-9 feb-Depurado'!Y2716</f>
        <v>4857</v>
      </c>
      <c r="P2717" s="111">
        <f>+'Categorias-9 feb-Depurado'!AC2716</f>
        <v>43936</v>
      </c>
      <c r="Q2717" s="111">
        <f>+'Categorias-9 feb-Depurado'!AE2716</f>
        <v>43996</v>
      </c>
      <c r="R2717" s="112" t="str">
        <f>+'Categorias-9 feb-Depurado'!AB2716</f>
        <v>Compras</v>
      </c>
    </row>
    <row r="2718" spans="2:18" s="1" customFormat="1" ht="14.5" hidden="1">
      <c r="B2718" s="57" t="str">
        <f>+'Categorias-9 feb-Depurado'!B2717</f>
        <v>AIRFRANCE INDUSTRIES</v>
      </c>
      <c r="C2718" s="30" t="s">
        <v>4900</v>
      </c>
      <c r="D2718" s="31">
        <v>5</v>
      </c>
      <c r="E2718" s="30">
        <f>+'Categorias-9 feb-Depurado'!E2717</f>
        <v>131595913</v>
      </c>
      <c r="F2718" s="30" t="str">
        <f>+'Categorias-9 feb-Depurado'!F2717</f>
        <v>91550 PARAY VIEILLE POSTE</v>
      </c>
      <c r="G2718" s="30" t="str">
        <f>+'Categorias-9 feb-Depurado'!G2717</f>
        <v>FRANCIA</v>
      </c>
      <c r="H2718" s="30">
        <f>+'Categorias-9 feb-Depurado'!H2717</f>
        <v>1510223617</v>
      </c>
      <c r="I2718" s="107">
        <f>+'Categorias-9 feb-Depurado'!R2717</f>
        <v>38084391</v>
      </c>
      <c r="J2718" s="108">
        <f t="shared" si="176"/>
        <v>38084391</v>
      </c>
      <c r="K2718" s="107">
        <f t="shared" si="177"/>
        <v>14925316.857386878</v>
      </c>
      <c r="L2718" s="109">
        <f t="shared" si="178"/>
        <v>53009707.85738688</v>
      </c>
      <c r="M2718" s="110">
        <f t="shared" si="179"/>
        <v>4.0412169236178469E-05</v>
      </c>
      <c r="N2718" s="33" t="s">
        <v>4892</v>
      </c>
      <c r="O2718" s="33">
        <f>+'Categorias-9 feb-Depurado'!Y2717</f>
        <v>9871</v>
      </c>
      <c r="P2718" s="111">
        <f>+'Categorias-9 feb-Depurado'!AC2717</f>
        <v>43936</v>
      </c>
      <c r="Q2718" s="111">
        <f>+'Categorias-9 feb-Depurado'!AE2717</f>
        <v>43996</v>
      </c>
      <c r="R2718" s="112" t="str">
        <f>+'Categorias-9 feb-Depurado'!AB2717</f>
        <v>Compras</v>
      </c>
    </row>
    <row r="2719" spans="2:18" s="1" customFormat="1" ht="14.5" hidden="1">
      <c r="B2719" s="57" t="str">
        <f>+'Categorias-9 feb-Depurado'!B2718</f>
        <v>AIRFRANCE INDUSTRIES</v>
      </c>
      <c r="C2719" s="30" t="s">
        <v>4900</v>
      </c>
      <c r="D2719" s="31">
        <v>5</v>
      </c>
      <c r="E2719" s="30">
        <f>+'Categorias-9 feb-Depurado'!E2718</f>
        <v>131595913</v>
      </c>
      <c r="F2719" s="30" t="str">
        <f>+'Categorias-9 feb-Depurado'!F2718</f>
        <v>91550 PARAY VIEILLE POSTE</v>
      </c>
      <c r="G2719" s="30" t="str">
        <f>+'Categorias-9 feb-Depurado'!G2718</f>
        <v>FRANCIA</v>
      </c>
      <c r="H2719" s="30">
        <f>+'Categorias-9 feb-Depurado'!H2718</f>
        <v>1510223631</v>
      </c>
      <c r="I2719" s="107">
        <f>+'Categorias-9 feb-Depurado'!R2718</f>
        <v>18739326</v>
      </c>
      <c r="J2719" s="108">
        <f t="shared" si="176"/>
        <v>18739326</v>
      </c>
      <c r="K2719" s="107">
        <f t="shared" si="177"/>
        <v>7343963.5215347987</v>
      </c>
      <c r="L2719" s="109">
        <f t="shared" si="178"/>
        <v>26083289.521534801</v>
      </c>
      <c r="M2719" s="110">
        <f t="shared" si="179"/>
        <v>1.9884703255040087E-05</v>
      </c>
      <c r="N2719" s="33" t="s">
        <v>4892</v>
      </c>
      <c r="O2719" s="33">
        <f>+'Categorias-9 feb-Depurado'!Y2718</f>
        <v>4857</v>
      </c>
      <c r="P2719" s="111">
        <f>+'Categorias-9 feb-Depurado'!AC2718</f>
        <v>43936</v>
      </c>
      <c r="Q2719" s="111">
        <f>+'Categorias-9 feb-Depurado'!AE2718</f>
        <v>43996</v>
      </c>
      <c r="R2719" s="112" t="str">
        <f>+'Categorias-9 feb-Depurado'!AB2718</f>
        <v>Compras</v>
      </c>
    </row>
    <row r="2720" spans="2:18" s="1" customFormat="1" ht="14.5" hidden="1">
      <c r="B2720" s="57" t="str">
        <f>+'Categorias-9 feb-Depurado'!B2719</f>
        <v>AIRFRANCE INDUSTRIES</v>
      </c>
      <c r="C2720" s="30" t="s">
        <v>4900</v>
      </c>
      <c r="D2720" s="31">
        <v>5</v>
      </c>
      <c r="E2720" s="30">
        <f>+'Categorias-9 feb-Depurado'!E2719</f>
        <v>131595913</v>
      </c>
      <c r="F2720" s="30" t="str">
        <f>+'Categorias-9 feb-Depurado'!F2719</f>
        <v>91550 PARAY VIEILLE POSTE</v>
      </c>
      <c r="G2720" s="30" t="str">
        <f>+'Categorias-9 feb-Depurado'!G2719</f>
        <v>FRANCIA</v>
      </c>
      <c r="H2720" s="30">
        <f>+'Categorias-9 feb-Depurado'!H2719</f>
        <v>1510223615</v>
      </c>
      <c r="I2720" s="107">
        <f>+'Categorias-9 feb-Depurado'!R2719</f>
        <v>2064142</v>
      </c>
      <c r="J2720" s="108">
        <f t="shared" si="176"/>
        <v>2064142</v>
      </c>
      <c r="K2720" s="107">
        <f t="shared" si="177"/>
        <v>808939.63589020667</v>
      </c>
      <c r="L2720" s="109">
        <f t="shared" si="178"/>
        <v>2873081.6358902068</v>
      </c>
      <c r="M2720" s="110">
        <f t="shared" si="179"/>
        <v>2.19030562498699E-06</v>
      </c>
      <c r="N2720" s="33" t="s">
        <v>4892</v>
      </c>
      <c r="O2720" s="33">
        <f>+'Categorias-9 feb-Depurado'!Y2719</f>
        <v>535</v>
      </c>
      <c r="P2720" s="111">
        <f>+'Categorias-9 feb-Depurado'!AC2719</f>
        <v>43936</v>
      </c>
      <c r="Q2720" s="111">
        <f>+'Categorias-9 feb-Depurado'!AE2719</f>
        <v>43996</v>
      </c>
      <c r="R2720" s="112" t="str">
        <f>+'Categorias-9 feb-Depurado'!AB2719</f>
        <v>Compras</v>
      </c>
    </row>
    <row r="2721" spans="2:18" s="1" customFormat="1" ht="14.5" hidden="1">
      <c r="B2721" s="57" t="str">
        <f>+'Categorias-9 feb-Depurado'!B2720</f>
        <v>AIRFRANCE INDUSTRIES</v>
      </c>
      <c r="C2721" s="30" t="s">
        <v>4900</v>
      </c>
      <c r="D2721" s="31">
        <v>5</v>
      </c>
      <c r="E2721" s="30">
        <f>+'Categorias-9 feb-Depurado'!E2720</f>
        <v>131595913</v>
      </c>
      <c r="F2721" s="30" t="str">
        <f>+'Categorias-9 feb-Depurado'!F2720</f>
        <v>91550 PARAY VIEILLE POSTE</v>
      </c>
      <c r="G2721" s="30" t="str">
        <f>+'Categorias-9 feb-Depurado'!G2720</f>
        <v>FRANCIA</v>
      </c>
      <c r="H2721" s="30">
        <f>+'Categorias-9 feb-Depurado'!H2720</f>
        <v>1510223611</v>
      </c>
      <c r="I2721" s="107">
        <f>+'Categorias-9 feb-Depurado'!R2720</f>
        <v>4400829</v>
      </c>
      <c r="J2721" s="108">
        <f t="shared" si="176"/>
        <v>4400829</v>
      </c>
      <c r="K2721" s="107">
        <f t="shared" si="177"/>
        <v>1724689.9723347824</v>
      </c>
      <c r="L2721" s="109">
        <f t="shared" si="178"/>
        <v>6125518.9723347826</v>
      </c>
      <c r="M2721" s="110">
        <f t="shared" si="179"/>
        <v>4.669814631602802E-06</v>
      </c>
      <c r="N2721" s="33" t="s">
        <v>4892</v>
      </c>
      <c r="O2721" s="33">
        <f>+'Categorias-9 feb-Depurado'!Y2720</f>
        <v>1140.6400000000001</v>
      </c>
      <c r="P2721" s="111">
        <f>+'Categorias-9 feb-Depurado'!AC2720</f>
        <v>43936</v>
      </c>
      <c r="Q2721" s="111">
        <f>+'Categorias-9 feb-Depurado'!AE2720</f>
        <v>43996</v>
      </c>
      <c r="R2721" s="112" t="str">
        <f>+'Categorias-9 feb-Depurado'!AB2720</f>
        <v>Compras</v>
      </c>
    </row>
    <row r="2722" spans="2:18" s="1" customFormat="1" ht="14.5" hidden="1">
      <c r="B2722" s="57" t="str">
        <f>+'Categorias-9 feb-Depurado'!B2721</f>
        <v>AIRFRANCE INDUSTRIES</v>
      </c>
      <c r="C2722" s="30" t="s">
        <v>4900</v>
      </c>
      <c r="D2722" s="31">
        <v>5</v>
      </c>
      <c r="E2722" s="30">
        <f>+'Categorias-9 feb-Depurado'!E2721</f>
        <v>131595913</v>
      </c>
      <c r="F2722" s="30" t="str">
        <f>+'Categorias-9 feb-Depurado'!F2721</f>
        <v>91550 PARAY VIEILLE POSTE</v>
      </c>
      <c r="G2722" s="30" t="str">
        <f>+'Categorias-9 feb-Depurado'!G2721</f>
        <v>FRANCIA</v>
      </c>
      <c r="H2722" s="30">
        <f>+'Categorias-9 feb-Depurado'!H2721</f>
        <v>1510223641</v>
      </c>
      <c r="I2722" s="107">
        <f>+'Categorias-9 feb-Depurado'!R2721</f>
        <v>18739326</v>
      </c>
      <c r="J2722" s="108">
        <f t="shared" si="176"/>
        <v>18739326</v>
      </c>
      <c r="K2722" s="107">
        <f t="shared" si="177"/>
        <v>7343963.5215347987</v>
      </c>
      <c r="L2722" s="109">
        <f t="shared" si="178"/>
        <v>26083289.521534801</v>
      </c>
      <c r="M2722" s="110">
        <f t="shared" si="179"/>
        <v>1.9884703255040087E-05</v>
      </c>
      <c r="N2722" s="33" t="s">
        <v>4892</v>
      </c>
      <c r="O2722" s="33">
        <f>+'Categorias-9 feb-Depurado'!Y2721</f>
        <v>4857</v>
      </c>
      <c r="P2722" s="111">
        <f>+'Categorias-9 feb-Depurado'!AC2721</f>
        <v>43936</v>
      </c>
      <c r="Q2722" s="111">
        <f>+'Categorias-9 feb-Depurado'!AE2721</f>
        <v>43996</v>
      </c>
      <c r="R2722" s="112" t="str">
        <f>+'Categorias-9 feb-Depurado'!AB2721</f>
        <v>Compras</v>
      </c>
    </row>
    <row r="2723" spans="2:18" s="1" customFormat="1" ht="14.5" hidden="1">
      <c r="B2723" s="57" t="str">
        <f>+'Categorias-9 feb-Depurado'!B2722</f>
        <v>AIRFRANCE INDUSTRIES</v>
      </c>
      <c r="C2723" s="30" t="s">
        <v>4900</v>
      </c>
      <c r="D2723" s="31">
        <v>5</v>
      </c>
      <c r="E2723" s="30">
        <f>+'Categorias-9 feb-Depurado'!E2722</f>
        <v>131595913</v>
      </c>
      <c r="F2723" s="30" t="str">
        <f>+'Categorias-9 feb-Depurado'!F2722</f>
        <v>91550 PARAY VIEILLE POSTE</v>
      </c>
      <c r="G2723" s="30" t="str">
        <f>+'Categorias-9 feb-Depurado'!G2722</f>
        <v>FRANCIA</v>
      </c>
      <c r="H2723" s="30">
        <f>+'Categorias-9 feb-Depurado'!H2722</f>
        <v>1510223635</v>
      </c>
      <c r="I2723" s="107">
        <f>+'Categorias-9 feb-Depurado'!R2722</f>
        <v>18739326</v>
      </c>
      <c r="J2723" s="108">
        <f t="shared" si="176"/>
        <v>18739326</v>
      </c>
      <c r="K2723" s="107">
        <f t="shared" si="177"/>
        <v>7343963.5215347987</v>
      </c>
      <c r="L2723" s="109">
        <f t="shared" si="178"/>
        <v>26083289.521534801</v>
      </c>
      <c r="M2723" s="110">
        <f t="shared" si="179"/>
        <v>1.9884703255040087E-05</v>
      </c>
      <c r="N2723" s="33" t="s">
        <v>4892</v>
      </c>
      <c r="O2723" s="33">
        <f>+'Categorias-9 feb-Depurado'!Y2722</f>
        <v>4857</v>
      </c>
      <c r="P2723" s="111">
        <f>+'Categorias-9 feb-Depurado'!AC2722</f>
        <v>43936</v>
      </c>
      <c r="Q2723" s="111">
        <f>+'Categorias-9 feb-Depurado'!AE2722</f>
        <v>43996</v>
      </c>
      <c r="R2723" s="112" t="str">
        <f>+'Categorias-9 feb-Depurado'!AB2722</f>
        <v>Compras</v>
      </c>
    </row>
    <row r="2724" spans="2:18" s="1" customFormat="1" ht="14.5" hidden="1">
      <c r="B2724" s="57" t="str">
        <f>+'Categorias-9 feb-Depurado'!B2723</f>
        <v>AIRFRANCE INDUSTRIES</v>
      </c>
      <c r="C2724" s="30" t="s">
        <v>4900</v>
      </c>
      <c r="D2724" s="31">
        <v>5</v>
      </c>
      <c r="E2724" s="30">
        <f>+'Categorias-9 feb-Depurado'!E2723</f>
        <v>131595913</v>
      </c>
      <c r="F2724" s="30" t="str">
        <f>+'Categorias-9 feb-Depurado'!F2723</f>
        <v>91550 PARAY VIEILLE POSTE</v>
      </c>
      <c r="G2724" s="30" t="str">
        <f>+'Categorias-9 feb-Depurado'!G2723</f>
        <v>FRANCIA</v>
      </c>
      <c r="H2724" s="30">
        <f>+'Categorias-9 feb-Depurado'!H2723</f>
        <v>1510223649</v>
      </c>
      <c r="I2724" s="107">
        <f>+'Categorias-9 feb-Depurado'!R2723</f>
        <v>181470907</v>
      </c>
      <c r="J2724" s="108">
        <f t="shared" si="176"/>
        <v>181470907</v>
      </c>
      <c r="K2724" s="107">
        <f t="shared" si="177"/>
        <v>71118658.228574172</v>
      </c>
      <c r="L2724" s="109">
        <f t="shared" si="178"/>
        <v>252589565.22857416</v>
      </c>
      <c r="M2724" s="110">
        <f t="shared" si="179"/>
        <v>0.00019256269596451742</v>
      </c>
      <c r="N2724" s="33" t="s">
        <v>4892</v>
      </c>
      <c r="O2724" s="33">
        <f>+'Categorias-9 feb-Depurado'!Y2723</f>
        <v>47035</v>
      </c>
      <c r="P2724" s="111">
        <f>+'Categorias-9 feb-Depurado'!AC2723</f>
        <v>43936</v>
      </c>
      <c r="Q2724" s="111">
        <f>+'Categorias-9 feb-Depurado'!AE2723</f>
        <v>43996</v>
      </c>
      <c r="R2724" s="112" t="str">
        <f>+'Categorias-9 feb-Depurado'!AB2723</f>
        <v>Compras</v>
      </c>
    </row>
    <row r="2725" spans="2:18" s="1" customFormat="1" ht="14.5" hidden="1">
      <c r="B2725" s="57" t="str">
        <f>+'Categorias-9 feb-Depurado'!B2724</f>
        <v>AIRFRANCE INDUSTRIES</v>
      </c>
      <c r="C2725" s="30" t="s">
        <v>4900</v>
      </c>
      <c r="D2725" s="31">
        <v>5</v>
      </c>
      <c r="E2725" s="30">
        <f>+'Categorias-9 feb-Depurado'!E2724</f>
        <v>131595913</v>
      </c>
      <c r="F2725" s="30" t="str">
        <f>+'Categorias-9 feb-Depurado'!F2724</f>
        <v>91550 PARAY VIEILLE POSTE</v>
      </c>
      <c r="G2725" s="30" t="str">
        <f>+'Categorias-9 feb-Depurado'!G2724</f>
        <v>FRANCIA</v>
      </c>
      <c r="H2725" s="30">
        <f>+'Categorias-9 feb-Depurado'!H2724</f>
        <v>1510223614</v>
      </c>
      <c r="I2725" s="107">
        <f>+'Categorias-9 feb-Depurado'!R2724</f>
        <v>31190117</v>
      </c>
      <c r="J2725" s="108">
        <f t="shared" si="176"/>
        <v>31190117</v>
      </c>
      <c r="K2725" s="107">
        <f t="shared" si="177"/>
        <v>12223442.907199671</v>
      </c>
      <c r="L2725" s="109">
        <f t="shared" si="178"/>
        <v>43413559.907199673</v>
      </c>
      <c r="M2725" s="110">
        <f t="shared" si="179"/>
        <v>3.309650630097268E-05</v>
      </c>
      <c r="N2725" s="33" t="s">
        <v>4892</v>
      </c>
      <c r="O2725" s="33">
        <f>+'Categorias-9 feb-Depurado'!Y2724</f>
        <v>8084.0900000000001</v>
      </c>
      <c r="P2725" s="111">
        <f>+'Categorias-9 feb-Depurado'!AC2724</f>
        <v>43936</v>
      </c>
      <c r="Q2725" s="111">
        <f>+'Categorias-9 feb-Depurado'!AE2724</f>
        <v>43996</v>
      </c>
      <c r="R2725" s="112" t="str">
        <f>+'Categorias-9 feb-Depurado'!AB2724</f>
        <v>Compras</v>
      </c>
    </row>
    <row r="2726" spans="2:18" s="1" customFormat="1" ht="14.5" hidden="1">
      <c r="B2726" s="57" t="str">
        <f>+'Categorias-9 feb-Depurado'!B2725</f>
        <v>AIRFRANCE INDUSTRIES</v>
      </c>
      <c r="C2726" s="30" t="s">
        <v>4900</v>
      </c>
      <c r="D2726" s="31">
        <v>5</v>
      </c>
      <c r="E2726" s="30">
        <f>+'Categorias-9 feb-Depurado'!E2725</f>
        <v>131595913</v>
      </c>
      <c r="F2726" s="30" t="str">
        <f>+'Categorias-9 feb-Depurado'!F2725</f>
        <v>91550 PARAY VIEILLE POSTE</v>
      </c>
      <c r="G2726" s="30" t="str">
        <f>+'Categorias-9 feb-Depurado'!G2725</f>
        <v>FRANCIA</v>
      </c>
      <c r="H2726" s="30">
        <f>+'Categorias-9 feb-Depurado'!H2725</f>
        <v>1510223650</v>
      </c>
      <c r="I2726" s="107">
        <f>+'Categorias-9 feb-Depurado'!R2725</f>
        <v>6331323</v>
      </c>
      <c r="J2726" s="108">
        <f t="shared" si="176"/>
        <v>6331323</v>
      </c>
      <c r="K2726" s="107">
        <f t="shared" si="177"/>
        <v>2481252.8025316531</v>
      </c>
      <c r="L2726" s="109">
        <f t="shared" si="178"/>
        <v>8812575.8025316522</v>
      </c>
      <c r="M2726" s="110">
        <f t="shared" si="179"/>
        <v>6.7183034793679428E-06</v>
      </c>
      <c r="N2726" s="33" t="s">
        <v>4892</v>
      </c>
      <c r="O2726" s="33">
        <f>+'Categorias-9 feb-Depurado'!Y2725</f>
        <v>1641</v>
      </c>
      <c r="P2726" s="111">
        <f>+'Categorias-9 feb-Depurado'!AC2725</f>
        <v>43936</v>
      </c>
      <c r="Q2726" s="111">
        <f>+'Categorias-9 feb-Depurado'!AE2725</f>
        <v>43996</v>
      </c>
      <c r="R2726" s="112" t="str">
        <f>+'Categorias-9 feb-Depurado'!AB2725</f>
        <v>Compras</v>
      </c>
    </row>
    <row r="2727" spans="2:18" s="1" customFormat="1" ht="14.5" hidden="1">
      <c r="B2727" s="57" t="str">
        <f>+'Categorias-9 feb-Depurado'!B2726</f>
        <v>AIRFRANCE INDUSTRIES</v>
      </c>
      <c r="C2727" s="30" t="s">
        <v>4900</v>
      </c>
      <c r="D2727" s="31">
        <v>5</v>
      </c>
      <c r="E2727" s="30">
        <f>+'Categorias-9 feb-Depurado'!E2726</f>
        <v>131595913</v>
      </c>
      <c r="F2727" s="30" t="str">
        <f>+'Categorias-9 feb-Depurado'!F2726</f>
        <v>91550 PARAY VIEILLE POSTE</v>
      </c>
      <c r="G2727" s="30" t="str">
        <f>+'Categorias-9 feb-Depurado'!G2726</f>
        <v>FRANCIA</v>
      </c>
      <c r="H2727" s="30">
        <f>+'Categorias-9 feb-Depurado'!H2726</f>
        <v>1510223612</v>
      </c>
      <c r="I2727" s="107">
        <f>+'Categorias-9 feb-Depurado'!R2726</f>
        <v>7581383</v>
      </c>
      <c r="J2727" s="108">
        <f t="shared" si="176"/>
        <v>7581383</v>
      </c>
      <c r="K2727" s="107">
        <f t="shared" si="177"/>
        <v>2971152.7615659209</v>
      </c>
      <c r="L2727" s="109">
        <f t="shared" si="178"/>
        <v>10552535.76156592</v>
      </c>
      <c r="M2727" s="110">
        <f t="shared" si="179"/>
        <v>8.0447691244501309E-06</v>
      </c>
      <c r="N2727" s="33" t="s">
        <v>4892</v>
      </c>
      <c r="O2727" s="33">
        <f>+'Categorias-9 feb-Depurado'!Y2726</f>
        <v>1965</v>
      </c>
      <c r="P2727" s="111">
        <f>+'Categorias-9 feb-Depurado'!AC2726</f>
        <v>43936</v>
      </c>
      <c r="Q2727" s="111">
        <f>+'Categorias-9 feb-Depurado'!AE2726</f>
        <v>43996</v>
      </c>
      <c r="R2727" s="112" t="str">
        <f>+'Categorias-9 feb-Depurado'!AB2726</f>
        <v>Compras</v>
      </c>
    </row>
    <row r="2728" spans="2:18" s="1" customFormat="1" ht="14.5" hidden="1">
      <c r="B2728" s="57" t="str">
        <f>+'Categorias-9 feb-Depurado'!B2727</f>
        <v>AIRFRANCE INDUSTRIES</v>
      </c>
      <c r="C2728" s="30" t="s">
        <v>4900</v>
      </c>
      <c r="D2728" s="31">
        <v>5</v>
      </c>
      <c r="E2728" s="30">
        <f>+'Categorias-9 feb-Depurado'!E2727</f>
        <v>131595913</v>
      </c>
      <c r="F2728" s="30" t="str">
        <f>+'Categorias-9 feb-Depurado'!F2727</f>
        <v>91550 PARAY VIEILLE POSTE</v>
      </c>
      <c r="G2728" s="30" t="str">
        <f>+'Categorias-9 feb-Depurado'!G2727</f>
        <v>FRANCIA</v>
      </c>
      <c r="H2728" s="30">
        <f>+'Categorias-9 feb-Depurado'!H2727</f>
        <v>1510223616</v>
      </c>
      <c r="I2728" s="107">
        <f>+'Categorias-9 feb-Depurado'!R2727</f>
        <v>16501564</v>
      </c>
      <c r="J2728" s="108">
        <f t="shared" si="176"/>
        <v>16501564</v>
      </c>
      <c r="K2728" s="107">
        <f t="shared" si="177"/>
        <v>6466982.0069447467</v>
      </c>
      <c r="L2728" s="109">
        <f t="shared" si="178"/>
        <v>22968546.006944746</v>
      </c>
      <c r="M2728" s="110">
        <f t="shared" si="179"/>
        <v>1.7510165700946355E-05</v>
      </c>
      <c r="N2728" s="33" t="s">
        <v>4892</v>
      </c>
      <c r="O2728" s="33">
        <f>+'Categorias-9 feb-Depurado'!Y2727</f>
        <v>4277</v>
      </c>
      <c r="P2728" s="111">
        <f>+'Categorias-9 feb-Depurado'!AC2727</f>
        <v>43936</v>
      </c>
      <c r="Q2728" s="111">
        <f>+'Categorias-9 feb-Depurado'!AE2727</f>
        <v>43996</v>
      </c>
      <c r="R2728" s="112" t="str">
        <f>+'Categorias-9 feb-Depurado'!AB2727</f>
        <v>Compras</v>
      </c>
    </row>
    <row r="2729" spans="2:18" s="1" customFormat="1" ht="14.5" hidden="1">
      <c r="B2729" s="57" t="str">
        <f>+'Categorias-9 feb-Depurado'!B2728</f>
        <v>AIRFRANCE INDUSTRIES</v>
      </c>
      <c r="C2729" s="30" t="s">
        <v>4900</v>
      </c>
      <c r="D2729" s="31">
        <v>5</v>
      </c>
      <c r="E2729" s="30">
        <f>+'Categorias-9 feb-Depurado'!E2728</f>
        <v>131595913</v>
      </c>
      <c r="F2729" s="30" t="str">
        <f>+'Categorias-9 feb-Depurado'!F2728</f>
        <v>91550 PARAY VIEILLE POSTE</v>
      </c>
      <c r="G2729" s="30" t="str">
        <f>+'Categorias-9 feb-Depurado'!G2728</f>
        <v>FRANCIA</v>
      </c>
      <c r="H2729" s="30">
        <f>+'Categorias-9 feb-Depurado'!H2728</f>
        <v>1510223652</v>
      </c>
      <c r="I2729" s="107">
        <f>+'Categorias-9 feb-Depurado'!R2728</f>
        <v>18359408</v>
      </c>
      <c r="J2729" s="108">
        <f t="shared" si="176"/>
        <v>18359408</v>
      </c>
      <c r="K2729" s="107">
        <f t="shared" si="177"/>
        <v>7195073.2181602567</v>
      </c>
      <c r="L2729" s="109">
        <f t="shared" si="178"/>
        <v>25554481.218160257</v>
      </c>
      <c r="M2729" s="110">
        <f t="shared" si="179"/>
        <v>1.9481564065762505E-05</v>
      </c>
      <c r="N2729" s="33" t="s">
        <v>4892</v>
      </c>
      <c r="O2729" s="33">
        <f>+'Categorias-9 feb-Depurado'!Y2728</f>
        <v>4758.5299999999997</v>
      </c>
      <c r="P2729" s="111">
        <f>+'Categorias-9 feb-Depurado'!AC2728</f>
        <v>43936</v>
      </c>
      <c r="Q2729" s="111">
        <f>+'Categorias-9 feb-Depurado'!AE2728</f>
        <v>43996</v>
      </c>
      <c r="R2729" s="112" t="str">
        <f>+'Categorias-9 feb-Depurado'!AB2728</f>
        <v>Compras</v>
      </c>
    </row>
    <row r="2730" spans="2:18" s="1" customFormat="1" ht="14.5" hidden="1">
      <c r="B2730" s="57" t="str">
        <f>+'Categorias-9 feb-Depurado'!B2729</f>
        <v>AIRFRANCE INDUSTRIES</v>
      </c>
      <c r="C2730" s="30" t="s">
        <v>4900</v>
      </c>
      <c r="D2730" s="31">
        <v>5</v>
      </c>
      <c r="E2730" s="30">
        <f>+'Categorias-9 feb-Depurado'!E2729</f>
        <v>131595913</v>
      </c>
      <c r="F2730" s="30" t="str">
        <f>+'Categorias-9 feb-Depurado'!F2729</f>
        <v>91550 PARAY VIEILLE POSTE</v>
      </c>
      <c r="G2730" s="30" t="str">
        <f>+'Categorias-9 feb-Depurado'!G2729</f>
        <v>FRANCIA</v>
      </c>
      <c r="H2730" s="30">
        <f>+'Categorias-9 feb-Depurado'!H2729</f>
        <v>1510223613</v>
      </c>
      <c r="I2730" s="107">
        <f>+'Categorias-9 feb-Depurado'!R2729</f>
        <v>98466882</v>
      </c>
      <c r="J2730" s="108">
        <f t="shared" si="176"/>
        <v>98466882</v>
      </c>
      <c r="K2730" s="107">
        <f t="shared" si="177"/>
        <v>38589284.880751394</v>
      </c>
      <c r="L2730" s="109">
        <f t="shared" si="178"/>
        <v>137056166.8807514</v>
      </c>
      <c r="M2730" s="110">
        <f t="shared" si="179"/>
        <v>0.00010448533362507532</v>
      </c>
      <c r="N2730" s="33" t="s">
        <v>4892</v>
      </c>
      <c r="O2730" s="33">
        <f>+'Categorias-9 feb-Depurado'!Y2729</f>
        <v>25521.389999999999</v>
      </c>
      <c r="P2730" s="111">
        <f>+'Categorias-9 feb-Depurado'!AC2729</f>
        <v>43936</v>
      </c>
      <c r="Q2730" s="111">
        <f>+'Categorias-9 feb-Depurado'!AE2729</f>
        <v>43996</v>
      </c>
      <c r="R2730" s="112" t="str">
        <f>+'Categorias-9 feb-Depurado'!AB2729</f>
        <v>Compras</v>
      </c>
    </row>
    <row r="2731" spans="2:18" s="1" customFormat="1" ht="14.5" hidden="1">
      <c r="B2731" s="57" t="str">
        <f>+'Categorias-9 feb-Depurado'!B2730</f>
        <v>AIRFRANCE INDUSTRIES</v>
      </c>
      <c r="C2731" s="30" t="s">
        <v>4900</v>
      </c>
      <c r="D2731" s="31">
        <v>5</v>
      </c>
      <c r="E2731" s="30">
        <f>+'Categorias-9 feb-Depurado'!E2730</f>
        <v>131595913</v>
      </c>
      <c r="F2731" s="30" t="str">
        <f>+'Categorias-9 feb-Depurado'!F2730</f>
        <v>91550 PARAY VIEILLE POSTE</v>
      </c>
      <c r="G2731" s="30" t="str">
        <f>+'Categorias-9 feb-Depurado'!G2730</f>
        <v>FRANCIA</v>
      </c>
      <c r="H2731" s="30">
        <f>+'Categorias-9 feb-Depurado'!H2730</f>
        <v>1510223637</v>
      </c>
      <c r="I2731" s="107">
        <f>+'Categorias-9 feb-Depurado'!R2730</f>
        <v>18739326</v>
      </c>
      <c r="J2731" s="108">
        <f t="shared" si="176"/>
        <v>18739326</v>
      </c>
      <c r="K2731" s="107">
        <f t="shared" si="177"/>
        <v>7343963.5215347987</v>
      </c>
      <c r="L2731" s="109">
        <f t="shared" si="178"/>
        <v>26083289.521534801</v>
      </c>
      <c r="M2731" s="110">
        <f t="shared" si="179"/>
        <v>1.9884703255040087E-05</v>
      </c>
      <c r="N2731" s="33" t="s">
        <v>4892</v>
      </c>
      <c r="O2731" s="33">
        <f>+'Categorias-9 feb-Depurado'!Y2730</f>
        <v>4857</v>
      </c>
      <c r="P2731" s="111">
        <f>+'Categorias-9 feb-Depurado'!AC2730</f>
        <v>43936</v>
      </c>
      <c r="Q2731" s="111">
        <f>+'Categorias-9 feb-Depurado'!AE2730</f>
        <v>43996</v>
      </c>
      <c r="R2731" s="112" t="str">
        <f>+'Categorias-9 feb-Depurado'!AB2730</f>
        <v>Compras</v>
      </c>
    </row>
    <row r="2732" spans="2:18" s="1" customFormat="1" ht="14.5" hidden="1">
      <c r="B2732" s="57" t="str">
        <f>+'Categorias-9 feb-Depurado'!B2731</f>
        <v>AIRFRANCE INDUSTRIES</v>
      </c>
      <c r="C2732" s="30" t="s">
        <v>4900</v>
      </c>
      <c r="D2732" s="31">
        <v>5</v>
      </c>
      <c r="E2732" s="30">
        <f>+'Categorias-9 feb-Depurado'!E2731</f>
        <v>131595913</v>
      </c>
      <c r="F2732" s="30" t="str">
        <f>+'Categorias-9 feb-Depurado'!F2731</f>
        <v>91550 PARAY VIEILLE POSTE</v>
      </c>
      <c r="G2732" s="30" t="str">
        <f>+'Categorias-9 feb-Depurado'!G2731</f>
        <v>FRANCIA</v>
      </c>
      <c r="H2732" s="30">
        <f>+'Categorias-9 feb-Depurado'!H2731</f>
        <v>1510223632</v>
      </c>
      <c r="I2732" s="107">
        <f>+'Categorias-9 feb-Depurado'!R2731</f>
        <v>18739326</v>
      </c>
      <c r="J2732" s="108">
        <f t="shared" si="176"/>
        <v>18739326</v>
      </c>
      <c r="K2732" s="107">
        <f t="shared" si="177"/>
        <v>7343963.5215347987</v>
      </c>
      <c r="L2732" s="109">
        <f t="shared" si="178"/>
        <v>26083289.521534801</v>
      </c>
      <c r="M2732" s="110">
        <f t="shared" si="179"/>
        <v>1.9884703255040087E-05</v>
      </c>
      <c r="N2732" s="33" t="s">
        <v>4892</v>
      </c>
      <c r="O2732" s="33">
        <f>+'Categorias-9 feb-Depurado'!Y2731</f>
        <v>4857</v>
      </c>
      <c r="P2732" s="111">
        <f>+'Categorias-9 feb-Depurado'!AC2731</f>
        <v>43936</v>
      </c>
      <c r="Q2732" s="111">
        <f>+'Categorias-9 feb-Depurado'!AE2731</f>
        <v>43996</v>
      </c>
      <c r="R2732" s="112" t="str">
        <f>+'Categorias-9 feb-Depurado'!AB2731</f>
        <v>Compras</v>
      </c>
    </row>
    <row r="2733" spans="2:18" s="1" customFormat="1" ht="14.5" hidden="1">
      <c r="B2733" s="57" t="str">
        <f>+'Categorias-9 feb-Depurado'!B2732</f>
        <v>AIRFRANCE INDUSTRIES</v>
      </c>
      <c r="C2733" s="30" t="s">
        <v>4900</v>
      </c>
      <c r="D2733" s="31">
        <v>5</v>
      </c>
      <c r="E2733" s="30">
        <f>+'Categorias-9 feb-Depurado'!E2732</f>
        <v>131595913</v>
      </c>
      <c r="F2733" s="30" t="str">
        <f>+'Categorias-9 feb-Depurado'!F2732</f>
        <v>91550 PARAY VIEILLE POSTE</v>
      </c>
      <c r="G2733" s="30" t="str">
        <f>+'Categorias-9 feb-Depurado'!G2732</f>
        <v>FRANCIA</v>
      </c>
      <c r="H2733" s="30">
        <f>+'Categorias-9 feb-Depurado'!H2732</f>
        <v>1510223644</v>
      </c>
      <c r="I2733" s="107">
        <f>+'Categorias-9 feb-Depurado'!R2732</f>
        <v>18739326</v>
      </c>
      <c r="J2733" s="108">
        <f t="shared" si="176"/>
        <v>18739326</v>
      </c>
      <c r="K2733" s="107">
        <f t="shared" si="177"/>
        <v>7343963.5215347987</v>
      </c>
      <c r="L2733" s="109">
        <f t="shared" si="178"/>
        <v>26083289.521534801</v>
      </c>
      <c r="M2733" s="110">
        <f t="shared" si="179"/>
        <v>1.9884703255040087E-05</v>
      </c>
      <c r="N2733" s="33" t="s">
        <v>4892</v>
      </c>
      <c r="O2733" s="33">
        <f>+'Categorias-9 feb-Depurado'!Y2732</f>
        <v>4857</v>
      </c>
      <c r="P2733" s="111">
        <f>+'Categorias-9 feb-Depurado'!AC2732</f>
        <v>43936</v>
      </c>
      <c r="Q2733" s="111">
        <f>+'Categorias-9 feb-Depurado'!AE2732</f>
        <v>43996</v>
      </c>
      <c r="R2733" s="112" t="str">
        <f>+'Categorias-9 feb-Depurado'!AB2732</f>
        <v>Compras</v>
      </c>
    </row>
    <row r="2734" spans="2:18" s="1" customFormat="1" ht="14.5" hidden="1">
      <c r="B2734" s="57" t="str">
        <f>+'Categorias-9 feb-Depurado'!B2733</f>
        <v>AIRFRANCE INDUSTRIES</v>
      </c>
      <c r="C2734" s="30" t="s">
        <v>4900</v>
      </c>
      <c r="D2734" s="31">
        <v>5</v>
      </c>
      <c r="E2734" s="30">
        <f>+'Categorias-9 feb-Depurado'!E2733</f>
        <v>131595913</v>
      </c>
      <c r="F2734" s="30" t="str">
        <f>+'Categorias-9 feb-Depurado'!F2733</f>
        <v>91550 PARAY VIEILLE POSTE</v>
      </c>
      <c r="G2734" s="30" t="str">
        <f>+'Categorias-9 feb-Depurado'!G2733</f>
        <v>FRANCIA</v>
      </c>
      <c r="H2734" s="30">
        <f>+'Categorias-9 feb-Depurado'!H2733</f>
        <v>1510223626</v>
      </c>
      <c r="I2734" s="107">
        <f>+'Categorias-9 feb-Depurado'!R2733</f>
        <v>1309438</v>
      </c>
      <c r="J2734" s="108">
        <f t="shared" si="176"/>
        <v>1309438</v>
      </c>
      <c r="K2734" s="107">
        <f t="shared" si="177"/>
        <v>513170.26587356901</v>
      </c>
      <c r="L2734" s="109">
        <f t="shared" si="178"/>
        <v>1822608.2658735691</v>
      </c>
      <c r="M2734" s="110">
        <f t="shared" si="179"/>
        <v>1.3894729223918288E-06</v>
      </c>
      <c r="N2734" s="33" t="s">
        <v>4892</v>
      </c>
      <c r="O2734" s="33">
        <f>+'Categorias-9 feb-Depurado'!Y2733</f>
        <v>339.38999999999999</v>
      </c>
      <c r="P2734" s="111">
        <f>+'Categorias-9 feb-Depurado'!AC2733</f>
        <v>43936</v>
      </c>
      <c r="Q2734" s="111">
        <f>+'Categorias-9 feb-Depurado'!AE2733</f>
        <v>43996</v>
      </c>
      <c r="R2734" s="112" t="str">
        <f>+'Categorias-9 feb-Depurado'!AB2733</f>
        <v>Compras</v>
      </c>
    </row>
    <row r="2735" spans="2:18" s="1" customFormat="1" ht="14.5" hidden="1">
      <c r="B2735" s="57" t="str">
        <f>+'Categorias-9 feb-Depurado'!B2734</f>
        <v>AIRFRANCE INDUSTRIES</v>
      </c>
      <c r="C2735" s="30" t="s">
        <v>4900</v>
      </c>
      <c r="D2735" s="31">
        <v>5</v>
      </c>
      <c r="E2735" s="30">
        <f>+'Categorias-9 feb-Depurado'!E2734</f>
        <v>131595913</v>
      </c>
      <c r="F2735" s="30" t="str">
        <f>+'Categorias-9 feb-Depurado'!F2734</f>
        <v>91550 PARAY VIEILLE POSTE</v>
      </c>
      <c r="G2735" s="30" t="str">
        <f>+'Categorias-9 feb-Depurado'!G2734</f>
        <v>FRANCIA</v>
      </c>
      <c r="H2735" s="30">
        <f>+'Categorias-9 feb-Depurado'!H2734</f>
        <v>1510223658</v>
      </c>
      <c r="I2735" s="107">
        <f>+'Categorias-9 feb-Depurado'!R2734</f>
        <v>16349861</v>
      </c>
      <c r="J2735" s="108">
        <f t="shared" si="176"/>
        <v>16349861</v>
      </c>
      <c r="K2735" s="107">
        <f t="shared" si="177"/>
        <v>6399772.8111268682</v>
      </c>
      <c r="L2735" s="109">
        <f t="shared" si="178"/>
        <v>22749633.811126869</v>
      </c>
      <c r="M2735" s="110">
        <f t="shared" si="179"/>
        <v>1.7343277086335315E-05</v>
      </c>
      <c r="N2735" s="33" t="s">
        <v>4892</v>
      </c>
      <c r="O2735" s="33">
        <f>+'Categorias-9 feb-Depurado'!Y2734</f>
        <v>4170</v>
      </c>
      <c r="P2735" s="111">
        <f>+'Categorias-9 feb-Depurado'!AC2734</f>
        <v>43937</v>
      </c>
      <c r="Q2735" s="111">
        <f>+'Categorias-9 feb-Depurado'!AE2734</f>
        <v>43997</v>
      </c>
      <c r="R2735" s="112" t="str">
        <f>+'Categorias-9 feb-Depurado'!AB2734</f>
        <v>Compras</v>
      </c>
    </row>
    <row r="2736" spans="2:18" s="1" customFormat="1" ht="14.5" hidden="1">
      <c r="B2736" s="57" t="str">
        <f>+'Categorias-9 feb-Depurado'!B2735</f>
        <v>AIRFRANCE INDUSTRIES</v>
      </c>
      <c r="C2736" s="30" t="s">
        <v>4900</v>
      </c>
      <c r="D2736" s="31">
        <v>5</v>
      </c>
      <c r="E2736" s="30">
        <f>+'Categorias-9 feb-Depurado'!E2735</f>
        <v>131595913</v>
      </c>
      <c r="F2736" s="30" t="str">
        <f>+'Categorias-9 feb-Depurado'!F2735</f>
        <v>91550 PARAY VIEILLE POSTE</v>
      </c>
      <c r="G2736" s="30" t="str">
        <f>+'Categorias-9 feb-Depurado'!G2735</f>
        <v>FRANCIA</v>
      </c>
      <c r="H2736" s="30">
        <f>+'Categorias-9 feb-Depurado'!H2735</f>
        <v>1510223670</v>
      </c>
      <c r="I2736" s="107">
        <f>+'Categorias-9 feb-Depurado'!R2735</f>
        <v>9748164</v>
      </c>
      <c r="J2736" s="108">
        <f t="shared" si="176"/>
        <v>9748164</v>
      </c>
      <c r="K2736" s="107">
        <f t="shared" si="177"/>
        <v>3815692.0676943818</v>
      </c>
      <c r="L2736" s="109">
        <f t="shared" si="178"/>
        <v>13563856.067694381</v>
      </c>
      <c r="M2736" s="110">
        <f t="shared" si="179"/>
        <v>1.0340461569369842E-05</v>
      </c>
      <c r="N2736" s="33" t="s">
        <v>4892</v>
      </c>
      <c r="O2736" s="33">
        <f>+'Categorias-9 feb-Depurado'!Y2735</f>
        <v>2486.25</v>
      </c>
      <c r="P2736" s="111">
        <f>+'Categorias-9 feb-Depurado'!AC2735</f>
        <v>43937</v>
      </c>
      <c r="Q2736" s="111">
        <f>+'Categorias-9 feb-Depurado'!AE2735</f>
        <v>43997</v>
      </c>
      <c r="R2736" s="112" t="str">
        <f>+'Categorias-9 feb-Depurado'!AB2735</f>
        <v>Compras</v>
      </c>
    </row>
    <row r="2737" spans="2:18" s="1" customFormat="1" ht="14.5" hidden="1">
      <c r="B2737" s="57" t="str">
        <f>+'Categorias-9 feb-Depurado'!B2736</f>
        <v>AIRFRANCE INDUSTRIES</v>
      </c>
      <c r="C2737" s="30" t="s">
        <v>4900</v>
      </c>
      <c r="D2737" s="31">
        <v>5</v>
      </c>
      <c r="E2737" s="30">
        <f>+'Categorias-9 feb-Depurado'!E2736</f>
        <v>131595913</v>
      </c>
      <c r="F2737" s="30" t="str">
        <f>+'Categorias-9 feb-Depurado'!F2736</f>
        <v>91550 PARAY VIEILLE POSTE</v>
      </c>
      <c r="G2737" s="30" t="str">
        <f>+'Categorias-9 feb-Depurado'!G2736</f>
        <v>FRANCIA</v>
      </c>
      <c r="H2737" s="30">
        <f>+'Categorias-9 feb-Depurado'!H2736</f>
        <v>1510224192</v>
      </c>
      <c r="I2737" s="107">
        <f>+'Categorias-9 feb-Depurado'!R2736</f>
        <v>5043713</v>
      </c>
      <c r="J2737" s="108">
        <f t="shared" si="176"/>
        <v>5043713</v>
      </c>
      <c r="K2737" s="107">
        <f t="shared" si="177"/>
        <v>1945593.9376046525</v>
      </c>
      <c r="L2737" s="109">
        <f t="shared" si="178"/>
        <v>6989306.9376046527</v>
      </c>
      <c r="M2737" s="110">
        <f t="shared" si="179"/>
        <v>5.3283269465654263E-06</v>
      </c>
      <c r="N2737" s="33" t="s">
        <v>4892</v>
      </c>
      <c r="O2737" s="33">
        <f>+'Categorias-9 feb-Depurado'!Y2736</f>
        <v>1282.5</v>
      </c>
      <c r="P2737" s="111">
        <f>+'Categorias-9 feb-Depurado'!AC2736</f>
        <v>43949</v>
      </c>
      <c r="Q2737" s="111">
        <f>+'Categorias-9 feb-Depurado'!AE2736</f>
        <v>44009</v>
      </c>
      <c r="R2737" s="112" t="str">
        <f>+'Categorias-9 feb-Depurado'!AB2736</f>
        <v>Compras</v>
      </c>
    </row>
    <row r="2738" spans="2:18" s="1" customFormat="1" ht="14.5" hidden="1">
      <c r="B2738" s="57" t="str">
        <f>+'Categorias-9 feb-Depurado'!B2737</f>
        <v>AIRFRANCE INDUSTRIES</v>
      </c>
      <c r="C2738" s="30" t="s">
        <v>4900</v>
      </c>
      <c r="D2738" s="31">
        <v>5</v>
      </c>
      <c r="E2738" s="30">
        <f>+'Categorias-9 feb-Depurado'!E2737</f>
        <v>131595913</v>
      </c>
      <c r="F2738" s="30" t="str">
        <f>+'Categorias-9 feb-Depurado'!F2737</f>
        <v>91550 PARAY VIEILLE POSTE</v>
      </c>
      <c r="G2738" s="30" t="str">
        <f>+'Categorias-9 feb-Depurado'!G2737</f>
        <v>FRANCIA</v>
      </c>
      <c r="H2738" s="30">
        <f>+'Categorias-9 feb-Depurado'!H2737</f>
        <v>1510224200</v>
      </c>
      <c r="I2738" s="107">
        <f>+'Categorias-9 feb-Depurado'!R2737</f>
        <v>2792231</v>
      </c>
      <c r="J2738" s="108">
        <f t="shared" si="176"/>
        <v>2792231</v>
      </c>
      <c r="K2738" s="107">
        <f t="shared" si="177"/>
        <v>1077092.9483877802</v>
      </c>
      <c r="L2738" s="109">
        <f t="shared" si="178"/>
        <v>3869323.9483877802</v>
      </c>
      <c r="M2738" s="110">
        <f t="shared" si="179"/>
        <v>2.9497950573982553E-06</v>
      </c>
      <c r="N2738" s="33" t="s">
        <v>4892</v>
      </c>
      <c r="O2738" s="33">
        <f>+'Categorias-9 feb-Depurado'!Y2737</f>
        <v>710</v>
      </c>
      <c r="P2738" s="111">
        <f>+'Categorias-9 feb-Depurado'!AC2737</f>
        <v>43949</v>
      </c>
      <c r="Q2738" s="111">
        <f>+'Categorias-9 feb-Depurado'!AE2737</f>
        <v>44009</v>
      </c>
      <c r="R2738" s="112" t="str">
        <f>+'Categorias-9 feb-Depurado'!AB2737</f>
        <v>Compras</v>
      </c>
    </row>
    <row r="2739" spans="2:18" s="1" customFormat="1" ht="14.5" hidden="1">
      <c r="B2739" s="57" t="str">
        <f>+'Categorias-9 feb-Depurado'!B2738</f>
        <v>AIRFRANCE INDUSTRIES</v>
      </c>
      <c r="C2739" s="30" t="s">
        <v>4900</v>
      </c>
      <c r="D2739" s="31">
        <v>5</v>
      </c>
      <c r="E2739" s="30">
        <f>+'Categorias-9 feb-Depurado'!E2738</f>
        <v>131595913</v>
      </c>
      <c r="F2739" s="30" t="str">
        <f>+'Categorias-9 feb-Depurado'!F2738</f>
        <v>91550 PARAY VIEILLE POSTE</v>
      </c>
      <c r="G2739" s="30" t="str">
        <f>+'Categorias-9 feb-Depurado'!G2738</f>
        <v>FRANCIA</v>
      </c>
      <c r="H2739" s="30">
        <f>+'Categorias-9 feb-Depurado'!H2738</f>
        <v>1510224204</v>
      </c>
      <c r="I2739" s="107">
        <f>+'Categorias-9 feb-Depurado'!R2738</f>
        <v>48211175</v>
      </c>
      <c r="J2739" s="108">
        <f t="shared" si="176"/>
        <v>48211175</v>
      </c>
      <c r="K2739" s="107">
        <f t="shared" si="177"/>
        <v>18597285.334196649</v>
      </c>
      <c r="L2739" s="109">
        <f t="shared" si="178"/>
        <v>66808460.334196649</v>
      </c>
      <c r="M2739" s="110">
        <f t="shared" si="179"/>
        <v>5.0931705051037082E-05</v>
      </c>
      <c r="N2739" s="33" t="s">
        <v>4892</v>
      </c>
      <c r="O2739" s="33">
        <f>+'Categorias-9 feb-Depurado'!Y2738</f>
        <v>12258.99</v>
      </c>
      <c r="P2739" s="111">
        <f>+'Categorias-9 feb-Depurado'!AC2738</f>
        <v>43949</v>
      </c>
      <c r="Q2739" s="111">
        <f>+'Categorias-9 feb-Depurado'!AE2738</f>
        <v>44009</v>
      </c>
      <c r="R2739" s="112" t="str">
        <f>+'Categorias-9 feb-Depurado'!AB2738</f>
        <v>Compras</v>
      </c>
    </row>
    <row r="2740" spans="2:18" s="1" customFormat="1" ht="14.5" hidden="1">
      <c r="B2740" s="57" t="str">
        <f>+'Categorias-9 feb-Depurado'!B2739</f>
        <v>AIRFRANCE INDUSTRIES</v>
      </c>
      <c r="C2740" s="30" t="s">
        <v>4900</v>
      </c>
      <c r="D2740" s="31">
        <v>5</v>
      </c>
      <c r="E2740" s="30">
        <f>+'Categorias-9 feb-Depurado'!E2739</f>
        <v>131595913</v>
      </c>
      <c r="F2740" s="30" t="str">
        <f>+'Categorias-9 feb-Depurado'!F2739</f>
        <v>91550 PARAY VIEILLE POSTE</v>
      </c>
      <c r="G2740" s="30" t="str">
        <f>+'Categorias-9 feb-Depurado'!G2739</f>
        <v>FRANCIA</v>
      </c>
      <c r="H2740" s="30">
        <f>+'Categorias-9 feb-Depurado'!H2739</f>
        <v>1510224205</v>
      </c>
      <c r="I2740" s="107">
        <f>+'Categorias-9 feb-Depurado'!R2739</f>
        <v>12571687</v>
      </c>
      <c r="J2740" s="108">
        <f t="shared" si="176"/>
        <v>12571687</v>
      </c>
      <c r="K2740" s="107">
        <f t="shared" si="177"/>
        <v>4849482.5166822979</v>
      </c>
      <c r="L2740" s="109">
        <f t="shared" si="178"/>
        <v>17421169.516682297</v>
      </c>
      <c r="M2740" s="110">
        <f t="shared" si="179"/>
        <v>1.3281100373055774E-05</v>
      </c>
      <c r="N2740" s="33" t="s">
        <v>4892</v>
      </c>
      <c r="O2740" s="33">
        <f>+'Categorias-9 feb-Depurado'!Y2739</f>
        <v>3196.6900000000001</v>
      </c>
      <c r="P2740" s="111">
        <f>+'Categorias-9 feb-Depurado'!AC2739</f>
        <v>43949</v>
      </c>
      <c r="Q2740" s="111">
        <f>+'Categorias-9 feb-Depurado'!AE2739</f>
        <v>44009</v>
      </c>
      <c r="R2740" s="112" t="str">
        <f>+'Categorias-9 feb-Depurado'!AB2739</f>
        <v>Compras</v>
      </c>
    </row>
    <row r="2741" spans="2:18" s="1" customFormat="1" ht="14.5" hidden="1">
      <c r="B2741" s="57" t="str">
        <f>+'Categorias-9 feb-Depurado'!B2740</f>
        <v>AIRFRANCE INDUSTRIES</v>
      </c>
      <c r="C2741" s="30" t="s">
        <v>4900</v>
      </c>
      <c r="D2741" s="31">
        <v>5</v>
      </c>
      <c r="E2741" s="30">
        <f>+'Categorias-9 feb-Depurado'!E2740</f>
        <v>131595913</v>
      </c>
      <c r="F2741" s="30" t="str">
        <f>+'Categorias-9 feb-Depurado'!F2740</f>
        <v>91550 PARAY VIEILLE POSTE</v>
      </c>
      <c r="G2741" s="30" t="str">
        <f>+'Categorias-9 feb-Depurado'!G2740</f>
        <v>FRANCIA</v>
      </c>
      <c r="H2741" s="30">
        <f>+'Categorias-9 feb-Depurado'!H2740</f>
        <v>1510224196</v>
      </c>
      <c r="I2741" s="107">
        <f>+'Categorias-9 feb-Depurado'!R2740</f>
        <v>6712681</v>
      </c>
      <c r="J2741" s="108">
        <f t="shared" si="176"/>
        <v>6712681</v>
      </c>
      <c r="K2741" s="107">
        <f t="shared" si="177"/>
        <v>2589392.2708675009</v>
      </c>
      <c r="L2741" s="109">
        <f t="shared" si="178"/>
        <v>9302073.2708675005</v>
      </c>
      <c r="M2741" s="110">
        <f t="shared" si="179"/>
        <v>7.0914738915552386E-06</v>
      </c>
      <c r="N2741" s="33" t="s">
        <v>4892</v>
      </c>
      <c r="O2741" s="33">
        <f>+'Categorias-9 feb-Depurado'!Y2740</f>
        <v>1706.8800000000001</v>
      </c>
      <c r="P2741" s="111">
        <f>+'Categorias-9 feb-Depurado'!AC2740</f>
        <v>43949</v>
      </c>
      <c r="Q2741" s="111">
        <f>+'Categorias-9 feb-Depurado'!AE2740</f>
        <v>44009</v>
      </c>
      <c r="R2741" s="112" t="str">
        <f>+'Categorias-9 feb-Depurado'!AB2740</f>
        <v>Compras</v>
      </c>
    </row>
    <row r="2742" spans="2:18" s="1" customFormat="1" ht="14.5" hidden="1">
      <c r="B2742" s="57" t="str">
        <f>+'Categorias-9 feb-Depurado'!B2741</f>
        <v>AIRFRANCE INDUSTRIES</v>
      </c>
      <c r="C2742" s="30" t="s">
        <v>4900</v>
      </c>
      <c r="D2742" s="31">
        <v>5</v>
      </c>
      <c r="E2742" s="30">
        <f>+'Categorias-9 feb-Depurado'!E2741</f>
        <v>131595913</v>
      </c>
      <c r="F2742" s="30" t="str">
        <f>+'Categorias-9 feb-Depurado'!F2741</f>
        <v>91550 PARAY VIEILLE POSTE</v>
      </c>
      <c r="G2742" s="30" t="str">
        <f>+'Categorias-9 feb-Depurado'!G2741</f>
        <v>FRANCIA</v>
      </c>
      <c r="H2742" s="30">
        <f>+'Categorias-9 feb-Depurado'!H2741</f>
        <v>1510224201</v>
      </c>
      <c r="I2742" s="107">
        <f>+'Categorias-9 feb-Depurado'!R2741</f>
        <v>20556131</v>
      </c>
      <c r="J2742" s="108">
        <f t="shared" si="176"/>
        <v>20556131</v>
      </c>
      <c r="K2742" s="107">
        <f t="shared" si="177"/>
        <v>7929452.7373399446</v>
      </c>
      <c r="L2742" s="109">
        <f t="shared" si="178"/>
        <v>28485583.737339944</v>
      </c>
      <c r="M2742" s="110">
        <f t="shared" si="179"/>
        <v>2.1716102150227201E-05</v>
      </c>
      <c r="N2742" s="33" t="s">
        <v>4892</v>
      </c>
      <c r="O2742" s="33">
        <f>+'Categorias-9 feb-Depurado'!Y2741</f>
        <v>5226.9499999999998</v>
      </c>
      <c r="P2742" s="111">
        <f>+'Categorias-9 feb-Depurado'!AC2741</f>
        <v>43949</v>
      </c>
      <c r="Q2742" s="111">
        <f>+'Categorias-9 feb-Depurado'!AE2741</f>
        <v>44009</v>
      </c>
      <c r="R2742" s="112" t="str">
        <f>+'Categorias-9 feb-Depurado'!AB2741</f>
        <v>Compras</v>
      </c>
    </row>
    <row r="2743" spans="2:18" s="1" customFormat="1" ht="14.5" hidden="1">
      <c r="B2743" s="57" t="str">
        <f>+'Categorias-9 feb-Depurado'!B2742</f>
        <v>AIRFRANCE INDUSTRIES</v>
      </c>
      <c r="C2743" s="30" t="s">
        <v>4900</v>
      </c>
      <c r="D2743" s="31">
        <v>5</v>
      </c>
      <c r="E2743" s="30">
        <f>+'Categorias-9 feb-Depurado'!E2742</f>
        <v>131595913</v>
      </c>
      <c r="F2743" s="30" t="str">
        <f>+'Categorias-9 feb-Depurado'!F2742</f>
        <v>91550 PARAY VIEILLE POSTE</v>
      </c>
      <c r="G2743" s="30" t="str">
        <f>+'Categorias-9 feb-Depurado'!G2742</f>
        <v>FRANCIA</v>
      </c>
      <c r="H2743" s="30">
        <f>+'Categorias-9 feb-Depurado'!H2742</f>
        <v>1510224203</v>
      </c>
      <c r="I2743" s="107">
        <f>+'Categorias-9 feb-Depurado'!R2742</f>
        <v>22129927</v>
      </c>
      <c r="J2743" s="108">
        <f t="shared" si="176"/>
        <v>22129927</v>
      </c>
      <c r="K2743" s="107">
        <f t="shared" si="177"/>
        <v>8536538.8178973533</v>
      </c>
      <c r="L2743" s="109">
        <f t="shared" si="178"/>
        <v>30666465.817897353</v>
      </c>
      <c r="M2743" s="110">
        <f t="shared" si="179"/>
        <v>2.3378706591676763E-05</v>
      </c>
      <c r="N2743" s="33" t="s">
        <v>4892</v>
      </c>
      <c r="O2743" s="33">
        <f>+'Categorias-9 feb-Depurado'!Y2742</f>
        <v>5627.1300000000001</v>
      </c>
      <c r="P2743" s="111">
        <f>+'Categorias-9 feb-Depurado'!AC2742</f>
        <v>43949</v>
      </c>
      <c r="Q2743" s="111">
        <f>+'Categorias-9 feb-Depurado'!AE2742</f>
        <v>44009</v>
      </c>
      <c r="R2743" s="112" t="str">
        <f>+'Categorias-9 feb-Depurado'!AB2742</f>
        <v>Compras</v>
      </c>
    </row>
    <row r="2744" spans="2:18" s="1" customFormat="1" ht="14.5" hidden="1">
      <c r="B2744" s="57" t="str">
        <f>+'Categorias-9 feb-Depurado'!B2743</f>
        <v>AIRFRANCE INDUSTRIES</v>
      </c>
      <c r="C2744" s="30" t="s">
        <v>4900</v>
      </c>
      <c r="D2744" s="31">
        <v>5</v>
      </c>
      <c r="E2744" s="30">
        <f>+'Categorias-9 feb-Depurado'!E2743</f>
        <v>131595913</v>
      </c>
      <c r="F2744" s="30" t="str">
        <f>+'Categorias-9 feb-Depurado'!F2743</f>
        <v>91550 PARAY VIEILLE POSTE</v>
      </c>
      <c r="G2744" s="30" t="str">
        <f>+'Categorias-9 feb-Depurado'!G2743</f>
        <v>FRANCIA</v>
      </c>
      <c r="H2744" s="30">
        <f>+'Categorias-9 feb-Depurado'!H2743</f>
        <v>1510224195</v>
      </c>
      <c r="I2744" s="107">
        <f>+'Categorias-9 feb-Depurado'!R2743</f>
        <v>8340277</v>
      </c>
      <c r="J2744" s="108">
        <f t="shared" si="176"/>
        <v>8340277</v>
      </c>
      <c r="K2744" s="107">
        <f t="shared" si="177"/>
        <v>3217231.5056672571</v>
      </c>
      <c r="L2744" s="109">
        <f t="shared" si="178"/>
        <v>11557508.505667258</v>
      </c>
      <c r="M2744" s="110">
        <f t="shared" si="179"/>
        <v>8.8109142373723206E-06</v>
      </c>
      <c r="N2744" s="33" t="s">
        <v>4892</v>
      </c>
      <c r="O2744" s="33">
        <f>+'Categorias-9 feb-Depurado'!Y2743</f>
        <v>2120.7399999999998</v>
      </c>
      <c r="P2744" s="111">
        <f>+'Categorias-9 feb-Depurado'!AC2743</f>
        <v>43949</v>
      </c>
      <c r="Q2744" s="111">
        <f>+'Categorias-9 feb-Depurado'!AE2743</f>
        <v>44009</v>
      </c>
      <c r="R2744" s="112" t="str">
        <f>+'Categorias-9 feb-Depurado'!AB2743</f>
        <v>Compras</v>
      </c>
    </row>
    <row r="2745" spans="2:18" s="1" customFormat="1" ht="14.5" hidden="1">
      <c r="B2745" s="57" t="str">
        <f>+'Categorias-9 feb-Depurado'!B2744</f>
        <v>AIRFRANCE INDUSTRIES</v>
      </c>
      <c r="C2745" s="30" t="s">
        <v>4900</v>
      </c>
      <c r="D2745" s="31">
        <v>5</v>
      </c>
      <c r="E2745" s="30">
        <f>+'Categorias-9 feb-Depurado'!E2744</f>
        <v>131595913</v>
      </c>
      <c r="F2745" s="30" t="str">
        <f>+'Categorias-9 feb-Depurado'!F2744</f>
        <v>91550 PARAY VIEILLE POSTE</v>
      </c>
      <c r="G2745" s="30" t="str">
        <f>+'Categorias-9 feb-Depurado'!G2744</f>
        <v>FRANCIA</v>
      </c>
      <c r="H2745" s="30">
        <f>+'Categorias-9 feb-Depurado'!H2744</f>
        <v>1510224194</v>
      </c>
      <c r="I2745" s="107">
        <f>+'Categorias-9 feb-Depurado'!R2744</f>
        <v>51877099</v>
      </c>
      <c r="J2745" s="108">
        <f t="shared" si="176"/>
        <v>51877099</v>
      </c>
      <c r="K2745" s="107">
        <f t="shared" si="177"/>
        <v>20011402.178299278</v>
      </c>
      <c r="L2745" s="109">
        <f t="shared" si="178"/>
        <v>71888501.178299278</v>
      </c>
      <c r="M2745" s="110">
        <f t="shared" si="179"/>
        <v>5.4804495123204337E-05</v>
      </c>
      <c r="N2745" s="33" t="s">
        <v>4892</v>
      </c>
      <c r="O2745" s="33">
        <f>+'Categorias-9 feb-Depurado'!Y2744</f>
        <v>13191.15</v>
      </c>
      <c r="P2745" s="111">
        <f>+'Categorias-9 feb-Depurado'!AC2744</f>
        <v>43949</v>
      </c>
      <c r="Q2745" s="111">
        <f>+'Categorias-9 feb-Depurado'!AE2744</f>
        <v>44009</v>
      </c>
      <c r="R2745" s="112" t="str">
        <f>+'Categorias-9 feb-Depurado'!AB2744</f>
        <v>Compras</v>
      </c>
    </row>
    <row r="2746" spans="2:18" s="1" customFormat="1" ht="14.5" hidden="1">
      <c r="B2746" s="57" t="str">
        <f>+'Categorias-9 feb-Depurado'!B2745</f>
        <v>AIRFRANCE INDUSTRIES</v>
      </c>
      <c r="C2746" s="30" t="s">
        <v>4900</v>
      </c>
      <c r="D2746" s="31">
        <v>5</v>
      </c>
      <c r="E2746" s="30">
        <f>+'Categorias-9 feb-Depurado'!E2745</f>
        <v>131595913</v>
      </c>
      <c r="F2746" s="30" t="str">
        <f>+'Categorias-9 feb-Depurado'!F2745</f>
        <v>91550 PARAY VIEILLE POSTE</v>
      </c>
      <c r="G2746" s="30" t="str">
        <f>+'Categorias-9 feb-Depurado'!G2745</f>
        <v>FRANCIA</v>
      </c>
      <c r="H2746" s="30">
        <f>+'Categorias-9 feb-Depurado'!H2745</f>
        <v>1510224202</v>
      </c>
      <c r="I2746" s="107">
        <f>+'Categorias-9 feb-Depurado'!R2745</f>
        <v>8104667</v>
      </c>
      <c r="J2746" s="108">
        <f t="shared" si="176"/>
        <v>8104667</v>
      </c>
      <c r="K2746" s="107">
        <f t="shared" si="177"/>
        <v>3126345.8054620647</v>
      </c>
      <c r="L2746" s="109">
        <f t="shared" si="178"/>
        <v>11231012.805462064</v>
      </c>
      <c r="M2746" s="110">
        <f t="shared" si="179"/>
        <v>8.562008894843853E-06</v>
      </c>
      <c r="N2746" s="33" t="s">
        <v>4892</v>
      </c>
      <c r="O2746" s="33">
        <f>+'Categorias-9 feb-Depurado'!Y2745</f>
        <v>2060.8299999999999</v>
      </c>
      <c r="P2746" s="111">
        <f>+'Categorias-9 feb-Depurado'!AC2745</f>
        <v>43949</v>
      </c>
      <c r="Q2746" s="111">
        <f>+'Categorias-9 feb-Depurado'!AE2745</f>
        <v>44009</v>
      </c>
      <c r="R2746" s="112" t="str">
        <f>+'Categorias-9 feb-Depurado'!AB2745</f>
        <v>Compras</v>
      </c>
    </row>
    <row r="2747" spans="2:18" s="1" customFormat="1" ht="14.5" hidden="1">
      <c r="B2747" s="57" t="str">
        <f>+'Categorias-9 feb-Depurado'!B2746</f>
        <v>AIRFRANCE INDUSTRIES</v>
      </c>
      <c r="C2747" s="30" t="s">
        <v>4900</v>
      </c>
      <c r="D2747" s="31">
        <v>5</v>
      </c>
      <c r="E2747" s="30">
        <f>+'Categorias-9 feb-Depurado'!E2746</f>
        <v>131595913</v>
      </c>
      <c r="F2747" s="30" t="str">
        <f>+'Categorias-9 feb-Depurado'!F2746</f>
        <v>91550 PARAY VIEILLE POSTE</v>
      </c>
      <c r="G2747" s="30" t="str">
        <f>+'Categorias-9 feb-Depurado'!G2746</f>
        <v>FRANCIA</v>
      </c>
      <c r="H2747" s="30">
        <f>+'Categorias-9 feb-Depurado'!H2746</f>
        <v>1510224197</v>
      </c>
      <c r="I2747" s="107">
        <f>+'Categorias-9 feb-Depurado'!R2746</f>
        <v>86550083</v>
      </c>
      <c r="J2747" s="108">
        <f t="shared" si="176"/>
        <v>86550083</v>
      </c>
      <c r="K2747" s="107">
        <f t="shared" si="177"/>
        <v>33386379.594552562</v>
      </c>
      <c r="L2747" s="109">
        <f t="shared" si="178"/>
        <v>119936462.59455256</v>
      </c>
      <c r="M2747" s="110">
        <f t="shared" si="179"/>
        <v>9.1434056512805983E-05</v>
      </c>
      <c r="N2747" s="33" t="s">
        <v>4892</v>
      </c>
      <c r="O2747" s="33">
        <f>+'Categorias-9 feb-Depurado'!Y2746</f>
        <v>22007.689999999999</v>
      </c>
      <c r="P2747" s="111">
        <f>+'Categorias-9 feb-Depurado'!AC2746</f>
        <v>43949</v>
      </c>
      <c r="Q2747" s="111">
        <f>+'Categorias-9 feb-Depurado'!AE2746</f>
        <v>44009</v>
      </c>
      <c r="R2747" s="112" t="str">
        <f>+'Categorias-9 feb-Depurado'!AB2746</f>
        <v>Compras</v>
      </c>
    </row>
    <row r="2748" spans="2:18" s="1" customFormat="1" ht="14.5" hidden="1">
      <c r="B2748" s="57" t="str">
        <f>+'Categorias-9 feb-Depurado'!B2747</f>
        <v>AIRFRANCE INDUSTRIES</v>
      </c>
      <c r="C2748" s="30" t="s">
        <v>4900</v>
      </c>
      <c r="D2748" s="31">
        <v>5</v>
      </c>
      <c r="E2748" s="30">
        <f>+'Categorias-9 feb-Depurado'!E2747</f>
        <v>131595913</v>
      </c>
      <c r="F2748" s="30" t="str">
        <f>+'Categorias-9 feb-Depurado'!F2747</f>
        <v>91550 PARAY VIEILLE POSTE</v>
      </c>
      <c r="G2748" s="30" t="str">
        <f>+'Categorias-9 feb-Depurado'!G2747</f>
        <v>FRANCIA</v>
      </c>
      <c r="H2748" s="30">
        <f>+'Categorias-9 feb-Depurado'!H2747</f>
        <v>1510224198</v>
      </c>
      <c r="I2748" s="107">
        <f>+'Categorias-9 feb-Depurado'!R2747</f>
        <v>16293141</v>
      </c>
      <c r="J2748" s="108">
        <f t="shared" si="176"/>
        <v>16293141</v>
      </c>
      <c r="K2748" s="107">
        <f t="shared" si="177"/>
        <v>6285019.8562324634</v>
      </c>
      <c r="L2748" s="109">
        <f t="shared" si="178"/>
        <v>22578160.856232464</v>
      </c>
      <c r="M2748" s="110">
        <f t="shared" si="179"/>
        <v>1.7212553972537683E-05</v>
      </c>
      <c r="N2748" s="33" t="s">
        <v>4892</v>
      </c>
      <c r="O2748" s="33">
        <f>+'Categorias-9 feb-Depurado'!Y2747</f>
        <v>4142.9700000000003</v>
      </c>
      <c r="P2748" s="111">
        <f>+'Categorias-9 feb-Depurado'!AC2747</f>
        <v>43949</v>
      </c>
      <c r="Q2748" s="111">
        <f>+'Categorias-9 feb-Depurado'!AE2747</f>
        <v>44009</v>
      </c>
      <c r="R2748" s="112" t="str">
        <f>+'Categorias-9 feb-Depurado'!AB2747</f>
        <v>Compras</v>
      </c>
    </row>
    <row r="2749" spans="2:18" s="1" customFormat="1" ht="14.5" hidden="1">
      <c r="B2749" s="57" t="str">
        <f>+'Categorias-9 feb-Depurado'!B2748</f>
        <v>AIRFRANCE INDUSTRIES</v>
      </c>
      <c r="C2749" s="30" t="s">
        <v>4900</v>
      </c>
      <c r="D2749" s="31">
        <v>5</v>
      </c>
      <c r="E2749" s="30">
        <f>+'Categorias-9 feb-Depurado'!E2748</f>
        <v>131595913</v>
      </c>
      <c r="F2749" s="30" t="str">
        <f>+'Categorias-9 feb-Depurado'!F2748</f>
        <v>91550 PARAY VIEILLE POSTE</v>
      </c>
      <c r="G2749" s="30" t="str">
        <f>+'Categorias-9 feb-Depurado'!G2748</f>
        <v>FRANCIA</v>
      </c>
      <c r="H2749" s="30">
        <f>+'Categorias-9 feb-Depurado'!H2748</f>
        <v>1510224206</v>
      </c>
      <c r="I2749" s="107">
        <f>+'Categorias-9 feb-Depurado'!R2748</f>
        <v>1905128</v>
      </c>
      <c r="J2749" s="108">
        <f t="shared" si="176"/>
        <v>1905128</v>
      </c>
      <c r="K2749" s="107">
        <f t="shared" si="177"/>
        <v>734896.19396680116</v>
      </c>
      <c r="L2749" s="109">
        <f t="shared" si="178"/>
        <v>2640024.1939668013</v>
      </c>
      <c r="M2749" s="110">
        <f t="shared" si="179"/>
        <v>2.0126333237153459E-06</v>
      </c>
      <c r="N2749" s="33" t="s">
        <v>4892</v>
      </c>
      <c r="O2749" s="33">
        <f>+'Categorias-9 feb-Depurado'!Y2748</f>
        <v>484.43000000000001</v>
      </c>
      <c r="P2749" s="111">
        <f>+'Categorias-9 feb-Depurado'!AC2748</f>
        <v>43949</v>
      </c>
      <c r="Q2749" s="111">
        <f>+'Categorias-9 feb-Depurado'!AE2748</f>
        <v>44009</v>
      </c>
      <c r="R2749" s="112" t="str">
        <f>+'Categorias-9 feb-Depurado'!AB2748</f>
        <v>Compras</v>
      </c>
    </row>
    <row r="2750" spans="2:18" s="1" customFormat="1" ht="14.5" hidden="1">
      <c r="B2750" s="57" t="str">
        <f>+'Categorias-9 feb-Depurado'!B2749</f>
        <v>AIRFRANCE INDUSTRIES</v>
      </c>
      <c r="C2750" s="30" t="s">
        <v>4900</v>
      </c>
      <c r="D2750" s="31">
        <v>5</v>
      </c>
      <c r="E2750" s="30">
        <f>+'Categorias-9 feb-Depurado'!E2749</f>
        <v>131595913</v>
      </c>
      <c r="F2750" s="30" t="str">
        <f>+'Categorias-9 feb-Depurado'!F2749</f>
        <v>91550 PARAY VIEILLE POSTE</v>
      </c>
      <c r="G2750" s="30" t="str">
        <f>+'Categorias-9 feb-Depurado'!G2749</f>
        <v>FRANCIA</v>
      </c>
      <c r="H2750" s="30">
        <f>+'Categorias-9 feb-Depurado'!H2749</f>
        <v>1510224199</v>
      </c>
      <c r="I2750" s="107">
        <f>+'Categorias-9 feb-Depurado'!R2749</f>
        <v>45422916</v>
      </c>
      <c r="J2750" s="108">
        <f t="shared" si="176"/>
        <v>45422916</v>
      </c>
      <c r="K2750" s="107">
        <f t="shared" si="177"/>
        <v>17521724.570356276</v>
      </c>
      <c r="L2750" s="109">
        <f t="shared" si="178"/>
        <v>62944640.57035628</v>
      </c>
      <c r="M2750" s="110">
        <f t="shared" si="179"/>
        <v>4.7986106131411091E-05</v>
      </c>
      <c r="N2750" s="33" t="s">
        <v>4892</v>
      </c>
      <c r="O2750" s="33">
        <f>+'Categorias-9 feb-Depurado'!Y2749</f>
        <v>11550</v>
      </c>
      <c r="P2750" s="111">
        <f>+'Categorias-9 feb-Depurado'!AC2749</f>
        <v>43949</v>
      </c>
      <c r="Q2750" s="111">
        <f>+'Categorias-9 feb-Depurado'!AE2749</f>
        <v>44009</v>
      </c>
      <c r="R2750" s="112" t="str">
        <f>+'Categorias-9 feb-Depurado'!AB2749</f>
        <v>Compras</v>
      </c>
    </row>
    <row r="2751" spans="2:18" s="1" customFormat="1" ht="14.5" hidden="1">
      <c r="B2751" s="57" t="str">
        <f>+'Categorias-9 feb-Depurado'!B2750</f>
        <v>AIRFRANCE INDUSTRIES</v>
      </c>
      <c r="C2751" s="30" t="s">
        <v>4900</v>
      </c>
      <c r="D2751" s="31">
        <v>5</v>
      </c>
      <c r="E2751" s="30">
        <f>+'Categorias-9 feb-Depurado'!E2750</f>
        <v>131595913</v>
      </c>
      <c r="F2751" s="30" t="str">
        <f>+'Categorias-9 feb-Depurado'!F2750</f>
        <v>91550 PARAY VIEILLE POSTE</v>
      </c>
      <c r="G2751" s="30" t="str">
        <f>+'Categorias-9 feb-Depurado'!G2750</f>
        <v>FRANCIA</v>
      </c>
      <c r="H2751" s="30">
        <f>+'Categorias-9 feb-Depurado'!H2750</f>
        <v>1520098901</v>
      </c>
      <c r="I2751" s="107">
        <f>+'Categorias-9 feb-Depurado'!R2750</f>
        <v>251316539</v>
      </c>
      <c r="J2751" s="108">
        <f t="shared" si="176"/>
        <v>251316539</v>
      </c>
      <c r="K2751" s="107">
        <f t="shared" si="177"/>
        <v>96707078.822440356</v>
      </c>
      <c r="L2751" s="109">
        <f t="shared" si="178"/>
        <v>348023617.82244039</v>
      </c>
      <c r="M2751" s="110">
        <f t="shared" si="179"/>
        <v>0.0002653172392397498</v>
      </c>
      <c r="N2751" s="33" t="s">
        <v>4892</v>
      </c>
      <c r="O2751" s="33">
        <f>+'Categorias-9 feb-Depurado'!Y2750</f>
        <v>63904</v>
      </c>
      <c r="P2751" s="111">
        <f>+'Categorias-9 feb-Depurado'!AC2750</f>
        <v>43951</v>
      </c>
      <c r="Q2751" s="111">
        <f>+'Categorias-9 feb-Depurado'!AE2750</f>
        <v>44011</v>
      </c>
      <c r="R2751" s="112" t="str">
        <f>+'Categorias-9 feb-Depurado'!AB2750</f>
        <v>Compras</v>
      </c>
    </row>
    <row r="2752" spans="2:18" s="1" customFormat="1" ht="14.5" hidden="1">
      <c r="B2752" s="57" t="str">
        <f>+'Categorias-9 feb-Depurado'!B2751</f>
        <v>AIRFRANCE INDUSTRIES</v>
      </c>
      <c r="C2752" s="30" t="s">
        <v>4900</v>
      </c>
      <c r="D2752" s="31">
        <v>5</v>
      </c>
      <c r="E2752" s="30">
        <f>+'Categorias-9 feb-Depurado'!E2751</f>
        <v>131595913</v>
      </c>
      <c r="F2752" s="30" t="str">
        <f>+'Categorias-9 feb-Depurado'!F2751</f>
        <v>91550 PARAY VIEILLE POSTE</v>
      </c>
      <c r="G2752" s="30" t="str">
        <f>+'Categorias-9 feb-Depurado'!G2751</f>
        <v>FRANCIA</v>
      </c>
      <c r="H2752" s="30">
        <f>+'Categorias-9 feb-Depurado'!H2751</f>
        <v>1510224311</v>
      </c>
      <c r="I2752" s="107">
        <f>+'Categorias-9 feb-Depurado'!R2751</f>
        <v>2908128</v>
      </c>
      <c r="J2752" s="108">
        <f t="shared" si="176"/>
        <v>2908128</v>
      </c>
      <c r="K2752" s="107">
        <f t="shared" si="177"/>
        <v>1119053.1464455104</v>
      </c>
      <c r="L2752" s="109">
        <f t="shared" si="178"/>
        <v>4027181.1464455104</v>
      </c>
      <c r="M2752" s="110">
        <f t="shared" si="179"/>
        <v>3.0701381428614017E-06</v>
      </c>
      <c r="N2752" s="33" t="s">
        <v>4892</v>
      </c>
      <c r="O2752" s="33">
        <f>+'Categorias-9 feb-Depurado'!Y2751</f>
        <v>739.47000000000003</v>
      </c>
      <c r="P2752" s="111">
        <f>+'Categorias-9 feb-Depurado'!AC2751</f>
        <v>43951</v>
      </c>
      <c r="Q2752" s="111">
        <f>+'Categorias-9 feb-Depurado'!AE2751</f>
        <v>44011</v>
      </c>
      <c r="R2752" s="112" t="str">
        <f>+'Categorias-9 feb-Depurado'!AB2751</f>
        <v>Compras</v>
      </c>
    </row>
    <row r="2753" spans="2:18" s="1" customFormat="1" ht="14.5" hidden="1">
      <c r="B2753" s="57" t="str">
        <f>+'Categorias-9 feb-Depurado'!B2752</f>
        <v>AIRFRANCE INDUSTRIES</v>
      </c>
      <c r="C2753" s="30" t="s">
        <v>4900</v>
      </c>
      <c r="D2753" s="31">
        <v>5</v>
      </c>
      <c r="E2753" s="30">
        <f>+'Categorias-9 feb-Depurado'!E2752</f>
        <v>131595913</v>
      </c>
      <c r="F2753" s="30" t="str">
        <f>+'Categorias-9 feb-Depurado'!F2752</f>
        <v>91550 PARAY VIEILLE POSTE</v>
      </c>
      <c r="G2753" s="30" t="str">
        <f>+'Categorias-9 feb-Depurado'!G2752</f>
        <v>FRANCIA</v>
      </c>
      <c r="H2753" s="30">
        <f>+'Categorias-9 feb-Depurado'!H2752</f>
        <v>1510224307</v>
      </c>
      <c r="I2753" s="107">
        <f>+'Categorias-9 feb-Depurado'!R2752</f>
        <v>184975485</v>
      </c>
      <c r="J2753" s="108">
        <f t="shared" si="176"/>
        <v>184975485</v>
      </c>
      <c r="K2753" s="107">
        <f t="shared" si="177"/>
        <v>71178915.957115471</v>
      </c>
      <c r="L2753" s="109">
        <f t="shared" si="178"/>
        <v>256154400.95711547</v>
      </c>
      <c r="M2753" s="110">
        <f t="shared" si="179"/>
        <v>0.00019528036317273073</v>
      </c>
      <c r="N2753" s="33" t="s">
        <v>4892</v>
      </c>
      <c r="O2753" s="33">
        <f>+'Categorias-9 feb-Depurado'!Y2752</f>
        <v>47035</v>
      </c>
      <c r="P2753" s="111">
        <f>+'Categorias-9 feb-Depurado'!AC2752</f>
        <v>43951</v>
      </c>
      <c r="Q2753" s="111">
        <f>+'Categorias-9 feb-Depurado'!AE2752</f>
        <v>44011</v>
      </c>
      <c r="R2753" s="112" t="str">
        <f>+'Categorias-9 feb-Depurado'!AB2752</f>
        <v>Compras</v>
      </c>
    </row>
    <row r="2754" spans="2:18" s="1" customFormat="1" ht="14.5" hidden="1">
      <c r="B2754" s="57" t="str">
        <f>+'Categorias-9 feb-Depurado'!B2753</f>
        <v>AIRFRANCE INDUSTRIES</v>
      </c>
      <c r="C2754" s="30" t="s">
        <v>4900</v>
      </c>
      <c r="D2754" s="31">
        <v>5</v>
      </c>
      <c r="E2754" s="30">
        <f>+'Categorias-9 feb-Depurado'!E2753</f>
        <v>131595913</v>
      </c>
      <c r="F2754" s="30" t="str">
        <f>+'Categorias-9 feb-Depurado'!F2753</f>
        <v>91550 PARAY VIEILLE POSTE</v>
      </c>
      <c r="G2754" s="30" t="str">
        <f>+'Categorias-9 feb-Depurado'!G2753</f>
        <v>FRANCIA</v>
      </c>
      <c r="H2754" s="30">
        <f>+'Categorias-9 feb-Depurado'!H2753</f>
        <v>1510224308</v>
      </c>
      <c r="I2754" s="107">
        <f>+'Categorias-9 feb-Depurado'!R2753</f>
        <v>144211741</v>
      </c>
      <c r="J2754" s="108">
        <f t="shared" si="176"/>
        <v>144211741</v>
      </c>
      <c r="K2754" s="107">
        <f t="shared" si="177"/>
        <v>55492950.282943197</v>
      </c>
      <c r="L2754" s="109">
        <f t="shared" si="178"/>
        <v>199704691.28294319</v>
      </c>
      <c r="M2754" s="110">
        <f t="shared" si="179"/>
        <v>0.00015224569437540214</v>
      </c>
      <c r="N2754" s="33" t="s">
        <v>4892</v>
      </c>
      <c r="O2754" s="33">
        <f>+'Categorias-9 feb-Depurado'!Y2753</f>
        <v>36669.720000000001</v>
      </c>
      <c r="P2754" s="111">
        <f>+'Categorias-9 feb-Depurado'!AC2753</f>
        <v>43951</v>
      </c>
      <c r="Q2754" s="111">
        <f>+'Categorias-9 feb-Depurado'!AE2753</f>
        <v>44011</v>
      </c>
      <c r="R2754" s="112" t="str">
        <f>+'Categorias-9 feb-Depurado'!AB2753</f>
        <v>Compras</v>
      </c>
    </row>
    <row r="2755" spans="2:18" s="1" customFormat="1" ht="14.5" hidden="1">
      <c r="B2755" s="57" t="str">
        <f>+'Categorias-9 feb-Depurado'!B2754</f>
        <v>AIRFRANCE INDUSTRIES</v>
      </c>
      <c r="C2755" s="30" t="s">
        <v>4900</v>
      </c>
      <c r="D2755" s="31">
        <v>5</v>
      </c>
      <c r="E2755" s="30">
        <f>+'Categorias-9 feb-Depurado'!E2754</f>
        <v>131595913</v>
      </c>
      <c r="F2755" s="30" t="str">
        <f>+'Categorias-9 feb-Depurado'!F2754</f>
        <v>91550 PARAY VIEILLE POSTE</v>
      </c>
      <c r="G2755" s="30" t="str">
        <f>+'Categorias-9 feb-Depurado'!G2754</f>
        <v>FRANCIA</v>
      </c>
      <c r="H2755" s="30">
        <f>+'Categorias-9 feb-Depurado'!H2754</f>
        <v>1510224306</v>
      </c>
      <c r="I2755" s="107">
        <f>+'Categorias-9 feb-Depurado'!R2754</f>
        <v>58699779</v>
      </c>
      <c r="J2755" s="108">
        <f t="shared" si="176"/>
        <v>58699779</v>
      </c>
      <c r="K2755" s="107">
        <f t="shared" si="177"/>
        <v>22587785.814656749</v>
      </c>
      <c r="L2755" s="109">
        <f t="shared" si="178"/>
        <v>81287564.814656749</v>
      </c>
      <c r="M2755" s="110">
        <f t="shared" si="179"/>
        <v>6.1969910019584661E-05</v>
      </c>
      <c r="N2755" s="33" t="s">
        <v>4892</v>
      </c>
      <c r="O2755" s="33">
        <f>+'Categorias-9 feb-Depurado'!Y2754</f>
        <v>14926</v>
      </c>
      <c r="P2755" s="111">
        <f>+'Categorias-9 feb-Depurado'!AC2754</f>
        <v>43951</v>
      </c>
      <c r="Q2755" s="111">
        <f>+'Categorias-9 feb-Depurado'!AE2754</f>
        <v>44011</v>
      </c>
      <c r="R2755" s="112" t="str">
        <f>+'Categorias-9 feb-Depurado'!AB2754</f>
        <v>Compras</v>
      </c>
    </row>
    <row r="2756" spans="2:18" s="1" customFormat="1" ht="14.5" hidden="1">
      <c r="B2756" s="57" t="str">
        <f>+'Categorias-9 feb-Depurado'!B2755</f>
        <v>AIRFRANCE INDUSTRIES</v>
      </c>
      <c r="C2756" s="30" t="s">
        <v>4900</v>
      </c>
      <c r="D2756" s="31">
        <v>5</v>
      </c>
      <c r="E2756" s="30">
        <f>+'Categorias-9 feb-Depurado'!E2755</f>
        <v>131595913</v>
      </c>
      <c r="F2756" s="30" t="str">
        <f>+'Categorias-9 feb-Depurado'!F2755</f>
        <v>91550 PARAY VIEILLE POSTE</v>
      </c>
      <c r="G2756" s="30" t="str">
        <f>+'Categorias-9 feb-Depurado'!G2755</f>
        <v>FRANCIA</v>
      </c>
      <c r="H2756" s="30">
        <f>+'Categorias-9 feb-Depurado'!H2755</f>
        <v>1510224193</v>
      </c>
      <c r="I2756" s="107">
        <f>+'Categorias-9 feb-Depurado'!R2755</f>
        <v>49536435</v>
      </c>
      <c r="J2756" s="108">
        <f t="shared" si="176"/>
        <v>49536435</v>
      </c>
      <c r="K2756" s="107">
        <f t="shared" si="177"/>
        <v>18711835.01109932</v>
      </c>
      <c r="L2756" s="109">
        <f t="shared" si="178"/>
        <v>68248270.011099324</v>
      </c>
      <c r="M2756" s="110">
        <f t="shared" si="179"/>
        <v>5.2029349891627735E-05</v>
      </c>
      <c r="N2756" s="33" t="s">
        <v>4892</v>
      </c>
      <c r="O2756" s="33">
        <f>+'Categorias-9 feb-Depurado'!Y2755</f>
        <v>12547.889999999999</v>
      </c>
      <c r="P2756" s="111">
        <f>+'Categorias-9 feb-Depurado'!AC2755</f>
        <v>43966</v>
      </c>
      <c r="Q2756" s="111">
        <f>+'Categorias-9 feb-Depurado'!AE2755</f>
        <v>44026</v>
      </c>
      <c r="R2756" s="112" t="str">
        <f>+'Categorias-9 feb-Depurado'!AB2755</f>
        <v>Compras</v>
      </c>
    </row>
    <row r="2757" spans="2:18" s="1" customFormat="1" ht="14.5" hidden="1">
      <c r="B2757" s="57" t="str">
        <f>+'Categorias-9 feb-Depurado'!B2756</f>
        <v>AIRFRANCE INDUSTRIES</v>
      </c>
      <c r="C2757" s="30" t="s">
        <v>4900</v>
      </c>
      <c r="D2757" s="31">
        <v>5</v>
      </c>
      <c r="E2757" s="30">
        <f>+'Categorias-9 feb-Depurado'!E2756</f>
        <v>131595913</v>
      </c>
      <c r="F2757" s="30" t="str">
        <f>+'Categorias-9 feb-Depurado'!F2756</f>
        <v>91550 PARAY VIEILLE POSTE</v>
      </c>
      <c r="G2757" s="30" t="str">
        <f>+'Categorias-9 feb-Depurado'!G2756</f>
        <v>FRANCIA</v>
      </c>
      <c r="H2757" s="30">
        <f>+'Categorias-9 feb-Depurado'!H2756</f>
        <v>1520099493</v>
      </c>
      <c r="I2757" s="107">
        <f>+'Categorias-9 feb-Depurado'!R2756</f>
        <v>237647473</v>
      </c>
      <c r="J2757" s="108">
        <f t="shared" si="176"/>
        <v>237647473</v>
      </c>
      <c r="K2757" s="107">
        <f t="shared" si="177"/>
        <v>87987694.51012142</v>
      </c>
      <c r="L2757" s="109">
        <f t="shared" si="178"/>
        <v>325635167.51012141</v>
      </c>
      <c r="M2757" s="110">
        <f t="shared" si="179"/>
        <v>0.0002482493118821549</v>
      </c>
      <c r="N2757" s="33" t="s">
        <v>4892</v>
      </c>
      <c r="O2757" s="33">
        <f>+'Categorias-9 feb-Depurado'!Y2756</f>
        <v>63904</v>
      </c>
      <c r="P2757" s="111">
        <f>+'Categorias-9 feb-Depurado'!AC2756</f>
        <v>43982</v>
      </c>
      <c r="Q2757" s="111">
        <f>+'Categorias-9 feb-Depurado'!AE2756</f>
        <v>44042</v>
      </c>
      <c r="R2757" s="112" t="str">
        <f>+'Categorias-9 feb-Depurado'!AB2756</f>
        <v>Compras</v>
      </c>
    </row>
    <row r="2758" spans="2:18" s="1" customFormat="1" ht="14.5" hidden="1">
      <c r="B2758" s="57" t="str">
        <f>+'Categorias-9 feb-Depurado'!B2757</f>
        <v>AIRFRANCE INDUSTRIES</v>
      </c>
      <c r="C2758" s="30" t="s">
        <v>4900</v>
      </c>
      <c r="D2758" s="31">
        <v>5</v>
      </c>
      <c r="E2758" s="30">
        <f>+'Categorias-9 feb-Depurado'!E2757</f>
        <v>131595913</v>
      </c>
      <c r="F2758" s="30" t="str">
        <f>+'Categorias-9 feb-Depurado'!F2757</f>
        <v>91550 PARAY VIEILLE POSTE</v>
      </c>
      <c r="G2758" s="30" t="str">
        <f>+'Categorias-9 feb-Depurado'!G2757</f>
        <v>FRANCIA</v>
      </c>
      <c r="H2758" s="30">
        <f>+'Categorias-9 feb-Depurado'!H2757</f>
        <v>1510225149</v>
      </c>
      <c r="I2758" s="107">
        <f>+'Categorias-9 feb-Depurado'!R2757</f>
        <v>2950782</v>
      </c>
      <c r="J2758" s="108">
        <f t="shared" si="176"/>
        <v>2950782</v>
      </c>
      <c r="K2758" s="107">
        <f t="shared" si="177"/>
        <v>1089755.3555144104</v>
      </c>
      <c r="L2758" s="109">
        <f t="shared" si="178"/>
        <v>4040537.3555144104</v>
      </c>
      <c r="M2758" s="110">
        <f t="shared" si="179"/>
        <v>3.0803203038855349E-06</v>
      </c>
      <c r="N2758" s="33" t="s">
        <v>4892</v>
      </c>
      <c r="O2758" s="33">
        <f>+'Categorias-9 feb-Depurado'!Y2757</f>
        <v>794</v>
      </c>
      <c r="P2758" s="111">
        <f>+'Categorias-9 feb-Depurado'!AC2757</f>
        <v>43984</v>
      </c>
      <c r="Q2758" s="111">
        <f>+'Categorias-9 feb-Depurado'!AE2757</f>
        <v>44044</v>
      </c>
      <c r="R2758" s="112" t="str">
        <f>+'Categorias-9 feb-Depurado'!AB2757</f>
        <v>Compras</v>
      </c>
    </row>
    <row r="2759" spans="2:18" s="1" customFormat="1" ht="14.5" hidden="1">
      <c r="B2759" s="57" t="str">
        <f>+'Categorias-9 feb-Depurado'!B2758</f>
        <v>AIRFRANCE INDUSTRIES</v>
      </c>
      <c r="C2759" s="30" t="s">
        <v>4900</v>
      </c>
      <c r="D2759" s="31">
        <v>5</v>
      </c>
      <c r="E2759" s="30">
        <f>+'Categorias-9 feb-Depurado'!E2758</f>
        <v>131595913</v>
      </c>
      <c r="F2759" s="30" t="str">
        <f>+'Categorias-9 feb-Depurado'!F2758</f>
        <v>91550 PARAY VIEILLE POSTE</v>
      </c>
      <c r="G2759" s="30" t="str">
        <f>+'Categorias-9 feb-Depurado'!G2758</f>
        <v>FRANCIA</v>
      </c>
      <c r="H2759" s="30">
        <f>+'Categorias-9 feb-Depurado'!H2758</f>
        <v>1510225819</v>
      </c>
      <c r="I2759" s="107">
        <f>+'Categorias-9 feb-Depurado'!R2758</f>
        <v>17559146</v>
      </c>
      <c r="J2759" s="108">
        <f t="shared" si="176"/>
        <v>17559146</v>
      </c>
      <c r="K2759" s="107">
        <f t="shared" si="177"/>
        <v>6362146.5403909432</v>
      </c>
      <c r="L2759" s="109">
        <f t="shared" si="178"/>
        <v>23921292.540390942</v>
      </c>
      <c r="M2759" s="110">
        <f t="shared" si="179"/>
        <v>1.8236495946953264E-05</v>
      </c>
      <c r="N2759" s="33" t="s">
        <v>4892</v>
      </c>
      <c r="O2759" s="33">
        <f>+'Categorias-9 feb-Depurado'!Y2758</f>
        <v>4692.6000000000004</v>
      </c>
      <c r="P2759" s="111">
        <f>+'Categorias-9 feb-Depurado'!AC2758</f>
        <v>43999</v>
      </c>
      <c r="Q2759" s="111">
        <f>+'Categorias-9 feb-Depurado'!AE2758</f>
        <v>44059</v>
      </c>
      <c r="R2759" s="112" t="str">
        <f>+'Categorias-9 feb-Depurado'!AB2758</f>
        <v>Compras</v>
      </c>
    </row>
    <row r="2760" spans="2:18" s="1" customFormat="1" ht="14.5" hidden="1">
      <c r="B2760" s="57" t="str">
        <f>+'Categorias-9 feb-Depurado'!B2759</f>
        <v>AIRFRANCE INDUSTRIES</v>
      </c>
      <c r="C2760" s="30" t="s">
        <v>4900</v>
      </c>
      <c r="D2760" s="31">
        <v>5</v>
      </c>
      <c r="E2760" s="30">
        <f>+'Categorias-9 feb-Depurado'!E2759</f>
        <v>131595913</v>
      </c>
      <c r="F2760" s="30" t="str">
        <f>+'Categorias-9 feb-Depurado'!F2759</f>
        <v>91550 PARAY VIEILLE POSTE</v>
      </c>
      <c r="G2760" s="30" t="str">
        <f>+'Categorias-9 feb-Depurado'!G2759</f>
        <v>FRANCIA</v>
      </c>
      <c r="H2760" s="30">
        <f>+'Categorias-9 feb-Depurado'!H2759</f>
        <v>1510226256</v>
      </c>
      <c r="I2760" s="107">
        <f>+'Categorias-9 feb-Depurado'!R2759</f>
        <v>34187286</v>
      </c>
      <c r="J2760" s="108">
        <f t="shared" si="176"/>
        <v>34187286</v>
      </c>
      <c r="K2760" s="107">
        <f t="shared" si="177"/>
        <v>12181019.894259486</v>
      </c>
      <c r="L2760" s="109">
        <f t="shared" si="178"/>
        <v>46368305.894259483</v>
      </c>
      <c r="M2760" s="110">
        <f t="shared" si="179"/>
        <v>3.5349069080609671E-05</v>
      </c>
      <c r="N2760" s="33" t="s">
        <v>4892</v>
      </c>
      <c r="O2760" s="33">
        <f>+'Categorias-9 feb-Depurado'!Y2759</f>
        <v>9095</v>
      </c>
      <c r="P2760" s="111">
        <f>+'Categorias-9 feb-Depurado'!AC2759</f>
        <v>44012</v>
      </c>
      <c r="Q2760" s="111">
        <f>+'Categorias-9 feb-Depurado'!AE2759</f>
        <v>44072</v>
      </c>
      <c r="R2760" s="112" t="str">
        <f>+'Categorias-9 feb-Depurado'!AB2759</f>
        <v>Compras</v>
      </c>
    </row>
    <row r="2761" spans="2:18" s="1" customFormat="1" ht="14.5" hidden="1">
      <c r="B2761" s="57" t="str">
        <f>+'Categorias-9 feb-Depurado'!B2760</f>
        <v>AIRFRANCE INDUSTRIES</v>
      </c>
      <c r="C2761" s="30" t="s">
        <v>4900</v>
      </c>
      <c r="D2761" s="31">
        <v>5</v>
      </c>
      <c r="E2761" s="30">
        <f>+'Categorias-9 feb-Depurado'!E2760</f>
        <v>131595913</v>
      </c>
      <c r="F2761" s="30" t="str">
        <f>+'Categorias-9 feb-Depurado'!F2760</f>
        <v>91550 PARAY VIEILLE POSTE</v>
      </c>
      <c r="G2761" s="30" t="str">
        <f>+'Categorias-9 feb-Depurado'!G2760</f>
        <v>FRANCIA</v>
      </c>
      <c r="H2761" s="30">
        <f>+'Categorias-9 feb-Depurado'!H2760</f>
        <v>1520100276</v>
      </c>
      <c r="I2761" s="107">
        <f>+'Categorias-9 feb-Depurado'!R2760</f>
        <v>240041317</v>
      </c>
      <c r="J2761" s="108">
        <f t="shared" si="176"/>
        <v>240041317</v>
      </c>
      <c r="K2761" s="107">
        <f t="shared" si="177"/>
        <v>85527352.414615408</v>
      </c>
      <c r="L2761" s="109">
        <f t="shared" si="178"/>
        <v>325568669.41461539</v>
      </c>
      <c r="M2761" s="110">
        <f t="shared" si="179"/>
        <v>0.00024819861678500961</v>
      </c>
      <c r="N2761" s="33" t="s">
        <v>4892</v>
      </c>
      <c r="O2761" s="33">
        <f>+'Categorias-9 feb-Depurado'!Y2760</f>
        <v>63904</v>
      </c>
      <c r="P2761" s="111">
        <f>+'Categorias-9 feb-Depurado'!AC2760</f>
        <v>44012</v>
      </c>
      <c r="Q2761" s="111">
        <f>+'Categorias-9 feb-Depurado'!AE2760</f>
        <v>44072</v>
      </c>
      <c r="R2761" s="112" t="str">
        <f>+'Categorias-9 feb-Depurado'!AB2760</f>
        <v>Compras</v>
      </c>
    </row>
    <row r="2762" spans="2:18" s="1" customFormat="1" ht="14.5" hidden="1">
      <c r="B2762" s="57" t="str">
        <f>+'Categorias-9 feb-Depurado'!B2761</f>
        <v>AIRFRANCE INDUSTRIES</v>
      </c>
      <c r="C2762" s="30" t="s">
        <v>4900</v>
      </c>
      <c r="D2762" s="31">
        <v>5</v>
      </c>
      <c r="E2762" s="30">
        <f>+'Categorias-9 feb-Depurado'!E2761</f>
        <v>131595913</v>
      </c>
      <c r="F2762" s="30" t="str">
        <f>+'Categorias-9 feb-Depurado'!F2761</f>
        <v>91550 PARAY VIEILLE POSTE</v>
      </c>
      <c r="G2762" s="30" t="str">
        <f>+'Categorias-9 feb-Depurado'!G2761</f>
        <v>FRANCIA</v>
      </c>
      <c r="H2762" s="30">
        <f>+'Categorias-9 feb-Depurado'!H2761</f>
        <v>1510226176</v>
      </c>
      <c r="I2762" s="107">
        <f>+'Categorias-9 feb-Depurado'!R2761</f>
        <v>3815921</v>
      </c>
      <c r="J2762" s="108">
        <f t="shared" si="176"/>
        <v>3815921</v>
      </c>
      <c r="K2762" s="107">
        <f t="shared" si="177"/>
        <v>1354332.4022331699</v>
      </c>
      <c r="L2762" s="109">
        <f t="shared" si="178"/>
        <v>5170253.4022331703</v>
      </c>
      <c r="M2762" s="110">
        <f t="shared" si="179"/>
        <v>3.9415639876207799E-06</v>
      </c>
      <c r="N2762" s="33" t="s">
        <v>4892</v>
      </c>
      <c r="O2762" s="33">
        <f>+'Categorias-9 feb-Depurado'!Y2761</f>
        <v>1042.55</v>
      </c>
      <c r="P2762" s="111">
        <f>+'Categorias-9 feb-Depurado'!AC2761</f>
        <v>44015</v>
      </c>
      <c r="Q2762" s="111">
        <f>+'Categorias-9 feb-Depurado'!AE2761</f>
        <v>44075</v>
      </c>
      <c r="R2762" s="112" t="str">
        <f>+'Categorias-9 feb-Depurado'!AB2761</f>
        <v>Compras</v>
      </c>
    </row>
    <row r="2763" spans="2:18" s="1" customFormat="1" ht="14.5" hidden="1">
      <c r="B2763" s="57" t="str">
        <f>+'Categorias-9 feb-Depurado'!B2762</f>
        <v>AIRFRANCE INDUSTRIES</v>
      </c>
      <c r="C2763" s="30" t="s">
        <v>4900</v>
      </c>
      <c r="D2763" s="31">
        <v>5</v>
      </c>
      <c r="E2763" s="30">
        <f>+'Categorias-9 feb-Depurado'!E2762</f>
        <v>131595913</v>
      </c>
      <c r="F2763" s="30" t="str">
        <f>+'Categorias-9 feb-Depurado'!F2762</f>
        <v>91550 PARAY VIEILLE POSTE</v>
      </c>
      <c r="G2763" s="30" t="str">
        <f>+'Categorias-9 feb-Depurado'!G2762</f>
        <v>FRANCIA</v>
      </c>
      <c r="H2763" s="30">
        <f>+'Categorias-9 feb-Depurado'!H2762</f>
        <v>1510226630</v>
      </c>
      <c r="I2763" s="107">
        <f>+'Categorias-9 feb-Depurado'!R2762</f>
        <v>38030314</v>
      </c>
      <c r="J2763" s="108">
        <f t="shared" si="176"/>
        <v>38030314</v>
      </c>
      <c r="K2763" s="107">
        <f t="shared" si="177"/>
        <v>13287218.558988675</v>
      </c>
      <c r="L2763" s="109">
        <f t="shared" si="178"/>
        <v>51317532.558988675</v>
      </c>
      <c r="M2763" s="110">
        <f t="shared" si="179"/>
        <v>3.9122132424051057E-05</v>
      </c>
      <c r="N2763" s="33" t="s">
        <v>4892</v>
      </c>
      <c r="O2763" s="33">
        <f>+'Categorias-9 feb-Depurado'!Y2762</f>
        <v>10453</v>
      </c>
      <c r="P2763" s="111">
        <f>+'Categorias-9 feb-Depurado'!AC2762</f>
        <v>44027</v>
      </c>
      <c r="Q2763" s="111">
        <f>+'Categorias-9 feb-Depurado'!AE2762</f>
        <v>44087</v>
      </c>
      <c r="R2763" s="112" t="str">
        <f>+'Categorias-9 feb-Depurado'!AB2762</f>
        <v>Compras</v>
      </c>
    </row>
    <row r="2764" spans="2:18" s="1" customFormat="1" ht="14.5" hidden="1">
      <c r="B2764" s="57" t="str">
        <f>+'Categorias-9 feb-Depurado'!B2763</f>
        <v>AIRFRANCE INDUSTRIES</v>
      </c>
      <c r="C2764" s="30" t="s">
        <v>4900</v>
      </c>
      <c r="D2764" s="31">
        <v>5</v>
      </c>
      <c r="E2764" s="30">
        <f>+'Categorias-9 feb-Depurado'!E2763</f>
        <v>131595913</v>
      </c>
      <c r="F2764" s="30" t="str">
        <f>+'Categorias-9 feb-Depurado'!F2763</f>
        <v>91550 PARAY VIEILLE POSTE</v>
      </c>
      <c r="G2764" s="30" t="str">
        <f>+'Categorias-9 feb-Depurado'!G2763</f>
        <v>FRANCIA</v>
      </c>
      <c r="H2764" s="30">
        <f>+'Categorias-9 feb-Depurado'!H2763</f>
        <v>1510226631</v>
      </c>
      <c r="I2764" s="107">
        <f>+'Categorias-9 feb-Depurado'!R2763</f>
        <v>9422772</v>
      </c>
      <c r="J2764" s="108">
        <f t="shared" si="176"/>
        <v>9422772</v>
      </c>
      <c r="K2764" s="107">
        <f t="shared" si="177"/>
        <v>3292174.5267609106</v>
      </c>
      <c r="L2764" s="109">
        <f t="shared" si="178"/>
        <v>12714946.52676091</v>
      </c>
      <c r="M2764" s="110">
        <f t="shared" si="179"/>
        <v>9.6932918825135222E-06</v>
      </c>
      <c r="N2764" s="33" t="s">
        <v>4892</v>
      </c>
      <c r="O2764" s="33">
        <f>+'Categorias-9 feb-Depurado'!Y2763</f>
        <v>2589.9400000000001</v>
      </c>
      <c r="P2764" s="111">
        <f>+'Categorias-9 feb-Depurado'!AC2763</f>
        <v>44027</v>
      </c>
      <c r="Q2764" s="111">
        <f>+'Categorias-9 feb-Depurado'!AE2763</f>
        <v>44087</v>
      </c>
      <c r="R2764" s="112" t="str">
        <f>+'Categorias-9 feb-Depurado'!AB2763</f>
        <v>Compras</v>
      </c>
    </row>
    <row r="2765" spans="2:18" s="1" customFormat="1" ht="14.5" hidden="1">
      <c r="B2765" s="57" t="str">
        <f>+'Categorias-9 feb-Depurado'!B2764</f>
        <v>AIRFRANCE INDUSTRIES</v>
      </c>
      <c r="C2765" s="30" t="s">
        <v>4900</v>
      </c>
      <c r="D2765" s="31">
        <v>5</v>
      </c>
      <c r="E2765" s="30">
        <f>+'Categorias-9 feb-Depurado'!E2764</f>
        <v>131595913</v>
      </c>
      <c r="F2765" s="30" t="str">
        <f>+'Categorias-9 feb-Depurado'!F2764</f>
        <v>91550 PARAY VIEILLE POSTE</v>
      </c>
      <c r="G2765" s="30" t="str">
        <f>+'Categorias-9 feb-Depurado'!G2764</f>
        <v>FRANCIA</v>
      </c>
      <c r="H2765" s="30">
        <f>+'Categorias-9 feb-Depurado'!H2764</f>
        <v>1510186267</v>
      </c>
      <c r="I2765" s="107">
        <f>+'Categorias-9 feb-Depurado'!R2764</f>
        <v>14626207</v>
      </c>
      <c r="J2765" s="108">
        <f t="shared" si="176"/>
        <v>14626207</v>
      </c>
      <c r="K2765" s="107">
        <f t="shared" si="177"/>
        <v>5076564.5324954661</v>
      </c>
      <c r="L2765" s="109">
        <f t="shared" si="178"/>
        <v>19702771.532495465</v>
      </c>
      <c r="M2765" s="110">
        <f t="shared" si="179"/>
        <v>1.5020489072210793E-05</v>
      </c>
      <c r="N2765" s="33" t="s">
        <v>4892</v>
      </c>
      <c r="O2765" s="33">
        <f>+'Categorias-9 feb-Depurado'!Y2764</f>
        <v>3918</v>
      </c>
      <c r="P2765" s="111">
        <f>+'Categorias-9 feb-Depurado'!AC2764</f>
        <v>44032</v>
      </c>
      <c r="Q2765" s="111">
        <f>+'Categorias-9 feb-Depurado'!AE2764</f>
        <v>44092</v>
      </c>
      <c r="R2765" s="112" t="str">
        <f>+'Categorias-9 feb-Depurado'!AB2764</f>
        <v>Compras</v>
      </c>
    </row>
    <row r="2766" spans="2:18" s="1" customFormat="1" ht="14.5" hidden="1">
      <c r="B2766" s="57" t="str">
        <f>+'Categorias-9 feb-Depurado'!B2765</f>
        <v>AIRFRANCE INDUSTRIES</v>
      </c>
      <c r="C2766" s="30" t="s">
        <v>4900</v>
      </c>
      <c r="D2766" s="31">
        <v>5</v>
      </c>
      <c r="E2766" s="30">
        <f>+'Categorias-9 feb-Depurado'!E2765</f>
        <v>131595913</v>
      </c>
      <c r="F2766" s="30" t="str">
        <f>+'Categorias-9 feb-Depurado'!F2765</f>
        <v>91550 PARAY VIEILLE POSTE</v>
      </c>
      <c r="G2766" s="30" t="str">
        <f>+'Categorias-9 feb-Depurado'!G2765</f>
        <v>FRANCIA</v>
      </c>
      <c r="H2766" s="30">
        <f>+'Categorias-9 feb-Depurado'!H2765</f>
        <v>1510186268</v>
      </c>
      <c r="I2766" s="107">
        <f>+'Categorias-9 feb-Depurado'!R2765</f>
        <v>1119924</v>
      </c>
      <c r="J2766" s="108">
        <f t="shared" si="176"/>
        <v>1119924</v>
      </c>
      <c r="K2766" s="107">
        <f t="shared" si="177"/>
        <v>388710.92536092596</v>
      </c>
      <c r="L2766" s="109">
        <f t="shared" si="178"/>
        <v>1508634.925360926</v>
      </c>
      <c r="M2766" s="110">
        <f t="shared" si="179"/>
        <v>1.1501140523791713E-06</v>
      </c>
      <c r="N2766" s="33" t="s">
        <v>4892</v>
      </c>
      <c r="O2766" s="33">
        <f>+'Categorias-9 feb-Depurado'!Y2765</f>
        <v>300</v>
      </c>
      <c r="P2766" s="111">
        <f>+'Categorias-9 feb-Depurado'!AC2765</f>
        <v>44032</v>
      </c>
      <c r="Q2766" s="111">
        <f>+'Categorias-9 feb-Depurado'!AE2765</f>
        <v>44092</v>
      </c>
      <c r="R2766" s="112" t="str">
        <f>+'Categorias-9 feb-Depurado'!AB2765</f>
        <v>Compras</v>
      </c>
    </row>
    <row r="2767" spans="2:18" s="1" customFormat="1" ht="14.5" hidden="1">
      <c r="B2767" s="57" t="str">
        <f>+'Categorias-9 feb-Depurado'!B2766</f>
        <v>AIRFRANCE INDUSTRIES</v>
      </c>
      <c r="C2767" s="30" t="s">
        <v>4900</v>
      </c>
      <c r="D2767" s="31">
        <v>5</v>
      </c>
      <c r="E2767" s="30">
        <f>+'Categorias-9 feb-Depurado'!E2766</f>
        <v>131595913</v>
      </c>
      <c r="F2767" s="30" t="str">
        <f>+'Categorias-9 feb-Depurado'!F2766</f>
        <v>91550 PARAY VIEILLE POSTE</v>
      </c>
      <c r="G2767" s="30" t="str">
        <f>+'Categorias-9 feb-Depurado'!G2766</f>
        <v>FRANCIA</v>
      </c>
      <c r="H2767" s="30">
        <f>+'Categorias-9 feb-Depurado'!H2766</f>
        <v>1520100754</v>
      </c>
      <c r="I2767" s="107">
        <f>+'Categorias-9 feb-Depurado'!R2766</f>
        <v>238968369</v>
      </c>
      <c r="J2767" s="108">
        <f t="shared" si="180" ref="J2767:J2830">+IF(Q2767&gt;$O$4,0,I2767)</f>
        <v>238968369</v>
      </c>
      <c r="K2767" s="107">
        <f t="shared" si="181" ref="K2767:K2830">++(((1+$O$5)^(($O$4-Q2767)/365))-1)*J2767</f>
        <v>81737920.02667211</v>
      </c>
      <c r="L2767" s="109">
        <f t="shared" si="182" ref="L2767:L2830">+I2767+K2767</f>
        <v>320706289.02667212</v>
      </c>
      <c r="M2767" s="110">
        <f t="shared" si="183" ref="M2767:M2830">+L2767/$E$11</f>
        <v>0.00024449176105856637</v>
      </c>
      <c r="N2767" s="33" t="s">
        <v>4892</v>
      </c>
      <c r="O2767" s="33">
        <f>+'Categorias-9 feb-Depurado'!Y2766</f>
        <v>63904</v>
      </c>
      <c r="P2767" s="111">
        <f>+'Categorias-9 feb-Depurado'!AC2766</f>
        <v>44043</v>
      </c>
      <c r="Q2767" s="111">
        <f>+'Categorias-9 feb-Depurado'!AE2766</f>
        <v>44103</v>
      </c>
      <c r="R2767" s="112" t="str">
        <f>+'Categorias-9 feb-Depurado'!AB2766</f>
        <v>Compras</v>
      </c>
    </row>
    <row r="2768" spans="2:18" s="1" customFormat="1" ht="14.5" hidden="1">
      <c r="B2768" s="57" t="str">
        <f>+'Categorias-9 feb-Depurado'!B2767</f>
        <v>AIRFRANCE INDUSTRIES</v>
      </c>
      <c r="C2768" s="30" t="s">
        <v>4900</v>
      </c>
      <c r="D2768" s="31">
        <v>5</v>
      </c>
      <c r="E2768" s="30">
        <f>+'Categorias-9 feb-Depurado'!E2767</f>
        <v>131595913</v>
      </c>
      <c r="F2768" s="30" t="str">
        <f>+'Categorias-9 feb-Depurado'!F2767</f>
        <v>91550 PARAY VIEILLE POSTE</v>
      </c>
      <c r="G2768" s="30" t="str">
        <f>+'Categorias-9 feb-Depurado'!G2767</f>
        <v>FRANCIA</v>
      </c>
      <c r="H2768" s="30">
        <f>+'Categorias-9 feb-Depurado'!H2767</f>
        <v>1510187171</v>
      </c>
      <c r="I2768" s="107">
        <f>+'Categorias-9 feb-Depurado'!R2767</f>
        <v>5966001</v>
      </c>
      <c r="J2768" s="108">
        <f t="shared" si="180"/>
        <v>5966001</v>
      </c>
      <c r="K2768" s="107">
        <f t="shared" si="181"/>
        <v>2024280.4927062076</v>
      </c>
      <c r="L2768" s="109">
        <f t="shared" si="182"/>
        <v>7990281.4927062076</v>
      </c>
      <c r="M2768" s="110">
        <f t="shared" si="183"/>
        <v>6.0914240236272383E-06</v>
      </c>
      <c r="N2768" s="33" t="s">
        <v>4892</v>
      </c>
      <c r="O2768" s="33">
        <f>+'Categorias-9 feb-Depurado'!Y2767</f>
        <v>1580</v>
      </c>
      <c r="P2768" s="111">
        <f>+'Categorias-9 feb-Depurado'!AC2767</f>
        <v>44049</v>
      </c>
      <c r="Q2768" s="111">
        <f>+'Categorias-9 feb-Depurado'!AE2767</f>
        <v>44109</v>
      </c>
      <c r="R2768" s="112" t="str">
        <f>+'Categorias-9 feb-Depurado'!AB2767</f>
        <v>Compras</v>
      </c>
    </row>
    <row r="2769" spans="2:18" s="1" customFormat="1" ht="14.5" hidden="1">
      <c r="B2769" s="57" t="str">
        <f>+'Categorias-9 feb-Depurado'!B2768</f>
        <v>AIRFRANCE INDUSTRIES</v>
      </c>
      <c r="C2769" s="30" t="s">
        <v>4900</v>
      </c>
      <c r="D2769" s="31">
        <v>5</v>
      </c>
      <c r="E2769" s="30">
        <f>+'Categorias-9 feb-Depurado'!E2768</f>
        <v>131595913</v>
      </c>
      <c r="F2769" s="30" t="str">
        <f>+'Categorias-9 feb-Depurado'!F2768</f>
        <v>91550 PARAY VIEILLE POSTE</v>
      </c>
      <c r="G2769" s="30" t="str">
        <f>+'Categorias-9 feb-Depurado'!G2768</f>
        <v>FRANCIA</v>
      </c>
      <c r="H2769" s="30">
        <f>+'Categorias-9 feb-Depurado'!H2768</f>
        <v>1510186137</v>
      </c>
      <c r="I2769" s="107">
        <f>+'Categorias-9 feb-Depurado'!R2768</f>
        <v>5804886</v>
      </c>
      <c r="J2769" s="108">
        <f t="shared" si="180"/>
        <v>5804886</v>
      </c>
      <c r="K2769" s="107">
        <f t="shared" si="181"/>
        <v>1935235.967978606</v>
      </c>
      <c r="L2769" s="109">
        <f t="shared" si="182"/>
        <v>7740121.967978606</v>
      </c>
      <c r="M2769" s="110">
        <f t="shared" si="183"/>
        <v>5.9007138790527466E-06</v>
      </c>
      <c r="N2769" s="33" t="s">
        <v>4892</v>
      </c>
      <c r="O2769" s="33">
        <f>+'Categorias-9 feb-Depurado'!Y2768</f>
        <v>1534</v>
      </c>
      <c r="P2769" s="111">
        <f>+'Categorias-9 feb-Depurado'!AC2768</f>
        <v>44062</v>
      </c>
      <c r="Q2769" s="111">
        <f>+'Categorias-9 feb-Depurado'!AE2768</f>
        <v>44122</v>
      </c>
      <c r="R2769" s="112" t="str">
        <f>+'Categorias-9 feb-Depurado'!AB2768</f>
        <v>Compras</v>
      </c>
    </row>
    <row r="2770" spans="2:18" s="1" customFormat="1" ht="14.5" hidden="1">
      <c r="B2770" s="57" t="str">
        <f>+'Categorias-9 feb-Depurado'!B2769</f>
        <v>AIRFRANCE INDUSTRIES</v>
      </c>
      <c r="C2770" s="30" t="s">
        <v>4900</v>
      </c>
      <c r="D2770" s="31">
        <v>5</v>
      </c>
      <c r="E2770" s="30">
        <f>+'Categorias-9 feb-Depurado'!E2769</f>
        <v>131595913</v>
      </c>
      <c r="F2770" s="30" t="str">
        <f>+'Categorias-9 feb-Depurado'!F2769</f>
        <v>91550 PARAY VIEILLE POSTE</v>
      </c>
      <c r="G2770" s="30" t="str">
        <f>+'Categorias-9 feb-Depurado'!G2769</f>
        <v>FRANCIA</v>
      </c>
      <c r="H2770" s="30">
        <f>+'Categorias-9 feb-Depurado'!H2769</f>
        <v>1510227745</v>
      </c>
      <c r="I2770" s="107">
        <f>+'Categorias-9 feb-Depurado'!R2769</f>
        <v>1743751</v>
      </c>
      <c r="J2770" s="108">
        <f t="shared" si="180"/>
        <v>1743751</v>
      </c>
      <c r="K2770" s="107">
        <f t="shared" si="181"/>
        <v>575000.34902731783</v>
      </c>
      <c r="L2770" s="109">
        <f t="shared" si="182"/>
        <v>2318751.3490273179</v>
      </c>
      <c r="M2770" s="110">
        <f t="shared" si="183"/>
        <v>1.7677096464218913E-06</v>
      </c>
      <c r="N2770" s="33" t="s">
        <v>4892</v>
      </c>
      <c r="O2770" s="33">
        <f>+'Categorias-9 feb-Depurado'!Y2769</f>
        <v>465.56999999999999</v>
      </c>
      <c r="P2770" s="111">
        <f>+'Categorias-9 feb-Depurado'!AC2769</f>
        <v>44070</v>
      </c>
      <c r="Q2770" s="111">
        <f>+'Categorias-9 feb-Depurado'!AE2769</f>
        <v>44130</v>
      </c>
      <c r="R2770" s="112" t="str">
        <f>+'Categorias-9 feb-Depurado'!AB2769</f>
        <v>Compras</v>
      </c>
    </row>
    <row r="2771" spans="2:18" s="1" customFormat="1" ht="14.5" hidden="1">
      <c r="B2771" s="57" t="str">
        <f>+'Categorias-9 feb-Depurado'!B2770</f>
        <v>AIRFRANCE INDUSTRIES</v>
      </c>
      <c r="C2771" s="30" t="s">
        <v>4900</v>
      </c>
      <c r="D2771" s="31">
        <v>5</v>
      </c>
      <c r="E2771" s="30">
        <f>+'Categorias-9 feb-Depurado'!E2770</f>
        <v>131595913</v>
      </c>
      <c r="F2771" s="30" t="str">
        <f>+'Categorias-9 feb-Depurado'!F2770</f>
        <v>91550 PARAY VIEILLE POSTE</v>
      </c>
      <c r="G2771" s="30" t="str">
        <f>+'Categorias-9 feb-Depurado'!G2770</f>
        <v>FRANCIA</v>
      </c>
      <c r="H2771" s="30">
        <f>+'Categorias-9 feb-Depurado'!H2770</f>
        <v>1510227748</v>
      </c>
      <c r="I2771" s="107">
        <f>+'Categorias-9 feb-Depurado'!R2770</f>
        <v>2046492</v>
      </c>
      <c r="J2771" s="108">
        <f t="shared" si="180"/>
        <v>2046492</v>
      </c>
      <c r="K2771" s="107">
        <f t="shared" si="181"/>
        <v>674828.92585100385</v>
      </c>
      <c r="L2771" s="109">
        <f t="shared" si="182"/>
        <v>2721320.9258510037</v>
      </c>
      <c r="M2771" s="110">
        <f t="shared" si="183"/>
        <v>2.0746102222881759E-06</v>
      </c>
      <c r="N2771" s="33" t="s">
        <v>4892</v>
      </c>
      <c r="O2771" s="33">
        <f>+'Categorias-9 feb-Depurado'!Y2770</f>
        <v>546.39999999999998</v>
      </c>
      <c r="P2771" s="111">
        <f>+'Categorias-9 feb-Depurado'!AC2770</f>
        <v>44070</v>
      </c>
      <c r="Q2771" s="111">
        <f>+'Categorias-9 feb-Depurado'!AE2770</f>
        <v>44130</v>
      </c>
      <c r="R2771" s="112" t="str">
        <f>+'Categorias-9 feb-Depurado'!AB2770</f>
        <v>Compras</v>
      </c>
    </row>
    <row r="2772" spans="2:18" s="1" customFormat="1" ht="14.5" hidden="1">
      <c r="B2772" s="57" t="str">
        <f>+'Categorias-9 feb-Depurado'!B2771</f>
        <v>AIRFRANCE INDUSTRIES</v>
      </c>
      <c r="C2772" s="30" t="s">
        <v>4900</v>
      </c>
      <c r="D2772" s="31">
        <v>5</v>
      </c>
      <c r="E2772" s="30">
        <f>+'Categorias-9 feb-Depurado'!E2771</f>
        <v>131595913</v>
      </c>
      <c r="F2772" s="30" t="str">
        <f>+'Categorias-9 feb-Depurado'!F2771</f>
        <v>91550 PARAY VIEILLE POSTE</v>
      </c>
      <c r="G2772" s="30" t="str">
        <f>+'Categorias-9 feb-Depurado'!G2771</f>
        <v>FRANCIA</v>
      </c>
      <c r="H2772" s="30">
        <f>+'Categorias-9 feb-Depurado'!H2771</f>
        <v>1510227751</v>
      </c>
      <c r="I2772" s="107">
        <f>+'Categorias-9 feb-Depurado'!R2771</f>
        <v>2848459</v>
      </c>
      <c r="J2772" s="108">
        <f t="shared" si="180"/>
        <v>2848459</v>
      </c>
      <c r="K2772" s="107">
        <f t="shared" si="181"/>
        <v>937985.8248403524</v>
      </c>
      <c r="L2772" s="109">
        <f t="shared" si="182"/>
        <v>3786444.8248403524</v>
      </c>
      <c r="M2772" s="110">
        <f t="shared" si="183"/>
        <v>2.8866118160199863E-06</v>
      </c>
      <c r="N2772" s="33" t="s">
        <v>4892</v>
      </c>
      <c r="O2772" s="33">
        <f>+'Categorias-9 feb-Depurado'!Y2771</f>
        <v>760.51999999999998</v>
      </c>
      <c r="P2772" s="111">
        <f>+'Categorias-9 feb-Depurado'!AC2771</f>
        <v>44071</v>
      </c>
      <c r="Q2772" s="111">
        <f>+'Categorias-9 feb-Depurado'!AE2771</f>
        <v>44131</v>
      </c>
      <c r="R2772" s="112" t="str">
        <f>+'Categorias-9 feb-Depurado'!AB2771</f>
        <v>Compras</v>
      </c>
    </row>
    <row r="2773" spans="2:18" s="1" customFormat="1" ht="14.5" hidden="1">
      <c r="B2773" s="57" t="str">
        <f>+'Categorias-9 feb-Depurado'!B2772</f>
        <v>AIRFRANCE INDUSTRIES</v>
      </c>
      <c r="C2773" s="30" t="s">
        <v>4900</v>
      </c>
      <c r="D2773" s="31">
        <v>5</v>
      </c>
      <c r="E2773" s="30">
        <f>+'Categorias-9 feb-Depurado'!E2772</f>
        <v>131595913</v>
      </c>
      <c r="F2773" s="30" t="str">
        <f>+'Categorias-9 feb-Depurado'!F2772</f>
        <v>91550 PARAY VIEILLE POSTE</v>
      </c>
      <c r="G2773" s="30" t="str">
        <f>+'Categorias-9 feb-Depurado'!G2772</f>
        <v>FRANCIA</v>
      </c>
      <c r="H2773" s="30">
        <f>+'Categorias-9 feb-Depurado'!H2772</f>
        <v>1520101294</v>
      </c>
      <c r="I2773" s="107">
        <f>+'Categorias-9 feb-Depurado'!R2772</f>
        <v>240303324</v>
      </c>
      <c r="J2773" s="108">
        <f t="shared" si="180"/>
        <v>240303324</v>
      </c>
      <c r="K2773" s="107">
        <f t="shared" si="181"/>
        <v>78804379.572813809</v>
      </c>
      <c r="L2773" s="109">
        <f t="shared" si="182"/>
        <v>319107703.57281381</v>
      </c>
      <c r="M2773" s="110">
        <f t="shared" si="183"/>
        <v>0.0002432730728501043</v>
      </c>
      <c r="N2773" s="33" t="s">
        <v>4892</v>
      </c>
      <c r="O2773" s="33">
        <f>+'Categorias-9 feb-Depurado'!Y2772</f>
        <v>63904</v>
      </c>
      <c r="P2773" s="111">
        <f>+'Categorias-9 feb-Depurado'!AC2772</f>
        <v>44074</v>
      </c>
      <c r="Q2773" s="111">
        <f>+'Categorias-9 feb-Depurado'!AE2772</f>
        <v>44134</v>
      </c>
      <c r="R2773" s="112" t="str">
        <f>+'Categorias-9 feb-Depurado'!AB2772</f>
        <v>Compras</v>
      </c>
    </row>
    <row r="2774" spans="2:18" s="1" customFormat="1" ht="14.5" hidden="1">
      <c r="B2774" s="57" t="str">
        <f>+'Categorias-9 feb-Depurado'!B2773</f>
        <v>AIRFRANCE INDUSTRIES</v>
      </c>
      <c r="C2774" s="30" t="s">
        <v>4900</v>
      </c>
      <c r="D2774" s="31">
        <v>5</v>
      </c>
      <c r="E2774" s="30">
        <f>+'Categorias-9 feb-Depurado'!E2773</f>
        <v>131595913</v>
      </c>
      <c r="F2774" s="30" t="str">
        <f>+'Categorias-9 feb-Depurado'!F2773</f>
        <v>91550 PARAY VIEILLE POSTE</v>
      </c>
      <c r="G2774" s="30" t="str">
        <f>+'Categorias-9 feb-Depurado'!G2773</f>
        <v>FRANCIA</v>
      </c>
      <c r="H2774" s="30">
        <f>+'Categorias-9 feb-Depurado'!H2773</f>
        <v>1510228147</v>
      </c>
      <c r="I2774" s="107">
        <f>+'Categorias-9 feb-Depurado'!R2773</f>
        <v>15440344</v>
      </c>
      <c r="J2774" s="108">
        <f t="shared" si="180"/>
        <v>15440344</v>
      </c>
      <c r="K2774" s="107">
        <f t="shared" si="181"/>
        <v>4965839.3168630833</v>
      </c>
      <c r="L2774" s="109">
        <f t="shared" si="182"/>
        <v>20406183.316863082</v>
      </c>
      <c r="M2774" s="110">
        <f t="shared" si="183"/>
        <v>1.5556737944758111E-05</v>
      </c>
      <c r="N2774" s="33" t="s">
        <v>4892</v>
      </c>
      <c r="O2774" s="33">
        <f>+'Categorias-9 feb-Depurado'!Y2773</f>
        <v>4162.9399999999996</v>
      </c>
      <c r="P2774" s="111">
        <f>+'Categorias-9 feb-Depurado'!AC2773</f>
        <v>44088</v>
      </c>
      <c r="Q2774" s="111">
        <f>+'Categorias-9 feb-Depurado'!AE2773</f>
        <v>44148</v>
      </c>
      <c r="R2774" s="112" t="str">
        <f>+'Categorias-9 feb-Depurado'!AB2773</f>
        <v>Compras</v>
      </c>
    </row>
    <row r="2775" spans="2:18" s="1" customFormat="1" ht="14.5" hidden="1">
      <c r="B2775" s="57" t="str">
        <f>+'Categorias-9 feb-Depurado'!B2774</f>
        <v>AIRFRANCE INDUSTRIES</v>
      </c>
      <c r="C2775" s="30" t="s">
        <v>4900</v>
      </c>
      <c r="D2775" s="31">
        <v>5</v>
      </c>
      <c r="E2775" s="30">
        <f>+'Categorias-9 feb-Depurado'!E2774</f>
        <v>131595913</v>
      </c>
      <c r="F2775" s="30" t="str">
        <f>+'Categorias-9 feb-Depurado'!F2774</f>
        <v>91550 PARAY VIEILLE POSTE</v>
      </c>
      <c r="G2775" s="30" t="str">
        <f>+'Categorias-9 feb-Depurado'!G2774</f>
        <v>FRANCIA</v>
      </c>
      <c r="H2775" s="30">
        <f>+'Categorias-9 feb-Depurado'!H2774</f>
        <v>1510228148</v>
      </c>
      <c r="I2775" s="107">
        <f>+'Categorias-9 feb-Depurado'!R2774</f>
        <v>12576440</v>
      </c>
      <c r="J2775" s="108">
        <f t="shared" si="180"/>
        <v>12576440</v>
      </c>
      <c r="K2775" s="107">
        <f t="shared" si="181"/>
        <v>4044766.1151959798</v>
      </c>
      <c r="L2775" s="109">
        <f t="shared" si="182"/>
        <v>16621206.11519598</v>
      </c>
      <c r="M2775" s="110">
        <f t="shared" si="183"/>
        <v>1.2671244977312275E-05</v>
      </c>
      <c r="N2775" s="33" t="s">
        <v>4892</v>
      </c>
      <c r="O2775" s="33">
        <f>+'Categorias-9 feb-Depurado'!Y2774</f>
        <v>3390.79</v>
      </c>
      <c r="P2775" s="111">
        <f>+'Categorias-9 feb-Depurado'!AC2774</f>
        <v>44088</v>
      </c>
      <c r="Q2775" s="111">
        <f>+'Categorias-9 feb-Depurado'!AE2774</f>
        <v>44148</v>
      </c>
      <c r="R2775" s="112" t="str">
        <f>+'Categorias-9 feb-Depurado'!AB2774</f>
        <v>Compras</v>
      </c>
    </row>
    <row r="2776" spans="2:18" s="1" customFormat="1" ht="14.5" hidden="1">
      <c r="B2776" s="57" t="str">
        <f>+'Categorias-9 feb-Depurado'!B2775</f>
        <v>AIRFRANCE INDUSTRIES</v>
      </c>
      <c r="C2776" s="30" t="s">
        <v>4900</v>
      </c>
      <c r="D2776" s="31">
        <v>5</v>
      </c>
      <c r="E2776" s="30">
        <f>+'Categorias-9 feb-Depurado'!E2775</f>
        <v>131595913</v>
      </c>
      <c r="F2776" s="30" t="str">
        <f>+'Categorias-9 feb-Depurado'!F2775</f>
        <v>91550 PARAY VIEILLE POSTE</v>
      </c>
      <c r="G2776" s="30" t="str">
        <f>+'Categorias-9 feb-Depurado'!G2775</f>
        <v>FRANCIA</v>
      </c>
      <c r="H2776" s="30">
        <f>+'Categorias-9 feb-Depurado'!H2775</f>
        <v>1520101765</v>
      </c>
      <c r="I2776" s="107">
        <f>+'Categorias-9 feb-Depurado'!R2775</f>
        <v>-46322604</v>
      </c>
      <c r="J2776" s="108">
        <f t="shared" si="180"/>
        <v>-46322604</v>
      </c>
      <c r="K2776" s="107">
        <f t="shared" si="181"/>
        <v>-14752107.994339069</v>
      </c>
      <c r="L2776" s="109">
        <f t="shared" si="182"/>
        <v>-61074711.994339071</v>
      </c>
      <c r="M2776" s="110">
        <f t="shared" si="183"/>
        <v>-4.6560558375575969E-05</v>
      </c>
      <c r="N2776" s="33" t="s">
        <v>4892</v>
      </c>
      <c r="O2776" s="33">
        <f>+'Categorias-9 feb-Depurado'!Y2775</f>
        <v>-12780.799999999999</v>
      </c>
      <c r="P2776" s="111">
        <f>+'Categorias-9 feb-Depurado'!AC2775</f>
        <v>44095</v>
      </c>
      <c r="Q2776" s="111">
        <f>+'Categorias-9 feb-Depurado'!AE2775</f>
        <v>44155</v>
      </c>
      <c r="R2776" s="112" t="str">
        <f>+'Categorias-9 feb-Depurado'!AB2775</f>
        <v>Compras</v>
      </c>
    </row>
    <row r="2777" spans="2:18" s="1" customFormat="1" ht="14.5" hidden="1">
      <c r="B2777" s="57" t="str">
        <f>+'Categorias-9 feb-Depurado'!B2776</f>
        <v>AIRFRANCE INDUSTRIES</v>
      </c>
      <c r="C2777" s="30" t="s">
        <v>4900</v>
      </c>
      <c r="D2777" s="31">
        <v>5</v>
      </c>
      <c r="E2777" s="30">
        <f>+'Categorias-9 feb-Depurado'!E2776</f>
        <v>131595913</v>
      </c>
      <c r="F2777" s="30" t="str">
        <f>+'Categorias-9 feb-Depurado'!F2776</f>
        <v>91550 PARAY VIEILLE POSTE</v>
      </c>
      <c r="G2777" s="30" t="str">
        <f>+'Categorias-9 feb-Depurado'!G2776</f>
        <v>FRANCIA</v>
      </c>
      <c r="H2777" s="30">
        <f>+'Categorias-9 feb-Depurado'!H2776</f>
        <v>1520101768</v>
      </c>
      <c r="I2777" s="107">
        <f>+'Categorias-9 feb-Depurado'!R2776</f>
        <v>-46322604</v>
      </c>
      <c r="J2777" s="108">
        <f t="shared" si="180"/>
        <v>-46322604</v>
      </c>
      <c r="K2777" s="107">
        <f t="shared" si="181"/>
        <v>-14752107.994339069</v>
      </c>
      <c r="L2777" s="109">
        <f t="shared" si="182"/>
        <v>-61074711.994339071</v>
      </c>
      <c r="M2777" s="110">
        <f t="shared" si="183"/>
        <v>-4.6560558375575969E-05</v>
      </c>
      <c r="N2777" s="33" t="s">
        <v>4892</v>
      </c>
      <c r="O2777" s="33">
        <f>+'Categorias-9 feb-Depurado'!Y2776</f>
        <v>-12780.799999999999</v>
      </c>
      <c r="P2777" s="111">
        <f>+'Categorias-9 feb-Depurado'!AC2776</f>
        <v>44095</v>
      </c>
      <c r="Q2777" s="111">
        <f>+'Categorias-9 feb-Depurado'!AE2776</f>
        <v>44155</v>
      </c>
      <c r="R2777" s="112" t="str">
        <f>+'Categorias-9 feb-Depurado'!AB2776</f>
        <v>Compras</v>
      </c>
    </row>
    <row r="2778" spans="2:18" s="1" customFormat="1" ht="14.5" hidden="1">
      <c r="B2778" s="57" t="str">
        <f>+'Categorias-9 feb-Depurado'!B2777</f>
        <v>AIRFRANCE INDUSTRIES</v>
      </c>
      <c r="C2778" s="30" t="s">
        <v>4900</v>
      </c>
      <c r="D2778" s="31">
        <v>5</v>
      </c>
      <c r="E2778" s="30">
        <f>+'Categorias-9 feb-Depurado'!E2777</f>
        <v>131595913</v>
      </c>
      <c r="F2778" s="30" t="str">
        <f>+'Categorias-9 feb-Depurado'!F2777</f>
        <v>91550 PARAY VIEILLE POSTE</v>
      </c>
      <c r="G2778" s="30" t="str">
        <f>+'Categorias-9 feb-Depurado'!G2777</f>
        <v>FRANCIA</v>
      </c>
      <c r="H2778" s="30">
        <f>+'Categorias-9 feb-Depurado'!H2777</f>
        <v>1520101761</v>
      </c>
      <c r="I2778" s="107">
        <f>+'Categorias-9 feb-Depurado'!R2777</f>
        <v>-46322604</v>
      </c>
      <c r="J2778" s="108">
        <f t="shared" si="180"/>
        <v>-46322604</v>
      </c>
      <c r="K2778" s="107">
        <f t="shared" si="181"/>
        <v>-14752107.994339069</v>
      </c>
      <c r="L2778" s="109">
        <f t="shared" si="182"/>
        <v>-61074711.994339071</v>
      </c>
      <c r="M2778" s="110">
        <f t="shared" si="183"/>
        <v>-4.6560558375575969E-05</v>
      </c>
      <c r="N2778" s="33" t="s">
        <v>4892</v>
      </c>
      <c r="O2778" s="33">
        <f>+'Categorias-9 feb-Depurado'!Y2777</f>
        <v>-12780.799999999999</v>
      </c>
      <c r="P2778" s="111">
        <f>+'Categorias-9 feb-Depurado'!AC2777</f>
        <v>44095</v>
      </c>
      <c r="Q2778" s="111">
        <f>+'Categorias-9 feb-Depurado'!AE2777</f>
        <v>44155</v>
      </c>
      <c r="R2778" s="112" t="str">
        <f>+'Categorias-9 feb-Depurado'!AB2777</f>
        <v>Compras</v>
      </c>
    </row>
    <row r="2779" spans="2:18" s="1" customFormat="1" ht="14.5" hidden="1">
      <c r="B2779" s="57" t="str">
        <f>+'Categorias-9 feb-Depurado'!B2778</f>
        <v>AIRFRANCE INDUSTRIES</v>
      </c>
      <c r="C2779" s="30" t="s">
        <v>4900</v>
      </c>
      <c r="D2779" s="31">
        <v>5</v>
      </c>
      <c r="E2779" s="30">
        <f>+'Categorias-9 feb-Depurado'!E2778</f>
        <v>131595913</v>
      </c>
      <c r="F2779" s="30" t="str">
        <f>+'Categorias-9 feb-Depurado'!F2778</f>
        <v>91550 PARAY VIEILLE POSTE</v>
      </c>
      <c r="G2779" s="30" t="str">
        <f>+'Categorias-9 feb-Depurado'!G2778</f>
        <v>FRANCIA</v>
      </c>
      <c r="H2779" s="30">
        <f>+'Categorias-9 feb-Depurado'!H2778</f>
        <v>1510228322</v>
      </c>
      <c r="I2779" s="107">
        <f>+'Categorias-9 feb-Depurado'!R2778</f>
        <v>7113929</v>
      </c>
      <c r="J2779" s="108">
        <f t="shared" si="180"/>
        <v>7113929</v>
      </c>
      <c r="K2779" s="107">
        <f t="shared" si="181"/>
        <v>2265534.3139185468</v>
      </c>
      <c r="L2779" s="109">
        <f t="shared" si="182"/>
        <v>9379463.3139185458</v>
      </c>
      <c r="M2779" s="110">
        <f t="shared" si="183"/>
        <v>7.1504725097967875E-06</v>
      </c>
      <c r="N2779" s="33" t="s">
        <v>4892</v>
      </c>
      <c r="O2779" s="33">
        <f>+'Categorias-9 feb-Depurado'!Y2778</f>
        <v>1909.5899999999999</v>
      </c>
      <c r="P2779" s="111">
        <f>+'Categorias-9 feb-Depurado'!AC2778</f>
        <v>44095</v>
      </c>
      <c r="Q2779" s="111">
        <f>+'Categorias-9 feb-Depurado'!AE2778</f>
        <v>44155</v>
      </c>
      <c r="R2779" s="112" t="str">
        <f>+'Categorias-9 feb-Depurado'!AB2778</f>
        <v>Compras</v>
      </c>
    </row>
    <row r="2780" spans="2:18" s="1" customFormat="1" ht="14.5" hidden="1">
      <c r="B2780" s="57" t="str">
        <f>+'Categorias-9 feb-Depurado'!B2779</f>
        <v>AIRFRANCE INDUSTRIES</v>
      </c>
      <c r="C2780" s="30" t="s">
        <v>4900</v>
      </c>
      <c r="D2780" s="31">
        <v>5</v>
      </c>
      <c r="E2780" s="30">
        <f>+'Categorias-9 feb-Depurado'!E2779</f>
        <v>131595913</v>
      </c>
      <c r="F2780" s="30" t="str">
        <f>+'Categorias-9 feb-Depurado'!F2779</f>
        <v>91550 PARAY VIEILLE POSTE</v>
      </c>
      <c r="G2780" s="30" t="str">
        <f>+'Categorias-9 feb-Depurado'!G2779</f>
        <v>FRANCIA</v>
      </c>
      <c r="H2780" s="30">
        <f>+'Categorias-9 feb-Depurado'!H2779</f>
        <v>1520101762</v>
      </c>
      <c r="I2780" s="107">
        <f>+'Categorias-9 feb-Depurado'!R2779</f>
        <v>-46322604</v>
      </c>
      <c r="J2780" s="108">
        <f t="shared" si="180"/>
        <v>-46322604</v>
      </c>
      <c r="K2780" s="107">
        <f t="shared" si="181"/>
        <v>-14752107.994339069</v>
      </c>
      <c r="L2780" s="109">
        <f t="shared" si="182"/>
        <v>-61074711.994339071</v>
      </c>
      <c r="M2780" s="110">
        <f t="shared" si="183"/>
        <v>-4.6560558375575969E-05</v>
      </c>
      <c r="N2780" s="33" t="s">
        <v>4892</v>
      </c>
      <c r="O2780" s="33">
        <f>+'Categorias-9 feb-Depurado'!Y2779</f>
        <v>-12780.799999999999</v>
      </c>
      <c r="P2780" s="111">
        <f>+'Categorias-9 feb-Depurado'!AC2779</f>
        <v>44095</v>
      </c>
      <c r="Q2780" s="111">
        <f>+'Categorias-9 feb-Depurado'!AE2779</f>
        <v>44155</v>
      </c>
      <c r="R2780" s="112" t="str">
        <f>+'Categorias-9 feb-Depurado'!AB2779</f>
        <v>Compras</v>
      </c>
    </row>
    <row r="2781" spans="2:18" s="1" customFormat="1" ht="14.5" hidden="1">
      <c r="B2781" s="57" t="str">
        <f>+'Categorias-9 feb-Depurado'!B2780</f>
        <v>AIRFRANCE INDUSTRIES</v>
      </c>
      <c r="C2781" s="30" t="s">
        <v>4900</v>
      </c>
      <c r="D2781" s="31">
        <v>5</v>
      </c>
      <c r="E2781" s="30">
        <f>+'Categorias-9 feb-Depurado'!E2780</f>
        <v>131595913</v>
      </c>
      <c r="F2781" s="30" t="str">
        <f>+'Categorias-9 feb-Depurado'!F2780</f>
        <v>91550 PARAY VIEILLE POSTE</v>
      </c>
      <c r="G2781" s="30" t="str">
        <f>+'Categorias-9 feb-Depurado'!G2780</f>
        <v>FRANCIA</v>
      </c>
      <c r="H2781" s="30">
        <f>+'Categorias-9 feb-Depurado'!H2780</f>
        <v>1520101770</v>
      </c>
      <c r="I2781" s="107">
        <f>+'Categorias-9 feb-Depurado'!R2780</f>
        <v>-46322604</v>
      </c>
      <c r="J2781" s="108">
        <f t="shared" si="180"/>
        <v>-46322604</v>
      </c>
      <c r="K2781" s="107">
        <f t="shared" si="181"/>
        <v>-14752107.994339069</v>
      </c>
      <c r="L2781" s="109">
        <f t="shared" si="182"/>
        <v>-61074711.994339071</v>
      </c>
      <c r="M2781" s="110">
        <f t="shared" si="183"/>
        <v>-4.6560558375575969E-05</v>
      </c>
      <c r="N2781" s="33" t="s">
        <v>4892</v>
      </c>
      <c r="O2781" s="33">
        <f>+'Categorias-9 feb-Depurado'!Y2780</f>
        <v>-12780.799999999999</v>
      </c>
      <c r="P2781" s="111">
        <f>+'Categorias-9 feb-Depurado'!AC2780</f>
        <v>44095</v>
      </c>
      <c r="Q2781" s="111">
        <f>+'Categorias-9 feb-Depurado'!AE2780</f>
        <v>44155</v>
      </c>
      <c r="R2781" s="112" t="str">
        <f>+'Categorias-9 feb-Depurado'!AB2780</f>
        <v>Compras</v>
      </c>
    </row>
    <row r="2782" spans="2:18" s="1" customFormat="1" ht="14.5" hidden="1">
      <c r="B2782" s="57" t="str">
        <f>+'Categorias-9 feb-Depurado'!B2781</f>
        <v>AIRFRANCE INDUSTRIES</v>
      </c>
      <c r="C2782" s="30" t="s">
        <v>4900</v>
      </c>
      <c r="D2782" s="31">
        <v>5</v>
      </c>
      <c r="E2782" s="30">
        <f>+'Categorias-9 feb-Depurado'!E2781</f>
        <v>131595913</v>
      </c>
      <c r="F2782" s="30" t="str">
        <f>+'Categorias-9 feb-Depurado'!F2781</f>
        <v>91550 PARAY VIEILLE POSTE</v>
      </c>
      <c r="G2782" s="30" t="str">
        <f>+'Categorias-9 feb-Depurado'!G2781</f>
        <v>FRANCIA</v>
      </c>
      <c r="H2782" s="30">
        <f>+'Categorias-9 feb-Depurado'!H2781</f>
        <v>1520101769</v>
      </c>
      <c r="I2782" s="107">
        <f>+'Categorias-9 feb-Depurado'!R2781</f>
        <v>-46322604</v>
      </c>
      <c r="J2782" s="108">
        <f t="shared" si="180"/>
        <v>-46322604</v>
      </c>
      <c r="K2782" s="107">
        <f t="shared" si="181"/>
        <v>-14752107.994339069</v>
      </c>
      <c r="L2782" s="109">
        <f t="shared" si="182"/>
        <v>-61074711.994339071</v>
      </c>
      <c r="M2782" s="110">
        <f t="shared" si="183"/>
        <v>-4.6560558375575969E-05</v>
      </c>
      <c r="N2782" s="33" t="s">
        <v>4892</v>
      </c>
      <c r="O2782" s="33">
        <f>+'Categorias-9 feb-Depurado'!Y2781</f>
        <v>-12780.799999999999</v>
      </c>
      <c r="P2782" s="111">
        <f>+'Categorias-9 feb-Depurado'!AC2781</f>
        <v>44095</v>
      </c>
      <c r="Q2782" s="111">
        <f>+'Categorias-9 feb-Depurado'!AE2781</f>
        <v>44155</v>
      </c>
      <c r="R2782" s="112" t="str">
        <f>+'Categorias-9 feb-Depurado'!AB2781</f>
        <v>Compras</v>
      </c>
    </row>
    <row r="2783" spans="2:18" s="1" customFormat="1" ht="14.5" hidden="1">
      <c r="B2783" s="57" t="str">
        <f>+'Categorias-9 feb-Depurado'!B2782</f>
        <v>AIRFRANCE INDUSTRIES</v>
      </c>
      <c r="C2783" s="30" t="s">
        <v>4900</v>
      </c>
      <c r="D2783" s="31">
        <v>5</v>
      </c>
      <c r="E2783" s="30">
        <f>+'Categorias-9 feb-Depurado'!E2782</f>
        <v>131595913</v>
      </c>
      <c r="F2783" s="30" t="str">
        <f>+'Categorias-9 feb-Depurado'!F2782</f>
        <v>91550 PARAY VIEILLE POSTE</v>
      </c>
      <c r="G2783" s="30" t="str">
        <f>+'Categorias-9 feb-Depurado'!G2782</f>
        <v>FRANCIA</v>
      </c>
      <c r="H2783" s="30">
        <f>+'Categorias-9 feb-Depurado'!H2782</f>
        <v>1520101766</v>
      </c>
      <c r="I2783" s="107">
        <f>+'Categorias-9 feb-Depurado'!R2782</f>
        <v>-46322604</v>
      </c>
      <c r="J2783" s="108">
        <f t="shared" si="180"/>
        <v>-46322604</v>
      </c>
      <c r="K2783" s="107">
        <f t="shared" si="181"/>
        <v>-14752107.994339069</v>
      </c>
      <c r="L2783" s="109">
        <f t="shared" si="182"/>
        <v>-61074711.994339071</v>
      </c>
      <c r="M2783" s="110">
        <f t="shared" si="183"/>
        <v>-4.6560558375575969E-05</v>
      </c>
      <c r="N2783" s="33" t="s">
        <v>4892</v>
      </c>
      <c r="O2783" s="33">
        <f>+'Categorias-9 feb-Depurado'!Y2782</f>
        <v>-12780.799999999999</v>
      </c>
      <c r="P2783" s="111">
        <f>+'Categorias-9 feb-Depurado'!AC2782</f>
        <v>44095</v>
      </c>
      <c r="Q2783" s="111">
        <f>+'Categorias-9 feb-Depurado'!AE2782</f>
        <v>44155</v>
      </c>
      <c r="R2783" s="112" t="str">
        <f>+'Categorias-9 feb-Depurado'!AB2782</f>
        <v>Compras</v>
      </c>
    </row>
    <row r="2784" spans="2:18" s="1" customFormat="1" ht="14.5" hidden="1">
      <c r="B2784" s="57" t="str">
        <f>+'Categorias-9 feb-Depurado'!B2783</f>
        <v>AIRFRANCE INDUSTRIES</v>
      </c>
      <c r="C2784" s="30" t="s">
        <v>4900</v>
      </c>
      <c r="D2784" s="31">
        <v>5</v>
      </c>
      <c r="E2784" s="30">
        <f>+'Categorias-9 feb-Depurado'!E2783</f>
        <v>131595913</v>
      </c>
      <c r="F2784" s="30" t="str">
        <f>+'Categorias-9 feb-Depurado'!F2783</f>
        <v>91550 PARAY VIEILLE POSTE</v>
      </c>
      <c r="G2784" s="30" t="str">
        <f>+'Categorias-9 feb-Depurado'!G2783</f>
        <v>FRANCIA</v>
      </c>
      <c r="H2784" s="30">
        <f>+'Categorias-9 feb-Depurado'!H2783</f>
        <v>1520101764</v>
      </c>
      <c r="I2784" s="107">
        <f>+'Categorias-9 feb-Depurado'!R2783</f>
        <v>-46322604</v>
      </c>
      <c r="J2784" s="108">
        <f t="shared" si="180"/>
        <v>-46322604</v>
      </c>
      <c r="K2784" s="107">
        <f t="shared" si="181"/>
        <v>-14752107.994339069</v>
      </c>
      <c r="L2784" s="109">
        <f t="shared" si="182"/>
        <v>-61074711.994339071</v>
      </c>
      <c r="M2784" s="110">
        <f t="shared" si="183"/>
        <v>-4.6560558375575969E-05</v>
      </c>
      <c r="N2784" s="33" t="s">
        <v>4892</v>
      </c>
      <c r="O2784" s="33">
        <f>+'Categorias-9 feb-Depurado'!Y2783</f>
        <v>-12780.799999999999</v>
      </c>
      <c r="P2784" s="111">
        <f>+'Categorias-9 feb-Depurado'!AC2783</f>
        <v>44095</v>
      </c>
      <c r="Q2784" s="111">
        <f>+'Categorias-9 feb-Depurado'!AE2783</f>
        <v>44155</v>
      </c>
      <c r="R2784" s="112" t="str">
        <f>+'Categorias-9 feb-Depurado'!AB2783</f>
        <v>Compras</v>
      </c>
    </row>
    <row r="2785" spans="2:18" s="1" customFormat="1" ht="14.5" hidden="1">
      <c r="B2785" s="57" t="str">
        <f>+'Categorias-9 feb-Depurado'!B2784</f>
        <v>AIRFRANCE INDUSTRIES</v>
      </c>
      <c r="C2785" s="30" t="s">
        <v>4900</v>
      </c>
      <c r="D2785" s="31">
        <v>5</v>
      </c>
      <c r="E2785" s="30">
        <f>+'Categorias-9 feb-Depurado'!E2784</f>
        <v>131595913</v>
      </c>
      <c r="F2785" s="30" t="str">
        <f>+'Categorias-9 feb-Depurado'!F2784</f>
        <v>91550 PARAY VIEILLE POSTE</v>
      </c>
      <c r="G2785" s="30" t="str">
        <f>+'Categorias-9 feb-Depurado'!G2784</f>
        <v>FRANCIA</v>
      </c>
      <c r="H2785" s="30">
        <f>+'Categorias-9 feb-Depurado'!H2784</f>
        <v>1520101767</v>
      </c>
      <c r="I2785" s="107">
        <f>+'Categorias-9 feb-Depurado'!R2784</f>
        <v>-46322604</v>
      </c>
      <c r="J2785" s="108">
        <f t="shared" si="180"/>
        <v>-46322604</v>
      </c>
      <c r="K2785" s="107">
        <f t="shared" si="181"/>
        <v>-14752107.994339069</v>
      </c>
      <c r="L2785" s="109">
        <f t="shared" si="182"/>
        <v>-61074711.994339071</v>
      </c>
      <c r="M2785" s="110">
        <f t="shared" si="183"/>
        <v>-4.6560558375575969E-05</v>
      </c>
      <c r="N2785" s="33" t="s">
        <v>4892</v>
      </c>
      <c r="O2785" s="33">
        <f>+'Categorias-9 feb-Depurado'!Y2784</f>
        <v>-12780.799999999999</v>
      </c>
      <c r="P2785" s="111">
        <f>+'Categorias-9 feb-Depurado'!AC2784</f>
        <v>44095</v>
      </c>
      <c r="Q2785" s="111">
        <f>+'Categorias-9 feb-Depurado'!AE2784</f>
        <v>44155</v>
      </c>
      <c r="R2785" s="112" t="str">
        <f>+'Categorias-9 feb-Depurado'!AB2784</f>
        <v>Compras</v>
      </c>
    </row>
    <row r="2786" spans="2:18" s="1" customFormat="1" ht="14.5" hidden="1">
      <c r="B2786" s="57" t="str">
        <f>+'Categorias-9 feb-Depurado'!B2785</f>
        <v>AIRFRANCE INDUSTRIES</v>
      </c>
      <c r="C2786" s="30" t="s">
        <v>4900</v>
      </c>
      <c r="D2786" s="31">
        <v>5</v>
      </c>
      <c r="E2786" s="30">
        <f>+'Categorias-9 feb-Depurado'!E2785</f>
        <v>131595913</v>
      </c>
      <c r="F2786" s="30" t="str">
        <f>+'Categorias-9 feb-Depurado'!F2785</f>
        <v>91550 PARAY VIEILLE POSTE</v>
      </c>
      <c r="G2786" s="30" t="str">
        <f>+'Categorias-9 feb-Depurado'!G2785</f>
        <v>FRANCIA</v>
      </c>
      <c r="H2786" s="30">
        <f>+'Categorias-9 feb-Depurado'!H2785</f>
        <v>1520101763</v>
      </c>
      <c r="I2786" s="107">
        <f>+'Categorias-9 feb-Depurado'!R2785</f>
        <v>-46322604</v>
      </c>
      <c r="J2786" s="108">
        <f t="shared" si="180"/>
        <v>-46322604</v>
      </c>
      <c r="K2786" s="107">
        <f t="shared" si="181"/>
        <v>-14752107.994339069</v>
      </c>
      <c r="L2786" s="109">
        <f t="shared" si="182"/>
        <v>-61074711.994339071</v>
      </c>
      <c r="M2786" s="110">
        <f t="shared" si="183"/>
        <v>-4.6560558375575969E-05</v>
      </c>
      <c r="N2786" s="33" t="s">
        <v>4892</v>
      </c>
      <c r="O2786" s="33">
        <f>+'Categorias-9 feb-Depurado'!Y2785</f>
        <v>-12780.799999999999</v>
      </c>
      <c r="P2786" s="111">
        <f>+'Categorias-9 feb-Depurado'!AC2785</f>
        <v>44095</v>
      </c>
      <c r="Q2786" s="111">
        <f>+'Categorias-9 feb-Depurado'!AE2785</f>
        <v>44155</v>
      </c>
      <c r="R2786" s="112" t="str">
        <f>+'Categorias-9 feb-Depurado'!AB2785</f>
        <v>Compras</v>
      </c>
    </row>
    <row r="2787" spans="2:18" s="1" customFormat="1" ht="14.5" hidden="1">
      <c r="B2787" s="57" t="str">
        <f>+'Categorias-9 feb-Depurado'!B2786</f>
        <v>AIRFRANCE INDUSTRIES</v>
      </c>
      <c r="C2787" s="30" t="s">
        <v>4900</v>
      </c>
      <c r="D2787" s="31">
        <v>5</v>
      </c>
      <c r="E2787" s="30">
        <f>+'Categorias-9 feb-Depurado'!E2786</f>
        <v>131595913</v>
      </c>
      <c r="F2787" s="30" t="str">
        <f>+'Categorias-9 feb-Depurado'!F2786</f>
        <v>91550 PARAY VIEILLE POSTE</v>
      </c>
      <c r="G2787" s="30" t="str">
        <f>+'Categorias-9 feb-Depurado'!G2786</f>
        <v>FRANCIA</v>
      </c>
      <c r="H2787" s="30">
        <f>+'Categorias-9 feb-Depurado'!H2786</f>
        <v>1510228521</v>
      </c>
      <c r="I2787" s="107">
        <f>+'Categorias-9 feb-Depurado'!R2786</f>
        <v>15465322</v>
      </c>
      <c r="J2787" s="108">
        <f t="shared" si="180"/>
        <v>15465322</v>
      </c>
      <c r="K2787" s="107">
        <f t="shared" si="181"/>
        <v>4876557.6332060033</v>
      </c>
      <c r="L2787" s="109">
        <f t="shared" si="182"/>
        <v>20341879.633206002</v>
      </c>
      <c r="M2787" s="110">
        <f t="shared" si="183"/>
        <v>1.5507715766528969E-05</v>
      </c>
      <c r="N2787" s="33" t="s">
        <v>4892</v>
      </c>
      <c r="O2787" s="33">
        <f>+'Categorias-9 feb-Depurado'!Y2786</f>
        <v>3998.4699999999998</v>
      </c>
      <c r="P2787" s="111">
        <f>+'Categorias-9 feb-Depurado'!AC2786</f>
        <v>44102</v>
      </c>
      <c r="Q2787" s="111">
        <f>+'Categorias-9 feb-Depurado'!AE2786</f>
        <v>44162</v>
      </c>
      <c r="R2787" s="112" t="str">
        <f>+'Categorias-9 feb-Depurado'!AB2786</f>
        <v>Compras</v>
      </c>
    </row>
    <row r="2788" spans="2:18" s="1" customFormat="1" ht="14.5" hidden="1">
      <c r="B2788" s="57" t="str">
        <f>+'Categorias-9 feb-Depurado'!B2787</f>
        <v>AIRFRANCE INDUSTRIES</v>
      </c>
      <c r="C2788" s="30" t="s">
        <v>4900</v>
      </c>
      <c r="D2788" s="31">
        <v>5</v>
      </c>
      <c r="E2788" s="30">
        <f>+'Categorias-9 feb-Depurado'!E2787</f>
        <v>131595913</v>
      </c>
      <c r="F2788" s="30" t="str">
        <f>+'Categorias-9 feb-Depurado'!F2787</f>
        <v>91550 PARAY VIEILLE POSTE</v>
      </c>
      <c r="G2788" s="30" t="str">
        <f>+'Categorias-9 feb-Depurado'!G2787</f>
        <v>FRANCIA</v>
      </c>
      <c r="H2788" s="30">
        <f>+'Categorias-9 feb-Depurado'!H2787</f>
        <v>1520101948</v>
      </c>
      <c r="I2788" s="107">
        <f>+'Categorias-9 feb-Depurado'!R2787</f>
        <v>197615196</v>
      </c>
      <c r="J2788" s="108">
        <f t="shared" si="180"/>
        <v>197615196</v>
      </c>
      <c r="K2788" s="107">
        <f t="shared" si="181"/>
        <v>62135279.384931907</v>
      </c>
      <c r="L2788" s="109">
        <f t="shared" si="182"/>
        <v>259750475.38493192</v>
      </c>
      <c r="M2788" s="110">
        <f t="shared" si="183"/>
        <v>0.00019802184533206999</v>
      </c>
      <c r="N2788" s="33" t="s">
        <v>4892</v>
      </c>
      <c r="O2788" s="33">
        <f>+'Categorias-9 feb-Depurado'!Y2787</f>
        <v>51123.199999999997</v>
      </c>
      <c r="P2788" s="111">
        <f>+'Categorias-9 feb-Depurado'!AC2787</f>
        <v>44104</v>
      </c>
      <c r="Q2788" s="111">
        <f>+'Categorias-9 feb-Depurado'!AE2787</f>
        <v>44164</v>
      </c>
      <c r="R2788" s="112" t="str">
        <f>+'Categorias-9 feb-Depurado'!AB2787</f>
        <v>Compras</v>
      </c>
    </row>
    <row r="2789" spans="2:18" s="1" customFormat="1" ht="14.5" hidden="1">
      <c r="B2789" s="57" t="str">
        <f>+'Categorias-9 feb-Depurado'!B2788</f>
        <v>AIRFRANCE INDUSTRIES</v>
      </c>
      <c r="C2789" s="30" t="s">
        <v>4900</v>
      </c>
      <c r="D2789" s="31">
        <v>5</v>
      </c>
      <c r="E2789" s="30">
        <f>+'Categorias-9 feb-Depurado'!E2788</f>
        <v>131595913</v>
      </c>
      <c r="F2789" s="30" t="str">
        <f>+'Categorias-9 feb-Depurado'!F2788</f>
        <v>91550 PARAY VIEILLE POSTE</v>
      </c>
      <c r="G2789" s="30" t="str">
        <f>+'Categorias-9 feb-Depurado'!G2788</f>
        <v>FRANCIA</v>
      </c>
      <c r="H2789" s="30">
        <f>+'Categorias-9 feb-Depurado'!H2788</f>
        <v>1520102419</v>
      </c>
      <c r="I2789" s="107">
        <f>+'Categorias-9 feb-Depurado'!R2788</f>
        <v>197261935</v>
      </c>
      <c r="J2789" s="108">
        <f t="shared" si="180"/>
        <v>197261935</v>
      </c>
      <c r="K2789" s="107">
        <f t="shared" si="181"/>
        <v>59298542.896442801</v>
      </c>
      <c r="L2789" s="109">
        <f t="shared" si="182"/>
        <v>256560477.8964428</v>
      </c>
      <c r="M2789" s="110">
        <f t="shared" si="183"/>
        <v>0.00019558993760085538</v>
      </c>
      <c r="N2789" s="33" t="s">
        <v>4892</v>
      </c>
      <c r="O2789" s="33">
        <f>+'Categorias-9 feb-Depurado'!Y2788</f>
        <v>51123.199999999997</v>
      </c>
      <c r="P2789" s="111">
        <f>+'Categorias-9 feb-Depurado'!AC2788</f>
        <v>44135</v>
      </c>
      <c r="Q2789" s="111">
        <f>+'Categorias-9 feb-Depurado'!AE2788</f>
        <v>44195</v>
      </c>
      <c r="R2789" s="112" t="str">
        <f>+'Categorias-9 feb-Depurado'!AB2788</f>
        <v>Compras</v>
      </c>
    </row>
    <row r="2790" spans="2:18" s="1" customFormat="1" ht="14.5" hidden="1">
      <c r="B2790" s="57" t="str">
        <f>+'Categorias-9 feb-Depurado'!B2789</f>
        <v>AIRFRANCE INDUSTRIES</v>
      </c>
      <c r="C2790" s="30" t="s">
        <v>4900</v>
      </c>
      <c r="D2790" s="31">
        <v>5</v>
      </c>
      <c r="E2790" s="30">
        <f>+'Categorias-9 feb-Depurado'!E2789</f>
        <v>131595913</v>
      </c>
      <c r="F2790" s="30" t="str">
        <f>+'Categorias-9 feb-Depurado'!F2789</f>
        <v>91550 PARAY VIEILLE POSTE</v>
      </c>
      <c r="G2790" s="30" t="str">
        <f>+'Categorias-9 feb-Depurado'!G2789</f>
        <v>FRANCIA</v>
      </c>
      <c r="H2790" s="30">
        <f>+'Categorias-9 feb-Depurado'!H2789</f>
        <v>1520102854</v>
      </c>
      <c r="I2790" s="107">
        <f>+'Categorias-9 feb-Depurado'!R2789</f>
        <v>184627647</v>
      </c>
      <c r="J2790" s="108">
        <f t="shared" si="180"/>
        <v>184627647</v>
      </c>
      <c r="K2790" s="107">
        <f t="shared" si="181"/>
        <v>53057314.797545336</v>
      </c>
      <c r="L2790" s="109">
        <f t="shared" si="182"/>
        <v>237684961.79754534</v>
      </c>
      <c r="M2790" s="110">
        <f t="shared" si="183"/>
        <v>0.0001812001101175379</v>
      </c>
      <c r="N2790" s="33" t="s">
        <v>4892</v>
      </c>
      <c r="O2790" s="33">
        <f>+'Categorias-9 feb-Depurado'!Y2789</f>
        <v>51123</v>
      </c>
      <c r="P2790" s="111">
        <f>+'Categorias-9 feb-Depurado'!AC2789</f>
        <v>44165</v>
      </c>
      <c r="Q2790" s="111">
        <f>+'Categorias-9 feb-Depurado'!AE2789</f>
        <v>44225</v>
      </c>
      <c r="R2790" s="112" t="str">
        <f>+'Categorias-9 feb-Depurado'!AB2789</f>
        <v>Compras</v>
      </c>
    </row>
    <row r="2791" spans="2:18" s="1" customFormat="1" ht="14.5" hidden="1">
      <c r="B2791" s="57" t="str">
        <f>+'Categorias-9 feb-Depurado'!B2790</f>
        <v>AIRFRANCE INDUSTRIES</v>
      </c>
      <c r="C2791" s="30" t="s">
        <v>4900</v>
      </c>
      <c r="D2791" s="31">
        <v>5</v>
      </c>
      <c r="E2791" s="30">
        <f>+'Categorias-9 feb-Depurado'!E2790</f>
        <v>131595913</v>
      </c>
      <c r="F2791" s="30" t="str">
        <f>+'Categorias-9 feb-Depurado'!F2790</f>
        <v>91550 PARAY VIEILLE POSTE</v>
      </c>
      <c r="G2791" s="30" t="str">
        <f>+'Categorias-9 feb-Depurado'!G2790</f>
        <v>FRANCIA</v>
      </c>
      <c r="H2791" s="30">
        <f>+'Categorias-9 feb-Depurado'!H2790</f>
        <v>1510233314</v>
      </c>
      <c r="I2791" s="107">
        <f>+'Categorias-9 feb-Depurado'!R2790</f>
        <v>99258052</v>
      </c>
      <c r="J2791" s="108">
        <f t="shared" si="180"/>
        <v>99258052</v>
      </c>
      <c r="K2791" s="107">
        <f t="shared" si="181"/>
        <v>26279057.113952592</v>
      </c>
      <c r="L2791" s="109">
        <f t="shared" si="182"/>
        <v>125537109.11395259</v>
      </c>
      <c r="M2791" s="110">
        <f t="shared" si="183"/>
        <v>9.5703732466933476E-05</v>
      </c>
      <c r="N2791" s="33" t="s">
        <v>4892</v>
      </c>
      <c r="O2791" s="33">
        <f>+'Categorias-9 feb-Depurado'!Y2790</f>
        <v>28553.689999999999</v>
      </c>
      <c r="P2791" s="111">
        <f>+'Categorias-9 feb-Depurado'!AC2790</f>
        <v>44217</v>
      </c>
      <c r="Q2791" s="111">
        <f>+'Categorias-9 feb-Depurado'!AE2790</f>
        <v>44277</v>
      </c>
      <c r="R2791" s="112" t="str">
        <f>+'Categorias-9 feb-Depurado'!AB2790</f>
        <v>Compras</v>
      </c>
    </row>
    <row r="2792" spans="2:18" s="1" customFormat="1" ht="14.5" hidden="1">
      <c r="B2792" s="57" t="str">
        <f>+'Categorias-9 feb-Depurado'!B2791</f>
        <v>AIRFRANCE INDUSTRIES</v>
      </c>
      <c r="C2792" s="30" t="s">
        <v>4900</v>
      </c>
      <c r="D2792" s="31">
        <v>5</v>
      </c>
      <c r="E2792" s="30">
        <f>+'Categorias-9 feb-Depurado'!E2791</f>
        <v>131595913</v>
      </c>
      <c r="F2792" s="30" t="str">
        <f>+'Categorias-9 feb-Depurado'!F2791</f>
        <v>91550 PARAY VIEILLE POSTE</v>
      </c>
      <c r="G2792" s="30" t="str">
        <f>+'Categorias-9 feb-Depurado'!G2791</f>
        <v>FRANCIA</v>
      </c>
      <c r="H2792" s="30">
        <f>+'Categorias-9 feb-Depurado'!H2791</f>
        <v>1510234484</v>
      </c>
      <c r="I2792" s="107">
        <f>+'Categorias-9 feb-Depurado'!R2791</f>
        <v>-281455</v>
      </c>
      <c r="J2792" s="108">
        <f t="shared" si="180"/>
        <v>-281455</v>
      </c>
      <c r="K2792" s="107">
        <f t="shared" si="181"/>
        <v>-71255.18192763855</v>
      </c>
      <c r="L2792" s="109">
        <f t="shared" si="182"/>
        <v>-352710.18192763854</v>
      </c>
      <c r="M2792" s="110">
        <f t="shared" si="183"/>
        <v>-2.6889006069850972E-07</v>
      </c>
      <c r="N2792" s="33" t="s">
        <v>4892</v>
      </c>
      <c r="O2792" s="33">
        <f>+'Categorias-9 feb-Depurado'!Y2791</f>
        <v>-80</v>
      </c>
      <c r="P2792" s="111">
        <f>+'Categorias-9 feb-Depurado'!AC2791</f>
        <v>44244</v>
      </c>
      <c r="Q2792" s="111">
        <f>+'Categorias-9 feb-Depurado'!AE2791</f>
        <v>44304</v>
      </c>
      <c r="R2792" s="112" t="str">
        <f>+'Categorias-9 feb-Depurado'!AB2791</f>
        <v>Compras</v>
      </c>
    </row>
    <row r="2793" spans="2:18" s="1" customFormat="1" ht="14.5" hidden="1">
      <c r="B2793" s="57" t="str">
        <f>+'Categorias-9 feb-Depurado'!B2792</f>
        <v>AIRFRANCE INDUSTRIES</v>
      </c>
      <c r="C2793" s="30" t="s">
        <v>4900</v>
      </c>
      <c r="D2793" s="31">
        <v>5</v>
      </c>
      <c r="E2793" s="30">
        <f>+'Categorias-9 feb-Depurado'!E2792</f>
        <v>131595913</v>
      </c>
      <c r="F2793" s="30" t="str">
        <f>+'Categorias-9 feb-Depurado'!F2792</f>
        <v>91550 PARAY VIEILLE POSTE</v>
      </c>
      <c r="G2793" s="30" t="str">
        <f>+'Categorias-9 feb-Depurado'!G2792</f>
        <v>FRANCIA</v>
      </c>
      <c r="H2793" s="30">
        <f>+'Categorias-9 feb-Depurado'!H2792</f>
        <v>1510234980</v>
      </c>
      <c r="I2793" s="107">
        <f>+'Categorias-9 feb-Depurado'!R2792</f>
        <v>4261087</v>
      </c>
      <c r="J2793" s="108">
        <f t="shared" si="180"/>
        <v>4261087</v>
      </c>
      <c r="K2793" s="107">
        <f t="shared" si="181"/>
        <v>1056968.0840277818</v>
      </c>
      <c r="L2793" s="109">
        <f t="shared" si="182"/>
        <v>5318055.0840277821</v>
      </c>
      <c r="M2793" s="110">
        <f t="shared" si="183"/>
        <v>4.054241208822317E-06</v>
      </c>
      <c r="N2793" s="33" t="s">
        <v>4892</v>
      </c>
      <c r="O2793" s="33">
        <f>+'Categorias-9 feb-Depurado'!Y2792</f>
        <v>1175.6700000000001</v>
      </c>
      <c r="P2793" s="111">
        <f>+'Categorias-9 feb-Depurado'!AC2792</f>
        <v>44256</v>
      </c>
      <c r="Q2793" s="111">
        <f>+'Categorias-9 feb-Depurado'!AE2792</f>
        <v>44316</v>
      </c>
      <c r="R2793" s="112" t="str">
        <f>+'Categorias-9 feb-Depurado'!AB2792</f>
        <v>Compras</v>
      </c>
    </row>
    <row r="2794" spans="2:18" s="1" customFormat="1" ht="14.5" hidden="1">
      <c r="B2794" s="57" t="str">
        <f>+'Categorias-9 feb-Depurado'!B2793</f>
        <v>AIRFRANCE INDUSTRIES</v>
      </c>
      <c r="C2794" s="30" t="s">
        <v>4900</v>
      </c>
      <c r="D2794" s="31">
        <v>5</v>
      </c>
      <c r="E2794" s="30">
        <f>+'Categorias-9 feb-Depurado'!E2793</f>
        <v>131595913</v>
      </c>
      <c r="F2794" s="30" t="str">
        <f>+'Categorias-9 feb-Depurado'!F2793</f>
        <v>91550 PARAY VIEILLE POSTE</v>
      </c>
      <c r="G2794" s="30" t="str">
        <f>+'Categorias-9 feb-Depurado'!G2793</f>
        <v>FRANCIA</v>
      </c>
      <c r="H2794" s="30">
        <f>+'Categorias-9 feb-Depurado'!H2793</f>
        <v>1510234981</v>
      </c>
      <c r="I2794" s="107">
        <f>+'Categorias-9 feb-Depurado'!R2793</f>
        <v>969524</v>
      </c>
      <c r="J2794" s="108">
        <f t="shared" si="180"/>
        <v>969524</v>
      </c>
      <c r="K2794" s="107">
        <f t="shared" si="181"/>
        <v>240491.66907386569</v>
      </c>
      <c r="L2794" s="109">
        <f t="shared" si="182"/>
        <v>1210015.6690738657</v>
      </c>
      <c r="M2794" s="110">
        <f t="shared" si="183"/>
        <v>9.2246043174951552E-07</v>
      </c>
      <c r="N2794" s="33" t="s">
        <v>4892</v>
      </c>
      <c r="O2794" s="33">
        <f>+'Categorias-9 feb-Depurado'!Y2793</f>
        <v>267.5</v>
      </c>
      <c r="P2794" s="111">
        <f>+'Categorias-9 feb-Depurado'!AC2793</f>
        <v>44256</v>
      </c>
      <c r="Q2794" s="111">
        <f>+'Categorias-9 feb-Depurado'!AE2793</f>
        <v>44316</v>
      </c>
      <c r="R2794" s="112" t="str">
        <f>+'Categorias-9 feb-Depurado'!AB2793</f>
        <v>Compras</v>
      </c>
    </row>
    <row r="2795" spans="2:18" s="1" customFormat="1" ht="14.5" hidden="1">
      <c r="B2795" s="57" t="str">
        <f>+'Categorias-9 feb-Depurado'!B2794</f>
        <v>AIRFRANCE INDUSTRIES</v>
      </c>
      <c r="C2795" s="30" t="s">
        <v>4900</v>
      </c>
      <c r="D2795" s="31">
        <v>5</v>
      </c>
      <c r="E2795" s="30">
        <f>+'Categorias-9 feb-Depurado'!E2794</f>
        <v>131595913</v>
      </c>
      <c r="F2795" s="30" t="str">
        <f>+'Categorias-9 feb-Depurado'!F2794</f>
        <v>91550 PARAY VIEILLE POSTE</v>
      </c>
      <c r="G2795" s="30" t="str">
        <f>+'Categorias-9 feb-Depurado'!G2794</f>
        <v>FRANCIA</v>
      </c>
      <c r="H2795" s="30">
        <f>+'Categorias-9 feb-Depurado'!H2794</f>
        <v>1510235431</v>
      </c>
      <c r="I2795" s="107">
        <f>+'Categorias-9 feb-Depurado'!R2794</f>
        <v>16695959</v>
      </c>
      <c r="J2795" s="108">
        <f t="shared" si="180"/>
        <v>16695959</v>
      </c>
      <c r="K2795" s="107">
        <f t="shared" si="181"/>
        <v>4091789.3289566729</v>
      </c>
      <c r="L2795" s="109">
        <f t="shared" si="182"/>
        <v>20787748.328956671</v>
      </c>
      <c r="M2795" s="110">
        <f t="shared" si="183"/>
        <v>1.5847625604143348E-05</v>
      </c>
      <c r="N2795" s="33" t="s">
        <v>4892</v>
      </c>
      <c r="O2795" s="33">
        <f>+'Categorias-9 feb-Depurado'!Y2794</f>
        <v>4586.5500000000002</v>
      </c>
      <c r="P2795" s="111">
        <f>+'Categorias-9 feb-Depurado'!AC2794</f>
        <v>44263</v>
      </c>
      <c r="Q2795" s="111">
        <f>+'Categorias-9 feb-Depurado'!AE2794</f>
        <v>44323</v>
      </c>
      <c r="R2795" s="112" t="str">
        <f>+'Categorias-9 feb-Depurado'!AB2794</f>
        <v>Compras</v>
      </c>
    </row>
    <row r="2796" spans="2:18" s="1" customFormat="1" ht="14.5" hidden="1">
      <c r="B2796" s="57" t="str">
        <f>+'Categorias-9 feb-Depurado'!B2795</f>
        <v>AIRFRANCE INDUSTRIES</v>
      </c>
      <c r="C2796" s="30" t="s">
        <v>4900</v>
      </c>
      <c r="D2796" s="31">
        <v>5</v>
      </c>
      <c r="E2796" s="30">
        <f>+'Categorias-9 feb-Depurado'!E2795</f>
        <v>131595913</v>
      </c>
      <c r="F2796" s="30" t="str">
        <f>+'Categorias-9 feb-Depurado'!F2795</f>
        <v>91550 PARAY VIEILLE POSTE</v>
      </c>
      <c r="G2796" s="30" t="str">
        <f>+'Categorias-9 feb-Depurado'!G2795</f>
        <v>FRANCIA</v>
      </c>
      <c r="H2796" s="30">
        <f>+'Categorias-9 feb-Depurado'!H2795</f>
        <v>1510235432</v>
      </c>
      <c r="I2796" s="107">
        <f>+'Categorias-9 feb-Depurado'!R2795</f>
        <v>2577735</v>
      </c>
      <c r="J2796" s="108">
        <f t="shared" si="180"/>
        <v>2577735</v>
      </c>
      <c r="K2796" s="107">
        <f t="shared" si="181"/>
        <v>631742.60106161784</v>
      </c>
      <c r="L2796" s="109">
        <f t="shared" si="182"/>
        <v>3209477.601061618</v>
      </c>
      <c r="M2796" s="110">
        <f t="shared" si="183"/>
        <v>2.4467584753110896E-06</v>
      </c>
      <c r="N2796" s="33" t="s">
        <v>4892</v>
      </c>
      <c r="O2796" s="33">
        <f>+'Categorias-9 feb-Depurado'!Y2795</f>
        <v>708.13</v>
      </c>
      <c r="P2796" s="111">
        <f>+'Categorias-9 feb-Depurado'!AC2795</f>
        <v>44263</v>
      </c>
      <c r="Q2796" s="111">
        <f>+'Categorias-9 feb-Depurado'!AE2795</f>
        <v>44323</v>
      </c>
      <c r="R2796" s="112" t="str">
        <f>+'Categorias-9 feb-Depurado'!AB2795</f>
        <v>Compras</v>
      </c>
    </row>
    <row r="2797" spans="2:18" s="1" customFormat="1" ht="14.5" hidden="1">
      <c r="B2797" s="57" t="str">
        <f>+'Categorias-9 feb-Depurado'!B2796</f>
        <v>AIRFRANCE INDUSTRIES</v>
      </c>
      <c r="C2797" s="30" t="s">
        <v>4900</v>
      </c>
      <c r="D2797" s="31">
        <v>5</v>
      </c>
      <c r="E2797" s="30">
        <f>+'Categorias-9 feb-Depurado'!E2796</f>
        <v>131595913</v>
      </c>
      <c r="F2797" s="30" t="str">
        <f>+'Categorias-9 feb-Depurado'!F2796</f>
        <v>91550 PARAY VIEILLE POSTE</v>
      </c>
      <c r="G2797" s="30" t="str">
        <f>+'Categorias-9 feb-Depurado'!G2796</f>
        <v>FRANCIA</v>
      </c>
      <c r="H2797" s="30">
        <f>+'Categorias-9 feb-Depurado'!H2796</f>
        <v>1510235433</v>
      </c>
      <c r="I2797" s="107">
        <f>+'Categorias-9 feb-Depurado'!R2796</f>
        <v>4350039</v>
      </c>
      <c r="J2797" s="108">
        <f t="shared" si="180"/>
        <v>4350039</v>
      </c>
      <c r="K2797" s="107">
        <f t="shared" si="181"/>
        <v>1066092.8887490295</v>
      </c>
      <c r="L2797" s="109">
        <f t="shared" si="182"/>
        <v>5416131.8887490295</v>
      </c>
      <c r="M2797" s="110">
        <f t="shared" si="183"/>
        <v>4.1290104650725449E-06</v>
      </c>
      <c r="N2797" s="33" t="s">
        <v>4892</v>
      </c>
      <c r="O2797" s="33">
        <f>+'Categorias-9 feb-Depurado'!Y2796</f>
        <v>1195</v>
      </c>
      <c r="P2797" s="111">
        <f>+'Categorias-9 feb-Depurado'!AC2796</f>
        <v>44263</v>
      </c>
      <c r="Q2797" s="111">
        <f>+'Categorias-9 feb-Depurado'!AE2796</f>
        <v>44323</v>
      </c>
      <c r="R2797" s="112" t="str">
        <f>+'Categorias-9 feb-Depurado'!AB2796</f>
        <v>Compras</v>
      </c>
    </row>
    <row r="2798" spans="2:18" s="1" customFormat="1" ht="14.5" hidden="1">
      <c r="B2798" s="57" t="str">
        <f>+'Categorias-9 feb-Depurado'!B2797</f>
        <v>AIRFRANCE INDUSTRIES</v>
      </c>
      <c r="C2798" s="30" t="s">
        <v>4900</v>
      </c>
      <c r="D2798" s="31">
        <v>5</v>
      </c>
      <c r="E2798" s="30">
        <f>+'Categorias-9 feb-Depurado'!E2797</f>
        <v>131595913</v>
      </c>
      <c r="F2798" s="30" t="str">
        <f>+'Categorias-9 feb-Depurado'!F2797</f>
        <v>91550 PARAY VIEILLE POSTE</v>
      </c>
      <c r="G2798" s="30" t="str">
        <f>+'Categorias-9 feb-Depurado'!G2797</f>
        <v>FRANCIA</v>
      </c>
      <c r="H2798" s="30">
        <f>+'Categorias-9 feb-Depurado'!H2797</f>
        <v>1510235472</v>
      </c>
      <c r="I2798" s="107">
        <f>+'Categorias-9 feb-Depurado'!R2797</f>
        <v>2400642</v>
      </c>
      <c r="J2798" s="108">
        <f t="shared" si="180"/>
        <v>2400642</v>
      </c>
      <c r="K2798" s="107">
        <f t="shared" si="181"/>
        <v>587322.48263697769</v>
      </c>
      <c r="L2798" s="109">
        <f t="shared" si="182"/>
        <v>2987964.4826369779</v>
      </c>
      <c r="M2798" s="110">
        <f t="shared" si="183"/>
        <v>2.2778870366324708E-06</v>
      </c>
      <c r="N2798" s="33" t="s">
        <v>4892</v>
      </c>
      <c r="O2798" s="33">
        <f>+'Categorias-9 feb-Depurado'!Y2797</f>
        <v>662.5</v>
      </c>
      <c r="P2798" s="111">
        <f>+'Categorias-9 feb-Depurado'!AC2797</f>
        <v>44264</v>
      </c>
      <c r="Q2798" s="111">
        <f>+'Categorias-9 feb-Depurado'!AE2797</f>
        <v>44324</v>
      </c>
      <c r="R2798" s="112" t="str">
        <f>+'Categorias-9 feb-Depurado'!AB2797</f>
        <v>Compras</v>
      </c>
    </row>
    <row r="2799" spans="2:18" s="1" customFormat="1" ht="14.5" hidden="1">
      <c r="B2799" s="57" t="str">
        <f>+'Categorias-9 feb-Depurado'!B2798</f>
        <v>AIRFRANCE INDUSTRIES</v>
      </c>
      <c r="C2799" s="30" t="s">
        <v>4900</v>
      </c>
      <c r="D2799" s="31">
        <v>5</v>
      </c>
      <c r="E2799" s="30">
        <f>+'Categorias-9 feb-Depurado'!E2798</f>
        <v>131595913</v>
      </c>
      <c r="F2799" s="30" t="str">
        <f>+'Categorias-9 feb-Depurado'!F2798</f>
        <v>91550 PARAY VIEILLE POSTE</v>
      </c>
      <c r="G2799" s="30" t="str">
        <f>+'Categorias-9 feb-Depurado'!G2798</f>
        <v>FRANCIA</v>
      </c>
      <c r="H2799" s="30">
        <f>+'Categorias-9 feb-Depurado'!H2798</f>
        <v>1520105305</v>
      </c>
      <c r="I2799" s="107">
        <f>+'Categorias-9 feb-Depurado'!R2798</f>
        <v>278635887</v>
      </c>
      <c r="J2799" s="108">
        <f t="shared" si="180"/>
        <v>278635887</v>
      </c>
      <c r="K2799" s="107">
        <f t="shared" si="181"/>
        <v>66400051.714154795</v>
      </c>
      <c r="L2799" s="109">
        <f t="shared" si="182"/>
        <v>345035938.71415478</v>
      </c>
      <c r="M2799" s="110">
        <f t="shared" si="183"/>
        <v>0.00026303956975943013</v>
      </c>
      <c r="N2799" s="33" t="s">
        <v>4892</v>
      </c>
      <c r="O2799" s="33">
        <f>+'Categorias-9 feb-Depurado'!Y2798</f>
        <v>72038.399999999994</v>
      </c>
      <c r="P2799" s="111">
        <f>+'Categorias-9 feb-Depurado'!AC2798</f>
        <v>44279</v>
      </c>
      <c r="Q2799" s="111">
        <f>+'Categorias-9 feb-Depurado'!AE2798</f>
        <v>44339</v>
      </c>
      <c r="R2799" s="112" t="str">
        <f>+'Categorias-9 feb-Depurado'!AB2798</f>
        <v>Compras</v>
      </c>
    </row>
    <row r="2800" spans="2:18" s="1" customFormat="1" ht="14.5" hidden="1">
      <c r="B2800" s="57" t="str">
        <f>+'Categorias-9 feb-Depurado'!B2799</f>
        <v>AIRFRANCE INDUSTRIES</v>
      </c>
      <c r="C2800" s="30" t="s">
        <v>4900</v>
      </c>
      <c r="D2800" s="31">
        <v>5</v>
      </c>
      <c r="E2800" s="30">
        <f>+'Categorias-9 feb-Depurado'!E2799</f>
        <v>131595913</v>
      </c>
      <c r="F2800" s="30" t="str">
        <f>+'Categorias-9 feb-Depurado'!F2799</f>
        <v>91550 PARAY VIEILLE POSTE</v>
      </c>
      <c r="G2800" s="30" t="str">
        <f>+'Categorias-9 feb-Depurado'!G2799</f>
        <v>FRANCIA</v>
      </c>
      <c r="H2800" s="30">
        <f>+'Categorias-9 feb-Depurado'!H2799</f>
        <v>1510236528</v>
      </c>
      <c r="I2800" s="107">
        <f>+'Categorias-9 feb-Depurado'!R2799</f>
        <v>1600297</v>
      </c>
      <c r="J2800" s="108">
        <f t="shared" si="180"/>
        <v>1600297</v>
      </c>
      <c r="K2800" s="107">
        <f t="shared" si="181"/>
        <v>377308.10362540721</v>
      </c>
      <c r="L2800" s="109">
        <f t="shared" si="182"/>
        <v>1977605.1036254072</v>
      </c>
      <c r="M2800" s="110">
        <f t="shared" si="183"/>
        <v>1.5076354003883365E-06</v>
      </c>
      <c r="N2800" s="33" t="s">
        <v>4892</v>
      </c>
      <c r="O2800" s="33">
        <f>+'Categorias-9 feb-Depurado'!Y2799</f>
        <v>431.82999999999998</v>
      </c>
      <c r="P2800" s="111">
        <f>+'Categorias-9 feb-Depurado'!AC2799</f>
        <v>44285</v>
      </c>
      <c r="Q2800" s="111">
        <f>+'Categorias-9 feb-Depurado'!AE2799</f>
        <v>44345</v>
      </c>
      <c r="R2800" s="112" t="str">
        <f>+'Categorias-9 feb-Depurado'!AB2799</f>
        <v>Compras</v>
      </c>
    </row>
    <row r="2801" spans="2:18" s="1" customFormat="1" ht="14.5" hidden="1">
      <c r="B2801" s="57" t="str">
        <f>+'Categorias-9 feb-Depurado'!B2800</f>
        <v>AIRFRANCE INDUSTRIES</v>
      </c>
      <c r="C2801" s="30" t="s">
        <v>4900</v>
      </c>
      <c r="D2801" s="31">
        <v>5</v>
      </c>
      <c r="E2801" s="30">
        <f>+'Categorias-9 feb-Depurado'!E2800</f>
        <v>131595913</v>
      </c>
      <c r="F2801" s="30" t="str">
        <f>+'Categorias-9 feb-Depurado'!F2800</f>
        <v>91550 PARAY VIEILLE POSTE</v>
      </c>
      <c r="G2801" s="30" t="str">
        <f>+'Categorias-9 feb-Depurado'!G2800</f>
        <v>FRANCIA</v>
      </c>
      <c r="H2801" s="30">
        <f>+'Categorias-9 feb-Depurado'!H2800</f>
        <v>1530036628</v>
      </c>
      <c r="I2801" s="107">
        <f>+'Categorias-9 feb-Depurado'!R2800</f>
        <v>133810391</v>
      </c>
      <c r="J2801" s="108">
        <f t="shared" si="180"/>
        <v>133810391</v>
      </c>
      <c r="K2801" s="107">
        <f t="shared" si="181"/>
        <v>31436281.503247373</v>
      </c>
      <c r="L2801" s="109">
        <f t="shared" si="182"/>
        <v>165246672.50324738</v>
      </c>
      <c r="M2801" s="110">
        <f t="shared" si="183"/>
        <v>0.00012597648175844493</v>
      </c>
      <c r="N2801" s="33" t="s">
        <v>4892</v>
      </c>
      <c r="O2801" s="33">
        <f>+'Categorias-9 feb-Depurado'!Y2800</f>
        <v>36375.160000000003</v>
      </c>
      <c r="P2801" s="111">
        <f>+'Categorias-9 feb-Depurado'!AC2800</f>
        <v>44287</v>
      </c>
      <c r="Q2801" s="111">
        <f>+'Categorias-9 feb-Depurado'!AE2800</f>
        <v>44347</v>
      </c>
      <c r="R2801" s="112" t="str">
        <f>+'Categorias-9 feb-Depurado'!AB2800</f>
        <v>Compras</v>
      </c>
    </row>
    <row r="2802" spans="2:18" s="1" customFormat="1" ht="14.5" hidden="1">
      <c r="B2802" s="57" t="str">
        <f>+'Categorias-9 feb-Depurado'!B2801</f>
        <v>AIRFRANCE INDUSTRIES</v>
      </c>
      <c r="C2802" s="30" t="s">
        <v>4900</v>
      </c>
      <c r="D2802" s="31">
        <v>5</v>
      </c>
      <c r="E2802" s="30">
        <f>+'Categorias-9 feb-Depurado'!E2801</f>
        <v>131595913</v>
      </c>
      <c r="F2802" s="30" t="str">
        <f>+'Categorias-9 feb-Depurado'!F2801</f>
        <v>91550 PARAY VIEILLE POSTE</v>
      </c>
      <c r="G2802" s="30" t="str">
        <f>+'Categorias-9 feb-Depurado'!G2801</f>
        <v>FRANCIA</v>
      </c>
      <c r="H2802" s="30" t="str">
        <f>+'Categorias-9 feb-Depurado'!H2801</f>
        <v>1520105718.</v>
      </c>
      <c r="I2802" s="107">
        <f>+'Categorias-9 feb-Depurado'!R2801</f>
        <v>420327277</v>
      </c>
      <c r="J2802" s="108">
        <f t="shared" si="180"/>
        <v>420327277</v>
      </c>
      <c r="K2802" s="107">
        <f t="shared" si="181"/>
        <v>96805313.833002061</v>
      </c>
      <c r="L2802" s="109">
        <f t="shared" si="182"/>
        <v>517132590.83300209</v>
      </c>
      <c r="M2802" s="110">
        <f t="shared" si="183"/>
        <v>0.00039423816170634725</v>
      </c>
      <c r="N2802" s="33" t="s">
        <v>4892</v>
      </c>
      <c r="O2802" s="33">
        <f>+'Categorias-9 feb-Depurado'!Y2801</f>
        <v>108671.23</v>
      </c>
      <c r="P2802" s="111">
        <f>+'Categorias-9 feb-Depurado'!AC2801</f>
        <v>44298</v>
      </c>
      <c r="Q2802" s="111">
        <f>+'Categorias-9 feb-Depurado'!AE2801</f>
        <v>44358</v>
      </c>
      <c r="R2802" s="112" t="str">
        <f>+'Categorias-9 feb-Depurado'!AB2801</f>
        <v>Compras</v>
      </c>
    </row>
    <row r="2803" spans="2:18" s="1" customFormat="1" ht="14.5" hidden="1">
      <c r="B2803" s="57" t="str">
        <f>+'Categorias-9 feb-Depurado'!B2802</f>
        <v>AIRLINE REPORTING CORPORATION</v>
      </c>
      <c r="C2803" s="30" t="s">
        <v>4900</v>
      </c>
      <c r="D2803" s="31">
        <v>5</v>
      </c>
      <c r="E2803" s="30" t="str">
        <f>+'Categorias-9 feb-Depurado'!E2802</f>
        <v>52-1367276</v>
      </c>
      <c r="F2803" s="30" t="str">
        <f>+'Categorias-9 feb-Depurado'!F2802</f>
        <v>3000 Wilson Boulevard, Suite 300</v>
      </c>
      <c r="G2803" s="30" t="str">
        <f>+'Categorias-9 feb-Depurado'!G2802</f>
        <v>Estados Unidos</v>
      </c>
      <c r="H2803" s="30">
        <f>+'Categorias-9 feb-Depurado'!H2802</f>
        <v>10010249116</v>
      </c>
      <c r="I2803" s="107">
        <f>+'Categorias-9 feb-Depurado'!R2802</f>
        <v>221138500</v>
      </c>
      <c r="J2803" s="108">
        <f t="shared" si="180"/>
        <v>221138500</v>
      </c>
      <c r="K2803" s="107">
        <f t="shared" si="181"/>
        <v>7746535.0242335312</v>
      </c>
      <c r="L2803" s="109">
        <f t="shared" si="182"/>
        <v>228885035.02423352</v>
      </c>
      <c r="M2803" s="110">
        <f t="shared" si="183"/>
        <v>0.0001744914496777219</v>
      </c>
      <c r="N2803" s="33" t="s">
        <v>4892</v>
      </c>
      <c r="O2803" s="33">
        <f>+'Categorias-9 feb-Depurado'!Y2802</f>
        <v>50000</v>
      </c>
      <c r="P2803" s="111">
        <f>+'Categorias-9 feb-Depurado'!AC2802</f>
        <v>44805</v>
      </c>
      <c r="Q2803" s="111">
        <f>+'Categorias-9 feb-Depurado'!AE2802</f>
        <v>44865</v>
      </c>
      <c r="R2803" s="112" t="str">
        <f>+'Categorias-9 feb-Depurado'!AB2802</f>
        <v>IT</v>
      </c>
    </row>
    <row r="2804" spans="2:18" s="1" customFormat="1" ht="14.5" hidden="1">
      <c r="B2804" s="57" t="str">
        <f>+'Categorias-9 feb-Depurado'!B2803</f>
        <v>AJW TECHNIQUE</v>
      </c>
      <c r="C2804" s="30" t="s">
        <v>4900</v>
      </c>
      <c r="D2804" s="31">
        <v>5</v>
      </c>
      <c r="E2804" s="30" t="str">
        <f>+'Categorias-9 feb-Depurado'!E2803</f>
        <v>444445631</v>
      </c>
      <c r="F2804" s="30" t="str">
        <f>+'Categorias-9 feb-Depurado'!F2803</f>
        <v>100-7055 ALEXANDER - FLEMING.</v>
      </c>
      <c r="G2804" s="30" t="str">
        <f>+'Categorias-9 feb-Depurado'!G2803</f>
        <v>CANADA</v>
      </c>
      <c r="H2804" s="30" t="str">
        <f>+'Categorias-9 feb-Depurado'!H2803</f>
        <v>WQ105883-1</v>
      </c>
      <c r="I2804" s="107">
        <f>+'Categorias-9 feb-Depurado'!R2803</f>
        <v>1956895</v>
      </c>
      <c r="J2804" s="108">
        <f t="shared" si="180"/>
        <v>1956895</v>
      </c>
      <c r="K2804" s="107">
        <f t="shared" si="181"/>
        <v>203344.94499687882</v>
      </c>
      <c r="L2804" s="109">
        <f t="shared" si="182"/>
        <v>2160239.944996879</v>
      </c>
      <c r="M2804" s="110">
        <f t="shared" si="183"/>
        <v>1.6468678243394908E-06</v>
      </c>
      <c r="N2804" s="33" t="s">
        <v>4892</v>
      </c>
      <c r="O2804" s="33">
        <f>+'Categorias-9 feb-Depurado'!Y2803</f>
        <v>650</v>
      </c>
      <c r="P2804" s="111">
        <f>+'Categorias-9 feb-Depurado'!AC2803</f>
        <v>44616</v>
      </c>
      <c r="Q2804" s="111">
        <f>+'Categorias-9 feb-Depurado'!AE2803</f>
        <v>44676</v>
      </c>
      <c r="R2804" s="112" t="str">
        <f>+'Categorias-9 feb-Depurado'!AB2803</f>
        <v>Manto</v>
      </c>
    </row>
    <row r="2805" spans="2:18" s="1" customFormat="1" ht="14.5" hidden="1">
      <c r="B2805" s="57" t="str">
        <f>+'Categorias-9 feb-Depurado'!B2804</f>
        <v>AJW TECHNIQUE</v>
      </c>
      <c r="C2805" s="30" t="s">
        <v>4900</v>
      </c>
      <c r="D2805" s="31">
        <v>5</v>
      </c>
      <c r="E2805" s="30" t="str">
        <f>+'Categorias-9 feb-Depurado'!E2804</f>
        <v>444445631</v>
      </c>
      <c r="F2805" s="30" t="str">
        <f>+'Categorias-9 feb-Depurado'!F2804</f>
        <v>100-7055 ALEXANDER - FLEMING.</v>
      </c>
      <c r="G2805" s="30" t="str">
        <f>+'Categorias-9 feb-Depurado'!G2804</f>
        <v>CANADA</v>
      </c>
      <c r="H2805" s="30" t="str">
        <f>+'Categorias-9 feb-Depurado'!H2804</f>
        <v>WQ120506</v>
      </c>
      <c r="I2805" s="107">
        <f>+'Categorias-9 feb-Depurado'!R2804</f>
        <v>2609772</v>
      </c>
      <c r="J2805" s="108">
        <f t="shared" si="180"/>
        <v>0</v>
      </c>
      <c r="K2805" s="107">
        <f t="shared" si="181"/>
        <v>0</v>
      </c>
      <c r="L2805" s="109">
        <f t="shared" si="182"/>
        <v>2609772</v>
      </c>
      <c r="M2805" s="110">
        <f t="shared" si="183"/>
        <v>1.9895704389765516E-06</v>
      </c>
      <c r="N2805" s="33" t="s">
        <v>4892</v>
      </c>
      <c r="O2805" s="33">
        <f>+'Categorias-9 feb-Depurado'!Y2804</f>
        <v>550</v>
      </c>
      <c r="P2805" s="111">
        <f>+'Categorias-9 feb-Depurado'!AC2804</f>
        <v>44925</v>
      </c>
      <c r="Q2805" s="111">
        <f>+'Categorias-9 feb-Depurado'!AE2804</f>
        <v>44985</v>
      </c>
      <c r="R2805" s="112" t="str">
        <f>+'Categorias-9 feb-Depurado'!AB2804</f>
        <v>Manto</v>
      </c>
    </row>
    <row r="2806" spans="2:18" s="1" customFormat="1" ht="14.5" hidden="1">
      <c r="B2806" s="57" t="str">
        <f>+'Categorias-9 feb-Depurado'!B2805</f>
        <v>AJW TECHNIQUE</v>
      </c>
      <c r="C2806" s="30" t="s">
        <v>4900</v>
      </c>
      <c r="D2806" s="31">
        <v>5</v>
      </c>
      <c r="E2806" s="30" t="str">
        <f>+'Categorias-9 feb-Depurado'!E2805</f>
        <v>444445631</v>
      </c>
      <c r="F2806" s="30" t="str">
        <f>+'Categorias-9 feb-Depurado'!F2805</f>
        <v>100-7055 ALEXANDER - FLEMING.</v>
      </c>
      <c r="G2806" s="30" t="str">
        <f>+'Categorias-9 feb-Depurado'!G2805</f>
        <v>CANADA</v>
      </c>
      <c r="H2806" s="30" t="str">
        <f>+'Categorias-9 feb-Depurado'!H2805</f>
        <v>WQ122308</v>
      </c>
      <c r="I2806" s="107">
        <f>+'Categorias-9 feb-Depurado'!R2805</f>
        <v>2556785</v>
      </c>
      <c r="J2806" s="108">
        <f t="shared" si="180"/>
        <v>0</v>
      </c>
      <c r="K2806" s="107">
        <f t="shared" si="181"/>
        <v>0</v>
      </c>
      <c r="L2806" s="109">
        <f t="shared" si="182"/>
        <v>2556785</v>
      </c>
      <c r="M2806" s="110">
        <f t="shared" si="183"/>
        <v>1.9491755811690302E-06</v>
      </c>
      <c r="N2806" s="33" t="s">
        <v>4892</v>
      </c>
      <c r="O2806" s="33">
        <f>+'Categorias-9 feb-Depurado'!Y2805</f>
        <v>550</v>
      </c>
      <c r="P2806" s="111">
        <f>+'Categorias-9 feb-Depurado'!AC2805</f>
        <v>44958</v>
      </c>
      <c r="Q2806" s="111">
        <f>+'Categorias-9 feb-Depurado'!AE2805</f>
        <v>45018</v>
      </c>
      <c r="R2806" s="112" t="str">
        <f>+'Categorias-9 feb-Depurado'!AB2805</f>
        <v>Manto</v>
      </c>
    </row>
    <row r="2807" spans="2:18" s="1" customFormat="1" ht="14.5" hidden="1">
      <c r="B2807" s="57" t="str">
        <f>+'Categorias-9 feb-Depurado'!B2806</f>
        <v>AJW TECHNIQUE</v>
      </c>
      <c r="C2807" s="30" t="s">
        <v>4900</v>
      </c>
      <c r="D2807" s="31">
        <v>5</v>
      </c>
      <c r="E2807" s="30" t="str">
        <f>+'Categorias-9 feb-Depurado'!E2806</f>
        <v>444445631</v>
      </c>
      <c r="F2807" s="30" t="str">
        <f>+'Categorias-9 feb-Depurado'!F2806</f>
        <v>100-7055 ALEXANDER - FLEMING.</v>
      </c>
      <c r="G2807" s="30" t="str">
        <f>+'Categorias-9 feb-Depurado'!G2806</f>
        <v>CANADA</v>
      </c>
      <c r="H2807" s="30" t="str">
        <f>+'Categorias-9 feb-Depurado'!H2806</f>
        <v>WQ120522</v>
      </c>
      <c r="I2807" s="107">
        <f>+'Categorias-9 feb-Depurado'!R2806</f>
        <v>3672473</v>
      </c>
      <c r="J2807" s="108">
        <f t="shared" si="180"/>
        <v>0</v>
      </c>
      <c r="K2807" s="107">
        <f t="shared" si="181"/>
        <v>0</v>
      </c>
      <c r="L2807" s="109">
        <f t="shared" si="182"/>
        <v>3672473</v>
      </c>
      <c r="M2807" s="110">
        <f t="shared" si="183"/>
        <v>2.7997249256791525E-06</v>
      </c>
      <c r="N2807" s="33" t="s">
        <v>4892</v>
      </c>
      <c r="O2807" s="33">
        <f>+'Categorias-9 feb-Depurado'!Y2806</f>
        <v>790</v>
      </c>
      <c r="P2807" s="111">
        <f>+'Categorias-9 feb-Depurado'!AC2806</f>
        <v>44958</v>
      </c>
      <c r="Q2807" s="111">
        <f>+'Categorias-9 feb-Depurado'!AE2806</f>
        <v>45018</v>
      </c>
      <c r="R2807" s="112" t="str">
        <f>+'Categorias-9 feb-Depurado'!AB2806</f>
        <v>Manto</v>
      </c>
    </row>
    <row r="2808" spans="2:18" s="1" customFormat="1" ht="14.5" hidden="1">
      <c r="B2808" s="57" t="str">
        <f>+'Categorias-9 feb-Depurado'!B2807</f>
        <v>AJW TECHNIQUE</v>
      </c>
      <c r="C2808" s="30" t="s">
        <v>4900</v>
      </c>
      <c r="D2808" s="31">
        <v>5</v>
      </c>
      <c r="E2808" s="30" t="str">
        <f>+'Categorias-9 feb-Depurado'!E2807</f>
        <v>444445631</v>
      </c>
      <c r="F2808" s="30" t="str">
        <f>+'Categorias-9 feb-Depurado'!F2807</f>
        <v>100-7055 ALEXANDER - FLEMING.</v>
      </c>
      <c r="G2808" s="30" t="str">
        <f>+'Categorias-9 feb-Depurado'!G2807</f>
        <v>CANADA</v>
      </c>
      <c r="H2808" s="30" t="str">
        <f>+'Categorias-9 feb-Depurado'!H2807</f>
        <v>WQ120525</v>
      </c>
      <c r="I2808" s="107">
        <f>+'Categorias-9 feb-Depurado'!R2807</f>
        <v>10041192</v>
      </c>
      <c r="J2808" s="108">
        <f t="shared" si="180"/>
        <v>0</v>
      </c>
      <c r="K2808" s="107">
        <f t="shared" si="181"/>
        <v>0</v>
      </c>
      <c r="L2808" s="109">
        <f t="shared" si="182"/>
        <v>10041192</v>
      </c>
      <c r="M2808" s="110">
        <f t="shared" si="183"/>
        <v>7.6549441005911007E-06</v>
      </c>
      <c r="N2808" s="33" t="s">
        <v>4892</v>
      </c>
      <c r="O2808" s="33">
        <f>+'Categorias-9 feb-Depurado'!Y2807</f>
        <v>2160</v>
      </c>
      <c r="P2808" s="111">
        <f>+'Categorias-9 feb-Depurado'!AC2807</f>
        <v>44958</v>
      </c>
      <c r="Q2808" s="111">
        <f>+'Categorias-9 feb-Depurado'!AE2807</f>
        <v>45018</v>
      </c>
      <c r="R2808" s="112" t="str">
        <f>+'Categorias-9 feb-Depurado'!AB2807</f>
        <v>Manto</v>
      </c>
    </row>
    <row r="2809" spans="2:18" s="1" customFormat="1" ht="14.5" hidden="1">
      <c r="B2809" s="57" t="str">
        <f>+'Categorias-9 feb-Depurado'!B2808</f>
        <v>AJW TECHNIQUE</v>
      </c>
      <c r="C2809" s="30" t="s">
        <v>4900</v>
      </c>
      <c r="D2809" s="31">
        <v>5</v>
      </c>
      <c r="E2809" s="30" t="str">
        <f>+'Categorias-9 feb-Depurado'!E2808</f>
        <v>444445631</v>
      </c>
      <c r="F2809" s="30" t="str">
        <f>+'Categorias-9 feb-Depurado'!F2808</f>
        <v>100-7055 ALEXANDER - FLEMING.</v>
      </c>
      <c r="G2809" s="30" t="str">
        <f>+'Categorias-9 feb-Depurado'!G2808</f>
        <v>CANADA</v>
      </c>
      <c r="H2809" s="30" t="str">
        <f>+'Categorias-9 feb-Depurado'!H2808</f>
        <v>WQ120524</v>
      </c>
      <c r="I2809" s="107">
        <f>+'Categorias-9 feb-Depurado'!R2808</f>
        <v>3672473</v>
      </c>
      <c r="J2809" s="108">
        <f t="shared" si="180"/>
        <v>0</v>
      </c>
      <c r="K2809" s="107">
        <f t="shared" si="181"/>
        <v>0</v>
      </c>
      <c r="L2809" s="109">
        <f t="shared" si="182"/>
        <v>3672473</v>
      </c>
      <c r="M2809" s="110">
        <f t="shared" si="183"/>
        <v>2.7997249256791525E-06</v>
      </c>
      <c r="N2809" s="33" t="s">
        <v>4892</v>
      </c>
      <c r="O2809" s="33">
        <f>+'Categorias-9 feb-Depurado'!Y2808</f>
        <v>790</v>
      </c>
      <c r="P2809" s="111">
        <f>+'Categorias-9 feb-Depurado'!AC2808</f>
        <v>44958</v>
      </c>
      <c r="Q2809" s="111">
        <f>+'Categorias-9 feb-Depurado'!AE2808</f>
        <v>45018</v>
      </c>
      <c r="R2809" s="112" t="str">
        <f>+'Categorias-9 feb-Depurado'!AB2808</f>
        <v>Manto</v>
      </c>
    </row>
    <row r="2810" spans="2:18" s="1" customFormat="1" ht="14.5" hidden="1">
      <c r="B2810" s="57" t="str">
        <f>+'Categorias-9 feb-Depurado'!B2809</f>
        <v>AJW TECHNIQUE</v>
      </c>
      <c r="C2810" s="30" t="s">
        <v>4900</v>
      </c>
      <c r="D2810" s="31">
        <v>5</v>
      </c>
      <c r="E2810" s="30" t="str">
        <f>+'Categorias-9 feb-Depurado'!E2809</f>
        <v>444445631</v>
      </c>
      <c r="F2810" s="30" t="str">
        <f>+'Categorias-9 feb-Depurado'!F2809</f>
        <v>100-7055 ALEXANDER - FLEMING.</v>
      </c>
      <c r="G2810" s="30" t="str">
        <f>+'Categorias-9 feb-Depurado'!G2809</f>
        <v>CANADA</v>
      </c>
      <c r="H2810" s="30" t="str">
        <f>+'Categorias-9 feb-Depurado'!H2809</f>
        <v>WQ120501</v>
      </c>
      <c r="I2810" s="107">
        <f>+'Categorias-9 feb-Depurado'!R2809</f>
        <v>3672473</v>
      </c>
      <c r="J2810" s="108">
        <f t="shared" si="180"/>
        <v>0</v>
      </c>
      <c r="K2810" s="107">
        <f t="shared" si="181"/>
        <v>0</v>
      </c>
      <c r="L2810" s="109">
        <f t="shared" si="182"/>
        <v>3672473</v>
      </c>
      <c r="M2810" s="110">
        <f t="shared" si="183"/>
        <v>2.7997249256791525E-06</v>
      </c>
      <c r="N2810" s="33" t="s">
        <v>4892</v>
      </c>
      <c r="O2810" s="33">
        <f>+'Categorias-9 feb-Depurado'!Y2809</f>
        <v>790</v>
      </c>
      <c r="P2810" s="111">
        <f>+'Categorias-9 feb-Depurado'!AC2809</f>
        <v>44958</v>
      </c>
      <c r="Q2810" s="111">
        <f>+'Categorias-9 feb-Depurado'!AE2809</f>
        <v>45018</v>
      </c>
      <c r="R2810" s="112" t="str">
        <f>+'Categorias-9 feb-Depurado'!AB2809</f>
        <v>Manto</v>
      </c>
    </row>
    <row r="2811" spans="2:18" s="1" customFormat="1" ht="14.5" hidden="1">
      <c r="B2811" s="57" t="str">
        <f>+'Categorias-9 feb-Depurado'!B2810</f>
        <v>AJW TECHNIQUE</v>
      </c>
      <c r="C2811" s="30" t="s">
        <v>4900</v>
      </c>
      <c r="D2811" s="31">
        <v>5</v>
      </c>
      <c r="E2811" s="30" t="str">
        <f>+'Categorias-9 feb-Depurado'!E2810</f>
        <v>444445631</v>
      </c>
      <c r="F2811" s="30" t="str">
        <f>+'Categorias-9 feb-Depurado'!F2810</f>
        <v>100-7055 ALEXANDER - FLEMING.</v>
      </c>
      <c r="G2811" s="30" t="str">
        <f>+'Categorias-9 feb-Depurado'!G2810</f>
        <v>CANADA</v>
      </c>
      <c r="H2811" s="30" t="str">
        <f>+'Categorias-9 feb-Depurado'!H2810</f>
        <v>WQ119885-1</v>
      </c>
      <c r="I2811" s="107">
        <f>+'Categorias-9 feb-Depurado'!R2810</f>
        <v>4447411</v>
      </c>
      <c r="J2811" s="108">
        <f t="shared" si="180"/>
        <v>0</v>
      </c>
      <c r="K2811" s="107">
        <f t="shared" si="181"/>
        <v>0</v>
      </c>
      <c r="L2811" s="109">
        <f t="shared" si="182"/>
        <v>4447411</v>
      </c>
      <c r="M2811" s="110">
        <f t="shared" si="183"/>
        <v>3.3905021034707797E-06</v>
      </c>
      <c r="N2811" s="33" t="s">
        <v>4892</v>
      </c>
      <c r="O2811" s="33">
        <f>+'Categorias-9 feb-Depurado'!Y2810</f>
        <v>956.70000000000005</v>
      </c>
      <c r="P2811" s="111">
        <f>+'Categorias-9 feb-Depurado'!AC2810</f>
        <v>44958</v>
      </c>
      <c r="Q2811" s="111">
        <f>+'Categorias-9 feb-Depurado'!AE2810</f>
        <v>45018</v>
      </c>
      <c r="R2811" s="112" t="str">
        <f>+'Categorias-9 feb-Depurado'!AB2810</f>
        <v>Manto</v>
      </c>
    </row>
    <row r="2812" spans="2:18" s="1" customFormat="1" ht="14.5" hidden="1">
      <c r="B2812" s="57" t="str">
        <f>+'Categorias-9 feb-Depurado'!B2811</f>
        <v>ALPHA &amp; OMEGA CALIBRATION SERVICES LLC</v>
      </c>
      <c r="C2812" s="30" t="s">
        <v>4900</v>
      </c>
      <c r="D2812" s="31">
        <v>5</v>
      </c>
      <c r="E2812" s="30" t="str">
        <f>+'Categorias-9 feb-Depurado'!E2811</f>
        <v>472458137</v>
      </c>
      <c r="F2812" s="30" t="str">
        <f>+'Categorias-9 feb-Depurado'!F2811</f>
        <v>2400 west 80th street unit 6</v>
      </c>
      <c r="G2812" s="30" t="str">
        <f>+'Categorias-9 feb-Depurado'!G2811</f>
        <v>HIALETH</v>
      </c>
      <c r="H2812" s="30" t="str">
        <f>+'Categorias-9 feb-Depurado'!H2811</f>
        <v>2023-3217</v>
      </c>
      <c r="I2812" s="107">
        <f>+'Categorias-9 feb-Depurado'!R2811</f>
        <v>1683570</v>
      </c>
      <c r="J2812" s="108">
        <f t="shared" si="180"/>
        <v>0</v>
      </c>
      <c r="K2812" s="107">
        <f t="shared" si="181"/>
        <v>0</v>
      </c>
      <c r="L2812" s="109">
        <f t="shared" si="182"/>
        <v>1683570</v>
      </c>
      <c r="M2812" s="110">
        <f t="shared" si="183"/>
        <v>1.2834765274314203E-06</v>
      </c>
      <c r="N2812" s="33" t="s">
        <v>4892</v>
      </c>
      <c r="O2812" s="33">
        <f>+'Categorias-9 feb-Depurado'!Y2811</f>
        <v>350</v>
      </c>
      <c r="P2812" s="111">
        <f>+'Categorias-9 feb-Depurado'!AC2811</f>
        <v>44929</v>
      </c>
      <c r="Q2812" s="111">
        <f>+'Categorias-9 feb-Depurado'!AE2811</f>
        <v>44989</v>
      </c>
      <c r="R2812" s="112" t="str">
        <f>+'Categorias-9 feb-Depurado'!AB2811</f>
        <v>Manto</v>
      </c>
    </row>
    <row r="2813" spans="2:18" s="1" customFormat="1" ht="14.5" hidden="1">
      <c r="B2813" s="57" t="str">
        <f>+'Categorias-9 feb-Depurado'!B2812</f>
        <v>AMADEUS IT GROUP SA</v>
      </c>
      <c r="C2813" s="30" t="s">
        <v>4900</v>
      </c>
      <c r="D2813" s="31">
        <v>5</v>
      </c>
      <c r="E2813" s="30" t="str">
        <f>+'Categorias-9 feb-Depurado'!E2812</f>
        <v>ES-A84236934</v>
      </c>
      <c r="F2813" s="30" t="str">
        <f>+'Categorias-9 feb-Depurado'!F2812</f>
        <v>SALVADOR DE MADARIAGA 1</v>
      </c>
      <c r="G2813" s="30" t="str">
        <f>+'Categorias-9 feb-Depurado'!G2812</f>
        <v>MADRID</v>
      </c>
      <c r="H2813" s="30">
        <f>+'Categorias-9 feb-Depurado'!H2812</f>
        <v>582627</v>
      </c>
      <c r="I2813" s="107">
        <f>+'Categorias-9 feb-Depurado'!R2812</f>
        <v>813058011</v>
      </c>
      <c r="J2813" s="108">
        <f t="shared" si="180"/>
        <v>0</v>
      </c>
      <c r="K2813" s="107">
        <f t="shared" si="181"/>
        <v>0</v>
      </c>
      <c r="L2813" s="109">
        <f t="shared" si="182"/>
        <v>813058011</v>
      </c>
      <c r="M2813" s="110">
        <f t="shared" si="183"/>
        <v>0.00061983812526867168</v>
      </c>
      <c r="N2813" s="33" t="s">
        <v>4892</v>
      </c>
      <c r="O2813" s="33">
        <f>+'Categorias-9 feb-Depurado'!Y2812</f>
        <v>175523.07999999999</v>
      </c>
      <c r="P2813" s="111">
        <f>+'Categorias-9 feb-Depurado'!AC2812</f>
        <v>44957</v>
      </c>
      <c r="Q2813" s="111">
        <f>+'Categorias-9 feb-Depurado'!AE2812</f>
        <v>44987</v>
      </c>
      <c r="R2813" s="112" t="str">
        <f>+'Categorias-9 feb-Depurado'!AB2812</f>
        <v>IT</v>
      </c>
    </row>
    <row r="2814" spans="2:18" s="1" customFormat="1" ht="14.5" hidden="1">
      <c r="B2814" s="57" t="str">
        <f>+'Categorias-9 feb-Depurado'!B2813</f>
        <v>ARINC</v>
      </c>
      <c r="C2814" s="30" t="s">
        <v>4900</v>
      </c>
      <c r="D2814" s="31">
        <v>5</v>
      </c>
      <c r="E2814" s="30" t="str">
        <f>+'Categorias-9 feb-Depurado'!E2813</f>
        <v>53-0023720</v>
      </c>
      <c r="F2814" s="30" t="str">
        <f>+'Categorias-9 feb-Depurado'!F2813</f>
        <v> Annapolis, Maryland</v>
      </c>
      <c r="G2814" s="30" t="str">
        <f>+'Categorias-9 feb-Depurado'!G2813</f>
        <v>Estados Unidos</v>
      </c>
      <c r="H2814" s="30" t="str">
        <f>+'Categorias-9 feb-Depurado'!H2813</f>
        <v>23-1011840</v>
      </c>
      <c r="I2814" s="107">
        <f>+'Categorias-9 feb-Depurado'!R2813</f>
        <v>54975807</v>
      </c>
      <c r="J2814" s="108">
        <f t="shared" si="180"/>
        <v>0</v>
      </c>
      <c r="K2814" s="107">
        <f t="shared" si="181"/>
        <v>0</v>
      </c>
      <c r="L2814" s="109">
        <f t="shared" si="182"/>
        <v>54975807</v>
      </c>
      <c r="M2814" s="110">
        <f t="shared" si="183"/>
        <v>4.1911033019773438E-05</v>
      </c>
      <c r="N2814" s="33" t="s">
        <v>4892</v>
      </c>
      <c r="O2814" s="33">
        <f>+'Categorias-9 feb-Depurado'!Y2813</f>
        <v>11869.620000000001</v>
      </c>
      <c r="P2814" s="111">
        <f>+'Categorias-9 feb-Depurado'!AC2813</f>
        <v>44949</v>
      </c>
      <c r="Q2814" s="111">
        <f>+'Categorias-9 feb-Depurado'!AE2813</f>
        <v>44979</v>
      </c>
      <c r="R2814" s="112" t="str">
        <f>+'Categorias-9 feb-Depurado'!AB2813</f>
        <v>IT</v>
      </c>
    </row>
    <row r="2815" spans="2:18" s="1" customFormat="1" ht="14.5" hidden="1">
      <c r="B2815" s="57" t="str">
        <f>+'Categorias-9 feb-Depurado'!B2814</f>
        <v>ARINC</v>
      </c>
      <c r="C2815" s="30" t="s">
        <v>4900</v>
      </c>
      <c r="D2815" s="31">
        <v>5</v>
      </c>
      <c r="E2815" s="30" t="str">
        <f>+'Categorias-9 feb-Depurado'!E2814</f>
        <v>53-0023720</v>
      </c>
      <c r="F2815" s="30" t="str">
        <f>+'Categorias-9 feb-Depurado'!F2814</f>
        <v> Annapolis, Maryland</v>
      </c>
      <c r="G2815" s="30" t="str">
        <f>+'Categorias-9 feb-Depurado'!G2814</f>
        <v>Estados Unidos</v>
      </c>
      <c r="H2815" s="30" t="str">
        <f>+'Categorias-9 feb-Depurado'!H2814</f>
        <v>23-1012964</v>
      </c>
      <c r="I2815" s="107">
        <f>+'Categorias-9 feb-Depurado'!R2814</f>
        <v>85574729</v>
      </c>
      <c r="J2815" s="108">
        <f t="shared" si="180"/>
        <v>0</v>
      </c>
      <c r="K2815" s="107">
        <f t="shared" si="181"/>
        <v>0</v>
      </c>
      <c r="L2815" s="109">
        <f t="shared" si="182"/>
        <v>85574729</v>
      </c>
      <c r="M2815" s="110">
        <f t="shared" si="183"/>
        <v>6.5238247303530506E-05</v>
      </c>
      <c r="N2815" s="33" t="s">
        <v>4892</v>
      </c>
      <c r="O2815" s="33">
        <f>+'Categorias-9 feb-Depurado'!Y2814</f>
        <v>18824.43</v>
      </c>
      <c r="P2815" s="111">
        <f>+'Categorias-9 feb-Depurado'!AC2814</f>
        <v>44951</v>
      </c>
      <c r="Q2815" s="111">
        <f>+'Categorias-9 feb-Depurado'!AE2814</f>
        <v>44981</v>
      </c>
      <c r="R2815" s="112" t="str">
        <f>+'Categorias-9 feb-Depurado'!AB2814</f>
        <v>IT</v>
      </c>
    </row>
    <row r="2816" spans="2:18" s="1" customFormat="1" ht="14.5" hidden="1">
      <c r="B2816" s="57" t="str">
        <f>+'Categorias-9 feb-Depurado'!B2815</f>
        <v>ARINC</v>
      </c>
      <c r="C2816" s="30" t="s">
        <v>4900</v>
      </c>
      <c r="D2816" s="31">
        <v>5</v>
      </c>
      <c r="E2816" s="30" t="str">
        <f>+'Categorias-9 feb-Depurado'!E2815</f>
        <v>53-0023720</v>
      </c>
      <c r="F2816" s="30" t="str">
        <f>+'Categorias-9 feb-Depurado'!F2815</f>
        <v> Annapolis, Maryland</v>
      </c>
      <c r="G2816" s="30" t="str">
        <f>+'Categorias-9 feb-Depurado'!G2815</f>
        <v>Estados Unidos</v>
      </c>
      <c r="H2816" s="30" t="str">
        <f>+'Categorias-9 feb-Depurado'!H2815</f>
        <v>23-1012702</v>
      </c>
      <c r="I2816" s="107">
        <f>+'Categorias-9 feb-Depurado'!R2815</f>
        <v>1491068</v>
      </c>
      <c r="J2816" s="108">
        <f t="shared" si="180"/>
        <v>0</v>
      </c>
      <c r="K2816" s="107">
        <f t="shared" si="181"/>
        <v>0</v>
      </c>
      <c r="L2816" s="109">
        <f t="shared" si="182"/>
        <v>1491068</v>
      </c>
      <c r="M2816" s="110">
        <f t="shared" si="183"/>
        <v>1.1367218344376016E-06</v>
      </c>
      <c r="N2816" s="33" t="s">
        <v>4892</v>
      </c>
      <c r="O2816" s="33">
        <f>+'Categorias-9 feb-Depurado'!Y2815</f>
        <v>328</v>
      </c>
      <c r="P2816" s="111">
        <f>+'Categorias-9 feb-Depurado'!AC2815</f>
        <v>44951</v>
      </c>
      <c r="Q2816" s="111">
        <f>+'Categorias-9 feb-Depurado'!AE2815</f>
        <v>44981</v>
      </c>
      <c r="R2816" s="112" t="str">
        <f>+'Categorias-9 feb-Depurado'!AB2815</f>
        <v>IT</v>
      </c>
    </row>
    <row r="2817" spans="2:18" s="1" customFormat="1" ht="14.5" hidden="1">
      <c r="B2817" s="57" t="str">
        <f>+'Categorias-9 feb-Depurado'!B2816</f>
        <v>ASESORIAS DE INVERSIONES PRI LIMITADA</v>
      </c>
      <c r="C2817" s="30" t="s">
        <v>4900</v>
      </c>
      <c r="D2817" s="31">
        <v>5</v>
      </c>
      <c r="E2817" s="30" t="str">
        <f>+'Categorias-9 feb-Depurado'!E2816</f>
        <v>76349905-7</v>
      </c>
      <c r="F2817" s="30" t="str">
        <f>+'Categorias-9 feb-Depurado'!F2816</f>
        <v>AVDA. CAMINO LOS TRAPENSES 4661, LO BARNECHEA</v>
      </c>
      <c r="G2817" s="30" t="str">
        <f>+'Categorias-9 feb-Depurado'!G2816</f>
        <v>SANTIAGO</v>
      </c>
      <c r="H2817" s="30">
        <f>+'Categorias-9 feb-Depurado'!H2816</f>
        <v>3108</v>
      </c>
      <c r="I2817" s="107">
        <f>+'Categorias-9 feb-Depurado'!R2816</f>
        <v>5774829</v>
      </c>
      <c r="J2817" s="108">
        <f t="shared" si="180"/>
        <v>5774829</v>
      </c>
      <c r="K2817" s="107">
        <f t="shared" si="181"/>
        <v>9851.5166310334716</v>
      </c>
      <c r="L2817" s="109">
        <f t="shared" si="182"/>
        <v>5784680.5166310333</v>
      </c>
      <c r="M2817" s="110">
        <f t="shared" si="183"/>
        <v>4.4099750303140311E-06</v>
      </c>
      <c r="N2817" s="33" t="s">
        <v>4892</v>
      </c>
      <c r="O2817" s="33">
        <f>+'Categorias-9 feb-Depurado'!Y2816</f>
        <v>1333.3299999999999</v>
      </c>
      <c r="P2817" s="111">
        <f>+'Categorias-9 feb-Depurado'!AC2816</f>
        <v>44901</v>
      </c>
      <c r="Q2817" s="111">
        <f>+'Categorias-9 feb-Depurado'!AE2816</f>
        <v>44961</v>
      </c>
      <c r="R2817" s="112" t="str">
        <f>+'Categorias-9 feb-Depurado'!AB2816</f>
        <v>Legal</v>
      </c>
    </row>
    <row r="2818" spans="2:18" s="1" customFormat="1" ht="14.5" hidden="1">
      <c r="B2818" s="57" t="str">
        <f>+'Categorias-9 feb-Depurado'!B2817</f>
        <v>ASESORIAS DE INVERSIONES PRI LIMITADA</v>
      </c>
      <c r="C2818" s="30" t="s">
        <v>4900</v>
      </c>
      <c r="D2818" s="31">
        <v>5</v>
      </c>
      <c r="E2818" s="30" t="str">
        <f>+'Categorias-9 feb-Depurado'!E2817</f>
        <v>76349905-7</v>
      </c>
      <c r="F2818" s="30" t="str">
        <f>+'Categorias-9 feb-Depurado'!F2817</f>
        <v>AVDA. CAMINO LOS TRAPENSES 4661, LO BARNECHEA</v>
      </c>
      <c r="G2818" s="30" t="str">
        <f>+'Categorias-9 feb-Depurado'!G2817</f>
        <v>SANTIAGO</v>
      </c>
      <c r="H2818" s="30">
        <f>+'Categorias-9 feb-Depurado'!H2817</f>
        <v>3132</v>
      </c>
      <c r="I2818" s="107">
        <f>+'Categorias-9 feb-Depurado'!R2817</f>
        <v>5769406</v>
      </c>
      <c r="J2818" s="108">
        <f t="shared" si="180"/>
        <v>0</v>
      </c>
      <c r="K2818" s="107">
        <f t="shared" si="181"/>
        <v>0</v>
      </c>
      <c r="L2818" s="109">
        <f t="shared" si="182"/>
        <v>5769406</v>
      </c>
      <c r="M2818" s="110">
        <f t="shared" si="183"/>
        <v>4.398330439614629E-06</v>
      </c>
      <c r="N2818" s="33" t="s">
        <v>4892</v>
      </c>
      <c r="O2818" s="33">
        <f>+'Categorias-9 feb-Depurado'!Y2817</f>
        <v>1333.3299999999999</v>
      </c>
      <c r="P2818" s="111">
        <f>+'Categorias-9 feb-Depurado'!AC2817</f>
        <v>44937</v>
      </c>
      <c r="Q2818" s="111">
        <f>+'Categorias-9 feb-Depurado'!AE2817</f>
        <v>44997</v>
      </c>
      <c r="R2818" s="112" t="str">
        <f>+'Categorias-9 feb-Depurado'!AB2817</f>
        <v>Legal</v>
      </c>
    </row>
    <row r="2819" spans="2:18" s="1" customFormat="1" ht="14.5" hidden="1">
      <c r="B2819" s="57" t="str">
        <f>+'Categorias-9 feb-Depurado'!B2818</f>
        <v>ASESORIAS DE INVERSIONES PRI LIMITADA</v>
      </c>
      <c r="C2819" s="30" t="s">
        <v>4900</v>
      </c>
      <c r="D2819" s="31">
        <v>5</v>
      </c>
      <c r="E2819" s="30" t="str">
        <f>+'Categorias-9 feb-Depurado'!E2818</f>
        <v>76349905-7</v>
      </c>
      <c r="F2819" s="30" t="str">
        <f>+'Categorias-9 feb-Depurado'!F2818</f>
        <v>AVDA. CAMINO LOS TRAPENSES 4661, LO BARNECHEA</v>
      </c>
      <c r="G2819" s="30" t="str">
        <f>+'Categorias-9 feb-Depurado'!G2818</f>
        <v>SANTIAGO</v>
      </c>
      <c r="H2819" s="30">
        <f>+'Categorias-9 feb-Depurado'!H2818</f>
        <v>3147</v>
      </c>
      <c r="I2819" s="107">
        <f>+'Categorias-9 feb-Depurado'!R2818</f>
        <v>5558640</v>
      </c>
      <c r="J2819" s="108">
        <f t="shared" si="180"/>
        <v>0</v>
      </c>
      <c r="K2819" s="107">
        <f t="shared" si="181"/>
        <v>0</v>
      </c>
      <c r="L2819" s="109">
        <f t="shared" si="182"/>
        <v>5558640</v>
      </c>
      <c r="M2819" s="110">
        <f t="shared" si="183"/>
        <v>4.2376521109555237E-06</v>
      </c>
      <c r="N2819" s="33" t="s">
        <v>4892</v>
      </c>
      <c r="O2819" s="33">
        <f>+'Categorias-9 feb-Depurado'!Y2818</f>
        <v>1200</v>
      </c>
      <c r="P2819" s="111">
        <f>+'Categorias-9 feb-Depurado'!AC2818</f>
        <v>44957</v>
      </c>
      <c r="Q2819" s="111">
        <f>+'Categorias-9 feb-Depurado'!AE2818</f>
        <v>45017</v>
      </c>
      <c r="R2819" s="112" t="str">
        <f>+'Categorias-9 feb-Depurado'!AB2818</f>
        <v>Legal</v>
      </c>
    </row>
    <row r="2820" spans="2:18" s="1" customFormat="1" ht="14.5" hidden="1">
      <c r="B2820" s="57" t="str">
        <f>+'Categorias-9 feb-Depurado'!B2819</f>
        <v>ASSOCIATED ENERGY GROUP LLC</v>
      </c>
      <c r="C2820" s="30" t="s">
        <v>4900</v>
      </c>
      <c r="D2820" s="31">
        <v>5</v>
      </c>
      <c r="E2820" s="30" t="str">
        <f>+'Categorias-9 feb-Depurado'!E2819</f>
        <v>76-0250408</v>
      </c>
      <c r="F2820" s="30" t="str">
        <f>+'Categorias-9 feb-Depurado'!F2819</f>
        <v>350 CALIFORNIA STRETT SAN FRANCISCO</v>
      </c>
      <c r="G2820" s="30" t="str">
        <f>+'Categorias-9 feb-Depurado'!G2819</f>
        <v>TEXAS</v>
      </c>
      <c r="H2820" s="30">
        <f>+'Categorias-9 feb-Depurado'!H2819</f>
        <v>1501383</v>
      </c>
      <c r="I2820" s="107">
        <f>+'Categorias-9 feb-Depurado'!R2819</f>
        <v>41017691</v>
      </c>
      <c r="J2820" s="108">
        <f t="shared" si="180"/>
        <v>41017691</v>
      </c>
      <c r="K2820" s="107">
        <f t="shared" si="181"/>
        <v>41969.939388223669</v>
      </c>
      <c r="L2820" s="109">
        <f t="shared" si="182"/>
        <v>41059660.939388223</v>
      </c>
      <c r="M2820" s="110">
        <f t="shared" si="183"/>
        <v>3.1302001722528634E-05</v>
      </c>
      <c r="N2820" s="33" t="s">
        <v>4892</v>
      </c>
      <c r="O2820" s="33">
        <f>+'Categorias-9 feb-Depurado'!Y2819</f>
        <v>9017.8500000000004</v>
      </c>
      <c r="P2820" s="111">
        <f>+'Categorias-9 feb-Depurado'!AC2819</f>
        <v>44956</v>
      </c>
      <c r="Q2820" s="111">
        <f>+'Categorias-9 feb-Depurado'!AE2819</f>
        <v>44963</v>
      </c>
      <c r="R2820" s="112" t="str">
        <f>+'Categorias-9 feb-Depurado'!AB2819</f>
        <v>Fuel</v>
      </c>
    </row>
    <row r="2821" spans="2:18" s="1" customFormat="1" ht="14.5" hidden="1">
      <c r="B2821" s="57" t="str">
        <f>+'Categorias-9 feb-Depurado'!B2820</f>
        <v>ASSOCIATED ENERGY GROUP LLC</v>
      </c>
      <c r="C2821" s="30" t="s">
        <v>4900</v>
      </c>
      <c r="D2821" s="31">
        <v>5</v>
      </c>
      <c r="E2821" s="30" t="str">
        <f>+'Categorias-9 feb-Depurado'!E2820</f>
        <v>76-0250408</v>
      </c>
      <c r="F2821" s="30" t="str">
        <f>+'Categorias-9 feb-Depurado'!F2820</f>
        <v>350 CALIFORNIA STRETT SAN FRANCISCO</v>
      </c>
      <c r="G2821" s="30" t="str">
        <f>+'Categorias-9 feb-Depurado'!G2820</f>
        <v>TEXAS</v>
      </c>
      <c r="H2821" s="30">
        <f>+'Categorias-9 feb-Depurado'!H2820</f>
        <v>1503400</v>
      </c>
      <c r="I2821" s="107">
        <f>+'Categorias-9 feb-Depurado'!R2820</f>
        <v>41185204</v>
      </c>
      <c r="J2821" s="108">
        <f t="shared" si="180"/>
        <v>41185204</v>
      </c>
      <c r="K2821" s="107">
        <f t="shared" si="181"/>
        <v>14042.325411615329</v>
      </c>
      <c r="L2821" s="109">
        <f t="shared" si="182"/>
        <v>41199246.325411618</v>
      </c>
      <c r="M2821" s="110">
        <f t="shared" si="183"/>
        <v>3.1408415216789921E-05</v>
      </c>
      <c r="N2821" s="33" t="s">
        <v>4892</v>
      </c>
      <c r="O2821" s="33">
        <f>+'Categorias-9 feb-Depurado'!Y2820</f>
        <v>8859.5100000000002</v>
      </c>
      <c r="P2821" s="111">
        <f>+'Categorias-9 feb-Depurado'!AC2820</f>
        <v>44958</v>
      </c>
      <c r="Q2821" s="111">
        <f>+'Categorias-9 feb-Depurado'!AE2820</f>
        <v>44965</v>
      </c>
      <c r="R2821" s="112" t="str">
        <f>+'Categorias-9 feb-Depurado'!AB2820</f>
        <v>Fuel</v>
      </c>
    </row>
    <row r="2822" spans="2:18" s="1" customFormat="1" ht="14.5" hidden="1">
      <c r="B2822" s="57" t="str">
        <f>+'Categorias-9 feb-Depurado'!B2821</f>
        <v>ASSOCIATED ENERGY GROUP LLC</v>
      </c>
      <c r="C2822" s="30" t="s">
        <v>4900</v>
      </c>
      <c r="D2822" s="31">
        <v>5</v>
      </c>
      <c r="E2822" s="30" t="str">
        <f>+'Categorias-9 feb-Depurado'!E2821</f>
        <v>76-0250408</v>
      </c>
      <c r="F2822" s="30" t="str">
        <f>+'Categorias-9 feb-Depurado'!F2821</f>
        <v>350 CALIFORNIA STRETT SAN FRANCISCO</v>
      </c>
      <c r="G2822" s="30" t="str">
        <f>+'Categorias-9 feb-Depurado'!G2821</f>
        <v>TEXAS</v>
      </c>
      <c r="H2822" s="30">
        <f>+'Categorias-9 feb-Depurado'!H2821</f>
        <v>1502883</v>
      </c>
      <c r="I2822" s="107">
        <f>+'Categorias-9 feb-Depurado'!R2821</f>
        <v>38356796</v>
      </c>
      <c r="J2822" s="108">
        <f t="shared" si="180"/>
        <v>38356796</v>
      </c>
      <c r="K2822" s="107">
        <f t="shared" si="181"/>
        <v>13077.963901282248</v>
      </c>
      <c r="L2822" s="109">
        <f t="shared" si="182"/>
        <v>38369873.963901281</v>
      </c>
      <c r="M2822" s="110">
        <f t="shared" si="183"/>
        <v>2.9251431537250773E-05</v>
      </c>
      <c r="N2822" s="33" t="s">
        <v>4892</v>
      </c>
      <c r="O2822" s="33">
        <f>+'Categorias-9 feb-Depurado'!Y2821</f>
        <v>8251.0799999999999</v>
      </c>
      <c r="P2822" s="111">
        <f>+'Categorias-9 feb-Depurado'!AC2821</f>
        <v>44958</v>
      </c>
      <c r="Q2822" s="111">
        <f>+'Categorias-9 feb-Depurado'!AE2821</f>
        <v>44965</v>
      </c>
      <c r="R2822" s="112" t="str">
        <f>+'Categorias-9 feb-Depurado'!AB2821</f>
        <v>Fuel</v>
      </c>
    </row>
    <row r="2823" spans="2:18" s="1" customFormat="1" ht="14.5" hidden="1">
      <c r="B2823" s="57" t="str">
        <f>+'Categorias-9 feb-Depurado'!B2822</f>
        <v>ASSOCIATED ENERGY GROUP LLC</v>
      </c>
      <c r="C2823" s="30" t="s">
        <v>4900</v>
      </c>
      <c r="D2823" s="31">
        <v>5</v>
      </c>
      <c r="E2823" s="30" t="str">
        <f>+'Categorias-9 feb-Depurado'!E2822</f>
        <v>76-0250408</v>
      </c>
      <c r="F2823" s="30" t="str">
        <f>+'Categorias-9 feb-Depurado'!F2822</f>
        <v>350 CALIFORNIA STRETT SAN FRANCISCO</v>
      </c>
      <c r="G2823" s="30" t="str">
        <f>+'Categorias-9 feb-Depurado'!G2822</f>
        <v>TEXAS</v>
      </c>
      <c r="H2823" s="30">
        <f>+'Categorias-9 feb-Depurado'!H2822</f>
        <v>1502888</v>
      </c>
      <c r="I2823" s="107">
        <f>+'Categorias-9 feb-Depurado'!R2822</f>
        <v>40565300</v>
      </c>
      <c r="J2823" s="108">
        <f t="shared" si="180"/>
        <v>40565300</v>
      </c>
      <c r="K2823" s="107">
        <f t="shared" si="181"/>
        <v>13830.965679320159</v>
      </c>
      <c r="L2823" s="109">
        <f t="shared" si="182"/>
        <v>40579130.965679318</v>
      </c>
      <c r="M2823" s="110">
        <f t="shared" si="183"/>
        <v>3.0935667716824907E-05</v>
      </c>
      <c r="N2823" s="33" t="s">
        <v>4892</v>
      </c>
      <c r="O2823" s="33">
        <f>+'Categorias-9 feb-Depurado'!Y2822</f>
        <v>8726.1599999999999</v>
      </c>
      <c r="P2823" s="111">
        <f>+'Categorias-9 feb-Depurado'!AC2822</f>
        <v>44958</v>
      </c>
      <c r="Q2823" s="111">
        <f>+'Categorias-9 feb-Depurado'!AE2822</f>
        <v>44965</v>
      </c>
      <c r="R2823" s="112" t="str">
        <f>+'Categorias-9 feb-Depurado'!AB2822</f>
        <v>Fuel</v>
      </c>
    </row>
    <row r="2824" spans="2:18" s="1" customFormat="1" ht="14.5" hidden="1">
      <c r="B2824" s="57" t="str">
        <f>+'Categorias-9 feb-Depurado'!B2823</f>
        <v>ASSOCIATED ENERGY GROUP LLC</v>
      </c>
      <c r="C2824" s="30" t="s">
        <v>4900</v>
      </c>
      <c r="D2824" s="31">
        <v>5</v>
      </c>
      <c r="E2824" s="30" t="str">
        <f>+'Categorias-9 feb-Depurado'!E2823</f>
        <v>76-0250408</v>
      </c>
      <c r="F2824" s="30" t="str">
        <f>+'Categorias-9 feb-Depurado'!F2823</f>
        <v>350 CALIFORNIA STRETT SAN FRANCISCO</v>
      </c>
      <c r="G2824" s="30" t="str">
        <f>+'Categorias-9 feb-Depurado'!G2823</f>
        <v>TEXAS</v>
      </c>
      <c r="H2824" s="30">
        <f>+'Categorias-9 feb-Depurado'!H2823</f>
        <v>1504664</v>
      </c>
      <c r="I2824" s="107">
        <f>+'Categorias-9 feb-Depurado'!R2823</f>
        <v>38497512</v>
      </c>
      <c r="J2824" s="108">
        <f t="shared" si="180"/>
        <v>38497512</v>
      </c>
      <c r="K2824" s="107">
        <f t="shared" si="181"/>
        <v>0</v>
      </c>
      <c r="L2824" s="109">
        <f t="shared" si="182"/>
        <v>38497512</v>
      </c>
      <c r="M2824" s="110">
        <f t="shared" si="183"/>
        <v>2.9348736920062387E-05</v>
      </c>
      <c r="N2824" s="33" t="s">
        <v>4892</v>
      </c>
      <c r="O2824" s="33">
        <f>+'Categorias-9 feb-Depurado'!Y2823</f>
        <v>8281.3500000000004</v>
      </c>
      <c r="P2824" s="111">
        <f>+'Categorias-9 feb-Depurado'!AC2823</f>
        <v>44959</v>
      </c>
      <c r="Q2824" s="111">
        <f>+'Categorias-9 feb-Depurado'!AE2823</f>
        <v>44966</v>
      </c>
      <c r="R2824" s="112" t="str">
        <f>+'Categorias-9 feb-Depurado'!AB2823</f>
        <v>Fuel</v>
      </c>
    </row>
    <row r="2825" spans="2:18" s="1" customFormat="1" ht="14.5" hidden="1">
      <c r="B2825" s="57" t="str">
        <f>+'Categorias-9 feb-Depurado'!B2824</f>
        <v>ASSOCIATED ENERGY GROUP LLC</v>
      </c>
      <c r="C2825" s="30" t="s">
        <v>4900</v>
      </c>
      <c r="D2825" s="31">
        <v>5</v>
      </c>
      <c r="E2825" s="30" t="str">
        <f>+'Categorias-9 feb-Depurado'!E2824</f>
        <v>76-0250408</v>
      </c>
      <c r="F2825" s="30" t="str">
        <f>+'Categorias-9 feb-Depurado'!F2824</f>
        <v>350 CALIFORNIA STRETT SAN FRANCISCO</v>
      </c>
      <c r="G2825" s="30" t="str">
        <f>+'Categorias-9 feb-Depurado'!G2824</f>
        <v>TEXAS</v>
      </c>
      <c r="H2825" s="30">
        <f>+'Categorias-9 feb-Depurado'!H2824</f>
        <v>1504661</v>
      </c>
      <c r="I2825" s="107">
        <f>+'Categorias-9 feb-Depurado'!R2824</f>
        <v>41572627</v>
      </c>
      <c r="J2825" s="108">
        <f t="shared" si="180"/>
        <v>41572627</v>
      </c>
      <c r="K2825" s="107">
        <f t="shared" si="181"/>
        <v>0</v>
      </c>
      <c r="L2825" s="109">
        <f t="shared" si="182"/>
        <v>41572627</v>
      </c>
      <c r="M2825" s="110">
        <f t="shared" si="183"/>
        <v>3.1693063512750705E-05</v>
      </c>
      <c r="N2825" s="33" t="s">
        <v>4892</v>
      </c>
      <c r="O2825" s="33">
        <f>+'Categorias-9 feb-Depurado'!Y2824</f>
        <v>8942.8500000000004</v>
      </c>
      <c r="P2825" s="111">
        <f>+'Categorias-9 feb-Depurado'!AC2824</f>
        <v>44959</v>
      </c>
      <c r="Q2825" s="111">
        <f>+'Categorias-9 feb-Depurado'!AE2824</f>
        <v>44966</v>
      </c>
      <c r="R2825" s="112" t="str">
        <f>+'Categorias-9 feb-Depurado'!AB2824</f>
        <v>Fuel</v>
      </c>
    </row>
    <row r="2826" spans="2:18" s="1" customFormat="1" ht="14.5" hidden="1">
      <c r="B2826" s="57" t="str">
        <f>+'Categorias-9 feb-Depurado'!B2825</f>
        <v>ASSOCIATED ENERGY GROUP LLC</v>
      </c>
      <c r="C2826" s="30" t="s">
        <v>4900</v>
      </c>
      <c r="D2826" s="31">
        <v>5</v>
      </c>
      <c r="E2826" s="30" t="str">
        <f>+'Categorias-9 feb-Depurado'!E2825</f>
        <v>76-0250408</v>
      </c>
      <c r="F2826" s="30" t="str">
        <f>+'Categorias-9 feb-Depurado'!F2825</f>
        <v>350 CALIFORNIA STRETT SAN FRANCISCO</v>
      </c>
      <c r="G2826" s="30" t="str">
        <f>+'Categorias-9 feb-Depurado'!G2825</f>
        <v>TEXAS</v>
      </c>
      <c r="H2826" s="30">
        <f>+'Categorias-9 feb-Depurado'!H2825</f>
        <v>1505100</v>
      </c>
      <c r="I2826" s="107">
        <f>+'Categorias-9 feb-Depurado'!R2825</f>
        <v>120028983</v>
      </c>
      <c r="J2826" s="108">
        <f t="shared" si="180"/>
        <v>0</v>
      </c>
      <c r="K2826" s="107">
        <f t="shared" si="181"/>
        <v>0</v>
      </c>
      <c r="L2826" s="109">
        <f t="shared" si="182"/>
        <v>120028983</v>
      </c>
      <c r="M2826" s="110">
        <f t="shared" si="183"/>
        <v>9.1504589825172099E-05</v>
      </c>
      <c r="N2826" s="33" t="s">
        <v>4892</v>
      </c>
      <c r="O2826" s="33">
        <f>+'Categorias-9 feb-Depurado'!Y2825</f>
        <v>26181.82</v>
      </c>
      <c r="P2826" s="111">
        <f>+'Categorias-9 feb-Depurado'!AC2825</f>
        <v>44960</v>
      </c>
      <c r="Q2826" s="111">
        <f>+'Categorias-9 feb-Depurado'!AE2825</f>
        <v>44967</v>
      </c>
      <c r="R2826" s="112" t="str">
        <f>+'Categorias-9 feb-Depurado'!AB2825</f>
        <v>Fuel</v>
      </c>
    </row>
    <row r="2827" spans="2:18" s="1" customFormat="1" ht="14.5" hidden="1">
      <c r="B2827" s="57" t="str">
        <f>+'Categorias-9 feb-Depurado'!B2826</f>
        <v>ASSOCIATED ENERGY GROUP LLC</v>
      </c>
      <c r="C2827" s="30" t="s">
        <v>4900</v>
      </c>
      <c r="D2827" s="31">
        <v>5</v>
      </c>
      <c r="E2827" s="30" t="str">
        <f>+'Categorias-9 feb-Depurado'!E2826</f>
        <v>76-0250408</v>
      </c>
      <c r="F2827" s="30" t="str">
        <f>+'Categorias-9 feb-Depurado'!F2826</f>
        <v>350 CALIFORNIA STRETT SAN FRANCISCO</v>
      </c>
      <c r="G2827" s="30" t="str">
        <f>+'Categorias-9 feb-Depurado'!G2826</f>
        <v>TEXAS</v>
      </c>
      <c r="H2827" s="30">
        <f>+'Categorias-9 feb-Depurado'!H2826</f>
        <v>1507008</v>
      </c>
      <c r="I2827" s="107">
        <f>+'Categorias-9 feb-Depurado'!R2826</f>
        <v>39050094</v>
      </c>
      <c r="J2827" s="108">
        <f t="shared" si="180"/>
        <v>0</v>
      </c>
      <c r="K2827" s="107">
        <f t="shared" si="181"/>
        <v>0</v>
      </c>
      <c r="L2827" s="109">
        <f t="shared" si="182"/>
        <v>39050094</v>
      </c>
      <c r="M2827" s="110">
        <f t="shared" si="183"/>
        <v>2.9770000084932937E-05</v>
      </c>
      <c r="N2827" s="33" t="s">
        <v>4892</v>
      </c>
      <c r="O2827" s="33">
        <f>+'Categorias-9 feb-Depurado'!Y2826</f>
        <v>8362.3700000000008</v>
      </c>
      <c r="P2827" s="111">
        <f>+'Categorias-9 feb-Depurado'!AC2826</f>
        <v>44963</v>
      </c>
      <c r="Q2827" s="111">
        <f>+'Categorias-9 feb-Depurado'!AE2826</f>
        <v>44970</v>
      </c>
      <c r="R2827" s="112" t="str">
        <f>+'Categorias-9 feb-Depurado'!AB2826</f>
        <v>Fuel</v>
      </c>
    </row>
    <row r="2828" spans="2:18" s="1" customFormat="1" ht="14.5" hidden="1">
      <c r="B2828" s="57" t="str">
        <f>+'Categorias-9 feb-Depurado'!B2827</f>
        <v>ASSOCIATED ENERGY GROUP LLC</v>
      </c>
      <c r="C2828" s="30" t="s">
        <v>4900</v>
      </c>
      <c r="D2828" s="31">
        <v>5</v>
      </c>
      <c r="E2828" s="30" t="str">
        <f>+'Categorias-9 feb-Depurado'!E2827</f>
        <v>76-0250408</v>
      </c>
      <c r="F2828" s="30" t="str">
        <f>+'Categorias-9 feb-Depurado'!F2827</f>
        <v>350 CALIFORNIA STRETT SAN FRANCISCO</v>
      </c>
      <c r="G2828" s="30" t="str">
        <f>+'Categorias-9 feb-Depurado'!G2827</f>
        <v>TEXAS</v>
      </c>
      <c r="H2828" s="30">
        <f>+'Categorias-9 feb-Depurado'!H2827</f>
        <v>1507010</v>
      </c>
      <c r="I2828" s="107">
        <f>+'Categorias-9 feb-Depurado'!R2827</f>
        <v>46079593</v>
      </c>
      <c r="J2828" s="108">
        <f t="shared" si="180"/>
        <v>0</v>
      </c>
      <c r="K2828" s="107">
        <f t="shared" si="181"/>
        <v>0</v>
      </c>
      <c r="L2828" s="109">
        <f t="shared" si="182"/>
        <v>46079593</v>
      </c>
      <c r="M2828" s="110">
        <f t="shared" si="183"/>
        <v>3.5128967615895496E-05</v>
      </c>
      <c r="N2828" s="33" t="s">
        <v>4892</v>
      </c>
      <c r="O2828" s="33">
        <f>+'Categorias-9 feb-Depurado'!Y2827</f>
        <v>9867.7000000000007</v>
      </c>
      <c r="P2828" s="111">
        <f>+'Categorias-9 feb-Depurado'!AC2827</f>
        <v>44963</v>
      </c>
      <c r="Q2828" s="111">
        <f>+'Categorias-9 feb-Depurado'!AE2827</f>
        <v>44970</v>
      </c>
      <c r="R2828" s="112" t="str">
        <f>+'Categorias-9 feb-Depurado'!AB2827</f>
        <v>Fuel</v>
      </c>
    </row>
    <row r="2829" spans="2:18" s="1" customFormat="1" ht="14.5" hidden="1">
      <c r="B2829" s="57" t="str">
        <f>+'Categorias-9 feb-Depurado'!B2828</f>
        <v>ASSOCIATED ENERGY GROUP LLC</v>
      </c>
      <c r="C2829" s="30" t="s">
        <v>4900</v>
      </c>
      <c r="D2829" s="31">
        <v>5</v>
      </c>
      <c r="E2829" s="30" t="str">
        <f>+'Categorias-9 feb-Depurado'!E2828</f>
        <v>76-0250408</v>
      </c>
      <c r="F2829" s="30" t="str">
        <f>+'Categorias-9 feb-Depurado'!F2828</f>
        <v>350 CALIFORNIA STRETT SAN FRANCISCO</v>
      </c>
      <c r="G2829" s="30" t="str">
        <f>+'Categorias-9 feb-Depurado'!G2828</f>
        <v>TEXAS</v>
      </c>
      <c r="H2829" s="30">
        <f>+'Categorias-9 feb-Depurado'!H2828</f>
        <v>1508018</v>
      </c>
      <c r="I2829" s="107">
        <f>+'Categorias-9 feb-Depurado'!R2828</f>
        <v>48902591</v>
      </c>
      <c r="J2829" s="108">
        <f t="shared" si="180"/>
        <v>0</v>
      </c>
      <c r="K2829" s="107">
        <f t="shared" si="181"/>
        <v>0</v>
      </c>
      <c r="L2829" s="109">
        <f t="shared" si="182"/>
        <v>48902591</v>
      </c>
      <c r="M2829" s="110">
        <f t="shared" si="183"/>
        <v>3.7281091774668727E-05</v>
      </c>
      <c r="N2829" s="33" t="s">
        <v>4892</v>
      </c>
      <c r="O2829" s="33">
        <f>+'Categorias-9 feb-Depurado'!Y2828</f>
        <v>10238.700000000001</v>
      </c>
      <c r="P2829" s="111">
        <f>+'Categorias-9 feb-Depurado'!AC2828</f>
        <v>44964</v>
      </c>
      <c r="Q2829" s="111">
        <f>+'Categorias-9 feb-Depurado'!AE2828</f>
        <v>44971</v>
      </c>
      <c r="R2829" s="112" t="str">
        <f>+'Categorias-9 feb-Depurado'!AB2828</f>
        <v>Fuel</v>
      </c>
    </row>
    <row r="2830" spans="2:18" s="1" customFormat="1" ht="14.5" hidden="1">
      <c r="B2830" s="57" t="str">
        <f>+'Categorias-9 feb-Depurado'!B2829</f>
        <v>ASSOCIATED ENERGY GROUP LLC</v>
      </c>
      <c r="C2830" s="30" t="s">
        <v>4900</v>
      </c>
      <c r="D2830" s="31">
        <v>5</v>
      </c>
      <c r="E2830" s="30" t="str">
        <f>+'Categorias-9 feb-Depurado'!E2829</f>
        <v>76-0250408</v>
      </c>
      <c r="F2830" s="30" t="str">
        <f>+'Categorias-9 feb-Depurado'!F2829</f>
        <v>350 CALIFORNIA STRETT SAN FRANCISCO</v>
      </c>
      <c r="G2830" s="30" t="str">
        <f>+'Categorias-9 feb-Depurado'!G2829</f>
        <v>TEXAS</v>
      </c>
      <c r="H2830" s="30">
        <f>+'Categorias-9 feb-Depurado'!H2829</f>
        <v>1509493</v>
      </c>
      <c r="I2830" s="107">
        <f>+'Categorias-9 feb-Depurado'!R2829</f>
        <v>42606607</v>
      </c>
      <c r="J2830" s="108">
        <f t="shared" si="180"/>
        <v>0</v>
      </c>
      <c r="K2830" s="107">
        <f t="shared" si="181"/>
        <v>0</v>
      </c>
      <c r="L2830" s="109">
        <f t="shared" si="182"/>
        <v>42606607</v>
      </c>
      <c r="M2830" s="110">
        <f t="shared" si="183"/>
        <v>3.2481322426745096E-05</v>
      </c>
      <c r="N2830" s="33" t="s">
        <v>4892</v>
      </c>
      <c r="O2830" s="33">
        <f>+'Categorias-9 feb-Depurado'!Y2829</f>
        <v>8921</v>
      </c>
      <c r="P2830" s="111">
        <f>+'Categorias-9 feb-Depurado'!AC2829</f>
        <v>44965</v>
      </c>
      <c r="Q2830" s="111">
        <f>+'Categorias-9 feb-Depurado'!AE2829</f>
        <v>44972</v>
      </c>
      <c r="R2830" s="112" t="str">
        <f>+'Categorias-9 feb-Depurado'!AB2829</f>
        <v>Fuel</v>
      </c>
    </row>
    <row r="2831" spans="2:18" s="1" customFormat="1" ht="14.5" hidden="1">
      <c r="B2831" s="57" t="str">
        <f>+'Categorias-9 feb-Depurado'!B2830</f>
        <v>ASSOCIATED ENERGY GROUP LLC</v>
      </c>
      <c r="C2831" s="30" t="s">
        <v>4900</v>
      </c>
      <c r="D2831" s="31">
        <v>5</v>
      </c>
      <c r="E2831" s="30" t="str">
        <f>+'Categorias-9 feb-Depurado'!E2830</f>
        <v>76-0250408</v>
      </c>
      <c r="F2831" s="30" t="str">
        <f>+'Categorias-9 feb-Depurado'!F2830</f>
        <v>350 CALIFORNIA STRETT SAN FRANCISCO</v>
      </c>
      <c r="G2831" s="30" t="str">
        <f>+'Categorias-9 feb-Depurado'!G2830</f>
        <v>TEXAS</v>
      </c>
      <c r="H2831" s="30">
        <f>+'Categorias-9 feb-Depurado'!H2830</f>
        <v>1509492</v>
      </c>
      <c r="I2831" s="107">
        <f>+'Categorias-9 feb-Depurado'!R2830</f>
        <v>2193947</v>
      </c>
      <c r="J2831" s="108">
        <f t="shared" si="184" ref="J2831:J2894">+IF(Q2831&gt;$O$4,0,I2831)</f>
        <v>0</v>
      </c>
      <c r="K2831" s="107">
        <f t="shared" si="185" ref="K2831:K2894">++(((1+$O$5)^(($O$4-Q2831)/365))-1)*J2831</f>
        <v>0</v>
      </c>
      <c r="L2831" s="109">
        <f t="shared" si="186" ref="L2831:L2894">+I2831+K2831</f>
        <v>2193947</v>
      </c>
      <c r="M2831" s="110">
        <f t="shared" si="187" ref="M2831:M2894">+L2831/$E$11</f>
        <v>1.6725645366266815E-06</v>
      </c>
      <c r="N2831" s="33" t="s">
        <v>4892</v>
      </c>
      <c r="O2831" s="33">
        <f>+'Categorias-9 feb-Depurado'!Y2830</f>
        <v>459.37</v>
      </c>
      <c r="P2831" s="111">
        <f>+'Categorias-9 feb-Depurado'!AC2830</f>
        <v>44965</v>
      </c>
      <c r="Q2831" s="111">
        <f>+'Categorias-9 feb-Depurado'!AE2830</f>
        <v>44972</v>
      </c>
      <c r="R2831" s="112" t="str">
        <f>+'Categorias-9 feb-Depurado'!AB2830</f>
        <v>Fuel</v>
      </c>
    </row>
    <row r="2832" spans="2:18" s="1" customFormat="1" ht="14.5" hidden="1">
      <c r="B2832" s="57" t="str">
        <f>+'Categorias-9 feb-Depurado'!B2831</f>
        <v>ASSOCIATED ENERGY GROUP LLC</v>
      </c>
      <c r="C2832" s="30" t="s">
        <v>4900</v>
      </c>
      <c r="D2832" s="31">
        <v>5</v>
      </c>
      <c r="E2832" s="30" t="str">
        <f>+'Categorias-9 feb-Depurado'!E2831</f>
        <v>76-0250408</v>
      </c>
      <c r="F2832" s="30" t="str">
        <f>+'Categorias-9 feb-Depurado'!F2831</f>
        <v>350 CALIFORNIA STRETT SAN FRANCISCO</v>
      </c>
      <c r="G2832" s="30" t="str">
        <f>+'Categorias-9 feb-Depurado'!G2831</f>
        <v>TEXAS</v>
      </c>
      <c r="H2832" s="30">
        <f>+'Categorias-9 feb-Depurado'!H2831</f>
        <v>1509491</v>
      </c>
      <c r="I2832" s="107">
        <f>+'Categorias-9 feb-Depurado'!R2831</f>
        <v>43176908</v>
      </c>
      <c r="J2832" s="108">
        <f t="shared" si="184"/>
        <v>0</v>
      </c>
      <c r="K2832" s="107">
        <f t="shared" si="185"/>
        <v>0</v>
      </c>
      <c r="L2832" s="109">
        <f t="shared" si="186"/>
        <v>43176908</v>
      </c>
      <c r="M2832" s="110">
        <f t="shared" si="187"/>
        <v>3.2916093744285007E-05</v>
      </c>
      <c r="N2832" s="33" t="s">
        <v>4892</v>
      </c>
      <c r="O2832" s="33">
        <f>+'Categorias-9 feb-Depurado'!Y2831</f>
        <v>9040.4099999999999</v>
      </c>
      <c r="P2832" s="111">
        <f>+'Categorias-9 feb-Depurado'!AC2831</f>
        <v>44965</v>
      </c>
      <c r="Q2832" s="111">
        <f>+'Categorias-9 feb-Depurado'!AE2831</f>
        <v>44972</v>
      </c>
      <c r="R2832" s="112" t="str">
        <f>+'Categorias-9 feb-Depurado'!AB2831</f>
        <v>Fuel</v>
      </c>
    </row>
    <row r="2833" spans="2:18" s="1" customFormat="1" ht="14.5">
      <c r="B2833" s="57" t="str">
        <f>+'Categorias-9 feb-Depurado'!B2832</f>
        <v>AUTORIDAD AERONAUTICA CIVIL DE PANAMA</v>
      </c>
      <c r="C2833" s="30" t="s">
        <v>4898</v>
      </c>
      <c r="D2833" s="31">
        <v>2</v>
      </c>
      <c r="E2833" s="30" t="str">
        <f>+'Categorias-9 feb-Depurado'!E2832</f>
        <v>8NT113178</v>
      </c>
      <c r="F2833" s="30" t="str">
        <f>+'Categorias-9 feb-Depurado'!F2832</f>
        <v>Edificio 805 en el antiguo Albrook Air Force Station</v>
      </c>
      <c r="G2833" s="30" t="str">
        <f>+'Categorias-9 feb-Depurado'!G2832</f>
        <v>Panama</v>
      </c>
      <c r="H2833" s="30">
        <f>+'Categorias-9 feb-Depurado'!H2832</f>
        <v>46037</v>
      </c>
      <c r="I2833" s="107">
        <f>+'Categorias-9 feb-Depurado'!R2832</f>
        <v>504561204</v>
      </c>
      <c r="J2833" s="108">
        <f t="shared" si="184"/>
        <v>0</v>
      </c>
      <c r="K2833" s="107">
        <f t="shared" si="185"/>
        <v>0</v>
      </c>
      <c r="L2833" s="109">
        <f t="shared" si="186"/>
        <v>504561204</v>
      </c>
      <c r="M2833" s="110">
        <f t="shared" si="187"/>
        <v>0.00038465431314797511</v>
      </c>
      <c r="N2833" s="33" t="s">
        <v>4892</v>
      </c>
      <c r="O2833" s="33">
        <f>+'Categorias-9 feb-Depurado'!Y2832</f>
        <v>108049.10000000001</v>
      </c>
      <c r="P2833" s="111">
        <f>+'Categorias-9 feb-Depurado'!AC2832</f>
        <v>44963</v>
      </c>
      <c r="Q2833" s="111">
        <f>+'Categorias-9 feb-Depurado'!AE2832</f>
        <v>44988</v>
      </c>
      <c r="R2833" s="112" t="str">
        <f>+'Categorias-9 feb-Depurado'!AB2832</f>
        <v>Espacio Aereo</v>
      </c>
    </row>
    <row r="2834" spans="2:18" s="1" customFormat="1" ht="14.5" hidden="1">
      <c r="B2834" s="57" t="str">
        <f>+'Categorias-9 feb-Depurado'!B2833</f>
        <v>AUTOTRANSPORTES DE SERVICIOS TERRESTRES</v>
      </c>
      <c r="C2834" s="30" t="s">
        <v>4900</v>
      </c>
      <c r="D2834" s="31">
        <v>5</v>
      </c>
      <c r="E2834" s="30" t="str">
        <f>+'Categorias-9 feb-Depurado'!E2833</f>
        <v>AST070626TY1</v>
      </c>
      <c r="F2834" s="30" t="str">
        <f>+'Categorias-9 feb-Depurado'!F2833</f>
        <v>VARSOVIA #36 PISO 7 COLONIA JUAREZ C.P.06600 ALCALDIA CUAUHTEMOC</v>
      </c>
      <c r="G2834" s="30" t="str">
        <f>+'Categorias-9 feb-Depurado'!G2833</f>
        <v>CUIDAD DE MEXIO</v>
      </c>
      <c r="H2834" s="30" t="str">
        <f>+'Categorias-9 feb-Depurado'!H2833</f>
        <v>F-2053</v>
      </c>
      <c r="I2834" s="107">
        <f>+'Categorias-9 feb-Depurado'!R2833</f>
        <v>10134243</v>
      </c>
      <c r="J2834" s="108">
        <f t="shared" si="184"/>
        <v>10134243</v>
      </c>
      <c r="K2834" s="107">
        <f t="shared" si="185"/>
        <v>10369.51505767426</v>
      </c>
      <c r="L2834" s="109">
        <f t="shared" si="186"/>
        <v>10144612.515057674</v>
      </c>
      <c r="M2834" s="110">
        <f t="shared" si="187"/>
        <v>7.7337871564375408E-06</v>
      </c>
      <c r="N2834" s="33" t="s">
        <v>4892</v>
      </c>
      <c r="O2834" s="33">
        <f>+'Categorias-9 feb-Depurado'!Y2833</f>
        <v>2100</v>
      </c>
      <c r="P2834" s="111">
        <f>+'Categorias-9 feb-Depurado'!AC2833</f>
        <v>44903</v>
      </c>
      <c r="Q2834" s="111">
        <f>+'Categorias-9 feb-Depurado'!AE2833</f>
        <v>44963</v>
      </c>
      <c r="R2834" s="112" t="str">
        <f>+'Categorias-9 feb-Depurado'!AB2833</f>
        <v>IT</v>
      </c>
    </row>
    <row r="2835" spans="2:18" s="1" customFormat="1" ht="14.5" hidden="1">
      <c r="B2835" s="57" t="str">
        <f>+'Categorias-9 feb-Depurado'!B2834</f>
        <v>AUTOTRANSPORTES DE SERVICIOS TERRESTRES</v>
      </c>
      <c r="C2835" s="30" t="s">
        <v>4900</v>
      </c>
      <c r="D2835" s="31">
        <v>5</v>
      </c>
      <c r="E2835" s="30" t="str">
        <f>+'Categorias-9 feb-Depurado'!E2834</f>
        <v>AST070626TY1</v>
      </c>
      <c r="F2835" s="30" t="str">
        <f>+'Categorias-9 feb-Depurado'!F2834</f>
        <v>VARSOVIA #36 PISO 7 COLONIA JUAREZ C.P.06600 ALCALDIA CUAUHTEMOC</v>
      </c>
      <c r="G2835" s="30" t="str">
        <f>+'Categorias-9 feb-Depurado'!G2834</f>
        <v>CUIDAD DE MEXIO</v>
      </c>
      <c r="H2835" s="30" t="str">
        <f>+'Categorias-9 feb-Depurado'!H2834</f>
        <v>F-2106</v>
      </c>
      <c r="I2835" s="107">
        <f>+'Categorias-9 feb-Depurado'!R2834</f>
        <v>10340400</v>
      </c>
      <c r="J2835" s="108">
        <f t="shared" si="184"/>
        <v>0</v>
      </c>
      <c r="K2835" s="107">
        <f t="shared" si="185"/>
        <v>0</v>
      </c>
      <c r="L2835" s="109">
        <f t="shared" si="186"/>
        <v>10340400</v>
      </c>
      <c r="M2835" s="110">
        <f t="shared" si="187"/>
        <v>7.8830465524165073E-06</v>
      </c>
      <c r="N2835" s="33" t="s">
        <v>4892</v>
      </c>
      <c r="O2835" s="33">
        <f>+'Categorias-9 feb-Depurado'!Y2834</f>
        <v>2100</v>
      </c>
      <c r="P2835" s="111">
        <f>+'Categorias-9 feb-Depurado'!AC2834</f>
        <v>44931</v>
      </c>
      <c r="Q2835" s="111">
        <f>+'Categorias-9 feb-Depurado'!AE2834</f>
        <v>44991</v>
      </c>
      <c r="R2835" s="112" t="str">
        <f>+'Categorias-9 feb-Depurado'!AB2834</f>
        <v>IT</v>
      </c>
    </row>
    <row r="2836" spans="2:18" s="1" customFormat="1" ht="14.5" hidden="1">
      <c r="B2836" s="57" t="str">
        <f>+'Categorias-9 feb-Depurado'!B2835</f>
        <v>AVIAREPS ASSESORIA EM TURISMO LTDA</v>
      </c>
      <c r="C2836" s="30" t="s">
        <v>4900</v>
      </c>
      <c r="D2836" s="31">
        <v>5</v>
      </c>
      <c r="E2836" s="30" t="str">
        <f>+'Categorias-9 feb-Depurado'!E2835</f>
        <v>13507575000147</v>
      </c>
      <c r="F2836" s="30" t="str">
        <f>+'Categorias-9 feb-Depurado'!F2835</f>
        <v>Rua Doutor Rafael de Barros, 210 - Paraiso - ZIP CODE 04003-041</v>
      </c>
      <c r="G2836" s="30" t="str">
        <f>+'Categorias-9 feb-Depurado'!G2835</f>
        <v>SAO PAULO</v>
      </c>
      <c r="H2836" s="30" t="str">
        <f>+'Categorias-9 feb-Depurado'!H2835</f>
        <v>2022-101455</v>
      </c>
      <c r="I2836" s="107">
        <f>+'Categorias-9 feb-Depurado'!R2835</f>
        <v>2867081</v>
      </c>
      <c r="J2836" s="108">
        <f t="shared" si="184"/>
        <v>0</v>
      </c>
      <c r="K2836" s="107">
        <f t="shared" si="185"/>
        <v>0</v>
      </c>
      <c r="L2836" s="109">
        <f t="shared" si="186"/>
        <v>2867081</v>
      </c>
      <c r="M2836" s="110">
        <f t="shared" si="187"/>
        <v>2.1857310154876865E-06</v>
      </c>
      <c r="N2836" s="33" t="s">
        <v>4892</v>
      </c>
      <c r="O2836" s="33">
        <f>+'Categorias-9 feb-Depurado'!Y2835</f>
        <v>597</v>
      </c>
      <c r="P2836" s="111">
        <f>+'Categorias-9 feb-Depurado'!AC2835</f>
        <v>44914</v>
      </c>
      <c r="Q2836" s="111">
        <f>+'Categorias-9 feb-Depurado'!AE2835</f>
        <v>44974</v>
      </c>
      <c r="R2836" s="112" t="str">
        <f>+'Categorias-9 feb-Depurado'!AB2835</f>
        <v>Ventas</v>
      </c>
    </row>
    <row r="2837" spans="2:18" s="1" customFormat="1" ht="14.5" hidden="1">
      <c r="B2837" s="57" t="str">
        <f>+'Categorias-9 feb-Depurado'!B2836</f>
        <v>AVIAREPS ASSESORIA EM TURISMO LTDA</v>
      </c>
      <c r="C2837" s="30" t="s">
        <v>4900</v>
      </c>
      <c r="D2837" s="31">
        <v>5</v>
      </c>
      <c r="E2837" s="30" t="str">
        <f>+'Categorias-9 feb-Depurado'!E2836</f>
        <v>13507575000147</v>
      </c>
      <c r="F2837" s="30" t="str">
        <f>+'Categorias-9 feb-Depurado'!F2836</f>
        <v>Rua Doutor Rafael de Barros, 210 - Paraiso - ZIP CODE 04003-041</v>
      </c>
      <c r="G2837" s="30" t="str">
        <f>+'Categorias-9 feb-Depurado'!G2836</f>
        <v>SAO PAULO</v>
      </c>
      <c r="H2837" s="30" t="str">
        <f>+'Categorias-9 feb-Depurado'!H2836</f>
        <v>2022-101456</v>
      </c>
      <c r="I2837" s="107">
        <f>+'Categorias-9 feb-Depurado'!R2836</f>
        <v>21068480</v>
      </c>
      <c r="J2837" s="108">
        <f t="shared" si="184"/>
        <v>0</v>
      </c>
      <c r="K2837" s="107">
        <f t="shared" si="185"/>
        <v>0</v>
      </c>
      <c r="L2837" s="109">
        <f t="shared" si="186"/>
        <v>21068480</v>
      </c>
      <c r="M2837" s="110">
        <f t="shared" si="187"/>
        <v>1.6061642550448352E-05</v>
      </c>
      <c r="N2837" s="33" t="s">
        <v>4892</v>
      </c>
      <c r="O2837" s="33">
        <f>+'Categorias-9 feb-Depurado'!Y2836</f>
        <v>4387</v>
      </c>
      <c r="P2837" s="111">
        <f>+'Categorias-9 feb-Depurado'!AC2836</f>
        <v>44914</v>
      </c>
      <c r="Q2837" s="111">
        <f>+'Categorias-9 feb-Depurado'!AE2836</f>
        <v>44974</v>
      </c>
      <c r="R2837" s="112" t="str">
        <f>+'Categorias-9 feb-Depurado'!AB2836</f>
        <v>Ventas</v>
      </c>
    </row>
    <row r="2838" spans="2:18" s="1" customFormat="1" ht="14.5" hidden="1">
      <c r="B2838" s="57" t="str">
        <f>+'Categorias-9 feb-Depurado'!B2837</f>
        <v>AVIAREPS ASSESORIA EM TURISMO LTDA</v>
      </c>
      <c r="C2838" s="30" t="s">
        <v>4900</v>
      </c>
      <c r="D2838" s="31">
        <v>5</v>
      </c>
      <c r="E2838" s="30" t="str">
        <f>+'Categorias-9 feb-Depurado'!E2837</f>
        <v>13507575000147</v>
      </c>
      <c r="F2838" s="30" t="str">
        <f>+'Categorias-9 feb-Depurado'!F2837</f>
        <v>Rua Doutor Rafael de Barros, 210 - Paraiso - ZIP CODE 04003-041</v>
      </c>
      <c r="G2838" s="30" t="str">
        <f>+'Categorias-9 feb-Depurado'!G2837</f>
        <v>SAO PAULO</v>
      </c>
      <c r="H2838" s="30" t="str">
        <f>+'Categorias-9 feb-Depurado'!H2837</f>
        <v>2022-101505</v>
      </c>
      <c r="I2838" s="107">
        <f>+'Categorias-9 feb-Depurado'!R2837</f>
        <v>25013040</v>
      </c>
      <c r="J2838" s="108">
        <f t="shared" si="184"/>
        <v>0</v>
      </c>
      <c r="K2838" s="107">
        <f t="shared" si="185"/>
        <v>0</v>
      </c>
      <c r="L2838" s="109">
        <f t="shared" si="186"/>
        <v>25013040</v>
      </c>
      <c r="M2838" s="110">
        <f t="shared" si="187"/>
        <v>1.9068794121838245E-05</v>
      </c>
      <c r="N2838" s="33" t="s">
        <v>4892</v>
      </c>
      <c r="O2838" s="33">
        <f>+'Categorias-9 feb-Depurado'!Y2837</f>
        <v>5200</v>
      </c>
      <c r="P2838" s="111">
        <f>+'Categorias-9 feb-Depurado'!AC2837</f>
        <v>44928</v>
      </c>
      <c r="Q2838" s="111">
        <f>+'Categorias-9 feb-Depurado'!AE2837</f>
        <v>44988</v>
      </c>
      <c r="R2838" s="112" t="str">
        <f>+'Categorias-9 feb-Depurado'!AB2837</f>
        <v>Ventas</v>
      </c>
    </row>
    <row r="2839" spans="2:18" s="1" customFormat="1" ht="14.5" hidden="1">
      <c r="B2839" s="57" t="str">
        <f>+'Categorias-9 feb-Depurado'!B2838</f>
        <v>AVIAREPS ASSESORIA EM TURISMO LTDA</v>
      </c>
      <c r="C2839" s="30" t="s">
        <v>4900</v>
      </c>
      <c r="D2839" s="31">
        <v>5</v>
      </c>
      <c r="E2839" s="30" t="str">
        <f>+'Categorias-9 feb-Depurado'!E2838</f>
        <v>13507575000147</v>
      </c>
      <c r="F2839" s="30" t="str">
        <f>+'Categorias-9 feb-Depurado'!F2838</f>
        <v>Rua Doutor Rafael de Barros, 210 - Paraiso - ZIP CODE 04003-041</v>
      </c>
      <c r="G2839" s="30" t="str">
        <f>+'Categorias-9 feb-Depurado'!G2838</f>
        <v>SAO PAULO</v>
      </c>
      <c r="H2839" s="30" t="str">
        <f>+'Categorias-9 feb-Depurado'!H2838</f>
        <v>2023-100113</v>
      </c>
      <c r="I2839" s="107">
        <f>+'Categorias-9 feb-Depurado'!R2838</f>
        <v>23652200</v>
      </c>
      <c r="J2839" s="108">
        <f t="shared" si="184"/>
        <v>0</v>
      </c>
      <c r="K2839" s="107">
        <f t="shared" si="185"/>
        <v>0</v>
      </c>
      <c r="L2839" s="109">
        <f t="shared" si="186"/>
        <v>23652200</v>
      </c>
      <c r="M2839" s="110">
        <f t="shared" si="187"/>
        <v>1.8031352139865547E-05</v>
      </c>
      <c r="N2839" s="33" t="s">
        <v>4892</v>
      </c>
      <c r="O2839" s="33">
        <f>+'Categorias-9 feb-Depurado'!Y2838</f>
        <v>5200</v>
      </c>
      <c r="P2839" s="111">
        <f>+'Categorias-9 feb-Depurado'!AC2838</f>
        <v>44956</v>
      </c>
      <c r="Q2839" s="111">
        <f>+'Categorias-9 feb-Depurado'!AE2838</f>
        <v>45016</v>
      </c>
      <c r="R2839" s="112" t="str">
        <f>+'Categorias-9 feb-Depurado'!AB2838</f>
        <v>Ventas</v>
      </c>
    </row>
    <row r="2840" spans="2:18" s="1" customFormat="1" ht="14.5" hidden="1">
      <c r="B2840" s="57" t="str">
        <f>+'Categorias-9 feb-Depurado'!B2839</f>
        <v>AVIAREPS S DE RL DE CV</v>
      </c>
      <c r="C2840" s="30" t="s">
        <v>4900</v>
      </c>
      <c r="D2840" s="31">
        <v>5</v>
      </c>
      <c r="E2840" s="30" t="str">
        <f>+'Categorias-9 feb-Depurado'!E2839</f>
        <v>AVI00807HZ1</v>
      </c>
      <c r="F2840" s="30" t="str">
        <f>+'Categorias-9 feb-Depurado'!F2839</f>
        <v>PASEO DE LAS PALMAS 735-501</v>
      </c>
      <c r="G2840" s="30" t="str">
        <f>+'Categorias-9 feb-Depurado'!G2839</f>
        <v>CUIDAD DE MEXICO</v>
      </c>
      <c r="H2840" s="30" t="str">
        <f>+'Categorias-9 feb-Depurado'!H2839</f>
        <v>VH 025</v>
      </c>
      <c r="I2840" s="107">
        <f>+'Categorias-9 feb-Depurado'!R2839</f>
        <v>24847056</v>
      </c>
      <c r="J2840" s="108">
        <f t="shared" si="184"/>
        <v>0</v>
      </c>
      <c r="K2840" s="107">
        <f t="shared" si="185"/>
        <v>0</v>
      </c>
      <c r="L2840" s="109">
        <f t="shared" si="186"/>
        <v>24847056</v>
      </c>
      <c r="M2840" s="110">
        <f t="shared" si="187"/>
        <v>1.8942255535424149E-05</v>
      </c>
      <c r="N2840" s="33" t="s">
        <v>4892</v>
      </c>
      <c r="O2840" s="33">
        <f>+'Categorias-9 feb-Depurado'!Y2839</f>
        <v>5200</v>
      </c>
      <c r="P2840" s="111">
        <f>+'Categorias-9 feb-Depurado'!AC2839</f>
        <v>44910</v>
      </c>
      <c r="Q2840" s="111">
        <f>+'Categorias-9 feb-Depurado'!AE2839</f>
        <v>44970</v>
      </c>
      <c r="R2840" s="112" t="str">
        <f>+'Categorias-9 feb-Depurado'!AB2839</f>
        <v>Ventas</v>
      </c>
    </row>
    <row r="2841" spans="2:18" s="1" customFormat="1" ht="14.5" hidden="1">
      <c r="B2841" s="57" t="str">
        <f>+'Categorias-9 feb-Depurado'!B2840</f>
        <v>AVIAREPS S DE RL DE CV</v>
      </c>
      <c r="C2841" s="30" t="s">
        <v>4900</v>
      </c>
      <c r="D2841" s="31">
        <v>5</v>
      </c>
      <c r="E2841" s="30" t="str">
        <f>+'Categorias-9 feb-Depurado'!E2840</f>
        <v>AVI00807HZ1</v>
      </c>
      <c r="F2841" s="30" t="str">
        <f>+'Categorias-9 feb-Depurado'!F2840</f>
        <v>PASEO DE LAS PALMAS 735-501</v>
      </c>
      <c r="G2841" s="30" t="str">
        <f>+'Categorias-9 feb-Depurado'!G2840</f>
        <v>CUIDAD DE MEXICO</v>
      </c>
      <c r="H2841" s="30" t="str">
        <f>+'Categorias-9 feb-Depurado'!H2840</f>
        <v>VH 026</v>
      </c>
      <c r="I2841" s="107">
        <f>+'Categorias-9 feb-Depurado'!R2840</f>
        <v>1289228</v>
      </c>
      <c r="J2841" s="108">
        <f t="shared" si="184"/>
        <v>0</v>
      </c>
      <c r="K2841" s="107">
        <f t="shared" si="185"/>
        <v>0</v>
      </c>
      <c r="L2841" s="109">
        <f t="shared" si="186"/>
        <v>1289228</v>
      </c>
      <c r="M2841" s="110">
        <f t="shared" si="187"/>
        <v>9.8284827866222088E-07</v>
      </c>
      <c r="N2841" s="33" t="s">
        <v>4892</v>
      </c>
      <c r="O2841" s="33">
        <f>+'Categorias-9 feb-Depurado'!Y2840</f>
        <v>269.81</v>
      </c>
      <c r="P2841" s="111">
        <f>+'Categorias-9 feb-Depurado'!AC2840</f>
        <v>44910</v>
      </c>
      <c r="Q2841" s="111">
        <f>+'Categorias-9 feb-Depurado'!AE2840</f>
        <v>44970</v>
      </c>
      <c r="R2841" s="112" t="str">
        <f>+'Categorias-9 feb-Depurado'!AB2840</f>
        <v>Ventas</v>
      </c>
    </row>
    <row r="2842" spans="2:18" s="1" customFormat="1" ht="14.5" hidden="1">
      <c r="B2842" s="57" t="str">
        <f>+'Categorias-9 feb-Depurado'!B2841</f>
        <v>AVIAREPS S DE RL DE CV</v>
      </c>
      <c r="C2842" s="30" t="s">
        <v>4900</v>
      </c>
      <c r="D2842" s="31">
        <v>5</v>
      </c>
      <c r="E2842" s="30" t="str">
        <f>+'Categorias-9 feb-Depurado'!E2841</f>
        <v>AVI00807HZ1</v>
      </c>
      <c r="F2842" s="30" t="str">
        <f>+'Categorias-9 feb-Depurado'!F2841</f>
        <v>PASEO DE LAS PALMAS 735-501</v>
      </c>
      <c r="G2842" s="30" t="str">
        <f>+'Categorias-9 feb-Depurado'!G2841</f>
        <v>CUIDAD DE MEXICO</v>
      </c>
      <c r="H2842" s="30" t="str">
        <f>+'Categorias-9 feb-Depurado'!H2841</f>
        <v>VH 027</v>
      </c>
      <c r="I2842" s="107">
        <f>+'Categorias-9 feb-Depurado'!R2841</f>
        <v>23665304</v>
      </c>
      <c r="J2842" s="108">
        <f t="shared" si="184"/>
        <v>0</v>
      </c>
      <c r="K2842" s="107">
        <f t="shared" si="185"/>
        <v>0</v>
      </c>
      <c r="L2842" s="109">
        <f t="shared" si="186"/>
        <v>23665304</v>
      </c>
      <c r="M2842" s="110">
        <f t="shared" si="187"/>
        <v>1.8041342028266659E-05</v>
      </c>
      <c r="N2842" s="33" t="s">
        <v>4892</v>
      </c>
      <c r="O2842" s="33">
        <f>+'Categorias-9 feb-Depurado'!Y2841</f>
        <v>5200</v>
      </c>
      <c r="P2842" s="111">
        <f>+'Categorias-9 feb-Depurado'!AC2841</f>
        <v>44950</v>
      </c>
      <c r="Q2842" s="111">
        <f>+'Categorias-9 feb-Depurado'!AE2841</f>
        <v>45010</v>
      </c>
      <c r="R2842" s="112" t="str">
        <f>+'Categorias-9 feb-Depurado'!AB2841</f>
        <v>Ventas</v>
      </c>
    </row>
    <row r="2843" spans="2:18" s="1" customFormat="1" ht="14.5" hidden="1">
      <c r="B2843" s="57" t="str">
        <f>+'Categorias-9 feb-Depurado'!B2842</f>
        <v>AVIATION ENGLISH NOW ESCOLA DE IDIOMAS LTDA</v>
      </c>
      <c r="C2843" s="30" t="s">
        <v>4900</v>
      </c>
      <c r="D2843" s="31">
        <v>5</v>
      </c>
      <c r="E2843" s="30" t="str">
        <f>+'Categorias-9 feb-Depurado'!E2842</f>
        <v>34863215000158.</v>
      </c>
      <c r="F2843" s="30" t="str">
        <f>+'Categorias-9 feb-Depurado'!F2842</f>
        <v>Avenida Joao Pedro Cardoso , 73 , CJ 2 , Vila Congonhas</v>
      </c>
      <c r="G2843" s="30" t="str">
        <f>+'Categorias-9 feb-Depurado'!G2842</f>
        <v>SAO PAULO</v>
      </c>
      <c r="H2843" s="30">
        <f>+'Categorias-9 feb-Depurado'!H2842</f>
        <v>226</v>
      </c>
      <c r="I2843" s="107">
        <f>+'Categorias-9 feb-Depurado'!R2842</f>
        <v>3852792</v>
      </c>
      <c r="J2843" s="108">
        <f t="shared" si="184"/>
        <v>0</v>
      </c>
      <c r="K2843" s="107">
        <f t="shared" si="185"/>
        <v>0</v>
      </c>
      <c r="L2843" s="109">
        <f t="shared" si="186"/>
        <v>3852792</v>
      </c>
      <c r="M2843" s="110">
        <f t="shared" si="187"/>
        <v>2.9371918584172661E-06</v>
      </c>
      <c r="N2843" s="33" t="s">
        <v>4892</v>
      </c>
      <c r="O2843" s="33">
        <f>+'Categorias-9 feb-Depurado'!Y2842</f>
        <v>800</v>
      </c>
      <c r="P2843" s="111">
        <f>+'Categorias-9 feb-Depurado'!AC2842</f>
        <v>44907</v>
      </c>
      <c r="Q2843" s="111">
        <f>+'Categorias-9 feb-Depurado'!AE2842</f>
        <v>44967</v>
      </c>
      <c r="R2843" s="112" t="str">
        <f>+'Categorias-9 feb-Depurado'!AB2842</f>
        <v>Capacitaciones</v>
      </c>
    </row>
    <row r="2844" spans="2:18" s="1" customFormat="1" ht="14.5" hidden="1">
      <c r="B2844" s="57" t="str">
        <f>+'Categorias-9 feb-Depurado'!B2843</f>
        <v>AVIATION ENGLISH NOW ESCOLA DE IDIOMAS LTDA</v>
      </c>
      <c r="C2844" s="30" t="s">
        <v>4900</v>
      </c>
      <c r="D2844" s="31">
        <v>5</v>
      </c>
      <c r="E2844" s="30" t="str">
        <f>+'Categorias-9 feb-Depurado'!E2843</f>
        <v>34863215000158.</v>
      </c>
      <c r="F2844" s="30" t="str">
        <f>+'Categorias-9 feb-Depurado'!F2843</f>
        <v>Avenida Joao Pedro Cardoso , 73 , CJ 2 , Vila Congonhas</v>
      </c>
      <c r="G2844" s="30" t="str">
        <f>+'Categorias-9 feb-Depurado'!G2843</f>
        <v>SAO PAULO</v>
      </c>
      <c r="H2844" s="30">
        <f>+'Categorias-9 feb-Depurado'!H2843</f>
        <v>227</v>
      </c>
      <c r="I2844" s="107">
        <f>+'Categorias-9 feb-Depurado'!R2843</f>
        <v>3908528</v>
      </c>
      <c r="J2844" s="108">
        <f t="shared" si="184"/>
        <v>0</v>
      </c>
      <c r="K2844" s="107">
        <f t="shared" si="185"/>
        <v>0</v>
      </c>
      <c r="L2844" s="109">
        <f t="shared" si="186"/>
        <v>3908528</v>
      </c>
      <c r="M2844" s="110">
        <f t="shared" si="187"/>
        <v>2.9796824277033176E-06</v>
      </c>
      <c r="N2844" s="33" t="s">
        <v>4892</v>
      </c>
      <c r="O2844" s="33">
        <f>+'Categorias-9 feb-Depurado'!Y2843</f>
        <v>800</v>
      </c>
      <c r="P2844" s="111">
        <f>+'Categorias-9 feb-Depurado'!AC2843</f>
        <v>44935</v>
      </c>
      <c r="Q2844" s="111">
        <f>+'Categorias-9 feb-Depurado'!AE2843</f>
        <v>44995</v>
      </c>
      <c r="R2844" s="112" t="str">
        <f>+'Categorias-9 feb-Depurado'!AB2843</f>
        <v>Capacitaciones</v>
      </c>
    </row>
    <row r="2845" spans="2:18" s="1" customFormat="1" ht="14.5" hidden="1">
      <c r="B2845" s="57" t="str">
        <f>+'Categorias-9 feb-Depurado'!B2844</f>
        <v>AVIATION ENGLISH NOW ESCOLA DE IDIOMAS LTDA</v>
      </c>
      <c r="C2845" s="30" t="s">
        <v>4900</v>
      </c>
      <c r="D2845" s="31">
        <v>5</v>
      </c>
      <c r="E2845" s="30" t="str">
        <f>+'Categorias-9 feb-Depurado'!E2844</f>
        <v>34863215000158.</v>
      </c>
      <c r="F2845" s="30" t="str">
        <f>+'Categorias-9 feb-Depurado'!F2844</f>
        <v>Avenida Joao Pedro Cardoso , 73 , CJ 2 , Vila Congonhas</v>
      </c>
      <c r="G2845" s="30" t="str">
        <f>+'Categorias-9 feb-Depurado'!G2844</f>
        <v>SAO PAULO</v>
      </c>
      <c r="H2845" s="30">
        <f>+'Categorias-9 feb-Depurado'!H2844</f>
        <v>228</v>
      </c>
      <c r="I2845" s="107">
        <f>+'Categorias-9 feb-Depurado'!R2844</f>
        <v>5253875</v>
      </c>
      <c r="J2845" s="108">
        <f t="shared" si="184"/>
        <v>0</v>
      </c>
      <c r="K2845" s="107">
        <f t="shared" si="185"/>
        <v>0</v>
      </c>
      <c r="L2845" s="109">
        <f t="shared" si="186"/>
        <v>5253875</v>
      </c>
      <c r="M2845" s="110">
        <f t="shared" si="187"/>
        <v>4.0053132572799195E-06</v>
      </c>
      <c r="N2845" s="33" t="s">
        <v>4892</v>
      </c>
      <c r="O2845" s="33">
        <f>+'Categorias-9 feb-Depurado'!Y2844</f>
        <v>1100</v>
      </c>
      <c r="P2845" s="111">
        <f>+'Categorias-9 feb-Depurado'!AC2844</f>
        <v>44964</v>
      </c>
      <c r="Q2845" s="111">
        <f>+'Categorias-9 feb-Depurado'!AE2844</f>
        <v>45024</v>
      </c>
      <c r="R2845" s="112" t="str">
        <f>+'Categorias-9 feb-Depurado'!AB2844</f>
        <v>Capacitaciones</v>
      </c>
    </row>
    <row r="2846" spans="2:18" s="1" customFormat="1" ht="14.5" hidden="1">
      <c r="B2846" s="57" t="str">
        <f>+'Categorias-9 feb-Depurado'!B2845</f>
        <v>AVIATION ENGLISH NOW ESCOLA DE IDIOMAS LTDA</v>
      </c>
      <c r="C2846" s="30" t="s">
        <v>4900</v>
      </c>
      <c r="D2846" s="31">
        <v>5</v>
      </c>
      <c r="E2846" s="30" t="str">
        <f>+'Categorias-9 feb-Depurado'!E2845</f>
        <v>34863215000158.</v>
      </c>
      <c r="F2846" s="30" t="str">
        <f>+'Categorias-9 feb-Depurado'!F2845</f>
        <v>Avenida Joao Pedro Cardoso , 73 , CJ 2 , Vila Congonhas</v>
      </c>
      <c r="G2846" s="30" t="str">
        <f>+'Categorias-9 feb-Depurado'!G2845</f>
        <v>SAO PAULO</v>
      </c>
      <c r="H2846" s="30">
        <f>+'Categorias-9 feb-Depurado'!H2845</f>
        <v>229</v>
      </c>
      <c r="I2846" s="107">
        <f>+'Categorias-9 feb-Depurado'!R2845</f>
        <v>3821000</v>
      </c>
      <c r="J2846" s="108">
        <f t="shared" si="184"/>
        <v>0</v>
      </c>
      <c r="K2846" s="107">
        <f t="shared" si="185"/>
        <v>0</v>
      </c>
      <c r="L2846" s="109">
        <f t="shared" si="186"/>
        <v>3821000</v>
      </c>
      <c r="M2846" s="110">
        <f t="shared" si="187"/>
        <v>2.9129550962035777E-06</v>
      </c>
      <c r="N2846" s="33" t="s">
        <v>4892</v>
      </c>
      <c r="O2846" s="33">
        <f>+'Categorias-9 feb-Depurado'!Y2845</f>
        <v>800</v>
      </c>
      <c r="P2846" s="111">
        <f>+'Categorias-9 feb-Depurado'!AC2845</f>
        <v>44964</v>
      </c>
      <c r="Q2846" s="111">
        <f>+'Categorias-9 feb-Depurado'!AE2845</f>
        <v>45024</v>
      </c>
      <c r="R2846" s="112" t="str">
        <f>+'Categorias-9 feb-Depurado'!AB2845</f>
        <v>Capacitaciones</v>
      </c>
    </row>
    <row r="2847" spans="2:18" s="1" customFormat="1" ht="14.5" hidden="1">
      <c r="B2847" s="57" t="str">
        <f>+'Categorias-9 feb-Depurado'!B2846</f>
        <v>AVIATION INDUSTRY CONSULTANTS LLC</v>
      </c>
      <c r="C2847" s="30" t="s">
        <v>4900</v>
      </c>
      <c r="D2847" s="31">
        <v>5</v>
      </c>
      <c r="E2847" s="30" t="str">
        <f>+'Categorias-9 feb-Depurado'!E2846</f>
        <v>45-5554519</v>
      </c>
      <c r="F2847" s="30" t="str">
        <f>+'Categorias-9 feb-Depurado'!F2846</f>
        <v>1313 PONCE DE LEON BLVD</v>
      </c>
      <c r="G2847" s="30" t="str">
        <f>+'Categorias-9 feb-Depurado'!G2846</f>
        <v>MIAMI</v>
      </c>
      <c r="H2847" s="30">
        <f>+'Categorias-9 feb-Depurado'!H2846</f>
        <v>20230103</v>
      </c>
      <c r="I2847" s="107">
        <f>+'Categorias-9 feb-Depurado'!R2846</f>
        <v>10895103</v>
      </c>
      <c r="J2847" s="108">
        <f t="shared" si="184"/>
        <v>0</v>
      </c>
      <c r="K2847" s="107">
        <f t="shared" si="185"/>
        <v>0</v>
      </c>
      <c r="L2847" s="109">
        <f t="shared" si="186"/>
        <v>10895103</v>
      </c>
      <c r="M2847" s="110">
        <f t="shared" si="187"/>
        <v>8.3059266703776199E-06</v>
      </c>
      <c r="N2847" s="33" t="s">
        <v>4892</v>
      </c>
      <c r="O2847" s="33">
        <f>+'Categorias-9 feb-Depurado'!Y2846</f>
        <v>2265</v>
      </c>
      <c r="P2847" s="111">
        <f>+'Categorias-9 feb-Depurado'!AC2846</f>
        <v>44927</v>
      </c>
      <c r="Q2847" s="111">
        <f>+'Categorias-9 feb-Depurado'!AE2846</f>
        <v>44987</v>
      </c>
      <c r="R2847" s="112" t="str">
        <f>+'Categorias-9 feb-Depurado'!AB2846</f>
        <v>Asesoria</v>
      </c>
    </row>
    <row r="2848" spans="2:18" s="1" customFormat="1" ht="14.5" hidden="1">
      <c r="B2848" s="57" t="str">
        <f>+'Categorias-9 feb-Depurado'!B2847</f>
        <v>AVIATION INDUSTRY CONSULTANTS LLC</v>
      </c>
      <c r="C2848" s="30" t="s">
        <v>4900</v>
      </c>
      <c r="D2848" s="31">
        <v>5</v>
      </c>
      <c r="E2848" s="30" t="str">
        <f>+'Categorias-9 feb-Depurado'!E2847</f>
        <v>45-5554519</v>
      </c>
      <c r="F2848" s="30" t="str">
        <f>+'Categorias-9 feb-Depurado'!F2847</f>
        <v>1313 PONCE DE LEON BLVD</v>
      </c>
      <c r="G2848" s="30" t="str">
        <f>+'Categorias-9 feb-Depurado'!G2847</f>
        <v>MIAMI</v>
      </c>
      <c r="H2848" s="30">
        <f>+'Categorias-9 feb-Depurado'!H2847</f>
        <v>202302004</v>
      </c>
      <c r="I2848" s="107">
        <f>+'Categorias-9 feb-Depurado'!R2847</f>
        <v>20291576</v>
      </c>
      <c r="J2848" s="108">
        <f t="shared" si="184"/>
        <v>0</v>
      </c>
      <c r="K2848" s="107">
        <f t="shared" si="185"/>
        <v>0</v>
      </c>
      <c r="L2848" s="109">
        <f t="shared" si="186"/>
        <v>20291576</v>
      </c>
      <c r="M2848" s="110">
        <f t="shared" si="187"/>
        <v>1.546936658445491E-05</v>
      </c>
      <c r="N2848" s="33" t="s">
        <v>4892</v>
      </c>
      <c r="O2848" s="33">
        <f>+'Categorias-9 feb-Depurado'!Y2847</f>
        <v>4365</v>
      </c>
      <c r="P2848" s="111">
        <f>+'Categorias-9 feb-Depurado'!AC2847</f>
        <v>44958</v>
      </c>
      <c r="Q2848" s="111">
        <f>+'Categorias-9 feb-Depurado'!AE2847</f>
        <v>45018</v>
      </c>
      <c r="R2848" s="112" t="str">
        <f>+'Categorias-9 feb-Depurado'!AB2847</f>
        <v>Asesoria</v>
      </c>
    </row>
    <row r="2849" spans="2:18" s="1" customFormat="1" ht="14.5" hidden="1">
      <c r="B2849" s="57" t="str">
        <f>+'Categorias-9 feb-Depurado'!B2848</f>
        <v>AVIATION REPAIR TECHNOLOGIES, LLC</v>
      </c>
      <c r="C2849" s="30" t="s">
        <v>4900</v>
      </c>
      <c r="D2849" s="31">
        <v>5</v>
      </c>
      <c r="E2849" s="30" t="str">
        <f>+'Categorias-9 feb-Depurado'!E2848</f>
        <v>26-2059006</v>
      </c>
      <c r="F2849" s="30" t="str">
        <f>+'Categorias-9 feb-Depurado'!F2848</f>
        <v>2100 Coral Way Ste 504</v>
      </c>
      <c r="G2849" s="30" t="str">
        <f>+'Categorias-9 feb-Depurado'!G2848</f>
        <v>ESTADOS UNIDOS</v>
      </c>
      <c r="H2849" s="30">
        <f>+'Categorias-9 feb-Depurado'!H2848</f>
        <v>42348</v>
      </c>
      <c r="I2849" s="107">
        <f>+'Categorias-9 feb-Depurado'!R2848</f>
        <v>53073240</v>
      </c>
      <c r="J2849" s="108">
        <f t="shared" si="184"/>
        <v>53073240</v>
      </c>
      <c r="K2849" s="107">
        <f t="shared" si="185"/>
        <v>1859168.4058160475</v>
      </c>
      <c r="L2849" s="109">
        <f t="shared" si="186"/>
        <v>54932408.405816048</v>
      </c>
      <c r="M2849" s="110">
        <f t="shared" si="187"/>
        <v>4.187794792265326E-05</v>
      </c>
      <c r="N2849" s="33" t="s">
        <v>4892</v>
      </c>
      <c r="O2849" s="33">
        <f>+'Categorias-9 feb-Depurado'!Y2848</f>
        <v>12000</v>
      </c>
      <c r="P2849" s="111">
        <f>+'Categorias-9 feb-Depurado'!AC2848</f>
        <v>44805</v>
      </c>
      <c r="Q2849" s="111">
        <f>+'Categorias-9 feb-Depurado'!AE2848</f>
        <v>44865</v>
      </c>
      <c r="R2849" s="112" t="str">
        <f>+'Categorias-9 feb-Depurado'!AB2848</f>
        <v>Manto</v>
      </c>
    </row>
    <row r="2850" spans="2:18" s="1" customFormat="1" ht="14.5" hidden="1">
      <c r="B2850" s="57" t="str">
        <f>+'Categorias-9 feb-Depurado'!B2849</f>
        <v>AVIATION REPAIR TECHNOLOGIES, LLC</v>
      </c>
      <c r="C2850" s="30" t="s">
        <v>4900</v>
      </c>
      <c r="D2850" s="31">
        <v>5</v>
      </c>
      <c r="E2850" s="30" t="str">
        <f>+'Categorias-9 feb-Depurado'!E2849</f>
        <v>26-2059006</v>
      </c>
      <c r="F2850" s="30" t="str">
        <f>+'Categorias-9 feb-Depurado'!F2849</f>
        <v>2100 Coral Way Ste 504</v>
      </c>
      <c r="G2850" s="30" t="str">
        <f>+'Categorias-9 feb-Depurado'!G2849</f>
        <v>ESTADOS UNIDOS</v>
      </c>
      <c r="H2850" s="30">
        <f>+'Categorias-9 feb-Depurado'!H2849</f>
        <v>42232</v>
      </c>
      <c r="I2850" s="107">
        <f>+'Categorias-9 feb-Depurado'!R2849</f>
        <v>44987292</v>
      </c>
      <c r="J2850" s="108">
        <f t="shared" si="184"/>
        <v>44987292</v>
      </c>
      <c r="K2850" s="107">
        <f t="shared" si="185"/>
        <v>1070731.2057357577</v>
      </c>
      <c r="L2850" s="109">
        <f t="shared" si="186"/>
        <v>46058023.205735758</v>
      </c>
      <c r="M2850" s="110">
        <f t="shared" si="187"/>
        <v>3.5112523794349804E-05</v>
      </c>
      <c r="N2850" s="33" t="s">
        <v>4892</v>
      </c>
      <c r="O2850" s="33">
        <f>+'Categorias-9 feb-Depurado'!Y2849</f>
        <v>9800</v>
      </c>
      <c r="P2850" s="111">
        <f>+'Categorias-9 feb-Depurado'!AC2849</f>
        <v>44837</v>
      </c>
      <c r="Q2850" s="111">
        <f>+'Categorias-9 feb-Depurado'!AE2849</f>
        <v>44897</v>
      </c>
      <c r="R2850" s="112" t="str">
        <f>+'Categorias-9 feb-Depurado'!AB2849</f>
        <v>Manto</v>
      </c>
    </row>
    <row r="2851" spans="2:18" s="1" customFormat="1" ht="14.5" hidden="1">
      <c r="B2851" s="57" t="str">
        <f>+'Categorias-9 feb-Depurado'!B2850</f>
        <v>AVIATION REPAIR TECHNOLOGIES, LLC</v>
      </c>
      <c r="C2851" s="30" t="s">
        <v>4900</v>
      </c>
      <c r="D2851" s="31">
        <v>5</v>
      </c>
      <c r="E2851" s="30" t="str">
        <f>+'Categorias-9 feb-Depurado'!E2850</f>
        <v>26-2059006</v>
      </c>
      <c r="F2851" s="30" t="str">
        <f>+'Categorias-9 feb-Depurado'!F2850</f>
        <v>2100 Coral Way Ste 504</v>
      </c>
      <c r="G2851" s="30" t="str">
        <f>+'Categorias-9 feb-Depurado'!G2850</f>
        <v>ESTADOS UNIDOS</v>
      </c>
      <c r="H2851" s="30" t="str">
        <f>+'Categorias-9 feb-Depurado'!H2850</f>
        <v>C42263</v>
      </c>
      <c r="I2851" s="107">
        <f>+'Categorias-9 feb-Depurado'!R2850</f>
        <v>18835908</v>
      </c>
      <c r="J2851" s="108">
        <f t="shared" si="184"/>
        <v>18835908</v>
      </c>
      <c r="K2851" s="107">
        <f t="shared" si="185"/>
        <v>435165.30152021127</v>
      </c>
      <c r="L2851" s="109">
        <f t="shared" si="186"/>
        <v>19271073.30152021</v>
      </c>
      <c r="M2851" s="110">
        <f t="shared" si="187"/>
        <v>1.4691382146813922E-05</v>
      </c>
      <c r="N2851" s="33" t="s">
        <v>4892</v>
      </c>
      <c r="O2851" s="33">
        <f>+'Categorias-9 feb-Depurado'!Y2850</f>
        <v>4200</v>
      </c>
      <c r="P2851" s="111">
        <f>+'Categorias-9 feb-Depurado'!AC2850</f>
        <v>44839</v>
      </c>
      <c r="Q2851" s="111">
        <f>+'Categorias-9 feb-Depurado'!AE2850</f>
        <v>44899</v>
      </c>
      <c r="R2851" s="112" t="str">
        <f>+'Categorias-9 feb-Depurado'!AB2850</f>
        <v>Manto</v>
      </c>
    </row>
    <row r="2852" spans="2:18" s="1" customFormat="1" ht="14.5" hidden="1">
      <c r="B2852" s="57" t="str">
        <f>+'Categorias-9 feb-Depurado'!B2851</f>
        <v>AVIATION REPAIR TECHNOLOGIES, LLC</v>
      </c>
      <c r="C2852" s="30" t="s">
        <v>4900</v>
      </c>
      <c r="D2852" s="31">
        <v>5</v>
      </c>
      <c r="E2852" s="30" t="str">
        <f>+'Categorias-9 feb-Depurado'!E2851</f>
        <v>26-2059006</v>
      </c>
      <c r="F2852" s="30" t="str">
        <f>+'Categorias-9 feb-Depurado'!F2851</f>
        <v>2100 Coral Way Ste 504</v>
      </c>
      <c r="G2852" s="30" t="str">
        <f>+'Categorias-9 feb-Depurado'!G2851</f>
        <v>ESTADOS UNIDOS</v>
      </c>
      <c r="H2852" s="30" t="str">
        <f>+'Categorias-9 feb-Depurado'!H2851</f>
        <v>FA0100</v>
      </c>
      <c r="I2852" s="107">
        <f>+'Categorias-9 feb-Depurado'!R2851</f>
        <v>55342560</v>
      </c>
      <c r="J2852" s="108">
        <f t="shared" si="184"/>
        <v>55342560</v>
      </c>
      <c r="K2852" s="107">
        <f t="shared" si="185"/>
        <v>1143624.2259046021</v>
      </c>
      <c r="L2852" s="109">
        <f t="shared" si="186"/>
        <v>56486184.225904599</v>
      </c>
      <c r="M2852" s="110">
        <f t="shared" si="187"/>
        <v>4.3062475322152035E-05</v>
      </c>
      <c r="N2852" s="33" t="s">
        <v>4892</v>
      </c>
      <c r="O2852" s="33">
        <f>+'Categorias-9 feb-Depurado'!Y2851</f>
        <v>12000</v>
      </c>
      <c r="P2852" s="111">
        <f>+'Categorias-9 feb-Depurado'!AC2851</f>
        <v>44846</v>
      </c>
      <c r="Q2852" s="111">
        <f>+'Categorias-9 feb-Depurado'!AE2851</f>
        <v>44906</v>
      </c>
      <c r="R2852" s="112" t="str">
        <f>+'Categorias-9 feb-Depurado'!AB2851</f>
        <v>Manto</v>
      </c>
    </row>
    <row r="2853" spans="2:18" s="1" customFormat="1" ht="14.5" hidden="1">
      <c r="B2853" s="57" t="str">
        <f>+'Categorias-9 feb-Depurado'!B2852</f>
        <v>AVIATION REPAIR TECHNOLOGIES, LLC</v>
      </c>
      <c r="C2853" s="30" t="s">
        <v>4900</v>
      </c>
      <c r="D2853" s="31">
        <v>5</v>
      </c>
      <c r="E2853" s="30" t="str">
        <f>+'Categorias-9 feb-Depurado'!E2852</f>
        <v>26-2059006</v>
      </c>
      <c r="F2853" s="30" t="str">
        <f>+'Categorias-9 feb-Depurado'!F2852</f>
        <v>2100 Coral Way Ste 504</v>
      </c>
      <c r="G2853" s="30" t="str">
        <f>+'Categorias-9 feb-Depurado'!G2852</f>
        <v>ESTADOS UNIDOS</v>
      </c>
      <c r="H2853" s="30">
        <f>+'Categorias-9 feb-Depurado'!H2852</f>
        <v>43211</v>
      </c>
      <c r="I2853" s="107">
        <f>+'Categorias-9 feb-Depurado'!R2852</f>
        <v>57722400</v>
      </c>
      <c r="J2853" s="108">
        <f t="shared" si="184"/>
        <v>0</v>
      </c>
      <c r="K2853" s="107">
        <f t="shared" si="185"/>
        <v>0</v>
      </c>
      <c r="L2853" s="109">
        <f t="shared" si="186"/>
        <v>57722400</v>
      </c>
      <c r="M2853" s="110">
        <f t="shared" si="187"/>
        <v>4.4004909511934415E-05</v>
      </c>
      <c r="N2853" s="33" t="s">
        <v>4892</v>
      </c>
      <c r="O2853" s="33">
        <f>+'Categorias-9 feb-Depurado'!Y2852</f>
        <v>12000</v>
      </c>
      <c r="P2853" s="111">
        <f>+'Categorias-9 feb-Depurado'!AC2852</f>
        <v>44928</v>
      </c>
      <c r="Q2853" s="111">
        <f>+'Categorias-9 feb-Depurado'!AE2852</f>
        <v>44988</v>
      </c>
      <c r="R2853" s="112" t="str">
        <f>+'Categorias-9 feb-Depurado'!AB2852</f>
        <v>Manto</v>
      </c>
    </row>
    <row r="2854" spans="2:18" s="1" customFormat="1" ht="14.5" hidden="1">
      <c r="B2854" s="57" t="str">
        <f>+'Categorias-9 feb-Depurado'!B2853</f>
        <v>AVIATION REPAIR TECHNOLOGIES, LLC</v>
      </c>
      <c r="C2854" s="30" t="s">
        <v>4900</v>
      </c>
      <c r="D2854" s="31">
        <v>5</v>
      </c>
      <c r="E2854" s="30" t="str">
        <f>+'Categorias-9 feb-Depurado'!E2853</f>
        <v>26-2059006</v>
      </c>
      <c r="F2854" s="30" t="str">
        <f>+'Categorias-9 feb-Depurado'!F2853</f>
        <v>2100 Coral Way Ste 504</v>
      </c>
      <c r="G2854" s="30" t="str">
        <f>+'Categorias-9 feb-Depurado'!G2853</f>
        <v>ESTADOS UNIDOS</v>
      </c>
      <c r="H2854" s="30">
        <f>+'Categorias-9 feb-Depurado'!H2853</f>
        <v>43400</v>
      </c>
      <c r="I2854" s="107">
        <f>+'Categorias-9 feb-Depurado'!R2853</f>
        <v>56327880</v>
      </c>
      <c r="J2854" s="108">
        <f t="shared" si="184"/>
        <v>0</v>
      </c>
      <c r="K2854" s="107">
        <f t="shared" si="185"/>
        <v>0</v>
      </c>
      <c r="L2854" s="109">
        <f t="shared" si="186"/>
        <v>56327880</v>
      </c>
      <c r="M2854" s="110">
        <f t="shared" si="187"/>
        <v>4.2941791443167643E-05</v>
      </c>
      <c r="N2854" s="33" t="s">
        <v>4892</v>
      </c>
      <c r="O2854" s="33">
        <f>+'Categorias-9 feb-Depurado'!Y2853</f>
        <v>12000</v>
      </c>
      <c r="P2854" s="111">
        <f>+'Categorias-9 feb-Depurado'!AC2853</f>
        <v>44942</v>
      </c>
      <c r="Q2854" s="111">
        <f>+'Categorias-9 feb-Depurado'!AE2853</f>
        <v>45002</v>
      </c>
      <c r="R2854" s="112" t="str">
        <f>+'Categorias-9 feb-Depurado'!AB2853</f>
        <v>Manto</v>
      </c>
    </row>
    <row r="2855" spans="2:18" s="1" customFormat="1" ht="14.5" hidden="1">
      <c r="B2855" s="57" t="str">
        <f>+'Categorias-9 feb-Depurado'!B2854</f>
        <v>AVIATION REPAIR TECHNOLOGIES, LLC</v>
      </c>
      <c r="C2855" s="30" t="s">
        <v>4900</v>
      </c>
      <c r="D2855" s="31">
        <v>5</v>
      </c>
      <c r="E2855" s="30" t="str">
        <f>+'Categorias-9 feb-Depurado'!E2854</f>
        <v>26-2059006</v>
      </c>
      <c r="F2855" s="30" t="str">
        <f>+'Categorias-9 feb-Depurado'!F2854</f>
        <v>2100 Coral Way Ste 504</v>
      </c>
      <c r="G2855" s="30" t="str">
        <f>+'Categorias-9 feb-Depurado'!G2854</f>
        <v>ESTADOS UNIDOS</v>
      </c>
      <c r="H2855" s="30">
        <f>+'Categorias-9 feb-Depurado'!H2854</f>
        <v>43423</v>
      </c>
      <c r="I2855" s="107">
        <f>+'Categorias-9 feb-Depurado'!R2854</f>
        <v>45972682</v>
      </c>
      <c r="J2855" s="108">
        <f t="shared" si="184"/>
        <v>0</v>
      </c>
      <c r="K2855" s="107">
        <f t="shared" si="185"/>
        <v>0</v>
      </c>
      <c r="L2855" s="109">
        <f t="shared" si="186"/>
        <v>45972682</v>
      </c>
      <c r="M2855" s="110">
        <f t="shared" si="187"/>
        <v>3.5047463574469114E-05</v>
      </c>
      <c r="N2855" s="33" t="s">
        <v>4892</v>
      </c>
      <c r="O2855" s="33">
        <f>+'Categorias-9 feb-Depurado'!Y2854</f>
        <v>9800</v>
      </c>
      <c r="P2855" s="111">
        <f>+'Categorias-9 feb-Depurado'!AC2854</f>
        <v>44944</v>
      </c>
      <c r="Q2855" s="111">
        <f>+'Categorias-9 feb-Depurado'!AE2854</f>
        <v>45004</v>
      </c>
      <c r="R2855" s="112" t="str">
        <f>+'Categorias-9 feb-Depurado'!AB2854</f>
        <v>Manto</v>
      </c>
    </row>
    <row r="2856" spans="2:18" s="1" customFormat="1" ht="14.5" hidden="1">
      <c r="B2856" s="57" t="str">
        <f>+'Categorias-9 feb-Depurado'!B2855</f>
        <v>AVIAWORLD LLC</v>
      </c>
      <c r="C2856" s="30" t="s">
        <v>4900</v>
      </c>
      <c r="D2856" s="31">
        <v>5</v>
      </c>
      <c r="E2856" s="30" t="str">
        <f>+'Categorias-9 feb-Depurado'!E2855</f>
        <v>451064858</v>
      </c>
      <c r="F2856" s="30" t="str">
        <f>+'Categorias-9 feb-Depurado'!F2855</f>
        <v>150 EAST COLORADO  BOULEVARD 207</v>
      </c>
      <c r="G2856" s="30" t="str">
        <f>+'Categorias-9 feb-Depurado'!G2855</f>
        <v>PASADENA</v>
      </c>
      <c r="H2856" s="30">
        <f>+'Categorias-9 feb-Depurado'!H2855</f>
        <v>202301</v>
      </c>
      <c r="I2856" s="107">
        <f>+'Categorias-9 feb-Depurado'!R2855</f>
        <v>28861200</v>
      </c>
      <c r="J2856" s="108">
        <f t="shared" si="184"/>
        <v>0</v>
      </c>
      <c r="K2856" s="107">
        <f t="shared" si="185"/>
        <v>0</v>
      </c>
      <c r="L2856" s="109">
        <f t="shared" si="186"/>
        <v>28861200</v>
      </c>
      <c r="M2856" s="110">
        <f t="shared" si="187"/>
        <v>2.2002454755967208E-05</v>
      </c>
      <c r="N2856" s="33" t="s">
        <v>4892</v>
      </c>
      <c r="O2856" s="33">
        <f>+'Categorias-9 feb-Depurado'!Y2855</f>
        <v>6000</v>
      </c>
      <c r="P2856" s="111">
        <f>+'Categorias-9 feb-Depurado'!AC2855</f>
        <v>44929</v>
      </c>
      <c r="Q2856" s="111">
        <f>+'Categorias-9 feb-Depurado'!AE2855</f>
        <v>44989</v>
      </c>
      <c r="R2856" s="112" t="str">
        <f>+'Categorias-9 feb-Depurado'!AB2855</f>
        <v>Ventas</v>
      </c>
    </row>
    <row r="2857" spans="2:18" s="1" customFormat="1" ht="14.5" hidden="1">
      <c r="B2857" s="57" t="str">
        <f>+'Categorias-9 feb-Depurado'!B2856</f>
        <v>AVIAWORLD LLC</v>
      </c>
      <c r="C2857" s="30" t="s">
        <v>4900</v>
      </c>
      <c r="D2857" s="31">
        <v>5</v>
      </c>
      <c r="E2857" s="30" t="str">
        <f>+'Categorias-9 feb-Depurado'!E2856</f>
        <v>451064858</v>
      </c>
      <c r="F2857" s="30" t="str">
        <f>+'Categorias-9 feb-Depurado'!F2856</f>
        <v>150 EAST COLORADO  BOULEVARD 207</v>
      </c>
      <c r="G2857" s="30" t="str">
        <f>+'Categorias-9 feb-Depurado'!G2856</f>
        <v>PASADENA</v>
      </c>
      <c r="H2857" s="30">
        <f>+'Categorias-9 feb-Depurado'!H2856</f>
        <v>202302</v>
      </c>
      <c r="I2857" s="107">
        <f>+'Categorias-9 feb-Depurado'!R2856</f>
        <v>27892200</v>
      </c>
      <c r="J2857" s="108">
        <f t="shared" si="184"/>
        <v>0</v>
      </c>
      <c r="K2857" s="107">
        <f t="shared" si="185"/>
        <v>0</v>
      </c>
      <c r="L2857" s="109">
        <f t="shared" si="186"/>
        <v>27892200</v>
      </c>
      <c r="M2857" s="110">
        <f t="shared" si="187"/>
        <v>2.1263733612753054E-05</v>
      </c>
      <c r="N2857" s="33" t="s">
        <v>4892</v>
      </c>
      <c r="O2857" s="33">
        <f>+'Categorias-9 feb-Depurado'!Y2856</f>
        <v>6000</v>
      </c>
      <c r="P2857" s="111">
        <f>+'Categorias-9 feb-Depurado'!AC2856</f>
        <v>44958</v>
      </c>
      <c r="Q2857" s="111">
        <f>+'Categorias-9 feb-Depurado'!AE2856</f>
        <v>45018</v>
      </c>
      <c r="R2857" s="112" t="str">
        <f>+'Categorias-9 feb-Depurado'!AB2856</f>
        <v>Ventas</v>
      </c>
    </row>
    <row r="2858" spans="2:18" s="1" customFormat="1" ht="14.5" hidden="1">
      <c r="B2858" s="57" t="str">
        <f>+'Categorias-9 feb-Depurado'!B2857</f>
        <v>B/E AEROSPACE INC</v>
      </c>
      <c r="C2858" s="30" t="s">
        <v>4900</v>
      </c>
      <c r="D2858" s="31">
        <v>5</v>
      </c>
      <c r="E2858" s="30">
        <f>+'Categorias-9 feb-Depurado'!E2857</f>
        <v>61209796</v>
      </c>
      <c r="F2858" s="30" t="str">
        <f>+'Categorias-9 feb-Depurado'!F2857</f>
        <v>GROVEBURY ROAD LU7 4TB INGLATERRA</v>
      </c>
      <c r="G2858" s="30" t="str">
        <f>+'Categorias-9 feb-Depurado'!G2857</f>
        <v>Estados Unidos</v>
      </c>
      <c r="H2858" s="30" t="str">
        <f>+'Categorias-9 feb-Depurado'!H2857</f>
        <v>Anticipo_P0102492</v>
      </c>
      <c r="I2858" s="107">
        <f>+'Categorias-9 feb-Depurado'!R2857</f>
        <v>6845490</v>
      </c>
      <c r="J2858" s="108">
        <f t="shared" si="184"/>
        <v>0</v>
      </c>
      <c r="K2858" s="107">
        <f t="shared" si="185"/>
        <v>0</v>
      </c>
      <c r="L2858" s="109">
        <f t="shared" si="186"/>
        <v>6845490</v>
      </c>
      <c r="M2858" s="110">
        <f t="shared" si="187"/>
        <v>5.2186875115180917E-06</v>
      </c>
      <c r="N2858" s="33" t="s">
        <v>4892</v>
      </c>
      <c r="O2858" s="33">
        <f>+'Categorias-9 feb-Depurado'!Y2857</f>
        <v>1472.5599999999999</v>
      </c>
      <c r="P2858" s="111">
        <f>+'Categorias-9 feb-Depurado'!AC2857</f>
        <v>44959</v>
      </c>
      <c r="Q2858" s="111">
        <f>+'Categorias-9 feb-Depurado'!AE2857</f>
        <v>45019</v>
      </c>
      <c r="R2858" s="112" t="str">
        <f>+'Categorias-9 feb-Depurado'!AB2857</f>
        <v>Compras</v>
      </c>
    </row>
    <row r="2859" spans="2:18" s="1" customFormat="1" ht="14.5" hidden="1">
      <c r="B2859" s="57" t="str">
        <f>+'Categorias-9 feb-Depurado'!B2858</f>
        <v>B/E AEROSPACE INC</v>
      </c>
      <c r="C2859" s="30" t="s">
        <v>4900</v>
      </c>
      <c r="D2859" s="31">
        <v>5</v>
      </c>
      <c r="E2859" s="30">
        <f>+'Categorias-9 feb-Depurado'!E2858</f>
        <v>61209796</v>
      </c>
      <c r="F2859" s="30" t="str">
        <f>+'Categorias-9 feb-Depurado'!F2858</f>
        <v>GROVEBURY ROAD LU7 4TB INGLATERRA</v>
      </c>
      <c r="G2859" s="30" t="str">
        <f>+'Categorias-9 feb-Depurado'!G2858</f>
        <v>Estados Unidos</v>
      </c>
      <c r="H2859" s="30" t="str">
        <f>+'Categorias-9 feb-Depurado'!H2858</f>
        <v>Anticipo_P0102292</v>
      </c>
      <c r="I2859" s="107">
        <f>+'Categorias-9 feb-Depurado'!R2858</f>
        <v>29328115</v>
      </c>
      <c r="J2859" s="108">
        <f t="shared" si="184"/>
        <v>0</v>
      </c>
      <c r="K2859" s="107">
        <f t="shared" si="185"/>
        <v>0</v>
      </c>
      <c r="L2859" s="109">
        <f t="shared" si="186"/>
        <v>29328115</v>
      </c>
      <c r="M2859" s="110">
        <f t="shared" si="187"/>
        <v>2.2358409330357128E-05</v>
      </c>
      <c r="N2859" s="33" t="s">
        <v>4892</v>
      </c>
      <c r="O2859" s="33">
        <f>+'Categorias-9 feb-Depurado'!Y2858</f>
        <v>6280.46</v>
      </c>
      <c r="P2859" s="111">
        <f>+'Categorias-9 feb-Depurado'!AC2858</f>
        <v>44963</v>
      </c>
      <c r="Q2859" s="111">
        <f>+'Categorias-9 feb-Depurado'!AE2858</f>
        <v>45023</v>
      </c>
      <c r="R2859" s="112" t="str">
        <f>+'Categorias-9 feb-Depurado'!AB2858</f>
        <v>Compras</v>
      </c>
    </row>
    <row r="2860" spans="2:18" s="1" customFormat="1" ht="14.5" hidden="1">
      <c r="B2860" s="57" t="str">
        <f>+'Categorias-9 feb-Depurado'!B2859</f>
        <v>BAMBACH Y CAMPOS ABOGADOS LTDA</v>
      </c>
      <c r="C2860" s="30" t="s">
        <v>4900</v>
      </c>
      <c r="D2860" s="31">
        <v>5</v>
      </c>
      <c r="E2860" s="30" t="str">
        <f>+'Categorias-9 feb-Depurado'!E2859</f>
        <v>76320204-6</v>
      </c>
      <c r="F2860" s="30" t="str">
        <f>+'Categorias-9 feb-Depurado'!F2859</f>
        <v>AV. ALSONSO DE CORDOVA 5320 OFI 1401 LOS CONDES</v>
      </c>
      <c r="G2860" s="30" t="str">
        <f>+'Categorias-9 feb-Depurado'!G2859</f>
        <v>SANTIAGO</v>
      </c>
      <c r="H2860" s="30">
        <f>+'Categorias-9 feb-Depurado'!H2859</f>
        <v>3107</v>
      </c>
      <c r="I2860" s="107">
        <f>+'Categorias-9 feb-Depurado'!R2859</f>
        <v>802040</v>
      </c>
      <c r="J2860" s="108">
        <f t="shared" si="184"/>
        <v>802040</v>
      </c>
      <c r="K2860" s="107">
        <f t="shared" si="185"/>
        <v>1368.232790746546</v>
      </c>
      <c r="L2860" s="109">
        <f t="shared" si="186"/>
        <v>803408.23279074649</v>
      </c>
      <c r="M2860" s="110">
        <f t="shared" si="187"/>
        <v>6.1248157708445834E-07</v>
      </c>
      <c r="N2860" s="33" t="s">
        <v>4892</v>
      </c>
      <c r="O2860" s="33">
        <f>+'Categorias-9 feb-Depurado'!Y2859</f>
        <v>185.18000000000001</v>
      </c>
      <c r="P2860" s="111">
        <f>+'Categorias-9 feb-Depurado'!AC2859</f>
        <v>44901</v>
      </c>
      <c r="Q2860" s="111">
        <f>+'Categorias-9 feb-Depurado'!AE2859</f>
        <v>44961</v>
      </c>
      <c r="R2860" s="112" t="str">
        <f>+'Categorias-9 feb-Depurado'!AB2859</f>
        <v>Legal</v>
      </c>
    </row>
    <row r="2861" spans="2:18" s="1" customFormat="1" ht="14.5" hidden="1">
      <c r="B2861" s="57" t="str">
        <f>+'Categorias-9 feb-Depurado'!B2860</f>
        <v>BAMBACH Y CAMPOS ABOGADOS LTDA</v>
      </c>
      <c r="C2861" s="30" t="s">
        <v>4900</v>
      </c>
      <c r="D2861" s="31">
        <v>5</v>
      </c>
      <c r="E2861" s="30" t="str">
        <f>+'Categorias-9 feb-Depurado'!E2860</f>
        <v>76320204-6</v>
      </c>
      <c r="F2861" s="30" t="str">
        <f>+'Categorias-9 feb-Depurado'!F2860</f>
        <v>AV. ALSONSO DE CORDOVA 5320 OFI 1401 LOS CONDES</v>
      </c>
      <c r="G2861" s="30" t="str">
        <f>+'Categorias-9 feb-Depurado'!G2860</f>
        <v>SANTIAGO</v>
      </c>
      <c r="H2861" s="30">
        <f>+'Categorias-9 feb-Depurado'!H2860</f>
        <v>3131</v>
      </c>
      <c r="I2861" s="107">
        <f>+'Categorias-9 feb-Depurado'!R2860</f>
        <v>5108316</v>
      </c>
      <c r="J2861" s="108">
        <f t="shared" si="184"/>
        <v>0</v>
      </c>
      <c r="K2861" s="107">
        <f t="shared" si="185"/>
        <v>0</v>
      </c>
      <c r="L2861" s="109">
        <f t="shared" si="186"/>
        <v>5108316</v>
      </c>
      <c r="M2861" s="110">
        <f t="shared" si="187"/>
        <v>3.8943457537865154E-06</v>
      </c>
      <c r="N2861" s="33" t="s">
        <v>4892</v>
      </c>
      <c r="O2861" s="33">
        <f>+'Categorias-9 feb-Depurado'!Y2860</f>
        <v>1180.55</v>
      </c>
      <c r="P2861" s="111">
        <f>+'Categorias-9 feb-Depurado'!AC2860</f>
        <v>44937</v>
      </c>
      <c r="Q2861" s="111">
        <f>+'Categorias-9 feb-Depurado'!AE2860</f>
        <v>44997</v>
      </c>
      <c r="R2861" s="112" t="str">
        <f>+'Categorias-9 feb-Depurado'!AB2860</f>
        <v>Legal</v>
      </c>
    </row>
    <row r="2862" spans="2:18" s="1" customFormat="1" ht="14.5" hidden="1">
      <c r="B2862" s="57" t="str">
        <f>+'Categorias-9 feb-Depurado'!B2861</f>
        <v>BILL THOMAS ASSOCIATES,INC</v>
      </c>
      <c r="C2862" s="30" t="s">
        <v>4900</v>
      </c>
      <c r="D2862" s="31">
        <v>5</v>
      </c>
      <c r="E2862" s="30" t="str">
        <f>+'Categorias-9 feb-Depurado'!E2861</f>
        <v>444445059</v>
      </c>
      <c r="F2862" s="30" t="str">
        <f>+'Categorias-9 feb-Depurado'!F2861</f>
        <v>25072 ANZA DRIVE</v>
      </c>
      <c r="G2862" s="30" t="str">
        <f>+'Categorias-9 feb-Depurado'!G2861</f>
        <v>Estados Unidos</v>
      </c>
      <c r="H2862" s="30" t="str">
        <f>+'Categorias-9 feb-Depurado'!H2861</f>
        <v>Anticipo_P0102194.</v>
      </c>
      <c r="I2862" s="107">
        <f>+'Categorias-9 feb-Depurado'!R2861</f>
        <v>44308991</v>
      </c>
      <c r="J2862" s="108">
        <f t="shared" si="184"/>
        <v>0</v>
      </c>
      <c r="K2862" s="107">
        <f t="shared" si="185"/>
        <v>0</v>
      </c>
      <c r="L2862" s="109">
        <f t="shared" si="186"/>
        <v>44308991</v>
      </c>
      <c r="M2862" s="110">
        <f t="shared" si="187"/>
        <v>3.3779141884608334E-05</v>
      </c>
      <c r="N2862" s="33" t="s">
        <v>4892</v>
      </c>
      <c r="O2862" s="33">
        <f>+'Categorias-9 feb-Depurado'!Y2861</f>
        <v>9531.4799999999996</v>
      </c>
      <c r="P2862" s="111">
        <f>+'Categorias-9 feb-Depurado'!AC2861</f>
        <v>44958</v>
      </c>
      <c r="Q2862" s="111">
        <f>+'Categorias-9 feb-Depurado'!AE2861</f>
        <v>45018</v>
      </c>
      <c r="R2862" s="112" t="str">
        <f>+'Categorias-9 feb-Depurado'!AB2861</f>
        <v>Compras</v>
      </c>
    </row>
    <row r="2863" spans="2:18" s="1" customFormat="1" ht="14.5" hidden="1">
      <c r="B2863" s="57" t="str">
        <f>+'Categorias-9 feb-Depurado'!B2862</f>
        <v>BIS AVIATION MANUTENCAO E COMERCIO AERONAUTICO LTDA</v>
      </c>
      <c r="C2863" s="30" t="s">
        <v>4900</v>
      </c>
      <c r="D2863" s="31">
        <v>5</v>
      </c>
      <c r="E2863" s="30" t="str">
        <f>+'Categorias-9 feb-Depurado'!E2862</f>
        <v>317430880001-65</v>
      </c>
      <c r="F2863" s="30" t="str">
        <f>+'Categorias-9 feb-Depurado'!F2862</f>
        <v>AVENIDA OLAVO FONTOURA 594</v>
      </c>
      <c r="G2863" s="30" t="str">
        <f>+'Categorias-9 feb-Depurado'!G2862</f>
        <v>SAO PAULO</v>
      </c>
      <c r="H2863" s="30">
        <f>+'Categorias-9 feb-Depurado'!H2862</f>
        <v>12012022</v>
      </c>
      <c r="I2863" s="107">
        <f>+'Categorias-9 feb-Depurado'!R2862</f>
        <v>10863971</v>
      </c>
      <c r="J2863" s="108">
        <f t="shared" si="184"/>
        <v>10863971</v>
      </c>
      <c r="K2863" s="107">
        <f t="shared" si="185"/>
        <v>37098.200310967957</v>
      </c>
      <c r="L2863" s="109">
        <f t="shared" si="186"/>
        <v>10901069.200310968</v>
      </c>
      <c r="M2863" s="110">
        <f t="shared" si="187"/>
        <v>8.3104750277711841E-06</v>
      </c>
      <c r="N2863" s="33" t="s">
        <v>4892</v>
      </c>
      <c r="O2863" s="33">
        <f>+'Categorias-9 feb-Depurado'!Y2862</f>
        <v>2256</v>
      </c>
      <c r="P2863" s="111">
        <f>+'Categorias-9 feb-Depurado'!AC2862</f>
        <v>44896</v>
      </c>
      <c r="Q2863" s="111">
        <f>+'Categorias-9 feb-Depurado'!AE2862</f>
        <v>44956</v>
      </c>
      <c r="R2863" s="112" t="str">
        <f>+'Categorias-9 feb-Depurado'!AB2862</f>
        <v>Manto</v>
      </c>
    </row>
    <row r="2864" spans="2:18" s="1" customFormat="1" ht="14.5" hidden="1">
      <c r="B2864" s="57" t="str">
        <f>+'Categorias-9 feb-Depurado'!B2863</f>
        <v>BIS AVIATION MANUTENCAO E COMERCIO AERONAUTICO LTDA</v>
      </c>
      <c r="C2864" s="30" t="s">
        <v>4900</v>
      </c>
      <c r="D2864" s="31">
        <v>5</v>
      </c>
      <c r="E2864" s="30" t="str">
        <f>+'Categorias-9 feb-Depurado'!E2863</f>
        <v>317430880001-65</v>
      </c>
      <c r="F2864" s="30" t="str">
        <f>+'Categorias-9 feb-Depurado'!F2863</f>
        <v>AVENIDA OLAVO FONTOURA 594</v>
      </c>
      <c r="G2864" s="30" t="str">
        <f>+'Categorias-9 feb-Depurado'!G2863</f>
        <v>SAO PAULO</v>
      </c>
      <c r="H2864" s="30">
        <f>+'Categorias-9 feb-Depurado'!H2863</f>
        <v>12162022</v>
      </c>
      <c r="I2864" s="107">
        <f>+'Categorias-9 feb-Depurado'!R2863</f>
        <v>11541630</v>
      </c>
      <c r="J2864" s="108">
        <f t="shared" si="184"/>
        <v>0</v>
      </c>
      <c r="K2864" s="107">
        <f t="shared" si="185"/>
        <v>0</v>
      </c>
      <c r="L2864" s="109">
        <f t="shared" si="186"/>
        <v>11541630</v>
      </c>
      <c r="M2864" s="110">
        <f t="shared" si="187"/>
        <v>8.7988091931421357E-06</v>
      </c>
      <c r="N2864" s="33" t="s">
        <v>4892</v>
      </c>
      <c r="O2864" s="33">
        <f>+'Categorias-9 feb-Depurado'!Y2863</f>
        <v>2406</v>
      </c>
      <c r="P2864" s="111">
        <f>+'Categorias-9 feb-Depurado'!AC2863</f>
        <v>44911</v>
      </c>
      <c r="Q2864" s="111">
        <f>+'Categorias-9 feb-Depurado'!AE2863</f>
        <v>44971</v>
      </c>
      <c r="R2864" s="112" t="str">
        <f>+'Categorias-9 feb-Depurado'!AB2863</f>
        <v>Manto</v>
      </c>
    </row>
    <row r="2865" spans="2:18" s="1" customFormat="1" ht="14.5" hidden="1">
      <c r="B2865" s="57" t="str">
        <f>+'Categorias-9 feb-Depurado'!B2864</f>
        <v>BIS AVIATION MANUTENCAO E COMERCIO AERONAUTICO LTDA</v>
      </c>
      <c r="C2865" s="30" t="s">
        <v>4900</v>
      </c>
      <c r="D2865" s="31">
        <v>5</v>
      </c>
      <c r="E2865" s="30" t="str">
        <f>+'Categorias-9 feb-Depurado'!E2864</f>
        <v>317430880001-65</v>
      </c>
      <c r="F2865" s="30" t="str">
        <f>+'Categorias-9 feb-Depurado'!F2864</f>
        <v>AVENIDA OLAVO FONTOURA 594</v>
      </c>
      <c r="G2865" s="30" t="str">
        <f>+'Categorias-9 feb-Depurado'!G2864</f>
        <v>SAO PAULO</v>
      </c>
      <c r="H2865" s="30">
        <f>+'Categorias-9 feb-Depurado'!H2864</f>
        <v>1022023</v>
      </c>
      <c r="I2865" s="107">
        <f>+'Categorias-9 feb-Depurado'!R2864</f>
        <v>12294871</v>
      </c>
      <c r="J2865" s="108">
        <f t="shared" si="184"/>
        <v>0</v>
      </c>
      <c r="K2865" s="107">
        <f t="shared" si="185"/>
        <v>0</v>
      </c>
      <c r="L2865" s="109">
        <f t="shared" si="186"/>
        <v>12294871</v>
      </c>
      <c r="M2865" s="110">
        <f t="shared" si="187"/>
        <v>9.3730455735712059E-06</v>
      </c>
      <c r="N2865" s="33" t="s">
        <v>4892</v>
      </c>
      <c r="O2865" s="33">
        <f>+'Categorias-9 feb-Depurado'!Y2864</f>
        <v>2556</v>
      </c>
      <c r="P2865" s="111">
        <f>+'Categorias-9 feb-Depurado'!AC2864</f>
        <v>44928</v>
      </c>
      <c r="Q2865" s="111">
        <f>+'Categorias-9 feb-Depurado'!AE2864</f>
        <v>44988</v>
      </c>
      <c r="R2865" s="112" t="str">
        <f>+'Categorias-9 feb-Depurado'!AB2864</f>
        <v>Manto</v>
      </c>
    </row>
    <row r="2866" spans="2:18" s="1" customFormat="1" ht="14.5" hidden="1">
      <c r="B2866" s="57" t="str">
        <f>+'Categorias-9 feb-Depurado'!B2865</f>
        <v>BIS AVIATION MANUTENCAO E COMERCIO AERONAUTICO LTDA</v>
      </c>
      <c r="C2866" s="30" t="s">
        <v>4900</v>
      </c>
      <c r="D2866" s="31">
        <v>5</v>
      </c>
      <c r="E2866" s="30" t="str">
        <f>+'Categorias-9 feb-Depurado'!E2865</f>
        <v>317430880001-65</v>
      </c>
      <c r="F2866" s="30" t="str">
        <f>+'Categorias-9 feb-Depurado'!F2865</f>
        <v>AVENIDA OLAVO FONTOURA 594</v>
      </c>
      <c r="G2866" s="30" t="str">
        <f>+'Categorias-9 feb-Depurado'!G2865</f>
        <v>SAO PAULO</v>
      </c>
      <c r="H2866" s="30">
        <f>+'Categorias-9 feb-Depurado'!H2865</f>
        <v>1162023</v>
      </c>
      <c r="I2866" s="107">
        <f>+'Categorias-9 feb-Depurado'!R2865</f>
        <v>14147686</v>
      </c>
      <c r="J2866" s="108">
        <f t="shared" si="184"/>
        <v>0</v>
      </c>
      <c r="K2866" s="107">
        <f t="shared" si="185"/>
        <v>0</v>
      </c>
      <c r="L2866" s="109">
        <f t="shared" si="186"/>
        <v>14147686</v>
      </c>
      <c r="M2866" s="110">
        <f t="shared" si="187"/>
        <v>1.0785546724205184E-05</v>
      </c>
      <c r="N2866" s="33" t="s">
        <v>4892</v>
      </c>
      <c r="O2866" s="33">
        <f>+'Categorias-9 feb-Depurado'!Y2865</f>
        <v>3014</v>
      </c>
      <c r="P2866" s="111">
        <f>+'Categorias-9 feb-Depurado'!AC2865</f>
        <v>44942</v>
      </c>
      <c r="Q2866" s="111">
        <f>+'Categorias-9 feb-Depurado'!AE2865</f>
        <v>45002</v>
      </c>
      <c r="R2866" s="112" t="str">
        <f>+'Categorias-9 feb-Depurado'!AB2865</f>
        <v>Manto</v>
      </c>
    </row>
    <row r="2867" spans="2:18" s="1" customFormat="1" ht="14.5" hidden="1">
      <c r="B2867" s="57" t="str">
        <f>+'Categorias-9 feb-Depurado'!B2866</f>
        <v>BIS AVIATION MANUTENCAO E COMERCIO AERONAUTICO LTDA</v>
      </c>
      <c r="C2867" s="30" t="s">
        <v>4900</v>
      </c>
      <c r="D2867" s="31">
        <v>5</v>
      </c>
      <c r="E2867" s="30" t="str">
        <f>+'Categorias-9 feb-Depurado'!E2866</f>
        <v>317430880001-65</v>
      </c>
      <c r="F2867" s="30" t="str">
        <f>+'Categorias-9 feb-Depurado'!F2866</f>
        <v>AVENIDA OLAVO FONTOURA 594</v>
      </c>
      <c r="G2867" s="30" t="str">
        <f>+'Categorias-9 feb-Depurado'!G2866</f>
        <v>SAO PAULO</v>
      </c>
      <c r="H2867" s="30">
        <f>+'Categorias-9 feb-Depurado'!H2866</f>
        <v>2012023</v>
      </c>
      <c r="I2867" s="107">
        <f>+'Categorias-9 feb-Depurado'!R2866</f>
        <v>13806639</v>
      </c>
      <c r="J2867" s="108">
        <f t="shared" si="184"/>
        <v>0</v>
      </c>
      <c r="K2867" s="107">
        <f t="shared" si="185"/>
        <v>0</v>
      </c>
      <c r="L2867" s="109">
        <f t="shared" si="186"/>
        <v>13806639</v>
      </c>
      <c r="M2867" s="110">
        <f t="shared" si="187"/>
        <v>1.0525548138312763E-05</v>
      </c>
      <c r="N2867" s="33" t="s">
        <v>4892</v>
      </c>
      <c r="O2867" s="33">
        <f>+'Categorias-9 feb-Depurado'!Y2866</f>
        <v>2970</v>
      </c>
      <c r="P2867" s="111">
        <f>+'Categorias-9 feb-Depurado'!AC2866</f>
        <v>44958</v>
      </c>
      <c r="Q2867" s="111">
        <f>+'Categorias-9 feb-Depurado'!AE2866</f>
        <v>45018</v>
      </c>
      <c r="R2867" s="112" t="str">
        <f>+'Categorias-9 feb-Depurado'!AB2866</f>
        <v>Manto</v>
      </c>
    </row>
    <row r="2868" spans="2:18" s="1" customFormat="1" ht="14.5" hidden="1">
      <c r="B2868" s="57" t="str">
        <f>+'Categorias-9 feb-Depurado'!B2867</f>
        <v>CHANGEYOURFLIGHT SL</v>
      </c>
      <c r="C2868" s="30" t="s">
        <v>4900</v>
      </c>
      <c r="D2868" s="31">
        <v>5</v>
      </c>
      <c r="E2868" s="30" t="str">
        <f>+'Categorias-9 feb-Depurado'!E2867</f>
        <v>B65346108</v>
      </c>
      <c r="F2868" s="30" t="str">
        <f>+'Categorias-9 feb-Depurado'!F2867</f>
        <v>Ronda Sant Pere 19, 6-4</v>
      </c>
      <c r="G2868" s="30" t="str">
        <f>+'Categorias-9 feb-Depurado'!G2867</f>
        <v>BARCELONA</v>
      </c>
      <c r="H2868" s="30">
        <f>+'Categorias-9 feb-Depurado'!H2867</f>
        <v>1260154</v>
      </c>
      <c r="I2868" s="107">
        <f>+'Categorias-9 feb-Depurado'!R2867</f>
        <v>54933021</v>
      </c>
      <c r="J2868" s="108">
        <f t="shared" si="184"/>
        <v>54933021</v>
      </c>
      <c r="K2868" s="107">
        <f t="shared" si="185"/>
        <v>489053.85427636234</v>
      </c>
      <c r="L2868" s="109">
        <f t="shared" si="186"/>
        <v>55422074.854276359</v>
      </c>
      <c r="M2868" s="110">
        <f t="shared" si="187"/>
        <v>4.2251247157534801E-05</v>
      </c>
      <c r="N2868" s="33" t="s">
        <v>4892</v>
      </c>
      <c r="O2868" s="33">
        <f>+'Categorias-9 feb-Depurado'!Y2867</f>
        <v>11421.75</v>
      </c>
      <c r="P2868" s="111">
        <f>+'Categorias-9 feb-Depurado'!AC2867</f>
        <v>44895</v>
      </c>
      <c r="Q2868" s="111">
        <f>+'Categorias-9 feb-Depurado'!AE2867</f>
        <v>44940</v>
      </c>
      <c r="R2868" s="112" t="str">
        <f>+'Categorias-9 feb-Depurado'!AB2867</f>
        <v>Ventas</v>
      </c>
    </row>
    <row r="2869" spans="2:18" s="1" customFormat="1" ht="14.5" hidden="1">
      <c r="B2869" s="57" t="str">
        <f>+'Categorias-9 feb-Depurado'!B2868</f>
        <v>CHANGEYOURFLIGHT SL</v>
      </c>
      <c r="C2869" s="30" t="s">
        <v>4900</v>
      </c>
      <c r="D2869" s="31">
        <v>5</v>
      </c>
      <c r="E2869" s="30" t="str">
        <f>+'Categorias-9 feb-Depurado'!E2868</f>
        <v>B65346108</v>
      </c>
      <c r="F2869" s="30" t="str">
        <f>+'Categorias-9 feb-Depurado'!F2868</f>
        <v>Ronda Sant Pere 19, 6-4</v>
      </c>
      <c r="G2869" s="30" t="str">
        <f>+'Categorias-9 feb-Depurado'!G2868</f>
        <v>BARCELONA</v>
      </c>
      <c r="H2869" s="30">
        <f>+'Categorias-9 feb-Depurado'!H2868</f>
        <v>1260156</v>
      </c>
      <c r="I2869" s="107">
        <f>+'Categorias-9 feb-Depurado'!R2868</f>
        <v>8806694</v>
      </c>
      <c r="J2869" s="108">
        <f t="shared" si="184"/>
        <v>8806694</v>
      </c>
      <c r="K2869" s="107">
        <f t="shared" si="185"/>
        <v>78403.618911337762</v>
      </c>
      <c r="L2869" s="109">
        <f t="shared" si="186"/>
        <v>8885097.6189113371</v>
      </c>
      <c r="M2869" s="110">
        <f t="shared" si="187"/>
        <v>6.7735907849447927E-06</v>
      </c>
      <c r="N2869" s="33" t="s">
        <v>4892</v>
      </c>
      <c r="O2869" s="33">
        <f>+'Categorias-9 feb-Depurado'!Y2868</f>
        <v>1831.0999999999999</v>
      </c>
      <c r="P2869" s="111">
        <f>+'Categorias-9 feb-Depurado'!AC2868</f>
        <v>44895</v>
      </c>
      <c r="Q2869" s="111">
        <f>+'Categorias-9 feb-Depurado'!AE2868</f>
        <v>44940</v>
      </c>
      <c r="R2869" s="112" t="str">
        <f>+'Categorias-9 feb-Depurado'!AB2868</f>
        <v>Ventas</v>
      </c>
    </row>
    <row r="2870" spans="2:18" s="1" customFormat="1" ht="14.5" hidden="1">
      <c r="B2870" s="57" t="str">
        <f>+'Categorias-9 feb-Depurado'!B2869</f>
        <v>CHANGEYOURFLIGHT SL</v>
      </c>
      <c r="C2870" s="30" t="s">
        <v>4900</v>
      </c>
      <c r="D2870" s="31">
        <v>5</v>
      </c>
      <c r="E2870" s="30" t="str">
        <f>+'Categorias-9 feb-Depurado'!E2869</f>
        <v>B65346108</v>
      </c>
      <c r="F2870" s="30" t="str">
        <f>+'Categorias-9 feb-Depurado'!F2869</f>
        <v>Ronda Sant Pere 19, 6-4</v>
      </c>
      <c r="G2870" s="30" t="str">
        <f>+'Categorias-9 feb-Depurado'!G2869</f>
        <v>BARCELONA</v>
      </c>
      <c r="H2870" s="30">
        <f>+'Categorias-9 feb-Depurado'!H2869</f>
        <v>1260166</v>
      </c>
      <c r="I2870" s="107">
        <f>+'Categorias-9 feb-Depurado'!R2869</f>
        <v>239294511</v>
      </c>
      <c r="J2870" s="108">
        <f t="shared" si="184"/>
        <v>0</v>
      </c>
      <c r="K2870" s="107">
        <f t="shared" si="185"/>
        <v>0</v>
      </c>
      <c r="L2870" s="109">
        <f t="shared" si="186"/>
        <v>239294511</v>
      </c>
      <c r="M2870" s="110">
        <f t="shared" si="187"/>
        <v>0.00018242715658492358</v>
      </c>
      <c r="N2870" s="33" t="s">
        <v>4892</v>
      </c>
      <c r="O2870" s="33">
        <f>+'Categorias-9 feb-Depurado'!Y2869</f>
        <v>49747.309999999998</v>
      </c>
      <c r="P2870" s="111">
        <f>+'Categorias-9 feb-Depurado'!AC2869</f>
        <v>44927</v>
      </c>
      <c r="Q2870" s="111">
        <f>+'Categorias-9 feb-Depurado'!AE2869</f>
        <v>44972</v>
      </c>
      <c r="R2870" s="112" t="str">
        <f>+'Categorias-9 feb-Depurado'!AB2869</f>
        <v>Ventas</v>
      </c>
    </row>
    <row r="2871" spans="2:18" s="1" customFormat="1" ht="14.5" hidden="1">
      <c r="B2871" s="57" t="str">
        <f>+'Categorias-9 feb-Depurado'!B2870</f>
        <v>CHANGEYOURFLIGHT SL</v>
      </c>
      <c r="C2871" s="30" t="s">
        <v>4900</v>
      </c>
      <c r="D2871" s="31">
        <v>5</v>
      </c>
      <c r="E2871" s="30" t="str">
        <f>+'Categorias-9 feb-Depurado'!E2870</f>
        <v>B65346108</v>
      </c>
      <c r="F2871" s="30" t="str">
        <f>+'Categorias-9 feb-Depurado'!F2870</f>
        <v>Ronda Sant Pere 19, 6-4</v>
      </c>
      <c r="G2871" s="30" t="str">
        <f>+'Categorias-9 feb-Depurado'!G2870</f>
        <v>BARCELONA</v>
      </c>
      <c r="H2871" s="30">
        <f>+'Categorias-9 feb-Depurado'!H2870</f>
        <v>1270009</v>
      </c>
      <c r="I2871" s="107">
        <f>+'Categorias-9 feb-Depurado'!R2870</f>
        <v>80778064</v>
      </c>
      <c r="J2871" s="108">
        <f t="shared" si="184"/>
        <v>0</v>
      </c>
      <c r="K2871" s="107">
        <f t="shared" si="185"/>
        <v>0</v>
      </c>
      <c r="L2871" s="109">
        <f t="shared" si="186"/>
        <v>80778064</v>
      </c>
      <c r="M2871" s="110">
        <f t="shared" si="187"/>
        <v>6.1581489973896558E-05</v>
      </c>
      <c r="N2871" s="33" t="s">
        <v>4892</v>
      </c>
      <c r="O2871" s="33">
        <f>+'Categorias-9 feb-Depurado'!Y2870</f>
        <v>17438.380000000001</v>
      </c>
      <c r="P2871" s="111">
        <f>+'Categorias-9 feb-Depurado'!AC2870</f>
        <v>44957</v>
      </c>
      <c r="Q2871" s="111">
        <f>+'Categorias-9 feb-Depurado'!AE2870</f>
        <v>45002</v>
      </c>
      <c r="R2871" s="112" t="str">
        <f>+'Categorias-9 feb-Depurado'!AB2870</f>
        <v>Ventas</v>
      </c>
    </row>
    <row r="2872" spans="2:18" s="1" customFormat="1" ht="14.5" hidden="1">
      <c r="B2872" s="57" t="str">
        <f>+'Categorias-9 feb-Depurado'!B2871</f>
        <v>CONTINUUM</v>
      </c>
      <c r="C2872" s="30" t="s">
        <v>4900</v>
      </c>
      <c r="D2872" s="31">
        <v>5</v>
      </c>
      <c r="E2872" s="30">
        <f>+'Categorias-9 feb-Depurado'!E2871</f>
        <v>464003573</v>
      </c>
      <c r="F2872" s="30" t="str">
        <f>+'Categorias-9 feb-Depurado'!F2871</f>
        <v>RIVERSIDE HOUSE, FELS POINT</v>
      </c>
      <c r="G2872" s="30" t="str">
        <f>+'Categorias-9 feb-Depurado'!G2871</f>
        <v>IRLANDA</v>
      </c>
      <c r="H2872" s="30">
        <f>+'Categorias-9 feb-Depurado'!H2871</f>
        <v>2620</v>
      </c>
      <c r="I2872" s="107">
        <f>+'Categorias-9 feb-Depurado'!R2871</f>
        <v>149738026</v>
      </c>
      <c r="J2872" s="108">
        <f t="shared" si="184"/>
        <v>149738026</v>
      </c>
      <c r="K2872" s="107">
        <f t="shared" si="185"/>
        <v>511324.20021343289</v>
      </c>
      <c r="L2872" s="109">
        <f t="shared" si="186"/>
        <v>150249350.20021343</v>
      </c>
      <c r="M2872" s="110">
        <f t="shared" si="187"/>
        <v>0.00011454321129730117</v>
      </c>
      <c r="N2872" s="33" t="s">
        <v>4892</v>
      </c>
      <c r="O2872" s="33">
        <f>+'Categorias-9 feb-Depurado'!Y2871</f>
        <v>31094.43</v>
      </c>
      <c r="P2872" s="111">
        <f>+'Categorias-9 feb-Depurado'!AC2871</f>
        <v>44896</v>
      </c>
      <c r="Q2872" s="111">
        <f>+'Categorias-9 feb-Depurado'!AE2871</f>
        <v>44956</v>
      </c>
      <c r="R2872" s="112" t="str">
        <f>+'Categorias-9 feb-Depurado'!AB2871</f>
        <v>IT</v>
      </c>
    </row>
    <row r="2873" spans="2:18" s="1" customFormat="1" ht="14.5" hidden="1">
      <c r="B2873" s="57" t="str">
        <f>+'Categorias-9 feb-Depurado'!B2872</f>
        <v>CONTINUUM</v>
      </c>
      <c r="C2873" s="30" t="s">
        <v>4900</v>
      </c>
      <c r="D2873" s="31">
        <v>5</v>
      </c>
      <c r="E2873" s="30">
        <f>+'Categorias-9 feb-Depurado'!E2872</f>
        <v>464003573</v>
      </c>
      <c r="F2873" s="30" t="str">
        <f>+'Categorias-9 feb-Depurado'!F2872</f>
        <v>RIVERSIDE HOUSE, FELS POINT</v>
      </c>
      <c r="G2873" s="30" t="str">
        <f>+'Categorias-9 feb-Depurado'!G2872</f>
        <v>IRLANDA</v>
      </c>
      <c r="H2873" s="30">
        <f>+'Categorias-9 feb-Depurado'!H2872</f>
        <v>2640</v>
      </c>
      <c r="I2873" s="107">
        <f>+'Categorias-9 feb-Depurado'!R2872</f>
        <v>154105003</v>
      </c>
      <c r="J2873" s="108">
        <f t="shared" si="184"/>
        <v>0</v>
      </c>
      <c r="K2873" s="107">
        <f t="shared" si="185"/>
        <v>0</v>
      </c>
      <c r="L2873" s="109">
        <f t="shared" si="186"/>
        <v>154105003</v>
      </c>
      <c r="M2873" s="110">
        <f t="shared" si="187"/>
        <v>0.00011748258409822497</v>
      </c>
      <c r="N2873" s="33" t="s">
        <v>4892</v>
      </c>
      <c r="O2873" s="33">
        <f>+'Categorias-9 feb-Depurado'!Y2872</f>
        <v>32037.130000000001</v>
      </c>
      <c r="P2873" s="111">
        <f>+'Categorias-9 feb-Depurado'!AC2872</f>
        <v>44927</v>
      </c>
      <c r="Q2873" s="111">
        <f>+'Categorias-9 feb-Depurado'!AE2872</f>
        <v>44987</v>
      </c>
      <c r="R2873" s="112" t="str">
        <f>+'Categorias-9 feb-Depurado'!AB2872</f>
        <v>IT</v>
      </c>
    </row>
    <row r="2874" spans="2:18" s="1" customFormat="1" ht="14.5" hidden="1">
      <c r="B2874" s="57" t="str">
        <f>+'Categorias-9 feb-Depurado'!B2873</f>
        <v>CONTINUUM</v>
      </c>
      <c r="C2874" s="30" t="s">
        <v>4900</v>
      </c>
      <c r="D2874" s="31">
        <v>5</v>
      </c>
      <c r="E2874" s="30">
        <f>+'Categorias-9 feb-Depurado'!E2873</f>
        <v>464003573</v>
      </c>
      <c r="F2874" s="30" t="str">
        <f>+'Categorias-9 feb-Depurado'!F2873</f>
        <v>RIVERSIDE HOUSE, FELS POINT</v>
      </c>
      <c r="G2874" s="30" t="str">
        <f>+'Categorias-9 feb-Depurado'!G2873</f>
        <v>IRLANDA</v>
      </c>
      <c r="H2874" s="30">
        <f>+'Categorias-9 feb-Depurado'!H2873</f>
        <v>2660</v>
      </c>
      <c r="I2874" s="107">
        <f>+'Categorias-9 feb-Depurado'!R2873</f>
        <v>135886289</v>
      </c>
      <c r="J2874" s="108">
        <f t="shared" si="184"/>
        <v>0</v>
      </c>
      <c r="K2874" s="107">
        <f t="shared" si="185"/>
        <v>0</v>
      </c>
      <c r="L2874" s="109">
        <f t="shared" si="186"/>
        <v>135886289</v>
      </c>
      <c r="M2874" s="110">
        <f t="shared" si="187"/>
        <v>0.00010359347240165982</v>
      </c>
      <c r="N2874" s="33" t="s">
        <v>4892</v>
      </c>
      <c r="O2874" s="33">
        <f>+'Categorias-9 feb-Depurado'!Y2873</f>
        <v>29231.029999999999</v>
      </c>
      <c r="P2874" s="111">
        <f>+'Categorias-9 feb-Depurado'!AC2873</f>
        <v>44958</v>
      </c>
      <c r="Q2874" s="111">
        <f>+'Categorias-9 feb-Depurado'!AE2873</f>
        <v>45018</v>
      </c>
      <c r="R2874" s="112" t="str">
        <f>+'Categorias-9 feb-Depurado'!AB2873</f>
        <v>IT</v>
      </c>
    </row>
    <row r="2875" spans="2:18" s="1" customFormat="1" ht="14.5" hidden="1">
      <c r="B2875" s="57" t="str">
        <f>+'Categorias-9 feb-Depurado'!B2874</f>
        <v>DHW MIAMI LLC - 3900 NW LLC - Sheraton Miami Airport Hotel</v>
      </c>
      <c r="C2875" s="30" t="s">
        <v>4900</v>
      </c>
      <c r="D2875" s="31">
        <v>5</v>
      </c>
      <c r="E2875" s="30" t="str">
        <f>+'Categorias-9 feb-Depurado'!E2874</f>
        <v>473779339</v>
      </c>
      <c r="F2875" s="30" t="str">
        <f>+'Categorias-9 feb-Depurado'!F2874</f>
        <v>3900 NW 21st Street</v>
      </c>
      <c r="G2875" s="30" t="str">
        <f>+'Categorias-9 feb-Depurado'!G2874</f>
        <v>MIAMI</v>
      </c>
      <c r="H2875" s="30">
        <f>+'Categorias-9 feb-Depurado'!H2874</f>
        <v>50008795</v>
      </c>
      <c r="I2875" s="107">
        <f>+'Categorias-9 feb-Depurado'!R2874</f>
        <v>3939663</v>
      </c>
      <c r="J2875" s="108">
        <f t="shared" si="184"/>
        <v>0</v>
      </c>
      <c r="K2875" s="107">
        <f t="shared" si="185"/>
        <v>0</v>
      </c>
      <c r="L2875" s="109">
        <f t="shared" si="186"/>
        <v>3939663</v>
      </c>
      <c r="M2875" s="110">
        <f t="shared" si="187"/>
        <v>3.003418323259533E-06</v>
      </c>
      <c r="N2875" s="33" t="s">
        <v>4892</v>
      </c>
      <c r="O2875" s="33">
        <f>+'Categorias-9 feb-Depurado'!Y2874</f>
        <v>813.60000000000002</v>
      </c>
      <c r="P2875" s="111">
        <f>+'Categorias-9 feb-Depurado'!AC2874</f>
        <v>44930</v>
      </c>
      <c r="Q2875" s="111">
        <f>+'Categorias-9 feb-Depurado'!AE2874</f>
        <v>44975</v>
      </c>
      <c r="R2875" s="112" t="str">
        <f>+'Categorias-9 feb-Depurado'!AB2874</f>
        <v>Hotel</v>
      </c>
    </row>
    <row r="2876" spans="2:18" s="1" customFormat="1" ht="14.5" hidden="1">
      <c r="B2876" s="57" t="str">
        <f>+'Categorias-9 feb-Depurado'!B2875</f>
        <v>DHW MIAMI LLC - 3900 NW LLC - Sheraton Miami Airport Hotel</v>
      </c>
      <c r="C2876" s="30" t="s">
        <v>4900</v>
      </c>
      <c r="D2876" s="31">
        <v>5</v>
      </c>
      <c r="E2876" s="30" t="str">
        <f>+'Categorias-9 feb-Depurado'!E2875</f>
        <v>473779339</v>
      </c>
      <c r="F2876" s="30" t="str">
        <f>+'Categorias-9 feb-Depurado'!F2875</f>
        <v>3900 NW 21st Street</v>
      </c>
      <c r="G2876" s="30" t="str">
        <f>+'Categorias-9 feb-Depurado'!G2875</f>
        <v>MIAMI</v>
      </c>
      <c r="H2876" s="30">
        <f>+'Categorias-9 feb-Depurado'!H2875</f>
        <v>50009022</v>
      </c>
      <c r="I2876" s="107">
        <f>+'Categorias-9 feb-Depurado'!R2875</f>
        <v>8194728</v>
      </c>
      <c r="J2876" s="108">
        <f t="shared" si="184"/>
        <v>0</v>
      </c>
      <c r="K2876" s="107">
        <f t="shared" si="185"/>
        <v>0</v>
      </c>
      <c r="L2876" s="109">
        <f t="shared" si="186"/>
        <v>8194728</v>
      </c>
      <c r="M2876" s="110">
        <f t="shared" si="187"/>
        <v>6.2472846609793642E-06</v>
      </c>
      <c r="N2876" s="33" t="s">
        <v>4892</v>
      </c>
      <c r="O2876" s="33">
        <f>+'Categorias-9 feb-Depurado'!Y2875</f>
        <v>1762.8</v>
      </c>
      <c r="P2876" s="111">
        <f>+'Categorias-9 feb-Depurado'!AC2875</f>
        <v>44959</v>
      </c>
      <c r="Q2876" s="111">
        <f>+'Categorias-9 feb-Depurado'!AE2875</f>
        <v>45004</v>
      </c>
      <c r="R2876" s="112" t="str">
        <f>+'Categorias-9 feb-Depurado'!AB2875</f>
        <v>Hotel</v>
      </c>
    </row>
    <row r="2877" spans="2:18" s="1" customFormat="1" ht="14.5" hidden="1">
      <c r="B2877" s="57" t="str">
        <f>+'Categorias-9 feb-Depurado'!B2876</f>
        <v>EFCO USA INC</v>
      </c>
      <c r="C2877" s="30" t="s">
        <v>4900</v>
      </c>
      <c r="D2877" s="31">
        <v>5</v>
      </c>
      <c r="E2877" s="30" t="str">
        <f>+'Categorias-9 feb-Depurado'!E2876</f>
        <v>27-0854045</v>
      </c>
      <c r="F2877" s="30" t="str">
        <f>+'Categorias-9 feb-Depurado'!F2876</f>
        <v>6355 NW 36TH n503</v>
      </c>
      <c r="G2877" s="30" t="str">
        <f>+'Categorias-9 feb-Depurado'!G2876</f>
        <v>VIRGINIA</v>
      </c>
      <c r="H2877" s="30">
        <f>+'Categorias-9 feb-Depurado'!H2876</f>
        <v>348</v>
      </c>
      <c r="I2877" s="107">
        <f>+'Categorias-9 feb-Depurado'!R2876</f>
        <v>69298965</v>
      </c>
      <c r="J2877" s="108">
        <f t="shared" si="184"/>
        <v>0</v>
      </c>
      <c r="K2877" s="107">
        <f t="shared" si="185"/>
        <v>0</v>
      </c>
      <c r="L2877" s="109">
        <f t="shared" si="186"/>
        <v>69298965</v>
      </c>
      <c r="M2877" s="110">
        <f t="shared" si="187"/>
        <v>5.2830351546292423E-05</v>
      </c>
      <c r="N2877" s="33" t="s">
        <v>4892</v>
      </c>
      <c r="O2877" s="33">
        <f>+'Categorias-9 feb-Depurado'!Y2876</f>
        <v>14502.91</v>
      </c>
      <c r="P2877" s="111">
        <f>+'Categorias-9 feb-Depurado'!AC2876</f>
        <v>44910</v>
      </c>
      <c r="Q2877" s="111">
        <f>+'Categorias-9 feb-Depurado'!AE2876</f>
        <v>44970</v>
      </c>
      <c r="R2877" s="112" t="str">
        <f>+'Categorias-9 feb-Depurado'!AB2876</f>
        <v>Seguridad</v>
      </c>
    </row>
    <row r="2878" spans="2:18" s="1" customFormat="1" ht="14.5" hidden="1">
      <c r="B2878" s="57" t="str">
        <f>+'Categorias-9 feb-Depurado'!B2877</f>
        <v>EFCO USA INC</v>
      </c>
      <c r="C2878" s="30" t="s">
        <v>4900</v>
      </c>
      <c r="D2878" s="31">
        <v>5</v>
      </c>
      <c r="E2878" s="30" t="str">
        <f>+'Categorias-9 feb-Depurado'!E2877</f>
        <v>27-0854045</v>
      </c>
      <c r="F2878" s="30" t="str">
        <f>+'Categorias-9 feb-Depurado'!F2877</f>
        <v>6355 NW 36TH n503</v>
      </c>
      <c r="G2878" s="30" t="str">
        <f>+'Categorias-9 feb-Depurado'!G2877</f>
        <v>VIRGINIA</v>
      </c>
      <c r="H2878" s="30">
        <f>+'Categorias-9 feb-Depurado'!H2877</f>
        <v>367</v>
      </c>
      <c r="I2878" s="107">
        <f>+'Categorias-9 feb-Depurado'!R2877</f>
        <v>167816739</v>
      </c>
      <c r="J2878" s="108">
        <f t="shared" si="184"/>
        <v>0</v>
      </c>
      <c r="K2878" s="107">
        <f t="shared" si="185"/>
        <v>0</v>
      </c>
      <c r="L2878" s="109">
        <f t="shared" si="186"/>
        <v>167816739</v>
      </c>
      <c r="M2878" s="110">
        <f t="shared" si="187"/>
        <v>0.00012793578254339589</v>
      </c>
      <c r="N2878" s="33" t="s">
        <v>4892</v>
      </c>
      <c r="O2878" s="33">
        <f>+'Categorias-9 feb-Depurado'!Y2877</f>
        <v>35251.099999999999</v>
      </c>
      <c r="P2878" s="111">
        <f>+'Categorias-9 feb-Depurado'!AC2877</f>
        <v>44918</v>
      </c>
      <c r="Q2878" s="111">
        <f>+'Categorias-9 feb-Depurado'!AE2877</f>
        <v>44978</v>
      </c>
      <c r="R2878" s="112" t="str">
        <f>+'Categorias-9 feb-Depurado'!AB2877</f>
        <v>Seguridad</v>
      </c>
    </row>
    <row r="2879" spans="2:18" s="1" customFormat="1" ht="14.5" hidden="1">
      <c r="B2879" s="57" t="str">
        <f>+'Categorias-9 feb-Depurado'!B2878</f>
        <v>EFCO USA INC</v>
      </c>
      <c r="C2879" s="30" t="s">
        <v>4900</v>
      </c>
      <c r="D2879" s="31">
        <v>5</v>
      </c>
      <c r="E2879" s="30" t="str">
        <f>+'Categorias-9 feb-Depurado'!E2878</f>
        <v>27-0854045</v>
      </c>
      <c r="F2879" s="30" t="str">
        <f>+'Categorias-9 feb-Depurado'!F2878</f>
        <v>6355 NW 36TH n503</v>
      </c>
      <c r="G2879" s="30" t="str">
        <f>+'Categorias-9 feb-Depurado'!G2878</f>
        <v>VIRGINIA</v>
      </c>
      <c r="H2879" s="30">
        <f>+'Categorias-9 feb-Depurado'!H2878</f>
        <v>376</v>
      </c>
      <c r="I2879" s="107">
        <f>+'Categorias-9 feb-Depurado'!R2878</f>
        <v>99670538</v>
      </c>
      <c r="J2879" s="108">
        <f t="shared" si="184"/>
        <v>0</v>
      </c>
      <c r="K2879" s="107">
        <f t="shared" si="185"/>
        <v>0</v>
      </c>
      <c r="L2879" s="109">
        <f t="shared" si="186"/>
        <v>99670538</v>
      </c>
      <c r="M2879" s="110">
        <f t="shared" si="187"/>
        <v>7.5984245383002447E-05</v>
      </c>
      <c r="N2879" s="33" t="s">
        <v>4892</v>
      </c>
      <c r="O2879" s="33">
        <f>+'Categorias-9 feb-Depurado'!Y2878</f>
        <v>21516.889999999999</v>
      </c>
      <c r="P2879" s="111">
        <f>+'Categorias-9 feb-Depurado'!AC2878</f>
        <v>44957</v>
      </c>
      <c r="Q2879" s="111">
        <f>+'Categorias-9 feb-Depurado'!AE2878</f>
        <v>45017</v>
      </c>
      <c r="R2879" s="112" t="str">
        <f>+'Categorias-9 feb-Depurado'!AB2878</f>
        <v>Seguridad</v>
      </c>
    </row>
    <row r="2880" spans="2:18" s="1" customFormat="1" ht="14.5" hidden="1">
      <c r="B2880" s="57" t="str">
        <f>+'Categorias-9 feb-Depurado'!B2879</f>
        <v>ELASTICSEARCH BV</v>
      </c>
      <c r="C2880" s="30" t="s">
        <v>4900</v>
      </c>
      <c r="D2880" s="31">
        <v>5</v>
      </c>
      <c r="E2880" s="30" t="str">
        <f>+'Categorias-9 feb-Depurado'!E2879</f>
        <v>NL851389235B01</v>
      </c>
      <c r="F2880" s="30" t="str">
        <f>+'Categorias-9 feb-Depurado'!F2879</f>
        <v>Keizersgracht 281</v>
      </c>
      <c r="G2880" s="30" t="str">
        <f>+'Categorias-9 feb-Depurado'!G2879</f>
        <v>AMSTERDAM</v>
      </c>
      <c r="H2880" s="30" t="str">
        <f>+'Categorias-9 feb-Depurado'!H2879</f>
        <v>NL00014797</v>
      </c>
      <c r="I2880" s="107">
        <f>+'Categorias-9 feb-Depurado'!R2879</f>
        <v>5472407</v>
      </c>
      <c r="J2880" s="108">
        <f t="shared" si="184"/>
        <v>0</v>
      </c>
      <c r="K2880" s="107">
        <f t="shared" si="185"/>
        <v>0</v>
      </c>
      <c r="L2880" s="109">
        <f t="shared" si="186"/>
        <v>5472407</v>
      </c>
      <c r="M2880" s="110">
        <f t="shared" si="187"/>
        <v>4.1719120280424319E-06</v>
      </c>
      <c r="N2880" s="33" t="s">
        <v>4892</v>
      </c>
      <c r="O2880" s="33">
        <f>+'Categorias-9 feb-Depurado'!Y2879</f>
        <v>1153.29</v>
      </c>
      <c r="P2880" s="111">
        <f>+'Categorias-9 feb-Depurado'!AC2879</f>
        <v>44926</v>
      </c>
      <c r="Q2880" s="111">
        <f>+'Categorias-9 feb-Depurado'!AE2879</f>
        <v>44986</v>
      </c>
      <c r="R2880" s="112" t="str">
        <f>+'Categorias-9 feb-Depurado'!AB2879</f>
        <v>IT</v>
      </c>
    </row>
    <row r="2881" spans="2:18" s="1" customFormat="1" ht="14.5" hidden="1">
      <c r="B2881" s="57" t="str">
        <f>+'Categorias-9 feb-Depurado'!B2880</f>
        <v>ELASTICSEARCH BV</v>
      </c>
      <c r="C2881" s="30" t="s">
        <v>4900</v>
      </c>
      <c r="D2881" s="31">
        <v>5</v>
      </c>
      <c r="E2881" s="30" t="str">
        <f>+'Categorias-9 feb-Depurado'!E2880</f>
        <v>NL851389235B01</v>
      </c>
      <c r="F2881" s="30" t="str">
        <f>+'Categorias-9 feb-Depurado'!F2880</f>
        <v>Keizersgracht 281</v>
      </c>
      <c r="G2881" s="30" t="str">
        <f>+'Categorias-9 feb-Depurado'!G2880</f>
        <v>AMSTERDAM</v>
      </c>
      <c r="H2881" s="30" t="str">
        <f>+'Categorias-9 feb-Depurado'!H2880</f>
        <v>NL00014895</v>
      </c>
      <c r="I2881" s="107">
        <f>+'Categorias-9 feb-Depurado'!R2880</f>
        <v>6925741</v>
      </c>
      <c r="J2881" s="108">
        <f t="shared" si="184"/>
        <v>0</v>
      </c>
      <c r="K2881" s="107">
        <f t="shared" si="185"/>
        <v>0</v>
      </c>
      <c r="L2881" s="109">
        <f t="shared" si="186"/>
        <v>6925741</v>
      </c>
      <c r="M2881" s="110">
        <f t="shared" si="187"/>
        <v>5.2798671920795767E-06</v>
      </c>
      <c r="N2881" s="33" t="s">
        <v>4892</v>
      </c>
      <c r="O2881" s="33">
        <f>+'Categorias-9 feb-Depurado'!Y2880</f>
        <v>1495.1300000000001</v>
      </c>
      <c r="P2881" s="111">
        <f>+'Categorias-9 feb-Depurado'!AC2880</f>
        <v>44957</v>
      </c>
      <c r="Q2881" s="111">
        <f>+'Categorias-9 feb-Depurado'!AE2880</f>
        <v>45017</v>
      </c>
      <c r="R2881" s="112" t="str">
        <f>+'Categorias-9 feb-Depurado'!AB2880</f>
        <v>IT</v>
      </c>
    </row>
    <row r="2882" spans="2:18" s="1" customFormat="1" ht="14.5" hidden="1">
      <c r="B2882" s="57" t="str">
        <f>+'Categorias-9 feb-Depurado'!B2881</f>
        <v>EMARSYS NORTH AMERICA INC</v>
      </c>
      <c r="C2882" s="30" t="s">
        <v>4900</v>
      </c>
      <c r="D2882" s="31">
        <v>5</v>
      </c>
      <c r="E2882" s="30" t="str">
        <f>+'Categorias-9 feb-Depurado'!E2881</f>
        <v>971991374</v>
      </c>
      <c r="F2882" s="30" t="str">
        <f>+'Categorias-9 feb-Depurado'!F2881</f>
        <v>Market Tower, 10 W Market St #1350, Indianapolis, IN 46204,</v>
      </c>
      <c r="G2882" s="30" t="str">
        <f>+'Categorias-9 feb-Depurado'!G2881</f>
        <v>Estados Unidos</v>
      </c>
      <c r="H2882" s="30" t="str">
        <f>+'Categorias-9 feb-Depurado'!H2881</f>
        <v>US20220613</v>
      </c>
      <c r="I2882" s="107">
        <f>+'Categorias-9 feb-Depurado'!R2881</f>
        <v>242346399</v>
      </c>
      <c r="J2882" s="108">
        <f t="shared" si="184"/>
        <v>242346399</v>
      </c>
      <c r="K2882" s="107">
        <f t="shared" si="185"/>
        <v>910474.04421544122</v>
      </c>
      <c r="L2882" s="109">
        <f t="shared" si="186"/>
        <v>243256873.04421544</v>
      </c>
      <c r="M2882" s="110">
        <f t="shared" si="187"/>
        <v>0.00018544787961808271</v>
      </c>
      <c r="N2882" s="33" t="s">
        <v>4892</v>
      </c>
      <c r="O2882" s="33">
        <f>+'Categorias-9 feb-Depurado'!Y2881</f>
        <v>50389</v>
      </c>
      <c r="P2882" s="111">
        <f>+'Categorias-9 feb-Depurado'!AC2881</f>
        <v>44895</v>
      </c>
      <c r="Q2882" s="111">
        <f>+'Categorias-9 feb-Depurado'!AE2881</f>
        <v>44955</v>
      </c>
      <c r="R2882" s="112" t="str">
        <f>+'Categorias-9 feb-Depurado'!AB2881</f>
        <v>Marketing</v>
      </c>
    </row>
    <row r="2883" spans="2:18" s="1" customFormat="1" ht="14.5" hidden="1">
      <c r="B2883" s="57" t="str">
        <f>+'Categorias-9 feb-Depurado'!B2882</f>
        <v>EMARSYS NORTH AMERICA INC</v>
      </c>
      <c r="C2883" s="30" t="s">
        <v>4900</v>
      </c>
      <c r="D2883" s="31">
        <v>5</v>
      </c>
      <c r="E2883" s="30" t="str">
        <f>+'Categorias-9 feb-Depurado'!E2882</f>
        <v>971991374</v>
      </c>
      <c r="F2883" s="30" t="str">
        <f>+'Categorias-9 feb-Depurado'!F2882</f>
        <v>Market Tower, 10 W Market St #1350, Indianapolis, IN 46204,</v>
      </c>
      <c r="G2883" s="30" t="str">
        <f>+'Categorias-9 feb-Depurado'!G2882</f>
        <v>Estados Unidos</v>
      </c>
      <c r="H2883" s="30" t="str">
        <f>+'Categorias-9 feb-Depurado'!H2882</f>
        <v>US20230053</v>
      </c>
      <c r="I2883" s="107">
        <f>+'Categorias-9 feb-Depurado'!R2882</f>
        <v>140077728</v>
      </c>
      <c r="J2883" s="108">
        <f t="shared" si="184"/>
        <v>0</v>
      </c>
      <c r="K2883" s="107">
        <f t="shared" si="185"/>
        <v>0</v>
      </c>
      <c r="L2883" s="109">
        <f t="shared" si="186"/>
        <v>140077728</v>
      </c>
      <c r="M2883" s="110">
        <f t="shared" si="187"/>
        <v>0.00010678883319607918</v>
      </c>
      <c r="N2883" s="33" t="s">
        <v>4892</v>
      </c>
      <c r="O2883" s="33">
        <f>+'Categorias-9 feb-Depurado'!Y2882</f>
        <v>30240</v>
      </c>
      <c r="P2883" s="111">
        <f>+'Categorias-9 feb-Depurado'!AC2882</f>
        <v>44957</v>
      </c>
      <c r="Q2883" s="111">
        <f>+'Categorias-9 feb-Depurado'!AE2882</f>
        <v>45017</v>
      </c>
      <c r="R2883" s="112" t="str">
        <f>+'Categorias-9 feb-Depurado'!AB2882</f>
        <v>Marketing</v>
      </c>
    </row>
    <row r="2884" spans="2:18" s="1" customFormat="1" ht="14.5" hidden="1">
      <c r="B2884" s="57" t="str">
        <f>+'Categorias-9 feb-Depurado'!B2883</f>
        <v>ETHOCA LIMITED</v>
      </c>
      <c r="C2884" s="30" t="s">
        <v>4900</v>
      </c>
      <c r="D2884" s="31">
        <v>5</v>
      </c>
      <c r="E2884" s="30" t="str">
        <f>+'Categorias-9 feb-Depurado'!E2883</f>
        <v>IE412289</v>
      </c>
      <c r="F2884" s="30" t="str">
        <f>+'Categorias-9 feb-Depurado'!F2883</f>
        <v>100 Sheppard Ave. East, Suite 605</v>
      </c>
      <c r="G2884" s="30" t="str">
        <f>+'Categorias-9 feb-Depurado'!G2883</f>
        <v>CANADA</v>
      </c>
      <c r="H2884" s="30">
        <f>+'Categorias-9 feb-Depurado'!H2883</f>
        <v>55890</v>
      </c>
      <c r="I2884" s="107">
        <f>+'Categorias-9 feb-Depurado'!R2883</f>
        <v>11813851</v>
      </c>
      <c r="J2884" s="108">
        <f t="shared" si="184"/>
        <v>0</v>
      </c>
      <c r="K2884" s="107">
        <f t="shared" si="185"/>
        <v>0</v>
      </c>
      <c r="L2884" s="109">
        <f t="shared" si="186"/>
        <v>11813851</v>
      </c>
      <c r="M2884" s="110">
        <f t="shared" si="187"/>
        <v>9.0063379943050852E-06</v>
      </c>
      <c r="N2884" s="33" t="s">
        <v>4892</v>
      </c>
      <c r="O2884" s="33">
        <f>+'Categorias-9 feb-Depurado'!Y2883</f>
        <v>2456</v>
      </c>
      <c r="P2884" s="111">
        <f>+'Categorias-9 feb-Depurado'!AC2883</f>
        <v>44926</v>
      </c>
      <c r="Q2884" s="111">
        <f>+'Categorias-9 feb-Depurado'!AE2883</f>
        <v>44986</v>
      </c>
      <c r="R2884" s="112" t="str">
        <f>+'Categorias-9 feb-Depurado'!AB2883</f>
        <v>IT</v>
      </c>
    </row>
    <row r="2885" spans="2:18" s="1" customFormat="1" ht="14.5" hidden="1">
      <c r="B2885" s="57" t="str">
        <f>+'Categorias-9 feb-Depurado'!B2884</f>
        <v>EVERYMUNDO LLC</v>
      </c>
      <c r="C2885" s="30" t="s">
        <v>4900</v>
      </c>
      <c r="D2885" s="31">
        <v>5</v>
      </c>
      <c r="E2885" s="30" t="str">
        <f>+'Categorias-9 feb-Depurado'!E2884</f>
        <v>208275470</v>
      </c>
      <c r="F2885" s="30" t="str">
        <f>+'Categorias-9 feb-Depurado'!F2884</f>
        <v>25 SE 2ND AVENUE</v>
      </c>
      <c r="G2885" s="30" t="str">
        <f>+'Categorias-9 feb-Depurado'!G2884</f>
        <v>FLORIDA</v>
      </c>
      <c r="H2885" s="30">
        <f>+'Categorias-9 feb-Depurado'!H2884</f>
        <v>5229</v>
      </c>
      <c r="I2885" s="107">
        <f>+'Categorias-9 feb-Depurado'!R2884</f>
        <v>72811721</v>
      </c>
      <c r="J2885" s="108">
        <f t="shared" si="184"/>
        <v>72811721</v>
      </c>
      <c r="K2885" s="107">
        <f t="shared" si="185"/>
        <v>248636.87602298573</v>
      </c>
      <c r="L2885" s="109">
        <f t="shared" si="186"/>
        <v>73060357.87602298</v>
      </c>
      <c r="M2885" s="110">
        <f t="shared" si="187"/>
        <v>5.569786490589331E-05</v>
      </c>
      <c r="N2885" s="33" t="s">
        <v>4892</v>
      </c>
      <c r="O2885" s="33">
        <f>+'Categorias-9 feb-Depurado'!Y2884</f>
        <v>15120</v>
      </c>
      <c r="P2885" s="111">
        <f>+'Categorias-9 feb-Depurado'!AC2884</f>
        <v>44896</v>
      </c>
      <c r="Q2885" s="111">
        <f>+'Categorias-9 feb-Depurado'!AE2884</f>
        <v>44956</v>
      </c>
      <c r="R2885" s="112" t="str">
        <f>+'Categorias-9 feb-Depurado'!AB2884</f>
        <v>Marketing</v>
      </c>
    </row>
    <row r="2886" spans="2:18" s="1" customFormat="1" ht="14.5" hidden="1">
      <c r="B2886" s="57" t="str">
        <f>+'Categorias-9 feb-Depurado'!B2885</f>
        <v>EXPEDIA, INC</v>
      </c>
      <c r="C2886" s="30" t="s">
        <v>4900</v>
      </c>
      <c r="D2886" s="31">
        <v>5</v>
      </c>
      <c r="E2886" s="30">
        <f>+'Categorias-9 feb-Depurado'!E2885</f>
        <v>911996083</v>
      </c>
      <c r="F2886" s="30" t="str">
        <f>+'Categorias-9 feb-Depurado'!F2885</f>
        <v>General Councel 333 108th Ave. NE Bellevue, WA</v>
      </c>
      <c r="G2886" s="30" t="str">
        <f>+'Categorias-9 feb-Depurado'!G2885</f>
        <v>ESTADOS UNIDOS</v>
      </c>
      <c r="H2886" s="30">
        <f>+'Categorias-9 feb-Depurado'!H2885</f>
        <v>1006688</v>
      </c>
      <c r="I2886" s="107">
        <f>+'Categorias-9 feb-Depurado'!R2885</f>
        <v>572531553</v>
      </c>
      <c r="J2886" s="108">
        <f t="shared" si="184"/>
        <v>572531553</v>
      </c>
      <c r="K2886" s="107">
        <f t="shared" si="185"/>
        <v>9247085.7813489866</v>
      </c>
      <c r="L2886" s="109">
        <f t="shared" si="186"/>
        <v>581778638.78134894</v>
      </c>
      <c r="M2886" s="110">
        <f t="shared" si="187"/>
        <v>0.00044352134276380811</v>
      </c>
      <c r="N2886" s="33" t="s">
        <v>4892</v>
      </c>
      <c r="O2886" s="33">
        <f>+'Categorias-9 feb-Depurado'!Y2885</f>
        <v>115222.07000000001</v>
      </c>
      <c r="P2886" s="111">
        <f>+'Categorias-9 feb-Depurado'!AC2885</f>
        <v>44859</v>
      </c>
      <c r="Q2886" s="111">
        <f>+'Categorias-9 feb-Depurado'!AE2885</f>
        <v>44919</v>
      </c>
      <c r="R2886" s="112" t="str">
        <f>+'Categorias-9 feb-Depurado'!AB2885</f>
        <v>Ventas</v>
      </c>
    </row>
    <row r="2887" spans="2:18" s="1" customFormat="1" ht="14.5" hidden="1">
      <c r="B2887" s="57" t="str">
        <f>+'Categorias-9 feb-Depurado'!B2886</f>
        <v>EXPEDIA, INC</v>
      </c>
      <c r="C2887" s="30" t="s">
        <v>4900</v>
      </c>
      <c r="D2887" s="31">
        <v>5</v>
      </c>
      <c r="E2887" s="30">
        <f>+'Categorias-9 feb-Depurado'!E2886</f>
        <v>911996083</v>
      </c>
      <c r="F2887" s="30" t="str">
        <f>+'Categorias-9 feb-Depurado'!F2886</f>
        <v>General Councel 333 108th Ave. NE Bellevue, WA</v>
      </c>
      <c r="G2887" s="30" t="str">
        <f>+'Categorias-9 feb-Depurado'!G2886</f>
        <v>ESTADOS UNIDOS</v>
      </c>
      <c r="H2887" s="30">
        <f>+'Categorias-9 feb-Depurado'!H2886</f>
        <v>1006908</v>
      </c>
      <c r="I2887" s="107">
        <f>+'Categorias-9 feb-Depurado'!R2886</f>
        <v>447724828</v>
      </c>
      <c r="J2887" s="108">
        <f t="shared" si="184"/>
        <v>0</v>
      </c>
      <c r="K2887" s="107">
        <f t="shared" si="185"/>
        <v>0</v>
      </c>
      <c r="L2887" s="109">
        <f t="shared" si="186"/>
        <v>447724828</v>
      </c>
      <c r="M2887" s="110">
        <f t="shared" si="187"/>
        <v>0.00034132486768371372</v>
      </c>
      <c r="N2887" s="33" t="s">
        <v>4892</v>
      </c>
      <c r="O2887" s="33">
        <f>+'Categorias-9 feb-Depurado'!Y2886</f>
        <v>96654.899999999994</v>
      </c>
      <c r="P2887" s="111">
        <f>+'Categorias-9 feb-Depurado'!AC2886</f>
        <v>44957</v>
      </c>
      <c r="Q2887" s="111">
        <f>+'Categorias-9 feb-Depurado'!AE2886</f>
        <v>45017</v>
      </c>
      <c r="R2887" s="112" t="str">
        <f>+'Categorias-9 feb-Depurado'!AB2886</f>
        <v>Ventas</v>
      </c>
    </row>
    <row r="2888" spans="2:18" s="1" customFormat="1" ht="14.5" hidden="1">
      <c r="B2888" s="57" t="str">
        <f>+'Categorias-9 feb-Depurado'!B2887</f>
        <v>EZY WEBWERKSTADEN AB</v>
      </c>
      <c r="C2888" s="30" t="s">
        <v>4900</v>
      </c>
      <c r="D2888" s="31">
        <v>5</v>
      </c>
      <c r="E2888" s="30" t="str">
        <f>+'Categorias-9 feb-Depurado'!E2887</f>
        <v>556519-4577</v>
      </c>
      <c r="F2888" s="30" t="str">
        <f>+'Categorias-9 feb-Depurado'!F2887</f>
        <v>Ätrastigen 5a, 311 38 Falkenberg, Suecia</v>
      </c>
      <c r="G2888" s="30" t="str">
        <f>+'Categorias-9 feb-Depurado'!G2887</f>
        <v>Suecia</v>
      </c>
      <c r="H2888" s="30">
        <f>+'Categorias-9 feb-Depurado'!H2887</f>
        <v>2017213</v>
      </c>
      <c r="I2888" s="107">
        <f>+'Categorias-9 feb-Depurado'!R2887</f>
        <v>222720013</v>
      </c>
      <c r="J2888" s="108">
        <f t="shared" si="184"/>
        <v>222720013</v>
      </c>
      <c r="K2888" s="107">
        <f t="shared" si="185"/>
        <v>85597958.877521172</v>
      </c>
      <c r="L2888" s="109">
        <f t="shared" si="186"/>
        <v>308317971.87752116</v>
      </c>
      <c r="M2888" s="110">
        <f t="shared" si="187"/>
        <v>0.0002350474764281017</v>
      </c>
      <c r="N2888" s="33" t="s">
        <v>4892</v>
      </c>
      <c r="O2888" s="33">
        <f>+'Categorias-9 feb-Depurado'!Y2887</f>
        <v>106668</v>
      </c>
      <c r="P2888" s="111">
        <f>+'Categorias-9 feb-Depurado'!AC2887</f>
        <v>43982</v>
      </c>
      <c r="Q2888" s="111">
        <f>+'Categorias-9 feb-Depurado'!AE2887</f>
        <v>44012</v>
      </c>
      <c r="R2888" s="112" t="str">
        <f>+'Categorias-9 feb-Depurado'!AB2887</f>
        <v>IT</v>
      </c>
    </row>
    <row r="2889" spans="2:18" s="1" customFormat="1" ht="14.5" hidden="1">
      <c r="B2889" s="57" t="str">
        <f>+'Categorias-9 feb-Depurado'!B2888</f>
        <v>EZY WEBWERKSTADEN AB</v>
      </c>
      <c r="C2889" s="30" t="s">
        <v>4900</v>
      </c>
      <c r="D2889" s="31">
        <v>5</v>
      </c>
      <c r="E2889" s="30" t="str">
        <f>+'Categorias-9 feb-Depurado'!E2888</f>
        <v>556519-4577</v>
      </c>
      <c r="F2889" s="30" t="str">
        <f>+'Categorias-9 feb-Depurado'!F2888</f>
        <v>Ätrastigen 5a, 311 38 Falkenberg, Suecia</v>
      </c>
      <c r="G2889" s="30" t="str">
        <f>+'Categorias-9 feb-Depurado'!G2888</f>
        <v>Suecia</v>
      </c>
      <c r="H2889" s="30">
        <f>+'Categorias-9 feb-Depurado'!H2888</f>
        <v>2017322</v>
      </c>
      <c r="I2889" s="107">
        <f>+'Categorias-9 feb-Depurado'!R2888</f>
        <v>25559533</v>
      </c>
      <c r="J2889" s="108">
        <f t="shared" si="184"/>
        <v>25559533</v>
      </c>
      <c r="K2889" s="107">
        <f t="shared" si="185"/>
        <v>9811232.7357051838</v>
      </c>
      <c r="L2889" s="109">
        <f t="shared" si="186"/>
        <v>35370765.735705182</v>
      </c>
      <c r="M2889" s="110">
        <f t="shared" si="187"/>
        <v>2.696504902026833E-05</v>
      </c>
      <c r="N2889" s="33" t="s">
        <v>4892</v>
      </c>
      <c r="O2889" s="33">
        <f>+'Categorias-9 feb-Depurado'!Y2888</f>
        <v>8539.2000000000007</v>
      </c>
      <c r="P2889" s="111">
        <f>+'Categorias-9 feb-Depurado'!AC2888</f>
        <v>43983</v>
      </c>
      <c r="Q2889" s="111">
        <f>+'Categorias-9 feb-Depurado'!AE2888</f>
        <v>44013</v>
      </c>
      <c r="R2889" s="112" t="str">
        <f>+'Categorias-9 feb-Depurado'!AB2888</f>
        <v>IT</v>
      </c>
    </row>
    <row r="2890" spans="2:18" s="1" customFormat="1" ht="14.5" hidden="1">
      <c r="B2890" s="57" t="str">
        <f>+'Categorias-9 feb-Depurado'!B2889</f>
        <v>EZY WEBWERKSTADEN AB</v>
      </c>
      <c r="C2890" s="30" t="s">
        <v>4900</v>
      </c>
      <c r="D2890" s="31">
        <v>5</v>
      </c>
      <c r="E2890" s="30" t="str">
        <f>+'Categorias-9 feb-Depurado'!E2889</f>
        <v>556519-4577</v>
      </c>
      <c r="F2890" s="30" t="str">
        <f>+'Categorias-9 feb-Depurado'!F2889</f>
        <v>Ätrastigen 5a, 311 38 Falkenberg, Suecia</v>
      </c>
      <c r="G2890" s="30" t="str">
        <f>+'Categorias-9 feb-Depurado'!G2889</f>
        <v>Suecia</v>
      </c>
      <c r="H2890" s="30">
        <f>+'Categorias-9 feb-Depurado'!H2889</f>
        <v>2017350</v>
      </c>
      <c r="I2890" s="107">
        <f>+'Categorias-9 feb-Depurado'!R2889</f>
        <v>32351702</v>
      </c>
      <c r="J2890" s="108">
        <f t="shared" si="184"/>
        <v>32351702</v>
      </c>
      <c r="K2890" s="107">
        <f t="shared" si="185"/>
        <v>11812123.495874621</v>
      </c>
      <c r="L2890" s="109">
        <f t="shared" si="186"/>
        <v>44163825.495874621</v>
      </c>
      <c r="M2890" s="110">
        <f t="shared" si="187"/>
        <v>3.3668474364316535E-05</v>
      </c>
      <c r="N2890" s="33" t="s">
        <v>4892</v>
      </c>
      <c r="O2890" s="33">
        <f>+'Categorias-9 feb-Depurado'!Y2889</f>
        <v>10808.4</v>
      </c>
      <c r="P2890" s="111">
        <f>+'Categorias-9 feb-Depurado'!AC2889</f>
        <v>44023</v>
      </c>
      <c r="Q2890" s="111">
        <f>+'Categorias-9 feb-Depurado'!AE2889</f>
        <v>44053</v>
      </c>
      <c r="R2890" s="112" t="str">
        <f>+'Categorias-9 feb-Depurado'!AB2889</f>
        <v>IT</v>
      </c>
    </row>
    <row r="2891" spans="2:18" s="1" customFormat="1" ht="14.5" hidden="1">
      <c r="B2891" s="57" t="str">
        <f>+'Categorias-9 feb-Depurado'!B2890</f>
        <v>EZY WEBWERKSTADEN AB</v>
      </c>
      <c r="C2891" s="30" t="s">
        <v>4900</v>
      </c>
      <c r="D2891" s="31">
        <v>5</v>
      </c>
      <c r="E2891" s="30" t="str">
        <f>+'Categorias-9 feb-Depurado'!E2890</f>
        <v>556519-4577</v>
      </c>
      <c r="F2891" s="30" t="str">
        <f>+'Categorias-9 feb-Depurado'!F2890</f>
        <v>Ätrastigen 5a, 311 38 Falkenberg, Suecia</v>
      </c>
      <c r="G2891" s="30" t="str">
        <f>+'Categorias-9 feb-Depurado'!G2890</f>
        <v>Suecia</v>
      </c>
      <c r="H2891" s="30">
        <f>+'Categorias-9 feb-Depurado'!H2890</f>
        <v>2017320</v>
      </c>
      <c r="I2891" s="107">
        <f>+'Categorias-9 feb-Depurado'!R2890</f>
        <v>48145023</v>
      </c>
      <c r="J2891" s="108">
        <f t="shared" si="184"/>
        <v>48145023</v>
      </c>
      <c r="K2891" s="107">
        <f t="shared" si="185"/>
        <v>17131941.742159538</v>
      </c>
      <c r="L2891" s="109">
        <f t="shared" si="186"/>
        <v>65276964.742159538</v>
      </c>
      <c r="M2891" s="110">
        <f t="shared" si="187"/>
        <v>4.9764163075209335E-05</v>
      </c>
      <c r="N2891" s="33" t="s">
        <v>4892</v>
      </c>
      <c r="O2891" s="33">
        <f>+'Categorias-9 feb-Depurado'!Y2890</f>
        <v>16084.799999999999</v>
      </c>
      <c r="P2891" s="111">
        <f>+'Categorias-9 feb-Depurado'!AC2890</f>
        <v>44043</v>
      </c>
      <c r="Q2891" s="111">
        <f>+'Categorias-9 feb-Depurado'!AE2890</f>
        <v>44073</v>
      </c>
      <c r="R2891" s="112" t="str">
        <f>+'Categorias-9 feb-Depurado'!AB2890</f>
        <v>IT</v>
      </c>
    </row>
    <row r="2892" spans="2:18" s="1" customFormat="1" ht="14.5" hidden="1">
      <c r="B2892" s="57" t="str">
        <f>+'Categorias-9 feb-Depurado'!B2891</f>
        <v>EZY WEBWERKSTADEN AB</v>
      </c>
      <c r="C2892" s="30" t="s">
        <v>4900</v>
      </c>
      <c r="D2892" s="31">
        <v>5</v>
      </c>
      <c r="E2892" s="30" t="str">
        <f>+'Categorias-9 feb-Depurado'!E2891</f>
        <v>556519-4577</v>
      </c>
      <c r="F2892" s="30" t="str">
        <f>+'Categorias-9 feb-Depurado'!F2891</f>
        <v>Ätrastigen 5a, 311 38 Falkenberg, Suecia</v>
      </c>
      <c r="G2892" s="30" t="str">
        <f>+'Categorias-9 feb-Depurado'!G2891</f>
        <v>Suecia</v>
      </c>
      <c r="H2892" s="30">
        <f>+'Categorias-9 feb-Depurado'!H2891</f>
        <v>2017405</v>
      </c>
      <c r="I2892" s="107">
        <f>+'Categorias-9 feb-Depurado'!R2891</f>
        <v>21723448</v>
      </c>
      <c r="J2892" s="108">
        <f t="shared" si="184"/>
        <v>21723448</v>
      </c>
      <c r="K2892" s="107">
        <f t="shared" si="185"/>
        <v>7720040.3757343469</v>
      </c>
      <c r="L2892" s="109">
        <f t="shared" si="186"/>
        <v>29443488.375734348</v>
      </c>
      <c r="M2892" s="110">
        <f t="shared" si="187"/>
        <v>2.244636469879774E-05</v>
      </c>
      <c r="N2892" s="33" t="s">
        <v>4892</v>
      </c>
      <c r="O2892" s="33">
        <f>+'Categorias-9 feb-Depurado'!Y2891</f>
        <v>7257.6000000000004</v>
      </c>
      <c r="P2892" s="111">
        <f>+'Categorias-9 feb-Depurado'!AC2891</f>
        <v>44044</v>
      </c>
      <c r="Q2892" s="111">
        <f>+'Categorias-9 feb-Depurado'!AE2891</f>
        <v>44074</v>
      </c>
      <c r="R2892" s="112" t="str">
        <f>+'Categorias-9 feb-Depurado'!AB2891</f>
        <v>IT</v>
      </c>
    </row>
    <row r="2893" spans="2:18" s="1" customFormat="1" ht="14.5" hidden="1">
      <c r="B2893" s="57" t="str">
        <f>+'Categorias-9 feb-Depurado'!B2892</f>
        <v>EZY WEBWERKSTADEN AB</v>
      </c>
      <c r="C2893" s="30" t="s">
        <v>4900</v>
      </c>
      <c r="D2893" s="31">
        <v>5</v>
      </c>
      <c r="E2893" s="30" t="str">
        <f>+'Categorias-9 feb-Depurado'!E2892</f>
        <v>556519-4577</v>
      </c>
      <c r="F2893" s="30" t="str">
        <f>+'Categorias-9 feb-Depurado'!F2892</f>
        <v>Ätrastigen 5a, 311 38 Falkenberg, Suecia</v>
      </c>
      <c r="G2893" s="30" t="str">
        <f>+'Categorias-9 feb-Depurado'!G2892</f>
        <v>Suecia</v>
      </c>
      <c r="H2893" s="30">
        <f>+'Categorias-9 feb-Depurado'!H2892</f>
        <v>2017347</v>
      </c>
      <c r="I2893" s="107">
        <f>+'Categorias-9 feb-Depurado'!R2892</f>
        <v>17136669</v>
      </c>
      <c r="J2893" s="108">
        <f t="shared" si="184"/>
        <v>17136669</v>
      </c>
      <c r="K2893" s="107">
        <f t="shared" si="185"/>
        <v>5861510.8188044382</v>
      </c>
      <c r="L2893" s="109">
        <f t="shared" si="186"/>
        <v>22998179.818804439</v>
      </c>
      <c r="M2893" s="110">
        <f t="shared" si="187"/>
        <v>1.7532757159537468E-05</v>
      </c>
      <c r="N2893" s="33" t="s">
        <v>4892</v>
      </c>
      <c r="O2893" s="33">
        <f>+'Categorias-9 feb-Depurado'!Y2892</f>
        <v>7171.1999999999998</v>
      </c>
      <c r="P2893" s="111">
        <f>+'Categorias-9 feb-Depurado'!AC2892</f>
        <v>44073</v>
      </c>
      <c r="Q2893" s="111">
        <f>+'Categorias-9 feb-Depurado'!AE2892</f>
        <v>44103</v>
      </c>
      <c r="R2893" s="112" t="str">
        <f>+'Categorias-9 feb-Depurado'!AB2892</f>
        <v>IT</v>
      </c>
    </row>
    <row r="2894" spans="2:18" s="1" customFormat="1" ht="14.5" hidden="1">
      <c r="B2894" s="57" t="str">
        <f>+'Categorias-9 feb-Depurado'!B2893</f>
        <v>FENIX AEROSPACE LLC</v>
      </c>
      <c r="C2894" s="30" t="s">
        <v>4900</v>
      </c>
      <c r="D2894" s="31">
        <v>5</v>
      </c>
      <c r="E2894" s="30" t="str">
        <f>+'Categorias-9 feb-Depurado'!E2893</f>
        <v>82-3342597</v>
      </c>
      <c r="F2894" s="30" t="str">
        <f>+'Categorias-9 feb-Depurado'!F2893</f>
        <v>6995 NW 50TH ST</v>
      </c>
      <c r="G2894" s="30" t="str">
        <f>+'Categorias-9 feb-Depurado'!G2893</f>
        <v>ESTADOS UNIDOS</v>
      </c>
      <c r="H2894" s="30">
        <f>+'Categorias-9 feb-Depurado'!H2893</f>
        <v>2998</v>
      </c>
      <c r="I2894" s="107">
        <f>+'Categorias-9 feb-Depurado'!R2893</f>
        <v>7207101</v>
      </c>
      <c r="J2894" s="108">
        <f t="shared" si="184"/>
        <v>7207101</v>
      </c>
      <c r="K2894" s="107">
        <f t="shared" si="185"/>
        <v>2112347.8077300894</v>
      </c>
      <c r="L2894" s="109">
        <f t="shared" si="186"/>
        <v>9319448.8077300899</v>
      </c>
      <c r="M2894" s="110">
        <f t="shared" si="187"/>
        <v>7.1047202036863962E-06</v>
      </c>
      <c r="N2894" s="33" t="s">
        <v>4892</v>
      </c>
      <c r="O2894" s="33">
        <f>+'Categorias-9 feb-Depurado'!Y2893</f>
        <v>1980</v>
      </c>
      <c r="P2894" s="111">
        <f>+'Categorias-9 feb-Depurado'!AC2893</f>
        <v>44152</v>
      </c>
      <c r="Q2894" s="111">
        <f>+'Categorias-9 feb-Depurado'!AE2893</f>
        <v>44212</v>
      </c>
      <c r="R2894" s="112" t="str">
        <f>+'Categorias-9 feb-Depurado'!AB2893</f>
        <v>Compras</v>
      </c>
    </row>
    <row r="2895" spans="2:18" s="1" customFormat="1" ht="14.5" hidden="1">
      <c r="B2895" s="57" t="str">
        <f>+'Categorias-9 feb-Depurado'!B2894</f>
        <v>FENIX AEROSPACE LLC</v>
      </c>
      <c r="C2895" s="30" t="s">
        <v>4900</v>
      </c>
      <c r="D2895" s="31">
        <v>5</v>
      </c>
      <c r="E2895" s="30" t="str">
        <f>+'Categorias-9 feb-Depurado'!E2894</f>
        <v>82-3342597</v>
      </c>
      <c r="F2895" s="30" t="str">
        <f>+'Categorias-9 feb-Depurado'!F2894</f>
        <v>6995 NW 50TH ST</v>
      </c>
      <c r="G2895" s="30" t="str">
        <f>+'Categorias-9 feb-Depurado'!G2894</f>
        <v>ESTADOS UNIDOS</v>
      </c>
      <c r="H2895" s="30">
        <f>+'Categorias-9 feb-Depurado'!H2894</f>
        <v>3001</v>
      </c>
      <c r="I2895" s="107">
        <f>+'Categorias-9 feb-Depurado'!R2894</f>
        <v>859504</v>
      </c>
      <c r="J2895" s="108">
        <f t="shared" si="188" ref="J2895:J2958">+IF(Q2895&gt;$O$4,0,I2895)</f>
        <v>859504</v>
      </c>
      <c r="K2895" s="107">
        <f t="shared" si="189" ref="K2895:K2958">++(((1+$O$5)^(($O$4-Q2895)/365))-1)*J2895</f>
        <v>251535.42755215807</v>
      </c>
      <c r="L2895" s="109">
        <f t="shared" si="190" ref="L2895:L2958">+I2895+K2895</f>
        <v>1111039.427552158</v>
      </c>
      <c r="M2895" s="110">
        <f t="shared" si="191" ref="M2895:M2958">+L2895/$E$11</f>
        <v>8.4700548614791005E-07</v>
      </c>
      <c r="N2895" s="33" t="s">
        <v>4892</v>
      </c>
      <c r="O2895" s="33">
        <f>+'Categorias-9 feb-Depurado'!Y2894</f>
        <v>236.44</v>
      </c>
      <c r="P2895" s="111">
        <f>+'Categorias-9 feb-Depurado'!AC2894</f>
        <v>44153</v>
      </c>
      <c r="Q2895" s="111">
        <f>+'Categorias-9 feb-Depurado'!AE2894</f>
        <v>44213</v>
      </c>
      <c r="R2895" s="112" t="str">
        <f>+'Categorias-9 feb-Depurado'!AB2894</f>
        <v>Compras</v>
      </c>
    </row>
    <row r="2896" spans="2:18" s="1" customFormat="1" ht="14.5" hidden="1">
      <c r="B2896" s="57" t="str">
        <f>+'Categorias-9 feb-Depurado'!B2895</f>
        <v>FENIX AEROSPACE LLC</v>
      </c>
      <c r="C2896" s="30" t="s">
        <v>4900</v>
      </c>
      <c r="D2896" s="31">
        <v>5</v>
      </c>
      <c r="E2896" s="30" t="str">
        <f>+'Categorias-9 feb-Depurado'!E2895</f>
        <v>82-3342597</v>
      </c>
      <c r="F2896" s="30" t="str">
        <f>+'Categorias-9 feb-Depurado'!F2895</f>
        <v>6995 NW 50TH ST</v>
      </c>
      <c r="G2896" s="30" t="str">
        <f>+'Categorias-9 feb-Depurado'!G2895</f>
        <v>ESTADOS UNIDOS</v>
      </c>
      <c r="H2896" s="30">
        <f>+'Categorias-9 feb-Depurado'!H2895</f>
        <v>3383</v>
      </c>
      <c r="I2896" s="107">
        <f>+'Categorias-9 feb-Depurado'!R2895</f>
        <v>1721997</v>
      </c>
      <c r="J2896" s="108">
        <f t="shared" si="188"/>
        <v>1721997</v>
      </c>
      <c r="K2896" s="107">
        <f t="shared" si="189"/>
        <v>351577.20570240286</v>
      </c>
      <c r="L2896" s="109">
        <f t="shared" si="190"/>
        <v>2073574.2057024029</v>
      </c>
      <c r="M2896" s="110">
        <f t="shared" si="191"/>
        <v>1.5807978408419524E-06</v>
      </c>
      <c r="N2896" s="33" t="s">
        <v>4892</v>
      </c>
      <c r="O2896" s="33">
        <f>+'Categorias-9 feb-Depurado'!Y2895</f>
        <v>474.89999999999998</v>
      </c>
      <c r="P2896" s="111">
        <f>+'Categorias-9 feb-Depurado'!AC2895</f>
        <v>44361</v>
      </c>
      <c r="Q2896" s="111">
        <f>+'Categorias-9 feb-Depurado'!AE2895</f>
        <v>44421</v>
      </c>
      <c r="R2896" s="112" t="str">
        <f>+'Categorias-9 feb-Depurado'!AB2895</f>
        <v>Compras</v>
      </c>
    </row>
    <row r="2897" spans="2:18" s="1" customFormat="1" ht="14.5" hidden="1">
      <c r="B2897" s="57" t="str">
        <f>+'Categorias-9 feb-Depurado'!B2896</f>
        <v>FENIX AEROSPACE LLC</v>
      </c>
      <c r="C2897" s="30" t="s">
        <v>4900</v>
      </c>
      <c r="D2897" s="31">
        <v>5</v>
      </c>
      <c r="E2897" s="30" t="str">
        <f>+'Categorias-9 feb-Depurado'!E2896</f>
        <v>82-3342597</v>
      </c>
      <c r="F2897" s="30" t="str">
        <f>+'Categorias-9 feb-Depurado'!F2896</f>
        <v>6995 NW 50TH ST</v>
      </c>
      <c r="G2897" s="30" t="str">
        <f>+'Categorias-9 feb-Depurado'!G2896</f>
        <v>ESTADOS UNIDOS</v>
      </c>
      <c r="H2897" s="30">
        <f>+'Categorias-9 feb-Depurado'!H2896</f>
        <v>3492</v>
      </c>
      <c r="I2897" s="107">
        <f>+'Categorias-9 feb-Depurado'!R2896</f>
        <v>659416</v>
      </c>
      <c r="J2897" s="108">
        <f t="shared" si="188"/>
        <v>659416</v>
      </c>
      <c r="K2897" s="107">
        <f t="shared" si="189"/>
        <v>124144.84535277233</v>
      </c>
      <c r="L2897" s="109">
        <f t="shared" si="190"/>
        <v>783560.84535277239</v>
      </c>
      <c r="M2897" s="110">
        <f t="shared" si="191"/>
        <v>5.9735083948074897E-07</v>
      </c>
      <c r="N2897" s="33" t="s">
        <v>4892</v>
      </c>
      <c r="O2897" s="33">
        <f>+'Categorias-9 feb-Depurado'!Y2896</f>
        <v>170.53</v>
      </c>
      <c r="P2897" s="111">
        <f>+'Categorias-9 feb-Depurado'!AC2896</f>
        <v>44400</v>
      </c>
      <c r="Q2897" s="111">
        <f>+'Categorias-9 feb-Depurado'!AE2896</f>
        <v>44460</v>
      </c>
      <c r="R2897" s="112" t="str">
        <f>+'Categorias-9 feb-Depurado'!AB2896</f>
        <v>Compras</v>
      </c>
    </row>
    <row r="2898" spans="2:18" s="1" customFormat="1" ht="14.5" hidden="1">
      <c r="B2898" s="57" t="str">
        <f>+'Categorias-9 feb-Depurado'!B2897</f>
        <v>FENIX AEROSPACE LLC</v>
      </c>
      <c r="C2898" s="30" t="s">
        <v>4900</v>
      </c>
      <c r="D2898" s="31">
        <v>5</v>
      </c>
      <c r="E2898" s="30" t="str">
        <f>+'Categorias-9 feb-Depurado'!E2897</f>
        <v>82-3342597</v>
      </c>
      <c r="F2898" s="30" t="str">
        <f>+'Categorias-9 feb-Depurado'!F2897</f>
        <v>6995 NW 50TH ST</v>
      </c>
      <c r="G2898" s="30" t="str">
        <f>+'Categorias-9 feb-Depurado'!G2897</f>
        <v>ESTADOS UNIDOS</v>
      </c>
      <c r="H2898" s="30">
        <f>+'Categorias-9 feb-Depurado'!H2897</f>
        <v>3500</v>
      </c>
      <c r="I2898" s="107">
        <f>+'Categorias-9 feb-Depurado'!R2897</f>
        <v>2147333</v>
      </c>
      <c r="J2898" s="108">
        <f t="shared" si="188"/>
        <v>2147333</v>
      </c>
      <c r="K2898" s="107">
        <f t="shared" si="189"/>
        <v>399921.8298769017</v>
      </c>
      <c r="L2898" s="109">
        <f t="shared" si="190"/>
        <v>2547254.8298769016</v>
      </c>
      <c r="M2898" s="110">
        <f t="shared" si="191"/>
        <v>1.9419102167021977E-06</v>
      </c>
      <c r="N2898" s="33" t="s">
        <v>4892</v>
      </c>
      <c r="O2898" s="33">
        <f>+'Categorias-9 feb-Depurado'!Y2897</f>
        <v>548</v>
      </c>
      <c r="P2898" s="111">
        <f>+'Categorias-9 feb-Depurado'!AC2897</f>
        <v>44405</v>
      </c>
      <c r="Q2898" s="111">
        <f>+'Categorias-9 feb-Depurado'!AE2897</f>
        <v>44465</v>
      </c>
      <c r="R2898" s="112" t="str">
        <f>+'Categorias-9 feb-Depurado'!AB2897</f>
        <v>Compras</v>
      </c>
    </row>
    <row r="2899" spans="2:18" s="1" customFormat="1" ht="14.5" hidden="1">
      <c r="B2899" s="57" t="str">
        <f>+'Categorias-9 feb-Depurado'!B2898</f>
        <v>FENIX AEROSPACE LLC</v>
      </c>
      <c r="C2899" s="30" t="s">
        <v>4900</v>
      </c>
      <c r="D2899" s="31">
        <v>5</v>
      </c>
      <c r="E2899" s="30" t="str">
        <f>+'Categorias-9 feb-Depurado'!E2898</f>
        <v>82-3342597</v>
      </c>
      <c r="F2899" s="30" t="str">
        <f>+'Categorias-9 feb-Depurado'!F2898</f>
        <v>6995 NW 50TH ST</v>
      </c>
      <c r="G2899" s="30" t="str">
        <f>+'Categorias-9 feb-Depurado'!G2898</f>
        <v>ESTADOS UNIDOS</v>
      </c>
      <c r="H2899" s="30">
        <f>+'Categorias-9 feb-Depurado'!H2898</f>
        <v>4292</v>
      </c>
      <c r="I2899" s="107">
        <f>+'Categorias-9 feb-Depurado'!R2898</f>
        <v>1388931</v>
      </c>
      <c r="J2899" s="108">
        <f t="shared" si="188"/>
        <v>1388931</v>
      </c>
      <c r="K2899" s="107">
        <f t="shared" si="189"/>
        <v>111237.17105785677</v>
      </c>
      <c r="L2899" s="109">
        <f t="shared" si="190"/>
        <v>1500168.1710578569</v>
      </c>
      <c r="M2899" s="110">
        <f t="shared" si="191"/>
        <v>1.1436593873450364E-06</v>
      </c>
      <c r="N2899" s="33" t="s">
        <v>4892</v>
      </c>
      <c r="O2899" s="33">
        <f>+'Categorias-9 feb-Depurado'!Y2898</f>
        <v>348.56</v>
      </c>
      <c r="P2899" s="111">
        <f>+'Categorias-9 feb-Depurado'!AC2898</f>
        <v>44680</v>
      </c>
      <c r="Q2899" s="111">
        <f>+'Categorias-9 feb-Depurado'!AE2898</f>
        <v>44740</v>
      </c>
      <c r="R2899" s="112" t="str">
        <f>+'Categorias-9 feb-Depurado'!AB2898</f>
        <v>Compras</v>
      </c>
    </row>
    <row r="2900" spans="2:18" s="1" customFormat="1" ht="14.5" hidden="1">
      <c r="B2900" s="57" t="str">
        <f>+'Categorias-9 feb-Depurado'!B2899</f>
        <v>FENIX AEROSPACE LLC</v>
      </c>
      <c r="C2900" s="30" t="s">
        <v>4900</v>
      </c>
      <c r="D2900" s="31">
        <v>5</v>
      </c>
      <c r="E2900" s="30" t="str">
        <f>+'Categorias-9 feb-Depurado'!E2899</f>
        <v>82-3342597</v>
      </c>
      <c r="F2900" s="30" t="str">
        <f>+'Categorias-9 feb-Depurado'!F2899</f>
        <v>6995 NW 50TH ST</v>
      </c>
      <c r="G2900" s="30" t="str">
        <f>+'Categorias-9 feb-Depurado'!G2899</f>
        <v>ESTADOS UNIDOS</v>
      </c>
      <c r="H2900" s="30">
        <f>+'Categorias-9 feb-Depurado'!H2899</f>
        <v>4331</v>
      </c>
      <c r="I2900" s="107">
        <f>+'Categorias-9 feb-Depurado'!R2899</f>
        <v>360535</v>
      </c>
      <c r="J2900" s="108">
        <f t="shared" si="188"/>
        <v>360535</v>
      </c>
      <c r="K2900" s="107">
        <f t="shared" si="189"/>
        <v>26624.445349217269</v>
      </c>
      <c r="L2900" s="109">
        <f t="shared" si="190"/>
        <v>387159.44534921728</v>
      </c>
      <c r="M2900" s="110">
        <f t="shared" si="191"/>
        <v>2.9515259863212586E-07</v>
      </c>
      <c r="N2900" s="33" t="s">
        <v>4892</v>
      </c>
      <c r="O2900" s="33">
        <f>+'Categorias-9 feb-Depurado'!Y2899</f>
        <v>87.709999999999994</v>
      </c>
      <c r="P2900" s="111">
        <f>+'Categorias-9 feb-Depurado'!AC2899</f>
        <v>44697</v>
      </c>
      <c r="Q2900" s="111">
        <f>+'Categorias-9 feb-Depurado'!AE2899</f>
        <v>44757</v>
      </c>
      <c r="R2900" s="112" t="str">
        <f>+'Categorias-9 feb-Depurado'!AB2899</f>
        <v>Compras</v>
      </c>
    </row>
    <row r="2901" spans="2:18" s="1" customFormat="1" ht="14.5" hidden="1">
      <c r="B2901" s="57" t="str">
        <f>+'Categorias-9 feb-Depurado'!B2900</f>
        <v>FENIX AEROSPACE LLC</v>
      </c>
      <c r="C2901" s="30" t="s">
        <v>4900</v>
      </c>
      <c r="D2901" s="31">
        <v>5</v>
      </c>
      <c r="E2901" s="30" t="str">
        <f>+'Categorias-9 feb-Depurado'!E2900</f>
        <v>82-3342597</v>
      </c>
      <c r="F2901" s="30" t="str">
        <f>+'Categorias-9 feb-Depurado'!F2900</f>
        <v>6995 NW 50TH ST</v>
      </c>
      <c r="G2901" s="30" t="str">
        <f>+'Categorias-9 feb-Depurado'!G2900</f>
        <v>ESTADOS UNIDOS</v>
      </c>
      <c r="H2901" s="30">
        <f>+'Categorias-9 feb-Depurado'!H2900</f>
        <v>4374</v>
      </c>
      <c r="I2901" s="107">
        <f>+'Categorias-9 feb-Depurado'!R2900</f>
        <v>704252</v>
      </c>
      <c r="J2901" s="108">
        <f t="shared" si="188"/>
        <v>704252</v>
      </c>
      <c r="K2901" s="107">
        <f t="shared" si="189"/>
        <v>44822.683600177377</v>
      </c>
      <c r="L2901" s="109">
        <f t="shared" si="190"/>
        <v>749074.68360017741</v>
      </c>
      <c r="M2901" s="110">
        <f t="shared" si="191"/>
        <v>5.7106017195242583E-07</v>
      </c>
      <c r="N2901" s="33" t="s">
        <v>4892</v>
      </c>
      <c r="O2901" s="33">
        <f>+'Categorias-9 feb-Depurado'!Y2900</f>
        <v>180</v>
      </c>
      <c r="P2901" s="111">
        <f>+'Categorias-9 feb-Depurado'!AC2900</f>
        <v>44725</v>
      </c>
      <c r="Q2901" s="111">
        <f>+'Categorias-9 feb-Depurado'!AE2900</f>
        <v>44785</v>
      </c>
      <c r="R2901" s="112" t="str">
        <f>+'Categorias-9 feb-Depurado'!AB2900</f>
        <v>Compras</v>
      </c>
    </row>
    <row r="2902" spans="2:18" s="1" customFormat="1" ht="14.5" hidden="1">
      <c r="B2902" s="57" t="str">
        <f>+'Categorias-9 feb-Depurado'!B2901</f>
        <v>FENIX AEROSPACE LLC</v>
      </c>
      <c r="C2902" s="30" t="s">
        <v>4900</v>
      </c>
      <c r="D2902" s="31">
        <v>5</v>
      </c>
      <c r="E2902" s="30" t="str">
        <f>+'Categorias-9 feb-Depurado'!E2901</f>
        <v>82-3342597</v>
      </c>
      <c r="F2902" s="30" t="str">
        <f>+'Categorias-9 feb-Depurado'!F2901</f>
        <v>6995 NW 50TH ST</v>
      </c>
      <c r="G2902" s="30" t="str">
        <f>+'Categorias-9 feb-Depurado'!G2901</f>
        <v>ESTADOS UNIDOS</v>
      </c>
      <c r="H2902" s="30" t="str">
        <f>+'Categorias-9 feb-Depurado'!H2901</f>
        <v>AJ_4498</v>
      </c>
      <c r="I2902" s="107">
        <f>+'Categorias-9 feb-Depurado'!R2901</f>
        <v>721530</v>
      </c>
      <c r="J2902" s="108">
        <f t="shared" si="188"/>
        <v>721530</v>
      </c>
      <c r="K2902" s="107">
        <f t="shared" si="189"/>
        <v>31410.450571346559</v>
      </c>
      <c r="L2902" s="109">
        <f t="shared" si="190"/>
        <v>752940.45057134656</v>
      </c>
      <c r="M2902" s="110">
        <f t="shared" si="191"/>
        <v>5.7400725533358337E-07</v>
      </c>
      <c r="N2902" s="33" t="s">
        <v>4892</v>
      </c>
      <c r="O2902" s="33">
        <f>+'Categorias-9 feb-Depurado'!Y2901</f>
        <v>150</v>
      </c>
      <c r="P2902" s="111">
        <f>+'Categorias-9 feb-Depurado'!AC2901</f>
        <v>44781</v>
      </c>
      <c r="Q2902" s="111">
        <f>+'Categorias-9 feb-Depurado'!AE2901</f>
        <v>44841</v>
      </c>
      <c r="R2902" s="112" t="str">
        <f>+'Categorias-9 feb-Depurado'!AB2901</f>
        <v>Compras</v>
      </c>
    </row>
    <row r="2903" spans="2:18" s="1" customFormat="1" ht="14.5" hidden="1">
      <c r="B2903" s="57" t="str">
        <f>+'Categorias-9 feb-Depurado'!B2902</f>
        <v>FENIX AEROSPACE LLC</v>
      </c>
      <c r="C2903" s="30" t="s">
        <v>4900</v>
      </c>
      <c r="D2903" s="31">
        <v>5</v>
      </c>
      <c r="E2903" s="30" t="str">
        <f>+'Categorias-9 feb-Depurado'!E2902</f>
        <v>82-3342597</v>
      </c>
      <c r="F2903" s="30" t="str">
        <f>+'Categorias-9 feb-Depurado'!F2902</f>
        <v>6995 NW 50TH ST</v>
      </c>
      <c r="G2903" s="30" t="str">
        <f>+'Categorias-9 feb-Depurado'!G2902</f>
        <v>ESTADOS UNIDOS</v>
      </c>
      <c r="H2903" s="30" t="str">
        <f>+'Categorias-9 feb-Depurado'!H2902</f>
        <v>AJ_4520</v>
      </c>
      <c r="I2903" s="107">
        <f>+'Categorias-9 feb-Depurado'!R2902</f>
        <v>1779774</v>
      </c>
      <c r="J2903" s="108">
        <f t="shared" si="188"/>
        <v>1779774</v>
      </c>
      <c r="K2903" s="107">
        <f t="shared" si="189"/>
        <v>73052.464851302851</v>
      </c>
      <c r="L2903" s="109">
        <f t="shared" si="190"/>
        <v>1852826.4648513028</v>
      </c>
      <c r="M2903" s="110">
        <f t="shared" si="191"/>
        <v>1.4125098909106154E-06</v>
      </c>
      <c r="N2903" s="33" t="s">
        <v>4892</v>
      </c>
      <c r="O2903" s="33">
        <f>+'Categorias-9 feb-Depurado'!Y2902</f>
        <v>370</v>
      </c>
      <c r="P2903" s="111">
        <f>+'Categorias-9 feb-Depurado'!AC2902</f>
        <v>44788</v>
      </c>
      <c r="Q2903" s="111">
        <f>+'Categorias-9 feb-Depurado'!AE2902</f>
        <v>44848</v>
      </c>
      <c r="R2903" s="112" t="str">
        <f>+'Categorias-9 feb-Depurado'!AB2902</f>
        <v>Compras</v>
      </c>
    </row>
    <row r="2904" spans="2:18" s="1" customFormat="1" ht="14.5" hidden="1">
      <c r="B2904" s="57" t="str">
        <f>+'Categorias-9 feb-Depurado'!B2903</f>
        <v>FENIX AEROSPACE LLC</v>
      </c>
      <c r="C2904" s="30" t="s">
        <v>4900</v>
      </c>
      <c r="D2904" s="31">
        <v>5</v>
      </c>
      <c r="E2904" s="30" t="str">
        <f>+'Categorias-9 feb-Depurado'!E2903</f>
        <v>82-3342597</v>
      </c>
      <c r="F2904" s="30" t="str">
        <f>+'Categorias-9 feb-Depurado'!F2903</f>
        <v>6995 NW 50TH ST</v>
      </c>
      <c r="G2904" s="30" t="str">
        <f>+'Categorias-9 feb-Depurado'!G2903</f>
        <v>ESTADOS UNIDOS</v>
      </c>
      <c r="H2904" s="30">
        <f>+'Categorias-9 feb-Depurado'!H2903</f>
        <v>4634</v>
      </c>
      <c r="I2904" s="107">
        <f>+'Categorias-9 feb-Depurado'!R2903</f>
        <v>5336436</v>
      </c>
      <c r="J2904" s="108">
        <f t="shared" si="188"/>
        <v>5336436</v>
      </c>
      <c r="K2904" s="107">
        <f t="shared" si="189"/>
        <v>134466.1521169343</v>
      </c>
      <c r="L2904" s="109">
        <f t="shared" si="190"/>
        <v>5470902.1521169338</v>
      </c>
      <c r="M2904" s="110">
        <f t="shared" si="191"/>
        <v>4.1707648010573522E-06</v>
      </c>
      <c r="N2904" s="33" t="s">
        <v>4892</v>
      </c>
      <c r="O2904" s="33">
        <f>+'Categorias-9 feb-Depurado'!Y2903</f>
        <v>1109.4000000000001</v>
      </c>
      <c r="P2904" s="111">
        <f>+'Categorias-9 feb-Depurado'!AC2903</f>
        <v>44833</v>
      </c>
      <c r="Q2904" s="111">
        <f>+'Categorias-9 feb-Depurado'!AE2903</f>
        <v>44893</v>
      </c>
      <c r="R2904" s="112" t="str">
        <f>+'Categorias-9 feb-Depurado'!AB2903</f>
        <v>Compras</v>
      </c>
    </row>
    <row r="2905" spans="2:18" s="1" customFormat="1" ht="14.5" hidden="1">
      <c r="B2905" s="57" t="str">
        <f>+'Categorias-9 feb-Depurado'!B2904</f>
        <v>FENIX AEROSPACE LLC</v>
      </c>
      <c r="C2905" s="30" t="s">
        <v>4900</v>
      </c>
      <c r="D2905" s="31">
        <v>5</v>
      </c>
      <c r="E2905" s="30" t="str">
        <f>+'Categorias-9 feb-Depurado'!E2904</f>
        <v>82-3342597</v>
      </c>
      <c r="F2905" s="30" t="str">
        <f>+'Categorias-9 feb-Depurado'!F2904</f>
        <v>6995 NW 50TH ST</v>
      </c>
      <c r="G2905" s="30" t="str">
        <f>+'Categorias-9 feb-Depurado'!G2904</f>
        <v>ESTADOS UNIDOS</v>
      </c>
      <c r="H2905" s="30">
        <f>+'Categorias-9 feb-Depurado'!H2904</f>
        <v>4854</v>
      </c>
      <c r="I2905" s="107">
        <f>+'Categorias-9 feb-Depurado'!R2904</f>
        <v>1533302</v>
      </c>
      <c r="J2905" s="108">
        <f t="shared" si="188"/>
        <v>0</v>
      </c>
      <c r="K2905" s="107">
        <f t="shared" si="189"/>
        <v>0</v>
      </c>
      <c r="L2905" s="109">
        <f t="shared" si="190"/>
        <v>1533302</v>
      </c>
      <c r="M2905" s="110">
        <f t="shared" si="191"/>
        <v>1.1689190983823968E-06</v>
      </c>
      <c r="N2905" s="33" t="s">
        <v>4892</v>
      </c>
      <c r="O2905" s="33">
        <f>+'Categorias-9 feb-Depurado'!Y2904</f>
        <v>320</v>
      </c>
      <c r="P2905" s="111">
        <f>+'Categorias-9 feb-Depurado'!AC2904</f>
        <v>44909</v>
      </c>
      <c r="Q2905" s="111">
        <f>+'Categorias-9 feb-Depurado'!AE2904</f>
        <v>44969</v>
      </c>
      <c r="R2905" s="112" t="str">
        <f>+'Categorias-9 feb-Depurado'!AB2904</f>
        <v>Compras</v>
      </c>
    </row>
    <row r="2906" spans="2:18" s="1" customFormat="1" ht="14.5" hidden="1">
      <c r="B2906" s="57" t="str">
        <f>+'Categorias-9 feb-Depurado'!B2905</f>
        <v>FENIX AEROSPACE LLC</v>
      </c>
      <c r="C2906" s="30" t="s">
        <v>4900</v>
      </c>
      <c r="D2906" s="31">
        <v>5</v>
      </c>
      <c r="E2906" s="30" t="str">
        <f>+'Categorias-9 feb-Depurado'!E2905</f>
        <v>82-3342597</v>
      </c>
      <c r="F2906" s="30" t="str">
        <f>+'Categorias-9 feb-Depurado'!F2905</f>
        <v>6995 NW 50TH ST</v>
      </c>
      <c r="G2906" s="30" t="str">
        <f>+'Categorias-9 feb-Depurado'!G2905</f>
        <v>ESTADOS UNIDOS</v>
      </c>
      <c r="H2906" s="30">
        <f>+'Categorias-9 feb-Depurado'!H2905</f>
        <v>4866</v>
      </c>
      <c r="I2906" s="107">
        <f>+'Categorias-9 feb-Depurado'!R2905</f>
        <v>2065066</v>
      </c>
      <c r="J2906" s="108">
        <f t="shared" si="188"/>
        <v>0</v>
      </c>
      <c r="K2906" s="107">
        <f t="shared" si="189"/>
        <v>0</v>
      </c>
      <c r="L2906" s="109">
        <f t="shared" si="190"/>
        <v>2065066</v>
      </c>
      <c r="M2906" s="110">
        <f t="shared" si="191"/>
        <v>1.5743115751627157E-06</v>
      </c>
      <c r="N2906" s="33" t="s">
        <v>4892</v>
      </c>
      <c r="O2906" s="33">
        <f>+'Categorias-9 feb-Depurado'!Y2905</f>
        <v>430</v>
      </c>
      <c r="P2906" s="111">
        <f>+'Categorias-9 feb-Depurado'!AC2905</f>
        <v>44914</v>
      </c>
      <c r="Q2906" s="111">
        <f>+'Categorias-9 feb-Depurado'!AE2905</f>
        <v>44974</v>
      </c>
      <c r="R2906" s="112" t="str">
        <f>+'Categorias-9 feb-Depurado'!AB2905</f>
        <v>Compras</v>
      </c>
    </row>
    <row r="2907" spans="2:18" s="1" customFormat="1" ht="14.5" hidden="1">
      <c r="B2907" s="57" t="str">
        <f>+'Categorias-9 feb-Depurado'!B2906</f>
        <v>FENIX AEROSPACE LLC</v>
      </c>
      <c r="C2907" s="30" t="s">
        <v>4900</v>
      </c>
      <c r="D2907" s="31">
        <v>5</v>
      </c>
      <c r="E2907" s="30" t="str">
        <f>+'Categorias-9 feb-Depurado'!E2906</f>
        <v>82-3342597</v>
      </c>
      <c r="F2907" s="30" t="str">
        <f>+'Categorias-9 feb-Depurado'!F2906</f>
        <v>6995 NW 50TH ST</v>
      </c>
      <c r="G2907" s="30" t="str">
        <f>+'Categorias-9 feb-Depurado'!G2906</f>
        <v>ESTADOS UNIDOS</v>
      </c>
      <c r="H2907" s="30">
        <f>+'Categorias-9 feb-Depurado'!H2906</f>
        <v>4908</v>
      </c>
      <c r="I2907" s="107">
        <f>+'Categorias-9 feb-Depurado'!R2906</f>
        <v>33791655</v>
      </c>
      <c r="J2907" s="108">
        <f t="shared" si="188"/>
        <v>0</v>
      </c>
      <c r="K2907" s="107">
        <f t="shared" si="189"/>
        <v>0</v>
      </c>
      <c r="L2907" s="109">
        <f t="shared" si="190"/>
        <v>33791655</v>
      </c>
      <c r="M2907" s="110">
        <f t="shared" si="191"/>
        <v>2.5761207443444935E-05</v>
      </c>
      <c r="N2907" s="33" t="s">
        <v>4892</v>
      </c>
      <c r="O2907" s="33">
        <f>+'Categorias-9 feb-Depurado'!Y2906</f>
        <v>7025</v>
      </c>
      <c r="P2907" s="111">
        <f>+'Categorias-9 feb-Depurado'!AC2906</f>
        <v>44929</v>
      </c>
      <c r="Q2907" s="111">
        <f>+'Categorias-9 feb-Depurado'!AE2906</f>
        <v>44989</v>
      </c>
      <c r="R2907" s="112" t="str">
        <f>+'Categorias-9 feb-Depurado'!AB2906</f>
        <v>Compras</v>
      </c>
    </row>
    <row r="2908" spans="2:18" s="1" customFormat="1" ht="14.5" hidden="1">
      <c r="B2908" s="57" t="str">
        <f>+'Categorias-9 feb-Depurado'!B2907</f>
        <v>FENIX AEROSPACE LLC</v>
      </c>
      <c r="C2908" s="30" t="s">
        <v>4900</v>
      </c>
      <c r="D2908" s="31">
        <v>5</v>
      </c>
      <c r="E2908" s="30" t="str">
        <f>+'Categorias-9 feb-Depurado'!E2907</f>
        <v>82-3342597</v>
      </c>
      <c r="F2908" s="30" t="str">
        <f>+'Categorias-9 feb-Depurado'!F2907</f>
        <v>6995 NW 50TH ST</v>
      </c>
      <c r="G2908" s="30" t="str">
        <f>+'Categorias-9 feb-Depurado'!G2907</f>
        <v>ESTADOS UNIDOS</v>
      </c>
      <c r="H2908" s="30">
        <f>+'Categorias-9 feb-Depurado'!H2907</f>
        <v>4909</v>
      </c>
      <c r="I2908" s="107">
        <f>+'Categorias-9 feb-Depurado'!R2907</f>
        <v>3761576</v>
      </c>
      <c r="J2908" s="108">
        <f t="shared" si="188"/>
        <v>0</v>
      </c>
      <c r="K2908" s="107">
        <f t="shared" si="189"/>
        <v>0</v>
      </c>
      <c r="L2908" s="109">
        <f t="shared" si="190"/>
        <v>3761576</v>
      </c>
      <c r="M2908" s="110">
        <f t="shared" si="191"/>
        <v>2.8676529649194108E-06</v>
      </c>
      <c r="N2908" s="33" t="s">
        <v>4892</v>
      </c>
      <c r="O2908" s="33">
        <f>+'Categorias-9 feb-Depurado'!Y2907</f>
        <v>782</v>
      </c>
      <c r="P2908" s="111">
        <f>+'Categorias-9 feb-Depurado'!AC2907</f>
        <v>44929</v>
      </c>
      <c r="Q2908" s="111">
        <f>+'Categorias-9 feb-Depurado'!AE2907</f>
        <v>44989</v>
      </c>
      <c r="R2908" s="112" t="str">
        <f>+'Categorias-9 feb-Depurado'!AB2907</f>
        <v>Compras</v>
      </c>
    </row>
    <row r="2909" spans="2:18" s="1" customFormat="1" ht="14.5" hidden="1">
      <c r="B2909" s="57" t="str">
        <f>+'Categorias-9 feb-Depurado'!B2908</f>
        <v>FENIX AEROSPACE LLC</v>
      </c>
      <c r="C2909" s="30" t="s">
        <v>4900</v>
      </c>
      <c r="D2909" s="31">
        <v>5</v>
      </c>
      <c r="E2909" s="30" t="str">
        <f>+'Categorias-9 feb-Depurado'!E2908</f>
        <v>82-3342597</v>
      </c>
      <c r="F2909" s="30" t="str">
        <f>+'Categorias-9 feb-Depurado'!F2908</f>
        <v>6995 NW 50TH ST</v>
      </c>
      <c r="G2909" s="30" t="str">
        <f>+'Categorias-9 feb-Depurado'!G2908</f>
        <v>ESTADOS UNIDOS</v>
      </c>
      <c r="H2909" s="30">
        <f>+'Categorias-9 feb-Depurado'!H2908</f>
        <v>4911</v>
      </c>
      <c r="I2909" s="107">
        <f>+'Categorias-9 feb-Depurado'!R2908</f>
        <v>16952752</v>
      </c>
      <c r="J2909" s="108">
        <f t="shared" si="188"/>
        <v>0</v>
      </c>
      <c r="K2909" s="107">
        <f t="shared" si="189"/>
        <v>0</v>
      </c>
      <c r="L2909" s="109">
        <f t="shared" si="190"/>
        <v>16952752</v>
      </c>
      <c r="M2909" s="110">
        <f t="shared" si="191"/>
        <v>1.2924000348881286E-05</v>
      </c>
      <c r="N2909" s="33" t="s">
        <v>4892</v>
      </c>
      <c r="O2909" s="33">
        <f>+'Categorias-9 feb-Depurado'!Y2908</f>
        <v>3501</v>
      </c>
      <c r="P2909" s="111">
        <f>+'Categorias-9 feb-Depurado'!AC2908</f>
        <v>44930</v>
      </c>
      <c r="Q2909" s="111">
        <f>+'Categorias-9 feb-Depurado'!AE2908</f>
        <v>44990</v>
      </c>
      <c r="R2909" s="112" t="str">
        <f>+'Categorias-9 feb-Depurado'!AB2908</f>
        <v>Compras</v>
      </c>
    </row>
    <row r="2910" spans="2:18" s="1" customFormat="1" ht="14.5" hidden="1">
      <c r="B2910" s="57" t="str">
        <f>+'Categorias-9 feb-Depurado'!B2909</f>
        <v>FENIX AEROSPACE LLC</v>
      </c>
      <c r="C2910" s="30" t="s">
        <v>4900</v>
      </c>
      <c r="D2910" s="31">
        <v>5</v>
      </c>
      <c r="E2910" s="30" t="str">
        <f>+'Categorias-9 feb-Depurado'!E2909</f>
        <v>82-3342597</v>
      </c>
      <c r="F2910" s="30" t="str">
        <f>+'Categorias-9 feb-Depurado'!F2909</f>
        <v>6995 NW 50TH ST</v>
      </c>
      <c r="G2910" s="30" t="str">
        <f>+'Categorias-9 feb-Depurado'!G2909</f>
        <v>ESTADOS UNIDOS</v>
      </c>
      <c r="H2910" s="30">
        <f>+'Categorias-9 feb-Depurado'!H2909</f>
        <v>4895</v>
      </c>
      <c r="I2910" s="107">
        <f>+'Categorias-9 feb-Depurado'!R2909</f>
        <v>1258988</v>
      </c>
      <c r="J2910" s="108">
        <f t="shared" si="188"/>
        <v>0</v>
      </c>
      <c r="K2910" s="107">
        <f t="shared" si="189"/>
        <v>0</v>
      </c>
      <c r="L2910" s="109">
        <f t="shared" si="190"/>
        <v>1258988</v>
      </c>
      <c r="M2910" s="110">
        <f t="shared" si="191"/>
        <v>9.5979469004426839E-07</v>
      </c>
      <c r="N2910" s="33" t="s">
        <v>4892</v>
      </c>
      <c r="O2910" s="33">
        <f>+'Categorias-9 feb-Depurado'!Y2909</f>
        <v>260</v>
      </c>
      <c r="P2910" s="111">
        <f>+'Categorias-9 feb-Depurado'!AC2909</f>
        <v>44930</v>
      </c>
      <c r="Q2910" s="111">
        <f>+'Categorias-9 feb-Depurado'!AE2909</f>
        <v>44990</v>
      </c>
      <c r="R2910" s="112" t="str">
        <f>+'Categorias-9 feb-Depurado'!AB2909</f>
        <v>Compras</v>
      </c>
    </row>
    <row r="2911" spans="2:18" s="1" customFormat="1" ht="14.5" hidden="1">
      <c r="B2911" s="57" t="str">
        <f>+'Categorias-9 feb-Depurado'!B2910</f>
        <v>FENIX AEROSPACE LLC</v>
      </c>
      <c r="C2911" s="30" t="s">
        <v>4900</v>
      </c>
      <c r="D2911" s="31">
        <v>5</v>
      </c>
      <c r="E2911" s="30" t="str">
        <f>+'Categorias-9 feb-Depurado'!E2910</f>
        <v>82-3342597</v>
      </c>
      <c r="F2911" s="30" t="str">
        <f>+'Categorias-9 feb-Depurado'!F2910</f>
        <v>6995 NW 50TH ST</v>
      </c>
      <c r="G2911" s="30" t="str">
        <f>+'Categorias-9 feb-Depurado'!G2910</f>
        <v>ESTADOS UNIDOS</v>
      </c>
      <c r="H2911" s="30">
        <f>+'Categorias-9 feb-Depurado'!H2910</f>
        <v>4675</v>
      </c>
      <c r="I2911" s="107">
        <f>+'Categorias-9 feb-Depurado'!R2910</f>
        <v>1016875</v>
      </c>
      <c r="J2911" s="108">
        <f t="shared" si="188"/>
        <v>0</v>
      </c>
      <c r="K2911" s="107">
        <f t="shared" si="189"/>
        <v>0</v>
      </c>
      <c r="L2911" s="109">
        <f t="shared" si="190"/>
        <v>1016875</v>
      </c>
      <c r="M2911" s="110">
        <f t="shared" si="191"/>
        <v>7.7521884675530306E-07</v>
      </c>
      <c r="N2911" s="33" t="s">
        <v>4892</v>
      </c>
      <c r="O2911" s="33">
        <f>+'Categorias-9 feb-Depurado'!Y2910</f>
        <v>210</v>
      </c>
      <c r="P2911" s="111">
        <f>+'Categorias-9 feb-Depurado'!AC2910</f>
        <v>44930</v>
      </c>
      <c r="Q2911" s="111">
        <f>+'Categorias-9 feb-Depurado'!AE2910</f>
        <v>44990</v>
      </c>
      <c r="R2911" s="112" t="str">
        <f>+'Categorias-9 feb-Depurado'!AB2910</f>
        <v>Compras</v>
      </c>
    </row>
    <row r="2912" spans="2:18" s="1" customFormat="1" ht="14.5" hidden="1">
      <c r="B2912" s="57" t="str">
        <f>+'Categorias-9 feb-Depurado'!B2911</f>
        <v>FENIX AEROSPACE LLC</v>
      </c>
      <c r="C2912" s="30" t="s">
        <v>4900</v>
      </c>
      <c r="D2912" s="31">
        <v>5</v>
      </c>
      <c r="E2912" s="30" t="str">
        <f>+'Categorias-9 feb-Depurado'!E2911</f>
        <v>82-3342597</v>
      </c>
      <c r="F2912" s="30" t="str">
        <f>+'Categorias-9 feb-Depurado'!F2911</f>
        <v>6995 NW 50TH ST</v>
      </c>
      <c r="G2912" s="30" t="str">
        <f>+'Categorias-9 feb-Depurado'!G2911</f>
        <v>ESTADOS UNIDOS</v>
      </c>
      <c r="H2912" s="30">
        <f>+'Categorias-9 feb-Depurado'!H2911</f>
        <v>4892</v>
      </c>
      <c r="I2912" s="107">
        <f>+'Categorias-9 feb-Depurado'!R2911</f>
        <v>4992936</v>
      </c>
      <c r="J2912" s="108">
        <f t="shared" si="188"/>
        <v>0</v>
      </c>
      <c r="K2912" s="107">
        <f t="shared" si="189"/>
        <v>0</v>
      </c>
      <c r="L2912" s="109">
        <f t="shared" si="190"/>
        <v>4992936</v>
      </c>
      <c r="M2912" s="110">
        <f t="shared" si="191"/>
        <v>3.8063853353096849E-06</v>
      </c>
      <c r="N2912" s="33" t="s">
        <v>4892</v>
      </c>
      <c r="O2912" s="33">
        <f>+'Categorias-9 feb-Depurado'!Y2911</f>
        <v>1014</v>
      </c>
      <c r="P2912" s="111">
        <f>+'Categorias-9 feb-Depurado'!AC2911</f>
        <v>44931</v>
      </c>
      <c r="Q2912" s="111">
        <f>+'Categorias-9 feb-Depurado'!AE2911</f>
        <v>44991</v>
      </c>
      <c r="R2912" s="112" t="str">
        <f>+'Categorias-9 feb-Depurado'!AB2911</f>
        <v>Compras</v>
      </c>
    </row>
    <row r="2913" spans="2:18" s="1" customFormat="1" ht="14.5" hidden="1">
      <c r="B2913" s="57" t="str">
        <f>+'Categorias-9 feb-Depurado'!B2912</f>
        <v>FENIX AEROSPACE LLC</v>
      </c>
      <c r="C2913" s="30" t="s">
        <v>4900</v>
      </c>
      <c r="D2913" s="31">
        <v>5</v>
      </c>
      <c r="E2913" s="30" t="str">
        <f>+'Categorias-9 feb-Depurado'!E2912</f>
        <v>82-3342597</v>
      </c>
      <c r="F2913" s="30" t="str">
        <f>+'Categorias-9 feb-Depurado'!F2912</f>
        <v>6995 NW 50TH ST</v>
      </c>
      <c r="G2913" s="30" t="str">
        <f>+'Categorias-9 feb-Depurado'!G2912</f>
        <v>ESTADOS UNIDOS</v>
      </c>
      <c r="H2913" s="30">
        <f>+'Categorias-9 feb-Depurado'!H2912</f>
        <v>4916</v>
      </c>
      <c r="I2913" s="107">
        <f>+'Categorias-9 feb-Depurado'!R2912</f>
        <v>1510828</v>
      </c>
      <c r="J2913" s="108">
        <f t="shared" si="188"/>
        <v>0</v>
      </c>
      <c r="K2913" s="107">
        <f t="shared" si="189"/>
        <v>0</v>
      </c>
      <c r="L2913" s="109">
        <f t="shared" si="190"/>
        <v>1510828</v>
      </c>
      <c r="M2913" s="110">
        <f t="shared" si="191"/>
        <v>1.151785951867851E-06</v>
      </c>
      <c r="N2913" s="33" t="s">
        <v>4892</v>
      </c>
      <c r="O2913" s="33">
        <f>+'Categorias-9 feb-Depurado'!Y2912</f>
        <v>325</v>
      </c>
      <c r="P2913" s="111">
        <f>+'Categorias-9 feb-Depurado'!AC2912</f>
        <v>44932</v>
      </c>
      <c r="Q2913" s="111">
        <f>+'Categorias-9 feb-Depurado'!AE2912</f>
        <v>44992</v>
      </c>
      <c r="R2913" s="112" t="str">
        <f>+'Categorias-9 feb-Depurado'!AB2912</f>
        <v>Compras</v>
      </c>
    </row>
    <row r="2914" spans="2:18" s="1" customFormat="1" ht="14.5" hidden="1">
      <c r="B2914" s="57" t="str">
        <f>+'Categorias-9 feb-Depurado'!B2913</f>
        <v>FENIX AEROSPACE LLC</v>
      </c>
      <c r="C2914" s="30" t="s">
        <v>4900</v>
      </c>
      <c r="D2914" s="31">
        <v>5</v>
      </c>
      <c r="E2914" s="30" t="str">
        <f>+'Categorias-9 feb-Depurado'!E2913</f>
        <v>82-3342597</v>
      </c>
      <c r="F2914" s="30" t="str">
        <f>+'Categorias-9 feb-Depurado'!F2913</f>
        <v>6995 NW 50TH ST</v>
      </c>
      <c r="G2914" s="30" t="str">
        <f>+'Categorias-9 feb-Depurado'!G2913</f>
        <v>ESTADOS UNIDOS</v>
      </c>
      <c r="H2914" s="30">
        <f>+'Categorias-9 feb-Depurado'!H2913</f>
        <v>4927</v>
      </c>
      <c r="I2914" s="107">
        <f>+'Categorias-9 feb-Depurado'!R2913</f>
        <v>2812464</v>
      </c>
      <c r="J2914" s="108">
        <f t="shared" si="188"/>
        <v>0</v>
      </c>
      <c r="K2914" s="107">
        <f t="shared" si="189"/>
        <v>0</v>
      </c>
      <c r="L2914" s="109">
        <f t="shared" si="190"/>
        <v>2812464</v>
      </c>
      <c r="M2914" s="110">
        <f t="shared" si="191"/>
        <v>2.1440935204629934E-06</v>
      </c>
      <c r="N2914" s="33" t="s">
        <v>4892</v>
      </c>
      <c r="O2914" s="33">
        <f>+'Categorias-9 feb-Depurado'!Y2913</f>
        <v>605</v>
      </c>
      <c r="P2914" s="111">
        <f>+'Categorias-9 feb-Depurado'!AC2913</f>
        <v>44936</v>
      </c>
      <c r="Q2914" s="111">
        <f>+'Categorias-9 feb-Depurado'!AE2913</f>
        <v>44996</v>
      </c>
      <c r="R2914" s="112" t="str">
        <f>+'Categorias-9 feb-Depurado'!AB2913</f>
        <v>Compras</v>
      </c>
    </row>
    <row r="2915" spans="2:18" s="1" customFormat="1" ht="14.5" hidden="1">
      <c r="B2915" s="57" t="str">
        <f>+'Categorias-9 feb-Depurado'!B2914</f>
        <v>FERRETERIA E  INSUMOS J&amp;C S.A.S</v>
      </c>
      <c r="C2915" s="30" t="s">
        <v>4900</v>
      </c>
      <c r="D2915" s="31">
        <v>5</v>
      </c>
      <c r="E2915" s="30" t="str">
        <f>+'Categorias-9 feb-Depurado'!E2914</f>
        <v>901388874-4</v>
      </c>
      <c r="F2915" s="30" t="str">
        <f>+'Categorias-9 feb-Depurado'!F2914</f>
        <v>CR 53 15 11</v>
      </c>
      <c r="G2915" s="30" t="str">
        <f>+'Categorias-9 feb-Depurado'!G2914</f>
        <v>BOGOTA</v>
      </c>
      <c r="H2915" s="30" t="str">
        <f>+'Categorias-9 feb-Depurado'!H2914</f>
        <v>A1037</v>
      </c>
      <c r="I2915" s="107">
        <f>+'Categorias-9 feb-Depurado'!R2914</f>
        <v>2349285</v>
      </c>
      <c r="J2915" s="108">
        <f t="shared" si="188"/>
        <v>0</v>
      </c>
      <c r="K2915" s="107">
        <f t="shared" si="189"/>
        <v>0</v>
      </c>
      <c r="L2915" s="109">
        <f t="shared" si="190"/>
        <v>2349285</v>
      </c>
      <c r="M2915" s="110">
        <f t="shared" si="191"/>
        <v>1.7909871010689929E-06</v>
      </c>
      <c r="N2915" s="33" t="s">
        <v>4892</v>
      </c>
      <c r="O2915" s="33">
        <f>+'Categorias-9 feb-Depurado'!Y2914</f>
        <v>492.52806692034335</v>
      </c>
      <c r="P2915" s="111">
        <f>+'Categorias-9 feb-Depurado'!AC2914</f>
        <v>44937</v>
      </c>
      <c r="Q2915" s="111">
        <f>+'Categorias-9 feb-Depurado'!AE2914</f>
        <v>44997</v>
      </c>
      <c r="R2915" s="112" t="str">
        <f>+'Categorias-9 feb-Depurado'!AB2914</f>
        <v>Compras</v>
      </c>
    </row>
    <row r="2916" spans="2:18" s="1" customFormat="1" ht="14.5" hidden="1">
      <c r="B2916" s="57" t="str">
        <f>+'Categorias-9 feb-Depurado'!B2915</f>
        <v>FLY RITE USA, INC</v>
      </c>
      <c r="C2916" s="30" t="s">
        <v>4900</v>
      </c>
      <c r="D2916" s="31">
        <v>5</v>
      </c>
      <c r="E2916" s="30">
        <f>+'Categorias-9 feb-Depurado'!E2915</f>
        <v>463275622</v>
      </c>
      <c r="F2916" s="30" t="str">
        <f>+'Categorias-9 feb-Depurado'!F2915</f>
        <v> 333 N Washington Ave Suite 300, Minneapolis, MN 55401, Estados Unidos</v>
      </c>
      <c r="G2916" s="30" t="str">
        <f>+'Categorias-9 feb-Depurado'!G2915</f>
        <v>ESTADOS UNIDOS</v>
      </c>
      <c r="H2916" s="30" t="str">
        <f>+'Categorias-9 feb-Depurado'!H2915</f>
        <v>INVC-430</v>
      </c>
      <c r="I2916" s="107">
        <f>+'Categorias-9 feb-Depurado'!R2915</f>
        <v>1449921</v>
      </c>
      <c r="J2916" s="108">
        <f t="shared" si="188"/>
        <v>1449921</v>
      </c>
      <c r="K2916" s="107">
        <f t="shared" si="189"/>
        <v>1483.5817181350517</v>
      </c>
      <c r="L2916" s="109">
        <f t="shared" si="190"/>
        <v>1451404.5817181352</v>
      </c>
      <c r="M2916" s="110">
        <f t="shared" si="191"/>
        <v>1.1064842640589018E-06</v>
      </c>
      <c r="N2916" s="33" t="s">
        <v>4892</v>
      </c>
      <c r="O2916" s="33">
        <f>+'Categorias-9 feb-Depurado'!Y2915</f>
        <v>300.44999999999999</v>
      </c>
      <c r="P2916" s="111">
        <f>+'Categorias-9 feb-Depurado'!AC2915</f>
        <v>44903</v>
      </c>
      <c r="Q2916" s="111">
        <f>+'Categorias-9 feb-Depurado'!AE2915</f>
        <v>44963</v>
      </c>
      <c r="R2916" s="112" t="str">
        <f>+'Categorias-9 feb-Depurado'!AB2915</f>
        <v>Compras</v>
      </c>
    </row>
    <row r="2917" spans="2:18" s="1" customFormat="1" ht="14.5" hidden="1">
      <c r="B2917" s="57" t="str">
        <f>+'Categorias-9 feb-Depurado'!B2916</f>
        <v>FLY RITE USA, INC</v>
      </c>
      <c r="C2917" s="30" t="s">
        <v>4900</v>
      </c>
      <c r="D2917" s="31">
        <v>5</v>
      </c>
      <c r="E2917" s="30">
        <f>+'Categorias-9 feb-Depurado'!E2916</f>
        <v>463275622</v>
      </c>
      <c r="F2917" s="30" t="str">
        <f>+'Categorias-9 feb-Depurado'!F2916</f>
        <v> 333 N Washington Ave Suite 300, Minneapolis, MN 55401, Estados Unidos</v>
      </c>
      <c r="G2917" s="30" t="str">
        <f>+'Categorias-9 feb-Depurado'!G2916</f>
        <v>ESTADOS UNIDOS</v>
      </c>
      <c r="H2917" s="30" t="str">
        <f>+'Categorias-9 feb-Depurado'!H2916</f>
        <v>INVC-443</v>
      </c>
      <c r="I2917" s="107">
        <f>+'Categorias-9 feb-Depurado'!R2916</f>
        <v>1490346</v>
      </c>
      <c r="J2917" s="108">
        <f t="shared" si="188"/>
        <v>0</v>
      </c>
      <c r="K2917" s="107">
        <f t="shared" si="189"/>
        <v>0</v>
      </c>
      <c r="L2917" s="109">
        <f t="shared" si="190"/>
        <v>1490346</v>
      </c>
      <c r="M2917" s="110">
        <f t="shared" si="191"/>
        <v>1.1361714147622656E-06</v>
      </c>
      <c r="N2917" s="33" t="s">
        <v>4892</v>
      </c>
      <c r="O2917" s="33">
        <f>+'Categorias-9 feb-Depurado'!Y2916</f>
        <v>311.89999999999998</v>
      </c>
      <c r="P2917" s="111">
        <f>+'Categorias-9 feb-Depurado'!AC2916</f>
        <v>44910</v>
      </c>
      <c r="Q2917" s="111">
        <f>+'Categorias-9 feb-Depurado'!AE2916</f>
        <v>44970</v>
      </c>
      <c r="R2917" s="112" t="str">
        <f>+'Categorias-9 feb-Depurado'!AB2916</f>
        <v>Compras</v>
      </c>
    </row>
    <row r="2918" spans="2:18" s="1" customFormat="1" ht="14.5" hidden="1">
      <c r="B2918" s="57" t="str">
        <f>+'Categorias-9 feb-Depurado'!B2917</f>
        <v>FLY RITE USA, INC</v>
      </c>
      <c r="C2918" s="30" t="s">
        <v>4900</v>
      </c>
      <c r="D2918" s="31">
        <v>5</v>
      </c>
      <c r="E2918" s="30">
        <f>+'Categorias-9 feb-Depurado'!E2917</f>
        <v>463275622</v>
      </c>
      <c r="F2918" s="30" t="str">
        <f>+'Categorias-9 feb-Depurado'!F2917</f>
        <v> 333 N Washington Ave Suite 300, Minneapolis, MN 55401, Estados Unidos</v>
      </c>
      <c r="G2918" s="30" t="str">
        <f>+'Categorias-9 feb-Depurado'!G2917</f>
        <v>ESTADOS UNIDOS</v>
      </c>
      <c r="H2918" s="30" t="str">
        <f>+'Categorias-9 feb-Depurado'!H2917</f>
        <v>INVC-457</v>
      </c>
      <c r="I2918" s="107">
        <f>+'Categorias-9 feb-Depurado'!R2917</f>
        <v>4003373</v>
      </c>
      <c r="J2918" s="108">
        <f t="shared" si="188"/>
        <v>0</v>
      </c>
      <c r="K2918" s="107">
        <f t="shared" si="189"/>
        <v>0</v>
      </c>
      <c r="L2918" s="109">
        <f t="shared" si="190"/>
        <v>4003373</v>
      </c>
      <c r="M2918" s="110">
        <f t="shared" si="191"/>
        <v>3.0519879043061515E-06</v>
      </c>
      <c r="N2918" s="33" t="s">
        <v>4892</v>
      </c>
      <c r="O2918" s="33">
        <f>+'Categorias-9 feb-Depurado'!Y2917</f>
        <v>840</v>
      </c>
      <c r="P2918" s="111">
        <f>+'Categorias-9 feb-Depurado'!AC2917</f>
        <v>44924</v>
      </c>
      <c r="Q2918" s="111">
        <f>+'Categorias-9 feb-Depurado'!AE2917</f>
        <v>44984</v>
      </c>
      <c r="R2918" s="112" t="str">
        <f>+'Categorias-9 feb-Depurado'!AB2917</f>
        <v>Compras</v>
      </c>
    </row>
    <row r="2919" spans="2:18" s="1" customFormat="1" ht="14.5" hidden="1">
      <c r="B2919" s="57" t="str">
        <f>+'Categorias-9 feb-Depurado'!B2918</f>
        <v>FLY RITE USA, INC</v>
      </c>
      <c r="C2919" s="30" t="s">
        <v>4900</v>
      </c>
      <c r="D2919" s="31">
        <v>5</v>
      </c>
      <c r="E2919" s="30">
        <f>+'Categorias-9 feb-Depurado'!E2918</f>
        <v>463275622</v>
      </c>
      <c r="F2919" s="30" t="str">
        <f>+'Categorias-9 feb-Depurado'!F2918</f>
        <v> 333 N Washington Ave Suite 300, Minneapolis, MN 55401, Estados Unidos</v>
      </c>
      <c r="G2919" s="30" t="str">
        <f>+'Categorias-9 feb-Depurado'!G2918</f>
        <v>ESTADOS UNIDOS</v>
      </c>
      <c r="H2919" s="30" t="str">
        <f>+'Categorias-9 feb-Depurado'!H2918</f>
        <v>INVC-465</v>
      </c>
      <c r="I2919" s="107">
        <f>+'Categorias-9 feb-Depurado'!R2918</f>
        <v>3292737</v>
      </c>
      <c r="J2919" s="108">
        <f t="shared" si="188"/>
        <v>0</v>
      </c>
      <c r="K2919" s="107">
        <f t="shared" si="189"/>
        <v>0</v>
      </c>
      <c r="L2919" s="109">
        <f t="shared" si="190"/>
        <v>3292737</v>
      </c>
      <c r="M2919" s="110">
        <f t="shared" si="191"/>
        <v>2.5102316212007535E-06</v>
      </c>
      <c r="N2919" s="33" t="s">
        <v>4892</v>
      </c>
      <c r="O2919" s="33">
        <f>+'Categorias-9 feb-Depurado'!Y2918</f>
        <v>680</v>
      </c>
      <c r="P2919" s="111">
        <f>+'Categorias-9 feb-Depurado'!AC2918</f>
        <v>44930</v>
      </c>
      <c r="Q2919" s="111">
        <f>+'Categorias-9 feb-Depurado'!AE2918</f>
        <v>44990</v>
      </c>
      <c r="R2919" s="112" t="str">
        <f>+'Categorias-9 feb-Depurado'!AB2918</f>
        <v>Compras</v>
      </c>
    </row>
    <row r="2920" spans="2:18" s="1" customFormat="1" ht="14.5" hidden="1">
      <c r="B2920" s="57" t="str">
        <f>+'Categorias-9 feb-Depurado'!B2919</f>
        <v>FLY RITE USA, INC</v>
      </c>
      <c r="C2920" s="30" t="s">
        <v>4900</v>
      </c>
      <c r="D2920" s="31">
        <v>5</v>
      </c>
      <c r="E2920" s="30">
        <f>+'Categorias-9 feb-Depurado'!E2919</f>
        <v>463275622</v>
      </c>
      <c r="F2920" s="30" t="str">
        <f>+'Categorias-9 feb-Depurado'!F2919</f>
        <v> 333 N Washington Ave Suite 300, Minneapolis, MN 55401, Estados Unidos</v>
      </c>
      <c r="G2920" s="30" t="str">
        <f>+'Categorias-9 feb-Depurado'!G2919</f>
        <v>ESTADOS UNIDOS</v>
      </c>
      <c r="H2920" s="30" t="str">
        <f>+'Categorias-9 feb-Depurado'!H2919</f>
        <v>INVC-466</v>
      </c>
      <c r="I2920" s="107">
        <f>+'Categorias-9 feb-Depurado'!R2919</f>
        <v>1237197</v>
      </c>
      <c r="J2920" s="108">
        <f t="shared" si="188"/>
        <v>0</v>
      </c>
      <c r="K2920" s="107">
        <f t="shared" si="189"/>
        <v>0</v>
      </c>
      <c r="L2920" s="109">
        <f t="shared" si="190"/>
        <v>1237197</v>
      </c>
      <c r="M2920" s="110">
        <f t="shared" si="191"/>
        <v>9.4318223139434122E-07</v>
      </c>
      <c r="N2920" s="33" t="s">
        <v>4892</v>
      </c>
      <c r="O2920" s="33">
        <f>+'Categorias-9 feb-Depurado'!Y2919</f>
        <v>255.5</v>
      </c>
      <c r="P2920" s="111">
        <f>+'Categorias-9 feb-Depurado'!AC2919</f>
        <v>44930</v>
      </c>
      <c r="Q2920" s="111">
        <f>+'Categorias-9 feb-Depurado'!AE2919</f>
        <v>44990</v>
      </c>
      <c r="R2920" s="112" t="str">
        <f>+'Categorias-9 feb-Depurado'!AB2919</f>
        <v>Compras</v>
      </c>
    </row>
    <row r="2921" spans="2:18" s="1" customFormat="1" ht="14.5" hidden="1">
      <c r="B2921" s="57" t="str">
        <f>+'Categorias-9 feb-Depurado'!B2920</f>
        <v>FLY RITE USA, INC</v>
      </c>
      <c r="C2921" s="30" t="s">
        <v>4900</v>
      </c>
      <c r="D2921" s="31">
        <v>5</v>
      </c>
      <c r="E2921" s="30">
        <f>+'Categorias-9 feb-Depurado'!E2920</f>
        <v>463275622</v>
      </c>
      <c r="F2921" s="30" t="str">
        <f>+'Categorias-9 feb-Depurado'!F2920</f>
        <v> 333 N Washington Ave Suite 300, Minneapolis, MN 55401, Estados Unidos</v>
      </c>
      <c r="G2921" s="30" t="str">
        <f>+'Categorias-9 feb-Depurado'!G2920</f>
        <v>ESTADOS UNIDOS</v>
      </c>
      <c r="H2921" s="30" t="str">
        <f>+'Categorias-9 feb-Depurado'!H2920</f>
        <v>INVC-463</v>
      </c>
      <c r="I2921" s="107">
        <f>+'Categorias-9 feb-Depurado'!R2920</f>
        <v>1027043</v>
      </c>
      <c r="J2921" s="108">
        <f t="shared" si="188"/>
        <v>0</v>
      </c>
      <c r="K2921" s="107">
        <f t="shared" si="189"/>
        <v>0</v>
      </c>
      <c r="L2921" s="109">
        <f t="shared" si="190"/>
        <v>1027043</v>
      </c>
      <c r="M2921" s="110">
        <f t="shared" si="191"/>
        <v>7.829704634572654E-07</v>
      </c>
      <c r="N2921" s="33" t="s">
        <v>4892</v>
      </c>
      <c r="O2921" s="33">
        <f>+'Categorias-9 feb-Depurado'!Y2920</f>
        <v>212.09999999999999</v>
      </c>
      <c r="P2921" s="111">
        <f>+'Categorias-9 feb-Depurado'!AC2920</f>
        <v>44930</v>
      </c>
      <c r="Q2921" s="111">
        <f>+'Categorias-9 feb-Depurado'!AE2920</f>
        <v>44990</v>
      </c>
      <c r="R2921" s="112" t="str">
        <f>+'Categorias-9 feb-Depurado'!AB2920</f>
        <v>Compras</v>
      </c>
    </row>
    <row r="2922" spans="2:18" s="1" customFormat="1" ht="14.5" hidden="1">
      <c r="B2922" s="57" t="str">
        <f>+'Categorias-9 feb-Depurado'!B2921</f>
        <v>FLY RITE USA, INC</v>
      </c>
      <c r="C2922" s="30" t="s">
        <v>4900</v>
      </c>
      <c r="D2922" s="31">
        <v>5</v>
      </c>
      <c r="E2922" s="30">
        <f>+'Categorias-9 feb-Depurado'!E2921</f>
        <v>463275622</v>
      </c>
      <c r="F2922" s="30" t="str">
        <f>+'Categorias-9 feb-Depurado'!F2921</f>
        <v> 333 N Washington Ave Suite 300, Minneapolis, MN 55401, Estados Unidos</v>
      </c>
      <c r="G2922" s="30" t="str">
        <f>+'Categorias-9 feb-Depurado'!G2921</f>
        <v>ESTADOS UNIDOS</v>
      </c>
      <c r="H2922" s="30" t="str">
        <f>+'Categorias-9 feb-Depurado'!H2921</f>
        <v>INVC-452</v>
      </c>
      <c r="I2922" s="107">
        <f>+'Categorias-9 feb-Depurado'!R2921</f>
        <v>1898202</v>
      </c>
      <c r="J2922" s="108">
        <f t="shared" si="188"/>
        <v>0</v>
      </c>
      <c r="K2922" s="107">
        <f t="shared" si="189"/>
        <v>0</v>
      </c>
      <c r="L2922" s="109">
        <f t="shared" si="190"/>
        <v>1898202</v>
      </c>
      <c r="M2922" s="110">
        <f t="shared" si="191"/>
        <v>1.4471021171221731E-06</v>
      </c>
      <c r="N2922" s="33" t="s">
        <v>4892</v>
      </c>
      <c r="O2922" s="33">
        <f>+'Categorias-9 feb-Depurado'!Y2921</f>
        <v>385.5</v>
      </c>
      <c r="P2922" s="111">
        <f>+'Categorias-9 feb-Depurado'!AC2921</f>
        <v>44931</v>
      </c>
      <c r="Q2922" s="111">
        <f>+'Categorias-9 feb-Depurado'!AE2921</f>
        <v>44991</v>
      </c>
      <c r="R2922" s="112" t="str">
        <f>+'Categorias-9 feb-Depurado'!AB2921</f>
        <v>Compras</v>
      </c>
    </row>
    <row r="2923" spans="2:18" s="1" customFormat="1" ht="14.5" hidden="1">
      <c r="B2923" s="57" t="str">
        <f>+'Categorias-9 feb-Depurado'!B2922</f>
        <v>FLY RITE USA, INC</v>
      </c>
      <c r="C2923" s="30" t="s">
        <v>4900</v>
      </c>
      <c r="D2923" s="31">
        <v>5</v>
      </c>
      <c r="E2923" s="30">
        <f>+'Categorias-9 feb-Depurado'!E2922</f>
        <v>463275622</v>
      </c>
      <c r="F2923" s="30" t="str">
        <f>+'Categorias-9 feb-Depurado'!F2922</f>
        <v> 333 N Washington Ave Suite 300, Minneapolis, MN 55401, Estados Unidos</v>
      </c>
      <c r="G2923" s="30" t="str">
        <f>+'Categorias-9 feb-Depurado'!G2922</f>
        <v>ESTADOS UNIDOS</v>
      </c>
      <c r="H2923" s="30" t="str">
        <f>+'Categorias-9 feb-Depurado'!H2922</f>
        <v>INVC-470</v>
      </c>
      <c r="I2923" s="107">
        <f>+'Categorias-9 feb-Depurado'!R2922</f>
        <v>7783745</v>
      </c>
      <c r="J2923" s="108">
        <f t="shared" si="188"/>
        <v>0</v>
      </c>
      <c r="K2923" s="107">
        <f t="shared" si="189"/>
        <v>0</v>
      </c>
      <c r="L2923" s="109">
        <f t="shared" si="190"/>
        <v>7783745</v>
      </c>
      <c r="M2923" s="110">
        <f t="shared" si="191"/>
        <v>5.9339700772832021E-06</v>
      </c>
      <c r="N2923" s="33" t="s">
        <v>4892</v>
      </c>
      <c r="O2923" s="33">
        <f>+'Categorias-9 feb-Depurado'!Y2922</f>
        <v>1560</v>
      </c>
      <c r="P2923" s="111">
        <f>+'Categorias-9 feb-Depurado'!AC2922</f>
        <v>44932</v>
      </c>
      <c r="Q2923" s="111">
        <f>+'Categorias-9 feb-Depurado'!AE2922</f>
        <v>44992</v>
      </c>
      <c r="R2923" s="112" t="str">
        <f>+'Categorias-9 feb-Depurado'!AB2922</f>
        <v>Compras</v>
      </c>
    </row>
    <row r="2924" spans="2:18" s="1" customFormat="1" ht="14.5" hidden="1">
      <c r="B2924" s="57" t="str">
        <f>+'Categorias-9 feb-Depurado'!B2923</f>
        <v>FLY RITE USA, INC</v>
      </c>
      <c r="C2924" s="30" t="s">
        <v>4900</v>
      </c>
      <c r="D2924" s="31">
        <v>5</v>
      </c>
      <c r="E2924" s="30">
        <f>+'Categorias-9 feb-Depurado'!E2923</f>
        <v>463275622</v>
      </c>
      <c r="F2924" s="30" t="str">
        <f>+'Categorias-9 feb-Depurado'!F2923</f>
        <v> 333 N Washington Ave Suite 300, Minneapolis, MN 55401, Estados Unidos</v>
      </c>
      <c r="G2924" s="30" t="str">
        <f>+'Categorias-9 feb-Depurado'!G2923</f>
        <v>ESTADOS UNIDOS</v>
      </c>
      <c r="H2924" s="30" t="str">
        <f>+'Categorias-9 feb-Depurado'!H2923</f>
        <v>INVC-474</v>
      </c>
      <c r="I2924" s="107">
        <f>+'Categorias-9 feb-Depurado'!R2923</f>
        <v>1879513</v>
      </c>
      <c r="J2924" s="108">
        <f t="shared" si="188"/>
        <v>0</v>
      </c>
      <c r="K2924" s="107">
        <f t="shared" si="189"/>
        <v>0</v>
      </c>
      <c r="L2924" s="109">
        <f t="shared" si="190"/>
        <v>1879513</v>
      </c>
      <c r="M2924" s="110">
        <f t="shared" si="191"/>
        <v>1.4328544809554762E-06</v>
      </c>
      <c r="N2924" s="33" t="s">
        <v>4892</v>
      </c>
      <c r="O2924" s="33">
        <f>+'Categorias-9 feb-Depurado'!Y2923</f>
        <v>384.69999999999999</v>
      </c>
      <c r="P2924" s="111">
        <f>+'Categorias-9 feb-Depurado'!AC2923</f>
        <v>44936</v>
      </c>
      <c r="Q2924" s="111">
        <f>+'Categorias-9 feb-Depurado'!AE2923</f>
        <v>44996</v>
      </c>
      <c r="R2924" s="112" t="str">
        <f>+'Categorias-9 feb-Depurado'!AB2923</f>
        <v>Compras</v>
      </c>
    </row>
    <row r="2925" spans="2:18" s="1" customFormat="1" ht="14.5" hidden="1">
      <c r="B2925" s="57" t="str">
        <f>+'Categorias-9 feb-Depurado'!B2924</f>
        <v>FLY RITE USA, INC</v>
      </c>
      <c r="C2925" s="30" t="s">
        <v>4900</v>
      </c>
      <c r="D2925" s="31">
        <v>5</v>
      </c>
      <c r="E2925" s="30">
        <f>+'Categorias-9 feb-Depurado'!E2924</f>
        <v>463275622</v>
      </c>
      <c r="F2925" s="30" t="str">
        <f>+'Categorias-9 feb-Depurado'!F2924</f>
        <v> 333 N Washington Ave Suite 300, Minneapolis, MN 55401, Estados Unidos</v>
      </c>
      <c r="G2925" s="30" t="str">
        <f>+'Categorias-9 feb-Depurado'!G2924</f>
        <v>ESTADOS UNIDOS</v>
      </c>
      <c r="H2925" s="30" t="str">
        <f>+'Categorias-9 feb-Depurado'!H2924</f>
        <v>INVC-487</v>
      </c>
      <c r="I2925" s="107">
        <f>+'Categorias-9 feb-Depurado'!R2924</f>
        <v>11637606</v>
      </c>
      <c r="J2925" s="108">
        <f t="shared" si="188"/>
        <v>0</v>
      </c>
      <c r="K2925" s="107">
        <f t="shared" si="189"/>
        <v>0</v>
      </c>
      <c r="L2925" s="109">
        <f t="shared" si="190"/>
        <v>11637606</v>
      </c>
      <c r="M2925" s="110">
        <f t="shared" si="191"/>
        <v>8.8719768922557789E-06</v>
      </c>
      <c r="N2925" s="33" t="s">
        <v>4892</v>
      </c>
      <c r="O2925" s="33">
        <f>+'Categorias-9 feb-Depurado'!Y2924</f>
        <v>2560</v>
      </c>
      <c r="P2925" s="111">
        <f>+'Categorias-9 feb-Depurado'!AC2924</f>
        <v>44951</v>
      </c>
      <c r="Q2925" s="111">
        <f>+'Categorias-9 feb-Depurado'!AE2924</f>
        <v>45011</v>
      </c>
      <c r="R2925" s="112" t="str">
        <f>+'Categorias-9 feb-Depurado'!AB2924</f>
        <v>Compras</v>
      </c>
    </row>
    <row r="2926" spans="2:18" s="1" customFormat="1" ht="14.5" hidden="1">
      <c r="B2926" s="57" t="str">
        <f>+'Categorias-9 feb-Depurado'!B2925</f>
        <v>GET E INTERNACIONAL</v>
      </c>
      <c r="C2926" s="30" t="s">
        <v>4900</v>
      </c>
      <c r="D2926" s="31">
        <v>5</v>
      </c>
      <c r="E2926" s="30" t="str">
        <f>+'Categorias-9 feb-Depurado'!E2925</f>
        <v>NL855366084B01</v>
      </c>
      <c r="F2926" s="30" t="str">
        <f>+'Categorias-9 feb-Depurado'!F2925</f>
        <v>Antareslaan 33,</v>
      </c>
      <c r="G2926" s="30" t="str">
        <f>+'Categorias-9 feb-Depurado'!G2925</f>
        <v>HOOFDDORP</v>
      </c>
      <c r="H2926" s="30" t="str">
        <f>+'Categorias-9 feb-Depurado'!H2925</f>
        <v>SI2301-00834</v>
      </c>
      <c r="I2926" s="107">
        <f>+'Categorias-9 feb-Depurado'!R2925</f>
        <v>15806073</v>
      </c>
      <c r="J2926" s="108">
        <f t="shared" si="188"/>
        <v>0</v>
      </c>
      <c r="K2926" s="107">
        <f t="shared" si="189"/>
        <v>0</v>
      </c>
      <c r="L2926" s="109">
        <f t="shared" si="190"/>
        <v>15806073</v>
      </c>
      <c r="M2926" s="110">
        <f t="shared" si="191"/>
        <v>1.2049824887808366E-05</v>
      </c>
      <c r="N2926" s="33" t="s">
        <v>4892</v>
      </c>
      <c r="O2926" s="33">
        <f>+'Categorias-9 feb-Depurado'!Y2925</f>
        <v>3374.5900000000001</v>
      </c>
      <c r="P2926" s="111">
        <f>+'Categorias-9 feb-Depurado'!AC2925</f>
        <v>44946</v>
      </c>
      <c r="Q2926" s="111">
        <f>+'Categorias-9 feb-Depurado'!AE2925</f>
        <v>44976</v>
      </c>
      <c r="R2926" s="112" t="str">
        <f>+'Categorias-9 feb-Depurado'!AB2925</f>
        <v>Transporte</v>
      </c>
    </row>
    <row r="2927" spans="2:18" s="1" customFormat="1" ht="14.5" hidden="1">
      <c r="B2927" s="57" t="str">
        <f>+'Categorias-9 feb-Depurado'!B2926</f>
        <v>GET E INTERNACIONAL</v>
      </c>
      <c r="C2927" s="30" t="s">
        <v>4900</v>
      </c>
      <c r="D2927" s="31">
        <v>5</v>
      </c>
      <c r="E2927" s="30" t="str">
        <f>+'Categorias-9 feb-Depurado'!E2926</f>
        <v>NL855366084B01</v>
      </c>
      <c r="F2927" s="30" t="str">
        <f>+'Categorias-9 feb-Depurado'!F2926</f>
        <v>Antareslaan 33,</v>
      </c>
      <c r="G2927" s="30" t="str">
        <f>+'Categorias-9 feb-Depurado'!G2926</f>
        <v>HOOFDDORP</v>
      </c>
      <c r="H2927" s="30" t="str">
        <f>+'Categorias-9 feb-Depurado'!H2926</f>
        <v>SI2302-00065</v>
      </c>
      <c r="I2927" s="107">
        <f>+'Categorias-9 feb-Depurado'!R2926</f>
        <v>16933563</v>
      </c>
      <c r="J2927" s="108">
        <f t="shared" si="188"/>
        <v>0</v>
      </c>
      <c r="K2927" s="107">
        <f t="shared" si="189"/>
        <v>0</v>
      </c>
      <c r="L2927" s="109">
        <f t="shared" si="190"/>
        <v>16933563</v>
      </c>
      <c r="M2927" s="110">
        <f t="shared" si="191"/>
        <v>1.2909371535654106E-05</v>
      </c>
      <c r="N2927" s="33" t="s">
        <v>4892</v>
      </c>
      <c r="O2927" s="33">
        <f>+'Categorias-9 feb-Depurado'!Y2926</f>
        <v>3655.6199999999999</v>
      </c>
      <c r="P2927" s="111">
        <f>+'Categorias-9 feb-Depurado'!AC2926</f>
        <v>44957</v>
      </c>
      <c r="Q2927" s="111">
        <f>+'Categorias-9 feb-Depurado'!AE2926</f>
        <v>44987</v>
      </c>
      <c r="R2927" s="112" t="str">
        <f>+'Categorias-9 feb-Depurado'!AB2926</f>
        <v>Transporte</v>
      </c>
    </row>
    <row r="2928" spans="2:18" s="1" customFormat="1" ht="14.5" hidden="1">
      <c r="B2928" s="57" t="str">
        <f>+'Categorias-9 feb-Depurado'!B2927</f>
        <v>GET E INTERNACIONAL</v>
      </c>
      <c r="C2928" s="30" t="s">
        <v>4900</v>
      </c>
      <c r="D2928" s="31">
        <v>5</v>
      </c>
      <c r="E2928" s="30" t="str">
        <f>+'Categorias-9 feb-Depurado'!E2927</f>
        <v>NL855366084B01</v>
      </c>
      <c r="F2928" s="30" t="str">
        <f>+'Categorias-9 feb-Depurado'!F2927</f>
        <v>Antareslaan 33,</v>
      </c>
      <c r="G2928" s="30" t="str">
        <f>+'Categorias-9 feb-Depurado'!G2927</f>
        <v>HOOFDDORP</v>
      </c>
      <c r="H2928" s="30" t="str">
        <f>+'Categorias-9 feb-Depurado'!H2927</f>
        <v>SI2302-00175</v>
      </c>
      <c r="I2928" s="107">
        <f>+'Categorias-9 feb-Depurado'!R2927</f>
        <v>330080</v>
      </c>
      <c r="J2928" s="108">
        <f t="shared" si="188"/>
        <v>0</v>
      </c>
      <c r="K2928" s="107">
        <f t="shared" si="189"/>
        <v>0</v>
      </c>
      <c r="L2928" s="109">
        <f t="shared" si="190"/>
        <v>330080</v>
      </c>
      <c r="M2928" s="110">
        <f t="shared" si="191"/>
        <v>2.5163784824780867E-07</v>
      </c>
      <c r="N2928" s="33" t="s">
        <v>4892</v>
      </c>
      <c r="O2928" s="33">
        <f>+'Categorias-9 feb-Depurado'!Y2927</f>
        <v>72</v>
      </c>
      <c r="P2928" s="111">
        <f>+'Categorias-9 feb-Depurado'!AC2927</f>
        <v>44960</v>
      </c>
      <c r="Q2928" s="111">
        <f>+'Categorias-9 feb-Depurado'!AE2927</f>
        <v>44990</v>
      </c>
      <c r="R2928" s="112" t="str">
        <f>+'Categorias-9 feb-Depurado'!AB2927</f>
        <v>Transporte</v>
      </c>
    </row>
    <row r="2929" spans="2:18" s="1" customFormat="1" ht="14.5" hidden="1">
      <c r="B2929" s="57" t="str">
        <f>+'Categorias-9 feb-Depurado'!B2928</f>
        <v>GLOBAL COLLECT SERVICES</v>
      </c>
      <c r="C2929" s="30" t="s">
        <v>4900</v>
      </c>
      <c r="D2929" s="31">
        <v>5</v>
      </c>
      <c r="E2929" s="30" t="str">
        <f>+'Categorias-9 feb-Depurado'!E2928</f>
        <v>NL809075118B01</v>
      </c>
      <c r="F2929" s="30" t="str">
        <f>+'Categorias-9 feb-Depurado'!F2928</f>
        <v>Neptunusstraat 41-63, 2132Ja Hoofddorp.</v>
      </c>
      <c r="G2929" s="30" t="str">
        <f>+'Categorias-9 feb-Depurado'!G2928</f>
        <v>NETHERLANDS</v>
      </c>
      <c r="H2929" s="30">
        <f>+'Categorias-9 feb-Depurado'!H2928</f>
        <v>202302416</v>
      </c>
      <c r="I2929" s="107">
        <f>+'Categorias-9 feb-Depurado'!R2928</f>
        <v>347415</v>
      </c>
      <c r="J2929" s="108">
        <f t="shared" si="188"/>
        <v>0</v>
      </c>
      <c r="K2929" s="107">
        <f t="shared" si="189"/>
        <v>0</v>
      </c>
      <c r="L2929" s="109">
        <f t="shared" si="190"/>
        <v>347415</v>
      </c>
      <c r="M2929" s="110">
        <f t="shared" si="191"/>
        <v>2.6485325693472023E-07</v>
      </c>
      <c r="N2929" s="33" t="s">
        <v>4892</v>
      </c>
      <c r="O2929" s="33">
        <f>+'Categorias-9 feb-Depurado'!Y2928</f>
        <v>75</v>
      </c>
      <c r="P2929" s="111">
        <f>+'Categorias-9 feb-Depurado'!AC2928</f>
        <v>44957</v>
      </c>
      <c r="Q2929" s="111">
        <f>+'Categorias-9 feb-Depurado'!AE2928</f>
        <v>44987</v>
      </c>
      <c r="R2929" s="112" t="str">
        <f>+'Categorias-9 feb-Depurado'!AB2928</f>
        <v>Ventas</v>
      </c>
    </row>
    <row r="2930" spans="2:18" s="1" customFormat="1" ht="14.5" hidden="1">
      <c r="B2930" s="57" t="str">
        <f>+'Categorias-9 feb-Depurado'!B2929</f>
        <v>GLOBAL COLLECT SERVICES</v>
      </c>
      <c r="C2930" s="30" t="s">
        <v>4900</v>
      </c>
      <c r="D2930" s="31">
        <v>5</v>
      </c>
      <c r="E2930" s="30" t="str">
        <f>+'Categorias-9 feb-Depurado'!E2929</f>
        <v>NL809075118B01</v>
      </c>
      <c r="F2930" s="30" t="str">
        <f>+'Categorias-9 feb-Depurado'!F2929</f>
        <v>Neptunusstraat 41-63, 2132Ja Hoofddorp.</v>
      </c>
      <c r="G2930" s="30" t="str">
        <f>+'Categorias-9 feb-Depurado'!G2929</f>
        <v>NETHERLANDS</v>
      </c>
      <c r="H2930" s="30">
        <f>+'Categorias-9 feb-Depurado'!H2929</f>
        <v>202302419</v>
      </c>
      <c r="I2930" s="107">
        <f>+'Categorias-9 feb-Depurado'!R2929</f>
        <v>347415</v>
      </c>
      <c r="J2930" s="108">
        <f t="shared" si="188"/>
        <v>0</v>
      </c>
      <c r="K2930" s="107">
        <f t="shared" si="189"/>
        <v>0</v>
      </c>
      <c r="L2930" s="109">
        <f t="shared" si="190"/>
        <v>347415</v>
      </c>
      <c r="M2930" s="110">
        <f t="shared" si="191"/>
        <v>2.6485325693472023E-07</v>
      </c>
      <c r="N2930" s="33" t="s">
        <v>4892</v>
      </c>
      <c r="O2930" s="33">
        <f>+'Categorias-9 feb-Depurado'!Y2929</f>
        <v>75</v>
      </c>
      <c r="P2930" s="111">
        <f>+'Categorias-9 feb-Depurado'!AC2929</f>
        <v>44957</v>
      </c>
      <c r="Q2930" s="111">
        <f>+'Categorias-9 feb-Depurado'!AE2929</f>
        <v>44987</v>
      </c>
      <c r="R2930" s="112" t="str">
        <f>+'Categorias-9 feb-Depurado'!AB2929</f>
        <v>Ventas</v>
      </c>
    </row>
    <row r="2931" spans="2:18" s="1" customFormat="1" ht="14.5" hidden="1">
      <c r="B2931" s="57" t="str">
        <f>+'Categorias-9 feb-Depurado'!B2930</f>
        <v>GLOBAL COLLECT SERVICES</v>
      </c>
      <c r="C2931" s="30" t="s">
        <v>4900</v>
      </c>
      <c r="D2931" s="31">
        <v>5</v>
      </c>
      <c r="E2931" s="30" t="str">
        <f>+'Categorias-9 feb-Depurado'!E2930</f>
        <v>NL809075118B01</v>
      </c>
      <c r="F2931" s="30" t="str">
        <f>+'Categorias-9 feb-Depurado'!F2930</f>
        <v>Neptunusstraat 41-63, 2132Ja Hoofddorp.</v>
      </c>
      <c r="G2931" s="30" t="str">
        <f>+'Categorias-9 feb-Depurado'!G2930</f>
        <v>NETHERLANDS</v>
      </c>
      <c r="H2931" s="30">
        <f>+'Categorias-9 feb-Depurado'!H2930</f>
        <v>202302418</v>
      </c>
      <c r="I2931" s="107">
        <f>+'Categorias-9 feb-Depurado'!R2930</f>
        <v>347415</v>
      </c>
      <c r="J2931" s="108">
        <f t="shared" si="188"/>
        <v>0</v>
      </c>
      <c r="K2931" s="107">
        <f t="shared" si="189"/>
        <v>0</v>
      </c>
      <c r="L2931" s="109">
        <f t="shared" si="190"/>
        <v>347415</v>
      </c>
      <c r="M2931" s="110">
        <f t="shared" si="191"/>
        <v>2.6485325693472023E-07</v>
      </c>
      <c r="N2931" s="33" t="s">
        <v>4892</v>
      </c>
      <c r="O2931" s="33">
        <f>+'Categorias-9 feb-Depurado'!Y2930</f>
        <v>75</v>
      </c>
      <c r="P2931" s="111">
        <f>+'Categorias-9 feb-Depurado'!AC2930</f>
        <v>44957</v>
      </c>
      <c r="Q2931" s="111">
        <f>+'Categorias-9 feb-Depurado'!AE2930</f>
        <v>44987</v>
      </c>
      <c r="R2931" s="112" t="str">
        <f>+'Categorias-9 feb-Depurado'!AB2930</f>
        <v>Ventas</v>
      </c>
    </row>
    <row r="2932" spans="2:18" s="1" customFormat="1" ht="14.5" hidden="1">
      <c r="B2932" s="57" t="str">
        <f>+'Categorias-9 feb-Depurado'!B2931</f>
        <v>GLOBAL COLLECT SERVICES</v>
      </c>
      <c r="C2932" s="30" t="s">
        <v>4900</v>
      </c>
      <c r="D2932" s="31">
        <v>5</v>
      </c>
      <c r="E2932" s="30" t="str">
        <f>+'Categorias-9 feb-Depurado'!E2931</f>
        <v>NL809075118B01</v>
      </c>
      <c r="F2932" s="30" t="str">
        <f>+'Categorias-9 feb-Depurado'!F2931</f>
        <v>Neptunusstraat 41-63, 2132Ja Hoofddorp.</v>
      </c>
      <c r="G2932" s="30" t="str">
        <f>+'Categorias-9 feb-Depurado'!G2931</f>
        <v>NETHERLANDS</v>
      </c>
      <c r="H2932" s="30">
        <f>+'Categorias-9 feb-Depurado'!H2931</f>
        <v>202302414</v>
      </c>
      <c r="I2932" s="107">
        <f>+'Categorias-9 feb-Depurado'!R2931</f>
        <v>347415</v>
      </c>
      <c r="J2932" s="108">
        <f t="shared" si="188"/>
        <v>0</v>
      </c>
      <c r="K2932" s="107">
        <f t="shared" si="189"/>
        <v>0</v>
      </c>
      <c r="L2932" s="109">
        <f t="shared" si="190"/>
        <v>347415</v>
      </c>
      <c r="M2932" s="110">
        <f t="shared" si="191"/>
        <v>2.6485325693472023E-07</v>
      </c>
      <c r="N2932" s="33" t="s">
        <v>4892</v>
      </c>
      <c r="O2932" s="33">
        <f>+'Categorias-9 feb-Depurado'!Y2931</f>
        <v>75</v>
      </c>
      <c r="P2932" s="111">
        <f>+'Categorias-9 feb-Depurado'!AC2931</f>
        <v>44957</v>
      </c>
      <c r="Q2932" s="111">
        <f>+'Categorias-9 feb-Depurado'!AE2931</f>
        <v>44987</v>
      </c>
      <c r="R2932" s="112" t="str">
        <f>+'Categorias-9 feb-Depurado'!AB2931</f>
        <v>Ventas</v>
      </c>
    </row>
    <row r="2933" spans="2:18" s="1" customFormat="1" ht="14.5" hidden="1">
      <c r="B2933" s="57" t="str">
        <f>+'Categorias-9 feb-Depurado'!B2932</f>
        <v>GLOBAL COLLECT SERVICES</v>
      </c>
      <c r="C2933" s="30" t="s">
        <v>4900</v>
      </c>
      <c r="D2933" s="31">
        <v>5</v>
      </c>
      <c r="E2933" s="30" t="str">
        <f>+'Categorias-9 feb-Depurado'!E2932</f>
        <v>NL809075118B01</v>
      </c>
      <c r="F2933" s="30" t="str">
        <f>+'Categorias-9 feb-Depurado'!F2932</f>
        <v>Neptunusstraat 41-63, 2132Ja Hoofddorp.</v>
      </c>
      <c r="G2933" s="30" t="str">
        <f>+'Categorias-9 feb-Depurado'!G2932</f>
        <v>NETHERLANDS</v>
      </c>
      <c r="H2933" s="30">
        <f>+'Categorias-9 feb-Depurado'!H2932</f>
        <v>202302411</v>
      </c>
      <c r="I2933" s="107">
        <f>+'Categorias-9 feb-Depurado'!R2932</f>
        <v>6762456</v>
      </c>
      <c r="J2933" s="108">
        <f t="shared" si="188"/>
        <v>0</v>
      </c>
      <c r="K2933" s="107">
        <f t="shared" si="189"/>
        <v>0</v>
      </c>
      <c r="L2933" s="109">
        <f t="shared" si="190"/>
        <v>6762456</v>
      </c>
      <c r="M2933" s="110">
        <f t="shared" si="191"/>
        <v>5.1553861994379637E-06</v>
      </c>
      <c r="N2933" s="33" t="s">
        <v>4892</v>
      </c>
      <c r="O2933" s="33">
        <f>+'Categorias-9 feb-Depurado'!Y2932</f>
        <v>1459.8800000000001</v>
      </c>
      <c r="P2933" s="111">
        <f>+'Categorias-9 feb-Depurado'!AC2932</f>
        <v>44957</v>
      </c>
      <c r="Q2933" s="111">
        <f>+'Categorias-9 feb-Depurado'!AE2932</f>
        <v>44987</v>
      </c>
      <c r="R2933" s="112" t="str">
        <f>+'Categorias-9 feb-Depurado'!AB2932</f>
        <v>Ventas</v>
      </c>
    </row>
    <row r="2934" spans="2:18" s="1" customFormat="1" ht="14.5" hidden="1">
      <c r="B2934" s="57" t="str">
        <f>+'Categorias-9 feb-Depurado'!B2933</f>
        <v>GLOBAL COLLECT SERVICES</v>
      </c>
      <c r="C2934" s="30" t="s">
        <v>4900</v>
      </c>
      <c r="D2934" s="31">
        <v>5</v>
      </c>
      <c r="E2934" s="30" t="str">
        <f>+'Categorias-9 feb-Depurado'!E2933</f>
        <v>NL809075118B01</v>
      </c>
      <c r="F2934" s="30" t="str">
        <f>+'Categorias-9 feb-Depurado'!F2933</f>
        <v>Neptunusstraat 41-63, 2132Ja Hoofddorp.</v>
      </c>
      <c r="G2934" s="30" t="str">
        <f>+'Categorias-9 feb-Depurado'!G2933</f>
        <v>NETHERLANDS</v>
      </c>
      <c r="H2934" s="30">
        <f>+'Categorias-9 feb-Depurado'!H2933</f>
        <v>202302417</v>
      </c>
      <c r="I2934" s="107">
        <f>+'Categorias-9 feb-Depurado'!R2933</f>
        <v>347415</v>
      </c>
      <c r="J2934" s="108">
        <f t="shared" si="188"/>
        <v>0</v>
      </c>
      <c r="K2934" s="107">
        <f t="shared" si="189"/>
        <v>0</v>
      </c>
      <c r="L2934" s="109">
        <f t="shared" si="190"/>
        <v>347415</v>
      </c>
      <c r="M2934" s="110">
        <f t="shared" si="191"/>
        <v>2.6485325693472023E-07</v>
      </c>
      <c r="N2934" s="33" t="s">
        <v>4892</v>
      </c>
      <c r="O2934" s="33">
        <f>+'Categorias-9 feb-Depurado'!Y2933</f>
        <v>75</v>
      </c>
      <c r="P2934" s="111">
        <f>+'Categorias-9 feb-Depurado'!AC2933</f>
        <v>44957</v>
      </c>
      <c r="Q2934" s="111">
        <f>+'Categorias-9 feb-Depurado'!AE2933</f>
        <v>44987</v>
      </c>
      <c r="R2934" s="112" t="str">
        <f>+'Categorias-9 feb-Depurado'!AB2933</f>
        <v>Ventas</v>
      </c>
    </row>
    <row r="2935" spans="2:18" s="1" customFormat="1" ht="14.5" hidden="1">
      <c r="B2935" s="57" t="str">
        <f>+'Categorias-9 feb-Depurado'!B2934</f>
        <v>GLOBAL COLLECT SERVICES</v>
      </c>
      <c r="C2935" s="30" t="s">
        <v>4900</v>
      </c>
      <c r="D2935" s="31">
        <v>5</v>
      </c>
      <c r="E2935" s="30" t="str">
        <f>+'Categorias-9 feb-Depurado'!E2934</f>
        <v>NL809075118B01</v>
      </c>
      <c r="F2935" s="30" t="str">
        <f>+'Categorias-9 feb-Depurado'!F2934</f>
        <v>Neptunusstraat 41-63, 2132Ja Hoofddorp.</v>
      </c>
      <c r="G2935" s="30" t="str">
        <f>+'Categorias-9 feb-Depurado'!G2934</f>
        <v>NETHERLANDS</v>
      </c>
      <c r="H2935" s="30">
        <f>+'Categorias-9 feb-Depurado'!H2934</f>
        <v>202302415</v>
      </c>
      <c r="I2935" s="107">
        <f>+'Categorias-9 feb-Depurado'!R2934</f>
        <v>347415</v>
      </c>
      <c r="J2935" s="108">
        <f t="shared" si="188"/>
        <v>0</v>
      </c>
      <c r="K2935" s="107">
        <f t="shared" si="189"/>
        <v>0</v>
      </c>
      <c r="L2935" s="109">
        <f t="shared" si="190"/>
        <v>347415</v>
      </c>
      <c r="M2935" s="110">
        <f t="shared" si="191"/>
        <v>2.6485325693472023E-07</v>
      </c>
      <c r="N2935" s="33" t="s">
        <v>4892</v>
      </c>
      <c r="O2935" s="33">
        <f>+'Categorias-9 feb-Depurado'!Y2934</f>
        <v>75</v>
      </c>
      <c r="P2935" s="111">
        <f>+'Categorias-9 feb-Depurado'!AC2934</f>
        <v>44957</v>
      </c>
      <c r="Q2935" s="111">
        <f>+'Categorias-9 feb-Depurado'!AE2934</f>
        <v>44987</v>
      </c>
      <c r="R2935" s="112" t="str">
        <f>+'Categorias-9 feb-Depurado'!AB2934</f>
        <v>Ventas</v>
      </c>
    </row>
    <row r="2936" spans="2:18" s="1" customFormat="1" ht="14.5" hidden="1">
      <c r="B2936" s="57" t="str">
        <f>+'Categorias-9 feb-Depurado'!B2935</f>
        <v>GLOBAL COLLECT SERVICES</v>
      </c>
      <c r="C2936" s="30" t="s">
        <v>4900</v>
      </c>
      <c r="D2936" s="31">
        <v>5</v>
      </c>
      <c r="E2936" s="30" t="str">
        <f>+'Categorias-9 feb-Depurado'!E2935</f>
        <v>NL809075118B01</v>
      </c>
      <c r="F2936" s="30" t="str">
        <f>+'Categorias-9 feb-Depurado'!F2935</f>
        <v>Neptunusstraat 41-63, 2132Ja Hoofddorp.</v>
      </c>
      <c r="G2936" s="30" t="str">
        <f>+'Categorias-9 feb-Depurado'!G2935</f>
        <v>NETHERLANDS</v>
      </c>
      <c r="H2936" s="30">
        <f>+'Categorias-9 feb-Depurado'!H2935</f>
        <v>202302413</v>
      </c>
      <c r="I2936" s="107">
        <f>+'Categorias-9 feb-Depurado'!R2935</f>
        <v>31447357</v>
      </c>
      <c r="J2936" s="108">
        <f t="shared" si="188"/>
        <v>0</v>
      </c>
      <c r="K2936" s="107">
        <f t="shared" si="189"/>
        <v>0</v>
      </c>
      <c r="L2936" s="109">
        <f t="shared" si="190"/>
        <v>31447357</v>
      </c>
      <c r="M2936" s="110">
        <f t="shared" si="191"/>
        <v>2.3974022202377192E-05</v>
      </c>
      <c r="N2936" s="33" t="s">
        <v>4892</v>
      </c>
      <c r="O2936" s="33">
        <f>+'Categorias-9 feb-Depurado'!Y2935</f>
        <v>6788.8599999999997</v>
      </c>
      <c r="P2936" s="111">
        <f>+'Categorias-9 feb-Depurado'!AC2935</f>
        <v>44957</v>
      </c>
      <c r="Q2936" s="111">
        <f>+'Categorias-9 feb-Depurado'!AE2935</f>
        <v>44987</v>
      </c>
      <c r="R2936" s="112" t="str">
        <f>+'Categorias-9 feb-Depurado'!AB2935</f>
        <v>Ventas</v>
      </c>
    </row>
    <row r="2937" spans="2:18" s="1" customFormat="1" ht="14.5" hidden="1">
      <c r="B2937" s="57" t="str">
        <f>+'Categorias-9 feb-Depurado'!B2936</f>
        <v>GLOBAL COLLECT SERVICES</v>
      </c>
      <c r="C2937" s="30" t="s">
        <v>4900</v>
      </c>
      <c r="D2937" s="31">
        <v>5</v>
      </c>
      <c r="E2937" s="30" t="str">
        <f>+'Categorias-9 feb-Depurado'!E2936</f>
        <v>NL809075118B01</v>
      </c>
      <c r="F2937" s="30" t="str">
        <f>+'Categorias-9 feb-Depurado'!F2936</f>
        <v>Neptunusstraat 41-63, 2132Ja Hoofddorp.</v>
      </c>
      <c r="G2937" s="30" t="str">
        <f>+'Categorias-9 feb-Depurado'!G2936</f>
        <v>NETHERLANDS</v>
      </c>
      <c r="H2937" s="30">
        <f>+'Categorias-9 feb-Depurado'!H2936</f>
        <v>202302412</v>
      </c>
      <c r="I2937" s="107">
        <f>+'Categorias-9 feb-Depurado'!R2936</f>
        <v>347415</v>
      </c>
      <c r="J2937" s="108">
        <f t="shared" si="188"/>
        <v>0</v>
      </c>
      <c r="K2937" s="107">
        <f t="shared" si="189"/>
        <v>0</v>
      </c>
      <c r="L2937" s="109">
        <f t="shared" si="190"/>
        <v>347415</v>
      </c>
      <c r="M2937" s="110">
        <f t="shared" si="191"/>
        <v>2.6485325693472023E-07</v>
      </c>
      <c r="N2937" s="33" t="s">
        <v>4892</v>
      </c>
      <c r="O2937" s="33">
        <f>+'Categorias-9 feb-Depurado'!Y2936</f>
        <v>75</v>
      </c>
      <c r="P2937" s="111">
        <f>+'Categorias-9 feb-Depurado'!AC2936</f>
        <v>44957</v>
      </c>
      <c r="Q2937" s="111">
        <f>+'Categorias-9 feb-Depurado'!AE2936</f>
        <v>44987</v>
      </c>
      <c r="R2937" s="112" t="str">
        <f>+'Categorias-9 feb-Depurado'!AB2936</f>
        <v>Ventas</v>
      </c>
    </row>
    <row r="2938" spans="2:18" s="1" customFormat="1" ht="14.5" hidden="1">
      <c r="B2938" s="57" t="str">
        <f>+'Categorias-9 feb-Depurado'!B2937</f>
        <v>GLOBAL COLLECT SERVICES</v>
      </c>
      <c r="C2938" s="30" t="s">
        <v>4900</v>
      </c>
      <c r="D2938" s="31">
        <v>5</v>
      </c>
      <c r="E2938" s="30" t="str">
        <f>+'Categorias-9 feb-Depurado'!E2937</f>
        <v>NL809075118B01</v>
      </c>
      <c r="F2938" s="30" t="str">
        <f>+'Categorias-9 feb-Depurado'!F2937</f>
        <v>Neptunusstraat 41-63, 2132Ja Hoofddorp.</v>
      </c>
      <c r="G2938" s="30" t="str">
        <f>+'Categorias-9 feb-Depurado'!G2937</f>
        <v>NETHERLANDS</v>
      </c>
      <c r="H2938" s="30">
        <f>+'Categorias-9 feb-Depurado'!H2937</f>
        <v>202302420</v>
      </c>
      <c r="I2938" s="107">
        <f>+'Categorias-9 feb-Depurado'!R2937</f>
        <v>347415</v>
      </c>
      <c r="J2938" s="108">
        <f t="shared" si="188"/>
        <v>0</v>
      </c>
      <c r="K2938" s="107">
        <f t="shared" si="189"/>
        <v>0</v>
      </c>
      <c r="L2938" s="109">
        <f t="shared" si="190"/>
        <v>347415</v>
      </c>
      <c r="M2938" s="110">
        <f t="shared" si="191"/>
        <v>2.6485325693472023E-07</v>
      </c>
      <c r="N2938" s="33" t="s">
        <v>4892</v>
      </c>
      <c r="O2938" s="33">
        <f>+'Categorias-9 feb-Depurado'!Y2937</f>
        <v>75</v>
      </c>
      <c r="P2938" s="111">
        <f>+'Categorias-9 feb-Depurado'!AC2937</f>
        <v>44957</v>
      </c>
      <c r="Q2938" s="111">
        <f>+'Categorias-9 feb-Depurado'!AE2937</f>
        <v>44987</v>
      </c>
      <c r="R2938" s="112" t="str">
        <f>+'Categorias-9 feb-Depurado'!AB2937</f>
        <v>Ventas</v>
      </c>
    </row>
    <row r="2939" spans="2:18" s="1" customFormat="1" ht="14.5" hidden="1">
      <c r="B2939" s="57" t="str">
        <f>+'Categorias-9 feb-Depurado'!B2938</f>
        <v>GOLDEN  EAGLE INTERNATIONAL</v>
      </c>
      <c r="C2939" s="30" t="s">
        <v>4900</v>
      </c>
      <c r="D2939" s="31">
        <v>5</v>
      </c>
      <c r="E2939" s="30" t="str">
        <f>+'Categorias-9 feb-Depurado'!E2938</f>
        <v>444444975</v>
      </c>
      <c r="F2939" s="30" t="str">
        <f>+'Categorias-9 feb-Depurado'!F2938</f>
        <v>10 Portman St, London W1H 6DZ, Reino Unido</v>
      </c>
      <c r="G2939" s="30" t="str">
        <f>+'Categorias-9 feb-Depurado'!G2938</f>
        <v>Estados Unidos</v>
      </c>
      <c r="H2939" s="30" t="str">
        <f>+'Categorias-9 feb-Depurado'!H2938</f>
        <v>I4758</v>
      </c>
      <c r="I2939" s="107">
        <f>+'Categorias-9 feb-Depurado'!R2938</f>
        <v>11904135</v>
      </c>
      <c r="J2939" s="108">
        <f t="shared" si="188"/>
        <v>0</v>
      </c>
      <c r="K2939" s="107">
        <f t="shared" si="189"/>
        <v>0</v>
      </c>
      <c r="L2939" s="109">
        <f t="shared" si="190"/>
        <v>11904135</v>
      </c>
      <c r="M2939" s="110">
        <f t="shared" si="191"/>
        <v>9.0751663737622016E-06</v>
      </c>
      <c r="N2939" s="33" t="s">
        <v>4892</v>
      </c>
      <c r="O2939" s="33">
        <f>+'Categorias-9 feb-Depurado'!Y2938</f>
        <v>2525.2600000000002</v>
      </c>
      <c r="P2939" s="111">
        <f>+'Categorias-9 feb-Depurado'!AC2938</f>
        <v>44917</v>
      </c>
      <c r="Q2939" s="111">
        <f>+'Categorias-9 feb-Depurado'!AE2938</f>
        <v>44977</v>
      </c>
      <c r="R2939" s="112" t="str">
        <f>+'Categorias-9 feb-Depurado'!AB2938</f>
        <v>Compras</v>
      </c>
    </row>
    <row r="2940" spans="2:18" s="1" customFormat="1" ht="14.5" hidden="1">
      <c r="B2940" s="57" t="str">
        <f>+'Categorias-9 feb-Depurado'!B2939</f>
        <v>GOLDEN  EAGLE INTERNATIONAL</v>
      </c>
      <c r="C2940" s="30" t="s">
        <v>4900</v>
      </c>
      <c r="D2940" s="31">
        <v>5</v>
      </c>
      <c r="E2940" s="30" t="str">
        <f>+'Categorias-9 feb-Depurado'!E2939</f>
        <v>444444975</v>
      </c>
      <c r="F2940" s="30" t="str">
        <f>+'Categorias-9 feb-Depurado'!F2939</f>
        <v>10 Portman St, London W1H 6DZ, Reino Unido</v>
      </c>
      <c r="G2940" s="30" t="str">
        <f>+'Categorias-9 feb-Depurado'!G2939</f>
        <v>Estados Unidos</v>
      </c>
      <c r="H2940" s="30" t="str">
        <f>+'Categorias-9 feb-Depurado'!H2939</f>
        <v>I4809</v>
      </c>
      <c r="I2940" s="107">
        <f>+'Categorias-9 feb-Depurado'!R2939</f>
        <v>11579134</v>
      </c>
      <c r="J2940" s="108">
        <f t="shared" si="188"/>
        <v>0</v>
      </c>
      <c r="K2940" s="107">
        <f t="shared" si="189"/>
        <v>0</v>
      </c>
      <c r="L2940" s="109">
        <f t="shared" si="190"/>
        <v>11579134</v>
      </c>
      <c r="M2940" s="110">
        <f t="shared" si="191"/>
        <v>8.8274005220947707E-06</v>
      </c>
      <c r="N2940" s="33" t="s">
        <v>4892</v>
      </c>
      <c r="O2940" s="33">
        <f>+'Categorias-9 feb-Depurado'!Y2939</f>
        <v>2525.2600000000002</v>
      </c>
      <c r="P2940" s="111">
        <f>+'Categorias-9 feb-Depurado'!AC2939</f>
        <v>44949</v>
      </c>
      <c r="Q2940" s="111">
        <f>+'Categorias-9 feb-Depurado'!AE2939</f>
        <v>45009</v>
      </c>
      <c r="R2940" s="112" t="str">
        <f>+'Categorias-9 feb-Depurado'!AB2939</f>
        <v>Compras</v>
      </c>
    </row>
    <row r="2941" spans="2:18" s="1" customFormat="1" ht="14.5" hidden="1">
      <c r="B2941" s="57" t="str">
        <f>+'Categorias-9 feb-Depurado'!B2940</f>
        <v>GREATER ORLANDO AVIATION AUTHORITY (GOAA)</v>
      </c>
      <c r="C2941" s="30" t="s">
        <v>4900</v>
      </c>
      <c r="D2941" s="31">
        <v>5</v>
      </c>
      <c r="E2941" s="30" t="str">
        <f>+'Categorias-9 feb-Depurado'!E2940</f>
        <v>591696799</v>
      </c>
      <c r="F2941" s="30" t="str">
        <f>+'Categorias-9 feb-Depurado'!F2940</f>
        <v>One Jeff Fuqua Boulevard</v>
      </c>
      <c r="G2941" s="30" t="str">
        <f>+'Categorias-9 feb-Depurado'!G2940</f>
        <v>ORLANDO</v>
      </c>
      <c r="H2941" s="30">
        <f>+'Categorias-9 feb-Depurado'!H2940</f>
        <v>2000003860</v>
      </c>
      <c r="I2941" s="107">
        <f>+'Categorias-9 feb-Depurado'!R2940</f>
        <v>33482576</v>
      </c>
      <c r="J2941" s="108">
        <f t="shared" si="188"/>
        <v>33482576</v>
      </c>
      <c r="K2941" s="107">
        <f t="shared" si="189"/>
        <v>0</v>
      </c>
      <c r="L2941" s="109">
        <f t="shared" si="190"/>
        <v>33482576</v>
      </c>
      <c r="M2941" s="110">
        <f t="shared" si="191"/>
        <v>2.5525579794091495E-05</v>
      </c>
      <c r="N2941" s="33" t="s">
        <v>4892</v>
      </c>
      <c r="O2941" s="33">
        <f>+'Categorias-9 feb-Depurado'!Y2940</f>
        <v>7365.3800000000001</v>
      </c>
      <c r="P2941" s="111">
        <f>+'Categorias-9 feb-Depurado'!AC2940</f>
        <v>44951</v>
      </c>
      <c r="Q2941" s="111">
        <f>+'Categorias-9 feb-Depurado'!AE2940</f>
        <v>44966</v>
      </c>
      <c r="R2941" s="112" t="str">
        <f>+'Categorias-9 feb-Depurado'!AB2940</f>
        <v>Aeropuerto</v>
      </c>
    </row>
    <row r="2942" spans="2:18" s="1" customFormat="1" ht="14.5" hidden="1">
      <c r="B2942" s="57" t="str">
        <f>+'Categorias-9 feb-Depurado'!B2941</f>
        <v>HAWK AVIATION LA-LLC</v>
      </c>
      <c r="C2942" s="30" t="s">
        <v>4900</v>
      </c>
      <c r="D2942" s="31">
        <v>5</v>
      </c>
      <c r="E2942" s="30">
        <f>+'Categorias-9 feb-Depurado'!E2941</f>
        <v>262165088</v>
      </c>
      <c r="F2942" s="30" t="str">
        <f>+'Categorias-9 feb-Depurado'!F2941</f>
        <v>975 Shotgun Rd, Sunrise, FL 33326,</v>
      </c>
      <c r="G2942" s="30" t="str">
        <f>+'Categorias-9 feb-Depurado'!G2941</f>
        <v>MIAMI</v>
      </c>
      <c r="H2942" s="30" t="str">
        <f>+'Categorias-9 feb-Depurado'!H2941</f>
        <v>F19404043</v>
      </c>
      <c r="I2942" s="107">
        <f>+'Categorias-9 feb-Depurado'!R2941</f>
        <v>35506104</v>
      </c>
      <c r="J2942" s="108">
        <f t="shared" si="188"/>
        <v>0</v>
      </c>
      <c r="K2942" s="107">
        <f t="shared" si="189"/>
        <v>0</v>
      </c>
      <c r="L2942" s="109">
        <f t="shared" si="190"/>
        <v>35506104</v>
      </c>
      <c r="M2942" s="110">
        <f t="shared" si="191"/>
        <v>2.7068224703777607E-05</v>
      </c>
      <c r="N2942" s="33" t="s">
        <v>4892</v>
      </c>
      <c r="O2942" s="33">
        <f>+'Categorias-9 feb-Depurado'!Y2941</f>
        <v>7450</v>
      </c>
      <c r="P2942" s="111">
        <f>+'Categorias-9 feb-Depurado'!AC2941</f>
        <v>44924</v>
      </c>
      <c r="Q2942" s="111">
        <f>+'Categorias-9 feb-Depurado'!AE2941</f>
        <v>44984</v>
      </c>
      <c r="R2942" s="112" t="str">
        <f>+'Categorias-9 feb-Depurado'!AB2941</f>
        <v>Compras</v>
      </c>
    </row>
    <row r="2943" spans="2:18" s="1" customFormat="1" ht="14.5" hidden="1">
      <c r="B2943" s="57" t="str">
        <f>+'Categorias-9 feb-Depurado'!B2942</f>
        <v>HAWK AVIATION LA-LLC</v>
      </c>
      <c r="C2943" s="30" t="s">
        <v>4900</v>
      </c>
      <c r="D2943" s="31">
        <v>5</v>
      </c>
      <c r="E2943" s="30">
        <f>+'Categorias-9 feb-Depurado'!E2942</f>
        <v>262165088</v>
      </c>
      <c r="F2943" s="30" t="str">
        <f>+'Categorias-9 feb-Depurado'!F2942</f>
        <v>975 Shotgun Rd, Sunrise, FL 33326,</v>
      </c>
      <c r="G2943" s="30" t="str">
        <f>+'Categorias-9 feb-Depurado'!G2942</f>
        <v>MIAMI</v>
      </c>
      <c r="H2943" s="30" t="str">
        <f>+'Categorias-9 feb-Depurado'!H2942</f>
        <v>F19404045</v>
      </c>
      <c r="I2943" s="107">
        <f>+'Categorias-9 feb-Depurado'!R2942</f>
        <v>35506104</v>
      </c>
      <c r="J2943" s="108">
        <f t="shared" si="188"/>
        <v>0</v>
      </c>
      <c r="K2943" s="107">
        <f t="shared" si="189"/>
        <v>0</v>
      </c>
      <c r="L2943" s="109">
        <f t="shared" si="190"/>
        <v>35506104</v>
      </c>
      <c r="M2943" s="110">
        <f t="shared" si="191"/>
        <v>2.7068224703777607E-05</v>
      </c>
      <c r="N2943" s="33" t="s">
        <v>4892</v>
      </c>
      <c r="O2943" s="33">
        <f>+'Categorias-9 feb-Depurado'!Y2942</f>
        <v>7450</v>
      </c>
      <c r="P2943" s="111">
        <f>+'Categorias-9 feb-Depurado'!AC2942</f>
        <v>44924</v>
      </c>
      <c r="Q2943" s="111">
        <f>+'Categorias-9 feb-Depurado'!AE2942</f>
        <v>44984</v>
      </c>
      <c r="R2943" s="112" t="str">
        <f>+'Categorias-9 feb-Depurado'!AB2942</f>
        <v>Compras</v>
      </c>
    </row>
    <row r="2944" spans="2:18" s="1" customFormat="1" ht="14.5" hidden="1">
      <c r="B2944" s="57" t="str">
        <f>+'Categorias-9 feb-Depurado'!B2943</f>
        <v>HEICO AEROSPACE CORPORATION</v>
      </c>
      <c r="C2944" s="30" t="s">
        <v>4900</v>
      </c>
      <c r="D2944" s="31">
        <v>5</v>
      </c>
      <c r="E2944" s="30" t="str">
        <f>+'Categorias-9 feb-Depurado'!E2943</f>
        <v>59-0791770</v>
      </c>
      <c r="F2944" s="30" t="str">
        <f>+'Categorias-9 feb-Depurado'!F2943</f>
        <v>3000 TAFT STREET</v>
      </c>
      <c r="G2944" s="30" t="str">
        <f>+'Categorias-9 feb-Depurado'!G2943</f>
        <v>FLORIDA</v>
      </c>
      <c r="H2944" s="30" t="str">
        <f>+'Categorias-9 feb-Depurado'!H2943</f>
        <v>JA2979952</v>
      </c>
      <c r="I2944" s="107">
        <f>+'Categorias-9 feb-Depurado'!R2943</f>
        <v>9594040</v>
      </c>
      <c r="J2944" s="108">
        <f t="shared" si="188"/>
        <v>0</v>
      </c>
      <c r="K2944" s="107">
        <f t="shared" si="189"/>
        <v>0</v>
      </c>
      <c r="L2944" s="109">
        <f t="shared" si="190"/>
        <v>9594040</v>
      </c>
      <c r="M2944" s="110">
        <f t="shared" si="191"/>
        <v>7.3140559306937903E-06</v>
      </c>
      <c r="N2944" s="33" t="s">
        <v>4892</v>
      </c>
      <c r="O2944" s="33">
        <f>+'Categorias-9 feb-Depurado'!Y2943</f>
        <v>2000</v>
      </c>
      <c r="P2944" s="111">
        <f>+'Categorias-9 feb-Depurado'!AC2943</f>
        <v>44911</v>
      </c>
      <c r="Q2944" s="111">
        <f>+'Categorias-9 feb-Depurado'!AE2943</f>
        <v>44971</v>
      </c>
      <c r="R2944" s="112" t="str">
        <f>+'Categorias-9 feb-Depurado'!AB2943</f>
        <v>Compras</v>
      </c>
    </row>
    <row r="2945" spans="2:18" s="1" customFormat="1" ht="14.5" hidden="1">
      <c r="B2945" s="57" t="str">
        <f>+'Categorias-9 feb-Depurado'!B2944</f>
        <v>HEICO AEROSPACE CORPORATION</v>
      </c>
      <c r="C2945" s="30" t="s">
        <v>4900</v>
      </c>
      <c r="D2945" s="31">
        <v>5</v>
      </c>
      <c r="E2945" s="30" t="str">
        <f>+'Categorias-9 feb-Depurado'!E2944</f>
        <v>59-0791770</v>
      </c>
      <c r="F2945" s="30" t="str">
        <f>+'Categorias-9 feb-Depurado'!F2944</f>
        <v>3000 TAFT STREET</v>
      </c>
      <c r="G2945" s="30" t="str">
        <f>+'Categorias-9 feb-Depurado'!G2944</f>
        <v>FLORIDA</v>
      </c>
      <c r="H2945" s="30" t="str">
        <f>+'Categorias-9 feb-Depurado'!H2944</f>
        <v>JA2980091</v>
      </c>
      <c r="I2945" s="107">
        <f>+'Categorias-9 feb-Depurado'!R2944</f>
        <v>2384645</v>
      </c>
      <c r="J2945" s="108">
        <f t="shared" si="188"/>
        <v>0</v>
      </c>
      <c r="K2945" s="107">
        <f t="shared" si="189"/>
        <v>0</v>
      </c>
      <c r="L2945" s="109">
        <f t="shared" si="190"/>
        <v>2384645</v>
      </c>
      <c r="M2945" s="110">
        <f t="shared" si="191"/>
        <v>1.8179439427862811E-06</v>
      </c>
      <c r="N2945" s="33" t="s">
        <v>4892</v>
      </c>
      <c r="O2945" s="33">
        <f>+'Categorias-9 feb-Depurado'!Y2944</f>
        <v>500</v>
      </c>
      <c r="P2945" s="111">
        <f>+'Categorias-9 feb-Depurado'!AC2944</f>
        <v>44916</v>
      </c>
      <c r="Q2945" s="111">
        <f>+'Categorias-9 feb-Depurado'!AE2944</f>
        <v>44976</v>
      </c>
      <c r="R2945" s="112" t="str">
        <f>+'Categorias-9 feb-Depurado'!AB2944</f>
        <v>Compras</v>
      </c>
    </row>
    <row r="2946" spans="2:18" s="1" customFormat="1" ht="14.5" hidden="1">
      <c r="B2946" s="57" t="str">
        <f>+'Categorias-9 feb-Depurado'!B2945</f>
        <v>HURRICANE AEROSPACE SOLUTION INC</v>
      </c>
      <c r="C2946" s="30" t="s">
        <v>4900</v>
      </c>
      <c r="D2946" s="31">
        <v>5</v>
      </c>
      <c r="E2946" s="30" t="str">
        <f>+'Categorias-9 feb-Depurado'!E2945</f>
        <v>20-8484535</v>
      </c>
      <c r="F2946" s="30" t="str">
        <f>+'Categorias-9 feb-Depurado'!F2945</f>
        <v>1480 SW 3ERDS STREET</v>
      </c>
      <c r="G2946" s="30" t="str">
        <f>+'Categorias-9 feb-Depurado'!G2945</f>
        <v>ESTADOS UNIDOS</v>
      </c>
      <c r="H2946" s="30" t="str">
        <f>+'Categorias-9 feb-Depurado'!H2945</f>
        <v>IC1234</v>
      </c>
      <c r="I2946" s="107">
        <f>+'Categorias-9 feb-Depurado'!R2945</f>
        <v>1983923</v>
      </c>
      <c r="J2946" s="108">
        <f t="shared" si="188"/>
        <v>1983923</v>
      </c>
      <c r="K2946" s="107">
        <f t="shared" si="189"/>
        <v>7453.4237136407</v>
      </c>
      <c r="L2946" s="109">
        <f t="shared" si="190"/>
        <v>1991376.4237136408</v>
      </c>
      <c r="M2946" s="110">
        <f t="shared" si="191"/>
        <v>1.5181340230087162E-06</v>
      </c>
      <c r="N2946" s="33" t="s">
        <v>4892</v>
      </c>
      <c r="O2946" s="33">
        <f>+'Categorias-9 feb-Depurado'!Y2945</f>
        <v>412.5</v>
      </c>
      <c r="P2946" s="111">
        <f>+'Categorias-9 feb-Depurado'!AC2945</f>
        <v>44895</v>
      </c>
      <c r="Q2946" s="111">
        <f>+'Categorias-9 feb-Depurado'!AE2945</f>
        <v>44955</v>
      </c>
      <c r="R2946" s="112" t="str">
        <f>+'Categorias-9 feb-Depurado'!AB2945</f>
        <v>Compras</v>
      </c>
    </row>
    <row r="2947" spans="2:18" s="1" customFormat="1" ht="14.5" hidden="1">
      <c r="B2947" s="57" t="str">
        <f>+'Categorias-9 feb-Depurado'!B2946</f>
        <v>HURRICANE AEROSPACE SOLUTION INC</v>
      </c>
      <c r="C2947" s="30" t="s">
        <v>4900</v>
      </c>
      <c r="D2947" s="31">
        <v>5</v>
      </c>
      <c r="E2947" s="30" t="str">
        <f>+'Categorias-9 feb-Depurado'!E2946</f>
        <v>20-8484535</v>
      </c>
      <c r="F2947" s="30" t="str">
        <f>+'Categorias-9 feb-Depurado'!F2946</f>
        <v>1480 SW 3ERDS STREET</v>
      </c>
      <c r="G2947" s="30" t="str">
        <f>+'Categorias-9 feb-Depurado'!G2946</f>
        <v>ESTADOS UNIDOS</v>
      </c>
      <c r="H2947" s="30" t="str">
        <f>+'Categorias-9 feb-Depurado'!H2946</f>
        <v>IC1238</v>
      </c>
      <c r="I2947" s="107">
        <f>+'Categorias-9 feb-Depurado'!R2946</f>
        <v>1296670</v>
      </c>
      <c r="J2947" s="108">
        <f t="shared" si="188"/>
        <v>0</v>
      </c>
      <c r="K2947" s="107">
        <f t="shared" si="189"/>
        <v>0</v>
      </c>
      <c r="L2947" s="109">
        <f t="shared" si="190"/>
        <v>1296670</v>
      </c>
      <c r="M2947" s="110">
        <f t="shared" si="191"/>
        <v>9.8852171803043532E-07</v>
      </c>
      <c r="N2947" s="33" t="s">
        <v>4892</v>
      </c>
      <c r="O2947" s="33">
        <f>+'Categorias-9 feb-Depurado'!Y2946</f>
        <v>270</v>
      </c>
      <c r="P2947" s="111">
        <f>+'Categorias-9 feb-Depurado'!AC2946</f>
        <v>44914</v>
      </c>
      <c r="Q2947" s="111">
        <f>+'Categorias-9 feb-Depurado'!AE2946</f>
        <v>44974</v>
      </c>
      <c r="R2947" s="112" t="str">
        <f>+'Categorias-9 feb-Depurado'!AB2946</f>
        <v>Compras</v>
      </c>
    </row>
    <row r="2948" spans="2:18" s="1" customFormat="1" ht="14.5" hidden="1">
      <c r="B2948" s="57" t="str">
        <f>+'Categorias-9 feb-Depurado'!B2947</f>
        <v>HURRICANE AEROSPACE SOLUTION INC</v>
      </c>
      <c r="C2948" s="30" t="s">
        <v>4900</v>
      </c>
      <c r="D2948" s="31">
        <v>5</v>
      </c>
      <c r="E2948" s="30" t="str">
        <f>+'Categorias-9 feb-Depurado'!E2947</f>
        <v>20-8484535</v>
      </c>
      <c r="F2948" s="30" t="str">
        <f>+'Categorias-9 feb-Depurado'!F2947</f>
        <v>1480 SW 3ERDS STREET</v>
      </c>
      <c r="G2948" s="30" t="str">
        <f>+'Categorias-9 feb-Depurado'!G2947</f>
        <v>ESTADOS UNIDOS</v>
      </c>
      <c r="H2948" s="30" t="str">
        <f>+'Categorias-9 feb-Depurado'!H2947</f>
        <v>IC1239</v>
      </c>
      <c r="I2948" s="107">
        <f>+'Categorias-9 feb-Depurado'!R2947</f>
        <v>2593339</v>
      </c>
      <c r="J2948" s="108">
        <f t="shared" si="188"/>
        <v>0</v>
      </c>
      <c r="K2948" s="107">
        <f t="shared" si="189"/>
        <v>0</v>
      </c>
      <c r="L2948" s="109">
        <f t="shared" si="190"/>
        <v>2593339</v>
      </c>
      <c r="M2948" s="110">
        <f t="shared" si="191"/>
        <v>1.9770426737067495E-06</v>
      </c>
      <c r="N2948" s="33" t="s">
        <v>4892</v>
      </c>
      <c r="O2948" s="33">
        <f>+'Categorias-9 feb-Depurado'!Y2947</f>
        <v>540</v>
      </c>
      <c r="P2948" s="111">
        <f>+'Categorias-9 feb-Depurado'!AC2947</f>
        <v>44914</v>
      </c>
      <c r="Q2948" s="111">
        <f>+'Categorias-9 feb-Depurado'!AE2947</f>
        <v>44974</v>
      </c>
      <c r="R2948" s="112" t="str">
        <f>+'Categorias-9 feb-Depurado'!AB2947</f>
        <v>Compras</v>
      </c>
    </row>
    <row r="2949" spans="2:18" s="1" customFormat="1" ht="14.5" hidden="1">
      <c r="B2949" s="57" t="str">
        <f>+'Categorias-9 feb-Depurado'!B2948</f>
        <v>HURRICANE AEROSPACE SOLUTION INC</v>
      </c>
      <c r="C2949" s="30" t="s">
        <v>4900</v>
      </c>
      <c r="D2949" s="31">
        <v>5</v>
      </c>
      <c r="E2949" s="30" t="str">
        <f>+'Categorias-9 feb-Depurado'!E2948</f>
        <v>20-8484535</v>
      </c>
      <c r="F2949" s="30" t="str">
        <f>+'Categorias-9 feb-Depurado'!F2948</f>
        <v>1480 SW 3ERDS STREET</v>
      </c>
      <c r="G2949" s="30" t="str">
        <f>+'Categorias-9 feb-Depurado'!G2948</f>
        <v>ESTADOS UNIDOS</v>
      </c>
      <c r="H2949" s="30" t="str">
        <f>+'Categorias-9 feb-Depurado'!H2948</f>
        <v>IC1244</v>
      </c>
      <c r="I2949" s="107">
        <f>+'Categorias-9 feb-Depurado'!R2948</f>
        <v>1202550</v>
      </c>
      <c r="J2949" s="108">
        <f t="shared" si="188"/>
        <v>0</v>
      </c>
      <c r="K2949" s="107">
        <f t="shared" si="189"/>
        <v>0</v>
      </c>
      <c r="L2949" s="109">
        <f t="shared" si="190"/>
        <v>1202550</v>
      </c>
      <c r="M2949" s="110">
        <f t="shared" si="191"/>
        <v>9.1676894816530024E-07</v>
      </c>
      <c r="N2949" s="33" t="s">
        <v>4892</v>
      </c>
      <c r="O2949" s="33">
        <f>+'Categorias-9 feb-Depurado'!Y2948</f>
        <v>250</v>
      </c>
      <c r="P2949" s="111">
        <f>+'Categorias-9 feb-Depurado'!AC2948</f>
        <v>44929</v>
      </c>
      <c r="Q2949" s="111">
        <f>+'Categorias-9 feb-Depurado'!AE2948</f>
        <v>44989</v>
      </c>
      <c r="R2949" s="112" t="str">
        <f>+'Categorias-9 feb-Depurado'!AB2948</f>
        <v>Compras</v>
      </c>
    </row>
    <row r="2950" spans="2:18" s="1" customFormat="1" ht="14.5" hidden="1">
      <c r="B2950" s="57" t="str">
        <f>+'Categorias-9 feb-Depurado'!B2949</f>
        <v>HURRICANE AEROSPACE SOLUTION INC</v>
      </c>
      <c r="C2950" s="30" t="s">
        <v>4900</v>
      </c>
      <c r="D2950" s="31">
        <v>5</v>
      </c>
      <c r="E2950" s="30" t="str">
        <f>+'Categorias-9 feb-Depurado'!E2949</f>
        <v>20-8484535</v>
      </c>
      <c r="F2950" s="30" t="str">
        <f>+'Categorias-9 feb-Depurado'!F2949</f>
        <v>1480 SW 3ERDS STREET</v>
      </c>
      <c r="G2950" s="30" t="str">
        <f>+'Categorias-9 feb-Depurado'!G2949</f>
        <v>ESTADOS UNIDOS</v>
      </c>
      <c r="H2950" s="30" t="str">
        <f>+'Categorias-9 feb-Depurado'!H2949</f>
        <v>IC1243</v>
      </c>
      <c r="I2950" s="107">
        <f>+'Categorias-9 feb-Depurado'!R2949</f>
        <v>2892850</v>
      </c>
      <c r="J2950" s="108">
        <f t="shared" si="188"/>
        <v>0</v>
      </c>
      <c r="K2950" s="107">
        <f t="shared" si="189"/>
        <v>0</v>
      </c>
      <c r="L2950" s="109">
        <f t="shared" si="190"/>
        <v>2892850</v>
      </c>
      <c r="M2950" s="110">
        <f t="shared" si="191"/>
        <v>2.2053761188308085E-06</v>
      </c>
      <c r="N2950" s="33" t="s">
        <v>4892</v>
      </c>
      <c r="O2950" s="33">
        <f>+'Categorias-9 feb-Depurado'!Y2949</f>
        <v>587.5</v>
      </c>
      <c r="P2950" s="111">
        <f>+'Categorias-9 feb-Depurado'!AC2949</f>
        <v>44931</v>
      </c>
      <c r="Q2950" s="111">
        <f>+'Categorias-9 feb-Depurado'!AE2949</f>
        <v>44991</v>
      </c>
      <c r="R2950" s="112" t="str">
        <f>+'Categorias-9 feb-Depurado'!AB2949</f>
        <v>Compras</v>
      </c>
    </row>
    <row r="2951" spans="2:18" s="1" customFormat="1" ht="14.5" hidden="1">
      <c r="B2951" s="57" t="str">
        <f>+'Categorias-9 feb-Depurado'!B2950</f>
        <v>HURRICANE AEROSPACE SOLUTION INC</v>
      </c>
      <c r="C2951" s="30" t="s">
        <v>4900</v>
      </c>
      <c r="D2951" s="31">
        <v>5</v>
      </c>
      <c r="E2951" s="30" t="str">
        <f>+'Categorias-9 feb-Depurado'!E2950</f>
        <v>20-8484535</v>
      </c>
      <c r="F2951" s="30" t="str">
        <f>+'Categorias-9 feb-Depurado'!F2950</f>
        <v>1480 SW 3ERDS STREET</v>
      </c>
      <c r="G2951" s="30" t="str">
        <f>+'Categorias-9 feb-Depurado'!G2950</f>
        <v>ESTADOS UNIDOS</v>
      </c>
      <c r="H2951" s="30" t="str">
        <f>+'Categorias-9 feb-Depurado'!H2950</f>
        <v>IC1251</v>
      </c>
      <c r="I2951" s="107">
        <f>+'Categorias-9 feb-Depurado'!R2950</f>
        <v>2254620</v>
      </c>
      <c r="J2951" s="108">
        <f t="shared" si="188"/>
        <v>0</v>
      </c>
      <c r="K2951" s="107">
        <f t="shared" si="189"/>
        <v>0</v>
      </c>
      <c r="L2951" s="109">
        <f t="shared" si="190"/>
        <v>2254620</v>
      </c>
      <c r="M2951" s="110">
        <f t="shared" si="191"/>
        <v>1.7188188482079325E-06</v>
      </c>
      <c r="N2951" s="33" t="s">
        <v>4892</v>
      </c>
      <c r="O2951" s="33">
        <f>+'Categorias-9 feb-Depurado'!Y2950</f>
        <v>485</v>
      </c>
      <c r="P2951" s="111">
        <f>+'Categorias-9 feb-Depurado'!AC2950</f>
        <v>44957</v>
      </c>
      <c r="Q2951" s="111">
        <f>+'Categorias-9 feb-Depurado'!AE2950</f>
        <v>45017</v>
      </c>
      <c r="R2951" s="112" t="str">
        <f>+'Categorias-9 feb-Depurado'!AB2950</f>
        <v>Compras</v>
      </c>
    </row>
    <row r="2952" spans="2:18" s="1" customFormat="1" ht="14.5" hidden="1">
      <c r="B2952" s="57" t="str">
        <f>+'Categorias-9 feb-Depurado'!B2951</f>
        <v>IBS Software Americas</v>
      </c>
      <c r="C2952" s="30" t="s">
        <v>4900</v>
      </c>
      <c r="D2952" s="31">
        <v>5</v>
      </c>
      <c r="E2952" s="30" t="str">
        <f>+'Categorias-9 feb-Depurado'!E2951</f>
        <v>444444068</v>
      </c>
      <c r="F2952" s="30" t="str">
        <f>+'Categorias-9 feb-Depurado'!F2951</f>
        <v>035 E. GUASTI RD STE 312 ONTARIO, CA 91761 USA</v>
      </c>
      <c r="G2952" s="30" t="str">
        <f>+'Categorias-9 feb-Depurado'!G2951</f>
        <v>Estados Unidos</v>
      </c>
      <c r="H2952" s="30">
        <f>+'Categorias-9 feb-Depurado'!H2951</f>
        <v>30124222</v>
      </c>
      <c r="I2952" s="107">
        <f>+'Categorias-9 feb-Depurado'!R2951</f>
        <v>23895300</v>
      </c>
      <c r="J2952" s="108">
        <f t="shared" si="188"/>
        <v>23895300</v>
      </c>
      <c r="K2952" s="107">
        <f t="shared" si="189"/>
        <v>319809.27161892026</v>
      </c>
      <c r="L2952" s="109">
        <f t="shared" si="190"/>
        <v>24215109.271618921</v>
      </c>
      <c r="M2952" s="110">
        <f t="shared" si="191"/>
        <v>1.8460488342813097E-05</v>
      </c>
      <c r="N2952" s="33" t="s">
        <v>4892</v>
      </c>
      <c r="O2952" s="33">
        <f>+'Categorias-9 feb-Depurado'!Y2951</f>
        <v>6250</v>
      </c>
      <c r="P2952" s="111">
        <f>+'Categorias-9 feb-Depurado'!AC2951</f>
        <v>44897</v>
      </c>
      <c r="Q2952" s="111">
        <f>+'Categorias-9 feb-Depurado'!AE2951</f>
        <v>44927</v>
      </c>
      <c r="R2952" s="112" t="str">
        <f>+'Categorias-9 feb-Depurado'!AB2951</f>
        <v>IT</v>
      </c>
    </row>
    <row r="2953" spans="2:18" s="1" customFormat="1" ht="14.5" hidden="1">
      <c r="B2953" s="57" t="str">
        <f>+'Categorias-9 feb-Depurado'!B2952</f>
        <v>IFS CANADA INC</v>
      </c>
      <c r="C2953" s="30" t="s">
        <v>4900</v>
      </c>
      <c r="D2953" s="31">
        <v>5</v>
      </c>
      <c r="E2953" s="30" t="str">
        <f>+'Categorias-9 feb-Depurado'!E2952</f>
        <v>894835081</v>
      </c>
      <c r="F2953" s="30" t="str">
        <f>+'Categorias-9 feb-Depurado'!F2952</f>
        <v>175 Terence Matthews Cres</v>
      </c>
      <c r="G2953" s="30" t="str">
        <f>+'Categorias-9 feb-Depurado'!G2952</f>
        <v>OTTAWA</v>
      </c>
      <c r="H2953" s="30" t="str">
        <f>+'Categorias-9 feb-Depurado'!H2952</f>
        <v>CD2300046</v>
      </c>
      <c r="I2953" s="107">
        <f>+'Categorias-9 feb-Depurado'!R2952</f>
        <v>318395000</v>
      </c>
      <c r="J2953" s="108">
        <f t="shared" si="188"/>
        <v>0</v>
      </c>
      <c r="K2953" s="107">
        <f t="shared" si="189"/>
        <v>0</v>
      </c>
      <c r="L2953" s="109">
        <f t="shared" si="190"/>
        <v>318395000</v>
      </c>
      <c r="M2953" s="110">
        <f t="shared" si="191"/>
        <v>0.00024272974034434392</v>
      </c>
      <c r="N2953" s="33" t="s">
        <v>4892</v>
      </c>
      <c r="O2953" s="33">
        <f>+'Categorias-9 feb-Depurado'!Y2952</f>
        <v>70000</v>
      </c>
      <c r="P2953" s="111">
        <f>+'Categorias-9 feb-Depurado'!AC2952</f>
        <v>44956</v>
      </c>
      <c r="Q2953" s="111">
        <f>+'Categorias-9 feb-Depurado'!AE2952</f>
        <v>44986</v>
      </c>
      <c r="R2953" s="112" t="str">
        <f>+'Categorias-9 feb-Depurado'!AB2952</f>
        <v>IT</v>
      </c>
    </row>
    <row r="2954" spans="2:18" s="1" customFormat="1" ht="14.5" hidden="1">
      <c r="B2954" s="57" t="str">
        <f>+'Categorias-9 feb-Depurado'!B2953</f>
        <v>INFLIGHT AEROSPACE SOLUTIONS</v>
      </c>
      <c r="C2954" s="30" t="s">
        <v>4900</v>
      </c>
      <c r="D2954" s="31">
        <v>5</v>
      </c>
      <c r="E2954" s="30" t="str">
        <f>+'Categorias-9 feb-Depurado'!E2953</f>
        <v>P18000004535</v>
      </c>
      <c r="F2954" s="30" t="str">
        <f>+'Categorias-9 feb-Depurado'!F2953</f>
        <v>6700 NW 37th Ave, Miami, FL 33147, EE. UU.</v>
      </c>
      <c r="G2954" s="30" t="str">
        <f>+'Categorias-9 feb-Depurado'!G2953</f>
        <v>ESTADOS UNIDOS</v>
      </c>
      <c r="H2954" s="30">
        <f>+'Categorias-9 feb-Depurado'!H2953</f>
        <v>12395</v>
      </c>
      <c r="I2954" s="107">
        <f>+'Categorias-9 feb-Depurado'!R2953</f>
        <v>55145200</v>
      </c>
      <c r="J2954" s="108">
        <f t="shared" si="188"/>
        <v>55145200</v>
      </c>
      <c r="K2954" s="107">
        <f t="shared" si="189"/>
        <v>604856.60932451824</v>
      </c>
      <c r="L2954" s="109">
        <f t="shared" si="190"/>
        <v>55750056.609324515</v>
      </c>
      <c r="M2954" s="110">
        <f t="shared" si="191"/>
        <v>4.2501285400096776E-05</v>
      </c>
      <c r="N2954" s="33" t="s">
        <v>4892</v>
      </c>
      <c r="O2954" s="33">
        <f>+'Categorias-9 feb-Depurado'!Y2953</f>
        <v>11000</v>
      </c>
      <c r="P2954" s="111">
        <f>+'Categorias-9 feb-Depurado'!AC2953</f>
        <v>44874</v>
      </c>
      <c r="Q2954" s="111">
        <f>+'Categorias-9 feb-Depurado'!AE2953</f>
        <v>44934</v>
      </c>
      <c r="R2954" s="112" t="str">
        <f>+'Categorias-9 feb-Depurado'!AB2953</f>
        <v>Compras</v>
      </c>
    </row>
    <row r="2955" spans="2:18" s="1" customFormat="1" ht="14.5" hidden="1">
      <c r="B2955" s="57" t="str">
        <f>+'Categorias-9 feb-Depurado'!B2954</f>
        <v>INFLIGHT AEROSPACE SOLUTIONS</v>
      </c>
      <c r="C2955" s="30" t="s">
        <v>4900</v>
      </c>
      <c r="D2955" s="31">
        <v>5</v>
      </c>
      <c r="E2955" s="30" t="str">
        <f>+'Categorias-9 feb-Depurado'!E2954</f>
        <v>P18000004535</v>
      </c>
      <c r="F2955" s="30" t="str">
        <f>+'Categorias-9 feb-Depurado'!F2954</f>
        <v>6700 NW 37th Ave, Miami, FL 33147, EE. UU.</v>
      </c>
      <c r="G2955" s="30" t="str">
        <f>+'Categorias-9 feb-Depurado'!G2954</f>
        <v>ESTADOS UNIDOS</v>
      </c>
      <c r="H2955" s="30">
        <f>+'Categorias-9 feb-Depurado'!H2954</f>
        <v>12397</v>
      </c>
      <c r="I2955" s="107">
        <f>+'Categorias-9 feb-Depurado'!R2954</f>
        <v>96637056</v>
      </c>
      <c r="J2955" s="108">
        <f t="shared" si="188"/>
        <v>96637056</v>
      </c>
      <c r="K2955" s="107">
        <f t="shared" si="189"/>
        <v>594802.9459632053</v>
      </c>
      <c r="L2955" s="109">
        <f t="shared" si="190"/>
        <v>97231858.945963204</v>
      </c>
      <c r="M2955" s="110">
        <f t="shared" si="191"/>
        <v>7.4125108356448813E-05</v>
      </c>
      <c r="N2955" s="33" t="s">
        <v>4892</v>
      </c>
      <c r="O2955" s="33">
        <f>+'Categorias-9 feb-Depurado'!Y2954</f>
        <v>19664.299999999999</v>
      </c>
      <c r="P2955" s="111">
        <f>+'Categorias-9 feb-Depurado'!AC2954</f>
        <v>44888</v>
      </c>
      <c r="Q2955" s="111">
        <f>+'Categorias-9 feb-Depurado'!AE2954</f>
        <v>44948</v>
      </c>
      <c r="R2955" s="112" t="str">
        <f>+'Categorias-9 feb-Depurado'!AB2954</f>
        <v>Compras</v>
      </c>
    </row>
    <row r="2956" spans="2:18" s="1" customFormat="1" ht="14.5" hidden="1">
      <c r="B2956" s="57" t="str">
        <f>+'Categorias-9 feb-Depurado'!B2955</f>
        <v>INFLIGHT AEROSPACE SOLUTIONS</v>
      </c>
      <c r="C2956" s="30" t="s">
        <v>4900</v>
      </c>
      <c r="D2956" s="31">
        <v>5</v>
      </c>
      <c r="E2956" s="30" t="str">
        <f>+'Categorias-9 feb-Depurado'!E2955</f>
        <v>P18000004535</v>
      </c>
      <c r="F2956" s="30" t="str">
        <f>+'Categorias-9 feb-Depurado'!F2955</f>
        <v>6700 NW 37th Ave, Miami, FL 33147, EE. UU.</v>
      </c>
      <c r="G2956" s="30" t="str">
        <f>+'Categorias-9 feb-Depurado'!G2955</f>
        <v>ESTADOS UNIDOS</v>
      </c>
      <c r="H2956" s="30">
        <f>+'Categorias-9 feb-Depurado'!H2955</f>
        <v>12459</v>
      </c>
      <c r="I2956" s="107">
        <f>+'Categorias-9 feb-Depurado'!R2955</f>
        <v>60322875</v>
      </c>
      <c r="J2956" s="108">
        <f t="shared" si="188"/>
        <v>60322875</v>
      </c>
      <c r="K2956" s="107">
        <f t="shared" si="189"/>
        <v>41141.855105309529</v>
      </c>
      <c r="L2956" s="109">
        <f t="shared" si="190"/>
        <v>60364016.855105311</v>
      </c>
      <c r="M2956" s="110">
        <f t="shared" si="191"/>
        <v>4.6018757007431999E-05</v>
      </c>
      <c r="N2956" s="33" t="s">
        <v>4892</v>
      </c>
      <c r="O2956" s="33">
        <f>+'Categorias-9 feb-Depurado'!Y2955</f>
        <v>12500</v>
      </c>
      <c r="P2956" s="111">
        <f>+'Categorias-9 feb-Depurado'!AC2955</f>
        <v>44904</v>
      </c>
      <c r="Q2956" s="111">
        <f>+'Categorias-9 feb-Depurado'!AE2955</f>
        <v>44964</v>
      </c>
      <c r="R2956" s="112" t="str">
        <f>+'Categorias-9 feb-Depurado'!AB2955</f>
        <v>Compras</v>
      </c>
    </row>
    <row r="2957" spans="2:18" s="1" customFormat="1" ht="14.5" hidden="1">
      <c r="B2957" s="57" t="str">
        <f>+'Categorias-9 feb-Depurado'!B2956</f>
        <v>INFLIGHT AEROSPACE SOLUTIONS</v>
      </c>
      <c r="C2957" s="30" t="s">
        <v>4900</v>
      </c>
      <c r="D2957" s="31">
        <v>5</v>
      </c>
      <c r="E2957" s="30" t="str">
        <f>+'Categorias-9 feb-Depurado'!E2956</f>
        <v>P18000004535</v>
      </c>
      <c r="F2957" s="30" t="str">
        <f>+'Categorias-9 feb-Depurado'!F2956</f>
        <v>6700 NW 37th Ave, Miami, FL 33147, EE. UU.</v>
      </c>
      <c r="G2957" s="30" t="str">
        <f>+'Categorias-9 feb-Depurado'!G2956</f>
        <v>ESTADOS UNIDOS</v>
      </c>
      <c r="H2957" s="30">
        <f>+'Categorias-9 feb-Depurado'!H2956</f>
        <v>12476</v>
      </c>
      <c r="I2957" s="107">
        <f>+'Categorias-9 feb-Depurado'!R2956</f>
        <v>8947044</v>
      </c>
      <c r="J2957" s="108">
        <f t="shared" si="188"/>
        <v>0</v>
      </c>
      <c r="K2957" s="107">
        <f t="shared" si="189"/>
        <v>0</v>
      </c>
      <c r="L2957" s="109">
        <f t="shared" si="190"/>
        <v>8947044</v>
      </c>
      <c r="M2957" s="110">
        <f t="shared" si="191"/>
        <v>6.820815863846543E-06</v>
      </c>
      <c r="N2957" s="33" t="s">
        <v>4892</v>
      </c>
      <c r="O2957" s="33">
        <f>+'Categorias-9 feb-Depurado'!Y2956</f>
        <v>1850</v>
      </c>
      <c r="P2957" s="111">
        <f>+'Categorias-9 feb-Depurado'!AC2956</f>
        <v>44908</v>
      </c>
      <c r="Q2957" s="111">
        <f>+'Categorias-9 feb-Depurado'!AE2956</f>
        <v>44968</v>
      </c>
      <c r="R2957" s="112" t="str">
        <f>+'Categorias-9 feb-Depurado'!AB2956</f>
        <v>Compras</v>
      </c>
    </row>
    <row r="2958" spans="2:18" s="1" customFormat="1" ht="14.5" hidden="1">
      <c r="B2958" s="57" t="str">
        <f>+'Categorias-9 feb-Depurado'!B2957</f>
        <v>INFLIGHT AEROSPACE SOLUTIONS</v>
      </c>
      <c r="C2958" s="30" t="s">
        <v>4900</v>
      </c>
      <c r="D2958" s="31">
        <v>5</v>
      </c>
      <c r="E2958" s="30" t="str">
        <f>+'Categorias-9 feb-Depurado'!E2957</f>
        <v>P18000004535</v>
      </c>
      <c r="F2958" s="30" t="str">
        <f>+'Categorias-9 feb-Depurado'!F2957</f>
        <v>6700 NW 37th Ave, Miami, FL 33147, EE. UU.</v>
      </c>
      <c r="G2958" s="30" t="str">
        <f>+'Categorias-9 feb-Depurado'!G2957</f>
        <v>ESTADOS UNIDOS</v>
      </c>
      <c r="H2958" s="30">
        <f>+'Categorias-9 feb-Depurado'!H2957</f>
        <v>12496</v>
      </c>
      <c r="I2958" s="107">
        <f>+'Categorias-9 feb-Depurado'!R2957</f>
        <v>57564240</v>
      </c>
      <c r="J2958" s="108">
        <f t="shared" si="188"/>
        <v>0</v>
      </c>
      <c r="K2958" s="107">
        <f t="shared" si="189"/>
        <v>0</v>
      </c>
      <c r="L2958" s="109">
        <f t="shared" si="190"/>
        <v>57564240</v>
      </c>
      <c r="M2958" s="110">
        <f t="shared" si="191"/>
        <v>4.3884335584162742E-05</v>
      </c>
      <c r="N2958" s="33" t="s">
        <v>4892</v>
      </c>
      <c r="O2958" s="33">
        <f>+'Categorias-9 feb-Depurado'!Y2957</f>
        <v>12000</v>
      </c>
      <c r="P2958" s="111">
        <f>+'Categorias-9 feb-Depurado'!AC2957</f>
        <v>44911</v>
      </c>
      <c r="Q2958" s="111">
        <f>+'Categorias-9 feb-Depurado'!AE2957</f>
        <v>44971</v>
      </c>
      <c r="R2958" s="112" t="str">
        <f>+'Categorias-9 feb-Depurado'!AB2957</f>
        <v>Compras</v>
      </c>
    </row>
    <row r="2959" spans="2:18" s="1" customFormat="1" ht="14.5" hidden="1">
      <c r="B2959" s="57" t="str">
        <f>+'Categorias-9 feb-Depurado'!B2958</f>
        <v>INFLIGHT AEROSPACE SOLUTIONS</v>
      </c>
      <c r="C2959" s="30" t="s">
        <v>4900</v>
      </c>
      <c r="D2959" s="31">
        <v>5</v>
      </c>
      <c r="E2959" s="30" t="str">
        <f>+'Categorias-9 feb-Depurado'!E2958</f>
        <v>P18000004535</v>
      </c>
      <c r="F2959" s="30" t="str">
        <f>+'Categorias-9 feb-Depurado'!F2958</f>
        <v>6700 NW 37th Ave, Miami, FL 33147, EE. UU.</v>
      </c>
      <c r="G2959" s="30" t="str">
        <f>+'Categorias-9 feb-Depurado'!G2958</f>
        <v>ESTADOS UNIDOS</v>
      </c>
      <c r="H2959" s="30">
        <f>+'Categorias-9 feb-Depurado'!H2958</f>
        <v>12495</v>
      </c>
      <c r="I2959" s="107">
        <f>+'Categorias-9 feb-Depurado'!R2958</f>
        <v>11839045</v>
      </c>
      <c r="J2959" s="108">
        <f t="shared" si="192" ref="J2959:J3022">+IF(Q2959&gt;$O$4,0,I2959)</f>
        <v>0</v>
      </c>
      <c r="K2959" s="107">
        <f t="shared" si="193" ref="K2959:K3022">++(((1+$O$5)^(($O$4-Q2959)/365))-1)*J2959</f>
        <v>0</v>
      </c>
      <c r="L2959" s="109">
        <f t="shared" si="194" ref="L2959:L3022">+I2959+K2959</f>
        <v>11839045</v>
      </c>
      <c r="M2959" s="110">
        <f t="shared" si="195" ref="M2959:M3022">+L2959/$E$11</f>
        <v>9.0255447440286525E-06</v>
      </c>
      <c r="N2959" s="33" t="s">
        <v>4892</v>
      </c>
      <c r="O2959" s="33">
        <f>+'Categorias-9 feb-Depurado'!Y2958</f>
        <v>2468</v>
      </c>
      <c r="P2959" s="111">
        <f>+'Categorias-9 feb-Depurado'!AC2958</f>
        <v>44911</v>
      </c>
      <c r="Q2959" s="111">
        <f>+'Categorias-9 feb-Depurado'!AE2958</f>
        <v>44971</v>
      </c>
      <c r="R2959" s="112" t="str">
        <f>+'Categorias-9 feb-Depurado'!AB2958</f>
        <v>Compras</v>
      </c>
    </row>
    <row r="2960" spans="2:18" s="1" customFormat="1" ht="14.5" hidden="1">
      <c r="B2960" s="57" t="str">
        <f>+'Categorias-9 feb-Depurado'!B2959</f>
        <v>INFLIGHT AEROSPACE SOLUTIONS</v>
      </c>
      <c r="C2960" s="30" t="s">
        <v>4900</v>
      </c>
      <c r="D2960" s="31">
        <v>5</v>
      </c>
      <c r="E2960" s="30" t="str">
        <f>+'Categorias-9 feb-Depurado'!E2959</f>
        <v>P18000004535</v>
      </c>
      <c r="F2960" s="30" t="str">
        <f>+'Categorias-9 feb-Depurado'!F2959</f>
        <v>6700 NW 37th Ave, Miami, FL 33147, EE. UU.</v>
      </c>
      <c r="G2960" s="30" t="str">
        <f>+'Categorias-9 feb-Depurado'!G2959</f>
        <v>ESTADOS UNIDOS</v>
      </c>
      <c r="H2960" s="30">
        <f>+'Categorias-9 feb-Depurado'!H2959</f>
        <v>12512</v>
      </c>
      <c r="I2960" s="107">
        <f>+'Categorias-9 feb-Depurado'!R2959</f>
        <v>43031520</v>
      </c>
      <c r="J2960" s="108">
        <f t="shared" si="192"/>
        <v>0</v>
      </c>
      <c r="K2960" s="107">
        <f t="shared" si="193"/>
        <v>0</v>
      </c>
      <c r="L2960" s="109">
        <f t="shared" si="194"/>
        <v>43031520</v>
      </c>
      <c r="M2960" s="110">
        <f t="shared" si="195"/>
        <v>3.2805256603346287E-05</v>
      </c>
      <c r="N2960" s="33" t="s">
        <v>4892</v>
      </c>
      <c r="O2960" s="33">
        <f>+'Categorias-9 feb-Depurado'!Y2959</f>
        <v>9000</v>
      </c>
      <c r="P2960" s="111">
        <f>+'Categorias-9 feb-Depurado'!AC2959</f>
        <v>44915</v>
      </c>
      <c r="Q2960" s="111">
        <f>+'Categorias-9 feb-Depurado'!AE2959</f>
        <v>44975</v>
      </c>
      <c r="R2960" s="112" t="str">
        <f>+'Categorias-9 feb-Depurado'!AB2959</f>
        <v>Compras</v>
      </c>
    </row>
    <row r="2961" spans="2:18" s="1" customFormat="1" ht="14.5" hidden="1">
      <c r="B2961" s="57" t="str">
        <f>+'Categorias-9 feb-Depurado'!B2960</f>
        <v>INFLIGHT AEROSPACE SOLUTIONS</v>
      </c>
      <c r="C2961" s="30" t="s">
        <v>4900</v>
      </c>
      <c r="D2961" s="31">
        <v>5</v>
      </c>
      <c r="E2961" s="30" t="str">
        <f>+'Categorias-9 feb-Depurado'!E2960</f>
        <v>P18000004535</v>
      </c>
      <c r="F2961" s="30" t="str">
        <f>+'Categorias-9 feb-Depurado'!F2960</f>
        <v>6700 NW 37th Ave, Miami, FL 33147, EE. UU.</v>
      </c>
      <c r="G2961" s="30" t="str">
        <f>+'Categorias-9 feb-Depurado'!G2960</f>
        <v>ESTADOS UNIDOS</v>
      </c>
      <c r="H2961" s="30">
        <f>+'Categorias-9 feb-Depurado'!H2960</f>
        <v>12514</v>
      </c>
      <c r="I2961" s="107">
        <f>+'Categorias-9 feb-Depurado'!R2960</f>
        <v>42854760</v>
      </c>
      <c r="J2961" s="108">
        <f t="shared" si="192"/>
        <v>0</v>
      </c>
      <c r="K2961" s="107">
        <f t="shared" si="193"/>
        <v>0</v>
      </c>
      <c r="L2961" s="109">
        <f t="shared" si="194"/>
        <v>42854760</v>
      </c>
      <c r="M2961" s="110">
        <f t="shared" si="195"/>
        <v>3.2670502888924687E-05</v>
      </c>
      <c r="N2961" s="33" t="s">
        <v>4892</v>
      </c>
      <c r="O2961" s="33">
        <f>+'Categorias-9 feb-Depurado'!Y2960</f>
        <v>9000</v>
      </c>
      <c r="P2961" s="111">
        <f>+'Categorias-9 feb-Depurado'!AC2960</f>
        <v>44917</v>
      </c>
      <c r="Q2961" s="111">
        <f>+'Categorias-9 feb-Depurado'!AE2960</f>
        <v>44977</v>
      </c>
      <c r="R2961" s="112" t="str">
        <f>+'Categorias-9 feb-Depurado'!AB2960</f>
        <v>Compras</v>
      </c>
    </row>
    <row r="2962" spans="2:18" s="1" customFormat="1" ht="14.5" hidden="1">
      <c r="B2962" s="57" t="str">
        <f>+'Categorias-9 feb-Depurado'!B2961</f>
        <v>INTERSERVICES</v>
      </c>
      <c r="C2962" s="30" t="s">
        <v>4900</v>
      </c>
      <c r="D2962" s="31">
        <v>5</v>
      </c>
      <c r="E2962" s="30" t="str">
        <f>+'Categorias-9 feb-Depurado'!E2961</f>
        <v>059172446001</v>
      </c>
      <c r="F2962" s="30" t="str">
        <f>+'Categorias-9 feb-Depurado'!F2961</f>
        <v>KM3 PANAMERICANA NORTE SN</v>
      </c>
      <c r="G2962" s="30" t="str">
        <f>+'Categorias-9 feb-Depurado'!G2961</f>
        <v>ECUADOR</v>
      </c>
      <c r="H2962" s="30" t="str">
        <f>+'Categorias-9 feb-Depurado'!H2961</f>
        <v>001-002-000001930</v>
      </c>
      <c r="I2962" s="107">
        <f>+'Categorias-9 feb-Depurado'!R2961</f>
        <v>1832686</v>
      </c>
      <c r="J2962" s="108">
        <f t="shared" si="192"/>
        <v>0</v>
      </c>
      <c r="K2962" s="107">
        <f t="shared" si="193"/>
        <v>0</v>
      </c>
      <c r="L2962" s="109">
        <f t="shared" si="194"/>
        <v>1832686</v>
      </c>
      <c r="M2962" s="110">
        <f t="shared" si="195"/>
        <v>1.3971557245330934E-06</v>
      </c>
      <c r="N2962" s="33" t="s">
        <v>4892</v>
      </c>
      <c r="O2962" s="33">
        <f>+'Categorias-9 feb-Depurado'!Y2961</f>
        <v>381</v>
      </c>
      <c r="P2962" s="111">
        <f>+'Categorias-9 feb-Depurado'!AC2961</f>
        <v>44929</v>
      </c>
      <c r="Q2962" s="111">
        <f>+'Categorias-9 feb-Depurado'!AE2961</f>
        <v>44989</v>
      </c>
      <c r="R2962" s="112" t="str">
        <f>+'Categorias-9 feb-Depurado'!AB2961</f>
        <v>Compras</v>
      </c>
    </row>
    <row r="2963" spans="2:18" s="1" customFormat="1" ht="14.5" hidden="1">
      <c r="B2963" s="57" t="str">
        <f>+'Categorias-9 feb-Depurado'!B2962</f>
        <v>INTERSERVICES</v>
      </c>
      <c r="C2963" s="30" t="s">
        <v>4900</v>
      </c>
      <c r="D2963" s="31">
        <v>5</v>
      </c>
      <c r="E2963" s="30" t="str">
        <f>+'Categorias-9 feb-Depurado'!E2962</f>
        <v>059172446001</v>
      </c>
      <c r="F2963" s="30" t="str">
        <f>+'Categorias-9 feb-Depurado'!F2962</f>
        <v>KM3 PANAMERICANA NORTE SN</v>
      </c>
      <c r="G2963" s="30" t="str">
        <f>+'Categorias-9 feb-Depurado'!G2962</f>
        <v>ECUADOR</v>
      </c>
      <c r="H2963" s="30" t="str">
        <f>+'Categorias-9 feb-Depurado'!H2962</f>
        <v>001-002-000002021</v>
      </c>
      <c r="I2963" s="107">
        <f>+'Categorias-9 feb-Depurado'!R2962</f>
        <v>1771155</v>
      </c>
      <c r="J2963" s="108">
        <f t="shared" si="192"/>
        <v>0</v>
      </c>
      <c r="K2963" s="107">
        <f t="shared" si="193"/>
        <v>0</v>
      </c>
      <c r="L2963" s="109">
        <f t="shared" si="194"/>
        <v>1771155</v>
      </c>
      <c r="M2963" s="110">
        <f t="shared" si="195"/>
        <v>1.3502473131160554E-06</v>
      </c>
      <c r="N2963" s="33" t="s">
        <v>4892</v>
      </c>
      <c r="O2963" s="33">
        <f>+'Categorias-9 feb-Depurado'!Y2962</f>
        <v>381</v>
      </c>
      <c r="P2963" s="111">
        <f>+'Categorias-9 feb-Depurado'!AC2962</f>
        <v>44959</v>
      </c>
      <c r="Q2963" s="111">
        <f>+'Categorias-9 feb-Depurado'!AE2962</f>
        <v>45019</v>
      </c>
      <c r="R2963" s="112" t="str">
        <f>+'Categorias-9 feb-Depurado'!AB2962</f>
        <v>Compras</v>
      </c>
    </row>
    <row r="2964" spans="2:18" s="1" customFormat="1" ht="14.5" hidden="1">
      <c r="B2964" s="57" t="str">
        <f>+'Categorias-9 feb-Depurado'!B2963</f>
        <v>INTERTRADE LTD</v>
      </c>
      <c r="C2964" s="30" t="s">
        <v>4900</v>
      </c>
      <c r="D2964" s="31">
        <v>5</v>
      </c>
      <c r="E2964" s="30" t="str">
        <f>+'Categorias-9 feb-Depurado'!E2963</f>
        <v>420985109</v>
      </c>
      <c r="F2964" s="30" t="str">
        <f>+'Categorias-9 feb-Depurado'!F2963</f>
        <v>400 Collins Road NE</v>
      </c>
      <c r="G2964" s="30" t="str">
        <f>+'Categorias-9 feb-Depurado'!G2963</f>
        <v>ARGENTINA</v>
      </c>
      <c r="H2964" s="30" t="str">
        <f>+'Categorias-9 feb-Depurado'!H2963</f>
        <v>Anticipo_P0102643</v>
      </c>
      <c r="I2964" s="107">
        <f>+'Categorias-9 feb-Depurado'!R2963</f>
        <v>763176000</v>
      </c>
      <c r="J2964" s="108">
        <f t="shared" si="192"/>
        <v>0</v>
      </c>
      <c r="K2964" s="107">
        <f t="shared" si="193"/>
        <v>0</v>
      </c>
      <c r="L2964" s="109">
        <f t="shared" si="194"/>
        <v>763176000</v>
      </c>
      <c r="M2964" s="110">
        <f t="shared" si="195"/>
        <v>0.00058181036862084835</v>
      </c>
      <c r="N2964" s="33" t="s">
        <v>4892</v>
      </c>
      <c r="O2964" s="33">
        <f>+'Categorias-9 feb-Depurado'!Y2963</f>
        <v>160000</v>
      </c>
      <c r="P2964" s="111">
        <f>+'Categorias-9 feb-Depurado'!AC2963</f>
        <v>44966</v>
      </c>
      <c r="Q2964" s="111">
        <f>+'Categorias-9 feb-Depurado'!AE2963</f>
        <v>45026</v>
      </c>
      <c r="R2964" s="112" t="str">
        <f>+'Categorias-9 feb-Depurado'!AB2963</f>
        <v>Compras</v>
      </c>
    </row>
    <row r="2965" spans="2:18" s="1" customFormat="1" ht="14.5" hidden="1">
      <c r="B2965" s="57" t="str">
        <f>+'Categorias-9 feb-Depurado'!B2964</f>
        <v>ISRAEL AEROSPACE INDUSTRIES LTD</v>
      </c>
      <c r="C2965" s="30" t="s">
        <v>4900</v>
      </c>
      <c r="D2965" s="31">
        <v>5</v>
      </c>
      <c r="E2965" s="30" t="str">
        <f>+'Categorias-9 feb-Depurado'!E2964</f>
        <v>444444434</v>
      </c>
      <c r="F2965" s="30" t="str">
        <f>+'Categorias-9 feb-Depurado'!F2964</f>
        <v xml:space="preserve"> Lod, Israel</v>
      </c>
      <c r="G2965" s="30" t="str">
        <f>+'Categorias-9 feb-Depurado'!G2964</f>
        <v>Israel</v>
      </c>
      <c r="H2965" s="30">
        <f>+'Categorias-9 feb-Depurado'!H2964</f>
        <v>186022003</v>
      </c>
      <c r="I2965" s="107">
        <f>+'Categorias-9 feb-Depurado'!R2964</f>
        <v>268066822</v>
      </c>
      <c r="J2965" s="108">
        <f t="shared" si="192"/>
        <v>0</v>
      </c>
      <c r="K2965" s="107">
        <f t="shared" si="193"/>
        <v>0</v>
      </c>
      <c r="L2965" s="109">
        <f t="shared" si="194"/>
        <v>268066822</v>
      </c>
      <c r="M2965" s="110">
        <f t="shared" si="195"/>
        <v>0.00020436184644543243</v>
      </c>
      <c r="N2965" s="33" t="s">
        <v>4892</v>
      </c>
      <c r="O2965" s="33">
        <f>+'Categorias-9 feb-Depurado'!Y2964</f>
        <v>57108.519999999997</v>
      </c>
      <c r="P2965" s="111">
        <f>+'Categorias-9 feb-Depurado'!AC2964</f>
        <v>44942</v>
      </c>
      <c r="Q2965" s="111">
        <f>+'Categorias-9 feb-Depurado'!AE2964</f>
        <v>45002</v>
      </c>
      <c r="R2965" s="112" t="str">
        <f>+'Categorias-9 feb-Depurado'!AB2964</f>
        <v>Manto</v>
      </c>
    </row>
    <row r="2966" spans="2:18" s="1" customFormat="1" ht="14.5" hidden="1">
      <c r="B2966" s="57" t="str">
        <f>+'Categorias-9 feb-Depurado'!B2965</f>
        <v>JET AIRCRAFT MAINTENANCE INC</v>
      </c>
      <c r="C2966" s="30" t="s">
        <v>4900</v>
      </c>
      <c r="D2966" s="31">
        <v>5</v>
      </c>
      <c r="E2966" s="30" t="str">
        <f>+'Categorias-9 feb-Depurado'!E2965</f>
        <v>651121361</v>
      </c>
      <c r="F2966" s="30" t="str">
        <f>+'Categorias-9 feb-Depurado'!F2965</f>
        <v>5600 NW 36TH STREET -SUITE 613-A</v>
      </c>
      <c r="G2966" s="30" t="str">
        <f>+'Categorias-9 feb-Depurado'!G2965</f>
        <v>MIAMI</v>
      </c>
      <c r="H2966" s="30">
        <f>+'Categorias-9 feb-Depurado'!H2965</f>
        <v>42538</v>
      </c>
      <c r="I2966" s="107">
        <f>+'Categorias-9 feb-Depurado'!R2965</f>
        <v>6038790</v>
      </c>
      <c r="J2966" s="108">
        <f t="shared" si="192"/>
        <v>0</v>
      </c>
      <c r="K2966" s="107">
        <f t="shared" si="193"/>
        <v>0</v>
      </c>
      <c r="L2966" s="109">
        <f t="shared" si="194"/>
        <v>6038790</v>
      </c>
      <c r="M2966" s="110">
        <f t="shared" si="195"/>
        <v>4.6036964421364046E-06</v>
      </c>
      <c r="N2966" s="33" t="s">
        <v>4892</v>
      </c>
      <c r="O2966" s="33">
        <f>+'Categorias-9 feb-Depurado'!Y2965</f>
        <v>1263.8</v>
      </c>
      <c r="P2966" s="111">
        <f>+'Categorias-9 feb-Depurado'!AC2965</f>
        <v>44910</v>
      </c>
      <c r="Q2966" s="111">
        <f>+'Categorias-9 feb-Depurado'!AE2965</f>
        <v>44970</v>
      </c>
      <c r="R2966" s="112" t="str">
        <f>+'Categorias-9 feb-Depurado'!AB2965</f>
        <v>Manto</v>
      </c>
    </row>
    <row r="2967" spans="2:18" s="1" customFormat="1" ht="14.5" hidden="1">
      <c r="B2967" s="57" t="str">
        <f>+'Categorias-9 feb-Depurado'!B2966</f>
        <v>JET AIRCRAFT MAINTENANCE INC</v>
      </c>
      <c r="C2967" s="30" t="s">
        <v>4900</v>
      </c>
      <c r="D2967" s="31">
        <v>5</v>
      </c>
      <c r="E2967" s="30" t="str">
        <f>+'Categorias-9 feb-Depurado'!E2966</f>
        <v>651121361</v>
      </c>
      <c r="F2967" s="30" t="str">
        <f>+'Categorias-9 feb-Depurado'!F2966</f>
        <v>5600 NW 36TH STREET -SUITE 613-A</v>
      </c>
      <c r="G2967" s="30" t="str">
        <f>+'Categorias-9 feb-Depurado'!G2966</f>
        <v>MIAMI</v>
      </c>
      <c r="H2967" s="30">
        <f>+'Categorias-9 feb-Depurado'!H2966</f>
        <v>42584</v>
      </c>
      <c r="I2967" s="107">
        <f>+'Categorias-9 feb-Depurado'!R2966</f>
        <v>9232698</v>
      </c>
      <c r="J2967" s="108">
        <f t="shared" si="192"/>
        <v>0</v>
      </c>
      <c r="K2967" s="107">
        <f t="shared" si="193"/>
        <v>0</v>
      </c>
      <c r="L2967" s="109">
        <f t="shared" si="194"/>
        <v>9232698</v>
      </c>
      <c r="M2967" s="110">
        <f t="shared" si="195"/>
        <v>7.0385853679164039E-06</v>
      </c>
      <c r="N2967" s="33" t="s">
        <v>4892</v>
      </c>
      <c r="O2967" s="33">
        <f>+'Categorias-9 feb-Depurado'!Y2966</f>
        <v>1919.4000000000001</v>
      </c>
      <c r="P2967" s="111">
        <f>+'Categorias-9 feb-Depurado'!AC2966</f>
        <v>44927</v>
      </c>
      <c r="Q2967" s="111">
        <f>+'Categorias-9 feb-Depurado'!AE2966</f>
        <v>44987</v>
      </c>
      <c r="R2967" s="112" t="str">
        <f>+'Categorias-9 feb-Depurado'!AB2966</f>
        <v>Manto</v>
      </c>
    </row>
    <row r="2968" spans="2:18" s="1" customFormat="1" ht="14.5" hidden="1">
      <c r="B2968" s="57" t="str">
        <f>+'Categorias-9 feb-Depurado'!B2967</f>
        <v>JET AIRCRAFT MAINTENANCE INC</v>
      </c>
      <c r="C2968" s="30" t="s">
        <v>4900</v>
      </c>
      <c r="D2968" s="31">
        <v>5</v>
      </c>
      <c r="E2968" s="30" t="str">
        <f>+'Categorias-9 feb-Depurado'!E2967</f>
        <v>651121361</v>
      </c>
      <c r="F2968" s="30" t="str">
        <f>+'Categorias-9 feb-Depurado'!F2967</f>
        <v>5600 NW 36TH STREET -SUITE 613-A</v>
      </c>
      <c r="G2968" s="30" t="str">
        <f>+'Categorias-9 feb-Depurado'!G2967</f>
        <v>MIAMI</v>
      </c>
      <c r="H2968" s="30">
        <f>+'Categorias-9 feb-Depurado'!H2967</f>
        <v>42631</v>
      </c>
      <c r="I2968" s="107">
        <f>+'Categorias-9 feb-Depurado'!R2967</f>
        <v>10114610</v>
      </c>
      <c r="J2968" s="108">
        <f t="shared" si="192"/>
        <v>0</v>
      </c>
      <c r="K2968" s="107">
        <f t="shared" si="193"/>
        <v>0</v>
      </c>
      <c r="L2968" s="109">
        <f t="shared" si="194"/>
        <v>10114610</v>
      </c>
      <c r="M2968" s="110">
        <f t="shared" si="195"/>
        <v>7.710914615444037E-06</v>
      </c>
      <c r="N2968" s="33" t="s">
        <v>4892</v>
      </c>
      <c r="O2968" s="33">
        <f>+'Categorias-9 feb-Depurado'!Y2967</f>
        <v>2154.8000000000002</v>
      </c>
      <c r="P2968" s="111">
        <f>+'Categorias-9 feb-Depurado'!AC2967</f>
        <v>44941</v>
      </c>
      <c r="Q2968" s="111">
        <f>+'Categorias-9 feb-Depurado'!AE2967</f>
        <v>45001</v>
      </c>
      <c r="R2968" s="112" t="str">
        <f>+'Categorias-9 feb-Depurado'!AB2967</f>
        <v>Manto</v>
      </c>
    </row>
    <row r="2969" spans="2:18" s="1" customFormat="1" ht="14.5" hidden="1">
      <c r="B2969" s="57" t="str">
        <f>+'Categorias-9 feb-Depurado'!B2968</f>
        <v>JET AIRCRAFT MAINTENANCE INC</v>
      </c>
      <c r="C2969" s="30" t="s">
        <v>4900</v>
      </c>
      <c r="D2969" s="31">
        <v>5</v>
      </c>
      <c r="E2969" s="30" t="str">
        <f>+'Categorias-9 feb-Depurado'!E2968</f>
        <v>651121361</v>
      </c>
      <c r="F2969" s="30" t="str">
        <f>+'Categorias-9 feb-Depurado'!F2968</f>
        <v>5600 NW 36TH STREET -SUITE 613-A</v>
      </c>
      <c r="G2969" s="30" t="str">
        <f>+'Categorias-9 feb-Depurado'!G2968</f>
        <v>MIAMI</v>
      </c>
      <c r="H2969" s="30">
        <f>+'Categorias-9 feb-Depurado'!H2968</f>
        <v>42697</v>
      </c>
      <c r="I2969" s="107">
        <f>+'Categorias-9 feb-Depurado'!R2968</f>
        <v>3408373</v>
      </c>
      <c r="J2969" s="108">
        <f t="shared" si="192"/>
        <v>0</v>
      </c>
      <c r="K2969" s="107">
        <f t="shared" si="193"/>
        <v>0</v>
      </c>
      <c r="L2969" s="109">
        <f t="shared" si="194"/>
        <v>3408373</v>
      </c>
      <c r="M2969" s="110">
        <f t="shared" si="195"/>
        <v>2.5983872023325506E-06</v>
      </c>
      <c r="N2969" s="33" t="s">
        <v>4892</v>
      </c>
      <c r="O2969" s="33">
        <f>+'Categorias-9 feb-Depurado'!Y2968</f>
        <v>735.79999999999995</v>
      </c>
      <c r="P2969" s="111">
        <f>+'Categorias-9 feb-Depurado'!AC2968</f>
        <v>44957</v>
      </c>
      <c r="Q2969" s="111">
        <f>+'Categorias-9 feb-Depurado'!AE2968</f>
        <v>45017</v>
      </c>
      <c r="R2969" s="112" t="str">
        <f>+'Categorias-9 feb-Depurado'!AB2968</f>
        <v>Manto</v>
      </c>
    </row>
    <row r="2970" spans="2:18" s="1" customFormat="1" ht="14.5" hidden="1">
      <c r="B2970" s="57" t="str">
        <f>+'Categorias-9 feb-Depurado'!B2969</f>
        <v>KAYAK SOFTWARE CORPORATION</v>
      </c>
      <c r="C2970" s="30" t="s">
        <v>4900</v>
      </c>
      <c r="D2970" s="31">
        <v>5</v>
      </c>
      <c r="E2970" s="30" t="str">
        <f>+'Categorias-9 feb-Depurado'!E2969</f>
        <v>444445398</v>
      </c>
      <c r="F2970" s="30" t="str">
        <f>+'Categorias-9 feb-Depurado'!F2969</f>
        <v xml:space="preserve"> 7 Market Street, Stamford, CT 06902,</v>
      </c>
      <c r="G2970" s="30" t="str">
        <f>+'Categorias-9 feb-Depurado'!G2969</f>
        <v>USA</v>
      </c>
      <c r="H2970" s="30" t="str">
        <f>+'Categorias-9 feb-Depurado'!H2969</f>
        <v>SS06IO5596481222</v>
      </c>
      <c r="I2970" s="107">
        <f>+'Categorias-9 feb-Depurado'!R2969</f>
        <v>30460209</v>
      </c>
      <c r="J2970" s="108">
        <f t="shared" si="192"/>
        <v>30460209</v>
      </c>
      <c r="K2970" s="107">
        <f t="shared" si="193"/>
        <v>51963.314506499744</v>
      </c>
      <c r="L2970" s="109">
        <f t="shared" si="194"/>
        <v>30512172.314506501</v>
      </c>
      <c r="M2970" s="110">
        <f t="shared" si="195"/>
        <v>2.3261080303528766E-05</v>
      </c>
      <c r="N2970" s="33" t="s">
        <v>4892</v>
      </c>
      <c r="O2970" s="33">
        <f>+'Categorias-9 feb-Depurado'!Y2969</f>
        <v>6186.0699999999997</v>
      </c>
      <c r="P2970" s="111">
        <f>+'Categorias-9 feb-Depurado'!AC2969</f>
        <v>44931</v>
      </c>
      <c r="Q2970" s="111">
        <f>+'Categorias-9 feb-Depurado'!AE2969</f>
        <v>44961</v>
      </c>
      <c r="R2970" s="112" t="str">
        <f>+'Categorias-9 feb-Depurado'!AB2969</f>
        <v>Ventas</v>
      </c>
    </row>
    <row r="2971" spans="2:18" s="1" customFormat="1" ht="14.5" hidden="1">
      <c r="B2971" s="57" t="str">
        <f>+'Categorias-9 feb-Depurado'!B2970</f>
        <v>KAYAK SOFTWARE CORPORATION</v>
      </c>
      <c r="C2971" s="30" t="s">
        <v>4900</v>
      </c>
      <c r="D2971" s="31">
        <v>5</v>
      </c>
      <c r="E2971" s="30" t="str">
        <f>+'Categorias-9 feb-Depurado'!E2970</f>
        <v>444445398</v>
      </c>
      <c r="F2971" s="30" t="str">
        <f>+'Categorias-9 feb-Depurado'!F2970</f>
        <v xml:space="preserve"> 7 Market Street, Stamford, CT 06902,</v>
      </c>
      <c r="G2971" s="30" t="str">
        <f>+'Categorias-9 feb-Depurado'!G2970</f>
        <v>USA</v>
      </c>
      <c r="H2971" s="30" t="str">
        <f>+'Categorias-9 feb-Depurado'!H2970</f>
        <v>SS22IO3889231222</v>
      </c>
      <c r="I2971" s="107">
        <f>+'Categorias-9 feb-Depurado'!R2970</f>
        <v>63748092</v>
      </c>
      <c r="J2971" s="108">
        <f t="shared" si="192"/>
        <v>63748092</v>
      </c>
      <c r="K2971" s="107">
        <f t="shared" si="193"/>
        <v>0</v>
      </c>
      <c r="L2971" s="109">
        <f t="shared" si="194"/>
        <v>63748092</v>
      </c>
      <c r="M2971" s="110">
        <f t="shared" si="195"/>
        <v>4.8598620639794431E-05</v>
      </c>
      <c r="N2971" s="33" t="s">
        <v>4892</v>
      </c>
      <c r="O2971" s="33">
        <f>+'Categorias-9 feb-Depurado'!Y2970</f>
        <v>13048</v>
      </c>
      <c r="P2971" s="111">
        <f>+'Categorias-9 feb-Depurado'!AC2970</f>
        <v>44936</v>
      </c>
      <c r="Q2971" s="111">
        <f>+'Categorias-9 feb-Depurado'!AE2970</f>
        <v>44966</v>
      </c>
      <c r="R2971" s="112" t="str">
        <f>+'Categorias-9 feb-Depurado'!AB2970</f>
        <v>Ventas</v>
      </c>
    </row>
    <row r="2972" spans="2:18" s="1" customFormat="1" ht="14.5" hidden="1">
      <c r="B2972" s="57" t="str">
        <f>+'Categorias-9 feb-Depurado'!B2971</f>
        <v>KAYAK SOFTWARE CORPORATION</v>
      </c>
      <c r="C2972" s="30" t="s">
        <v>4900</v>
      </c>
      <c r="D2972" s="31">
        <v>5</v>
      </c>
      <c r="E2972" s="30" t="str">
        <f>+'Categorias-9 feb-Depurado'!E2971</f>
        <v>444445398</v>
      </c>
      <c r="F2972" s="30" t="str">
        <f>+'Categorias-9 feb-Depurado'!F2971</f>
        <v xml:space="preserve"> 7 Market Street, Stamford, CT 06902,</v>
      </c>
      <c r="G2972" s="30" t="str">
        <f>+'Categorias-9 feb-Depurado'!G2971</f>
        <v>USA</v>
      </c>
      <c r="H2972" s="30" t="str">
        <f>+'Categorias-9 feb-Depurado'!H2971</f>
        <v>SS01IO6354600123</v>
      </c>
      <c r="I2972" s="107">
        <f>+'Categorias-9 feb-Depurado'!R2971</f>
        <v>28418547</v>
      </c>
      <c r="J2972" s="108">
        <f t="shared" si="192"/>
        <v>0</v>
      </c>
      <c r="K2972" s="107">
        <f t="shared" si="193"/>
        <v>0</v>
      </c>
      <c r="L2972" s="109">
        <f t="shared" si="194"/>
        <v>28418547</v>
      </c>
      <c r="M2972" s="110">
        <f t="shared" si="195"/>
        <v>2.1664996417260115E-05</v>
      </c>
      <c r="N2972" s="33" t="s">
        <v>4892</v>
      </c>
      <c r="O2972" s="33">
        <f>+'Categorias-9 feb-Depurado'!Y2971</f>
        <v>6135</v>
      </c>
      <c r="P2972" s="111">
        <f>+'Categorias-9 feb-Depurado'!AC2971</f>
        <v>44957</v>
      </c>
      <c r="Q2972" s="111">
        <f>+'Categorias-9 feb-Depurado'!AE2971</f>
        <v>44987</v>
      </c>
      <c r="R2972" s="112" t="str">
        <f>+'Categorias-9 feb-Depurado'!AB2971</f>
        <v>Ventas</v>
      </c>
    </row>
    <row r="2973" spans="2:18" s="1" customFormat="1" ht="14.5" hidden="1">
      <c r="B2973" s="57" t="str">
        <f>+'Categorias-9 feb-Depurado'!B2972</f>
        <v>KAYAK SOFTWARE CORPORATION</v>
      </c>
      <c r="C2973" s="30" t="s">
        <v>4900</v>
      </c>
      <c r="D2973" s="31">
        <v>5</v>
      </c>
      <c r="E2973" s="30" t="str">
        <f>+'Categorias-9 feb-Depurado'!E2972</f>
        <v>444445398</v>
      </c>
      <c r="F2973" s="30" t="str">
        <f>+'Categorias-9 feb-Depurado'!F2972</f>
        <v xml:space="preserve"> 7 Market Street, Stamford, CT 06902,</v>
      </c>
      <c r="G2973" s="30" t="str">
        <f>+'Categorias-9 feb-Depurado'!G2972</f>
        <v>USA</v>
      </c>
      <c r="H2973" s="30" t="str">
        <f>+'Categorias-9 feb-Depurado'!H2972</f>
        <v>SS23IO3889230123</v>
      </c>
      <c r="I2973" s="107">
        <f>+'Categorias-9 feb-Depurado'!R2972</f>
        <v>61584968</v>
      </c>
      <c r="J2973" s="108">
        <f t="shared" si="192"/>
        <v>0</v>
      </c>
      <c r="K2973" s="107">
        <f t="shared" si="193"/>
        <v>0</v>
      </c>
      <c r="L2973" s="109">
        <f t="shared" si="194"/>
        <v>61584968</v>
      </c>
      <c r="M2973" s="110">
        <f t="shared" si="195"/>
        <v>4.6949554144238221E-05</v>
      </c>
      <c r="N2973" s="33" t="s">
        <v>4892</v>
      </c>
      <c r="O2973" s="33">
        <f>+'Categorias-9 feb-Depurado'!Y2972</f>
        <v>12894</v>
      </c>
      <c r="P2973" s="111">
        <f>+'Categorias-9 feb-Depurado'!AC2972</f>
        <v>44964</v>
      </c>
      <c r="Q2973" s="111">
        <f>+'Categorias-9 feb-Depurado'!AE2972</f>
        <v>44994</v>
      </c>
      <c r="R2973" s="112" t="str">
        <f>+'Categorias-9 feb-Depurado'!AB2972</f>
        <v>Ventas</v>
      </c>
    </row>
    <row r="2974" spans="2:18" s="1" customFormat="1" ht="14.5" hidden="1">
      <c r="B2974" s="57" t="str">
        <f>+'Categorias-9 feb-Depurado'!B2973</f>
        <v>LUFTHANSA TECHNIK</v>
      </c>
      <c r="C2974" s="30" t="s">
        <v>4900</v>
      </c>
      <c r="D2974" s="31">
        <v>5</v>
      </c>
      <c r="E2974" s="30" t="str">
        <f>+'Categorias-9 feb-Depurado'!E2973</f>
        <v>444444247</v>
      </c>
      <c r="F2974" s="30" t="str">
        <f>+'Categorias-9 feb-Depurado'!F2973</f>
        <v>Weg beim Jaeger 193 Hamburg</v>
      </c>
      <c r="G2974" s="30" t="str">
        <f>+'Categorias-9 feb-Depurado'!G2973</f>
        <v>ALEMANIA</v>
      </c>
      <c r="H2974" s="30" t="str">
        <f>+'Categorias-9 feb-Depurado'!H2973</f>
        <v>CN 75160178</v>
      </c>
      <c r="I2974" s="107">
        <f>+'Categorias-9 feb-Depurado'!R2973</f>
        <v>-26608322</v>
      </c>
      <c r="J2974" s="108">
        <f t="shared" si="192"/>
        <v>-26608322</v>
      </c>
      <c r="K2974" s="107">
        <f t="shared" si="193"/>
        <v>-485116.86244783783</v>
      </c>
      <c r="L2974" s="109">
        <f t="shared" si="194"/>
        <v>-27093438.862447839</v>
      </c>
      <c r="M2974" s="110">
        <f t="shared" si="195"/>
        <v>-2.0654794767874247E-05</v>
      </c>
      <c r="N2974" s="33" t="s">
        <v>4892</v>
      </c>
      <c r="O2974" s="33">
        <f>+'Categorias-9 feb-Depurado'!Y2973</f>
        <v>-5298.3199999999997</v>
      </c>
      <c r="P2974" s="111">
        <f>+'Categorias-9 feb-Depurado'!AC2973</f>
        <v>44883</v>
      </c>
      <c r="Q2974" s="111">
        <f>+'Categorias-9 feb-Depurado'!AE2973</f>
        <v>44913</v>
      </c>
      <c r="R2974" s="112" t="str">
        <f>+'Categorias-9 feb-Depurado'!AB2973</f>
        <v>Manto</v>
      </c>
    </row>
    <row r="2975" spans="2:18" s="1" customFormat="1" ht="14.5" hidden="1">
      <c r="B2975" s="57" t="str">
        <f>+'Categorias-9 feb-Depurado'!B2974</f>
        <v>MALDONADO LEAL SERVICOS DE APOIO EMPRESARIAL</v>
      </c>
      <c r="C2975" s="30" t="s">
        <v>4900</v>
      </c>
      <c r="D2975" s="31">
        <v>5</v>
      </c>
      <c r="E2975" s="30" t="str">
        <f>+'Categorias-9 feb-Depurado'!E2974</f>
        <v>11342585000144</v>
      </c>
      <c r="F2975" s="30" t="str">
        <f>+'Categorias-9 feb-Depurado'!F2974</f>
        <v>AV PAULISTA 1765 12 ANDAR CONJ 121</v>
      </c>
      <c r="G2975" s="30" t="str">
        <f>+'Categorias-9 feb-Depurado'!G2974</f>
        <v>SAO PAULO</v>
      </c>
      <c r="H2975" s="30">
        <f>+'Categorias-9 feb-Depurado'!H2974</f>
        <v>12023</v>
      </c>
      <c r="I2975" s="107">
        <f>+'Categorias-9 feb-Depurado'!R2974</f>
        <v>7215300</v>
      </c>
      <c r="J2975" s="108">
        <f t="shared" si="192"/>
        <v>0</v>
      </c>
      <c r="K2975" s="107">
        <f t="shared" si="193"/>
        <v>0</v>
      </c>
      <c r="L2975" s="109">
        <f t="shared" si="194"/>
        <v>7215300</v>
      </c>
      <c r="M2975" s="110">
        <f t="shared" si="195"/>
        <v>5.5006136889918019E-06</v>
      </c>
      <c r="N2975" s="33" t="s">
        <v>4892</v>
      </c>
      <c r="O2975" s="33">
        <f>+'Categorias-9 feb-Depurado'!Y2974</f>
        <v>1500</v>
      </c>
      <c r="P2975" s="111">
        <f>+'Categorias-9 feb-Depurado'!AC2974</f>
        <v>44928</v>
      </c>
      <c r="Q2975" s="111">
        <f>+'Categorias-9 feb-Depurado'!AE2974</f>
        <v>44988</v>
      </c>
      <c r="R2975" s="112" t="str">
        <f>+'Categorias-9 feb-Depurado'!AB2974</f>
        <v>Replegal</v>
      </c>
    </row>
    <row r="2976" spans="2:18" s="1" customFormat="1" ht="14.5" hidden="1">
      <c r="B2976" s="57" t="str">
        <f>+'Categorias-9 feb-Depurado'!B2975</f>
        <v>MALDONADO LEAL SERVICOS DE APOIO EMPRESARIAL</v>
      </c>
      <c r="C2976" s="30" t="s">
        <v>4900</v>
      </c>
      <c r="D2976" s="31">
        <v>5</v>
      </c>
      <c r="E2976" s="30" t="str">
        <f>+'Categorias-9 feb-Depurado'!E2975</f>
        <v>11342585000144</v>
      </c>
      <c r="F2976" s="30" t="str">
        <f>+'Categorias-9 feb-Depurado'!F2975</f>
        <v>AV PAULISTA 1765 12 ANDAR CONJ 121</v>
      </c>
      <c r="G2976" s="30" t="str">
        <f>+'Categorias-9 feb-Depurado'!G2975</f>
        <v>SAO PAULO</v>
      </c>
      <c r="H2976" s="30">
        <f>+'Categorias-9 feb-Depurado'!H2975</f>
        <v>22023</v>
      </c>
      <c r="I2976" s="107">
        <f>+'Categorias-9 feb-Depurado'!R2975</f>
        <v>6876660</v>
      </c>
      <c r="J2976" s="108">
        <f t="shared" si="192"/>
        <v>0</v>
      </c>
      <c r="K2976" s="107">
        <f t="shared" si="193"/>
        <v>0</v>
      </c>
      <c r="L2976" s="109">
        <f t="shared" si="194"/>
        <v>6876660</v>
      </c>
      <c r="M2976" s="110">
        <f t="shared" si="195"/>
        <v>5.2424500894685404E-06</v>
      </c>
      <c r="N2976" s="33" t="s">
        <v>4892</v>
      </c>
      <c r="O2976" s="33">
        <f>+'Categorias-9 feb-Depurado'!Y2975</f>
        <v>1500</v>
      </c>
      <c r="P2976" s="111">
        <f>+'Categorias-9 feb-Depurado'!AC2975</f>
        <v>44960</v>
      </c>
      <c r="Q2976" s="111">
        <f>+'Categorias-9 feb-Depurado'!AE2975</f>
        <v>45020</v>
      </c>
      <c r="R2976" s="112" t="str">
        <f>+'Categorias-9 feb-Depurado'!AB2975</f>
        <v>Replegal</v>
      </c>
    </row>
    <row r="2977" spans="2:18" s="1" customFormat="1" ht="14.5" hidden="1">
      <c r="B2977" s="57" t="str">
        <f>+'Categorias-9 feb-Depurado'!B2976</f>
        <v>MANKIEWICZ COATINGS LLC</v>
      </c>
      <c r="C2977" s="30" t="s">
        <v>4900</v>
      </c>
      <c r="D2977" s="31">
        <v>5</v>
      </c>
      <c r="E2977" s="30">
        <f>+'Categorias-9 feb-Depurado'!E2976</f>
        <v>19415950</v>
      </c>
      <c r="F2977" s="30" t="str">
        <f>+'Categorias-9 feb-Depurado'!F2976</f>
        <v>1200 Charleston Regional Pkwy, Charleston, SC 29492</v>
      </c>
      <c r="G2977" s="30" t="str">
        <f>+'Categorias-9 feb-Depurado'!G2976</f>
        <v>Estados Unidos</v>
      </c>
      <c r="H2977" s="30">
        <f>+'Categorias-9 feb-Depurado'!H2976</f>
        <v>213021764</v>
      </c>
      <c r="I2977" s="107">
        <f>+'Categorias-9 feb-Depurado'!R2976</f>
        <v>2567153</v>
      </c>
      <c r="J2977" s="108">
        <f t="shared" si="192"/>
        <v>2567153</v>
      </c>
      <c r="K2977" s="107">
        <f t="shared" si="193"/>
        <v>3502.9316408867503</v>
      </c>
      <c r="L2977" s="109">
        <f t="shared" si="194"/>
        <v>2570655.9316408867</v>
      </c>
      <c r="M2977" s="110">
        <f t="shared" si="195"/>
        <v>1.9597501430670706E-06</v>
      </c>
      <c r="N2977" s="33" t="s">
        <v>4892</v>
      </c>
      <c r="O2977" s="33">
        <f>+'Categorias-9 feb-Depurado'!Y2976</f>
        <v>532.78999999999996</v>
      </c>
      <c r="P2977" s="111">
        <f>+'Categorias-9 feb-Depurado'!AC2976</f>
        <v>44902</v>
      </c>
      <c r="Q2977" s="111">
        <f>+'Categorias-9 feb-Depurado'!AE2976</f>
        <v>44962</v>
      </c>
      <c r="R2977" s="112" t="str">
        <f>+'Categorias-9 feb-Depurado'!AB2976</f>
        <v>Compras</v>
      </c>
    </row>
    <row r="2978" spans="2:18" s="1" customFormat="1" ht="14.5" hidden="1">
      <c r="B2978" s="57" t="str">
        <f>+'Categorias-9 feb-Depurado'!B2977</f>
        <v>MANKIEWICZ COATINGS LLC</v>
      </c>
      <c r="C2978" s="30" t="s">
        <v>4900</v>
      </c>
      <c r="D2978" s="31">
        <v>5</v>
      </c>
      <c r="E2978" s="30">
        <f>+'Categorias-9 feb-Depurado'!E2977</f>
        <v>19415950</v>
      </c>
      <c r="F2978" s="30" t="str">
        <f>+'Categorias-9 feb-Depurado'!F2977</f>
        <v>1200 Charleston Regional Pkwy, Charleston, SC 29492</v>
      </c>
      <c r="G2978" s="30" t="str">
        <f>+'Categorias-9 feb-Depurado'!G2977</f>
        <v>Estados Unidos</v>
      </c>
      <c r="H2978" s="30">
        <f>+'Categorias-9 feb-Depurado'!H2977</f>
        <v>213027805</v>
      </c>
      <c r="I2978" s="107">
        <f>+'Categorias-9 feb-Depurado'!R2977</f>
        <v>6240060</v>
      </c>
      <c r="J2978" s="108">
        <f t="shared" si="192"/>
        <v>0</v>
      </c>
      <c r="K2978" s="107">
        <f t="shared" si="193"/>
        <v>0</v>
      </c>
      <c r="L2978" s="109">
        <f t="shared" si="194"/>
        <v>6240060</v>
      </c>
      <c r="M2978" s="110">
        <f t="shared" si="195"/>
        <v>4.7571354560628359E-06</v>
      </c>
      <c r="N2978" s="33" t="s">
        <v>4892</v>
      </c>
      <c r="O2978" s="33">
        <f>+'Categorias-9 feb-Depurado'!Y2977</f>
        <v>1300.8199999999999</v>
      </c>
      <c r="P2978" s="111">
        <f>+'Categorias-9 feb-Depurado'!AC2977</f>
        <v>44911</v>
      </c>
      <c r="Q2978" s="111">
        <f>+'Categorias-9 feb-Depurado'!AE2977</f>
        <v>44971</v>
      </c>
      <c r="R2978" s="112" t="str">
        <f>+'Categorias-9 feb-Depurado'!AB2977</f>
        <v>Compras</v>
      </c>
    </row>
    <row r="2979" spans="2:18" s="1" customFormat="1" ht="14.5" hidden="1">
      <c r="B2979" s="57" t="str">
        <f>+'Categorias-9 feb-Depurado'!B2978</f>
        <v>MANKIEWICZ COATINGS LLC</v>
      </c>
      <c r="C2979" s="30" t="s">
        <v>4900</v>
      </c>
      <c r="D2979" s="31">
        <v>5</v>
      </c>
      <c r="E2979" s="30">
        <f>+'Categorias-9 feb-Depurado'!E2978</f>
        <v>19415950</v>
      </c>
      <c r="F2979" s="30" t="str">
        <f>+'Categorias-9 feb-Depurado'!F2978</f>
        <v>1200 Charleston Regional Pkwy, Charleston, SC 29492</v>
      </c>
      <c r="G2979" s="30" t="str">
        <f>+'Categorias-9 feb-Depurado'!G2978</f>
        <v>Estados Unidos</v>
      </c>
      <c r="H2979" s="30">
        <f>+'Categorias-9 feb-Depurado'!H2978</f>
        <v>213044703</v>
      </c>
      <c r="I2979" s="107">
        <f>+'Categorias-9 feb-Depurado'!R2978</f>
        <v>5593678</v>
      </c>
      <c r="J2979" s="108">
        <f t="shared" si="192"/>
        <v>0</v>
      </c>
      <c r="K2979" s="107">
        <f t="shared" si="193"/>
        <v>0</v>
      </c>
      <c r="L2979" s="109">
        <f t="shared" si="194"/>
        <v>5593678</v>
      </c>
      <c r="M2979" s="110">
        <f t="shared" si="195"/>
        <v>4.2643634746458614E-06</v>
      </c>
      <c r="N2979" s="33" t="s">
        <v>4892</v>
      </c>
      <c r="O2979" s="33">
        <f>+'Categorias-9 feb-Depurado'!Y2978</f>
        <v>1207.71</v>
      </c>
      <c r="P2979" s="111">
        <f>+'Categorias-9 feb-Depurado'!AC2978</f>
        <v>44949</v>
      </c>
      <c r="Q2979" s="111">
        <f>+'Categorias-9 feb-Depurado'!AE2978</f>
        <v>45009</v>
      </c>
      <c r="R2979" s="112" t="str">
        <f>+'Categorias-9 feb-Depurado'!AB2978</f>
        <v>Compras</v>
      </c>
    </row>
    <row r="2980" spans="2:18" s="1" customFormat="1" ht="14.5" hidden="1">
      <c r="B2980" s="57" t="str">
        <f>+'Categorias-9 feb-Depurado'!B2979</f>
        <v>MANPOWER SECURITY SERVICES INC</v>
      </c>
      <c r="C2980" s="30" t="s">
        <v>4900</v>
      </c>
      <c r="D2980" s="31">
        <v>5</v>
      </c>
      <c r="E2980" s="30" t="str">
        <f>+'Categorias-9 feb-Depurado'!E2979</f>
        <v>822961817</v>
      </c>
      <c r="F2980" s="30" t="str">
        <f>+'Categorias-9 feb-Depurado'!F2979</f>
        <v>12634 NW 12TH CT</v>
      </c>
      <c r="G2980" s="30" t="str">
        <f>+'Categorias-9 feb-Depurado'!G2979</f>
        <v>SUNRISE</v>
      </c>
      <c r="H2980" s="30" t="str">
        <f>+'Categorias-9 feb-Depurado'!H2979</f>
        <v>22-1004</v>
      </c>
      <c r="I2980" s="107">
        <f>+'Categorias-9 feb-Depurado'!R2979</f>
        <v>28432280</v>
      </c>
      <c r="J2980" s="108">
        <f t="shared" si="192"/>
        <v>0</v>
      </c>
      <c r="K2980" s="107">
        <f t="shared" si="193"/>
        <v>0</v>
      </c>
      <c r="L2980" s="109">
        <f t="shared" si="194"/>
        <v>28432280</v>
      </c>
      <c r="M2980" s="110">
        <f t="shared" si="195"/>
        <v>2.1675465826403311E-05</v>
      </c>
      <c r="N2980" s="33" t="s">
        <v>4892</v>
      </c>
      <c r="O2980" s="33">
        <f>+'Categorias-9 feb-Depurado'!Y2979</f>
        <v>7490</v>
      </c>
      <c r="P2980" s="111">
        <f>+'Categorias-9 feb-Depurado'!AC2979</f>
        <v>44921</v>
      </c>
      <c r="Q2980" s="111">
        <f>+'Categorias-9 feb-Depurado'!AE2979</f>
        <v>44981</v>
      </c>
      <c r="R2980" s="112" t="str">
        <f>+'Categorias-9 feb-Depurado'!AB2979</f>
        <v>Asesoria</v>
      </c>
    </row>
    <row r="2981" spans="2:18" s="1" customFormat="1" ht="14.5" hidden="1">
      <c r="B2981" s="57" t="str">
        <f>+'Categorias-9 feb-Depurado'!B2980</f>
        <v>MDG AIRLINE SERVICES</v>
      </c>
      <c r="C2981" s="30" t="s">
        <v>4900</v>
      </c>
      <c r="D2981" s="31">
        <v>5</v>
      </c>
      <c r="E2981" s="30" t="str">
        <f>+'Categorias-9 feb-Depurado'!E2980</f>
        <v>23-8013378490-0</v>
      </c>
      <c r="F2981" s="30" t="str">
        <f>+'Categorias-9 feb-Depurado'!F2980</f>
        <v>6951 NW 16th St, Miami, FL 33126, EE. UU</v>
      </c>
      <c r="G2981" s="30" t="str">
        <f>+'Categorias-9 feb-Depurado'!G2980</f>
        <v>ESTADOS UNIDOS</v>
      </c>
      <c r="H2981" s="30" t="str">
        <f>+'Categorias-9 feb-Depurado'!H2980</f>
        <v>14075-22</v>
      </c>
      <c r="I2981" s="107">
        <f>+'Categorias-9 feb-Depurado'!R2980</f>
        <v>9078357</v>
      </c>
      <c r="J2981" s="108">
        <f t="shared" si="192"/>
        <v>9078357</v>
      </c>
      <c r="K2981" s="107">
        <f t="shared" si="193"/>
        <v>171819.10969218015</v>
      </c>
      <c r="L2981" s="109">
        <f t="shared" si="194"/>
        <v>9250176.1096921805</v>
      </c>
      <c r="M2981" s="110">
        <f t="shared" si="195"/>
        <v>7.0519098768668993E-06</v>
      </c>
      <c r="N2981" s="33" t="s">
        <v>4892</v>
      </c>
      <c r="O2981" s="33">
        <f>+'Categorias-9 feb-Depurado'!Y2980</f>
        <v>1957.8800000000001</v>
      </c>
      <c r="P2981" s="111">
        <f>+'Categorias-9 feb-Depurado'!AC2980</f>
        <v>44851</v>
      </c>
      <c r="Q2981" s="111">
        <f>+'Categorias-9 feb-Depurado'!AE2980</f>
        <v>44911</v>
      </c>
      <c r="R2981" s="112" t="str">
        <f>+'Categorias-9 feb-Depurado'!AB2980</f>
        <v>Compras</v>
      </c>
    </row>
    <row r="2982" spans="2:18" s="1" customFormat="1" ht="14.5" hidden="1">
      <c r="B2982" s="57" t="str">
        <f>+'Categorias-9 feb-Depurado'!B2981</f>
        <v>MEDALLIA INC</v>
      </c>
      <c r="C2982" s="30" t="s">
        <v>4900</v>
      </c>
      <c r="D2982" s="31">
        <v>5</v>
      </c>
      <c r="E2982" s="30">
        <f>+'Categorias-9 feb-Depurado'!E2981</f>
        <v>770558353</v>
      </c>
      <c r="F2982" s="30" t="str">
        <f>+'Categorias-9 feb-Depurado'!F2981</f>
        <v>575 Market St Ste 1850, San Francisco, California, 94105, United States</v>
      </c>
      <c r="G2982" s="30" t="str">
        <f>+'Categorias-9 feb-Depurado'!G2981</f>
        <v>USA</v>
      </c>
      <c r="H2982" s="30" t="str">
        <f>+'Categorias-9 feb-Depurado'!H2981</f>
        <v>INV-041300</v>
      </c>
      <c r="I2982" s="107">
        <f>+'Categorias-9 feb-Depurado'!R2981</f>
        <v>84615109</v>
      </c>
      <c r="J2982" s="108">
        <f t="shared" si="192"/>
        <v>0</v>
      </c>
      <c r="K2982" s="107">
        <f t="shared" si="193"/>
        <v>0</v>
      </c>
      <c r="L2982" s="109">
        <f t="shared" si="194"/>
        <v>84615109</v>
      </c>
      <c r="M2982" s="110">
        <f t="shared" si="195"/>
        <v>6.4506677041970998E-05</v>
      </c>
      <c r="N2982" s="33" t="s">
        <v>4892</v>
      </c>
      <c r="O2982" s="33">
        <f>+'Categorias-9 feb-Depurado'!Y2981</f>
        <v>23266.669999999998</v>
      </c>
      <c r="P2982" s="111">
        <f>+'Categorias-9 feb-Depurado'!AC2981</f>
        <v>44951</v>
      </c>
      <c r="Q2982" s="111">
        <f>+'Categorias-9 feb-Depurado'!AE2981</f>
        <v>45011</v>
      </c>
      <c r="R2982" s="112" t="str">
        <f>+'Categorias-9 feb-Depurado'!AB2981</f>
        <v>Entrenamiento</v>
      </c>
    </row>
    <row r="2983" spans="2:18" s="1" customFormat="1" ht="14.5" hidden="1">
      <c r="B2983" s="57" t="str">
        <f>+'Categorias-9 feb-Depurado'!B2982</f>
        <v>MEDALLIA INC</v>
      </c>
      <c r="C2983" s="30" t="s">
        <v>4900</v>
      </c>
      <c r="D2983" s="31">
        <v>5</v>
      </c>
      <c r="E2983" s="30">
        <f>+'Categorias-9 feb-Depurado'!E2982</f>
        <v>770558353</v>
      </c>
      <c r="F2983" s="30" t="str">
        <f>+'Categorias-9 feb-Depurado'!F2982</f>
        <v>575 Market St Ste 1850, San Francisco, California, 94105, United States</v>
      </c>
      <c r="G2983" s="30" t="str">
        <f>+'Categorias-9 feb-Depurado'!G2982</f>
        <v>USA</v>
      </c>
      <c r="H2983" s="30" t="str">
        <f>+'Categorias-9 feb-Depurado'!H2982</f>
        <v>INV-041568</v>
      </c>
      <c r="I2983" s="107">
        <f>+'Categorias-9 feb-Depurado'!R2982</f>
        <v>84484221</v>
      </c>
      <c r="J2983" s="108">
        <f t="shared" si="192"/>
        <v>0</v>
      </c>
      <c r="K2983" s="107">
        <f t="shared" si="193"/>
        <v>0</v>
      </c>
      <c r="L2983" s="109">
        <f t="shared" si="194"/>
        <v>84484221</v>
      </c>
      <c r="M2983" s="110">
        <f t="shared" si="195"/>
        <v>6.440689403578626E-05</v>
      </c>
      <c r="N2983" s="33" t="s">
        <v>4892</v>
      </c>
      <c r="O2983" s="33">
        <f>+'Categorias-9 feb-Depurado'!Y2982</f>
        <v>23266.66</v>
      </c>
      <c r="P2983" s="111">
        <f>+'Categorias-9 feb-Depurado'!AC2982</f>
        <v>44952</v>
      </c>
      <c r="Q2983" s="111">
        <f>+'Categorias-9 feb-Depurado'!AE2982</f>
        <v>45012</v>
      </c>
      <c r="R2983" s="112" t="str">
        <f>+'Categorias-9 feb-Depurado'!AB2982</f>
        <v>Entrenamiento</v>
      </c>
    </row>
    <row r="2984" spans="2:18" s="1" customFormat="1" ht="14.5" hidden="1">
      <c r="B2984" s="57" t="str">
        <f>+'Categorias-9 feb-Depurado'!B2983</f>
        <v>MIS CHOICE INC.</v>
      </c>
      <c r="C2984" s="30" t="s">
        <v>4900</v>
      </c>
      <c r="D2984" s="31">
        <v>5</v>
      </c>
      <c r="E2984" s="30" t="str">
        <f>+'Categorias-9 feb-Depurado'!E2983</f>
        <v>364279741</v>
      </c>
      <c r="F2984" s="30" t="str">
        <f>+'Categorias-9 feb-Depurado'!F2983</f>
        <v>300 N Martingale Rd, Suite 250</v>
      </c>
      <c r="G2984" s="30" t="str">
        <f>+'Categorias-9 feb-Depurado'!G2983</f>
        <v>SCHAUMBURG</v>
      </c>
      <c r="H2984" s="30">
        <f>+'Categorias-9 feb-Depurado'!H2983</f>
        <v>49230</v>
      </c>
      <c r="I2984" s="107">
        <f>+'Categorias-9 feb-Depurado'!R2983</f>
        <v>4825830</v>
      </c>
      <c r="J2984" s="108">
        <f t="shared" si="192"/>
        <v>4825830</v>
      </c>
      <c r="K2984" s="107">
        <f t="shared" si="193"/>
        <v>3291.3484084247625</v>
      </c>
      <c r="L2984" s="109">
        <f t="shared" si="194"/>
        <v>4829121.3484084252</v>
      </c>
      <c r="M2984" s="110">
        <f t="shared" si="195"/>
        <v>3.6815005605945601E-06</v>
      </c>
      <c r="N2984" s="33" t="s">
        <v>4892</v>
      </c>
      <c r="O2984" s="33">
        <f>+'Categorias-9 feb-Depurado'!Y2983</f>
        <v>1000</v>
      </c>
      <c r="P2984" s="111">
        <f>+'Categorias-9 feb-Depurado'!AC2983</f>
        <v>44904</v>
      </c>
      <c r="Q2984" s="111">
        <f>+'Categorias-9 feb-Depurado'!AE2983</f>
        <v>44964</v>
      </c>
      <c r="R2984" s="112" t="str">
        <f>+'Categorias-9 feb-Depurado'!AB2983</f>
        <v>IT</v>
      </c>
    </row>
    <row r="2985" spans="2:18" s="1" customFormat="1" ht="14.5" hidden="1">
      <c r="B2985" s="57" t="str">
        <f>+'Categorias-9 feb-Depurado'!B2984</f>
        <v>MIS CHOICE INC.</v>
      </c>
      <c r="C2985" s="30" t="s">
        <v>4900</v>
      </c>
      <c r="D2985" s="31">
        <v>5</v>
      </c>
      <c r="E2985" s="30" t="str">
        <f>+'Categorias-9 feb-Depurado'!E2984</f>
        <v>364279741</v>
      </c>
      <c r="F2985" s="30" t="str">
        <f>+'Categorias-9 feb-Depurado'!F2984</f>
        <v>300 N Martingale Rd, Suite 250</v>
      </c>
      <c r="G2985" s="30" t="str">
        <f>+'Categorias-9 feb-Depurado'!G2984</f>
        <v>SCHAUMBURG</v>
      </c>
      <c r="H2985" s="30">
        <f>+'Categorias-9 feb-Depurado'!H2984</f>
        <v>49878</v>
      </c>
      <c r="I2985" s="107">
        <f>+'Categorias-9 feb-Depurado'!R2984</f>
        <v>4648700</v>
      </c>
      <c r="J2985" s="108">
        <f t="shared" si="192"/>
        <v>0</v>
      </c>
      <c r="K2985" s="107">
        <f t="shared" si="193"/>
        <v>0</v>
      </c>
      <c r="L2985" s="109">
        <f t="shared" si="194"/>
        <v>4648700</v>
      </c>
      <c r="M2985" s="110">
        <f t="shared" si="195"/>
        <v>3.5439556021255095E-06</v>
      </c>
      <c r="N2985" s="33" t="s">
        <v>4892</v>
      </c>
      <c r="O2985" s="33">
        <f>+'Categorias-9 feb-Depurado'!Y2984</f>
        <v>1000</v>
      </c>
      <c r="P2985" s="111">
        <f>+'Categorias-9 feb-Depurado'!AC2984</f>
        <v>44958</v>
      </c>
      <c r="Q2985" s="111">
        <f>+'Categorias-9 feb-Depurado'!AE2984</f>
        <v>45018</v>
      </c>
      <c r="R2985" s="112" t="str">
        <f>+'Categorias-9 feb-Depurado'!AB2984</f>
        <v>IT</v>
      </c>
    </row>
    <row r="2986" spans="2:18" s="1" customFormat="1" ht="14.5" hidden="1">
      <c r="B2986" s="57" t="str">
        <f>+'Categorias-9 feb-Depurado'!B2985</f>
        <v>MONTGOMERY SOCIEDADE DE ADVOGADOS</v>
      </c>
      <c r="C2986" s="30" t="s">
        <v>4900</v>
      </c>
      <c r="D2986" s="31">
        <v>5</v>
      </c>
      <c r="E2986" s="30" t="str">
        <f>+'Categorias-9 feb-Depurado'!E2985</f>
        <v>17764404000154.</v>
      </c>
      <c r="F2986" s="30" t="str">
        <f>+'Categorias-9 feb-Depurado'!F2985</f>
        <v>RUA GOMES DE CARVALHO,1306-3 ANDAR-VL.OLIMPIA SAO PAULO BRASILRUA GOMES DE CARVALHO,1306-3 ANDAR-VL.OLIMPIA SAO PAULO BRASIL</v>
      </c>
      <c r="G2986" s="30" t="str">
        <f>+'Categorias-9 feb-Depurado'!G2985</f>
        <v>SAO PAULO</v>
      </c>
      <c r="H2986" s="30">
        <f>+'Categorias-9 feb-Depurado'!H2985</f>
        <v>20364</v>
      </c>
      <c r="I2986" s="107">
        <f>+'Categorias-9 feb-Depurado'!R2985</f>
        <v>60528250</v>
      </c>
      <c r="J2986" s="108">
        <f t="shared" si="192"/>
        <v>60528250</v>
      </c>
      <c r="K2986" s="107">
        <f t="shared" si="193"/>
        <v>123930.26488398289</v>
      </c>
      <c r="L2986" s="109">
        <f t="shared" si="194"/>
        <v>60652180.26488398</v>
      </c>
      <c r="M2986" s="110">
        <f t="shared" si="195"/>
        <v>4.6238439570387814E-05</v>
      </c>
      <c r="N2986" s="33" t="s">
        <v>4892</v>
      </c>
      <c r="O2986" s="33">
        <f>+'Categorias-9 feb-Depurado'!Y2985</f>
        <v>12500</v>
      </c>
      <c r="P2986" s="111">
        <f>+'Categorias-9 feb-Depurado'!AC2985</f>
        <v>44930</v>
      </c>
      <c r="Q2986" s="111">
        <f>+'Categorias-9 feb-Depurado'!AE2985</f>
        <v>44960</v>
      </c>
      <c r="R2986" s="112" t="str">
        <f>+'Categorias-9 feb-Depurado'!AB2985</f>
        <v>Replegal</v>
      </c>
    </row>
    <row r="2987" spans="2:18" s="1" customFormat="1" ht="14.5" hidden="1">
      <c r="B2987" s="57" t="str">
        <f>+'Categorias-9 feb-Depurado'!B2986</f>
        <v>MONTGOMERY SOCIEDADE DE ADVOGADOS</v>
      </c>
      <c r="C2987" s="30" t="s">
        <v>4900</v>
      </c>
      <c r="D2987" s="31">
        <v>5</v>
      </c>
      <c r="E2987" s="30" t="str">
        <f>+'Categorias-9 feb-Depurado'!E2986</f>
        <v>17764404000154.</v>
      </c>
      <c r="F2987" s="30" t="str">
        <f>+'Categorias-9 feb-Depurado'!F2986</f>
        <v>RUA GOMES DE CARVALHO,1306-3 ANDAR-VL.OLIMPIA SAO PAULO BRASILRUA GOMES DE CARVALHO,1306-3 ANDAR-VL.OLIMPIA SAO PAULO BRASIL</v>
      </c>
      <c r="G2987" s="30" t="str">
        <f>+'Categorias-9 feb-Depurado'!G2986</f>
        <v>SAO PAULO</v>
      </c>
      <c r="H2987" s="30">
        <f>+'Categorias-9 feb-Depurado'!H2986</f>
        <v>20496</v>
      </c>
      <c r="I2987" s="107">
        <f>+'Categorias-9 feb-Depurado'!R2986</f>
        <v>206525</v>
      </c>
      <c r="J2987" s="108">
        <f t="shared" si="192"/>
        <v>0</v>
      </c>
      <c r="K2987" s="107">
        <f t="shared" si="193"/>
        <v>0</v>
      </c>
      <c r="L2987" s="109">
        <f t="shared" si="194"/>
        <v>206525</v>
      </c>
      <c r="M2987" s="110">
        <f t="shared" si="195"/>
        <v>1.5744518483209732E-07</v>
      </c>
      <c r="N2987" s="33" t="s">
        <v>4892</v>
      </c>
      <c r="O2987" s="33">
        <f>+'Categorias-9 feb-Depurado'!Y2986</f>
        <v>43.240000000000002</v>
      </c>
      <c r="P2987" s="111">
        <f>+'Categorias-9 feb-Depurado'!AC2986</f>
        <v>44964</v>
      </c>
      <c r="Q2987" s="111">
        <f>+'Categorias-9 feb-Depurado'!AE2986</f>
        <v>44994</v>
      </c>
      <c r="R2987" s="112" t="str">
        <f>+'Categorias-9 feb-Depurado'!AB2986</f>
        <v>Replegal</v>
      </c>
    </row>
    <row r="2988" spans="2:18" s="1" customFormat="1" ht="14.5" hidden="1">
      <c r="B2988" s="57" t="str">
        <f>+'Categorias-9 feb-Depurado'!B2987</f>
        <v>MONTGOMERY SOCIEDADE DE ADVOGADOS</v>
      </c>
      <c r="C2988" s="30" t="s">
        <v>4900</v>
      </c>
      <c r="D2988" s="31">
        <v>5</v>
      </c>
      <c r="E2988" s="30" t="str">
        <f>+'Categorias-9 feb-Depurado'!E2987</f>
        <v>17764404000154.</v>
      </c>
      <c r="F2988" s="30" t="str">
        <f>+'Categorias-9 feb-Depurado'!F2987</f>
        <v>RUA GOMES DE CARVALHO,1306-3 ANDAR-VL.OLIMPIA SAO PAULO BRASILRUA GOMES DE CARVALHO,1306-3 ANDAR-VL.OLIMPIA SAO PAULO BRASIL</v>
      </c>
      <c r="G2988" s="30" t="str">
        <f>+'Categorias-9 feb-Depurado'!G2987</f>
        <v>SAO PAULO</v>
      </c>
      <c r="H2988" s="30">
        <f>+'Categorias-9 feb-Depurado'!H2987</f>
        <v>20495</v>
      </c>
      <c r="I2988" s="107">
        <f>+'Categorias-9 feb-Depurado'!R2987</f>
        <v>59703125</v>
      </c>
      <c r="J2988" s="108">
        <f t="shared" si="192"/>
        <v>0</v>
      </c>
      <c r="K2988" s="107">
        <f t="shared" si="193"/>
        <v>0</v>
      </c>
      <c r="L2988" s="109">
        <f t="shared" si="194"/>
        <v>59703125</v>
      </c>
      <c r="M2988" s="110">
        <f t="shared" si="195"/>
        <v>4.5514923378180902E-05</v>
      </c>
      <c r="N2988" s="33" t="s">
        <v>4892</v>
      </c>
      <c r="O2988" s="33">
        <f>+'Categorias-9 feb-Depurado'!Y2987</f>
        <v>12500</v>
      </c>
      <c r="P2988" s="111">
        <f>+'Categorias-9 feb-Depurado'!AC2987</f>
        <v>44964</v>
      </c>
      <c r="Q2988" s="111">
        <f>+'Categorias-9 feb-Depurado'!AE2987</f>
        <v>44994</v>
      </c>
      <c r="R2988" s="112" t="str">
        <f>+'Categorias-9 feb-Depurado'!AB2987</f>
        <v>Replegal</v>
      </c>
    </row>
    <row r="2989" spans="2:18" s="1" customFormat="1" ht="14.5" hidden="1">
      <c r="B2989" s="57" t="str">
        <f>+'Categorias-9 feb-Depurado'!B2988</f>
        <v>MT AERO, INC</v>
      </c>
      <c r="C2989" s="30" t="s">
        <v>4900</v>
      </c>
      <c r="D2989" s="31">
        <v>5</v>
      </c>
      <c r="E2989" s="30">
        <f>+'Categorias-9 feb-Depurado'!E2988</f>
        <v>461625078</v>
      </c>
      <c r="F2989" s="30" t="str">
        <f>+'Categorias-9 feb-Depurado'!F2988</f>
        <v>8249 NW 36 ST Suite  209- A</v>
      </c>
      <c r="G2989" s="30" t="str">
        <f>+'Categorias-9 feb-Depurado'!G2988</f>
        <v>ESTADOS UNIDOS</v>
      </c>
      <c r="H2989" s="30">
        <f>+'Categorias-9 feb-Depurado'!H2988</f>
        <v>10941</v>
      </c>
      <c r="I2989" s="107">
        <f>+'Categorias-9 feb-Depurado'!R2988</f>
        <v>11823284</v>
      </c>
      <c r="J2989" s="108">
        <f t="shared" si="192"/>
        <v>11823284</v>
      </c>
      <c r="K2989" s="107">
        <f t="shared" si="193"/>
        <v>8063.8039416543807</v>
      </c>
      <c r="L2989" s="109">
        <f t="shared" si="194"/>
        <v>11831347.803941654</v>
      </c>
      <c r="M2989" s="110">
        <f t="shared" si="195"/>
        <v>9.0196767548937049E-06</v>
      </c>
      <c r="N2989" s="33" t="s">
        <v>4892</v>
      </c>
      <c r="O2989" s="33">
        <f>+'Categorias-9 feb-Depurado'!Y2988</f>
        <v>2450</v>
      </c>
      <c r="P2989" s="111">
        <f>+'Categorias-9 feb-Depurado'!AC2988</f>
        <v>44904</v>
      </c>
      <c r="Q2989" s="111">
        <f>+'Categorias-9 feb-Depurado'!AE2988</f>
        <v>44964</v>
      </c>
      <c r="R2989" s="112" t="str">
        <f>+'Categorias-9 feb-Depurado'!AB2988</f>
        <v>Compras</v>
      </c>
    </row>
    <row r="2990" spans="2:18" s="1" customFormat="1" ht="14.5" hidden="1">
      <c r="B2990" s="57" t="str">
        <f>+'Categorias-9 feb-Depurado'!B2989</f>
        <v>MT AERO, INC</v>
      </c>
      <c r="C2990" s="30" t="s">
        <v>4900</v>
      </c>
      <c r="D2990" s="31">
        <v>5</v>
      </c>
      <c r="E2990" s="30">
        <f>+'Categorias-9 feb-Depurado'!E2989</f>
        <v>461625078</v>
      </c>
      <c r="F2990" s="30" t="str">
        <f>+'Categorias-9 feb-Depurado'!F2989</f>
        <v>8249 NW 36 ST Suite  209- A</v>
      </c>
      <c r="G2990" s="30" t="str">
        <f>+'Categorias-9 feb-Depurado'!G2989</f>
        <v>ESTADOS UNIDOS</v>
      </c>
      <c r="H2990" s="30">
        <f>+'Categorias-9 feb-Depurado'!H2989</f>
        <v>10940</v>
      </c>
      <c r="I2990" s="107">
        <f>+'Categorias-9 feb-Depurado'!R2989</f>
        <v>11823284</v>
      </c>
      <c r="J2990" s="108">
        <f t="shared" si="192"/>
        <v>11823284</v>
      </c>
      <c r="K2990" s="107">
        <f t="shared" si="193"/>
        <v>8063.8039416543807</v>
      </c>
      <c r="L2990" s="109">
        <f t="shared" si="194"/>
        <v>11831347.803941654</v>
      </c>
      <c r="M2990" s="110">
        <f t="shared" si="195"/>
        <v>9.0196767548937049E-06</v>
      </c>
      <c r="N2990" s="33" t="s">
        <v>4892</v>
      </c>
      <c r="O2990" s="33">
        <f>+'Categorias-9 feb-Depurado'!Y2989</f>
        <v>2450</v>
      </c>
      <c r="P2990" s="111">
        <f>+'Categorias-9 feb-Depurado'!AC2989</f>
        <v>44904</v>
      </c>
      <c r="Q2990" s="111">
        <f>+'Categorias-9 feb-Depurado'!AE2989</f>
        <v>44964</v>
      </c>
      <c r="R2990" s="112" t="str">
        <f>+'Categorias-9 feb-Depurado'!AB2989</f>
        <v>Compras</v>
      </c>
    </row>
    <row r="2991" spans="2:18" s="1" customFormat="1" ht="14.5" hidden="1">
      <c r="B2991" s="57" t="str">
        <f>+'Categorias-9 feb-Depurado'!B2990</f>
        <v>MT AERO, INC</v>
      </c>
      <c r="C2991" s="30" t="s">
        <v>4900</v>
      </c>
      <c r="D2991" s="31">
        <v>5</v>
      </c>
      <c r="E2991" s="30">
        <f>+'Categorias-9 feb-Depurado'!E2990</f>
        <v>461625078</v>
      </c>
      <c r="F2991" s="30" t="str">
        <f>+'Categorias-9 feb-Depurado'!F2990</f>
        <v>8249 NW 36 ST Suite  209- A</v>
      </c>
      <c r="G2991" s="30" t="str">
        <f>+'Categorias-9 feb-Depurado'!G2990</f>
        <v>ESTADOS UNIDOS</v>
      </c>
      <c r="H2991" s="30">
        <f>+'Categorias-9 feb-Depurado'!H2990</f>
        <v>10942</v>
      </c>
      <c r="I2991" s="107">
        <f>+'Categorias-9 feb-Depurado'!R2990</f>
        <v>11823284</v>
      </c>
      <c r="J2991" s="108">
        <f t="shared" si="192"/>
        <v>11823284</v>
      </c>
      <c r="K2991" s="107">
        <f t="shared" si="193"/>
        <v>8063.8039416543807</v>
      </c>
      <c r="L2991" s="109">
        <f t="shared" si="194"/>
        <v>11831347.803941654</v>
      </c>
      <c r="M2991" s="110">
        <f t="shared" si="195"/>
        <v>9.0196767548937049E-06</v>
      </c>
      <c r="N2991" s="33" t="s">
        <v>4892</v>
      </c>
      <c r="O2991" s="33">
        <f>+'Categorias-9 feb-Depurado'!Y2990</f>
        <v>2450</v>
      </c>
      <c r="P2991" s="111">
        <f>+'Categorias-9 feb-Depurado'!AC2990</f>
        <v>44904</v>
      </c>
      <c r="Q2991" s="111">
        <f>+'Categorias-9 feb-Depurado'!AE2990</f>
        <v>44964</v>
      </c>
      <c r="R2991" s="112" t="str">
        <f>+'Categorias-9 feb-Depurado'!AB2990</f>
        <v>Compras</v>
      </c>
    </row>
    <row r="2992" spans="2:18" s="1" customFormat="1" ht="14.5" hidden="1">
      <c r="B2992" s="57" t="str">
        <f>+'Categorias-9 feb-Depurado'!B2991</f>
        <v>MT AERO, INC</v>
      </c>
      <c r="C2992" s="30" t="s">
        <v>4900</v>
      </c>
      <c r="D2992" s="31">
        <v>5</v>
      </c>
      <c r="E2992" s="30">
        <f>+'Categorias-9 feb-Depurado'!E2991</f>
        <v>461625078</v>
      </c>
      <c r="F2992" s="30" t="str">
        <f>+'Categorias-9 feb-Depurado'!F2991</f>
        <v>8249 NW 36 ST Suite  209- A</v>
      </c>
      <c r="G2992" s="30" t="str">
        <f>+'Categorias-9 feb-Depurado'!G2991</f>
        <v>ESTADOS UNIDOS</v>
      </c>
      <c r="H2992" s="30">
        <f>+'Categorias-9 feb-Depurado'!H2991</f>
        <v>10939</v>
      </c>
      <c r="I2992" s="107">
        <f>+'Categorias-9 feb-Depurado'!R2991</f>
        <v>11823284</v>
      </c>
      <c r="J2992" s="108">
        <f t="shared" si="192"/>
        <v>11823284</v>
      </c>
      <c r="K2992" s="107">
        <f t="shared" si="193"/>
        <v>8063.8039416543807</v>
      </c>
      <c r="L2992" s="109">
        <f t="shared" si="194"/>
        <v>11831347.803941654</v>
      </c>
      <c r="M2992" s="110">
        <f t="shared" si="195"/>
        <v>9.0196767548937049E-06</v>
      </c>
      <c r="N2992" s="33" t="s">
        <v>4892</v>
      </c>
      <c r="O2992" s="33">
        <f>+'Categorias-9 feb-Depurado'!Y2991</f>
        <v>2450</v>
      </c>
      <c r="P2992" s="111">
        <f>+'Categorias-9 feb-Depurado'!AC2991</f>
        <v>44904</v>
      </c>
      <c r="Q2992" s="111">
        <f>+'Categorias-9 feb-Depurado'!AE2991</f>
        <v>44964</v>
      </c>
      <c r="R2992" s="112" t="str">
        <f>+'Categorias-9 feb-Depurado'!AB2991</f>
        <v>Compras</v>
      </c>
    </row>
    <row r="2993" spans="2:18" s="1" customFormat="1" ht="14.5" hidden="1">
      <c r="B2993" s="57" t="str">
        <f>+'Categorias-9 feb-Depurado'!B2992</f>
        <v>MT AERO, INC</v>
      </c>
      <c r="C2993" s="30" t="s">
        <v>4900</v>
      </c>
      <c r="D2993" s="31">
        <v>5</v>
      </c>
      <c r="E2993" s="30">
        <f>+'Categorias-9 feb-Depurado'!E2992</f>
        <v>461625078</v>
      </c>
      <c r="F2993" s="30" t="str">
        <f>+'Categorias-9 feb-Depurado'!F2992</f>
        <v>8249 NW 36 ST Suite  209- A</v>
      </c>
      <c r="G2993" s="30" t="str">
        <f>+'Categorias-9 feb-Depurado'!G2992</f>
        <v>ESTADOS UNIDOS</v>
      </c>
      <c r="H2993" s="30">
        <f>+'Categorias-9 feb-Depurado'!H2992</f>
        <v>10960</v>
      </c>
      <c r="I2993" s="107">
        <f>+'Categorias-9 feb-Depurado'!R2992</f>
        <v>15261728</v>
      </c>
      <c r="J2993" s="108">
        <f t="shared" si="192"/>
        <v>0</v>
      </c>
      <c r="K2993" s="107">
        <f t="shared" si="193"/>
        <v>0</v>
      </c>
      <c r="L2993" s="109">
        <f t="shared" si="194"/>
        <v>15261728</v>
      </c>
      <c r="M2993" s="110">
        <f t="shared" si="195"/>
        <v>1.16348412338322E-05</v>
      </c>
      <c r="N2993" s="33" t="s">
        <v>4892</v>
      </c>
      <c r="O2993" s="33">
        <f>+'Categorias-9 feb-Depurado'!Y2992</f>
        <v>3200</v>
      </c>
      <c r="P2993" s="111">
        <f>+'Categorias-9 feb-Depurado'!AC2992</f>
        <v>44916</v>
      </c>
      <c r="Q2993" s="111">
        <f>+'Categorias-9 feb-Depurado'!AE2992</f>
        <v>44976</v>
      </c>
      <c r="R2993" s="112" t="str">
        <f>+'Categorias-9 feb-Depurado'!AB2992</f>
        <v>Compras</v>
      </c>
    </row>
    <row r="2994" spans="2:18" s="1" customFormat="1" ht="14.5" hidden="1">
      <c r="B2994" s="57" t="str">
        <f>+'Categorias-9 feb-Depurado'!B2993</f>
        <v>MT AERO, INC</v>
      </c>
      <c r="C2994" s="30" t="s">
        <v>4900</v>
      </c>
      <c r="D2994" s="31">
        <v>5</v>
      </c>
      <c r="E2994" s="30">
        <f>+'Categorias-9 feb-Depurado'!E2993</f>
        <v>461625078</v>
      </c>
      <c r="F2994" s="30" t="str">
        <f>+'Categorias-9 feb-Depurado'!F2993</f>
        <v>8249 NW 36 ST Suite  209- A</v>
      </c>
      <c r="G2994" s="30" t="str">
        <f>+'Categorias-9 feb-Depurado'!G2993</f>
        <v>ESTADOS UNIDOS</v>
      </c>
      <c r="H2994" s="30">
        <f>+'Categorias-9 feb-Depurado'!H2993</f>
        <v>10955</v>
      </c>
      <c r="I2994" s="107">
        <f>+'Categorias-9 feb-Depurado'!R2993</f>
        <v>15261728</v>
      </c>
      <c r="J2994" s="108">
        <f t="shared" si="192"/>
        <v>0</v>
      </c>
      <c r="K2994" s="107">
        <f t="shared" si="193"/>
        <v>0</v>
      </c>
      <c r="L2994" s="109">
        <f t="shared" si="194"/>
        <v>15261728</v>
      </c>
      <c r="M2994" s="110">
        <f t="shared" si="195"/>
        <v>1.16348412338322E-05</v>
      </c>
      <c r="N2994" s="33" t="s">
        <v>4892</v>
      </c>
      <c r="O2994" s="33">
        <f>+'Categorias-9 feb-Depurado'!Y2993</f>
        <v>3200</v>
      </c>
      <c r="P2994" s="111">
        <f>+'Categorias-9 feb-Depurado'!AC2993</f>
        <v>44916</v>
      </c>
      <c r="Q2994" s="111">
        <f>+'Categorias-9 feb-Depurado'!AE2993</f>
        <v>44976</v>
      </c>
      <c r="R2994" s="112" t="str">
        <f>+'Categorias-9 feb-Depurado'!AB2993</f>
        <v>Compras</v>
      </c>
    </row>
    <row r="2995" spans="2:18" s="1" customFormat="1" ht="14.5" hidden="1">
      <c r="B2995" s="57" t="str">
        <f>+'Categorias-9 feb-Depurado'!B2994</f>
        <v>MT AERO, INC</v>
      </c>
      <c r="C2995" s="30" t="s">
        <v>4900</v>
      </c>
      <c r="D2995" s="31">
        <v>5</v>
      </c>
      <c r="E2995" s="30">
        <f>+'Categorias-9 feb-Depurado'!E2994</f>
        <v>461625078</v>
      </c>
      <c r="F2995" s="30" t="str">
        <f>+'Categorias-9 feb-Depurado'!F2994</f>
        <v>8249 NW 36 ST Suite  209- A</v>
      </c>
      <c r="G2995" s="30" t="str">
        <f>+'Categorias-9 feb-Depurado'!G2994</f>
        <v>ESTADOS UNIDOS</v>
      </c>
      <c r="H2995" s="30">
        <f>+'Categorias-9 feb-Depurado'!H2994</f>
        <v>10958</v>
      </c>
      <c r="I2995" s="107">
        <f>+'Categorias-9 feb-Depurado'!R2994</f>
        <v>15261728</v>
      </c>
      <c r="J2995" s="108">
        <f t="shared" si="192"/>
        <v>0</v>
      </c>
      <c r="K2995" s="107">
        <f t="shared" si="193"/>
        <v>0</v>
      </c>
      <c r="L2995" s="109">
        <f t="shared" si="194"/>
        <v>15261728</v>
      </c>
      <c r="M2995" s="110">
        <f t="shared" si="195"/>
        <v>1.16348412338322E-05</v>
      </c>
      <c r="N2995" s="33" t="s">
        <v>4892</v>
      </c>
      <c r="O2995" s="33">
        <f>+'Categorias-9 feb-Depurado'!Y2994</f>
        <v>3200</v>
      </c>
      <c r="P2995" s="111">
        <f>+'Categorias-9 feb-Depurado'!AC2994</f>
        <v>44916</v>
      </c>
      <c r="Q2995" s="111">
        <f>+'Categorias-9 feb-Depurado'!AE2994</f>
        <v>44976</v>
      </c>
      <c r="R2995" s="112" t="str">
        <f>+'Categorias-9 feb-Depurado'!AB2994</f>
        <v>Compras</v>
      </c>
    </row>
    <row r="2996" spans="2:18" s="1" customFormat="1" ht="14.5" hidden="1">
      <c r="B2996" s="57" t="str">
        <f>+'Categorias-9 feb-Depurado'!B2995</f>
        <v>MT AERO, INC</v>
      </c>
      <c r="C2996" s="30" t="s">
        <v>4900</v>
      </c>
      <c r="D2996" s="31">
        <v>5</v>
      </c>
      <c r="E2996" s="30">
        <f>+'Categorias-9 feb-Depurado'!E2995</f>
        <v>461625078</v>
      </c>
      <c r="F2996" s="30" t="str">
        <f>+'Categorias-9 feb-Depurado'!F2995</f>
        <v>8249 NW 36 ST Suite  209- A</v>
      </c>
      <c r="G2996" s="30" t="str">
        <f>+'Categorias-9 feb-Depurado'!G2995</f>
        <v>ESTADOS UNIDOS</v>
      </c>
      <c r="H2996" s="30">
        <f>+'Categorias-9 feb-Depurado'!H2995</f>
        <v>10961</v>
      </c>
      <c r="I2996" s="107">
        <f>+'Categorias-9 feb-Depurado'!R2995</f>
        <v>11684761</v>
      </c>
      <c r="J2996" s="108">
        <f t="shared" si="192"/>
        <v>0</v>
      </c>
      <c r="K2996" s="107">
        <f t="shared" si="193"/>
        <v>0</v>
      </c>
      <c r="L2996" s="109">
        <f t="shared" si="194"/>
        <v>11684761</v>
      </c>
      <c r="M2996" s="110">
        <f t="shared" si="195"/>
        <v>8.9079257008298377E-06</v>
      </c>
      <c r="N2996" s="33" t="s">
        <v>4892</v>
      </c>
      <c r="O2996" s="33">
        <f>+'Categorias-9 feb-Depurado'!Y2995</f>
        <v>2450</v>
      </c>
      <c r="P2996" s="111">
        <f>+'Categorias-9 feb-Depurado'!AC2995</f>
        <v>44916</v>
      </c>
      <c r="Q2996" s="111">
        <f>+'Categorias-9 feb-Depurado'!AE2995</f>
        <v>44976</v>
      </c>
      <c r="R2996" s="112" t="str">
        <f>+'Categorias-9 feb-Depurado'!AB2995</f>
        <v>Compras</v>
      </c>
    </row>
    <row r="2997" spans="2:18" s="1" customFormat="1" ht="14.5" hidden="1">
      <c r="B2997" s="57" t="str">
        <f>+'Categorias-9 feb-Depurado'!B2996</f>
        <v>MT AERO, INC</v>
      </c>
      <c r="C2997" s="30" t="s">
        <v>4900</v>
      </c>
      <c r="D2997" s="31">
        <v>5</v>
      </c>
      <c r="E2997" s="30">
        <f>+'Categorias-9 feb-Depurado'!E2996</f>
        <v>461625078</v>
      </c>
      <c r="F2997" s="30" t="str">
        <f>+'Categorias-9 feb-Depurado'!F2996</f>
        <v>8249 NW 36 ST Suite  209- A</v>
      </c>
      <c r="G2997" s="30" t="str">
        <f>+'Categorias-9 feb-Depurado'!G2996</f>
        <v>ESTADOS UNIDOS</v>
      </c>
      <c r="H2997" s="30">
        <f>+'Categorias-9 feb-Depurado'!H2996</f>
        <v>10952</v>
      </c>
      <c r="I2997" s="107">
        <f>+'Categorias-9 feb-Depurado'!R2996</f>
        <v>15261728</v>
      </c>
      <c r="J2997" s="108">
        <f t="shared" si="192"/>
        <v>0</v>
      </c>
      <c r="K2997" s="107">
        <f t="shared" si="193"/>
        <v>0</v>
      </c>
      <c r="L2997" s="109">
        <f t="shared" si="194"/>
        <v>15261728</v>
      </c>
      <c r="M2997" s="110">
        <f t="shared" si="195"/>
        <v>1.16348412338322E-05</v>
      </c>
      <c r="N2997" s="33" t="s">
        <v>4892</v>
      </c>
      <c r="O2997" s="33">
        <f>+'Categorias-9 feb-Depurado'!Y2996</f>
        <v>3200</v>
      </c>
      <c r="P2997" s="111">
        <f>+'Categorias-9 feb-Depurado'!AC2996</f>
        <v>44916</v>
      </c>
      <c r="Q2997" s="111">
        <f>+'Categorias-9 feb-Depurado'!AE2996</f>
        <v>44976</v>
      </c>
      <c r="R2997" s="112" t="str">
        <f>+'Categorias-9 feb-Depurado'!AB2996</f>
        <v>Compras</v>
      </c>
    </row>
    <row r="2998" spans="2:18" s="1" customFormat="1" ht="14.5" hidden="1">
      <c r="B2998" s="57" t="str">
        <f>+'Categorias-9 feb-Depurado'!B2997</f>
        <v>MT AERO, INC</v>
      </c>
      <c r="C2998" s="30" t="s">
        <v>4900</v>
      </c>
      <c r="D2998" s="31">
        <v>5</v>
      </c>
      <c r="E2998" s="30">
        <f>+'Categorias-9 feb-Depurado'!E2997</f>
        <v>461625078</v>
      </c>
      <c r="F2998" s="30" t="str">
        <f>+'Categorias-9 feb-Depurado'!F2997</f>
        <v>8249 NW 36 ST Suite  209- A</v>
      </c>
      <c r="G2998" s="30" t="str">
        <f>+'Categorias-9 feb-Depurado'!G2997</f>
        <v>ESTADOS UNIDOS</v>
      </c>
      <c r="H2998" s="30">
        <f>+'Categorias-9 feb-Depurado'!H2997</f>
        <v>10957</v>
      </c>
      <c r="I2998" s="107">
        <f>+'Categorias-9 feb-Depurado'!R2997</f>
        <v>11684761</v>
      </c>
      <c r="J2998" s="108">
        <f t="shared" si="192"/>
        <v>0</v>
      </c>
      <c r="K2998" s="107">
        <f t="shared" si="193"/>
        <v>0</v>
      </c>
      <c r="L2998" s="109">
        <f t="shared" si="194"/>
        <v>11684761</v>
      </c>
      <c r="M2998" s="110">
        <f t="shared" si="195"/>
        <v>8.9079257008298377E-06</v>
      </c>
      <c r="N2998" s="33" t="s">
        <v>4892</v>
      </c>
      <c r="O2998" s="33">
        <f>+'Categorias-9 feb-Depurado'!Y2997</f>
        <v>2450</v>
      </c>
      <c r="P2998" s="111">
        <f>+'Categorias-9 feb-Depurado'!AC2997</f>
        <v>44916</v>
      </c>
      <c r="Q2998" s="111">
        <f>+'Categorias-9 feb-Depurado'!AE2997</f>
        <v>44976</v>
      </c>
      <c r="R2998" s="112" t="str">
        <f>+'Categorias-9 feb-Depurado'!AB2997</f>
        <v>Compras</v>
      </c>
    </row>
    <row r="2999" spans="2:18" s="1" customFormat="1" ht="14.5" hidden="1">
      <c r="B2999" s="57" t="str">
        <f>+'Categorias-9 feb-Depurado'!B2998</f>
        <v>MT AERO, INC</v>
      </c>
      <c r="C2999" s="30" t="s">
        <v>4900</v>
      </c>
      <c r="D2999" s="31">
        <v>5</v>
      </c>
      <c r="E2999" s="30">
        <f>+'Categorias-9 feb-Depurado'!E2998</f>
        <v>461625078</v>
      </c>
      <c r="F2999" s="30" t="str">
        <f>+'Categorias-9 feb-Depurado'!F2998</f>
        <v>8249 NW 36 ST Suite  209- A</v>
      </c>
      <c r="G2999" s="30" t="str">
        <f>+'Categorias-9 feb-Depurado'!G2998</f>
        <v>ESTADOS UNIDOS</v>
      </c>
      <c r="H2999" s="30">
        <f>+'Categorias-9 feb-Depurado'!H2998</f>
        <v>10954</v>
      </c>
      <c r="I2999" s="107">
        <f>+'Categorias-9 feb-Depurado'!R2998</f>
        <v>11684761</v>
      </c>
      <c r="J2999" s="108">
        <f t="shared" si="192"/>
        <v>0</v>
      </c>
      <c r="K2999" s="107">
        <f t="shared" si="193"/>
        <v>0</v>
      </c>
      <c r="L2999" s="109">
        <f t="shared" si="194"/>
        <v>11684761</v>
      </c>
      <c r="M2999" s="110">
        <f t="shared" si="195"/>
        <v>8.9079257008298377E-06</v>
      </c>
      <c r="N2999" s="33" t="s">
        <v>4892</v>
      </c>
      <c r="O2999" s="33">
        <f>+'Categorias-9 feb-Depurado'!Y2998</f>
        <v>2450</v>
      </c>
      <c r="P2999" s="111">
        <f>+'Categorias-9 feb-Depurado'!AC2998</f>
        <v>44916</v>
      </c>
      <c r="Q2999" s="111">
        <f>+'Categorias-9 feb-Depurado'!AE2998</f>
        <v>44976</v>
      </c>
      <c r="R2999" s="112" t="str">
        <f>+'Categorias-9 feb-Depurado'!AB2998</f>
        <v>Compras</v>
      </c>
    </row>
    <row r="3000" spans="2:18" s="1" customFormat="1" ht="14.5" hidden="1">
      <c r="B3000" s="57" t="str">
        <f>+'Categorias-9 feb-Depurado'!B2999</f>
        <v>MT AERO, INC</v>
      </c>
      <c r="C3000" s="30" t="s">
        <v>4900</v>
      </c>
      <c r="D3000" s="31">
        <v>5</v>
      </c>
      <c r="E3000" s="30">
        <f>+'Categorias-9 feb-Depurado'!E2999</f>
        <v>461625078</v>
      </c>
      <c r="F3000" s="30" t="str">
        <f>+'Categorias-9 feb-Depurado'!F2999</f>
        <v>8249 NW 36 ST Suite  209- A</v>
      </c>
      <c r="G3000" s="30" t="str">
        <f>+'Categorias-9 feb-Depurado'!G2999</f>
        <v>ESTADOS UNIDOS</v>
      </c>
      <c r="H3000" s="30">
        <f>+'Categorias-9 feb-Depurado'!H2999</f>
        <v>10951</v>
      </c>
      <c r="I3000" s="107">
        <f>+'Categorias-9 feb-Depurado'!R2999</f>
        <v>11684761</v>
      </c>
      <c r="J3000" s="108">
        <f t="shared" si="192"/>
        <v>0</v>
      </c>
      <c r="K3000" s="107">
        <f t="shared" si="193"/>
        <v>0</v>
      </c>
      <c r="L3000" s="109">
        <f t="shared" si="194"/>
        <v>11684761</v>
      </c>
      <c r="M3000" s="110">
        <f t="shared" si="195"/>
        <v>8.9079257008298377E-06</v>
      </c>
      <c r="N3000" s="33" t="s">
        <v>4892</v>
      </c>
      <c r="O3000" s="33">
        <f>+'Categorias-9 feb-Depurado'!Y2999</f>
        <v>2450</v>
      </c>
      <c r="P3000" s="111">
        <f>+'Categorias-9 feb-Depurado'!AC2999</f>
        <v>44916</v>
      </c>
      <c r="Q3000" s="111">
        <f>+'Categorias-9 feb-Depurado'!AE2999</f>
        <v>44976</v>
      </c>
      <c r="R3000" s="112" t="str">
        <f>+'Categorias-9 feb-Depurado'!AB2999</f>
        <v>Compras</v>
      </c>
    </row>
    <row r="3001" spans="2:18" s="1" customFormat="1" ht="14.5" hidden="1">
      <c r="B3001" s="57" t="str">
        <f>+'Categorias-9 feb-Depurado'!B3000</f>
        <v>MT AERO, INC</v>
      </c>
      <c r="C3001" s="30" t="s">
        <v>4900</v>
      </c>
      <c r="D3001" s="31">
        <v>5</v>
      </c>
      <c r="E3001" s="30">
        <f>+'Categorias-9 feb-Depurado'!E3000</f>
        <v>461625078</v>
      </c>
      <c r="F3001" s="30" t="str">
        <f>+'Categorias-9 feb-Depurado'!F3000</f>
        <v>8249 NW 36 ST Suite  209- A</v>
      </c>
      <c r="G3001" s="30" t="str">
        <f>+'Categorias-9 feb-Depurado'!G3000</f>
        <v>ESTADOS UNIDOS</v>
      </c>
      <c r="H3001" s="30">
        <f>+'Categorias-9 feb-Depurado'!H3000</f>
        <v>10953</v>
      </c>
      <c r="I3001" s="107">
        <f>+'Categorias-9 feb-Depurado'!R3000</f>
        <v>15261728</v>
      </c>
      <c r="J3001" s="108">
        <f t="shared" si="192"/>
        <v>0</v>
      </c>
      <c r="K3001" s="107">
        <f t="shared" si="193"/>
        <v>0</v>
      </c>
      <c r="L3001" s="109">
        <f t="shared" si="194"/>
        <v>15261728</v>
      </c>
      <c r="M3001" s="110">
        <f t="shared" si="195"/>
        <v>1.16348412338322E-05</v>
      </c>
      <c r="N3001" s="33" t="s">
        <v>4892</v>
      </c>
      <c r="O3001" s="33">
        <f>+'Categorias-9 feb-Depurado'!Y3000</f>
        <v>3200</v>
      </c>
      <c r="P3001" s="111">
        <f>+'Categorias-9 feb-Depurado'!AC3000</f>
        <v>44916</v>
      </c>
      <c r="Q3001" s="111">
        <f>+'Categorias-9 feb-Depurado'!AE3000</f>
        <v>44976</v>
      </c>
      <c r="R3001" s="112" t="str">
        <f>+'Categorias-9 feb-Depurado'!AB3000</f>
        <v>Compras</v>
      </c>
    </row>
    <row r="3002" spans="2:18" s="1" customFormat="1" ht="14.5" hidden="1">
      <c r="B3002" s="57" t="str">
        <f>+'Categorias-9 feb-Depurado'!B3001</f>
        <v>MT AERO, INC</v>
      </c>
      <c r="C3002" s="30" t="s">
        <v>4900</v>
      </c>
      <c r="D3002" s="31">
        <v>5</v>
      </c>
      <c r="E3002" s="30">
        <f>+'Categorias-9 feb-Depurado'!E3001</f>
        <v>461625078</v>
      </c>
      <c r="F3002" s="30" t="str">
        <f>+'Categorias-9 feb-Depurado'!F3001</f>
        <v>8249 NW 36 ST Suite  209- A</v>
      </c>
      <c r="G3002" s="30" t="str">
        <f>+'Categorias-9 feb-Depurado'!G3001</f>
        <v>ESTADOS UNIDOS</v>
      </c>
      <c r="H3002" s="30">
        <f>+'Categorias-9 feb-Depurado'!H3001</f>
        <v>10956</v>
      </c>
      <c r="I3002" s="107">
        <f>+'Categorias-9 feb-Depurado'!R3001</f>
        <v>15261728</v>
      </c>
      <c r="J3002" s="108">
        <f t="shared" si="192"/>
        <v>0</v>
      </c>
      <c r="K3002" s="107">
        <f t="shared" si="193"/>
        <v>0</v>
      </c>
      <c r="L3002" s="109">
        <f t="shared" si="194"/>
        <v>15261728</v>
      </c>
      <c r="M3002" s="110">
        <f t="shared" si="195"/>
        <v>1.16348412338322E-05</v>
      </c>
      <c r="N3002" s="33" t="s">
        <v>4892</v>
      </c>
      <c r="O3002" s="33">
        <f>+'Categorias-9 feb-Depurado'!Y3001</f>
        <v>3200</v>
      </c>
      <c r="P3002" s="111">
        <f>+'Categorias-9 feb-Depurado'!AC3001</f>
        <v>44916</v>
      </c>
      <c r="Q3002" s="111">
        <f>+'Categorias-9 feb-Depurado'!AE3001</f>
        <v>44976</v>
      </c>
      <c r="R3002" s="112" t="str">
        <f>+'Categorias-9 feb-Depurado'!AB3001</f>
        <v>Compras</v>
      </c>
    </row>
    <row r="3003" spans="2:18" s="1" customFormat="1" ht="14.5" hidden="1">
      <c r="B3003" s="57" t="str">
        <f>+'Categorias-9 feb-Depurado'!B3002</f>
        <v>MT AERO, INC</v>
      </c>
      <c r="C3003" s="30" t="s">
        <v>4900</v>
      </c>
      <c r="D3003" s="31">
        <v>5</v>
      </c>
      <c r="E3003" s="30">
        <f>+'Categorias-9 feb-Depurado'!E3002</f>
        <v>461625078</v>
      </c>
      <c r="F3003" s="30" t="str">
        <f>+'Categorias-9 feb-Depurado'!F3002</f>
        <v>8249 NW 36 ST Suite  209- A</v>
      </c>
      <c r="G3003" s="30" t="str">
        <f>+'Categorias-9 feb-Depurado'!G3002</f>
        <v>ESTADOS UNIDOS</v>
      </c>
      <c r="H3003" s="30">
        <f>+'Categorias-9 feb-Depurado'!H3002</f>
        <v>10959</v>
      </c>
      <c r="I3003" s="107">
        <f>+'Categorias-9 feb-Depurado'!R3002</f>
        <v>11684761</v>
      </c>
      <c r="J3003" s="108">
        <f t="shared" si="192"/>
        <v>0</v>
      </c>
      <c r="K3003" s="107">
        <f t="shared" si="193"/>
        <v>0</v>
      </c>
      <c r="L3003" s="109">
        <f t="shared" si="194"/>
        <v>11684761</v>
      </c>
      <c r="M3003" s="110">
        <f t="shared" si="195"/>
        <v>8.9079257008298377E-06</v>
      </c>
      <c r="N3003" s="33" t="s">
        <v>4892</v>
      </c>
      <c r="O3003" s="33">
        <f>+'Categorias-9 feb-Depurado'!Y3002</f>
        <v>2450</v>
      </c>
      <c r="P3003" s="111">
        <f>+'Categorias-9 feb-Depurado'!AC3002</f>
        <v>44916</v>
      </c>
      <c r="Q3003" s="111">
        <f>+'Categorias-9 feb-Depurado'!AE3002</f>
        <v>44976</v>
      </c>
      <c r="R3003" s="112" t="str">
        <f>+'Categorias-9 feb-Depurado'!AB3002</f>
        <v>Compras</v>
      </c>
    </row>
    <row r="3004" spans="2:18" s="1" customFormat="1" ht="14.5" hidden="1">
      <c r="B3004" s="57" t="str">
        <f>+'Categorias-9 feb-Depurado'!B3003</f>
        <v>MT AERO, INC</v>
      </c>
      <c r="C3004" s="30" t="s">
        <v>4900</v>
      </c>
      <c r="D3004" s="31">
        <v>5</v>
      </c>
      <c r="E3004" s="30">
        <f>+'Categorias-9 feb-Depurado'!E3003</f>
        <v>461625078</v>
      </c>
      <c r="F3004" s="30" t="str">
        <f>+'Categorias-9 feb-Depurado'!F3003</f>
        <v>8249 NW 36 ST Suite  209- A</v>
      </c>
      <c r="G3004" s="30" t="str">
        <f>+'Categorias-9 feb-Depurado'!G3003</f>
        <v>ESTADOS UNIDOS</v>
      </c>
      <c r="H3004" s="30">
        <f>+'Categorias-9 feb-Depurado'!H3003</f>
        <v>11001</v>
      </c>
      <c r="I3004" s="107">
        <f>+'Categorias-9 feb-Depurado'!R3003</f>
        <v>13481230</v>
      </c>
      <c r="J3004" s="108">
        <f t="shared" si="192"/>
        <v>0</v>
      </c>
      <c r="K3004" s="107">
        <f t="shared" si="193"/>
        <v>0</v>
      </c>
      <c r="L3004" s="109">
        <f t="shared" si="194"/>
        <v>13481230</v>
      </c>
      <c r="M3004" s="110">
        <f t="shared" si="195"/>
        <v>1.0277471246163977E-05</v>
      </c>
      <c r="N3004" s="33" t="s">
        <v>4892</v>
      </c>
      <c r="O3004" s="33">
        <f>+'Categorias-9 feb-Depurado'!Y3003</f>
        <v>2900</v>
      </c>
      <c r="P3004" s="111">
        <f>+'Categorias-9 feb-Depurado'!AC3003</f>
        <v>44953</v>
      </c>
      <c r="Q3004" s="111">
        <f>+'Categorias-9 feb-Depurado'!AE3003</f>
        <v>45013</v>
      </c>
      <c r="R3004" s="112" t="str">
        <f>+'Categorias-9 feb-Depurado'!AB3003</f>
        <v>Compras</v>
      </c>
    </row>
    <row r="3005" spans="2:18" s="1" customFormat="1" ht="14.5" hidden="1">
      <c r="B3005" s="57" t="str">
        <f>+'Categorias-9 feb-Depurado'!B3004</f>
        <v>NAVBLUE INC</v>
      </c>
      <c r="C3005" s="30" t="s">
        <v>4900</v>
      </c>
      <c r="D3005" s="31">
        <v>5</v>
      </c>
      <c r="E3005" s="30" t="str">
        <f>+'Categorias-9 feb-Depurado'!E3004</f>
        <v>444444027</v>
      </c>
      <c r="F3005" s="30" t="str">
        <f>+'Categorias-9 feb-Depurado'!F3004</f>
        <v>295 Hagey Blvd Suite 200, Waterloo, ON N2L 6R6</v>
      </c>
      <c r="G3005" s="30" t="str">
        <f>+'Categorias-9 feb-Depurado'!G3004</f>
        <v>Canada</v>
      </c>
      <c r="H3005" s="30" t="str">
        <f>+'Categorias-9 feb-Depurado'!H3004</f>
        <v>CINV2019018</v>
      </c>
      <c r="I3005" s="107">
        <f>+'Categorias-9 feb-Depurado'!R3004</f>
        <v>122201037</v>
      </c>
      <c r="J3005" s="108">
        <f t="shared" si="192"/>
        <v>122201037</v>
      </c>
      <c r="K3005" s="107">
        <f t="shared" si="193"/>
        <v>8310384.6904287208</v>
      </c>
      <c r="L3005" s="109">
        <f t="shared" si="194"/>
        <v>130511421.69042872</v>
      </c>
      <c r="M3005" s="110">
        <f t="shared" si="195"/>
        <v>9.9495920158573274E-05</v>
      </c>
      <c r="N3005" s="33" t="s">
        <v>4892</v>
      </c>
      <c r="O3005" s="33">
        <f>+'Categorias-9 feb-Depurado'!Y3004</f>
        <v>117749.82000000001</v>
      </c>
      <c r="P3005" s="111">
        <f>+'Categorias-9 feb-Depurado'!AC3004</f>
        <v>44743</v>
      </c>
      <c r="Q3005" s="111">
        <f>+'Categorias-9 feb-Depurado'!AE3004</f>
        <v>44773</v>
      </c>
      <c r="R3005" s="112" t="str">
        <f>+'Categorias-9 feb-Depurado'!AB3004</f>
        <v>IT</v>
      </c>
    </row>
    <row r="3006" spans="2:18" s="1" customFormat="1" ht="14.5" hidden="1">
      <c r="B3006" s="57" t="str">
        <f>+'Categorias-9 feb-Depurado'!B3005</f>
        <v>NAVBLUE INC</v>
      </c>
      <c r="C3006" s="30" t="s">
        <v>4900</v>
      </c>
      <c r="D3006" s="31">
        <v>5</v>
      </c>
      <c r="E3006" s="30" t="str">
        <f>+'Categorias-9 feb-Depurado'!E3005</f>
        <v>444444027</v>
      </c>
      <c r="F3006" s="30" t="str">
        <f>+'Categorias-9 feb-Depurado'!F3005</f>
        <v>295 Hagey Blvd Suite 200, Waterloo, ON N2L 6R6</v>
      </c>
      <c r="G3006" s="30" t="str">
        <f>+'Categorias-9 feb-Depurado'!G3005</f>
        <v>Canada</v>
      </c>
      <c r="H3006" s="30" t="str">
        <f>+'Categorias-9 feb-Depurado'!H3005</f>
        <v>CINV2019019</v>
      </c>
      <c r="I3006" s="107">
        <f>+'Categorias-9 feb-Depurado'!R3005</f>
        <v>33770508</v>
      </c>
      <c r="J3006" s="108">
        <f t="shared" si="192"/>
        <v>33770508</v>
      </c>
      <c r="K3006" s="107">
        <f t="shared" si="193"/>
        <v>2296591.90757277</v>
      </c>
      <c r="L3006" s="109">
        <f t="shared" si="194"/>
        <v>36067099.907572769</v>
      </c>
      <c r="M3006" s="110">
        <f t="shared" si="195"/>
        <v>2.7495902245759665E-05</v>
      </c>
      <c r="N3006" s="33" t="s">
        <v>4892</v>
      </c>
      <c r="O3006" s="33">
        <f>+'Categorias-9 feb-Depurado'!Y3005</f>
        <v>8135.1000000000004</v>
      </c>
      <c r="P3006" s="111">
        <f>+'Categorias-9 feb-Depurado'!AC3005</f>
        <v>44743</v>
      </c>
      <c r="Q3006" s="111">
        <f>+'Categorias-9 feb-Depurado'!AE3005</f>
        <v>44773</v>
      </c>
      <c r="R3006" s="112" t="str">
        <f>+'Categorias-9 feb-Depurado'!AB3005</f>
        <v>IT</v>
      </c>
    </row>
    <row r="3007" spans="2:18" s="1" customFormat="1" ht="14.5" hidden="1">
      <c r="B3007" s="57" t="str">
        <f>+'Categorias-9 feb-Depurado'!B3006</f>
        <v>NAVBLUE INC</v>
      </c>
      <c r="C3007" s="30" t="s">
        <v>4900</v>
      </c>
      <c r="D3007" s="31">
        <v>5</v>
      </c>
      <c r="E3007" s="30" t="str">
        <f>+'Categorias-9 feb-Depurado'!E3006</f>
        <v>444444027</v>
      </c>
      <c r="F3007" s="30" t="str">
        <f>+'Categorias-9 feb-Depurado'!F3006</f>
        <v>295 Hagey Blvd Suite 200, Waterloo, ON N2L 6R6</v>
      </c>
      <c r="G3007" s="30" t="str">
        <f>+'Categorias-9 feb-Depurado'!G3006</f>
        <v>Canada</v>
      </c>
      <c r="H3007" s="30" t="str">
        <f>+'Categorias-9 feb-Depurado'!H3006</f>
        <v>CINV2019091</v>
      </c>
      <c r="I3007" s="107">
        <f>+'Categorias-9 feb-Depurado'!R3006</f>
        <v>49322782</v>
      </c>
      <c r="J3007" s="108">
        <f t="shared" si="192"/>
        <v>49322782</v>
      </c>
      <c r="K3007" s="107">
        <f t="shared" si="193"/>
        <v>3121306.9296418019</v>
      </c>
      <c r="L3007" s="109">
        <f t="shared" si="194"/>
        <v>52444088.929641798</v>
      </c>
      <c r="M3007" s="110">
        <f t="shared" si="195"/>
        <v>3.9980967315716751E-05</v>
      </c>
      <c r="N3007" s="33" t="s">
        <v>4892</v>
      </c>
      <c r="O3007" s="33">
        <f>+'Categorias-9 feb-Depurado'!Y3006</f>
        <v>11903.129999999999</v>
      </c>
      <c r="P3007" s="111">
        <f>+'Categorias-9 feb-Depurado'!AC3006</f>
        <v>44756</v>
      </c>
      <c r="Q3007" s="111">
        <f>+'Categorias-9 feb-Depurado'!AE3006</f>
        <v>44786</v>
      </c>
      <c r="R3007" s="112" t="str">
        <f>+'Categorias-9 feb-Depurado'!AB3006</f>
        <v>IT</v>
      </c>
    </row>
    <row r="3008" spans="2:18" s="1" customFormat="1" ht="14.5" hidden="1">
      <c r="B3008" s="57" t="str">
        <f>+'Categorias-9 feb-Depurado'!B3007</f>
        <v>NAVBLUE INC</v>
      </c>
      <c r="C3008" s="30" t="s">
        <v>4900</v>
      </c>
      <c r="D3008" s="31">
        <v>5</v>
      </c>
      <c r="E3008" s="30" t="str">
        <f>+'Categorias-9 feb-Depurado'!E3007</f>
        <v>444444027</v>
      </c>
      <c r="F3008" s="30" t="str">
        <f>+'Categorias-9 feb-Depurado'!F3007</f>
        <v>295 Hagey Blvd Suite 200, Waterloo, ON N2L 6R6</v>
      </c>
      <c r="G3008" s="30" t="str">
        <f>+'Categorias-9 feb-Depurado'!G3007</f>
        <v>Canada</v>
      </c>
      <c r="H3008" s="30">
        <f>+'Categorias-9 feb-Depurado'!H3007</f>
        <v>82400638</v>
      </c>
      <c r="I3008" s="107">
        <f>+'Categorias-9 feb-Depurado'!R3007</f>
        <v>567034847</v>
      </c>
      <c r="J3008" s="108">
        <f t="shared" si="192"/>
        <v>567034847</v>
      </c>
      <c r="K3008" s="107">
        <f t="shared" si="193"/>
        <v>7784986.9243507329</v>
      </c>
      <c r="L3008" s="109">
        <f t="shared" si="194"/>
        <v>574819833.92435074</v>
      </c>
      <c r="M3008" s="110">
        <f t="shared" si="195"/>
        <v>0.00043821626920409099</v>
      </c>
      <c r="N3008" s="33" t="s">
        <v>4892</v>
      </c>
      <c r="O3008" s="33">
        <f>+'Categorias-9 feb-Depurado'!Y3007</f>
        <v>129524.8</v>
      </c>
      <c r="P3008" s="111">
        <f>+'Categorias-9 feb-Depurado'!AC3007</f>
        <v>44896</v>
      </c>
      <c r="Q3008" s="111">
        <f>+'Categorias-9 feb-Depurado'!AE3007</f>
        <v>44926</v>
      </c>
      <c r="R3008" s="112" t="str">
        <f>+'Categorias-9 feb-Depurado'!AB3007</f>
        <v>IT</v>
      </c>
    </row>
    <row r="3009" spans="2:18" s="1" customFormat="1" ht="14.5" hidden="1">
      <c r="B3009" s="57" t="str">
        <f>+'Categorias-9 feb-Depurado'!B3008</f>
        <v>NAVBLUE INC</v>
      </c>
      <c r="C3009" s="30" t="s">
        <v>4900</v>
      </c>
      <c r="D3009" s="31">
        <v>5</v>
      </c>
      <c r="E3009" s="30" t="str">
        <f>+'Categorias-9 feb-Depurado'!E3008</f>
        <v>444444027</v>
      </c>
      <c r="F3009" s="30" t="str">
        <f>+'Categorias-9 feb-Depurado'!F3008</f>
        <v>295 Hagey Blvd Suite 200, Waterloo, ON N2L 6R6</v>
      </c>
      <c r="G3009" s="30" t="str">
        <f>+'Categorias-9 feb-Depurado'!G3008</f>
        <v>Canada</v>
      </c>
      <c r="H3009" s="30">
        <f>+'Categorias-9 feb-Depurado'!H3008</f>
        <v>82400637</v>
      </c>
      <c r="I3009" s="107">
        <f>+'Categorias-9 feb-Depurado'!R3008</f>
        <v>135314973</v>
      </c>
      <c r="J3009" s="108">
        <f t="shared" si="192"/>
        <v>135314973</v>
      </c>
      <c r="K3009" s="107">
        <f t="shared" si="193"/>
        <v>1857778.7609477772</v>
      </c>
      <c r="L3009" s="109">
        <f t="shared" si="194"/>
        <v>137172751.76094776</v>
      </c>
      <c r="M3009" s="110">
        <f t="shared" si="195"/>
        <v>0.00010457421258893511</v>
      </c>
      <c r="N3009" s="33" t="s">
        <v>4892</v>
      </c>
      <c r="O3009" s="33">
        <f>+'Categorias-9 feb-Depurado'!Y3008</f>
        <v>30909.290000000001</v>
      </c>
      <c r="P3009" s="111">
        <f>+'Categorias-9 feb-Depurado'!AC3008</f>
        <v>44896</v>
      </c>
      <c r="Q3009" s="111">
        <f>+'Categorias-9 feb-Depurado'!AE3008</f>
        <v>44926</v>
      </c>
      <c r="R3009" s="112" t="str">
        <f>+'Categorias-9 feb-Depurado'!AB3008</f>
        <v>IT</v>
      </c>
    </row>
    <row r="3010" spans="2:18" s="1" customFormat="1" ht="14.5" hidden="1">
      <c r="B3010" s="57" t="str">
        <f>+'Categorias-9 feb-Depurado'!B3009</f>
        <v>NAVBLUE INC</v>
      </c>
      <c r="C3010" s="30" t="s">
        <v>4900</v>
      </c>
      <c r="D3010" s="31">
        <v>5</v>
      </c>
      <c r="E3010" s="30" t="str">
        <f>+'Categorias-9 feb-Depurado'!E3009</f>
        <v>444444027</v>
      </c>
      <c r="F3010" s="30" t="str">
        <f>+'Categorias-9 feb-Depurado'!F3009</f>
        <v>295 Hagey Blvd Suite 200, Waterloo, ON N2L 6R6</v>
      </c>
      <c r="G3010" s="30" t="str">
        <f>+'Categorias-9 feb-Depurado'!G3009</f>
        <v>Canada</v>
      </c>
      <c r="H3010" s="30">
        <f>+'Categorias-9 feb-Depurado'!H3009</f>
        <v>82400643</v>
      </c>
      <c r="I3010" s="107">
        <f>+'Categorias-9 feb-Depurado'!R3009</f>
        <v>60180211</v>
      </c>
      <c r="J3010" s="108">
        <f t="shared" si="192"/>
        <v>60180211</v>
      </c>
      <c r="K3010" s="107">
        <f t="shared" si="193"/>
        <v>826231.68261767889</v>
      </c>
      <c r="L3010" s="109">
        <f t="shared" si="194"/>
        <v>61006442.682617679</v>
      </c>
      <c r="M3010" s="110">
        <f t="shared" si="195"/>
        <v>4.6508512984449782E-05</v>
      </c>
      <c r="N3010" s="33" t="s">
        <v>4892</v>
      </c>
      <c r="O3010" s="33">
        <f>+'Categorias-9 feb-Depurado'!Y3009</f>
        <v>13746.65</v>
      </c>
      <c r="P3010" s="111">
        <f>+'Categorias-9 feb-Depurado'!AC3009</f>
        <v>44896</v>
      </c>
      <c r="Q3010" s="111">
        <f>+'Categorias-9 feb-Depurado'!AE3009</f>
        <v>44926</v>
      </c>
      <c r="R3010" s="112" t="str">
        <f>+'Categorias-9 feb-Depurado'!AB3009</f>
        <v>IT</v>
      </c>
    </row>
    <row r="3011" spans="2:18" s="1" customFormat="1" ht="14.5" hidden="1">
      <c r="B3011" s="57" t="str">
        <f>+'Categorias-9 feb-Depurado'!B3010</f>
        <v>NAVBLUE INC</v>
      </c>
      <c r="C3011" s="30" t="s">
        <v>4900</v>
      </c>
      <c r="D3011" s="31">
        <v>5</v>
      </c>
      <c r="E3011" s="30" t="str">
        <f>+'Categorias-9 feb-Depurado'!E3010</f>
        <v>444444027</v>
      </c>
      <c r="F3011" s="30" t="str">
        <f>+'Categorias-9 feb-Depurado'!F3010</f>
        <v>295 Hagey Blvd Suite 200, Waterloo, ON N2L 6R6</v>
      </c>
      <c r="G3011" s="30" t="str">
        <f>+'Categorias-9 feb-Depurado'!G3010</f>
        <v>Canada</v>
      </c>
      <c r="H3011" s="30">
        <f>+'Categorias-9 feb-Depurado'!H3010</f>
        <v>82400636</v>
      </c>
      <c r="I3011" s="107">
        <f>+'Categorias-9 feb-Depurado'!R3010</f>
        <v>39175306</v>
      </c>
      <c r="J3011" s="108">
        <f t="shared" si="192"/>
        <v>39175306</v>
      </c>
      <c r="K3011" s="107">
        <f t="shared" si="193"/>
        <v>537849.21082185057</v>
      </c>
      <c r="L3011" s="109">
        <f t="shared" si="194"/>
        <v>39713155.210821852</v>
      </c>
      <c r="M3011" s="110">
        <f t="shared" si="195"/>
        <v>3.0275487531454376E-05</v>
      </c>
      <c r="N3011" s="33" t="s">
        <v>4892</v>
      </c>
      <c r="O3011" s="33">
        <f>+'Categorias-9 feb-Depurado'!Y3010</f>
        <v>8948.6100000000006</v>
      </c>
      <c r="P3011" s="111">
        <f>+'Categorias-9 feb-Depurado'!AC3010</f>
        <v>44896</v>
      </c>
      <c r="Q3011" s="111">
        <f>+'Categorias-9 feb-Depurado'!AE3010</f>
        <v>44926</v>
      </c>
      <c r="R3011" s="112" t="str">
        <f>+'Categorias-9 feb-Depurado'!AB3010</f>
        <v>IT</v>
      </c>
    </row>
    <row r="3012" spans="2:18" s="1" customFormat="1" ht="14.5" hidden="1">
      <c r="B3012" s="57" t="str">
        <f>+'Categorias-9 feb-Depurado'!B3011</f>
        <v>NAVBLUE INC</v>
      </c>
      <c r="C3012" s="30" t="s">
        <v>4900</v>
      </c>
      <c r="D3012" s="31">
        <v>5</v>
      </c>
      <c r="E3012" s="30" t="str">
        <f>+'Categorias-9 feb-Depurado'!E3011</f>
        <v>444444027</v>
      </c>
      <c r="F3012" s="30" t="str">
        <f>+'Categorias-9 feb-Depurado'!F3011</f>
        <v>295 Hagey Blvd Suite 200, Waterloo, ON N2L 6R6</v>
      </c>
      <c r="G3012" s="30" t="str">
        <f>+'Categorias-9 feb-Depurado'!G3011</f>
        <v>Canada</v>
      </c>
      <c r="H3012" s="30">
        <f>+'Categorias-9 feb-Depurado'!H3011</f>
        <v>82401017</v>
      </c>
      <c r="I3012" s="107">
        <f>+'Categorias-9 feb-Depurado'!R3011</f>
        <v>127880727</v>
      </c>
      <c r="J3012" s="108">
        <f t="shared" si="192"/>
        <v>0</v>
      </c>
      <c r="K3012" s="107">
        <f t="shared" si="193"/>
        <v>0</v>
      </c>
      <c r="L3012" s="109">
        <f t="shared" si="194"/>
        <v>127880727</v>
      </c>
      <c r="M3012" s="110">
        <f t="shared" si="195"/>
        <v>9.7490399220326736E-05</v>
      </c>
      <c r="N3012" s="33" t="s">
        <v>4892</v>
      </c>
      <c r="O3012" s="33">
        <f>+'Categorias-9 feb-Depurado'!Y3011</f>
        <v>30909.290000000001</v>
      </c>
      <c r="P3012" s="111">
        <f>+'Categorias-9 feb-Depurado'!AC3011</f>
        <v>44950</v>
      </c>
      <c r="Q3012" s="111">
        <f>+'Categorias-9 feb-Depurado'!AE3011</f>
        <v>44980</v>
      </c>
      <c r="R3012" s="112" t="str">
        <f>+'Categorias-9 feb-Depurado'!AB3011</f>
        <v>IT</v>
      </c>
    </row>
    <row r="3013" spans="2:18" s="1" customFormat="1" ht="14.5" hidden="1">
      <c r="B3013" s="57" t="str">
        <f>+'Categorias-9 feb-Depurado'!B3012</f>
        <v>NAVBLUE INC</v>
      </c>
      <c r="C3013" s="30" t="s">
        <v>4900</v>
      </c>
      <c r="D3013" s="31">
        <v>5</v>
      </c>
      <c r="E3013" s="30" t="str">
        <f>+'Categorias-9 feb-Depurado'!E3012</f>
        <v>444444027</v>
      </c>
      <c r="F3013" s="30" t="str">
        <f>+'Categorias-9 feb-Depurado'!F3012</f>
        <v>295 Hagey Blvd Suite 200, Waterloo, ON N2L 6R6</v>
      </c>
      <c r="G3013" s="30" t="str">
        <f>+'Categorias-9 feb-Depurado'!G3012</f>
        <v>Canada</v>
      </c>
      <c r="H3013" s="30">
        <f>+'Categorias-9 feb-Depurado'!H3012</f>
        <v>82401016</v>
      </c>
      <c r="I3013" s="107">
        <f>+'Categorias-9 feb-Depurado'!R3012</f>
        <v>37023003</v>
      </c>
      <c r="J3013" s="108">
        <f t="shared" si="192"/>
        <v>0</v>
      </c>
      <c r="K3013" s="107">
        <f t="shared" si="193"/>
        <v>0</v>
      </c>
      <c r="L3013" s="109">
        <f t="shared" si="194"/>
        <v>37023003</v>
      </c>
      <c r="M3013" s="110">
        <f t="shared" si="195"/>
        <v>2.8224638907513829E-05</v>
      </c>
      <c r="N3013" s="33" t="s">
        <v>4892</v>
      </c>
      <c r="O3013" s="33">
        <f>+'Categorias-9 feb-Depurado'!Y3012</f>
        <v>8948.6100000000006</v>
      </c>
      <c r="P3013" s="111">
        <f>+'Categorias-9 feb-Depurado'!AC3012</f>
        <v>44950</v>
      </c>
      <c r="Q3013" s="111">
        <f>+'Categorias-9 feb-Depurado'!AE3012</f>
        <v>44980</v>
      </c>
      <c r="R3013" s="112" t="str">
        <f>+'Categorias-9 feb-Depurado'!AB3012</f>
        <v>IT</v>
      </c>
    </row>
    <row r="3014" spans="2:18" s="1" customFormat="1" ht="14.5" hidden="1">
      <c r="B3014" s="57" t="str">
        <f>+'Categorias-9 feb-Depurado'!B3013</f>
        <v>NAVBLUE INC</v>
      </c>
      <c r="C3014" s="30" t="s">
        <v>4900</v>
      </c>
      <c r="D3014" s="31">
        <v>5</v>
      </c>
      <c r="E3014" s="30" t="str">
        <f>+'Categorias-9 feb-Depurado'!E3013</f>
        <v>444444027</v>
      </c>
      <c r="F3014" s="30" t="str">
        <f>+'Categorias-9 feb-Depurado'!F3013</f>
        <v>295 Hagey Blvd Suite 200, Waterloo, ON N2L 6R6</v>
      </c>
      <c r="G3014" s="30" t="str">
        <f>+'Categorias-9 feb-Depurado'!G3013</f>
        <v>Canada</v>
      </c>
      <c r="H3014" s="30">
        <f>+'Categorias-9 feb-Depurado'!H3013</f>
        <v>82401015</v>
      </c>
      <c r="I3014" s="107">
        <f>+'Categorias-9 feb-Depurado'!R3013</f>
        <v>56873892</v>
      </c>
      <c r="J3014" s="108">
        <f t="shared" si="192"/>
        <v>0</v>
      </c>
      <c r="K3014" s="107">
        <f t="shared" si="193"/>
        <v>0</v>
      </c>
      <c r="L3014" s="109">
        <f t="shared" si="194"/>
        <v>56873892</v>
      </c>
      <c r="M3014" s="110">
        <f t="shared" si="195"/>
        <v>4.3358045941463464E-05</v>
      </c>
      <c r="N3014" s="33" t="s">
        <v>4892</v>
      </c>
      <c r="O3014" s="33">
        <f>+'Categorias-9 feb-Depurado'!Y3013</f>
        <v>13746.65</v>
      </c>
      <c r="P3014" s="111">
        <f>+'Categorias-9 feb-Depurado'!AC3013</f>
        <v>44950</v>
      </c>
      <c r="Q3014" s="111">
        <f>+'Categorias-9 feb-Depurado'!AE3013</f>
        <v>44980</v>
      </c>
      <c r="R3014" s="112" t="str">
        <f>+'Categorias-9 feb-Depurado'!AB3013</f>
        <v>IT</v>
      </c>
    </row>
    <row r="3015" spans="2:18" s="1" customFormat="1" ht="14.5" hidden="1">
      <c r="B3015" s="57" t="str">
        <f>+'Categorias-9 feb-Depurado'!B3014</f>
        <v>NAVBLUE INC</v>
      </c>
      <c r="C3015" s="30" t="s">
        <v>4900</v>
      </c>
      <c r="D3015" s="31">
        <v>5</v>
      </c>
      <c r="E3015" s="30" t="str">
        <f>+'Categorias-9 feb-Depurado'!E3014</f>
        <v>444444027</v>
      </c>
      <c r="F3015" s="30" t="str">
        <f>+'Categorias-9 feb-Depurado'!F3014</f>
        <v>295 Hagey Blvd Suite 200, Waterloo, ON N2L 6R6</v>
      </c>
      <c r="G3015" s="30" t="str">
        <f>+'Categorias-9 feb-Depurado'!G3014</f>
        <v>Canada</v>
      </c>
      <c r="H3015" s="30">
        <f>+'Categorias-9 feb-Depurado'!H3014</f>
        <v>82401018</v>
      </c>
      <c r="I3015" s="107">
        <f>+'Categorias-9 feb-Depurado'!R3014</f>
        <v>535881777</v>
      </c>
      <c r="J3015" s="108">
        <f t="shared" si="192"/>
        <v>0</v>
      </c>
      <c r="K3015" s="107">
        <f t="shared" si="193"/>
        <v>0</v>
      </c>
      <c r="L3015" s="109">
        <f t="shared" si="194"/>
        <v>535881777</v>
      </c>
      <c r="M3015" s="110">
        <f t="shared" si="195"/>
        <v>0.00040853168104548</v>
      </c>
      <c r="N3015" s="33" t="s">
        <v>4892</v>
      </c>
      <c r="O3015" s="33">
        <f>+'Categorias-9 feb-Depurado'!Y3014</f>
        <v>129524.8</v>
      </c>
      <c r="P3015" s="111">
        <f>+'Categorias-9 feb-Depurado'!AC3014</f>
        <v>44950</v>
      </c>
      <c r="Q3015" s="111">
        <f>+'Categorias-9 feb-Depurado'!AE3014</f>
        <v>44980</v>
      </c>
      <c r="R3015" s="112" t="str">
        <f>+'Categorias-9 feb-Depurado'!AB3014</f>
        <v>IT</v>
      </c>
    </row>
    <row r="3016" spans="2:18" s="1" customFormat="1" ht="14.5" hidden="1">
      <c r="B3016" s="57" t="str">
        <f>+'Categorias-9 feb-Depurado'!B3015</f>
        <v>NAVITAIRE LLC</v>
      </c>
      <c r="C3016" s="30" t="s">
        <v>4900</v>
      </c>
      <c r="D3016" s="31">
        <v>5</v>
      </c>
      <c r="E3016" s="30" t="str">
        <f>+'Categorias-9 feb-Depurado'!E3015</f>
        <v>444444529</v>
      </c>
      <c r="F3016" s="30" t="str">
        <f>+'Categorias-9 feb-Depurado'!F3015</f>
        <v>333South Seventh Street, Minneapolis, MN 55402-2443</v>
      </c>
      <c r="G3016" s="30" t="str">
        <f>+'Categorias-9 feb-Depurado'!G3015</f>
        <v>Estados Unidos</v>
      </c>
      <c r="H3016" s="30">
        <f>+'Categorias-9 feb-Depurado'!H3015</f>
        <v>1100006642</v>
      </c>
      <c r="I3016" s="107">
        <f>+'Categorias-9 feb-Depurado'!R3015</f>
        <v>133128596</v>
      </c>
      <c r="J3016" s="108">
        <f t="shared" si="192"/>
        <v>133128596</v>
      </c>
      <c r="K3016" s="107">
        <f t="shared" si="193"/>
        <v>5511640.0241402509</v>
      </c>
      <c r="L3016" s="109">
        <f t="shared" si="194"/>
        <v>138640236.02414024</v>
      </c>
      <c r="M3016" s="110">
        <f t="shared" si="195"/>
        <v>0.00010569295526442976</v>
      </c>
      <c r="N3016" s="33" t="s">
        <v>4892</v>
      </c>
      <c r="O3016" s="33">
        <f>+'Categorias-9 feb-Depurado'!Y3015</f>
        <v>244226.48999999999</v>
      </c>
      <c r="P3016" s="111">
        <f>+'Categorias-9 feb-Depurado'!AC3015</f>
        <v>44817</v>
      </c>
      <c r="Q3016" s="111">
        <f>+'Categorias-9 feb-Depurado'!AE3015</f>
        <v>44847</v>
      </c>
      <c r="R3016" s="112" t="str">
        <f>+'Categorias-9 feb-Depurado'!AB3015</f>
        <v>IT</v>
      </c>
    </row>
    <row r="3017" spans="2:18" s="1" customFormat="1" ht="14.5" hidden="1">
      <c r="B3017" s="57" t="str">
        <f>+'Categorias-9 feb-Depurado'!B3016</f>
        <v>NAVITAIRE LLC</v>
      </c>
      <c r="C3017" s="30" t="s">
        <v>4900</v>
      </c>
      <c r="D3017" s="31">
        <v>5</v>
      </c>
      <c r="E3017" s="30" t="str">
        <f>+'Categorias-9 feb-Depurado'!E3016</f>
        <v>444444529</v>
      </c>
      <c r="F3017" s="30" t="str">
        <f>+'Categorias-9 feb-Depurado'!F3016</f>
        <v>333South Seventh Street, Minneapolis, MN 55402-2443</v>
      </c>
      <c r="G3017" s="30" t="str">
        <f>+'Categorias-9 feb-Depurado'!G3016</f>
        <v>Estados Unidos</v>
      </c>
      <c r="H3017" s="30">
        <f>+'Categorias-9 feb-Depurado'!H3016</f>
        <v>1100006662</v>
      </c>
      <c r="I3017" s="107">
        <f>+'Categorias-9 feb-Depurado'!R3016</f>
        <v>25755383</v>
      </c>
      <c r="J3017" s="108">
        <f t="shared" si="192"/>
        <v>25755383</v>
      </c>
      <c r="K3017" s="107">
        <f t="shared" si="193"/>
        <v>1057153.4427064015</v>
      </c>
      <c r="L3017" s="109">
        <f t="shared" si="194"/>
        <v>26812536.442706402</v>
      </c>
      <c r="M3017" s="110">
        <f t="shared" si="195"/>
        <v>2.0440647650595592E-05</v>
      </c>
      <c r="N3017" s="33" t="s">
        <v>4892</v>
      </c>
      <c r="O3017" s="33">
        <f>+'Categorias-9 feb-Depurado'!Y3016</f>
        <v>14110.540000000001</v>
      </c>
      <c r="P3017" s="111">
        <f>+'Categorias-9 feb-Depurado'!AC3016</f>
        <v>44818</v>
      </c>
      <c r="Q3017" s="111">
        <f>+'Categorias-9 feb-Depurado'!AE3016</f>
        <v>44848</v>
      </c>
      <c r="R3017" s="112" t="str">
        <f>+'Categorias-9 feb-Depurado'!AB3016</f>
        <v>IT</v>
      </c>
    </row>
    <row r="3018" spans="2:18" s="1" customFormat="1" ht="14.5" hidden="1">
      <c r="B3018" s="57" t="str">
        <f>+'Categorias-9 feb-Depurado'!B3017</f>
        <v>NAVITAIRE LLC</v>
      </c>
      <c r="C3018" s="30" t="s">
        <v>4900</v>
      </c>
      <c r="D3018" s="31">
        <v>5</v>
      </c>
      <c r="E3018" s="30" t="str">
        <f>+'Categorias-9 feb-Depurado'!E3017</f>
        <v>444444529</v>
      </c>
      <c r="F3018" s="30" t="str">
        <f>+'Categorias-9 feb-Depurado'!F3017</f>
        <v>333South Seventh Street, Minneapolis, MN 55402-2443</v>
      </c>
      <c r="G3018" s="30" t="str">
        <f>+'Categorias-9 feb-Depurado'!G3017</f>
        <v>Estados Unidos</v>
      </c>
      <c r="H3018" s="30">
        <f>+'Categorias-9 feb-Depurado'!H3017</f>
        <v>1100006683</v>
      </c>
      <c r="I3018" s="107">
        <f>+'Categorias-9 feb-Depurado'!R3017</f>
        <v>12797285</v>
      </c>
      <c r="J3018" s="108">
        <f t="shared" si="192"/>
        <v>12797285</v>
      </c>
      <c r="K3018" s="107">
        <f t="shared" si="193"/>
        <v>516196.20311990852</v>
      </c>
      <c r="L3018" s="109">
        <f t="shared" si="194"/>
        <v>13313481.203119909</v>
      </c>
      <c r="M3018" s="110">
        <f t="shared" si="195"/>
        <v>1.0149587259575681E-05</v>
      </c>
      <c r="N3018" s="33" t="s">
        <v>4892</v>
      </c>
      <c r="O3018" s="33">
        <f>+'Categorias-9 feb-Depurado'!Y3017</f>
        <v>2905.4099999999999</v>
      </c>
      <c r="P3018" s="111">
        <f>+'Categorias-9 feb-Depurado'!AC3017</f>
        <v>44820</v>
      </c>
      <c r="Q3018" s="111">
        <f>+'Categorias-9 feb-Depurado'!AE3017</f>
        <v>44850</v>
      </c>
      <c r="R3018" s="112" t="str">
        <f>+'Categorias-9 feb-Depurado'!AB3017</f>
        <v>IT</v>
      </c>
    </row>
    <row r="3019" spans="2:18" s="1" customFormat="1" ht="14.5" hidden="1">
      <c r="B3019" s="57" t="str">
        <f>+'Categorias-9 feb-Depurado'!B3018</f>
        <v>NAVITAIRE LLC</v>
      </c>
      <c r="C3019" s="30" t="s">
        <v>4900</v>
      </c>
      <c r="D3019" s="31">
        <v>5</v>
      </c>
      <c r="E3019" s="30" t="str">
        <f>+'Categorias-9 feb-Depurado'!E3018</f>
        <v>444444529</v>
      </c>
      <c r="F3019" s="30" t="str">
        <f>+'Categorias-9 feb-Depurado'!F3018</f>
        <v>333South Seventh Street, Minneapolis, MN 55402-2443</v>
      </c>
      <c r="G3019" s="30" t="str">
        <f>+'Categorias-9 feb-Depurado'!G3018</f>
        <v>Estados Unidos</v>
      </c>
      <c r="H3019" s="30">
        <f>+'Categorias-9 feb-Depurado'!H3018</f>
        <v>1100006769</v>
      </c>
      <c r="I3019" s="107">
        <f>+'Categorias-9 feb-Depurado'!R3018</f>
        <v>1444462</v>
      </c>
      <c r="J3019" s="108">
        <f t="shared" si="192"/>
        <v>1444462</v>
      </c>
      <c r="K3019" s="107">
        <f t="shared" si="193"/>
        <v>47545.000840083696</v>
      </c>
      <c r="L3019" s="109">
        <f t="shared" si="194"/>
        <v>1492007.0008400837</v>
      </c>
      <c r="M3019" s="110">
        <f t="shared" si="195"/>
        <v>1.1374376855976282E-06</v>
      </c>
      <c r="N3019" s="33" t="s">
        <v>4892</v>
      </c>
      <c r="O3019" s="33">
        <f>+'Categorias-9 feb-Depurado'!Y3018</f>
        <v>312.13999999999999</v>
      </c>
      <c r="P3019" s="111">
        <f>+'Categorias-9 feb-Depurado'!AC3018</f>
        <v>44841</v>
      </c>
      <c r="Q3019" s="111">
        <f>+'Categorias-9 feb-Depurado'!AE3018</f>
        <v>44871</v>
      </c>
      <c r="R3019" s="112" t="str">
        <f>+'Categorias-9 feb-Depurado'!AB3018</f>
        <v>IT</v>
      </c>
    </row>
    <row r="3020" spans="2:18" s="1" customFormat="1" ht="14.5" hidden="1">
      <c r="B3020" s="57" t="str">
        <f>+'Categorias-9 feb-Depurado'!B3019</f>
        <v>NAVITAIRE LLC</v>
      </c>
      <c r="C3020" s="30" t="s">
        <v>4900</v>
      </c>
      <c r="D3020" s="31">
        <v>5</v>
      </c>
      <c r="E3020" s="30" t="str">
        <f>+'Categorias-9 feb-Depurado'!E3019</f>
        <v>444444529</v>
      </c>
      <c r="F3020" s="30" t="str">
        <f>+'Categorias-9 feb-Depurado'!F3019</f>
        <v>333South Seventh Street, Minneapolis, MN 55402-2443</v>
      </c>
      <c r="G3020" s="30" t="str">
        <f>+'Categorias-9 feb-Depurado'!G3019</f>
        <v>Estados Unidos</v>
      </c>
      <c r="H3020" s="30">
        <f>+'Categorias-9 feb-Depurado'!H3019</f>
        <v>1100006770</v>
      </c>
      <c r="I3020" s="107">
        <f>+'Categorias-9 feb-Depurado'!R3019</f>
        <v>35834397</v>
      </c>
      <c r="J3020" s="108">
        <f t="shared" si="192"/>
        <v>35834397</v>
      </c>
      <c r="K3020" s="107">
        <f t="shared" si="193"/>
        <v>1179502.4275258835</v>
      </c>
      <c r="L3020" s="109">
        <f t="shared" si="194"/>
        <v>37013899.427525885</v>
      </c>
      <c r="M3020" s="110">
        <f t="shared" si="195"/>
        <v>2.8217698761522695E-05</v>
      </c>
      <c r="N3020" s="33" t="s">
        <v>4892</v>
      </c>
      <c r="O3020" s="33">
        <f>+'Categorias-9 feb-Depurado'!Y3019</f>
        <v>9292.3299999999999</v>
      </c>
      <c r="P3020" s="111">
        <f>+'Categorias-9 feb-Depurado'!AC3019</f>
        <v>44841</v>
      </c>
      <c r="Q3020" s="111">
        <f>+'Categorias-9 feb-Depurado'!AE3019</f>
        <v>44871</v>
      </c>
      <c r="R3020" s="112" t="str">
        <f>+'Categorias-9 feb-Depurado'!AB3019</f>
        <v>IT</v>
      </c>
    </row>
    <row r="3021" spans="2:18" s="1" customFormat="1" ht="14.5" hidden="1">
      <c r="B3021" s="57" t="str">
        <f>+'Categorias-9 feb-Depurado'!B3020</f>
        <v>NAVITAIRE LLC</v>
      </c>
      <c r="C3021" s="30" t="s">
        <v>4900</v>
      </c>
      <c r="D3021" s="31">
        <v>5</v>
      </c>
      <c r="E3021" s="30" t="str">
        <f>+'Categorias-9 feb-Depurado'!E3020</f>
        <v>444444529</v>
      </c>
      <c r="F3021" s="30" t="str">
        <f>+'Categorias-9 feb-Depurado'!F3020</f>
        <v>333South Seventh Street, Minneapolis, MN 55402-2443</v>
      </c>
      <c r="G3021" s="30" t="str">
        <f>+'Categorias-9 feb-Depurado'!G3020</f>
        <v>Estados Unidos</v>
      </c>
      <c r="H3021" s="30">
        <f>+'Categorias-9 feb-Depurado'!H3020</f>
        <v>1100006822</v>
      </c>
      <c r="I3021" s="107">
        <f>+'Categorias-9 feb-Depurado'!R3020</f>
        <v>626595683</v>
      </c>
      <c r="J3021" s="108">
        <f t="shared" si="192"/>
        <v>626595683</v>
      </c>
      <c r="K3021" s="107">
        <f t="shared" si="193"/>
        <v>19082019.490973879</v>
      </c>
      <c r="L3021" s="109">
        <f t="shared" si="194"/>
        <v>645677702.49097383</v>
      </c>
      <c r="M3021" s="110">
        <f t="shared" si="195"/>
        <v>0.00049223505730858403</v>
      </c>
      <c r="N3021" s="33" t="s">
        <v>4892</v>
      </c>
      <c r="O3021" s="33">
        <f>+'Categorias-9 feb-Depurado'!Y3020</f>
        <v>234797.23000000001</v>
      </c>
      <c r="P3021" s="111">
        <f>+'Categorias-9 feb-Depurado'!AC3020</f>
        <v>44848</v>
      </c>
      <c r="Q3021" s="111">
        <f>+'Categorias-9 feb-Depurado'!AE3020</f>
        <v>44878</v>
      </c>
      <c r="R3021" s="112" t="str">
        <f>+'Categorias-9 feb-Depurado'!AB3020</f>
        <v>IT</v>
      </c>
    </row>
    <row r="3022" spans="2:18" s="1" customFormat="1" ht="14.5" hidden="1">
      <c r="B3022" s="57" t="str">
        <f>+'Categorias-9 feb-Depurado'!B3021</f>
        <v>NAVITAIRE LLC</v>
      </c>
      <c r="C3022" s="30" t="s">
        <v>4900</v>
      </c>
      <c r="D3022" s="31">
        <v>5</v>
      </c>
      <c r="E3022" s="30" t="str">
        <f>+'Categorias-9 feb-Depurado'!E3021</f>
        <v>444444529</v>
      </c>
      <c r="F3022" s="30" t="str">
        <f>+'Categorias-9 feb-Depurado'!F3021</f>
        <v>333South Seventh Street, Minneapolis, MN 55402-2443</v>
      </c>
      <c r="G3022" s="30" t="str">
        <f>+'Categorias-9 feb-Depurado'!G3021</f>
        <v>Estados Unidos</v>
      </c>
      <c r="H3022" s="30">
        <f>+'Categorias-9 feb-Depurado'!H3021</f>
        <v>1100007310</v>
      </c>
      <c r="I3022" s="107">
        <f>+'Categorias-9 feb-Depurado'!R3021</f>
        <v>127882151</v>
      </c>
      <c r="J3022" s="108">
        <f t="shared" si="192"/>
        <v>127882151</v>
      </c>
      <c r="K3022" s="107">
        <f t="shared" si="193"/>
        <v>0</v>
      </c>
      <c r="L3022" s="109">
        <f t="shared" si="194"/>
        <v>127882151</v>
      </c>
      <c r="M3022" s="110">
        <f t="shared" si="195"/>
        <v>9.7491484812594983E-05</v>
      </c>
      <c r="N3022" s="33" t="s">
        <v>4892</v>
      </c>
      <c r="O3022" s="33">
        <f>+'Categorias-9 feb-Depurado'!Y3021</f>
        <v>31410</v>
      </c>
      <c r="P3022" s="111">
        <f>+'Categorias-9 feb-Depurado'!AC3021</f>
        <v>44936</v>
      </c>
      <c r="Q3022" s="111">
        <f>+'Categorias-9 feb-Depurado'!AE3021</f>
        <v>44966</v>
      </c>
      <c r="R3022" s="112" t="str">
        <f>+'Categorias-9 feb-Depurado'!AB3021</f>
        <v>IT</v>
      </c>
    </row>
    <row r="3023" spans="2:18" s="1" customFormat="1" ht="14.5" hidden="1">
      <c r="B3023" s="57" t="str">
        <f>+'Categorias-9 feb-Depurado'!B3022</f>
        <v>NAVITAIRE LLC</v>
      </c>
      <c r="C3023" s="30" t="s">
        <v>4900</v>
      </c>
      <c r="D3023" s="31">
        <v>5</v>
      </c>
      <c r="E3023" s="30" t="str">
        <f>+'Categorias-9 feb-Depurado'!E3022</f>
        <v>444444529</v>
      </c>
      <c r="F3023" s="30" t="str">
        <f>+'Categorias-9 feb-Depurado'!F3022</f>
        <v>333South Seventh Street, Minneapolis, MN 55402-2443</v>
      </c>
      <c r="G3023" s="30" t="str">
        <f>+'Categorias-9 feb-Depurado'!G3022</f>
        <v>Estados Unidos</v>
      </c>
      <c r="H3023" s="30">
        <f>+'Categorias-9 feb-Depurado'!H3022</f>
        <v>1100007326</v>
      </c>
      <c r="I3023" s="107">
        <f>+'Categorias-9 feb-Depurado'!R3022</f>
        <v>1040470311</v>
      </c>
      <c r="J3023" s="108">
        <f t="shared" si="196" ref="J3023:J3086">+IF(Q3023&gt;$O$4,0,I3023)</f>
        <v>0</v>
      </c>
      <c r="K3023" s="107">
        <f t="shared" si="197" ref="K3023:K3086">++(((1+$O$5)^(($O$4-Q3023)/365))-1)*J3023</f>
        <v>0</v>
      </c>
      <c r="L3023" s="109">
        <f t="shared" si="198" ref="L3023:L3086">+I3023+K3023</f>
        <v>1040470311</v>
      </c>
      <c r="M3023" s="110">
        <f t="shared" si="199" ref="M3023:M3086">+L3023/$E$11</f>
        <v>0.00079320682933158113</v>
      </c>
      <c r="N3023" s="33" t="s">
        <v>4892</v>
      </c>
      <c r="O3023" s="33">
        <f>+'Categorias-9 feb-Depurado'!Y3022</f>
        <v>219113.73000000001</v>
      </c>
      <c r="P3023" s="111">
        <f>+'Categorias-9 feb-Depurado'!AC3022</f>
        <v>44938</v>
      </c>
      <c r="Q3023" s="111">
        <f>+'Categorias-9 feb-Depurado'!AE3022</f>
        <v>44968</v>
      </c>
      <c r="R3023" s="112" t="str">
        <f>+'Categorias-9 feb-Depurado'!AB3022</f>
        <v>IT</v>
      </c>
    </row>
    <row r="3024" spans="2:18" s="1" customFormat="1" ht="14.5" hidden="1">
      <c r="B3024" s="57" t="str">
        <f>+'Categorias-9 feb-Depurado'!B3023</f>
        <v>NAVITAIRE LLC</v>
      </c>
      <c r="C3024" s="30" t="s">
        <v>4900</v>
      </c>
      <c r="D3024" s="31">
        <v>5</v>
      </c>
      <c r="E3024" s="30" t="str">
        <f>+'Categorias-9 feb-Depurado'!E3023</f>
        <v>444444529</v>
      </c>
      <c r="F3024" s="30" t="str">
        <f>+'Categorias-9 feb-Depurado'!F3023</f>
        <v>333South Seventh Street, Minneapolis, MN 55402-2443</v>
      </c>
      <c r="G3024" s="30" t="str">
        <f>+'Categorias-9 feb-Depurado'!G3023</f>
        <v>Estados Unidos</v>
      </c>
      <c r="H3024" s="30">
        <f>+'Categorias-9 feb-Depurado'!H3023</f>
        <v>1100007353</v>
      </c>
      <c r="I3024" s="107">
        <f>+'Categorias-9 feb-Depurado'!R3023</f>
        <v>427341</v>
      </c>
      <c r="J3024" s="108">
        <f t="shared" si="196"/>
        <v>0</v>
      </c>
      <c r="K3024" s="107">
        <f t="shared" si="197"/>
        <v>0</v>
      </c>
      <c r="L3024" s="109">
        <f t="shared" si="198"/>
        <v>427341</v>
      </c>
      <c r="M3024" s="110">
        <f t="shared" si="199"/>
        <v>3.2578517240689167E-07</v>
      </c>
      <c r="N3024" s="33" t="s">
        <v>4892</v>
      </c>
      <c r="O3024" s="33">
        <f>+'Categorias-9 feb-Depurado'!Y3023</f>
        <v>91.040000000000006</v>
      </c>
      <c r="P3024" s="111">
        <f>+'Categorias-9 feb-Depurado'!AC3023</f>
        <v>44943</v>
      </c>
      <c r="Q3024" s="111">
        <f>+'Categorias-9 feb-Depurado'!AE3023</f>
        <v>44973</v>
      </c>
      <c r="R3024" s="112" t="str">
        <f>+'Categorias-9 feb-Depurado'!AB3023</f>
        <v>IT</v>
      </c>
    </row>
    <row r="3025" spans="2:18" s="1" customFormat="1" ht="14.5" hidden="1">
      <c r="B3025" s="57" t="str">
        <f>+'Categorias-9 feb-Depurado'!B3024</f>
        <v>NAVITAIRE LLC</v>
      </c>
      <c r="C3025" s="30" t="s">
        <v>4900</v>
      </c>
      <c r="D3025" s="31">
        <v>5</v>
      </c>
      <c r="E3025" s="30" t="str">
        <f>+'Categorias-9 feb-Depurado'!E3024</f>
        <v>444444529</v>
      </c>
      <c r="F3025" s="30" t="str">
        <f>+'Categorias-9 feb-Depurado'!F3024</f>
        <v>333South Seventh Street, Minneapolis, MN 55402-2443</v>
      </c>
      <c r="G3025" s="30" t="str">
        <f>+'Categorias-9 feb-Depurado'!G3024</f>
        <v>Estados Unidos</v>
      </c>
      <c r="H3025" s="30">
        <f>+'Categorias-9 feb-Depurado'!H3024</f>
        <v>1100007415</v>
      </c>
      <c r="I3025" s="107">
        <f>+'Categorias-9 feb-Depurado'!R3024</f>
        <v>9044269</v>
      </c>
      <c r="J3025" s="108">
        <f t="shared" si="196"/>
        <v>0</v>
      </c>
      <c r="K3025" s="107">
        <f t="shared" si="197"/>
        <v>0</v>
      </c>
      <c r="L3025" s="109">
        <f t="shared" si="198"/>
        <v>9044269</v>
      </c>
      <c r="M3025" s="110">
        <f t="shared" si="199"/>
        <v>6.8949357432572714E-06</v>
      </c>
      <c r="N3025" s="33" t="s">
        <v>4892</v>
      </c>
      <c r="O3025" s="33">
        <f>+'Categorias-9 feb-Depurado'!Y3024</f>
        <v>2391.1300000000001</v>
      </c>
      <c r="P3025" s="111">
        <f>+'Categorias-9 feb-Depurado'!AC3024</f>
        <v>44952</v>
      </c>
      <c r="Q3025" s="111">
        <f>+'Categorias-9 feb-Depurado'!AE3024</f>
        <v>44982</v>
      </c>
      <c r="R3025" s="112" t="str">
        <f>+'Categorias-9 feb-Depurado'!AB3024</f>
        <v>IT</v>
      </c>
    </row>
    <row r="3026" spans="2:18" s="1" customFormat="1" ht="14.5" hidden="1">
      <c r="B3026" s="57" t="str">
        <f>+'Categorias-9 feb-Depurado'!B3025</f>
        <v>NAVITAIRE LLC</v>
      </c>
      <c r="C3026" s="30" t="s">
        <v>4900</v>
      </c>
      <c r="D3026" s="31">
        <v>5</v>
      </c>
      <c r="E3026" s="30" t="str">
        <f>+'Categorias-9 feb-Depurado'!E3025</f>
        <v>444444529</v>
      </c>
      <c r="F3026" s="30" t="str">
        <f>+'Categorias-9 feb-Depurado'!F3025</f>
        <v>333South Seventh Street, Minneapolis, MN 55402-2443</v>
      </c>
      <c r="G3026" s="30" t="str">
        <f>+'Categorias-9 feb-Depurado'!G3025</f>
        <v>Estados Unidos</v>
      </c>
      <c r="H3026" s="30">
        <f>+'Categorias-9 feb-Depurado'!H3025</f>
        <v>1100007496</v>
      </c>
      <c r="I3026" s="107">
        <f>+'Categorias-9 feb-Depurado'!R3025</f>
        <v>1008072071</v>
      </c>
      <c r="J3026" s="108">
        <f t="shared" si="196"/>
        <v>0</v>
      </c>
      <c r="K3026" s="107">
        <f t="shared" si="197"/>
        <v>0</v>
      </c>
      <c r="L3026" s="109">
        <f t="shared" si="198"/>
        <v>1008072071</v>
      </c>
      <c r="M3026" s="110">
        <f t="shared" si="199"/>
        <v>0.00076850789755559927</v>
      </c>
      <c r="N3026" s="33" t="s">
        <v>4892</v>
      </c>
      <c r="O3026" s="33">
        <f>+'Categorias-9 feb-Depurado'!Y3025</f>
        <v>211342.51000000001</v>
      </c>
      <c r="P3026" s="111">
        <f>+'Categorias-9 feb-Depurado'!AC3025</f>
        <v>44966</v>
      </c>
      <c r="Q3026" s="111">
        <f>+'Categorias-9 feb-Depurado'!AE3025</f>
        <v>44996</v>
      </c>
      <c r="R3026" s="112" t="str">
        <f>+'Categorias-9 feb-Depurado'!AB3025</f>
        <v>IT</v>
      </c>
    </row>
    <row r="3027" spans="2:18" s="1" customFormat="1" ht="14.5" hidden="1">
      <c r="B3027" s="57" t="str">
        <f>+'Categorias-9 feb-Depurado'!B3026</f>
        <v>PENIEL AEROSPACE</v>
      </c>
      <c r="C3027" s="30" t="s">
        <v>4900</v>
      </c>
      <c r="D3027" s="31">
        <v>5</v>
      </c>
      <c r="E3027" s="30" t="str">
        <f>+'Categorias-9 feb-Depurado'!E3026</f>
        <v>444445228</v>
      </c>
      <c r="F3027" s="30" t="str">
        <f>+'Categorias-9 feb-Depurado'!F3026</f>
        <v>1920 NW 79th Ave, Doral, FL 33126</v>
      </c>
      <c r="G3027" s="30" t="str">
        <f>+'Categorias-9 feb-Depurado'!G3026</f>
        <v>Estados Unidos</v>
      </c>
      <c r="H3027" s="30" t="str">
        <f>+'Categorias-9 feb-Depurado'!H3026</f>
        <v>I63048</v>
      </c>
      <c r="I3027" s="107">
        <f>+'Categorias-9 feb-Depurado'!R3026</f>
        <v>1767881</v>
      </c>
      <c r="J3027" s="108">
        <f t="shared" si="196"/>
        <v>0</v>
      </c>
      <c r="K3027" s="107">
        <f t="shared" si="197"/>
        <v>0</v>
      </c>
      <c r="L3027" s="109">
        <f t="shared" si="198"/>
        <v>1767881</v>
      </c>
      <c r="M3027" s="110">
        <f t="shared" si="199"/>
        <v>1.3477513657240191E-06</v>
      </c>
      <c r="N3027" s="33" t="s">
        <v>4892</v>
      </c>
      <c r="O3027" s="33">
        <f>+'Categorias-9 feb-Depurado'!Y3026</f>
        <v>372.30000000000001</v>
      </c>
      <c r="P3027" s="111">
        <f>+'Categorias-9 feb-Depurado'!AC3026</f>
        <v>44938</v>
      </c>
      <c r="Q3027" s="111">
        <f>+'Categorias-9 feb-Depurado'!AE3026</f>
        <v>44998</v>
      </c>
      <c r="R3027" s="112" t="str">
        <f>+'Categorias-9 feb-Depurado'!AB3026</f>
        <v>Compras</v>
      </c>
    </row>
    <row r="3028" spans="2:18" s="1" customFormat="1" ht="14.5" hidden="1">
      <c r="B3028" s="57" t="str">
        <f>+'Categorias-9 feb-Depurado'!B3027</f>
        <v>PENIEL AEROSPACE</v>
      </c>
      <c r="C3028" s="30" t="s">
        <v>4900</v>
      </c>
      <c r="D3028" s="31">
        <v>5</v>
      </c>
      <c r="E3028" s="30" t="str">
        <f>+'Categorias-9 feb-Depurado'!E3027</f>
        <v>444445228</v>
      </c>
      <c r="F3028" s="30" t="str">
        <f>+'Categorias-9 feb-Depurado'!F3027</f>
        <v>1920 NW 79th Ave, Doral, FL 33126</v>
      </c>
      <c r="G3028" s="30" t="str">
        <f>+'Categorias-9 feb-Depurado'!G3027</f>
        <v>Estados Unidos</v>
      </c>
      <c r="H3028" s="30" t="str">
        <f>+'Categorias-9 feb-Depurado'!H3027</f>
        <v>I63095</v>
      </c>
      <c r="I3028" s="107">
        <f>+'Categorias-9 feb-Depurado'!R3027</f>
        <v>8348255</v>
      </c>
      <c r="J3028" s="108">
        <f t="shared" si="196"/>
        <v>0</v>
      </c>
      <c r="K3028" s="107">
        <f t="shared" si="197"/>
        <v>0</v>
      </c>
      <c r="L3028" s="109">
        <f t="shared" si="198"/>
        <v>8348255</v>
      </c>
      <c r="M3028" s="110">
        <f t="shared" si="199"/>
        <v>6.3643266021086099E-06</v>
      </c>
      <c r="N3028" s="33" t="s">
        <v>4892</v>
      </c>
      <c r="O3028" s="33">
        <f>+'Categorias-9 feb-Depurado'!Y3027</f>
        <v>1836.4200000000001</v>
      </c>
      <c r="P3028" s="111">
        <f>+'Categorias-9 feb-Depurado'!AC3027</f>
        <v>44951</v>
      </c>
      <c r="Q3028" s="111">
        <f>+'Categorias-9 feb-Depurado'!AE3027</f>
        <v>45011</v>
      </c>
      <c r="R3028" s="112" t="str">
        <f>+'Categorias-9 feb-Depurado'!AB3027</f>
        <v>Compras</v>
      </c>
    </row>
    <row r="3029" spans="2:18" s="1" customFormat="1" ht="14.5" hidden="1">
      <c r="B3029" s="57" t="str">
        <f>+'Categorias-9 feb-Depurado'!B3028</f>
        <v>PROPONENT</v>
      </c>
      <c r="C3029" s="30" t="s">
        <v>4900</v>
      </c>
      <c r="D3029" s="31">
        <v>5</v>
      </c>
      <c r="E3029" s="30" t="str">
        <f>+'Categorias-9 feb-Depurado'!E3028</f>
        <v>952770000</v>
      </c>
      <c r="F3029" s="30" t="str">
        <f>+'Categorias-9 feb-Depurado'!F3028</f>
        <v>10601 State St., Suite 1, Tamarac, FL 33321</v>
      </c>
      <c r="G3029" s="30" t="str">
        <f>+'Categorias-9 feb-Depurado'!G3028</f>
        <v>ESTADOS UNIDOS</v>
      </c>
      <c r="H3029" s="30" t="str">
        <f>+'Categorias-9 feb-Depurado'!H3028</f>
        <v>6910350-00</v>
      </c>
      <c r="I3029" s="107">
        <f>+'Categorias-9 feb-Depurado'!R3028</f>
        <v>7617358</v>
      </c>
      <c r="J3029" s="108">
        <f t="shared" si="196"/>
        <v>7617358</v>
      </c>
      <c r="K3029" s="107">
        <f t="shared" si="197"/>
        <v>264150.64469418023</v>
      </c>
      <c r="L3029" s="109">
        <f t="shared" si="198"/>
        <v>7881508.6446941802</v>
      </c>
      <c r="M3029" s="110">
        <f t="shared" si="199"/>
        <v>6.0085005946962742E-06</v>
      </c>
      <c r="N3029" s="33" t="s">
        <v>4892</v>
      </c>
      <c r="O3029" s="33">
        <f>+'Categorias-9 feb-Depurado'!Y3028</f>
        <v>1705.24</v>
      </c>
      <c r="P3029" s="111">
        <f>+'Categorias-9 feb-Depurado'!AC3028</f>
        <v>44806</v>
      </c>
      <c r="Q3029" s="111">
        <f>+'Categorias-9 feb-Depurado'!AE3028</f>
        <v>44866</v>
      </c>
      <c r="R3029" s="112" t="str">
        <f>+'Categorias-9 feb-Depurado'!AB3028</f>
        <v>Compras</v>
      </c>
    </row>
    <row r="3030" spans="2:18" s="1" customFormat="1" ht="14.5" hidden="1">
      <c r="B3030" s="57" t="str">
        <f>+'Categorias-9 feb-Depurado'!B3029</f>
        <v>RG BA LLC</v>
      </c>
      <c r="C3030" s="30" t="s">
        <v>4900</v>
      </c>
      <c r="D3030" s="31">
        <v>5</v>
      </c>
      <c r="E3030" s="30" t="str">
        <f>+'Categorias-9 feb-Depurado'!E3029</f>
        <v>863363600</v>
      </c>
      <c r="F3030" s="30" t="str">
        <f>+'Categorias-9 feb-Depurado'!F3029</f>
        <v>6064 SAINT JULIAN DR</v>
      </c>
      <c r="G3030" s="30" t="str">
        <f>+'Categorias-9 feb-Depurado'!G3029</f>
        <v>FLORIDA</v>
      </c>
      <c r="H3030" s="30" t="str">
        <f>+'Categorias-9 feb-Depurado'!H3029</f>
        <v>00-000146</v>
      </c>
      <c r="I3030" s="107">
        <f>+'Categorias-9 feb-Depurado'!R3029</f>
        <v>14430600</v>
      </c>
      <c r="J3030" s="108">
        <f t="shared" si="196"/>
        <v>0</v>
      </c>
      <c r="K3030" s="107">
        <f t="shared" si="197"/>
        <v>0</v>
      </c>
      <c r="L3030" s="109">
        <f t="shared" si="198"/>
        <v>14430600</v>
      </c>
      <c r="M3030" s="110">
        <f t="shared" si="199"/>
        <v>1.1001227377983604E-05</v>
      </c>
      <c r="N3030" s="33" t="s">
        <v>4892</v>
      </c>
      <c r="O3030" s="33">
        <f>+'Categorias-9 feb-Depurado'!Y3029</f>
        <v>3000</v>
      </c>
      <c r="P3030" s="111">
        <f>+'Categorias-9 feb-Depurado'!AC3029</f>
        <v>44929</v>
      </c>
      <c r="Q3030" s="111">
        <f>+'Categorias-9 feb-Depurado'!AE3029</f>
        <v>44989</v>
      </c>
      <c r="R3030" s="112" t="str">
        <f>+'Categorias-9 feb-Depurado'!AB3029</f>
        <v>Asesoria</v>
      </c>
    </row>
    <row r="3031" spans="2:18" s="1" customFormat="1" ht="14.5" hidden="1">
      <c r="B3031" s="57" t="str">
        <f>+'Categorias-9 feb-Depurado'!B3030</f>
        <v>RG BA LLC</v>
      </c>
      <c r="C3031" s="30" t="s">
        <v>4900</v>
      </c>
      <c r="D3031" s="31">
        <v>5</v>
      </c>
      <c r="E3031" s="30" t="str">
        <f>+'Categorias-9 feb-Depurado'!E3030</f>
        <v>863363600</v>
      </c>
      <c r="F3031" s="30" t="str">
        <f>+'Categorias-9 feb-Depurado'!F3030</f>
        <v>6064 SAINT JULIAN DR</v>
      </c>
      <c r="G3031" s="30" t="str">
        <f>+'Categorias-9 feb-Depurado'!G3030</f>
        <v>FLORIDA</v>
      </c>
      <c r="H3031" s="30" t="str">
        <f>+'Categorias-9 feb-Depurado'!H3030</f>
        <v>00-000148</v>
      </c>
      <c r="I3031" s="107">
        <f>+'Categorias-9 feb-Depurado'!R3030</f>
        <v>13946100</v>
      </c>
      <c r="J3031" s="108">
        <f t="shared" si="196"/>
        <v>0</v>
      </c>
      <c r="K3031" s="107">
        <f t="shared" si="197"/>
        <v>0</v>
      </c>
      <c r="L3031" s="109">
        <f t="shared" si="198"/>
        <v>13946100</v>
      </c>
      <c r="M3031" s="110">
        <f t="shared" si="199"/>
        <v>1.0631866806376527E-05</v>
      </c>
      <c r="N3031" s="33" t="s">
        <v>4892</v>
      </c>
      <c r="O3031" s="33">
        <f>+'Categorias-9 feb-Depurado'!Y3030</f>
        <v>3000</v>
      </c>
      <c r="P3031" s="111">
        <f>+'Categorias-9 feb-Depurado'!AC3030</f>
        <v>44958</v>
      </c>
      <c r="Q3031" s="111">
        <f>+'Categorias-9 feb-Depurado'!AE3030</f>
        <v>45018</v>
      </c>
      <c r="R3031" s="112" t="str">
        <f>+'Categorias-9 feb-Depurado'!AB3030</f>
        <v>Asesoria</v>
      </c>
    </row>
    <row r="3032" spans="2:18" s="1" customFormat="1" ht="14.5" hidden="1">
      <c r="B3032" s="57" t="str">
        <f>+'Categorias-9 feb-Depurado'!B3031</f>
        <v>RHINESTAHL CORPORATION</v>
      </c>
      <c r="C3032" s="30" t="s">
        <v>4900</v>
      </c>
      <c r="D3032" s="31">
        <v>5</v>
      </c>
      <c r="E3032" s="30" t="str">
        <f>+'Categorias-9 feb-Depurado'!E3031</f>
        <v>31-0728588</v>
      </c>
      <c r="F3032" s="30" t="str">
        <f>+'Categorias-9 feb-Depurado'!F3031</f>
        <v>7687 Innovation Way</v>
      </c>
      <c r="G3032" s="30" t="str">
        <f>+'Categorias-9 feb-Depurado'!G3031</f>
        <v>MASON</v>
      </c>
      <c r="H3032" s="30">
        <f>+'Categorias-9 feb-Depurado'!H3031</f>
        <v>948205</v>
      </c>
      <c r="I3032" s="107">
        <f>+'Categorias-9 feb-Depurado'!R3031</f>
        <v>144714767</v>
      </c>
      <c r="J3032" s="108">
        <f t="shared" si="196"/>
        <v>144714767</v>
      </c>
      <c r="K3032" s="107">
        <f t="shared" si="197"/>
        <v>5529648.2793790707</v>
      </c>
      <c r="L3032" s="109">
        <f t="shared" si="198"/>
        <v>150244415.27937907</v>
      </c>
      <c r="M3032" s="110">
        <f t="shared" si="199"/>
        <v>0.00011453944914006646</v>
      </c>
      <c r="N3032" s="33" t="s">
        <v>4892</v>
      </c>
      <c r="O3032" s="33">
        <f>+'Categorias-9 feb-Depurado'!Y3031</f>
        <v>32896</v>
      </c>
      <c r="P3032" s="111">
        <f>+'Categorias-9 feb-Depurado'!AC3031</f>
        <v>44796</v>
      </c>
      <c r="Q3032" s="111">
        <f>+'Categorias-9 feb-Depurado'!AE3031</f>
        <v>44856</v>
      </c>
      <c r="R3032" s="112" t="str">
        <f>+'Categorias-9 feb-Depurado'!AB3031</f>
        <v>Compras</v>
      </c>
    </row>
    <row r="3033" spans="2:18" s="1" customFormat="1" ht="14.5" hidden="1">
      <c r="B3033" s="57" t="str">
        <f>+'Categorias-9 feb-Depurado'!B3032</f>
        <v>SAFRAN CABIN INC</v>
      </c>
      <c r="C3033" s="30" t="s">
        <v>4900</v>
      </c>
      <c r="D3033" s="31">
        <v>5</v>
      </c>
      <c r="E3033" s="30" t="str">
        <f>+'Categorias-9 feb-Depurado'!E3032</f>
        <v>98-0458320</v>
      </c>
      <c r="F3033" s="30" t="str">
        <f>+'Categorias-9 feb-Depurado'!F3032</f>
        <v>5701 BOLSA AVENUE</v>
      </c>
      <c r="G3033" s="30" t="str">
        <f>+'Categorias-9 feb-Depurado'!G3032</f>
        <v>HUNTINGTON BEACH</v>
      </c>
      <c r="H3033" s="30" t="str">
        <f>+'Categorias-9 feb-Depurado'!H3032</f>
        <v>C30023100232</v>
      </c>
      <c r="I3033" s="107">
        <f>+'Categorias-9 feb-Depurado'!R3032</f>
        <v>1227278</v>
      </c>
      <c r="J3033" s="108">
        <f t="shared" si="196"/>
        <v>0</v>
      </c>
      <c r="K3033" s="107">
        <f t="shared" si="197"/>
        <v>0</v>
      </c>
      <c r="L3033" s="109">
        <f t="shared" si="198"/>
        <v>1227278</v>
      </c>
      <c r="M3033" s="110">
        <f t="shared" si="199"/>
        <v>9.356204408684989E-07</v>
      </c>
      <c r="N3033" s="33" t="s">
        <v>4892</v>
      </c>
      <c r="O3033" s="33">
        <f>+'Categorias-9 feb-Depurado'!Y3032</f>
        <v>251.19999999999999</v>
      </c>
      <c r="P3033" s="111">
        <f>+'Categorias-9 feb-Depurado'!AC3032</f>
        <v>44935</v>
      </c>
      <c r="Q3033" s="111">
        <f>+'Categorias-9 feb-Depurado'!AE3032</f>
        <v>44995</v>
      </c>
      <c r="R3033" s="112" t="str">
        <f>+'Categorias-9 feb-Depurado'!AB3032</f>
        <v>Compras</v>
      </c>
    </row>
    <row r="3034" spans="2:18" s="1" customFormat="1" ht="14.5" hidden="1">
      <c r="B3034" s="57" t="str">
        <f>+'Categorias-9 feb-Depurado'!B3033</f>
        <v>SAFRAN NACELLES</v>
      </c>
      <c r="C3034" s="30" t="s">
        <v>4900</v>
      </c>
      <c r="D3034" s="31">
        <v>5</v>
      </c>
      <c r="E3034" s="30" t="str">
        <f>+'Categorias-9 feb-Depurado'!E3033</f>
        <v>444445594</v>
      </c>
      <c r="F3034" s="30" t="str">
        <f>+'Categorias-9 feb-Depurado'!F3033</f>
        <v>4039 ROUTE DU PONT VIII BP91</v>
      </c>
      <c r="G3034" s="30" t="str">
        <f>+'Categorias-9 feb-Depurado'!G3033</f>
        <v>SENA MARITIMO</v>
      </c>
      <c r="H3034" s="30">
        <f>+'Categorias-9 feb-Depurado'!H3033</f>
        <v>1120142737</v>
      </c>
      <c r="I3034" s="107">
        <f>+'Categorias-9 feb-Depurado'!R3033</f>
        <v>22862319</v>
      </c>
      <c r="J3034" s="108">
        <f t="shared" si="196"/>
        <v>22862319</v>
      </c>
      <c r="K3034" s="107">
        <f t="shared" si="197"/>
        <v>1150296.3826572313</v>
      </c>
      <c r="L3034" s="109">
        <f t="shared" si="198"/>
        <v>24012615.38265723</v>
      </c>
      <c r="M3034" s="110">
        <f t="shared" si="199"/>
        <v>1.8306116292093116E-05</v>
      </c>
      <c r="N3034" s="33" t="s">
        <v>4892</v>
      </c>
      <c r="O3034" s="33">
        <f>+'Categorias-9 feb-Depurado'!Y3033</f>
        <v>5154</v>
      </c>
      <c r="P3034" s="111">
        <f>+'Categorias-9 feb-Depurado'!AC3033</f>
        <v>44822</v>
      </c>
      <c r="Q3034" s="111">
        <f>+'Categorias-9 feb-Depurado'!AE3033</f>
        <v>44822</v>
      </c>
      <c r="R3034" s="112" t="str">
        <f>+'Categorias-9 feb-Depurado'!AB3033</f>
        <v>Compras</v>
      </c>
    </row>
    <row r="3035" spans="2:18" s="1" customFormat="1" ht="14.5" hidden="1">
      <c r="B3035" s="57" t="str">
        <f>+'Categorias-9 feb-Depurado'!B3034</f>
        <v>SAFRAN NACELLES</v>
      </c>
      <c r="C3035" s="30" t="s">
        <v>4900</v>
      </c>
      <c r="D3035" s="31">
        <v>5</v>
      </c>
      <c r="E3035" s="30" t="str">
        <f>+'Categorias-9 feb-Depurado'!E3034</f>
        <v>444445594</v>
      </c>
      <c r="F3035" s="30" t="str">
        <f>+'Categorias-9 feb-Depurado'!F3034</f>
        <v>4039 ROUTE DU PONT VIII BP91</v>
      </c>
      <c r="G3035" s="30" t="str">
        <f>+'Categorias-9 feb-Depurado'!G3034</f>
        <v>SENA MARITIMO</v>
      </c>
      <c r="H3035" s="30">
        <f>+'Categorias-9 feb-Depurado'!H3034</f>
        <v>1120144583</v>
      </c>
      <c r="I3035" s="107">
        <f>+'Categorias-9 feb-Depurado'!R3034</f>
        <v>15140215</v>
      </c>
      <c r="J3035" s="108">
        <f t="shared" si="196"/>
        <v>15140215</v>
      </c>
      <c r="K3035" s="107">
        <f t="shared" si="197"/>
        <v>514347.39364677737</v>
      </c>
      <c r="L3035" s="109">
        <f t="shared" si="198"/>
        <v>15654562.393646777</v>
      </c>
      <c r="M3035" s="110">
        <f t="shared" si="199"/>
        <v>1.1934320152685227E-05</v>
      </c>
      <c r="N3035" s="33" t="s">
        <v>4892</v>
      </c>
      <c r="O3035" s="33">
        <f>+'Categorias-9 feb-Depurado'!Y3034</f>
        <v>3144</v>
      </c>
      <c r="P3035" s="111">
        <f>+'Categorias-9 feb-Depurado'!AC3034</f>
        <v>44868</v>
      </c>
      <c r="Q3035" s="111">
        <f>+'Categorias-9 feb-Depurado'!AE3034</f>
        <v>44868</v>
      </c>
      <c r="R3035" s="112" t="str">
        <f>+'Categorias-9 feb-Depurado'!AB3034</f>
        <v>Compras</v>
      </c>
    </row>
    <row r="3036" spans="2:18" s="1" customFormat="1" ht="14.5" hidden="1">
      <c r="B3036" s="57" t="str">
        <f>+'Categorias-9 feb-Depurado'!B3035</f>
        <v>SAFRAN NACELLES</v>
      </c>
      <c r="C3036" s="30" t="s">
        <v>4900</v>
      </c>
      <c r="D3036" s="31">
        <v>5</v>
      </c>
      <c r="E3036" s="30" t="str">
        <f>+'Categorias-9 feb-Depurado'!E3035</f>
        <v>444445594</v>
      </c>
      <c r="F3036" s="30" t="str">
        <f>+'Categorias-9 feb-Depurado'!F3035</f>
        <v>4039 ROUTE DU PONT VIII BP91</v>
      </c>
      <c r="G3036" s="30" t="str">
        <f>+'Categorias-9 feb-Depurado'!G3035</f>
        <v>SENA MARITIMO</v>
      </c>
      <c r="H3036" s="30">
        <f>+'Categorias-9 feb-Depurado'!H3035</f>
        <v>92338899</v>
      </c>
      <c r="I3036" s="107">
        <f>+'Categorias-9 feb-Depurado'!R3035</f>
        <v>23539110</v>
      </c>
      <c r="J3036" s="108">
        <f t="shared" si="196"/>
        <v>23539110</v>
      </c>
      <c r="K3036" s="107">
        <f t="shared" si="197"/>
        <v>241967.87952230207</v>
      </c>
      <c r="L3036" s="109">
        <f t="shared" si="198"/>
        <v>23781077.879522301</v>
      </c>
      <c r="M3036" s="110">
        <f t="shared" si="199"/>
        <v>1.8129602722420481E-05</v>
      </c>
      <c r="N3036" s="33" t="s">
        <v>4892</v>
      </c>
      <c r="O3036" s="33">
        <f>+'Categorias-9 feb-Depurado'!Y3035</f>
        <v>4818</v>
      </c>
      <c r="P3036" s="111">
        <f>+'Categorias-9 feb-Depurado'!AC3035</f>
        <v>44936</v>
      </c>
      <c r="Q3036" s="111">
        <f>+'Categorias-9 feb-Depurado'!AE3035</f>
        <v>44936</v>
      </c>
      <c r="R3036" s="112" t="str">
        <f>+'Categorias-9 feb-Depurado'!AB3035</f>
        <v>Compras</v>
      </c>
    </row>
    <row r="3037" spans="2:18" s="1" customFormat="1" ht="14.5" hidden="1">
      <c r="B3037" s="57" t="str">
        <f>+'Categorias-9 feb-Depurado'!B3036</f>
        <v>SAFRAN NACELLES</v>
      </c>
      <c r="C3037" s="30" t="s">
        <v>4900</v>
      </c>
      <c r="D3037" s="31">
        <v>5</v>
      </c>
      <c r="E3037" s="30" t="str">
        <f>+'Categorias-9 feb-Depurado'!E3036</f>
        <v>444445594</v>
      </c>
      <c r="F3037" s="30" t="str">
        <f>+'Categorias-9 feb-Depurado'!F3036</f>
        <v>4039 ROUTE DU PONT VIII BP91</v>
      </c>
      <c r="G3037" s="30" t="str">
        <f>+'Categorias-9 feb-Depurado'!G3036</f>
        <v>SENA MARITIMO</v>
      </c>
      <c r="H3037" s="30">
        <f>+'Categorias-9 feb-Depurado'!H3036</f>
        <v>92336992</v>
      </c>
      <c r="I3037" s="107">
        <f>+'Categorias-9 feb-Depurado'!R3036</f>
        <v>23539110</v>
      </c>
      <c r="J3037" s="108">
        <f t="shared" si="196"/>
        <v>23539110</v>
      </c>
      <c r="K3037" s="107">
        <f t="shared" si="197"/>
        <v>241967.87952230207</v>
      </c>
      <c r="L3037" s="109">
        <f t="shared" si="198"/>
        <v>23781077.879522301</v>
      </c>
      <c r="M3037" s="110">
        <f t="shared" si="199"/>
        <v>1.8129602722420481E-05</v>
      </c>
      <c r="N3037" s="33" t="s">
        <v>4892</v>
      </c>
      <c r="O3037" s="33">
        <f>+'Categorias-9 feb-Depurado'!Y3036</f>
        <v>4818</v>
      </c>
      <c r="P3037" s="111">
        <f>+'Categorias-9 feb-Depurado'!AC3036</f>
        <v>44936</v>
      </c>
      <c r="Q3037" s="111">
        <f>+'Categorias-9 feb-Depurado'!AE3036</f>
        <v>44936</v>
      </c>
      <c r="R3037" s="112" t="str">
        <f>+'Categorias-9 feb-Depurado'!AB3036</f>
        <v>Compras</v>
      </c>
    </row>
    <row r="3038" spans="2:18" s="1" customFormat="1" ht="14.5" hidden="1">
      <c r="B3038" s="57" t="str">
        <f>+'Categorias-9 feb-Depurado'!B3037</f>
        <v>SAFRAN NACELLES</v>
      </c>
      <c r="C3038" s="30" t="s">
        <v>4900</v>
      </c>
      <c r="D3038" s="31">
        <v>5</v>
      </c>
      <c r="E3038" s="30" t="str">
        <f>+'Categorias-9 feb-Depurado'!E3037</f>
        <v>444445594</v>
      </c>
      <c r="F3038" s="30" t="str">
        <f>+'Categorias-9 feb-Depurado'!F3037</f>
        <v>4039 ROUTE DU PONT VIII BP91</v>
      </c>
      <c r="G3038" s="30" t="str">
        <f>+'Categorias-9 feb-Depurado'!G3037</f>
        <v>SENA MARITIMO</v>
      </c>
      <c r="H3038" s="30">
        <f>+'Categorias-9 feb-Depurado'!H3037</f>
        <v>92343994</v>
      </c>
      <c r="I3038" s="107">
        <f>+'Categorias-9 feb-Depurado'!R3037</f>
        <v>19054074</v>
      </c>
      <c r="J3038" s="108">
        <f t="shared" si="196"/>
        <v>19054074</v>
      </c>
      <c r="K3038" s="107">
        <f t="shared" si="197"/>
        <v>195864.40957372767</v>
      </c>
      <c r="L3038" s="109">
        <f t="shared" si="198"/>
        <v>19249938.409573726</v>
      </c>
      <c r="M3038" s="110">
        <f t="shared" si="199"/>
        <v>1.4675269874842391E-05</v>
      </c>
      <c r="N3038" s="33" t="s">
        <v>4892</v>
      </c>
      <c r="O3038" s="33">
        <f>+'Categorias-9 feb-Depurado'!Y3037</f>
        <v>3900</v>
      </c>
      <c r="P3038" s="111">
        <f>+'Categorias-9 feb-Depurado'!AC3037</f>
        <v>44936</v>
      </c>
      <c r="Q3038" s="111">
        <f>+'Categorias-9 feb-Depurado'!AE3037</f>
        <v>44936</v>
      </c>
      <c r="R3038" s="112" t="str">
        <f>+'Categorias-9 feb-Depurado'!AB3037</f>
        <v>Compras</v>
      </c>
    </row>
    <row r="3039" spans="2:18" s="1" customFormat="1" ht="14.5" hidden="1">
      <c r="B3039" s="57" t="str">
        <f>+'Categorias-9 feb-Depurado'!B3038</f>
        <v>SAFRAN NACELLES</v>
      </c>
      <c r="C3039" s="30" t="s">
        <v>4900</v>
      </c>
      <c r="D3039" s="31">
        <v>5</v>
      </c>
      <c r="E3039" s="30" t="str">
        <f>+'Categorias-9 feb-Depurado'!E3038</f>
        <v>444445594</v>
      </c>
      <c r="F3039" s="30" t="str">
        <f>+'Categorias-9 feb-Depurado'!F3038</f>
        <v>4039 ROUTE DU PONT VIII BP91</v>
      </c>
      <c r="G3039" s="30" t="str">
        <f>+'Categorias-9 feb-Depurado'!G3038</f>
        <v>SENA MARITIMO</v>
      </c>
      <c r="H3039" s="30">
        <f>+'Categorias-9 feb-Depurado'!H3038</f>
        <v>92347192</v>
      </c>
      <c r="I3039" s="107">
        <f>+'Categorias-9 feb-Depurado'!R3038</f>
        <v>24750812</v>
      </c>
      <c r="J3039" s="108">
        <f t="shared" si="196"/>
        <v>24750812</v>
      </c>
      <c r="K3039" s="107">
        <f t="shared" si="197"/>
        <v>245900.6777521343</v>
      </c>
      <c r="L3039" s="109">
        <f t="shared" si="198"/>
        <v>24996712.677752133</v>
      </c>
      <c r="M3039" s="110">
        <f t="shared" si="199"/>
        <v>1.9056346920438278E-05</v>
      </c>
      <c r="N3039" s="33" t="s">
        <v>4892</v>
      </c>
      <c r="O3039" s="33">
        <f>+'Categorias-9 feb-Depurado'!Y3038</f>
        <v>5148</v>
      </c>
      <c r="P3039" s="111">
        <f>+'Categorias-9 feb-Depurado'!AC3038</f>
        <v>44937</v>
      </c>
      <c r="Q3039" s="111">
        <f>+'Categorias-9 feb-Depurado'!AE3038</f>
        <v>44937</v>
      </c>
      <c r="R3039" s="112" t="str">
        <f>+'Categorias-9 feb-Depurado'!AB3038</f>
        <v>Compras</v>
      </c>
    </row>
    <row r="3040" spans="2:18" s="1" customFormat="1" ht="14.5" hidden="1">
      <c r="B3040" s="57" t="str">
        <f>+'Categorias-9 feb-Depurado'!B3039</f>
        <v>SAFRAN NACELLES</v>
      </c>
      <c r="C3040" s="30" t="s">
        <v>4900</v>
      </c>
      <c r="D3040" s="31">
        <v>5</v>
      </c>
      <c r="E3040" s="30" t="str">
        <f>+'Categorias-9 feb-Depurado'!E3039</f>
        <v>444445594</v>
      </c>
      <c r="F3040" s="30" t="str">
        <f>+'Categorias-9 feb-Depurado'!F3039</f>
        <v>4039 ROUTE DU PONT VIII BP91</v>
      </c>
      <c r="G3040" s="30" t="str">
        <f>+'Categorias-9 feb-Depurado'!G3039</f>
        <v>SENA MARITIMO</v>
      </c>
      <c r="H3040" s="30">
        <f>+'Categorias-9 feb-Depurado'!H3039</f>
        <v>92347195</v>
      </c>
      <c r="I3040" s="107">
        <f>+'Categorias-9 feb-Depurado'!R3039</f>
        <v>33289553</v>
      </c>
      <c r="J3040" s="108">
        <f t="shared" si="196"/>
        <v>33289553</v>
      </c>
      <c r="K3040" s="107">
        <f t="shared" si="197"/>
        <v>330733.53895482689</v>
      </c>
      <c r="L3040" s="109">
        <f t="shared" si="198"/>
        <v>33620286.538954824</v>
      </c>
      <c r="M3040" s="110">
        <f t="shared" si="199"/>
        <v>2.5630563990963883E-05</v>
      </c>
      <c r="N3040" s="33" t="s">
        <v>4892</v>
      </c>
      <c r="O3040" s="33">
        <f>+'Categorias-9 feb-Depurado'!Y3039</f>
        <v>6924</v>
      </c>
      <c r="P3040" s="111">
        <f>+'Categorias-9 feb-Depurado'!AC3039</f>
        <v>44937</v>
      </c>
      <c r="Q3040" s="111">
        <f>+'Categorias-9 feb-Depurado'!AE3039</f>
        <v>44937</v>
      </c>
      <c r="R3040" s="112" t="str">
        <f>+'Categorias-9 feb-Depurado'!AB3039</f>
        <v>Compras</v>
      </c>
    </row>
    <row r="3041" spans="2:18" s="1" customFormat="1" ht="14.5" hidden="1">
      <c r="B3041" s="57" t="str">
        <f>+'Categorias-9 feb-Depurado'!B3040</f>
        <v>SAFRAN NACELLES</v>
      </c>
      <c r="C3041" s="30" t="s">
        <v>4900</v>
      </c>
      <c r="D3041" s="31">
        <v>5</v>
      </c>
      <c r="E3041" s="30" t="str">
        <f>+'Categorias-9 feb-Depurado'!E3040</f>
        <v>444445594</v>
      </c>
      <c r="F3041" s="30" t="str">
        <f>+'Categorias-9 feb-Depurado'!F3040</f>
        <v>4039 ROUTE DU PONT VIII BP91</v>
      </c>
      <c r="G3041" s="30" t="str">
        <f>+'Categorias-9 feb-Depurado'!G3040</f>
        <v>SENA MARITIMO</v>
      </c>
      <c r="H3041" s="30">
        <f>+'Categorias-9 feb-Depurado'!H3040</f>
        <v>92347559</v>
      </c>
      <c r="I3041" s="107">
        <f>+'Categorias-9 feb-Depurado'!R3040</f>
        <v>5531915</v>
      </c>
      <c r="J3041" s="108">
        <f t="shared" si="196"/>
        <v>5531915</v>
      </c>
      <c r="K3041" s="107">
        <f t="shared" si="197"/>
        <v>51152.07474926093</v>
      </c>
      <c r="L3041" s="109">
        <f t="shared" si="198"/>
        <v>5583067.0747492611</v>
      </c>
      <c r="M3041" s="110">
        <f t="shared" si="199"/>
        <v>4.2562741920537195E-06</v>
      </c>
      <c r="N3041" s="33" t="s">
        <v>4892</v>
      </c>
      <c r="O3041" s="33">
        <f>+'Categorias-9 feb-Depurado'!Y3040</f>
        <v>1179</v>
      </c>
      <c r="P3041" s="111">
        <f>+'Categorias-9 feb-Depurado'!AC3040</f>
        <v>44939</v>
      </c>
      <c r="Q3041" s="111">
        <f>+'Categorias-9 feb-Depurado'!AE3040</f>
        <v>44939</v>
      </c>
      <c r="R3041" s="112" t="str">
        <f>+'Categorias-9 feb-Depurado'!AB3040</f>
        <v>Compras</v>
      </c>
    </row>
    <row r="3042" spans="2:18" s="1" customFormat="1" ht="14.5" hidden="1">
      <c r="B3042" s="57" t="str">
        <f>+'Categorias-9 feb-Depurado'!B3041</f>
        <v>SAFRAN NACELLES</v>
      </c>
      <c r="C3042" s="30" t="s">
        <v>4900</v>
      </c>
      <c r="D3042" s="31">
        <v>5</v>
      </c>
      <c r="E3042" s="30" t="str">
        <f>+'Categorias-9 feb-Depurado'!E3041</f>
        <v>444445594</v>
      </c>
      <c r="F3042" s="30" t="str">
        <f>+'Categorias-9 feb-Depurado'!F3041</f>
        <v>4039 ROUTE DU PONT VIII BP91</v>
      </c>
      <c r="G3042" s="30" t="str">
        <f>+'Categorias-9 feb-Depurado'!G3041</f>
        <v>SENA MARITIMO</v>
      </c>
      <c r="H3042" s="30">
        <f>+'Categorias-9 feb-Depurado'!H3041</f>
        <v>92347620</v>
      </c>
      <c r="I3042" s="107">
        <f>+'Categorias-9 feb-Depurado'!R3041</f>
        <v>12504789</v>
      </c>
      <c r="J3042" s="108">
        <f t="shared" si="196"/>
        <v>12504789</v>
      </c>
      <c r="K3042" s="107">
        <f t="shared" si="197"/>
        <v>102728.08781096675</v>
      </c>
      <c r="L3042" s="109">
        <f t="shared" si="198"/>
        <v>12607517.087810967</v>
      </c>
      <c r="M3042" s="110">
        <f t="shared" si="199"/>
        <v>9.6113926070171803E-06</v>
      </c>
      <c r="N3042" s="33" t="s">
        <v>4892</v>
      </c>
      <c r="O3042" s="33">
        <f>+'Categorias-9 feb-Depurado'!Y3041</f>
        <v>2664</v>
      </c>
      <c r="P3042" s="111">
        <f>+'Categorias-9 feb-Depurado'!AC3041</f>
        <v>44942</v>
      </c>
      <c r="Q3042" s="111">
        <f>+'Categorias-9 feb-Depurado'!AE3041</f>
        <v>44942</v>
      </c>
      <c r="R3042" s="112" t="str">
        <f>+'Categorias-9 feb-Depurado'!AB3041</f>
        <v>Compras</v>
      </c>
    </row>
    <row r="3043" spans="2:18" s="1" customFormat="1" ht="14.5" hidden="1">
      <c r="B3043" s="57" t="str">
        <f>+'Categorias-9 feb-Depurado'!B3042</f>
        <v>SAFRAN NACELLES</v>
      </c>
      <c r="C3043" s="30" t="s">
        <v>4900</v>
      </c>
      <c r="D3043" s="31">
        <v>5</v>
      </c>
      <c r="E3043" s="30" t="str">
        <f>+'Categorias-9 feb-Depurado'!E3042</f>
        <v>444445594</v>
      </c>
      <c r="F3043" s="30" t="str">
        <f>+'Categorias-9 feb-Depurado'!F3042</f>
        <v>4039 ROUTE DU PONT VIII BP91</v>
      </c>
      <c r="G3043" s="30" t="str">
        <f>+'Categorias-9 feb-Depurado'!G3042</f>
        <v>SENA MARITIMO</v>
      </c>
      <c r="H3043" s="30">
        <f>+'Categorias-9 feb-Depurado'!H3042</f>
        <v>92347615</v>
      </c>
      <c r="I3043" s="107">
        <f>+'Categorias-9 feb-Depurado'!R3042</f>
        <v>24164661</v>
      </c>
      <c r="J3043" s="108">
        <f t="shared" si="196"/>
        <v>24164661</v>
      </c>
      <c r="K3043" s="107">
        <f t="shared" si="197"/>
        <v>198515.09826597184</v>
      </c>
      <c r="L3043" s="109">
        <f t="shared" si="198"/>
        <v>24363176.098265972</v>
      </c>
      <c r="M3043" s="110">
        <f t="shared" si="199"/>
        <v>1.8573367698285543E-05</v>
      </c>
      <c r="N3043" s="33" t="s">
        <v>4892</v>
      </c>
      <c r="O3043" s="33">
        <f>+'Categorias-9 feb-Depurado'!Y3042</f>
        <v>5148</v>
      </c>
      <c r="P3043" s="111">
        <f>+'Categorias-9 feb-Depurado'!AC3042</f>
        <v>44942</v>
      </c>
      <c r="Q3043" s="111">
        <f>+'Categorias-9 feb-Depurado'!AE3042</f>
        <v>44942</v>
      </c>
      <c r="R3043" s="112" t="str">
        <f>+'Categorias-9 feb-Depurado'!AB3042</f>
        <v>Compras</v>
      </c>
    </row>
    <row r="3044" spans="2:18" s="1" customFormat="1" ht="14.5" hidden="1">
      <c r="B3044" s="57" t="str">
        <f>+'Categorias-9 feb-Depurado'!B3043</f>
        <v>SAFRAN NACELLES</v>
      </c>
      <c r="C3044" s="30" t="s">
        <v>4900</v>
      </c>
      <c r="D3044" s="31">
        <v>5</v>
      </c>
      <c r="E3044" s="30" t="str">
        <f>+'Categorias-9 feb-Depurado'!E3043</f>
        <v>444445594</v>
      </c>
      <c r="F3044" s="30" t="str">
        <f>+'Categorias-9 feb-Depurado'!F3043</f>
        <v>4039 ROUTE DU PONT VIII BP91</v>
      </c>
      <c r="G3044" s="30" t="str">
        <f>+'Categorias-9 feb-Depurado'!G3043</f>
        <v>SENA MARITIMO</v>
      </c>
      <c r="H3044" s="30">
        <f>+'Categorias-9 feb-Depurado'!H3043</f>
        <v>92348048</v>
      </c>
      <c r="I3044" s="107">
        <f>+'Categorias-9 feb-Depurado'!R3043</f>
        <v>12477776</v>
      </c>
      <c r="J3044" s="108">
        <f t="shared" si="196"/>
        <v>12477776</v>
      </c>
      <c r="K3044" s="107">
        <f t="shared" si="197"/>
        <v>85363.518045279052</v>
      </c>
      <c r="L3044" s="109">
        <f t="shared" si="198"/>
        <v>12563139.518045278</v>
      </c>
      <c r="M3044" s="110">
        <f t="shared" si="199"/>
        <v>9.5775611838279382E-06</v>
      </c>
      <c r="N3044" s="33" t="s">
        <v>4892</v>
      </c>
      <c r="O3044" s="33">
        <f>+'Categorias-9 feb-Depurado'!Y3043</f>
        <v>2664</v>
      </c>
      <c r="P3044" s="111">
        <f>+'Categorias-9 feb-Depurado'!AC3043</f>
        <v>44946</v>
      </c>
      <c r="Q3044" s="111">
        <f>+'Categorias-9 feb-Depurado'!AE3043</f>
        <v>44946</v>
      </c>
      <c r="R3044" s="112" t="str">
        <f>+'Categorias-9 feb-Depurado'!AB3043</f>
        <v>Compras</v>
      </c>
    </row>
    <row r="3045" spans="2:18" s="1" customFormat="1" ht="14.5" hidden="1">
      <c r="B3045" s="57" t="str">
        <f>+'Categorias-9 feb-Depurado'!B3044</f>
        <v>SALOMON &amp; FREIDZON SRL</v>
      </c>
      <c r="C3045" s="30" t="s">
        <v>4900</v>
      </c>
      <c r="D3045" s="31">
        <v>5</v>
      </c>
      <c r="E3045" s="30" t="str">
        <f>+'Categorias-9 feb-Depurado'!E3044</f>
        <v>30-71634508-0</v>
      </c>
      <c r="F3045" s="30" t="str">
        <f>+'Categorias-9 feb-Depurado'!F3044</f>
        <v>FRAY J. SANTAMARIA DE ORO 2318 Piso:8 Dpto:B</v>
      </c>
      <c r="G3045" s="30" t="str">
        <f>+'Categorias-9 feb-Depurado'!G3044</f>
        <v>ARGENTINA</v>
      </c>
      <c r="H3045" s="30" t="str">
        <f>+'Categorias-9 feb-Depurado'!H3044</f>
        <v>00004-00000033</v>
      </c>
      <c r="I3045" s="107">
        <f>+'Categorias-9 feb-Depurado'!R3044</f>
        <v>9848000</v>
      </c>
      <c r="J3045" s="108">
        <f t="shared" si="196"/>
        <v>0</v>
      </c>
      <c r="K3045" s="107">
        <f t="shared" si="197"/>
        <v>0</v>
      </c>
      <c r="L3045" s="109">
        <f t="shared" si="198"/>
        <v>9848000</v>
      </c>
      <c r="M3045" s="110">
        <f t="shared" si="199"/>
        <v>7.5076633832538159E-06</v>
      </c>
      <c r="N3045" s="33" t="s">
        <v>4892</v>
      </c>
      <c r="O3045" s="33">
        <f>+'Categorias-9 feb-Depurado'!Y3044</f>
        <v>2000</v>
      </c>
      <c r="P3045" s="111">
        <f>+'Categorias-9 feb-Depurado'!AC3044</f>
        <v>44931</v>
      </c>
      <c r="Q3045" s="111">
        <f>+'Categorias-9 feb-Depurado'!AE3044</f>
        <v>44991</v>
      </c>
      <c r="R3045" s="112" t="str">
        <f>+'Categorias-9 feb-Depurado'!AB3044</f>
        <v>Asesoria</v>
      </c>
    </row>
    <row r="3046" spans="2:18" s="1" customFormat="1" ht="14.5" hidden="1">
      <c r="B3046" s="57" t="str">
        <f>+'Categorias-9 feb-Depurado'!B3045</f>
        <v>SALOMON &amp; FREIDZON SRL</v>
      </c>
      <c r="C3046" s="30" t="s">
        <v>4900</v>
      </c>
      <c r="D3046" s="31">
        <v>5</v>
      </c>
      <c r="E3046" s="30" t="str">
        <f>+'Categorias-9 feb-Depurado'!E3045</f>
        <v>30-71634508-0</v>
      </c>
      <c r="F3046" s="30" t="str">
        <f>+'Categorias-9 feb-Depurado'!F3045</f>
        <v>FRAY J. SANTAMARIA DE ORO 2318 Piso:8 Dpto:B</v>
      </c>
      <c r="G3046" s="30" t="str">
        <f>+'Categorias-9 feb-Depurado'!G3045</f>
        <v>ARGENTINA</v>
      </c>
      <c r="H3046" s="30" t="str">
        <f>+'Categorias-9 feb-Depurado'!H3045</f>
        <v>00004-00000035</v>
      </c>
      <c r="I3046" s="107">
        <f>+'Categorias-9 feb-Depurado'!R3045</f>
        <v>9848000</v>
      </c>
      <c r="J3046" s="108">
        <f t="shared" si="196"/>
        <v>0</v>
      </c>
      <c r="K3046" s="107">
        <f t="shared" si="197"/>
        <v>0</v>
      </c>
      <c r="L3046" s="109">
        <f t="shared" si="198"/>
        <v>9848000</v>
      </c>
      <c r="M3046" s="110">
        <f t="shared" si="199"/>
        <v>7.5076633832538159E-06</v>
      </c>
      <c r="N3046" s="33" t="s">
        <v>4892</v>
      </c>
      <c r="O3046" s="33">
        <f>+'Categorias-9 feb-Depurado'!Y3045</f>
        <v>2000</v>
      </c>
      <c r="P3046" s="111">
        <f>+'Categorias-9 feb-Depurado'!AC3045</f>
        <v>44931</v>
      </c>
      <c r="Q3046" s="111">
        <f>+'Categorias-9 feb-Depurado'!AE3045</f>
        <v>44991</v>
      </c>
      <c r="R3046" s="112" t="str">
        <f>+'Categorias-9 feb-Depurado'!AB3045</f>
        <v>Asesoria</v>
      </c>
    </row>
    <row r="3047" spans="2:18" s="1" customFormat="1" ht="14.5" hidden="1">
      <c r="B3047" s="57" t="str">
        <f>+'Categorias-9 feb-Depurado'!B3046</f>
        <v>SALOMON &amp; FREIDZON SRL</v>
      </c>
      <c r="C3047" s="30" t="s">
        <v>4900</v>
      </c>
      <c r="D3047" s="31">
        <v>5</v>
      </c>
      <c r="E3047" s="30" t="str">
        <f>+'Categorias-9 feb-Depurado'!E3046</f>
        <v>30-71634508-0</v>
      </c>
      <c r="F3047" s="30" t="str">
        <f>+'Categorias-9 feb-Depurado'!F3046</f>
        <v>FRAY J. SANTAMARIA DE ORO 2318 Piso:8 Dpto:B</v>
      </c>
      <c r="G3047" s="30" t="str">
        <f>+'Categorias-9 feb-Depurado'!G3046</f>
        <v>ARGENTINA</v>
      </c>
      <c r="H3047" s="30" t="str">
        <f>+'Categorias-9 feb-Depurado'!H3046</f>
        <v>00004-00000034</v>
      </c>
      <c r="I3047" s="107">
        <f>+'Categorias-9 feb-Depurado'!R3046</f>
        <v>9848000</v>
      </c>
      <c r="J3047" s="108">
        <f t="shared" si="196"/>
        <v>0</v>
      </c>
      <c r="K3047" s="107">
        <f t="shared" si="197"/>
        <v>0</v>
      </c>
      <c r="L3047" s="109">
        <f t="shared" si="198"/>
        <v>9848000</v>
      </c>
      <c r="M3047" s="110">
        <f t="shared" si="199"/>
        <v>7.5076633832538159E-06</v>
      </c>
      <c r="N3047" s="33" t="s">
        <v>4892</v>
      </c>
      <c r="O3047" s="33">
        <f>+'Categorias-9 feb-Depurado'!Y3046</f>
        <v>2000</v>
      </c>
      <c r="P3047" s="111">
        <f>+'Categorias-9 feb-Depurado'!AC3046</f>
        <v>44931</v>
      </c>
      <c r="Q3047" s="111">
        <f>+'Categorias-9 feb-Depurado'!AE3046</f>
        <v>44991</v>
      </c>
      <c r="R3047" s="112" t="str">
        <f>+'Categorias-9 feb-Depurado'!AB3046</f>
        <v>Asesoria</v>
      </c>
    </row>
    <row r="3048" spans="2:18" s="1" customFormat="1" ht="14.5" hidden="1">
      <c r="B3048" s="57" t="str">
        <f>+'Categorias-9 feb-Depurado'!B3047</f>
        <v>SALOMON &amp; FREIDZON SRL</v>
      </c>
      <c r="C3048" s="30" t="s">
        <v>4900</v>
      </c>
      <c r="D3048" s="31">
        <v>5</v>
      </c>
      <c r="E3048" s="30" t="str">
        <f>+'Categorias-9 feb-Depurado'!E3047</f>
        <v>30-71634508-0</v>
      </c>
      <c r="F3048" s="30" t="str">
        <f>+'Categorias-9 feb-Depurado'!F3047</f>
        <v>FRAY J. SANTAMARIA DE ORO 2318 Piso:8 Dpto:B</v>
      </c>
      <c r="G3048" s="30" t="str">
        <f>+'Categorias-9 feb-Depurado'!G3047</f>
        <v>ARGENTINA</v>
      </c>
      <c r="H3048" s="30" t="str">
        <f>+'Categorias-9 feb-Depurado'!H3047</f>
        <v>00004-00000032</v>
      </c>
      <c r="I3048" s="107">
        <f>+'Categorias-9 feb-Depurado'!R3047</f>
        <v>9848000</v>
      </c>
      <c r="J3048" s="108">
        <f t="shared" si="196"/>
        <v>0</v>
      </c>
      <c r="K3048" s="107">
        <f t="shared" si="197"/>
        <v>0</v>
      </c>
      <c r="L3048" s="109">
        <f t="shared" si="198"/>
        <v>9848000</v>
      </c>
      <c r="M3048" s="110">
        <f t="shared" si="199"/>
        <v>7.5076633832538159E-06</v>
      </c>
      <c r="N3048" s="33" t="s">
        <v>4892</v>
      </c>
      <c r="O3048" s="33">
        <f>+'Categorias-9 feb-Depurado'!Y3047</f>
        <v>2000</v>
      </c>
      <c r="P3048" s="111">
        <f>+'Categorias-9 feb-Depurado'!AC3047</f>
        <v>44931</v>
      </c>
      <c r="Q3048" s="111">
        <f>+'Categorias-9 feb-Depurado'!AE3047</f>
        <v>44991</v>
      </c>
      <c r="R3048" s="112" t="str">
        <f>+'Categorias-9 feb-Depurado'!AB3047</f>
        <v>Asesoria</v>
      </c>
    </row>
    <row r="3049" spans="2:18" s="1" customFormat="1" ht="14.5" hidden="1">
      <c r="B3049" s="57" t="str">
        <f>+'Categorias-9 feb-Depurado'!B3048</f>
        <v>SALOMON &amp; FREIDZON SRL</v>
      </c>
      <c r="C3049" s="30" t="s">
        <v>4900</v>
      </c>
      <c r="D3049" s="31">
        <v>5</v>
      </c>
      <c r="E3049" s="30" t="str">
        <f>+'Categorias-9 feb-Depurado'!E3048</f>
        <v>30-71634508-0</v>
      </c>
      <c r="F3049" s="30" t="str">
        <f>+'Categorias-9 feb-Depurado'!F3048</f>
        <v>FRAY J. SANTAMARIA DE ORO 2318 Piso:8 Dpto:B</v>
      </c>
      <c r="G3049" s="30" t="str">
        <f>+'Categorias-9 feb-Depurado'!G3048</f>
        <v>ARGENTINA</v>
      </c>
      <c r="H3049" s="30" t="str">
        <f>+'Categorias-9 feb-Depurado'!H3048</f>
        <v>00004-00000036</v>
      </c>
      <c r="I3049" s="107">
        <f>+'Categorias-9 feb-Depurado'!R3048</f>
        <v>9264400</v>
      </c>
      <c r="J3049" s="108">
        <f t="shared" si="196"/>
        <v>0</v>
      </c>
      <c r="K3049" s="107">
        <f t="shared" si="197"/>
        <v>0</v>
      </c>
      <c r="L3049" s="109">
        <f t="shared" si="198"/>
        <v>9264400</v>
      </c>
      <c r="M3049" s="110">
        <f t="shared" si="199"/>
        <v>7.0627535182592053E-06</v>
      </c>
      <c r="N3049" s="33" t="s">
        <v>4892</v>
      </c>
      <c r="O3049" s="33">
        <f>+'Categorias-9 feb-Depurado'!Y3048</f>
        <v>2000</v>
      </c>
      <c r="P3049" s="111">
        <f>+'Categorias-9 feb-Depurado'!AC3048</f>
        <v>44957</v>
      </c>
      <c r="Q3049" s="111">
        <f>+'Categorias-9 feb-Depurado'!AE3048</f>
        <v>45017</v>
      </c>
      <c r="R3049" s="112" t="str">
        <f>+'Categorias-9 feb-Depurado'!AB3048</f>
        <v>Asesoria</v>
      </c>
    </row>
    <row r="3050" spans="2:18" s="1" customFormat="1" ht="14.5" hidden="1">
      <c r="B3050" s="57" t="str">
        <f>+'Categorias-9 feb-Depurado'!B3049</f>
        <v>SARA FLIGH DATA ANALYSIS</v>
      </c>
      <c r="C3050" s="30" t="s">
        <v>4900</v>
      </c>
      <c r="D3050" s="31">
        <v>5</v>
      </c>
      <c r="E3050" s="30" t="str">
        <f>+'Categorias-9 feb-Depurado'!E3049</f>
        <v>444444906</v>
      </c>
      <c r="F3050" s="30" t="str">
        <f>+'Categorias-9 feb-Depurado'!F3049</f>
        <v>4 RUE DE AULTEL 31300 TOULOUSE, FRANCE</v>
      </c>
      <c r="G3050" s="30" t="str">
        <f>+'Categorias-9 feb-Depurado'!G3049</f>
        <v>FRANCIA</v>
      </c>
      <c r="H3050" s="30">
        <f>+'Categorias-9 feb-Depurado'!H3049</f>
        <v>1707119</v>
      </c>
      <c r="I3050" s="107">
        <f>+'Categorias-9 feb-Depurado'!R3049</f>
        <v>42659517</v>
      </c>
      <c r="J3050" s="108">
        <f t="shared" si="196"/>
        <v>42659517</v>
      </c>
      <c r="K3050" s="107">
        <f t="shared" si="197"/>
        <v>72774.612234813379</v>
      </c>
      <c r="L3050" s="109">
        <f t="shared" si="198"/>
        <v>42732291.612234816</v>
      </c>
      <c r="M3050" s="110">
        <f t="shared" si="199"/>
        <v>3.2577138608824075E-05</v>
      </c>
      <c r="N3050" s="33" t="s">
        <v>4892</v>
      </c>
      <c r="O3050" s="33">
        <f>+'Categorias-9 feb-Depurado'!Y3049</f>
        <v>8663.5900000000001</v>
      </c>
      <c r="P3050" s="111">
        <f>+'Categorias-9 feb-Depurado'!AC3049</f>
        <v>44931</v>
      </c>
      <c r="Q3050" s="111">
        <f>+'Categorias-9 feb-Depurado'!AE3049</f>
        <v>44961</v>
      </c>
      <c r="R3050" s="112" t="str">
        <f>+'Categorias-9 feb-Depurado'!AB3049</f>
        <v>Regulatorio</v>
      </c>
    </row>
    <row r="3051" spans="2:18" s="1" customFormat="1" ht="14.5" hidden="1">
      <c r="B3051" s="57" t="str">
        <f>+'Categorias-9 feb-Depurado'!B3050</f>
        <v>SENTRY AEROSPARES</v>
      </c>
      <c r="C3051" s="30" t="s">
        <v>4900</v>
      </c>
      <c r="D3051" s="31">
        <v>5</v>
      </c>
      <c r="E3051" s="30" t="str">
        <f>+'Categorias-9 feb-Depurado'!E3050</f>
        <v>444445425</v>
      </c>
      <c r="F3051" s="30" t="str">
        <f>+'Categorias-9 feb-Depurado'!F3050</f>
        <v>708 Ginesi Dr # 708, Morganville, NJ 07751, Estados Unidos</v>
      </c>
      <c r="G3051" s="30" t="str">
        <f>+'Categorias-9 feb-Depurado'!G3050</f>
        <v>Estados Unidos</v>
      </c>
      <c r="H3051" s="30" t="str">
        <f>+'Categorias-9 feb-Depurado'!H3050</f>
        <v>EIN69641</v>
      </c>
      <c r="I3051" s="107">
        <f>+'Categorias-9 feb-Depurado'!R3050</f>
        <v>32421480</v>
      </c>
      <c r="J3051" s="108">
        <f t="shared" si="196"/>
        <v>0</v>
      </c>
      <c r="K3051" s="107">
        <f t="shared" si="197"/>
        <v>0</v>
      </c>
      <c r="L3051" s="109">
        <f t="shared" si="198"/>
        <v>32421480</v>
      </c>
      <c r="M3051" s="110">
        <f t="shared" si="199"/>
        <v>2.471664888575304E-05</v>
      </c>
      <c r="N3051" s="33" t="s">
        <v>4892</v>
      </c>
      <c r="O3051" s="33">
        <f>+'Categorias-9 feb-Depurado'!Y3050</f>
        <v>7000</v>
      </c>
      <c r="P3051" s="111">
        <f>+'Categorias-9 feb-Depurado'!AC3050</f>
        <v>44949</v>
      </c>
      <c r="Q3051" s="111">
        <f>+'Categorias-9 feb-Depurado'!AE3050</f>
        <v>45009</v>
      </c>
      <c r="R3051" s="112" t="str">
        <f>+'Categorias-9 feb-Depurado'!AB3050</f>
        <v>Compras</v>
      </c>
    </row>
    <row r="3052" spans="2:18" s="1" customFormat="1" ht="14.5" hidden="1">
      <c r="B3052" s="57" t="str">
        <f>+'Categorias-9 feb-Depurado'!B3051</f>
        <v>SENTRY AEROSPARES</v>
      </c>
      <c r="C3052" s="30" t="s">
        <v>4900</v>
      </c>
      <c r="D3052" s="31">
        <v>5</v>
      </c>
      <c r="E3052" s="30" t="str">
        <f>+'Categorias-9 feb-Depurado'!E3051</f>
        <v>444445425</v>
      </c>
      <c r="F3052" s="30" t="str">
        <f>+'Categorias-9 feb-Depurado'!F3051</f>
        <v>708 Ginesi Dr # 708, Morganville, NJ 07751, Estados Unidos</v>
      </c>
      <c r="G3052" s="30" t="str">
        <f>+'Categorias-9 feb-Depurado'!G3051</f>
        <v>Estados Unidos</v>
      </c>
      <c r="H3052" s="30" t="str">
        <f>+'Categorias-9 feb-Depurado'!H3051</f>
        <v>EIN69640</v>
      </c>
      <c r="I3052" s="107">
        <f>+'Categorias-9 feb-Depurado'!R3051</f>
        <v>32421480</v>
      </c>
      <c r="J3052" s="108">
        <f t="shared" si="196"/>
        <v>0</v>
      </c>
      <c r="K3052" s="107">
        <f t="shared" si="197"/>
        <v>0</v>
      </c>
      <c r="L3052" s="109">
        <f t="shared" si="198"/>
        <v>32421480</v>
      </c>
      <c r="M3052" s="110">
        <f t="shared" si="199"/>
        <v>2.471664888575304E-05</v>
      </c>
      <c r="N3052" s="33" t="s">
        <v>4892</v>
      </c>
      <c r="O3052" s="33">
        <f>+'Categorias-9 feb-Depurado'!Y3051</f>
        <v>7000</v>
      </c>
      <c r="P3052" s="111">
        <f>+'Categorias-9 feb-Depurado'!AC3051</f>
        <v>44949</v>
      </c>
      <c r="Q3052" s="111">
        <f>+'Categorias-9 feb-Depurado'!AE3051</f>
        <v>45009</v>
      </c>
      <c r="R3052" s="112" t="str">
        <f>+'Categorias-9 feb-Depurado'!AB3051</f>
        <v>Compras</v>
      </c>
    </row>
    <row r="3053" spans="2:18" s="1" customFormat="1" ht="14.5" hidden="1">
      <c r="B3053" s="57" t="str">
        <f>+'Categorias-9 feb-Depurado'!B3052</f>
        <v>SITA BV</v>
      </c>
      <c r="C3053" s="30" t="s">
        <v>4900</v>
      </c>
      <c r="D3053" s="31">
        <v>5</v>
      </c>
      <c r="E3053" s="30" t="str">
        <f>+'Categorias-9 feb-Depurado'!E3052</f>
        <v>808699118</v>
      </c>
      <c r="F3053" s="30" t="str">
        <f>+'Categorias-9 feb-Depurado'!F3052</f>
        <v>S Gravenhage The Hague 2497</v>
      </c>
      <c r="G3053" s="30" t="str">
        <f>+'Categorias-9 feb-Depurado'!G3052</f>
        <v>LA HAYA</v>
      </c>
      <c r="H3053" s="30" t="str">
        <f>+'Categorias-9 feb-Depurado'!H3052</f>
        <v>BV00086009</v>
      </c>
      <c r="I3053" s="107">
        <f>+'Categorias-9 feb-Depurado'!R3052</f>
        <v>-203653780</v>
      </c>
      <c r="J3053" s="108">
        <f t="shared" si="196"/>
        <v>0</v>
      </c>
      <c r="K3053" s="107">
        <f t="shared" si="197"/>
        <v>0</v>
      </c>
      <c r="L3053" s="109">
        <f t="shared" si="198"/>
        <v>-203653780</v>
      </c>
      <c r="M3053" s="110">
        <f t="shared" si="199"/>
        <v>-0.00015525629843290298</v>
      </c>
      <c r="N3053" s="33" t="s">
        <v>4892</v>
      </c>
      <c r="O3053" s="33">
        <f>+'Categorias-9 feb-Depurado'!Y3052</f>
        <v>-43305.989999999998</v>
      </c>
      <c r="P3053" s="111">
        <f>+'Categorias-9 feb-Depurado'!AC3052</f>
        <v>44945</v>
      </c>
      <c r="Q3053" s="111">
        <f>+'Categorias-9 feb-Depurado'!AE3052</f>
        <v>44975</v>
      </c>
      <c r="R3053" s="112" t="str">
        <f>+'Categorias-9 feb-Depurado'!AB3052</f>
        <v>IT</v>
      </c>
    </row>
    <row r="3054" spans="2:18" s="1" customFormat="1" ht="14.5" hidden="1">
      <c r="B3054" s="57" t="str">
        <f>+'Categorias-9 feb-Depurado'!B3053</f>
        <v>SITA BV</v>
      </c>
      <c r="C3054" s="30" t="s">
        <v>4900</v>
      </c>
      <c r="D3054" s="31">
        <v>5</v>
      </c>
      <c r="E3054" s="30" t="str">
        <f>+'Categorias-9 feb-Depurado'!E3053</f>
        <v>808699118</v>
      </c>
      <c r="F3054" s="30" t="str">
        <f>+'Categorias-9 feb-Depurado'!F3053</f>
        <v>S Gravenhage The Hague 2497</v>
      </c>
      <c r="G3054" s="30" t="str">
        <f>+'Categorias-9 feb-Depurado'!G3053</f>
        <v>LA HAYA</v>
      </c>
      <c r="H3054" s="30" t="str">
        <f>+'Categorias-9 feb-Depurado'!H3053</f>
        <v>BV00086010</v>
      </c>
      <c r="I3054" s="107">
        <f>+'Categorias-9 feb-Depurado'!R3053</f>
        <v>101826914</v>
      </c>
      <c r="J3054" s="108">
        <f t="shared" si="196"/>
        <v>0</v>
      </c>
      <c r="K3054" s="107">
        <f t="shared" si="197"/>
        <v>0</v>
      </c>
      <c r="L3054" s="109">
        <f t="shared" si="198"/>
        <v>101826914</v>
      </c>
      <c r="M3054" s="110">
        <f t="shared" si="199"/>
        <v>7.7628167512950379E-05</v>
      </c>
      <c r="N3054" s="33" t="s">
        <v>4892</v>
      </c>
      <c r="O3054" s="33">
        <f>+'Categorias-9 feb-Depurado'!Y3053</f>
        <v>21653</v>
      </c>
      <c r="P3054" s="111">
        <f>+'Categorias-9 feb-Depurado'!AC3053</f>
        <v>44945</v>
      </c>
      <c r="Q3054" s="111">
        <f>+'Categorias-9 feb-Depurado'!AE3053</f>
        <v>44975</v>
      </c>
      <c r="R3054" s="112" t="str">
        <f>+'Categorias-9 feb-Depurado'!AB3053</f>
        <v>IT</v>
      </c>
    </row>
    <row r="3055" spans="2:18" s="1" customFormat="1" ht="14.5" hidden="1">
      <c r="B3055" s="57" t="str">
        <f>+'Categorias-9 feb-Depurado'!B3054</f>
        <v>SITECORE IRELAND LTD</v>
      </c>
      <c r="C3055" s="30" t="s">
        <v>4900</v>
      </c>
      <c r="D3055" s="31">
        <v>5</v>
      </c>
      <c r="E3055" s="30" t="str">
        <f>+'Categorias-9 feb-Depurado'!E3054</f>
        <v>444444798</v>
      </c>
      <c r="F3055" s="30" t="str">
        <f>+'Categorias-9 feb-Depurado'!F3054</f>
        <v>FLOOR 2A, ASHFORD HOUSE, TARA STREET</v>
      </c>
      <c r="G3055" s="30" t="str">
        <f>+'Categorias-9 feb-Depurado'!G3054</f>
        <v>IRLANDA</v>
      </c>
      <c r="H3055" s="30" t="str">
        <f>+'Categorias-9 feb-Depurado'!H3054</f>
        <v>INVIRL1200909</v>
      </c>
      <c r="I3055" s="107">
        <f>+'Categorias-9 feb-Depurado'!R3054</f>
        <v>84394590</v>
      </c>
      <c r="J3055" s="108">
        <f t="shared" si="196"/>
        <v>84394590</v>
      </c>
      <c r="K3055" s="107">
        <f t="shared" si="197"/>
        <v>1304626.7735095683</v>
      </c>
      <c r="L3055" s="109">
        <f t="shared" si="198"/>
        <v>85699216.773509562</v>
      </c>
      <c r="M3055" s="110">
        <f t="shared" si="199"/>
        <v>6.5333151070675168E-05</v>
      </c>
      <c r="N3055" s="33" t="s">
        <v>4892</v>
      </c>
      <c r="O3055" s="33">
        <f>+'Categorias-9 feb-Depurado'!Y3054</f>
        <v>21950</v>
      </c>
      <c r="P3055" s="111">
        <f>+'Categorias-9 feb-Depurado'!AC3054</f>
        <v>44876</v>
      </c>
      <c r="Q3055" s="111">
        <f>+'Categorias-9 feb-Depurado'!AE3054</f>
        <v>44921</v>
      </c>
      <c r="R3055" s="112" t="str">
        <f>+'Categorias-9 feb-Depurado'!AB3054</f>
        <v>IT</v>
      </c>
    </row>
    <row r="3056" spans="2:18" s="1" customFormat="1" ht="14.5" hidden="1">
      <c r="B3056" s="57" t="str">
        <f>+'Categorias-9 feb-Depurado'!B3055</f>
        <v>SITECORE IRELAND LTD</v>
      </c>
      <c r="C3056" s="30" t="s">
        <v>4900</v>
      </c>
      <c r="D3056" s="31">
        <v>5</v>
      </c>
      <c r="E3056" s="30" t="str">
        <f>+'Categorias-9 feb-Depurado'!E3055</f>
        <v>444444798</v>
      </c>
      <c r="F3056" s="30" t="str">
        <f>+'Categorias-9 feb-Depurado'!F3055</f>
        <v>FLOOR 2A, ASHFORD HOUSE, TARA STREET</v>
      </c>
      <c r="G3056" s="30" t="str">
        <f>+'Categorias-9 feb-Depurado'!G3055</f>
        <v>IRLANDA</v>
      </c>
      <c r="H3056" s="30" t="str">
        <f>+'Categorias-9 feb-Depurado'!H3055</f>
        <v>INVIRL1200922</v>
      </c>
      <c r="I3056" s="107">
        <f>+'Categorias-9 feb-Depurado'!R3055</f>
        <v>83906597</v>
      </c>
      <c r="J3056" s="108">
        <f t="shared" si="196"/>
        <v>83906597</v>
      </c>
      <c r="K3056" s="107">
        <f t="shared" si="197"/>
        <v>315229.68371791329</v>
      </c>
      <c r="L3056" s="109">
        <f t="shared" si="198"/>
        <v>84221826.683717906</v>
      </c>
      <c r="M3056" s="110">
        <f t="shared" si="199"/>
        <v>6.420685664745107E-05</v>
      </c>
      <c r="N3056" s="33" t="s">
        <v>4892</v>
      </c>
      <c r="O3056" s="33">
        <f>+'Categorias-9 feb-Depurado'!Y3055</f>
        <v>21950</v>
      </c>
      <c r="P3056" s="111">
        <f>+'Categorias-9 feb-Depurado'!AC3055</f>
        <v>44910</v>
      </c>
      <c r="Q3056" s="111">
        <f>+'Categorias-9 feb-Depurado'!AE3055</f>
        <v>44955</v>
      </c>
      <c r="R3056" s="112" t="str">
        <f>+'Categorias-9 feb-Depurado'!AB3055</f>
        <v>IT</v>
      </c>
    </row>
    <row r="3057" spans="2:18" s="1" customFormat="1" ht="14.5" hidden="1">
      <c r="B3057" s="57" t="str">
        <f>+'Categorias-9 feb-Depurado'!B3056</f>
        <v>SITECORE IRELAND LTD</v>
      </c>
      <c r="C3057" s="30" t="s">
        <v>4900</v>
      </c>
      <c r="D3057" s="31">
        <v>5</v>
      </c>
      <c r="E3057" s="30" t="str">
        <f>+'Categorias-9 feb-Depurado'!E3056</f>
        <v>444444798</v>
      </c>
      <c r="F3057" s="30" t="str">
        <f>+'Categorias-9 feb-Depurado'!F3056</f>
        <v>FLOOR 2A, ASHFORD HOUSE, TARA STREET</v>
      </c>
      <c r="G3057" s="30" t="str">
        <f>+'Categorias-9 feb-Depurado'!G3056</f>
        <v>IRLANDA</v>
      </c>
      <c r="H3057" s="30" t="str">
        <f>+'Categorias-9 feb-Depurado'!H3056</f>
        <v>INVIRL1200951</v>
      </c>
      <c r="I3057" s="107">
        <f>+'Categorias-9 feb-Depurado'!R3056</f>
        <v>81631172</v>
      </c>
      <c r="J3057" s="108">
        <f t="shared" si="196"/>
        <v>0</v>
      </c>
      <c r="K3057" s="107">
        <f t="shared" si="197"/>
        <v>0</v>
      </c>
      <c r="L3057" s="109">
        <f t="shared" si="198"/>
        <v>81631172</v>
      </c>
      <c r="M3057" s="110">
        <f t="shared" si="199"/>
        <v>6.2231860373323944E-05</v>
      </c>
      <c r="N3057" s="33" t="s">
        <v>4892</v>
      </c>
      <c r="O3057" s="33">
        <f>+'Categorias-9 feb-Depurado'!Y3056</f>
        <v>21950</v>
      </c>
      <c r="P3057" s="111">
        <f>+'Categorias-9 feb-Depurado'!AC3056</f>
        <v>44949</v>
      </c>
      <c r="Q3057" s="111">
        <f>+'Categorias-9 feb-Depurado'!AE3056</f>
        <v>44994</v>
      </c>
      <c r="R3057" s="112" t="str">
        <f>+'Categorias-9 feb-Depurado'!AB3056</f>
        <v>IT</v>
      </c>
    </row>
    <row r="3058" spans="2:18" s="1" customFormat="1" ht="14.5" hidden="1">
      <c r="B3058" s="57" t="str">
        <f>+'Categorias-9 feb-Depurado'!B3057</f>
        <v>SKADDEN ARPS SLATE MEAGHER &amp; FLOM LLP</v>
      </c>
      <c r="C3058" s="30" t="s">
        <v>4900</v>
      </c>
      <c r="D3058" s="31">
        <v>5</v>
      </c>
      <c r="E3058" s="30" t="str">
        <f>+'Categorias-9 feb-Depurado'!E3057</f>
        <v>13-1777230</v>
      </c>
      <c r="F3058" s="30" t="str">
        <f>+'Categorias-9 feb-Depurado'!F3057</f>
        <v>New York</v>
      </c>
      <c r="G3058" s="30" t="str">
        <f>+'Categorias-9 feb-Depurado'!G3057</f>
        <v>USA</v>
      </c>
      <c r="H3058" s="30">
        <f>+'Categorias-9 feb-Depurado'!H3057</f>
        <v>1842749</v>
      </c>
      <c r="I3058" s="107">
        <f>+'Categorias-9 feb-Depurado'!R3057</f>
        <v>153068494</v>
      </c>
      <c r="J3058" s="108">
        <f t="shared" si="196"/>
        <v>153068494</v>
      </c>
      <c r="K3058" s="107">
        <f t="shared" si="197"/>
        <v>38229510.105427086</v>
      </c>
      <c r="L3058" s="109">
        <f t="shared" si="198"/>
        <v>191298004.10542709</v>
      </c>
      <c r="M3058" s="110">
        <f t="shared" si="199"/>
        <v>0.00014583682176196722</v>
      </c>
      <c r="N3058" s="33" t="s">
        <v>4892</v>
      </c>
      <c r="O3058" s="33">
        <f>+'Categorias-9 feb-Depurado'!Y3057</f>
        <v>466346.97999999998</v>
      </c>
      <c r="P3058" s="111">
        <f>+'Categorias-9 feb-Depurado'!AC3057</f>
        <v>44252</v>
      </c>
      <c r="Q3058" s="111">
        <f>+'Categorias-9 feb-Depurado'!AE3057</f>
        <v>44312</v>
      </c>
      <c r="R3058" s="112" t="str">
        <f>+'Categorias-9 feb-Depurado'!AB3057</f>
        <v>Legal</v>
      </c>
    </row>
    <row r="3059" spans="2:18" s="1" customFormat="1" ht="14.5" hidden="1">
      <c r="B3059" s="57" t="str">
        <f>+'Categorias-9 feb-Depurado'!B3058</f>
        <v>SKADDEN ARPS SLATE MEAGHER &amp; FLOM LLP</v>
      </c>
      <c r="C3059" s="30" t="s">
        <v>4900</v>
      </c>
      <c r="D3059" s="31">
        <v>5</v>
      </c>
      <c r="E3059" s="30" t="str">
        <f>+'Categorias-9 feb-Depurado'!E3058</f>
        <v>13-1777230</v>
      </c>
      <c r="F3059" s="30" t="str">
        <f>+'Categorias-9 feb-Depurado'!F3058</f>
        <v>New York</v>
      </c>
      <c r="G3059" s="30" t="str">
        <f>+'Categorias-9 feb-Depurado'!G3058</f>
        <v>USA</v>
      </c>
      <c r="H3059" s="30">
        <f>+'Categorias-9 feb-Depurado'!H3058</f>
        <v>1853024</v>
      </c>
      <c r="I3059" s="107">
        <f>+'Categorias-9 feb-Depurado'!R3058</f>
        <v>884822873</v>
      </c>
      <c r="J3059" s="108">
        <f t="shared" si="196"/>
        <v>884822873</v>
      </c>
      <c r="K3059" s="107">
        <f t="shared" si="197"/>
        <v>187576323.78556672</v>
      </c>
      <c r="L3059" s="109">
        <f t="shared" si="198"/>
        <v>1072399196.7855667</v>
      </c>
      <c r="M3059" s="110">
        <f t="shared" si="199"/>
        <v>0.00081754794698799785</v>
      </c>
      <c r="N3059" s="33" t="s">
        <v>4892</v>
      </c>
      <c r="O3059" s="33">
        <f>+'Categorias-9 feb-Depurado'!Y3058</f>
        <v>266713.75</v>
      </c>
      <c r="P3059" s="111">
        <f>+'Categorias-9 feb-Depurado'!AC3058</f>
        <v>44342</v>
      </c>
      <c r="Q3059" s="111">
        <f>+'Categorias-9 feb-Depurado'!AE3058</f>
        <v>44402</v>
      </c>
      <c r="R3059" s="112" t="str">
        <f>+'Categorias-9 feb-Depurado'!AB3058</f>
        <v>Legal</v>
      </c>
    </row>
    <row r="3060" spans="2:18" s="1" customFormat="1" ht="14.5" hidden="1">
      <c r="B3060" s="57" t="str">
        <f>+'Categorias-9 feb-Depurado'!B3059</f>
        <v>SMBC AERO ENGINE LEASE</v>
      </c>
      <c r="C3060" s="30" t="s">
        <v>4900</v>
      </c>
      <c r="D3060" s="31">
        <v>5</v>
      </c>
      <c r="E3060" s="30" t="str">
        <f>+'Categorias-9 feb-Depurado'!E3059</f>
        <v>NL853259094B01</v>
      </c>
      <c r="F3060" s="30" t="str">
        <f>+'Categorias-9 feb-Depurado'!F3059</f>
        <v>WORLD TRADE CENTER TORRE 8 16F</v>
      </c>
      <c r="G3060" s="30" t="str">
        <f>+'Categorias-9 feb-Depurado'!G3059</f>
        <v>NEW YORK</v>
      </c>
      <c r="H3060" s="30" t="str">
        <f>+'Categorias-9 feb-Depurado'!H3059</f>
        <v>SAEL-230099-MR2</v>
      </c>
      <c r="I3060" s="107">
        <f>+'Categorias-9 feb-Depurado'!R3059</f>
        <v>643986802</v>
      </c>
      <c r="J3060" s="108">
        <f t="shared" si="196"/>
        <v>0</v>
      </c>
      <c r="K3060" s="107">
        <f t="shared" si="197"/>
        <v>0</v>
      </c>
      <c r="L3060" s="109">
        <f t="shared" si="198"/>
        <v>643986802</v>
      </c>
      <c r="M3060" s="110">
        <f t="shared" si="199"/>
        <v>0.00049094599235115005</v>
      </c>
      <c r="N3060" s="33" t="s">
        <v>4892</v>
      </c>
      <c r="O3060" s="33">
        <f>+'Categorias-9 feb-Depurado'!Y3059</f>
        <v>134838.39000000001</v>
      </c>
      <c r="P3060" s="111">
        <f>+'Categorias-9 feb-Depurado'!AC3059</f>
        <v>44965</v>
      </c>
      <c r="Q3060" s="111">
        <f>+'Categorias-9 feb-Depurado'!AE3059</f>
        <v>44995</v>
      </c>
      <c r="R3060" s="112" t="str">
        <f>+'Categorias-9 feb-Depurado'!AB3059</f>
        <v>Lessor</v>
      </c>
    </row>
    <row r="3061" spans="2:18" s="1" customFormat="1" ht="14.5" hidden="1">
      <c r="B3061" s="57" t="str">
        <f>+'Categorias-9 feb-Depurado'!B3060</f>
        <v>STERLING COURIER LLC</v>
      </c>
      <c r="C3061" s="30" t="s">
        <v>4900</v>
      </c>
      <c r="D3061" s="31">
        <v>5</v>
      </c>
      <c r="E3061" s="30" t="str">
        <f>+'Categorias-9 feb-Depurado'!E3060</f>
        <v>444444624</v>
      </c>
      <c r="F3061" s="30" t="str">
        <f>+'Categorias-9 feb-Depurado'!F3060</f>
        <v>570 Herndon Pkwy, Herndon</v>
      </c>
      <c r="G3061" s="30" t="str">
        <f>+'Categorias-9 feb-Depurado'!G3060</f>
        <v>USA</v>
      </c>
      <c r="H3061" s="30">
        <f>+'Categorias-9 feb-Depurado'!H3060</f>
        <v>60755488</v>
      </c>
      <c r="I3061" s="107">
        <f>+'Categorias-9 feb-Depurado'!R3060</f>
        <v>2842164</v>
      </c>
      <c r="J3061" s="108">
        <f t="shared" si="196"/>
        <v>0</v>
      </c>
      <c r="K3061" s="107">
        <f t="shared" si="197"/>
        <v>0</v>
      </c>
      <c r="L3061" s="109">
        <f t="shared" si="198"/>
        <v>2842164</v>
      </c>
      <c r="M3061" s="110">
        <f t="shared" si="199"/>
        <v>2.1667354378556253E-06</v>
      </c>
      <c r="N3061" s="33" t="s">
        <v>4892</v>
      </c>
      <c r="O3061" s="33">
        <f>+'Categorias-9 feb-Depurado'!Y3060</f>
        <v>605.49000000000001</v>
      </c>
      <c r="P3061" s="111">
        <f>+'Categorias-9 feb-Depurado'!AC3060</f>
        <v>44940</v>
      </c>
      <c r="Q3061" s="111">
        <f>+'Categorias-9 feb-Depurado'!AE3060</f>
        <v>45000</v>
      </c>
      <c r="R3061" s="112" t="str">
        <f>+'Categorias-9 feb-Depurado'!AB3060</f>
        <v>Comex</v>
      </c>
    </row>
    <row r="3062" spans="2:18" s="1" customFormat="1" ht="14.5" hidden="1">
      <c r="B3062" s="57" t="str">
        <f>+'Categorias-9 feb-Depurado'!B3061</f>
        <v>STERLING COURIER LLC</v>
      </c>
      <c r="C3062" s="30" t="s">
        <v>4900</v>
      </c>
      <c r="D3062" s="31">
        <v>5</v>
      </c>
      <c r="E3062" s="30" t="str">
        <f>+'Categorias-9 feb-Depurado'!E3061</f>
        <v>444444624</v>
      </c>
      <c r="F3062" s="30" t="str">
        <f>+'Categorias-9 feb-Depurado'!F3061</f>
        <v>570 Herndon Pkwy, Herndon</v>
      </c>
      <c r="G3062" s="30" t="str">
        <f>+'Categorias-9 feb-Depurado'!G3061</f>
        <v>USA</v>
      </c>
      <c r="H3062" s="30">
        <f>+'Categorias-9 feb-Depurado'!H3061</f>
        <v>60757382</v>
      </c>
      <c r="I3062" s="107">
        <f>+'Categorias-9 feb-Depurado'!R3061</f>
        <v>4640462</v>
      </c>
      <c r="J3062" s="108">
        <f t="shared" si="196"/>
        <v>0</v>
      </c>
      <c r="K3062" s="107">
        <f t="shared" si="197"/>
        <v>0</v>
      </c>
      <c r="L3062" s="109">
        <f t="shared" si="198"/>
        <v>4640462</v>
      </c>
      <c r="M3062" s="110">
        <f t="shared" si="199"/>
        <v>3.5376753288770076E-06</v>
      </c>
      <c r="N3062" s="33" t="s">
        <v>4892</v>
      </c>
      <c r="O3062" s="33">
        <f>+'Categorias-9 feb-Depurado'!Y3061</f>
        <v>1012.22</v>
      </c>
      <c r="P3062" s="111">
        <f>+'Categorias-9 feb-Depurado'!AC3061</f>
        <v>44960</v>
      </c>
      <c r="Q3062" s="111">
        <f>+'Categorias-9 feb-Depurado'!AE3061</f>
        <v>45020</v>
      </c>
      <c r="R3062" s="112" t="str">
        <f>+'Categorias-9 feb-Depurado'!AB3061</f>
        <v>Comex</v>
      </c>
    </row>
    <row r="3063" spans="2:18" s="1" customFormat="1" ht="14.5" hidden="1">
      <c r="B3063" s="57" t="str">
        <f>+'Categorias-9 feb-Depurado'!B3062</f>
        <v>STRUCTURAL EVALUATION TECHNOLOGIES I</v>
      </c>
      <c r="C3063" s="30" t="s">
        <v>4900</v>
      </c>
      <c r="D3063" s="31">
        <v>5</v>
      </c>
      <c r="E3063" s="30" t="str">
        <f>+'Categorias-9 feb-Depurado'!E3062</f>
        <v>444445608</v>
      </c>
      <c r="F3063" s="30" t="str">
        <f>+'Categorias-9 feb-Depurado'!F3062</f>
        <v>5800 MIAMI LAKES DR E</v>
      </c>
      <c r="G3063" s="30" t="str">
        <f>+'Categorias-9 feb-Depurado'!G3062</f>
        <v>FLORIDA</v>
      </c>
      <c r="H3063" s="30" t="str">
        <f>+'Categorias-9 feb-Depurado'!H3062</f>
        <v>B205085</v>
      </c>
      <c r="I3063" s="107">
        <f>+'Categorias-9 feb-Depurado'!R3062</f>
        <v>8189417</v>
      </c>
      <c r="J3063" s="108">
        <f t="shared" si="196"/>
        <v>8189417</v>
      </c>
      <c r="K3063" s="107">
        <f t="shared" si="197"/>
        <v>1050384.6327876144</v>
      </c>
      <c r="L3063" s="109">
        <f t="shared" si="198"/>
        <v>9239801.6327876151</v>
      </c>
      <c r="M3063" s="110">
        <f t="shared" si="199"/>
        <v>7.0440008516458572E-06</v>
      </c>
      <c r="N3063" s="33" t="s">
        <v>4892</v>
      </c>
      <c r="O3063" s="33">
        <f>+'Categorias-9 feb-Depurado'!Y3062</f>
        <v>2049.2600000000002</v>
      </c>
      <c r="P3063" s="111">
        <f>+'Categorias-9 feb-Depurado'!AC3062</f>
        <v>44552</v>
      </c>
      <c r="Q3063" s="111">
        <f>+'Categorias-9 feb-Depurado'!AE3062</f>
        <v>44612</v>
      </c>
      <c r="R3063" s="112" t="str">
        <f>+'Categorias-9 feb-Depurado'!AB3062</f>
        <v>Compras</v>
      </c>
    </row>
    <row r="3064" spans="2:18" s="1" customFormat="1" ht="14.5" hidden="1">
      <c r="B3064" s="57" t="str">
        <f>+'Categorias-9 feb-Depurado'!B3063</f>
        <v>STRUCTURAL EVALUATION TECHNOLOGIES I</v>
      </c>
      <c r="C3064" s="30" t="s">
        <v>4900</v>
      </c>
      <c r="D3064" s="31">
        <v>5</v>
      </c>
      <c r="E3064" s="30" t="str">
        <f>+'Categorias-9 feb-Depurado'!E3063</f>
        <v>444445608</v>
      </c>
      <c r="F3064" s="30" t="str">
        <f>+'Categorias-9 feb-Depurado'!F3063</f>
        <v>5800 MIAMI LAKES DR E</v>
      </c>
      <c r="G3064" s="30" t="str">
        <f>+'Categorias-9 feb-Depurado'!G3063</f>
        <v>FLORIDA</v>
      </c>
      <c r="H3064" s="30" t="str">
        <f>+'Categorias-9 feb-Depurado'!H3063</f>
        <v>B228867</v>
      </c>
      <c r="I3064" s="107">
        <f>+'Categorias-9 feb-Depurado'!R3063</f>
        <v>30877506</v>
      </c>
      <c r="J3064" s="108">
        <f t="shared" si="196"/>
        <v>0</v>
      </c>
      <c r="K3064" s="107">
        <f t="shared" si="197"/>
        <v>0</v>
      </c>
      <c r="L3064" s="109">
        <f t="shared" si="198"/>
        <v>30877506</v>
      </c>
      <c r="M3064" s="110">
        <f t="shared" si="199"/>
        <v>2.3539593944191714E-05</v>
      </c>
      <c r="N3064" s="33" t="s">
        <v>4892</v>
      </c>
      <c r="O3064" s="33">
        <f>+'Categorias-9 feb-Depurado'!Y3063</f>
        <v>6458</v>
      </c>
      <c r="P3064" s="111">
        <f>+'Categorias-9 feb-Depurado'!AC3063</f>
        <v>44915</v>
      </c>
      <c r="Q3064" s="111">
        <f>+'Categorias-9 feb-Depurado'!AE3063</f>
        <v>44975</v>
      </c>
      <c r="R3064" s="112" t="str">
        <f>+'Categorias-9 feb-Depurado'!AB3063</f>
        <v>Compras</v>
      </c>
    </row>
    <row r="3065" spans="2:18" s="1" customFormat="1" ht="14.5" hidden="1">
      <c r="B3065" s="57" t="str">
        <f>+'Categorias-9 feb-Depurado'!B3064</f>
        <v>STRUCTURAL EVALUATION TECHNOLOGIES I</v>
      </c>
      <c r="C3065" s="30" t="s">
        <v>4900</v>
      </c>
      <c r="D3065" s="31">
        <v>5</v>
      </c>
      <c r="E3065" s="30" t="str">
        <f>+'Categorias-9 feb-Depurado'!E3064</f>
        <v>444445608</v>
      </c>
      <c r="F3065" s="30" t="str">
        <f>+'Categorias-9 feb-Depurado'!F3064</f>
        <v>5800 MIAMI LAKES DR E</v>
      </c>
      <c r="G3065" s="30" t="str">
        <f>+'Categorias-9 feb-Depurado'!G3064</f>
        <v>FLORIDA</v>
      </c>
      <c r="H3065" s="30" t="str">
        <f>+'Categorias-9 feb-Depurado'!H3064</f>
        <v>I223900</v>
      </c>
      <c r="I3065" s="107">
        <f>+'Categorias-9 feb-Depurado'!R3064</f>
        <v>14427769</v>
      </c>
      <c r="J3065" s="108">
        <f t="shared" si="196"/>
        <v>0</v>
      </c>
      <c r="K3065" s="107">
        <f t="shared" si="197"/>
        <v>0</v>
      </c>
      <c r="L3065" s="109">
        <f t="shared" si="198"/>
        <v>14427769</v>
      </c>
      <c r="M3065" s="110">
        <f t="shared" si="199"/>
        <v>1.0999069153467154E-05</v>
      </c>
      <c r="N3065" s="33" t="s">
        <v>4892</v>
      </c>
      <c r="O3065" s="33">
        <f>+'Categorias-9 feb-Depurado'!Y3064</f>
        <v>3030</v>
      </c>
      <c r="P3065" s="111">
        <f>+'Categorias-9 feb-Depurado'!AC3064</f>
        <v>44917</v>
      </c>
      <c r="Q3065" s="111">
        <f>+'Categorias-9 feb-Depurado'!AE3064</f>
        <v>44977</v>
      </c>
      <c r="R3065" s="112" t="str">
        <f>+'Categorias-9 feb-Depurado'!AB3064</f>
        <v>Compras</v>
      </c>
    </row>
    <row r="3066" spans="2:18" s="1" customFormat="1" ht="14.5" hidden="1">
      <c r="B3066" s="57" t="str">
        <f>+'Categorias-9 feb-Depurado'!B3065</f>
        <v>STRUCTURAL EVALUATION TECHNOLOGIES I</v>
      </c>
      <c r="C3066" s="30" t="s">
        <v>4900</v>
      </c>
      <c r="D3066" s="31">
        <v>5</v>
      </c>
      <c r="E3066" s="30" t="str">
        <f>+'Categorias-9 feb-Depurado'!E3065</f>
        <v>444445608</v>
      </c>
      <c r="F3066" s="30" t="str">
        <f>+'Categorias-9 feb-Depurado'!F3065</f>
        <v>5800 MIAMI LAKES DR E</v>
      </c>
      <c r="G3066" s="30" t="str">
        <f>+'Categorias-9 feb-Depurado'!G3065</f>
        <v>FLORIDA</v>
      </c>
      <c r="H3066" s="30" t="str">
        <f>+'Categorias-9 feb-Depurado'!H3065</f>
        <v>I223641</v>
      </c>
      <c r="I3066" s="107">
        <f>+'Categorias-9 feb-Depurado'!R3065</f>
        <v>12025496</v>
      </c>
      <c r="J3066" s="108">
        <f t="shared" si="196"/>
        <v>0</v>
      </c>
      <c r="K3066" s="107">
        <f t="shared" si="197"/>
        <v>0</v>
      </c>
      <c r="L3066" s="109">
        <f t="shared" si="198"/>
        <v>12025496</v>
      </c>
      <c r="M3066" s="110">
        <f t="shared" si="199"/>
        <v>9.1676864322365189E-06</v>
      </c>
      <c r="N3066" s="33" t="s">
        <v>4892</v>
      </c>
      <c r="O3066" s="33">
        <f>+'Categorias-9 feb-Depurado'!Y3065</f>
        <v>2525.25</v>
      </c>
      <c r="P3066" s="111">
        <f>+'Categorias-9 feb-Depurado'!AC3065</f>
        <v>44928</v>
      </c>
      <c r="Q3066" s="111">
        <f>+'Categorias-9 feb-Depurado'!AE3065</f>
        <v>44988</v>
      </c>
      <c r="R3066" s="112" t="str">
        <f>+'Categorias-9 feb-Depurado'!AB3065</f>
        <v>Compras</v>
      </c>
    </row>
    <row r="3067" spans="2:18" s="1" customFormat="1" ht="14.5" hidden="1">
      <c r="B3067" s="57" t="str">
        <f>+'Categorias-9 feb-Depurado'!B3066</f>
        <v>STRUCTURAL EVALUATION TECHNOLOGIES I</v>
      </c>
      <c r="C3067" s="30" t="s">
        <v>4900</v>
      </c>
      <c r="D3067" s="31">
        <v>5</v>
      </c>
      <c r="E3067" s="30" t="str">
        <f>+'Categorias-9 feb-Depurado'!E3066</f>
        <v>444445608</v>
      </c>
      <c r="F3067" s="30" t="str">
        <f>+'Categorias-9 feb-Depurado'!F3066</f>
        <v>5800 MIAMI LAKES DR E</v>
      </c>
      <c r="G3067" s="30" t="str">
        <f>+'Categorias-9 feb-Depurado'!G3066</f>
        <v>FLORIDA</v>
      </c>
      <c r="H3067" s="30" t="str">
        <f>+'Categorias-9 feb-Depurado'!H3066</f>
        <v>I223531</v>
      </c>
      <c r="I3067" s="107">
        <f>+'Categorias-9 feb-Depurado'!R3066</f>
        <v>28861200</v>
      </c>
      <c r="J3067" s="108">
        <f t="shared" si="196"/>
        <v>0</v>
      </c>
      <c r="K3067" s="107">
        <f t="shared" si="197"/>
        <v>0</v>
      </c>
      <c r="L3067" s="109">
        <f t="shared" si="198"/>
        <v>28861200</v>
      </c>
      <c r="M3067" s="110">
        <f t="shared" si="199"/>
        <v>2.2002454755967208E-05</v>
      </c>
      <c r="N3067" s="33" t="s">
        <v>4892</v>
      </c>
      <c r="O3067" s="33">
        <f>+'Categorias-9 feb-Depurado'!Y3066</f>
        <v>6000</v>
      </c>
      <c r="P3067" s="111">
        <f>+'Categorias-9 feb-Depurado'!AC3066</f>
        <v>44928</v>
      </c>
      <c r="Q3067" s="111">
        <f>+'Categorias-9 feb-Depurado'!AE3066</f>
        <v>44988</v>
      </c>
      <c r="R3067" s="112" t="str">
        <f>+'Categorias-9 feb-Depurado'!AB3066</f>
        <v>Compras</v>
      </c>
    </row>
    <row r="3068" spans="2:18" s="1" customFormat="1" ht="14.5" hidden="1">
      <c r="B3068" s="57" t="str">
        <f>+'Categorias-9 feb-Depurado'!B3067</f>
        <v>STRUCTURAL EVALUATION TECHNOLOGIES I</v>
      </c>
      <c r="C3068" s="30" t="s">
        <v>4900</v>
      </c>
      <c r="D3068" s="31">
        <v>5</v>
      </c>
      <c r="E3068" s="30" t="str">
        <f>+'Categorias-9 feb-Depurado'!E3067</f>
        <v>444445608</v>
      </c>
      <c r="F3068" s="30" t="str">
        <f>+'Categorias-9 feb-Depurado'!F3067</f>
        <v>5800 MIAMI LAKES DR E</v>
      </c>
      <c r="G3068" s="30" t="str">
        <f>+'Categorias-9 feb-Depurado'!G3067</f>
        <v>FLORIDA</v>
      </c>
      <c r="H3068" s="30" t="str">
        <f>+'Categorias-9 feb-Depurado'!H3067</f>
        <v>I223764</v>
      </c>
      <c r="I3068" s="107">
        <f>+'Categorias-9 feb-Depurado'!R3067</f>
        <v>14429157</v>
      </c>
      <c r="J3068" s="108">
        <f t="shared" si="196"/>
        <v>0</v>
      </c>
      <c r="K3068" s="107">
        <f t="shared" si="197"/>
        <v>0</v>
      </c>
      <c r="L3068" s="109">
        <f t="shared" si="198"/>
        <v>14429157</v>
      </c>
      <c r="M3068" s="110">
        <f t="shared" si="199"/>
        <v>1.1000127300987051E-05</v>
      </c>
      <c r="N3068" s="33" t="s">
        <v>4892</v>
      </c>
      <c r="O3068" s="33">
        <f>+'Categorias-9 feb-Depurado'!Y3067</f>
        <v>3030</v>
      </c>
      <c r="P3068" s="111">
        <f>+'Categorias-9 feb-Depurado'!AC3067</f>
        <v>44928</v>
      </c>
      <c r="Q3068" s="111">
        <f>+'Categorias-9 feb-Depurado'!AE3067</f>
        <v>44988</v>
      </c>
      <c r="R3068" s="112" t="str">
        <f>+'Categorias-9 feb-Depurado'!AB3067</f>
        <v>Compras</v>
      </c>
    </row>
    <row r="3069" spans="2:18" s="1" customFormat="1" ht="14.5" hidden="1">
      <c r="B3069" s="57" t="str">
        <f>+'Categorias-9 feb-Depurado'!B3068</f>
        <v>STRUCTURAL EVALUATION TECHNOLOGIES I</v>
      </c>
      <c r="C3069" s="30" t="s">
        <v>4900</v>
      </c>
      <c r="D3069" s="31">
        <v>5</v>
      </c>
      <c r="E3069" s="30" t="str">
        <f>+'Categorias-9 feb-Depurado'!E3068</f>
        <v>444445608</v>
      </c>
      <c r="F3069" s="30" t="str">
        <f>+'Categorias-9 feb-Depurado'!F3068</f>
        <v>5800 MIAMI LAKES DR E</v>
      </c>
      <c r="G3069" s="30" t="str">
        <f>+'Categorias-9 feb-Depurado'!G3068</f>
        <v>FLORIDA</v>
      </c>
      <c r="H3069" s="30" t="str">
        <f>+'Categorias-9 feb-Depurado'!H3068</f>
        <v>I223450</v>
      </c>
      <c r="I3069" s="107">
        <f>+'Categorias-9 feb-Depurado'!R3068</f>
        <v>12025488</v>
      </c>
      <c r="J3069" s="108">
        <f t="shared" si="196"/>
        <v>0</v>
      </c>
      <c r="K3069" s="107">
        <f t="shared" si="197"/>
        <v>0</v>
      </c>
      <c r="L3069" s="109">
        <f t="shared" si="198"/>
        <v>12025488</v>
      </c>
      <c r="M3069" s="110">
        <f t="shared" si="199"/>
        <v>9.1676803334035511E-06</v>
      </c>
      <c r="N3069" s="33" t="s">
        <v>4892</v>
      </c>
      <c r="O3069" s="33">
        <f>+'Categorias-9 feb-Depurado'!Y3068</f>
        <v>2525.25</v>
      </c>
      <c r="P3069" s="111">
        <f>+'Categorias-9 feb-Depurado'!AC3068</f>
        <v>44928</v>
      </c>
      <c r="Q3069" s="111">
        <f>+'Categorias-9 feb-Depurado'!AE3068</f>
        <v>44988</v>
      </c>
      <c r="R3069" s="112" t="str">
        <f>+'Categorias-9 feb-Depurado'!AB3068</f>
        <v>Compras</v>
      </c>
    </row>
    <row r="3070" spans="2:18" s="1" customFormat="1" ht="14.5" hidden="1">
      <c r="B3070" s="57" t="str">
        <f>+'Categorias-9 feb-Depurado'!B3069</f>
        <v>STRUCTURAL EVALUATION TECHNOLOGIES I</v>
      </c>
      <c r="C3070" s="30" t="s">
        <v>4900</v>
      </c>
      <c r="D3070" s="31">
        <v>5</v>
      </c>
      <c r="E3070" s="30" t="str">
        <f>+'Categorias-9 feb-Depurado'!E3069</f>
        <v>444445608</v>
      </c>
      <c r="F3070" s="30" t="str">
        <f>+'Categorias-9 feb-Depurado'!F3069</f>
        <v>5800 MIAMI LAKES DR E</v>
      </c>
      <c r="G3070" s="30" t="str">
        <f>+'Categorias-9 feb-Depurado'!G3069</f>
        <v>FLORIDA</v>
      </c>
      <c r="H3070" s="30" t="str">
        <f>+'Categorias-9 feb-Depurado'!H3069</f>
        <v>I223642</v>
      </c>
      <c r="I3070" s="107">
        <f>+'Categorias-9 feb-Depurado'!R3069</f>
        <v>12025488</v>
      </c>
      <c r="J3070" s="108">
        <f t="shared" si="196"/>
        <v>0</v>
      </c>
      <c r="K3070" s="107">
        <f t="shared" si="197"/>
        <v>0</v>
      </c>
      <c r="L3070" s="109">
        <f t="shared" si="198"/>
        <v>12025488</v>
      </c>
      <c r="M3070" s="110">
        <f t="shared" si="199"/>
        <v>9.1676803334035511E-06</v>
      </c>
      <c r="N3070" s="33" t="s">
        <v>4892</v>
      </c>
      <c r="O3070" s="33">
        <f>+'Categorias-9 feb-Depurado'!Y3069</f>
        <v>2525.25</v>
      </c>
      <c r="P3070" s="111">
        <f>+'Categorias-9 feb-Depurado'!AC3069</f>
        <v>44928</v>
      </c>
      <c r="Q3070" s="111">
        <f>+'Categorias-9 feb-Depurado'!AE3069</f>
        <v>44988</v>
      </c>
      <c r="R3070" s="112" t="str">
        <f>+'Categorias-9 feb-Depurado'!AB3069</f>
        <v>Compras</v>
      </c>
    </row>
    <row r="3071" spans="2:18" s="1" customFormat="1" ht="14.5" hidden="1">
      <c r="B3071" s="57" t="str">
        <f>+'Categorias-9 feb-Depurado'!B3070</f>
        <v>STRUCTURAL EVALUATION TECHNOLOGIES I</v>
      </c>
      <c r="C3071" s="30" t="s">
        <v>4900</v>
      </c>
      <c r="D3071" s="31">
        <v>5</v>
      </c>
      <c r="E3071" s="30" t="str">
        <f>+'Categorias-9 feb-Depurado'!E3070</f>
        <v>444445608</v>
      </c>
      <c r="F3071" s="30" t="str">
        <f>+'Categorias-9 feb-Depurado'!F3070</f>
        <v>5800 MIAMI LAKES DR E</v>
      </c>
      <c r="G3071" s="30" t="str">
        <f>+'Categorias-9 feb-Depurado'!G3070</f>
        <v>FLORIDA</v>
      </c>
      <c r="H3071" s="30" t="str">
        <f>+'Categorias-9 feb-Depurado'!H3070</f>
        <v>I223632</v>
      </c>
      <c r="I3071" s="107">
        <f>+'Categorias-9 feb-Depurado'!R3070</f>
        <v>72153000</v>
      </c>
      <c r="J3071" s="108">
        <f t="shared" si="196"/>
        <v>0</v>
      </c>
      <c r="K3071" s="107">
        <f t="shared" si="197"/>
        <v>0</v>
      </c>
      <c r="L3071" s="109">
        <f t="shared" si="198"/>
        <v>72153000</v>
      </c>
      <c r="M3071" s="110">
        <f t="shared" si="199"/>
        <v>5.5006136889918016E-05</v>
      </c>
      <c r="N3071" s="33" t="s">
        <v>4892</v>
      </c>
      <c r="O3071" s="33">
        <f>+'Categorias-9 feb-Depurado'!Y3070</f>
        <v>15000</v>
      </c>
      <c r="P3071" s="111">
        <f>+'Categorias-9 feb-Depurado'!AC3070</f>
        <v>44928</v>
      </c>
      <c r="Q3071" s="111">
        <f>+'Categorias-9 feb-Depurado'!AE3070</f>
        <v>44988</v>
      </c>
      <c r="R3071" s="112" t="str">
        <f>+'Categorias-9 feb-Depurado'!AB3070</f>
        <v>Compras</v>
      </c>
    </row>
    <row r="3072" spans="2:18" s="1" customFormat="1" ht="14.5" hidden="1">
      <c r="B3072" s="57" t="str">
        <f>+'Categorias-9 feb-Depurado'!B3071</f>
        <v>STRUCTURAL EVALUATION TECHNOLOGIES I</v>
      </c>
      <c r="C3072" s="30" t="s">
        <v>4900</v>
      </c>
      <c r="D3072" s="31">
        <v>5</v>
      </c>
      <c r="E3072" s="30" t="str">
        <f>+'Categorias-9 feb-Depurado'!E3071</f>
        <v>444445608</v>
      </c>
      <c r="F3072" s="30" t="str">
        <f>+'Categorias-9 feb-Depurado'!F3071</f>
        <v>5800 MIAMI LAKES DR E</v>
      </c>
      <c r="G3072" s="30" t="str">
        <f>+'Categorias-9 feb-Depurado'!G3071</f>
        <v>FLORIDA</v>
      </c>
      <c r="H3072" s="30" t="str">
        <f>+'Categorias-9 feb-Depurado'!H3071</f>
        <v>I223763</v>
      </c>
      <c r="I3072" s="107">
        <f>+'Categorias-9 feb-Depurado'!R3071</f>
        <v>14429157</v>
      </c>
      <c r="J3072" s="108">
        <f t="shared" si="196"/>
        <v>0</v>
      </c>
      <c r="K3072" s="107">
        <f t="shared" si="197"/>
        <v>0</v>
      </c>
      <c r="L3072" s="109">
        <f t="shared" si="198"/>
        <v>14429157</v>
      </c>
      <c r="M3072" s="110">
        <f t="shared" si="199"/>
        <v>1.1000127300987051E-05</v>
      </c>
      <c r="N3072" s="33" t="s">
        <v>4892</v>
      </c>
      <c r="O3072" s="33">
        <f>+'Categorias-9 feb-Depurado'!Y3071</f>
        <v>3030</v>
      </c>
      <c r="P3072" s="111">
        <f>+'Categorias-9 feb-Depurado'!AC3071</f>
        <v>44928</v>
      </c>
      <c r="Q3072" s="111">
        <f>+'Categorias-9 feb-Depurado'!AE3071</f>
        <v>44988</v>
      </c>
      <c r="R3072" s="112" t="str">
        <f>+'Categorias-9 feb-Depurado'!AB3071</f>
        <v>Compras</v>
      </c>
    </row>
    <row r="3073" spans="2:18" s="1" customFormat="1" ht="14.5" hidden="1">
      <c r="B3073" s="57" t="str">
        <f>+'Categorias-9 feb-Depurado'!B3072</f>
        <v>STRUCTURAL EVALUATION TECHNOLOGIES I</v>
      </c>
      <c r="C3073" s="30" t="s">
        <v>4900</v>
      </c>
      <c r="D3073" s="31">
        <v>5</v>
      </c>
      <c r="E3073" s="30" t="str">
        <f>+'Categorias-9 feb-Depurado'!E3072</f>
        <v>444445608</v>
      </c>
      <c r="F3073" s="30" t="str">
        <f>+'Categorias-9 feb-Depurado'!F3072</f>
        <v>5800 MIAMI LAKES DR E</v>
      </c>
      <c r="G3073" s="30" t="str">
        <f>+'Categorias-9 feb-Depurado'!G3072</f>
        <v>FLORIDA</v>
      </c>
      <c r="H3073" s="30" t="str">
        <f>+'Categorias-9 feb-Depurado'!H3072</f>
        <v>I223464</v>
      </c>
      <c r="I3073" s="107">
        <f>+'Categorias-9 feb-Depurado'!R3072</f>
        <v>12025488</v>
      </c>
      <c r="J3073" s="108">
        <f t="shared" si="196"/>
        <v>0</v>
      </c>
      <c r="K3073" s="107">
        <f t="shared" si="197"/>
        <v>0</v>
      </c>
      <c r="L3073" s="109">
        <f t="shared" si="198"/>
        <v>12025488</v>
      </c>
      <c r="M3073" s="110">
        <f t="shared" si="199"/>
        <v>9.1676803334035511E-06</v>
      </c>
      <c r="N3073" s="33" t="s">
        <v>4892</v>
      </c>
      <c r="O3073" s="33">
        <f>+'Categorias-9 feb-Depurado'!Y3072</f>
        <v>2525.25</v>
      </c>
      <c r="P3073" s="111">
        <f>+'Categorias-9 feb-Depurado'!AC3072</f>
        <v>44928</v>
      </c>
      <c r="Q3073" s="111">
        <f>+'Categorias-9 feb-Depurado'!AE3072</f>
        <v>44988</v>
      </c>
      <c r="R3073" s="112" t="str">
        <f>+'Categorias-9 feb-Depurado'!AB3072</f>
        <v>Compras</v>
      </c>
    </row>
    <row r="3074" spans="2:18" s="1" customFormat="1" ht="14.5" hidden="1">
      <c r="B3074" s="57" t="str">
        <f>+'Categorias-9 feb-Depurado'!B3073</f>
        <v>STRUCTURAL EVALUATION TECHNOLOGIES I</v>
      </c>
      <c r="C3074" s="30" t="s">
        <v>4900</v>
      </c>
      <c r="D3074" s="31">
        <v>5</v>
      </c>
      <c r="E3074" s="30" t="str">
        <f>+'Categorias-9 feb-Depurado'!E3073</f>
        <v>444445608</v>
      </c>
      <c r="F3074" s="30" t="str">
        <f>+'Categorias-9 feb-Depurado'!F3073</f>
        <v>5800 MIAMI LAKES DR E</v>
      </c>
      <c r="G3074" s="30" t="str">
        <f>+'Categorias-9 feb-Depurado'!G3073</f>
        <v>FLORIDA</v>
      </c>
      <c r="H3074" s="30" t="str">
        <f>+'Categorias-9 feb-Depurado'!H3073</f>
        <v>I223533</v>
      </c>
      <c r="I3074" s="107">
        <f>+'Categorias-9 feb-Depurado'!R3073</f>
        <v>12024297</v>
      </c>
      <c r="J3074" s="108">
        <f t="shared" si="196"/>
        <v>0</v>
      </c>
      <c r="K3074" s="107">
        <f t="shared" si="197"/>
        <v>0</v>
      </c>
      <c r="L3074" s="109">
        <f t="shared" si="198"/>
        <v>12024297</v>
      </c>
      <c r="M3074" s="110">
        <f t="shared" si="199"/>
        <v>9.1667723696454832E-06</v>
      </c>
      <c r="N3074" s="33" t="s">
        <v>4892</v>
      </c>
      <c r="O3074" s="33">
        <f>+'Categorias-9 feb-Depurado'!Y3073</f>
        <v>2525</v>
      </c>
      <c r="P3074" s="111">
        <f>+'Categorias-9 feb-Depurado'!AC3073</f>
        <v>44928</v>
      </c>
      <c r="Q3074" s="111">
        <f>+'Categorias-9 feb-Depurado'!AE3073</f>
        <v>44988</v>
      </c>
      <c r="R3074" s="112" t="str">
        <f>+'Categorias-9 feb-Depurado'!AB3073</f>
        <v>Compras</v>
      </c>
    </row>
    <row r="3075" spans="2:18" s="1" customFormat="1" ht="14.5" hidden="1">
      <c r="B3075" s="57" t="str">
        <f>+'Categorias-9 feb-Depurado'!B3074</f>
        <v>STRUCTURAL EVALUATION TECHNOLOGIES I</v>
      </c>
      <c r="C3075" s="30" t="s">
        <v>4900</v>
      </c>
      <c r="D3075" s="31">
        <v>5</v>
      </c>
      <c r="E3075" s="30" t="str">
        <f>+'Categorias-9 feb-Depurado'!E3074</f>
        <v>444445608</v>
      </c>
      <c r="F3075" s="30" t="str">
        <f>+'Categorias-9 feb-Depurado'!F3074</f>
        <v>5800 MIAMI LAKES DR E</v>
      </c>
      <c r="G3075" s="30" t="str">
        <f>+'Categorias-9 feb-Depurado'!G3074</f>
        <v>FLORIDA</v>
      </c>
      <c r="H3075" s="30" t="str">
        <f>+'Categorias-9 feb-Depurado'!H3074</f>
        <v>I223532</v>
      </c>
      <c r="I3075" s="107">
        <f>+'Categorias-9 feb-Depurado'!R3074</f>
        <v>28861200</v>
      </c>
      <c r="J3075" s="108">
        <f t="shared" si="196"/>
        <v>0</v>
      </c>
      <c r="K3075" s="107">
        <f t="shared" si="197"/>
        <v>0</v>
      </c>
      <c r="L3075" s="109">
        <f t="shared" si="198"/>
        <v>28861200</v>
      </c>
      <c r="M3075" s="110">
        <f t="shared" si="199"/>
        <v>2.2002454755967208E-05</v>
      </c>
      <c r="N3075" s="33" t="s">
        <v>4892</v>
      </c>
      <c r="O3075" s="33">
        <f>+'Categorias-9 feb-Depurado'!Y3074</f>
        <v>6000</v>
      </c>
      <c r="P3075" s="111">
        <f>+'Categorias-9 feb-Depurado'!AC3074</f>
        <v>44928</v>
      </c>
      <c r="Q3075" s="111">
        <f>+'Categorias-9 feb-Depurado'!AE3074</f>
        <v>44988</v>
      </c>
      <c r="R3075" s="112" t="str">
        <f>+'Categorias-9 feb-Depurado'!AB3074</f>
        <v>Compras</v>
      </c>
    </row>
    <row r="3076" spans="2:18" s="1" customFormat="1" ht="14.5" hidden="1">
      <c r="B3076" s="57" t="str">
        <f>+'Categorias-9 feb-Depurado'!B3075</f>
        <v>STRUCTURAL EVALUATION TECHNOLOGIES I</v>
      </c>
      <c r="C3076" s="30" t="s">
        <v>4900</v>
      </c>
      <c r="D3076" s="31">
        <v>5</v>
      </c>
      <c r="E3076" s="30" t="str">
        <f>+'Categorias-9 feb-Depurado'!E3075</f>
        <v>444445608</v>
      </c>
      <c r="F3076" s="30" t="str">
        <f>+'Categorias-9 feb-Depurado'!F3075</f>
        <v>5800 MIAMI LAKES DR E</v>
      </c>
      <c r="G3076" s="30" t="str">
        <f>+'Categorias-9 feb-Depurado'!G3075</f>
        <v>FLORIDA</v>
      </c>
      <c r="H3076" s="30" t="str">
        <f>+'Categorias-9 feb-Depurado'!H3075</f>
        <v>I223534</v>
      </c>
      <c r="I3076" s="107">
        <f>+'Categorias-9 feb-Depurado'!R3075</f>
        <v>12025488</v>
      </c>
      <c r="J3076" s="108">
        <f t="shared" si="196"/>
        <v>0</v>
      </c>
      <c r="K3076" s="107">
        <f t="shared" si="197"/>
        <v>0</v>
      </c>
      <c r="L3076" s="109">
        <f t="shared" si="198"/>
        <v>12025488</v>
      </c>
      <c r="M3076" s="110">
        <f t="shared" si="199"/>
        <v>9.1676803334035511E-06</v>
      </c>
      <c r="N3076" s="33" t="s">
        <v>4892</v>
      </c>
      <c r="O3076" s="33">
        <f>+'Categorias-9 feb-Depurado'!Y3075</f>
        <v>2525.25</v>
      </c>
      <c r="P3076" s="111">
        <f>+'Categorias-9 feb-Depurado'!AC3075</f>
        <v>44928</v>
      </c>
      <c r="Q3076" s="111">
        <f>+'Categorias-9 feb-Depurado'!AE3075</f>
        <v>44988</v>
      </c>
      <c r="R3076" s="112" t="str">
        <f>+'Categorias-9 feb-Depurado'!AB3075</f>
        <v>Compras</v>
      </c>
    </row>
    <row r="3077" spans="2:18" s="1" customFormat="1" ht="14.5" hidden="1">
      <c r="B3077" s="57" t="str">
        <f>+'Categorias-9 feb-Depurado'!B3076</f>
        <v>STRUCTURAL EVALUATION TECHNOLOGIES I</v>
      </c>
      <c r="C3077" s="30" t="s">
        <v>4900</v>
      </c>
      <c r="D3077" s="31">
        <v>5</v>
      </c>
      <c r="E3077" s="30" t="str">
        <f>+'Categorias-9 feb-Depurado'!E3076</f>
        <v>444445608</v>
      </c>
      <c r="F3077" s="30" t="str">
        <f>+'Categorias-9 feb-Depurado'!F3076</f>
        <v>5800 MIAMI LAKES DR E</v>
      </c>
      <c r="G3077" s="30" t="str">
        <f>+'Categorias-9 feb-Depurado'!G3076</f>
        <v>FLORIDA</v>
      </c>
      <c r="H3077" s="30" t="str">
        <f>+'Categorias-9 feb-Depurado'!H3076</f>
        <v>I223643</v>
      </c>
      <c r="I3077" s="107">
        <f>+'Categorias-9 feb-Depurado'!R3076</f>
        <v>28861200</v>
      </c>
      <c r="J3077" s="108">
        <f t="shared" si="196"/>
        <v>0</v>
      </c>
      <c r="K3077" s="107">
        <f t="shared" si="197"/>
        <v>0</v>
      </c>
      <c r="L3077" s="109">
        <f t="shared" si="198"/>
        <v>28861200</v>
      </c>
      <c r="M3077" s="110">
        <f t="shared" si="199"/>
        <v>2.2002454755967208E-05</v>
      </c>
      <c r="N3077" s="33" t="s">
        <v>4892</v>
      </c>
      <c r="O3077" s="33">
        <f>+'Categorias-9 feb-Depurado'!Y3076</f>
        <v>6000</v>
      </c>
      <c r="P3077" s="111">
        <f>+'Categorias-9 feb-Depurado'!AC3076</f>
        <v>44928</v>
      </c>
      <c r="Q3077" s="111">
        <f>+'Categorias-9 feb-Depurado'!AE3076</f>
        <v>44988</v>
      </c>
      <c r="R3077" s="112" t="str">
        <f>+'Categorias-9 feb-Depurado'!AB3076</f>
        <v>Compras</v>
      </c>
    </row>
    <row r="3078" spans="2:18" s="1" customFormat="1" ht="14.5" hidden="1">
      <c r="B3078" s="57" t="str">
        <f>+'Categorias-9 feb-Depurado'!B3077</f>
        <v>STRUCTURAL EVALUATION TECHNOLOGIES I</v>
      </c>
      <c r="C3078" s="30" t="s">
        <v>4900</v>
      </c>
      <c r="D3078" s="31">
        <v>5</v>
      </c>
      <c r="E3078" s="30" t="str">
        <f>+'Categorias-9 feb-Depurado'!E3077</f>
        <v>444445608</v>
      </c>
      <c r="F3078" s="30" t="str">
        <f>+'Categorias-9 feb-Depurado'!F3077</f>
        <v>5800 MIAMI LAKES DR E</v>
      </c>
      <c r="G3078" s="30" t="str">
        <f>+'Categorias-9 feb-Depurado'!G3077</f>
        <v>FLORIDA</v>
      </c>
      <c r="H3078" s="30" t="str">
        <f>+'Categorias-9 feb-Depurado'!H3077</f>
        <v>B238934</v>
      </c>
      <c r="I3078" s="107">
        <f>+'Categorias-9 feb-Depurado'!R3077</f>
        <v>28437866</v>
      </c>
      <c r="J3078" s="108">
        <f t="shared" si="196"/>
        <v>0</v>
      </c>
      <c r="K3078" s="107">
        <f t="shared" si="197"/>
        <v>0</v>
      </c>
      <c r="L3078" s="109">
        <f t="shared" si="198"/>
        <v>28437866</v>
      </c>
      <c r="M3078" s="110">
        <f t="shared" si="199"/>
        <v>2.1679724336523016E-05</v>
      </c>
      <c r="N3078" s="33" t="s">
        <v>4892</v>
      </c>
      <c r="O3078" s="33">
        <f>+'Categorias-9 feb-Depurado'!Y3077</f>
        <v>5988.7600000000002</v>
      </c>
      <c r="P3078" s="111">
        <f>+'Categorias-9 feb-Depurado'!AC3077</f>
        <v>44938</v>
      </c>
      <c r="Q3078" s="111">
        <f>+'Categorias-9 feb-Depurado'!AE3077</f>
        <v>44998</v>
      </c>
      <c r="R3078" s="112" t="str">
        <f>+'Categorias-9 feb-Depurado'!AB3077</f>
        <v>Compras</v>
      </c>
    </row>
    <row r="3079" spans="2:18" s="1" customFormat="1" ht="14.5" hidden="1">
      <c r="B3079" s="57" t="str">
        <f>+'Categorias-9 feb-Depurado'!B3078</f>
        <v>STRUCTURAL EVALUATION TECHNOLOGIES I</v>
      </c>
      <c r="C3079" s="30" t="s">
        <v>4900</v>
      </c>
      <c r="D3079" s="31">
        <v>5</v>
      </c>
      <c r="E3079" s="30" t="str">
        <f>+'Categorias-9 feb-Depurado'!E3078</f>
        <v>444445608</v>
      </c>
      <c r="F3079" s="30" t="str">
        <f>+'Categorias-9 feb-Depurado'!F3078</f>
        <v>5800 MIAMI LAKES DR E</v>
      </c>
      <c r="G3079" s="30" t="str">
        <f>+'Categorias-9 feb-Depurado'!G3078</f>
        <v>FLORIDA</v>
      </c>
      <c r="H3079" s="30" t="str">
        <f>+'Categorias-9 feb-Depurado'!H3078</f>
        <v>I233923</v>
      </c>
      <c r="I3079" s="107">
        <f>+'Categorias-9 feb-Depurado'!R3078</f>
        <v>13893530</v>
      </c>
      <c r="J3079" s="108">
        <f t="shared" si="196"/>
        <v>0</v>
      </c>
      <c r="K3079" s="107">
        <f t="shared" si="197"/>
        <v>0</v>
      </c>
      <c r="L3079" s="109">
        <f t="shared" si="198"/>
        <v>13893530</v>
      </c>
      <c r="M3079" s="110">
        <f t="shared" si="199"/>
        <v>1.0591789850237448E-05</v>
      </c>
      <c r="N3079" s="33" t="s">
        <v>4892</v>
      </c>
      <c r="O3079" s="33">
        <f>+'Categorias-9 feb-Depurado'!Y3078</f>
        <v>3030</v>
      </c>
      <c r="P3079" s="111">
        <f>+'Categorias-9 feb-Depurado'!AC3078</f>
        <v>44949</v>
      </c>
      <c r="Q3079" s="111">
        <f>+'Categorias-9 feb-Depurado'!AE3078</f>
        <v>45009</v>
      </c>
      <c r="R3079" s="112" t="str">
        <f>+'Categorias-9 feb-Depurado'!AB3078</f>
        <v>Compras</v>
      </c>
    </row>
    <row r="3080" spans="2:18" s="1" customFormat="1" ht="14.5" hidden="1">
      <c r="B3080" s="57" t="str">
        <f>+'Categorias-9 feb-Depurado'!B3079</f>
        <v>TAMPA CARGO SAS CORP</v>
      </c>
      <c r="C3080" s="30" t="s">
        <v>4900</v>
      </c>
      <c r="D3080" s="31">
        <v>5</v>
      </c>
      <c r="E3080" s="30" t="str">
        <f>+'Categorias-9 feb-Depurado'!E3079</f>
        <v>59-1908878</v>
      </c>
      <c r="F3080" s="30" t="str">
        <f>+'Categorias-9 feb-Depurado'!F3079</f>
        <v>Aeropuerto Internacional José María Córdova</v>
      </c>
      <c r="G3080" s="30" t="str">
        <f>+'Categorias-9 feb-Depurado'!G3079</f>
        <v>RIONEGRO</v>
      </c>
      <c r="H3080" s="30">
        <f>+'Categorias-9 feb-Depurado'!H3079</f>
        <v>707291000151</v>
      </c>
      <c r="I3080" s="107">
        <f>+'Categorias-9 feb-Depurado'!R3079</f>
        <v>28272682</v>
      </c>
      <c r="J3080" s="108">
        <f t="shared" si="196"/>
        <v>28272682</v>
      </c>
      <c r="K3080" s="107">
        <f t="shared" si="197"/>
        <v>446846.35723731259</v>
      </c>
      <c r="L3080" s="109">
        <f t="shared" si="198"/>
        <v>28719528.357237313</v>
      </c>
      <c r="M3080" s="110">
        <f t="shared" si="199"/>
        <v>2.1894450795283325E-05</v>
      </c>
      <c r="N3080" s="33" t="s">
        <v>4892</v>
      </c>
      <c r="O3080" s="33">
        <f>+'Categorias-9 feb-Depurado'!Y3079</f>
        <v>5713.8000000000002</v>
      </c>
      <c r="P3080" s="111">
        <f>+'Categorias-9 feb-Depurado'!AC3079</f>
        <v>44860</v>
      </c>
      <c r="Q3080" s="111">
        <f>+'Categorias-9 feb-Depurado'!AE3079</f>
        <v>44920</v>
      </c>
      <c r="R3080" s="112" t="str">
        <f>+'Categorias-9 feb-Depurado'!AB3079</f>
        <v>Manto</v>
      </c>
    </row>
    <row r="3081" spans="2:18" s="1" customFormat="1" ht="14.5" hidden="1">
      <c r="B3081" s="57" t="str">
        <f>+'Categorias-9 feb-Depurado'!B3080</f>
        <v>TAMPA CARGO SAS CORP</v>
      </c>
      <c r="C3081" s="30" t="s">
        <v>4900</v>
      </c>
      <c r="D3081" s="31">
        <v>5</v>
      </c>
      <c r="E3081" s="30" t="str">
        <f>+'Categorias-9 feb-Depurado'!E3080</f>
        <v>59-1908878</v>
      </c>
      <c r="F3081" s="30" t="str">
        <f>+'Categorias-9 feb-Depurado'!F3080</f>
        <v>Aeropuerto Internacional José María Córdova</v>
      </c>
      <c r="G3081" s="30" t="str">
        <f>+'Categorias-9 feb-Depurado'!G3080</f>
        <v>RIONEGRO</v>
      </c>
      <c r="H3081" s="30">
        <f>+'Categorias-9 feb-Depurado'!H3080</f>
        <v>707291000154</v>
      </c>
      <c r="I3081" s="107">
        <f>+'Categorias-9 feb-Depurado'!R3080</f>
        <v>27302136</v>
      </c>
      <c r="J3081" s="108">
        <f t="shared" si="196"/>
        <v>0</v>
      </c>
      <c r="K3081" s="107">
        <f t="shared" si="197"/>
        <v>0</v>
      </c>
      <c r="L3081" s="109">
        <f t="shared" si="198"/>
        <v>27302136</v>
      </c>
      <c r="M3081" s="110">
        <f t="shared" si="199"/>
        <v>2.0813895890720535E-05</v>
      </c>
      <c r="N3081" s="33" t="s">
        <v>4892</v>
      </c>
      <c r="O3081" s="33">
        <f>+'Categorias-9 feb-Depurado'!Y3080</f>
        <v>5713.8000000000002</v>
      </c>
      <c r="P3081" s="111">
        <f>+'Categorias-9 feb-Depurado'!AC3080</f>
        <v>44910</v>
      </c>
      <c r="Q3081" s="111">
        <f>+'Categorias-9 feb-Depurado'!AE3080</f>
        <v>44970</v>
      </c>
      <c r="R3081" s="112" t="str">
        <f>+'Categorias-9 feb-Depurado'!AB3080</f>
        <v>Manto</v>
      </c>
    </row>
    <row r="3082" spans="2:18" s="1" customFormat="1" ht="14.5" hidden="1">
      <c r="B3082" s="57" t="str">
        <f>+'Categorias-9 feb-Depurado'!B3081</f>
        <v>TAMPA CARGO SAS CORP</v>
      </c>
      <c r="C3082" s="30" t="s">
        <v>4900</v>
      </c>
      <c r="D3082" s="31">
        <v>5</v>
      </c>
      <c r="E3082" s="30" t="str">
        <f>+'Categorias-9 feb-Depurado'!E3081</f>
        <v>59-1908878</v>
      </c>
      <c r="F3082" s="30" t="str">
        <f>+'Categorias-9 feb-Depurado'!F3081</f>
        <v>Aeropuerto Internacional José María Córdova</v>
      </c>
      <c r="G3082" s="30" t="str">
        <f>+'Categorias-9 feb-Depurado'!G3081</f>
        <v>RIONEGRO</v>
      </c>
      <c r="H3082" s="30">
        <f>+'Categorias-9 feb-Depurado'!H3081</f>
        <v>707291000155</v>
      </c>
      <c r="I3082" s="107">
        <f>+'Categorias-9 feb-Depurado'!R3081</f>
        <v>511276</v>
      </c>
      <c r="J3082" s="108">
        <f t="shared" si="196"/>
        <v>0</v>
      </c>
      <c r="K3082" s="107">
        <f t="shared" si="197"/>
        <v>0</v>
      </c>
      <c r="L3082" s="109">
        <f t="shared" si="198"/>
        <v>511276</v>
      </c>
      <c r="M3082" s="110">
        <f t="shared" si="199"/>
        <v>3.8977336555000793E-07</v>
      </c>
      <c r="N3082" s="33" t="s">
        <v>4892</v>
      </c>
      <c r="O3082" s="33">
        <f>+'Categorias-9 feb-Depurado'!Y3081</f>
        <v>107</v>
      </c>
      <c r="P3082" s="111">
        <f>+'Categorias-9 feb-Depurado'!AC3081</f>
        <v>44910</v>
      </c>
      <c r="Q3082" s="111">
        <f>+'Categorias-9 feb-Depurado'!AE3081</f>
        <v>44970</v>
      </c>
      <c r="R3082" s="112" t="str">
        <f>+'Categorias-9 feb-Depurado'!AB3081</f>
        <v>Manto</v>
      </c>
    </row>
    <row r="3083" spans="2:18" s="1" customFormat="1" ht="14.5" hidden="1">
      <c r="B3083" s="57" t="str">
        <f>+'Categorias-9 feb-Depurado'!B3082</f>
        <v>TAMPA CARGO SAS CORP</v>
      </c>
      <c r="C3083" s="30" t="s">
        <v>4900</v>
      </c>
      <c r="D3083" s="31">
        <v>5</v>
      </c>
      <c r="E3083" s="30" t="str">
        <f>+'Categorias-9 feb-Depurado'!E3082</f>
        <v>59-1908878</v>
      </c>
      <c r="F3083" s="30" t="str">
        <f>+'Categorias-9 feb-Depurado'!F3082</f>
        <v>Aeropuerto Internacional José María Córdova</v>
      </c>
      <c r="G3083" s="30" t="str">
        <f>+'Categorias-9 feb-Depurado'!G3082</f>
        <v>RIONEGRO</v>
      </c>
      <c r="H3083" s="30">
        <f>+'Categorias-9 feb-Depurado'!H3082</f>
        <v>707291000157</v>
      </c>
      <c r="I3083" s="107">
        <f>+'Categorias-9 feb-Depurado'!R3082</f>
        <v>513865</v>
      </c>
      <c r="J3083" s="108">
        <f t="shared" si="196"/>
        <v>0</v>
      </c>
      <c r="K3083" s="107">
        <f t="shared" si="197"/>
        <v>0</v>
      </c>
      <c r="L3083" s="109">
        <f t="shared" si="198"/>
        <v>513865</v>
      </c>
      <c r="M3083" s="110">
        <f t="shared" si="199"/>
        <v>3.9174710036918382E-07</v>
      </c>
      <c r="N3083" s="33" t="s">
        <v>4892</v>
      </c>
      <c r="O3083" s="33">
        <f>+'Categorias-9 feb-Depurado'!Y3082</f>
        <v>107</v>
      </c>
      <c r="P3083" s="111">
        <f>+'Categorias-9 feb-Depurado'!AC3082</f>
        <v>44914</v>
      </c>
      <c r="Q3083" s="111">
        <f>+'Categorias-9 feb-Depurado'!AE3082</f>
        <v>44974</v>
      </c>
      <c r="R3083" s="112" t="str">
        <f>+'Categorias-9 feb-Depurado'!AB3082</f>
        <v>Manto</v>
      </c>
    </row>
    <row r="3084" spans="2:18" s="1" customFormat="1" ht="14.5" hidden="1">
      <c r="B3084" s="57" t="str">
        <f>+'Categorias-9 feb-Depurado'!B3083</f>
        <v>TAMPA CARGO SAS CORP</v>
      </c>
      <c r="C3084" s="30" t="s">
        <v>4900</v>
      </c>
      <c r="D3084" s="31">
        <v>5</v>
      </c>
      <c r="E3084" s="30" t="str">
        <f>+'Categorias-9 feb-Depurado'!E3083</f>
        <v>59-1908878</v>
      </c>
      <c r="F3084" s="30" t="str">
        <f>+'Categorias-9 feb-Depurado'!F3083</f>
        <v>Aeropuerto Internacional José María Córdova</v>
      </c>
      <c r="G3084" s="30" t="str">
        <f>+'Categorias-9 feb-Depurado'!G3083</f>
        <v>RIONEGRO</v>
      </c>
      <c r="H3084" s="30">
        <f>+'Categorias-9 feb-Depurado'!H3083</f>
        <v>707291000156</v>
      </c>
      <c r="I3084" s="107">
        <f>+'Categorias-9 feb-Depurado'!R3083</f>
        <v>27440410</v>
      </c>
      <c r="J3084" s="108">
        <f t="shared" si="196"/>
        <v>0</v>
      </c>
      <c r="K3084" s="107">
        <f t="shared" si="197"/>
        <v>0</v>
      </c>
      <c r="L3084" s="109">
        <f t="shared" si="198"/>
        <v>27440410</v>
      </c>
      <c r="M3084" s="110">
        <f t="shared" si="199"/>
        <v>2.0919309644442713E-05</v>
      </c>
      <c r="N3084" s="33" t="s">
        <v>4892</v>
      </c>
      <c r="O3084" s="33">
        <f>+'Categorias-9 feb-Depurado'!Y3083</f>
        <v>5713.8000000000002</v>
      </c>
      <c r="P3084" s="111">
        <f>+'Categorias-9 feb-Depurado'!AC3083</f>
        <v>44914</v>
      </c>
      <c r="Q3084" s="111">
        <f>+'Categorias-9 feb-Depurado'!AE3083</f>
        <v>44974</v>
      </c>
      <c r="R3084" s="112" t="str">
        <f>+'Categorias-9 feb-Depurado'!AB3083</f>
        <v>Manto</v>
      </c>
    </row>
    <row r="3085" spans="2:18" s="1" customFormat="1" ht="14.5" hidden="1">
      <c r="B3085" s="57" t="str">
        <f>+'Categorias-9 feb-Depurado'!B3084</f>
        <v>TAMPA CARGO SAS CORP</v>
      </c>
      <c r="C3085" s="30" t="s">
        <v>4900</v>
      </c>
      <c r="D3085" s="31">
        <v>5</v>
      </c>
      <c r="E3085" s="30" t="str">
        <f>+'Categorias-9 feb-Depurado'!E3084</f>
        <v>59-1908878</v>
      </c>
      <c r="F3085" s="30" t="str">
        <f>+'Categorias-9 feb-Depurado'!F3084</f>
        <v>Aeropuerto Internacional José María Córdova</v>
      </c>
      <c r="G3085" s="30" t="str">
        <f>+'Categorias-9 feb-Depurado'!G3084</f>
        <v>RIONEGRO</v>
      </c>
      <c r="H3085" s="30">
        <f>+'Categorias-9 feb-Depurado'!H3084</f>
        <v>707291000162</v>
      </c>
      <c r="I3085" s="107">
        <f>+'Categorias-9 feb-Depurado'!R3084</f>
        <v>502257</v>
      </c>
      <c r="J3085" s="108">
        <f t="shared" si="196"/>
        <v>0</v>
      </c>
      <c r="K3085" s="107">
        <f t="shared" si="197"/>
        <v>0</v>
      </c>
      <c r="L3085" s="109">
        <f t="shared" si="198"/>
        <v>502257</v>
      </c>
      <c r="M3085" s="110">
        <f t="shared" si="199"/>
        <v>3.8289769373303329E-07</v>
      </c>
      <c r="N3085" s="33" t="s">
        <v>4892</v>
      </c>
      <c r="O3085" s="33">
        <f>+'Categorias-9 feb-Depurado'!Y3084</f>
        <v>107</v>
      </c>
      <c r="P3085" s="111">
        <f>+'Categorias-9 feb-Depurado'!AC3084</f>
        <v>44942</v>
      </c>
      <c r="Q3085" s="111">
        <f>+'Categorias-9 feb-Depurado'!AE3084</f>
        <v>45002</v>
      </c>
      <c r="R3085" s="112" t="str">
        <f>+'Categorias-9 feb-Depurado'!AB3084</f>
        <v>Manto</v>
      </c>
    </row>
    <row r="3086" spans="2:18" s="1" customFormat="1" ht="14.5" hidden="1">
      <c r="B3086" s="57" t="str">
        <f>+'Categorias-9 feb-Depurado'!B3085</f>
        <v>TAMPA CARGO SAS CORP</v>
      </c>
      <c r="C3086" s="30" t="s">
        <v>4900</v>
      </c>
      <c r="D3086" s="31">
        <v>5</v>
      </c>
      <c r="E3086" s="30" t="str">
        <f>+'Categorias-9 feb-Depurado'!E3085</f>
        <v>59-1908878</v>
      </c>
      <c r="F3086" s="30" t="str">
        <f>+'Categorias-9 feb-Depurado'!F3085</f>
        <v>Aeropuerto Internacional José María Córdova</v>
      </c>
      <c r="G3086" s="30" t="str">
        <f>+'Categorias-9 feb-Depurado'!G3085</f>
        <v>RIONEGRO</v>
      </c>
      <c r="H3086" s="30">
        <f>+'Categorias-9 feb-Depurado'!H3085</f>
        <v>707291000161</v>
      </c>
      <c r="I3086" s="107">
        <f>+'Categorias-9 feb-Depurado'!R3085</f>
        <v>32184624</v>
      </c>
      <c r="J3086" s="108">
        <f t="shared" si="196"/>
        <v>0</v>
      </c>
      <c r="K3086" s="107">
        <f t="shared" si="197"/>
        <v>0</v>
      </c>
      <c r="L3086" s="109">
        <f t="shared" si="198"/>
        <v>32184624</v>
      </c>
      <c r="M3086" s="110">
        <f t="shared" si="199"/>
        <v>2.4536080738077984E-05</v>
      </c>
      <c r="N3086" s="33" t="s">
        <v>4892</v>
      </c>
      <c r="O3086" s="33">
        <f>+'Categorias-9 feb-Depurado'!Y3085</f>
        <v>6856.5600000000004</v>
      </c>
      <c r="P3086" s="111">
        <f>+'Categorias-9 feb-Depurado'!AC3085</f>
        <v>44942</v>
      </c>
      <c r="Q3086" s="111">
        <f>+'Categorias-9 feb-Depurado'!AE3085</f>
        <v>45002</v>
      </c>
      <c r="R3086" s="112" t="str">
        <f>+'Categorias-9 feb-Depurado'!AB3085</f>
        <v>Manto</v>
      </c>
    </row>
    <row r="3087" spans="2:18" s="1" customFormat="1" ht="14.5" hidden="1">
      <c r="B3087" s="57" t="str">
        <f>+'Categorias-9 feb-Depurado'!B3086</f>
        <v>TERPEL EXPORTACIONES C.I S.A.S</v>
      </c>
      <c r="C3087" s="30" t="s">
        <v>4900</v>
      </c>
      <c r="D3087" s="31">
        <v>5</v>
      </c>
      <c r="E3087" s="30" t="str">
        <f>+'Categorias-9 feb-Depurado'!E3086</f>
        <v>901210452-5</v>
      </c>
      <c r="F3087" s="30" t="str">
        <f>+'Categorias-9 feb-Depurado'!F3086</f>
        <v>CR 7 75 51 P 10</v>
      </c>
      <c r="G3087" s="30" t="str">
        <f>+'Categorias-9 feb-Depurado'!G3086</f>
        <v>BOGOTA DC</v>
      </c>
      <c r="H3087" s="30" t="str">
        <f>+'Categorias-9 feb-Depurado'!H3086</f>
        <v>TQ5100107058</v>
      </c>
      <c r="I3087" s="107">
        <f>+'Categorias-9 feb-Depurado'!R3086</f>
        <v>894434</v>
      </c>
      <c r="J3087" s="108">
        <f t="shared" si="200" ref="J3087:J3150">+IF(Q3087&gt;$O$4,0,I3087)</f>
        <v>0</v>
      </c>
      <c r="K3087" s="107">
        <f t="shared" si="201" ref="K3087:K3150">++(((1+$O$5)^(($O$4-Q3087)/365))-1)*J3087</f>
        <v>0</v>
      </c>
      <c r="L3087" s="109">
        <f t="shared" si="202" ref="L3087:L3150">+I3087+K3087</f>
        <v>894434</v>
      </c>
      <c r="M3087" s="110">
        <f t="shared" si="203" ref="M3087:M3150">+L3087/$E$11</f>
        <v>6.8187544583034561E-07</v>
      </c>
      <c r="N3087" s="33" t="s">
        <v>4892</v>
      </c>
      <c r="O3087" s="33">
        <f>+'Categorias-9 feb-Depurado'!Y3086</f>
        <v>187.51826577355681</v>
      </c>
      <c r="P3087" s="111">
        <f>+'Categorias-9 feb-Depurado'!AC3086</f>
        <v>44953</v>
      </c>
      <c r="Q3087" s="111">
        <f>+'Categorias-9 feb-Depurado'!AE3086</f>
        <v>44967</v>
      </c>
      <c r="R3087" s="112" t="str">
        <f>+'Categorias-9 feb-Depurado'!AB3086</f>
        <v>Fuel</v>
      </c>
    </row>
    <row r="3088" spans="2:18" s="1" customFormat="1" ht="14.5" hidden="1">
      <c r="B3088" s="57" t="str">
        <f>+'Categorias-9 feb-Depurado'!B3087</f>
        <v>TERPEL EXPORTACIONES C.I S.A.S</v>
      </c>
      <c r="C3088" s="30" t="s">
        <v>4900</v>
      </c>
      <c r="D3088" s="31">
        <v>5</v>
      </c>
      <c r="E3088" s="30" t="str">
        <f>+'Categorias-9 feb-Depurado'!E3087</f>
        <v>901210452-5</v>
      </c>
      <c r="F3088" s="30" t="str">
        <f>+'Categorias-9 feb-Depurado'!F3087</f>
        <v>CR 7 75 51 P 10</v>
      </c>
      <c r="G3088" s="30" t="str">
        <f>+'Categorias-9 feb-Depurado'!G3087</f>
        <v>BOGOTA DC</v>
      </c>
      <c r="H3088" s="30" t="str">
        <f>+'Categorias-9 feb-Depurado'!H3087</f>
        <v>TQ5100107061</v>
      </c>
      <c r="I3088" s="107">
        <f>+'Categorias-9 feb-Depurado'!R3087</f>
        <v>354591</v>
      </c>
      <c r="J3088" s="108">
        <f t="shared" si="200"/>
        <v>0</v>
      </c>
      <c r="K3088" s="107">
        <f t="shared" si="201"/>
        <v>0</v>
      </c>
      <c r="L3088" s="109">
        <f t="shared" si="202"/>
        <v>354591</v>
      </c>
      <c r="M3088" s="110">
        <f t="shared" si="203"/>
        <v>2.7032391010675812E-07</v>
      </c>
      <c r="N3088" s="33" t="s">
        <v>4892</v>
      </c>
      <c r="O3088" s="33">
        <f>+'Categorias-9 feb-Depurado'!Y3087</f>
        <v>74.34007358721972</v>
      </c>
      <c r="P3088" s="111">
        <f>+'Categorias-9 feb-Depurado'!AC3087</f>
        <v>44953</v>
      </c>
      <c r="Q3088" s="111">
        <f>+'Categorias-9 feb-Depurado'!AE3087</f>
        <v>44967</v>
      </c>
      <c r="R3088" s="112" t="str">
        <f>+'Categorias-9 feb-Depurado'!AB3087</f>
        <v>Fuel</v>
      </c>
    </row>
    <row r="3089" spans="2:18" s="1" customFormat="1" ht="14.5" hidden="1">
      <c r="B3089" s="57" t="str">
        <f>+'Categorias-9 feb-Depurado'!B3088</f>
        <v>TERPEL EXPORTACIONES C.I S.A.S</v>
      </c>
      <c r="C3089" s="30" t="s">
        <v>4900</v>
      </c>
      <c r="D3089" s="31">
        <v>5</v>
      </c>
      <c r="E3089" s="30" t="str">
        <f>+'Categorias-9 feb-Depurado'!E3088</f>
        <v>901210452-5</v>
      </c>
      <c r="F3089" s="30" t="str">
        <f>+'Categorias-9 feb-Depurado'!F3088</f>
        <v>CR 7 75 51 P 10</v>
      </c>
      <c r="G3089" s="30" t="str">
        <f>+'Categorias-9 feb-Depurado'!G3088</f>
        <v>BOGOTA DC</v>
      </c>
      <c r="H3089" s="30" t="str">
        <f>+'Categorias-9 feb-Depurado'!H3088</f>
        <v>TQ5100107056</v>
      </c>
      <c r="I3089" s="107">
        <f>+'Categorias-9 feb-Depurado'!R3088</f>
        <v>663174</v>
      </c>
      <c r="J3089" s="108">
        <f t="shared" si="200"/>
        <v>0</v>
      </c>
      <c r="K3089" s="107">
        <f t="shared" si="201"/>
        <v>0</v>
      </c>
      <c r="L3089" s="109">
        <f t="shared" si="202"/>
        <v>663174</v>
      </c>
      <c r="M3089" s="110">
        <f t="shared" si="203"/>
        <v>5.0557343181620291E-07</v>
      </c>
      <c r="N3089" s="33" t="s">
        <v>4892</v>
      </c>
      <c r="O3089" s="33">
        <f>+'Categorias-9 feb-Depurado'!Y3088</f>
        <v>139.03456083524637</v>
      </c>
      <c r="P3089" s="111">
        <f>+'Categorias-9 feb-Depurado'!AC3088</f>
        <v>44953</v>
      </c>
      <c r="Q3089" s="111">
        <f>+'Categorias-9 feb-Depurado'!AE3088</f>
        <v>44967</v>
      </c>
      <c r="R3089" s="112" t="str">
        <f>+'Categorias-9 feb-Depurado'!AB3088</f>
        <v>Fuel</v>
      </c>
    </row>
    <row r="3090" spans="2:18" s="1" customFormat="1" ht="14.5" hidden="1">
      <c r="B3090" s="57" t="str">
        <f>+'Categorias-9 feb-Depurado'!B3089</f>
        <v>TERPEL EXPORTACIONES C.I S.A.S</v>
      </c>
      <c r="C3090" s="30" t="s">
        <v>4900</v>
      </c>
      <c r="D3090" s="31">
        <v>5</v>
      </c>
      <c r="E3090" s="30" t="str">
        <f>+'Categorias-9 feb-Depurado'!E3089</f>
        <v>901210452-5</v>
      </c>
      <c r="F3090" s="30" t="str">
        <f>+'Categorias-9 feb-Depurado'!F3089</f>
        <v>CR 7 75 51 P 10</v>
      </c>
      <c r="G3090" s="30" t="str">
        <f>+'Categorias-9 feb-Depurado'!G3089</f>
        <v>BOGOTA DC</v>
      </c>
      <c r="H3090" s="30" t="str">
        <f>+'Categorias-9 feb-Depurado'!H3089</f>
        <v>TQ5100107059</v>
      </c>
      <c r="I3090" s="107">
        <f>+'Categorias-9 feb-Depurado'!R3089</f>
        <v>481509</v>
      </c>
      <c r="J3090" s="108">
        <f t="shared" si="200"/>
        <v>0</v>
      </c>
      <c r="K3090" s="107">
        <f t="shared" si="201"/>
        <v>0</v>
      </c>
      <c r="L3090" s="109">
        <f t="shared" si="202"/>
        <v>481509</v>
      </c>
      <c r="M3090" s="110">
        <f t="shared" si="203"/>
        <v>3.6708037043127153E-07</v>
      </c>
      <c r="N3090" s="33" t="s">
        <v>4892</v>
      </c>
      <c r="O3090" s="33">
        <f>+'Categorias-9 feb-Depurado'!Y3089</f>
        <v>100.94845749866347</v>
      </c>
      <c r="P3090" s="111">
        <f>+'Categorias-9 feb-Depurado'!AC3089</f>
        <v>44953</v>
      </c>
      <c r="Q3090" s="111">
        <f>+'Categorias-9 feb-Depurado'!AE3089</f>
        <v>44967</v>
      </c>
      <c r="R3090" s="112" t="str">
        <f>+'Categorias-9 feb-Depurado'!AB3089</f>
        <v>Fuel</v>
      </c>
    </row>
    <row r="3091" spans="2:18" s="1" customFormat="1" ht="14.5" hidden="1">
      <c r="B3091" s="57" t="str">
        <f>+'Categorias-9 feb-Depurado'!B3090</f>
        <v>TERPEL EXPORTACIONES C.I S.A.S</v>
      </c>
      <c r="C3091" s="30" t="s">
        <v>4900</v>
      </c>
      <c r="D3091" s="31">
        <v>5</v>
      </c>
      <c r="E3091" s="30" t="str">
        <f>+'Categorias-9 feb-Depurado'!E3090</f>
        <v>901210452-5</v>
      </c>
      <c r="F3091" s="30" t="str">
        <f>+'Categorias-9 feb-Depurado'!F3090</f>
        <v>CR 7 75 51 P 10</v>
      </c>
      <c r="G3091" s="30" t="str">
        <f>+'Categorias-9 feb-Depurado'!G3090</f>
        <v>BOGOTA DC</v>
      </c>
      <c r="H3091" s="30" t="str">
        <f>+'Categorias-9 feb-Depurado'!H3090</f>
        <v>TQ5100107057</v>
      </c>
      <c r="I3091" s="107">
        <f>+'Categorias-9 feb-Depurado'!R3090</f>
        <v>423128</v>
      </c>
      <c r="J3091" s="108">
        <f t="shared" si="200"/>
        <v>0</v>
      </c>
      <c r="K3091" s="107">
        <f t="shared" si="201"/>
        <v>0</v>
      </c>
      <c r="L3091" s="109">
        <f t="shared" si="202"/>
        <v>423128</v>
      </c>
      <c r="M3091" s="110">
        <f t="shared" si="203"/>
        <v>3.2257337449527019E-07</v>
      </c>
      <c r="N3091" s="33" t="s">
        <v>4892</v>
      </c>
      <c r="O3091" s="33">
        <f>+'Categorias-9 feb-Depurado'!Y3090</f>
        <v>88.70886925165361</v>
      </c>
      <c r="P3091" s="111">
        <f>+'Categorias-9 feb-Depurado'!AC3090</f>
        <v>44953</v>
      </c>
      <c r="Q3091" s="111">
        <f>+'Categorias-9 feb-Depurado'!AE3090</f>
        <v>44967</v>
      </c>
      <c r="R3091" s="112" t="str">
        <f>+'Categorias-9 feb-Depurado'!AB3090</f>
        <v>Fuel</v>
      </c>
    </row>
    <row r="3092" spans="2:18" s="1" customFormat="1" ht="14.5" hidden="1">
      <c r="B3092" s="57" t="str">
        <f>+'Categorias-9 feb-Depurado'!B3091</f>
        <v>TERPEL EXPORTACIONES C.I S.A.S</v>
      </c>
      <c r="C3092" s="30" t="s">
        <v>4900</v>
      </c>
      <c r="D3092" s="31">
        <v>5</v>
      </c>
      <c r="E3092" s="30" t="str">
        <f>+'Categorias-9 feb-Depurado'!E3091</f>
        <v>901210452-5</v>
      </c>
      <c r="F3092" s="30" t="str">
        <f>+'Categorias-9 feb-Depurado'!F3091</f>
        <v>CR 7 75 51 P 10</v>
      </c>
      <c r="G3092" s="30" t="str">
        <f>+'Categorias-9 feb-Depurado'!G3091</f>
        <v>BOGOTA DC</v>
      </c>
      <c r="H3092" s="30" t="str">
        <f>+'Categorias-9 feb-Depurado'!H3091</f>
        <v>TQ5100107060</v>
      </c>
      <c r="I3092" s="107">
        <f>+'Categorias-9 feb-Depurado'!R3091</f>
        <v>351448</v>
      </c>
      <c r="J3092" s="108">
        <f t="shared" si="200"/>
        <v>0</v>
      </c>
      <c r="K3092" s="107">
        <f t="shared" si="201"/>
        <v>0</v>
      </c>
      <c r="L3092" s="109">
        <f t="shared" si="202"/>
        <v>351448</v>
      </c>
      <c r="M3092" s="110">
        <f t="shared" si="203"/>
        <v>2.6792783110456813E-07</v>
      </c>
      <c r="N3092" s="33" t="s">
        <v>4892</v>
      </c>
      <c r="O3092" s="33">
        <f>+'Categorias-9 feb-Depurado'!Y3091</f>
        <v>73.681143012882998</v>
      </c>
      <c r="P3092" s="111">
        <f>+'Categorias-9 feb-Depurado'!AC3091</f>
        <v>44953</v>
      </c>
      <c r="Q3092" s="111">
        <f>+'Categorias-9 feb-Depurado'!AE3091</f>
        <v>44967</v>
      </c>
      <c r="R3092" s="112" t="str">
        <f>+'Categorias-9 feb-Depurado'!AB3091</f>
        <v>Fuel</v>
      </c>
    </row>
    <row r="3093" spans="2:18" s="1" customFormat="1" ht="14.5" hidden="1">
      <c r="B3093" s="57" t="str">
        <f>+'Categorias-9 feb-Depurado'!B3092</f>
        <v>TERPEL EXPORTACIONES C.I S.A.S</v>
      </c>
      <c r="C3093" s="30" t="s">
        <v>4900</v>
      </c>
      <c r="D3093" s="31">
        <v>5</v>
      </c>
      <c r="E3093" s="30" t="str">
        <f>+'Categorias-9 feb-Depurado'!E3092</f>
        <v>901210452-5</v>
      </c>
      <c r="F3093" s="30" t="str">
        <f>+'Categorias-9 feb-Depurado'!F3092</f>
        <v>CR 7 75 51 P 10</v>
      </c>
      <c r="G3093" s="30" t="str">
        <f>+'Categorias-9 feb-Depurado'!G3092</f>
        <v>BOGOTA DC</v>
      </c>
      <c r="H3093" s="30" t="str">
        <f>+'Categorias-9 feb-Depurado'!H3092</f>
        <v>TQ5100106982</v>
      </c>
      <c r="I3093" s="107">
        <f>+'Categorias-9 feb-Depurado'!R3092</f>
        <v>80195648</v>
      </c>
      <c r="J3093" s="108">
        <f t="shared" si="200"/>
        <v>0</v>
      </c>
      <c r="K3093" s="107">
        <f t="shared" si="201"/>
        <v>0</v>
      </c>
      <c r="L3093" s="109">
        <f t="shared" si="202"/>
        <v>80195648</v>
      </c>
      <c r="M3093" s="110">
        <f t="shared" si="203"/>
        <v>6.1137482736181169E-05</v>
      </c>
      <c r="N3093" s="33" t="s">
        <v>4892</v>
      </c>
      <c r="O3093" s="33">
        <f>+'Categorias-9 feb-Depurado'!Y3092</f>
        <v>16813.033533549271</v>
      </c>
      <c r="P3093" s="111">
        <f>+'Categorias-9 feb-Depurado'!AC3092</f>
        <v>44953</v>
      </c>
      <c r="Q3093" s="111">
        <f>+'Categorias-9 feb-Depurado'!AE3092</f>
        <v>44967</v>
      </c>
      <c r="R3093" s="112" t="str">
        <f>+'Categorias-9 feb-Depurado'!AB3092</f>
        <v>Fuel</v>
      </c>
    </row>
    <row r="3094" spans="2:18" s="1" customFormat="1" ht="14.5" hidden="1">
      <c r="B3094" s="57" t="str">
        <f>+'Categorias-9 feb-Depurado'!B3093</f>
        <v>TERPEL EXPORTACIONES C.I S.A.S</v>
      </c>
      <c r="C3094" s="30" t="s">
        <v>4900</v>
      </c>
      <c r="D3094" s="31">
        <v>5</v>
      </c>
      <c r="E3094" s="30" t="str">
        <f>+'Categorias-9 feb-Depurado'!E3093</f>
        <v>901210452-5</v>
      </c>
      <c r="F3094" s="30" t="str">
        <f>+'Categorias-9 feb-Depurado'!F3093</f>
        <v>CR 7 75 51 P 10</v>
      </c>
      <c r="G3094" s="30" t="str">
        <f>+'Categorias-9 feb-Depurado'!G3093</f>
        <v>BOGOTA DC</v>
      </c>
      <c r="H3094" s="30" t="str">
        <f>+'Categorias-9 feb-Depurado'!H3093</f>
        <v>TQ5100107182</v>
      </c>
      <c r="I3094" s="107">
        <f>+'Categorias-9 feb-Depurado'!R3093</f>
        <v>79456583</v>
      </c>
      <c r="J3094" s="108">
        <f t="shared" si="200"/>
        <v>0</v>
      </c>
      <c r="K3094" s="107">
        <f t="shared" si="201"/>
        <v>0</v>
      </c>
      <c r="L3094" s="109">
        <f t="shared" si="202"/>
        <v>79456583</v>
      </c>
      <c r="M3094" s="110">
        <f t="shared" si="203"/>
        <v>6.0574053487770887E-05</v>
      </c>
      <c r="N3094" s="33" t="s">
        <v>4892</v>
      </c>
      <c r="O3094" s="33">
        <f>+'Categorias-9 feb-Depurado'!Y3093</f>
        <v>16658.088409488766</v>
      </c>
      <c r="P3094" s="111">
        <f>+'Categorias-9 feb-Depurado'!AC3093</f>
        <v>44956</v>
      </c>
      <c r="Q3094" s="111">
        <f>+'Categorias-9 feb-Depurado'!AE3093</f>
        <v>44970</v>
      </c>
      <c r="R3094" s="112" t="str">
        <f>+'Categorias-9 feb-Depurado'!AB3093</f>
        <v>Fuel</v>
      </c>
    </row>
    <row r="3095" spans="2:18" s="1" customFormat="1" ht="14.5" hidden="1">
      <c r="B3095" s="57" t="str">
        <f>+'Categorias-9 feb-Depurado'!B3094</f>
        <v>TERPEL EXPORTACIONES C.I S.A.S</v>
      </c>
      <c r="C3095" s="30" t="s">
        <v>4900</v>
      </c>
      <c r="D3095" s="31">
        <v>5</v>
      </c>
      <c r="E3095" s="30" t="str">
        <f>+'Categorias-9 feb-Depurado'!E3094</f>
        <v>901210452-5</v>
      </c>
      <c r="F3095" s="30" t="str">
        <f>+'Categorias-9 feb-Depurado'!F3094</f>
        <v>CR 7 75 51 P 10</v>
      </c>
      <c r="G3095" s="30" t="str">
        <f>+'Categorias-9 feb-Depurado'!G3094</f>
        <v>BOGOTA DC</v>
      </c>
      <c r="H3095" s="30" t="str">
        <f>+'Categorias-9 feb-Depurado'!H3094</f>
        <v>TR5100199645</v>
      </c>
      <c r="I3095" s="107">
        <f>+'Categorias-9 feb-Depurado'!R3094</f>
        <v>57262930</v>
      </c>
      <c r="J3095" s="108">
        <f t="shared" si="200"/>
        <v>0</v>
      </c>
      <c r="K3095" s="107">
        <f t="shared" si="201"/>
        <v>0</v>
      </c>
      <c r="L3095" s="109">
        <f t="shared" si="202"/>
        <v>57262930</v>
      </c>
      <c r="M3095" s="110">
        <f t="shared" si="203"/>
        <v>4.3654630663975069E-05</v>
      </c>
      <c r="N3095" s="33" t="s">
        <v>4892</v>
      </c>
      <c r="O3095" s="33">
        <f>+'Categorias-9 feb-Depurado'!Y3094</f>
        <v>12005.184649412455</v>
      </c>
      <c r="P3095" s="111">
        <f>+'Categorias-9 feb-Depurado'!AC3094</f>
        <v>44956</v>
      </c>
      <c r="Q3095" s="111">
        <f>+'Categorias-9 feb-Depurado'!AE3094</f>
        <v>44970</v>
      </c>
      <c r="R3095" s="112" t="str">
        <f>+'Categorias-9 feb-Depurado'!AB3094</f>
        <v>Fuel</v>
      </c>
    </row>
    <row r="3096" spans="2:18" s="1" customFormat="1" ht="14.5" hidden="1">
      <c r="B3096" s="57" t="str">
        <f>+'Categorias-9 feb-Depurado'!B3095</f>
        <v>TERPEL EXPORTACIONES C.I S.A.S</v>
      </c>
      <c r="C3096" s="30" t="s">
        <v>4900</v>
      </c>
      <c r="D3096" s="31">
        <v>5</v>
      </c>
      <c r="E3096" s="30" t="str">
        <f>+'Categorias-9 feb-Depurado'!E3095</f>
        <v>901210452-5</v>
      </c>
      <c r="F3096" s="30" t="str">
        <f>+'Categorias-9 feb-Depurado'!F3095</f>
        <v>CR 7 75 51 P 10</v>
      </c>
      <c r="G3096" s="30" t="str">
        <f>+'Categorias-9 feb-Depurado'!G3095</f>
        <v>BOGOTA DC</v>
      </c>
      <c r="H3096" s="30" t="str">
        <f>+'Categorias-9 feb-Depurado'!H3095</f>
        <v>TQ5100107220</v>
      </c>
      <c r="I3096" s="107">
        <f>+'Categorias-9 feb-Depurado'!R3095</f>
        <v>83712828</v>
      </c>
      <c r="J3096" s="108">
        <f t="shared" si="200"/>
        <v>0</v>
      </c>
      <c r="K3096" s="107">
        <f t="shared" si="201"/>
        <v>0</v>
      </c>
      <c r="L3096" s="109">
        <f t="shared" si="202"/>
        <v>83712828</v>
      </c>
      <c r="M3096" s="110">
        <f t="shared" si="203"/>
        <v>6.3818819403353456E-05</v>
      </c>
      <c r="N3096" s="33" t="s">
        <v>4892</v>
      </c>
      <c r="O3096" s="33">
        <f>+'Categorias-9 feb-Depurado'!Y3095</f>
        <v>17550.41101921444</v>
      </c>
      <c r="P3096" s="111">
        <f>+'Categorias-9 feb-Depurado'!AC3095</f>
        <v>44956</v>
      </c>
      <c r="Q3096" s="111">
        <f>+'Categorias-9 feb-Depurado'!AE3095</f>
        <v>44970</v>
      </c>
      <c r="R3096" s="112" t="str">
        <f>+'Categorias-9 feb-Depurado'!AB3095</f>
        <v>Fuel</v>
      </c>
    </row>
    <row r="3097" spans="2:18" s="1" customFormat="1" ht="14.5" hidden="1">
      <c r="B3097" s="57" t="str">
        <f>+'Categorias-9 feb-Depurado'!B3096</f>
        <v>TERPEL EXPORTACIONES C.I S.A.S</v>
      </c>
      <c r="C3097" s="30" t="s">
        <v>4900</v>
      </c>
      <c r="D3097" s="31">
        <v>5</v>
      </c>
      <c r="E3097" s="30" t="str">
        <f>+'Categorias-9 feb-Depurado'!E3096</f>
        <v>901210452-5</v>
      </c>
      <c r="F3097" s="30" t="str">
        <f>+'Categorias-9 feb-Depurado'!F3096</f>
        <v>CR 7 75 51 P 10</v>
      </c>
      <c r="G3097" s="30" t="str">
        <f>+'Categorias-9 feb-Depurado'!G3096</f>
        <v>BOGOTA DC</v>
      </c>
      <c r="H3097" s="30" t="str">
        <f>+'Categorias-9 feb-Depurado'!H3096</f>
        <v>TQ5100107255</v>
      </c>
      <c r="I3097" s="107">
        <f>+'Categorias-9 feb-Depurado'!R3096</f>
        <v>81429922</v>
      </c>
      <c r="J3097" s="108">
        <f t="shared" si="200"/>
        <v>0</v>
      </c>
      <c r="K3097" s="107">
        <f t="shared" si="201"/>
        <v>0</v>
      </c>
      <c r="L3097" s="109">
        <f t="shared" si="202"/>
        <v>81429922</v>
      </c>
      <c r="M3097" s="110">
        <f t="shared" si="203"/>
        <v>6.2078436606479931E-05</v>
      </c>
      <c r="N3097" s="33" t="s">
        <v>4892</v>
      </c>
      <c r="O3097" s="33">
        <f>+'Categorias-9 feb-Depurado'!Y3096</f>
        <v>17071.799322829858</v>
      </c>
      <c r="P3097" s="111">
        <f>+'Categorias-9 feb-Depurado'!AC3096</f>
        <v>44956</v>
      </c>
      <c r="Q3097" s="111">
        <f>+'Categorias-9 feb-Depurado'!AE3096</f>
        <v>44970</v>
      </c>
      <c r="R3097" s="112" t="str">
        <f>+'Categorias-9 feb-Depurado'!AB3096</f>
        <v>Fuel</v>
      </c>
    </row>
    <row r="3098" spans="2:18" s="1" customFormat="1" ht="14.5" hidden="1">
      <c r="B3098" s="57" t="str">
        <f>+'Categorias-9 feb-Depurado'!B3097</f>
        <v>TERPEL EXPORTACIONES C.I S.A.S</v>
      </c>
      <c r="C3098" s="30" t="s">
        <v>4900</v>
      </c>
      <c r="D3098" s="31">
        <v>5</v>
      </c>
      <c r="E3098" s="30" t="str">
        <f>+'Categorias-9 feb-Depurado'!E3097</f>
        <v>901210452-5</v>
      </c>
      <c r="F3098" s="30" t="str">
        <f>+'Categorias-9 feb-Depurado'!F3097</f>
        <v>CR 7 75 51 P 10</v>
      </c>
      <c r="G3098" s="30" t="str">
        <f>+'Categorias-9 feb-Depurado'!G3097</f>
        <v>BOGOTA DC</v>
      </c>
      <c r="H3098" s="30" t="str">
        <f>+'Categorias-9 feb-Depurado'!H3097</f>
        <v>TQ5100107289</v>
      </c>
      <c r="I3098" s="107">
        <f>+'Categorias-9 feb-Depurado'!R3097</f>
        <v>81354454</v>
      </c>
      <c r="J3098" s="108">
        <f t="shared" si="200"/>
        <v>0</v>
      </c>
      <c r="K3098" s="107">
        <f t="shared" si="201"/>
        <v>0</v>
      </c>
      <c r="L3098" s="109">
        <f t="shared" si="202"/>
        <v>81354454</v>
      </c>
      <c r="M3098" s="110">
        <f t="shared" si="203"/>
        <v>6.2020903265679015E-05</v>
      </c>
      <c r="N3098" s="33" t="s">
        <v>4892</v>
      </c>
      <c r="O3098" s="33">
        <f>+'Categorias-9 feb-Depurado'!Y3097</f>
        <v>17055.977441638624</v>
      </c>
      <c r="P3098" s="111">
        <f>+'Categorias-9 feb-Depurado'!AC3097</f>
        <v>44957</v>
      </c>
      <c r="Q3098" s="111">
        <f>+'Categorias-9 feb-Depurado'!AE3097</f>
        <v>44971</v>
      </c>
      <c r="R3098" s="112" t="str">
        <f>+'Categorias-9 feb-Depurado'!AB3097</f>
        <v>Fuel</v>
      </c>
    </row>
    <row r="3099" spans="2:18" s="1" customFormat="1" ht="14.5" hidden="1">
      <c r="B3099" s="57" t="str">
        <f>+'Categorias-9 feb-Depurado'!B3098</f>
        <v>TERPEL EXPORTACIONES C.I S.A.S</v>
      </c>
      <c r="C3099" s="30" t="s">
        <v>4900</v>
      </c>
      <c r="D3099" s="31">
        <v>5</v>
      </c>
      <c r="E3099" s="30" t="str">
        <f>+'Categorias-9 feb-Depurado'!E3098</f>
        <v>901210452-5</v>
      </c>
      <c r="F3099" s="30" t="str">
        <f>+'Categorias-9 feb-Depurado'!F3098</f>
        <v>CR 7 75 51 P 10</v>
      </c>
      <c r="G3099" s="30" t="str">
        <f>+'Categorias-9 feb-Depurado'!G3098</f>
        <v>BOGOTA DC</v>
      </c>
      <c r="H3099" s="30" t="str">
        <f>+'Categorias-9 feb-Depurado'!H3098</f>
        <v>TQ5100107323</v>
      </c>
      <c r="I3099" s="107">
        <f>+'Categorias-9 feb-Depurado'!R3098</f>
        <v>82834951</v>
      </c>
      <c r="J3099" s="108">
        <f t="shared" si="200"/>
        <v>0</v>
      </c>
      <c r="K3099" s="107">
        <f t="shared" si="201"/>
        <v>0</v>
      </c>
      <c r="L3099" s="109">
        <f t="shared" si="202"/>
        <v>82834951</v>
      </c>
      <c r="M3099" s="110">
        <f t="shared" si="203"/>
        <v>6.3149566254703908E-05</v>
      </c>
      <c r="N3099" s="33" t="s">
        <v>4892</v>
      </c>
      <c r="O3099" s="33">
        <f>+'Categorias-9 feb-Depurado'!Y3098</f>
        <v>17366.363931779822</v>
      </c>
      <c r="P3099" s="111">
        <f>+'Categorias-9 feb-Depurado'!AC3098</f>
        <v>44958</v>
      </c>
      <c r="Q3099" s="111">
        <f>+'Categorias-9 feb-Depurado'!AE3098</f>
        <v>44972</v>
      </c>
      <c r="R3099" s="112" t="str">
        <f>+'Categorias-9 feb-Depurado'!AB3098</f>
        <v>Fuel</v>
      </c>
    </row>
    <row r="3100" spans="2:18" s="1" customFormat="1" ht="14.5" hidden="1">
      <c r="B3100" s="57" t="str">
        <f>+'Categorias-9 feb-Depurado'!B3099</f>
        <v>TERPEL EXPORTACIONES C.I S.A.S</v>
      </c>
      <c r="C3100" s="30" t="s">
        <v>4900</v>
      </c>
      <c r="D3100" s="31">
        <v>5</v>
      </c>
      <c r="E3100" s="30" t="str">
        <f>+'Categorias-9 feb-Depurado'!E3099</f>
        <v>901210452-5</v>
      </c>
      <c r="F3100" s="30" t="str">
        <f>+'Categorias-9 feb-Depurado'!F3099</f>
        <v>CR 7 75 51 P 10</v>
      </c>
      <c r="G3100" s="30" t="str">
        <f>+'Categorias-9 feb-Depurado'!G3099</f>
        <v>BOGOTA DC</v>
      </c>
      <c r="H3100" s="30" t="str">
        <f>+'Categorias-9 feb-Depurado'!H3099</f>
        <v>TR5100199662</v>
      </c>
      <c r="I3100" s="107">
        <f>+'Categorias-9 feb-Depurado'!R3099</f>
        <v>64521157</v>
      </c>
      <c r="J3100" s="108">
        <f t="shared" si="200"/>
        <v>0</v>
      </c>
      <c r="K3100" s="107">
        <f t="shared" si="201"/>
        <v>0</v>
      </c>
      <c r="L3100" s="109">
        <f t="shared" si="202"/>
        <v>64521157</v>
      </c>
      <c r="M3100" s="110">
        <f t="shared" si="203"/>
        <v>4.9187969928317494E-05</v>
      </c>
      <c r="N3100" s="33" t="s">
        <v>4892</v>
      </c>
      <c r="O3100" s="33">
        <f>+'Categorias-9 feb-Depurado'!Y3099</f>
        <v>13526.873381762529</v>
      </c>
      <c r="P3100" s="111">
        <f>+'Categorias-9 feb-Depurado'!AC3099</f>
        <v>44958</v>
      </c>
      <c r="Q3100" s="111">
        <f>+'Categorias-9 feb-Depurado'!AE3099</f>
        <v>44972</v>
      </c>
      <c r="R3100" s="112" t="str">
        <f>+'Categorias-9 feb-Depurado'!AB3099</f>
        <v>Fuel</v>
      </c>
    </row>
    <row r="3101" spans="2:18" s="1" customFormat="1" ht="14.5" hidden="1">
      <c r="B3101" s="57" t="str">
        <f>+'Categorias-9 feb-Depurado'!B3100</f>
        <v>TERPEL EXPORTACIONES C.I S.A.S</v>
      </c>
      <c r="C3101" s="30" t="s">
        <v>4900</v>
      </c>
      <c r="D3101" s="31">
        <v>5</v>
      </c>
      <c r="E3101" s="30" t="str">
        <f>+'Categorias-9 feb-Depurado'!E3100</f>
        <v>901210452-5</v>
      </c>
      <c r="F3101" s="30" t="str">
        <f>+'Categorias-9 feb-Depurado'!F3100</f>
        <v>CR 7 75 51 P 10</v>
      </c>
      <c r="G3101" s="30" t="str">
        <f>+'Categorias-9 feb-Depurado'!G3100</f>
        <v>BOGOTA DC</v>
      </c>
      <c r="H3101" s="30" t="str">
        <f>+'Categorias-9 feb-Depurado'!H3100</f>
        <v>TQ5100107404</v>
      </c>
      <c r="I3101" s="107">
        <f>+'Categorias-9 feb-Depurado'!R3100</f>
        <v>83025744</v>
      </c>
      <c r="J3101" s="108">
        <f t="shared" si="200"/>
        <v>0</v>
      </c>
      <c r="K3101" s="107">
        <f t="shared" si="201"/>
        <v>0</v>
      </c>
      <c r="L3101" s="109">
        <f t="shared" si="202"/>
        <v>83025744</v>
      </c>
      <c r="M3101" s="110">
        <f t="shared" si="203"/>
        <v>6.3295018084505E-05</v>
      </c>
      <c r="N3101" s="33" t="s">
        <v>4892</v>
      </c>
      <c r="O3101" s="33">
        <f>+'Categorias-9 feb-Depurado'!Y3100</f>
        <v>17406.363722129627</v>
      </c>
      <c r="P3101" s="111">
        <f>+'Categorias-9 feb-Depurado'!AC3100</f>
        <v>44959</v>
      </c>
      <c r="Q3101" s="111">
        <f>+'Categorias-9 feb-Depurado'!AE3100</f>
        <v>44973</v>
      </c>
      <c r="R3101" s="112" t="str">
        <f>+'Categorias-9 feb-Depurado'!AB3100</f>
        <v>Fuel</v>
      </c>
    </row>
    <row r="3102" spans="2:18" s="1" customFormat="1" ht="14.5" hidden="1">
      <c r="B3102" s="57" t="str">
        <f>+'Categorias-9 feb-Depurado'!B3101</f>
        <v>TERPEL EXPORTACIONES C.I S.A.S</v>
      </c>
      <c r="C3102" s="30" t="s">
        <v>4900</v>
      </c>
      <c r="D3102" s="31">
        <v>5</v>
      </c>
      <c r="E3102" s="30" t="str">
        <f>+'Categorias-9 feb-Depurado'!E3101</f>
        <v>901210452-5</v>
      </c>
      <c r="F3102" s="30" t="str">
        <f>+'Categorias-9 feb-Depurado'!F3101</f>
        <v>CR 7 75 51 P 10</v>
      </c>
      <c r="G3102" s="30" t="str">
        <f>+'Categorias-9 feb-Depurado'!G3101</f>
        <v>BOGOTA DC</v>
      </c>
      <c r="H3102" s="30" t="str">
        <f>+'Categorias-9 feb-Depurado'!H3101</f>
        <v>TQ5100107437</v>
      </c>
      <c r="I3102" s="107">
        <f>+'Categorias-9 feb-Depurado'!R3101</f>
        <v>80247048</v>
      </c>
      <c r="J3102" s="108">
        <f t="shared" si="200"/>
        <v>0</v>
      </c>
      <c r="K3102" s="107">
        <f t="shared" si="201"/>
        <v>0</v>
      </c>
      <c r="L3102" s="109">
        <f t="shared" si="202"/>
        <v>80247048</v>
      </c>
      <c r="M3102" s="110">
        <f t="shared" si="203"/>
        <v>6.1176667737998722E-05</v>
      </c>
      <c r="N3102" s="33" t="s">
        <v>4892</v>
      </c>
      <c r="O3102" s="33">
        <f>+'Categorias-9 feb-Depurado'!Y3101</f>
        <v>16823.809553759551</v>
      </c>
      <c r="P3102" s="111">
        <f>+'Categorias-9 feb-Depurado'!AC3101</f>
        <v>44960</v>
      </c>
      <c r="Q3102" s="111">
        <f>+'Categorias-9 feb-Depurado'!AE3101</f>
        <v>44974</v>
      </c>
      <c r="R3102" s="112" t="str">
        <f>+'Categorias-9 feb-Depurado'!AB3101</f>
        <v>Fuel</v>
      </c>
    </row>
    <row r="3103" spans="2:18" s="1" customFormat="1" ht="14.5" hidden="1">
      <c r="B3103" s="57" t="str">
        <f>+'Categorias-9 feb-Depurado'!B3102</f>
        <v>TERPEL EXPORTACIONES C.I S.A.S</v>
      </c>
      <c r="C3103" s="30" t="s">
        <v>4900</v>
      </c>
      <c r="D3103" s="31">
        <v>5</v>
      </c>
      <c r="E3103" s="30" t="str">
        <f>+'Categorias-9 feb-Depurado'!E3102</f>
        <v>901210452-5</v>
      </c>
      <c r="F3103" s="30" t="str">
        <f>+'Categorias-9 feb-Depurado'!F3102</f>
        <v>CR 7 75 51 P 10</v>
      </c>
      <c r="G3103" s="30" t="str">
        <f>+'Categorias-9 feb-Depurado'!G3102</f>
        <v>BOGOTA DC</v>
      </c>
      <c r="H3103" s="30" t="str">
        <f>+'Categorias-9 feb-Depurado'!H3102</f>
        <v>TQ5100107473</v>
      </c>
      <c r="I3103" s="107">
        <f>+'Categorias-9 feb-Depurado'!R3102</f>
        <v>77848535</v>
      </c>
      <c r="J3103" s="108">
        <f t="shared" si="200"/>
        <v>0</v>
      </c>
      <c r="K3103" s="107">
        <f t="shared" si="201"/>
        <v>0</v>
      </c>
      <c r="L3103" s="109">
        <f t="shared" si="202"/>
        <v>77848535</v>
      </c>
      <c r="M3103" s="110">
        <f t="shared" si="203"/>
        <v>5.9348151468262908E-05</v>
      </c>
      <c r="N3103" s="33" t="s">
        <v>4892</v>
      </c>
      <c r="O3103" s="33">
        <f>+'Categorias-9 feb-Depurado'!Y3102</f>
        <v>16320.960826860382</v>
      </c>
      <c r="P3103" s="111">
        <f>+'Categorias-9 feb-Depurado'!AC3102</f>
        <v>44963</v>
      </c>
      <c r="Q3103" s="111">
        <f>+'Categorias-9 feb-Depurado'!AE3102</f>
        <v>44977</v>
      </c>
      <c r="R3103" s="112" t="str">
        <f>+'Categorias-9 feb-Depurado'!AB3102</f>
        <v>Fuel</v>
      </c>
    </row>
    <row r="3104" spans="2:18" s="1" customFormat="1" ht="14.5" hidden="1">
      <c r="B3104" s="57" t="str">
        <f>+'Categorias-9 feb-Depurado'!B3103</f>
        <v>TERPEL EXPORTACIONES C.I S.A.S</v>
      </c>
      <c r="C3104" s="30" t="s">
        <v>4900</v>
      </c>
      <c r="D3104" s="31">
        <v>5</v>
      </c>
      <c r="E3104" s="30" t="str">
        <f>+'Categorias-9 feb-Depurado'!E3103</f>
        <v>901210452-5</v>
      </c>
      <c r="F3104" s="30" t="str">
        <f>+'Categorias-9 feb-Depurado'!F3103</f>
        <v>CR 7 75 51 P 10</v>
      </c>
      <c r="G3104" s="30" t="str">
        <f>+'Categorias-9 feb-Depurado'!G3103</f>
        <v>BOGOTA DC</v>
      </c>
      <c r="H3104" s="30" t="str">
        <f>+'Categorias-9 feb-Depurado'!H3103</f>
        <v>TQ5100107510</v>
      </c>
      <c r="I3104" s="107">
        <f>+'Categorias-9 feb-Depurado'!R3103</f>
        <v>72002927</v>
      </c>
      <c r="J3104" s="108">
        <f t="shared" si="200"/>
        <v>0</v>
      </c>
      <c r="K3104" s="107">
        <f t="shared" si="201"/>
        <v>0</v>
      </c>
      <c r="L3104" s="109">
        <f t="shared" si="202"/>
        <v>72002927</v>
      </c>
      <c r="M3104" s="110">
        <f t="shared" si="203"/>
        <v>5.4891728119922577E-05</v>
      </c>
      <c r="N3104" s="33" t="s">
        <v>4892</v>
      </c>
      <c r="O3104" s="33">
        <f>+'Categorias-9 feb-Depurado'!Y3103</f>
        <v>15095.427948467979</v>
      </c>
      <c r="P3104" s="111">
        <f>+'Categorias-9 feb-Depurado'!AC3103</f>
        <v>44963</v>
      </c>
      <c r="Q3104" s="111">
        <f>+'Categorias-9 feb-Depurado'!AE3103</f>
        <v>44977</v>
      </c>
      <c r="R3104" s="112" t="str">
        <f>+'Categorias-9 feb-Depurado'!AB3103</f>
        <v>Fuel</v>
      </c>
    </row>
    <row r="3105" spans="2:18" s="1" customFormat="1" ht="14.5" hidden="1">
      <c r="B3105" s="57" t="str">
        <f>+'Categorias-9 feb-Depurado'!B3104</f>
        <v>TERPEL EXPORTACIONES C.I S.A.S</v>
      </c>
      <c r="C3105" s="30" t="s">
        <v>4900</v>
      </c>
      <c r="D3105" s="31">
        <v>5</v>
      </c>
      <c r="E3105" s="30" t="str">
        <f>+'Categorias-9 feb-Depurado'!E3104</f>
        <v>901210452-5</v>
      </c>
      <c r="F3105" s="30" t="str">
        <f>+'Categorias-9 feb-Depurado'!F3104</f>
        <v>CR 7 75 51 P 10</v>
      </c>
      <c r="G3105" s="30" t="str">
        <f>+'Categorias-9 feb-Depurado'!G3104</f>
        <v>BOGOTA DC</v>
      </c>
      <c r="H3105" s="30" t="str">
        <f>+'Categorias-9 feb-Depurado'!H3104</f>
        <v>TR5100199699</v>
      </c>
      <c r="I3105" s="107">
        <f>+'Categorias-9 feb-Depurado'!R3104</f>
        <v>66000577</v>
      </c>
      <c r="J3105" s="108">
        <f t="shared" si="200"/>
        <v>0</v>
      </c>
      <c r="K3105" s="107">
        <f t="shared" si="201"/>
        <v>0</v>
      </c>
      <c r="L3105" s="109">
        <f t="shared" si="202"/>
        <v>66000577</v>
      </c>
      <c r="M3105" s="110">
        <f t="shared" si="203"/>
        <v>5.0315811861954104E-05</v>
      </c>
      <c r="N3105" s="33" t="s">
        <v>4892</v>
      </c>
      <c r="O3105" s="33">
        <f>+'Categorias-9 feb-Depurado'!Y3104</f>
        <v>13837.034078639788</v>
      </c>
      <c r="P3105" s="111">
        <f>+'Categorias-9 feb-Depurado'!AC3104</f>
        <v>44963</v>
      </c>
      <c r="Q3105" s="111">
        <f>+'Categorias-9 feb-Depurado'!AE3104</f>
        <v>44977</v>
      </c>
      <c r="R3105" s="112" t="str">
        <f>+'Categorias-9 feb-Depurado'!AB3104</f>
        <v>Fuel</v>
      </c>
    </row>
    <row r="3106" spans="2:18" s="1" customFormat="1" ht="14.5" hidden="1">
      <c r="B3106" s="57" t="str">
        <f>+'Categorias-9 feb-Depurado'!B3105</f>
        <v>TERPEL EXPORTACIONES C.I S.A.S</v>
      </c>
      <c r="C3106" s="30" t="s">
        <v>4900</v>
      </c>
      <c r="D3106" s="31">
        <v>5</v>
      </c>
      <c r="E3106" s="30" t="str">
        <f>+'Categorias-9 feb-Depurado'!E3105</f>
        <v>901210452-5</v>
      </c>
      <c r="F3106" s="30" t="str">
        <f>+'Categorias-9 feb-Depurado'!F3105</f>
        <v>CR 7 75 51 P 10</v>
      </c>
      <c r="G3106" s="30" t="str">
        <f>+'Categorias-9 feb-Depurado'!G3105</f>
        <v>BOGOTA DC</v>
      </c>
      <c r="H3106" s="30" t="str">
        <f>+'Categorias-9 feb-Depurado'!H3105</f>
        <v>TQ5100107558</v>
      </c>
      <c r="I3106" s="107">
        <f>+'Categorias-9 feb-Depurado'!R3105</f>
        <v>77455094</v>
      </c>
      <c r="J3106" s="108">
        <f t="shared" si="200"/>
        <v>0</v>
      </c>
      <c r="K3106" s="107">
        <f t="shared" si="201"/>
        <v>0</v>
      </c>
      <c r="L3106" s="109">
        <f t="shared" si="202"/>
        <v>77455094</v>
      </c>
      <c r="M3106" s="110">
        <f t="shared" si="203"/>
        <v>5.9048210100556698E-05</v>
      </c>
      <c r="N3106" s="33" t="s">
        <v>4892</v>
      </c>
      <c r="O3106" s="33">
        <f>+'Categorias-9 feb-Depurado'!Y3105</f>
        <v>16238.47584305586</v>
      </c>
      <c r="P3106" s="111">
        <f>+'Categorias-9 feb-Depurado'!AC3105</f>
        <v>44963</v>
      </c>
      <c r="Q3106" s="111">
        <f>+'Categorias-9 feb-Depurado'!AE3105</f>
        <v>44977</v>
      </c>
      <c r="R3106" s="112" t="str">
        <f>+'Categorias-9 feb-Depurado'!AB3105</f>
        <v>Fuel</v>
      </c>
    </row>
    <row r="3107" spans="2:18" s="1" customFormat="1" ht="14.5" hidden="1">
      <c r="B3107" s="57" t="str">
        <f>+'Categorias-9 feb-Depurado'!B3106</f>
        <v>TERPEL EXPORTACIONES C.I S.A.S</v>
      </c>
      <c r="C3107" s="30" t="s">
        <v>4900</v>
      </c>
      <c r="D3107" s="31">
        <v>5</v>
      </c>
      <c r="E3107" s="30" t="str">
        <f>+'Categorias-9 feb-Depurado'!E3106</f>
        <v>901210452-5</v>
      </c>
      <c r="F3107" s="30" t="str">
        <f>+'Categorias-9 feb-Depurado'!F3106</f>
        <v>CR 7 75 51 P 10</v>
      </c>
      <c r="G3107" s="30" t="str">
        <f>+'Categorias-9 feb-Depurado'!G3106</f>
        <v>BOGOTA DC</v>
      </c>
      <c r="H3107" s="30" t="str">
        <f>+'Categorias-9 feb-Depurado'!H3106</f>
        <v>TQ5100107584</v>
      </c>
      <c r="I3107" s="107">
        <f>+'Categorias-9 feb-Depurado'!R3106</f>
        <v>76273155</v>
      </c>
      <c r="J3107" s="108">
        <f t="shared" si="200"/>
        <v>0</v>
      </c>
      <c r="K3107" s="107">
        <f t="shared" si="201"/>
        <v>0</v>
      </c>
      <c r="L3107" s="109">
        <f t="shared" si="202"/>
        <v>76273155</v>
      </c>
      <c r="M3107" s="110">
        <f t="shared" si="203"/>
        <v>5.8147154033178591E-05</v>
      </c>
      <c r="N3107" s="33" t="s">
        <v>4892</v>
      </c>
      <c r="O3107" s="33">
        <f>+'Categorias-9 feb-Depurado'!Y3106</f>
        <v>15990.682096921286</v>
      </c>
      <c r="P3107" s="111">
        <f>+'Categorias-9 feb-Depurado'!AC3106</f>
        <v>44964</v>
      </c>
      <c r="Q3107" s="111">
        <f>+'Categorias-9 feb-Depurado'!AE3106</f>
        <v>44978</v>
      </c>
      <c r="R3107" s="112" t="str">
        <f>+'Categorias-9 feb-Depurado'!AB3106</f>
        <v>Fuel</v>
      </c>
    </row>
    <row r="3108" spans="2:18" s="1" customFormat="1" ht="14.5" hidden="1">
      <c r="B3108" s="57" t="str">
        <f>+'Categorias-9 feb-Depurado'!B3107</f>
        <v>TERPEL EXPORTACIONES C.I S.A.S</v>
      </c>
      <c r="C3108" s="30" t="s">
        <v>4900</v>
      </c>
      <c r="D3108" s="31">
        <v>5</v>
      </c>
      <c r="E3108" s="30" t="str">
        <f>+'Categorias-9 feb-Depurado'!E3107</f>
        <v>901210452-5</v>
      </c>
      <c r="F3108" s="30" t="str">
        <f>+'Categorias-9 feb-Depurado'!F3107</f>
        <v>CR 7 75 51 P 10</v>
      </c>
      <c r="G3108" s="30" t="str">
        <f>+'Categorias-9 feb-Depurado'!G3107</f>
        <v>BOGOTA DC</v>
      </c>
      <c r="H3108" s="30" t="str">
        <f>+'Categorias-9 feb-Depurado'!H3107</f>
        <v>TQ5100107632</v>
      </c>
      <c r="I3108" s="107">
        <f>+'Categorias-9 feb-Depurado'!R3107</f>
        <v>78087215</v>
      </c>
      <c r="J3108" s="108">
        <f t="shared" si="200"/>
        <v>0</v>
      </c>
      <c r="K3108" s="107">
        <f t="shared" si="201"/>
        <v>0</v>
      </c>
      <c r="L3108" s="109">
        <f t="shared" si="202"/>
        <v>78087215</v>
      </c>
      <c r="M3108" s="110">
        <f t="shared" si="203"/>
        <v>5.9530110149854604E-05</v>
      </c>
      <c r="N3108" s="33" t="s">
        <v>4892</v>
      </c>
      <c r="O3108" s="33">
        <f>+'Categorias-9 feb-Depurado'!Y3107</f>
        <v>16371.000136272627</v>
      </c>
      <c r="P3108" s="111">
        <f>+'Categorias-9 feb-Depurado'!AC3107</f>
        <v>44965</v>
      </c>
      <c r="Q3108" s="111">
        <f>+'Categorias-9 feb-Depurado'!AE3107</f>
        <v>44979</v>
      </c>
      <c r="R3108" s="112" t="str">
        <f>+'Categorias-9 feb-Depurado'!AB3107</f>
        <v>Fuel</v>
      </c>
    </row>
    <row r="3109" spans="2:18" s="1" customFormat="1" ht="14.5" hidden="1">
      <c r="B3109" s="57" t="str">
        <f>+'Categorias-9 feb-Depurado'!B3108</f>
        <v>TERPEL EXPORTACIONES C.I S.A.S</v>
      </c>
      <c r="C3109" s="30" t="s">
        <v>4900</v>
      </c>
      <c r="D3109" s="31">
        <v>5</v>
      </c>
      <c r="E3109" s="30" t="str">
        <f>+'Categorias-9 feb-Depurado'!E3108</f>
        <v>901210452-5</v>
      </c>
      <c r="F3109" s="30" t="str">
        <f>+'Categorias-9 feb-Depurado'!F3108</f>
        <v>CR 7 75 51 P 10</v>
      </c>
      <c r="G3109" s="30" t="str">
        <f>+'Categorias-9 feb-Depurado'!G3108</f>
        <v>BOGOTA DC</v>
      </c>
      <c r="H3109" s="30" t="str">
        <f>+'Categorias-9 feb-Depurado'!H3108</f>
        <v>TR5100199717</v>
      </c>
      <c r="I3109" s="107">
        <f>+'Categorias-9 feb-Depurado'!R3108</f>
        <v>72131221</v>
      </c>
      <c r="J3109" s="108">
        <f t="shared" si="200"/>
        <v>0</v>
      </c>
      <c r="K3109" s="107">
        <f t="shared" si="201"/>
        <v>0</v>
      </c>
      <c r="L3109" s="109">
        <f t="shared" si="202"/>
        <v>72131221</v>
      </c>
      <c r="M3109" s="110">
        <f t="shared" si="203"/>
        <v>5.4989533579517536E-05</v>
      </c>
      <c r="N3109" s="33" t="s">
        <v>4892</v>
      </c>
      <c r="O3109" s="33">
        <f>+'Categorias-9 feb-Depurado'!Y3108</f>
        <v>15122.324811052757</v>
      </c>
      <c r="P3109" s="111">
        <f>+'Categorias-9 feb-Depurado'!AC3108</f>
        <v>44965</v>
      </c>
      <c r="Q3109" s="111">
        <f>+'Categorias-9 feb-Depurado'!AE3108</f>
        <v>44979</v>
      </c>
      <c r="R3109" s="112" t="str">
        <f>+'Categorias-9 feb-Depurado'!AB3108</f>
        <v>Fuel</v>
      </c>
    </row>
    <row r="3110" spans="2:18" s="1" customFormat="1" ht="14.5" hidden="1">
      <c r="B3110" s="57" t="str">
        <f>+'Categorias-9 feb-Depurado'!B3109</f>
        <v>TERPEL EXPORTACIONES C.I S.A.S</v>
      </c>
      <c r="C3110" s="30" t="s">
        <v>4900</v>
      </c>
      <c r="D3110" s="31">
        <v>5</v>
      </c>
      <c r="E3110" s="30" t="str">
        <f>+'Categorias-9 feb-Depurado'!E3109</f>
        <v>901210452-5</v>
      </c>
      <c r="F3110" s="30" t="str">
        <f>+'Categorias-9 feb-Depurado'!F3109</f>
        <v>CR 7 75 51 P 10</v>
      </c>
      <c r="G3110" s="30" t="str">
        <f>+'Categorias-9 feb-Depurado'!G3109</f>
        <v>BOGOTA DC</v>
      </c>
      <c r="H3110" s="30" t="str">
        <f>+'Categorias-9 feb-Depurado'!H3109</f>
        <v>TQ5100107690</v>
      </c>
      <c r="I3110" s="107">
        <f>+'Categorias-9 feb-Depurado'!R3109</f>
        <v>67789567</v>
      </c>
      <c r="J3110" s="108">
        <f t="shared" si="200"/>
        <v>0</v>
      </c>
      <c r="K3110" s="107">
        <f t="shared" si="201"/>
        <v>0</v>
      </c>
      <c r="L3110" s="109">
        <f t="shared" si="202"/>
        <v>67789567</v>
      </c>
      <c r="M3110" s="110">
        <f t="shared" si="203"/>
        <v>5.1679655760817552E-05</v>
      </c>
      <c r="N3110" s="33" t="s">
        <v>4892</v>
      </c>
      <c r="O3110" s="33">
        <f>+'Categorias-9 feb-Depurado'!Y3109</f>
        <v>14212.096187511137</v>
      </c>
      <c r="P3110" s="111">
        <f>+'Categorias-9 feb-Depurado'!AC3109</f>
        <v>44966</v>
      </c>
      <c r="Q3110" s="111">
        <f>+'Categorias-9 feb-Depurado'!AE3109</f>
        <v>44980</v>
      </c>
      <c r="R3110" s="112" t="str">
        <f>+'Categorias-9 feb-Depurado'!AB3109</f>
        <v>Fuel</v>
      </c>
    </row>
    <row r="3111" spans="2:18" s="1" customFormat="1" ht="14.5" hidden="1">
      <c r="B3111" s="57" t="str">
        <f>+'Categorias-9 feb-Depurado'!B3110</f>
        <v>TOPCAST AVIATION USA INC</v>
      </c>
      <c r="C3111" s="30" t="s">
        <v>4900</v>
      </c>
      <c r="D3111" s="31">
        <v>5</v>
      </c>
      <c r="E3111" s="30" t="str">
        <f>+'Categorias-9 feb-Depurado'!E3110</f>
        <v>444444746</v>
      </c>
      <c r="F3111" s="30" t="str">
        <f>+'Categorias-9 feb-Depurado'!F3110</f>
        <v>2100 S. Reservoir Street, Pomona, CA 917660</v>
      </c>
      <c r="G3111" s="30" t="str">
        <f>+'Categorias-9 feb-Depurado'!G3110</f>
        <v>Estados Unidos</v>
      </c>
      <c r="H3111" s="30">
        <f>+'Categorias-9 feb-Depurado'!H3110</f>
        <v>200006404</v>
      </c>
      <c r="I3111" s="107">
        <f>+'Categorias-9 feb-Depurado'!R3110</f>
        <v>91616480</v>
      </c>
      <c r="J3111" s="108">
        <f t="shared" si="200"/>
        <v>91616480</v>
      </c>
      <c r="K3111" s="107">
        <f t="shared" si="201"/>
        <v>1384558.2492625138</v>
      </c>
      <c r="L3111" s="109">
        <f t="shared" si="202"/>
        <v>93001038.249262512</v>
      </c>
      <c r="M3111" s="110">
        <f t="shared" si="203"/>
        <v>7.0899724763259119E-05</v>
      </c>
      <c r="N3111" s="33" t="s">
        <v>4892</v>
      </c>
      <c r="O3111" s="33">
        <f>+'Categorias-9 feb-Depurado'!Y3110</f>
        <v>19000</v>
      </c>
      <c r="P3111" s="111">
        <f>+'Categorias-9 feb-Depurado'!AC3110</f>
        <v>44862</v>
      </c>
      <c r="Q3111" s="111">
        <f>+'Categorias-9 feb-Depurado'!AE3110</f>
        <v>44922</v>
      </c>
      <c r="R3111" s="112" t="str">
        <f>+'Categorias-9 feb-Depurado'!AB3110</f>
        <v>Compras</v>
      </c>
    </row>
    <row r="3112" spans="2:18" s="1" customFormat="1" ht="14.5" hidden="1">
      <c r="B3112" s="57" t="str">
        <f>+'Categorias-9 feb-Depurado'!B3111</f>
        <v>TOPCAST AVIATION USA INC</v>
      </c>
      <c r="C3112" s="30" t="s">
        <v>4900</v>
      </c>
      <c r="D3112" s="31">
        <v>5</v>
      </c>
      <c r="E3112" s="30" t="str">
        <f>+'Categorias-9 feb-Depurado'!E3111</f>
        <v>444444746</v>
      </c>
      <c r="F3112" s="30" t="str">
        <f>+'Categorias-9 feb-Depurado'!F3111</f>
        <v>2100 S. Reservoir Street, Pomona, CA 917660</v>
      </c>
      <c r="G3112" s="30" t="str">
        <f>+'Categorias-9 feb-Depurado'!G3111</f>
        <v>Estados Unidos</v>
      </c>
      <c r="H3112" s="30">
        <f>+'Categorias-9 feb-Depurado'!H3111</f>
        <v>20000701</v>
      </c>
      <c r="I3112" s="107">
        <f>+'Categorias-9 feb-Depurado'!R3111</f>
        <v>37175018</v>
      </c>
      <c r="J3112" s="108">
        <f t="shared" si="200"/>
        <v>0</v>
      </c>
      <c r="K3112" s="107">
        <f t="shared" si="201"/>
        <v>0</v>
      </c>
      <c r="L3112" s="109">
        <f t="shared" si="202"/>
        <v>37175018</v>
      </c>
      <c r="M3112" s="110">
        <f t="shared" si="203"/>
        <v>2.8340528169212176E-05</v>
      </c>
      <c r="N3112" s="33" t="s">
        <v>4892</v>
      </c>
      <c r="O3112" s="33">
        <f>+'Categorias-9 feb-Depurado'!Y3111</f>
        <v>7780</v>
      </c>
      <c r="P3112" s="111">
        <f>+'Categorias-9 feb-Depurado'!AC3111</f>
        <v>44910</v>
      </c>
      <c r="Q3112" s="111">
        <f>+'Categorias-9 feb-Depurado'!AE3111</f>
        <v>44970</v>
      </c>
      <c r="R3112" s="112" t="str">
        <f>+'Categorias-9 feb-Depurado'!AB3111</f>
        <v>Compras</v>
      </c>
    </row>
    <row r="3113" spans="2:18" s="1" customFormat="1" ht="14.5" hidden="1">
      <c r="B3113" s="57" t="str">
        <f>+'Categorias-9 feb-Depurado'!B3112</f>
        <v>TOPCAST AVIATION USA INC</v>
      </c>
      <c r="C3113" s="30" t="s">
        <v>4900</v>
      </c>
      <c r="D3113" s="31">
        <v>5</v>
      </c>
      <c r="E3113" s="30" t="str">
        <f>+'Categorias-9 feb-Depurado'!E3112</f>
        <v>444444746</v>
      </c>
      <c r="F3113" s="30" t="str">
        <f>+'Categorias-9 feb-Depurado'!F3112</f>
        <v>2100 S. Reservoir Street, Pomona, CA 917660</v>
      </c>
      <c r="G3113" s="30" t="str">
        <f>+'Categorias-9 feb-Depurado'!G3112</f>
        <v>Estados Unidos</v>
      </c>
      <c r="H3113" s="30">
        <f>+'Categorias-9 feb-Depurado'!H3112</f>
        <v>200006692</v>
      </c>
      <c r="I3113" s="107">
        <f>+'Categorias-9 feb-Depurado'!R3112</f>
        <v>121780100</v>
      </c>
      <c r="J3113" s="108">
        <f t="shared" si="200"/>
        <v>0</v>
      </c>
      <c r="K3113" s="107">
        <f t="shared" si="201"/>
        <v>0</v>
      </c>
      <c r="L3113" s="109">
        <f t="shared" si="202"/>
        <v>121780100</v>
      </c>
      <c r="M3113" s="110">
        <f t="shared" si="203"/>
        <v>9.2839561086412273E-05</v>
      </c>
      <c r="N3113" s="33" t="s">
        <v>4892</v>
      </c>
      <c r="O3113" s="33">
        <f>+'Categorias-9 feb-Depurado'!Y3112</f>
        <v>26000</v>
      </c>
      <c r="P3113" s="111">
        <f>+'Categorias-9 feb-Depurado'!AC3112</f>
        <v>44946</v>
      </c>
      <c r="Q3113" s="111">
        <f>+'Categorias-9 feb-Depurado'!AE3112</f>
        <v>45006</v>
      </c>
      <c r="R3113" s="112" t="str">
        <f>+'Categorias-9 feb-Depurado'!AB3112</f>
        <v>Compras</v>
      </c>
    </row>
    <row r="3114" spans="2:18" s="1" customFormat="1" ht="14.5" hidden="1">
      <c r="B3114" s="57" t="str">
        <f>+'Categorias-9 feb-Depurado'!B3113</f>
        <v>TOPCAST AVIATION USA INC</v>
      </c>
      <c r="C3114" s="30" t="s">
        <v>4900</v>
      </c>
      <c r="D3114" s="31">
        <v>5</v>
      </c>
      <c r="E3114" s="30" t="str">
        <f>+'Categorias-9 feb-Depurado'!E3113</f>
        <v>444444746</v>
      </c>
      <c r="F3114" s="30" t="str">
        <f>+'Categorias-9 feb-Depurado'!F3113</f>
        <v>2100 S. Reservoir Street, Pomona, CA 917660</v>
      </c>
      <c r="G3114" s="30" t="str">
        <f>+'Categorias-9 feb-Depurado'!G3113</f>
        <v>Estados Unidos</v>
      </c>
      <c r="H3114" s="30">
        <f>+'Categorias-9 feb-Depurado'!H3113</f>
        <v>200007485</v>
      </c>
      <c r="I3114" s="107">
        <f>+'Categorias-9 feb-Depurado'!R3113</f>
        <v>16721345</v>
      </c>
      <c r="J3114" s="108">
        <f t="shared" si="200"/>
        <v>0</v>
      </c>
      <c r="K3114" s="107">
        <f t="shared" si="201"/>
        <v>0</v>
      </c>
      <c r="L3114" s="109">
        <f t="shared" si="202"/>
        <v>16721345</v>
      </c>
      <c r="M3114" s="110">
        <f t="shared" si="203"/>
        <v>1.274758626881136E-05</v>
      </c>
      <c r="N3114" s="33" t="s">
        <v>4892</v>
      </c>
      <c r="O3114" s="33">
        <f>+'Categorias-9 feb-Depurado'!Y3113</f>
        <v>3570</v>
      </c>
      <c r="P3114" s="111">
        <f>+'Categorias-9 feb-Depurado'!AC3113</f>
        <v>44946</v>
      </c>
      <c r="Q3114" s="111">
        <f>+'Categorias-9 feb-Depurado'!AE3113</f>
        <v>45006</v>
      </c>
      <c r="R3114" s="112" t="str">
        <f>+'Categorias-9 feb-Depurado'!AB3113</f>
        <v>Compras</v>
      </c>
    </row>
    <row r="3115" spans="2:18" s="1" customFormat="1" ht="14.5" hidden="1">
      <c r="B3115" s="57" t="str">
        <f>+'Categorias-9 feb-Depurado'!B3114</f>
        <v>TRIANGLE ADMINISTRATIVE SERVICES</v>
      </c>
      <c r="C3115" s="30" t="s">
        <v>4900</v>
      </c>
      <c r="D3115" s="31">
        <v>5</v>
      </c>
      <c r="E3115" s="30" t="str">
        <f>+'Categorias-9 feb-Depurado'!E3114</f>
        <v>11-3139664</v>
      </c>
      <c r="F3115" s="30" t="str">
        <f>+'Categorias-9 feb-Depurado'!F3114</f>
        <v>10 5TH STREET 2ND FLOOR</v>
      </c>
      <c r="G3115" s="30" t="str">
        <f>+'Categorias-9 feb-Depurado'!G3114</f>
        <v>ESTADOS UNIDOS</v>
      </c>
      <c r="H3115" s="30">
        <f>+'Categorias-9 feb-Depurado'!H3114</f>
        <v>725444</v>
      </c>
      <c r="I3115" s="107">
        <f>+'Categorias-9 feb-Depurado'!R3114</f>
        <v>3104611</v>
      </c>
      <c r="J3115" s="108">
        <f t="shared" si="200"/>
        <v>3104611</v>
      </c>
      <c r="K3115" s="107">
        <f t="shared" si="201"/>
        <v>11663.749676287722</v>
      </c>
      <c r="L3115" s="109">
        <f t="shared" si="202"/>
        <v>3116274.7496762876</v>
      </c>
      <c r="M3115" s="110">
        <f t="shared" si="203"/>
        <v>2.3757048974718844E-06</v>
      </c>
      <c r="N3115" s="33" t="s">
        <v>4892</v>
      </c>
      <c r="O3115" s="33">
        <f>+'Categorias-9 feb-Depurado'!Y3114</f>
        <v>644.70000000000005</v>
      </c>
      <c r="P3115" s="111">
        <f>+'Categorias-9 feb-Depurado'!AC3114</f>
        <v>44895</v>
      </c>
      <c r="Q3115" s="111">
        <f>+'Categorias-9 feb-Depurado'!AE3114</f>
        <v>44955</v>
      </c>
      <c r="R3115" s="112" t="str">
        <f>+'Categorias-9 feb-Depurado'!AB3114</f>
        <v>GH</v>
      </c>
    </row>
    <row r="3116" spans="2:18" s="1" customFormat="1" ht="14.5" hidden="1">
      <c r="B3116" s="57" t="str">
        <f>+'Categorias-9 feb-Depurado'!B3115</f>
        <v>TRIANGLE ADMINISTRATIVE SERVICES</v>
      </c>
      <c r="C3116" s="30" t="s">
        <v>4900</v>
      </c>
      <c r="D3116" s="31">
        <v>5</v>
      </c>
      <c r="E3116" s="30" t="str">
        <f>+'Categorias-9 feb-Depurado'!E3115</f>
        <v>11-3139664</v>
      </c>
      <c r="F3116" s="30" t="str">
        <f>+'Categorias-9 feb-Depurado'!F3115</f>
        <v>10 5TH STREET 2ND FLOOR</v>
      </c>
      <c r="G3116" s="30" t="str">
        <f>+'Categorias-9 feb-Depurado'!G3115</f>
        <v>ESTADOS UNIDOS</v>
      </c>
      <c r="H3116" s="30">
        <f>+'Categorias-9 feb-Depurado'!H3115</f>
        <v>729250</v>
      </c>
      <c r="I3116" s="107">
        <f>+'Categorias-9 feb-Depurado'!R3115</f>
        <v>10969421</v>
      </c>
      <c r="J3116" s="108">
        <f t="shared" si="200"/>
        <v>0</v>
      </c>
      <c r="K3116" s="107">
        <f t="shared" si="201"/>
        <v>0</v>
      </c>
      <c r="L3116" s="109">
        <f t="shared" si="202"/>
        <v>10969421</v>
      </c>
      <c r="M3116" s="110">
        <f t="shared" si="203"/>
        <v>8.3625833039394251E-06</v>
      </c>
      <c r="N3116" s="33" t="s">
        <v>4892</v>
      </c>
      <c r="O3116" s="33">
        <f>+'Categorias-9 feb-Depurado'!Y3115</f>
        <v>2280.4499999999998</v>
      </c>
      <c r="P3116" s="111">
        <f>+'Categorias-9 feb-Depurado'!AC3115</f>
        <v>44926</v>
      </c>
      <c r="Q3116" s="111">
        <f>+'Categorias-9 feb-Depurado'!AE3115</f>
        <v>44986</v>
      </c>
      <c r="R3116" s="112" t="str">
        <f>+'Categorias-9 feb-Depurado'!AB3115</f>
        <v>GH</v>
      </c>
    </row>
    <row r="3117" spans="2:18" s="1" customFormat="1" ht="14.5" hidden="1">
      <c r="B3117" s="57" t="str">
        <f>+'Categorias-9 feb-Depurado'!B3116</f>
        <v>TRIANGLE ADMINISTRATIVE SERVICES</v>
      </c>
      <c r="C3117" s="30" t="s">
        <v>4900</v>
      </c>
      <c r="D3117" s="31">
        <v>5</v>
      </c>
      <c r="E3117" s="30" t="str">
        <f>+'Categorias-9 feb-Depurado'!E3116</f>
        <v>11-3139664</v>
      </c>
      <c r="F3117" s="30" t="str">
        <f>+'Categorias-9 feb-Depurado'!F3116</f>
        <v>10 5TH STREET 2ND FLOOR</v>
      </c>
      <c r="G3117" s="30" t="str">
        <f>+'Categorias-9 feb-Depurado'!G3116</f>
        <v>ESTADOS UNIDOS</v>
      </c>
      <c r="H3117" s="30">
        <f>+'Categorias-9 feb-Depurado'!H3116</f>
        <v>728387</v>
      </c>
      <c r="I3117" s="107">
        <f>+'Categorias-9 feb-Depurado'!R3116</f>
        <v>144702024</v>
      </c>
      <c r="J3117" s="108">
        <f t="shared" si="200"/>
        <v>0</v>
      </c>
      <c r="K3117" s="107">
        <f t="shared" si="201"/>
        <v>0</v>
      </c>
      <c r="L3117" s="109">
        <f t="shared" si="202"/>
        <v>144702024</v>
      </c>
      <c r="M3117" s="110">
        <f t="shared" si="203"/>
        <v>0.0001103141843082367</v>
      </c>
      <c r="N3117" s="33" t="s">
        <v>4892</v>
      </c>
      <c r="O3117" s="33">
        <f>+'Categorias-9 feb-Depurado'!Y3116</f>
        <v>30082.330000000002</v>
      </c>
      <c r="P3117" s="111">
        <f>+'Categorias-9 feb-Depurado'!AC3116</f>
        <v>44927</v>
      </c>
      <c r="Q3117" s="111">
        <f>+'Categorias-9 feb-Depurado'!AE3116</f>
        <v>44987</v>
      </c>
      <c r="R3117" s="112" t="str">
        <f>+'Categorias-9 feb-Depurado'!AB3116</f>
        <v>GH</v>
      </c>
    </row>
    <row r="3118" spans="2:18" s="1" customFormat="1" ht="14.5" hidden="1">
      <c r="B3118" s="57" t="str">
        <f>+'Categorias-9 feb-Depurado'!B3117</f>
        <v>TRIANGLE ADMINISTRATIVE SERVICES</v>
      </c>
      <c r="C3118" s="30" t="s">
        <v>4900</v>
      </c>
      <c r="D3118" s="31">
        <v>5</v>
      </c>
      <c r="E3118" s="30" t="str">
        <f>+'Categorias-9 feb-Depurado'!E3117</f>
        <v>11-3139664</v>
      </c>
      <c r="F3118" s="30" t="str">
        <f>+'Categorias-9 feb-Depurado'!F3117</f>
        <v>10 5TH STREET 2ND FLOOR</v>
      </c>
      <c r="G3118" s="30" t="str">
        <f>+'Categorias-9 feb-Depurado'!G3117</f>
        <v>ESTADOS UNIDOS</v>
      </c>
      <c r="H3118" s="30">
        <f>+'Categorias-9 feb-Depurado'!H3117</f>
        <v>728417</v>
      </c>
      <c r="I3118" s="107">
        <f>+'Categorias-9 feb-Depurado'!R3117</f>
        <v>9741473</v>
      </c>
      <c r="J3118" s="108">
        <f t="shared" si="200"/>
        <v>0</v>
      </c>
      <c r="K3118" s="107">
        <f t="shared" si="201"/>
        <v>0</v>
      </c>
      <c r="L3118" s="109">
        <f t="shared" si="202"/>
        <v>9741473</v>
      </c>
      <c r="M3118" s="110">
        <f t="shared" si="203"/>
        <v>7.4264520858098809E-06</v>
      </c>
      <c r="N3118" s="33" t="s">
        <v>4892</v>
      </c>
      <c r="O3118" s="33">
        <f>+'Categorias-9 feb-Depurado'!Y3117</f>
        <v>2025.1700000000001</v>
      </c>
      <c r="P3118" s="111">
        <f>+'Categorias-9 feb-Depurado'!AC3117</f>
        <v>44927</v>
      </c>
      <c r="Q3118" s="111">
        <f>+'Categorias-9 feb-Depurado'!AE3117</f>
        <v>44987</v>
      </c>
      <c r="R3118" s="112" t="str">
        <f>+'Categorias-9 feb-Depurado'!AB3117</f>
        <v>GH</v>
      </c>
    </row>
    <row r="3119" spans="2:18" s="1" customFormat="1" ht="14.5" hidden="1">
      <c r="B3119" s="57" t="str">
        <f>+'Categorias-9 feb-Depurado'!B3118</f>
        <v>TRIANGLE ADMINISTRATIVE SERVICES</v>
      </c>
      <c r="C3119" s="30" t="s">
        <v>4900</v>
      </c>
      <c r="D3119" s="31">
        <v>5</v>
      </c>
      <c r="E3119" s="30" t="str">
        <f>+'Categorias-9 feb-Depurado'!E3118</f>
        <v>11-3139664</v>
      </c>
      <c r="F3119" s="30" t="str">
        <f>+'Categorias-9 feb-Depurado'!F3118</f>
        <v>10 5TH STREET 2ND FLOOR</v>
      </c>
      <c r="G3119" s="30" t="str">
        <f>+'Categorias-9 feb-Depurado'!G3118</f>
        <v>ESTADOS UNIDOS</v>
      </c>
      <c r="H3119" s="30">
        <f>+'Categorias-9 feb-Depurado'!H3118</f>
        <v>727269</v>
      </c>
      <c r="I3119" s="107">
        <f>+'Categorias-9 feb-Depurado'!R3118</f>
        <v>85256514</v>
      </c>
      <c r="J3119" s="108">
        <f t="shared" si="200"/>
        <v>0</v>
      </c>
      <c r="K3119" s="107">
        <f t="shared" si="201"/>
        <v>0</v>
      </c>
      <c r="L3119" s="109">
        <f t="shared" si="202"/>
        <v>85256514</v>
      </c>
      <c r="M3119" s="110">
        <f t="shared" si="203"/>
        <v>6.4995654786927936E-05</v>
      </c>
      <c r="N3119" s="33" t="s">
        <v>4892</v>
      </c>
      <c r="O3119" s="33">
        <f>+'Categorias-9 feb-Depurado'!Y3118</f>
        <v>17724.110000000001</v>
      </c>
      <c r="P3119" s="111">
        <f>+'Categorias-9 feb-Depurado'!AC3118</f>
        <v>44929</v>
      </c>
      <c r="Q3119" s="111">
        <f>+'Categorias-9 feb-Depurado'!AE3118</f>
        <v>44989</v>
      </c>
      <c r="R3119" s="112" t="str">
        <f>+'Categorias-9 feb-Depurado'!AB3118</f>
        <v>GH</v>
      </c>
    </row>
    <row r="3120" spans="2:18" s="1" customFormat="1" ht="14.5" hidden="1">
      <c r="B3120" s="57" t="str">
        <f>+'Categorias-9 feb-Depurado'!B3119</f>
        <v>TRIANGLE ADMINISTRATIVE SERVICES</v>
      </c>
      <c r="C3120" s="30" t="s">
        <v>4900</v>
      </c>
      <c r="D3120" s="31">
        <v>5</v>
      </c>
      <c r="E3120" s="30" t="str">
        <f>+'Categorias-9 feb-Depurado'!E3119</f>
        <v>11-3139664</v>
      </c>
      <c r="F3120" s="30" t="str">
        <f>+'Categorias-9 feb-Depurado'!F3119</f>
        <v>10 5TH STREET 2ND FLOOR</v>
      </c>
      <c r="G3120" s="30" t="str">
        <f>+'Categorias-9 feb-Depurado'!G3119</f>
        <v>ESTADOS UNIDOS</v>
      </c>
      <c r="H3120" s="30">
        <f>+'Categorias-9 feb-Depurado'!H3119</f>
        <v>727238</v>
      </c>
      <c r="I3120" s="107">
        <f>+'Categorias-9 feb-Depurado'!R3119</f>
        <v>15925730</v>
      </c>
      <c r="J3120" s="108">
        <f t="shared" si="200"/>
        <v>0</v>
      </c>
      <c r="K3120" s="107">
        <f t="shared" si="201"/>
        <v>0</v>
      </c>
      <c r="L3120" s="109">
        <f t="shared" si="202"/>
        <v>15925730</v>
      </c>
      <c r="M3120" s="110">
        <f t="shared" si="203"/>
        <v>1.214104589486056E-05</v>
      </c>
      <c r="N3120" s="33" t="s">
        <v>4892</v>
      </c>
      <c r="O3120" s="33">
        <f>+'Categorias-9 feb-Depurado'!Y3119</f>
        <v>3356.29</v>
      </c>
      <c r="P3120" s="111">
        <f>+'Categorias-9 feb-Depurado'!AC3119</f>
        <v>44929</v>
      </c>
      <c r="Q3120" s="111">
        <f>+'Categorias-9 feb-Depurado'!AE3119</f>
        <v>44989</v>
      </c>
      <c r="R3120" s="112" t="str">
        <f>+'Categorias-9 feb-Depurado'!AB3119</f>
        <v>GH</v>
      </c>
    </row>
    <row r="3121" spans="2:18" s="1" customFormat="1" ht="14.5" hidden="1">
      <c r="B3121" s="57" t="str">
        <f>+'Categorias-9 feb-Depurado'!B3120</f>
        <v>TRIANGLE ADMINISTRATIVE SERVICES</v>
      </c>
      <c r="C3121" s="30" t="s">
        <v>4900</v>
      </c>
      <c r="D3121" s="31">
        <v>5</v>
      </c>
      <c r="E3121" s="30" t="str">
        <f>+'Categorias-9 feb-Depurado'!E3120</f>
        <v>11-3139664</v>
      </c>
      <c r="F3121" s="30" t="str">
        <f>+'Categorias-9 feb-Depurado'!F3120</f>
        <v>10 5TH STREET 2ND FLOOR</v>
      </c>
      <c r="G3121" s="30" t="str">
        <f>+'Categorias-9 feb-Depurado'!G3120</f>
        <v>ESTADOS UNIDOS</v>
      </c>
      <c r="H3121" s="30">
        <f>+'Categorias-9 feb-Depurado'!H3120</f>
        <v>727236</v>
      </c>
      <c r="I3121" s="107">
        <f>+'Categorias-9 feb-Depurado'!R3120</f>
        <v>66755378</v>
      </c>
      <c r="J3121" s="108">
        <f t="shared" si="200"/>
        <v>0</v>
      </c>
      <c r="K3121" s="107">
        <f t="shared" si="201"/>
        <v>0</v>
      </c>
      <c r="L3121" s="109">
        <f t="shared" si="202"/>
        <v>66755378</v>
      </c>
      <c r="M3121" s="110">
        <f t="shared" si="203"/>
        <v>5.089123751481188E-05</v>
      </c>
      <c r="N3121" s="33" t="s">
        <v>4892</v>
      </c>
      <c r="O3121" s="33">
        <f>+'Categorias-9 feb-Depurado'!Y3120</f>
        <v>13877.879999999999</v>
      </c>
      <c r="P3121" s="111">
        <f>+'Categorias-9 feb-Depurado'!AC3120</f>
        <v>44929</v>
      </c>
      <c r="Q3121" s="111">
        <f>+'Categorias-9 feb-Depurado'!AE3120</f>
        <v>44989</v>
      </c>
      <c r="R3121" s="112" t="str">
        <f>+'Categorias-9 feb-Depurado'!AB3120</f>
        <v>GH</v>
      </c>
    </row>
    <row r="3122" spans="2:18" s="1" customFormat="1" ht="14.5" hidden="1">
      <c r="B3122" s="57" t="str">
        <f>+'Categorias-9 feb-Depurado'!B3121</f>
        <v>TRIANGLE ADMINISTRATIVE SERVICES</v>
      </c>
      <c r="C3122" s="30" t="s">
        <v>4900</v>
      </c>
      <c r="D3122" s="31">
        <v>5</v>
      </c>
      <c r="E3122" s="30" t="str">
        <f>+'Categorias-9 feb-Depurado'!E3121</f>
        <v>11-3139664</v>
      </c>
      <c r="F3122" s="30" t="str">
        <f>+'Categorias-9 feb-Depurado'!F3121</f>
        <v>10 5TH STREET 2ND FLOOR</v>
      </c>
      <c r="G3122" s="30" t="str">
        <f>+'Categorias-9 feb-Depurado'!G3121</f>
        <v>ESTADOS UNIDOS</v>
      </c>
      <c r="H3122" s="30">
        <f>+'Categorias-9 feb-Depurado'!H3121</f>
        <v>727231</v>
      </c>
      <c r="I3122" s="107">
        <f>+'Categorias-9 feb-Depurado'!R3121</f>
        <v>2067424</v>
      </c>
      <c r="J3122" s="108">
        <f t="shared" si="200"/>
        <v>0</v>
      </c>
      <c r="K3122" s="107">
        <f t="shared" si="201"/>
        <v>0</v>
      </c>
      <c r="L3122" s="109">
        <f t="shared" si="202"/>
        <v>2067424</v>
      </c>
      <c r="M3122" s="110">
        <f t="shared" si="203"/>
        <v>1.5761092061799489E-06</v>
      </c>
      <c r="N3122" s="33" t="s">
        <v>4892</v>
      </c>
      <c r="O3122" s="33">
        <f>+'Categorias-9 feb-Depurado'!Y3121</f>
        <v>429.80000000000001</v>
      </c>
      <c r="P3122" s="111">
        <f>+'Categorias-9 feb-Depurado'!AC3121</f>
        <v>44929</v>
      </c>
      <c r="Q3122" s="111">
        <f>+'Categorias-9 feb-Depurado'!AE3121</f>
        <v>44989</v>
      </c>
      <c r="R3122" s="112" t="str">
        <f>+'Categorias-9 feb-Depurado'!AB3121</f>
        <v>GH</v>
      </c>
    </row>
    <row r="3123" spans="2:18" s="1" customFormat="1" ht="14.5" hidden="1">
      <c r="B3123" s="57" t="str">
        <f>+'Categorias-9 feb-Depurado'!B3122</f>
        <v>TRIANGLE ADMINISTRATIVE SERVICES</v>
      </c>
      <c r="C3123" s="30" t="s">
        <v>4900</v>
      </c>
      <c r="D3123" s="31">
        <v>5</v>
      </c>
      <c r="E3123" s="30" t="str">
        <f>+'Categorias-9 feb-Depurado'!E3122</f>
        <v>11-3139664</v>
      </c>
      <c r="F3123" s="30" t="str">
        <f>+'Categorias-9 feb-Depurado'!F3122</f>
        <v>10 5TH STREET 2ND FLOOR</v>
      </c>
      <c r="G3123" s="30" t="str">
        <f>+'Categorias-9 feb-Depurado'!G3122</f>
        <v>ESTADOS UNIDOS</v>
      </c>
      <c r="H3123" s="30">
        <f>+'Categorias-9 feb-Depurado'!H3122</f>
        <v>727235</v>
      </c>
      <c r="I3123" s="107">
        <f>+'Categorias-9 feb-Depurado'!R3122</f>
        <v>1299524</v>
      </c>
      <c r="J3123" s="108">
        <f t="shared" si="200"/>
        <v>0</v>
      </c>
      <c r="K3123" s="107">
        <f t="shared" si="201"/>
        <v>0</v>
      </c>
      <c r="L3123" s="109">
        <f t="shared" si="202"/>
        <v>1299524</v>
      </c>
      <c r="M3123" s="110">
        <f t="shared" si="203"/>
        <v>9.9069747669166662E-07</v>
      </c>
      <c r="N3123" s="33" t="s">
        <v>4892</v>
      </c>
      <c r="O3123" s="33">
        <f>+'Categorias-9 feb-Depurado'!Y3122</f>
        <v>270.16000000000003</v>
      </c>
      <c r="P3123" s="111">
        <f>+'Categorias-9 feb-Depurado'!AC3122</f>
        <v>44929</v>
      </c>
      <c r="Q3123" s="111">
        <f>+'Categorias-9 feb-Depurado'!AE3122</f>
        <v>44989</v>
      </c>
      <c r="R3123" s="112" t="str">
        <f>+'Categorias-9 feb-Depurado'!AB3122</f>
        <v>GH</v>
      </c>
    </row>
    <row r="3124" spans="2:18" s="1" customFormat="1" ht="14.5" hidden="1">
      <c r="B3124" s="57" t="str">
        <f>+'Categorias-9 feb-Depurado'!B3123</f>
        <v>TRIANGLE ADMINISTRATIVE SERVICES</v>
      </c>
      <c r="C3124" s="30" t="s">
        <v>4900</v>
      </c>
      <c r="D3124" s="31">
        <v>5</v>
      </c>
      <c r="E3124" s="30" t="str">
        <f>+'Categorias-9 feb-Depurado'!E3123</f>
        <v>11-3139664</v>
      </c>
      <c r="F3124" s="30" t="str">
        <f>+'Categorias-9 feb-Depurado'!F3123</f>
        <v>10 5TH STREET 2ND FLOOR</v>
      </c>
      <c r="G3124" s="30" t="str">
        <f>+'Categorias-9 feb-Depurado'!G3123</f>
        <v>ESTADOS UNIDOS</v>
      </c>
      <c r="H3124" s="30">
        <f>+'Categorias-9 feb-Depurado'!H3123</f>
        <v>727263</v>
      </c>
      <c r="I3124" s="107">
        <f>+'Categorias-9 feb-Depurado'!R3123</f>
        <v>2717041</v>
      </c>
      <c r="J3124" s="108">
        <f t="shared" si="200"/>
        <v>0</v>
      </c>
      <c r="K3124" s="107">
        <f t="shared" si="201"/>
        <v>0</v>
      </c>
      <c r="L3124" s="109">
        <f t="shared" si="202"/>
        <v>2717041</v>
      </c>
      <c r="M3124" s="110">
        <f t="shared" si="203"/>
        <v>2.0713474031782425E-06</v>
      </c>
      <c r="N3124" s="33" t="s">
        <v>4892</v>
      </c>
      <c r="O3124" s="33">
        <f>+'Categorias-9 feb-Depurado'!Y3123</f>
        <v>1227.9400000000001</v>
      </c>
      <c r="P3124" s="111">
        <f>+'Categorias-9 feb-Depurado'!AC3123</f>
        <v>44929</v>
      </c>
      <c r="Q3124" s="111">
        <f>+'Categorias-9 feb-Depurado'!AE3123</f>
        <v>44989</v>
      </c>
      <c r="R3124" s="112" t="str">
        <f>+'Categorias-9 feb-Depurado'!AB3123</f>
        <v>GH</v>
      </c>
    </row>
    <row r="3125" spans="2:18" s="1" customFormat="1" ht="14.5" hidden="1">
      <c r="B3125" s="57" t="str">
        <f>+'Categorias-9 feb-Depurado'!B3124</f>
        <v>TRIANGLE ADMINISTRATIVE SERVICES</v>
      </c>
      <c r="C3125" s="30" t="s">
        <v>4900</v>
      </c>
      <c r="D3125" s="31">
        <v>5</v>
      </c>
      <c r="E3125" s="30" t="str">
        <f>+'Categorias-9 feb-Depurado'!E3124</f>
        <v>11-3139664</v>
      </c>
      <c r="F3125" s="30" t="str">
        <f>+'Categorias-9 feb-Depurado'!F3124</f>
        <v>10 5TH STREET 2ND FLOOR</v>
      </c>
      <c r="G3125" s="30" t="str">
        <f>+'Categorias-9 feb-Depurado'!G3124</f>
        <v>ESTADOS UNIDOS</v>
      </c>
      <c r="H3125" s="30" t="str">
        <f>+'Categorias-9 feb-Depurado'!H3124</f>
        <v>CN INV 711266- VH MIA</v>
      </c>
      <c r="I3125" s="107">
        <f>+'Categorias-9 feb-Depurado'!R3124</f>
        <v>-839209</v>
      </c>
      <c r="J3125" s="108">
        <f t="shared" si="200"/>
        <v>0</v>
      </c>
      <c r="K3125" s="107">
        <f t="shared" si="201"/>
        <v>0</v>
      </c>
      <c r="L3125" s="109">
        <f t="shared" si="202"/>
        <v>-839209</v>
      </c>
      <c r="M3125" s="110">
        <f t="shared" si="203"/>
        <v>-6.3977443950010681E-07</v>
      </c>
      <c r="N3125" s="33" t="s">
        <v>4892</v>
      </c>
      <c r="O3125" s="33">
        <f>+'Categorias-9 feb-Depurado'!Y3124</f>
        <v>-202.16</v>
      </c>
      <c r="P3125" s="111">
        <f>+'Categorias-9 feb-Depurado'!AC3124</f>
        <v>44931</v>
      </c>
      <c r="Q3125" s="111">
        <f>+'Categorias-9 feb-Depurado'!AE3124</f>
        <v>44991</v>
      </c>
      <c r="R3125" s="112" t="str">
        <f>+'Categorias-9 feb-Depurado'!AB3124</f>
        <v>GH</v>
      </c>
    </row>
    <row r="3126" spans="2:18" s="1" customFormat="1" ht="14.5" hidden="1">
      <c r="B3126" s="57" t="str">
        <f>+'Categorias-9 feb-Depurado'!B3125</f>
        <v>TRIANGLE ADMINISTRATIVE SERVICES</v>
      </c>
      <c r="C3126" s="30" t="s">
        <v>4900</v>
      </c>
      <c r="D3126" s="31">
        <v>5</v>
      </c>
      <c r="E3126" s="30" t="str">
        <f>+'Categorias-9 feb-Depurado'!E3125</f>
        <v>11-3139664</v>
      </c>
      <c r="F3126" s="30" t="str">
        <f>+'Categorias-9 feb-Depurado'!F3125</f>
        <v>10 5TH STREET 2ND FLOOR</v>
      </c>
      <c r="G3126" s="30" t="str">
        <f>+'Categorias-9 feb-Depurado'!G3125</f>
        <v>ESTADOS UNIDOS</v>
      </c>
      <c r="H3126" s="30">
        <f>+'Categorias-9 feb-Depurado'!H3125</f>
        <v>730210</v>
      </c>
      <c r="I3126" s="107">
        <f>+'Categorias-9 feb-Depurado'!R3125</f>
        <v>6724577</v>
      </c>
      <c r="J3126" s="108">
        <f t="shared" si="200"/>
        <v>0</v>
      </c>
      <c r="K3126" s="107">
        <f t="shared" si="201"/>
        <v>0</v>
      </c>
      <c r="L3126" s="109">
        <f t="shared" si="202"/>
        <v>6724577</v>
      </c>
      <c r="M3126" s="110">
        <f t="shared" si="203"/>
        <v>5.1265089876899673E-06</v>
      </c>
      <c r="N3126" s="33" t="s">
        <v>4892</v>
      </c>
      <c r="O3126" s="33">
        <f>+'Categorias-9 feb-Depurado'!Y3125</f>
        <v>1446.55</v>
      </c>
      <c r="P3126" s="111">
        <f>+'Categorias-9 feb-Depurado'!AC3125</f>
        <v>44947</v>
      </c>
      <c r="Q3126" s="111">
        <f>+'Categorias-9 feb-Depurado'!AE3125</f>
        <v>45007</v>
      </c>
      <c r="R3126" s="112" t="str">
        <f>+'Categorias-9 feb-Depurado'!AB3125</f>
        <v>GH</v>
      </c>
    </row>
    <row r="3127" spans="2:18" s="1" customFormat="1" ht="14.5" hidden="1">
      <c r="B3127" s="57" t="str">
        <f>+'Categorias-9 feb-Depurado'!B3126</f>
        <v>TRIANGLE ADMINISTRATIVE SERVICES</v>
      </c>
      <c r="C3127" s="30" t="s">
        <v>4900</v>
      </c>
      <c r="D3127" s="31">
        <v>5</v>
      </c>
      <c r="E3127" s="30" t="str">
        <f>+'Categorias-9 feb-Depurado'!E3126</f>
        <v>11-3139664</v>
      </c>
      <c r="F3127" s="30" t="str">
        <f>+'Categorias-9 feb-Depurado'!F3126</f>
        <v>10 5TH STREET 2ND FLOOR</v>
      </c>
      <c r="G3127" s="30" t="str">
        <f>+'Categorias-9 feb-Depurado'!G3126</f>
        <v>ESTADOS UNIDOS</v>
      </c>
      <c r="H3127" s="30">
        <f>+'Categorias-9 feb-Depurado'!H3126</f>
        <v>729581</v>
      </c>
      <c r="I3127" s="107">
        <f>+'Categorias-9 feb-Depurado'!R3126</f>
        <v>2426157</v>
      </c>
      <c r="J3127" s="108">
        <f t="shared" si="200"/>
        <v>0</v>
      </c>
      <c r="K3127" s="107">
        <f t="shared" si="201"/>
        <v>0</v>
      </c>
      <c r="L3127" s="109">
        <f t="shared" si="202"/>
        <v>2426157</v>
      </c>
      <c r="M3127" s="110">
        <f t="shared" si="203"/>
        <v>1.8495907870557403E-06</v>
      </c>
      <c r="N3127" s="33" t="s">
        <v>4892</v>
      </c>
      <c r="O3127" s="33">
        <f>+'Categorias-9 feb-Depurado'!Y3126</f>
        <v>521.89999999999998</v>
      </c>
      <c r="P3127" s="111">
        <f>+'Categorias-9 feb-Depurado'!AC3126</f>
        <v>44947</v>
      </c>
      <c r="Q3127" s="111">
        <f>+'Categorias-9 feb-Depurado'!AE3126</f>
        <v>45007</v>
      </c>
      <c r="R3127" s="112" t="str">
        <f>+'Categorias-9 feb-Depurado'!AB3126</f>
        <v>GH</v>
      </c>
    </row>
    <row r="3128" spans="2:18" s="1" customFormat="1" ht="14.5" hidden="1">
      <c r="B3128" s="57" t="str">
        <f>+'Categorias-9 feb-Depurado'!B3127</f>
        <v>TRIANGLE ADMINISTRATIVE SERVICES</v>
      </c>
      <c r="C3128" s="30" t="s">
        <v>4900</v>
      </c>
      <c r="D3128" s="31">
        <v>5</v>
      </c>
      <c r="E3128" s="30" t="str">
        <f>+'Categorias-9 feb-Depurado'!E3127</f>
        <v>11-3139664</v>
      </c>
      <c r="F3128" s="30" t="str">
        <f>+'Categorias-9 feb-Depurado'!F3127</f>
        <v>10 5TH STREET 2ND FLOOR</v>
      </c>
      <c r="G3128" s="30" t="str">
        <f>+'Categorias-9 feb-Depurado'!G3127</f>
        <v>ESTADOS UNIDOS</v>
      </c>
      <c r="H3128" s="30">
        <f>+'Categorias-9 feb-Depurado'!H3127</f>
        <v>729579</v>
      </c>
      <c r="I3128" s="107">
        <f>+'Categorias-9 feb-Depurado'!R3127</f>
        <v>267779299</v>
      </c>
      <c r="J3128" s="108">
        <f t="shared" si="200"/>
        <v>0</v>
      </c>
      <c r="K3128" s="107">
        <f t="shared" si="201"/>
        <v>0</v>
      </c>
      <c r="L3128" s="109">
        <f t="shared" si="202"/>
        <v>267779299</v>
      </c>
      <c r="M3128" s="110">
        <f t="shared" si="203"/>
        <v>0.0002041426521015105</v>
      </c>
      <c r="N3128" s="33" t="s">
        <v>4892</v>
      </c>
      <c r="O3128" s="33">
        <f>+'Categorias-9 feb-Depurado'!Y3127</f>
        <v>57603.050000000003</v>
      </c>
      <c r="P3128" s="111">
        <f>+'Categorias-9 feb-Depurado'!AC3127</f>
        <v>44947</v>
      </c>
      <c r="Q3128" s="111">
        <f>+'Categorias-9 feb-Depurado'!AE3127</f>
        <v>45007</v>
      </c>
      <c r="R3128" s="112" t="str">
        <f>+'Categorias-9 feb-Depurado'!AB3127</f>
        <v>GH</v>
      </c>
    </row>
    <row r="3129" spans="2:18" s="1" customFormat="1" ht="14.5" hidden="1">
      <c r="B3129" s="57" t="str">
        <f>+'Categorias-9 feb-Depurado'!B3128</f>
        <v>TRIANGLE ADMINISTRATIVE SERVICES</v>
      </c>
      <c r="C3129" s="30" t="s">
        <v>4900</v>
      </c>
      <c r="D3129" s="31">
        <v>5</v>
      </c>
      <c r="E3129" s="30" t="str">
        <f>+'Categorias-9 feb-Depurado'!E3128</f>
        <v>11-3139664</v>
      </c>
      <c r="F3129" s="30" t="str">
        <f>+'Categorias-9 feb-Depurado'!F3128</f>
        <v>10 5TH STREET 2ND FLOOR</v>
      </c>
      <c r="G3129" s="30" t="str">
        <f>+'Categorias-9 feb-Depurado'!G3128</f>
        <v>ESTADOS UNIDOS</v>
      </c>
      <c r="H3129" s="30">
        <f>+'Categorias-9 feb-Depurado'!H3128</f>
        <v>730479</v>
      </c>
      <c r="I3129" s="107">
        <f>+'Categorias-9 feb-Depurado'!R3128</f>
        <v>8220017</v>
      </c>
      <c r="J3129" s="108">
        <f t="shared" si="200"/>
        <v>0</v>
      </c>
      <c r="K3129" s="107">
        <f t="shared" si="201"/>
        <v>0</v>
      </c>
      <c r="L3129" s="109">
        <f t="shared" si="202"/>
        <v>8220017</v>
      </c>
      <c r="M3129" s="110">
        <f t="shared" si="203"/>
        <v>6.2665638343444241E-06</v>
      </c>
      <c r="N3129" s="33" t="s">
        <v>4892</v>
      </c>
      <c r="O3129" s="33">
        <f>+'Categorias-9 feb-Depurado'!Y3128</f>
        <v>1768.24</v>
      </c>
      <c r="P3129" s="111">
        <f>+'Categorias-9 feb-Depurado'!AC3128</f>
        <v>44947</v>
      </c>
      <c r="Q3129" s="111">
        <f>+'Categorias-9 feb-Depurado'!AE3128</f>
        <v>45007</v>
      </c>
      <c r="R3129" s="112" t="str">
        <f>+'Categorias-9 feb-Depurado'!AB3128</f>
        <v>GH</v>
      </c>
    </row>
    <row r="3130" spans="2:18" s="1" customFormat="1" ht="14.5" hidden="1">
      <c r="B3130" s="57" t="str">
        <f>+'Categorias-9 feb-Depurado'!B3129</f>
        <v>TRIANGLE ADMINISTRATIVE SERVICES</v>
      </c>
      <c r="C3130" s="30" t="s">
        <v>4900</v>
      </c>
      <c r="D3130" s="31">
        <v>5</v>
      </c>
      <c r="E3130" s="30" t="str">
        <f>+'Categorias-9 feb-Depurado'!E3129</f>
        <v>11-3139664</v>
      </c>
      <c r="F3130" s="30" t="str">
        <f>+'Categorias-9 feb-Depurado'!F3129</f>
        <v>10 5TH STREET 2ND FLOOR</v>
      </c>
      <c r="G3130" s="30" t="str">
        <f>+'Categorias-9 feb-Depurado'!G3129</f>
        <v>ESTADOS UNIDOS</v>
      </c>
      <c r="H3130" s="30">
        <f>+'Categorias-9 feb-Depurado'!H3129</f>
        <v>729584</v>
      </c>
      <c r="I3130" s="107">
        <f>+'Categorias-9 feb-Depurado'!R3129</f>
        <v>11474247</v>
      </c>
      <c r="J3130" s="108">
        <f t="shared" si="200"/>
        <v>0</v>
      </c>
      <c r="K3130" s="107">
        <f t="shared" si="201"/>
        <v>0</v>
      </c>
      <c r="L3130" s="109">
        <f t="shared" si="202"/>
        <v>11474247</v>
      </c>
      <c r="M3130" s="110">
        <f t="shared" si="203"/>
        <v>8.7474394854092155E-06</v>
      </c>
      <c r="N3130" s="33" t="s">
        <v>4892</v>
      </c>
      <c r="O3130" s="33">
        <f>+'Categorias-9 feb-Depurado'!Y3129</f>
        <v>2468.27</v>
      </c>
      <c r="P3130" s="111">
        <f>+'Categorias-9 feb-Depurado'!AC3129</f>
        <v>44947</v>
      </c>
      <c r="Q3130" s="111">
        <f>+'Categorias-9 feb-Depurado'!AE3129</f>
        <v>45007</v>
      </c>
      <c r="R3130" s="112" t="str">
        <f>+'Categorias-9 feb-Depurado'!AB3129</f>
        <v>GH</v>
      </c>
    </row>
    <row r="3131" spans="2:18" s="1" customFormat="1" ht="14.5" hidden="1">
      <c r="B3131" s="57" t="str">
        <f>+'Categorias-9 feb-Depurado'!B3130</f>
        <v>TRIANGLE ADMINISTRATIVE SERVICES</v>
      </c>
      <c r="C3131" s="30" t="s">
        <v>4900</v>
      </c>
      <c r="D3131" s="31">
        <v>5</v>
      </c>
      <c r="E3131" s="30" t="str">
        <f>+'Categorias-9 feb-Depurado'!E3130</f>
        <v>11-3139664</v>
      </c>
      <c r="F3131" s="30" t="str">
        <f>+'Categorias-9 feb-Depurado'!F3130</f>
        <v>10 5TH STREET 2ND FLOOR</v>
      </c>
      <c r="G3131" s="30" t="str">
        <f>+'Categorias-9 feb-Depurado'!G3130</f>
        <v>ESTADOS UNIDOS</v>
      </c>
      <c r="H3131" s="30">
        <f>+'Categorias-9 feb-Depurado'!H3130</f>
        <v>730485</v>
      </c>
      <c r="I3131" s="107">
        <f>+'Categorias-9 feb-Depurado'!R3130</f>
        <v>17853239</v>
      </c>
      <c r="J3131" s="108">
        <f t="shared" si="200"/>
        <v>0</v>
      </c>
      <c r="K3131" s="107">
        <f t="shared" si="201"/>
        <v>0</v>
      </c>
      <c r="L3131" s="109">
        <f t="shared" si="202"/>
        <v>17853239</v>
      </c>
      <c r="M3131" s="110">
        <f t="shared" si="203"/>
        <v>1.3610490324205827E-05</v>
      </c>
      <c r="N3131" s="33" t="s">
        <v>4892</v>
      </c>
      <c r="O3131" s="33">
        <f>+'Categorias-9 feb-Depurado'!Y3130</f>
        <v>3840.48</v>
      </c>
      <c r="P3131" s="111">
        <f>+'Categorias-9 feb-Depurado'!AC3130</f>
        <v>44947</v>
      </c>
      <c r="Q3131" s="111">
        <f>+'Categorias-9 feb-Depurado'!AE3130</f>
        <v>45007</v>
      </c>
      <c r="R3131" s="112" t="str">
        <f>+'Categorias-9 feb-Depurado'!AB3130</f>
        <v>GH</v>
      </c>
    </row>
    <row r="3132" spans="2:18" s="1" customFormat="1" ht="14.5" hidden="1">
      <c r="B3132" s="57" t="str">
        <f>+'Categorias-9 feb-Depurado'!B3131</f>
        <v>TRIANGLE ADMINISTRATIVE SERVICES</v>
      </c>
      <c r="C3132" s="30" t="s">
        <v>4900</v>
      </c>
      <c r="D3132" s="31">
        <v>5</v>
      </c>
      <c r="E3132" s="30" t="str">
        <f>+'Categorias-9 feb-Depurado'!E3131</f>
        <v>11-3139664</v>
      </c>
      <c r="F3132" s="30" t="str">
        <f>+'Categorias-9 feb-Depurado'!F3131</f>
        <v>10 5TH STREET 2ND FLOOR</v>
      </c>
      <c r="G3132" s="30" t="str">
        <f>+'Categorias-9 feb-Depurado'!G3131</f>
        <v>ESTADOS UNIDOS</v>
      </c>
      <c r="H3132" s="30">
        <f>+'Categorias-9 feb-Depurado'!H3131</f>
        <v>730208</v>
      </c>
      <c r="I3132" s="107">
        <f>+'Categorias-9 feb-Depurado'!R3131</f>
        <v>99888383</v>
      </c>
      <c r="J3132" s="108">
        <f t="shared" si="200"/>
        <v>0</v>
      </c>
      <c r="K3132" s="107">
        <f t="shared" si="201"/>
        <v>0</v>
      </c>
      <c r="L3132" s="109">
        <f t="shared" si="202"/>
        <v>99888383</v>
      </c>
      <c r="M3132" s="110">
        <f t="shared" si="203"/>
        <v>7.6150320416483854E-05</v>
      </c>
      <c r="N3132" s="33" t="s">
        <v>4892</v>
      </c>
      <c r="O3132" s="33">
        <f>+'Categorias-9 feb-Depurado'!Y3131</f>
        <v>21487.380000000001</v>
      </c>
      <c r="P3132" s="111">
        <f>+'Categorias-9 feb-Depurado'!AC3131</f>
        <v>44947</v>
      </c>
      <c r="Q3132" s="111">
        <f>+'Categorias-9 feb-Depurado'!AE3131</f>
        <v>45007</v>
      </c>
      <c r="R3132" s="112" t="str">
        <f>+'Categorias-9 feb-Depurado'!AB3131</f>
        <v>GH</v>
      </c>
    </row>
    <row r="3133" spans="2:18" s="1" customFormat="1" ht="14.5" hidden="1">
      <c r="B3133" s="57" t="str">
        <f>+'Categorias-9 feb-Depurado'!B3132</f>
        <v>TRIANGLE ADMINISTRATIVE SERVICES</v>
      </c>
      <c r="C3133" s="30" t="s">
        <v>4900</v>
      </c>
      <c r="D3133" s="31">
        <v>5</v>
      </c>
      <c r="E3133" s="30" t="str">
        <f>+'Categorias-9 feb-Depurado'!E3132</f>
        <v>11-3139664</v>
      </c>
      <c r="F3133" s="30" t="str">
        <f>+'Categorias-9 feb-Depurado'!F3132</f>
        <v>10 5TH STREET 2ND FLOOR</v>
      </c>
      <c r="G3133" s="30" t="str">
        <f>+'Categorias-9 feb-Depurado'!G3132</f>
        <v>ESTADOS UNIDOS</v>
      </c>
      <c r="H3133" s="30">
        <f>+'Categorias-9 feb-Depurado'!H3132</f>
        <v>730484</v>
      </c>
      <c r="I3133" s="107">
        <f>+'Categorias-9 feb-Depurado'!R3132</f>
        <v>8269201</v>
      </c>
      <c r="J3133" s="108">
        <f t="shared" si="200"/>
        <v>0</v>
      </c>
      <c r="K3133" s="107">
        <f t="shared" si="201"/>
        <v>0</v>
      </c>
      <c r="L3133" s="109">
        <f t="shared" si="202"/>
        <v>8269201</v>
      </c>
      <c r="M3133" s="110">
        <f t="shared" si="203"/>
        <v>6.3040594594299191E-06</v>
      </c>
      <c r="N3133" s="33" t="s">
        <v>4892</v>
      </c>
      <c r="O3133" s="33">
        <f>+'Categorias-9 feb-Depurado'!Y3132</f>
        <v>1778.8199999999999</v>
      </c>
      <c r="P3133" s="111">
        <f>+'Categorias-9 feb-Depurado'!AC3132</f>
        <v>44947</v>
      </c>
      <c r="Q3133" s="111">
        <f>+'Categorias-9 feb-Depurado'!AE3132</f>
        <v>45007</v>
      </c>
      <c r="R3133" s="112" t="str">
        <f>+'Categorias-9 feb-Depurado'!AB3132</f>
        <v>GH</v>
      </c>
    </row>
    <row r="3134" spans="2:18" s="1" customFormat="1" ht="14.5" hidden="1">
      <c r="B3134" s="57" t="str">
        <f>+'Categorias-9 feb-Depurado'!B3133</f>
        <v>TRIANGLE ADMINISTRATIVE SERVICES</v>
      </c>
      <c r="C3134" s="30" t="s">
        <v>4900</v>
      </c>
      <c r="D3134" s="31">
        <v>5</v>
      </c>
      <c r="E3134" s="30" t="str">
        <f>+'Categorias-9 feb-Depurado'!E3133</f>
        <v>11-3139664</v>
      </c>
      <c r="F3134" s="30" t="str">
        <f>+'Categorias-9 feb-Depurado'!F3133</f>
        <v>10 5TH STREET 2ND FLOOR</v>
      </c>
      <c r="G3134" s="30" t="str">
        <f>+'Categorias-9 feb-Depurado'!G3133</f>
        <v>ESTADOS UNIDOS</v>
      </c>
      <c r="H3134" s="30">
        <f>+'Categorias-9 feb-Depurado'!H3133</f>
        <v>730178</v>
      </c>
      <c r="I3134" s="107">
        <f>+'Categorias-9 feb-Depurado'!R3133</f>
        <v>999006</v>
      </c>
      <c r="J3134" s="108">
        <f t="shared" si="200"/>
        <v>0</v>
      </c>
      <c r="K3134" s="107">
        <f t="shared" si="201"/>
        <v>0</v>
      </c>
      <c r="L3134" s="109">
        <f t="shared" si="202"/>
        <v>999006</v>
      </c>
      <c r="M3134" s="110">
        <f t="shared" si="203"/>
        <v>7.6159634096779677E-07</v>
      </c>
      <c r="N3134" s="33" t="s">
        <v>4892</v>
      </c>
      <c r="O3134" s="33">
        <f>+'Categorias-9 feb-Depurado'!Y3133</f>
        <v>214.90000000000001</v>
      </c>
      <c r="P3134" s="111">
        <f>+'Categorias-9 feb-Depurado'!AC3133</f>
        <v>44957</v>
      </c>
      <c r="Q3134" s="111">
        <f>+'Categorias-9 feb-Depurado'!AE3133</f>
        <v>45017</v>
      </c>
      <c r="R3134" s="112" t="str">
        <f>+'Categorias-9 feb-Depurado'!AB3133</f>
        <v>GH</v>
      </c>
    </row>
    <row r="3135" spans="2:18" s="1" customFormat="1" ht="14.5" hidden="1">
      <c r="B3135" s="57" t="str">
        <f>+'Categorias-9 feb-Depurado'!B3134</f>
        <v>TRIANGLE ADMINISTRATIVE SERVICES</v>
      </c>
      <c r="C3135" s="30" t="s">
        <v>4900</v>
      </c>
      <c r="D3135" s="31">
        <v>5</v>
      </c>
      <c r="E3135" s="30" t="str">
        <f>+'Categorias-9 feb-Depurado'!E3134</f>
        <v>11-3139664</v>
      </c>
      <c r="F3135" s="30" t="str">
        <f>+'Categorias-9 feb-Depurado'!F3134</f>
        <v>10 5TH STREET 2ND FLOOR</v>
      </c>
      <c r="G3135" s="30" t="str">
        <f>+'Categorias-9 feb-Depurado'!G3134</f>
        <v>ESTADOS UNIDOS</v>
      </c>
      <c r="H3135" s="30">
        <f>+'Categorias-9 feb-Depurado'!H3134</f>
        <v>730805</v>
      </c>
      <c r="I3135" s="107">
        <f>+'Categorias-9 feb-Depurado'!R3134</f>
        <v>25449169</v>
      </c>
      <c r="J3135" s="108">
        <f t="shared" si="200"/>
        <v>0</v>
      </c>
      <c r="K3135" s="107">
        <f t="shared" si="201"/>
        <v>0</v>
      </c>
      <c r="L3135" s="109">
        <f t="shared" si="202"/>
        <v>25449169</v>
      </c>
      <c r="M3135" s="110">
        <f t="shared" si="203"/>
        <v>1.940127886226017E-05</v>
      </c>
      <c r="N3135" s="33" t="s">
        <v>4892</v>
      </c>
      <c r="O3135" s="33">
        <f>+'Categorias-9 feb-Depurado'!Y3134</f>
        <v>5474.4700000000003</v>
      </c>
      <c r="P3135" s="111">
        <f>+'Categorias-9 feb-Depurado'!AC3134</f>
        <v>44957</v>
      </c>
      <c r="Q3135" s="111">
        <f>+'Categorias-9 feb-Depurado'!AE3134</f>
        <v>45017</v>
      </c>
      <c r="R3135" s="112" t="str">
        <f>+'Categorias-9 feb-Depurado'!AB3134</f>
        <v>GH</v>
      </c>
    </row>
    <row r="3136" spans="2:18" s="1" customFormat="1" ht="14.5" hidden="1">
      <c r="B3136" s="57" t="str">
        <f>+'Categorias-9 feb-Depurado'!B3135</f>
        <v>TRIANGLE ADMINISTRATIVE SERVICES</v>
      </c>
      <c r="C3136" s="30" t="s">
        <v>4900</v>
      </c>
      <c r="D3136" s="31">
        <v>5</v>
      </c>
      <c r="E3136" s="30" t="str">
        <f>+'Categorias-9 feb-Depurado'!E3135</f>
        <v>11-3139664</v>
      </c>
      <c r="F3136" s="30" t="str">
        <f>+'Categorias-9 feb-Depurado'!F3135</f>
        <v>10 5TH STREET 2ND FLOOR</v>
      </c>
      <c r="G3136" s="30" t="str">
        <f>+'Categorias-9 feb-Depurado'!G3135</f>
        <v>ESTADOS UNIDOS</v>
      </c>
      <c r="H3136" s="30">
        <f>+'Categorias-9 feb-Depurado'!H3135</f>
        <v>731052</v>
      </c>
      <c r="I3136" s="107">
        <f>+'Categorias-9 feb-Depurado'!R3135</f>
        <v>4481114</v>
      </c>
      <c r="J3136" s="108">
        <f t="shared" si="200"/>
        <v>0</v>
      </c>
      <c r="K3136" s="107">
        <f t="shared" si="201"/>
        <v>0</v>
      </c>
      <c r="L3136" s="109">
        <f t="shared" si="202"/>
        <v>4481114</v>
      </c>
      <c r="M3136" s="110">
        <f t="shared" si="203"/>
        <v>3.4161957244096304E-06</v>
      </c>
      <c r="N3136" s="33" t="s">
        <v>4892</v>
      </c>
      <c r="O3136" s="33">
        <f>+'Categorias-9 feb-Depurado'!Y3135</f>
        <v>963.95000000000005</v>
      </c>
      <c r="P3136" s="111">
        <f>+'Categorias-9 feb-Depurado'!AC3135</f>
        <v>44957</v>
      </c>
      <c r="Q3136" s="111">
        <f>+'Categorias-9 feb-Depurado'!AE3135</f>
        <v>45017</v>
      </c>
      <c r="R3136" s="112" t="str">
        <f>+'Categorias-9 feb-Depurado'!AB3135</f>
        <v>GH</v>
      </c>
    </row>
    <row r="3137" spans="2:18" s="1" customFormat="1" ht="14.5" hidden="1">
      <c r="B3137" s="57" t="str">
        <f>+'Categorias-9 feb-Depurado'!B3136</f>
        <v>TRIANGLE ADMINISTRATIVE SERVICES</v>
      </c>
      <c r="C3137" s="30" t="s">
        <v>4900</v>
      </c>
      <c r="D3137" s="31">
        <v>5</v>
      </c>
      <c r="E3137" s="30" t="str">
        <f>+'Categorias-9 feb-Depurado'!E3136</f>
        <v>11-3139664</v>
      </c>
      <c r="F3137" s="30" t="str">
        <f>+'Categorias-9 feb-Depurado'!F3136</f>
        <v>10 5TH STREET 2ND FLOOR</v>
      </c>
      <c r="G3137" s="30" t="str">
        <f>+'Categorias-9 feb-Depurado'!G3136</f>
        <v>ESTADOS UNIDOS</v>
      </c>
      <c r="H3137" s="30">
        <f>+'Categorias-9 feb-Depurado'!H3136</f>
        <v>731231</v>
      </c>
      <c r="I3137" s="107">
        <f>+'Categorias-9 feb-Depurado'!R3136</f>
        <v>7387900</v>
      </c>
      <c r="J3137" s="108">
        <f t="shared" si="200"/>
        <v>0</v>
      </c>
      <c r="K3137" s="107">
        <f t="shared" si="201"/>
        <v>0</v>
      </c>
      <c r="L3137" s="109">
        <f t="shared" si="202"/>
        <v>7387900</v>
      </c>
      <c r="M3137" s="110">
        <f t="shared" si="203"/>
        <v>5.632196010270194E-06</v>
      </c>
      <c r="N3137" s="33" t="s">
        <v>4892</v>
      </c>
      <c r="O3137" s="33">
        <f>+'Categorias-9 feb-Depurado'!Y3136</f>
        <v>1589.24</v>
      </c>
      <c r="P3137" s="111">
        <f>+'Categorias-9 feb-Depurado'!AC3136</f>
        <v>44957</v>
      </c>
      <c r="Q3137" s="111">
        <f>+'Categorias-9 feb-Depurado'!AE3136</f>
        <v>45017</v>
      </c>
      <c r="R3137" s="112" t="str">
        <f>+'Categorias-9 feb-Depurado'!AB3136</f>
        <v>GH</v>
      </c>
    </row>
    <row r="3138" spans="2:18" s="1" customFormat="1" ht="14.5" hidden="1">
      <c r="B3138" s="57" t="str">
        <f>+'Categorias-9 feb-Depurado'!B3137</f>
        <v>TRIANGLE ADMINISTRATIVE SERVICES</v>
      </c>
      <c r="C3138" s="30" t="s">
        <v>4900</v>
      </c>
      <c r="D3138" s="31">
        <v>5</v>
      </c>
      <c r="E3138" s="30" t="str">
        <f>+'Categorias-9 feb-Depurado'!E3137</f>
        <v>11-3139664</v>
      </c>
      <c r="F3138" s="30" t="str">
        <f>+'Categorias-9 feb-Depurado'!F3137</f>
        <v>10 5TH STREET 2ND FLOOR</v>
      </c>
      <c r="G3138" s="30" t="str">
        <f>+'Categorias-9 feb-Depurado'!G3137</f>
        <v>ESTADOS UNIDOS</v>
      </c>
      <c r="H3138" s="30">
        <f>+'Categorias-9 feb-Depurado'!H3137</f>
        <v>731056</v>
      </c>
      <c r="I3138" s="107">
        <f>+'Categorias-9 feb-Depurado'!R3137</f>
        <v>7346062</v>
      </c>
      <c r="J3138" s="108">
        <f t="shared" si="200"/>
        <v>0</v>
      </c>
      <c r="K3138" s="107">
        <f t="shared" si="201"/>
        <v>0</v>
      </c>
      <c r="L3138" s="109">
        <f t="shared" si="202"/>
        <v>7346062</v>
      </c>
      <c r="M3138" s="110">
        <f t="shared" si="203"/>
        <v>5.6003006385573006E-06</v>
      </c>
      <c r="N3138" s="33" t="s">
        <v>4892</v>
      </c>
      <c r="O3138" s="33">
        <f>+'Categorias-9 feb-Depurado'!Y3137</f>
        <v>1580.24</v>
      </c>
      <c r="P3138" s="111">
        <f>+'Categorias-9 feb-Depurado'!AC3137</f>
        <v>44957</v>
      </c>
      <c r="Q3138" s="111">
        <f>+'Categorias-9 feb-Depurado'!AE3137</f>
        <v>45017</v>
      </c>
      <c r="R3138" s="112" t="str">
        <f>+'Categorias-9 feb-Depurado'!AB3137</f>
        <v>GH</v>
      </c>
    </row>
    <row r="3139" spans="2:18" s="1" customFormat="1" ht="14.5" hidden="1">
      <c r="B3139" s="57" t="str">
        <f>+'Categorias-9 feb-Depurado'!B3138</f>
        <v>TRIANGLE ADMINISTRATIVE SERVICES</v>
      </c>
      <c r="C3139" s="30" t="s">
        <v>4900</v>
      </c>
      <c r="D3139" s="31">
        <v>5</v>
      </c>
      <c r="E3139" s="30" t="str">
        <f>+'Categorias-9 feb-Depurado'!E3138</f>
        <v>11-3139664</v>
      </c>
      <c r="F3139" s="30" t="str">
        <f>+'Categorias-9 feb-Depurado'!F3138</f>
        <v>10 5TH STREET 2ND FLOOR</v>
      </c>
      <c r="G3139" s="30" t="str">
        <f>+'Categorias-9 feb-Depurado'!G3138</f>
        <v>ESTADOS UNIDOS</v>
      </c>
      <c r="H3139" s="30">
        <f>+'Categorias-9 feb-Depurado'!H3138</f>
        <v>730176</v>
      </c>
      <c r="I3139" s="107">
        <f>+'Categorias-9 feb-Depurado'!R3138</f>
        <v>95635427</v>
      </c>
      <c r="J3139" s="108">
        <f t="shared" si="200"/>
        <v>0</v>
      </c>
      <c r="K3139" s="107">
        <f t="shared" si="201"/>
        <v>0</v>
      </c>
      <c r="L3139" s="109">
        <f t="shared" si="202"/>
        <v>95635427</v>
      </c>
      <c r="M3139" s="110">
        <f t="shared" si="203"/>
        <v>7.2908061883605134E-05</v>
      </c>
      <c r="N3139" s="33" t="s">
        <v>4892</v>
      </c>
      <c r="O3139" s="33">
        <f>+'Categorias-9 feb-Depurado'!Y3138</f>
        <v>20572.509999999998</v>
      </c>
      <c r="P3139" s="111">
        <f>+'Categorias-9 feb-Depurado'!AC3138</f>
        <v>44957</v>
      </c>
      <c r="Q3139" s="111">
        <f>+'Categorias-9 feb-Depurado'!AE3138</f>
        <v>45017</v>
      </c>
      <c r="R3139" s="112" t="str">
        <f>+'Categorias-9 feb-Depurado'!AB3138</f>
        <v>GH</v>
      </c>
    </row>
    <row r="3140" spans="2:18" s="1" customFormat="1" ht="14.5" hidden="1">
      <c r="B3140" s="57" t="str">
        <f>+'Categorias-9 feb-Depurado'!B3139</f>
        <v>TRIANGLE ADMINISTRATIVE SERVICES</v>
      </c>
      <c r="C3140" s="30" t="s">
        <v>4900</v>
      </c>
      <c r="D3140" s="31">
        <v>5</v>
      </c>
      <c r="E3140" s="30" t="str">
        <f>+'Categorias-9 feb-Depurado'!E3139</f>
        <v>11-3139664</v>
      </c>
      <c r="F3140" s="30" t="str">
        <f>+'Categorias-9 feb-Depurado'!F3139</f>
        <v>10 5TH STREET 2ND FLOOR</v>
      </c>
      <c r="G3140" s="30" t="str">
        <f>+'Categorias-9 feb-Depurado'!G3139</f>
        <v>ESTADOS UNIDOS</v>
      </c>
      <c r="H3140" s="30">
        <f>+'Categorias-9 feb-Depurado'!H3139</f>
        <v>731057</v>
      </c>
      <c r="I3140" s="107">
        <f>+'Categorias-9 feb-Depurado'!R3139</f>
        <v>6376157</v>
      </c>
      <c r="J3140" s="108">
        <f t="shared" si="200"/>
        <v>0</v>
      </c>
      <c r="K3140" s="107">
        <f t="shared" si="201"/>
        <v>0</v>
      </c>
      <c r="L3140" s="109">
        <f t="shared" si="202"/>
        <v>6376157</v>
      </c>
      <c r="M3140" s="110">
        <f t="shared" si="203"/>
        <v>4.8608895648636782E-06</v>
      </c>
      <c r="N3140" s="33" t="s">
        <v>4892</v>
      </c>
      <c r="O3140" s="33">
        <f>+'Categorias-9 feb-Depurado'!Y3139</f>
        <v>1371.5999999999999</v>
      </c>
      <c r="P3140" s="111">
        <f>+'Categorias-9 feb-Depurado'!AC3139</f>
        <v>44957</v>
      </c>
      <c r="Q3140" s="111">
        <f>+'Categorias-9 feb-Depurado'!AE3139</f>
        <v>45017</v>
      </c>
      <c r="R3140" s="112" t="str">
        <f>+'Categorias-9 feb-Depurado'!AB3139</f>
        <v>GH</v>
      </c>
    </row>
    <row r="3141" spans="2:18" s="1" customFormat="1" ht="14.5" hidden="1">
      <c r="B3141" s="57" t="str">
        <f>+'Categorias-9 feb-Depurado'!B3140</f>
        <v>TRIANGLE ADMINISTRATIVE SERVICES</v>
      </c>
      <c r="C3141" s="30" t="s">
        <v>4900</v>
      </c>
      <c r="D3141" s="31">
        <v>5</v>
      </c>
      <c r="E3141" s="30" t="str">
        <f>+'Categorias-9 feb-Depurado'!E3140</f>
        <v>11-3139664</v>
      </c>
      <c r="F3141" s="30" t="str">
        <f>+'Categorias-9 feb-Depurado'!F3140</f>
        <v>10 5TH STREET 2ND FLOOR</v>
      </c>
      <c r="G3141" s="30" t="str">
        <f>+'Categorias-9 feb-Depurado'!G3140</f>
        <v>ESTADOS UNIDOS</v>
      </c>
      <c r="H3141" s="30">
        <f>+'Categorias-9 feb-Depurado'!H3140</f>
        <v>730181</v>
      </c>
      <c r="I3141" s="107">
        <f>+'Categorias-9 feb-Depurado'!R3140</f>
        <v>1255893</v>
      </c>
      <c r="J3141" s="108">
        <f t="shared" si="200"/>
        <v>0</v>
      </c>
      <c r="K3141" s="107">
        <f t="shared" si="201"/>
        <v>0</v>
      </c>
      <c r="L3141" s="109">
        <f t="shared" si="202"/>
        <v>1255893</v>
      </c>
      <c r="M3141" s="110">
        <f t="shared" si="203"/>
        <v>9.5743520403988482E-07</v>
      </c>
      <c r="N3141" s="33" t="s">
        <v>4892</v>
      </c>
      <c r="O3141" s="33">
        <f>+'Categorias-9 feb-Depurado'!Y3140</f>
        <v>270.16000000000003</v>
      </c>
      <c r="P3141" s="111">
        <f>+'Categorias-9 feb-Depurado'!AC3140</f>
        <v>44957</v>
      </c>
      <c r="Q3141" s="111">
        <f>+'Categorias-9 feb-Depurado'!AE3140</f>
        <v>45017</v>
      </c>
      <c r="R3141" s="112" t="str">
        <f>+'Categorias-9 feb-Depurado'!AB3140</f>
        <v>GH</v>
      </c>
    </row>
    <row r="3142" spans="2:18" s="1" customFormat="1" ht="14.5" hidden="1">
      <c r="B3142" s="57" t="str">
        <f>+'Categorias-9 feb-Depurado'!B3141</f>
        <v>TSUNAMI TSOLUTIONS LLC</v>
      </c>
      <c r="C3142" s="30" t="s">
        <v>4900</v>
      </c>
      <c r="D3142" s="31">
        <v>5</v>
      </c>
      <c r="E3142" s="30" t="str">
        <f>+'Categorias-9 feb-Depurado'!E3141</f>
        <v>470912819</v>
      </c>
      <c r="F3142" s="30" t="str">
        <f>+'Categorias-9 feb-Depurado'!F3141</f>
        <v>655 Winding Brook Drive</v>
      </c>
      <c r="G3142" s="30" t="str">
        <f>+'Categorias-9 feb-Depurado'!G3141</f>
        <v>GLASTONBURY</v>
      </c>
      <c r="H3142" s="30" t="str">
        <f>+'Categorias-9 feb-Depurado'!H3141</f>
        <v>VIV06-CR</v>
      </c>
      <c r="I3142" s="107">
        <f>+'Categorias-9 feb-Depurado'!R3141</f>
        <v>-6191205</v>
      </c>
      <c r="J3142" s="108">
        <f t="shared" si="200"/>
        <v>-6191205</v>
      </c>
      <c r="K3142" s="107">
        <f t="shared" si="201"/>
        <v>-355991.36719919124</v>
      </c>
      <c r="L3142" s="109">
        <f t="shared" si="202"/>
        <v>-6547196.3671991909</v>
      </c>
      <c r="M3142" s="110">
        <f t="shared" si="203"/>
        <v>-4.9912821312950619E-06</v>
      </c>
      <c r="N3142" s="33" t="s">
        <v>4892</v>
      </c>
      <c r="O3142" s="33">
        <f>+'Categorias-9 feb-Depurado'!Y3141</f>
        <v>-1500</v>
      </c>
      <c r="P3142" s="111">
        <f>+'Categorias-9 feb-Depurado'!AC3141</f>
        <v>44742</v>
      </c>
      <c r="Q3142" s="111">
        <f>+'Categorias-9 feb-Depurado'!AE3141</f>
        <v>44802</v>
      </c>
      <c r="R3142" s="112" t="str">
        <f>+'Categorias-9 feb-Depurado'!AB3141</f>
        <v>IT</v>
      </c>
    </row>
    <row r="3143" spans="2:18" s="1" customFormat="1" ht="14.5" hidden="1">
      <c r="B3143" s="57" t="str">
        <f>+'Categorias-9 feb-Depurado'!B3142</f>
        <v>TSUNAMI TSOLUTIONS LLC</v>
      </c>
      <c r="C3143" s="30" t="s">
        <v>4900</v>
      </c>
      <c r="D3143" s="31">
        <v>5</v>
      </c>
      <c r="E3143" s="30" t="str">
        <f>+'Categorias-9 feb-Depurado'!E3142</f>
        <v>470912819</v>
      </c>
      <c r="F3143" s="30" t="str">
        <f>+'Categorias-9 feb-Depurado'!F3142</f>
        <v>655 Winding Brook Drive</v>
      </c>
      <c r="G3143" s="30" t="str">
        <f>+'Categorias-9 feb-Depurado'!G3142</f>
        <v>GLASTONBURY</v>
      </c>
      <c r="H3143" s="30" t="str">
        <f>+'Categorias-9 feb-Depurado'!H3142</f>
        <v>22-VIV06-04</v>
      </c>
      <c r="I3143" s="107">
        <f>+'Categorias-9 feb-Depurado'!R3142</f>
        <v>5054264</v>
      </c>
      <c r="J3143" s="108">
        <f t="shared" si="200"/>
        <v>5054264</v>
      </c>
      <c r="K3143" s="107">
        <f t="shared" si="201"/>
        <v>288796.04980118043</v>
      </c>
      <c r="L3143" s="109">
        <f t="shared" si="202"/>
        <v>5343060.0498011801</v>
      </c>
      <c r="M3143" s="110">
        <f t="shared" si="203"/>
        <v>4.0733038475242318E-06</v>
      </c>
      <c r="N3143" s="33" t="s">
        <v>4892</v>
      </c>
      <c r="O3143" s="33">
        <f>+'Categorias-9 feb-Depurado'!Y3142</f>
        <v>1217.54</v>
      </c>
      <c r="P3143" s="111">
        <f>+'Categorias-9 feb-Depurado'!AC3142</f>
        <v>44743</v>
      </c>
      <c r="Q3143" s="111">
        <f>+'Categorias-9 feb-Depurado'!AE3142</f>
        <v>44803</v>
      </c>
      <c r="R3143" s="112" t="str">
        <f>+'Categorias-9 feb-Depurado'!AB3142</f>
        <v>IT</v>
      </c>
    </row>
    <row r="3144" spans="2:18" s="1" customFormat="1" ht="14.5" hidden="1">
      <c r="B3144" s="57" t="str">
        <f>+'Categorias-9 feb-Depurado'!B3143</f>
        <v>TSUNAMI TSOLUTIONS LLC</v>
      </c>
      <c r="C3144" s="30" t="s">
        <v>4900</v>
      </c>
      <c r="D3144" s="31">
        <v>5</v>
      </c>
      <c r="E3144" s="30" t="str">
        <f>+'Categorias-9 feb-Depurado'!E3143</f>
        <v>470912819</v>
      </c>
      <c r="F3144" s="30" t="str">
        <f>+'Categorias-9 feb-Depurado'!F3143</f>
        <v>655 Winding Brook Drive</v>
      </c>
      <c r="G3144" s="30" t="str">
        <f>+'Categorias-9 feb-Depurado'!G3143</f>
        <v>GLASTONBURY</v>
      </c>
      <c r="H3144" s="30" t="str">
        <f>+'Categorias-9 feb-Depurado'!H3143</f>
        <v>VIV06-007</v>
      </c>
      <c r="I3144" s="107">
        <f>+'Categorias-9 feb-Depurado'!R3143</f>
        <v>30595130</v>
      </c>
      <c r="J3144" s="108">
        <f t="shared" si="200"/>
        <v>30595130</v>
      </c>
      <c r="K3144" s="107">
        <f t="shared" si="201"/>
        <v>749550.34421843337</v>
      </c>
      <c r="L3144" s="109">
        <f t="shared" si="202"/>
        <v>31344680.344218433</v>
      </c>
      <c r="M3144" s="110">
        <f t="shared" si="203"/>
        <v>2.389574623071531E-05</v>
      </c>
      <c r="N3144" s="33" t="s">
        <v>4892</v>
      </c>
      <c r="O3144" s="33">
        <f>+'Categorias-9 feb-Depurado'!Y3143</f>
        <v>6245.5100000000002</v>
      </c>
      <c r="P3144" s="111">
        <f>+'Categorias-9 feb-Depurado'!AC3143</f>
        <v>44835</v>
      </c>
      <c r="Q3144" s="111">
        <f>+'Categorias-9 feb-Depurado'!AE3143</f>
        <v>44895</v>
      </c>
      <c r="R3144" s="112" t="str">
        <f>+'Categorias-9 feb-Depurado'!AB3143</f>
        <v>IT</v>
      </c>
    </row>
    <row r="3145" spans="2:18" s="1" customFormat="1" ht="14.5" hidden="1">
      <c r="B3145" s="57" t="str">
        <f>+'Categorias-9 feb-Depurado'!B3144</f>
        <v>TSUNAMI TSOLUTIONS LLC</v>
      </c>
      <c r="C3145" s="30" t="s">
        <v>4900</v>
      </c>
      <c r="D3145" s="31">
        <v>5</v>
      </c>
      <c r="E3145" s="30" t="str">
        <f>+'Categorias-9 feb-Depurado'!E3144</f>
        <v>470912819</v>
      </c>
      <c r="F3145" s="30" t="str">
        <f>+'Categorias-9 feb-Depurado'!F3144</f>
        <v>655 Winding Brook Drive</v>
      </c>
      <c r="G3145" s="30" t="str">
        <f>+'Categorias-9 feb-Depurado'!G3144</f>
        <v>GLASTONBURY</v>
      </c>
      <c r="H3145" s="30" t="str">
        <f>+'Categorias-9 feb-Depurado'!H3144</f>
        <v>VIV07-003</v>
      </c>
      <c r="I3145" s="107">
        <f>+'Categorias-9 feb-Depurado'!R3144</f>
        <v>16295774</v>
      </c>
      <c r="J3145" s="108">
        <f t="shared" si="200"/>
        <v>16295774</v>
      </c>
      <c r="K3145" s="107">
        <f t="shared" si="201"/>
        <v>399230.30269869079</v>
      </c>
      <c r="L3145" s="109">
        <f t="shared" si="202"/>
        <v>16695004.30269869</v>
      </c>
      <c r="M3145" s="110">
        <f t="shared" si="203"/>
        <v>1.2727505329674642E-05</v>
      </c>
      <c r="N3145" s="33" t="s">
        <v>4892</v>
      </c>
      <c r="O3145" s="33">
        <f>+'Categorias-9 feb-Depurado'!Y3144</f>
        <v>3549.8600000000001</v>
      </c>
      <c r="P3145" s="111">
        <f>+'Categorias-9 feb-Depurado'!AC3144</f>
        <v>44835</v>
      </c>
      <c r="Q3145" s="111">
        <f>+'Categorias-9 feb-Depurado'!AE3144</f>
        <v>44895</v>
      </c>
      <c r="R3145" s="112" t="str">
        <f>+'Categorias-9 feb-Depurado'!AB3144</f>
        <v>IT</v>
      </c>
    </row>
    <row r="3146" spans="2:18" s="1" customFormat="1" ht="14.5" hidden="1">
      <c r="B3146" s="57" t="str">
        <f>+'Categorias-9 feb-Depurado'!B3145</f>
        <v>TSUNAMI TSOLUTIONS LLC</v>
      </c>
      <c r="C3146" s="30" t="s">
        <v>4900</v>
      </c>
      <c r="D3146" s="31">
        <v>5</v>
      </c>
      <c r="E3146" s="30" t="str">
        <f>+'Categorias-9 feb-Depurado'!E3145</f>
        <v>470912819</v>
      </c>
      <c r="F3146" s="30" t="str">
        <f>+'Categorias-9 feb-Depurado'!F3145</f>
        <v>655 Winding Brook Drive</v>
      </c>
      <c r="G3146" s="30" t="str">
        <f>+'Categorias-9 feb-Depurado'!G3145</f>
        <v>GLASTONBURY</v>
      </c>
      <c r="H3146" s="30" t="str">
        <f>+'Categorias-9 feb-Depurado'!H3145</f>
        <v>VIV04-011</v>
      </c>
      <c r="I3146" s="107">
        <f>+'Categorias-9 feb-Depurado'!R3145</f>
        <v>183614255</v>
      </c>
      <c r="J3146" s="108">
        <f t="shared" si="200"/>
        <v>183614255</v>
      </c>
      <c r="K3146" s="107">
        <f t="shared" si="201"/>
        <v>4498367.1596970232</v>
      </c>
      <c r="L3146" s="109">
        <f t="shared" si="202"/>
        <v>188112622.15969703</v>
      </c>
      <c r="M3146" s="110">
        <f t="shared" si="203"/>
        <v>0.00014340843270879548</v>
      </c>
      <c r="N3146" s="33" t="s">
        <v>4892</v>
      </c>
      <c r="O3146" s="33">
        <f>+'Categorias-9 feb-Depurado'!Y3145</f>
        <v>39998.400000000001</v>
      </c>
      <c r="P3146" s="111">
        <f>+'Categorias-9 feb-Depurado'!AC3145</f>
        <v>44835</v>
      </c>
      <c r="Q3146" s="111">
        <f>+'Categorias-9 feb-Depurado'!AE3145</f>
        <v>44895</v>
      </c>
      <c r="R3146" s="112" t="str">
        <f>+'Categorias-9 feb-Depurado'!AB3145</f>
        <v>IT</v>
      </c>
    </row>
    <row r="3147" spans="2:18" s="1" customFormat="1" ht="14.5" hidden="1">
      <c r="B3147" s="57" t="str">
        <f>+'Categorias-9 feb-Depurado'!B3146</f>
        <v>TSUNAMI TSOLUTIONS LLC</v>
      </c>
      <c r="C3147" s="30" t="s">
        <v>4900</v>
      </c>
      <c r="D3147" s="31">
        <v>5</v>
      </c>
      <c r="E3147" s="30" t="str">
        <f>+'Categorias-9 feb-Depurado'!E3146</f>
        <v>470912819</v>
      </c>
      <c r="F3147" s="30" t="str">
        <f>+'Categorias-9 feb-Depurado'!F3146</f>
        <v>655 Winding Brook Drive</v>
      </c>
      <c r="G3147" s="30" t="str">
        <f>+'Categorias-9 feb-Depurado'!G3146</f>
        <v>GLASTONBURY</v>
      </c>
      <c r="H3147" s="30" t="str">
        <f>+'Categorias-9 feb-Depurado'!H3146</f>
        <v>VIV05-010</v>
      </c>
      <c r="I3147" s="107">
        <f>+'Categorias-9 feb-Depurado'!R3146</f>
        <v>42421301</v>
      </c>
      <c r="J3147" s="108">
        <f t="shared" si="200"/>
        <v>42421301</v>
      </c>
      <c r="K3147" s="107">
        <f t="shared" si="201"/>
        <v>950477.04118449194</v>
      </c>
      <c r="L3147" s="109">
        <f t="shared" si="202"/>
        <v>43371778.041184492</v>
      </c>
      <c r="M3147" s="110">
        <f t="shared" si="203"/>
        <v>3.306465372323444E-05</v>
      </c>
      <c r="N3147" s="33" t="s">
        <v>4892</v>
      </c>
      <c r="O3147" s="33">
        <f>+'Categorias-9 feb-Depurado'!Y3146</f>
        <v>9167</v>
      </c>
      <c r="P3147" s="111">
        <f>+'Categorias-9 feb-Depurado'!AC3146</f>
        <v>44841</v>
      </c>
      <c r="Q3147" s="111">
        <f>+'Categorias-9 feb-Depurado'!AE3146</f>
        <v>44901</v>
      </c>
      <c r="R3147" s="112" t="str">
        <f>+'Categorias-9 feb-Depurado'!AB3146</f>
        <v>IT</v>
      </c>
    </row>
    <row r="3148" spans="2:18" s="1" customFormat="1" ht="14.5" hidden="1">
      <c r="B3148" s="57" t="str">
        <f>+'Categorias-9 feb-Depurado'!B3147</f>
        <v>TSUNAMI TSOLUTIONS LLC</v>
      </c>
      <c r="C3148" s="30" t="s">
        <v>4900</v>
      </c>
      <c r="D3148" s="31">
        <v>5</v>
      </c>
      <c r="E3148" s="30" t="str">
        <f>+'Categorias-9 feb-Depurado'!E3147</f>
        <v>470912819</v>
      </c>
      <c r="F3148" s="30" t="str">
        <f>+'Categorias-9 feb-Depurado'!F3147</f>
        <v>655 Winding Brook Drive</v>
      </c>
      <c r="G3148" s="30" t="str">
        <f>+'Categorias-9 feb-Depurado'!G3147</f>
        <v>GLASTONBURY</v>
      </c>
      <c r="H3148" s="30" t="str">
        <f>+'Categorias-9 feb-Depurado'!H3147</f>
        <v>VIV07-002</v>
      </c>
      <c r="I3148" s="107">
        <f>+'Categorias-9 feb-Depurado'!R3147</f>
        <v>84205563</v>
      </c>
      <c r="J3148" s="108">
        <f t="shared" si="200"/>
        <v>84205563</v>
      </c>
      <c r="K3148" s="107">
        <f t="shared" si="201"/>
        <v>1798679.9272126928</v>
      </c>
      <c r="L3148" s="109">
        <f t="shared" si="202"/>
        <v>86004242.927212685</v>
      </c>
      <c r="M3148" s="110">
        <f t="shared" si="203"/>
        <v>6.5565689015952542E-05</v>
      </c>
      <c r="N3148" s="33" t="s">
        <v>4892</v>
      </c>
      <c r="O3148" s="33">
        <f>+'Categorias-9 feb-Depurado'!Y3147</f>
        <v>18284.529999999999</v>
      </c>
      <c r="P3148" s="111">
        <f>+'Categorias-9 feb-Depurado'!AC3147</f>
        <v>44844</v>
      </c>
      <c r="Q3148" s="111">
        <f>+'Categorias-9 feb-Depurado'!AE3147</f>
        <v>44904</v>
      </c>
      <c r="R3148" s="112" t="str">
        <f>+'Categorias-9 feb-Depurado'!AB3147</f>
        <v>IT</v>
      </c>
    </row>
    <row r="3149" spans="2:18" s="1" customFormat="1" ht="14.5" hidden="1">
      <c r="B3149" s="57" t="str">
        <f>+'Categorias-9 feb-Depurado'!B3148</f>
        <v>TSUNAMI TSOLUTIONS LLC</v>
      </c>
      <c r="C3149" s="30" t="s">
        <v>4900</v>
      </c>
      <c r="D3149" s="31">
        <v>5</v>
      </c>
      <c r="E3149" s="30" t="str">
        <f>+'Categorias-9 feb-Depurado'!E3148</f>
        <v>470912819</v>
      </c>
      <c r="F3149" s="30" t="str">
        <f>+'Categorias-9 feb-Depurado'!F3148</f>
        <v>655 Winding Brook Drive</v>
      </c>
      <c r="G3149" s="30" t="str">
        <f>+'Categorias-9 feb-Depurado'!G3148</f>
        <v>GLASTONBURY</v>
      </c>
      <c r="H3149" s="30" t="str">
        <f>+'Categorias-9 feb-Depurado'!H3148</f>
        <v>VIV05-011</v>
      </c>
      <c r="I3149" s="107">
        <f>+'Categorias-9 feb-Depurado'!R3148</f>
        <v>46366869</v>
      </c>
      <c r="J3149" s="108">
        <f t="shared" si="200"/>
        <v>46366869</v>
      </c>
      <c r="K3149" s="107">
        <f t="shared" si="201"/>
        <v>588538.77482707927</v>
      </c>
      <c r="L3149" s="109">
        <f t="shared" si="202"/>
        <v>46955407.774827078</v>
      </c>
      <c r="M3149" s="110">
        <f t="shared" si="203"/>
        <v>3.5796648618686112E-05</v>
      </c>
      <c r="N3149" s="33" t="s">
        <v>4892</v>
      </c>
      <c r="O3149" s="33">
        <f>+'Categorias-9 feb-Depurado'!Y3148</f>
        <v>9167</v>
      </c>
      <c r="P3149" s="111">
        <f>+'Categorias-9 feb-Depurado'!AC3148</f>
        <v>44869</v>
      </c>
      <c r="Q3149" s="111">
        <f>+'Categorias-9 feb-Depurado'!AE3148</f>
        <v>44929</v>
      </c>
      <c r="R3149" s="112" t="str">
        <f>+'Categorias-9 feb-Depurado'!AB3148</f>
        <v>IT</v>
      </c>
    </row>
    <row r="3150" spans="2:18" s="1" customFormat="1" ht="14.5" hidden="1">
      <c r="B3150" s="57" t="str">
        <f>+'Categorias-9 feb-Depurado'!B3149</f>
        <v>TSUNAMI TSOLUTIONS LLC</v>
      </c>
      <c r="C3150" s="30" t="s">
        <v>4900</v>
      </c>
      <c r="D3150" s="31">
        <v>5</v>
      </c>
      <c r="E3150" s="30" t="str">
        <f>+'Categorias-9 feb-Depurado'!E3149</f>
        <v>470912819</v>
      </c>
      <c r="F3150" s="30" t="str">
        <f>+'Categorias-9 feb-Depurado'!F3149</f>
        <v>655 Winding Brook Drive</v>
      </c>
      <c r="G3150" s="30" t="str">
        <f>+'Categorias-9 feb-Depurado'!G3149</f>
        <v>GLASTONBURY</v>
      </c>
      <c r="H3150" s="30" t="str">
        <f>+'Categorias-9 feb-Depurado'!H3149</f>
        <v>VIV05-012</v>
      </c>
      <c r="I3150" s="107">
        <f>+'Categorias-9 feb-Depurado'!R3149</f>
        <v>44144514</v>
      </c>
      <c r="J3150" s="108">
        <f t="shared" si="200"/>
        <v>44144514</v>
      </c>
      <c r="K3150" s="107">
        <f t="shared" si="201"/>
        <v>150744.32939873729</v>
      </c>
      <c r="L3150" s="109">
        <f t="shared" si="202"/>
        <v>44295258.329398736</v>
      </c>
      <c r="M3150" s="110">
        <f t="shared" si="203"/>
        <v>3.376867272658362E-05</v>
      </c>
      <c r="N3150" s="33" t="s">
        <v>4892</v>
      </c>
      <c r="O3150" s="33">
        <f>+'Categorias-9 feb-Depurado'!Y3149</f>
        <v>9167</v>
      </c>
      <c r="P3150" s="111">
        <f>+'Categorias-9 feb-Depurado'!AC3149</f>
        <v>44896</v>
      </c>
      <c r="Q3150" s="111">
        <f>+'Categorias-9 feb-Depurado'!AE3149</f>
        <v>44956</v>
      </c>
      <c r="R3150" s="112" t="str">
        <f>+'Categorias-9 feb-Depurado'!AB3149</f>
        <v>IT</v>
      </c>
    </row>
    <row r="3151" spans="2:18" s="1" customFormat="1" ht="14.5" hidden="1">
      <c r="B3151" s="57" t="str">
        <f>+'Categorias-9 feb-Depurado'!B3150</f>
        <v>TSUNAMI TSOLUTIONS LLC</v>
      </c>
      <c r="C3151" s="30" t="s">
        <v>4900</v>
      </c>
      <c r="D3151" s="31">
        <v>5</v>
      </c>
      <c r="E3151" s="30" t="str">
        <f>+'Categorias-9 feb-Depurado'!E3150</f>
        <v>470912819</v>
      </c>
      <c r="F3151" s="30" t="str">
        <f>+'Categorias-9 feb-Depurado'!F3150</f>
        <v>655 Winding Brook Drive</v>
      </c>
      <c r="G3151" s="30" t="str">
        <f>+'Categorias-9 feb-Depurado'!G3150</f>
        <v>GLASTONBURY</v>
      </c>
      <c r="H3151" s="30" t="str">
        <f>+'Categorias-9 feb-Depurado'!H3150</f>
        <v>VIV08-001</v>
      </c>
      <c r="I3151" s="107">
        <f>+'Categorias-9 feb-Depurado'!R3150</f>
        <v>77251021</v>
      </c>
      <c r="J3151" s="108">
        <f t="shared" si="204" ref="J3151:J3214">+IF(Q3151&gt;$O$4,0,I3151)</f>
        <v>77251021</v>
      </c>
      <c r="K3151" s="107">
        <f t="shared" si="205" ref="K3151:K3214">++(((1+$O$5)^(($O$4-Q3151)/365))-1)*J3151</f>
        <v>263796.16176118219</v>
      </c>
      <c r="L3151" s="109">
        <f t="shared" si="206" ref="L3151:L3214">+I3151+K3151</f>
        <v>77514817.16176118</v>
      </c>
      <c r="M3151" s="110">
        <f t="shared" si="207" ref="M3151:M3214">+L3151/$E$11</f>
        <v>5.9093740299042335E-05</v>
      </c>
      <c r="N3151" s="33" t="s">
        <v>4892</v>
      </c>
      <c r="O3151" s="33">
        <f>+'Categorias-9 feb-Depurado'!Y3150</f>
        <v>16041.860000000001</v>
      </c>
      <c r="P3151" s="111">
        <f>+'Categorias-9 feb-Depurado'!AC3150</f>
        <v>44896</v>
      </c>
      <c r="Q3151" s="111">
        <f>+'Categorias-9 feb-Depurado'!AE3150</f>
        <v>44956</v>
      </c>
      <c r="R3151" s="112" t="str">
        <f>+'Categorias-9 feb-Depurado'!AB3150</f>
        <v>IT</v>
      </c>
    </row>
    <row r="3152" spans="2:18" s="1" customFormat="1" ht="14.5" hidden="1">
      <c r="B3152" s="57" t="str">
        <f>+'Categorias-9 feb-Depurado'!B3151</f>
        <v>TSUNAMI TSOLUTIONS LLC</v>
      </c>
      <c r="C3152" s="30" t="s">
        <v>4900</v>
      </c>
      <c r="D3152" s="31">
        <v>5</v>
      </c>
      <c r="E3152" s="30" t="str">
        <f>+'Categorias-9 feb-Depurado'!E3151</f>
        <v>470912819</v>
      </c>
      <c r="F3152" s="30" t="str">
        <f>+'Categorias-9 feb-Depurado'!F3151</f>
        <v>655 Winding Brook Drive</v>
      </c>
      <c r="G3152" s="30" t="str">
        <f>+'Categorias-9 feb-Depurado'!G3151</f>
        <v>GLASTONBURY</v>
      </c>
      <c r="H3152" s="30" t="str">
        <f>+'Categorias-9 feb-Depurado'!H3151</f>
        <v>VIV06-008</v>
      </c>
      <c r="I3152" s="107">
        <f>+'Categorias-9 feb-Depurado'!R3151</f>
        <v>9931577</v>
      </c>
      <c r="J3152" s="108">
        <f t="shared" si="204"/>
        <v>9931577</v>
      </c>
      <c r="K3152" s="107">
        <f t="shared" si="205"/>
        <v>33914.268820287005</v>
      </c>
      <c r="L3152" s="109">
        <f t="shared" si="206"/>
        <v>9965491.2688202877</v>
      </c>
      <c r="M3152" s="110">
        <f t="shared" si="207"/>
        <v>7.5972333362162557E-06</v>
      </c>
      <c r="N3152" s="33" t="s">
        <v>4892</v>
      </c>
      <c r="O3152" s="33">
        <f>+'Categorias-9 feb-Depurado'!Y3151</f>
        <v>2062.3800000000001</v>
      </c>
      <c r="P3152" s="111">
        <f>+'Categorias-9 feb-Depurado'!AC3151</f>
        <v>44896</v>
      </c>
      <c r="Q3152" s="111">
        <f>+'Categorias-9 feb-Depurado'!AE3151</f>
        <v>44956</v>
      </c>
      <c r="R3152" s="112" t="str">
        <f>+'Categorias-9 feb-Depurado'!AB3151</f>
        <v>IT</v>
      </c>
    </row>
    <row r="3153" spans="2:18" s="1" customFormat="1" ht="14.5" hidden="1">
      <c r="B3153" s="57" t="str">
        <f>+'Categorias-9 feb-Depurado'!B3152</f>
        <v>TSUNAMI TSOLUTIONS LLC</v>
      </c>
      <c r="C3153" s="30" t="s">
        <v>4900</v>
      </c>
      <c r="D3153" s="31">
        <v>5</v>
      </c>
      <c r="E3153" s="30" t="str">
        <f>+'Categorias-9 feb-Depurado'!E3152</f>
        <v>470912819</v>
      </c>
      <c r="F3153" s="30" t="str">
        <f>+'Categorias-9 feb-Depurado'!F3152</f>
        <v>655 Winding Brook Drive</v>
      </c>
      <c r="G3153" s="30" t="str">
        <f>+'Categorias-9 feb-Depurado'!G3152</f>
        <v>GLASTONBURY</v>
      </c>
      <c r="H3153" s="30" t="str">
        <f>+'Categorias-9 feb-Depurado'!H3152</f>
        <v>VIV05-013</v>
      </c>
      <c r="I3153" s="107">
        <f>+'Categorias-9 feb-Depurado'!R3152</f>
        <v>43972507</v>
      </c>
      <c r="J3153" s="108">
        <f t="shared" si="204"/>
        <v>0</v>
      </c>
      <c r="K3153" s="107">
        <f t="shared" si="205"/>
        <v>0</v>
      </c>
      <c r="L3153" s="109">
        <f t="shared" si="206"/>
        <v>43972507</v>
      </c>
      <c r="M3153" s="110">
        <f t="shared" si="207"/>
        <v>3.3522621920569875E-05</v>
      </c>
      <c r="N3153" s="33" t="s">
        <v>4892</v>
      </c>
      <c r="O3153" s="33">
        <f>+'Categorias-9 feb-Depurado'!Y3152</f>
        <v>9166.6299999999992</v>
      </c>
      <c r="P3153" s="111">
        <f>+'Categorias-9 feb-Depurado'!AC3152</f>
        <v>44911</v>
      </c>
      <c r="Q3153" s="111">
        <f>+'Categorias-9 feb-Depurado'!AE3152</f>
        <v>44971</v>
      </c>
      <c r="R3153" s="112" t="str">
        <f>+'Categorias-9 feb-Depurado'!AB3152</f>
        <v>IT</v>
      </c>
    </row>
    <row r="3154" spans="2:18" s="1" customFormat="1" ht="14.5" hidden="1">
      <c r="B3154" s="57" t="str">
        <f>+'Categorias-9 feb-Depurado'!B3153</f>
        <v>TSUNAMI TSOLUTIONS LLC</v>
      </c>
      <c r="C3154" s="30" t="s">
        <v>4900</v>
      </c>
      <c r="D3154" s="31">
        <v>5</v>
      </c>
      <c r="E3154" s="30" t="str">
        <f>+'Categorias-9 feb-Depurado'!E3153</f>
        <v>470912819</v>
      </c>
      <c r="F3154" s="30" t="str">
        <f>+'Categorias-9 feb-Depurado'!F3153</f>
        <v>655 Winding Brook Drive</v>
      </c>
      <c r="G3154" s="30" t="str">
        <f>+'Categorias-9 feb-Depurado'!G3153</f>
        <v>GLASTONBURY</v>
      </c>
      <c r="H3154" s="30" t="str">
        <f>+'Categorias-9 feb-Depurado'!H3153</f>
        <v>VIV08-002</v>
      </c>
      <c r="I3154" s="107">
        <f>+'Categorias-9 feb-Depurado'!R3153</f>
        <v>55990961</v>
      </c>
      <c r="J3154" s="108">
        <f t="shared" si="204"/>
        <v>0</v>
      </c>
      <c r="K3154" s="107">
        <f t="shared" si="205"/>
        <v>0</v>
      </c>
      <c r="L3154" s="109">
        <f t="shared" si="206"/>
        <v>55990961</v>
      </c>
      <c r="M3154" s="110">
        <f t="shared" si="207"/>
        <v>4.2684939855086566E-05</v>
      </c>
      <c r="N3154" s="33" t="s">
        <v>4892</v>
      </c>
      <c r="O3154" s="33">
        <f>+'Categorias-9 feb-Depurado'!Y3153</f>
        <v>11672.030000000001</v>
      </c>
      <c r="P3154" s="111">
        <f>+'Categorias-9 feb-Depurado'!AC3153</f>
        <v>44911</v>
      </c>
      <c r="Q3154" s="111">
        <f>+'Categorias-9 feb-Depurado'!AE3153</f>
        <v>44971</v>
      </c>
      <c r="R3154" s="112" t="str">
        <f>+'Categorias-9 feb-Depurado'!AB3153</f>
        <v>IT</v>
      </c>
    </row>
    <row r="3155" spans="2:18" s="1" customFormat="1" ht="14.5" hidden="1">
      <c r="B3155" s="57" t="str">
        <f>+'Categorias-9 feb-Depurado'!B3154</f>
        <v>TSUNAMI TSOLUTIONS LLC</v>
      </c>
      <c r="C3155" s="30" t="s">
        <v>4900</v>
      </c>
      <c r="D3155" s="31">
        <v>5</v>
      </c>
      <c r="E3155" s="30" t="str">
        <f>+'Categorias-9 feb-Depurado'!E3154</f>
        <v>470912819</v>
      </c>
      <c r="F3155" s="30" t="str">
        <f>+'Categorias-9 feb-Depurado'!F3154</f>
        <v>655 Winding Brook Drive</v>
      </c>
      <c r="G3155" s="30" t="str">
        <f>+'Categorias-9 feb-Depurado'!G3154</f>
        <v>GLASTONBURY</v>
      </c>
      <c r="H3155" s="30" t="str">
        <f>+'Categorias-9 feb-Depurado'!H3154</f>
        <v>VIV08-003</v>
      </c>
      <c r="I3155" s="107">
        <f>+'Categorias-9 feb-Depurado'!R3154</f>
        <v>62005470</v>
      </c>
      <c r="J3155" s="108">
        <f t="shared" si="204"/>
        <v>0</v>
      </c>
      <c r="K3155" s="107">
        <f t="shared" si="205"/>
        <v>0</v>
      </c>
      <c r="L3155" s="109">
        <f t="shared" si="206"/>
        <v>62005470</v>
      </c>
      <c r="M3155" s="110">
        <f t="shared" si="207"/>
        <v>4.7270125576811841E-05</v>
      </c>
      <c r="N3155" s="33" t="s">
        <v>4892</v>
      </c>
      <c r="O3155" s="33">
        <f>+'Categorias-9 feb-Depurado'!Y3154</f>
        <v>12592.5</v>
      </c>
      <c r="P3155" s="111">
        <f>+'Categorias-9 feb-Depurado'!AC3154</f>
        <v>44931</v>
      </c>
      <c r="Q3155" s="111">
        <f>+'Categorias-9 feb-Depurado'!AE3154</f>
        <v>44991</v>
      </c>
      <c r="R3155" s="112" t="str">
        <f>+'Categorias-9 feb-Depurado'!AB3154</f>
        <v>IT</v>
      </c>
    </row>
    <row r="3156" spans="2:18" s="1" customFormat="1" ht="14.5" hidden="1">
      <c r="B3156" s="57" t="str">
        <f>+'Categorias-9 feb-Depurado'!B3155</f>
        <v>TSUNAMI TSOLUTIONS LLC</v>
      </c>
      <c r="C3156" s="30" t="s">
        <v>4900</v>
      </c>
      <c r="D3156" s="31">
        <v>5</v>
      </c>
      <c r="E3156" s="30" t="str">
        <f>+'Categorias-9 feb-Depurado'!E3155</f>
        <v>470912819</v>
      </c>
      <c r="F3156" s="30" t="str">
        <f>+'Categorias-9 feb-Depurado'!F3155</f>
        <v>655 Winding Brook Drive</v>
      </c>
      <c r="G3156" s="30" t="str">
        <f>+'Categorias-9 feb-Depurado'!G3155</f>
        <v>GLASTONBURY</v>
      </c>
      <c r="H3156" s="30" t="str">
        <f>+'Categorias-9 feb-Depurado'!H3155</f>
        <v>VIV05-014</v>
      </c>
      <c r="I3156" s="107">
        <f>+'Categorias-9 feb-Depurado'!R3155</f>
        <v>41696100</v>
      </c>
      <c r="J3156" s="108">
        <f t="shared" si="204"/>
        <v>0</v>
      </c>
      <c r="K3156" s="107">
        <f t="shared" si="205"/>
        <v>0</v>
      </c>
      <c r="L3156" s="109">
        <f t="shared" si="206"/>
        <v>41696100</v>
      </c>
      <c r="M3156" s="110">
        <f t="shared" si="207"/>
        <v>3.1787193663128502E-05</v>
      </c>
      <c r="N3156" s="33" t="s">
        <v>4892</v>
      </c>
      <c r="O3156" s="33">
        <f>+'Categorias-9 feb-Depurado'!Y3155</f>
        <v>9167</v>
      </c>
      <c r="P3156" s="111">
        <f>+'Categorias-9 feb-Depurado'!AC3155</f>
        <v>44956</v>
      </c>
      <c r="Q3156" s="111">
        <f>+'Categorias-9 feb-Depurado'!AE3155</f>
        <v>45016</v>
      </c>
      <c r="R3156" s="112" t="str">
        <f>+'Categorias-9 feb-Depurado'!AB3155</f>
        <v>IT</v>
      </c>
    </row>
    <row r="3157" spans="2:18" s="1" customFormat="1" ht="14.5" hidden="1">
      <c r="B3157" s="57" t="str">
        <f>+'Categorias-9 feb-Depurado'!B3156</f>
        <v>TSUNAMI TSOLUTIONS LLC</v>
      </c>
      <c r="C3157" s="30" t="s">
        <v>4900</v>
      </c>
      <c r="D3157" s="31">
        <v>5</v>
      </c>
      <c r="E3157" s="30" t="str">
        <f>+'Categorias-9 feb-Depurado'!E3156</f>
        <v>470912819</v>
      </c>
      <c r="F3157" s="30" t="str">
        <f>+'Categorias-9 feb-Depurado'!F3156</f>
        <v>655 Winding Brook Drive</v>
      </c>
      <c r="G3157" s="30" t="str">
        <f>+'Categorias-9 feb-Depurado'!G3156</f>
        <v>GLASTONBURY</v>
      </c>
      <c r="H3157" s="30" t="str">
        <f>+'Categorias-9 feb-Depurado'!H3156</f>
        <v>VIV08-004</v>
      </c>
      <c r="I3157" s="107">
        <f>+'Categorias-9 feb-Depurado'!R3156</f>
        <v>130638606</v>
      </c>
      <c r="J3157" s="108">
        <f t="shared" si="204"/>
        <v>0</v>
      </c>
      <c r="K3157" s="107">
        <f t="shared" si="205"/>
        <v>0</v>
      </c>
      <c r="L3157" s="109">
        <f t="shared" si="206"/>
        <v>130638606</v>
      </c>
      <c r="M3157" s="110">
        <f t="shared" si="207"/>
        <v>9.9592879641096906E-05</v>
      </c>
      <c r="N3157" s="33" t="s">
        <v>4892</v>
      </c>
      <c r="O3157" s="33">
        <f>+'Categorias-9 feb-Depurado'!Y3156</f>
        <v>28721.25</v>
      </c>
      <c r="P3157" s="111">
        <f>+'Categorias-9 feb-Depurado'!AC3156</f>
        <v>44956</v>
      </c>
      <c r="Q3157" s="111">
        <f>+'Categorias-9 feb-Depurado'!AE3156</f>
        <v>45016</v>
      </c>
      <c r="R3157" s="112" t="str">
        <f>+'Categorias-9 feb-Depurado'!AB3156</f>
        <v>IT</v>
      </c>
    </row>
    <row r="3158" spans="2:18" s="1" customFormat="1" ht="14.5" hidden="1">
      <c r="B3158" s="57" t="str">
        <f>+'Categorias-9 feb-Depurado'!B3157</f>
        <v>US EXPRESS INTERNATIONAL INC</v>
      </c>
      <c r="C3158" s="30" t="s">
        <v>4900</v>
      </c>
      <c r="D3158" s="31">
        <v>5</v>
      </c>
      <c r="E3158" s="30" t="str">
        <f>+'Categorias-9 feb-Depurado'!E3157</f>
        <v>59-2754973</v>
      </c>
      <c r="F3158" s="30" t="str">
        <f>+'Categorias-9 feb-Depurado'!F3157</f>
        <v>1621 NW 79th AvE</v>
      </c>
      <c r="G3158" s="30" t="str">
        <f>+'Categorias-9 feb-Depurado'!G3157</f>
        <v>DORAL</v>
      </c>
      <c r="H3158" s="30" t="str">
        <f>+'Categorias-9 feb-Depurado'!H3157</f>
        <v>I385590</v>
      </c>
      <c r="I3158" s="107">
        <f>+'Categorias-9 feb-Depurado'!R3157</f>
        <v>4031711</v>
      </c>
      <c r="J3158" s="108">
        <f t="shared" si="204"/>
        <v>4031711</v>
      </c>
      <c r="K3158" s="107">
        <f t="shared" si="205"/>
        <v>53959.504935614481</v>
      </c>
      <c r="L3158" s="109">
        <f t="shared" si="206"/>
        <v>4085670.5049356143</v>
      </c>
      <c r="M3158" s="110">
        <f t="shared" si="207"/>
        <v>3.1147277463388751E-06</v>
      </c>
      <c r="N3158" s="33" t="s">
        <v>4892</v>
      </c>
      <c r="O3158" s="33">
        <f>+'Categorias-9 feb-Depurado'!Y3157</f>
        <v>843.62</v>
      </c>
      <c r="P3158" s="111">
        <f>+'Categorias-9 feb-Depurado'!AC3157</f>
        <v>44897</v>
      </c>
      <c r="Q3158" s="111">
        <f>+'Categorias-9 feb-Depurado'!AE3157</f>
        <v>44927</v>
      </c>
      <c r="R3158" s="112" t="str">
        <f>+'Categorias-9 feb-Depurado'!AB3157</f>
        <v>Comex</v>
      </c>
    </row>
    <row r="3159" spans="2:18" s="1" customFormat="1" ht="14.5" hidden="1">
      <c r="B3159" s="57" t="str">
        <f>+'Categorias-9 feb-Depurado'!B3158</f>
        <v>US EXPRESS INTERNATIONAL INC</v>
      </c>
      <c r="C3159" s="30" t="s">
        <v>4900</v>
      </c>
      <c r="D3159" s="31">
        <v>5</v>
      </c>
      <c r="E3159" s="30" t="str">
        <f>+'Categorias-9 feb-Depurado'!E3158</f>
        <v>59-2754973</v>
      </c>
      <c r="F3159" s="30" t="str">
        <f>+'Categorias-9 feb-Depurado'!F3158</f>
        <v>1621 NW 79th AvE</v>
      </c>
      <c r="G3159" s="30" t="str">
        <f>+'Categorias-9 feb-Depurado'!G3158</f>
        <v>DORAL</v>
      </c>
      <c r="H3159" s="30" t="str">
        <f>+'Categorias-9 feb-Depurado'!H3158</f>
        <v>I385586</v>
      </c>
      <c r="I3159" s="107">
        <f>+'Categorias-9 feb-Depurado'!R3158</f>
        <v>2931953</v>
      </c>
      <c r="J3159" s="108">
        <f t="shared" si="204"/>
        <v>2931953</v>
      </c>
      <c r="K3159" s="107">
        <f t="shared" si="205"/>
        <v>39240.593478671879</v>
      </c>
      <c r="L3159" s="109">
        <f t="shared" si="206"/>
        <v>2971193.5934786717</v>
      </c>
      <c r="M3159" s="110">
        <f t="shared" si="207"/>
        <v>2.2651016801704051E-06</v>
      </c>
      <c r="N3159" s="33" t="s">
        <v>4892</v>
      </c>
      <c r="O3159" s="33">
        <f>+'Categorias-9 feb-Depurado'!Y3158</f>
        <v>613.5</v>
      </c>
      <c r="P3159" s="111">
        <f>+'Categorias-9 feb-Depurado'!AC3158</f>
        <v>44897</v>
      </c>
      <c r="Q3159" s="111">
        <f>+'Categorias-9 feb-Depurado'!AE3158</f>
        <v>44927</v>
      </c>
      <c r="R3159" s="112" t="str">
        <f>+'Categorias-9 feb-Depurado'!AB3158</f>
        <v>Comex</v>
      </c>
    </row>
    <row r="3160" spans="2:18" s="1" customFormat="1" ht="14.5" hidden="1">
      <c r="B3160" s="57" t="str">
        <f>+'Categorias-9 feb-Depurado'!B3159</f>
        <v>US EXPRESS INTERNATIONAL INC</v>
      </c>
      <c r="C3160" s="30" t="s">
        <v>4900</v>
      </c>
      <c r="D3160" s="31">
        <v>5</v>
      </c>
      <c r="E3160" s="30" t="str">
        <f>+'Categorias-9 feb-Depurado'!E3159</f>
        <v>59-2754973</v>
      </c>
      <c r="F3160" s="30" t="str">
        <f>+'Categorias-9 feb-Depurado'!F3159</f>
        <v>1621 NW 79th AvE</v>
      </c>
      <c r="G3160" s="30" t="str">
        <f>+'Categorias-9 feb-Depurado'!G3159</f>
        <v>DORAL</v>
      </c>
      <c r="H3160" s="30" t="str">
        <f>+'Categorias-9 feb-Depurado'!H3159</f>
        <v>I385588</v>
      </c>
      <c r="I3160" s="107">
        <f>+'Categorias-9 feb-Depurado'!R3159</f>
        <v>2239993</v>
      </c>
      <c r="J3160" s="108">
        <f t="shared" si="204"/>
        <v>2239993</v>
      </c>
      <c r="K3160" s="107">
        <f t="shared" si="205"/>
        <v>29979.557894710681</v>
      </c>
      <c r="L3160" s="109">
        <f t="shared" si="206"/>
        <v>2269972.5578947105</v>
      </c>
      <c r="M3160" s="110">
        <f t="shared" si="207"/>
        <v>1.7305229339863039E-06</v>
      </c>
      <c r="N3160" s="33" t="s">
        <v>4892</v>
      </c>
      <c r="O3160" s="33">
        <f>+'Categorias-9 feb-Depurado'!Y3159</f>
        <v>468.70999999999998</v>
      </c>
      <c r="P3160" s="111">
        <f>+'Categorias-9 feb-Depurado'!AC3159</f>
        <v>44897</v>
      </c>
      <c r="Q3160" s="111">
        <f>+'Categorias-9 feb-Depurado'!AE3159</f>
        <v>44927</v>
      </c>
      <c r="R3160" s="112" t="str">
        <f>+'Categorias-9 feb-Depurado'!AB3159</f>
        <v>Comex</v>
      </c>
    </row>
    <row r="3161" spans="2:18" s="1" customFormat="1" ht="14.5" hidden="1">
      <c r="B3161" s="57" t="str">
        <f>+'Categorias-9 feb-Depurado'!B3160</f>
        <v>US EXPRESS INTERNATIONAL INC</v>
      </c>
      <c r="C3161" s="30" t="s">
        <v>4900</v>
      </c>
      <c r="D3161" s="31">
        <v>5</v>
      </c>
      <c r="E3161" s="30" t="str">
        <f>+'Categorias-9 feb-Depurado'!E3160</f>
        <v>59-2754973</v>
      </c>
      <c r="F3161" s="30" t="str">
        <f>+'Categorias-9 feb-Depurado'!F3160</f>
        <v>1621 NW 79th AvE</v>
      </c>
      <c r="G3161" s="30" t="str">
        <f>+'Categorias-9 feb-Depurado'!G3160</f>
        <v>DORAL</v>
      </c>
      <c r="H3161" s="30" t="str">
        <f>+'Categorias-9 feb-Depurado'!H3160</f>
        <v>I385576</v>
      </c>
      <c r="I3161" s="107">
        <f>+'Categorias-9 feb-Depurado'!R3160</f>
        <v>1194765</v>
      </c>
      <c r="J3161" s="108">
        <f t="shared" si="204"/>
        <v>1194765</v>
      </c>
      <c r="K3161" s="107">
        <f t="shared" si="205"/>
        <v>15990.463580946014</v>
      </c>
      <c r="L3161" s="109">
        <f t="shared" si="206"/>
        <v>1210755.463580946</v>
      </c>
      <c r="M3161" s="110">
        <f t="shared" si="207"/>
        <v>9.2302441714065474E-07</v>
      </c>
      <c r="N3161" s="33" t="s">
        <v>4892</v>
      </c>
      <c r="O3161" s="33">
        <f>+'Categorias-9 feb-Depurado'!Y3160</f>
        <v>250</v>
      </c>
      <c r="P3161" s="111">
        <f>+'Categorias-9 feb-Depurado'!AC3160</f>
        <v>44897</v>
      </c>
      <c r="Q3161" s="111">
        <f>+'Categorias-9 feb-Depurado'!AE3160</f>
        <v>44927</v>
      </c>
      <c r="R3161" s="112" t="str">
        <f>+'Categorias-9 feb-Depurado'!AB3160</f>
        <v>Comex</v>
      </c>
    </row>
    <row r="3162" spans="2:18" s="1" customFormat="1" ht="14.5" hidden="1">
      <c r="B3162" s="57" t="str">
        <f>+'Categorias-9 feb-Depurado'!B3161</f>
        <v>US EXPRESS INTERNATIONAL INC</v>
      </c>
      <c r="C3162" s="30" t="s">
        <v>4900</v>
      </c>
      <c r="D3162" s="31">
        <v>5</v>
      </c>
      <c r="E3162" s="30" t="str">
        <f>+'Categorias-9 feb-Depurado'!E3161</f>
        <v>59-2754973</v>
      </c>
      <c r="F3162" s="30" t="str">
        <f>+'Categorias-9 feb-Depurado'!F3161</f>
        <v>1621 NW 79th AvE</v>
      </c>
      <c r="G3162" s="30" t="str">
        <f>+'Categorias-9 feb-Depurado'!G3161</f>
        <v>DORAL</v>
      </c>
      <c r="H3162" s="30" t="str">
        <f>+'Categorias-9 feb-Depurado'!H3161</f>
        <v>I385584</v>
      </c>
      <c r="I3162" s="107">
        <f>+'Categorias-9 feb-Depurado'!R3161</f>
        <v>2239993</v>
      </c>
      <c r="J3162" s="108">
        <f t="shared" si="204"/>
        <v>2239993</v>
      </c>
      <c r="K3162" s="107">
        <f t="shared" si="205"/>
        <v>29979.557894710681</v>
      </c>
      <c r="L3162" s="109">
        <f t="shared" si="206"/>
        <v>2269972.5578947105</v>
      </c>
      <c r="M3162" s="110">
        <f t="shared" si="207"/>
        <v>1.7305229339863039E-06</v>
      </c>
      <c r="N3162" s="33" t="s">
        <v>4892</v>
      </c>
      <c r="O3162" s="33">
        <f>+'Categorias-9 feb-Depurado'!Y3161</f>
        <v>468.70999999999998</v>
      </c>
      <c r="P3162" s="111">
        <f>+'Categorias-9 feb-Depurado'!AC3161</f>
        <v>44897</v>
      </c>
      <c r="Q3162" s="111">
        <f>+'Categorias-9 feb-Depurado'!AE3161</f>
        <v>44927</v>
      </c>
      <c r="R3162" s="112" t="str">
        <f>+'Categorias-9 feb-Depurado'!AB3161</f>
        <v>Comex</v>
      </c>
    </row>
    <row r="3163" spans="2:18" s="1" customFormat="1" ht="14.5" hidden="1">
      <c r="B3163" s="57" t="str">
        <f>+'Categorias-9 feb-Depurado'!B3162</f>
        <v>US EXPRESS INTERNATIONAL INC</v>
      </c>
      <c r="C3163" s="30" t="s">
        <v>4900</v>
      </c>
      <c r="D3163" s="31">
        <v>5</v>
      </c>
      <c r="E3163" s="30" t="str">
        <f>+'Categorias-9 feb-Depurado'!E3162</f>
        <v>59-2754973</v>
      </c>
      <c r="F3163" s="30" t="str">
        <f>+'Categorias-9 feb-Depurado'!F3162</f>
        <v>1621 NW 79th AvE</v>
      </c>
      <c r="G3163" s="30" t="str">
        <f>+'Categorias-9 feb-Depurado'!G3162</f>
        <v>DORAL</v>
      </c>
      <c r="H3163" s="30" t="str">
        <f>+'Categorias-9 feb-Depurado'!H3162</f>
        <v>I385589</v>
      </c>
      <c r="I3163" s="107">
        <f>+'Categorias-9 feb-Depurado'!R3162</f>
        <v>2717473</v>
      </c>
      <c r="J3163" s="108">
        <f t="shared" si="204"/>
        <v>2717473</v>
      </c>
      <c r="K3163" s="107">
        <f t="shared" si="205"/>
        <v>30743.129565008083</v>
      </c>
      <c r="L3163" s="109">
        <f t="shared" si="206"/>
        <v>2748216.129565008</v>
      </c>
      <c r="M3163" s="110">
        <f t="shared" si="207"/>
        <v>2.0951138916737141E-06</v>
      </c>
      <c r="N3163" s="33" t="s">
        <v>4892</v>
      </c>
      <c r="O3163" s="33">
        <f>+'Categorias-9 feb-Depurado'!Y3162</f>
        <v>563.11000000000001</v>
      </c>
      <c r="P3163" s="111">
        <f>+'Categorias-9 feb-Depurado'!AC3162</f>
        <v>44903</v>
      </c>
      <c r="Q3163" s="111">
        <f>+'Categorias-9 feb-Depurado'!AE3162</f>
        <v>44933</v>
      </c>
      <c r="R3163" s="112" t="str">
        <f>+'Categorias-9 feb-Depurado'!AB3162</f>
        <v>Comex</v>
      </c>
    </row>
    <row r="3164" spans="2:18" s="1" customFormat="1" ht="14.5" hidden="1">
      <c r="B3164" s="57" t="str">
        <f>+'Categorias-9 feb-Depurado'!B3163</f>
        <v>US EXPRESS INTERNATIONAL INC</v>
      </c>
      <c r="C3164" s="30" t="s">
        <v>4900</v>
      </c>
      <c r="D3164" s="31">
        <v>5</v>
      </c>
      <c r="E3164" s="30" t="str">
        <f>+'Categorias-9 feb-Depurado'!E3163</f>
        <v>59-2754973</v>
      </c>
      <c r="F3164" s="30" t="str">
        <f>+'Categorias-9 feb-Depurado'!F3163</f>
        <v>1621 NW 79th AvE</v>
      </c>
      <c r="G3164" s="30" t="str">
        <f>+'Categorias-9 feb-Depurado'!G3163</f>
        <v>DORAL</v>
      </c>
      <c r="H3164" s="30" t="str">
        <f>+'Categorias-9 feb-Depurado'!H3163</f>
        <v>I385629</v>
      </c>
      <c r="I3164" s="107">
        <f>+'Categorias-9 feb-Depurado'!R3163</f>
        <v>14632978</v>
      </c>
      <c r="J3164" s="108">
        <f t="shared" si="204"/>
        <v>14632978</v>
      </c>
      <c r="K3164" s="107">
        <f t="shared" si="205"/>
        <v>160500.88597738824</v>
      </c>
      <c r="L3164" s="109">
        <f t="shared" si="206"/>
        <v>14793478.885977387</v>
      </c>
      <c r="M3164" s="110">
        <f t="shared" si="207"/>
        <v>1.1277869592119303E-05</v>
      </c>
      <c r="N3164" s="33" t="s">
        <v>4892</v>
      </c>
      <c r="O3164" s="33">
        <f>+'Categorias-9 feb-Depurado'!Y3163</f>
        <v>3032.2199999999998</v>
      </c>
      <c r="P3164" s="111">
        <f>+'Categorias-9 feb-Depurado'!AC3163</f>
        <v>44904</v>
      </c>
      <c r="Q3164" s="111">
        <f>+'Categorias-9 feb-Depurado'!AE3163</f>
        <v>44934</v>
      </c>
      <c r="R3164" s="112" t="str">
        <f>+'Categorias-9 feb-Depurado'!AB3163</f>
        <v>Comex</v>
      </c>
    </row>
    <row r="3165" spans="2:18" s="1" customFormat="1" ht="14.5" hidden="1">
      <c r="B3165" s="57" t="str">
        <f>+'Categorias-9 feb-Depurado'!B3164</f>
        <v>US EXPRESS INTERNATIONAL INC</v>
      </c>
      <c r="C3165" s="30" t="s">
        <v>4900</v>
      </c>
      <c r="D3165" s="31">
        <v>5</v>
      </c>
      <c r="E3165" s="30" t="str">
        <f>+'Categorias-9 feb-Depurado'!E3164</f>
        <v>59-2754973</v>
      </c>
      <c r="F3165" s="30" t="str">
        <f>+'Categorias-9 feb-Depurado'!F3164</f>
        <v>1621 NW 79th AvE</v>
      </c>
      <c r="G3165" s="30" t="str">
        <f>+'Categorias-9 feb-Depurado'!G3164</f>
        <v>DORAL</v>
      </c>
      <c r="H3165" s="30" t="str">
        <f>+'Categorias-9 feb-Depurado'!H3164</f>
        <v>I385592</v>
      </c>
      <c r="I3165" s="107">
        <f>+'Categorias-9 feb-Depurado'!R3164</f>
        <v>2746187</v>
      </c>
      <c r="J3165" s="108">
        <f t="shared" si="204"/>
        <v>2746187</v>
      </c>
      <c r="K3165" s="107">
        <f t="shared" si="205"/>
        <v>30121.376971904549</v>
      </c>
      <c r="L3165" s="109">
        <f t="shared" si="206"/>
        <v>2776308.3769719047</v>
      </c>
      <c r="M3165" s="110">
        <f t="shared" si="207"/>
        <v>2.1165301322515032E-06</v>
      </c>
      <c r="N3165" s="33" t="s">
        <v>4892</v>
      </c>
      <c r="O3165" s="33">
        <f>+'Categorias-9 feb-Depurado'!Y3164</f>
        <v>569.05999999999995</v>
      </c>
      <c r="P3165" s="111">
        <f>+'Categorias-9 feb-Depurado'!AC3164</f>
        <v>44904</v>
      </c>
      <c r="Q3165" s="111">
        <f>+'Categorias-9 feb-Depurado'!AE3164</f>
        <v>44934</v>
      </c>
      <c r="R3165" s="112" t="str">
        <f>+'Categorias-9 feb-Depurado'!AB3164</f>
        <v>Comex</v>
      </c>
    </row>
    <row r="3166" spans="2:18" s="1" customFormat="1" ht="14.5" hidden="1">
      <c r="B3166" s="57" t="str">
        <f>+'Categorias-9 feb-Depurado'!B3165</f>
        <v>US EXPRESS INTERNATIONAL INC</v>
      </c>
      <c r="C3166" s="30" t="s">
        <v>4900</v>
      </c>
      <c r="D3166" s="31">
        <v>5</v>
      </c>
      <c r="E3166" s="30" t="str">
        <f>+'Categorias-9 feb-Depurado'!E3165</f>
        <v>59-2754973</v>
      </c>
      <c r="F3166" s="30" t="str">
        <f>+'Categorias-9 feb-Depurado'!F3165</f>
        <v>1621 NW 79th AvE</v>
      </c>
      <c r="G3166" s="30" t="str">
        <f>+'Categorias-9 feb-Depurado'!G3165</f>
        <v>DORAL</v>
      </c>
      <c r="H3166" s="30" t="str">
        <f>+'Categorias-9 feb-Depurado'!H3165</f>
        <v>I385591</v>
      </c>
      <c r="I3166" s="107">
        <f>+'Categorias-9 feb-Depurado'!R3165</f>
        <v>2261915</v>
      </c>
      <c r="J3166" s="108">
        <f t="shared" si="204"/>
        <v>2261915</v>
      </c>
      <c r="K3166" s="107">
        <f t="shared" si="205"/>
        <v>24809.67042426662</v>
      </c>
      <c r="L3166" s="109">
        <f t="shared" si="206"/>
        <v>2286724.6704242667</v>
      </c>
      <c r="M3166" s="110">
        <f t="shared" si="207"/>
        <v>1.7432939760080645E-06</v>
      </c>
      <c r="N3166" s="33" t="s">
        <v>4892</v>
      </c>
      <c r="O3166" s="33">
        <f>+'Categorias-9 feb-Depurado'!Y3165</f>
        <v>468.70999999999998</v>
      </c>
      <c r="P3166" s="111">
        <f>+'Categorias-9 feb-Depurado'!AC3165</f>
        <v>44904</v>
      </c>
      <c r="Q3166" s="111">
        <f>+'Categorias-9 feb-Depurado'!AE3165</f>
        <v>44934</v>
      </c>
      <c r="R3166" s="112" t="str">
        <f>+'Categorias-9 feb-Depurado'!AB3165</f>
        <v>Comex</v>
      </c>
    </row>
    <row r="3167" spans="2:18" s="1" customFormat="1" ht="14.5" hidden="1">
      <c r="B3167" s="57" t="str">
        <f>+'Categorias-9 feb-Depurado'!B3166</f>
        <v>US EXPRESS INTERNATIONAL INC</v>
      </c>
      <c r="C3167" s="30" t="s">
        <v>4900</v>
      </c>
      <c r="D3167" s="31">
        <v>5</v>
      </c>
      <c r="E3167" s="30" t="str">
        <f>+'Categorias-9 feb-Depurado'!E3166</f>
        <v>59-2754973</v>
      </c>
      <c r="F3167" s="30" t="str">
        <f>+'Categorias-9 feb-Depurado'!F3166</f>
        <v>1621 NW 79th AvE</v>
      </c>
      <c r="G3167" s="30" t="str">
        <f>+'Categorias-9 feb-Depurado'!G3166</f>
        <v>DORAL</v>
      </c>
      <c r="H3167" s="30" t="str">
        <f>+'Categorias-9 feb-Depurado'!H3166</f>
        <v>I385564</v>
      </c>
      <c r="I3167" s="107">
        <f>+'Categorias-9 feb-Depurado'!R3166</f>
        <v>21048147</v>
      </c>
      <c r="J3167" s="108">
        <f t="shared" si="204"/>
        <v>21048147</v>
      </c>
      <c r="K3167" s="107">
        <f t="shared" si="205"/>
        <v>230865.25802760766</v>
      </c>
      <c r="L3167" s="109">
        <f t="shared" si="206"/>
        <v>21279012.258027609</v>
      </c>
      <c r="M3167" s="110">
        <f t="shared" si="207"/>
        <v>1.6222142684951563E-05</v>
      </c>
      <c r="N3167" s="33" t="s">
        <v>4892</v>
      </c>
      <c r="O3167" s="33">
        <f>+'Categorias-9 feb-Depurado'!Y3166</f>
        <v>4361.5600000000004</v>
      </c>
      <c r="P3167" s="111">
        <f>+'Categorias-9 feb-Depurado'!AC3166</f>
        <v>44904</v>
      </c>
      <c r="Q3167" s="111">
        <f>+'Categorias-9 feb-Depurado'!AE3166</f>
        <v>44934</v>
      </c>
      <c r="R3167" s="112" t="str">
        <f>+'Categorias-9 feb-Depurado'!AB3166</f>
        <v>Comex</v>
      </c>
    </row>
    <row r="3168" spans="2:18" s="1" customFormat="1" ht="14.5" hidden="1">
      <c r="B3168" s="57" t="str">
        <f>+'Categorias-9 feb-Depurado'!B3167</f>
        <v>US EXPRESS INTERNATIONAL INC</v>
      </c>
      <c r="C3168" s="30" t="s">
        <v>4900</v>
      </c>
      <c r="D3168" s="31">
        <v>5</v>
      </c>
      <c r="E3168" s="30" t="str">
        <f>+'Categorias-9 feb-Depurado'!E3167</f>
        <v>59-2754973</v>
      </c>
      <c r="F3168" s="30" t="str">
        <f>+'Categorias-9 feb-Depurado'!F3167</f>
        <v>1621 NW 79th AvE</v>
      </c>
      <c r="G3168" s="30" t="str">
        <f>+'Categorias-9 feb-Depurado'!G3167</f>
        <v>DORAL</v>
      </c>
      <c r="H3168" s="30" t="str">
        <f>+'Categorias-9 feb-Depurado'!H3167</f>
        <v>I385676</v>
      </c>
      <c r="I3168" s="107">
        <f>+'Categorias-9 feb-Depurado'!R3167</f>
        <v>2554413</v>
      </c>
      <c r="J3168" s="108">
        <f t="shared" si="204"/>
        <v>2554413</v>
      </c>
      <c r="K3168" s="107">
        <f t="shared" si="205"/>
        <v>21862.853611817711</v>
      </c>
      <c r="L3168" s="109">
        <f t="shared" si="206"/>
        <v>2576275.8536118176</v>
      </c>
      <c r="M3168" s="110">
        <f t="shared" si="207"/>
        <v>1.9640345137411059E-06</v>
      </c>
      <c r="N3168" s="33" t="s">
        <v>4892</v>
      </c>
      <c r="O3168" s="33">
        <f>+'Categorias-9 feb-Depurado'!Y3167</f>
        <v>532.5</v>
      </c>
      <c r="P3168" s="111">
        <f>+'Categorias-9 feb-Depurado'!AC3167</f>
        <v>44911</v>
      </c>
      <c r="Q3168" s="111">
        <f>+'Categorias-9 feb-Depurado'!AE3167</f>
        <v>44941</v>
      </c>
      <c r="R3168" s="112" t="str">
        <f>+'Categorias-9 feb-Depurado'!AB3167</f>
        <v>Comex</v>
      </c>
    </row>
    <row r="3169" spans="2:18" s="1" customFormat="1" ht="14.5" hidden="1">
      <c r="B3169" s="57" t="str">
        <f>+'Categorias-9 feb-Depurado'!B3168</f>
        <v>US EXPRESS INTERNATIONAL INC</v>
      </c>
      <c r="C3169" s="30" t="s">
        <v>4900</v>
      </c>
      <c r="D3169" s="31">
        <v>5</v>
      </c>
      <c r="E3169" s="30" t="str">
        <f>+'Categorias-9 feb-Depurado'!E3168</f>
        <v>59-2754973</v>
      </c>
      <c r="F3169" s="30" t="str">
        <f>+'Categorias-9 feb-Depurado'!F3168</f>
        <v>1621 NW 79th AvE</v>
      </c>
      <c r="G3169" s="30" t="str">
        <f>+'Categorias-9 feb-Depurado'!G3168</f>
        <v>DORAL</v>
      </c>
      <c r="H3169" s="30" t="str">
        <f>+'Categorias-9 feb-Depurado'!H3168</f>
        <v>I385675</v>
      </c>
      <c r="I3169" s="107">
        <f>+'Categorias-9 feb-Depurado'!R3168</f>
        <v>1518065</v>
      </c>
      <c r="J3169" s="108">
        <f t="shared" si="204"/>
        <v>1518065</v>
      </c>
      <c r="K3169" s="107">
        <f t="shared" si="205"/>
        <v>12992.90007850103</v>
      </c>
      <c r="L3169" s="109">
        <f t="shared" si="206"/>
        <v>1531057.9000785011</v>
      </c>
      <c r="M3169" s="110">
        <f t="shared" si="207"/>
        <v>1.1672082995593871E-06</v>
      </c>
      <c r="N3169" s="33" t="s">
        <v>4892</v>
      </c>
      <c r="O3169" s="33">
        <f>+'Categorias-9 feb-Depurado'!Y3168</f>
        <v>316.45999999999998</v>
      </c>
      <c r="P3169" s="111">
        <f>+'Categorias-9 feb-Depurado'!AC3168</f>
        <v>44911</v>
      </c>
      <c r="Q3169" s="111">
        <f>+'Categorias-9 feb-Depurado'!AE3168</f>
        <v>44941</v>
      </c>
      <c r="R3169" s="112" t="str">
        <f>+'Categorias-9 feb-Depurado'!AB3168</f>
        <v>Comex</v>
      </c>
    </row>
    <row r="3170" spans="2:18" s="1" customFormat="1" ht="14.5" hidden="1">
      <c r="B3170" s="57" t="str">
        <f>+'Categorias-9 feb-Depurado'!B3169</f>
        <v>US EXPRESS INTERNATIONAL INC</v>
      </c>
      <c r="C3170" s="30" t="s">
        <v>4900</v>
      </c>
      <c r="D3170" s="31">
        <v>5</v>
      </c>
      <c r="E3170" s="30" t="str">
        <f>+'Categorias-9 feb-Depurado'!E3169</f>
        <v>59-2754973</v>
      </c>
      <c r="F3170" s="30" t="str">
        <f>+'Categorias-9 feb-Depurado'!F3169</f>
        <v>1621 NW 79th AvE</v>
      </c>
      <c r="G3170" s="30" t="str">
        <f>+'Categorias-9 feb-Depurado'!G3169</f>
        <v>DORAL</v>
      </c>
      <c r="H3170" s="30" t="str">
        <f>+'Categorias-9 feb-Depurado'!H3169</f>
        <v>I385610</v>
      </c>
      <c r="I3170" s="107">
        <f>+'Categorias-9 feb-Depurado'!R3169</f>
        <v>8159635</v>
      </c>
      <c r="J3170" s="108">
        <f t="shared" si="204"/>
        <v>8159635</v>
      </c>
      <c r="K3170" s="107">
        <f t="shared" si="205"/>
        <v>69837.142831196135</v>
      </c>
      <c r="L3170" s="109">
        <f t="shared" si="206"/>
        <v>8229472.1428311961</v>
      </c>
      <c r="M3170" s="110">
        <f t="shared" si="207"/>
        <v>6.2737720014460894E-06</v>
      </c>
      <c r="N3170" s="33" t="s">
        <v>4892</v>
      </c>
      <c r="O3170" s="33">
        <f>+'Categorias-9 feb-Depurado'!Y3169</f>
        <v>1700.98</v>
      </c>
      <c r="P3170" s="111">
        <f>+'Categorias-9 feb-Depurado'!AC3169</f>
        <v>44911</v>
      </c>
      <c r="Q3170" s="111">
        <f>+'Categorias-9 feb-Depurado'!AE3169</f>
        <v>44941</v>
      </c>
      <c r="R3170" s="112" t="str">
        <f>+'Categorias-9 feb-Depurado'!AB3169</f>
        <v>Comex</v>
      </c>
    </row>
    <row r="3171" spans="2:18" s="1" customFormat="1" ht="14.5" hidden="1">
      <c r="B3171" s="57" t="str">
        <f>+'Categorias-9 feb-Depurado'!B3170</f>
        <v>US EXPRESS INTERNATIONAL INC</v>
      </c>
      <c r="C3171" s="30" t="s">
        <v>4900</v>
      </c>
      <c r="D3171" s="31">
        <v>5</v>
      </c>
      <c r="E3171" s="30" t="str">
        <f>+'Categorias-9 feb-Depurado'!E3170</f>
        <v>59-2754973</v>
      </c>
      <c r="F3171" s="30" t="str">
        <f>+'Categorias-9 feb-Depurado'!F3170</f>
        <v>1621 NW 79th AvE</v>
      </c>
      <c r="G3171" s="30" t="str">
        <f>+'Categorias-9 feb-Depurado'!G3170</f>
        <v>DORAL</v>
      </c>
      <c r="H3171" s="30" t="str">
        <f>+'Categorias-9 feb-Depurado'!H3170</f>
        <v>I385638</v>
      </c>
      <c r="I3171" s="107">
        <f>+'Categorias-9 feb-Depurado'!R3170</f>
        <v>2201496</v>
      </c>
      <c r="J3171" s="108">
        <f t="shared" si="204"/>
        <v>2201496</v>
      </c>
      <c r="K3171" s="107">
        <f t="shared" si="205"/>
        <v>18842.287748693041</v>
      </c>
      <c r="L3171" s="109">
        <f t="shared" si="206"/>
        <v>2220338.287748693</v>
      </c>
      <c r="M3171" s="110">
        <f t="shared" si="207"/>
        <v>1.6926840435994454E-06</v>
      </c>
      <c r="N3171" s="33" t="s">
        <v>4892</v>
      </c>
      <c r="O3171" s="33">
        <f>+'Categorias-9 feb-Depurado'!Y3170</f>
        <v>458.93000000000001</v>
      </c>
      <c r="P3171" s="111">
        <f>+'Categorias-9 feb-Depurado'!AC3170</f>
        <v>44911</v>
      </c>
      <c r="Q3171" s="111">
        <f>+'Categorias-9 feb-Depurado'!AE3170</f>
        <v>44941</v>
      </c>
      <c r="R3171" s="112" t="str">
        <f>+'Categorias-9 feb-Depurado'!AB3170</f>
        <v>Comex</v>
      </c>
    </row>
    <row r="3172" spans="2:18" s="1" customFormat="1" ht="14.5" hidden="1">
      <c r="B3172" s="57" t="str">
        <f>+'Categorias-9 feb-Depurado'!B3171</f>
        <v>US EXPRESS INTERNATIONAL INC</v>
      </c>
      <c r="C3172" s="30" t="s">
        <v>4900</v>
      </c>
      <c r="D3172" s="31">
        <v>5</v>
      </c>
      <c r="E3172" s="30" t="str">
        <f>+'Categorias-9 feb-Depurado'!E3171</f>
        <v>59-2754973</v>
      </c>
      <c r="F3172" s="30" t="str">
        <f>+'Categorias-9 feb-Depurado'!F3171</f>
        <v>1621 NW 79th AvE</v>
      </c>
      <c r="G3172" s="30" t="str">
        <f>+'Categorias-9 feb-Depurado'!G3171</f>
        <v>DORAL</v>
      </c>
      <c r="H3172" s="30" t="str">
        <f>+'Categorias-9 feb-Depurado'!H3171</f>
        <v>I385644</v>
      </c>
      <c r="I3172" s="107">
        <f>+'Categorias-9 feb-Depurado'!R3171</f>
        <v>30514082</v>
      </c>
      <c r="J3172" s="108">
        <f t="shared" si="204"/>
        <v>30514082</v>
      </c>
      <c r="K3172" s="107">
        <f t="shared" si="205"/>
        <v>187814.7640069128</v>
      </c>
      <c r="L3172" s="109">
        <f t="shared" si="206"/>
        <v>30701896.764006913</v>
      </c>
      <c r="M3172" s="110">
        <f t="shared" si="207"/>
        <v>2.340571751945304E-05</v>
      </c>
      <c r="N3172" s="33" t="s">
        <v>4892</v>
      </c>
      <c r="O3172" s="33">
        <f>+'Categorias-9 feb-Depurado'!Y3171</f>
        <v>6409.6999999999998</v>
      </c>
      <c r="P3172" s="111">
        <f>+'Categorias-9 feb-Depurado'!AC3171</f>
        <v>44918</v>
      </c>
      <c r="Q3172" s="111">
        <f>+'Categorias-9 feb-Depurado'!AE3171</f>
        <v>44948</v>
      </c>
      <c r="R3172" s="112" t="str">
        <f>+'Categorias-9 feb-Depurado'!AB3171</f>
        <v>Comex</v>
      </c>
    </row>
    <row r="3173" spans="2:18" s="1" customFormat="1" ht="14.5" hidden="1">
      <c r="B3173" s="57" t="str">
        <f>+'Categorias-9 feb-Depurado'!B3172</f>
        <v>US EXPRESS INTERNATIONAL INC</v>
      </c>
      <c r="C3173" s="30" t="s">
        <v>4900</v>
      </c>
      <c r="D3173" s="31">
        <v>5</v>
      </c>
      <c r="E3173" s="30" t="str">
        <f>+'Categorias-9 feb-Depurado'!E3172</f>
        <v>59-2754973</v>
      </c>
      <c r="F3173" s="30" t="str">
        <f>+'Categorias-9 feb-Depurado'!F3172</f>
        <v>1621 NW 79th AvE</v>
      </c>
      <c r="G3173" s="30" t="str">
        <f>+'Categorias-9 feb-Depurado'!G3172</f>
        <v>DORAL</v>
      </c>
      <c r="H3173" s="30" t="str">
        <f>+'Categorias-9 feb-Depurado'!H3172</f>
        <v>I385686</v>
      </c>
      <c r="I3173" s="107">
        <f>+'Categorias-9 feb-Depurado'!R3172</f>
        <v>9462664</v>
      </c>
      <c r="J3173" s="108">
        <f t="shared" si="204"/>
        <v>9462664</v>
      </c>
      <c r="K3173" s="107">
        <f t="shared" si="205"/>
        <v>58242.879665746113</v>
      </c>
      <c r="L3173" s="109">
        <f t="shared" si="206"/>
        <v>9520906.8796657454</v>
      </c>
      <c r="M3173" s="110">
        <f t="shared" si="207"/>
        <v>7.258302595028012E-06</v>
      </c>
      <c r="N3173" s="33" t="s">
        <v>4892</v>
      </c>
      <c r="O3173" s="33">
        <f>+'Categorias-9 feb-Depurado'!Y3172</f>
        <v>1987.7</v>
      </c>
      <c r="P3173" s="111">
        <f>+'Categorias-9 feb-Depurado'!AC3172</f>
        <v>44918</v>
      </c>
      <c r="Q3173" s="111">
        <f>+'Categorias-9 feb-Depurado'!AE3172</f>
        <v>44948</v>
      </c>
      <c r="R3173" s="112" t="str">
        <f>+'Categorias-9 feb-Depurado'!AB3172</f>
        <v>Comex</v>
      </c>
    </row>
    <row r="3174" spans="2:18" s="1" customFormat="1" ht="14.5" hidden="1">
      <c r="B3174" s="57" t="str">
        <f>+'Categorias-9 feb-Depurado'!B3173</f>
        <v>US EXPRESS INTERNATIONAL INC</v>
      </c>
      <c r="C3174" s="30" t="s">
        <v>4900</v>
      </c>
      <c r="D3174" s="31">
        <v>5</v>
      </c>
      <c r="E3174" s="30" t="str">
        <f>+'Categorias-9 feb-Depurado'!E3173</f>
        <v>59-2754973</v>
      </c>
      <c r="F3174" s="30" t="str">
        <f>+'Categorias-9 feb-Depurado'!F3173</f>
        <v>1621 NW 79th AvE</v>
      </c>
      <c r="G3174" s="30" t="str">
        <f>+'Categorias-9 feb-Depurado'!G3173</f>
        <v>DORAL</v>
      </c>
      <c r="H3174" s="30" t="str">
        <f>+'Categorias-9 feb-Depurado'!H3173</f>
        <v>I385693</v>
      </c>
      <c r="I3174" s="107">
        <f>+'Categorias-9 feb-Depurado'!R3173</f>
        <v>4064038</v>
      </c>
      <c r="J3174" s="108">
        <f t="shared" si="204"/>
        <v>4064038</v>
      </c>
      <c r="K3174" s="107">
        <f t="shared" si="205"/>
        <v>25014.232375895361</v>
      </c>
      <c r="L3174" s="109">
        <f t="shared" si="206"/>
        <v>4089052.2323758951</v>
      </c>
      <c r="M3174" s="110">
        <f t="shared" si="207"/>
        <v>3.1173058201889503E-06</v>
      </c>
      <c r="N3174" s="33" t="s">
        <v>4892</v>
      </c>
      <c r="O3174" s="33">
        <f>+'Categorias-9 feb-Depurado'!Y3173</f>
        <v>853.67999999999995</v>
      </c>
      <c r="P3174" s="111">
        <f>+'Categorias-9 feb-Depurado'!AC3173</f>
        <v>44918</v>
      </c>
      <c r="Q3174" s="111">
        <f>+'Categorias-9 feb-Depurado'!AE3173</f>
        <v>44948</v>
      </c>
      <c r="R3174" s="112" t="str">
        <f>+'Categorias-9 feb-Depurado'!AB3173</f>
        <v>Comex</v>
      </c>
    </row>
    <row r="3175" spans="2:18" s="1" customFormat="1" ht="14.5" hidden="1">
      <c r="B3175" s="57" t="str">
        <f>+'Categorias-9 feb-Depurado'!B3174</f>
        <v>US EXPRESS INTERNATIONAL INC</v>
      </c>
      <c r="C3175" s="30" t="s">
        <v>4900</v>
      </c>
      <c r="D3175" s="31">
        <v>5</v>
      </c>
      <c r="E3175" s="30" t="str">
        <f>+'Categorias-9 feb-Depurado'!E3174</f>
        <v>59-2754973</v>
      </c>
      <c r="F3175" s="30" t="str">
        <f>+'Categorias-9 feb-Depurado'!F3174</f>
        <v>1621 NW 79th AvE</v>
      </c>
      <c r="G3175" s="30" t="str">
        <f>+'Categorias-9 feb-Depurado'!G3174</f>
        <v>DORAL</v>
      </c>
      <c r="H3175" s="30" t="str">
        <f>+'Categorias-9 feb-Depurado'!H3174</f>
        <v>I385694</v>
      </c>
      <c r="I3175" s="107">
        <f>+'Categorias-9 feb-Depurado'!R3174</f>
        <v>2337644</v>
      </c>
      <c r="J3175" s="108">
        <f t="shared" si="204"/>
        <v>2337644</v>
      </c>
      <c r="K3175" s="107">
        <f t="shared" si="205"/>
        <v>11183.222217175069</v>
      </c>
      <c r="L3175" s="109">
        <f t="shared" si="206"/>
        <v>2348827.2222171752</v>
      </c>
      <c r="M3175" s="110">
        <f t="shared" si="207"/>
        <v>1.7906381122897706E-06</v>
      </c>
      <c r="N3175" s="33" t="s">
        <v>4892</v>
      </c>
      <c r="O3175" s="33">
        <f>+'Categorias-9 feb-Depurado'!Y3174</f>
        <v>492.64999999999998</v>
      </c>
      <c r="P3175" s="111">
        <f>+'Categorias-9 feb-Depurado'!AC3174</f>
        <v>44922</v>
      </c>
      <c r="Q3175" s="111">
        <f>+'Categorias-9 feb-Depurado'!AE3174</f>
        <v>44952</v>
      </c>
      <c r="R3175" s="112" t="str">
        <f>+'Categorias-9 feb-Depurado'!AB3174</f>
        <v>Comex</v>
      </c>
    </row>
    <row r="3176" spans="2:18" s="1" customFormat="1" ht="14.5" hidden="1">
      <c r="B3176" s="57" t="str">
        <f>+'Categorias-9 feb-Depurado'!B3175</f>
        <v>US EXPRESS INTERNATIONAL INC</v>
      </c>
      <c r="C3176" s="30" t="s">
        <v>4900</v>
      </c>
      <c r="D3176" s="31">
        <v>5</v>
      </c>
      <c r="E3176" s="30" t="str">
        <f>+'Categorias-9 feb-Depurado'!E3175</f>
        <v>59-2754973</v>
      </c>
      <c r="F3176" s="30" t="str">
        <f>+'Categorias-9 feb-Depurado'!F3175</f>
        <v>1621 NW 79th AvE</v>
      </c>
      <c r="G3176" s="30" t="str">
        <f>+'Categorias-9 feb-Depurado'!G3175</f>
        <v>DORAL</v>
      </c>
      <c r="H3176" s="30" t="str">
        <f>+'Categorias-9 feb-Depurado'!H3175</f>
        <v>I385758</v>
      </c>
      <c r="I3176" s="107">
        <f>+'Categorias-9 feb-Depurado'!R3175</f>
        <v>2183390</v>
      </c>
      <c r="J3176" s="108">
        <f t="shared" si="204"/>
        <v>2183390</v>
      </c>
      <c r="K3176" s="107">
        <f t="shared" si="205"/>
        <v>2979.2793477427026</v>
      </c>
      <c r="L3176" s="109">
        <f t="shared" si="206"/>
        <v>2186369.2793477429</v>
      </c>
      <c r="M3176" s="110">
        <f t="shared" si="207"/>
        <v>1.6667876300599192E-06</v>
      </c>
      <c r="N3176" s="33" t="s">
        <v>4892</v>
      </c>
      <c r="O3176" s="33">
        <f>+'Categorias-9 feb-Depurado'!Y3175</f>
        <v>437.58999999999997</v>
      </c>
      <c r="P3176" s="111">
        <f>+'Categorias-9 feb-Depurado'!AC3175</f>
        <v>44932</v>
      </c>
      <c r="Q3176" s="111">
        <f>+'Categorias-9 feb-Depurado'!AE3175</f>
        <v>44962</v>
      </c>
      <c r="R3176" s="112" t="str">
        <f>+'Categorias-9 feb-Depurado'!AB3175</f>
        <v>Comex</v>
      </c>
    </row>
    <row r="3177" spans="2:18" s="1" customFormat="1" ht="14.5" hidden="1">
      <c r="B3177" s="57" t="str">
        <f>+'Categorias-9 feb-Depurado'!B3176</f>
        <v>US EXPRESS INTERNATIONAL INC</v>
      </c>
      <c r="C3177" s="30" t="s">
        <v>4900</v>
      </c>
      <c r="D3177" s="31">
        <v>5</v>
      </c>
      <c r="E3177" s="30" t="str">
        <f>+'Categorias-9 feb-Depurado'!E3176</f>
        <v>59-2754973</v>
      </c>
      <c r="F3177" s="30" t="str">
        <f>+'Categorias-9 feb-Depurado'!F3176</f>
        <v>1621 NW 79th AvE</v>
      </c>
      <c r="G3177" s="30" t="str">
        <f>+'Categorias-9 feb-Depurado'!G3176</f>
        <v>DORAL</v>
      </c>
      <c r="H3177" s="30" t="str">
        <f>+'Categorias-9 feb-Depurado'!H3176</f>
        <v>I385726</v>
      </c>
      <c r="I3177" s="107">
        <f>+'Categorias-9 feb-Depurado'!R3176</f>
        <v>31824988</v>
      </c>
      <c r="J3177" s="108">
        <f t="shared" si="204"/>
        <v>31824988</v>
      </c>
      <c r="K3177" s="107">
        <f t="shared" si="205"/>
        <v>43425.832989323637</v>
      </c>
      <c r="L3177" s="109">
        <f t="shared" si="206"/>
        <v>31868413.832989324</v>
      </c>
      <c r="M3177" s="110">
        <f t="shared" si="207"/>
        <v>2.4295016614166667E-05</v>
      </c>
      <c r="N3177" s="33" t="s">
        <v>4892</v>
      </c>
      <c r="O3177" s="33">
        <f>+'Categorias-9 feb-Depurado'!Y3176</f>
        <v>6378.29</v>
      </c>
      <c r="P3177" s="111">
        <f>+'Categorias-9 feb-Depurado'!AC3176</f>
        <v>44932</v>
      </c>
      <c r="Q3177" s="111">
        <f>+'Categorias-9 feb-Depurado'!AE3176</f>
        <v>44962</v>
      </c>
      <c r="R3177" s="112" t="str">
        <f>+'Categorias-9 feb-Depurado'!AB3176</f>
        <v>Comex</v>
      </c>
    </row>
    <row r="3178" spans="2:18" s="1" customFormat="1" ht="14.5" hidden="1">
      <c r="B3178" s="57" t="str">
        <f>+'Categorias-9 feb-Depurado'!B3177</f>
        <v>US EXPRESS INTERNATIONAL INC</v>
      </c>
      <c r="C3178" s="30" t="s">
        <v>4900</v>
      </c>
      <c r="D3178" s="31">
        <v>5</v>
      </c>
      <c r="E3178" s="30" t="str">
        <f>+'Categorias-9 feb-Depurado'!E3177</f>
        <v>59-2754973</v>
      </c>
      <c r="F3178" s="30" t="str">
        <f>+'Categorias-9 feb-Depurado'!F3177</f>
        <v>1621 NW 79th AvE</v>
      </c>
      <c r="G3178" s="30" t="str">
        <f>+'Categorias-9 feb-Depurado'!G3177</f>
        <v>DORAL</v>
      </c>
      <c r="H3178" s="30" t="str">
        <f>+'Categorias-9 feb-Depurado'!H3177</f>
        <v>I385751</v>
      </c>
      <c r="I3178" s="107">
        <f>+'Categorias-9 feb-Depurado'!R3177</f>
        <v>338643</v>
      </c>
      <c r="J3178" s="108">
        <f t="shared" si="204"/>
        <v>338643</v>
      </c>
      <c r="K3178" s="107">
        <f t="shared" si="205"/>
        <v>462.08515022860416</v>
      </c>
      <c r="L3178" s="109">
        <f t="shared" si="206"/>
        <v>339105.08515022858</v>
      </c>
      <c r="M3178" s="110">
        <f t="shared" si="207"/>
        <v>2.5851815910413673E-07</v>
      </c>
      <c r="N3178" s="33" t="s">
        <v>4892</v>
      </c>
      <c r="O3178" s="33">
        <f>+'Categorias-9 feb-Depurado'!Y3177</f>
        <v>67.870000000000005</v>
      </c>
      <c r="P3178" s="111">
        <f>+'Categorias-9 feb-Depurado'!AC3177</f>
        <v>44932</v>
      </c>
      <c r="Q3178" s="111">
        <f>+'Categorias-9 feb-Depurado'!AE3177</f>
        <v>44962</v>
      </c>
      <c r="R3178" s="112" t="str">
        <f>+'Categorias-9 feb-Depurado'!AB3177</f>
        <v>Comex</v>
      </c>
    </row>
    <row r="3179" spans="2:18" s="1" customFormat="1" ht="14.5" hidden="1">
      <c r="B3179" s="57" t="str">
        <f>+'Categorias-9 feb-Depurado'!B3178</f>
        <v>US EXPRESS INTERNATIONAL INC</v>
      </c>
      <c r="C3179" s="30" t="s">
        <v>4900</v>
      </c>
      <c r="D3179" s="31">
        <v>5</v>
      </c>
      <c r="E3179" s="30" t="str">
        <f>+'Categorias-9 feb-Depurado'!E3178</f>
        <v>59-2754973</v>
      </c>
      <c r="F3179" s="30" t="str">
        <f>+'Categorias-9 feb-Depurado'!F3178</f>
        <v>1621 NW 79th AvE</v>
      </c>
      <c r="G3179" s="30" t="str">
        <f>+'Categorias-9 feb-Depurado'!G3178</f>
        <v>DORAL</v>
      </c>
      <c r="H3179" s="30" t="str">
        <f>+'Categorias-9 feb-Depurado'!H3178</f>
        <v>I385762</v>
      </c>
      <c r="I3179" s="107">
        <f>+'Categorias-9 feb-Depurado'!R3178</f>
        <v>1835966</v>
      </c>
      <c r="J3179" s="108">
        <f t="shared" si="204"/>
        <v>1835966</v>
      </c>
      <c r="K3179" s="107">
        <f t="shared" si="205"/>
        <v>2505.2123472937856</v>
      </c>
      <c r="L3179" s="109">
        <f t="shared" si="206"/>
        <v>1838471.2123472937</v>
      </c>
      <c r="M3179" s="110">
        <f t="shared" si="207"/>
        <v>1.4015661050067047E-06</v>
      </c>
      <c r="N3179" s="33" t="s">
        <v>4892</v>
      </c>
      <c r="O3179" s="33">
        <f>+'Categorias-9 feb-Depurado'!Y3178</f>
        <v>367.95999999999998</v>
      </c>
      <c r="P3179" s="111">
        <f>+'Categorias-9 feb-Depurado'!AC3178</f>
        <v>44932</v>
      </c>
      <c r="Q3179" s="111">
        <f>+'Categorias-9 feb-Depurado'!AE3178</f>
        <v>44962</v>
      </c>
      <c r="R3179" s="112" t="str">
        <f>+'Categorias-9 feb-Depurado'!AB3178</f>
        <v>Comex</v>
      </c>
    </row>
    <row r="3180" spans="2:18" s="1" customFormat="1" ht="14.5" hidden="1">
      <c r="B3180" s="57" t="str">
        <f>+'Categorias-9 feb-Depurado'!B3179</f>
        <v>US EXPRESS INTERNATIONAL INC</v>
      </c>
      <c r="C3180" s="30" t="s">
        <v>4900</v>
      </c>
      <c r="D3180" s="31">
        <v>5</v>
      </c>
      <c r="E3180" s="30" t="str">
        <f>+'Categorias-9 feb-Depurado'!E3179</f>
        <v>59-2754973</v>
      </c>
      <c r="F3180" s="30" t="str">
        <f>+'Categorias-9 feb-Depurado'!F3179</f>
        <v>1621 NW 79th AvE</v>
      </c>
      <c r="G3180" s="30" t="str">
        <f>+'Categorias-9 feb-Depurado'!G3179</f>
        <v>DORAL</v>
      </c>
      <c r="H3180" s="30" t="str">
        <f>+'Categorias-9 feb-Depurado'!H3179</f>
        <v>I385764</v>
      </c>
      <c r="I3180" s="107">
        <f>+'Categorias-9 feb-Depurado'!R3179</f>
        <v>1579002</v>
      </c>
      <c r="J3180" s="108">
        <f t="shared" si="204"/>
        <v>1579002</v>
      </c>
      <c r="K3180" s="107">
        <f t="shared" si="205"/>
        <v>2154.5798270782693</v>
      </c>
      <c r="L3180" s="109">
        <f t="shared" si="206"/>
        <v>1581156.5798270784</v>
      </c>
      <c r="M3180" s="110">
        <f t="shared" si="207"/>
        <v>1.2054012345205722E-06</v>
      </c>
      <c r="N3180" s="33" t="s">
        <v>4892</v>
      </c>
      <c r="O3180" s="33">
        <f>+'Categorias-9 feb-Depurado'!Y3179</f>
        <v>316.45999999999998</v>
      </c>
      <c r="P3180" s="111">
        <f>+'Categorias-9 feb-Depurado'!AC3179</f>
        <v>44932</v>
      </c>
      <c r="Q3180" s="111">
        <f>+'Categorias-9 feb-Depurado'!AE3179</f>
        <v>44962</v>
      </c>
      <c r="R3180" s="112" t="str">
        <f>+'Categorias-9 feb-Depurado'!AB3179</f>
        <v>Comex</v>
      </c>
    </row>
    <row r="3181" spans="2:18" s="1" customFormat="1" ht="14.5" hidden="1">
      <c r="B3181" s="57" t="str">
        <f>+'Categorias-9 feb-Depurado'!B3180</f>
        <v>US EXPRESS INTERNATIONAL INC</v>
      </c>
      <c r="C3181" s="30" t="s">
        <v>4900</v>
      </c>
      <c r="D3181" s="31">
        <v>5</v>
      </c>
      <c r="E3181" s="30" t="str">
        <f>+'Categorias-9 feb-Depurado'!E3180</f>
        <v>59-2754973</v>
      </c>
      <c r="F3181" s="30" t="str">
        <f>+'Categorias-9 feb-Depurado'!F3180</f>
        <v>1621 NW 79th AvE</v>
      </c>
      <c r="G3181" s="30" t="str">
        <f>+'Categorias-9 feb-Depurado'!G3180</f>
        <v>DORAL</v>
      </c>
      <c r="H3181" s="30" t="str">
        <f>+'Categorias-9 feb-Depurado'!H3180</f>
        <v>I385760</v>
      </c>
      <c r="I3181" s="107">
        <f>+'Categorias-9 feb-Depurado'!R3180</f>
        <v>2097619</v>
      </c>
      <c r="J3181" s="108">
        <f t="shared" si="204"/>
        <v>2097619</v>
      </c>
      <c r="K3181" s="107">
        <f t="shared" si="205"/>
        <v>2862.2431018428683</v>
      </c>
      <c r="L3181" s="109">
        <f t="shared" si="206"/>
        <v>2100481.2431018427</v>
      </c>
      <c r="M3181" s="110">
        <f t="shared" si="207"/>
        <v>1.6013105316863487E-06</v>
      </c>
      <c r="N3181" s="33" t="s">
        <v>4892</v>
      </c>
      <c r="O3181" s="33">
        <f>+'Categorias-9 feb-Depurado'!Y3180</f>
        <v>420.39999999999998</v>
      </c>
      <c r="P3181" s="111">
        <f>+'Categorias-9 feb-Depurado'!AC3180</f>
        <v>44932</v>
      </c>
      <c r="Q3181" s="111">
        <f>+'Categorias-9 feb-Depurado'!AE3180</f>
        <v>44962</v>
      </c>
      <c r="R3181" s="112" t="str">
        <f>+'Categorias-9 feb-Depurado'!AB3180</f>
        <v>Comex</v>
      </c>
    </row>
    <row r="3182" spans="2:18" s="1" customFormat="1" ht="14.5" hidden="1">
      <c r="B3182" s="57" t="str">
        <f>+'Categorias-9 feb-Depurado'!B3181</f>
        <v>US EXPRESS INTERNATIONAL INC</v>
      </c>
      <c r="C3182" s="30" t="s">
        <v>4900</v>
      </c>
      <c r="D3182" s="31">
        <v>5</v>
      </c>
      <c r="E3182" s="30" t="str">
        <f>+'Categorias-9 feb-Depurado'!E3181</f>
        <v>59-2754973</v>
      </c>
      <c r="F3182" s="30" t="str">
        <f>+'Categorias-9 feb-Depurado'!F3181</f>
        <v>1621 NW 79th AvE</v>
      </c>
      <c r="G3182" s="30" t="str">
        <f>+'Categorias-9 feb-Depurado'!G3181</f>
        <v>DORAL</v>
      </c>
      <c r="H3182" s="30" t="str">
        <f>+'Categorias-9 feb-Depurado'!H3181</f>
        <v>I385763</v>
      </c>
      <c r="I3182" s="107">
        <f>+'Categorias-9 feb-Depurado'!R3181</f>
        <v>1493830</v>
      </c>
      <c r="J3182" s="108">
        <f t="shared" si="204"/>
        <v>1493830</v>
      </c>
      <c r="K3182" s="107">
        <f t="shared" si="205"/>
        <v>2038.3609286652779</v>
      </c>
      <c r="L3182" s="109">
        <f t="shared" si="206"/>
        <v>1495868.3609286654</v>
      </c>
      <c r="M3182" s="110">
        <f t="shared" si="207"/>
        <v>1.1403814093736844E-06</v>
      </c>
      <c r="N3182" s="33" t="s">
        <v>4892</v>
      </c>
      <c r="O3182" s="33">
        <f>+'Categorias-9 feb-Depurado'!Y3181</f>
        <v>299.38999999999999</v>
      </c>
      <c r="P3182" s="111">
        <f>+'Categorias-9 feb-Depurado'!AC3181</f>
        <v>44932</v>
      </c>
      <c r="Q3182" s="111">
        <f>+'Categorias-9 feb-Depurado'!AE3181</f>
        <v>44962</v>
      </c>
      <c r="R3182" s="112" t="str">
        <f>+'Categorias-9 feb-Depurado'!AB3181</f>
        <v>Comex</v>
      </c>
    </row>
    <row r="3183" spans="2:18" s="1" customFormat="1" ht="14.5" hidden="1">
      <c r="B3183" s="57" t="str">
        <f>+'Categorias-9 feb-Depurado'!B3182</f>
        <v>US EXPRESS INTERNATIONAL INC</v>
      </c>
      <c r="C3183" s="30" t="s">
        <v>4900</v>
      </c>
      <c r="D3183" s="31">
        <v>5</v>
      </c>
      <c r="E3183" s="30" t="str">
        <f>+'Categorias-9 feb-Depurado'!E3182</f>
        <v>59-2754973</v>
      </c>
      <c r="F3183" s="30" t="str">
        <f>+'Categorias-9 feb-Depurado'!F3182</f>
        <v>1621 NW 79th AvE</v>
      </c>
      <c r="G3183" s="30" t="str">
        <f>+'Categorias-9 feb-Depurado'!G3182</f>
        <v>DORAL</v>
      </c>
      <c r="H3183" s="30" t="str">
        <f>+'Categorias-9 feb-Depurado'!H3182</f>
        <v>I385753</v>
      </c>
      <c r="I3183" s="107">
        <f>+'Categorias-9 feb-Depurado'!R3182</f>
        <v>3751765</v>
      </c>
      <c r="J3183" s="108">
        <f t="shared" si="204"/>
        <v>3751765</v>
      </c>
      <c r="K3183" s="107">
        <f t="shared" si="205"/>
        <v>5119.3584206595706</v>
      </c>
      <c r="L3183" s="109">
        <f t="shared" si="206"/>
        <v>3756884.3584206598</v>
      </c>
      <c r="M3183" s="110">
        <f t="shared" si="207"/>
        <v>2.8640762726273144E-06</v>
      </c>
      <c r="N3183" s="33" t="s">
        <v>4892</v>
      </c>
      <c r="O3183" s="33">
        <f>+'Categorias-9 feb-Depurado'!Y3182</f>
        <v>751.91999999999996</v>
      </c>
      <c r="P3183" s="111">
        <f>+'Categorias-9 feb-Depurado'!AC3182</f>
        <v>44932</v>
      </c>
      <c r="Q3183" s="111">
        <f>+'Categorias-9 feb-Depurado'!AE3182</f>
        <v>44962</v>
      </c>
      <c r="R3183" s="112" t="str">
        <f>+'Categorias-9 feb-Depurado'!AB3182</f>
        <v>Comex</v>
      </c>
    </row>
    <row r="3184" spans="2:18" s="1" customFormat="1" ht="14.5" hidden="1">
      <c r="B3184" s="57" t="str">
        <f>+'Categorias-9 feb-Depurado'!B3183</f>
        <v>US EXPRESS INTERNATIONAL INC</v>
      </c>
      <c r="C3184" s="30" t="s">
        <v>4900</v>
      </c>
      <c r="D3184" s="31">
        <v>5</v>
      </c>
      <c r="E3184" s="30" t="str">
        <f>+'Categorias-9 feb-Depurado'!E3183</f>
        <v>59-2754973</v>
      </c>
      <c r="F3184" s="30" t="str">
        <f>+'Categorias-9 feb-Depurado'!F3183</f>
        <v>1621 NW 79th AvE</v>
      </c>
      <c r="G3184" s="30" t="str">
        <f>+'Categorias-9 feb-Depurado'!G3183</f>
        <v>DORAL</v>
      </c>
      <c r="H3184" s="30" t="str">
        <f>+'Categorias-9 feb-Depurado'!H3183</f>
        <v>I385803</v>
      </c>
      <c r="I3184" s="107">
        <f>+'Categorias-9 feb-Depurado'!R3183</f>
        <v>2918730</v>
      </c>
      <c r="J3184" s="108">
        <f t="shared" si="204"/>
        <v>0</v>
      </c>
      <c r="K3184" s="107">
        <f t="shared" si="205"/>
        <v>0</v>
      </c>
      <c r="L3184" s="109">
        <f t="shared" si="206"/>
        <v>2918730</v>
      </c>
      <c r="M3184" s="110">
        <f t="shared" si="207"/>
        <v>2.2251058434813576E-06</v>
      </c>
      <c r="N3184" s="33" t="s">
        <v>4892</v>
      </c>
      <c r="O3184" s="33">
        <f>+'Categorias-9 feb-Depurado'!Y3183</f>
        <v>622.05999999999995</v>
      </c>
      <c r="P3184" s="111">
        <f>+'Categorias-9 feb-Depurado'!AC3183</f>
        <v>44939</v>
      </c>
      <c r="Q3184" s="111">
        <f>+'Categorias-9 feb-Depurado'!AE3183</f>
        <v>44969</v>
      </c>
      <c r="R3184" s="112" t="str">
        <f>+'Categorias-9 feb-Depurado'!AB3183</f>
        <v>Comex</v>
      </c>
    </row>
    <row r="3185" spans="2:18" s="1" customFormat="1" ht="14.5" hidden="1">
      <c r="B3185" s="57" t="str">
        <f>+'Categorias-9 feb-Depurado'!B3184</f>
        <v>US EXPRESS INTERNATIONAL INC</v>
      </c>
      <c r="C3185" s="30" t="s">
        <v>4900</v>
      </c>
      <c r="D3185" s="31">
        <v>5</v>
      </c>
      <c r="E3185" s="30" t="str">
        <f>+'Categorias-9 feb-Depurado'!E3184</f>
        <v>59-2754973</v>
      </c>
      <c r="F3185" s="30" t="str">
        <f>+'Categorias-9 feb-Depurado'!F3184</f>
        <v>1621 NW 79th AvE</v>
      </c>
      <c r="G3185" s="30" t="str">
        <f>+'Categorias-9 feb-Depurado'!G3184</f>
        <v>DORAL</v>
      </c>
      <c r="H3185" s="30" t="str">
        <f>+'Categorias-9 feb-Depurado'!H3184</f>
        <v>I385818</v>
      </c>
      <c r="I3185" s="107">
        <f>+'Categorias-9 feb-Depurado'!R3184</f>
        <v>258062</v>
      </c>
      <c r="J3185" s="108">
        <f t="shared" si="204"/>
        <v>0</v>
      </c>
      <c r="K3185" s="107">
        <f t="shared" si="205"/>
        <v>0</v>
      </c>
      <c r="L3185" s="109">
        <f t="shared" si="206"/>
        <v>258062</v>
      </c>
      <c r="M3185" s="110">
        <f t="shared" si="207"/>
        <v>1.9673462916422079E-07</v>
      </c>
      <c r="N3185" s="33" t="s">
        <v>4892</v>
      </c>
      <c r="O3185" s="33">
        <f>+'Categorias-9 feb-Depurado'!Y3184</f>
        <v>55</v>
      </c>
      <c r="P3185" s="111">
        <f>+'Categorias-9 feb-Depurado'!AC3184</f>
        <v>44939</v>
      </c>
      <c r="Q3185" s="111">
        <f>+'Categorias-9 feb-Depurado'!AE3184</f>
        <v>44969</v>
      </c>
      <c r="R3185" s="112" t="str">
        <f>+'Categorias-9 feb-Depurado'!AB3184</f>
        <v>Comex</v>
      </c>
    </row>
    <row r="3186" spans="2:18" s="1" customFormat="1" ht="14.5" hidden="1">
      <c r="B3186" s="57" t="str">
        <f>+'Categorias-9 feb-Depurado'!B3185</f>
        <v>US EXPRESS INTERNATIONAL INC</v>
      </c>
      <c r="C3186" s="30" t="s">
        <v>4900</v>
      </c>
      <c r="D3186" s="31">
        <v>5</v>
      </c>
      <c r="E3186" s="30" t="str">
        <f>+'Categorias-9 feb-Depurado'!E3185</f>
        <v>59-2754973</v>
      </c>
      <c r="F3186" s="30" t="str">
        <f>+'Categorias-9 feb-Depurado'!F3185</f>
        <v>1621 NW 79th AvE</v>
      </c>
      <c r="G3186" s="30" t="str">
        <f>+'Categorias-9 feb-Depurado'!G3185</f>
        <v>DORAL</v>
      </c>
      <c r="H3186" s="30" t="str">
        <f>+'Categorias-9 feb-Depurado'!H3185</f>
        <v>I385746</v>
      </c>
      <c r="I3186" s="107">
        <f>+'Categorias-9 feb-Depurado'!R3185</f>
        <v>59975626</v>
      </c>
      <c r="J3186" s="108">
        <f t="shared" si="204"/>
        <v>0</v>
      </c>
      <c r="K3186" s="107">
        <f t="shared" si="205"/>
        <v>0</v>
      </c>
      <c r="L3186" s="109">
        <f t="shared" si="206"/>
        <v>59975626</v>
      </c>
      <c r="M3186" s="110">
        <f t="shared" si="207"/>
        <v>4.5722665638497718E-05</v>
      </c>
      <c r="N3186" s="33" t="s">
        <v>4892</v>
      </c>
      <c r="O3186" s="33">
        <f>+'Categorias-9 feb-Depurado'!Y3185</f>
        <v>12782.42</v>
      </c>
      <c r="P3186" s="111">
        <f>+'Categorias-9 feb-Depurado'!AC3185</f>
        <v>44939</v>
      </c>
      <c r="Q3186" s="111">
        <f>+'Categorias-9 feb-Depurado'!AE3185</f>
        <v>44969</v>
      </c>
      <c r="R3186" s="112" t="str">
        <f>+'Categorias-9 feb-Depurado'!AB3185</f>
        <v>Comex</v>
      </c>
    </row>
    <row r="3187" spans="2:18" s="1" customFormat="1" ht="14.5" hidden="1">
      <c r="B3187" s="57" t="str">
        <f>+'Categorias-9 feb-Depurado'!B3186</f>
        <v>US EXPRESS INTERNATIONAL INC</v>
      </c>
      <c r="C3187" s="30" t="s">
        <v>4900</v>
      </c>
      <c r="D3187" s="31">
        <v>5</v>
      </c>
      <c r="E3187" s="30" t="str">
        <f>+'Categorias-9 feb-Depurado'!E3186</f>
        <v>59-2754973</v>
      </c>
      <c r="F3187" s="30" t="str">
        <f>+'Categorias-9 feb-Depurado'!F3186</f>
        <v>1621 NW 79th AvE</v>
      </c>
      <c r="G3187" s="30" t="str">
        <f>+'Categorias-9 feb-Depurado'!G3186</f>
        <v>DORAL</v>
      </c>
      <c r="H3187" s="30" t="str">
        <f>+'Categorias-9 feb-Depurado'!H3186</f>
        <v>I385775</v>
      </c>
      <c r="I3187" s="107">
        <f>+'Categorias-9 feb-Depurado'!R3186</f>
        <v>258062</v>
      </c>
      <c r="J3187" s="108">
        <f t="shared" si="204"/>
        <v>0</v>
      </c>
      <c r="K3187" s="107">
        <f t="shared" si="205"/>
        <v>0</v>
      </c>
      <c r="L3187" s="109">
        <f t="shared" si="206"/>
        <v>258062</v>
      </c>
      <c r="M3187" s="110">
        <f t="shared" si="207"/>
        <v>1.9673462916422079E-07</v>
      </c>
      <c r="N3187" s="33" t="s">
        <v>4892</v>
      </c>
      <c r="O3187" s="33">
        <f>+'Categorias-9 feb-Depurado'!Y3186</f>
        <v>55</v>
      </c>
      <c r="P3187" s="111">
        <f>+'Categorias-9 feb-Depurado'!AC3186</f>
        <v>44939</v>
      </c>
      <c r="Q3187" s="111">
        <f>+'Categorias-9 feb-Depurado'!AE3186</f>
        <v>44969</v>
      </c>
      <c r="R3187" s="112" t="str">
        <f>+'Categorias-9 feb-Depurado'!AB3186</f>
        <v>Comex</v>
      </c>
    </row>
    <row r="3188" spans="2:18" s="1" customFormat="1" ht="14.5" hidden="1">
      <c r="B3188" s="57" t="str">
        <f>+'Categorias-9 feb-Depurado'!B3187</f>
        <v>US EXPRESS INTERNATIONAL INC</v>
      </c>
      <c r="C3188" s="30" t="s">
        <v>4900</v>
      </c>
      <c r="D3188" s="31">
        <v>5</v>
      </c>
      <c r="E3188" s="30" t="str">
        <f>+'Categorias-9 feb-Depurado'!E3187</f>
        <v>59-2754973</v>
      </c>
      <c r="F3188" s="30" t="str">
        <f>+'Categorias-9 feb-Depurado'!F3187</f>
        <v>1621 NW 79th AvE</v>
      </c>
      <c r="G3188" s="30" t="str">
        <f>+'Categorias-9 feb-Depurado'!G3187</f>
        <v>DORAL</v>
      </c>
      <c r="H3188" s="30" t="str">
        <f>+'Categorias-9 feb-Depurado'!H3187</f>
        <v>I385806</v>
      </c>
      <c r="I3188" s="107">
        <f>+'Categorias-9 feb-Depurado'!R3187</f>
        <v>2274091</v>
      </c>
      <c r="J3188" s="108">
        <f t="shared" si="204"/>
        <v>0</v>
      </c>
      <c r="K3188" s="107">
        <f t="shared" si="205"/>
        <v>0</v>
      </c>
      <c r="L3188" s="109">
        <f t="shared" si="206"/>
        <v>2274091</v>
      </c>
      <c r="M3188" s="110">
        <f t="shared" si="207"/>
        <v>1.7336626452972232E-06</v>
      </c>
      <c r="N3188" s="33" t="s">
        <v>4892</v>
      </c>
      <c r="O3188" s="33">
        <f>+'Categorias-9 feb-Depurado'!Y3187</f>
        <v>484.67000000000002</v>
      </c>
      <c r="P3188" s="111">
        <f>+'Categorias-9 feb-Depurado'!AC3187</f>
        <v>44939</v>
      </c>
      <c r="Q3188" s="111">
        <f>+'Categorias-9 feb-Depurado'!AE3187</f>
        <v>44969</v>
      </c>
      <c r="R3188" s="112" t="str">
        <f>+'Categorias-9 feb-Depurado'!AB3187</f>
        <v>Comex</v>
      </c>
    </row>
    <row r="3189" spans="2:18" s="1" customFormat="1" ht="14.5" hidden="1">
      <c r="B3189" s="57" t="str">
        <f>+'Categorias-9 feb-Depurado'!B3188</f>
        <v>US EXPRESS INTERNATIONAL INC</v>
      </c>
      <c r="C3189" s="30" t="s">
        <v>4900</v>
      </c>
      <c r="D3189" s="31">
        <v>5</v>
      </c>
      <c r="E3189" s="30" t="str">
        <f>+'Categorias-9 feb-Depurado'!E3188</f>
        <v>59-2754973</v>
      </c>
      <c r="F3189" s="30" t="str">
        <f>+'Categorias-9 feb-Depurado'!F3188</f>
        <v>1621 NW 79th AvE</v>
      </c>
      <c r="G3189" s="30" t="str">
        <f>+'Categorias-9 feb-Depurado'!G3188</f>
        <v>DORAL</v>
      </c>
      <c r="H3189" s="30" t="str">
        <f>+'Categorias-9 feb-Depurado'!H3188</f>
        <v>I385785</v>
      </c>
      <c r="I3189" s="107">
        <f>+'Categorias-9 feb-Depurado'!R3188</f>
        <v>34733605</v>
      </c>
      <c r="J3189" s="108">
        <f t="shared" si="204"/>
        <v>0</v>
      </c>
      <c r="K3189" s="107">
        <f t="shared" si="205"/>
        <v>0</v>
      </c>
      <c r="L3189" s="109">
        <f t="shared" si="206"/>
        <v>34733605</v>
      </c>
      <c r="M3189" s="110">
        <f t="shared" si="207"/>
        <v>2.647930690768701E-05</v>
      </c>
      <c r="N3189" s="33" t="s">
        <v>4892</v>
      </c>
      <c r="O3189" s="33">
        <f>+'Categorias-9 feb-Depurado'!Y3188</f>
        <v>7415.6099999999997</v>
      </c>
      <c r="P3189" s="111">
        <f>+'Categorias-9 feb-Depurado'!AC3188</f>
        <v>44946</v>
      </c>
      <c r="Q3189" s="111">
        <f>+'Categorias-9 feb-Depurado'!AE3188</f>
        <v>44976</v>
      </c>
      <c r="R3189" s="112" t="str">
        <f>+'Categorias-9 feb-Depurado'!AB3188</f>
        <v>Comex</v>
      </c>
    </row>
    <row r="3190" spans="2:18" s="1" customFormat="1" ht="14.5" hidden="1">
      <c r="B3190" s="57" t="str">
        <f>+'Categorias-9 feb-Depurado'!B3189</f>
        <v>US EXPRESS INTERNATIONAL INC</v>
      </c>
      <c r="C3190" s="30" t="s">
        <v>4900</v>
      </c>
      <c r="D3190" s="31">
        <v>5</v>
      </c>
      <c r="E3190" s="30" t="str">
        <f>+'Categorias-9 feb-Depurado'!E3189</f>
        <v>59-2754973</v>
      </c>
      <c r="F3190" s="30" t="str">
        <f>+'Categorias-9 feb-Depurado'!F3189</f>
        <v>1621 NW 79th AvE</v>
      </c>
      <c r="G3190" s="30" t="str">
        <f>+'Categorias-9 feb-Depurado'!G3189</f>
        <v>DORAL</v>
      </c>
      <c r="H3190" s="30" t="str">
        <f>+'Categorias-9 feb-Depurado'!H3189</f>
        <v>I385794</v>
      </c>
      <c r="I3190" s="107">
        <f>+'Categorias-9 feb-Depurado'!R3189</f>
        <v>4019914</v>
      </c>
      <c r="J3190" s="108">
        <f t="shared" si="204"/>
        <v>0</v>
      </c>
      <c r="K3190" s="107">
        <f t="shared" si="205"/>
        <v>0</v>
      </c>
      <c r="L3190" s="109">
        <f t="shared" si="206"/>
        <v>4019914</v>
      </c>
      <c r="M3190" s="110">
        <f t="shared" si="207"/>
        <v>3.0645980038210175E-06</v>
      </c>
      <c r="N3190" s="33" t="s">
        <v>4892</v>
      </c>
      <c r="O3190" s="33">
        <f>+'Categorias-9 feb-Depurado'!Y3189</f>
        <v>858.25</v>
      </c>
      <c r="P3190" s="111">
        <f>+'Categorias-9 feb-Depurado'!AC3189</f>
        <v>44946</v>
      </c>
      <c r="Q3190" s="111">
        <f>+'Categorias-9 feb-Depurado'!AE3189</f>
        <v>44976</v>
      </c>
      <c r="R3190" s="112" t="str">
        <f>+'Categorias-9 feb-Depurado'!AB3189</f>
        <v>Comex</v>
      </c>
    </row>
    <row r="3191" spans="2:18" s="1" customFormat="1" ht="14.5" hidden="1">
      <c r="B3191" s="57" t="str">
        <f>+'Categorias-9 feb-Depurado'!B3190</f>
        <v>US EXPRESS INTERNATIONAL INC</v>
      </c>
      <c r="C3191" s="30" t="s">
        <v>4900</v>
      </c>
      <c r="D3191" s="31">
        <v>5</v>
      </c>
      <c r="E3191" s="30" t="str">
        <f>+'Categorias-9 feb-Depurado'!E3190</f>
        <v>59-2754973</v>
      </c>
      <c r="F3191" s="30" t="str">
        <f>+'Categorias-9 feb-Depurado'!F3190</f>
        <v>1621 NW 79th AvE</v>
      </c>
      <c r="G3191" s="30" t="str">
        <f>+'Categorias-9 feb-Depurado'!G3190</f>
        <v>DORAL</v>
      </c>
      <c r="H3191" s="30" t="str">
        <f>+'Categorias-9 feb-Depurado'!H3190</f>
        <v>I385861</v>
      </c>
      <c r="I3191" s="107">
        <f>+'Categorias-9 feb-Depurado'!R3190</f>
        <v>125668</v>
      </c>
      <c r="J3191" s="108">
        <f t="shared" si="204"/>
        <v>0</v>
      </c>
      <c r="K3191" s="107">
        <f t="shared" si="205"/>
        <v>0</v>
      </c>
      <c r="L3191" s="109">
        <f t="shared" si="206"/>
        <v>125668</v>
      </c>
      <c r="M3191" s="110">
        <f t="shared" si="207"/>
        <v>9.580351767330834E-08</v>
      </c>
      <c r="N3191" s="33" t="s">
        <v>4892</v>
      </c>
      <c r="O3191" s="33">
        <f>+'Categorias-9 feb-Depurado'!Y3190</f>
        <v>26.829999999999998</v>
      </c>
      <c r="P3191" s="111">
        <f>+'Categorias-9 feb-Depurado'!AC3190</f>
        <v>44946</v>
      </c>
      <c r="Q3191" s="111">
        <f>+'Categorias-9 feb-Depurado'!AE3190</f>
        <v>44976</v>
      </c>
      <c r="R3191" s="112" t="str">
        <f>+'Categorias-9 feb-Depurado'!AB3190</f>
        <v>Comex</v>
      </c>
    </row>
    <row r="3192" spans="2:18" s="1" customFormat="1" ht="14.5" hidden="1">
      <c r="B3192" s="57" t="str">
        <f>+'Categorias-9 feb-Depurado'!B3191</f>
        <v>US EXPRESS INTERNATIONAL INC</v>
      </c>
      <c r="C3192" s="30" t="s">
        <v>4900</v>
      </c>
      <c r="D3192" s="31">
        <v>5</v>
      </c>
      <c r="E3192" s="30" t="str">
        <f>+'Categorias-9 feb-Depurado'!E3191</f>
        <v>59-2754973</v>
      </c>
      <c r="F3192" s="30" t="str">
        <f>+'Categorias-9 feb-Depurado'!F3191</f>
        <v>1621 NW 79th AvE</v>
      </c>
      <c r="G3192" s="30" t="str">
        <f>+'Categorias-9 feb-Depurado'!G3191</f>
        <v>DORAL</v>
      </c>
      <c r="H3192" s="30" t="str">
        <f>+'Categorias-9 feb-Depurado'!H3191</f>
        <v>I385859</v>
      </c>
      <c r="I3192" s="107">
        <f>+'Categorias-9 feb-Depurado'!R3191</f>
        <v>93677</v>
      </c>
      <c r="J3192" s="108">
        <f t="shared" si="204"/>
        <v>0</v>
      </c>
      <c r="K3192" s="107">
        <f t="shared" si="205"/>
        <v>0</v>
      </c>
      <c r="L3192" s="109">
        <f t="shared" si="206"/>
        <v>93677</v>
      </c>
      <c r="M3192" s="110">
        <f t="shared" si="207"/>
        <v>7.1415046989547898E-08</v>
      </c>
      <c r="N3192" s="33" t="s">
        <v>4892</v>
      </c>
      <c r="O3192" s="33">
        <f>+'Categorias-9 feb-Depurado'!Y3191</f>
        <v>20</v>
      </c>
      <c r="P3192" s="111">
        <f>+'Categorias-9 feb-Depurado'!AC3191</f>
        <v>44946</v>
      </c>
      <c r="Q3192" s="111">
        <f>+'Categorias-9 feb-Depurado'!AE3191</f>
        <v>44976</v>
      </c>
      <c r="R3192" s="112" t="str">
        <f>+'Categorias-9 feb-Depurado'!AB3191</f>
        <v>Comex</v>
      </c>
    </row>
    <row r="3193" spans="2:18" s="1" customFormat="1" ht="14.5" hidden="1">
      <c r="B3193" s="57" t="str">
        <f>+'Categorias-9 feb-Depurado'!B3192</f>
        <v>US EXPRESS INTERNATIONAL INC</v>
      </c>
      <c r="C3193" s="30" t="s">
        <v>4900</v>
      </c>
      <c r="D3193" s="31">
        <v>5</v>
      </c>
      <c r="E3193" s="30" t="str">
        <f>+'Categorias-9 feb-Depurado'!E3192</f>
        <v>59-2754973</v>
      </c>
      <c r="F3193" s="30" t="str">
        <f>+'Categorias-9 feb-Depurado'!F3192</f>
        <v>1621 NW 79th AvE</v>
      </c>
      <c r="G3193" s="30" t="str">
        <f>+'Categorias-9 feb-Depurado'!G3192</f>
        <v>DORAL</v>
      </c>
      <c r="H3193" s="30" t="str">
        <f>+'Categorias-9 feb-Depurado'!H3192</f>
        <v>I385853</v>
      </c>
      <c r="I3193" s="107">
        <f>+'Categorias-9 feb-Depurado'!R3192</f>
        <v>1815554</v>
      </c>
      <c r="J3193" s="108">
        <f t="shared" si="204"/>
        <v>0</v>
      </c>
      <c r="K3193" s="107">
        <f t="shared" si="205"/>
        <v>0</v>
      </c>
      <c r="L3193" s="109">
        <f t="shared" si="206"/>
        <v>1815554</v>
      </c>
      <c r="M3193" s="110">
        <f t="shared" si="207"/>
        <v>1.3840950737327375E-06</v>
      </c>
      <c r="N3193" s="33" t="s">
        <v>4892</v>
      </c>
      <c r="O3193" s="33">
        <f>+'Categorias-9 feb-Depurado'!Y3192</f>
        <v>387.62</v>
      </c>
      <c r="P3193" s="111">
        <f>+'Categorias-9 feb-Depurado'!AC3192</f>
        <v>44946</v>
      </c>
      <c r="Q3193" s="111">
        <f>+'Categorias-9 feb-Depurado'!AE3192</f>
        <v>44976</v>
      </c>
      <c r="R3193" s="112" t="str">
        <f>+'Categorias-9 feb-Depurado'!AB3192</f>
        <v>Comex</v>
      </c>
    </row>
    <row r="3194" spans="2:18" s="1" customFormat="1" ht="14.5" hidden="1">
      <c r="B3194" s="57" t="str">
        <f>+'Categorias-9 feb-Depurado'!B3193</f>
        <v>US EXPRESS INTERNATIONAL INC</v>
      </c>
      <c r="C3194" s="30" t="s">
        <v>4900</v>
      </c>
      <c r="D3194" s="31">
        <v>5</v>
      </c>
      <c r="E3194" s="30" t="str">
        <f>+'Categorias-9 feb-Depurado'!E3193</f>
        <v>59-2754973</v>
      </c>
      <c r="F3194" s="30" t="str">
        <f>+'Categorias-9 feb-Depurado'!F3193</f>
        <v>1621 NW 79th AvE</v>
      </c>
      <c r="G3194" s="30" t="str">
        <f>+'Categorias-9 feb-Depurado'!G3193</f>
        <v>DORAL</v>
      </c>
      <c r="H3194" s="30" t="str">
        <f>+'Categorias-9 feb-Depurado'!H3193</f>
        <v>I385845</v>
      </c>
      <c r="I3194" s="107">
        <f>+'Categorias-9 feb-Depurado'!R3193</f>
        <v>2595321</v>
      </c>
      <c r="J3194" s="108">
        <f t="shared" si="204"/>
        <v>0</v>
      </c>
      <c r="K3194" s="107">
        <f t="shared" si="205"/>
        <v>0</v>
      </c>
      <c r="L3194" s="109">
        <f t="shared" si="206"/>
        <v>2595321</v>
      </c>
      <c r="M3194" s="110">
        <f t="shared" si="207"/>
        <v>1.9785536595745002E-06</v>
      </c>
      <c r="N3194" s="33" t="s">
        <v>4892</v>
      </c>
      <c r="O3194" s="33">
        <f>+'Categorias-9 feb-Depurado'!Y3193</f>
        <v>554.10000000000002</v>
      </c>
      <c r="P3194" s="111">
        <f>+'Categorias-9 feb-Depurado'!AC3193</f>
        <v>44946</v>
      </c>
      <c r="Q3194" s="111">
        <f>+'Categorias-9 feb-Depurado'!AE3193</f>
        <v>44976</v>
      </c>
      <c r="R3194" s="112" t="str">
        <f>+'Categorias-9 feb-Depurado'!AB3193</f>
        <v>Comex</v>
      </c>
    </row>
    <row r="3195" spans="2:18" s="1" customFormat="1" ht="14.5" hidden="1">
      <c r="B3195" s="57" t="str">
        <f>+'Categorias-9 feb-Depurado'!B3194</f>
        <v>US EXPRESS INTERNATIONAL INC</v>
      </c>
      <c r="C3195" s="30" t="s">
        <v>4900</v>
      </c>
      <c r="D3195" s="31">
        <v>5</v>
      </c>
      <c r="E3195" s="30" t="str">
        <f>+'Categorias-9 feb-Depurado'!E3194</f>
        <v>59-2754973</v>
      </c>
      <c r="F3195" s="30" t="str">
        <f>+'Categorias-9 feb-Depurado'!F3194</f>
        <v>1621 NW 79th AvE</v>
      </c>
      <c r="G3195" s="30" t="str">
        <f>+'Categorias-9 feb-Depurado'!G3194</f>
        <v>DORAL</v>
      </c>
      <c r="H3195" s="30" t="str">
        <f>+'Categorias-9 feb-Depurado'!H3194</f>
        <v>I385851</v>
      </c>
      <c r="I3195" s="107">
        <f>+'Categorias-9 feb-Depurado'!R3194</f>
        <v>2242862</v>
      </c>
      <c r="J3195" s="108">
        <f t="shared" si="204"/>
        <v>0</v>
      </c>
      <c r="K3195" s="107">
        <f t="shared" si="205"/>
        <v>0</v>
      </c>
      <c r="L3195" s="109">
        <f t="shared" si="206"/>
        <v>2242862</v>
      </c>
      <c r="M3195" s="110">
        <f t="shared" si="207"/>
        <v>1.7098550884536375E-06</v>
      </c>
      <c r="N3195" s="33" t="s">
        <v>4892</v>
      </c>
      <c r="O3195" s="33">
        <f>+'Categorias-9 feb-Depurado'!Y3194</f>
        <v>478.85000000000002</v>
      </c>
      <c r="P3195" s="111">
        <f>+'Categorias-9 feb-Depurado'!AC3194</f>
        <v>44946</v>
      </c>
      <c r="Q3195" s="111">
        <f>+'Categorias-9 feb-Depurado'!AE3194</f>
        <v>44976</v>
      </c>
      <c r="R3195" s="112" t="str">
        <f>+'Categorias-9 feb-Depurado'!AB3194</f>
        <v>Comex</v>
      </c>
    </row>
    <row r="3196" spans="2:18" s="1" customFormat="1" ht="14.5" hidden="1">
      <c r="B3196" s="57" t="str">
        <f>+'Categorias-9 feb-Depurado'!B3195</f>
        <v>US EXPRESS INTERNATIONAL INC</v>
      </c>
      <c r="C3196" s="30" t="s">
        <v>4900</v>
      </c>
      <c r="D3196" s="31">
        <v>5</v>
      </c>
      <c r="E3196" s="30" t="str">
        <f>+'Categorias-9 feb-Depurado'!E3195</f>
        <v>59-2754973</v>
      </c>
      <c r="F3196" s="30" t="str">
        <f>+'Categorias-9 feb-Depurado'!F3195</f>
        <v>1621 NW 79th AvE</v>
      </c>
      <c r="G3196" s="30" t="str">
        <f>+'Categorias-9 feb-Depurado'!G3195</f>
        <v>DORAL</v>
      </c>
      <c r="H3196" s="30" t="str">
        <f>+'Categorias-9 feb-Depurado'!H3195</f>
        <v>I385839</v>
      </c>
      <c r="I3196" s="107">
        <f>+'Categorias-9 feb-Depurado'!R3195</f>
        <v>2101166</v>
      </c>
      <c r="J3196" s="108">
        <f t="shared" si="204"/>
        <v>0</v>
      </c>
      <c r="K3196" s="107">
        <f t="shared" si="205"/>
        <v>0</v>
      </c>
      <c r="L3196" s="109">
        <f t="shared" si="206"/>
        <v>2101166</v>
      </c>
      <c r="M3196" s="110">
        <f t="shared" si="207"/>
        <v>1.6018325589295174E-06</v>
      </c>
      <c r="N3196" s="33" t="s">
        <v>4892</v>
      </c>
      <c r="O3196" s="33">
        <f>+'Categorias-9 feb-Depurado'!Y3195</f>
        <v>451.99000000000001</v>
      </c>
      <c r="P3196" s="111">
        <f>+'Categorias-9 feb-Depurado'!AC3195</f>
        <v>44958</v>
      </c>
      <c r="Q3196" s="111">
        <f>+'Categorias-9 feb-Depurado'!AE3195</f>
        <v>44988</v>
      </c>
      <c r="R3196" s="112" t="str">
        <f>+'Categorias-9 feb-Depurado'!AB3195</f>
        <v>Comex</v>
      </c>
    </row>
    <row r="3197" spans="2:18" s="1" customFormat="1" ht="14.5" hidden="1">
      <c r="B3197" s="57" t="str">
        <f>+'Categorias-9 feb-Depurado'!B3196</f>
        <v>US EXPRESS INTERNATIONAL INC</v>
      </c>
      <c r="C3197" s="30" t="s">
        <v>4900</v>
      </c>
      <c r="D3197" s="31">
        <v>5</v>
      </c>
      <c r="E3197" s="30" t="str">
        <f>+'Categorias-9 feb-Depurado'!E3196</f>
        <v>59-2754973</v>
      </c>
      <c r="F3197" s="30" t="str">
        <f>+'Categorias-9 feb-Depurado'!F3196</f>
        <v>1621 NW 79th AvE</v>
      </c>
      <c r="G3197" s="30" t="str">
        <f>+'Categorias-9 feb-Depurado'!G3196</f>
        <v>DORAL</v>
      </c>
      <c r="H3197" s="30" t="str">
        <f>+'Categorias-9 feb-Depurado'!H3196</f>
        <v>I385899</v>
      </c>
      <c r="I3197" s="107">
        <f>+'Categorias-9 feb-Depurado'!R3196</f>
        <v>2422809</v>
      </c>
      <c r="J3197" s="108">
        <f t="shared" si="204"/>
        <v>0</v>
      </c>
      <c r="K3197" s="107">
        <f t="shared" si="205"/>
        <v>0</v>
      </c>
      <c r="L3197" s="109">
        <f t="shared" si="206"/>
        <v>2422809</v>
      </c>
      <c r="M3197" s="110">
        <f t="shared" si="207"/>
        <v>1.8470384254587526E-06</v>
      </c>
      <c r="N3197" s="33" t="s">
        <v>4892</v>
      </c>
      <c r="O3197" s="33">
        <f>+'Categorias-9 feb-Depurado'!Y3196</f>
        <v>521.17999999999995</v>
      </c>
      <c r="P3197" s="111">
        <f>+'Categorias-9 feb-Depurado'!AC3196</f>
        <v>44958</v>
      </c>
      <c r="Q3197" s="111">
        <f>+'Categorias-9 feb-Depurado'!AE3196</f>
        <v>44988</v>
      </c>
      <c r="R3197" s="112" t="str">
        <f>+'Categorias-9 feb-Depurado'!AB3196</f>
        <v>Comex</v>
      </c>
    </row>
    <row r="3198" spans="2:18" s="1" customFormat="1" ht="14.5" hidden="1">
      <c r="B3198" s="57" t="str">
        <f>+'Categorias-9 feb-Depurado'!B3197</f>
        <v>US EXPRESS INTERNATIONAL INC</v>
      </c>
      <c r="C3198" s="30" t="s">
        <v>4900</v>
      </c>
      <c r="D3198" s="31">
        <v>5</v>
      </c>
      <c r="E3198" s="30" t="str">
        <f>+'Categorias-9 feb-Depurado'!E3197</f>
        <v>59-2754973</v>
      </c>
      <c r="F3198" s="30" t="str">
        <f>+'Categorias-9 feb-Depurado'!F3197</f>
        <v>1621 NW 79th AvE</v>
      </c>
      <c r="G3198" s="30" t="str">
        <f>+'Categorias-9 feb-Depurado'!G3197</f>
        <v>DORAL</v>
      </c>
      <c r="H3198" s="30" t="str">
        <f>+'Categorias-9 feb-Depurado'!H3197</f>
        <v>I385909</v>
      </c>
      <c r="I3198" s="107">
        <f>+'Categorias-9 feb-Depurado'!R3197</f>
        <v>2298596</v>
      </c>
      <c r="J3198" s="108">
        <f t="shared" si="204"/>
        <v>0</v>
      </c>
      <c r="K3198" s="107">
        <f t="shared" si="205"/>
        <v>0</v>
      </c>
      <c r="L3198" s="109">
        <f t="shared" si="206"/>
        <v>2298596</v>
      </c>
      <c r="M3198" s="110">
        <f t="shared" si="207"/>
        <v>1.752344133031447E-06</v>
      </c>
      <c r="N3198" s="33" t="s">
        <v>4892</v>
      </c>
      <c r="O3198" s="33">
        <f>+'Categorias-9 feb-Depurado'!Y3197</f>
        <v>494.45999999999998</v>
      </c>
      <c r="P3198" s="111">
        <f>+'Categorias-9 feb-Depurado'!AC3197</f>
        <v>44958</v>
      </c>
      <c r="Q3198" s="111">
        <f>+'Categorias-9 feb-Depurado'!AE3197</f>
        <v>44988</v>
      </c>
      <c r="R3198" s="112" t="str">
        <f>+'Categorias-9 feb-Depurado'!AB3197</f>
        <v>Comex</v>
      </c>
    </row>
    <row r="3199" spans="2:18" s="1" customFormat="1" ht="14.5" hidden="1">
      <c r="B3199" s="57" t="str">
        <f>+'Categorias-9 feb-Depurado'!B3198</f>
        <v>US EXPRESS INTERNATIONAL INC</v>
      </c>
      <c r="C3199" s="30" t="s">
        <v>4900</v>
      </c>
      <c r="D3199" s="31">
        <v>5</v>
      </c>
      <c r="E3199" s="30" t="str">
        <f>+'Categorias-9 feb-Depurado'!E3198</f>
        <v>59-2754973</v>
      </c>
      <c r="F3199" s="30" t="str">
        <f>+'Categorias-9 feb-Depurado'!F3198</f>
        <v>1621 NW 79th AvE</v>
      </c>
      <c r="G3199" s="30" t="str">
        <f>+'Categorias-9 feb-Depurado'!G3198</f>
        <v>DORAL</v>
      </c>
      <c r="H3199" s="30" t="str">
        <f>+'Categorias-9 feb-Depurado'!H3198</f>
        <v>I385908</v>
      </c>
      <c r="I3199" s="107">
        <f>+'Categorias-9 feb-Depurado'!R3198</f>
        <v>2298596</v>
      </c>
      <c r="J3199" s="108">
        <f t="shared" si="204"/>
        <v>0</v>
      </c>
      <c r="K3199" s="107">
        <f t="shared" si="205"/>
        <v>0</v>
      </c>
      <c r="L3199" s="109">
        <f t="shared" si="206"/>
        <v>2298596</v>
      </c>
      <c r="M3199" s="110">
        <f t="shared" si="207"/>
        <v>1.752344133031447E-06</v>
      </c>
      <c r="N3199" s="33" t="s">
        <v>4892</v>
      </c>
      <c r="O3199" s="33">
        <f>+'Categorias-9 feb-Depurado'!Y3198</f>
        <v>494.45999999999998</v>
      </c>
      <c r="P3199" s="111">
        <f>+'Categorias-9 feb-Depurado'!AC3198</f>
        <v>44958</v>
      </c>
      <c r="Q3199" s="111">
        <f>+'Categorias-9 feb-Depurado'!AE3198</f>
        <v>44988</v>
      </c>
      <c r="R3199" s="112" t="str">
        <f>+'Categorias-9 feb-Depurado'!AB3198</f>
        <v>Comex</v>
      </c>
    </row>
    <row r="3200" spans="2:18" s="1" customFormat="1" ht="14.5" hidden="1">
      <c r="B3200" s="57" t="str">
        <f>+'Categorias-9 feb-Depurado'!B3199</f>
        <v>US EXPRESS INTERNATIONAL INC</v>
      </c>
      <c r="C3200" s="30" t="s">
        <v>4900</v>
      </c>
      <c r="D3200" s="31">
        <v>5</v>
      </c>
      <c r="E3200" s="30" t="str">
        <f>+'Categorias-9 feb-Depurado'!E3199</f>
        <v>59-2754973</v>
      </c>
      <c r="F3200" s="30" t="str">
        <f>+'Categorias-9 feb-Depurado'!F3199</f>
        <v>1621 NW 79th AvE</v>
      </c>
      <c r="G3200" s="30" t="str">
        <f>+'Categorias-9 feb-Depurado'!G3199</f>
        <v>DORAL</v>
      </c>
      <c r="H3200" s="30" t="str">
        <f>+'Categorias-9 feb-Depurado'!H3199</f>
        <v>I385892</v>
      </c>
      <c r="I3200" s="107">
        <f>+'Categorias-9 feb-Depurado'!R3199</f>
        <v>3886732</v>
      </c>
      <c r="J3200" s="108">
        <f t="shared" si="204"/>
        <v>0</v>
      </c>
      <c r="K3200" s="107">
        <f t="shared" si="205"/>
        <v>0</v>
      </c>
      <c r="L3200" s="109">
        <f t="shared" si="206"/>
        <v>3886732</v>
      </c>
      <c r="M3200" s="110">
        <f t="shared" si="207"/>
        <v>2.9630661572827853E-06</v>
      </c>
      <c r="N3200" s="33" t="s">
        <v>4892</v>
      </c>
      <c r="O3200" s="33">
        <f>+'Categorias-9 feb-Depurado'!Y3199</f>
        <v>836.09000000000003</v>
      </c>
      <c r="P3200" s="111">
        <f>+'Categorias-9 feb-Depurado'!AC3199</f>
        <v>44958</v>
      </c>
      <c r="Q3200" s="111">
        <f>+'Categorias-9 feb-Depurado'!AE3199</f>
        <v>44988</v>
      </c>
      <c r="R3200" s="112" t="str">
        <f>+'Categorias-9 feb-Depurado'!AB3199</f>
        <v>Comex</v>
      </c>
    </row>
    <row r="3201" spans="2:18" s="1" customFormat="1" ht="14.5" hidden="1">
      <c r="B3201" s="57" t="str">
        <f>+'Categorias-9 feb-Depurado'!B3200</f>
        <v>US EXPRESS INTERNATIONAL INC</v>
      </c>
      <c r="C3201" s="30" t="s">
        <v>4900</v>
      </c>
      <c r="D3201" s="31">
        <v>5</v>
      </c>
      <c r="E3201" s="30" t="str">
        <f>+'Categorias-9 feb-Depurado'!E3200</f>
        <v>59-2754973</v>
      </c>
      <c r="F3201" s="30" t="str">
        <f>+'Categorias-9 feb-Depurado'!F3200</f>
        <v>1621 NW 79th AvE</v>
      </c>
      <c r="G3201" s="30" t="str">
        <f>+'Categorias-9 feb-Depurado'!G3200</f>
        <v>DORAL</v>
      </c>
      <c r="H3201" s="30" t="str">
        <f>+'Categorias-9 feb-Depurado'!H3200</f>
        <v>I385907</v>
      </c>
      <c r="I3201" s="107">
        <f>+'Categorias-9 feb-Depurado'!R3200</f>
        <v>5818127</v>
      </c>
      <c r="J3201" s="108">
        <f t="shared" si="204"/>
        <v>0</v>
      </c>
      <c r="K3201" s="107">
        <f t="shared" si="205"/>
        <v>0</v>
      </c>
      <c r="L3201" s="109">
        <f t="shared" si="206"/>
        <v>5818127</v>
      </c>
      <c r="M3201" s="110">
        <f t="shared" si="207"/>
        <v>4.4354730947421179E-06</v>
      </c>
      <c r="N3201" s="33" t="s">
        <v>4892</v>
      </c>
      <c r="O3201" s="33">
        <f>+'Categorias-9 feb-Depurado'!Y3200</f>
        <v>1251.5599999999999</v>
      </c>
      <c r="P3201" s="111">
        <f>+'Categorias-9 feb-Depurado'!AC3200</f>
        <v>44958</v>
      </c>
      <c r="Q3201" s="111">
        <f>+'Categorias-9 feb-Depurado'!AE3200</f>
        <v>44988</v>
      </c>
      <c r="R3201" s="112" t="str">
        <f>+'Categorias-9 feb-Depurado'!AB3200</f>
        <v>Comex</v>
      </c>
    </row>
    <row r="3202" spans="2:18" s="1" customFormat="1" ht="14.5" hidden="1">
      <c r="B3202" s="57" t="str">
        <f>+'Categorias-9 feb-Depurado'!B3201</f>
        <v>US EXPRESS INTERNATIONAL INC</v>
      </c>
      <c r="C3202" s="30" t="s">
        <v>4900</v>
      </c>
      <c r="D3202" s="31">
        <v>5</v>
      </c>
      <c r="E3202" s="30" t="str">
        <f>+'Categorias-9 feb-Depurado'!E3201</f>
        <v>59-2754973</v>
      </c>
      <c r="F3202" s="30" t="str">
        <f>+'Categorias-9 feb-Depurado'!F3201</f>
        <v>1621 NW 79th AvE</v>
      </c>
      <c r="G3202" s="30" t="str">
        <f>+'Categorias-9 feb-Depurado'!G3201</f>
        <v>DORAL</v>
      </c>
      <c r="H3202" s="30" t="str">
        <f>+'Categorias-9 feb-Depurado'!H3201</f>
        <v>I385829</v>
      </c>
      <c r="I3202" s="107">
        <f>+'Categorias-9 feb-Depurado'!R3201</f>
        <v>39936377</v>
      </c>
      <c r="J3202" s="108">
        <f t="shared" si="204"/>
        <v>0</v>
      </c>
      <c r="K3202" s="107">
        <f t="shared" si="205"/>
        <v>0</v>
      </c>
      <c r="L3202" s="109">
        <f t="shared" si="206"/>
        <v>39936377</v>
      </c>
      <c r="M3202" s="110">
        <f t="shared" si="207"/>
        <v>3.0445661582323305E-05</v>
      </c>
      <c r="N3202" s="33" t="s">
        <v>4892</v>
      </c>
      <c r="O3202" s="33">
        <f>+'Categorias-9 feb-Depurado'!Y3201</f>
        <v>8590.8700000000008</v>
      </c>
      <c r="P3202" s="111">
        <f>+'Categorias-9 feb-Depurado'!AC3201</f>
        <v>44958</v>
      </c>
      <c r="Q3202" s="111">
        <f>+'Categorias-9 feb-Depurado'!AE3201</f>
        <v>44988</v>
      </c>
      <c r="R3202" s="112" t="str">
        <f>+'Categorias-9 feb-Depurado'!AB3201</f>
        <v>Comex</v>
      </c>
    </row>
    <row r="3203" spans="2:18" s="1" customFormat="1" ht="14.5" hidden="1">
      <c r="B3203" s="57" t="str">
        <f>+'Categorias-9 feb-Depurado'!B3202</f>
        <v>US EXPRESS INTERNATIONAL INC</v>
      </c>
      <c r="C3203" s="30" t="s">
        <v>4900</v>
      </c>
      <c r="D3203" s="31">
        <v>5</v>
      </c>
      <c r="E3203" s="30" t="str">
        <f>+'Categorias-9 feb-Depurado'!E3202</f>
        <v>59-2754973</v>
      </c>
      <c r="F3203" s="30" t="str">
        <f>+'Categorias-9 feb-Depurado'!F3202</f>
        <v>1621 NW 79th AvE</v>
      </c>
      <c r="G3203" s="30" t="str">
        <f>+'Categorias-9 feb-Depurado'!G3202</f>
        <v>DORAL</v>
      </c>
      <c r="H3203" s="30" t="str">
        <f>+'Categorias-9 feb-Depurado'!H3202</f>
        <v>I385854</v>
      </c>
      <c r="I3203" s="107">
        <f>+'Categorias-9 feb-Depurado'!R3202</f>
        <v>1811412</v>
      </c>
      <c r="J3203" s="108">
        <f t="shared" si="204"/>
        <v>0</v>
      </c>
      <c r="K3203" s="107">
        <f t="shared" si="205"/>
        <v>0</v>
      </c>
      <c r="L3203" s="109">
        <f t="shared" si="206"/>
        <v>1811412</v>
      </c>
      <c r="M3203" s="110">
        <f t="shared" si="207"/>
        <v>1.3809374029637045E-06</v>
      </c>
      <c r="N3203" s="33" t="s">
        <v>4892</v>
      </c>
      <c r="O3203" s="33">
        <f>+'Categorias-9 feb-Depurado'!Y3202</f>
        <v>389.66000000000003</v>
      </c>
      <c r="P3203" s="111">
        <f>+'Categorias-9 feb-Depurado'!AC3202</f>
        <v>44958</v>
      </c>
      <c r="Q3203" s="111">
        <f>+'Categorias-9 feb-Depurado'!AE3202</f>
        <v>44988</v>
      </c>
      <c r="R3203" s="112" t="str">
        <f>+'Categorias-9 feb-Depurado'!AB3202</f>
        <v>Comex</v>
      </c>
    </row>
    <row r="3204" spans="2:18" s="1" customFormat="1" ht="14.5" hidden="1">
      <c r="B3204" s="57" t="str">
        <f>+'Categorias-9 feb-Depurado'!B3203</f>
        <v>US EXPRESS INTERNATIONAL INC</v>
      </c>
      <c r="C3204" s="30" t="s">
        <v>4900</v>
      </c>
      <c r="D3204" s="31">
        <v>5</v>
      </c>
      <c r="E3204" s="30" t="str">
        <f>+'Categorias-9 feb-Depurado'!E3203</f>
        <v>59-2754973</v>
      </c>
      <c r="F3204" s="30" t="str">
        <f>+'Categorias-9 feb-Depurado'!F3203</f>
        <v>1621 NW 79th AvE</v>
      </c>
      <c r="G3204" s="30" t="str">
        <f>+'Categorias-9 feb-Depurado'!G3203</f>
        <v>DORAL</v>
      </c>
      <c r="H3204" s="30" t="str">
        <f>+'Categorias-9 feb-Depurado'!H3203</f>
        <v>I385906</v>
      </c>
      <c r="I3204" s="107">
        <f>+'Categorias-9 feb-Depurado'!R3203</f>
        <v>3277845</v>
      </c>
      <c r="J3204" s="108">
        <f t="shared" si="204"/>
        <v>0</v>
      </c>
      <c r="K3204" s="107">
        <f t="shared" si="205"/>
        <v>0</v>
      </c>
      <c r="L3204" s="109">
        <f t="shared" si="206"/>
        <v>3277845</v>
      </c>
      <c r="M3204" s="110">
        <f t="shared" si="207"/>
        <v>2.4988786436313572E-06</v>
      </c>
      <c r="N3204" s="33" t="s">
        <v>4892</v>
      </c>
      <c r="O3204" s="33">
        <f>+'Categorias-9 feb-Depurado'!Y3203</f>
        <v>705.11000000000001</v>
      </c>
      <c r="P3204" s="111">
        <f>+'Categorias-9 feb-Depurado'!AC3203</f>
        <v>44959</v>
      </c>
      <c r="Q3204" s="111">
        <f>+'Categorias-9 feb-Depurado'!AE3203</f>
        <v>44989</v>
      </c>
      <c r="R3204" s="112" t="str">
        <f>+'Categorias-9 feb-Depurado'!AB3203</f>
        <v>Comex</v>
      </c>
    </row>
    <row r="3205" spans="2:18" s="1" customFormat="1" ht="14.5" hidden="1">
      <c r="B3205" s="57" t="str">
        <f>+'Categorias-9 feb-Depurado'!B3204</f>
        <v>US EXPRESS INTERNATIONAL INC</v>
      </c>
      <c r="C3205" s="30" t="s">
        <v>4900</v>
      </c>
      <c r="D3205" s="31">
        <v>5</v>
      </c>
      <c r="E3205" s="30" t="str">
        <f>+'Categorias-9 feb-Depurado'!E3204</f>
        <v>59-2754973</v>
      </c>
      <c r="F3205" s="30" t="str">
        <f>+'Categorias-9 feb-Depurado'!F3204</f>
        <v>1621 NW 79th AvE</v>
      </c>
      <c r="G3205" s="30" t="str">
        <f>+'Categorias-9 feb-Depurado'!G3204</f>
        <v>DORAL</v>
      </c>
      <c r="H3205" s="30" t="str">
        <f>+'Categorias-9 feb-Depurado'!H3204</f>
        <v>I385910</v>
      </c>
      <c r="I3205" s="107">
        <f>+'Categorias-9 feb-Depurado'!R3204</f>
        <v>2170595</v>
      </c>
      <c r="J3205" s="108">
        <f t="shared" si="204"/>
        <v>0</v>
      </c>
      <c r="K3205" s="107">
        <f t="shared" si="205"/>
        <v>0</v>
      </c>
      <c r="L3205" s="109">
        <f t="shared" si="206"/>
        <v>2170595</v>
      </c>
      <c r="M3205" s="110">
        <f t="shared" si="207"/>
        <v>1.6547620431939295E-06</v>
      </c>
      <c r="N3205" s="33" t="s">
        <v>4892</v>
      </c>
      <c r="O3205" s="33">
        <f>+'Categorias-9 feb-Depurado'!Y3204</f>
        <v>473.47000000000003</v>
      </c>
      <c r="P3205" s="111">
        <f>+'Categorias-9 feb-Depurado'!AC3204</f>
        <v>44960</v>
      </c>
      <c r="Q3205" s="111">
        <f>+'Categorias-9 feb-Depurado'!AE3204</f>
        <v>44990</v>
      </c>
      <c r="R3205" s="112" t="str">
        <f>+'Categorias-9 feb-Depurado'!AB3204</f>
        <v>Comex</v>
      </c>
    </row>
    <row r="3206" spans="2:18" s="1" customFormat="1" ht="14.5" hidden="1">
      <c r="B3206" s="57" t="str">
        <f>+'Categorias-9 feb-Depurado'!B3205</f>
        <v>US EXPRESS INTERNATIONAL INC</v>
      </c>
      <c r="C3206" s="30" t="s">
        <v>4900</v>
      </c>
      <c r="D3206" s="31">
        <v>5</v>
      </c>
      <c r="E3206" s="30" t="str">
        <f>+'Categorias-9 feb-Depurado'!E3205</f>
        <v>59-2754973</v>
      </c>
      <c r="F3206" s="30" t="str">
        <f>+'Categorias-9 feb-Depurado'!F3205</f>
        <v>1621 NW 79th AvE</v>
      </c>
      <c r="G3206" s="30" t="str">
        <f>+'Categorias-9 feb-Depurado'!G3205</f>
        <v>DORAL</v>
      </c>
      <c r="H3206" s="30" t="str">
        <f>+'Categorias-9 feb-Depurado'!H3205</f>
        <v>I385926</v>
      </c>
      <c r="I3206" s="107">
        <f>+'Categorias-9 feb-Depurado'!R3205</f>
        <v>250081</v>
      </c>
      <c r="J3206" s="108">
        <f t="shared" si="204"/>
        <v>0</v>
      </c>
      <c r="K3206" s="107">
        <f t="shared" si="205"/>
        <v>0</v>
      </c>
      <c r="L3206" s="109">
        <f t="shared" si="206"/>
        <v>250081</v>
      </c>
      <c r="M3206" s="110">
        <f t="shared" si="207"/>
        <v>1.9065028092480684E-07</v>
      </c>
      <c r="N3206" s="33" t="s">
        <v>4892</v>
      </c>
      <c r="O3206" s="33">
        <f>+'Categorias-9 feb-Depurado'!Y3205</f>
        <v>54.549999999999997</v>
      </c>
      <c r="P3206" s="111">
        <f>+'Categorias-9 feb-Depurado'!AC3205</f>
        <v>44960</v>
      </c>
      <c r="Q3206" s="111">
        <f>+'Categorias-9 feb-Depurado'!AE3205</f>
        <v>44990</v>
      </c>
      <c r="R3206" s="112" t="str">
        <f>+'Categorias-9 feb-Depurado'!AB3205</f>
        <v>Comex</v>
      </c>
    </row>
    <row r="3207" spans="2:18" s="1" customFormat="1" ht="14.5" hidden="1">
      <c r="B3207" s="57" t="str">
        <f>+'Categorias-9 feb-Depurado'!B3206</f>
        <v>US EXPRESS INTERNATIONAL INC</v>
      </c>
      <c r="C3207" s="30" t="s">
        <v>4900</v>
      </c>
      <c r="D3207" s="31">
        <v>5</v>
      </c>
      <c r="E3207" s="30" t="str">
        <f>+'Categorias-9 feb-Depurado'!E3206</f>
        <v>59-2754973</v>
      </c>
      <c r="F3207" s="30" t="str">
        <f>+'Categorias-9 feb-Depurado'!F3206</f>
        <v>1621 NW 79th AvE</v>
      </c>
      <c r="G3207" s="30" t="str">
        <f>+'Categorias-9 feb-Depurado'!G3206</f>
        <v>DORAL</v>
      </c>
      <c r="H3207" s="30" t="str">
        <f>+'Categorias-9 feb-Depurado'!H3206</f>
        <v>I385873</v>
      </c>
      <c r="I3207" s="107">
        <f>+'Categorias-9 feb-Depurado'!R3206</f>
        <v>23503324</v>
      </c>
      <c r="J3207" s="108">
        <f t="shared" si="204"/>
        <v>0</v>
      </c>
      <c r="K3207" s="107">
        <f t="shared" si="205"/>
        <v>0</v>
      </c>
      <c r="L3207" s="109">
        <f t="shared" si="206"/>
        <v>23503324</v>
      </c>
      <c r="M3207" s="110">
        <f t="shared" si="207"/>
        <v>1.7917855907752908E-05</v>
      </c>
      <c r="N3207" s="33" t="s">
        <v>4892</v>
      </c>
      <c r="O3207" s="33">
        <f>+'Categorias-9 feb-Depurado'!Y3206</f>
        <v>5126.7600000000002</v>
      </c>
      <c r="P3207" s="111">
        <f>+'Categorias-9 feb-Depurado'!AC3206</f>
        <v>44960</v>
      </c>
      <c r="Q3207" s="111">
        <f>+'Categorias-9 feb-Depurado'!AE3206</f>
        <v>44990</v>
      </c>
      <c r="R3207" s="112" t="str">
        <f>+'Categorias-9 feb-Depurado'!AB3206</f>
        <v>Comex</v>
      </c>
    </row>
    <row r="3208" spans="2:18" s="1" customFormat="1" ht="14.5" hidden="1">
      <c r="B3208" s="57" t="str">
        <f>+'Categorias-9 feb-Depurado'!B3207</f>
        <v>VERIFAVIA (SINGAPORE) PTE LTD</v>
      </c>
      <c r="C3208" s="30" t="s">
        <v>4900</v>
      </c>
      <c r="D3208" s="31">
        <v>5</v>
      </c>
      <c r="E3208" s="30" t="str">
        <f>+'Categorias-9 feb-Depurado'!E3207</f>
        <v>201841124E</v>
      </c>
      <c r="F3208" s="30" t="str">
        <f>+'Categorias-9 feb-Depurado'!F3207</f>
        <v>16 RAFFLES QUAY 33-03</v>
      </c>
      <c r="G3208" s="30" t="str">
        <f>+'Categorias-9 feb-Depurado'!G3207</f>
        <v>SINGAPORE</v>
      </c>
      <c r="H3208" s="30" t="str">
        <f>+'Categorias-9 feb-Depurado'!H3207</f>
        <v>VS-IN-22-0110</v>
      </c>
      <c r="I3208" s="107">
        <f>+'Categorias-9 feb-Depurado'!R3207</f>
        <v>17665060</v>
      </c>
      <c r="J3208" s="108">
        <f t="shared" si="204"/>
        <v>0</v>
      </c>
      <c r="K3208" s="107">
        <f t="shared" si="205"/>
        <v>0</v>
      </c>
      <c r="L3208" s="109">
        <f t="shared" si="206"/>
        <v>17665060</v>
      </c>
      <c r="M3208" s="110">
        <f t="shared" si="207"/>
        <v>1.3467031288076935E-05</v>
      </c>
      <c r="N3208" s="33" t="s">
        <v>4892</v>
      </c>
      <c r="O3208" s="33">
        <f>+'Categorias-9 feb-Depurado'!Y3207</f>
        <v>3800</v>
      </c>
      <c r="P3208" s="111">
        <f>+'Categorias-9 feb-Depurado'!AC3207</f>
        <v>44958</v>
      </c>
      <c r="Q3208" s="111">
        <f>+'Categorias-9 feb-Depurado'!AE3207</f>
        <v>45018</v>
      </c>
      <c r="R3208" s="112" t="str">
        <f>+'Categorias-9 feb-Depurado'!AB3207</f>
        <v>Regulatorio</v>
      </c>
    </row>
    <row r="3209" spans="2:18" s="1" customFormat="1" ht="14.5" hidden="1">
      <c r="B3209" s="57" t="str">
        <f>+'Categorias-9 feb-Depurado'!B3208</f>
        <v>WENCOR LLC</v>
      </c>
      <c r="C3209" s="30" t="s">
        <v>4900</v>
      </c>
      <c r="D3209" s="31">
        <v>5</v>
      </c>
      <c r="E3209" s="30" t="str">
        <f>+'Categorias-9 feb-Depurado'!E3208</f>
        <v>444444111</v>
      </c>
      <c r="F3209" s="30" t="str">
        <f>+'Categorias-9 feb-Depurado'!F3208</f>
        <v>416 Dividend Drive, Peachtree City, GA 30269</v>
      </c>
      <c r="G3209" s="30" t="str">
        <f>+'Categorias-9 feb-Depurado'!G3208</f>
        <v>Estados Unidos</v>
      </c>
      <c r="H3209" s="30">
        <f>+'Categorias-9 feb-Depurado'!H3208</f>
        <v>2022000086924</v>
      </c>
      <c r="I3209" s="107">
        <f>+'Categorias-9 feb-Depurado'!R3208</f>
        <v>1645892</v>
      </c>
      <c r="J3209" s="108">
        <f t="shared" si="204"/>
        <v>1645892</v>
      </c>
      <c r="K3209" s="107">
        <f t="shared" si="205"/>
        <v>148866.45090366213</v>
      </c>
      <c r="L3209" s="109">
        <f t="shared" si="206"/>
        <v>1794758.450903662</v>
      </c>
      <c r="M3209" s="110">
        <f t="shared" si="207"/>
        <v>1.3682415011814344E-06</v>
      </c>
      <c r="N3209" s="33" t="s">
        <v>4892</v>
      </c>
      <c r="O3209" s="33">
        <f>+'Categorias-9 feb-Depurado'!Y3208</f>
        <v>438.19999999999999</v>
      </c>
      <c r="P3209" s="111">
        <f>+'Categorias-9 feb-Depurado'!AC3208</f>
        <v>44652</v>
      </c>
      <c r="Q3209" s="111">
        <f>+'Categorias-9 feb-Depurado'!AE3208</f>
        <v>44712</v>
      </c>
      <c r="R3209" s="112" t="str">
        <f>+'Categorias-9 feb-Depurado'!AB3208</f>
        <v>Compras</v>
      </c>
    </row>
    <row r="3210" spans="2:18" s="1" customFormat="1" ht="14.5" hidden="1">
      <c r="B3210" s="57" t="str">
        <f>+'Categorias-9 feb-Depurado'!B3209</f>
        <v>WENCOR LLC</v>
      </c>
      <c r="C3210" s="30" t="s">
        <v>4900</v>
      </c>
      <c r="D3210" s="31">
        <v>5</v>
      </c>
      <c r="E3210" s="30" t="str">
        <f>+'Categorias-9 feb-Depurado'!E3209</f>
        <v>444444111</v>
      </c>
      <c r="F3210" s="30" t="str">
        <f>+'Categorias-9 feb-Depurado'!F3209</f>
        <v>416 Dividend Drive, Peachtree City, GA 30269</v>
      </c>
      <c r="G3210" s="30" t="str">
        <f>+'Categorias-9 feb-Depurado'!G3209</f>
        <v>Estados Unidos</v>
      </c>
      <c r="H3210" s="30">
        <f>+'Categorias-9 feb-Depurado'!H3209</f>
        <v>2022000081411</v>
      </c>
      <c r="I3210" s="107">
        <f>+'Categorias-9 feb-Depurado'!R3209</f>
        <v>141284</v>
      </c>
      <c r="J3210" s="108">
        <f t="shared" si="204"/>
        <v>141284</v>
      </c>
      <c r="K3210" s="107">
        <f t="shared" si="205"/>
        <v>4005.1132822029972</v>
      </c>
      <c r="L3210" s="109">
        <f t="shared" si="206"/>
        <v>145289.113282203</v>
      </c>
      <c r="M3210" s="110">
        <f t="shared" si="207"/>
        <v>1.1076175424189796E-07</v>
      </c>
      <c r="N3210" s="33" t="s">
        <v>4892</v>
      </c>
      <c r="O3210" s="33">
        <f>+'Categorias-9 feb-Depurado'!Y3209</f>
        <v>32</v>
      </c>
      <c r="P3210" s="111">
        <f>+'Categorias-9 feb-Depurado'!AC3209</f>
        <v>44824</v>
      </c>
      <c r="Q3210" s="111">
        <f>+'Categorias-9 feb-Depurado'!AE3209</f>
        <v>44884</v>
      </c>
      <c r="R3210" s="112" t="str">
        <f>+'Categorias-9 feb-Depurado'!AB3209</f>
        <v>Compras</v>
      </c>
    </row>
    <row r="3211" spans="2:18" s="1" customFormat="1" ht="14.5" hidden="1">
      <c r="B3211" s="57" t="str">
        <f>+'Categorias-9 feb-Depurado'!B3210</f>
        <v>WENCOR LLC</v>
      </c>
      <c r="C3211" s="30" t="s">
        <v>4900</v>
      </c>
      <c r="D3211" s="31">
        <v>5</v>
      </c>
      <c r="E3211" s="30" t="str">
        <f>+'Categorias-9 feb-Depurado'!E3210</f>
        <v>444444111</v>
      </c>
      <c r="F3211" s="30" t="str">
        <f>+'Categorias-9 feb-Depurado'!F3210</f>
        <v>416 Dividend Drive, Peachtree City, GA 30269</v>
      </c>
      <c r="G3211" s="30" t="str">
        <f>+'Categorias-9 feb-Depurado'!G3210</f>
        <v>Estados Unidos</v>
      </c>
      <c r="H3211" s="30">
        <f>+'Categorias-9 feb-Depurado'!H3210</f>
        <v>2022000085207</v>
      </c>
      <c r="I3211" s="107">
        <f>+'Categorias-9 feb-Depurado'!R3210</f>
        <v>619198</v>
      </c>
      <c r="J3211" s="108">
        <f t="shared" si="204"/>
        <v>619198</v>
      </c>
      <c r="K3211" s="107">
        <f t="shared" si="205"/>
        <v>15602.393143757647</v>
      </c>
      <c r="L3211" s="109">
        <f t="shared" si="206"/>
        <v>634800.3931437576</v>
      </c>
      <c r="M3211" s="110">
        <f t="shared" si="207"/>
        <v>4.8394269570273317E-07</v>
      </c>
      <c r="N3211" s="33" t="s">
        <v>4892</v>
      </c>
      <c r="O3211" s="33">
        <f>+'Categorias-9 feb-Depurado'!Y3210</f>
        <v>138</v>
      </c>
      <c r="P3211" s="111">
        <f>+'Categorias-9 feb-Depurado'!AC3210</f>
        <v>44833</v>
      </c>
      <c r="Q3211" s="111">
        <f>+'Categorias-9 feb-Depurado'!AE3210</f>
        <v>44893</v>
      </c>
      <c r="R3211" s="112" t="str">
        <f>+'Categorias-9 feb-Depurado'!AB3210</f>
        <v>Compras</v>
      </c>
    </row>
    <row r="3212" spans="2:18" s="1" customFormat="1" ht="14.5" hidden="1">
      <c r="B3212" s="57" t="str">
        <f>+'Categorias-9 feb-Depurado'!B3211</f>
        <v>WENCOR LLC</v>
      </c>
      <c r="C3212" s="30" t="s">
        <v>4900</v>
      </c>
      <c r="D3212" s="31">
        <v>5</v>
      </c>
      <c r="E3212" s="30" t="str">
        <f>+'Categorias-9 feb-Depurado'!E3211</f>
        <v>444444111</v>
      </c>
      <c r="F3212" s="30" t="str">
        <f>+'Categorias-9 feb-Depurado'!F3211</f>
        <v>416 Dividend Drive, Peachtree City, GA 30269</v>
      </c>
      <c r="G3212" s="30" t="str">
        <f>+'Categorias-9 feb-Depurado'!G3211</f>
        <v>Estados Unidos</v>
      </c>
      <c r="H3212" s="30">
        <f>+'Categorias-9 feb-Depurado'!H3211</f>
        <v>2022000085008</v>
      </c>
      <c r="I3212" s="107">
        <f>+'Categorias-9 feb-Depurado'!R3211</f>
        <v>5086844</v>
      </c>
      <c r="J3212" s="108">
        <f t="shared" si="204"/>
        <v>5086844</v>
      </c>
      <c r="K3212" s="107">
        <f t="shared" si="205"/>
        <v>128176.99661330419</v>
      </c>
      <c r="L3212" s="109">
        <f t="shared" si="206"/>
        <v>5215020.9966133041</v>
      </c>
      <c r="M3212" s="110">
        <f t="shared" si="207"/>
        <v>3.9756927476821207E-06</v>
      </c>
      <c r="N3212" s="33" t="s">
        <v>4892</v>
      </c>
      <c r="O3212" s="33">
        <f>+'Categorias-9 feb-Depurado'!Y3211</f>
        <v>1133.7</v>
      </c>
      <c r="P3212" s="111">
        <f>+'Categorias-9 feb-Depurado'!AC3211</f>
        <v>44833</v>
      </c>
      <c r="Q3212" s="111">
        <f>+'Categorias-9 feb-Depurado'!AE3211</f>
        <v>44893</v>
      </c>
      <c r="R3212" s="112" t="str">
        <f>+'Categorias-9 feb-Depurado'!AB3211</f>
        <v>Compras</v>
      </c>
    </row>
    <row r="3213" spans="2:18" s="1" customFormat="1" ht="14.5" hidden="1">
      <c r="B3213" s="57" t="str">
        <f>+'Categorias-9 feb-Depurado'!B3212</f>
        <v>WENCOR LLC</v>
      </c>
      <c r="C3213" s="30" t="s">
        <v>4900</v>
      </c>
      <c r="D3213" s="31">
        <v>5</v>
      </c>
      <c r="E3213" s="30" t="str">
        <f>+'Categorias-9 feb-Depurado'!E3212</f>
        <v>444444111</v>
      </c>
      <c r="F3213" s="30" t="str">
        <f>+'Categorias-9 feb-Depurado'!F3212</f>
        <v>416 Dividend Drive, Peachtree City, GA 30269</v>
      </c>
      <c r="G3213" s="30" t="str">
        <f>+'Categorias-9 feb-Depurado'!G3212</f>
        <v>Estados Unidos</v>
      </c>
      <c r="H3213" s="30">
        <f>+'Categorias-9 feb-Depurado'!H3212</f>
        <v>2022000092218</v>
      </c>
      <c r="I3213" s="107">
        <f>+'Categorias-9 feb-Depurado'!R3212</f>
        <v>609558</v>
      </c>
      <c r="J3213" s="108">
        <f t="shared" si="204"/>
        <v>609558</v>
      </c>
      <c r="K3213" s="107">
        <f t="shared" si="205"/>
        <v>11324.943887901372</v>
      </c>
      <c r="L3213" s="109">
        <f t="shared" si="206"/>
        <v>620882.94388790138</v>
      </c>
      <c r="M3213" s="110">
        <f t="shared" si="207"/>
        <v>4.7333267090922329E-07</v>
      </c>
      <c r="N3213" s="33" t="s">
        <v>4892</v>
      </c>
      <c r="O3213" s="33">
        <f>+'Categorias-9 feb-Depurado'!Y3212</f>
        <v>131.46000000000001</v>
      </c>
      <c r="P3213" s="111">
        <f>+'Categorias-9 feb-Depurado'!AC3212</f>
        <v>44852</v>
      </c>
      <c r="Q3213" s="111">
        <f>+'Categorias-9 feb-Depurado'!AE3212</f>
        <v>44912</v>
      </c>
      <c r="R3213" s="112" t="str">
        <f>+'Categorias-9 feb-Depurado'!AB3212</f>
        <v>Compras</v>
      </c>
    </row>
    <row r="3214" spans="2:18" s="1" customFormat="1" ht="14.5" hidden="1">
      <c r="B3214" s="57" t="str">
        <f>+'Categorias-9 feb-Depurado'!B3213</f>
        <v>WENCOR LLC</v>
      </c>
      <c r="C3214" s="30" t="s">
        <v>4900</v>
      </c>
      <c r="D3214" s="31">
        <v>5</v>
      </c>
      <c r="E3214" s="30" t="str">
        <f>+'Categorias-9 feb-Depurado'!E3213</f>
        <v>444444111</v>
      </c>
      <c r="F3214" s="30" t="str">
        <f>+'Categorias-9 feb-Depurado'!F3213</f>
        <v>416 Dividend Drive, Peachtree City, GA 30269</v>
      </c>
      <c r="G3214" s="30" t="str">
        <f>+'Categorias-9 feb-Depurado'!G3213</f>
        <v>Estados Unidos</v>
      </c>
      <c r="H3214" s="30">
        <f>+'Categorias-9 feb-Depurado'!H3213</f>
        <v>2022000109840</v>
      </c>
      <c r="I3214" s="107">
        <f>+'Categorias-9 feb-Depurado'!R3213</f>
        <v>404239</v>
      </c>
      <c r="J3214" s="108">
        <f t="shared" si="204"/>
        <v>404239</v>
      </c>
      <c r="K3214" s="107">
        <f t="shared" si="205"/>
        <v>689.60781893495709</v>
      </c>
      <c r="L3214" s="109">
        <f t="shared" si="206"/>
        <v>404928.60781893495</v>
      </c>
      <c r="M3214" s="110">
        <f t="shared" si="207"/>
        <v>3.086989928669946E-07</v>
      </c>
      <c r="N3214" s="33" t="s">
        <v>4892</v>
      </c>
      <c r="O3214" s="33">
        <f>+'Categorias-9 feb-Depurado'!Y3213</f>
        <v>84</v>
      </c>
      <c r="P3214" s="111">
        <f>+'Categorias-9 feb-Depurado'!AC3213</f>
        <v>44901</v>
      </c>
      <c r="Q3214" s="111">
        <f>+'Categorias-9 feb-Depurado'!AE3213</f>
        <v>44961</v>
      </c>
      <c r="R3214" s="112" t="str">
        <f>+'Categorias-9 feb-Depurado'!AB3213</f>
        <v>Compras</v>
      </c>
    </row>
    <row r="3215" spans="2:18" s="1" customFormat="1" ht="14.5" hidden="1">
      <c r="B3215" s="57" t="str">
        <f>+'Categorias-9 feb-Depurado'!B3214</f>
        <v>WENCOR LLC</v>
      </c>
      <c r="C3215" s="30" t="s">
        <v>4900</v>
      </c>
      <c r="D3215" s="31">
        <v>5</v>
      </c>
      <c r="E3215" s="30" t="str">
        <f>+'Categorias-9 feb-Depurado'!E3214</f>
        <v>444444111</v>
      </c>
      <c r="F3215" s="30" t="str">
        <f>+'Categorias-9 feb-Depurado'!F3214</f>
        <v>416 Dividend Drive, Peachtree City, GA 30269</v>
      </c>
      <c r="G3215" s="30" t="str">
        <f>+'Categorias-9 feb-Depurado'!G3214</f>
        <v>Estados Unidos</v>
      </c>
      <c r="H3215" s="30">
        <f>+'Categorias-9 feb-Depurado'!H3214</f>
        <v>2022000111220</v>
      </c>
      <c r="I3215" s="107">
        <f>+'Categorias-9 feb-Depurado'!R3214</f>
        <v>337808</v>
      </c>
      <c r="J3215" s="108">
        <f t="shared" si="208" ref="J3215:J3278">+IF(Q3215&gt;$O$4,0,I3215)</f>
        <v>337808</v>
      </c>
      <c r="K3215" s="107">
        <f t="shared" si="209" ref="K3215:K3278">++(((1+$O$5)^(($O$4-Q3215)/365))-1)*J3215</f>
        <v>230.39432038699087</v>
      </c>
      <c r="L3215" s="109">
        <f t="shared" si="210" ref="L3215:L3278">+I3215+K3215</f>
        <v>338038.39432038699</v>
      </c>
      <c r="M3215" s="110">
        <f t="shared" si="211" ref="M3215:M3278">+L3215/$E$11</f>
        <v>2.5770496295421246E-07</v>
      </c>
      <c r="N3215" s="33" t="s">
        <v>4892</v>
      </c>
      <c r="O3215" s="33">
        <f>+'Categorias-9 feb-Depurado'!Y3214</f>
        <v>70</v>
      </c>
      <c r="P3215" s="111">
        <f>+'Categorias-9 feb-Depurado'!AC3214</f>
        <v>44904</v>
      </c>
      <c r="Q3215" s="111">
        <f>+'Categorias-9 feb-Depurado'!AE3214</f>
        <v>44964</v>
      </c>
      <c r="R3215" s="112" t="str">
        <f>+'Categorias-9 feb-Depurado'!AB3214</f>
        <v>Compras</v>
      </c>
    </row>
    <row r="3216" spans="2:18" s="1" customFormat="1" ht="14.5" hidden="1">
      <c r="B3216" s="57" t="str">
        <f>+'Categorias-9 feb-Depurado'!B3215</f>
        <v>WENCOR LLC</v>
      </c>
      <c r="C3216" s="30" t="s">
        <v>4900</v>
      </c>
      <c r="D3216" s="31">
        <v>5</v>
      </c>
      <c r="E3216" s="30" t="str">
        <f>+'Categorias-9 feb-Depurado'!E3215</f>
        <v>444444111</v>
      </c>
      <c r="F3216" s="30" t="str">
        <f>+'Categorias-9 feb-Depurado'!F3215</f>
        <v>416 Dividend Drive, Peachtree City, GA 30269</v>
      </c>
      <c r="G3216" s="30" t="str">
        <f>+'Categorias-9 feb-Depurado'!G3215</f>
        <v>Estados Unidos</v>
      </c>
      <c r="H3216" s="30">
        <f>+'Categorias-9 feb-Depurado'!H3215</f>
        <v>2022000112031</v>
      </c>
      <c r="I3216" s="107">
        <f>+'Categorias-9 feb-Depurado'!R3215</f>
        <v>409359</v>
      </c>
      <c r="J3216" s="108">
        <f t="shared" si="208"/>
        <v>0</v>
      </c>
      <c r="K3216" s="107">
        <f t="shared" si="209"/>
        <v>0</v>
      </c>
      <c r="L3216" s="109">
        <f t="shared" si="210"/>
        <v>409359</v>
      </c>
      <c r="M3216" s="110">
        <f t="shared" si="211"/>
        <v>3.1207652060371638E-07</v>
      </c>
      <c r="N3216" s="33" t="s">
        <v>4892</v>
      </c>
      <c r="O3216" s="33">
        <f>+'Categorias-9 feb-Depurado'!Y3215</f>
        <v>85</v>
      </c>
      <c r="P3216" s="111">
        <f>+'Categorias-9 feb-Depurado'!AC3215</f>
        <v>44907</v>
      </c>
      <c r="Q3216" s="111">
        <f>+'Categorias-9 feb-Depurado'!AE3215</f>
        <v>44967</v>
      </c>
      <c r="R3216" s="112" t="str">
        <f>+'Categorias-9 feb-Depurado'!AB3215</f>
        <v>Compras</v>
      </c>
    </row>
    <row r="3217" spans="2:18" s="1" customFormat="1" ht="14.5" hidden="1">
      <c r="B3217" s="57" t="str">
        <f>+'Categorias-9 feb-Depurado'!B3216</f>
        <v>WENCOR LLC</v>
      </c>
      <c r="C3217" s="30" t="s">
        <v>4900</v>
      </c>
      <c r="D3217" s="31">
        <v>5</v>
      </c>
      <c r="E3217" s="30" t="str">
        <f>+'Categorias-9 feb-Depurado'!E3216</f>
        <v>444444111</v>
      </c>
      <c r="F3217" s="30" t="str">
        <f>+'Categorias-9 feb-Depurado'!F3216</f>
        <v>416 Dividend Drive, Peachtree City, GA 30269</v>
      </c>
      <c r="G3217" s="30" t="str">
        <f>+'Categorias-9 feb-Depurado'!G3216</f>
        <v>Estados Unidos</v>
      </c>
      <c r="H3217" s="30">
        <f>+'Categorias-9 feb-Depurado'!H3216</f>
        <v>2022000113180</v>
      </c>
      <c r="I3217" s="107">
        <f>+'Categorias-9 feb-Depurado'!R3216</f>
        <v>7945142</v>
      </c>
      <c r="J3217" s="108">
        <f t="shared" si="208"/>
        <v>0</v>
      </c>
      <c r="K3217" s="107">
        <f t="shared" si="209"/>
        <v>0</v>
      </c>
      <c r="L3217" s="109">
        <f t="shared" si="210"/>
        <v>7945142</v>
      </c>
      <c r="M3217" s="110">
        <f t="shared" si="211"/>
        <v>6.0570117453444344E-06</v>
      </c>
      <c r="N3217" s="33" t="s">
        <v>4892</v>
      </c>
      <c r="O3217" s="33">
        <f>+'Categorias-9 feb-Depurado'!Y3216</f>
        <v>1658.1500000000001</v>
      </c>
      <c r="P3217" s="111">
        <f>+'Categorias-9 feb-Depurado'!AC3216</f>
        <v>44909</v>
      </c>
      <c r="Q3217" s="111">
        <f>+'Categorias-9 feb-Depurado'!AE3216</f>
        <v>44969</v>
      </c>
      <c r="R3217" s="112" t="str">
        <f>+'Categorias-9 feb-Depurado'!AB3216</f>
        <v>Compras</v>
      </c>
    </row>
    <row r="3218" spans="2:18" s="1" customFormat="1" ht="14.5" hidden="1">
      <c r="B3218" s="57" t="str">
        <f>+'Categorias-9 feb-Depurado'!B3217</f>
        <v>WENCOR LLC</v>
      </c>
      <c r="C3218" s="30" t="s">
        <v>4900</v>
      </c>
      <c r="D3218" s="31">
        <v>5</v>
      </c>
      <c r="E3218" s="30" t="str">
        <f>+'Categorias-9 feb-Depurado'!E3217</f>
        <v>444444111</v>
      </c>
      <c r="F3218" s="30" t="str">
        <f>+'Categorias-9 feb-Depurado'!F3217</f>
        <v>416 Dividend Drive, Peachtree City, GA 30269</v>
      </c>
      <c r="G3218" s="30" t="str">
        <f>+'Categorias-9 feb-Depurado'!G3217</f>
        <v>Estados Unidos</v>
      </c>
      <c r="H3218" s="30">
        <f>+'Categorias-9 feb-Depurado'!H3217</f>
        <v>2022000113458</v>
      </c>
      <c r="I3218" s="107">
        <f>+'Categorias-9 feb-Depurado'!R3217</f>
        <v>15846210</v>
      </c>
      <c r="J3218" s="108">
        <f t="shared" si="208"/>
        <v>0</v>
      </c>
      <c r="K3218" s="107">
        <f t="shared" si="209"/>
        <v>0</v>
      </c>
      <c r="L3218" s="109">
        <f t="shared" si="210"/>
        <v>15846210</v>
      </c>
      <c r="M3218" s="110">
        <f t="shared" si="211"/>
        <v>1.20804234951615E-05</v>
      </c>
      <c r="N3218" s="33" t="s">
        <v>4892</v>
      </c>
      <c r="O3218" s="33">
        <f>+'Categorias-9 feb-Depurado'!Y3217</f>
        <v>3316.3000000000002</v>
      </c>
      <c r="P3218" s="111">
        <f>+'Categorias-9 feb-Depurado'!AC3217</f>
        <v>44910</v>
      </c>
      <c r="Q3218" s="111">
        <f>+'Categorias-9 feb-Depurado'!AE3217</f>
        <v>44970</v>
      </c>
      <c r="R3218" s="112" t="str">
        <f>+'Categorias-9 feb-Depurado'!AB3217</f>
        <v>Compras</v>
      </c>
    </row>
    <row r="3219" spans="2:18" s="1" customFormat="1" ht="14.5" hidden="1">
      <c r="B3219" s="57" t="str">
        <f>+'Categorias-9 feb-Depurado'!B3218</f>
        <v>WENCOR LLC</v>
      </c>
      <c r="C3219" s="30" t="s">
        <v>4900</v>
      </c>
      <c r="D3219" s="31">
        <v>5</v>
      </c>
      <c r="E3219" s="30" t="str">
        <f>+'Categorias-9 feb-Depurado'!E3218</f>
        <v>444444111</v>
      </c>
      <c r="F3219" s="30" t="str">
        <f>+'Categorias-9 feb-Depurado'!F3218</f>
        <v>416 Dividend Drive, Peachtree City, GA 30269</v>
      </c>
      <c r="G3219" s="30" t="str">
        <f>+'Categorias-9 feb-Depurado'!G3218</f>
        <v>Estados Unidos</v>
      </c>
      <c r="H3219" s="30">
        <f>+'Categorias-9 feb-Depurado'!H3218</f>
        <v>2022000114075</v>
      </c>
      <c r="I3219" s="107">
        <f>+'Categorias-9 feb-Depurado'!R3218</f>
        <v>4518793</v>
      </c>
      <c r="J3219" s="108">
        <f t="shared" si="208"/>
        <v>0</v>
      </c>
      <c r="K3219" s="107">
        <f t="shared" si="209"/>
        <v>0</v>
      </c>
      <c r="L3219" s="109">
        <f t="shared" si="210"/>
        <v>4518793</v>
      </c>
      <c r="M3219" s="110">
        <f t="shared" si="211"/>
        <v>3.4449204653334344E-06</v>
      </c>
      <c r="N3219" s="33" t="s">
        <v>4892</v>
      </c>
      <c r="O3219" s="33">
        <f>+'Categorias-9 feb-Depurado'!Y3218</f>
        <v>942</v>
      </c>
      <c r="P3219" s="111">
        <f>+'Categorias-9 feb-Depurado'!AC3218</f>
        <v>44911</v>
      </c>
      <c r="Q3219" s="111">
        <f>+'Categorias-9 feb-Depurado'!AE3218</f>
        <v>44971</v>
      </c>
      <c r="R3219" s="112" t="str">
        <f>+'Categorias-9 feb-Depurado'!AB3218</f>
        <v>Compras</v>
      </c>
    </row>
    <row r="3220" spans="2:18" s="1" customFormat="1" ht="14.5" hidden="1">
      <c r="B3220" s="57" t="str">
        <f>+'Categorias-9 feb-Depurado'!B3219</f>
        <v>WENCOR LLC</v>
      </c>
      <c r="C3220" s="30" t="s">
        <v>4900</v>
      </c>
      <c r="D3220" s="31">
        <v>5</v>
      </c>
      <c r="E3220" s="30" t="str">
        <f>+'Categorias-9 feb-Depurado'!E3219</f>
        <v>444444111</v>
      </c>
      <c r="F3220" s="30" t="str">
        <f>+'Categorias-9 feb-Depurado'!F3219</f>
        <v>416 Dividend Drive, Peachtree City, GA 30269</v>
      </c>
      <c r="G3220" s="30" t="str">
        <f>+'Categorias-9 feb-Depurado'!G3219</f>
        <v>Estados Unidos</v>
      </c>
      <c r="H3220" s="30">
        <f>+'Categorias-9 feb-Depurado'!H3219</f>
        <v>2022000114000</v>
      </c>
      <c r="I3220" s="107">
        <f>+'Categorias-9 feb-Depurado'!R3219</f>
        <v>28302418</v>
      </c>
      <c r="J3220" s="108">
        <f t="shared" si="208"/>
        <v>0</v>
      </c>
      <c r="K3220" s="107">
        <f t="shared" si="209"/>
        <v>0</v>
      </c>
      <c r="L3220" s="109">
        <f t="shared" si="210"/>
        <v>28302418</v>
      </c>
      <c r="M3220" s="110">
        <f t="shared" si="211"/>
        <v>2.157646499554668E-05</v>
      </c>
      <c r="N3220" s="33" t="s">
        <v>4892</v>
      </c>
      <c r="O3220" s="33">
        <f>+'Categorias-9 feb-Depurado'!Y3219</f>
        <v>5900</v>
      </c>
      <c r="P3220" s="111">
        <f>+'Categorias-9 feb-Depurado'!AC3219</f>
        <v>44911</v>
      </c>
      <c r="Q3220" s="111">
        <f>+'Categorias-9 feb-Depurado'!AE3219</f>
        <v>44971</v>
      </c>
      <c r="R3220" s="112" t="str">
        <f>+'Categorias-9 feb-Depurado'!AB3219</f>
        <v>Compras</v>
      </c>
    </row>
    <row r="3221" spans="2:18" s="1" customFormat="1" ht="14.5" hidden="1">
      <c r="B3221" s="57" t="str">
        <f>+'Categorias-9 feb-Depurado'!B3220</f>
        <v>WENCOR LLC</v>
      </c>
      <c r="C3221" s="30" t="s">
        <v>4900</v>
      </c>
      <c r="D3221" s="31">
        <v>5</v>
      </c>
      <c r="E3221" s="30" t="str">
        <f>+'Categorias-9 feb-Depurado'!E3220</f>
        <v>444444111</v>
      </c>
      <c r="F3221" s="30" t="str">
        <f>+'Categorias-9 feb-Depurado'!F3220</f>
        <v>416 Dividend Drive, Peachtree City, GA 30269</v>
      </c>
      <c r="G3221" s="30" t="str">
        <f>+'Categorias-9 feb-Depurado'!G3220</f>
        <v>Estados Unidos</v>
      </c>
      <c r="H3221" s="30">
        <f>+'Categorias-9 feb-Depurado'!H3220</f>
        <v>2022000113999</v>
      </c>
      <c r="I3221" s="107">
        <f>+'Categorias-9 feb-Depurado'!R3220</f>
        <v>7772132</v>
      </c>
      <c r="J3221" s="108">
        <f t="shared" si="208"/>
        <v>0</v>
      </c>
      <c r="K3221" s="107">
        <f t="shared" si="209"/>
        <v>0</v>
      </c>
      <c r="L3221" s="109">
        <f t="shared" si="210"/>
        <v>7772132</v>
      </c>
      <c r="M3221" s="110">
        <f t="shared" si="211"/>
        <v>5.9251168588764472E-06</v>
      </c>
      <c r="N3221" s="33" t="s">
        <v>4892</v>
      </c>
      <c r="O3221" s="33">
        <f>+'Categorias-9 feb-Depurado'!Y3220</f>
        <v>1620.2</v>
      </c>
      <c r="P3221" s="111">
        <f>+'Categorias-9 feb-Depurado'!AC3220</f>
        <v>44911</v>
      </c>
      <c r="Q3221" s="111">
        <f>+'Categorias-9 feb-Depurado'!AE3220</f>
        <v>44971</v>
      </c>
      <c r="R3221" s="112" t="str">
        <f>+'Categorias-9 feb-Depurado'!AB3220</f>
        <v>Compras</v>
      </c>
    </row>
    <row r="3222" spans="2:18" s="1" customFormat="1" ht="14.5" hidden="1">
      <c r="B3222" s="57" t="str">
        <f>+'Categorias-9 feb-Depurado'!B3221</f>
        <v>WENCOR LLC</v>
      </c>
      <c r="C3222" s="30" t="s">
        <v>4900</v>
      </c>
      <c r="D3222" s="31">
        <v>5</v>
      </c>
      <c r="E3222" s="30" t="str">
        <f>+'Categorias-9 feb-Depurado'!E3221</f>
        <v>444444111</v>
      </c>
      <c r="F3222" s="30" t="str">
        <f>+'Categorias-9 feb-Depurado'!F3221</f>
        <v>416 Dividend Drive, Peachtree City, GA 30269</v>
      </c>
      <c r="G3222" s="30" t="str">
        <f>+'Categorias-9 feb-Depurado'!G3221</f>
        <v>Estados Unidos</v>
      </c>
      <c r="H3222" s="30">
        <f>+'Categorias-9 feb-Depurado'!H3221</f>
        <v>2022000115132</v>
      </c>
      <c r="I3222" s="107">
        <f>+'Categorias-9 feb-Depurado'!R3221</f>
        <v>3395187</v>
      </c>
      <c r="J3222" s="108">
        <f t="shared" si="208"/>
        <v>0</v>
      </c>
      <c r="K3222" s="107">
        <f t="shared" si="209"/>
        <v>0</v>
      </c>
      <c r="L3222" s="109">
        <f t="shared" si="210"/>
        <v>3395187</v>
      </c>
      <c r="M3222" s="110">
        <f t="shared" si="211"/>
        <v>2.5883348008935188E-06</v>
      </c>
      <c r="N3222" s="33" t="s">
        <v>4892</v>
      </c>
      <c r="O3222" s="33">
        <f>+'Categorias-9 feb-Depurado'!Y3221</f>
        <v>710.10000000000002</v>
      </c>
      <c r="P3222" s="111">
        <f>+'Categorias-9 feb-Depurado'!AC3221</f>
        <v>44915</v>
      </c>
      <c r="Q3222" s="111">
        <f>+'Categorias-9 feb-Depurado'!AE3221</f>
        <v>44975</v>
      </c>
      <c r="R3222" s="112" t="str">
        <f>+'Categorias-9 feb-Depurado'!AB3221</f>
        <v>Compras</v>
      </c>
    </row>
    <row r="3223" spans="2:18" s="1" customFormat="1" ht="14.5" hidden="1">
      <c r="B3223" s="57" t="str">
        <f>+'Categorias-9 feb-Depurado'!B3222</f>
        <v>WENCOR LLC</v>
      </c>
      <c r="C3223" s="30" t="s">
        <v>4900</v>
      </c>
      <c r="D3223" s="31">
        <v>5</v>
      </c>
      <c r="E3223" s="30" t="str">
        <f>+'Categorias-9 feb-Depurado'!E3222</f>
        <v>444444111</v>
      </c>
      <c r="F3223" s="30" t="str">
        <f>+'Categorias-9 feb-Depurado'!F3222</f>
        <v>416 Dividend Drive, Peachtree City, GA 30269</v>
      </c>
      <c r="G3223" s="30" t="str">
        <f>+'Categorias-9 feb-Depurado'!G3222</f>
        <v>Estados Unidos</v>
      </c>
      <c r="H3223" s="30">
        <f>+'Categorias-9 feb-Depurado'!H3222</f>
        <v>2022000114623</v>
      </c>
      <c r="I3223" s="107">
        <f>+'Categorias-9 feb-Depurado'!R3222</f>
        <v>978011</v>
      </c>
      <c r="J3223" s="108">
        <f t="shared" si="208"/>
        <v>0</v>
      </c>
      <c r="K3223" s="107">
        <f t="shared" si="209"/>
        <v>0</v>
      </c>
      <c r="L3223" s="109">
        <f t="shared" si="210"/>
        <v>978011</v>
      </c>
      <c r="M3223" s="110">
        <f t="shared" si="211"/>
        <v>7.4559071619815679E-07</v>
      </c>
      <c r="N3223" s="33" t="s">
        <v>4892</v>
      </c>
      <c r="O3223" s="33">
        <f>+'Categorias-9 feb-Depurado'!Y3222</f>
        <v>204.55000000000001</v>
      </c>
      <c r="P3223" s="111">
        <f>+'Categorias-9 feb-Depurado'!AC3222</f>
        <v>44915</v>
      </c>
      <c r="Q3223" s="111">
        <f>+'Categorias-9 feb-Depurado'!AE3222</f>
        <v>44975</v>
      </c>
      <c r="R3223" s="112" t="str">
        <f>+'Categorias-9 feb-Depurado'!AB3222</f>
        <v>Compras</v>
      </c>
    </row>
    <row r="3224" spans="2:18" s="1" customFormat="1" ht="14.5" hidden="1">
      <c r="B3224" s="57" t="str">
        <f>+'Categorias-9 feb-Depurado'!B3223</f>
        <v>WENCOR LLC</v>
      </c>
      <c r="C3224" s="30" t="s">
        <v>4900</v>
      </c>
      <c r="D3224" s="31">
        <v>5</v>
      </c>
      <c r="E3224" s="30" t="str">
        <f>+'Categorias-9 feb-Depurado'!E3223</f>
        <v>444444111</v>
      </c>
      <c r="F3224" s="30" t="str">
        <f>+'Categorias-9 feb-Depurado'!F3223</f>
        <v>416 Dividend Drive, Peachtree City, GA 30269</v>
      </c>
      <c r="G3224" s="30" t="str">
        <f>+'Categorias-9 feb-Depurado'!G3223</f>
        <v>Estados Unidos</v>
      </c>
      <c r="H3224" s="30">
        <f>+'Categorias-9 feb-Depurado'!H3223</f>
        <v>2022000114869</v>
      </c>
      <c r="I3224" s="107">
        <f>+'Categorias-9 feb-Depurado'!R3223</f>
        <v>16395009</v>
      </c>
      <c r="J3224" s="108">
        <f t="shared" si="208"/>
        <v>0</v>
      </c>
      <c r="K3224" s="107">
        <f t="shared" si="209"/>
        <v>0</v>
      </c>
      <c r="L3224" s="109">
        <f t="shared" si="210"/>
        <v>16395009</v>
      </c>
      <c r="M3224" s="110">
        <f t="shared" si="211"/>
        <v>1.2498802674392442E-05</v>
      </c>
      <c r="N3224" s="33" t="s">
        <v>4892</v>
      </c>
      <c r="O3224" s="33">
        <f>+'Categorias-9 feb-Depurado'!Y3223</f>
        <v>3429</v>
      </c>
      <c r="P3224" s="111">
        <f>+'Categorias-9 feb-Depurado'!AC3223</f>
        <v>44915</v>
      </c>
      <c r="Q3224" s="111">
        <f>+'Categorias-9 feb-Depurado'!AE3223</f>
        <v>44975</v>
      </c>
      <c r="R3224" s="112" t="str">
        <f>+'Categorias-9 feb-Depurado'!AB3223</f>
        <v>Compras</v>
      </c>
    </row>
    <row r="3225" spans="2:18" s="1" customFormat="1" ht="14.5" hidden="1">
      <c r="B3225" s="57" t="str">
        <f>+'Categorias-9 feb-Depurado'!B3224</f>
        <v>WENCOR LLC</v>
      </c>
      <c r="C3225" s="30" t="s">
        <v>4900</v>
      </c>
      <c r="D3225" s="31">
        <v>5</v>
      </c>
      <c r="E3225" s="30" t="str">
        <f>+'Categorias-9 feb-Depurado'!E3224</f>
        <v>444444111</v>
      </c>
      <c r="F3225" s="30" t="str">
        <f>+'Categorias-9 feb-Depurado'!F3224</f>
        <v>416 Dividend Drive, Peachtree City, GA 30269</v>
      </c>
      <c r="G3225" s="30" t="str">
        <f>+'Categorias-9 feb-Depurado'!G3224</f>
        <v>Estados Unidos</v>
      </c>
      <c r="H3225" s="30">
        <f>+'Categorias-9 feb-Depurado'!H3224</f>
        <v>2023000118969</v>
      </c>
      <c r="I3225" s="107">
        <f>+'Categorias-9 feb-Depurado'!R3224</f>
        <v>2321912</v>
      </c>
      <c r="J3225" s="108">
        <f t="shared" si="208"/>
        <v>0</v>
      </c>
      <c r="K3225" s="107">
        <f t="shared" si="209"/>
        <v>0</v>
      </c>
      <c r="L3225" s="109">
        <f t="shared" si="210"/>
        <v>2321912</v>
      </c>
      <c r="M3225" s="110">
        <f t="shared" si="211"/>
        <v>1.7701191817158443E-06</v>
      </c>
      <c r="N3225" s="33" t="s">
        <v>4892</v>
      </c>
      <c r="O3225" s="33">
        <f>+'Categorias-9 feb-Depurado'!Y3224</f>
        <v>471.55000000000001</v>
      </c>
      <c r="P3225" s="111">
        <f>+'Categorias-9 feb-Depurado'!AC3224</f>
        <v>44931</v>
      </c>
      <c r="Q3225" s="111">
        <f>+'Categorias-9 feb-Depurado'!AE3224</f>
        <v>44991</v>
      </c>
      <c r="R3225" s="112" t="str">
        <f>+'Categorias-9 feb-Depurado'!AB3224</f>
        <v>Compras</v>
      </c>
    </row>
    <row r="3226" spans="2:18" s="1" customFormat="1" ht="14.5" hidden="1">
      <c r="B3226" s="57" t="str">
        <f>+'Categorias-9 feb-Depurado'!B3225</f>
        <v>WENCOR LLC</v>
      </c>
      <c r="C3226" s="30" t="s">
        <v>4900</v>
      </c>
      <c r="D3226" s="31">
        <v>5</v>
      </c>
      <c r="E3226" s="30" t="str">
        <f>+'Categorias-9 feb-Depurado'!E3225</f>
        <v>444444111</v>
      </c>
      <c r="F3226" s="30" t="str">
        <f>+'Categorias-9 feb-Depurado'!F3225</f>
        <v>416 Dividend Drive, Peachtree City, GA 30269</v>
      </c>
      <c r="G3226" s="30" t="str">
        <f>+'Categorias-9 feb-Depurado'!G3225</f>
        <v>Estados Unidos</v>
      </c>
      <c r="H3226" s="30">
        <f>+'Categorias-9 feb-Depurado'!H3225</f>
        <v>2023000118970</v>
      </c>
      <c r="I3226" s="107">
        <f>+'Categorias-9 feb-Depurado'!R3225</f>
        <v>9287649</v>
      </c>
      <c r="J3226" s="108">
        <f t="shared" si="208"/>
        <v>0</v>
      </c>
      <c r="K3226" s="107">
        <f t="shared" si="209"/>
        <v>0</v>
      </c>
      <c r="L3226" s="109">
        <f t="shared" si="210"/>
        <v>9287649</v>
      </c>
      <c r="M3226" s="110">
        <f t="shared" si="211"/>
        <v>7.0804774892174988E-06</v>
      </c>
      <c r="N3226" s="33" t="s">
        <v>4892</v>
      </c>
      <c r="O3226" s="33">
        <f>+'Categorias-9 feb-Depurado'!Y3225</f>
        <v>1886.2</v>
      </c>
      <c r="P3226" s="111">
        <f>+'Categorias-9 feb-Depurado'!AC3225</f>
        <v>44931</v>
      </c>
      <c r="Q3226" s="111">
        <f>+'Categorias-9 feb-Depurado'!AE3225</f>
        <v>44991</v>
      </c>
      <c r="R3226" s="112" t="str">
        <f>+'Categorias-9 feb-Depurado'!AB3225</f>
        <v>Compras</v>
      </c>
    </row>
    <row r="3227" spans="2:18" s="1" customFormat="1" ht="14.5" hidden="1">
      <c r="B3227" s="57" t="str">
        <f>+'Categorias-9 feb-Depurado'!B3226</f>
        <v>WENCOR LLC</v>
      </c>
      <c r="C3227" s="30" t="s">
        <v>4900</v>
      </c>
      <c r="D3227" s="31">
        <v>5</v>
      </c>
      <c r="E3227" s="30" t="str">
        <f>+'Categorias-9 feb-Depurado'!E3226</f>
        <v>444444111</v>
      </c>
      <c r="F3227" s="30" t="str">
        <f>+'Categorias-9 feb-Depurado'!F3226</f>
        <v>416 Dividend Drive, Peachtree City, GA 30269</v>
      </c>
      <c r="G3227" s="30" t="str">
        <f>+'Categorias-9 feb-Depurado'!G3226</f>
        <v>Estados Unidos</v>
      </c>
      <c r="H3227" s="30">
        <f>+'Categorias-9 feb-Depurado'!H3226</f>
        <v>2023000119870</v>
      </c>
      <c r="I3227" s="107">
        <f>+'Categorias-9 feb-Depurado'!R3226</f>
        <v>110416</v>
      </c>
      <c r="J3227" s="108">
        <f t="shared" si="208"/>
        <v>0</v>
      </c>
      <c r="K3227" s="107">
        <f t="shared" si="209"/>
        <v>0</v>
      </c>
      <c r="L3227" s="109">
        <f t="shared" si="210"/>
        <v>110416</v>
      </c>
      <c r="M3227" s="110">
        <f t="shared" si="211"/>
        <v>8.4176092620364881E-08</v>
      </c>
      <c r="N3227" s="33" t="s">
        <v>4892</v>
      </c>
      <c r="O3227" s="33">
        <f>+'Categorias-9 feb-Depurado'!Y3226</f>
        <v>22.600000000000001</v>
      </c>
      <c r="P3227" s="111">
        <f>+'Categorias-9 feb-Depurado'!AC3226</f>
        <v>44935</v>
      </c>
      <c r="Q3227" s="111">
        <f>+'Categorias-9 feb-Depurado'!AE3226</f>
        <v>44995</v>
      </c>
      <c r="R3227" s="112" t="str">
        <f>+'Categorias-9 feb-Depurado'!AB3226</f>
        <v>Compras</v>
      </c>
    </row>
    <row r="3228" spans="2:18" s="1" customFormat="1" ht="14.5" hidden="1">
      <c r="B3228" s="57" t="str">
        <f>+'Categorias-9 feb-Depurado'!B3227</f>
        <v>WENCOR LLC</v>
      </c>
      <c r="C3228" s="30" t="s">
        <v>4900</v>
      </c>
      <c r="D3228" s="31">
        <v>5</v>
      </c>
      <c r="E3228" s="30" t="str">
        <f>+'Categorias-9 feb-Depurado'!E3227</f>
        <v>444444111</v>
      </c>
      <c r="F3228" s="30" t="str">
        <f>+'Categorias-9 feb-Depurado'!F3227</f>
        <v>416 Dividend Drive, Peachtree City, GA 30269</v>
      </c>
      <c r="G3228" s="30" t="str">
        <f>+'Categorias-9 feb-Depurado'!G3227</f>
        <v>Estados Unidos</v>
      </c>
      <c r="H3228" s="30">
        <f>+'Categorias-9 feb-Depurado'!H3227</f>
        <v>2023000119868</v>
      </c>
      <c r="I3228" s="107">
        <f>+'Categorias-9 feb-Depurado'!R3227</f>
        <v>5806607</v>
      </c>
      <c r="J3228" s="108">
        <f t="shared" si="208"/>
        <v>0</v>
      </c>
      <c r="K3228" s="107">
        <f t="shared" si="209"/>
        <v>0</v>
      </c>
      <c r="L3228" s="109">
        <f t="shared" si="210"/>
        <v>5806607</v>
      </c>
      <c r="M3228" s="110">
        <f t="shared" si="211"/>
        <v>4.4266907752686124E-06</v>
      </c>
      <c r="N3228" s="33" t="s">
        <v>4892</v>
      </c>
      <c r="O3228" s="33">
        <f>+'Categorias-9 feb-Depurado'!Y3227</f>
        <v>1188.5</v>
      </c>
      <c r="P3228" s="111">
        <f>+'Categorias-9 feb-Depurado'!AC3227</f>
        <v>44935</v>
      </c>
      <c r="Q3228" s="111">
        <f>+'Categorias-9 feb-Depurado'!AE3227</f>
        <v>44995</v>
      </c>
      <c r="R3228" s="112" t="str">
        <f>+'Categorias-9 feb-Depurado'!AB3227</f>
        <v>Compras</v>
      </c>
    </row>
    <row r="3229" spans="2:18" s="1" customFormat="1" ht="14.5" hidden="1">
      <c r="B3229" s="57" t="str">
        <f>+'Categorias-9 feb-Depurado'!B3228</f>
        <v>WENCOR LLC</v>
      </c>
      <c r="C3229" s="30" t="s">
        <v>4900</v>
      </c>
      <c r="D3229" s="31">
        <v>5</v>
      </c>
      <c r="E3229" s="30" t="str">
        <f>+'Categorias-9 feb-Depurado'!E3228</f>
        <v>444444111</v>
      </c>
      <c r="F3229" s="30" t="str">
        <f>+'Categorias-9 feb-Depurado'!F3228</f>
        <v>416 Dividend Drive, Peachtree City, GA 30269</v>
      </c>
      <c r="G3229" s="30" t="str">
        <f>+'Categorias-9 feb-Depurado'!G3228</f>
        <v>Estados Unidos</v>
      </c>
      <c r="H3229" s="30">
        <f>+'Categorias-9 feb-Depurado'!H3228</f>
        <v>2023000120350</v>
      </c>
      <c r="I3229" s="107">
        <f>+'Categorias-9 feb-Depurado'!R3228</f>
        <v>7643615</v>
      </c>
      <c r="J3229" s="108">
        <f t="shared" si="208"/>
        <v>0</v>
      </c>
      <c r="K3229" s="107">
        <f t="shared" si="209"/>
        <v>0</v>
      </c>
      <c r="L3229" s="109">
        <f t="shared" si="210"/>
        <v>7643615</v>
      </c>
      <c r="M3229" s="110">
        <f t="shared" si="211"/>
        <v>5.8271413943125125E-06</v>
      </c>
      <c r="N3229" s="33" t="s">
        <v>4892</v>
      </c>
      <c r="O3229" s="33">
        <f>+'Categorias-9 feb-Depurado'!Y3228</f>
        <v>1564.5</v>
      </c>
      <c r="P3229" s="111">
        <f>+'Categorias-9 feb-Depurado'!AC3228</f>
        <v>44936</v>
      </c>
      <c r="Q3229" s="111">
        <f>+'Categorias-9 feb-Depurado'!AE3228</f>
        <v>44996</v>
      </c>
      <c r="R3229" s="112" t="str">
        <f>+'Categorias-9 feb-Depurado'!AB3228</f>
        <v>Compras</v>
      </c>
    </row>
    <row r="3230" spans="2:18" s="1" customFormat="1" ht="14.5" hidden="1">
      <c r="B3230" s="57" t="str">
        <f>+'Categorias-9 feb-Depurado'!B3229</f>
        <v>WENCOR LLC</v>
      </c>
      <c r="C3230" s="30" t="s">
        <v>4900</v>
      </c>
      <c r="D3230" s="31">
        <v>5</v>
      </c>
      <c r="E3230" s="30" t="str">
        <f>+'Categorias-9 feb-Depurado'!E3229</f>
        <v>444444111</v>
      </c>
      <c r="F3230" s="30" t="str">
        <f>+'Categorias-9 feb-Depurado'!F3229</f>
        <v>416 Dividend Drive, Peachtree City, GA 30269</v>
      </c>
      <c r="G3230" s="30" t="str">
        <f>+'Categorias-9 feb-Depurado'!G3229</f>
        <v>Estados Unidos</v>
      </c>
      <c r="H3230" s="30">
        <f>+'Categorias-9 feb-Depurado'!H3229</f>
        <v>2023000120487</v>
      </c>
      <c r="I3230" s="107">
        <f>+'Categorias-9 feb-Depurado'!R3229</f>
        <v>237443</v>
      </c>
      <c r="J3230" s="108">
        <f t="shared" si="208"/>
        <v>0</v>
      </c>
      <c r="K3230" s="107">
        <f t="shared" si="209"/>
        <v>0</v>
      </c>
      <c r="L3230" s="109">
        <f t="shared" si="210"/>
        <v>237443</v>
      </c>
      <c r="M3230" s="110">
        <f t="shared" si="211"/>
        <v>1.8101564954406335E-07</v>
      </c>
      <c r="N3230" s="33" t="s">
        <v>4892</v>
      </c>
      <c r="O3230" s="33">
        <f>+'Categorias-9 feb-Depurado'!Y3229</f>
        <v>48.600000000000001</v>
      </c>
      <c r="P3230" s="111">
        <f>+'Categorias-9 feb-Depurado'!AC3229</f>
        <v>44936</v>
      </c>
      <c r="Q3230" s="111">
        <f>+'Categorias-9 feb-Depurado'!AE3229</f>
        <v>44996</v>
      </c>
      <c r="R3230" s="112" t="str">
        <f>+'Categorias-9 feb-Depurado'!AB3229</f>
        <v>Compras</v>
      </c>
    </row>
    <row r="3231" spans="2:18" s="1" customFormat="1" ht="14.5" hidden="1">
      <c r="B3231" s="57" t="str">
        <f>+'Categorias-9 feb-Depurado'!B3230</f>
        <v>WENCOR LLC</v>
      </c>
      <c r="C3231" s="30" t="s">
        <v>4900</v>
      </c>
      <c r="D3231" s="31">
        <v>5</v>
      </c>
      <c r="E3231" s="30" t="str">
        <f>+'Categorias-9 feb-Depurado'!E3230</f>
        <v>444444111</v>
      </c>
      <c r="F3231" s="30" t="str">
        <f>+'Categorias-9 feb-Depurado'!F3230</f>
        <v>416 Dividend Drive, Peachtree City, GA 30269</v>
      </c>
      <c r="G3231" s="30" t="str">
        <f>+'Categorias-9 feb-Depurado'!G3230</f>
        <v>Estados Unidos</v>
      </c>
      <c r="H3231" s="30">
        <f>+'Categorias-9 feb-Depurado'!H3230</f>
        <v>2023000121366</v>
      </c>
      <c r="I3231" s="107">
        <f>+'Categorias-9 feb-Depurado'!R3230</f>
        <v>216353</v>
      </c>
      <c r="J3231" s="108">
        <f t="shared" si="208"/>
        <v>0</v>
      </c>
      <c r="K3231" s="107">
        <f t="shared" si="209"/>
        <v>0</v>
      </c>
      <c r="L3231" s="109">
        <f t="shared" si="210"/>
        <v>216353</v>
      </c>
      <c r="M3231" s="110">
        <f t="shared" si="211"/>
        <v>1.6493760113293187E-07</v>
      </c>
      <c r="N3231" s="33" t="s">
        <v>4892</v>
      </c>
      <c r="O3231" s="33">
        <f>+'Categorias-9 feb-Depurado'!Y3230</f>
        <v>45</v>
      </c>
      <c r="P3231" s="111">
        <f>+'Categorias-9 feb-Depurado'!AC3230</f>
        <v>44937</v>
      </c>
      <c r="Q3231" s="111">
        <f>+'Categorias-9 feb-Depurado'!AE3230</f>
        <v>44997</v>
      </c>
      <c r="R3231" s="112" t="str">
        <f>+'Categorias-9 feb-Depurado'!AB3230</f>
        <v>Compras</v>
      </c>
    </row>
    <row r="3232" spans="2:18" s="1" customFormat="1" ht="14.5" hidden="1">
      <c r="B3232" s="57" t="str">
        <f>+'Categorias-9 feb-Depurado'!B3231</f>
        <v>WENCOR LLC</v>
      </c>
      <c r="C3232" s="30" t="s">
        <v>4900</v>
      </c>
      <c r="D3232" s="31">
        <v>5</v>
      </c>
      <c r="E3232" s="30" t="str">
        <f>+'Categorias-9 feb-Depurado'!E3231</f>
        <v>444444111</v>
      </c>
      <c r="F3232" s="30" t="str">
        <f>+'Categorias-9 feb-Depurado'!F3231</f>
        <v>416 Dividend Drive, Peachtree City, GA 30269</v>
      </c>
      <c r="G3232" s="30" t="str">
        <f>+'Categorias-9 feb-Depurado'!G3231</f>
        <v>Estados Unidos</v>
      </c>
      <c r="H3232" s="30">
        <f>+'Categorias-9 feb-Depurado'!H3231</f>
        <v>2023000120946</v>
      </c>
      <c r="I3232" s="107">
        <f>+'Categorias-9 feb-Depurado'!R3231</f>
        <v>1177683</v>
      </c>
      <c r="J3232" s="108">
        <f t="shared" si="208"/>
        <v>0</v>
      </c>
      <c r="K3232" s="107">
        <f t="shared" si="209"/>
        <v>0</v>
      </c>
      <c r="L3232" s="109">
        <f t="shared" si="210"/>
        <v>1177683</v>
      </c>
      <c r="M3232" s="110">
        <f t="shared" si="211"/>
        <v>8.9781148823928762E-07</v>
      </c>
      <c r="N3232" s="33" t="s">
        <v>4892</v>
      </c>
      <c r="O3232" s="33">
        <f>+'Categorias-9 feb-Depurado'!Y3231</f>
        <v>244.94999999999999</v>
      </c>
      <c r="P3232" s="111">
        <f>+'Categorias-9 feb-Depurado'!AC3231</f>
        <v>44937</v>
      </c>
      <c r="Q3232" s="111">
        <f>+'Categorias-9 feb-Depurado'!AE3231</f>
        <v>44997</v>
      </c>
      <c r="R3232" s="112" t="str">
        <f>+'Categorias-9 feb-Depurado'!AB3231</f>
        <v>Compras</v>
      </c>
    </row>
    <row r="3233" spans="2:18" s="1" customFormat="1" ht="14.5" hidden="1">
      <c r="B3233" s="57" t="str">
        <f>+'Categorias-9 feb-Depurado'!B3232</f>
        <v>WENCOR LLC</v>
      </c>
      <c r="C3233" s="30" t="s">
        <v>4900</v>
      </c>
      <c r="D3233" s="31">
        <v>5</v>
      </c>
      <c r="E3233" s="30" t="str">
        <f>+'Categorias-9 feb-Depurado'!E3232</f>
        <v>444444111</v>
      </c>
      <c r="F3233" s="30" t="str">
        <f>+'Categorias-9 feb-Depurado'!F3232</f>
        <v>416 Dividend Drive, Peachtree City, GA 30269</v>
      </c>
      <c r="G3233" s="30" t="str">
        <f>+'Categorias-9 feb-Depurado'!G3232</f>
        <v>Estados Unidos</v>
      </c>
      <c r="H3233" s="30">
        <f>+'Categorias-9 feb-Depurado'!H3232</f>
        <v>2023000121651</v>
      </c>
      <c r="I3233" s="107">
        <f>+'Categorias-9 feb-Depurado'!R3232</f>
        <v>7432415</v>
      </c>
      <c r="J3233" s="108">
        <f t="shared" si="208"/>
        <v>0</v>
      </c>
      <c r="K3233" s="107">
        <f t="shared" si="209"/>
        <v>0</v>
      </c>
      <c r="L3233" s="109">
        <f t="shared" si="210"/>
        <v>7432415</v>
      </c>
      <c r="M3233" s="110">
        <f t="shared" si="211"/>
        <v>5.6661322039649076E-06</v>
      </c>
      <c r="N3233" s="33" t="s">
        <v>4892</v>
      </c>
      <c r="O3233" s="33">
        <f>+'Categorias-9 feb-Depurado'!Y3232</f>
        <v>1565.2</v>
      </c>
      <c r="P3233" s="111">
        <f>+'Categorias-9 feb-Depurado'!AC3232</f>
        <v>44938</v>
      </c>
      <c r="Q3233" s="111">
        <f>+'Categorias-9 feb-Depurado'!AE3232</f>
        <v>44998</v>
      </c>
      <c r="R3233" s="112" t="str">
        <f>+'Categorias-9 feb-Depurado'!AB3232</f>
        <v>Compras</v>
      </c>
    </row>
    <row r="3234" spans="2:18" s="1" customFormat="1" ht="14.5" hidden="1">
      <c r="B3234" s="57" t="str">
        <f>+'Categorias-9 feb-Depurado'!B3233</f>
        <v>WENCOR LLC</v>
      </c>
      <c r="C3234" s="30" t="s">
        <v>4900</v>
      </c>
      <c r="D3234" s="31">
        <v>5</v>
      </c>
      <c r="E3234" s="30" t="str">
        <f>+'Categorias-9 feb-Depurado'!E3233</f>
        <v>444444111</v>
      </c>
      <c r="F3234" s="30" t="str">
        <f>+'Categorias-9 feb-Depurado'!F3233</f>
        <v>416 Dividend Drive, Peachtree City, GA 30269</v>
      </c>
      <c r="G3234" s="30" t="str">
        <f>+'Categorias-9 feb-Depurado'!G3233</f>
        <v>Estados Unidos</v>
      </c>
      <c r="H3234" s="30">
        <f>+'Categorias-9 feb-Depurado'!H3233</f>
        <v>2023000122697</v>
      </c>
      <c r="I3234" s="107">
        <f>+'Categorias-9 feb-Depurado'!R3233</f>
        <v>960156</v>
      </c>
      <c r="J3234" s="108">
        <f t="shared" si="208"/>
        <v>0</v>
      </c>
      <c r="K3234" s="107">
        <f t="shared" si="209"/>
        <v>0</v>
      </c>
      <c r="L3234" s="109">
        <f t="shared" si="210"/>
        <v>960156</v>
      </c>
      <c r="M3234" s="110">
        <f t="shared" si="211"/>
        <v>7.3197888336834392E-07</v>
      </c>
      <c r="N3234" s="33" t="s">
        <v>4892</v>
      </c>
      <c r="O3234" s="33">
        <f>+'Categorias-9 feb-Depurado'!Y3233</f>
        <v>204.55000000000001</v>
      </c>
      <c r="P3234" s="111">
        <f>+'Categorias-9 feb-Depurado'!AC3233</f>
        <v>44942</v>
      </c>
      <c r="Q3234" s="111">
        <f>+'Categorias-9 feb-Depurado'!AE3233</f>
        <v>45002</v>
      </c>
      <c r="R3234" s="112" t="str">
        <f>+'Categorias-9 feb-Depurado'!AB3233</f>
        <v>Compras</v>
      </c>
    </row>
    <row r="3235" spans="2:18" s="1" customFormat="1" ht="14.5" hidden="1">
      <c r="B3235" s="57" t="str">
        <f>+'Categorias-9 feb-Depurado'!B3234</f>
        <v>WENCOR LLC</v>
      </c>
      <c r="C3235" s="30" t="s">
        <v>4900</v>
      </c>
      <c r="D3235" s="31">
        <v>5</v>
      </c>
      <c r="E3235" s="30" t="str">
        <f>+'Categorias-9 feb-Depurado'!E3234</f>
        <v>444444111</v>
      </c>
      <c r="F3235" s="30" t="str">
        <f>+'Categorias-9 feb-Depurado'!F3234</f>
        <v>416 Dividend Drive, Peachtree City, GA 30269</v>
      </c>
      <c r="G3235" s="30" t="str">
        <f>+'Categorias-9 feb-Depurado'!G3234</f>
        <v>Estados Unidos</v>
      </c>
      <c r="H3235" s="30">
        <f>+'Categorias-9 feb-Depurado'!H3234</f>
        <v>2023000123017</v>
      </c>
      <c r="I3235" s="107">
        <f>+'Categorias-9 feb-Depurado'!R3234</f>
        <v>6917064</v>
      </c>
      <c r="J3235" s="108">
        <f t="shared" si="208"/>
        <v>0</v>
      </c>
      <c r="K3235" s="107">
        <f t="shared" si="209"/>
        <v>0</v>
      </c>
      <c r="L3235" s="109">
        <f t="shared" si="210"/>
        <v>6917064</v>
      </c>
      <c r="M3235" s="110">
        <f t="shared" si="211"/>
        <v>5.2732522453719714E-06</v>
      </c>
      <c r="N3235" s="33" t="s">
        <v>4892</v>
      </c>
      <c r="O3235" s="33">
        <f>+'Categorias-9 feb-Depurado'!Y3234</f>
        <v>1473.5999999999999</v>
      </c>
      <c r="P3235" s="111">
        <f>+'Categorias-9 feb-Depurado'!AC3234</f>
        <v>44942</v>
      </c>
      <c r="Q3235" s="111">
        <f>+'Categorias-9 feb-Depurado'!AE3234</f>
        <v>45002</v>
      </c>
      <c r="R3235" s="112" t="str">
        <f>+'Categorias-9 feb-Depurado'!AB3234</f>
        <v>Compras</v>
      </c>
    </row>
    <row r="3236" spans="2:18" s="1" customFormat="1" ht="14.5" hidden="1">
      <c r="B3236" s="57" t="str">
        <f>+'Categorias-9 feb-Depurado'!B3235</f>
        <v>WENCOR LLC</v>
      </c>
      <c r="C3236" s="30" t="s">
        <v>4900</v>
      </c>
      <c r="D3236" s="31">
        <v>5</v>
      </c>
      <c r="E3236" s="30" t="str">
        <f>+'Categorias-9 feb-Depurado'!E3235</f>
        <v>444444111</v>
      </c>
      <c r="F3236" s="30" t="str">
        <f>+'Categorias-9 feb-Depurado'!F3235</f>
        <v>416 Dividend Drive, Peachtree City, GA 30269</v>
      </c>
      <c r="G3236" s="30" t="str">
        <f>+'Categorias-9 feb-Depurado'!G3235</f>
        <v>Estados Unidos</v>
      </c>
      <c r="H3236" s="30">
        <f>+'Categorias-9 feb-Depurado'!H3235</f>
        <v>2023000123328</v>
      </c>
      <c r="I3236" s="107">
        <f>+'Categorias-9 feb-Depurado'!R3235</f>
        <v>5414987</v>
      </c>
      <c r="J3236" s="108">
        <f t="shared" si="208"/>
        <v>0</v>
      </c>
      <c r="K3236" s="107">
        <f t="shared" si="209"/>
        <v>0</v>
      </c>
      <c r="L3236" s="109">
        <f t="shared" si="210"/>
        <v>5414987</v>
      </c>
      <c r="M3236" s="110">
        <f t="shared" si="211"/>
        <v>4.1281376544166766E-06</v>
      </c>
      <c r="N3236" s="33" t="s">
        <v>4892</v>
      </c>
      <c r="O3236" s="33">
        <f>+'Categorias-9 feb-Depurado'!Y3235</f>
        <v>1153.5999999999999</v>
      </c>
      <c r="P3236" s="111">
        <f>+'Categorias-9 feb-Depurado'!AC3235</f>
        <v>44943</v>
      </c>
      <c r="Q3236" s="111">
        <f>+'Categorias-9 feb-Depurado'!AE3235</f>
        <v>45003</v>
      </c>
      <c r="R3236" s="112" t="str">
        <f>+'Categorias-9 feb-Depurado'!AB3235</f>
        <v>Compras</v>
      </c>
    </row>
    <row r="3237" spans="2:18" s="1" customFormat="1" ht="14.5" hidden="1">
      <c r="B3237" s="57" t="str">
        <f>+'Categorias-9 feb-Depurado'!B3236</f>
        <v>WENCOR LLC</v>
      </c>
      <c r="C3237" s="30" t="s">
        <v>4900</v>
      </c>
      <c r="D3237" s="31">
        <v>5</v>
      </c>
      <c r="E3237" s="30" t="str">
        <f>+'Categorias-9 feb-Depurado'!E3236</f>
        <v>444444111</v>
      </c>
      <c r="F3237" s="30" t="str">
        <f>+'Categorias-9 feb-Depurado'!F3236</f>
        <v>416 Dividend Drive, Peachtree City, GA 30269</v>
      </c>
      <c r="G3237" s="30" t="str">
        <f>+'Categorias-9 feb-Depurado'!G3236</f>
        <v>Estados Unidos</v>
      </c>
      <c r="H3237" s="30">
        <f>+'Categorias-9 feb-Depurado'!H3236</f>
        <v>2023000123136</v>
      </c>
      <c r="I3237" s="107">
        <f>+'Categorias-9 feb-Depurado'!R3236</f>
        <v>413071</v>
      </c>
      <c r="J3237" s="108">
        <f t="shared" si="208"/>
        <v>0</v>
      </c>
      <c r="K3237" s="107">
        <f t="shared" si="209"/>
        <v>0</v>
      </c>
      <c r="L3237" s="109">
        <f t="shared" si="210"/>
        <v>413071</v>
      </c>
      <c r="M3237" s="110">
        <f t="shared" si="211"/>
        <v>3.1490637910073487E-07</v>
      </c>
      <c r="N3237" s="33" t="s">
        <v>4892</v>
      </c>
      <c r="O3237" s="33">
        <f>+'Categorias-9 feb-Depurado'!Y3236</f>
        <v>88</v>
      </c>
      <c r="P3237" s="111">
        <f>+'Categorias-9 feb-Depurado'!AC3236</f>
        <v>44943</v>
      </c>
      <c r="Q3237" s="111">
        <f>+'Categorias-9 feb-Depurado'!AE3236</f>
        <v>45003</v>
      </c>
      <c r="R3237" s="112" t="str">
        <f>+'Categorias-9 feb-Depurado'!AB3236</f>
        <v>Compras</v>
      </c>
    </row>
    <row r="3238" spans="2:18" s="1" customFormat="1" ht="14.5" hidden="1">
      <c r="B3238" s="57" t="str">
        <f>+'Categorias-9 feb-Depurado'!B3237</f>
        <v>WENCOR LLC</v>
      </c>
      <c r="C3238" s="30" t="s">
        <v>4900</v>
      </c>
      <c r="D3238" s="31">
        <v>5</v>
      </c>
      <c r="E3238" s="30" t="str">
        <f>+'Categorias-9 feb-Depurado'!E3237</f>
        <v>444444111</v>
      </c>
      <c r="F3238" s="30" t="str">
        <f>+'Categorias-9 feb-Depurado'!F3237</f>
        <v>416 Dividend Drive, Peachtree City, GA 30269</v>
      </c>
      <c r="G3238" s="30" t="str">
        <f>+'Categorias-9 feb-Depurado'!G3237</f>
        <v>Estados Unidos</v>
      </c>
      <c r="H3238" s="30">
        <f>+'Categorias-9 feb-Depurado'!H3237</f>
        <v>2023000124853</v>
      </c>
      <c r="I3238" s="107">
        <f>+'Categorias-9 feb-Depurado'!R3237</f>
        <v>1049182</v>
      </c>
      <c r="J3238" s="108">
        <f t="shared" si="208"/>
        <v>0</v>
      </c>
      <c r="K3238" s="107">
        <f t="shared" si="209"/>
        <v>0</v>
      </c>
      <c r="L3238" s="109">
        <f t="shared" si="210"/>
        <v>1049182</v>
      </c>
      <c r="M3238" s="110">
        <f t="shared" si="211"/>
        <v>7.9984822134128817E-07</v>
      </c>
      <c r="N3238" s="33" t="s">
        <v>4892</v>
      </c>
      <c r="O3238" s="33">
        <f>+'Categorias-9 feb-Depurado'!Y3237</f>
        <v>224</v>
      </c>
      <c r="P3238" s="111">
        <f>+'Categorias-9 feb-Depurado'!AC3237</f>
        <v>44946</v>
      </c>
      <c r="Q3238" s="111">
        <f>+'Categorias-9 feb-Depurado'!AE3237</f>
        <v>45006</v>
      </c>
      <c r="R3238" s="112" t="str">
        <f>+'Categorias-9 feb-Depurado'!AB3237</f>
        <v>Compras</v>
      </c>
    </row>
    <row r="3239" spans="2:18" s="1" customFormat="1" ht="14.5" hidden="1">
      <c r="B3239" s="57" t="str">
        <f>+'Categorias-9 feb-Depurado'!B3238</f>
        <v>WENCOR LLC</v>
      </c>
      <c r="C3239" s="30" t="s">
        <v>4900</v>
      </c>
      <c r="D3239" s="31">
        <v>5</v>
      </c>
      <c r="E3239" s="30" t="str">
        <f>+'Categorias-9 feb-Depurado'!E3238</f>
        <v>444444111</v>
      </c>
      <c r="F3239" s="30" t="str">
        <f>+'Categorias-9 feb-Depurado'!F3238</f>
        <v>416 Dividend Drive, Peachtree City, GA 30269</v>
      </c>
      <c r="G3239" s="30" t="str">
        <f>+'Categorias-9 feb-Depurado'!G3238</f>
        <v>Estados Unidos</v>
      </c>
      <c r="H3239" s="30">
        <f>+'Categorias-9 feb-Depurado'!H3238</f>
        <v>2023000124860</v>
      </c>
      <c r="I3239" s="107">
        <f>+'Categorias-9 feb-Depurado'!R3238</f>
        <v>11885269</v>
      </c>
      <c r="J3239" s="108">
        <f t="shared" si="208"/>
        <v>0</v>
      </c>
      <c r="K3239" s="107">
        <f t="shared" si="209"/>
        <v>0</v>
      </c>
      <c r="L3239" s="109">
        <f t="shared" si="210"/>
        <v>11885269</v>
      </c>
      <c r="M3239" s="110">
        <f t="shared" si="211"/>
        <v>9.0607838009160943E-06</v>
      </c>
      <c r="N3239" s="33" t="s">
        <v>4892</v>
      </c>
      <c r="O3239" s="33">
        <f>+'Categorias-9 feb-Depurado'!Y3238</f>
        <v>2537.5</v>
      </c>
      <c r="P3239" s="111">
        <f>+'Categorias-9 feb-Depurado'!AC3238</f>
        <v>44946</v>
      </c>
      <c r="Q3239" s="111">
        <f>+'Categorias-9 feb-Depurado'!AE3238</f>
        <v>45006</v>
      </c>
      <c r="R3239" s="112" t="str">
        <f>+'Categorias-9 feb-Depurado'!AB3238</f>
        <v>Compras</v>
      </c>
    </row>
    <row r="3240" spans="2:18" s="1" customFormat="1" ht="14.5" hidden="1">
      <c r="B3240" s="57" t="str">
        <f>+'Categorias-9 feb-Depurado'!B3239</f>
        <v>WENCOR LLC</v>
      </c>
      <c r="C3240" s="30" t="s">
        <v>4900</v>
      </c>
      <c r="D3240" s="31">
        <v>5</v>
      </c>
      <c r="E3240" s="30" t="str">
        <f>+'Categorias-9 feb-Depurado'!E3239</f>
        <v>444444111</v>
      </c>
      <c r="F3240" s="30" t="str">
        <f>+'Categorias-9 feb-Depurado'!F3239</f>
        <v>416 Dividend Drive, Peachtree City, GA 30269</v>
      </c>
      <c r="G3240" s="30" t="str">
        <f>+'Categorias-9 feb-Depurado'!G3239</f>
        <v>Estados Unidos</v>
      </c>
      <c r="H3240" s="30">
        <f>+'Categorias-9 feb-Depurado'!H3239</f>
        <v>2023000127014</v>
      </c>
      <c r="I3240" s="107">
        <f>+'Categorias-9 feb-Depurado'!R3239</f>
        <v>256448</v>
      </c>
      <c r="J3240" s="108">
        <f t="shared" si="208"/>
        <v>0</v>
      </c>
      <c r="K3240" s="107">
        <f t="shared" si="209"/>
        <v>0</v>
      </c>
      <c r="L3240" s="109">
        <f t="shared" si="210"/>
        <v>256448</v>
      </c>
      <c r="M3240" s="110">
        <f t="shared" si="211"/>
        <v>1.9550418961298485E-07</v>
      </c>
      <c r="N3240" s="33" t="s">
        <v>4892</v>
      </c>
      <c r="O3240" s="33">
        <f>+'Categorias-9 feb-Depurado'!Y3239</f>
        <v>56.5</v>
      </c>
      <c r="P3240" s="111">
        <f>+'Categorias-9 feb-Depurado'!AC3239</f>
        <v>44952</v>
      </c>
      <c r="Q3240" s="111">
        <f>+'Categorias-9 feb-Depurado'!AE3239</f>
        <v>45012</v>
      </c>
      <c r="R3240" s="112" t="str">
        <f>+'Categorias-9 feb-Depurado'!AB3239</f>
        <v>Compras</v>
      </c>
    </row>
    <row r="3241" spans="2:18" s="1" customFormat="1" ht="14.5" hidden="1">
      <c r="B3241" s="57" t="str">
        <f>+'Categorias-9 feb-Depurado'!B3240</f>
        <v>WENCOR LLC</v>
      </c>
      <c r="C3241" s="30" t="s">
        <v>4900</v>
      </c>
      <c r="D3241" s="31">
        <v>5</v>
      </c>
      <c r="E3241" s="30" t="str">
        <f>+'Categorias-9 feb-Depurado'!E3240</f>
        <v>444444111</v>
      </c>
      <c r="F3241" s="30" t="str">
        <f>+'Categorias-9 feb-Depurado'!F3240</f>
        <v>416 Dividend Drive, Peachtree City, GA 30269</v>
      </c>
      <c r="G3241" s="30" t="str">
        <f>+'Categorias-9 feb-Depurado'!G3240</f>
        <v>Estados Unidos</v>
      </c>
      <c r="H3241" s="30">
        <f>+'Categorias-9 feb-Depurado'!H3240</f>
        <v>2023000127786</v>
      </c>
      <c r="I3241" s="107">
        <f>+'Categorias-9 feb-Depurado'!R3240</f>
        <v>5601243</v>
      </c>
      <c r="J3241" s="108">
        <f t="shared" si="208"/>
        <v>0</v>
      </c>
      <c r="K3241" s="107">
        <f t="shared" si="209"/>
        <v>0</v>
      </c>
      <c r="L3241" s="109">
        <f t="shared" si="210"/>
        <v>5601243</v>
      </c>
      <c r="M3241" s="110">
        <f t="shared" si="211"/>
        <v>4.270130683570954E-06</v>
      </c>
      <c r="N3241" s="33" t="s">
        <v>4892</v>
      </c>
      <c r="O3241" s="33">
        <f>+'Categorias-9 feb-Depurado'!Y3240</f>
        <v>1236</v>
      </c>
      <c r="P3241" s="111">
        <f>+'Categorias-9 feb-Depurado'!AC3240</f>
        <v>44953</v>
      </c>
      <c r="Q3241" s="111">
        <f>+'Categorias-9 feb-Depurado'!AE3240</f>
        <v>45013</v>
      </c>
      <c r="R3241" s="112" t="str">
        <f>+'Categorias-9 feb-Depurado'!AB3240</f>
        <v>Compras</v>
      </c>
    </row>
    <row r="3242" spans="2:18" s="1" customFormat="1" ht="14.5" hidden="1">
      <c r="B3242" s="57" t="str">
        <f>+'Categorias-9 feb-Depurado'!B3241</f>
        <v>WENCOR LLC</v>
      </c>
      <c r="C3242" s="30" t="s">
        <v>4900</v>
      </c>
      <c r="D3242" s="31">
        <v>5</v>
      </c>
      <c r="E3242" s="30" t="str">
        <f>+'Categorias-9 feb-Depurado'!E3241</f>
        <v>444444111</v>
      </c>
      <c r="F3242" s="30" t="str">
        <f>+'Categorias-9 feb-Depurado'!F3241</f>
        <v>416 Dividend Drive, Peachtree City, GA 30269</v>
      </c>
      <c r="G3242" s="30" t="str">
        <f>+'Categorias-9 feb-Depurado'!G3241</f>
        <v>Estados Unidos</v>
      </c>
      <c r="H3242" s="30">
        <f>+'Categorias-9 feb-Depurado'!H3241</f>
        <v>2023000128453</v>
      </c>
      <c r="I3242" s="107">
        <f>+'Categorias-9 feb-Depurado'!R3241</f>
        <v>891699</v>
      </c>
      <c r="J3242" s="108">
        <f t="shared" si="208"/>
        <v>0</v>
      </c>
      <c r="K3242" s="107">
        <f t="shared" si="209"/>
        <v>0</v>
      </c>
      <c r="L3242" s="109">
        <f t="shared" si="210"/>
        <v>891699</v>
      </c>
      <c r="M3242" s="110">
        <f t="shared" si="211"/>
        <v>6.7979040730950898E-07</v>
      </c>
      <c r="N3242" s="33" t="s">
        <v>4892</v>
      </c>
      <c r="O3242" s="33">
        <f>+'Categorias-9 feb-Depurado'!Y3241</f>
        <v>192.5</v>
      </c>
      <c r="P3242" s="111">
        <f>+'Categorias-9 feb-Depurado'!AC3241</f>
        <v>44957</v>
      </c>
      <c r="Q3242" s="111">
        <f>+'Categorias-9 feb-Depurado'!AE3241</f>
        <v>45017</v>
      </c>
      <c r="R3242" s="112" t="str">
        <f>+'Categorias-9 feb-Depurado'!AB3241</f>
        <v>Compras</v>
      </c>
    </row>
    <row r="3243" spans="2:18" s="1" customFormat="1" ht="14.5" hidden="1">
      <c r="B3243" s="57" t="str">
        <f>+'Categorias-9 feb-Depurado'!B3242</f>
        <v>WENCOR LLC</v>
      </c>
      <c r="C3243" s="30" t="s">
        <v>4900</v>
      </c>
      <c r="D3243" s="31">
        <v>5</v>
      </c>
      <c r="E3243" s="30" t="str">
        <f>+'Categorias-9 feb-Depurado'!E3242</f>
        <v>444444111</v>
      </c>
      <c r="F3243" s="30" t="str">
        <f>+'Categorias-9 feb-Depurado'!F3242</f>
        <v>416 Dividend Drive, Peachtree City, GA 30269</v>
      </c>
      <c r="G3243" s="30" t="str">
        <f>+'Categorias-9 feb-Depurado'!G3242</f>
        <v>Estados Unidos</v>
      </c>
      <c r="H3243" s="30">
        <f>+'Categorias-9 feb-Depurado'!H3242</f>
        <v>2023000131401</v>
      </c>
      <c r="I3243" s="107">
        <f>+'Categorias-9 feb-Depurado'!R3242</f>
        <v>90749</v>
      </c>
      <c r="J3243" s="108">
        <f t="shared" si="208"/>
        <v>0</v>
      </c>
      <c r="K3243" s="107">
        <f t="shared" si="209"/>
        <v>0</v>
      </c>
      <c r="L3243" s="109">
        <f t="shared" si="210"/>
        <v>90749</v>
      </c>
      <c r="M3243" s="110">
        <f t="shared" si="211"/>
        <v>6.9182874123365211E-08</v>
      </c>
      <c r="N3243" s="33" t="s">
        <v>4892</v>
      </c>
      <c r="O3243" s="33">
        <f>+'Categorias-9 feb-Depurado'!Y3242</f>
        <v>19</v>
      </c>
      <c r="P3243" s="111">
        <f>+'Categorias-9 feb-Depurado'!AC3242</f>
        <v>44964</v>
      </c>
      <c r="Q3243" s="111">
        <f>+'Categorias-9 feb-Depurado'!AE3242</f>
        <v>45024</v>
      </c>
      <c r="R3243" s="112" t="str">
        <f>+'Categorias-9 feb-Depurado'!AB3242</f>
        <v>Compras</v>
      </c>
    </row>
    <row r="3244" spans="2:18" s="1" customFormat="1" ht="14.5" hidden="1">
      <c r="B3244" s="57" t="str">
        <f>+'Categorias-9 feb-Depurado'!B3243</f>
        <v>WHITE &amp; CASE LLP</v>
      </c>
      <c r="C3244" s="30" t="s">
        <v>4900</v>
      </c>
      <c r="D3244" s="31">
        <v>5</v>
      </c>
      <c r="E3244" s="30" t="str">
        <f>+'Categorias-9 feb-Depurado'!E3243</f>
        <v>444445447</v>
      </c>
      <c r="F3244" s="30" t="str">
        <f>+'Categorias-9 feb-Depurado'!F3243</f>
        <v>1120 AVENUE OF THE AMERICAS</v>
      </c>
      <c r="G3244" s="30" t="str">
        <f>+'Categorias-9 feb-Depurado'!G3243</f>
        <v>ESTADOS UNIDOS</v>
      </c>
      <c r="H3244" s="30" t="str">
        <f>+'Categorias-9 feb-Depurado'!H3243</f>
        <v>1400-22-01922</v>
      </c>
      <c r="I3244" s="107">
        <f>+'Categorias-9 feb-Depurado'!R3243</f>
        <v>65697000</v>
      </c>
      <c r="J3244" s="108">
        <f t="shared" si="208"/>
        <v>65697000</v>
      </c>
      <c r="K3244" s="107">
        <f t="shared" si="209"/>
        <v>1793318.8314269024</v>
      </c>
      <c r="L3244" s="109">
        <f t="shared" si="210"/>
        <v>67490318.831426904</v>
      </c>
      <c r="M3244" s="110">
        <f t="shared" si="211"/>
        <v>5.1451522686314911E-05</v>
      </c>
      <c r="N3244" s="33" t="s">
        <v>4892</v>
      </c>
      <c r="O3244" s="33">
        <f>+'Categorias-9 feb-Depurado'!Y3243</f>
        <v>15000</v>
      </c>
      <c r="P3244" s="111">
        <f>+'Categorias-9 feb-Depurado'!AC3243</f>
        <v>44827</v>
      </c>
      <c r="Q3244" s="111">
        <f>+'Categorias-9 feb-Depurado'!AE3243</f>
        <v>44887</v>
      </c>
      <c r="R3244" s="112" t="str">
        <f>+'Categorias-9 feb-Depurado'!AB3243</f>
        <v>Legal</v>
      </c>
    </row>
    <row r="3245" spans="2:18" s="1" customFormat="1" ht="14.5" hidden="1">
      <c r="B3245" s="57" t="str">
        <f>+'Categorias-9 feb-Depurado'!B3244</f>
        <v>WING CONTROL COMPONENT SOLUTIONS</v>
      </c>
      <c r="C3245" s="30" t="s">
        <v>4900</v>
      </c>
      <c r="D3245" s="31">
        <v>5</v>
      </c>
      <c r="E3245" s="30" t="str">
        <f>+'Categorias-9 feb-Depurado'!E3244</f>
        <v>444444907</v>
      </c>
      <c r="F3245" s="30" t="str">
        <f>+'Categorias-9 feb-Depurado'!F3244</f>
        <v>975 W 22nd Street Hialeah, FL 33010</v>
      </c>
      <c r="G3245" s="30" t="str">
        <f>+'Categorias-9 feb-Depurado'!G3244</f>
        <v>ESTADOS UNIDOS</v>
      </c>
      <c r="H3245" s="30" t="str">
        <f>+'Categorias-9 feb-Depurado'!H3244</f>
        <v>WIV92469</v>
      </c>
      <c r="I3245" s="107">
        <f>+'Categorias-9 feb-Depurado'!R3244</f>
        <v>1800930</v>
      </c>
      <c r="J3245" s="108">
        <f t="shared" si="208"/>
        <v>0</v>
      </c>
      <c r="K3245" s="107">
        <f t="shared" si="209"/>
        <v>0</v>
      </c>
      <c r="L3245" s="109">
        <f t="shared" si="210"/>
        <v>1800930</v>
      </c>
      <c r="M3245" s="110">
        <f t="shared" si="211"/>
        <v>1.3729464070677596E-06</v>
      </c>
      <c r="N3245" s="33" t="s">
        <v>4892</v>
      </c>
      <c r="O3245" s="33">
        <f>+'Categorias-9 feb-Depurado'!Y3244</f>
        <v>375</v>
      </c>
      <c r="P3245" s="111">
        <f>+'Categorias-9 feb-Depurado'!AC3244</f>
        <v>44914</v>
      </c>
      <c r="Q3245" s="111">
        <f>+'Categorias-9 feb-Depurado'!AE3244</f>
        <v>44974</v>
      </c>
      <c r="R3245" s="112" t="str">
        <f>+'Categorias-9 feb-Depurado'!AB3244</f>
        <v>Compras</v>
      </c>
    </row>
    <row r="3246" spans="2:18" s="1" customFormat="1" ht="14.5" hidden="1">
      <c r="B3246" s="57" t="str">
        <f>+'Categorias-9 feb-Depurado'!B3245</f>
        <v>WING CONTROL COMPONENT SOLUTIONS</v>
      </c>
      <c r="C3246" s="30" t="s">
        <v>4900</v>
      </c>
      <c r="D3246" s="31">
        <v>5</v>
      </c>
      <c r="E3246" s="30" t="str">
        <f>+'Categorias-9 feb-Depurado'!E3245</f>
        <v>444444907</v>
      </c>
      <c r="F3246" s="30" t="str">
        <f>+'Categorias-9 feb-Depurado'!F3245</f>
        <v>975 W 22nd Street Hialeah, FL 33010</v>
      </c>
      <c r="G3246" s="30" t="str">
        <f>+'Categorias-9 feb-Depurado'!G3245</f>
        <v>ESTADOS UNIDOS</v>
      </c>
      <c r="H3246" s="30" t="str">
        <f>+'Categorias-9 feb-Depurado'!H3245</f>
        <v>WIV92473</v>
      </c>
      <c r="I3246" s="107">
        <f>+'Categorias-9 feb-Depurado'!R3245</f>
        <v>9021049</v>
      </c>
      <c r="J3246" s="108">
        <f t="shared" si="208"/>
        <v>0</v>
      </c>
      <c r="K3246" s="107">
        <f t="shared" si="209"/>
        <v>0</v>
      </c>
      <c r="L3246" s="109">
        <f t="shared" si="210"/>
        <v>9021049</v>
      </c>
      <c r="M3246" s="110">
        <f t="shared" si="211"/>
        <v>6.8772338805684871E-06</v>
      </c>
      <c r="N3246" s="33" t="s">
        <v>4892</v>
      </c>
      <c r="O3246" s="33">
        <f>+'Categorias-9 feb-Depurado'!Y3245</f>
        <v>1875.4000000000001</v>
      </c>
      <c r="P3246" s="111">
        <f>+'Categorias-9 feb-Depurado'!AC3245</f>
        <v>44927</v>
      </c>
      <c r="Q3246" s="111">
        <f>+'Categorias-9 feb-Depurado'!AE3245</f>
        <v>44987</v>
      </c>
      <c r="R3246" s="112" t="str">
        <f>+'Categorias-9 feb-Depurado'!AB3245</f>
        <v>Compras</v>
      </c>
    </row>
    <row r="3247" spans="2:18" s="1" customFormat="1" ht="14.5" hidden="1">
      <c r="B3247" s="57" t="str">
        <f>+'Categorias-9 feb-Depurado'!B3246</f>
        <v>WING CONTROL COMPONENT SOLUTIONS</v>
      </c>
      <c r="C3247" s="30" t="s">
        <v>4900</v>
      </c>
      <c r="D3247" s="31">
        <v>5</v>
      </c>
      <c r="E3247" s="30" t="str">
        <f>+'Categorias-9 feb-Depurado'!E3246</f>
        <v>444444907</v>
      </c>
      <c r="F3247" s="30" t="str">
        <f>+'Categorias-9 feb-Depurado'!F3246</f>
        <v>975 W 22nd Street Hialeah, FL 33010</v>
      </c>
      <c r="G3247" s="30" t="str">
        <f>+'Categorias-9 feb-Depurado'!G3246</f>
        <v>ESTADOS UNIDOS</v>
      </c>
      <c r="H3247" s="30" t="str">
        <f>+'Categorias-9 feb-Depurado'!H3246</f>
        <v>WIV92485</v>
      </c>
      <c r="I3247" s="107">
        <f>+'Categorias-9 feb-Depurado'!R3246</f>
        <v>4818049</v>
      </c>
      <c r="J3247" s="108">
        <f t="shared" si="208"/>
        <v>0</v>
      </c>
      <c r="K3247" s="107">
        <f t="shared" si="209"/>
        <v>0</v>
      </c>
      <c r="L3247" s="109">
        <f t="shared" si="210"/>
        <v>4818049</v>
      </c>
      <c r="M3247" s="110">
        <f t="shared" si="211"/>
        <v>3.6730595101566476E-06</v>
      </c>
      <c r="N3247" s="33" t="s">
        <v>4892</v>
      </c>
      <c r="O3247" s="33">
        <f>+'Categorias-9 feb-Depurado'!Y3246</f>
        <v>995</v>
      </c>
      <c r="P3247" s="111">
        <f>+'Categorias-9 feb-Depurado'!AC3246</f>
        <v>44930</v>
      </c>
      <c r="Q3247" s="111">
        <f>+'Categorias-9 feb-Depurado'!AE3246</f>
        <v>44990</v>
      </c>
      <c r="R3247" s="112" t="str">
        <f>+'Categorias-9 feb-Depurado'!AB3246</f>
        <v>Compras</v>
      </c>
    </row>
    <row r="3248" spans="2:18" s="1" customFormat="1" ht="14.5" hidden="1">
      <c r="B3248" s="57" t="str">
        <f>+'Categorias-9 feb-Depurado'!B3247</f>
        <v>WING CONTROL COMPONENT SOLUTIONS</v>
      </c>
      <c r="C3248" s="30" t="s">
        <v>4900</v>
      </c>
      <c r="D3248" s="31">
        <v>5</v>
      </c>
      <c r="E3248" s="30" t="str">
        <f>+'Categorias-9 feb-Depurado'!E3247</f>
        <v>444444907</v>
      </c>
      <c r="F3248" s="30" t="str">
        <f>+'Categorias-9 feb-Depurado'!F3247</f>
        <v>975 W 22nd Street Hialeah, FL 33010</v>
      </c>
      <c r="G3248" s="30" t="str">
        <f>+'Categorias-9 feb-Depurado'!G3247</f>
        <v>ESTADOS UNIDOS</v>
      </c>
      <c r="H3248" s="30" t="str">
        <f>+'Categorias-9 feb-Depurado'!H3247</f>
        <v>WIV92490</v>
      </c>
      <c r="I3248" s="107">
        <f>+'Categorias-9 feb-Depurado'!R3247</f>
        <v>7745084</v>
      </c>
      <c r="J3248" s="108">
        <f t="shared" si="208"/>
        <v>0</v>
      </c>
      <c r="K3248" s="107">
        <f t="shared" si="209"/>
        <v>0</v>
      </c>
      <c r="L3248" s="109">
        <f t="shared" si="210"/>
        <v>7745084</v>
      </c>
      <c r="M3248" s="110">
        <f t="shared" si="211"/>
        <v>5.9044967046126122E-06</v>
      </c>
      <c r="N3248" s="33" t="s">
        <v>4892</v>
      </c>
      <c r="O3248" s="33">
        <f>+'Categorias-9 feb-Depurado'!Y3247</f>
        <v>1650</v>
      </c>
      <c r="P3248" s="111">
        <f>+'Categorias-9 feb-Depurado'!AC3247</f>
        <v>44943</v>
      </c>
      <c r="Q3248" s="111">
        <f>+'Categorias-9 feb-Depurado'!AE3247</f>
        <v>45003</v>
      </c>
      <c r="R3248" s="112" t="str">
        <f>+'Categorias-9 feb-Depurado'!AB3247</f>
        <v>Compras</v>
      </c>
    </row>
    <row r="3249" spans="2:18" s="1" customFormat="1" ht="14.5" hidden="1">
      <c r="B3249" s="57" t="str">
        <f>+'Categorias-9 feb-Depurado'!B3248</f>
        <v>WING CONTROL COMPONENT SOLUTIONS</v>
      </c>
      <c r="C3249" s="30" t="s">
        <v>4900</v>
      </c>
      <c r="D3249" s="31">
        <v>5</v>
      </c>
      <c r="E3249" s="30" t="str">
        <f>+'Categorias-9 feb-Depurado'!E3248</f>
        <v>444444907</v>
      </c>
      <c r="F3249" s="30" t="str">
        <f>+'Categorias-9 feb-Depurado'!F3248</f>
        <v>975 W 22nd Street Hialeah, FL 33010</v>
      </c>
      <c r="G3249" s="30" t="str">
        <f>+'Categorias-9 feb-Depurado'!G3248</f>
        <v>ESTADOS UNIDOS</v>
      </c>
      <c r="H3249" s="30" t="str">
        <f>+'Categorias-9 feb-Depurado'!H3248</f>
        <v>WIV92497</v>
      </c>
      <c r="I3249" s="107">
        <f>+'Categorias-9 feb-Depurado'!R3248</f>
        <v>17729166</v>
      </c>
      <c r="J3249" s="108">
        <f t="shared" si="208"/>
        <v>0</v>
      </c>
      <c r="K3249" s="107">
        <f t="shared" si="209"/>
        <v>0</v>
      </c>
      <c r="L3249" s="109">
        <f t="shared" si="210"/>
        <v>17729166</v>
      </c>
      <c r="M3249" s="110">
        <f t="shared" si="211"/>
        <v>1.3515902761355455E-05</v>
      </c>
      <c r="N3249" s="33" t="s">
        <v>4892</v>
      </c>
      <c r="O3249" s="33">
        <f>+'Categorias-9 feb-Depurado'!Y3248</f>
        <v>3900</v>
      </c>
      <c r="P3249" s="111">
        <f>+'Categorias-9 feb-Depurado'!AC3248</f>
        <v>44951</v>
      </c>
      <c r="Q3249" s="111">
        <f>+'Categorias-9 feb-Depurado'!AE3248</f>
        <v>45011</v>
      </c>
      <c r="R3249" s="112" t="str">
        <f>+'Categorias-9 feb-Depurado'!AB3248</f>
        <v>Compras</v>
      </c>
    </row>
    <row r="3250" spans="2:18" s="1" customFormat="1" ht="14.5" hidden="1">
      <c r="B3250" s="57" t="str">
        <f>+'Categorias-9 feb-Depurado'!B3249</f>
        <v>WORLD AEROSPACE LLC</v>
      </c>
      <c r="C3250" s="30" t="s">
        <v>4900</v>
      </c>
      <c r="D3250" s="31">
        <v>5</v>
      </c>
      <c r="E3250" s="30" t="str">
        <f>+'Categorias-9 feb-Depurado'!E3249</f>
        <v>84-3520654</v>
      </c>
      <c r="F3250" s="30" t="str">
        <f>+'Categorias-9 feb-Depurado'!F3249</f>
        <v>13641 IMMANUEL ROAD</v>
      </c>
      <c r="G3250" s="30" t="str">
        <f>+'Categorias-9 feb-Depurado'!G3249</f>
        <v>ESTADOS UNIDOS</v>
      </c>
      <c r="H3250" s="30">
        <f>+'Categorias-9 feb-Depurado'!H3249</f>
        <v>101044</v>
      </c>
      <c r="I3250" s="107">
        <f>+'Categorias-9 feb-Depurado'!R3249</f>
        <v>3912150</v>
      </c>
      <c r="J3250" s="108">
        <f t="shared" si="208"/>
        <v>3912150</v>
      </c>
      <c r="K3250" s="107">
        <f t="shared" si="209"/>
        <v>243321.70139001671</v>
      </c>
      <c r="L3250" s="109">
        <f t="shared" si="210"/>
        <v>4155471.7013900168</v>
      </c>
      <c r="M3250" s="110">
        <f t="shared" si="211"/>
        <v>3.167940976104109E-06</v>
      </c>
      <c r="N3250" s="33" t="s">
        <v>4892</v>
      </c>
      <c r="O3250" s="33">
        <f>+'Categorias-9 feb-Depurado'!Y3249</f>
        <v>1000</v>
      </c>
      <c r="P3250" s="111">
        <f>+'Categorias-9 feb-Depurado'!AC3249</f>
        <v>44729</v>
      </c>
      <c r="Q3250" s="111">
        <f>+'Categorias-9 feb-Depurado'!AE3249</f>
        <v>44789</v>
      </c>
      <c r="R3250" s="112" t="str">
        <f>+'Categorias-9 feb-Depurado'!AB3249</f>
        <v>Compras</v>
      </c>
    </row>
    <row r="3251" spans="2:18" s="1" customFormat="1" ht="14.5" hidden="1">
      <c r="B3251" s="57" t="str">
        <f>+'Categorias-9 feb-Depurado'!B3250</f>
        <v>WORLD AEROSPACE LLC</v>
      </c>
      <c r="C3251" s="30" t="s">
        <v>4900</v>
      </c>
      <c r="D3251" s="31">
        <v>5</v>
      </c>
      <c r="E3251" s="30" t="str">
        <f>+'Categorias-9 feb-Depurado'!E3250</f>
        <v>84-3520654</v>
      </c>
      <c r="F3251" s="30" t="str">
        <f>+'Categorias-9 feb-Depurado'!F3250</f>
        <v>13641 IMMANUEL ROAD</v>
      </c>
      <c r="G3251" s="30" t="str">
        <f>+'Categorias-9 feb-Depurado'!G3250</f>
        <v>ESTADOS UNIDOS</v>
      </c>
      <c r="H3251" s="30">
        <f>+'Categorias-9 feb-Depurado'!H3250</f>
        <v>101529</v>
      </c>
      <c r="I3251" s="107">
        <f>+'Categorias-9 feb-Depurado'!R3250</f>
        <v>16631551</v>
      </c>
      <c r="J3251" s="108">
        <f t="shared" si="208"/>
        <v>16631551</v>
      </c>
      <c r="K3251" s="107">
        <f t="shared" si="209"/>
        <v>28372.44207168409</v>
      </c>
      <c r="L3251" s="109">
        <f t="shared" si="210"/>
        <v>16659923.442071684</v>
      </c>
      <c r="M3251" s="110">
        <f t="shared" si="211"/>
        <v>1.2700761291008678E-05</v>
      </c>
      <c r="N3251" s="33" t="s">
        <v>4892</v>
      </c>
      <c r="O3251" s="33">
        <f>+'Categorias-9 feb-Depurado'!Y3250</f>
        <v>3456</v>
      </c>
      <c r="P3251" s="111">
        <f>+'Categorias-9 feb-Depurado'!AC3250</f>
        <v>44901</v>
      </c>
      <c r="Q3251" s="111">
        <f>+'Categorias-9 feb-Depurado'!AE3250</f>
        <v>44961</v>
      </c>
      <c r="R3251" s="112" t="str">
        <f>+'Categorias-9 feb-Depurado'!AB3250</f>
        <v>Compras</v>
      </c>
    </row>
    <row r="3252" spans="2:18" s="1" customFormat="1" ht="14.5" hidden="1">
      <c r="B3252" s="57" t="str">
        <f>+'Categorias-9 feb-Depurado'!B3251</f>
        <v>WORLD AEROSPACE LLC</v>
      </c>
      <c r="C3252" s="30" t="s">
        <v>4900</v>
      </c>
      <c r="D3252" s="31">
        <v>5</v>
      </c>
      <c r="E3252" s="30" t="str">
        <f>+'Categorias-9 feb-Depurado'!E3251</f>
        <v>84-3520654</v>
      </c>
      <c r="F3252" s="30" t="str">
        <f>+'Categorias-9 feb-Depurado'!F3251</f>
        <v>13641 IMMANUEL ROAD</v>
      </c>
      <c r="G3252" s="30" t="str">
        <f>+'Categorias-9 feb-Depurado'!G3251</f>
        <v>ESTADOS UNIDOS</v>
      </c>
      <c r="H3252" s="30">
        <f>+'Categorias-9 feb-Depurado'!H3251</f>
        <v>101594</v>
      </c>
      <c r="I3252" s="107">
        <f>+'Categorias-9 feb-Depurado'!R3251</f>
        <v>3922231</v>
      </c>
      <c r="J3252" s="108">
        <f t="shared" si="208"/>
        <v>0</v>
      </c>
      <c r="K3252" s="107">
        <f t="shared" si="209"/>
        <v>0</v>
      </c>
      <c r="L3252" s="109">
        <f t="shared" si="210"/>
        <v>3922231</v>
      </c>
      <c r="M3252" s="110">
        <f t="shared" si="211"/>
        <v>2.9901289662228876E-06</v>
      </c>
      <c r="N3252" s="33" t="s">
        <v>4892</v>
      </c>
      <c r="O3252" s="33">
        <f>+'Categorias-9 feb-Depurado'!Y3251</f>
        <v>810</v>
      </c>
      <c r="P3252" s="111">
        <f>+'Categorias-9 feb-Depurado'!AC3251</f>
        <v>44930</v>
      </c>
      <c r="Q3252" s="111">
        <f>+'Categorias-9 feb-Depurado'!AE3251</f>
        <v>44990</v>
      </c>
      <c r="R3252" s="112" t="str">
        <f>+'Categorias-9 feb-Depurado'!AB3251</f>
        <v>Compras</v>
      </c>
    </row>
    <row r="3253" spans="2:18" s="1" customFormat="1" ht="14.5" hidden="1">
      <c r="B3253" s="57" t="str">
        <f>+'Categorias-9 feb-Depurado'!B3252</f>
        <v>WORLD AEROSPACE LLC</v>
      </c>
      <c r="C3253" s="30" t="s">
        <v>4900</v>
      </c>
      <c r="D3253" s="31">
        <v>5</v>
      </c>
      <c r="E3253" s="30" t="str">
        <f>+'Categorias-9 feb-Depurado'!E3252</f>
        <v>84-3520654</v>
      </c>
      <c r="F3253" s="30" t="str">
        <f>+'Categorias-9 feb-Depurado'!F3252</f>
        <v>13641 IMMANUEL ROAD</v>
      </c>
      <c r="G3253" s="30" t="str">
        <f>+'Categorias-9 feb-Depurado'!G3252</f>
        <v>ESTADOS UNIDOS</v>
      </c>
      <c r="H3253" s="30">
        <f>+'Categorias-9 feb-Depurado'!H3252</f>
        <v>100537</v>
      </c>
      <c r="I3253" s="107">
        <f>+'Categorias-9 feb-Depurado'!R3252</f>
        <v>1172558</v>
      </c>
      <c r="J3253" s="108">
        <f t="shared" si="208"/>
        <v>0</v>
      </c>
      <c r="K3253" s="107">
        <f t="shared" si="209"/>
        <v>0</v>
      </c>
      <c r="L3253" s="109">
        <f t="shared" si="210"/>
        <v>1172558</v>
      </c>
      <c r="M3253" s="110">
        <f t="shared" si="211"/>
        <v>8.939044233693469E-07</v>
      </c>
      <c r="N3253" s="33" t="s">
        <v>4892</v>
      </c>
      <c r="O3253" s="33">
        <f>+'Categorias-9 feb-Depurado'!Y3252</f>
        <v>240</v>
      </c>
      <c r="P3253" s="111">
        <f>+'Categorias-9 feb-Depurado'!AC3252</f>
        <v>44934</v>
      </c>
      <c r="Q3253" s="111">
        <f>+'Categorias-9 feb-Depurado'!AE3252</f>
        <v>44994</v>
      </c>
      <c r="R3253" s="112" t="str">
        <f>+'Categorias-9 feb-Depurado'!AB3252</f>
        <v>Compras</v>
      </c>
    </row>
    <row r="3254" spans="2:18" s="1" customFormat="1" ht="14.5" hidden="1">
      <c r="B3254" s="57" t="str">
        <f>+'Categorias-9 feb-Depurado'!B3253</f>
        <v>WORLD AEROSPACE LLC</v>
      </c>
      <c r="C3254" s="30" t="s">
        <v>4900</v>
      </c>
      <c r="D3254" s="31">
        <v>5</v>
      </c>
      <c r="E3254" s="30" t="str">
        <f>+'Categorias-9 feb-Depurado'!E3253</f>
        <v>84-3520654</v>
      </c>
      <c r="F3254" s="30" t="str">
        <f>+'Categorias-9 feb-Depurado'!F3253</f>
        <v>13641 IMMANUEL ROAD</v>
      </c>
      <c r="G3254" s="30" t="str">
        <f>+'Categorias-9 feb-Depurado'!G3253</f>
        <v>ESTADOS UNIDOS</v>
      </c>
      <c r="H3254" s="30">
        <f>+'Categorias-9 feb-Depurado'!H3253</f>
        <v>101614</v>
      </c>
      <c r="I3254" s="107">
        <f>+'Categorias-9 feb-Depurado'!R3253</f>
        <v>4748540</v>
      </c>
      <c r="J3254" s="108">
        <f t="shared" si="208"/>
        <v>0</v>
      </c>
      <c r="K3254" s="107">
        <f t="shared" si="209"/>
        <v>0</v>
      </c>
      <c r="L3254" s="109">
        <f t="shared" si="210"/>
        <v>4748540</v>
      </c>
      <c r="M3254" s="110">
        <f t="shared" si="211"/>
        <v>3.6200690375625587E-06</v>
      </c>
      <c r="N3254" s="33" t="s">
        <v>4892</v>
      </c>
      <c r="O3254" s="33">
        <f>+'Categorias-9 feb-Depurado'!Y3253</f>
        <v>1000</v>
      </c>
      <c r="P3254" s="111">
        <f>+'Categorias-9 feb-Depurado'!AC3253</f>
        <v>44938</v>
      </c>
      <c r="Q3254" s="111">
        <f>+'Categorias-9 feb-Depurado'!AE3253</f>
        <v>44998</v>
      </c>
      <c r="R3254" s="112" t="str">
        <f>+'Categorias-9 feb-Depurado'!AB3253</f>
        <v>Compras</v>
      </c>
    </row>
    <row r="3255" spans="2:18" s="1" customFormat="1" ht="14.5" hidden="1">
      <c r="B3255" s="57" t="str">
        <f>+'Categorias-9 feb-Depurado'!B3254</f>
        <v>WORLD AEROSPACE LLC</v>
      </c>
      <c r="C3255" s="30" t="s">
        <v>4900</v>
      </c>
      <c r="D3255" s="31">
        <v>5</v>
      </c>
      <c r="E3255" s="30" t="str">
        <f>+'Categorias-9 feb-Depurado'!E3254</f>
        <v>84-3520654</v>
      </c>
      <c r="F3255" s="30" t="str">
        <f>+'Categorias-9 feb-Depurado'!F3254</f>
        <v>13641 IMMANUEL ROAD</v>
      </c>
      <c r="G3255" s="30" t="str">
        <f>+'Categorias-9 feb-Depurado'!G3254</f>
        <v>ESTADOS UNIDOS</v>
      </c>
      <c r="H3255" s="30">
        <f>+'Categorias-9 feb-Depurado'!H3254</f>
        <v>101613</v>
      </c>
      <c r="I3255" s="107">
        <f>+'Categorias-9 feb-Depurado'!R3254</f>
        <v>4748540</v>
      </c>
      <c r="J3255" s="108">
        <f t="shared" si="208"/>
        <v>0</v>
      </c>
      <c r="K3255" s="107">
        <f t="shared" si="209"/>
        <v>0</v>
      </c>
      <c r="L3255" s="109">
        <f t="shared" si="210"/>
        <v>4748540</v>
      </c>
      <c r="M3255" s="110">
        <f t="shared" si="211"/>
        <v>3.6200690375625587E-06</v>
      </c>
      <c r="N3255" s="33" t="s">
        <v>4892</v>
      </c>
      <c r="O3255" s="33">
        <f>+'Categorias-9 feb-Depurado'!Y3254</f>
        <v>1000</v>
      </c>
      <c r="P3255" s="111">
        <f>+'Categorias-9 feb-Depurado'!AC3254</f>
        <v>44938</v>
      </c>
      <c r="Q3255" s="111">
        <f>+'Categorias-9 feb-Depurado'!AE3254</f>
        <v>44998</v>
      </c>
      <c r="R3255" s="112" t="str">
        <f>+'Categorias-9 feb-Depurado'!AB3254</f>
        <v>Compras</v>
      </c>
    </row>
    <row r="3256" spans="2:18" s="1" customFormat="1" ht="14.5" hidden="1">
      <c r="B3256" s="57" t="str">
        <f>+'Categorias-9 feb-Depurado'!B3255</f>
        <v>WORLD AEROSPACE LLC</v>
      </c>
      <c r="C3256" s="30" t="s">
        <v>4900</v>
      </c>
      <c r="D3256" s="31">
        <v>5</v>
      </c>
      <c r="E3256" s="30" t="str">
        <f>+'Categorias-9 feb-Depurado'!E3255</f>
        <v>84-3520654</v>
      </c>
      <c r="F3256" s="30" t="str">
        <f>+'Categorias-9 feb-Depurado'!F3255</f>
        <v>13641 IMMANUEL ROAD</v>
      </c>
      <c r="G3256" s="30" t="str">
        <f>+'Categorias-9 feb-Depurado'!G3255</f>
        <v>ESTADOS UNIDOS</v>
      </c>
      <c r="H3256" s="30">
        <f>+'Categorias-9 feb-Depurado'!H3255</f>
        <v>101612</v>
      </c>
      <c r="I3256" s="107">
        <f>+'Categorias-9 feb-Depurado'!R3255</f>
        <v>4748540</v>
      </c>
      <c r="J3256" s="108">
        <f t="shared" si="208"/>
        <v>0</v>
      </c>
      <c r="K3256" s="107">
        <f t="shared" si="209"/>
        <v>0</v>
      </c>
      <c r="L3256" s="109">
        <f t="shared" si="210"/>
        <v>4748540</v>
      </c>
      <c r="M3256" s="110">
        <f t="shared" si="211"/>
        <v>3.6200690375625587E-06</v>
      </c>
      <c r="N3256" s="33" t="s">
        <v>4892</v>
      </c>
      <c r="O3256" s="33">
        <f>+'Categorias-9 feb-Depurado'!Y3255</f>
        <v>1000</v>
      </c>
      <c r="P3256" s="111">
        <f>+'Categorias-9 feb-Depurado'!AC3255</f>
        <v>44938</v>
      </c>
      <c r="Q3256" s="111">
        <f>+'Categorias-9 feb-Depurado'!AE3255</f>
        <v>44998</v>
      </c>
      <c r="R3256" s="112" t="str">
        <f>+'Categorias-9 feb-Depurado'!AB3255</f>
        <v>Compras</v>
      </c>
    </row>
    <row r="3257" spans="2:18" s="1" customFormat="1" ht="14.5" hidden="1">
      <c r="B3257" s="57" t="str">
        <f>+'Categorias-9 feb-Depurado'!B3256</f>
        <v>WORLDPAY LIMITED</v>
      </c>
      <c r="C3257" s="30" t="s">
        <v>4900</v>
      </c>
      <c r="D3257" s="31">
        <v>5</v>
      </c>
      <c r="E3257" s="30" t="str">
        <f>+'Categorias-9 feb-Depurado'!E3256</f>
        <v>GB991280207</v>
      </c>
      <c r="F3257" s="30" t="str">
        <f>+'Categorias-9 feb-Depurado'!F3256</f>
        <v>Shelford House, Queens Road, Colmworth, Bedford, MK44 2LA</v>
      </c>
      <c r="G3257" s="30" t="str">
        <f>+'Categorias-9 feb-Depurado'!G3256</f>
        <v>BEDFORD</v>
      </c>
      <c r="H3257" s="30" t="str">
        <f>+'Categorias-9 feb-Depurado'!H3256</f>
        <v>GM1044028.</v>
      </c>
      <c r="I3257" s="107">
        <f>+'Categorias-9 feb-Depurado'!R3256</f>
        <v>19831628</v>
      </c>
      <c r="J3257" s="108">
        <f t="shared" si="208"/>
        <v>19831628</v>
      </c>
      <c r="K3257" s="107">
        <f t="shared" si="209"/>
        <v>2459881.6083938661</v>
      </c>
      <c r="L3257" s="109">
        <f t="shared" si="210"/>
        <v>22291509.608393867</v>
      </c>
      <c r="M3257" s="110">
        <f t="shared" si="211"/>
        <v>1.6994024212468446E-05</v>
      </c>
      <c r="N3257" s="33" t="s">
        <v>4892</v>
      </c>
      <c r="O3257" s="33">
        <f>+'Categorias-9 feb-Depurado'!Y3256</f>
        <v>5000.0699999999997</v>
      </c>
      <c r="P3257" s="111">
        <f>+'Categorias-9 feb-Depurado'!AC3256</f>
        <v>44593</v>
      </c>
      <c r="Q3257" s="111">
        <f>+'Categorias-9 feb-Depurado'!AE3256</f>
        <v>44623</v>
      </c>
      <c r="R3257" s="112" t="str">
        <f>+'Categorias-9 feb-Depurado'!AB3256</f>
        <v>Ventas</v>
      </c>
    </row>
    <row r="3258" spans="2:18" s="1" customFormat="1" ht="14.5" hidden="1">
      <c r="B3258" s="57" t="str">
        <f>+'Categorias-9 feb-Depurado'!B3257</f>
        <v>WORLDPAY LIMITED</v>
      </c>
      <c r="C3258" s="30" t="s">
        <v>4900</v>
      </c>
      <c r="D3258" s="31">
        <v>5</v>
      </c>
      <c r="E3258" s="30" t="str">
        <f>+'Categorias-9 feb-Depurado'!E3257</f>
        <v>GB991280207</v>
      </c>
      <c r="F3258" s="30" t="str">
        <f>+'Categorias-9 feb-Depurado'!F3257</f>
        <v>Shelford House, Queens Road, Colmworth, Bedford, MK44 2LA</v>
      </c>
      <c r="G3258" s="30" t="str">
        <f>+'Categorias-9 feb-Depurado'!G3257</f>
        <v>BEDFORD</v>
      </c>
      <c r="H3258" s="30" t="str">
        <f>+'Categorias-9 feb-Depurado'!H3257</f>
        <v>GM1050143</v>
      </c>
      <c r="I3258" s="107">
        <f>+'Categorias-9 feb-Depurado'!R3257</f>
        <v>53618418</v>
      </c>
      <c r="J3258" s="108">
        <f t="shared" si="208"/>
        <v>53618418</v>
      </c>
      <c r="K3258" s="107">
        <f t="shared" si="209"/>
        <v>5350059.6482873475</v>
      </c>
      <c r="L3258" s="109">
        <f t="shared" si="210"/>
        <v>58968477.648287348</v>
      </c>
      <c r="M3258" s="110">
        <f t="shared" si="211"/>
        <v>4.4954861942147448E-05</v>
      </c>
      <c r="N3258" s="33" t="s">
        <v>4892</v>
      </c>
      <c r="O3258" s="33">
        <f>+'Categorias-9 feb-Depurado'!Y3257</f>
        <v>13518.6</v>
      </c>
      <c r="P3258" s="111">
        <f>+'Categorias-9 feb-Depurado'!AC3257</f>
        <v>44657</v>
      </c>
      <c r="Q3258" s="111">
        <f>+'Categorias-9 feb-Depurado'!AE3257</f>
        <v>44687</v>
      </c>
      <c r="R3258" s="112" t="str">
        <f>+'Categorias-9 feb-Depurado'!AB3257</f>
        <v>Ventas</v>
      </c>
    </row>
    <row r="3259" spans="2:18" s="1" customFormat="1" ht="14.5" hidden="1">
      <c r="B3259" s="57" t="str">
        <f>+'Categorias-9 feb-Depurado'!B3258</f>
        <v>WORLDPAY LIMITED</v>
      </c>
      <c r="C3259" s="30" t="s">
        <v>4900</v>
      </c>
      <c r="D3259" s="31">
        <v>5</v>
      </c>
      <c r="E3259" s="30" t="str">
        <f>+'Categorias-9 feb-Depurado'!E3258</f>
        <v>GB991280207</v>
      </c>
      <c r="F3259" s="30" t="str">
        <f>+'Categorias-9 feb-Depurado'!F3258</f>
        <v>Shelford House, Queens Road, Colmworth, Bedford, MK44 2LA</v>
      </c>
      <c r="G3259" s="30" t="str">
        <f>+'Categorias-9 feb-Depurado'!G3258</f>
        <v>BEDFORD</v>
      </c>
      <c r="H3259" s="30" t="str">
        <f>+'Categorias-9 feb-Depurado'!H3258</f>
        <v>GM1050142</v>
      </c>
      <c r="I3259" s="107">
        <f>+'Categorias-9 feb-Depurado'!R3258</f>
        <v>43213027</v>
      </c>
      <c r="J3259" s="108">
        <f t="shared" si="208"/>
        <v>43213027</v>
      </c>
      <c r="K3259" s="107">
        <f t="shared" si="209"/>
        <v>4311807.0367732905</v>
      </c>
      <c r="L3259" s="109">
        <f t="shared" si="210"/>
        <v>47524834.036773294</v>
      </c>
      <c r="M3259" s="110">
        <f t="shared" si="211"/>
        <v>3.6230753076065954E-05</v>
      </c>
      <c r="N3259" s="33" t="s">
        <v>4892</v>
      </c>
      <c r="O3259" s="33">
        <f>+'Categorias-9 feb-Depurado'!Y3258</f>
        <v>10895.129999999999</v>
      </c>
      <c r="P3259" s="111">
        <f>+'Categorias-9 feb-Depurado'!AC3258</f>
        <v>44657</v>
      </c>
      <c r="Q3259" s="111">
        <f>+'Categorias-9 feb-Depurado'!AE3258</f>
        <v>44687</v>
      </c>
      <c r="R3259" s="112" t="str">
        <f>+'Categorias-9 feb-Depurado'!AB3258</f>
        <v>Ventas</v>
      </c>
    </row>
    <row r="3260" spans="2:18" s="1" customFormat="1" ht="14.5" hidden="1">
      <c r="B3260" s="57" t="str">
        <f>+'Categorias-9 feb-Depurado'!B3259</f>
        <v>WORLDPAY LIMITED</v>
      </c>
      <c r="C3260" s="30" t="s">
        <v>4900</v>
      </c>
      <c r="D3260" s="31">
        <v>5</v>
      </c>
      <c r="E3260" s="30" t="str">
        <f>+'Categorias-9 feb-Depurado'!E3259</f>
        <v>GB991280207</v>
      </c>
      <c r="F3260" s="30" t="str">
        <f>+'Categorias-9 feb-Depurado'!F3259</f>
        <v>Shelford House, Queens Road, Colmworth, Bedford, MK44 2LA</v>
      </c>
      <c r="G3260" s="30" t="str">
        <f>+'Categorias-9 feb-Depurado'!G3259</f>
        <v>BEDFORD</v>
      </c>
      <c r="H3260" s="30" t="str">
        <f>+'Categorias-9 feb-Depurado'!H3259</f>
        <v>GM1054756</v>
      </c>
      <c r="I3260" s="107">
        <f>+'Categorias-9 feb-Depurado'!R3259</f>
        <v>60384667</v>
      </c>
      <c r="J3260" s="108">
        <f t="shared" si="208"/>
        <v>60384667</v>
      </c>
      <c r="K3260" s="107">
        <f t="shared" si="209"/>
        <v>4769440.7361236196</v>
      </c>
      <c r="L3260" s="109">
        <f t="shared" si="210"/>
        <v>65154107.736123621</v>
      </c>
      <c r="M3260" s="110">
        <f t="shared" si="211"/>
        <v>4.9670502530368552E-05</v>
      </c>
      <c r="N3260" s="33" t="s">
        <v>4892</v>
      </c>
      <c r="O3260" s="33">
        <f>+'Categorias-9 feb-Depurado'!Y3259</f>
        <v>15989.5</v>
      </c>
      <c r="P3260" s="111">
        <f>+'Categorias-9 feb-Depurado'!AC3259</f>
        <v>44713</v>
      </c>
      <c r="Q3260" s="111">
        <f>+'Categorias-9 feb-Depurado'!AE3259</f>
        <v>44743</v>
      </c>
      <c r="R3260" s="112" t="str">
        <f>+'Categorias-9 feb-Depurado'!AB3259</f>
        <v>Ventas</v>
      </c>
    </row>
    <row r="3261" spans="2:18" s="1" customFormat="1" ht="14.5" hidden="1">
      <c r="B3261" s="57" t="str">
        <f>+'Categorias-9 feb-Depurado'!B3260</f>
        <v>WORLDPAY LIMITED</v>
      </c>
      <c r="C3261" s="30" t="s">
        <v>4900</v>
      </c>
      <c r="D3261" s="31">
        <v>5</v>
      </c>
      <c r="E3261" s="30" t="str">
        <f>+'Categorias-9 feb-Depurado'!E3260</f>
        <v>GB991280207</v>
      </c>
      <c r="F3261" s="30" t="str">
        <f>+'Categorias-9 feb-Depurado'!F3260</f>
        <v>Shelford House, Queens Road, Colmworth, Bedford, MK44 2LA</v>
      </c>
      <c r="G3261" s="30" t="str">
        <f>+'Categorias-9 feb-Depurado'!G3260</f>
        <v>BEDFORD</v>
      </c>
      <c r="H3261" s="30" t="str">
        <f>+'Categorias-9 feb-Depurado'!H3260</f>
        <v>GM1057458</v>
      </c>
      <c r="I3261" s="107">
        <f>+'Categorias-9 feb-Depurado'!R3260</f>
        <v>64208010</v>
      </c>
      <c r="J3261" s="108">
        <f t="shared" si="208"/>
        <v>64208010</v>
      </c>
      <c r="K3261" s="107">
        <f t="shared" si="209"/>
        <v>4366519.9281974528</v>
      </c>
      <c r="L3261" s="109">
        <f t="shared" si="210"/>
        <v>68574529.928197458</v>
      </c>
      <c r="M3261" s="110">
        <f t="shared" si="211"/>
        <v>5.2278075483932883E-05</v>
      </c>
      <c r="N3261" s="33" t="s">
        <v>4892</v>
      </c>
      <c r="O3261" s="33">
        <f>+'Categorias-9 feb-Depurado'!Y3260</f>
        <v>15467.299999999999</v>
      </c>
      <c r="P3261" s="111">
        <f>+'Categorias-9 feb-Depurado'!AC3260</f>
        <v>44743</v>
      </c>
      <c r="Q3261" s="111">
        <f>+'Categorias-9 feb-Depurado'!AE3260</f>
        <v>44773</v>
      </c>
      <c r="R3261" s="112" t="str">
        <f>+'Categorias-9 feb-Depurado'!AB3260</f>
        <v>Ventas</v>
      </c>
    </row>
    <row r="3262" spans="2:18" s="1" customFormat="1" ht="14.5" hidden="1">
      <c r="B3262" s="57" t="str">
        <f>+'Categorias-9 feb-Depurado'!B3261</f>
        <v>WORLDPAY LIMITED</v>
      </c>
      <c r="C3262" s="30" t="s">
        <v>4900</v>
      </c>
      <c r="D3262" s="31">
        <v>5</v>
      </c>
      <c r="E3262" s="30" t="str">
        <f>+'Categorias-9 feb-Depurado'!E3261</f>
        <v>GB991280207</v>
      </c>
      <c r="F3262" s="30" t="str">
        <f>+'Categorias-9 feb-Depurado'!F3261</f>
        <v>Shelford House, Queens Road, Colmworth, Bedford, MK44 2LA</v>
      </c>
      <c r="G3262" s="30" t="str">
        <f>+'Categorias-9 feb-Depurado'!G3261</f>
        <v>BEDFORD</v>
      </c>
      <c r="H3262" s="30" t="str">
        <f>+'Categorias-9 feb-Depurado'!H3261</f>
        <v>GM1060324</v>
      </c>
      <c r="I3262" s="107">
        <f>+'Categorias-9 feb-Depurado'!R3261</f>
        <v>1592401</v>
      </c>
      <c r="J3262" s="108">
        <f t="shared" si="208"/>
        <v>1592401</v>
      </c>
      <c r="K3262" s="107">
        <f t="shared" si="209"/>
        <v>90414.580010950463</v>
      </c>
      <c r="L3262" s="109">
        <f t="shared" si="210"/>
        <v>1682815.5800109506</v>
      </c>
      <c r="M3262" s="110">
        <f t="shared" si="211"/>
        <v>1.2829013922438309E-06</v>
      </c>
      <c r="N3262" s="33" t="s">
        <v>4892</v>
      </c>
      <c r="O3262" s="33">
        <f>+'Categorias-9 feb-Depurado'!Y3261</f>
        <v>370.30000000000001</v>
      </c>
      <c r="P3262" s="111">
        <f>+'Categorias-9 feb-Depurado'!AC3261</f>
        <v>44774</v>
      </c>
      <c r="Q3262" s="111">
        <f>+'Categorias-9 feb-Depurado'!AE3261</f>
        <v>44804</v>
      </c>
      <c r="R3262" s="112" t="str">
        <f>+'Categorias-9 feb-Depurado'!AB3261</f>
        <v>Ventas</v>
      </c>
    </row>
    <row r="3263" spans="2:18" s="1" customFormat="1" ht="14.5" hidden="1">
      <c r="B3263" s="57" t="str">
        <f>+'Categorias-9 feb-Depurado'!B3262</f>
        <v>WORLDPAY LIMITED</v>
      </c>
      <c r="C3263" s="30" t="s">
        <v>4900</v>
      </c>
      <c r="D3263" s="31">
        <v>5</v>
      </c>
      <c r="E3263" s="30" t="str">
        <f>+'Categorias-9 feb-Depurado'!E3262</f>
        <v>GB991280207</v>
      </c>
      <c r="F3263" s="30" t="str">
        <f>+'Categorias-9 feb-Depurado'!F3262</f>
        <v>Shelford House, Queens Road, Colmworth, Bedford, MK44 2LA</v>
      </c>
      <c r="G3263" s="30" t="str">
        <f>+'Categorias-9 feb-Depurado'!G3262</f>
        <v>BEDFORD</v>
      </c>
      <c r="H3263" s="30" t="str">
        <f>+'Categorias-9 feb-Depurado'!H3262</f>
        <v>GM1061042</v>
      </c>
      <c r="I3263" s="107">
        <f>+'Categorias-9 feb-Depurado'!R3262</f>
        <v>62638755</v>
      </c>
      <c r="J3263" s="108">
        <f t="shared" si="208"/>
        <v>62638755</v>
      </c>
      <c r="K3263" s="107">
        <f t="shared" si="209"/>
        <v>3533989.8849504893</v>
      </c>
      <c r="L3263" s="109">
        <f t="shared" si="210"/>
        <v>66172744.884950489</v>
      </c>
      <c r="M3263" s="110">
        <f t="shared" si="211"/>
        <v>5.0447064758543769E-05</v>
      </c>
      <c r="N3263" s="33" t="s">
        <v>4892</v>
      </c>
      <c r="O3263" s="33">
        <f>+'Categorias-9 feb-Depurado'!Y3262</f>
        <v>14752.450000000001</v>
      </c>
      <c r="P3263" s="111">
        <f>+'Categorias-9 feb-Depurado'!AC3262</f>
        <v>44775</v>
      </c>
      <c r="Q3263" s="111">
        <f>+'Categorias-9 feb-Depurado'!AE3262</f>
        <v>44805</v>
      </c>
      <c r="R3263" s="112" t="str">
        <f>+'Categorias-9 feb-Depurado'!AB3262</f>
        <v>Ventas</v>
      </c>
    </row>
    <row r="3264" spans="2:18" s="1" customFormat="1" ht="14.5" hidden="1">
      <c r="B3264" s="57" t="str">
        <f>+'Categorias-9 feb-Depurado'!B3263</f>
        <v>WORLDPAY LIMITED</v>
      </c>
      <c r="C3264" s="30" t="s">
        <v>4900</v>
      </c>
      <c r="D3264" s="31">
        <v>5</v>
      </c>
      <c r="E3264" s="30" t="str">
        <f>+'Categorias-9 feb-Depurado'!E3263</f>
        <v>GB991280207</v>
      </c>
      <c r="F3264" s="30" t="str">
        <f>+'Categorias-9 feb-Depurado'!F3263</f>
        <v>Shelford House, Queens Road, Colmworth, Bedford, MK44 2LA</v>
      </c>
      <c r="G3264" s="30" t="str">
        <f>+'Categorias-9 feb-Depurado'!G3263</f>
        <v>BEDFORD</v>
      </c>
      <c r="H3264" s="30" t="str">
        <f>+'Categorias-9 feb-Depurado'!H3263</f>
        <v>GM1068674</v>
      </c>
      <c r="I3264" s="107">
        <f>+'Categorias-9 feb-Depurado'!R3263</f>
        <v>22952700</v>
      </c>
      <c r="J3264" s="108">
        <f t="shared" si="208"/>
        <v>22952700</v>
      </c>
      <c r="K3264" s="107">
        <f t="shared" si="209"/>
        <v>787846.916288562</v>
      </c>
      <c r="L3264" s="109">
        <f t="shared" si="210"/>
        <v>23740546.916288562</v>
      </c>
      <c r="M3264" s="110">
        <f t="shared" si="211"/>
        <v>1.8098703775572598E-05</v>
      </c>
      <c r="N3264" s="33" t="s">
        <v>4892</v>
      </c>
      <c r="O3264" s="33">
        <f>+'Categorias-9 feb-Depurado'!Y3263</f>
        <v>5000</v>
      </c>
      <c r="P3264" s="111">
        <f>+'Categorias-9 feb-Depurado'!AC3263</f>
        <v>44837</v>
      </c>
      <c r="Q3264" s="111">
        <f>+'Categorias-9 feb-Depurado'!AE3263</f>
        <v>44867</v>
      </c>
      <c r="R3264" s="112" t="str">
        <f>+'Categorias-9 feb-Depurado'!AB3263</f>
        <v>Ventas</v>
      </c>
    </row>
    <row r="3265" spans="2:18" s="1" customFormat="1" ht="14.5" hidden="1">
      <c r="B3265" s="57" t="str">
        <f>+'Categorias-9 feb-Depurado'!B3264</f>
        <v>WORLDPAY LIMITED</v>
      </c>
      <c r="C3265" s="30" t="s">
        <v>4900</v>
      </c>
      <c r="D3265" s="31">
        <v>5</v>
      </c>
      <c r="E3265" s="30" t="str">
        <f>+'Categorias-9 feb-Depurado'!E3264</f>
        <v>GB991280207</v>
      </c>
      <c r="F3265" s="30" t="str">
        <f>+'Categorias-9 feb-Depurado'!F3264</f>
        <v>Shelford House, Queens Road, Colmworth, Bedford, MK44 2LA</v>
      </c>
      <c r="G3265" s="30" t="str">
        <f>+'Categorias-9 feb-Depurado'!G3264</f>
        <v>BEDFORD</v>
      </c>
      <c r="H3265" s="30" t="str">
        <f>+'Categorias-9 feb-Depurado'!H3264</f>
        <v>GM1068673</v>
      </c>
      <c r="I3265" s="107">
        <f>+'Categorias-9 feb-Depurado'!R3264</f>
        <v>22952700</v>
      </c>
      <c r="J3265" s="108">
        <f t="shared" si="208"/>
        <v>22952700</v>
      </c>
      <c r="K3265" s="107">
        <f t="shared" si="209"/>
        <v>787846.916288562</v>
      </c>
      <c r="L3265" s="109">
        <f t="shared" si="210"/>
        <v>23740546.916288562</v>
      </c>
      <c r="M3265" s="110">
        <f t="shared" si="211"/>
        <v>1.8098703775572598E-05</v>
      </c>
      <c r="N3265" s="33" t="s">
        <v>4892</v>
      </c>
      <c r="O3265" s="33">
        <f>+'Categorias-9 feb-Depurado'!Y3264</f>
        <v>5000</v>
      </c>
      <c r="P3265" s="111">
        <f>+'Categorias-9 feb-Depurado'!AC3264</f>
        <v>44837</v>
      </c>
      <c r="Q3265" s="111">
        <f>+'Categorias-9 feb-Depurado'!AE3264</f>
        <v>44867</v>
      </c>
      <c r="R3265" s="112" t="str">
        <f>+'Categorias-9 feb-Depurado'!AB3264</f>
        <v>Ventas</v>
      </c>
    </row>
    <row r="3266" spans="2:18" s="1" customFormat="1" ht="14.5" hidden="1">
      <c r="B3266" s="57" t="str">
        <f>+'Categorias-9 feb-Depurado'!B3265</f>
        <v>WORLDPAY LIMITED</v>
      </c>
      <c r="C3266" s="30" t="s">
        <v>4900</v>
      </c>
      <c r="D3266" s="31">
        <v>5</v>
      </c>
      <c r="E3266" s="30" t="str">
        <f>+'Categorias-9 feb-Depurado'!E3265</f>
        <v>GB991280207</v>
      </c>
      <c r="F3266" s="30" t="str">
        <f>+'Categorias-9 feb-Depurado'!F3265</f>
        <v>Shelford House, Queens Road, Colmworth, Bedford, MK44 2LA</v>
      </c>
      <c r="G3266" s="30" t="str">
        <f>+'Categorias-9 feb-Depurado'!G3265</f>
        <v>BEDFORD</v>
      </c>
      <c r="H3266" s="30" t="str">
        <f>+'Categorias-9 feb-Depurado'!H3265</f>
        <v>GM1069367</v>
      </c>
      <c r="I3266" s="107">
        <f>+'Categorias-9 feb-Depurado'!R3265</f>
        <v>60171083</v>
      </c>
      <c r="J3266" s="108">
        <f t="shared" si="208"/>
        <v>60171083</v>
      </c>
      <c r="K3266" s="107">
        <f t="shared" si="209"/>
        <v>2044147.9671163135</v>
      </c>
      <c r="L3266" s="109">
        <f t="shared" si="210"/>
        <v>62215230.967116311</v>
      </c>
      <c r="M3266" s="110">
        <f t="shared" si="211"/>
        <v>4.7430037714510359E-05</v>
      </c>
      <c r="N3266" s="33" t="s">
        <v>4892</v>
      </c>
      <c r="O3266" s="33">
        <f>+'Categorias-9 feb-Depurado'!Y3265</f>
        <v>13237.040000000001</v>
      </c>
      <c r="P3266" s="111">
        <f>+'Categorias-9 feb-Depurado'!AC3265</f>
        <v>44838</v>
      </c>
      <c r="Q3266" s="111">
        <f>+'Categorias-9 feb-Depurado'!AE3265</f>
        <v>44868</v>
      </c>
      <c r="R3266" s="112" t="str">
        <f>+'Categorias-9 feb-Depurado'!AB3265</f>
        <v>Ventas</v>
      </c>
    </row>
    <row r="3267" spans="2:18" s="1" customFormat="1" ht="14.5" hidden="1">
      <c r="B3267" s="57" t="str">
        <f>+'Categorias-9 feb-Depurado'!B3266</f>
        <v>WORLDPAY LIMITED</v>
      </c>
      <c r="C3267" s="30" t="s">
        <v>4900</v>
      </c>
      <c r="D3267" s="31">
        <v>5</v>
      </c>
      <c r="E3267" s="30" t="str">
        <f>+'Categorias-9 feb-Depurado'!E3266</f>
        <v>GB991280207</v>
      </c>
      <c r="F3267" s="30" t="str">
        <f>+'Categorias-9 feb-Depurado'!F3266</f>
        <v>Shelford House, Queens Road, Colmworth, Bedford, MK44 2LA</v>
      </c>
      <c r="G3267" s="30" t="str">
        <f>+'Categorias-9 feb-Depurado'!G3266</f>
        <v>BEDFORD</v>
      </c>
      <c r="H3267" s="30" t="str">
        <f>+'Categorias-9 feb-Depurado'!H3266</f>
        <v>GM1071551</v>
      </c>
      <c r="I3267" s="107">
        <f>+'Categorias-9 feb-Depurado'!R3266</f>
        <v>24493700</v>
      </c>
      <c r="J3267" s="108">
        <f t="shared" si="208"/>
        <v>24493700</v>
      </c>
      <c r="K3267" s="107">
        <f t="shared" si="209"/>
        <v>591518.41455176775</v>
      </c>
      <c r="L3267" s="109">
        <f t="shared" si="210"/>
        <v>25085218.414551768</v>
      </c>
      <c r="M3267" s="110">
        <f t="shared" si="211"/>
        <v>1.9123819633616437E-05</v>
      </c>
      <c r="N3267" s="33" t="s">
        <v>4892</v>
      </c>
      <c r="O3267" s="33">
        <f>+'Categorias-9 feb-Depurado'!Y3266</f>
        <v>5000</v>
      </c>
      <c r="P3267" s="111">
        <f>+'Categorias-9 feb-Depurado'!AC3266</f>
        <v>44866</v>
      </c>
      <c r="Q3267" s="111">
        <f>+'Categorias-9 feb-Depurado'!AE3266</f>
        <v>44896</v>
      </c>
      <c r="R3267" s="112" t="str">
        <f>+'Categorias-9 feb-Depurado'!AB3266</f>
        <v>Ventas</v>
      </c>
    </row>
    <row r="3268" spans="2:18" s="1" customFormat="1" ht="14.5" hidden="1">
      <c r="B3268" s="57" t="str">
        <f>+'Categorias-9 feb-Depurado'!B3267</f>
        <v>WORLDPAY LIMITED</v>
      </c>
      <c r="C3268" s="30" t="s">
        <v>4900</v>
      </c>
      <c r="D3268" s="31">
        <v>5</v>
      </c>
      <c r="E3268" s="30" t="str">
        <f>+'Categorias-9 feb-Depurado'!E3267</f>
        <v>GB991280207</v>
      </c>
      <c r="F3268" s="30" t="str">
        <f>+'Categorias-9 feb-Depurado'!F3267</f>
        <v>Shelford House, Queens Road, Colmworth, Bedford, MK44 2LA</v>
      </c>
      <c r="G3268" s="30" t="str">
        <f>+'Categorias-9 feb-Depurado'!G3267</f>
        <v>BEDFORD</v>
      </c>
      <c r="H3268" s="30" t="str">
        <f>+'Categorias-9 feb-Depurado'!H3267</f>
        <v>GM1071552</v>
      </c>
      <c r="I3268" s="107">
        <f>+'Categorias-9 feb-Depurado'!R3267</f>
        <v>24493700</v>
      </c>
      <c r="J3268" s="108">
        <f t="shared" si="208"/>
        <v>24493700</v>
      </c>
      <c r="K3268" s="107">
        <f t="shared" si="209"/>
        <v>591518.41455176775</v>
      </c>
      <c r="L3268" s="109">
        <f t="shared" si="210"/>
        <v>25085218.414551768</v>
      </c>
      <c r="M3268" s="110">
        <f t="shared" si="211"/>
        <v>1.9123819633616437E-05</v>
      </c>
      <c r="N3268" s="33" t="s">
        <v>4892</v>
      </c>
      <c r="O3268" s="33">
        <f>+'Categorias-9 feb-Depurado'!Y3267</f>
        <v>5000</v>
      </c>
      <c r="P3268" s="111">
        <f>+'Categorias-9 feb-Depurado'!AC3267</f>
        <v>44866</v>
      </c>
      <c r="Q3268" s="111">
        <f>+'Categorias-9 feb-Depurado'!AE3267</f>
        <v>44896</v>
      </c>
      <c r="R3268" s="112" t="str">
        <f>+'Categorias-9 feb-Depurado'!AB3267</f>
        <v>Ventas</v>
      </c>
    </row>
    <row r="3269" spans="2:18" s="1" customFormat="1" ht="14.5" hidden="1">
      <c r="B3269" s="57" t="str">
        <f>+'Categorias-9 feb-Depurado'!B3268</f>
        <v>WORLDPAY LIMITED</v>
      </c>
      <c r="C3269" s="30" t="s">
        <v>4900</v>
      </c>
      <c r="D3269" s="31">
        <v>5</v>
      </c>
      <c r="E3269" s="30" t="str">
        <f>+'Categorias-9 feb-Depurado'!E3268</f>
        <v>GB991280207</v>
      </c>
      <c r="F3269" s="30" t="str">
        <f>+'Categorias-9 feb-Depurado'!F3268</f>
        <v>Shelford House, Queens Road, Colmworth, Bedford, MK44 2LA</v>
      </c>
      <c r="G3269" s="30" t="str">
        <f>+'Categorias-9 feb-Depurado'!G3268</f>
        <v>BEDFORD</v>
      </c>
      <c r="H3269" s="30" t="str">
        <f>+'Categorias-9 feb-Depurado'!H3268</f>
        <v>GM1071550</v>
      </c>
      <c r="I3269" s="107">
        <f>+'Categorias-9 feb-Depurado'!R3268</f>
        <v>67316575</v>
      </c>
      <c r="J3269" s="108">
        <f t="shared" si="208"/>
        <v>67316575</v>
      </c>
      <c r="K3269" s="107">
        <f t="shared" si="209"/>
        <v>1625683.0824683558</v>
      </c>
      <c r="L3269" s="109">
        <f t="shared" si="210"/>
        <v>68942258.082468361</v>
      </c>
      <c r="M3269" s="110">
        <f t="shared" si="211"/>
        <v>5.2558414557735803E-05</v>
      </c>
      <c r="N3269" s="33" t="s">
        <v>4892</v>
      </c>
      <c r="O3269" s="33">
        <f>+'Categorias-9 feb-Depurado'!Y3268</f>
        <v>13741.610000000001</v>
      </c>
      <c r="P3269" s="111">
        <f>+'Categorias-9 feb-Depurado'!AC3268</f>
        <v>44866</v>
      </c>
      <c r="Q3269" s="111">
        <f>+'Categorias-9 feb-Depurado'!AE3268</f>
        <v>44896</v>
      </c>
      <c r="R3269" s="112" t="str">
        <f>+'Categorias-9 feb-Depurado'!AB3268</f>
        <v>Ventas</v>
      </c>
    </row>
    <row r="3270" spans="2:18" s="1" customFormat="1" ht="14.5" hidden="1">
      <c r="B3270" s="57" t="str">
        <f>+'Categorias-9 feb-Depurado'!B3269</f>
        <v>WORLDPAY LIMITED</v>
      </c>
      <c r="C3270" s="30" t="s">
        <v>4900</v>
      </c>
      <c r="D3270" s="31">
        <v>5</v>
      </c>
      <c r="E3270" s="30" t="str">
        <f>+'Categorias-9 feb-Depurado'!E3269</f>
        <v>GB991280207</v>
      </c>
      <c r="F3270" s="30" t="str">
        <f>+'Categorias-9 feb-Depurado'!F3269</f>
        <v>Shelford House, Queens Road, Colmworth, Bedford, MK44 2LA</v>
      </c>
      <c r="G3270" s="30" t="str">
        <f>+'Categorias-9 feb-Depurado'!G3269</f>
        <v>BEDFORD</v>
      </c>
      <c r="H3270" s="30" t="str">
        <f>+'Categorias-9 feb-Depurado'!H3269</f>
        <v>GM1077017</v>
      </c>
      <c r="I3270" s="107">
        <f>+'Categorias-9 feb-Depurado'!R3269</f>
        <v>24051000</v>
      </c>
      <c r="J3270" s="108">
        <f t="shared" si="208"/>
        <v>24051000</v>
      </c>
      <c r="K3270" s="107">
        <f t="shared" si="209"/>
        <v>73903.639607826379</v>
      </c>
      <c r="L3270" s="109">
        <f t="shared" si="210"/>
        <v>24124903.639607828</v>
      </c>
      <c r="M3270" s="110">
        <f t="shared" si="211"/>
        <v>1.8391719707515275E-05</v>
      </c>
      <c r="N3270" s="33" t="s">
        <v>4892</v>
      </c>
      <c r="O3270" s="33">
        <f>+'Categorias-9 feb-Depurado'!Y3269</f>
        <v>5000</v>
      </c>
      <c r="P3270" s="111">
        <f>+'Categorias-9 feb-Depurado'!AC3269</f>
        <v>44927</v>
      </c>
      <c r="Q3270" s="111">
        <f>+'Categorias-9 feb-Depurado'!AE3269</f>
        <v>44957</v>
      </c>
      <c r="R3270" s="112" t="str">
        <f>+'Categorias-9 feb-Depurado'!AB3269</f>
        <v>Ventas</v>
      </c>
    </row>
    <row r="3271" spans="2:18" s="1" customFormat="1" ht="14.5" hidden="1">
      <c r="B3271" s="57" t="str">
        <f>+'Categorias-9 feb-Depurado'!B3270</f>
        <v>WORLDPAY LIMITED</v>
      </c>
      <c r="C3271" s="30" t="s">
        <v>4900</v>
      </c>
      <c r="D3271" s="31">
        <v>5</v>
      </c>
      <c r="E3271" s="30" t="str">
        <f>+'Categorias-9 feb-Depurado'!E3270</f>
        <v>GB991280207</v>
      </c>
      <c r="F3271" s="30" t="str">
        <f>+'Categorias-9 feb-Depurado'!F3270</f>
        <v>Shelford House, Queens Road, Colmworth, Bedford, MK44 2LA</v>
      </c>
      <c r="G3271" s="30" t="str">
        <f>+'Categorias-9 feb-Depurado'!G3270</f>
        <v>BEDFORD</v>
      </c>
      <c r="H3271" s="30" t="str">
        <f>+'Categorias-9 feb-Depurado'!H3270</f>
        <v>GM1077018</v>
      </c>
      <c r="I3271" s="107">
        <f>+'Categorias-9 feb-Depurado'!R3270</f>
        <v>24051000</v>
      </c>
      <c r="J3271" s="108">
        <f t="shared" si="208"/>
        <v>24051000</v>
      </c>
      <c r="K3271" s="107">
        <f t="shared" si="209"/>
        <v>73903.639607826379</v>
      </c>
      <c r="L3271" s="109">
        <f t="shared" si="210"/>
        <v>24124903.639607828</v>
      </c>
      <c r="M3271" s="110">
        <f t="shared" si="211"/>
        <v>1.8391719707515275E-05</v>
      </c>
      <c r="N3271" s="33" t="s">
        <v>4892</v>
      </c>
      <c r="O3271" s="33">
        <f>+'Categorias-9 feb-Depurado'!Y3270</f>
        <v>5000</v>
      </c>
      <c r="P3271" s="111">
        <f>+'Categorias-9 feb-Depurado'!AC3270</f>
        <v>44927</v>
      </c>
      <c r="Q3271" s="111">
        <f>+'Categorias-9 feb-Depurado'!AE3270</f>
        <v>44957</v>
      </c>
      <c r="R3271" s="112" t="str">
        <f>+'Categorias-9 feb-Depurado'!AB3270</f>
        <v>Ventas</v>
      </c>
    </row>
    <row r="3272" spans="2:18" s="1" customFormat="1" ht="14.5" hidden="1">
      <c r="B3272" s="57" t="str">
        <f>+'Categorias-9 feb-Depurado'!B3271</f>
        <v>WORLDPAY LIMITED</v>
      </c>
      <c r="C3272" s="30" t="s">
        <v>4900</v>
      </c>
      <c r="D3272" s="31">
        <v>5</v>
      </c>
      <c r="E3272" s="30" t="str">
        <f>+'Categorias-9 feb-Depurado'!E3271</f>
        <v>GB991280207</v>
      </c>
      <c r="F3272" s="30" t="str">
        <f>+'Categorias-9 feb-Depurado'!F3271</f>
        <v>Shelford House, Queens Road, Colmworth, Bedford, MK44 2LA</v>
      </c>
      <c r="G3272" s="30" t="str">
        <f>+'Categorias-9 feb-Depurado'!G3271</f>
        <v>BEDFORD</v>
      </c>
      <c r="H3272" s="30" t="str">
        <f>+'Categorias-9 feb-Depurado'!H3271</f>
        <v>GM1077016</v>
      </c>
      <c r="I3272" s="107">
        <f>+'Categorias-9 feb-Depurado'!R3271</f>
        <v>74594513</v>
      </c>
      <c r="J3272" s="108">
        <f t="shared" si="208"/>
        <v>74594513</v>
      </c>
      <c r="K3272" s="107">
        <f t="shared" si="209"/>
        <v>229213.17223705127</v>
      </c>
      <c r="L3272" s="109">
        <f t="shared" si="210"/>
        <v>74823726.172237054</v>
      </c>
      <c r="M3272" s="110">
        <f t="shared" si="211"/>
        <v>5.7042175993289434E-05</v>
      </c>
      <c r="N3272" s="33" t="s">
        <v>4892</v>
      </c>
      <c r="O3272" s="33">
        <f>+'Categorias-9 feb-Depurado'!Y3271</f>
        <v>15507.57</v>
      </c>
      <c r="P3272" s="111">
        <f>+'Categorias-9 feb-Depurado'!AC3271</f>
        <v>44927</v>
      </c>
      <c r="Q3272" s="111">
        <f>+'Categorias-9 feb-Depurado'!AE3271</f>
        <v>44957</v>
      </c>
      <c r="R3272" s="112" t="str">
        <f>+'Categorias-9 feb-Depurado'!AB3271</f>
        <v>Ventas</v>
      </c>
    </row>
    <row r="3273" spans="2:18" s="1" customFormat="1" ht="14.5" hidden="1">
      <c r="B3273" s="57" t="str">
        <f>+'Categorias-9 feb-Depurado'!B3272</f>
        <v>WORLDPAY LIMITED</v>
      </c>
      <c r="C3273" s="30" t="s">
        <v>4900</v>
      </c>
      <c r="D3273" s="31">
        <v>5</v>
      </c>
      <c r="E3273" s="30" t="str">
        <f>+'Categorias-9 feb-Depurado'!E3272</f>
        <v>GB991280207</v>
      </c>
      <c r="F3273" s="30" t="str">
        <f>+'Categorias-9 feb-Depurado'!F3272</f>
        <v>Shelford House, Queens Road, Colmworth, Bedford, MK44 2LA</v>
      </c>
      <c r="G3273" s="30" t="str">
        <f>+'Categorias-9 feb-Depurado'!G3272</f>
        <v>BEDFORD</v>
      </c>
      <c r="H3273" s="30" t="str">
        <f>+'Categorias-9 feb-Depurado'!H3272</f>
        <v>GM1074325</v>
      </c>
      <c r="I3273" s="107">
        <f>+'Categorias-9 feb-Depurado'!R3272</f>
        <v>23158200</v>
      </c>
      <c r="J3273" s="108">
        <f t="shared" si="208"/>
        <v>0</v>
      </c>
      <c r="K3273" s="107">
        <f t="shared" si="209"/>
        <v>0</v>
      </c>
      <c r="L3273" s="109">
        <f t="shared" si="210"/>
        <v>23158200</v>
      </c>
      <c r="M3273" s="110">
        <f t="shared" si="211"/>
        <v>1.7654749204109315E-05</v>
      </c>
      <c r="N3273" s="33" t="s">
        <v>4892</v>
      </c>
      <c r="O3273" s="33">
        <f>+'Categorias-9 feb-Depurado'!Y3272</f>
        <v>5000</v>
      </c>
      <c r="P3273" s="111">
        <f>+'Categorias-9 feb-Depurado'!AC3272</f>
        <v>44949</v>
      </c>
      <c r="Q3273" s="111">
        <f>+'Categorias-9 feb-Depurado'!AE3272</f>
        <v>44979</v>
      </c>
      <c r="R3273" s="112" t="str">
        <f>+'Categorias-9 feb-Depurado'!AB3272</f>
        <v>Ventas</v>
      </c>
    </row>
    <row r="3274" spans="2:18" s="1" customFormat="1" ht="14.5" hidden="1">
      <c r="B3274" s="57" t="str">
        <f>+'Categorias-9 feb-Depurado'!B3273</f>
        <v>WORLDPAY LIMITED</v>
      </c>
      <c r="C3274" s="30" t="s">
        <v>4900</v>
      </c>
      <c r="D3274" s="31">
        <v>5</v>
      </c>
      <c r="E3274" s="30" t="str">
        <f>+'Categorias-9 feb-Depurado'!E3273</f>
        <v>GB991280207</v>
      </c>
      <c r="F3274" s="30" t="str">
        <f>+'Categorias-9 feb-Depurado'!F3273</f>
        <v>Shelford House, Queens Road, Colmworth, Bedford, MK44 2LA</v>
      </c>
      <c r="G3274" s="30" t="str">
        <f>+'Categorias-9 feb-Depurado'!G3273</f>
        <v>BEDFORD</v>
      </c>
      <c r="H3274" s="30" t="str">
        <f>+'Categorias-9 feb-Depurado'!H3273</f>
        <v>GM1074324</v>
      </c>
      <c r="I3274" s="107">
        <f>+'Categorias-9 feb-Depurado'!R3273</f>
        <v>66317674</v>
      </c>
      <c r="J3274" s="108">
        <f t="shared" si="208"/>
        <v>0</v>
      </c>
      <c r="K3274" s="107">
        <f t="shared" si="209"/>
        <v>0</v>
      </c>
      <c r="L3274" s="109">
        <f t="shared" si="210"/>
        <v>66317674</v>
      </c>
      <c r="M3274" s="110">
        <f t="shared" si="211"/>
        <v>5.0557552066649439E-05</v>
      </c>
      <c r="N3274" s="33" t="s">
        <v>4892</v>
      </c>
      <c r="O3274" s="33">
        <f>+'Categorias-9 feb-Depurado'!Y3273</f>
        <v>14318.4</v>
      </c>
      <c r="P3274" s="111">
        <f>+'Categorias-9 feb-Depurado'!AC3273</f>
        <v>44949</v>
      </c>
      <c r="Q3274" s="111">
        <f>+'Categorias-9 feb-Depurado'!AE3273</f>
        <v>44979</v>
      </c>
      <c r="R3274" s="112" t="str">
        <f>+'Categorias-9 feb-Depurado'!AB3273</f>
        <v>Ventas</v>
      </c>
    </row>
    <row r="3275" spans="2:18" s="1" customFormat="1" ht="14.5" hidden="1">
      <c r="B3275" s="57" t="str">
        <f>+'Categorias-9 feb-Depurado'!B3274</f>
        <v>WORLDPAY LIMITED</v>
      </c>
      <c r="C3275" s="30" t="s">
        <v>4900</v>
      </c>
      <c r="D3275" s="31">
        <v>5</v>
      </c>
      <c r="E3275" s="30" t="str">
        <f>+'Categorias-9 feb-Depurado'!E3274</f>
        <v>GB991280207</v>
      </c>
      <c r="F3275" s="30" t="str">
        <f>+'Categorias-9 feb-Depurado'!F3274</f>
        <v>Shelford House, Queens Road, Colmworth, Bedford, MK44 2LA</v>
      </c>
      <c r="G3275" s="30" t="str">
        <f>+'Categorias-9 feb-Depurado'!G3274</f>
        <v>BEDFORD</v>
      </c>
      <c r="H3275" s="30" t="str">
        <f>+'Categorias-9 feb-Depurado'!H3274</f>
        <v>GM1074326</v>
      </c>
      <c r="I3275" s="107">
        <f>+'Categorias-9 feb-Depurado'!R3274</f>
        <v>23158200</v>
      </c>
      <c r="J3275" s="108">
        <f t="shared" si="208"/>
        <v>0</v>
      </c>
      <c r="K3275" s="107">
        <f t="shared" si="209"/>
        <v>0</v>
      </c>
      <c r="L3275" s="109">
        <f t="shared" si="210"/>
        <v>23158200</v>
      </c>
      <c r="M3275" s="110">
        <f t="shared" si="211"/>
        <v>1.7654749204109315E-05</v>
      </c>
      <c r="N3275" s="33" t="s">
        <v>4892</v>
      </c>
      <c r="O3275" s="33">
        <f>+'Categorias-9 feb-Depurado'!Y3274</f>
        <v>5000</v>
      </c>
      <c r="P3275" s="111">
        <f>+'Categorias-9 feb-Depurado'!AC3274</f>
        <v>44949</v>
      </c>
      <c r="Q3275" s="111">
        <f>+'Categorias-9 feb-Depurado'!AE3274</f>
        <v>44979</v>
      </c>
      <c r="R3275" s="112" t="str">
        <f>+'Categorias-9 feb-Depurado'!AB3274</f>
        <v>Ventas</v>
      </c>
    </row>
    <row r="3276" spans="2:18" s="1" customFormat="1" ht="14.5" hidden="1">
      <c r="B3276" s="57" t="str">
        <f>+'Categorias-9 feb-Depurado'!B3275</f>
        <v>WORLDPAY LIMITED</v>
      </c>
      <c r="C3276" s="30" t="s">
        <v>4900</v>
      </c>
      <c r="D3276" s="31">
        <v>5</v>
      </c>
      <c r="E3276" s="30" t="str">
        <f>+'Categorias-9 feb-Depurado'!E3275</f>
        <v>GB991280207</v>
      </c>
      <c r="F3276" s="30" t="str">
        <f>+'Categorias-9 feb-Depurado'!F3275</f>
        <v>Shelford House, Queens Road, Colmworth, Bedford, MK44 2LA</v>
      </c>
      <c r="G3276" s="30" t="str">
        <f>+'Categorias-9 feb-Depurado'!G3275</f>
        <v>BEDFORD</v>
      </c>
      <c r="H3276" s="30" t="str">
        <f>+'Categorias-9 feb-Depurado'!H3275</f>
        <v>GM1079724</v>
      </c>
      <c r="I3276" s="107">
        <f>+'Categorias-9 feb-Depurado'!R3275</f>
        <v>23243500</v>
      </c>
      <c r="J3276" s="108">
        <f t="shared" si="208"/>
        <v>0</v>
      </c>
      <c r="K3276" s="107">
        <f t="shared" si="209"/>
        <v>0</v>
      </c>
      <c r="L3276" s="109">
        <f t="shared" si="210"/>
        <v>23243500</v>
      </c>
      <c r="M3276" s="110">
        <f t="shared" si="211"/>
        <v>1.7719778010627545E-05</v>
      </c>
      <c r="N3276" s="33" t="s">
        <v>4892</v>
      </c>
      <c r="O3276" s="33">
        <f>+'Categorias-9 feb-Depurado'!Y3275</f>
        <v>5000</v>
      </c>
      <c r="P3276" s="111">
        <f>+'Categorias-9 feb-Depurado'!AC3275</f>
        <v>44958</v>
      </c>
      <c r="Q3276" s="111">
        <f>+'Categorias-9 feb-Depurado'!AE3275</f>
        <v>44988</v>
      </c>
      <c r="R3276" s="112" t="str">
        <f>+'Categorias-9 feb-Depurado'!AB3275</f>
        <v>Ventas</v>
      </c>
    </row>
    <row r="3277" spans="2:18" s="1" customFormat="1" ht="14.5" hidden="1">
      <c r="B3277" s="57" t="str">
        <f>+'Categorias-9 feb-Depurado'!B3276</f>
        <v>WORLDPAY LIMITED</v>
      </c>
      <c r="C3277" s="30" t="s">
        <v>4900</v>
      </c>
      <c r="D3277" s="31">
        <v>5</v>
      </c>
      <c r="E3277" s="30" t="str">
        <f>+'Categorias-9 feb-Depurado'!E3276</f>
        <v>GB991280207</v>
      </c>
      <c r="F3277" s="30" t="str">
        <f>+'Categorias-9 feb-Depurado'!F3276</f>
        <v>Shelford House, Queens Road, Colmworth, Bedford, MK44 2LA</v>
      </c>
      <c r="G3277" s="30" t="str">
        <f>+'Categorias-9 feb-Depurado'!G3276</f>
        <v>BEDFORD</v>
      </c>
      <c r="H3277" s="30" t="str">
        <f>+'Categorias-9 feb-Depurado'!H3276</f>
        <v>GM1079723</v>
      </c>
      <c r="I3277" s="107">
        <f>+'Categorias-9 feb-Depurado'!R3276</f>
        <v>23243500</v>
      </c>
      <c r="J3277" s="108">
        <f t="shared" si="208"/>
        <v>0</v>
      </c>
      <c r="K3277" s="107">
        <f t="shared" si="209"/>
        <v>0</v>
      </c>
      <c r="L3277" s="109">
        <f t="shared" si="210"/>
        <v>23243500</v>
      </c>
      <c r="M3277" s="110">
        <f t="shared" si="211"/>
        <v>1.7719778010627545E-05</v>
      </c>
      <c r="N3277" s="33" t="s">
        <v>4892</v>
      </c>
      <c r="O3277" s="33">
        <f>+'Categorias-9 feb-Depurado'!Y3276</f>
        <v>5000</v>
      </c>
      <c r="P3277" s="111">
        <f>+'Categorias-9 feb-Depurado'!AC3276</f>
        <v>44958</v>
      </c>
      <c r="Q3277" s="111">
        <f>+'Categorias-9 feb-Depurado'!AE3276</f>
        <v>44988</v>
      </c>
      <c r="R3277" s="112" t="str">
        <f>+'Categorias-9 feb-Depurado'!AB3276</f>
        <v>Ventas</v>
      </c>
    </row>
    <row r="3278" spans="2:18" s="1" customFormat="1" ht="14.5" hidden="1">
      <c r="B3278" s="57" t="str">
        <f>+'Categorias-9 feb-Depurado'!B3277</f>
        <v>WORLDPAY LIMITED</v>
      </c>
      <c r="C3278" s="30" t="s">
        <v>4900</v>
      </c>
      <c r="D3278" s="31">
        <v>5</v>
      </c>
      <c r="E3278" s="30" t="str">
        <f>+'Categorias-9 feb-Depurado'!E3277</f>
        <v>GB991280207</v>
      </c>
      <c r="F3278" s="30" t="str">
        <f>+'Categorias-9 feb-Depurado'!F3277</f>
        <v>Shelford House, Queens Road, Colmworth, Bedford, MK44 2LA</v>
      </c>
      <c r="G3278" s="30" t="str">
        <f>+'Categorias-9 feb-Depurado'!G3277</f>
        <v>BEDFORD</v>
      </c>
      <c r="H3278" s="30" t="str">
        <f>+'Categorias-9 feb-Depurado'!H3277</f>
        <v>GM1079722</v>
      </c>
      <c r="I3278" s="107">
        <f>+'Categorias-9 feb-Depurado'!R3277</f>
        <v>66217152</v>
      </c>
      <c r="J3278" s="108">
        <f t="shared" si="208"/>
        <v>0</v>
      </c>
      <c r="K3278" s="107">
        <f t="shared" si="209"/>
        <v>0</v>
      </c>
      <c r="L3278" s="109">
        <f t="shared" si="210"/>
        <v>66217152</v>
      </c>
      <c r="M3278" s="110">
        <f t="shared" si="211"/>
        <v>5.0480918705701891E-05</v>
      </c>
      <c r="N3278" s="33" t="s">
        <v>4892</v>
      </c>
      <c r="O3278" s="33">
        <f>+'Categorias-9 feb-Depurado'!Y3277</f>
        <v>14244.23</v>
      </c>
      <c r="P3278" s="111">
        <f>+'Categorias-9 feb-Depurado'!AC3277</f>
        <v>44958</v>
      </c>
      <c r="Q3278" s="111">
        <f>+'Categorias-9 feb-Depurado'!AE3277</f>
        <v>44988</v>
      </c>
      <c r="R3278" s="112" t="str">
        <f>+'Categorias-9 feb-Depurado'!AB3277</f>
        <v>Ventas</v>
      </c>
    </row>
    <row r="3279" spans="2:18" s="1" customFormat="1" ht="14.5" hidden="1">
      <c r="B3279" s="57" t="str">
        <f>+'Categorias-9 feb-Depurado'!B3278</f>
        <v>ZULU AIRLINE SYSTEMS INC</v>
      </c>
      <c r="C3279" s="30" t="s">
        <v>4900</v>
      </c>
      <c r="D3279" s="31">
        <v>5</v>
      </c>
      <c r="E3279" s="30" t="str">
        <f>+'Categorias-9 feb-Depurado'!E3278</f>
        <v>472538029</v>
      </c>
      <c r="F3279" s="30" t="str">
        <f>+'Categorias-9 feb-Depurado'!F3278</f>
        <v>1266 W Paces Ferry Rd NW, Suite 411, Atlanta, GA 30327</v>
      </c>
      <c r="G3279" s="30" t="str">
        <f>+'Categorias-9 feb-Depurado'!G3278</f>
        <v>Estados Unidos</v>
      </c>
      <c r="H3279" s="30">
        <f>+'Categorias-9 feb-Depurado'!H3278</f>
        <v>684</v>
      </c>
      <c r="I3279" s="107">
        <f>+'Categorias-9 feb-Depurado'!R3278</f>
        <v>75261893</v>
      </c>
      <c r="J3279" s="108">
        <f t="shared" si="212" ref="J3279:J3342">+IF(Q3279&gt;$O$4,0,I3279)</f>
        <v>75261893</v>
      </c>
      <c r="K3279" s="107">
        <f t="shared" si="213" ref="K3279:K3342">++(((1+$O$5)^(($O$4-Q3279)/365))-1)*J3279</f>
        <v>257003.70355339107</v>
      </c>
      <c r="L3279" s="109">
        <f t="shared" si="214" ref="L3279:L3342">+I3279+K3279</f>
        <v>75518896.703553393</v>
      </c>
      <c r="M3279" s="110">
        <f t="shared" si="215" ref="M3279:M3342">+L3279/$E$11</f>
        <v>5.7572142112611206E-05</v>
      </c>
      <c r="N3279" s="33" t="s">
        <v>4892</v>
      </c>
      <c r="O3279" s="33">
        <f>+'Categorias-9 feb-Depurado'!Y3278</f>
        <v>19536</v>
      </c>
      <c r="P3279" s="111">
        <f>+'Categorias-9 feb-Depurado'!AC3278</f>
        <v>44896</v>
      </c>
      <c r="Q3279" s="111">
        <f>+'Categorias-9 feb-Depurado'!AE3278</f>
        <v>44956</v>
      </c>
      <c r="R3279" s="112" t="str">
        <f>+'Categorias-9 feb-Depurado'!AB3278</f>
        <v>Compras</v>
      </c>
    </row>
    <row r="3280" spans="2:18" s="1" customFormat="1" ht="14.5" hidden="1">
      <c r="B3280" s="57" t="str">
        <f>+'Categorias-9 feb-Depurado'!B3279</f>
        <v>ZULU GLOBAL AVLINK, LLC</v>
      </c>
      <c r="C3280" s="30" t="s">
        <v>4900</v>
      </c>
      <c r="D3280" s="31">
        <v>5</v>
      </c>
      <c r="E3280" s="30" t="str">
        <f>+'Categorias-9 feb-Depurado'!E3279</f>
        <v>444445056</v>
      </c>
      <c r="F3280" s="30" t="str">
        <f>+'Categorias-9 feb-Depurado'!F3279</f>
        <v>14920 SW 137TH STREET</v>
      </c>
      <c r="G3280" s="30" t="str">
        <f>+'Categorias-9 feb-Depurado'!G3279</f>
        <v>MIAMI</v>
      </c>
      <c r="H3280" s="30">
        <f>+'Categorias-9 feb-Depurado'!H3279</f>
        <v>10893</v>
      </c>
      <c r="I3280" s="107">
        <f>+'Categorias-9 feb-Depurado'!R3279</f>
        <v>8842157</v>
      </c>
      <c r="J3280" s="108">
        <f t="shared" si="212"/>
        <v>8842157</v>
      </c>
      <c r="K3280" s="107">
        <f t="shared" si="213"/>
        <v>188873.62951499064</v>
      </c>
      <c r="L3280" s="109">
        <f t="shared" si="214"/>
        <v>9031030.6295149904</v>
      </c>
      <c r="M3280" s="110">
        <f t="shared" si="215"/>
        <v>6.8848434169631761E-06</v>
      </c>
      <c r="N3280" s="33" t="s">
        <v>4892</v>
      </c>
      <c r="O3280" s="33">
        <f>+'Categorias-9 feb-Depurado'!Y3279</f>
        <v>1920</v>
      </c>
      <c r="P3280" s="111">
        <f>+'Categorias-9 feb-Depurado'!AC3279</f>
        <v>44844</v>
      </c>
      <c r="Q3280" s="111">
        <f>+'Categorias-9 feb-Depurado'!AE3279</f>
        <v>44904</v>
      </c>
      <c r="R3280" s="112" t="str">
        <f>+'Categorias-9 feb-Depurado'!AB3279</f>
        <v>Compras</v>
      </c>
    </row>
    <row r="3281" spans="2:18" s="1" customFormat="1" ht="14.5" hidden="1">
      <c r="B3281" s="57" t="str">
        <f>+'Categorias-9 feb-Depurado'!B3280</f>
        <v>ZULU GLOBAL AVLINK, LLC</v>
      </c>
      <c r="C3281" s="30" t="s">
        <v>4900</v>
      </c>
      <c r="D3281" s="31">
        <v>5</v>
      </c>
      <c r="E3281" s="30" t="str">
        <f>+'Categorias-9 feb-Depurado'!E3280</f>
        <v>444445056</v>
      </c>
      <c r="F3281" s="30" t="str">
        <f>+'Categorias-9 feb-Depurado'!F3280</f>
        <v>14920 SW 137TH STREET</v>
      </c>
      <c r="G3281" s="30" t="str">
        <f>+'Categorias-9 feb-Depurado'!G3280</f>
        <v>MIAMI</v>
      </c>
      <c r="H3281" s="30">
        <f>+'Categorias-9 feb-Depurado'!H3280</f>
        <v>11738</v>
      </c>
      <c r="I3281" s="107">
        <f>+'Categorias-9 feb-Depurado'!R3280</f>
        <v>4955075</v>
      </c>
      <c r="J3281" s="108">
        <f t="shared" si="212"/>
        <v>0</v>
      </c>
      <c r="K3281" s="107">
        <f t="shared" si="213"/>
        <v>0</v>
      </c>
      <c r="L3281" s="109">
        <f t="shared" si="214"/>
        <v>4955075</v>
      </c>
      <c r="M3281" s="110">
        <f t="shared" si="215"/>
        <v>3.7775218459358657E-06</v>
      </c>
      <c r="N3281" s="33" t="s">
        <v>4892</v>
      </c>
      <c r="O3281" s="33">
        <f>+'Categorias-9 feb-Depurado'!Y3280</f>
        <v>1090</v>
      </c>
      <c r="P3281" s="111">
        <f>+'Categorias-9 feb-Depurado'!AC3280</f>
        <v>44951</v>
      </c>
      <c r="Q3281" s="111">
        <f>+'Categorias-9 feb-Depurado'!AE3280</f>
        <v>45011</v>
      </c>
      <c r="R3281" s="112" t="str">
        <f>+'Categorias-9 feb-Depurado'!AB3280</f>
        <v>Compras</v>
      </c>
    </row>
    <row r="3282" spans="2:18" s="1" customFormat="1" ht="14.5" hidden="1">
      <c r="B3282" s="57" t="str">
        <f>+'Categorias-9 feb-Depurado'!B3281</f>
        <v>ZULU TECHNOLOGIES LLC</v>
      </c>
      <c r="C3282" s="30" t="s">
        <v>4900</v>
      </c>
      <c r="D3282" s="31">
        <v>5</v>
      </c>
      <c r="E3282" s="30" t="str">
        <f>+'Categorias-9 feb-Depurado'!E3281</f>
        <v>863848165</v>
      </c>
      <c r="F3282" s="30" t="str">
        <f>+'Categorias-9 feb-Depurado'!F3281</f>
        <v>109 E-17TH ST,STE 5859</v>
      </c>
      <c r="G3282" s="30" t="str">
        <f>+'Categorias-9 feb-Depurado'!G3281</f>
        <v>CHEYENNE</v>
      </c>
      <c r="H3282" s="30" t="str">
        <f>+'Categorias-9 feb-Depurado'!H3281</f>
        <v>INV-000474</v>
      </c>
      <c r="I3282" s="107">
        <f>+'Categorias-9 feb-Depurado'!R3281</f>
        <v>1819090</v>
      </c>
      <c r="J3282" s="108">
        <f t="shared" si="212"/>
        <v>1819090</v>
      </c>
      <c r="K3282" s="107">
        <f t="shared" si="213"/>
        <v>38223.561702843806</v>
      </c>
      <c r="L3282" s="109">
        <f t="shared" si="214"/>
        <v>1857313.5617028438</v>
      </c>
      <c r="M3282" s="110">
        <f t="shared" si="215"/>
        <v>1.4159306476865524E-06</v>
      </c>
      <c r="N3282" s="33" t="s">
        <v>4892</v>
      </c>
      <c r="O3282" s="33">
        <f>+'Categorias-9 feb-Depurado'!Y3281</f>
        <v>395</v>
      </c>
      <c r="P3282" s="111">
        <f>+'Categorias-9 feb-Depurado'!AC3281</f>
        <v>44845</v>
      </c>
      <c r="Q3282" s="111">
        <f>+'Categorias-9 feb-Depurado'!AE3281</f>
        <v>44905</v>
      </c>
      <c r="R3282" s="112" t="str">
        <f>+'Categorias-9 feb-Depurado'!AB3281</f>
        <v>Compras</v>
      </c>
    </row>
    <row r="3283" spans="2:18" s="1" customFormat="1" ht="14.5" hidden="1">
      <c r="B3283" s="57" t="str">
        <f>+'Categorias-9 feb-Depurado'!B3282</f>
        <v>WORLD FUEL INTERNATIONAL SRL</v>
      </c>
      <c r="C3283" s="30" t="s">
        <v>4900</v>
      </c>
      <c r="D3283" s="31">
        <v>5</v>
      </c>
      <c r="E3283" s="30" t="str">
        <f>+'Categorias-9 feb-Depurado'!E3282</f>
        <v>3-102-685565</v>
      </c>
      <c r="F3283" s="30" t="str">
        <f>+'Categorias-9 feb-Depurado'!F3282</f>
        <v>Oficentro Ejecutivo La Sabana Sur, 321321</v>
      </c>
      <c r="G3283" s="30" t="str">
        <f>+'Categorias-9 feb-Depurado'!G3282</f>
        <v>Costa Rica</v>
      </c>
      <c r="H3283" s="30" t="str">
        <f>+'Categorias-9 feb-Depurado'!H3282</f>
        <v>1013803-21202.</v>
      </c>
      <c r="I3283" s="107">
        <f>+'Categorias-9 feb-Depurado'!R3282</f>
        <v>276415</v>
      </c>
      <c r="J3283" s="108">
        <f t="shared" si="212"/>
        <v>276415</v>
      </c>
      <c r="K3283" s="107">
        <f t="shared" si="213"/>
        <v>7061.6546167148153</v>
      </c>
      <c r="L3283" s="109">
        <f t="shared" si="214"/>
        <v>283476.6546167148</v>
      </c>
      <c r="M3283" s="110">
        <f t="shared" si="215"/>
        <v>2.1610959584415095E-07</v>
      </c>
      <c r="N3283" s="33" t="s">
        <v>4892</v>
      </c>
      <c r="O3283" s="33">
        <f>+'Categorias-9 feb-Depurado'!Y3282</f>
        <v>57.399999999999999</v>
      </c>
      <c r="P3283" s="111">
        <f>+'Categorias-9 feb-Depurado'!AC3282</f>
        <v>44877</v>
      </c>
      <c r="Q3283" s="111">
        <f>+'Categorias-9 feb-Depurado'!AE3282</f>
        <v>44892</v>
      </c>
      <c r="R3283" s="112" t="str">
        <f>+'Categorias-9 feb-Depurado'!AB3282</f>
        <v>Fuel</v>
      </c>
    </row>
    <row r="3284" spans="2:18" s="1" customFormat="1" ht="14.5" hidden="1">
      <c r="B3284" s="57" t="str">
        <f>+'Categorias-9 feb-Depurado'!B3283</f>
        <v>WORLD FUEL INTERNATIONAL SRL</v>
      </c>
      <c r="C3284" s="30" t="s">
        <v>4900</v>
      </c>
      <c r="D3284" s="31">
        <v>5</v>
      </c>
      <c r="E3284" s="30" t="str">
        <f>+'Categorias-9 feb-Depurado'!E3283</f>
        <v>3-102-685565</v>
      </c>
      <c r="F3284" s="30" t="str">
        <f>+'Categorias-9 feb-Depurado'!F3283</f>
        <v>Oficentro Ejecutivo La Sabana Sur, 321321</v>
      </c>
      <c r="G3284" s="30" t="str">
        <f>+'Categorias-9 feb-Depurado'!G3283</f>
        <v>Costa Rica</v>
      </c>
      <c r="H3284" s="30" t="str">
        <f>+'Categorias-9 feb-Depurado'!H3283</f>
        <v>Provision</v>
      </c>
      <c r="I3284" s="107">
        <f>+'Categorias-9 feb-Depurado'!R3283</f>
        <v>1684467757.6500001</v>
      </c>
      <c r="J3284" s="108">
        <f t="shared" si="212"/>
        <v>0</v>
      </c>
      <c r="K3284" s="107">
        <f t="shared" si="213"/>
        <v>0</v>
      </c>
      <c r="L3284" s="109">
        <f t="shared" si="214"/>
        <v>1684467757.6500001</v>
      </c>
      <c r="M3284" s="110">
        <f t="shared" si="215"/>
        <v>0.0012841609366755248</v>
      </c>
      <c r="N3284" s="33" t="s">
        <v>4892</v>
      </c>
      <c r="O3284" s="33">
        <f>+'Categorias-9 feb-Depurado'!Y3283</f>
        <v>353149</v>
      </c>
      <c r="P3284" s="111">
        <f>+'Categorias-9 feb-Depurado'!AC3283</f>
        <v>44966</v>
      </c>
      <c r="Q3284" s="111">
        <f>+'Categorias-9 feb-Depurado'!AE3283</f>
        <v>44981</v>
      </c>
      <c r="R3284" s="112" t="str">
        <f>+'Categorias-9 feb-Depurado'!AB3283</f>
        <v>Fuel</v>
      </c>
    </row>
    <row r="3285" spans="2:18" s="1" customFormat="1" ht="14.5" hidden="1">
      <c r="B3285" s="57" t="str">
        <f>+'Categorias-9 feb-Depurado'!B3284</f>
        <v>WORLD FUEL INTERNATIONAL SRL</v>
      </c>
      <c r="C3285" s="30" t="s">
        <v>4900</v>
      </c>
      <c r="D3285" s="31">
        <v>5</v>
      </c>
      <c r="E3285" s="30" t="str">
        <f>+'Categorias-9 feb-Depurado'!E3284</f>
        <v>3-102-685565</v>
      </c>
      <c r="F3285" s="30" t="str">
        <f>+'Categorias-9 feb-Depurado'!F3284</f>
        <v>Oficentro Ejecutivo La Sabana Sur, 321321</v>
      </c>
      <c r="G3285" s="30" t="str">
        <f>+'Categorias-9 feb-Depurado'!G3284</f>
        <v>Costa Rica</v>
      </c>
      <c r="H3285" s="30" t="str">
        <f>+'Categorias-9 feb-Depurado'!H3284</f>
        <v>1013804-21202.</v>
      </c>
      <c r="I3285" s="107">
        <f>+'Categorias-9 feb-Depurado'!R3284</f>
        <v>186604</v>
      </c>
      <c r="J3285" s="108">
        <f t="shared" si="212"/>
        <v>186604</v>
      </c>
      <c r="K3285" s="107">
        <f t="shared" si="213"/>
        <v>4767.2268078702364</v>
      </c>
      <c r="L3285" s="109">
        <f t="shared" si="214"/>
        <v>191371.22680787023</v>
      </c>
      <c r="M3285" s="110">
        <f t="shared" si="215"/>
        <v>1.4589264339092288E-07</v>
      </c>
      <c r="N3285" s="33" t="s">
        <v>4892</v>
      </c>
      <c r="O3285" s="33">
        <f>+'Categorias-9 feb-Depurado'!Y3284</f>
        <v>38.75</v>
      </c>
      <c r="P3285" s="111">
        <f>+'Categorias-9 feb-Depurado'!AC3284</f>
        <v>44877</v>
      </c>
      <c r="Q3285" s="111">
        <f>+'Categorias-9 feb-Depurado'!AE3284</f>
        <v>44892</v>
      </c>
      <c r="R3285" s="112" t="str">
        <f>+'Categorias-9 feb-Depurado'!AB3284</f>
        <v>Fuel</v>
      </c>
    </row>
    <row r="3286" spans="2:18" s="1" customFormat="1" ht="14.5" hidden="1">
      <c r="B3286" s="57" t="str">
        <f>+'Categorias-9 feb-Depurado'!B3285</f>
        <v>WORLD FUEL INTERNATIONAL SRL</v>
      </c>
      <c r="C3286" s="30" t="s">
        <v>4900</v>
      </c>
      <c r="D3286" s="31">
        <v>5</v>
      </c>
      <c r="E3286" s="30" t="str">
        <f>+'Categorias-9 feb-Depurado'!E3285</f>
        <v>3-102-685565</v>
      </c>
      <c r="F3286" s="30" t="str">
        <f>+'Categorias-9 feb-Depurado'!F3285</f>
        <v>Oficentro Ejecutivo La Sabana Sur, 321321</v>
      </c>
      <c r="G3286" s="30" t="str">
        <f>+'Categorias-9 feb-Depurado'!G3285</f>
        <v>Costa Rica</v>
      </c>
      <c r="H3286" s="30" t="str">
        <f>+'Categorias-9 feb-Depurado'!H3285</f>
        <v>1013972-21202.</v>
      </c>
      <c r="I3286" s="107">
        <f>+'Categorias-9 feb-Depurado'!R3285</f>
        <v>82587</v>
      </c>
      <c r="J3286" s="108">
        <f t="shared" si="212"/>
        <v>82587</v>
      </c>
      <c r="K3286" s="107">
        <f t="shared" si="213"/>
        <v>1965.6323854322911</v>
      </c>
      <c r="L3286" s="109">
        <f t="shared" si="214"/>
        <v>84552.632385432298</v>
      </c>
      <c r="M3286" s="110">
        <f t="shared" si="215"/>
        <v>6.4459047737391434E-08</v>
      </c>
      <c r="N3286" s="33" t="s">
        <v>4892</v>
      </c>
      <c r="O3286" s="33">
        <f>+'Categorias-9 feb-Depurado'!Y3285</f>
        <v>17.149999999999999</v>
      </c>
      <c r="P3286" s="111">
        <f>+'Categorias-9 feb-Depurado'!AC3285</f>
        <v>44882</v>
      </c>
      <c r="Q3286" s="111">
        <f>+'Categorias-9 feb-Depurado'!AE3285</f>
        <v>44897</v>
      </c>
      <c r="R3286" s="112" t="str">
        <f>+'Categorias-9 feb-Depurado'!AB3285</f>
        <v>Fuel</v>
      </c>
    </row>
    <row r="3287" spans="2:18" s="1" customFormat="1" ht="14.5" hidden="1">
      <c r="B3287" s="57" t="str">
        <f>+'Categorias-9 feb-Depurado'!B3286</f>
        <v>WORLD FUEL INTERNATIONAL SRL</v>
      </c>
      <c r="C3287" s="30" t="s">
        <v>4900</v>
      </c>
      <c r="D3287" s="31">
        <v>5</v>
      </c>
      <c r="E3287" s="30" t="str">
        <f>+'Categorias-9 feb-Depurado'!E3286</f>
        <v>3-102-685565</v>
      </c>
      <c r="F3287" s="30" t="str">
        <f>+'Categorias-9 feb-Depurado'!F3286</f>
        <v>Oficentro Ejecutivo La Sabana Sur, 321321</v>
      </c>
      <c r="G3287" s="30" t="str">
        <f>+'Categorias-9 feb-Depurado'!G3286</f>
        <v>Costa Rica</v>
      </c>
      <c r="H3287" s="30" t="str">
        <f>+'Categorias-9 feb-Depurado'!H3286</f>
        <v>1022157-21202.</v>
      </c>
      <c r="I3287" s="107">
        <f>+'Categorias-9 feb-Depurado'!R3286</f>
        <v>3211324</v>
      </c>
      <c r="J3287" s="108">
        <f t="shared" si="212"/>
        <v>3211324</v>
      </c>
      <c r="K3287" s="107">
        <f t="shared" si="213"/>
        <v>61893.911298422237</v>
      </c>
      <c r="L3287" s="109">
        <f t="shared" si="214"/>
        <v>3273217.9112984221</v>
      </c>
      <c r="M3287" s="110">
        <f t="shared" si="215"/>
        <v>2.4953511634916432E-06</v>
      </c>
      <c r="N3287" s="33" t="s">
        <v>4892</v>
      </c>
      <c r="O3287" s="33">
        <f>+'Categorias-9 feb-Depurado'!Y3286</f>
        <v>666.86000000000001</v>
      </c>
      <c r="P3287" s="111">
        <f>+'Categorias-9 feb-Depurado'!AC3286</f>
        <v>44895</v>
      </c>
      <c r="Q3287" s="111">
        <f>+'Categorias-9 feb-Depurado'!AE3286</f>
        <v>44910</v>
      </c>
      <c r="R3287" s="112" t="str">
        <f>+'Categorias-9 feb-Depurado'!AB3286</f>
        <v>Fuel</v>
      </c>
    </row>
    <row r="3288" spans="2:18" s="1" customFormat="1" ht="14.5" hidden="1">
      <c r="B3288" s="57" t="str">
        <f>+'Categorias-9 feb-Depurado'!B3287</f>
        <v>WORLD FUEL INTERNATIONAL SRL</v>
      </c>
      <c r="C3288" s="30" t="s">
        <v>4900</v>
      </c>
      <c r="D3288" s="31">
        <v>5</v>
      </c>
      <c r="E3288" s="30" t="str">
        <f>+'Categorias-9 feb-Depurado'!E3287</f>
        <v>3-102-685565</v>
      </c>
      <c r="F3288" s="30" t="str">
        <f>+'Categorias-9 feb-Depurado'!F3287</f>
        <v>Oficentro Ejecutivo La Sabana Sur, 321321</v>
      </c>
      <c r="G3288" s="30" t="str">
        <f>+'Categorias-9 feb-Depurado'!G3287</f>
        <v>Costa Rica</v>
      </c>
      <c r="H3288" s="30" t="str">
        <f>+'Categorias-9 feb-Depurado'!H3287</f>
        <v>1043210-21202</v>
      </c>
      <c r="I3288" s="107">
        <f>+'Categorias-9 feb-Depurado'!R3287</f>
        <v>76518067</v>
      </c>
      <c r="J3288" s="108">
        <f t="shared" si="212"/>
        <v>76518067</v>
      </c>
      <c r="K3288" s="107">
        <f t="shared" si="213"/>
        <v>156669.06463874885</v>
      </c>
      <c r="L3288" s="109">
        <f t="shared" si="214"/>
        <v>76674736.064638749</v>
      </c>
      <c r="M3288" s="110">
        <f t="shared" si="215"/>
        <v>5.845330101270706E-05</v>
      </c>
      <c r="N3288" s="33" t="s">
        <v>4892</v>
      </c>
      <c r="O3288" s="33">
        <f>+'Categorias-9 feb-Depurado'!Y3287</f>
        <v>16460.099999999999</v>
      </c>
      <c r="P3288" s="111">
        <f>+'Categorias-9 feb-Depurado'!AC3287</f>
        <v>44945</v>
      </c>
      <c r="Q3288" s="111">
        <f>+'Categorias-9 feb-Depurado'!AE3287</f>
        <v>44960</v>
      </c>
      <c r="R3288" s="112" t="str">
        <f>+'Categorias-9 feb-Depurado'!AB3287</f>
        <v>Fuel</v>
      </c>
    </row>
    <row r="3289" spans="2:18" s="1" customFormat="1" ht="14.5" hidden="1">
      <c r="B3289" s="57" t="str">
        <f>+'Categorias-9 feb-Depurado'!B3288</f>
        <v>WORLD FUEL INTERNATIONAL SRL</v>
      </c>
      <c r="C3289" s="30" t="s">
        <v>4900</v>
      </c>
      <c r="D3289" s="31">
        <v>5</v>
      </c>
      <c r="E3289" s="30" t="str">
        <f>+'Categorias-9 feb-Depurado'!E3288</f>
        <v>3-102-685565</v>
      </c>
      <c r="F3289" s="30" t="str">
        <f>+'Categorias-9 feb-Depurado'!F3288</f>
        <v>Oficentro Ejecutivo La Sabana Sur, 321321</v>
      </c>
      <c r="G3289" s="30" t="str">
        <f>+'Categorias-9 feb-Depurado'!G3288</f>
        <v>Costa Rica</v>
      </c>
      <c r="H3289" s="30" t="str">
        <f>+'Categorias-9 feb-Depurado'!H3288</f>
        <v>1043211-21202</v>
      </c>
      <c r="I3289" s="107">
        <f>+'Categorias-9 feb-Depurado'!R3288</f>
        <v>81340163</v>
      </c>
      <c r="J3289" s="108">
        <f t="shared" si="212"/>
        <v>81340163</v>
      </c>
      <c r="K3289" s="107">
        <f t="shared" si="213"/>
        <v>166542.20048153293</v>
      </c>
      <c r="L3289" s="109">
        <f t="shared" si="214"/>
        <v>81506705.200481534</v>
      </c>
      <c r="M3289" s="110">
        <f t="shared" si="215"/>
        <v>6.2136972595787832E-05</v>
      </c>
      <c r="N3289" s="33" t="s">
        <v>4892</v>
      </c>
      <c r="O3289" s="33">
        <f>+'Categorias-9 feb-Depurado'!Y3288</f>
        <v>17497.400000000001</v>
      </c>
      <c r="P3289" s="111">
        <f>+'Categorias-9 feb-Depurado'!AC3288</f>
        <v>44945</v>
      </c>
      <c r="Q3289" s="111">
        <f>+'Categorias-9 feb-Depurado'!AE3288</f>
        <v>44960</v>
      </c>
      <c r="R3289" s="112" t="str">
        <f>+'Categorias-9 feb-Depurado'!AB3288</f>
        <v>Fuel</v>
      </c>
    </row>
    <row r="3290" spans="2:18" s="1" customFormat="1" ht="14.5" hidden="1">
      <c r="B3290" s="57" t="str">
        <f>+'Categorias-9 feb-Depurado'!B3289</f>
        <v>WORLD FUEL INTERNATIONAL SRL</v>
      </c>
      <c r="C3290" s="30" t="s">
        <v>4900</v>
      </c>
      <c r="D3290" s="31">
        <v>5</v>
      </c>
      <c r="E3290" s="30" t="str">
        <f>+'Categorias-9 feb-Depurado'!E3289</f>
        <v>3-102-685565</v>
      </c>
      <c r="F3290" s="30" t="str">
        <f>+'Categorias-9 feb-Depurado'!F3289</f>
        <v>Oficentro Ejecutivo La Sabana Sur, 321321</v>
      </c>
      <c r="G3290" s="30" t="str">
        <f>+'Categorias-9 feb-Depurado'!G3289</f>
        <v>Costa Rica</v>
      </c>
      <c r="H3290" s="30" t="str">
        <f>+'Categorias-9 feb-Depurado'!H3289</f>
        <v>1045574-21202</v>
      </c>
      <c r="I3290" s="107">
        <f>+'Categorias-9 feb-Depurado'!R3289</f>
        <v>41529889</v>
      </c>
      <c r="J3290" s="108">
        <f t="shared" si="212"/>
        <v>41529889</v>
      </c>
      <c r="K3290" s="107">
        <f t="shared" si="213"/>
        <v>0</v>
      </c>
      <c r="L3290" s="109">
        <f t="shared" si="214"/>
        <v>41529889</v>
      </c>
      <c r="M3290" s="110">
        <f t="shared" si="215"/>
        <v>3.1660482022328944E-05</v>
      </c>
      <c r="N3290" s="33" t="s">
        <v>4892</v>
      </c>
      <c r="O3290" s="33">
        <f>+'Categorias-9 feb-Depurado'!Y3289</f>
        <v>9135.6000000000004</v>
      </c>
      <c r="P3290" s="111">
        <f>+'Categorias-9 feb-Depurado'!AC3289</f>
        <v>44951</v>
      </c>
      <c r="Q3290" s="111">
        <f>+'Categorias-9 feb-Depurado'!AE3289</f>
        <v>44966</v>
      </c>
      <c r="R3290" s="112" t="str">
        <f>+'Categorias-9 feb-Depurado'!AB3289</f>
        <v>Fuel</v>
      </c>
    </row>
    <row r="3291" spans="2:18" s="1" customFormat="1" ht="14.5" hidden="1">
      <c r="B3291" s="57" t="str">
        <f>+'Categorias-9 feb-Depurado'!B3290</f>
        <v>WORLD FUEL INTERNATIONAL SRL</v>
      </c>
      <c r="C3291" s="30" t="s">
        <v>4900</v>
      </c>
      <c r="D3291" s="31">
        <v>5</v>
      </c>
      <c r="E3291" s="30" t="str">
        <f>+'Categorias-9 feb-Depurado'!E3290</f>
        <v>3-102-685565</v>
      </c>
      <c r="F3291" s="30" t="str">
        <f>+'Categorias-9 feb-Depurado'!F3290</f>
        <v>Oficentro Ejecutivo La Sabana Sur, 321321</v>
      </c>
      <c r="G3291" s="30" t="str">
        <f>+'Categorias-9 feb-Depurado'!G3290</f>
        <v>Costa Rica</v>
      </c>
      <c r="H3291" s="30" t="str">
        <f>+'Categorias-9 feb-Depurado'!H3290</f>
        <v>1046025-21202</v>
      </c>
      <c r="I3291" s="107">
        <f>+'Categorias-9 feb-Depurado'!R3290</f>
        <v>63962456</v>
      </c>
      <c r="J3291" s="108">
        <f t="shared" si="212"/>
        <v>0</v>
      </c>
      <c r="K3291" s="107">
        <f t="shared" si="213"/>
        <v>0</v>
      </c>
      <c r="L3291" s="109">
        <f t="shared" si="214"/>
        <v>63962456</v>
      </c>
      <c r="M3291" s="110">
        <f t="shared" si="215"/>
        <v>4.8762041918580767E-05</v>
      </c>
      <c r="N3291" s="33" t="s">
        <v>4892</v>
      </c>
      <c r="O3291" s="33">
        <f>+'Categorias-9 feb-Depurado'!Y3290</f>
        <v>14092.030000000001</v>
      </c>
      <c r="P3291" s="111">
        <f>+'Categorias-9 feb-Depurado'!AC3290</f>
        <v>44952</v>
      </c>
      <c r="Q3291" s="111">
        <f>+'Categorias-9 feb-Depurado'!AE3290</f>
        <v>44967</v>
      </c>
      <c r="R3291" s="112" t="str">
        <f>+'Categorias-9 feb-Depurado'!AB3290</f>
        <v>Fuel</v>
      </c>
    </row>
    <row r="3292" spans="2:18" s="1" customFormat="1" ht="14.5" hidden="1">
      <c r="B3292" s="57" t="str">
        <f>+'Categorias-9 feb-Depurado'!B3291</f>
        <v>WORLD FUEL INTERNATIONAL SRL</v>
      </c>
      <c r="C3292" s="30" t="s">
        <v>4900</v>
      </c>
      <c r="D3292" s="31">
        <v>5</v>
      </c>
      <c r="E3292" s="30" t="str">
        <f>+'Categorias-9 feb-Depurado'!E3291</f>
        <v>3-102-685565</v>
      </c>
      <c r="F3292" s="30" t="str">
        <f>+'Categorias-9 feb-Depurado'!F3291</f>
        <v>Oficentro Ejecutivo La Sabana Sur, 321321</v>
      </c>
      <c r="G3292" s="30" t="str">
        <f>+'Categorias-9 feb-Depurado'!G3291</f>
        <v>Costa Rica</v>
      </c>
      <c r="H3292" s="30" t="str">
        <f>+'Categorias-9 feb-Depurado'!H3291</f>
        <v>1046023-21202</v>
      </c>
      <c r="I3292" s="107">
        <f>+'Categorias-9 feb-Depurado'!R3291</f>
        <v>61078750</v>
      </c>
      <c r="J3292" s="108">
        <f t="shared" si="212"/>
        <v>0</v>
      </c>
      <c r="K3292" s="107">
        <f t="shared" si="213"/>
        <v>0</v>
      </c>
      <c r="L3292" s="109">
        <f t="shared" si="214"/>
        <v>61078750</v>
      </c>
      <c r="M3292" s="110">
        <f t="shared" si="215"/>
        <v>4.6563636765832053E-05</v>
      </c>
      <c r="N3292" s="33" t="s">
        <v>4892</v>
      </c>
      <c r="O3292" s="33">
        <f>+'Categorias-9 feb-Depurado'!Y3291</f>
        <v>13456.700000000001</v>
      </c>
      <c r="P3292" s="111">
        <f>+'Categorias-9 feb-Depurado'!AC3291</f>
        <v>44952</v>
      </c>
      <c r="Q3292" s="111">
        <f>+'Categorias-9 feb-Depurado'!AE3291</f>
        <v>44967</v>
      </c>
      <c r="R3292" s="112" t="str">
        <f>+'Categorias-9 feb-Depurado'!AB3291</f>
        <v>Fuel</v>
      </c>
    </row>
    <row r="3293" spans="2:18" s="1" customFormat="1" ht="14.5" hidden="1">
      <c r="B3293" s="57" t="str">
        <f>+'Categorias-9 feb-Depurado'!B3292</f>
        <v>WORLD FUEL INTERNATIONAL SRL</v>
      </c>
      <c r="C3293" s="30" t="s">
        <v>4900</v>
      </c>
      <c r="D3293" s="31">
        <v>5</v>
      </c>
      <c r="E3293" s="30" t="str">
        <f>+'Categorias-9 feb-Depurado'!E3292</f>
        <v>3-102-685565</v>
      </c>
      <c r="F3293" s="30" t="str">
        <f>+'Categorias-9 feb-Depurado'!F3292</f>
        <v>Oficentro Ejecutivo La Sabana Sur, 321321</v>
      </c>
      <c r="G3293" s="30" t="str">
        <f>+'Categorias-9 feb-Depurado'!G3292</f>
        <v>Costa Rica</v>
      </c>
      <c r="H3293" s="30" t="str">
        <f>+'Categorias-9 feb-Depurado'!H3292</f>
        <v>1046212-21202</v>
      </c>
      <c r="I3293" s="107">
        <f>+'Categorias-9 feb-Depurado'!R3292</f>
        <v>45027394</v>
      </c>
      <c r="J3293" s="108">
        <f t="shared" si="212"/>
        <v>0</v>
      </c>
      <c r="K3293" s="107">
        <f t="shared" si="213"/>
        <v>0</v>
      </c>
      <c r="L3293" s="109">
        <f t="shared" si="214"/>
        <v>45027394</v>
      </c>
      <c r="M3293" s="110">
        <f t="shared" si="215"/>
        <v>3.4326819372171264E-05</v>
      </c>
      <c r="N3293" s="33" t="s">
        <v>4892</v>
      </c>
      <c r="O3293" s="33">
        <f>+'Categorias-9 feb-Depurado'!Y3292</f>
        <v>9920.3099999999995</v>
      </c>
      <c r="P3293" s="111">
        <f>+'Categorias-9 feb-Depurado'!AC3292</f>
        <v>44952</v>
      </c>
      <c r="Q3293" s="111">
        <f>+'Categorias-9 feb-Depurado'!AE3292</f>
        <v>44967</v>
      </c>
      <c r="R3293" s="112" t="str">
        <f>+'Categorias-9 feb-Depurado'!AB3292</f>
        <v>Fuel</v>
      </c>
    </row>
    <row r="3294" spans="2:18" s="1" customFormat="1" ht="14.5" hidden="1">
      <c r="B3294" s="57" t="str">
        <f>+'Categorias-9 feb-Depurado'!B3293</f>
        <v>WORLD FUEL INTERNATIONAL SRL</v>
      </c>
      <c r="C3294" s="30" t="s">
        <v>4900</v>
      </c>
      <c r="D3294" s="31">
        <v>5</v>
      </c>
      <c r="E3294" s="30" t="str">
        <f>+'Categorias-9 feb-Depurado'!E3293</f>
        <v>3-102-685565</v>
      </c>
      <c r="F3294" s="30" t="str">
        <f>+'Categorias-9 feb-Depurado'!F3293</f>
        <v>Oficentro Ejecutivo La Sabana Sur, 321321</v>
      </c>
      <c r="G3294" s="30" t="str">
        <f>+'Categorias-9 feb-Depurado'!G3293</f>
        <v>Costa Rica</v>
      </c>
      <c r="H3294" s="30" t="str">
        <f>+'Categorias-9 feb-Depurado'!H3293</f>
        <v>1046473-21202</v>
      </c>
      <c r="I3294" s="107">
        <f>+'Categorias-9 feb-Depurado'!R3293</f>
        <v>47853920</v>
      </c>
      <c r="J3294" s="108">
        <f t="shared" si="212"/>
        <v>0</v>
      </c>
      <c r="K3294" s="107">
        <f t="shared" si="213"/>
        <v>0</v>
      </c>
      <c r="L3294" s="109">
        <f t="shared" si="214"/>
        <v>47853920</v>
      </c>
      <c r="M3294" s="110">
        <f t="shared" si="215"/>
        <v>3.6481633116283255E-05</v>
      </c>
      <c r="N3294" s="33" t="s">
        <v>4892</v>
      </c>
      <c r="O3294" s="33">
        <f>+'Categorias-9 feb-Depurado'!Y3293</f>
        <v>10559.700000000001</v>
      </c>
      <c r="P3294" s="111">
        <f>+'Categorias-9 feb-Depurado'!AC3293</f>
        <v>44953</v>
      </c>
      <c r="Q3294" s="111">
        <f>+'Categorias-9 feb-Depurado'!AE3293</f>
        <v>44968</v>
      </c>
      <c r="R3294" s="112" t="str">
        <f>+'Categorias-9 feb-Depurado'!AB3293</f>
        <v>Fuel</v>
      </c>
    </row>
    <row r="3295" spans="2:18" s="1" customFormat="1" ht="14.5" hidden="1">
      <c r="B3295" s="57" t="str">
        <f>+'Categorias-9 feb-Depurado'!B3294</f>
        <v>WORLD FUEL INTERNATIONAL SRL</v>
      </c>
      <c r="C3295" s="30" t="s">
        <v>4900</v>
      </c>
      <c r="D3295" s="31">
        <v>5</v>
      </c>
      <c r="E3295" s="30" t="str">
        <f>+'Categorias-9 feb-Depurado'!E3294</f>
        <v>3-102-685565</v>
      </c>
      <c r="F3295" s="30" t="str">
        <f>+'Categorias-9 feb-Depurado'!F3294</f>
        <v>Oficentro Ejecutivo La Sabana Sur, 321321</v>
      </c>
      <c r="G3295" s="30" t="str">
        <f>+'Categorias-9 feb-Depurado'!G3294</f>
        <v>Costa Rica</v>
      </c>
      <c r="H3295" s="30" t="str">
        <f>+'Categorias-9 feb-Depurado'!H3294</f>
        <v>1046417-21202</v>
      </c>
      <c r="I3295" s="107">
        <f>+'Categorias-9 feb-Depurado'!R3294</f>
        <v>64721592</v>
      </c>
      <c r="J3295" s="108">
        <f t="shared" si="212"/>
        <v>0</v>
      </c>
      <c r="K3295" s="107">
        <f t="shared" si="213"/>
        <v>0</v>
      </c>
      <c r="L3295" s="109">
        <f t="shared" si="214"/>
        <v>64721592</v>
      </c>
      <c r="M3295" s="110">
        <f t="shared" si="215"/>
        <v>4.9340772376552919E-05</v>
      </c>
      <c r="N3295" s="33" t="s">
        <v>4892</v>
      </c>
      <c r="O3295" s="33">
        <f>+'Categorias-9 feb-Depurado'!Y3294</f>
        <v>14281.809999999999</v>
      </c>
      <c r="P3295" s="111">
        <f>+'Categorias-9 feb-Depurado'!AC3294</f>
        <v>44953</v>
      </c>
      <c r="Q3295" s="111">
        <f>+'Categorias-9 feb-Depurado'!AE3294</f>
        <v>44968</v>
      </c>
      <c r="R3295" s="112" t="str">
        <f>+'Categorias-9 feb-Depurado'!AB3294</f>
        <v>Fuel</v>
      </c>
    </row>
    <row r="3296" spans="2:18" s="1" customFormat="1" ht="14.5" hidden="1">
      <c r="B3296" s="57" t="str">
        <f>+'Categorias-9 feb-Depurado'!B3295</f>
        <v>WORLD FUEL INTERNATIONAL SRL</v>
      </c>
      <c r="C3296" s="30" t="s">
        <v>4900</v>
      </c>
      <c r="D3296" s="31">
        <v>5</v>
      </c>
      <c r="E3296" s="30" t="str">
        <f>+'Categorias-9 feb-Depurado'!E3295</f>
        <v>3-102-685565</v>
      </c>
      <c r="F3296" s="30" t="str">
        <f>+'Categorias-9 feb-Depurado'!F3295</f>
        <v>Oficentro Ejecutivo La Sabana Sur, 321321</v>
      </c>
      <c r="G3296" s="30" t="str">
        <f>+'Categorias-9 feb-Depurado'!G3295</f>
        <v>Costa Rica</v>
      </c>
      <c r="H3296" s="30" t="str">
        <f>+'Categorias-9 feb-Depurado'!H3295</f>
        <v>1046929-21202</v>
      </c>
      <c r="I3296" s="107">
        <f>+'Categorias-9 feb-Depurado'!R3295</f>
        <v>58811286</v>
      </c>
      <c r="J3296" s="108">
        <f t="shared" si="212"/>
        <v>0</v>
      </c>
      <c r="K3296" s="107">
        <f t="shared" si="213"/>
        <v>0</v>
      </c>
      <c r="L3296" s="109">
        <f t="shared" si="214"/>
        <v>58811286</v>
      </c>
      <c r="M3296" s="110">
        <f t="shared" si="215"/>
        <v>4.4835026241294457E-05</v>
      </c>
      <c r="N3296" s="33" t="s">
        <v>4892</v>
      </c>
      <c r="O3296" s="33">
        <f>+'Categorias-9 feb-Depurado'!Y3295</f>
        <v>12929.82</v>
      </c>
      <c r="P3296" s="111">
        <f>+'Categorias-9 feb-Depurado'!AC3295</f>
        <v>44956</v>
      </c>
      <c r="Q3296" s="111">
        <f>+'Categorias-9 feb-Depurado'!AE3295</f>
        <v>44971</v>
      </c>
      <c r="R3296" s="112" t="str">
        <f>+'Categorias-9 feb-Depurado'!AB3295</f>
        <v>Fuel</v>
      </c>
    </row>
    <row r="3297" spans="2:18" s="1" customFormat="1" ht="14.5" hidden="1">
      <c r="B3297" s="57" t="str">
        <f>+'Categorias-9 feb-Depurado'!B3296</f>
        <v>WORLD FUEL INTERNATIONAL SRL</v>
      </c>
      <c r="C3297" s="30" t="s">
        <v>4900</v>
      </c>
      <c r="D3297" s="31">
        <v>5</v>
      </c>
      <c r="E3297" s="30" t="str">
        <f>+'Categorias-9 feb-Depurado'!E3296</f>
        <v>3-102-685565</v>
      </c>
      <c r="F3297" s="30" t="str">
        <f>+'Categorias-9 feb-Depurado'!F3296</f>
        <v>Oficentro Ejecutivo La Sabana Sur, 321321</v>
      </c>
      <c r="G3297" s="30" t="str">
        <f>+'Categorias-9 feb-Depurado'!G3296</f>
        <v>Costa Rica</v>
      </c>
      <c r="H3297" s="30" t="str">
        <f>+'Categorias-9 feb-Depurado'!H3296</f>
        <v>1046745-21202</v>
      </c>
      <c r="I3297" s="107">
        <f>+'Categorias-9 feb-Depurado'!R3296</f>
        <v>60097875</v>
      </c>
      <c r="J3297" s="108">
        <f t="shared" si="212"/>
        <v>0</v>
      </c>
      <c r="K3297" s="107">
        <f t="shared" si="213"/>
        <v>0</v>
      </c>
      <c r="L3297" s="109">
        <f t="shared" si="214"/>
        <v>60097875</v>
      </c>
      <c r="M3297" s="110">
        <f t="shared" si="215"/>
        <v>4.5815862667431455E-05</v>
      </c>
      <c r="N3297" s="33" t="s">
        <v>4892</v>
      </c>
      <c r="O3297" s="33">
        <f>+'Categorias-9 feb-Depurado'!Y3296</f>
        <v>13212.68</v>
      </c>
      <c r="P3297" s="111">
        <f>+'Categorias-9 feb-Depurado'!AC3296</f>
        <v>44956</v>
      </c>
      <c r="Q3297" s="111">
        <f>+'Categorias-9 feb-Depurado'!AE3296</f>
        <v>44971</v>
      </c>
      <c r="R3297" s="112" t="str">
        <f>+'Categorias-9 feb-Depurado'!AB3296</f>
        <v>Fuel</v>
      </c>
    </row>
    <row r="3298" spans="2:18" s="1" customFormat="1" ht="14.5" hidden="1">
      <c r="B3298" s="57" t="str">
        <f>+'Categorias-9 feb-Depurado'!B3297</f>
        <v>WORLD FUEL INTERNATIONAL SRL</v>
      </c>
      <c r="C3298" s="30" t="s">
        <v>4900</v>
      </c>
      <c r="D3298" s="31">
        <v>5</v>
      </c>
      <c r="E3298" s="30" t="str">
        <f>+'Categorias-9 feb-Depurado'!E3297</f>
        <v>3-102-685565</v>
      </c>
      <c r="F3298" s="30" t="str">
        <f>+'Categorias-9 feb-Depurado'!F3297</f>
        <v>Oficentro Ejecutivo La Sabana Sur, 321321</v>
      </c>
      <c r="G3298" s="30" t="str">
        <f>+'Categorias-9 feb-Depurado'!G3297</f>
        <v>Costa Rica</v>
      </c>
      <c r="H3298" s="30" t="str">
        <f>+'Categorias-9 feb-Depurado'!H3297</f>
        <v>1049036-21202</v>
      </c>
      <c r="I3298" s="107">
        <f>+'Categorias-9 feb-Depurado'!R3297</f>
        <v>60405115</v>
      </c>
      <c r="J3298" s="108">
        <f t="shared" si="212"/>
        <v>0</v>
      </c>
      <c r="K3298" s="107">
        <f t="shared" si="213"/>
        <v>0</v>
      </c>
      <c r="L3298" s="109">
        <f t="shared" si="214"/>
        <v>60405115</v>
      </c>
      <c r="M3298" s="110">
        <f t="shared" si="215"/>
        <v>4.6050088347556445E-05</v>
      </c>
      <c r="N3298" s="33" t="s">
        <v>4892</v>
      </c>
      <c r="O3298" s="33">
        <f>+'Categorias-9 feb-Depurado'!Y3297</f>
        <v>12993.98</v>
      </c>
      <c r="P3298" s="111">
        <f>+'Categorias-9 feb-Depurado'!AC3297</f>
        <v>44957</v>
      </c>
      <c r="Q3298" s="111">
        <f>+'Categorias-9 feb-Depurado'!AE3297</f>
        <v>44972</v>
      </c>
      <c r="R3298" s="112" t="str">
        <f>+'Categorias-9 feb-Depurado'!AB3297</f>
        <v>Fuel</v>
      </c>
    </row>
    <row r="3299" spans="2:18" s="1" customFormat="1" ht="14.5" hidden="1">
      <c r="B3299" s="57" t="str">
        <f>+'Categorias-9 feb-Depurado'!B3298</f>
        <v>WORLD FUEL INTERNATIONAL SRL</v>
      </c>
      <c r="C3299" s="30" t="s">
        <v>4900</v>
      </c>
      <c r="D3299" s="31">
        <v>5</v>
      </c>
      <c r="E3299" s="30" t="str">
        <f>+'Categorias-9 feb-Depurado'!E3298</f>
        <v>3-102-685565</v>
      </c>
      <c r="F3299" s="30" t="str">
        <f>+'Categorias-9 feb-Depurado'!F3298</f>
        <v>Oficentro Ejecutivo La Sabana Sur, 321321</v>
      </c>
      <c r="G3299" s="30" t="str">
        <f>+'Categorias-9 feb-Depurado'!G3298</f>
        <v>Costa Rica</v>
      </c>
      <c r="H3299" s="30" t="str">
        <f>+'Categorias-9 feb-Depurado'!H3298</f>
        <v>1047745-21202</v>
      </c>
      <c r="I3299" s="107">
        <f>+'Categorias-9 feb-Depurado'!R3298</f>
        <v>46062875</v>
      </c>
      <c r="J3299" s="108">
        <f t="shared" si="212"/>
        <v>0</v>
      </c>
      <c r="K3299" s="107">
        <f t="shared" si="213"/>
        <v>0</v>
      </c>
      <c r="L3299" s="109">
        <f t="shared" si="214"/>
        <v>46062875</v>
      </c>
      <c r="M3299" s="110">
        <f t="shared" si="215"/>
        <v>3.5116222579701219E-05</v>
      </c>
      <c r="N3299" s="33" t="s">
        <v>4892</v>
      </c>
      <c r="O3299" s="33">
        <f>+'Categorias-9 feb-Depurado'!Y3298</f>
        <v>9944.0599999999995</v>
      </c>
      <c r="P3299" s="111">
        <f>+'Categorias-9 feb-Depurado'!AC3298</f>
        <v>44957</v>
      </c>
      <c r="Q3299" s="111">
        <f>+'Categorias-9 feb-Depurado'!AE3298</f>
        <v>44972</v>
      </c>
      <c r="R3299" s="112" t="str">
        <f>+'Categorias-9 feb-Depurado'!AB3298</f>
        <v>Fuel</v>
      </c>
    </row>
    <row r="3300" spans="2:18" s="1" customFormat="1" ht="14.5" hidden="1">
      <c r="B3300" s="57" t="str">
        <f>+'Categorias-9 feb-Depurado'!B3299</f>
        <v>WORLD FUEL INTERNATIONAL SRL</v>
      </c>
      <c r="C3300" s="30" t="s">
        <v>4900</v>
      </c>
      <c r="D3300" s="31">
        <v>5</v>
      </c>
      <c r="E3300" s="30" t="str">
        <f>+'Categorias-9 feb-Depurado'!E3299</f>
        <v>3-102-685565</v>
      </c>
      <c r="F3300" s="30" t="str">
        <f>+'Categorias-9 feb-Depurado'!F3299</f>
        <v>Oficentro Ejecutivo La Sabana Sur, 321321</v>
      </c>
      <c r="G3300" s="30" t="str">
        <f>+'Categorias-9 feb-Depurado'!G3299</f>
        <v>Costa Rica</v>
      </c>
      <c r="H3300" s="30" t="str">
        <f>+'Categorias-9 feb-Depurado'!H3299</f>
        <v>1047743-21202</v>
      </c>
      <c r="I3300" s="107">
        <f>+'Categorias-9 feb-Depurado'!R3299</f>
        <v>7104359</v>
      </c>
      <c r="J3300" s="108">
        <f t="shared" si="212"/>
        <v>0</v>
      </c>
      <c r="K3300" s="107">
        <f t="shared" si="213"/>
        <v>0</v>
      </c>
      <c r="L3300" s="109">
        <f t="shared" si="214"/>
        <v>7104359</v>
      </c>
      <c r="M3300" s="110">
        <f t="shared" si="215"/>
        <v>5.4160373604579309E-06</v>
      </c>
      <c r="N3300" s="33" t="s">
        <v>4892</v>
      </c>
      <c r="O3300" s="33">
        <f>+'Categorias-9 feb-Depurado'!Y3299</f>
        <v>1533.6900000000001</v>
      </c>
      <c r="P3300" s="111">
        <f>+'Categorias-9 feb-Depurado'!AC3299</f>
        <v>44957</v>
      </c>
      <c r="Q3300" s="111">
        <f>+'Categorias-9 feb-Depurado'!AE3299</f>
        <v>44972</v>
      </c>
      <c r="R3300" s="112" t="str">
        <f>+'Categorias-9 feb-Depurado'!AB3299</f>
        <v>Fuel</v>
      </c>
    </row>
    <row r="3301" spans="2:18" s="1" customFormat="1" ht="14.5" hidden="1">
      <c r="B3301" s="57" t="str">
        <f>+'Categorias-9 feb-Depurado'!B3300</f>
        <v>WORLD FUEL INTERNATIONAL SRL</v>
      </c>
      <c r="C3301" s="30" t="s">
        <v>4900</v>
      </c>
      <c r="D3301" s="31">
        <v>5</v>
      </c>
      <c r="E3301" s="30" t="str">
        <f>+'Categorias-9 feb-Depurado'!E3300</f>
        <v>3-102-685565</v>
      </c>
      <c r="F3301" s="30" t="str">
        <f>+'Categorias-9 feb-Depurado'!F3300</f>
        <v>Oficentro Ejecutivo La Sabana Sur, 321321</v>
      </c>
      <c r="G3301" s="30" t="str">
        <f>+'Categorias-9 feb-Depurado'!G3300</f>
        <v>Costa Rica</v>
      </c>
      <c r="H3301" s="30" t="str">
        <f>+'Categorias-9 feb-Depurado'!H3300</f>
        <v>1048420-21202</v>
      </c>
      <c r="I3301" s="107">
        <f>+'Categorias-9 feb-Depurado'!R3300</f>
        <v>45624622</v>
      </c>
      <c r="J3301" s="108">
        <f t="shared" si="212"/>
        <v>0</v>
      </c>
      <c r="K3301" s="107">
        <f t="shared" si="213"/>
        <v>0</v>
      </c>
      <c r="L3301" s="109">
        <f t="shared" si="214"/>
        <v>45624622</v>
      </c>
      <c r="M3301" s="110">
        <f t="shared" si="215"/>
        <v>3.4782118599126369E-05</v>
      </c>
      <c r="N3301" s="33" t="s">
        <v>4892</v>
      </c>
      <c r="O3301" s="33">
        <f>+'Categorias-9 feb-Depurado'!Y3300</f>
        <v>9849.4500000000007</v>
      </c>
      <c r="P3301" s="111">
        <f>+'Categorias-9 feb-Depurado'!AC3300</f>
        <v>44957</v>
      </c>
      <c r="Q3301" s="111">
        <f>+'Categorias-9 feb-Depurado'!AE3300</f>
        <v>44972</v>
      </c>
      <c r="R3301" s="112" t="str">
        <f>+'Categorias-9 feb-Depurado'!AB3300</f>
        <v>Fuel</v>
      </c>
    </row>
    <row r="3302" spans="2:18" s="1" customFormat="1" ht="14.5" hidden="1">
      <c r="B3302" s="57" t="str">
        <f>+'Categorias-9 feb-Depurado'!B3301</f>
        <v>WORLD FUEL INTERNATIONAL SRL</v>
      </c>
      <c r="C3302" s="30" t="s">
        <v>4900</v>
      </c>
      <c r="D3302" s="31">
        <v>5</v>
      </c>
      <c r="E3302" s="30" t="str">
        <f>+'Categorias-9 feb-Depurado'!E3301</f>
        <v>3-102-685565</v>
      </c>
      <c r="F3302" s="30" t="str">
        <f>+'Categorias-9 feb-Depurado'!F3301</f>
        <v>Oficentro Ejecutivo La Sabana Sur, 321321</v>
      </c>
      <c r="G3302" s="30" t="str">
        <f>+'Categorias-9 feb-Depurado'!G3301</f>
        <v>Costa Rica</v>
      </c>
      <c r="H3302" s="30" t="str">
        <f>+'Categorias-9 feb-Depurado'!H3301</f>
        <v>1048148-21202</v>
      </c>
      <c r="I3302" s="107">
        <f>+'Categorias-9 feb-Depurado'!R3301</f>
        <v>58503621</v>
      </c>
      <c r="J3302" s="108">
        <f t="shared" si="212"/>
        <v>0</v>
      </c>
      <c r="K3302" s="107">
        <f t="shared" si="213"/>
        <v>0</v>
      </c>
      <c r="L3302" s="109">
        <f t="shared" si="214"/>
        <v>58503621</v>
      </c>
      <c r="M3302" s="110">
        <f t="shared" si="215"/>
        <v>4.4600476560668057E-05</v>
      </c>
      <c r="N3302" s="33" t="s">
        <v>4892</v>
      </c>
      <c r="O3302" s="33">
        <f>+'Categorias-9 feb-Depurado'!Y3301</f>
        <v>12629.77</v>
      </c>
      <c r="P3302" s="111">
        <f>+'Categorias-9 feb-Depurado'!AC3301</f>
        <v>44957</v>
      </c>
      <c r="Q3302" s="111">
        <f>+'Categorias-9 feb-Depurado'!AE3301</f>
        <v>44972</v>
      </c>
      <c r="R3302" s="112" t="str">
        <f>+'Categorias-9 feb-Depurado'!AB3301</f>
        <v>Fuel</v>
      </c>
    </row>
    <row r="3303" spans="2:18" s="1" customFormat="1" ht="14.5" hidden="1">
      <c r="B3303" s="57" t="str">
        <f>+'Categorias-9 feb-Depurado'!B3302</f>
        <v>WORLD FUEL INTERNATIONAL SRL</v>
      </c>
      <c r="C3303" s="30" t="s">
        <v>4900</v>
      </c>
      <c r="D3303" s="31">
        <v>5</v>
      </c>
      <c r="E3303" s="30" t="str">
        <f>+'Categorias-9 feb-Depurado'!E3302</f>
        <v>3-102-685565</v>
      </c>
      <c r="F3303" s="30" t="str">
        <f>+'Categorias-9 feb-Depurado'!F3302</f>
        <v>Oficentro Ejecutivo La Sabana Sur, 321321</v>
      </c>
      <c r="G3303" s="30" t="str">
        <f>+'Categorias-9 feb-Depurado'!G3302</f>
        <v>Costa Rica</v>
      </c>
      <c r="H3303" s="30" t="str">
        <f>+'Categorias-9 feb-Depurado'!H3302</f>
        <v>1047744-21202</v>
      </c>
      <c r="I3303" s="107">
        <f>+'Categorias-9 feb-Depurado'!R3302</f>
        <v>46042586</v>
      </c>
      <c r="J3303" s="108">
        <f t="shared" si="212"/>
        <v>0</v>
      </c>
      <c r="K3303" s="107">
        <f t="shared" si="213"/>
        <v>0</v>
      </c>
      <c r="L3303" s="109">
        <f t="shared" si="214"/>
        <v>46042586</v>
      </c>
      <c r="M3303" s="110">
        <f t="shared" si="215"/>
        <v>3.5100755176940986E-05</v>
      </c>
      <c r="N3303" s="33" t="s">
        <v>4892</v>
      </c>
      <c r="O3303" s="33">
        <f>+'Categorias-9 feb-Depurado'!Y3302</f>
        <v>9939.6800000000003</v>
      </c>
      <c r="P3303" s="111">
        <f>+'Categorias-9 feb-Depurado'!AC3302</f>
        <v>44957</v>
      </c>
      <c r="Q3303" s="111">
        <f>+'Categorias-9 feb-Depurado'!AE3302</f>
        <v>44972</v>
      </c>
      <c r="R3303" s="112" t="str">
        <f>+'Categorias-9 feb-Depurado'!AB3302</f>
        <v>Fuel</v>
      </c>
    </row>
    <row r="3304" spans="2:18" s="1" customFormat="1" ht="14.5" hidden="1">
      <c r="B3304" s="57" t="str">
        <f>+'Categorias-9 feb-Depurado'!B3303</f>
        <v>WORLD FUEL INTERNATIONAL SRL</v>
      </c>
      <c r="C3304" s="30" t="s">
        <v>4900</v>
      </c>
      <c r="D3304" s="31">
        <v>5</v>
      </c>
      <c r="E3304" s="30" t="str">
        <f>+'Categorias-9 feb-Depurado'!E3303</f>
        <v>3-102-685565</v>
      </c>
      <c r="F3304" s="30" t="str">
        <f>+'Categorias-9 feb-Depurado'!F3303</f>
        <v>Oficentro Ejecutivo La Sabana Sur, 321321</v>
      </c>
      <c r="G3304" s="30" t="str">
        <f>+'Categorias-9 feb-Depurado'!G3303</f>
        <v>Costa Rica</v>
      </c>
      <c r="H3304" s="30" t="str">
        <f>+'Categorias-9 feb-Depurado'!H3303</f>
        <v>1047742-21202</v>
      </c>
      <c r="I3304" s="107">
        <f>+'Categorias-9 feb-Depurado'!R3303</f>
        <v>42510718</v>
      </c>
      <c r="J3304" s="108">
        <f t="shared" si="212"/>
        <v>0</v>
      </c>
      <c r="K3304" s="107">
        <f t="shared" si="213"/>
        <v>0</v>
      </c>
      <c r="L3304" s="109">
        <f t="shared" si="214"/>
        <v>42510718</v>
      </c>
      <c r="M3304" s="110">
        <f t="shared" si="215"/>
        <v>3.2408221052439976E-05</v>
      </c>
      <c r="N3304" s="33" t="s">
        <v>4892</v>
      </c>
      <c r="O3304" s="33">
        <f>+'Categorias-9 feb-Depurado'!Y3303</f>
        <v>9177.2199999999993</v>
      </c>
      <c r="P3304" s="111">
        <f>+'Categorias-9 feb-Depurado'!AC3303</f>
        <v>44957</v>
      </c>
      <c r="Q3304" s="111">
        <f>+'Categorias-9 feb-Depurado'!AE3303</f>
        <v>44972</v>
      </c>
      <c r="R3304" s="112" t="str">
        <f>+'Categorias-9 feb-Depurado'!AB3303</f>
        <v>Fuel</v>
      </c>
    </row>
    <row r="3305" spans="2:18" s="1" customFormat="1" ht="14.5" hidden="1">
      <c r="B3305" s="57" t="str">
        <f>+'Categorias-9 feb-Depurado'!B3304</f>
        <v>WORLD FUEL INTERNATIONAL SRL</v>
      </c>
      <c r="C3305" s="30" t="s">
        <v>4900</v>
      </c>
      <c r="D3305" s="31">
        <v>5</v>
      </c>
      <c r="E3305" s="30" t="str">
        <f>+'Categorias-9 feb-Depurado'!E3304</f>
        <v>3-102-685565</v>
      </c>
      <c r="F3305" s="30" t="str">
        <f>+'Categorias-9 feb-Depurado'!F3304</f>
        <v>Oficentro Ejecutivo La Sabana Sur, 321321</v>
      </c>
      <c r="G3305" s="30" t="str">
        <f>+'Categorias-9 feb-Depurado'!G3304</f>
        <v>Costa Rica</v>
      </c>
      <c r="H3305" s="30" t="str">
        <f>+'Categorias-9 feb-Depurado'!H3304</f>
        <v>1049009-21202</v>
      </c>
      <c r="I3305" s="107">
        <f>+'Categorias-9 feb-Depurado'!R3304</f>
        <v>38865782</v>
      </c>
      <c r="J3305" s="108">
        <f t="shared" si="212"/>
        <v>0</v>
      </c>
      <c r="K3305" s="107">
        <f t="shared" si="213"/>
        <v>0</v>
      </c>
      <c r="L3305" s="109">
        <f t="shared" si="214"/>
        <v>38865782</v>
      </c>
      <c r="M3305" s="110">
        <f t="shared" si="215"/>
        <v>2.9629489072189814E-05</v>
      </c>
      <c r="N3305" s="33" t="s">
        <v>4892</v>
      </c>
      <c r="O3305" s="33">
        <f>+'Categorias-9 feb-Depurado'!Y3304</f>
        <v>8360.5699999999997</v>
      </c>
      <c r="P3305" s="111">
        <f>+'Categorias-9 feb-Depurado'!AC3304</f>
        <v>44957</v>
      </c>
      <c r="Q3305" s="111">
        <f>+'Categorias-9 feb-Depurado'!AE3304</f>
        <v>44972</v>
      </c>
      <c r="R3305" s="112" t="str">
        <f>+'Categorias-9 feb-Depurado'!AB3304</f>
        <v>Fuel</v>
      </c>
    </row>
    <row r="3306" spans="2:18" s="1" customFormat="1" ht="14.5" hidden="1">
      <c r="B3306" s="57" t="str">
        <f>+'Categorias-9 feb-Depurado'!B3305</f>
        <v>WORLD FUEL INTERNATIONAL SRL</v>
      </c>
      <c r="C3306" s="30" t="s">
        <v>4900</v>
      </c>
      <c r="D3306" s="31">
        <v>5</v>
      </c>
      <c r="E3306" s="30" t="str">
        <f>+'Categorias-9 feb-Depurado'!E3305</f>
        <v>3-102-685565</v>
      </c>
      <c r="F3306" s="30" t="str">
        <f>+'Categorias-9 feb-Depurado'!F3305</f>
        <v>Oficentro Ejecutivo La Sabana Sur, 321321</v>
      </c>
      <c r="G3306" s="30" t="str">
        <f>+'Categorias-9 feb-Depurado'!G3305</f>
        <v>Costa Rica</v>
      </c>
      <c r="H3306" s="30" t="str">
        <f>+'Categorias-9 feb-Depurado'!H3305</f>
        <v>1049426-21202</v>
      </c>
      <c r="I3306" s="107">
        <f>+'Categorias-9 feb-Depurado'!R3305</f>
        <v>41250608</v>
      </c>
      <c r="J3306" s="108">
        <f t="shared" si="212"/>
        <v>0</v>
      </c>
      <c r="K3306" s="107">
        <f t="shared" si="213"/>
        <v>0</v>
      </c>
      <c r="L3306" s="109">
        <f t="shared" si="214"/>
        <v>41250608</v>
      </c>
      <c r="M3306" s="110">
        <f t="shared" si="215"/>
        <v>3.1447571001071986E-05</v>
      </c>
      <c r="N3306" s="33" t="s">
        <v>4892</v>
      </c>
      <c r="O3306" s="33">
        <f>+'Categorias-9 feb-Depurado'!Y3305</f>
        <v>8997.9599999999991</v>
      </c>
      <c r="P3306" s="111">
        <f>+'Categorias-9 feb-Depurado'!AC3305</f>
        <v>44960</v>
      </c>
      <c r="Q3306" s="111">
        <f>+'Categorias-9 feb-Depurado'!AE3305</f>
        <v>44975</v>
      </c>
      <c r="R3306" s="112" t="str">
        <f>+'Categorias-9 feb-Depurado'!AB3305</f>
        <v>Fuel</v>
      </c>
    </row>
    <row r="3307" spans="2:18" s="1" customFormat="1" ht="14.5" hidden="1">
      <c r="B3307" s="57" t="str">
        <f>+'Categorias-9 feb-Depurado'!B3306</f>
        <v>WORLD FUEL INTERNATIONAL SRL</v>
      </c>
      <c r="C3307" s="30" t="s">
        <v>4900</v>
      </c>
      <c r="D3307" s="31">
        <v>5</v>
      </c>
      <c r="E3307" s="30" t="str">
        <f>+'Categorias-9 feb-Depurado'!E3306</f>
        <v>3-102-685565</v>
      </c>
      <c r="F3307" s="30" t="str">
        <f>+'Categorias-9 feb-Depurado'!F3306</f>
        <v>Oficentro Ejecutivo La Sabana Sur, 321321</v>
      </c>
      <c r="G3307" s="30" t="str">
        <f>+'Categorias-9 feb-Depurado'!G3306</f>
        <v>Costa Rica</v>
      </c>
      <c r="H3307" s="30" t="str">
        <f>+'Categorias-9 feb-Depurado'!H3306</f>
        <v>1049349-21202</v>
      </c>
      <c r="I3307" s="107">
        <f>+'Categorias-9 feb-Depurado'!R3306</f>
        <v>73572285</v>
      </c>
      <c r="J3307" s="108">
        <f t="shared" si="212"/>
        <v>0</v>
      </c>
      <c r="K3307" s="107">
        <f t="shared" si="213"/>
        <v>0</v>
      </c>
      <c r="L3307" s="109">
        <f t="shared" si="214"/>
        <v>73572285</v>
      </c>
      <c r="M3307" s="110">
        <f t="shared" si="215"/>
        <v>5.6088134658490456E-05</v>
      </c>
      <c r="N3307" s="33" t="s">
        <v>4892</v>
      </c>
      <c r="O3307" s="33">
        <f>+'Categorias-9 feb-Depurado'!Y3306</f>
        <v>16048.26</v>
      </c>
      <c r="P3307" s="111">
        <f>+'Categorias-9 feb-Depurado'!AC3306</f>
        <v>44960</v>
      </c>
      <c r="Q3307" s="111">
        <f>+'Categorias-9 feb-Depurado'!AE3306</f>
        <v>44975</v>
      </c>
      <c r="R3307" s="112" t="str">
        <f>+'Categorias-9 feb-Depurado'!AB3306</f>
        <v>Fuel</v>
      </c>
    </row>
    <row r="3308" spans="2:18" s="1" customFormat="1" ht="14.5" hidden="1">
      <c r="B3308" s="57" t="str">
        <f>+'Categorias-9 feb-Depurado'!B3307</f>
        <v>WORLD FUEL INTERNATIONAL SRL</v>
      </c>
      <c r="C3308" s="30" t="s">
        <v>4900</v>
      </c>
      <c r="D3308" s="31">
        <v>5</v>
      </c>
      <c r="E3308" s="30" t="str">
        <f>+'Categorias-9 feb-Depurado'!E3307</f>
        <v>3-102-685565</v>
      </c>
      <c r="F3308" s="30" t="str">
        <f>+'Categorias-9 feb-Depurado'!F3307</f>
        <v>Oficentro Ejecutivo La Sabana Sur, 321321</v>
      </c>
      <c r="G3308" s="30" t="str">
        <f>+'Categorias-9 feb-Depurado'!G3307</f>
        <v>Costa Rica</v>
      </c>
      <c r="H3308" s="30" t="str">
        <f>+'Categorias-9 feb-Depurado'!H3307</f>
        <v>1050139-21202</v>
      </c>
      <c r="I3308" s="107">
        <f>+'Categorias-9 feb-Depurado'!R3307</f>
        <v>14998178</v>
      </c>
      <c r="J3308" s="108">
        <f t="shared" si="212"/>
        <v>0</v>
      </c>
      <c r="K3308" s="107">
        <f t="shared" si="213"/>
        <v>0</v>
      </c>
      <c r="L3308" s="109">
        <f t="shared" si="214"/>
        <v>14998178</v>
      </c>
      <c r="M3308" s="110">
        <f t="shared" si="215"/>
        <v>1.1433922805252128E-05</v>
      </c>
      <c r="N3308" s="33" t="s">
        <v>4892</v>
      </c>
      <c r="O3308" s="33">
        <f>+'Categorias-9 feb-Depurado'!Y3307</f>
        <v>3211.7800000000002</v>
      </c>
      <c r="P3308" s="111">
        <f>+'Categorias-9 feb-Depurado'!AC3307</f>
        <v>44963</v>
      </c>
      <c r="Q3308" s="111">
        <f>+'Categorias-9 feb-Depurado'!AE3307</f>
        <v>44978</v>
      </c>
      <c r="R3308" s="112" t="str">
        <f>+'Categorias-9 feb-Depurado'!AB3307</f>
        <v>Fuel</v>
      </c>
    </row>
    <row r="3309" spans="2:18" s="1" customFormat="1" ht="14.5" hidden="1">
      <c r="B3309" s="57" t="str">
        <f>+'Categorias-9 feb-Depurado'!B3308</f>
        <v>WORLD FUEL INTERNATIONAL SRL</v>
      </c>
      <c r="C3309" s="30" t="s">
        <v>4900</v>
      </c>
      <c r="D3309" s="31">
        <v>5</v>
      </c>
      <c r="E3309" s="30" t="str">
        <f>+'Categorias-9 feb-Depurado'!E3308</f>
        <v>3-102-685565</v>
      </c>
      <c r="F3309" s="30" t="str">
        <f>+'Categorias-9 feb-Depurado'!F3308</f>
        <v>Oficentro Ejecutivo La Sabana Sur, 321321</v>
      </c>
      <c r="G3309" s="30" t="str">
        <f>+'Categorias-9 feb-Depurado'!G3308</f>
        <v>Costa Rica</v>
      </c>
      <c r="H3309" s="30" t="str">
        <f>+'Categorias-9 feb-Depurado'!H3308</f>
        <v>1049868-21202</v>
      </c>
      <c r="I3309" s="107">
        <f>+'Categorias-9 feb-Depurado'!R3308</f>
        <v>44552682</v>
      </c>
      <c r="J3309" s="108">
        <f t="shared" si="212"/>
        <v>0</v>
      </c>
      <c r="K3309" s="107">
        <f t="shared" si="213"/>
        <v>0</v>
      </c>
      <c r="L3309" s="109">
        <f t="shared" si="214"/>
        <v>44552682</v>
      </c>
      <c r="M3309" s="110">
        <f t="shared" si="215"/>
        <v>3.3964920722700185E-05</v>
      </c>
      <c r="N3309" s="33" t="s">
        <v>4892</v>
      </c>
      <c r="O3309" s="33">
        <f>+'Categorias-9 feb-Depurado'!Y3308</f>
        <v>9540.7199999999993</v>
      </c>
      <c r="P3309" s="111">
        <f>+'Categorias-9 feb-Depurado'!AC3308</f>
        <v>44963</v>
      </c>
      <c r="Q3309" s="111">
        <f>+'Categorias-9 feb-Depurado'!AE3308</f>
        <v>44978</v>
      </c>
      <c r="R3309" s="112" t="str">
        <f>+'Categorias-9 feb-Depurado'!AB3308</f>
        <v>Fuel</v>
      </c>
    </row>
    <row r="3310" spans="2:18" s="1" customFormat="1" ht="14.5" hidden="1">
      <c r="B3310" s="57" t="str">
        <f>+'Categorias-9 feb-Depurado'!B3309</f>
        <v>WORLD FUEL INTERNATIONAL SRL</v>
      </c>
      <c r="C3310" s="30" t="s">
        <v>4900</v>
      </c>
      <c r="D3310" s="31">
        <v>5</v>
      </c>
      <c r="E3310" s="30" t="str">
        <f>+'Categorias-9 feb-Depurado'!E3309</f>
        <v>3-102-685565</v>
      </c>
      <c r="F3310" s="30" t="str">
        <f>+'Categorias-9 feb-Depurado'!F3309</f>
        <v>Oficentro Ejecutivo La Sabana Sur, 321321</v>
      </c>
      <c r="G3310" s="30" t="str">
        <f>+'Categorias-9 feb-Depurado'!G3309</f>
        <v>Costa Rica</v>
      </c>
      <c r="H3310" s="30" t="str">
        <f>+'Categorias-9 feb-Depurado'!H3309</f>
        <v>1050141-21202</v>
      </c>
      <c r="I3310" s="107">
        <f>+'Categorias-9 feb-Depurado'!R3309</f>
        <v>16153051</v>
      </c>
      <c r="J3310" s="108">
        <f t="shared" si="212"/>
        <v>0</v>
      </c>
      <c r="K3310" s="107">
        <f t="shared" si="213"/>
        <v>0</v>
      </c>
      <c r="L3310" s="109">
        <f t="shared" si="214"/>
        <v>16153051</v>
      </c>
      <c r="M3310" s="110">
        <f t="shared" si="215"/>
        <v>1.2314344995992226E-05</v>
      </c>
      <c r="N3310" s="33" t="s">
        <v>4892</v>
      </c>
      <c r="O3310" s="33">
        <f>+'Categorias-9 feb-Depurado'!Y3309</f>
        <v>3459.0900000000001</v>
      </c>
      <c r="P3310" s="111">
        <f>+'Categorias-9 feb-Depurado'!AC3309</f>
        <v>44963</v>
      </c>
      <c r="Q3310" s="111">
        <f>+'Categorias-9 feb-Depurado'!AE3309</f>
        <v>44978</v>
      </c>
      <c r="R3310" s="112" t="str">
        <f>+'Categorias-9 feb-Depurado'!AB3309</f>
        <v>Fuel</v>
      </c>
    </row>
    <row r="3311" spans="2:18" s="1" customFormat="1" ht="14.5" hidden="1">
      <c r="B3311" s="57" t="str">
        <f>+'Categorias-9 feb-Depurado'!B3310</f>
        <v>WORLD FUEL INTERNATIONAL SRL</v>
      </c>
      <c r="C3311" s="30" t="s">
        <v>4900</v>
      </c>
      <c r="D3311" s="31">
        <v>5</v>
      </c>
      <c r="E3311" s="30" t="str">
        <f>+'Categorias-9 feb-Depurado'!E3310</f>
        <v>3-102-685565</v>
      </c>
      <c r="F3311" s="30" t="str">
        <f>+'Categorias-9 feb-Depurado'!F3310</f>
        <v>Oficentro Ejecutivo La Sabana Sur, 321321</v>
      </c>
      <c r="G3311" s="30" t="str">
        <f>+'Categorias-9 feb-Depurado'!G3310</f>
        <v>Costa Rica</v>
      </c>
      <c r="H3311" s="30" t="str">
        <f>+'Categorias-9 feb-Depurado'!H3310</f>
        <v>1050140-21202</v>
      </c>
      <c r="I3311" s="107">
        <f>+'Categorias-9 feb-Depurado'!R3310</f>
        <v>12738070</v>
      </c>
      <c r="J3311" s="108">
        <f t="shared" si="212"/>
        <v>0</v>
      </c>
      <c r="K3311" s="107">
        <f t="shared" si="213"/>
        <v>0</v>
      </c>
      <c r="L3311" s="109">
        <f t="shared" si="214"/>
        <v>12738070</v>
      </c>
      <c r="M3311" s="110">
        <f t="shared" si="215"/>
        <v>9.7109201576283441E-06</v>
      </c>
      <c r="N3311" s="33" t="s">
        <v>4892</v>
      </c>
      <c r="O3311" s="33">
        <f>+'Categorias-9 feb-Depurado'!Y3310</f>
        <v>2727.79</v>
      </c>
      <c r="P3311" s="111">
        <f>+'Categorias-9 feb-Depurado'!AC3310</f>
        <v>44963</v>
      </c>
      <c r="Q3311" s="111">
        <f>+'Categorias-9 feb-Depurado'!AE3310</f>
        <v>44978</v>
      </c>
      <c r="R3311" s="112" t="str">
        <f>+'Categorias-9 feb-Depurado'!AB3310</f>
        <v>Fuel</v>
      </c>
    </row>
    <row r="3312" spans="2:18" s="1" customFormat="1" ht="14.5" hidden="1">
      <c r="B3312" s="57" t="str">
        <f>+'Categorias-9 feb-Depurado'!B3311</f>
        <v>WORLD FUEL INTERNATIONAL SRL</v>
      </c>
      <c r="C3312" s="30" t="s">
        <v>4900</v>
      </c>
      <c r="D3312" s="31">
        <v>5</v>
      </c>
      <c r="E3312" s="30" t="str">
        <f>+'Categorias-9 feb-Depurado'!E3311</f>
        <v>3-102-685565</v>
      </c>
      <c r="F3312" s="30" t="str">
        <f>+'Categorias-9 feb-Depurado'!F3311</f>
        <v>Oficentro Ejecutivo La Sabana Sur, 321321</v>
      </c>
      <c r="G3312" s="30" t="str">
        <f>+'Categorias-9 feb-Depurado'!G3311</f>
        <v>Costa Rica</v>
      </c>
      <c r="H3312" s="30" t="str">
        <f>+'Categorias-9 feb-Depurado'!H3311</f>
        <v>1050152-21202</v>
      </c>
      <c r="I3312" s="107">
        <f>+'Categorias-9 feb-Depurado'!R3311</f>
        <v>69401863</v>
      </c>
      <c r="J3312" s="108">
        <f t="shared" si="212"/>
        <v>0</v>
      </c>
      <c r="K3312" s="107">
        <f t="shared" si="213"/>
        <v>0</v>
      </c>
      <c r="L3312" s="109">
        <f t="shared" si="214"/>
        <v>69401863</v>
      </c>
      <c r="M3312" s="110">
        <f t="shared" si="215"/>
        <v>5.290879626063138E-05</v>
      </c>
      <c r="N3312" s="33" t="s">
        <v>4892</v>
      </c>
      <c r="O3312" s="33">
        <f>+'Categorias-9 feb-Depurado'!Y3311</f>
        <v>14862.040000000001</v>
      </c>
      <c r="P3312" s="111">
        <f>+'Categorias-9 feb-Depurado'!AC3311</f>
        <v>44963</v>
      </c>
      <c r="Q3312" s="111">
        <f>+'Categorias-9 feb-Depurado'!AE3311</f>
        <v>44978</v>
      </c>
      <c r="R3312" s="112" t="str">
        <f>+'Categorias-9 feb-Depurado'!AB3311</f>
        <v>Fuel</v>
      </c>
    </row>
    <row r="3313" spans="2:18" s="1" customFormat="1" ht="14.5" hidden="1">
      <c r="B3313" s="57" t="str">
        <f>+'Categorias-9 feb-Depurado'!B3312</f>
        <v>WORLD FUEL INTERNATIONAL SRL</v>
      </c>
      <c r="C3313" s="30" t="s">
        <v>4900</v>
      </c>
      <c r="D3313" s="31">
        <v>5</v>
      </c>
      <c r="E3313" s="30" t="str">
        <f>+'Categorias-9 feb-Depurado'!E3312</f>
        <v>3-102-685565</v>
      </c>
      <c r="F3313" s="30" t="str">
        <f>+'Categorias-9 feb-Depurado'!F3312</f>
        <v>Oficentro Ejecutivo La Sabana Sur, 321321</v>
      </c>
      <c r="G3313" s="30" t="str">
        <f>+'Categorias-9 feb-Depurado'!G3312</f>
        <v>Costa Rica</v>
      </c>
      <c r="H3313" s="30" t="str">
        <f>+'Categorias-9 feb-Depurado'!H3312</f>
        <v>1050615-21202</v>
      </c>
      <c r="I3313" s="107">
        <f>+'Categorias-9 feb-Depurado'!R3312</f>
        <v>80493043</v>
      </c>
      <c r="J3313" s="108">
        <f t="shared" si="212"/>
        <v>0</v>
      </c>
      <c r="K3313" s="107">
        <f t="shared" si="213"/>
        <v>0</v>
      </c>
      <c r="L3313" s="109">
        <f t="shared" si="214"/>
        <v>80493043</v>
      </c>
      <c r="M3313" s="110">
        <f t="shared" si="215"/>
        <v>6.1364203039985274E-05</v>
      </c>
      <c r="N3313" s="33" t="s">
        <v>4892</v>
      </c>
      <c r="O3313" s="33">
        <f>+'Categorias-9 feb-Depurado'!Y3312</f>
        <v>16852.77</v>
      </c>
      <c r="P3313" s="111">
        <f>+'Categorias-9 feb-Depurado'!AC3312</f>
        <v>44964</v>
      </c>
      <c r="Q3313" s="111">
        <f>+'Categorias-9 feb-Depurado'!AE3312</f>
        <v>44979</v>
      </c>
      <c r="R3313" s="112" t="str">
        <f>+'Categorias-9 feb-Depurado'!AB3312</f>
        <v>Fuel</v>
      </c>
    </row>
    <row r="3314" spans="2:18" s="1" customFormat="1" ht="14.5" hidden="1">
      <c r="B3314" s="57" t="str">
        <f>+'Categorias-9 feb-Depurado'!B3313</f>
        <v>WORLD FUEL INTERNATIONAL SRL</v>
      </c>
      <c r="C3314" s="30" t="s">
        <v>4900</v>
      </c>
      <c r="D3314" s="31">
        <v>5</v>
      </c>
      <c r="E3314" s="30" t="str">
        <f>+'Categorias-9 feb-Depurado'!E3313</f>
        <v>3-102-685565</v>
      </c>
      <c r="F3314" s="30" t="str">
        <f>+'Categorias-9 feb-Depurado'!F3313</f>
        <v>Oficentro Ejecutivo La Sabana Sur, 321321</v>
      </c>
      <c r="G3314" s="30" t="str">
        <f>+'Categorias-9 feb-Depurado'!G3313</f>
        <v>Costa Rica</v>
      </c>
      <c r="H3314" s="30" t="str">
        <f>+'Categorias-9 feb-Depurado'!H3313</f>
        <v>1050404-21202</v>
      </c>
      <c r="I3314" s="107">
        <f>+'Categorias-9 feb-Depurado'!R3313</f>
        <v>73523013</v>
      </c>
      <c r="J3314" s="108">
        <f t="shared" si="212"/>
        <v>0</v>
      </c>
      <c r="K3314" s="107">
        <f t="shared" si="213"/>
        <v>0</v>
      </c>
      <c r="L3314" s="109">
        <f t="shared" si="214"/>
        <v>73523013</v>
      </c>
      <c r="M3314" s="110">
        <f t="shared" si="215"/>
        <v>5.6050571946242314E-05</v>
      </c>
      <c r="N3314" s="33" t="s">
        <v>4892</v>
      </c>
      <c r="O3314" s="33">
        <f>+'Categorias-9 feb-Depurado'!Y3313</f>
        <v>15393.459999999999</v>
      </c>
      <c r="P3314" s="111">
        <f>+'Categorias-9 feb-Depurado'!AC3313</f>
        <v>44964</v>
      </c>
      <c r="Q3314" s="111">
        <f>+'Categorias-9 feb-Depurado'!AE3313</f>
        <v>44979</v>
      </c>
      <c r="R3314" s="112" t="str">
        <f>+'Categorias-9 feb-Depurado'!AB3313</f>
        <v>Fuel</v>
      </c>
    </row>
    <row r="3315" spans="2:18" s="1" customFormat="1" ht="14.5" hidden="1">
      <c r="B3315" s="57" t="str">
        <f>+'Categorias-9 feb-Depurado'!B3314</f>
        <v>WORLD FUEL INTERNATIONAL SRL</v>
      </c>
      <c r="C3315" s="30" t="s">
        <v>4900</v>
      </c>
      <c r="D3315" s="31">
        <v>5</v>
      </c>
      <c r="E3315" s="30" t="str">
        <f>+'Categorias-9 feb-Depurado'!E3314</f>
        <v>3-102-685565</v>
      </c>
      <c r="F3315" s="30" t="str">
        <f>+'Categorias-9 feb-Depurado'!F3314</f>
        <v>Oficentro Ejecutivo La Sabana Sur, 321321</v>
      </c>
      <c r="G3315" s="30" t="str">
        <f>+'Categorias-9 feb-Depurado'!G3314</f>
        <v>Costa Rica</v>
      </c>
      <c r="H3315" s="30" t="str">
        <f>+'Categorias-9 feb-Depurado'!H3314</f>
        <v>1051254-21202</v>
      </c>
      <c r="I3315" s="107">
        <f>+'Categorias-9 feb-Depurado'!R3314</f>
        <v>66470987</v>
      </c>
      <c r="J3315" s="108">
        <f t="shared" si="212"/>
        <v>0</v>
      </c>
      <c r="K3315" s="107">
        <f t="shared" si="213"/>
        <v>0</v>
      </c>
      <c r="L3315" s="109">
        <f t="shared" si="214"/>
        <v>66470987</v>
      </c>
      <c r="M3315" s="110">
        <f t="shared" si="215"/>
        <v>5.0674430863996794E-05</v>
      </c>
      <c r="N3315" s="33" t="s">
        <v>4892</v>
      </c>
      <c r="O3315" s="33">
        <f>+'Categorias-9 feb-Depurado'!Y3314</f>
        <v>13917.74</v>
      </c>
      <c r="P3315" s="111">
        <f>+'Categorias-9 feb-Depurado'!AC3314</f>
        <v>44965</v>
      </c>
      <c r="Q3315" s="111">
        <f>+'Categorias-9 feb-Depurado'!AE3314</f>
        <v>44980</v>
      </c>
      <c r="R3315" s="112" t="str">
        <f>+'Categorias-9 feb-Depurado'!AB3314</f>
        <v>Fuel</v>
      </c>
    </row>
    <row r="3316" spans="2:18" s="1" customFormat="1" ht="14.5" hidden="1">
      <c r="B3316" s="57" t="str">
        <f>+'Categorias-9 feb-Depurado'!B3315</f>
        <v>WORLD FUEL INTERNATIONAL SRL</v>
      </c>
      <c r="C3316" s="30" t="s">
        <v>4900</v>
      </c>
      <c r="D3316" s="31">
        <v>5</v>
      </c>
      <c r="E3316" s="30" t="str">
        <f>+'Categorias-9 feb-Depurado'!E3315</f>
        <v>3-102-685565</v>
      </c>
      <c r="F3316" s="30" t="str">
        <f>+'Categorias-9 feb-Depurado'!F3315</f>
        <v>Oficentro Ejecutivo La Sabana Sur, 321321</v>
      </c>
      <c r="G3316" s="30" t="str">
        <f>+'Categorias-9 feb-Depurado'!G3315</f>
        <v>Costa Rica</v>
      </c>
      <c r="H3316" s="30" t="str">
        <f>+'Categorias-9 feb-Depurado'!H3315</f>
        <v>1051256-21202</v>
      </c>
      <c r="I3316" s="107">
        <f>+'Categorias-9 feb-Depurado'!R3315</f>
        <v>63395870</v>
      </c>
      <c r="J3316" s="108">
        <f t="shared" si="212"/>
        <v>0</v>
      </c>
      <c r="K3316" s="107">
        <f t="shared" si="213"/>
        <v>0</v>
      </c>
      <c r="L3316" s="109">
        <f t="shared" si="214"/>
        <v>63395870</v>
      </c>
      <c r="M3316" s="110">
        <f t="shared" si="215"/>
        <v>4.8330102746600236E-05</v>
      </c>
      <c r="N3316" s="33" t="s">
        <v>4892</v>
      </c>
      <c r="O3316" s="33">
        <f>+'Categorias-9 feb-Depurado'!Y3315</f>
        <v>13273.870000000001</v>
      </c>
      <c r="P3316" s="111">
        <f>+'Categorias-9 feb-Depurado'!AC3315</f>
        <v>44965</v>
      </c>
      <c r="Q3316" s="111">
        <f>+'Categorias-9 feb-Depurado'!AE3315</f>
        <v>44980</v>
      </c>
      <c r="R3316" s="112" t="str">
        <f>+'Categorias-9 feb-Depurado'!AB3315</f>
        <v>Fuel</v>
      </c>
    </row>
    <row r="3317" spans="2:18" s="1" customFormat="1" ht="14.5" hidden="1">
      <c r="B3317" s="57" t="str">
        <f>+'Categorias-9 feb-Depurado'!B3316</f>
        <v>WORLD FUEL INTERNATIONAL SRL</v>
      </c>
      <c r="C3317" s="30" t="s">
        <v>4900</v>
      </c>
      <c r="D3317" s="31">
        <v>5</v>
      </c>
      <c r="E3317" s="30" t="str">
        <f>+'Categorias-9 feb-Depurado'!E3316</f>
        <v>3-102-685565</v>
      </c>
      <c r="F3317" s="30" t="str">
        <f>+'Categorias-9 feb-Depurado'!F3316</f>
        <v>Oficentro Ejecutivo La Sabana Sur, 321321</v>
      </c>
      <c r="G3317" s="30" t="str">
        <f>+'Categorias-9 feb-Depurado'!G3316</f>
        <v>Costa Rica</v>
      </c>
      <c r="H3317" s="30" t="str">
        <f>+'Categorias-9 feb-Depurado'!H3316</f>
        <v>1051255-21202</v>
      </c>
      <c r="I3317" s="107">
        <f>+'Categorias-9 feb-Depurado'!R3316</f>
        <v>62508491</v>
      </c>
      <c r="J3317" s="108">
        <f t="shared" si="212"/>
        <v>0</v>
      </c>
      <c r="K3317" s="107">
        <f t="shared" si="213"/>
        <v>0</v>
      </c>
      <c r="L3317" s="109">
        <f t="shared" si="214"/>
        <v>62508491</v>
      </c>
      <c r="M3317" s="110">
        <f t="shared" si="215"/>
        <v>4.7653605709093294E-05</v>
      </c>
      <c r="N3317" s="33" t="s">
        <v>4892</v>
      </c>
      <c r="O3317" s="33">
        <f>+'Categorias-9 feb-Depurado'!Y3316</f>
        <v>13088.07</v>
      </c>
      <c r="P3317" s="111">
        <f>+'Categorias-9 feb-Depurado'!AC3316</f>
        <v>44965</v>
      </c>
      <c r="Q3317" s="111">
        <f>+'Categorias-9 feb-Depurado'!AE3316</f>
        <v>44980</v>
      </c>
      <c r="R3317" s="112" t="str">
        <f>+'Categorias-9 feb-Depurado'!AB3316</f>
        <v>Fuel</v>
      </c>
    </row>
    <row r="3318" spans="2:18" s="1" customFormat="1" ht="14.5" hidden="1">
      <c r="B3318" s="57" t="str">
        <f>+'Categorias-9 feb-Depurado'!B3317</f>
        <v>WORLD FUEL INTERNATIONAL SRL</v>
      </c>
      <c r="C3318" s="30" t="s">
        <v>4900</v>
      </c>
      <c r="D3318" s="31">
        <v>5</v>
      </c>
      <c r="E3318" s="30" t="str">
        <f>+'Categorias-9 feb-Depurado'!E3317</f>
        <v>3-102-685565</v>
      </c>
      <c r="F3318" s="30" t="str">
        <f>+'Categorias-9 feb-Depurado'!F3317</f>
        <v>Oficentro Ejecutivo La Sabana Sur, 321321</v>
      </c>
      <c r="G3318" s="30" t="str">
        <f>+'Categorias-9 feb-Depurado'!G3317</f>
        <v>Costa Rica</v>
      </c>
      <c r="H3318" s="30" t="str">
        <f>+'Categorias-9 feb-Depurado'!H3317</f>
        <v>1051253-21202</v>
      </c>
      <c r="I3318" s="107">
        <f>+'Categorias-9 feb-Depurado'!R3317</f>
        <v>67971794</v>
      </c>
      <c r="J3318" s="108">
        <f t="shared" si="212"/>
        <v>0</v>
      </c>
      <c r="K3318" s="107">
        <f t="shared" si="213"/>
        <v>0</v>
      </c>
      <c r="L3318" s="109">
        <f t="shared" si="214"/>
        <v>67971794</v>
      </c>
      <c r="M3318" s="110">
        <f t="shared" si="215"/>
        <v>5.1818577265218466E-05</v>
      </c>
      <c r="N3318" s="33" t="s">
        <v>4892</v>
      </c>
      <c r="O3318" s="33">
        <f>+'Categorias-9 feb-Depurado'!Y3317</f>
        <v>14231.98</v>
      </c>
      <c r="P3318" s="111">
        <f>+'Categorias-9 feb-Depurado'!AC3317</f>
        <v>44965</v>
      </c>
      <c r="Q3318" s="111">
        <f>+'Categorias-9 feb-Depurado'!AE3317</f>
        <v>44980</v>
      </c>
      <c r="R3318" s="112" t="str">
        <f>+'Categorias-9 feb-Depurado'!AB3317</f>
        <v>Fuel</v>
      </c>
    </row>
    <row r="3319" spans="2:18" s="1" customFormat="1" ht="14.5" hidden="1">
      <c r="B3319" s="57" t="str">
        <f>+'Categorias-9 feb-Depurado'!B3318</f>
        <v>WORLD FUEL INTERNATIONAL SRL</v>
      </c>
      <c r="C3319" s="30" t="s">
        <v>4900</v>
      </c>
      <c r="D3319" s="31">
        <v>5</v>
      </c>
      <c r="E3319" s="30" t="str">
        <f>+'Categorias-9 feb-Depurado'!E3318</f>
        <v>3-102-685565</v>
      </c>
      <c r="F3319" s="30" t="str">
        <f>+'Categorias-9 feb-Depurado'!F3318</f>
        <v>Oficentro Ejecutivo La Sabana Sur, 321321</v>
      </c>
      <c r="G3319" s="30" t="str">
        <f>+'Categorias-9 feb-Depurado'!G3318</f>
        <v>Costa Rica</v>
      </c>
      <c r="H3319" s="30" t="str">
        <f>+'Categorias-9 feb-Depurado'!H3318</f>
        <v>1051252-21202</v>
      </c>
      <c r="I3319" s="107">
        <f>+'Categorias-9 feb-Depurado'!R3318</f>
        <v>19541871</v>
      </c>
      <c r="J3319" s="108">
        <f t="shared" si="212"/>
        <v>0</v>
      </c>
      <c r="K3319" s="107">
        <f t="shared" si="213"/>
        <v>0</v>
      </c>
      <c r="L3319" s="109">
        <f t="shared" si="214"/>
        <v>19541871</v>
      </c>
      <c r="M3319" s="110">
        <f t="shared" si="215"/>
        <v>1.4897825888197568E-05</v>
      </c>
      <c r="N3319" s="33" t="s">
        <v>4892</v>
      </c>
      <c r="O3319" s="33">
        <f>+'Categorias-9 feb-Depurado'!Y3318</f>
        <v>4091.6900000000001</v>
      </c>
      <c r="P3319" s="111">
        <f>+'Categorias-9 feb-Depurado'!AC3318</f>
        <v>44965</v>
      </c>
      <c r="Q3319" s="111">
        <f>+'Categorias-9 feb-Depurado'!AE3318</f>
        <v>44980</v>
      </c>
      <c r="R3319" s="112" t="str">
        <f>+'Categorias-9 feb-Depurado'!AB3318</f>
        <v>Fuel</v>
      </c>
    </row>
    <row r="3320" spans="2:18" s="1" customFormat="1" ht="14.5" hidden="1">
      <c r="B3320" s="57" t="str">
        <f>+'Categorias-9 feb-Depurado'!B3319</f>
        <v>WORLD FUEL INTERNATIONAL SRL</v>
      </c>
      <c r="C3320" s="30" t="s">
        <v>4900</v>
      </c>
      <c r="D3320" s="31">
        <v>5</v>
      </c>
      <c r="E3320" s="30" t="str">
        <f>+'Categorias-9 feb-Depurado'!E3319</f>
        <v>3-102-685565</v>
      </c>
      <c r="F3320" s="30" t="str">
        <f>+'Categorias-9 feb-Depurado'!F3319</f>
        <v>Oficentro Ejecutivo La Sabana Sur, 321321</v>
      </c>
      <c r="G3320" s="30" t="str">
        <f>+'Categorias-9 feb-Depurado'!G3319</f>
        <v>Costa Rica</v>
      </c>
      <c r="H3320" s="30" t="str">
        <f>+'Categorias-9 feb-Depurado'!H3319</f>
        <v>1051615-21202</v>
      </c>
      <c r="I3320" s="107">
        <f>+'Categorias-9 feb-Depurado'!R3319</f>
        <v>61055940</v>
      </c>
      <c r="J3320" s="108">
        <f t="shared" si="212"/>
        <v>0</v>
      </c>
      <c r="K3320" s="107">
        <f t="shared" si="213"/>
        <v>0</v>
      </c>
      <c r="L3320" s="109">
        <f t="shared" si="214"/>
        <v>61055940</v>
      </c>
      <c r="M3320" s="110">
        <f t="shared" si="215"/>
        <v>4.6546247468332858E-05</v>
      </c>
      <c r="N3320" s="33" t="s">
        <v>4892</v>
      </c>
      <c r="O3320" s="33">
        <f>+'Categorias-9 feb-Depurado'!Y3319</f>
        <v>12800.389999999999</v>
      </c>
      <c r="P3320" s="111">
        <f>+'Categorias-9 feb-Depurado'!AC3319</f>
        <v>44966</v>
      </c>
      <c r="Q3320" s="111">
        <f>+'Categorias-9 feb-Depurado'!AE3319</f>
        <v>44981</v>
      </c>
      <c r="R3320" s="112" t="str">
        <f>+'Categorias-9 feb-Depurado'!AB3319</f>
        <v>Fuel</v>
      </c>
    </row>
    <row r="3321" spans="2:18" s="1" customFormat="1" ht="14.5" hidden="1">
      <c r="B3321" s="57" t="str">
        <f>+'Categorias-9 feb-Depurado'!B3320</f>
        <v>WORLD FUEL INTERNATIONAL SRL</v>
      </c>
      <c r="C3321" s="30" t="s">
        <v>4900</v>
      </c>
      <c r="D3321" s="31">
        <v>5</v>
      </c>
      <c r="E3321" s="30" t="str">
        <f>+'Categorias-9 feb-Depurado'!E3320</f>
        <v>3-102-685565</v>
      </c>
      <c r="F3321" s="30" t="str">
        <f>+'Categorias-9 feb-Depurado'!F3320</f>
        <v>Oficentro Ejecutivo La Sabana Sur, 321321</v>
      </c>
      <c r="G3321" s="30" t="str">
        <f>+'Categorias-9 feb-Depurado'!G3320</f>
        <v>Costa Rica</v>
      </c>
      <c r="H3321" s="30" t="str">
        <f>+'Categorias-9 feb-Depurado'!H3320</f>
        <v>1051616-21202</v>
      </c>
      <c r="I3321" s="107">
        <f>+'Categorias-9 feb-Depurado'!R3320</f>
        <v>63771797</v>
      </c>
      <c r="J3321" s="108">
        <f t="shared" si="212"/>
        <v>0</v>
      </c>
      <c r="K3321" s="107">
        <f t="shared" si="213"/>
        <v>0</v>
      </c>
      <c r="L3321" s="109">
        <f t="shared" si="214"/>
        <v>63771797</v>
      </c>
      <c r="M3321" s="110">
        <f t="shared" si="215"/>
        <v>4.8616692244231884E-05</v>
      </c>
      <c r="N3321" s="33" t="s">
        <v>4892</v>
      </c>
      <c r="O3321" s="33">
        <f>+'Categorias-9 feb-Depurado'!Y3320</f>
        <v>13369.77</v>
      </c>
      <c r="P3321" s="111">
        <f>+'Categorias-9 feb-Depurado'!AC3320</f>
        <v>44966</v>
      </c>
      <c r="Q3321" s="111">
        <f>+'Categorias-9 feb-Depurado'!AE3320</f>
        <v>44981</v>
      </c>
      <c r="R3321" s="112" t="str">
        <f>+'Categorias-9 feb-Depurado'!AB3320</f>
        <v>Fuel</v>
      </c>
    </row>
    <row r="3322" spans="2:18" s="1" customFormat="1" ht="14.5" hidden="1">
      <c r="B3322" s="57" t="str">
        <f>+'Categorias-9 feb-Depurado'!B3321</f>
        <v>WORLD FUEL INTERNATIONAL SRL</v>
      </c>
      <c r="C3322" s="30" t="s">
        <v>4900</v>
      </c>
      <c r="D3322" s="31">
        <v>5</v>
      </c>
      <c r="E3322" s="30" t="str">
        <f>+'Categorias-9 feb-Depurado'!E3321</f>
        <v>3-102-685565</v>
      </c>
      <c r="F3322" s="30" t="str">
        <f>+'Categorias-9 feb-Depurado'!F3321</f>
        <v>Oficentro Ejecutivo La Sabana Sur, 321321</v>
      </c>
      <c r="G3322" s="30" t="str">
        <f>+'Categorias-9 feb-Depurado'!G3321</f>
        <v>Costa Rica</v>
      </c>
      <c r="H3322" s="30" t="str">
        <f>+'Categorias-9 feb-Depurado'!H3321</f>
        <v>1051618-21202</v>
      </c>
      <c r="I3322" s="107">
        <f>+'Categorias-9 feb-Depurado'!R3321</f>
        <v>65964879</v>
      </c>
      <c r="J3322" s="108">
        <f t="shared" si="212"/>
        <v>0</v>
      </c>
      <c r="K3322" s="107">
        <f t="shared" si="213"/>
        <v>0</v>
      </c>
      <c r="L3322" s="109">
        <f t="shared" si="214"/>
        <v>65964879</v>
      </c>
      <c r="M3322" s="110">
        <f t="shared" si="215"/>
        <v>5.0288597344543929E-05</v>
      </c>
      <c r="N3322" s="33" t="s">
        <v>4892</v>
      </c>
      <c r="O3322" s="33">
        <f>+'Categorias-9 feb-Depurado'!Y3321</f>
        <v>13829.549999999999</v>
      </c>
      <c r="P3322" s="111">
        <f>+'Categorias-9 feb-Depurado'!AC3321</f>
        <v>44966</v>
      </c>
      <c r="Q3322" s="111">
        <f>+'Categorias-9 feb-Depurado'!AE3321</f>
        <v>44981</v>
      </c>
      <c r="R3322" s="112" t="str">
        <f>+'Categorias-9 feb-Depurado'!AB3321</f>
        <v>Fuel</v>
      </c>
    </row>
    <row r="3323" spans="2:18" s="1" customFormat="1" ht="14.5" hidden="1">
      <c r="B3323" s="57" t="str">
        <f>+'Categorias-9 feb-Depurado'!B3322</f>
        <v>WORLD FUEL INTERNATIONAL SRL</v>
      </c>
      <c r="C3323" s="30" t="s">
        <v>4900</v>
      </c>
      <c r="D3323" s="31">
        <v>5</v>
      </c>
      <c r="E3323" s="30" t="str">
        <f>+'Categorias-9 feb-Depurado'!E3322</f>
        <v>3-102-685565</v>
      </c>
      <c r="F3323" s="30" t="str">
        <f>+'Categorias-9 feb-Depurado'!F3322</f>
        <v>Oficentro Ejecutivo La Sabana Sur, 321321</v>
      </c>
      <c r="G3323" s="30" t="str">
        <f>+'Categorias-9 feb-Depurado'!G3322</f>
        <v>Costa Rica</v>
      </c>
      <c r="H3323" s="30" t="str">
        <f>+'Categorias-9 feb-Depurado'!H3322</f>
        <v>1051612-21202</v>
      </c>
      <c r="I3323" s="107">
        <f>+'Categorias-9 feb-Depurado'!R3322</f>
        <v>64159777</v>
      </c>
      <c r="J3323" s="108">
        <f t="shared" si="212"/>
        <v>0</v>
      </c>
      <c r="K3323" s="107">
        <f t="shared" si="213"/>
        <v>0</v>
      </c>
      <c r="L3323" s="109">
        <f t="shared" si="214"/>
        <v>64159777</v>
      </c>
      <c r="M3323" s="110">
        <f t="shared" si="215"/>
        <v>4.891247039608351E-05</v>
      </c>
      <c r="N3323" s="33" t="s">
        <v>4892</v>
      </c>
      <c r="O3323" s="33">
        <f>+'Categorias-9 feb-Depurado'!Y3322</f>
        <v>13451.110000000001</v>
      </c>
      <c r="P3323" s="111">
        <f>+'Categorias-9 feb-Depurado'!AC3322</f>
        <v>44966</v>
      </c>
      <c r="Q3323" s="111">
        <f>+'Categorias-9 feb-Depurado'!AE3322</f>
        <v>44981</v>
      </c>
      <c r="R3323" s="112" t="str">
        <f>+'Categorias-9 feb-Depurado'!AB3322</f>
        <v>Fuel</v>
      </c>
    </row>
    <row r="3324" spans="2:18" s="1" customFormat="1" ht="14.5" hidden="1">
      <c r="B3324" s="57" t="str">
        <f>+'Categorias-9 feb-Depurado'!B3323</f>
        <v>WORLD FUEL INTERNATIONAL SRL</v>
      </c>
      <c r="C3324" s="30" t="s">
        <v>4900</v>
      </c>
      <c r="D3324" s="31">
        <v>5</v>
      </c>
      <c r="E3324" s="30" t="str">
        <f>+'Categorias-9 feb-Depurado'!E3323</f>
        <v>3-102-685565</v>
      </c>
      <c r="F3324" s="30" t="str">
        <f>+'Categorias-9 feb-Depurado'!F3323</f>
        <v>Oficentro Ejecutivo La Sabana Sur, 321321</v>
      </c>
      <c r="G3324" s="30" t="str">
        <f>+'Categorias-9 feb-Depurado'!G3323</f>
        <v>Costa Rica</v>
      </c>
      <c r="H3324" s="30" t="str">
        <f>+'Categorias-9 feb-Depurado'!H3323</f>
        <v>1051614-21202</v>
      </c>
      <c r="I3324" s="107">
        <f>+'Categorias-9 feb-Depurado'!R3323</f>
        <v>61929920</v>
      </c>
      <c r="J3324" s="108">
        <f t="shared" si="212"/>
        <v>0</v>
      </c>
      <c r="K3324" s="107">
        <f t="shared" si="213"/>
        <v>0</v>
      </c>
      <c r="L3324" s="109">
        <f t="shared" si="214"/>
        <v>61929920</v>
      </c>
      <c r="M3324" s="110">
        <f t="shared" si="215"/>
        <v>4.7212529722973007E-05</v>
      </c>
      <c r="N3324" s="33" t="s">
        <v>4892</v>
      </c>
      <c r="O3324" s="33">
        <f>+'Categorias-9 feb-Depurado'!Y3323</f>
        <v>12983.620000000001</v>
      </c>
      <c r="P3324" s="111">
        <f>+'Categorias-9 feb-Depurado'!AC3323</f>
        <v>44966</v>
      </c>
      <c r="Q3324" s="111">
        <f>+'Categorias-9 feb-Depurado'!AE3323</f>
        <v>44981</v>
      </c>
      <c r="R3324" s="112" t="str">
        <f>+'Categorias-9 feb-Depurado'!AB3323</f>
        <v>Fuel</v>
      </c>
    </row>
    <row r="3325" spans="2:18" s="1" customFormat="1" ht="14.5" hidden="1">
      <c r="B3325" s="57" t="str">
        <f>+'Categorias-9 feb-Depurado'!B3324</f>
        <v>WORLD FUEL INTERNATIONAL SRL</v>
      </c>
      <c r="C3325" s="30" t="s">
        <v>4900</v>
      </c>
      <c r="D3325" s="31">
        <v>5</v>
      </c>
      <c r="E3325" s="30" t="str">
        <f>+'Categorias-9 feb-Depurado'!E3324</f>
        <v>3-102-685565</v>
      </c>
      <c r="F3325" s="30" t="str">
        <f>+'Categorias-9 feb-Depurado'!F3324</f>
        <v>Oficentro Ejecutivo La Sabana Sur, 321321</v>
      </c>
      <c r="G3325" s="30" t="str">
        <f>+'Categorias-9 feb-Depurado'!G3324</f>
        <v>Costa Rica</v>
      </c>
      <c r="H3325" s="30" t="str">
        <f>+'Categorias-9 feb-Depurado'!H3324</f>
        <v>1051812-21202</v>
      </c>
      <c r="I3325" s="107">
        <f>+'Categorias-9 feb-Depurado'!R3324</f>
        <v>5114567</v>
      </c>
      <c r="J3325" s="108">
        <f t="shared" si="212"/>
        <v>0</v>
      </c>
      <c r="K3325" s="107">
        <f t="shared" si="213"/>
        <v>0</v>
      </c>
      <c r="L3325" s="109">
        <f t="shared" si="214"/>
        <v>5114567</v>
      </c>
      <c r="M3325" s="110">
        <f t="shared" si="215"/>
        <v>3.8991112293966618E-06</v>
      </c>
      <c r="N3325" s="33" t="s">
        <v>4892</v>
      </c>
      <c r="O3325" s="33">
        <f>+'Categorias-9 feb-Depurado'!Y3324</f>
        <v>1072.27</v>
      </c>
      <c r="P3325" s="111">
        <f>+'Categorias-9 feb-Depurado'!AC3324</f>
        <v>44966</v>
      </c>
      <c r="Q3325" s="111">
        <f>+'Categorias-9 feb-Depurado'!AE3324</f>
        <v>44981</v>
      </c>
      <c r="R3325" s="112" t="str">
        <f>+'Categorias-9 feb-Depurado'!AB3324</f>
        <v>Fuel</v>
      </c>
    </row>
    <row r="3326" spans="2:18" s="1" customFormat="1" ht="14.5" hidden="1">
      <c r="B3326" s="57" t="str">
        <f>+'Categorias-9 feb-Depurado'!B3325</f>
        <v>WORLD FUEL INTERNATIONAL SRL</v>
      </c>
      <c r="C3326" s="30" t="s">
        <v>4900</v>
      </c>
      <c r="D3326" s="31">
        <v>5</v>
      </c>
      <c r="E3326" s="30" t="str">
        <f>+'Categorias-9 feb-Depurado'!E3325</f>
        <v>3-102-685565</v>
      </c>
      <c r="F3326" s="30" t="str">
        <f>+'Categorias-9 feb-Depurado'!F3325</f>
        <v>Oficentro Ejecutivo La Sabana Sur, 321321</v>
      </c>
      <c r="G3326" s="30" t="str">
        <f>+'Categorias-9 feb-Depurado'!G3325</f>
        <v>Costa Rica</v>
      </c>
      <c r="H3326" s="30" t="str">
        <f>+'Categorias-9 feb-Depurado'!H3325</f>
        <v>1051596-21202</v>
      </c>
      <c r="I3326" s="107">
        <f>+'Categorias-9 feb-Depurado'!R3325</f>
        <v>56363410</v>
      </c>
      <c r="J3326" s="108">
        <f t="shared" si="212"/>
        <v>0</v>
      </c>
      <c r="K3326" s="107">
        <f t="shared" si="213"/>
        <v>0</v>
      </c>
      <c r="L3326" s="109">
        <f t="shared" si="214"/>
        <v>56363410</v>
      </c>
      <c r="M3326" s="110">
        <f t="shared" si="215"/>
        <v>4.2968877885085501E-05</v>
      </c>
      <c r="N3326" s="33" t="s">
        <v>4892</v>
      </c>
      <c r="O3326" s="33">
        <f>+'Categorias-9 feb-Depurado'!Y3325</f>
        <v>11816.6</v>
      </c>
      <c r="P3326" s="111">
        <f>+'Categorias-9 feb-Depurado'!AC3325</f>
        <v>44966</v>
      </c>
      <c r="Q3326" s="111">
        <f>+'Categorias-9 feb-Depurado'!AE3325</f>
        <v>44981</v>
      </c>
      <c r="R3326" s="112" t="str">
        <f>+'Categorias-9 feb-Depurado'!AB3325</f>
        <v>Fuel</v>
      </c>
    </row>
    <row r="3327" spans="2:18" s="1" customFormat="1" ht="14.5" hidden="1">
      <c r="B3327" s="57" t="str">
        <f>+'Categorias-9 feb-Depurado'!B3326</f>
        <v>WORLD FUEL INTERNATIONAL SRL</v>
      </c>
      <c r="C3327" s="30" t="s">
        <v>4900</v>
      </c>
      <c r="D3327" s="31">
        <v>5</v>
      </c>
      <c r="E3327" s="30" t="str">
        <f>+'Categorias-9 feb-Depurado'!E3326</f>
        <v>3-102-685565</v>
      </c>
      <c r="F3327" s="30" t="str">
        <f>+'Categorias-9 feb-Depurado'!F3326</f>
        <v>Oficentro Ejecutivo La Sabana Sur, 321321</v>
      </c>
      <c r="G3327" s="30" t="str">
        <f>+'Categorias-9 feb-Depurado'!G3326</f>
        <v>Costa Rica</v>
      </c>
      <c r="H3327" s="30" t="str">
        <f>+'Categorias-9 feb-Depurado'!H3326</f>
        <v>1051598-21202</v>
      </c>
      <c r="I3327" s="107">
        <f>+'Categorias-9 feb-Depurado'!R3326</f>
        <v>64372131</v>
      </c>
      <c r="J3327" s="108">
        <f t="shared" si="212"/>
        <v>0</v>
      </c>
      <c r="K3327" s="107">
        <f t="shared" si="213"/>
        <v>0</v>
      </c>
      <c r="L3327" s="109">
        <f t="shared" si="214"/>
        <v>64372131</v>
      </c>
      <c r="M3327" s="110">
        <f t="shared" si="215"/>
        <v>4.9074359343086704E-05</v>
      </c>
      <c r="N3327" s="33" t="s">
        <v>4892</v>
      </c>
      <c r="O3327" s="33">
        <f>+'Categorias-9 feb-Depurado'!Y3326</f>
        <v>13495.629999999999</v>
      </c>
      <c r="P3327" s="111">
        <f>+'Categorias-9 feb-Depurado'!AC3326</f>
        <v>44966</v>
      </c>
      <c r="Q3327" s="111">
        <f>+'Categorias-9 feb-Depurado'!AE3326</f>
        <v>44981</v>
      </c>
      <c r="R3327" s="112" t="str">
        <f>+'Categorias-9 feb-Depurado'!AB3326</f>
        <v>Fuel</v>
      </c>
    </row>
    <row r="3328" spans="2:18" s="1" customFormat="1" ht="14.5" hidden="1">
      <c r="B3328" s="57" t="str">
        <f>+'Categorias-9 feb-Depurado'!B3327</f>
        <v>WORLD FUEL INTERNATIONAL SRL</v>
      </c>
      <c r="C3328" s="30" t="s">
        <v>4900</v>
      </c>
      <c r="D3328" s="31">
        <v>5</v>
      </c>
      <c r="E3328" s="30" t="str">
        <f>+'Categorias-9 feb-Depurado'!E3327</f>
        <v>3-102-685565</v>
      </c>
      <c r="F3328" s="30" t="str">
        <f>+'Categorias-9 feb-Depurado'!F3327</f>
        <v>Oficentro Ejecutivo La Sabana Sur, 321321</v>
      </c>
      <c r="G3328" s="30" t="str">
        <f>+'Categorias-9 feb-Depurado'!G3327</f>
        <v>Costa Rica</v>
      </c>
      <c r="H3328" s="30" t="str">
        <f>+'Categorias-9 feb-Depurado'!H3327</f>
        <v>1051597-21202</v>
      </c>
      <c r="I3328" s="107">
        <f>+'Categorias-9 feb-Depurado'!R3327</f>
        <v>62987682</v>
      </c>
      <c r="J3328" s="108">
        <f t="shared" si="212"/>
        <v>0</v>
      </c>
      <c r="K3328" s="107">
        <f t="shared" si="213"/>
        <v>0</v>
      </c>
      <c r="L3328" s="109">
        <f t="shared" si="214"/>
        <v>62987682</v>
      </c>
      <c r="M3328" s="110">
        <f t="shared" si="215"/>
        <v>4.8018918942672167E-05</v>
      </c>
      <c r="N3328" s="33" t="s">
        <v>4892</v>
      </c>
      <c r="O3328" s="33">
        <f>+'Categorias-9 feb-Depurado'!Y3327</f>
        <v>13205.379999999999</v>
      </c>
      <c r="P3328" s="111">
        <f>+'Categorias-9 feb-Depurado'!AC3327</f>
        <v>44966</v>
      </c>
      <c r="Q3328" s="111">
        <f>+'Categorias-9 feb-Depurado'!AE3327</f>
        <v>44981</v>
      </c>
      <c r="R3328" s="112" t="str">
        <f>+'Categorias-9 feb-Depurado'!AB3327</f>
        <v>Fuel</v>
      </c>
    </row>
    <row r="3329" spans="2:18" s="1" customFormat="1" ht="14.5" hidden="1">
      <c r="B3329" s="57" t="str">
        <f>+'Categorias-9 feb-Depurado'!B3328</f>
        <v>WORLD FUEL INTERNATIONAL SRL</v>
      </c>
      <c r="C3329" s="30" t="s">
        <v>4900</v>
      </c>
      <c r="D3329" s="31">
        <v>5</v>
      </c>
      <c r="E3329" s="30" t="str">
        <f>+'Categorias-9 feb-Depurado'!E3328</f>
        <v>3-102-685565</v>
      </c>
      <c r="F3329" s="30" t="str">
        <f>+'Categorias-9 feb-Depurado'!F3328</f>
        <v>Oficentro Ejecutivo La Sabana Sur, 321321</v>
      </c>
      <c r="G3329" s="30" t="str">
        <f>+'Categorias-9 feb-Depurado'!G3328</f>
        <v>Costa Rica</v>
      </c>
      <c r="H3329" s="30" t="str">
        <f>+'Categorias-9 feb-Depurado'!H3328</f>
        <v>1051599-21202</v>
      </c>
      <c r="I3329" s="107">
        <f>+'Categorias-9 feb-Depurado'!R3328</f>
        <v>66283457</v>
      </c>
      <c r="J3329" s="108">
        <f t="shared" si="212"/>
        <v>0</v>
      </c>
      <c r="K3329" s="107">
        <f t="shared" si="213"/>
        <v>0</v>
      </c>
      <c r="L3329" s="109">
        <f t="shared" si="214"/>
        <v>66283457</v>
      </c>
      <c r="M3329" s="110">
        <f t="shared" si="215"/>
        <v>5.0531466595692409E-05</v>
      </c>
      <c r="N3329" s="33" t="s">
        <v>4892</v>
      </c>
      <c r="O3329" s="33">
        <f>+'Categorias-9 feb-Depurado'!Y3328</f>
        <v>13896.34</v>
      </c>
      <c r="P3329" s="111">
        <f>+'Categorias-9 feb-Depurado'!AC3328</f>
        <v>44966</v>
      </c>
      <c r="Q3329" s="111">
        <f>+'Categorias-9 feb-Depurado'!AE3328</f>
        <v>44981</v>
      </c>
      <c r="R3329" s="112" t="str">
        <f>+'Categorias-9 feb-Depurado'!AB3328</f>
        <v>Fuel</v>
      </c>
    </row>
    <row r="3330" spans="2:18" s="1" customFormat="1" ht="14.5" hidden="1">
      <c r="B3330" s="57" t="str">
        <f>+'Categorias-9 feb-Depurado'!B3329</f>
        <v>WORLD FUEL INTERNATIONAL SRL</v>
      </c>
      <c r="C3330" s="30" t="s">
        <v>4900</v>
      </c>
      <c r="D3330" s="31">
        <v>5</v>
      </c>
      <c r="E3330" s="30" t="str">
        <f>+'Categorias-9 feb-Depurado'!E3329</f>
        <v>3-102-685565</v>
      </c>
      <c r="F3330" s="30" t="str">
        <f>+'Categorias-9 feb-Depurado'!F3329</f>
        <v>Oficentro Ejecutivo La Sabana Sur, 321321</v>
      </c>
      <c r="G3330" s="30" t="str">
        <f>+'Categorias-9 feb-Depurado'!G3329</f>
        <v>Costa Rica</v>
      </c>
      <c r="H3330" s="30" t="str">
        <f>+'Categorias-9 feb-Depurado'!H3329</f>
        <v>1051600-21202</v>
      </c>
      <c r="I3330" s="107">
        <f>+'Categorias-9 feb-Depurado'!R3329</f>
        <v>64445634</v>
      </c>
      <c r="J3330" s="108">
        <f t="shared" si="212"/>
        <v>0</v>
      </c>
      <c r="K3330" s="107">
        <f t="shared" si="213"/>
        <v>0</v>
      </c>
      <c r="L3330" s="109">
        <f t="shared" si="214"/>
        <v>64445634</v>
      </c>
      <c r="M3330" s="110">
        <f t="shared" si="215"/>
        <v>4.9130394658039924E-05</v>
      </c>
      <c r="N3330" s="33" t="s">
        <v>4892</v>
      </c>
      <c r="O3330" s="33">
        <f>+'Categorias-9 feb-Depurado'!Y3329</f>
        <v>13511.040000000001</v>
      </c>
      <c r="P3330" s="111">
        <f>+'Categorias-9 feb-Depurado'!AC3329</f>
        <v>44966</v>
      </c>
      <c r="Q3330" s="111">
        <f>+'Categorias-9 feb-Depurado'!AE3329</f>
        <v>44981</v>
      </c>
      <c r="R3330" s="112" t="str">
        <f>+'Categorias-9 feb-Depurado'!AB3329</f>
        <v>Fuel</v>
      </c>
    </row>
    <row r="3331" spans="2:18" s="1" customFormat="1" ht="14.5" hidden="1">
      <c r="B3331" s="57" t="str">
        <f>+'Categorias-9 feb-Depurado'!B3330</f>
        <v>WORLD FUEL INTERNATIONAL SRL</v>
      </c>
      <c r="C3331" s="30" t="s">
        <v>4900</v>
      </c>
      <c r="D3331" s="31">
        <v>5</v>
      </c>
      <c r="E3331" s="30" t="str">
        <f>+'Categorias-9 feb-Depurado'!E3330</f>
        <v>3-102-685565</v>
      </c>
      <c r="F3331" s="30" t="str">
        <f>+'Categorias-9 feb-Depurado'!F3330</f>
        <v>Oficentro Ejecutivo La Sabana Sur, 321321</v>
      </c>
      <c r="G3331" s="30" t="str">
        <f>+'Categorias-9 feb-Depurado'!G3330</f>
        <v>Costa Rica</v>
      </c>
      <c r="H3331" s="30" t="str">
        <f>+'Categorias-9 feb-Depurado'!H3330</f>
        <v>1051603-21202</v>
      </c>
      <c r="I3331" s="107">
        <f>+'Categorias-9 feb-Depurado'!R3330</f>
        <v>59340654</v>
      </c>
      <c r="J3331" s="108">
        <f t="shared" si="212"/>
        <v>0</v>
      </c>
      <c r="K3331" s="107">
        <f t="shared" si="213"/>
        <v>0</v>
      </c>
      <c r="L3331" s="109">
        <f t="shared" si="214"/>
        <v>59340654</v>
      </c>
      <c r="M3331" s="110">
        <f t="shared" si="215"/>
        <v>4.5238592117600945E-05</v>
      </c>
      <c r="N3331" s="33" t="s">
        <v>4892</v>
      </c>
      <c r="O3331" s="33">
        <f>+'Categorias-9 feb-Depurado'!Y3330</f>
        <v>12440.780000000001</v>
      </c>
      <c r="P3331" s="111">
        <f>+'Categorias-9 feb-Depurado'!AC3330</f>
        <v>44966</v>
      </c>
      <c r="Q3331" s="111">
        <f>+'Categorias-9 feb-Depurado'!AE3330</f>
        <v>44981</v>
      </c>
      <c r="R3331" s="112" t="str">
        <f>+'Categorias-9 feb-Depurado'!AB3330</f>
        <v>Fuel</v>
      </c>
    </row>
    <row r="3332" spans="2:18" s="1" customFormat="1" ht="14.5" hidden="1">
      <c r="B3332" s="57" t="str">
        <f>+'Categorias-9 feb-Depurado'!B3331</f>
        <v>WORLD FUEL INTERNATIONAL SRL</v>
      </c>
      <c r="C3332" s="30" t="s">
        <v>4900</v>
      </c>
      <c r="D3332" s="31">
        <v>5</v>
      </c>
      <c r="E3332" s="30" t="str">
        <f>+'Categorias-9 feb-Depurado'!E3331</f>
        <v>3-102-685565</v>
      </c>
      <c r="F3332" s="30" t="str">
        <f>+'Categorias-9 feb-Depurado'!F3331</f>
        <v>Oficentro Ejecutivo La Sabana Sur, 321321</v>
      </c>
      <c r="G3332" s="30" t="str">
        <f>+'Categorias-9 feb-Depurado'!G3331</f>
        <v>Costa Rica</v>
      </c>
      <c r="H3332" s="30" t="str">
        <f>+'Categorias-9 feb-Depurado'!H3331</f>
        <v>1051606-21202</v>
      </c>
      <c r="I3332" s="107">
        <f>+'Categorias-9 feb-Depurado'!R3331</f>
        <v>64531396</v>
      </c>
      <c r="J3332" s="108">
        <f t="shared" si="212"/>
        <v>0</v>
      </c>
      <c r="K3332" s="107">
        <f t="shared" si="213"/>
        <v>0</v>
      </c>
      <c r="L3332" s="109">
        <f t="shared" si="214"/>
        <v>64531396</v>
      </c>
      <c r="M3332" s="110">
        <f t="shared" si="215"/>
        <v>4.9195775672162039E-05</v>
      </c>
      <c r="N3332" s="33" t="s">
        <v>4892</v>
      </c>
      <c r="O3332" s="33">
        <f>+'Categorias-9 feb-Depurado'!Y3331</f>
        <v>13529.02</v>
      </c>
      <c r="P3332" s="111">
        <f>+'Categorias-9 feb-Depurado'!AC3331</f>
        <v>44966</v>
      </c>
      <c r="Q3332" s="111">
        <f>+'Categorias-9 feb-Depurado'!AE3331</f>
        <v>44981</v>
      </c>
      <c r="R3332" s="112" t="str">
        <f>+'Categorias-9 feb-Depurado'!AB3331</f>
        <v>Fuel</v>
      </c>
    </row>
    <row r="3333" spans="2:18" s="1" customFormat="1" ht="14.5" hidden="1">
      <c r="B3333" s="57" t="str">
        <f>+'Categorias-9 feb-Depurado'!B3332</f>
        <v>WORLD FUEL INTERNATIONAL SRL</v>
      </c>
      <c r="C3333" s="30" t="s">
        <v>4900</v>
      </c>
      <c r="D3333" s="31">
        <v>5</v>
      </c>
      <c r="E3333" s="30" t="str">
        <f>+'Categorias-9 feb-Depurado'!E3332</f>
        <v>3-102-685565</v>
      </c>
      <c r="F3333" s="30" t="str">
        <f>+'Categorias-9 feb-Depurado'!F3332</f>
        <v>Oficentro Ejecutivo La Sabana Sur, 321321</v>
      </c>
      <c r="G3333" s="30" t="str">
        <f>+'Categorias-9 feb-Depurado'!G3332</f>
        <v>Costa Rica</v>
      </c>
      <c r="H3333" s="30" t="str">
        <f>+'Categorias-9 feb-Depurado'!H3332</f>
        <v>1051607-21202</v>
      </c>
      <c r="I3333" s="107">
        <f>+'Categorias-9 feb-Depurado'!R3332</f>
        <v>62244348</v>
      </c>
      <c r="J3333" s="108">
        <f t="shared" si="212"/>
        <v>0</v>
      </c>
      <c r="K3333" s="107">
        <f t="shared" si="213"/>
        <v>0</v>
      </c>
      <c r="L3333" s="109">
        <f t="shared" si="214"/>
        <v>62244348</v>
      </c>
      <c r="M3333" s="110">
        <f t="shared" si="215"/>
        <v>4.7452235204519488E-05</v>
      </c>
      <c r="N3333" s="33" t="s">
        <v>4892</v>
      </c>
      <c r="O3333" s="33">
        <f>+'Categorias-9 feb-Depurado'!Y3332</f>
        <v>13049.540000000001</v>
      </c>
      <c r="P3333" s="111">
        <f>+'Categorias-9 feb-Depurado'!AC3332</f>
        <v>44966</v>
      </c>
      <c r="Q3333" s="111">
        <f>+'Categorias-9 feb-Depurado'!AE3332</f>
        <v>44981</v>
      </c>
      <c r="R3333" s="112" t="str">
        <f>+'Categorias-9 feb-Depurado'!AB3332</f>
        <v>Fuel</v>
      </c>
    </row>
    <row r="3334" spans="2:18" s="1" customFormat="1" ht="14.5" hidden="1">
      <c r="B3334" s="57" t="str">
        <f>+'Categorias-9 feb-Depurado'!B3333</f>
        <v>WORLD FUEL INTERNATIONAL SRL</v>
      </c>
      <c r="C3334" s="30" t="s">
        <v>4900</v>
      </c>
      <c r="D3334" s="31">
        <v>5</v>
      </c>
      <c r="E3334" s="30" t="str">
        <f>+'Categorias-9 feb-Depurado'!E3333</f>
        <v>3-102-685565</v>
      </c>
      <c r="F3334" s="30" t="str">
        <f>+'Categorias-9 feb-Depurado'!F3333</f>
        <v>Oficentro Ejecutivo La Sabana Sur, 321321</v>
      </c>
      <c r="G3334" s="30" t="str">
        <f>+'Categorias-9 feb-Depurado'!G3333</f>
        <v>Costa Rica</v>
      </c>
      <c r="H3334" s="30" t="str">
        <f>+'Categorias-9 feb-Depurado'!H3333</f>
        <v>1051611-21202</v>
      </c>
      <c r="I3334" s="107">
        <f>+'Categorias-9 feb-Depurado'!R3333</f>
        <v>62387301</v>
      </c>
      <c r="J3334" s="108">
        <f t="shared" si="212"/>
        <v>0</v>
      </c>
      <c r="K3334" s="107">
        <f t="shared" si="213"/>
        <v>0</v>
      </c>
      <c r="L3334" s="109">
        <f t="shared" si="214"/>
        <v>62387301</v>
      </c>
      <c r="M3334" s="110">
        <f t="shared" si="215"/>
        <v>4.7561216013173658E-05</v>
      </c>
      <c r="N3334" s="33" t="s">
        <v>4892</v>
      </c>
      <c r="O3334" s="33">
        <f>+'Categorias-9 feb-Depurado'!Y3333</f>
        <v>13079.51</v>
      </c>
      <c r="P3334" s="111">
        <f>+'Categorias-9 feb-Depurado'!AC3333</f>
        <v>44966</v>
      </c>
      <c r="Q3334" s="111">
        <f>+'Categorias-9 feb-Depurado'!AE3333</f>
        <v>44981</v>
      </c>
      <c r="R3334" s="112" t="str">
        <f>+'Categorias-9 feb-Depurado'!AB3333</f>
        <v>Fuel</v>
      </c>
    </row>
    <row r="3335" spans="2:18" s="1" customFormat="1" ht="14.5" hidden="1">
      <c r="B3335" s="57" t="str">
        <f>+'Categorias-9 feb-Depurado'!B3334</f>
        <v>WORLD FUEL INTERNATIONAL SRL</v>
      </c>
      <c r="C3335" s="30" t="s">
        <v>4900</v>
      </c>
      <c r="D3335" s="31">
        <v>5</v>
      </c>
      <c r="E3335" s="30" t="str">
        <f>+'Categorias-9 feb-Depurado'!E3334</f>
        <v>3-102-685565</v>
      </c>
      <c r="F3335" s="30" t="str">
        <f>+'Categorias-9 feb-Depurado'!F3334</f>
        <v>Oficentro Ejecutivo La Sabana Sur, 321321</v>
      </c>
      <c r="G3335" s="30" t="str">
        <f>+'Categorias-9 feb-Depurado'!G3334</f>
        <v>Costa Rica</v>
      </c>
      <c r="H3335" s="30" t="str">
        <f>+'Categorias-9 feb-Depurado'!H3334</f>
        <v>1051602-21202</v>
      </c>
      <c r="I3335" s="107">
        <f>+'Categorias-9 feb-Depurado'!R3334</f>
        <v>62370988</v>
      </c>
      <c r="J3335" s="108">
        <f t="shared" si="212"/>
        <v>0</v>
      </c>
      <c r="K3335" s="107">
        <f t="shared" si="213"/>
        <v>0</v>
      </c>
      <c r="L3335" s="109">
        <f t="shared" si="214"/>
        <v>62370988</v>
      </c>
      <c r="M3335" s="110">
        <f t="shared" si="215"/>
        <v>4.7548779730398371E-05</v>
      </c>
      <c r="N3335" s="33" t="s">
        <v>4892</v>
      </c>
      <c r="O3335" s="33">
        <f>+'Categorias-9 feb-Depurado'!Y3334</f>
        <v>13076.09</v>
      </c>
      <c r="P3335" s="111">
        <f>+'Categorias-9 feb-Depurado'!AC3334</f>
        <v>44966</v>
      </c>
      <c r="Q3335" s="111">
        <f>+'Categorias-9 feb-Depurado'!AE3334</f>
        <v>44981</v>
      </c>
      <c r="R3335" s="112" t="str">
        <f>+'Categorias-9 feb-Depurado'!AB3334</f>
        <v>Fuel</v>
      </c>
    </row>
    <row r="3336" spans="2:18" s="1" customFormat="1" ht="14.5" hidden="1">
      <c r="B3336" s="57" t="str">
        <f>+'Categorias-9 feb-Depurado'!B3335</f>
        <v>WORLD FUEL INTERNATIONAL SRL</v>
      </c>
      <c r="C3336" s="30" t="s">
        <v>4900</v>
      </c>
      <c r="D3336" s="31">
        <v>5</v>
      </c>
      <c r="E3336" s="30" t="str">
        <f>+'Categorias-9 feb-Depurado'!E3335</f>
        <v>3-102-685565</v>
      </c>
      <c r="F3336" s="30" t="str">
        <f>+'Categorias-9 feb-Depurado'!F3335</f>
        <v>Oficentro Ejecutivo La Sabana Sur, 321321</v>
      </c>
      <c r="G3336" s="30" t="str">
        <f>+'Categorias-9 feb-Depurado'!G3335</f>
        <v>Costa Rica</v>
      </c>
      <c r="H3336" s="30" t="str">
        <f>+'Categorias-9 feb-Depurado'!H3335</f>
        <v>1051604-21202</v>
      </c>
      <c r="I3336" s="107">
        <f>+'Categorias-9 feb-Depurado'!R3335</f>
        <v>60847641</v>
      </c>
      <c r="J3336" s="108">
        <f t="shared" si="212"/>
        <v>0</v>
      </c>
      <c r="K3336" s="107">
        <f t="shared" si="213"/>
        <v>0</v>
      </c>
      <c r="L3336" s="109">
        <f t="shared" si="214"/>
        <v>60847641</v>
      </c>
      <c r="M3336" s="110">
        <f t="shared" si="215"/>
        <v>4.638744986729017E-05</v>
      </c>
      <c r="N3336" s="33" t="s">
        <v>4892</v>
      </c>
      <c r="O3336" s="33">
        <f>+'Categorias-9 feb-Depurado'!Y3335</f>
        <v>12756.719999999999</v>
      </c>
      <c r="P3336" s="111">
        <f>+'Categorias-9 feb-Depurado'!AC3335</f>
        <v>44966</v>
      </c>
      <c r="Q3336" s="111">
        <f>+'Categorias-9 feb-Depurado'!AE3335</f>
        <v>44981</v>
      </c>
      <c r="R3336" s="112" t="str">
        <f>+'Categorias-9 feb-Depurado'!AB3335</f>
        <v>Fuel</v>
      </c>
    </row>
    <row r="3337" spans="2:18" s="1" customFormat="1" ht="14.5" hidden="1">
      <c r="B3337" s="57" t="str">
        <f>+'Categorias-9 feb-Depurado'!B3336</f>
        <v>WORLD FUEL INTERNATIONAL SRL</v>
      </c>
      <c r="C3337" s="30" t="s">
        <v>4900</v>
      </c>
      <c r="D3337" s="31">
        <v>5</v>
      </c>
      <c r="E3337" s="30" t="str">
        <f>+'Categorias-9 feb-Depurado'!E3336</f>
        <v>3-102-685565</v>
      </c>
      <c r="F3337" s="30" t="str">
        <f>+'Categorias-9 feb-Depurado'!F3336</f>
        <v>Oficentro Ejecutivo La Sabana Sur, 321321</v>
      </c>
      <c r="G3337" s="30" t="str">
        <f>+'Categorias-9 feb-Depurado'!G3336</f>
        <v>Costa Rica</v>
      </c>
      <c r="H3337" s="30" t="str">
        <f>+'Categorias-9 feb-Depurado'!H3336</f>
        <v>1051608-21202</v>
      </c>
      <c r="I3337" s="107">
        <f>+'Categorias-9 feb-Depurado'!R3336</f>
        <v>67610764</v>
      </c>
      <c r="J3337" s="108">
        <f t="shared" si="212"/>
        <v>0</v>
      </c>
      <c r="K3337" s="107">
        <f t="shared" si="213"/>
        <v>0</v>
      </c>
      <c r="L3337" s="109">
        <f t="shared" si="214"/>
        <v>67610764</v>
      </c>
      <c r="M3337" s="110">
        <f t="shared" si="215"/>
        <v>5.1543344556926818E-05</v>
      </c>
      <c r="N3337" s="33" t="s">
        <v>4892</v>
      </c>
      <c r="O3337" s="33">
        <f>+'Categorias-9 feb-Depurado'!Y3336</f>
        <v>14174.610000000001</v>
      </c>
      <c r="P3337" s="111">
        <f>+'Categorias-9 feb-Depurado'!AC3336</f>
        <v>44966</v>
      </c>
      <c r="Q3337" s="111">
        <f>+'Categorias-9 feb-Depurado'!AE3336</f>
        <v>44981</v>
      </c>
      <c r="R3337" s="112" t="str">
        <f>+'Categorias-9 feb-Depurado'!AB3336</f>
        <v>Fuel</v>
      </c>
    </row>
    <row r="3338" spans="2:18" s="1" customFormat="1" ht="14.5" hidden="1">
      <c r="B3338" s="57" t="str">
        <f>+'Categorias-9 feb-Depurado'!B3337</f>
        <v>WORLD FUEL INTERNATIONAL SRL</v>
      </c>
      <c r="C3338" s="30" t="s">
        <v>4900</v>
      </c>
      <c r="D3338" s="31">
        <v>5</v>
      </c>
      <c r="E3338" s="30" t="str">
        <f>+'Categorias-9 feb-Depurado'!E3337</f>
        <v>3-102-685565</v>
      </c>
      <c r="F3338" s="30" t="str">
        <f>+'Categorias-9 feb-Depurado'!F3337</f>
        <v>Oficentro Ejecutivo La Sabana Sur, 321321</v>
      </c>
      <c r="G3338" s="30" t="str">
        <f>+'Categorias-9 feb-Depurado'!G3337</f>
        <v>Costa Rica</v>
      </c>
      <c r="H3338" s="30" t="str">
        <f>+'Categorias-9 feb-Depurado'!H3337</f>
        <v>1051609-21202</v>
      </c>
      <c r="I3338" s="107">
        <f>+'Categorias-9 feb-Depurado'!R3337</f>
        <v>63828988</v>
      </c>
      <c r="J3338" s="108">
        <f t="shared" si="212"/>
        <v>0</v>
      </c>
      <c r="K3338" s="107">
        <f t="shared" si="213"/>
        <v>0</v>
      </c>
      <c r="L3338" s="109">
        <f t="shared" si="214"/>
        <v>63828988</v>
      </c>
      <c r="M3338" s="110">
        <f t="shared" si="215"/>
        <v>4.8660292038763938E-05</v>
      </c>
      <c r="N3338" s="33" t="s">
        <v>4892</v>
      </c>
      <c r="O3338" s="33">
        <f>+'Categorias-9 feb-Depurado'!Y3337</f>
        <v>13381.76</v>
      </c>
      <c r="P3338" s="111">
        <f>+'Categorias-9 feb-Depurado'!AC3337</f>
        <v>44966</v>
      </c>
      <c r="Q3338" s="111">
        <f>+'Categorias-9 feb-Depurado'!AE3337</f>
        <v>44981</v>
      </c>
      <c r="R3338" s="112" t="str">
        <f>+'Categorias-9 feb-Depurado'!AB3337</f>
        <v>Fuel</v>
      </c>
    </row>
    <row r="3339" spans="2:18" s="1" customFormat="1" ht="14.5" hidden="1">
      <c r="B3339" s="57" t="str">
        <f>+'Categorias-9 feb-Depurado'!B3338</f>
        <v>WORLD FUEL INTERNATIONAL SRL</v>
      </c>
      <c r="C3339" s="30" t="s">
        <v>4900</v>
      </c>
      <c r="D3339" s="31">
        <v>5</v>
      </c>
      <c r="E3339" s="30" t="str">
        <f>+'Categorias-9 feb-Depurado'!E3338</f>
        <v>3-102-685565</v>
      </c>
      <c r="F3339" s="30" t="str">
        <f>+'Categorias-9 feb-Depurado'!F3338</f>
        <v>Oficentro Ejecutivo La Sabana Sur, 321321</v>
      </c>
      <c r="G3339" s="30" t="str">
        <f>+'Categorias-9 feb-Depurado'!G3338</f>
        <v>Costa Rica</v>
      </c>
      <c r="H3339" s="30" t="str">
        <f>+'Categorias-9 feb-Depurado'!H3338</f>
        <v>1051610-21202</v>
      </c>
      <c r="I3339" s="107">
        <f>+'Categorias-9 feb-Depurado'!R3338</f>
        <v>62995838</v>
      </c>
      <c r="J3339" s="108">
        <f t="shared" si="212"/>
        <v>0</v>
      </c>
      <c r="K3339" s="107">
        <f t="shared" si="213"/>
        <v>0</v>
      </c>
      <c r="L3339" s="109">
        <f t="shared" si="214"/>
        <v>62995838</v>
      </c>
      <c r="M3339" s="110">
        <f t="shared" si="215"/>
        <v>4.8025136702882753E-05</v>
      </c>
      <c r="N3339" s="33" t="s">
        <v>4892</v>
      </c>
      <c r="O3339" s="33">
        <f>+'Categorias-9 feb-Depurado'!Y3338</f>
        <v>13207.09</v>
      </c>
      <c r="P3339" s="111">
        <f>+'Categorias-9 feb-Depurado'!AC3338</f>
        <v>44966</v>
      </c>
      <c r="Q3339" s="111">
        <f>+'Categorias-9 feb-Depurado'!AE3338</f>
        <v>44981</v>
      </c>
      <c r="R3339" s="112" t="str">
        <f>+'Categorias-9 feb-Depurado'!AB3338</f>
        <v>Fuel</v>
      </c>
    </row>
    <row r="3340" spans="2:18" s="1" customFormat="1" ht="14.5" hidden="1">
      <c r="B3340" s="57" t="str">
        <f>+'Categorias-9 feb-Depurado'!B3339</f>
        <v>WORLD FUEL INTERNATIONAL SRL</v>
      </c>
      <c r="C3340" s="30" t="s">
        <v>4900</v>
      </c>
      <c r="D3340" s="31">
        <v>5</v>
      </c>
      <c r="E3340" s="30" t="str">
        <f>+'Categorias-9 feb-Depurado'!E3339</f>
        <v>3-102-685565</v>
      </c>
      <c r="F3340" s="30" t="str">
        <f>+'Categorias-9 feb-Depurado'!F3339</f>
        <v>Oficentro Ejecutivo La Sabana Sur, 321321</v>
      </c>
      <c r="G3340" s="30" t="str">
        <f>+'Categorias-9 feb-Depurado'!G3339</f>
        <v>Costa Rica</v>
      </c>
      <c r="H3340" s="30" t="str">
        <f>+'Categorias-9 feb-Depurado'!H3339</f>
        <v>1051617-21202</v>
      </c>
      <c r="I3340" s="107">
        <f>+'Categorias-9 feb-Depurado'!R3339</f>
        <v>60594410</v>
      </c>
      <c r="J3340" s="108">
        <f t="shared" si="212"/>
        <v>0</v>
      </c>
      <c r="K3340" s="107">
        <f t="shared" si="213"/>
        <v>0</v>
      </c>
      <c r="L3340" s="109">
        <f t="shared" si="214"/>
        <v>60594410</v>
      </c>
      <c r="M3340" s="110">
        <f t="shared" si="215"/>
        <v>4.6194398170884331E-05</v>
      </c>
      <c r="N3340" s="33" t="s">
        <v>4892</v>
      </c>
      <c r="O3340" s="33">
        <f>+'Categorias-9 feb-Depurado'!Y3339</f>
        <v>12703.629999999999</v>
      </c>
      <c r="P3340" s="111">
        <f>+'Categorias-9 feb-Depurado'!AC3339</f>
        <v>44966</v>
      </c>
      <c r="Q3340" s="111">
        <f>+'Categorias-9 feb-Depurado'!AE3339</f>
        <v>44981</v>
      </c>
      <c r="R3340" s="112" t="str">
        <f>+'Categorias-9 feb-Depurado'!AB3339</f>
        <v>Fuel</v>
      </c>
    </row>
    <row r="3341" spans="2:18" s="1" customFormat="1" ht="14.5" hidden="1">
      <c r="B3341" s="57" t="str">
        <f>+'Categorias-9 feb-Depurado'!B3340</f>
        <v>WORLD FUEL INTERNATIONAL SRL</v>
      </c>
      <c r="C3341" s="30" t="s">
        <v>4900</v>
      </c>
      <c r="D3341" s="31">
        <v>5</v>
      </c>
      <c r="E3341" s="30" t="str">
        <f>+'Categorias-9 feb-Depurado'!E3340</f>
        <v>3-102-685565</v>
      </c>
      <c r="F3341" s="30" t="str">
        <f>+'Categorias-9 feb-Depurado'!F3340</f>
        <v>Oficentro Ejecutivo La Sabana Sur, 321321</v>
      </c>
      <c r="G3341" s="30" t="str">
        <f>+'Categorias-9 feb-Depurado'!G3340</f>
        <v>Costa Rica</v>
      </c>
      <c r="H3341" s="30" t="str">
        <f>+'Categorias-9 feb-Depurado'!H3340</f>
        <v>1051594-21202</v>
      </c>
      <c r="I3341" s="107">
        <f>+'Categorias-9 feb-Depurado'!R3340</f>
        <v>63518566</v>
      </c>
      <c r="J3341" s="108">
        <f t="shared" si="212"/>
        <v>0</v>
      </c>
      <c r="K3341" s="107">
        <f t="shared" si="213"/>
        <v>0</v>
      </c>
      <c r="L3341" s="109">
        <f t="shared" si="214"/>
        <v>63518566</v>
      </c>
      <c r="M3341" s="110">
        <f t="shared" si="215"/>
        <v>4.8423640547826037E-05</v>
      </c>
      <c r="N3341" s="33" t="s">
        <v>4892</v>
      </c>
      <c r="O3341" s="33">
        <f>+'Categorias-9 feb-Depurado'!Y3340</f>
        <v>13316.68</v>
      </c>
      <c r="P3341" s="111">
        <f>+'Categorias-9 feb-Depurado'!AC3340</f>
        <v>44966</v>
      </c>
      <c r="Q3341" s="111">
        <f>+'Categorias-9 feb-Depurado'!AE3340</f>
        <v>44981</v>
      </c>
      <c r="R3341" s="112" t="str">
        <f>+'Categorias-9 feb-Depurado'!AB3340</f>
        <v>Fuel</v>
      </c>
    </row>
    <row r="3342" spans="2:18" s="1" customFormat="1" ht="14.5" hidden="1">
      <c r="B3342" s="57" t="str">
        <f>+'Categorias-9 feb-Depurado'!B3341</f>
        <v>WORLD FUEL INTERNATIONAL SRL</v>
      </c>
      <c r="C3342" s="30" t="s">
        <v>4900</v>
      </c>
      <c r="D3342" s="31">
        <v>5</v>
      </c>
      <c r="E3342" s="30" t="str">
        <f>+'Categorias-9 feb-Depurado'!E3341</f>
        <v>3-102-685565</v>
      </c>
      <c r="F3342" s="30" t="str">
        <f>+'Categorias-9 feb-Depurado'!F3341</f>
        <v>Oficentro Ejecutivo La Sabana Sur, 321321</v>
      </c>
      <c r="G3342" s="30" t="str">
        <f>+'Categorias-9 feb-Depurado'!G3341</f>
        <v>Costa Rica</v>
      </c>
      <c r="H3342" s="30" t="str">
        <f>+'Categorias-9 feb-Depurado'!H3341</f>
        <v>1051380-21202</v>
      </c>
      <c r="I3342" s="107">
        <f>+'Categorias-9 feb-Depurado'!R3341</f>
        <v>76849534</v>
      </c>
      <c r="J3342" s="108">
        <f t="shared" si="212"/>
        <v>0</v>
      </c>
      <c r="K3342" s="107">
        <f t="shared" si="213"/>
        <v>0</v>
      </c>
      <c r="L3342" s="109">
        <f t="shared" si="214"/>
        <v>76849534</v>
      </c>
      <c r="M3342" s="110">
        <f t="shared" si="215"/>
        <v>5.8586558939065717E-05</v>
      </c>
      <c r="N3342" s="33" t="s">
        <v>4892</v>
      </c>
      <c r="O3342" s="33">
        <f>+'Categorias-9 feb-Depurado'!Y3341</f>
        <v>16111.52</v>
      </c>
      <c r="P3342" s="111">
        <f>+'Categorias-9 feb-Depurado'!AC3341</f>
        <v>44966</v>
      </c>
      <c r="Q3342" s="111">
        <f>+'Categorias-9 feb-Depurado'!AE3341</f>
        <v>44981</v>
      </c>
      <c r="R3342" s="112" t="str">
        <f>+'Categorias-9 feb-Depurado'!AB3341</f>
        <v>Fuel</v>
      </c>
    </row>
    <row r="3343" spans="2:18" s="1" customFormat="1" ht="14.5" hidden="1">
      <c r="B3343" s="57" t="str">
        <f>+'Categorias-9 feb-Depurado'!B3342</f>
        <v>WORLD FUEL INTERNATIONAL SRL</v>
      </c>
      <c r="C3343" s="30" t="s">
        <v>4900</v>
      </c>
      <c r="D3343" s="31">
        <v>5</v>
      </c>
      <c r="E3343" s="30" t="str">
        <f>+'Categorias-9 feb-Depurado'!E3342</f>
        <v>3-102-685565</v>
      </c>
      <c r="F3343" s="30" t="str">
        <f>+'Categorias-9 feb-Depurado'!F3342</f>
        <v>Oficentro Ejecutivo La Sabana Sur, 321321</v>
      </c>
      <c r="G3343" s="30" t="str">
        <f>+'Categorias-9 feb-Depurado'!G3342</f>
        <v>Costa Rica</v>
      </c>
      <c r="H3343" s="30" t="str">
        <f>+'Categorias-9 feb-Depurado'!H3342</f>
        <v>1051595-21202</v>
      </c>
      <c r="I3343" s="107">
        <f>+'Categorias-9 feb-Depurado'!R3342</f>
        <v>79939967</v>
      </c>
      <c r="J3343" s="108">
        <f t="shared" si="216" ref="J3343:J3406">+IF(Q3343&gt;$O$4,0,I3343)</f>
        <v>0</v>
      </c>
      <c r="K3343" s="107">
        <f t="shared" si="217" ref="K3343:K3406">++(((1+$O$5)^(($O$4-Q3343)/365))-1)*J3343</f>
        <v>0</v>
      </c>
      <c r="L3343" s="109">
        <f t="shared" si="218" ref="L3343:L3406">+I3343+K3343</f>
        <v>79939967</v>
      </c>
      <c r="M3343" s="110">
        <f t="shared" si="219" ref="M3343:M3406">+L3343/$E$11</f>
        <v>6.0942563272178961E-05</v>
      </c>
      <c r="N3343" s="33" t="s">
        <v>4892</v>
      </c>
      <c r="O3343" s="33">
        <f>+'Categorias-9 feb-Depurado'!Y3342</f>
        <v>16759.43</v>
      </c>
      <c r="P3343" s="111">
        <f>+'Categorias-9 feb-Depurado'!AC3342</f>
        <v>44966</v>
      </c>
      <c r="Q3343" s="111">
        <f>+'Categorias-9 feb-Depurado'!AE3342</f>
        <v>44981</v>
      </c>
      <c r="R3343" s="112" t="str">
        <f>+'Categorias-9 feb-Depurado'!AB3342</f>
        <v>Fuel</v>
      </c>
    </row>
    <row r="3344" spans="2:18" s="1" customFormat="1" ht="14.5" hidden="1">
      <c r="B3344" s="57" t="str">
        <f>+'Categorias-9 feb-Depurado'!B3343</f>
        <v>WORLD FUEL INTERNATIONAL SRL</v>
      </c>
      <c r="C3344" s="30" t="s">
        <v>4900</v>
      </c>
      <c r="D3344" s="31">
        <v>5</v>
      </c>
      <c r="E3344" s="30" t="str">
        <f>+'Categorias-9 feb-Depurado'!E3343</f>
        <v>3-102-685565</v>
      </c>
      <c r="F3344" s="30" t="str">
        <f>+'Categorias-9 feb-Depurado'!F3343</f>
        <v>Oficentro Ejecutivo La Sabana Sur, 321321</v>
      </c>
      <c r="G3344" s="30" t="str">
        <f>+'Categorias-9 feb-Depurado'!G3343</f>
        <v>Costa Rica</v>
      </c>
      <c r="H3344" s="30" t="str">
        <f>+'Categorias-9 feb-Depurado'!H3343</f>
        <v>1051613-21202</v>
      </c>
      <c r="I3344" s="107">
        <f>+'Categorias-9 feb-Depurado'!R3343</f>
        <v>63359301</v>
      </c>
      <c r="J3344" s="108">
        <f t="shared" si="216"/>
        <v>0</v>
      </c>
      <c r="K3344" s="107">
        <f t="shared" si="217"/>
        <v>0</v>
      </c>
      <c r="L3344" s="109">
        <f t="shared" si="218"/>
        <v>63359301</v>
      </c>
      <c r="M3344" s="110">
        <f t="shared" si="219"/>
        <v>4.8302224218750703E-05</v>
      </c>
      <c r="N3344" s="33" t="s">
        <v>4892</v>
      </c>
      <c r="O3344" s="33">
        <f>+'Categorias-9 feb-Depurado'!Y3343</f>
        <v>13283.290000000001</v>
      </c>
      <c r="P3344" s="111">
        <f>+'Categorias-9 feb-Depurado'!AC3343</f>
        <v>44966</v>
      </c>
      <c r="Q3344" s="111">
        <f>+'Categorias-9 feb-Depurado'!AE3343</f>
        <v>44981</v>
      </c>
      <c r="R3344" s="112" t="str">
        <f>+'Categorias-9 feb-Depurado'!AB3343</f>
        <v>Fuel</v>
      </c>
    </row>
    <row r="3345" spans="2:18" s="1" customFormat="1" ht="14.5" hidden="1">
      <c r="B3345" s="57" t="str">
        <f>+'Categorias-9 feb-Depurado'!B3344</f>
        <v>AERONAUTICAL TELECOMMUNICATIONS LTD</v>
      </c>
      <c r="C3345" s="30" t="s">
        <v>4900</v>
      </c>
      <c r="D3345" s="31">
        <v>5</v>
      </c>
      <c r="E3345" s="30" t="str">
        <f>+'Categorias-9 feb-Depurado'!E3344</f>
        <v>444444574</v>
      </c>
      <c r="F3345" s="30" t="str">
        <f>+'Categorias-9 feb-Depurado'!F3344</f>
        <v>1 Braemar Ave, Kingston, Jamaica</v>
      </c>
      <c r="G3345" s="30" t="str">
        <f>+'Categorias-9 feb-Depurado'!G3344</f>
        <v>Jamaica</v>
      </c>
      <c r="H3345" s="30">
        <f>+'Categorias-9 feb-Depurado'!H3344</f>
        <v>143373</v>
      </c>
      <c r="I3345" s="107">
        <f>+'Categorias-9 feb-Depurado'!R3344</f>
        <v>4099764</v>
      </c>
      <c r="J3345" s="108">
        <f t="shared" si="216"/>
        <v>0</v>
      </c>
      <c r="K3345" s="107">
        <f t="shared" si="217"/>
        <v>0</v>
      </c>
      <c r="L3345" s="109">
        <f t="shared" si="218"/>
        <v>4099764</v>
      </c>
      <c r="M3345" s="110">
        <f t="shared" si="219"/>
        <v>3.1254719803799959E-06</v>
      </c>
      <c r="N3345" s="33" t="s">
        <v>4892</v>
      </c>
      <c r="O3345" s="33">
        <f>+'Categorias-9 feb-Depurado'!Y3344</f>
        <v>858</v>
      </c>
      <c r="P3345" s="111">
        <f>+'Categorias-9 feb-Depurado'!AC3344</f>
        <v>44911</v>
      </c>
      <c r="Q3345" s="111">
        <f>+'Categorias-9 feb-Depurado'!AE3344</f>
        <v>44971</v>
      </c>
      <c r="R3345" s="112" t="str">
        <f>+'Categorias-9 feb-Depurado'!AB3344</f>
        <v>Manto</v>
      </c>
    </row>
    <row r="3346" spans="2:18" s="1" customFormat="1" ht="14.5" hidden="1">
      <c r="B3346" s="57" t="str">
        <f>+'Categorias-9 feb-Depurado'!B3345</f>
        <v>AERONAUTICAL TELECOMMUNICATIONS LTD</v>
      </c>
      <c r="C3346" s="30" t="s">
        <v>4900</v>
      </c>
      <c r="D3346" s="31">
        <v>5</v>
      </c>
      <c r="E3346" s="30" t="str">
        <f>+'Categorias-9 feb-Depurado'!E3345</f>
        <v>444444574</v>
      </c>
      <c r="F3346" s="30" t="str">
        <f>+'Categorias-9 feb-Depurado'!F3345</f>
        <v>1 Braemar Ave, Kingston, Jamaica</v>
      </c>
      <c r="G3346" s="30" t="str">
        <f>+'Categorias-9 feb-Depurado'!G3345</f>
        <v>Jamaica</v>
      </c>
      <c r="H3346" s="30">
        <f>+'Categorias-9 feb-Depurado'!H3345</f>
        <v>143616</v>
      </c>
      <c r="I3346" s="107">
        <f>+'Categorias-9 feb-Depurado'!R3345</f>
        <v>6681016</v>
      </c>
      <c r="J3346" s="108">
        <f t="shared" si="216"/>
        <v>0</v>
      </c>
      <c r="K3346" s="107">
        <f t="shared" si="217"/>
        <v>0</v>
      </c>
      <c r="L3346" s="109">
        <f t="shared" si="218"/>
        <v>6681016</v>
      </c>
      <c r="M3346" s="110">
        <f t="shared" si="219"/>
        <v>5.0933000798266533E-06</v>
      </c>
      <c r="N3346" s="33" t="s">
        <v>4892</v>
      </c>
      <c r="O3346" s="33">
        <f>+'Categorias-9 feb-Depurado'!Y3345</f>
        <v>1430</v>
      </c>
      <c r="P3346" s="111">
        <f>+'Categorias-9 feb-Depurado'!AC3345</f>
        <v>44929</v>
      </c>
      <c r="Q3346" s="111">
        <f>+'Categorias-9 feb-Depurado'!AE3345</f>
        <v>44989</v>
      </c>
      <c r="R3346" s="112" t="str">
        <f>+'Categorias-9 feb-Depurado'!AB3345</f>
        <v>Manto</v>
      </c>
    </row>
    <row r="3347" spans="2:18" s="1" customFormat="1" ht="14.5" hidden="1">
      <c r="B3347" s="57" t="str">
        <f>+'Categorias-9 feb-Depurado'!B3346</f>
        <v>AERONAUTICAL TELECOMMUNICATIONS LTD</v>
      </c>
      <c r="C3347" s="30" t="s">
        <v>4900</v>
      </c>
      <c r="D3347" s="31">
        <v>5</v>
      </c>
      <c r="E3347" s="30" t="str">
        <f>+'Categorias-9 feb-Depurado'!E3346</f>
        <v>444444574</v>
      </c>
      <c r="F3347" s="30" t="str">
        <f>+'Categorias-9 feb-Depurado'!F3346</f>
        <v>1 Braemar Ave, Kingston, Jamaica</v>
      </c>
      <c r="G3347" s="30" t="str">
        <f>+'Categorias-9 feb-Depurado'!G3346</f>
        <v>Jamaica</v>
      </c>
      <c r="H3347" s="30">
        <f>+'Categorias-9 feb-Depurado'!H3346</f>
        <v>143842</v>
      </c>
      <c r="I3347" s="107">
        <f>+'Categorias-9 feb-Depurado'!R3346</f>
        <v>5989531</v>
      </c>
      <c r="J3347" s="108">
        <f t="shared" si="216"/>
        <v>0</v>
      </c>
      <c r="K3347" s="107">
        <f t="shared" si="217"/>
        <v>0</v>
      </c>
      <c r="L3347" s="109">
        <f t="shared" si="218"/>
        <v>5989531</v>
      </c>
      <c r="M3347" s="110">
        <f t="shared" si="219"/>
        <v>4.5661436404918374E-06</v>
      </c>
      <c r="N3347" s="33" t="s">
        <v>4892</v>
      </c>
      <c r="O3347" s="33">
        <f>+'Categorias-9 feb-Depurado'!Y3346</f>
        <v>1276</v>
      </c>
      <c r="P3347" s="111">
        <f>+'Categorias-9 feb-Depurado'!AC3346</f>
        <v>44942</v>
      </c>
      <c r="Q3347" s="111">
        <f>+'Categorias-9 feb-Depurado'!AE3346</f>
        <v>45002</v>
      </c>
      <c r="R3347" s="112" t="str">
        <f>+'Categorias-9 feb-Depurado'!AB3346</f>
        <v>Manto</v>
      </c>
    </row>
    <row r="3348" spans="2:18" s="1" customFormat="1" ht="14.5" hidden="1">
      <c r="B3348" s="57" t="str">
        <f>+'Categorias-9 feb-Depurado'!B3347</f>
        <v>AERONAUTICAL TELECOMMUNICATIONS LTD</v>
      </c>
      <c r="C3348" s="30" t="s">
        <v>4900</v>
      </c>
      <c r="D3348" s="31">
        <v>5</v>
      </c>
      <c r="E3348" s="30" t="str">
        <f>+'Categorias-9 feb-Depurado'!E3347</f>
        <v>444444574</v>
      </c>
      <c r="F3348" s="30" t="str">
        <f>+'Categorias-9 feb-Depurado'!F3347</f>
        <v>1 Braemar Ave, Kingston, Jamaica</v>
      </c>
      <c r="G3348" s="30" t="str">
        <f>+'Categorias-9 feb-Depurado'!G3347</f>
        <v>Jamaica</v>
      </c>
      <c r="H3348" s="30">
        <f>+'Categorias-9 feb-Depurado'!H3347</f>
        <v>144099</v>
      </c>
      <c r="I3348" s="107">
        <f>+'Categorias-9 feb-Depurado'!R3347</f>
        <v>3886313</v>
      </c>
      <c r="J3348" s="108">
        <f t="shared" si="216"/>
        <v>0</v>
      </c>
      <c r="K3348" s="107">
        <f t="shared" si="217"/>
        <v>0</v>
      </c>
      <c r="L3348" s="109">
        <f t="shared" si="218"/>
        <v>3886313</v>
      </c>
      <c r="M3348" s="110">
        <f t="shared" si="219"/>
        <v>2.9627467309061016E-06</v>
      </c>
      <c r="N3348" s="33" t="s">
        <v>4892</v>
      </c>
      <c r="O3348" s="33">
        <f>+'Categorias-9 feb-Depurado'!Y3347</f>
        <v>836</v>
      </c>
      <c r="P3348" s="111">
        <f>+'Categorias-9 feb-Depurado'!AC3347</f>
        <v>44959</v>
      </c>
      <c r="Q3348" s="111">
        <f>+'Categorias-9 feb-Depurado'!AE3347</f>
        <v>45019</v>
      </c>
      <c r="R3348" s="112" t="str">
        <f>+'Categorias-9 feb-Depurado'!AB3347</f>
        <v>Manto</v>
      </c>
    </row>
    <row r="3349" spans="2:18" s="1" customFormat="1" ht="14.5">
      <c r="B3349" s="57" t="str">
        <f>+'Categorias-9 feb-Depurado'!B3348</f>
        <v>CORPORACION CENTROAMERICANA DE SERVICIOS DE NAVEGACION AEREA</v>
      </c>
      <c r="C3349" s="30" t="s">
        <v>4898</v>
      </c>
      <c r="D3349" s="31">
        <v>2</v>
      </c>
      <c r="E3349" s="30" t="str">
        <f>+'Categorias-9 feb-Depurado'!E3348</f>
        <v>8019995284016</v>
      </c>
      <c r="F3349" s="30" t="str">
        <f>+'Categorias-9 feb-Depurado'!F3348</f>
        <v>150 MTS AL SUR DEL ATO INTERN TONCONTIN</v>
      </c>
      <c r="G3349" s="30" t="str">
        <f>+'Categorias-9 feb-Depurado'!G3348</f>
        <v>Honduras</v>
      </c>
      <c r="H3349" s="30">
        <f>+'Categorias-9 feb-Depurado'!H3348</f>
        <v>70014139</v>
      </c>
      <c r="I3349" s="107">
        <f>+'Categorias-9 feb-Depurado'!R3348</f>
        <v>247591621</v>
      </c>
      <c r="J3349" s="108">
        <f t="shared" si="216"/>
        <v>247591621</v>
      </c>
      <c r="K3349" s="107">
        <f t="shared" si="217"/>
        <v>760796.72064785415</v>
      </c>
      <c r="L3349" s="109">
        <f t="shared" si="218"/>
        <v>248352417.72064784</v>
      </c>
      <c r="M3349" s="110">
        <f t="shared" si="219"/>
        <v>0.00018933248910071729</v>
      </c>
      <c r="N3349" s="33" t="s">
        <v>4892</v>
      </c>
      <c r="O3349" s="33">
        <f>+'Categorias-9 feb-Depurado'!Y3348</f>
        <v>53260.400000000001</v>
      </c>
      <c r="P3349" s="111">
        <f>+'Categorias-9 feb-Depurado'!AC3348</f>
        <v>44957</v>
      </c>
      <c r="Q3349" s="111">
        <f>+'Categorias-9 feb-Depurado'!AE3348</f>
        <v>44957</v>
      </c>
      <c r="R3349" s="112" t="str">
        <f>+'Categorias-9 feb-Depurado'!AB3348</f>
        <v>Espacio Aereo</v>
      </c>
    </row>
    <row r="3350" spans="2:18" s="1" customFormat="1" ht="14.5">
      <c r="B3350" s="57" t="str">
        <f>+'Categorias-9 feb-Depurado'!B3349</f>
        <v>INSTITUTO NICARAGUENSE DE AERONAUTICA CIVIL</v>
      </c>
      <c r="C3350" s="30" t="s">
        <v>4898</v>
      </c>
      <c r="D3350" s="31">
        <v>2</v>
      </c>
      <c r="E3350" s="30" t="str">
        <f>+'Categorias-9 feb-Depurado'!E3349</f>
        <v>444444564</v>
      </c>
      <c r="F3350" s="30" t="str">
        <f>+'Categorias-9 feb-Depurado'!F3349</f>
        <v>Km 11 1/2 Carretera Norte</v>
      </c>
      <c r="G3350" s="30" t="str">
        <f>+'Categorias-9 feb-Depurado'!G3349</f>
        <v>Nicaragua</v>
      </c>
      <c r="H3350" s="30" t="str">
        <f>+'Categorias-9 feb-Depurado'!H3349</f>
        <v>NAPS-310223</v>
      </c>
      <c r="I3350" s="107">
        <f>+'Categorias-9 feb-Depurado'!R3349</f>
        <v>1097066</v>
      </c>
      <c r="J3350" s="108">
        <f t="shared" si="216"/>
        <v>0</v>
      </c>
      <c r="K3350" s="107">
        <f t="shared" si="217"/>
        <v>0</v>
      </c>
      <c r="L3350" s="109">
        <f t="shared" si="218"/>
        <v>1097066</v>
      </c>
      <c r="M3350" s="110">
        <f t="shared" si="219"/>
        <v>8.3635278606952996E-07</v>
      </c>
      <c r="N3350" s="33" t="s">
        <v>4892</v>
      </c>
      <c r="O3350" s="33">
        <f>+'Categorias-9 feb-Depurado'!Y3349</f>
        <v>230</v>
      </c>
      <c r="P3350" s="111">
        <f>+'Categorias-9 feb-Depurado'!AC3349</f>
        <v>44966</v>
      </c>
      <c r="Q3350" s="111">
        <f>+'Categorias-9 feb-Depurado'!AE3349</f>
        <v>44991</v>
      </c>
      <c r="R3350" s="112" t="str">
        <f>+'Categorias-9 feb-Depurado'!AB3349</f>
        <v>Espacio Aereo</v>
      </c>
    </row>
    <row r="3351" spans="2:18" s="1" customFormat="1" ht="14.5" hidden="1">
      <c r="B3351" s="57" t="str">
        <f>+'Categorias-9 feb-Depurado'!B3350</f>
        <v>JAMAICA CIVIL AVIATION AUTHORITY</v>
      </c>
      <c r="C3351" s="30" t="s">
        <v>4900</v>
      </c>
      <c r="D3351" s="31">
        <v>5</v>
      </c>
      <c r="E3351" s="30">
        <f>+'Categorias-9 feb-Depurado'!E3350</f>
        <v>444444556</v>
      </c>
      <c r="F3351" s="30" t="str">
        <f>+'Categorias-9 feb-Depurado'!F3350</f>
        <v>4 Winchester Road, Kingston 10</v>
      </c>
      <c r="G3351" s="30" t="str">
        <f>+'Categorias-9 feb-Depurado'!G3350</f>
        <v>KINGSTON</v>
      </c>
      <c r="H3351" s="30">
        <f>+'Categorias-9 feb-Depurado'!H3350</f>
        <v>115577</v>
      </c>
      <c r="I3351" s="107">
        <f>+'Categorias-9 feb-Depurado'!R3350</f>
        <v>71404032</v>
      </c>
      <c r="J3351" s="108">
        <f t="shared" si="216"/>
        <v>71404032</v>
      </c>
      <c r="K3351" s="107">
        <f t="shared" si="217"/>
        <v>194997.4093490415</v>
      </c>
      <c r="L3351" s="109">
        <f t="shared" si="218"/>
        <v>71599029.409349039</v>
      </c>
      <c r="M3351" s="110">
        <f t="shared" si="219"/>
        <v>5.4583815127242372E-05</v>
      </c>
      <c r="N3351" s="33" t="s">
        <v>4892</v>
      </c>
      <c r="O3351" s="33">
        <f>+'Categorias-9 feb-Depurado'!Y3350</f>
        <v>15360</v>
      </c>
      <c r="P3351" s="111">
        <f>+'Categorias-9 feb-Depurado'!AC3350</f>
        <v>44958</v>
      </c>
      <c r="Q3351" s="111">
        <f>+'Categorias-9 feb-Depurado'!AE3350</f>
        <v>44958</v>
      </c>
      <c r="R3351" s="112" t="str">
        <f>+'Categorias-9 feb-Depurado'!AB3350</f>
        <v>Espacio Aereo</v>
      </c>
    </row>
    <row r="3352" spans="2:18" s="1" customFormat="1" ht="14.5" hidden="1">
      <c r="B3352" s="57" t="str">
        <f>+'Categorias-9 feb-Depurado'!B3351</f>
        <v>MIAMI DADE AVIATION DEPARTMENT</v>
      </c>
      <c r="C3352" s="30" t="s">
        <v>4900</v>
      </c>
      <c r="D3352" s="31">
        <v>5</v>
      </c>
      <c r="E3352" s="30" t="str">
        <f>+'Categorias-9 feb-Depurado'!E3351</f>
        <v>444444523</v>
      </c>
      <c r="F3352" s="30" t="str">
        <f>+'Categorias-9 feb-Depurado'!F3351</f>
        <v>2100 NW 42nd Ave, FL 33142</v>
      </c>
      <c r="G3352" s="30" t="str">
        <f>+'Categorias-9 feb-Depurado'!G3351</f>
        <v>Miami</v>
      </c>
      <c r="H3352" s="30">
        <f>+'Categorias-9 feb-Depurado'!H3351</f>
        <v>23500175</v>
      </c>
      <c r="I3352" s="107">
        <f>+'Categorias-9 feb-Depurado'!R3351</f>
        <v>16003607</v>
      </c>
      <c r="J3352" s="108">
        <f t="shared" si="216"/>
        <v>16003607</v>
      </c>
      <c r="K3352" s="107">
        <f t="shared" si="217"/>
        <v>65601.158739606093</v>
      </c>
      <c r="L3352" s="109">
        <f t="shared" si="218"/>
        <v>16069208.158739606</v>
      </c>
      <c r="M3352" s="110">
        <f t="shared" si="219"/>
        <v>1.2250427060444032E-05</v>
      </c>
      <c r="N3352" s="33" t="s">
        <v>4892</v>
      </c>
      <c r="O3352" s="33">
        <f>+'Categorias-9 feb-Depurado'!Y3351</f>
        <v>3411.4899999999998</v>
      </c>
      <c r="P3352" s="111">
        <f>+'Categorias-9 feb-Depurado'!AC3351</f>
        <v>44944</v>
      </c>
      <c r="Q3352" s="111">
        <f>+'Categorias-9 feb-Depurado'!AE3351</f>
        <v>44954</v>
      </c>
      <c r="R3352" s="112" t="str">
        <f>+'Categorias-9 feb-Depurado'!AB3351</f>
        <v>Aeropuerto</v>
      </c>
    </row>
    <row r="3353" spans="2:18" s="1" customFormat="1" ht="14.5" hidden="1">
      <c r="B3353" s="57" t="str">
        <f>+'Categorias-9 feb-Depurado'!B3352</f>
        <v>MIAMI DADE AVIATION DEPARTMENT</v>
      </c>
      <c r="C3353" s="30" t="s">
        <v>4900</v>
      </c>
      <c r="D3353" s="31">
        <v>5</v>
      </c>
      <c r="E3353" s="30" t="str">
        <f>+'Categorias-9 feb-Depurado'!E3352</f>
        <v>444444523</v>
      </c>
      <c r="F3353" s="30" t="str">
        <f>+'Categorias-9 feb-Depurado'!F3352</f>
        <v>2100 NW 42nd Ave, FL 33142</v>
      </c>
      <c r="G3353" s="30" t="str">
        <f>+'Categorias-9 feb-Depurado'!G3352</f>
        <v>Miami</v>
      </c>
      <c r="H3353" s="30">
        <f>+'Categorias-9 feb-Depurado'!H3352</f>
        <v>23501399</v>
      </c>
      <c r="I3353" s="107">
        <f>+'Categorias-9 feb-Depurado'!R3352</f>
        <v>832368407</v>
      </c>
      <c r="J3353" s="108">
        <f t="shared" si="216"/>
        <v>0</v>
      </c>
      <c r="K3353" s="107">
        <f t="shared" si="217"/>
        <v>0</v>
      </c>
      <c r="L3353" s="109">
        <f t="shared" si="218"/>
        <v>832368407</v>
      </c>
      <c r="M3353" s="110">
        <f t="shared" si="219"/>
        <v>0.00063455948523671911</v>
      </c>
      <c r="N3353" s="33" t="s">
        <v>4892</v>
      </c>
      <c r="O3353" s="33">
        <f>+'Categorias-9 feb-Depurado'!Y3352</f>
        <v>178247.26999999999</v>
      </c>
      <c r="P3353" s="111">
        <f>+'Categorias-9 feb-Depurado'!AC3352</f>
        <v>44962</v>
      </c>
      <c r="Q3353" s="111">
        <f>+'Categorias-9 feb-Depurado'!AE3352</f>
        <v>44972</v>
      </c>
      <c r="R3353" s="112" t="str">
        <f>+'Categorias-9 feb-Depurado'!AB3352</f>
        <v>Aeropuerto</v>
      </c>
    </row>
    <row r="3354" spans="2:18" s="1" customFormat="1" ht="14.5" hidden="1">
      <c r="B3354" s="57" t="str">
        <f>+'Categorias-9 feb-Depurado'!B3353</f>
        <v>AIRLINE TARIFF PUBLISHING COMPANY</v>
      </c>
      <c r="C3354" s="30" t="s">
        <v>4900</v>
      </c>
      <c r="D3354" s="31">
        <v>5</v>
      </c>
      <c r="E3354" s="30" t="str">
        <f>+'Categorias-9 feb-Depurado'!E3353</f>
        <v>52-1015810</v>
      </c>
      <c r="F3354" s="30" t="str">
        <f>+'Categorias-9 feb-Depurado'!F3353</f>
        <v>45005 Aviation Drive Sterling, VA 20166 United States</v>
      </c>
      <c r="G3354" s="30" t="str">
        <f>+'Categorias-9 feb-Depurado'!G3353</f>
        <v>USA</v>
      </c>
      <c r="H3354" s="30" t="str">
        <f>+'Categorias-9 feb-Depurado'!H3353</f>
        <v>CINV-000043297</v>
      </c>
      <c r="I3354" s="107">
        <f>+'Categorias-9 feb-Depurado'!R3353</f>
        <v>1226601</v>
      </c>
      <c r="J3354" s="108">
        <f t="shared" si="216"/>
        <v>1226601</v>
      </c>
      <c r="K3354" s="107">
        <f t="shared" si="217"/>
        <v>3769.0856199991458</v>
      </c>
      <c r="L3354" s="109">
        <f t="shared" si="218"/>
        <v>1230370.0856199991</v>
      </c>
      <c r="M3354" s="110">
        <f t="shared" si="219"/>
        <v>9.3797770508327888E-07</v>
      </c>
      <c r="N3354" s="33" t="s">
        <v>4892</v>
      </c>
      <c r="O3354" s="33">
        <f>+'Categorias-9 feb-Depurado'!Y3353</f>
        <v>255</v>
      </c>
      <c r="P3354" s="111">
        <f>+'Categorias-9 feb-Depurado'!AC3353</f>
        <v>44927</v>
      </c>
      <c r="Q3354" s="111">
        <f>+'Categorias-9 feb-Depurado'!AE3353</f>
        <v>44957</v>
      </c>
      <c r="R3354" s="112" t="str">
        <f>+'Categorias-9 feb-Depurado'!AB3353</f>
        <v>IT</v>
      </c>
    </row>
    <row r="3355" spans="2:18" s="1" customFormat="1" ht="14.5" hidden="1">
      <c r="B3355" s="57" t="str">
        <f>+'Categorias-9 feb-Depurado'!B3354</f>
        <v>AIRLINE TARIFF PUBLISHING COMPANY</v>
      </c>
      <c r="C3355" s="30" t="s">
        <v>4900</v>
      </c>
      <c r="D3355" s="31">
        <v>5</v>
      </c>
      <c r="E3355" s="30" t="str">
        <f>+'Categorias-9 feb-Depurado'!E3354</f>
        <v>52-1015810</v>
      </c>
      <c r="F3355" s="30" t="str">
        <f>+'Categorias-9 feb-Depurado'!F3354</f>
        <v>45005 Aviation Drive Sterling, VA 20166 United States</v>
      </c>
      <c r="G3355" s="30" t="str">
        <f>+'Categorias-9 feb-Depurado'!G3354</f>
        <v>USA</v>
      </c>
      <c r="H3355" s="30" t="str">
        <f>+'Categorias-9 feb-Depurado'!H3354</f>
        <v>CINV-000044538</v>
      </c>
      <c r="I3355" s="107">
        <f>+'Categorias-9 feb-Depurado'!R3354</f>
        <v>2436537</v>
      </c>
      <c r="J3355" s="108">
        <f t="shared" si="216"/>
        <v>0</v>
      </c>
      <c r="K3355" s="107">
        <f t="shared" si="217"/>
        <v>0</v>
      </c>
      <c r="L3355" s="109">
        <f t="shared" si="218"/>
        <v>2436537</v>
      </c>
      <c r="M3355" s="110">
        <f t="shared" si="219"/>
        <v>1.8575040228313469E-06</v>
      </c>
      <c r="N3355" s="33" t="s">
        <v>4892</v>
      </c>
      <c r="O3355" s="33">
        <f>+'Categorias-9 feb-Depurado'!Y3354</f>
        <v>526</v>
      </c>
      <c r="P3355" s="111">
        <f>+'Categorias-9 feb-Depurado'!AC3354</f>
        <v>44957</v>
      </c>
      <c r="Q3355" s="111">
        <f>+'Categorias-9 feb-Depurado'!AE3354</f>
        <v>44987</v>
      </c>
      <c r="R3355" s="112" t="str">
        <f>+'Categorias-9 feb-Depurado'!AB3354</f>
        <v>IT</v>
      </c>
    </row>
    <row r="3356" spans="2:18" s="1" customFormat="1" ht="14.5" hidden="1">
      <c r="B3356" s="57" t="str">
        <f>+'Categorias-9 feb-Depurado'!B3355</f>
        <v>AIRLINE TARIFF PUBLISHING COMPANY</v>
      </c>
      <c r="C3356" s="30" t="s">
        <v>4900</v>
      </c>
      <c r="D3356" s="31">
        <v>5</v>
      </c>
      <c r="E3356" s="30" t="str">
        <f>+'Categorias-9 feb-Depurado'!E3355</f>
        <v>52-1015810</v>
      </c>
      <c r="F3356" s="30" t="str">
        <f>+'Categorias-9 feb-Depurado'!F3355</f>
        <v>45005 Aviation Drive Sterling, VA 20166 United States</v>
      </c>
      <c r="G3356" s="30" t="str">
        <f>+'Categorias-9 feb-Depurado'!G3355</f>
        <v>USA</v>
      </c>
      <c r="H3356" s="30" t="str">
        <f>+'Categorias-9 feb-Depurado'!H3355</f>
        <v>CINV-000043731</v>
      </c>
      <c r="I3356" s="107">
        <f>+'Categorias-9 feb-Depurado'!R3355</f>
        <v>2609504</v>
      </c>
      <c r="J3356" s="108">
        <f t="shared" si="216"/>
        <v>0</v>
      </c>
      <c r="K3356" s="107">
        <f t="shared" si="217"/>
        <v>0</v>
      </c>
      <c r="L3356" s="109">
        <f t="shared" si="218"/>
        <v>2609504</v>
      </c>
      <c r="M3356" s="110">
        <f t="shared" si="219"/>
        <v>1.9893661280721332E-06</v>
      </c>
      <c r="N3356" s="33" t="s">
        <v>4892</v>
      </c>
      <c r="O3356" s="33">
        <f>+'Categorias-9 feb-Depurado'!Y3355</f>
        <v>563.34000000000003</v>
      </c>
      <c r="P3356" s="111">
        <f>+'Categorias-9 feb-Depurado'!AC3355</f>
        <v>44957</v>
      </c>
      <c r="Q3356" s="111">
        <f>+'Categorias-9 feb-Depurado'!AE3355</f>
        <v>44987</v>
      </c>
      <c r="R3356" s="112" t="str">
        <f>+'Categorias-9 feb-Depurado'!AB3355</f>
        <v>IT</v>
      </c>
    </row>
    <row r="3357" spans="2:18" s="1" customFormat="1" ht="14.5" hidden="1">
      <c r="B3357" s="57" t="str">
        <f>+'Categorias-9 feb-Depurado'!B3356</f>
        <v>PAZ HOROWITZA BOGADOS S.A.</v>
      </c>
      <c r="C3357" s="30" t="s">
        <v>4900</v>
      </c>
      <c r="D3357" s="31">
        <v>5</v>
      </c>
      <c r="E3357" s="30" t="str">
        <f>+'Categorias-9 feb-Depurado'!E3356</f>
        <v>1792577373001.</v>
      </c>
      <c r="F3357" s="30" t="str">
        <f>+'Categorias-9 feb-Depurado'!F3356</f>
        <v>RH24+X9F La Del Establo, Calle C, Quito 170157</v>
      </c>
      <c r="G3357" s="30" t="str">
        <f>+'Categorias-9 feb-Depurado'!G3356</f>
        <v xml:space="preserve">Ecuador </v>
      </c>
      <c r="H3357" s="30" t="str">
        <f>+'Categorias-9 feb-Depurado'!H3356</f>
        <v>001-002-000024734</v>
      </c>
      <c r="I3357" s="107">
        <f>+'Categorias-9 feb-Depurado'!R3356</f>
        <v>4904379</v>
      </c>
      <c r="J3357" s="108">
        <f t="shared" si="216"/>
        <v>0</v>
      </c>
      <c r="K3357" s="107">
        <f t="shared" si="217"/>
        <v>0</v>
      </c>
      <c r="L3357" s="109">
        <f t="shared" si="218"/>
        <v>4904379</v>
      </c>
      <c r="M3357" s="110">
        <f t="shared" si="219"/>
        <v>3.7388735414194727E-06</v>
      </c>
      <c r="N3357" s="33" t="s">
        <v>4892</v>
      </c>
      <c r="O3357" s="33">
        <f>+'Categorias-9 feb-Depurado'!Y3356</f>
        <v>1055</v>
      </c>
      <c r="P3357" s="111">
        <f>+'Categorias-9 feb-Depurado'!AC3356</f>
        <v>44958</v>
      </c>
      <c r="Q3357" s="111">
        <f>+'Categorias-9 feb-Depurado'!AE3356</f>
        <v>44988</v>
      </c>
      <c r="R3357" s="112" t="str">
        <f>+'Categorias-9 feb-Depurado'!AB3356</f>
        <v>Legal</v>
      </c>
    </row>
    <row r="3358" spans="2:18" s="1" customFormat="1" ht="14.5" hidden="1">
      <c r="B3358" s="57" t="str">
        <f>+'Categorias-9 feb-Depurado'!B3357</f>
        <v>AAR INTERNATIONAL INC</v>
      </c>
      <c r="C3358" s="30" t="s">
        <v>4900</v>
      </c>
      <c r="D3358" s="31">
        <v>5</v>
      </c>
      <c r="E3358" s="30" t="str">
        <f>+'Categorias-9 feb-Depurado'!E3357</f>
        <v>36-2334820</v>
      </c>
      <c r="F3358" s="30" t="str">
        <f>+'Categorias-9 feb-Depurado'!F3357</f>
        <v>Wood Dale (Illinois)</v>
      </c>
      <c r="G3358" s="30" t="str">
        <f>+'Categorias-9 feb-Depurado'!G3357</f>
        <v>Estados Unidos</v>
      </c>
      <c r="H3358" s="30">
        <f>+'Categorias-9 feb-Depurado'!H3357</f>
        <v>60258976</v>
      </c>
      <c r="I3358" s="107">
        <f>+'Categorias-9 feb-Depurado'!R3357</f>
        <v>452211115</v>
      </c>
      <c r="J3358" s="108">
        <f t="shared" si="216"/>
        <v>452211115</v>
      </c>
      <c r="K3358" s="107">
        <f t="shared" si="217"/>
        <v>420321008.50883895</v>
      </c>
      <c r="L3358" s="109">
        <f t="shared" si="218"/>
        <v>872532123.50883889</v>
      </c>
      <c r="M3358" s="110">
        <f t="shared" si="219"/>
        <v>0.00066517846003046369</v>
      </c>
      <c r="N3358" s="33" t="s">
        <v>4892</v>
      </c>
      <c r="O3358" s="33">
        <f>+'Categorias-9 feb-Depurado'!Y3357</f>
        <v>152656.57999999999</v>
      </c>
      <c r="P3358" s="111">
        <f>+'Categorias-9 feb-Depurado'!AC3357</f>
        <v>42978</v>
      </c>
      <c r="Q3358" s="111">
        <f>+'Categorias-9 feb-Depurado'!AE3357</f>
        <v>43038</v>
      </c>
      <c r="R3358" s="112" t="str">
        <f>+'Categorias-9 feb-Depurado'!AB3357</f>
        <v>Manto</v>
      </c>
    </row>
    <row r="3359" spans="2:18" s="1" customFormat="1" ht="14.5" hidden="1">
      <c r="B3359" s="57" t="str">
        <f>+'Categorias-9 feb-Depurado'!B3358</f>
        <v>AAR INTERNATIONAL INC</v>
      </c>
      <c r="C3359" s="30" t="s">
        <v>4900</v>
      </c>
      <c r="D3359" s="31">
        <v>5</v>
      </c>
      <c r="E3359" s="30" t="str">
        <f>+'Categorias-9 feb-Depurado'!E3358</f>
        <v>36-2334820</v>
      </c>
      <c r="F3359" s="30" t="str">
        <f>+'Categorias-9 feb-Depurado'!F3358</f>
        <v>Wood Dale (Illinois)</v>
      </c>
      <c r="G3359" s="30" t="str">
        <f>+'Categorias-9 feb-Depurado'!G3358</f>
        <v>Estados Unidos</v>
      </c>
      <c r="H3359" s="30">
        <f>+'Categorias-9 feb-Depurado'!H3358</f>
        <v>60273943</v>
      </c>
      <c r="I3359" s="107">
        <f>+'Categorias-9 feb-Depurado'!R3358</f>
        <v>865815379</v>
      </c>
      <c r="J3359" s="108">
        <f t="shared" si="216"/>
        <v>865815379</v>
      </c>
      <c r="K3359" s="107">
        <f t="shared" si="217"/>
        <v>764809054.84246576</v>
      </c>
      <c r="L3359" s="109">
        <f t="shared" si="218"/>
        <v>1630624433.8424659</v>
      </c>
      <c r="M3359" s="110">
        <f t="shared" si="219"/>
        <v>0.0012431132568844502</v>
      </c>
      <c r="N3359" s="33" t="s">
        <v>4892</v>
      </c>
      <c r="O3359" s="33">
        <f>+'Categorias-9 feb-Depurado'!Y3358</f>
        <v>292280.33000000002</v>
      </c>
      <c r="P3359" s="111">
        <f>+'Categorias-9 feb-Depurado'!AC3358</f>
        <v>43049</v>
      </c>
      <c r="Q3359" s="111">
        <f>+'Categorias-9 feb-Depurado'!AE3358</f>
        <v>43109</v>
      </c>
      <c r="R3359" s="112" t="str">
        <f>+'Categorias-9 feb-Depurado'!AB3358</f>
        <v>Manto</v>
      </c>
    </row>
    <row r="3360" spans="2:18" s="1" customFormat="1" ht="14.5" hidden="1">
      <c r="B3360" s="57" t="str">
        <f>+'Categorias-9 feb-Depurado'!B3359</f>
        <v>AAR INTERNATIONAL INC</v>
      </c>
      <c r="C3360" s="30" t="s">
        <v>4900</v>
      </c>
      <c r="D3360" s="31">
        <v>5</v>
      </c>
      <c r="E3360" s="30" t="str">
        <f>+'Categorias-9 feb-Depurado'!E3359</f>
        <v>36-2334820</v>
      </c>
      <c r="F3360" s="30" t="str">
        <f>+'Categorias-9 feb-Depurado'!F3359</f>
        <v>Wood Dale (Illinois)</v>
      </c>
      <c r="G3360" s="30" t="str">
        <f>+'Categorias-9 feb-Depurado'!G3359</f>
        <v>Estados Unidos</v>
      </c>
      <c r="H3360" s="30">
        <f>+'Categorias-9 feb-Depurado'!H3359</f>
        <v>60288589</v>
      </c>
      <c r="I3360" s="107">
        <f>+'Categorias-9 feb-Depurado'!R3359</f>
        <v>648893505</v>
      </c>
      <c r="J3360" s="108">
        <f t="shared" si="216"/>
        <v>648893505</v>
      </c>
      <c r="K3360" s="107">
        <f t="shared" si="217"/>
        <v>545597089.3230536</v>
      </c>
      <c r="L3360" s="109">
        <f t="shared" si="218"/>
        <v>1194490594.3230536</v>
      </c>
      <c r="M3360" s="110">
        <f t="shared" si="219"/>
        <v>0.00091062482703495925</v>
      </c>
      <c r="N3360" s="33" t="s">
        <v>4892</v>
      </c>
      <c r="O3360" s="33">
        <f>+'Categorias-9 feb-Depurado'!Y3359</f>
        <v>219052.25</v>
      </c>
      <c r="P3360" s="111">
        <f>+'Categorias-9 feb-Depurado'!AC3359</f>
        <v>43116</v>
      </c>
      <c r="Q3360" s="111">
        <f>+'Categorias-9 feb-Depurado'!AE3359</f>
        <v>43176</v>
      </c>
      <c r="R3360" s="112" t="str">
        <f>+'Categorias-9 feb-Depurado'!AB3359</f>
        <v>Manto</v>
      </c>
    </row>
    <row r="3361" spans="2:18" s="1" customFormat="1" ht="14.5" hidden="1">
      <c r="B3361" s="57" t="str">
        <f>+'Categorias-9 feb-Depurado'!B3360</f>
        <v>AAR INTERNATIONAL INC</v>
      </c>
      <c r="C3361" s="30" t="s">
        <v>4900</v>
      </c>
      <c r="D3361" s="31">
        <v>5</v>
      </c>
      <c r="E3361" s="30" t="str">
        <f>+'Categorias-9 feb-Depurado'!E3360</f>
        <v>36-2334820</v>
      </c>
      <c r="F3361" s="30" t="str">
        <f>+'Categorias-9 feb-Depurado'!F3360</f>
        <v>Wood Dale (Illinois)</v>
      </c>
      <c r="G3361" s="30" t="str">
        <f>+'Categorias-9 feb-Depurado'!G3360</f>
        <v>Estados Unidos</v>
      </c>
      <c r="H3361" s="30">
        <f>+'Categorias-9 feb-Depurado'!H3360</f>
        <v>60303366</v>
      </c>
      <c r="I3361" s="107">
        <f>+'Categorias-9 feb-Depurado'!R3360</f>
        <v>27804700</v>
      </c>
      <c r="J3361" s="108">
        <f t="shared" si="216"/>
        <v>27804700</v>
      </c>
      <c r="K3361" s="107">
        <f t="shared" si="217"/>
        <v>22290991.704962444</v>
      </c>
      <c r="L3361" s="109">
        <f t="shared" si="218"/>
        <v>50095691.704962447</v>
      </c>
      <c r="M3361" s="110">
        <f t="shared" si="219"/>
        <v>3.8190657013821947E-05</v>
      </c>
      <c r="N3361" s="33" t="s">
        <v>4892</v>
      </c>
      <c r="O3361" s="33">
        <f>+'Categorias-9 feb-Depurado'!Y3360</f>
        <v>10000</v>
      </c>
      <c r="P3361" s="111">
        <f>+'Categorias-9 feb-Depurado'!AC3360</f>
        <v>43179</v>
      </c>
      <c r="Q3361" s="111">
        <f>+'Categorias-9 feb-Depurado'!AE3360</f>
        <v>43239</v>
      </c>
      <c r="R3361" s="112" t="str">
        <f>+'Categorias-9 feb-Depurado'!AB3360</f>
        <v>Manto</v>
      </c>
    </row>
    <row r="3362" spans="2:18" s="1" customFormat="1" ht="14.5" hidden="1">
      <c r="B3362" s="57" t="str">
        <f>+'Categorias-9 feb-Depurado'!B3361</f>
        <v>AAR INTERNATIONAL INC</v>
      </c>
      <c r="C3362" s="30" t="s">
        <v>4900</v>
      </c>
      <c r="D3362" s="31">
        <v>5</v>
      </c>
      <c r="E3362" s="30" t="str">
        <f>+'Categorias-9 feb-Depurado'!E3361</f>
        <v>36-2334820</v>
      </c>
      <c r="F3362" s="30" t="str">
        <f>+'Categorias-9 feb-Depurado'!F3361</f>
        <v>Wood Dale (Illinois)</v>
      </c>
      <c r="G3362" s="30" t="str">
        <f>+'Categorias-9 feb-Depurado'!G3361</f>
        <v>Estados Unidos</v>
      </c>
      <c r="H3362" s="30" t="str">
        <f>+'Categorias-9 feb-Depurado'!H3361</f>
        <v>NC 60306950</v>
      </c>
      <c r="I3362" s="107">
        <f>+'Categorias-9 feb-Depurado'!R3361</f>
        <v>-27804700</v>
      </c>
      <c r="J3362" s="108">
        <f t="shared" si="216"/>
        <v>-27804700</v>
      </c>
      <c r="K3362" s="107">
        <f t="shared" si="217"/>
        <v>-22001513.902499169</v>
      </c>
      <c r="L3362" s="109">
        <f t="shared" si="218"/>
        <v>-49806213.902499169</v>
      </c>
      <c r="M3362" s="110">
        <f t="shared" si="219"/>
        <v>-3.7969972418186448E-05</v>
      </c>
      <c r="N3362" s="33" t="s">
        <v>4892</v>
      </c>
      <c r="O3362" s="33">
        <f>+'Categorias-9 feb-Depurado'!Y3361</f>
        <v>-10000</v>
      </c>
      <c r="P3362" s="111">
        <f>+'Categorias-9 feb-Depurado'!AC3361</f>
        <v>43196</v>
      </c>
      <c r="Q3362" s="111">
        <f>+'Categorias-9 feb-Depurado'!AE3361</f>
        <v>43256</v>
      </c>
      <c r="R3362" s="112" t="str">
        <f>+'Categorias-9 feb-Depurado'!AB3361</f>
        <v>Manto</v>
      </c>
    </row>
    <row r="3363" spans="2:18" s="1" customFormat="1" ht="14.5" hidden="1">
      <c r="B3363" s="57" t="str">
        <f>+'Categorias-9 feb-Depurado'!B3362</f>
        <v>AAR INTERNATIONAL INC</v>
      </c>
      <c r="C3363" s="30" t="s">
        <v>4900</v>
      </c>
      <c r="D3363" s="31">
        <v>5</v>
      </c>
      <c r="E3363" s="30" t="str">
        <f>+'Categorias-9 feb-Depurado'!E3362</f>
        <v>36-2334820</v>
      </c>
      <c r="F3363" s="30" t="str">
        <f>+'Categorias-9 feb-Depurado'!F3362</f>
        <v>Wood Dale (Illinois)</v>
      </c>
      <c r="G3363" s="30" t="str">
        <f>+'Categorias-9 feb-Depurado'!G3362</f>
        <v>Estados Unidos</v>
      </c>
      <c r="H3363" s="30">
        <f>+'Categorias-9 feb-Depurado'!H3362</f>
        <v>60314054</v>
      </c>
      <c r="I3363" s="107">
        <f>+'Categorias-9 feb-Depurado'!R3362</f>
        <v>480904966</v>
      </c>
      <c r="J3363" s="108">
        <f t="shared" si="216"/>
        <v>480904966</v>
      </c>
      <c r="K3363" s="107">
        <f t="shared" si="217"/>
        <v>372350699.4835543</v>
      </c>
      <c r="L3363" s="109">
        <f t="shared" si="218"/>
        <v>853255665.48355436</v>
      </c>
      <c r="M3363" s="110">
        <f t="shared" si="219"/>
        <v>0.00065048297281729772</v>
      </c>
      <c r="N3363" s="33" t="s">
        <v>4892</v>
      </c>
      <c r="O3363" s="33">
        <f>+'Categorias-9 feb-Depurado'!Y3362</f>
        <v>169957.84</v>
      </c>
      <c r="P3363" s="111">
        <f>+'Categorias-9 feb-Depurado'!AC3362</f>
        <v>43224</v>
      </c>
      <c r="Q3363" s="111">
        <f>+'Categorias-9 feb-Depurado'!AE3362</f>
        <v>43284</v>
      </c>
      <c r="R3363" s="112" t="str">
        <f>+'Categorias-9 feb-Depurado'!AB3362</f>
        <v>Manto</v>
      </c>
    </row>
    <row r="3364" spans="2:18" s="1" customFormat="1" ht="14.5" hidden="1">
      <c r="B3364" s="57" t="str">
        <f>+'Categorias-9 feb-Depurado'!B3363</f>
        <v>AAR INTERNATIONAL INC</v>
      </c>
      <c r="C3364" s="30" t="s">
        <v>4900</v>
      </c>
      <c r="D3364" s="31">
        <v>5</v>
      </c>
      <c r="E3364" s="30" t="str">
        <f>+'Categorias-9 feb-Depurado'!E3363</f>
        <v>36-2334820</v>
      </c>
      <c r="F3364" s="30" t="str">
        <f>+'Categorias-9 feb-Depurado'!F3363</f>
        <v>Wood Dale (Illinois)</v>
      </c>
      <c r="G3364" s="30" t="str">
        <f>+'Categorias-9 feb-Depurado'!G3363</f>
        <v>Estados Unidos</v>
      </c>
      <c r="H3364" s="30">
        <f>+'Categorias-9 feb-Depurado'!H3363</f>
        <v>60314057</v>
      </c>
      <c r="I3364" s="107">
        <f>+'Categorias-9 feb-Depurado'!R3363</f>
        <v>138636561</v>
      </c>
      <c r="J3364" s="108">
        <f t="shared" si="216"/>
        <v>138636561</v>
      </c>
      <c r="K3364" s="107">
        <f t="shared" si="217"/>
        <v>107342248.70188686</v>
      </c>
      <c r="L3364" s="109">
        <f t="shared" si="218"/>
        <v>245978809.70188686</v>
      </c>
      <c r="M3364" s="110">
        <f t="shared" si="219"/>
        <v>0.0001875229592460616</v>
      </c>
      <c r="N3364" s="33" t="s">
        <v>4892</v>
      </c>
      <c r="O3364" s="33">
        <f>+'Categorias-9 feb-Depurado'!Y3363</f>
        <v>48995.900000000001</v>
      </c>
      <c r="P3364" s="111">
        <f>+'Categorias-9 feb-Depurado'!AC3363</f>
        <v>43224</v>
      </c>
      <c r="Q3364" s="111">
        <f>+'Categorias-9 feb-Depurado'!AE3363</f>
        <v>43284</v>
      </c>
      <c r="R3364" s="112" t="str">
        <f>+'Categorias-9 feb-Depurado'!AB3363</f>
        <v>Manto</v>
      </c>
    </row>
    <row r="3365" spans="2:18" s="1" customFormat="1" ht="14.5" hidden="1">
      <c r="B3365" s="57" t="str">
        <f>+'Categorias-9 feb-Depurado'!B3364</f>
        <v>AAR INTERNATIONAL INC</v>
      </c>
      <c r="C3365" s="30" t="s">
        <v>4900</v>
      </c>
      <c r="D3365" s="31">
        <v>5</v>
      </c>
      <c r="E3365" s="30" t="str">
        <f>+'Categorias-9 feb-Depurado'!E3364</f>
        <v>36-2334820</v>
      </c>
      <c r="F3365" s="30" t="str">
        <f>+'Categorias-9 feb-Depurado'!F3364</f>
        <v>Wood Dale (Illinois)</v>
      </c>
      <c r="G3365" s="30" t="str">
        <f>+'Categorias-9 feb-Depurado'!G3364</f>
        <v>Estados Unidos</v>
      </c>
      <c r="H3365" s="30">
        <f>+'Categorias-9 feb-Depurado'!H3364</f>
        <v>60321983</v>
      </c>
      <c r="I3365" s="107">
        <f>+'Categorias-9 feb-Depurado'!R3364</f>
        <v>141158152</v>
      </c>
      <c r="J3365" s="108">
        <f t="shared" si="216"/>
        <v>141158152</v>
      </c>
      <c r="K3365" s="107">
        <f t="shared" si="217"/>
        <v>106577371.82908191</v>
      </c>
      <c r="L3365" s="109">
        <f t="shared" si="218"/>
        <v>247735523.82908189</v>
      </c>
      <c r="M3365" s="110">
        <f t="shared" si="219"/>
        <v>0.00018886219750028447</v>
      </c>
      <c r="N3365" s="33" t="s">
        <v>4892</v>
      </c>
      <c r="O3365" s="33">
        <f>+'Categorias-9 feb-Depurado'!Y3364</f>
        <v>48995.900000000001</v>
      </c>
      <c r="P3365" s="111">
        <f>+'Categorias-9 feb-Depurado'!AC3364</f>
        <v>43256</v>
      </c>
      <c r="Q3365" s="111">
        <f>+'Categorias-9 feb-Depurado'!AE3364</f>
        <v>43316</v>
      </c>
      <c r="R3365" s="112" t="str">
        <f>+'Categorias-9 feb-Depurado'!AB3364</f>
        <v>Manto</v>
      </c>
    </row>
    <row r="3366" spans="2:18" s="1" customFormat="1" ht="14.5" hidden="1">
      <c r="B3366" s="57" t="str">
        <f>+'Categorias-9 feb-Depurado'!B3365</f>
        <v>AAR INTERNATIONAL INC</v>
      </c>
      <c r="C3366" s="30" t="s">
        <v>4900</v>
      </c>
      <c r="D3366" s="31">
        <v>5</v>
      </c>
      <c r="E3366" s="30" t="str">
        <f>+'Categorias-9 feb-Depurado'!E3365</f>
        <v>36-2334820</v>
      </c>
      <c r="F3366" s="30" t="str">
        <f>+'Categorias-9 feb-Depurado'!F3365</f>
        <v>Wood Dale (Illinois)</v>
      </c>
      <c r="G3366" s="30" t="str">
        <f>+'Categorias-9 feb-Depurado'!G3365</f>
        <v>Estados Unidos</v>
      </c>
      <c r="H3366" s="30">
        <f>+'Categorias-9 feb-Depurado'!H3365</f>
        <v>60322084</v>
      </c>
      <c r="I3366" s="107">
        <f>+'Categorias-9 feb-Depurado'!R3365</f>
        <v>478829549</v>
      </c>
      <c r="J3366" s="108">
        <f t="shared" si="216"/>
        <v>478829549</v>
      </c>
      <c r="K3366" s="107">
        <f t="shared" si="217"/>
        <v>361526374.23678231</v>
      </c>
      <c r="L3366" s="109">
        <f t="shared" si="218"/>
        <v>840355923.23678231</v>
      </c>
      <c r="M3366" s="110">
        <f t="shared" si="219"/>
        <v>0.00064064880115609726</v>
      </c>
      <c r="N3366" s="33" t="s">
        <v>4892</v>
      </c>
      <c r="O3366" s="33">
        <f>+'Categorias-9 feb-Depurado'!Y3365</f>
        <v>166201.41</v>
      </c>
      <c r="P3366" s="111">
        <f>+'Categorias-9 feb-Depurado'!AC3365</f>
        <v>43256</v>
      </c>
      <c r="Q3366" s="111">
        <f>+'Categorias-9 feb-Depurado'!AE3365</f>
        <v>43316</v>
      </c>
      <c r="R3366" s="112" t="str">
        <f>+'Categorias-9 feb-Depurado'!AB3365</f>
        <v>Manto</v>
      </c>
    </row>
    <row r="3367" spans="2:18" s="1" customFormat="1" ht="14.5" hidden="1">
      <c r="B3367" s="57" t="str">
        <f>+'Categorias-9 feb-Depurado'!B3366</f>
        <v>AAR INTERNATIONAL INC</v>
      </c>
      <c r="C3367" s="30" t="s">
        <v>4900</v>
      </c>
      <c r="D3367" s="31">
        <v>5</v>
      </c>
      <c r="E3367" s="30" t="str">
        <f>+'Categorias-9 feb-Depurado'!E3366</f>
        <v>36-2334820</v>
      </c>
      <c r="F3367" s="30" t="str">
        <f>+'Categorias-9 feb-Depurado'!F3366</f>
        <v>Wood Dale (Illinois)</v>
      </c>
      <c r="G3367" s="30" t="str">
        <f>+'Categorias-9 feb-Depurado'!G3366</f>
        <v>Estados Unidos</v>
      </c>
      <c r="H3367" s="30">
        <f>+'Categorias-9 feb-Depurado'!H3366</f>
        <v>60327086</v>
      </c>
      <c r="I3367" s="107">
        <f>+'Categorias-9 feb-Depurado'!R3366</f>
        <v>5970690</v>
      </c>
      <c r="J3367" s="108">
        <f t="shared" si="216"/>
        <v>5970690</v>
      </c>
      <c r="K3367" s="107">
        <f t="shared" si="217"/>
        <v>4433249.0098934118</v>
      </c>
      <c r="L3367" s="109">
        <f t="shared" si="218"/>
        <v>10403939.009893412</v>
      </c>
      <c r="M3367" s="110">
        <f t="shared" si="219"/>
        <v>7.9314857784507249E-06</v>
      </c>
      <c r="N3367" s="33" t="s">
        <v>4892</v>
      </c>
      <c r="O3367" s="33">
        <f>+'Categorias-9 feb-Depurado'!Y3366</f>
        <v>2039.4000000000001</v>
      </c>
      <c r="P3367" s="111">
        <f>+'Categorias-9 feb-Depurado'!AC3366</f>
        <v>43277</v>
      </c>
      <c r="Q3367" s="111">
        <f>+'Categorias-9 feb-Depurado'!AE3366</f>
        <v>43337</v>
      </c>
      <c r="R3367" s="112" t="str">
        <f>+'Categorias-9 feb-Depurado'!AB3366</f>
        <v>Manto</v>
      </c>
    </row>
    <row r="3368" spans="2:18" s="1" customFormat="1" ht="14.5" hidden="1">
      <c r="B3368" s="57" t="str">
        <f>+'Categorias-9 feb-Depurado'!B3367</f>
        <v>AAR INTERNATIONAL INC</v>
      </c>
      <c r="C3368" s="30" t="s">
        <v>4900</v>
      </c>
      <c r="D3368" s="31">
        <v>5</v>
      </c>
      <c r="E3368" s="30" t="str">
        <f>+'Categorias-9 feb-Depurado'!E3367</f>
        <v>36-2334820</v>
      </c>
      <c r="F3368" s="30" t="str">
        <f>+'Categorias-9 feb-Depurado'!F3367</f>
        <v>Wood Dale (Illinois)</v>
      </c>
      <c r="G3368" s="30" t="str">
        <f>+'Categorias-9 feb-Depurado'!G3367</f>
        <v>Estados Unidos</v>
      </c>
      <c r="H3368" s="30">
        <f>+'Categorias-9 feb-Depurado'!H3367</f>
        <v>60327085</v>
      </c>
      <c r="I3368" s="107">
        <f>+'Categorias-9 feb-Depurado'!R3367</f>
        <v>1834039</v>
      </c>
      <c r="J3368" s="108">
        <f t="shared" si="216"/>
        <v>1834039</v>
      </c>
      <c r="K3368" s="107">
        <f t="shared" si="217"/>
        <v>1361777.5467920632</v>
      </c>
      <c r="L3368" s="109">
        <f t="shared" si="218"/>
        <v>3195816.5467920629</v>
      </c>
      <c r="M3368" s="110">
        <f t="shared" si="219"/>
        <v>2.4363439142919809E-06</v>
      </c>
      <c r="N3368" s="33" t="s">
        <v>4892</v>
      </c>
      <c r="O3368" s="33">
        <f>+'Categorias-9 feb-Depurado'!Y3367</f>
        <v>626.45000000000005</v>
      </c>
      <c r="P3368" s="111">
        <f>+'Categorias-9 feb-Depurado'!AC3367</f>
        <v>43277</v>
      </c>
      <c r="Q3368" s="111">
        <f>+'Categorias-9 feb-Depurado'!AE3367</f>
        <v>43337</v>
      </c>
      <c r="R3368" s="112" t="str">
        <f>+'Categorias-9 feb-Depurado'!AB3367</f>
        <v>Manto</v>
      </c>
    </row>
    <row r="3369" spans="2:18" s="1" customFormat="1" ht="14.5" hidden="1">
      <c r="B3369" s="57" t="str">
        <f>+'Categorias-9 feb-Depurado'!B3368</f>
        <v>AAR INTERNATIONAL INC</v>
      </c>
      <c r="C3369" s="30" t="s">
        <v>4900</v>
      </c>
      <c r="D3369" s="31">
        <v>5</v>
      </c>
      <c r="E3369" s="30" t="str">
        <f>+'Categorias-9 feb-Depurado'!E3368</f>
        <v>36-2334820</v>
      </c>
      <c r="F3369" s="30" t="str">
        <f>+'Categorias-9 feb-Depurado'!F3368</f>
        <v>Wood Dale (Illinois)</v>
      </c>
      <c r="G3369" s="30" t="str">
        <f>+'Categorias-9 feb-Depurado'!G3368</f>
        <v>Estados Unidos</v>
      </c>
      <c r="H3369" s="30">
        <f>+'Categorias-9 feb-Depurado'!H3368</f>
        <v>60327095</v>
      </c>
      <c r="I3369" s="107">
        <f>+'Categorias-9 feb-Depurado'!R3368</f>
        <v>10592544</v>
      </c>
      <c r="J3369" s="108">
        <f t="shared" si="216"/>
        <v>10592544</v>
      </c>
      <c r="K3369" s="107">
        <f t="shared" si="217"/>
        <v>7864984.6500575989</v>
      </c>
      <c r="L3369" s="109">
        <f t="shared" si="218"/>
        <v>18457528.650057599</v>
      </c>
      <c r="M3369" s="110">
        <f t="shared" si="219"/>
        <v>1.4071173029183153E-05</v>
      </c>
      <c r="N3369" s="33" t="s">
        <v>4892</v>
      </c>
      <c r="O3369" s="33">
        <f>+'Categorias-9 feb-Depurado'!Y3368</f>
        <v>3618.0799999999999</v>
      </c>
      <c r="P3369" s="111">
        <f>+'Categorias-9 feb-Depurado'!AC3368</f>
        <v>43277</v>
      </c>
      <c r="Q3369" s="111">
        <f>+'Categorias-9 feb-Depurado'!AE3368</f>
        <v>43337</v>
      </c>
      <c r="R3369" s="112" t="str">
        <f>+'Categorias-9 feb-Depurado'!AB3368</f>
        <v>Manto</v>
      </c>
    </row>
    <row r="3370" spans="2:18" s="1" customFormat="1" ht="14.5" hidden="1">
      <c r="B3370" s="57" t="str">
        <f>+'Categorias-9 feb-Depurado'!B3369</f>
        <v>AAR INTERNATIONAL INC</v>
      </c>
      <c r="C3370" s="30" t="s">
        <v>4900</v>
      </c>
      <c r="D3370" s="31">
        <v>5</v>
      </c>
      <c r="E3370" s="30" t="str">
        <f>+'Categorias-9 feb-Depurado'!E3369</f>
        <v>36-2334820</v>
      </c>
      <c r="F3370" s="30" t="str">
        <f>+'Categorias-9 feb-Depurado'!F3369</f>
        <v>Wood Dale (Illinois)</v>
      </c>
      <c r="G3370" s="30" t="str">
        <f>+'Categorias-9 feb-Depurado'!G3369</f>
        <v>Estados Unidos</v>
      </c>
      <c r="H3370" s="30">
        <f>+'Categorias-9 feb-Depurado'!H3369</f>
        <v>60327089</v>
      </c>
      <c r="I3370" s="107">
        <f>+'Categorias-9 feb-Depurado'!R3369</f>
        <v>3084154</v>
      </c>
      <c r="J3370" s="108">
        <f t="shared" si="216"/>
        <v>3084154</v>
      </c>
      <c r="K3370" s="107">
        <f t="shared" si="217"/>
        <v>2289990.3808201072</v>
      </c>
      <c r="L3370" s="109">
        <f t="shared" si="218"/>
        <v>5374144.3808201067</v>
      </c>
      <c r="M3370" s="110">
        <f t="shared" si="219"/>
        <v>4.0970011153739208E-06</v>
      </c>
      <c r="N3370" s="33" t="s">
        <v>4892</v>
      </c>
      <c r="O3370" s="33">
        <f>+'Categorias-9 feb-Depurado'!Y3369</f>
        <v>1053.45</v>
      </c>
      <c r="P3370" s="111">
        <f>+'Categorias-9 feb-Depurado'!AC3369</f>
        <v>43277</v>
      </c>
      <c r="Q3370" s="111">
        <f>+'Categorias-9 feb-Depurado'!AE3369</f>
        <v>43337</v>
      </c>
      <c r="R3370" s="112" t="str">
        <f>+'Categorias-9 feb-Depurado'!AB3369</f>
        <v>Manto</v>
      </c>
    </row>
    <row r="3371" spans="2:18" s="1" customFormat="1" ht="14.5" hidden="1">
      <c r="B3371" s="57" t="str">
        <f>+'Categorias-9 feb-Depurado'!B3370</f>
        <v>AAR INTERNATIONAL INC</v>
      </c>
      <c r="C3371" s="30" t="s">
        <v>4900</v>
      </c>
      <c r="D3371" s="31">
        <v>5</v>
      </c>
      <c r="E3371" s="30" t="str">
        <f>+'Categorias-9 feb-Depurado'!E3370</f>
        <v>36-2334820</v>
      </c>
      <c r="F3371" s="30" t="str">
        <f>+'Categorias-9 feb-Depurado'!F3370</f>
        <v>Wood Dale (Illinois)</v>
      </c>
      <c r="G3371" s="30" t="str">
        <f>+'Categorias-9 feb-Depurado'!G3370</f>
        <v>Estados Unidos</v>
      </c>
      <c r="H3371" s="30">
        <f>+'Categorias-9 feb-Depurado'!H3370</f>
        <v>60327084</v>
      </c>
      <c r="I3371" s="107">
        <f>+'Categorias-9 feb-Depurado'!R3370</f>
        <v>4361350</v>
      </c>
      <c r="J3371" s="108">
        <f t="shared" si="216"/>
        <v>4361350</v>
      </c>
      <c r="K3371" s="107">
        <f t="shared" si="217"/>
        <v>3238310.9103468163</v>
      </c>
      <c r="L3371" s="109">
        <f t="shared" si="218"/>
        <v>7599660.9103468163</v>
      </c>
      <c r="M3371" s="110">
        <f t="shared" si="219"/>
        <v>5.7936328129321851E-06</v>
      </c>
      <c r="N3371" s="33" t="s">
        <v>4892</v>
      </c>
      <c r="O3371" s="33">
        <f>+'Categorias-9 feb-Depurado'!Y3370</f>
        <v>1489.7</v>
      </c>
      <c r="P3371" s="111">
        <f>+'Categorias-9 feb-Depurado'!AC3370</f>
        <v>43277</v>
      </c>
      <c r="Q3371" s="111">
        <f>+'Categorias-9 feb-Depurado'!AE3370</f>
        <v>43337</v>
      </c>
      <c r="R3371" s="112" t="str">
        <f>+'Categorias-9 feb-Depurado'!AB3370</f>
        <v>Manto</v>
      </c>
    </row>
    <row r="3372" spans="2:18" s="1" customFormat="1" ht="14.5" hidden="1">
      <c r="B3372" s="57" t="str">
        <f>+'Categorias-9 feb-Depurado'!B3371</f>
        <v>AAR INTERNATIONAL INC</v>
      </c>
      <c r="C3372" s="30" t="s">
        <v>4900</v>
      </c>
      <c r="D3372" s="31">
        <v>5</v>
      </c>
      <c r="E3372" s="30" t="str">
        <f>+'Categorias-9 feb-Depurado'!E3371</f>
        <v>36-2334820</v>
      </c>
      <c r="F3372" s="30" t="str">
        <f>+'Categorias-9 feb-Depurado'!F3371</f>
        <v>Wood Dale (Illinois)</v>
      </c>
      <c r="G3372" s="30" t="str">
        <f>+'Categorias-9 feb-Depurado'!G3371</f>
        <v>Estados Unidos</v>
      </c>
      <c r="H3372" s="30">
        <f>+'Categorias-9 feb-Depurado'!H3371</f>
        <v>60327083</v>
      </c>
      <c r="I3372" s="107">
        <f>+'Categorias-9 feb-Depurado'!R3371</f>
        <v>12144268</v>
      </c>
      <c r="J3372" s="108">
        <f t="shared" si="216"/>
        <v>12144268</v>
      </c>
      <c r="K3372" s="107">
        <f t="shared" si="217"/>
        <v>9017142.75684724</v>
      </c>
      <c r="L3372" s="109">
        <f t="shared" si="218"/>
        <v>21161410.75684724</v>
      </c>
      <c r="M3372" s="110">
        <f t="shared" si="219"/>
        <v>1.6132488695895153E-05</v>
      </c>
      <c r="N3372" s="33" t="s">
        <v>4892</v>
      </c>
      <c r="O3372" s="33">
        <f>+'Categorias-9 feb-Depurado'!Y3371</f>
        <v>4148.1000000000004</v>
      </c>
      <c r="P3372" s="111">
        <f>+'Categorias-9 feb-Depurado'!AC3371</f>
        <v>43277</v>
      </c>
      <c r="Q3372" s="111">
        <f>+'Categorias-9 feb-Depurado'!AE3371</f>
        <v>43337</v>
      </c>
      <c r="R3372" s="112" t="str">
        <f>+'Categorias-9 feb-Depurado'!AB3371</f>
        <v>Manto</v>
      </c>
    </row>
    <row r="3373" spans="2:18" s="1" customFormat="1" ht="14.5" hidden="1">
      <c r="B3373" s="57" t="str">
        <f>+'Categorias-9 feb-Depurado'!B3372</f>
        <v>AAR INTERNATIONAL INC</v>
      </c>
      <c r="C3373" s="30" t="s">
        <v>4900</v>
      </c>
      <c r="D3373" s="31">
        <v>5</v>
      </c>
      <c r="E3373" s="30" t="str">
        <f>+'Categorias-9 feb-Depurado'!E3372</f>
        <v>36-2334820</v>
      </c>
      <c r="F3373" s="30" t="str">
        <f>+'Categorias-9 feb-Depurado'!F3372</f>
        <v>Wood Dale (Illinois)</v>
      </c>
      <c r="G3373" s="30" t="str">
        <f>+'Categorias-9 feb-Depurado'!G3372</f>
        <v>Estados Unidos</v>
      </c>
      <c r="H3373" s="30">
        <f>+'Categorias-9 feb-Depurado'!H3372</f>
        <v>60327088</v>
      </c>
      <c r="I3373" s="107">
        <f>+'Categorias-9 feb-Depurado'!R3372</f>
        <v>15447324</v>
      </c>
      <c r="J3373" s="108">
        <f t="shared" si="216"/>
        <v>15447324</v>
      </c>
      <c r="K3373" s="107">
        <f t="shared" si="217"/>
        <v>11469668.30106784</v>
      </c>
      <c r="L3373" s="109">
        <f t="shared" si="218"/>
        <v>26916992.30106784</v>
      </c>
      <c r="M3373" s="110">
        <f t="shared" si="219"/>
        <v>2.0520280004676272E-05</v>
      </c>
      <c r="N3373" s="33" t="s">
        <v>4892</v>
      </c>
      <c r="O3373" s="33">
        <f>+'Categorias-9 feb-Depurado'!Y3372</f>
        <v>5276.3199999999997</v>
      </c>
      <c r="P3373" s="111">
        <f>+'Categorias-9 feb-Depurado'!AC3372</f>
        <v>43277</v>
      </c>
      <c r="Q3373" s="111">
        <f>+'Categorias-9 feb-Depurado'!AE3372</f>
        <v>43337</v>
      </c>
      <c r="R3373" s="112" t="str">
        <f>+'Categorias-9 feb-Depurado'!AB3372</f>
        <v>Manto</v>
      </c>
    </row>
    <row r="3374" spans="2:18" s="1" customFormat="1" ht="14.5" hidden="1">
      <c r="B3374" s="57" t="str">
        <f>+'Categorias-9 feb-Depurado'!B3373</f>
        <v>AAR INTERNATIONAL INC</v>
      </c>
      <c r="C3374" s="30" t="s">
        <v>4900</v>
      </c>
      <c r="D3374" s="31">
        <v>5</v>
      </c>
      <c r="E3374" s="30" t="str">
        <f>+'Categorias-9 feb-Depurado'!E3373</f>
        <v>36-2334820</v>
      </c>
      <c r="F3374" s="30" t="str">
        <f>+'Categorias-9 feb-Depurado'!F3373</f>
        <v>Wood Dale (Illinois)</v>
      </c>
      <c r="G3374" s="30" t="str">
        <f>+'Categorias-9 feb-Depurado'!G3373</f>
        <v>Estados Unidos</v>
      </c>
      <c r="H3374" s="30">
        <f>+'Categorias-9 feb-Depurado'!H3373</f>
        <v>60327087</v>
      </c>
      <c r="I3374" s="107">
        <f>+'Categorias-9 feb-Depurado'!R3373</f>
        <v>5603560</v>
      </c>
      <c r="J3374" s="108">
        <f t="shared" si="216"/>
        <v>5603560</v>
      </c>
      <c r="K3374" s="107">
        <f t="shared" si="217"/>
        <v>4160654.2664044406</v>
      </c>
      <c r="L3374" s="109">
        <f t="shared" si="218"/>
        <v>9764214.2664044406</v>
      </c>
      <c r="M3374" s="110">
        <f t="shared" si="219"/>
        <v>7.4437889839692473E-06</v>
      </c>
      <c r="N3374" s="33" t="s">
        <v>4892</v>
      </c>
      <c r="O3374" s="33">
        <f>+'Categorias-9 feb-Depurado'!Y3373</f>
        <v>1914</v>
      </c>
      <c r="P3374" s="111">
        <f>+'Categorias-9 feb-Depurado'!AC3373</f>
        <v>43277</v>
      </c>
      <c r="Q3374" s="111">
        <f>+'Categorias-9 feb-Depurado'!AE3373</f>
        <v>43337</v>
      </c>
      <c r="R3374" s="112" t="str">
        <f>+'Categorias-9 feb-Depurado'!AB3373</f>
        <v>Manto</v>
      </c>
    </row>
    <row r="3375" spans="2:18" s="1" customFormat="1" ht="14.5" hidden="1">
      <c r="B3375" s="57" t="str">
        <f>+'Categorias-9 feb-Depurado'!B3374</f>
        <v>AAR INTERNATIONAL INC</v>
      </c>
      <c r="C3375" s="30" t="s">
        <v>4900</v>
      </c>
      <c r="D3375" s="31">
        <v>5</v>
      </c>
      <c r="E3375" s="30" t="str">
        <f>+'Categorias-9 feb-Depurado'!E3374</f>
        <v>36-2334820</v>
      </c>
      <c r="F3375" s="30" t="str">
        <f>+'Categorias-9 feb-Depurado'!F3374</f>
        <v>Wood Dale (Illinois)</v>
      </c>
      <c r="G3375" s="30" t="str">
        <f>+'Categorias-9 feb-Depurado'!G3374</f>
        <v>Estados Unidos</v>
      </c>
      <c r="H3375" s="30">
        <f>+'Categorias-9 feb-Depurado'!H3374</f>
        <v>60327362</v>
      </c>
      <c r="I3375" s="107">
        <f>+'Categorias-9 feb-Depurado'!R3374</f>
        <v>1997453</v>
      </c>
      <c r="J3375" s="108">
        <f t="shared" si="216"/>
        <v>1997453</v>
      </c>
      <c r="K3375" s="107">
        <f t="shared" si="217"/>
        <v>1481926.4477376745</v>
      </c>
      <c r="L3375" s="109">
        <f t="shared" si="218"/>
        <v>3479379.4477376742</v>
      </c>
      <c r="M3375" s="110">
        <f t="shared" si="219"/>
        <v>2.6525192603803843E-06</v>
      </c>
      <c r="N3375" s="33" t="s">
        <v>4892</v>
      </c>
      <c r="O3375" s="33">
        <f>+'Categorias-9 feb-Depurado'!Y3374</f>
        <v>683.10000000000002</v>
      </c>
      <c r="P3375" s="111">
        <f>+'Categorias-9 feb-Depurado'!AC3374</f>
        <v>43278</v>
      </c>
      <c r="Q3375" s="111">
        <f>+'Categorias-9 feb-Depurado'!AE3374</f>
        <v>43338</v>
      </c>
      <c r="R3375" s="112" t="str">
        <f>+'Categorias-9 feb-Depurado'!AB3374</f>
        <v>Manto</v>
      </c>
    </row>
    <row r="3376" spans="2:18" s="1" customFormat="1" ht="14.5" hidden="1">
      <c r="B3376" s="57" t="str">
        <f>+'Categorias-9 feb-Depurado'!B3375</f>
        <v>AAR INTERNATIONAL INC</v>
      </c>
      <c r="C3376" s="30" t="s">
        <v>4900</v>
      </c>
      <c r="D3376" s="31">
        <v>5</v>
      </c>
      <c r="E3376" s="30" t="str">
        <f>+'Categorias-9 feb-Depurado'!E3375</f>
        <v>36-2334820</v>
      </c>
      <c r="F3376" s="30" t="str">
        <f>+'Categorias-9 feb-Depurado'!F3375</f>
        <v>Wood Dale (Illinois)</v>
      </c>
      <c r="G3376" s="30" t="str">
        <f>+'Categorias-9 feb-Depurado'!G3375</f>
        <v>Estados Unidos</v>
      </c>
      <c r="H3376" s="30">
        <f>+'Categorias-9 feb-Depurado'!H3375</f>
        <v>60329189</v>
      </c>
      <c r="I3376" s="107">
        <f>+'Categorias-9 feb-Depurado'!R3375</f>
        <v>141158152</v>
      </c>
      <c r="J3376" s="108">
        <f t="shared" si="216"/>
        <v>141158152</v>
      </c>
      <c r="K3376" s="107">
        <f t="shared" si="217"/>
        <v>104056710.66784468</v>
      </c>
      <c r="L3376" s="109">
        <f t="shared" si="218"/>
        <v>245214862.66784468</v>
      </c>
      <c r="M3376" s="110">
        <f t="shared" si="219"/>
        <v>0.00018694056107646127</v>
      </c>
      <c r="N3376" s="33" t="s">
        <v>4892</v>
      </c>
      <c r="O3376" s="33">
        <f>+'Categorias-9 feb-Depurado'!Y3375</f>
        <v>48995.900000000001</v>
      </c>
      <c r="P3376" s="111">
        <f>+'Categorias-9 feb-Depurado'!AC3375</f>
        <v>43286</v>
      </c>
      <c r="Q3376" s="111">
        <f>+'Categorias-9 feb-Depurado'!AE3375</f>
        <v>43346</v>
      </c>
      <c r="R3376" s="112" t="str">
        <f>+'Categorias-9 feb-Depurado'!AB3375</f>
        <v>Manto</v>
      </c>
    </row>
    <row r="3377" spans="2:18" s="1" customFormat="1" ht="14.5" hidden="1">
      <c r="B3377" s="57" t="str">
        <f>+'Categorias-9 feb-Depurado'!B3376</f>
        <v>AAR INTERNATIONAL INC</v>
      </c>
      <c r="C3377" s="30" t="s">
        <v>4900</v>
      </c>
      <c r="D3377" s="31">
        <v>5</v>
      </c>
      <c r="E3377" s="30" t="str">
        <f>+'Categorias-9 feb-Depurado'!E3376</f>
        <v>36-2334820</v>
      </c>
      <c r="F3377" s="30" t="str">
        <f>+'Categorias-9 feb-Depurado'!F3376</f>
        <v>Wood Dale (Illinois)</v>
      </c>
      <c r="G3377" s="30" t="str">
        <f>+'Categorias-9 feb-Depurado'!G3376</f>
        <v>Estados Unidos</v>
      </c>
      <c r="H3377" s="30">
        <f>+'Categorias-9 feb-Depurado'!H3376</f>
        <v>60329384</v>
      </c>
      <c r="I3377" s="107">
        <f>+'Categorias-9 feb-Depurado'!R3376</f>
        <v>517220461</v>
      </c>
      <c r="J3377" s="108">
        <f t="shared" si="216"/>
        <v>517220461</v>
      </c>
      <c r="K3377" s="107">
        <f t="shared" si="217"/>
        <v>380970070.75094903</v>
      </c>
      <c r="L3377" s="109">
        <f t="shared" si="218"/>
        <v>898190531.75094903</v>
      </c>
      <c r="M3377" s="110">
        <f t="shared" si="219"/>
        <v>0.00068473925329121392</v>
      </c>
      <c r="N3377" s="33" t="s">
        <v>4892</v>
      </c>
      <c r="O3377" s="33">
        <f>+'Categorias-9 feb-Depurado'!Y3376</f>
        <v>181038.72</v>
      </c>
      <c r="P3377" s="111">
        <f>+'Categorias-9 feb-Depurado'!AC3376</f>
        <v>43287</v>
      </c>
      <c r="Q3377" s="111">
        <f>+'Categorias-9 feb-Depurado'!AE3376</f>
        <v>43347</v>
      </c>
      <c r="R3377" s="112" t="str">
        <f>+'Categorias-9 feb-Depurado'!AB3376</f>
        <v>Manto</v>
      </c>
    </row>
    <row r="3378" spans="2:18" s="1" customFormat="1" ht="14.5" hidden="1">
      <c r="B3378" s="57" t="str">
        <f>+'Categorias-9 feb-Depurado'!B3377</f>
        <v>AAR INTERNATIONAL INC</v>
      </c>
      <c r="C3378" s="30" t="s">
        <v>4900</v>
      </c>
      <c r="D3378" s="31">
        <v>5</v>
      </c>
      <c r="E3378" s="30" t="str">
        <f>+'Categorias-9 feb-Depurado'!E3377</f>
        <v>36-2334820</v>
      </c>
      <c r="F3378" s="30" t="str">
        <f>+'Categorias-9 feb-Depurado'!F3377</f>
        <v>Wood Dale (Illinois)</v>
      </c>
      <c r="G3378" s="30" t="str">
        <f>+'Categorias-9 feb-Depurado'!G3377</f>
        <v>Estados Unidos</v>
      </c>
      <c r="H3378" s="30">
        <f>+'Categorias-9 feb-Depurado'!H3377</f>
        <v>60336666</v>
      </c>
      <c r="I3378" s="107">
        <f>+'Categorias-9 feb-Depurado'!R3377</f>
        <v>65103285</v>
      </c>
      <c r="J3378" s="108">
        <f t="shared" si="216"/>
        <v>65103285</v>
      </c>
      <c r="K3378" s="107">
        <f t="shared" si="217"/>
        <v>46764781.479379252</v>
      </c>
      <c r="L3378" s="109">
        <f t="shared" si="218"/>
        <v>111868066.47937925</v>
      </c>
      <c r="M3378" s="110">
        <f t="shared" si="219"/>
        <v>8.5283081484833397E-05</v>
      </c>
      <c r="N3378" s="33" t="s">
        <v>4892</v>
      </c>
      <c r="O3378" s="33">
        <f>+'Categorias-9 feb-Depurado'!Y3377</f>
        <v>22681.799999999999</v>
      </c>
      <c r="P3378" s="111">
        <f>+'Categorias-9 feb-Depurado'!AC3377</f>
        <v>43318</v>
      </c>
      <c r="Q3378" s="111">
        <f>+'Categorias-9 feb-Depurado'!AE3377</f>
        <v>43378</v>
      </c>
      <c r="R3378" s="112" t="str">
        <f>+'Categorias-9 feb-Depurado'!AB3377</f>
        <v>Manto</v>
      </c>
    </row>
    <row r="3379" spans="2:18" s="1" customFormat="1" ht="14.5" hidden="1">
      <c r="B3379" s="57" t="str">
        <f>+'Categorias-9 feb-Depurado'!B3378</f>
        <v>AAR INTERNATIONAL INC</v>
      </c>
      <c r="C3379" s="30" t="s">
        <v>4900</v>
      </c>
      <c r="D3379" s="31">
        <v>5</v>
      </c>
      <c r="E3379" s="30" t="str">
        <f>+'Categorias-9 feb-Depurado'!E3378</f>
        <v>36-2334820</v>
      </c>
      <c r="F3379" s="30" t="str">
        <f>+'Categorias-9 feb-Depurado'!F3378</f>
        <v>Wood Dale (Illinois)</v>
      </c>
      <c r="G3379" s="30" t="str">
        <f>+'Categorias-9 feb-Depurado'!G3378</f>
        <v>Estados Unidos</v>
      </c>
      <c r="H3379" s="30">
        <f>+'Categorias-9 feb-Depurado'!H3378</f>
        <v>60336681</v>
      </c>
      <c r="I3379" s="107">
        <f>+'Categorias-9 feb-Depurado'!R3378</f>
        <v>785494241</v>
      </c>
      <c r="J3379" s="108">
        <f t="shared" si="216"/>
        <v>785494241</v>
      </c>
      <c r="K3379" s="107">
        <f t="shared" si="217"/>
        <v>564233687.03554451</v>
      </c>
      <c r="L3379" s="109">
        <f t="shared" si="218"/>
        <v>1349727928.0355444</v>
      </c>
      <c r="M3379" s="110">
        <f t="shared" si="219"/>
        <v>0.0010289706481181457</v>
      </c>
      <c r="N3379" s="33" t="s">
        <v>4892</v>
      </c>
      <c r="O3379" s="33">
        <f>+'Categorias-9 feb-Depurado'!Y3378</f>
        <v>273663.98999999999</v>
      </c>
      <c r="P3379" s="111">
        <f>+'Categorias-9 feb-Depurado'!AC3378</f>
        <v>43318</v>
      </c>
      <c r="Q3379" s="111">
        <f>+'Categorias-9 feb-Depurado'!AE3378</f>
        <v>43378</v>
      </c>
      <c r="R3379" s="112" t="str">
        <f>+'Categorias-9 feb-Depurado'!AB3378</f>
        <v>Manto</v>
      </c>
    </row>
    <row r="3380" spans="2:18" s="1" customFormat="1" ht="14.5" hidden="1">
      <c r="B3380" s="57" t="str">
        <f>+'Categorias-9 feb-Depurado'!B3379</f>
        <v>AAR INTERNATIONAL INC</v>
      </c>
      <c r="C3380" s="30" t="s">
        <v>4900</v>
      </c>
      <c r="D3380" s="31">
        <v>5</v>
      </c>
      <c r="E3380" s="30" t="str">
        <f>+'Categorias-9 feb-Depurado'!E3379</f>
        <v>36-2334820</v>
      </c>
      <c r="F3380" s="30" t="str">
        <f>+'Categorias-9 feb-Depurado'!F3379</f>
        <v>Wood Dale (Illinois)</v>
      </c>
      <c r="G3380" s="30" t="str">
        <f>+'Categorias-9 feb-Depurado'!G3379</f>
        <v>Estados Unidos</v>
      </c>
      <c r="H3380" s="30">
        <f>+'Categorias-9 feb-Depurado'!H3379</f>
        <v>60345085</v>
      </c>
      <c r="I3380" s="107">
        <f>+'Categorias-9 feb-Depurado'!R3379</f>
        <v>60736931</v>
      </c>
      <c r="J3380" s="108">
        <f t="shared" si="216"/>
        <v>60736931</v>
      </c>
      <c r="K3380" s="107">
        <f t="shared" si="217"/>
        <v>42425692.045784026</v>
      </c>
      <c r="L3380" s="109">
        <f t="shared" si="218"/>
        <v>103162623.04578403</v>
      </c>
      <c r="M3380" s="110">
        <f t="shared" si="219"/>
        <v>7.8646450808412781E-05</v>
      </c>
      <c r="N3380" s="33" t="s">
        <v>4892</v>
      </c>
      <c r="O3380" s="33">
        <f>+'Categorias-9 feb-Depurado'!Y3379</f>
        <v>19980.880000000001</v>
      </c>
      <c r="P3380" s="111">
        <f>+'Categorias-9 feb-Depurado'!AC3379</f>
        <v>43352</v>
      </c>
      <c r="Q3380" s="111">
        <f>+'Categorias-9 feb-Depurado'!AE3379</f>
        <v>43412</v>
      </c>
      <c r="R3380" s="112" t="str">
        <f>+'Categorias-9 feb-Depurado'!AB3379</f>
        <v>Manto</v>
      </c>
    </row>
    <row r="3381" spans="2:18" s="1" customFormat="1" ht="14.5" hidden="1">
      <c r="B3381" s="57" t="str">
        <f>+'Categorias-9 feb-Depurado'!B3380</f>
        <v>AAR INTERNATIONAL INC</v>
      </c>
      <c r="C3381" s="30" t="s">
        <v>4900</v>
      </c>
      <c r="D3381" s="31">
        <v>5</v>
      </c>
      <c r="E3381" s="30" t="str">
        <f>+'Categorias-9 feb-Depurado'!E3380</f>
        <v>36-2334820</v>
      </c>
      <c r="F3381" s="30" t="str">
        <f>+'Categorias-9 feb-Depurado'!F3380</f>
        <v>Wood Dale (Illinois)</v>
      </c>
      <c r="G3381" s="30" t="str">
        <f>+'Categorias-9 feb-Depurado'!G3380</f>
        <v>Estados Unidos</v>
      </c>
      <c r="H3381" s="30">
        <f>+'Categorias-9 feb-Depurado'!H3380</f>
        <v>60350670</v>
      </c>
      <c r="I3381" s="107">
        <f>+'Categorias-9 feb-Depurado'!R3380</f>
        <v>59457957</v>
      </c>
      <c r="J3381" s="108">
        <f t="shared" si="216"/>
        <v>59457957</v>
      </c>
      <c r="K3381" s="107">
        <f t="shared" si="217"/>
        <v>40709423.7763732</v>
      </c>
      <c r="L3381" s="109">
        <f t="shared" si="218"/>
        <v>100167380.77637321</v>
      </c>
      <c r="M3381" s="110">
        <f t="shared" si="219"/>
        <v>7.6363015521041768E-05</v>
      </c>
      <c r="N3381" s="33" t="s">
        <v>4892</v>
      </c>
      <c r="O3381" s="33">
        <f>+'Categorias-9 feb-Depurado'!Y3380</f>
        <v>19980.880000000001</v>
      </c>
      <c r="P3381" s="111">
        <f>+'Categorias-9 feb-Depurado'!AC3380</f>
        <v>43376</v>
      </c>
      <c r="Q3381" s="111">
        <f>+'Categorias-9 feb-Depurado'!AE3380</f>
        <v>43436</v>
      </c>
      <c r="R3381" s="112" t="str">
        <f>+'Categorias-9 feb-Depurado'!AB3380</f>
        <v>Manto</v>
      </c>
    </row>
    <row r="3382" spans="2:18" s="1" customFormat="1" ht="14.5" hidden="1">
      <c r="B3382" s="57" t="str">
        <f>+'Categorias-9 feb-Depurado'!B3381</f>
        <v>AAR INTERNATIONAL INC</v>
      </c>
      <c r="C3382" s="30" t="s">
        <v>4900</v>
      </c>
      <c r="D3382" s="31">
        <v>5</v>
      </c>
      <c r="E3382" s="30" t="str">
        <f>+'Categorias-9 feb-Depurado'!E3381</f>
        <v>36-2334820</v>
      </c>
      <c r="F3382" s="30" t="str">
        <f>+'Categorias-9 feb-Depurado'!F3381</f>
        <v>Wood Dale (Illinois)</v>
      </c>
      <c r="G3382" s="30" t="str">
        <f>+'Categorias-9 feb-Depurado'!G3381</f>
        <v>Estados Unidos</v>
      </c>
      <c r="H3382" s="30">
        <f>+'Categorias-9 feb-Depurado'!H3381</f>
        <v>60354675</v>
      </c>
      <c r="I3382" s="107">
        <f>+'Categorias-9 feb-Depurado'!R3381</f>
        <v>3595597</v>
      </c>
      <c r="J3382" s="108">
        <f t="shared" si="216"/>
        <v>3595597</v>
      </c>
      <c r="K3382" s="107">
        <f t="shared" si="217"/>
        <v>2428868.8419811837</v>
      </c>
      <c r="L3382" s="109">
        <f t="shared" si="218"/>
        <v>6024465.8419811837</v>
      </c>
      <c r="M3382" s="110">
        <f t="shared" si="219"/>
        <v>4.5927763612414201E-06</v>
      </c>
      <c r="N3382" s="33" t="s">
        <v>4892</v>
      </c>
      <c r="O3382" s="33">
        <f>+'Categorias-9 feb-Depurado'!Y3381</f>
        <v>1164.2</v>
      </c>
      <c r="P3382" s="111">
        <f>+'Categorias-9 feb-Depurado'!AC3381</f>
        <v>43392</v>
      </c>
      <c r="Q3382" s="111">
        <f>+'Categorias-9 feb-Depurado'!AE3381</f>
        <v>43452</v>
      </c>
      <c r="R3382" s="112" t="str">
        <f>+'Categorias-9 feb-Depurado'!AB3381</f>
        <v>Manto</v>
      </c>
    </row>
    <row r="3383" spans="2:18" s="1" customFormat="1" ht="14.5" hidden="1">
      <c r="B3383" s="57" t="str">
        <f>+'Categorias-9 feb-Depurado'!B3382</f>
        <v>AAR INTERNATIONAL INC</v>
      </c>
      <c r="C3383" s="30" t="s">
        <v>4900</v>
      </c>
      <c r="D3383" s="31">
        <v>5</v>
      </c>
      <c r="E3383" s="30" t="str">
        <f>+'Categorias-9 feb-Depurado'!E3382</f>
        <v>36-2334820</v>
      </c>
      <c r="F3383" s="30" t="str">
        <f>+'Categorias-9 feb-Depurado'!F3382</f>
        <v>Wood Dale (Illinois)</v>
      </c>
      <c r="G3383" s="30" t="str">
        <f>+'Categorias-9 feb-Depurado'!G3382</f>
        <v>Estados Unidos</v>
      </c>
      <c r="H3383" s="30">
        <f>+'Categorias-9 feb-Depurado'!H3382</f>
        <v>60354673</v>
      </c>
      <c r="I3383" s="107">
        <f>+'Categorias-9 feb-Depurado'!R3382</f>
        <v>5820283</v>
      </c>
      <c r="J3383" s="108">
        <f t="shared" si="216"/>
        <v>5820283</v>
      </c>
      <c r="K3383" s="107">
        <f t="shared" si="217"/>
        <v>3931670.8825301528</v>
      </c>
      <c r="L3383" s="109">
        <f t="shared" si="218"/>
        <v>9751953.8825301528</v>
      </c>
      <c r="M3383" s="110">
        <f t="shared" si="219"/>
        <v>7.4344422297980822E-06</v>
      </c>
      <c r="N3383" s="33" t="s">
        <v>4892</v>
      </c>
      <c r="O3383" s="33">
        <f>+'Categorias-9 feb-Depurado'!Y3382</f>
        <v>1884.52</v>
      </c>
      <c r="P3383" s="111">
        <f>+'Categorias-9 feb-Depurado'!AC3382</f>
        <v>43392</v>
      </c>
      <c r="Q3383" s="111">
        <f>+'Categorias-9 feb-Depurado'!AE3382</f>
        <v>43452</v>
      </c>
      <c r="R3383" s="112" t="str">
        <f>+'Categorias-9 feb-Depurado'!AB3382</f>
        <v>Manto</v>
      </c>
    </row>
    <row r="3384" spans="2:18" s="1" customFormat="1" ht="14.5" hidden="1">
      <c r="B3384" s="57" t="str">
        <f>+'Categorias-9 feb-Depurado'!B3383</f>
        <v>AAR INTERNATIONAL INC</v>
      </c>
      <c r="C3384" s="30" t="s">
        <v>4900</v>
      </c>
      <c r="D3384" s="31">
        <v>5</v>
      </c>
      <c r="E3384" s="30" t="str">
        <f>+'Categorias-9 feb-Depurado'!E3383</f>
        <v>36-2334820</v>
      </c>
      <c r="F3384" s="30" t="str">
        <f>+'Categorias-9 feb-Depurado'!F3383</f>
        <v>Wood Dale (Illinois)</v>
      </c>
      <c r="G3384" s="30" t="str">
        <f>+'Categorias-9 feb-Depurado'!G3383</f>
        <v>Estados Unidos</v>
      </c>
      <c r="H3384" s="30">
        <f>+'Categorias-9 feb-Depurado'!H3383</f>
        <v>60355259</v>
      </c>
      <c r="I3384" s="107">
        <f>+'Categorias-9 feb-Depurado'!R3383</f>
        <v>65378215</v>
      </c>
      <c r="J3384" s="108">
        <f t="shared" si="216"/>
        <v>65378215</v>
      </c>
      <c r="K3384" s="107">
        <f t="shared" si="217"/>
        <v>44163767.340401843</v>
      </c>
      <c r="L3384" s="109">
        <f t="shared" si="218"/>
        <v>109541982.34040184</v>
      </c>
      <c r="M3384" s="110">
        <f t="shared" si="219"/>
        <v>8.3509781655774886E-05</v>
      </c>
      <c r="N3384" s="33" t="s">
        <v>4892</v>
      </c>
      <c r="O3384" s="33">
        <f>+'Categorias-9 feb-Depurado'!Y3383</f>
        <v>21168.48</v>
      </c>
      <c r="P3384" s="111">
        <f>+'Categorias-9 feb-Depurado'!AC3383</f>
        <v>43392</v>
      </c>
      <c r="Q3384" s="111">
        <f>+'Categorias-9 feb-Depurado'!AE3383</f>
        <v>43452</v>
      </c>
      <c r="R3384" s="112" t="str">
        <f>+'Categorias-9 feb-Depurado'!AB3383</f>
        <v>Manto</v>
      </c>
    </row>
    <row r="3385" spans="2:18" s="1" customFormat="1" ht="14.5" hidden="1">
      <c r="B3385" s="57" t="str">
        <f>+'Categorias-9 feb-Depurado'!B3384</f>
        <v>AAR INTERNATIONAL INC</v>
      </c>
      <c r="C3385" s="30" t="s">
        <v>4900</v>
      </c>
      <c r="D3385" s="31">
        <v>5</v>
      </c>
      <c r="E3385" s="30" t="str">
        <f>+'Categorias-9 feb-Depurado'!E3384</f>
        <v>36-2334820</v>
      </c>
      <c r="F3385" s="30" t="str">
        <f>+'Categorias-9 feb-Depurado'!F3384</f>
        <v>Wood Dale (Illinois)</v>
      </c>
      <c r="G3385" s="30" t="str">
        <f>+'Categorias-9 feb-Depurado'!G3384</f>
        <v>Estados Unidos</v>
      </c>
      <c r="H3385" s="30">
        <f>+'Categorias-9 feb-Depurado'!H3384</f>
        <v>60356773</v>
      </c>
      <c r="I3385" s="107">
        <f>+'Categorias-9 feb-Depurado'!R3384</f>
        <v>296914869</v>
      </c>
      <c r="J3385" s="108">
        <f t="shared" si="216"/>
        <v>296914869</v>
      </c>
      <c r="K3385" s="107">
        <f t="shared" si="217"/>
        <v>198707540.81456771</v>
      </c>
      <c r="L3385" s="109">
        <f t="shared" si="218"/>
        <v>495622409.81456769</v>
      </c>
      <c r="M3385" s="110">
        <f t="shared" si="219"/>
        <v>0.00037783978656426146</v>
      </c>
      <c r="N3385" s="33" t="s">
        <v>4892</v>
      </c>
      <c r="O3385" s="33">
        <f>+'Categorias-9 feb-Depurado'!Y3384</f>
        <v>93115</v>
      </c>
      <c r="P3385" s="111">
        <f>+'Categorias-9 feb-Depurado'!AC3384</f>
        <v>43403</v>
      </c>
      <c r="Q3385" s="111">
        <f>+'Categorias-9 feb-Depurado'!AE3384</f>
        <v>43463</v>
      </c>
      <c r="R3385" s="112" t="str">
        <f>+'Categorias-9 feb-Depurado'!AB3384</f>
        <v>Manto</v>
      </c>
    </row>
    <row r="3386" spans="2:18" s="1" customFormat="1" ht="14.5" hidden="1">
      <c r="B3386" s="57" t="str">
        <f>+'Categorias-9 feb-Depurado'!B3385</f>
        <v>AAR INTERNATIONAL INC</v>
      </c>
      <c r="C3386" s="30" t="s">
        <v>4900</v>
      </c>
      <c r="D3386" s="31">
        <v>5</v>
      </c>
      <c r="E3386" s="30" t="str">
        <f>+'Categorias-9 feb-Depurado'!E3385</f>
        <v>36-2334820</v>
      </c>
      <c r="F3386" s="30" t="str">
        <f>+'Categorias-9 feb-Depurado'!F3385</f>
        <v>Wood Dale (Illinois)</v>
      </c>
      <c r="G3386" s="30" t="str">
        <f>+'Categorias-9 feb-Depurado'!G3385</f>
        <v>Estados Unidos</v>
      </c>
      <c r="H3386" s="30">
        <f>+'Categorias-9 feb-Depurado'!H3385</f>
        <v>60368089</v>
      </c>
      <c r="I3386" s="107">
        <f>+'Categorias-9 feb-Depurado'!R3385</f>
        <v>29923099</v>
      </c>
      <c r="J3386" s="108">
        <f t="shared" si="216"/>
        <v>29923099</v>
      </c>
      <c r="K3386" s="107">
        <f t="shared" si="217"/>
        <v>19181601.092683733</v>
      </c>
      <c r="L3386" s="109">
        <f t="shared" si="218"/>
        <v>49104700.092683733</v>
      </c>
      <c r="M3386" s="110">
        <f t="shared" si="219"/>
        <v>3.7435170474360475E-05</v>
      </c>
      <c r="N3386" s="33" t="s">
        <v>4892</v>
      </c>
      <c r="O3386" s="33">
        <f>+'Categorias-9 feb-Depurado'!Y3385</f>
        <v>9355.5</v>
      </c>
      <c r="P3386" s="111">
        <f>+'Categorias-9 feb-Depurado'!AC3385</f>
        <v>43453</v>
      </c>
      <c r="Q3386" s="111">
        <f>+'Categorias-9 feb-Depurado'!AE3385</f>
        <v>43513</v>
      </c>
      <c r="R3386" s="112" t="str">
        <f>+'Categorias-9 feb-Depurado'!AB3385</f>
        <v>Manto</v>
      </c>
    </row>
    <row r="3387" spans="2:18" s="1" customFormat="1" ht="14.5" hidden="1">
      <c r="B3387" s="57" t="str">
        <f>+'Categorias-9 feb-Depurado'!B3386</f>
        <v>AAR INTERNATIONAL INC</v>
      </c>
      <c r="C3387" s="30" t="s">
        <v>4900</v>
      </c>
      <c r="D3387" s="31">
        <v>5</v>
      </c>
      <c r="E3387" s="30" t="str">
        <f>+'Categorias-9 feb-Depurado'!E3386</f>
        <v>36-2334820</v>
      </c>
      <c r="F3387" s="30" t="str">
        <f>+'Categorias-9 feb-Depurado'!F3386</f>
        <v>Wood Dale (Illinois)</v>
      </c>
      <c r="G3387" s="30" t="str">
        <f>+'Categorias-9 feb-Depurado'!G3386</f>
        <v>Estados Unidos</v>
      </c>
      <c r="H3387" s="30">
        <f>+'Categorias-9 feb-Depurado'!H3386</f>
        <v>60394722</v>
      </c>
      <c r="I3387" s="107">
        <f>+'Categorias-9 feb-Depurado'!R3386</f>
        <v>29157393</v>
      </c>
      <c r="J3387" s="108">
        <f t="shared" si="216"/>
        <v>29157393</v>
      </c>
      <c r="K3387" s="107">
        <f t="shared" si="217"/>
        <v>16898329.119809031</v>
      </c>
      <c r="L3387" s="109">
        <f t="shared" si="218"/>
        <v>46055722.119809031</v>
      </c>
      <c r="M3387" s="110">
        <f t="shared" si="219"/>
        <v>3.5110769552010875E-05</v>
      </c>
      <c r="N3387" s="33" t="s">
        <v>4892</v>
      </c>
      <c r="O3387" s="33">
        <f>+'Categorias-9 feb-Depurado'!Y3386</f>
        <v>9389.8600000000006</v>
      </c>
      <c r="P3387" s="111">
        <f>+'Categorias-9 feb-Depurado'!AC3386</f>
        <v>43565</v>
      </c>
      <c r="Q3387" s="111">
        <f>+'Categorias-9 feb-Depurado'!AE3386</f>
        <v>43625</v>
      </c>
      <c r="R3387" s="112" t="str">
        <f>+'Categorias-9 feb-Depurado'!AB3386</f>
        <v>Manto</v>
      </c>
    </row>
    <row r="3388" spans="2:18" s="1" customFormat="1" ht="14.5" hidden="1">
      <c r="B3388" s="57" t="str">
        <f>+'Categorias-9 feb-Depurado'!B3387</f>
        <v>AAR INTERNATIONAL INC</v>
      </c>
      <c r="C3388" s="30" t="s">
        <v>4900</v>
      </c>
      <c r="D3388" s="31">
        <v>5</v>
      </c>
      <c r="E3388" s="30" t="str">
        <f>+'Categorias-9 feb-Depurado'!E3387</f>
        <v>36-2334820</v>
      </c>
      <c r="F3388" s="30" t="str">
        <f>+'Categorias-9 feb-Depurado'!F3387</f>
        <v>Wood Dale (Illinois)</v>
      </c>
      <c r="G3388" s="30" t="str">
        <f>+'Categorias-9 feb-Depurado'!G3387</f>
        <v>Estados Unidos</v>
      </c>
      <c r="H3388" s="30">
        <f>+'Categorias-9 feb-Depurado'!H3387</f>
        <v>60394761</v>
      </c>
      <c r="I3388" s="107">
        <f>+'Categorias-9 feb-Depurado'!R3387</f>
        <v>5883236</v>
      </c>
      <c r="J3388" s="108">
        <f t="shared" si="216"/>
        <v>5883236</v>
      </c>
      <c r="K3388" s="107">
        <f t="shared" si="217"/>
        <v>3409662.1127104471</v>
      </c>
      <c r="L3388" s="109">
        <f t="shared" si="218"/>
        <v>9292898.1127104461</v>
      </c>
      <c r="M3388" s="110">
        <f t="shared" si="219"/>
        <v>7.0844791719237119E-06</v>
      </c>
      <c r="N3388" s="33" t="s">
        <v>4892</v>
      </c>
      <c r="O3388" s="33">
        <f>+'Categorias-9 feb-Depurado'!Y3387</f>
        <v>1894.6400000000001</v>
      </c>
      <c r="P3388" s="111">
        <f>+'Categorias-9 feb-Depurado'!AC3387</f>
        <v>43565</v>
      </c>
      <c r="Q3388" s="111">
        <f>+'Categorias-9 feb-Depurado'!AE3387</f>
        <v>43625</v>
      </c>
      <c r="R3388" s="112" t="str">
        <f>+'Categorias-9 feb-Depurado'!AB3387</f>
        <v>Manto</v>
      </c>
    </row>
    <row r="3389" spans="2:18" s="1" customFormat="1" ht="14.5" hidden="1">
      <c r="B3389" s="57" t="str">
        <f>+'Categorias-9 feb-Depurado'!B3388</f>
        <v>AAR INTERNATIONAL INC</v>
      </c>
      <c r="C3389" s="30" t="s">
        <v>4900</v>
      </c>
      <c r="D3389" s="31">
        <v>5</v>
      </c>
      <c r="E3389" s="30" t="str">
        <f>+'Categorias-9 feb-Depurado'!E3388</f>
        <v>36-2334820</v>
      </c>
      <c r="F3389" s="30" t="str">
        <f>+'Categorias-9 feb-Depurado'!F3388</f>
        <v>Wood Dale (Illinois)</v>
      </c>
      <c r="G3389" s="30" t="str">
        <f>+'Categorias-9 feb-Depurado'!G3388</f>
        <v>Estados Unidos</v>
      </c>
      <c r="H3389" s="30">
        <f>+'Categorias-9 feb-Depurado'!H3388</f>
        <v>60394760</v>
      </c>
      <c r="I3389" s="107">
        <f>+'Categorias-9 feb-Depurado'!R3388</f>
        <v>16602293</v>
      </c>
      <c r="J3389" s="108">
        <f t="shared" si="216"/>
        <v>16602293</v>
      </c>
      <c r="K3389" s="107">
        <f t="shared" si="217"/>
        <v>9621951.1551496256</v>
      </c>
      <c r="L3389" s="109">
        <f t="shared" si="218"/>
        <v>26224244.155149624</v>
      </c>
      <c r="M3389" s="110">
        <f t="shared" si="219"/>
        <v>1.9992160600845324E-05</v>
      </c>
      <c r="N3389" s="33" t="s">
        <v>4892</v>
      </c>
      <c r="O3389" s="33">
        <f>+'Categorias-9 feb-Depurado'!Y3388</f>
        <v>5346.6099999999997</v>
      </c>
      <c r="P3389" s="111">
        <f>+'Categorias-9 feb-Depurado'!AC3388</f>
        <v>43565</v>
      </c>
      <c r="Q3389" s="111">
        <f>+'Categorias-9 feb-Depurado'!AE3388</f>
        <v>43625</v>
      </c>
      <c r="R3389" s="112" t="str">
        <f>+'Categorias-9 feb-Depurado'!AB3388</f>
        <v>Manto</v>
      </c>
    </row>
    <row r="3390" spans="2:18" s="1" customFormat="1" ht="14.5" hidden="1">
      <c r="B3390" s="57" t="str">
        <f>+'Categorias-9 feb-Depurado'!B3389</f>
        <v>AAR INTERNATIONAL INC</v>
      </c>
      <c r="C3390" s="30" t="s">
        <v>4900</v>
      </c>
      <c r="D3390" s="31">
        <v>5</v>
      </c>
      <c r="E3390" s="30" t="str">
        <f>+'Categorias-9 feb-Depurado'!E3389</f>
        <v>36-2334820</v>
      </c>
      <c r="F3390" s="30" t="str">
        <f>+'Categorias-9 feb-Depurado'!F3389</f>
        <v>Wood Dale (Illinois)</v>
      </c>
      <c r="G3390" s="30" t="str">
        <f>+'Categorias-9 feb-Depurado'!G3389</f>
        <v>Estados Unidos</v>
      </c>
      <c r="H3390" s="30">
        <f>+'Categorias-9 feb-Depurado'!H3389</f>
        <v>60394757</v>
      </c>
      <c r="I3390" s="107">
        <f>+'Categorias-9 feb-Depurado'!R3389</f>
        <v>21453827</v>
      </c>
      <c r="J3390" s="108">
        <f t="shared" si="216"/>
        <v>21453827</v>
      </c>
      <c r="K3390" s="107">
        <f t="shared" si="217"/>
        <v>12433684.641334197</v>
      </c>
      <c r="L3390" s="109">
        <f t="shared" si="218"/>
        <v>33887511.641334198</v>
      </c>
      <c r="M3390" s="110">
        <f t="shared" si="219"/>
        <v>2.5834284148987834E-05</v>
      </c>
      <c r="N3390" s="33" t="s">
        <v>4892</v>
      </c>
      <c r="O3390" s="33">
        <f>+'Categorias-9 feb-Depurado'!Y3389</f>
        <v>6909</v>
      </c>
      <c r="P3390" s="111">
        <f>+'Categorias-9 feb-Depurado'!AC3389</f>
        <v>43565</v>
      </c>
      <c r="Q3390" s="111">
        <f>+'Categorias-9 feb-Depurado'!AE3389</f>
        <v>43625</v>
      </c>
      <c r="R3390" s="112" t="str">
        <f>+'Categorias-9 feb-Depurado'!AB3389</f>
        <v>Manto</v>
      </c>
    </row>
    <row r="3391" spans="2:18" s="1" customFormat="1" ht="14.5" hidden="1">
      <c r="B3391" s="57" t="str">
        <f>+'Categorias-9 feb-Depurado'!B3390</f>
        <v>AAR INTERNATIONAL INC</v>
      </c>
      <c r="C3391" s="30" t="s">
        <v>4900</v>
      </c>
      <c r="D3391" s="31">
        <v>5</v>
      </c>
      <c r="E3391" s="30" t="str">
        <f>+'Categorias-9 feb-Depurado'!E3390</f>
        <v>36-2334820</v>
      </c>
      <c r="F3391" s="30" t="str">
        <f>+'Categorias-9 feb-Depurado'!F3390</f>
        <v>Wood Dale (Illinois)</v>
      </c>
      <c r="G3391" s="30" t="str">
        <f>+'Categorias-9 feb-Depurado'!G3390</f>
        <v>Estados Unidos</v>
      </c>
      <c r="H3391" s="30">
        <f>+'Categorias-9 feb-Depurado'!H3390</f>
        <v>60394744</v>
      </c>
      <c r="I3391" s="107">
        <f>+'Categorias-9 feb-Depurado'!R3390</f>
        <v>2091539</v>
      </c>
      <c r="J3391" s="108">
        <f t="shared" si="216"/>
        <v>2091539</v>
      </c>
      <c r="K3391" s="107">
        <f t="shared" si="217"/>
        <v>1212163.0486277102</v>
      </c>
      <c r="L3391" s="109">
        <f t="shared" si="218"/>
        <v>3303702.04862771</v>
      </c>
      <c r="M3391" s="110">
        <f t="shared" si="219"/>
        <v>2.5185908712086593E-06</v>
      </c>
      <c r="N3391" s="33" t="s">
        <v>4892</v>
      </c>
      <c r="O3391" s="33">
        <f>+'Categorias-9 feb-Depurado'!Y3390</f>
        <v>673.55999999999995</v>
      </c>
      <c r="P3391" s="111">
        <f>+'Categorias-9 feb-Depurado'!AC3390</f>
        <v>43565</v>
      </c>
      <c r="Q3391" s="111">
        <f>+'Categorias-9 feb-Depurado'!AE3390</f>
        <v>43625</v>
      </c>
      <c r="R3391" s="112" t="str">
        <f>+'Categorias-9 feb-Depurado'!AB3390</f>
        <v>Manto</v>
      </c>
    </row>
    <row r="3392" spans="2:18" s="1" customFormat="1" ht="14.5" hidden="1">
      <c r="B3392" s="57" t="str">
        <f>+'Categorias-9 feb-Depurado'!B3391</f>
        <v>AAR INTERNATIONAL INC</v>
      </c>
      <c r="C3392" s="30" t="s">
        <v>4900</v>
      </c>
      <c r="D3392" s="31">
        <v>5</v>
      </c>
      <c r="E3392" s="30" t="str">
        <f>+'Categorias-9 feb-Depurado'!E3391</f>
        <v>36-2334820</v>
      </c>
      <c r="F3392" s="30" t="str">
        <f>+'Categorias-9 feb-Depurado'!F3391</f>
        <v>Wood Dale (Illinois)</v>
      </c>
      <c r="G3392" s="30" t="str">
        <f>+'Categorias-9 feb-Depurado'!G3391</f>
        <v>Estados Unidos</v>
      </c>
      <c r="H3392" s="30">
        <f>+'Categorias-9 feb-Depurado'!H3391</f>
        <v>60395092</v>
      </c>
      <c r="I3392" s="107">
        <f>+'Categorias-9 feb-Depurado'!R3391</f>
        <v>12243147</v>
      </c>
      <c r="J3392" s="108">
        <f t="shared" si="216"/>
        <v>12243147</v>
      </c>
      <c r="K3392" s="107">
        <f t="shared" si="217"/>
        <v>7082403.3148928592</v>
      </c>
      <c r="L3392" s="109">
        <f t="shared" si="218"/>
        <v>19325550.314892858</v>
      </c>
      <c r="M3392" s="110">
        <f t="shared" si="219"/>
        <v>1.4732912922456375E-05</v>
      </c>
      <c r="N3392" s="33" t="s">
        <v>4892</v>
      </c>
      <c r="O3392" s="33">
        <f>+'Categorias-9 feb-Depurado'!Y3391</f>
        <v>3931.7600000000002</v>
      </c>
      <c r="P3392" s="111">
        <f>+'Categorias-9 feb-Depurado'!AC3391</f>
        <v>43567</v>
      </c>
      <c r="Q3392" s="111">
        <f>+'Categorias-9 feb-Depurado'!AE3391</f>
        <v>43627</v>
      </c>
      <c r="R3392" s="112" t="str">
        <f>+'Categorias-9 feb-Depurado'!AB3391</f>
        <v>Manto</v>
      </c>
    </row>
    <row r="3393" spans="2:18" s="1" customFormat="1" ht="14.5" hidden="1">
      <c r="B3393" s="57" t="str">
        <f>+'Categorias-9 feb-Depurado'!B3392</f>
        <v>AAR INTERNATIONAL INC</v>
      </c>
      <c r="C3393" s="30" t="s">
        <v>4900</v>
      </c>
      <c r="D3393" s="31">
        <v>5</v>
      </c>
      <c r="E3393" s="30" t="str">
        <f>+'Categorias-9 feb-Depurado'!E3392</f>
        <v>36-2334820</v>
      </c>
      <c r="F3393" s="30" t="str">
        <f>+'Categorias-9 feb-Depurado'!F3392</f>
        <v>Wood Dale (Illinois)</v>
      </c>
      <c r="G3393" s="30" t="str">
        <f>+'Categorias-9 feb-Depurado'!G3392</f>
        <v>Estados Unidos</v>
      </c>
      <c r="H3393" s="30">
        <f>+'Categorias-9 feb-Depurado'!H3392</f>
        <v>60395089</v>
      </c>
      <c r="I3393" s="107">
        <f>+'Categorias-9 feb-Depurado'!R3392</f>
        <v>15827017</v>
      </c>
      <c r="J3393" s="108">
        <f t="shared" si="216"/>
        <v>15827017</v>
      </c>
      <c r="K3393" s="107">
        <f t="shared" si="217"/>
        <v>9155596.8139291015</v>
      </c>
      <c r="L3393" s="109">
        <f t="shared" si="218"/>
        <v>24982613.813929103</v>
      </c>
      <c r="M3393" s="110">
        <f t="shared" si="219"/>
        <v>1.9045598593501879E-05</v>
      </c>
      <c r="N3393" s="33" t="s">
        <v>4892</v>
      </c>
      <c r="O3393" s="33">
        <f>+'Categorias-9 feb-Depurado'!Y3392</f>
        <v>4893.9899999999998</v>
      </c>
      <c r="P3393" s="111">
        <f>+'Categorias-9 feb-Depurado'!AC3392</f>
        <v>43567</v>
      </c>
      <c r="Q3393" s="111">
        <f>+'Categorias-9 feb-Depurado'!AE3392</f>
        <v>43627</v>
      </c>
      <c r="R3393" s="112" t="str">
        <f>+'Categorias-9 feb-Depurado'!AB3392</f>
        <v>Manto</v>
      </c>
    </row>
    <row r="3394" spans="2:18" s="1" customFormat="1" ht="14.5" hidden="1">
      <c r="B3394" s="57" t="str">
        <f>+'Categorias-9 feb-Depurado'!B3393</f>
        <v>AAR INTERNATIONAL INC</v>
      </c>
      <c r="C3394" s="30" t="s">
        <v>4900</v>
      </c>
      <c r="D3394" s="31">
        <v>5</v>
      </c>
      <c r="E3394" s="30" t="str">
        <f>+'Categorias-9 feb-Depurado'!E3393</f>
        <v>36-2334820</v>
      </c>
      <c r="F3394" s="30" t="str">
        <f>+'Categorias-9 feb-Depurado'!F3393</f>
        <v>Wood Dale (Illinois)</v>
      </c>
      <c r="G3394" s="30" t="str">
        <f>+'Categorias-9 feb-Depurado'!G3393</f>
        <v>Estados Unidos</v>
      </c>
      <c r="H3394" s="30">
        <f>+'Categorias-9 feb-Depurado'!H3393</f>
        <v>60395090</v>
      </c>
      <c r="I3394" s="107">
        <f>+'Categorias-9 feb-Depurado'!R3393</f>
        <v>4047958</v>
      </c>
      <c r="J3394" s="108">
        <f t="shared" si="216"/>
        <v>4047958</v>
      </c>
      <c r="K3394" s="107">
        <f t="shared" si="217"/>
        <v>2341658.6566956248</v>
      </c>
      <c r="L3394" s="109">
        <f t="shared" si="218"/>
        <v>6389616.6566956248</v>
      </c>
      <c r="M3394" s="110">
        <f t="shared" si="219"/>
        <v>4.8711505896123492E-06</v>
      </c>
      <c r="N3394" s="33" t="s">
        <v>4892</v>
      </c>
      <c r="O3394" s="33">
        <f>+'Categorias-9 feb-Depurado'!Y3393</f>
        <v>1299.96</v>
      </c>
      <c r="P3394" s="111">
        <f>+'Categorias-9 feb-Depurado'!AC3393</f>
        <v>43567</v>
      </c>
      <c r="Q3394" s="111">
        <f>+'Categorias-9 feb-Depurado'!AE3393</f>
        <v>43627</v>
      </c>
      <c r="R3394" s="112" t="str">
        <f>+'Categorias-9 feb-Depurado'!AB3393</f>
        <v>Manto</v>
      </c>
    </row>
    <row r="3395" spans="2:18" s="1" customFormat="1" ht="14.5" hidden="1">
      <c r="B3395" s="57" t="str">
        <f>+'Categorias-9 feb-Depurado'!B3394</f>
        <v>AAR INTERNATIONAL INC</v>
      </c>
      <c r="C3395" s="30" t="s">
        <v>4900</v>
      </c>
      <c r="D3395" s="31">
        <v>5</v>
      </c>
      <c r="E3395" s="30" t="str">
        <f>+'Categorias-9 feb-Depurado'!E3394</f>
        <v>36-2334820</v>
      </c>
      <c r="F3395" s="30" t="str">
        <f>+'Categorias-9 feb-Depurado'!F3394</f>
        <v>Wood Dale (Illinois)</v>
      </c>
      <c r="G3395" s="30" t="str">
        <f>+'Categorias-9 feb-Depurado'!G3394</f>
        <v>Estados Unidos</v>
      </c>
      <c r="H3395" s="30">
        <f>+'Categorias-9 feb-Depurado'!H3394</f>
        <v>60395093</v>
      </c>
      <c r="I3395" s="107">
        <f>+'Categorias-9 feb-Depurado'!R3394</f>
        <v>39663787</v>
      </c>
      <c r="J3395" s="108">
        <f t="shared" si="216"/>
        <v>39663787</v>
      </c>
      <c r="K3395" s="107">
        <f t="shared" si="217"/>
        <v>22944667.456006557</v>
      </c>
      <c r="L3395" s="109">
        <f t="shared" si="218"/>
        <v>62608454.456006557</v>
      </c>
      <c r="M3395" s="110">
        <f t="shared" si="219"/>
        <v>4.7729813261725693E-05</v>
      </c>
      <c r="N3395" s="33" t="s">
        <v>4892</v>
      </c>
      <c r="O3395" s="33">
        <f>+'Categorias-9 feb-Depurado'!Y3394</f>
        <v>12373.01</v>
      </c>
      <c r="P3395" s="111">
        <f>+'Categorias-9 feb-Depurado'!AC3394</f>
        <v>43567</v>
      </c>
      <c r="Q3395" s="111">
        <f>+'Categorias-9 feb-Depurado'!AE3394</f>
        <v>43627</v>
      </c>
      <c r="R3395" s="112" t="str">
        <f>+'Categorias-9 feb-Depurado'!AB3394</f>
        <v>Manto</v>
      </c>
    </row>
    <row r="3396" spans="2:18" s="1" customFormat="1" ht="14.5" hidden="1">
      <c r="B3396" s="57" t="str">
        <f>+'Categorias-9 feb-Depurado'!B3395</f>
        <v>AAR INTERNATIONAL INC</v>
      </c>
      <c r="C3396" s="30" t="s">
        <v>4900</v>
      </c>
      <c r="D3396" s="31">
        <v>5</v>
      </c>
      <c r="E3396" s="30" t="str">
        <f>+'Categorias-9 feb-Depurado'!E3395</f>
        <v>36-2334820</v>
      </c>
      <c r="F3396" s="30" t="str">
        <f>+'Categorias-9 feb-Depurado'!F3395</f>
        <v>Wood Dale (Illinois)</v>
      </c>
      <c r="G3396" s="30" t="str">
        <f>+'Categorias-9 feb-Depurado'!G3395</f>
        <v>Estados Unidos</v>
      </c>
      <c r="H3396" s="30">
        <f>+'Categorias-9 feb-Depurado'!H3395</f>
        <v>60396184</v>
      </c>
      <c r="I3396" s="107">
        <f>+'Categorias-9 feb-Depurado'!R3395</f>
        <v>8058845</v>
      </c>
      <c r="J3396" s="108">
        <f t="shared" si="216"/>
        <v>8058845</v>
      </c>
      <c r="K3396" s="107">
        <f t="shared" si="217"/>
        <v>4635880.3469061228</v>
      </c>
      <c r="L3396" s="109">
        <f t="shared" si="218"/>
        <v>12694725.346906122</v>
      </c>
      <c r="M3396" s="110">
        <f t="shared" si="219"/>
        <v>9.6778761827204705E-06</v>
      </c>
      <c r="N3396" s="33" t="s">
        <v>4892</v>
      </c>
      <c r="O3396" s="33">
        <f>+'Categorias-9 feb-Depurado'!Y3395</f>
        <v>2549.8800000000001</v>
      </c>
      <c r="P3396" s="111">
        <f>+'Categorias-9 feb-Depurado'!AC3395</f>
        <v>43573</v>
      </c>
      <c r="Q3396" s="111">
        <f>+'Categorias-9 feb-Depurado'!AE3395</f>
        <v>43633</v>
      </c>
      <c r="R3396" s="112" t="str">
        <f>+'Categorias-9 feb-Depurado'!AB3395</f>
        <v>Manto</v>
      </c>
    </row>
    <row r="3397" spans="2:18" s="1" customFormat="1" ht="14.5" hidden="1">
      <c r="B3397" s="57" t="str">
        <f>+'Categorias-9 feb-Depurado'!B3396</f>
        <v>AAR INTERNATIONAL INC</v>
      </c>
      <c r="C3397" s="30" t="s">
        <v>4900</v>
      </c>
      <c r="D3397" s="31">
        <v>5</v>
      </c>
      <c r="E3397" s="30" t="str">
        <f>+'Categorias-9 feb-Depurado'!E3396</f>
        <v>36-2334820</v>
      </c>
      <c r="F3397" s="30" t="str">
        <f>+'Categorias-9 feb-Depurado'!F3396</f>
        <v>Wood Dale (Illinois)</v>
      </c>
      <c r="G3397" s="30" t="str">
        <f>+'Categorias-9 feb-Depurado'!G3396</f>
        <v>Estados Unidos</v>
      </c>
      <c r="H3397" s="30">
        <f>+'Categorias-9 feb-Depurado'!H3396</f>
        <v>60396175</v>
      </c>
      <c r="I3397" s="107">
        <f>+'Categorias-9 feb-Depurado'!R3396</f>
        <v>13558459</v>
      </c>
      <c r="J3397" s="108">
        <f t="shared" si="216"/>
        <v>13558459</v>
      </c>
      <c r="K3397" s="107">
        <f t="shared" si="217"/>
        <v>7799553.6100312686</v>
      </c>
      <c r="L3397" s="109">
        <f t="shared" si="218"/>
        <v>21358012.610031269</v>
      </c>
      <c r="M3397" s="110">
        <f t="shared" si="219"/>
        <v>1.6282368928859163E-05</v>
      </c>
      <c r="N3397" s="33" t="s">
        <v>4892</v>
      </c>
      <c r="O3397" s="33">
        <f>+'Categorias-9 feb-Depurado'!Y3396</f>
        <v>4290</v>
      </c>
      <c r="P3397" s="111">
        <f>+'Categorias-9 feb-Depurado'!AC3396</f>
        <v>43573</v>
      </c>
      <c r="Q3397" s="111">
        <f>+'Categorias-9 feb-Depurado'!AE3396</f>
        <v>43633</v>
      </c>
      <c r="R3397" s="112" t="str">
        <f>+'Categorias-9 feb-Depurado'!AB3396</f>
        <v>Manto</v>
      </c>
    </row>
    <row r="3398" spans="2:18" s="1" customFormat="1" ht="14.5" hidden="1">
      <c r="B3398" s="57" t="str">
        <f>+'Categorias-9 feb-Depurado'!B3397</f>
        <v>AAR INTERNATIONAL INC</v>
      </c>
      <c r="C3398" s="30" t="s">
        <v>4900</v>
      </c>
      <c r="D3398" s="31">
        <v>5</v>
      </c>
      <c r="E3398" s="30" t="str">
        <f>+'Categorias-9 feb-Depurado'!E3397</f>
        <v>36-2334820</v>
      </c>
      <c r="F3398" s="30" t="str">
        <f>+'Categorias-9 feb-Depurado'!F3397</f>
        <v>Wood Dale (Illinois)</v>
      </c>
      <c r="G3398" s="30" t="str">
        <f>+'Categorias-9 feb-Depurado'!G3397</f>
        <v>Estados Unidos</v>
      </c>
      <c r="H3398" s="30">
        <f>+'Categorias-9 feb-Depurado'!H3397</f>
        <v>60396177</v>
      </c>
      <c r="I3398" s="107">
        <f>+'Categorias-9 feb-Depurado'!R3397</f>
        <v>3286457</v>
      </c>
      <c r="J3398" s="108">
        <f t="shared" si="216"/>
        <v>3286457</v>
      </c>
      <c r="K3398" s="107">
        <f t="shared" si="217"/>
        <v>1890546.5258671751</v>
      </c>
      <c r="L3398" s="109">
        <f t="shared" si="218"/>
        <v>5177003.5258671753</v>
      </c>
      <c r="M3398" s="110">
        <f t="shared" si="219"/>
        <v>3.9467099721901801E-06</v>
      </c>
      <c r="N3398" s="33" t="s">
        <v>4892</v>
      </c>
      <c r="O3398" s="33">
        <f>+'Categorias-9 feb-Depurado'!Y3397</f>
        <v>1039.8599999999999</v>
      </c>
      <c r="P3398" s="111">
        <f>+'Categorias-9 feb-Depurado'!AC3397</f>
        <v>43573</v>
      </c>
      <c r="Q3398" s="111">
        <f>+'Categorias-9 feb-Depurado'!AE3397</f>
        <v>43633</v>
      </c>
      <c r="R3398" s="112" t="str">
        <f>+'Categorias-9 feb-Depurado'!AB3397</f>
        <v>Manto</v>
      </c>
    </row>
    <row r="3399" spans="2:18" s="1" customFormat="1" ht="14.5" hidden="1">
      <c r="B3399" s="57" t="str">
        <f>+'Categorias-9 feb-Depurado'!B3398</f>
        <v>AAR INTERNATIONAL INC</v>
      </c>
      <c r="C3399" s="30" t="s">
        <v>4900</v>
      </c>
      <c r="D3399" s="31">
        <v>5</v>
      </c>
      <c r="E3399" s="30" t="str">
        <f>+'Categorias-9 feb-Depurado'!E3398</f>
        <v>36-2334820</v>
      </c>
      <c r="F3399" s="30" t="str">
        <f>+'Categorias-9 feb-Depurado'!F3398</f>
        <v>Wood Dale (Illinois)</v>
      </c>
      <c r="G3399" s="30" t="str">
        <f>+'Categorias-9 feb-Depurado'!G3398</f>
        <v>Estados Unidos</v>
      </c>
      <c r="H3399" s="30">
        <f>+'Categorias-9 feb-Depurado'!H3398</f>
        <v>60396181</v>
      </c>
      <c r="I3399" s="107">
        <f>+'Categorias-9 feb-Depurado'!R3398</f>
        <v>1248864</v>
      </c>
      <c r="J3399" s="108">
        <f t="shared" si="216"/>
        <v>1248864</v>
      </c>
      <c r="K3399" s="107">
        <f t="shared" si="217"/>
        <v>718413.62795271131</v>
      </c>
      <c r="L3399" s="109">
        <f t="shared" si="218"/>
        <v>1967277.6279527112</v>
      </c>
      <c r="M3399" s="110">
        <f t="shared" si="219"/>
        <v>1.499762206750101E-06</v>
      </c>
      <c r="N3399" s="33" t="s">
        <v>4892</v>
      </c>
      <c r="O3399" s="33">
        <f>+'Categorias-9 feb-Depurado'!Y3398</f>
        <v>395.14999999999998</v>
      </c>
      <c r="P3399" s="111">
        <f>+'Categorias-9 feb-Depurado'!AC3398</f>
        <v>43573</v>
      </c>
      <c r="Q3399" s="111">
        <f>+'Categorias-9 feb-Depurado'!AE3398</f>
        <v>43633</v>
      </c>
      <c r="R3399" s="112" t="str">
        <f>+'Categorias-9 feb-Depurado'!AB3398</f>
        <v>Manto</v>
      </c>
    </row>
    <row r="3400" spans="2:18" s="1" customFormat="1" ht="14.5" hidden="1">
      <c r="B3400" s="57" t="str">
        <f>+'Categorias-9 feb-Depurado'!B3399</f>
        <v>AAR INTERNATIONAL INC</v>
      </c>
      <c r="C3400" s="30" t="s">
        <v>4900</v>
      </c>
      <c r="D3400" s="31">
        <v>5</v>
      </c>
      <c r="E3400" s="30" t="str">
        <f>+'Categorias-9 feb-Depurado'!E3399</f>
        <v>36-2334820</v>
      </c>
      <c r="F3400" s="30" t="str">
        <f>+'Categorias-9 feb-Depurado'!F3399</f>
        <v>Wood Dale (Illinois)</v>
      </c>
      <c r="G3400" s="30" t="str">
        <f>+'Categorias-9 feb-Depurado'!G3399</f>
        <v>Estados Unidos</v>
      </c>
      <c r="H3400" s="30">
        <f>+'Categorias-9 feb-Depurado'!H3399</f>
        <v>60396186</v>
      </c>
      <c r="I3400" s="107">
        <f>+'Categorias-9 feb-Depurado'!R3399</f>
        <v>1700022</v>
      </c>
      <c r="J3400" s="108">
        <f t="shared" si="216"/>
        <v>1700022</v>
      </c>
      <c r="K3400" s="107">
        <f t="shared" si="217"/>
        <v>977943.93354234262</v>
      </c>
      <c r="L3400" s="109">
        <f t="shared" si="218"/>
        <v>2677965.9335423429</v>
      </c>
      <c r="M3400" s="110">
        <f t="shared" si="219"/>
        <v>2.041558365237304E-06</v>
      </c>
      <c r="N3400" s="33" t="s">
        <v>4892</v>
      </c>
      <c r="O3400" s="33">
        <f>+'Categorias-9 feb-Depurado'!Y3399</f>
        <v>537.89999999999998</v>
      </c>
      <c r="P3400" s="111">
        <f>+'Categorias-9 feb-Depurado'!AC3399</f>
        <v>43573</v>
      </c>
      <c r="Q3400" s="111">
        <f>+'Categorias-9 feb-Depurado'!AE3399</f>
        <v>43633</v>
      </c>
      <c r="R3400" s="112" t="str">
        <f>+'Categorias-9 feb-Depurado'!AB3399</f>
        <v>Manto</v>
      </c>
    </row>
    <row r="3401" spans="2:18" s="1" customFormat="1" ht="14.5" hidden="1">
      <c r="B3401" s="57" t="str">
        <f>+'Categorias-9 feb-Depurado'!B3400</f>
        <v>AAR INTERNATIONAL INC</v>
      </c>
      <c r="C3401" s="30" t="s">
        <v>4900</v>
      </c>
      <c r="D3401" s="31">
        <v>5</v>
      </c>
      <c r="E3401" s="30" t="str">
        <f>+'Categorias-9 feb-Depurado'!E3400</f>
        <v>36-2334820</v>
      </c>
      <c r="F3401" s="30" t="str">
        <f>+'Categorias-9 feb-Depurado'!F3400</f>
        <v>Wood Dale (Illinois)</v>
      </c>
      <c r="G3401" s="30" t="str">
        <f>+'Categorias-9 feb-Depurado'!G3400</f>
        <v>Estados Unidos</v>
      </c>
      <c r="H3401" s="30">
        <f>+'Categorias-9 feb-Depurado'!H3400</f>
        <v>60389132</v>
      </c>
      <c r="I3401" s="107">
        <f>+'Categorias-9 feb-Depurado'!R3400</f>
        <v>5466556</v>
      </c>
      <c r="J3401" s="108">
        <f t="shared" si="216"/>
        <v>5466556</v>
      </c>
      <c r="K3401" s="107">
        <f t="shared" si="217"/>
        <v>3144656.5265446533</v>
      </c>
      <c r="L3401" s="109">
        <f t="shared" si="218"/>
        <v>8611212.5265446529</v>
      </c>
      <c r="M3401" s="110">
        <f t="shared" si="219"/>
        <v>6.5647933561084357E-06</v>
      </c>
      <c r="N3401" s="33" t="s">
        <v>4892</v>
      </c>
      <c r="O3401" s="33">
        <f>+'Categorias-9 feb-Depurado'!Y3400</f>
        <v>1729.6600000000001</v>
      </c>
      <c r="P3401" s="111">
        <f>+'Categorias-9 feb-Depurado'!AC3400</f>
        <v>43573</v>
      </c>
      <c r="Q3401" s="111">
        <f>+'Categorias-9 feb-Depurado'!AE3400</f>
        <v>43633</v>
      </c>
      <c r="R3401" s="112" t="str">
        <f>+'Categorias-9 feb-Depurado'!AB3400</f>
        <v>Manto</v>
      </c>
    </row>
    <row r="3402" spans="2:18" s="1" customFormat="1" ht="14.5" hidden="1">
      <c r="B3402" s="57" t="str">
        <f>+'Categorias-9 feb-Depurado'!B3401</f>
        <v>AAR INTERNATIONAL INC</v>
      </c>
      <c r="C3402" s="30" t="s">
        <v>4900</v>
      </c>
      <c r="D3402" s="31">
        <v>5</v>
      </c>
      <c r="E3402" s="30" t="str">
        <f>+'Categorias-9 feb-Depurado'!E3401</f>
        <v>36-2334820</v>
      </c>
      <c r="F3402" s="30" t="str">
        <f>+'Categorias-9 feb-Depurado'!F3401</f>
        <v>Wood Dale (Illinois)</v>
      </c>
      <c r="G3402" s="30" t="str">
        <f>+'Categorias-9 feb-Depurado'!G3401</f>
        <v>Estados Unidos</v>
      </c>
      <c r="H3402" s="30" t="str">
        <f>+'Categorias-9 feb-Depurado'!H3401</f>
        <v>NC-60399141</v>
      </c>
      <c r="I3402" s="107">
        <f>+'Categorias-9 feb-Depurado'!R3401</f>
        <v>-12365666</v>
      </c>
      <c r="J3402" s="108">
        <f t="shared" si="216"/>
        <v>-12365666</v>
      </c>
      <c r="K3402" s="107">
        <f t="shared" si="217"/>
        <v>-7033873.4423902957</v>
      </c>
      <c r="L3402" s="109">
        <f t="shared" si="218"/>
        <v>-19399539.442390297</v>
      </c>
      <c r="M3402" s="110">
        <f t="shared" si="219"/>
        <v>-1.4789318838710579E-05</v>
      </c>
      <c r="N3402" s="33" t="s">
        <v>4892</v>
      </c>
      <c r="O3402" s="33">
        <f>+'Categorias-9 feb-Depurado'!Y3401</f>
        <v>-3823.6799999999998</v>
      </c>
      <c r="P3402" s="111">
        <f>+'Categorias-9 feb-Depurado'!AC3401</f>
        <v>43585</v>
      </c>
      <c r="Q3402" s="111">
        <f>+'Categorias-9 feb-Depurado'!AE3401</f>
        <v>43645</v>
      </c>
      <c r="R3402" s="112" t="str">
        <f>+'Categorias-9 feb-Depurado'!AB3401</f>
        <v>Manto</v>
      </c>
    </row>
    <row r="3403" spans="2:18" s="1" customFormat="1" ht="14.5" hidden="1">
      <c r="B3403" s="57" t="str">
        <f>+'Categorias-9 feb-Depurado'!B3402</f>
        <v>AAR INTERNATIONAL INC</v>
      </c>
      <c r="C3403" s="30" t="s">
        <v>4900</v>
      </c>
      <c r="D3403" s="31">
        <v>5</v>
      </c>
      <c r="E3403" s="30" t="str">
        <f>+'Categorias-9 feb-Depurado'!E3402</f>
        <v>36-2334820</v>
      </c>
      <c r="F3403" s="30" t="str">
        <f>+'Categorias-9 feb-Depurado'!F3402</f>
        <v>Wood Dale (Illinois)</v>
      </c>
      <c r="G3403" s="30" t="str">
        <f>+'Categorias-9 feb-Depurado'!G3402</f>
        <v>Estados Unidos</v>
      </c>
      <c r="H3403" s="30">
        <f>+'Categorias-9 feb-Depurado'!H3402</f>
        <v>60414768</v>
      </c>
      <c r="I3403" s="107">
        <f>+'Categorias-9 feb-Depurado'!R3402</f>
        <v>-24916584</v>
      </c>
      <c r="J3403" s="108">
        <f t="shared" si="216"/>
        <v>-24916584</v>
      </c>
      <c r="K3403" s="107">
        <f t="shared" si="217"/>
        <v>-13238364.066502195</v>
      </c>
      <c r="L3403" s="109">
        <f t="shared" si="218"/>
        <v>-38154948.066502199</v>
      </c>
      <c r="M3403" s="110">
        <f t="shared" si="219"/>
        <v>-2.9087581893666689E-05</v>
      </c>
      <c r="N3403" s="33" t="s">
        <v>4892</v>
      </c>
      <c r="O3403" s="33">
        <f>+'Categorias-9 feb-Depurado'!Y3402</f>
        <v>-7729.2600000000002</v>
      </c>
      <c r="P3403" s="111">
        <f>+'Categorias-9 feb-Depurado'!AC3402</f>
        <v>43656</v>
      </c>
      <c r="Q3403" s="111">
        <f>+'Categorias-9 feb-Depurado'!AE3402</f>
        <v>43716</v>
      </c>
      <c r="R3403" s="112" t="str">
        <f>+'Categorias-9 feb-Depurado'!AB3402</f>
        <v>Manto</v>
      </c>
    </row>
    <row r="3404" spans="2:18" s="1" customFormat="1" ht="14.5" hidden="1">
      <c r="B3404" s="57" t="str">
        <f>+'Categorias-9 feb-Depurado'!B3403</f>
        <v>AIRBUS AMERICAS CUSTOMER SERVICES</v>
      </c>
      <c r="C3404" s="30" t="s">
        <v>4900</v>
      </c>
      <c r="D3404" s="31">
        <v>5</v>
      </c>
      <c r="E3404" s="30">
        <f>+'Categorias-9 feb-Depurado'!E3403</f>
        <v>133243459</v>
      </c>
      <c r="F3404" s="30" t="str">
        <f>+'Categorias-9 feb-Depurado'!F3403</f>
        <v>2550 Wasser Terrace Suite 9100</v>
      </c>
      <c r="G3404" s="30" t="str">
        <f>+'Categorias-9 feb-Depurado'!G3403</f>
        <v>Herndon</v>
      </c>
      <c r="H3404" s="30">
        <f>+'Categorias-9 feb-Depurado'!H3403</f>
        <v>73961792</v>
      </c>
      <c r="I3404" s="107">
        <f>+'Categorias-9 feb-Depurado'!R3403</f>
        <v>74314</v>
      </c>
      <c r="J3404" s="108">
        <f t="shared" si="216"/>
        <v>74314</v>
      </c>
      <c r="K3404" s="107">
        <f t="shared" si="217"/>
        <v>9132.399266007109</v>
      </c>
      <c r="L3404" s="109">
        <f t="shared" si="218"/>
        <v>83446.399266007109</v>
      </c>
      <c r="M3404" s="110">
        <f t="shared" si="219"/>
        <v>6.3615706360050741E-08</v>
      </c>
      <c r="N3404" s="33" t="s">
        <v>4892</v>
      </c>
      <c r="O3404" s="33">
        <f>+'Categorias-9 feb-Depurado'!Y3403</f>
        <v>18.600000000000001</v>
      </c>
      <c r="P3404" s="111">
        <f>+'Categorias-9 feb-Depurado'!AC3403</f>
        <v>44581</v>
      </c>
      <c r="Q3404" s="111">
        <f>+'Categorias-9 feb-Depurado'!AE3403</f>
        <v>44626</v>
      </c>
      <c r="R3404" s="112" t="str">
        <f>+'Categorias-9 feb-Depurado'!AB3403</f>
        <v>Compras</v>
      </c>
    </row>
    <row r="3405" spans="2:18" s="1" customFormat="1" ht="14.5" hidden="1">
      <c r="B3405" s="57" t="str">
        <f>+'Categorias-9 feb-Depurado'!B3404</f>
        <v>AIRBUS AMERICAS CUSTOMER SERVICES</v>
      </c>
      <c r="C3405" s="30" t="s">
        <v>4900</v>
      </c>
      <c r="D3405" s="31">
        <v>5</v>
      </c>
      <c r="E3405" s="30">
        <f>+'Categorias-9 feb-Depurado'!E3404</f>
        <v>133243459</v>
      </c>
      <c r="F3405" s="30" t="str">
        <f>+'Categorias-9 feb-Depurado'!F3404</f>
        <v>2550 Wasser Terrace Suite 9100</v>
      </c>
      <c r="G3405" s="30" t="str">
        <f>+'Categorias-9 feb-Depurado'!G3404</f>
        <v>Herndon</v>
      </c>
      <c r="H3405" s="30">
        <f>+'Categorias-9 feb-Depurado'!H3404</f>
        <v>74051568</v>
      </c>
      <c r="I3405" s="107">
        <f>+'Categorias-9 feb-Depurado'!R3404</f>
        <v>642640</v>
      </c>
      <c r="J3405" s="108">
        <f t="shared" si="216"/>
        <v>642640</v>
      </c>
      <c r="K3405" s="107">
        <f t="shared" si="217"/>
        <v>44171.38069120868</v>
      </c>
      <c r="L3405" s="109">
        <f t="shared" si="218"/>
        <v>686811.38069120864</v>
      </c>
      <c r="M3405" s="110">
        <f t="shared" si="219"/>
        <v>5.2359348639494154E-07</v>
      </c>
      <c r="N3405" s="33" t="s">
        <v>4892</v>
      </c>
      <c r="O3405" s="33">
        <f>+'Categorias-9 feb-Depurado'!Y3404</f>
        <v>160</v>
      </c>
      <c r="P3405" s="111">
        <f>+'Categorias-9 feb-Depurado'!AC3404</f>
        <v>44726</v>
      </c>
      <c r="Q3405" s="111">
        <f>+'Categorias-9 feb-Depurado'!AE3404</f>
        <v>44771</v>
      </c>
      <c r="R3405" s="112" t="str">
        <f>+'Categorias-9 feb-Depurado'!AB3404</f>
        <v>Compras</v>
      </c>
    </row>
    <row r="3406" spans="2:18" s="1" customFormat="1" ht="14.5" hidden="1">
      <c r="B3406" s="57" t="str">
        <f>+'Categorias-9 feb-Depurado'!B3405</f>
        <v>AIRBUS AMERICAS CUSTOMER SERVICES</v>
      </c>
      <c r="C3406" s="30" t="s">
        <v>4900</v>
      </c>
      <c r="D3406" s="31">
        <v>5</v>
      </c>
      <c r="E3406" s="30">
        <f>+'Categorias-9 feb-Depurado'!E3405</f>
        <v>133243459</v>
      </c>
      <c r="F3406" s="30" t="str">
        <f>+'Categorias-9 feb-Depurado'!F3405</f>
        <v>2550 Wasser Terrace Suite 9100</v>
      </c>
      <c r="G3406" s="30" t="str">
        <f>+'Categorias-9 feb-Depurado'!G3405</f>
        <v>Herndon</v>
      </c>
      <c r="H3406" s="30">
        <f>+'Categorias-9 feb-Depurado'!H3405</f>
        <v>74060368</v>
      </c>
      <c r="I3406" s="107">
        <f>+'Categorias-9 feb-Depurado'!R3405</f>
        <v>3875694</v>
      </c>
      <c r="J3406" s="108">
        <f t="shared" si="216"/>
        <v>3875694</v>
      </c>
      <c r="K3406" s="107">
        <f t="shared" si="217"/>
        <v>243862.00413913347</v>
      </c>
      <c r="L3406" s="109">
        <f t="shared" si="218"/>
        <v>4119556.0041391333</v>
      </c>
      <c r="M3406" s="110">
        <f t="shared" si="219"/>
        <v>3.1405604962976015E-06</v>
      </c>
      <c r="N3406" s="33" t="s">
        <v>4892</v>
      </c>
      <c r="O3406" s="33">
        <f>+'Categorias-9 feb-Depurado'!Y3405</f>
        <v>939</v>
      </c>
      <c r="P3406" s="111">
        <f>+'Categorias-9 feb-Depurado'!AC3405</f>
        <v>44742</v>
      </c>
      <c r="Q3406" s="111">
        <f>+'Categorias-9 feb-Depurado'!AE3405</f>
        <v>44787</v>
      </c>
      <c r="R3406" s="112" t="str">
        <f>+'Categorias-9 feb-Depurado'!AB3405</f>
        <v>Compras</v>
      </c>
    </row>
    <row r="3407" spans="2:18" s="1" customFormat="1" ht="14.5" hidden="1">
      <c r="B3407" s="57" t="str">
        <f>+'Categorias-9 feb-Depurado'!B3406</f>
        <v>AIRBUS AMERICAS CUSTOMER SERVICES</v>
      </c>
      <c r="C3407" s="30" t="s">
        <v>4900</v>
      </c>
      <c r="D3407" s="31">
        <v>5</v>
      </c>
      <c r="E3407" s="30">
        <f>+'Categorias-9 feb-Depurado'!E3406</f>
        <v>133243459</v>
      </c>
      <c r="F3407" s="30" t="str">
        <f>+'Categorias-9 feb-Depurado'!F3406</f>
        <v>2550 Wasser Terrace Suite 9100</v>
      </c>
      <c r="G3407" s="30" t="str">
        <f>+'Categorias-9 feb-Depurado'!G3406</f>
        <v>Herndon</v>
      </c>
      <c r="H3407" s="30">
        <f>+'Categorias-9 feb-Depurado'!H3406</f>
        <v>74062120</v>
      </c>
      <c r="I3407" s="107">
        <f>+'Categorias-9 feb-Depurado'!R3406</f>
        <v>6802007</v>
      </c>
      <c r="J3407" s="108">
        <f t="shared" si="220" ref="J3407:J3470">+IF(Q3407&gt;$O$4,0,I3407)</f>
        <v>6802007</v>
      </c>
      <c r="K3407" s="107">
        <f t="shared" si="221" ref="K3407:K3470">++(((1+$O$5)^(($O$4-Q3407)/365))-1)*J3407</f>
        <v>423060.44402868074</v>
      </c>
      <c r="L3407" s="109">
        <f t="shared" si="222" ref="L3407:L3470">+I3407+K3407</f>
        <v>7225067.4440286811</v>
      </c>
      <c r="M3407" s="110">
        <f t="shared" si="223" ref="M3407:M3470">+L3407/$E$11</f>
        <v>5.508059940198352E-06</v>
      </c>
      <c r="N3407" s="33" t="s">
        <v>4892</v>
      </c>
      <c r="O3407" s="33">
        <f>+'Categorias-9 feb-Depurado'!Y3406</f>
        <v>1620</v>
      </c>
      <c r="P3407" s="111">
        <f>+'Categorias-9 feb-Depurado'!AC3406</f>
        <v>44744</v>
      </c>
      <c r="Q3407" s="111">
        <f>+'Categorias-9 feb-Depurado'!AE3406</f>
        <v>44789</v>
      </c>
      <c r="R3407" s="112" t="str">
        <f>+'Categorias-9 feb-Depurado'!AB3406</f>
        <v>Compras</v>
      </c>
    </row>
    <row r="3408" spans="2:18" s="1" customFormat="1" ht="14.5" hidden="1">
      <c r="B3408" s="57" t="str">
        <f>+'Categorias-9 feb-Depurado'!B3407</f>
        <v>AIRBUS AMERICAS CUSTOMER SERVICES</v>
      </c>
      <c r="C3408" s="30" t="s">
        <v>4900</v>
      </c>
      <c r="D3408" s="31">
        <v>5</v>
      </c>
      <c r="E3408" s="30">
        <f>+'Categorias-9 feb-Depurado'!E3407</f>
        <v>133243459</v>
      </c>
      <c r="F3408" s="30" t="str">
        <f>+'Categorias-9 feb-Depurado'!F3407</f>
        <v>2550 Wasser Terrace Suite 9100</v>
      </c>
      <c r="G3408" s="30" t="str">
        <f>+'Categorias-9 feb-Depurado'!G3407</f>
        <v>Herndon</v>
      </c>
      <c r="H3408" s="30">
        <f>+'Categorias-9 feb-Depurado'!H3407</f>
        <v>74062118</v>
      </c>
      <c r="I3408" s="107">
        <f>+'Categorias-9 feb-Depurado'!R3407</f>
        <v>13771966</v>
      </c>
      <c r="J3408" s="108">
        <f t="shared" si="220"/>
        <v>13771966</v>
      </c>
      <c r="K3408" s="107">
        <f t="shared" si="221"/>
        <v>856566.90019694099</v>
      </c>
      <c r="L3408" s="109">
        <f t="shared" si="222"/>
        <v>14628532.900196942</v>
      </c>
      <c r="M3408" s="110">
        <f t="shared" si="223"/>
        <v>1.1152122340123105E-05</v>
      </c>
      <c r="N3408" s="33" t="s">
        <v>4892</v>
      </c>
      <c r="O3408" s="33">
        <f>+'Categorias-9 feb-Depurado'!Y3407</f>
        <v>3280</v>
      </c>
      <c r="P3408" s="111">
        <f>+'Categorias-9 feb-Depurado'!AC3407</f>
        <v>44744</v>
      </c>
      <c r="Q3408" s="111">
        <f>+'Categorias-9 feb-Depurado'!AE3407</f>
        <v>44789</v>
      </c>
      <c r="R3408" s="112" t="str">
        <f>+'Categorias-9 feb-Depurado'!AB3407</f>
        <v>Compras</v>
      </c>
    </row>
    <row r="3409" spans="2:18" s="1" customFormat="1" ht="14.5" hidden="1">
      <c r="B3409" s="57" t="str">
        <f>+'Categorias-9 feb-Depurado'!B3408</f>
        <v>AIRBUS AMERICAS CUSTOMER SERVICES</v>
      </c>
      <c r="C3409" s="30" t="s">
        <v>4900</v>
      </c>
      <c r="D3409" s="31">
        <v>5</v>
      </c>
      <c r="E3409" s="30">
        <f>+'Categorias-9 feb-Depurado'!E3408</f>
        <v>133243459</v>
      </c>
      <c r="F3409" s="30" t="str">
        <f>+'Categorias-9 feb-Depurado'!F3408</f>
        <v>2550 Wasser Terrace Suite 9100</v>
      </c>
      <c r="G3409" s="30" t="str">
        <f>+'Categorias-9 feb-Depurado'!G3408</f>
        <v>Herndon</v>
      </c>
      <c r="H3409" s="30">
        <f>+'Categorias-9 feb-Depurado'!H3408</f>
        <v>74062124</v>
      </c>
      <c r="I3409" s="107">
        <f>+'Categorias-9 feb-Depurado'!R3408</f>
        <v>410430</v>
      </c>
      <c r="J3409" s="108">
        <f t="shared" si="220"/>
        <v>410430</v>
      </c>
      <c r="K3409" s="107">
        <f t="shared" si="221"/>
        <v>25527.274235779445</v>
      </c>
      <c r="L3409" s="109">
        <f t="shared" si="222"/>
        <v>435957.27423577942</v>
      </c>
      <c r="M3409" s="110">
        <f t="shared" si="223"/>
        <v>3.3235382457789435E-07</v>
      </c>
      <c r="N3409" s="33" t="s">
        <v>4892</v>
      </c>
      <c r="O3409" s="33">
        <f>+'Categorias-9 feb-Depurado'!Y3408</f>
        <v>97.75</v>
      </c>
      <c r="P3409" s="111">
        <f>+'Categorias-9 feb-Depurado'!AC3408</f>
        <v>44744</v>
      </c>
      <c r="Q3409" s="111">
        <f>+'Categorias-9 feb-Depurado'!AE3408</f>
        <v>44789</v>
      </c>
      <c r="R3409" s="112" t="str">
        <f>+'Categorias-9 feb-Depurado'!AB3408</f>
        <v>Compras</v>
      </c>
    </row>
    <row r="3410" spans="2:18" s="1" customFormat="1" ht="14.5" hidden="1">
      <c r="B3410" s="57" t="str">
        <f>+'Categorias-9 feb-Depurado'!B3409</f>
        <v>AIRBUS AMERICAS CUSTOMER SERVICES</v>
      </c>
      <c r="C3410" s="30" t="s">
        <v>4900</v>
      </c>
      <c r="D3410" s="31">
        <v>5</v>
      </c>
      <c r="E3410" s="30">
        <f>+'Categorias-9 feb-Depurado'!E3409</f>
        <v>133243459</v>
      </c>
      <c r="F3410" s="30" t="str">
        <f>+'Categorias-9 feb-Depurado'!F3409</f>
        <v>2550 Wasser Terrace Suite 9100</v>
      </c>
      <c r="G3410" s="30" t="str">
        <f>+'Categorias-9 feb-Depurado'!G3409</f>
        <v>Herndon</v>
      </c>
      <c r="H3410" s="30">
        <f>+'Categorias-9 feb-Depurado'!H3409</f>
        <v>74069628</v>
      </c>
      <c r="I3410" s="107">
        <f>+'Categorias-9 feb-Depurado'!R3409</f>
        <v>465937</v>
      </c>
      <c r="J3410" s="108">
        <f t="shared" si="220"/>
        <v>465937</v>
      </c>
      <c r="K3410" s="107">
        <f t="shared" si="221"/>
        <v>26623.216566489722</v>
      </c>
      <c r="L3410" s="109">
        <f t="shared" si="222"/>
        <v>492560.21656648972</v>
      </c>
      <c r="M3410" s="110">
        <f t="shared" si="223"/>
        <v>3.7550531092240097E-07</v>
      </c>
      <c r="N3410" s="33" t="s">
        <v>4892</v>
      </c>
      <c r="O3410" s="33">
        <f>+'Categorias-9 feb-Depurado'!Y3409</f>
        <v>106</v>
      </c>
      <c r="P3410" s="111">
        <f>+'Categorias-9 feb-Depurado'!AC3409</f>
        <v>44758</v>
      </c>
      <c r="Q3410" s="111">
        <f>+'Categorias-9 feb-Depurado'!AE3409</f>
        <v>44803</v>
      </c>
      <c r="R3410" s="112" t="str">
        <f>+'Categorias-9 feb-Depurado'!AB3409</f>
        <v>Compras</v>
      </c>
    </row>
    <row r="3411" spans="2:18" s="1" customFormat="1" ht="14.5" hidden="1">
      <c r="B3411" s="57" t="str">
        <f>+'Categorias-9 feb-Depurado'!B3410</f>
        <v>AIRBUS AMERICAS CUSTOMER SERVICES</v>
      </c>
      <c r="C3411" s="30" t="s">
        <v>4900</v>
      </c>
      <c r="D3411" s="31">
        <v>5</v>
      </c>
      <c r="E3411" s="30">
        <f>+'Categorias-9 feb-Depurado'!E3410</f>
        <v>133243459</v>
      </c>
      <c r="F3411" s="30" t="str">
        <f>+'Categorias-9 feb-Depurado'!F3410</f>
        <v>2550 Wasser Terrace Suite 9100</v>
      </c>
      <c r="G3411" s="30" t="str">
        <f>+'Categorias-9 feb-Depurado'!G3410</f>
        <v>Herndon</v>
      </c>
      <c r="H3411" s="30">
        <f>+'Categorias-9 feb-Depurado'!H3410</f>
        <v>646046</v>
      </c>
      <c r="I3411" s="107">
        <f>+'Categorias-9 feb-Depurado'!R3410</f>
        <v>37371105</v>
      </c>
      <c r="J3411" s="108">
        <f t="shared" si="220"/>
        <v>37371105</v>
      </c>
      <c r="K3411" s="107">
        <f t="shared" si="221"/>
        <v>2094968.6628113571</v>
      </c>
      <c r="L3411" s="109">
        <f t="shared" si="222"/>
        <v>39466073.662811354</v>
      </c>
      <c r="M3411" s="110">
        <f t="shared" si="223"/>
        <v>3.0087123895114401E-05</v>
      </c>
      <c r="N3411" s="33" t="s">
        <v>4892</v>
      </c>
      <c r="O3411" s="33">
        <f>+'Categorias-9 feb-Depurado'!Y3410</f>
        <v>137971.95999999999</v>
      </c>
      <c r="P3411" s="111">
        <f>+'Categorias-9 feb-Depurado'!AC3410</f>
        <v>44761</v>
      </c>
      <c r="Q3411" s="111">
        <f>+'Categorias-9 feb-Depurado'!AE3410</f>
        <v>44806</v>
      </c>
      <c r="R3411" s="112" t="str">
        <f>+'Categorias-9 feb-Depurado'!AB3410</f>
        <v>Compras</v>
      </c>
    </row>
    <row r="3412" spans="2:18" s="1" customFormat="1" ht="14.5" hidden="1">
      <c r="B3412" s="57" t="str">
        <f>+'Categorias-9 feb-Depurado'!B3411</f>
        <v>AIRBUS AMERICAS CUSTOMER SERVICES</v>
      </c>
      <c r="C3412" s="30" t="s">
        <v>4900</v>
      </c>
      <c r="D3412" s="31">
        <v>5</v>
      </c>
      <c r="E3412" s="30">
        <f>+'Categorias-9 feb-Depurado'!E3411</f>
        <v>133243459</v>
      </c>
      <c r="F3412" s="30" t="str">
        <f>+'Categorias-9 feb-Depurado'!F3411</f>
        <v>2550 Wasser Terrace Suite 9100</v>
      </c>
      <c r="G3412" s="30" t="str">
        <f>+'Categorias-9 feb-Depurado'!G3411</f>
        <v>Herndon</v>
      </c>
      <c r="H3412" s="30">
        <f>+'Categorias-9 feb-Depurado'!H3411</f>
        <v>646995</v>
      </c>
      <c r="I3412" s="107">
        <f>+'Categorias-9 feb-Depurado'!R3411</f>
        <v>592868876</v>
      </c>
      <c r="J3412" s="108">
        <f t="shared" si="220"/>
        <v>592868876</v>
      </c>
      <c r="K3412" s="107">
        <f t="shared" si="221"/>
        <v>29617407.614563856</v>
      </c>
      <c r="L3412" s="109">
        <f t="shared" si="222"/>
        <v>622486283.61456382</v>
      </c>
      <c r="M3412" s="110">
        <f t="shared" si="223"/>
        <v>0.00047455498355714976</v>
      </c>
      <c r="N3412" s="33" t="s">
        <v>4892</v>
      </c>
      <c r="O3412" s="33">
        <f>+'Categorias-9 feb-Depurado'!Y3411</f>
        <v>138900.47</v>
      </c>
      <c r="P3412" s="111">
        <f>+'Categorias-9 feb-Depurado'!AC3411</f>
        <v>44778</v>
      </c>
      <c r="Q3412" s="111">
        <f>+'Categorias-9 feb-Depurado'!AE3411</f>
        <v>44823</v>
      </c>
      <c r="R3412" s="112" t="str">
        <f>+'Categorias-9 feb-Depurado'!AB3411</f>
        <v>Compras</v>
      </c>
    </row>
    <row r="3413" spans="2:18" s="1" customFormat="1" ht="14.5" hidden="1">
      <c r="B3413" s="57" t="str">
        <f>+'Categorias-9 feb-Depurado'!B3412</f>
        <v>AIRBUS AMERICAS CUSTOMER SERVICES</v>
      </c>
      <c r="C3413" s="30" t="s">
        <v>4900</v>
      </c>
      <c r="D3413" s="31">
        <v>5</v>
      </c>
      <c r="E3413" s="30">
        <f>+'Categorias-9 feb-Depurado'!E3412</f>
        <v>133243459</v>
      </c>
      <c r="F3413" s="30" t="str">
        <f>+'Categorias-9 feb-Depurado'!F3412</f>
        <v>2550 Wasser Terrace Suite 9100</v>
      </c>
      <c r="G3413" s="30" t="str">
        <f>+'Categorias-9 feb-Depurado'!G3412</f>
        <v>Herndon</v>
      </c>
      <c r="H3413" s="30">
        <f>+'Categorias-9 feb-Depurado'!H3412</f>
        <v>646996</v>
      </c>
      <c r="I3413" s="107">
        <f>+'Categorias-9 feb-Depurado'!R3412</f>
        <v>1005408437</v>
      </c>
      <c r="J3413" s="108">
        <f t="shared" si="220"/>
        <v>1005408437</v>
      </c>
      <c r="K3413" s="107">
        <f t="shared" si="221"/>
        <v>50226268.747072063</v>
      </c>
      <c r="L3413" s="109">
        <f t="shared" si="222"/>
        <v>1055634705.7470721</v>
      </c>
      <c r="M3413" s="110">
        <f t="shared" si="223"/>
        <v>0.00080476746815893682</v>
      </c>
      <c r="N3413" s="33" t="s">
        <v>4892</v>
      </c>
      <c r="O3413" s="33">
        <f>+'Categorias-9 feb-Depurado'!Y3412</f>
        <v>235552.42999999999</v>
      </c>
      <c r="P3413" s="111">
        <f>+'Categorias-9 feb-Depurado'!AC3412</f>
        <v>44778</v>
      </c>
      <c r="Q3413" s="111">
        <f>+'Categorias-9 feb-Depurado'!AE3412</f>
        <v>44823</v>
      </c>
      <c r="R3413" s="112" t="str">
        <f>+'Categorias-9 feb-Depurado'!AB3412</f>
        <v>Compras</v>
      </c>
    </row>
    <row r="3414" spans="2:18" s="1" customFormat="1" ht="14.5" hidden="1">
      <c r="B3414" s="57" t="str">
        <f>+'Categorias-9 feb-Depurado'!B3413</f>
        <v>AIRBUS AMERICAS CUSTOMER SERVICES</v>
      </c>
      <c r="C3414" s="30" t="s">
        <v>4900</v>
      </c>
      <c r="D3414" s="31">
        <v>5</v>
      </c>
      <c r="E3414" s="30">
        <f>+'Categorias-9 feb-Depurado'!E3413</f>
        <v>133243459</v>
      </c>
      <c r="F3414" s="30" t="str">
        <f>+'Categorias-9 feb-Depurado'!F3413</f>
        <v>2550 Wasser Terrace Suite 9100</v>
      </c>
      <c r="G3414" s="30" t="str">
        <f>+'Categorias-9 feb-Depurado'!G3413</f>
        <v>Herndon</v>
      </c>
      <c r="H3414" s="30">
        <f>+'Categorias-9 feb-Depurado'!H3413</f>
        <v>74087779</v>
      </c>
      <c r="I3414" s="107">
        <f>+'Categorias-9 feb-Depurado'!R3413</f>
        <v>628975</v>
      </c>
      <c r="J3414" s="108">
        <f t="shared" si="220"/>
        <v>628975</v>
      </c>
      <c r="K3414" s="107">
        <f t="shared" si="221"/>
        <v>28276.854070431084</v>
      </c>
      <c r="L3414" s="109">
        <f t="shared" si="222"/>
        <v>657251.85407043109</v>
      </c>
      <c r="M3414" s="110">
        <f t="shared" si="223"/>
        <v>5.0105865946184569E-07</v>
      </c>
      <c r="N3414" s="33" t="s">
        <v>4892</v>
      </c>
      <c r="O3414" s="33">
        <f>+'Categorias-9 feb-Depurado'!Y3413</f>
        <v>142.5</v>
      </c>
      <c r="P3414" s="111">
        <f>+'Categorias-9 feb-Depurado'!AC3413</f>
        <v>44792</v>
      </c>
      <c r="Q3414" s="111">
        <f>+'Categorias-9 feb-Depurado'!AE3413</f>
        <v>44837</v>
      </c>
      <c r="R3414" s="112" t="str">
        <f>+'Categorias-9 feb-Depurado'!AB3413</f>
        <v>Compras</v>
      </c>
    </row>
    <row r="3415" spans="2:18" s="1" customFormat="1" ht="14.5" hidden="1">
      <c r="B3415" s="57" t="str">
        <f>+'Categorias-9 feb-Depurado'!B3414</f>
        <v>AIRBUS AMERICAS CUSTOMER SERVICES</v>
      </c>
      <c r="C3415" s="30" t="s">
        <v>4900</v>
      </c>
      <c r="D3415" s="31">
        <v>5</v>
      </c>
      <c r="E3415" s="30">
        <f>+'Categorias-9 feb-Depurado'!E3414</f>
        <v>133243459</v>
      </c>
      <c r="F3415" s="30" t="str">
        <f>+'Categorias-9 feb-Depurado'!F3414</f>
        <v>2550 Wasser Terrace Suite 9100</v>
      </c>
      <c r="G3415" s="30" t="str">
        <f>+'Categorias-9 feb-Depurado'!G3414</f>
        <v>Herndon</v>
      </c>
      <c r="H3415" s="30">
        <f>+'Categorias-9 feb-Depurado'!H3414</f>
        <v>74087777</v>
      </c>
      <c r="I3415" s="107">
        <f>+'Categorias-9 feb-Depurado'!R3414</f>
        <v>2124347</v>
      </c>
      <c r="J3415" s="108">
        <f t="shared" si="220"/>
        <v>2124347</v>
      </c>
      <c r="K3415" s="107">
        <f t="shared" si="221"/>
        <v>95504.352500430163</v>
      </c>
      <c r="L3415" s="109">
        <f t="shared" si="222"/>
        <v>2219851.3525004303</v>
      </c>
      <c r="M3415" s="110">
        <f t="shared" si="223"/>
        <v>1.6923128265062896E-06</v>
      </c>
      <c r="N3415" s="33" t="s">
        <v>4892</v>
      </c>
      <c r="O3415" s="33">
        <f>+'Categorias-9 feb-Depurado'!Y3414</f>
        <v>481.29000000000002</v>
      </c>
      <c r="P3415" s="111">
        <f>+'Categorias-9 feb-Depurado'!AC3414</f>
        <v>44792</v>
      </c>
      <c r="Q3415" s="111">
        <f>+'Categorias-9 feb-Depurado'!AE3414</f>
        <v>44837</v>
      </c>
      <c r="R3415" s="112" t="str">
        <f>+'Categorias-9 feb-Depurado'!AB3414</f>
        <v>Compras</v>
      </c>
    </row>
    <row r="3416" spans="2:18" s="1" customFormat="1" ht="14.5" hidden="1">
      <c r="B3416" s="57" t="str">
        <f>+'Categorias-9 feb-Depurado'!B3415</f>
        <v>AIRBUS AMERICAS CUSTOMER SERVICES</v>
      </c>
      <c r="C3416" s="30" t="s">
        <v>4900</v>
      </c>
      <c r="D3416" s="31">
        <v>5</v>
      </c>
      <c r="E3416" s="30">
        <f>+'Categorias-9 feb-Depurado'!E3415</f>
        <v>133243459</v>
      </c>
      <c r="F3416" s="30" t="str">
        <f>+'Categorias-9 feb-Depurado'!F3415</f>
        <v>2550 Wasser Terrace Suite 9100</v>
      </c>
      <c r="G3416" s="30" t="str">
        <f>+'Categorias-9 feb-Depurado'!G3415</f>
        <v>Herndon</v>
      </c>
      <c r="H3416" s="30">
        <f>+'Categorias-9 feb-Depurado'!H3415</f>
        <v>74087778</v>
      </c>
      <c r="I3416" s="107">
        <f>+'Categorias-9 feb-Depurado'!R3415</f>
        <v>453745</v>
      </c>
      <c r="J3416" s="108">
        <f t="shared" si="220"/>
        <v>453745</v>
      </c>
      <c r="K3416" s="107">
        <f t="shared" si="221"/>
        <v>20399.03199680075</v>
      </c>
      <c r="L3416" s="109">
        <f t="shared" si="222"/>
        <v>474144.03199680074</v>
      </c>
      <c r="M3416" s="110">
        <f t="shared" si="223"/>
        <v>3.6146565672326432E-07</v>
      </c>
      <c r="N3416" s="33" t="s">
        <v>4892</v>
      </c>
      <c r="O3416" s="33">
        <f>+'Categorias-9 feb-Depurado'!Y3415</f>
        <v>102.8</v>
      </c>
      <c r="P3416" s="111">
        <f>+'Categorias-9 feb-Depurado'!AC3415</f>
        <v>44792</v>
      </c>
      <c r="Q3416" s="111">
        <f>+'Categorias-9 feb-Depurado'!AE3415</f>
        <v>44837</v>
      </c>
      <c r="R3416" s="112" t="str">
        <f>+'Categorias-9 feb-Depurado'!AB3415</f>
        <v>Compras</v>
      </c>
    </row>
    <row r="3417" spans="2:18" s="1" customFormat="1" ht="14.5" hidden="1">
      <c r="B3417" s="57" t="str">
        <f>+'Categorias-9 feb-Depurado'!B3416</f>
        <v>AIRBUS AMERICAS CUSTOMER SERVICES</v>
      </c>
      <c r="C3417" s="30" t="s">
        <v>4900</v>
      </c>
      <c r="D3417" s="31">
        <v>5</v>
      </c>
      <c r="E3417" s="30">
        <f>+'Categorias-9 feb-Depurado'!E3416</f>
        <v>133243459</v>
      </c>
      <c r="F3417" s="30" t="str">
        <f>+'Categorias-9 feb-Depurado'!F3416</f>
        <v>2550 Wasser Terrace Suite 9100</v>
      </c>
      <c r="G3417" s="30" t="str">
        <f>+'Categorias-9 feb-Depurado'!G3416</f>
        <v>Herndon</v>
      </c>
      <c r="H3417" s="30">
        <f>+'Categorias-9 feb-Depurado'!H3416</f>
        <v>74088555</v>
      </c>
      <c r="I3417" s="107">
        <f>+'Categorias-9 feb-Depurado'!R3416</f>
        <v>2741356</v>
      </c>
      <c r="J3417" s="108">
        <f t="shared" si="220"/>
        <v>2741356</v>
      </c>
      <c r="K3417" s="107">
        <f t="shared" si="221"/>
        <v>122266.88241209136</v>
      </c>
      <c r="L3417" s="109">
        <f t="shared" si="222"/>
        <v>2863622.8824120914</v>
      </c>
      <c r="M3417" s="110">
        <f t="shared" si="223"/>
        <v>2.1830947052937659E-06</v>
      </c>
      <c r="N3417" s="33" t="s">
        <v>4892</v>
      </c>
      <c r="O3417" s="33">
        <f>+'Categorias-9 feb-Depurado'!Y3416</f>
        <v>623</v>
      </c>
      <c r="P3417" s="111">
        <f>+'Categorias-9 feb-Depurado'!AC3416</f>
        <v>44793</v>
      </c>
      <c r="Q3417" s="111">
        <f>+'Categorias-9 feb-Depurado'!AE3416</f>
        <v>44838</v>
      </c>
      <c r="R3417" s="112" t="str">
        <f>+'Categorias-9 feb-Depurado'!AB3416</f>
        <v>Compras</v>
      </c>
    </row>
    <row r="3418" spans="2:18" s="1" customFormat="1" ht="14.5" hidden="1">
      <c r="B3418" s="57" t="str">
        <f>+'Categorias-9 feb-Depurado'!B3417</f>
        <v>AIRBUS AMERICAS CUSTOMER SERVICES</v>
      </c>
      <c r="C3418" s="30" t="s">
        <v>4900</v>
      </c>
      <c r="D3418" s="31">
        <v>5</v>
      </c>
      <c r="E3418" s="30">
        <f>+'Categorias-9 feb-Depurado'!E3417</f>
        <v>133243459</v>
      </c>
      <c r="F3418" s="30" t="str">
        <f>+'Categorias-9 feb-Depurado'!F3417</f>
        <v>2550 Wasser Terrace Suite 9100</v>
      </c>
      <c r="G3418" s="30" t="str">
        <f>+'Categorias-9 feb-Depurado'!G3417</f>
        <v>Herndon</v>
      </c>
      <c r="H3418" s="30">
        <f>+'Categorias-9 feb-Depurado'!H3417</f>
        <v>74089565</v>
      </c>
      <c r="I3418" s="107">
        <f>+'Categorias-9 feb-Depurado'!R3417</f>
        <v>3207782</v>
      </c>
      <c r="J3418" s="108">
        <f t="shared" si="220"/>
        <v>3207782</v>
      </c>
      <c r="K3418" s="107">
        <f t="shared" si="221"/>
        <v>140786.07591479638</v>
      </c>
      <c r="L3418" s="109">
        <f t="shared" si="222"/>
        <v>3348568.0759147964</v>
      </c>
      <c r="M3418" s="110">
        <f t="shared" si="223"/>
        <v>2.5527946720022545E-06</v>
      </c>
      <c r="N3418" s="33" t="s">
        <v>4892</v>
      </c>
      <c r="O3418" s="33">
        <f>+'Categorias-9 feb-Depurado'!Y3417</f>
        <v>729</v>
      </c>
      <c r="P3418" s="111">
        <f>+'Categorias-9 feb-Depurado'!AC3417</f>
        <v>44795</v>
      </c>
      <c r="Q3418" s="111">
        <f>+'Categorias-9 feb-Depurado'!AE3417</f>
        <v>44840</v>
      </c>
      <c r="R3418" s="112" t="str">
        <f>+'Categorias-9 feb-Depurado'!AB3417</f>
        <v>Compras</v>
      </c>
    </row>
    <row r="3419" spans="2:18" s="1" customFormat="1" ht="14.5" hidden="1">
      <c r="B3419" s="57" t="str">
        <f>+'Categorias-9 feb-Depurado'!B3418</f>
        <v>AIRBUS AMERICAS CUSTOMER SERVICES</v>
      </c>
      <c r="C3419" s="30" t="s">
        <v>4900</v>
      </c>
      <c r="D3419" s="31">
        <v>5</v>
      </c>
      <c r="E3419" s="30">
        <f>+'Categorias-9 feb-Depurado'!E3418</f>
        <v>133243459</v>
      </c>
      <c r="F3419" s="30" t="str">
        <f>+'Categorias-9 feb-Depurado'!F3418</f>
        <v>2550 Wasser Terrace Suite 9100</v>
      </c>
      <c r="G3419" s="30" t="str">
        <f>+'Categorias-9 feb-Depurado'!G3418</f>
        <v>Herndon</v>
      </c>
      <c r="H3419" s="30">
        <f>+'Categorias-9 feb-Depurado'!H3418</f>
        <v>74089562</v>
      </c>
      <c r="I3419" s="107">
        <f>+'Categorias-9 feb-Depurado'!R3418</f>
        <v>4131835</v>
      </c>
      <c r="J3419" s="108">
        <f t="shared" si="220"/>
        <v>4131835</v>
      </c>
      <c r="K3419" s="107">
        <f t="shared" si="221"/>
        <v>181341.76074852116</v>
      </c>
      <c r="L3419" s="109">
        <f t="shared" si="222"/>
        <v>4313176.7607485214</v>
      </c>
      <c r="M3419" s="110">
        <f t="shared" si="223"/>
        <v>3.2881680780029428E-06</v>
      </c>
      <c r="N3419" s="33" t="s">
        <v>4892</v>
      </c>
      <c r="O3419" s="33">
        <f>+'Categorias-9 feb-Depurado'!Y3418</f>
        <v>939</v>
      </c>
      <c r="P3419" s="111">
        <f>+'Categorias-9 feb-Depurado'!AC3418</f>
        <v>44795</v>
      </c>
      <c r="Q3419" s="111">
        <f>+'Categorias-9 feb-Depurado'!AE3418</f>
        <v>44840</v>
      </c>
      <c r="R3419" s="112" t="str">
        <f>+'Categorias-9 feb-Depurado'!AB3418</f>
        <v>Compras</v>
      </c>
    </row>
    <row r="3420" spans="2:18" s="1" customFormat="1" ht="14.5" hidden="1">
      <c r="B3420" s="57" t="str">
        <f>+'Categorias-9 feb-Depurado'!B3419</f>
        <v>AIRBUS AMERICAS CUSTOMER SERVICES</v>
      </c>
      <c r="C3420" s="30" t="s">
        <v>4900</v>
      </c>
      <c r="D3420" s="31">
        <v>5</v>
      </c>
      <c r="E3420" s="30">
        <f>+'Categorias-9 feb-Depurado'!E3419</f>
        <v>133243459</v>
      </c>
      <c r="F3420" s="30" t="str">
        <f>+'Categorias-9 feb-Depurado'!F3419</f>
        <v>2550 Wasser Terrace Suite 9100</v>
      </c>
      <c r="G3420" s="30" t="str">
        <f>+'Categorias-9 feb-Depurado'!G3419</f>
        <v>Herndon</v>
      </c>
      <c r="H3420" s="30">
        <f>+'Categorias-9 feb-Depurado'!H3419</f>
        <v>74089564</v>
      </c>
      <c r="I3420" s="107">
        <f>+'Categorias-9 feb-Depurado'!R3419</f>
        <v>3206988</v>
      </c>
      <c r="J3420" s="108">
        <f t="shared" si="220"/>
        <v>3206988</v>
      </c>
      <c r="K3420" s="107">
        <f t="shared" si="221"/>
        <v>139610.18676548661</v>
      </c>
      <c r="L3420" s="109">
        <f t="shared" si="222"/>
        <v>3346598.1867654864</v>
      </c>
      <c r="M3420" s="110">
        <f t="shared" si="223"/>
        <v>2.5512929188914357E-06</v>
      </c>
      <c r="N3420" s="33" t="s">
        <v>4892</v>
      </c>
      <c r="O3420" s="33">
        <f>+'Categorias-9 feb-Depurado'!Y3419</f>
        <v>729</v>
      </c>
      <c r="P3420" s="111">
        <f>+'Categorias-9 feb-Depurado'!AC3419</f>
        <v>44796</v>
      </c>
      <c r="Q3420" s="111">
        <f>+'Categorias-9 feb-Depurado'!AE3419</f>
        <v>44841</v>
      </c>
      <c r="R3420" s="112" t="str">
        <f>+'Categorias-9 feb-Depurado'!AB3419</f>
        <v>Compras</v>
      </c>
    </row>
    <row r="3421" spans="2:18" s="1" customFormat="1" ht="14.5" hidden="1">
      <c r="B3421" s="57" t="str">
        <f>+'Categorias-9 feb-Depurado'!B3420</f>
        <v>AIRBUS AMERICAS CUSTOMER SERVICES</v>
      </c>
      <c r="C3421" s="30" t="s">
        <v>4900</v>
      </c>
      <c r="D3421" s="31">
        <v>5</v>
      </c>
      <c r="E3421" s="30">
        <f>+'Categorias-9 feb-Depurado'!E3420</f>
        <v>133243459</v>
      </c>
      <c r="F3421" s="30" t="str">
        <f>+'Categorias-9 feb-Depurado'!F3420</f>
        <v>2550 Wasser Terrace Suite 9100</v>
      </c>
      <c r="G3421" s="30" t="str">
        <f>+'Categorias-9 feb-Depurado'!G3420</f>
        <v>Herndon</v>
      </c>
      <c r="H3421" s="30">
        <f>+'Categorias-9 feb-Depurado'!H3420</f>
        <v>74089573</v>
      </c>
      <c r="I3421" s="107">
        <f>+'Categorias-9 feb-Depurado'!R3420</f>
        <v>102280</v>
      </c>
      <c r="J3421" s="108">
        <f t="shared" si="220"/>
        <v>102280</v>
      </c>
      <c r="K3421" s="107">
        <f t="shared" si="221"/>
        <v>4452.5673006490733</v>
      </c>
      <c r="L3421" s="109">
        <f t="shared" si="222"/>
        <v>106732.56730064907</v>
      </c>
      <c r="M3421" s="110">
        <f t="shared" si="223"/>
        <v>8.136801252272102E-08</v>
      </c>
      <c r="N3421" s="33" t="s">
        <v>4892</v>
      </c>
      <c r="O3421" s="33">
        <f>+'Categorias-9 feb-Depurado'!Y3420</f>
        <v>23.25</v>
      </c>
      <c r="P3421" s="111">
        <f>+'Categorias-9 feb-Depurado'!AC3420</f>
        <v>44796</v>
      </c>
      <c r="Q3421" s="111">
        <f>+'Categorias-9 feb-Depurado'!AE3420</f>
        <v>44841</v>
      </c>
      <c r="R3421" s="112" t="str">
        <f>+'Categorias-9 feb-Depurado'!AB3420</f>
        <v>Compras</v>
      </c>
    </row>
    <row r="3422" spans="2:18" s="1" customFormat="1" ht="14.5" hidden="1">
      <c r="B3422" s="57" t="str">
        <f>+'Categorias-9 feb-Depurado'!B3421</f>
        <v>AIRBUS AMERICAS CUSTOMER SERVICES</v>
      </c>
      <c r="C3422" s="30" t="s">
        <v>4900</v>
      </c>
      <c r="D3422" s="31">
        <v>5</v>
      </c>
      <c r="E3422" s="30">
        <f>+'Categorias-9 feb-Depurado'!E3421</f>
        <v>133243459</v>
      </c>
      <c r="F3422" s="30" t="str">
        <f>+'Categorias-9 feb-Depurado'!F3421</f>
        <v>2550 Wasser Terrace Suite 9100</v>
      </c>
      <c r="G3422" s="30" t="str">
        <f>+'Categorias-9 feb-Depurado'!G3421</f>
        <v>Herndon</v>
      </c>
      <c r="H3422" s="30">
        <f>+'Categorias-9 feb-Depurado'!H3421</f>
        <v>74089570</v>
      </c>
      <c r="I3422" s="107">
        <f>+'Categorias-9 feb-Depurado'!R3421</f>
        <v>225237</v>
      </c>
      <c r="J3422" s="108">
        <f t="shared" si="220"/>
        <v>225237</v>
      </c>
      <c r="K3422" s="107">
        <f t="shared" si="221"/>
        <v>9805.2688804878308</v>
      </c>
      <c r="L3422" s="109">
        <f t="shared" si="222"/>
        <v>235042.26888048783</v>
      </c>
      <c r="M3422" s="110">
        <f t="shared" si="223"/>
        <v>1.7918544228177664E-07</v>
      </c>
      <c r="N3422" s="33" t="s">
        <v>4892</v>
      </c>
      <c r="O3422" s="33">
        <f>+'Categorias-9 feb-Depurado'!Y3421</f>
        <v>51.200000000000003</v>
      </c>
      <c r="P3422" s="111">
        <f>+'Categorias-9 feb-Depurado'!AC3421</f>
        <v>44796</v>
      </c>
      <c r="Q3422" s="111">
        <f>+'Categorias-9 feb-Depurado'!AE3421</f>
        <v>44841</v>
      </c>
      <c r="R3422" s="112" t="str">
        <f>+'Categorias-9 feb-Depurado'!AB3421</f>
        <v>Compras</v>
      </c>
    </row>
    <row r="3423" spans="2:18" s="1" customFormat="1" ht="14.5" hidden="1">
      <c r="B3423" s="57" t="str">
        <f>+'Categorias-9 feb-Depurado'!B3422</f>
        <v>AIRBUS AMERICAS CUSTOMER SERVICES</v>
      </c>
      <c r="C3423" s="30" t="s">
        <v>4900</v>
      </c>
      <c r="D3423" s="31">
        <v>5</v>
      </c>
      <c r="E3423" s="30">
        <f>+'Categorias-9 feb-Depurado'!E3422</f>
        <v>133243459</v>
      </c>
      <c r="F3423" s="30" t="str">
        <f>+'Categorias-9 feb-Depurado'!F3422</f>
        <v>2550 Wasser Terrace Suite 9100</v>
      </c>
      <c r="G3423" s="30" t="str">
        <f>+'Categorias-9 feb-Depurado'!G3422</f>
        <v>Herndon</v>
      </c>
      <c r="H3423" s="30">
        <f>+'Categorias-9 feb-Depurado'!H3422</f>
        <v>74090372</v>
      </c>
      <c r="I3423" s="107">
        <f>+'Categorias-9 feb-Depurado'!R3422</f>
        <v>1515423</v>
      </c>
      <c r="J3423" s="108">
        <f t="shared" si="220"/>
        <v>1515423</v>
      </c>
      <c r="K3423" s="107">
        <f t="shared" si="221"/>
        <v>65971.088154590543</v>
      </c>
      <c r="L3423" s="109">
        <f t="shared" si="222"/>
        <v>1581394.0881545905</v>
      </c>
      <c r="M3423" s="110">
        <f t="shared" si="223"/>
        <v>1.2055822999728144E-06</v>
      </c>
      <c r="N3423" s="33" t="s">
        <v>4892</v>
      </c>
      <c r="O3423" s="33">
        <f>+'Categorias-9 feb-Depurado'!Y3422</f>
        <v>344.48000000000002</v>
      </c>
      <c r="P3423" s="111">
        <f>+'Categorias-9 feb-Depurado'!AC3422</f>
        <v>44796</v>
      </c>
      <c r="Q3423" s="111">
        <f>+'Categorias-9 feb-Depurado'!AE3422</f>
        <v>44841</v>
      </c>
      <c r="R3423" s="112" t="str">
        <f>+'Categorias-9 feb-Depurado'!AB3422</f>
        <v>Compras</v>
      </c>
    </row>
    <row r="3424" spans="2:18" s="1" customFormat="1" ht="14.5" hidden="1">
      <c r="B3424" s="57" t="str">
        <f>+'Categorias-9 feb-Depurado'!B3423</f>
        <v>AIRBUS AMERICAS CUSTOMER SERVICES</v>
      </c>
      <c r="C3424" s="30" t="s">
        <v>4900</v>
      </c>
      <c r="D3424" s="31">
        <v>5</v>
      </c>
      <c r="E3424" s="30">
        <f>+'Categorias-9 feb-Depurado'!E3423</f>
        <v>133243459</v>
      </c>
      <c r="F3424" s="30" t="str">
        <f>+'Categorias-9 feb-Depurado'!F3423</f>
        <v>2550 Wasser Terrace Suite 9100</v>
      </c>
      <c r="G3424" s="30" t="str">
        <f>+'Categorias-9 feb-Depurado'!G3423</f>
        <v>Herndon</v>
      </c>
      <c r="H3424" s="30">
        <f>+'Categorias-9 feb-Depurado'!H3423</f>
        <v>74089569</v>
      </c>
      <c r="I3424" s="107">
        <f>+'Categorias-9 feb-Depurado'!R3423</f>
        <v>3206988</v>
      </c>
      <c r="J3424" s="108">
        <f t="shared" si="220"/>
        <v>3206988</v>
      </c>
      <c r="K3424" s="107">
        <f t="shared" si="221"/>
        <v>139610.18676548661</v>
      </c>
      <c r="L3424" s="109">
        <f t="shared" si="222"/>
        <v>3346598.1867654864</v>
      </c>
      <c r="M3424" s="110">
        <f t="shared" si="223"/>
        <v>2.5512929188914357E-06</v>
      </c>
      <c r="N3424" s="33" t="s">
        <v>4892</v>
      </c>
      <c r="O3424" s="33">
        <f>+'Categorias-9 feb-Depurado'!Y3423</f>
        <v>729</v>
      </c>
      <c r="P3424" s="111">
        <f>+'Categorias-9 feb-Depurado'!AC3423</f>
        <v>44796</v>
      </c>
      <c r="Q3424" s="111">
        <f>+'Categorias-9 feb-Depurado'!AE3423</f>
        <v>44841</v>
      </c>
      <c r="R3424" s="112" t="str">
        <f>+'Categorias-9 feb-Depurado'!AB3423</f>
        <v>Compras</v>
      </c>
    </row>
    <row r="3425" spans="2:18" s="1" customFormat="1" ht="14.5" hidden="1">
      <c r="B3425" s="57" t="str">
        <f>+'Categorias-9 feb-Depurado'!B3424</f>
        <v>AIRBUS AMERICAS CUSTOMER SERVICES</v>
      </c>
      <c r="C3425" s="30" t="s">
        <v>4900</v>
      </c>
      <c r="D3425" s="31">
        <v>5</v>
      </c>
      <c r="E3425" s="30">
        <f>+'Categorias-9 feb-Depurado'!E3424</f>
        <v>133243459</v>
      </c>
      <c r="F3425" s="30" t="str">
        <f>+'Categorias-9 feb-Depurado'!F3424</f>
        <v>2550 Wasser Terrace Suite 9100</v>
      </c>
      <c r="G3425" s="30" t="str">
        <f>+'Categorias-9 feb-Depurado'!G3424</f>
        <v>Herndon</v>
      </c>
      <c r="H3425" s="30">
        <f>+'Categorias-9 feb-Depurado'!H3424</f>
        <v>74089572</v>
      </c>
      <c r="I3425" s="107">
        <f>+'Categorias-9 feb-Depurado'!R3424</f>
        <v>102280</v>
      </c>
      <c r="J3425" s="108">
        <f t="shared" si="220"/>
        <v>102280</v>
      </c>
      <c r="K3425" s="107">
        <f t="shared" si="221"/>
        <v>4452.5673006490733</v>
      </c>
      <c r="L3425" s="109">
        <f t="shared" si="222"/>
        <v>106732.56730064907</v>
      </c>
      <c r="M3425" s="110">
        <f t="shared" si="223"/>
        <v>8.136801252272102E-08</v>
      </c>
      <c r="N3425" s="33" t="s">
        <v>4892</v>
      </c>
      <c r="O3425" s="33">
        <f>+'Categorias-9 feb-Depurado'!Y3424</f>
        <v>23.25</v>
      </c>
      <c r="P3425" s="111">
        <f>+'Categorias-9 feb-Depurado'!AC3424</f>
        <v>44796</v>
      </c>
      <c r="Q3425" s="111">
        <f>+'Categorias-9 feb-Depurado'!AE3424</f>
        <v>44841</v>
      </c>
      <c r="R3425" s="112" t="str">
        <f>+'Categorias-9 feb-Depurado'!AB3424</f>
        <v>Compras</v>
      </c>
    </row>
    <row r="3426" spans="2:18" s="1" customFormat="1" ht="14.5" hidden="1">
      <c r="B3426" s="57" t="str">
        <f>+'Categorias-9 feb-Depurado'!B3425</f>
        <v>AIRBUS AMERICAS CUSTOMER SERVICES</v>
      </c>
      <c r="C3426" s="30" t="s">
        <v>4900</v>
      </c>
      <c r="D3426" s="31">
        <v>5</v>
      </c>
      <c r="E3426" s="30">
        <f>+'Categorias-9 feb-Depurado'!E3425</f>
        <v>133243459</v>
      </c>
      <c r="F3426" s="30" t="str">
        <f>+'Categorias-9 feb-Depurado'!F3425</f>
        <v>2550 Wasser Terrace Suite 9100</v>
      </c>
      <c r="G3426" s="30" t="str">
        <f>+'Categorias-9 feb-Depurado'!G3425</f>
        <v>Herndon</v>
      </c>
      <c r="H3426" s="30">
        <f>+'Categorias-9 feb-Depurado'!H3425</f>
        <v>74089568</v>
      </c>
      <c r="I3426" s="107">
        <f>+'Categorias-9 feb-Depurado'!R3425</f>
        <v>3206988</v>
      </c>
      <c r="J3426" s="108">
        <f t="shared" si="220"/>
        <v>3206988</v>
      </c>
      <c r="K3426" s="107">
        <f t="shared" si="221"/>
        <v>139610.18676548661</v>
      </c>
      <c r="L3426" s="109">
        <f t="shared" si="222"/>
        <v>3346598.1867654864</v>
      </c>
      <c r="M3426" s="110">
        <f t="shared" si="223"/>
        <v>2.5512929188914357E-06</v>
      </c>
      <c r="N3426" s="33" t="s">
        <v>4892</v>
      </c>
      <c r="O3426" s="33">
        <f>+'Categorias-9 feb-Depurado'!Y3425</f>
        <v>729</v>
      </c>
      <c r="P3426" s="111">
        <f>+'Categorias-9 feb-Depurado'!AC3425</f>
        <v>44796</v>
      </c>
      <c r="Q3426" s="111">
        <f>+'Categorias-9 feb-Depurado'!AE3425</f>
        <v>44841</v>
      </c>
      <c r="R3426" s="112" t="str">
        <f>+'Categorias-9 feb-Depurado'!AB3425</f>
        <v>Compras</v>
      </c>
    </row>
    <row r="3427" spans="2:18" s="1" customFormat="1" ht="14.5" hidden="1">
      <c r="B3427" s="57" t="str">
        <f>+'Categorias-9 feb-Depurado'!B3426</f>
        <v>AIRBUS AMERICAS CUSTOMER SERVICES</v>
      </c>
      <c r="C3427" s="30" t="s">
        <v>4900</v>
      </c>
      <c r="D3427" s="31">
        <v>5</v>
      </c>
      <c r="E3427" s="30">
        <f>+'Categorias-9 feb-Depurado'!E3426</f>
        <v>133243459</v>
      </c>
      <c r="F3427" s="30" t="str">
        <f>+'Categorias-9 feb-Depurado'!F3426</f>
        <v>2550 Wasser Terrace Suite 9100</v>
      </c>
      <c r="G3427" s="30" t="str">
        <f>+'Categorias-9 feb-Depurado'!G3426</f>
        <v>Herndon</v>
      </c>
      <c r="H3427" s="30">
        <f>+'Categorias-9 feb-Depurado'!H3426</f>
        <v>647874</v>
      </c>
      <c r="I3427" s="107">
        <f>+'Categorias-9 feb-Depurado'!R3426</f>
        <v>11611143</v>
      </c>
      <c r="J3427" s="108">
        <f t="shared" si="220"/>
        <v>11611143</v>
      </c>
      <c r="K3427" s="107">
        <f t="shared" si="221"/>
        <v>505469.25738130999</v>
      </c>
      <c r="L3427" s="109">
        <f t="shared" si="222"/>
        <v>12116612.257381311</v>
      </c>
      <c r="M3427" s="110">
        <f t="shared" si="223"/>
        <v>9.2371492865379806E-06</v>
      </c>
      <c r="N3427" s="33" t="s">
        <v>4892</v>
      </c>
      <c r="O3427" s="33">
        <f>+'Categorias-9 feb-Depurado'!Y3426</f>
        <v>2639.4000000000001</v>
      </c>
      <c r="P3427" s="111">
        <f>+'Categorias-9 feb-Depurado'!AC3426</f>
        <v>44796</v>
      </c>
      <c r="Q3427" s="111">
        <f>+'Categorias-9 feb-Depurado'!AE3426</f>
        <v>44841</v>
      </c>
      <c r="R3427" s="112" t="str">
        <f>+'Categorias-9 feb-Depurado'!AB3426</f>
        <v>Compras</v>
      </c>
    </row>
    <row r="3428" spans="2:18" s="1" customFormat="1" ht="14.5" hidden="1">
      <c r="B3428" s="57" t="str">
        <f>+'Categorias-9 feb-Depurado'!B3427</f>
        <v>AIRBUS AMERICAS CUSTOMER SERVICES</v>
      </c>
      <c r="C3428" s="30" t="s">
        <v>4900</v>
      </c>
      <c r="D3428" s="31">
        <v>5</v>
      </c>
      <c r="E3428" s="30">
        <f>+'Categorias-9 feb-Depurado'!E3427</f>
        <v>133243459</v>
      </c>
      <c r="F3428" s="30" t="str">
        <f>+'Categorias-9 feb-Depurado'!F3427</f>
        <v>2550 Wasser Terrace Suite 9100</v>
      </c>
      <c r="G3428" s="30" t="str">
        <f>+'Categorias-9 feb-Depurado'!G3427</f>
        <v>Herndon</v>
      </c>
      <c r="H3428" s="30">
        <f>+'Categorias-9 feb-Depurado'!H3427</f>
        <v>647876</v>
      </c>
      <c r="I3428" s="107">
        <f>+'Categorias-9 feb-Depurado'!R3427</f>
        <v>40176165</v>
      </c>
      <c r="J3428" s="108">
        <f t="shared" si="220"/>
        <v>40176165</v>
      </c>
      <c r="K3428" s="107">
        <f t="shared" si="221"/>
        <v>1748993.7284364663</v>
      </c>
      <c r="L3428" s="109">
        <f t="shared" si="222"/>
        <v>41925158.72843647</v>
      </c>
      <c r="M3428" s="110">
        <f t="shared" si="223"/>
        <v>3.1961817528694821E-05</v>
      </c>
      <c r="N3428" s="33" t="s">
        <v>4892</v>
      </c>
      <c r="O3428" s="33">
        <f>+'Categorias-9 feb-Depurado'!Y3427</f>
        <v>9132.6900000000005</v>
      </c>
      <c r="P3428" s="111">
        <f>+'Categorias-9 feb-Depurado'!AC3427</f>
        <v>44796</v>
      </c>
      <c r="Q3428" s="111">
        <f>+'Categorias-9 feb-Depurado'!AE3427</f>
        <v>44841</v>
      </c>
      <c r="R3428" s="112" t="str">
        <f>+'Categorias-9 feb-Depurado'!AB3427</f>
        <v>Compras</v>
      </c>
    </row>
    <row r="3429" spans="2:18" s="1" customFormat="1" ht="14.5" hidden="1">
      <c r="B3429" s="57" t="str">
        <f>+'Categorias-9 feb-Depurado'!B3428</f>
        <v>AIRBUS AMERICAS CUSTOMER SERVICES</v>
      </c>
      <c r="C3429" s="30" t="s">
        <v>4900</v>
      </c>
      <c r="D3429" s="31">
        <v>5</v>
      </c>
      <c r="E3429" s="30">
        <f>+'Categorias-9 feb-Depurado'!E3428</f>
        <v>133243459</v>
      </c>
      <c r="F3429" s="30" t="str">
        <f>+'Categorias-9 feb-Depurado'!F3428</f>
        <v>2550 Wasser Terrace Suite 9100</v>
      </c>
      <c r="G3429" s="30" t="str">
        <f>+'Categorias-9 feb-Depurado'!G3428</f>
        <v>Herndon</v>
      </c>
      <c r="H3429" s="30">
        <f>+'Categorias-9 feb-Depurado'!H3428</f>
        <v>647863</v>
      </c>
      <c r="I3429" s="107">
        <f>+'Categorias-9 feb-Depurado'!R3428</f>
        <v>10993897</v>
      </c>
      <c r="J3429" s="108">
        <f t="shared" si="220"/>
        <v>10993897</v>
      </c>
      <c r="K3429" s="107">
        <f t="shared" si="221"/>
        <v>478598.61447892006</v>
      </c>
      <c r="L3429" s="109">
        <f t="shared" si="222"/>
        <v>11472495.61447892</v>
      </c>
      <c r="M3429" s="110">
        <f t="shared" si="223"/>
        <v>8.746104309439823E-06</v>
      </c>
      <c r="N3429" s="33" t="s">
        <v>4892</v>
      </c>
      <c r="O3429" s="33">
        <f>+'Categorias-9 feb-Depurado'!Y3428</f>
        <v>2499.0900000000001</v>
      </c>
      <c r="P3429" s="111">
        <f>+'Categorias-9 feb-Depurado'!AC3428</f>
        <v>44796</v>
      </c>
      <c r="Q3429" s="111">
        <f>+'Categorias-9 feb-Depurado'!AE3428</f>
        <v>44841</v>
      </c>
      <c r="R3429" s="112" t="str">
        <f>+'Categorias-9 feb-Depurado'!AB3428</f>
        <v>Compras</v>
      </c>
    </row>
    <row r="3430" spans="2:18" s="1" customFormat="1" ht="14.5" hidden="1">
      <c r="B3430" s="57" t="str">
        <f>+'Categorias-9 feb-Depurado'!B3429</f>
        <v>AIRBUS AMERICAS CUSTOMER SERVICES</v>
      </c>
      <c r="C3430" s="30" t="s">
        <v>4900</v>
      </c>
      <c r="D3430" s="31">
        <v>5</v>
      </c>
      <c r="E3430" s="30">
        <f>+'Categorias-9 feb-Depurado'!E3429</f>
        <v>133243459</v>
      </c>
      <c r="F3430" s="30" t="str">
        <f>+'Categorias-9 feb-Depurado'!F3429</f>
        <v>2550 Wasser Terrace Suite 9100</v>
      </c>
      <c r="G3430" s="30" t="str">
        <f>+'Categorias-9 feb-Depurado'!G3429</f>
        <v>Herndon</v>
      </c>
      <c r="H3430" s="30">
        <f>+'Categorias-9 feb-Depurado'!H3429</f>
        <v>647868</v>
      </c>
      <c r="I3430" s="107">
        <f>+'Categorias-9 feb-Depurado'!R3429</f>
        <v>13645666</v>
      </c>
      <c r="J3430" s="108">
        <f t="shared" si="220"/>
        <v>13645666</v>
      </c>
      <c r="K3430" s="107">
        <f t="shared" si="221"/>
        <v>594038.3870471142</v>
      </c>
      <c r="L3430" s="109">
        <f t="shared" si="222"/>
        <v>14239704.387047114</v>
      </c>
      <c r="M3430" s="110">
        <f t="shared" si="223"/>
        <v>1.0855697320775015E-05</v>
      </c>
      <c r="N3430" s="33" t="s">
        <v>4892</v>
      </c>
      <c r="O3430" s="33">
        <f>+'Categorias-9 feb-Depurado'!Y3429</f>
        <v>3101.8800000000001</v>
      </c>
      <c r="P3430" s="111">
        <f>+'Categorias-9 feb-Depurado'!AC3429</f>
        <v>44796</v>
      </c>
      <c r="Q3430" s="111">
        <f>+'Categorias-9 feb-Depurado'!AE3429</f>
        <v>44841</v>
      </c>
      <c r="R3430" s="112" t="str">
        <f>+'Categorias-9 feb-Depurado'!AB3429</f>
        <v>Compras</v>
      </c>
    </row>
    <row r="3431" spans="2:18" s="1" customFormat="1" ht="14.5" hidden="1">
      <c r="B3431" s="57" t="str">
        <f>+'Categorias-9 feb-Depurado'!B3430</f>
        <v>AIRBUS AMERICAS CUSTOMER SERVICES</v>
      </c>
      <c r="C3431" s="30" t="s">
        <v>4900</v>
      </c>
      <c r="D3431" s="31">
        <v>5</v>
      </c>
      <c r="E3431" s="30">
        <f>+'Categorias-9 feb-Depurado'!E3430</f>
        <v>133243459</v>
      </c>
      <c r="F3431" s="30" t="str">
        <f>+'Categorias-9 feb-Depurado'!F3430</f>
        <v>2550 Wasser Terrace Suite 9100</v>
      </c>
      <c r="G3431" s="30" t="str">
        <f>+'Categorias-9 feb-Depurado'!G3430</f>
        <v>Herndon</v>
      </c>
      <c r="H3431" s="30">
        <f>+'Categorias-9 feb-Depurado'!H3430</f>
        <v>647872</v>
      </c>
      <c r="I3431" s="107">
        <f>+'Categorias-9 feb-Depurado'!R3430</f>
        <v>40394671</v>
      </c>
      <c r="J3431" s="108">
        <f t="shared" si="220"/>
        <v>40394671</v>
      </c>
      <c r="K3431" s="107">
        <f t="shared" si="221"/>
        <v>1758505.9759002484</v>
      </c>
      <c r="L3431" s="109">
        <f t="shared" si="222"/>
        <v>42153176.975900248</v>
      </c>
      <c r="M3431" s="110">
        <f t="shared" si="223"/>
        <v>3.2135648179303833E-05</v>
      </c>
      <c r="N3431" s="33" t="s">
        <v>4892</v>
      </c>
      <c r="O3431" s="33">
        <f>+'Categorias-9 feb-Depurado'!Y3430</f>
        <v>9182.3600000000006</v>
      </c>
      <c r="P3431" s="111">
        <f>+'Categorias-9 feb-Depurado'!AC3430</f>
        <v>44796</v>
      </c>
      <c r="Q3431" s="111">
        <f>+'Categorias-9 feb-Depurado'!AE3430</f>
        <v>44841</v>
      </c>
      <c r="R3431" s="112" t="str">
        <f>+'Categorias-9 feb-Depurado'!AB3430</f>
        <v>Compras</v>
      </c>
    </row>
    <row r="3432" spans="2:18" s="1" customFormat="1" ht="14.5" hidden="1">
      <c r="B3432" s="57" t="str">
        <f>+'Categorias-9 feb-Depurado'!B3431</f>
        <v>AIRBUS AMERICAS CUSTOMER SERVICES</v>
      </c>
      <c r="C3432" s="30" t="s">
        <v>4900</v>
      </c>
      <c r="D3432" s="31">
        <v>5</v>
      </c>
      <c r="E3432" s="30">
        <f>+'Categorias-9 feb-Depurado'!E3431</f>
        <v>133243459</v>
      </c>
      <c r="F3432" s="30" t="str">
        <f>+'Categorias-9 feb-Depurado'!F3431</f>
        <v>2550 Wasser Terrace Suite 9100</v>
      </c>
      <c r="G3432" s="30" t="str">
        <f>+'Categorias-9 feb-Depurado'!G3431</f>
        <v>Herndon</v>
      </c>
      <c r="H3432" s="30">
        <f>+'Categorias-9 feb-Depurado'!H3431</f>
        <v>647875</v>
      </c>
      <c r="I3432" s="107">
        <f>+'Categorias-9 feb-Depurado'!R3431</f>
        <v>60952385</v>
      </c>
      <c r="J3432" s="108">
        <f t="shared" si="220"/>
        <v>60952385</v>
      </c>
      <c r="K3432" s="107">
        <f t="shared" si="221"/>
        <v>2653447.3635859704</v>
      </c>
      <c r="L3432" s="109">
        <f t="shared" si="222"/>
        <v>63605832.363585971</v>
      </c>
      <c r="M3432" s="110">
        <f t="shared" si="223"/>
        <v>4.8490168419727347E-05</v>
      </c>
      <c r="N3432" s="33" t="s">
        <v>4892</v>
      </c>
      <c r="O3432" s="33">
        <f>+'Categorias-9 feb-Depurado'!Y3431</f>
        <v>13855.459999999999</v>
      </c>
      <c r="P3432" s="111">
        <f>+'Categorias-9 feb-Depurado'!AC3431</f>
        <v>44796</v>
      </c>
      <c r="Q3432" s="111">
        <f>+'Categorias-9 feb-Depurado'!AE3431</f>
        <v>44841</v>
      </c>
      <c r="R3432" s="112" t="str">
        <f>+'Categorias-9 feb-Depurado'!AB3431</f>
        <v>Compras</v>
      </c>
    </row>
    <row r="3433" spans="2:18" s="1" customFormat="1" ht="14.5" hidden="1">
      <c r="B3433" s="57" t="str">
        <f>+'Categorias-9 feb-Depurado'!B3432</f>
        <v>AIRBUS AMERICAS CUSTOMER SERVICES</v>
      </c>
      <c r="C3433" s="30" t="s">
        <v>4900</v>
      </c>
      <c r="D3433" s="31">
        <v>5</v>
      </c>
      <c r="E3433" s="30">
        <f>+'Categorias-9 feb-Depurado'!E3432</f>
        <v>133243459</v>
      </c>
      <c r="F3433" s="30" t="str">
        <f>+'Categorias-9 feb-Depurado'!F3432</f>
        <v>2550 Wasser Terrace Suite 9100</v>
      </c>
      <c r="G3433" s="30" t="str">
        <f>+'Categorias-9 feb-Depurado'!G3432</f>
        <v>Herndon</v>
      </c>
      <c r="H3433" s="30">
        <f>+'Categorias-9 feb-Depurado'!H3432</f>
        <v>647865</v>
      </c>
      <c r="I3433" s="107">
        <f>+'Categorias-9 feb-Depurado'!R3432</f>
        <v>22775155</v>
      </c>
      <c r="J3433" s="108">
        <f t="shared" si="220"/>
        <v>22775155</v>
      </c>
      <c r="K3433" s="107">
        <f t="shared" si="221"/>
        <v>991473.50821484404</v>
      </c>
      <c r="L3433" s="109">
        <f t="shared" si="222"/>
        <v>23766628.508214843</v>
      </c>
      <c r="M3433" s="110">
        <f t="shared" si="223"/>
        <v>1.8118587184658899E-05</v>
      </c>
      <c r="N3433" s="33" t="s">
        <v>4892</v>
      </c>
      <c r="O3433" s="33">
        <f>+'Categorias-9 feb-Depurado'!Y3432</f>
        <v>5177.1599999999999</v>
      </c>
      <c r="P3433" s="111">
        <f>+'Categorias-9 feb-Depurado'!AC3432</f>
        <v>44796</v>
      </c>
      <c r="Q3433" s="111">
        <f>+'Categorias-9 feb-Depurado'!AE3432</f>
        <v>44841</v>
      </c>
      <c r="R3433" s="112" t="str">
        <f>+'Categorias-9 feb-Depurado'!AB3432</f>
        <v>Compras</v>
      </c>
    </row>
    <row r="3434" spans="2:18" s="1" customFormat="1" ht="14.5" hidden="1">
      <c r="B3434" s="57" t="str">
        <f>+'Categorias-9 feb-Depurado'!B3433</f>
        <v>AIRBUS AMERICAS CUSTOMER SERVICES</v>
      </c>
      <c r="C3434" s="30" t="s">
        <v>4900</v>
      </c>
      <c r="D3434" s="31">
        <v>5</v>
      </c>
      <c r="E3434" s="30">
        <f>+'Categorias-9 feb-Depurado'!E3433</f>
        <v>133243459</v>
      </c>
      <c r="F3434" s="30" t="str">
        <f>+'Categorias-9 feb-Depurado'!F3433</f>
        <v>2550 Wasser Terrace Suite 9100</v>
      </c>
      <c r="G3434" s="30" t="str">
        <f>+'Categorias-9 feb-Depurado'!G3433</f>
        <v>Herndon</v>
      </c>
      <c r="H3434" s="30">
        <f>+'Categorias-9 feb-Depurado'!H3433</f>
        <v>647881</v>
      </c>
      <c r="I3434" s="107">
        <f>+'Categorias-9 feb-Depurado'!R3433</f>
        <v>92204986</v>
      </c>
      <c r="J3434" s="108">
        <f t="shared" si="220"/>
        <v>92204986</v>
      </c>
      <c r="K3434" s="107">
        <f t="shared" si="221"/>
        <v>4013970.528161963</v>
      </c>
      <c r="L3434" s="109">
        <f t="shared" si="222"/>
        <v>96218956.528161958</v>
      </c>
      <c r="M3434" s="110">
        <f t="shared" si="223"/>
        <v>7.3352918024103606E-05</v>
      </c>
      <c r="N3434" s="33" t="s">
        <v>4892</v>
      </c>
      <c r="O3434" s="33">
        <f>+'Categorias-9 feb-Depurado'!Y3433</f>
        <v>20959.68</v>
      </c>
      <c r="P3434" s="111">
        <f>+'Categorias-9 feb-Depurado'!AC3433</f>
        <v>44796</v>
      </c>
      <c r="Q3434" s="111">
        <f>+'Categorias-9 feb-Depurado'!AE3433</f>
        <v>44841</v>
      </c>
      <c r="R3434" s="112" t="str">
        <f>+'Categorias-9 feb-Depurado'!AB3433</f>
        <v>Compras</v>
      </c>
    </row>
    <row r="3435" spans="2:18" s="1" customFormat="1" ht="14.5" hidden="1">
      <c r="B3435" s="57" t="str">
        <f>+'Categorias-9 feb-Depurado'!B3434</f>
        <v>AIRBUS AMERICAS CUSTOMER SERVICES</v>
      </c>
      <c r="C3435" s="30" t="s">
        <v>4900</v>
      </c>
      <c r="D3435" s="31">
        <v>5</v>
      </c>
      <c r="E3435" s="30">
        <f>+'Categorias-9 feb-Depurado'!E3434</f>
        <v>133243459</v>
      </c>
      <c r="F3435" s="30" t="str">
        <f>+'Categorias-9 feb-Depurado'!F3434</f>
        <v>2550 Wasser Terrace Suite 9100</v>
      </c>
      <c r="G3435" s="30" t="str">
        <f>+'Categorias-9 feb-Depurado'!G3434</f>
        <v>Herndon</v>
      </c>
      <c r="H3435" s="30">
        <f>+'Categorias-9 feb-Depurado'!H3434</f>
        <v>647870</v>
      </c>
      <c r="I3435" s="107">
        <f>+'Categorias-9 feb-Depurado'!R3434</f>
        <v>55806248</v>
      </c>
      <c r="J3435" s="108">
        <f t="shared" si="220"/>
        <v>55806248</v>
      </c>
      <c r="K3435" s="107">
        <f t="shared" si="221"/>
        <v>2429419.9747429872</v>
      </c>
      <c r="L3435" s="109">
        <f t="shared" si="222"/>
        <v>58235667.974742986</v>
      </c>
      <c r="M3435" s="110">
        <f t="shared" si="223"/>
        <v>4.4396201467638592E-05</v>
      </c>
      <c r="N3435" s="33" t="s">
        <v>4892</v>
      </c>
      <c r="O3435" s="33">
        <f>+'Categorias-9 feb-Depurado'!Y3434</f>
        <v>12685.66</v>
      </c>
      <c r="P3435" s="111">
        <f>+'Categorias-9 feb-Depurado'!AC3434</f>
        <v>44796</v>
      </c>
      <c r="Q3435" s="111">
        <f>+'Categorias-9 feb-Depurado'!AE3434</f>
        <v>44841</v>
      </c>
      <c r="R3435" s="112" t="str">
        <f>+'Categorias-9 feb-Depurado'!AB3434</f>
        <v>Compras</v>
      </c>
    </row>
    <row r="3436" spans="2:18" s="1" customFormat="1" ht="14.5" hidden="1">
      <c r="B3436" s="57" t="str">
        <f>+'Categorias-9 feb-Depurado'!B3435</f>
        <v>AIRBUS AMERICAS CUSTOMER SERVICES</v>
      </c>
      <c r="C3436" s="30" t="s">
        <v>4900</v>
      </c>
      <c r="D3436" s="31">
        <v>5</v>
      </c>
      <c r="E3436" s="30">
        <f>+'Categorias-9 feb-Depurado'!E3435</f>
        <v>133243459</v>
      </c>
      <c r="F3436" s="30" t="str">
        <f>+'Categorias-9 feb-Depurado'!F3435</f>
        <v>2550 Wasser Terrace Suite 9100</v>
      </c>
      <c r="G3436" s="30" t="str">
        <f>+'Categorias-9 feb-Depurado'!G3435</f>
        <v>Herndon</v>
      </c>
      <c r="H3436" s="30">
        <f>+'Categorias-9 feb-Depurado'!H3435</f>
        <v>74089571</v>
      </c>
      <c r="I3436" s="107">
        <f>+'Categorias-9 feb-Depurado'!R3435</f>
        <v>142533</v>
      </c>
      <c r="J3436" s="108">
        <f t="shared" si="220"/>
        <v>142533</v>
      </c>
      <c r="K3436" s="107">
        <f t="shared" si="221"/>
        <v>6204.9058962007657</v>
      </c>
      <c r="L3436" s="109">
        <f t="shared" si="222"/>
        <v>148737.90589620077</v>
      </c>
      <c r="M3436" s="110">
        <f t="shared" si="223"/>
        <v>1.1339095550352949E-07</v>
      </c>
      <c r="N3436" s="33" t="s">
        <v>4892</v>
      </c>
      <c r="O3436" s="33">
        <f>+'Categorias-9 feb-Depurado'!Y3435</f>
        <v>32.399999999999999</v>
      </c>
      <c r="P3436" s="111">
        <f>+'Categorias-9 feb-Depurado'!AC3435</f>
        <v>44796</v>
      </c>
      <c r="Q3436" s="111">
        <f>+'Categorias-9 feb-Depurado'!AE3435</f>
        <v>44841</v>
      </c>
      <c r="R3436" s="112" t="str">
        <f>+'Categorias-9 feb-Depurado'!AB3435</f>
        <v>Compras</v>
      </c>
    </row>
    <row r="3437" spans="2:18" s="1" customFormat="1" ht="14.5" hidden="1">
      <c r="B3437" s="57" t="str">
        <f>+'Categorias-9 feb-Depurado'!B3436</f>
        <v>AIRBUS AMERICAS CUSTOMER SERVICES</v>
      </c>
      <c r="C3437" s="30" t="s">
        <v>4900</v>
      </c>
      <c r="D3437" s="31">
        <v>5</v>
      </c>
      <c r="E3437" s="30">
        <f>+'Categorias-9 feb-Depurado'!E3436</f>
        <v>133243459</v>
      </c>
      <c r="F3437" s="30" t="str">
        <f>+'Categorias-9 feb-Depurado'!F3436</f>
        <v>2550 Wasser Terrace Suite 9100</v>
      </c>
      <c r="G3437" s="30" t="str">
        <f>+'Categorias-9 feb-Depurado'!G3436</f>
        <v>Herndon</v>
      </c>
      <c r="H3437" s="30">
        <f>+'Categorias-9 feb-Depurado'!H3436</f>
        <v>647860</v>
      </c>
      <c r="I3437" s="107">
        <f>+'Categorias-9 feb-Depurado'!R3436</f>
        <v>6478027</v>
      </c>
      <c r="J3437" s="108">
        <f t="shared" si="220"/>
        <v>6478027</v>
      </c>
      <c r="K3437" s="107">
        <f t="shared" si="221"/>
        <v>282008.71326673654</v>
      </c>
      <c r="L3437" s="109">
        <f t="shared" si="222"/>
        <v>6760035.7132667368</v>
      </c>
      <c r="M3437" s="110">
        <f t="shared" si="223"/>
        <v>5.1535410838729462E-06</v>
      </c>
      <c r="N3437" s="33" t="s">
        <v>4892</v>
      </c>
      <c r="O3437" s="33">
        <f>+'Categorias-9 feb-Depurado'!Y3436</f>
        <v>1472.5599999999999</v>
      </c>
      <c r="P3437" s="111">
        <f>+'Categorias-9 feb-Depurado'!AC3436</f>
        <v>44796</v>
      </c>
      <c r="Q3437" s="111">
        <f>+'Categorias-9 feb-Depurado'!AE3436</f>
        <v>44841</v>
      </c>
      <c r="R3437" s="112" t="str">
        <f>+'Categorias-9 feb-Depurado'!AB3436</f>
        <v>Compras</v>
      </c>
    </row>
    <row r="3438" spans="2:18" s="1" customFormat="1" ht="14.5" hidden="1">
      <c r="B3438" s="57" t="str">
        <f>+'Categorias-9 feb-Depurado'!B3437</f>
        <v>AIRBUS AMERICAS CUSTOMER SERVICES</v>
      </c>
      <c r="C3438" s="30" t="s">
        <v>4900</v>
      </c>
      <c r="D3438" s="31">
        <v>5</v>
      </c>
      <c r="E3438" s="30">
        <f>+'Categorias-9 feb-Depurado'!E3437</f>
        <v>133243459</v>
      </c>
      <c r="F3438" s="30" t="str">
        <f>+'Categorias-9 feb-Depurado'!F3437</f>
        <v>2550 Wasser Terrace Suite 9100</v>
      </c>
      <c r="G3438" s="30" t="str">
        <f>+'Categorias-9 feb-Depurado'!G3437</f>
        <v>Herndon</v>
      </c>
      <c r="H3438" s="30">
        <f>+'Categorias-9 feb-Depurado'!H3437</f>
        <v>74089563</v>
      </c>
      <c r="I3438" s="107">
        <f>+'Categorias-9 feb-Depurado'!R3437</f>
        <v>3206988</v>
      </c>
      <c r="J3438" s="108">
        <f t="shared" si="220"/>
        <v>3206988</v>
      </c>
      <c r="K3438" s="107">
        <f t="shared" si="221"/>
        <v>139610.18676548661</v>
      </c>
      <c r="L3438" s="109">
        <f t="shared" si="222"/>
        <v>3346598.1867654864</v>
      </c>
      <c r="M3438" s="110">
        <f t="shared" si="223"/>
        <v>2.5512929188914357E-06</v>
      </c>
      <c r="N3438" s="33" t="s">
        <v>4892</v>
      </c>
      <c r="O3438" s="33">
        <f>+'Categorias-9 feb-Depurado'!Y3437</f>
        <v>729</v>
      </c>
      <c r="P3438" s="111">
        <f>+'Categorias-9 feb-Depurado'!AC3437</f>
        <v>44796</v>
      </c>
      <c r="Q3438" s="111">
        <f>+'Categorias-9 feb-Depurado'!AE3437</f>
        <v>44841</v>
      </c>
      <c r="R3438" s="112" t="str">
        <f>+'Categorias-9 feb-Depurado'!AB3437</f>
        <v>Compras</v>
      </c>
    </row>
    <row r="3439" spans="2:18" s="1" customFormat="1" ht="14.5" hidden="1">
      <c r="B3439" s="57" t="str">
        <f>+'Categorias-9 feb-Depurado'!B3438</f>
        <v>AIRBUS AMERICAS CUSTOMER SERVICES</v>
      </c>
      <c r="C3439" s="30" t="s">
        <v>4900</v>
      </c>
      <c r="D3439" s="31">
        <v>5</v>
      </c>
      <c r="E3439" s="30">
        <f>+'Categorias-9 feb-Depurado'!E3438</f>
        <v>133243459</v>
      </c>
      <c r="F3439" s="30" t="str">
        <f>+'Categorias-9 feb-Depurado'!F3438</f>
        <v>2550 Wasser Terrace Suite 9100</v>
      </c>
      <c r="G3439" s="30" t="str">
        <f>+'Categorias-9 feb-Depurado'!G3438</f>
        <v>Herndon</v>
      </c>
      <c r="H3439" s="30">
        <f>+'Categorias-9 feb-Depurado'!H3438</f>
        <v>647869</v>
      </c>
      <c r="I3439" s="107">
        <f>+'Categorias-9 feb-Depurado'!R3438</f>
        <v>17552208</v>
      </c>
      <c r="J3439" s="108">
        <f t="shared" si="220"/>
        <v>17552208</v>
      </c>
      <c r="K3439" s="107">
        <f t="shared" si="221"/>
        <v>764102.34058458218</v>
      </c>
      <c r="L3439" s="109">
        <f t="shared" si="222"/>
        <v>18316310.340584584</v>
      </c>
      <c r="M3439" s="110">
        <f t="shared" si="223"/>
        <v>1.3963514669000824E-05</v>
      </c>
      <c r="N3439" s="33" t="s">
        <v>4892</v>
      </c>
      <c r="O3439" s="33">
        <f>+'Categorias-9 feb-Depurado'!Y3438</f>
        <v>3989.9000000000001</v>
      </c>
      <c r="P3439" s="111">
        <f>+'Categorias-9 feb-Depurado'!AC3438</f>
        <v>44796</v>
      </c>
      <c r="Q3439" s="111">
        <f>+'Categorias-9 feb-Depurado'!AE3438</f>
        <v>44841</v>
      </c>
      <c r="R3439" s="112" t="str">
        <f>+'Categorias-9 feb-Depurado'!AB3438</f>
        <v>Compras</v>
      </c>
    </row>
    <row r="3440" spans="2:18" s="1" customFormat="1" ht="14.5" hidden="1">
      <c r="B3440" s="57" t="str">
        <f>+'Categorias-9 feb-Depurado'!B3439</f>
        <v>AIRBUS AMERICAS CUSTOMER SERVICES</v>
      </c>
      <c r="C3440" s="30" t="s">
        <v>4900</v>
      </c>
      <c r="D3440" s="31">
        <v>5</v>
      </c>
      <c r="E3440" s="30">
        <f>+'Categorias-9 feb-Depurado'!E3439</f>
        <v>133243459</v>
      </c>
      <c r="F3440" s="30" t="str">
        <f>+'Categorias-9 feb-Depurado'!F3439</f>
        <v>2550 Wasser Terrace Suite 9100</v>
      </c>
      <c r="G3440" s="30" t="str">
        <f>+'Categorias-9 feb-Depurado'!G3439</f>
        <v>Herndon</v>
      </c>
      <c r="H3440" s="30">
        <f>+'Categorias-9 feb-Depurado'!H3439</f>
        <v>647879</v>
      </c>
      <c r="I3440" s="107">
        <f>+'Categorias-9 feb-Depurado'!R3439</f>
        <v>8161938</v>
      </c>
      <c r="J3440" s="108">
        <f t="shared" si="220"/>
        <v>8161938</v>
      </c>
      <c r="K3440" s="107">
        <f t="shared" si="221"/>
        <v>355314.60939308855</v>
      </c>
      <c r="L3440" s="109">
        <f t="shared" si="222"/>
        <v>8517252.6093930881</v>
      </c>
      <c r="M3440" s="110">
        <f t="shared" si="223"/>
        <v>6.4931626260625005E-06</v>
      </c>
      <c r="N3440" s="33" t="s">
        <v>4892</v>
      </c>
      <c r="O3440" s="33">
        <f>+'Categorias-9 feb-Depurado'!Y3439</f>
        <v>1855.3399999999999</v>
      </c>
      <c r="P3440" s="111">
        <f>+'Categorias-9 feb-Depurado'!AC3439</f>
        <v>44796</v>
      </c>
      <c r="Q3440" s="111">
        <f>+'Categorias-9 feb-Depurado'!AE3439</f>
        <v>44841</v>
      </c>
      <c r="R3440" s="112" t="str">
        <f>+'Categorias-9 feb-Depurado'!AB3439</f>
        <v>Compras</v>
      </c>
    </row>
    <row r="3441" spans="2:18" s="1" customFormat="1" ht="14.5" hidden="1">
      <c r="B3441" s="57" t="str">
        <f>+'Categorias-9 feb-Depurado'!B3440</f>
        <v>AIRBUS AMERICAS CUSTOMER SERVICES</v>
      </c>
      <c r="C3441" s="30" t="s">
        <v>4900</v>
      </c>
      <c r="D3441" s="31">
        <v>5</v>
      </c>
      <c r="E3441" s="30">
        <f>+'Categorias-9 feb-Depurado'!E3440</f>
        <v>133243459</v>
      </c>
      <c r="F3441" s="30" t="str">
        <f>+'Categorias-9 feb-Depurado'!F3440</f>
        <v>2550 Wasser Terrace Suite 9100</v>
      </c>
      <c r="G3441" s="30" t="str">
        <f>+'Categorias-9 feb-Depurado'!G3440</f>
        <v>Herndon</v>
      </c>
      <c r="H3441" s="30">
        <f>+'Categorias-9 feb-Depurado'!H3440</f>
        <v>74089566</v>
      </c>
      <c r="I3441" s="107">
        <f>+'Categorias-9 feb-Depurado'!R3440</f>
        <v>3206988</v>
      </c>
      <c r="J3441" s="108">
        <f t="shared" si="220"/>
        <v>3206988</v>
      </c>
      <c r="K3441" s="107">
        <f t="shared" si="221"/>
        <v>139610.18676548661</v>
      </c>
      <c r="L3441" s="109">
        <f t="shared" si="222"/>
        <v>3346598.1867654864</v>
      </c>
      <c r="M3441" s="110">
        <f t="shared" si="223"/>
        <v>2.5512929188914357E-06</v>
      </c>
      <c r="N3441" s="33" t="s">
        <v>4892</v>
      </c>
      <c r="O3441" s="33">
        <f>+'Categorias-9 feb-Depurado'!Y3440</f>
        <v>729</v>
      </c>
      <c r="P3441" s="111">
        <f>+'Categorias-9 feb-Depurado'!AC3440</f>
        <v>44796</v>
      </c>
      <c r="Q3441" s="111">
        <f>+'Categorias-9 feb-Depurado'!AE3440</f>
        <v>44841</v>
      </c>
      <c r="R3441" s="112" t="str">
        <f>+'Categorias-9 feb-Depurado'!AB3440</f>
        <v>Compras</v>
      </c>
    </row>
    <row r="3442" spans="2:18" s="1" customFormat="1" ht="14.5" hidden="1">
      <c r="B3442" s="57" t="str">
        <f>+'Categorias-9 feb-Depurado'!B3441</f>
        <v>AIRBUS AMERICAS CUSTOMER SERVICES</v>
      </c>
      <c r="C3442" s="30" t="s">
        <v>4900</v>
      </c>
      <c r="D3442" s="31">
        <v>5</v>
      </c>
      <c r="E3442" s="30">
        <f>+'Categorias-9 feb-Depurado'!E3441</f>
        <v>133243459</v>
      </c>
      <c r="F3442" s="30" t="str">
        <f>+'Categorias-9 feb-Depurado'!F3441</f>
        <v>2550 Wasser Terrace Suite 9100</v>
      </c>
      <c r="G3442" s="30" t="str">
        <f>+'Categorias-9 feb-Depurado'!G3441</f>
        <v>Herndon</v>
      </c>
      <c r="H3442" s="30">
        <f>+'Categorias-9 feb-Depurado'!H3441</f>
        <v>647862</v>
      </c>
      <c r="I3442" s="107">
        <f>+'Categorias-9 feb-Depurado'!R3441</f>
        <v>6148662</v>
      </c>
      <c r="J3442" s="108">
        <f t="shared" si="220"/>
        <v>6148662</v>
      </c>
      <c r="K3442" s="107">
        <f t="shared" si="221"/>
        <v>267670.42788368725</v>
      </c>
      <c r="L3442" s="109">
        <f t="shared" si="222"/>
        <v>6416332.4278836874</v>
      </c>
      <c r="M3442" s="110">
        <f t="shared" si="223"/>
        <v>4.8915174678723004E-06</v>
      </c>
      <c r="N3442" s="33" t="s">
        <v>4892</v>
      </c>
      <c r="O3442" s="33">
        <f>+'Categorias-9 feb-Depurado'!Y3441</f>
        <v>1397.6900000000001</v>
      </c>
      <c r="P3442" s="111">
        <f>+'Categorias-9 feb-Depurado'!AC3441</f>
        <v>44796</v>
      </c>
      <c r="Q3442" s="111">
        <f>+'Categorias-9 feb-Depurado'!AE3441</f>
        <v>44841</v>
      </c>
      <c r="R3442" s="112" t="str">
        <f>+'Categorias-9 feb-Depurado'!AB3441</f>
        <v>Compras</v>
      </c>
    </row>
    <row r="3443" spans="2:18" s="1" customFormat="1" ht="14.5" hidden="1">
      <c r="B3443" s="57" t="str">
        <f>+'Categorias-9 feb-Depurado'!B3442</f>
        <v>AIRBUS AMERICAS CUSTOMER SERVICES</v>
      </c>
      <c r="C3443" s="30" t="s">
        <v>4900</v>
      </c>
      <c r="D3443" s="31">
        <v>5</v>
      </c>
      <c r="E3443" s="30">
        <f>+'Categorias-9 feb-Depurado'!E3442</f>
        <v>133243459</v>
      </c>
      <c r="F3443" s="30" t="str">
        <f>+'Categorias-9 feb-Depurado'!F3442</f>
        <v>2550 Wasser Terrace Suite 9100</v>
      </c>
      <c r="G3443" s="30" t="str">
        <f>+'Categorias-9 feb-Depurado'!G3442</f>
        <v>Herndon</v>
      </c>
      <c r="H3443" s="30">
        <f>+'Categorias-9 feb-Depurado'!H3442</f>
        <v>647878</v>
      </c>
      <c r="I3443" s="107">
        <f>+'Categorias-9 feb-Depurado'!R3442</f>
        <v>50139646</v>
      </c>
      <c r="J3443" s="108">
        <f t="shared" si="220"/>
        <v>50139646</v>
      </c>
      <c r="K3443" s="107">
        <f t="shared" si="221"/>
        <v>2182735.1216828325</v>
      </c>
      <c r="L3443" s="109">
        <f t="shared" si="222"/>
        <v>52322381.12168283</v>
      </c>
      <c r="M3443" s="110">
        <f t="shared" si="223"/>
        <v>3.9888182866765731E-05</v>
      </c>
      <c r="N3443" s="33" t="s">
        <v>4892</v>
      </c>
      <c r="O3443" s="33">
        <f>+'Categorias-9 feb-Depurado'!Y3442</f>
        <v>11397.549999999999</v>
      </c>
      <c r="P3443" s="111">
        <f>+'Categorias-9 feb-Depurado'!AC3442</f>
        <v>44796</v>
      </c>
      <c r="Q3443" s="111">
        <f>+'Categorias-9 feb-Depurado'!AE3442</f>
        <v>44841</v>
      </c>
      <c r="R3443" s="112" t="str">
        <f>+'Categorias-9 feb-Depurado'!AB3442</f>
        <v>Compras</v>
      </c>
    </row>
    <row r="3444" spans="2:18" s="1" customFormat="1" ht="14.5" hidden="1">
      <c r="B3444" s="57" t="str">
        <f>+'Categorias-9 feb-Depurado'!B3443</f>
        <v>AIRBUS AMERICAS CUSTOMER SERVICES</v>
      </c>
      <c r="C3444" s="30" t="s">
        <v>4900</v>
      </c>
      <c r="D3444" s="31">
        <v>5</v>
      </c>
      <c r="E3444" s="30">
        <f>+'Categorias-9 feb-Depurado'!E3443</f>
        <v>133243459</v>
      </c>
      <c r="F3444" s="30" t="str">
        <f>+'Categorias-9 feb-Depurado'!F3443</f>
        <v>2550 Wasser Terrace Suite 9100</v>
      </c>
      <c r="G3444" s="30" t="str">
        <f>+'Categorias-9 feb-Depurado'!G3443</f>
        <v>Herndon</v>
      </c>
      <c r="H3444" s="30">
        <f>+'Categorias-9 feb-Depurado'!H3443</f>
        <v>74089567</v>
      </c>
      <c r="I3444" s="107">
        <f>+'Categorias-9 feb-Depurado'!R3443</f>
        <v>3206988</v>
      </c>
      <c r="J3444" s="108">
        <f t="shared" si="220"/>
        <v>3206988</v>
      </c>
      <c r="K3444" s="107">
        <f t="shared" si="221"/>
        <v>139610.18676548661</v>
      </c>
      <c r="L3444" s="109">
        <f t="shared" si="222"/>
        <v>3346598.1867654864</v>
      </c>
      <c r="M3444" s="110">
        <f t="shared" si="223"/>
        <v>2.5512929188914357E-06</v>
      </c>
      <c r="N3444" s="33" t="s">
        <v>4892</v>
      </c>
      <c r="O3444" s="33">
        <f>+'Categorias-9 feb-Depurado'!Y3443</f>
        <v>729</v>
      </c>
      <c r="P3444" s="111">
        <f>+'Categorias-9 feb-Depurado'!AC3443</f>
        <v>44796</v>
      </c>
      <c r="Q3444" s="111">
        <f>+'Categorias-9 feb-Depurado'!AE3443</f>
        <v>44841</v>
      </c>
      <c r="R3444" s="112" t="str">
        <f>+'Categorias-9 feb-Depurado'!AB3443</f>
        <v>Compras</v>
      </c>
    </row>
    <row r="3445" spans="2:18" s="1" customFormat="1" ht="14.5" hidden="1">
      <c r="B3445" s="57" t="str">
        <f>+'Categorias-9 feb-Depurado'!B3444</f>
        <v>AIRBUS AMERICAS CUSTOMER SERVICES</v>
      </c>
      <c r="C3445" s="30" t="s">
        <v>4900</v>
      </c>
      <c r="D3445" s="31">
        <v>5</v>
      </c>
      <c r="E3445" s="30">
        <f>+'Categorias-9 feb-Depurado'!E3444</f>
        <v>133243459</v>
      </c>
      <c r="F3445" s="30" t="str">
        <f>+'Categorias-9 feb-Depurado'!F3444</f>
        <v>2550 Wasser Terrace Suite 9100</v>
      </c>
      <c r="G3445" s="30" t="str">
        <f>+'Categorias-9 feb-Depurado'!G3444</f>
        <v>Herndon</v>
      </c>
      <c r="H3445" s="30">
        <f>+'Categorias-9 feb-Depurado'!H3444</f>
        <v>74090371</v>
      </c>
      <c r="I3445" s="107">
        <f>+'Categorias-9 feb-Depurado'!R3444</f>
        <v>376728</v>
      </c>
      <c r="J3445" s="108">
        <f t="shared" si="220"/>
        <v>376728</v>
      </c>
      <c r="K3445" s="107">
        <f t="shared" si="221"/>
        <v>16266.150895533563</v>
      </c>
      <c r="L3445" s="109">
        <f t="shared" si="222"/>
        <v>392994.15089553356</v>
      </c>
      <c r="M3445" s="110">
        <f t="shared" si="223"/>
        <v>2.9960071044997179E-07</v>
      </c>
      <c r="N3445" s="33" t="s">
        <v>4892</v>
      </c>
      <c r="O3445" s="33">
        <f>+'Categorias-9 feb-Depurado'!Y3444</f>
        <v>86.120000000000005</v>
      </c>
      <c r="P3445" s="111">
        <f>+'Categorias-9 feb-Depurado'!AC3444</f>
        <v>44797</v>
      </c>
      <c r="Q3445" s="111">
        <f>+'Categorias-9 feb-Depurado'!AE3444</f>
        <v>44842</v>
      </c>
      <c r="R3445" s="112" t="str">
        <f>+'Categorias-9 feb-Depurado'!AB3444</f>
        <v>Compras</v>
      </c>
    </row>
    <row r="3446" spans="2:18" s="1" customFormat="1" ht="14.5" hidden="1">
      <c r="B3446" s="57" t="str">
        <f>+'Categorias-9 feb-Depurado'!B3445</f>
        <v>AIRBUS AMERICAS CUSTOMER SERVICES</v>
      </c>
      <c r="C3446" s="30" t="s">
        <v>4900</v>
      </c>
      <c r="D3446" s="31">
        <v>5</v>
      </c>
      <c r="E3446" s="30">
        <f>+'Categorias-9 feb-Depurado'!E3445</f>
        <v>133243459</v>
      </c>
      <c r="F3446" s="30" t="str">
        <f>+'Categorias-9 feb-Depurado'!F3445</f>
        <v>2550 Wasser Terrace Suite 9100</v>
      </c>
      <c r="G3446" s="30" t="str">
        <f>+'Categorias-9 feb-Depurado'!G3445</f>
        <v>Herndon</v>
      </c>
      <c r="H3446" s="30">
        <f>+'Categorias-9 feb-Depurado'!H3445</f>
        <v>74090370</v>
      </c>
      <c r="I3446" s="107">
        <f>+'Categorias-9 feb-Depurado'!R3445</f>
        <v>7964999</v>
      </c>
      <c r="J3446" s="108">
        <f t="shared" si="220"/>
        <v>7964999</v>
      </c>
      <c r="K3446" s="107">
        <f t="shared" si="221"/>
        <v>343908.27232585294</v>
      </c>
      <c r="L3446" s="109">
        <f t="shared" si="222"/>
        <v>8308907.2723258529</v>
      </c>
      <c r="M3446" s="110">
        <f t="shared" si="223"/>
        <v>6.3343296997656533E-06</v>
      </c>
      <c r="N3446" s="33" t="s">
        <v>4892</v>
      </c>
      <c r="O3446" s="33">
        <f>+'Categorias-9 feb-Depurado'!Y3445</f>
        <v>1820.8</v>
      </c>
      <c r="P3446" s="111">
        <f>+'Categorias-9 feb-Depurado'!AC3445</f>
        <v>44797</v>
      </c>
      <c r="Q3446" s="111">
        <f>+'Categorias-9 feb-Depurado'!AE3445</f>
        <v>44842</v>
      </c>
      <c r="R3446" s="112" t="str">
        <f>+'Categorias-9 feb-Depurado'!AB3445</f>
        <v>Compras</v>
      </c>
    </row>
    <row r="3447" spans="2:18" s="1" customFormat="1" ht="14.5" hidden="1">
      <c r="B3447" s="57" t="str">
        <f>+'Categorias-9 feb-Depurado'!B3446</f>
        <v>AIRBUS AMERICAS CUSTOMER SERVICES</v>
      </c>
      <c r="C3447" s="30" t="s">
        <v>4900</v>
      </c>
      <c r="D3447" s="31">
        <v>5</v>
      </c>
      <c r="E3447" s="30">
        <f>+'Categorias-9 feb-Depurado'!E3446</f>
        <v>133243459</v>
      </c>
      <c r="F3447" s="30" t="str">
        <f>+'Categorias-9 feb-Depurado'!F3446</f>
        <v>2550 Wasser Terrace Suite 9100</v>
      </c>
      <c r="G3447" s="30" t="str">
        <f>+'Categorias-9 feb-Depurado'!G3446</f>
        <v>Herndon</v>
      </c>
      <c r="H3447" s="30">
        <f>+'Categorias-9 feb-Depurado'!H3446</f>
        <v>74092494</v>
      </c>
      <c r="I3447" s="107">
        <f>+'Categorias-9 feb-Depurado'!R3446</f>
        <v>28659550</v>
      </c>
      <c r="J3447" s="108">
        <f t="shared" si="220"/>
        <v>28659550</v>
      </c>
      <c r="K3447" s="107">
        <f t="shared" si="221"/>
        <v>1217069.3480312785</v>
      </c>
      <c r="L3447" s="109">
        <f t="shared" si="222"/>
        <v>29876619.348031279</v>
      </c>
      <c r="M3447" s="110">
        <f t="shared" si="223"/>
        <v>2.2776563880445467E-05</v>
      </c>
      <c r="N3447" s="33" t="s">
        <v>4892</v>
      </c>
      <c r="O3447" s="33">
        <f>+'Categorias-9 feb-Depurado'!Y3446</f>
        <v>6480</v>
      </c>
      <c r="P3447" s="111">
        <f>+'Categorias-9 feb-Depurado'!AC3446</f>
        <v>44799</v>
      </c>
      <c r="Q3447" s="111">
        <f>+'Categorias-9 feb-Depurado'!AE3446</f>
        <v>44844</v>
      </c>
      <c r="R3447" s="112" t="str">
        <f>+'Categorias-9 feb-Depurado'!AB3446</f>
        <v>Compras</v>
      </c>
    </row>
    <row r="3448" spans="2:18" s="1" customFormat="1" ht="14.5" hidden="1">
      <c r="B3448" s="57" t="str">
        <f>+'Categorias-9 feb-Depurado'!B3447</f>
        <v>AIRBUS AMERICAS CUSTOMER SERVICES</v>
      </c>
      <c r="C3448" s="30" t="s">
        <v>4900</v>
      </c>
      <c r="D3448" s="31">
        <v>5</v>
      </c>
      <c r="E3448" s="30">
        <f>+'Categorias-9 feb-Depurado'!E3447</f>
        <v>133243459</v>
      </c>
      <c r="F3448" s="30" t="str">
        <f>+'Categorias-9 feb-Depurado'!F3447</f>
        <v>2550 Wasser Terrace Suite 9100</v>
      </c>
      <c r="G3448" s="30" t="str">
        <f>+'Categorias-9 feb-Depurado'!G3447</f>
        <v>Herndon</v>
      </c>
      <c r="H3448" s="30">
        <f>+'Categorias-9 feb-Depurado'!H3447</f>
        <v>74092495</v>
      </c>
      <c r="I3448" s="107">
        <f>+'Categorias-9 feb-Depurado'!R3447</f>
        <v>15226429</v>
      </c>
      <c r="J3448" s="108">
        <f t="shared" si="220"/>
        <v>15226429</v>
      </c>
      <c r="K3448" s="107">
        <f t="shared" si="221"/>
        <v>641202.22878090257</v>
      </c>
      <c r="L3448" s="109">
        <f t="shared" si="222"/>
        <v>15867631.228780903</v>
      </c>
      <c r="M3448" s="110">
        <f t="shared" si="223"/>
        <v>1.2096754057198736E-05</v>
      </c>
      <c r="N3448" s="33" t="s">
        <v>4892</v>
      </c>
      <c r="O3448" s="33">
        <f>+'Categorias-9 feb-Depurado'!Y3447</f>
        <v>3470</v>
      </c>
      <c r="P3448" s="111">
        <f>+'Categorias-9 feb-Depurado'!AC3447</f>
        <v>44800</v>
      </c>
      <c r="Q3448" s="111">
        <f>+'Categorias-9 feb-Depurado'!AE3447</f>
        <v>44845</v>
      </c>
      <c r="R3448" s="112" t="str">
        <f>+'Categorias-9 feb-Depurado'!AB3447</f>
        <v>Compras</v>
      </c>
    </row>
    <row r="3449" spans="2:18" s="1" customFormat="1" ht="14.5" hidden="1">
      <c r="B3449" s="57" t="str">
        <f>+'Categorias-9 feb-Depurado'!B3448</f>
        <v>AIRBUS AMERICAS CUSTOMER SERVICES</v>
      </c>
      <c r="C3449" s="30" t="s">
        <v>4900</v>
      </c>
      <c r="D3449" s="31">
        <v>5</v>
      </c>
      <c r="E3449" s="30">
        <f>+'Categorias-9 feb-Depurado'!E3448</f>
        <v>133243459</v>
      </c>
      <c r="F3449" s="30" t="str">
        <f>+'Categorias-9 feb-Depurado'!F3448</f>
        <v>2550 Wasser Terrace Suite 9100</v>
      </c>
      <c r="G3449" s="30" t="str">
        <f>+'Categorias-9 feb-Depurado'!G3448</f>
        <v>Herndon</v>
      </c>
      <c r="H3449" s="30">
        <f>+'Categorias-9 feb-Depurado'!H3448</f>
        <v>74093373</v>
      </c>
      <c r="I3449" s="107">
        <f>+'Categorias-9 feb-Depurado'!R3448</f>
        <v>23890794</v>
      </c>
      <c r="J3449" s="108">
        <f t="shared" si="220"/>
        <v>23890794</v>
      </c>
      <c r="K3449" s="107">
        <f t="shared" si="221"/>
        <v>989099.71542770381</v>
      </c>
      <c r="L3449" s="109">
        <f t="shared" si="222"/>
        <v>24879893.715427704</v>
      </c>
      <c r="M3449" s="110">
        <f t="shared" si="223"/>
        <v>1.8967289503103507E-05</v>
      </c>
      <c r="N3449" s="33" t="s">
        <v>4892</v>
      </c>
      <c r="O3449" s="33">
        <f>+'Categorias-9 feb-Depurado'!Y3448</f>
        <v>5444.5500000000002</v>
      </c>
      <c r="P3449" s="111">
        <f>+'Categorias-9 feb-Depurado'!AC3448</f>
        <v>44802</v>
      </c>
      <c r="Q3449" s="111">
        <f>+'Categorias-9 feb-Depurado'!AE3448</f>
        <v>44847</v>
      </c>
      <c r="R3449" s="112" t="str">
        <f>+'Categorias-9 feb-Depurado'!AB3448</f>
        <v>Compras</v>
      </c>
    </row>
    <row r="3450" spans="2:18" s="1" customFormat="1" ht="14.5" hidden="1">
      <c r="B3450" s="57" t="str">
        <f>+'Categorias-9 feb-Depurado'!B3449</f>
        <v>AIRBUS AMERICAS CUSTOMER SERVICES</v>
      </c>
      <c r="C3450" s="30" t="s">
        <v>4900</v>
      </c>
      <c r="D3450" s="31">
        <v>5</v>
      </c>
      <c r="E3450" s="30">
        <f>+'Categorias-9 feb-Depurado'!E3449</f>
        <v>133243459</v>
      </c>
      <c r="F3450" s="30" t="str">
        <f>+'Categorias-9 feb-Depurado'!F3449</f>
        <v>2550 Wasser Terrace Suite 9100</v>
      </c>
      <c r="G3450" s="30" t="str">
        <f>+'Categorias-9 feb-Depurado'!G3449</f>
        <v>Herndon</v>
      </c>
      <c r="H3450" s="30">
        <f>+'Categorias-9 feb-Depurado'!H3449</f>
        <v>74093370</v>
      </c>
      <c r="I3450" s="107">
        <f>+'Categorias-9 feb-Depurado'!R3449</f>
        <v>10821460</v>
      </c>
      <c r="J3450" s="108">
        <f t="shared" si="220"/>
        <v>10821460</v>
      </c>
      <c r="K3450" s="107">
        <f t="shared" si="221"/>
        <v>444176.80350976007</v>
      </c>
      <c r="L3450" s="109">
        <f t="shared" si="222"/>
        <v>11265636.803509761</v>
      </c>
      <c r="M3450" s="110">
        <f t="shared" si="223"/>
        <v>8.5884046424397637E-06</v>
      </c>
      <c r="N3450" s="33" t="s">
        <v>4892</v>
      </c>
      <c r="O3450" s="33">
        <f>+'Categorias-9 feb-Depurado'!Y3449</f>
        <v>2467.1999999999998</v>
      </c>
      <c r="P3450" s="111">
        <f>+'Categorias-9 feb-Depurado'!AC3449</f>
        <v>44803</v>
      </c>
      <c r="Q3450" s="111">
        <f>+'Categorias-9 feb-Depurado'!AE3449</f>
        <v>44848</v>
      </c>
      <c r="R3450" s="112" t="str">
        <f>+'Categorias-9 feb-Depurado'!AB3449</f>
        <v>Compras</v>
      </c>
    </row>
    <row r="3451" spans="2:18" s="1" customFormat="1" ht="14.5" hidden="1">
      <c r="B3451" s="57" t="str">
        <f>+'Categorias-9 feb-Depurado'!B3450</f>
        <v>AIRBUS AMERICAS CUSTOMER SERVICES</v>
      </c>
      <c r="C3451" s="30" t="s">
        <v>4900</v>
      </c>
      <c r="D3451" s="31">
        <v>5</v>
      </c>
      <c r="E3451" s="30">
        <f>+'Categorias-9 feb-Depurado'!E3450</f>
        <v>133243459</v>
      </c>
      <c r="F3451" s="30" t="str">
        <f>+'Categorias-9 feb-Depurado'!F3450</f>
        <v>2550 Wasser Terrace Suite 9100</v>
      </c>
      <c r="G3451" s="30" t="str">
        <f>+'Categorias-9 feb-Depurado'!G3450</f>
        <v>Herndon</v>
      </c>
      <c r="H3451" s="30">
        <f>+'Categorias-9 feb-Depurado'!H3450</f>
        <v>74093372</v>
      </c>
      <c r="I3451" s="107">
        <f>+'Categorias-9 feb-Depurado'!R3450</f>
        <v>24472632</v>
      </c>
      <c r="J3451" s="108">
        <f t="shared" si="220"/>
        <v>24472632</v>
      </c>
      <c r="K3451" s="107">
        <f t="shared" si="221"/>
        <v>1004501.745164762</v>
      </c>
      <c r="L3451" s="109">
        <f t="shared" si="222"/>
        <v>25477133.745164763</v>
      </c>
      <c r="M3451" s="110">
        <f t="shared" si="223"/>
        <v>1.9422597900978234E-05</v>
      </c>
      <c r="N3451" s="33" t="s">
        <v>4892</v>
      </c>
      <c r="O3451" s="33">
        <f>+'Categorias-9 feb-Depurado'!Y3450</f>
        <v>5579.5500000000002</v>
      </c>
      <c r="P3451" s="111">
        <f>+'Categorias-9 feb-Depurado'!AC3450</f>
        <v>44803</v>
      </c>
      <c r="Q3451" s="111">
        <f>+'Categorias-9 feb-Depurado'!AE3450</f>
        <v>44848</v>
      </c>
      <c r="R3451" s="112" t="str">
        <f>+'Categorias-9 feb-Depurado'!AB3450</f>
        <v>Compras</v>
      </c>
    </row>
    <row r="3452" spans="2:18" s="1" customFormat="1" ht="14.5" hidden="1">
      <c r="B3452" s="57" t="str">
        <f>+'Categorias-9 feb-Depurado'!B3451</f>
        <v>AIRBUS AMERICAS CUSTOMER SERVICES</v>
      </c>
      <c r="C3452" s="30" t="s">
        <v>4900</v>
      </c>
      <c r="D3452" s="31">
        <v>5</v>
      </c>
      <c r="E3452" s="30">
        <f>+'Categorias-9 feb-Depurado'!E3451</f>
        <v>133243459</v>
      </c>
      <c r="F3452" s="30" t="str">
        <f>+'Categorias-9 feb-Depurado'!F3451</f>
        <v>2550 Wasser Terrace Suite 9100</v>
      </c>
      <c r="G3452" s="30" t="str">
        <f>+'Categorias-9 feb-Depurado'!G3451</f>
        <v>Herndon</v>
      </c>
      <c r="H3452" s="30">
        <f>+'Categorias-9 feb-Depurado'!H3451</f>
        <v>74093371</v>
      </c>
      <c r="I3452" s="107">
        <f>+'Categorias-9 feb-Depurado'!R3451</f>
        <v>10821460</v>
      </c>
      <c r="J3452" s="108">
        <f t="shared" si="220"/>
        <v>10821460</v>
      </c>
      <c r="K3452" s="107">
        <f t="shared" si="221"/>
        <v>444176.80350976007</v>
      </c>
      <c r="L3452" s="109">
        <f t="shared" si="222"/>
        <v>11265636.803509761</v>
      </c>
      <c r="M3452" s="110">
        <f t="shared" si="223"/>
        <v>8.5884046424397637E-06</v>
      </c>
      <c r="N3452" s="33" t="s">
        <v>4892</v>
      </c>
      <c r="O3452" s="33">
        <f>+'Categorias-9 feb-Depurado'!Y3451</f>
        <v>2467.1999999999998</v>
      </c>
      <c r="P3452" s="111">
        <f>+'Categorias-9 feb-Depurado'!AC3451</f>
        <v>44803</v>
      </c>
      <c r="Q3452" s="111">
        <f>+'Categorias-9 feb-Depurado'!AE3451</f>
        <v>44848</v>
      </c>
      <c r="R3452" s="112" t="str">
        <f>+'Categorias-9 feb-Depurado'!AB3451</f>
        <v>Compras</v>
      </c>
    </row>
    <row r="3453" spans="2:18" s="1" customFormat="1" ht="14.5" hidden="1">
      <c r="B3453" s="57" t="str">
        <f>+'Categorias-9 feb-Depurado'!B3452</f>
        <v>AIRBUS AMERICAS CUSTOMER SERVICES</v>
      </c>
      <c r="C3453" s="30" t="s">
        <v>4900</v>
      </c>
      <c r="D3453" s="31">
        <v>5</v>
      </c>
      <c r="E3453" s="30">
        <f>+'Categorias-9 feb-Depurado'!E3452</f>
        <v>133243459</v>
      </c>
      <c r="F3453" s="30" t="str">
        <f>+'Categorias-9 feb-Depurado'!F3452</f>
        <v>2550 Wasser Terrace Suite 9100</v>
      </c>
      <c r="G3453" s="30" t="str">
        <f>+'Categorias-9 feb-Depurado'!G3452</f>
        <v>Herndon</v>
      </c>
      <c r="H3453" s="30">
        <f>+'Categorias-9 feb-Depurado'!H3452</f>
        <v>647873</v>
      </c>
      <c r="I3453" s="107">
        <f>+'Categorias-9 feb-Depurado'!R3452</f>
        <v>9444283</v>
      </c>
      <c r="J3453" s="108">
        <f t="shared" si="220"/>
        <v>9444283</v>
      </c>
      <c r="K3453" s="107">
        <f t="shared" si="221"/>
        <v>384298.19406180328</v>
      </c>
      <c r="L3453" s="109">
        <f t="shared" si="222"/>
        <v>9828581.1940618027</v>
      </c>
      <c r="M3453" s="110">
        <f t="shared" si="223"/>
        <v>7.4928593765226311E-06</v>
      </c>
      <c r="N3453" s="33" t="s">
        <v>4892</v>
      </c>
      <c r="O3453" s="33">
        <f>+'Categorias-9 feb-Depurado'!Y3452</f>
        <v>2146.3499999999999</v>
      </c>
      <c r="P3453" s="111">
        <f>+'Categorias-9 feb-Depurado'!AC3452</f>
        <v>44804</v>
      </c>
      <c r="Q3453" s="111">
        <f>+'Categorias-9 feb-Depurado'!AE3452</f>
        <v>44849</v>
      </c>
      <c r="R3453" s="112" t="str">
        <f>+'Categorias-9 feb-Depurado'!AB3452</f>
        <v>Compras</v>
      </c>
    </row>
    <row r="3454" spans="2:18" s="1" customFormat="1" ht="14.5" hidden="1">
      <c r="B3454" s="57" t="str">
        <f>+'Categorias-9 feb-Depurado'!B3453</f>
        <v>AIRBUS AMERICAS CUSTOMER SERVICES</v>
      </c>
      <c r="C3454" s="30" t="s">
        <v>4900</v>
      </c>
      <c r="D3454" s="31">
        <v>5</v>
      </c>
      <c r="E3454" s="30">
        <f>+'Categorias-9 feb-Depurado'!E3453</f>
        <v>133243459</v>
      </c>
      <c r="F3454" s="30" t="str">
        <f>+'Categorias-9 feb-Depurado'!F3453</f>
        <v>2550 Wasser Terrace Suite 9100</v>
      </c>
      <c r="G3454" s="30" t="str">
        <f>+'Categorias-9 feb-Depurado'!G3453</f>
        <v>Herndon</v>
      </c>
      <c r="H3454" s="30">
        <f>+'Categorias-9 feb-Depurado'!H3453</f>
        <v>74093988</v>
      </c>
      <c r="I3454" s="107">
        <f>+'Categorias-9 feb-Depurado'!R3453</f>
        <v>792029</v>
      </c>
      <c r="J3454" s="108">
        <f t="shared" si="220"/>
        <v>792029</v>
      </c>
      <c r="K3454" s="107">
        <f t="shared" si="221"/>
        <v>32228.525378218335</v>
      </c>
      <c r="L3454" s="109">
        <f t="shared" si="222"/>
        <v>824257.52537821839</v>
      </c>
      <c r="M3454" s="110">
        <f t="shared" si="223"/>
        <v>6.2837612120770241E-07</v>
      </c>
      <c r="N3454" s="33" t="s">
        <v>4892</v>
      </c>
      <c r="O3454" s="33">
        <f>+'Categorias-9 feb-Depurado'!Y3453</f>
        <v>180</v>
      </c>
      <c r="P3454" s="111">
        <f>+'Categorias-9 feb-Depurado'!AC3453</f>
        <v>44804</v>
      </c>
      <c r="Q3454" s="111">
        <f>+'Categorias-9 feb-Depurado'!AE3453</f>
        <v>44849</v>
      </c>
      <c r="R3454" s="112" t="str">
        <f>+'Categorias-9 feb-Depurado'!AB3453</f>
        <v>Compras</v>
      </c>
    </row>
    <row r="3455" spans="2:18" s="1" customFormat="1" ht="14.5" hidden="1">
      <c r="B3455" s="57" t="str">
        <f>+'Categorias-9 feb-Depurado'!B3454</f>
        <v>AIRBUS AMERICAS CUSTOMER SERVICES</v>
      </c>
      <c r="C3455" s="30" t="s">
        <v>4900</v>
      </c>
      <c r="D3455" s="31">
        <v>5</v>
      </c>
      <c r="E3455" s="30">
        <f>+'Categorias-9 feb-Depurado'!E3454</f>
        <v>133243459</v>
      </c>
      <c r="F3455" s="30" t="str">
        <f>+'Categorias-9 feb-Depurado'!F3454</f>
        <v>2550 Wasser Terrace Suite 9100</v>
      </c>
      <c r="G3455" s="30" t="str">
        <f>+'Categorias-9 feb-Depurado'!G3454</f>
        <v>Herndon</v>
      </c>
      <c r="H3455" s="30">
        <f>+'Categorias-9 feb-Depurado'!H3454</f>
        <v>74093989</v>
      </c>
      <c r="I3455" s="107">
        <f>+'Categorias-9 feb-Depurado'!R3454</f>
        <v>2842503</v>
      </c>
      <c r="J3455" s="108">
        <f t="shared" si="220"/>
        <v>2842503</v>
      </c>
      <c r="K3455" s="107">
        <f t="shared" si="221"/>
        <v>115664.552779206</v>
      </c>
      <c r="L3455" s="109">
        <f t="shared" si="222"/>
        <v>2958167.5527792061</v>
      </c>
      <c r="M3455" s="110">
        <f t="shared" si="223"/>
        <v>2.2551712243633223E-06</v>
      </c>
      <c r="N3455" s="33" t="s">
        <v>4892</v>
      </c>
      <c r="O3455" s="33">
        <f>+'Categorias-9 feb-Depurado'!Y3454</f>
        <v>646</v>
      </c>
      <c r="P3455" s="111">
        <f>+'Categorias-9 feb-Depurado'!AC3454</f>
        <v>44804</v>
      </c>
      <c r="Q3455" s="111">
        <f>+'Categorias-9 feb-Depurado'!AE3454</f>
        <v>44849</v>
      </c>
      <c r="R3455" s="112" t="str">
        <f>+'Categorias-9 feb-Depurado'!AB3454</f>
        <v>Compras</v>
      </c>
    </row>
    <row r="3456" spans="2:18" s="1" customFormat="1" ht="14.5" hidden="1">
      <c r="B3456" s="57" t="str">
        <f>+'Categorias-9 feb-Depurado'!B3455</f>
        <v>AIRBUS AMERICAS CUSTOMER SERVICES</v>
      </c>
      <c r="C3456" s="30" t="s">
        <v>4900</v>
      </c>
      <c r="D3456" s="31">
        <v>5</v>
      </c>
      <c r="E3456" s="30">
        <f>+'Categorias-9 feb-Depurado'!E3455</f>
        <v>133243459</v>
      </c>
      <c r="F3456" s="30" t="str">
        <f>+'Categorias-9 feb-Depurado'!F3455</f>
        <v>2550 Wasser Terrace Suite 9100</v>
      </c>
      <c r="G3456" s="30" t="str">
        <f>+'Categorias-9 feb-Depurado'!G3455</f>
        <v>Herndon</v>
      </c>
      <c r="H3456" s="30">
        <f>+'Categorias-9 feb-Depurado'!H3455</f>
        <v>74093990</v>
      </c>
      <c r="I3456" s="107">
        <f>+'Categorias-9 feb-Depurado'!R3455</f>
        <v>4532165</v>
      </c>
      <c r="J3456" s="108">
        <f t="shared" si="220"/>
        <v>4532165</v>
      </c>
      <c r="K3456" s="107">
        <f t="shared" si="221"/>
        <v>184418.74567821747</v>
      </c>
      <c r="L3456" s="109">
        <f t="shared" si="222"/>
        <v>4716583.7456782172</v>
      </c>
      <c r="M3456" s="110">
        <f t="shared" si="223"/>
        <v>3.5957070553897728E-06</v>
      </c>
      <c r="N3456" s="33" t="s">
        <v>4892</v>
      </c>
      <c r="O3456" s="33">
        <f>+'Categorias-9 feb-Depurado'!Y3455</f>
        <v>1030</v>
      </c>
      <c r="P3456" s="111">
        <f>+'Categorias-9 feb-Depurado'!AC3455</f>
        <v>44804</v>
      </c>
      <c r="Q3456" s="111">
        <f>+'Categorias-9 feb-Depurado'!AE3455</f>
        <v>44849</v>
      </c>
      <c r="R3456" s="112" t="str">
        <f>+'Categorias-9 feb-Depurado'!AB3455</f>
        <v>Compras</v>
      </c>
    </row>
    <row r="3457" spans="2:18" s="1" customFormat="1" ht="14.5" hidden="1">
      <c r="B3457" s="57" t="str">
        <f>+'Categorias-9 feb-Depurado'!B3456</f>
        <v>AIRBUS AMERICAS CUSTOMER SERVICES</v>
      </c>
      <c r="C3457" s="30" t="s">
        <v>4900</v>
      </c>
      <c r="D3457" s="31">
        <v>5</v>
      </c>
      <c r="E3457" s="30">
        <f>+'Categorias-9 feb-Depurado'!E3456</f>
        <v>133243459</v>
      </c>
      <c r="F3457" s="30" t="str">
        <f>+'Categorias-9 feb-Depurado'!F3456</f>
        <v>2550 Wasser Terrace Suite 9100</v>
      </c>
      <c r="G3457" s="30" t="str">
        <f>+'Categorias-9 feb-Depurado'!G3456</f>
        <v>Herndon</v>
      </c>
      <c r="H3457" s="30">
        <f>+'Categorias-9 feb-Depurado'!H3456</f>
        <v>74093991</v>
      </c>
      <c r="I3457" s="107">
        <f>+'Categorias-9 feb-Depurado'!R3456</f>
        <v>1082439</v>
      </c>
      <c r="J3457" s="108">
        <f t="shared" si="220"/>
        <v>1082439</v>
      </c>
      <c r="K3457" s="107">
        <f t="shared" si="221"/>
        <v>44045.625579206411</v>
      </c>
      <c r="L3457" s="109">
        <f t="shared" si="222"/>
        <v>1126484.6255792065</v>
      </c>
      <c r="M3457" s="110">
        <f t="shared" si="223"/>
        <v>8.5878019651293604E-07</v>
      </c>
      <c r="N3457" s="33" t="s">
        <v>4892</v>
      </c>
      <c r="O3457" s="33">
        <f>+'Categorias-9 feb-Depurado'!Y3456</f>
        <v>246</v>
      </c>
      <c r="P3457" s="111">
        <f>+'Categorias-9 feb-Depurado'!AC3456</f>
        <v>44804</v>
      </c>
      <c r="Q3457" s="111">
        <f>+'Categorias-9 feb-Depurado'!AE3456</f>
        <v>44849</v>
      </c>
      <c r="R3457" s="112" t="str">
        <f>+'Categorias-9 feb-Depurado'!AB3456</f>
        <v>Compras</v>
      </c>
    </row>
    <row r="3458" spans="2:18" s="1" customFormat="1" ht="14.5" hidden="1">
      <c r="B3458" s="57" t="str">
        <f>+'Categorias-9 feb-Depurado'!B3457</f>
        <v>AIRBUS AMERICAS CUSTOMER SERVICES</v>
      </c>
      <c r="C3458" s="30" t="s">
        <v>4900</v>
      </c>
      <c r="D3458" s="31">
        <v>5</v>
      </c>
      <c r="E3458" s="30">
        <f>+'Categorias-9 feb-Depurado'!E3457</f>
        <v>133243459</v>
      </c>
      <c r="F3458" s="30" t="str">
        <f>+'Categorias-9 feb-Depurado'!F3457</f>
        <v>2550 Wasser Terrace Suite 9100</v>
      </c>
      <c r="G3458" s="30" t="str">
        <f>+'Categorias-9 feb-Depurado'!G3457</f>
        <v>Herndon</v>
      </c>
      <c r="H3458" s="30">
        <f>+'Categorias-9 feb-Depurado'!H3457</f>
        <v>74094720</v>
      </c>
      <c r="I3458" s="107">
        <f>+'Categorias-9 feb-Depurado'!R3457</f>
        <v>252098</v>
      </c>
      <c r="J3458" s="108">
        <f t="shared" si="220"/>
        <v>252098</v>
      </c>
      <c r="K3458" s="107">
        <f t="shared" si="221"/>
        <v>10168.72175731983</v>
      </c>
      <c r="L3458" s="109">
        <f t="shared" si="222"/>
        <v>262266.72175731981</v>
      </c>
      <c r="M3458" s="110">
        <f t="shared" si="223"/>
        <v>1.9994011612342069E-07</v>
      </c>
      <c r="N3458" s="33" t="s">
        <v>4892</v>
      </c>
      <c r="O3458" s="33">
        <f>+'Categorias-9 feb-Depurado'!Y3457</f>
        <v>57</v>
      </c>
      <c r="P3458" s="111">
        <f>+'Categorias-9 feb-Depurado'!AC3457</f>
        <v>44805</v>
      </c>
      <c r="Q3458" s="111">
        <f>+'Categorias-9 feb-Depurado'!AE3457</f>
        <v>44850</v>
      </c>
      <c r="R3458" s="112" t="str">
        <f>+'Categorias-9 feb-Depurado'!AB3457</f>
        <v>Compras</v>
      </c>
    </row>
    <row r="3459" spans="2:18" s="1" customFormat="1" ht="14.5" hidden="1">
      <c r="B3459" s="57" t="str">
        <f>+'Categorias-9 feb-Depurado'!B3458</f>
        <v>AIRBUS AMERICAS CUSTOMER SERVICES</v>
      </c>
      <c r="C3459" s="30" t="s">
        <v>4900</v>
      </c>
      <c r="D3459" s="31">
        <v>5</v>
      </c>
      <c r="E3459" s="30">
        <f>+'Categorias-9 feb-Depurado'!E3458</f>
        <v>133243459</v>
      </c>
      <c r="F3459" s="30" t="str">
        <f>+'Categorias-9 feb-Depurado'!F3458</f>
        <v>2550 Wasser Terrace Suite 9100</v>
      </c>
      <c r="G3459" s="30" t="str">
        <f>+'Categorias-9 feb-Depurado'!G3458</f>
        <v>Herndon</v>
      </c>
      <c r="H3459" s="30">
        <f>+'Categorias-9 feb-Depurado'!H3458</f>
        <v>74094719</v>
      </c>
      <c r="I3459" s="107">
        <f>+'Categorias-9 feb-Depurado'!R3458</f>
        <v>338342</v>
      </c>
      <c r="J3459" s="108">
        <f t="shared" si="220"/>
        <v>338342</v>
      </c>
      <c r="K3459" s="107">
        <f t="shared" si="221"/>
        <v>13647.492867119556</v>
      </c>
      <c r="L3459" s="109">
        <f t="shared" si="222"/>
        <v>351989.49286711955</v>
      </c>
      <c r="M3459" s="110">
        <f t="shared" si="223"/>
        <v>2.6834064042328939E-07</v>
      </c>
      <c r="N3459" s="33" t="s">
        <v>4892</v>
      </c>
      <c r="O3459" s="33">
        <f>+'Categorias-9 feb-Depurado'!Y3458</f>
        <v>76.5</v>
      </c>
      <c r="P3459" s="111">
        <f>+'Categorias-9 feb-Depurado'!AC3458</f>
        <v>44805</v>
      </c>
      <c r="Q3459" s="111">
        <f>+'Categorias-9 feb-Depurado'!AE3458</f>
        <v>44850</v>
      </c>
      <c r="R3459" s="112" t="str">
        <f>+'Categorias-9 feb-Depurado'!AB3458</f>
        <v>Compras</v>
      </c>
    </row>
    <row r="3460" spans="2:18" s="1" customFormat="1" ht="14.5" hidden="1">
      <c r="B3460" s="57" t="str">
        <f>+'Categorias-9 feb-Depurado'!B3459</f>
        <v>AIRBUS AMERICAS CUSTOMER SERVICES</v>
      </c>
      <c r="C3460" s="30" t="s">
        <v>4900</v>
      </c>
      <c r="D3460" s="31">
        <v>5</v>
      </c>
      <c r="E3460" s="30">
        <f>+'Categorias-9 feb-Depurado'!E3459</f>
        <v>133243459</v>
      </c>
      <c r="F3460" s="30" t="str">
        <f>+'Categorias-9 feb-Depurado'!F3459</f>
        <v>2550 Wasser Terrace Suite 9100</v>
      </c>
      <c r="G3460" s="30" t="str">
        <f>+'Categorias-9 feb-Depurado'!G3459</f>
        <v>Herndon</v>
      </c>
      <c r="H3460" s="30">
        <f>+'Categorias-9 feb-Depurado'!H3459</f>
        <v>74096446</v>
      </c>
      <c r="I3460" s="107">
        <f>+'Categorias-9 feb-Depurado'!R3459</f>
        <v>884472</v>
      </c>
      <c r="J3460" s="108">
        <f t="shared" si="220"/>
        <v>884472</v>
      </c>
      <c r="K3460" s="107">
        <f t="shared" si="221"/>
        <v>35362.779505030616</v>
      </c>
      <c r="L3460" s="109">
        <f t="shared" si="222"/>
        <v>919834.7795050306</v>
      </c>
      <c r="M3460" s="110">
        <f t="shared" si="223"/>
        <v>7.0123983476170457E-07</v>
      </c>
      <c r="N3460" s="33" t="s">
        <v>4892</v>
      </c>
      <c r="O3460" s="33">
        <f>+'Categorias-9 feb-Depurado'!Y3459</f>
        <v>198</v>
      </c>
      <c r="P3460" s="111">
        <f>+'Categorias-9 feb-Depurado'!AC3459</f>
        <v>44806</v>
      </c>
      <c r="Q3460" s="111">
        <f>+'Categorias-9 feb-Depurado'!AE3459</f>
        <v>44851</v>
      </c>
      <c r="R3460" s="112" t="str">
        <f>+'Categorias-9 feb-Depurado'!AB3459</f>
        <v>Compras</v>
      </c>
    </row>
    <row r="3461" spans="2:18" s="1" customFormat="1" ht="14.5" hidden="1">
      <c r="B3461" s="57" t="str">
        <f>+'Categorias-9 feb-Depurado'!B3460</f>
        <v>AIRBUS AMERICAS CUSTOMER SERVICES</v>
      </c>
      <c r="C3461" s="30" t="s">
        <v>4900</v>
      </c>
      <c r="D3461" s="31">
        <v>5</v>
      </c>
      <c r="E3461" s="30">
        <f>+'Categorias-9 feb-Depurado'!E3460</f>
        <v>133243459</v>
      </c>
      <c r="F3461" s="30" t="str">
        <f>+'Categorias-9 feb-Depurado'!F3460</f>
        <v>2550 Wasser Terrace Suite 9100</v>
      </c>
      <c r="G3461" s="30" t="str">
        <f>+'Categorias-9 feb-Depurado'!G3460</f>
        <v>Herndon</v>
      </c>
      <c r="H3461" s="30">
        <f>+'Categorias-9 feb-Depurado'!H3460</f>
        <v>74096445</v>
      </c>
      <c r="I3461" s="107">
        <f>+'Categorias-9 feb-Depurado'!R3460</f>
        <v>1273018</v>
      </c>
      <c r="J3461" s="108">
        <f t="shared" si="220"/>
        <v>1273018</v>
      </c>
      <c r="K3461" s="107">
        <f t="shared" si="221"/>
        <v>50446.304055144225</v>
      </c>
      <c r="L3461" s="109">
        <f t="shared" si="222"/>
        <v>1323464.3040551443</v>
      </c>
      <c r="M3461" s="110">
        <f t="shared" si="223"/>
        <v>1.0089484661452378E-06</v>
      </c>
      <c r="N3461" s="33" t="s">
        <v>4892</v>
      </c>
      <c r="O3461" s="33">
        <f>+'Categorias-9 feb-Depurado'!Y3460</f>
        <v>285</v>
      </c>
      <c r="P3461" s="111">
        <f>+'Categorias-9 feb-Depurado'!AC3460</f>
        <v>44807</v>
      </c>
      <c r="Q3461" s="111">
        <f>+'Categorias-9 feb-Depurado'!AE3460</f>
        <v>44852</v>
      </c>
      <c r="R3461" s="112" t="str">
        <f>+'Categorias-9 feb-Depurado'!AB3460</f>
        <v>Compras</v>
      </c>
    </row>
    <row r="3462" spans="2:18" s="1" customFormat="1" ht="14.5" hidden="1">
      <c r="B3462" s="57" t="str">
        <f>+'Categorias-9 feb-Depurado'!B3461</f>
        <v>AIRBUS AMERICAS CUSTOMER SERVICES</v>
      </c>
      <c r="C3462" s="30" t="s">
        <v>4900</v>
      </c>
      <c r="D3462" s="31">
        <v>5</v>
      </c>
      <c r="E3462" s="30">
        <f>+'Categorias-9 feb-Depurado'!E3461</f>
        <v>133243459</v>
      </c>
      <c r="F3462" s="30" t="str">
        <f>+'Categorias-9 feb-Depurado'!F3461</f>
        <v>2550 Wasser Terrace Suite 9100</v>
      </c>
      <c r="G3462" s="30" t="str">
        <f>+'Categorias-9 feb-Depurado'!G3461</f>
        <v>Herndon</v>
      </c>
      <c r="H3462" s="30">
        <f>+'Categorias-9 feb-Depurado'!H3461</f>
        <v>74096443</v>
      </c>
      <c r="I3462" s="107">
        <f>+'Categorias-9 feb-Depurado'!R3461</f>
        <v>2215498</v>
      </c>
      <c r="J3462" s="108">
        <f t="shared" si="220"/>
        <v>2215498</v>
      </c>
      <c r="K3462" s="107">
        <f t="shared" si="221"/>
        <v>87794.269791600687</v>
      </c>
      <c r="L3462" s="109">
        <f t="shared" si="222"/>
        <v>2303292.2697916008</v>
      </c>
      <c r="M3462" s="110">
        <f t="shared" si="223"/>
        <v>1.7559243536602327E-06</v>
      </c>
      <c r="N3462" s="33" t="s">
        <v>4892</v>
      </c>
      <c r="O3462" s="33">
        <f>+'Categorias-9 feb-Depurado'!Y3461</f>
        <v>496</v>
      </c>
      <c r="P3462" s="111">
        <f>+'Categorias-9 feb-Depurado'!AC3461</f>
        <v>44807</v>
      </c>
      <c r="Q3462" s="111">
        <f>+'Categorias-9 feb-Depurado'!AE3461</f>
        <v>44852</v>
      </c>
      <c r="R3462" s="112" t="str">
        <f>+'Categorias-9 feb-Depurado'!AB3461</f>
        <v>Compras</v>
      </c>
    </row>
    <row r="3463" spans="2:18" s="1" customFormat="1" ht="14.5" hidden="1">
      <c r="B3463" s="57" t="str">
        <f>+'Categorias-9 feb-Depurado'!B3462</f>
        <v>AIRBUS AMERICAS CUSTOMER SERVICES</v>
      </c>
      <c r="C3463" s="30" t="s">
        <v>4900</v>
      </c>
      <c r="D3463" s="31">
        <v>5</v>
      </c>
      <c r="E3463" s="30">
        <f>+'Categorias-9 feb-Depurado'!E3462</f>
        <v>133243459</v>
      </c>
      <c r="F3463" s="30" t="str">
        <f>+'Categorias-9 feb-Depurado'!F3462</f>
        <v>2550 Wasser Terrace Suite 9100</v>
      </c>
      <c r="G3463" s="30" t="str">
        <f>+'Categorias-9 feb-Depurado'!G3462</f>
        <v>Herndon</v>
      </c>
      <c r="H3463" s="30">
        <f>+'Categorias-9 feb-Depurado'!H3462</f>
        <v>74096447</v>
      </c>
      <c r="I3463" s="107">
        <f>+'Categorias-9 feb-Depurado'!R3462</f>
        <v>2121697</v>
      </c>
      <c r="J3463" s="108">
        <f t="shared" si="220"/>
        <v>2121697</v>
      </c>
      <c r="K3463" s="107">
        <f t="shared" si="221"/>
        <v>84077.186634350292</v>
      </c>
      <c r="L3463" s="109">
        <f t="shared" si="222"/>
        <v>2205774.1866343501</v>
      </c>
      <c r="M3463" s="110">
        <f t="shared" si="223"/>
        <v>1.6815810410967893E-06</v>
      </c>
      <c r="N3463" s="33" t="s">
        <v>4892</v>
      </c>
      <c r="O3463" s="33">
        <f>+'Categorias-9 feb-Depurado'!Y3462</f>
        <v>475</v>
      </c>
      <c r="P3463" s="111">
        <f>+'Categorias-9 feb-Depurado'!AC3462</f>
        <v>44807</v>
      </c>
      <c r="Q3463" s="111">
        <f>+'Categorias-9 feb-Depurado'!AE3462</f>
        <v>44852</v>
      </c>
      <c r="R3463" s="112" t="str">
        <f>+'Categorias-9 feb-Depurado'!AB3462</f>
        <v>Compras</v>
      </c>
    </row>
    <row r="3464" spans="2:18" s="1" customFormat="1" ht="14.5" hidden="1">
      <c r="B3464" s="57" t="str">
        <f>+'Categorias-9 feb-Depurado'!B3463</f>
        <v>AIRBUS AMERICAS CUSTOMER SERVICES</v>
      </c>
      <c r="C3464" s="30" t="s">
        <v>4900</v>
      </c>
      <c r="D3464" s="31">
        <v>5</v>
      </c>
      <c r="E3464" s="30">
        <f>+'Categorias-9 feb-Depurado'!E3463</f>
        <v>133243459</v>
      </c>
      <c r="F3464" s="30" t="str">
        <f>+'Categorias-9 feb-Depurado'!F3463</f>
        <v>2550 Wasser Terrace Suite 9100</v>
      </c>
      <c r="G3464" s="30" t="str">
        <f>+'Categorias-9 feb-Depurado'!G3463</f>
        <v>Herndon</v>
      </c>
      <c r="H3464" s="30">
        <f>+'Categorias-9 feb-Depurado'!H3463</f>
        <v>74096449</v>
      </c>
      <c r="I3464" s="107">
        <f>+'Categorias-9 feb-Depurado'!R3463</f>
        <v>2121697</v>
      </c>
      <c r="J3464" s="108">
        <f t="shared" si="220"/>
        <v>2121697</v>
      </c>
      <c r="K3464" s="107">
        <f t="shared" si="221"/>
        <v>84077.186634350292</v>
      </c>
      <c r="L3464" s="109">
        <f t="shared" si="222"/>
        <v>2205774.1866343501</v>
      </c>
      <c r="M3464" s="110">
        <f t="shared" si="223"/>
        <v>1.6815810410967893E-06</v>
      </c>
      <c r="N3464" s="33" t="s">
        <v>4892</v>
      </c>
      <c r="O3464" s="33">
        <f>+'Categorias-9 feb-Depurado'!Y3463</f>
        <v>475</v>
      </c>
      <c r="P3464" s="111">
        <f>+'Categorias-9 feb-Depurado'!AC3463</f>
        <v>44807</v>
      </c>
      <c r="Q3464" s="111">
        <f>+'Categorias-9 feb-Depurado'!AE3463</f>
        <v>44852</v>
      </c>
      <c r="R3464" s="112" t="str">
        <f>+'Categorias-9 feb-Depurado'!AB3463</f>
        <v>Compras</v>
      </c>
    </row>
    <row r="3465" spans="2:18" s="1" customFormat="1" ht="14.5" hidden="1">
      <c r="B3465" s="57" t="str">
        <f>+'Categorias-9 feb-Depurado'!B3464</f>
        <v>AIRBUS AMERICAS CUSTOMER SERVICES</v>
      </c>
      <c r="C3465" s="30" t="s">
        <v>4900</v>
      </c>
      <c r="D3465" s="31">
        <v>5</v>
      </c>
      <c r="E3465" s="30">
        <f>+'Categorias-9 feb-Depurado'!E3464</f>
        <v>133243459</v>
      </c>
      <c r="F3465" s="30" t="str">
        <f>+'Categorias-9 feb-Depurado'!F3464</f>
        <v>2550 Wasser Terrace Suite 9100</v>
      </c>
      <c r="G3465" s="30" t="str">
        <f>+'Categorias-9 feb-Depurado'!G3464</f>
        <v>Herndon</v>
      </c>
      <c r="H3465" s="30">
        <f>+'Categorias-9 feb-Depurado'!H3464</f>
        <v>74096448</v>
      </c>
      <c r="I3465" s="107">
        <f>+'Categorias-9 feb-Depurado'!R3464</f>
        <v>2121697</v>
      </c>
      <c r="J3465" s="108">
        <f t="shared" si="220"/>
        <v>2121697</v>
      </c>
      <c r="K3465" s="107">
        <f t="shared" si="221"/>
        <v>84077.186634350292</v>
      </c>
      <c r="L3465" s="109">
        <f t="shared" si="222"/>
        <v>2205774.1866343501</v>
      </c>
      <c r="M3465" s="110">
        <f t="shared" si="223"/>
        <v>1.6815810410967893E-06</v>
      </c>
      <c r="N3465" s="33" t="s">
        <v>4892</v>
      </c>
      <c r="O3465" s="33">
        <f>+'Categorias-9 feb-Depurado'!Y3464</f>
        <v>475</v>
      </c>
      <c r="P3465" s="111">
        <f>+'Categorias-9 feb-Depurado'!AC3464</f>
        <v>44807</v>
      </c>
      <c r="Q3465" s="111">
        <f>+'Categorias-9 feb-Depurado'!AE3464</f>
        <v>44852</v>
      </c>
      <c r="R3465" s="112" t="str">
        <f>+'Categorias-9 feb-Depurado'!AB3464</f>
        <v>Compras</v>
      </c>
    </row>
    <row r="3466" spans="2:18" s="1" customFormat="1" ht="14.5" hidden="1">
      <c r="B3466" s="57" t="str">
        <f>+'Categorias-9 feb-Depurado'!B3465</f>
        <v>AIRBUS AMERICAS CUSTOMER SERVICES</v>
      </c>
      <c r="C3466" s="30" t="s">
        <v>4900</v>
      </c>
      <c r="D3466" s="31">
        <v>5</v>
      </c>
      <c r="E3466" s="30">
        <f>+'Categorias-9 feb-Depurado'!E3465</f>
        <v>133243459</v>
      </c>
      <c r="F3466" s="30" t="str">
        <f>+'Categorias-9 feb-Depurado'!F3465</f>
        <v>2550 Wasser Terrace Suite 9100</v>
      </c>
      <c r="G3466" s="30" t="str">
        <f>+'Categorias-9 feb-Depurado'!G3465</f>
        <v>Herndon</v>
      </c>
      <c r="H3466" s="30">
        <f>+'Categorias-9 feb-Depurado'!H3465</f>
        <v>74096444</v>
      </c>
      <c r="I3466" s="107">
        <f>+'Categorias-9 feb-Depurado'!R3465</f>
        <v>506527</v>
      </c>
      <c r="J3466" s="108">
        <f t="shared" si="220"/>
        <v>506527</v>
      </c>
      <c r="K3466" s="107">
        <f t="shared" si="221"/>
        <v>20072.312452879723</v>
      </c>
      <c r="L3466" s="109">
        <f t="shared" si="222"/>
        <v>526599.31245287973</v>
      </c>
      <c r="M3466" s="110">
        <f t="shared" si="223"/>
        <v>4.014551559452803E-07</v>
      </c>
      <c r="N3466" s="33" t="s">
        <v>4892</v>
      </c>
      <c r="O3466" s="33">
        <f>+'Categorias-9 feb-Depurado'!Y3465</f>
        <v>113.40000000000001</v>
      </c>
      <c r="P3466" s="111">
        <f>+'Categorias-9 feb-Depurado'!AC3465</f>
        <v>44807</v>
      </c>
      <c r="Q3466" s="111">
        <f>+'Categorias-9 feb-Depurado'!AE3465</f>
        <v>44852</v>
      </c>
      <c r="R3466" s="112" t="str">
        <f>+'Categorias-9 feb-Depurado'!AB3465</f>
        <v>Compras</v>
      </c>
    </row>
    <row r="3467" spans="2:18" s="1" customFormat="1" ht="14.5" hidden="1">
      <c r="B3467" s="57" t="str">
        <f>+'Categorias-9 feb-Depurado'!B3466</f>
        <v>AIRBUS AMERICAS CUSTOMER SERVICES</v>
      </c>
      <c r="C3467" s="30" t="s">
        <v>4900</v>
      </c>
      <c r="D3467" s="31">
        <v>5</v>
      </c>
      <c r="E3467" s="30">
        <f>+'Categorias-9 feb-Depurado'!E3466</f>
        <v>133243459</v>
      </c>
      <c r="F3467" s="30" t="str">
        <f>+'Categorias-9 feb-Depurado'!F3466</f>
        <v>2550 Wasser Terrace Suite 9100</v>
      </c>
      <c r="G3467" s="30" t="str">
        <f>+'Categorias-9 feb-Depurado'!G3466</f>
        <v>Herndon</v>
      </c>
      <c r="H3467" s="30">
        <f>+'Categorias-9 feb-Depurado'!H3466</f>
        <v>74097783</v>
      </c>
      <c r="I3467" s="107">
        <f>+'Categorias-9 feb-Depurado'!R3466</f>
        <v>553428</v>
      </c>
      <c r="J3467" s="108">
        <f t="shared" si="220"/>
        <v>553428</v>
      </c>
      <c r="K3467" s="107">
        <f t="shared" si="221"/>
        <v>21342.759464551655</v>
      </c>
      <c r="L3467" s="109">
        <f t="shared" si="222"/>
        <v>574770.75946455169</v>
      </c>
      <c r="M3467" s="110">
        <f t="shared" si="223"/>
        <v>4.3817885708742911E-07</v>
      </c>
      <c r="N3467" s="33" t="s">
        <v>4892</v>
      </c>
      <c r="O3467" s="33">
        <f>+'Categorias-9 feb-Depurado'!Y3466</f>
        <v>123.90000000000001</v>
      </c>
      <c r="P3467" s="111">
        <f>+'Categorias-9 feb-Depurado'!AC3466</f>
        <v>44810</v>
      </c>
      <c r="Q3467" s="111">
        <f>+'Categorias-9 feb-Depurado'!AE3466</f>
        <v>44855</v>
      </c>
      <c r="R3467" s="112" t="str">
        <f>+'Categorias-9 feb-Depurado'!AB3466</f>
        <v>Compras</v>
      </c>
    </row>
    <row r="3468" spans="2:18" s="1" customFormat="1" ht="14.5" hidden="1">
      <c r="B3468" s="57" t="str">
        <f>+'Categorias-9 feb-Depurado'!B3467</f>
        <v>AIRBUS AMERICAS CUSTOMER SERVICES</v>
      </c>
      <c r="C3468" s="30" t="s">
        <v>4900</v>
      </c>
      <c r="D3468" s="31">
        <v>5</v>
      </c>
      <c r="E3468" s="30">
        <f>+'Categorias-9 feb-Depurado'!E3467</f>
        <v>133243459</v>
      </c>
      <c r="F3468" s="30" t="str">
        <f>+'Categorias-9 feb-Depurado'!F3467</f>
        <v>2550 Wasser Terrace Suite 9100</v>
      </c>
      <c r="G3468" s="30" t="str">
        <f>+'Categorias-9 feb-Depurado'!G3467</f>
        <v>Herndon</v>
      </c>
      <c r="H3468" s="30">
        <f>+'Categorias-9 feb-Depurado'!H3467</f>
        <v>74097776</v>
      </c>
      <c r="I3468" s="107">
        <f>+'Categorias-9 feb-Depurado'!R3467</f>
        <v>11863305</v>
      </c>
      <c r="J3468" s="108">
        <f t="shared" si="220"/>
        <v>11863305</v>
      </c>
      <c r="K3468" s="107">
        <f t="shared" si="221"/>
        <v>453304.83848271769</v>
      </c>
      <c r="L3468" s="109">
        <f t="shared" si="222"/>
        <v>12316609.838482717</v>
      </c>
      <c r="M3468" s="110">
        <f t="shared" si="223"/>
        <v>9.3896182666734766E-06</v>
      </c>
      <c r="N3468" s="33" t="s">
        <v>4892</v>
      </c>
      <c r="O3468" s="33">
        <f>+'Categorias-9 feb-Depurado'!Y3467</f>
        <v>2648</v>
      </c>
      <c r="P3468" s="111">
        <f>+'Categorias-9 feb-Depurado'!AC3467</f>
        <v>44811</v>
      </c>
      <c r="Q3468" s="111">
        <f>+'Categorias-9 feb-Depurado'!AE3467</f>
        <v>44856</v>
      </c>
      <c r="R3468" s="112" t="str">
        <f>+'Categorias-9 feb-Depurado'!AB3467</f>
        <v>Compras</v>
      </c>
    </row>
    <row r="3469" spans="2:18" s="1" customFormat="1" ht="14.5" hidden="1">
      <c r="B3469" s="57" t="str">
        <f>+'Categorias-9 feb-Depurado'!B3468</f>
        <v>AIRBUS AMERICAS CUSTOMER SERVICES</v>
      </c>
      <c r="C3469" s="30" t="s">
        <v>4900</v>
      </c>
      <c r="D3469" s="31">
        <v>5</v>
      </c>
      <c r="E3469" s="30">
        <f>+'Categorias-9 feb-Depurado'!E3468</f>
        <v>133243459</v>
      </c>
      <c r="F3469" s="30" t="str">
        <f>+'Categorias-9 feb-Depurado'!F3468</f>
        <v>2550 Wasser Terrace Suite 9100</v>
      </c>
      <c r="G3469" s="30" t="str">
        <f>+'Categorias-9 feb-Depurado'!G3468</f>
        <v>Herndon</v>
      </c>
      <c r="H3469" s="30">
        <f>+'Categorias-9 feb-Depurado'!H3468</f>
        <v>74098497</v>
      </c>
      <c r="I3469" s="107">
        <f>+'Categorias-9 feb-Depurado'!R3468</f>
        <v>183684</v>
      </c>
      <c r="J3469" s="108">
        <f t="shared" si="220"/>
        <v>183684</v>
      </c>
      <c r="K3469" s="107">
        <f t="shared" si="221"/>
        <v>7018.6888014646438</v>
      </c>
      <c r="L3469" s="109">
        <f t="shared" si="222"/>
        <v>190702.68880146465</v>
      </c>
      <c r="M3469" s="110">
        <f t="shared" si="223"/>
        <v>1.4538298068671849E-07</v>
      </c>
      <c r="N3469" s="33" t="s">
        <v>4892</v>
      </c>
      <c r="O3469" s="33">
        <f>+'Categorias-9 feb-Depurado'!Y3468</f>
        <v>41</v>
      </c>
      <c r="P3469" s="111">
        <f>+'Categorias-9 feb-Depurado'!AC3468</f>
        <v>44811</v>
      </c>
      <c r="Q3469" s="111">
        <f>+'Categorias-9 feb-Depurado'!AE3468</f>
        <v>44856</v>
      </c>
      <c r="R3469" s="112" t="str">
        <f>+'Categorias-9 feb-Depurado'!AB3468</f>
        <v>Compras</v>
      </c>
    </row>
    <row r="3470" spans="2:18" s="1" customFormat="1" ht="14.5" hidden="1">
      <c r="B3470" s="57" t="str">
        <f>+'Categorias-9 feb-Depurado'!B3469</f>
        <v>AIRBUS AMERICAS CUSTOMER SERVICES</v>
      </c>
      <c r="C3470" s="30" t="s">
        <v>4900</v>
      </c>
      <c r="D3470" s="31">
        <v>5</v>
      </c>
      <c r="E3470" s="30">
        <f>+'Categorias-9 feb-Depurado'!E3469</f>
        <v>133243459</v>
      </c>
      <c r="F3470" s="30" t="str">
        <f>+'Categorias-9 feb-Depurado'!F3469</f>
        <v>2550 Wasser Terrace Suite 9100</v>
      </c>
      <c r="G3470" s="30" t="str">
        <f>+'Categorias-9 feb-Depurado'!G3469</f>
        <v>Herndon</v>
      </c>
      <c r="H3470" s="30">
        <f>+'Categorias-9 feb-Depurado'!H3469</f>
        <v>74098492</v>
      </c>
      <c r="I3470" s="107">
        <f>+'Categorias-9 feb-Depurado'!R3469</f>
        <v>334663</v>
      </c>
      <c r="J3470" s="108">
        <f t="shared" si="220"/>
        <v>334663</v>
      </c>
      <c r="K3470" s="107">
        <f t="shared" si="221"/>
        <v>12787.697623987729</v>
      </c>
      <c r="L3470" s="109">
        <f t="shared" si="222"/>
        <v>347450.69762398774</v>
      </c>
      <c r="M3470" s="110">
        <f t="shared" si="223"/>
        <v>2.6488047116547587E-07</v>
      </c>
      <c r="N3470" s="33" t="s">
        <v>4892</v>
      </c>
      <c r="O3470" s="33">
        <f>+'Categorias-9 feb-Depurado'!Y3469</f>
        <v>74.700000000000003</v>
      </c>
      <c r="P3470" s="111">
        <f>+'Categorias-9 feb-Depurado'!AC3469</f>
        <v>44811</v>
      </c>
      <c r="Q3470" s="111">
        <f>+'Categorias-9 feb-Depurado'!AE3469</f>
        <v>44856</v>
      </c>
      <c r="R3470" s="112" t="str">
        <f>+'Categorias-9 feb-Depurado'!AB3469</f>
        <v>Compras</v>
      </c>
    </row>
    <row r="3471" spans="2:18" s="1" customFormat="1" ht="14.5" hidden="1">
      <c r="B3471" s="57" t="str">
        <f>+'Categorias-9 feb-Depurado'!B3470</f>
        <v>AIRBUS AMERICAS CUSTOMER SERVICES</v>
      </c>
      <c r="C3471" s="30" t="s">
        <v>4900</v>
      </c>
      <c r="D3471" s="31">
        <v>5</v>
      </c>
      <c r="E3471" s="30">
        <f>+'Categorias-9 feb-Depurado'!E3470</f>
        <v>133243459</v>
      </c>
      <c r="F3471" s="30" t="str">
        <f>+'Categorias-9 feb-Depurado'!F3470</f>
        <v>2550 Wasser Terrace Suite 9100</v>
      </c>
      <c r="G3471" s="30" t="str">
        <f>+'Categorias-9 feb-Depurado'!G3470</f>
        <v>Herndon</v>
      </c>
      <c r="H3471" s="30">
        <f>+'Categorias-9 feb-Depurado'!H3470</f>
        <v>74098493</v>
      </c>
      <c r="I3471" s="107">
        <f>+'Categorias-9 feb-Depurado'!R3470</f>
        <v>729896</v>
      </c>
      <c r="J3471" s="108">
        <f t="shared" si="224" ref="J3471:J3534">+IF(Q3471&gt;$O$4,0,I3471)</f>
        <v>729896</v>
      </c>
      <c r="K3471" s="107">
        <f t="shared" si="225" ref="K3471:K3534">++(((1+$O$5)^(($O$4-Q3471)/365))-1)*J3471</f>
        <v>27889.815560603198</v>
      </c>
      <c r="L3471" s="109">
        <f t="shared" si="226" ref="L3471:L3534">+I3471+K3471</f>
        <v>757785.81556060317</v>
      </c>
      <c r="M3471" s="110">
        <f t="shared" si="227" ref="M3471:M3534">+L3471/$E$11</f>
        <v>5.7770113930071797E-07</v>
      </c>
      <c r="N3471" s="33" t="s">
        <v>4892</v>
      </c>
      <c r="O3471" s="33">
        <f>+'Categorias-9 feb-Depurado'!Y3470</f>
        <v>159</v>
      </c>
      <c r="P3471" s="111">
        <f>+'Categorias-9 feb-Depurado'!AC3470</f>
        <v>44811</v>
      </c>
      <c r="Q3471" s="111">
        <f>+'Categorias-9 feb-Depurado'!AE3470</f>
        <v>44856</v>
      </c>
      <c r="R3471" s="112" t="str">
        <f>+'Categorias-9 feb-Depurado'!AB3470</f>
        <v>Compras</v>
      </c>
    </row>
    <row r="3472" spans="2:18" s="1" customFormat="1" ht="14.5" hidden="1">
      <c r="B3472" s="57" t="str">
        <f>+'Categorias-9 feb-Depurado'!B3471</f>
        <v>AIRBUS AMERICAS CUSTOMER SERVICES</v>
      </c>
      <c r="C3472" s="30" t="s">
        <v>4900</v>
      </c>
      <c r="D3472" s="31">
        <v>5</v>
      </c>
      <c r="E3472" s="30">
        <f>+'Categorias-9 feb-Depurado'!E3471</f>
        <v>133243459</v>
      </c>
      <c r="F3472" s="30" t="str">
        <f>+'Categorias-9 feb-Depurado'!F3471</f>
        <v>2550 Wasser Terrace Suite 9100</v>
      </c>
      <c r="G3472" s="30" t="str">
        <f>+'Categorias-9 feb-Depurado'!G3471</f>
        <v>Herndon</v>
      </c>
      <c r="H3472" s="30">
        <f>+'Categorias-9 feb-Depurado'!H3471</f>
        <v>74097779</v>
      </c>
      <c r="I3472" s="107">
        <f>+'Categorias-9 feb-Depurado'!R3471</f>
        <v>4524901</v>
      </c>
      <c r="J3472" s="108">
        <f t="shared" si="224"/>
        <v>4524901</v>
      </c>
      <c r="K3472" s="107">
        <f t="shared" si="225"/>
        <v>172899.50118919541</v>
      </c>
      <c r="L3472" s="109">
        <f t="shared" si="226"/>
        <v>4697800.5011891956</v>
      </c>
      <c r="M3472" s="110">
        <f t="shared" si="227"/>
        <v>3.581387571548492E-06</v>
      </c>
      <c r="N3472" s="33" t="s">
        <v>4892</v>
      </c>
      <c r="O3472" s="33">
        <f>+'Categorias-9 feb-Depurado'!Y3471</f>
        <v>1010</v>
      </c>
      <c r="P3472" s="111">
        <f>+'Categorias-9 feb-Depurado'!AC3471</f>
        <v>44811</v>
      </c>
      <c r="Q3472" s="111">
        <f>+'Categorias-9 feb-Depurado'!AE3471</f>
        <v>44856</v>
      </c>
      <c r="R3472" s="112" t="str">
        <f>+'Categorias-9 feb-Depurado'!AB3471</f>
        <v>Compras</v>
      </c>
    </row>
    <row r="3473" spans="2:18" s="1" customFormat="1" ht="14.5" hidden="1">
      <c r="B3473" s="57" t="str">
        <f>+'Categorias-9 feb-Depurado'!B3472</f>
        <v>AIRBUS AMERICAS CUSTOMER SERVICES</v>
      </c>
      <c r="C3473" s="30" t="s">
        <v>4900</v>
      </c>
      <c r="D3473" s="31">
        <v>5</v>
      </c>
      <c r="E3473" s="30">
        <f>+'Categorias-9 feb-Depurado'!E3472</f>
        <v>133243459</v>
      </c>
      <c r="F3473" s="30" t="str">
        <f>+'Categorias-9 feb-Depurado'!F3472</f>
        <v>2550 Wasser Terrace Suite 9100</v>
      </c>
      <c r="G3473" s="30" t="str">
        <f>+'Categorias-9 feb-Depurado'!G3472</f>
        <v>Herndon</v>
      </c>
      <c r="H3473" s="30">
        <f>+'Categorias-9 feb-Depurado'!H3472</f>
        <v>74097785</v>
      </c>
      <c r="I3473" s="107">
        <f>+'Categorias-9 feb-Depurado'!R3472</f>
        <v>370056</v>
      </c>
      <c r="J3473" s="108">
        <f t="shared" si="224"/>
        <v>370056</v>
      </c>
      <c r="K3473" s="107">
        <f t="shared" si="225"/>
        <v>14140.087885252935</v>
      </c>
      <c r="L3473" s="109">
        <f t="shared" si="226"/>
        <v>384196.08788525296</v>
      </c>
      <c r="M3473" s="110">
        <f t="shared" si="227"/>
        <v>2.9289347085758312E-07</v>
      </c>
      <c r="N3473" s="33" t="s">
        <v>4892</v>
      </c>
      <c r="O3473" s="33">
        <f>+'Categorias-9 feb-Depurado'!Y3472</f>
        <v>82.599999999999994</v>
      </c>
      <c r="P3473" s="111">
        <f>+'Categorias-9 feb-Depurado'!AC3472</f>
        <v>44811</v>
      </c>
      <c r="Q3473" s="111">
        <f>+'Categorias-9 feb-Depurado'!AE3472</f>
        <v>44856</v>
      </c>
      <c r="R3473" s="112" t="str">
        <f>+'Categorias-9 feb-Depurado'!AB3472</f>
        <v>Compras</v>
      </c>
    </row>
    <row r="3474" spans="2:18" s="1" customFormat="1" ht="14.5" hidden="1">
      <c r="B3474" s="57" t="str">
        <f>+'Categorias-9 feb-Depurado'!B3473</f>
        <v>AIRBUS AMERICAS CUSTOMER SERVICES</v>
      </c>
      <c r="C3474" s="30" t="s">
        <v>4900</v>
      </c>
      <c r="D3474" s="31">
        <v>5</v>
      </c>
      <c r="E3474" s="30">
        <f>+'Categorias-9 feb-Depurado'!E3473</f>
        <v>133243459</v>
      </c>
      <c r="F3474" s="30" t="str">
        <f>+'Categorias-9 feb-Depurado'!F3473</f>
        <v>2550 Wasser Terrace Suite 9100</v>
      </c>
      <c r="G3474" s="30" t="str">
        <f>+'Categorias-9 feb-Depurado'!G3473</f>
        <v>Herndon</v>
      </c>
      <c r="H3474" s="30">
        <f>+'Categorias-9 feb-Depurado'!H3473</f>
        <v>74097784</v>
      </c>
      <c r="I3474" s="107">
        <f>+'Categorias-9 feb-Depurado'!R3473</f>
        <v>5748864</v>
      </c>
      <c r="J3474" s="108">
        <f t="shared" si="224"/>
        <v>5748864</v>
      </c>
      <c r="K3474" s="107">
        <f t="shared" si="225"/>
        <v>219667.9480953335</v>
      </c>
      <c r="L3474" s="109">
        <f t="shared" si="226"/>
        <v>5968531.9480953338</v>
      </c>
      <c r="M3474" s="110">
        <f t="shared" si="227"/>
        <v>4.5501349267359773E-06</v>
      </c>
      <c r="N3474" s="33" t="s">
        <v>4892</v>
      </c>
      <c r="O3474" s="33">
        <f>+'Categorias-9 feb-Depurado'!Y3473</f>
        <v>1283.2</v>
      </c>
      <c r="P3474" s="111">
        <f>+'Categorias-9 feb-Depurado'!AC3473</f>
        <v>44811</v>
      </c>
      <c r="Q3474" s="111">
        <f>+'Categorias-9 feb-Depurado'!AE3473</f>
        <v>44856</v>
      </c>
      <c r="R3474" s="112" t="str">
        <f>+'Categorias-9 feb-Depurado'!AB3473</f>
        <v>Compras</v>
      </c>
    </row>
    <row r="3475" spans="2:18" s="1" customFormat="1" ht="14.5" hidden="1">
      <c r="B3475" s="57" t="str">
        <f>+'Categorias-9 feb-Depurado'!B3474</f>
        <v>AIRBUS AMERICAS CUSTOMER SERVICES</v>
      </c>
      <c r="C3475" s="30" t="s">
        <v>4900</v>
      </c>
      <c r="D3475" s="31">
        <v>5</v>
      </c>
      <c r="E3475" s="30">
        <f>+'Categorias-9 feb-Depurado'!E3474</f>
        <v>133243459</v>
      </c>
      <c r="F3475" s="30" t="str">
        <f>+'Categorias-9 feb-Depurado'!F3474</f>
        <v>2550 Wasser Terrace Suite 9100</v>
      </c>
      <c r="G3475" s="30" t="str">
        <f>+'Categorias-9 feb-Depurado'!G3474</f>
        <v>Herndon</v>
      </c>
      <c r="H3475" s="30">
        <f>+'Categorias-9 feb-Depurado'!H3474</f>
        <v>74097780</v>
      </c>
      <c r="I3475" s="107">
        <f>+'Categorias-9 feb-Depurado'!R3474</f>
        <v>8198583</v>
      </c>
      <c r="J3475" s="108">
        <f t="shared" si="224"/>
        <v>8198583</v>
      </c>
      <c r="K3475" s="107">
        <f t="shared" si="225"/>
        <v>313273.35363982926</v>
      </c>
      <c r="L3475" s="109">
        <f t="shared" si="226"/>
        <v>8511856.3536398299</v>
      </c>
      <c r="M3475" s="110">
        <f t="shared" si="227"/>
        <v>6.4890487682512282E-06</v>
      </c>
      <c r="N3475" s="33" t="s">
        <v>4892</v>
      </c>
      <c r="O3475" s="33">
        <f>+'Categorias-9 feb-Depurado'!Y3474</f>
        <v>1830</v>
      </c>
      <c r="P3475" s="111">
        <f>+'Categorias-9 feb-Depurado'!AC3474</f>
        <v>44811</v>
      </c>
      <c r="Q3475" s="111">
        <f>+'Categorias-9 feb-Depurado'!AE3474</f>
        <v>44856</v>
      </c>
      <c r="R3475" s="112" t="str">
        <f>+'Categorias-9 feb-Depurado'!AB3474</f>
        <v>Compras</v>
      </c>
    </row>
    <row r="3476" spans="2:18" s="1" customFormat="1" ht="14.5" hidden="1">
      <c r="B3476" s="57" t="str">
        <f>+'Categorias-9 feb-Depurado'!B3475</f>
        <v>AIRBUS AMERICAS CUSTOMER SERVICES</v>
      </c>
      <c r="C3476" s="30" t="s">
        <v>4900</v>
      </c>
      <c r="D3476" s="31">
        <v>5</v>
      </c>
      <c r="E3476" s="30">
        <f>+'Categorias-9 feb-Depurado'!E3475</f>
        <v>133243459</v>
      </c>
      <c r="F3476" s="30" t="str">
        <f>+'Categorias-9 feb-Depurado'!F3475</f>
        <v>2550 Wasser Terrace Suite 9100</v>
      </c>
      <c r="G3476" s="30" t="str">
        <f>+'Categorias-9 feb-Depurado'!G3475</f>
        <v>Herndon</v>
      </c>
      <c r="H3476" s="30">
        <f>+'Categorias-9 feb-Depurado'!H3475</f>
        <v>74097778</v>
      </c>
      <c r="I3476" s="107">
        <f>+'Categorias-9 feb-Depurado'!R3475</f>
        <v>4368098</v>
      </c>
      <c r="J3476" s="108">
        <f t="shared" si="224"/>
        <v>4368098</v>
      </c>
      <c r="K3476" s="107">
        <f t="shared" si="225"/>
        <v>166907.95342163774</v>
      </c>
      <c r="L3476" s="109">
        <f t="shared" si="226"/>
        <v>4535005.9534216374</v>
      </c>
      <c r="M3476" s="110">
        <f t="shared" si="227"/>
        <v>3.4572804771874176E-06</v>
      </c>
      <c r="N3476" s="33" t="s">
        <v>4892</v>
      </c>
      <c r="O3476" s="33">
        <f>+'Categorias-9 feb-Depurado'!Y3475</f>
        <v>975</v>
      </c>
      <c r="P3476" s="111">
        <f>+'Categorias-9 feb-Depurado'!AC3475</f>
        <v>44811</v>
      </c>
      <c r="Q3476" s="111">
        <f>+'Categorias-9 feb-Depurado'!AE3475</f>
        <v>44856</v>
      </c>
      <c r="R3476" s="112" t="str">
        <f>+'Categorias-9 feb-Depurado'!AB3475</f>
        <v>Compras</v>
      </c>
    </row>
    <row r="3477" spans="2:18" s="1" customFormat="1" ht="14.5" hidden="1">
      <c r="B3477" s="57" t="str">
        <f>+'Categorias-9 feb-Depurado'!B3476</f>
        <v>AIRBUS AMERICAS CUSTOMER SERVICES</v>
      </c>
      <c r="C3477" s="30" t="s">
        <v>4900</v>
      </c>
      <c r="D3477" s="31">
        <v>5</v>
      </c>
      <c r="E3477" s="30">
        <f>+'Categorias-9 feb-Depurado'!E3476</f>
        <v>133243459</v>
      </c>
      <c r="F3477" s="30" t="str">
        <f>+'Categorias-9 feb-Depurado'!F3476</f>
        <v>2550 Wasser Terrace Suite 9100</v>
      </c>
      <c r="G3477" s="30" t="str">
        <f>+'Categorias-9 feb-Depurado'!G3476</f>
        <v>Herndon</v>
      </c>
      <c r="H3477" s="30">
        <f>+'Categorias-9 feb-Depurado'!H3476</f>
        <v>74097777</v>
      </c>
      <c r="I3477" s="107">
        <f>+'Categorias-9 feb-Depurado'!R3476</f>
        <v>10241509</v>
      </c>
      <c r="J3477" s="108">
        <f t="shared" si="224"/>
        <v>10241509</v>
      </c>
      <c r="K3477" s="107">
        <f t="shared" si="225"/>
        <v>391334.92589664512</v>
      </c>
      <c r="L3477" s="109">
        <f t="shared" si="226"/>
        <v>10632843.925896645</v>
      </c>
      <c r="M3477" s="110">
        <f t="shared" si="227"/>
        <v>8.1059923844747157E-06</v>
      </c>
      <c r="N3477" s="33" t="s">
        <v>4892</v>
      </c>
      <c r="O3477" s="33">
        <f>+'Categorias-9 feb-Depurado'!Y3476</f>
        <v>2286</v>
      </c>
      <c r="P3477" s="111">
        <f>+'Categorias-9 feb-Depurado'!AC3476</f>
        <v>44811</v>
      </c>
      <c r="Q3477" s="111">
        <f>+'Categorias-9 feb-Depurado'!AE3476</f>
        <v>44856</v>
      </c>
      <c r="R3477" s="112" t="str">
        <f>+'Categorias-9 feb-Depurado'!AB3476</f>
        <v>Compras</v>
      </c>
    </row>
    <row r="3478" spans="2:18" s="1" customFormat="1" ht="14.5" hidden="1">
      <c r="B3478" s="57" t="str">
        <f>+'Categorias-9 feb-Depurado'!B3477</f>
        <v>AIRBUS AMERICAS CUSTOMER SERVICES</v>
      </c>
      <c r="C3478" s="30" t="s">
        <v>4900</v>
      </c>
      <c r="D3478" s="31">
        <v>5</v>
      </c>
      <c r="E3478" s="30">
        <f>+'Categorias-9 feb-Depurado'!E3477</f>
        <v>133243459</v>
      </c>
      <c r="F3478" s="30" t="str">
        <f>+'Categorias-9 feb-Depurado'!F3477</f>
        <v>2550 Wasser Terrace Suite 9100</v>
      </c>
      <c r="G3478" s="30" t="str">
        <f>+'Categorias-9 feb-Depurado'!G3477</f>
        <v>Herndon</v>
      </c>
      <c r="H3478" s="30">
        <f>+'Categorias-9 feb-Depurado'!H3477</f>
        <v>74097782</v>
      </c>
      <c r="I3478" s="107">
        <f>+'Categorias-9 feb-Depurado'!R3477</f>
        <v>292999</v>
      </c>
      <c r="J3478" s="108">
        <f t="shared" si="224"/>
        <v>292999</v>
      </c>
      <c r="K3478" s="107">
        <f t="shared" si="225"/>
        <v>11195.688247971186</v>
      </c>
      <c r="L3478" s="109">
        <f t="shared" si="226"/>
        <v>304194.68824797118</v>
      </c>
      <c r="M3478" s="110">
        <f t="shared" si="227"/>
        <v>2.3190407416121071E-07</v>
      </c>
      <c r="N3478" s="33" t="s">
        <v>4892</v>
      </c>
      <c r="O3478" s="33">
        <f>+'Categorias-9 feb-Depurado'!Y3477</f>
        <v>65.400000000000006</v>
      </c>
      <c r="P3478" s="111">
        <f>+'Categorias-9 feb-Depurado'!AC3477</f>
        <v>44811</v>
      </c>
      <c r="Q3478" s="111">
        <f>+'Categorias-9 feb-Depurado'!AE3477</f>
        <v>44856</v>
      </c>
      <c r="R3478" s="112" t="str">
        <f>+'Categorias-9 feb-Depurado'!AB3477</f>
        <v>Compras</v>
      </c>
    </row>
    <row r="3479" spans="2:18" s="1" customFormat="1" ht="14.5" hidden="1">
      <c r="B3479" s="57" t="str">
        <f>+'Categorias-9 feb-Depurado'!B3478</f>
        <v>AIRBUS AMERICAS CUSTOMER SERVICES</v>
      </c>
      <c r="C3479" s="30" t="s">
        <v>4900</v>
      </c>
      <c r="D3479" s="31">
        <v>5</v>
      </c>
      <c r="E3479" s="30">
        <f>+'Categorias-9 feb-Depurado'!E3478</f>
        <v>133243459</v>
      </c>
      <c r="F3479" s="30" t="str">
        <f>+'Categorias-9 feb-Depurado'!F3478</f>
        <v>2550 Wasser Terrace Suite 9100</v>
      </c>
      <c r="G3479" s="30" t="str">
        <f>+'Categorias-9 feb-Depurado'!G3478</f>
        <v>Herndon</v>
      </c>
      <c r="H3479" s="30">
        <f>+'Categorias-9 feb-Depurado'!H3478</f>
        <v>74097781</v>
      </c>
      <c r="I3479" s="107">
        <f>+'Categorias-9 feb-Depurado'!R3478</f>
        <v>157252</v>
      </c>
      <c r="J3479" s="108">
        <f t="shared" si="224"/>
        <v>157252</v>
      </c>
      <c r="K3479" s="107">
        <f t="shared" si="225"/>
        <v>6008.7043586154377</v>
      </c>
      <c r="L3479" s="109">
        <f t="shared" si="226"/>
        <v>163260.70435861545</v>
      </c>
      <c r="M3479" s="110">
        <f t="shared" si="227"/>
        <v>1.2446247075928148E-07</v>
      </c>
      <c r="N3479" s="33" t="s">
        <v>4892</v>
      </c>
      <c r="O3479" s="33">
        <f>+'Categorias-9 feb-Depurado'!Y3478</f>
        <v>35.100000000000001</v>
      </c>
      <c r="P3479" s="111">
        <f>+'Categorias-9 feb-Depurado'!AC3478</f>
        <v>44811</v>
      </c>
      <c r="Q3479" s="111">
        <f>+'Categorias-9 feb-Depurado'!AE3478</f>
        <v>44856</v>
      </c>
      <c r="R3479" s="112" t="str">
        <f>+'Categorias-9 feb-Depurado'!AB3478</f>
        <v>Compras</v>
      </c>
    </row>
    <row r="3480" spans="2:18" s="1" customFormat="1" ht="14.5" hidden="1">
      <c r="B3480" s="57" t="str">
        <f>+'Categorias-9 feb-Depurado'!B3479</f>
        <v>AIRBUS AMERICAS CUSTOMER SERVICES</v>
      </c>
      <c r="C3480" s="30" t="s">
        <v>4900</v>
      </c>
      <c r="D3480" s="31">
        <v>5</v>
      </c>
      <c r="E3480" s="30">
        <f>+'Categorias-9 feb-Depurado'!E3479</f>
        <v>133243459</v>
      </c>
      <c r="F3480" s="30" t="str">
        <f>+'Categorias-9 feb-Depurado'!F3479</f>
        <v>2550 Wasser Terrace Suite 9100</v>
      </c>
      <c r="G3480" s="30" t="str">
        <f>+'Categorias-9 feb-Depurado'!G3479</f>
        <v>Herndon</v>
      </c>
      <c r="H3480" s="30">
        <f>+'Categorias-9 feb-Depurado'!H3479</f>
        <v>74098489</v>
      </c>
      <c r="I3480" s="107">
        <f>+'Categorias-9 feb-Depurado'!R3479</f>
        <v>3388126</v>
      </c>
      <c r="J3480" s="108">
        <f t="shared" si="224"/>
        <v>3388126</v>
      </c>
      <c r="K3480" s="107">
        <f t="shared" si="225"/>
        <v>128263.63353110835</v>
      </c>
      <c r="L3480" s="109">
        <f t="shared" si="226"/>
        <v>3516389.6335311085</v>
      </c>
      <c r="M3480" s="110">
        <f t="shared" si="227"/>
        <v>2.6807341280376533E-06</v>
      </c>
      <c r="N3480" s="33" t="s">
        <v>4892</v>
      </c>
      <c r="O3480" s="33">
        <f>+'Categorias-9 feb-Depurado'!Y3479</f>
        <v>762</v>
      </c>
      <c r="P3480" s="111">
        <f>+'Categorias-9 feb-Depurado'!AC3479</f>
        <v>44812</v>
      </c>
      <c r="Q3480" s="111">
        <f>+'Categorias-9 feb-Depurado'!AE3479</f>
        <v>44857</v>
      </c>
      <c r="R3480" s="112" t="str">
        <f>+'Categorias-9 feb-Depurado'!AB3479</f>
        <v>Compras</v>
      </c>
    </row>
    <row r="3481" spans="2:18" s="1" customFormat="1" ht="14.5" hidden="1">
      <c r="B3481" s="57" t="str">
        <f>+'Categorias-9 feb-Depurado'!B3480</f>
        <v>AIRBUS AMERICAS CUSTOMER SERVICES</v>
      </c>
      <c r="C3481" s="30" t="s">
        <v>4900</v>
      </c>
      <c r="D3481" s="31">
        <v>5</v>
      </c>
      <c r="E3481" s="30">
        <f>+'Categorias-9 feb-Depurado'!E3480</f>
        <v>133243459</v>
      </c>
      <c r="F3481" s="30" t="str">
        <f>+'Categorias-9 feb-Depurado'!F3480</f>
        <v>2550 Wasser Terrace Suite 9100</v>
      </c>
      <c r="G3481" s="30" t="str">
        <f>+'Categorias-9 feb-Depurado'!G3480</f>
        <v>Herndon</v>
      </c>
      <c r="H3481" s="30">
        <f>+'Categorias-9 feb-Depurado'!H3480</f>
        <v>74098495</v>
      </c>
      <c r="I3481" s="107">
        <f>+'Categorias-9 feb-Depurado'!R3480</f>
        <v>724757</v>
      </c>
      <c r="J3481" s="108">
        <f t="shared" si="224"/>
        <v>724757</v>
      </c>
      <c r="K3481" s="107">
        <f t="shared" si="225"/>
        <v>27436.986182658347</v>
      </c>
      <c r="L3481" s="109">
        <f t="shared" si="226"/>
        <v>752193.98618265835</v>
      </c>
      <c r="M3481" s="110">
        <f t="shared" si="227"/>
        <v>5.7343818513071392E-07</v>
      </c>
      <c r="N3481" s="33" t="s">
        <v>4892</v>
      </c>
      <c r="O3481" s="33">
        <f>+'Categorias-9 feb-Depurado'!Y3480</f>
        <v>163</v>
      </c>
      <c r="P3481" s="111">
        <f>+'Categorias-9 feb-Depurado'!AC3480</f>
        <v>44812</v>
      </c>
      <c r="Q3481" s="111">
        <f>+'Categorias-9 feb-Depurado'!AE3480</f>
        <v>44857</v>
      </c>
      <c r="R3481" s="112" t="str">
        <f>+'Categorias-9 feb-Depurado'!AB3480</f>
        <v>Compras</v>
      </c>
    </row>
    <row r="3482" spans="2:18" s="1" customFormat="1" ht="14.5" hidden="1">
      <c r="B3482" s="57" t="str">
        <f>+'Categorias-9 feb-Depurado'!B3481</f>
        <v>AIRBUS AMERICAS CUSTOMER SERVICES</v>
      </c>
      <c r="C3482" s="30" t="s">
        <v>4900</v>
      </c>
      <c r="D3482" s="31">
        <v>5</v>
      </c>
      <c r="E3482" s="30">
        <f>+'Categorias-9 feb-Depurado'!E3481</f>
        <v>133243459</v>
      </c>
      <c r="F3482" s="30" t="str">
        <f>+'Categorias-9 feb-Depurado'!F3481</f>
        <v>2550 Wasser Terrace Suite 9100</v>
      </c>
      <c r="G3482" s="30" t="str">
        <f>+'Categorias-9 feb-Depurado'!G3481</f>
        <v>Herndon</v>
      </c>
      <c r="H3482" s="30">
        <f>+'Categorias-9 feb-Depurado'!H3481</f>
        <v>74099181</v>
      </c>
      <c r="I3482" s="107">
        <f>+'Categorias-9 feb-Depurado'!R3481</f>
        <v>600259</v>
      </c>
      <c r="J3482" s="108">
        <f t="shared" si="224"/>
        <v>600259</v>
      </c>
      <c r="K3482" s="107">
        <f t="shared" si="225"/>
        <v>22723.889371218651</v>
      </c>
      <c r="L3482" s="109">
        <f t="shared" si="226"/>
        <v>622982.88937121863</v>
      </c>
      <c r="M3482" s="110">
        <f t="shared" si="227"/>
        <v>4.7493357300223E-07</v>
      </c>
      <c r="N3482" s="33" t="s">
        <v>4892</v>
      </c>
      <c r="O3482" s="33">
        <f>+'Categorias-9 feb-Depurado'!Y3481</f>
        <v>135</v>
      </c>
      <c r="P3482" s="111">
        <f>+'Categorias-9 feb-Depurado'!AC3481</f>
        <v>44812</v>
      </c>
      <c r="Q3482" s="111">
        <f>+'Categorias-9 feb-Depurado'!AE3481</f>
        <v>44857</v>
      </c>
      <c r="R3482" s="112" t="str">
        <f>+'Categorias-9 feb-Depurado'!AB3481</f>
        <v>Compras</v>
      </c>
    </row>
    <row r="3483" spans="2:18" s="1" customFormat="1" ht="14.5" hidden="1">
      <c r="B3483" s="57" t="str">
        <f>+'Categorias-9 feb-Depurado'!B3482</f>
        <v>AIRBUS AMERICAS CUSTOMER SERVICES</v>
      </c>
      <c r="C3483" s="30" t="s">
        <v>4900</v>
      </c>
      <c r="D3483" s="31">
        <v>5</v>
      </c>
      <c r="E3483" s="30">
        <f>+'Categorias-9 feb-Depurado'!E3482</f>
        <v>133243459</v>
      </c>
      <c r="F3483" s="30" t="str">
        <f>+'Categorias-9 feb-Depurado'!F3482</f>
        <v>2550 Wasser Terrace Suite 9100</v>
      </c>
      <c r="G3483" s="30" t="str">
        <f>+'Categorias-9 feb-Depurado'!G3482</f>
        <v>Herndon</v>
      </c>
      <c r="H3483" s="30">
        <f>+'Categorias-9 feb-Depurado'!H3482</f>
        <v>74098490</v>
      </c>
      <c r="I3483" s="107">
        <f>+'Categorias-9 feb-Depurado'!R3482</f>
        <v>29257049</v>
      </c>
      <c r="J3483" s="108">
        <f t="shared" si="224"/>
        <v>29257049</v>
      </c>
      <c r="K3483" s="107">
        <f t="shared" si="225"/>
        <v>1107578.4699676693</v>
      </c>
      <c r="L3483" s="109">
        <f t="shared" si="226"/>
        <v>30364627.469967671</v>
      </c>
      <c r="M3483" s="110">
        <f t="shared" si="227"/>
        <v>2.3148598883267592E-05</v>
      </c>
      <c r="N3483" s="33" t="s">
        <v>4892</v>
      </c>
      <c r="O3483" s="33">
        <f>+'Categorias-9 feb-Depurado'!Y3482</f>
        <v>6580</v>
      </c>
      <c r="P3483" s="111">
        <f>+'Categorias-9 feb-Depurado'!AC3482</f>
        <v>44812</v>
      </c>
      <c r="Q3483" s="111">
        <f>+'Categorias-9 feb-Depurado'!AE3482</f>
        <v>44857</v>
      </c>
      <c r="R3483" s="112" t="str">
        <f>+'Categorias-9 feb-Depurado'!AB3482</f>
        <v>Compras</v>
      </c>
    </row>
    <row r="3484" spans="2:18" s="1" customFormat="1" ht="14.5" hidden="1">
      <c r="B3484" s="57" t="str">
        <f>+'Categorias-9 feb-Depurado'!B3483</f>
        <v>AIRBUS AMERICAS CUSTOMER SERVICES</v>
      </c>
      <c r="C3484" s="30" t="s">
        <v>4900</v>
      </c>
      <c r="D3484" s="31">
        <v>5</v>
      </c>
      <c r="E3484" s="30">
        <f>+'Categorias-9 feb-Depurado'!E3483</f>
        <v>133243459</v>
      </c>
      <c r="F3484" s="30" t="str">
        <f>+'Categorias-9 feb-Depurado'!F3483</f>
        <v>2550 Wasser Terrace Suite 9100</v>
      </c>
      <c r="G3484" s="30" t="str">
        <f>+'Categorias-9 feb-Depurado'!G3483</f>
        <v>Herndon</v>
      </c>
      <c r="H3484" s="30">
        <f>+'Categorias-9 feb-Depurado'!H3483</f>
        <v>74098499</v>
      </c>
      <c r="I3484" s="107">
        <f>+'Categorias-9 feb-Depurado'!R3483</f>
        <v>153488</v>
      </c>
      <c r="J3484" s="108">
        <f t="shared" si="224"/>
        <v>153488</v>
      </c>
      <c r="K3484" s="107">
        <f t="shared" si="225"/>
        <v>5810.5656588399479</v>
      </c>
      <c r="L3484" s="109">
        <f t="shared" si="226"/>
        <v>159298.56565883994</v>
      </c>
      <c r="M3484" s="110">
        <f t="shared" si="227"/>
        <v>1.2144191799367653E-07</v>
      </c>
      <c r="N3484" s="33" t="s">
        <v>4892</v>
      </c>
      <c r="O3484" s="33">
        <f>+'Categorias-9 feb-Depurado'!Y3483</f>
        <v>34.520000000000003</v>
      </c>
      <c r="P3484" s="111">
        <f>+'Categorias-9 feb-Depurado'!AC3483</f>
        <v>44812</v>
      </c>
      <c r="Q3484" s="111">
        <f>+'Categorias-9 feb-Depurado'!AE3483</f>
        <v>44857</v>
      </c>
      <c r="R3484" s="112" t="str">
        <f>+'Categorias-9 feb-Depurado'!AB3483</f>
        <v>Compras</v>
      </c>
    </row>
    <row r="3485" spans="2:18" s="1" customFormat="1" ht="14.5" hidden="1">
      <c r="B3485" s="57" t="str">
        <f>+'Categorias-9 feb-Depurado'!B3484</f>
        <v>AIRBUS AMERICAS CUSTOMER SERVICES</v>
      </c>
      <c r="C3485" s="30" t="s">
        <v>4900</v>
      </c>
      <c r="D3485" s="31">
        <v>5</v>
      </c>
      <c r="E3485" s="30">
        <f>+'Categorias-9 feb-Depurado'!E3484</f>
        <v>133243459</v>
      </c>
      <c r="F3485" s="30" t="str">
        <f>+'Categorias-9 feb-Depurado'!F3484</f>
        <v>2550 Wasser Terrace Suite 9100</v>
      </c>
      <c r="G3485" s="30" t="str">
        <f>+'Categorias-9 feb-Depurado'!G3484</f>
        <v>Herndon</v>
      </c>
      <c r="H3485" s="30" t="str">
        <f>+'Categorias-9 feb-Depurado'!H3484</f>
        <v>74099196.</v>
      </c>
      <c r="I3485" s="107">
        <f>+'Categorias-9 feb-Depurado'!R3484</f>
        <v>1485084</v>
      </c>
      <c r="J3485" s="108">
        <f t="shared" si="224"/>
        <v>1485084</v>
      </c>
      <c r="K3485" s="107">
        <f t="shared" si="225"/>
        <v>56220.539005607381</v>
      </c>
      <c r="L3485" s="109">
        <f t="shared" si="226"/>
        <v>1541304.5390056074</v>
      </c>
      <c r="M3485" s="110">
        <f t="shared" si="227"/>
        <v>1.1750198669714969E-06</v>
      </c>
      <c r="N3485" s="33" t="s">
        <v>4892</v>
      </c>
      <c r="O3485" s="33">
        <f>+'Categorias-9 feb-Depurado'!Y3484</f>
        <v>334</v>
      </c>
      <c r="P3485" s="111">
        <f>+'Categorias-9 feb-Depurado'!AC3484</f>
        <v>44812</v>
      </c>
      <c r="Q3485" s="111">
        <f>+'Categorias-9 feb-Depurado'!AE3484</f>
        <v>44857</v>
      </c>
      <c r="R3485" s="112" t="str">
        <f>+'Categorias-9 feb-Depurado'!AB3484</f>
        <v>Compras</v>
      </c>
    </row>
    <row r="3486" spans="2:18" s="1" customFormat="1" ht="14.5" hidden="1">
      <c r="B3486" s="57" t="str">
        <f>+'Categorias-9 feb-Depurado'!B3485</f>
        <v>AIRBUS AMERICAS CUSTOMER SERVICES</v>
      </c>
      <c r="C3486" s="30" t="s">
        <v>4900</v>
      </c>
      <c r="D3486" s="31">
        <v>5</v>
      </c>
      <c r="E3486" s="30">
        <f>+'Categorias-9 feb-Depurado'!E3485</f>
        <v>133243459</v>
      </c>
      <c r="F3486" s="30" t="str">
        <f>+'Categorias-9 feb-Depurado'!F3485</f>
        <v>2550 Wasser Terrace Suite 9100</v>
      </c>
      <c r="G3486" s="30" t="str">
        <f>+'Categorias-9 feb-Depurado'!G3485</f>
        <v>Herndon</v>
      </c>
      <c r="H3486" s="30">
        <f>+'Categorias-9 feb-Depurado'!H3485</f>
        <v>74098496</v>
      </c>
      <c r="I3486" s="107">
        <f>+'Categorias-9 feb-Depurado'!R3485</f>
        <v>266782</v>
      </c>
      <c r="J3486" s="108">
        <f t="shared" si="224"/>
        <v>266782</v>
      </c>
      <c r="K3486" s="107">
        <f t="shared" si="225"/>
        <v>10099.514799832163</v>
      </c>
      <c r="L3486" s="109">
        <f t="shared" si="226"/>
        <v>276881.51479983213</v>
      </c>
      <c r="M3486" s="110">
        <f t="shared" si="227"/>
        <v>2.1108176382641645E-07</v>
      </c>
      <c r="N3486" s="33" t="s">
        <v>4892</v>
      </c>
      <c r="O3486" s="33">
        <f>+'Categorias-9 feb-Depurado'!Y3485</f>
        <v>60</v>
      </c>
      <c r="P3486" s="111">
        <f>+'Categorias-9 feb-Depurado'!AC3485</f>
        <v>44812</v>
      </c>
      <c r="Q3486" s="111">
        <f>+'Categorias-9 feb-Depurado'!AE3485</f>
        <v>44857</v>
      </c>
      <c r="R3486" s="112" t="str">
        <f>+'Categorias-9 feb-Depurado'!AB3485</f>
        <v>Compras</v>
      </c>
    </row>
    <row r="3487" spans="2:18" s="1" customFormat="1" ht="14.5" hidden="1">
      <c r="B3487" s="57" t="str">
        <f>+'Categorias-9 feb-Depurado'!B3486</f>
        <v>AIRBUS AMERICAS CUSTOMER SERVICES</v>
      </c>
      <c r="C3487" s="30" t="s">
        <v>4900</v>
      </c>
      <c r="D3487" s="31">
        <v>5</v>
      </c>
      <c r="E3487" s="30">
        <f>+'Categorias-9 feb-Depurado'!E3486</f>
        <v>133243459</v>
      </c>
      <c r="F3487" s="30" t="str">
        <f>+'Categorias-9 feb-Depurado'!F3486</f>
        <v>2550 Wasser Terrace Suite 9100</v>
      </c>
      <c r="G3487" s="30" t="str">
        <f>+'Categorias-9 feb-Depurado'!G3486</f>
        <v>Herndon</v>
      </c>
      <c r="H3487" s="30" t="str">
        <f>+'Categorias-9 feb-Depurado'!H3486</f>
        <v>74099188.</v>
      </c>
      <c r="I3487" s="107">
        <f>+'Categorias-9 feb-Depurado'!R3486</f>
        <v>113115</v>
      </c>
      <c r="J3487" s="108">
        <f t="shared" si="224"/>
        <v>113115</v>
      </c>
      <c r="K3487" s="107">
        <f t="shared" si="225"/>
        <v>4282.1727724622169</v>
      </c>
      <c r="L3487" s="109">
        <f t="shared" si="226"/>
        <v>117397.17277246222</v>
      </c>
      <c r="M3487" s="110">
        <f t="shared" si="227"/>
        <v>8.9498218452613374E-08</v>
      </c>
      <c r="N3487" s="33" t="s">
        <v>4892</v>
      </c>
      <c r="O3487" s="33">
        <f>+'Categorias-9 feb-Depurado'!Y3486</f>
        <v>25.440000000000001</v>
      </c>
      <c r="P3487" s="111">
        <f>+'Categorias-9 feb-Depurado'!AC3486</f>
        <v>44812</v>
      </c>
      <c r="Q3487" s="111">
        <f>+'Categorias-9 feb-Depurado'!AE3486</f>
        <v>44857</v>
      </c>
      <c r="R3487" s="112" t="str">
        <f>+'Categorias-9 feb-Depurado'!AB3486</f>
        <v>Compras</v>
      </c>
    </row>
    <row r="3488" spans="2:18" s="1" customFormat="1" ht="14.5" hidden="1">
      <c r="B3488" s="57" t="str">
        <f>+'Categorias-9 feb-Depurado'!B3487</f>
        <v>AIRBUS AMERICAS CUSTOMER SERVICES</v>
      </c>
      <c r="C3488" s="30" t="s">
        <v>4900</v>
      </c>
      <c r="D3488" s="31">
        <v>5</v>
      </c>
      <c r="E3488" s="30">
        <f>+'Categorias-9 feb-Depurado'!E3487</f>
        <v>133243459</v>
      </c>
      <c r="F3488" s="30" t="str">
        <f>+'Categorias-9 feb-Depurado'!F3487</f>
        <v>2550 Wasser Terrace Suite 9100</v>
      </c>
      <c r="G3488" s="30" t="str">
        <f>+'Categorias-9 feb-Depurado'!G3487</f>
        <v>Herndon</v>
      </c>
      <c r="H3488" s="30">
        <f>+'Categorias-9 feb-Depurado'!H3487</f>
        <v>74098494</v>
      </c>
      <c r="I3488" s="107">
        <f>+'Categorias-9 feb-Depurado'!R3487</f>
        <v>157401</v>
      </c>
      <c r="J3488" s="108">
        <f t="shared" si="224"/>
        <v>157401</v>
      </c>
      <c r="K3488" s="107">
        <f t="shared" si="225"/>
        <v>5958.6993463141525</v>
      </c>
      <c r="L3488" s="109">
        <f t="shared" si="226"/>
        <v>163359.69934631416</v>
      </c>
      <c r="M3488" s="110">
        <f t="shared" si="227"/>
        <v>1.2453793999610835E-07</v>
      </c>
      <c r="N3488" s="33" t="s">
        <v>4892</v>
      </c>
      <c r="O3488" s="33">
        <f>+'Categorias-9 feb-Depurado'!Y3487</f>
        <v>35.399999999999999</v>
      </c>
      <c r="P3488" s="111">
        <f>+'Categorias-9 feb-Depurado'!AC3487</f>
        <v>44812</v>
      </c>
      <c r="Q3488" s="111">
        <f>+'Categorias-9 feb-Depurado'!AE3487</f>
        <v>44857</v>
      </c>
      <c r="R3488" s="112" t="str">
        <f>+'Categorias-9 feb-Depurado'!AB3487</f>
        <v>Compras</v>
      </c>
    </row>
    <row r="3489" spans="2:18" s="1" customFormat="1" ht="14.5" hidden="1">
      <c r="B3489" s="57" t="str">
        <f>+'Categorias-9 feb-Depurado'!B3488</f>
        <v>AIRBUS AMERICAS CUSTOMER SERVICES</v>
      </c>
      <c r="C3489" s="30" t="s">
        <v>4900</v>
      </c>
      <c r="D3489" s="31">
        <v>5</v>
      </c>
      <c r="E3489" s="30">
        <f>+'Categorias-9 feb-Depurado'!E3488</f>
        <v>133243459</v>
      </c>
      <c r="F3489" s="30" t="str">
        <f>+'Categorias-9 feb-Depurado'!F3488</f>
        <v>2550 Wasser Terrace Suite 9100</v>
      </c>
      <c r="G3489" s="30" t="str">
        <f>+'Categorias-9 feb-Depurado'!G3488</f>
        <v>Herndon</v>
      </c>
      <c r="H3489" s="30">
        <f>+'Categorias-9 feb-Depurado'!H3488</f>
        <v>74098498</v>
      </c>
      <c r="I3489" s="107">
        <f>+'Categorias-9 feb-Depurado'!R3488</f>
        <v>2770082</v>
      </c>
      <c r="J3489" s="108">
        <f t="shared" si="224"/>
        <v>2770082</v>
      </c>
      <c r="K3489" s="107">
        <f t="shared" si="225"/>
        <v>104866.46083974435</v>
      </c>
      <c r="L3489" s="109">
        <f t="shared" si="226"/>
        <v>2874948.4608397442</v>
      </c>
      <c r="M3489" s="110">
        <f t="shared" si="227"/>
        <v>2.1917288066803883E-06</v>
      </c>
      <c r="N3489" s="33" t="s">
        <v>4892</v>
      </c>
      <c r="O3489" s="33">
        <f>+'Categorias-9 feb-Depurado'!Y3488</f>
        <v>623</v>
      </c>
      <c r="P3489" s="111">
        <f>+'Categorias-9 feb-Depurado'!AC3488</f>
        <v>44812</v>
      </c>
      <c r="Q3489" s="111">
        <f>+'Categorias-9 feb-Depurado'!AE3488</f>
        <v>44857</v>
      </c>
      <c r="R3489" s="112" t="str">
        <f>+'Categorias-9 feb-Depurado'!AB3488</f>
        <v>Compras</v>
      </c>
    </row>
    <row r="3490" spans="2:18" s="1" customFormat="1" ht="14.5" hidden="1">
      <c r="B3490" s="57" t="str">
        <f>+'Categorias-9 feb-Depurado'!B3489</f>
        <v>AIRBUS AMERICAS CUSTOMER SERVICES</v>
      </c>
      <c r="C3490" s="30" t="s">
        <v>4900</v>
      </c>
      <c r="D3490" s="31">
        <v>5</v>
      </c>
      <c r="E3490" s="30">
        <f>+'Categorias-9 feb-Depurado'!E3489</f>
        <v>133243459</v>
      </c>
      <c r="F3490" s="30" t="str">
        <f>+'Categorias-9 feb-Depurado'!F3489</f>
        <v>2550 Wasser Terrace Suite 9100</v>
      </c>
      <c r="G3490" s="30" t="str">
        <f>+'Categorias-9 feb-Depurado'!G3489</f>
        <v>Herndon</v>
      </c>
      <c r="H3490" s="30">
        <f>+'Categorias-9 feb-Depurado'!H3489</f>
        <v>74098491</v>
      </c>
      <c r="I3490" s="107">
        <f>+'Categorias-9 feb-Depurado'!R3489</f>
        <v>1064903</v>
      </c>
      <c r="J3490" s="108">
        <f t="shared" si="224"/>
        <v>1064903</v>
      </c>
      <c r="K3490" s="107">
        <f t="shared" si="225"/>
        <v>40313.82780279655</v>
      </c>
      <c r="L3490" s="109">
        <f t="shared" si="226"/>
        <v>1105216.8278027966</v>
      </c>
      <c r="M3490" s="110">
        <f t="shared" si="227"/>
        <v>8.4256660323426016E-07</v>
      </c>
      <c r="N3490" s="33" t="s">
        <v>4892</v>
      </c>
      <c r="O3490" s="33">
        <f>+'Categorias-9 feb-Depurado'!Y3489</f>
        <v>239.5</v>
      </c>
      <c r="P3490" s="111">
        <f>+'Categorias-9 feb-Depurado'!AC3489</f>
        <v>44812</v>
      </c>
      <c r="Q3490" s="111">
        <f>+'Categorias-9 feb-Depurado'!AE3489</f>
        <v>44857</v>
      </c>
      <c r="R3490" s="112" t="str">
        <f>+'Categorias-9 feb-Depurado'!AB3489</f>
        <v>Compras</v>
      </c>
    </row>
    <row r="3491" spans="2:18" s="1" customFormat="1" ht="14.5" hidden="1">
      <c r="B3491" s="57" t="str">
        <f>+'Categorias-9 feb-Depurado'!B3490</f>
        <v>AIRBUS AMERICAS CUSTOMER SERVICES</v>
      </c>
      <c r="C3491" s="30" t="s">
        <v>4900</v>
      </c>
      <c r="D3491" s="31">
        <v>5</v>
      </c>
      <c r="E3491" s="30">
        <f>+'Categorias-9 feb-Depurado'!E3490</f>
        <v>133243459</v>
      </c>
      <c r="F3491" s="30" t="str">
        <f>+'Categorias-9 feb-Depurado'!F3490</f>
        <v>2550 Wasser Terrace Suite 9100</v>
      </c>
      <c r="G3491" s="30" t="str">
        <f>+'Categorias-9 feb-Depurado'!G3490</f>
        <v>Herndon</v>
      </c>
      <c r="H3491" s="30">
        <f>+'Categorias-9 feb-Depurado'!H3490</f>
        <v>74099186</v>
      </c>
      <c r="I3491" s="107">
        <f>+'Categorias-9 feb-Depurado'!R3490</f>
        <v>19345436</v>
      </c>
      <c r="J3491" s="108">
        <f t="shared" si="224"/>
        <v>19345436</v>
      </c>
      <c r="K3491" s="107">
        <f t="shared" si="225"/>
        <v>725513.14305475005</v>
      </c>
      <c r="L3491" s="109">
        <f t="shared" si="226"/>
        <v>20070949.14305475</v>
      </c>
      <c r="M3491" s="110">
        <f t="shared" si="227"/>
        <v>1.5301170790867354E-05</v>
      </c>
      <c r="N3491" s="33" t="s">
        <v>4892</v>
      </c>
      <c r="O3491" s="33">
        <f>+'Categorias-9 feb-Depurado'!Y3490</f>
        <v>4400</v>
      </c>
      <c r="P3491" s="111">
        <f>+'Categorias-9 feb-Depurado'!AC3490</f>
        <v>44813</v>
      </c>
      <c r="Q3491" s="111">
        <f>+'Categorias-9 feb-Depurado'!AE3490</f>
        <v>44858</v>
      </c>
      <c r="R3491" s="112" t="str">
        <f>+'Categorias-9 feb-Depurado'!AB3490</f>
        <v>Compras</v>
      </c>
    </row>
    <row r="3492" spans="2:18" s="1" customFormat="1" ht="14.5" hidden="1">
      <c r="B3492" s="57" t="str">
        <f>+'Categorias-9 feb-Depurado'!B3491</f>
        <v>AIRBUS AMERICAS CUSTOMER SERVICES</v>
      </c>
      <c r="C3492" s="30" t="s">
        <v>4900</v>
      </c>
      <c r="D3492" s="31">
        <v>5</v>
      </c>
      <c r="E3492" s="30">
        <f>+'Categorias-9 feb-Depurado'!E3491</f>
        <v>133243459</v>
      </c>
      <c r="F3492" s="30" t="str">
        <f>+'Categorias-9 feb-Depurado'!F3491</f>
        <v>2550 Wasser Terrace Suite 9100</v>
      </c>
      <c r="G3492" s="30" t="str">
        <f>+'Categorias-9 feb-Depurado'!G3491</f>
        <v>Herndon</v>
      </c>
      <c r="H3492" s="30">
        <f>+'Categorias-9 feb-Depurado'!H3491</f>
        <v>74099197</v>
      </c>
      <c r="I3492" s="107">
        <f>+'Categorias-9 feb-Depurado'!R3491</f>
        <v>211041</v>
      </c>
      <c r="J3492" s="108">
        <f t="shared" si="224"/>
        <v>211041</v>
      </c>
      <c r="K3492" s="107">
        <f t="shared" si="225"/>
        <v>7914.68433295675</v>
      </c>
      <c r="L3492" s="109">
        <f t="shared" si="226"/>
        <v>218955.68433295676</v>
      </c>
      <c r="M3492" s="110">
        <f t="shared" si="227"/>
        <v>1.6692176825972997E-07</v>
      </c>
      <c r="N3492" s="33" t="s">
        <v>4892</v>
      </c>
      <c r="O3492" s="33">
        <f>+'Categorias-9 feb-Depurado'!Y3491</f>
        <v>48</v>
      </c>
      <c r="P3492" s="111">
        <f>+'Categorias-9 feb-Depurado'!AC3491</f>
        <v>44813</v>
      </c>
      <c r="Q3492" s="111">
        <f>+'Categorias-9 feb-Depurado'!AE3491</f>
        <v>44858</v>
      </c>
      <c r="R3492" s="112" t="str">
        <f>+'Categorias-9 feb-Depurado'!AB3491</f>
        <v>Compras</v>
      </c>
    </row>
    <row r="3493" spans="2:18" s="1" customFormat="1" ht="14.5" hidden="1">
      <c r="B3493" s="57" t="str">
        <f>+'Categorias-9 feb-Depurado'!B3492</f>
        <v>AIRBUS AMERICAS CUSTOMER SERVICES</v>
      </c>
      <c r="C3493" s="30" t="s">
        <v>4900</v>
      </c>
      <c r="D3493" s="31">
        <v>5</v>
      </c>
      <c r="E3493" s="30">
        <f>+'Categorias-9 feb-Depurado'!E3492</f>
        <v>133243459</v>
      </c>
      <c r="F3493" s="30" t="str">
        <f>+'Categorias-9 feb-Depurado'!F3492</f>
        <v>2550 Wasser Terrace Suite 9100</v>
      </c>
      <c r="G3493" s="30" t="str">
        <f>+'Categorias-9 feb-Depurado'!G3492</f>
        <v>Herndon</v>
      </c>
      <c r="H3493" s="30">
        <f>+'Categorias-9 feb-Depurado'!H3492</f>
        <v>74099192</v>
      </c>
      <c r="I3493" s="107">
        <f>+'Categorias-9 feb-Depurado'!R3492</f>
        <v>1501107</v>
      </c>
      <c r="J3493" s="108">
        <f t="shared" si="224"/>
        <v>1501107</v>
      </c>
      <c r="K3493" s="107">
        <f t="shared" si="225"/>
        <v>56296.11333812723</v>
      </c>
      <c r="L3493" s="109">
        <f t="shared" si="226"/>
        <v>1557403.1133381273</v>
      </c>
      <c r="M3493" s="110">
        <f t="shared" si="227"/>
        <v>1.1872926814555393E-06</v>
      </c>
      <c r="N3493" s="33" t="s">
        <v>4892</v>
      </c>
      <c r="O3493" s="33">
        <f>+'Categorias-9 feb-Depurado'!Y3492</f>
        <v>327</v>
      </c>
      <c r="P3493" s="111">
        <f>+'Categorias-9 feb-Depurado'!AC3492</f>
        <v>44813</v>
      </c>
      <c r="Q3493" s="111">
        <f>+'Categorias-9 feb-Depurado'!AE3492</f>
        <v>44858</v>
      </c>
      <c r="R3493" s="112" t="str">
        <f>+'Categorias-9 feb-Depurado'!AB3492</f>
        <v>Compras</v>
      </c>
    </row>
    <row r="3494" spans="2:18" s="1" customFormat="1" ht="14.5" hidden="1">
      <c r="B3494" s="57" t="str">
        <f>+'Categorias-9 feb-Depurado'!B3493</f>
        <v>AIRBUS AMERICAS CUSTOMER SERVICES</v>
      </c>
      <c r="C3494" s="30" t="s">
        <v>4900</v>
      </c>
      <c r="D3494" s="31">
        <v>5</v>
      </c>
      <c r="E3494" s="30">
        <f>+'Categorias-9 feb-Depurado'!E3493</f>
        <v>133243459</v>
      </c>
      <c r="F3494" s="30" t="str">
        <f>+'Categorias-9 feb-Depurado'!F3493</f>
        <v>2550 Wasser Terrace Suite 9100</v>
      </c>
      <c r="G3494" s="30" t="str">
        <f>+'Categorias-9 feb-Depurado'!G3493</f>
        <v>Herndon</v>
      </c>
      <c r="H3494" s="30">
        <f>+'Categorias-9 feb-Depurado'!H3493</f>
        <v>74099195</v>
      </c>
      <c r="I3494" s="107">
        <f>+'Categorias-9 feb-Depurado'!R3493</f>
        <v>750691</v>
      </c>
      <c r="J3494" s="108">
        <f t="shared" si="224"/>
        <v>750691</v>
      </c>
      <c r="K3494" s="107">
        <f t="shared" si="225"/>
        <v>28153.213340496091</v>
      </c>
      <c r="L3494" s="109">
        <f t="shared" si="226"/>
        <v>778844.21334049606</v>
      </c>
      <c r="M3494" s="110">
        <f t="shared" si="227"/>
        <v>5.937550956291192E-07</v>
      </c>
      <c r="N3494" s="33" t="s">
        <v>4892</v>
      </c>
      <c r="O3494" s="33">
        <f>+'Categorias-9 feb-Depurado'!Y3493</f>
        <v>170.74000000000001</v>
      </c>
      <c r="P3494" s="111">
        <f>+'Categorias-9 feb-Depurado'!AC3493</f>
        <v>44813</v>
      </c>
      <c r="Q3494" s="111">
        <f>+'Categorias-9 feb-Depurado'!AE3493</f>
        <v>44858</v>
      </c>
      <c r="R3494" s="112" t="str">
        <f>+'Categorias-9 feb-Depurado'!AB3493</f>
        <v>Compras</v>
      </c>
    </row>
    <row r="3495" spans="2:18" s="1" customFormat="1" ht="14.5" hidden="1">
      <c r="B3495" s="57" t="str">
        <f>+'Categorias-9 feb-Depurado'!B3494</f>
        <v>AIRBUS AMERICAS CUSTOMER SERVICES</v>
      </c>
      <c r="C3495" s="30" t="s">
        <v>4900</v>
      </c>
      <c r="D3495" s="31">
        <v>5</v>
      </c>
      <c r="E3495" s="30">
        <f>+'Categorias-9 feb-Depurado'!E3494</f>
        <v>133243459</v>
      </c>
      <c r="F3495" s="30" t="str">
        <f>+'Categorias-9 feb-Depurado'!F3494</f>
        <v>2550 Wasser Terrace Suite 9100</v>
      </c>
      <c r="G3495" s="30" t="str">
        <f>+'Categorias-9 feb-Depurado'!G3494</f>
        <v>Herndon</v>
      </c>
      <c r="H3495" s="30">
        <f>+'Categorias-9 feb-Depurado'!H3494</f>
        <v>74099190</v>
      </c>
      <c r="I3495" s="107">
        <f>+'Categorias-9 feb-Depurado'!R3494</f>
        <v>4036161</v>
      </c>
      <c r="J3495" s="108">
        <f t="shared" si="224"/>
        <v>4036161</v>
      </c>
      <c r="K3495" s="107">
        <f t="shared" si="225"/>
        <v>151368.40818604466</v>
      </c>
      <c r="L3495" s="109">
        <f t="shared" si="226"/>
        <v>4187529.4081860445</v>
      </c>
      <c r="M3495" s="110">
        <f t="shared" si="227"/>
        <v>3.1923803009887177E-06</v>
      </c>
      <c r="N3495" s="33" t="s">
        <v>4892</v>
      </c>
      <c r="O3495" s="33">
        <f>+'Categorias-9 feb-Depurado'!Y3494</f>
        <v>918</v>
      </c>
      <c r="P3495" s="111">
        <f>+'Categorias-9 feb-Depurado'!AC3494</f>
        <v>44813</v>
      </c>
      <c r="Q3495" s="111">
        <f>+'Categorias-9 feb-Depurado'!AE3494</f>
        <v>44858</v>
      </c>
      <c r="R3495" s="112" t="str">
        <f>+'Categorias-9 feb-Depurado'!AB3494</f>
        <v>Compras</v>
      </c>
    </row>
    <row r="3496" spans="2:18" s="1" customFormat="1" ht="14.5" hidden="1">
      <c r="B3496" s="57" t="str">
        <f>+'Categorias-9 feb-Depurado'!B3495</f>
        <v>AIRBUS AMERICAS CUSTOMER SERVICES</v>
      </c>
      <c r="C3496" s="30" t="s">
        <v>4900</v>
      </c>
      <c r="D3496" s="31">
        <v>5</v>
      </c>
      <c r="E3496" s="30">
        <f>+'Categorias-9 feb-Depurado'!E3495</f>
        <v>133243459</v>
      </c>
      <c r="F3496" s="30" t="str">
        <f>+'Categorias-9 feb-Depurado'!F3495</f>
        <v>2550 Wasser Terrace Suite 9100</v>
      </c>
      <c r="G3496" s="30" t="str">
        <f>+'Categorias-9 feb-Depurado'!G3495</f>
        <v>Herndon</v>
      </c>
      <c r="H3496" s="30">
        <f>+'Categorias-9 feb-Depurado'!H3495</f>
        <v>74099184</v>
      </c>
      <c r="I3496" s="107">
        <f>+'Categorias-9 feb-Depurado'!R3495</f>
        <v>1547195</v>
      </c>
      <c r="J3496" s="108">
        <f t="shared" si="224"/>
        <v>1547195</v>
      </c>
      <c r="K3496" s="107">
        <f t="shared" si="225"/>
        <v>58024.554596163871</v>
      </c>
      <c r="L3496" s="109">
        <f t="shared" si="226"/>
        <v>1605219.5545961638</v>
      </c>
      <c r="M3496" s="110">
        <f t="shared" si="227"/>
        <v>1.2237457424984382E-06</v>
      </c>
      <c r="N3496" s="33" t="s">
        <v>4892</v>
      </c>
      <c r="O3496" s="33">
        <f>+'Categorias-9 feb-Depurado'!Y3495</f>
        <v>351.89999999999998</v>
      </c>
      <c r="P3496" s="111">
        <f>+'Categorias-9 feb-Depurado'!AC3495</f>
        <v>44813</v>
      </c>
      <c r="Q3496" s="111">
        <f>+'Categorias-9 feb-Depurado'!AE3495</f>
        <v>44858</v>
      </c>
      <c r="R3496" s="112" t="str">
        <f>+'Categorias-9 feb-Depurado'!AB3495</f>
        <v>Compras</v>
      </c>
    </row>
    <row r="3497" spans="2:18" s="1" customFormat="1" ht="14.5" hidden="1">
      <c r="B3497" s="57" t="str">
        <f>+'Categorias-9 feb-Depurado'!B3496</f>
        <v>AIRBUS AMERICAS CUSTOMER SERVICES</v>
      </c>
      <c r="C3497" s="30" t="s">
        <v>4900</v>
      </c>
      <c r="D3497" s="31">
        <v>5</v>
      </c>
      <c r="E3497" s="30">
        <f>+'Categorias-9 feb-Depurado'!E3496</f>
        <v>133243459</v>
      </c>
      <c r="F3497" s="30" t="str">
        <f>+'Categorias-9 feb-Depurado'!F3496</f>
        <v>2550 Wasser Terrace Suite 9100</v>
      </c>
      <c r="G3497" s="30" t="str">
        <f>+'Categorias-9 feb-Depurado'!G3496</f>
        <v>Herndon</v>
      </c>
      <c r="H3497" s="30">
        <f>+'Categorias-9 feb-Depurado'!H3496</f>
        <v>74099183</v>
      </c>
      <c r="I3497" s="107">
        <f>+'Categorias-9 feb-Depurado'!R3496</f>
        <v>8771397</v>
      </c>
      <c r="J3497" s="108">
        <f t="shared" si="224"/>
        <v>8771397</v>
      </c>
      <c r="K3497" s="107">
        <f t="shared" si="225"/>
        <v>328954.27151143068</v>
      </c>
      <c r="L3497" s="109">
        <f t="shared" si="226"/>
        <v>9100351.2715114299</v>
      </c>
      <c r="M3497" s="110">
        <f t="shared" si="227"/>
        <v>6.9376902940570344E-06</v>
      </c>
      <c r="N3497" s="33" t="s">
        <v>4892</v>
      </c>
      <c r="O3497" s="33">
        <f>+'Categorias-9 feb-Depurado'!Y3496</f>
        <v>1995</v>
      </c>
      <c r="P3497" s="111">
        <f>+'Categorias-9 feb-Depurado'!AC3496</f>
        <v>44813</v>
      </c>
      <c r="Q3497" s="111">
        <f>+'Categorias-9 feb-Depurado'!AE3496</f>
        <v>44858</v>
      </c>
      <c r="R3497" s="112" t="str">
        <f>+'Categorias-9 feb-Depurado'!AB3496</f>
        <v>Compras</v>
      </c>
    </row>
    <row r="3498" spans="2:18" s="1" customFormat="1" ht="14.5" hidden="1">
      <c r="B3498" s="57" t="str">
        <f>+'Categorias-9 feb-Depurado'!B3497</f>
        <v>AIRBUS AMERICAS CUSTOMER SERVICES</v>
      </c>
      <c r="C3498" s="30" t="s">
        <v>4900</v>
      </c>
      <c r="D3498" s="31">
        <v>5</v>
      </c>
      <c r="E3498" s="30">
        <f>+'Categorias-9 feb-Depurado'!E3497</f>
        <v>133243459</v>
      </c>
      <c r="F3498" s="30" t="str">
        <f>+'Categorias-9 feb-Depurado'!F3497</f>
        <v>2550 Wasser Terrace Suite 9100</v>
      </c>
      <c r="G3498" s="30" t="str">
        <f>+'Categorias-9 feb-Depurado'!G3497</f>
        <v>Herndon</v>
      </c>
      <c r="H3498" s="30">
        <f>+'Categorias-9 feb-Depurado'!H3497</f>
        <v>74099182</v>
      </c>
      <c r="I3498" s="107">
        <f>+'Categorias-9 feb-Depurado'!R3497</f>
        <v>448990</v>
      </c>
      <c r="J3498" s="108">
        <f t="shared" si="224"/>
        <v>448990</v>
      </c>
      <c r="K3498" s="107">
        <f t="shared" si="225"/>
        <v>16838.50113795069</v>
      </c>
      <c r="L3498" s="109">
        <f t="shared" si="226"/>
        <v>465828.50113795069</v>
      </c>
      <c r="M3498" s="110">
        <f t="shared" si="227"/>
        <v>3.5512627750501637E-07</v>
      </c>
      <c r="N3498" s="33" t="s">
        <v>4892</v>
      </c>
      <c r="O3498" s="33">
        <f>+'Categorias-9 feb-Depurado'!Y3497</f>
        <v>102.12</v>
      </c>
      <c r="P3498" s="111">
        <f>+'Categorias-9 feb-Depurado'!AC3497</f>
        <v>44813</v>
      </c>
      <c r="Q3498" s="111">
        <f>+'Categorias-9 feb-Depurado'!AE3497</f>
        <v>44858</v>
      </c>
      <c r="R3498" s="112" t="str">
        <f>+'Categorias-9 feb-Depurado'!AB3497</f>
        <v>Compras</v>
      </c>
    </row>
    <row r="3499" spans="2:18" s="1" customFormat="1" ht="14.5" hidden="1">
      <c r="B3499" s="57" t="str">
        <f>+'Categorias-9 feb-Depurado'!B3498</f>
        <v>AIRBUS AMERICAS CUSTOMER SERVICES</v>
      </c>
      <c r="C3499" s="30" t="s">
        <v>4900</v>
      </c>
      <c r="D3499" s="31">
        <v>5</v>
      </c>
      <c r="E3499" s="30">
        <f>+'Categorias-9 feb-Depurado'!E3498</f>
        <v>133243459</v>
      </c>
      <c r="F3499" s="30" t="str">
        <f>+'Categorias-9 feb-Depurado'!F3498</f>
        <v>2550 Wasser Terrace Suite 9100</v>
      </c>
      <c r="G3499" s="30" t="str">
        <f>+'Categorias-9 feb-Depurado'!G3498</f>
        <v>Herndon</v>
      </c>
      <c r="H3499" s="30">
        <f>+'Categorias-9 feb-Depurado'!H3498</f>
        <v>74099198</v>
      </c>
      <c r="I3499" s="107">
        <f>+'Categorias-9 feb-Depurado'!R3498</f>
        <v>44407</v>
      </c>
      <c r="J3499" s="108">
        <f t="shared" si="224"/>
        <v>44407</v>
      </c>
      <c r="K3499" s="107">
        <f t="shared" si="225"/>
        <v>1665.398605833039</v>
      </c>
      <c r="L3499" s="109">
        <f t="shared" si="226"/>
        <v>46072.398605833041</v>
      </c>
      <c r="M3499" s="110">
        <f t="shared" si="227"/>
        <v>3.5123482939854481E-08</v>
      </c>
      <c r="N3499" s="33" t="s">
        <v>4892</v>
      </c>
      <c r="O3499" s="33">
        <f>+'Categorias-9 feb-Depurado'!Y3498</f>
        <v>10.1</v>
      </c>
      <c r="P3499" s="111">
        <f>+'Categorias-9 feb-Depurado'!AC3498</f>
        <v>44813</v>
      </c>
      <c r="Q3499" s="111">
        <f>+'Categorias-9 feb-Depurado'!AE3498</f>
        <v>44858</v>
      </c>
      <c r="R3499" s="112" t="str">
        <f>+'Categorias-9 feb-Depurado'!AB3498</f>
        <v>Compras</v>
      </c>
    </row>
    <row r="3500" spans="2:18" s="1" customFormat="1" ht="14.5" hidden="1">
      <c r="B3500" s="57" t="str">
        <f>+'Categorias-9 feb-Depurado'!B3499</f>
        <v>AIRBUS AMERICAS CUSTOMER SERVICES</v>
      </c>
      <c r="C3500" s="30" t="s">
        <v>4900</v>
      </c>
      <c r="D3500" s="31">
        <v>5</v>
      </c>
      <c r="E3500" s="30">
        <f>+'Categorias-9 feb-Depurado'!E3499</f>
        <v>133243459</v>
      </c>
      <c r="F3500" s="30" t="str">
        <f>+'Categorias-9 feb-Depurado'!F3499</f>
        <v>2550 Wasser Terrace Suite 9100</v>
      </c>
      <c r="G3500" s="30" t="str">
        <f>+'Categorias-9 feb-Depurado'!G3499</f>
        <v>Herndon</v>
      </c>
      <c r="H3500" s="30">
        <f>+'Categorias-9 feb-Depurado'!H3499</f>
        <v>74099193</v>
      </c>
      <c r="I3500" s="107">
        <f>+'Categorias-9 feb-Depurado'!R3499</f>
        <v>3007336</v>
      </c>
      <c r="J3500" s="108">
        <f t="shared" si="224"/>
        <v>3007336</v>
      </c>
      <c r="K3500" s="107">
        <f t="shared" si="225"/>
        <v>112784.31737499738</v>
      </c>
      <c r="L3500" s="109">
        <f t="shared" si="226"/>
        <v>3120120.3173749973</v>
      </c>
      <c r="M3500" s="110">
        <f t="shared" si="227"/>
        <v>2.378636581854442E-06</v>
      </c>
      <c r="N3500" s="33" t="s">
        <v>4892</v>
      </c>
      <c r="O3500" s="33">
        <f>+'Categorias-9 feb-Depurado'!Y3499</f>
        <v>684</v>
      </c>
      <c r="P3500" s="111">
        <f>+'Categorias-9 feb-Depurado'!AC3499</f>
        <v>44813</v>
      </c>
      <c r="Q3500" s="111">
        <f>+'Categorias-9 feb-Depurado'!AE3499</f>
        <v>44858</v>
      </c>
      <c r="R3500" s="112" t="str">
        <f>+'Categorias-9 feb-Depurado'!AB3499</f>
        <v>Compras</v>
      </c>
    </row>
    <row r="3501" spans="2:18" s="1" customFormat="1" ht="14.5" hidden="1">
      <c r="B3501" s="57" t="str">
        <f>+'Categorias-9 feb-Depurado'!B3500</f>
        <v>AIRBUS AMERICAS CUSTOMER SERVICES</v>
      </c>
      <c r="C3501" s="30" t="s">
        <v>4900</v>
      </c>
      <c r="D3501" s="31">
        <v>5</v>
      </c>
      <c r="E3501" s="30">
        <f>+'Categorias-9 feb-Depurado'!E3500</f>
        <v>133243459</v>
      </c>
      <c r="F3501" s="30" t="str">
        <f>+'Categorias-9 feb-Depurado'!F3500</f>
        <v>2550 Wasser Terrace Suite 9100</v>
      </c>
      <c r="G3501" s="30" t="str">
        <f>+'Categorias-9 feb-Depurado'!G3500</f>
        <v>Herndon</v>
      </c>
      <c r="H3501" s="30">
        <f>+'Categorias-9 feb-Depurado'!H3500</f>
        <v>74114001</v>
      </c>
      <c r="I3501" s="107">
        <f>+'Categorias-9 feb-Depurado'!R3500</f>
        <v>11393485</v>
      </c>
      <c r="J3501" s="108">
        <f t="shared" si="224"/>
        <v>11393485</v>
      </c>
      <c r="K3501" s="107">
        <f t="shared" si="225"/>
        <v>415207.77000995009</v>
      </c>
      <c r="L3501" s="109">
        <f t="shared" si="226"/>
        <v>11808692.77000995</v>
      </c>
      <c r="M3501" s="110">
        <f t="shared" si="227"/>
        <v>9.0024055964152909E-06</v>
      </c>
      <c r="N3501" s="33" t="s">
        <v>4892</v>
      </c>
      <c r="O3501" s="33">
        <f>+'Categorias-9 feb-Depurado'!Y3500</f>
        <v>2610</v>
      </c>
      <c r="P3501" s="111">
        <f>+'Categorias-9 feb-Depurado'!AC3500</f>
        <v>44816</v>
      </c>
      <c r="Q3501" s="111">
        <f>+'Categorias-9 feb-Depurado'!AE3500</f>
        <v>44861</v>
      </c>
      <c r="R3501" s="112" t="str">
        <f>+'Categorias-9 feb-Depurado'!AB3500</f>
        <v>Compras</v>
      </c>
    </row>
    <row r="3502" spans="2:18" s="1" customFormat="1" ht="14.5" hidden="1">
      <c r="B3502" s="57" t="str">
        <f>+'Categorias-9 feb-Depurado'!B3501</f>
        <v>AIRBUS AMERICAS CUSTOMER SERVICES</v>
      </c>
      <c r="C3502" s="30" t="s">
        <v>4900</v>
      </c>
      <c r="D3502" s="31">
        <v>5</v>
      </c>
      <c r="E3502" s="30">
        <f>+'Categorias-9 feb-Depurado'!E3501</f>
        <v>133243459</v>
      </c>
      <c r="F3502" s="30" t="str">
        <f>+'Categorias-9 feb-Depurado'!F3501</f>
        <v>2550 Wasser Terrace Suite 9100</v>
      </c>
      <c r="G3502" s="30" t="str">
        <f>+'Categorias-9 feb-Depurado'!G3501</f>
        <v>Herndon</v>
      </c>
      <c r="H3502" s="30">
        <f>+'Categorias-9 feb-Depurado'!H3501</f>
        <v>74100938</v>
      </c>
      <c r="I3502" s="107">
        <f>+'Categorias-9 feb-Depurado'!R3501</f>
        <v>3029969</v>
      </c>
      <c r="J3502" s="108">
        <f t="shared" si="224"/>
        <v>3029969</v>
      </c>
      <c r="K3502" s="107">
        <f t="shared" si="225"/>
        <v>110419.82955077208</v>
      </c>
      <c r="L3502" s="109">
        <f t="shared" si="226"/>
        <v>3140388.829550772</v>
      </c>
      <c r="M3502" s="110">
        <f t="shared" si="227"/>
        <v>2.3940883656374534E-06</v>
      </c>
      <c r="N3502" s="33" t="s">
        <v>4892</v>
      </c>
      <c r="O3502" s="33">
        <f>+'Categorias-9 feb-Depurado'!Y3501</f>
        <v>694.10000000000002</v>
      </c>
      <c r="P3502" s="111">
        <f>+'Categorias-9 feb-Depurado'!AC3501</f>
        <v>44816</v>
      </c>
      <c r="Q3502" s="111">
        <f>+'Categorias-9 feb-Depurado'!AE3501</f>
        <v>44861</v>
      </c>
      <c r="R3502" s="112" t="str">
        <f>+'Categorias-9 feb-Depurado'!AB3501</f>
        <v>Compras</v>
      </c>
    </row>
    <row r="3503" spans="2:18" s="1" customFormat="1" ht="14.5" hidden="1">
      <c r="B3503" s="57" t="str">
        <f>+'Categorias-9 feb-Depurado'!B3502</f>
        <v>AIRBUS AMERICAS CUSTOMER SERVICES</v>
      </c>
      <c r="C3503" s="30" t="s">
        <v>4900</v>
      </c>
      <c r="D3503" s="31">
        <v>5</v>
      </c>
      <c r="E3503" s="30">
        <f>+'Categorias-9 feb-Depurado'!E3502</f>
        <v>133243459</v>
      </c>
      <c r="F3503" s="30" t="str">
        <f>+'Categorias-9 feb-Depurado'!F3502</f>
        <v>2550 Wasser Terrace Suite 9100</v>
      </c>
      <c r="G3503" s="30" t="str">
        <f>+'Categorias-9 feb-Depurado'!G3502</f>
        <v>Herndon</v>
      </c>
      <c r="H3503" s="30">
        <f>+'Categorias-9 feb-Depurado'!H3502</f>
        <v>74100931</v>
      </c>
      <c r="I3503" s="107">
        <f>+'Categorias-9 feb-Depurado'!R3502</f>
        <v>9280653</v>
      </c>
      <c r="J3503" s="108">
        <f t="shared" si="224"/>
        <v>9280653</v>
      </c>
      <c r="K3503" s="107">
        <f t="shared" si="225"/>
        <v>334932.27383477159</v>
      </c>
      <c r="L3503" s="109">
        <f t="shared" si="226"/>
        <v>9615585.2738347724</v>
      </c>
      <c r="M3503" s="110">
        <f t="shared" si="227"/>
        <v>7.3304810589890271E-06</v>
      </c>
      <c r="N3503" s="33" t="s">
        <v>4892</v>
      </c>
      <c r="O3503" s="33">
        <f>+'Categorias-9 feb-Depurado'!Y3502</f>
        <v>2135</v>
      </c>
      <c r="P3503" s="111">
        <f>+'Categorias-9 feb-Depurado'!AC3502</f>
        <v>44817</v>
      </c>
      <c r="Q3503" s="111">
        <f>+'Categorias-9 feb-Depurado'!AE3502</f>
        <v>44862</v>
      </c>
      <c r="R3503" s="112" t="str">
        <f>+'Categorias-9 feb-Depurado'!AB3502</f>
        <v>Compras</v>
      </c>
    </row>
    <row r="3504" spans="2:18" s="1" customFormat="1" ht="14.5" hidden="1">
      <c r="B3504" s="57" t="str">
        <f>+'Categorias-9 feb-Depurado'!B3503</f>
        <v>AIRBUS AMERICAS CUSTOMER SERVICES</v>
      </c>
      <c r="C3504" s="30" t="s">
        <v>4900</v>
      </c>
      <c r="D3504" s="31">
        <v>5</v>
      </c>
      <c r="E3504" s="30">
        <f>+'Categorias-9 feb-Depurado'!E3503</f>
        <v>133243459</v>
      </c>
      <c r="F3504" s="30" t="str">
        <f>+'Categorias-9 feb-Depurado'!F3503</f>
        <v>2550 Wasser Terrace Suite 9100</v>
      </c>
      <c r="G3504" s="30" t="str">
        <f>+'Categorias-9 feb-Depurado'!G3503</f>
        <v>Herndon</v>
      </c>
      <c r="H3504" s="30">
        <f>+'Categorias-9 feb-Depurado'!H3503</f>
        <v>649170</v>
      </c>
      <c r="I3504" s="107">
        <f>+'Categorias-9 feb-Depurado'!R3503</f>
        <v>1023367592</v>
      </c>
      <c r="J3504" s="108">
        <f t="shared" si="224"/>
        <v>1023367592</v>
      </c>
      <c r="K3504" s="107">
        <f t="shared" si="225"/>
        <v>36932620.426318578</v>
      </c>
      <c r="L3504" s="109">
        <f t="shared" si="226"/>
        <v>1060300212.4263185</v>
      </c>
      <c r="M3504" s="110">
        <f t="shared" si="227"/>
        <v>0.00080832423640224557</v>
      </c>
      <c r="N3504" s="33" t="s">
        <v>4892</v>
      </c>
      <c r="O3504" s="33">
        <f>+'Categorias-9 feb-Depurado'!Y3503</f>
        <v>235424.14999999999</v>
      </c>
      <c r="P3504" s="111">
        <f>+'Categorias-9 feb-Depurado'!AC3503</f>
        <v>44817</v>
      </c>
      <c r="Q3504" s="111">
        <f>+'Categorias-9 feb-Depurado'!AE3503</f>
        <v>44862</v>
      </c>
      <c r="R3504" s="112" t="str">
        <f>+'Categorias-9 feb-Depurado'!AB3503</f>
        <v>Compras</v>
      </c>
    </row>
    <row r="3505" spans="2:18" s="1" customFormat="1" ht="14.5" hidden="1">
      <c r="B3505" s="57" t="str">
        <f>+'Categorias-9 feb-Depurado'!B3504</f>
        <v>AIRBUS AMERICAS CUSTOMER SERVICES</v>
      </c>
      <c r="C3505" s="30" t="s">
        <v>4900</v>
      </c>
      <c r="D3505" s="31">
        <v>5</v>
      </c>
      <c r="E3505" s="30">
        <f>+'Categorias-9 feb-Depurado'!E3504</f>
        <v>133243459</v>
      </c>
      <c r="F3505" s="30" t="str">
        <f>+'Categorias-9 feb-Depurado'!F3504</f>
        <v>2550 Wasser Terrace Suite 9100</v>
      </c>
      <c r="G3505" s="30" t="str">
        <f>+'Categorias-9 feb-Depurado'!G3504</f>
        <v>Herndon</v>
      </c>
      <c r="H3505" s="30">
        <f>+'Categorias-9 feb-Depurado'!H3504</f>
        <v>649169</v>
      </c>
      <c r="I3505" s="107">
        <f>+'Categorias-9 feb-Depurado'!R3504</f>
        <v>602002001</v>
      </c>
      <c r="J3505" s="108">
        <f t="shared" si="224"/>
        <v>602002001</v>
      </c>
      <c r="K3505" s="107">
        <f t="shared" si="225"/>
        <v>21725831.043140225</v>
      </c>
      <c r="L3505" s="109">
        <f t="shared" si="226"/>
        <v>623727832.04314017</v>
      </c>
      <c r="M3505" s="110">
        <f t="shared" si="227"/>
        <v>0.00047550148311805134</v>
      </c>
      <c r="N3505" s="33" t="s">
        <v>4892</v>
      </c>
      <c r="O3505" s="33">
        <f>+'Categorias-9 feb-Depurado'!Y3504</f>
        <v>138489.64000000001</v>
      </c>
      <c r="P3505" s="111">
        <f>+'Categorias-9 feb-Depurado'!AC3504</f>
        <v>44817</v>
      </c>
      <c r="Q3505" s="111">
        <f>+'Categorias-9 feb-Depurado'!AE3504</f>
        <v>44862</v>
      </c>
      <c r="R3505" s="112" t="str">
        <f>+'Categorias-9 feb-Depurado'!AB3504</f>
        <v>Compras</v>
      </c>
    </row>
    <row r="3506" spans="2:18" s="1" customFormat="1" ht="14.5" hidden="1">
      <c r="B3506" s="57" t="str">
        <f>+'Categorias-9 feb-Depurado'!B3505</f>
        <v>AIRBUS AMERICAS CUSTOMER SERVICES</v>
      </c>
      <c r="C3506" s="30" t="s">
        <v>4900</v>
      </c>
      <c r="D3506" s="31">
        <v>5</v>
      </c>
      <c r="E3506" s="30">
        <f>+'Categorias-9 feb-Depurado'!E3505</f>
        <v>133243459</v>
      </c>
      <c r="F3506" s="30" t="str">
        <f>+'Categorias-9 feb-Depurado'!F3505</f>
        <v>2550 Wasser Terrace Suite 9100</v>
      </c>
      <c r="G3506" s="30" t="str">
        <f>+'Categorias-9 feb-Depurado'!G3505</f>
        <v>Herndon</v>
      </c>
      <c r="H3506" s="30">
        <f>+'Categorias-9 feb-Depurado'!H3505</f>
        <v>74100940</v>
      </c>
      <c r="I3506" s="107">
        <f>+'Categorias-9 feb-Depurado'!R3505</f>
        <v>7867907</v>
      </c>
      <c r="J3506" s="108">
        <f t="shared" si="224"/>
        <v>7867907</v>
      </c>
      <c r="K3506" s="107">
        <f t="shared" si="225"/>
        <v>283947.25908085523</v>
      </c>
      <c r="L3506" s="109">
        <f t="shared" si="226"/>
        <v>8151854.2590808552</v>
      </c>
      <c r="M3506" s="110">
        <f t="shared" si="227"/>
        <v>6.2145996879085098E-06</v>
      </c>
      <c r="N3506" s="33" t="s">
        <v>4892</v>
      </c>
      <c r="O3506" s="33">
        <f>+'Categorias-9 feb-Depurado'!Y3505</f>
        <v>1810</v>
      </c>
      <c r="P3506" s="111">
        <f>+'Categorias-9 feb-Depurado'!AC3505</f>
        <v>44817</v>
      </c>
      <c r="Q3506" s="111">
        <f>+'Categorias-9 feb-Depurado'!AE3505</f>
        <v>44862</v>
      </c>
      <c r="R3506" s="112" t="str">
        <f>+'Categorias-9 feb-Depurado'!AB3505</f>
        <v>Compras</v>
      </c>
    </row>
    <row r="3507" spans="2:18" s="1" customFormat="1" ht="14.5" hidden="1">
      <c r="B3507" s="57" t="str">
        <f>+'Categorias-9 feb-Depurado'!B3506</f>
        <v>AIRBUS AMERICAS CUSTOMER SERVICES</v>
      </c>
      <c r="C3507" s="30" t="s">
        <v>4900</v>
      </c>
      <c r="D3507" s="31">
        <v>5</v>
      </c>
      <c r="E3507" s="30">
        <f>+'Categorias-9 feb-Depurado'!E3506</f>
        <v>133243459</v>
      </c>
      <c r="F3507" s="30" t="str">
        <f>+'Categorias-9 feb-Depurado'!F3506</f>
        <v>2550 Wasser Terrace Suite 9100</v>
      </c>
      <c r="G3507" s="30" t="str">
        <f>+'Categorias-9 feb-Depurado'!G3506</f>
        <v>Herndon</v>
      </c>
      <c r="H3507" s="30">
        <f>+'Categorias-9 feb-Depurado'!H3506</f>
        <v>74100934</v>
      </c>
      <c r="I3507" s="107">
        <f>+'Categorias-9 feb-Depurado'!R3506</f>
        <v>7476685</v>
      </c>
      <c r="J3507" s="108">
        <f t="shared" si="224"/>
        <v>7476685</v>
      </c>
      <c r="K3507" s="107">
        <f t="shared" si="225"/>
        <v>269828.3308077922</v>
      </c>
      <c r="L3507" s="109">
        <f t="shared" si="226"/>
        <v>7746513.330807792</v>
      </c>
      <c r="M3507" s="110">
        <f t="shared" si="227"/>
        <v>5.9055863608441525E-06</v>
      </c>
      <c r="N3507" s="33" t="s">
        <v>4892</v>
      </c>
      <c r="O3507" s="33">
        <f>+'Categorias-9 feb-Depurado'!Y3506</f>
        <v>1720</v>
      </c>
      <c r="P3507" s="111">
        <f>+'Categorias-9 feb-Depurado'!AC3506</f>
        <v>44817</v>
      </c>
      <c r="Q3507" s="111">
        <f>+'Categorias-9 feb-Depurado'!AE3506</f>
        <v>44862</v>
      </c>
      <c r="R3507" s="112" t="str">
        <f>+'Categorias-9 feb-Depurado'!AB3506</f>
        <v>Compras</v>
      </c>
    </row>
    <row r="3508" spans="2:18" s="1" customFormat="1" ht="14.5" hidden="1">
      <c r="B3508" s="57" t="str">
        <f>+'Categorias-9 feb-Depurado'!B3507</f>
        <v>AIRBUS AMERICAS CUSTOMER SERVICES</v>
      </c>
      <c r="C3508" s="30" t="s">
        <v>4900</v>
      </c>
      <c r="D3508" s="31">
        <v>5</v>
      </c>
      <c r="E3508" s="30">
        <f>+'Categorias-9 feb-Depurado'!E3507</f>
        <v>133243459</v>
      </c>
      <c r="F3508" s="30" t="str">
        <f>+'Categorias-9 feb-Depurado'!F3507</f>
        <v>2550 Wasser Terrace Suite 9100</v>
      </c>
      <c r="G3508" s="30" t="str">
        <f>+'Categorias-9 feb-Depurado'!G3507</f>
        <v>Herndon</v>
      </c>
      <c r="H3508" s="30">
        <f>+'Categorias-9 feb-Depurado'!H3507</f>
        <v>74100939</v>
      </c>
      <c r="I3508" s="107">
        <f>+'Categorias-9 feb-Depurado'!R3507</f>
        <v>274290</v>
      </c>
      <c r="J3508" s="108">
        <f t="shared" si="224"/>
        <v>274290</v>
      </c>
      <c r="K3508" s="107">
        <f t="shared" si="225"/>
        <v>9898.9342010890286</v>
      </c>
      <c r="L3508" s="109">
        <f t="shared" si="226"/>
        <v>284188.93420108903</v>
      </c>
      <c r="M3508" s="110">
        <f t="shared" si="227"/>
        <v>2.166526051205772E-07</v>
      </c>
      <c r="N3508" s="33" t="s">
        <v>4892</v>
      </c>
      <c r="O3508" s="33">
        <f>+'Categorias-9 feb-Depurado'!Y3507</f>
        <v>63.100000000000001</v>
      </c>
      <c r="P3508" s="111">
        <f>+'Categorias-9 feb-Depurado'!AC3507</f>
        <v>44817</v>
      </c>
      <c r="Q3508" s="111">
        <f>+'Categorias-9 feb-Depurado'!AE3507</f>
        <v>44862</v>
      </c>
      <c r="R3508" s="112" t="str">
        <f>+'Categorias-9 feb-Depurado'!AB3507</f>
        <v>Compras</v>
      </c>
    </row>
    <row r="3509" spans="2:18" s="1" customFormat="1" ht="14.5" hidden="1">
      <c r="B3509" s="57" t="str">
        <f>+'Categorias-9 feb-Depurado'!B3508</f>
        <v>AIRBUS AMERICAS CUSTOMER SERVICES</v>
      </c>
      <c r="C3509" s="30" t="s">
        <v>4900</v>
      </c>
      <c r="D3509" s="31">
        <v>5</v>
      </c>
      <c r="E3509" s="30">
        <f>+'Categorias-9 feb-Depurado'!E3508</f>
        <v>133243459</v>
      </c>
      <c r="F3509" s="30" t="str">
        <f>+'Categorias-9 feb-Depurado'!F3508</f>
        <v>2550 Wasser Terrace Suite 9100</v>
      </c>
      <c r="G3509" s="30" t="str">
        <f>+'Categorias-9 feb-Depurado'!G3508</f>
        <v>Herndon</v>
      </c>
      <c r="H3509" s="30">
        <f>+'Categorias-9 feb-Depurado'!H3508</f>
        <v>74100941</v>
      </c>
      <c r="I3509" s="107">
        <f>+'Categorias-9 feb-Depurado'!R3508</f>
        <v>7867907</v>
      </c>
      <c r="J3509" s="108">
        <f t="shared" si="224"/>
        <v>7867907</v>
      </c>
      <c r="K3509" s="107">
        <f t="shared" si="225"/>
        <v>283947.25908085523</v>
      </c>
      <c r="L3509" s="109">
        <f t="shared" si="226"/>
        <v>8151854.2590808552</v>
      </c>
      <c r="M3509" s="110">
        <f t="shared" si="227"/>
        <v>6.2145996879085098E-06</v>
      </c>
      <c r="N3509" s="33" t="s">
        <v>4892</v>
      </c>
      <c r="O3509" s="33">
        <f>+'Categorias-9 feb-Depurado'!Y3508</f>
        <v>1810</v>
      </c>
      <c r="P3509" s="111">
        <f>+'Categorias-9 feb-Depurado'!AC3508</f>
        <v>44817</v>
      </c>
      <c r="Q3509" s="111">
        <f>+'Categorias-9 feb-Depurado'!AE3508</f>
        <v>44862</v>
      </c>
      <c r="R3509" s="112" t="str">
        <f>+'Categorias-9 feb-Depurado'!AB3508</f>
        <v>Compras</v>
      </c>
    </row>
    <row r="3510" spans="2:18" s="1" customFormat="1" ht="14.5" hidden="1">
      <c r="B3510" s="57" t="str">
        <f>+'Categorias-9 feb-Depurado'!B3509</f>
        <v>AIRBUS AMERICAS CUSTOMER SERVICES</v>
      </c>
      <c r="C3510" s="30" t="s">
        <v>4900</v>
      </c>
      <c r="D3510" s="31">
        <v>5</v>
      </c>
      <c r="E3510" s="30">
        <f>+'Categorias-9 feb-Depurado'!E3509</f>
        <v>133243459</v>
      </c>
      <c r="F3510" s="30" t="str">
        <f>+'Categorias-9 feb-Depurado'!F3509</f>
        <v>2550 Wasser Terrace Suite 9100</v>
      </c>
      <c r="G3510" s="30" t="str">
        <f>+'Categorias-9 feb-Depurado'!G3509</f>
        <v>Herndon</v>
      </c>
      <c r="H3510" s="30">
        <f>+'Categorias-9 feb-Depurado'!H3509</f>
        <v>74101757</v>
      </c>
      <c r="I3510" s="107">
        <f>+'Categorias-9 feb-Depurado'!R3509</f>
        <v>2544299</v>
      </c>
      <c r="J3510" s="108">
        <f t="shared" si="224"/>
        <v>2544299</v>
      </c>
      <c r="K3510" s="107">
        <f t="shared" si="225"/>
        <v>90923.477039300546</v>
      </c>
      <c r="L3510" s="109">
        <f t="shared" si="226"/>
        <v>2635222.4770393004</v>
      </c>
      <c r="M3510" s="110">
        <f t="shared" si="227"/>
        <v>2.0089727150279626E-06</v>
      </c>
      <c r="N3510" s="33" t="s">
        <v>4892</v>
      </c>
      <c r="O3510" s="33">
        <f>+'Categorias-9 feb-Depurado'!Y3509</f>
        <v>576.42999999999995</v>
      </c>
      <c r="P3510" s="111">
        <f>+'Categorias-9 feb-Depurado'!AC3509</f>
        <v>44818</v>
      </c>
      <c r="Q3510" s="111">
        <f>+'Categorias-9 feb-Depurado'!AE3509</f>
        <v>44863</v>
      </c>
      <c r="R3510" s="112" t="str">
        <f>+'Categorias-9 feb-Depurado'!AB3509</f>
        <v>Compras</v>
      </c>
    </row>
    <row r="3511" spans="2:18" s="1" customFormat="1" ht="14.5" hidden="1">
      <c r="B3511" s="57" t="str">
        <f>+'Categorias-9 feb-Depurado'!B3510</f>
        <v>AIRBUS AMERICAS CUSTOMER SERVICES</v>
      </c>
      <c r="C3511" s="30" t="s">
        <v>4900</v>
      </c>
      <c r="D3511" s="31">
        <v>5</v>
      </c>
      <c r="E3511" s="30">
        <f>+'Categorias-9 feb-Depurado'!E3510</f>
        <v>133243459</v>
      </c>
      <c r="F3511" s="30" t="str">
        <f>+'Categorias-9 feb-Depurado'!F3510</f>
        <v>2550 Wasser Terrace Suite 9100</v>
      </c>
      <c r="G3511" s="30" t="str">
        <f>+'Categorias-9 feb-Depurado'!G3510</f>
        <v>Herndon</v>
      </c>
      <c r="H3511" s="30">
        <f>+'Categorias-9 feb-Depurado'!H3510</f>
        <v>74101761</v>
      </c>
      <c r="I3511" s="107">
        <f>+'Categorias-9 feb-Depurado'!R3510</f>
        <v>3760634</v>
      </c>
      <c r="J3511" s="108">
        <f t="shared" si="224"/>
        <v>3760634</v>
      </c>
      <c r="K3511" s="107">
        <f t="shared" si="225"/>
        <v>134390.61963716251</v>
      </c>
      <c r="L3511" s="109">
        <f t="shared" si="226"/>
        <v>3895024.6196371624</v>
      </c>
      <c r="M3511" s="110">
        <f t="shared" si="227"/>
        <v>2.9693880700367638E-06</v>
      </c>
      <c r="N3511" s="33" t="s">
        <v>4892</v>
      </c>
      <c r="O3511" s="33">
        <f>+'Categorias-9 feb-Depurado'!Y3510</f>
        <v>852</v>
      </c>
      <c r="P3511" s="111">
        <f>+'Categorias-9 feb-Depurado'!AC3510</f>
        <v>44818</v>
      </c>
      <c r="Q3511" s="111">
        <f>+'Categorias-9 feb-Depurado'!AE3510</f>
        <v>44863</v>
      </c>
      <c r="R3511" s="112" t="str">
        <f>+'Categorias-9 feb-Depurado'!AB3510</f>
        <v>Compras</v>
      </c>
    </row>
    <row r="3512" spans="2:18" s="1" customFormat="1" ht="14.5" hidden="1">
      <c r="B3512" s="57" t="str">
        <f>+'Categorias-9 feb-Depurado'!B3511</f>
        <v>AIRBUS AMERICAS CUSTOMER SERVICES</v>
      </c>
      <c r="C3512" s="30" t="s">
        <v>4900</v>
      </c>
      <c r="D3512" s="31">
        <v>5</v>
      </c>
      <c r="E3512" s="30">
        <f>+'Categorias-9 feb-Depurado'!E3511</f>
        <v>133243459</v>
      </c>
      <c r="F3512" s="30" t="str">
        <f>+'Categorias-9 feb-Depurado'!F3511</f>
        <v>2550 Wasser Terrace Suite 9100</v>
      </c>
      <c r="G3512" s="30" t="str">
        <f>+'Categorias-9 feb-Depurado'!G3511</f>
        <v>Herndon</v>
      </c>
      <c r="H3512" s="30">
        <f>+'Categorias-9 feb-Depurado'!H3511</f>
        <v>74101760</v>
      </c>
      <c r="I3512" s="107">
        <f>+'Categorias-9 feb-Depurado'!R3511</f>
        <v>5058318</v>
      </c>
      <c r="J3512" s="108">
        <f t="shared" si="224"/>
        <v>5058318</v>
      </c>
      <c r="K3512" s="107">
        <f t="shared" si="225"/>
        <v>180764.86314323932</v>
      </c>
      <c r="L3512" s="109">
        <f t="shared" si="226"/>
        <v>5239082.8631432392</v>
      </c>
      <c r="M3512" s="110">
        <f t="shared" si="227"/>
        <v>3.9940364107893034E-06</v>
      </c>
      <c r="N3512" s="33" t="s">
        <v>4892</v>
      </c>
      <c r="O3512" s="33">
        <f>+'Categorias-9 feb-Depurado'!Y3511</f>
        <v>1146</v>
      </c>
      <c r="P3512" s="111">
        <f>+'Categorias-9 feb-Depurado'!AC3511</f>
        <v>44818</v>
      </c>
      <c r="Q3512" s="111">
        <f>+'Categorias-9 feb-Depurado'!AE3511</f>
        <v>44863</v>
      </c>
      <c r="R3512" s="112" t="str">
        <f>+'Categorias-9 feb-Depurado'!AB3511</f>
        <v>Compras</v>
      </c>
    </row>
    <row r="3513" spans="2:18" s="1" customFormat="1" ht="14.5" hidden="1">
      <c r="B3513" s="57" t="str">
        <f>+'Categorias-9 feb-Depurado'!B3512</f>
        <v>AIRBUS AMERICAS CUSTOMER SERVICES</v>
      </c>
      <c r="C3513" s="30" t="s">
        <v>4900</v>
      </c>
      <c r="D3513" s="31">
        <v>5</v>
      </c>
      <c r="E3513" s="30">
        <f>+'Categorias-9 feb-Depurado'!E3512</f>
        <v>133243459</v>
      </c>
      <c r="F3513" s="30" t="str">
        <f>+'Categorias-9 feb-Depurado'!F3512</f>
        <v>2550 Wasser Terrace Suite 9100</v>
      </c>
      <c r="G3513" s="30" t="str">
        <f>+'Categorias-9 feb-Depurado'!G3512</f>
        <v>Herndon</v>
      </c>
      <c r="H3513" s="30">
        <f>+'Categorias-9 feb-Depurado'!H3512</f>
        <v>74101762</v>
      </c>
      <c r="I3513" s="107">
        <f>+'Categorias-9 feb-Depurado'!R3512</f>
        <v>2074528</v>
      </c>
      <c r="J3513" s="108">
        <f t="shared" si="224"/>
        <v>2074528</v>
      </c>
      <c r="K3513" s="107">
        <f t="shared" si="225"/>
        <v>74135.66525608275</v>
      </c>
      <c r="L3513" s="109">
        <f t="shared" si="226"/>
        <v>2148663.6652560825</v>
      </c>
      <c r="M3513" s="110">
        <f t="shared" si="227"/>
        <v>1.6380425997736622E-06</v>
      </c>
      <c r="N3513" s="33" t="s">
        <v>4892</v>
      </c>
      <c r="O3513" s="33">
        <f>+'Categorias-9 feb-Depurado'!Y3512</f>
        <v>470</v>
      </c>
      <c r="P3513" s="111">
        <f>+'Categorias-9 feb-Depurado'!AC3512</f>
        <v>44818</v>
      </c>
      <c r="Q3513" s="111">
        <f>+'Categorias-9 feb-Depurado'!AE3512</f>
        <v>44863</v>
      </c>
      <c r="R3513" s="112" t="str">
        <f>+'Categorias-9 feb-Depurado'!AB3512</f>
        <v>Compras</v>
      </c>
    </row>
    <row r="3514" spans="2:18" s="1" customFormat="1" ht="14.5" hidden="1">
      <c r="B3514" s="57" t="str">
        <f>+'Categorias-9 feb-Depurado'!B3513</f>
        <v>AIRBUS AMERICAS CUSTOMER SERVICES</v>
      </c>
      <c r="C3514" s="30" t="s">
        <v>4900</v>
      </c>
      <c r="D3514" s="31">
        <v>5</v>
      </c>
      <c r="E3514" s="30">
        <f>+'Categorias-9 feb-Depurado'!E3513</f>
        <v>133243459</v>
      </c>
      <c r="F3514" s="30" t="str">
        <f>+'Categorias-9 feb-Depurado'!F3513</f>
        <v>2550 Wasser Terrace Suite 9100</v>
      </c>
      <c r="G3514" s="30" t="str">
        <f>+'Categorias-9 feb-Depurado'!G3513</f>
        <v>Herndon</v>
      </c>
      <c r="H3514" s="30">
        <f>+'Categorias-9 feb-Depurado'!H3513</f>
        <v>74101758</v>
      </c>
      <c r="I3514" s="107">
        <f>+'Categorias-9 feb-Depurado'!R3513</f>
        <v>812156</v>
      </c>
      <c r="J3514" s="108">
        <f t="shared" si="224"/>
        <v>812156</v>
      </c>
      <c r="K3514" s="107">
        <f t="shared" si="225"/>
        <v>29023.337044242904</v>
      </c>
      <c r="L3514" s="109">
        <f t="shared" si="226"/>
        <v>841179.33704424289</v>
      </c>
      <c r="M3514" s="110">
        <f t="shared" si="227"/>
        <v>6.4127653406547343E-07</v>
      </c>
      <c r="N3514" s="33" t="s">
        <v>4892</v>
      </c>
      <c r="O3514" s="33">
        <f>+'Categorias-9 feb-Depurado'!Y3513</f>
        <v>184</v>
      </c>
      <c r="P3514" s="111">
        <f>+'Categorias-9 feb-Depurado'!AC3513</f>
        <v>44818</v>
      </c>
      <c r="Q3514" s="111">
        <f>+'Categorias-9 feb-Depurado'!AE3513</f>
        <v>44863</v>
      </c>
      <c r="R3514" s="112" t="str">
        <f>+'Categorias-9 feb-Depurado'!AB3513</f>
        <v>Compras</v>
      </c>
    </row>
    <row r="3515" spans="2:18" s="1" customFormat="1" ht="14.5" hidden="1">
      <c r="B3515" s="57" t="str">
        <f>+'Categorias-9 feb-Depurado'!B3514</f>
        <v>AIRBUS AMERICAS CUSTOMER SERVICES</v>
      </c>
      <c r="C3515" s="30" t="s">
        <v>4900</v>
      </c>
      <c r="D3515" s="31">
        <v>5</v>
      </c>
      <c r="E3515" s="30">
        <f>+'Categorias-9 feb-Depurado'!E3514</f>
        <v>133243459</v>
      </c>
      <c r="F3515" s="30" t="str">
        <f>+'Categorias-9 feb-Depurado'!F3514</f>
        <v>2550 Wasser Terrace Suite 9100</v>
      </c>
      <c r="G3515" s="30" t="str">
        <f>+'Categorias-9 feb-Depurado'!G3514</f>
        <v>Herndon</v>
      </c>
      <c r="H3515" s="30">
        <f>+'Categorias-9 feb-Depurado'!H3514</f>
        <v>74101763</v>
      </c>
      <c r="I3515" s="107">
        <f>+'Categorias-9 feb-Depurado'!R3514</f>
        <v>1316399</v>
      </c>
      <c r="J3515" s="108">
        <f t="shared" si="224"/>
        <v>1316399</v>
      </c>
      <c r="K3515" s="107">
        <f t="shared" si="225"/>
        <v>47043.045747004653</v>
      </c>
      <c r="L3515" s="109">
        <f t="shared" si="226"/>
        <v>1363442.0457470047</v>
      </c>
      <c r="M3515" s="110">
        <f t="shared" si="227"/>
        <v>1.0394256622708632E-06</v>
      </c>
      <c r="N3515" s="33" t="s">
        <v>4892</v>
      </c>
      <c r="O3515" s="33">
        <f>+'Categorias-9 feb-Depurado'!Y3514</f>
        <v>298.24000000000001</v>
      </c>
      <c r="P3515" s="111">
        <f>+'Categorias-9 feb-Depurado'!AC3514</f>
        <v>44818</v>
      </c>
      <c r="Q3515" s="111">
        <f>+'Categorias-9 feb-Depurado'!AE3514</f>
        <v>44863</v>
      </c>
      <c r="R3515" s="112" t="str">
        <f>+'Categorias-9 feb-Depurado'!AB3514</f>
        <v>Compras</v>
      </c>
    </row>
    <row r="3516" spans="2:18" s="1" customFormat="1" ht="14.5" hidden="1">
      <c r="B3516" s="57" t="str">
        <f>+'Categorias-9 feb-Depurado'!B3515</f>
        <v>AIRBUS AMERICAS CUSTOMER SERVICES</v>
      </c>
      <c r="C3516" s="30" t="s">
        <v>4900</v>
      </c>
      <c r="D3516" s="31">
        <v>5</v>
      </c>
      <c r="E3516" s="30">
        <f>+'Categorias-9 feb-Depurado'!E3515</f>
        <v>133243459</v>
      </c>
      <c r="F3516" s="30" t="str">
        <f>+'Categorias-9 feb-Depurado'!F3515</f>
        <v>2550 Wasser Terrace Suite 9100</v>
      </c>
      <c r="G3516" s="30" t="str">
        <f>+'Categorias-9 feb-Depurado'!G3515</f>
        <v>Herndon</v>
      </c>
      <c r="H3516" s="30">
        <f>+'Categorias-9 feb-Depurado'!H3515</f>
        <v>74101759</v>
      </c>
      <c r="I3516" s="107">
        <f>+'Categorias-9 feb-Depurado'!R3515</f>
        <v>1619898</v>
      </c>
      <c r="J3516" s="108">
        <f t="shared" si="224"/>
        <v>1619898</v>
      </c>
      <c r="K3516" s="107">
        <f t="shared" si="225"/>
        <v>57888.934676706187</v>
      </c>
      <c r="L3516" s="109">
        <f t="shared" si="226"/>
        <v>1677786.9346767061</v>
      </c>
      <c r="M3516" s="110">
        <f t="shared" si="227"/>
        <v>1.2790677837504031E-06</v>
      </c>
      <c r="N3516" s="33" t="s">
        <v>4892</v>
      </c>
      <c r="O3516" s="33">
        <f>+'Categorias-9 feb-Depurado'!Y3515</f>
        <v>367</v>
      </c>
      <c r="P3516" s="111">
        <f>+'Categorias-9 feb-Depurado'!AC3515</f>
        <v>44818</v>
      </c>
      <c r="Q3516" s="111">
        <f>+'Categorias-9 feb-Depurado'!AE3515</f>
        <v>44863</v>
      </c>
      <c r="R3516" s="112" t="str">
        <f>+'Categorias-9 feb-Depurado'!AB3515</f>
        <v>Compras</v>
      </c>
    </row>
    <row r="3517" spans="2:18" s="1" customFormat="1" ht="14.5" hidden="1">
      <c r="B3517" s="57" t="str">
        <f>+'Categorias-9 feb-Depurado'!B3516</f>
        <v>AIRBUS AMERICAS CUSTOMER SERVICES</v>
      </c>
      <c r="C3517" s="30" t="s">
        <v>4900</v>
      </c>
      <c r="D3517" s="31">
        <v>5</v>
      </c>
      <c r="E3517" s="30">
        <f>+'Categorias-9 feb-Depurado'!E3516</f>
        <v>133243459</v>
      </c>
      <c r="F3517" s="30" t="str">
        <f>+'Categorias-9 feb-Depurado'!F3516</f>
        <v>2550 Wasser Terrace Suite 9100</v>
      </c>
      <c r="G3517" s="30" t="str">
        <f>+'Categorias-9 feb-Depurado'!G3516</f>
        <v>Herndon</v>
      </c>
      <c r="H3517" s="30">
        <f>+'Categorias-9 feb-Depurado'!H3516</f>
        <v>74101764</v>
      </c>
      <c r="I3517" s="107">
        <f>+'Categorias-9 feb-Depurado'!R3516</f>
        <v>6576696</v>
      </c>
      <c r="J3517" s="108">
        <f t="shared" si="224"/>
        <v>6576696</v>
      </c>
      <c r="K3517" s="107">
        <f t="shared" si="225"/>
        <v>235025.86282133497</v>
      </c>
      <c r="L3517" s="109">
        <f t="shared" si="226"/>
        <v>6811721.862821335</v>
      </c>
      <c r="M3517" s="110">
        <f t="shared" si="227"/>
        <v>5.1929442329826576E-06</v>
      </c>
      <c r="N3517" s="33" t="s">
        <v>4892</v>
      </c>
      <c r="O3517" s="33">
        <f>+'Categorias-9 feb-Depurado'!Y3516</f>
        <v>1490</v>
      </c>
      <c r="P3517" s="111">
        <f>+'Categorias-9 feb-Depurado'!AC3516</f>
        <v>44818</v>
      </c>
      <c r="Q3517" s="111">
        <f>+'Categorias-9 feb-Depurado'!AE3516</f>
        <v>44863</v>
      </c>
      <c r="R3517" s="112" t="str">
        <f>+'Categorias-9 feb-Depurado'!AB3516</f>
        <v>Compras</v>
      </c>
    </row>
    <row r="3518" spans="2:18" s="1" customFormat="1" ht="14.5" hidden="1">
      <c r="B3518" s="57" t="str">
        <f>+'Categorias-9 feb-Depurado'!B3517</f>
        <v>AIRBUS AMERICAS CUSTOMER SERVICES</v>
      </c>
      <c r="C3518" s="30" t="s">
        <v>4900</v>
      </c>
      <c r="D3518" s="31">
        <v>5</v>
      </c>
      <c r="E3518" s="30">
        <f>+'Categorias-9 feb-Depurado'!E3517</f>
        <v>133243459</v>
      </c>
      <c r="F3518" s="30" t="str">
        <f>+'Categorias-9 feb-Depurado'!F3517</f>
        <v>2550 Wasser Terrace Suite 9100</v>
      </c>
      <c r="G3518" s="30" t="str">
        <f>+'Categorias-9 feb-Depurado'!G3517</f>
        <v>Herndon</v>
      </c>
      <c r="H3518" s="30">
        <f>+'Categorias-9 feb-Depurado'!H3517</f>
        <v>74113996</v>
      </c>
      <c r="I3518" s="107">
        <f>+'Categorias-9 feb-Depurado'!R3517</f>
        <v>3213334</v>
      </c>
      <c r="J3518" s="108">
        <f t="shared" si="224"/>
        <v>3213334</v>
      </c>
      <c r="K3518" s="107">
        <f t="shared" si="225"/>
        <v>113697.84898073395</v>
      </c>
      <c r="L3518" s="109">
        <f t="shared" si="226"/>
        <v>3327031.8489807341</v>
      </c>
      <c r="M3518" s="110">
        <f t="shared" si="227"/>
        <v>2.5363764406490556E-06</v>
      </c>
      <c r="N3518" s="33" t="s">
        <v>4892</v>
      </c>
      <c r="O3518" s="33">
        <f>+'Categorias-9 feb-Depurado'!Y3517</f>
        <v>732</v>
      </c>
      <c r="P3518" s="111">
        <f>+'Categorias-9 feb-Depurado'!AC3517</f>
        <v>44819</v>
      </c>
      <c r="Q3518" s="111">
        <f>+'Categorias-9 feb-Depurado'!AE3517</f>
        <v>44864</v>
      </c>
      <c r="R3518" s="112" t="str">
        <f>+'Categorias-9 feb-Depurado'!AB3517</f>
        <v>Compras</v>
      </c>
    </row>
    <row r="3519" spans="2:18" s="1" customFormat="1" ht="14.5" hidden="1">
      <c r="B3519" s="57" t="str">
        <f>+'Categorias-9 feb-Depurado'!B3518</f>
        <v>AIRBUS AMERICAS CUSTOMER SERVICES</v>
      </c>
      <c r="C3519" s="30" t="s">
        <v>4900</v>
      </c>
      <c r="D3519" s="31">
        <v>5</v>
      </c>
      <c r="E3519" s="30">
        <f>+'Categorias-9 feb-Depurado'!E3518</f>
        <v>133243459</v>
      </c>
      <c r="F3519" s="30" t="str">
        <f>+'Categorias-9 feb-Depurado'!F3518</f>
        <v>2550 Wasser Terrace Suite 9100</v>
      </c>
      <c r="G3519" s="30" t="str">
        <f>+'Categorias-9 feb-Depurado'!G3518</f>
        <v>Herndon</v>
      </c>
      <c r="H3519" s="30">
        <f>+'Categorias-9 feb-Depurado'!H3518</f>
        <v>74103308</v>
      </c>
      <c r="I3519" s="107">
        <f>+'Categorias-9 feb-Depurado'!R3518</f>
        <v>311676</v>
      </c>
      <c r="J3519" s="108">
        <f t="shared" si="224"/>
        <v>311676</v>
      </c>
      <c r="K3519" s="107">
        <f t="shared" si="225"/>
        <v>11028.075755249605</v>
      </c>
      <c r="L3519" s="109">
        <f t="shared" si="226"/>
        <v>322704.07575524959</v>
      </c>
      <c r="M3519" s="110">
        <f t="shared" si="227"/>
        <v>2.4601478200390466E-07</v>
      </c>
      <c r="N3519" s="33" t="s">
        <v>4892</v>
      </c>
      <c r="O3519" s="33">
        <f>+'Categorias-9 feb-Depurado'!Y3518</f>
        <v>71</v>
      </c>
      <c r="P3519" s="111">
        <f>+'Categorias-9 feb-Depurado'!AC3518</f>
        <v>44819</v>
      </c>
      <c r="Q3519" s="111">
        <f>+'Categorias-9 feb-Depurado'!AE3518</f>
        <v>44864</v>
      </c>
      <c r="R3519" s="112" t="str">
        <f>+'Categorias-9 feb-Depurado'!AB3518</f>
        <v>Compras</v>
      </c>
    </row>
    <row r="3520" spans="2:18" s="1" customFormat="1" ht="14.5" hidden="1">
      <c r="B3520" s="57" t="str">
        <f>+'Categorias-9 feb-Depurado'!B3519</f>
        <v>AIRBUS AMERICAS CUSTOMER SERVICES</v>
      </c>
      <c r="C3520" s="30" t="s">
        <v>4900</v>
      </c>
      <c r="D3520" s="31">
        <v>5</v>
      </c>
      <c r="E3520" s="30">
        <f>+'Categorias-9 feb-Depurado'!E3519</f>
        <v>133243459</v>
      </c>
      <c r="F3520" s="30" t="str">
        <f>+'Categorias-9 feb-Depurado'!F3519</f>
        <v>2550 Wasser Terrace Suite 9100</v>
      </c>
      <c r="G3520" s="30" t="str">
        <f>+'Categorias-9 feb-Depurado'!G3519</f>
        <v>Herndon</v>
      </c>
      <c r="H3520" s="30">
        <f>+'Categorias-9 feb-Depurado'!H3519</f>
        <v>74104143</v>
      </c>
      <c r="I3520" s="107">
        <f>+'Categorias-9 feb-Depurado'!R3519</f>
        <v>1004258</v>
      </c>
      <c r="J3520" s="108">
        <f t="shared" si="224"/>
        <v>1004258</v>
      </c>
      <c r="K3520" s="107">
        <f t="shared" si="225"/>
        <v>35179.400106117741</v>
      </c>
      <c r="L3520" s="109">
        <f t="shared" si="226"/>
        <v>1039437.4001061177</v>
      </c>
      <c r="M3520" s="110">
        <f t="shared" si="227"/>
        <v>7.9241938545504128E-07</v>
      </c>
      <c r="N3520" s="33" t="s">
        <v>4892</v>
      </c>
      <c r="O3520" s="33">
        <f>+'Categorias-9 feb-Depurado'!Y3519</f>
        <v>228</v>
      </c>
      <c r="P3520" s="111">
        <f>+'Categorias-9 feb-Depurado'!AC3519</f>
        <v>44820</v>
      </c>
      <c r="Q3520" s="111">
        <f>+'Categorias-9 feb-Depurado'!AE3519</f>
        <v>44865</v>
      </c>
      <c r="R3520" s="112" t="str">
        <f>+'Categorias-9 feb-Depurado'!AB3519</f>
        <v>Compras</v>
      </c>
    </row>
    <row r="3521" spans="2:18" s="1" customFormat="1" ht="14.5" hidden="1">
      <c r="B3521" s="57" t="str">
        <f>+'Categorias-9 feb-Depurado'!B3520</f>
        <v>AIRBUS AMERICAS CUSTOMER SERVICES</v>
      </c>
      <c r="C3521" s="30" t="s">
        <v>4900</v>
      </c>
      <c r="D3521" s="31">
        <v>5</v>
      </c>
      <c r="E3521" s="30">
        <f>+'Categorias-9 feb-Depurado'!E3520</f>
        <v>133243459</v>
      </c>
      <c r="F3521" s="30" t="str">
        <f>+'Categorias-9 feb-Depurado'!F3520</f>
        <v>2550 Wasser Terrace Suite 9100</v>
      </c>
      <c r="G3521" s="30" t="str">
        <f>+'Categorias-9 feb-Depurado'!G3520</f>
        <v>Herndon</v>
      </c>
      <c r="H3521" s="30">
        <f>+'Categorias-9 feb-Depurado'!H3520</f>
        <v>74104144</v>
      </c>
      <c r="I3521" s="107">
        <f>+'Categorias-9 feb-Depurado'!R3520</f>
        <v>1469124</v>
      </c>
      <c r="J3521" s="108">
        <f t="shared" si="224"/>
        <v>1469124</v>
      </c>
      <c r="K3521" s="107">
        <f t="shared" si="225"/>
        <v>51463.768276180141</v>
      </c>
      <c r="L3521" s="109">
        <f t="shared" si="226"/>
        <v>1520587.7682761801</v>
      </c>
      <c r="M3521" s="110">
        <f t="shared" si="227"/>
        <v>1.159226351432851E-06</v>
      </c>
      <c r="N3521" s="33" t="s">
        <v>4892</v>
      </c>
      <c r="O3521" s="33">
        <f>+'Categorias-9 feb-Depurado'!Y3520</f>
        <v>333.54000000000002</v>
      </c>
      <c r="P3521" s="111">
        <f>+'Categorias-9 feb-Depurado'!AC3520</f>
        <v>44820</v>
      </c>
      <c r="Q3521" s="111">
        <f>+'Categorias-9 feb-Depurado'!AE3520</f>
        <v>44865</v>
      </c>
      <c r="R3521" s="112" t="str">
        <f>+'Categorias-9 feb-Depurado'!AB3520</f>
        <v>Compras</v>
      </c>
    </row>
    <row r="3522" spans="2:18" s="1" customFormat="1" ht="14.5" hidden="1">
      <c r="B3522" s="57" t="str">
        <f>+'Categorias-9 feb-Depurado'!B3521</f>
        <v>AIRBUS AMERICAS CUSTOMER SERVICES</v>
      </c>
      <c r="C3522" s="30" t="s">
        <v>4900</v>
      </c>
      <c r="D3522" s="31">
        <v>5</v>
      </c>
      <c r="E3522" s="30">
        <f>+'Categorias-9 feb-Depurado'!E3521</f>
        <v>133243459</v>
      </c>
      <c r="F3522" s="30" t="str">
        <f>+'Categorias-9 feb-Depurado'!F3521</f>
        <v>2550 Wasser Terrace Suite 9100</v>
      </c>
      <c r="G3522" s="30" t="str">
        <f>+'Categorias-9 feb-Depurado'!G3521</f>
        <v>Herndon</v>
      </c>
      <c r="H3522" s="30">
        <f>+'Categorias-9 feb-Depurado'!H3521</f>
        <v>74103309</v>
      </c>
      <c r="I3522" s="107">
        <f>+'Categorias-9 feb-Depurado'!R3521</f>
        <v>502129</v>
      </c>
      <c r="J3522" s="108">
        <f t="shared" si="224"/>
        <v>502129</v>
      </c>
      <c r="K3522" s="107">
        <f t="shared" si="225"/>
        <v>17589.70005305887</v>
      </c>
      <c r="L3522" s="109">
        <f t="shared" si="226"/>
        <v>519718.70005305886</v>
      </c>
      <c r="M3522" s="110">
        <f t="shared" si="227"/>
        <v>3.9620969272752064E-07</v>
      </c>
      <c r="N3522" s="33" t="s">
        <v>4892</v>
      </c>
      <c r="O3522" s="33">
        <f>+'Categorias-9 feb-Depurado'!Y3521</f>
        <v>114</v>
      </c>
      <c r="P3522" s="111">
        <f>+'Categorias-9 feb-Depurado'!AC3521</f>
        <v>44820</v>
      </c>
      <c r="Q3522" s="111">
        <f>+'Categorias-9 feb-Depurado'!AE3521</f>
        <v>44865</v>
      </c>
      <c r="R3522" s="112" t="str">
        <f>+'Categorias-9 feb-Depurado'!AB3521</f>
        <v>Compras</v>
      </c>
    </row>
    <row r="3523" spans="2:18" s="1" customFormat="1" ht="14.5" hidden="1">
      <c r="B3523" s="57" t="str">
        <f>+'Categorias-9 feb-Depurado'!B3522</f>
        <v>AIRBUS AMERICAS CUSTOMER SERVICES</v>
      </c>
      <c r="C3523" s="30" t="s">
        <v>4900</v>
      </c>
      <c r="D3523" s="31">
        <v>5</v>
      </c>
      <c r="E3523" s="30">
        <f>+'Categorias-9 feb-Depurado'!E3522</f>
        <v>133243459</v>
      </c>
      <c r="F3523" s="30" t="str">
        <f>+'Categorias-9 feb-Depurado'!F3522</f>
        <v>2550 Wasser Terrace Suite 9100</v>
      </c>
      <c r="G3523" s="30" t="str">
        <f>+'Categorias-9 feb-Depurado'!G3522</f>
        <v>Herndon</v>
      </c>
      <c r="H3523" s="30">
        <f>+'Categorias-9 feb-Depurado'!H3522</f>
        <v>74103305</v>
      </c>
      <c r="I3523" s="107">
        <f>+'Categorias-9 feb-Depurado'!R3522</f>
        <v>7972398</v>
      </c>
      <c r="J3523" s="108">
        <f t="shared" si="224"/>
        <v>7972398</v>
      </c>
      <c r="K3523" s="107">
        <f t="shared" si="225"/>
        <v>279275.02598656208</v>
      </c>
      <c r="L3523" s="109">
        <f t="shared" si="226"/>
        <v>8251673.0259865625</v>
      </c>
      <c r="M3523" s="110">
        <f t="shared" si="227"/>
        <v>6.2906969362086247E-06</v>
      </c>
      <c r="N3523" s="33" t="s">
        <v>4892</v>
      </c>
      <c r="O3523" s="33">
        <f>+'Categorias-9 feb-Depurado'!Y3522</f>
        <v>1810</v>
      </c>
      <c r="P3523" s="111">
        <f>+'Categorias-9 feb-Depurado'!AC3522</f>
        <v>44820</v>
      </c>
      <c r="Q3523" s="111">
        <f>+'Categorias-9 feb-Depurado'!AE3522</f>
        <v>44865</v>
      </c>
      <c r="R3523" s="112" t="str">
        <f>+'Categorias-9 feb-Depurado'!AB3522</f>
        <v>Compras</v>
      </c>
    </row>
    <row r="3524" spans="2:18" s="1" customFormat="1" ht="14.5" hidden="1">
      <c r="B3524" s="57" t="str">
        <f>+'Categorias-9 feb-Depurado'!B3523</f>
        <v>AIRBUS AMERICAS CUSTOMER SERVICES</v>
      </c>
      <c r="C3524" s="30" t="s">
        <v>4900</v>
      </c>
      <c r="D3524" s="31">
        <v>5</v>
      </c>
      <c r="E3524" s="30">
        <f>+'Categorias-9 feb-Depurado'!E3523</f>
        <v>133243459</v>
      </c>
      <c r="F3524" s="30" t="str">
        <f>+'Categorias-9 feb-Depurado'!F3523</f>
        <v>2550 Wasser Terrace Suite 9100</v>
      </c>
      <c r="G3524" s="30" t="str">
        <f>+'Categorias-9 feb-Depurado'!G3523</f>
        <v>Herndon</v>
      </c>
      <c r="H3524" s="30">
        <f>+'Categorias-9 feb-Depurado'!H3523</f>
        <v>74103306</v>
      </c>
      <c r="I3524" s="107">
        <f>+'Categorias-9 feb-Depurado'!R3523</f>
        <v>1109969</v>
      </c>
      <c r="J3524" s="108">
        <f t="shared" si="224"/>
        <v>1109969</v>
      </c>
      <c r="K3524" s="107">
        <f t="shared" si="225"/>
        <v>38882.481948251749</v>
      </c>
      <c r="L3524" s="109">
        <f t="shared" si="226"/>
        <v>1148851.4819482518</v>
      </c>
      <c r="M3524" s="110">
        <f t="shared" si="227"/>
        <v>8.7583166163888838E-07</v>
      </c>
      <c r="N3524" s="33" t="s">
        <v>4892</v>
      </c>
      <c r="O3524" s="33">
        <f>+'Categorias-9 feb-Depurado'!Y3523</f>
        <v>252</v>
      </c>
      <c r="P3524" s="111">
        <f>+'Categorias-9 feb-Depurado'!AC3523</f>
        <v>44820</v>
      </c>
      <c r="Q3524" s="111">
        <f>+'Categorias-9 feb-Depurado'!AE3523</f>
        <v>44865</v>
      </c>
      <c r="R3524" s="112" t="str">
        <f>+'Categorias-9 feb-Depurado'!AB3523</f>
        <v>Compras</v>
      </c>
    </row>
    <row r="3525" spans="2:18" s="1" customFormat="1" ht="14.5" hidden="1">
      <c r="B3525" s="57" t="str">
        <f>+'Categorias-9 feb-Depurado'!B3524</f>
        <v>AIRBUS AMERICAS CUSTOMER SERVICES</v>
      </c>
      <c r="C3525" s="30" t="s">
        <v>4900</v>
      </c>
      <c r="D3525" s="31">
        <v>5</v>
      </c>
      <c r="E3525" s="30">
        <f>+'Categorias-9 feb-Depurado'!E3524</f>
        <v>133243459</v>
      </c>
      <c r="F3525" s="30" t="str">
        <f>+'Categorias-9 feb-Depurado'!F3524</f>
        <v>2550 Wasser Terrace Suite 9100</v>
      </c>
      <c r="G3525" s="30" t="str">
        <f>+'Categorias-9 feb-Depurado'!G3524</f>
        <v>Herndon</v>
      </c>
      <c r="H3525" s="30">
        <f>+'Categorias-9 feb-Depurado'!H3524</f>
        <v>74103307</v>
      </c>
      <c r="I3525" s="107">
        <f>+'Categorias-9 feb-Depurado'!R3524</f>
        <v>312729</v>
      </c>
      <c r="J3525" s="108">
        <f t="shared" si="224"/>
        <v>312729</v>
      </c>
      <c r="K3525" s="107">
        <f t="shared" si="225"/>
        <v>10954.97234354727</v>
      </c>
      <c r="L3525" s="109">
        <f t="shared" si="226"/>
        <v>323683.97234354727</v>
      </c>
      <c r="M3525" s="110">
        <f t="shared" si="227"/>
        <v>2.4676181020611199E-07</v>
      </c>
      <c r="N3525" s="33" t="s">
        <v>4892</v>
      </c>
      <c r="O3525" s="33">
        <f>+'Categorias-9 feb-Depurado'!Y3524</f>
        <v>71</v>
      </c>
      <c r="P3525" s="111">
        <f>+'Categorias-9 feb-Depurado'!AC3524</f>
        <v>44820</v>
      </c>
      <c r="Q3525" s="111">
        <f>+'Categorias-9 feb-Depurado'!AE3524</f>
        <v>44865</v>
      </c>
      <c r="R3525" s="112" t="str">
        <f>+'Categorias-9 feb-Depurado'!AB3524</f>
        <v>Compras</v>
      </c>
    </row>
    <row r="3526" spans="2:18" s="1" customFormat="1" ht="14.5" hidden="1">
      <c r="B3526" s="57" t="str">
        <f>+'Categorias-9 feb-Depurado'!B3525</f>
        <v>AIRBUS AMERICAS CUSTOMER SERVICES</v>
      </c>
      <c r="C3526" s="30" t="s">
        <v>4900</v>
      </c>
      <c r="D3526" s="31">
        <v>5</v>
      </c>
      <c r="E3526" s="30">
        <f>+'Categorias-9 feb-Depurado'!E3525</f>
        <v>133243459</v>
      </c>
      <c r="F3526" s="30" t="str">
        <f>+'Categorias-9 feb-Depurado'!F3525</f>
        <v>2550 Wasser Terrace Suite 9100</v>
      </c>
      <c r="G3526" s="30" t="str">
        <f>+'Categorias-9 feb-Depurado'!G3525</f>
        <v>Herndon</v>
      </c>
      <c r="H3526" s="30">
        <f>+'Categorias-9 feb-Depurado'!H3525</f>
        <v>74104147</v>
      </c>
      <c r="I3526" s="107">
        <f>+'Categorias-9 feb-Depurado'!R3525</f>
        <v>6609402</v>
      </c>
      <c r="J3526" s="108">
        <f t="shared" si="224"/>
        <v>6609402</v>
      </c>
      <c r="K3526" s="107">
        <f t="shared" si="225"/>
        <v>229197.28852746636</v>
      </c>
      <c r="L3526" s="109">
        <f t="shared" si="226"/>
        <v>6838599.2885274664</v>
      </c>
      <c r="M3526" s="110">
        <f t="shared" si="227"/>
        <v>5.2134343492306317E-06</v>
      </c>
      <c r="N3526" s="33" t="s">
        <v>4892</v>
      </c>
      <c r="O3526" s="33">
        <f>+'Categorias-9 feb-Depurado'!Y3525</f>
        <v>1490</v>
      </c>
      <c r="P3526" s="111">
        <f>+'Categorias-9 feb-Depurado'!AC3525</f>
        <v>44821</v>
      </c>
      <c r="Q3526" s="111">
        <f>+'Categorias-9 feb-Depurado'!AE3525</f>
        <v>44866</v>
      </c>
      <c r="R3526" s="112" t="str">
        <f>+'Categorias-9 feb-Depurado'!AB3525</f>
        <v>Compras</v>
      </c>
    </row>
    <row r="3527" spans="2:18" s="1" customFormat="1" ht="14.5" hidden="1">
      <c r="B3527" s="57" t="str">
        <f>+'Categorias-9 feb-Depurado'!B3526</f>
        <v>AIRBUS AMERICAS CUSTOMER SERVICES</v>
      </c>
      <c r="C3527" s="30" t="s">
        <v>4900</v>
      </c>
      <c r="D3527" s="31">
        <v>5</v>
      </c>
      <c r="E3527" s="30">
        <f>+'Categorias-9 feb-Depurado'!E3526</f>
        <v>133243459</v>
      </c>
      <c r="F3527" s="30" t="str">
        <f>+'Categorias-9 feb-Depurado'!F3526</f>
        <v>2550 Wasser Terrace Suite 9100</v>
      </c>
      <c r="G3527" s="30" t="str">
        <f>+'Categorias-9 feb-Depurado'!G3526</f>
        <v>Herndon</v>
      </c>
      <c r="H3527" s="30">
        <f>+'Categorias-9 feb-Depurado'!H3526</f>
        <v>74104146</v>
      </c>
      <c r="I3527" s="107">
        <f>+'Categorias-9 feb-Depurado'!R3526</f>
        <v>6476326</v>
      </c>
      <c r="J3527" s="108">
        <f t="shared" si="224"/>
        <v>6476326</v>
      </c>
      <c r="K3527" s="107">
        <f t="shared" si="225"/>
        <v>224582.55055751369</v>
      </c>
      <c r="L3527" s="109">
        <f t="shared" si="226"/>
        <v>6700908.5505575137</v>
      </c>
      <c r="M3527" s="110">
        <f t="shared" si="227"/>
        <v>5.1084652477206591E-06</v>
      </c>
      <c r="N3527" s="33" t="s">
        <v>4892</v>
      </c>
      <c r="O3527" s="33">
        <f>+'Categorias-9 feb-Depurado'!Y3526</f>
        <v>1460</v>
      </c>
      <c r="P3527" s="111">
        <f>+'Categorias-9 feb-Depurado'!AC3526</f>
        <v>44821</v>
      </c>
      <c r="Q3527" s="111">
        <f>+'Categorias-9 feb-Depurado'!AE3526</f>
        <v>44866</v>
      </c>
      <c r="R3527" s="112" t="str">
        <f>+'Categorias-9 feb-Depurado'!AB3526</f>
        <v>Compras</v>
      </c>
    </row>
    <row r="3528" spans="2:18" s="1" customFormat="1" ht="14.5" hidden="1">
      <c r="B3528" s="57" t="str">
        <f>+'Categorias-9 feb-Depurado'!B3527</f>
        <v>AIRBUS AMERICAS CUSTOMER SERVICES</v>
      </c>
      <c r="C3528" s="30" t="s">
        <v>4900</v>
      </c>
      <c r="D3528" s="31">
        <v>5</v>
      </c>
      <c r="E3528" s="30">
        <f>+'Categorias-9 feb-Depurado'!E3527</f>
        <v>133243459</v>
      </c>
      <c r="F3528" s="30" t="str">
        <f>+'Categorias-9 feb-Depurado'!F3527</f>
        <v>2550 Wasser Terrace Suite 9100</v>
      </c>
      <c r="G3528" s="30" t="str">
        <f>+'Categorias-9 feb-Depurado'!G3527</f>
        <v>Herndon</v>
      </c>
      <c r="H3528" s="30">
        <f>+'Categorias-9 feb-Depurado'!H3527</f>
        <v>74104145</v>
      </c>
      <c r="I3528" s="107">
        <f>+'Categorias-9 feb-Depurado'!R3527</f>
        <v>2776836</v>
      </c>
      <c r="J3528" s="108">
        <f t="shared" si="224"/>
        <v>2776836</v>
      </c>
      <c r="K3528" s="107">
        <f t="shared" si="225"/>
        <v>96293.625638969388</v>
      </c>
      <c r="L3528" s="109">
        <f t="shared" si="226"/>
        <v>2873129.6256389692</v>
      </c>
      <c r="M3528" s="110">
        <f t="shared" si="227"/>
        <v>2.1903422101697234E-06</v>
      </c>
      <c r="N3528" s="33" t="s">
        <v>4892</v>
      </c>
      <c r="O3528" s="33">
        <f>+'Categorias-9 feb-Depurado'!Y3527</f>
        <v>626</v>
      </c>
      <c r="P3528" s="111">
        <f>+'Categorias-9 feb-Depurado'!AC3527</f>
        <v>44821</v>
      </c>
      <c r="Q3528" s="111">
        <f>+'Categorias-9 feb-Depurado'!AE3527</f>
        <v>44866</v>
      </c>
      <c r="R3528" s="112" t="str">
        <f>+'Categorias-9 feb-Depurado'!AB3527</f>
        <v>Compras</v>
      </c>
    </row>
    <row r="3529" spans="2:18" s="1" customFormat="1" ht="14.5" hidden="1">
      <c r="B3529" s="57" t="str">
        <f>+'Categorias-9 feb-Depurado'!B3528</f>
        <v>AIRBUS AMERICAS CUSTOMER SERVICES</v>
      </c>
      <c r="C3529" s="30" t="s">
        <v>4900</v>
      </c>
      <c r="D3529" s="31">
        <v>5</v>
      </c>
      <c r="E3529" s="30">
        <f>+'Categorias-9 feb-Depurado'!E3528</f>
        <v>133243459</v>
      </c>
      <c r="F3529" s="30" t="str">
        <f>+'Categorias-9 feb-Depurado'!F3528</f>
        <v>2550 Wasser Terrace Suite 9100</v>
      </c>
      <c r="G3529" s="30" t="str">
        <f>+'Categorias-9 feb-Depurado'!G3528</f>
        <v>Herndon</v>
      </c>
      <c r="H3529" s="30">
        <f>+'Categorias-9 feb-Depurado'!H3528</f>
        <v>74104655</v>
      </c>
      <c r="I3529" s="107">
        <f>+'Categorias-9 feb-Depurado'!R3528</f>
        <v>15969024</v>
      </c>
      <c r="J3529" s="108">
        <f t="shared" si="224"/>
        <v>15969024</v>
      </c>
      <c r="K3529" s="107">
        <f t="shared" si="225"/>
        <v>542503.91249284346</v>
      </c>
      <c r="L3529" s="109">
        <f t="shared" si="226"/>
        <v>16511527.912492843</v>
      </c>
      <c r="M3529" s="110">
        <f t="shared" si="227"/>
        <v>1.2587631347501609E-05</v>
      </c>
      <c r="N3529" s="33" t="s">
        <v>4892</v>
      </c>
      <c r="O3529" s="33">
        <f>+'Categorias-9 feb-Depurado'!Y3528</f>
        <v>3600</v>
      </c>
      <c r="P3529" s="111">
        <f>+'Categorias-9 feb-Depurado'!AC3528</f>
        <v>44823</v>
      </c>
      <c r="Q3529" s="111">
        <f>+'Categorias-9 feb-Depurado'!AE3528</f>
        <v>44868</v>
      </c>
      <c r="R3529" s="112" t="str">
        <f>+'Categorias-9 feb-Depurado'!AB3528</f>
        <v>Compras</v>
      </c>
    </row>
    <row r="3530" spans="2:18" s="1" customFormat="1" ht="14.5" hidden="1">
      <c r="B3530" s="57" t="str">
        <f>+'Categorias-9 feb-Depurado'!B3529</f>
        <v>AIRBUS AMERICAS CUSTOMER SERVICES</v>
      </c>
      <c r="C3530" s="30" t="s">
        <v>4900</v>
      </c>
      <c r="D3530" s="31">
        <v>5</v>
      </c>
      <c r="E3530" s="30">
        <f>+'Categorias-9 feb-Depurado'!E3529</f>
        <v>133243459</v>
      </c>
      <c r="F3530" s="30" t="str">
        <f>+'Categorias-9 feb-Depurado'!F3529</f>
        <v>2550 Wasser Terrace Suite 9100</v>
      </c>
      <c r="G3530" s="30" t="str">
        <f>+'Categorias-9 feb-Depurado'!G3529</f>
        <v>Herndon</v>
      </c>
      <c r="H3530" s="30">
        <f>+'Categorias-9 feb-Depurado'!H3529</f>
        <v>74106372</v>
      </c>
      <c r="I3530" s="107">
        <f>+'Categorias-9 feb-Depurado'!R3529</f>
        <v>2743580</v>
      </c>
      <c r="J3530" s="108">
        <f t="shared" si="224"/>
        <v>2743580</v>
      </c>
      <c r="K3530" s="107">
        <f t="shared" si="225"/>
        <v>90305.950177184874</v>
      </c>
      <c r="L3530" s="109">
        <f t="shared" si="226"/>
        <v>2833885.9501771848</v>
      </c>
      <c r="M3530" s="110">
        <f t="shared" si="227"/>
        <v>2.1604246324596565E-06</v>
      </c>
      <c r="N3530" s="33" t="s">
        <v>4892</v>
      </c>
      <c r="O3530" s="33">
        <f>+'Categorias-9 feb-Depurado'!Y3529</f>
        <v>623</v>
      </c>
      <c r="P3530" s="111">
        <f>+'Categorias-9 feb-Depurado'!AC3529</f>
        <v>44826</v>
      </c>
      <c r="Q3530" s="111">
        <f>+'Categorias-9 feb-Depurado'!AE3529</f>
        <v>44871</v>
      </c>
      <c r="R3530" s="112" t="str">
        <f>+'Categorias-9 feb-Depurado'!AB3529</f>
        <v>Compras</v>
      </c>
    </row>
    <row r="3531" spans="2:18" s="1" customFormat="1" ht="14.5" hidden="1">
      <c r="B3531" s="57" t="str">
        <f>+'Categorias-9 feb-Depurado'!B3530</f>
        <v>AIRBUS AMERICAS CUSTOMER SERVICES</v>
      </c>
      <c r="C3531" s="30" t="s">
        <v>4900</v>
      </c>
      <c r="D3531" s="31">
        <v>5</v>
      </c>
      <c r="E3531" s="30">
        <f>+'Categorias-9 feb-Depurado'!E3530</f>
        <v>133243459</v>
      </c>
      <c r="F3531" s="30" t="str">
        <f>+'Categorias-9 feb-Depurado'!F3530</f>
        <v>2550 Wasser Terrace Suite 9100</v>
      </c>
      <c r="G3531" s="30" t="str">
        <f>+'Categorias-9 feb-Depurado'!G3530</f>
        <v>Herndon</v>
      </c>
      <c r="H3531" s="30">
        <f>+'Categorias-9 feb-Depurado'!H3530</f>
        <v>74106597</v>
      </c>
      <c r="I3531" s="107">
        <f>+'Categorias-9 feb-Depurado'!R3530</f>
        <v>1475280</v>
      </c>
      <c r="J3531" s="108">
        <f t="shared" si="224"/>
        <v>1475280</v>
      </c>
      <c r="K3531" s="107">
        <f t="shared" si="225"/>
        <v>48559.386705471428</v>
      </c>
      <c r="L3531" s="109">
        <f t="shared" si="226"/>
        <v>1523839.3867054714</v>
      </c>
      <c r="M3531" s="110">
        <f t="shared" si="227"/>
        <v>1.1617052361422238E-06</v>
      </c>
      <c r="N3531" s="33" t="s">
        <v>4892</v>
      </c>
      <c r="O3531" s="33">
        <f>+'Categorias-9 feb-Depurado'!Y3530</f>
        <v>335</v>
      </c>
      <c r="P3531" s="111">
        <f>+'Categorias-9 feb-Depurado'!AC3530</f>
        <v>44826</v>
      </c>
      <c r="Q3531" s="111">
        <f>+'Categorias-9 feb-Depurado'!AE3530</f>
        <v>44871</v>
      </c>
      <c r="R3531" s="112" t="str">
        <f>+'Categorias-9 feb-Depurado'!AB3530</f>
        <v>Compras</v>
      </c>
    </row>
    <row r="3532" spans="2:18" s="1" customFormat="1" ht="14.5" hidden="1">
      <c r="B3532" s="57" t="str">
        <f>+'Categorias-9 feb-Depurado'!B3531</f>
        <v>AIRBUS AMERICAS CUSTOMER SERVICES</v>
      </c>
      <c r="C3532" s="30" t="s">
        <v>4900</v>
      </c>
      <c r="D3532" s="31">
        <v>5</v>
      </c>
      <c r="E3532" s="30">
        <f>+'Categorias-9 feb-Depurado'!E3531</f>
        <v>133243459</v>
      </c>
      <c r="F3532" s="30" t="str">
        <f>+'Categorias-9 feb-Depurado'!F3531</f>
        <v>2550 Wasser Terrace Suite 9100</v>
      </c>
      <c r="G3532" s="30" t="str">
        <f>+'Categorias-9 feb-Depurado'!G3531</f>
        <v>Herndon</v>
      </c>
      <c r="H3532" s="30" t="str">
        <f>+'Categorias-9 feb-Depurado'!H3531</f>
        <v>74106373.</v>
      </c>
      <c r="I3532" s="107">
        <f>+'Categorias-9 feb-Depurado'!R3531</f>
        <v>2373659</v>
      </c>
      <c r="J3532" s="108">
        <f t="shared" si="224"/>
        <v>2373659</v>
      </c>
      <c r="K3532" s="107">
        <f t="shared" si="225"/>
        <v>78129.863678706824</v>
      </c>
      <c r="L3532" s="109">
        <f t="shared" si="226"/>
        <v>2451788.8636787068</v>
      </c>
      <c r="M3532" s="110">
        <f t="shared" si="227"/>
        <v>1.8691313439591906E-06</v>
      </c>
      <c r="N3532" s="33" t="s">
        <v>4892</v>
      </c>
      <c r="O3532" s="33">
        <f>+'Categorias-9 feb-Depurado'!Y3531</f>
        <v>539</v>
      </c>
      <c r="P3532" s="111">
        <f>+'Categorias-9 feb-Depurado'!AC3531</f>
        <v>44826</v>
      </c>
      <c r="Q3532" s="111">
        <f>+'Categorias-9 feb-Depurado'!AE3531</f>
        <v>44871</v>
      </c>
      <c r="R3532" s="112" t="str">
        <f>+'Categorias-9 feb-Depurado'!AB3531</f>
        <v>Compras</v>
      </c>
    </row>
    <row r="3533" spans="2:18" s="1" customFormat="1" ht="14.5" hidden="1">
      <c r="B3533" s="57" t="str">
        <f>+'Categorias-9 feb-Depurado'!B3532</f>
        <v>AIRBUS AMERICAS CUSTOMER SERVICES</v>
      </c>
      <c r="C3533" s="30" t="s">
        <v>4900</v>
      </c>
      <c r="D3533" s="31">
        <v>5</v>
      </c>
      <c r="E3533" s="30">
        <f>+'Categorias-9 feb-Depurado'!E3532</f>
        <v>133243459</v>
      </c>
      <c r="F3533" s="30" t="str">
        <f>+'Categorias-9 feb-Depurado'!F3532</f>
        <v>2550 Wasser Terrace Suite 9100</v>
      </c>
      <c r="G3533" s="30" t="str">
        <f>+'Categorias-9 feb-Depurado'!G3532</f>
        <v>Herndon</v>
      </c>
      <c r="H3533" s="30">
        <f>+'Categorias-9 feb-Depurado'!H3532</f>
        <v>74106598</v>
      </c>
      <c r="I3533" s="107">
        <f>+'Categorias-9 feb-Depurado'!R3532</f>
        <v>1823181</v>
      </c>
      <c r="J3533" s="108">
        <f t="shared" si="224"/>
        <v>1823181</v>
      </c>
      <c r="K3533" s="107">
        <f t="shared" si="225"/>
        <v>60010.676761745643</v>
      </c>
      <c r="L3533" s="109">
        <f t="shared" si="226"/>
        <v>1883191.6767617457</v>
      </c>
      <c r="M3533" s="110">
        <f t="shared" si="227"/>
        <v>1.4356589353444878E-06</v>
      </c>
      <c r="N3533" s="33" t="s">
        <v>4892</v>
      </c>
      <c r="O3533" s="33">
        <f>+'Categorias-9 feb-Depurado'!Y3532</f>
        <v>414</v>
      </c>
      <c r="P3533" s="111">
        <f>+'Categorias-9 feb-Depurado'!AC3532</f>
        <v>44826</v>
      </c>
      <c r="Q3533" s="111">
        <f>+'Categorias-9 feb-Depurado'!AE3532</f>
        <v>44871</v>
      </c>
      <c r="R3533" s="112" t="str">
        <f>+'Categorias-9 feb-Depurado'!AB3532</f>
        <v>Compras</v>
      </c>
    </row>
    <row r="3534" spans="2:18" s="1" customFormat="1" ht="14.5" hidden="1">
      <c r="B3534" s="57" t="str">
        <f>+'Categorias-9 feb-Depurado'!B3533</f>
        <v>AIRBUS AMERICAS CUSTOMER SERVICES</v>
      </c>
      <c r="C3534" s="30" t="s">
        <v>4900</v>
      </c>
      <c r="D3534" s="31">
        <v>5</v>
      </c>
      <c r="E3534" s="30">
        <f>+'Categorias-9 feb-Depurado'!E3533</f>
        <v>133243459</v>
      </c>
      <c r="F3534" s="30" t="str">
        <f>+'Categorias-9 feb-Depurado'!F3533</f>
        <v>2550 Wasser Terrace Suite 9100</v>
      </c>
      <c r="G3534" s="30" t="str">
        <f>+'Categorias-9 feb-Depurado'!G3533</f>
        <v>Herndon</v>
      </c>
      <c r="H3534" s="30">
        <f>+'Categorias-9 feb-Depurado'!H3533</f>
        <v>74108074</v>
      </c>
      <c r="I3534" s="107">
        <f>+'Categorias-9 feb-Depurado'!R3533</f>
        <v>1535985</v>
      </c>
      <c r="J3534" s="108">
        <f t="shared" si="224"/>
        <v>1535985</v>
      </c>
      <c r="K3534" s="107">
        <f t="shared" si="225"/>
        <v>49476.186216711802</v>
      </c>
      <c r="L3534" s="109">
        <f t="shared" si="226"/>
        <v>1585461.1862167118</v>
      </c>
      <c r="M3534" s="110">
        <f t="shared" si="227"/>
        <v>1.2086828689408375E-06</v>
      </c>
      <c r="N3534" s="33" t="s">
        <v>4892</v>
      </c>
      <c r="O3534" s="33">
        <f>+'Categorias-9 feb-Depurado'!Y3533</f>
        <v>347</v>
      </c>
      <c r="P3534" s="111">
        <f>+'Categorias-9 feb-Depurado'!AC3533</f>
        <v>44828</v>
      </c>
      <c r="Q3534" s="111">
        <f>+'Categorias-9 feb-Depurado'!AE3533</f>
        <v>44873</v>
      </c>
      <c r="R3534" s="112" t="str">
        <f>+'Categorias-9 feb-Depurado'!AB3533</f>
        <v>Compras</v>
      </c>
    </row>
    <row r="3535" spans="2:18" s="1" customFormat="1" ht="14.5" hidden="1">
      <c r="B3535" s="57" t="str">
        <f>+'Categorias-9 feb-Depurado'!B3534</f>
        <v>AIRBUS AMERICAS CUSTOMER SERVICES</v>
      </c>
      <c r="C3535" s="30" t="s">
        <v>4900</v>
      </c>
      <c r="D3535" s="31">
        <v>5</v>
      </c>
      <c r="E3535" s="30">
        <f>+'Categorias-9 feb-Depurado'!E3534</f>
        <v>133243459</v>
      </c>
      <c r="F3535" s="30" t="str">
        <f>+'Categorias-9 feb-Depurado'!F3534</f>
        <v>2550 Wasser Terrace Suite 9100</v>
      </c>
      <c r="G3535" s="30" t="str">
        <f>+'Categorias-9 feb-Depurado'!G3534</f>
        <v>Herndon</v>
      </c>
      <c r="H3535" s="30">
        <f>+'Categorias-9 feb-Depurado'!H3534</f>
        <v>74107675</v>
      </c>
      <c r="I3535" s="107">
        <f>+'Categorias-9 feb-Depurado'!R3534</f>
        <v>2928110</v>
      </c>
      <c r="J3535" s="108">
        <f t="shared" si="228" ref="J3535:J3598">+IF(Q3535&gt;$O$4,0,I3535)</f>
        <v>2928110</v>
      </c>
      <c r="K3535" s="107">
        <f t="shared" si="229" ref="K3535:K3598">++(((1+$O$5)^(($O$4-Q3535)/365))-1)*J3535</f>
        <v>94318.444270625041</v>
      </c>
      <c r="L3535" s="109">
        <f t="shared" si="230" ref="L3535:L3598">+I3535+K3535</f>
        <v>3022428.4442706252</v>
      </c>
      <c r="M3535" s="110">
        <f t="shared" si="231" ref="M3535:M3598">+L3535/$E$11</f>
        <v>2.3041607798086281E-06</v>
      </c>
      <c r="N3535" s="33" t="s">
        <v>4892</v>
      </c>
      <c r="O3535" s="33">
        <f>+'Categorias-9 feb-Depurado'!Y3534</f>
        <v>661.5</v>
      </c>
      <c r="P3535" s="111">
        <f>+'Categorias-9 feb-Depurado'!AC3534</f>
        <v>44828</v>
      </c>
      <c r="Q3535" s="111">
        <f>+'Categorias-9 feb-Depurado'!AE3534</f>
        <v>44873</v>
      </c>
      <c r="R3535" s="112" t="str">
        <f>+'Categorias-9 feb-Depurado'!AB3534</f>
        <v>Compras</v>
      </c>
    </row>
    <row r="3536" spans="2:18" s="1" customFormat="1" ht="14.5" hidden="1">
      <c r="B3536" s="57" t="str">
        <f>+'Categorias-9 feb-Depurado'!B3535</f>
        <v>AIRBUS AMERICAS CUSTOMER SERVICES</v>
      </c>
      <c r="C3536" s="30" t="s">
        <v>4900</v>
      </c>
      <c r="D3536" s="31">
        <v>5</v>
      </c>
      <c r="E3536" s="30">
        <f>+'Categorias-9 feb-Depurado'!E3535</f>
        <v>133243459</v>
      </c>
      <c r="F3536" s="30" t="str">
        <f>+'Categorias-9 feb-Depurado'!F3535</f>
        <v>2550 Wasser Terrace Suite 9100</v>
      </c>
      <c r="G3536" s="30" t="str">
        <f>+'Categorias-9 feb-Depurado'!G3535</f>
        <v>Herndon</v>
      </c>
      <c r="H3536" s="30">
        <f>+'Categorias-9 feb-Depurado'!H3535</f>
        <v>74107676</v>
      </c>
      <c r="I3536" s="107">
        <f>+'Categorias-9 feb-Depurado'!R3535</f>
        <v>159353</v>
      </c>
      <c r="J3536" s="108">
        <f t="shared" si="228"/>
        <v>159353</v>
      </c>
      <c r="K3536" s="107">
        <f t="shared" si="229"/>
        <v>5132.978969320453</v>
      </c>
      <c r="L3536" s="109">
        <f t="shared" si="230"/>
        <v>164485.97896932045</v>
      </c>
      <c r="M3536" s="110">
        <f t="shared" si="231"/>
        <v>1.2539656390806503E-07</v>
      </c>
      <c r="N3536" s="33" t="s">
        <v>4892</v>
      </c>
      <c r="O3536" s="33">
        <f>+'Categorias-9 feb-Depurado'!Y3535</f>
        <v>36</v>
      </c>
      <c r="P3536" s="111">
        <f>+'Categorias-9 feb-Depurado'!AC3535</f>
        <v>44828</v>
      </c>
      <c r="Q3536" s="111">
        <f>+'Categorias-9 feb-Depurado'!AE3535</f>
        <v>44873</v>
      </c>
      <c r="R3536" s="112" t="str">
        <f>+'Categorias-9 feb-Depurado'!AB3535</f>
        <v>Compras</v>
      </c>
    </row>
    <row r="3537" spans="2:18" s="1" customFormat="1" ht="14.5" hidden="1">
      <c r="B3537" s="57" t="str">
        <f>+'Categorias-9 feb-Depurado'!B3536</f>
        <v>AIRBUS AMERICAS CUSTOMER SERVICES</v>
      </c>
      <c r="C3537" s="30" t="s">
        <v>4900</v>
      </c>
      <c r="D3537" s="31">
        <v>5</v>
      </c>
      <c r="E3537" s="30">
        <f>+'Categorias-9 feb-Depurado'!E3536</f>
        <v>133243459</v>
      </c>
      <c r="F3537" s="30" t="str">
        <f>+'Categorias-9 feb-Depurado'!F3536</f>
        <v>2550 Wasser Terrace Suite 9100</v>
      </c>
      <c r="G3537" s="30" t="str">
        <f>+'Categorias-9 feb-Depurado'!G3536</f>
        <v>Herndon</v>
      </c>
      <c r="H3537" s="30">
        <f>+'Categorias-9 feb-Depurado'!H3536</f>
        <v>74107677</v>
      </c>
      <c r="I3537" s="107">
        <f>+'Categorias-9 feb-Depurado'!R3536</f>
        <v>239029</v>
      </c>
      <c r="J3537" s="108">
        <f t="shared" si="228"/>
        <v>239029</v>
      </c>
      <c r="K3537" s="107">
        <f t="shared" si="229"/>
        <v>7699.4523482940303</v>
      </c>
      <c r="L3537" s="109">
        <f t="shared" si="230"/>
        <v>246728.45234829403</v>
      </c>
      <c r="M3537" s="110">
        <f t="shared" si="231"/>
        <v>1.8809445240680048E-07</v>
      </c>
      <c r="N3537" s="33" t="s">
        <v>4892</v>
      </c>
      <c r="O3537" s="33">
        <f>+'Categorias-9 feb-Depurado'!Y3536</f>
        <v>54</v>
      </c>
      <c r="P3537" s="111">
        <f>+'Categorias-9 feb-Depurado'!AC3536</f>
        <v>44828</v>
      </c>
      <c r="Q3537" s="111">
        <f>+'Categorias-9 feb-Depurado'!AE3536</f>
        <v>44873</v>
      </c>
      <c r="R3537" s="112" t="str">
        <f>+'Categorias-9 feb-Depurado'!AB3536</f>
        <v>Compras</v>
      </c>
    </row>
    <row r="3538" spans="2:18" s="1" customFormat="1" ht="14.5" hidden="1">
      <c r="B3538" s="57" t="str">
        <f>+'Categorias-9 feb-Depurado'!B3537</f>
        <v>AIRBUS AMERICAS CUSTOMER SERVICES</v>
      </c>
      <c r="C3538" s="30" t="s">
        <v>4900</v>
      </c>
      <c r="D3538" s="31">
        <v>5</v>
      </c>
      <c r="E3538" s="30">
        <f>+'Categorias-9 feb-Depurado'!E3537</f>
        <v>133243459</v>
      </c>
      <c r="F3538" s="30" t="str">
        <f>+'Categorias-9 feb-Depurado'!F3537</f>
        <v>2550 Wasser Terrace Suite 9100</v>
      </c>
      <c r="G3538" s="30" t="str">
        <f>+'Categorias-9 feb-Depurado'!G3537</f>
        <v>Herndon</v>
      </c>
      <c r="H3538" s="30">
        <f>+'Categorias-9 feb-Depurado'!H3537</f>
        <v>74107678</v>
      </c>
      <c r="I3538" s="107">
        <f>+'Categorias-9 feb-Depurado'!R3537</f>
        <v>7834852</v>
      </c>
      <c r="J3538" s="108">
        <f t="shared" si="228"/>
        <v>7834852</v>
      </c>
      <c r="K3538" s="107">
        <f t="shared" si="229"/>
        <v>252371.34251465797</v>
      </c>
      <c r="L3538" s="109">
        <f t="shared" si="230"/>
        <v>8087223.3425146583</v>
      </c>
      <c r="M3538" s="110">
        <f t="shared" si="231"/>
        <v>6.1653280423225874E-06</v>
      </c>
      <c r="N3538" s="33" t="s">
        <v>4892</v>
      </c>
      <c r="O3538" s="33">
        <f>+'Categorias-9 feb-Depurado'!Y3537</f>
        <v>1770</v>
      </c>
      <c r="P3538" s="111">
        <f>+'Categorias-9 feb-Depurado'!AC3537</f>
        <v>44828</v>
      </c>
      <c r="Q3538" s="111">
        <f>+'Categorias-9 feb-Depurado'!AE3537</f>
        <v>44873</v>
      </c>
      <c r="R3538" s="112" t="str">
        <f>+'Categorias-9 feb-Depurado'!AB3537</f>
        <v>Compras</v>
      </c>
    </row>
    <row r="3539" spans="2:18" s="1" customFormat="1" ht="14.5" hidden="1">
      <c r="B3539" s="57" t="str">
        <f>+'Categorias-9 feb-Depurado'!B3538</f>
        <v>AIRBUS AMERICAS CUSTOMER SERVICES</v>
      </c>
      <c r="C3539" s="30" t="s">
        <v>4900</v>
      </c>
      <c r="D3539" s="31">
        <v>5</v>
      </c>
      <c r="E3539" s="30">
        <f>+'Categorias-9 feb-Depurado'!E3538</f>
        <v>133243459</v>
      </c>
      <c r="F3539" s="30" t="str">
        <f>+'Categorias-9 feb-Depurado'!F3538</f>
        <v>2550 Wasser Terrace Suite 9100</v>
      </c>
      <c r="G3539" s="30" t="str">
        <f>+'Categorias-9 feb-Depurado'!G3538</f>
        <v>Herndon</v>
      </c>
      <c r="H3539" s="30">
        <f>+'Categorias-9 feb-Depurado'!H3538</f>
        <v>74108493</v>
      </c>
      <c r="I3539" s="107">
        <f>+'Categorias-9 feb-Depurado'!R3538</f>
        <v>241685</v>
      </c>
      <c r="J3539" s="108">
        <f t="shared" si="228"/>
        <v>241685</v>
      </c>
      <c r="K3539" s="107">
        <f t="shared" si="229"/>
        <v>7614.9763348620827</v>
      </c>
      <c r="L3539" s="109">
        <f t="shared" si="230"/>
        <v>249299.97633486209</v>
      </c>
      <c r="M3539" s="110">
        <f t="shared" si="231"/>
        <v>1.9005486431511852E-07</v>
      </c>
      <c r="N3539" s="33" t="s">
        <v>4892</v>
      </c>
      <c r="O3539" s="33">
        <f>+'Categorias-9 feb-Depurado'!Y3538</f>
        <v>54.600000000000001</v>
      </c>
      <c r="P3539" s="111">
        <f>+'Categorias-9 feb-Depurado'!AC3538</f>
        <v>44830</v>
      </c>
      <c r="Q3539" s="111">
        <f>+'Categorias-9 feb-Depurado'!AE3538</f>
        <v>44875</v>
      </c>
      <c r="R3539" s="112" t="str">
        <f>+'Categorias-9 feb-Depurado'!AB3538</f>
        <v>Compras</v>
      </c>
    </row>
    <row r="3540" spans="2:18" s="1" customFormat="1" ht="14.5" hidden="1">
      <c r="B3540" s="57" t="str">
        <f>+'Categorias-9 feb-Depurado'!B3539</f>
        <v>AIRBUS AMERICAS CUSTOMER SERVICES</v>
      </c>
      <c r="C3540" s="30" t="s">
        <v>4900</v>
      </c>
      <c r="D3540" s="31">
        <v>5</v>
      </c>
      <c r="E3540" s="30">
        <f>+'Categorias-9 feb-Depurado'!E3539</f>
        <v>133243459</v>
      </c>
      <c r="F3540" s="30" t="str">
        <f>+'Categorias-9 feb-Depurado'!F3539</f>
        <v>2550 Wasser Terrace Suite 9100</v>
      </c>
      <c r="G3540" s="30" t="str">
        <f>+'Categorias-9 feb-Depurado'!G3539</f>
        <v>Herndon</v>
      </c>
      <c r="H3540" s="30">
        <f>+'Categorias-9 feb-Depurado'!H3539</f>
        <v>74108494</v>
      </c>
      <c r="I3540" s="107">
        <f>+'Categorias-9 feb-Depurado'!R3539</f>
        <v>11206499</v>
      </c>
      <c r="J3540" s="108">
        <f t="shared" si="228"/>
        <v>11206499</v>
      </c>
      <c r="K3540" s="107">
        <f t="shared" si="229"/>
        <v>349152.80001488578</v>
      </c>
      <c r="L3540" s="109">
        <f t="shared" si="230"/>
        <v>11555651.800014885</v>
      </c>
      <c r="M3540" s="110">
        <f t="shared" si="231"/>
        <v>8.8094987701668169E-06</v>
      </c>
      <c r="N3540" s="33" t="s">
        <v>4892</v>
      </c>
      <c r="O3540" s="33">
        <f>+'Categorias-9 feb-Depurado'!Y3539</f>
        <v>2492</v>
      </c>
      <c r="P3540" s="111">
        <f>+'Categorias-9 feb-Depurado'!AC3539</f>
        <v>44831</v>
      </c>
      <c r="Q3540" s="111">
        <f>+'Categorias-9 feb-Depurado'!AE3539</f>
        <v>44876</v>
      </c>
      <c r="R3540" s="112" t="str">
        <f>+'Categorias-9 feb-Depurado'!AB3539</f>
        <v>Compras</v>
      </c>
    </row>
    <row r="3541" spans="2:18" s="1" customFormat="1" ht="14.5" hidden="1">
      <c r="B3541" s="57" t="str">
        <f>+'Categorias-9 feb-Depurado'!B3540</f>
        <v>AIRBUS AMERICAS CUSTOMER SERVICES</v>
      </c>
      <c r="C3541" s="30" t="s">
        <v>4900</v>
      </c>
      <c r="D3541" s="31">
        <v>5</v>
      </c>
      <c r="E3541" s="30">
        <f>+'Categorias-9 feb-Depurado'!E3540</f>
        <v>133243459</v>
      </c>
      <c r="F3541" s="30" t="str">
        <f>+'Categorias-9 feb-Depurado'!F3540</f>
        <v>2550 Wasser Terrace Suite 9100</v>
      </c>
      <c r="G3541" s="30" t="str">
        <f>+'Categorias-9 feb-Depurado'!G3540</f>
        <v>Herndon</v>
      </c>
      <c r="H3541" s="30">
        <f>+'Categorias-9 feb-Depurado'!H3540</f>
        <v>74108495</v>
      </c>
      <c r="I3541" s="107">
        <f>+'Categorias-9 feb-Depurado'!R3540</f>
        <v>23609198</v>
      </c>
      <c r="J3541" s="108">
        <f t="shared" si="228"/>
        <v>23609198</v>
      </c>
      <c r="K3541" s="107">
        <f t="shared" si="229"/>
        <v>735574.73996168131</v>
      </c>
      <c r="L3541" s="109">
        <f t="shared" si="230"/>
        <v>24344772.73996168</v>
      </c>
      <c r="M3541" s="110">
        <f t="shared" si="231"/>
        <v>1.8559337822242686E-05</v>
      </c>
      <c r="N3541" s="33" t="s">
        <v>4892</v>
      </c>
      <c r="O3541" s="33">
        <f>+'Categorias-9 feb-Depurado'!Y3540</f>
        <v>5250</v>
      </c>
      <c r="P3541" s="111">
        <f>+'Categorias-9 feb-Depurado'!AC3540</f>
        <v>44831</v>
      </c>
      <c r="Q3541" s="111">
        <f>+'Categorias-9 feb-Depurado'!AE3540</f>
        <v>44876</v>
      </c>
      <c r="R3541" s="112" t="str">
        <f>+'Categorias-9 feb-Depurado'!AB3540</f>
        <v>Compras</v>
      </c>
    </row>
    <row r="3542" spans="2:18" s="1" customFormat="1" ht="14.5" hidden="1">
      <c r="B3542" s="57" t="str">
        <f>+'Categorias-9 feb-Depurado'!B3541</f>
        <v>AIRBUS AMERICAS CUSTOMER SERVICES</v>
      </c>
      <c r="C3542" s="30" t="s">
        <v>4900</v>
      </c>
      <c r="D3542" s="31">
        <v>5</v>
      </c>
      <c r="E3542" s="30">
        <f>+'Categorias-9 feb-Depurado'!E3541</f>
        <v>133243459</v>
      </c>
      <c r="F3542" s="30" t="str">
        <f>+'Categorias-9 feb-Depurado'!F3541</f>
        <v>2550 Wasser Terrace Suite 9100</v>
      </c>
      <c r="G3542" s="30" t="str">
        <f>+'Categorias-9 feb-Depurado'!G3541</f>
        <v>Herndon</v>
      </c>
      <c r="H3542" s="30">
        <f>+'Categorias-9 feb-Depurado'!H3541</f>
        <v>74108565</v>
      </c>
      <c r="I3542" s="107">
        <f>+'Categorias-9 feb-Depurado'!R3541</f>
        <v>2905056</v>
      </c>
      <c r="J3542" s="108">
        <f t="shared" si="228"/>
        <v>2905056</v>
      </c>
      <c r="K3542" s="107">
        <f t="shared" si="229"/>
        <v>90510.732798891433</v>
      </c>
      <c r="L3542" s="109">
        <f t="shared" si="230"/>
        <v>2995566.7327988916</v>
      </c>
      <c r="M3542" s="110">
        <f t="shared" si="231"/>
        <v>2.2836826433720051E-06</v>
      </c>
      <c r="N3542" s="33" t="s">
        <v>4892</v>
      </c>
      <c r="O3542" s="33">
        <f>+'Categorias-9 feb-Depurado'!Y3541</f>
        <v>646</v>
      </c>
      <c r="P3542" s="111">
        <f>+'Categorias-9 feb-Depurado'!AC3541</f>
        <v>44831</v>
      </c>
      <c r="Q3542" s="111">
        <f>+'Categorias-9 feb-Depurado'!AE3541</f>
        <v>44876</v>
      </c>
      <c r="R3542" s="112" t="str">
        <f>+'Categorias-9 feb-Depurado'!AB3541</f>
        <v>Compras</v>
      </c>
    </row>
    <row r="3543" spans="2:18" s="1" customFormat="1" ht="14.5" hidden="1">
      <c r="B3543" s="57" t="str">
        <f>+'Categorias-9 feb-Depurado'!B3542</f>
        <v>AIRBUS AMERICAS CUSTOMER SERVICES</v>
      </c>
      <c r="C3543" s="30" t="s">
        <v>4900</v>
      </c>
      <c r="D3543" s="31">
        <v>5</v>
      </c>
      <c r="E3543" s="30">
        <f>+'Categorias-9 feb-Depurado'!E3542</f>
        <v>133243459</v>
      </c>
      <c r="F3543" s="30" t="str">
        <f>+'Categorias-9 feb-Depurado'!F3542</f>
        <v>2550 Wasser Terrace Suite 9100</v>
      </c>
      <c r="G3543" s="30" t="str">
        <f>+'Categorias-9 feb-Depurado'!G3542</f>
        <v>Herndon</v>
      </c>
      <c r="H3543" s="30" t="str">
        <f>+'Categorias-9 feb-Depurado'!H3542</f>
        <v>74108491.</v>
      </c>
      <c r="I3543" s="107">
        <f>+'Categorias-9 feb-Depurado'!R3542</f>
        <v>3754987</v>
      </c>
      <c r="J3543" s="108">
        <f t="shared" si="228"/>
        <v>3754987</v>
      </c>
      <c r="K3543" s="107">
        <f t="shared" si="229"/>
        <v>116991.41944950836</v>
      </c>
      <c r="L3543" s="109">
        <f t="shared" si="230"/>
        <v>3871978.4194495082</v>
      </c>
      <c r="M3543" s="110">
        <f t="shared" si="231"/>
        <v>2.9518187043511434E-06</v>
      </c>
      <c r="N3543" s="33" t="s">
        <v>4892</v>
      </c>
      <c r="O3543" s="33">
        <f>+'Categorias-9 feb-Depurado'!Y3542</f>
        <v>835</v>
      </c>
      <c r="P3543" s="111">
        <f>+'Categorias-9 feb-Depurado'!AC3542</f>
        <v>44831</v>
      </c>
      <c r="Q3543" s="111">
        <f>+'Categorias-9 feb-Depurado'!AE3542</f>
        <v>44876</v>
      </c>
      <c r="R3543" s="112" t="str">
        <f>+'Categorias-9 feb-Depurado'!AB3542</f>
        <v>Compras</v>
      </c>
    </row>
    <row r="3544" spans="2:18" s="1" customFormat="1" ht="14.5" hidden="1">
      <c r="B3544" s="57" t="str">
        <f>+'Categorias-9 feb-Depurado'!B3543</f>
        <v>AIRBUS AMERICAS CUSTOMER SERVICES</v>
      </c>
      <c r="C3544" s="30" t="s">
        <v>4900</v>
      </c>
      <c r="D3544" s="31">
        <v>5</v>
      </c>
      <c r="E3544" s="30">
        <f>+'Categorias-9 feb-Depurado'!E3543</f>
        <v>133243459</v>
      </c>
      <c r="F3544" s="30" t="str">
        <f>+'Categorias-9 feb-Depurado'!F3543</f>
        <v>2550 Wasser Terrace Suite 9100</v>
      </c>
      <c r="G3544" s="30" t="str">
        <f>+'Categorias-9 feb-Depurado'!G3543</f>
        <v>Herndon</v>
      </c>
      <c r="H3544" s="30">
        <f>+'Categorias-9 feb-Depurado'!H3543</f>
        <v>74108496</v>
      </c>
      <c r="I3544" s="107">
        <f>+'Categorias-9 feb-Depurado'!R3543</f>
        <v>16189164</v>
      </c>
      <c r="J3544" s="108">
        <f t="shared" si="228"/>
        <v>16189164</v>
      </c>
      <c r="K3544" s="107">
        <f t="shared" si="229"/>
        <v>504394.09672014328</v>
      </c>
      <c r="L3544" s="109">
        <f t="shared" si="230"/>
        <v>16693558.096720144</v>
      </c>
      <c r="M3544" s="110">
        <f t="shared" si="231"/>
        <v>1.2726402808587134E-05</v>
      </c>
      <c r="N3544" s="33" t="s">
        <v>4892</v>
      </c>
      <c r="O3544" s="33">
        <f>+'Categorias-9 feb-Depurado'!Y3543</f>
        <v>3600</v>
      </c>
      <c r="P3544" s="111">
        <f>+'Categorias-9 feb-Depurado'!AC3543</f>
        <v>44831</v>
      </c>
      <c r="Q3544" s="111">
        <f>+'Categorias-9 feb-Depurado'!AE3543</f>
        <v>44876</v>
      </c>
      <c r="R3544" s="112" t="str">
        <f>+'Categorias-9 feb-Depurado'!AB3543</f>
        <v>Compras</v>
      </c>
    </row>
    <row r="3545" spans="2:18" s="1" customFormat="1" ht="14.5" hidden="1">
      <c r="B3545" s="57" t="str">
        <f>+'Categorias-9 feb-Depurado'!B3544</f>
        <v>AIRBUS AMERICAS CUSTOMER SERVICES</v>
      </c>
      <c r="C3545" s="30" t="s">
        <v>4900</v>
      </c>
      <c r="D3545" s="31">
        <v>5</v>
      </c>
      <c r="E3545" s="30">
        <f>+'Categorias-9 feb-Depurado'!E3544</f>
        <v>133243459</v>
      </c>
      <c r="F3545" s="30" t="str">
        <f>+'Categorias-9 feb-Depurado'!F3544</f>
        <v>2550 Wasser Terrace Suite 9100</v>
      </c>
      <c r="G3545" s="30" t="str">
        <f>+'Categorias-9 feb-Depurado'!G3544</f>
        <v>Herndon</v>
      </c>
      <c r="H3545" s="30">
        <f>+'Categorias-9 feb-Depurado'!H3544</f>
        <v>74108492</v>
      </c>
      <c r="I3545" s="107">
        <f>+'Categorias-9 feb-Depurado'!R3544</f>
        <v>8971495</v>
      </c>
      <c r="J3545" s="108">
        <f t="shared" si="228"/>
        <v>8971495</v>
      </c>
      <c r="K3545" s="107">
        <f t="shared" si="229"/>
        <v>279518.39370793215</v>
      </c>
      <c r="L3545" s="109">
        <f t="shared" si="230"/>
        <v>9251013.3937079329</v>
      </c>
      <c r="M3545" s="110">
        <f t="shared" si="231"/>
        <v>7.0525481837867248E-06</v>
      </c>
      <c r="N3545" s="33" t="s">
        <v>4892</v>
      </c>
      <c r="O3545" s="33">
        <f>+'Categorias-9 feb-Depurado'!Y3544</f>
        <v>1995</v>
      </c>
      <c r="P3545" s="111">
        <f>+'Categorias-9 feb-Depurado'!AC3544</f>
        <v>44831</v>
      </c>
      <c r="Q3545" s="111">
        <f>+'Categorias-9 feb-Depurado'!AE3544</f>
        <v>44876</v>
      </c>
      <c r="R3545" s="112" t="str">
        <f>+'Categorias-9 feb-Depurado'!AB3544</f>
        <v>Compras</v>
      </c>
    </row>
    <row r="3546" spans="2:18" s="1" customFormat="1" ht="14.5" hidden="1">
      <c r="B3546" s="57" t="str">
        <f>+'Categorias-9 feb-Depurado'!B3545</f>
        <v>AIRBUS AMERICAS CUSTOMER SERVICES</v>
      </c>
      <c r="C3546" s="30" t="s">
        <v>4900</v>
      </c>
      <c r="D3546" s="31">
        <v>5</v>
      </c>
      <c r="E3546" s="30">
        <f>+'Categorias-9 feb-Depurado'!E3545</f>
        <v>133243459</v>
      </c>
      <c r="F3546" s="30" t="str">
        <f>+'Categorias-9 feb-Depurado'!F3545</f>
        <v>2550 Wasser Terrace Suite 9100</v>
      </c>
      <c r="G3546" s="30" t="str">
        <f>+'Categorias-9 feb-Depurado'!G3545</f>
        <v>Herndon</v>
      </c>
      <c r="H3546" s="30">
        <f>+'Categorias-9 feb-Depurado'!H3545</f>
        <v>74109871</v>
      </c>
      <c r="I3546" s="107">
        <f>+'Categorias-9 feb-Depurado'!R3545</f>
        <v>1389570</v>
      </c>
      <c r="J3546" s="108">
        <f t="shared" si="228"/>
        <v>1389570</v>
      </c>
      <c r="K3546" s="107">
        <f t="shared" si="229"/>
        <v>43293.829439210662</v>
      </c>
      <c r="L3546" s="109">
        <f t="shared" si="230"/>
        <v>1432863.8294392107</v>
      </c>
      <c r="M3546" s="110">
        <f t="shared" si="231"/>
        <v>1.0923496451532904E-06</v>
      </c>
      <c r="N3546" s="33" t="s">
        <v>4892</v>
      </c>
      <c r="O3546" s="33">
        <f>+'Categorias-9 feb-Depurado'!Y3545</f>
        <v>309</v>
      </c>
      <c r="P3546" s="111">
        <f>+'Categorias-9 feb-Depurado'!AC3545</f>
        <v>44831</v>
      </c>
      <c r="Q3546" s="111">
        <f>+'Categorias-9 feb-Depurado'!AE3545</f>
        <v>44876</v>
      </c>
      <c r="R3546" s="112" t="str">
        <f>+'Categorias-9 feb-Depurado'!AB3545</f>
        <v>Compras</v>
      </c>
    </row>
    <row r="3547" spans="2:18" s="1" customFormat="1" ht="14.5" hidden="1">
      <c r="B3547" s="57" t="str">
        <f>+'Categorias-9 feb-Depurado'!B3546</f>
        <v>AIRBUS AMERICAS CUSTOMER SERVICES</v>
      </c>
      <c r="C3547" s="30" t="s">
        <v>4900</v>
      </c>
      <c r="D3547" s="31">
        <v>5</v>
      </c>
      <c r="E3547" s="30">
        <f>+'Categorias-9 feb-Depurado'!E3546</f>
        <v>133243459</v>
      </c>
      <c r="F3547" s="30" t="str">
        <f>+'Categorias-9 feb-Depurado'!F3546</f>
        <v>2550 Wasser Terrace Suite 9100</v>
      </c>
      <c r="G3547" s="30" t="str">
        <f>+'Categorias-9 feb-Depurado'!G3546</f>
        <v>Herndon</v>
      </c>
      <c r="H3547" s="30">
        <f>+'Categorias-9 feb-Depurado'!H3546</f>
        <v>74109204</v>
      </c>
      <c r="I3547" s="107">
        <f>+'Categorias-9 feb-Depurado'!R3546</f>
        <v>20175828</v>
      </c>
      <c r="J3547" s="108">
        <f t="shared" si="228"/>
        <v>20175828</v>
      </c>
      <c r="K3547" s="107">
        <f t="shared" si="229"/>
        <v>621512.7397013139</v>
      </c>
      <c r="L3547" s="109">
        <f t="shared" si="230"/>
        <v>20797340.739701316</v>
      </c>
      <c r="M3547" s="110">
        <f t="shared" si="231"/>
        <v>1.5854938418004509E-05</v>
      </c>
      <c r="N3547" s="33" t="s">
        <v>4892</v>
      </c>
      <c r="O3547" s="33">
        <f>+'Categorias-9 feb-Depurado'!Y3546</f>
        <v>4428</v>
      </c>
      <c r="P3547" s="111">
        <f>+'Categorias-9 feb-Depurado'!AC3546</f>
        <v>44832</v>
      </c>
      <c r="Q3547" s="111">
        <f>+'Categorias-9 feb-Depurado'!AE3546</f>
        <v>44877</v>
      </c>
      <c r="R3547" s="112" t="str">
        <f>+'Categorias-9 feb-Depurado'!AB3546</f>
        <v>Compras</v>
      </c>
    </row>
    <row r="3548" spans="2:18" s="1" customFormat="1" ht="14.5" hidden="1">
      <c r="B3548" s="57" t="str">
        <f>+'Categorias-9 feb-Depurado'!B3547</f>
        <v>AIRBUS AMERICAS CUSTOMER SERVICES</v>
      </c>
      <c r="C3548" s="30" t="s">
        <v>4900</v>
      </c>
      <c r="D3548" s="31">
        <v>5</v>
      </c>
      <c r="E3548" s="30">
        <f>+'Categorias-9 feb-Depurado'!E3547</f>
        <v>133243459</v>
      </c>
      <c r="F3548" s="30" t="str">
        <f>+'Categorias-9 feb-Depurado'!F3547</f>
        <v>2550 Wasser Terrace Suite 9100</v>
      </c>
      <c r="G3548" s="30" t="str">
        <f>+'Categorias-9 feb-Depurado'!G3547</f>
        <v>Herndon</v>
      </c>
      <c r="H3548" s="30">
        <f>+'Categorias-9 feb-Depurado'!H3547</f>
        <v>74108971</v>
      </c>
      <c r="I3548" s="107">
        <f>+'Categorias-9 feb-Depurado'!R3547</f>
        <v>1407934</v>
      </c>
      <c r="J3548" s="108">
        <f t="shared" si="228"/>
        <v>1407934</v>
      </c>
      <c r="K3548" s="107">
        <f t="shared" si="229"/>
        <v>43371.15273081381</v>
      </c>
      <c r="L3548" s="109">
        <f t="shared" si="230"/>
        <v>1451305.1527308137</v>
      </c>
      <c r="M3548" s="110">
        <f t="shared" si="231"/>
        <v>1.1064084639606741E-06</v>
      </c>
      <c r="N3548" s="33" t="s">
        <v>4892</v>
      </c>
      <c r="O3548" s="33">
        <f>+'Categorias-9 feb-Depurado'!Y3547</f>
        <v>309</v>
      </c>
      <c r="P3548" s="111">
        <f>+'Categorias-9 feb-Depurado'!AC3547</f>
        <v>44832</v>
      </c>
      <c r="Q3548" s="111">
        <f>+'Categorias-9 feb-Depurado'!AE3547</f>
        <v>44877</v>
      </c>
      <c r="R3548" s="112" t="str">
        <f>+'Categorias-9 feb-Depurado'!AB3547</f>
        <v>Compras</v>
      </c>
    </row>
    <row r="3549" spans="2:18" s="1" customFormat="1" ht="14.5" hidden="1">
      <c r="B3549" s="57" t="str">
        <f>+'Categorias-9 feb-Depurado'!B3548</f>
        <v>AIRBUS AMERICAS CUSTOMER SERVICES</v>
      </c>
      <c r="C3549" s="30" t="s">
        <v>4900</v>
      </c>
      <c r="D3549" s="31">
        <v>5</v>
      </c>
      <c r="E3549" s="30">
        <f>+'Categorias-9 feb-Depurado'!E3548</f>
        <v>133243459</v>
      </c>
      <c r="F3549" s="30" t="str">
        <f>+'Categorias-9 feb-Depurado'!F3548</f>
        <v>2550 Wasser Terrace Suite 9100</v>
      </c>
      <c r="G3549" s="30" t="str">
        <f>+'Categorias-9 feb-Depurado'!G3548</f>
        <v>Herndon</v>
      </c>
      <c r="H3549" s="30">
        <f>+'Categorias-9 feb-Depurado'!H3548</f>
        <v>74109201</v>
      </c>
      <c r="I3549" s="107">
        <f>+'Categorias-9 feb-Depurado'!R3548</f>
        <v>153096</v>
      </c>
      <c r="J3549" s="108">
        <f t="shared" si="228"/>
        <v>153096</v>
      </c>
      <c r="K3549" s="107">
        <f t="shared" si="229"/>
        <v>4716.0946454000477</v>
      </c>
      <c r="L3549" s="109">
        <f t="shared" si="230"/>
        <v>157812.09464540004</v>
      </c>
      <c r="M3549" s="110">
        <f t="shared" si="231"/>
        <v>1.2030870069088702E-07</v>
      </c>
      <c r="N3549" s="33" t="s">
        <v>4892</v>
      </c>
      <c r="O3549" s="33">
        <f>+'Categorias-9 feb-Depurado'!Y3548</f>
        <v>33.600000000000001</v>
      </c>
      <c r="P3549" s="111">
        <f>+'Categorias-9 feb-Depurado'!AC3548</f>
        <v>44832</v>
      </c>
      <c r="Q3549" s="111">
        <f>+'Categorias-9 feb-Depurado'!AE3548</f>
        <v>44877</v>
      </c>
      <c r="R3549" s="112" t="str">
        <f>+'Categorias-9 feb-Depurado'!AB3548</f>
        <v>Compras</v>
      </c>
    </row>
    <row r="3550" spans="2:18" s="1" customFormat="1" ht="14.5" hidden="1">
      <c r="B3550" s="57" t="str">
        <f>+'Categorias-9 feb-Depurado'!B3549</f>
        <v>AIRBUS AMERICAS CUSTOMER SERVICES</v>
      </c>
      <c r="C3550" s="30" t="s">
        <v>4900</v>
      </c>
      <c r="D3550" s="31">
        <v>5</v>
      </c>
      <c r="E3550" s="30">
        <f>+'Categorias-9 feb-Depurado'!E3549</f>
        <v>133243459</v>
      </c>
      <c r="F3550" s="30" t="str">
        <f>+'Categorias-9 feb-Depurado'!F3549</f>
        <v>2550 Wasser Terrace Suite 9100</v>
      </c>
      <c r="G3550" s="30" t="str">
        <f>+'Categorias-9 feb-Depurado'!G3549</f>
        <v>Herndon</v>
      </c>
      <c r="H3550" s="30">
        <f>+'Categorias-9 feb-Depurado'!H3549</f>
        <v>74109200</v>
      </c>
      <c r="I3550" s="107">
        <f>+'Categorias-9 feb-Depurado'!R3549</f>
        <v>153096</v>
      </c>
      <c r="J3550" s="108">
        <f t="shared" si="228"/>
        <v>153096</v>
      </c>
      <c r="K3550" s="107">
        <f t="shared" si="229"/>
        <v>4716.0946454000477</v>
      </c>
      <c r="L3550" s="109">
        <f t="shared" si="230"/>
        <v>157812.09464540004</v>
      </c>
      <c r="M3550" s="110">
        <f t="shared" si="231"/>
        <v>1.2030870069088702E-07</v>
      </c>
      <c r="N3550" s="33" t="s">
        <v>4892</v>
      </c>
      <c r="O3550" s="33">
        <f>+'Categorias-9 feb-Depurado'!Y3549</f>
        <v>33.600000000000001</v>
      </c>
      <c r="P3550" s="111">
        <f>+'Categorias-9 feb-Depurado'!AC3549</f>
        <v>44832</v>
      </c>
      <c r="Q3550" s="111">
        <f>+'Categorias-9 feb-Depurado'!AE3549</f>
        <v>44877</v>
      </c>
      <c r="R3550" s="112" t="str">
        <f>+'Categorias-9 feb-Depurado'!AB3549</f>
        <v>Compras</v>
      </c>
    </row>
    <row r="3551" spans="2:18" s="1" customFormat="1" ht="14.5" hidden="1">
      <c r="B3551" s="57" t="str">
        <f>+'Categorias-9 feb-Depurado'!B3550</f>
        <v>AIRBUS AMERICAS CUSTOMER SERVICES</v>
      </c>
      <c r="C3551" s="30" t="s">
        <v>4900</v>
      </c>
      <c r="D3551" s="31">
        <v>5</v>
      </c>
      <c r="E3551" s="30">
        <f>+'Categorias-9 feb-Depurado'!E3550</f>
        <v>133243459</v>
      </c>
      <c r="F3551" s="30" t="str">
        <f>+'Categorias-9 feb-Depurado'!F3550</f>
        <v>2550 Wasser Terrace Suite 9100</v>
      </c>
      <c r="G3551" s="30" t="str">
        <f>+'Categorias-9 feb-Depurado'!G3550</f>
        <v>Herndon</v>
      </c>
      <c r="H3551" s="30">
        <f>+'Categorias-9 feb-Depurado'!H3550</f>
        <v>74109202</v>
      </c>
      <c r="I3551" s="107">
        <f>+'Categorias-9 feb-Depurado'!R3550</f>
        <v>359957</v>
      </c>
      <c r="J3551" s="108">
        <f t="shared" si="228"/>
        <v>359957</v>
      </c>
      <c r="K3551" s="107">
        <f t="shared" si="229"/>
        <v>11088.410410946497</v>
      </c>
      <c r="L3551" s="109">
        <f t="shared" si="230"/>
        <v>371045.41041094647</v>
      </c>
      <c r="M3551" s="110">
        <f t="shared" si="231"/>
        <v>2.828679976915767E-07</v>
      </c>
      <c r="N3551" s="33" t="s">
        <v>4892</v>
      </c>
      <c r="O3551" s="33">
        <f>+'Categorias-9 feb-Depurado'!Y3550</f>
        <v>79</v>
      </c>
      <c r="P3551" s="111">
        <f>+'Categorias-9 feb-Depurado'!AC3550</f>
        <v>44832</v>
      </c>
      <c r="Q3551" s="111">
        <f>+'Categorias-9 feb-Depurado'!AE3550</f>
        <v>44877</v>
      </c>
      <c r="R3551" s="112" t="str">
        <f>+'Categorias-9 feb-Depurado'!AB3550</f>
        <v>Compras</v>
      </c>
    </row>
    <row r="3552" spans="2:18" s="1" customFormat="1" ht="14.5" hidden="1">
      <c r="B3552" s="57" t="str">
        <f>+'Categorias-9 feb-Depurado'!B3551</f>
        <v>AIRBUS AMERICAS CUSTOMER SERVICES</v>
      </c>
      <c r="C3552" s="30" t="s">
        <v>4900</v>
      </c>
      <c r="D3552" s="31">
        <v>5</v>
      </c>
      <c r="E3552" s="30">
        <f>+'Categorias-9 feb-Depurado'!E3551</f>
        <v>133243459</v>
      </c>
      <c r="F3552" s="30" t="str">
        <f>+'Categorias-9 feb-Depurado'!F3551</f>
        <v>2550 Wasser Terrace Suite 9100</v>
      </c>
      <c r="G3552" s="30" t="str">
        <f>+'Categorias-9 feb-Depurado'!G3551</f>
        <v>Herndon</v>
      </c>
      <c r="H3552" s="30">
        <f>+'Categorias-9 feb-Depurado'!H3551</f>
        <v>74109199</v>
      </c>
      <c r="I3552" s="107">
        <f>+'Categorias-9 feb-Depurado'!R3551</f>
        <v>15810777</v>
      </c>
      <c r="J3552" s="108">
        <f t="shared" si="228"/>
        <v>15810777</v>
      </c>
      <c r="K3552" s="107">
        <f t="shared" si="229"/>
        <v>487048.13156002923</v>
      </c>
      <c r="L3552" s="109">
        <f t="shared" si="230"/>
        <v>16297825.131560029</v>
      </c>
      <c r="M3552" s="110">
        <f t="shared" si="231"/>
        <v>1.2424714151796003E-05</v>
      </c>
      <c r="N3552" s="33" t="s">
        <v>4892</v>
      </c>
      <c r="O3552" s="33">
        <f>+'Categorias-9 feb-Depurado'!Y3551</f>
        <v>3470</v>
      </c>
      <c r="P3552" s="111">
        <f>+'Categorias-9 feb-Depurado'!AC3551</f>
        <v>44832</v>
      </c>
      <c r="Q3552" s="111">
        <f>+'Categorias-9 feb-Depurado'!AE3551</f>
        <v>44877</v>
      </c>
      <c r="R3552" s="112" t="str">
        <f>+'Categorias-9 feb-Depurado'!AB3551</f>
        <v>Compras</v>
      </c>
    </row>
    <row r="3553" spans="2:18" s="1" customFormat="1" ht="14.5" hidden="1">
      <c r="B3553" s="57" t="str">
        <f>+'Categorias-9 feb-Depurado'!B3552</f>
        <v>AIRBUS AMERICAS CUSTOMER SERVICES</v>
      </c>
      <c r="C3553" s="30" t="s">
        <v>4900</v>
      </c>
      <c r="D3553" s="31">
        <v>5</v>
      </c>
      <c r="E3553" s="30">
        <f>+'Categorias-9 feb-Depurado'!E3552</f>
        <v>133243459</v>
      </c>
      <c r="F3553" s="30" t="str">
        <f>+'Categorias-9 feb-Depurado'!F3552</f>
        <v>2550 Wasser Terrace Suite 9100</v>
      </c>
      <c r="G3553" s="30" t="str">
        <f>+'Categorias-9 feb-Depurado'!G3552</f>
        <v>Herndon</v>
      </c>
      <c r="H3553" s="30">
        <f>+'Categorias-9 feb-Depurado'!H3552</f>
        <v>74108969</v>
      </c>
      <c r="I3553" s="107">
        <f>+'Categorias-9 feb-Depurado'!R3552</f>
        <v>6670599</v>
      </c>
      <c r="J3553" s="108">
        <f t="shared" si="228"/>
        <v>6670599</v>
      </c>
      <c r="K3553" s="107">
        <f t="shared" si="229"/>
        <v>205486.59811824551</v>
      </c>
      <c r="L3553" s="109">
        <f t="shared" si="230"/>
        <v>6876085.5981182456</v>
      </c>
      <c r="M3553" s="110">
        <f t="shared" si="231"/>
        <v>5.2420121918268954E-06</v>
      </c>
      <c r="N3553" s="33" t="s">
        <v>4892</v>
      </c>
      <c r="O3553" s="33">
        <f>+'Categorias-9 feb-Depurado'!Y3552</f>
        <v>1464</v>
      </c>
      <c r="P3553" s="111">
        <f>+'Categorias-9 feb-Depurado'!AC3552</f>
        <v>44832</v>
      </c>
      <c r="Q3553" s="111">
        <f>+'Categorias-9 feb-Depurado'!AE3552</f>
        <v>44877</v>
      </c>
      <c r="R3553" s="112" t="str">
        <f>+'Categorias-9 feb-Depurado'!AB3552</f>
        <v>Compras</v>
      </c>
    </row>
    <row r="3554" spans="2:18" s="1" customFormat="1" ht="14.5" hidden="1">
      <c r="B3554" s="57" t="str">
        <f>+'Categorias-9 feb-Depurado'!B3553</f>
        <v>AIRBUS AMERICAS CUSTOMER SERVICES</v>
      </c>
      <c r="C3554" s="30" t="s">
        <v>4900</v>
      </c>
      <c r="D3554" s="31">
        <v>5</v>
      </c>
      <c r="E3554" s="30">
        <f>+'Categorias-9 feb-Depurado'!E3553</f>
        <v>133243459</v>
      </c>
      <c r="F3554" s="30" t="str">
        <f>+'Categorias-9 feb-Depurado'!F3553</f>
        <v>2550 Wasser Terrace Suite 9100</v>
      </c>
      <c r="G3554" s="30" t="str">
        <f>+'Categorias-9 feb-Depurado'!G3553</f>
        <v>Herndon</v>
      </c>
      <c r="H3554" s="30">
        <f>+'Categorias-9 feb-Depurado'!H3553</f>
        <v>74108970</v>
      </c>
      <c r="I3554" s="107">
        <f>+'Categorias-9 feb-Depurado'!R3553</f>
        <v>6045504</v>
      </c>
      <c r="J3554" s="108">
        <f t="shared" si="228"/>
        <v>6045504</v>
      </c>
      <c r="K3554" s="107">
        <f t="shared" si="229"/>
        <v>186230.65947604491</v>
      </c>
      <c r="L3554" s="109">
        <f t="shared" si="230"/>
        <v>6231734.6594760446</v>
      </c>
      <c r="M3554" s="110">
        <f t="shared" si="231"/>
        <v>4.75078859840597E-06</v>
      </c>
      <c r="N3554" s="33" t="s">
        <v>4892</v>
      </c>
      <c r="O3554" s="33">
        <f>+'Categorias-9 feb-Depurado'!Y3553</f>
        <v>1326.8099999999999</v>
      </c>
      <c r="P3554" s="111">
        <f>+'Categorias-9 feb-Depurado'!AC3553</f>
        <v>44832</v>
      </c>
      <c r="Q3554" s="111">
        <f>+'Categorias-9 feb-Depurado'!AE3553</f>
        <v>44877</v>
      </c>
      <c r="R3554" s="112" t="str">
        <f>+'Categorias-9 feb-Depurado'!AB3553</f>
        <v>Compras</v>
      </c>
    </row>
    <row r="3555" spans="2:18" s="1" customFormat="1" ht="14.5" hidden="1">
      <c r="B3555" s="57" t="str">
        <f>+'Categorias-9 feb-Depurado'!B3554</f>
        <v>AIRBUS AMERICAS CUSTOMER SERVICES</v>
      </c>
      <c r="C3555" s="30" t="s">
        <v>4900</v>
      </c>
      <c r="D3555" s="31">
        <v>5</v>
      </c>
      <c r="E3555" s="30">
        <f>+'Categorias-9 feb-Depurado'!E3554</f>
        <v>133243459</v>
      </c>
      <c r="F3555" s="30" t="str">
        <f>+'Categorias-9 feb-Depurado'!F3554</f>
        <v>2550 Wasser Terrace Suite 9100</v>
      </c>
      <c r="G3555" s="30" t="str">
        <f>+'Categorias-9 feb-Depurado'!G3554</f>
        <v>Herndon</v>
      </c>
      <c r="H3555" s="30">
        <f>+'Categorias-9 feb-Depurado'!H3554</f>
        <v>74109517</v>
      </c>
      <c r="I3555" s="107">
        <f>+'Categorias-9 feb-Depurado'!R3554</f>
        <v>29075371</v>
      </c>
      <c r="J3555" s="108">
        <f t="shared" si="228"/>
        <v>29075371</v>
      </c>
      <c r="K3555" s="107">
        <f t="shared" si="229"/>
        <v>885446.24736793258</v>
      </c>
      <c r="L3555" s="109">
        <f t="shared" si="230"/>
        <v>29960817.247367933</v>
      </c>
      <c r="M3555" s="110">
        <f t="shared" si="231"/>
        <v>2.2840752495981279E-05</v>
      </c>
      <c r="N3555" s="33" t="s">
        <v>4892</v>
      </c>
      <c r="O3555" s="33">
        <f>+'Categorias-9 feb-Depurado'!Y3554</f>
        <v>6480</v>
      </c>
      <c r="P3555" s="111">
        <f>+'Categorias-9 feb-Depurado'!AC3554</f>
        <v>44833</v>
      </c>
      <c r="Q3555" s="111">
        <f>+'Categorias-9 feb-Depurado'!AE3554</f>
        <v>44878</v>
      </c>
      <c r="R3555" s="112" t="str">
        <f>+'Categorias-9 feb-Depurado'!AB3554</f>
        <v>Compras</v>
      </c>
    </row>
    <row r="3556" spans="2:18" s="1" customFormat="1" ht="14.5" hidden="1">
      <c r="B3556" s="57" t="str">
        <f>+'Categorias-9 feb-Depurado'!B3555</f>
        <v>AIRBUS AMERICAS CUSTOMER SERVICES</v>
      </c>
      <c r="C3556" s="30" t="s">
        <v>4900</v>
      </c>
      <c r="D3556" s="31">
        <v>5</v>
      </c>
      <c r="E3556" s="30">
        <f>+'Categorias-9 feb-Depurado'!E3555</f>
        <v>133243459</v>
      </c>
      <c r="F3556" s="30" t="str">
        <f>+'Categorias-9 feb-Depurado'!F3555</f>
        <v>2550 Wasser Terrace Suite 9100</v>
      </c>
      <c r="G3556" s="30" t="str">
        <f>+'Categorias-9 feb-Depurado'!G3555</f>
        <v>Herndon</v>
      </c>
      <c r="H3556" s="30">
        <f>+'Categorias-9 feb-Depurado'!H3555</f>
        <v>74109959</v>
      </c>
      <c r="I3556" s="107">
        <f>+'Categorias-9 feb-Depurado'!R3555</f>
        <v>1597555</v>
      </c>
      <c r="J3556" s="108">
        <f t="shared" si="228"/>
        <v>1597555</v>
      </c>
      <c r="K3556" s="107">
        <f t="shared" si="229"/>
        <v>48090.018373909043</v>
      </c>
      <c r="L3556" s="109">
        <f t="shared" si="230"/>
        <v>1645645.0183739089</v>
      </c>
      <c r="M3556" s="110">
        <f t="shared" si="231"/>
        <v>1.2545642614012845E-06</v>
      </c>
      <c r="N3556" s="33" t="s">
        <v>4892</v>
      </c>
      <c r="O3556" s="33">
        <f>+'Categorias-9 feb-Depurado'!Y3555</f>
        <v>352.5</v>
      </c>
      <c r="P3556" s="111">
        <f>+'Categorias-9 feb-Depurado'!AC3555</f>
        <v>44834</v>
      </c>
      <c r="Q3556" s="111">
        <f>+'Categorias-9 feb-Depurado'!AE3555</f>
        <v>44879</v>
      </c>
      <c r="R3556" s="112" t="str">
        <f>+'Categorias-9 feb-Depurado'!AB3555</f>
        <v>Compras</v>
      </c>
    </row>
    <row r="3557" spans="2:18" s="1" customFormat="1" ht="14.5" hidden="1">
      <c r="B3557" s="57" t="str">
        <f>+'Categorias-9 feb-Depurado'!B3556</f>
        <v>AIRBUS AMERICAS CUSTOMER SERVICES</v>
      </c>
      <c r="C3557" s="30" t="s">
        <v>4900</v>
      </c>
      <c r="D3557" s="31">
        <v>5</v>
      </c>
      <c r="E3557" s="30">
        <f>+'Categorias-9 feb-Depurado'!E3556</f>
        <v>133243459</v>
      </c>
      <c r="F3557" s="30" t="str">
        <f>+'Categorias-9 feb-Depurado'!F3556</f>
        <v>2550 Wasser Terrace Suite 9100</v>
      </c>
      <c r="G3557" s="30" t="str">
        <f>+'Categorias-9 feb-Depurado'!G3556</f>
        <v>Herndon</v>
      </c>
      <c r="H3557" s="30">
        <f>+'Categorias-9 feb-Depurado'!H3556</f>
        <v>74110542</v>
      </c>
      <c r="I3557" s="107">
        <f>+'Categorias-9 feb-Depurado'!R3556</f>
        <v>244732</v>
      </c>
      <c r="J3557" s="108">
        <f t="shared" si="228"/>
        <v>244732</v>
      </c>
      <c r="K3557" s="107">
        <f t="shared" si="229"/>
        <v>7366.9866619199393</v>
      </c>
      <c r="L3557" s="109">
        <f t="shared" si="230"/>
        <v>252098.98666191995</v>
      </c>
      <c r="M3557" s="110">
        <f t="shared" si="231"/>
        <v>1.9218870137257194E-07</v>
      </c>
      <c r="N3557" s="33" t="s">
        <v>4892</v>
      </c>
      <c r="O3557" s="33">
        <f>+'Categorias-9 feb-Depurado'!Y3556</f>
        <v>54</v>
      </c>
      <c r="P3557" s="111">
        <f>+'Categorias-9 feb-Depurado'!AC3556</f>
        <v>44834</v>
      </c>
      <c r="Q3557" s="111">
        <f>+'Categorias-9 feb-Depurado'!AE3556</f>
        <v>44879</v>
      </c>
      <c r="R3557" s="112" t="str">
        <f>+'Categorias-9 feb-Depurado'!AB3556</f>
        <v>Compras</v>
      </c>
    </row>
    <row r="3558" spans="2:18" s="1" customFormat="1" ht="14.5" hidden="1">
      <c r="B3558" s="57" t="str">
        <f>+'Categorias-9 feb-Depurado'!B3557</f>
        <v>AIRBUS AMERICAS CUSTOMER SERVICES</v>
      </c>
      <c r="C3558" s="30" t="s">
        <v>4900</v>
      </c>
      <c r="D3558" s="31">
        <v>5</v>
      </c>
      <c r="E3558" s="30">
        <f>+'Categorias-9 feb-Depurado'!E3557</f>
        <v>133243459</v>
      </c>
      <c r="F3558" s="30" t="str">
        <f>+'Categorias-9 feb-Depurado'!F3557</f>
        <v>2550 Wasser Terrace Suite 9100</v>
      </c>
      <c r="G3558" s="30" t="str">
        <f>+'Categorias-9 feb-Depurado'!G3557</f>
        <v>Herndon</v>
      </c>
      <c r="H3558" s="30">
        <f>+'Categorias-9 feb-Depurado'!H3557</f>
        <v>74109958</v>
      </c>
      <c r="I3558" s="107">
        <f>+'Categorias-9 feb-Depurado'!R3557</f>
        <v>2127807</v>
      </c>
      <c r="J3558" s="108">
        <f t="shared" si="228"/>
        <v>2127807</v>
      </c>
      <c r="K3558" s="107">
        <f t="shared" si="229"/>
        <v>64051.802739894578</v>
      </c>
      <c r="L3558" s="109">
        <f t="shared" si="230"/>
        <v>2191858.8027398945</v>
      </c>
      <c r="M3558" s="110">
        <f t="shared" si="231"/>
        <v>1.6709725908400543E-06</v>
      </c>
      <c r="N3558" s="33" t="s">
        <v>4892</v>
      </c>
      <c r="O3558" s="33">
        <f>+'Categorias-9 feb-Depurado'!Y3557</f>
        <v>469.5</v>
      </c>
      <c r="P3558" s="111">
        <f>+'Categorias-9 feb-Depurado'!AC3557</f>
        <v>44834</v>
      </c>
      <c r="Q3558" s="111">
        <f>+'Categorias-9 feb-Depurado'!AE3557</f>
        <v>44879</v>
      </c>
      <c r="R3558" s="112" t="str">
        <f>+'Categorias-9 feb-Depurado'!AB3557</f>
        <v>Compras</v>
      </c>
    </row>
    <row r="3559" spans="2:18" s="1" customFormat="1" ht="14.5" hidden="1">
      <c r="B3559" s="57" t="str">
        <f>+'Categorias-9 feb-Depurado'!B3558</f>
        <v>AIRBUS AMERICAS CUSTOMER SERVICES</v>
      </c>
      <c r="C3559" s="30" t="s">
        <v>4900</v>
      </c>
      <c r="D3559" s="31">
        <v>5</v>
      </c>
      <c r="E3559" s="30">
        <f>+'Categorias-9 feb-Depurado'!E3558</f>
        <v>133243459</v>
      </c>
      <c r="F3559" s="30" t="str">
        <f>+'Categorias-9 feb-Depurado'!F3558</f>
        <v>2550 Wasser Terrace Suite 9100</v>
      </c>
      <c r="G3559" s="30" t="str">
        <f>+'Categorias-9 feb-Depurado'!G3558</f>
        <v>Herndon</v>
      </c>
      <c r="H3559" s="30">
        <f>+'Categorias-9 feb-Depurado'!H3558</f>
        <v>74110544</v>
      </c>
      <c r="I3559" s="107">
        <f>+'Categorias-9 feb-Depurado'!R3558</f>
        <v>1178338</v>
      </c>
      <c r="J3559" s="108">
        <f t="shared" si="228"/>
        <v>1178338</v>
      </c>
      <c r="K3559" s="107">
        <f t="shared" si="229"/>
        <v>35470.638613803741</v>
      </c>
      <c r="L3559" s="109">
        <f t="shared" si="230"/>
        <v>1213808.6386138038</v>
      </c>
      <c r="M3559" s="110">
        <f t="shared" si="231"/>
        <v>9.253520177089784E-07</v>
      </c>
      <c r="N3559" s="33" t="s">
        <v>4892</v>
      </c>
      <c r="O3559" s="33">
        <f>+'Categorias-9 feb-Depurado'!Y3558</f>
        <v>260</v>
      </c>
      <c r="P3559" s="111">
        <f>+'Categorias-9 feb-Depurado'!AC3558</f>
        <v>44834</v>
      </c>
      <c r="Q3559" s="111">
        <f>+'Categorias-9 feb-Depurado'!AE3558</f>
        <v>44879</v>
      </c>
      <c r="R3559" s="112" t="str">
        <f>+'Categorias-9 feb-Depurado'!AB3558</f>
        <v>Compras</v>
      </c>
    </row>
    <row r="3560" spans="2:18" s="1" customFormat="1" ht="14.5" hidden="1">
      <c r="B3560" s="57" t="str">
        <f>+'Categorias-9 feb-Depurado'!B3559</f>
        <v>AIRBUS AMERICAS CUSTOMER SERVICES</v>
      </c>
      <c r="C3560" s="30" t="s">
        <v>4900</v>
      </c>
      <c r="D3560" s="31">
        <v>5</v>
      </c>
      <c r="E3560" s="30">
        <f>+'Categorias-9 feb-Depurado'!E3559</f>
        <v>133243459</v>
      </c>
      <c r="F3560" s="30" t="str">
        <f>+'Categorias-9 feb-Depurado'!F3559</f>
        <v>2550 Wasser Terrace Suite 9100</v>
      </c>
      <c r="G3560" s="30" t="str">
        <f>+'Categorias-9 feb-Depurado'!G3559</f>
        <v>Herndon</v>
      </c>
      <c r="H3560" s="30">
        <f>+'Categorias-9 feb-Depurado'!H3559</f>
        <v>74110545</v>
      </c>
      <c r="I3560" s="107">
        <f>+'Categorias-9 feb-Depurado'!R3559</f>
        <v>1569965</v>
      </c>
      <c r="J3560" s="108">
        <f t="shared" si="228"/>
        <v>1569965</v>
      </c>
      <c r="K3560" s="107">
        <f t="shared" si="229"/>
        <v>46708.283190571346</v>
      </c>
      <c r="L3560" s="109">
        <f t="shared" si="230"/>
        <v>1616673.2831905712</v>
      </c>
      <c r="M3560" s="110">
        <f t="shared" si="231"/>
        <v>1.2324775396927882E-06</v>
      </c>
      <c r="N3560" s="33" t="s">
        <v>4892</v>
      </c>
      <c r="O3560" s="33">
        <f>+'Categorias-9 feb-Depurado'!Y3559</f>
        <v>342</v>
      </c>
      <c r="P3560" s="111">
        <f>+'Categorias-9 feb-Depurado'!AC3559</f>
        <v>44835</v>
      </c>
      <c r="Q3560" s="111">
        <f>+'Categorias-9 feb-Depurado'!AE3559</f>
        <v>44880</v>
      </c>
      <c r="R3560" s="112" t="str">
        <f>+'Categorias-9 feb-Depurado'!AB3559</f>
        <v>Compras</v>
      </c>
    </row>
    <row r="3561" spans="2:18" s="1" customFormat="1" ht="14.5" hidden="1">
      <c r="B3561" s="57" t="str">
        <f>+'Categorias-9 feb-Depurado'!B3560</f>
        <v>AIRBUS AMERICAS CUSTOMER SERVICES</v>
      </c>
      <c r="C3561" s="30" t="s">
        <v>4900</v>
      </c>
      <c r="D3561" s="31">
        <v>5</v>
      </c>
      <c r="E3561" s="30">
        <f>+'Categorias-9 feb-Depurado'!E3560</f>
        <v>133243459</v>
      </c>
      <c r="F3561" s="30" t="str">
        <f>+'Categorias-9 feb-Depurado'!F3560</f>
        <v>2550 Wasser Terrace Suite 9100</v>
      </c>
      <c r="G3561" s="30" t="str">
        <f>+'Categorias-9 feb-Depurado'!G3560</f>
        <v>Herndon</v>
      </c>
      <c r="H3561" s="30">
        <f>+'Categorias-9 feb-Depurado'!H3560</f>
        <v>74110543</v>
      </c>
      <c r="I3561" s="107">
        <f>+'Categorias-9 feb-Depurado'!R3560</f>
        <v>2410034</v>
      </c>
      <c r="J3561" s="108">
        <f t="shared" si="228"/>
        <v>2410034</v>
      </c>
      <c r="K3561" s="107">
        <f t="shared" si="229"/>
        <v>71701.312176325853</v>
      </c>
      <c r="L3561" s="109">
        <f t="shared" si="230"/>
        <v>2481735.3121763258</v>
      </c>
      <c r="M3561" s="110">
        <f t="shared" si="231"/>
        <v>1.8919611423795878E-06</v>
      </c>
      <c r="N3561" s="33" t="s">
        <v>4892</v>
      </c>
      <c r="O3561" s="33">
        <f>+'Categorias-9 feb-Depurado'!Y3560</f>
        <v>525</v>
      </c>
      <c r="P3561" s="111">
        <f>+'Categorias-9 feb-Depurado'!AC3560</f>
        <v>44835</v>
      </c>
      <c r="Q3561" s="111">
        <f>+'Categorias-9 feb-Depurado'!AE3560</f>
        <v>44880</v>
      </c>
      <c r="R3561" s="112" t="str">
        <f>+'Categorias-9 feb-Depurado'!AB3560</f>
        <v>Compras</v>
      </c>
    </row>
    <row r="3562" spans="2:18" s="1" customFormat="1" ht="14.5" hidden="1">
      <c r="B3562" s="57" t="str">
        <f>+'Categorias-9 feb-Depurado'!B3561</f>
        <v>AIRBUS AMERICAS CUSTOMER SERVICES</v>
      </c>
      <c r="C3562" s="30" t="s">
        <v>4900</v>
      </c>
      <c r="D3562" s="31">
        <v>5</v>
      </c>
      <c r="E3562" s="30">
        <f>+'Categorias-9 feb-Depurado'!E3561</f>
        <v>133243459</v>
      </c>
      <c r="F3562" s="30" t="str">
        <f>+'Categorias-9 feb-Depurado'!F3561</f>
        <v>2550 Wasser Terrace Suite 9100</v>
      </c>
      <c r="G3562" s="30" t="str">
        <f>+'Categorias-9 feb-Depurado'!G3561</f>
        <v>Herndon</v>
      </c>
      <c r="H3562" s="30">
        <f>+'Categorias-9 feb-Depurado'!H3561</f>
        <v>74110546</v>
      </c>
      <c r="I3562" s="107">
        <f>+'Categorias-9 feb-Depurado'!R3561</f>
        <v>1193540</v>
      </c>
      <c r="J3562" s="108">
        <f t="shared" si="228"/>
        <v>1193540</v>
      </c>
      <c r="K3562" s="107">
        <f t="shared" si="229"/>
        <v>35509.2020008564</v>
      </c>
      <c r="L3562" s="109">
        <f t="shared" si="230"/>
        <v>1229049.2020008564</v>
      </c>
      <c r="M3562" s="110">
        <f t="shared" si="231"/>
        <v>9.3697072401291152E-07</v>
      </c>
      <c r="N3562" s="33" t="s">
        <v>4892</v>
      </c>
      <c r="O3562" s="33">
        <f>+'Categorias-9 feb-Depurado'!Y3561</f>
        <v>260</v>
      </c>
      <c r="P3562" s="111">
        <f>+'Categorias-9 feb-Depurado'!AC3561</f>
        <v>44835</v>
      </c>
      <c r="Q3562" s="111">
        <f>+'Categorias-9 feb-Depurado'!AE3561</f>
        <v>44880</v>
      </c>
      <c r="R3562" s="112" t="str">
        <f>+'Categorias-9 feb-Depurado'!AB3561</f>
        <v>Compras</v>
      </c>
    </row>
    <row r="3563" spans="2:18" s="1" customFormat="1" ht="14.5" hidden="1">
      <c r="B3563" s="57" t="str">
        <f>+'Categorias-9 feb-Depurado'!B3562</f>
        <v>AIRBUS AMERICAS CUSTOMER SERVICES</v>
      </c>
      <c r="C3563" s="30" t="s">
        <v>4900</v>
      </c>
      <c r="D3563" s="31">
        <v>5</v>
      </c>
      <c r="E3563" s="30">
        <f>+'Categorias-9 feb-Depurado'!E3562</f>
        <v>133243459</v>
      </c>
      <c r="F3563" s="30" t="str">
        <f>+'Categorias-9 feb-Depurado'!F3562</f>
        <v>2550 Wasser Terrace Suite 9100</v>
      </c>
      <c r="G3563" s="30" t="str">
        <f>+'Categorias-9 feb-Depurado'!G3562</f>
        <v>Herndon</v>
      </c>
      <c r="H3563" s="30">
        <f>+'Categorias-9 feb-Depurado'!H3562</f>
        <v>74111110</v>
      </c>
      <c r="I3563" s="107">
        <f>+'Categorias-9 feb-Depurado'!R3562</f>
        <v>2566112</v>
      </c>
      <c r="J3563" s="108">
        <f t="shared" si="228"/>
        <v>2566112</v>
      </c>
      <c r="K3563" s="107">
        <f t="shared" si="229"/>
        <v>75444.160721241511</v>
      </c>
      <c r="L3563" s="109">
        <f t="shared" si="230"/>
        <v>2641556.1607212415</v>
      </c>
      <c r="M3563" s="110">
        <f t="shared" si="231"/>
        <v>2.0138012248837733E-06</v>
      </c>
      <c r="N3563" s="33" t="s">
        <v>4892</v>
      </c>
      <c r="O3563" s="33">
        <f>+'Categorias-9 feb-Depurado'!Y3562</f>
        <v>559</v>
      </c>
      <c r="P3563" s="111">
        <f>+'Categorias-9 feb-Depurado'!AC3562</f>
        <v>44836</v>
      </c>
      <c r="Q3563" s="111">
        <f>+'Categorias-9 feb-Depurado'!AE3562</f>
        <v>44881</v>
      </c>
      <c r="R3563" s="112" t="str">
        <f>+'Categorias-9 feb-Depurado'!AB3562</f>
        <v>Compras</v>
      </c>
    </row>
    <row r="3564" spans="2:18" s="1" customFormat="1" ht="14.5" hidden="1">
      <c r="B3564" s="57" t="str">
        <f>+'Categorias-9 feb-Depurado'!B3563</f>
        <v>AIRBUS AMERICAS CUSTOMER SERVICES</v>
      </c>
      <c r="C3564" s="30" t="s">
        <v>4900</v>
      </c>
      <c r="D3564" s="31">
        <v>5</v>
      </c>
      <c r="E3564" s="30">
        <f>+'Categorias-9 feb-Depurado'!E3563</f>
        <v>133243459</v>
      </c>
      <c r="F3564" s="30" t="str">
        <f>+'Categorias-9 feb-Depurado'!F3563</f>
        <v>2550 Wasser Terrace Suite 9100</v>
      </c>
      <c r="G3564" s="30" t="str">
        <f>+'Categorias-9 feb-Depurado'!G3563</f>
        <v>Herndon</v>
      </c>
      <c r="H3564" s="30">
        <f>+'Categorias-9 feb-Depurado'!H3563</f>
        <v>74111210</v>
      </c>
      <c r="I3564" s="107">
        <f>+'Categorias-9 feb-Depurado'!R3563</f>
        <v>2836954</v>
      </c>
      <c r="J3564" s="108">
        <f t="shared" si="228"/>
        <v>2836954</v>
      </c>
      <c r="K3564" s="107">
        <f t="shared" si="229"/>
        <v>82411.590899156756</v>
      </c>
      <c r="L3564" s="109">
        <f t="shared" si="230"/>
        <v>2919365.5908991569</v>
      </c>
      <c r="M3564" s="110">
        <f t="shared" si="231"/>
        <v>2.2255903888225772E-06</v>
      </c>
      <c r="N3564" s="33" t="s">
        <v>4892</v>
      </c>
      <c r="O3564" s="33">
        <f>+'Categorias-9 feb-Depurado'!Y3563</f>
        <v>618</v>
      </c>
      <c r="P3564" s="111">
        <f>+'Categorias-9 feb-Depurado'!AC3563</f>
        <v>44837</v>
      </c>
      <c r="Q3564" s="111">
        <f>+'Categorias-9 feb-Depurado'!AE3563</f>
        <v>44882</v>
      </c>
      <c r="R3564" s="112" t="str">
        <f>+'Categorias-9 feb-Depurado'!AB3563</f>
        <v>Compras</v>
      </c>
    </row>
    <row r="3565" spans="2:18" s="1" customFormat="1" ht="14.5" hidden="1">
      <c r="B3565" s="57" t="str">
        <f>+'Categorias-9 feb-Depurado'!B3564</f>
        <v>AIRBUS AMERICAS CUSTOMER SERVICES</v>
      </c>
      <c r="C3565" s="30" t="s">
        <v>4900</v>
      </c>
      <c r="D3565" s="31">
        <v>5</v>
      </c>
      <c r="E3565" s="30">
        <f>+'Categorias-9 feb-Depurado'!E3564</f>
        <v>133243459</v>
      </c>
      <c r="F3565" s="30" t="str">
        <f>+'Categorias-9 feb-Depurado'!F3564</f>
        <v>2550 Wasser Terrace Suite 9100</v>
      </c>
      <c r="G3565" s="30" t="str">
        <f>+'Categorias-9 feb-Depurado'!G3564</f>
        <v>Herndon</v>
      </c>
      <c r="H3565" s="30">
        <f>+'Categorias-9 feb-Depurado'!H3564</f>
        <v>74112072</v>
      </c>
      <c r="I3565" s="107">
        <f>+'Categorias-9 feb-Depurado'!R3564</f>
        <v>8045818</v>
      </c>
      <c r="J3565" s="108">
        <f t="shared" si="228"/>
        <v>8045818</v>
      </c>
      <c r="K3565" s="107">
        <f t="shared" si="229"/>
        <v>230903.56522917087</v>
      </c>
      <c r="L3565" s="109">
        <f t="shared" si="230"/>
        <v>8276721.565229171</v>
      </c>
      <c r="M3565" s="110">
        <f t="shared" si="231"/>
        <v>6.3097927933243566E-06</v>
      </c>
      <c r="N3565" s="33" t="s">
        <v>4892</v>
      </c>
      <c r="O3565" s="33">
        <f>+'Categorias-9 feb-Depurado'!Y3564</f>
        <v>1770</v>
      </c>
      <c r="P3565" s="111">
        <f>+'Categorias-9 feb-Depurado'!AC3564</f>
        <v>44838</v>
      </c>
      <c r="Q3565" s="111">
        <f>+'Categorias-9 feb-Depurado'!AE3564</f>
        <v>44883</v>
      </c>
      <c r="R3565" s="112" t="str">
        <f>+'Categorias-9 feb-Depurado'!AB3564</f>
        <v>Compras</v>
      </c>
    </row>
    <row r="3566" spans="2:18" s="1" customFormat="1" ht="14.5" hidden="1">
      <c r="B3566" s="57" t="str">
        <f>+'Categorias-9 feb-Depurado'!B3565</f>
        <v>AIRBUS AMERICAS CUSTOMER SERVICES</v>
      </c>
      <c r="C3566" s="30" t="s">
        <v>4900</v>
      </c>
      <c r="D3566" s="31">
        <v>5</v>
      </c>
      <c r="E3566" s="30">
        <f>+'Categorias-9 feb-Depurado'!E3565</f>
        <v>133243459</v>
      </c>
      <c r="F3566" s="30" t="str">
        <f>+'Categorias-9 feb-Depurado'!F3565</f>
        <v>2550 Wasser Terrace Suite 9100</v>
      </c>
      <c r="G3566" s="30" t="str">
        <f>+'Categorias-9 feb-Depurado'!G3565</f>
        <v>Herndon</v>
      </c>
      <c r="H3566" s="30">
        <f>+'Categorias-9 feb-Depurado'!H3565</f>
        <v>74112070</v>
      </c>
      <c r="I3566" s="107">
        <f>+'Categorias-9 feb-Depurado'!R3565</f>
        <v>8790090</v>
      </c>
      <c r="J3566" s="108">
        <f t="shared" si="228"/>
        <v>8790090</v>
      </c>
      <c r="K3566" s="107">
        <f t="shared" si="229"/>
        <v>249181.12603521804</v>
      </c>
      <c r="L3566" s="109">
        <f t="shared" si="230"/>
        <v>9039271.1260352172</v>
      </c>
      <c r="M3566" s="110">
        <f t="shared" si="231"/>
        <v>6.8911255934441603E-06</v>
      </c>
      <c r="N3566" s="33" t="s">
        <v>4892</v>
      </c>
      <c r="O3566" s="33">
        <f>+'Categorias-9 feb-Depurado'!Y3565</f>
        <v>1960</v>
      </c>
      <c r="P3566" s="111">
        <f>+'Categorias-9 feb-Depurado'!AC3565</f>
        <v>44839</v>
      </c>
      <c r="Q3566" s="111">
        <f>+'Categorias-9 feb-Depurado'!AE3565</f>
        <v>44884</v>
      </c>
      <c r="R3566" s="112" t="str">
        <f>+'Categorias-9 feb-Depurado'!AB3565</f>
        <v>Compras</v>
      </c>
    </row>
    <row r="3567" spans="2:18" s="1" customFormat="1" ht="14.5" hidden="1">
      <c r="B3567" s="57" t="str">
        <f>+'Categorias-9 feb-Depurado'!B3566</f>
        <v>AIRBUS AMERICAS CUSTOMER SERVICES</v>
      </c>
      <c r="C3567" s="30" t="s">
        <v>4900</v>
      </c>
      <c r="D3567" s="31">
        <v>5</v>
      </c>
      <c r="E3567" s="30">
        <f>+'Categorias-9 feb-Depurado'!E3566</f>
        <v>133243459</v>
      </c>
      <c r="F3567" s="30" t="str">
        <f>+'Categorias-9 feb-Depurado'!F3566</f>
        <v>2550 Wasser Terrace Suite 9100</v>
      </c>
      <c r="G3567" s="30" t="str">
        <f>+'Categorias-9 feb-Depurado'!G3566</f>
        <v>Herndon</v>
      </c>
      <c r="H3567" s="30">
        <f>+'Categorias-9 feb-Depurado'!H3566</f>
        <v>74112069</v>
      </c>
      <c r="I3567" s="107">
        <f>+'Categorias-9 feb-Depurado'!R3566</f>
        <v>9395530</v>
      </c>
      <c r="J3567" s="108">
        <f t="shared" si="228"/>
        <v>9395530</v>
      </c>
      <c r="K3567" s="107">
        <f t="shared" si="229"/>
        <v>266344.11537284282</v>
      </c>
      <c r="L3567" s="109">
        <f t="shared" si="230"/>
        <v>9661874.1153728422</v>
      </c>
      <c r="M3567" s="110">
        <f t="shared" si="231"/>
        <v>7.3657695480902259E-06</v>
      </c>
      <c r="N3567" s="33" t="s">
        <v>4892</v>
      </c>
      <c r="O3567" s="33">
        <f>+'Categorias-9 feb-Depurado'!Y3566</f>
        <v>2095</v>
      </c>
      <c r="P3567" s="111">
        <f>+'Categorias-9 feb-Depurado'!AC3566</f>
        <v>44839</v>
      </c>
      <c r="Q3567" s="111">
        <f>+'Categorias-9 feb-Depurado'!AE3566</f>
        <v>44884</v>
      </c>
      <c r="R3567" s="112" t="str">
        <f>+'Categorias-9 feb-Depurado'!AB3566</f>
        <v>Compras</v>
      </c>
    </row>
    <row r="3568" spans="2:18" s="1" customFormat="1" ht="14.5" hidden="1">
      <c r="B3568" s="57" t="str">
        <f>+'Categorias-9 feb-Depurado'!B3567</f>
        <v>AIRBUS AMERICAS CUSTOMER SERVICES</v>
      </c>
      <c r="C3568" s="30" t="s">
        <v>4900</v>
      </c>
      <c r="D3568" s="31">
        <v>5</v>
      </c>
      <c r="E3568" s="30">
        <f>+'Categorias-9 feb-Depurado'!E3567</f>
        <v>133243459</v>
      </c>
      <c r="F3568" s="30" t="str">
        <f>+'Categorias-9 feb-Depurado'!F3567</f>
        <v>2550 Wasser Terrace Suite 9100</v>
      </c>
      <c r="G3568" s="30" t="str">
        <f>+'Categorias-9 feb-Depurado'!G3567</f>
        <v>Herndon</v>
      </c>
      <c r="H3568" s="30">
        <f>+'Categorias-9 feb-Depurado'!H3567</f>
        <v>74112071</v>
      </c>
      <c r="I3568" s="107">
        <f>+'Categorias-9 feb-Depurado'!R3567</f>
        <v>8790090</v>
      </c>
      <c r="J3568" s="108">
        <f t="shared" si="228"/>
        <v>8790090</v>
      </c>
      <c r="K3568" s="107">
        <f t="shared" si="229"/>
        <v>249181.12603521804</v>
      </c>
      <c r="L3568" s="109">
        <f t="shared" si="230"/>
        <v>9039271.1260352172</v>
      </c>
      <c r="M3568" s="110">
        <f t="shared" si="231"/>
        <v>6.8911255934441603E-06</v>
      </c>
      <c r="N3568" s="33" t="s">
        <v>4892</v>
      </c>
      <c r="O3568" s="33">
        <f>+'Categorias-9 feb-Depurado'!Y3567</f>
        <v>1960</v>
      </c>
      <c r="P3568" s="111">
        <f>+'Categorias-9 feb-Depurado'!AC3567</f>
        <v>44839</v>
      </c>
      <c r="Q3568" s="111">
        <f>+'Categorias-9 feb-Depurado'!AE3567</f>
        <v>44884</v>
      </c>
      <c r="R3568" s="112" t="str">
        <f>+'Categorias-9 feb-Depurado'!AB3567</f>
        <v>Compras</v>
      </c>
    </row>
    <row r="3569" spans="2:18" s="1" customFormat="1" ht="14.5" hidden="1">
      <c r="B3569" s="57" t="str">
        <f>+'Categorias-9 feb-Depurado'!B3568</f>
        <v>AIRBUS AMERICAS CUSTOMER SERVICES</v>
      </c>
      <c r="C3569" s="30" t="s">
        <v>4900</v>
      </c>
      <c r="D3569" s="31">
        <v>5</v>
      </c>
      <c r="E3569" s="30">
        <f>+'Categorias-9 feb-Depurado'!E3568</f>
        <v>133243459</v>
      </c>
      <c r="F3569" s="30" t="str">
        <f>+'Categorias-9 feb-Depurado'!F3568</f>
        <v>2550 Wasser Terrace Suite 9100</v>
      </c>
      <c r="G3569" s="30" t="str">
        <f>+'Categorias-9 feb-Depurado'!G3568</f>
        <v>Herndon</v>
      </c>
      <c r="H3569" s="30">
        <f>+'Categorias-9 feb-Depurado'!H3568</f>
        <v>74112966</v>
      </c>
      <c r="I3569" s="107">
        <f>+'Categorias-9 feb-Depurado'!R3568</f>
        <v>2219858</v>
      </c>
      <c r="J3569" s="108">
        <f t="shared" si="228"/>
        <v>2219858</v>
      </c>
      <c r="K3569" s="107">
        <f t="shared" si="229"/>
        <v>62150.383877039923</v>
      </c>
      <c r="L3569" s="109">
        <f t="shared" si="230"/>
        <v>2282008.3838770399</v>
      </c>
      <c r="M3569" s="110">
        <f t="shared" si="231"/>
        <v>1.7396984955231388E-06</v>
      </c>
      <c r="N3569" s="33" t="s">
        <v>4892</v>
      </c>
      <c r="O3569" s="33">
        <f>+'Categorias-9 feb-Depurado'!Y3568</f>
        <v>488</v>
      </c>
      <c r="P3569" s="111">
        <f>+'Categorias-9 feb-Depurado'!AC3568</f>
        <v>44840</v>
      </c>
      <c r="Q3569" s="111">
        <f>+'Categorias-9 feb-Depurado'!AE3568</f>
        <v>44885</v>
      </c>
      <c r="R3569" s="112" t="str">
        <f>+'Categorias-9 feb-Depurado'!AB3568</f>
        <v>Compras</v>
      </c>
    </row>
    <row r="3570" spans="2:18" s="1" customFormat="1" ht="14.5" hidden="1">
      <c r="B3570" s="57" t="str">
        <f>+'Categorias-9 feb-Depurado'!B3569</f>
        <v>AIRBUS AMERICAS CUSTOMER SERVICES</v>
      </c>
      <c r="C3570" s="30" t="s">
        <v>4900</v>
      </c>
      <c r="D3570" s="31">
        <v>5</v>
      </c>
      <c r="E3570" s="30">
        <f>+'Categorias-9 feb-Depurado'!E3569</f>
        <v>133243459</v>
      </c>
      <c r="F3570" s="30" t="str">
        <f>+'Categorias-9 feb-Depurado'!F3569</f>
        <v>2550 Wasser Terrace Suite 9100</v>
      </c>
      <c r="G3570" s="30" t="str">
        <f>+'Categorias-9 feb-Depurado'!G3569</f>
        <v>Herndon</v>
      </c>
      <c r="H3570" s="30">
        <f>+'Categorias-9 feb-Depurado'!H3569</f>
        <v>74113624</v>
      </c>
      <c r="I3570" s="107">
        <f>+'Categorias-9 feb-Depurado'!R3569</f>
        <v>2019707</v>
      </c>
      <c r="J3570" s="108">
        <f t="shared" si="228"/>
        <v>2019707</v>
      </c>
      <c r="K3570" s="107">
        <f t="shared" si="229"/>
        <v>56546.664412383441</v>
      </c>
      <c r="L3570" s="109">
        <f t="shared" si="230"/>
        <v>2076253.6644123835</v>
      </c>
      <c r="M3570" s="110">
        <f t="shared" si="231"/>
        <v>1.5828405372314591E-06</v>
      </c>
      <c r="N3570" s="33" t="s">
        <v>4892</v>
      </c>
      <c r="O3570" s="33">
        <f>+'Categorias-9 feb-Depurado'!Y3569</f>
        <v>444</v>
      </c>
      <c r="P3570" s="111">
        <f>+'Categorias-9 feb-Depurado'!AC3569</f>
        <v>44840</v>
      </c>
      <c r="Q3570" s="111">
        <f>+'Categorias-9 feb-Depurado'!AE3569</f>
        <v>44885</v>
      </c>
      <c r="R3570" s="112" t="str">
        <f>+'Categorias-9 feb-Depurado'!AB3569</f>
        <v>Compras</v>
      </c>
    </row>
    <row r="3571" spans="2:18" s="1" customFormat="1" ht="14.5" hidden="1">
      <c r="B3571" s="57" t="str">
        <f>+'Categorias-9 feb-Depurado'!B3570</f>
        <v>AIRBUS AMERICAS CUSTOMER SERVICES</v>
      </c>
      <c r="C3571" s="30" t="s">
        <v>4900</v>
      </c>
      <c r="D3571" s="31">
        <v>5</v>
      </c>
      <c r="E3571" s="30">
        <f>+'Categorias-9 feb-Depurado'!E3570</f>
        <v>133243459</v>
      </c>
      <c r="F3571" s="30" t="str">
        <f>+'Categorias-9 feb-Depurado'!F3570</f>
        <v>2550 Wasser Terrace Suite 9100</v>
      </c>
      <c r="G3571" s="30" t="str">
        <f>+'Categorias-9 feb-Depurado'!G3570</f>
        <v>Herndon</v>
      </c>
      <c r="H3571" s="30">
        <f>+'Categorias-9 feb-Depurado'!H3570</f>
        <v>74112967</v>
      </c>
      <c r="I3571" s="107">
        <f>+'Categorias-9 feb-Depurado'!R3570</f>
        <v>363911</v>
      </c>
      <c r="J3571" s="108">
        <f t="shared" si="228"/>
        <v>363911</v>
      </c>
      <c r="K3571" s="107">
        <f t="shared" si="229"/>
        <v>10188.583390053542</v>
      </c>
      <c r="L3571" s="109">
        <f t="shared" si="230"/>
        <v>374099.58339005354</v>
      </c>
      <c r="M3571" s="110">
        <f t="shared" si="231"/>
        <v>2.8519635904833595E-07</v>
      </c>
      <c r="N3571" s="33" t="s">
        <v>4892</v>
      </c>
      <c r="O3571" s="33">
        <f>+'Categorias-9 feb-Depurado'!Y3570</f>
        <v>80</v>
      </c>
      <c r="P3571" s="111">
        <f>+'Categorias-9 feb-Depurado'!AC3570</f>
        <v>44840</v>
      </c>
      <c r="Q3571" s="111">
        <f>+'Categorias-9 feb-Depurado'!AE3570</f>
        <v>44885</v>
      </c>
      <c r="R3571" s="112" t="str">
        <f>+'Categorias-9 feb-Depurado'!AB3570</f>
        <v>Compras</v>
      </c>
    </row>
    <row r="3572" spans="2:18" s="1" customFormat="1" ht="14.5" hidden="1">
      <c r="B3572" s="57" t="str">
        <f>+'Categorias-9 feb-Depurado'!B3571</f>
        <v>AIRBUS AMERICAS CUSTOMER SERVICES</v>
      </c>
      <c r="C3572" s="30" t="s">
        <v>4900</v>
      </c>
      <c r="D3572" s="31">
        <v>5</v>
      </c>
      <c r="E3572" s="30">
        <f>+'Categorias-9 feb-Depurado'!E3571</f>
        <v>133243459</v>
      </c>
      <c r="F3572" s="30" t="str">
        <f>+'Categorias-9 feb-Depurado'!F3571</f>
        <v>2550 Wasser Terrace Suite 9100</v>
      </c>
      <c r="G3572" s="30" t="str">
        <f>+'Categorias-9 feb-Depurado'!G3571</f>
        <v>Herndon</v>
      </c>
      <c r="H3572" s="30">
        <f>+'Categorias-9 feb-Depurado'!H3571</f>
        <v>74113998</v>
      </c>
      <c r="I3572" s="107">
        <f>+'Categorias-9 feb-Depurado'!R3571</f>
        <v>1411421</v>
      </c>
      <c r="J3572" s="108">
        <f t="shared" si="228"/>
        <v>1411421</v>
      </c>
      <c r="K3572" s="107">
        <f t="shared" si="229"/>
        <v>39021.665389572947</v>
      </c>
      <c r="L3572" s="109">
        <f t="shared" si="230"/>
        <v>1450442.665389573</v>
      </c>
      <c r="M3572" s="110">
        <f t="shared" si="231"/>
        <v>1.1057509431817998E-06</v>
      </c>
      <c r="N3572" s="33" t="s">
        <v>4892</v>
      </c>
      <c r="O3572" s="33">
        <f>+'Categorias-9 feb-Depurado'!Y3571</f>
        <v>305</v>
      </c>
      <c r="P3572" s="111">
        <f>+'Categorias-9 feb-Depurado'!AC3571</f>
        <v>44841</v>
      </c>
      <c r="Q3572" s="111">
        <f>+'Categorias-9 feb-Depurado'!AE3571</f>
        <v>44886</v>
      </c>
      <c r="R3572" s="112" t="str">
        <f>+'Categorias-9 feb-Depurado'!AB3571</f>
        <v>Compras</v>
      </c>
    </row>
    <row r="3573" spans="2:18" s="1" customFormat="1" ht="14.5" hidden="1">
      <c r="B3573" s="57" t="str">
        <f>+'Categorias-9 feb-Depurado'!B3572</f>
        <v>AIRBUS AMERICAS CUSTOMER SERVICES</v>
      </c>
      <c r="C3573" s="30" t="s">
        <v>4900</v>
      </c>
      <c r="D3573" s="31">
        <v>5</v>
      </c>
      <c r="E3573" s="30">
        <f>+'Categorias-9 feb-Depurado'!E3572</f>
        <v>133243459</v>
      </c>
      <c r="F3573" s="30" t="str">
        <f>+'Categorias-9 feb-Depurado'!F3572</f>
        <v>2550 Wasser Terrace Suite 9100</v>
      </c>
      <c r="G3573" s="30" t="str">
        <f>+'Categorias-9 feb-Depurado'!G3572</f>
        <v>Herndon</v>
      </c>
      <c r="H3573" s="30">
        <f>+'Categorias-9 feb-Depurado'!H3572</f>
        <v>74113623</v>
      </c>
      <c r="I3573" s="107">
        <f>+'Categorias-9 feb-Depurado'!R3572</f>
        <v>483122</v>
      </c>
      <c r="J3573" s="108">
        <f t="shared" si="228"/>
        <v>483122</v>
      </c>
      <c r="K3573" s="107">
        <f t="shared" si="229"/>
        <v>13356.911245008585</v>
      </c>
      <c r="L3573" s="109">
        <f t="shared" si="230"/>
        <v>496478.91124500858</v>
      </c>
      <c r="M3573" s="110">
        <f t="shared" si="231"/>
        <v>3.7849274395936963E-07</v>
      </c>
      <c r="N3573" s="33" t="s">
        <v>4892</v>
      </c>
      <c r="O3573" s="33">
        <f>+'Categorias-9 feb-Depurado'!Y3572</f>
        <v>104.40000000000001</v>
      </c>
      <c r="P3573" s="111">
        <f>+'Categorias-9 feb-Depurado'!AC3572</f>
        <v>44841</v>
      </c>
      <c r="Q3573" s="111">
        <f>+'Categorias-9 feb-Depurado'!AE3572</f>
        <v>44886</v>
      </c>
      <c r="R3573" s="112" t="str">
        <f>+'Categorias-9 feb-Depurado'!AB3572</f>
        <v>Compras</v>
      </c>
    </row>
    <row r="3574" spans="2:18" s="1" customFormat="1" ht="14.5" hidden="1">
      <c r="B3574" s="57" t="str">
        <f>+'Categorias-9 feb-Depurado'!B3573</f>
        <v>AIRBUS AMERICAS CUSTOMER SERVICES</v>
      </c>
      <c r="C3574" s="30" t="s">
        <v>4900</v>
      </c>
      <c r="D3574" s="31">
        <v>5</v>
      </c>
      <c r="E3574" s="30">
        <f>+'Categorias-9 feb-Depurado'!E3573</f>
        <v>133243459</v>
      </c>
      <c r="F3574" s="30" t="str">
        <f>+'Categorias-9 feb-Depurado'!F3573</f>
        <v>2550 Wasser Terrace Suite 9100</v>
      </c>
      <c r="G3574" s="30" t="str">
        <f>+'Categorias-9 feb-Depurado'!G3573</f>
        <v>Herndon</v>
      </c>
      <c r="H3574" s="30">
        <f>+'Categorias-9 feb-Depurado'!H3573</f>
        <v>650487</v>
      </c>
      <c r="I3574" s="107">
        <f>+'Categorias-9 feb-Depurado'!R3573</f>
        <v>644361374</v>
      </c>
      <c r="J3574" s="108">
        <f t="shared" si="228"/>
        <v>644361374</v>
      </c>
      <c r="K3574" s="107">
        <f t="shared" si="229"/>
        <v>17814708.670335408</v>
      </c>
      <c r="L3574" s="109">
        <f t="shared" si="230"/>
        <v>662176082.67033541</v>
      </c>
      <c r="M3574" s="110">
        <f t="shared" si="231"/>
        <v>0.0005048126654275517</v>
      </c>
      <c r="N3574" s="33" t="s">
        <v>4892</v>
      </c>
      <c r="O3574" s="33">
        <f>+'Categorias-9 feb-Depurado'!Y3573</f>
        <v>139242.79999999999</v>
      </c>
      <c r="P3574" s="111">
        <f>+'Categorias-9 feb-Depurado'!AC3573</f>
        <v>44841</v>
      </c>
      <c r="Q3574" s="111">
        <f>+'Categorias-9 feb-Depurado'!AE3573</f>
        <v>44886</v>
      </c>
      <c r="R3574" s="112" t="str">
        <f>+'Categorias-9 feb-Depurado'!AB3573</f>
        <v>Compras</v>
      </c>
    </row>
    <row r="3575" spans="2:18" s="1" customFormat="1" ht="14.5" hidden="1">
      <c r="B3575" s="57" t="str">
        <f>+'Categorias-9 feb-Depurado'!B3574</f>
        <v>AIRBUS AMERICAS CUSTOMER SERVICES</v>
      </c>
      <c r="C3575" s="30" t="s">
        <v>4900</v>
      </c>
      <c r="D3575" s="31">
        <v>5</v>
      </c>
      <c r="E3575" s="30">
        <f>+'Categorias-9 feb-Depurado'!E3574</f>
        <v>133243459</v>
      </c>
      <c r="F3575" s="30" t="str">
        <f>+'Categorias-9 feb-Depurado'!F3574</f>
        <v>2550 Wasser Terrace Suite 9100</v>
      </c>
      <c r="G3575" s="30" t="str">
        <f>+'Categorias-9 feb-Depurado'!G3574</f>
        <v>Herndon</v>
      </c>
      <c r="H3575" s="30">
        <f>+'Categorias-9 feb-Depurado'!H3574</f>
        <v>74114299</v>
      </c>
      <c r="I3575" s="107">
        <f>+'Categorias-9 feb-Depurado'!R3574</f>
        <v>16335463</v>
      </c>
      <c r="J3575" s="108">
        <f t="shared" si="228"/>
        <v>16335463</v>
      </c>
      <c r="K3575" s="107">
        <f t="shared" si="229"/>
        <v>451627.80713178386</v>
      </c>
      <c r="L3575" s="109">
        <f t="shared" si="230"/>
        <v>16787090.807131782</v>
      </c>
      <c r="M3575" s="110">
        <f t="shared" si="231"/>
        <v>1.2797707855814382E-05</v>
      </c>
      <c r="N3575" s="33" t="s">
        <v>4892</v>
      </c>
      <c r="O3575" s="33">
        <f>+'Categorias-9 feb-Depurado'!Y3574</f>
        <v>3530</v>
      </c>
      <c r="P3575" s="111">
        <f>+'Categorias-9 feb-Depurado'!AC3574</f>
        <v>44841</v>
      </c>
      <c r="Q3575" s="111">
        <f>+'Categorias-9 feb-Depurado'!AE3574</f>
        <v>44886</v>
      </c>
      <c r="R3575" s="112" t="str">
        <f>+'Categorias-9 feb-Depurado'!AB3574</f>
        <v>Compras</v>
      </c>
    </row>
    <row r="3576" spans="2:18" s="1" customFormat="1" ht="14.5" hidden="1">
      <c r="B3576" s="57" t="str">
        <f>+'Categorias-9 feb-Depurado'!B3575</f>
        <v>AIRBUS AMERICAS CUSTOMER SERVICES</v>
      </c>
      <c r="C3576" s="30" t="s">
        <v>4900</v>
      </c>
      <c r="D3576" s="31">
        <v>5</v>
      </c>
      <c r="E3576" s="30">
        <f>+'Categorias-9 feb-Depurado'!E3575</f>
        <v>133243459</v>
      </c>
      <c r="F3576" s="30" t="str">
        <f>+'Categorias-9 feb-Depurado'!F3575</f>
        <v>2550 Wasser Terrace Suite 9100</v>
      </c>
      <c r="G3576" s="30" t="str">
        <f>+'Categorias-9 feb-Depurado'!G3575</f>
        <v>Herndon</v>
      </c>
      <c r="H3576" s="30">
        <f>+'Categorias-9 feb-Depurado'!H3575</f>
        <v>74113999</v>
      </c>
      <c r="I3576" s="107">
        <f>+'Categorias-9 feb-Depurado'!R3575</f>
        <v>4174104</v>
      </c>
      <c r="J3576" s="108">
        <f t="shared" si="228"/>
        <v>4174104</v>
      </c>
      <c r="K3576" s="107">
        <f t="shared" si="229"/>
        <v>115401.77564970197</v>
      </c>
      <c r="L3576" s="109">
        <f t="shared" si="230"/>
        <v>4289505.7756497022</v>
      </c>
      <c r="M3576" s="110">
        <f t="shared" si="231"/>
        <v>3.2701224049655796E-06</v>
      </c>
      <c r="N3576" s="33" t="s">
        <v>4892</v>
      </c>
      <c r="O3576" s="33">
        <f>+'Categorias-9 feb-Depurado'!Y3575</f>
        <v>902</v>
      </c>
      <c r="P3576" s="111">
        <f>+'Categorias-9 feb-Depurado'!AC3575</f>
        <v>44841</v>
      </c>
      <c r="Q3576" s="111">
        <f>+'Categorias-9 feb-Depurado'!AE3575</f>
        <v>44886</v>
      </c>
      <c r="R3576" s="112" t="str">
        <f>+'Categorias-9 feb-Depurado'!AB3575</f>
        <v>Compras</v>
      </c>
    </row>
    <row r="3577" spans="2:18" s="1" customFormat="1" ht="14.5" hidden="1">
      <c r="B3577" s="57" t="str">
        <f>+'Categorias-9 feb-Depurado'!B3576</f>
        <v>AIRBUS AMERICAS CUSTOMER SERVICES</v>
      </c>
      <c r="C3577" s="30" t="s">
        <v>4900</v>
      </c>
      <c r="D3577" s="31">
        <v>5</v>
      </c>
      <c r="E3577" s="30">
        <f>+'Categorias-9 feb-Depurado'!E3576</f>
        <v>133243459</v>
      </c>
      <c r="F3577" s="30" t="str">
        <f>+'Categorias-9 feb-Depurado'!F3576</f>
        <v>2550 Wasser Terrace Suite 9100</v>
      </c>
      <c r="G3577" s="30" t="str">
        <f>+'Categorias-9 feb-Depurado'!G3576</f>
        <v>Herndon</v>
      </c>
      <c r="H3577" s="30">
        <f>+'Categorias-9 feb-Depurado'!H3576</f>
        <v>650488</v>
      </c>
      <c r="I3577" s="107">
        <f>+'Categorias-9 feb-Depurado'!R3576</f>
        <v>1007175808</v>
      </c>
      <c r="J3577" s="108">
        <f t="shared" si="228"/>
        <v>1007175808</v>
      </c>
      <c r="K3577" s="107">
        <f t="shared" si="229"/>
        <v>27845467.346914046</v>
      </c>
      <c r="L3577" s="109">
        <f t="shared" si="230"/>
        <v>1035021275.3469141</v>
      </c>
      <c r="M3577" s="110">
        <f t="shared" si="231"/>
        <v>0.00078905273454617101</v>
      </c>
      <c r="N3577" s="33" t="s">
        <v>4892</v>
      </c>
      <c r="O3577" s="33">
        <f>+'Categorias-9 feb-Depurado'!Y3576</f>
        <v>217644.92000000001</v>
      </c>
      <c r="P3577" s="111">
        <f>+'Categorias-9 feb-Depurado'!AC3576</f>
        <v>44841</v>
      </c>
      <c r="Q3577" s="111">
        <f>+'Categorias-9 feb-Depurado'!AE3576</f>
        <v>44886</v>
      </c>
      <c r="R3577" s="112" t="str">
        <f>+'Categorias-9 feb-Depurado'!AB3576</f>
        <v>Compras</v>
      </c>
    </row>
    <row r="3578" spans="2:18" s="1" customFormat="1" ht="14.5" hidden="1">
      <c r="B3578" s="57" t="str">
        <f>+'Categorias-9 feb-Depurado'!B3577</f>
        <v>AIRBUS AMERICAS CUSTOMER SERVICES</v>
      </c>
      <c r="C3578" s="30" t="s">
        <v>4900</v>
      </c>
      <c r="D3578" s="31">
        <v>5</v>
      </c>
      <c r="E3578" s="30">
        <f>+'Categorias-9 feb-Depurado'!E3577</f>
        <v>133243459</v>
      </c>
      <c r="F3578" s="30" t="str">
        <f>+'Categorias-9 feb-Depurado'!F3577</f>
        <v>2550 Wasser Terrace Suite 9100</v>
      </c>
      <c r="G3578" s="30" t="str">
        <f>+'Categorias-9 feb-Depurado'!G3577</f>
        <v>Herndon</v>
      </c>
      <c r="H3578" s="30">
        <f>+'Categorias-9 feb-Depurado'!H3577</f>
        <v>74114000</v>
      </c>
      <c r="I3578" s="107">
        <f>+'Categorias-9 feb-Depurado'!R3577</f>
        <v>838801</v>
      </c>
      <c r="J3578" s="108">
        <f t="shared" si="228"/>
        <v>838801</v>
      </c>
      <c r="K3578" s="107">
        <f t="shared" si="229"/>
        <v>23190.396026727092</v>
      </c>
      <c r="L3578" s="109">
        <f t="shared" si="230"/>
        <v>861991.39602672704</v>
      </c>
      <c r="M3578" s="110">
        <f t="shared" si="231"/>
        <v>6.5714269299651689E-07</v>
      </c>
      <c r="N3578" s="33" t="s">
        <v>4892</v>
      </c>
      <c r="O3578" s="33">
        <f>+'Categorias-9 feb-Depurado'!Y3577</f>
        <v>181.25999999999999</v>
      </c>
      <c r="P3578" s="111">
        <f>+'Categorias-9 feb-Depurado'!AC3577</f>
        <v>44841</v>
      </c>
      <c r="Q3578" s="111">
        <f>+'Categorias-9 feb-Depurado'!AE3577</f>
        <v>44886</v>
      </c>
      <c r="R3578" s="112" t="str">
        <f>+'Categorias-9 feb-Depurado'!AB3577</f>
        <v>Compras</v>
      </c>
    </row>
    <row r="3579" spans="2:18" s="1" customFormat="1" ht="14.5" hidden="1">
      <c r="B3579" s="57" t="str">
        <f>+'Categorias-9 feb-Depurado'!B3578</f>
        <v>AIRBUS AMERICAS CUSTOMER SERVICES</v>
      </c>
      <c r="C3579" s="30" t="s">
        <v>4900</v>
      </c>
      <c r="D3579" s="31">
        <v>5</v>
      </c>
      <c r="E3579" s="30">
        <f>+'Categorias-9 feb-Depurado'!E3578</f>
        <v>133243459</v>
      </c>
      <c r="F3579" s="30" t="str">
        <f>+'Categorias-9 feb-Depurado'!F3578</f>
        <v>2550 Wasser Terrace Suite 9100</v>
      </c>
      <c r="G3579" s="30" t="str">
        <f>+'Categorias-9 feb-Depurado'!G3578</f>
        <v>Herndon</v>
      </c>
      <c r="H3579" s="30">
        <f>+'Categorias-9 feb-Depurado'!H3578</f>
        <v>74115138</v>
      </c>
      <c r="I3579" s="107">
        <f>+'Categorias-9 feb-Depurado'!R3578</f>
        <v>621714</v>
      </c>
      <c r="J3579" s="108">
        <f t="shared" si="228"/>
        <v>621714</v>
      </c>
      <c r="K3579" s="107">
        <f t="shared" si="229"/>
        <v>16535.508148753783</v>
      </c>
      <c r="L3579" s="109">
        <f t="shared" si="230"/>
        <v>638249.50814875378</v>
      </c>
      <c r="M3579" s="110">
        <f t="shared" si="231"/>
        <v>4.8657214274047089E-07</v>
      </c>
      <c r="N3579" s="33" t="s">
        <v>4892</v>
      </c>
      <c r="O3579" s="33">
        <f>+'Categorias-9 feb-Depurado'!Y3578</f>
        <v>135</v>
      </c>
      <c r="P3579" s="111">
        <f>+'Categorias-9 feb-Depurado'!AC3578</f>
        <v>44844</v>
      </c>
      <c r="Q3579" s="111">
        <f>+'Categorias-9 feb-Depurado'!AE3578</f>
        <v>44889</v>
      </c>
      <c r="R3579" s="112" t="str">
        <f>+'Categorias-9 feb-Depurado'!AB3578</f>
        <v>Compras</v>
      </c>
    </row>
    <row r="3580" spans="2:18" s="1" customFormat="1" ht="14.5" hidden="1">
      <c r="B3580" s="57" t="str">
        <f>+'Categorias-9 feb-Depurado'!B3579</f>
        <v>AIRBUS AMERICAS CUSTOMER SERVICES</v>
      </c>
      <c r="C3580" s="30" t="s">
        <v>4900</v>
      </c>
      <c r="D3580" s="31">
        <v>5</v>
      </c>
      <c r="E3580" s="30">
        <f>+'Categorias-9 feb-Depurado'!E3579</f>
        <v>133243459</v>
      </c>
      <c r="F3580" s="30" t="str">
        <f>+'Categorias-9 feb-Depurado'!F3579</f>
        <v>2550 Wasser Terrace Suite 9100</v>
      </c>
      <c r="G3580" s="30" t="str">
        <f>+'Categorias-9 feb-Depurado'!G3579</f>
        <v>Herndon</v>
      </c>
      <c r="H3580" s="30">
        <f>+'Categorias-9 feb-Depurado'!H3579</f>
        <v>74120248</v>
      </c>
      <c r="I3580" s="107">
        <f>+'Categorias-9 feb-Depurado'!R3579</f>
        <v>2574357</v>
      </c>
      <c r="J3580" s="108">
        <f t="shared" si="228"/>
        <v>2574357</v>
      </c>
      <c r="K3580" s="107">
        <f t="shared" si="229"/>
        <v>67568.486598754025</v>
      </c>
      <c r="L3580" s="109">
        <f t="shared" si="230"/>
        <v>2641925.4865987538</v>
      </c>
      <c r="M3580" s="110">
        <f t="shared" si="231"/>
        <v>2.0140827819884735E-06</v>
      </c>
      <c r="N3580" s="33" t="s">
        <v>4892</v>
      </c>
      <c r="O3580" s="33">
        <f>+'Categorias-9 feb-Depurado'!Y3579</f>
        <v>559</v>
      </c>
      <c r="P3580" s="111">
        <f>+'Categorias-9 feb-Depurado'!AC3579</f>
        <v>44845</v>
      </c>
      <c r="Q3580" s="111">
        <f>+'Categorias-9 feb-Depurado'!AE3579</f>
        <v>44890</v>
      </c>
      <c r="R3580" s="112" t="str">
        <f>+'Categorias-9 feb-Depurado'!AB3579</f>
        <v>Compras</v>
      </c>
    </row>
    <row r="3581" spans="2:18" s="1" customFormat="1" ht="14.5" hidden="1">
      <c r="B3581" s="57" t="str">
        <f>+'Categorias-9 feb-Depurado'!B3580</f>
        <v>AIRBUS AMERICAS CUSTOMER SERVICES</v>
      </c>
      <c r="C3581" s="30" t="s">
        <v>4900</v>
      </c>
      <c r="D3581" s="31">
        <v>5</v>
      </c>
      <c r="E3581" s="30">
        <f>+'Categorias-9 feb-Depurado'!E3580</f>
        <v>133243459</v>
      </c>
      <c r="F3581" s="30" t="str">
        <f>+'Categorias-9 feb-Depurado'!F3580</f>
        <v>2550 Wasser Terrace Suite 9100</v>
      </c>
      <c r="G3581" s="30" t="str">
        <f>+'Categorias-9 feb-Depurado'!G3580</f>
        <v>Herndon</v>
      </c>
      <c r="H3581" s="30">
        <f>+'Categorias-9 feb-Depurado'!H3580</f>
        <v>74120252</v>
      </c>
      <c r="I3581" s="107">
        <f>+'Categorias-9 feb-Depurado'!R3580</f>
        <v>2026328</v>
      </c>
      <c r="J3581" s="108">
        <f t="shared" si="228"/>
        <v>2026328</v>
      </c>
      <c r="K3581" s="107">
        <f t="shared" si="229"/>
        <v>53184.510272926425</v>
      </c>
      <c r="L3581" s="109">
        <f t="shared" si="230"/>
        <v>2079512.5102729264</v>
      </c>
      <c r="M3581" s="110">
        <f t="shared" si="231"/>
        <v>1.5853249318028305E-06</v>
      </c>
      <c r="N3581" s="33" t="s">
        <v>4892</v>
      </c>
      <c r="O3581" s="33">
        <f>+'Categorias-9 feb-Depurado'!Y3580</f>
        <v>440</v>
      </c>
      <c r="P3581" s="111">
        <f>+'Categorias-9 feb-Depurado'!AC3580</f>
        <v>44845</v>
      </c>
      <c r="Q3581" s="111">
        <f>+'Categorias-9 feb-Depurado'!AE3580</f>
        <v>44890</v>
      </c>
      <c r="R3581" s="112" t="str">
        <f>+'Categorias-9 feb-Depurado'!AB3580</f>
        <v>Compras</v>
      </c>
    </row>
    <row r="3582" spans="2:18" s="1" customFormat="1" ht="14.5" hidden="1">
      <c r="B3582" s="57" t="str">
        <f>+'Categorias-9 feb-Depurado'!B3581</f>
        <v>AIRBUS AMERICAS CUSTOMER SERVICES</v>
      </c>
      <c r="C3582" s="30" t="s">
        <v>4900</v>
      </c>
      <c r="D3582" s="31">
        <v>5</v>
      </c>
      <c r="E3582" s="30">
        <f>+'Categorias-9 feb-Depurado'!E3581</f>
        <v>133243459</v>
      </c>
      <c r="F3582" s="30" t="str">
        <f>+'Categorias-9 feb-Depurado'!F3581</f>
        <v>2550 Wasser Terrace Suite 9100</v>
      </c>
      <c r="G3582" s="30" t="str">
        <f>+'Categorias-9 feb-Depurado'!G3581</f>
        <v>Herndon</v>
      </c>
      <c r="H3582" s="30">
        <f>+'Categorias-9 feb-Depurado'!H3581</f>
        <v>74115727</v>
      </c>
      <c r="I3582" s="107">
        <f>+'Categorias-9 feb-Depurado'!R3581</f>
        <v>138818</v>
      </c>
      <c r="J3582" s="108">
        <f t="shared" si="228"/>
        <v>138818</v>
      </c>
      <c r="K3582" s="107">
        <f t="shared" si="229"/>
        <v>3594.96387564926</v>
      </c>
      <c r="L3582" s="109">
        <f t="shared" si="230"/>
        <v>142412.96387564926</v>
      </c>
      <c r="M3582" s="110">
        <f t="shared" si="231"/>
        <v>1.0856910988930346E-07</v>
      </c>
      <c r="N3582" s="33" t="s">
        <v>4892</v>
      </c>
      <c r="O3582" s="33">
        <f>+'Categorias-9 feb-Depurado'!Y3581</f>
        <v>30.100000000000001</v>
      </c>
      <c r="P3582" s="111">
        <f>+'Categorias-9 feb-Depurado'!AC3581</f>
        <v>44846</v>
      </c>
      <c r="Q3582" s="111">
        <f>+'Categorias-9 feb-Depurado'!AE3581</f>
        <v>44891</v>
      </c>
      <c r="R3582" s="112" t="str">
        <f>+'Categorias-9 feb-Depurado'!AB3581</f>
        <v>Compras</v>
      </c>
    </row>
    <row r="3583" spans="2:18" s="1" customFormat="1" ht="14.5" hidden="1">
      <c r="B3583" s="57" t="str">
        <f>+'Categorias-9 feb-Depurado'!B3582</f>
        <v>AIRBUS AMERICAS CUSTOMER SERVICES</v>
      </c>
      <c r="C3583" s="30" t="s">
        <v>4900</v>
      </c>
      <c r="D3583" s="31">
        <v>5</v>
      </c>
      <c r="E3583" s="30">
        <f>+'Categorias-9 feb-Depurado'!E3582</f>
        <v>133243459</v>
      </c>
      <c r="F3583" s="30" t="str">
        <f>+'Categorias-9 feb-Depurado'!F3582</f>
        <v>2550 Wasser Terrace Suite 9100</v>
      </c>
      <c r="G3583" s="30" t="str">
        <f>+'Categorias-9 feb-Depurado'!G3582</f>
        <v>Herndon</v>
      </c>
      <c r="H3583" s="30">
        <f>+'Categorias-9 feb-Depurado'!H3582</f>
        <v>74115728</v>
      </c>
      <c r="I3583" s="107">
        <f>+'Categorias-9 feb-Depurado'!R3582</f>
        <v>182630</v>
      </c>
      <c r="J3583" s="108">
        <f t="shared" si="228"/>
        <v>182630</v>
      </c>
      <c r="K3583" s="107">
        <f t="shared" si="229"/>
        <v>4729.5613869226208</v>
      </c>
      <c r="L3583" s="109">
        <f t="shared" si="230"/>
        <v>187359.56138692261</v>
      </c>
      <c r="M3583" s="110">
        <f t="shared" si="231"/>
        <v>1.4283433372533452E-07</v>
      </c>
      <c r="N3583" s="33" t="s">
        <v>4892</v>
      </c>
      <c r="O3583" s="33">
        <f>+'Categorias-9 feb-Depurado'!Y3582</f>
        <v>39.600000000000001</v>
      </c>
      <c r="P3583" s="111">
        <f>+'Categorias-9 feb-Depurado'!AC3582</f>
        <v>44846</v>
      </c>
      <c r="Q3583" s="111">
        <f>+'Categorias-9 feb-Depurado'!AE3582</f>
        <v>44891</v>
      </c>
      <c r="R3583" s="112" t="str">
        <f>+'Categorias-9 feb-Depurado'!AB3582</f>
        <v>Compras</v>
      </c>
    </row>
    <row r="3584" spans="2:18" s="1" customFormat="1" ht="14.5" hidden="1">
      <c r="B3584" s="57" t="str">
        <f>+'Categorias-9 feb-Depurado'!B3583</f>
        <v>AIRBUS AMERICAS CUSTOMER SERVICES</v>
      </c>
      <c r="C3584" s="30" t="s">
        <v>4900</v>
      </c>
      <c r="D3584" s="31">
        <v>5</v>
      </c>
      <c r="E3584" s="30">
        <f>+'Categorias-9 feb-Depurado'!E3583</f>
        <v>133243459</v>
      </c>
      <c r="F3584" s="30" t="str">
        <f>+'Categorias-9 feb-Depurado'!F3583</f>
        <v>2550 Wasser Terrace Suite 9100</v>
      </c>
      <c r="G3584" s="30" t="str">
        <f>+'Categorias-9 feb-Depurado'!G3583</f>
        <v>Herndon</v>
      </c>
      <c r="H3584" s="30">
        <f>+'Categorias-9 feb-Depurado'!H3583</f>
        <v>74116668</v>
      </c>
      <c r="I3584" s="107">
        <f>+'Categorias-9 feb-Depurado'!R3583</f>
        <v>3043379</v>
      </c>
      <c r="J3584" s="108">
        <f t="shared" si="228"/>
        <v>3043379</v>
      </c>
      <c r="K3584" s="107">
        <f t="shared" si="229"/>
        <v>77750.090862518016</v>
      </c>
      <c r="L3584" s="109">
        <f t="shared" si="230"/>
        <v>3121129.0908625182</v>
      </c>
      <c r="M3584" s="110">
        <f t="shared" si="231"/>
        <v>2.3794056244797727E-06</v>
      </c>
      <c r="N3584" s="33" t="s">
        <v>4892</v>
      </c>
      <c r="O3584" s="33">
        <f>+'Categorias-9 feb-Depurado'!Y3583</f>
        <v>660</v>
      </c>
      <c r="P3584" s="111">
        <f>+'Categorias-9 feb-Depurado'!AC3583</f>
        <v>44847</v>
      </c>
      <c r="Q3584" s="111">
        <f>+'Categorias-9 feb-Depurado'!AE3583</f>
        <v>44892</v>
      </c>
      <c r="R3584" s="112" t="str">
        <f>+'Categorias-9 feb-Depurado'!AB3583</f>
        <v>Compras</v>
      </c>
    </row>
    <row r="3585" spans="2:18" s="1" customFormat="1" ht="14.5" hidden="1">
      <c r="B3585" s="57" t="str">
        <f>+'Categorias-9 feb-Depurado'!B3584</f>
        <v>AIRBUS AMERICAS CUSTOMER SERVICES</v>
      </c>
      <c r="C3585" s="30" t="s">
        <v>4900</v>
      </c>
      <c r="D3585" s="31">
        <v>5</v>
      </c>
      <c r="E3585" s="30">
        <f>+'Categorias-9 feb-Depurado'!E3584</f>
        <v>133243459</v>
      </c>
      <c r="F3585" s="30" t="str">
        <f>+'Categorias-9 feb-Depurado'!F3584</f>
        <v>2550 Wasser Terrace Suite 9100</v>
      </c>
      <c r="G3585" s="30" t="str">
        <f>+'Categorias-9 feb-Depurado'!G3584</f>
        <v>Herndon</v>
      </c>
      <c r="H3585" s="30">
        <f>+'Categorias-9 feb-Depurado'!H3584</f>
        <v>74117056</v>
      </c>
      <c r="I3585" s="107">
        <f>+'Categorias-9 feb-Depurado'!R3584</f>
        <v>21026981</v>
      </c>
      <c r="J3585" s="108">
        <f t="shared" si="228"/>
        <v>21026981</v>
      </c>
      <c r="K3585" s="107">
        <f t="shared" si="229"/>
        <v>537182.41576696164</v>
      </c>
      <c r="L3585" s="109">
        <f t="shared" si="230"/>
        <v>21564163.415766962</v>
      </c>
      <c r="M3585" s="110">
        <f t="shared" si="231"/>
        <v>1.6439528845151823E-05</v>
      </c>
      <c r="N3585" s="33" t="s">
        <v>4892</v>
      </c>
      <c r="O3585" s="33">
        <f>+'Categorias-9 feb-Depurado'!Y3584</f>
        <v>4560</v>
      </c>
      <c r="P3585" s="111">
        <f>+'Categorias-9 feb-Depurado'!AC3584</f>
        <v>44847</v>
      </c>
      <c r="Q3585" s="111">
        <f>+'Categorias-9 feb-Depurado'!AE3584</f>
        <v>44892</v>
      </c>
      <c r="R3585" s="112" t="str">
        <f>+'Categorias-9 feb-Depurado'!AB3584</f>
        <v>Compras</v>
      </c>
    </row>
    <row r="3586" spans="2:18" s="1" customFormat="1" ht="14.5" hidden="1">
      <c r="B3586" s="57" t="str">
        <f>+'Categorias-9 feb-Depurado'!B3585</f>
        <v>AIRBUS AMERICAS CUSTOMER SERVICES</v>
      </c>
      <c r="C3586" s="30" t="s">
        <v>4900</v>
      </c>
      <c r="D3586" s="31">
        <v>5</v>
      </c>
      <c r="E3586" s="30">
        <f>+'Categorias-9 feb-Depurado'!E3585</f>
        <v>133243459</v>
      </c>
      <c r="F3586" s="30" t="str">
        <f>+'Categorias-9 feb-Depurado'!F3585</f>
        <v>2550 Wasser Terrace Suite 9100</v>
      </c>
      <c r="G3586" s="30" t="str">
        <f>+'Categorias-9 feb-Depurado'!G3585</f>
        <v>Herndon</v>
      </c>
      <c r="H3586" s="30" t="str">
        <f>+'Categorias-9 feb-Depurado'!H3585</f>
        <v>74117425.</v>
      </c>
      <c r="I3586" s="107">
        <f>+'Categorias-9 feb-Depurado'!R3585</f>
        <v>1214633</v>
      </c>
      <c r="J3586" s="108">
        <f t="shared" si="228"/>
        <v>1214633</v>
      </c>
      <c r="K3586" s="107">
        <f t="shared" si="229"/>
        <v>30606.012279403007</v>
      </c>
      <c r="L3586" s="109">
        <f t="shared" si="230"/>
        <v>1245239.0122794029</v>
      </c>
      <c r="M3586" s="110">
        <f t="shared" si="231"/>
        <v>9.4931309259638734E-07</v>
      </c>
      <c r="N3586" s="33" t="s">
        <v>4892</v>
      </c>
      <c r="O3586" s="33">
        <f>+'Categorias-9 feb-Depurado'!Y3585</f>
        <v>262.92000000000002</v>
      </c>
      <c r="P3586" s="111">
        <f>+'Categorias-9 feb-Depurado'!AC3585</f>
        <v>44848</v>
      </c>
      <c r="Q3586" s="111">
        <f>+'Categorias-9 feb-Depurado'!AE3585</f>
        <v>44893</v>
      </c>
      <c r="R3586" s="112" t="str">
        <f>+'Categorias-9 feb-Depurado'!AB3585</f>
        <v>Compras</v>
      </c>
    </row>
    <row r="3587" spans="2:18" s="1" customFormat="1" ht="14.5" hidden="1">
      <c r="B3587" s="57" t="str">
        <f>+'Categorias-9 feb-Depurado'!B3586</f>
        <v>AIRBUS AMERICAS CUSTOMER SERVICES</v>
      </c>
      <c r="C3587" s="30" t="s">
        <v>4900</v>
      </c>
      <c r="D3587" s="31">
        <v>5</v>
      </c>
      <c r="E3587" s="30">
        <f>+'Categorias-9 feb-Depurado'!E3586</f>
        <v>133243459</v>
      </c>
      <c r="F3587" s="30" t="str">
        <f>+'Categorias-9 feb-Depurado'!F3586</f>
        <v>2550 Wasser Terrace Suite 9100</v>
      </c>
      <c r="G3587" s="30" t="str">
        <f>+'Categorias-9 feb-Depurado'!G3586</f>
        <v>Herndon</v>
      </c>
      <c r="H3587" s="30">
        <f>+'Categorias-9 feb-Depurado'!H3586</f>
        <v>74118137</v>
      </c>
      <c r="I3587" s="107">
        <f>+'Categorias-9 feb-Depurado'!R3586</f>
        <v>4298341</v>
      </c>
      <c r="J3587" s="108">
        <f t="shared" si="228"/>
        <v>4298341</v>
      </c>
      <c r="K3587" s="107">
        <f t="shared" si="229"/>
        <v>106806.5396315223</v>
      </c>
      <c r="L3587" s="109">
        <f t="shared" si="230"/>
        <v>4405147.5396315223</v>
      </c>
      <c r="M3587" s="110">
        <f t="shared" si="231"/>
        <v>3.3582823802926703E-06</v>
      </c>
      <c r="N3587" s="33" t="s">
        <v>4892</v>
      </c>
      <c r="O3587" s="33">
        <f>+'Categorias-9 feb-Depurado'!Y3586</f>
        <v>927</v>
      </c>
      <c r="P3587" s="111">
        <f>+'Categorias-9 feb-Depurado'!AC3586</f>
        <v>44849</v>
      </c>
      <c r="Q3587" s="111">
        <f>+'Categorias-9 feb-Depurado'!AE3586</f>
        <v>44894</v>
      </c>
      <c r="R3587" s="112" t="str">
        <f>+'Categorias-9 feb-Depurado'!AB3586</f>
        <v>Compras</v>
      </c>
    </row>
    <row r="3588" spans="2:18" s="1" customFormat="1" ht="14.5" hidden="1">
      <c r="B3588" s="57" t="str">
        <f>+'Categorias-9 feb-Depurado'!B3587</f>
        <v>AIRBUS AMERICAS CUSTOMER SERVICES</v>
      </c>
      <c r="C3588" s="30" t="s">
        <v>4900</v>
      </c>
      <c r="D3588" s="31">
        <v>5</v>
      </c>
      <c r="E3588" s="30">
        <f>+'Categorias-9 feb-Depurado'!E3587</f>
        <v>133243459</v>
      </c>
      <c r="F3588" s="30" t="str">
        <f>+'Categorias-9 feb-Depurado'!F3587</f>
        <v>2550 Wasser Terrace Suite 9100</v>
      </c>
      <c r="G3588" s="30" t="str">
        <f>+'Categorias-9 feb-Depurado'!G3587</f>
        <v>Herndon</v>
      </c>
      <c r="H3588" s="30">
        <f>+'Categorias-9 feb-Depurado'!H3587</f>
        <v>74118135</v>
      </c>
      <c r="I3588" s="107">
        <f>+'Categorias-9 feb-Depurado'!R3587</f>
        <v>2782098</v>
      </c>
      <c r="J3588" s="108">
        <f t="shared" si="228"/>
        <v>2782098</v>
      </c>
      <c r="K3588" s="107">
        <f t="shared" si="229"/>
        <v>69130.452957496615</v>
      </c>
      <c r="L3588" s="109">
        <f t="shared" si="230"/>
        <v>2851228.4529574965</v>
      </c>
      <c r="M3588" s="110">
        <f t="shared" si="231"/>
        <v>2.1736457609220574E-06</v>
      </c>
      <c r="N3588" s="33" t="s">
        <v>4892</v>
      </c>
      <c r="O3588" s="33">
        <f>+'Categorias-9 feb-Depurado'!Y3587</f>
        <v>600</v>
      </c>
      <c r="P3588" s="111">
        <f>+'Categorias-9 feb-Depurado'!AC3587</f>
        <v>44849</v>
      </c>
      <c r="Q3588" s="111">
        <f>+'Categorias-9 feb-Depurado'!AE3587</f>
        <v>44894</v>
      </c>
      <c r="R3588" s="112" t="str">
        <f>+'Categorias-9 feb-Depurado'!AB3587</f>
        <v>Compras</v>
      </c>
    </row>
    <row r="3589" spans="2:18" s="1" customFormat="1" ht="14.5" hidden="1">
      <c r="B3589" s="57" t="str">
        <f>+'Categorias-9 feb-Depurado'!B3588</f>
        <v>AIRBUS AMERICAS CUSTOMER SERVICES</v>
      </c>
      <c r="C3589" s="30" t="s">
        <v>4900</v>
      </c>
      <c r="D3589" s="31">
        <v>5</v>
      </c>
      <c r="E3589" s="30">
        <f>+'Categorias-9 feb-Depurado'!E3588</f>
        <v>133243459</v>
      </c>
      <c r="F3589" s="30" t="str">
        <f>+'Categorias-9 feb-Depurado'!F3588</f>
        <v>2550 Wasser Terrace Suite 9100</v>
      </c>
      <c r="G3589" s="30" t="str">
        <f>+'Categorias-9 feb-Depurado'!G3588</f>
        <v>Herndon</v>
      </c>
      <c r="H3589" s="30">
        <f>+'Categorias-9 feb-Depurado'!H3588</f>
        <v>74118136</v>
      </c>
      <c r="I3589" s="107">
        <f>+'Categorias-9 feb-Depurado'!R3588</f>
        <v>3572214</v>
      </c>
      <c r="J3589" s="108">
        <f t="shared" si="228"/>
        <v>3572214</v>
      </c>
      <c r="K3589" s="107">
        <f t="shared" si="229"/>
        <v>88763.505771942902</v>
      </c>
      <c r="L3589" s="109">
        <f t="shared" si="230"/>
        <v>3660977.5057719429</v>
      </c>
      <c r="M3589" s="110">
        <f t="shared" si="231"/>
        <v>2.7909612882818746E-06</v>
      </c>
      <c r="N3589" s="33" t="s">
        <v>4892</v>
      </c>
      <c r="O3589" s="33">
        <f>+'Categorias-9 feb-Depurado'!Y3588</f>
        <v>770.39999999999998</v>
      </c>
      <c r="P3589" s="111">
        <f>+'Categorias-9 feb-Depurado'!AC3588</f>
        <v>44849</v>
      </c>
      <c r="Q3589" s="111">
        <f>+'Categorias-9 feb-Depurado'!AE3588</f>
        <v>44894</v>
      </c>
      <c r="R3589" s="112" t="str">
        <f>+'Categorias-9 feb-Depurado'!AB3588</f>
        <v>Compras</v>
      </c>
    </row>
    <row r="3590" spans="2:18" s="1" customFormat="1" ht="14.5" hidden="1">
      <c r="B3590" s="57" t="str">
        <f>+'Categorias-9 feb-Depurado'!B3589</f>
        <v>AIRBUS AMERICAS CUSTOMER SERVICES</v>
      </c>
      <c r="C3590" s="30" t="s">
        <v>4900</v>
      </c>
      <c r="D3590" s="31">
        <v>5</v>
      </c>
      <c r="E3590" s="30">
        <f>+'Categorias-9 feb-Depurado'!E3589</f>
        <v>133243459</v>
      </c>
      <c r="F3590" s="30" t="str">
        <f>+'Categorias-9 feb-Depurado'!F3589</f>
        <v>2550 Wasser Terrace Suite 9100</v>
      </c>
      <c r="G3590" s="30" t="str">
        <f>+'Categorias-9 feb-Depurado'!G3589</f>
        <v>Herndon</v>
      </c>
      <c r="H3590" s="30">
        <f>+'Categorias-9 feb-Depurado'!H3589</f>
        <v>74119774</v>
      </c>
      <c r="I3590" s="107">
        <f>+'Categorias-9 feb-Depurado'!R3589</f>
        <v>24667936</v>
      </c>
      <c r="J3590" s="108">
        <f t="shared" si="228"/>
        <v>24667936</v>
      </c>
      <c r="K3590" s="107">
        <f t="shared" si="229"/>
        <v>587115.33150945173</v>
      </c>
      <c r="L3590" s="109">
        <f t="shared" si="230"/>
        <v>25255051.331509452</v>
      </c>
      <c r="M3590" s="110">
        <f t="shared" si="231"/>
        <v>1.9253292457734469E-05</v>
      </c>
      <c r="N3590" s="33" t="s">
        <v>4892</v>
      </c>
      <c r="O3590" s="33">
        <f>+'Categorias-9 feb-Depurado'!Y3589</f>
        <v>5320</v>
      </c>
      <c r="P3590" s="111">
        <f>+'Categorias-9 feb-Depurado'!AC3589</f>
        <v>44852</v>
      </c>
      <c r="Q3590" s="111">
        <f>+'Categorias-9 feb-Depurado'!AE3589</f>
        <v>44897</v>
      </c>
      <c r="R3590" s="112" t="str">
        <f>+'Categorias-9 feb-Depurado'!AB3589</f>
        <v>Compras</v>
      </c>
    </row>
    <row r="3591" spans="2:18" s="1" customFormat="1" ht="14.5" hidden="1">
      <c r="B3591" s="57" t="str">
        <f>+'Categorias-9 feb-Depurado'!B3590</f>
        <v>AIRBUS AMERICAS CUSTOMER SERVICES</v>
      </c>
      <c r="C3591" s="30" t="s">
        <v>4900</v>
      </c>
      <c r="D3591" s="31">
        <v>5</v>
      </c>
      <c r="E3591" s="30">
        <f>+'Categorias-9 feb-Depurado'!E3590</f>
        <v>133243459</v>
      </c>
      <c r="F3591" s="30" t="str">
        <f>+'Categorias-9 feb-Depurado'!F3590</f>
        <v>2550 Wasser Terrace Suite 9100</v>
      </c>
      <c r="G3591" s="30" t="str">
        <f>+'Categorias-9 feb-Depurado'!G3590</f>
        <v>Herndon</v>
      </c>
      <c r="H3591" s="30">
        <f>+'Categorias-9 feb-Depurado'!H3590</f>
        <v>74119775</v>
      </c>
      <c r="I3591" s="107">
        <f>+'Categorias-9 feb-Depurado'!R3590</f>
        <v>6166984</v>
      </c>
      <c r="J3591" s="108">
        <f t="shared" si="228"/>
        <v>6166984</v>
      </c>
      <c r="K3591" s="107">
        <f t="shared" si="229"/>
        <v>146778.83287736293</v>
      </c>
      <c r="L3591" s="109">
        <f t="shared" si="230"/>
        <v>6313762.8328773631</v>
      </c>
      <c r="M3591" s="110">
        <f t="shared" si="231"/>
        <v>4.8133231144336173E-06</v>
      </c>
      <c r="N3591" s="33" t="s">
        <v>4892</v>
      </c>
      <c r="O3591" s="33">
        <f>+'Categorias-9 feb-Depurado'!Y3590</f>
        <v>1330</v>
      </c>
      <c r="P3591" s="111">
        <f>+'Categorias-9 feb-Depurado'!AC3590</f>
        <v>44852</v>
      </c>
      <c r="Q3591" s="111">
        <f>+'Categorias-9 feb-Depurado'!AE3590</f>
        <v>44897</v>
      </c>
      <c r="R3591" s="112" t="str">
        <f>+'Categorias-9 feb-Depurado'!AB3590</f>
        <v>Compras</v>
      </c>
    </row>
    <row r="3592" spans="2:18" s="1" customFormat="1" ht="14.5" hidden="1">
      <c r="B3592" s="57" t="str">
        <f>+'Categorias-9 feb-Depurado'!B3591</f>
        <v>AIRBUS AMERICAS CUSTOMER SERVICES</v>
      </c>
      <c r="C3592" s="30" t="s">
        <v>4900</v>
      </c>
      <c r="D3592" s="31">
        <v>5</v>
      </c>
      <c r="E3592" s="30">
        <f>+'Categorias-9 feb-Depurado'!E3591</f>
        <v>133243459</v>
      </c>
      <c r="F3592" s="30" t="str">
        <f>+'Categorias-9 feb-Depurado'!F3591</f>
        <v>2550 Wasser Terrace Suite 9100</v>
      </c>
      <c r="G3592" s="30" t="str">
        <f>+'Categorias-9 feb-Depurado'!G3591</f>
        <v>Herndon</v>
      </c>
      <c r="H3592" s="30">
        <f>+'Categorias-9 feb-Depurado'!H3591</f>
        <v>74119779</v>
      </c>
      <c r="I3592" s="107">
        <f>+'Categorias-9 feb-Depurado'!R3591</f>
        <v>706653</v>
      </c>
      <c r="J3592" s="108">
        <f t="shared" si="228"/>
        <v>706653</v>
      </c>
      <c r="K3592" s="107">
        <f t="shared" si="229"/>
        <v>16818.870065057272</v>
      </c>
      <c r="L3592" s="109">
        <f t="shared" si="230"/>
        <v>723471.8700650573</v>
      </c>
      <c r="M3592" s="110">
        <f t="shared" si="231"/>
        <v>5.5154176154565323E-07</v>
      </c>
      <c r="N3592" s="33" t="s">
        <v>4892</v>
      </c>
      <c r="O3592" s="33">
        <f>+'Categorias-9 feb-Depurado'!Y3591</f>
        <v>152.40000000000001</v>
      </c>
      <c r="P3592" s="111">
        <f>+'Categorias-9 feb-Depurado'!AC3591</f>
        <v>44852</v>
      </c>
      <c r="Q3592" s="111">
        <f>+'Categorias-9 feb-Depurado'!AE3591</f>
        <v>44897</v>
      </c>
      <c r="R3592" s="112" t="str">
        <f>+'Categorias-9 feb-Depurado'!AB3591</f>
        <v>Compras</v>
      </c>
    </row>
    <row r="3593" spans="2:18" s="1" customFormat="1" ht="14.5" hidden="1">
      <c r="B3593" s="57" t="str">
        <f>+'Categorias-9 feb-Depurado'!B3592</f>
        <v>AIRBUS AMERICAS CUSTOMER SERVICES</v>
      </c>
      <c r="C3593" s="30" t="s">
        <v>4900</v>
      </c>
      <c r="D3593" s="31">
        <v>5</v>
      </c>
      <c r="E3593" s="30">
        <f>+'Categorias-9 feb-Depurado'!E3592</f>
        <v>133243459</v>
      </c>
      <c r="F3593" s="30" t="str">
        <f>+'Categorias-9 feb-Depurado'!F3592</f>
        <v>2550 Wasser Terrace Suite 9100</v>
      </c>
      <c r="G3593" s="30" t="str">
        <f>+'Categorias-9 feb-Depurado'!G3592</f>
        <v>Herndon</v>
      </c>
      <c r="H3593" s="30">
        <f>+'Categorias-9 feb-Depurado'!H3592</f>
        <v>74119773</v>
      </c>
      <c r="I3593" s="107">
        <f>+'Categorias-9 feb-Depurado'!R3592</f>
        <v>18500952</v>
      </c>
      <c r="J3593" s="108">
        <f t="shared" si="228"/>
        <v>18500952</v>
      </c>
      <c r="K3593" s="107">
        <f t="shared" si="229"/>
        <v>440336.49863208877</v>
      </c>
      <c r="L3593" s="109">
        <f t="shared" si="230"/>
        <v>18941288.498632088</v>
      </c>
      <c r="M3593" s="110">
        <f t="shared" si="231"/>
        <v>1.4439969343300852E-05</v>
      </c>
      <c r="N3593" s="33" t="s">
        <v>4892</v>
      </c>
      <c r="O3593" s="33">
        <f>+'Categorias-9 feb-Depurado'!Y3592</f>
        <v>3990</v>
      </c>
      <c r="P3593" s="111">
        <f>+'Categorias-9 feb-Depurado'!AC3592</f>
        <v>44852</v>
      </c>
      <c r="Q3593" s="111">
        <f>+'Categorias-9 feb-Depurado'!AE3592</f>
        <v>44897</v>
      </c>
      <c r="R3593" s="112" t="str">
        <f>+'Categorias-9 feb-Depurado'!AB3592</f>
        <v>Compras</v>
      </c>
    </row>
    <row r="3594" spans="2:18" s="1" customFormat="1" ht="14.5" hidden="1">
      <c r="B3594" s="57" t="str">
        <f>+'Categorias-9 feb-Depurado'!B3593</f>
        <v>AIRBUS AMERICAS CUSTOMER SERVICES</v>
      </c>
      <c r="C3594" s="30" t="s">
        <v>4900</v>
      </c>
      <c r="D3594" s="31">
        <v>5</v>
      </c>
      <c r="E3594" s="30">
        <f>+'Categorias-9 feb-Depurado'!E3593</f>
        <v>133243459</v>
      </c>
      <c r="F3594" s="30" t="str">
        <f>+'Categorias-9 feb-Depurado'!F3593</f>
        <v>2550 Wasser Terrace Suite 9100</v>
      </c>
      <c r="G3594" s="30" t="str">
        <f>+'Categorias-9 feb-Depurado'!G3593</f>
        <v>Herndon</v>
      </c>
      <c r="H3594" s="30">
        <f>+'Categorias-9 feb-Depurado'!H3593</f>
        <v>74119791</v>
      </c>
      <c r="I3594" s="107">
        <f>+'Categorias-9 feb-Depurado'!R3593</f>
        <v>3380249</v>
      </c>
      <c r="J3594" s="108">
        <f t="shared" si="228"/>
        <v>3380249</v>
      </c>
      <c r="K3594" s="107">
        <f t="shared" si="229"/>
        <v>80452.455050130375</v>
      </c>
      <c r="L3594" s="109">
        <f t="shared" si="230"/>
        <v>3460701.4550501304</v>
      </c>
      <c r="M3594" s="110">
        <f t="shared" si="231"/>
        <v>2.638280015683699E-06</v>
      </c>
      <c r="N3594" s="33" t="s">
        <v>4892</v>
      </c>
      <c r="O3594" s="33">
        <f>+'Categorias-9 feb-Depurado'!Y3593</f>
        <v>729</v>
      </c>
      <c r="P3594" s="111">
        <f>+'Categorias-9 feb-Depurado'!AC3593</f>
        <v>44852</v>
      </c>
      <c r="Q3594" s="111">
        <f>+'Categorias-9 feb-Depurado'!AE3593</f>
        <v>44897</v>
      </c>
      <c r="R3594" s="112" t="str">
        <f>+'Categorias-9 feb-Depurado'!AB3593</f>
        <v>Compras</v>
      </c>
    </row>
    <row r="3595" spans="2:18" s="1" customFormat="1" ht="14.5" hidden="1">
      <c r="B3595" s="57" t="str">
        <f>+'Categorias-9 feb-Depurado'!B3594</f>
        <v>AIRBUS AMERICAS CUSTOMER SERVICES</v>
      </c>
      <c r="C3595" s="30" t="s">
        <v>4900</v>
      </c>
      <c r="D3595" s="31">
        <v>5</v>
      </c>
      <c r="E3595" s="30">
        <f>+'Categorias-9 feb-Depurado'!E3594</f>
        <v>133243459</v>
      </c>
      <c r="F3595" s="30" t="str">
        <f>+'Categorias-9 feb-Depurado'!F3594</f>
        <v>2550 Wasser Terrace Suite 9100</v>
      </c>
      <c r="G3595" s="30" t="str">
        <f>+'Categorias-9 feb-Depurado'!G3594</f>
        <v>Herndon</v>
      </c>
      <c r="H3595" s="30">
        <f>+'Categorias-9 feb-Depurado'!H3594</f>
        <v>74119793</v>
      </c>
      <c r="I3595" s="107">
        <f>+'Categorias-9 feb-Depurado'!R3594</f>
        <v>4660014</v>
      </c>
      <c r="J3595" s="108">
        <f t="shared" si="228"/>
        <v>4660014</v>
      </c>
      <c r="K3595" s="107">
        <f t="shared" si="229"/>
        <v>110911.81947483106</v>
      </c>
      <c r="L3595" s="109">
        <f t="shared" si="230"/>
        <v>4770925.8194748312</v>
      </c>
      <c r="M3595" s="110">
        <f t="shared" si="231"/>
        <v>3.6371349592903533E-06</v>
      </c>
      <c r="N3595" s="33" t="s">
        <v>4892</v>
      </c>
      <c r="O3595" s="33">
        <f>+'Categorias-9 feb-Depurado'!Y3594</f>
        <v>1005</v>
      </c>
      <c r="P3595" s="111">
        <f>+'Categorias-9 feb-Depurado'!AC3594</f>
        <v>44852</v>
      </c>
      <c r="Q3595" s="111">
        <f>+'Categorias-9 feb-Depurado'!AE3594</f>
        <v>44897</v>
      </c>
      <c r="R3595" s="112" t="str">
        <f>+'Categorias-9 feb-Depurado'!AB3594</f>
        <v>Compras</v>
      </c>
    </row>
    <row r="3596" spans="2:18" s="1" customFormat="1" ht="14.5" hidden="1">
      <c r="B3596" s="57" t="str">
        <f>+'Categorias-9 feb-Depurado'!B3595</f>
        <v>AIRBUS AMERICAS CUSTOMER SERVICES</v>
      </c>
      <c r="C3596" s="30" t="s">
        <v>4900</v>
      </c>
      <c r="D3596" s="31">
        <v>5</v>
      </c>
      <c r="E3596" s="30">
        <f>+'Categorias-9 feb-Depurado'!E3595</f>
        <v>133243459</v>
      </c>
      <c r="F3596" s="30" t="str">
        <f>+'Categorias-9 feb-Depurado'!F3595</f>
        <v>2550 Wasser Terrace Suite 9100</v>
      </c>
      <c r="G3596" s="30" t="str">
        <f>+'Categorias-9 feb-Depurado'!G3595</f>
        <v>Herndon</v>
      </c>
      <c r="H3596" s="30">
        <f>+'Categorias-9 feb-Depurado'!H3595</f>
        <v>74119776</v>
      </c>
      <c r="I3596" s="107">
        <f>+'Categorias-9 feb-Depurado'!R3595</f>
        <v>1939122</v>
      </c>
      <c r="J3596" s="108">
        <f t="shared" si="228"/>
        <v>1939122</v>
      </c>
      <c r="K3596" s="107">
        <f t="shared" si="229"/>
        <v>46152.554306419115</v>
      </c>
      <c r="L3596" s="109">
        <f t="shared" si="230"/>
        <v>1985274.5543064191</v>
      </c>
      <c r="M3596" s="110">
        <f t="shared" si="231"/>
        <v>1.5134822377205365E-06</v>
      </c>
      <c r="N3596" s="33" t="s">
        <v>4892</v>
      </c>
      <c r="O3596" s="33">
        <f>+'Categorias-9 feb-Depurado'!Y3595</f>
        <v>418.19999999999999</v>
      </c>
      <c r="P3596" s="111">
        <f>+'Categorias-9 feb-Depurado'!AC3595</f>
        <v>44852</v>
      </c>
      <c r="Q3596" s="111">
        <f>+'Categorias-9 feb-Depurado'!AE3595</f>
        <v>44897</v>
      </c>
      <c r="R3596" s="112" t="str">
        <f>+'Categorias-9 feb-Depurado'!AB3595</f>
        <v>Compras</v>
      </c>
    </row>
    <row r="3597" spans="2:18" s="1" customFormat="1" ht="14.5" hidden="1">
      <c r="B3597" s="57" t="str">
        <f>+'Categorias-9 feb-Depurado'!B3596</f>
        <v>AIRBUS AMERICAS CUSTOMER SERVICES</v>
      </c>
      <c r="C3597" s="30" t="s">
        <v>4900</v>
      </c>
      <c r="D3597" s="31">
        <v>5</v>
      </c>
      <c r="E3597" s="30">
        <f>+'Categorias-9 feb-Depurado'!E3596</f>
        <v>133243459</v>
      </c>
      <c r="F3597" s="30" t="str">
        <f>+'Categorias-9 feb-Depurado'!F3596</f>
        <v>2550 Wasser Terrace Suite 9100</v>
      </c>
      <c r="G3597" s="30" t="str">
        <f>+'Categorias-9 feb-Depurado'!G3596</f>
        <v>Herndon</v>
      </c>
      <c r="H3597" s="30">
        <f>+'Categorias-9 feb-Depurado'!H3596</f>
        <v>74119789</v>
      </c>
      <c r="I3597" s="107">
        <f>+'Categorias-9 feb-Depurado'!R3596</f>
        <v>3380249</v>
      </c>
      <c r="J3597" s="108">
        <f t="shared" si="228"/>
        <v>3380249</v>
      </c>
      <c r="K3597" s="107">
        <f t="shared" si="229"/>
        <v>80452.455050130375</v>
      </c>
      <c r="L3597" s="109">
        <f t="shared" si="230"/>
        <v>3460701.4550501304</v>
      </c>
      <c r="M3597" s="110">
        <f t="shared" si="231"/>
        <v>2.638280015683699E-06</v>
      </c>
      <c r="N3597" s="33" t="s">
        <v>4892</v>
      </c>
      <c r="O3597" s="33">
        <f>+'Categorias-9 feb-Depurado'!Y3596</f>
        <v>729</v>
      </c>
      <c r="P3597" s="111">
        <f>+'Categorias-9 feb-Depurado'!AC3596</f>
        <v>44852</v>
      </c>
      <c r="Q3597" s="111">
        <f>+'Categorias-9 feb-Depurado'!AE3596</f>
        <v>44897</v>
      </c>
      <c r="R3597" s="112" t="str">
        <f>+'Categorias-9 feb-Depurado'!AB3596</f>
        <v>Compras</v>
      </c>
    </row>
    <row r="3598" spans="2:18" s="1" customFormat="1" ht="14.5" hidden="1">
      <c r="B3598" s="57" t="str">
        <f>+'Categorias-9 feb-Depurado'!B3597</f>
        <v>AIRBUS AMERICAS CUSTOMER SERVICES</v>
      </c>
      <c r="C3598" s="30" t="s">
        <v>4900</v>
      </c>
      <c r="D3598" s="31">
        <v>5</v>
      </c>
      <c r="E3598" s="30">
        <f>+'Categorias-9 feb-Depurado'!E3597</f>
        <v>133243459</v>
      </c>
      <c r="F3598" s="30" t="str">
        <f>+'Categorias-9 feb-Depurado'!F3597</f>
        <v>2550 Wasser Terrace Suite 9100</v>
      </c>
      <c r="G3598" s="30" t="str">
        <f>+'Categorias-9 feb-Depurado'!G3597</f>
        <v>Herndon</v>
      </c>
      <c r="H3598" s="30">
        <f>+'Categorias-9 feb-Depurado'!H3597</f>
        <v>74119786</v>
      </c>
      <c r="I3598" s="107">
        <f>+'Categorias-9 feb-Depurado'!R3597</f>
        <v>3380249</v>
      </c>
      <c r="J3598" s="108">
        <f t="shared" si="228"/>
        <v>3380249</v>
      </c>
      <c r="K3598" s="107">
        <f t="shared" si="229"/>
        <v>80452.455050130375</v>
      </c>
      <c r="L3598" s="109">
        <f t="shared" si="230"/>
        <v>3460701.4550501304</v>
      </c>
      <c r="M3598" s="110">
        <f t="shared" si="231"/>
        <v>2.638280015683699E-06</v>
      </c>
      <c r="N3598" s="33" t="s">
        <v>4892</v>
      </c>
      <c r="O3598" s="33">
        <f>+'Categorias-9 feb-Depurado'!Y3597</f>
        <v>729</v>
      </c>
      <c r="P3598" s="111">
        <f>+'Categorias-9 feb-Depurado'!AC3597</f>
        <v>44852</v>
      </c>
      <c r="Q3598" s="111">
        <f>+'Categorias-9 feb-Depurado'!AE3597</f>
        <v>44897</v>
      </c>
      <c r="R3598" s="112" t="str">
        <f>+'Categorias-9 feb-Depurado'!AB3597</f>
        <v>Compras</v>
      </c>
    </row>
    <row r="3599" spans="2:18" s="1" customFormat="1" ht="14.5" hidden="1">
      <c r="B3599" s="57" t="str">
        <f>+'Categorias-9 feb-Depurado'!B3598</f>
        <v>AIRBUS AMERICAS CUSTOMER SERVICES</v>
      </c>
      <c r="C3599" s="30" t="s">
        <v>4900</v>
      </c>
      <c r="D3599" s="31">
        <v>5</v>
      </c>
      <c r="E3599" s="30">
        <f>+'Categorias-9 feb-Depurado'!E3598</f>
        <v>133243459</v>
      </c>
      <c r="F3599" s="30" t="str">
        <f>+'Categorias-9 feb-Depurado'!F3598</f>
        <v>2550 Wasser Terrace Suite 9100</v>
      </c>
      <c r="G3599" s="30" t="str">
        <f>+'Categorias-9 feb-Depurado'!G3598</f>
        <v>Herndon</v>
      </c>
      <c r="H3599" s="30">
        <f>+'Categorias-9 feb-Depurado'!H3598</f>
        <v>74119781</v>
      </c>
      <c r="I3599" s="107">
        <f>+'Categorias-9 feb-Depurado'!R3598</f>
        <v>278673</v>
      </c>
      <c r="J3599" s="108">
        <f t="shared" si="232" ref="J3599:J3662">+IF(Q3599&gt;$O$4,0,I3599)</f>
        <v>278673</v>
      </c>
      <c r="K3599" s="107">
        <f t="shared" si="233" ref="K3599:K3662">++(((1+$O$5)^(($O$4-Q3599)/365))-1)*J3599</f>
        <v>6632.6258823491935</v>
      </c>
      <c r="L3599" s="109">
        <f t="shared" si="234" ref="L3599:L3662">+I3599+K3599</f>
        <v>285305.62588234921</v>
      </c>
      <c r="M3599" s="110">
        <f t="shared" si="235" ref="M3599:M3662">+L3599/$E$11</f>
        <v>2.1750391962563215E-07</v>
      </c>
      <c r="N3599" s="33" t="s">
        <v>4892</v>
      </c>
      <c r="O3599" s="33">
        <f>+'Categorias-9 feb-Depurado'!Y3598</f>
        <v>60.100000000000001</v>
      </c>
      <c r="P3599" s="111">
        <f>+'Categorias-9 feb-Depurado'!AC3598</f>
        <v>44852</v>
      </c>
      <c r="Q3599" s="111">
        <f>+'Categorias-9 feb-Depurado'!AE3598</f>
        <v>44897</v>
      </c>
      <c r="R3599" s="112" t="str">
        <f>+'Categorias-9 feb-Depurado'!AB3598</f>
        <v>Compras</v>
      </c>
    </row>
    <row r="3600" spans="2:18" s="1" customFormat="1" ht="14.5" hidden="1">
      <c r="B3600" s="57" t="str">
        <f>+'Categorias-9 feb-Depurado'!B3599</f>
        <v>AIRBUS AMERICAS CUSTOMER SERVICES</v>
      </c>
      <c r="C3600" s="30" t="s">
        <v>4900</v>
      </c>
      <c r="D3600" s="31">
        <v>5</v>
      </c>
      <c r="E3600" s="30">
        <f>+'Categorias-9 feb-Depurado'!E3599</f>
        <v>133243459</v>
      </c>
      <c r="F3600" s="30" t="str">
        <f>+'Categorias-9 feb-Depurado'!F3599</f>
        <v>2550 Wasser Terrace Suite 9100</v>
      </c>
      <c r="G3600" s="30" t="str">
        <f>+'Categorias-9 feb-Depurado'!G3599</f>
        <v>Herndon</v>
      </c>
      <c r="H3600" s="30">
        <f>+'Categorias-9 feb-Depurado'!H3599</f>
        <v>74114300</v>
      </c>
      <c r="I3600" s="107">
        <f>+'Categorias-9 feb-Depurado'!R3599</f>
        <v>10417912</v>
      </c>
      <c r="J3600" s="108">
        <f t="shared" si="232"/>
        <v>10417912</v>
      </c>
      <c r="K3600" s="107">
        <f t="shared" si="233"/>
        <v>244318.75235809467</v>
      </c>
      <c r="L3600" s="109">
        <f t="shared" si="234"/>
        <v>10662230.752358094</v>
      </c>
      <c r="M3600" s="110">
        <f t="shared" si="235"/>
        <v>8.1283955527296553E-06</v>
      </c>
      <c r="N3600" s="33" t="s">
        <v>4892</v>
      </c>
      <c r="O3600" s="33">
        <f>+'Categorias-9 feb-Depurado'!Y3599</f>
        <v>2196</v>
      </c>
      <c r="P3600" s="111">
        <f>+'Categorias-9 feb-Depurado'!AC3599</f>
        <v>44853</v>
      </c>
      <c r="Q3600" s="111">
        <f>+'Categorias-9 feb-Depurado'!AE3599</f>
        <v>44898</v>
      </c>
      <c r="R3600" s="112" t="str">
        <f>+'Categorias-9 feb-Depurado'!AB3599</f>
        <v>Compras</v>
      </c>
    </row>
    <row r="3601" spans="2:18" s="1" customFormat="1" ht="14.5" hidden="1">
      <c r="B3601" s="57" t="str">
        <f>+'Categorias-9 feb-Depurado'!B3600</f>
        <v>AIRBUS AMERICAS CUSTOMER SERVICES</v>
      </c>
      <c r="C3601" s="30" t="s">
        <v>4900</v>
      </c>
      <c r="D3601" s="31">
        <v>5</v>
      </c>
      <c r="E3601" s="30">
        <f>+'Categorias-9 feb-Depurado'!E3600</f>
        <v>133243459</v>
      </c>
      <c r="F3601" s="30" t="str">
        <f>+'Categorias-9 feb-Depurado'!F3600</f>
        <v>2550 Wasser Terrace Suite 9100</v>
      </c>
      <c r="G3601" s="30" t="str">
        <f>+'Categorias-9 feb-Depurado'!G3600</f>
        <v>Herndon</v>
      </c>
      <c r="H3601" s="30">
        <f>+'Categorias-9 feb-Depurado'!H3600</f>
        <v>74119792</v>
      </c>
      <c r="I3601" s="107">
        <f>+'Categorias-9 feb-Depurado'!R3600</f>
        <v>3458405</v>
      </c>
      <c r="J3601" s="108">
        <f t="shared" si="232"/>
        <v>3458405</v>
      </c>
      <c r="K3601" s="107">
        <f t="shared" si="233"/>
        <v>81105.810334066598</v>
      </c>
      <c r="L3601" s="109">
        <f t="shared" si="234"/>
        <v>3539510.8103340664</v>
      </c>
      <c r="M3601" s="110">
        <f t="shared" si="235"/>
        <v>2.6983606524549264E-06</v>
      </c>
      <c r="N3601" s="33" t="s">
        <v>4892</v>
      </c>
      <c r="O3601" s="33">
        <f>+'Categorias-9 feb-Depurado'!Y3600</f>
        <v>729</v>
      </c>
      <c r="P3601" s="111">
        <f>+'Categorias-9 feb-Depurado'!AC3600</f>
        <v>44853</v>
      </c>
      <c r="Q3601" s="111">
        <f>+'Categorias-9 feb-Depurado'!AE3600</f>
        <v>44898</v>
      </c>
      <c r="R3601" s="112" t="str">
        <f>+'Categorias-9 feb-Depurado'!AB3600</f>
        <v>Compras</v>
      </c>
    </row>
    <row r="3602" spans="2:18" s="1" customFormat="1" ht="14.5" hidden="1">
      <c r="B3602" s="57" t="str">
        <f>+'Categorias-9 feb-Depurado'!B3601</f>
        <v>AIRBUS AMERICAS CUSTOMER SERVICES</v>
      </c>
      <c r="C3602" s="30" t="s">
        <v>4900</v>
      </c>
      <c r="D3602" s="31">
        <v>5</v>
      </c>
      <c r="E3602" s="30">
        <f>+'Categorias-9 feb-Depurado'!E3601</f>
        <v>133243459</v>
      </c>
      <c r="F3602" s="30" t="str">
        <f>+'Categorias-9 feb-Depurado'!F3601</f>
        <v>2550 Wasser Terrace Suite 9100</v>
      </c>
      <c r="G3602" s="30" t="str">
        <f>+'Categorias-9 feb-Depurado'!G3601</f>
        <v>Herndon</v>
      </c>
      <c r="H3602" s="30">
        <f>+'Categorias-9 feb-Depurado'!H3601</f>
        <v>74119787</v>
      </c>
      <c r="I3602" s="107">
        <f>+'Categorias-9 feb-Depurado'!R3601</f>
        <v>3458405</v>
      </c>
      <c r="J3602" s="108">
        <f t="shared" si="232"/>
        <v>3458405</v>
      </c>
      <c r="K3602" s="107">
        <f t="shared" si="233"/>
        <v>81105.810334066598</v>
      </c>
      <c r="L3602" s="109">
        <f t="shared" si="234"/>
        <v>3539510.8103340664</v>
      </c>
      <c r="M3602" s="110">
        <f t="shared" si="235"/>
        <v>2.6983606524549264E-06</v>
      </c>
      <c r="N3602" s="33" t="s">
        <v>4892</v>
      </c>
      <c r="O3602" s="33">
        <f>+'Categorias-9 feb-Depurado'!Y3601</f>
        <v>729</v>
      </c>
      <c r="P3602" s="111">
        <f>+'Categorias-9 feb-Depurado'!AC3601</f>
        <v>44853</v>
      </c>
      <c r="Q3602" s="111">
        <f>+'Categorias-9 feb-Depurado'!AE3601</f>
        <v>44898</v>
      </c>
      <c r="R3602" s="112" t="str">
        <f>+'Categorias-9 feb-Depurado'!AB3601</f>
        <v>Compras</v>
      </c>
    </row>
    <row r="3603" spans="2:18" s="1" customFormat="1" ht="14.5" hidden="1">
      <c r="B3603" s="57" t="str">
        <f>+'Categorias-9 feb-Depurado'!B3602</f>
        <v>AIRBUS AMERICAS CUSTOMER SERVICES</v>
      </c>
      <c r="C3603" s="30" t="s">
        <v>4900</v>
      </c>
      <c r="D3603" s="31">
        <v>5</v>
      </c>
      <c r="E3603" s="30">
        <f>+'Categorias-9 feb-Depurado'!E3602</f>
        <v>133243459</v>
      </c>
      <c r="F3603" s="30" t="str">
        <f>+'Categorias-9 feb-Depurado'!F3602</f>
        <v>2550 Wasser Terrace Suite 9100</v>
      </c>
      <c r="G3603" s="30" t="str">
        <f>+'Categorias-9 feb-Depurado'!G3602</f>
        <v>Herndon</v>
      </c>
      <c r="H3603" s="30">
        <f>+'Categorias-9 feb-Depurado'!H3602</f>
        <v>74119783</v>
      </c>
      <c r="I3603" s="107">
        <f>+'Categorias-9 feb-Depurado'!R3602</f>
        <v>3458405</v>
      </c>
      <c r="J3603" s="108">
        <f t="shared" si="232"/>
        <v>3458405</v>
      </c>
      <c r="K3603" s="107">
        <f t="shared" si="233"/>
        <v>81105.810334066598</v>
      </c>
      <c r="L3603" s="109">
        <f t="shared" si="234"/>
        <v>3539510.8103340664</v>
      </c>
      <c r="M3603" s="110">
        <f t="shared" si="235"/>
        <v>2.6983606524549264E-06</v>
      </c>
      <c r="N3603" s="33" t="s">
        <v>4892</v>
      </c>
      <c r="O3603" s="33">
        <f>+'Categorias-9 feb-Depurado'!Y3602</f>
        <v>729</v>
      </c>
      <c r="P3603" s="111">
        <f>+'Categorias-9 feb-Depurado'!AC3602</f>
        <v>44853</v>
      </c>
      <c r="Q3603" s="111">
        <f>+'Categorias-9 feb-Depurado'!AE3602</f>
        <v>44898</v>
      </c>
      <c r="R3603" s="112" t="str">
        <f>+'Categorias-9 feb-Depurado'!AB3602</f>
        <v>Compras</v>
      </c>
    </row>
    <row r="3604" spans="2:18" s="1" customFormat="1" ht="14.5" hidden="1">
      <c r="B3604" s="57" t="str">
        <f>+'Categorias-9 feb-Depurado'!B3603</f>
        <v>AIRBUS AMERICAS CUSTOMER SERVICES</v>
      </c>
      <c r="C3604" s="30" t="s">
        <v>4900</v>
      </c>
      <c r="D3604" s="31">
        <v>5</v>
      </c>
      <c r="E3604" s="30">
        <f>+'Categorias-9 feb-Depurado'!E3603</f>
        <v>133243459</v>
      </c>
      <c r="F3604" s="30" t="str">
        <f>+'Categorias-9 feb-Depurado'!F3603</f>
        <v>2550 Wasser Terrace Suite 9100</v>
      </c>
      <c r="G3604" s="30" t="str">
        <f>+'Categorias-9 feb-Depurado'!G3603</f>
        <v>Herndon</v>
      </c>
      <c r="H3604" s="30" t="str">
        <f>+'Categorias-9 feb-Depurado'!H3603</f>
        <v>74120249.</v>
      </c>
      <c r="I3604" s="107">
        <f>+'Categorias-9 feb-Depurado'!R3603</f>
        <v>2737311</v>
      </c>
      <c r="J3604" s="108">
        <f t="shared" si="232"/>
        <v>2737311</v>
      </c>
      <c r="K3604" s="107">
        <f t="shared" si="233"/>
        <v>64194.860576292878</v>
      </c>
      <c r="L3604" s="109">
        <f t="shared" si="234"/>
        <v>2801505.860576293</v>
      </c>
      <c r="M3604" s="110">
        <f t="shared" si="235"/>
        <v>2.135739537715232E-06</v>
      </c>
      <c r="N3604" s="33" t="s">
        <v>4892</v>
      </c>
      <c r="O3604" s="33">
        <f>+'Categorias-9 feb-Depurado'!Y3603</f>
        <v>577</v>
      </c>
      <c r="P3604" s="111">
        <f>+'Categorias-9 feb-Depurado'!AC3603</f>
        <v>44853</v>
      </c>
      <c r="Q3604" s="111">
        <f>+'Categorias-9 feb-Depurado'!AE3603</f>
        <v>44898</v>
      </c>
      <c r="R3604" s="112" t="str">
        <f>+'Categorias-9 feb-Depurado'!AB3603</f>
        <v>Compras</v>
      </c>
    </row>
    <row r="3605" spans="2:18" s="1" customFormat="1" ht="14.5" hidden="1">
      <c r="B3605" s="57" t="str">
        <f>+'Categorias-9 feb-Depurado'!B3604</f>
        <v>AIRBUS AMERICAS CUSTOMER SERVICES</v>
      </c>
      <c r="C3605" s="30" t="s">
        <v>4900</v>
      </c>
      <c r="D3605" s="31">
        <v>5</v>
      </c>
      <c r="E3605" s="30">
        <f>+'Categorias-9 feb-Depurado'!E3604</f>
        <v>133243459</v>
      </c>
      <c r="F3605" s="30" t="str">
        <f>+'Categorias-9 feb-Depurado'!F3604</f>
        <v>2550 Wasser Terrace Suite 9100</v>
      </c>
      <c r="G3605" s="30" t="str">
        <f>+'Categorias-9 feb-Depurado'!G3604</f>
        <v>Herndon</v>
      </c>
      <c r="H3605" s="30">
        <f>+'Categorias-9 feb-Depurado'!H3604</f>
        <v>74119788</v>
      </c>
      <c r="I3605" s="107">
        <f>+'Categorias-9 feb-Depurado'!R3604</f>
        <v>3458405</v>
      </c>
      <c r="J3605" s="108">
        <f t="shared" si="232"/>
        <v>3458405</v>
      </c>
      <c r="K3605" s="107">
        <f t="shared" si="233"/>
        <v>81105.810334066598</v>
      </c>
      <c r="L3605" s="109">
        <f t="shared" si="234"/>
        <v>3539510.8103340664</v>
      </c>
      <c r="M3605" s="110">
        <f t="shared" si="235"/>
        <v>2.6983606524549264E-06</v>
      </c>
      <c r="N3605" s="33" t="s">
        <v>4892</v>
      </c>
      <c r="O3605" s="33">
        <f>+'Categorias-9 feb-Depurado'!Y3604</f>
        <v>729</v>
      </c>
      <c r="P3605" s="111">
        <f>+'Categorias-9 feb-Depurado'!AC3604</f>
        <v>44853</v>
      </c>
      <c r="Q3605" s="111">
        <f>+'Categorias-9 feb-Depurado'!AE3604</f>
        <v>44898</v>
      </c>
      <c r="R3605" s="112" t="str">
        <f>+'Categorias-9 feb-Depurado'!AB3604</f>
        <v>Compras</v>
      </c>
    </row>
    <row r="3606" spans="2:18" s="1" customFormat="1" ht="14.5" hidden="1">
      <c r="B3606" s="57" t="str">
        <f>+'Categorias-9 feb-Depurado'!B3605</f>
        <v>AIRBUS AMERICAS CUSTOMER SERVICES</v>
      </c>
      <c r="C3606" s="30" t="s">
        <v>4900</v>
      </c>
      <c r="D3606" s="31">
        <v>5</v>
      </c>
      <c r="E3606" s="30">
        <f>+'Categorias-9 feb-Depurado'!E3605</f>
        <v>133243459</v>
      </c>
      <c r="F3606" s="30" t="str">
        <f>+'Categorias-9 feb-Depurado'!F3605</f>
        <v>2550 Wasser Terrace Suite 9100</v>
      </c>
      <c r="G3606" s="30" t="str">
        <f>+'Categorias-9 feb-Depurado'!G3605</f>
        <v>Herndon</v>
      </c>
      <c r="H3606" s="30">
        <f>+'Categorias-9 feb-Depurado'!H3605</f>
        <v>74119782</v>
      </c>
      <c r="I3606" s="107">
        <f>+'Categorias-9 feb-Depurado'!R3605</f>
        <v>9421663</v>
      </c>
      <c r="J3606" s="108">
        <f t="shared" si="232"/>
        <v>9421663</v>
      </c>
      <c r="K3606" s="107">
        <f t="shared" si="233"/>
        <v>220954.92352963082</v>
      </c>
      <c r="L3606" s="109">
        <f t="shared" si="234"/>
        <v>9642617.9235296305</v>
      </c>
      <c r="M3606" s="110">
        <f t="shared" si="235"/>
        <v>7.3510895108844795E-06</v>
      </c>
      <c r="N3606" s="33" t="s">
        <v>4892</v>
      </c>
      <c r="O3606" s="33">
        <f>+'Categorias-9 feb-Depurado'!Y3605</f>
        <v>1986</v>
      </c>
      <c r="P3606" s="111">
        <f>+'Categorias-9 feb-Depurado'!AC3605</f>
        <v>44853</v>
      </c>
      <c r="Q3606" s="111">
        <f>+'Categorias-9 feb-Depurado'!AE3605</f>
        <v>44898</v>
      </c>
      <c r="R3606" s="112" t="str">
        <f>+'Categorias-9 feb-Depurado'!AB3605</f>
        <v>Compras</v>
      </c>
    </row>
    <row r="3607" spans="2:18" s="1" customFormat="1" ht="14.5" hidden="1">
      <c r="B3607" s="57" t="str">
        <f>+'Categorias-9 feb-Depurado'!B3606</f>
        <v>AIRBUS AMERICAS CUSTOMER SERVICES</v>
      </c>
      <c r="C3607" s="30" t="s">
        <v>4900</v>
      </c>
      <c r="D3607" s="31">
        <v>5</v>
      </c>
      <c r="E3607" s="30">
        <f>+'Categorias-9 feb-Depurado'!E3606</f>
        <v>133243459</v>
      </c>
      <c r="F3607" s="30" t="str">
        <f>+'Categorias-9 feb-Depurado'!F3606</f>
        <v>2550 Wasser Terrace Suite 9100</v>
      </c>
      <c r="G3607" s="30" t="str">
        <f>+'Categorias-9 feb-Depurado'!G3606</f>
        <v>Herndon</v>
      </c>
      <c r="H3607" s="30">
        <f>+'Categorias-9 feb-Depurado'!H3606</f>
        <v>74119780</v>
      </c>
      <c r="I3607" s="107">
        <f>+'Categorias-9 feb-Depurado'!R3606</f>
        <v>694527</v>
      </c>
      <c r="J3607" s="108">
        <f t="shared" si="232"/>
        <v>694527</v>
      </c>
      <c r="K3607" s="107">
        <f t="shared" si="233"/>
        <v>16287.905879701269</v>
      </c>
      <c r="L3607" s="109">
        <f t="shared" si="234"/>
        <v>710814.90587970125</v>
      </c>
      <c r="M3607" s="110">
        <f t="shared" si="235"/>
        <v>5.4189267274005295E-07</v>
      </c>
      <c r="N3607" s="33" t="s">
        <v>4892</v>
      </c>
      <c r="O3607" s="33">
        <f>+'Categorias-9 feb-Depurado'!Y3606</f>
        <v>146.40000000000001</v>
      </c>
      <c r="P3607" s="111">
        <f>+'Categorias-9 feb-Depurado'!AC3606</f>
        <v>44853</v>
      </c>
      <c r="Q3607" s="111">
        <f>+'Categorias-9 feb-Depurado'!AE3606</f>
        <v>44898</v>
      </c>
      <c r="R3607" s="112" t="str">
        <f>+'Categorias-9 feb-Depurado'!AB3606</f>
        <v>Compras</v>
      </c>
    </row>
    <row r="3608" spans="2:18" s="1" customFormat="1" ht="14.5" hidden="1">
      <c r="B3608" s="57" t="str">
        <f>+'Categorias-9 feb-Depurado'!B3607</f>
        <v>AIRBUS AMERICAS CUSTOMER SERVICES</v>
      </c>
      <c r="C3608" s="30" t="s">
        <v>4900</v>
      </c>
      <c r="D3608" s="31">
        <v>5</v>
      </c>
      <c r="E3608" s="30">
        <f>+'Categorias-9 feb-Depurado'!E3607</f>
        <v>133243459</v>
      </c>
      <c r="F3608" s="30" t="str">
        <f>+'Categorias-9 feb-Depurado'!F3607</f>
        <v>2550 Wasser Terrace Suite 9100</v>
      </c>
      <c r="G3608" s="30" t="str">
        <f>+'Categorias-9 feb-Depurado'!G3607</f>
        <v>Herndon</v>
      </c>
      <c r="H3608" s="30">
        <f>+'Categorias-9 feb-Depurado'!H3607</f>
        <v>74119777</v>
      </c>
      <c r="I3608" s="107">
        <f>+'Categorias-9 feb-Depurado'!R3607</f>
        <v>1603486</v>
      </c>
      <c r="J3608" s="108">
        <f t="shared" si="232"/>
        <v>1603486</v>
      </c>
      <c r="K3608" s="107">
        <f t="shared" si="233"/>
        <v>37604.627390178743</v>
      </c>
      <c r="L3608" s="109">
        <f t="shared" si="234"/>
        <v>1641090.6273901789</v>
      </c>
      <c r="M3608" s="110">
        <f t="shared" si="235"/>
        <v>1.2510922026663564E-06</v>
      </c>
      <c r="N3608" s="33" t="s">
        <v>4892</v>
      </c>
      <c r="O3608" s="33">
        <f>+'Categorias-9 feb-Depurado'!Y3607</f>
        <v>338</v>
      </c>
      <c r="P3608" s="111">
        <f>+'Categorias-9 feb-Depurado'!AC3607</f>
        <v>44853</v>
      </c>
      <c r="Q3608" s="111">
        <f>+'Categorias-9 feb-Depurado'!AE3607</f>
        <v>44898</v>
      </c>
      <c r="R3608" s="112" t="str">
        <f>+'Categorias-9 feb-Depurado'!AB3607</f>
        <v>Compras</v>
      </c>
    </row>
    <row r="3609" spans="2:18" s="1" customFormat="1" ht="14.5" hidden="1">
      <c r="B3609" s="57" t="str">
        <f>+'Categorias-9 feb-Depurado'!B3608</f>
        <v>AIRBUS AMERICAS CUSTOMER SERVICES</v>
      </c>
      <c r="C3609" s="30" t="s">
        <v>4900</v>
      </c>
      <c r="D3609" s="31">
        <v>5</v>
      </c>
      <c r="E3609" s="30">
        <f>+'Categorias-9 feb-Depurado'!E3608</f>
        <v>133243459</v>
      </c>
      <c r="F3609" s="30" t="str">
        <f>+'Categorias-9 feb-Depurado'!F3608</f>
        <v>2550 Wasser Terrace Suite 9100</v>
      </c>
      <c r="G3609" s="30" t="str">
        <f>+'Categorias-9 feb-Depurado'!G3608</f>
        <v>Herndon</v>
      </c>
      <c r="H3609" s="30">
        <f>+'Categorias-9 feb-Depurado'!H3608</f>
        <v>74119790</v>
      </c>
      <c r="I3609" s="107">
        <f>+'Categorias-9 feb-Depurado'!R3608</f>
        <v>3458405</v>
      </c>
      <c r="J3609" s="108">
        <f t="shared" si="232"/>
        <v>3458405</v>
      </c>
      <c r="K3609" s="107">
        <f t="shared" si="233"/>
        <v>81105.810334066598</v>
      </c>
      <c r="L3609" s="109">
        <f t="shared" si="234"/>
        <v>3539510.8103340664</v>
      </c>
      <c r="M3609" s="110">
        <f t="shared" si="235"/>
        <v>2.6983606524549264E-06</v>
      </c>
      <c r="N3609" s="33" t="s">
        <v>4892</v>
      </c>
      <c r="O3609" s="33">
        <f>+'Categorias-9 feb-Depurado'!Y3608</f>
        <v>729</v>
      </c>
      <c r="P3609" s="111">
        <f>+'Categorias-9 feb-Depurado'!AC3608</f>
        <v>44853</v>
      </c>
      <c r="Q3609" s="111">
        <f>+'Categorias-9 feb-Depurado'!AE3608</f>
        <v>44898</v>
      </c>
      <c r="R3609" s="112" t="str">
        <f>+'Categorias-9 feb-Depurado'!AB3608</f>
        <v>Compras</v>
      </c>
    </row>
    <row r="3610" spans="2:18" s="1" customFormat="1" ht="14.5" hidden="1">
      <c r="B3610" s="57" t="str">
        <f>+'Categorias-9 feb-Depurado'!B3609</f>
        <v>AIRBUS AMERICAS CUSTOMER SERVICES</v>
      </c>
      <c r="C3610" s="30" t="s">
        <v>4900</v>
      </c>
      <c r="D3610" s="31">
        <v>5</v>
      </c>
      <c r="E3610" s="30">
        <f>+'Categorias-9 feb-Depurado'!E3609</f>
        <v>133243459</v>
      </c>
      <c r="F3610" s="30" t="str">
        <f>+'Categorias-9 feb-Depurado'!F3609</f>
        <v>2550 Wasser Terrace Suite 9100</v>
      </c>
      <c r="G3610" s="30" t="str">
        <f>+'Categorias-9 feb-Depurado'!G3609</f>
        <v>Herndon</v>
      </c>
      <c r="H3610" s="30">
        <f>+'Categorias-9 feb-Depurado'!H3609</f>
        <v>74119778</v>
      </c>
      <c r="I3610" s="107">
        <f>+'Categorias-9 feb-Depurado'!R3609</f>
        <v>285117</v>
      </c>
      <c r="J3610" s="108">
        <f t="shared" si="232"/>
        <v>285117</v>
      </c>
      <c r="K3610" s="107">
        <f t="shared" si="233"/>
        <v>6686.5058675944738</v>
      </c>
      <c r="L3610" s="109">
        <f t="shared" si="234"/>
        <v>291803.50586759445</v>
      </c>
      <c r="M3610" s="110">
        <f t="shared" si="235"/>
        <v>2.2245760520991357E-07</v>
      </c>
      <c r="N3610" s="33" t="s">
        <v>4892</v>
      </c>
      <c r="O3610" s="33">
        <f>+'Categorias-9 feb-Depurado'!Y3609</f>
        <v>60.100000000000001</v>
      </c>
      <c r="P3610" s="111">
        <f>+'Categorias-9 feb-Depurado'!AC3609</f>
        <v>44853</v>
      </c>
      <c r="Q3610" s="111">
        <f>+'Categorias-9 feb-Depurado'!AE3609</f>
        <v>44898</v>
      </c>
      <c r="R3610" s="112" t="str">
        <f>+'Categorias-9 feb-Depurado'!AB3609</f>
        <v>Compras</v>
      </c>
    </row>
    <row r="3611" spans="2:18" s="1" customFormat="1" ht="14.5" hidden="1">
      <c r="B3611" s="57" t="str">
        <f>+'Categorias-9 feb-Depurado'!B3610</f>
        <v>AIRBUS AMERICAS CUSTOMER SERVICES</v>
      </c>
      <c r="C3611" s="30" t="s">
        <v>4900</v>
      </c>
      <c r="D3611" s="31">
        <v>5</v>
      </c>
      <c r="E3611" s="30">
        <f>+'Categorias-9 feb-Depurado'!E3610</f>
        <v>133243459</v>
      </c>
      <c r="F3611" s="30" t="str">
        <f>+'Categorias-9 feb-Depurado'!F3610</f>
        <v>2550 Wasser Terrace Suite 9100</v>
      </c>
      <c r="G3611" s="30" t="str">
        <f>+'Categorias-9 feb-Depurado'!G3610</f>
        <v>Herndon</v>
      </c>
      <c r="H3611" s="30">
        <f>+'Categorias-9 feb-Depurado'!H3610</f>
        <v>74119785</v>
      </c>
      <c r="I3611" s="107">
        <f>+'Categorias-9 feb-Depurado'!R3610</f>
        <v>3458405</v>
      </c>
      <c r="J3611" s="108">
        <f t="shared" si="232"/>
        <v>3458405</v>
      </c>
      <c r="K3611" s="107">
        <f t="shared" si="233"/>
        <v>81105.810334066598</v>
      </c>
      <c r="L3611" s="109">
        <f t="shared" si="234"/>
        <v>3539510.8103340664</v>
      </c>
      <c r="M3611" s="110">
        <f t="shared" si="235"/>
        <v>2.6983606524549264E-06</v>
      </c>
      <c r="N3611" s="33" t="s">
        <v>4892</v>
      </c>
      <c r="O3611" s="33">
        <f>+'Categorias-9 feb-Depurado'!Y3610</f>
        <v>729</v>
      </c>
      <c r="P3611" s="111">
        <f>+'Categorias-9 feb-Depurado'!AC3610</f>
        <v>44853</v>
      </c>
      <c r="Q3611" s="111">
        <f>+'Categorias-9 feb-Depurado'!AE3610</f>
        <v>44898</v>
      </c>
      <c r="R3611" s="112" t="str">
        <f>+'Categorias-9 feb-Depurado'!AB3610</f>
        <v>Compras</v>
      </c>
    </row>
    <row r="3612" spans="2:18" s="1" customFormat="1" ht="14.5" hidden="1">
      <c r="B3612" s="57" t="str">
        <f>+'Categorias-9 feb-Depurado'!B3611</f>
        <v>AIRBUS AMERICAS CUSTOMER SERVICES</v>
      </c>
      <c r="C3612" s="30" t="s">
        <v>4900</v>
      </c>
      <c r="D3612" s="31">
        <v>5</v>
      </c>
      <c r="E3612" s="30">
        <f>+'Categorias-9 feb-Depurado'!E3611</f>
        <v>133243459</v>
      </c>
      <c r="F3612" s="30" t="str">
        <f>+'Categorias-9 feb-Depurado'!F3611</f>
        <v>2550 Wasser Terrace Suite 9100</v>
      </c>
      <c r="G3612" s="30" t="str">
        <f>+'Categorias-9 feb-Depurado'!G3611</f>
        <v>Herndon</v>
      </c>
      <c r="H3612" s="30">
        <f>+'Categorias-9 feb-Depurado'!H3611</f>
        <v>74119784</v>
      </c>
      <c r="I3612" s="107">
        <f>+'Categorias-9 feb-Depurado'!R3611</f>
        <v>3458405</v>
      </c>
      <c r="J3612" s="108">
        <f t="shared" si="232"/>
        <v>3458405</v>
      </c>
      <c r="K3612" s="107">
        <f t="shared" si="233"/>
        <v>81105.810334066598</v>
      </c>
      <c r="L3612" s="109">
        <f t="shared" si="234"/>
        <v>3539510.8103340664</v>
      </c>
      <c r="M3612" s="110">
        <f t="shared" si="235"/>
        <v>2.6983606524549264E-06</v>
      </c>
      <c r="N3612" s="33" t="s">
        <v>4892</v>
      </c>
      <c r="O3612" s="33">
        <f>+'Categorias-9 feb-Depurado'!Y3611</f>
        <v>729</v>
      </c>
      <c r="P3612" s="111">
        <f>+'Categorias-9 feb-Depurado'!AC3611</f>
        <v>44853</v>
      </c>
      <c r="Q3612" s="111">
        <f>+'Categorias-9 feb-Depurado'!AE3611</f>
        <v>44898</v>
      </c>
      <c r="R3612" s="112" t="str">
        <f>+'Categorias-9 feb-Depurado'!AB3611</f>
        <v>Compras</v>
      </c>
    </row>
    <row r="3613" spans="2:18" s="1" customFormat="1" ht="14.5" hidden="1">
      <c r="B3613" s="57" t="str">
        <f>+'Categorias-9 feb-Depurado'!B3612</f>
        <v>AIRBUS AMERICAS CUSTOMER SERVICES</v>
      </c>
      <c r="C3613" s="30" t="s">
        <v>4900</v>
      </c>
      <c r="D3613" s="31">
        <v>5</v>
      </c>
      <c r="E3613" s="30">
        <f>+'Categorias-9 feb-Depurado'!E3612</f>
        <v>133243459</v>
      </c>
      <c r="F3613" s="30" t="str">
        <f>+'Categorias-9 feb-Depurado'!F3612</f>
        <v>2550 Wasser Terrace Suite 9100</v>
      </c>
      <c r="G3613" s="30" t="str">
        <f>+'Categorias-9 feb-Depurado'!G3612</f>
        <v>Herndon</v>
      </c>
      <c r="H3613" s="30">
        <f>+'Categorias-9 feb-Depurado'!H3612</f>
        <v>74120708</v>
      </c>
      <c r="I3613" s="107">
        <f>+'Categorias-9 feb-Depurado'!R3612</f>
        <v>4227649</v>
      </c>
      <c r="J3613" s="108">
        <f t="shared" si="232"/>
        <v>4227649</v>
      </c>
      <c r="K3613" s="107">
        <f t="shared" si="233"/>
        <v>97671.221998250345</v>
      </c>
      <c r="L3613" s="109">
        <f t="shared" si="234"/>
        <v>4325320.2219982501</v>
      </c>
      <c r="M3613" s="110">
        <f t="shared" si="235"/>
        <v>3.2974256957294407E-06</v>
      </c>
      <c r="N3613" s="33" t="s">
        <v>4892</v>
      </c>
      <c r="O3613" s="33">
        <f>+'Categorias-9 feb-Depurado'!Y3612</f>
        <v>878</v>
      </c>
      <c r="P3613" s="111">
        <f>+'Categorias-9 feb-Depurado'!AC3612</f>
        <v>44854</v>
      </c>
      <c r="Q3613" s="111">
        <f>+'Categorias-9 feb-Depurado'!AE3612</f>
        <v>44899</v>
      </c>
      <c r="R3613" s="112" t="str">
        <f>+'Categorias-9 feb-Depurado'!AB3612</f>
        <v>Compras</v>
      </c>
    </row>
    <row r="3614" spans="2:18" s="1" customFormat="1" ht="14.5" hidden="1">
      <c r="B3614" s="57" t="str">
        <f>+'Categorias-9 feb-Depurado'!B3613</f>
        <v>AIRBUS AMERICAS CUSTOMER SERVICES</v>
      </c>
      <c r="C3614" s="30" t="s">
        <v>4900</v>
      </c>
      <c r="D3614" s="31">
        <v>5</v>
      </c>
      <c r="E3614" s="30">
        <f>+'Categorias-9 feb-Depurado'!E3613</f>
        <v>133243459</v>
      </c>
      <c r="F3614" s="30" t="str">
        <f>+'Categorias-9 feb-Depurado'!F3613</f>
        <v>2550 Wasser Terrace Suite 9100</v>
      </c>
      <c r="G3614" s="30" t="str">
        <f>+'Categorias-9 feb-Depurado'!G3613</f>
        <v>Herndon</v>
      </c>
      <c r="H3614" s="30">
        <f>+'Categorias-9 feb-Depurado'!H3613</f>
        <v>651283</v>
      </c>
      <c r="I3614" s="107">
        <f>+'Categorias-9 feb-Depurado'!R3613</f>
        <v>20949903</v>
      </c>
      <c r="J3614" s="108">
        <f t="shared" si="232"/>
        <v>20949903</v>
      </c>
      <c r="K3614" s="107">
        <f t="shared" si="233"/>
        <v>476699.33179605566</v>
      </c>
      <c r="L3614" s="109">
        <f t="shared" si="234"/>
        <v>21426602.331796058</v>
      </c>
      <c r="M3614" s="110">
        <f t="shared" si="235"/>
        <v>1.6334658585902325E-05</v>
      </c>
      <c r="N3614" s="33" t="s">
        <v>4892</v>
      </c>
      <c r="O3614" s="33">
        <f>+'Categorias-9 feb-Depurado'!Y3613</f>
        <v>4288.1800000000003</v>
      </c>
      <c r="P3614" s="111">
        <f>+'Categorias-9 feb-Depurado'!AC3613</f>
        <v>44855</v>
      </c>
      <c r="Q3614" s="111">
        <f>+'Categorias-9 feb-Depurado'!AE3613</f>
        <v>44900</v>
      </c>
      <c r="R3614" s="112" t="str">
        <f>+'Categorias-9 feb-Depurado'!AB3613</f>
        <v>Compras</v>
      </c>
    </row>
    <row r="3615" spans="2:18" s="1" customFormat="1" ht="14.5" hidden="1">
      <c r="B3615" s="57" t="str">
        <f>+'Categorias-9 feb-Depurado'!B3614</f>
        <v>AIRBUS AMERICAS CUSTOMER SERVICES</v>
      </c>
      <c r="C3615" s="30" t="s">
        <v>4900</v>
      </c>
      <c r="D3615" s="31">
        <v>5</v>
      </c>
      <c r="E3615" s="30">
        <f>+'Categorias-9 feb-Depurado'!E3614</f>
        <v>133243459</v>
      </c>
      <c r="F3615" s="30" t="str">
        <f>+'Categorias-9 feb-Depurado'!F3614</f>
        <v>2550 Wasser Terrace Suite 9100</v>
      </c>
      <c r="G3615" s="30" t="str">
        <f>+'Categorias-9 feb-Depurado'!G3614</f>
        <v>Herndon</v>
      </c>
      <c r="H3615" s="30">
        <f>+'Categorias-9 feb-Depurado'!H3614</f>
        <v>651281</v>
      </c>
      <c r="I3615" s="107">
        <f>+'Categorias-9 feb-Depurado'!R3614</f>
        <v>21551113</v>
      </c>
      <c r="J3615" s="108">
        <f t="shared" si="232"/>
        <v>21551113</v>
      </c>
      <c r="K3615" s="107">
        <f t="shared" si="233"/>
        <v>490379.41448040539</v>
      </c>
      <c r="L3615" s="109">
        <f t="shared" si="234"/>
        <v>22041492.414480407</v>
      </c>
      <c r="M3615" s="110">
        <f t="shared" si="235"/>
        <v>1.6803422574376656E-05</v>
      </c>
      <c r="N3615" s="33" t="s">
        <v>4892</v>
      </c>
      <c r="O3615" s="33">
        <f>+'Categorias-9 feb-Depurado'!Y3614</f>
        <v>4411.2399999999998</v>
      </c>
      <c r="P3615" s="111">
        <f>+'Categorias-9 feb-Depurado'!AC3614</f>
        <v>44855</v>
      </c>
      <c r="Q3615" s="111">
        <f>+'Categorias-9 feb-Depurado'!AE3614</f>
        <v>44900</v>
      </c>
      <c r="R3615" s="112" t="str">
        <f>+'Categorias-9 feb-Depurado'!AB3614</f>
        <v>Compras</v>
      </c>
    </row>
    <row r="3616" spans="2:18" s="1" customFormat="1" ht="14.5" hidden="1">
      <c r="B3616" s="57" t="str">
        <f>+'Categorias-9 feb-Depurado'!B3615</f>
        <v>AIRBUS AMERICAS CUSTOMER SERVICES</v>
      </c>
      <c r="C3616" s="30" t="s">
        <v>4900</v>
      </c>
      <c r="D3616" s="31">
        <v>5</v>
      </c>
      <c r="E3616" s="30">
        <f>+'Categorias-9 feb-Depurado'!E3615</f>
        <v>133243459</v>
      </c>
      <c r="F3616" s="30" t="str">
        <f>+'Categorias-9 feb-Depurado'!F3615</f>
        <v>2550 Wasser Terrace Suite 9100</v>
      </c>
      <c r="G3616" s="30" t="str">
        <f>+'Categorias-9 feb-Depurado'!G3615</f>
        <v>Herndon</v>
      </c>
      <c r="H3616" s="30">
        <f>+'Categorias-9 feb-Depurado'!H3615</f>
        <v>651282</v>
      </c>
      <c r="I3616" s="107">
        <f>+'Categorias-9 feb-Depurado'!R3615</f>
        <v>15518058</v>
      </c>
      <c r="J3616" s="108">
        <f t="shared" si="232"/>
        <v>15518058</v>
      </c>
      <c r="K3616" s="107">
        <f t="shared" si="233"/>
        <v>353101.77232669934</v>
      </c>
      <c r="L3616" s="109">
        <f t="shared" si="234"/>
        <v>15871159.772326699</v>
      </c>
      <c r="M3616" s="110">
        <f t="shared" si="235"/>
        <v>1.2099444056911873E-05</v>
      </c>
      <c r="N3616" s="33" t="s">
        <v>4892</v>
      </c>
      <c r="O3616" s="33">
        <f>+'Categorias-9 feb-Depurado'!Y3615</f>
        <v>3176.3499999999999</v>
      </c>
      <c r="P3616" s="111">
        <f>+'Categorias-9 feb-Depurado'!AC3615</f>
        <v>44855</v>
      </c>
      <c r="Q3616" s="111">
        <f>+'Categorias-9 feb-Depurado'!AE3615</f>
        <v>44900</v>
      </c>
      <c r="R3616" s="112" t="str">
        <f>+'Categorias-9 feb-Depurado'!AB3615</f>
        <v>Compras</v>
      </c>
    </row>
    <row r="3617" spans="2:18" s="1" customFormat="1" ht="14.5" hidden="1">
      <c r="B3617" s="57" t="str">
        <f>+'Categorias-9 feb-Depurado'!B3616</f>
        <v>AIRBUS AMERICAS CUSTOMER SERVICES</v>
      </c>
      <c r="C3617" s="30" t="s">
        <v>4900</v>
      </c>
      <c r="D3617" s="31">
        <v>5</v>
      </c>
      <c r="E3617" s="30">
        <f>+'Categorias-9 feb-Depurado'!E3616</f>
        <v>133243459</v>
      </c>
      <c r="F3617" s="30" t="str">
        <f>+'Categorias-9 feb-Depurado'!F3616</f>
        <v>2550 Wasser Terrace Suite 9100</v>
      </c>
      <c r="G3617" s="30" t="str">
        <f>+'Categorias-9 feb-Depurado'!G3616</f>
        <v>Herndon</v>
      </c>
      <c r="H3617" s="30">
        <f>+'Categorias-9 feb-Depurado'!H3616</f>
        <v>74121529</v>
      </c>
      <c r="I3617" s="107">
        <f>+'Categorias-9 feb-Depurado'!R3616</f>
        <v>4734050</v>
      </c>
      <c r="J3617" s="108">
        <f t="shared" si="232"/>
        <v>4734050</v>
      </c>
      <c r="K3617" s="107">
        <f t="shared" si="233"/>
        <v>107719.75754203336</v>
      </c>
      <c r="L3617" s="109">
        <f t="shared" si="234"/>
        <v>4841769.7575420337</v>
      </c>
      <c r="M3617" s="110">
        <f t="shared" si="235"/>
        <v>3.6911431274212057E-06</v>
      </c>
      <c r="N3617" s="33" t="s">
        <v>4892</v>
      </c>
      <c r="O3617" s="33">
        <f>+'Categorias-9 feb-Depurado'!Y3616</f>
        <v>969</v>
      </c>
      <c r="P3617" s="111">
        <f>+'Categorias-9 feb-Depurado'!AC3616</f>
        <v>44855</v>
      </c>
      <c r="Q3617" s="111">
        <f>+'Categorias-9 feb-Depurado'!AE3616</f>
        <v>44900</v>
      </c>
      <c r="R3617" s="112" t="str">
        <f>+'Categorias-9 feb-Depurado'!AB3616</f>
        <v>Compras</v>
      </c>
    </row>
    <row r="3618" spans="2:18" s="1" customFormat="1" ht="14.5" hidden="1">
      <c r="B3618" s="57" t="str">
        <f>+'Categorias-9 feb-Depurado'!B3617</f>
        <v>AIRBUS AMERICAS CUSTOMER SERVICES</v>
      </c>
      <c r="C3618" s="30" t="s">
        <v>4900</v>
      </c>
      <c r="D3618" s="31">
        <v>5</v>
      </c>
      <c r="E3618" s="30">
        <f>+'Categorias-9 feb-Depurado'!E3617</f>
        <v>133243459</v>
      </c>
      <c r="F3618" s="30" t="str">
        <f>+'Categorias-9 feb-Depurado'!F3617</f>
        <v>2550 Wasser Terrace Suite 9100</v>
      </c>
      <c r="G3618" s="30" t="str">
        <f>+'Categorias-9 feb-Depurado'!G3617</f>
        <v>Herndon</v>
      </c>
      <c r="H3618" s="30" t="str">
        <f>+'Categorias-9 feb-Depurado'!H3617</f>
        <v>74121530.</v>
      </c>
      <c r="I3618" s="107">
        <f>+'Categorias-9 feb-Depurado'!R3617</f>
        <v>2809163</v>
      </c>
      <c r="J3618" s="108">
        <f t="shared" si="232"/>
        <v>2809163</v>
      </c>
      <c r="K3618" s="107">
        <f t="shared" si="233"/>
        <v>63920.397388293539</v>
      </c>
      <c r="L3618" s="109">
        <f t="shared" si="234"/>
        <v>2873083.3973882934</v>
      </c>
      <c r="M3618" s="110">
        <f t="shared" si="235"/>
        <v>2.1903069678723156E-06</v>
      </c>
      <c r="N3618" s="33" t="s">
        <v>4892</v>
      </c>
      <c r="O3618" s="33">
        <f>+'Categorias-9 feb-Depurado'!Y3617</f>
        <v>575</v>
      </c>
      <c r="P3618" s="111">
        <f>+'Categorias-9 feb-Depurado'!AC3617</f>
        <v>44855</v>
      </c>
      <c r="Q3618" s="111">
        <f>+'Categorias-9 feb-Depurado'!AE3617</f>
        <v>44900</v>
      </c>
      <c r="R3618" s="112" t="str">
        <f>+'Categorias-9 feb-Depurado'!AB3617</f>
        <v>Compras</v>
      </c>
    </row>
    <row r="3619" spans="2:18" s="1" customFormat="1" ht="14.5" hidden="1">
      <c r="B3619" s="57" t="str">
        <f>+'Categorias-9 feb-Depurado'!B3618</f>
        <v>AIRBUS AMERICAS CUSTOMER SERVICES</v>
      </c>
      <c r="C3619" s="30" t="s">
        <v>4900</v>
      </c>
      <c r="D3619" s="31">
        <v>5</v>
      </c>
      <c r="E3619" s="30">
        <f>+'Categorias-9 feb-Depurado'!E3618</f>
        <v>133243459</v>
      </c>
      <c r="F3619" s="30" t="str">
        <f>+'Categorias-9 feb-Depurado'!F3618</f>
        <v>2550 Wasser Terrace Suite 9100</v>
      </c>
      <c r="G3619" s="30" t="str">
        <f>+'Categorias-9 feb-Depurado'!G3618</f>
        <v>Herndon</v>
      </c>
      <c r="H3619" s="30">
        <f>+'Categorias-9 feb-Depurado'!H3618</f>
        <v>74122850</v>
      </c>
      <c r="I3619" s="107">
        <f>+'Categorias-9 feb-Depurado'!R3618</f>
        <v>1567324</v>
      </c>
      <c r="J3619" s="108">
        <f t="shared" si="232"/>
        <v>1567324</v>
      </c>
      <c r="K3619" s="107">
        <f t="shared" si="233"/>
        <v>35116.921050993762</v>
      </c>
      <c r="L3619" s="109">
        <f t="shared" si="234"/>
        <v>1602440.9210509937</v>
      </c>
      <c r="M3619" s="110">
        <f t="shared" si="235"/>
        <v>1.2216274397646289E-06</v>
      </c>
      <c r="N3619" s="33" t="s">
        <v>4892</v>
      </c>
      <c r="O3619" s="33">
        <f>+'Categorias-9 feb-Depurado'!Y3618</f>
        <v>319</v>
      </c>
      <c r="P3619" s="111">
        <f>+'Categorias-9 feb-Depurado'!AC3618</f>
        <v>44856</v>
      </c>
      <c r="Q3619" s="111">
        <f>+'Categorias-9 feb-Depurado'!AE3618</f>
        <v>44901</v>
      </c>
      <c r="R3619" s="112" t="str">
        <f>+'Categorias-9 feb-Depurado'!AB3618</f>
        <v>Compras</v>
      </c>
    </row>
    <row r="3620" spans="2:18" s="1" customFormat="1" ht="14.5" hidden="1">
      <c r="B3620" s="57" t="str">
        <f>+'Categorias-9 feb-Depurado'!B3619</f>
        <v>AIRBUS AMERICAS CUSTOMER SERVICES</v>
      </c>
      <c r="C3620" s="30" t="s">
        <v>4900</v>
      </c>
      <c r="D3620" s="31">
        <v>5</v>
      </c>
      <c r="E3620" s="30">
        <f>+'Categorias-9 feb-Depurado'!E3619</f>
        <v>133243459</v>
      </c>
      <c r="F3620" s="30" t="str">
        <f>+'Categorias-9 feb-Depurado'!F3619</f>
        <v>2550 Wasser Terrace Suite 9100</v>
      </c>
      <c r="G3620" s="30" t="str">
        <f>+'Categorias-9 feb-Depurado'!G3619</f>
        <v>Herndon</v>
      </c>
      <c r="H3620" s="30">
        <f>+'Categorias-9 feb-Depurado'!H3619</f>
        <v>74122851</v>
      </c>
      <c r="I3620" s="107">
        <f>+'Categorias-9 feb-Depurado'!R3619</f>
        <v>904036</v>
      </c>
      <c r="J3620" s="108">
        <f t="shared" si="232"/>
        <v>904036</v>
      </c>
      <c r="K3620" s="107">
        <f t="shared" si="233"/>
        <v>20255.51885842123</v>
      </c>
      <c r="L3620" s="109">
        <f t="shared" si="234"/>
        <v>924291.51885842124</v>
      </c>
      <c r="M3620" s="110">
        <f t="shared" si="235"/>
        <v>7.0463744837382443E-07</v>
      </c>
      <c r="N3620" s="33" t="s">
        <v>4892</v>
      </c>
      <c r="O3620" s="33">
        <f>+'Categorias-9 feb-Depurado'!Y3619</f>
        <v>184</v>
      </c>
      <c r="P3620" s="111">
        <f>+'Categorias-9 feb-Depurado'!AC3619</f>
        <v>44856</v>
      </c>
      <c r="Q3620" s="111">
        <f>+'Categorias-9 feb-Depurado'!AE3619</f>
        <v>44901</v>
      </c>
      <c r="R3620" s="112" t="str">
        <f>+'Categorias-9 feb-Depurado'!AB3619</f>
        <v>Compras</v>
      </c>
    </row>
    <row r="3621" spans="2:18" s="1" customFormat="1" ht="14.5" hidden="1">
      <c r="B3621" s="57" t="str">
        <f>+'Categorias-9 feb-Depurado'!B3620</f>
        <v>AIRBUS AMERICAS CUSTOMER SERVICES</v>
      </c>
      <c r="C3621" s="30" t="s">
        <v>4900</v>
      </c>
      <c r="D3621" s="31">
        <v>5</v>
      </c>
      <c r="E3621" s="30">
        <f>+'Categorias-9 feb-Depurado'!E3620</f>
        <v>133243459</v>
      </c>
      <c r="F3621" s="30" t="str">
        <f>+'Categorias-9 feb-Depurado'!F3620</f>
        <v>2550 Wasser Terrace Suite 9100</v>
      </c>
      <c r="G3621" s="30" t="str">
        <f>+'Categorias-9 feb-Depurado'!G3620</f>
        <v>Herndon</v>
      </c>
      <c r="H3621" s="30">
        <f>+'Categorias-9 feb-Depurado'!H3620</f>
        <v>74123177</v>
      </c>
      <c r="I3621" s="107">
        <f>+'Categorias-9 feb-Depurado'!R3620</f>
        <v>19824923</v>
      </c>
      <c r="J3621" s="108">
        <f t="shared" si="232"/>
        <v>19824923</v>
      </c>
      <c r="K3621" s="107">
        <f t="shared" si="233"/>
        <v>437281.87613609823</v>
      </c>
      <c r="L3621" s="109">
        <f t="shared" si="234"/>
        <v>20262204.876136098</v>
      </c>
      <c r="M3621" s="110">
        <f t="shared" si="235"/>
        <v>1.5446975387139917E-05</v>
      </c>
      <c r="N3621" s="33" t="s">
        <v>4892</v>
      </c>
      <c r="O3621" s="33">
        <f>+'Categorias-9 feb-Depurado'!Y3620</f>
        <v>4035</v>
      </c>
      <c r="P3621" s="111">
        <f>+'Categorias-9 feb-Depurado'!AC3620</f>
        <v>44857</v>
      </c>
      <c r="Q3621" s="111">
        <f>+'Categorias-9 feb-Depurado'!AE3620</f>
        <v>44902</v>
      </c>
      <c r="R3621" s="112" t="str">
        <f>+'Categorias-9 feb-Depurado'!AB3620</f>
        <v>Compras</v>
      </c>
    </row>
    <row r="3622" spans="2:18" s="1" customFormat="1" ht="14.5" hidden="1">
      <c r="B3622" s="57" t="str">
        <f>+'Categorias-9 feb-Depurado'!B3621</f>
        <v>AIRBUS AMERICAS CUSTOMER SERVICES</v>
      </c>
      <c r="C3622" s="30" t="s">
        <v>4900</v>
      </c>
      <c r="D3622" s="31">
        <v>5</v>
      </c>
      <c r="E3622" s="30">
        <f>+'Categorias-9 feb-Depurado'!E3621</f>
        <v>133243459</v>
      </c>
      <c r="F3622" s="30" t="str">
        <f>+'Categorias-9 feb-Depurado'!F3621</f>
        <v>2550 Wasser Terrace Suite 9100</v>
      </c>
      <c r="G3622" s="30" t="str">
        <f>+'Categorias-9 feb-Depurado'!G3621</f>
        <v>Herndon</v>
      </c>
      <c r="H3622" s="30">
        <f>+'Categorias-9 feb-Depurado'!H3621</f>
        <v>74124251</v>
      </c>
      <c r="I3622" s="107">
        <f>+'Categorias-9 feb-Depurado'!R3621</f>
        <v>95317</v>
      </c>
      <c r="J3622" s="108">
        <f t="shared" si="232"/>
        <v>95317</v>
      </c>
      <c r="K3622" s="107">
        <f t="shared" si="233"/>
        <v>2069.2197591584145</v>
      </c>
      <c r="L3622" s="109">
        <f t="shared" si="234"/>
        <v>97386.219759158412</v>
      </c>
      <c r="M3622" s="110">
        <f t="shared" si="235"/>
        <v>7.4242785958503541E-08</v>
      </c>
      <c r="N3622" s="33" t="s">
        <v>4892</v>
      </c>
      <c r="O3622" s="33">
        <f>+'Categorias-9 feb-Depurado'!Y3621</f>
        <v>19.399999999999999</v>
      </c>
      <c r="P3622" s="111">
        <f>+'Categorias-9 feb-Depurado'!AC3621</f>
        <v>44858</v>
      </c>
      <c r="Q3622" s="111">
        <f>+'Categorias-9 feb-Depurado'!AE3621</f>
        <v>44903</v>
      </c>
      <c r="R3622" s="112" t="str">
        <f>+'Categorias-9 feb-Depurado'!AB3621</f>
        <v>Compras</v>
      </c>
    </row>
    <row r="3623" spans="2:18" s="1" customFormat="1" ht="14.5" hidden="1">
      <c r="B3623" s="57" t="str">
        <f>+'Categorias-9 feb-Depurado'!B3622</f>
        <v>AIRBUS AMERICAS CUSTOMER SERVICES</v>
      </c>
      <c r="C3623" s="30" t="s">
        <v>4900</v>
      </c>
      <c r="D3623" s="31">
        <v>5</v>
      </c>
      <c r="E3623" s="30">
        <f>+'Categorias-9 feb-Depurado'!E3622</f>
        <v>133243459</v>
      </c>
      <c r="F3623" s="30" t="str">
        <f>+'Categorias-9 feb-Depurado'!F3622</f>
        <v>2550 Wasser Terrace Suite 9100</v>
      </c>
      <c r="G3623" s="30" t="str">
        <f>+'Categorias-9 feb-Depurado'!G3622</f>
        <v>Herndon</v>
      </c>
      <c r="H3623" s="30">
        <f>+'Categorias-9 feb-Depurado'!H3622</f>
        <v>74124252</v>
      </c>
      <c r="I3623" s="107">
        <f>+'Categorias-9 feb-Depurado'!R3622</f>
        <v>96397</v>
      </c>
      <c r="J3623" s="108">
        <f t="shared" si="232"/>
        <v>96397</v>
      </c>
      <c r="K3623" s="107">
        <f t="shared" si="233"/>
        <v>2059.0961305433225</v>
      </c>
      <c r="L3623" s="109">
        <f t="shared" si="234"/>
        <v>98456.096130543316</v>
      </c>
      <c r="M3623" s="110">
        <f t="shared" si="235"/>
        <v>7.505841061915087E-08</v>
      </c>
      <c r="N3623" s="33" t="s">
        <v>4892</v>
      </c>
      <c r="O3623" s="33">
        <f>+'Categorias-9 feb-Depurado'!Y3622</f>
        <v>19.399999999999999</v>
      </c>
      <c r="P3623" s="111">
        <f>+'Categorias-9 feb-Depurado'!AC3622</f>
        <v>44859</v>
      </c>
      <c r="Q3623" s="111">
        <f>+'Categorias-9 feb-Depurado'!AE3622</f>
        <v>44904</v>
      </c>
      <c r="R3623" s="112" t="str">
        <f>+'Categorias-9 feb-Depurado'!AB3622</f>
        <v>Compras</v>
      </c>
    </row>
    <row r="3624" spans="2:18" s="1" customFormat="1" ht="14.5" hidden="1">
      <c r="B3624" s="57" t="str">
        <f>+'Categorias-9 feb-Depurado'!B3623</f>
        <v>AIRBUS AMERICAS CUSTOMER SERVICES</v>
      </c>
      <c r="C3624" s="30" t="s">
        <v>4900</v>
      </c>
      <c r="D3624" s="31">
        <v>5</v>
      </c>
      <c r="E3624" s="30">
        <f>+'Categorias-9 feb-Depurado'!E3623</f>
        <v>133243459</v>
      </c>
      <c r="F3624" s="30" t="str">
        <f>+'Categorias-9 feb-Depurado'!F3623</f>
        <v>2550 Wasser Terrace Suite 9100</v>
      </c>
      <c r="G3624" s="30" t="str">
        <f>+'Categorias-9 feb-Depurado'!G3623</f>
        <v>Herndon</v>
      </c>
      <c r="H3624" s="30">
        <f>+'Categorias-9 feb-Depurado'!H3623</f>
        <v>74126277</v>
      </c>
      <c r="I3624" s="107">
        <f>+'Categorias-9 feb-Depurado'!R3623</f>
        <v>2435896</v>
      </c>
      <c r="J3624" s="108">
        <f t="shared" si="232"/>
        <v>2435896</v>
      </c>
      <c r="K3624" s="107">
        <f t="shared" si="233"/>
        <v>50336.480231202106</v>
      </c>
      <c r="L3624" s="109">
        <f t="shared" si="234"/>
        <v>2486232.4802312022</v>
      </c>
      <c r="M3624" s="110">
        <f t="shared" si="235"/>
        <v>1.8953895769788905E-06</v>
      </c>
      <c r="N3624" s="33" t="s">
        <v>4892</v>
      </c>
      <c r="O3624" s="33">
        <f>+'Categorias-9 feb-Depurado'!Y3623</f>
        <v>497.60000000000002</v>
      </c>
      <c r="P3624" s="111">
        <f>+'Categorias-9 feb-Depurado'!AC3623</f>
        <v>44861</v>
      </c>
      <c r="Q3624" s="111">
        <f>+'Categorias-9 feb-Depurado'!AE3623</f>
        <v>44906</v>
      </c>
      <c r="R3624" s="112" t="str">
        <f>+'Categorias-9 feb-Depurado'!AB3623</f>
        <v>Compras</v>
      </c>
    </row>
    <row r="3625" spans="2:18" s="1" customFormat="1" ht="14.5" hidden="1">
      <c r="B3625" s="57" t="str">
        <f>+'Categorias-9 feb-Depurado'!B3624</f>
        <v>AIRBUS AMERICAS CUSTOMER SERVICES</v>
      </c>
      <c r="C3625" s="30" t="s">
        <v>4900</v>
      </c>
      <c r="D3625" s="31">
        <v>5</v>
      </c>
      <c r="E3625" s="30">
        <f>+'Categorias-9 feb-Depurado'!E3624</f>
        <v>133243459</v>
      </c>
      <c r="F3625" s="30" t="str">
        <f>+'Categorias-9 feb-Depurado'!F3624</f>
        <v>2550 Wasser Terrace Suite 9100</v>
      </c>
      <c r="G3625" s="30" t="str">
        <f>+'Categorias-9 feb-Depurado'!G3624</f>
        <v>Herndon</v>
      </c>
      <c r="H3625" s="30">
        <f>+'Categorias-9 feb-Depurado'!H3624</f>
        <v>74126274</v>
      </c>
      <c r="I3625" s="107">
        <f>+'Categorias-9 feb-Depurado'!R3624</f>
        <v>164482</v>
      </c>
      <c r="J3625" s="108">
        <f t="shared" si="232"/>
        <v>164482</v>
      </c>
      <c r="K3625" s="107">
        <f t="shared" si="233"/>
        <v>3398.9320321510381</v>
      </c>
      <c r="L3625" s="109">
        <f t="shared" si="234"/>
        <v>167880.93203215103</v>
      </c>
      <c r="M3625" s="110">
        <f t="shared" si="235"/>
        <v>1.2798472036599339E-07</v>
      </c>
      <c r="N3625" s="33" t="s">
        <v>4892</v>
      </c>
      <c r="O3625" s="33">
        <f>+'Categorias-9 feb-Depurado'!Y3624</f>
        <v>33.600000000000001</v>
      </c>
      <c r="P3625" s="111">
        <f>+'Categorias-9 feb-Depurado'!AC3624</f>
        <v>44861</v>
      </c>
      <c r="Q3625" s="111">
        <f>+'Categorias-9 feb-Depurado'!AE3624</f>
        <v>44906</v>
      </c>
      <c r="R3625" s="112" t="str">
        <f>+'Categorias-9 feb-Depurado'!AB3624</f>
        <v>Compras</v>
      </c>
    </row>
    <row r="3626" spans="2:18" s="1" customFormat="1" ht="14.5" hidden="1">
      <c r="B3626" s="57" t="str">
        <f>+'Categorias-9 feb-Depurado'!B3625</f>
        <v>AIRBUS AMERICAS CUSTOMER SERVICES</v>
      </c>
      <c r="C3626" s="30" t="s">
        <v>4900</v>
      </c>
      <c r="D3626" s="31">
        <v>5</v>
      </c>
      <c r="E3626" s="30">
        <f>+'Categorias-9 feb-Depurado'!E3625</f>
        <v>133243459</v>
      </c>
      <c r="F3626" s="30" t="str">
        <f>+'Categorias-9 feb-Depurado'!F3625</f>
        <v>2550 Wasser Terrace Suite 9100</v>
      </c>
      <c r="G3626" s="30" t="str">
        <f>+'Categorias-9 feb-Depurado'!G3625</f>
        <v>Herndon</v>
      </c>
      <c r="H3626" s="30">
        <f>+'Categorias-9 feb-Depurado'!H3625</f>
        <v>74126278</v>
      </c>
      <c r="I3626" s="107">
        <f>+'Categorias-9 feb-Depurado'!R3625</f>
        <v>139026</v>
      </c>
      <c r="J3626" s="108">
        <f t="shared" si="232"/>
        <v>139026</v>
      </c>
      <c r="K3626" s="107">
        <f t="shared" si="233"/>
        <v>2872.8974884901095</v>
      </c>
      <c r="L3626" s="109">
        <f t="shared" si="234"/>
        <v>141898.8974884901</v>
      </c>
      <c r="M3626" s="110">
        <f t="shared" si="235"/>
        <v>1.0817720926060358E-07</v>
      </c>
      <c r="N3626" s="33" t="s">
        <v>4892</v>
      </c>
      <c r="O3626" s="33">
        <f>+'Categorias-9 feb-Depurado'!Y3625</f>
        <v>28.399999999999999</v>
      </c>
      <c r="P3626" s="111">
        <f>+'Categorias-9 feb-Depurado'!AC3625</f>
        <v>44861</v>
      </c>
      <c r="Q3626" s="111">
        <f>+'Categorias-9 feb-Depurado'!AE3625</f>
        <v>44906</v>
      </c>
      <c r="R3626" s="112" t="str">
        <f>+'Categorias-9 feb-Depurado'!AB3625</f>
        <v>Compras</v>
      </c>
    </row>
    <row r="3627" spans="2:18" s="1" customFormat="1" ht="14.5" hidden="1">
      <c r="B3627" s="57" t="str">
        <f>+'Categorias-9 feb-Depurado'!B3626</f>
        <v>AIRBUS AMERICAS CUSTOMER SERVICES</v>
      </c>
      <c r="C3627" s="30" t="s">
        <v>4900</v>
      </c>
      <c r="D3627" s="31">
        <v>5</v>
      </c>
      <c r="E3627" s="30">
        <f>+'Categorias-9 feb-Depurado'!E3626</f>
        <v>133243459</v>
      </c>
      <c r="F3627" s="30" t="str">
        <f>+'Categorias-9 feb-Depurado'!F3626</f>
        <v>2550 Wasser Terrace Suite 9100</v>
      </c>
      <c r="G3627" s="30" t="str">
        <f>+'Categorias-9 feb-Depurado'!G3626</f>
        <v>Herndon</v>
      </c>
      <c r="H3627" s="30">
        <f>+'Categorias-9 feb-Depurado'!H3626</f>
        <v>74126276</v>
      </c>
      <c r="I3627" s="107">
        <f>+'Categorias-9 feb-Depurado'!R3626</f>
        <v>2020730</v>
      </c>
      <c r="J3627" s="108">
        <f t="shared" si="232"/>
        <v>2020730</v>
      </c>
      <c r="K3627" s="107">
        <f t="shared" si="233"/>
        <v>41757.298216999836</v>
      </c>
      <c r="L3627" s="109">
        <f t="shared" si="234"/>
        <v>2062487.2982169997</v>
      </c>
      <c r="M3627" s="110">
        <f t="shared" si="235"/>
        <v>1.5723456912317082E-06</v>
      </c>
      <c r="N3627" s="33" t="s">
        <v>4892</v>
      </c>
      <c r="O3627" s="33">
        <f>+'Categorias-9 feb-Depurado'!Y3626</f>
        <v>412.5</v>
      </c>
      <c r="P3627" s="111">
        <f>+'Categorias-9 feb-Depurado'!AC3626</f>
        <v>44861</v>
      </c>
      <c r="Q3627" s="111">
        <f>+'Categorias-9 feb-Depurado'!AE3626</f>
        <v>44906</v>
      </c>
      <c r="R3627" s="112" t="str">
        <f>+'Categorias-9 feb-Depurado'!AB3626</f>
        <v>Compras</v>
      </c>
    </row>
    <row r="3628" spans="2:18" s="1" customFormat="1" ht="14.5" hidden="1">
      <c r="B3628" s="57" t="str">
        <f>+'Categorias-9 feb-Depurado'!B3627</f>
        <v>AIRBUS AMERICAS CUSTOMER SERVICES</v>
      </c>
      <c r="C3628" s="30" t="s">
        <v>4900</v>
      </c>
      <c r="D3628" s="31">
        <v>5</v>
      </c>
      <c r="E3628" s="30">
        <f>+'Categorias-9 feb-Depurado'!E3627</f>
        <v>133243459</v>
      </c>
      <c r="F3628" s="30" t="str">
        <f>+'Categorias-9 feb-Depurado'!F3627</f>
        <v>2550 Wasser Terrace Suite 9100</v>
      </c>
      <c r="G3628" s="30" t="str">
        <f>+'Categorias-9 feb-Depurado'!G3627</f>
        <v>Herndon</v>
      </c>
      <c r="H3628" s="30">
        <f>+'Categorias-9 feb-Depurado'!H3627</f>
        <v>74126272</v>
      </c>
      <c r="I3628" s="107">
        <f>+'Categorias-9 feb-Depurado'!R3627</f>
        <v>3857489</v>
      </c>
      <c r="J3628" s="108">
        <f t="shared" si="232"/>
        <v>3857489</v>
      </c>
      <c r="K3628" s="107">
        <f t="shared" si="233"/>
        <v>79712.934702704704</v>
      </c>
      <c r="L3628" s="109">
        <f t="shared" si="234"/>
        <v>3937201.9347027047</v>
      </c>
      <c r="M3628" s="110">
        <f t="shared" si="235"/>
        <v>3.0015421199881783E-06</v>
      </c>
      <c r="N3628" s="33" t="s">
        <v>4892</v>
      </c>
      <c r="O3628" s="33">
        <f>+'Categorias-9 feb-Depurado'!Y3627</f>
        <v>788</v>
      </c>
      <c r="P3628" s="111">
        <f>+'Categorias-9 feb-Depurado'!AC3627</f>
        <v>44861</v>
      </c>
      <c r="Q3628" s="111">
        <f>+'Categorias-9 feb-Depurado'!AE3627</f>
        <v>44906</v>
      </c>
      <c r="R3628" s="112" t="str">
        <f>+'Categorias-9 feb-Depurado'!AB3627</f>
        <v>Compras</v>
      </c>
    </row>
    <row r="3629" spans="2:18" s="1" customFormat="1" ht="14.5" hidden="1">
      <c r="B3629" s="57" t="str">
        <f>+'Categorias-9 feb-Depurado'!B3628</f>
        <v>AIRBUS AMERICAS CUSTOMER SERVICES</v>
      </c>
      <c r="C3629" s="30" t="s">
        <v>4900</v>
      </c>
      <c r="D3629" s="31">
        <v>5</v>
      </c>
      <c r="E3629" s="30">
        <f>+'Categorias-9 feb-Depurado'!E3628</f>
        <v>133243459</v>
      </c>
      <c r="F3629" s="30" t="str">
        <f>+'Categorias-9 feb-Depurado'!F3628</f>
        <v>2550 Wasser Terrace Suite 9100</v>
      </c>
      <c r="G3629" s="30" t="str">
        <f>+'Categorias-9 feb-Depurado'!G3628</f>
        <v>Herndon</v>
      </c>
      <c r="H3629" s="30">
        <f>+'Categorias-9 feb-Depurado'!H3628</f>
        <v>74126275</v>
      </c>
      <c r="I3629" s="107">
        <f>+'Categorias-9 feb-Depurado'!R3628</f>
        <v>193853</v>
      </c>
      <c r="J3629" s="108">
        <f t="shared" si="232"/>
        <v>193853</v>
      </c>
      <c r="K3629" s="107">
        <f t="shared" si="233"/>
        <v>4005.8679443864689</v>
      </c>
      <c r="L3629" s="109">
        <f t="shared" si="234"/>
        <v>197858.86794438647</v>
      </c>
      <c r="M3629" s="110">
        <f t="shared" si="235"/>
        <v>1.5083852334668183E-07</v>
      </c>
      <c r="N3629" s="33" t="s">
        <v>4892</v>
      </c>
      <c r="O3629" s="33">
        <f>+'Categorias-9 feb-Depurado'!Y3628</f>
        <v>39.600000000000001</v>
      </c>
      <c r="P3629" s="111">
        <f>+'Categorias-9 feb-Depurado'!AC3628</f>
        <v>44861</v>
      </c>
      <c r="Q3629" s="111">
        <f>+'Categorias-9 feb-Depurado'!AE3628</f>
        <v>44906</v>
      </c>
      <c r="R3629" s="112" t="str">
        <f>+'Categorias-9 feb-Depurado'!AB3628</f>
        <v>Compras</v>
      </c>
    </row>
    <row r="3630" spans="2:18" s="1" customFormat="1" ht="14.5" hidden="1">
      <c r="B3630" s="57" t="str">
        <f>+'Categorias-9 feb-Depurado'!B3629</f>
        <v>AIRBUS AMERICAS CUSTOMER SERVICES</v>
      </c>
      <c r="C3630" s="30" t="s">
        <v>4900</v>
      </c>
      <c r="D3630" s="31">
        <v>5</v>
      </c>
      <c r="E3630" s="30">
        <f>+'Categorias-9 feb-Depurado'!E3629</f>
        <v>133243459</v>
      </c>
      <c r="F3630" s="30" t="str">
        <f>+'Categorias-9 feb-Depurado'!F3629</f>
        <v>2550 Wasser Terrace Suite 9100</v>
      </c>
      <c r="G3630" s="30" t="str">
        <f>+'Categorias-9 feb-Depurado'!G3629</f>
        <v>Herndon</v>
      </c>
      <c r="H3630" s="30">
        <f>+'Categorias-9 feb-Depurado'!H3629</f>
        <v>74128689</v>
      </c>
      <c r="I3630" s="107">
        <f>+'Categorias-9 feb-Depurado'!R3629</f>
        <v>393469</v>
      </c>
      <c r="J3630" s="108">
        <f t="shared" si="232"/>
        <v>393469</v>
      </c>
      <c r="K3630" s="107">
        <f t="shared" si="233"/>
        <v>7993.9441492096348</v>
      </c>
      <c r="L3630" s="109">
        <f t="shared" si="234"/>
        <v>401462.94414920965</v>
      </c>
      <c r="M3630" s="110">
        <f t="shared" si="235"/>
        <v>3.0605692988650421E-07</v>
      </c>
      <c r="N3630" s="33" t="s">
        <v>4892</v>
      </c>
      <c r="O3630" s="33">
        <f>+'Categorias-9 feb-Depurado'!Y3629</f>
        <v>81.599999999999994</v>
      </c>
      <c r="P3630" s="111">
        <f>+'Categorias-9 feb-Depurado'!AC3629</f>
        <v>44862</v>
      </c>
      <c r="Q3630" s="111">
        <f>+'Categorias-9 feb-Depurado'!AE3629</f>
        <v>44907</v>
      </c>
      <c r="R3630" s="112" t="str">
        <f>+'Categorias-9 feb-Depurado'!AB3629</f>
        <v>Compras</v>
      </c>
    </row>
    <row r="3631" spans="2:18" s="1" customFormat="1" ht="14.5" hidden="1">
      <c r="B3631" s="57" t="str">
        <f>+'Categorias-9 feb-Depurado'!B3630</f>
        <v>AIRBUS AMERICAS CUSTOMER SERVICES</v>
      </c>
      <c r="C3631" s="30" t="s">
        <v>4900</v>
      </c>
      <c r="D3631" s="31">
        <v>5</v>
      </c>
      <c r="E3631" s="30">
        <f>+'Categorias-9 feb-Depurado'!E3630</f>
        <v>133243459</v>
      </c>
      <c r="F3631" s="30" t="str">
        <f>+'Categorias-9 feb-Depurado'!F3630</f>
        <v>2550 Wasser Terrace Suite 9100</v>
      </c>
      <c r="G3631" s="30" t="str">
        <f>+'Categorias-9 feb-Depurado'!G3630</f>
        <v>Herndon</v>
      </c>
      <c r="H3631" s="30">
        <f>+'Categorias-9 feb-Depurado'!H3630</f>
        <v>74128690</v>
      </c>
      <c r="I3631" s="107">
        <f>+'Categorias-9 feb-Depurado'!R3630</f>
        <v>780572</v>
      </c>
      <c r="J3631" s="108">
        <f t="shared" si="232"/>
        <v>780572</v>
      </c>
      <c r="K3631" s="107">
        <f t="shared" si="233"/>
        <v>15587.098061713539</v>
      </c>
      <c r="L3631" s="109">
        <f t="shared" si="234"/>
        <v>796159.09806171351</v>
      </c>
      <c r="M3631" s="110">
        <f t="shared" si="235"/>
        <v>6.0695516935035652E-07</v>
      </c>
      <c r="N3631" s="33" t="s">
        <v>4892</v>
      </c>
      <c r="O3631" s="33">
        <f>+'Categorias-9 feb-Depurado'!Y3630</f>
        <v>161.88</v>
      </c>
      <c r="P3631" s="111">
        <f>+'Categorias-9 feb-Depurado'!AC3630</f>
        <v>44863</v>
      </c>
      <c r="Q3631" s="111">
        <f>+'Categorias-9 feb-Depurado'!AE3630</f>
        <v>44908</v>
      </c>
      <c r="R3631" s="112" t="str">
        <f>+'Categorias-9 feb-Depurado'!AB3630</f>
        <v>Compras</v>
      </c>
    </row>
    <row r="3632" spans="2:18" s="1" customFormat="1" ht="14.5" hidden="1">
      <c r="B3632" s="57" t="str">
        <f>+'Categorias-9 feb-Depurado'!B3631</f>
        <v>AIRBUS AMERICAS CUSTOMER SERVICES</v>
      </c>
      <c r="C3632" s="30" t="s">
        <v>4900</v>
      </c>
      <c r="D3632" s="31">
        <v>5</v>
      </c>
      <c r="E3632" s="30">
        <f>+'Categorias-9 feb-Depurado'!E3631</f>
        <v>133243459</v>
      </c>
      <c r="F3632" s="30" t="str">
        <f>+'Categorias-9 feb-Depurado'!F3631</f>
        <v>2550 Wasser Terrace Suite 9100</v>
      </c>
      <c r="G3632" s="30" t="str">
        <f>+'Categorias-9 feb-Depurado'!G3631</f>
        <v>Herndon</v>
      </c>
      <c r="H3632" s="30">
        <f>+'Categorias-9 feb-Depurado'!H3631</f>
        <v>74128688</v>
      </c>
      <c r="I3632" s="107">
        <f>+'Categorias-9 feb-Depurado'!R3631</f>
        <v>81008</v>
      </c>
      <c r="J3632" s="108">
        <f t="shared" si="232"/>
        <v>81008</v>
      </c>
      <c r="K3632" s="107">
        <f t="shared" si="233"/>
        <v>1617.6337862276516</v>
      </c>
      <c r="L3632" s="109">
        <f t="shared" si="234"/>
        <v>82625.633786227656</v>
      </c>
      <c r="M3632" s="110">
        <f t="shared" si="235"/>
        <v>6.298999241419585E-08</v>
      </c>
      <c r="N3632" s="33" t="s">
        <v>4892</v>
      </c>
      <c r="O3632" s="33">
        <f>+'Categorias-9 feb-Depurado'!Y3631</f>
        <v>16.800000000000001</v>
      </c>
      <c r="P3632" s="111">
        <f>+'Categorias-9 feb-Depurado'!AC3631</f>
        <v>44863</v>
      </c>
      <c r="Q3632" s="111">
        <f>+'Categorias-9 feb-Depurado'!AE3631</f>
        <v>44908</v>
      </c>
      <c r="R3632" s="112" t="str">
        <f>+'Categorias-9 feb-Depurado'!AB3631</f>
        <v>Compras</v>
      </c>
    </row>
    <row r="3633" spans="2:18" s="1" customFormat="1" ht="14.5" hidden="1">
      <c r="B3633" s="57" t="str">
        <f>+'Categorias-9 feb-Depurado'!B3632</f>
        <v>AIRBUS AMERICAS CUSTOMER SERVICES</v>
      </c>
      <c r="C3633" s="30" t="s">
        <v>4900</v>
      </c>
      <c r="D3633" s="31">
        <v>5</v>
      </c>
      <c r="E3633" s="30">
        <f>+'Categorias-9 feb-Depurado'!E3632</f>
        <v>133243459</v>
      </c>
      <c r="F3633" s="30" t="str">
        <f>+'Categorias-9 feb-Depurado'!F3632</f>
        <v>2550 Wasser Terrace Suite 9100</v>
      </c>
      <c r="G3633" s="30" t="str">
        <f>+'Categorias-9 feb-Depurado'!G3632</f>
        <v>Herndon</v>
      </c>
      <c r="H3633" s="30">
        <f>+'Categorias-9 feb-Depurado'!H3632</f>
        <v>74129539</v>
      </c>
      <c r="I3633" s="107">
        <f>+'Categorias-9 feb-Depurado'!R3632</f>
        <v>10608224</v>
      </c>
      <c r="J3633" s="108">
        <f t="shared" si="232"/>
        <v>10608224</v>
      </c>
      <c r="K3633" s="107">
        <f t="shared" si="233"/>
        <v>211833.66524628486</v>
      </c>
      <c r="L3633" s="109">
        <f t="shared" si="234"/>
        <v>10820057.665246285</v>
      </c>
      <c r="M3633" s="110">
        <f t="shared" si="235"/>
        <v>8.2487155501690011E-06</v>
      </c>
      <c r="N3633" s="33" t="s">
        <v>4892</v>
      </c>
      <c r="O3633" s="33">
        <f>+'Categorias-9 feb-Depurado'!Y3632</f>
        <v>2200</v>
      </c>
      <c r="P3633" s="111">
        <f>+'Categorias-9 feb-Depurado'!AC3632</f>
        <v>44863</v>
      </c>
      <c r="Q3633" s="111">
        <f>+'Categorias-9 feb-Depurado'!AE3632</f>
        <v>44908</v>
      </c>
      <c r="R3633" s="112" t="str">
        <f>+'Categorias-9 feb-Depurado'!AB3632</f>
        <v>Compras</v>
      </c>
    </row>
    <row r="3634" spans="2:18" s="1" customFormat="1" ht="14.5" hidden="1">
      <c r="B3634" s="57" t="str">
        <f>+'Categorias-9 feb-Depurado'!B3633</f>
        <v>AIRBUS AMERICAS CUSTOMER SERVICES</v>
      </c>
      <c r="C3634" s="30" t="s">
        <v>4900</v>
      </c>
      <c r="D3634" s="31">
        <v>5</v>
      </c>
      <c r="E3634" s="30">
        <f>+'Categorias-9 feb-Depurado'!E3633</f>
        <v>133243459</v>
      </c>
      <c r="F3634" s="30" t="str">
        <f>+'Categorias-9 feb-Depurado'!F3633</f>
        <v>2550 Wasser Terrace Suite 9100</v>
      </c>
      <c r="G3634" s="30" t="str">
        <f>+'Categorias-9 feb-Depurado'!G3633</f>
        <v>Herndon</v>
      </c>
      <c r="H3634" s="30">
        <f>+'Categorias-9 feb-Depurado'!H3633</f>
        <v>74130000</v>
      </c>
      <c r="I3634" s="107">
        <f>+'Categorias-9 feb-Depurado'!R3633</f>
        <v>3576010</v>
      </c>
      <c r="J3634" s="108">
        <f t="shared" si="232"/>
        <v>3576010</v>
      </c>
      <c r="K3634" s="107">
        <f t="shared" si="233"/>
        <v>68922.738951993291</v>
      </c>
      <c r="L3634" s="109">
        <f t="shared" si="234"/>
        <v>3644932.7389519932</v>
      </c>
      <c r="M3634" s="110">
        <f t="shared" si="235"/>
        <v>2.778729494176779E-06</v>
      </c>
      <c r="N3634" s="33" t="s">
        <v>4892</v>
      </c>
      <c r="O3634" s="33">
        <f>+'Categorias-9 feb-Depurado'!Y3633</f>
        <v>742</v>
      </c>
      <c r="P3634" s="111">
        <f>+'Categorias-9 feb-Depurado'!AC3633</f>
        <v>44865</v>
      </c>
      <c r="Q3634" s="111">
        <f>+'Categorias-9 feb-Depurado'!AE3633</f>
        <v>44910</v>
      </c>
      <c r="R3634" s="112" t="str">
        <f>+'Categorias-9 feb-Depurado'!AB3633</f>
        <v>Compras</v>
      </c>
    </row>
    <row r="3635" spans="2:18" s="1" customFormat="1" ht="14.5" hidden="1">
      <c r="B3635" s="57" t="str">
        <f>+'Categorias-9 feb-Depurado'!B3634</f>
        <v>AIRBUS AMERICAS CUSTOMER SERVICES</v>
      </c>
      <c r="C3635" s="30" t="s">
        <v>4900</v>
      </c>
      <c r="D3635" s="31">
        <v>5</v>
      </c>
      <c r="E3635" s="30">
        <f>+'Categorias-9 feb-Depurado'!E3634</f>
        <v>133243459</v>
      </c>
      <c r="F3635" s="30" t="str">
        <f>+'Categorias-9 feb-Depurado'!F3634</f>
        <v>2550 Wasser Terrace Suite 9100</v>
      </c>
      <c r="G3635" s="30" t="str">
        <f>+'Categorias-9 feb-Depurado'!G3634</f>
        <v>Herndon</v>
      </c>
      <c r="H3635" s="30">
        <f>+'Categorias-9 feb-Depurado'!H3634</f>
        <v>74132498</v>
      </c>
      <c r="I3635" s="107">
        <f>+'Categorias-9 feb-Depurado'!R3634</f>
        <v>19404762</v>
      </c>
      <c r="J3635" s="108">
        <f t="shared" si="232"/>
        <v>19404762</v>
      </c>
      <c r="K3635" s="107">
        <f t="shared" si="233"/>
        <v>360519.98465786816</v>
      </c>
      <c r="L3635" s="109">
        <f t="shared" si="234"/>
        <v>19765281.984657869</v>
      </c>
      <c r="M3635" s="110">
        <f t="shared" si="235"/>
        <v>1.5068144173020126E-05</v>
      </c>
      <c r="N3635" s="33" t="s">
        <v>4892</v>
      </c>
      <c r="O3635" s="33">
        <f>+'Categorias-9 feb-Depurado'!Y3634</f>
        <v>3900</v>
      </c>
      <c r="P3635" s="111">
        <f>+'Categorias-9 feb-Depurado'!AC3634</f>
        <v>44867</v>
      </c>
      <c r="Q3635" s="111">
        <f>+'Categorias-9 feb-Depurado'!AE3634</f>
        <v>44912</v>
      </c>
      <c r="R3635" s="112" t="str">
        <f>+'Categorias-9 feb-Depurado'!AB3634</f>
        <v>Compras</v>
      </c>
    </row>
    <row r="3636" spans="2:18" s="1" customFormat="1" ht="14.5" hidden="1">
      <c r="B3636" s="57" t="str">
        <f>+'Categorias-9 feb-Depurado'!B3635</f>
        <v>AIRBUS AMERICAS CUSTOMER SERVICES</v>
      </c>
      <c r="C3636" s="30" t="s">
        <v>4900</v>
      </c>
      <c r="D3636" s="31">
        <v>5</v>
      </c>
      <c r="E3636" s="30">
        <f>+'Categorias-9 feb-Depurado'!E3635</f>
        <v>133243459</v>
      </c>
      <c r="F3636" s="30" t="str">
        <f>+'Categorias-9 feb-Depurado'!F3635</f>
        <v>2550 Wasser Terrace Suite 9100</v>
      </c>
      <c r="G3636" s="30" t="str">
        <f>+'Categorias-9 feb-Depurado'!G3635</f>
        <v>Herndon</v>
      </c>
      <c r="H3636" s="30">
        <f>+'Categorias-9 feb-Depurado'!H3635</f>
        <v>74133178</v>
      </c>
      <c r="I3636" s="107">
        <f>+'Categorias-9 feb-Depurado'!R3635</f>
        <v>6169483</v>
      </c>
      <c r="J3636" s="108">
        <f t="shared" si="232"/>
        <v>6169483</v>
      </c>
      <c r="K3636" s="107">
        <f t="shared" si="233"/>
        <v>112480.60797991222</v>
      </c>
      <c r="L3636" s="109">
        <f t="shared" si="234"/>
        <v>6281963.6079799123</v>
      </c>
      <c r="M3636" s="110">
        <f t="shared" si="235"/>
        <v>4.7890808442895836E-06</v>
      </c>
      <c r="N3636" s="33" t="s">
        <v>4892</v>
      </c>
      <c r="O3636" s="33">
        <f>+'Categorias-9 feb-Depurado'!Y3635</f>
        <v>1230</v>
      </c>
      <c r="P3636" s="111">
        <f>+'Categorias-9 feb-Depurado'!AC3635</f>
        <v>44868</v>
      </c>
      <c r="Q3636" s="111">
        <f>+'Categorias-9 feb-Depurado'!AE3635</f>
        <v>44913</v>
      </c>
      <c r="R3636" s="112" t="str">
        <f>+'Categorias-9 feb-Depurado'!AB3635</f>
        <v>Compras</v>
      </c>
    </row>
    <row r="3637" spans="2:18" s="1" customFormat="1" ht="14.5" hidden="1">
      <c r="B3637" s="57" t="str">
        <f>+'Categorias-9 feb-Depurado'!B3636</f>
        <v>AIRBUS AMERICAS CUSTOMER SERVICES</v>
      </c>
      <c r="C3637" s="30" t="s">
        <v>4900</v>
      </c>
      <c r="D3637" s="31">
        <v>5</v>
      </c>
      <c r="E3637" s="30">
        <f>+'Categorias-9 feb-Depurado'!E3636</f>
        <v>133243459</v>
      </c>
      <c r="F3637" s="30" t="str">
        <f>+'Categorias-9 feb-Depurado'!F3636</f>
        <v>2550 Wasser Terrace Suite 9100</v>
      </c>
      <c r="G3637" s="30" t="str">
        <f>+'Categorias-9 feb-Depurado'!G3636</f>
        <v>Herndon</v>
      </c>
      <c r="H3637" s="30">
        <f>+'Categorias-9 feb-Depurado'!H3636</f>
        <v>74135975</v>
      </c>
      <c r="I3637" s="107">
        <f>+'Categorias-9 feb-Depurado'!R3636</f>
        <v>3345880</v>
      </c>
      <c r="J3637" s="108">
        <f t="shared" si="232"/>
        <v>3345880</v>
      </c>
      <c r="K3637" s="107">
        <f t="shared" si="233"/>
        <v>59840.122302377196</v>
      </c>
      <c r="L3637" s="109">
        <f t="shared" si="234"/>
        <v>3405720.1223023771</v>
      </c>
      <c r="M3637" s="110">
        <f t="shared" si="235"/>
        <v>2.5963647700873542E-06</v>
      </c>
      <c r="N3637" s="33" t="s">
        <v>4892</v>
      </c>
      <c r="O3637" s="33">
        <f>+'Categorias-9 feb-Depurado'!Y3636</f>
        <v>661.5</v>
      </c>
      <c r="P3637" s="111">
        <f>+'Categorias-9 feb-Depurado'!AC3636</f>
        <v>44869</v>
      </c>
      <c r="Q3637" s="111">
        <f>+'Categorias-9 feb-Depurado'!AE3636</f>
        <v>44914</v>
      </c>
      <c r="R3637" s="112" t="str">
        <f>+'Categorias-9 feb-Depurado'!AB3636</f>
        <v>Compras</v>
      </c>
    </row>
    <row r="3638" spans="2:18" s="1" customFormat="1" ht="14.5" hidden="1">
      <c r="B3638" s="57" t="str">
        <f>+'Categorias-9 feb-Depurado'!B3637</f>
        <v>AIRBUS AMERICAS CUSTOMER SERVICES</v>
      </c>
      <c r="C3638" s="30" t="s">
        <v>4900</v>
      </c>
      <c r="D3638" s="31">
        <v>5</v>
      </c>
      <c r="E3638" s="30">
        <f>+'Categorias-9 feb-Depurado'!E3637</f>
        <v>133243459</v>
      </c>
      <c r="F3638" s="30" t="str">
        <f>+'Categorias-9 feb-Depurado'!F3637</f>
        <v>2550 Wasser Terrace Suite 9100</v>
      </c>
      <c r="G3638" s="30" t="str">
        <f>+'Categorias-9 feb-Depurado'!G3637</f>
        <v>Herndon</v>
      </c>
      <c r="H3638" s="30">
        <f>+'Categorias-9 feb-Depurado'!H3637</f>
        <v>74135296</v>
      </c>
      <c r="I3638" s="107">
        <f>+'Categorias-9 feb-Depurado'!R3637</f>
        <v>624564</v>
      </c>
      <c r="J3638" s="108">
        <f t="shared" si="232"/>
        <v>624564</v>
      </c>
      <c r="K3638" s="107">
        <f t="shared" si="233"/>
        <v>11170.151393852113</v>
      </c>
      <c r="L3638" s="109">
        <f t="shared" si="234"/>
        <v>635734.15139385208</v>
      </c>
      <c r="M3638" s="110">
        <f t="shared" si="235"/>
        <v>4.8465455015267682E-07</v>
      </c>
      <c r="N3638" s="33" t="s">
        <v>4892</v>
      </c>
      <c r="O3638" s="33">
        <f>+'Categorias-9 feb-Depurado'!Y3637</f>
        <v>123.48</v>
      </c>
      <c r="P3638" s="111">
        <f>+'Categorias-9 feb-Depurado'!AC3637</f>
        <v>44869</v>
      </c>
      <c r="Q3638" s="111">
        <f>+'Categorias-9 feb-Depurado'!AE3637</f>
        <v>44914</v>
      </c>
      <c r="R3638" s="112" t="str">
        <f>+'Categorias-9 feb-Depurado'!AB3637</f>
        <v>Compras</v>
      </c>
    </row>
    <row r="3639" spans="2:18" s="1" customFormat="1" ht="14.5" hidden="1">
      <c r="B3639" s="57" t="str">
        <f>+'Categorias-9 feb-Depurado'!B3638</f>
        <v>AIRBUS AMERICAS CUSTOMER SERVICES</v>
      </c>
      <c r="C3639" s="30" t="s">
        <v>4900</v>
      </c>
      <c r="D3639" s="31">
        <v>5</v>
      </c>
      <c r="E3639" s="30">
        <f>+'Categorias-9 feb-Depurado'!E3638</f>
        <v>133243459</v>
      </c>
      <c r="F3639" s="30" t="str">
        <f>+'Categorias-9 feb-Depurado'!F3638</f>
        <v>2550 Wasser Terrace Suite 9100</v>
      </c>
      <c r="G3639" s="30" t="str">
        <f>+'Categorias-9 feb-Depurado'!G3638</f>
        <v>Herndon</v>
      </c>
      <c r="H3639" s="30">
        <f>+'Categorias-9 feb-Depurado'!H3638</f>
        <v>74135974</v>
      </c>
      <c r="I3639" s="107">
        <f>+'Categorias-9 feb-Depurado'!R3638</f>
        <v>8912231</v>
      </c>
      <c r="J3639" s="108">
        <f t="shared" si="232"/>
        <v>8912231</v>
      </c>
      <c r="K3639" s="107">
        <f t="shared" si="233"/>
        <v>159392.74362112134</v>
      </c>
      <c r="L3639" s="109">
        <f t="shared" si="234"/>
        <v>9071623.7436211221</v>
      </c>
      <c r="M3639" s="110">
        <f t="shared" si="235"/>
        <v>6.9157897447847489E-06</v>
      </c>
      <c r="N3639" s="33" t="s">
        <v>4892</v>
      </c>
      <c r="O3639" s="33">
        <f>+'Categorias-9 feb-Depurado'!Y3638</f>
        <v>1762</v>
      </c>
      <c r="P3639" s="111">
        <f>+'Categorias-9 feb-Depurado'!AC3638</f>
        <v>44869</v>
      </c>
      <c r="Q3639" s="111">
        <f>+'Categorias-9 feb-Depurado'!AE3638</f>
        <v>44914</v>
      </c>
      <c r="R3639" s="112" t="str">
        <f>+'Categorias-9 feb-Depurado'!AB3638</f>
        <v>Compras</v>
      </c>
    </row>
    <row r="3640" spans="2:18" s="1" customFormat="1" ht="14.5" hidden="1">
      <c r="B3640" s="57" t="str">
        <f>+'Categorias-9 feb-Depurado'!B3639</f>
        <v>AIRBUS AMERICAS CUSTOMER SERVICES</v>
      </c>
      <c r="C3640" s="30" t="s">
        <v>4900</v>
      </c>
      <c r="D3640" s="31">
        <v>5</v>
      </c>
      <c r="E3640" s="30">
        <f>+'Categorias-9 feb-Depurado'!E3639</f>
        <v>133243459</v>
      </c>
      <c r="F3640" s="30" t="str">
        <f>+'Categorias-9 feb-Depurado'!F3639</f>
        <v>2550 Wasser Terrace Suite 9100</v>
      </c>
      <c r="G3640" s="30" t="str">
        <f>+'Categorias-9 feb-Depurado'!G3639</f>
        <v>Herndon</v>
      </c>
      <c r="H3640" s="30">
        <f>+'Categorias-9 feb-Depurado'!H3639</f>
        <v>74135972</v>
      </c>
      <c r="I3640" s="107">
        <f>+'Categorias-9 feb-Depurado'!R3639</f>
        <v>9110178</v>
      </c>
      <c r="J3640" s="108">
        <f t="shared" si="232"/>
        <v>9110178</v>
      </c>
      <c r="K3640" s="107">
        <f t="shared" si="233"/>
        <v>159772.32865865188</v>
      </c>
      <c r="L3640" s="109">
        <f t="shared" si="234"/>
        <v>9269950.3286586516</v>
      </c>
      <c r="M3640" s="110">
        <f t="shared" si="235"/>
        <v>7.0669848341848337E-06</v>
      </c>
      <c r="N3640" s="33" t="s">
        <v>4892</v>
      </c>
      <c r="O3640" s="33">
        <f>+'Categorias-9 feb-Depurado'!Y3639</f>
        <v>1800</v>
      </c>
      <c r="P3640" s="111">
        <f>+'Categorias-9 feb-Depurado'!AC3639</f>
        <v>44870</v>
      </c>
      <c r="Q3640" s="111">
        <f>+'Categorias-9 feb-Depurado'!AE3639</f>
        <v>44915</v>
      </c>
      <c r="R3640" s="112" t="str">
        <f>+'Categorias-9 feb-Depurado'!AB3639</f>
        <v>Compras</v>
      </c>
    </row>
    <row r="3641" spans="2:18" s="1" customFormat="1" ht="14.5" hidden="1">
      <c r="B3641" s="57" t="str">
        <f>+'Categorias-9 feb-Depurado'!B3640</f>
        <v>AIRBUS AMERICAS CUSTOMER SERVICES</v>
      </c>
      <c r="C3641" s="30" t="s">
        <v>4900</v>
      </c>
      <c r="D3641" s="31">
        <v>5</v>
      </c>
      <c r="E3641" s="30">
        <f>+'Categorias-9 feb-Depurado'!E3640</f>
        <v>133243459</v>
      </c>
      <c r="F3641" s="30" t="str">
        <f>+'Categorias-9 feb-Depurado'!F3640</f>
        <v>2550 Wasser Terrace Suite 9100</v>
      </c>
      <c r="G3641" s="30" t="str">
        <f>+'Categorias-9 feb-Depurado'!G3640</f>
        <v>Herndon</v>
      </c>
      <c r="H3641" s="30">
        <f>+'Categorias-9 feb-Depurado'!H3640</f>
        <v>74135973</v>
      </c>
      <c r="I3641" s="107">
        <f>+'Categorias-9 feb-Depurado'!R3640</f>
        <v>7035082</v>
      </c>
      <c r="J3641" s="108">
        <f t="shared" si="232"/>
        <v>7035082</v>
      </c>
      <c r="K3641" s="107">
        <f t="shared" si="233"/>
        <v>123379.74444018175</v>
      </c>
      <c r="L3641" s="109">
        <f t="shared" si="234"/>
        <v>7158461.7444401821</v>
      </c>
      <c r="M3641" s="110">
        <f t="shared" si="235"/>
        <v>5.4572828106373672E-06</v>
      </c>
      <c r="N3641" s="33" t="s">
        <v>4892</v>
      </c>
      <c r="O3641" s="33">
        <f>+'Categorias-9 feb-Depurado'!Y3640</f>
        <v>1390</v>
      </c>
      <c r="P3641" s="111">
        <f>+'Categorias-9 feb-Depurado'!AC3640</f>
        <v>44870</v>
      </c>
      <c r="Q3641" s="111">
        <f>+'Categorias-9 feb-Depurado'!AE3640</f>
        <v>44915</v>
      </c>
      <c r="R3641" s="112" t="str">
        <f>+'Categorias-9 feb-Depurado'!AB3640</f>
        <v>Compras</v>
      </c>
    </row>
    <row r="3642" spans="2:18" s="1" customFormat="1" ht="14.5" hidden="1">
      <c r="B3642" s="57" t="str">
        <f>+'Categorias-9 feb-Depurado'!B3641</f>
        <v>AIRBUS AMERICAS CUSTOMER SERVICES</v>
      </c>
      <c r="C3642" s="30" t="s">
        <v>4900</v>
      </c>
      <c r="D3642" s="31">
        <v>5</v>
      </c>
      <c r="E3642" s="30">
        <f>+'Categorias-9 feb-Depurado'!E3641</f>
        <v>133243459</v>
      </c>
      <c r="F3642" s="30" t="str">
        <f>+'Categorias-9 feb-Depurado'!F3641</f>
        <v>2550 Wasser Terrace Suite 9100</v>
      </c>
      <c r="G3642" s="30" t="str">
        <f>+'Categorias-9 feb-Depurado'!G3641</f>
        <v>Herndon</v>
      </c>
      <c r="H3642" s="30">
        <f>+'Categorias-9 feb-Depurado'!H3641</f>
        <v>74135971</v>
      </c>
      <c r="I3642" s="107">
        <f>+'Categorias-9 feb-Depurado'!R3641</f>
        <v>4833456</v>
      </c>
      <c r="J3642" s="108">
        <f t="shared" si="232"/>
        <v>4833456</v>
      </c>
      <c r="K3642" s="107">
        <f t="shared" si="233"/>
        <v>84768.104485898395</v>
      </c>
      <c r="L3642" s="109">
        <f t="shared" si="234"/>
        <v>4918224.1044858983</v>
      </c>
      <c r="M3642" s="110">
        <f t="shared" si="235"/>
        <v>3.7494284138794748E-06</v>
      </c>
      <c r="N3642" s="33" t="s">
        <v>4892</v>
      </c>
      <c r="O3642" s="33">
        <f>+'Categorias-9 feb-Depurado'!Y3641</f>
        <v>955</v>
      </c>
      <c r="P3642" s="111">
        <f>+'Categorias-9 feb-Depurado'!AC3641</f>
        <v>44870</v>
      </c>
      <c r="Q3642" s="111">
        <f>+'Categorias-9 feb-Depurado'!AE3641</f>
        <v>44915</v>
      </c>
      <c r="R3642" s="112" t="str">
        <f>+'Categorias-9 feb-Depurado'!AB3641</f>
        <v>Compras</v>
      </c>
    </row>
    <row r="3643" spans="2:18" s="1" customFormat="1" ht="14.5" hidden="1">
      <c r="B3643" s="57" t="str">
        <f>+'Categorias-9 feb-Depurado'!B3642</f>
        <v>AIRBUS AMERICAS CUSTOMER SERVICES</v>
      </c>
      <c r="C3643" s="30" t="s">
        <v>4900</v>
      </c>
      <c r="D3643" s="31">
        <v>5</v>
      </c>
      <c r="E3643" s="30">
        <f>+'Categorias-9 feb-Depurado'!E3642</f>
        <v>133243459</v>
      </c>
      <c r="F3643" s="30" t="str">
        <f>+'Categorias-9 feb-Depurado'!F3642</f>
        <v>2550 Wasser Terrace Suite 9100</v>
      </c>
      <c r="G3643" s="30" t="str">
        <f>+'Categorias-9 feb-Depurado'!G3642</f>
        <v>Herndon</v>
      </c>
      <c r="H3643" s="30">
        <f>+'Categorias-9 feb-Depurado'!H3642</f>
        <v>74138057</v>
      </c>
      <c r="I3643" s="107">
        <f>+'Categorias-9 feb-Depurado'!R3642</f>
        <v>3249297</v>
      </c>
      <c r="J3643" s="108">
        <f t="shared" si="232"/>
        <v>3249297</v>
      </c>
      <c r="K3643" s="107">
        <f t="shared" si="233"/>
        <v>53605.88544190555</v>
      </c>
      <c r="L3643" s="109">
        <f t="shared" si="234"/>
        <v>3302902.8854419054</v>
      </c>
      <c r="M3643" s="110">
        <f t="shared" si="235"/>
        <v>2.5179816258606384E-06</v>
      </c>
      <c r="N3643" s="33" t="s">
        <v>4892</v>
      </c>
      <c r="O3643" s="33">
        <f>+'Categorias-9 feb-Depurado'!Y3642</f>
        <v>642</v>
      </c>
      <c r="P3643" s="111">
        <f>+'Categorias-9 feb-Depurado'!AC3642</f>
        <v>44873</v>
      </c>
      <c r="Q3643" s="111">
        <f>+'Categorias-9 feb-Depurado'!AE3642</f>
        <v>44918</v>
      </c>
      <c r="R3643" s="112" t="str">
        <f>+'Categorias-9 feb-Depurado'!AB3642</f>
        <v>Compras</v>
      </c>
    </row>
    <row r="3644" spans="2:18" s="1" customFormat="1" ht="14.5" hidden="1">
      <c r="B3644" s="57" t="str">
        <f>+'Categorias-9 feb-Depurado'!B3643</f>
        <v>AIRBUS AMERICAS CUSTOMER SERVICES</v>
      </c>
      <c r="C3644" s="30" t="s">
        <v>4900</v>
      </c>
      <c r="D3644" s="31">
        <v>5</v>
      </c>
      <c r="E3644" s="30">
        <f>+'Categorias-9 feb-Depurado'!E3643</f>
        <v>133243459</v>
      </c>
      <c r="F3644" s="30" t="str">
        <f>+'Categorias-9 feb-Depurado'!F3643</f>
        <v>2550 Wasser Terrace Suite 9100</v>
      </c>
      <c r="G3644" s="30" t="str">
        <f>+'Categorias-9 feb-Depurado'!G3643</f>
        <v>Herndon</v>
      </c>
      <c r="H3644" s="30">
        <f>+'Categorias-9 feb-Depurado'!H3643</f>
        <v>60065554</v>
      </c>
      <c r="I3644" s="107">
        <f>+'Categorias-9 feb-Depurado'!R3643</f>
        <v>37002429</v>
      </c>
      <c r="J3644" s="108">
        <f t="shared" si="232"/>
        <v>37002429</v>
      </c>
      <c r="K3644" s="107">
        <f t="shared" si="233"/>
        <v>597634.54658240534</v>
      </c>
      <c r="L3644" s="109">
        <f t="shared" si="234"/>
        <v>37600063.546582408</v>
      </c>
      <c r="M3644" s="110">
        <f t="shared" si="235"/>
        <v>2.8664563393246686E-05</v>
      </c>
      <c r="N3644" s="33" t="s">
        <v>4892</v>
      </c>
      <c r="O3644" s="33">
        <f>+'Categorias-9 feb-Depurado'!Y3643</f>
        <v>7381</v>
      </c>
      <c r="P3644" s="111">
        <f>+'Categorias-9 feb-Depurado'!AC3643</f>
        <v>44874</v>
      </c>
      <c r="Q3644" s="111">
        <f>+'Categorias-9 feb-Depurado'!AE3643</f>
        <v>44919</v>
      </c>
      <c r="R3644" s="112" t="str">
        <f>+'Categorias-9 feb-Depurado'!AB3643</f>
        <v>Compras</v>
      </c>
    </row>
    <row r="3645" spans="2:18" s="1" customFormat="1" ht="14.5" hidden="1">
      <c r="B3645" s="57" t="str">
        <f>+'Categorias-9 feb-Depurado'!B3644</f>
        <v>AIRBUS AMERICAS CUSTOMER SERVICES</v>
      </c>
      <c r="C3645" s="30" t="s">
        <v>4900</v>
      </c>
      <c r="D3645" s="31">
        <v>5</v>
      </c>
      <c r="E3645" s="30">
        <f>+'Categorias-9 feb-Depurado'!E3644</f>
        <v>133243459</v>
      </c>
      <c r="F3645" s="30" t="str">
        <f>+'Categorias-9 feb-Depurado'!F3644</f>
        <v>2550 Wasser Terrace Suite 9100</v>
      </c>
      <c r="G3645" s="30" t="str">
        <f>+'Categorias-9 feb-Depurado'!G3644</f>
        <v>Herndon</v>
      </c>
      <c r="H3645" s="30">
        <f>+'Categorias-9 feb-Depurado'!H3644</f>
        <v>74140661</v>
      </c>
      <c r="I3645" s="107">
        <f>+'Categorias-9 feb-Depurado'!R3644</f>
        <v>1232609</v>
      </c>
      <c r="J3645" s="108">
        <f t="shared" si="232"/>
        <v>1232609</v>
      </c>
      <c r="K3645" s="107">
        <f t="shared" si="233"/>
        <v>19481.237809272094</v>
      </c>
      <c r="L3645" s="109">
        <f t="shared" si="234"/>
        <v>1252090.237809272</v>
      </c>
      <c r="M3645" s="110">
        <f t="shared" si="235"/>
        <v>9.5453615261273706E-07</v>
      </c>
      <c r="N3645" s="33" t="s">
        <v>4892</v>
      </c>
      <c r="O3645" s="33">
        <f>+'Categorias-9 feb-Depurado'!Y3644</f>
        <v>250.80000000000001</v>
      </c>
      <c r="P3645" s="111">
        <f>+'Categorias-9 feb-Depurado'!AC3644</f>
        <v>44875</v>
      </c>
      <c r="Q3645" s="111">
        <f>+'Categorias-9 feb-Depurado'!AE3644</f>
        <v>44920</v>
      </c>
      <c r="R3645" s="112" t="str">
        <f>+'Categorias-9 feb-Depurado'!AB3644</f>
        <v>Compras</v>
      </c>
    </row>
    <row r="3646" spans="2:18" s="1" customFormat="1" ht="14.5" hidden="1">
      <c r="B3646" s="57" t="str">
        <f>+'Categorias-9 feb-Depurado'!B3645</f>
        <v>AIRBUS AMERICAS CUSTOMER SERVICES</v>
      </c>
      <c r="C3646" s="30" t="s">
        <v>4900</v>
      </c>
      <c r="D3646" s="31">
        <v>5</v>
      </c>
      <c r="E3646" s="30">
        <f>+'Categorias-9 feb-Depurado'!E3645</f>
        <v>133243459</v>
      </c>
      <c r="F3646" s="30" t="str">
        <f>+'Categorias-9 feb-Depurado'!F3645</f>
        <v>2550 Wasser Terrace Suite 9100</v>
      </c>
      <c r="G3646" s="30" t="str">
        <f>+'Categorias-9 feb-Depurado'!G3645</f>
        <v>Herndon</v>
      </c>
      <c r="H3646" s="30">
        <f>+'Categorias-9 feb-Depurado'!H3645</f>
        <v>74141971</v>
      </c>
      <c r="I3646" s="107">
        <f>+'Categorias-9 feb-Depurado'!R3645</f>
        <v>1470657</v>
      </c>
      <c r="J3646" s="108">
        <f t="shared" si="232"/>
        <v>1470657</v>
      </c>
      <c r="K3646" s="107">
        <f t="shared" si="233"/>
        <v>22734.377841627775</v>
      </c>
      <c r="L3646" s="109">
        <f t="shared" si="234"/>
        <v>1493391.3778416277</v>
      </c>
      <c r="M3646" s="110">
        <f t="shared" si="235"/>
        <v>1.1384930711097231E-06</v>
      </c>
      <c r="N3646" s="33" t="s">
        <v>4892</v>
      </c>
      <c r="O3646" s="33">
        <f>+'Categorias-9 feb-Depurado'!Y3645</f>
        <v>306</v>
      </c>
      <c r="P3646" s="111">
        <f>+'Categorias-9 feb-Depurado'!AC3645</f>
        <v>44876</v>
      </c>
      <c r="Q3646" s="111">
        <f>+'Categorias-9 feb-Depurado'!AE3645</f>
        <v>44921</v>
      </c>
      <c r="R3646" s="112" t="str">
        <f>+'Categorias-9 feb-Depurado'!AB3645</f>
        <v>Compras</v>
      </c>
    </row>
    <row r="3647" spans="2:18" s="1" customFormat="1" ht="14.5" hidden="1">
      <c r="B3647" s="57" t="str">
        <f>+'Categorias-9 feb-Depurado'!B3646</f>
        <v>AIRBUS AMERICAS CUSTOMER SERVICES</v>
      </c>
      <c r="C3647" s="30" t="s">
        <v>4900</v>
      </c>
      <c r="D3647" s="31">
        <v>5</v>
      </c>
      <c r="E3647" s="30">
        <f>+'Categorias-9 feb-Depurado'!E3646</f>
        <v>133243459</v>
      </c>
      <c r="F3647" s="30" t="str">
        <f>+'Categorias-9 feb-Depurado'!F3646</f>
        <v>2550 Wasser Terrace Suite 9100</v>
      </c>
      <c r="G3647" s="30" t="str">
        <f>+'Categorias-9 feb-Depurado'!G3646</f>
        <v>Herndon</v>
      </c>
      <c r="H3647" s="30">
        <f>+'Categorias-9 feb-Depurado'!H3646</f>
        <v>74143318</v>
      </c>
      <c r="I3647" s="107">
        <f>+'Categorias-9 feb-Depurado'!R3646</f>
        <v>428221</v>
      </c>
      <c r="J3647" s="108">
        <f t="shared" si="232"/>
        <v>428221</v>
      </c>
      <c r="K3647" s="107">
        <f t="shared" si="233"/>
        <v>6619.7203112076359</v>
      </c>
      <c r="L3647" s="109">
        <f t="shared" si="234"/>
        <v>434840.72031120764</v>
      </c>
      <c r="M3647" s="110">
        <f t="shared" si="235"/>
        <v>3.3150261509221847E-07</v>
      </c>
      <c r="N3647" s="33" t="s">
        <v>4892</v>
      </c>
      <c r="O3647" s="33">
        <f>+'Categorias-9 feb-Depurado'!Y3646</f>
        <v>89.099999999999994</v>
      </c>
      <c r="P3647" s="111">
        <f>+'Categorias-9 feb-Depurado'!AC3646</f>
        <v>44876</v>
      </c>
      <c r="Q3647" s="111">
        <f>+'Categorias-9 feb-Depurado'!AE3646</f>
        <v>44921</v>
      </c>
      <c r="R3647" s="112" t="str">
        <f>+'Categorias-9 feb-Depurado'!AB3646</f>
        <v>Compras</v>
      </c>
    </row>
    <row r="3648" spans="2:18" s="1" customFormat="1" ht="14.5" hidden="1">
      <c r="B3648" s="57" t="str">
        <f>+'Categorias-9 feb-Depurado'!B3647</f>
        <v>AIRBUS AMERICAS CUSTOMER SERVICES</v>
      </c>
      <c r="C3648" s="30" t="s">
        <v>4900</v>
      </c>
      <c r="D3648" s="31">
        <v>5</v>
      </c>
      <c r="E3648" s="30">
        <f>+'Categorias-9 feb-Depurado'!E3647</f>
        <v>133243459</v>
      </c>
      <c r="F3648" s="30" t="str">
        <f>+'Categorias-9 feb-Depurado'!F3647</f>
        <v>2550 Wasser Terrace Suite 9100</v>
      </c>
      <c r="G3648" s="30" t="str">
        <f>+'Categorias-9 feb-Depurado'!G3647</f>
        <v>Herndon</v>
      </c>
      <c r="H3648" s="30">
        <f>+'Categorias-9 feb-Depurado'!H3647</f>
        <v>74141970</v>
      </c>
      <c r="I3648" s="107">
        <f>+'Categorias-9 feb-Depurado'!R3647</f>
        <v>320084</v>
      </c>
      <c r="J3648" s="108">
        <f t="shared" si="232"/>
        <v>320084</v>
      </c>
      <c r="K3648" s="107">
        <f t="shared" si="233"/>
        <v>4948.0678343485833</v>
      </c>
      <c r="L3648" s="109">
        <f t="shared" si="234"/>
        <v>325032.06783434859</v>
      </c>
      <c r="M3648" s="110">
        <f t="shared" si="235"/>
        <v>2.4778953635897742E-07</v>
      </c>
      <c r="N3648" s="33" t="s">
        <v>4892</v>
      </c>
      <c r="O3648" s="33">
        <f>+'Categorias-9 feb-Depurado'!Y3647</f>
        <v>66.599999999999994</v>
      </c>
      <c r="P3648" s="111">
        <f>+'Categorias-9 feb-Depurado'!AC3647</f>
        <v>44876</v>
      </c>
      <c r="Q3648" s="111">
        <f>+'Categorias-9 feb-Depurado'!AE3647</f>
        <v>44921</v>
      </c>
      <c r="R3648" s="112" t="str">
        <f>+'Categorias-9 feb-Depurado'!AB3647</f>
        <v>Compras</v>
      </c>
    </row>
    <row r="3649" spans="2:18" s="1" customFormat="1" ht="14.5" hidden="1">
      <c r="B3649" s="57" t="str">
        <f>+'Categorias-9 feb-Depurado'!B3648</f>
        <v>AIRBUS AMERICAS CUSTOMER SERVICES</v>
      </c>
      <c r="C3649" s="30" t="s">
        <v>4900</v>
      </c>
      <c r="D3649" s="31">
        <v>5</v>
      </c>
      <c r="E3649" s="30">
        <f>+'Categorias-9 feb-Depurado'!E3648</f>
        <v>133243459</v>
      </c>
      <c r="F3649" s="30" t="str">
        <f>+'Categorias-9 feb-Depurado'!F3648</f>
        <v>2550 Wasser Terrace Suite 9100</v>
      </c>
      <c r="G3649" s="30" t="str">
        <f>+'Categorias-9 feb-Depurado'!G3648</f>
        <v>Herndon</v>
      </c>
      <c r="H3649" s="30">
        <f>+'Categorias-9 feb-Depurado'!H3648</f>
        <v>74143317</v>
      </c>
      <c r="I3649" s="107">
        <f>+'Categorias-9 feb-Depurado'!R3648</f>
        <v>6103709</v>
      </c>
      <c r="J3649" s="108">
        <f t="shared" si="232"/>
        <v>6103709</v>
      </c>
      <c r="K3649" s="107">
        <f t="shared" si="233"/>
        <v>92242.581760921719</v>
      </c>
      <c r="L3649" s="109">
        <f t="shared" si="234"/>
        <v>6195951.5817609215</v>
      </c>
      <c r="M3649" s="110">
        <f t="shared" si="235"/>
        <v>4.7235092216490696E-06</v>
      </c>
      <c r="N3649" s="33" t="s">
        <v>4892</v>
      </c>
      <c r="O3649" s="33">
        <f>+'Categorias-9 feb-Depurado'!Y3648</f>
        <v>1270</v>
      </c>
      <c r="P3649" s="111">
        <f>+'Categorias-9 feb-Depurado'!AC3648</f>
        <v>44877</v>
      </c>
      <c r="Q3649" s="111">
        <f>+'Categorias-9 feb-Depurado'!AE3648</f>
        <v>44922</v>
      </c>
      <c r="R3649" s="112" t="str">
        <f>+'Categorias-9 feb-Depurado'!AB3648</f>
        <v>Compras</v>
      </c>
    </row>
    <row r="3650" spans="2:18" s="1" customFormat="1" ht="14.5" hidden="1">
      <c r="B3650" s="57" t="str">
        <f>+'Categorias-9 feb-Depurado'!B3649</f>
        <v>AIRBUS AMERICAS CUSTOMER SERVICES</v>
      </c>
      <c r="C3650" s="30" t="s">
        <v>4900</v>
      </c>
      <c r="D3650" s="31">
        <v>5</v>
      </c>
      <c r="E3650" s="30">
        <f>+'Categorias-9 feb-Depurado'!E3649</f>
        <v>133243459</v>
      </c>
      <c r="F3650" s="30" t="str">
        <f>+'Categorias-9 feb-Depurado'!F3649</f>
        <v>2550 Wasser Terrace Suite 9100</v>
      </c>
      <c r="G3650" s="30" t="str">
        <f>+'Categorias-9 feb-Depurado'!G3649</f>
        <v>Herndon</v>
      </c>
      <c r="H3650" s="30">
        <f>+'Categorias-9 feb-Depurado'!H3649</f>
        <v>652545</v>
      </c>
      <c r="I3650" s="107">
        <f>+'Categorias-9 feb-Depurado'!R3649</f>
        <v>1281301194</v>
      </c>
      <c r="J3650" s="108">
        <f t="shared" si="232"/>
        <v>1281301194</v>
      </c>
      <c r="K3650" s="107">
        <f t="shared" si="233"/>
        <v>18477238.429768562</v>
      </c>
      <c r="L3650" s="109">
        <f t="shared" si="234"/>
        <v>1299778432.4297686</v>
      </c>
      <c r="M3650" s="110">
        <f t="shared" si="235"/>
        <v>0.00099089144430300762</v>
      </c>
      <c r="N3650" s="33" t="s">
        <v>4892</v>
      </c>
      <c r="O3650" s="33">
        <f>+'Categorias-9 feb-Depurado'!Y3649</f>
        <v>266600.60999999999</v>
      </c>
      <c r="P3650" s="111">
        <f>+'Categorias-9 feb-Depurado'!AC3649</f>
        <v>44879</v>
      </c>
      <c r="Q3650" s="111">
        <f>+'Categorias-9 feb-Depurado'!AE3649</f>
        <v>44924</v>
      </c>
      <c r="R3650" s="112" t="str">
        <f>+'Categorias-9 feb-Depurado'!AB3649</f>
        <v>Compras</v>
      </c>
    </row>
    <row r="3651" spans="2:18" s="1" customFormat="1" ht="14.5" hidden="1">
      <c r="B3651" s="57" t="str">
        <f>+'Categorias-9 feb-Depurado'!B3650</f>
        <v>AIRBUS AMERICAS CUSTOMER SERVICES</v>
      </c>
      <c r="C3651" s="30" t="s">
        <v>4900</v>
      </c>
      <c r="D3651" s="31">
        <v>5</v>
      </c>
      <c r="E3651" s="30">
        <f>+'Categorias-9 feb-Depurado'!E3650</f>
        <v>133243459</v>
      </c>
      <c r="F3651" s="30" t="str">
        <f>+'Categorias-9 feb-Depurado'!F3650</f>
        <v>2550 Wasser Terrace Suite 9100</v>
      </c>
      <c r="G3651" s="30" t="str">
        <f>+'Categorias-9 feb-Depurado'!G3650</f>
        <v>Herndon</v>
      </c>
      <c r="H3651" s="30">
        <f>+'Categorias-9 feb-Depurado'!H3650</f>
        <v>652544</v>
      </c>
      <c r="I3651" s="107">
        <f>+'Categorias-9 feb-Depurado'!R3650</f>
        <v>667881477</v>
      </c>
      <c r="J3651" s="108">
        <f t="shared" si="232"/>
        <v>667881477</v>
      </c>
      <c r="K3651" s="107">
        <f t="shared" si="233"/>
        <v>9631307.1049514599</v>
      </c>
      <c r="L3651" s="109">
        <f t="shared" si="234"/>
        <v>677512784.1049515</v>
      </c>
      <c r="M3651" s="110">
        <f t="shared" si="235"/>
        <v>0.00051650466296822631</v>
      </c>
      <c r="N3651" s="33" t="s">
        <v>4892</v>
      </c>
      <c r="O3651" s="33">
        <f>+'Categorias-9 feb-Depurado'!Y3650</f>
        <v>138966.23999999999</v>
      </c>
      <c r="P3651" s="111">
        <f>+'Categorias-9 feb-Depurado'!AC3650</f>
        <v>44879</v>
      </c>
      <c r="Q3651" s="111">
        <f>+'Categorias-9 feb-Depurado'!AE3650</f>
        <v>44924</v>
      </c>
      <c r="R3651" s="112" t="str">
        <f>+'Categorias-9 feb-Depurado'!AB3650</f>
        <v>Compras</v>
      </c>
    </row>
    <row r="3652" spans="2:18" s="1" customFormat="1" ht="14.5" hidden="1">
      <c r="B3652" s="57" t="str">
        <f>+'Categorias-9 feb-Depurado'!B3651</f>
        <v>AIRBUS AMERICAS CUSTOMER SERVICES</v>
      </c>
      <c r="C3652" s="30" t="s">
        <v>4900</v>
      </c>
      <c r="D3652" s="31">
        <v>5</v>
      </c>
      <c r="E3652" s="30">
        <f>+'Categorias-9 feb-Depurado'!E3651</f>
        <v>133243459</v>
      </c>
      <c r="F3652" s="30" t="str">
        <f>+'Categorias-9 feb-Depurado'!F3651</f>
        <v>2550 Wasser Terrace Suite 9100</v>
      </c>
      <c r="G3652" s="30" t="str">
        <f>+'Categorias-9 feb-Depurado'!G3651</f>
        <v>Herndon</v>
      </c>
      <c r="H3652" s="30">
        <f>+'Categorias-9 feb-Depurado'!H3651</f>
        <v>74145781</v>
      </c>
      <c r="I3652" s="107">
        <f>+'Categorias-9 feb-Depurado'!R3651</f>
        <v>162253</v>
      </c>
      <c r="J3652" s="108">
        <f t="shared" si="232"/>
        <v>162253</v>
      </c>
      <c r="K3652" s="107">
        <f t="shared" si="233"/>
        <v>2283.6993824366959</v>
      </c>
      <c r="L3652" s="109">
        <f t="shared" si="234"/>
        <v>164536.69938243669</v>
      </c>
      <c r="M3652" s="110">
        <f t="shared" si="235"/>
        <v>1.254352308240212E-07</v>
      </c>
      <c r="N3652" s="33" t="s">
        <v>4892</v>
      </c>
      <c r="O3652" s="33">
        <f>+'Categorias-9 feb-Depurado'!Y3651</f>
        <v>33.759999999999998</v>
      </c>
      <c r="P3652" s="111">
        <f>+'Categorias-9 feb-Depurado'!AC3651</f>
        <v>44880</v>
      </c>
      <c r="Q3652" s="111">
        <f>+'Categorias-9 feb-Depurado'!AE3651</f>
        <v>44925</v>
      </c>
      <c r="R3652" s="112" t="str">
        <f>+'Categorias-9 feb-Depurado'!AB3651</f>
        <v>Compras</v>
      </c>
    </row>
    <row r="3653" spans="2:18" s="1" customFormat="1" ht="14.5" hidden="1">
      <c r="B3653" s="57" t="str">
        <f>+'Categorias-9 feb-Depurado'!B3652</f>
        <v>AIRBUS AMERICAS CUSTOMER SERVICES</v>
      </c>
      <c r="C3653" s="30" t="s">
        <v>4900</v>
      </c>
      <c r="D3653" s="31">
        <v>5</v>
      </c>
      <c r="E3653" s="30">
        <f>+'Categorias-9 feb-Depurado'!E3652</f>
        <v>133243459</v>
      </c>
      <c r="F3653" s="30" t="str">
        <f>+'Categorias-9 feb-Depurado'!F3652</f>
        <v>2550 Wasser Terrace Suite 9100</v>
      </c>
      <c r="G3653" s="30" t="str">
        <f>+'Categorias-9 feb-Depurado'!G3652</f>
        <v>Herndon</v>
      </c>
      <c r="H3653" s="30">
        <f>+'Categorias-9 feb-Depurado'!H3652</f>
        <v>652754</v>
      </c>
      <c r="I3653" s="107">
        <f>+'Categorias-9 feb-Depurado'!R3652</f>
        <v>8020081</v>
      </c>
      <c r="J3653" s="108">
        <f t="shared" si="232"/>
        <v>8020081</v>
      </c>
      <c r="K3653" s="107">
        <f t="shared" si="233"/>
        <v>112882.06706065391</v>
      </c>
      <c r="L3653" s="109">
        <f t="shared" si="234"/>
        <v>8132963.0670606541</v>
      </c>
      <c r="M3653" s="110">
        <f t="shared" si="235"/>
        <v>6.2001979098219865E-06</v>
      </c>
      <c r="N3653" s="33" t="s">
        <v>4892</v>
      </c>
      <c r="O3653" s="33">
        <f>+'Categorias-9 feb-Depurado'!Y3652</f>
        <v>1668.74</v>
      </c>
      <c r="P3653" s="111">
        <f>+'Categorias-9 feb-Depurado'!AC3652</f>
        <v>44880</v>
      </c>
      <c r="Q3653" s="111">
        <f>+'Categorias-9 feb-Depurado'!AE3652</f>
        <v>44925</v>
      </c>
      <c r="R3653" s="112" t="str">
        <f>+'Categorias-9 feb-Depurado'!AB3652</f>
        <v>Compras</v>
      </c>
    </row>
    <row r="3654" spans="2:18" s="1" customFormat="1" ht="14.5" hidden="1">
      <c r="B3654" s="57" t="str">
        <f>+'Categorias-9 feb-Depurado'!B3653</f>
        <v>AIRBUS AMERICAS CUSTOMER SERVICES</v>
      </c>
      <c r="C3654" s="30" t="s">
        <v>4900</v>
      </c>
      <c r="D3654" s="31">
        <v>5</v>
      </c>
      <c r="E3654" s="30">
        <f>+'Categorias-9 feb-Depurado'!E3653</f>
        <v>133243459</v>
      </c>
      <c r="F3654" s="30" t="str">
        <f>+'Categorias-9 feb-Depurado'!F3653</f>
        <v>2550 Wasser Terrace Suite 9100</v>
      </c>
      <c r="G3654" s="30" t="str">
        <f>+'Categorias-9 feb-Depurado'!G3653</f>
        <v>Herndon</v>
      </c>
      <c r="H3654" s="30">
        <f>+'Categorias-9 feb-Depurado'!H3653</f>
        <v>652749</v>
      </c>
      <c r="I3654" s="107">
        <f>+'Categorias-9 feb-Depurado'!R3653</f>
        <v>7466614</v>
      </c>
      <c r="J3654" s="108">
        <f t="shared" si="232"/>
        <v>7466614</v>
      </c>
      <c r="K3654" s="107">
        <f t="shared" si="233"/>
        <v>105092.05857946038</v>
      </c>
      <c r="L3654" s="109">
        <f t="shared" si="234"/>
        <v>7571706.0585794607</v>
      </c>
      <c r="M3654" s="110">
        <f t="shared" si="235"/>
        <v>5.7723213164864023E-06</v>
      </c>
      <c r="N3654" s="33" t="s">
        <v>4892</v>
      </c>
      <c r="O3654" s="33">
        <f>+'Categorias-9 feb-Depurado'!Y3653</f>
        <v>1553.5799999999999</v>
      </c>
      <c r="P3654" s="111">
        <f>+'Categorias-9 feb-Depurado'!AC3653</f>
        <v>44880</v>
      </c>
      <c r="Q3654" s="111">
        <f>+'Categorias-9 feb-Depurado'!AE3653</f>
        <v>44925</v>
      </c>
      <c r="R3654" s="112" t="str">
        <f>+'Categorias-9 feb-Depurado'!AB3653</f>
        <v>Compras</v>
      </c>
    </row>
    <row r="3655" spans="2:18" s="1" customFormat="1" ht="14.5" hidden="1">
      <c r="B3655" s="57" t="str">
        <f>+'Categorias-9 feb-Depurado'!B3654</f>
        <v>AIRBUS AMERICAS CUSTOMER SERVICES</v>
      </c>
      <c r="C3655" s="30" t="s">
        <v>4900</v>
      </c>
      <c r="D3655" s="31">
        <v>5</v>
      </c>
      <c r="E3655" s="30">
        <f>+'Categorias-9 feb-Depurado'!E3654</f>
        <v>133243459</v>
      </c>
      <c r="F3655" s="30" t="str">
        <f>+'Categorias-9 feb-Depurado'!F3654</f>
        <v>2550 Wasser Terrace Suite 9100</v>
      </c>
      <c r="G3655" s="30" t="str">
        <f>+'Categorias-9 feb-Depurado'!G3654</f>
        <v>Herndon</v>
      </c>
      <c r="H3655" s="30">
        <f>+'Categorias-9 feb-Depurado'!H3654</f>
        <v>74147177</v>
      </c>
      <c r="I3655" s="107">
        <f>+'Categorias-9 feb-Depurado'!R3654</f>
        <v>25289540</v>
      </c>
      <c r="J3655" s="108">
        <f t="shared" si="232"/>
        <v>25289540</v>
      </c>
      <c r="K3655" s="107">
        <f t="shared" si="233"/>
        <v>355948.46862682427</v>
      </c>
      <c r="L3655" s="109">
        <f t="shared" si="234"/>
        <v>25645488.468626823</v>
      </c>
      <c r="M3655" s="110">
        <f t="shared" si="235"/>
        <v>1.9550943818193299E-05</v>
      </c>
      <c r="N3655" s="33" t="s">
        <v>4892</v>
      </c>
      <c r="O3655" s="33">
        <f>+'Categorias-9 feb-Depurado'!Y3654</f>
        <v>5262</v>
      </c>
      <c r="P3655" s="111">
        <f>+'Categorias-9 feb-Depurado'!AC3654</f>
        <v>44880</v>
      </c>
      <c r="Q3655" s="111">
        <f>+'Categorias-9 feb-Depurado'!AE3654</f>
        <v>44925</v>
      </c>
      <c r="R3655" s="112" t="str">
        <f>+'Categorias-9 feb-Depurado'!AB3654</f>
        <v>Compras</v>
      </c>
    </row>
    <row r="3656" spans="2:18" s="1" customFormat="1" ht="14.5" hidden="1">
      <c r="B3656" s="57" t="str">
        <f>+'Categorias-9 feb-Depurado'!B3655</f>
        <v>AIRBUS AMERICAS CUSTOMER SERVICES</v>
      </c>
      <c r="C3656" s="30" t="s">
        <v>4900</v>
      </c>
      <c r="D3656" s="31">
        <v>5</v>
      </c>
      <c r="E3656" s="30">
        <f>+'Categorias-9 feb-Depurado'!E3655</f>
        <v>133243459</v>
      </c>
      <c r="F3656" s="30" t="str">
        <f>+'Categorias-9 feb-Depurado'!F3655</f>
        <v>2550 Wasser Terrace Suite 9100</v>
      </c>
      <c r="G3656" s="30" t="str">
        <f>+'Categorias-9 feb-Depurado'!G3655</f>
        <v>Herndon</v>
      </c>
      <c r="H3656" s="30">
        <f>+'Categorias-9 feb-Depurado'!H3655</f>
        <v>652763</v>
      </c>
      <c r="I3656" s="107">
        <f>+'Categorias-9 feb-Depurado'!R3655</f>
        <v>10646743</v>
      </c>
      <c r="J3656" s="108">
        <f t="shared" si="232"/>
        <v>10646743</v>
      </c>
      <c r="K3656" s="107">
        <f t="shared" si="233"/>
        <v>149852.14704234875</v>
      </c>
      <c r="L3656" s="109">
        <f t="shared" si="234"/>
        <v>10796595.147042349</v>
      </c>
      <c r="M3656" s="110">
        <f t="shared" si="235"/>
        <v>8.2308288027280359E-06</v>
      </c>
      <c r="N3656" s="33" t="s">
        <v>4892</v>
      </c>
      <c r="O3656" s="33">
        <f>+'Categorias-9 feb-Depurado'!Y3655</f>
        <v>2215.27</v>
      </c>
      <c r="P3656" s="111">
        <f>+'Categorias-9 feb-Depurado'!AC3655</f>
        <v>44880</v>
      </c>
      <c r="Q3656" s="111">
        <f>+'Categorias-9 feb-Depurado'!AE3655</f>
        <v>44925</v>
      </c>
      <c r="R3656" s="112" t="str">
        <f>+'Categorias-9 feb-Depurado'!AB3655</f>
        <v>Compras</v>
      </c>
    </row>
    <row r="3657" spans="2:18" s="1" customFormat="1" ht="14.5" hidden="1">
      <c r="B3657" s="57" t="str">
        <f>+'Categorias-9 feb-Depurado'!B3656</f>
        <v>AIRBUS AMERICAS CUSTOMER SERVICES</v>
      </c>
      <c r="C3657" s="30" t="s">
        <v>4900</v>
      </c>
      <c r="D3657" s="31">
        <v>5</v>
      </c>
      <c r="E3657" s="30">
        <f>+'Categorias-9 feb-Depurado'!E3656</f>
        <v>133243459</v>
      </c>
      <c r="F3657" s="30" t="str">
        <f>+'Categorias-9 feb-Depurado'!F3656</f>
        <v>2550 Wasser Terrace Suite 9100</v>
      </c>
      <c r="G3657" s="30" t="str">
        <f>+'Categorias-9 feb-Depurado'!G3656</f>
        <v>Herndon</v>
      </c>
      <c r="H3657" s="30">
        <f>+'Categorias-9 feb-Depurado'!H3656</f>
        <v>74145780</v>
      </c>
      <c r="I3657" s="107">
        <f>+'Categorias-9 feb-Depurado'!R3656</f>
        <v>49454460</v>
      </c>
      <c r="J3657" s="108">
        <f t="shared" si="232"/>
        <v>49454460</v>
      </c>
      <c r="K3657" s="107">
        <f t="shared" si="233"/>
        <v>696067.99110488105</v>
      </c>
      <c r="L3657" s="109">
        <f t="shared" si="234"/>
        <v>50150527.991104878</v>
      </c>
      <c r="M3657" s="110">
        <f t="shared" si="235"/>
        <v>3.8232461682540989E-05</v>
      </c>
      <c r="N3657" s="33" t="s">
        <v>4892</v>
      </c>
      <c r="O3657" s="33">
        <f>+'Categorias-9 feb-Depurado'!Y3656</f>
        <v>10290</v>
      </c>
      <c r="P3657" s="111">
        <f>+'Categorias-9 feb-Depurado'!AC3656</f>
        <v>44880</v>
      </c>
      <c r="Q3657" s="111">
        <f>+'Categorias-9 feb-Depurado'!AE3656</f>
        <v>44925</v>
      </c>
      <c r="R3657" s="112" t="str">
        <f>+'Categorias-9 feb-Depurado'!AB3656</f>
        <v>Compras</v>
      </c>
    </row>
    <row r="3658" spans="2:18" s="1" customFormat="1" ht="14.5" hidden="1">
      <c r="B3658" s="57" t="str">
        <f>+'Categorias-9 feb-Depurado'!B3657</f>
        <v>AIRBUS AMERICAS CUSTOMER SERVICES</v>
      </c>
      <c r="C3658" s="30" t="s">
        <v>4900</v>
      </c>
      <c r="D3658" s="31">
        <v>5</v>
      </c>
      <c r="E3658" s="30">
        <f>+'Categorias-9 feb-Depurado'!E3657</f>
        <v>133243459</v>
      </c>
      <c r="F3658" s="30" t="str">
        <f>+'Categorias-9 feb-Depurado'!F3657</f>
        <v>2550 Wasser Terrace Suite 9100</v>
      </c>
      <c r="G3658" s="30" t="str">
        <f>+'Categorias-9 feb-Depurado'!G3657</f>
        <v>Herndon</v>
      </c>
      <c r="H3658" s="30">
        <f>+'Categorias-9 feb-Depurado'!H3657</f>
        <v>74145782</v>
      </c>
      <c r="I3658" s="107">
        <f>+'Categorias-9 feb-Depurado'!R3657</f>
        <v>197914</v>
      </c>
      <c r="J3658" s="108">
        <f t="shared" si="232"/>
        <v>197914</v>
      </c>
      <c r="K3658" s="107">
        <f t="shared" si="233"/>
        <v>2785.6254095491377</v>
      </c>
      <c r="L3658" s="109">
        <f t="shared" si="234"/>
        <v>200699.62540954913</v>
      </c>
      <c r="M3658" s="110">
        <f t="shared" si="235"/>
        <v>1.5300418650690792E-07</v>
      </c>
      <c r="N3658" s="33" t="s">
        <v>4892</v>
      </c>
      <c r="O3658" s="33">
        <f>+'Categorias-9 feb-Depurado'!Y3657</f>
        <v>41.18</v>
      </c>
      <c r="P3658" s="111">
        <f>+'Categorias-9 feb-Depurado'!AC3657</f>
        <v>44880</v>
      </c>
      <c r="Q3658" s="111">
        <f>+'Categorias-9 feb-Depurado'!AE3657</f>
        <v>44925</v>
      </c>
      <c r="R3658" s="112" t="str">
        <f>+'Categorias-9 feb-Depurado'!AB3657</f>
        <v>Compras</v>
      </c>
    </row>
    <row r="3659" spans="2:18" s="1" customFormat="1" ht="14.5" hidden="1">
      <c r="B3659" s="57" t="str">
        <f>+'Categorias-9 feb-Depurado'!B3658</f>
        <v>AIRBUS AMERICAS CUSTOMER SERVICES</v>
      </c>
      <c r="C3659" s="30" t="s">
        <v>4900</v>
      </c>
      <c r="D3659" s="31">
        <v>5</v>
      </c>
      <c r="E3659" s="30">
        <f>+'Categorias-9 feb-Depurado'!E3658</f>
        <v>133243459</v>
      </c>
      <c r="F3659" s="30" t="str">
        <f>+'Categorias-9 feb-Depurado'!F3658</f>
        <v>2550 Wasser Terrace Suite 9100</v>
      </c>
      <c r="G3659" s="30" t="str">
        <f>+'Categorias-9 feb-Depurado'!G3658</f>
        <v>Herndon</v>
      </c>
      <c r="H3659" s="30">
        <f>+'Categorias-9 feb-Depurado'!H3658</f>
        <v>652753</v>
      </c>
      <c r="I3659" s="107">
        <f>+'Categorias-9 feb-Depurado'!R3658</f>
        <v>12697204</v>
      </c>
      <c r="J3659" s="108">
        <f t="shared" si="232"/>
        <v>12697204</v>
      </c>
      <c r="K3659" s="107">
        <f t="shared" si="233"/>
        <v>178712.23911713646</v>
      </c>
      <c r="L3659" s="109">
        <f t="shared" si="234"/>
        <v>12875916.239117136</v>
      </c>
      <c r="M3659" s="110">
        <f t="shared" si="235"/>
        <v>9.8160078060786871E-06</v>
      </c>
      <c r="N3659" s="33" t="s">
        <v>4892</v>
      </c>
      <c r="O3659" s="33">
        <f>+'Categorias-9 feb-Depurado'!Y3658</f>
        <v>2641.9099999999999</v>
      </c>
      <c r="P3659" s="111">
        <f>+'Categorias-9 feb-Depurado'!AC3658</f>
        <v>44880</v>
      </c>
      <c r="Q3659" s="111">
        <f>+'Categorias-9 feb-Depurado'!AE3658</f>
        <v>44925</v>
      </c>
      <c r="R3659" s="112" t="str">
        <f>+'Categorias-9 feb-Depurado'!AB3658</f>
        <v>Compras</v>
      </c>
    </row>
    <row r="3660" spans="2:18" s="1" customFormat="1" ht="14.5" hidden="1">
      <c r="B3660" s="57" t="str">
        <f>+'Categorias-9 feb-Depurado'!B3659</f>
        <v>AIRBUS AMERICAS CUSTOMER SERVICES</v>
      </c>
      <c r="C3660" s="30" t="s">
        <v>4900</v>
      </c>
      <c r="D3660" s="31">
        <v>5</v>
      </c>
      <c r="E3660" s="30">
        <f>+'Categorias-9 feb-Depurado'!E3659</f>
        <v>133243459</v>
      </c>
      <c r="F3660" s="30" t="str">
        <f>+'Categorias-9 feb-Depurado'!F3659</f>
        <v>2550 Wasser Terrace Suite 9100</v>
      </c>
      <c r="G3660" s="30" t="str">
        <f>+'Categorias-9 feb-Depurado'!G3659</f>
        <v>Herndon</v>
      </c>
      <c r="H3660" s="30">
        <f>+'Categorias-9 feb-Depurado'!H3659</f>
        <v>74147176</v>
      </c>
      <c r="I3660" s="107">
        <f>+'Categorias-9 feb-Depurado'!R3659</f>
        <v>26166888</v>
      </c>
      <c r="J3660" s="108">
        <f t="shared" si="232"/>
        <v>26166888</v>
      </c>
      <c r="K3660" s="107">
        <f t="shared" si="233"/>
        <v>368297.07904254581</v>
      </c>
      <c r="L3660" s="109">
        <f t="shared" si="234"/>
        <v>26535185.079042546</v>
      </c>
      <c r="M3660" s="110">
        <f t="shared" si="235"/>
        <v>2.0229207695551457E-05</v>
      </c>
      <c r="N3660" s="33" t="s">
        <v>4892</v>
      </c>
      <c r="O3660" s="33">
        <f>+'Categorias-9 feb-Depurado'!Y3659</f>
        <v>5444.5500000000002</v>
      </c>
      <c r="P3660" s="111">
        <f>+'Categorias-9 feb-Depurado'!AC3659</f>
        <v>44880</v>
      </c>
      <c r="Q3660" s="111">
        <f>+'Categorias-9 feb-Depurado'!AE3659</f>
        <v>44925</v>
      </c>
      <c r="R3660" s="112" t="str">
        <f>+'Categorias-9 feb-Depurado'!AB3659</f>
        <v>Compras</v>
      </c>
    </row>
    <row r="3661" spans="2:18" s="1" customFormat="1" ht="14.5" hidden="1">
      <c r="B3661" s="57" t="str">
        <f>+'Categorias-9 feb-Depurado'!B3660</f>
        <v>AIRBUS AMERICAS CUSTOMER SERVICES</v>
      </c>
      <c r="C3661" s="30" t="s">
        <v>4900</v>
      </c>
      <c r="D3661" s="31">
        <v>5</v>
      </c>
      <c r="E3661" s="30">
        <f>+'Categorias-9 feb-Depurado'!E3660</f>
        <v>133243459</v>
      </c>
      <c r="F3661" s="30" t="str">
        <f>+'Categorias-9 feb-Depurado'!F3660</f>
        <v>2550 Wasser Terrace Suite 9100</v>
      </c>
      <c r="G3661" s="30" t="str">
        <f>+'Categorias-9 feb-Depurado'!G3660</f>
        <v>Herndon</v>
      </c>
      <c r="H3661" s="30">
        <f>+'Categorias-9 feb-Depurado'!H3660</f>
        <v>652762</v>
      </c>
      <c r="I3661" s="107">
        <f>+'Categorias-9 feb-Depurado'!R3660</f>
        <v>11576909</v>
      </c>
      <c r="J3661" s="108">
        <f t="shared" si="232"/>
        <v>11576909</v>
      </c>
      <c r="K3661" s="107">
        <f t="shared" si="233"/>
        <v>162944.16703435883</v>
      </c>
      <c r="L3661" s="109">
        <f t="shared" si="234"/>
        <v>11739853.16703436</v>
      </c>
      <c r="M3661" s="110">
        <f t="shared" si="235"/>
        <v>8.9499254414013207E-06</v>
      </c>
      <c r="N3661" s="33" t="s">
        <v>4892</v>
      </c>
      <c r="O3661" s="33">
        <f>+'Categorias-9 feb-Depurado'!Y3660</f>
        <v>2408.8099999999999</v>
      </c>
      <c r="P3661" s="111">
        <f>+'Categorias-9 feb-Depurado'!AC3660</f>
        <v>44880</v>
      </c>
      <c r="Q3661" s="111">
        <f>+'Categorias-9 feb-Depurado'!AE3660</f>
        <v>44925</v>
      </c>
      <c r="R3661" s="112" t="str">
        <f>+'Categorias-9 feb-Depurado'!AB3660</f>
        <v>Compras</v>
      </c>
    </row>
    <row r="3662" spans="2:18" s="1" customFormat="1" ht="14.5" hidden="1">
      <c r="B3662" s="57" t="str">
        <f>+'Categorias-9 feb-Depurado'!B3661</f>
        <v>AIRBUS AMERICAS CUSTOMER SERVICES</v>
      </c>
      <c r="C3662" s="30" t="s">
        <v>4900</v>
      </c>
      <c r="D3662" s="31">
        <v>5</v>
      </c>
      <c r="E3662" s="30">
        <f>+'Categorias-9 feb-Depurado'!E3661</f>
        <v>133243459</v>
      </c>
      <c r="F3662" s="30" t="str">
        <f>+'Categorias-9 feb-Depurado'!F3661</f>
        <v>2550 Wasser Terrace Suite 9100</v>
      </c>
      <c r="G3662" s="30" t="str">
        <f>+'Categorias-9 feb-Depurado'!G3661</f>
        <v>Herndon</v>
      </c>
      <c r="H3662" s="30">
        <f>+'Categorias-9 feb-Depurado'!H3661</f>
        <v>652759</v>
      </c>
      <c r="I3662" s="107">
        <f>+'Categorias-9 feb-Depurado'!R3661</f>
        <v>13917466</v>
      </c>
      <c r="J3662" s="108">
        <f t="shared" si="232"/>
        <v>13917466</v>
      </c>
      <c r="K3662" s="107">
        <f t="shared" si="233"/>
        <v>195887.33958252674</v>
      </c>
      <c r="L3662" s="109">
        <f t="shared" si="234"/>
        <v>14113353.339582527</v>
      </c>
      <c r="M3662" s="110">
        <f t="shared" si="235"/>
        <v>1.0759373079052265E-05</v>
      </c>
      <c r="N3662" s="33" t="s">
        <v>4892</v>
      </c>
      <c r="O3662" s="33">
        <f>+'Categorias-9 feb-Depurado'!Y3661</f>
        <v>2895.8099999999999</v>
      </c>
      <c r="P3662" s="111">
        <f>+'Categorias-9 feb-Depurado'!AC3661</f>
        <v>44880</v>
      </c>
      <c r="Q3662" s="111">
        <f>+'Categorias-9 feb-Depurado'!AE3661</f>
        <v>44925</v>
      </c>
      <c r="R3662" s="112" t="str">
        <f>+'Categorias-9 feb-Depurado'!AB3661</f>
        <v>Compras</v>
      </c>
    </row>
    <row r="3663" spans="2:18" s="1" customFormat="1" ht="14.5" hidden="1">
      <c r="B3663" s="57" t="str">
        <f>+'Categorias-9 feb-Depurado'!B3662</f>
        <v>AIRBUS AMERICAS CUSTOMER SERVICES</v>
      </c>
      <c r="C3663" s="30" t="s">
        <v>4900</v>
      </c>
      <c r="D3663" s="31">
        <v>5</v>
      </c>
      <c r="E3663" s="30">
        <f>+'Categorias-9 feb-Depurado'!E3662</f>
        <v>133243459</v>
      </c>
      <c r="F3663" s="30" t="str">
        <f>+'Categorias-9 feb-Depurado'!F3662</f>
        <v>2550 Wasser Terrace Suite 9100</v>
      </c>
      <c r="G3663" s="30" t="str">
        <f>+'Categorias-9 feb-Depurado'!G3662</f>
        <v>Herndon</v>
      </c>
      <c r="H3663" s="30">
        <f>+'Categorias-9 feb-Depurado'!H3662</f>
        <v>652752</v>
      </c>
      <c r="I3663" s="107">
        <f>+'Categorias-9 feb-Depurado'!R3662</f>
        <v>16196456</v>
      </c>
      <c r="J3663" s="108">
        <f t="shared" si="236" ref="J3663:J3726">+IF(Q3663&gt;$O$4,0,I3663)</f>
        <v>16196456</v>
      </c>
      <c r="K3663" s="107">
        <f t="shared" si="237" ref="K3663:K3726">++(((1+$O$5)^(($O$4-Q3663)/365))-1)*J3663</f>
        <v>227963.96100449987</v>
      </c>
      <c r="L3663" s="109">
        <f t="shared" si="238" ref="L3663:L3726">+I3663+K3663</f>
        <v>16424419.961004499</v>
      </c>
      <c r="M3663" s="110">
        <f t="shared" si="239" ref="M3663:M3726">+L3663/$E$11</f>
        <v>1.2521224241715734E-05</v>
      </c>
      <c r="N3663" s="33" t="s">
        <v>4892</v>
      </c>
      <c r="O3663" s="33">
        <f>+'Categorias-9 feb-Depurado'!Y3662</f>
        <v>3370</v>
      </c>
      <c r="P3663" s="111">
        <f>+'Categorias-9 feb-Depurado'!AC3662</f>
        <v>44880</v>
      </c>
      <c r="Q3663" s="111">
        <f>+'Categorias-9 feb-Depurado'!AE3662</f>
        <v>44925</v>
      </c>
      <c r="R3663" s="112" t="str">
        <f>+'Categorias-9 feb-Depurado'!AB3662</f>
        <v>Compras</v>
      </c>
    </row>
    <row r="3664" spans="2:18" s="1" customFormat="1" ht="14.5" hidden="1">
      <c r="B3664" s="57" t="str">
        <f>+'Categorias-9 feb-Depurado'!B3663</f>
        <v>AIRBUS AMERICAS CUSTOMER SERVICES</v>
      </c>
      <c r="C3664" s="30" t="s">
        <v>4900</v>
      </c>
      <c r="D3664" s="31">
        <v>5</v>
      </c>
      <c r="E3664" s="30">
        <f>+'Categorias-9 feb-Depurado'!E3663</f>
        <v>133243459</v>
      </c>
      <c r="F3664" s="30" t="str">
        <f>+'Categorias-9 feb-Depurado'!F3663</f>
        <v>2550 Wasser Terrace Suite 9100</v>
      </c>
      <c r="G3664" s="30" t="str">
        <f>+'Categorias-9 feb-Depurado'!G3663</f>
        <v>Herndon</v>
      </c>
      <c r="H3664" s="30">
        <f>+'Categorias-9 feb-Depurado'!H3663</f>
        <v>74145779</v>
      </c>
      <c r="I3664" s="107">
        <f>+'Categorias-9 feb-Depurado'!R3663</f>
        <v>23357500</v>
      </c>
      <c r="J3664" s="108">
        <f t="shared" si="236"/>
        <v>23357500</v>
      </c>
      <c r="K3664" s="107">
        <f t="shared" si="237"/>
        <v>328755.14366615791</v>
      </c>
      <c r="L3664" s="109">
        <f t="shared" si="238"/>
        <v>23686255.143666159</v>
      </c>
      <c r="M3664" s="110">
        <f t="shared" si="239"/>
        <v>1.8057314218979466E-05</v>
      </c>
      <c r="N3664" s="33" t="s">
        <v>4892</v>
      </c>
      <c r="O3664" s="33">
        <f>+'Categorias-9 feb-Depurado'!Y3663</f>
        <v>4860</v>
      </c>
      <c r="P3664" s="111">
        <f>+'Categorias-9 feb-Depurado'!AC3663</f>
        <v>44880</v>
      </c>
      <c r="Q3664" s="111">
        <f>+'Categorias-9 feb-Depurado'!AE3663</f>
        <v>44925</v>
      </c>
      <c r="R3664" s="112" t="str">
        <f>+'Categorias-9 feb-Depurado'!AB3663</f>
        <v>Compras</v>
      </c>
    </row>
    <row r="3665" spans="2:18" s="1" customFormat="1" ht="14.5" hidden="1">
      <c r="B3665" s="57" t="str">
        <f>+'Categorias-9 feb-Depurado'!B3664</f>
        <v>AIRBUS AMERICAS CUSTOMER SERVICES</v>
      </c>
      <c r="C3665" s="30" t="s">
        <v>4900</v>
      </c>
      <c r="D3665" s="31">
        <v>5</v>
      </c>
      <c r="E3665" s="30">
        <f>+'Categorias-9 feb-Depurado'!E3664</f>
        <v>133243459</v>
      </c>
      <c r="F3665" s="30" t="str">
        <f>+'Categorias-9 feb-Depurado'!F3664</f>
        <v>2550 Wasser Terrace Suite 9100</v>
      </c>
      <c r="G3665" s="30" t="str">
        <f>+'Categorias-9 feb-Depurado'!G3664</f>
        <v>Herndon</v>
      </c>
      <c r="H3665" s="30">
        <f>+'Categorias-9 feb-Depurado'!H3664</f>
        <v>652760</v>
      </c>
      <c r="I3665" s="107">
        <f>+'Categorias-9 feb-Depurado'!R3664</f>
        <v>6845622</v>
      </c>
      <c r="J3665" s="108">
        <f t="shared" si="236"/>
        <v>6845622</v>
      </c>
      <c r="K3665" s="107">
        <f t="shared" si="237"/>
        <v>96351.640547756018</v>
      </c>
      <c r="L3665" s="109">
        <f t="shared" si="238"/>
        <v>6941973.6405477561</v>
      </c>
      <c r="M3665" s="110">
        <f t="shared" si="239"/>
        <v>5.2922422124952866E-06</v>
      </c>
      <c r="N3665" s="33" t="s">
        <v>4892</v>
      </c>
      <c r="O3665" s="33">
        <f>+'Categorias-9 feb-Depurado'!Y3664</f>
        <v>1424.3699999999999</v>
      </c>
      <c r="P3665" s="111">
        <f>+'Categorias-9 feb-Depurado'!AC3664</f>
        <v>44880</v>
      </c>
      <c r="Q3665" s="111">
        <f>+'Categorias-9 feb-Depurado'!AE3664</f>
        <v>44925</v>
      </c>
      <c r="R3665" s="112" t="str">
        <f>+'Categorias-9 feb-Depurado'!AB3664</f>
        <v>Compras</v>
      </c>
    </row>
    <row r="3666" spans="2:18" s="1" customFormat="1" ht="14.5" hidden="1">
      <c r="B3666" s="57" t="str">
        <f>+'Categorias-9 feb-Depurado'!B3665</f>
        <v>AIRBUS AMERICAS CUSTOMER SERVICES</v>
      </c>
      <c r="C3666" s="30" t="s">
        <v>4900</v>
      </c>
      <c r="D3666" s="31">
        <v>5</v>
      </c>
      <c r="E3666" s="30">
        <f>+'Categorias-9 feb-Depurado'!E3665</f>
        <v>133243459</v>
      </c>
      <c r="F3666" s="30" t="str">
        <f>+'Categorias-9 feb-Depurado'!F3665</f>
        <v>2550 Wasser Terrace Suite 9100</v>
      </c>
      <c r="G3666" s="30" t="str">
        <f>+'Categorias-9 feb-Depurado'!G3665</f>
        <v>Herndon</v>
      </c>
      <c r="H3666" s="30">
        <f>+'Categorias-9 feb-Depurado'!H3665</f>
        <v>652764</v>
      </c>
      <c r="I3666" s="107">
        <f>+'Categorias-9 feb-Depurado'!R3665</f>
        <v>22899386</v>
      </c>
      <c r="J3666" s="108">
        <f t="shared" si="236"/>
        <v>22899386</v>
      </c>
      <c r="K3666" s="107">
        <f t="shared" si="237"/>
        <v>322307.22184723557</v>
      </c>
      <c r="L3666" s="109">
        <f t="shared" si="238"/>
        <v>23221693.221847236</v>
      </c>
      <c r="M3666" s="110">
        <f t="shared" si="239"/>
        <v>1.7703153523437838E-05</v>
      </c>
      <c r="N3666" s="33" t="s">
        <v>4892</v>
      </c>
      <c r="O3666" s="33">
        <f>+'Categorias-9 feb-Depurado'!Y3665</f>
        <v>4764.6800000000003</v>
      </c>
      <c r="P3666" s="111">
        <f>+'Categorias-9 feb-Depurado'!AC3665</f>
        <v>44880</v>
      </c>
      <c r="Q3666" s="111">
        <f>+'Categorias-9 feb-Depurado'!AE3665</f>
        <v>44925</v>
      </c>
      <c r="R3666" s="112" t="str">
        <f>+'Categorias-9 feb-Depurado'!AB3665</f>
        <v>Compras</v>
      </c>
    </row>
    <row r="3667" spans="2:18" s="1" customFormat="1" ht="14.5" hidden="1">
      <c r="B3667" s="57" t="str">
        <f>+'Categorias-9 feb-Depurado'!B3666</f>
        <v>AIRBUS AMERICAS CUSTOMER SERVICES</v>
      </c>
      <c r="C3667" s="30" t="s">
        <v>4900</v>
      </c>
      <c r="D3667" s="31">
        <v>5</v>
      </c>
      <c r="E3667" s="30">
        <f>+'Categorias-9 feb-Depurado'!E3666</f>
        <v>133243459</v>
      </c>
      <c r="F3667" s="30" t="str">
        <f>+'Categorias-9 feb-Depurado'!F3666</f>
        <v>2550 Wasser Terrace Suite 9100</v>
      </c>
      <c r="G3667" s="30" t="str">
        <f>+'Categorias-9 feb-Depurado'!G3666</f>
        <v>Herndon</v>
      </c>
      <c r="H3667" s="30">
        <f>+'Categorias-9 feb-Depurado'!H3666</f>
        <v>74147180</v>
      </c>
      <c r="I3667" s="107">
        <f>+'Categorias-9 feb-Depurado'!R3666</f>
        <v>5119370</v>
      </c>
      <c r="J3667" s="108">
        <f t="shared" si="236"/>
        <v>5119370</v>
      </c>
      <c r="K3667" s="107">
        <f t="shared" si="237"/>
        <v>70285.325005631283</v>
      </c>
      <c r="L3667" s="109">
        <f t="shared" si="238"/>
        <v>5189655.325005631</v>
      </c>
      <c r="M3667" s="110">
        <f t="shared" si="239"/>
        <v>3.9563551234009912E-06</v>
      </c>
      <c r="N3667" s="33" t="s">
        <v>4892</v>
      </c>
      <c r="O3667" s="33">
        <f>+'Categorias-9 feb-Depurado'!Y3666</f>
        <v>1066.3</v>
      </c>
      <c r="P3667" s="111">
        <f>+'Categorias-9 feb-Depurado'!AC3666</f>
        <v>44881</v>
      </c>
      <c r="Q3667" s="111">
        <f>+'Categorias-9 feb-Depurado'!AE3666</f>
        <v>44926</v>
      </c>
      <c r="R3667" s="112" t="str">
        <f>+'Categorias-9 feb-Depurado'!AB3666</f>
        <v>Compras</v>
      </c>
    </row>
    <row r="3668" spans="2:18" s="1" customFormat="1" ht="14.5" hidden="1">
      <c r="B3668" s="57" t="str">
        <f>+'Categorias-9 feb-Depurado'!B3667</f>
        <v>AIRBUS AMERICAS CUSTOMER SERVICES</v>
      </c>
      <c r="C3668" s="30" t="s">
        <v>4900</v>
      </c>
      <c r="D3668" s="31">
        <v>5</v>
      </c>
      <c r="E3668" s="30">
        <f>+'Categorias-9 feb-Depurado'!E3667</f>
        <v>133243459</v>
      </c>
      <c r="F3668" s="30" t="str">
        <f>+'Categorias-9 feb-Depurado'!F3667</f>
        <v>2550 Wasser Terrace Suite 9100</v>
      </c>
      <c r="G3668" s="30" t="str">
        <f>+'Categorias-9 feb-Depurado'!G3667</f>
        <v>Herndon</v>
      </c>
      <c r="H3668" s="30">
        <f>+'Categorias-9 feb-Depurado'!H3667</f>
        <v>74147186</v>
      </c>
      <c r="I3668" s="107">
        <f>+'Categorias-9 feb-Depurado'!R3667</f>
        <v>7297611</v>
      </c>
      <c r="J3668" s="108">
        <f t="shared" si="236"/>
        <v>7297611</v>
      </c>
      <c r="K3668" s="107">
        <f t="shared" si="237"/>
        <v>100191.03149404515</v>
      </c>
      <c r="L3668" s="109">
        <f t="shared" si="238"/>
        <v>7397802.0314940447</v>
      </c>
      <c r="M3668" s="110">
        <f t="shared" si="239"/>
        <v>5.6397448647855948E-06</v>
      </c>
      <c r="N3668" s="33" t="s">
        <v>4892</v>
      </c>
      <c r="O3668" s="33">
        <f>+'Categorias-9 feb-Depurado'!Y3667</f>
        <v>1520</v>
      </c>
      <c r="P3668" s="111">
        <f>+'Categorias-9 feb-Depurado'!AC3667</f>
        <v>44881</v>
      </c>
      <c r="Q3668" s="111">
        <f>+'Categorias-9 feb-Depurado'!AE3667</f>
        <v>44926</v>
      </c>
      <c r="R3668" s="112" t="str">
        <f>+'Categorias-9 feb-Depurado'!AB3667</f>
        <v>Compras</v>
      </c>
    </row>
    <row r="3669" spans="2:18" s="1" customFormat="1" ht="14.5" hidden="1">
      <c r="B3669" s="57" t="str">
        <f>+'Categorias-9 feb-Depurado'!B3668</f>
        <v>AIRBUS AMERICAS CUSTOMER SERVICES</v>
      </c>
      <c r="C3669" s="30" t="s">
        <v>4900</v>
      </c>
      <c r="D3669" s="31">
        <v>5</v>
      </c>
      <c r="E3669" s="30">
        <f>+'Categorias-9 feb-Depurado'!E3668</f>
        <v>133243459</v>
      </c>
      <c r="F3669" s="30" t="str">
        <f>+'Categorias-9 feb-Depurado'!F3668</f>
        <v>2550 Wasser Terrace Suite 9100</v>
      </c>
      <c r="G3669" s="30" t="str">
        <f>+'Categorias-9 feb-Depurado'!G3668</f>
        <v>Herndon</v>
      </c>
      <c r="H3669" s="30">
        <f>+'Categorias-9 feb-Depurado'!H3668</f>
        <v>74147175</v>
      </c>
      <c r="I3669" s="107">
        <f>+'Categorias-9 feb-Depurado'!R3668</f>
        <v>26139611</v>
      </c>
      <c r="J3669" s="108">
        <f t="shared" si="236"/>
        <v>26139611</v>
      </c>
      <c r="K3669" s="107">
        <f t="shared" si="237"/>
        <v>358878.34922183288</v>
      </c>
      <c r="L3669" s="109">
        <f t="shared" si="238"/>
        <v>26498489.349221833</v>
      </c>
      <c r="M3669" s="110">
        <f t="shared" si="239"/>
        <v>2.0201232554700854E-05</v>
      </c>
      <c r="N3669" s="33" t="s">
        <v>4892</v>
      </c>
      <c r="O3669" s="33">
        <f>+'Categorias-9 feb-Depurado'!Y3668</f>
        <v>5444.5500000000002</v>
      </c>
      <c r="P3669" s="111">
        <f>+'Categorias-9 feb-Depurado'!AC3668</f>
        <v>44881</v>
      </c>
      <c r="Q3669" s="111">
        <f>+'Categorias-9 feb-Depurado'!AE3668</f>
        <v>44926</v>
      </c>
      <c r="R3669" s="112" t="str">
        <f>+'Categorias-9 feb-Depurado'!AB3668</f>
        <v>Compras</v>
      </c>
    </row>
    <row r="3670" spans="2:18" s="1" customFormat="1" ht="14.5" hidden="1">
      <c r="B3670" s="57" t="str">
        <f>+'Categorias-9 feb-Depurado'!B3669</f>
        <v>AIRBUS AMERICAS CUSTOMER SERVICES</v>
      </c>
      <c r="C3670" s="30" t="s">
        <v>4900</v>
      </c>
      <c r="D3670" s="31">
        <v>5</v>
      </c>
      <c r="E3670" s="30">
        <f>+'Categorias-9 feb-Depurado'!E3669</f>
        <v>133243459</v>
      </c>
      <c r="F3670" s="30" t="str">
        <f>+'Categorias-9 feb-Depurado'!F3669</f>
        <v>2550 Wasser Terrace Suite 9100</v>
      </c>
      <c r="G3670" s="30" t="str">
        <f>+'Categorias-9 feb-Depurado'!G3669</f>
        <v>Herndon</v>
      </c>
      <c r="H3670" s="30">
        <f>+'Categorias-9 feb-Depurado'!H3669</f>
        <v>74147181</v>
      </c>
      <c r="I3670" s="107">
        <f>+'Categorias-9 feb-Depurado'!R3669</f>
        <v>5120330</v>
      </c>
      <c r="J3670" s="108">
        <f t="shared" si="236"/>
        <v>5120330</v>
      </c>
      <c r="K3670" s="107">
        <f t="shared" si="237"/>
        <v>70298.50512584245</v>
      </c>
      <c r="L3670" s="109">
        <f t="shared" si="238"/>
        <v>5190628.5051258421</v>
      </c>
      <c r="M3670" s="110">
        <f t="shared" si="239"/>
        <v>3.957097031276074E-06</v>
      </c>
      <c r="N3670" s="33" t="s">
        <v>4892</v>
      </c>
      <c r="O3670" s="33">
        <f>+'Categorias-9 feb-Depurado'!Y3669</f>
        <v>1066.5</v>
      </c>
      <c r="P3670" s="111">
        <f>+'Categorias-9 feb-Depurado'!AC3669</f>
        <v>44881</v>
      </c>
      <c r="Q3670" s="111">
        <f>+'Categorias-9 feb-Depurado'!AE3669</f>
        <v>44926</v>
      </c>
      <c r="R3670" s="112" t="str">
        <f>+'Categorias-9 feb-Depurado'!AB3669</f>
        <v>Compras</v>
      </c>
    </row>
    <row r="3671" spans="2:18" s="1" customFormat="1" ht="14.5" hidden="1">
      <c r="B3671" s="57" t="str">
        <f>+'Categorias-9 feb-Depurado'!B3670</f>
        <v>AIRBUS AMERICAS CUSTOMER SERVICES</v>
      </c>
      <c r="C3671" s="30" t="s">
        <v>4900</v>
      </c>
      <c r="D3671" s="31">
        <v>5</v>
      </c>
      <c r="E3671" s="30">
        <f>+'Categorias-9 feb-Depurado'!E3670</f>
        <v>133243459</v>
      </c>
      <c r="F3671" s="30" t="str">
        <f>+'Categorias-9 feb-Depurado'!F3670</f>
        <v>2550 Wasser Terrace Suite 9100</v>
      </c>
      <c r="G3671" s="30" t="str">
        <f>+'Categorias-9 feb-Depurado'!G3670</f>
        <v>Herndon</v>
      </c>
      <c r="H3671" s="30">
        <f>+'Categorias-9 feb-Depurado'!H3670</f>
        <v>74147182</v>
      </c>
      <c r="I3671" s="107">
        <f>+'Categorias-9 feb-Depurado'!R3670</f>
        <v>5120330</v>
      </c>
      <c r="J3671" s="108">
        <f t="shared" si="236"/>
        <v>5120330</v>
      </c>
      <c r="K3671" s="107">
        <f t="shared" si="237"/>
        <v>70298.50512584245</v>
      </c>
      <c r="L3671" s="109">
        <f t="shared" si="238"/>
        <v>5190628.5051258421</v>
      </c>
      <c r="M3671" s="110">
        <f t="shared" si="239"/>
        <v>3.957097031276074E-06</v>
      </c>
      <c r="N3671" s="33" t="s">
        <v>4892</v>
      </c>
      <c r="O3671" s="33">
        <f>+'Categorias-9 feb-Depurado'!Y3670</f>
        <v>1066.5</v>
      </c>
      <c r="P3671" s="111">
        <f>+'Categorias-9 feb-Depurado'!AC3670</f>
        <v>44881</v>
      </c>
      <c r="Q3671" s="111">
        <f>+'Categorias-9 feb-Depurado'!AE3670</f>
        <v>44926</v>
      </c>
      <c r="R3671" s="112" t="str">
        <f>+'Categorias-9 feb-Depurado'!AB3670</f>
        <v>Compras</v>
      </c>
    </row>
    <row r="3672" spans="2:18" s="1" customFormat="1" ht="14.5" hidden="1">
      <c r="B3672" s="57" t="str">
        <f>+'Categorias-9 feb-Depurado'!B3671</f>
        <v>AIRBUS AMERICAS CUSTOMER SERVICES</v>
      </c>
      <c r="C3672" s="30" t="s">
        <v>4900</v>
      </c>
      <c r="D3672" s="31">
        <v>5</v>
      </c>
      <c r="E3672" s="30">
        <f>+'Categorias-9 feb-Depurado'!E3671</f>
        <v>133243459</v>
      </c>
      <c r="F3672" s="30" t="str">
        <f>+'Categorias-9 feb-Depurado'!F3671</f>
        <v>2550 Wasser Terrace Suite 9100</v>
      </c>
      <c r="G3672" s="30" t="str">
        <f>+'Categorias-9 feb-Depurado'!G3671</f>
        <v>Herndon</v>
      </c>
      <c r="H3672" s="30">
        <f>+'Categorias-9 feb-Depurado'!H3671</f>
        <v>74147179</v>
      </c>
      <c r="I3672" s="107">
        <f>+'Categorias-9 feb-Depurado'!R3671</f>
        <v>5120330</v>
      </c>
      <c r="J3672" s="108">
        <f t="shared" si="236"/>
        <v>5120330</v>
      </c>
      <c r="K3672" s="107">
        <f t="shared" si="237"/>
        <v>70298.50512584245</v>
      </c>
      <c r="L3672" s="109">
        <f t="shared" si="238"/>
        <v>5190628.5051258421</v>
      </c>
      <c r="M3672" s="110">
        <f t="shared" si="239"/>
        <v>3.957097031276074E-06</v>
      </c>
      <c r="N3672" s="33" t="s">
        <v>4892</v>
      </c>
      <c r="O3672" s="33">
        <f>+'Categorias-9 feb-Depurado'!Y3671</f>
        <v>1066.5</v>
      </c>
      <c r="P3672" s="111">
        <f>+'Categorias-9 feb-Depurado'!AC3671</f>
        <v>44881</v>
      </c>
      <c r="Q3672" s="111">
        <f>+'Categorias-9 feb-Depurado'!AE3671</f>
        <v>44926</v>
      </c>
      <c r="R3672" s="112" t="str">
        <f>+'Categorias-9 feb-Depurado'!AB3671</f>
        <v>Compras</v>
      </c>
    </row>
    <row r="3673" spans="2:18" s="1" customFormat="1" ht="14.5" hidden="1">
      <c r="B3673" s="57" t="str">
        <f>+'Categorias-9 feb-Depurado'!B3672</f>
        <v>AIRBUS AMERICAS CUSTOMER SERVICES</v>
      </c>
      <c r="C3673" s="30" t="s">
        <v>4900</v>
      </c>
      <c r="D3673" s="31">
        <v>5</v>
      </c>
      <c r="E3673" s="30">
        <f>+'Categorias-9 feb-Depurado'!E3672</f>
        <v>133243459</v>
      </c>
      <c r="F3673" s="30" t="str">
        <f>+'Categorias-9 feb-Depurado'!F3672</f>
        <v>2550 Wasser Terrace Suite 9100</v>
      </c>
      <c r="G3673" s="30" t="str">
        <f>+'Categorias-9 feb-Depurado'!G3672</f>
        <v>Herndon</v>
      </c>
      <c r="H3673" s="30">
        <f>+'Categorias-9 feb-Depurado'!H3672</f>
        <v>74147184</v>
      </c>
      <c r="I3673" s="107">
        <f>+'Categorias-9 feb-Depurado'!R3672</f>
        <v>5120330</v>
      </c>
      <c r="J3673" s="108">
        <f t="shared" si="236"/>
        <v>5120330</v>
      </c>
      <c r="K3673" s="107">
        <f t="shared" si="237"/>
        <v>70298.50512584245</v>
      </c>
      <c r="L3673" s="109">
        <f t="shared" si="238"/>
        <v>5190628.5051258421</v>
      </c>
      <c r="M3673" s="110">
        <f t="shared" si="239"/>
        <v>3.957097031276074E-06</v>
      </c>
      <c r="N3673" s="33" t="s">
        <v>4892</v>
      </c>
      <c r="O3673" s="33">
        <f>+'Categorias-9 feb-Depurado'!Y3672</f>
        <v>1066.5</v>
      </c>
      <c r="P3673" s="111">
        <f>+'Categorias-9 feb-Depurado'!AC3672</f>
        <v>44881</v>
      </c>
      <c r="Q3673" s="111">
        <f>+'Categorias-9 feb-Depurado'!AE3672</f>
        <v>44926</v>
      </c>
      <c r="R3673" s="112" t="str">
        <f>+'Categorias-9 feb-Depurado'!AB3672</f>
        <v>Compras</v>
      </c>
    </row>
    <row r="3674" spans="2:18" s="1" customFormat="1" ht="14.5" hidden="1">
      <c r="B3674" s="57" t="str">
        <f>+'Categorias-9 feb-Depurado'!B3673</f>
        <v>AIRBUS AMERICAS CUSTOMER SERVICES</v>
      </c>
      <c r="C3674" s="30" t="s">
        <v>4900</v>
      </c>
      <c r="D3674" s="31">
        <v>5</v>
      </c>
      <c r="E3674" s="30">
        <f>+'Categorias-9 feb-Depurado'!E3673</f>
        <v>133243459</v>
      </c>
      <c r="F3674" s="30" t="str">
        <f>+'Categorias-9 feb-Depurado'!F3673</f>
        <v>2550 Wasser Terrace Suite 9100</v>
      </c>
      <c r="G3674" s="30" t="str">
        <f>+'Categorias-9 feb-Depurado'!G3673</f>
        <v>Herndon</v>
      </c>
      <c r="H3674" s="30">
        <f>+'Categorias-9 feb-Depurado'!H3673</f>
        <v>74147173</v>
      </c>
      <c r="I3674" s="107">
        <f>+'Categorias-9 feb-Depurado'!R3673</f>
        <v>2275702</v>
      </c>
      <c r="J3674" s="108">
        <f t="shared" si="236"/>
        <v>2275702</v>
      </c>
      <c r="K3674" s="107">
        <f t="shared" si="237"/>
        <v>31243.777004976222</v>
      </c>
      <c r="L3674" s="109">
        <f t="shared" si="238"/>
        <v>2306945.7770049763</v>
      </c>
      <c r="M3674" s="110">
        <f t="shared" si="239"/>
        <v>1.7587096199403214E-06</v>
      </c>
      <c r="N3674" s="33" t="s">
        <v>4892</v>
      </c>
      <c r="O3674" s="33">
        <f>+'Categorias-9 feb-Depurado'!Y3673</f>
        <v>474</v>
      </c>
      <c r="P3674" s="111">
        <f>+'Categorias-9 feb-Depurado'!AC3673</f>
        <v>44881</v>
      </c>
      <c r="Q3674" s="111">
        <f>+'Categorias-9 feb-Depurado'!AE3673</f>
        <v>44926</v>
      </c>
      <c r="R3674" s="112" t="str">
        <f>+'Categorias-9 feb-Depurado'!AB3673</f>
        <v>Compras</v>
      </c>
    </row>
    <row r="3675" spans="2:18" s="1" customFormat="1" ht="14.5" hidden="1">
      <c r="B3675" s="57" t="str">
        <f>+'Categorias-9 feb-Depurado'!B3674</f>
        <v>AIRBUS AMERICAS CUSTOMER SERVICES</v>
      </c>
      <c r="C3675" s="30" t="s">
        <v>4900</v>
      </c>
      <c r="D3675" s="31">
        <v>5</v>
      </c>
      <c r="E3675" s="30">
        <f>+'Categorias-9 feb-Depurado'!E3674</f>
        <v>133243459</v>
      </c>
      <c r="F3675" s="30" t="str">
        <f>+'Categorias-9 feb-Depurado'!F3674</f>
        <v>2550 Wasser Terrace Suite 9100</v>
      </c>
      <c r="G3675" s="30" t="str">
        <f>+'Categorias-9 feb-Depurado'!G3674</f>
        <v>Herndon</v>
      </c>
      <c r="H3675" s="30">
        <f>+'Categorias-9 feb-Depurado'!H3674</f>
        <v>74147174</v>
      </c>
      <c r="I3675" s="107">
        <f>+'Categorias-9 feb-Depurado'!R3674</f>
        <v>7297611</v>
      </c>
      <c r="J3675" s="108">
        <f t="shared" si="236"/>
        <v>7297611</v>
      </c>
      <c r="K3675" s="107">
        <f t="shared" si="237"/>
        <v>100191.03149404515</v>
      </c>
      <c r="L3675" s="109">
        <f t="shared" si="238"/>
        <v>7397802.0314940447</v>
      </c>
      <c r="M3675" s="110">
        <f t="shared" si="239"/>
        <v>5.6397448647855948E-06</v>
      </c>
      <c r="N3675" s="33" t="s">
        <v>4892</v>
      </c>
      <c r="O3675" s="33">
        <f>+'Categorias-9 feb-Depurado'!Y3674</f>
        <v>1520</v>
      </c>
      <c r="P3675" s="111">
        <f>+'Categorias-9 feb-Depurado'!AC3674</f>
        <v>44881</v>
      </c>
      <c r="Q3675" s="111">
        <f>+'Categorias-9 feb-Depurado'!AE3674</f>
        <v>44926</v>
      </c>
      <c r="R3675" s="112" t="str">
        <f>+'Categorias-9 feb-Depurado'!AB3674</f>
        <v>Compras</v>
      </c>
    </row>
    <row r="3676" spans="2:18" s="1" customFormat="1" ht="14.5" hidden="1">
      <c r="B3676" s="57" t="str">
        <f>+'Categorias-9 feb-Depurado'!B3675</f>
        <v>AIRBUS AMERICAS CUSTOMER SERVICES</v>
      </c>
      <c r="C3676" s="30" t="s">
        <v>4900</v>
      </c>
      <c r="D3676" s="31">
        <v>5</v>
      </c>
      <c r="E3676" s="30">
        <f>+'Categorias-9 feb-Depurado'!E3675</f>
        <v>133243459</v>
      </c>
      <c r="F3676" s="30" t="str">
        <f>+'Categorias-9 feb-Depurado'!F3675</f>
        <v>2550 Wasser Terrace Suite 9100</v>
      </c>
      <c r="G3676" s="30" t="str">
        <f>+'Categorias-9 feb-Depurado'!G3675</f>
        <v>Herndon</v>
      </c>
      <c r="H3676" s="30">
        <f>+'Categorias-9 feb-Depurado'!H3675</f>
        <v>74148907</v>
      </c>
      <c r="I3676" s="107">
        <f>+'Categorias-9 feb-Depurado'!R3675</f>
        <v>196416</v>
      </c>
      <c r="J3676" s="108">
        <f t="shared" si="236"/>
        <v>196416</v>
      </c>
      <c r="K3676" s="107">
        <f t="shared" si="237"/>
        <v>2628.7871629275151</v>
      </c>
      <c r="L3676" s="109">
        <f t="shared" si="238"/>
        <v>199044.7871629275</v>
      </c>
      <c r="M3676" s="110">
        <f t="shared" si="239"/>
        <v>1.5174261375006703E-07</v>
      </c>
      <c r="N3676" s="33" t="s">
        <v>4892</v>
      </c>
      <c r="O3676" s="33">
        <f>+'Categorias-9 feb-Depurado'!Y3675</f>
        <v>39.899999999999999</v>
      </c>
      <c r="P3676" s="111">
        <f>+'Categorias-9 feb-Depurado'!AC3675</f>
        <v>44882</v>
      </c>
      <c r="Q3676" s="111">
        <f>+'Categorias-9 feb-Depurado'!AE3675</f>
        <v>44927</v>
      </c>
      <c r="R3676" s="112" t="str">
        <f>+'Categorias-9 feb-Depurado'!AB3675</f>
        <v>Compras</v>
      </c>
    </row>
    <row r="3677" spans="2:18" s="1" customFormat="1" ht="14.5" hidden="1">
      <c r="B3677" s="57" t="str">
        <f>+'Categorias-9 feb-Depurado'!B3676</f>
        <v>AIRBUS AMERICAS CUSTOMER SERVICES</v>
      </c>
      <c r="C3677" s="30" t="s">
        <v>4900</v>
      </c>
      <c r="D3677" s="31">
        <v>5</v>
      </c>
      <c r="E3677" s="30">
        <f>+'Categorias-9 feb-Depurado'!E3676</f>
        <v>133243459</v>
      </c>
      <c r="F3677" s="30" t="str">
        <f>+'Categorias-9 feb-Depurado'!F3676</f>
        <v>2550 Wasser Terrace Suite 9100</v>
      </c>
      <c r="G3677" s="30" t="str">
        <f>+'Categorias-9 feb-Depurado'!G3676</f>
        <v>Herndon</v>
      </c>
      <c r="H3677" s="30">
        <f>+'Categorias-9 feb-Depurado'!H3676</f>
        <v>74155275</v>
      </c>
      <c r="I3677" s="107">
        <f>+'Categorias-9 feb-Depurado'!R3676</f>
        <v>6644283</v>
      </c>
      <c r="J3677" s="108">
        <f t="shared" si="236"/>
        <v>6644283</v>
      </c>
      <c r="K3677" s="107">
        <f t="shared" si="237"/>
        <v>77458.681954633677</v>
      </c>
      <c r="L3677" s="109">
        <f t="shared" si="238"/>
        <v>6721741.6819546334</v>
      </c>
      <c r="M3677" s="110">
        <f t="shared" si="239"/>
        <v>5.1243474712938384E-06</v>
      </c>
      <c r="N3677" s="33" t="s">
        <v>4892</v>
      </c>
      <c r="O3677" s="33">
        <f>+'Categorias-9 feb-Depurado'!Y3676</f>
        <v>1340</v>
      </c>
      <c r="P3677" s="111">
        <f>+'Categorias-9 feb-Depurado'!AC3676</f>
        <v>44887</v>
      </c>
      <c r="Q3677" s="111">
        <f>+'Categorias-9 feb-Depurado'!AE3676</f>
        <v>44932</v>
      </c>
      <c r="R3677" s="112" t="str">
        <f>+'Categorias-9 feb-Depurado'!AB3676</f>
        <v>Compras</v>
      </c>
    </row>
    <row r="3678" spans="2:18" s="1" customFormat="1" ht="14.5" hidden="1">
      <c r="B3678" s="57" t="str">
        <f>+'Categorias-9 feb-Depurado'!B3677</f>
        <v>AIRBUS AMERICAS CUSTOMER SERVICES</v>
      </c>
      <c r="C3678" s="30" t="s">
        <v>4900</v>
      </c>
      <c r="D3678" s="31">
        <v>5</v>
      </c>
      <c r="E3678" s="30">
        <f>+'Categorias-9 feb-Depurado'!E3677</f>
        <v>133243459</v>
      </c>
      <c r="F3678" s="30" t="str">
        <f>+'Categorias-9 feb-Depurado'!F3677</f>
        <v>2550 Wasser Terrace Suite 9100</v>
      </c>
      <c r="G3678" s="30" t="str">
        <f>+'Categorias-9 feb-Depurado'!G3677</f>
        <v>Herndon</v>
      </c>
      <c r="H3678" s="30">
        <f>+'Categorias-9 feb-Depurado'!H3677</f>
        <v>653304</v>
      </c>
      <c r="I3678" s="107">
        <f>+'Categorias-9 feb-Depurado'!R3677</f>
        <v>-92902693</v>
      </c>
      <c r="J3678" s="108">
        <f t="shared" si="236"/>
        <v>-92902693</v>
      </c>
      <c r="K3678" s="107">
        <f t="shared" si="237"/>
        <v>-1083054.4318801551</v>
      </c>
      <c r="L3678" s="109">
        <f t="shared" si="238"/>
        <v>-93985747.431880161</v>
      </c>
      <c r="M3678" s="110">
        <f t="shared" si="239"/>
        <v>-7.1650421866578814E-05</v>
      </c>
      <c r="N3678" s="33" t="s">
        <v>4892</v>
      </c>
      <c r="O3678" s="33">
        <f>+'Categorias-9 feb-Depurado'!Y3677</f>
        <v>-18736.349999999999</v>
      </c>
      <c r="P3678" s="111">
        <f>+'Categorias-9 feb-Depurado'!AC3677</f>
        <v>44887</v>
      </c>
      <c r="Q3678" s="111">
        <f>+'Categorias-9 feb-Depurado'!AE3677</f>
        <v>44932</v>
      </c>
      <c r="R3678" s="112" t="str">
        <f>+'Categorias-9 feb-Depurado'!AB3677</f>
        <v>Compras</v>
      </c>
    </row>
    <row r="3679" spans="2:18" s="1" customFormat="1" ht="14.5" hidden="1">
      <c r="B3679" s="57" t="str">
        <f>+'Categorias-9 feb-Depurado'!B3678</f>
        <v>AIRBUS AMERICAS CUSTOMER SERVICES</v>
      </c>
      <c r="C3679" s="30" t="s">
        <v>4900</v>
      </c>
      <c r="D3679" s="31">
        <v>5</v>
      </c>
      <c r="E3679" s="30">
        <f>+'Categorias-9 feb-Depurado'!E3678</f>
        <v>133243459</v>
      </c>
      <c r="F3679" s="30" t="str">
        <f>+'Categorias-9 feb-Depurado'!F3678</f>
        <v>2550 Wasser Terrace Suite 9100</v>
      </c>
      <c r="G3679" s="30" t="str">
        <f>+'Categorias-9 feb-Depurado'!G3678</f>
        <v>Herndon</v>
      </c>
      <c r="H3679" s="30">
        <f>+'Categorias-9 feb-Depurado'!H3678</f>
        <v>74147183</v>
      </c>
      <c r="I3679" s="107">
        <f>+'Categorias-9 feb-Depurado'!R3678</f>
        <v>5200158</v>
      </c>
      <c r="J3679" s="108">
        <f t="shared" si="236"/>
        <v>5200158</v>
      </c>
      <c r="K3679" s="107">
        <f t="shared" si="237"/>
        <v>57037.601383833367</v>
      </c>
      <c r="L3679" s="109">
        <f t="shared" si="238"/>
        <v>5257195.6013838332</v>
      </c>
      <c r="M3679" s="110">
        <f t="shared" si="239"/>
        <v>4.0078447314289635E-06</v>
      </c>
      <c r="N3679" s="33" t="s">
        <v>4892</v>
      </c>
      <c r="O3679" s="33">
        <f>+'Categorias-9 feb-Depurado'!Y3678</f>
        <v>1066.5</v>
      </c>
      <c r="P3679" s="111">
        <f>+'Categorias-9 feb-Depurado'!AC3678</f>
        <v>44889</v>
      </c>
      <c r="Q3679" s="111">
        <f>+'Categorias-9 feb-Depurado'!AE3678</f>
        <v>44934</v>
      </c>
      <c r="R3679" s="112" t="str">
        <f>+'Categorias-9 feb-Depurado'!AB3678</f>
        <v>Compras</v>
      </c>
    </row>
    <row r="3680" spans="2:18" s="1" customFormat="1" ht="14.5" hidden="1">
      <c r="B3680" s="57" t="str">
        <f>+'Categorias-9 feb-Depurado'!B3679</f>
        <v>AIRBUS AMERICAS CUSTOMER SERVICES</v>
      </c>
      <c r="C3680" s="30" t="s">
        <v>4900</v>
      </c>
      <c r="D3680" s="31">
        <v>5</v>
      </c>
      <c r="E3680" s="30">
        <f>+'Categorias-9 feb-Depurado'!E3679</f>
        <v>133243459</v>
      </c>
      <c r="F3680" s="30" t="str">
        <f>+'Categorias-9 feb-Depurado'!F3679</f>
        <v>2550 Wasser Terrace Suite 9100</v>
      </c>
      <c r="G3680" s="30" t="str">
        <f>+'Categorias-9 feb-Depurado'!G3679</f>
        <v>Herndon</v>
      </c>
      <c r="H3680" s="30">
        <f>+'Categorias-9 feb-Depurado'!H3679</f>
        <v>74147178</v>
      </c>
      <c r="I3680" s="107">
        <f>+'Categorias-9 feb-Depurado'!R3679</f>
        <v>5200158</v>
      </c>
      <c r="J3680" s="108">
        <f t="shared" si="236"/>
        <v>5200158</v>
      </c>
      <c r="K3680" s="107">
        <f t="shared" si="237"/>
        <v>57037.601383833367</v>
      </c>
      <c r="L3680" s="109">
        <f t="shared" si="238"/>
        <v>5257195.6013838332</v>
      </c>
      <c r="M3680" s="110">
        <f t="shared" si="239"/>
        <v>4.0078447314289635E-06</v>
      </c>
      <c r="N3680" s="33" t="s">
        <v>4892</v>
      </c>
      <c r="O3680" s="33">
        <f>+'Categorias-9 feb-Depurado'!Y3679</f>
        <v>1066.5</v>
      </c>
      <c r="P3680" s="111">
        <f>+'Categorias-9 feb-Depurado'!AC3679</f>
        <v>44889</v>
      </c>
      <c r="Q3680" s="111">
        <f>+'Categorias-9 feb-Depurado'!AE3679</f>
        <v>44934</v>
      </c>
      <c r="R3680" s="112" t="str">
        <f>+'Categorias-9 feb-Depurado'!AB3679</f>
        <v>Compras</v>
      </c>
    </row>
    <row r="3681" spans="2:18" s="1" customFormat="1" ht="14.5" hidden="1">
      <c r="B3681" s="57" t="str">
        <f>+'Categorias-9 feb-Depurado'!B3680</f>
        <v>AIRBUS AMERICAS CUSTOMER SERVICES</v>
      </c>
      <c r="C3681" s="30" t="s">
        <v>4900</v>
      </c>
      <c r="D3681" s="31">
        <v>5</v>
      </c>
      <c r="E3681" s="30">
        <f>+'Categorias-9 feb-Depurado'!E3680</f>
        <v>133243459</v>
      </c>
      <c r="F3681" s="30" t="str">
        <f>+'Categorias-9 feb-Depurado'!F3680</f>
        <v>2550 Wasser Terrace Suite 9100</v>
      </c>
      <c r="G3681" s="30" t="str">
        <f>+'Categorias-9 feb-Depurado'!G3680</f>
        <v>Herndon</v>
      </c>
      <c r="H3681" s="30">
        <f>+'Categorias-9 feb-Depurado'!H3680</f>
        <v>74158427</v>
      </c>
      <c r="I3681" s="107">
        <f>+'Categorias-9 feb-Depurado'!R3680</f>
        <v>4242042</v>
      </c>
      <c r="J3681" s="108">
        <f t="shared" si="236"/>
        <v>4242042</v>
      </c>
      <c r="K3681" s="107">
        <f t="shared" si="237"/>
        <v>45066.853425228168</v>
      </c>
      <c r="L3681" s="109">
        <f t="shared" si="238"/>
        <v>4287108.853425228</v>
      </c>
      <c r="M3681" s="110">
        <f t="shared" si="239"/>
        <v>3.2682951014301217E-06</v>
      </c>
      <c r="N3681" s="33" t="s">
        <v>4892</v>
      </c>
      <c r="O3681" s="33">
        <f>+'Categorias-9 feb-Depurado'!Y3680</f>
        <v>870</v>
      </c>
      <c r="P3681" s="111">
        <f>+'Categorias-9 feb-Depurado'!AC3680</f>
        <v>44890</v>
      </c>
      <c r="Q3681" s="111">
        <f>+'Categorias-9 feb-Depurado'!AE3680</f>
        <v>44935</v>
      </c>
      <c r="R3681" s="112" t="str">
        <f>+'Categorias-9 feb-Depurado'!AB3680</f>
        <v>Compras</v>
      </c>
    </row>
    <row r="3682" spans="2:18" s="1" customFormat="1" ht="14.5" hidden="1">
      <c r="B3682" s="57" t="str">
        <f>+'Categorias-9 feb-Depurado'!B3681</f>
        <v>AIRBUS AMERICAS CUSTOMER SERVICES</v>
      </c>
      <c r="C3682" s="30" t="s">
        <v>4900</v>
      </c>
      <c r="D3682" s="31">
        <v>5</v>
      </c>
      <c r="E3682" s="30">
        <f>+'Categorias-9 feb-Depurado'!E3681</f>
        <v>133243459</v>
      </c>
      <c r="F3682" s="30" t="str">
        <f>+'Categorias-9 feb-Depurado'!F3681</f>
        <v>2550 Wasser Terrace Suite 9100</v>
      </c>
      <c r="G3682" s="30" t="str">
        <f>+'Categorias-9 feb-Depurado'!G3681</f>
        <v>Herndon</v>
      </c>
      <c r="H3682" s="30">
        <f>+'Categorias-9 feb-Depurado'!H3681</f>
        <v>74126273</v>
      </c>
      <c r="I3682" s="107">
        <f>+'Categorias-9 feb-Depurado'!R3681</f>
        <v>14400160</v>
      </c>
      <c r="J3682" s="108">
        <f t="shared" si="236"/>
        <v>14400160</v>
      </c>
      <c r="K3682" s="107">
        <f t="shared" si="237"/>
        <v>143066.38116515832</v>
      </c>
      <c r="L3682" s="109">
        <f t="shared" si="238"/>
        <v>14543226.381165158</v>
      </c>
      <c r="M3682" s="110">
        <f t="shared" si="239"/>
        <v>1.1087088563794127E-05</v>
      </c>
      <c r="N3682" s="33" t="s">
        <v>4892</v>
      </c>
      <c r="O3682" s="33">
        <f>+'Categorias-9 feb-Depurado'!Y3681</f>
        <v>2950</v>
      </c>
      <c r="P3682" s="111">
        <f>+'Categorias-9 feb-Depurado'!AC3681</f>
        <v>44892</v>
      </c>
      <c r="Q3682" s="111">
        <f>+'Categorias-9 feb-Depurado'!AE3681</f>
        <v>44937</v>
      </c>
      <c r="R3682" s="112" t="str">
        <f>+'Categorias-9 feb-Depurado'!AB3681</f>
        <v>Compras</v>
      </c>
    </row>
    <row r="3683" spans="2:18" s="1" customFormat="1" ht="14.5" hidden="1">
      <c r="B3683" s="57" t="str">
        <f>+'Categorias-9 feb-Depurado'!B3682</f>
        <v>AIRBUS AMERICAS CUSTOMER SERVICES</v>
      </c>
      <c r="C3683" s="30" t="s">
        <v>4900</v>
      </c>
      <c r="D3683" s="31">
        <v>5</v>
      </c>
      <c r="E3683" s="30">
        <f>+'Categorias-9 feb-Depurado'!E3682</f>
        <v>133243459</v>
      </c>
      <c r="F3683" s="30" t="str">
        <f>+'Categorias-9 feb-Depurado'!F3682</f>
        <v>2550 Wasser Terrace Suite 9100</v>
      </c>
      <c r="G3683" s="30" t="str">
        <f>+'Categorias-9 feb-Depurado'!G3682</f>
        <v>Herndon</v>
      </c>
      <c r="H3683" s="30">
        <f>+'Categorias-9 feb-Depurado'!H3682</f>
        <v>74161375</v>
      </c>
      <c r="I3683" s="107">
        <f>+'Categorias-9 feb-Depurado'!R3682</f>
        <v>1268237</v>
      </c>
      <c r="J3683" s="108">
        <f t="shared" si="236"/>
        <v>1268237</v>
      </c>
      <c r="K3683" s="107">
        <f t="shared" si="237"/>
        <v>11727.033734932376</v>
      </c>
      <c r="L3683" s="109">
        <f t="shared" si="238"/>
        <v>1279964.0337349323</v>
      </c>
      <c r="M3683" s="110">
        <f t="shared" si="239"/>
        <v>9.7578585580357473E-07</v>
      </c>
      <c r="N3683" s="33" t="s">
        <v>4892</v>
      </c>
      <c r="O3683" s="33">
        <f>+'Categorias-9 feb-Depurado'!Y3682</f>
        <v>262</v>
      </c>
      <c r="P3683" s="111">
        <f>+'Categorias-9 feb-Depurado'!AC3682</f>
        <v>44894</v>
      </c>
      <c r="Q3683" s="111">
        <f>+'Categorias-9 feb-Depurado'!AE3682</f>
        <v>44939</v>
      </c>
      <c r="R3683" s="112" t="str">
        <f>+'Categorias-9 feb-Depurado'!AB3682</f>
        <v>Compras</v>
      </c>
    </row>
    <row r="3684" spans="2:18" s="1" customFormat="1" ht="14.5" hidden="1">
      <c r="B3684" s="57" t="str">
        <f>+'Categorias-9 feb-Depurado'!B3683</f>
        <v>AIRBUS AMERICAS CUSTOMER SERVICES</v>
      </c>
      <c r="C3684" s="30" t="s">
        <v>4900</v>
      </c>
      <c r="D3684" s="31">
        <v>5</v>
      </c>
      <c r="E3684" s="30">
        <f>+'Categorias-9 feb-Depurado'!E3683</f>
        <v>133243459</v>
      </c>
      <c r="F3684" s="30" t="str">
        <f>+'Categorias-9 feb-Depurado'!F3683</f>
        <v>2550 Wasser Terrace Suite 9100</v>
      </c>
      <c r="G3684" s="30" t="str">
        <f>+'Categorias-9 feb-Depurado'!G3683</f>
        <v>Herndon</v>
      </c>
      <c r="H3684" s="30">
        <f>+'Categorias-9 feb-Depurado'!H3683</f>
        <v>74161376</v>
      </c>
      <c r="I3684" s="107">
        <f>+'Categorias-9 feb-Depurado'!R3683</f>
        <v>3611088</v>
      </c>
      <c r="J3684" s="108">
        <f t="shared" si="236"/>
        <v>3611088</v>
      </c>
      <c r="K3684" s="107">
        <f t="shared" si="237"/>
        <v>33390.723339414864</v>
      </c>
      <c r="L3684" s="109">
        <f t="shared" si="238"/>
        <v>3644478.7233394147</v>
      </c>
      <c r="M3684" s="110">
        <f t="shared" si="239"/>
        <v>2.778383373503548E-06</v>
      </c>
      <c r="N3684" s="33" t="s">
        <v>4892</v>
      </c>
      <c r="O3684" s="33">
        <f>+'Categorias-9 feb-Depurado'!Y3683</f>
        <v>746</v>
      </c>
      <c r="P3684" s="111">
        <f>+'Categorias-9 feb-Depurado'!AC3683</f>
        <v>44894</v>
      </c>
      <c r="Q3684" s="111">
        <f>+'Categorias-9 feb-Depurado'!AE3683</f>
        <v>44939</v>
      </c>
      <c r="R3684" s="112" t="str">
        <f>+'Categorias-9 feb-Depurado'!AB3683</f>
        <v>Compras</v>
      </c>
    </row>
    <row r="3685" spans="2:18" s="1" customFormat="1" ht="14.5" hidden="1">
      <c r="B3685" s="57" t="str">
        <f>+'Categorias-9 feb-Depurado'!B3684</f>
        <v>AIRBUS AMERICAS CUSTOMER SERVICES</v>
      </c>
      <c r="C3685" s="30" t="s">
        <v>4900</v>
      </c>
      <c r="D3685" s="31">
        <v>5</v>
      </c>
      <c r="E3685" s="30">
        <f>+'Categorias-9 feb-Depurado'!E3684</f>
        <v>133243459</v>
      </c>
      <c r="F3685" s="30" t="str">
        <f>+'Categorias-9 feb-Depurado'!F3684</f>
        <v>2550 Wasser Terrace Suite 9100</v>
      </c>
      <c r="G3685" s="30" t="str">
        <f>+'Categorias-9 feb-Depurado'!G3684</f>
        <v>Herndon</v>
      </c>
      <c r="H3685" s="30">
        <f>+'Categorias-9 feb-Depurado'!H3684</f>
        <v>74162418</v>
      </c>
      <c r="I3685" s="107">
        <f>+'Categorias-9 feb-Depurado'!R3684</f>
        <v>20151847</v>
      </c>
      <c r="J3685" s="108">
        <f t="shared" si="236"/>
        <v>20151847</v>
      </c>
      <c r="K3685" s="107">
        <f t="shared" si="237"/>
        <v>179406.45292632913</v>
      </c>
      <c r="L3685" s="109">
        <f t="shared" si="238"/>
        <v>20331253.45292633</v>
      </c>
      <c r="M3685" s="110">
        <f t="shared" si="239"/>
        <v>1.5499614854202652E-05</v>
      </c>
      <c r="N3685" s="33" t="s">
        <v>4892</v>
      </c>
      <c r="O3685" s="33">
        <f>+'Categorias-9 feb-Depurado'!Y3684</f>
        <v>4190</v>
      </c>
      <c r="P3685" s="111">
        <f>+'Categorias-9 feb-Depurado'!AC3684</f>
        <v>44895</v>
      </c>
      <c r="Q3685" s="111">
        <f>+'Categorias-9 feb-Depurado'!AE3684</f>
        <v>44940</v>
      </c>
      <c r="R3685" s="112" t="str">
        <f>+'Categorias-9 feb-Depurado'!AB3684</f>
        <v>Compras</v>
      </c>
    </row>
    <row r="3686" spans="2:18" s="1" customFormat="1" ht="14.5" hidden="1">
      <c r="B3686" s="57" t="str">
        <f>+'Categorias-9 feb-Depurado'!B3685</f>
        <v>AIRBUS AMERICAS CUSTOMER SERVICES</v>
      </c>
      <c r="C3686" s="30" t="s">
        <v>4900</v>
      </c>
      <c r="D3686" s="31">
        <v>5</v>
      </c>
      <c r="E3686" s="30">
        <f>+'Categorias-9 feb-Depurado'!E3685</f>
        <v>133243459</v>
      </c>
      <c r="F3686" s="30" t="str">
        <f>+'Categorias-9 feb-Depurado'!F3685</f>
        <v>2550 Wasser Terrace Suite 9100</v>
      </c>
      <c r="G3686" s="30" t="str">
        <f>+'Categorias-9 feb-Depurado'!G3685</f>
        <v>Herndon</v>
      </c>
      <c r="H3686" s="30">
        <f>+'Categorias-9 feb-Depurado'!H3685</f>
        <v>74162415</v>
      </c>
      <c r="I3686" s="107">
        <f>+'Categorias-9 feb-Depurado'!R3685</f>
        <v>213542</v>
      </c>
      <c r="J3686" s="108">
        <f t="shared" si="236"/>
        <v>213542</v>
      </c>
      <c r="K3686" s="107">
        <f t="shared" si="237"/>
        <v>1901.106770550321</v>
      </c>
      <c r="L3686" s="109">
        <f t="shared" si="238"/>
        <v>215443.10677055031</v>
      </c>
      <c r="M3686" s="110">
        <f t="shared" si="239"/>
        <v>1.642439402798236E-07</v>
      </c>
      <c r="N3686" s="33" t="s">
        <v>4892</v>
      </c>
      <c r="O3686" s="33">
        <f>+'Categorias-9 feb-Depurado'!Y3685</f>
        <v>44.399999999999999</v>
      </c>
      <c r="P3686" s="111">
        <f>+'Categorias-9 feb-Depurado'!AC3685</f>
        <v>44895</v>
      </c>
      <c r="Q3686" s="111">
        <f>+'Categorias-9 feb-Depurado'!AE3685</f>
        <v>44940</v>
      </c>
      <c r="R3686" s="112" t="str">
        <f>+'Categorias-9 feb-Depurado'!AB3685</f>
        <v>Compras</v>
      </c>
    </row>
    <row r="3687" spans="2:18" s="1" customFormat="1" ht="14.5" hidden="1">
      <c r="B3687" s="57" t="str">
        <f>+'Categorias-9 feb-Depurado'!B3686</f>
        <v>AIRBUS AMERICAS CUSTOMER SERVICES</v>
      </c>
      <c r="C3687" s="30" t="s">
        <v>4900</v>
      </c>
      <c r="D3687" s="31">
        <v>5</v>
      </c>
      <c r="E3687" s="30">
        <f>+'Categorias-9 feb-Depurado'!E3686</f>
        <v>133243459</v>
      </c>
      <c r="F3687" s="30" t="str">
        <f>+'Categorias-9 feb-Depurado'!F3686</f>
        <v>2550 Wasser Terrace Suite 9100</v>
      </c>
      <c r="G3687" s="30" t="str">
        <f>+'Categorias-9 feb-Depurado'!G3686</f>
        <v>Herndon</v>
      </c>
      <c r="H3687" s="30">
        <f>+'Categorias-9 feb-Depurado'!H3686</f>
        <v>74162420</v>
      </c>
      <c r="I3687" s="107">
        <f>+'Categorias-9 feb-Depurado'!R3686</f>
        <v>11985299</v>
      </c>
      <c r="J3687" s="108">
        <f t="shared" si="236"/>
        <v>11985299</v>
      </c>
      <c r="K3687" s="107">
        <f t="shared" si="237"/>
        <v>106701.88101624032</v>
      </c>
      <c r="L3687" s="109">
        <f t="shared" si="238"/>
        <v>12092000.88101624</v>
      </c>
      <c r="M3687" s="110">
        <f t="shared" si="239"/>
        <v>9.2183867023434718E-06</v>
      </c>
      <c r="N3687" s="33" t="s">
        <v>4892</v>
      </c>
      <c r="O3687" s="33">
        <f>+'Categorias-9 feb-Depurado'!Y3686</f>
        <v>2492</v>
      </c>
      <c r="P3687" s="111">
        <f>+'Categorias-9 feb-Depurado'!AC3686</f>
        <v>44895</v>
      </c>
      <c r="Q3687" s="111">
        <f>+'Categorias-9 feb-Depurado'!AE3686</f>
        <v>44940</v>
      </c>
      <c r="R3687" s="112" t="str">
        <f>+'Categorias-9 feb-Depurado'!AB3686</f>
        <v>Compras</v>
      </c>
    </row>
    <row r="3688" spans="2:18" s="1" customFormat="1" ht="14.5" hidden="1">
      <c r="B3688" s="57" t="str">
        <f>+'Categorias-9 feb-Depurado'!B3687</f>
        <v>AIRBUS AMERICAS CUSTOMER SERVICES</v>
      </c>
      <c r="C3688" s="30" t="s">
        <v>4900</v>
      </c>
      <c r="D3688" s="31">
        <v>5</v>
      </c>
      <c r="E3688" s="30">
        <f>+'Categorias-9 feb-Depurado'!E3687</f>
        <v>133243459</v>
      </c>
      <c r="F3688" s="30" t="str">
        <f>+'Categorias-9 feb-Depurado'!F3687</f>
        <v>2550 Wasser Terrace Suite 9100</v>
      </c>
      <c r="G3688" s="30" t="str">
        <f>+'Categorias-9 feb-Depurado'!G3687</f>
        <v>Herndon</v>
      </c>
      <c r="H3688" s="30">
        <f>+'Categorias-9 feb-Depurado'!H3687</f>
        <v>74162417</v>
      </c>
      <c r="I3688" s="107">
        <f>+'Categorias-9 feb-Depurado'!R3687</f>
        <v>15679003</v>
      </c>
      <c r="J3688" s="108">
        <f t="shared" si="236"/>
        <v>15679003</v>
      </c>
      <c r="K3688" s="107">
        <f t="shared" si="237"/>
        <v>139585.9304435605</v>
      </c>
      <c r="L3688" s="109">
        <f t="shared" si="238"/>
        <v>15818588.930443561</v>
      </c>
      <c r="M3688" s="110">
        <f t="shared" si="239"/>
        <v>1.2059366458959714E-05</v>
      </c>
      <c r="N3688" s="33" t="s">
        <v>4892</v>
      </c>
      <c r="O3688" s="33">
        <f>+'Categorias-9 feb-Depurado'!Y3687</f>
        <v>3260</v>
      </c>
      <c r="P3688" s="111">
        <f>+'Categorias-9 feb-Depurado'!AC3687</f>
        <v>44895</v>
      </c>
      <c r="Q3688" s="111">
        <f>+'Categorias-9 feb-Depurado'!AE3687</f>
        <v>44940</v>
      </c>
      <c r="R3688" s="112" t="str">
        <f>+'Categorias-9 feb-Depurado'!AB3687</f>
        <v>Compras</v>
      </c>
    </row>
    <row r="3689" spans="2:18" s="1" customFormat="1" ht="14.5" hidden="1">
      <c r="B3689" s="57" t="str">
        <f>+'Categorias-9 feb-Depurado'!B3688</f>
        <v>AIRBUS AMERICAS CUSTOMER SERVICES</v>
      </c>
      <c r="C3689" s="30" t="s">
        <v>4900</v>
      </c>
      <c r="D3689" s="31">
        <v>5</v>
      </c>
      <c r="E3689" s="30">
        <f>+'Categorias-9 feb-Depurado'!E3688</f>
        <v>133243459</v>
      </c>
      <c r="F3689" s="30" t="str">
        <f>+'Categorias-9 feb-Depurado'!F3688</f>
        <v>2550 Wasser Terrace Suite 9100</v>
      </c>
      <c r="G3689" s="30" t="str">
        <f>+'Categorias-9 feb-Depurado'!G3688</f>
        <v>Herndon</v>
      </c>
      <c r="H3689" s="30">
        <f>+'Categorias-9 feb-Depurado'!H3688</f>
        <v>74162414</v>
      </c>
      <c r="I3689" s="107">
        <f>+'Categorias-9 feb-Depurado'!R3688</f>
        <v>7695216</v>
      </c>
      <c r="J3689" s="108">
        <f t="shared" si="236"/>
        <v>7695216</v>
      </c>
      <c r="K3689" s="107">
        <f t="shared" si="237"/>
        <v>68508.430371763679</v>
      </c>
      <c r="L3689" s="109">
        <f t="shared" si="238"/>
        <v>7763724.4303717641</v>
      </c>
      <c r="M3689" s="110">
        <f t="shared" si="239"/>
        <v>5.9187073135230695E-06</v>
      </c>
      <c r="N3689" s="33" t="s">
        <v>4892</v>
      </c>
      <c r="O3689" s="33">
        <f>+'Categorias-9 feb-Depurado'!Y3688</f>
        <v>1600</v>
      </c>
      <c r="P3689" s="111">
        <f>+'Categorias-9 feb-Depurado'!AC3688</f>
        <v>44895</v>
      </c>
      <c r="Q3689" s="111">
        <f>+'Categorias-9 feb-Depurado'!AE3688</f>
        <v>44940</v>
      </c>
      <c r="R3689" s="112" t="str">
        <f>+'Categorias-9 feb-Depurado'!AB3688</f>
        <v>Compras</v>
      </c>
    </row>
    <row r="3690" spans="2:18" s="1" customFormat="1" ht="14.5" hidden="1">
      <c r="B3690" s="57" t="str">
        <f>+'Categorias-9 feb-Depurado'!B3689</f>
        <v>AIRBUS AMERICAS CUSTOMER SERVICES</v>
      </c>
      <c r="C3690" s="30" t="s">
        <v>4900</v>
      </c>
      <c r="D3690" s="31">
        <v>5</v>
      </c>
      <c r="E3690" s="30">
        <f>+'Categorias-9 feb-Depurado'!E3689</f>
        <v>133243459</v>
      </c>
      <c r="F3690" s="30" t="str">
        <f>+'Categorias-9 feb-Depurado'!F3689</f>
        <v>2550 Wasser Terrace Suite 9100</v>
      </c>
      <c r="G3690" s="30" t="str">
        <f>+'Categorias-9 feb-Depurado'!G3689</f>
        <v>Herndon</v>
      </c>
      <c r="H3690" s="30">
        <f>+'Categorias-9 feb-Depurado'!H3689</f>
        <v>74162421</v>
      </c>
      <c r="I3690" s="107">
        <f>+'Categorias-9 feb-Depurado'!R3689</f>
        <v>5290461</v>
      </c>
      <c r="J3690" s="108">
        <f t="shared" si="236"/>
        <v>5290461</v>
      </c>
      <c r="K3690" s="107">
        <f t="shared" si="237"/>
        <v>47099.545880587524</v>
      </c>
      <c r="L3690" s="109">
        <f t="shared" si="238"/>
        <v>5337560.5458805878</v>
      </c>
      <c r="M3690" s="110">
        <f t="shared" si="239"/>
        <v>4.0691112780471105E-06</v>
      </c>
      <c r="N3690" s="33" t="s">
        <v>4892</v>
      </c>
      <c r="O3690" s="33">
        <f>+'Categorias-9 feb-Depurado'!Y3689</f>
        <v>1100</v>
      </c>
      <c r="P3690" s="111">
        <f>+'Categorias-9 feb-Depurado'!AC3689</f>
        <v>44895</v>
      </c>
      <c r="Q3690" s="111">
        <f>+'Categorias-9 feb-Depurado'!AE3689</f>
        <v>44940</v>
      </c>
      <c r="R3690" s="112" t="str">
        <f>+'Categorias-9 feb-Depurado'!AB3689</f>
        <v>Compras</v>
      </c>
    </row>
    <row r="3691" spans="2:18" s="1" customFormat="1" ht="14.5" hidden="1">
      <c r="B3691" s="57" t="str">
        <f>+'Categorias-9 feb-Depurado'!B3690</f>
        <v>AIRBUS AMERICAS CUSTOMER SERVICES</v>
      </c>
      <c r="C3691" s="30" t="s">
        <v>4900</v>
      </c>
      <c r="D3691" s="31">
        <v>5</v>
      </c>
      <c r="E3691" s="30">
        <f>+'Categorias-9 feb-Depurado'!E3690</f>
        <v>133243459</v>
      </c>
      <c r="F3691" s="30" t="str">
        <f>+'Categorias-9 feb-Depurado'!F3690</f>
        <v>2550 Wasser Terrace Suite 9100</v>
      </c>
      <c r="G3691" s="30" t="str">
        <f>+'Categorias-9 feb-Depurado'!G3690</f>
        <v>Herndon</v>
      </c>
      <c r="H3691" s="30">
        <f>+'Categorias-9 feb-Depurado'!H3690</f>
        <v>74162416</v>
      </c>
      <c r="I3691" s="107">
        <f>+'Categorias-9 feb-Depurado'!R3690</f>
        <v>16929475</v>
      </c>
      <c r="J3691" s="108">
        <f t="shared" si="236"/>
        <v>16929475</v>
      </c>
      <c r="K3691" s="107">
        <f t="shared" si="237"/>
        <v>150718.54503733409</v>
      </c>
      <c r="L3691" s="109">
        <f t="shared" si="238"/>
        <v>17080193.545037333</v>
      </c>
      <c r="M3691" s="110">
        <f t="shared" si="239"/>
        <v>1.302115593592252E-05</v>
      </c>
      <c r="N3691" s="33" t="s">
        <v>4892</v>
      </c>
      <c r="O3691" s="33">
        <f>+'Categorias-9 feb-Depurado'!Y3690</f>
        <v>3520</v>
      </c>
      <c r="P3691" s="111">
        <f>+'Categorias-9 feb-Depurado'!AC3690</f>
        <v>44895</v>
      </c>
      <c r="Q3691" s="111">
        <f>+'Categorias-9 feb-Depurado'!AE3690</f>
        <v>44940</v>
      </c>
      <c r="R3691" s="112" t="str">
        <f>+'Categorias-9 feb-Depurado'!AB3690</f>
        <v>Compras</v>
      </c>
    </row>
    <row r="3692" spans="2:18" s="1" customFormat="1" ht="14.5" hidden="1">
      <c r="B3692" s="57" t="str">
        <f>+'Categorias-9 feb-Depurado'!B3691</f>
        <v>AIRBUS AMERICAS CUSTOMER SERVICES</v>
      </c>
      <c r="C3692" s="30" t="s">
        <v>4900</v>
      </c>
      <c r="D3692" s="31">
        <v>5</v>
      </c>
      <c r="E3692" s="30">
        <f>+'Categorias-9 feb-Depurado'!E3691</f>
        <v>133243459</v>
      </c>
      <c r="F3692" s="30" t="str">
        <f>+'Categorias-9 feb-Depurado'!F3691</f>
        <v>2550 Wasser Terrace Suite 9100</v>
      </c>
      <c r="G3692" s="30" t="str">
        <f>+'Categorias-9 feb-Depurado'!G3691</f>
        <v>Herndon</v>
      </c>
      <c r="H3692" s="30">
        <f>+'Categorias-9 feb-Depurado'!H3691</f>
        <v>74162412</v>
      </c>
      <c r="I3692" s="107">
        <f>+'Categorias-9 feb-Depurado'!R3691</f>
        <v>3029991</v>
      </c>
      <c r="J3692" s="108">
        <f t="shared" si="236"/>
        <v>3029991</v>
      </c>
      <c r="K3692" s="107">
        <f t="shared" si="237"/>
        <v>26975.191788062944</v>
      </c>
      <c r="L3692" s="109">
        <f t="shared" si="238"/>
        <v>3056966.1917880629</v>
      </c>
      <c r="M3692" s="110">
        <f t="shared" si="239"/>
        <v>2.3304907739573622E-06</v>
      </c>
      <c r="N3692" s="33" t="s">
        <v>4892</v>
      </c>
      <c r="O3692" s="33">
        <f>+'Categorias-9 feb-Depurado'!Y3691</f>
        <v>630</v>
      </c>
      <c r="P3692" s="111">
        <f>+'Categorias-9 feb-Depurado'!AC3691</f>
        <v>44895</v>
      </c>
      <c r="Q3692" s="111">
        <f>+'Categorias-9 feb-Depurado'!AE3691</f>
        <v>44940</v>
      </c>
      <c r="R3692" s="112" t="str">
        <f>+'Categorias-9 feb-Depurado'!AB3691</f>
        <v>Compras</v>
      </c>
    </row>
    <row r="3693" spans="2:18" s="1" customFormat="1" ht="14.5" hidden="1">
      <c r="B3693" s="57" t="str">
        <f>+'Categorias-9 feb-Depurado'!B3692</f>
        <v>AIRBUS AMERICAS CUSTOMER SERVICES</v>
      </c>
      <c r="C3693" s="30" t="s">
        <v>4900</v>
      </c>
      <c r="D3693" s="31">
        <v>5</v>
      </c>
      <c r="E3693" s="30">
        <f>+'Categorias-9 feb-Depurado'!E3692</f>
        <v>133243459</v>
      </c>
      <c r="F3693" s="30" t="str">
        <f>+'Categorias-9 feb-Depurado'!F3692</f>
        <v>2550 Wasser Terrace Suite 9100</v>
      </c>
      <c r="G3693" s="30" t="str">
        <f>+'Categorias-9 feb-Depurado'!G3692</f>
        <v>Herndon</v>
      </c>
      <c r="H3693" s="30">
        <f>+'Categorias-9 feb-Depurado'!H3692</f>
        <v>74162419</v>
      </c>
      <c r="I3693" s="107">
        <f>+'Categorias-9 feb-Depurado'!R3692</f>
        <v>1192758</v>
      </c>
      <c r="J3693" s="108">
        <f t="shared" si="236"/>
        <v>1192758</v>
      </c>
      <c r="K3693" s="107">
        <f t="shared" si="237"/>
        <v>10618.802434312967</v>
      </c>
      <c r="L3693" s="109">
        <f t="shared" si="238"/>
        <v>1203376.8024343129</v>
      </c>
      <c r="M3693" s="110">
        <f t="shared" si="239"/>
        <v>9.1739926440832173E-07</v>
      </c>
      <c r="N3693" s="33" t="s">
        <v>4892</v>
      </c>
      <c r="O3693" s="33">
        <f>+'Categorias-9 feb-Depurado'!Y3692</f>
        <v>248</v>
      </c>
      <c r="P3693" s="111">
        <f>+'Categorias-9 feb-Depurado'!AC3692</f>
        <v>44895</v>
      </c>
      <c r="Q3693" s="111">
        <f>+'Categorias-9 feb-Depurado'!AE3692</f>
        <v>44940</v>
      </c>
      <c r="R3693" s="112" t="str">
        <f>+'Categorias-9 feb-Depurado'!AB3692</f>
        <v>Compras</v>
      </c>
    </row>
    <row r="3694" spans="2:18" s="1" customFormat="1" ht="14.5" hidden="1">
      <c r="B3694" s="57" t="str">
        <f>+'Categorias-9 feb-Depurado'!B3693</f>
        <v>AIRBUS AMERICAS CUSTOMER SERVICES</v>
      </c>
      <c r="C3694" s="30" t="s">
        <v>4900</v>
      </c>
      <c r="D3694" s="31">
        <v>5</v>
      </c>
      <c r="E3694" s="30">
        <f>+'Categorias-9 feb-Depurado'!E3693</f>
        <v>133243459</v>
      </c>
      <c r="F3694" s="30" t="str">
        <f>+'Categorias-9 feb-Depurado'!F3693</f>
        <v>2550 Wasser Terrace Suite 9100</v>
      </c>
      <c r="G3694" s="30" t="str">
        <f>+'Categorias-9 feb-Depurado'!G3693</f>
        <v>Herndon</v>
      </c>
      <c r="H3694" s="30">
        <f>+'Categorias-9 feb-Depurado'!H3693</f>
        <v>74162413</v>
      </c>
      <c r="I3694" s="107">
        <f>+'Categorias-9 feb-Depurado'!R3693</f>
        <v>2933801</v>
      </c>
      <c r="J3694" s="108">
        <f t="shared" si="236"/>
        <v>2933801</v>
      </c>
      <c r="K3694" s="107">
        <f t="shared" si="237"/>
        <v>26118.838188961901</v>
      </c>
      <c r="L3694" s="109">
        <f t="shared" si="238"/>
        <v>2959919.8381889621</v>
      </c>
      <c r="M3694" s="110">
        <f t="shared" si="239"/>
        <v>2.2565070863665548E-06</v>
      </c>
      <c r="N3694" s="33" t="s">
        <v>4892</v>
      </c>
      <c r="O3694" s="33">
        <f>+'Categorias-9 feb-Depurado'!Y3693</f>
        <v>610</v>
      </c>
      <c r="P3694" s="111">
        <f>+'Categorias-9 feb-Depurado'!AC3693</f>
        <v>44895</v>
      </c>
      <c r="Q3694" s="111">
        <f>+'Categorias-9 feb-Depurado'!AE3693</f>
        <v>44940</v>
      </c>
      <c r="R3694" s="112" t="str">
        <f>+'Categorias-9 feb-Depurado'!AB3693</f>
        <v>Compras</v>
      </c>
    </row>
    <row r="3695" spans="2:18" s="1" customFormat="1" ht="14.5" hidden="1">
      <c r="B3695" s="57" t="str">
        <f>+'Categorias-9 feb-Depurado'!B3694</f>
        <v>AIRBUS AMERICAS CUSTOMER SERVICES</v>
      </c>
      <c r="C3695" s="30" t="s">
        <v>4900</v>
      </c>
      <c r="D3695" s="31">
        <v>5</v>
      </c>
      <c r="E3695" s="30">
        <f>+'Categorias-9 feb-Depurado'!E3694</f>
        <v>133243459</v>
      </c>
      <c r="F3695" s="30" t="str">
        <f>+'Categorias-9 feb-Depurado'!F3694</f>
        <v>2550 Wasser Terrace Suite 9100</v>
      </c>
      <c r="G3695" s="30" t="str">
        <f>+'Categorias-9 feb-Depurado'!G3694</f>
        <v>Herndon</v>
      </c>
      <c r="H3695" s="30">
        <f>+'Categorias-9 feb-Depurado'!H3694</f>
        <v>74162422</v>
      </c>
      <c r="I3695" s="107">
        <f>+'Categorias-9 feb-Depurado'!R3694</f>
        <v>11254253</v>
      </c>
      <c r="J3695" s="108">
        <f t="shared" si="236"/>
        <v>11254253</v>
      </c>
      <c r="K3695" s="107">
        <f t="shared" si="237"/>
        <v>100193.57585761238</v>
      </c>
      <c r="L3695" s="109">
        <f t="shared" si="238"/>
        <v>11354446.575857613</v>
      </c>
      <c r="M3695" s="110">
        <f t="shared" si="239"/>
        <v>8.6561091383710275E-06</v>
      </c>
      <c r="N3695" s="33" t="s">
        <v>4892</v>
      </c>
      <c r="O3695" s="33">
        <f>+'Categorias-9 feb-Depurado'!Y3694</f>
        <v>2340</v>
      </c>
      <c r="P3695" s="111">
        <f>+'Categorias-9 feb-Depurado'!AC3694</f>
        <v>44895</v>
      </c>
      <c r="Q3695" s="111">
        <f>+'Categorias-9 feb-Depurado'!AE3694</f>
        <v>44940</v>
      </c>
      <c r="R3695" s="112" t="str">
        <f>+'Categorias-9 feb-Depurado'!AB3694</f>
        <v>Compras</v>
      </c>
    </row>
    <row r="3696" spans="2:18" s="1" customFormat="1" ht="14.5" hidden="1">
      <c r="B3696" s="57" t="str">
        <f>+'Categorias-9 feb-Depurado'!B3695</f>
        <v>AIRBUS AMERICAS CUSTOMER SERVICES</v>
      </c>
      <c r="C3696" s="30" t="s">
        <v>4900</v>
      </c>
      <c r="D3696" s="31">
        <v>5</v>
      </c>
      <c r="E3696" s="30">
        <f>+'Categorias-9 feb-Depurado'!E3695</f>
        <v>133243459</v>
      </c>
      <c r="F3696" s="30" t="str">
        <f>+'Categorias-9 feb-Depurado'!F3695</f>
        <v>2550 Wasser Terrace Suite 9100</v>
      </c>
      <c r="G3696" s="30" t="str">
        <f>+'Categorias-9 feb-Depurado'!G3695</f>
        <v>Herndon</v>
      </c>
      <c r="H3696" s="30">
        <f>+'Categorias-9 feb-Depurado'!H3695</f>
        <v>74164097</v>
      </c>
      <c r="I3696" s="107">
        <f>+'Categorias-9 feb-Depurado'!R3695</f>
        <v>19262360</v>
      </c>
      <c r="J3696" s="108">
        <f t="shared" si="236"/>
        <v>19262360</v>
      </c>
      <c r="K3696" s="107">
        <f t="shared" si="237"/>
        <v>164863.7698360183</v>
      </c>
      <c r="L3696" s="109">
        <f t="shared" si="238"/>
        <v>19427223.76983602</v>
      </c>
      <c r="M3696" s="110">
        <f t="shared" si="239"/>
        <v>1.4810424099824944E-05</v>
      </c>
      <c r="N3696" s="33" t="s">
        <v>4892</v>
      </c>
      <c r="O3696" s="33">
        <f>+'Categorias-9 feb-Depurado'!Y3695</f>
        <v>4000</v>
      </c>
      <c r="P3696" s="111">
        <f>+'Categorias-9 feb-Depurado'!AC3695</f>
        <v>44896</v>
      </c>
      <c r="Q3696" s="111">
        <f>+'Categorias-9 feb-Depurado'!AE3695</f>
        <v>44941</v>
      </c>
      <c r="R3696" s="112" t="str">
        <f>+'Categorias-9 feb-Depurado'!AB3695</f>
        <v>Compras</v>
      </c>
    </row>
    <row r="3697" spans="2:18" s="1" customFormat="1" ht="14.5" hidden="1">
      <c r="B3697" s="57" t="str">
        <f>+'Categorias-9 feb-Depurado'!B3696</f>
        <v>AIRBUS AMERICAS CUSTOMER SERVICES</v>
      </c>
      <c r="C3697" s="30" t="s">
        <v>4900</v>
      </c>
      <c r="D3697" s="31">
        <v>5</v>
      </c>
      <c r="E3697" s="30">
        <f>+'Categorias-9 feb-Depurado'!E3696</f>
        <v>133243459</v>
      </c>
      <c r="F3697" s="30" t="str">
        <f>+'Categorias-9 feb-Depurado'!F3696</f>
        <v>2550 Wasser Terrace Suite 9100</v>
      </c>
      <c r="G3697" s="30" t="str">
        <f>+'Categorias-9 feb-Depurado'!G3696</f>
        <v>Herndon</v>
      </c>
      <c r="H3697" s="30">
        <f>+'Categorias-9 feb-Depurado'!H3696</f>
        <v>653799</v>
      </c>
      <c r="I3697" s="107">
        <f>+'Categorias-9 feb-Depurado'!R3696</f>
        <v>-103683024</v>
      </c>
      <c r="J3697" s="108">
        <f t="shared" si="236"/>
        <v>-103683024</v>
      </c>
      <c r="K3697" s="107">
        <f t="shared" si="237"/>
        <v>-887408.09561436705</v>
      </c>
      <c r="L3697" s="109">
        <f t="shared" si="238"/>
        <v>-104570432.09561437</v>
      </c>
      <c r="M3697" s="110">
        <f t="shared" si="239"/>
        <v>-7.9719699839081408E-05</v>
      </c>
      <c r="N3697" s="33" t="s">
        <v>4892</v>
      </c>
      <c r="O3697" s="33">
        <f>+'Categorias-9 feb-Depurado'!Y3696</f>
        <v>-21530.700000000001</v>
      </c>
      <c r="P3697" s="111">
        <f>+'Categorias-9 feb-Depurado'!AC3696</f>
        <v>44896</v>
      </c>
      <c r="Q3697" s="111">
        <f>+'Categorias-9 feb-Depurado'!AE3696</f>
        <v>44941</v>
      </c>
      <c r="R3697" s="112" t="str">
        <f>+'Categorias-9 feb-Depurado'!AB3696</f>
        <v>Compras</v>
      </c>
    </row>
    <row r="3698" spans="2:18" s="1" customFormat="1" ht="14.5" hidden="1">
      <c r="B3698" s="57" t="str">
        <f>+'Categorias-9 feb-Depurado'!B3697</f>
        <v>AIRBUS AMERICAS CUSTOMER SERVICES</v>
      </c>
      <c r="C3698" s="30" t="s">
        <v>4900</v>
      </c>
      <c r="D3698" s="31">
        <v>5</v>
      </c>
      <c r="E3698" s="30">
        <f>+'Categorias-9 feb-Depurado'!E3697</f>
        <v>133243459</v>
      </c>
      <c r="F3698" s="30" t="str">
        <f>+'Categorias-9 feb-Depurado'!F3697</f>
        <v>2550 Wasser Terrace Suite 9100</v>
      </c>
      <c r="G3698" s="30" t="str">
        <f>+'Categorias-9 feb-Depurado'!G3697</f>
        <v>Herndon</v>
      </c>
      <c r="H3698" s="30">
        <f>+'Categorias-9 feb-Depurado'!H3697</f>
        <v>60065736</v>
      </c>
      <c r="I3698" s="107">
        <f>+'Categorias-9 feb-Depurado'!R3697</f>
        <v>4176898</v>
      </c>
      <c r="J3698" s="108">
        <f t="shared" si="236"/>
        <v>4176898</v>
      </c>
      <c r="K3698" s="107">
        <f t="shared" si="237"/>
        <v>34313.633322517591</v>
      </c>
      <c r="L3698" s="109">
        <f t="shared" si="238"/>
        <v>4211211.6333225174</v>
      </c>
      <c r="M3698" s="110">
        <f t="shared" si="239"/>
        <v>3.2104345429151055E-06</v>
      </c>
      <c r="N3698" s="33" t="s">
        <v>4892</v>
      </c>
      <c r="O3698" s="33">
        <f>+'Categorias-9 feb-Depurado'!Y3697</f>
        <v>874</v>
      </c>
      <c r="P3698" s="111">
        <f>+'Categorias-9 feb-Depurado'!AC3697</f>
        <v>44897</v>
      </c>
      <c r="Q3698" s="111">
        <f>+'Categorias-9 feb-Depurado'!AE3697</f>
        <v>44942</v>
      </c>
      <c r="R3698" s="112" t="str">
        <f>+'Categorias-9 feb-Depurado'!AB3697</f>
        <v>Compras</v>
      </c>
    </row>
    <row r="3699" spans="2:18" s="1" customFormat="1" ht="14.5" hidden="1">
      <c r="B3699" s="57" t="str">
        <f>+'Categorias-9 feb-Depurado'!B3698</f>
        <v>AIRBUS AMERICAS CUSTOMER SERVICES</v>
      </c>
      <c r="C3699" s="30" t="s">
        <v>4900</v>
      </c>
      <c r="D3699" s="31">
        <v>5</v>
      </c>
      <c r="E3699" s="30">
        <f>+'Categorias-9 feb-Depurado'!E3698</f>
        <v>133243459</v>
      </c>
      <c r="F3699" s="30" t="str">
        <f>+'Categorias-9 feb-Depurado'!F3698</f>
        <v>2550 Wasser Terrace Suite 9100</v>
      </c>
      <c r="G3699" s="30" t="str">
        <f>+'Categorias-9 feb-Depurado'!G3698</f>
        <v>Herndon</v>
      </c>
      <c r="H3699" s="30">
        <f>+'Categorias-9 feb-Depurado'!H3698</f>
        <v>653838</v>
      </c>
      <c r="I3699" s="107">
        <f>+'Categorias-9 feb-Depurado'!R3698</f>
        <v>-871700544</v>
      </c>
      <c r="J3699" s="108">
        <f t="shared" si="236"/>
        <v>-871700544</v>
      </c>
      <c r="K3699" s="107">
        <f t="shared" si="237"/>
        <v>-7161106.8390597785</v>
      </c>
      <c r="L3699" s="109">
        <f t="shared" si="238"/>
        <v>-878861650.83905983</v>
      </c>
      <c r="M3699" s="110">
        <f t="shared" si="239"/>
        <v>-0.00067000380127441213</v>
      </c>
      <c r="N3699" s="33" t="s">
        <v>4892</v>
      </c>
      <c r="O3699" s="33">
        <f>+'Categorias-9 feb-Depurado'!Y3698</f>
        <v>-182400</v>
      </c>
      <c r="P3699" s="111">
        <f>+'Categorias-9 feb-Depurado'!AC3698</f>
        <v>44897</v>
      </c>
      <c r="Q3699" s="111">
        <f>+'Categorias-9 feb-Depurado'!AE3698</f>
        <v>44942</v>
      </c>
      <c r="R3699" s="112" t="str">
        <f>+'Categorias-9 feb-Depurado'!AB3698</f>
        <v>Compras</v>
      </c>
    </row>
    <row r="3700" spans="2:18" s="1" customFormat="1" ht="14.5" hidden="1">
      <c r="B3700" s="57" t="str">
        <f>+'Categorias-9 feb-Depurado'!B3699</f>
        <v>AIRBUS AMERICAS CUSTOMER SERVICES</v>
      </c>
      <c r="C3700" s="30" t="s">
        <v>4900</v>
      </c>
      <c r="D3700" s="31">
        <v>5</v>
      </c>
      <c r="E3700" s="30">
        <f>+'Categorias-9 feb-Depurado'!E3699</f>
        <v>133243459</v>
      </c>
      <c r="F3700" s="30" t="str">
        <f>+'Categorias-9 feb-Depurado'!F3699</f>
        <v>2550 Wasser Terrace Suite 9100</v>
      </c>
      <c r="G3700" s="30" t="str">
        <f>+'Categorias-9 feb-Depurado'!G3699</f>
        <v>Herndon</v>
      </c>
      <c r="H3700" s="30">
        <f>+'Categorias-9 feb-Depurado'!H3699</f>
        <v>74168818</v>
      </c>
      <c r="I3700" s="107">
        <f>+'Categorias-9 feb-Depurado'!R3699</f>
        <v>1465078</v>
      </c>
      <c r="J3700" s="108">
        <f t="shared" si="236"/>
        <v>1465078</v>
      </c>
      <c r="K3700" s="107">
        <f t="shared" si="237"/>
        <v>10022.956998966911</v>
      </c>
      <c r="L3700" s="109">
        <f t="shared" si="238"/>
        <v>1475100.9569989669</v>
      </c>
      <c r="M3700" s="110">
        <f t="shared" si="239"/>
        <v>1.1245492934061542E-06</v>
      </c>
      <c r="N3700" s="33" t="s">
        <v>4892</v>
      </c>
      <c r="O3700" s="33">
        <f>+'Categorias-9 feb-Depurado'!Y3699</f>
        <v>304.44</v>
      </c>
      <c r="P3700" s="111">
        <f>+'Categorias-9 feb-Depurado'!AC3699</f>
        <v>44901</v>
      </c>
      <c r="Q3700" s="111">
        <f>+'Categorias-9 feb-Depurado'!AE3699</f>
        <v>44946</v>
      </c>
      <c r="R3700" s="112" t="str">
        <f>+'Categorias-9 feb-Depurado'!AB3699</f>
        <v>Compras</v>
      </c>
    </row>
    <row r="3701" spans="2:18" s="1" customFormat="1" ht="14.5" hidden="1">
      <c r="B3701" s="57" t="str">
        <f>+'Categorias-9 feb-Depurado'!B3700</f>
        <v>AIRBUS AMERICAS CUSTOMER SERVICES</v>
      </c>
      <c r="C3701" s="30" t="s">
        <v>4900</v>
      </c>
      <c r="D3701" s="31">
        <v>5</v>
      </c>
      <c r="E3701" s="30">
        <f>+'Categorias-9 feb-Depurado'!E3700</f>
        <v>133243459</v>
      </c>
      <c r="F3701" s="30" t="str">
        <f>+'Categorias-9 feb-Depurado'!F3700</f>
        <v>2550 Wasser Terrace Suite 9100</v>
      </c>
      <c r="G3701" s="30" t="str">
        <f>+'Categorias-9 feb-Depurado'!G3700</f>
        <v>Herndon</v>
      </c>
      <c r="H3701" s="30">
        <f>+'Categorias-9 feb-Depurado'!H3700</f>
        <v>74168817</v>
      </c>
      <c r="I3701" s="107">
        <f>+'Categorias-9 feb-Depurado'!R3700</f>
        <v>732539</v>
      </c>
      <c r="J3701" s="108">
        <f t="shared" si="236"/>
        <v>732539</v>
      </c>
      <c r="K3701" s="107">
        <f t="shared" si="237"/>
        <v>5011.4784994834554</v>
      </c>
      <c r="L3701" s="109">
        <f t="shared" si="238"/>
        <v>737550.47849948343</v>
      </c>
      <c r="M3701" s="110">
        <f t="shared" si="239"/>
        <v>5.6227464670307709E-07</v>
      </c>
      <c r="N3701" s="33" t="s">
        <v>4892</v>
      </c>
      <c r="O3701" s="33">
        <f>+'Categorias-9 feb-Depurado'!Y3700</f>
        <v>152.22</v>
      </c>
      <c r="P3701" s="111">
        <f>+'Categorias-9 feb-Depurado'!AC3700</f>
        <v>44901</v>
      </c>
      <c r="Q3701" s="111">
        <f>+'Categorias-9 feb-Depurado'!AE3700</f>
        <v>44946</v>
      </c>
      <c r="R3701" s="112" t="str">
        <f>+'Categorias-9 feb-Depurado'!AB3700</f>
        <v>Compras</v>
      </c>
    </row>
    <row r="3702" spans="2:18" s="1" customFormat="1" ht="14.5" hidden="1">
      <c r="B3702" s="57" t="str">
        <f>+'Categorias-9 feb-Depurado'!B3701</f>
        <v>AIRBUS AMERICAS CUSTOMER SERVICES</v>
      </c>
      <c r="C3702" s="30" t="s">
        <v>4900</v>
      </c>
      <c r="D3702" s="31">
        <v>5</v>
      </c>
      <c r="E3702" s="30">
        <f>+'Categorias-9 feb-Depurado'!E3701</f>
        <v>133243459</v>
      </c>
      <c r="F3702" s="30" t="str">
        <f>+'Categorias-9 feb-Depurado'!F3701</f>
        <v>2550 Wasser Terrace Suite 9100</v>
      </c>
      <c r="G3702" s="30" t="str">
        <f>+'Categorias-9 feb-Depurado'!G3701</f>
        <v>Herndon</v>
      </c>
      <c r="H3702" s="30">
        <f>+'Categorias-9 feb-Depurado'!H3701</f>
        <v>74168819</v>
      </c>
      <c r="I3702" s="107">
        <f>+'Categorias-9 feb-Depurado'!R3701</f>
        <v>991348</v>
      </c>
      <c r="J3702" s="108">
        <f t="shared" si="236"/>
        <v>991348</v>
      </c>
      <c r="K3702" s="107">
        <f t="shared" si="237"/>
        <v>6782.0541807411264</v>
      </c>
      <c r="L3702" s="109">
        <f t="shared" si="238"/>
        <v>998130.05418074108</v>
      </c>
      <c r="M3702" s="110">
        <f t="shared" si="239"/>
        <v>7.6092856006274348E-07</v>
      </c>
      <c r="N3702" s="33" t="s">
        <v>4892</v>
      </c>
      <c r="O3702" s="33">
        <f>+'Categorias-9 feb-Depurado'!Y3701</f>
        <v>206</v>
      </c>
      <c r="P3702" s="111">
        <f>+'Categorias-9 feb-Depurado'!AC3701</f>
        <v>44901</v>
      </c>
      <c r="Q3702" s="111">
        <f>+'Categorias-9 feb-Depurado'!AE3701</f>
        <v>44946</v>
      </c>
      <c r="R3702" s="112" t="str">
        <f>+'Categorias-9 feb-Depurado'!AB3701</f>
        <v>Compras</v>
      </c>
    </row>
    <row r="3703" spans="2:18" s="1" customFormat="1" ht="14.5" hidden="1">
      <c r="B3703" s="57" t="str">
        <f>+'Categorias-9 feb-Depurado'!B3702</f>
        <v>AIRBUS AMERICAS CUSTOMER SERVICES</v>
      </c>
      <c r="C3703" s="30" t="s">
        <v>4900</v>
      </c>
      <c r="D3703" s="31">
        <v>5</v>
      </c>
      <c r="E3703" s="30">
        <f>+'Categorias-9 feb-Depurado'!E3702</f>
        <v>133243459</v>
      </c>
      <c r="F3703" s="30" t="str">
        <f>+'Categorias-9 feb-Depurado'!F3702</f>
        <v>2550 Wasser Terrace Suite 9100</v>
      </c>
      <c r="G3703" s="30" t="str">
        <f>+'Categorias-9 feb-Depurado'!G3702</f>
        <v>Herndon</v>
      </c>
      <c r="H3703" s="30" t="str">
        <f>+'Categorias-9 feb-Depurado'!H3702</f>
        <v>74170101.</v>
      </c>
      <c r="I3703" s="107">
        <f>+'Categorias-9 feb-Depurado'!R3702</f>
        <v>10118472</v>
      </c>
      <c r="J3703" s="108">
        <f t="shared" si="236"/>
        <v>10118472</v>
      </c>
      <c r="K3703" s="107">
        <f t="shared" si="237"/>
        <v>65750.574638877966</v>
      </c>
      <c r="L3703" s="109">
        <f t="shared" si="238"/>
        <v>10184222.574638877</v>
      </c>
      <c r="M3703" s="110">
        <f t="shared" si="239"/>
        <v>7.7639840485909023E-06</v>
      </c>
      <c r="N3703" s="33" t="s">
        <v>4892</v>
      </c>
      <c r="O3703" s="33">
        <f>+'Categorias-9 feb-Depurado'!Y3702</f>
        <v>2100</v>
      </c>
      <c r="P3703" s="111">
        <f>+'Categorias-9 feb-Depurado'!AC3702</f>
        <v>44902</v>
      </c>
      <c r="Q3703" s="111">
        <f>+'Categorias-9 feb-Depurado'!AE3702</f>
        <v>44947</v>
      </c>
      <c r="R3703" s="112" t="str">
        <f>+'Categorias-9 feb-Depurado'!AB3702</f>
        <v>Compras</v>
      </c>
    </row>
    <row r="3704" spans="2:18" s="1" customFormat="1" ht="14.5" hidden="1">
      <c r="B3704" s="57" t="str">
        <f>+'Categorias-9 feb-Depurado'!B3703</f>
        <v>AIRBUS AMERICAS CUSTOMER SERVICES</v>
      </c>
      <c r="C3704" s="30" t="s">
        <v>4900</v>
      </c>
      <c r="D3704" s="31">
        <v>5</v>
      </c>
      <c r="E3704" s="30">
        <f>+'Categorias-9 feb-Depurado'!E3703</f>
        <v>133243459</v>
      </c>
      <c r="F3704" s="30" t="str">
        <f>+'Categorias-9 feb-Depurado'!F3703</f>
        <v>2550 Wasser Terrace Suite 9100</v>
      </c>
      <c r="G3704" s="30" t="str">
        <f>+'Categorias-9 feb-Depurado'!G3703</f>
        <v>Herndon</v>
      </c>
      <c r="H3704" s="30">
        <f>+'Categorias-9 feb-Depurado'!H3703</f>
        <v>654261</v>
      </c>
      <c r="I3704" s="107">
        <f>+'Categorias-9 feb-Depurado'!R3703</f>
        <v>14567588</v>
      </c>
      <c r="J3704" s="108">
        <f t="shared" si="236"/>
        <v>14567588</v>
      </c>
      <c r="K3704" s="107">
        <f t="shared" si="237"/>
        <v>89663.785473537588</v>
      </c>
      <c r="L3704" s="109">
        <f t="shared" si="238"/>
        <v>14657251.785473537</v>
      </c>
      <c r="M3704" s="110">
        <f t="shared" si="239"/>
        <v>1.117401630066321E-05</v>
      </c>
      <c r="N3704" s="33" t="s">
        <v>4892</v>
      </c>
      <c r="O3704" s="33">
        <f>+'Categorias-9 feb-Depurado'!Y3703</f>
        <v>3018.6700000000001</v>
      </c>
      <c r="P3704" s="111">
        <f>+'Categorias-9 feb-Depurado'!AC3703</f>
        <v>44903</v>
      </c>
      <c r="Q3704" s="111">
        <f>+'Categorias-9 feb-Depurado'!AE3703</f>
        <v>44948</v>
      </c>
      <c r="R3704" s="112" t="str">
        <f>+'Categorias-9 feb-Depurado'!AB3703</f>
        <v>Compras</v>
      </c>
    </row>
    <row r="3705" spans="2:18" s="1" customFormat="1" ht="14.5" hidden="1">
      <c r="B3705" s="57" t="str">
        <f>+'Categorias-9 feb-Depurado'!B3704</f>
        <v>AIRBUS AMERICAS CUSTOMER SERVICES</v>
      </c>
      <c r="C3705" s="30" t="s">
        <v>4900</v>
      </c>
      <c r="D3705" s="31">
        <v>5</v>
      </c>
      <c r="E3705" s="30">
        <f>+'Categorias-9 feb-Depurado'!E3704</f>
        <v>133243459</v>
      </c>
      <c r="F3705" s="30" t="str">
        <f>+'Categorias-9 feb-Depurado'!F3704</f>
        <v>2550 Wasser Terrace Suite 9100</v>
      </c>
      <c r="G3705" s="30" t="str">
        <f>+'Categorias-9 feb-Depurado'!G3704</f>
        <v>Herndon</v>
      </c>
      <c r="H3705" s="30">
        <f>+'Categorias-9 feb-Depurado'!H3704</f>
        <v>654259</v>
      </c>
      <c r="I3705" s="107">
        <f>+'Categorias-9 feb-Depurado'!R3704</f>
        <v>17902768</v>
      </c>
      <c r="J3705" s="108">
        <f t="shared" si="236"/>
        <v>17902768</v>
      </c>
      <c r="K3705" s="107">
        <f t="shared" si="237"/>
        <v>110191.88278351321</v>
      </c>
      <c r="L3705" s="109">
        <f t="shared" si="238"/>
        <v>18012959.882783514</v>
      </c>
      <c r="M3705" s="110">
        <f t="shared" si="239"/>
        <v>1.3732254197399852E-05</v>
      </c>
      <c r="N3705" s="33" t="s">
        <v>4892</v>
      </c>
      <c r="O3705" s="33">
        <f>+'Categorias-9 feb-Depurado'!Y3704</f>
        <v>3709.7800000000002</v>
      </c>
      <c r="P3705" s="111">
        <f>+'Categorias-9 feb-Depurado'!AC3704</f>
        <v>44903</v>
      </c>
      <c r="Q3705" s="111">
        <f>+'Categorias-9 feb-Depurado'!AE3704</f>
        <v>44948</v>
      </c>
      <c r="R3705" s="112" t="str">
        <f>+'Categorias-9 feb-Depurado'!AB3704</f>
        <v>Compras</v>
      </c>
    </row>
    <row r="3706" spans="2:18" s="1" customFormat="1" ht="14.5" hidden="1">
      <c r="B3706" s="57" t="str">
        <f>+'Categorias-9 feb-Depurado'!B3705</f>
        <v>AIRBUS AMERICAS CUSTOMER SERVICES</v>
      </c>
      <c r="C3706" s="30" t="s">
        <v>4900</v>
      </c>
      <c r="D3706" s="31">
        <v>5</v>
      </c>
      <c r="E3706" s="30">
        <f>+'Categorias-9 feb-Depurado'!E3705</f>
        <v>133243459</v>
      </c>
      <c r="F3706" s="30" t="str">
        <f>+'Categorias-9 feb-Depurado'!F3705</f>
        <v>2550 Wasser Terrace Suite 9100</v>
      </c>
      <c r="G3706" s="30" t="str">
        <f>+'Categorias-9 feb-Depurado'!G3705</f>
        <v>Herndon</v>
      </c>
      <c r="H3706" s="30">
        <f>+'Categorias-9 feb-Depurado'!H3705</f>
        <v>654260</v>
      </c>
      <c r="I3706" s="107">
        <f>+'Categorias-9 feb-Depurado'!R3705</f>
        <v>64333140</v>
      </c>
      <c r="J3706" s="108">
        <f t="shared" si="236"/>
        <v>64333140</v>
      </c>
      <c r="K3706" s="107">
        <f t="shared" si="237"/>
        <v>395971.71912049269</v>
      </c>
      <c r="L3706" s="109">
        <f t="shared" si="238"/>
        <v>64729111.719120495</v>
      </c>
      <c r="M3706" s="110">
        <f t="shared" si="239"/>
        <v>4.9346505065412919E-05</v>
      </c>
      <c r="N3706" s="33" t="s">
        <v>4892</v>
      </c>
      <c r="O3706" s="33">
        <f>+'Categorias-9 feb-Depurado'!Y3705</f>
        <v>13331</v>
      </c>
      <c r="P3706" s="111">
        <f>+'Categorias-9 feb-Depurado'!AC3705</f>
        <v>44903</v>
      </c>
      <c r="Q3706" s="111">
        <f>+'Categorias-9 feb-Depurado'!AE3705</f>
        <v>44948</v>
      </c>
      <c r="R3706" s="112" t="str">
        <f>+'Categorias-9 feb-Depurado'!AB3705</f>
        <v>Compras</v>
      </c>
    </row>
    <row r="3707" spans="2:18" s="1" customFormat="1" ht="14.5" hidden="1">
      <c r="B3707" s="57" t="str">
        <f>+'Categorias-9 feb-Depurado'!B3706</f>
        <v>AIRBUS AMERICAS CUSTOMER SERVICES</v>
      </c>
      <c r="C3707" s="30" t="s">
        <v>4900</v>
      </c>
      <c r="D3707" s="31">
        <v>5</v>
      </c>
      <c r="E3707" s="30">
        <f>+'Categorias-9 feb-Depurado'!E3706</f>
        <v>133243459</v>
      </c>
      <c r="F3707" s="30" t="str">
        <f>+'Categorias-9 feb-Depurado'!F3706</f>
        <v>2550 Wasser Terrace Suite 9100</v>
      </c>
      <c r="G3707" s="30" t="str">
        <f>+'Categorias-9 feb-Depurado'!G3706</f>
        <v>Herndon</v>
      </c>
      <c r="H3707" s="30">
        <f>+'Categorias-9 feb-Depurado'!H3706</f>
        <v>654258</v>
      </c>
      <c r="I3707" s="107">
        <f>+'Categorias-9 feb-Depurado'!R3706</f>
        <v>9786783</v>
      </c>
      <c r="J3707" s="108">
        <f t="shared" si="236"/>
        <v>9786783</v>
      </c>
      <c r="K3707" s="107">
        <f t="shared" si="237"/>
        <v>60237.83837022743</v>
      </c>
      <c r="L3707" s="109">
        <f t="shared" si="238"/>
        <v>9847020.8383702282</v>
      </c>
      <c r="M3707" s="110">
        <f t="shared" si="239"/>
        <v>7.5069169153502699E-06</v>
      </c>
      <c r="N3707" s="33" t="s">
        <v>4892</v>
      </c>
      <c r="O3707" s="33">
        <f>+'Categorias-9 feb-Depurado'!Y3706</f>
        <v>2028</v>
      </c>
      <c r="P3707" s="111">
        <f>+'Categorias-9 feb-Depurado'!AC3706</f>
        <v>44903</v>
      </c>
      <c r="Q3707" s="111">
        <f>+'Categorias-9 feb-Depurado'!AE3706</f>
        <v>44948</v>
      </c>
      <c r="R3707" s="112" t="str">
        <f>+'Categorias-9 feb-Depurado'!AB3706</f>
        <v>Compras</v>
      </c>
    </row>
    <row r="3708" spans="2:18" s="1" customFormat="1" ht="14.5" hidden="1">
      <c r="B3708" s="57" t="str">
        <f>+'Categorias-9 feb-Depurado'!B3707</f>
        <v>AIRBUS AMERICAS CUSTOMER SERVICES</v>
      </c>
      <c r="C3708" s="30" t="s">
        <v>4900</v>
      </c>
      <c r="D3708" s="31">
        <v>5</v>
      </c>
      <c r="E3708" s="30">
        <f>+'Categorias-9 feb-Depurado'!E3707</f>
        <v>133243459</v>
      </c>
      <c r="F3708" s="30" t="str">
        <f>+'Categorias-9 feb-Depurado'!F3707</f>
        <v>2550 Wasser Terrace Suite 9100</v>
      </c>
      <c r="G3708" s="30" t="str">
        <f>+'Categorias-9 feb-Depurado'!G3707</f>
        <v>Herndon</v>
      </c>
      <c r="H3708" s="30">
        <f>+'Categorias-9 feb-Depurado'!H3707</f>
        <v>654514</v>
      </c>
      <c r="I3708" s="107">
        <f>+'Categorias-9 feb-Depurado'!R3707</f>
        <v>669405850</v>
      </c>
      <c r="J3708" s="108">
        <f t="shared" si="236"/>
        <v>669405850</v>
      </c>
      <c r="K3708" s="107">
        <f t="shared" si="237"/>
        <v>3202418.4923054846</v>
      </c>
      <c r="L3708" s="109">
        <f t="shared" si="238"/>
        <v>672608268.49230552</v>
      </c>
      <c r="M3708" s="110">
        <f t="shared" si="239"/>
        <v>0.00051276568527959315</v>
      </c>
      <c r="N3708" s="33" t="s">
        <v>4892</v>
      </c>
      <c r="O3708" s="33">
        <f>+'Categorias-9 feb-Depurado'!Y3707</f>
        <v>138996.51999999999</v>
      </c>
      <c r="P3708" s="111">
        <f>+'Categorias-9 feb-Depurado'!AC3707</f>
        <v>44907</v>
      </c>
      <c r="Q3708" s="111">
        <f>+'Categorias-9 feb-Depurado'!AE3707</f>
        <v>44952</v>
      </c>
      <c r="R3708" s="112" t="str">
        <f>+'Categorias-9 feb-Depurado'!AB3707</f>
        <v>Compras</v>
      </c>
    </row>
    <row r="3709" spans="2:18" s="1" customFormat="1" ht="14.5" hidden="1">
      <c r="B3709" s="57" t="str">
        <f>+'Categorias-9 feb-Depurado'!B3708</f>
        <v>AIRBUS AMERICAS CUSTOMER SERVICES</v>
      </c>
      <c r="C3709" s="30" t="s">
        <v>4900</v>
      </c>
      <c r="D3709" s="31">
        <v>5</v>
      </c>
      <c r="E3709" s="30">
        <f>+'Categorias-9 feb-Depurado'!E3708</f>
        <v>133243459</v>
      </c>
      <c r="F3709" s="30" t="str">
        <f>+'Categorias-9 feb-Depurado'!F3708</f>
        <v>2550 Wasser Terrace Suite 9100</v>
      </c>
      <c r="G3709" s="30" t="str">
        <f>+'Categorias-9 feb-Depurado'!G3708</f>
        <v>Herndon</v>
      </c>
      <c r="H3709" s="30">
        <f>+'Categorias-9 feb-Depurado'!H3708</f>
        <v>654515</v>
      </c>
      <c r="I3709" s="107">
        <f>+'Categorias-9 feb-Depurado'!R3708</f>
        <v>1290507128</v>
      </c>
      <c r="J3709" s="108">
        <f t="shared" si="236"/>
        <v>1290507128</v>
      </c>
      <c r="K3709" s="107">
        <f t="shared" si="237"/>
        <v>6173749.2899998426</v>
      </c>
      <c r="L3709" s="109">
        <f t="shared" si="238"/>
        <v>1296680877.29</v>
      </c>
      <c r="M3709" s="110">
        <f t="shared" si="239"/>
        <v>0.00098853001037729153</v>
      </c>
      <c r="N3709" s="33" t="s">
        <v>4892</v>
      </c>
      <c r="O3709" s="33">
        <f>+'Categorias-9 feb-Depurado'!Y3708</f>
        <v>267963</v>
      </c>
      <c r="P3709" s="111">
        <f>+'Categorias-9 feb-Depurado'!AC3708</f>
        <v>44907</v>
      </c>
      <c r="Q3709" s="111">
        <f>+'Categorias-9 feb-Depurado'!AE3708</f>
        <v>44952</v>
      </c>
      <c r="R3709" s="112" t="str">
        <f>+'Categorias-9 feb-Depurado'!AB3708</f>
        <v>Compras</v>
      </c>
    </row>
    <row r="3710" spans="2:18" s="1" customFormat="1" ht="14.5" hidden="1">
      <c r="B3710" s="57" t="str">
        <f>+'Categorias-9 feb-Depurado'!B3709</f>
        <v>AIRBUS AMERICAS CUSTOMER SERVICES</v>
      </c>
      <c r="C3710" s="30" t="s">
        <v>4900</v>
      </c>
      <c r="D3710" s="31">
        <v>5</v>
      </c>
      <c r="E3710" s="30">
        <f>+'Categorias-9 feb-Depurado'!E3709</f>
        <v>133243459</v>
      </c>
      <c r="F3710" s="30" t="str">
        <f>+'Categorias-9 feb-Depurado'!F3709</f>
        <v>2550 Wasser Terrace Suite 9100</v>
      </c>
      <c r="G3710" s="30" t="str">
        <f>+'Categorias-9 feb-Depurado'!G3709</f>
        <v>Herndon</v>
      </c>
      <c r="H3710" s="30">
        <f>+'Categorias-9 feb-Depurado'!H3709</f>
        <v>74177008</v>
      </c>
      <c r="I3710" s="107">
        <f>+'Categorias-9 feb-Depurado'!R3709</f>
        <v>3370859</v>
      </c>
      <c r="J3710" s="108">
        <f t="shared" si="236"/>
        <v>3370859</v>
      </c>
      <c r="K3710" s="107">
        <f t="shared" si="237"/>
        <v>14971.675419888794</v>
      </c>
      <c r="L3710" s="109">
        <f t="shared" si="238"/>
        <v>3385830.6754198889</v>
      </c>
      <c r="M3710" s="110">
        <f t="shared" si="239"/>
        <v>2.5812019682927942E-06</v>
      </c>
      <c r="N3710" s="33" t="s">
        <v>4892</v>
      </c>
      <c r="O3710" s="33">
        <f>+'Categorias-9 feb-Depurado'!Y3709</f>
        <v>697</v>
      </c>
      <c r="P3710" s="111">
        <f>+'Categorias-9 feb-Depurado'!AC3709</f>
        <v>44908</v>
      </c>
      <c r="Q3710" s="111">
        <f>+'Categorias-9 feb-Depurado'!AE3709</f>
        <v>44953</v>
      </c>
      <c r="R3710" s="112" t="str">
        <f>+'Categorias-9 feb-Depurado'!AB3709</f>
        <v>Compras</v>
      </c>
    </row>
    <row r="3711" spans="2:18" s="1" customFormat="1" ht="14.5" hidden="1">
      <c r="B3711" s="57" t="str">
        <f>+'Categorias-9 feb-Depurado'!B3710</f>
        <v>AIRBUS AMERICAS CUSTOMER SERVICES</v>
      </c>
      <c r="C3711" s="30" t="s">
        <v>4900</v>
      </c>
      <c r="D3711" s="31">
        <v>5</v>
      </c>
      <c r="E3711" s="30">
        <f>+'Categorias-9 feb-Depurado'!E3710</f>
        <v>133243459</v>
      </c>
      <c r="F3711" s="30" t="str">
        <f>+'Categorias-9 feb-Depurado'!F3710</f>
        <v>2550 Wasser Terrace Suite 9100</v>
      </c>
      <c r="G3711" s="30" t="str">
        <f>+'Categorias-9 feb-Depurado'!G3710</f>
        <v>Herndon</v>
      </c>
      <c r="H3711" s="30">
        <f>+'Categorias-9 feb-Depurado'!H3710</f>
        <v>74178285</v>
      </c>
      <c r="I3711" s="107">
        <f>+'Categorias-9 feb-Depurado'!R3710</f>
        <v>172497</v>
      </c>
      <c r="J3711" s="108">
        <f t="shared" si="236"/>
        <v>172497</v>
      </c>
      <c r="K3711" s="107">
        <f t="shared" si="237"/>
        <v>707.09078766467042</v>
      </c>
      <c r="L3711" s="109">
        <f t="shared" si="238"/>
        <v>173204.09078766467</v>
      </c>
      <c r="M3711" s="110">
        <f t="shared" si="239"/>
        <v>1.32042852379805E-07</v>
      </c>
      <c r="N3711" s="33" t="s">
        <v>4892</v>
      </c>
      <c r="O3711" s="33">
        <f>+'Categorias-9 feb-Depurado'!Y3710</f>
        <v>36</v>
      </c>
      <c r="P3711" s="111">
        <f>+'Categorias-9 feb-Depurado'!AC3710</f>
        <v>44909</v>
      </c>
      <c r="Q3711" s="111">
        <f>+'Categorias-9 feb-Depurado'!AE3710</f>
        <v>44954</v>
      </c>
      <c r="R3711" s="112" t="str">
        <f>+'Categorias-9 feb-Depurado'!AB3710</f>
        <v>Compras</v>
      </c>
    </row>
    <row r="3712" spans="2:18" s="1" customFormat="1" ht="14.5" hidden="1">
      <c r="B3712" s="57" t="str">
        <f>+'Categorias-9 feb-Depurado'!B3711</f>
        <v>AIRBUS AMERICAS CUSTOMER SERVICES</v>
      </c>
      <c r="C3712" s="30" t="s">
        <v>4900</v>
      </c>
      <c r="D3712" s="31">
        <v>5</v>
      </c>
      <c r="E3712" s="30">
        <f>+'Categorias-9 feb-Depurado'!E3711</f>
        <v>133243459</v>
      </c>
      <c r="F3712" s="30" t="str">
        <f>+'Categorias-9 feb-Depurado'!F3711</f>
        <v>2550 Wasser Terrace Suite 9100</v>
      </c>
      <c r="G3712" s="30" t="str">
        <f>+'Categorias-9 feb-Depurado'!G3711</f>
        <v>Herndon</v>
      </c>
      <c r="H3712" s="30">
        <f>+'Categorias-9 feb-Depurado'!H3711</f>
        <v>74178286</v>
      </c>
      <c r="I3712" s="107">
        <f>+'Categorias-9 feb-Depurado'!R3711</f>
        <v>172497</v>
      </c>
      <c r="J3712" s="108">
        <f t="shared" si="236"/>
        <v>172497</v>
      </c>
      <c r="K3712" s="107">
        <f t="shared" si="237"/>
        <v>707.09078766467042</v>
      </c>
      <c r="L3712" s="109">
        <f t="shared" si="238"/>
        <v>173204.09078766467</v>
      </c>
      <c r="M3712" s="110">
        <f t="shared" si="239"/>
        <v>1.32042852379805E-07</v>
      </c>
      <c r="N3712" s="33" t="s">
        <v>4892</v>
      </c>
      <c r="O3712" s="33">
        <f>+'Categorias-9 feb-Depurado'!Y3711</f>
        <v>36</v>
      </c>
      <c r="P3712" s="111">
        <f>+'Categorias-9 feb-Depurado'!AC3711</f>
        <v>44909</v>
      </c>
      <c r="Q3712" s="111">
        <f>+'Categorias-9 feb-Depurado'!AE3711</f>
        <v>44954</v>
      </c>
      <c r="R3712" s="112" t="str">
        <f>+'Categorias-9 feb-Depurado'!AB3711</f>
        <v>Compras</v>
      </c>
    </row>
    <row r="3713" spans="2:18" s="1" customFormat="1" ht="14.5" hidden="1">
      <c r="B3713" s="57" t="str">
        <f>+'Categorias-9 feb-Depurado'!B3712</f>
        <v>AIRBUS AMERICAS CUSTOMER SERVICES</v>
      </c>
      <c r="C3713" s="30" t="s">
        <v>4900</v>
      </c>
      <c r="D3713" s="31">
        <v>5</v>
      </c>
      <c r="E3713" s="30">
        <f>+'Categorias-9 feb-Depurado'!E3712</f>
        <v>133243459</v>
      </c>
      <c r="F3713" s="30" t="str">
        <f>+'Categorias-9 feb-Depurado'!F3712</f>
        <v>2550 Wasser Terrace Suite 9100</v>
      </c>
      <c r="G3713" s="30" t="str">
        <f>+'Categorias-9 feb-Depurado'!G3712</f>
        <v>Herndon</v>
      </c>
      <c r="H3713" s="30">
        <f>+'Categorias-9 feb-Depurado'!H3712</f>
        <v>74178287</v>
      </c>
      <c r="I3713" s="107">
        <f>+'Categorias-9 feb-Depurado'!R3712</f>
        <v>57499</v>
      </c>
      <c r="J3713" s="108">
        <f t="shared" si="236"/>
        <v>57499</v>
      </c>
      <c r="K3713" s="107">
        <f t="shared" si="237"/>
        <v>235.69692922155679</v>
      </c>
      <c r="L3713" s="109">
        <f t="shared" si="238"/>
        <v>57734.696929221558</v>
      </c>
      <c r="M3713" s="110">
        <f t="shared" si="239"/>
        <v>4.4014284126601671E-08</v>
      </c>
      <c r="N3713" s="33" t="s">
        <v>4892</v>
      </c>
      <c r="O3713" s="33">
        <f>+'Categorias-9 feb-Depurado'!Y3712</f>
        <v>12</v>
      </c>
      <c r="P3713" s="111">
        <f>+'Categorias-9 feb-Depurado'!AC3712</f>
        <v>44909</v>
      </c>
      <c r="Q3713" s="111">
        <f>+'Categorias-9 feb-Depurado'!AE3712</f>
        <v>44954</v>
      </c>
      <c r="R3713" s="112" t="str">
        <f>+'Categorias-9 feb-Depurado'!AB3712</f>
        <v>Compras</v>
      </c>
    </row>
    <row r="3714" spans="2:18" s="1" customFormat="1" ht="14.5" hidden="1">
      <c r="B3714" s="57" t="str">
        <f>+'Categorias-9 feb-Depurado'!B3713</f>
        <v>AIRBUS AMERICAS CUSTOMER SERVICES</v>
      </c>
      <c r="C3714" s="30" t="s">
        <v>4900</v>
      </c>
      <c r="D3714" s="31">
        <v>5</v>
      </c>
      <c r="E3714" s="30">
        <f>+'Categorias-9 feb-Depurado'!E3713</f>
        <v>133243459</v>
      </c>
      <c r="F3714" s="30" t="str">
        <f>+'Categorias-9 feb-Depurado'!F3713</f>
        <v>2550 Wasser Terrace Suite 9100</v>
      </c>
      <c r="G3714" s="30" t="str">
        <f>+'Categorias-9 feb-Depurado'!G3713</f>
        <v>Herndon</v>
      </c>
      <c r="H3714" s="30">
        <f>+'Categorias-9 feb-Depurado'!H3713</f>
        <v>74179764</v>
      </c>
      <c r="I3714" s="107">
        <f>+'Categorias-9 feb-Depurado'!R3713</f>
        <v>347859</v>
      </c>
      <c r="J3714" s="108">
        <f t="shared" si="236"/>
        <v>347859</v>
      </c>
      <c r="K3714" s="107">
        <f t="shared" si="237"/>
        <v>1306.8755791446242</v>
      </c>
      <c r="L3714" s="109">
        <f t="shared" si="238"/>
        <v>349165.87557914463</v>
      </c>
      <c r="M3714" s="110">
        <f t="shared" si="239"/>
        <v>2.6618804414777641E-07</v>
      </c>
      <c r="N3714" s="33" t="s">
        <v>4892</v>
      </c>
      <c r="O3714" s="33">
        <f>+'Categorias-9 feb-Depurado'!Y3713</f>
        <v>72.799999999999997</v>
      </c>
      <c r="P3714" s="111">
        <f>+'Categorias-9 feb-Depurado'!AC3713</f>
        <v>44910</v>
      </c>
      <c r="Q3714" s="111">
        <f>+'Categorias-9 feb-Depurado'!AE3713</f>
        <v>44955</v>
      </c>
      <c r="R3714" s="112" t="str">
        <f>+'Categorias-9 feb-Depurado'!AB3713</f>
        <v>Compras</v>
      </c>
    </row>
    <row r="3715" spans="2:18" s="1" customFormat="1" ht="14.5" hidden="1">
      <c r="B3715" s="57" t="str">
        <f>+'Categorias-9 feb-Depurado'!B3714</f>
        <v>AIRBUS AMERICAS CUSTOMER SERVICES</v>
      </c>
      <c r="C3715" s="30" t="s">
        <v>4900</v>
      </c>
      <c r="D3715" s="31">
        <v>5</v>
      </c>
      <c r="E3715" s="30">
        <f>+'Categorias-9 feb-Depurado'!E3714</f>
        <v>133243459</v>
      </c>
      <c r="F3715" s="30" t="str">
        <f>+'Categorias-9 feb-Depurado'!F3714</f>
        <v>2550 Wasser Terrace Suite 9100</v>
      </c>
      <c r="G3715" s="30" t="str">
        <f>+'Categorias-9 feb-Depurado'!G3714</f>
        <v>Herndon</v>
      </c>
      <c r="H3715" s="30">
        <f>+'Categorias-9 feb-Depurado'!H3714</f>
        <v>74179767</v>
      </c>
      <c r="I3715" s="107">
        <f>+'Categorias-9 feb-Depurado'!R3714</f>
        <v>212156</v>
      </c>
      <c r="J3715" s="108">
        <f t="shared" si="236"/>
        <v>212156</v>
      </c>
      <c r="K3715" s="107">
        <f t="shared" si="237"/>
        <v>797.05137819923266</v>
      </c>
      <c r="L3715" s="109">
        <f t="shared" si="238"/>
        <v>212953.05137819922</v>
      </c>
      <c r="M3715" s="110">
        <f t="shared" si="239"/>
        <v>1.6234563629003604E-07</v>
      </c>
      <c r="N3715" s="33" t="s">
        <v>4892</v>
      </c>
      <c r="O3715" s="33">
        <f>+'Categorias-9 feb-Depurado'!Y3714</f>
        <v>44.399999999999999</v>
      </c>
      <c r="P3715" s="111">
        <f>+'Categorias-9 feb-Depurado'!AC3714</f>
        <v>44910</v>
      </c>
      <c r="Q3715" s="111">
        <f>+'Categorias-9 feb-Depurado'!AE3714</f>
        <v>44955</v>
      </c>
      <c r="R3715" s="112" t="str">
        <f>+'Categorias-9 feb-Depurado'!AB3714</f>
        <v>Compras</v>
      </c>
    </row>
    <row r="3716" spans="2:18" s="1" customFormat="1" ht="14.5" hidden="1">
      <c r="B3716" s="57" t="str">
        <f>+'Categorias-9 feb-Depurado'!B3715</f>
        <v>AIRBUS AMERICAS CUSTOMER SERVICES</v>
      </c>
      <c r="C3716" s="30" t="s">
        <v>4900</v>
      </c>
      <c r="D3716" s="31">
        <v>5</v>
      </c>
      <c r="E3716" s="30">
        <f>+'Categorias-9 feb-Depurado'!E3715</f>
        <v>133243459</v>
      </c>
      <c r="F3716" s="30" t="str">
        <f>+'Categorias-9 feb-Depurado'!F3715</f>
        <v>2550 Wasser Terrace Suite 9100</v>
      </c>
      <c r="G3716" s="30" t="str">
        <f>+'Categorias-9 feb-Depurado'!G3715</f>
        <v>Herndon</v>
      </c>
      <c r="H3716" s="30">
        <f>+'Categorias-9 feb-Depurado'!H3715</f>
        <v>74179768</v>
      </c>
      <c r="I3716" s="107">
        <f>+'Categorias-9 feb-Depurado'!R3715</f>
        <v>5781719</v>
      </c>
      <c r="J3716" s="108">
        <f t="shared" si="236"/>
        <v>5781719</v>
      </c>
      <c r="K3716" s="107">
        <f t="shared" si="237"/>
        <v>21721.408290647869</v>
      </c>
      <c r="L3716" s="109">
        <f t="shared" si="238"/>
        <v>5803440.4082906479</v>
      </c>
      <c r="M3716" s="110">
        <f t="shared" si="239"/>
        <v>4.4242767110295767E-06</v>
      </c>
      <c r="N3716" s="33" t="s">
        <v>4892</v>
      </c>
      <c r="O3716" s="33">
        <f>+'Categorias-9 feb-Depurado'!Y3715</f>
        <v>1210</v>
      </c>
      <c r="P3716" s="111">
        <f>+'Categorias-9 feb-Depurado'!AC3715</f>
        <v>44910</v>
      </c>
      <c r="Q3716" s="111">
        <f>+'Categorias-9 feb-Depurado'!AE3715</f>
        <v>44955</v>
      </c>
      <c r="R3716" s="112" t="str">
        <f>+'Categorias-9 feb-Depurado'!AB3715</f>
        <v>Compras</v>
      </c>
    </row>
    <row r="3717" spans="2:18" s="1" customFormat="1" ht="14.5" hidden="1">
      <c r="B3717" s="57" t="str">
        <f>+'Categorias-9 feb-Depurado'!B3716</f>
        <v>AIRBUS AMERICAS CUSTOMER SERVICES</v>
      </c>
      <c r="C3717" s="30" t="s">
        <v>4900</v>
      </c>
      <c r="D3717" s="31">
        <v>5</v>
      </c>
      <c r="E3717" s="30">
        <f>+'Categorias-9 feb-Depurado'!E3716</f>
        <v>133243459</v>
      </c>
      <c r="F3717" s="30" t="str">
        <f>+'Categorias-9 feb-Depurado'!F3716</f>
        <v>2550 Wasser Terrace Suite 9100</v>
      </c>
      <c r="G3717" s="30" t="str">
        <f>+'Categorias-9 feb-Depurado'!G3716</f>
        <v>Herndon</v>
      </c>
      <c r="H3717" s="30">
        <f>+'Categorias-9 feb-Depurado'!H3716</f>
        <v>74179765</v>
      </c>
      <c r="I3717" s="107">
        <f>+'Categorias-9 feb-Depurado'!R3716</f>
        <v>106078</v>
      </c>
      <c r="J3717" s="108">
        <f t="shared" si="236"/>
        <v>106078</v>
      </c>
      <c r="K3717" s="107">
        <f t="shared" si="237"/>
        <v>398.52568909961633</v>
      </c>
      <c r="L3717" s="109">
        <f t="shared" si="238"/>
        <v>106476.52568909961</v>
      </c>
      <c r="M3717" s="110">
        <f t="shared" si="239"/>
        <v>8.1172818145018019E-08</v>
      </c>
      <c r="N3717" s="33" t="s">
        <v>4892</v>
      </c>
      <c r="O3717" s="33">
        <f>+'Categorias-9 feb-Depurado'!Y3716</f>
        <v>22.199999999999999</v>
      </c>
      <c r="P3717" s="111">
        <f>+'Categorias-9 feb-Depurado'!AC3716</f>
        <v>44910</v>
      </c>
      <c r="Q3717" s="111">
        <f>+'Categorias-9 feb-Depurado'!AE3716</f>
        <v>44955</v>
      </c>
      <c r="R3717" s="112" t="str">
        <f>+'Categorias-9 feb-Depurado'!AB3716</f>
        <v>Compras</v>
      </c>
    </row>
    <row r="3718" spans="2:18" s="1" customFormat="1" ht="14.5" hidden="1">
      <c r="B3718" s="57" t="str">
        <f>+'Categorias-9 feb-Depurado'!B3717</f>
        <v>AIRBUS AMERICAS CUSTOMER SERVICES</v>
      </c>
      <c r="C3718" s="30" t="s">
        <v>4900</v>
      </c>
      <c r="D3718" s="31">
        <v>5</v>
      </c>
      <c r="E3718" s="30">
        <f>+'Categorias-9 feb-Depurado'!E3717</f>
        <v>133243459</v>
      </c>
      <c r="F3718" s="30" t="str">
        <f>+'Categorias-9 feb-Depurado'!F3717</f>
        <v>2550 Wasser Terrace Suite 9100</v>
      </c>
      <c r="G3718" s="30" t="str">
        <f>+'Categorias-9 feb-Depurado'!G3717</f>
        <v>Herndon</v>
      </c>
      <c r="H3718" s="30">
        <f>+'Categorias-9 feb-Depurado'!H3717</f>
        <v>74179766</v>
      </c>
      <c r="I3718" s="107">
        <f>+'Categorias-9 feb-Depurado'!R3717</f>
        <v>1604546</v>
      </c>
      <c r="J3718" s="108">
        <f t="shared" si="236"/>
        <v>1604546</v>
      </c>
      <c r="K3718" s="107">
        <f t="shared" si="237"/>
        <v>6028.1377886275477</v>
      </c>
      <c r="L3718" s="109">
        <f t="shared" si="238"/>
        <v>1610574.1377886275</v>
      </c>
      <c r="M3718" s="110">
        <f t="shared" si="239"/>
        <v>1.2278278310612576E-06</v>
      </c>
      <c r="N3718" s="33" t="s">
        <v>4892</v>
      </c>
      <c r="O3718" s="33">
        <f>+'Categorias-9 feb-Depurado'!Y3717</f>
        <v>335.80000000000001</v>
      </c>
      <c r="P3718" s="111">
        <f>+'Categorias-9 feb-Depurado'!AC3717</f>
        <v>44910</v>
      </c>
      <c r="Q3718" s="111">
        <f>+'Categorias-9 feb-Depurado'!AE3717</f>
        <v>44955</v>
      </c>
      <c r="R3718" s="112" t="str">
        <f>+'Categorias-9 feb-Depurado'!AB3717</f>
        <v>Compras</v>
      </c>
    </row>
    <row r="3719" spans="2:18" s="1" customFormat="1" ht="14.5" hidden="1">
      <c r="B3719" s="57" t="str">
        <f>+'Categorias-9 feb-Depurado'!B3718</f>
        <v>AIRBUS AMERICAS CUSTOMER SERVICES</v>
      </c>
      <c r="C3719" s="30" t="s">
        <v>4900</v>
      </c>
      <c r="D3719" s="31">
        <v>5</v>
      </c>
      <c r="E3719" s="30">
        <f>+'Categorias-9 feb-Depurado'!E3718</f>
        <v>133243459</v>
      </c>
      <c r="F3719" s="30" t="str">
        <f>+'Categorias-9 feb-Depurado'!F3718</f>
        <v>2550 Wasser Terrace Suite 9100</v>
      </c>
      <c r="G3719" s="30" t="str">
        <f>+'Categorias-9 feb-Depurado'!G3718</f>
        <v>Herndon</v>
      </c>
      <c r="H3719" s="30">
        <f>+'Categorias-9 feb-Depurado'!H3718</f>
        <v>74181265</v>
      </c>
      <c r="I3719" s="107">
        <f>+'Categorias-9 feb-Depurado'!R3718</f>
        <v>21106888</v>
      </c>
      <c r="J3719" s="108">
        <f t="shared" si="236"/>
        <v>21106888</v>
      </c>
      <c r="K3719" s="107">
        <f t="shared" si="237"/>
        <v>72075.630445365314</v>
      </c>
      <c r="L3719" s="109">
        <f t="shared" si="238"/>
        <v>21178963.630445365</v>
      </c>
      <c r="M3719" s="110">
        <f t="shared" si="239"/>
        <v>1.6145870201417444E-05</v>
      </c>
      <c r="N3719" s="33" t="s">
        <v>4892</v>
      </c>
      <c r="O3719" s="33">
        <f>+'Categorias-9 feb-Depurado'!Y3718</f>
        <v>4400</v>
      </c>
      <c r="P3719" s="111">
        <f>+'Categorias-9 feb-Depurado'!AC3718</f>
        <v>44911</v>
      </c>
      <c r="Q3719" s="111">
        <f>+'Categorias-9 feb-Depurado'!AE3718</f>
        <v>44956</v>
      </c>
      <c r="R3719" s="112" t="str">
        <f>+'Categorias-9 feb-Depurado'!AB3718</f>
        <v>Compras</v>
      </c>
    </row>
    <row r="3720" spans="2:18" s="1" customFormat="1" ht="14.5" hidden="1">
      <c r="B3720" s="57" t="str">
        <f>+'Categorias-9 feb-Depurado'!B3719</f>
        <v>AIRBUS AMERICAS CUSTOMER SERVICES</v>
      </c>
      <c r="C3720" s="30" t="s">
        <v>4900</v>
      </c>
      <c r="D3720" s="31">
        <v>5</v>
      </c>
      <c r="E3720" s="30">
        <f>+'Categorias-9 feb-Depurado'!E3719</f>
        <v>133243459</v>
      </c>
      <c r="F3720" s="30" t="str">
        <f>+'Categorias-9 feb-Depurado'!F3719</f>
        <v>2550 Wasser Terrace Suite 9100</v>
      </c>
      <c r="G3720" s="30" t="str">
        <f>+'Categorias-9 feb-Depurado'!G3719</f>
        <v>Herndon</v>
      </c>
      <c r="H3720" s="30">
        <f>+'Categorias-9 feb-Depurado'!H3719</f>
        <v>74182733</v>
      </c>
      <c r="I3720" s="107">
        <f>+'Categorias-9 feb-Depurado'!R3719</f>
        <v>3861194</v>
      </c>
      <c r="J3720" s="108">
        <f t="shared" si="236"/>
        <v>3861194</v>
      </c>
      <c r="K3720" s="107">
        <f t="shared" si="237"/>
        <v>11864.633064400714</v>
      </c>
      <c r="L3720" s="109">
        <f t="shared" si="238"/>
        <v>3873058.6330644009</v>
      </c>
      <c r="M3720" s="110">
        <f t="shared" si="239"/>
        <v>2.9526422096519782E-06</v>
      </c>
      <c r="N3720" s="33" t="s">
        <v>4892</v>
      </c>
      <c r="O3720" s="33">
        <f>+'Categorias-9 feb-Depurado'!Y3719</f>
        <v>804</v>
      </c>
      <c r="P3720" s="111">
        <f>+'Categorias-9 feb-Depurado'!AC3719</f>
        <v>44912</v>
      </c>
      <c r="Q3720" s="111">
        <f>+'Categorias-9 feb-Depurado'!AE3719</f>
        <v>44957</v>
      </c>
      <c r="R3720" s="112" t="str">
        <f>+'Categorias-9 feb-Depurado'!AB3719</f>
        <v>Compras</v>
      </c>
    </row>
    <row r="3721" spans="2:18" s="1" customFormat="1" ht="14.5" hidden="1">
      <c r="B3721" s="57" t="str">
        <f>+'Categorias-9 feb-Depurado'!B3720</f>
        <v>AIRBUS AMERICAS CUSTOMER SERVICES</v>
      </c>
      <c r="C3721" s="30" t="s">
        <v>4900</v>
      </c>
      <c r="D3721" s="31">
        <v>5</v>
      </c>
      <c r="E3721" s="30">
        <f>+'Categorias-9 feb-Depurado'!E3720</f>
        <v>133243459</v>
      </c>
      <c r="F3721" s="30" t="str">
        <f>+'Categorias-9 feb-Depurado'!F3720</f>
        <v>2550 Wasser Terrace Suite 9100</v>
      </c>
      <c r="G3721" s="30" t="str">
        <f>+'Categorias-9 feb-Depurado'!G3720</f>
        <v>Herndon</v>
      </c>
      <c r="H3721" s="30">
        <f>+'Categorias-9 feb-Depurado'!H3720</f>
        <v>74182732</v>
      </c>
      <c r="I3721" s="107">
        <f>+'Categorias-9 feb-Depurado'!R3720</f>
        <v>3540004</v>
      </c>
      <c r="J3721" s="108">
        <f t="shared" si="236"/>
        <v>3540004</v>
      </c>
      <c r="K3721" s="107">
        <f t="shared" si="237"/>
        <v>10877.684080756053</v>
      </c>
      <c r="L3721" s="109">
        <f t="shared" si="238"/>
        <v>3550881.6840807563</v>
      </c>
      <c r="M3721" s="110">
        <f t="shared" si="239"/>
        <v>2.707029284914677E-06</v>
      </c>
      <c r="N3721" s="33" t="s">
        <v>4892</v>
      </c>
      <c r="O3721" s="33">
        <f>+'Categorias-9 feb-Depurado'!Y3720</f>
        <v>737.12</v>
      </c>
      <c r="P3721" s="111">
        <f>+'Categorias-9 feb-Depurado'!AC3720</f>
        <v>44912</v>
      </c>
      <c r="Q3721" s="111">
        <f>+'Categorias-9 feb-Depurado'!AE3720</f>
        <v>44957</v>
      </c>
      <c r="R3721" s="112" t="str">
        <f>+'Categorias-9 feb-Depurado'!AB3720</f>
        <v>Compras</v>
      </c>
    </row>
    <row r="3722" spans="2:18" s="1" customFormat="1" ht="14.5" hidden="1">
      <c r="B3722" s="57" t="str">
        <f>+'Categorias-9 feb-Depurado'!B3721</f>
        <v>AIRBUS AMERICAS CUSTOMER SERVICES</v>
      </c>
      <c r="C3722" s="30" t="s">
        <v>4900</v>
      </c>
      <c r="D3722" s="31">
        <v>5</v>
      </c>
      <c r="E3722" s="30">
        <f>+'Categorias-9 feb-Depurado'!E3721</f>
        <v>133243459</v>
      </c>
      <c r="F3722" s="30" t="str">
        <f>+'Categorias-9 feb-Depurado'!F3721</f>
        <v>2550 Wasser Terrace Suite 9100</v>
      </c>
      <c r="G3722" s="30" t="str">
        <f>+'Categorias-9 feb-Depurado'!G3721</f>
        <v>Herndon</v>
      </c>
      <c r="H3722" s="30">
        <f>+'Categorias-9 feb-Depurado'!H3721</f>
        <v>74182734</v>
      </c>
      <c r="I3722" s="107">
        <f>+'Categorias-9 feb-Depurado'!R3721</f>
        <v>6281644</v>
      </c>
      <c r="J3722" s="108">
        <f t="shared" si="236"/>
        <v>6281644</v>
      </c>
      <c r="K3722" s="107">
        <f t="shared" si="237"/>
        <v>19302.164330824704</v>
      </c>
      <c r="L3722" s="109">
        <f t="shared" si="238"/>
        <v>6300946.1643308243</v>
      </c>
      <c r="M3722" s="110">
        <f t="shared" si="239"/>
        <v>4.8035522743501333E-06</v>
      </c>
      <c r="N3722" s="33" t="s">
        <v>4892</v>
      </c>
      <c r="O3722" s="33">
        <f>+'Categorias-9 feb-Depurado'!Y3721</f>
        <v>1308</v>
      </c>
      <c r="P3722" s="111">
        <f>+'Categorias-9 feb-Depurado'!AC3721</f>
        <v>44912</v>
      </c>
      <c r="Q3722" s="111">
        <f>+'Categorias-9 feb-Depurado'!AE3721</f>
        <v>44957</v>
      </c>
      <c r="R3722" s="112" t="str">
        <f>+'Categorias-9 feb-Depurado'!AB3721</f>
        <v>Compras</v>
      </c>
    </row>
    <row r="3723" spans="2:18" s="1" customFormat="1" ht="14.5" hidden="1">
      <c r="B3723" s="57" t="str">
        <f>+'Categorias-9 feb-Depurado'!B3722</f>
        <v>AIRBUS AMERICAS CUSTOMER SERVICES</v>
      </c>
      <c r="C3723" s="30" t="s">
        <v>4900</v>
      </c>
      <c r="D3723" s="31">
        <v>5</v>
      </c>
      <c r="E3723" s="30">
        <f>+'Categorias-9 feb-Depurado'!E3722</f>
        <v>133243459</v>
      </c>
      <c r="F3723" s="30" t="str">
        <f>+'Categorias-9 feb-Depurado'!F3722</f>
        <v>2550 Wasser Terrace Suite 9100</v>
      </c>
      <c r="G3723" s="30" t="str">
        <f>+'Categorias-9 feb-Depurado'!G3722</f>
        <v>Herndon</v>
      </c>
      <c r="H3723" s="30">
        <f>+'Categorias-9 feb-Depurado'!H3722</f>
        <v>74185891</v>
      </c>
      <c r="I3723" s="107">
        <f>+'Categorias-9 feb-Depurado'!R3722</f>
        <v>1128382</v>
      </c>
      <c r="J3723" s="108">
        <f t="shared" si="236"/>
        <v>1128382</v>
      </c>
      <c r="K3723" s="107">
        <f t="shared" si="237"/>
        <v>2310.3374069185611</v>
      </c>
      <c r="L3723" s="109">
        <f t="shared" si="238"/>
        <v>1130692.3374069186</v>
      </c>
      <c r="M3723" s="110">
        <f t="shared" si="239"/>
        <v>8.6198796296462147E-07</v>
      </c>
      <c r="N3723" s="33" t="s">
        <v>4892</v>
      </c>
      <c r="O3723" s="33">
        <f>+'Categorias-9 feb-Depurado'!Y3722</f>
        <v>236</v>
      </c>
      <c r="P3723" s="111">
        <f>+'Categorias-9 feb-Depurado'!AC3722</f>
        <v>44915</v>
      </c>
      <c r="Q3723" s="111">
        <f>+'Categorias-9 feb-Depurado'!AE3722</f>
        <v>44960</v>
      </c>
      <c r="R3723" s="112" t="str">
        <f>+'Categorias-9 feb-Depurado'!AB3722</f>
        <v>Compras</v>
      </c>
    </row>
    <row r="3724" spans="2:18" s="1" customFormat="1" ht="14.5" hidden="1">
      <c r="B3724" s="57" t="str">
        <f>+'Categorias-9 feb-Depurado'!B3723</f>
        <v>AIRBUS AMERICAS CUSTOMER SERVICES</v>
      </c>
      <c r="C3724" s="30" t="s">
        <v>4900</v>
      </c>
      <c r="D3724" s="31">
        <v>5</v>
      </c>
      <c r="E3724" s="30">
        <f>+'Categorias-9 feb-Depurado'!E3723</f>
        <v>133243459</v>
      </c>
      <c r="F3724" s="30" t="str">
        <f>+'Categorias-9 feb-Depurado'!F3723</f>
        <v>2550 Wasser Terrace Suite 9100</v>
      </c>
      <c r="G3724" s="30" t="str">
        <f>+'Categorias-9 feb-Depurado'!G3723</f>
        <v>Herndon</v>
      </c>
      <c r="H3724" s="30">
        <f>+'Categorias-9 feb-Depurado'!H3723</f>
        <v>74185884</v>
      </c>
      <c r="I3724" s="107">
        <f>+'Categorias-9 feb-Depurado'!R3723</f>
        <v>1883824</v>
      </c>
      <c r="J3724" s="108">
        <f t="shared" si="236"/>
        <v>1883824</v>
      </c>
      <c r="K3724" s="107">
        <f t="shared" si="237"/>
        <v>3857.0883399867698</v>
      </c>
      <c r="L3724" s="109">
        <f t="shared" si="238"/>
        <v>1887681.0883399867</v>
      </c>
      <c r="M3724" s="110">
        <f t="shared" si="239"/>
        <v>1.4390814567618633E-06</v>
      </c>
      <c r="N3724" s="33" t="s">
        <v>4892</v>
      </c>
      <c r="O3724" s="33">
        <f>+'Categorias-9 feb-Depurado'!Y3723</f>
        <v>394</v>
      </c>
      <c r="P3724" s="111">
        <f>+'Categorias-9 feb-Depurado'!AC3723</f>
        <v>44915</v>
      </c>
      <c r="Q3724" s="111">
        <f>+'Categorias-9 feb-Depurado'!AE3723</f>
        <v>44960</v>
      </c>
      <c r="R3724" s="112" t="str">
        <f>+'Categorias-9 feb-Depurado'!AB3723</f>
        <v>Compras</v>
      </c>
    </row>
    <row r="3725" spans="2:18" s="1" customFormat="1" ht="14.5" hidden="1">
      <c r="B3725" s="57" t="str">
        <f>+'Categorias-9 feb-Depurado'!B3724</f>
        <v>AIRBUS AMERICAS CUSTOMER SERVICES</v>
      </c>
      <c r="C3725" s="30" t="s">
        <v>4900</v>
      </c>
      <c r="D3725" s="31">
        <v>5</v>
      </c>
      <c r="E3725" s="30">
        <f>+'Categorias-9 feb-Depurado'!E3724</f>
        <v>133243459</v>
      </c>
      <c r="F3725" s="30" t="str">
        <f>+'Categorias-9 feb-Depurado'!F3724</f>
        <v>2550 Wasser Terrace Suite 9100</v>
      </c>
      <c r="G3725" s="30" t="str">
        <f>+'Categorias-9 feb-Depurado'!G3724</f>
        <v>Herndon</v>
      </c>
      <c r="H3725" s="30">
        <f>+'Categorias-9 feb-Depurado'!H3724</f>
        <v>74185896</v>
      </c>
      <c r="I3725" s="107">
        <f>+'Categorias-9 feb-Depurado'!R3724</f>
        <v>41836200</v>
      </c>
      <c r="J3725" s="108">
        <f t="shared" si="236"/>
        <v>41836200</v>
      </c>
      <c r="K3725" s="107">
        <f t="shared" si="237"/>
        <v>85658.70230411891</v>
      </c>
      <c r="L3725" s="109">
        <f t="shared" si="238"/>
        <v>41921858.702304117</v>
      </c>
      <c r="M3725" s="110">
        <f t="shared" si="239"/>
        <v>3.1959301740173534E-05</v>
      </c>
      <c r="N3725" s="33" t="s">
        <v>4892</v>
      </c>
      <c r="O3725" s="33">
        <f>+'Categorias-9 feb-Depurado'!Y3724</f>
        <v>8750</v>
      </c>
      <c r="P3725" s="111">
        <f>+'Categorias-9 feb-Depurado'!AC3724</f>
        <v>44915</v>
      </c>
      <c r="Q3725" s="111">
        <f>+'Categorias-9 feb-Depurado'!AE3724</f>
        <v>44960</v>
      </c>
      <c r="R3725" s="112" t="str">
        <f>+'Categorias-9 feb-Depurado'!AB3724</f>
        <v>Compras</v>
      </c>
    </row>
    <row r="3726" spans="2:18" s="1" customFormat="1" ht="14.5" hidden="1">
      <c r="B3726" s="57" t="str">
        <f>+'Categorias-9 feb-Depurado'!B3725</f>
        <v>AIRBUS AMERICAS CUSTOMER SERVICES</v>
      </c>
      <c r="C3726" s="30" t="s">
        <v>4900</v>
      </c>
      <c r="D3726" s="31">
        <v>5</v>
      </c>
      <c r="E3726" s="30">
        <f>+'Categorias-9 feb-Depurado'!E3725</f>
        <v>133243459</v>
      </c>
      <c r="F3726" s="30" t="str">
        <f>+'Categorias-9 feb-Depurado'!F3725</f>
        <v>2550 Wasser Terrace Suite 9100</v>
      </c>
      <c r="G3726" s="30" t="str">
        <f>+'Categorias-9 feb-Depurado'!G3725</f>
        <v>Herndon</v>
      </c>
      <c r="H3726" s="30">
        <f>+'Categorias-9 feb-Depurado'!H3725</f>
        <v>74185885</v>
      </c>
      <c r="I3726" s="107">
        <f>+'Categorias-9 feb-Depurado'!R3725</f>
        <v>25336003</v>
      </c>
      <c r="J3726" s="108">
        <f t="shared" si="236"/>
        <v>25336003</v>
      </c>
      <c r="K3726" s="107">
        <f t="shared" si="237"/>
        <v>51874.910688668271</v>
      </c>
      <c r="L3726" s="109">
        <f t="shared" si="238"/>
        <v>25387877.910688668</v>
      </c>
      <c r="M3726" s="110">
        <f t="shared" si="239"/>
        <v>1.9354553347745301E-05</v>
      </c>
      <c r="N3726" s="33" t="s">
        <v>4892</v>
      </c>
      <c r="O3726" s="33">
        <f>+'Categorias-9 feb-Depurado'!Y3725</f>
        <v>5299</v>
      </c>
      <c r="P3726" s="111">
        <f>+'Categorias-9 feb-Depurado'!AC3725</f>
        <v>44915</v>
      </c>
      <c r="Q3726" s="111">
        <f>+'Categorias-9 feb-Depurado'!AE3725</f>
        <v>44960</v>
      </c>
      <c r="R3726" s="112" t="str">
        <f>+'Categorias-9 feb-Depurado'!AB3725</f>
        <v>Compras</v>
      </c>
    </row>
    <row r="3727" spans="2:18" s="1" customFormat="1" ht="14.5" hidden="1">
      <c r="B3727" s="57" t="str">
        <f>+'Categorias-9 feb-Depurado'!B3726</f>
        <v>AIRBUS AMERICAS CUSTOMER SERVICES</v>
      </c>
      <c r="C3727" s="30" t="s">
        <v>4900</v>
      </c>
      <c r="D3727" s="31">
        <v>5</v>
      </c>
      <c r="E3727" s="30">
        <f>+'Categorias-9 feb-Depurado'!E3726</f>
        <v>133243459</v>
      </c>
      <c r="F3727" s="30" t="str">
        <f>+'Categorias-9 feb-Depurado'!F3726</f>
        <v>2550 Wasser Terrace Suite 9100</v>
      </c>
      <c r="G3727" s="30" t="str">
        <f>+'Categorias-9 feb-Depurado'!G3726</f>
        <v>Herndon</v>
      </c>
      <c r="H3727" s="30">
        <f>+'Categorias-9 feb-Depurado'!H3726</f>
        <v>74185887</v>
      </c>
      <c r="I3727" s="107">
        <f>+'Categorias-9 feb-Depurado'!R3726</f>
        <v>5672511</v>
      </c>
      <c r="J3727" s="108">
        <f t="shared" si="240" ref="J3727:J3790">+IF(Q3727&gt;$O$4,0,I3727)</f>
        <v>5672511</v>
      </c>
      <c r="K3727" s="107">
        <f t="shared" si="241" ref="K3727:K3790">++(((1+$O$5)^(($O$4-Q3727)/365))-1)*J3727</f>
        <v>11614.341911211817</v>
      </c>
      <c r="L3727" s="109">
        <f t="shared" si="242" ref="L3727:L3790">+I3727+K3727</f>
        <v>5684125.3419112116</v>
      </c>
      <c r="M3727" s="110">
        <f t="shared" si="243" ref="M3727:M3790">+L3727/$E$11</f>
        <v>4.3333163784821163E-06</v>
      </c>
      <c r="N3727" s="33" t="s">
        <v>4892</v>
      </c>
      <c r="O3727" s="33">
        <f>+'Categorias-9 feb-Depurado'!Y3726</f>
        <v>1186.4000000000001</v>
      </c>
      <c r="P3727" s="111">
        <f>+'Categorias-9 feb-Depurado'!AC3726</f>
        <v>44915</v>
      </c>
      <c r="Q3727" s="111">
        <f>+'Categorias-9 feb-Depurado'!AE3726</f>
        <v>44960</v>
      </c>
      <c r="R3727" s="112" t="str">
        <f>+'Categorias-9 feb-Depurado'!AB3726</f>
        <v>Compras</v>
      </c>
    </row>
    <row r="3728" spans="2:18" s="1" customFormat="1" ht="14.5" hidden="1">
      <c r="B3728" s="57" t="str">
        <f>+'Categorias-9 feb-Depurado'!B3727</f>
        <v>AIRBUS AMERICAS CUSTOMER SERVICES</v>
      </c>
      <c r="C3728" s="30" t="s">
        <v>4900</v>
      </c>
      <c r="D3728" s="31">
        <v>5</v>
      </c>
      <c r="E3728" s="30">
        <f>+'Categorias-9 feb-Depurado'!E3727</f>
        <v>133243459</v>
      </c>
      <c r="F3728" s="30" t="str">
        <f>+'Categorias-9 feb-Depurado'!F3727</f>
        <v>2550 Wasser Terrace Suite 9100</v>
      </c>
      <c r="G3728" s="30" t="str">
        <f>+'Categorias-9 feb-Depurado'!G3727</f>
        <v>Herndon</v>
      </c>
      <c r="H3728" s="30">
        <f>+'Categorias-9 feb-Depurado'!H3727</f>
        <v>74185881</v>
      </c>
      <c r="I3728" s="107">
        <f>+'Categorias-9 feb-Depurado'!R3727</f>
        <v>1160704</v>
      </c>
      <c r="J3728" s="108">
        <f t="shared" si="240"/>
        <v>1160704</v>
      </c>
      <c r="K3728" s="107">
        <f t="shared" si="241"/>
        <v>2376.5159933072323</v>
      </c>
      <c r="L3728" s="109">
        <f t="shared" si="242"/>
        <v>1163080.5159933073</v>
      </c>
      <c r="M3728" s="110">
        <f t="shared" si="243"/>
        <v>8.86679224380474E-07</v>
      </c>
      <c r="N3728" s="33" t="s">
        <v>4892</v>
      </c>
      <c r="O3728" s="33">
        <f>+'Categorias-9 feb-Depurado'!Y3727</f>
        <v>242.75999999999999</v>
      </c>
      <c r="P3728" s="111">
        <f>+'Categorias-9 feb-Depurado'!AC3727</f>
        <v>44915</v>
      </c>
      <c r="Q3728" s="111">
        <f>+'Categorias-9 feb-Depurado'!AE3727</f>
        <v>44960</v>
      </c>
      <c r="R3728" s="112" t="str">
        <f>+'Categorias-9 feb-Depurado'!AB3727</f>
        <v>Compras</v>
      </c>
    </row>
    <row r="3729" spans="2:18" s="1" customFormat="1" ht="14.5" hidden="1">
      <c r="B3729" s="57" t="str">
        <f>+'Categorias-9 feb-Depurado'!B3728</f>
        <v>AIRBUS AMERICAS CUSTOMER SERVICES</v>
      </c>
      <c r="C3729" s="30" t="s">
        <v>4900</v>
      </c>
      <c r="D3729" s="31">
        <v>5</v>
      </c>
      <c r="E3729" s="30">
        <f>+'Categorias-9 feb-Depurado'!E3728</f>
        <v>133243459</v>
      </c>
      <c r="F3729" s="30" t="str">
        <f>+'Categorias-9 feb-Depurado'!F3728</f>
        <v>2550 Wasser Terrace Suite 9100</v>
      </c>
      <c r="G3729" s="30" t="str">
        <f>+'Categorias-9 feb-Depurado'!G3728</f>
        <v>Herndon</v>
      </c>
      <c r="H3729" s="30">
        <f>+'Categorias-9 feb-Depurado'!H3728</f>
        <v>74185894</v>
      </c>
      <c r="I3729" s="107">
        <f>+'Categorias-9 feb-Depurado'!R3728</f>
        <v>5976600</v>
      </c>
      <c r="J3729" s="108">
        <f t="shared" si="240"/>
        <v>5976600</v>
      </c>
      <c r="K3729" s="107">
        <f t="shared" si="241"/>
        <v>12236.957472016988</v>
      </c>
      <c r="L3729" s="109">
        <f t="shared" si="242"/>
        <v>5988836.957472017</v>
      </c>
      <c r="M3729" s="110">
        <f t="shared" si="243"/>
        <v>4.5656145343105049E-06</v>
      </c>
      <c r="N3729" s="33" t="s">
        <v>4892</v>
      </c>
      <c r="O3729" s="33">
        <f>+'Categorias-9 feb-Depurado'!Y3728</f>
        <v>1250</v>
      </c>
      <c r="P3729" s="111">
        <f>+'Categorias-9 feb-Depurado'!AC3728</f>
        <v>44915</v>
      </c>
      <c r="Q3729" s="111">
        <f>+'Categorias-9 feb-Depurado'!AE3728</f>
        <v>44960</v>
      </c>
      <c r="R3729" s="112" t="str">
        <f>+'Categorias-9 feb-Depurado'!AB3728</f>
        <v>Compras</v>
      </c>
    </row>
    <row r="3730" spans="2:18" s="1" customFormat="1" ht="14.5" hidden="1">
      <c r="B3730" s="57" t="str">
        <f>+'Categorias-9 feb-Depurado'!B3729</f>
        <v>AIRBUS AMERICAS CUSTOMER SERVICES</v>
      </c>
      <c r="C3730" s="30" t="s">
        <v>4900</v>
      </c>
      <c r="D3730" s="31">
        <v>5</v>
      </c>
      <c r="E3730" s="30">
        <f>+'Categorias-9 feb-Depurado'!E3729</f>
        <v>133243459</v>
      </c>
      <c r="F3730" s="30" t="str">
        <f>+'Categorias-9 feb-Depurado'!F3729</f>
        <v>2550 Wasser Terrace Suite 9100</v>
      </c>
      <c r="G3730" s="30" t="str">
        <f>+'Categorias-9 feb-Depurado'!G3729</f>
        <v>Herndon</v>
      </c>
      <c r="H3730" s="30">
        <f>+'Categorias-9 feb-Depurado'!H3729</f>
        <v>74185893</v>
      </c>
      <c r="I3730" s="107">
        <f>+'Categorias-9 feb-Depurado'!R3729</f>
        <v>3385146</v>
      </c>
      <c r="J3730" s="108">
        <f t="shared" si="240"/>
        <v>3385146</v>
      </c>
      <c r="K3730" s="107">
        <f t="shared" si="241"/>
        <v>6931.0122207556833</v>
      </c>
      <c r="L3730" s="109">
        <f t="shared" si="242"/>
        <v>3392077.0122207557</v>
      </c>
      <c r="M3730" s="110">
        <f t="shared" si="243"/>
        <v>2.5859638888938643E-06</v>
      </c>
      <c r="N3730" s="33" t="s">
        <v>4892</v>
      </c>
      <c r="O3730" s="33">
        <f>+'Categorias-9 feb-Depurado'!Y3729</f>
        <v>708</v>
      </c>
      <c r="P3730" s="111">
        <f>+'Categorias-9 feb-Depurado'!AC3729</f>
        <v>44915</v>
      </c>
      <c r="Q3730" s="111">
        <f>+'Categorias-9 feb-Depurado'!AE3729</f>
        <v>44960</v>
      </c>
      <c r="R3730" s="112" t="str">
        <f>+'Categorias-9 feb-Depurado'!AB3729</f>
        <v>Compras</v>
      </c>
    </row>
    <row r="3731" spans="2:18" s="1" customFormat="1" ht="14.5" hidden="1">
      <c r="B3731" s="57" t="str">
        <f>+'Categorias-9 feb-Depurado'!B3730</f>
        <v>AIRBUS AMERICAS CUSTOMER SERVICES</v>
      </c>
      <c r="C3731" s="30" t="s">
        <v>4900</v>
      </c>
      <c r="D3731" s="31">
        <v>5</v>
      </c>
      <c r="E3731" s="30">
        <f>+'Categorias-9 feb-Depurado'!E3730</f>
        <v>133243459</v>
      </c>
      <c r="F3731" s="30" t="str">
        <f>+'Categorias-9 feb-Depurado'!F3730</f>
        <v>2550 Wasser Terrace Suite 9100</v>
      </c>
      <c r="G3731" s="30" t="str">
        <f>+'Categorias-9 feb-Depurado'!G3730</f>
        <v>Herndon</v>
      </c>
      <c r="H3731" s="30">
        <f>+'Categorias-9 feb-Depurado'!H3730</f>
        <v>74185883</v>
      </c>
      <c r="I3731" s="107">
        <f>+'Categorias-9 feb-Depurado'!R3730</f>
        <v>3595523</v>
      </c>
      <c r="J3731" s="108">
        <f t="shared" si="240"/>
        <v>3595523</v>
      </c>
      <c r="K3731" s="107">
        <f t="shared" si="241"/>
        <v>7361.7545160557729</v>
      </c>
      <c r="L3731" s="109">
        <f t="shared" si="242"/>
        <v>3602884.7545160558</v>
      </c>
      <c r="M3731" s="110">
        <f t="shared" si="243"/>
        <v>2.7466740399638107E-06</v>
      </c>
      <c r="N3731" s="33" t="s">
        <v>4892</v>
      </c>
      <c r="O3731" s="33">
        <f>+'Categorias-9 feb-Depurado'!Y3730</f>
        <v>752</v>
      </c>
      <c r="P3731" s="111">
        <f>+'Categorias-9 feb-Depurado'!AC3730</f>
        <v>44915</v>
      </c>
      <c r="Q3731" s="111">
        <f>+'Categorias-9 feb-Depurado'!AE3730</f>
        <v>44960</v>
      </c>
      <c r="R3731" s="112" t="str">
        <f>+'Categorias-9 feb-Depurado'!AB3730</f>
        <v>Compras</v>
      </c>
    </row>
    <row r="3732" spans="2:18" s="1" customFormat="1" ht="14.5" hidden="1">
      <c r="B3732" s="57" t="str">
        <f>+'Categorias-9 feb-Depurado'!B3731</f>
        <v>AIRBUS AMERICAS CUSTOMER SERVICES</v>
      </c>
      <c r="C3732" s="30" t="s">
        <v>4900</v>
      </c>
      <c r="D3732" s="31">
        <v>5</v>
      </c>
      <c r="E3732" s="30">
        <f>+'Categorias-9 feb-Depurado'!E3731</f>
        <v>133243459</v>
      </c>
      <c r="F3732" s="30" t="str">
        <f>+'Categorias-9 feb-Depurado'!F3731</f>
        <v>2550 Wasser Terrace Suite 9100</v>
      </c>
      <c r="G3732" s="30" t="str">
        <f>+'Categorias-9 feb-Depurado'!G3731</f>
        <v>Herndon</v>
      </c>
      <c r="H3732" s="30">
        <f>+'Categorias-9 feb-Depurado'!H3731</f>
        <v>74185886</v>
      </c>
      <c r="I3732" s="107">
        <f>+'Categorias-9 feb-Depurado'!R3731</f>
        <v>3337333</v>
      </c>
      <c r="J3732" s="108">
        <f t="shared" si="240"/>
        <v>3337333</v>
      </c>
      <c r="K3732" s="107">
        <f t="shared" si="241"/>
        <v>6833.1161514839314</v>
      </c>
      <c r="L3732" s="109">
        <f t="shared" si="242"/>
        <v>3344166.1161514837</v>
      </c>
      <c r="M3732" s="110">
        <f t="shared" si="243"/>
        <v>2.5494388198363751E-06</v>
      </c>
      <c r="N3732" s="33" t="s">
        <v>4892</v>
      </c>
      <c r="O3732" s="33">
        <f>+'Categorias-9 feb-Depurado'!Y3731</f>
        <v>698</v>
      </c>
      <c r="P3732" s="111">
        <f>+'Categorias-9 feb-Depurado'!AC3731</f>
        <v>44915</v>
      </c>
      <c r="Q3732" s="111">
        <f>+'Categorias-9 feb-Depurado'!AE3731</f>
        <v>44960</v>
      </c>
      <c r="R3732" s="112" t="str">
        <f>+'Categorias-9 feb-Depurado'!AB3731</f>
        <v>Compras</v>
      </c>
    </row>
    <row r="3733" spans="2:18" s="1" customFormat="1" ht="14.5" hidden="1">
      <c r="B3733" s="57" t="str">
        <f>+'Categorias-9 feb-Depurado'!B3732</f>
        <v>AIRBUS AMERICAS CUSTOMER SERVICES</v>
      </c>
      <c r="C3733" s="30" t="s">
        <v>4900</v>
      </c>
      <c r="D3733" s="31">
        <v>5</v>
      </c>
      <c r="E3733" s="30">
        <f>+'Categorias-9 feb-Depurado'!E3732</f>
        <v>133243459</v>
      </c>
      <c r="F3733" s="30" t="str">
        <f>+'Categorias-9 feb-Depurado'!F3732</f>
        <v>2550 Wasser Terrace Suite 9100</v>
      </c>
      <c r="G3733" s="30" t="str">
        <f>+'Categorias-9 feb-Depurado'!G3732</f>
        <v>Herndon</v>
      </c>
      <c r="H3733" s="30">
        <f>+'Categorias-9 feb-Depurado'!H3732</f>
        <v>74185888</v>
      </c>
      <c r="I3733" s="107">
        <f>+'Categorias-9 feb-Depurado'!R3732</f>
        <v>3332552</v>
      </c>
      <c r="J3733" s="108">
        <f t="shared" si="240"/>
        <v>3332552</v>
      </c>
      <c r="K3733" s="107">
        <f t="shared" si="241"/>
        <v>6823.3271588001799</v>
      </c>
      <c r="L3733" s="109">
        <f t="shared" si="242"/>
        <v>3339375.3271588003</v>
      </c>
      <c r="M3733" s="110">
        <f t="shared" si="243"/>
        <v>2.5457865421051341E-06</v>
      </c>
      <c r="N3733" s="33" t="s">
        <v>4892</v>
      </c>
      <c r="O3733" s="33">
        <f>+'Categorias-9 feb-Depurado'!Y3732</f>
        <v>697</v>
      </c>
      <c r="P3733" s="111">
        <f>+'Categorias-9 feb-Depurado'!AC3732</f>
        <v>44915</v>
      </c>
      <c r="Q3733" s="111">
        <f>+'Categorias-9 feb-Depurado'!AE3732</f>
        <v>44960</v>
      </c>
      <c r="R3733" s="112" t="str">
        <f>+'Categorias-9 feb-Depurado'!AB3732</f>
        <v>Compras</v>
      </c>
    </row>
    <row r="3734" spans="2:18" s="1" customFormat="1" ht="14.5" hidden="1">
      <c r="B3734" s="57" t="str">
        <f>+'Categorias-9 feb-Depurado'!B3733</f>
        <v>AIRBUS AMERICAS CUSTOMER SERVICES</v>
      </c>
      <c r="C3734" s="30" t="s">
        <v>4900</v>
      </c>
      <c r="D3734" s="31">
        <v>5</v>
      </c>
      <c r="E3734" s="30">
        <f>+'Categorias-9 feb-Depurado'!E3733</f>
        <v>133243459</v>
      </c>
      <c r="F3734" s="30" t="str">
        <f>+'Categorias-9 feb-Depurado'!F3733</f>
        <v>2550 Wasser Terrace Suite 9100</v>
      </c>
      <c r="G3734" s="30" t="str">
        <f>+'Categorias-9 feb-Depurado'!G3733</f>
        <v>Herndon</v>
      </c>
      <c r="H3734" s="30">
        <f>+'Categorias-9 feb-Depurado'!H3733</f>
        <v>74185890</v>
      </c>
      <c r="I3734" s="107">
        <f>+'Categorias-9 feb-Depurado'!R3733</f>
        <v>3203458</v>
      </c>
      <c r="J3734" s="108">
        <f t="shared" si="240"/>
        <v>3203458</v>
      </c>
      <c r="K3734" s="107">
        <f t="shared" si="241"/>
        <v>6559.0100239923358</v>
      </c>
      <c r="L3734" s="109">
        <f t="shared" si="242"/>
        <v>3210017.0100239925</v>
      </c>
      <c r="M3734" s="110">
        <f t="shared" si="243"/>
        <v>2.4471696959564407E-06</v>
      </c>
      <c r="N3734" s="33" t="s">
        <v>4892</v>
      </c>
      <c r="O3734" s="33">
        <f>+'Categorias-9 feb-Depurado'!Y3733</f>
        <v>670</v>
      </c>
      <c r="P3734" s="111">
        <f>+'Categorias-9 feb-Depurado'!AC3733</f>
        <v>44915</v>
      </c>
      <c r="Q3734" s="111">
        <f>+'Categorias-9 feb-Depurado'!AE3733</f>
        <v>44960</v>
      </c>
      <c r="R3734" s="112" t="str">
        <f>+'Categorias-9 feb-Depurado'!AB3733</f>
        <v>Compras</v>
      </c>
    </row>
    <row r="3735" spans="2:18" s="1" customFormat="1" ht="14.5" hidden="1">
      <c r="B3735" s="57" t="str">
        <f>+'Categorias-9 feb-Depurado'!B3734</f>
        <v>AIRBUS AMERICAS CUSTOMER SERVICES</v>
      </c>
      <c r="C3735" s="30" t="s">
        <v>4900</v>
      </c>
      <c r="D3735" s="31">
        <v>5</v>
      </c>
      <c r="E3735" s="30">
        <f>+'Categorias-9 feb-Depurado'!E3734</f>
        <v>133243459</v>
      </c>
      <c r="F3735" s="30" t="str">
        <f>+'Categorias-9 feb-Depurado'!F3734</f>
        <v>2550 Wasser Terrace Suite 9100</v>
      </c>
      <c r="G3735" s="30" t="str">
        <f>+'Categorias-9 feb-Depurado'!G3734</f>
        <v>Herndon</v>
      </c>
      <c r="H3735" s="30">
        <f>+'Categorias-9 feb-Depurado'!H3734</f>
        <v>74185889</v>
      </c>
      <c r="I3735" s="107">
        <f>+'Categorias-9 feb-Depurado'!R3734</f>
        <v>1090132</v>
      </c>
      <c r="J3735" s="108">
        <f t="shared" si="240"/>
        <v>1090132</v>
      </c>
      <c r="K3735" s="107">
        <f t="shared" si="241"/>
        <v>2232.0213704923908</v>
      </c>
      <c r="L3735" s="109">
        <f t="shared" si="242"/>
        <v>1092364.0213704924</v>
      </c>
      <c r="M3735" s="110">
        <f t="shared" si="243"/>
        <v>8.3276821328464001E-07</v>
      </c>
      <c r="N3735" s="33" t="s">
        <v>4892</v>
      </c>
      <c r="O3735" s="33">
        <f>+'Categorias-9 feb-Depurado'!Y3734</f>
        <v>228</v>
      </c>
      <c r="P3735" s="111">
        <f>+'Categorias-9 feb-Depurado'!AC3734</f>
        <v>44915</v>
      </c>
      <c r="Q3735" s="111">
        <f>+'Categorias-9 feb-Depurado'!AE3734</f>
        <v>44960</v>
      </c>
      <c r="R3735" s="112" t="str">
        <f>+'Categorias-9 feb-Depurado'!AB3734</f>
        <v>Compras</v>
      </c>
    </row>
    <row r="3736" spans="2:18" s="1" customFormat="1" ht="14.5" hidden="1">
      <c r="B3736" s="57" t="str">
        <f>+'Categorias-9 feb-Depurado'!B3735</f>
        <v>AIRBUS AMERICAS CUSTOMER SERVICES</v>
      </c>
      <c r="C3736" s="30" t="s">
        <v>4900</v>
      </c>
      <c r="D3736" s="31">
        <v>5</v>
      </c>
      <c r="E3736" s="30">
        <f>+'Categorias-9 feb-Depurado'!E3735</f>
        <v>133243459</v>
      </c>
      <c r="F3736" s="30" t="str">
        <f>+'Categorias-9 feb-Depurado'!F3735</f>
        <v>2550 Wasser Terrace Suite 9100</v>
      </c>
      <c r="G3736" s="30" t="str">
        <f>+'Categorias-9 feb-Depurado'!G3735</f>
        <v>Herndon</v>
      </c>
      <c r="H3736" s="30">
        <f>+'Categorias-9 feb-Depurado'!H3735</f>
        <v>74185892</v>
      </c>
      <c r="I3736" s="107">
        <f>+'Categorias-9 feb-Depurado'!R3735</f>
        <v>1577822</v>
      </c>
      <c r="J3736" s="108">
        <f t="shared" si="240"/>
        <v>1577822</v>
      </c>
      <c r="K3736" s="107">
        <f t="shared" si="241"/>
        <v>3230.555953621254</v>
      </c>
      <c r="L3736" s="109">
        <f t="shared" si="242"/>
        <v>1581052.5559536212</v>
      </c>
      <c r="M3736" s="110">
        <f t="shared" si="243"/>
        <v>1.2053219314919635E-06</v>
      </c>
      <c r="N3736" s="33" t="s">
        <v>4892</v>
      </c>
      <c r="O3736" s="33">
        <f>+'Categorias-9 feb-Depurado'!Y3735</f>
        <v>330</v>
      </c>
      <c r="P3736" s="111">
        <f>+'Categorias-9 feb-Depurado'!AC3735</f>
        <v>44915</v>
      </c>
      <c r="Q3736" s="111">
        <f>+'Categorias-9 feb-Depurado'!AE3735</f>
        <v>44960</v>
      </c>
      <c r="R3736" s="112" t="str">
        <f>+'Categorias-9 feb-Depurado'!AB3735</f>
        <v>Compras</v>
      </c>
    </row>
    <row r="3737" spans="2:18" s="1" customFormat="1" ht="14.5" hidden="1">
      <c r="B3737" s="57" t="str">
        <f>+'Categorias-9 feb-Depurado'!B3736</f>
        <v>AIRBUS AMERICAS CUSTOMER SERVICES</v>
      </c>
      <c r="C3737" s="30" t="s">
        <v>4900</v>
      </c>
      <c r="D3737" s="31">
        <v>5</v>
      </c>
      <c r="E3737" s="30">
        <f>+'Categorias-9 feb-Depurado'!E3736</f>
        <v>133243459</v>
      </c>
      <c r="F3737" s="30" t="str">
        <f>+'Categorias-9 feb-Depurado'!F3736</f>
        <v>2550 Wasser Terrace Suite 9100</v>
      </c>
      <c r="G3737" s="30" t="str">
        <f>+'Categorias-9 feb-Depurado'!G3736</f>
        <v>Herndon</v>
      </c>
      <c r="H3737" s="30">
        <f>+'Categorias-9 feb-Depurado'!H3736</f>
        <v>74185895</v>
      </c>
      <c r="I3737" s="107">
        <f>+'Categorias-9 feb-Depurado'!R3736</f>
        <v>1577822</v>
      </c>
      <c r="J3737" s="108">
        <f t="shared" si="240"/>
        <v>1577822</v>
      </c>
      <c r="K3737" s="107">
        <f t="shared" si="241"/>
        <v>3230.555953621254</v>
      </c>
      <c r="L3737" s="109">
        <f t="shared" si="242"/>
        <v>1581052.5559536212</v>
      </c>
      <c r="M3737" s="110">
        <f t="shared" si="243"/>
        <v>1.2053219314919635E-06</v>
      </c>
      <c r="N3737" s="33" t="s">
        <v>4892</v>
      </c>
      <c r="O3737" s="33">
        <f>+'Categorias-9 feb-Depurado'!Y3736</f>
        <v>330</v>
      </c>
      <c r="P3737" s="111">
        <f>+'Categorias-9 feb-Depurado'!AC3736</f>
        <v>44915</v>
      </c>
      <c r="Q3737" s="111">
        <f>+'Categorias-9 feb-Depurado'!AE3736</f>
        <v>44960</v>
      </c>
      <c r="R3737" s="112" t="str">
        <f>+'Categorias-9 feb-Depurado'!AB3736</f>
        <v>Compras</v>
      </c>
    </row>
    <row r="3738" spans="2:18" s="1" customFormat="1" ht="14.5" hidden="1">
      <c r="B3738" s="57" t="str">
        <f>+'Categorias-9 feb-Depurado'!B3737</f>
        <v>AIRBUS AMERICAS CUSTOMER SERVICES</v>
      </c>
      <c r="C3738" s="30" t="s">
        <v>4900</v>
      </c>
      <c r="D3738" s="31">
        <v>5</v>
      </c>
      <c r="E3738" s="30">
        <f>+'Categorias-9 feb-Depurado'!E3737</f>
        <v>133243459</v>
      </c>
      <c r="F3738" s="30" t="str">
        <f>+'Categorias-9 feb-Depurado'!F3737</f>
        <v>2550 Wasser Terrace Suite 9100</v>
      </c>
      <c r="G3738" s="30" t="str">
        <f>+'Categorias-9 feb-Depurado'!G3737</f>
        <v>Herndon</v>
      </c>
      <c r="H3738" s="30">
        <f>+'Categorias-9 feb-Depurado'!H3737</f>
        <v>74185882</v>
      </c>
      <c r="I3738" s="107">
        <f>+'Categorias-9 feb-Depurado'!R3737</f>
        <v>14917594</v>
      </c>
      <c r="J3738" s="108">
        <f t="shared" si="240"/>
        <v>14917594</v>
      </c>
      <c r="K3738" s="107">
        <f t="shared" si="241"/>
        <v>30543.446669145629</v>
      </c>
      <c r="L3738" s="109">
        <f t="shared" si="242"/>
        <v>14948137.446669146</v>
      </c>
      <c r="M3738" s="110">
        <f t="shared" si="243"/>
        <v>1.1395774183205031E-05</v>
      </c>
      <c r="N3738" s="33" t="s">
        <v>4892</v>
      </c>
      <c r="O3738" s="33">
        <f>+'Categorias-9 feb-Depurado'!Y3737</f>
        <v>3120</v>
      </c>
      <c r="P3738" s="111">
        <f>+'Categorias-9 feb-Depurado'!AC3737</f>
        <v>44915</v>
      </c>
      <c r="Q3738" s="111">
        <f>+'Categorias-9 feb-Depurado'!AE3737</f>
        <v>44960</v>
      </c>
      <c r="R3738" s="112" t="str">
        <f>+'Categorias-9 feb-Depurado'!AB3737</f>
        <v>Compras</v>
      </c>
    </row>
    <row r="3739" spans="2:18" s="1" customFormat="1" ht="14.5" hidden="1">
      <c r="B3739" s="57" t="str">
        <f>+'Categorias-9 feb-Depurado'!B3738</f>
        <v>AIRBUS AMERICAS CUSTOMER SERVICES</v>
      </c>
      <c r="C3739" s="30" t="s">
        <v>4900</v>
      </c>
      <c r="D3739" s="31">
        <v>5</v>
      </c>
      <c r="E3739" s="30">
        <f>+'Categorias-9 feb-Depurado'!E3738</f>
        <v>133243459</v>
      </c>
      <c r="F3739" s="30" t="str">
        <f>+'Categorias-9 feb-Depurado'!F3738</f>
        <v>2550 Wasser Terrace Suite 9100</v>
      </c>
      <c r="G3739" s="30" t="str">
        <f>+'Categorias-9 feb-Depurado'!G3738</f>
        <v>Herndon</v>
      </c>
      <c r="H3739" s="30">
        <f>+'Categorias-9 feb-Depurado'!H3738</f>
        <v>74187403</v>
      </c>
      <c r="I3739" s="107">
        <f>+'Categorias-9 feb-Depurado'!R3738</f>
        <v>2346920</v>
      </c>
      <c r="J3739" s="108">
        <f t="shared" si="240"/>
        <v>2346920</v>
      </c>
      <c r="K3739" s="107">
        <f t="shared" si="241"/>
        <v>4003.706674553493</v>
      </c>
      <c r="L3739" s="109">
        <f t="shared" si="242"/>
        <v>2350923.7066745535</v>
      </c>
      <c r="M3739" s="110">
        <f t="shared" si="243"/>
        <v>1.7922363758553901E-06</v>
      </c>
      <c r="N3739" s="33" t="s">
        <v>4892</v>
      </c>
      <c r="O3739" s="33">
        <f>+'Categorias-9 feb-Depurado'!Y3738</f>
        <v>492.08999999999997</v>
      </c>
      <c r="P3739" s="111">
        <f>+'Categorias-9 feb-Depurado'!AC3738</f>
        <v>44916</v>
      </c>
      <c r="Q3739" s="111">
        <f>+'Categorias-9 feb-Depurado'!AE3738</f>
        <v>44961</v>
      </c>
      <c r="R3739" s="112" t="str">
        <f>+'Categorias-9 feb-Depurado'!AB3738</f>
        <v>Compras</v>
      </c>
    </row>
    <row r="3740" spans="2:18" s="1" customFormat="1" ht="14.5" hidden="1">
      <c r="B3740" s="57" t="str">
        <f>+'Categorias-9 feb-Depurado'!B3739</f>
        <v>AIRBUS AMERICAS CUSTOMER SERVICES</v>
      </c>
      <c r="C3740" s="30" t="s">
        <v>4900</v>
      </c>
      <c r="D3740" s="31">
        <v>5</v>
      </c>
      <c r="E3740" s="30">
        <f>+'Categorias-9 feb-Depurado'!E3739</f>
        <v>133243459</v>
      </c>
      <c r="F3740" s="30" t="str">
        <f>+'Categorias-9 feb-Depurado'!F3739</f>
        <v>2550 Wasser Terrace Suite 9100</v>
      </c>
      <c r="G3740" s="30" t="str">
        <f>+'Categorias-9 feb-Depurado'!G3739</f>
        <v>Herndon</v>
      </c>
      <c r="H3740" s="30">
        <f>+'Categorias-9 feb-Depurado'!H3739</f>
        <v>74187402</v>
      </c>
      <c r="I3740" s="107">
        <f>+'Categorias-9 feb-Depurado'!R3739</f>
        <v>1144630</v>
      </c>
      <c r="J3740" s="108">
        <f t="shared" si="240"/>
        <v>1144630</v>
      </c>
      <c r="K3740" s="107">
        <f t="shared" si="241"/>
        <v>1952.6710628799299</v>
      </c>
      <c r="L3740" s="109">
        <f t="shared" si="242"/>
        <v>1146582.67106288</v>
      </c>
      <c r="M3740" s="110">
        <f t="shared" si="243"/>
        <v>8.7410202431073706E-07</v>
      </c>
      <c r="N3740" s="33" t="s">
        <v>4892</v>
      </c>
      <c r="O3740" s="33">
        <f>+'Categorias-9 feb-Depurado'!Y3739</f>
        <v>240</v>
      </c>
      <c r="P3740" s="111">
        <f>+'Categorias-9 feb-Depurado'!AC3739</f>
        <v>44916</v>
      </c>
      <c r="Q3740" s="111">
        <f>+'Categorias-9 feb-Depurado'!AE3739</f>
        <v>44961</v>
      </c>
      <c r="R3740" s="112" t="str">
        <f>+'Categorias-9 feb-Depurado'!AB3739</f>
        <v>Compras</v>
      </c>
    </row>
    <row r="3741" spans="2:18" s="1" customFormat="1" ht="14.5" hidden="1">
      <c r="B3741" s="57" t="str">
        <f>+'Categorias-9 feb-Depurado'!B3740</f>
        <v>AIRBUS AMERICAS CUSTOMER SERVICES</v>
      </c>
      <c r="C3741" s="30" t="s">
        <v>4900</v>
      </c>
      <c r="D3741" s="31">
        <v>5</v>
      </c>
      <c r="E3741" s="30">
        <f>+'Categorias-9 feb-Depurado'!E3740</f>
        <v>133243459</v>
      </c>
      <c r="F3741" s="30" t="str">
        <f>+'Categorias-9 feb-Depurado'!F3740</f>
        <v>2550 Wasser Terrace Suite 9100</v>
      </c>
      <c r="G3741" s="30" t="str">
        <f>+'Categorias-9 feb-Depurado'!G3740</f>
        <v>Herndon</v>
      </c>
      <c r="H3741" s="30">
        <f>+'Categorias-9 feb-Depurado'!H3740</f>
        <v>74162423</v>
      </c>
      <c r="I3741" s="107">
        <f>+'Categorias-9 feb-Depurado'!R3740</f>
        <v>5282728</v>
      </c>
      <c r="J3741" s="108">
        <f t="shared" si="240"/>
        <v>5282728</v>
      </c>
      <c r="K3741" s="107">
        <f t="shared" si="241"/>
        <v>9012.0214380765537</v>
      </c>
      <c r="L3741" s="109">
        <f t="shared" si="242"/>
        <v>5291740.0214380762</v>
      </c>
      <c r="M3741" s="110">
        <f t="shared" si="243"/>
        <v>4.0341798124136285E-06</v>
      </c>
      <c r="N3741" s="33" t="s">
        <v>4892</v>
      </c>
      <c r="O3741" s="33">
        <f>+'Categorias-9 feb-Depurado'!Y3740</f>
        <v>1100</v>
      </c>
      <c r="P3741" s="111">
        <f>+'Categorias-9 feb-Depurado'!AC3740</f>
        <v>44916</v>
      </c>
      <c r="Q3741" s="111">
        <f>+'Categorias-9 feb-Depurado'!AE3740</f>
        <v>44961</v>
      </c>
      <c r="R3741" s="112" t="str">
        <f>+'Categorias-9 feb-Depurado'!AB3740</f>
        <v>Compras</v>
      </c>
    </row>
    <row r="3742" spans="2:18" s="1" customFormat="1" ht="14.5" hidden="1">
      <c r="B3742" s="57" t="str">
        <f>+'Categorias-9 feb-Depurado'!B3741</f>
        <v>AIRBUS AMERICAS CUSTOMER SERVICES</v>
      </c>
      <c r="C3742" s="30" t="s">
        <v>4900</v>
      </c>
      <c r="D3742" s="31">
        <v>5</v>
      </c>
      <c r="E3742" s="30">
        <f>+'Categorias-9 feb-Depurado'!E3741</f>
        <v>133243459</v>
      </c>
      <c r="F3742" s="30" t="str">
        <f>+'Categorias-9 feb-Depurado'!F3741</f>
        <v>2550 Wasser Terrace Suite 9100</v>
      </c>
      <c r="G3742" s="30" t="str">
        <f>+'Categorias-9 feb-Depurado'!G3741</f>
        <v>Herndon</v>
      </c>
      <c r="H3742" s="30">
        <f>+'Categorias-9 feb-Depurado'!H3741</f>
        <v>74187401</v>
      </c>
      <c r="I3742" s="107">
        <f>+'Categorias-9 feb-Depurado'!R3741</f>
        <v>160248</v>
      </c>
      <c r="J3742" s="108">
        <f t="shared" si="240"/>
        <v>160248</v>
      </c>
      <c r="K3742" s="107">
        <f t="shared" si="241"/>
        <v>273.37360761502231</v>
      </c>
      <c r="L3742" s="109">
        <f t="shared" si="242"/>
        <v>160521.37360761501</v>
      </c>
      <c r="M3742" s="110">
        <f t="shared" si="243"/>
        <v>1.2237413067257278E-07</v>
      </c>
      <c r="N3742" s="33" t="s">
        <v>4892</v>
      </c>
      <c r="O3742" s="33">
        <f>+'Categorias-9 feb-Depurado'!Y3741</f>
        <v>33.600000000000001</v>
      </c>
      <c r="P3742" s="111">
        <f>+'Categorias-9 feb-Depurado'!AC3741</f>
        <v>44916</v>
      </c>
      <c r="Q3742" s="111">
        <f>+'Categorias-9 feb-Depurado'!AE3741</f>
        <v>44961</v>
      </c>
      <c r="R3742" s="112" t="str">
        <f>+'Categorias-9 feb-Depurado'!AB3741</f>
        <v>Compras</v>
      </c>
    </row>
    <row r="3743" spans="2:18" s="1" customFormat="1" ht="14.5" hidden="1">
      <c r="B3743" s="57" t="str">
        <f>+'Categorias-9 feb-Depurado'!B3742</f>
        <v>AIRBUS AMERICAS CUSTOMER SERVICES</v>
      </c>
      <c r="C3743" s="30" t="s">
        <v>4900</v>
      </c>
      <c r="D3743" s="31">
        <v>5</v>
      </c>
      <c r="E3743" s="30">
        <f>+'Categorias-9 feb-Depurado'!E3742</f>
        <v>133243459</v>
      </c>
      <c r="F3743" s="30" t="str">
        <f>+'Categorias-9 feb-Depurado'!F3742</f>
        <v>2550 Wasser Terrace Suite 9100</v>
      </c>
      <c r="G3743" s="30" t="str">
        <f>+'Categorias-9 feb-Depurado'!G3742</f>
        <v>Herndon</v>
      </c>
      <c r="H3743" s="30">
        <f>+'Categorias-9 feb-Depurado'!H3742</f>
        <v>74189251</v>
      </c>
      <c r="I3743" s="107">
        <f>+'Categorias-9 feb-Depurado'!R3742</f>
        <v>10704167</v>
      </c>
      <c r="J3743" s="108">
        <f t="shared" si="240"/>
        <v>10704167</v>
      </c>
      <c r="K3743" s="107">
        <f t="shared" si="241"/>
        <v>14606.050077122713</v>
      </c>
      <c r="L3743" s="109">
        <f t="shared" si="242"/>
        <v>10718773.050077124</v>
      </c>
      <c r="M3743" s="110">
        <f t="shared" si="243"/>
        <v>8.1715008064045338E-06</v>
      </c>
      <c r="N3743" s="33" t="s">
        <v>4892</v>
      </c>
      <c r="O3743" s="33">
        <f>+'Categorias-9 feb-Depurado'!Y3742</f>
        <v>2248</v>
      </c>
      <c r="P3743" s="111">
        <f>+'Categorias-9 feb-Depurado'!AC3742</f>
        <v>44917</v>
      </c>
      <c r="Q3743" s="111">
        <f>+'Categorias-9 feb-Depurado'!AE3742</f>
        <v>44962</v>
      </c>
      <c r="R3743" s="112" t="str">
        <f>+'Categorias-9 feb-Depurado'!AB3742</f>
        <v>Compras</v>
      </c>
    </row>
    <row r="3744" spans="2:18" s="1" customFormat="1" ht="14.5" hidden="1">
      <c r="B3744" s="57" t="str">
        <f>+'Categorias-9 feb-Depurado'!B3743</f>
        <v>AIRBUS AMERICAS CUSTOMER SERVICES</v>
      </c>
      <c r="C3744" s="30" t="s">
        <v>4900</v>
      </c>
      <c r="D3744" s="31">
        <v>5</v>
      </c>
      <c r="E3744" s="30">
        <f>+'Categorias-9 feb-Depurado'!E3743</f>
        <v>133243459</v>
      </c>
      <c r="F3744" s="30" t="str">
        <f>+'Categorias-9 feb-Depurado'!F3743</f>
        <v>2550 Wasser Terrace Suite 9100</v>
      </c>
      <c r="G3744" s="30" t="str">
        <f>+'Categorias-9 feb-Depurado'!G3743</f>
        <v>Herndon</v>
      </c>
      <c r="H3744" s="30">
        <f>+'Categorias-9 feb-Depurado'!H3743</f>
        <v>74188975</v>
      </c>
      <c r="I3744" s="107">
        <f>+'Categorias-9 feb-Depurado'!R3743</f>
        <v>2519860</v>
      </c>
      <c r="J3744" s="108">
        <f t="shared" si="240"/>
        <v>2519860</v>
      </c>
      <c r="K3744" s="107">
        <f t="shared" si="241"/>
        <v>3438.3993959864824</v>
      </c>
      <c r="L3744" s="109">
        <f t="shared" si="242"/>
        <v>2523298.3993959865</v>
      </c>
      <c r="M3744" s="110">
        <f t="shared" si="243"/>
        <v>1.9236469332014837E-06</v>
      </c>
      <c r="N3744" s="33" t="s">
        <v>4892</v>
      </c>
      <c r="O3744" s="33">
        <f>+'Categorias-9 feb-Depurado'!Y3743</f>
        <v>529.20000000000005</v>
      </c>
      <c r="P3744" s="111">
        <f>+'Categorias-9 feb-Depurado'!AC3743</f>
        <v>44917</v>
      </c>
      <c r="Q3744" s="111">
        <f>+'Categorias-9 feb-Depurado'!AE3743</f>
        <v>44962</v>
      </c>
      <c r="R3744" s="112" t="str">
        <f>+'Categorias-9 feb-Depurado'!AB3743</f>
        <v>Compras</v>
      </c>
    </row>
    <row r="3745" spans="2:18" s="1" customFormat="1" ht="14.5" hidden="1">
      <c r="B3745" s="57" t="str">
        <f>+'Categorias-9 feb-Depurado'!B3744</f>
        <v>AIRBUS AMERICAS CUSTOMER SERVICES</v>
      </c>
      <c r="C3745" s="30" t="s">
        <v>4900</v>
      </c>
      <c r="D3745" s="31">
        <v>5</v>
      </c>
      <c r="E3745" s="30">
        <f>+'Categorias-9 feb-Depurado'!E3744</f>
        <v>133243459</v>
      </c>
      <c r="F3745" s="30" t="str">
        <f>+'Categorias-9 feb-Depurado'!F3744</f>
        <v>2550 Wasser Terrace Suite 9100</v>
      </c>
      <c r="G3745" s="30" t="str">
        <f>+'Categorias-9 feb-Depurado'!G3744</f>
        <v>Herndon</v>
      </c>
      <c r="H3745" s="30">
        <f>+'Categorias-9 feb-Depurado'!H3744</f>
        <v>74190692</v>
      </c>
      <c r="I3745" s="107">
        <f>+'Categorias-9 feb-Depurado'!R3744</f>
        <v>3603782</v>
      </c>
      <c r="J3745" s="108">
        <f t="shared" si="240"/>
        <v>3603782</v>
      </c>
      <c r="K3745" s="107">
        <f t="shared" si="241"/>
        <v>3687.4457928012444</v>
      </c>
      <c r="L3745" s="109">
        <f t="shared" si="242"/>
        <v>3607469.4457928012</v>
      </c>
      <c r="M3745" s="110">
        <f t="shared" si="243"/>
        <v>2.7501691982519853E-06</v>
      </c>
      <c r="N3745" s="33" t="s">
        <v>4892</v>
      </c>
      <c r="O3745" s="33">
        <f>+'Categorias-9 feb-Depurado'!Y3744</f>
        <v>757</v>
      </c>
      <c r="P3745" s="111">
        <f>+'Categorias-9 feb-Depurado'!AC3744</f>
        <v>44918</v>
      </c>
      <c r="Q3745" s="111">
        <f>+'Categorias-9 feb-Depurado'!AE3744</f>
        <v>44963</v>
      </c>
      <c r="R3745" s="112" t="str">
        <f>+'Categorias-9 feb-Depurado'!AB3744</f>
        <v>Compras</v>
      </c>
    </row>
    <row r="3746" spans="2:18" s="1" customFormat="1" ht="14.5" hidden="1">
      <c r="B3746" s="57" t="str">
        <f>+'Categorias-9 feb-Depurado'!B3745</f>
        <v>AIRBUS AMERICAS CUSTOMER SERVICES</v>
      </c>
      <c r="C3746" s="30" t="s">
        <v>4900</v>
      </c>
      <c r="D3746" s="31">
        <v>5</v>
      </c>
      <c r="E3746" s="30">
        <f>+'Categorias-9 feb-Depurado'!E3745</f>
        <v>133243459</v>
      </c>
      <c r="F3746" s="30" t="str">
        <f>+'Categorias-9 feb-Depurado'!F3745</f>
        <v>2550 Wasser Terrace Suite 9100</v>
      </c>
      <c r="G3746" s="30" t="str">
        <f>+'Categorias-9 feb-Depurado'!G3745</f>
        <v>Herndon</v>
      </c>
      <c r="H3746" s="30">
        <f>+'Categorias-9 feb-Depurado'!H3745</f>
        <v>74190693</v>
      </c>
      <c r="I3746" s="107">
        <f>+'Categorias-9 feb-Depurado'!R3745</f>
        <v>25707294</v>
      </c>
      <c r="J3746" s="108">
        <f t="shared" si="240"/>
        <v>25707294</v>
      </c>
      <c r="K3746" s="107">
        <f t="shared" si="241"/>
        <v>26304.103051906211</v>
      </c>
      <c r="L3746" s="109">
        <f t="shared" si="242"/>
        <v>25733598.103051905</v>
      </c>
      <c r="M3746" s="110">
        <f t="shared" si="243"/>
        <v>1.9618114561093892E-05</v>
      </c>
      <c r="N3746" s="33" t="s">
        <v>4892</v>
      </c>
      <c r="O3746" s="33">
        <f>+'Categorias-9 feb-Depurado'!Y3745</f>
        <v>5400</v>
      </c>
      <c r="P3746" s="111">
        <f>+'Categorias-9 feb-Depurado'!AC3745</f>
        <v>44918</v>
      </c>
      <c r="Q3746" s="111">
        <f>+'Categorias-9 feb-Depurado'!AE3745</f>
        <v>44963</v>
      </c>
      <c r="R3746" s="112" t="str">
        <f>+'Categorias-9 feb-Depurado'!AB3745</f>
        <v>Compras</v>
      </c>
    </row>
    <row r="3747" spans="2:18" s="1" customFormat="1" ht="14.5" hidden="1">
      <c r="B3747" s="57" t="str">
        <f>+'Categorias-9 feb-Depurado'!B3746</f>
        <v>AIRBUS AMERICAS CUSTOMER SERVICES</v>
      </c>
      <c r="C3747" s="30" t="s">
        <v>4900</v>
      </c>
      <c r="D3747" s="31">
        <v>5</v>
      </c>
      <c r="E3747" s="30">
        <f>+'Categorias-9 feb-Depurado'!E3746</f>
        <v>133243459</v>
      </c>
      <c r="F3747" s="30" t="str">
        <f>+'Categorias-9 feb-Depurado'!F3746</f>
        <v>2550 Wasser Terrace Suite 9100</v>
      </c>
      <c r="G3747" s="30" t="str">
        <f>+'Categorias-9 feb-Depurado'!G3746</f>
        <v>Herndon</v>
      </c>
      <c r="H3747" s="30">
        <f>+'Categorias-9 feb-Depurado'!H3746</f>
        <v>74190694</v>
      </c>
      <c r="I3747" s="107">
        <f>+'Categorias-9 feb-Depurado'!R3746</f>
        <v>10663766</v>
      </c>
      <c r="J3747" s="108">
        <f t="shared" si="240"/>
        <v>10663766</v>
      </c>
      <c r="K3747" s="107">
        <f t="shared" si="241"/>
        <v>10911.33122706006</v>
      </c>
      <c r="L3747" s="109">
        <f t="shared" si="242"/>
        <v>10674677.33122706</v>
      </c>
      <c r="M3747" s="110">
        <f t="shared" si="243"/>
        <v>8.1378842534223171E-06</v>
      </c>
      <c r="N3747" s="33" t="s">
        <v>4892</v>
      </c>
      <c r="O3747" s="33">
        <f>+'Categorias-9 feb-Depurado'!Y3746</f>
        <v>2240</v>
      </c>
      <c r="P3747" s="111">
        <f>+'Categorias-9 feb-Depurado'!AC3746</f>
        <v>44918</v>
      </c>
      <c r="Q3747" s="111">
        <f>+'Categorias-9 feb-Depurado'!AE3746</f>
        <v>44963</v>
      </c>
      <c r="R3747" s="112" t="str">
        <f>+'Categorias-9 feb-Depurado'!AB3746</f>
        <v>Compras</v>
      </c>
    </row>
    <row r="3748" spans="2:18" s="1" customFormat="1" ht="14.5" hidden="1">
      <c r="B3748" s="57" t="str">
        <f>+'Categorias-9 feb-Depurado'!B3747</f>
        <v>AIRBUS AMERICAS CUSTOMER SERVICES</v>
      </c>
      <c r="C3748" s="30" t="s">
        <v>4900</v>
      </c>
      <c r="D3748" s="31">
        <v>5</v>
      </c>
      <c r="E3748" s="30">
        <f>+'Categorias-9 feb-Depurado'!E3747</f>
        <v>133243459</v>
      </c>
      <c r="F3748" s="30" t="str">
        <f>+'Categorias-9 feb-Depurado'!F3747</f>
        <v>2550 Wasser Terrace Suite 9100</v>
      </c>
      <c r="G3748" s="30" t="str">
        <f>+'Categorias-9 feb-Depurado'!G3747</f>
        <v>Herndon</v>
      </c>
      <c r="H3748" s="30">
        <f>+'Categorias-9 feb-Depurado'!H3747</f>
        <v>74192122</v>
      </c>
      <c r="I3748" s="107">
        <f>+'Categorias-9 feb-Depurado'!R3747</f>
        <v>22681291</v>
      </c>
      <c r="J3748" s="108">
        <f t="shared" si="240"/>
        <v>22681291</v>
      </c>
      <c r="K3748" s="107">
        <f t="shared" si="241"/>
        <v>15469.262496579633</v>
      </c>
      <c r="L3748" s="109">
        <f t="shared" si="242"/>
        <v>22696760.262496579</v>
      </c>
      <c r="M3748" s="110">
        <f t="shared" si="243"/>
        <v>1.7302968718647021E-05</v>
      </c>
      <c r="N3748" s="33" t="s">
        <v>4892</v>
      </c>
      <c r="O3748" s="33">
        <f>+'Categorias-9 feb-Depurado'!Y3747</f>
        <v>4780</v>
      </c>
      <c r="P3748" s="111">
        <f>+'Categorias-9 feb-Depurado'!AC3747</f>
        <v>44919</v>
      </c>
      <c r="Q3748" s="111">
        <f>+'Categorias-9 feb-Depurado'!AE3747</f>
        <v>44964</v>
      </c>
      <c r="R3748" s="112" t="str">
        <f>+'Categorias-9 feb-Depurado'!AB3747</f>
        <v>Compras</v>
      </c>
    </row>
    <row r="3749" spans="2:18" s="1" customFormat="1" ht="14.5" hidden="1">
      <c r="B3749" s="57" t="str">
        <f>+'Categorias-9 feb-Depurado'!B3748</f>
        <v>AIRBUS AMERICAS CUSTOMER SERVICES</v>
      </c>
      <c r="C3749" s="30" t="s">
        <v>4900</v>
      </c>
      <c r="D3749" s="31">
        <v>5</v>
      </c>
      <c r="E3749" s="30">
        <f>+'Categorias-9 feb-Depurado'!E3748</f>
        <v>133243459</v>
      </c>
      <c r="F3749" s="30" t="str">
        <f>+'Categorias-9 feb-Depurado'!F3748</f>
        <v>2550 Wasser Terrace Suite 9100</v>
      </c>
      <c r="G3749" s="30" t="str">
        <f>+'Categorias-9 feb-Depurado'!G3748</f>
        <v>Herndon</v>
      </c>
      <c r="H3749" s="30">
        <f>+'Categorias-9 feb-Depurado'!H3748</f>
        <v>74192120</v>
      </c>
      <c r="I3749" s="107">
        <f>+'Categorias-9 feb-Depurado'!R3748</f>
        <v>835127</v>
      </c>
      <c r="J3749" s="108">
        <f t="shared" si="240"/>
        <v>835127</v>
      </c>
      <c r="K3749" s="107">
        <f t="shared" si="241"/>
        <v>569.57951736438019</v>
      </c>
      <c r="L3749" s="109">
        <f t="shared" si="242"/>
        <v>835696.57951736439</v>
      </c>
      <c r="M3749" s="110">
        <f t="shared" si="243"/>
        <v>6.3709673127061105E-07</v>
      </c>
      <c r="N3749" s="33" t="s">
        <v>4892</v>
      </c>
      <c r="O3749" s="33">
        <f>+'Categorias-9 feb-Depurado'!Y3748</f>
        <v>176</v>
      </c>
      <c r="P3749" s="111">
        <f>+'Categorias-9 feb-Depurado'!AC3748</f>
        <v>44919</v>
      </c>
      <c r="Q3749" s="111">
        <f>+'Categorias-9 feb-Depurado'!AE3748</f>
        <v>44964</v>
      </c>
      <c r="R3749" s="112" t="str">
        <f>+'Categorias-9 feb-Depurado'!AB3748</f>
        <v>Compras</v>
      </c>
    </row>
    <row r="3750" spans="2:18" s="1" customFormat="1" ht="14.5" hidden="1">
      <c r="B3750" s="57" t="str">
        <f>+'Categorias-9 feb-Depurado'!B3749</f>
        <v>AIRBUS AMERICAS CUSTOMER SERVICES</v>
      </c>
      <c r="C3750" s="30" t="s">
        <v>4900</v>
      </c>
      <c r="D3750" s="31">
        <v>5</v>
      </c>
      <c r="E3750" s="30">
        <f>+'Categorias-9 feb-Depurado'!E3749</f>
        <v>133243459</v>
      </c>
      <c r="F3750" s="30" t="str">
        <f>+'Categorias-9 feb-Depurado'!F3749</f>
        <v>2550 Wasser Terrace Suite 9100</v>
      </c>
      <c r="G3750" s="30" t="str">
        <f>+'Categorias-9 feb-Depurado'!G3749</f>
        <v>Herndon</v>
      </c>
      <c r="H3750" s="30">
        <f>+'Categorias-9 feb-Depurado'!H3749</f>
        <v>74192117</v>
      </c>
      <c r="I3750" s="107">
        <f>+'Categorias-9 feb-Depurado'!R3749</f>
        <v>29324347</v>
      </c>
      <c r="J3750" s="108">
        <f t="shared" si="240"/>
        <v>29324347</v>
      </c>
      <c r="K3750" s="107">
        <f t="shared" si="241"/>
        <v>20000.008874441384</v>
      </c>
      <c r="L3750" s="109">
        <f t="shared" si="242"/>
        <v>29344347.008874442</v>
      </c>
      <c r="M3750" s="110">
        <f t="shared" si="243"/>
        <v>2.2370783869214083E-05</v>
      </c>
      <c r="N3750" s="33" t="s">
        <v>4892</v>
      </c>
      <c r="O3750" s="33">
        <f>+'Categorias-9 feb-Depurado'!Y3749</f>
        <v>6180</v>
      </c>
      <c r="P3750" s="111">
        <f>+'Categorias-9 feb-Depurado'!AC3749</f>
        <v>44919</v>
      </c>
      <c r="Q3750" s="111">
        <f>+'Categorias-9 feb-Depurado'!AE3749</f>
        <v>44964</v>
      </c>
      <c r="R3750" s="112" t="str">
        <f>+'Categorias-9 feb-Depurado'!AB3749</f>
        <v>Compras</v>
      </c>
    </row>
    <row r="3751" spans="2:18" s="1" customFormat="1" ht="14.5" hidden="1">
      <c r="B3751" s="57" t="str">
        <f>+'Categorias-9 feb-Depurado'!B3750</f>
        <v>AIRBUS AMERICAS CUSTOMER SERVICES</v>
      </c>
      <c r="C3751" s="30" t="s">
        <v>4900</v>
      </c>
      <c r="D3751" s="31">
        <v>5</v>
      </c>
      <c r="E3751" s="30">
        <f>+'Categorias-9 feb-Depurado'!E3750</f>
        <v>133243459</v>
      </c>
      <c r="F3751" s="30" t="str">
        <f>+'Categorias-9 feb-Depurado'!F3750</f>
        <v>2550 Wasser Terrace Suite 9100</v>
      </c>
      <c r="G3751" s="30" t="str">
        <f>+'Categorias-9 feb-Depurado'!G3750</f>
        <v>Herndon</v>
      </c>
      <c r="H3751" s="30">
        <f>+'Categorias-9 feb-Depurado'!H3750</f>
        <v>74192118</v>
      </c>
      <c r="I3751" s="107">
        <f>+'Categorias-9 feb-Depurado'!R3750</f>
        <v>29324347</v>
      </c>
      <c r="J3751" s="108">
        <f t="shared" si="240"/>
        <v>29324347</v>
      </c>
      <c r="K3751" s="107">
        <f t="shared" si="241"/>
        <v>20000.008874441384</v>
      </c>
      <c r="L3751" s="109">
        <f t="shared" si="242"/>
        <v>29344347.008874442</v>
      </c>
      <c r="M3751" s="110">
        <f t="shared" si="243"/>
        <v>2.2370783869214083E-05</v>
      </c>
      <c r="N3751" s="33" t="s">
        <v>4892</v>
      </c>
      <c r="O3751" s="33">
        <f>+'Categorias-9 feb-Depurado'!Y3750</f>
        <v>6180</v>
      </c>
      <c r="P3751" s="111">
        <f>+'Categorias-9 feb-Depurado'!AC3750</f>
        <v>44919</v>
      </c>
      <c r="Q3751" s="111">
        <f>+'Categorias-9 feb-Depurado'!AE3750</f>
        <v>44964</v>
      </c>
      <c r="R3751" s="112" t="str">
        <f>+'Categorias-9 feb-Depurado'!AB3750</f>
        <v>Compras</v>
      </c>
    </row>
    <row r="3752" spans="2:18" s="1" customFormat="1" ht="14.5" hidden="1">
      <c r="B3752" s="57" t="str">
        <f>+'Categorias-9 feb-Depurado'!B3751</f>
        <v>AIRBUS AMERICAS CUSTOMER SERVICES</v>
      </c>
      <c r="C3752" s="30" t="s">
        <v>4900</v>
      </c>
      <c r="D3752" s="31">
        <v>5</v>
      </c>
      <c r="E3752" s="30">
        <f>+'Categorias-9 feb-Depurado'!E3751</f>
        <v>133243459</v>
      </c>
      <c r="F3752" s="30" t="str">
        <f>+'Categorias-9 feb-Depurado'!F3751</f>
        <v>2550 Wasser Terrace Suite 9100</v>
      </c>
      <c r="G3752" s="30" t="str">
        <f>+'Categorias-9 feb-Depurado'!G3751</f>
        <v>Herndon</v>
      </c>
      <c r="H3752" s="30">
        <f>+'Categorias-9 feb-Depurado'!H3751</f>
        <v>74192119</v>
      </c>
      <c r="I3752" s="107">
        <f>+'Categorias-9 feb-Depurado'!R3751</f>
        <v>29324347</v>
      </c>
      <c r="J3752" s="108">
        <f t="shared" si="240"/>
        <v>29324347</v>
      </c>
      <c r="K3752" s="107">
        <f t="shared" si="241"/>
        <v>20000.008874441384</v>
      </c>
      <c r="L3752" s="109">
        <f t="shared" si="242"/>
        <v>29344347.008874442</v>
      </c>
      <c r="M3752" s="110">
        <f t="shared" si="243"/>
        <v>2.2370783869214083E-05</v>
      </c>
      <c r="N3752" s="33" t="s">
        <v>4892</v>
      </c>
      <c r="O3752" s="33">
        <f>+'Categorias-9 feb-Depurado'!Y3751</f>
        <v>6180</v>
      </c>
      <c r="P3752" s="111">
        <f>+'Categorias-9 feb-Depurado'!AC3751</f>
        <v>44919</v>
      </c>
      <c r="Q3752" s="111">
        <f>+'Categorias-9 feb-Depurado'!AE3751</f>
        <v>44964</v>
      </c>
      <c r="R3752" s="112" t="str">
        <f>+'Categorias-9 feb-Depurado'!AB3751</f>
        <v>Compras</v>
      </c>
    </row>
    <row r="3753" spans="2:18" s="1" customFormat="1" ht="14.5" hidden="1">
      <c r="B3753" s="57" t="str">
        <f>+'Categorias-9 feb-Depurado'!B3752</f>
        <v>AIRBUS AMERICAS CUSTOMER SERVICES</v>
      </c>
      <c r="C3753" s="30" t="s">
        <v>4900</v>
      </c>
      <c r="D3753" s="31">
        <v>5</v>
      </c>
      <c r="E3753" s="30">
        <f>+'Categorias-9 feb-Depurado'!E3752</f>
        <v>133243459</v>
      </c>
      <c r="F3753" s="30" t="str">
        <f>+'Categorias-9 feb-Depurado'!F3752</f>
        <v>2550 Wasser Terrace Suite 9100</v>
      </c>
      <c r="G3753" s="30" t="str">
        <f>+'Categorias-9 feb-Depurado'!G3752</f>
        <v>Herndon</v>
      </c>
      <c r="H3753" s="30">
        <f>+'Categorias-9 feb-Depurado'!H3752</f>
        <v>74192121</v>
      </c>
      <c r="I3753" s="107">
        <f>+'Categorias-9 feb-Depurado'!R3752</f>
        <v>441289</v>
      </c>
      <c r="J3753" s="108">
        <f t="shared" si="240"/>
        <v>441289</v>
      </c>
      <c r="K3753" s="107">
        <f t="shared" si="241"/>
        <v>300.97120035420954</v>
      </c>
      <c r="L3753" s="109">
        <f t="shared" si="242"/>
        <v>441589.97120035422</v>
      </c>
      <c r="M3753" s="110">
        <f t="shared" si="243"/>
        <v>3.3664793432097955E-07</v>
      </c>
      <c r="N3753" s="33" t="s">
        <v>4892</v>
      </c>
      <c r="O3753" s="33">
        <f>+'Categorias-9 feb-Depurado'!Y3752</f>
        <v>93</v>
      </c>
      <c r="P3753" s="111">
        <f>+'Categorias-9 feb-Depurado'!AC3752</f>
        <v>44919</v>
      </c>
      <c r="Q3753" s="111">
        <f>+'Categorias-9 feb-Depurado'!AE3752</f>
        <v>44964</v>
      </c>
      <c r="R3753" s="112" t="str">
        <f>+'Categorias-9 feb-Depurado'!AB3752</f>
        <v>Compras</v>
      </c>
    </row>
    <row r="3754" spans="2:18" s="1" customFormat="1" ht="14.5" hidden="1">
      <c r="B3754" s="57" t="str">
        <f>+'Categorias-9 feb-Depurado'!B3753</f>
        <v>AIRBUS AMERICAS CUSTOMER SERVICES</v>
      </c>
      <c r="C3754" s="30" t="s">
        <v>4900</v>
      </c>
      <c r="D3754" s="31">
        <v>5</v>
      </c>
      <c r="E3754" s="30">
        <f>+'Categorias-9 feb-Depurado'!E3753</f>
        <v>133243459</v>
      </c>
      <c r="F3754" s="30" t="str">
        <f>+'Categorias-9 feb-Depurado'!F3753</f>
        <v>2550 Wasser Terrace Suite 9100</v>
      </c>
      <c r="G3754" s="30" t="str">
        <f>+'Categorias-9 feb-Depurado'!G3753</f>
        <v>Herndon</v>
      </c>
      <c r="H3754" s="30">
        <f>+'Categorias-9 feb-Depurado'!H3753</f>
        <v>74196240</v>
      </c>
      <c r="I3754" s="107">
        <f>+'Categorias-9 feb-Depurado'!R3753</f>
        <v>8398721</v>
      </c>
      <c r="J3754" s="108">
        <f t="shared" si="240"/>
        <v>0</v>
      </c>
      <c r="K3754" s="107">
        <f t="shared" si="241"/>
        <v>0</v>
      </c>
      <c r="L3754" s="109">
        <f t="shared" si="242"/>
        <v>8398721</v>
      </c>
      <c r="M3754" s="110">
        <f t="shared" si="243"/>
        <v>6.4027995651771806E-06</v>
      </c>
      <c r="N3754" s="33" t="s">
        <v>4892</v>
      </c>
      <c r="O3754" s="33">
        <f>+'Categorias-9 feb-Depurado'!Y3753</f>
        <v>1770</v>
      </c>
      <c r="P3754" s="111">
        <f>+'Categorias-9 feb-Depurado'!AC3753</f>
        <v>44923</v>
      </c>
      <c r="Q3754" s="111">
        <f>+'Categorias-9 feb-Depurado'!AE3753</f>
        <v>44968</v>
      </c>
      <c r="R3754" s="112" t="str">
        <f>+'Categorias-9 feb-Depurado'!AB3753</f>
        <v>Compras</v>
      </c>
    </row>
    <row r="3755" spans="2:18" s="1" customFormat="1" ht="14.5" hidden="1">
      <c r="B3755" s="57" t="str">
        <f>+'Categorias-9 feb-Depurado'!B3754</f>
        <v>AIRBUS AMERICAS CUSTOMER SERVICES</v>
      </c>
      <c r="C3755" s="30" t="s">
        <v>4900</v>
      </c>
      <c r="D3755" s="31">
        <v>5</v>
      </c>
      <c r="E3755" s="30">
        <f>+'Categorias-9 feb-Depurado'!E3754</f>
        <v>133243459</v>
      </c>
      <c r="F3755" s="30" t="str">
        <f>+'Categorias-9 feb-Depurado'!F3754</f>
        <v>2550 Wasser Terrace Suite 9100</v>
      </c>
      <c r="G3755" s="30" t="str">
        <f>+'Categorias-9 feb-Depurado'!G3754</f>
        <v>Herndon</v>
      </c>
      <c r="H3755" s="30">
        <f>+'Categorias-9 feb-Depurado'!H3754</f>
        <v>74196235</v>
      </c>
      <c r="I3755" s="107">
        <f>+'Categorias-9 feb-Depurado'!R3754</f>
        <v>12028676</v>
      </c>
      <c r="J3755" s="108">
        <f t="shared" si="240"/>
        <v>0</v>
      </c>
      <c r="K3755" s="107">
        <f t="shared" si="241"/>
        <v>0</v>
      </c>
      <c r="L3755" s="109">
        <f t="shared" si="242"/>
        <v>12028676</v>
      </c>
      <c r="M3755" s="110">
        <f t="shared" si="243"/>
        <v>9.1701107183411847E-06</v>
      </c>
      <c r="N3755" s="33" t="s">
        <v>4892</v>
      </c>
      <c r="O3755" s="33">
        <f>+'Categorias-9 feb-Depurado'!Y3754</f>
        <v>2535</v>
      </c>
      <c r="P3755" s="111">
        <f>+'Categorias-9 feb-Depurado'!AC3754</f>
        <v>44923</v>
      </c>
      <c r="Q3755" s="111">
        <f>+'Categorias-9 feb-Depurado'!AE3754</f>
        <v>44968</v>
      </c>
      <c r="R3755" s="112" t="str">
        <f>+'Categorias-9 feb-Depurado'!AB3754</f>
        <v>Compras</v>
      </c>
    </row>
    <row r="3756" spans="2:18" s="1" customFormat="1" ht="14.5" hidden="1">
      <c r="B3756" s="57" t="str">
        <f>+'Categorias-9 feb-Depurado'!B3755</f>
        <v>AIRBUS AMERICAS CUSTOMER SERVICES</v>
      </c>
      <c r="C3756" s="30" t="s">
        <v>4900</v>
      </c>
      <c r="D3756" s="31">
        <v>5</v>
      </c>
      <c r="E3756" s="30">
        <f>+'Categorias-9 feb-Depurado'!E3755</f>
        <v>133243459</v>
      </c>
      <c r="F3756" s="30" t="str">
        <f>+'Categorias-9 feb-Depurado'!F3755</f>
        <v>2550 Wasser Terrace Suite 9100</v>
      </c>
      <c r="G3756" s="30" t="str">
        <f>+'Categorias-9 feb-Depurado'!G3755</f>
        <v>Herndon</v>
      </c>
      <c r="H3756" s="30">
        <f>+'Categorias-9 feb-Depurado'!H3755</f>
        <v>74196233</v>
      </c>
      <c r="I3756" s="107">
        <f>+'Categorias-9 feb-Depurado'!R3755</f>
        <v>6244473</v>
      </c>
      <c r="J3756" s="108">
        <f t="shared" si="240"/>
        <v>0</v>
      </c>
      <c r="K3756" s="107">
        <f t="shared" si="241"/>
        <v>0</v>
      </c>
      <c r="L3756" s="109">
        <f t="shared" si="242"/>
        <v>6244473</v>
      </c>
      <c r="M3756" s="110">
        <f t="shared" si="243"/>
        <v>4.7604997247986503E-06</v>
      </c>
      <c r="N3756" s="33" t="s">
        <v>4892</v>
      </c>
      <c r="O3756" s="33">
        <f>+'Categorias-9 feb-Depurado'!Y3755</f>
        <v>1316</v>
      </c>
      <c r="P3756" s="111">
        <f>+'Categorias-9 feb-Depurado'!AC3755</f>
        <v>44923</v>
      </c>
      <c r="Q3756" s="111">
        <f>+'Categorias-9 feb-Depurado'!AE3755</f>
        <v>44968</v>
      </c>
      <c r="R3756" s="112" t="str">
        <f>+'Categorias-9 feb-Depurado'!AB3755</f>
        <v>Compras</v>
      </c>
    </row>
    <row r="3757" spans="2:18" s="1" customFormat="1" ht="14.5" hidden="1">
      <c r="B3757" s="57" t="str">
        <f>+'Categorias-9 feb-Depurado'!B3756</f>
        <v>AIRBUS AMERICAS CUSTOMER SERVICES</v>
      </c>
      <c r="C3757" s="30" t="s">
        <v>4900</v>
      </c>
      <c r="D3757" s="31">
        <v>5</v>
      </c>
      <c r="E3757" s="30">
        <f>+'Categorias-9 feb-Depurado'!E3756</f>
        <v>133243459</v>
      </c>
      <c r="F3757" s="30" t="str">
        <f>+'Categorias-9 feb-Depurado'!F3756</f>
        <v>2550 Wasser Terrace Suite 9100</v>
      </c>
      <c r="G3757" s="30" t="str">
        <f>+'Categorias-9 feb-Depurado'!G3756</f>
        <v>Herndon</v>
      </c>
      <c r="H3757" s="30">
        <f>+'Categorias-9 feb-Depurado'!H3756</f>
        <v>74196239</v>
      </c>
      <c r="I3757" s="107">
        <f>+'Categorias-9 feb-Depurado'!R3756</f>
        <v>1658107</v>
      </c>
      <c r="J3757" s="108">
        <f t="shared" si="240"/>
        <v>0</v>
      </c>
      <c r="K3757" s="107">
        <f t="shared" si="241"/>
        <v>0</v>
      </c>
      <c r="L3757" s="109">
        <f t="shared" si="242"/>
        <v>1658107</v>
      </c>
      <c r="M3757" s="110">
        <f t="shared" si="243"/>
        <v>1.264064704449313E-06</v>
      </c>
      <c r="N3757" s="33" t="s">
        <v>4892</v>
      </c>
      <c r="O3757" s="33">
        <f>+'Categorias-9 feb-Depurado'!Y3756</f>
        <v>349.44</v>
      </c>
      <c r="P3757" s="111">
        <f>+'Categorias-9 feb-Depurado'!AC3756</f>
        <v>44923</v>
      </c>
      <c r="Q3757" s="111">
        <f>+'Categorias-9 feb-Depurado'!AE3756</f>
        <v>44968</v>
      </c>
      <c r="R3757" s="112" t="str">
        <f>+'Categorias-9 feb-Depurado'!AB3756</f>
        <v>Compras</v>
      </c>
    </row>
    <row r="3758" spans="2:18" s="1" customFormat="1" ht="14.5" hidden="1">
      <c r="B3758" s="57" t="str">
        <f>+'Categorias-9 feb-Depurado'!B3757</f>
        <v>AIRBUS AMERICAS CUSTOMER SERVICES</v>
      </c>
      <c r="C3758" s="30" t="s">
        <v>4900</v>
      </c>
      <c r="D3758" s="31">
        <v>5</v>
      </c>
      <c r="E3758" s="30">
        <f>+'Categorias-9 feb-Depurado'!E3757</f>
        <v>133243459</v>
      </c>
      <c r="F3758" s="30" t="str">
        <f>+'Categorias-9 feb-Depurado'!F3757</f>
        <v>2550 Wasser Terrace Suite 9100</v>
      </c>
      <c r="G3758" s="30" t="str">
        <f>+'Categorias-9 feb-Depurado'!G3757</f>
        <v>Herndon</v>
      </c>
      <c r="H3758" s="30">
        <f>+'Categorias-9 feb-Depurado'!H3757</f>
        <v>74196241</v>
      </c>
      <c r="I3758" s="107">
        <f>+'Categorias-9 feb-Depurado'!R3757</f>
        <v>5480521</v>
      </c>
      <c r="J3758" s="108">
        <f t="shared" si="240"/>
        <v>0</v>
      </c>
      <c r="K3758" s="107">
        <f t="shared" si="241"/>
        <v>0</v>
      </c>
      <c r="L3758" s="109">
        <f t="shared" si="242"/>
        <v>5480521</v>
      </c>
      <c r="M3758" s="110">
        <f t="shared" si="243"/>
        <v>4.1780977693799338E-06</v>
      </c>
      <c r="N3758" s="33" t="s">
        <v>4892</v>
      </c>
      <c r="O3758" s="33">
        <f>+'Categorias-9 feb-Depurado'!Y3757</f>
        <v>1155</v>
      </c>
      <c r="P3758" s="111">
        <f>+'Categorias-9 feb-Depurado'!AC3757</f>
        <v>44923</v>
      </c>
      <c r="Q3758" s="111">
        <f>+'Categorias-9 feb-Depurado'!AE3757</f>
        <v>44968</v>
      </c>
      <c r="R3758" s="112" t="str">
        <f>+'Categorias-9 feb-Depurado'!AB3757</f>
        <v>Compras</v>
      </c>
    </row>
    <row r="3759" spans="2:18" s="1" customFormat="1" ht="14.5" hidden="1">
      <c r="B3759" s="57" t="str">
        <f>+'Categorias-9 feb-Depurado'!B3758</f>
        <v>AIRBUS AMERICAS CUSTOMER SERVICES</v>
      </c>
      <c r="C3759" s="30" t="s">
        <v>4900</v>
      </c>
      <c r="D3759" s="31">
        <v>5</v>
      </c>
      <c r="E3759" s="30">
        <f>+'Categorias-9 feb-Depurado'!E3758</f>
        <v>133243459</v>
      </c>
      <c r="F3759" s="30" t="str">
        <f>+'Categorias-9 feb-Depurado'!F3758</f>
        <v>2550 Wasser Terrace Suite 9100</v>
      </c>
      <c r="G3759" s="30" t="str">
        <f>+'Categorias-9 feb-Depurado'!G3758</f>
        <v>Herndon</v>
      </c>
      <c r="H3759" s="30">
        <f>+'Categorias-9 feb-Depurado'!H3758</f>
        <v>74196236</v>
      </c>
      <c r="I3759" s="107">
        <f>+'Categorias-9 feb-Depurado'!R3758</f>
        <v>3444899</v>
      </c>
      <c r="J3759" s="108">
        <f t="shared" si="240"/>
        <v>0</v>
      </c>
      <c r="K3759" s="107">
        <f t="shared" si="241"/>
        <v>0</v>
      </c>
      <c r="L3759" s="109">
        <f t="shared" si="242"/>
        <v>3444899</v>
      </c>
      <c r="M3759" s="110">
        <f t="shared" si="243"/>
        <v>2.6262329489548831E-06</v>
      </c>
      <c r="N3759" s="33" t="s">
        <v>4892</v>
      </c>
      <c r="O3759" s="33">
        <f>+'Categorias-9 feb-Depurado'!Y3758</f>
        <v>726</v>
      </c>
      <c r="P3759" s="111">
        <f>+'Categorias-9 feb-Depurado'!AC3758</f>
        <v>44923</v>
      </c>
      <c r="Q3759" s="111">
        <f>+'Categorias-9 feb-Depurado'!AE3758</f>
        <v>44968</v>
      </c>
      <c r="R3759" s="112" t="str">
        <f>+'Categorias-9 feb-Depurado'!AB3758</f>
        <v>Compras</v>
      </c>
    </row>
    <row r="3760" spans="2:18" s="1" customFormat="1" ht="14.5" hidden="1">
      <c r="B3760" s="57" t="str">
        <f>+'Categorias-9 feb-Depurado'!B3759</f>
        <v>AIRBUS AMERICAS CUSTOMER SERVICES</v>
      </c>
      <c r="C3760" s="30" t="s">
        <v>4900</v>
      </c>
      <c r="D3760" s="31">
        <v>5</v>
      </c>
      <c r="E3760" s="30">
        <f>+'Categorias-9 feb-Depurado'!E3759</f>
        <v>133243459</v>
      </c>
      <c r="F3760" s="30" t="str">
        <f>+'Categorias-9 feb-Depurado'!F3759</f>
        <v>2550 Wasser Terrace Suite 9100</v>
      </c>
      <c r="G3760" s="30" t="str">
        <f>+'Categorias-9 feb-Depurado'!G3759</f>
        <v>Herndon</v>
      </c>
      <c r="H3760" s="30">
        <f>+'Categorias-9 feb-Depurado'!H3759</f>
        <v>74196237</v>
      </c>
      <c r="I3760" s="107">
        <f>+'Categorias-9 feb-Depurado'!R3759</f>
        <v>16038235</v>
      </c>
      <c r="J3760" s="108">
        <f t="shared" si="240"/>
        <v>0</v>
      </c>
      <c r="K3760" s="107">
        <f t="shared" si="241"/>
        <v>0</v>
      </c>
      <c r="L3760" s="109">
        <f t="shared" si="242"/>
        <v>16038235</v>
      </c>
      <c r="M3760" s="110">
        <f t="shared" si="243"/>
        <v>1.2226814545239619E-05</v>
      </c>
      <c r="N3760" s="33" t="s">
        <v>4892</v>
      </c>
      <c r="O3760" s="33">
        <f>+'Categorias-9 feb-Depurado'!Y3759</f>
        <v>3380</v>
      </c>
      <c r="P3760" s="111">
        <f>+'Categorias-9 feb-Depurado'!AC3759</f>
        <v>44923</v>
      </c>
      <c r="Q3760" s="111">
        <f>+'Categorias-9 feb-Depurado'!AE3759</f>
        <v>44968</v>
      </c>
      <c r="R3760" s="112" t="str">
        <f>+'Categorias-9 feb-Depurado'!AB3759</f>
        <v>Compras</v>
      </c>
    </row>
    <row r="3761" spans="2:18" s="1" customFormat="1" ht="14.5" hidden="1">
      <c r="B3761" s="57" t="str">
        <f>+'Categorias-9 feb-Depurado'!B3760</f>
        <v>AIRBUS AMERICAS CUSTOMER SERVICES</v>
      </c>
      <c r="C3761" s="30" t="s">
        <v>4900</v>
      </c>
      <c r="D3761" s="31">
        <v>5</v>
      </c>
      <c r="E3761" s="30">
        <f>+'Categorias-9 feb-Depurado'!E3760</f>
        <v>133243459</v>
      </c>
      <c r="F3761" s="30" t="str">
        <f>+'Categorias-9 feb-Depurado'!F3760</f>
        <v>2550 Wasser Terrace Suite 9100</v>
      </c>
      <c r="G3761" s="30" t="str">
        <f>+'Categorias-9 feb-Depurado'!G3760</f>
        <v>Herndon</v>
      </c>
      <c r="H3761" s="30">
        <f>+'Categorias-9 feb-Depurado'!H3760</f>
        <v>74196238</v>
      </c>
      <c r="I3761" s="107">
        <f>+'Categorias-9 feb-Depurado'!R3760</f>
        <v>22681291</v>
      </c>
      <c r="J3761" s="108">
        <f t="shared" si="240"/>
        <v>0</v>
      </c>
      <c r="K3761" s="107">
        <f t="shared" si="241"/>
        <v>0</v>
      </c>
      <c r="L3761" s="109">
        <f t="shared" si="242"/>
        <v>22681291</v>
      </c>
      <c r="M3761" s="110">
        <f t="shared" si="243"/>
        <v>1.7291175662634477E-05</v>
      </c>
      <c r="N3761" s="33" t="s">
        <v>4892</v>
      </c>
      <c r="O3761" s="33">
        <f>+'Categorias-9 feb-Depurado'!Y3760</f>
        <v>4780</v>
      </c>
      <c r="P3761" s="111">
        <f>+'Categorias-9 feb-Depurado'!AC3760</f>
        <v>44923</v>
      </c>
      <c r="Q3761" s="111">
        <f>+'Categorias-9 feb-Depurado'!AE3760</f>
        <v>44968</v>
      </c>
      <c r="R3761" s="112" t="str">
        <f>+'Categorias-9 feb-Depurado'!AB3760</f>
        <v>Compras</v>
      </c>
    </row>
    <row r="3762" spans="2:18" s="1" customFormat="1" ht="14.5" hidden="1">
      <c r="B3762" s="57" t="str">
        <f>+'Categorias-9 feb-Depurado'!B3761</f>
        <v>AIRBUS AMERICAS CUSTOMER SERVICES</v>
      </c>
      <c r="C3762" s="30" t="s">
        <v>4900</v>
      </c>
      <c r="D3762" s="31">
        <v>5</v>
      </c>
      <c r="E3762" s="30">
        <f>+'Categorias-9 feb-Depurado'!E3761</f>
        <v>133243459</v>
      </c>
      <c r="F3762" s="30" t="str">
        <f>+'Categorias-9 feb-Depurado'!F3761</f>
        <v>2550 Wasser Terrace Suite 9100</v>
      </c>
      <c r="G3762" s="30" t="str">
        <f>+'Categorias-9 feb-Depurado'!G3761</f>
        <v>Herndon</v>
      </c>
      <c r="H3762" s="30">
        <f>+'Categorias-9 feb-Depurado'!H3761</f>
        <v>74196234</v>
      </c>
      <c r="I3762" s="107">
        <f>+'Categorias-9 feb-Depurado'!R3761</f>
        <v>1820197</v>
      </c>
      <c r="J3762" s="108">
        <f t="shared" si="240"/>
        <v>0</v>
      </c>
      <c r="K3762" s="107">
        <f t="shared" si="241"/>
        <v>0</v>
      </c>
      <c r="L3762" s="109">
        <f t="shared" si="242"/>
        <v>1820197</v>
      </c>
      <c r="M3762" s="110">
        <f t="shared" si="243"/>
        <v>1.3876346839163736E-06</v>
      </c>
      <c r="N3762" s="33" t="s">
        <v>4892</v>
      </c>
      <c r="O3762" s="33">
        <f>+'Categorias-9 feb-Depurado'!Y3761</f>
        <v>383.60000000000002</v>
      </c>
      <c r="P3762" s="111">
        <f>+'Categorias-9 feb-Depurado'!AC3761</f>
        <v>44923</v>
      </c>
      <c r="Q3762" s="111">
        <f>+'Categorias-9 feb-Depurado'!AE3761</f>
        <v>44968</v>
      </c>
      <c r="R3762" s="112" t="str">
        <f>+'Categorias-9 feb-Depurado'!AB3761</f>
        <v>Compras</v>
      </c>
    </row>
    <row r="3763" spans="2:18" s="1" customFormat="1" ht="14.5" hidden="1">
      <c r="B3763" s="57" t="str">
        <f>+'Categorias-9 feb-Depurado'!B3762</f>
        <v>AIRBUS AMERICAS CUSTOMER SERVICES</v>
      </c>
      <c r="C3763" s="30" t="s">
        <v>4900</v>
      </c>
      <c r="D3763" s="31">
        <v>5</v>
      </c>
      <c r="E3763" s="30">
        <f>+'Categorias-9 feb-Depurado'!E3762</f>
        <v>133243459</v>
      </c>
      <c r="F3763" s="30" t="str">
        <f>+'Categorias-9 feb-Depurado'!F3762</f>
        <v>2550 Wasser Terrace Suite 9100</v>
      </c>
      <c r="G3763" s="30" t="str">
        <f>+'Categorias-9 feb-Depurado'!G3762</f>
        <v>Herndon</v>
      </c>
      <c r="H3763" s="30">
        <f>+'Categorias-9 feb-Depurado'!H3762</f>
        <v>74197470</v>
      </c>
      <c r="I3763" s="107">
        <f>+'Categorias-9 feb-Depurado'!R3762</f>
        <v>2752123</v>
      </c>
      <c r="J3763" s="108">
        <f t="shared" si="240"/>
        <v>0</v>
      </c>
      <c r="K3763" s="107">
        <f t="shared" si="241"/>
        <v>0</v>
      </c>
      <c r="L3763" s="109">
        <f t="shared" si="242"/>
        <v>2752123</v>
      </c>
      <c r="M3763" s="110">
        <f t="shared" si="243"/>
        <v>2.098092310449903E-06</v>
      </c>
      <c r="N3763" s="33" t="s">
        <v>4892</v>
      </c>
      <c r="O3763" s="33">
        <f>+'Categorias-9 feb-Depurado'!Y3762</f>
        <v>580</v>
      </c>
      <c r="P3763" s="111">
        <f>+'Categorias-9 feb-Depurado'!AC3762</f>
        <v>44924</v>
      </c>
      <c r="Q3763" s="111">
        <f>+'Categorias-9 feb-Depurado'!AE3762</f>
        <v>44969</v>
      </c>
      <c r="R3763" s="112" t="str">
        <f>+'Categorias-9 feb-Depurado'!AB3762</f>
        <v>Compras</v>
      </c>
    </row>
    <row r="3764" spans="2:18" s="1" customFormat="1" ht="14.5" hidden="1">
      <c r="B3764" s="57" t="str">
        <f>+'Categorias-9 feb-Depurado'!B3763</f>
        <v>AIRBUS AMERICAS CUSTOMER SERVICES</v>
      </c>
      <c r="C3764" s="30" t="s">
        <v>4900</v>
      </c>
      <c r="D3764" s="31">
        <v>5</v>
      </c>
      <c r="E3764" s="30">
        <f>+'Categorias-9 feb-Depurado'!E3763</f>
        <v>133243459</v>
      </c>
      <c r="F3764" s="30" t="str">
        <f>+'Categorias-9 feb-Depurado'!F3763</f>
        <v>2550 Wasser Terrace Suite 9100</v>
      </c>
      <c r="G3764" s="30" t="str">
        <f>+'Categorias-9 feb-Depurado'!G3763</f>
        <v>Herndon</v>
      </c>
      <c r="H3764" s="30">
        <f>+'Categorias-9 feb-Depurado'!H3763</f>
        <v>74198673</v>
      </c>
      <c r="I3764" s="107">
        <f>+'Categorias-9 feb-Depurado'!R3763</f>
        <v>891119</v>
      </c>
      <c r="J3764" s="108">
        <f t="shared" si="240"/>
        <v>0</v>
      </c>
      <c r="K3764" s="107">
        <f t="shared" si="241"/>
        <v>0</v>
      </c>
      <c r="L3764" s="109">
        <f t="shared" si="242"/>
        <v>891119</v>
      </c>
      <c r="M3764" s="110">
        <f t="shared" si="243"/>
        <v>6.7934824191934984E-07</v>
      </c>
      <c r="N3764" s="33" t="s">
        <v>4892</v>
      </c>
      <c r="O3764" s="33">
        <f>+'Categorias-9 feb-Depurado'!Y3763</f>
        <v>187.80000000000001</v>
      </c>
      <c r="P3764" s="111">
        <f>+'Categorias-9 feb-Depurado'!AC3763</f>
        <v>44925</v>
      </c>
      <c r="Q3764" s="111">
        <f>+'Categorias-9 feb-Depurado'!AE3763</f>
        <v>44970</v>
      </c>
      <c r="R3764" s="112" t="str">
        <f>+'Categorias-9 feb-Depurado'!AB3763</f>
        <v>Compras</v>
      </c>
    </row>
    <row r="3765" spans="2:18" s="1" customFormat="1" ht="14.5" hidden="1">
      <c r="B3765" s="57" t="str">
        <f>+'Categorias-9 feb-Depurado'!B3764</f>
        <v>AIRBUS AMERICAS CUSTOMER SERVICES</v>
      </c>
      <c r="C3765" s="30" t="s">
        <v>4900</v>
      </c>
      <c r="D3765" s="31">
        <v>5</v>
      </c>
      <c r="E3765" s="30">
        <f>+'Categorias-9 feb-Depurado'!E3764</f>
        <v>133243459</v>
      </c>
      <c r="F3765" s="30" t="str">
        <f>+'Categorias-9 feb-Depurado'!F3764</f>
        <v>2550 Wasser Terrace Suite 9100</v>
      </c>
      <c r="G3765" s="30" t="str">
        <f>+'Categorias-9 feb-Depurado'!G3764</f>
        <v>Herndon</v>
      </c>
      <c r="H3765" s="30">
        <f>+'Categorias-9 feb-Depurado'!H3764</f>
        <v>74198672</v>
      </c>
      <c r="I3765" s="107">
        <f>+'Categorias-9 feb-Depurado'!R3764</f>
        <v>3312038</v>
      </c>
      <c r="J3765" s="108">
        <f t="shared" si="240"/>
        <v>0</v>
      </c>
      <c r="K3765" s="107">
        <f t="shared" si="241"/>
        <v>0</v>
      </c>
      <c r="L3765" s="109">
        <f t="shared" si="242"/>
        <v>3312038</v>
      </c>
      <c r="M3765" s="110">
        <f t="shared" si="243"/>
        <v>2.5249458180894803E-06</v>
      </c>
      <c r="N3765" s="33" t="s">
        <v>4892</v>
      </c>
      <c r="O3765" s="33">
        <f>+'Categorias-9 feb-Depurado'!Y3764</f>
        <v>698</v>
      </c>
      <c r="P3765" s="111">
        <f>+'Categorias-9 feb-Depurado'!AC3764</f>
        <v>44925</v>
      </c>
      <c r="Q3765" s="111">
        <f>+'Categorias-9 feb-Depurado'!AE3764</f>
        <v>44970</v>
      </c>
      <c r="R3765" s="112" t="str">
        <f>+'Categorias-9 feb-Depurado'!AB3764</f>
        <v>Compras</v>
      </c>
    </row>
    <row r="3766" spans="2:18" s="1" customFormat="1" ht="14.5" hidden="1">
      <c r="B3766" s="57" t="str">
        <f>+'Categorias-9 feb-Depurado'!B3765</f>
        <v>AIRBUS AMERICAS CUSTOMER SERVICES</v>
      </c>
      <c r="C3766" s="30" t="s">
        <v>4900</v>
      </c>
      <c r="D3766" s="31">
        <v>5</v>
      </c>
      <c r="E3766" s="30">
        <f>+'Categorias-9 feb-Depurado'!E3765</f>
        <v>133243459</v>
      </c>
      <c r="F3766" s="30" t="str">
        <f>+'Categorias-9 feb-Depurado'!F3765</f>
        <v>2550 Wasser Terrace Suite 9100</v>
      </c>
      <c r="G3766" s="30" t="str">
        <f>+'Categorias-9 feb-Depurado'!G3765</f>
        <v>Herndon</v>
      </c>
      <c r="H3766" s="30">
        <f>+'Categorias-9 feb-Depurado'!H3765</f>
        <v>74198671</v>
      </c>
      <c r="I3766" s="107">
        <f>+'Categorias-9 feb-Depurado'!R3765</f>
        <v>6339373</v>
      </c>
      <c r="J3766" s="108">
        <f t="shared" si="240"/>
        <v>0</v>
      </c>
      <c r="K3766" s="107">
        <f t="shared" si="241"/>
        <v>0</v>
      </c>
      <c r="L3766" s="109">
        <f t="shared" si="242"/>
        <v>6339373</v>
      </c>
      <c r="M3766" s="110">
        <f t="shared" si="243"/>
        <v>4.832847130878137E-06</v>
      </c>
      <c r="N3766" s="33" t="s">
        <v>4892</v>
      </c>
      <c r="O3766" s="33">
        <f>+'Categorias-9 feb-Depurado'!Y3765</f>
        <v>1336</v>
      </c>
      <c r="P3766" s="111">
        <f>+'Categorias-9 feb-Depurado'!AC3765</f>
        <v>44925</v>
      </c>
      <c r="Q3766" s="111">
        <f>+'Categorias-9 feb-Depurado'!AE3765</f>
        <v>44970</v>
      </c>
      <c r="R3766" s="112" t="str">
        <f>+'Categorias-9 feb-Depurado'!AB3765</f>
        <v>Compras</v>
      </c>
    </row>
    <row r="3767" spans="2:18" s="1" customFormat="1" ht="14.5" hidden="1">
      <c r="B3767" s="57" t="str">
        <f>+'Categorias-9 feb-Depurado'!B3766</f>
        <v>AIRBUS AMERICAS CUSTOMER SERVICES</v>
      </c>
      <c r="C3767" s="30" t="s">
        <v>4900</v>
      </c>
      <c r="D3767" s="31">
        <v>5</v>
      </c>
      <c r="E3767" s="30">
        <f>+'Categorias-9 feb-Depurado'!E3766</f>
        <v>133243459</v>
      </c>
      <c r="F3767" s="30" t="str">
        <f>+'Categorias-9 feb-Depurado'!F3766</f>
        <v>2550 Wasser Terrace Suite 9100</v>
      </c>
      <c r="G3767" s="30" t="str">
        <f>+'Categorias-9 feb-Depurado'!G3766</f>
        <v>Herndon</v>
      </c>
      <c r="H3767" s="30">
        <f>+'Categorias-9 feb-Depurado'!H3766</f>
        <v>74199984</v>
      </c>
      <c r="I3767" s="107">
        <f>+'Categorias-9 feb-Depurado'!R3766</f>
        <v>115304</v>
      </c>
      <c r="J3767" s="108">
        <f t="shared" si="240"/>
        <v>0</v>
      </c>
      <c r="K3767" s="107">
        <f t="shared" si="241"/>
        <v>0</v>
      </c>
      <c r="L3767" s="109">
        <f t="shared" si="242"/>
        <v>115304</v>
      </c>
      <c r="M3767" s="110">
        <f t="shared" si="243"/>
        <v>8.790247956363709E-08</v>
      </c>
      <c r="N3767" s="33" t="s">
        <v>4892</v>
      </c>
      <c r="O3767" s="33">
        <f>+'Categorias-9 feb-Depurado'!Y3766</f>
        <v>24.300000000000001</v>
      </c>
      <c r="P3767" s="111">
        <f>+'Categorias-9 feb-Depurado'!AC3766</f>
        <v>44926</v>
      </c>
      <c r="Q3767" s="111">
        <f>+'Categorias-9 feb-Depurado'!AE3766</f>
        <v>44971</v>
      </c>
      <c r="R3767" s="112" t="str">
        <f>+'Categorias-9 feb-Depurado'!AB3766</f>
        <v>Compras</v>
      </c>
    </row>
    <row r="3768" spans="2:18" s="1" customFormat="1" ht="14.5" hidden="1">
      <c r="B3768" s="57" t="str">
        <f>+'Categorias-9 feb-Depurado'!B3767</f>
        <v>AIRBUS AMERICAS CUSTOMER SERVICES</v>
      </c>
      <c r="C3768" s="30" t="s">
        <v>4900</v>
      </c>
      <c r="D3768" s="31">
        <v>5</v>
      </c>
      <c r="E3768" s="30">
        <f>+'Categorias-9 feb-Depurado'!E3767</f>
        <v>133243459</v>
      </c>
      <c r="F3768" s="30" t="str">
        <f>+'Categorias-9 feb-Depurado'!F3767</f>
        <v>2550 Wasser Terrace Suite 9100</v>
      </c>
      <c r="G3768" s="30" t="str">
        <f>+'Categorias-9 feb-Depurado'!G3767</f>
        <v>Herndon</v>
      </c>
      <c r="H3768" s="30">
        <f>+'Categorias-9 feb-Depurado'!H3767</f>
        <v>74199985</v>
      </c>
      <c r="I3768" s="107">
        <f>+'Categorias-9 feb-Depurado'!R3767</f>
        <v>24709464</v>
      </c>
      <c r="J3768" s="108">
        <f t="shared" si="240"/>
        <v>0</v>
      </c>
      <c r="K3768" s="107">
        <f t="shared" si="241"/>
        <v>0</v>
      </c>
      <c r="L3768" s="109">
        <f t="shared" si="242"/>
        <v>24709464</v>
      </c>
      <c r="M3768" s="110">
        <f t="shared" si="243"/>
        <v>1.8837361707212467E-05</v>
      </c>
      <c r="N3768" s="33" t="s">
        <v>4892</v>
      </c>
      <c r="O3768" s="33">
        <f>+'Categorias-9 feb-Depurado'!Y3767</f>
        <v>5207.4300000000003</v>
      </c>
      <c r="P3768" s="111">
        <f>+'Categorias-9 feb-Depurado'!AC3767</f>
        <v>44926</v>
      </c>
      <c r="Q3768" s="111">
        <f>+'Categorias-9 feb-Depurado'!AE3767</f>
        <v>44971</v>
      </c>
      <c r="R3768" s="112" t="str">
        <f>+'Categorias-9 feb-Depurado'!AB3767</f>
        <v>Compras</v>
      </c>
    </row>
    <row r="3769" spans="2:18" s="1" customFormat="1" ht="14.5" hidden="1">
      <c r="B3769" s="57" t="str">
        <f>+'Categorias-9 feb-Depurado'!B3768</f>
        <v>AIRBUS AMERICAS CUSTOMER SERVICES</v>
      </c>
      <c r="C3769" s="30" t="s">
        <v>4900</v>
      </c>
      <c r="D3769" s="31">
        <v>5</v>
      </c>
      <c r="E3769" s="30">
        <f>+'Categorias-9 feb-Depurado'!E3768</f>
        <v>133243459</v>
      </c>
      <c r="F3769" s="30" t="str">
        <f>+'Categorias-9 feb-Depurado'!F3768</f>
        <v>2550 Wasser Terrace Suite 9100</v>
      </c>
      <c r="G3769" s="30" t="str">
        <f>+'Categorias-9 feb-Depurado'!G3768</f>
        <v>Herndon</v>
      </c>
      <c r="H3769" s="30">
        <f>+'Categorias-9 feb-Depurado'!H3768</f>
        <v>74207124</v>
      </c>
      <c r="I3769" s="107">
        <f>+'Categorias-9 feb-Depurado'!R3768</f>
        <v>1427960</v>
      </c>
      <c r="J3769" s="108">
        <f t="shared" si="240"/>
        <v>0</v>
      </c>
      <c r="K3769" s="107">
        <f t="shared" si="241"/>
        <v>0</v>
      </c>
      <c r="L3769" s="109">
        <f t="shared" si="242"/>
        <v>1427960</v>
      </c>
      <c r="M3769" s="110">
        <f t="shared" si="243"/>
        <v>1.0886111905718033E-06</v>
      </c>
      <c r="N3769" s="33" t="s">
        <v>4892</v>
      </c>
      <c r="O3769" s="33">
        <f>+'Categorias-9 feb-Depurado'!Y3768</f>
        <v>290</v>
      </c>
      <c r="P3769" s="111">
        <f>+'Categorias-9 feb-Depurado'!AC3768</f>
        <v>44931</v>
      </c>
      <c r="Q3769" s="111">
        <f>+'Categorias-9 feb-Depurado'!AE3768</f>
        <v>44976</v>
      </c>
      <c r="R3769" s="112" t="str">
        <f>+'Categorias-9 feb-Depurado'!AB3768</f>
        <v>Compras</v>
      </c>
    </row>
    <row r="3770" spans="2:18" s="1" customFormat="1" ht="14.5" hidden="1">
      <c r="B3770" s="57" t="str">
        <f>+'Categorias-9 feb-Depurado'!B3769</f>
        <v>AIRBUS AMERICAS CUSTOMER SERVICES</v>
      </c>
      <c r="C3770" s="30" t="s">
        <v>4900</v>
      </c>
      <c r="D3770" s="31">
        <v>5</v>
      </c>
      <c r="E3770" s="30">
        <f>+'Categorias-9 feb-Depurado'!E3769</f>
        <v>133243459</v>
      </c>
      <c r="F3770" s="30" t="str">
        <f>+'Categorias-9 feb-Depurado'!F3769</f>
        <v>2550 Wasser Terrace Suite 9100</v>
      </c>
      <c r="G3770" s="30" t="str">
        <f>+'Categorias-9 feb-Depurado'!G3769</f>
        <v>Herndon</v>
      </c>
      <c r="H3770" s="30">
        <f>+'Categorias-9 feb-Depurado'!H3769</f>
        <v>74207130</v>
      </c>
      <c r="I3770" s="107">
        <f>+'Categorias-9 feb-Depurado'!R3769</f>
        <v>577585</v>
      </c>
      <c r="J3770" s="108">
        <f t="shared" si="240"/>
        <v>0</v>
      </c>
      <c r="K3770" s="107">
        <f t="shared" si="241"/>
        <v>0</v>
      </c>
      <c r="L3770" s="109">
        <f t="shared" si="242"/>
        <v>577585</v>
      </c>
      <c r="M3770" s="110">
        <f t="shared" si="243"/>
        <v>4.4032430495701214E-07</v>
      </c>
      <c r="N3770" s="33" t="s">
        <v>4892</v>
      </c>
      <c r="O3770" s="33">
        <f>+'Categorias-9 feb-Depurado'!Y3769</f>
        <v>117.3</v>
      </c>
      <c r="P3770" s="111">
        <f>+'Categorias-9 feb-Depurado'!AC3769</f>
        <v>44931</v>
      </c>
      <c r="Q3770" s="111">
        <f>+'Categorias-9 feb-Depurado'!AE3769</f>
        <v>44976</v>
      </c>
      <c r="R3770" s="112" t="str">
        <f>+'Categorias-9 feb-Depurado'!AB3769</f>
        <v>Compras</v>
      </c>
    </row>
    <row r="3771" spans="2:18" s="1" customFormat="1" ht="14.5" hidden="1">
      <c r="B3771" s="57" t="str">
        <f>+'Categorias-9 feb-Depurado'!B3770</f>
        <v>AIRBUS AMERICAS CUSTOMER SERVICES</v>
      </c>
      <c r="C3771" s="30" t="s">
        <v>4900</v>
      </c>
      <c r="D3771" s="31">
        <v>5</v>
      </c>
      <c r="E3771" s="30">
        <f>+'Categorias-9 feb-Depurado'!E3770</f>
        <v>133243459</v>
      </c>
      <c r="F3771" s="30" t="str">
        <f>+'Categorias-9 feb-Depurado'!F3770</f>
        <v>2550 Wasser Terrace Suite 9100</v>
      </c>
      <c r="G3771" s="30" t="str">
        <f>+'Categorias-9 feb-Depurado'!G3770</f>
        <v>Herndon</v>
      </c>
      <c r="H3771" s="30">
        <f>+'Categorias-9 feb-Depurado'!H3770</f>
        <v>74207132</v>
      </c>
      <c r="I3771" s="107">
        <f>+'Categorias-9 feb-Depurado'!R3770</f>
        <v>2954400</v>
      </c>
      <c r="J3771" s="108">
        <f t="shared" si="240"/>
        <v>0</v>
      </c>
      <c r="K3771" s="107">
        <f t="shared" si="241"/>
        <v>0</v>
      </c>
      <c r="L3771" s="109">
        <f t="shared" si="242"/>
        <v>2954400</v>
      </c>
      <c r="M3771" s="110">
        <f t="shared" si="243"/>
        <v>2.252299014976145E-06</v>
      </c>
      <c r="N3771" s="33" t="s">
        <v>4892</v>
      </c>
      <c r="O3771" s="33">
        <f>+'Categorias-9 feb-Depurado'!Y3770</f>
        <v>600</v>
      </c>
      <c r="P3771" s="111">
        <f>+'Categorias-9 feb-Depurado'!AC3770</f>
        <v>44931</v>
      </c>
      <c r="Q3771" s="111">
        <f>+'Categorias-9 feb-Depurado'!AE3770</f>
        <v>44976</v>
      </c>
      <c r="R3771" s="112" t="str">
        <f>+'Categorias-9 feb-Depurado'!AB3770</f>
        <v>Compras</v>
      </c>
    </row>
    <row r="3772" spans="2:18" s="1" customFormat="1" ht="14.5" hidden="1">
      <c r="B3772" s="57" t="str">
        <f>+'Categorias-9 feb-Depurado'!B3771</f>
        <v>AIRBUS AMERICAS CUSTOMER SERVICES</v>
      </c>
      <c r="C3772" s="30" t="s">
        <v>4900</v>
      </c>
      <c r="D3772" s="31">
        <v>5</v>
      </c>
      <c r="E3772" s="30">
        <f>+'Categorias-9 feb-Depurado'!E3771</f>
        <v>133243459</v>
      </c>
      <c r="F3772" s="30" t="str">
        <f>+'Categorias-9 feb-Depurado'!F3771</f>
        <v>2550 Wasser Terrace Suite 9100</v>
      </c>
      <c r="G3772" s="30" t="str">
        <f>+'Categorias-9 feb-Depurado'!G3771</f>
        <v>Herndon</v>
      </c>
      <c r="H3772" s="30">
        <f>+'Categorias-9 feb-Depurado'!H3771</f>
        <v>74207127</v>
      </c>
      <c r="I3772" s="107">
        <f>+'Categorias-9 feb-Depurado'!R3771</f>
        <v>8321560</v>
      </c>
      <c r="J3772" s="108">
        <f t="shared" si="240"/>
        <v>0</v>
      </c>
      <c r="K3772" s="107">
        <f t="shared" si="241"/>
        <v>0</v>
      </c>
      <c r="L3772" s="109">
        <f t="shared" si="242"/>
        <v>8321560</v>
      </c>
      <c r="M3772" s="110">
        <f t="shared" si="243"/>
        <v>6.3439755588494752E-06</v>
      </c>
      <c r="N3772" s="33" t="s">
        <v>4892</v>
      </c>
      <c r="O3772" s="33">
        <f>+'Categorias-9 feb-Depurado'!Y3771</f>
        <v>1690</v>
      </c>
      <c r="P3772" s="111">
        <f>+'Categorias-9 feb-Depurado'!AC3771</f>
        <v>44931</v>
      </c>
      <c r="Q3772" s="111">
        <f>+'Categorias-9 feb-Depurado'!AE3771</f>
        <v>44976</v>
      </c>
      <c r="R3772" s="112" t="str">
        <f>+'Categorias-9 feb-Depurado'!AB3771</f>
        <v>Compras</v>
      </c>
    </row>
    <row r="3773" spans="2:18" s="1" customFormat="1" ht="14.5" hidden="1">
      <c r="B3773" s="57" t="str">
        <f>+'Categorias-9 feb-Depurado'!B3772</f>
        <v>AIRBUS AMERICAS CUSTOMER SERVICES</v>
      </c>
      <c r="C3773" s="30" t="s">
        <v>4900</v>
      </c>
      <c r="D3773" s="31">
        <v>5</v>
      </c>
      <c r="E3773" s="30">
        <f>+'Categorias-9 feb-Depurado'!E3772</f>
        <v>133243459</v>
      </c>
      <c r="F3773" s="30" t="str">
        <f>+'Categorias-9 feb-Depurado'!F3772</f>
        <v>2550 Wasser Terrace Suite 9100</v>
      </c>
      <c r="G3773" s="30" t="str">
        <f>+'Categorias-9 feb-Depurado'!G3772</f>
        <v>Herndon</v>
      </c>
      <c r="H3773" s="30">
        <f>+'Categorias-9 feb-Depurado'!H3772</f>
        <v>74207121</v>
      </c>
      <c r="I3773" s="107">
        <f>+'Categorias-9 feb-Depurado'!R3772</f>
        <v>245215</v>
      </c>
      <c r="J3773" s="108">
        <f t="shared" si="240"/>
        <v>0</v>
      </c>
      <c r="K3773" s="107">
        <f t="shared" si="241"/>
        <v>0</v>
      </c>
      <c r="L3773" s="109">
        <f t="shared" si="242"/>
        <v>245215</v>
      </c>
      <c r="M3773" s="110">
        <f t="shared" si="243"/>
        <v>1.8694066577219582E-07</v>
      </c>
      <c r="N3773" s="33" t="s">
        <v>4892</v>
      </c>
      <c r="O3773" s="33">
        <f>+'Categorias-9 feb-Depurado'!Y3772</f>
        <v>49.799999999999997</v>
      </c>
      <c r="P3773" s="111">
        <f>+'Categorias-9 feb-Depurado'!AC3772</f>
        <v>44931</v>
      </c>
      <c r="Q3773" s="111">
        <f>+'Categorias-9 feb-Depurado'!AE3772</f>
        <v>44976</v>
      </c>
      <c r="R3773" s="112" t="str">
        <f>+'Categorias-9 feb-Depurado'!AB3772</f>
        <v>Compras</v>
      </c>
    </row>
    <row r="3774" spans="2:18" s="1" customFormat="1" ht="14.5" hidden="1">
      <c r="B3774" s="57" t="str">
        <f>+'Categorias-9 feb-Depurado'!B3773</f>
        <v>AIRBUS AMERICAS CUSTOMER SERVICES</v>
      </c>
      <c r="C3774" s="30" t="s">
        <v>4900</v>
      </c>
      <c r="D3774" s="31">
        <v>5</v>
      </c>
      <c r="E3774" s="30">
        <f>+'Categorias-9 feb-Depurado'!E3773</f>
        <v>133243459</v>
      </c>
      <c r="F3774" s="30" t="str">
        <f>+'Categorias-9 feb-Depurado'!F3773</f>
        <v>2550 Wasser Terrace Suite 9100</v>
      </c>
      <c r="G3774" s="30" t="str">
        <f>+'Categorias-9 feb-Depurado'!G3773</f>
        <v>Herndon</v>
      </c>
      <c r="H3774" s="30">
        <f>+'Categorias-9 feb-Depurado'!H3773</f>
        <v>74207129</v>
      </c>
      <c r="I3774" s="107">
        <f>+'Categorias-9 feb-Depurado'!R3773</f>
        <v>339756</v>
      </c>
      <c r="J3774" s="108">
        <f t="shared" si="240"/>
        <v>0</v>
      </c>
      <c r="K3774" s="107">
        <f t="shared" si="241"/>
        <v>0</v>
      </c>
      <c r="L3774" s="109">
        <f t="shared" si="242"/>
        <v>339756</v>
      </c>
      <c r="M3774" s="110">
        <f t="shared" si="243"/>
        <v>2.5901438672225665E-07</v>
      </c>
      <c r="N3774" s="33" t="s">
        <v>4892</v>
      </c>
      <c r="O3774" s="33">
        <f>+'Categorias-9 feb-Depurado'!Y3773</f>
        <v>69</v>
      </c>
      <c r="P3774" s="111">
        <f>+'Categorias-9 feb-Depurado'!AC3773</f>
        <v>44931</v>
      </c>
      <c r="Q3774" s="111">
        <f>+'Categorias-9 feb-Depurado'!AE3773</f>
        <v>44976</v>
      </c>
      <c r="R3774" s="112" t="str">
        <f>+'Categorias-9 feb-Depurado'!AB3773</f>
        <v>Compras</v>
      </c>
    </row>
    <row r="3775" spans="2:18" s="1" customFormat="1" ht="14.5" hidden="1">
      <c r="B3775" s="57" t="str">
        <f>+'Categorias-9 feb-Depurado'!B3774</f>
        <v>AIRBUS AMERICAS CUSTOMER SERVICES</v>
      </c>
      <c r="C3775" s="30" t="s">
        <v>4900</v>
      </c>
      <c r="D3775" s="31">
        <v>5</v>
      </c>
      <c r="E3775" s="30">
        <f>+'Categorias-9 feb-Depurado'!E3774</f>
        <v>133243459</v>
      </c>
      <c r="F3775" s="30" t="str">
        <f>+'Categorias-9 feb-Depurado'!F3774</f>
        <v>2550 Wasser Terrace Suite 9100</v>
      </c>
      <c r="G3775" s="30" t="str">
        <f>+'Categorias-9 feb-Depurado'!G3774</f>
        <v>Herndon</v>
      </c>
      <c r="H3775" s="30">
        <f>+'Categorias-9 feb-Depurado'!H3774</f>
        <v>74207131</v>
      </c>
      <c r="I3775" s="107">
        <f>+'Categorias-9 feb-Depurado'!R3774</f>
        <v>200407</v>
      </c>
      <c r="J3775" s="108">
        <f t="shared" si="240"/>
        <v>0</v>
      </c>
      <c r="K3775" s="107">
        <f t="shared" si="241"/>
        <v>0</v>
      </c>
      <c r="L3775" s="109">
        <f t="shared" si="242"/>
        <v>200407</v>
      </c>
      <c r="M3775" s="110">
        <f t="shared" si="243"/>
        <v>1.5278110232003935E-07</v>
      </c>
      <c r="N3775" s="33" t="s">
        <v>4892</v>
      </c>
      <c r="O3775" s="33">
        <f>+'Categorias-9 feb-Depurado'!Y3774</f>
        <v>40.700000000000003</v>
      </c>
      <c r="P3775" s="111">
        <f>+'Categorias-9 feb-Depurado'!AC3774</f>
        <v>44931</v>
      </c>
      <c r="Q3775" s="111">
        <f>+'Categorias-9 feb-Depurado'!AE3774</f>
        <v>44976</v>
      </c>
      <c r="R3775" s="112" t="str">
        <f>+'Categorias-9 feb-Depurado'!AB3774</f>
        <v>Compras</v>
      </c>
    </row>
    <row r="3776" spans="2:18" s="1" customFormat="1" ht="14.5" hidden="1">
      <c r="B3776" s="57" t="str">
        <f>+'Categorias-9 feb-Depurado'!B3775</f>
        <v>AIRBUS AMERICAS CUSTOMER SERVICES</v>
      </c>
      <c r="C3776" s="30" t="s">
        <v>4900</v>
      </c>
      <c r="D3776" s="31">
        <v>5</v>
      </c>
      <c r="E3776" s="30">
        <f>+'Categorias-9 feb-Depurado'!E3775</f>
        <v>133243459</v>
      </c>
      <c r="F3776" s="30" t="str">
        <f>+'Categorias-9 feb-Depurado'!F3775</f>
        <v>2550 Wasser Terrace Suite 9100</v>
      </c>
      <c r="G3776" s="30" t="str">
        <f>+'Categorias-9 feb-Depurado'!G3775</f>
        <v>Herndon</v>
      </c>
      <c r="H3776" s="30">
        <f>+'Categorias-9 feb-Depurado'!H3775</f>
        <v>74207123</v>
      </c>
      <c r="I3776" s="107">
        <f>+'Categorias-9 feb-Depurado'!R3775</f>
        <v>9060160</v>
      </c>
      <c r="J3776" s="108">
        <f t="shared" si="240"/>
        <v>0</v>
      </c>
      <c r="K3776" s="107">
        <f t="shared" si="241"/>
        <v>0</v>
      </c>
      <c r="L3776" s="109">
        <f t="shared" si="242"/>
        <v>9060160</v>
      </c>
      <c r="M3776" s="110">
        <f t="shared" si="243"/>
        <v>6.9070503125935114E-06</v>
      </c>
      <c r="N3776" s="33" t="s">
        <v>4892</v>
      </c>
      <c r="O3776" s="33">
        <f>+'Categorias-9 feb-Depurado'!Y3775</f>
        <v>1840</v>
      </c>
      <c r="P3776" s="111">
        <f>+'Categorias-9 feb-Depurado'!AC3775</f>
        <v>44931</v>
      </c>
      <c r="Q3776" s="111">
        <f>+'Categorias-9 feb-Depurado'!AE3775</f>
        <v>44976</v>
      </c>
      <c r="R3776" s="112" t="str">
        <f>+'Categorias-9 feb-Depurado'!AB3775</f>
        <v>Compras</v>
      </c>
    </row>
    <row r="3777" spans="2:18" s="1" customFormat="1" ht="14.5" hidden="1">
      <c r="B3777" s="57" t="str">
        <f>+'Categorias-9 feb-Depurado'!B3776</f>
        <v>AIRBUS AMERICAS CUSTOMER SERVICES</v>
      </c>
      <c r="C3777" s="30" t="s">
        <v>4900</v>
      </c>
      <c r="D3777" s="31">
        <v>5</v>
      </c>
      <c r="E3777" s="30">
        <f>+'Categorias-9 feb-Depurado'!E3776</f>
        <v>133243459</v>
      </c>
      <c r="F3777" s="30" t="str">
        <f>+'Categorias-9 feb-Depurado'!F3776</f>
        <v>2550 Wasser Terrace Suite 9100</v>
      </c>
      <c r="G3777" s="30" t="str">
        <f>+'Categorias-9 feb-Depurado'!G3776</f>
        <v>Herndon</v>
      </c>
      <c r="H3777" s="30">
        <f>+'Categorias-9 feb-Depurado'!H3776</f>
        <v>74207128</v>
      </c>
      <c r="I3777" s="107">
        <f>+'Categorias-9 feb-Depurado'!R3776</f>
        <v>7302292</v>
      </c>
      <c r="J3777" s="108">
        <f t="shared" si="240"/>
        <v>0</v>
      </c>
      <c r="K3777" s="107">
        <f t="shared" si="241"/>
        <v>0</v>
      </c>
      <c r="L3777" s="109">
        <f t="shared" si="242"/>
        <v>7302292</v>
      </c>
      <c r="M3777" s="110">
        <f t="shared" si="243"/>
        <v>5.5669323986827052E-06</v>
      </c>
      <c r="N3777" s="33" t="s">
        <v>4892</v>
      </c>
      <c r="O3777" s="33">
        <f>+'Categorias-9 feb-Depurado'!Y3776</f>
        <v>1483</v>
      </c>
      <c r="P3777" s="111">
        <f>+'Categorias-9 feb-Depurado'!AC3776</f>
        <v>44931</v>
      </c>
      <c r="Q3777" s="111">
        <f>+'Categorias-9 feb-Depurado'!AE3776</f>
        <v>44976</v>
      </c>
      <c r="R3777" s="112" t="str">
        <f>+'Categorias-9 feb-Depurado'!AB3776</f>
        <v>Compras</v>
      </c>
    </row>
    <row r="3778" spans="2:18" s="1" customFormat="1" ht="14.5" hidden="1">
      <c r="B3778" s="57" t="str">
        <f>+'Categorias-9 feb-Depurado'!B3777</f>
        <v>AIRBUS AMERICAS CUSTOMER SERVICES</v>
      </c>
      <c r="C3778" s="30" t="s">
        <v>4900</v>
      </c>
      <c r="D3778" s="31">
        <v>5</v>
      </c>
      <c r="E3778" s="30">
        <f>+'Categorias-9 feb-Depurado'!E3777</f>
        <v>133243459</v>
      </c>
      <c r="F3778" s="30" t="str">
        <f>+'Categorias-9 feb-Depurado'!F3777</f>
        <v>2550 Wasser Terrace Suite 9100</v>
      </c>
      <c r="G3778" s="30" t="str">
        <f>+'Categorias-9 feb-Depurado'!G3777</f>
        <v>Herndon</v>
      </c>
      <c r="H3778" s="30">
        <f>+'Categorias-9 feb-Depurado'!H3777</f>
        <v>74207122</v>
      </c>
      <c r="I3778" s="107">
        <f>+'Categorias-9 feb-Depurado'!R3777</f>
        <v>189082</v>
      </c>
      <c r="J3778" s="108">
        <f t="shared" si="240"/>
        <v>0</v>
      </c>
      <c r="K3778" s="107">
        <f t="shared" si="241"/>
        <v>0</v>
      </c>
      <c r="L3778" s="109">
        <f t="shared" si="242"/>
        <v>189082</v>
      </c>
      <c r="M3778" s="110">
        <f t="shared" si="243"/>
        <v>1.4414744190012165E-07</v>
      </c>
      <c r="N3778" s="33" t="s">
        <v>4892</v>
      </c>
      <c r="O3778" s="33">
        <f>+'Categorias-9 feb-Depurado'!Y3777</f>
        <v>38.399999999999999</v>
      </c>
      <c r="P3778" s="111">
        <f>+'Categorias-9 feb-Depurado'!AC3777</f>
        <v>44931</v>
      </c>
      <c r="Q3778" s="111">
        <f>+'Categorias-9 feb-Depurado'!AE3777</f>
        <v>44976</v>
      </c>
      <c r="R3778" s="112" t="str">
        <f>+'Categorias-9 feb-Depurado'!AB3777</f>
        <v>Compras</v>
      </c>
    </row>
    <row r="3779" spans="2:18" s="1" customFormat="1" ht="14.5" hidden="1">
      <c r="B3779" s="57" t="str">
        <f>+'Categorias-9 feb-Depurado'!B3778</f>
        <v>AIRBUS AMERICAS CUSTOMER SERVICES</v>
      </c>
      <c r="C3779" s="30" t="s">
        <v>4900</v>
      </c>
      <c r="D3779" s="31">
        <v>5</v>
      </c>
      <c r="E3779" s="30">
        <f>+'Categorias-9 feb-Depurado'!E3778</f>
        <v>133243459</v>
      </c>
      <c r="F3779" s="30" t="str">
        <f>+'Categorias-9 feb-Depurado'!F3778</f>
        <v>2550 Wasser Terrace Suite 9100</v>
      </c>
      <c r="G3779" s="30" t="str">
        <f>+'Categorias-9 feb-Depurado'!G3778</f>
        <v>Herndon</v>
      </c>
      <c r="H3779" s="30">
        <f>+'Categorias-9 feb-Depurado'!H3778</f>
        <v>74207126</v>
      </c>
      <c r="I3779" s="107">
        <f>+'Categorias-9 feb-Depurado'!R3778</f>
        <v>7681440</v>
      </c>
      <c r="J3779" s="108">
        <f t="shared" si="240"/>
        <v>0</v>
      </c>
      <c r="K3779" s="107">
        <f t="shared" si="241"/>
        <v>0</v>
      </c>
      <c r="L3779" s="109">
        <f t="shared" si="242"/>
        <v>7681440</v>
      </c>
      <c r="M3779" s="110">
        <f t="shared" si="243"/>
        <v>5.8559774389379764E-06</v>
      </c>
      <c r="N3779" s="33" t="s">
        <v>4892</v>
      </c>
      <c r="O3779" s="33">
        <f>+'Categorias-9 feb-Depurado'!Y3778</f>
        <v>1560</v>
      </c>
      <c r="P3779" s="111">
        <f>+'Categorias-9 feb-Depurado'!AC3778</f>
        <v>44931</v>
      </c>
      <c r="Q3779" s="111">
        <f>+'Categorias-9 feb-Depurado'!AE3778</f>
        <v>44976</v>
      </c>
      <c r="R3779" s="112" t="str">
        <f>+'Categorias-9 feb-Depurado'!AB3778</f>
        <v>Compras</v>
      </c>
    </row>
    <row r="3780" spans="2:18" s="1" customFormat="1" ht="14.5" hidden="1">
      <c r="B3780" s="57" t="str">
        <f>+'Categorias-9 feb-Depurado'!B3779</f>
        <v>AIRBUS AMERICAS CUSTOMER SERVICES</v>
      </c>
      <c r="C3780" s="30" t="s">
        <v>4900</v>
      </c>
      <c r="D3780" s="31">
        <v>5</v>
      </c>
      <c r="E3780" s="30">
        <f>+'Categorias-9 feb-Depurado'!E3779</f>
        <v>133243459</v>
      </c>
      <c r="F3780" s="30" t="str">
        <f>+'Categorias-9 feb-Depurado'!F3779</f>
        <v>2550 Wasser Terrace Suite 9100</v>
      </c>
      <c r="G3780" s="30" t="str">
        <f>+'Categorias-9 feb-Depurado'!G3779</f>
        <v>Herndon</v>
      </c>
      <c r="H3780" s="30">
        <f>+'Categorias-9 feb-Depurado'!H3779</f>
        <v>74207125</v>
      </c>
      <c r="I3780" s="107">
        <f>+'Categorias-9 feb-Depurado'!R3779</f>
        <v>577585</v>
      </c>
      <c r="J3780" s="108">
        <f t="shared" si="240"/>
        <v>0</v>
      </c>
      <c r="K3780" s="107">
        <f t="shared" si="241"/>
        <v>0</v>
      </c>
      <c r="L3780" s="109">
        <f t="shared" si="242"/>
        <v>577585</v>
      </c>
      <c r="M3780" s="110">
        <f t="shared" si="243"/>
        <v>4.4032430495701214E-07</v>
      </c>
      <c r="N3780" s="33" t="s">
        <v>4892</v>
      </c>
      <c r="O3780" s="33">
        <f>+'Categorias-9 feb-Depurado'!Y3779</f>
        <v>117.3</v>
      </c>
      <c r="P3780" s="111">
        <f>+'Categorias-9 feb-Depurado'!AC3779</f>
        <v>44931</v>
      </c>
      <c r="Q3780" s="111">
        <f>+'Categorias-9 feb-Depurado'!AE3779</f>
        <v>44976</v>
      </c>
      <c r="R3780" s="112" t="str">
        <f>+'Categorias-9 feb-Depurado'!AB3779</f>
        <v>Compras</v>
      </c>
    </row>
    <row r="3781" spans="2:18" s="1" customFormat="1" ht="14.5" hidden="1">
      <c r="B3781" s="57" t="str">
        <f>+'Categorias-9 feb-Depurado'!B3780</f>
        <v>AIRBUS AMERICAS CUSTOMER SERVICES</v>
      </c>
      <c r="C3781" s="30" t="s">
        <v>4900</v>
      </c>
      <c r="D3781" s="31">
        <v>5</v>
      </c>
      <c r="E3781" s="30">
        <f>+'Categorias-9 feb-Depurado'!E3780</f>
        <v>133243459</v>
      </c>
      <c r="F3781" s="30" t="str">
        <f>+'Categorias-9 feb-Depurado'!F3780</f>
        <v>2550 Wasser Terrace Suite 9100</v>
      </c>
      <c r="G3781" s="30" t="str">
        <f>+'Categorias-9 feb-Depurado'!G3780</f>
        <v>Herndon</v>
      </c>
      <c r="H3781" s="30">
        <f>+'Categorias-9 feb-Depurado'!H3780</f>
        <v>74209461</v>
      </c>
      <c r="I3781" s="107">
        <f>+'Categorias-9 feb-Depurado'!R3780</f>
        <v>1591676</v>
      </c>
      <c r="J3781" s="108">
        <f t="shared" si="240"/>
        <v>0</v>
      </c>
      <c r="K3781" s="107">
        <f t="shared" si="241"/>
        <v>0</v>
      </c>
      <c r="L3781" s="109">
        <f t="shared" si="242"/>
        <v>1591676</v>
      </c>
      <c r="M3781" s="110">
        <f t="shared" si="243"/>
        <v>1.2134207578395512E-06</v>
      </c>
      <c r="N3781" s="33" t="s">
        <v>4892</v>
      </c>
      <c r="O3781" s="33">
        <f>+'Categorias-9 feb-Depurado'!Y3780</f>
        <v>319</v>
      </c>
      <c r="P3781" s="111">
        <f>+'Categorias-9 feb-Depurado'!AC3780</f>
        <v>44932</v>
      </c>
      <c r="Q3781" s="111">
        <f>+'Categorias-9 feb-Depurado'!AE3780</f>
        <v>44977</v>
      </c>
      <c r="R3781" s="112" t="str">
        <f>+'Categorias-9 feb-Depurado'!AB3780</f>
        <v>Compras</v>
      </c>
    </row>
    <row r="3782" spans="2:18" s="1" customFormat="1" ht="14.5" hidden="1">
      <c r="B3782" s="57" t="str">
        <f>+'Categorias-9 feb-Depurado'!B3781</f>
        <v>AIRBUS AMERICAS CUSTOMER SERVICES</v>
      </c>
      <c r="C3782" s="30" t="s">
        <v>4900</v>
      </c>
      <c r="D3782" s="31">
        <v>5</v>
      </c>
      <c r="E3782" s="30">
        <f>+'Categorias-9 feb-Depurado'!E3781</f>
        <v>133243459</v>
      </c>
      <c r="F3782" s="30" t="str">
        <f>+'Categorias-9 feb-Depurado'!F3781</f>
        <v>2550 Wasser Terrace Suite 9100</v>
      </c>
      <c r="G3782" s="30" t="str">
        <f>+'Categorias-9 feb-Depurado'!G3781</f>
        <v>Herndon</v>
      </c>
      <c r="H3782" s="30">
        <f>+'Categorias-9 feb-Depurado'!H3781</f>
        <v>74209463</v>
      </c>
      <c r="I3782" s="107">
        <f>+'Categorias-9 feb-Depurado'!R3781</f>
        <v>982947</v>
      </c>
      <c r="J3782" s="108">
        <f t="shared" si="240"/>
        <v>0</v>
      </c>
      <c r="K3782" s="107">
        <f t="shared" si="241"/>
        <v>0</v>
      </c>
      <c r="L3782" s="109">
        <f t="shared" si="242"/>
        <v>982947</v>
      </c>
      <c r="M3782" s="110">
        <f t="shared" si="243"/>
        <v>7.4935369613923531E-07</v>
      </c>
      <c r="N3782" s="33" t="s">
        <v>4892</v>
      </c>
      <c r="O3782" s="33">
        <f>+'Categorias-9 feb-Depurado'!Y3781</f>
        <v>197</v>
      </c>
      <c r="P3782" s="111">
        <f>+'Categorias-9 feb-Depurado'!AC3781</f>
        <v>44932</v>
      </c>
      <c r="Q3782" s="111">
        <f>+'Categorias-9 feb-Depurado'!AE3781</f>
        <v>44977</v>
      </c>
      <c r="R3782" s="112" t="str">
        <f>+'Categorias-9 feb-Depurado'!AB3781</f>
        <v>Compras</v>
      </c>
    </row>
    <row r="3783" spans="2:18" s="1" customFormat="1" ht="14.5" hidden="1">
      <c r="B3783" s="57" t="str">
        <f>+'Categorias-9 feb-Depurado'!B3782</f>
        <v>AIRBUS AMERICAS CUSTOMER SERVICES</v>
      </c>
      <c r="C3783" s="30" t="s">
        <v>4900</v>
      </c>
      <c r="D3783" s="31">
        <v>5</v>
      </c>
      <c r="E3783" s="30">
        <f>+'Categorias-9 feb-Depurado'!E3782</f>
        <v>133243459</v>
      </c>
      <c r="F3783" s="30" t="str">
        <f>+'Categorias-9 feb-Depurado'!F3782</f>
        <v>2550 Wasser Terrace Suite 9100</v>
      </c>
      <c r="G3783" s="30" t="str">
        <f>+'Categorias-9 feb-Depurado'!G3782</f>
        <v>Herndon</v>
      </c>
      <c r="H3783" s="30">
        <f>+'Categorias-9 feb-Depurado'!H3782</f>
        <v>74209464</v>
      </c>
      <c r="I3783" s="107">
        <f>+'Categorias-9 feb-Depurado'!R3782</f>
        <v>1915999</v>
      </c>
      <c r="J3783" s="108">
        <f t="shared" si="240"/>
        <v>0</v>
      </c>
      <c r="K3783" s="107">
        <f t="shared" si="241"/>
        <v>0</v>
      </c>
      <c r="L3783" s="109">
        <f t="shared" si="242"/>
        <v>1915999</v>
      </c>
      <c r="M3783" s="110">
        <f t="shared" si="243"/>
        <v>1.4606697334129701E-06</v>
      </c>
      <c r="N3783" s="33" t="s">
        <v>4892</v>
      </c>
      <c r="O3783" s="33">
        <f>+'Categorias-9 feb-Depurado'!Y3782</f>
        <v>384</v>
      </c>
      <c r="P3783" s="111">
        <f>+'Categorias-9 feb-Depurado'!AC3782</f>
        <v>44932</v>
      </c>
      <c r="Q3783" s="111">
        <f>+'Categorias-9 feb-Depurado'!AE3782</f>
        <v>44977</v>
      </c>
      <c r="R3783" s="112" t="str">
        <f>+'Categorias-9 feb-Depurado'!AB3782</f>
        <v>Compras</v>
      </c>
    </row>
    <row r="3784" spans="2:18" s="1" customFormat="1" ht="14.5" hidden="1">
      <c r="B3784" s="57" t="str">
        <f>+'Categorias-9 feb-Depurado'!B3783</f>
        <v>AIRBUS AMERICAS CUSTOMER SERVICES</v>
      </c>
      <c r="C3784" s="30" t="s">
        <v>4900</v>
      </c>
      <c r="D3784" s="31">
        <v>5</v>
      </c>
      <c r="E3784" s="30">
        <f>+'Categorias-9 feb-Depurado'!E3783</f>
        <v>133243459</v>
      </c>
      <c r="F3784" s="30" t="str">
        <f>+'Categorias-9 feb-Depurado'!F3783</f>
        <v>2550 Wasser Terrace Suite 9100</v>
      </c>
      <c r="G3784" s="30" t="str">
        <f>+'Categorias-9 feb-Depurado'!G3783</f>
        <v>Herndon</v>
      </c>
      <c r="H3784" s="30">
        <f>+'Categorias-9 feb-Depurado'!H3783</f>
        <v>74209468</v>
      </c>
      <c r="I3784" s="107">
        <f>+'Categorias-9 feb-Depurado'!R3783</f>
        <v>4301018</v>
      </c>
      <c r="J3784" s="108">
        <f t="shared" si="240"/>
        <v>0</v>
      </c>
      <c r="K3784" s="107">
        <f t="shared" si="241"/>
        <v>0</v>
      </c>
      <c r="L3784" s="109">
        <f t="shared" si="242"/>
        <v>4301018</v>
      </c>
      <c r="M3784" s="110">
        <f t="shared" si="243"/>
        <v>3.2788987966404919E-06</v>
      </c>
      <c r="N3784" s="33" t="s">
        <v>4892</v>
      </c>
      <c r="O3784" s="33">
        <f>+'Categorias-9 feb-Depurado'!Y3783</f>
        <v>862</v>
      </c>
      <c r="P3784" s="111">
        <f>+'Categorias-9 feb-Depurado'!AC3783</f>
        <v>44932</v>
      </c>
      <c r="Q3784" s="111">
        <f>+'Categorias-9 feb-Depurado'!AE3783</f>
        <v>44977</v>
      </c>
      <c r="R3784" s="112" t="str">
        <f>+'Categorias-9 feb-Depurado'!AB3783</f>
        <v>Compras</v>
      </c>
    </row>
    <row r="3785" spans="2:18" s="1" customFormat="1" ht="14.5" hidden="1">
      <c r="B3785" s="57" t="str">
        <f>+'Categorias-9 feb-Depurado'!B3784</f>
        <v>AIRBUS AMERICAS CUSTOMER SERVICES</v>
      </c>
      <c r="C3785" s="30" t="s">
        <v>4900</v>
      </c>
      <c r="D3785" s="31">
        <v>5</v>
      </c>
      <c r="E3785" s="30">
        <f>+'Categorias-9 feb-Depurado'!E3784</f>
        <v>133243459</v>
      </c>
      <c r="F3785" s="30" t="str">
        <f>+'Categorias-9 feb-Depurado'!F3784</f>
        <v>2550 Wasser Terrace Suite 9100</v>
      </c>
      <c r="G3785" s="30" t="str">
        <f>+'Categorias-9 feb-Depurado'!G3784</f>
        <v>Herndon</v>
      </c>
      <c r="H3785" s="30">
        <f>+'Categorias-9 feb-Depurado'!H3784</f>
        <v>74209462</v>
      </c>
      <c r="I3785" s="107">
        <f>+'Categorias-9 feb-Depurado'!R3784</f>
        <v>678583</v>
      </c>
      <c r="J3785" s="108">
        <f t="shared" si="240"/>
        <v>0</v>
      </c>
      <c r="K3785" s="107">
        <f t="shared" si="241"/>
        <v>0</v>
      </c>
      <c r="L3785" s="109">
        <f t="shared" si="242"/>
        <v>678583</v>
      </c>
      <c r="M3785" s="110">
        <f t="shared" si="243"/>
        <v>5.1732054646613769E-07</v>
      </c>
      <c r="N3785" s="33" t="s">
        <v>4892</v>
      </c>
      <c r="O3785" s="33">
        <f>+'Categorias-9 feb-Depurado'!Y3784</f>
        <v>136</v>
      </c>
      <c r="P3785" s="111">
        <f>+'Categorias-9 feb-Depurado'!AC3784</f>
        <v>44932</v>
      </c>
      <c r="Q3785" s="111">
        <f>+'Categorias-9 feb-Depurado'!AE3784</f>
        <v>44977</v>
      </c>
      <c r="R3785" s="112" t="str">
        <f>+'Categorias-9 feb-Depurado'!AB3784</f>
        <v>Compras</v>
      </c>
    </row>
    <row r="3786" spans="2:18" s="1" customFormat="1" ht="14.5" hidden="1">
      <c r="B3786" s="57" t="str">
        <f>+'Categorias-9 feb-Depurado'!B3785</f>
        <v>AIRBUS AMERICAS CUSTOMER SERVICES</v>
      </c>
      <c r="C3786" s="30" t="s">
        <v>4900</v>
      </c>
      <c r="D3786" s="31">
        <v>5</v>
      </c>
      <c r="E3786" s="30">
        <f>+'Categorias-9 feb-Depurado'!E3785</f>
        <v>133243459</v>
      </c>
      <c r="F3786" s="30" t="str">
        <f>+'Categorias-9 feb-Depurado'!F3785</f>
        <v>2550 Wasser Terrace Suite 9100</v>
      </c>
      <c r="G3786" s="30" t="str">
        <f>+'Categorias-9 feb-Depurado'!G3785</f>
        <v>Herndon</v>
      </c>
      <c r="H3786" s="30">
        <f>+'Categorias-9 feb-Depurado'!H3785</f>
        <v>74209466</v>
      </c>
      <c r="I3786" s="107">
        <f>+'Categorias-9 feb-Depurado'!R3785</f>
        <v>878166</v>
      </c>
      <c r="J3786" s="108">
        <f t="shared" si="240"/>
        <v>0</v>
      </c>
      <c r="K3786" s="107">
        <f t="shared" si="241"/>
        <v>0</v>
      </c>
      <c r="L3786" s="109">
        <f t="shared" si="242"/>
        <v>878166</v>
      </c>
      <c r="M3786" s="110">
        <f t="shared" si="243"/>
        <v>6.6947346899050276E-07</v>
      </c>
      <c r="N3786" s="33" t="s">
        <v>4892</v>
      </c>
      <c r="O3786" s="33">
        <f>+'Categorias-9 feb-Depurado'!Y3785</f>
        <v>176</v>
      </c>
      <c r="P3786" s="111">
        <f>+'Categorias-9 feb-Depurado'!AC3785</f>
        <v>44932</v>
      </c>
      <c r="Q3786" s="111">
        <f>+'Categorias-9 feb-Depurado'!AE3785</f>
        <v>44977</v>
      </c>
      <c r="R3786" s="112" t="str">
        <f>+'Categorias-9 feb-Depurado'!AB3785</f>
        <v>Compras</v>
      </c>
    </row>
    <row r="3787" spans="2:18" s="1" customFormat="1" ht="14.5" hidden="1">
      <c r="B3787" s="57" t="str">
        <f>+'Categorias-9 feb-Depurado'!B3786</f>
        <v>AIRBUS AMERICAS CUSTOMER SERVICES</v>
      </c>
      <c r="C3787" s="30" t="s">
        <v>4900</v>
      </c>
      <c r="D3787" s="31">
        <v>5</v>
      </c>
      <c r="E3787" s="30">
        <f>+'Categorias-9 feb-Depurado'!E3786</f>
        <v>133243459</v>
      </c>
      <c r="F3787" s="30" t="str">
        <f>+'Categorias-9 feb-Depurado'!F3786</f>
        <v>2550 Wasser Terrace Suite 9100</v>
      </c>
      <c r="G3787" s="30" t="str">
        <f>+'Categorias-9 feb-Depurado'!G3786</f>
        <v>Herndon</v>
      </c>
      <c r="H3787" s="30">
        <f>+'Categorias-9 feb-Depurado'!H3786</f>
        <v>74209467</v>
      </c>
      <c r="I3787" s="107">
        <f>+'Categorias-9 feb-Depurado'!R3786</f>
        <v>885650</v>
      </c>
      <c r="J3787" s="108">
        <f t="shared" si="240"/>
        <v>0</v>
      </c>
      <c r="K3787" s="107">
        <f t="shared" si="241"/>
        <v>0</v>
      </c>
      <c r="L3787" s="109">
        <f t="shared" si="242"/>
        <v>885650</v>
      </c>
      <c r="M3787" s="110">
        <f t="shared" si="243"/>
        <v>6.7517892723179757E-07</v>
      </c>
      <c r="N3787" s="33" t="s">
        <v>4892</v>
      </c>
      <c r="O3787" s="33">
        <f>+'Categorias-9 feb-Depurado'!Y3786</f>
        <v>177.5</v>
      </c>
      <c r="P3787" s="111">
        <f>+'Categorias-9 feb-Depurado'!AC3786</f>
        <v>44932</v>
      </c>
      <c r="Q3787" s="111">
        <f>+'Categorias-9 feb-Depurado'!AE3786</f>
        <v>44977</v>
      </c>
      <c r="R3787" s="112" t="str">
        <f>+'Categorias-9 feb-Depurado'!AB3786</f>
        <v>Compras</v>
      </c>
    </row>
    <row r="3788" spans="2:18" s="1" customFormat="1" ht="14.5" hidden="1">
      <c r="B3788" s="57" t="str">
        <f>+'Categorias-9 feb-Depurado'!B3787</f>
        <v>AIRBUS AMERICAS CUSTOMER SERVICES</v>
      </c>
      <c r="C3788" s="30" t="s">
        <v>4900</v>
      </c>
      <c r="D3788" s="31">
        <v>5</v>
      </c>
      <c r="E3788" s="30">
        <f>+'Categorias-9 feb-Depurado'!E3787</f>
        <v>133243459</v>
      </c>
      <c r="F3788" s="30" t="str">
        <f>+'Categorias-9 feb-Depurado'!F3787</f>
        <v>2550 Wasser Terrace Suite 9100</v>
      </c>
      <c r="G3788" s="30" t="str">
        <f>+'Categorias-9 feb-Depurado'!G3787</f>
        <v>Herndon</v>
      </c>
      <c r="H3788" s="30">
        <f>+'Categorias-9 feb-Depurado'!H3787</f>
        <v>74211848</v>
      </c>
      <c r="I3788" s="107">
        <f>+'Categorias-9 feb-Depurado'!R3787</f>
        <v>91362</v>
      </c>
      <c r="J3788" s="108">
        <f t="shared" si="240"/>
        <v>0</v>
      </c>
      <c r="K3788" s="107">
        <f t="shared" si="241"/>
        <v>0</v>
      </c>
      <c r="L3788" s="109">
        <f t="shared" si="242"/>
        <v>91362</v>
      </c>
      <c r="M3788" s="110">
        <f t="shared" si="243"/>
        <v>6.9650197199516167E-08</v>
      </c>
      <c r="N3788" s="33" t="s">
        <v>4892</v>
      </c>
      <c r="O3788" s="33">
        <f>+'Categorias-9 feb-Depurado'!Y3787</f>
        <v>18.699999999999999</v>
      </c>
      <c r="P3788" s="111">
        <f>+'Categorias-9 feb-Depurado'!AC3787</f>
        <v>44933</v>
      </c>
      <c r="Q3788" s="111">
        <f>+'Categorias-9 feb-Depurado'!AE3787</f>
        <v>44978</v>
      </c>
      <c r="R3788" s="112" t="str">
        <f>+'Categorias-9 feb-Depurado'!AB3787</f>
        <v>Compras</v>
      </c>
    </row>
    <row r="3789" spans="2:18" s="1" customFormat="1" ht="14.5" hidden="1">
      <c r="B3789" s="57" t="str">
        <f>+'Categorias-9 feb-Depurado'!B3788</f>
        <v>AIRBUS AMERICAS CUSTOMER SERVICES</v>
      </c>
      <c r="C3789" s="30" t="s">
        <v>4900</v>
      </c>
      <c r="D3789" s="31">
        <v>5</v>
      </c>
      <c r="E3789" s="30">
        <f>+'Categorias-9 feb-Depurado'!E3788</f>
        <v>133243459</v>
      </c>
      <c r="F3789" s="30" t="str">
        <f>+'Categorias-9 feb-Depurado'!F3788</f>
        <v>2550 Wasser Terrace Suite 9100</v>
      </c>
      <c r="G3789" s="30" t="str">
        <f>+'Categorias-9 feb-Depurado'!G3788</f>
        <v>Herndon</v>
      </c>
      <c r="H3789" s="30">
        <f>+'Categorias-9 feb-Depurado'!H3788</f>
        <v>74211846</v>
      </c>
      <c r="I3789" s="107">
        <f>+'Categorias-9 feb-Depurado'!R3788</f>
        <v>91362</v>
      </c>
      <c r="J3789" s="108">
        <f t="shared" si="240"/>
        <v>0</v>
      </c>
      <c r="K3789" s="107">
        <f t="shared" si="241"/>
        <v>0</v>
      </c>
      <c r="L3789" s="109">
        <f t="shared" si="242"/>
        <v>91362</v>
      </c>
      <c r="M3789" s="110">
        <f t="shared" si="243"/>
        <v>6.9650197199516167E-08</v>
      </c>
      <c r="N3789" s="33" t="s">
        <v>4892</v>
      </c>
      <c r="O3789" s="33">
        <f>+'Categorias-9 feb-Depurado'!Y3788</f>
        <v>18.699999999999999</v>
      </c>
      <c r="P3789" s="111">
        <f>+'Categorias-9 feb-Depurado'!AC3788</f>
        <v>44933</v>
      </c>
      <c r="Q3789" s="111">
        <f>+'Categorias-9 feb-Depurado'!AE3788</f>
        <v>44978</v>
      </c>
      <c r="R3789" s="112" t="str">
        <f>+'Categorias-9 feb-Depurado'!AB3788</f>
        <v>Compras</v>
      </c>
    </row>
    <row r="3790" spans="2:18" s="1" customFormat="1" ht="14.5" hidden="1">
      <c r="B3790" s="57" t="str">
        <f>+'Categorias-9 feb-Depurado'!B3789</f>
        <v>AIRBUS AMERICAS CUSTOMER SERVICES</v>
      </c>
      <c r="C3790" s="30" t="s">
        <v>4900</v>
      </c>
      <c r="D3790" s="31">
        <v>5</v>
      </c>
      <c r="E3790" s="30">
        <f>+'Categorias-9 feb-Depurado'!E3789</f>
        <v>133243459</v>
      </c>
      <c r="F3790" s="30" t="str">
        <f>+'Categorias-9 feb-Depurado'!F3789</f>
        <v>2550 Wasser Terrace Suite 9100</v>
      </c>
      <c r="G3790" s="30" t="str">
        <f>+'Categorias-9 feb-Depurado'!G3789</f>
        <v>Herndon</v>
      </c>
      <c r="H3790" s="30">
        <f>+'Categorias-9 feb-Depurado'!H3789</f>
        <v>74211847</v>
      </c>
      <c r="I3790" s="107">
        <f>+'Categorias-9 feb-Depurado'!R3789</f>
        <v>496383</v>
      </c>
      <c r="J3790" s="108">
        <f t="shared" si="240"/>
        <v>0</v>
      </c>
      <c r="K3790" s="107">
        <f t="shared" si="241"/>
        <v>0</v>
      </c>
      <c r="L3790" s="109">
        <f t="shared" si="242"/>
        <v>496383</v>
      </c>
      <c r="M3790" s="110">
        <f t="shared" si="243"/>
        <v>3.7841962562649059E-07</v>
      </c>
      <c r="N3790" s="33" t="s">
        <v>4892</v>
      </c>
      <c r="O3790" s="33">
        <f>+'Categorias-9 feb-Depurado'!Y3789</f>
        <v>101.59999999999999</v>
      </c>
      <c r="P3790" s="111">
        <f>+'Categorias-9 feb-Depurado'!AC3789</f>
        <v>44933</v>
      </c>
      <c r="Q3790" s="111">
        <f>+'Categorias-9 feb-Depurado'!AE3789</f>
        <v>44978</v>
      </c>
      <c r="R3790" s="112" t="str">
        <f>+'Categorias-9 feb-Depurado'!AB3789</f>
        <v>Compras</v>
      </c>
    </row>
    <row r="3791" spans="2:18" s="1" customFormat="1" ht="14.5" hidden="1">
      <c r="B3791" s="57" t="str">
        <f>+'Categorias-9 feb-Depurado'!B3790</f>
        <v>AIRBUS AMERICAS CUSTOMER SERVICES</v>
      </c>
      <c r="C3791" s="30" t="s">
        <v>4900</v>
      </c>
      <c r="D3791" s="31">
        <v>5</v>
      </c>
      <c r="E3791" s="30">
        <f>+'Categorias-9 feb-Depurado'!E3790</f>
        <v>133243459</v>
      </c>
      <c r="F3791" s="30" t="str">
        <f>+'Categorias-9 feb-Depurado'!F3790</f>
        <v>2550 Wasser Terrace Suite 9100</v>
      </c>
      <c r="G3791" s="30" t="str">
        <f>+'Categorias-9 feb-Depurado'!G3790</f>
        <v>Herndon</v>
      </c>
      <c r="H3791" s="30">
        <f>+'Categorias-9 feb-Depurado'!H3790</f>
        <v>74214647</v>
      </c>
      <c r="I3791" s="107">
        <f>+'Categorias-9 feb-Depurado'!R3790</f>
        <v>35323322</v>
      </c>
      <c r="J3791" s="108">
        <f t="shared" si="244" ref="J3791:J3854">+IF(Q3791&gt;$O$4,0,I3791)</f>
        <v>0</v>
      </c>
      <c r="K3791" s="107">
        <f t="shared" si="245" ref="K3791:K3854">++(((1+$O$5)^(($O$4-Q3791)/365))-1)*J3791</f>
        <v>0</v>
      </c>
      <c r="L3791" s="109">
        <f t="shared" si="246" ref="L3791:L3854">+I3791+K3791</f>
        <v>35323322</v>
      </c>
      <c r="M3791" s="110">
        <f t="shared" si="247" ref="M3791:M3854">+L3791/$E$11</f>
        <v>2.6928880092839559E-05</v>
      </c>
      <c r="N3791" s="33" t="s">
        <v>4892</v>
      </c>
      <c r="O3791" s="33">
        <f>+'Categorias-9 feb-Depurado'!Y3790</f>
        <v>7230</v>
      </c>
      <c r="P3791" s="111">
        <f>+'Categorias-9 feb-Depurado'!AC3790</f>
        <v>44935</v>
      </c>
      <c r="Q3791" s="111">
        <f>+'Categorias-9 feb-Depurado'!AE3790</f>
        <v>44980</v>
      </c>
      <c r="R3791" s="112" t="str">
        <f>+'Categorias-9 feb-Depurado'!AB3790</f>
        <v>Compras</v>
      </c>
    </row>
    <row r="3792" spans="2:18" s="1" customFormat="1" ht="14.5" hidden="1">
      <c r="B3792" s="57" t="str">
        <f>+'Categorias-9 feb-Depurado'!B3791</f>
        <v>AIRBUS AMERICAS CUSTOMER SERVICES</v>
      </c>
      <c r="C3792" s="30" t="s">
        <v>4900</v>
      </c>
      <c r="D3792" s="31">
        <v>5</v>
      </c>
      <c r="E3792" s="30">
        <f>+'Categorias-9 feb-Depurado'!E3791</f>
        <v>133243459</v>
      </c>
      <c r="F3792" s="30" t="str">
        <f>+'Categorias-9 feb-Depurado'!F3791</f>
        <v>2550 Wasser Terrace Suite 9100</v>
      </c>
      <c r="G3792" s="30" t="str">
        <f>+'Categorias-9 feb-Depurado'!G3791</f>
        <v>Herndon</v>
      </c>
      <c r="H3792" s="30">
        <f>+'Categorias-9 feb-Depurado'!H3791</f>
        <v>74215646</v>
      </c>
      <c r="I3792" s="107">
        <f>+'Categorias-9 feb-Depurado'!R3791</f>
        <v>170998</v>
      </c>
      <c r="J3792" s="108">
        <f t="shared" si="244"/>
        <v>0</v>
      </c>
      <c r="K3792" s="107">
        <f t="shared" si="245"/>
        <v>0</v>
      </c>
      <c r="L3792" s="109">
        <f t="shared" si="246"/>
        <v>170998</v>
      </c>
      <c r="M3792" s="110">
        <f t="shared" si="247"/>
        <v>1.3036102997660806E-07</v>
      </c>
      <c r="N3792" s="33" t="s">
        <v>4892</v>
      </c>
      <c r="O3792" s="33">
        <f>+'Categorias-9 feb-Depurado'!Y3791</f>
        <v>35</v>
      </c>
      <c r="P3792" s="111">
        <f>+'Categorias-9 feb-Depurado'!AC3791</f>
        <v>44936</v>
      </c>
      <c r="Q3792" s="111">
        <f>+'Categorias-9 feb-Depurado'!AE3791</f>
        <v>44981</v>
      </c>
      <c r="R3792" s="112" t="str">
        <f>+'Categorias-9 feb-Depurado'!AB3791</f>
        <v>Compras</v>
      </c>
    </row>
    <row r="3793" spans="2:18" s="1" customFormat="1" ht="14.5" hidden="1">
      <c r="B3793" s="57" t="str">
        <f>+'Categorias-9 feb-Depurado'!B3792</f>
        <v>AIRBUS AMERICAS CUSTOMER SERVICES</v>
      </c>
      <c r="C3793" s="30" t="s">
        <v>4900</v>
      </c>
      <c r="D3793" s="31">
        <v>5</v>
      </c>
      <c r="E3793" s="30">
        <f>+'Categorias-9 feb-Depurado'!E3792</f>
        <v>133243459</v>
      </c>
      <c r="F3793" s="30" t="str">
        <f>+'Categorias-9 feb-Depurado'!F3792</f>
        <v>2550 Wasser Terrace Suite 9100</v>
      </c>
      <c r="G3793" s="30" t="str">
        <f>+'Categorias-9 feb-Depurado'!G3792</f>
        <v>Herndon</v>
      </c>
      <c r="H3793" s="30">
        <f>+'Categorias-9 feb-Depurado'!H3792</f>
        <v>74215645</v>
      </c>
      <c r="I3793" s="107">
        <f>+'Categorias-9 feb-Depurado'!R3792</f>
        <v>4616949</v>
      </c>
      <c r="J3793" s="108">
        <f t="shared" si="244"/>
        <v>0</v>
      </c>
      <c r="K3793" s="107">
        <f t="shared" si="245"/>
        <v>0</v>
      </c>
      <c r="L3793" s="109">
        <f t="shared" si="246"/>
        <v>4616949</v>
      </c>
      <c r="M3793" s="110">
        <f t="shared" si="247"/>
        <v>3.5197500964307802E-06</v>
      </c>
      <c r="N3793" s="33" t="s">
        <v>4892</v>
      </c>
      <c r="O3793" s="33">
        <f>+'Categorias-9 feb-Depurado'!Y3792</f>
        <v>945</v>
      </c>
      <c r="P3793" s="111">
        <f>+'Categorias-9 feb-Depurado'!AC3792</f>
        <v>44936</v>
      </c>
      <c r="Q3793" s="111">
        <f>+'Categorias-9 feb-Depurado'!AE3792</f>
        <v>44981</v>
      </c>
      <c r="R3793" s="112" t="str">
        <f>+'Categorias-9 feb-Depurado'!AB3792</f>
        <v>Compras</v>
      </c>
    </row>
    <row r="3794" spans="2:18" s="1" customFormat="1" ht="14.5" hidden="1">
      <c r="B3794" s="57" t="str">
        <f>+'Categorias-9 feb-Depurado'!B3793</f>
        <v>AIRBUS AMERICAS CUSTOMER SERVICES</v>
      </c>
      <c r="C3794" s="30" t="s">
        <v>4900</v>
      </c>
      <c r="D3794" s="31">
        <v>5</v>
      </c>
      <c r="E3794" s="30">
        <f>+'Categorias-9 feb-Depurado'!E3793</f>
        <v>133243459</v>
      </c>
      <c r="F3794" s="30" t="str">
        <f>+'Categorias-9 feb-Depurado'!F3793</f>
        <v>2550 Wasser Terrace Suite 9100</v>
      </c>
      <c r="G3794" s="30" t="str">
        <f>+'Categorias-9 feb-Depurado'!G3793</f>
        <v>Herndon</v>
      </c>
      <c r="H3794" s="30">
        <f>+'Categorias-9 feb-Depurado'!H3793</f>
        <v>74215644</v>
      </c>
      <c r="I3794" s="107">
        <f>+'Categorias-9 feb-Depurado'!R3793</f>
        <v>21790044</v>
      </c>
      <c r="J3794" s="108">
        <f t="shared" si="244"/>
        <v>0</v>
      </c>
      <c r="K3794" s="107">
        <f t="shared" si="245"/>
        <v>0</v>
      </c>
      <c r="L3794" s="109">
        <f t="shared" si="246"/>
        <v>21790044</v>
      </c>
      <c r="M3794" s="110">
        <f t="shared" si="247"/>
        <v>1.6611729839387643E-05</v>
      </c>
      <c r="N3794" s="33" t="s">
        <v>4892</v>
      </c>
      <c r="O3794" s="33">
        <f>+'Categorias-9 feb-Depurado'!Y3793</f>
        <v>4460</v>
      </c>
      <c r="P3794" s="111">
        <f>+'Categorias-9 feb-Depurado'!AC3793</f>
        <v>44936</v>
      </c>
      <c r="Q3794" s="111">
        <f>+'Categorias-9 feb-Depurado'!AE3793</f>
        <v>44981</v>
      </c>
      <c r="R3794" s="112" t="str">
        <f>+'Categorias-9 feb-Depurado'!AB3793</f>
        <v>Compras</v>
      </c>
    </row>
    <row r="3795" spans="2:18" s="1" customFormat="1" ht="14.5" hidden="1">
      <c r="B3795" s="57" t="str">
        <f>+'Categorias-9 feb-Depurado'!B3794</f>
        <v>AIRBUS AMERICAS CUSTOMER SERVICES</v>
      </c>
      <c r="C3795" s="30" t="s">
        <v>4900</v>
      </c>
      <c r="D3795" s="31">
        <v>5</v>
      </c>
      <c r="E3795" s="30">
        <f>+'Categorias-9 feb-Depurado'!E3794</f>
        <v>133243459</v>
      </c>
      <c r="F3795" s="30" t="str">
        <f>+'Categorias-9 feb-Depurado'!F3794</f>
        <v>2550 Wasser Terrace Suite 9100</v>
      </c>
      <c r="G3795" s="30" t="str">
        <f>+'Categorias-9 feb-Depurado'!G3794</f>
        <v>Herndon</v>
      </c>
      <c r="H3795" s="30">
        <f>+'Categorias-9 feb-Depurado'!H3794</f>
        <v>74217677</v>
      </c>
      <c r="I3795" s="107">
        <f>+'Categorias-9 feb-Depurado'!R3794</f>
        <v>3822241</v>
      </c>
      <c r="J3795" s="108">
        <f t="shared" si="244"/>
        <v>0</v>
      </c>
      <c r="K3795" s="107">
        <f t="shared" si="245"/>
        <v>0</v>
      </c>
      <c r="L3795" s="109">
        <f t="shared" si="246"/>
        <v>3822241</v>
      </c>
      <c r="M3795" s="110">
        <f t="shared" si="247"/>
        <v>2.9139011776676941E-06</v>
      </c>
      <c r="N3795" s="33" t="s">
        <v>4892</v>
      </c>
      <c r="O3795" s="33">
        <f>+'Categorias-9 feb-Depurado'!Y3794</f>
        <v>795</v>
      </c>
      <c r="P3795" s="111">
        <f>+'Categorias-9 feb-Depurado'!AC3794</f>
        <v>44937</v>
      </c>
      <c r="Q3795" s="111">
        <f>+'Categorias-9 feb-Depurado'!AE3794</f>
        <v>44982</v>
      </c>
      <c r="R3795" s="112" t="str">
        <f>+'Categorias-9 feb-Depurado'!AB3794</f>
        <v>Compras</v>
      </c>
    </row>
    <row r="3796" spans="2:18" s="1" customFormat="1" ht="14.5" hidden="1">
      <c r="B3796" s="57" t="str">
        <f>+'Categorias-9 feb-Depurado'!B3795</f>
        <v>AIRBUS AMERICAS CUSTOMER SERVICES</v>
      </c>
      <c r="C3796" s="30" t="s">
        <v>4900</v>
      </c>
      <c r="D3796" s="31">
        <v>5</v>
      </c>
      <c r="E3796" s="30">
        <f>+'Categorias-9 feb-Depurado'!E3795</f>
        <v>133243459</v>
      </c>
      <c r="F3796" s="30" t="str">
        <f>+'Categorias-9 feb-Depurado'!F3795</f>
        <v>2550 Wasser Terrace Suite 9100</v>
      </c>
      <c r="G3796" s="30" t="str">
        <f>+'Categorias-9 feb-Depurado'!G3795</f>
        <v>Herndon</v>
      </c>
      <c r="H3796" s="30">
        <f>+'Categorias-9 feb-Depurado'!H3795</f>
        <v>74218803</v>
      </c>
      <c r="I3796" s="107">
        <f>+'Categorias-9 feb-Depurado'!R3795</f>
        <v>10961898</v>
      </c>
      <c r="J3796" s="108">
        <f t="shared" si="244"/>
        <v>0</v>
      </c>
      <c r="K3796" s="107">
        <f t="shared" si="245"/>
        <v>0</v>
      </c>
      <c r="L3796" s="109">
        <f t="shared" si="246"/>
        <v>10961898</v>
      </c>
      <c r="M3796" s="110">
        <f t="shared" si="247"/>
        <v>8.3568481138874124E-06</v>
      </c>
      <c r="N3796" s="33" t="s">
        <v>4892</v>
      </c>
      <c r="O3796" s="33">
        <f>+'Categorias-9 feb-Depurado'!Y3795</f>
        <v>2280</v>
      </c>
      <c r="P3796" s="111">
        <f>+'Categorias-9 feb-Depurado'!AC3795</f>
        <v>44937</v>
      </c>
      <c r="Q3796" s="111">
        <f>+'Categorias-9 feb-Depurado'!AE3795</f>
        <v>44982</v>
      </c>
      <c r="R3796" s="112" t="str">
        <f>+'Categorias-9 feb-Depurado'!AB3795</f>
        <v>Compras</v>
      </c>
    </row>
    <row r="3797" spans="2:18" s="1" customFormat="1" ht="14.5" hidden="1">
      <c r="B3797" s="57" t="str">
        <f>+'Categorias-9 feb-Depurado'!B3796</f>
        <v>AIRBUS AMERICAS CUSTOMER SERVICES</v>
      </c>
      <c r="C3797" s="30" t="s">
        <v>4900</v>
      </c>
      <c r="D3797" s="31">
        <v>5</v>
      </c>
      <c r="E3797" s="30">
        <f>+'Categorias-9 feb-Depurado'!E3796</f>
        <v>133243459</v>
      </c>
      <c r="F3797" s="30" t="str">
        <f>+'Categorias-9 feb-Depurado'!F3796</f>
        <v>2550 Wasser Terrace Suite 9100</v>
      </c>
      <c r="G3797" s="30" t="str">
        <f>+'Categorias-9 feb-Depurado'!G3796</f>
        <v>Herndon</v>
      </c>
      <c r="H3797" s="30">
        <f>+'Categorias-9 feb-Depurado'!H3796</f>
        <v>74220015</v>
      </c>
      <c r="I3797" s="107">
        <f>+'Categorias-9 feb-Depurado'!R3796</f>
        <v>377984</v>
      </c>
      <c r="J3797" s="108">
        <f t="shared" si="244"/>
        <v>0</v>
      </c>
      <c r="K3797" s="107">
        <f t="shared" si="245"/>
        <v>0</v>
      </c>
      <c r="L3797" s="109">
        <f t="shared" si="246"/>
        <v>377984</v>
      </c>
      <c r="M3797" s="110">
        <f t="shared" si="247"/>
        <v>2.8815766005846977E-07</v>
      </c>
      <c r="N3797" s="33" t="s">
        <v>4892</v>
      </c>
      <c r="O3797" s="33">
        <f>+'Categorias-9 feb-Depurado'!Y3796</f>
        <v>79.599999999999994</v>
      </c>
      <c r="P3797" s="111">
        <f>+'Categorias-9 feb-Depurado'!AC3796</f>
        <v>44938</v>
      </c>
      <c r="Q3797" s="111">
        <f>+'Categorias-9 feb-Depurado'!AE3796</f>
        <v>44983</v>
      </c>
      <c r="R3797" s="112" t="str">
        <f>+'Categorias-9 feb-Depurado'!AB3796</f>
        <v>Compras</v>
      </c>
    </row>
    <row r="3798" spans="2:18" s="1" customFormat="1" ht="14.5" hidden="1">
      <c r="B3798" s="57" t="str">
        <f>+'Categorias-9 feb-Depurado'!B3797</f>
        <v>AIRBUS AMERICAS CUSTOMER SERVICES</v>
      </c>
      <c r="C3798" s="30" t="s">
        <v>4900</v>
      </c>
      <c r="D3798" s="31">
        <v>5</v>
      </c>
      <c r="E3798" s="30">
        <f>+'Categorias-9 feb-Depurado'!E3797</f>
        <v>133243459</v>
      </c>
      <c r="F3798" s="30" t="str">
        <f>+'Categorias-9 feb-Depurado'!F3797</f>
        <v>2550 Wasser Terrace Suite 9100</v>
      </c>
      <c r="G3798" s="30" t="str">
        <f>+'Categorias-9 feb-Depurado'!G3797</f>
        <v>Herndon</v>
      </c>
      <c r="H3798" s="30">
        <f>+'Categorias-9 feb-Depurado'!H3797</f>
        <v>74220018</v>
      </c>
      <c r="I3798" s="107">
        <f>+'Categorias-9 feb-Depurado'!R3797</f>
        <v>1177638</v>
      </c>
      <c r="J3798" s="108">
        <f t="shared" si="244"/>
        <v>0</v>
      </c>
      <c r="K3798" s="107">
        <f t="shared" si="245"/>
        <v>0</v>
      </c>
      <c r="L3798" s="109">
        <f t="shared" si="246"/>
        <v>1177638</v>
      </c>
      <c r="M3798" s="110">
        <f t="shared" si="247"/>
        <v>8.977771823038442E-07</v>
      </c>
      <c r="N3798" s="33" t="s">
        <v>4892</v>
      </c>
      <c r="O3798" s="33">
        <f>+'Categorias-9 feb-Depurado'!Y3797</f>
        <v>248</v>
      </c>
      <c r="P3798" s="111">
        <f>+'Categorias-9 feb-Depurado'!AC3797</f>
        <v>44938</v>
      </c>
      <c r="Q3798" s="111">
        <f>+'Categorias-9 feb-Depurado'!AE3797</f>
        <v>44983</v>
      </c>
      <c r="R3798" s="112" t="str">
        <f>+'Categorias-9 feb-Depurado'!AB3797</f>
        <v>Compras</v>
      </c>
    </row>
    <row r="3799" spans="2:18" s="1" customFormat="1" ht="14.5" hidden="1">
      <c r="B3799" s="57" t="str">
        <f>+'Categorias-9 feb-Depurado'!B3798</f>
        <v>AIRBUS AMERICAS CUSTOMER SERVICES</v>
      </c>
      <c r="C3799" s="30" t="s">
        <v>4900</v>
      </c>
      <c r="D3799" s="31">
        <v>5</v>
      </c>
      <c r="E3799" s="30">
        <f>+'Categorias-9 feb-Depurado'!E3798</f>
        <v>133243459</v>
      </c>
      <c r="F3799" s="30" t="str">
        <f>+'Categorias-9 feb-Depurado'!F3798</f>
        <v>2550 Wasser Terrace Suite 9100</v>
      </c>
      <c r="G3799" s="30" t="str">
        <f>+'Categorias-9 feb-Depurado'!G3798</f>
        <v>Herndon</v>
      </c>
      <c r="H3799" s="30">
        <f>+'Categorias-9 feb-Depurado'!H3798</f>
        <v>74222123</v>
      </c>
      <c r="I3799" s="107">
        <f>+'Categorias-9 feb-Depurado'!R3798</f>
        <v>8499887</v>
      </c>
      <c r="J3799" s="108">
        <f t="shared" si="244"/>
        <v>0</v>
      </c>
      <c r="K3799" s="107">
        <f t="shared" si="245"/>
        <v>0</v>
      </c>
      <c r="L3799" s="109">
        <f t="shared" si="246"/>
        <v>8499887</v>
      </c>
      <c r="M3799" s="110">
        <f t="shared" si="247"/>
        <v>6.4799238821786287E-06</v>
      </c>
      <c r="N3799" s="33" t="s">
        <v>4892</v>
      </c>
      <c r="O3799" s="33">
        <f>+'Categorias-9 feb-Depurado'!Y3798</f>
        <v>1790</v>
      </c>
      <c r="P3799" s="111">
        <f>+'Categorias-9 feb-Depurado'!AC3798</f>
        <v>44938</v>
      </c>
      <c r="Q3799" s="111">
        <f>+'Categorias-9 feb-Depurado'!AE3798</f>
        <v>44983</v>
      </c>
      <c r="R3799" s="112" t="str">
        <f>+'Categorias-9 feb-Depurado'!AB3798</f>
        <v>Compras</v>
      </c>
    </row>
    <row r="3800" spans="2:18" s="1" customFormat="1" ht="14.5" hidden="1">
      <c r="B3800" s="57" t="str">
        <f>+'Categorias-9 feb-Depurado'!B3799</f>
        <v>AIRBUS AMERICAS CUSTOMER SERVICES</v>
      </c>
      <c r="C3800" s="30" t="s">
        <v>4900</v>
      </c>
      <c r="D3800" s="31">
        <v>5</v>
      </c>
      <c r="E3800" s="30">
        <f>+'Categorias-9 feb-Depurado'!E3799</f>
        <v>133243459</v>
      </c>
      <c r="F3800" s="30" t="str">
        <f>+'Categorias-9 feb-Depurado'!F3799</f>
        <v>2550 Wasser Terrace Suite 9100</v>
      </c>
      <c r="G3800" s="30" t="str">
        <f>+'Categorias-9 feb-Depurado'!G3799</f>
        <v>Herndon</v>
      </c>
      <c r="H3800" s="30">
        <f>+'Categorias-9 feb-Depurado'!H3799</f>
        <v>74220017</v>
      </c>
      <c r="I3800" s="107">
        <f>+'Categorias-9 feb-Depurado'!R3799</f>
        <v>9069711</v>
      </c>
      <c r="J3800" s="108">
        <f t="shared" si="244"/>
        <v>0</v>
      </c>
      <c r="K3800" s="107">
        <f t="shared" si="245"/>
        <v>0</v>
      </c>
      <c r="L3800" s="109">
        <f t="shared" si="246"/>
        <v>9069711</v>
      </c>
      <c r="M3800" s="110">
        <f t="shared" si="247"/>
        <v>6.9143315568028387E-06</v>
      </c>
      <c r="N3800" s="33" t="s">
        <v>4892</v>
      </c>
      <c r="O3800" s="33">
        <f>+'Categorias-9 feb-Depurado'!Y3799</f>
        <v>1910</v>
      </c>
      <c r="P3800" s="111">
        <f>+'Categorias-9 feb-Depurado'!AC3799</f>
        <v>44938</v>
      </c>
      <c r="Q3800" s="111">
        <f>+'Categorias-9 feb-Depurado'!AE3799</f>
        <v>44983</v>
      </c>
      <c r="R3800" s="112" t="str">
        <f>+'Categorias-9 feb-Depurado'!AB3799</f>
        <v>Compras</v>
      </c>
    </row>
    <row r="3801" spans="2:18" s="1" customFormat="1" ht="14.5" hidden="1">
      <c r="B3801" s="57" t="str">
        <f>+'Categorias-9 feb-Depurado'!B3800</f>
        <v>AIRBUS AMERICAS CUSTOMER SERVICES</v>
      </c>
      <c r="C3801" s="30" t="s">
        <v>4900</v>
      </c>
      <c r="D3801" s="31">
        <v>5</v>
      </c>
      <c r="E3801" s="30">
        <f>+'Categorias-9 feb-Depurado'!E3800</f>
        <v>133243459</v>
      </c>
      <c r="F3801" s="30" t="str">
        <f>+'Categorias-9 feb-Depurado'!F3800</f>
        <v>2550 Wasser Terrace Suite 9100</v>
      </c>
      <c r="G3801" s="30" t="str">
        <f>+'Categorias-9 feb-Depurado'!G3800</f>
        <v>Herndon</v>
      </c>
      <c r="H3801" s="30">
        <f>+'Categorias-9 feb-Depurado'!H3800</f>
        <v>74220016</v>
      </c>
      <c r="I3801" s="107">
        <f>+'Categorias-9 feb-Depurado'!R3800</f>
        <v>2635440</v>
      </c>
      <c r="J3801" s="108">
        <f t="shared" si="244"/>
        <v>0</v>
      </c>
      <c r="K3801" s="107">
        <f t="shared" si="245"/>
        <v>0</v>
      </c>
      <c r="L3801" s="109">
        <f t="shared" si="246"/>
        <v>2635440</v>
      </c>
      <c r="M3801" s="110">
        <f t="shared" si="247"/>
        <v>2.0091385445534564E-06</v>
      </c>
      <c r="N3801" s="33" t="s">
        <v>4892</v>
      </c>
      <c r="O3801" s="33">
        <f>+'Categorias-9 feb-Depurado'!Y3800</f>
        <v>555</v>
      </c>
      <c r="P3801" s="111">
        <f>+'Categorias-9 feb-Depurado'!AC3800</f>
        <v>44938</v>
      </c>
      <c r="Q3801" s="111">
        <f>+'Categorias-9 feb-Depurado'!AE3800</f>
        <v>44983</v>
      </c>
      <c r="R3801" s="112" t="str">
        <f>+'Categorias-9 feb-Depurado'!AB3800</f>
        <v>Compras</v>
      </c>
    </row>
    <row r="3802" spans="2:18" s="1" customFormat="1" ht="14.5" hidden="1">
      <c r="B3802" s="57" t="str">
        <f>+'Categorias-9 feb-Depurado'!B3801</f>
        <v>AIRBUS AMERICAS CUSTOMER SERVICES</v>
      </c>
      <c r="C3802" s="30" t="s">
        <v>4900</v>
      </c>
      <c r="D3802" s="31">
        <v>5</v>
      </c>
      <c r="E3802" s="30">
        <f>+'Categorias-9 feb-Depurado'!E3801</f>
        <v>133243459</v>
      </c>
      <c r="F3802" s="30" t="str">
        <f>+'Categorias-9 feb-Depurado'!F3801</f>
        <v>2550 Wasser Terrace Suite 9100</v>
      </c>
      <c r="G3802" s="30" t="str">
        <f>+'Categorias-9 feb-Depurado'!G3801</f>
        <v>Herndon</v>
      </c>
      <c r="H3802" s="30">
        <f>+'Categorias-9 feb-Depurado'!H3801</f>
        <v>74220014</v>
      </c>
      <c r="I3802" s="107">
        <f>+'Categorias-9 feb-Depurado'!R3801</f>
        <v>8559528</v>
      </c>
      <c r="J3802" s="108">
        <f t="shared" si="244"/>
        <v>0</v>
      </c>
      <c r="K3802" s="107">
        <f t="shared" si="245"/>
        <v>0</v>
      </c>
      <c r="L3802" s="109">
        <f t="shared" si="246"/>
        <v>8559528</v>
      </c>
      <c r="M3802" s="110">
        <f t="shared" si="247"/>
        <v>6.5253914443070445E-06</v>
      </c>
      <c r="N3802" s="33" t="s">
        <v>4892</v>
      </c>
      <c r="O3802" s="33">
        <f>+'Categorias-9 feb-Depurado'!Y3801</f>
        <v>1802.5599999999999</v>
      </c>
      <c r="P3802" s="111">
        <f>+'Categorias-9 feb-Depurado'!AC3801</f>
        <v>44938</v>
      </c>
      <c r="Q3802" s="111">
        <f>+'Categorias-9 feb-Depurado'!AE3801</f>
        <v>44983</v>
      </c>
      <c r="R3802" s="112" t="str">
        <f>+'Categorias-9 feb-Depurado'!AB3801</f>
        <v>Compras</v>
      </c>
    </row>
    <row r="3803" spans="2:18" s="1" customFormat="1" ht="14.5" hidden="1">
      <c r="B3803" s="57" t="str">
        <f>+'Categorias-9 feb-Depurado'!B3802</f>
        <v>AIRBUS AMERICAS CUSTOMER SERVICES</v>
      </c>
      <c r="C3803" s="30" t="s">
        <v>4900</v>
      </c>
      <c r="D3803" s="31">
        <v>5</v>
      </c>
      <c r="E3803" s="30">
        <f>+'Categorias-9 feb-Depurado'!E3802</f>
        <v>133243459</v>
      </c>
      <c r="F3803" s="30" t="str">
        <f>+'Categorias-9 feb-Depurado'!F3802</f>
        <v>2550 Wasser Terrace Suite 9100</v>
      </c>
      <c r="G3803" s="30" t="str">
        <f>+'Categorias-9 feb-Depurado'!G3802</f>
        <v>Herndon</v>
      </c>
      <c r="H3803" s="30">
        <f>+'Categorias-9 feb-Depurado'!H3802</f>
        <v>74220019</v>
      </c>
      <c r="I3803" s="107">
        <f>+'Categorias-9 feb-Depurado'!R3802</f>
        <v>168098</v>
      </c>
      <c r="J3803" s="108">
        <f t="shared" si="244"/>
        <v>0</v>
      </c>
      <c r="K3803" s="107">
        <f t="shared" si="245"/>
        <v>0</v>
      </c>
      <c r="L3803" s="109">
        <f t="shared" si="246"/>
        <v>168098</v>
      </c>
      <c r="M3803" s="110">
        <f t="shared" si="247"/>
        <v>1.2815020302581234E-07</v>
      </c>
      <c r="N3803" s="33" t="s">
        <v>4892</v>
      </c>
      <c r="O3803" s="33">
        <f>+'Categorias-9 feb-Depurado'!Y3802</f>
        <v>35.399999999999999</v>
      </c>
      <c r="P3803" s="111">
        <f>+'Categorias-9 feb-Depurado'!AC3802</f>
        <v>44938</v>
      </c>
      <c r="Q3803" s="111">
        <f>+'Categorias-9 feb-Depurado'!AE3802</f>
        <v>44983</v>
      </c>
      <c r="R3803" s="112" t="str">
        <f>+'Categorias-9 feb-Depurado'!AB3802</f>
        <v>Compras</v>
      </c>
    </row>
    <row r="3804" spans="2:18" s="1" customFormat="1" ht="14.5" hidden="1">
      <c r="B3804" s="57" t="str">
        <f>+'Categorias-9 feb-Depurado'!B3803</f>
        <v>AIRBUS AMERICAS CUSTOMER SERVICES</v>
      </c>
      <c r="C3804" s="30" t="s">
        <v>4900</v>
      </c>
      <c r="D3804" s="31">
        <v>5</v>
      </c>
      <c r="E3804" s="30">
        <f>+'Categorias-9 feb-Depurado'!E3803</f>
        <v>133243459</v>
      </c>
      <c r="F3804" s="30" t="str">
        <f>+'Categorias-9 feb-Depurado'!F3803</f>
        <v>2550 Wasser Terrace Suite 9100</v>
      </c>
      <c r="G3804" s="30" t="str">
        <f>+'Categorias-9 feb-Depurado'!G3803</f>
        <v>Herndon</v>
      </c>
      <c r="H3804" s="30">
        <f>+'Categorias-9 feb-Depurado'!H3803</f>
        <v>74220020</v>
      </c>
      <c r="I3804" s="107">
        <f>+'Categorias-9 feb-Depurado'!R3803</f>
        <v>265918</v>
      </c>
      <c r="J3804" s="108">
        <f t="shared" si="244"/>
        <v>0</v>
      </c>
      <c r="K3804" s="107">
        <f t="shared" si="245"/>
        <v>0</v>
      </c>
      <c r="L3804" s="109">
        <f t="shared" si="246"/>
        <v>265918</v>
      </c>
      <c r="M3804" s="110">
        <f t="shared" si="247"/>
        <v>2.0272368313851426E-07</v>
      </c>
      <c r="N3804" s="33" t="s">
        <v>4892</v>
      </c>
      <c r="O3804" s="33">
        <f>+'Categorias-9 feb-Depurado'!Y3803</f>
        <v>56</v>
      </c>
      <c r="P3804" s="111">
        <f>+'Categorias-9 feb-Depurado'!AC3803</f>
        <v>44938</v>
      </c>
      <c r="Q3804" s="111">
        <f>+'Categorias-9 feb-Depurado'!AE3803</f>
        <v>44983</v>
      </c>
      <c r="R3804" s="112" t="str">
        <f>+'Categorias-9 feb-Depurado'!AB3803</f>
        <v>Compras</v>
      </c>
    </row>
    <row r="3805" spans="2:18" s="1" customFormat="1" ht="14.5" hidden="1">
      <c r="B3805" s="57" t="str">
        <f>+'Categorias-9 feb-Depurado'!B3804</f>
        <v>AIRBUS AMERICAS CUSTOMER SERVICES</v>
      </c>
      <c r="C3805" s="30" t="s">
        <v>4900</v>
      </c>
      <c r="D3805" s="31">
        <v>5</v>
      </c>
      <c r="E3805" s="30">
        <f>+'Categorias-9 feb-Depurado'!E3804</f>
        <v>133243459</v>
      </c>
      <c r="F3805" s="30" t="str">
        <f>+'Categorias-9 feb-Depurado'!F3804</f>
        <v>2550 Wasser Terrace Suite 9100</v>
      </c>
      <c r="G3805" s="30" t="str">
        <f>+'Categorias-9 feb-Depurado'!G3804</f>
        <v>Herndon</v>
      </c>
      <c r="H3805" s="30">
        <f>+'Categorias-9 feb-Depurado'!H3804</f>
        <v>74223113</v>
      </c>
      <c r="I3805" s="107">
        <f>+'Categorias-9 feb-Depurado'!R3804</f>
        <v>694422</v>
      </c>
      <c r="J3805" s="108">
        <f t="shared" si="244"/>
        <v>0</v>
      </c>
      <c r="K3805" s="107">
        <f t="shared" si="245"/>
        <v>0</v>
      </c>
      <c r="L3805" s="109">
        <f t="shared" si="246"/>
        <v>694422</v>
      </c>
      <c r="M3805" s="110">
        <f t="shared" si="247"/>
        <v>5.2939547338808705E-07</v>
      </c>
      <c r="N3805" s="33" t="s">
        <v>4892</v>
      </c>
      <c r="O3805" s="33">
        <f>+'Categorias-9 feb-Depurado'!Y3804</f>
        <v>148</v>
      </c>
      <c r="P3805" s="111">
        <f>+'Categorias-9 feb-Depurado'!AC3804</f>
        <v>44939</v>
      </c>
      <c r="Q3805" s="111">
        <f>+'Categorias-9 feb-Depurado'!AE3804</f>
        <v>44984</v>
      </c>
      <c r="R3805" s="112" t="str">
        <f>+'Categorias-9 feb-Depurado'!AB3804</f>
        <v>Compras</v>
      </c>
    </row>
    <row r="3806" spans="2:18" s="1" customFormat="1" ht="14.5" hidden="1">
      <c r="B3806" s="57" t="str">
        <f>+'Categorias-9 feb-Depurado'!B3805</f>
        <v>AIRBUS AMERICAS CUSTOMER SERVICES</v>
      </c>
      <c r="C3806" s="30" t="s">
        <v>4900</v>
      </c>
      <c r="D3806" s="31">
        <v>5</v>
      </c>
      <c r="E3806" s="30">
        <f>+'Categorias-9 feb-Depurado'!E3805</f>
        <v>133243459</v>
      </c>
      <c r="F3806" s="30" t="str">
        <f>+'Categorias-9 feb-Depurado'!F3805</f>
        <v>2550 Wasser Terrace Suite 9100</v>
      </c>
      <c r="G3806" s="30" t="str">
        <f>+'Categorias-9 feb-Depurado'!G3805</f>
        <v>Herndon</v>
      </c>
      <c r="H3806" s="30">
        <f>+'Categorias-9 feb-Depurado'!H3805</f>
        <v>74225110</v>
      </c>
      <c r="I3806" s="107">
        <f>+'Categorias-9 feb-Depurado'!R3805</f>
        <v>9294100</v>
      </c>
      <c r="J3806" s="108">
        <f t="shared" si="244"/>
        <v>0</v>
      </c>
      <c r="K3806" s="107">
        <f t="shared" si="245"/>
        <v>0</v>
      </c>
      <c r="L3806" s="109">
        <f t="shared" si="246"/>
        <v>9294100</v>
      </c>
      <c r="M3806" s="110">
        <f t="shared" si="247"/>
        <v>7.0853954356518372E-06</v>
      </c>
      <c r="N3806" s="33" t="s">
        <v>4892</v>
      </c>
      <c r="O3806" s="33">
        <f>+'Categorias-9 feb-Depurado'!Y3805</f>
        <v>1980</v>
      </c>
      <c r="P3806" s="111">
        <f>+'Categorias-9 feb-Depurado'!AC3805</f>
        <v>44940</v>
      </c>
      <c r="Q3806" s="111">
        <f>+'Categorias-9 feb-Depurado'!AE3805</f>
        <v>44985</v>
      </c>
      <c r="R3806" s="112" t="str">
        <f>+'Categorias-9 feb-Depurado'!AB3805</f>
        <v>Compras</v>
      </c>
    </row>
    <row r="3807" spans="2:18" s="1" customFormat="1" ht="14.5" hidden="1">
      <c r="B3807" s="57" t="str">
        <f>+'Categorias-9 feb-Depurado'!B3806</f>
        <v>AIRBUS AMERICAS CUSTOMER SERVICES</v>
      </c>
      <c r="C3807" s="30" t="s">
        <v>4900</v>
      </c>
      <c r="D3807" s="31">
        <v>5</v>
      </c>
      <c r="E3807" s="30">
        <f>+'Categorias-9 feb-Depurado'!E3806</f>
        <v>133243459</v>
      </c>
      <c r="F3807" s="30" t="str">
        <f>+'Categorias-9 feb-Depurado'!F3806</f>
        <v>2550 Wasser Terrace Suite 9100</v>
      </c>
      <c r="G3807" s="30" t="str">
        <f>+'Categorias-9 feb-Depurado'!G3806</f>
        <v>Herndon</v>
      </c>
      <c r="H3807" s="30">
        <f>+'Categorias-9 feb-Depurado'!H3806</f>
        <v>74225112</v>
      </c>
      <c r="I3807" s="107">
        <f>+'Categorias-9 feb-Depurado'!R3806</f>
        <v>9294100</v>
      </c>
      <c r="J3807" s="108">
        <f t="shared" si="244"/>
        <v>0</v>
      </c>
      <c r="K3807" s="107">
        <f t="shared" si="245"/>
        <v>0</v>
      </c>
      <c r="L3807" s="109">
        <f t="shared" si="246"/>
        <v>9294100</v>
      </c>
      <c r="M3807" s="110">
        <f t="shared" si="247"/>
        <v>7.0853954356518372E-06</v>
      </c>
      <c r="N3807" s="33" t="s">
        <v>4892</v>
      </c>
      <c r="O3807" s="33">
        <f>+'Categorias-9 feb-Depurado'!Y3806</f>
        <v>1980</v>
      </c>
      <c r="P3807" s="111">
        <f>+'Categorias-9 feb-Depurado'!AC3806</f>
        <v>44940</v>
      </c>
      <c r="Q3807" s="111">
        <f>+'Categorias-9 feb-Depurado'!AE3806</f>
        <v>44985</v>
      </c>
      <c r="R3807" s="112" t="str">
        <f>+'Categorias-9 feb-Depurado'!AB3806</f>
        <v>Compras</v>
      </c>
    </row>
    <row r="3808" spans="2:18" s="1" customFormat="1" ht="14.5" hidden="1">
      <c r="B3808" s="57" t="str">
        <f>+'Categorias-9 feb-Depurado'!B3807</f>
        <v>AIRBUS AMERICAS CUSTOMER SERVICES</v>
      </c>
      <c r="C3808" s="30" t="s">
        <v>4900</v>
      </c>
      <c r="D3808" s="31">
        <v>5</v>
      </c>
      <c r="E3808" s="30">
        <f>+'Categorias-9 feb-Depurado'!E3807</f>
        <v>133243459</v>
      </c>
      <c r="F3808" s="30" t="str">
        <f>+'Categorias-9 feb-Depurado'!F3807</f>
        <v>2550 Wasser Terrace Suite 9100</v>
      </c>
      <c r="G3808" s="30" t="str">
        <f>+'Categorias-9 feb-Depurado'!G3807</f>
        <v>Herndon</v>
      </c>
      <c r="H3808" s="30">
        <f>+'Categorias-9 feb-Depurado'!H3807</f>
        <v>74225116</v>
      </c>
      <c r="I3808" s="107">
        <f>+'Categorias-9 feb-Depurado'!R3807</f>
        <v>5219717</v>
      </c>
      <c r="J3808" s="108">
        <f t="shared" si="244"/>
        <v>0</v>
      </c>
      <c r="K3808" s="107">
        <f t="shared" si="245"/>
        <v>0</v>
      </c>
      <c r="L3808" s="109">
        <f t="shared" si="246"/>
        <v>5219717</v>
      </c>
      <c r="M3808" s="110">
        <f t="shared" si="247"/>
        <v>3.9792727652160293E-06</v>
      </c>
      <c r="N3808" s="33" t="s">
        <v>4892</v>
      </c>
      <c r="O3808" s="33">
        <f>+'Categorias-9 feb-Depurado'!Y3807</f>
        <v>1112</v>
      </c>
      <c r="P3808" s="111">
        <f>+'Categorias-9 feb-Depurado'!AC3807</f>
        <v>44940</v>
      </c>
      <c r="Q3808" s="111">
        <f>+'Categorias-9 feb-Depurado'!AE3807</f>
        <v>44985</v>
      </c>
      <c r="R3808" s="112" t="str">
        <f>+'Categorias-9 feb-Depurado'!AB3807</f>
        <v>Compras</v>
      </c>
    </row>
    <row r="3809" spans="2:18" s="1" customFormat="1" ht="14.5" hidden="1">
      <c r="B3809" s="57" t="str">
        <f>+'Categorias-9 feb-Depurado'!B3808</f>
        <v>AIRBUS AMERICAS CUSTOMER SERVICES</v>
      </c>
      <c r="C3809" s="30" t="s">
        <v>4900</v>
      </c>
      <c r="D3809" s="31">
        <v>5</v>
      </c>
      <c r="E3809" s="30">
        <f>+'Categorias-9 feb-Depurado'!E3808</f>
        <v>133243459</v>
      </c>
      <c r="F3809" s="30" t="str">
        <f>+'Categorias-9 feb-Depurado'!F3808</f>
        <v>2550 Wasser Terrace Suite 9100</v>
      </c>
      <c r="G3809" s="30" t="str">
        <f>+'Categorias-9 feb-Depurado'!G3808</f>
        <v>Herndon</v>
      </c>
      <c r="H3809" s="30">
        <f>+'Categorias-9 feb-Depurado'!H3808</f>
        <v>74225114</v>
      </c>
      <c r="I3809" s="107">
        <f>+'Categorias-9 feb-Depurado'!R3808</f>
        <v>9106341</v>
      </c>
      <c r="J3809" s="108">
        <f t="shared" si="244"/>
        <v>0</v>
      </c>
      <c r="K3809" s="107">
        <f t="shared" si="245"/>
        <v>0</v>
      </c>
      <c r="L3809" s="109">
        <f t="shared" si="246"/>
        <v>9106341</v>
      </c>
      <c r="M3809" s="110">
        <f t="shared" si="247"/>
        <v>6.9422565882537508E-06</v>
      </c>
      <c r="N3809" s="33" t="s">
        <v>4892</v>
      </c>
      <c r="O3809" s="33">
        <f>+'Categorias-9 feb-Depurado'!Y3808</f>
        <v>1940</v>
      </c>
      <c r="P3809" s="111">
        <f>+'Categorias-9 feb-Depurado'!AC3808</f>
        <v>44940</v>
      </c>
      <c r="Q3809" s="111">
        <f>+'Categorias-9 feb-Depurado'!AE3808</f>
        <v>44985</v>
      </c>
      <c r="R3809" s="112" t="str">
        <f>+'Categorias-9 feb-Depurado'!AB3808</f>
        <v>Compras</v>
      </c>
    </row>
    <row r="3810" spans="2:18" s="1" customFormat="1" ht="14.5" hidden="1">
      <c r="B3810" s="57" t="str">
        <f>+'Categorias-9 feb-Depurado'!B3809</f>
        <v>AIRBUS AMERICAS CUSTOMER SERVICES</v>
      </c>
      <c r="C3810" s="30" t="s">
        <v>4900</v>
      </c>
      <c r="D3810" s="31">
        <v>5</v>
      </c>
      <c r="E3810" s="30">
        <f>+'Categorias-9 feb-Depurado'!E3809</f>
        <v>133243459</v>
      </c>
      <c r="F3810" s="30" t="str">
        <f>+'Categorias-9 feb-Depurado'!F3809</f>
        <v>2550 Wasser Terrace Suite 9100</v>
      </c>
      <c r="G3810" s="30" t="str">
        <f>+'Categorias-9 feb-Depurado'!G3809</f>
        <v>Herndon</v>
      </c>
      <c r="H3810" s="30">
        <f>+'Categorias-9 feb-Depurado'!H3809</f>
        <v>74225119</v>
      </c>
      <c r="I3810" s="107">
        <f>+'Categorias-9 feb-Depurado'!R3809</f>
        <v>1314317</v>
      </c>
      <c r="J3810" s="108">
        <f t="shared" si="244"/>
        <v>0</v>
      </c>
      <c r="K3810" s="107">
        <f t="shared" si="245"/>
        <v>0</v>
      </c>
      <c r="L3810" s="109">
        <f t="shared" si="246"/>
        <v>1314317</v>
      </c>
      <c r="M3810" s="110">
        <f t="shared" si="247"/>
        <v>1.0019749812030875E-06</v>
      </c>
      <c r="N3810" s="33" t="s">
        <v>4892</v>
      </c>
      <c r="O3810" s="33">
        <f>+'Categorias-9 feb-Depurado'!Y3809</f>
        <v>280</v>
      </c>
      <c r="P3810" s="111">
        <f>+'Categorias-9 feb-Depurado'!AC3809</f>
        <v>44940</v>
      </c>
      <c r="Q3810" s="111">
        <f>+'Categorias-9 feb-Depurado'!AE3809</f>
        <v>44985</v>
      </c>
      <c r="R3810" s="112" t="str">
        <f>+'Categorias-9 feb-Depurado'!AB3809</f>
        <v>Compras</v>
      </c>
    </row>
    <row r="3811" spans="2:18" s="1" customFormat="1" ht="14.5" hidden="1">
      <c r="B3811" s="57" t="str">
        <f>+'Categorias-9 feb-Depurado'!B3810</f>
        <v>AIRBUS AMERICAS CUSTOMER SERVICES</v>
      </c>
      <c r="C3811" s="30" t="s">
        <v>4900</v>
      </c>
      <c r="D3811" s="31">
        <v>5</v>
      </c>
      <c r="E3811" s="30">
        <f>+'Categorias-9 feb-Depurado'!E3810</f>
        <v>133243459</v>
      </c>
      <c r="F3811" s="30" t="str">
        <f>+'Categorias-9 feb-Depurado'!F3810</f>
        <v>2550 Wasser Terrace Suite 9100</v>
      </c>
      <c r="G3811" s="30" t="str">
        <f>+'Categorias-9 feb-Depurado'!G3810</f>
        <v>Herndon</v>
      </c>
      <c r="H3811" s="30">
        <f>+'Categorias-9 feb-Depurado'!H3810</f>
        <v>74225117</v>
      </c>
      <c r="I3811" s="107">
        <f>+'Categorias-9 feb-Depurado'!R3810</f>
        <v>3942952</v>
      </c>
      <c r="J3811" s="108">
        <f t="shared" si="244"/>
        <v>0</v>
      </c>
      <c r="K3811" s="107">
        <f t="shared" si="245"/>
        <v>0</v>
      </c>
      <c r="L3811" s="109">
        <f t="shared" si="246"/>
        <v>3942952</v>
      </c>
      <c r="M3811" s="110">
        <f t="shared" si="247"/>
        <v>3.0059257059633838E-06</v>
      </c>
      <c r="N3811" s="33" t="s">
        <v>4892</v>
      </c>
      <c r="O3811" s="33">
        <f>+'Categorias-9 feb-Depurado'!Y3810</f>
        <v>840</v>
      </c>
      <c r="P3811" s="111">
        <f>+'Categorias-9 feb-Depurado'!AC3810</f>
        <v>44940</v>
      </c>
      <c r="Q3811" s="111">
        <f>+'Categorias-9 feb-Depurado'!AE3810</f>
        <v>44985</v>
      </c>
      <c r="R3811" s="112" t="str">
        <f>+'Categorias-9 feb-Depurado'!AB3810</f>
        <v>Compras</v>
      </c>
    </row>
    <row r="3812" spans="2:18" s="1" customFormat="1" ht="14.5" hidden="1">
      <c r="B3812" s="57" t="str">
        <f>+'Categorias-9 feb-Depurado'!B3811</f>
        <v>AIRBUS AMERICAS CUSTOMER SERVICES</v>
      </c>
      <c r="C3812" s="30" t="s">
        <v>4900</v>
      </c>
      <c r="D3812" s="31">
        <v>5</v>
      </c>
      <c r="E3812" s="30">
        <f>+'Categorias-9 feb-Depurado'!E3811</f>
        <v>133243459</v>
      </c>
      <c r="F3812" s="30" t="str">
        <f>+'Categorias-9 feb-Depurado'!F3811</f>
        <v>2550 Wasser Terrace Suite 9100</v>
      </c>
      <c r="G3812" s="30" t="str">
        <f>+'Categorias-9 feb-Depurado'!G3811</f>
        <v>Herndon</v>
      </c>
      <c r="H3812" s="30">
        <f>+'Categorias-9 feb-Depurado'!H3811</f>
        <v>74225111</v>
      </c>
      <c r="I3812" s="107">
        <f>+'Categorias-9 feb-Depurado'!R3811</f>
        <v>9294100</v>
      </c>
      <c r="J3812" s="108">
        <f t="shared" si="244"/>
        <v>0</v>
      </c>
      <c r="K3812" s="107">
        <f t="shared" si="245"/>
        <v>0</v>
      </c>
      <c r="L3812" s="109">
        <f t="shared" si="246"/>
        <v>9294100</v>
      </c>
      <c r="M3812" s="110">
        <f t="shared" si="247"/>
        <v>7.0853954356518372E-06</v>
      </c>
      <c r="N3812" s="33" t="s">
        <v>4892</v>
      </c>
      <c r="O3812" s="33">
        <f>+'Categorias-9 feb-Depurado'!Y3811</f>
        <v>1980</v>
      </c>
      <c r="P3812" s="111">
        <f>+'Categorias-9 feb-Depurado'!AC3811</f>
        <v>44940</v>
      </c>
      <c r="Q3812" s="111">
        <f>+'Categorias-9 feb-Depurado'!AE3811</f>
        <v>44985</v>
      </c>
      <c r="R3812" s="112" t="str">
        <f>+'Categorias-9 feb-Depurado'!AB3811</f>
        <v>Compras</v>
      </c>
    </row>
    <row r="3813" spans="2:18" s="1" customFormat="1" ht="14.5" hidden="1">
      <c r="B3813" s="57" t="str">
        <f>+'Categorias-9 feb-Depurado'!B3812</f>
        <v>AIRBUS AMERICAS CUSTOMER SERVICES</v>
      </c>
      <c r="C3813" s="30" t="s">
        <v>4900</v>
      </c>
      <c r="D3813" s="31">
        <v>5</v>
      </c>
      <c r="E3813" s="30">
        <f>+'Categorias-9 feb-Depurado'!E3812</f>
        <v>133243459</v>
      </c>
      <c r="F3813" s="30" t="str">
        <f>+'Categorias-9 feb-Depurado'!F3812</f>
        <v>2550 Wasser Terrace Suite 9100</v>
      </c>
      <c r="G3813" s="30" t="str">
        <f>+'Categorias-9 feb-Depurado'!G3812</f>
        <v>Herndon</v>
      </c>
      <c r="H3813" s="30">
        <f>+'Categorias-9 feb-Depurado'!H3812</f>
        <v>74225113</v>
      </c>
      <c r="I3813" s="107">
        <f>+'Categorias-9 feb-Depurado'!R3812</f>
        <v>5426252</v>
      </c>
      <c r="J3813" s="108">
        <f t="shared" si="244"/>
        <v>0</v>
      </c>
      <c r="K3813" s="107">
        <f t="shared" si="245"/>
        <v>0</v>
      </c>
      <c r="L3813" s="109">
        <f t="shared" si="246"/>
        <v>5426252</v>
      </c>
      <c r="M3813" s="110">
        <f t="shared" si="247"/>
        <v>4.1367255735893368E-06</v>
      </c>
      <c r="N3813" s="33" t="s">
        <v>4892</v>
      </c>
      <c r="O3813" s="33">
        <f>+'Categorias-9 feb-Depurado'!Y3812</f>
        <v>1156</v>
      </c>
      <c r="P3813" s="111">
        <f>+'Categorias-9 feb-Depurado'!AC3812</f>
        <v>44940</v>
      </c>
      <c r="Q3813" s="111">
        <f>+'Categorias-9 feb-Depurado'!AE3812</f>
        <v>44985</v>
      </c>
      <c r="R3813" s="112" t="str">
        <f>+'Categorias-9 feb-Depurado'!AB3812</f>
        <v>Compras</v>
      </c>
    </row>
    <row r="3814" spans="2:18" s="1" customFormat="1" ht="14.5" hidden="1">
      <c r="B3814" s="57" t="str">
        <f>+'Categorias-9 feb-Depurado'!B3813</f>
        <v>AIRBUS AMERICAS CUSTOMER SERVICES</v>
      </c>
      <c r="C3814" s="30" t="s">
        <v>4900</v>
      </c>
      <c r="D3814" s="31">
        <v>5</v>
      </c>
      <c r="E3814" s="30">
        <f>+'Categorias-9 feb-Depurado'!E3813</f>
        <v>133243459</v>
      </c>
      <c r="F3814" s="30" t="str">
        <f>+'Categorias-9 feb-Depurado'!F3813</f>
        <v>2550 Wasser Terrace Suite 9100</v>
      </c>
      <c r="G3814" s="30" t="str">
        <f>+'Categorias-9 feb-Depurado'!G3813</f>
        <v>Herndon</v>
      </c>
      <c r="H3814" s="30">
        <f>+'Categorias-9 feb-Depurado'!H3813</f>
        <v>74225115</v>
      </c>
      <c r="I3814" s="107">
        <f>+'Categorias-9 feb-Depurado'!R3813</f>
        <v>492869</v>
      </c>
      <c r="J3814" s="108">
        <f t="shared" si="244"/>
        <v>0</v>
      </c>
      <c r="K3814" s="107">
        <f t="shared" si="245"/>
        <v>0</v>
      </c>
      <c r="L3814" s="109">
        <f t="shared" si="246"/>
        <v>492869</v>
      </c>
      <c r="M3814" s="110">
        <f t="shared" si="247"/>
        <v>3.7574071324542297E-07</v>
      </c>
      <c r="N3814" s="33" t="s">
        <v>4892</v>
      </c>
      <c r="O3814" s="33">
        <f>+'Categorias-9 feb-Depurado'!Y3813</f>
        <v>105</v>
      </c>
      <c r="P3814" s="111">
        <f>+'Categorias-9 feb-Depurado'!AC3813</f>
        <v>44940</v>
      </c>
      <c r="Q3814" s="111">
        <f>+'Categorias-9 feb-Depurado'!AE3813</f>
        <v>44985</v>
      </c>
      <c r="R3814" s="112" t="str">
        <f>+'Categorias-9 feb-Depurado'!AB3813</f>
        <v>Compras</v>
      </c>
    </row>
    <row r="3815" spans="2:18" s="1" customFormat="1" ht="14.5" hidden="1">
      <c r="B3815" s="57" t="str">
        <f>+'Categorias-9 feb-Depurado'!B3814</f>
        <v>AIRBUS AMERICAS CUSTOMER SERVICES</v>
      </c>
      <c r="C3815" s="30" t="s">
        <v>4900</v>
      </c>
      <c r="D3815" s="31">
        <v>5</v>
      </c>
      <c r="E3815" s="30">
        <f>+'Categorias-9 feb-Depurado'!E3814</f>
        <v>133243459</v>
      </c>
      <c r="F3815" s="30" t="str">
        <f>+'Categorias-9 feb-Depurado'!F3814</f>
        <v>2550 Wasser Terrace Suite 9100</v>
      </c>
      <c r="G3815" s="30" t="str">
        <f>+'Categorias-9 feb-Depurado'!G3814</f>
        <v>Herndon</v>
      </c>
      <c r="H3815" s="30">
        <f>+'Categorias-9 feb-Depurado'!H3814</f>
        <v>74225120</v>
      </c>
      <c r="I3815" s="107">
        <f>+'Categorias-9 feb-Depurado'!R3814</f>
        <v>158657</v>
      </c>
      <c r="J3815" s="108">
        <f t="shared" si="244"/>
        <v>0</v>
      </c>
      <c r="K3815" s="107">
        <f t="shared" si="245"/>
        <v>0</v>
      </c>
      <c r="L3815" s="109">
        <f t="shared" si="246"/>
        <v>158657</v>
      </c>
      <c r="M3815" s="110">
        <f t="shared" si="247"/>
        <v>1.2095281776979088E-07</v>
      </c>
      <c r="N3815" s="33" t="s">
        <v>4892</v>
      </c>
      <c r="O3815" s="33">
        <f>+'Categorias-9 feb-Depurado'!Y3814</f>
        <v>33.799999999999997</v>
      </c>
      <c r="P3815" s="111">
        <f>+'Categorias-9 feb-Depurado'!AC3814</f>
        <v>44940</v>
      </c>
      <c r="Q3815" s="111">
        <f>+'Categorias-9 feb-Depurado'!AE3814</f>
        <v>44985</v>
      </c>
      <c r="R3815" s="112" t="str">
        <f>+'Categorias-9 feb-Depurado'!AB3814</f>
        <v>Compras</v>
      </c>
    </row>
    <row r="3816" spans="2:18" s="1" customFormat="1" ht="14.5" hidden="1">
      <c r="B3816" s="57" t="str">
        <f>+'Categorias-9 feb-Depurado'!B3815</f>
        <v>AIRBUS AMERICAS CUSTOMER SERVICES</v>
      </c>
      <c r="C3816" s="30" t="s">
        <v>4900</v>
      </c>
      <c r="D3816" s="31">
        <v>5</v>
      </c>
      <c r="E3816" s="30">
        <f>+'Categorias-9 feb-Depurado'!E3815</f>
        <v>133243459</v>
      </c>
      <c r="F3816" s="30" t="str">
        <f>+'Categorias-9 feb-Depurado'!F3815</f>
        <v>2550 Wasser Terrace Suite 9100</v>
      </c>
      <c r="G3816" s="30" t="str">
        <f>+'Categorias-9 feb-Depurado'!G3815</f>
        <v>Herndon</v>
      </c>
      <c r="H3816" s="30">
        <f>+'Categorias-9 feb-Depurado'!H3815</f>
        <v>74225118</v>
      </c>
      <c r="I3816" s="107">
        <f>+'Categorias-9 feb-Depurado'!R3815</f>
        <v>492869</v>
      </c>
      <c r="J3816" s="108">
        <f t="shared" si="244"/>
        <v>0</v>
      </c>
      <c r="K3816" s="107">
        <f t="shared" si="245"/>
        <v>0</v>
      </c>
      <c r="L3816" s="109">
        <f t="shared" si="246"/>
        <v>492869</v>
      </c>
      <c r="M3816" s="110">
        <f t="shared" si="247"/>
        <v>3.7574071324542297E-07</v>
      </c>
      <c r="N3816" s="33" t="s">
        <v>4892</v>
      </c>
      <c r="O3816" s="33">
        <f>+'Categorias-9 feb-Depurado'!Y3815</f>
        <v>105</v>
      </c>
      <c r="P3816" s="111">
        <f>+'Categorias-9 feb-Depurado'!AC3815</f>
        <v>44940</v>
      </c>
      <c r="Q3816" s="111">
        <f>+'Categorias-9 feb-Depurado'!AE3815</f>
        <v>44985</v>
      </c>
      <c r="R3816" s="112" t="str">
        <f>+'Categorias-9 feb-Depurado'!AB3815</f>
        <v>Compras</v>
      </c>
    </row>
    <row r="3817" spans="2:18" s="1" customFormat="1" ht="14.5" hidden="1">
      <c r="B3817" s="57" t="str">
        <f>+'Categorias-9 feb-Depurado'!B3816</f>
        <v>AIRBUS AMERICAS CUSTOMER SERVICES</v>
      </c>
      <c r="C3817" s="30" t="s">
        <v>4900</v>
      </c>
      <c r="D3817" s="31">
        <v>5</v>
      </c>
      <c r="E3817" s="30">
        <f>+'Categorias-9 feb-Depurado'!E3816</f>
        <v>133243459</v>
      </c>
      <c r="F3817" s="30" t="str">
        <f>+'Categorias-9 feb-Depurado'!F3816</f>
        <v>2550 Wasser Terrace Suite 9100</v>
      </c>
      <c r="G3817" s="30" t="str">
        <f>+'Categorias-9 feb-Depurado'!G3816</f>
        <v>Herndon</v>
      </c>
      <c r="H3817" s="30">
        <f>+'Categorias-9 feb-Depurado'!H3816</f>
        <v>74227189</v>
      </c>
      <c r="I3817" s="107">
        <f>+'Categorias-9 feb-Depurado'!R3816</f>
        <v>3745804</v>
      </c>
      <c r="J3817" s="108">
        <f t="shared" si="244"/>
        <v>0</v>
      </c>
      <c r="K3817" s="107">
        <f t="shared" si="245"/>
        <v>0</v>
      </c>
      <c r="L3817" s="109">
        <f t="shared" si="246"/>
        <v>3745804</v>
      </c>
      <c r="M3817" s="110">
        <f t="shared" si="247"/>
        <v>2.8556291157235661E-06</v>
      </c>
      <c r="N3817" s="33" t="s">
        <v>4892</v>
      </c>
      <c r="O3817" s="33">
        <f>+'Categorias-9 feb-Depurado'!Y3816</f>
        <v>798</v>
      </c>
      <c r="P3817" s="111">
        <f>+'Categorias-9 feb-Depurado'!AC3816</f>
        <v>44941</v>
      </c>
      <c r="Q3817" s="111">
        <f>+'Categorias-9 feb-Depurado'!AE3816</f>
        <v>44986</v>
      </c>
      <c r="R3817" s="112" t="str">
        <f>+'Categorias-9 feb-Depurado'!AB3816</f>
        <v>Compras</v>
      </c>
    </row>
    <row r="3818" spans="2:18" s="1" customFormat="1" ht="14.5" hidden="1">
      <c r="B3818" s="57" t="str">
        <f>+'Categorias-9 feb-Depurado'!B3817</f>
        <v>AIRBUS AMERICAS CUSTOMER SERVICES</v>
      </c>
      <c r="C3818" s="30" t="s">
        <v>4900</v>
      </c>
      <c r="D3818" s="31">
        <v>5</v>
      </c>
      <c r="E3818" s="30">
        <f>+'Categorias-9 feb-Depurado'!E3817</f>
        <v>133243459</v>
      </c>
      <c r="F3818" s="30" t="str">
        <f>+'Categorias-9 feb-Depurado'!F3817</f>
        <v>2550 Wasser Terrace Suite 9100</v>
      </c>
      <c r="G3818" s="30" t="str">
        <f>+'Categorias-9 feb-Depurado'!G3817</f>
        <v>Herndon</v>
      </c>
      <c r="H3818" s="30">
        <f>+'Categorias-9 feb-Depurado'!H3817</f>
        <v>74227188</v>
      </c>
      <c r="I3818" s="107">
        <f>+'Categorias-9 feb-Depurado'!R3817</f>
        <v>401806</v>
      </c>
      <c r="J3818" s="108">
        <f t="shared" si="244"/>
        <v>0</v>
      </c>
      <c r="K3818" s="107">
        <f t="shared" si="245"/>
        <v>0</v>
      </c>
      <c r="L3818" s="109">
        <f t="shared" si="246"/>
        <v>401806</v>
      </c>
      <c r="M3818" s="110">
        <f t="shared" si="247"/>
        <v>3.0631845992807502E-07</v>
      </c>
      <c r="N3818" s="33" t="s">
        <v>4892</v>
      </c>
      <c r="O3818" s="33">
        <f>+'Categorias-9 feb-Depurado'!Y3817</f>
        <v>85.599999999999994</v>
      </c>
      <c r="P3818" s="111">
        <f>+'Categorias-9 feb-Depurado'!AC3817</f>
        <v>44941</v>
      </c>
      <c r="Q3818" s="111">
        <f>+'Categorias-9 feb-Depurado'!AE3817</f>
        <v>44986</v>
      </c>
      <c r="R3818" s="112" t="str">
        <f>+'Categorias-9 feb-Depurado'!AB3817</f>
        <v>Compras</v>
      </c>
    </row>
    <row r="3819" spans="2:18" s="1" customFormat="1" ht="14.5" hidden="1">
      <c r="B3819" s="57" t="str">
        <f>+'Categorias-9 feb-Depurado'!B3818</f>
        <v>AIRBUS AMERICAS CUSTOMER SERVICES</v>
      </c>
      <c r="C3819" s="30" t="s">
        <v>4900</v>
      </c>
      <c r="D3819" s="31">
        <v>5</v>
      </c>
      <c r="E3819" s="30">
        <f>+'Categorias-9 feb-Depurado'!E3818</f>
        <v>133243459</v>
      </c>
      <c r="F3819" s="30" t="str">
        <f>+'Categorias-9 feb-Depurado'!F3818</f>
        <v>2550 Wasser Terrace Suite 9100</v>
      </c>
      <c r="G3819" s="30" t="str">
        <f>+'Categorias-9 feb-Depurado'!G3818</f>
        <v>Herndon</v>
      </c>
      <c r="H3819" s="30">
        <f>+'Categorias-9 feb-Depurado'!H3818</f>
        <v>74229146</v>
      </c>
      <c r="I3819" s="107">
        <f>+'Categorias-9 feb-Depurado'!R3818</f>
        <v>267557</v>
      </c>
      <c r="J3819" s="108">
        <f t="shared" si="244"/>
        <v>0</v>
      </c>
      <c r="K3819" s="107">
        <f t="shared" si="245"/>
        <v>0</v>
      </c>
      <c r="L3819" s="109">
        <f t="shared" si="246"/>
        <v>267557</v>
      </c>
      <c r="M3819" s="110">
        <f t="shared" si="247"/>
        <v>2.0397318154277431E-07</v>
      </c>
      <c r="N3819" s="33" t="s">
        <v>4892</v>
      </c>
      <c r="O3819" s="33">
        <f>+'Categorias-9 feb-Depurado'!Y3818</f>
        <v>57</v>
      </c>
      <c r="P3819" s="111">
        <f>+'Categorias-9 feb-Depurado'!AC3818</f>
        <v>44943</v>
      </c>
      <c r="Q3819" s="111">
        <f>+'Categorias-9 feb-Depurado'!AE3818</f>
        <v>44988</v>
      </c>
      <c r="R3819" s="112" t="str">
        <f>+'Categorias-9 feb-Depurado'!AB3818</f>
        <v>Compras</v>
      </c>
    </row>
    <row r="3820" spans="2:18" s="1" customFormat="1" ht="14.5" hidden="1">
      <c r="B3820" s="57" t="str">
        <f>+'Categorias-9 feb-Depurado'!B3819</f>
        <v>AIRBUS AMERICAS CUSTOMER SERVICES</v>
      </c>
      <c r="C3820" s="30" t="s">
        <v>4900</v>
      </c>
      <c r="D3820" s="31">
        <v>5</v>
      </c>
      <c r="E3820" s="30">
        <f>+'Categorias-9 feb-Depurado'!E3819</f>
        <v>133243459</v>
      </c>
      <c r="F3820" s="30" t="str">
        <f>+'Categorias-9 feb-Depurado'!F3819</f>
        <v>2550 Wasser Terrace Suite 9100</v>
      </c>
      <c r="G3820" s="30" t="str">
        <f>+'Categorias-9 feb-Depurado'!G3819</f>
        <v>Herndon</v>
      </c>
      <c r="H3820" s="30">
        <f>+'Categorias-9 feb-Depurado'!H3819</f>
        <v>74229153</v>
      </c>
      <c r="I3820" s="107">
        <f>+'Categorias-9 feb-Depurado'!R3819</f>
        <v>9012461</v>
      </c>
      <c r="J3820" s="108">
        <f t="shared" si="244"/>
        <v>0</v>
      </c>
      <c r="K3820" s="107">
        <f t="shared" si="245"/>
        <v>0</v>
      </c>
      <c r="L3820" s="109">
        <f t="shared" si="246"/>
        <v>9012461</v>
      </c>
      <c r="M3820" s="110">
        <f t="shared" si="247"/>
        <v>6.8706867833776473E-06</v>
      </c>
      <c r="N3820" s="33" t="s">
        <v>4892</v>
      </c>
      <c r="O3820" s="33">
        <f>+'Categorias-9 feb-Depurado'!Y3819</f>
        <v>1920</v>
      </c>
      <c r="P3820" s="111">
        <f>+'Categorias-9 feb-Depurado'!AC3819</f>
        <v>44943</v>
      </c>
      <c r="Q3820" s="111">
        <f>+'Categorias-9 feb-Depurado'!AE3819</f>
        <v>44988</v>
      </c>
      <c r="R3820" s="112" t="str">
        <f>+'Categorias-9 feb-Depurado'!AB3819</f>
        <v>Compras</v>
      </c>
    </row>
    <row r="3821" spans="2:18" s="1" customFormat="1" ht="14.5" hidden="1">
      <c r="B3821" s="57" t="str">
        <f>+'Categorias-9 feb-Depurado'!B3820</f>
        <v>AIRBUS AMERICAS CUSTOMER SERVICES</v>
      </c>
      <c r="C3821" s="30" t="s">
        <v>4900</v>
      </c>
      <c r="D3821" s="31">
        <v>5</v>
      </c>
      <c r="E3821" s="30">
        <f>+'Categorias-9 feb-Depurado'!E3820</f>
        <v>133243459</v>
      </c>
      <c r="F3821" s="30" t="str">
        <f>+'Categorias-9 feb-Depurado'!F3820</f>
        <v>2550 Wasser Terrace Suite 9100</v>
      </c>
      <c r="G3821" s="30" t="str">
        <f>+'Categorias-9 feb-Depurado'!G3820</f>
        <v>Herndon</v>
      </c>
      <c r="H3821" s="30">
        <f>+'Categorias-9 feb-Depurado'!H3820</f>
        <v>74229147</v>
      </c>
      <c r="I3821" s="107">
        <f>+'Categorias-9 feb-Depurado'!R3820</f>
        <v>259108</v>
      </c>
      <c r="J3821" s="108">
        <f t="shared" si="244"/>
        <v>0</v>
      </c>
      <c r="K3821" s="107">
        <f t="shared" si="245"/>
        <v>0</v>
      </c>
      <c r="L3821" s="109">
        <f t="shared" si="246"/>
        <v>259108</v>
      </c>
      <c r="M3821" s="110">
        <f t="shared" si="247"/>
        <v>1.9753205157474918E-07</v>
      </c>
      <c r="N3821" s="33" t="s">
        <v>4892</v>
      </c>
      <c r="O3821" s="33">
        <f>+'Categorias-9 feb-Depurado'!Y3820</f>
        <v>55.200000000000003</v>
      </c>
      <c r="P3821" s="111">
        <f>+'Categorias-9 feb-Depurado'!AC3820</f>
        <v>44943</v>
      </c>
      <c r="Q3821" s="111">
        <f>+'Categorias-9 feb-Depurado'!AE3820</f>
        <v>44988</v>
      </c>
      <c r="R3821" s="112" t="str">
        <f>+'Categorias-9 feb-Depurado'!AB3820</f>
        <v>Compras</v>
      </c>
    </row>
    <row r="3822" spans="2:18" s="1" customFormat="1" ht="14.5" hidden="1">
      <c r="B3822" s="57" t="str">
        <f>+'Categorias-9 feb-Depurado'!B3821</f>
        <v>AIRBUS AMERICAS CUSTOMER SERVICES</v>
      </c>
      <c r="C3822" s="30" t="s">
        <v>4900</v>
      </c>
      <c r="D3822" s="31">
        <v>5</v>
      </c>
      <c r="E3822" s="30">
        <f>+'Categorias-9 feb-Depurado'!E3821</f>
        <v>133243459</v>
      </c>
      <c r="F3822" s="30" t="str">
        <f>+'Categorias-9 feb-Depurado'!F3821</f>
        <v>2550 Wasser Terrace Suite 9100</v>
      </c>
      <c r="G3822" s="30" t="str">
        <f>+'Categorias-9 feb-Depurado'!G3821</f>
        <v>Herndon</v>
      </c>
      <c r="H3822" s="30">
        <f>+'Categorias-9 feb-Depurado'!H3821</f>
        <v>74229150</v>
      </c>
      <c r="I3822" s="107">
        <f>+'Categorias-9 feb-Depurado'!R3821</f>
        <v>243149</v>
      </c>
      <c r="J3822" s="108">
        <f t="shared" si="244"/>
        <v>0</v>
      </c>
      <c r="K3822" s="107">
        <f t="shared" si="245"/>
        <v>0</v>
      </c>
      <c r="L3822" s="109">
        <f t="shared" si="246"/>
        <v>243149</v>
      </c>
      <c r="M3822" s="110">
        <f t="shared" si="247"/>
        <v>1.8536564215828414E-07</v>
      </c>
      <c r="N3822" s="33" t="s">
        <v>4892</v>
      </c>
      <c r="O3822" s="33">
        <f>+'Categorias-9 feb-Depurado'!Y3821</f>
        <v>51.799999999999997</v>
      </c>
      <c r="P3822" s="111">
        <f>+'Categorias-9 feb-Depurado'!AC3821</f>
        <v>44943</v>
      </c>
      <c r="Q3822" s="111">
        <f>+'Categorias-9 feb-Depurado'!AE3821</f>
        <v>44988</v>
      </c>
      <c r="R3822" s="112" t="str">
        <f>+'Categorias-9 feb-Depurado'!AB3821</f>
        <v>Compras</v>
      </c>
    </row>
    <row r="3823" spans="2:18" s="1" customFormat="1" ht="14.5" hidden="1">
      <c r="B3823" s="57" t="str">
        <f>+'Categorias-9 feb-Depurado'!B3822</f>
        <v>AIRBUS AMERICAS CUSTOMER SERVICES</v>
      </c>
      <c r="C3823" s="30" t="s">
        <v>4900</v>
      </c>
      <c r="D3823" s="31">
        <v>5</v>
      </c>
      <c r="E3823" s="30">
        <f>+'Categorias-9 feb-Depurado'!E3822</f>
        <v>133243459</v>
      </c>
      <c r="F3823" s="30" t="str">
        <f>+'Categorias-9 feb-Depurado'!F3822</f>
        <v>2550 Wasser Terrace Suite 9100</v>
      </c>
      <c r="G3823" s="30" t="str">
        <f>+'Categorias-9 feb-Depurado'!G3822</f>
        <v>Herndon</v>
      </c>
      <c r="H3823" s="30">
        <f>+'Categorias-9 feb-Depurado'!H3822</f>
        <v>74229151</v>
      </c>
      <c r="I3823" s="107">
        <f>+'Categorias-9 feb-Depurado'!R3822</f>
        <v>209352</v>
      </c>
      <c r="J3823" s="108">
        <f t="shared" si="244"/>
        <v>0</v>
      </c>
      <c r="K3823" s="107">
        <f t="shared" si="245"/>
        <v>0</v>
      </c>
      <c r="L3823" s="109">
        <f t="shared" si="246"/>
        <v>209352</v>
      </c>
      <c r="M3823" s="110">
        <f t="shared" si="247"/>
        <v>1.5960035993206265E-07</v>
      </c>
      <c r="N3823" s="33" t="s">
        <v>4892</v>
      </c>
      <c r="O3823" s="33">
        <f>+'Categorias-9 feb-Depurado'!Y3822</f>
        <v>44.600000000000001</v>
      </c>
      <c r="P3823" s="111">
        <f>+'Categorias-9 feb-Depurado'!AC3822</f>
        <v>44943</v>
      </c>
      <c r="Q3823" s="111">
        <f>+'Categorias-9 feb-Depurado'!AE3822</f>
        <v>44988</v>
      </c>
      <c r="R3823" s="112" t="str">
        <f>+'Categorias-9 feb-Depurado'!AB3822</f>
        <v>Compras</v>
      </c>
    </row>
    <row r="3824" spans="2:18" s="1" customFormat="1" ht="14.5" hidden="1">
      <c r="B3824" s="57" t="str">
        <f>+'Categorias-9 feb-Depurado'!B3823</f>
        <v>AIRBUS AMERICAS CUSTOMER SERVICES</v>
      </c>
      <c r="C3824" s="30" t="s">
        <v>4900</v>
      </c>
      <c r="D3824" s="31">
        <v>5</v>
      </c>
      <c r="E3824" s="30">
        <f>+'Categorias-9 feb-Depurado'!E3823</f>
        <v>133243459</v>
      </c>
      <c r="F3824" s="30" t="str">
        <f>+'Categorias-9 feb-Depurado'!F3823</f>
        <v>2550 Wasser Terrace Suite 9100</v>
      </c>
      <c r="G3824" s="30" t="str">
        <f>+'Categorias-9 feb-Depurado'!G3823</f>
        <v>Herndon</v>
      </c>
      <c r="H3824" s="30">
        <f>+'Categorias-9 feb-Depurado'!H3823</f>
        <v>656567</v>
      </c>
      <c r="I3824" s="107">
        <f>+'Categorias-9 feb-Depurado'!R3823</f>
        <v>1376121990</v>
      </c>
      <c r="J3824" s="108">
        <f t="shared" si="244"/>
        <v>0</v>
      </c>
      <c r="K3824" s="107">
        <f t="shared" si="245"/>
        <v>0</v>
      </c>
      <c r="L3824" s="109">
        <f t="shared" si="246"/>
        <v>1376121990</v>
      </c>
      <c r="M3824" s="110">
        <f t="shared" si="247"/>
        <v>0.0010490922700257285</v>
      </c>
      <c r="N3824" s="33" t="s">
        <v>4892</v>
      </c>
      <c r="O3824" s="33">
        <f>+'Categorias-9 feb-Depurado'!Y3823</f>
        <v>296098.46000000002</v>
      </c>
      <c r="P3824" s="111">
        <f>+'Categorias-9 feb-Depurado'!AC3823</f>
        <v>44943</v>
      </c>
      <c r="Q3824" s="111">
        <f>+'Categorias-9 feb-Depurado'!AE3823</f>
        <v>44988</v>
      </c>
      <c r="R3824" s="112" t="str">
        <f>+'Categorias-9 feb-Depurado'!AB3823</f>
        <v>Compras</v>
      </c>
    </row>
    <row r="3825" spans="2:18" s="1" customFormat="1" ht="14.5" hidden="1">
      <c r="B3825" s="57" t="str">
        <f>+'Categorias-9 feb-Depurado'!B3824</f>
        <v>AIRBUS AMERICAS CUSTOMER SERVICES</v>
      </c>
      <c r="C3825" s="30" t="s">
        <v>4900</v>
      </c>
      <c r="D3825" s="31">
        <v>5</v>
      </c>
      <c r="E3825" s="30">
        <f>+'Categorias-9 feb-Depurado'!E3824</f>
        <v>133243459</v>
      </c>
      <c r="F3825" s="30" t="str">
        <f>+'Categorias-9 feb-Depurado'!F3824</f>
        <v>2550 Wasser Terrace Suite 9100</v>
      </c>
      <c r="G3825" s="30" t="str">
        <f>+'Categorias-9 feb-Depurado'!G3824</f>
        <v>Herndon</v>
      </c>
      <c r="H3825" s="30">
        <f>+'Categorias-9 feb-Depurado'!H3824</f>
        <v>74229145</v>
      </c>
      <c r="I3825" s="107">
        <f>+'Categorias-9 feb-Depurado'!R3824</f>
        <v>129554</v>
      </c>
      <c r="J3825" s="108">
        <f t="shared" si="244"/>
        <v>0</v>
      </c>
      <c r="K3825" s="107">
        <f t="shared" si="245"/>
        <v>0</v>
      </c>
      <c r="L3825" s="109">
        <f t="shared" si="246"/>
        <v>129554</v>
      </c>
      <c r="M3825" s="110">
        <f t="shared" si="247"/>
        <v>9.8766025787374588E-08</v>
      </c>
      <c r="N3825" s="33" t="s">
        <v>4892</v>
      </c>
      <c r="O3825" s="33">
        <f>+'Categorias-9 feb-Depurado'!Y3824</f>
        <v>27.600000000000001</v>
      </c>
      <c r="P3825" s="111">
        <f>+'Categorias-9 feb-Depurado'!AC3824</f>
        <v>44943</v>
      </c>
      <c r="Q3825" s="111">
        <f>+'Categorias-9 feb-Depurado'!AE3824</f>
        <v>44988</v>
      </c>
      <c r="R3825" s="112" t="str">
        <f>+'Categorias-9 feb-Depurado'!AB3824</f>
        <v>Compras</v>
      </c>
    </row>
    <row r="3826" spans="2:18" s="1" customFormat="1" ht="14.5" hidden="1">
      <c r="B3826" s="57" t="str">
        <f>+'Categorias-9 feb-Depurado'!B3825</f>
        <v>AIRBUS AMERICAS CUSTOMER SERVICES</v>
      </c>
      <c r="C3826" s="30" t="s">
        <v>4900</v>
      </c>
      <c r="D3826" s="31">
        <v>5</v>
      </c>
      <c r="E3826" s="30">
        <f>+'Categorias-9 feb-Depurado'!E3825</f>
        <v>133243459</v>
      </c>
      <c r="F3826" s="30" t="str">
        <f>+'Categorias-9 feb-Depurado'!F3825</f>
        <v>2550 Wasser Terrace Suite 9100</v>
      </c>
      <c r="G3826" s="30" t="str">
        <f>+'Categorias-9 feb-Depurado'!G3825</f>
        <v>Herndon</v>
      </c>
      <c r="H3826" s="30">
        <f>+'Categorias-9 feb-Depurado'!H3825</f>
        <v>74229154</v>
      </c>
      <c r="I3826" s="107">
        <f>+'Categorias-9 feb-Depurado'!R3825</f>
        <v>28821099</v>
      </c>
      <c r="J3826" s="108">
        <f t="shared" si="244"/>
        <v>0</v>
      </c>
      <c r="K3826" s="107">
        <f t="shared" si="245"/>
        <v>0</v>
      </c>
      <c r="L3826" s="109">
        <f t="shared" si="246"/>
        <v>28821099</v>
      </c>
      <c r="M3826" s="110">
        <f t="shared" si="247"/>
        <v>2.1971883593362428E-05</v>
      </c>
      <c r="N3826" s="33" t="s">
        <v>4892</v>
      </c>
      <c r="O3826" s="33">
        <f>+'Categorias-9 feb-Depurado'!Y3825</f>
        <v>6140</v>
      </c>
      <c r="P3826" s="111">
        <f>+'Categorias-9 feb-Depurado'!AC3825</f>
        <v>44943</v>
      </c>
      <c r="Q3826" s="111">
        <f>+'Categorias-9 feb-Depurado'!AE3825</f>
        <v>44988</v>
      </c>
      <c r="R3826" s="112" t="str">
        <f>+'Categorias-9 feb-Depurado'!AB3825</f>
        <v>Compras</v>
      </c>
    </row>
    <row r="3827" spans="2:18" s="1" customFormat="1" ht="14.5" hidden="1">
      <c r="B3827" s="57" t="str">
        <f>+'Categorias-9 feb-Depurado'!B3826</f>
        <v>AIRBUS AMERICAS CUSTOMER SERVICES</v>
      </c>
      <c r="C3827" s="30" t="s">
        <v>4900</v>
      </c>
      <c r="D3827" s="31">
        <v>5</v>
      </c>
      <c r="E3827" s="30">
        <f>+'Categorias-9 feb-Depurado'!E3826</f>
        <v>133243459</v>
      </c>
      <c r="F3827" s="30" t="str">
        <f>+'Categorias-9 feb-Depurado'!F3826</f>
        <v>2550 Wasser Terrace Suite 9100</v>
      </c>
      <c r="G3827" s="30" t="str">
        <f>+'Categorias-9 feb-Depurado'!G3826</f>
        <v>Herndon</v>
      </c>
      <c r="H3827" s="30">
        <f>+'Categorias-9 feb-Depurado'!H3826</f>
        <v>74229149</v>
      </c>
      <c r="I3827" s="107">
        <f>+'Categorias-9 feb-Depurado'!R3826</f>
        <v>1060842</v>
      </c>
      <c r="J3827" s="108">
        <f t="shared" si="244"/>
        <v>0</v>
      </c>
      <c r="K3827" s="107">
        <f t="shared" si="245"/>
        <v>0</v>
      </c>
      <c r="L3827" s="109">
        <f t="shared" si="246"/>
        <v>1060842</v>
      </c>
      <c r="M3827" s="110">
        <f t="shared" si="247"/>
        <v>8.0873727039172878E-07</v>
      </c>
      <c r="N3827" s="33" t="s">
        <v>4892</v>
      </c>
      <c r="O3827" s="33">
        <f>+'Categorias-9 feb-Depurado'!Y3826</f>
        <v>226</v>
      </c>
      <c r="P3827" s="111">
        <f>+'Categorias-9 feb-Depurado'!AC3826</f>
        <v>44943</v>
      </c>
      <c r="Q3827" s="111">
        <f>+'Categorias-9 feb-Depurado'!AE3826</f>
        <v>44988</v>
      </c>
      <c r="R3827" s="112" t="str">
        <f>+'Categorias-9 feb-Depurado'!AB3826</f>
        <v>Compras</v>
      </c>
    </row>
    <row r="3828" spans="2:18" s="1" customFormat="1" ht="14.5" hidden="1">
      <c r="B3828" s="57" t="str">
        <f>+'Categorias-9 feb-Depurado'!B3827</f>
        <v>AIRBUS AMERICAS CUSTOMER SERVICES</v>
      </c>
      <c r="C3828" s="30" t="s">
        <v>4900</v>
      </c>
      <c r="D3828" s="31">
        <v>5</v>
      </c>
      <c r="E3828" s="30">
        <f>+'Categorias-9 feb-Depurado'!E3827</f>
        <v>133243459</v>
      </c>
      <c r="F3828" s="30" t="str">
        <f>+'Categorias-9 feb-Depurado'!F3827</f>
        <v>2550 Wasser Terrace Suite 9100</v>
      </c>
      <c r="G3828" s="30" t="str">
        <f>+'Categorias-9 feb-Depurado'!G3827</f>
        <v>Herndon</v>
      </c>
      <c r="H3828" s="30">
        <f>+'Categorias-9 feb-Depurado'!H3827</f>
        <v>74229152</v>
      </c>
      <c r="I3828" s="107">
        <f>+'Categorias-9 feb-Depurado'!R3827</f>
        <v>197148</v>
      </c>
      <c r="J3828" s="108">
        <f t="shared" si="244"/>
        <v>0</v>
      </c>
      <c r="K3828" s="107">
        <f t="shared" si="245"/>
        <v>0</v>
      </c>
      <c r="L3828" s="109">
        <f t="shared" si="246"/>
        <v>197148</v>
      </c>
      <c r="M3828" s="110">
        <f t="shared" si="247"/>
        <v>1.5029659023981756E-07</v>
      </c>
      <c r="N3828" s="33" t="s">
        <v>4892</v>
      </c>
      <c r="O3828" s="33">
        <f>+'Categorias-9 feb-Depurado'!Y3827</f>
        <v>42</v>
      </c>
      <c r="P3828" s="111">
        <f>+'Categorias-9 feb-Depurado'!AC3827</f>
        <v>44943</v>
      </c>
      <c r="Q3828" s="111">
        <f>+'Categorias-9 feb-Depurado'!AE3827</f>
        <v>44988</v>
      </c>
      <c r="R3828" s="112" t="str">
        <f>+'Categorias-9 feb-Depurado'!AB3827</f>
        <v>Compras</v>
      </c>
    </row>
    <row r="3829" spans="2:18" s="1" customFormat="1" ht="14.5" hidden="1">
      <c r="B3829" s="57" t="str">
        <f>+'Categorias-9 feb-Depurado'!B3828</f>
        <v>AIRBUS AMERICAS CUSTOMER SERVICES</v>
      </c>
      <c r="C3829" s="30" t="s">
        <v>4900</v>
      </c>
      <c r="D3829" s="31">
        <v>5</v>
      </c>
      <c r="E3829" s="30">
        <f>+'Categorias-9 feb-Depurado'!E3828</f>
        <v>133243459</v>
      </c>
      <c r="F3829" s="30" t="str">
        <f>+'Categorias-9 feb-Depurado'!F3828</f>
        <v>2550 Wasser Terrace Suite 9100</v>
      </c>
      <c r="G3829" s="30" t="str">
        <f>+'Categorias-9 feb-Depurado'!G3828</f>
        <v>Herndon</v>
      </c>
      <c r="H3829" s="30">
        <f>+'Categorias-9 feb-Depurado'!H3828</f>
        <v>74229148</v>
      </c>
      <c r="I3829" s="107">
        <f>+'Categorias-9 feb-Depurado'!R3828</f>
        <v>228128</v>
      </c>
      <c r="J3829" s="108">
        <f t="shared" si="244"/>
        <v>0</v>
      </c>
      <c r="K3829" s="107">
        <f t="shared" si="245"/>
        <v>0</v>
      </c>
      <c r="L3829" s="109">
        <f t="shared" si="246"/>
        <v>228128</v>
      </c>
      <c r="M3829" s="110">
        <f t="shared" si="247"/>
        <v>1.7391432090728338E-07</v>
      </c>
      <c r="N3829" s="33" t="s">
        <v>4892</v>
      </c>
      <c r="O3829" s="33">
        <f>+'Categorias-9 feb-Depurado'!Y3828</f>
        <v>48.600000000000001</v>
      </c>
      <c r="P3829" s="111">
        <f>+'Categorias-9 feb-Depurado'!AC3828</f>
        <v>44943</v>
      </c>
      <c r="Q3829" s="111">
        <f>+'Categorias-9 feb-Depurado'!AE3828</f>
        <v>44988</v>
      </c>
      <c r="R3829" s="112" t="str">
        <f>+'Categorias-9 feb-Depurado'!AB3828</f>
        <v>Compras</v>
      </c>
    </row>
    <row r="3830" spans="2:18" s="1" customFormat="1" ht="14.5" hidden="1">
      <c r="B3830" s="57" t="str">
        <f>+'Categorias-9 feb-Depurado'!B3829</f>
        <v>AIRBUS AMERICAS CUSTOMER SERVICES</v>
      </c>
      <c r="C3830" s="30" t="s">
        <v>4900</v>
      </c>
      <c r="D3830" s="31">
        <v>5</v>
      </c>
      <c r="E3830" s="30">
        <f>+'Categorias-9 feb-Depurado'!E3829</f>
        <v>133243459</v>
      </c>
      <c r="F3830" s="30" t="str">
        <f>+'Categorias-9 feb-Depurado'!F3829</f>
        <v>2550 Wasser Terrace Suite 9100</v>
      </c>
      <c r="G3830" s="30" t="str">
        <f>+'Categorias-9 feb-Depurado'!G3829</f>
        <v>Herndon</v>
      </c>
      <c r="H3830" s="30">
        <f>+'Categorias-9 feb-Depurado'!H3829</f>
        <v>656566</v>
      </c>
      <c r="I3830" s="107">
        <f>+'Categorias-9 feb-Depurado'!R3829</f>
        <v>653979328</v>
      </c>
      <c r="J3830" s="108">
        <f t="shared" si="244"/>
        <v>0</v>
      </c>
      <c r="K3830" s="107">
        <f t="shared" si="245"/>
        <v>0</v>
      </c>
      <c r="L3830" s="109">
        <f t="shared" si="246"/>
        <v>653979328</v>
      </c>
      <c r="M3830" s="110">
        <f t="shared" si="247"/>
        <v>0.00049856383572609026</v>
      </c>
      <c r="N3830" s="33" t="s">
        <v>4892</v>
      </c>
      <c r="O3830" s="33">
        <f>+'Categorias-9 feb-Depurado'!Y3829</f>
        <v>140715.92000000001</v>
      </c>
      <c r="P3830" s="111">
        <f>+'Categorias-9 feb-Depurado'!AC3829</f>
        <v>44943</v>
      </c>
      <c r="Q3830" s="111">
        <f>+'Categorias-9 feb-Depurado'!AE3829</f>
        <v>44988</v>
      </c>
      <c r="R3830" s="112" t="str">
        <f>+'Categorias-9 feb-Depurado'!AB3829</f>
        <v>Compras</v>
      </c>
    </row>
    <row r="3831" spans="2:18" s="1" customFormat="1" ht="14.5" hidden="1">
      <c r="B3831" s="57" t="str">
        <f>+'Categorias-9 feb-Depurado'!B3830</f>
        <v>AIRBUS AMERICAS CUSTOMER SERVICES</v>
      </c>
      <c r="C3831" s="30" t="s">
        <v>4900</v>
      </c>
      <c r="D3831" s="31">
        <v>5</v>
      </c>
      <c r="E3831" s="30">
        <f>+'Categorias-9 feb-Depurado'!E3830</f>
        <v>133243459</v>
      </c>
      <c r="F3831" s="30" t="str">
        <f>+'Categorias-9 feb-Depurado'!F3830</f>
        <v>2550 Wasser Terrace Suite 9100</v>
      </c>
      <c r="G3831" s="30" t="str">
        <f>+'Categorias-9 feb-Depurado'!G3830</f>
        <v>Herndon</v>
      </c>
      <c r="H3831" s="30">
        <f>+'Categorias-9 feb-Depurado'!H3830</f>
        <v>74231210</v>
      </c>
      <c r="I3831" s="107">
        <f>+'Categorias-9 feb-Depurado'!R3830</f>
        <v>28850204</v>
      </c>
      <c r="J3831" s="108">
        <f t="shared" si="244"/>
        <v>0</v>
      </c>
      <c r="K3831" s="107">
        <f t="shared" si="245"/>
        <v>0</v>
      </c>
      <c r="L3831" s="109">
        <f t="shared" si="246"/>
        <v>28850204</v>
      </c>
      <c r="M3831" s="110">
        <f t="shared" si="247"/>
        <v>2.1994071910053087E-05</v>
      </c>
      <c r="N3831" s="33" t="s">
        <v>4892</v>
      </c>
      <c r="O3831" s="33">
        <f>+'Categorias-9 feb-Depurado'!Y3830</f>
        <v>6150</v>
      </c>
      <c r="P3831" s="111">
        <f>+'Categorias-9 feb-Depurado'!AC3830</f>
        <v>44944</v>
      </c>
      <c r="Q3831" s="111">
        <f>+'Categorias-9 feb-Depurado'!AE3830</f>
        <v>44989</v>
      </c>
      <c r="R3831" s="112" t="str">
        <f>+'Categorias-9 feb-Depurado'!AB3830</f>
        <v>Compras</v>
      </c>
    </row>
    <row r="3832" spans="2:18" s="1" customFormat="1" ht="14.5" hidden="1">
      <c r="B3832" s="57" t="str">
        <f>+'Categorias-9 feb-Depurado'!B3831</f>
        <v>AIRBUS AMERICAS CUSTOMER SERVICES</v>
      </c>
      <c r="C3832" s="30" t="s">
        <v>4900</v>
      </c>
      <c r="D3832" s="31">
        <v>5</v>
      </c>
      <c r="E3832" s="30">
        <f>+'Categorias-9 feb-Depurado'!E3831</f>
        <v>133243459</v>
      </c>
      <c r="F3832" s="30" t="str">
        <f>+'Categorias-9 feb-Depurado'!F3831</f>
        <v>2550 Wasser Terrace Suite 9100</v>
      </c>
      <c r="G3832" s="30" t="str">
        <f>+'Categorias-9 feb-Depurado'!G3831</f>
        <v>Herndon</v>
      </c>
      <c r="H3832" s="30">
        <f>+'Categorias-9 feb-Depurado'!H3831</f>
        <v>74231208</v>
      </c>
      <c r="I3832" s="107">
        <f>+'Categorias-9 feb-Depurado'!R3831</f>
        <v>895998</v>
      </c>
      <c r="J3832" s="108">
        <f t="shared" si="244"/>
        <v>0</v>
      </c>
      <c r="K3832" s="107">
        <f t="shared" si="245"/>
        <v>0</v>
      </c>
      <c r="L3832" s="109">
        <f t="shared" si="246"/>
        <v>895998</v>
      </c>
      <c r="M3832" s="110">
        <f t="shared" si="247"/>
        <v>6.8306776767553338E-07</v>
      </c>
      <c r="N3832" s="33" t="s">
        <v>4892</v>
      </c>
      <c r="O3832" s="33">
        <f>+'Categorias-9 feb-Depurado'!Y3831</f>
        <v>191</v>
      </c>
      <c r="P3832" s="111">
        <f>+'Categorias-9 feb-Depurado'!AC3831</f>
        <v>44944</v>
      </c>
      <c r="Q3832" s="111">
        <f>+'Categorias-9 feb-Depurado'!AE3831</f>
        <v>44989</v>
      </c>
      <c r="R3832" s="112" t="str">
        <f>+'Categorias-9 feb-Depurado'!AB3831</f>
        <v>Compras</v>
      </c>
    </row>
    <row r="3833" spans="2:18" s="1" customFormat="1" ht="14.5" hidden="1">
      <c r="B3833" s="57" t="str">
        <f>+'Categorias-9 feb-Depurado'!B3832</f>
        <v>AIRBUS AMERICAS CUSTOMER SERVICES</v>
      </c>
      <c r="C3833" s="30" t="s">
        <v>4900</v>
      </c>
      <c r="D3833" s="31">
        <v>5</v>
      </c>
      <c r="E3833" s="30">
        <f>+'Categorias-9 feb-Depurado'!E3832</f>
        <v>133243459</v>
      </c>
      <c r="F3833" s="30" t="str">
        <f>+'Categorias-9 feb-Depurado'!F3832</f>
        <v>2550 Wasser Terrace Suite 9100</v>
      </c>
      <c r="G3833" s="30" t="str">
        <f>+'Categorias-9 feb-Depurado'!G3832</f>
        <v>Herndon</v>
      </c>
      <c r="H3833" s="30">
        <f>+'Categorias-9 feb-Depurado'!H3832</f>
        <v>74231211</v>
      </c>
      <c r="I3833" s="107">
        <f>+'Categorias-9 feb-Depurado'!R3832</f>
        <v>19233469</v>
      </c>
      <c r="J3833" s="108">
        <f t="shared" si="244"/>
        <v>0</v>
      </c>
      <c r="K3833" s="107">
        <f t="shared" si="245"/>
        <v>0</v>
      </c>
      <c r="L3833" s="109">
        <f t="shared" si="246"/>
        <v>19233469</v>
      </c>
      <c r="M3833" s="110">
        <f t="shared" si="247"/>
        <v>1.4662714352584016E-05</v>
      </c>
      <c r="N3833" s="33" t="s">
        <v>4892</v>
      </c>
      <c r="O3833" s="33">
        <f>+'Categorias-9 feb-Depurado'!Y3832</f>
        <v>4100</v>
      </c>
      <c r="P3833" s="111">
        <f>+'Categorias-9 feb-Depurado'!AC3832</f>
        <v>44944</v>
      </c>
      <c r="Q3833" s="111">
        <f>+'Categorias-9 feb-Depurado'!AE3832</f>
        <v>44989</v>
      </c>
      <c r="R3833" s="112" t="str">
        <f>+'Categorias-9 feb-Depurado'!AB3832</f>
        <v>Compras</v>
      </c>
    </row>
    <row r="3834" spans="2:18" s="1" customFormat="1" ht="14.5" hidden="1">
      <c r="B3834" s="57" t="str">
        <f>+'Categorias-9 feb-Depurado'!B3833</f>
        <v>AIRBUS AMERICAS CUSTOMER SERVICES</v>
      </c>
      <c r="C3834" s="30" t="s">
        <v>4900</v>
      </c>
      <c r="D3834" s="31">
        <v>5</v>
      </c>
      <c r="E3834" s="30">
        <f>+'Categorias-9 feb-Depurado'!E3833</f>
        <v>133243459</v>
      </c>
      <c r="F3834" s="30" t="str">
        <f>+'Categorias-9 feb-Depurado'!F3833</f>
        <v>2550 Wasser Terrace Suite 9100</v>
      </c>
      <c r="G3834" s="30" t="str">
        <f>+'Categorias-9 feb-Depurado'!G3833</f>
        <v>Herndon</v>
      </c>
      <c r="H3834" s="30">
        <f>+'Categorias-9 feb-Depurado'!H3833</f>
        <v>74231209</v>
      </c>
      <c r="I3834" s="107">
        <f>+'Categorias-9 feb-Depurado'!R3833</f>
        <v>75996</v>
      </c>
      <c r="J3834" s="108">
        <f t="shared" si="244"/>
        <v>0</v>
      </c>
      <c r="K3834" s="107">
        <f t="shared" si="245"/>
        <v>0</v>
      </c>
      <c r="L3834" s="109">
        <f t="shared" si="246"/>
        <v>75996</v>
      </c>
      <c r="M3834" s="110">
        <f t="shared" si="247"/>
        <v>5.7935863776782803E-08</v>
      </c>
      <c r="N3834" s="33" t="s">
        <v>4892</v>
      </c>
      <c r="O3834" s="33">
        <f>+'Categorias-9 feb-Depurado'!Y3833</f>
        <v>16.199999999999999</v>
      </c>
      <c r="P3834" s="111">
        <f>+'Categorias-9 feb-Depurado'!AC3833</f>
        <v>44944</v>
      </c>
      <c r="Q3834" s="111">
        <f>+'Categorias-9 feb-Depurado'!AE3833</f>
        <v>44989</v>
      </c>
      <c r="R3834" s="112" t="str">
        <f>+'Categorias-9 feb-Depurado'!AB3833</f>
        <v>Compras</v>
      </c>
    </row>
    <row r="3835" spans="2:18" s="1" customFormat="1" ht="14.5" hidden="1">
      <c r="B3835" s="57" t="str">
        <f>+'Categorias-9 feb-Depurado'!B3834</f>
        <v>AIRBUS AMERICAS CUSTOMER SERVICES</v>
      </c>
      <c r="C3835" s="30" t="s">
        <v>4900</v>
      </c>
      <c r="D3835" s="31">
        <v>5</v>
      </c>
      <c r="E3835" s="30">
        <f>+'Categorias-9 feb-Depurado'!E3834</f>
        <v>133243459</v>
      </c>
      <c r="F3835" s="30" t="str">
        <f>+'Categorias-9 feb-Depurado'!F3834</f>
        <v>2550 Wasser Terrace Suite 9100</v>
      </c>
      <c r="G3835" s="30" t="str">
        <f>+'Categorias-9 feb-Depurado'!G3834</f>
        <v>Herndon</v>
      </c>
      <c r="H3835" s="30">
        <f>+'Categorias-9 feb-Depurado'!H3834</f>
        <v>74236019</v>
      </c>
      <c r="I3835" s="107">
        <f>+'Categorias-9 feb-Depurado'!R3834</f>
        <v>3098367</v>
      </c>
      <c r="J3835" s="108">
        <f t="shared" si="244"/>
        <v>0</v>
      </c>
      <c r="K3835" s="107">
        <f t="shared" si="245"/>
        <v>0</v>
      </c>
      <c r="L3835" s="109">
        <f t="shared" si="246"/>
        <v>3098367</v>
      </c>
      <c r="M3835" s="110">
        <f t="shared" si="247"/>
        <v>2.3620528507089743E-06</v>
      </c>
      <c r="N3835" s="33" t="s">
        <v>4892</v>
      </c>
      <c r="O3835" s="33">
        <f>+'Categorias-9 feb-Depurado'!Y3834</f>
        <v>661.5</v>
      </c>
      <c r="P3835" s="111">
        <f>+'Categorias-9 feb-Depurado'!AC3834</f>
        <v>44946</v>
      </c>
      <c r="Q3835" s="111">
        <f>+'Categorias-9 feb-Depurado'!AE3834</f>
        <v>44991</v>
      </c>
      <c r="R3835" s="112" t="str">
        <f>+'Categorias-9 feb-Depurado'!AB3834</f>
        <v>Compras</v>
      </c>
    </row>
    <row r="3836" spans="2:18" s="1" customFormat="1" ht="14.5" hidden="1">
      <c r="B3836" s="57" t="str">
        <f>+'Categorias-9 feb-Depurado'!B3835</f>
        <v>AIRBUS AMERICAS CUSTOMER SERVICES</v>
      </c>
      <c r="C3836" s="30" t="s">
        <v>4900</v>
      </c>
      <c r="D3836" s="31">
        <v>5</v>
      </c>
      <c r="E3836" s="30">
        <f>+'Categorias-9 feb-Depurado'!E3835</f>
        <v>133243459</v>
      </c>
      <c r="F3836" s="30" t="str">
        <f>+'Categorias-9 feb-Depurado'!F3835</f>
        <v>2550 Wasser Terrace Suite 9100</v>
      </c>
      <c r="G3836" s="30" t="str">
        <f>+'Categorias-9 feb-Depurado'!G3835</f>
        <v>Herndon</v>
      </c>
      <c r="H3836" s="30">
        <f>+'Categorias-9 feb-Depurado'!H3835</f>
        <v>74236014</v>
      </c>
      <c r="I3836" s="107">
        <f>+'Categorias-9 feb-Depurado'!R3835</f>
        <v>27494200</v>
      </c>
      <c r="J3836" s="108">
        <f t="shared" si="244"/>
        <v>0</v>
      </c>
      <c r="K3836" s="107">
        <f t="shared" si="245"/>
        <v>0</v>
      </c>
      <c r="L3836" s="109">
        <f t="shared" si="246"/>
        <v>27494200</v>
      </c>
      <c r="M3836" s="110">
        <f t="shared" si="247"/>
        <v>2.0960316672609372E-05</v>
      </c>
      <c r="N3836" s="33" t="s">
        <v>4892</v>
      </c>
      <c r="O3836" s="33">
        <f>+'Categorias-9 feb-Depurado'!Y3835</f>
        <v>5870</v>
      </c>
      <c r="P3836" s="111">
        <f>+'Categorias-9 feb-Depurado'!AC3835</f>
        <v>44946</v>
      </c>
      <c r="Q3836" s="111">
        <f>+'Categorias-9 feb-Depurado'!AE3835</f>
        <v>44991</v>
      </c>
      <c r="R3836" s="112" t="str">
        <f>+'Categorias-9 feb-Depurado'!AB3835</f>
        <v>Compras</v>
      </c>
    </row>
    <row r="3837" spans="2:18" s="1" customFormat="1" ht="14.5" hidden="1">
      <c r="B3837" s="57" t="str">
        <f>+'Categorias-9 feb-Depurado'!B3836</f>
        <v>AIRBUS AMERICAS CUSTOMER SERVICES</v>
      </c>
      <c r="C3837" s="30" t="s">
        <v>4900</v>
      </c>
      <c r="D3837" s="31">
        <v>5</v>
      </c>
      <c r="E3837" s="30">
        <f>+'Categorias-9 feb-Depurado'!E3836</f>
        <v>133243459</v>
      </c>
      <c r="F3837" s="30" t="str">
        <f>+'Categorias-9 feb-Depurado'!F3836</f>
        <v>2550 Wasser Terrace Suite 9100</v>
      </c>
      <c r="G3837" s="30" t="str">
        <f>+'Categorias-9 feb-Depurado'!G3836</f>
        <v>Herndon</v>
      </c>
      <c r="H3837" s="30">
        <f>+'Categorias-9 feb-Depurado'!H3836</f>
        <v>74236015</v>
      </c>
      <c r="I3837" s="107">
        <f>+'Categorias-9 feb-Depurado'!R3836</f>
        <v>14950849</v>
      </c>
      <c r="J3837" s="108">
        <f t="shared" si="244"/>
        <v>0</v>
      </c>
      <c r="K3837" s="107">
        <f t="shared" si="245"/>
        <v>0</v>
      </c>
      <c r="L3837" s="109">
        <f t="shared" si="246"/>
        <v>14950849</v>
      </c>
      <c r="M3837" s="110">
        <f t="shared" si="247"/>
        <v>1.1397841347061022E-05</v>
      </c>
      <c r="N3837" s="33" t="s">
        <v>4892</v>
      </c>
      <c r="O3837" s="33">
        <f>+'Categorias-9 feb-Depurado'!Y3836</f>
        <v>3192</v>
      </c>
      <c r="P3837" s="111">
        <f>+'Categorias-9 feb-Depurado'!AC3836</f>
        <v>44946</v>
      </c>
      <c r="Q3837" s="111">
        <f>+'Categorias-9 feb-Depurado'!AE3836</f>
        <v>44991</v>
      </c>
      <c r="R3837" s="112" t="str">
        <f>+'Categorias-9 feb-Depurado'!AB3836</f>
        <v>Compras</v>
      </c>
    </row>
    <row r="3838" spans="2:18" s="1" customFormat="1" ht="14.5" hidden="1">
      <c r="B3838" s="57" t="str">
        <f>+'Categorias-9 feb-Depurado'!B3837</f>
        <v>AIRBUS AMERICAS CUSTOMER SERVICES</v>
      </c>
      <c r="C3838" s="30" t="s">
        <v>4900</v>
      </c>
      <c r="D3838" s="31">
        <v>5</v>
      </c>
      <c r="E3838" s="30">
        <f>+'Categorias-9 feb-Depurado'!E3837</f>
        <v>133243459</v>
      </c>
      <c r="F3838" s="30" t="str">
        <f>+'Categorias-9 feb-Depurado'!F3837</f>
        <v>2550 Wasser Terrace Suite 9100</v>
      </c>
      <c r="G3838" s="30" t="str">
        <f>+'Categorias-9 feb-Depurado'!G3837</f>
        <v>Herndon</v>
      </c>
      <c r="H3838" s="30">
        <f>+'Categorias-9 feb-Depurado'!H3837</f>
        <v>74236017</v>
      </c>
      <c r="I3838" s="107">
        <f>+'Categorias-9 feb-Depurado'!R3837</f>
        <v>2866516</v>
      </c>
      <c r="J3838" s="108">
        <f t="shared" si="244"/>
        <v>0</v>
      </c>
      <c r="K3838" s="107">
        <f t="shared" si="245"/>
        <v>0</v>
      </c>
      <c r="L3838" s="109">
        <f t="shared" si="246"/>
        <v>2866516</v>
      </c>
      <c r="M3838" s="110">
        <f t="shared" si="247"/>
        <v>2.1853002854093415E-06</v>
      </c>
      <c r="N3838" s="33" t="s">
        <v>4892</v>
      </c>
      <c r="O3838" s="33">
        <f>+'Categorias-9 feb-Depurado'!Y3837</f>
        <v>612</v>
      </c>
      <c r="P3838" s="111">
        <f>+'Categorias-9 feb-Depurado'!AC3837</f>
        <v>44946</v>
      </c>
      <c r="Q3838" s="111">
        <f>+'Categorias-9 feb-Depurado'!AE3837</f>
        <v>44991</v>
      </c>
      <c r="R3838" s="112" t="str">
        <f>+'Categorias-9 feb-Depurado'!AB3837</f>
        <v>Compras</v>
      </c>
    </row>
    <row r="3839" spans="2:18" s="1" customFormat="1" ht="14.5" hidden="1">
      <c r="B3839" s="57" t="str">
        <f>+'Categorias-9 feb-Depurado'!B3838</f>
        <v>AIRBUS AMERICAS CUSTOMER SERVICES</v>
      </c>
      <c r="C3839" s="30" t="s">
        <v>4900</v>
      </c>
      <c r="D3839" s="31">
        <v>5</v>
      </c>
      <c r="E3839" s="30">
        <f>+'Categorias-9 feb-Depurado'!E3838</f>
        <v>133243459</v>
      </c>
      <c r="F3839" s="30" t="str">
        <f>+'Categorias-9 feb-Depurado'!F3838</f>
        <v>2550 Wasser Terrace Suite 9100</v>
      </c>
      <c r="G3839" s="30" t="str">
        <f>+'Categorias-9 feb-Depurado'!G3838</f>
        <v>Herndon</v>
      </c>
      <c r="H3839" s="30">
        <f>+'Categorias-9 feb-Depurado'!H3838</f>
        <v>74236018</v>
      </c>
      <c r="I3839" s="107">
        <f>+'Categorias-9 feb-Depurado'!R3838</f>
        <v>126464</v>
      </c>
      <c r="J3839" s="108">
        <f t="shared" si="244"/>
        <v>0</v>
      </c>
      <c r="K3839" s="107">
        <f t="shared" si="245"/>
        <v>0</v>
      </c>
      <c r="L3839" s="109">
        <f t="shared" si="246"/>
        <v>126464</v>
      </c>
      <c r="M3839" s="110">
        <f t="shared" si="247"/>
        <v>9.6410351553595724E-08</v>
      </c>
      <c r="N3839" s="33" t="s">
        <v>4892</v>
      </c>
      <c r="O3839" s="33">
        <f>+'Categorias-9 feb-Depurado'!Y3838</f>
        <v>27</v>
      </c>
      <c r="P3839" s="111">
        <f>+'Categorias-9 feb-Depurado'!AC3838</f>
        <v>44946</v>
      </c>
      <c r="Q3839" s="111">
        <f>+'Categorias-9 feb-Depurado'!AE3838</f>
        <v>44991</v>
      </c>
      <c r="R3839" s="112" t="str">
        <f>+'Categorias-9 feb-Depurado'!AB3838</f>
        <v>Compras</v>
      </c>
    </row>
    <row r="3840" spans="2:18" s="1" customFormat="1" ht="14.5" hidden="1">
      <c r="B3840" s="57" t="str">
        <f>+'Categorias-9 feb-Depurado'!B3839</f>
        <v>AIRBUS AMERICAS CUSTOMER SERVICES</v>
      </c>
      <c r="C3840" s="30" t="s">
        <v>4900</v>
      </c>
      <c r="D3840" s="31">
        <v>5</v>
      </c>
      <c r="E3840" s="30">
        <f>+'Categorias-9 feb-Depurado'!E3839</f>
        <v>133243459</v>
      </c>
      <c r="F3840" s="30" t="str">
        <f>+'Categorias-9 feb-Depurado'!F3839</f>
        <v>2550 Wasser Terrace Suite 9100</v>
      </c>
      <c r="G3840" s="30" t="str">
        <f>+'Categorias-9 feb-Depurado'!G3839</f>
        <v>Herndon</v>
      </c>
      <c r="H3840" s="30">
        <f>+'Categorias-9 feb-Depurado'!H3839</f>
        <v>74236023</v>
      </c>
      <c r="I3840" s="107">
        <f>+'Categorias-9 feb-Depurado'!R3839</f>
        <v>9086669</v>
      </c>
      <c r="J3840" s="108">
        <f t="shared" si="244"/>
        <v>0</v>
      </c>
      <c r="K3840" s="107">
        <f t="shared" si="245"/>
        <v>0</v>
      </c>
      <c r="L3840" s="109">
        <f t="shared" si="246"/>
        <v>9086669</v>
      </c>
      <c r="M3840" s="110">
        <f t="shared" si="247"/>
        <v>6.9272595579861465E-06</v>
      </c>
      <c r="N3840" s="33" t="s">
        <v>4892</v>
      </c>
      <c r="O3840" s="33">
        <f>+'Categorias-9 feb-Depurado'!Y3839</f>
        <v>1940</v>
      </c>
      <c r="P3840" s="111">
        <f>+'Categorias-9 feb-Depurado'!AC3839</f>
        <v>44946</v>
      </c>
      <c r="Q3840" s="111">
        <f>+'Categorias-9 feb-Depurado'!AE3839</f>
        <v>44991</v>
      </c>
      <c r="R3840" s="112" t="str">
        <f>+'Categorias-9 feb-Depurado'!AB3839</f>
        <v>Compras</v>
      </c>
    </row>
    <row r="3841" spans="2:18" s="1" customFormat="1" ht="14.5" hidden="1">
      <c r="B3841" s="57" t="str">
        <f>+'Categorias-9 feb-Depurado'!B3840</f>
        <v>AIRBUS AMERICAS CUSTOMER SERVICES</v>
      </c>
      <c r="C3841" s="30" t="s">
        <v>4900</v>
      </c>
      <c r="D3841" s="31">
        <v>5</v>
      </c>
      <c r="E3841" s="30">
        <f>+'Categorias-9 feb-Depurado'!E3840</f>
        <v>133243459</v>
      </c>
      <c r="F3841" s="30" t="str">
        <f>+'Categorias-9 feb-Depurado'!F3840</f>
        <v>2550 Wasser Terrace Suite 9100</v>
      </c>
      <c r="G3841" s="30" t="str">
        <f>+'Categorias-9 feb-Depurado'!G3840</f>
        <v>Herndon</v>
      </c>
      <c r="H3841" s="30">
        <f>+'Categorias-9 feb-Depurado'!H3840</f>
        <v>74236016</v>
      </c>
      <c r="I3841" s="107">
        <f>+'Categorias-9 feb-Depurado'!R3840</f>
        <v>5948490</v>
      </c>
      <c r="J3841" s="108">
        <f t="shared" si="244"/>
        <v>0</v>
      </c>
      <c r="K3841" s="107">
        <f t="shared" si="245"/>
        <v>0</v>
      </c>
      <c r="L3841" s="109">
        <f t="shared" si="246"/>
        <v>5948490</v>
      </c>
      <c r="M3841" s="110">
        <f t="shared" si="247"/>
        <v>4.5348558650133525E-06</v>
      </c>
      <c r="N3841" s="33" t="s">
        <v>4892</v>
      </c>
      <c r="O3841" s="33">
        <f>+'Categorias-9 feb-Depurado'!Y3840</f>
        <v>1270</v>
      </c>
      <c r="P3841" s="111">
        <f>+'Categorias-9 feb-Depurado'!AC3840</f>
        <v>44946</v>
      </c>
      <c r="Q3841" s="111">
        <f>+'Categorias-9 feb-Depurado'!AE3840</f>
        <v>44991</v>
      </c>
      <c r="R3841" s="112" t="str">
        <f>+'Categorias-9 feb-Depurado'!AB3840</f>
        <v>Compras</v>
      </c>
    </row>
    <row r="3842" spans="2:18" s="1" customFormat="1" ht="14.5" hidden="1">
      <c r="B3842" s="57" t="str">
        <f>+'Categorias-9 feb-Depurado'!B3841</f>
        <v>AIRBUS AMERICAS CUSTOMER SERVICES</v>
      </c>
      <c r="C3842" s="30" t="s">
        <v>4900</v>
      </c>
      <c r="D3842" s="31">
        <v>5</v>
      </c>
      <c r="E3842" s="30">
        <f>+'Categorias-9 feb-Depurado'!E3841</f>
        <v>133243459</v>
      </c>
      <c r="F3842" s="30" t="str">
        <f>+'Categorias-9 feb-Depurado'!F3841</f>
        <v>2550 Wasser Terrace Suite 9100</v>
      </c>
      <c r="G3842" s="30" t="str">
        <f>+'Categorias-9 feb-Depurado'!G3841</f>
        <v>Herndon</v>
      </c>
      <c r="H3842" s="30">
        <f>+'Categorias-9 feb-Depurado'!H3841</f>
        <v>74236021</v>
      </c>
      <c r="I3842" s="107">
        <f>+'Categorias-9 feb-Depurado'!R3841</f>
        <v>9086669</v>
      </c>
      <c r="J3842" s="108">
        <f t="shared" si="244"/>
        <v>0</v>
      </c>
      <c r="K3842" s="107">
        <f t="shared" si="245"/>
        <v>0</v>
      </c>
      <c r="L3842" s="109">
        <f t="shared" si="246"/>
        <v>9086669</v>
      </c>
      <c r="M3842" s="110">
        <f t="shared" si="247"/>
        <v>6.9272595579861465E-06</v>
      </c>
      <c r="N3842" s="33" t="s">
        <v>4892</v>
      </c>
      <c r="O3842" s="33">
        <f>+'Categorias-9 feb-Depurado'!Y3841</f>
        <v>1940</v>
      </c>
      <c r="P3842" s="111">
        <f>+'Categorias-9 feb-Depurado'!AC3841</f>
        <v>44946</v>
      </c>
      <c r="Q3842" s="111">
        <f>+'Categorias-9 feb-Depurado'!AE3841</f>
        <v>44991</v>
      </c>
      <c r="R3842" s="112" t="str">
        <f>+'Categorias-9 feb-Depurado'!AB3841</f>
        <v>Compras</v>
      </c>
    </row>
    <row r="3843" spans="2:18" s="1" customFormat="1" ht="14.5" hidden="1">
      <c r="B3843" s="57" t="str">
        <f>+'Categorias-9 feb-Depurado'!B3842</f>
        <v>AIRBUS AMERICAS CUSTOMER SERVICES</v>
      </c>
      <c r="C3843" s="30" t="s">
        <v>4900</v>
      </c>
      <c r="D3843" s="31">
        <v>5</v>
      </c>
      <c r="E3843" s="30">
        <f>+'Categorias-9 feb-Depurado'!E3842</f>
        <v>133243459</v>
      </c>
      <c r="F3843" s="30" t="str">
        <f>+'Categorias-9 feb-Depurado'!F3842</f>
        <v>2550 Wasser Terrace Suite 9100</v>
      </c>
      <c r="G3843" s="30" t="str">
        <f>+'Categorias-9 feb-Depurado'!G3842</f>
        <v>Herndon</v>
      </c>
      <c r="H3843" s="30">
        <f>+'Categorias-9 feb-Depurado'!H3842</f>
        <v>74236020</v>
      </c>
      <c r="I3843" s="107">
        <f>+'Categorias-9 feb-Depurado'!R3842</f>
        <v>1128808</v>
      </c>
      <c r="J3843" s="108">
        <f t="shared" si="244"/>
        <v>0</v>
      </c>
      <c r="K3843" s="107">
        <f t="shared" si="245"/>
        <v>0</v>
      </c>
      <c r="L3843" s="109">
        <f t="shared" si="246"/>
        <v>1128808</v>
      </c>
      <c r="M3843" s="110">
        <f t="shared" si="247"/>
        <v>8.6055143057717043E-07</v>
      </c>
      <c r="N3843" s="33" t="s">
        <v>4892</v>
      </c>
      <c r="O3843" s="33">
        <f>+'Categorias-9 feb-Depurado'!Y3842</f>
        <v>241</v>
      </c>
      <c r="P3843" s="111">
        <f>+'Categorias-9 feb-Depurado'!AC3842</f>
        <v>44946</v>
      </c>
      <c r="Q3843" s="111">
        <f>+'Categorias-9 feb-Depurado'!AE3842</f>
        <v>44991</v>
      </c>
      <c r="R3843" s="112" t="str">
        <f>+'Categorias-9 feb-Depurado'!AB3842</f>
        <v>Compras</v>
      </c>
    </row>
    <row r="3844" spans="2:18" s="1" customFormat="1" ht="14.5" hidden="1">
      <c r="B3844" s="57" t="str">
        <f>+'Categorias-9 feb-Depurado'!B3843</f>
        <v>AIRBUS AMERICAS CUSTOMER SERVICES</v>
      </c>
      <c r="C3844" s="30" t="s">
        <v>4900</v>
      </c>
      <c r="D3844" s="31">
        <v>5</v>
      </c>
      <c r="E3844" s="30">
        <f>+'Categorias-9 feb-Depurado'!E3843</f>
        <v>133243459</v>
      </c>
      <c r="F3844" s="30" t="str">
        <f>+'Categorias-9 feb-Depurado'!F3843</f>
        <v>2550 Wasser Terrace Suite 9100</v>
      </c>
      <c r="G3844" s="30" t="str">
        <f>+'Categorias-9 feb-Depurado'!G3843</f>
        <v>Herndon</v>
      </c>
      <c r="H3844" s="30">
        <f>+'Categorias-9 feb-Depurado'!H3843</f>
        <v>74236022</v>
      </c>
      <c r="I3844" s="107">
        <f>+'Categorias-9 feb-Depurado'!R3843</f>
        <v>604217</v>
      </c>
      <c r="J3844" s="108">
        <f t="shared" si="244"/>
        <v>0</v>
      </c>
      <c r="K3844" s="107">
        <f t="shared" si="245"/>
        <v>0</v>
      </c>
      <c r="L3844" s="109">
        <f t="shared" si="246"/>
        <v>604217</v>
      </c>
      <c r="M3844" s="110">
        <f t="shared" si="247"/>
        <v>4.606273199065263E-07</v>
      </c>
      <c r="N3844" s="33" t="s">
        <v>4892</v>
      </c>
      <c r="O3844" s="33">
        <f>+'Categorias-9 feb-Depurado'!Y3843</f>
        <v>129</v>
      </c>
      <c r="P3844" s="111">
        <f>+'Categorias-9 feb-Depurado'!AC3843</f>
        <v>44946</v>
      </c>
      <c r="Q3844" s="111">
        <f>+'Categorias-9 feb-Depurado'!AE3843</f>
        <v>44991</v>
      </c>
      <c r="R3844" s="112" t="str">
        <f>+'Categorias-9 feb-Depurado'!AB3843</f>
        <v>Compras</v>
      </c>
    </row>
    <row r="3845" spans="2:18" s="1" customFormat="1" ht="14.5" hidden="1">
      <c r="B3845" s="57" t="str">
        <f>+'Categorias-9 feb-Depurado'!B3844</f>
        <v>AIRBUS AMERICAS CUSTOMER SERVICES</v>
      </c>
      <c r="C3845" s="30" t="s">
        <v>4900</v>
      </c>
      <c r="D3845" s="31">
        <v>5</v>
      </c>
      <c r="E3845" s="30">
        <f>+'Categorias-9 feb-Depurado'!E3844</f>
        <v>133243459</v>
      </c>
      <c r="F3845" s="30" t="str">
        <f>+'Categorias-9 feb-Depurado'!F3844</f>
        <v>2550 Wasser Terrace Suite 9100</v>
      </c>
      <c r="G3845" s="30" t="str">
        <f>+'Categorias-9 feb-Depurado'!G3844</f>
        <v>Herndon</v>
      </c>
      <c r="H3845" s="30">
        <f>+'Categorias-9 feb-Depurado'!H3844</f>
        <v>74238382</v>
      </c>
      <c r="I3845" s="107">
        <f>+'Categorias-9 feb-Depurado'!R3844</f>
        <v>29271965</v>
      </c>
      <c r="J3845" s="108">
        <f t="shared" si="244"/>
        <v>0</v>
      </c>
      <c r="K3845" s="107">
        <f t="shared" si="245"/>
        <v>0</v>
      </c>
      <c r="L3845" s="109">
        <f t="shared" si="246"/>
        <v>29271965</v>
      </c>
      <c r="M3845" s="110">
        <f t="shared" si="247"/>
        <v>2.2315603146464999E-05</v>
      </c>
      <c r="N3845" s="33" t="s">
        <v>4892</v>
      </c>
      <c r="O3845" s="33">
        <f>+'Categorias-9 feb-Depurado'!Y3844</f>
        <v>6320</v>
      </c>
      <c r="P3845" s="111">
        <f>+'Categorias-9 feb-Depurado'!AC3844</f>
        <v>44947</v>
      </c>
      <c r="Q3845" s="111">
        <f>+'Categorias-9 feb-Depurado'!AE3844</f>
        <v>44992</v>
      </c>
      <c r="R3845" s="112" t="str">
        <f>+'Categorias-9 feb-Depurado'!AB3844</f>
        <v>Compras</v>
      </c>
    </row>
    <row r="3846" spans="2:18" s="1" customFormat="1" ht="14.5" hidden="1">
      <c r="B3846" s="57" t="str">
        <f>+'Categorias-9 feb-Depurado'!B3845</f>
        <v>AIRBUS AMERICAS CUSTOMER SERVICES</v>
      </c>
      <c r="C3846" s="30" t="s">
        <v>4900</v>
      </c>
      <c r="D3846" s="31">
        <v>5</v>
      </c>
      <c r="E3846" s="30">
        <f>+'Categorias-9 feb-Depurado'!E3845</f>
        <v>133243459</v>
      </c>
      <c r="F3846" s="30" t="str">
        <f>+'Categorias-9 feb-Depurado'!F3845</f>
        <v>2550 Wasser Terrace Suite 9100</v>
      </c>
      <c r="G3846" s="30" t="str">
        <f>+'Categorias-9 feb-Depurado'!G3845</f>
        <v>Herndon</v>
      </c>
      <c r="H3846" s="30">
        <f>+'Categorias-9 feb-Depurado'!H3845</f>
        <v>74238380</v>
      </c>
      <c r="I3846" s="107">
        <f>+'Categorias-9 feb-Depurado'!R3845</f>
        <v>3635837</v>
      </c>
      <c r="J3846" s="108">
        <f t="shared" si="244"/>
        <v>0</v>
      </c>
      <c r="K3846" s="107">
        <f t="shared" si="245"/>
        <v>0</v>
      </c>
      <c r="L3846" s="109">
        <f t="shared" si="246"/>
        <v>3635837</v>
      </c>
      <c r="M3846" s="110">
        <f t="shared" si="247"/>
        <v>2.771795320103514E-06</v>
      </c>
      <c r="N3846" s="33" t="s">
        <v>4892</v>
      </c>
      <c r="O3846" s="33">
        <f>+'Categorias-9 feb-Depurado'!Y3845</f>
        <v>785</v>
      </c>
      <c r="P3846" s="111">
        <f>+'Categorias-9 feb-Depurado'!AC3845</f>
        <v>44947</v>
      </c>
      <c r="Q3846" s="111">
        <f>+'Categorias-9 feb-Depurado'!AE3845</f>
        <v>44992</v>
      </c>
      <c r="R3846" s="112" t="str">
        <f>+'Categorias-9 feb-Depurado'!AB3845</f>
        <v>Compras</v>
      </c>
    </row>
    <row r="3847" spans="2:18" s="1" customFormat="1" ht="14.5" hidden="1">
      <c r="B3847" s="57" t="str">
        <f>+'Categorias-9 feb-Depurado'!B3846</f>
        <v>AIRBUS AMERICAS CUSTOMER SERVICES</v>
      </c>
      <c r="C3847" s="30" t="s">
        <v>4900</v>
      </c>
      <c r="D3847" s="31">
        <v>5</v>
      </c>
      <c r="E3847" s="30">
        <f>+'Categorias-9 feb-Depurado'!E3846</f>
        <v>133243459</v>
      </c>
      <c r="F3847" s="30" t="str">
        <f>+'Categorias-9 feb-Depurado'!F3846</f>
        <v>2550 Wasser Terrace Suite 9100</v>
      </c>
      <c r="G3847" s="30" t="str">
        <f>+'Categorias-9 feb-Depurado'!G3846</f>
        <v>Herndon</v>
      </c>
      <c r="H3847" s="30">
        <f>+'Categorias-9 feb-Depurado'!H3846</f>
        <v>74238375</v>
      </c>
      <c r="I3847" s="107">
        <f>+'Categorias-9 feb-Depurado'!R3846</f>
        <v>1347807</v>
      </c>
      <c r="J3847" s="108">
        <f t="shared" si="244"/>
        <v>0</v>
      </c>
      <c r="K3847" s="107">
        <f t="shared" si="245"/>
        <v>0</v>
      </c>
      <c r="L3847" s="109">
        <f t="shared" si="246"/>
        <v>1347807</v>
      </c>
      <c r="M3847" s="110">
        <f t="shared" si="247"/>
        <v>1.0275062207141731E-06</v>
      </c>
      <c r="N3847" s="33" t="s">
        <v>4892</v>
      </c>
      <c r="O3847" s="33">
        <f>+'Categorias-9 feb-Depurado'!Y3846</f>
        <v>291</v>
      </c>
      <c r="P3847" s="111">
        <f>+'Categorias-9 feb-Depurado'!AC3846</f>
        <v>44947</v>
      </c>
      <c r="Q3847" s="111">
        <f>+'Categorias-9 feb-Depurado'!AE3846</f>
        <v>44992</v>
      </c>
      <c r="R3847" s="112" t="str">
        <f>+'Categorias-9 feb-Depurado'!AB3846</f>
        <v>Compras</v>
      </c>
    </row>
    <row r="3848" spans="2:18" s="1" customFormat="1" ht="14.5" hidden="1">
      <c r="B3848" s="57" t="str">
        <f>+'Categorias-9 feb-Depurado'!B3847</f>
        <v>AIRBUS AMERICAS CUSTOMER SERVICES</v>
      </c>
      <c r="C3848" s="30" t="s">
        <v>4900</v>
      </c>
      <c r="D3848" s="31">
        <v>5</v>
      </c>
      <c r="E3848" s="30">
        <f>+'Categorias-9 feb-Depurado'!E3847</f>
        <v>133243459</v>
      </c>
      <c r="F3848" s="30" t="str">
        <f>+'Categorias-9 feb-Depurado'!F3847</f>
        <v>2550 Wasser Terrace Suite 9100</v>
      </c>
      <c r="G3848" s="30" t="str">
        <f>+'Categorias-9 feb-Depurado'!G3847</f>
        <v>Herndon</v>
      </c>
      <c r="H3848" s="30">
        <f>+'Categorias-9 feb-Depurado'!H3847</f>
        <v>74238373</v>
      </c>
      <c r="I3848" s="107">
        <f>+'Categorias-9 feb-Depurado'!R3847</f>
        <v>20471849</v>
      </c>
      <c r="J3848" s="108">
        <f t="shared" si="244"/>
        <v>0</v>
      </c>
      <c r="K3848" s="107">
        <f t="shared" si="245"/>
        <v>0</v>
      </c>
      <c r="L3848" s="109">
        <f t="shared" si="246"/>
        <v>20471849</v>
      </c>
      <c r="M3848" s="110">
        <f t="shared" si="247"/>
        <v>1.5606798448903459E-05</v>
      </c>
      <c r="N3848" s="33" t="s">
        <v>4892</v>
      </c>
      <c r="O3848" s="33">
        <f>+'Categorias-9 feb-Depurado'!Y3847</f>
        <v>4420</v>
      </c>
      <c r="P3848" s="111">
        <f>+'Categorias-9 feb-Depurado'!AC3847</f>
        <v>44947</v>
      </c>
      <c r="Q3848" s="111">
        <f>+'Categorias-9 feb-Depurado'!AE3847</f>
        <v>44992</v>
      </c>
      <c r="R3848" s="112" t="str">
        <f>+'Categorias-9 feb-Depurado'!AB3847</f>
        <v>Compras</v>
      </c>
    </row>
    <row r="3849" spans="2:18" s="1" customFormat="1" ht="14.5" hidden="1">
      <c r="B3849" s="57" t="str">
        <f>+'Categorias-9 feb-Depurado'!B3848</f>
        <v>AIRBUS AMERICAS CUSTOMER SERVICES</v>
      </c>
      <c r="C3849" s="30" t="s">
        <v>4900</v>
      </c>
      <c r="D3849" s="31">
        <v>5</v>
      </c>
      <c r="E3849" s="30">
        <f>+'Categorias-9 feb-Depurado'!E3848</f>
        <v>133243459</v>
      </c>
      <c r="F3849" s="30" t="str">
        <f>+'Categorias-9 feb-Depurado'!F3848</f>
        <v>2550 Wasser Terrace Suite 9100</v>
      </c>
      <c r="G3849" s="30" t="str">
        <f>+'Categorias-9 feb-Depurado'!G3848</f>
        <v>Herndon</v>
      </c>
      <c r="H3849" s="30">
        <f>+'Categorias-9 feb-Depurado'!H3848</f>
        <v>74238376</v>
      </c>
      <c r="I3849" s="107">
        <f>+'Categorias-9 feb-Depurado'!R3848</f>
        <v>3635837</v>
      </c>
      <c r="J3849" s="108">
        <f t="shared" si="244"/>
        <v>0</v>
      </c>
      <c r="K3849" s="107">
        <f t="shared" si="245"/>
        <v>0</v>
      </c>
      <c r="L3849" s="109">
        <f t="shared" si="246"/>
        <v>3635837</v>
      </c>
      <c r="M3849" s="110">
        <f t="shared" si="247"/>
        <v>2.771795320103514E-06</v>
      </c>
      <c r="N3849" s="33" t="s">
        <v>4892</v>
      </c>
      <c r="O3849" s="33">
        <f>+'Categorias-9 feb-Depurado'!Y3848</f>
        <v>785</v>
      </c>
      <c r="P3849" s="111">
        <f>+'Categorias-9 feb-Depurado'!AC3848</f>
        <v>44947</v>
      </c>
      <c r="Q3849" s="111">
        <f>+'Categorias-9 feb-Depurado'!AE3848</f>
        <v>44992</v>
      </c>
      <c r="R3849" s="112" t="str">
        <f>+'Categorias-9 feb-Depurado'!AB3848</f>
        <v>Compras</v>
      </c>
    </row>
    <row r="3850" spans="2:18" s="1" customFormat="1" ht="14.5" hidden="1">
      <c r="B3850" s="57" t="str">
        <f>+'Categorias-9 feb-Depurado'!B3849</f>
        <v>AIRBUS AMERICAS CUSTOMER SERVICES</v>
      </c>
      <c r="C3850" s="30" t="s">
        <v>4900</v>
      </c>
      <c r="D3850" s="31">
        <v>5</v>
      </c>
      <c r="E3850" s="30">
        <f>+'Categorias-9 feb-Depurado'!E3849</f>
        <v>133243459</v>
      </c>
      <c r="F3850" s="30" t="str">
        <f>+'Categorias-9 feb-Depurado'!F3849</f>
        <v>2550 Wasser Terrace Suite 9100</v>
      </c>
      <c r="G3850" s="30" t="str">
        <f>+'Categorias-9 feb-Depurado'!G3849</f>
        <v>Herndon</v>
      </c>
      <c r="H3850" s="30">
        <f>+'Categorias-9 feb-Depurado'!H3849</f>
        <v>74238378</v>
      </c>
      <c r="I3850" s="107">
        <f>+'Categorias-9 feb-Depurado'!R3849</f>
        <v>3635837</v>
      </c>
      <c r="J3850" s="108">
        <f t="shared" si="244"/>
        <v>0</v>
      </c>
      <c r="K3850" s="107">
        <f t="shared" si="245"/>
        <v>0</v>
      </c>
      <c r="L3850" s="109">
        <f t="shared" si="246"/>
        <v>3635837</v>
      </c>
      <c r="M3850" s="110">
        <f t="shared" si="247"/>
        <v>2.771795320103514E-06</v>
      </c>
      <c r="N3850" s="33" t="s">
        <v>4892</v>
      </c>
      <c r="O3850" s="33">
        <f>+'Categorias-9 feb-Depurado'!Y3849</f>
        <v>785</v>
      </c>
      <c r="P3850" s="111">
        <f>+'Categorias-9 feb-Depurado'!AC3849</f>
        <v>44947</v>
      </c>
      <c r="Q3850" s="111">
        <f>+'Categorias-9 feb-Depurado'!AE3849</f>
        <v>44992</v>
      </c>
      <c r="R3850" s="112" t="str">
        <f>+'Categorias-9 feb-Depurado'!AB3849</f>
        <v>Compras</v>
      </c>
    </row>
    <row r="3851" spans="2:18" s="1" customFormat="1" ht="14.5" hidden="1">
      <c r="B3851" s="57" t="str">
        <f>+'Categorias-9 feb-Depurado'!B3850</f>
        <v>AIRBUS AMERICAS CUSTOMER SERVICES</v>
      </c>
      <c r="C3851" s="30" t="s">
        <v>4900</v>
      </c>
      <c r="D3851" s="31">
        <v>5</v>
      </c>
      <c r="E3851" s="30">
        <f>+'Categorias-9 feb-Depurado'!E3850</f>
        <v>133243459</v>
      </c>
      <c r="F3851" s="30" t="str">
        <f>+'Categorias-9 feb-Depurado'!F3850</f>
        <v>2550 Wasser Terrace Suite 9100</v>
      </c>
      <c r="G3851" s="30" t="str">
        <f>+'Categorias-9 feb-Depurado'!G3850</f>
        <v>Herndon</v>
      </c>
      <c r="H3851" s="30">
        <f>+'Categorias-9 feb-Depurado'!H3850</f>
        <v>74238374</v>
      </c>
      <c r="I3851" s="107">
        <f>+'Categorias-9 feb-Depurado'!R3850</f>
        <v>10467506</v>
      </c>
      <c r="J3851" s="108">
        <f t="shared" si="244"/>
        <v>0</v>
      </c>
      <c r="K3851" s="107">
        <f t="shared" si="245"/>
        <v>0</v>
      </c>
      <c r="L3851" s="109">
        <f t="shared" si="246"/>
        <v>10467506</v>
      </c>
      <c r="M3851" s="110">
        <f t="shared" si="247"/>
        <v>7.9799463353157617E-06</v>
      </c>
      <c r="N3851" s="33" t="s">
        <v>4892</v>
      </c>
      <c r="O3851" s="33">
        <f>+'Categorias-9 feb-Depurado'!Y3850</f>
        <v>2260</v>
      </c>
      <c r="P3851" s="111">
        <f>+'Categorias-9 feb-Depurado'!AC3850</f>
        <v>44947</v>
      </c>
      <c r="Q3851" s="111">
        <f>+'Categorias-9 feb-Depurado'!AE3850</f>
        <v>44992</v>
      </c>
      <c r="R3851" s="112" t="str">
        <f>+'Categorias-9 feb-Depurado'!AB3850</f>
        <v>Compras</v>
      </c>
    </row>
    <row r="3852" spans="2:18" s="1" customFormat="1" ht="14.5" hidden="1">
      <c r="B3852" s="57" t="str">
        <f>+'Categorias-9 feb-Depurado'!B3851</f>
        <v>AIRBUS AMERICAS CUSTOMER SERVICES</v>
      </c>
      <c r="C3852" s="30" t="s">
        <v>4900</v>
      </c>
      <c r="D3852" s="31">
        <v>5</v>
      </c>
      <c r="E3852" s="30">
        <f>+'Categorias-9 feb-Depurado'!E3851</f>
        <v>133243459</v>
      </c>
      <c r="F3852" s="30" t="str">
        <f>+'Categorias-9 feb-Depurado'!F3851</f>
        <v>2550 Wasser Terrace Suite 9100</v>
      </c>
      <c r="G3852" s="30" t="str">
        <f>+'Categorias-9 feb-Depurado'!G3851</f>
        <v>Herndon</v>
      </c>
      <c r="H3852" s="30">
        <f>+'Categorias-9 feb-Depurado'!H3851</f>
        <v>74238377</v>
      </c>
      <c r="I3852" s="107">
        <f>+'Categorias-9 feb-Depurado'!R3851</f>
        <v>3635837</v>
      </c>
      <c r="J3852" s="108">
        <f t="shared" si="244"/>
        <v>0</v>
      </c>
      <c r="K3852" s="107">
        <f t="shared" si="245"/>
        <v>0</v>
      </c>
      <c r="L3852" s="109">
        <f t="shared" si="246"/>
        <v>3635837</v>
      </c>
      <c r="M3852" s="110">
        <f t="shared" si="247"/>
        <v>2.771795320103514E-06</v>
      </c>
      <c r="N3852" s="33" t="s">
        <v>4892</v>
      </c>
      <c r="O3852" s="33">
        <f>+'Categorias-9 feb-Depurado'!Y3851</f>
        <v>785</v>
      </c>
      <c r="P3852" s="111">
        <f>+'Categorias-9 feb-Depurado'!AC3851</f>
        <v>44947</v>
      </c>
      <c r="Q3852" s="111">
        <f>+'Categorias-9 feb-Depurado'!AE3851</f>
        <v>44992</v>
      </c>
      <c r="R3852" s="112" t="str">
        <f>+'Categorias-9 feb-Depurado'!AB3851</f>
        <v>Compras</v>
      </c>
    </row>
    <row r="3853" spans="2:18" s="1" customFormat="1" ht="14.5" hidden="1">
      <c r="B3853" s="57" t="str">
        <f>+'Categorias-9 feb-Depurado'!B3852</f>
        <v>AIRBUS AMERICAS CUSTOMER SERVICES</v>
      </c>
      <c r="C3853" s="30" t="s">
        <v>4900</v>
      </c>
      <c r="D3853" s="31">
        <v>5</v>
      </c>
      <c r="E3853" s="30">
        <f>+'Categorias-9 feb-Depurado'!E3852</f>
        <v>133243459</v>
      </c>
      <c r="F3853" s="30" t="str">
        <f>+'Categorias-9 feb-Depurado'!F3852</f>
        <v>2550 Wasser Terrace Suite 9100</v>
      </c>
      <c r="G3853" s="30" t="str">
        <f>+'Categorias-9 feb-Depurado'!G3852</f>
        <v>Herndon</v>
      </c>
      <c r="H3853" s="30">
        <f>+'Categorias-9 feb-Depurado'!H3852</f>
        <v>74238381</v>
      </c>
      <c r="I3853" s="107">
        <f>+'Categorias-9 feb-Depurado'!R3852</f>
        <v>18179187</v>
      </c>
      <c r="J3853" s="108">
        <f t="shared" si="244"/>
        <v>0</v>
      </c>
      <c r="K3853" s="107">
        <f t="shared" si="245"/>
        <v>0</v>
      </c>
      <c r="L3853" s="109">
        <f t="shared" si="246"/>
        <v>18179187</v>
      </c>
      <c r="M3853" s="110">
        <f t="shared" si="247"/>
        <v>1.3858978125225812E-05</v>
      </c>
      <c r="N3853" s="33" t="s">
        <v>4892</v>
      </c>
      <c r="O3853" s="33">
        <f>+'Categorias-9 feb-Depurado'!Y3852</f>
        <v>3925</v>
      </c>
      <c r="P3853" s="111">
        <f>+'Categorias-9 feb-Depurado'!AC3852</f>
        <v>44947</v>
      </c>
      <c r="Q3853" s="111">
        <f>+'Categorias-9 feb-Depurado'!AE3852</f>
        <v>44992</v>
      </c>
      <c r="R3853" s="112" t="str">
        <f>+'Categorias-9 feb-Depurado'!AB3852</f>
        <v>Compras</v>
      </c>
    </row>
    <row r="3854" spans="2:18" s="1" customFormat="1" ht="14.5" hidden="1">
      <c r="B3854" s="57" t="str">
        <f>+'Categorias-9 feb-Depurado'!B3853</f>
        <v>AIRBUS AMERICAS CUSTOMER SERVICES</v>
      </c>
      <c r="C3854" s="30" t="s">
        <v>4900</v>
      </c>
      <c r="D3854" s="31">
        <v>5</v>
      </c>
      <c r="E3854" s="30">
        <f>+'Categorias-9 feb-Depurado'!E3853</f>
        <v>133243459</v>
      </c>
      <c r="F3854" s="30" t="str">
        <f>+'Categorias-9 feb-Depurado'!F3853</f>
        <v>2550 Wasser Terrace Suite 9100</v>
      </c>
      <c r="G3854" s="30" t="str">
        <f>+'Categorias-9 feb-Depurado'!G3853</f>
        <v>Herndon</v>
      </c>
      <c r="H3854" s="30">
        <f>+'Categorias-9 feb-Depurado'!H3853</f>
        <v>74238379</v>
      </c>
      <c r="I3854" s="107">
        <f>+'Categorias-9 feb-Depurado'!R3853</f>
        <v>3635837</v>
      </c>
      <c r="J3854" s="108">
        <f t="shared" si="244"/>
        <v>0</v>
      </c>
      <c r="K3854" s="107">
        <f t="shared" si="245"/>
        <v>0</v>
      </c>
      <c r="L3854" s="109">
        <f t="shared" si="246"/>
        <v>3635837</v>
      </c>
      <c r="M3854" s="110">
        <f t="shared" si="247"/>
        <v>2.771795320103514E-06</v>
      </c>
      <c r="N3854" s="33" t="s">
        <v>4892</v>
      </c>
      <c r="O3854" s="33">
        <f>+'Categorias-9 feb-Depurado'!Y3853</f>
        <v>785</v>
      </c>
      <c r="P3854" s="111">
        <f>+'Categorias-9 feb-Depurado'!AC3853</f>
        <v>44947</v>
      </c>
      <c r="Q3854" s="111">
        <f>+'Categorias-9 feb-Depurado'!AE3853</f>
        <v>44992</v>
      </c>
      <c r="R3854" s="112" t="str">
        <f>+'Categorias-9 feb-Depurado'!AB3853</f>
        <v>Compras</v>
      </c>
    </row>
    <row r="3855" spans="2:18" s="1" customFormat="1" ht="14.5" hidden="1">
      <c r="B3855" s="57" t="str">
        <f>+'Categorias-9 feb-Depurado'!B3854</f>
        <v>AIRBUS AMERICAS CUSTOMER SERVICES</v>
      </c>
      <c r="C3855" s="30" t="s">
        <v>4900</v>
      </c>
      <c r="D3855" s="31">
        <v>5</v>
      </c>
      <c r="E3855" s="30">
        <f>+'Categorias-9 feb-Depurado'!E3854</f>
        <v>133243459</v>
      </c>
      <c r="F3855" s="30" t="str">
        <f>+'Categorias-9 feb-Depurado'!F3854</f>
        <v>2550 Wasser Terrace Suite 9100</v>
      </c>
      <c r="G3855" s="30" t="str">
        <f>+'Categorias-9 feb-Depurado'!G3854</f>
        <v>Herndon</v>
      </c>
      <c r="H3855" s="30">
        <f>+'Categorias-9 feb-Depurado'!H3854</f>
        <v>74240388</v>
      </c>
      <c r="I3855" s="107">
        <f>+'Categorias-9 feb-Depurado'!R3854</f>
        <v>670661</v>
      </c>
      <c r="J3855" s="108">
        <f t="shared" si="248" ref="J3855:J3918">+IF(Q3855&gt;$O$4,0,I3855)</f>
        <v>0</v>
      </c>
      <c r="K3855" s="107">
        <f t="shared" si="249" ref="K3855:K3918">++(((1+$O$5)^(($O$4-Q3855)/365))-1)*J3855</f>
        <v>0</v>
      </c>
      <c r="L3855" s="109">
        <f t="shared" si="250" ref="L3855:L3918">+I3855+K3855</f>
        <v>670661</v>
      </c>
      <c r="M3855" s="110">
        <f t="shared" si="251" ref="M3855:M3918">+L3855/$E$11</f>
        <v>5.1128117711986066E-07</v>
      </c>
      <c r="N3855" s="33" t="s">
        <v>4892</v>
      </c>
      <c r="O3855" s="33">
        <f>+'Categorias-9 feb-Depurado'!Y3854</f>
        <v>144.80000000000001</v>
      </c>
      <c r="P3855" s="111">
        <f>+'Categorias-9 feb-Depurado'!AC3854</f>
        <v>44948</v>
      </c>
      <c r="Q3855" s="111">
        <f>+'Categorias-9 feb-Depurado'!AE3854</f>
        <v>44993</v>
      </c>
      <c r="R3855" s="112" t="str">
        <f>+'Categorias-9 feb-Depurado'!AB3854</f>
        <v>Compras</v>
      </c>
    </row>
    <row r="3856" spans="2:18" s="1" customFormat="1" ht="14.5" hidden="1">
      <c r="B3856" s="57" t="str">
        <f>+'Categorias-9 feb-Depurado'!B3855</f>
        <v>AIRBUS AMERICAS CUSTOMER SERVICES</v>
      </c>
      <c r="C3856" s="30" t="s">
        <v>4900</v>
      </c>
      <c r="D3856" s="31">
        <v>5</v>
      </c>
      <c r="E3856" s="30">
        <f>+'Categorias-9 feb-Depurado'!E3855</f>
        <v>133243459</v>
      </c>
      <c r="F3856" s="30" t="str">
        <f>+'Categorias-9 feb-Depurado'!F3855</f>
        <v>2550 Wasser Terrace Suite 9100</v>
      </c>
      <c r="G3856" s="30" t="str">
        <f>+'Categorias-9 feb-Depurado'!G3855</f>
        <v>Herndon</v>
      </c>
      <c r="H3856" s="30">
        <f>+'Categorias-9 feb-Depurado'!H3855</f>
        <v>74241372</v>
      </c>
      <c r="I3856" s="107">
        <f>+'Categorias-9 feb-Depurado'!R3855</f>
        <v>225098</v>
      </c>
      <c r="J3856" s="108">
        <f t="shared" si="248"/>
        <v>0</v>
      </c>
      <c r="K3856" s="107">
        <f t="shared" si="249"/>
        <v>0</v>
      </c>
      <c r="L3856" s="109">
        <f t="shared" si="250"/>
        <v>225098</v>
      </c>
      <c r="M3856" s="110">
        <f t="shared" si="251"/>
        <v>1.7160438792076235E-07</v>
      </c>
      <c r="N3856" s="33" t="s">
        <v>4892</v>
      </c>
      <c r="O3856" s="33">
        <f>+'Categorias-9 feb-Depurado'!Y3855</f>
        <v>48.600000000000001</v>
      </c>
      <c r="P3856" s="111">
        <f>+'Categorias-9 feb-Depurado'!AC3855</f>
        <v>44949</v>
      </c>
      <c r="Q3856" s="111">
        <f>+'Categorias-9 feb-Depurado'!AE3855</f>
        <v>44994</v>
      </c>
      <c r="R3856" s="112" t="str">
        <f>+'Categorias-9 feb-Depurado'!AB3855</f>
        <v>Compras</v>
      </c>
    </row>
    <row r="3857" spans="2:18" s="1" customFormat="1" ht="14.5" hidden="1">
      <c r="B3857" s="57" t="str">
        <f>+'Categorias-9 feb-Depurado'!B3856</f>
        <v>AIRBUS AMERICAS CUSTOMER SERVICES</v>
      </c>
      <c r="C3857" s="30" t="s">
        <v>4900</v>
      </c>
      <c r="D3857" s="31">
        <v>5</v>
      </c>
      <c r="E3857" s="30">
        <f>+'Categorias-9 feb-Depurado'!E3856</f>
        <v>133243459</v>
      </c>
      <c r="F3857" s="30" t="str">
        <f>+'Categorias-9 feb-Depurado'!F3856</f>
        <v>2550 Wasser Terrace Suite 9100</v>
      </c>
      <c r="G3857" s="30" t="str">
        <f>+'Categorias-9 feb-Depurado'!G3856</f>
        <v>Herndon</v>
      </c>
      <c r="H3857" s="30">
        <f>+'Categorias-9 feb-Depurado'!H3856</f>
        <v>74242494</v>
      </c>
      <c r="I3857" s="107">
        <f>+'Categorias-9 feb-Depurado'!R3856</f>
        <v>13607550</v>
      </c>
      <c r="J3857" s="108">
        <f t="shared" si="248"/>
        <v>0</v>
      </c>
      <c r="K3857" s="107">
        <f t="shared" si="249"/>
        <v>0</v>
      </c>
      <c r="L3857" s="109">
        <f t="shared" si="250"/>
        <v>13607550</v>
      </c>
      <c r="M3857" s="110">
        <f t="shared" si="251"/>
        <v>1.0373771818724154E-05</v>
      </c>
      <c r="N3857" s="33" t="s">
        <v>4892</v>
      </c>
      <c r="O3857" s="33">
        <f>+'Categorias-9 feb-Depurado'!Y3856</f>
        <v>2990</v>
      </c>
      <c r="P3857" s="111">
        <f>+'Categorias-9 feb-Depurado'!AC3856</f>
        <v>44950</v>
      </c>
      <c r="Q3857" s="111">
        <f>+'Categorias-9 feb-Depurado'!AE3856</f>
        <v>44995</v>
      </c>
      <c r="R3857" s="112" t="str">
        <f>+'Categorias-9 feb-Depurado'!AB3856</f>
        <v>Compras</v>
      </c>
    </row>
    <row r="3858" spans="2:18" s="1" customFormat="1" ht="14.5" hidden="1">
      <c r="B3858" s="57" t="str">
        <f>+'Categorias-9 feb-Depurado'!B3857</f>
        <v>AIRBUS AMERICAS CUSTOMER SERVICES</v>
      </c>
      <c r="C3858" s="30" t="s">
        <v>4900</v>
      </c>
      <c r="D3858" s="31">
        <v>5</v>
      </c>
      <c r="E3858" s="30">
        <f>+'Categorias-9 feb-Depurado'!E3857</f>
        <v>133243459</v>
      </c>
      <c r="F3858" s="30" t="str">
        <f>+'Categorias-9 feb-Depurado'!F3857</f>
        <v>2550 Wasser Terrace Suite 9100</v>
      </c>
      <c r="G3858" s="30" t="str">
        <f>+'Categorias-9 feb-Depurado'!G3857</f>
        <v>Herndon</v>
      </c>
      <c r="H3858" s="30">
        <f>+'Categorias-9 feb-Depurado'!H3857</f>
        <v>74242495</v>
      </c>
      <c r="I3858" s="107">
        <f>+'Categorias-9 feb-Depurado'!R3857</f>
        <v>23938365</v>
      </c>
      <c r="J3858" s="108">
        <f t="shared" si="248"/>
        <v>0</v>
      </c>
      <c r="K3858" s="107">
        <f t="shared" si="249"/>
        <v>0</v>
      </c>
      <c r="L3858" s="109">
        <f t="shared" si="250"/>
        <v>23938365</v>
      </c>
      <c r="M3858" s="110">
        <f t="shared" si="251"/>
        <v>1.8249511206891222E-05</v>
      </c>
      <c r="N3858" s="33" t="s">
        <v>4892</v>
      </c>
      <c r="O3858" s="33">
        <f>+'Categorias-9 feb-Depurado'!Y3857</f>
        <v>5260</v>
      </c>
      <c r="P3858" s="111">
        <f>+'Categorias-9 feb-Depurado'!AC3857</f>
        <v>44950</v>
      </c>
      <c r="Q3858" s="111">
        <f>+'Categorias-9 feb-Depurado'!AE3857</f>
        <v>44995</v>
      </c>
      <c r="R3858" s="112" t="str">
        <f>+'Categorias-9 feb-Depurado'!AB3857</f>
        <v>Compras</v>
      </c>
    </row>
    <row r="3859" spans="2:18" s="1" customFormat="1" ht="14.5" hidden="1">
      <c r="B3859" s="57" t="str">
        <f>+'Categorias-9 feb-Depurado'!B3858</f>
        <v>AIRBUS AMERICAS CUSTOMER SERVICES</v>
      </c>
      <c r="C3859" s="30" t="s">
        <v>4900</v>
      </c>
      <c r="D3859" s="31">
        <v>5</v>
      </c>
      <c r="E3859" s="30">
        <f>+'Categorias-9 feb-Depurado'!E3858</f>
        <v>133243459</v>
      </c>
      <c r="F3859" s="30" t="str">
        <f>+'Categorias-9 feb-Depurado'!F3858</f>
        <v>2550 Wasser Terrace Suite 9100</v>
      </c>
      <c r="G3859" s="30" t="str">
        <f>+'Categorias-9 feb-Depurado'!G3858</f>
        <v>Herndon</v>
      </c>
      <c r="H3859" s="30">
        <f>+'Categorias-9 feb-Depurado'!H3858</f>
        <v>74244799</v>
      </c>
      <c r="I3859" s="107">
        <f>+'Categorias-9 feb-Depurado'!R3858</f>
        <v>6546154</v>
      </c>
      <c r="J3859" s="108">
        <f t="shared" si="248"/>
        <v>0</v>
      </c>
      <c r="K3859" s="107">
        <f t="shared" si="249"/>
        <v>0</v>
      </c>
      <c r="L3859" s="109">
        <f t="shared" si="250"/>
        <v>6546154</v>
      </c>
      <c r="M3859" s="110">
        <f t="shared" si="251"/>
        <v>4.9904874783652012E-06</v>
      </c>
      <c r="N3859" s="33" t="s">
        <v>4892</v>
      </c>
      <c r="O3859" s="33">
        <f>+'Categorias-9 feb-Depurado'!Y3858</f>
        <v>1440</v>
      </c>
      <c r="P3859" s="111">
        <f>+'Categorias-9 feb-Depurado'!AC3858</f>
        <v>44951</v>
      </c>
      <c r="Q3859" s="111">
        <f>+'Categorias-9 feb-Depurado'!AE3858</f>
        <v>44996</v>
      </c>
      <c r="R3859" s="112" t="str">
        <f>+'Categorias-9 feb-Depurado'!AB3858</f>
        <v>Compras</v>
      </c>
    </row>
    <row r="3860" spans="2:18" s="1" customFormat="1" ht="14.5" hidden="1">
      <c r="B3860" s="57" t="str">
        <f>+'Categorias-9 feb-Depurado'!B3859</f>
        <v>AIRBUS AMERICAS CUSTOMER SERVICES</v>
      </c>
      <c r="C3860" s="30" t="s">
        <v>4900</v>
      </c>
      <c r="D3860" s="31">
        <v>5</v>
      </c>
      <c r="E3860" s="30">
        <f>+'Categorias-9 feb-Depurado'!E3859</f>
        <v>133243459</v>
      </c>
      <c r="F3860" s="30" t="str">
        <f>+'Categorias-9 feb-Depurado'!F3859</f>
        <v>2550 Wasser Terrace Suite 9100</v>
      </c>
      <c r="G3860" s="30" t="str">
        <f>+'Categorias-9 feb-Depurado'!G3859</f>
        <v>Herndon</v>
      </c>
      <c r="H3860" s="30">
        <f>+'Categorias-9 feb-Depurado'!H3859</f>
        <v>74244800</v>
      </c>
      <c r="I3860" s="107">
        <f>+'Categorias-9 feb-Depurado'!R3859</f>
        <v>145925</v>
      </c>
      <c r="J3860" s="108">
        <f t="shared" si="248"/>
        <v>0</v>
      </c>
      <c r="K3860" s="107">
        <f t="shared" si="249"/>
        <v>0</v>
      </c>
      <c r="L3860" s="109">
        <f t="shared" si="250"/>
        <v>145925</v>
      </c>
      <c r="M3860" s="110">
        <f t="shared" si="251"/>
        <v>1.112465251016768E-07</v>
      </c>
      <c r="N3860" s="33" t="s">
        <v>4892</v>
      </c>
      <c r="O3860" s="33">
        <f>+'Categorias-9 feb-Depurado'!Y3859</f>
        <v>32.100000000000001</v>
      </c>
      <c r="P3860" s="111">
        <f>+'Categorias-9 feb-Depurado'!AC3859</f>
        <v>44951</v>
      </c>
      <c r="Q3860" s="111">
        <f>+'Categorias-9 feb-Depurado'!AE3859</f>
        <v>44996</v>
      </c>
      <c r="R3860" s="112" t="str">
        <f>+'Categorias-9 feb-Depurado'!AB3859</f>
        <v>Compras</v>
      </c>
    </row>
    <row r="3861" spans="2:18" s="1" customFormat="1" ht="14.5" hidden="1">
      <c r="B3861" s="57" t="str">
        <f>+'Categorias-9 feb-Depurado'!B3860</f>
        <v>AIRBUS AMERICAS CUSTOMER SERVICES</v>
      </c>
      <c r="C3861" s="30" t="s">
        <v>4900</v>
      </c>
      <c r="D3861" s="31">
        <v>5</v>
      </c>
      <c r="E3861" s="30">
        <f>+'Categorias-9 feb-Depurado'!E3860</f>
        <v>133243459</v>
      </c>
      <c r="F3861" s="30" t="str">
        <f>+'Categorias-9 feb-Depurado'!F3860</f>
        <v>2550 Wasser Terrace Suite 9100</v>
      </c>
      <c r="G3861" s="30" t="str">
        <f>+'Categorias-9 feb-Depurado'!G3860</f>
        <v>Herndon</v>
      </c>
      <c r="H3861" s="30">
        <f>+'Categorias-9 feb-Depurado'!H3860</f>
        <v>74244801</v>
      </c>
      <c r="I3861" s="107">
        <f>+'Categorias-9 feb-Depurado'!R3860</f>
        <v>158199</v>
      </c>
      <c r="J3861" s="108">
        <f t="shared" si="248"/>
        <v>0</v>
      </c>
      <c r="K3861" s="107">
        <f t="shared" si="249"/>
        <v>0</v>
      </c>
      <c r="L3861" s="109">
        <f t="shared" si="250"/>
        <v>158199</v>
      </c>
      <c r="M3861" s="110">
        <f t="shared" si="251"/>
        <v>1.2060365958238935E-07</v>
      </c>
      <c r="N3861" s="33" t="s">
        <v>4892</v>
      </c>
      <c r="O3861" s="33">
        <f>+'Categorias-9 feb-Depurado'!Y3860</f>
        <v>34.799999999999997</v>
      </c>
      <c r="P3861" s="111">
        <f>+'Categorias-9 feb-Depurado'!AC3860</f>
        <v>44951</v>
      </c>
      <c r="Q3861" s="111">
        <f>+'Categorias-9 feb-Depurado'!AE3860</f>
        <v>44996</v>
      </c>
      <c r="R3861" s="112" t="str">
        <f>+'Categorias-9 feb-Depurado'!AB3860</f>
        <v>Compras</v>
      </c>
    </row>
    <row r="3862" spans="2:18" s="1" customFormat="1" ht="14.5" hidden="1">
      <c r="B3862" s="57" t="str">
        <f>+'Categorias-9 feb-Depurado'!B3861</f>
        <v>AIRBUS AMERICAS CUSTOMER SERVICES</v>
      </c>
      <c r="C3862" s="30" t="s">
        <v>4900</v>
      </c>
      <c r="D3862" s="31">
        <v>5</v>
      </c>
      <c r="E3862" s="30">
        <f>+'Categorias-9 feb-Depurado'!E3861</f>
        <v>133243459</v>
      </c>
      <c r="F3862" s="30" t="str">
        <f>+'Categorias-9 feb-Depurado'!F3861</f>
        <v>2550 Wasser Terrace Suite 9100</v>
      </c>
      <c r="G3862" s="30" t="str">
        <f>+'Categorias-9 feb-Depurado'!G3861</f>
        <v>Herndon</v>
      </c>
      <c r="H3862" s="30">
        <f>+'Categorias-9 feb-Depurado'!H3861</f>
        <v>74248230</v>
      </c>
      <c r="I3862" s="107">
        <f>+'Categorias-9 feb-Depurado'!R3861</f>
        <v>155231</v>
      </c>
      <c r="J3862" s="108">
        <f t="shared" si="248"/>
        <v>0</v>
      </c>
      <c r="K3862" s="107">
        <f t="shared" si="249"/>
        <v>0</v>
      </c>
      <c r="L3862" s="109">
        <f t="shared" si="250"/>
        <v>155231</v>
      </c>
      <c r="M3862" s="110">
        <f t="shared" si="251"/>
        <v>1.1834099255136811E-07</v>
      </c>
      <c r="N3862" s="33" t="s">
        <v>4892</v>
      </c>
      <c r="O3862" s="33">
        <f>+'Categorias-9 feb-Depurado'!Y3861</f>
        <v>34.200000000000003</v>
      </c>
      <c r="P3862" s="111">
        <f>+'Categorias-9 feb-Depurado'!AC3861</f>
        <v>44952</v>
      </c>
      <c r="Q3862" s="111">
        <f>+'Categorias-9 feb-Depurado'!AE3861</f>
        <v>44997</v>
      </c>
      <c r="R3862" s="112" t="str">
        <f>+'Categorias-9 feb-Depurado'!AB3861</f>
        <v>Compras</v>
      </c>
    </row>
    <row r="3863" spans="2:18" s="1" customFormat="1" ht="14.5" hidden="1">
      <c r="B3863" s="57" t="str">
        <f>+'Categorias-9 feb-Depurado'!B3862</f>
        <v>AIRBUS AMERICAS CUSTOMER SERVICES</v>
      </c>
      <c r="C3863" s="30" t="s">
        <v>4900</v>
      </c>
      <c r="D3863" s="31">
        <v>5</v>
      </c>
      <c r="E3863" s="30">
        <f>+'Categorias-9 feb-Depurado'!E3862</f>
        <v>133243459</v>
      </c>
      <c r="F3863" s="30" t="str">
        <f>+'Categorias-9 feb-Depurado'!F3862</f>
        <v>2550 Wasser Terrace Suite 9100</v>
      </c>
      <c r="G3863" s="30" t="str">
        <f>+'Categorias-9 feb-Depurado'!G3862</f>
        <v>Herndon</v>
      </c>
      <c r="H3863" s="30">
        <f>+'Categorias-9 feb-Depurado'!H3862</f>
        <v>74247267</v>
      </c>
      <c r="I3863" s="107">
        <f>+'Categorias-9 feb-Depurado'!R3862</f>
        <v>2137827</v>
      </c>
      <c r="J3863" s="108">
        <f t="shared" si="248"/>
        <v>0</v>
      </c>
      <c r="K3863" s="107">
        <f t="shared" si="249"/>
        <v>0</v>
      </c>
      <c r="L3863" s="109">
        <f t="shared" si="250"/>
        <v>2137827</v>
      </c>
      <c r="M3863" s="110">
        <f t="shared" si="251"/>
        <v>1.62978122335818E-06</v>
      </c>
      <c r="N3863" s="33" t="s">
        <v>4892</v>
      </c>
      <c r="O3863" s="33">
        <f>+'Categorias-9 feb-Depurado'!Y3862</f>
        <v>471</v>
      </c>
      <c r="P3863" s="111">
        <f>+'Categorias-9 feb-Depurado'!AC3862</f>
        <v>44952</v>
      </c>
      <c r="Q3863" s="111">
        <f>+'Categorias-9 feb-Depurado'!AE3862</f>
        <v>44997</v>
      </c>
      <c r="R3863" s="112" t="str">
        <f>+'Categorias-9 feb-Depurado'!AB3862</f>
        <v>Compras</v>
      </c>
    </row>
    <row r="3864" spans="2:18" s="1" customFormat="1" ht="14.5" hidden="1">
      <c r="B3864" s="57" t="str">
        <f>+'Categorias-9 feb-Depurado'!B3863</f>
        <v>AIRBUS AMERICAS CUSTOMER SERVICES</v>
      </c>
      <c r="C3864" s="30" t="s">
        <v>4900</v>
      </c>
      <c r="D3864" s="31">
        <v>5</v>
      </c>
      <c r="E3864" s="30">
        <f>+'Categorias-9 feb-Depurado'!E3863</f>
        <v>133243459</v>
      </c>
      <c r="F3864" s="30" t="str">
        <f>+'Categorias-9 feb-Depurado'!F3863</f>
        <v>2550 Wasser Terrace Suite 9100</v>
      </c>
      <c r="G3864" s="30" t="str">
        <f>+'Categorias-9 feb-Depurado'!G3863</f>
        <v>Herndon</v>
      </c>
      <c r="H3864" s="30">
        <f>+'Categorias-9 feb-Depurado'!H3863</f>
        <v>74247268</v>
      </c>
      <c r="I3864" s="107">
        <f>+'Categorias-9 feb-Depurado'!R3863</f>
        <v>712609</v>
      </c>
      <c r="J3864" s="108">
        <f t="shared" si="248"/>
        <v>0</v>
      </c>
      <c r="K3864" s="107">
        <f t="shared" si="249"/>
        <v>0</v>
      </c>
      <c r="L3864" s="109">
        <f t="shared" si="250"/>
        <v>712609</v>
      </c>
      <c r="M3864" s="110">
        <f t="shared" si="251"/>
        <v>5.4326040778606002E-07</v>
      </c>
      <c r="N3864" s="33" t="s">
        <v>4892</v>
      </c>
      <c r="O3864" s="33">
        <f>+'Categorias-9 feb-Depurado'!Y3863</f>
        <v>157</v>
      </c>
      <c r="P3864" s="111">
        <f>+'Categorias-9 feb-Depurado'!AC3863</f>
        <v>44952</v>
      </c>
      <c r="Q3864" s="111">
        <f>+'Categorias-9 feb-Depurado'!AE3863</f>
        <v>44997</v>
      </c>
      <c r="R3864" s="112" t="str">
        <f>+'Categorias-9 feb-Depurado'!AB3863</f>
        <v>Compras</v>
      </c>
    </row>
    <row r="3865" spans="2:18" s="1" customFormat="1" ht="14.5" hidden="1">
      <c r="B3865" s="57" t="str">
        <f>+'Categorias-9 feb-Depurado'!B3864</f>
        <v>AIRBUS AMERICAS CUSTOMER SERVICES</v>
      </c>
      <c r="C3865" s="30" t="s">
        <v>4900</v>
      </c>
      <c r="D3865" s="31">
        <v>5</v>
      </c>
      <c r="E3865" s="30">
        <f>+'Categorias-9 feb-Depurado'!E3864</f>
        <v>133243459</v>
      </c>
      <c r="F3865" s="30" t="str">
        <f>+'Categorias-9 feb-Depurado'!F3864</f>
        <v>2550 Wasser Terrace Suite 9100</v>
      </c>
      <c r="G3865" s="30" t="str">
        <f>+'Categorias-9 feb-Depurado'!G3864</f>
        <v>Herndon</v>
      </c>
      <c r="H3865" s="30">
        <f>+'Categorias-9 feb-Depurado'!H3864</f>
        <v>74247269</v>
      </c>
      <c r="I3865" s="107">
        <f>+'Categorias-9 feb-Depurado'!R3864</f>
        <v>14342956</v>
      </c>
      <c r="J3865" s="108">
        <f t="shared" si="248"/>
        <v>0</v>
      </c>
      <c r="K3865" s="107">
        <f t="shared" si="249"/>
        <v>0</v>
      </c>
      <c r="L3865" s="109">
        <f t="shared" si="250"/>
        <v>14342956</v>
      </c>
      <c r="M3865" s="110">
        <f t="shared" si="251"/>
        <v>1.0934411613405831E-05</v>
      </c>
      <c r="N3865" s="33" t="s">
        <v>4892</v>
      </c>
      <c r="O3865" s="33">
        <f>+'Categorias-9 feb-Depurado'!Y3864</f>
        <v>3160</v>
      </c>
      <c r="P3865" s="111">
        <f>+'Categorias-9 feb-Depurado'!AC3864</f>
        <v>44952</v>
      </c>
      <c r="Q3865" s="111">
        <f>+'Categorias-9 feb-Depurado'!AE3864</f>
        <v>44997</v>
      </c>
      <c r="R3865" s="112" t="str">
        <f>+'Categorias-9 feb-Depurado'!AB3864</f>
        <v>Compras</v>
      </c>
    </row>
    <row r="3866" spans="2:18" s="1" customFormat="1" ht="14.5" hidden="1">
      <c r="B3866" s="57" t="str">
        <f>+'Categorias-9 feb-Depurado'!B3865</f>
        <v>AIRBUS AMERICAS CUSTOMER SERVICES</v>
      </c>
      <c r="C3866" s="30" t="s">
        <v>4900</v>
      </c>
      <c r="D3866" s="31">
        <v>5</v>
      </c>
      <c r="E3866" s="30">
        <f>+'Categorias-9 feb-Depurado'!E3865</f>
        <v>133243459</v>
      </c>
      <c r="F3866" s="30" t="str">
        <f>+'Categorias-9 feb-Depurado'!F3865</f>
        <v>2550 Wasser Terrace Suite 9100</v>
      </c>
      <c r="G3866" s="30" t="str">
        <f>+'Categorias-9 feb-Depurado'!G3865</f>
        <v>Herndon</v>
      </c>
      <c r="H3866" s="30">
        <f>+'Categorias-9 feb-Depurado'!H3865</f>
        <v>74247266</v>
      </c>
      <c r="I3866" s="107">
        <f>+'Categorias-9 feb-Depurado'!R3865</f>
        <v>2204095</v>
      </c>
      <c r="J3866" s="108">
        <f t="shared" si="248"/>
        <v>0</v>
      </c>
      <c r="K3866" s="107">
        <f t="shared" si="249"/>
        <v>0</v>
      </c>
      <c r="L3866" s="109">
        <f t="shared" si="250"/>
        <v>2204095</v>
      </c>
      <c r="M3866" s="110">
        <f t="shared" si="251"/>
        <v>1.6803009062462246E-06</v>
      </c>
      <c r="N3866" s="33" t="s">
        <v>4892</v>
      </c>
      <c r="O3866" s="33">
        <f>+'Categorias-9 feb-Depurado'!Y3865</f>
        <v>485.60000000000002</v>
      </c>
      <c r="P3866" s="111">
        <f>+'Categorias-9 feb-Depurado'!AC3865</f>
        <v>44952</v>
      </c>
      <c r="Q3866" s="111">
        <f>+'Categorias-9 feb-Depurado'!AE3865</f>
        <v>44997</v>
      </c>
      <c r="R3866" s="112" t="str">
        <f>+'Categorias-9 feb-Depurado'!AB3865</f>
        <v>Compras</v>
      </c>
    </row>
    <row r="3867" spans="2:18" s="1" customFormat="1" ht="14.5" hidden="1">
      <c r="B3867" s="57" t="str">
        <f>+'Categorias-9 feb-Depurado'!B3866</f>
        <v>AIRBUS AMERICAS CUSTOMER SERVICES</v>
      </c>
      <c r="C3867" s="30" t="s">
        <v>4900</v>
      </c>
      <c r="D3867" s="31">
        <v>5</v>
      </c>
      <c r="E3867" s="30">
        <f>+'Categorias-9 feb-Depurado'!E3866</f>
        <v>133243459</v>
      </c>
      <c r="F3867" s="30" t="str">
        <f>+'Categorias-9 feb-Depurado'!F3866</f>
        <v>2550 Wasser Terrace Suite 9100</v>
      </c>
      <c r="G3867" s="30" t="str">
        <f>+'Categorias-9 feb-Depurado'!G3866</f>
        <v>Herndon</v>
      </c>
      <c r="H3867" s="30">
        <f>+'Categorias-9 feb-Depurado'!H3866</f>
        <v>74249576</v>
      </c>
      <c r="I3867" s="107">
        <f>+'Categorias-9 feb-Depurado'!R3866</f>
        <v>2267688</v>
      </c>
      <c r="J3867" s="108">
        <f t="shared" si="248"/>
        <v>0</v>
      </c>
      <c r="K3867" s="107">
        <f t="shared" si="249"/>
        <v>0</v>
      </c>
      <c r="L3867" s="109">
        <f t="shared" si="250"/>
        <v>2267688</v>
      </c>
      <c r="M3867" s="110">
        <f t="shared" si="251"/>
        <v>1.7287812918606906E-06</v>
      </c>
      <c r="N3867" s="33" t="s">
        <v>4892</v>
      </c>
      <c r="O3867" s="33">
        <f>+'Categorias-9 feb-Depurado'!Y3866</f>
        <v>500.39999999999998</v>
      </c>
      <c r="P3867" s="111">
        <f>+'Categorias-9 feb-Depurado'!AC3866</f>
        <v>44953</v>
      </c>
      <c r="Q3867" s="111">
        <f>+'Categorias-9 feb-Depurado'!AE3866</f>
        <v>44998</v>
      </c>
      <c r="R3867" s="112" t="str">
        <f>+'Categorias-9 feb-Depurado'!AB3866</f>
        <v>Compras</v>
      </c>
    </row>
    <row r="3868" spans="2:18" s="1" customFormat="1" ht="14.5" hidden="1">
      <c r="B3868" s="57" t="str">
        <f>+'Categorias-9 feb-Depurado'!B3867</f>
        <v>AIRBUS AMERICAS CUSTOMER SERVICES</v>
      </c>
      <c r="C3868" s="30" t="s">
        <v>4900</v>
      </c>
      <c r="D3868" s="31">
        <v>5</v>
      </c>
      <c r="E3868" s="30">
        <f>+'Categorias-9 feb-Depurado'!E3867</f>
        <v>133243459</v>
      </c>
      <c r="F3868" s="30" t="str">
        <f>+'Categorias-9 feb-Depurado'!F3867</f>
        <v>2550 Wasser Terrace Suite 9100</v>
      </c>
      <c r="G3868" s="30" t="str">
        <f>+'Categorias-9 feb-Depurado'!G3867</f>
        <v>Herndon</v>
      </c>
      <c r="H3868" s="30">
        <f>+'Categorias-9 feb-Depurado'!H3867</f>
        <v>74249575</v>
      </c>
      <c r="I3868" s="107">
        <f>+'Categorias-9 feb-Depurado'!R3867</f>
        <v>7810924</v>
      </c>
      <c r="J3868" s="108">
        <f t="shared" si="248"/>
        <v>0</v>
      </c>
      <c r="K3868" s="107">
        <f t="shared" si="249"/>
        <v>0</v>
      </c>
      <c r="L3868" s="109">
        <f t="shared" si="250"/>
        <v>7810924</v>
      </c>
      <c r="M3868" s="110">
        <f t="shared" si="251"/>
        <v>5.9546900999368842E-06</v>
      </c>
      <c r="N3868" s="33" t="s">
        <v>4892</v>
      </c>
      <c r="O3868" s="33">
        <f>+'Categorias-9 feb-Depurado'!Y3867</f>
        <v>1723.5999999999999</v>
      </c>
      <c r="P3868" s="111">
        <f>+'Categorias-9 feb-Depurado'!AC3867</f>
        <v>44953</v>
      </c>
      <c r="Q3868" s="111">
        <f>+'Categorias-9 feb-Depurado'!AE3867</f>
        <v>44998</v>
      </c>
      <c r="R3868" s="112" t="str">
        <f>+'Categorias-9 feb-Depurado'!AB3867</f>
        <v>Compras</v>
      </c>
    </row>
    <row r="3869" spans="2:18" s="1" customFormat="1" ht="14.5" hidden="1">
      <c r="B3869" s="57" t="str">
        <f>+'Categorias-9 feb-Depurado'!B3868</f>
        <v>AIRBUS AMERICAS CUSTOMER SERVICES</v>
      </c>
      <c r="C3869" s="30" t="s">
        <v>4900</v>
      </c>
      <c r="D3869" s="31">
        <v>5</v>
      </c>
      <c r="E3869" s="30">
        <f>+'Categorias-9 feb-Depurado'!E3868</f>
        <v>133243459</v>
      </c>
      <c r="F3869" s="30" t="str">
        <f>+'Categorias-9 feb-Depurado'!F3868</f>
        <v>2550 Wasser Terrace Suite 9100</v>
      </c>
      <c r="G3869" s="30" t="str">
        <f>+'Categorias-9 feb-Depurado'!G3868</f>
        <v>Herndon</v>
      </c>
      <c r="H3869" s="30">
        <f>+'Categorias-9 feb-Depurado'!H3868</f>
        <v>74249577</v>
      </c>
      <c r="I3869" s="107">
        <f>+'Categorias-9 feb-Depurado'!R3868</f>
        <v>2519653</v>
      </c>
      <c r="J3869" s="108">
        <f t="shared" si="248"/>
        <v>0</v>
      </c>
      <c r="K3869" s="107">
        <f t="shared" si="249"/>
        <v>0</v>
      </c>
      <c r="L3869" s="109">
        <f t="shared" si="250"/>
        <v>2519653</v>
      </c>
      <c r="M3869" s="110">
        <f t="shared" si="251"/>
        <v>1.9208678479493935E-06</v>
      </c>
      <c r="N3869" s="33" t="s">
        <v>4892</v>
      </c>
      <c r="O3869" s="33">
        <f>+'Categorias-9 feb-Depurado'!Y3868</f>
        <v>556</v>
      </c>
      <c r="P3869" s="111">
        <f>+'Categorias-9 feb-Depurado'!AC3868</f>
        <v>44953</v>
      </c>
      <c r="Q3869" s="111">
        <f>+'Categorias-9 feb-Depurado'!AE3868</f>
        <v>44998</v>
      </c>
      <c r="R3869" s="112" t="str">
        <f>+'Categorias-9 feb-Depurado'!AB3868</f>
        <v>Compras</v>
      </c>
    </row>
    <row r="3870" spans="2:18" s="1" customFormat="1" ht="14.5" hidden="1">
      <c r="B3870" s="57" t="str">
        <f>+'Categorias-9 feb-Depurado'!B3869</f>
        <v>AIRBUS AMERICAS CUSTOMER SERVICES</v>
      </c>
      <c r="C3870" s="30" t="s">
        <v>4900</v>
      </c>
      <c r="D3870" s="31">
        <v>5</v>
      </c>
      <c r="E3870" s="30">
        <f>+'Categorias-9 feb-Depurado'!E3869</f>
        <v>133243459</v>
      </c>
      <c r="F3870" s="30" t="str">
        <f>+'Categorias-9 feb-Depurado'!F3869</f>
        <v>2550 Wasser Terrace Suite 9100</v>
      </c>
      <c r="G3870" s="30" t="str">
        <f>+'Categorias-9 feb-Depurado'!G3869</f>
        <v>Herndon</v>
      </c>
      <c r="H3870" s="30">
        <f>+'Categorias-9 feb-Depurado'!H3869</f>
        <v>74251906</v>
      </c>
      <c r="I3870" s="107">
        <f>+'Categorias-9 feb-Depurado'!R3869</f>
        <v>2747294</v>
      </c>
      <c r="J3870" s="108">
        <f t="shared" si="248"/>
        <v>0</v>
      </c>
      <c r="K3870" s="107">
        <f t="shared" si="249"/>
        <v>0</v>
      </c>
      <c r="L3870" s="109">
        <f t="shared" si="250"/>
        <v>2747294</v>
      </c>
      <c r="M3870" s="110">
        <f t="shared" si="251"/>
        <v>2.0944109023997675E-06</v>
      </c>
      <c r="N3870" s="33" t="s">
        <v>4892</v>
      </c>
      <c r="O3870" s="33">
        <f>+'Categorias-9 feb-Depurado'!Y3869</f>
        <v>604</v>
      </c>
      <c r="P3870" s="111">
        <f>+'Categorias-9 feb-Depurado'!AC3869</f>
        <v>44954</v>
      </c>
      <c r="Q3870" s="111">
        <f>+'Categorias-9 feb-Depurado'!AE3869</f>
        <v>44999</v>
      </c>
      <c r="R3870" s="112" t="str">
        <f>+'Categorias-9 feb-Depurado'!AB3869</f>
        <v>Compras</v>
      </c>
    </row>
    <row r="3871" spans="2:18" s="1" customFormat="1" ht="14.5" hidden="1">
      <c r="B3871" s="57" t="str">
        <f>+'Categorias-9 feb-Depurado'!B3870</f>
        <v>AIRBUS AMERICAS CUSTOMER SERVICES</v>
      </c>
      <c r="C3871" s="30" t="s">
        <v>4900</v>
      </c>
      <c r="D3871" s="31">
        <v>5</v>
      </c>
      <c r="E3871" s="30">
        <f>+'Categorias-9 feb-Depurado'!E3870</f>
        <v>133243459</v>
      </c>
      <c r="F3871" s="30" t="str">
        <f>+'Categorias-9 feb-Depurado'!F3870</f>
        <v>2550 Wasser Terrace Suite 9100</v>
      </c>
      <c r="G3871" s="30" t="str">
        <f>+'Categorias-9 feb-Depurado'!G3870</f>
        <v>Herndon</v>
      </c>
      <c r="H3871" s="30">
        <f>+'Categorias-9 feb-Depurado'!H3870</f>
        <v>74251907</v>
      </c>
      <c r="I3871" s="107">
        <f>+'Categorias-9 feb-Depurado'!R3870</f>
        <v>1605621</v>
      </c>
      <c r="J3871" s="108">
        <f t="shared" si="248"/>
        <v>0</v>
      </c>
      <c r="K3871" s="107">
        <f t="shared" si="249"/>
        <v>0</v>
      </c>
      <c r="L3871" s="109">
        <f t="shared" si="250"/>
        <v>1605621</v>
      </c>
      <c r="M3871" s="110">
        <f t="shared" si="251"/>
        <v>1.2240517860563947E-06</v>
      </c>
      <c r="N3871" s="33" t="s">
        <v>4892</v>
      </c>
      <c r="O3871" s="33">
        <f>+'Categorias-9 feb-Depurado'!Y3870</f>
        <v>353</v>
      </c>
      <c r="P3871" s="111">
        <f>+'Categorias-9 feb-Depurado'!AC3870</f>
        <v>44954</v>
      </c>
      <c r="Q3871" s="111">
        <f>+'Categorias-9 feb-Depurado'!AE3870</f>
        <v>44999</v>
      </c>
      <c r="R3871" s="112" t="str">
        <f>+'Categorias-9 feb-Depurado'!AB3870</f>
        <v>Compras</v>
      </c>
    </row>
    <row r="3872" spans="2:18" s="1" customFormat="1" ht="14.5" hidden="1">
      <c r="B3872" s="57" t="str">
        <f>+'Categorias-9 feb-Depurado'!B3871</f>
        <v>AIRBUS AMERICAS CUSTOMER SERVICES</v>
      </c>
      <c r="C3872" s="30" t="s">
        <v>4900</v>
      </c>
      <c r="D3872" s="31">
        <v>5</v>
      </c>
      <c r="E3872" s="30">
        <f>+'Categorias-9 feb-Depurado'!E3871</f>
        <v>133243459</v>
      </c>
      <c r="F3872" s="30" t="str">
        <f>+'Categorias-9 feb-Depurado'!F3871</f>
        <v>2550 Wasser Terrace Suite 9100</v>
      </c>
      <c r="G3872" s="30" t="str">
        <f>+'Categorias-9 feb-Depurado'!G3871</f>
        <v>Herndon</v>
      </c>
      <c r="H3872" s="30">
        <f>+'Categorias-9 feb-Depurado'!H3871</f>
        <v>74256011</v>
      </c>
      <c r="I3872" s="107">
        <f>+'Categorias-9 feb-Depurado'!R3871</f>
        <v>481749</v>
      </c>
      <c r="J3872" s="108">
        <f t="shared" si="248"/>
        <v>0</v>
      </c>
      <c r="K3872" s="107">
        <f t="shared" si="249"/>
        <v>0</v>
      </c>
      <c r="L3872" s="109">
        <f t="shared" si="250"/>
        <v>481749</v>
      </c>
      <c r="M3872" s="110">
        <f t="shared" si="251"/>
        <v>3.6726333542030288E-07</v>
      </c>
      <c r="N3872" s="33" t="s">
        <v>4892</v>
      </c>
      <c r="O3872" s="33">
        <f>+'Categorias-9 feb-Depurado'!Y3871</f>
        <v>104</v>
      </c>
      <c r="P3872" s="111">
        <f>+'Categorias-9 feb-Depurado'!AC3871</f>
        <v>44957</v>
      </c>
      <c r="Q3872" s="111">
        <f>+'Categorias-9 feb-Depurado'!AE3871</f>
        <v>45002</v>
      </c>
      <c r="R3872" s="112" t="str">
        <f>+'Categorias-9 feb-Depurado'!AB3871</f>
        <v>Compras</v>
      </c>
    </row>
    <row r="3873" spans="2:18" s="1" customFormat="1" ht="14.5" hidden="1">
      <c r="B3873" s="57" t="str">
        <f>+'Categorias-9 feb-Depurado'!B3872</f>
        <v>AIRBUS AMERICAS CUSTOMER SERVICES</v>
      </c>
      <c r="C3873" s="30" t="s">
        <v>4900</v>
      </c>
      <c r="D3873" s="31">
        <v>5</v>
      </c>
      <c r="E3873" s="30">
        <f>+'Categorias-9 feb-Depurado'!E3872</f>
        <v>133243459</v>
      </c>
      <c r="F3873" s="30" t="str">
        <f>+'Categorias-9 feb-Depurado'!F3872</f>
        <v>2550 Wasser Terrace Suite 9100</v>
      </c>
      <c r="G3873" s="30" t="str">
        <f>+'Categorias-9 feb-Depurado'!G3872</f>
        <v>Herndon</v>
      </c>
      <c r="H3873" s="30">
        <f>+'Categorias-9 feb-Depurado'!H3872</f>
        <v>74256012</v>
      </c>
      <c r="I3873" s="107">
        <f>+'Categorias-9 feb-Depurado'!R3872</f>
        <v>12923838</v>
      </c>
      <c r="J3873" s="108">
        <f t="shared" si="248"/>
        <v>0</v>
      </c>
      <c r="K3873" s="107">
        <f t="shared" si="249"/>
        <v>0</v>
      </c>
      <c r="L3873" s="109">
        <f t="shared" si="250"/>
        <v>12923838</v>
      </c>
      <c r="M3873" s="110">
        <f t="shared" si="251"/>
        <v>9.8525411579715919E-06</v>
      </c>
      <c r="N3873" s="33" t="s">
        <v>4892</v>
      </c>
      <c r="O3873" s="33">
        <f>+'Categorias-9 feb-Depurado'!Y3872</f>
        <v>2790</v>
      </c>
      <c r="P3873" s="111">
        <f>+'Categorias-9 feb-Depurado'!AC3872</f>
        <v>44957</v>
      </c>
      <c r="Q3873" s="111">
        <f>+'Categorias-9 feb-Depurado'!AE3872</f>
        <v>45002</v>
      </c>
      <c r="R3873" s="112" t="str">
        <f>+'Categorias-9 feb-Depurado'!AB3872</f>
        <v>Compras</v>
      </c>
    </row>
    <row r="3874" spans="2:18" s="1" customFormat="1" ht="14.5" hidden="1">
      <c r="B3874" s="57" t="str">
        <f>+'Categorias-9 feb-Depurado'!B3873</f>
        <v>AIRBUS AMERICAS CUSTOMER SERVICES</v>
      </c>
      <c r="C3874" s="30" t="s">
        <v>4900</v>
      </c>
      <c r="D3874" s="31">
        <v>5</v>
      </c>
      <c r="E3874" s="30">
        <f>+'Categorias-9 feb-Depurado'!E3873</f>
        <v>133243459</v>
      </c>
      <c r="F3874" s="30" t="str">
        <f>+'Categorias-9 feb-Depurado'!F3873</f>
        <v>2550 Wasser Terrace Suite 9100</v>
      </c>
      <c r="G3874" s="30" t="str">
        <f>+'Categorias-9 feb-Depurado'!G3873</f>
        <v>Herndon</v>
      </c>
      <c r="H3874" s="30">
        <f>+'Categorias-9 feb-Depurado'!H3873</f>
        <v>74256007</v>
      </c>
      <c r="I3874" s="107">
        <f>+'Categorias-9 feb-Depurado'!R3873</f>
        <v>1036223</v>
      </c>
      <c r="J3874" s="108">
        <f t="shared" si="248"/>
        <v>0</v>
      </c>
      <c r="K3874" s="107">
        <f t="shared" si="249"/>
        <v>0</v>
      </c>
      <c r="L3874" s="109">
        <f t="shared" si="250"/>
        <v>1036223</v>
      </c>
      <c r="M3874" s="110">
        <f t="shared" si="251"/>
        <v>7.8996887428771519E-07</v>
      </c>
      <c r="N3874" s="33" t="s">
        <v>4892</v>
      </c>
      <c r="O3874" s="33">
        <f>+'Categorias-9 feb-Depurado'!Y3873</f>
        <v>223.69999999999999</v>
      </c>
      <c r="P3874" s="111">
        <f>+'Categorias-9 feb-Depurado'!AC3873</f>
        <v>44957</v>
      </c>
      <c r="Q3874" s="111">
        <f>+'Categorias-9 feb-Depurado'!AE3873</f>
        <v>45002</v>
      </c>
      <c r="R3874" s="112" t="str">
        <f>+'Categorias-9 feb-Depurado'!AB3873</f>
        <v>Compras</v>
      </c>
    </row>
    <row r="3875" spans="2:18" s="1" customFormat="1" ht="14.5" hidden="1">
      <c r="B3875" s="57" t="str">
        <f>+'Categorias-9 feb-Depurado'!B3874</f>
        <v>AIRBUS AMERICAS CUSTOMER SERVICES</v>
      </c>
      <c r="C3875" s="30" t="s">
        <v>4900</v>
      </c>
      <c r="D3875" s="31">
        <v>5</v>
      </c>
      <c r="E3875" s="30">
        <f>+'Categorias-9 feb-Depurado'!E3874</f>
        <v>133243459</v>
      </c>
      <c r="F3875" s="30" t="str">
        <f>+'Categorias-9 feb-Depurado'!F3874</f>
        <v>2550 Wasser Terrace Suite 9100</v>
      </c>
      <c r="G3875" s="30" t="str">
        <f>+'Categorias-9 feb-Depurado'!G3874</f>
        <v>Herndon</v>
      </c>
      <c r="H3875" s="30">
        <f>+'Categorias-9 feb-Depurado'!H3874</f>
        <v>74256008</v>
      </c>
      <c r="I3875" s="107">
        <f>+'Categorias-9 feb-Depurado'!R3874</f>
        <v>155363988</v>
      </c>
      <c r="J3875" s="108">
        <f t="shared" si="248"/>
        <v>0</v>
      </c>
      <c r="K3875" s="107">
        <f t="shared" si="249"/>
        <v>0</v>
      </c>
      <c r="L3875" s="109">
        <f t="shared" si="250"/>
        <v>155363988</v>
      </c>
      <c r="M3875" s="110">
        <f t="shared" si="251"/>
        <v>0.00011844237650120688</v>
      </c>
      <c r="N3875" s="33" t="s">
        <v>4892</v>
      </c>
      <c r="O3875" s="33">
        <f>+'Categorias-9 feb-Depurado'!Y3874</f>
        <v>33540</v>
      </c>
      <c r="P3875" s="111">
        <f>+'Categorias-9 feb-Depurado'!AC3874</f>
        <v>44957</v>
      </c>
      <c r="Q3875" s="111">
        <f>+'Categorias-9 feb-Depurado'!AE3874</f>
        <v>45002</v>
      </c>
      <c r="R3875" s="112" t="str">
        <f>+'Categorias-9 feb-Depurado'!AB3874</f>
        <v>Compras</v>
      </c>
    </row>
    <row r="3876" spans="2:18" s="1" customFormat="1" ht="14.5" hidden="1">
      <c r="B3876" s="57" t="str">
        <f>+'Categorias-9 feb-Depurado'!B3875</f>
        <v>AIRBUS AMERICAS CUSTOMER SERVICES</v>
      </c>
      <c r="C3876" s="30" t="s">
        <v>4900</v>
      </c>
      <c r="D3876" s="31">
        <v>5</v>
      </c>
      <c r="E3876" s="30">
        <f>+'Categorias-9 feb-Depurado'!E3875</f>
        <v>133243459</v>
      </c>
      <c r="F3876" s="30" t="str">
        <f>+'Categorias-9 feb-Depurado'!F3875</f>
        <v>2550 Wasser Terrace Suite 9100</v>
      </c>
      <c r="G3876" s="30" t="str">
        <f>+'Categorias-9 feb-Depurado'!G3875</f>
        <v>Herndon</v>
      </c>
      <c r="H3876" s="30">
        <f>+'Categorias-9 feb-Depurado'!H3875</f>
        <v>74256010</v>
      </c>
      <c r="I3876" s="107">
        <f>+'Categorias-9 feb-Depurado'!R3875</f>
        <v>28626996</v>
      </c>
      <c r="J3876" s="108">
        <f t="shared" si="248"/>
        <v>0</v>
      </c>
      <c r="K3876" s="107">
        <f t="shared" si="249"/>
        <v>0</v>
      </c>
      <c r="L3876" s="109">
        <f t="shared" si="250"/>
        <v>28626996</v>
      </c>
      <c r="M3876" s="110">
        <f t="shared" si="251"/>
        <v>2.1823908371420944E-05</v>
      </c>
      <c r="N3876" s="33" t="s">
        <v>4892</v>
      </c>
      <c r="O3876" s="33">
        <f>+'Categorias-9 feb-Depurado'!Y3875</f>
        <v>6180</v>
      </c>
      <c r="P3876" s="111">
        <f>+'Categorias-9 feb-Depurado'!AC3875</f>
        <v>44957</v>
      </c>
      <c r="Q3876" s="111">
        <f>+'Categorias-9 feb-Depurado'!AE3875</f>
        <v>45002</v>
      </c>
      <c r="R3876" s="112" t="str">
        <f>+'Categorias-9 feb-Depurado'!AB3875</f>
        <v>Compras</v>
      </c>
    </row>
    <row r="3877" spans="2:18" s="1" customFormat="1" ht="14.5" hidden="1">
      <c r="B3877" s="57" t="str">
        <f>+'Categorias-9 feb-Depurado'!B3876</f>
        <v>AIRBUS AMERICAS CUSTOMER SERVICES</v>
      </c>
      <c r="C3877" s="30" t="s">
        <v>4900</v>
      </c>
      <c r="D3877" s="31">
        <v>5</v>
      </c>
      <c r="E3877" s="30">
        <f>+'Categorias-9 feb-Depurado'!E3876</f>
        <v>133243459</v>
      </c>
      <c r="F3877" s="30" t="str">
        <f>+'Categorias-9 feb-Depurado'!F3876</f>
        <v>2550 Wasser Terrace Suite 9100</v>
      </c>
      <c r="G3877" s="30" t="str">
        <f>+'Categorias-9 feb-Depurado'!G3876</f>
        <v>Herndon</v>
      </c>
      <c r="H3877" s="30">
        <f>+'Categorias-9 feb-Depurado'!H3876</f>
        <v>74256009</v>
      </c>
      <c r="I3877" s="107">
        <f>+'Categorias-9 feb-Depurado'!R3876</f>
        <v>11626822</v>
      </c>
      <c r="J3877" s="108">
        <f t="shared" si="248"/>
        <v>0</v>
      </c>
      <c r="K3877" s="107">
        <f t="shared" si="249"/>
        <v>0</v>
      </c>
      <c r="L3877" s="109">
        <f t="shared" si="250"/>
        <v>11626822</v>
      </c>
      <c r="M3877" s="110">
        <f t="shared" si="251"/>
        <v>8.8637556654153021E-06</v>
      </c>
      <c r="N3877" s="33" t="s">
        <v>4892</v>
      </c>
      <c r="O3877" s="33">
        <f>+'Categorias-9 feb-Depurado'!Y3876</f>
        <v>2510</v>
      </c>
      <c r="P3877" s="111">
        <f>+'Categorias-9 feb-Depurado'!AC3876</f>
        <v>44957</v>
      </c>
      <c r="Q3877" s="111">
        <f>+'Categorias-9 feb-Depurado'!AE3876</f>
        <v>45002</v>
      </c>
      <c r="R3877" s="112" t="str">
        <f>+'Categorias-9 feb-Depurado'!AB3876</f>
        <v>Compras</v>
      </c>
    </row>
    <row r="3878" spans="2:18" s="1" customFormat="1" ht="14.5" hidden="1">
      <c r="B3878" s="57" t="str">
        <f>+'Categorias-9 feb-Depurado'!B3877</f>
        <v>AIRBUS AMERICAS CUSTOMER SERVICES</v>
      </c>
      <c r="C3878" s="30" t="s">
        <v>4900</v>
      </c>
      <c r="D3878" s="31">
        <v>5</v>
      </c>
      <c r="E3878" s="30">
        <f>+'Categorias-9 feb-Depurado'!E3877</f>
        <v>133243459</v>
      </c>
      <c r="F3878" s="30" t="str">
        <f>+'Categorias-9 feb-Depurado'!F3877</f>
        <v>2550 Wasser Terrace Suite 9100</v>
      </c>
      <c r="G3878" s="30" t="str">
        <f>+'Categorias-9 feb-Depurado'!G3877</f>
        <v>Herndon</v>
      </c>
      <c r="H3878" s="30">
        <f>+'Categorias-9 feb-Depurado'!H3877</f>
        <v>74258351</v>
      </c>
      <c r="I3878" s="107">
        <f>+'Categorias-9 feb-Depurado'!R3877</f>
        <v>13248795</v>
      </c>
      <c r="J3878" s="108">
        <f t="shared" si="248"/>
        <v>0</v>
      </c>
      <c r="K3878" s="107">
        <f t="shared" si="249"/>
        <v>0</v>
      </c>
      <c r="L3878" s="109">
        <f t="shared" si="250"/>
        <v>13248795</v>
      </c>
      <c r="M3878" s="110">
        <f t="shared" si="251"/>
        <v>1.0100273466057702E-05</v>
      </c>
      <c r="N3878" s="33" t="s">
        <v>4892</v>
      </c>
      <c r="O3878" s="33">
        <f>+'Categorias-9 feb-Depurado'!Y3877</f>
        <v>2850</v>
      </c>
      <c r="P3878" s="111">
        <f>+'Categorias-9 feb-Depurado'!AC3877</f>
        <v>44958</v>
      </c>
      <c r="Q3878" s="111">
        <f>+'Categorias-9 feb-Depurado'!AE3877</f>
        <v>45003</v>
      </c>
      <c r="R3878" s="112" t="str">
        <f>+'Categorias-9 feb-Depurado'!AB3877</f>
        <v>Compras</v>
      </c>
    </row>
    <row r="3879" spans="2:18" s="1" customFormat="1" ht="14.5" hidden="1">
      <c r="B3879" s="57" t="str">
        <f>+'Categorias-9 feb-Depurado'!B3878</f>
        <v>AIRBUS AMERICAS CUSTOMER SERVICES</v>
      </c>
      <c r="C3879" s="30" t="s">
        <v>4900</v>
      </c>
      <c r="D3879" s="31">
        <v>5</v>
      </c>
      <c r="E3879" s="30">
        <f>+'Categorias-9 feb-Depurado'!E3878</f>
        <v>133243459</v>
      </c>
      <c r="F3879" s="30" t="str">
        <f>+'Categorias-9 feb-Depurado'!F3878</f>
        <v>2550 Wasser Terrace Suite 9100</v>
      </c>
      <c r="G3879" s="30" t="str">
        <f>+'Categorias-9 feb-Depurado'!G3878</f>
        <v>Herndon</v>
      </c>
      <c r="H3879" s="30">
        <f>+'Categorias-9 feb-Depurado'!H3878</f>
        <v>74261177</v>
      </c>
      <c r="I3879" s="107">
        <f>+'Categorias-9 feb-Depurado'!R3878</f>
        <v>1422502</v>
      </c>
      <c r="J3879" s="108">
        <f t="shared" si="248"/>
        <v>0</v>
      </c>
      <c r="K3879" s="107">
        <f t="shared" si="249"/>
        <v>0</v>
      </c>
      <c r="L3879" s="109">
        <f t="shared" si="250"/>
        <v>1422502</v>
      </c>
      <c r="M3879" s="110">
        <f t="shared" si="251"/>
        <v>1.0844502617795816E-06</v>
      </c>
      <c r="N3879" s="33" t="s">
        <v>4892</v>
      </c>
      <c r="O3879" s="33">
        <f>+'Categorias-9 feb-Depurado'!Y3878</f>
        <v>306</v>
      </c>
      <c r="P3879" s="111">
        <f>+'Categorias-9 feb-Depurado'!AC3878</f>
        <v>44959</v>
      </c>
      <c r="Q3879" s="111">
        <f>+'Categorias-9 feb-Depurado'!AE3878</f>
        <v>45004</v>
      </c>
      <c r="R3879" s="112" t="str">
        <f>+'Categorias-9 feb-Depurado'!AB3878</f>
        <v>Compras</v>
      </c>
    </row>
    <row r="3880" spans="2:18" s="1" customFormat="1" ht="14.5" hidden="1">
      <c r="B3880" s="57" t="str">
        <f>+'Categorias-9 feb-Depurado'!B3879</f>
        <v>AIRBUS AMERICAS CUSTOMER SERVICES</v>
      </c>
      <c r="C3880" s="30" t="s">
        <v>4900</v>
      </c>
      <c r="D3880" s="31">
        <v>5</v>
      </c>
      <c r="E3880" s="30">
        <f>+'Categorias-9 feb-Depurado'!E3879</f>
        <v>133243459</v>
      </c>
      <c r="F3880" s="30" t="str">
        <f>+'Categorias-9 feb-Depurado'!F3879</f>
        <v>2550 Wasser Terrace Suite 9100</v>
      </c>
      <c r="G3880" s="30" t="str">
        <f>+'Categorias-9 feb-Depurado'!G3879</f>
        <v>Herndon</v>
      </c>
      <c r="H3880" s="30">
        <f>+'Categorias-9 feb-Depurado'!H3879</f>
        <v>74261175</v>
      </c>
      <c r="I3880" s="107">
        <f>+'Categorias-9 feb-Depurado'!R3879</f>
        <v>519957</v>
      </c>
      <c r="J3880" s="108">
        <f t="shared" si="248"/>
        <v>0</v>
      </c>
      <c r="K3880" s="107">
        <f t="shared" si="249"/>
        <v>0</v>
      </c>
      <c r="L3880" s="109">
        <f t="shared" si="250"/>
        <v>519957</v>
      </c>
      <c r="M3880" s="110">
        <f t="shared" si="251"/>
        <v>3.9639136167409675E-07</v>
      </c>
      <c r="N3880" s="33" t="s">
        <v>4892</v>
      </c>
      <c r="O3880" s="33">
        <f>+'Categorias-9 feb-Depurado'!Y3879</f>
        <v>111.84999999999999</v>
      </c>
      <c r="P3880" s="111">
        <f>+'Categorias-9 feb-Depurado'!AC3879</f>
        <v>44959</v>
      </c>
      <c r="Q3880" s="111">
        <f>+'Categorias-9 feb-Depurado'!AE3879</f>
        <v>45004</v>
      </c>
      <c r="R3880" s="112" t="str">
        <f>+'Categorias-9 feb-Depurado'!AB3879</f>
        <v>Compras</v>
      </c>
    </row>
    <row r="3881" spans="2:18" s="1" customFormat="1" ht="14.5" hidden="1">
      <c r="B3881" s="57" t="str">
        <f>+'Categorias-9 feb-Depurado'!B3880</f>
        <v>AIRBUS AMERICAS CUSTOMER SERVICES</v>
      </c>
      <c r="C3881" s="30" t="s">
        <v>4900</v>
      </c>
      <c r="D3881" s="31">
        <v>5</v>
      </c>
      <c r="E3881" s="30">
        <f>+'Categorias-9 feb-Depurado'!E3880</f>
        <v>133243459</v>
      </c>
      <c r="F3881" s="30" t="str">
        <f>+'Categorias-9 feb-Depurado'!F3880</f>
        <v>2550 Wasser Terrace Suite 9100</v>
      </c>
      <c r="G3881" s="30" t="str">
        <f>+'Categorias-9 feb-Depurado'!G3880</f>
        <v>Herndon</v>
      </c>
      <c r="H3881" s="30">
        <f>+'Categorias-9 feb-Depurado'!H3880</f>
        <v>74261179</v>
      </c>
      <c r="I3881" s="107">
        <f>+'Categorias-9 feb-Depurado'!R3880</f>
        <v>192921</v>
      </c>
      <c r="J3881" s="108">
        <f t="shared" si="248"/>
        <v>0</v>
      </c>
      <c r="K3881" s="107">
        <f t="shared" si="249"/>
        <v>0</v>
      </c>
      <c r="L3881" s="109">
        <f t="shared" si="250"/>
        <v>192921</v>
      </c>
      <c r="M3881" s="110">
        <f t="shared" si="251"/>
        <v>1.4707411937050258E-07</v>
      </c>
      <c r="N3881" s="33" t="s">
        <v>4892</v>
      </c>
      <c r="O3881" s="33">
        <f>+'Categorias-9 feb-Depurado'!Y3880</f>
        <v>41.5</v>
      </c>
      <c r="P3881" s="111">
        <f>+'Categorias-9 feb-Depurado'!AC3880</f>
        <v>44959</v>
      </c>
      <c r="Q3881" s="111">
        <f>+'Categorias-9 feb-Depurado'!AE3880</f>
        <v>45004</v>
      </c>
      <c r="R3881" s="112" t="str">
        <f>+'Categorias-9 feb-Depurado'!AB3880</f>
        <v>Compras</v>
      </c>
    </row>
    <row r="3882" spans="2:18" s="1" customFormat="1" ht="14.5" hidden="1">
      <c r="B3882" s="57" t="str">
        <f>+'Categorias-9 feb-Depurado'!B3881</f>
        <v>AIRBUS AMERICAS CUSTOMER SERVICES</v>
      </c>
      <c r="C3882" s="30" t="s">
        <v>4900</v>
      </c>
      <c r="D3882" s="31">
        <v>5</v>
      </c>
      <c r="E3882" s="30">
        <f>+'Categorias-9 feb-Depurado'!E3881</f>
        <v>133243459</v>
      </c>
      <c r="F3882" s="30" t="str">
        <f>+'Categorias-9 feb-Depurado'!F3881</f>
        <v>2550 Wasser Terrace Suite 9100</v>
      </c>
      <c r="G3882" s="30" t="str">
        <f>+'Categorias-9 feb-Depurado'!G3881</f>
        <v>Herndon</v>
      </c>
      <c r="H3882" s="30">
        <f>+'Categorias-9 feb-Depurado'!H3881</f>
        <v>74261178</v>
      </c>
      <c r="I3882" s="107">
        <f>+'Categorias-9 feb-Depurado'!R3881</f>
        <v>323085</v>
      </c>
      <c r="J3882" s="108">
        <f t="shared" si="248"/>
        <v>0</v>
      </c>
      <c r="K3882" s="107">
        <f t="shared" si="249"/>
        <v>0</v>
      </c>
      <c r="L3882" s="109">
        <f t="shared" si="250"/>
        <v>323085</v>
      </c>
      <c r="M3882" s="110">
        <f t="shared" si="251"/>
        <v>2.4630518117166523E-07</v>
      </c>
      <c r="N3882" s="33" t="s">
        <v>4892</v>
      </c>
      <c r="O3882" s="33">
        <f>+'Categorias-9 feb-Depurado'!Y3881</f>
        <v>69.5</v>
      </c>
      <c r="P3882" s="111">
        <f>+'Categorias-9 feb-Depurado'!AC3881</f>
        <v>44959</v>
      </c>
      <c r="Q3882" s="111">
        <f>+'Categorias-9 feb-Depurado'!AE3881</f>
        <v>45004</v>
      </c>
      <c r="R3882" s="112" t="str">
        <f>+'Categorias-9 feb-Depurado'!AB3881</f>
        <v>Compras</v>
      </c>
    </row>
    <row r="3883" spans="2:18" s="1" customFormat="1" ht="14.5" hidden="1">
      <c r="B3883" s="57" t="str">
        <f>+'Categorias-9 feb-Depurado'!B3882</f>
        <v>AIRBUS AMERICAS CUSTOMER SERVICES</v>
      </c>
      <c r="C3883" s="30" t="s">
        <v>4900</v>
      </c>
      <c r="D3883" s="31">
        <v>5</v>
      </c>
      <c r="E3883" s="30">
        <f>+'Categorias-9 feb-Depurado'!E3882</f>
        <v>133243459</v>
      </c>
      <c r="F3883" s="30" t="str">
        <f>+'Categorias-9 feb-Depurado'!F3882</f>
        <v>2550 Wasser Terrace Suite 9100</v>
      </c>
      <c r="G3883" s="30" t="str">
        <f>+'Categorias-9 feb-Depurado'!G3882</f>
        <v>Herndon</v>
      </c>
      <c r="H3883" s="30">
        <f>+'Categorias-9 feb-Depurado'!H3882</f>
        <v>74261181</v>
      </c>
      <c r="I3883" s="107">
        <f>+'Categorias-9 feb-Depurado'!R3882</f>
        <v>4741674</v>
      </c>
      <c r="J3883" s="108">
        <f t="shared" si="248"/>
        <v>0</v>
      </c>
      <c r="K3883" s="107">
        <f t="shared" si="249"/>
        <v>0</v>
      </c>
      <c r="L3883" s="109">
        <f t="shared" si="250"/>
        <v>4741674</v>
      </c>
      <c r="M3883" s="110">
        <f t="shared" si="251"/>
        <v>3.6148347141680196E-06</v>
      </c>
      <c r="N3883" s="33" t="s">
        <v>4892</v>
      </c>
      <c r="O3883" s="33">
        <f>+'Categorias-9 feb-Depurado'!Y3882</f>
        <v>1020</v>
      </c>
      <c r="P3883" s="111">
        <f>+'Categorias-9 feb-Depurado'!AC3882</f>
        <v>44959</v>
      </c>
      <c r="Q3883" s="111">
        <f>+'Categorias-9 feb-Depurado'!AE3882</f>
        <v>45004</v>
      </c>
      <c r="R3883" s="112" t="str">
        <f>+'Categorias-9 feb-Depurado'!AB3882</f>
        <v>Compras</v>
      </c>
    </row>
    <row r="3884" spans="2:18" s="1" customFormat="1" ht="14.5" hidden="1">
      <c r="B3884" s="57" t="str">
        <f>+'Categorias-9 feb-Depurado'!B3883</f>
        <v>AIRBUS AMERICAS CUSTOMER SERVICES</v>
      </c>
      <c r="C3884" s="30" t="s">
        <v>4900</v>
      </c>
      <c r="D3884" s="31">
        <v>5</v>
      </c>
      <c r="E3884" s="30">
        <f>+'Categorias-9 feb-Depurado'!E3883</f>
        <v>133243459</v>
      </c>
      <c r="F3884" s="30" t="str">
        <f>+'Categorias-9 feb-Depurado'!F3883</f>
        <v>2550 Wasser Terrace Suite 9100</v>
      </c>
      <c r="G3884" s="30" t="str">
        <f>+'Categorias-9 feb-Depurado'!G3883</f>
        <v>Herndon</v>
      </c>
      <c r="H3884" s="30">
        <f>+'Categorias-9 feb-Depurado'!H3883</f>
        <v>74261180</v>
      </c>
      <c r="I3884" s="107">
        <f>+'Categorias-9 feb-Depurado'!R3883</f>
        <v>229646</v>
      </c>
      <c r="J3884" s="108">
        <f t="shared" si="248"/>
        <v>0</v>
      </c>
      <c r="K3884" s="107">
        <f t="shared" si="249"/>
        <v>0</v>
      </c>
      <c r="L3884" s="109">
        <f t="shared" si="250"/>
        <v>229646</v>
      </c>
      <c r="M3884" s="110">
        <f t="shared" si="251"/>
        <v>1.7507157446290677E-07</v>
      </c>
      <c r="N3884" s="33" t="s">
        <v>4892</v>
      </c>
      <c r="O3884" s="33">
        <f>+'Categorias-9 feb-Depurado'!Y3883</f>
        <v>49.399999999999999</v>
      </c>
      <c r="P3884" s="111">
        <f>+'Categorias-9 feb-Depurado'!AC3883</f>
        <v>44959</v>
      </c>
      <c r="Q3884" s="111">
        <f>+'Categorias-9 feb-Depurado'!AE3883</f>
        <v>45004</v>
      </c>
      <c r="R3884" s="112" t="str">
        <f>+'Categorias-9 feb-Depurado'!AB3883</f>
        <v>Compras</v>
      </c>
    </row>
    <row r="3885" spans="2:18" s="1" customFormat="1" ht="14.5" hidden="1">
      <c r="B3885" s="57" t="str">
        <f>+'Categorias-9 feb-Depurado'!B3884</f>
        <v>AIRBUS AMERICAS CUSTOMER SERVICES</v>
      </c>
      <c r="C3885" s="30" t="s">
        <v>4900</v>
      </c>
      <c r="D3885" s="31">
        <v>5</v>
      </c>
      <c r="E3885" s="30">
        <f>+'Categorias-9 feb-Depurado'!E3884</f>
        <v>133243459</v>
      </c>
      <c r="F3885" s="30" t="str">
        <f>+'Categorias-9 feb-Depurado'!F3884</f>
        <v>2550 Wasser Terrace Suite 9100</v>
      </c>
      <c r="G3885" s="30" t="str">
        <f>+'Categorias-9 feb-Depurado'!G3884</f>
        <v>Herndon</v>
      </c>
      <c r="H3885" s="30">
        <f>+'Categorias-9 feb-Depurado'!H3884</f>
        <v>74261176</v>
      </c>
      <c r="I3885" s="107">
        <f>+'Categorias-9 feb-Depurado'!R3884</f>
        <v>1422502</v>
      </c>
      <c r="J3885" s="108">
        <f t="shared" si="248"/>
        <v>0</v>
      </c>
      <c r="K3885" s="107">
        <f t="shared" si="249"/>
        <v>0</v>
      </c>
      <c r="L3885" s="109">
        <f t="shared" si="250"/>
        <v>1422502</v>
      </c>
      <c r="M3885" s="110">
        <f t="shared" si="251"/>
        <v>1.0844502617795816E-06</v>
      </c>
      <c r="N3885" s="33" t="s">
        <v>4892</v>
      </c>
      <c r="O3885" s="33">
        <f>+'Categorias-9 feb-Depurado'!Y3884</f>
        <v>306</v>
      </c>
      <c r="P3885" s="111">
        <f>+'Categorias-9 feb-Depurado'!AC3884</f>
        <v>44959</v>
      </c>
      <c r="Q3885" s="111">
        <f>+'Categorias-9 feb-Depurado'!AE3884</f>
        <v>45004</v>
      </c>
      <c r="R3885" s="112" t="str">
        <f>+'Categorias-9 feb-Depurado'!AB3884</f>
        <v>Compras</v>
      </c>
    </row>
    <row r="3886" spans="2:18" s="1" customFormat="1" ht="14.5" hidden="1">
      <c r="B3886" s="57" t="str">
        <f>+'Categorias-9 feb-Depurado'!B3885</f>
        <v>AIRBUS AMERICAS CUSTOMER SERVICES</v>
      </c>
      <c r="C3886" s="30" t="s">
        <v>4900</v>
      </c>
      <c r="D3886" s="31">
        <v>5</v>
      </c>
      <c r="E3886" s="30">
        <f>+'Categorias-9 feb-Depurado'!E3885</f>
        <v>133243459</v>
      </c>
      <c r="F3886" s="30" t="str">
        <f>+'Categorias-9 feb-Depurado'!F3885</f>
        <v>2550 Wasser Terrace Suite 9100</v>
      </c>
      <c r="G3886" s="30" t="str">
        <f>+'Categorias-9 feb-Depurado'!G3885</f>
        <v>Herndon</v>
      </c>
      <c r="H3886" s="30">
        <f>+'Categorias-9 feb-Depurado'!H3885</f>
        <v>74266048</v>
      </c>
      <c r="I3886" s="107">
        <f>+'Categorias-9 feb-Depurado'!R3885</f>
        <v>13962523</v>
      </c>
      <c r="J3886" s="108">
        <f t="shared" si="248"/>
        <v>0</v>
      </c>
      <c r="K3886" s="107">
        <f t="shared" si="249"/>
        <v>0</v>
      </c>
      <c r="L3886" s="109">
        <f t="shared" si="250"/>
        <v>13962523</v>
      </c>
      <c r="M3886" s="110">
        <f t="shared" si="251"/>
        <v>1.0644386948105121E-05</v>
      </c>
      <c r="N3886" s="33" t="s">
        <v>4892</v>
      </c>
      <c r="O3886" s="33">
        <f>+'Categorias-9 feb-Depurado'!Y3885</f>
        <v>2990</v>
      </c>
      <c r="P3886" s="111">
        <f>+'Categorias-9 feb-Depurado'!AC3885</f>
        <v>44961</v>
      </c>
      <c r="Q3886" s="111">
        <f>+'Categorias-9 feb-Depurado'!AE3885</f>
        <v>45006</v>
      </c>
      <c r="R3886" s="112" t="str">
        <f>+'Categorias-9 feb-Depurado'!AB3885</f>
        <v>Compras</v>
      </c>
    </row>
    <row r="3887" spans="2:18" s="1" customFormat="1" ht="14.5" hidden="1">
      <c r="B3887" s="57" t="str">
        <f>+'Categorias-9 feb-Depurado'!B3886</f>
        <v>AIRBUS AMERICAS CUSTOMER SERVICES</v>
      </c>
      <c r="C3887" s="30" t="s">
        <v>4900</v>
      </c>
      <c r="D3887" s="31">
        <v>5</v>
      </c>
      <c r="E3887" s="30">
        <f>+'Categorias-9 feb-Depurado'!E3886</f>
        <v>133243459</v>
      </c>
      <c r="F3887" s="30" t="str">
        <f>+'Categorias-9 feb-Depurado'!F3886</f>
        <v>2550 Wasser Terrace Suite 9100</v>
      </c>
      <c r="G3887" s="30" t="str">
        <f>+'Categorias-9 feb-Depurado'!G3886</f>
        <v>Herndon</v>
      </c>
      <c r="H3887" s="30">
        <f>+'Categorias-9 feb-Depurado'!H3886</f>
        <v>74270275</v>
      </c>
      <c r="I3887" s="107">
        <f>+'Categorias-9 feb-Depurado'!R3886</f>
        <v>45469900</v>
      </c>
      <c r="J3887" s="108">
        <f t="shared" si="248"/>
        <v>0</v>
      </c>
      <c r="K3887" s="107">
        <f t="shared" si="249"/>
        <v>0</v>
      </c>
      <c r="L3887" s="109">
        <f t="shared" si="250"/>
        <v>45469900</v>
      </c>
      <c r="M3887" s="110">
        <f t="shared" si="251"/>
        <v>3.4664165644822571E-05</v>
      </c>
      <c r="N3887" s="33" t="s">
        <v>4892</v>
      </c>
      <c r="O3887" s="33">
        <f>+'Categorias-9 feb-Depurado'!Y3886</f>
        <v>9520</v>
      </c>
      <c r="P3887" s="111">
        <f>+'Categorias-9 feb-Depurado'!AC3886</f>
        <v>44964</v>
      </c>
      <c r="Q3887" s="111">
        <f>+'Categorias-9 feb-Depurado'!AE3886</f>
        <v>45009</v>
      </c>
      <c r="R3887" s="112" t="str">
        <f>+'Categorias-9 feb-Depurado'!AB3886</f>
        <v>Compras</v>
      </c>
    </row>
    <row r="3888" spans="2:18" s="1" customFormat="1" ht="14.5" hidden="1">
      <c r="B3888" s="57" t="str">
        <f>+'Categorias-9 feb-Depurado'!B3887</f>
        <v>AIRBUS AMERICAS CUSTOMER SERVICES</v>
      </c>
      <c r="C3888" s="30" t="s">
        <v>4900</v>
      </c>
      <c r="D3888" s="31">
        <v>5</v>
      </c>
      <c r="E3888" s="30">
        <f>+'Categorias-9 feb-Depurado'!E3887</f>
        <v>133243459</v>
      </c>
      <c r="F3888" s="30" t="str">
        <f>+'Categorias-9 feb-Depurado'!F3887</f>
        <v>2550 Wasser Terrace Suite 9100</v>
      </c>
      <c r="G3888" s="30" t="str">
        <f>+'Categorias-9 feb-Depurado'!G3887</f>
        <v>Herndon</v>
      </c>
      <c r="H3888" s="30">
        <f>+'Categorias-9 feb-Depurado'!H3887</f>
        <v>74270277</v>
      </c>
      <c r="I3888" s="107">
        <f>+'Categorias-9 feb-Depurado'!R3887</f>
        <v>248365</v>
      </c>
      <c r="J3888" s="108">
        <f t="shared" si="248"/>
        <v>0</v>
      </c>
      <c r="K3888" s="107">
        <f t="shared" si="249"/>
        <v>0</v>
      </c>
      <c r="L3888" s="109">
        <f t="shared" si="250"/>
        <v>248365</v>
      </c>
      <c r="M3888" s="110">
        <f t="shared" si="251"/>
        <v>1.8934208125323255E-07</v>
      </c>
      <c r="N3888" s="33" t="s">
        <v>4892</v>
      </c>
      <c r="O3888" s="33">
        <f>+'Categorias-9 feb-Depurado'!Y3887</f>
        <v>52</v>
      </c>
      <c r="P3888" s="111">
        <f>+'Categorias-9 feb-Depurado'!AC3887</f>
        <v>44964</v>
      </c>
      <c r="Q3888" s="111">
        <f>+'Categorias-9 feb-Depurado'!AE3887</f>
        <v>45009</v>
      </c>
      <c r="R3888" s="112" t="str">
        <f>+'Categorias-9 feb-Depurado'!AB3887</f>
        <v>Compras</v>
      </c>
    </row>
    <row r="3889" spans="2:18" s="1" customFormat="1" ht="14.5" hidden="1">
      <c r="B3889" s="57" t="str">
        <f>+'Categorias-9 feb-Depurado'!B3888</f>
        <v>AIRBUS AMERICAS CUSTOMER SERVICES</v>
      </c>
      <c r="C3889" s="30" t="s">
        <v>4900</v>
      </c>
      <c r="D3889" s="31">
        <v>5</v>
      </c>
      <c r="E3889" s="30">
        <f>+'Categorias-9 feb-Depurado'!E3888</f>
        <v>133243459</v>
      </c>
      <c r="F3889" s="30" t="str">
        <f>+'Categorias-9 feb-Depurado'!F3888</f>
        <v>2550 Wasser Terrace Suite 9100</v>
      </c>
      <c r="G3889" s="30" t="str">
        <f>+'Categorias-9 feb-Depurado'!G3888</f>
        <v>Herndon</v>
      </c>
      <c r="H3889" s="30">
        <f>+'Categorias-9 feb-Depurado'!H3888</f>
        <v>74270273</v>
      </c>
      <c r="I3889" s="107">
        <f>+'Categorias-9 feb-Depurado'!R3888</f>
        <v>2593504</v>
      </c>
      <c r="J3889" s="108">
        <f t="shared" si="248"/>
        <v>0</v>
      </c>
      <c r="K3889" s="107">
        <f t="shared" si="249"/>
        <v>0</v>
      </c>
      <c r="L3889" s="109">
        <f t="shared" si="250"/>
        <v>2593504</v>
      </c>
      <c r="M3889" s="110">
        <f t="shared" si="251"/>
        <v>1.9771684621367086E-06</v>
      </c>
      <c r="N3889" s="33" t="s">
        <v>4892</v>
      </c>
      <c r="O3889" s="33">
        <f>+'Categorias-9 feb-Depurado'!Y3888</f>
        <v>543</v>
      </c>
      <c r="P3889" s="111">
        <f>+'Categorias-9 feb-Depurado'!AC3888</f>
        <v>44964</v>
      </c>
      <c r="Q3889" s="111">
        <f>+'Categorias-9 feb-Depurado'!AE3888</f>
        <v>45009</v>
      </c>
      <c r="R3889" s="112" t="str">
        <f>+'Categorias-9 feb-Depurado'!AB3888</f>
        <v>Compras</v>
      </c>
    </row>
    <row r="3890" spans="2:18" s="1" customFormat="1" ht="14.5" hidden="1">
      <c r="B3890" s="57" t="str">
        <f>+'Categorias-9 feb-Depurado'!B3889</f>
        <v>AIRBUS AMERICAS CUSTOMER SERVICES</v>
      </c>
      <c r="C3890" s="30" t="s">
        <v>4900</v>
      </c>
      <c r="D3890" s="31">
        <v>5</v>
      </c>
      <c r="E3890" s="30">
        <f>+'Categorias-9 feb-Depurado'!E3889</f>
        <v>133243459</v>
      </c>
      <c r="F3890" s="30" t="str">
        <f>+'Categorias-9 feb-Depurado'!F3889</f>
        <v>2550 Wasser Terrace Suite 9100</v>
      </c>
      <c r="G3890" s="30" t="str">
        <f>+'Categorias-9 feb-Depurado'!G3889</f>
        <v>Herndon</v>
      </c>
      <c r="H3890" s="30">
        <f>+'Categorias-9 feb-Depurado'!H3889</f>
        <v>74270274</v>
      </c>
      <c r="I3890" s="107">
        <f>+'Categorias-9 feb-Depurado'!R3889</f>
        <v>1003013</v>
      </c>
      <c r="J3890" s="108">
        <f t="shared" si="248"/>
        <v>0</v>
      </c>
      <c r="K3890" s="107">
        <f t="shared" si="249"/>
        <v>0</v>
      </c>
      <c r="L3890" s="109">
        <f t="shared" si="250"/>
        <v>1003013</v>
      </c>
      <c r="M3890" s="110">
        <f t="shared" si="251"/>
        <v>7.6465109393049958E-07</v>
      </c>
      <c r="N3890" s="33" t="s">
        <v>4892</v>
      </c>
      <c r="O3890" s="33">
        <f>+'Categorias-9 feb-Depurado'!Y3889</f>
        <v>210</v>
      </c>
      <c r="P3890" s="111">
        <f>+'Categorias-9 feb-Depurado'!AC3889</f>
        <v>44964</v>
      </c>
      <c r="Q3890" s="111">
        <f>+'Categorias-9 feb-Depurado'!AE3889</f>
        <v>45009</v>
      </c>
      <c r="R3890" s="112" t="str">
        <f>+'Categorias-9 feb-Depurado'!AB3889</f>
        <v>Compras</v>
      </c>
    </row>
    <row r="3891" spans="2:18" s="1" customFormat="1" ht="14.5" hidden="1">
      <c r="B3891" s="57" t="str">
        <f>+'Categorias-9 feb-Depurado'!B3890</f>
        <v>AIRBUS AMERICAS CUSTOMER SERVICES</v>
      </c>
      <c r="C3891" s="30" t="s">
        <v>4900</v>
      </c>
      <c r="D3891" s="31">
        <v>5</v>
      </c>
      <c r="E3891" s="30">
        <f>+'Categorias-9 feb-Depurado'!E3890</f>
        <v>133243459</v>
      </c>
      <c r="F3891" s="30" t="str">
        <f>+'Categorias-9 feb-Depurado'!F3890</f>
        <v>2550 Wasser Terrace Suite 9100</v>
      </c>
      <c r="G3891" s="30" t="str">
        <f>+'Categorias-9 feb-Depurado'!G3890</f>
        <v>Herndon</v>
      </c>
      <c r="H3891" s="30">
        <f>+'Categorias-9 feb-Depurado'!H3890</f>
        <v>74270272</v>
      </c>
      <c r="I3891" s="107">
        <f>+'Categorias-9 feb-Depurado'!R3890</f>
        <v>2977466</v>
      </c>
      <c r="J3891" s="108">
        <f t="shared" si="248"/>
        <v>0</v>
      </c>
      <c r="K3891" s="107">
        <f t="shared" si="249"/>
        <v>0</v>
      </c>
      <c r="L3891" s="109">
        <f t="shared" si="250"/>
        <v>2977466</v>
      </c>
      <c r="M3891" s="110">
        <f t="shared" si="251"/>
        <v>2.2698834751303011E-06</v>
      </c>
      <c r="N3891" s="33" t="s">
        <v>4892</v>
      </c>
      <c r="O3891" s="33">
        <f>+'Categorias-9 feb-Depurado'!Y3890</f>
        <v>623.38999999999999</v>
      </c>
      <c r="P3891" s="111">
        <f>+'Categorias-9 feb-Depurado'!AC3890</f>
        <v>44964</v>
      </c>
      <c r="Q3891" s="111">
        <f>+'Categorias-9 feb-Depurado'!AE3890</f>
        <v>45009</v>
      </c>
      <c r="R3891" s="112" t="str">
        <f>+'Categorias-9 feb-Depurado'!AB3890</f>
        <v>Compras</v>
      </c>
    </row>
    <row r="3892" spans="2:18" s="1" customFormat="1" ht="14.5" hidden="1">
      <c r="B3892" s="57" t="str">
        <f>+'Categorias-9 feb-Depurado'!B3891</f>
        <v>AIRBUS AMERICAS CUSTOMER SERVICES</v>
      </c>
      <c r="C3892" s="30" t="s">
        <v>4900</v>
      </c>
      <c r="D3892" s="31">
        <v>5</v>
      </c>
      <c r="E3892" s="30">
        <f>+'Categorias-9 feb-Depurado'!E3891</f>
        <v>133243459</v>
      </c>
      <c r="F3892" s="30" t="str">
        <f>+'Categorias-9 feb-Depurado'!F3891</f>
        <v>2550 Wasser Terrace Suite 9100</v>
      </c>
      <c r="G3892" s="30" t="str">
        <f>+'Categorias-9 feb-Depurado'!G3891</f>
        <v>Herndon</v>
      </c>
      <c r="H3892" s="30">
        <f>+'Categorias-9 feb-Depurado'!H3891</f>
        <v>74270276</v>
      </c>
      <c r="I3892" s="107">
        <f>+'Categorias-9 feb-Depurado'!R3891</f>
        <v>45469900</v>
      </c>
      <c r="J3892" s="108">
        <f t="shared" si="248"/>
        <v>0</v>
      </c>
      <c r="K3892" s="107">
        <f t="shared" si="249"/>
        <v>0</v>
      </c>
      <c r="L3892" s="109">
        <f t="shared" si="250"/>
        <v>45469900</v>
      </c>
      <c r="M3892" s="110">
        <f t="shared" si="251"/>
        <v>3.4664165644822571E-05</v>
      </c>
      <c r="N3892" s="33" t="s">
        <v>4892</v>
      </c>
      <c r="O3892" s="33">
        <f>+'Categorias-9 feb-Depurado'!Y3891</f>
        <v>9520</v>
      </c>
      <c r="P3892" s="111">
        <f>+'Categorias-9 feb-Depurado'!AC3891</f>
        <v>44964</v>
      </c>
      <c r="Q3892" s="111">
        <f>+'Categorias-9 feb-Depurado'!AE3891</f>
        <v>45009</v>
      </c>
      <c r="R3892" s="112" t="str">
        <f>+'Categorias-9 feb-Depurado'!AB3891</f>
        <v>Compras</v>
      </c>
    </row>
    <row r="3893" spans="2:18" s="1" customFormat="1" ht="14.5" hidden="1">
      <c r="B3893" s="57" t="str">
        <f>+'Categorias-9 feb-Depurado'!B3892</f>
        <v>AIRBUS AMERICAS CUSTOMER SERVICES</v>
      </c>
      <c r="C3893" s="30" t="s">
        <v>4900</v>
      </c>
      <c r="D3893" s="31">
        <v>5</v>
      </c>
      <c r="E3893" s="30">
        <f>+'Categorias-9 feb-Depurado'!E3892</f>
        <v>133243459</v>
      </c>
      <c r="F3893" s="30" t="str">
        <f>+'Categorias-9 feb-Depurado'!F3892</f>
        <v>2550 Wasser Terrace Suite 9100</v>
      </c>
      <c r="G3893" s="30" t="str">
        <f>+'Categorias-9 feb-Depurado'!G3892</f>
        <v>Herndon</v>
      </c>
      <c r="H3893" s="30">
        <f>+'Categorias-9 feb-Depurado'!H3892</f>
        <v>74272551</v>
      </c>
      <c r="I3893" s="107">
        <f>+'Categorias-9 feb-Depurado'!R3892</f>
        <v>45467425</v>
      </c>
      <c r="J3893" s="108">
        <f t="shared" si="248"/>
        <v>0</v>
      </c>
      <c r="K3893" s="107">
        <f t="shared" si="249"/>
        <v>0</v>
      </c>
      <c r="L3893" s="109">
        <f t="shared" si="250"/>
        <v>45467425</v>
      </c>
      <c r="M3893" s="110">
        <f t="shared" si="251"/>
        <v>3.4662278818373189E-05</v>
      </c>
      <c r="N3893" s="33" t="s">
        <v>4892</v>
      </c>
      <c r="O3893" s="33">
        <f>+'Categorias-9 feb-Depurado'!Y3892</f>
        <v>9520</v>
      </c>
      <c r="P3893" s="111">
        <f>+'Categorias-9 feb-Depurado'!AC3892</f>
        <v>44965</v>
      </c>
      <c r="Q3893" s="111">
        <f>+'Categorias-9 feb-Depurado'!AE3892</f>
        <v>45010</v>
      </c>
      <c r="R3893" s="112" t="str">
        <f>+'Categorias-9 feb-Depurado'!AB3892</f>
        <v>Compras</v>
      </c>
    </row>
    <row r="3894" spans="2:18" s="1" customFormat="1" ht="14.5" hidden="1">
      <c r="B3894" s="57" t="str">
        <f>+'Categorias-9 feb-Depurado'!B3893</f>
        <v>AIRBUS AMERICAS CUSTOMER SERVICES</v>
      </c>
      <c r="C3894" s="30" t="s">
        <v>4900</v>
      </c>
      <c r="D3894" s="31">
        <v>5</v>
      </c>
      <c r="E3894" s="30">
        <f>+'Categorias-9 feb-Depurado'!E3893</f>
        <v>133243459</v>
      </c>
      <c r="F3894" s="30" t="str">
        <f>+'Categorias-9 feb-Depurado'!F3893</f>
        <v>2550 Wasser Terrace Suite 9100</v>
      </c>
      <c r="G3894" s="30" t="str">
        <f>+'Categorias-9 feb-Depurado'!G3893</f>
        <v>Herndon</v>
      </c>
      <c r="H3894" s="30">
        <f>+'Categorias-9 feb-Depurado'!H3893</f>
        <v>74272548</v>
      </c>
      <c r="I3894" s="107">
        <f>+'Categorias-9 feb-Depurado'!R3893</f>
        <v>13611572</v>
      </c>
      <c r="J3894" s="108">
        <f t="shared" si="248"/>
        <v>0</v>
      </c>
      <c r="K3894" s="107">
        <f t="shared" si="249"/>
        <v>0</v>
      </c>
      <c r="L3894" s="109">
        <f t="shared" si="250"/>
        <v>13611572</v>
      </c>
      <c r="M3894" s="110">
        <f t="shared" si="251"/>
        <v>1.0376838006998672E-05</v>
      </c>
      <c r="N3894" s="33" t="s">
        <v>4892</v>
      </c>
      <c r="O3894" s="33">
        <f>+'Categorias-9 feb-Depurado'!Y3893</f>
        <v>2850</v>
      </c>
      <c r="P3894" s="111">
        <f>+'Categorias-9 feb-Depurado'!AC3893</f>
        <v>44965</v>
      </c>
      <c r="Q3894" s="111">
        <f>+'Categorias-9 feb-Depurado'!AE3893</f>
        <v>45010</v>
      </c>
      <c r="R3894" s="112" t="str">
        <f>+'Categorias-9 feb-Depurado'!AB3893</f>
        <v>Compras</v>
      </c>
    </row>
    <row r="3895" spans="2:18" s="1" customFormat="1" ht="14.5" hidden="1">
      <c r="B3895" s="57" t="str">
        <f>+'Categorias-9 feb-Depurado'!B3894</f>
        <v>AIRBUS AMERICAS CUSTOMER SERVICES</v>
      </c>
      <c r="C3895" s="30" t="s">
        <v>4900</v>
      </c>
      <c r="D3895" s="31">
        <v>5</v>
      </c>
      <c r="E3895" s="30">
        <f>+'Categorias-9 feb-Depurado'!E3894</f>
        <v>133243459</v>
      </c>
      <c r="F3895" s="30" t="str">
        <f>+'Categorias-9 feb-Depurado'!F3894</f>
        <v>2550 Wasser Terrace Suite 9100</v>
      </c>
      <c r="G3895" s="30" t="str">
        <f>+'Categorias-9 feb-Depurado'!G3894</f>
        <v>Herndon</v>
      </c>
      <c r="H3895" s="30">
        <f>+'Categorias-9 feb-Depurado'!H3894</f>
        <v>74272550</v>
      </c>
      <c r="I3895" s="107">
        <f>+'Categorias-9 feb-Depurado'!R3894</f>
        <v>45467425</v>
      </c>
      <c r="J3895" s="108">
        <f t="shared" si="248"/>
        <v>0</v>
      </c>
      <c r="K3895" s="107">
        <f t="shared" si="249"/>
        <v>0</v>
      </c>
      <c r="L3895" s="109">
        <f t="shared" si="250"/>
        <v>45467425</v>
      </c>
      <c r="M3895" s="110">
        <f t="shared" si="251"/>
        <v>3.4662278818373189E-05</v>
      </c>
      <c r="N3895" s="33" t="s">
        <v>4892</v>
      </c>
      <c r="O3895" s="33">
        <f>+'Categorias-9 feb-Depurado'!Y3894</f>
        <v>9520</v>
      </c>
      <c r="P3895" s="111">
        <f>+'Categorias-9 feb-Depurado'!AC3894</f>
        <v>44965</v>
      </c>
      <c r="Q3895" s="111">
        <f>+'Categorias-9 feb-Depurado'!AE3894</f>
        <v>45010</v>
      </c>
      <c r="R3895" s="112" t="str">
        <f>+'Categorias-9 feb-Depurado'!AB3894</f>
        <v>Compras</v>
      </c>
    </row>
    <row r="3896" spans="2:18" s="1" customFormat="1" ht="14.5" hidden="1">
      <c r="B3896" s="57" t="str">
        <f>+'Categorias-9 feb-Depurado'!B3895</f>
        <v>AIRBUS AMERICAS CUSTOMER SERVICES</v>
      </c>
      <c r="C3896" s="30" t="s">
        <v>4900</v>
      </c>
      <c r="D3896" s="31">
        <v>5</v>
      </c>
      <c r="E3896" s="30">
        <f>+'Categorias-9 feb-Depurado'!E3895</f>
        <v>133243459</v>
      </c>
      <c r="F3896" s="30" t="str">
        <f>+'Categorias-9 feb-Depurado'!F3895</f>
        <v>2550 Wasser Terrace Suite 9100</v>
      </c>
      <c r="G3896" s="30" t="str">
        <f>+'Categorias-9 feb-Depurado'!G3895</f>
        <v>Herndon</v>
      </c>
      <c r="H3896" s="30">
        <f>+'Categorias-9 feb-Depurado'!H3895</f>
        <v>74272549</v>
      </c>
      <c r="I3896" s="107">
        <f>+'Categorias-9 feb-Depurado'!R3895</f>
        <v>13611572</v>
      </c>
      <c r="J3896" s="108">
        <f t="shared" si="248"/>
        <v>0</v>
      </c>
      <c r="K3896" s="107">
        <f t="shared" si="249"/>
        <v>0</v>
      </c>
      <c r="L3896" s="109">
        <f t="shared" si="250"/>
        <v>13611572</v>
      </c>
      <c r="M3896" s="110">
        <f t="shared" si="251"/>
        <v>1.0376838006998672E-05</v>
      </c>
      <c r="N3896" s="33" t="s">
        <v>4892</v>
      </c>
      <c r="O3896" s="33">
        <f>+'Categorias-9 feb-Depurado'!Y3895</f>
        <v>2850</v>
      </c>
      <c r="P3896" s="111">
        <f>+'Categorias-9 feb-Depurado'!AC3895</f>
        <v>44965</v>
      </c>
      <c r="Q3896" s="111">
        <f>+'Categorias-9 feb-Depurado'!AE3895</f>
        <v>45010</v>
      </c>
      <c r="R3896" s="112" t="str">
        <f>+'Categorias-9 feb-Depurado'!AB3895</f>
        <v>Compras</v>
      </c>
    </row>
    <row r="3897" spans="2:18" s="1" customFormat="1" ht="14.5" hidden="1">
      <c r="B3897" s="57" t="str">
        <f>+'Categorias-9 feb-Depurado'!B3896</f>
        <v>AIRBUS AMERICAS CUSTOMER SERVICES</v>
      </c>
      <c r="C3897" s="30" t="s">
        <v>4900</v>
      </c>
      <c r="D3897" s="31">
        <v>5</v>
      </c>
      <c r="E3897" s="30">
        <f>+'Categorias-9 feb-Depurado'!E3896</f>
        <v>133243459</v>
      </c>
      <c r="F3897" s="30" t="str">
        <f>+'Categorias-9 feb-Depurado'!F3896</f>
        <v>2550 Wasser Terrace Suite 9100</v>
      </c>
      <c r="G3897" s="30" t="str">
        <f>+'Categorias-9 feb-Depurado'!G3896</f>
        <v>Herndon</v>
      </c>
      <c r="H3897" s="30">
        <f>+'Categorias-9 feb-Depurado'!H3896</f>
        <v>74274932</v>
      </c>
      <c r="I3897" s="107">
        <f>+'Categorias-9 feb-Depurado'!R3896</f>
        <v>2647267</v>
      </c>
      <c r="J3897" s="108">
        <f t="shared" si="248"/>
        <v>0</v>
      </c>
      <c r="K3897" s="107">
        <f t="shared" si="249"/>
        <v>0</v>
      </c>
      <c r="L3897" s="109">
        <f t="shared" si="250"/>
        <v>2647267</v>
      </c>
      <c r="M3897" s="110">
        <f t="shared" si="251"/>
        <v>2.018154906742098E-06</v>
      </c>
      <c r="N3897" s="33" t="s">
        <v>4892</v>
      </c>
      <c r="O3897" s="33">
        <f>+'Categorias-9 feb-Depurado'!Y3896</f>
        <v>555</v>
      </c>
      <c r="P3897" s="111">
        <f>+'Categorias-9 feb-Depurado'!AC3896</f>
        <v>44966</v>
      </c>
      <c r="Q3897" s="111">
        <f>+'Categorias-9 feb-Depurado'!AE3896</f>
        <v>45011</v>
      </c>
      <c r="R3897" s="112" t="str">
        <f>+'Categorias-9 feb-Depurado'!AB3896</f>
        <v>Compras</v>
      </c>
    </row>
    <row r="3898" spans="2:18" s="1" customFormat="1" ht="14.5" hidden="1">
      <c r="B3898" s="57" t="str">
        <f>+'Categorias-9 feb-Depurado'!B3897</f>
        <v>AIRBUS AMERICAS CUSTOMER SERVICES</v>
      </c>
      <c r="C3898" s="30" t="s">
        <v>4900</v>
      </c>
      <c r="D3898" s="31">
        <v>5</v>
      </c>
      <c r="E3898" s="30">
        <f>+'Categorias-9 feb-Depurado'!E3897</f>
        <v>133243459</v>
      </c>
      <c r="F3898" s="30" t="str">
        <f>+'Categorias-9 feb-Depurado'!F3897</f>
        <v>2550 Wasser Terrace Suite 9100</v>
      </c>
      <c r="G3898" s="30" t="str">
        <f>+'Categorias-9 feb-Depurado'!G3897</f>
        <v>Herndon</v>
      </c>
      <c r="H3898" s="30">
        <f>+'Categorias-9 feb-Depurado'!H3897</f>
        <v>74274929</v>
      </c>
      <c r="I3898" s="107">
        <f>+'Categorias-9 feb-Depurado'!R3897</f>
        <v>21559722</v>
      </c>
      <c r="J3898" s="108">
        <f t="shared" si="248"/>
        <v>0</v>
      </c>
      <c r="K3898" s="107">
        <f t="shared" si="249"/>
        <v>0</v>
      </c>
      <c r="L3898" s="109">
        <f t="shared" si="250"/>
        <v>21559722</v>
      </c>
      <c r="M3898" s="110">
        <f t="shared" si="251"/>
        <v>1.6436142913538967E-05</v>
      </c>
      <c r="N3898" s="33" t="s">
        <v>4892</v>
      </c>
      <c r="O3898" s="33">
        <f>+'Categorias-9 feb-Depurado'!Y3897</f>
        <v>4520</v>
      </c>
      <c r="P3898" s="111">
        <f>+'Categorias-9 feb-Depurado'!AC3897</f>
        <v>44966</v>
      </c>
      <c r="Q3898" s="111">
        <f>+'Categorias-9 feb-Depurado'!AE3897</f>
        <v>45011</v>
      </c>
      <c r="R3898" s="112" t="str">
        <f>+'Categorias-9 feb-Depurado'!AB3897</f>
        <v>Compras</v>
      </c>
    </row>
    <row r="3899" spans="2:18" s="1" customFormat="1" ht="14.5" hidden="1">
      <c r="B3899" s="57" t="str">
        <f>+'Categorias-9 feb-Depurado'!B3898</f>
        <v>AIRBUS AMERICAS CUSTOMER SERVICES</v>
      </c>
      <c r="C3899" s="30" t="s">
        <v>4900</v>
      </c>
      <c r="D3899" s="31">
        <v>5</v>
      </c>
      <c r="E3899" s="30">
        <f>+'Categorias-9 feb-Depurado'!E3898</f>
        <v>133243459</v>
      </c>
      <c r="F3899" s="30" t="str">
        <f>+'Categorias-9 feb-Depurado'!F3898</f>
        <v>2550 Wasser Terrace Suite 9100</v>
      </c>
      <c r="G3899" s="30" t="str">
        <f>+'Categorias-9 feb-Depurado'!G3898</f>
        <v>Herndon</v>
      </c>
      <c r="H3899" s="30">
        <f>+'Categorias-9 feb-Depurado'!H3898</f>
        <v>74274931</v>
      </c>
      <c r="I3899" s="107">
        <f>+'Categorias-9 feb-Depurado'!R3898</f>
        <v>1430955</v>
      </c>
      <c r="J3899" s="108">
        <f t="shared" si="248"/>
        <v>0</v>
      </c>
      <c r="K3899" s="107">
        <f t="shared" si="249"/>
        <v>0</v>
      </c>
      <c r="L3899" s="109">
        <f t="shared" si="250"/>
        <v>1430955</v>
      </c>
      <c r="M3899" s="110">
        <f t="shared" si="251"/>
        <v>1.0908944411640907E-06</v>
      </c>
      <c r="N3899" s="33" t="s">
        <v>4892</v>
      </c>
      <c r="O3899" s="33">
        <f>+'Categorias-9 feb-Depurado'!Y3898</f>
        <v>300</v>
      </c>
      <c r="P3899" s="111">
        <f>+'Categorias-9 feb-Depurado'!AC3898</f>
        <v>44966</v>
      </c>
      <c r="Q3899" s="111">
        <f>+'Categorias-9 feb-Depurado'!AE3898</f>
        <v>45011</v>
      </c>
      <c r="R3899" s="112" t="str">
        <f>+'Categorias-9 feb-Depurado'!AB3898</f>
        <v>Compras</v>
      </c>
    </row>
    <row r="3900" spans="2:18" s="1" customFormat="1" ht="14.5" hidden="1">
      <c r="B3900" s="57" t="str">
        <f>+'Categorias-9 feb-Depurado'!B3899</f>
        <v>AIRBUS AMERICAS CUSTOMER SERVICES</v>
      </c>
      <c r="C3900" s="30" t="s">
        <v>4900</v>
      </c>
      <c r="D3900" s="31">
        <v>5</v>
      </c>
      <c r="E3900" s="30">
        <f>+'Categorias-9 feb-Depurado'!E3899</f>
        <v>133243459</v>
      </c>
      <c r="F3900" s="30" t="str">
        <f>+'Categorias-9 feb-Depurado'!F3899</f>
        <v>2550 Wasser Terrace Suite 9100</v>
      </c>
      <c r="G3900" s="30" t="str">
        <f>+'Categorias-9 feb-Depurado'!G3899</f>
        <v>Herndon</v>
      </c>
      <c r="H3900" s="30">
        <f>+'Categorias-9 feb-Depurado'!H3899</f>
        <v>74274930</v>
      </c>
      <c r="I3900" s="107">
        <f>+'Categorias-9 feb-Depurado'!R3899</f>
        <v>5294534</v>
      </c>
      <c r="J3900" s="108">
        <f t="shared" si="248"/>
        <v>0</v>
      </c>
      <c r="K3900" s="107">
        <f t="shared" si="249"/>
        <v>0</v>
      </c>
      <c r="L3900" s="109">
        <f t="shared" si="250"/>
        <v>5294534</v>
      </c>
      <c r="M3900" s="110">
        <f t="shared" si="251"/>
        <v>4.0363098134841959E-06</v>
      </c>
      <c r="N3900" s="33" t="s">
        <v>4892</v>
      </c>
      <c r="O3900" s="33">
        <f>+'Categorias-9 feb-Depurado'!Y3899</f>
        <v>1110</v>
      </c>
      <c r="P3900" s="111">
        <f>+'Categorias-9 feb-Depurado'!AC3899</f>
        <v>44966</v>
      </c>
      <c r="Q3900" s="111">
        <f>+'Categorias-9 feb-Depurado'!AE3899</f>
        <v>45011</v>
      </c>
      <c r="R3900" s="112" t="str">
        <f>+'Categorias-9 feb-Depurado'!AB3899</f>
        <v>Compras</v>
      </c>
    </row>
    <row r="3901" spans="2:18" s="1" customFormat="1" ht="14.5" hidden="1">
      <c r="B3901" s="57" t="str">
        <f>+'Categorias-9 feb-Depurado'!B3900</f>
        <v>AVIOMEGA LLC</v>
      </c>
      <c r="C3901" s="30" t="s">
        <v>4900</v>
      </c>
      <c r="D3901" s="31">
        <v>5</v>
      </c>
      <c r="E3901" s="30">
        <f>+'Categorias-9 feb-Depurado'!E3900</f>
        <v>472119003</v>
      </c>
      <c r="F3901" s="30" t="str">
        <f>+'Categorias-9 feb-Depurado'!F3900</f>
        <v>8290 Lake Dr # 529, Doral, FL 33166,</v>
      </c>
      <c r="G3901" s="30" t="str">
        <f>+'Categorias-9 feb-Depurado'!G3900</f>
        <v>Estados Unidos</v>
      </c>
      <c r="H3901" s="30" t="str">
        <f>+'Categorias-9 feb-Depurado'!H3900</f>
        <v>14-2578</v>
      </c>
      <c r="I3901" s="107">
        <f>+'Categorias-9 feb-Depurado'!R3900</f>
        <v>1838266</v>
      </c>
      <c r="J3901" s="108">
        <f t="shared" si="248"/>
        <v>1838266</v>
      </c>
      <c r="K3901" s="107">
        <f t="shared" si="249"/>
        <v>195172.87842618552</v>
      </c>
      <c r="L3901" s="109">
        <f t="shared" si="250"/>
        <v>2033438.8784261856</v>
      </c>
      <c r="M3901" s="110">
        <f t="shared" si="251"/>
        <v>1.5502005086966879E-06</v>
      </c>
      <c r="N3901" s="33" t="s">
        <v>4892</v>
      </c>
      <c r="O3901" s="33">
        <f>+'Categorias-9 feb-Depurado'!Y3900</f>
        <v>465</v>
      </c>
      <c r="P3901" s="111">
        <f>+'Categorias-9 feb-Depurado'!AC3900</f>
        <v>44610</v>
      </c>
      <c r="Q3901" s="111">
        <f>+'Categorias-9 feb-Depurado'!AE3900</f>
        <v>44670</v>
      </c>
      <c r="R3901" s="112" t="str">
        <f>+'Categorias-9 feb-Depurado'!AB3900</f>
        <v>Compras</v>
      </c>
    </row>
    <row r="3902" spans="2:18" s="1" customFormat="1" ht="14.5" hidden="1">
      <c r="B3902" s="57" t="str">
        <f>+'Categorias-9 feb-Depurado'!B3901</f>
        <v>AVIOMEGA LLC</v>
      </c>
      <c r="C3902" s="30" t="s">
        <v>4900</v>
      </c>
      <c r="D3902" s="31">
        <v>5</v>
      </c>
      <c r="E3902" s="30">
        <f>+'Categorias-9 feb-Depurado'!E3901</f>
        <v>472119003</v>
      </c>
      <c r="F3902" s="30" t="str">
        <f>+'Categorias-9 feb-Depurado'!F3901</f>
        <v>8290 Lake Dr # 529, Doral, FL 33166,</v>
      </c>
      <c r="G3902" s="30" t="str">
        <f>+'Categorias-9 feb-Depurado'!G3901</f>
        <v>Estados Unidos</v>
      </c>
      <c r="H3902" s="30" t="str">
        <f>+'Categorias-9 feb-Depurado'!H3901</f>
        <v>14-2908</v>
      </c>
      <c r="I3902" s="107">
        <f>+'Categorias-9 feb-Depurado'!R3901</f>
        <v>4499284</v>
      </c>
      <c r="J3902" s="108">
        <f t="shared" si="248"/>
        <v>0</v>
      </c>
      <c r="K3902" s="107">
        <f t="shared" si="249"/>
        <v>0</v>
      </c>
      <c r="L3902" s="109">
        <f t="shared" si="250"/>
        <v>4499284</v>
      </c>
      <c r="M3902" s="110">
        <f t="shared" si="251"/>
        <v>3.4300476987875473E-06</v>
      </c>
      <c r="N3902" s="33" t="s">
        <v>4892</v>
      </c>
      <c r="O3902" s="33">
        <f>+'Categorias-9 feb-Depurado'!Y3901</f>
        <v>939</v>
      </c>
      <c r="P3902" s="111">
        <f>+'Categorias-9 feb-Depurado'!AC3901</f>
        <v>44909</v>
      </c>
      <c r="Q3902" s="111">
        <f>+'Categorias-9 feb-Depurado'!AE3901</f>
        <v>44969</v>
      </c>
      <c r="R3902" s="112" t="str">
        <f>+'Categorias-9 feb-Depurado'!AB3901</f>
        <v>Compras</v>
      </c>
    </row>
    <row r="3903" spans="2:18" s="1" customFormat="1" ht="14.5" hidden="1">
      <c r="B3903" s="57" t="str">
        <f>+'Categorias-9 feb-Depurado'!B3902</f>
        <v>AVIOMEGA LLC</v>
      </c>
      <c r="C3903" s="30" t="s">
        <v>4900</v>
      </c>
      <c r="D3903" s="31">
        <v>5</v>
      </c>
      <c r="E3903" s="30">
        <f>+'Categorias-9 feb-Depurado'!E3902</f>
        <v>472119003</v>
      </c>
      <c r="F3903" s="30" t="str">
        <f>+'Categorias-9 feb-Depurado'!F3902</f>
        <v>8290 Lake Dr # 529, Doral, FL 33166,</v>
      </c>
      <c r="G3903" s="30" t="str">
        <f>+'Categorias-9 feb-Depurado'!G3902</f>
        <v>Estados Unidos</v>
      </c>
      <c r="H3903" s="30" t="str">
        <f>+'Categorias-9 feb-Depurado'!H3902</f>
        <v>14-2910</v>
      </c>
      <c r="I3903" s="107">
        <f>+'Categorias-9 feb-Depurado'!R3902</f>
        <v>2862278</v>
      </c>
      <c r="J3903" s="108">
        <f t="shared" si="248"/>
        <v>0</v>
      </c>
      <c r="K3903" s="107">
        <f t="shared" si="249"/>
        <v>0</v>
      </c>
      <c r="L3903" s="109">
        <f t="shared" si="250"/>
        <v>2862278</v>
      </c>
      <c r="M3903" s="110">
        <f t="shared" si="251"/>
        <v>2.1820694286446961E-06</v>
      </c>
      <c r="N3903" s="33" t="s">
        <v>4892</v>
      </c>
      <c r="O3903" s="33">
        <f>+'Categorias-9 feb-Depurado'!Y3902</f>
        <v>596</v>
      </c>
      <c r="P3903" s="111">
        <f>+'Categorias-9 feb-Depurado'!AC3902</f>
        <v>44914</v>
      </c>
      <c r="Q3903" s="111">
        <f>+'Categorias-9 feb-Depurado'!AE3902</f>
        <v>44974</v>
      </c>
      <c r="R3903" s="112" t="str">
        <f>+'Categorias-9 feb-Depurado'!AB3902</f>
        <v>Compras</v>
      </c>
    </row>
    <row r="3904" spans="2:18" s="1" customFormat="1" ht="14.5" hidden="1">
      <c r="B3904" s="57" t="str">
        <f>+'Categorias-9 feb-Depurado'!B3903</f>
        <v>AVIOMEGA LLC</v>
      </c>
      <c r="C3904" s="30" t="s">
        <v>4900</v>
      </c>
      <c r="D3904" s="31">
        <v>5</v>
      </c>
      <c r="E3904" s="30">
        <f>+'Categorias-9 feb-Depurado'!E3903</f>
        <v>472119003</v>
      </c>
      <c r="F3904" s="30" t="str">
        <f>+'Categorias-9 feb-Depurado'!F3903</f>
        <v>8290 Lake Dr # 529, Doral, FL 33166,</v>
      </c>
      <c r="G3904" s="30" t="str">
        <f>+'Categorias-9 feb-Depurado'!G3903</f>
        <v>Estados Unidos</v>
      </c>
      <c r="H3904" s="30" t="str">
        <f>+'Categorias-9 feb-Depurado'!H3903</f>
        <v>14-2915</v>
      </c>
      <c r="I3904" s="107">
        <f>+'Categorias-9 feb-Depurado'!R3903</f>
        <v>4593199</v>
      </c>
      <c r="J3904" s="108">
        <f t="shared" si="248"/>
        <v>0</v>
      </c>
      <c r="K3904" s="107">
        <f t="shared" si="249"/>
        <v>0</v>
      </c>
      <c r="L3904" s="109">
        <f t="shared" si="250"/>
        <v>4593199</v>
      </c>
      <c r="M3904" s="110">
        <f t="shared" si="251"/>
        <v>3.5016441860578846E-06</v>
      </c>
      <c r="N3904" s="33" t="s">
        <v>4892</v>
      </c>
      <c r="O3904" s="33">
        <f>+'Categorias-9 feb-Depurado'!Y3903</f>
        <v>968</v>
      </c>
      <c r="P3904" s="111">
        <f>+'Categorias-9 feb-Depurado'!AC3903</f>
        <v>44922</v>
      </c>
      <c r="Q3904" s="111">
        <f>+'Categorias-9 feb-Depurado'!AE3903</f>
        <v>44982</v>
      </c>
      <c r="R3904" s="112" t="str">
        <f>+'Categorias-9 feb-Depurado'!AB3903</f>
        <v>Compras</v>
      </c>
    </row>
    <row r="3905" spans="2:18" s="1" customFormat="1" ht="14.5" hidden="1">
      <c r="B3905" s="57" t="str">
        <f>+'Categorias-9 feb-Depurado'!B3904</f>
        <v>AVIOMEGA LLC</v>
      </c>
      <c r="C3905" s="30" t="s">
        <v>4900</v>
      </c>
      <c r="D3905" s="31">
        <v>5</v>
      </c>
      <c r="E3905" s="30">
        <f>+'Categorias-9 feb-Depurado'!E3904</f>
        <v>472119003</v>
      </c>
      <c r="F3905" s="30" t="str">
        <f>+'Categorias-9 feb-Depurado'!F3904</f>
        <v>8290 Lake Dr # 529, Doral, FL 33166,</v>
      </c>
      <c r="G3905" s="30" t="str">
        <f>+'Categorias-9 feb-Depurado'!G3904</f>
        <v>Estados Unidos</v>
      </c>
      <c r="H3905" s="30" t="str">
        <f>+'Categorias-9 feb-Depurado'!H3904</f>
        <v>14-2921</v>
      </c>
      <c r="I3905" s="107">
        <f>+'Categorias-9 feb-Depurado'!R3904</f>
        <v>8425532</v>
      </c>
      <c r="J3905" s="108">
        <f t="shared" si="248"/>
        <v>0</v>
      </c>
      <c r="K3905" s="107">
        <f t="shared" si="249"/>
        <v>0</v>
      </c>
      <c r="L3905" s="109">
        <f t="shared" si="250"/>
        <v>8425532</v>
      </c>
      <c r="M3905" s="110">
        <f t="shared" si="251"/>
        <v>6.4232390415143474E-06</v>
      </c>
      <c r="N3905" s="33" t="s">
        <v>4892</v>
      </c>
      <c r="O3905" s="33">
        <f>+'Categorias-9 feb-Depurado'!Y3904</f>
        <v>1740</v>
      </c>
      <c r="P3905" s="111">
        <f>+'Categorias-9 feb-Depurado'!AC3904</f>
        <v>44930</v>
      </c>
      <c r="Q3905" s="111">
        <f>+'Categorias-9 feb-Depurado'!AE3904</f>
        <v>44990</v>
      </c>
      <c r="R3905" s="112" t="str">
        <f>+'Categorias-9 feb-Depurado'!AB3904</f>
        <v>Compras</v>
      </c>
    </row>
    <row r="3906" spans="2:18" s="1" customFormat="1" ht="14.5" hidden="1">
      <c r="B3906" s="57" t="str">
        <f>+'Categorias-9 feb-Depurado'!B3905</f>
        <v>AVIOMEGA LLC</v>
      </c>
      <c r="C3906" s="30" t="s">
        <v>4900</v>
      </c>
      <c r="D3906" s="31">
        <v>5</v>
      </c>
      <c r="E3906" s="30">
        <f>+'Categorias-9 feb-Depurado'!E3905</f>
        <v>472119003</v>
      </c>
      <c r="F3906" s="30" t="str">
        <f>+'Categorias-9 feb-Depurado'!F3905</f>
        <v>8290 Lake Dr # 529, Doral, FL 33166,</v>
      </c>
      <c r="G3906" s="30" t="str">
        <f>+'Categorias-9 feb-Depurado'!G3905</f>
        <v>Estados Unidos</v>
      </c>
      <c r="H3906" s="30" t="str">
        <f>+'Categorias-9 feb-Depurado'!H3905</f>
        <v>14-2923</v>
      </c>
      <c r="I3906" s="107">
        <f>+'Categorias-9 feb-Depurado'!R3905</f>
        <v>9829788</v>
      </c>
      <c r="J3906" s="108">
        <f t="shared" si="248"/>
        <v>0</v>
      </c>
      <c r="K3906" s="107">
        <f t="shared" si="249"/>
        <v>0</v>
      </c>
      <c r="L3906" s="109">
        <f t="shared" si="250"/>
        <v>9829788</v>
      </c>
      <c r="M3906" s="110">
        <f t="shared" si="251"/>
        <v>7.4937793900028191E-06</v>
      </c>
      <c r="N3906" s="33" t="s">
        <v>4892</v>
      </c>
      <c r="O3906" s="33">
        <f>+'Categorias-9 feb-Depurado'!Y3905</f>
        <v>2030</v>
      </c>
      <c r="P3906" s="111">
        <f>+'Categorias-9 feb-Depurado'!AC3905</f>
        <v>44930</v>
      </c>
      <c r="Q3906" s="111">
        <f>+'Categorias-9 feb-Depurado'!AE3905</f>
        <v>44990</v>
      </c>
      <c r="R3906" s="112" t="str">
        <f>+'Categorias-9 feb-Depurado'!AB3905</f>
        <v>Compras</v>
      </c>
    </row>
    <row r="3907" spans="2:18" s="1" customFormat="1" ht="14.5" hidden="1">
      <c r="B3907" s="57" t="str">
        <f>+'Categorias-9 feb-Depurado'!B3906</f>
        <v>AVIOMEGA LLC</v>
      </c>
      <c r="C3907" s="30" t="s">
        <v>4900</v>
      </c>
      <c r="D3907" s="31">
        <v>5</v>
      </c>
      <c r="E3907" s="30">
        <f>+'Categorias-9 feb-Depurado'!E3906</f>
        <v>472119003</v>
      </c>
      <c r="F3907" s="30" t="str">
        <f>+'Categorias-9 feb-Depurado'!F3906</f>
        <v>8290 Lake Dr # 529, Doral, FL 33166,</v>
      </c>
      <c r="G3907" s="30" t="str">
        <f>+'Categorias-9 feb-Depurado'!G3906</f>
        <v>Estados Unidos</v>
      </c>
      <c r="H3907" s="30" t="str">
        <f>+'Categorias-9 feb-Depurado'!H3906</f>
        <v>14-2924</v>
      </c>
      <c r="I3907" s="107">
        <f>+'Categorias-9 feb-Depurado'!R3906</f>
        <v>44936173</v>
      </c>
      <c r="J3907" s="108">
        <f t="shared" si="248"/>
        <v>0</v>
      </c>
      <c r="K3907" s="107">
        <f t="shared" si="249"/>
        <v>0</v>
      </c>
      <c r="L3907" s="109">
        <f t="shared" si="250"/>
        <v>44936173</v>
      </c>
      <c r="M3907" s="110">
        <f t="shared" si="251"/>
        <v>3.4257276666902801E-05</v>
      </c>
      <c r="N3907" s="33" t="s">
        <v>4892</v>
      </c>
      <c r="O3907" s="33">
        <f>+'Categorias-9 feb-Depurado'!Y3906</f>
        <v>9280</v>
      </c>
      <c r="P3907" s="111">
        <f>+'Categorias-9 feb-Depurado'!AC3906</f>
        <v>44930</v>
      </c>
      <c r="Q3907" s="111">
        <f>+'Categorias-9 feb-Depurado'!AE3906</f>
        <v>44990</v>
      </c>
      <c r="R3907" s="112" t="str">
        <f>+'Categorias-9 feb-Depurado'!AB3906</f>
        <v>Compras</v>
      </c>
    </row>
    <row r="3908" spans="2:18" s="1" customFormat="1" ht="14.5" hidden="1">
      <c r="B3908" s="57" t="str">
        <f>+'Categorias-9 feb-Depurado'!B3907</f>
        <v>AVIOMEGA LLC</v>
      </c>
      <c r="C3908" s="30" t="s">
        <v>4900</v>
      </c>
      <c r="D3908" s="31">
        <v>5</v>
      </c>
      <c r="E3908" s="30">
        <f>+'Categorias-9 feb-Depurado'!E3907</f>
        <v>472119003</v>
      </c>
      <c r="F3908" s="30" t="str">
        <f>+'Categorias-9 feb-Depurado'!F3907</f>
        <v>8290 Lake Dr # 529, Doral, FL 33166,</v>
      </c>
      <c r="G3908" s="30" t="str">
        <f>+'Categorias-9 feb-Depurado'!G3907</f>
        <v>Estados Unidos</v>
      </c>
      <c r="H3908" s="30" t="str">
        <f>+'Categorias-9 feb-Depurado'!H3907</f>
        <v>14-2933</v>
      </c>
      <c r="I3908" s="107">
        <f>+'Categorias-9 feb-Depurado'!R3907</f>
        <v>6249079</v>
      </c>
      <c r="J3908" s="108">
        <f t="shared" si="248"/>
        <v>0</v>
      </c>
      <c r="K3908" s="107">
        <f t="shared" si="249"/>
        <v>0</v>
      </c>
      <c r="L3908" s="109">
        <f t="shared" si="250"/>
        <v>6249079</v>
      </c>
      <c r="M3908" s="110">
        <f t="shared" si="251"/>
        <v>4.7640111278798104E-06</v>
      </c>
      <c r="N3908" s="33" t="s">
        <v>4892</v>
      </c>
      <c r="O3908" s="33">
        <f>+'Categorias-9 feb-Depurado'!Y3907</f>
        <v>1316</v>
      </c>
      <c r="P3908" s="111">
        <f>+'Categorias-9 feb-Depurado'!AC3907</f>
        <v>44938</v>
      </c>
      <c r="Q3908" s="111">
        <f>+'Categorias-9 feb-Depurado'!AE3907</f>
        <v>44998</v>
      </c>
      <c r="R3908" s="112" t="str">
        <f>+'Categorias-9 feb-Depurado'!AB3907</f>
        <v>Compras</v>
      </c>
    </row>
    <row r="3909" spans="2:18" s="1" customFormat="1" ht="14.5" hidden="1">
      <c r="B3909" s="57" t="str">
        <f>+'Categorias-9 feb-Depurado'!B3908</f>
        <v>CFM INTERNATIONAL INC</v>
      </c>
      <c r="C3909" s="30" t="s">
        <v>4900</v>
      </c>
      <c r="D3909" s="31">
        <v>5</v>
      </c>
      <c r="E3909" s="30" t="str">
        <f>+'Categorias-9 feb-Depurado'!E3908</f>
        <v>52-2303887</v>
      </c>
      <c r="F3909" s="30" t="str">
        <f>+'Categorias-9 feb-Depurado'!F3908</f>
        <v>1 NEUMANN WAY CINCINNAT</v>
      </c>
      <c r="G3909" s="30" t="str">
        <f>+'Categorias-9 feb-Depurado'!G3908</f>
        <v>Estados Unidos</v>
      </c>
      <c r="H3909" s="30">
        <f>+'Categorias-9 feb-Depurado'!H3908</f>
        <v>81058545</v>
      </c>
      <c r="I3909" s="107">
        <f>+'Categorias-9 feb-Depurado'!R3908</f>
        <v>44089405</v>
      </c>
      <c r="J3909" s="108">
        <f t="shared" si="248"/>
        <v>44089405</v>
      </c>
      <c r="K3909" s="107">
        <f t="shared" si="249"/>
        <v>1172630.3664566115</v>
      </c>
      <c r="L3909" s="109">
        <f t="shared" si="250"/>
        <v>45262035.366456613</v>
      </c>
      <c r="M3909" s="110">
        <f t="shared" si="251"/>
        <v>3.4505699184838094E-05</v>
      </c>
      <c r="N3909" s="33" t="s">
        <v>4892</v>
      </c>
      <c r="O3909" s="33">
        <f>+'Categorias-9 feb-Depurado'!Y3908</f>
        <v>8873</v>
      </c>
      <c r="P3909" s="111">
        <f>+'Categorias-9 feb-Depurado'!AC3908</f>
        <v>44859</v>
      </c>
      <c r="Q3909" s="111">
        <f>+'Categorias-9 feb-Depurado'!AE3908</f>
        <v>44889</v>
      </c>
      <c r="R3909" s="112" t="str">
        <f>+'Categorias-9 feb-Depurado'!AB3908</f>
        <v>Motores</v>
      </c>
    </row>
    <row r="3910" spans="2:18" s="1" customFormat="1" ht="14.5" hidden="1">
      <c r="B3910" s="57" t="str">
        <f>+'Categorias-9 feb-Depurado'!B3909</f>
        <v>CFM INTERNATIONAL INC</v>
      </c>
      <c r="C3910" s="30" t="s">
        <v>4900</v>
      </c>
      <c r="D3910" s="31">
        <v>5</v>
      </c>
      <c r="E3910" s="30" t="str">
        <f>+'Categorias-9 feb-Depurado'!E3909</f>
        <v>52-2303887</v>
      </c>
      <c r="F3910" s="30" t="str">
        <f>+'Categorias-9 feb-Depurado'!F3909</f>
        <v>1 NEUMANN WAY CINCINNAT</v>
      </c>
      <c r="G3910" s="30" t="str">
        <f>+'Categorias-9 feb-Depurado'!G3909</f>
        <v>Estados Unidos</v>
      </c>
      <c r="H3910" s="30">
        <f>+'Categorias-9 feb-Depurado'!H3909</f>
        <v>81060094</v>
      </c>
      <c r="I3910" s="107">
        <f>+'Categorias-9 feb-Depurado'!R3909</f>
        <v>192491046</v>
      </c>
      <c r="J3910" s="108">
        <f t="shared" si="248"/>
        <v>192491046</v>
      </c>
      <c r="K3910" s="107">
        <f t="shared" si="249"/>
        <v>4850340.2406744501</v>
      </c>
      <c r="L3910" s="109">
        <f t="shared" si="250"/>
        <v>197341386.24067444</v>
      </c>
      <c r="M3910" s="110">
        <f t="shared" si="251"/>
        <v>0.00015044401903733346</v>
      </c>
      <c r="N3910" s="33" t="s">
        <v>4892</v>
      </c>
      <c r="O3910" s="33">
        <f>+'Categorias-9 feb-Depurado'!Y3909</f>
        <v>39920</v>
      </c>
      <c r="P3910" s="111">
        <f>+'Categorias-9 feb-Depurado'!AC3909</f>
        <v>44863</v>
      </c>
      <c r="Q3910" s="111">
        <f>+'Categorias-9 feb-Depurado'!AE3909</f>
        <v>44893</v>
      </c>
      <c r="R3910" s="112" t="str">
        <f>+'Categorias-9 feb-Depurado'!AB3909</f>
        <v>Motores</v>
      </c>
    </row>
    <row r="3911" spans="2:18" s="1" customFormat="1" ht="14.5" hidden="1">
      <c r="B3911" s="57" t="str">
        <f>+'Categorias-9 feb-Depurado'!B3910</f>
        <v>CFM INTERNATIONAL INC</v>
      </c>
      <c r="C3911" s="30" t="s">
        <v>4900</v>
      </c>
      <c r="D3911" s="31">
        <v>5</v>
      </c>
      <c r="E3911" s="30" t="str">
        <f>+'Categorias-9 feb-Depurado'!E3910</f>
        <v>52-2303887</v>
      </c>
      <c r="F3911" s="30" t="str">
        <f>+'Categorias-9 feb-Depurado'!F3910</f>
        <v>1 NEUMANN WAY CINCINNAT</v>
      </c>
      <c r="G3911" s="30" t="str">
        <f>+'Categorias-9 feb-Depurado'!G3910</f>
        <v>Estados Unidos</v>
      </c>
      <c r="H3911" s="30">
        <f>+'Categorias-9 feb-Depurado'!H3910</f>
        <v>81068381</v>
      </c>
      <c r="I3911" s="107">
        <f>+'Categorias-9 feb-Depurado'!R3910</f>
        <v>14897045</v>
      </c>
      <c r="J3911" s="108">
        <f t="shared" si="248"/>
        <v>14897045</v>
      </c>
      <c r="K3911" s="107">
        <f t="shared" si="249"/>
        <v>349362.46804756962</v>
      </c>
      <c r="L3911" s="109">
        <f t="shared" si="250"/>
        <v>15246407.46804757</v>
      </c>
      <c r="M3911" s="110">
        <f t="shared" si="251"/>
        <v>1.1623161563162903E-05</v>
      </c>
      <c r="N3911" s="33" t="s">
        <v>4892</v>
      </c>
      <c r="O3911" s="33">
        <f>+'Categorias-9 feb-Depurado'!Y3910</f>
        <v>2970</v>
      </c>
      <c r="P3911" s="111">
        <f>+'Categorias-9 feb-Depurado'!AC3910</f>
        <v>44868</v>
      </c>
      <c r="Q3911" s="111">
        <f>+'Categorias-9 feb-Depurado'!AE3910</f>
        <v>44898</v>
      </c>
      <c r="R3911" s="112" t="str">
        <f>+'Categorias-9 feb-Depurado'!AB3910</f>
        <v>Motores</v>
      </c>
    </row>
    <row r="3912" spans="2:18" s="1" customFormat="1" ht="14.5" hidden="1">
      <c r="B3912" s="57" t="str">
        <f>+'Categorias-9 feb-Depurado'!B3911</f>
        <v>CFM INTERNATIONAL INC</v>
      </c>
      <c r="C3912" s="30" t="s">
        <v>4900</v>
      </c>
      <c r="D3912" s="31">
        <v>5</v>
      </c>
      <c r="E3912" s="30" t="str">
        <f>+'Categorias-9 feb-Depurado'!E3911</f>
        <v>52-2303887</v>
      </c>
      <c r="F3912" s="30" t="str">
        <f>+'Categorias-9 feb-Depurado'!F3911</f>
        <v>1 NEUMANN WAY CINCINNAT</v>
      </c>
      <c r="G3912" s="30" t="str">
        <f>+'Categorias-9 feb-Depurado'!G3911</f>
        <v>Estados Unidos</v>
      </c>
      <c r="H3912" s="30">
        <f>+'Categorias-9 feb-Depurado'!H3911</f>
        <v>81062852</v>
      </c>
      <c r="I3912" s="107">
        <f>+'Categorias-9 feb-Depurado'!R3911</f>
        <v>-3220340</v>
      </c>
      <c r="J3912" s="108">
        <f t="shared" si="248"/>
        <v>-3220340</v>
      </c>
      <c r="K3912" s="107">
        <f t="shared" si="249"/>
        <v>-74399.398590054552</v>
      </c>
      <c r="L3912" s="109">
        <f t="shared" si="250"/>
        <v>-3294739.3985900544</v>
      </c>
      <c r="M3912" s="110">
        <f t="shared" si="251"/>
        <v>-2.511758158017694E-06</v>
      </c>
      <c r="N3912" s="33" t="s">
        <v>4892</v>
      </c>
      <c r="O3912" s="33">
        <f>+'Categorias-9 feb-Depurado'!Y3911</f>
        <v>-14122</v>
      </c>
      <c r="P3912" s="111">
        <f>+'Categorias-9 feb-Depurado'!AC3911</f>
        <v>44869</v>
      </c>
      <c r="Q3912" s="111">
        <f>+'Categorias-9 feb-Depurado'!AE3911</f>
        <v>44899</v>
      </c>
      <c r="R3912" s="112" t="str">
        <f>+'Categorias-9 feb-Depurado'!AB3911</f>
        <v>Motores</v>
      </c>
    </row>
    <row r="3913" spans="2:18" s="1" customFormat="1" ht="14.5" hidden="1">
      <c r="B3913" s="57" t="str">
        <f>+'Categorias-9 feb-Depurado'!B3912</f>
        <v>CFM INTERNATIONAL INC</v>
      </c>
      <c r="C3913" s="30" t="s">
        <v>4900</v>
      </c>
      <c r="D3913" s="31">
        <v>5</v>
      </c>
      <c r="E3913" s="30" t="str">
        <f>+'Categorias-9 feb-Depurado'!E3912</f>
        <v>52-2303887</v>
      </c>
      <c r="F3913" s="30" t="str">
        <f>+'Categorias-9 feb-Depurado'!F3912</f>
        <v>1 NEUMANN WAY CINCINNAT</v>
      </c>
      <c r="G3913" s="30" t="str">
        <f>+'Categorias-9 feb-Depurado'!G3912</f>
        <v>Estados Unidos</v>
      </c>
      <c r="H3913" s="30">
        <f>+'Categorias-9 feb-Depurado'!H3912</f>
        <v>81063227</v>
      </c>
      <c r="I3913" s="107">
        <f>+'Categorias-9 feb-Depurado'!R3912</f>
        <v>202043503</v>
      </c>
      <c r="J3913" s="108">
        <f t="shared" si="248"/>
        <v>202043503</v>
      </c>
      <c r="K3913" s="107">
        <f t="shared" si="249"/>
        <v>4526917.0533452053</v>
      </c>
      <c r="L3913" s="109">
        <f t="shared" si="250"/>
        <v>206570420.0533452</v>
      </c>
      <c r="M3913" s="110">
        <f t="shared" si="251"/>
        <v>0.00015747981099693945</v>
      </c>
      <c r="N3913" s="33" t="s">
        <v>4892</v>
      </c>
      <c r="O3913" s="33">
        <f>+'Categorias-9 feb-Depurado'!Y3912</f>
        <v>39920</v>
      </c>
      <c r="P3913" s="111">
        <f>+'Categorias-9 feb-Depurado'!AC3912</f>
        <v>44871</v>
      </c>
      <c r="Q3913" s="111">
        <f>+'Categorias-9 feb-Depurado'!AE3912</f>
        <v>44901</v>
      </c>
      <c r="R3913" s="112" t="str">
        <f>+'Categorias-9 feb-Depurado'!AB3912</f>
        <v>Motores</v>
      </c>
    </row>
    <row r="3914" spans="2:18" s="1" customFormat="1" ht="14.5" hidden="1">
      <c r="B3914" s="57" t="str">
        <f>+'Categorias-9 feb-Depurado'!B3913</f>
        <v>CFM INTERNATIONAL INC</v>
      </c>
      <c r="C3914" s="30" t="s">
        <v>4900</v>
      </c>
      <c r="D3914" s="31">
        <v>5</v>
      </c>
      <c r="E3914" s="30" t="str">
        <f>+'Categorias-9 feb-Depurado'!E3913</f>
        <v>52-2303887</v>
      </c>
      <c r="F3914" s="30" t="str">
        <f>+'Categorias-9 feb-Depurado'!F3913</f>
        <v>1 NEUMANN WAY CINCINNAT</v>
      </c>
      <c r="G3914" s="30" t="str">
        <f>+'Categorias-9 feb-Depurado'!G3913</f>
        <v>Estados Unidos</v>
      </c>
      <c r="H3914" s="30">
        <f>+'Categorias-9 feb-Depurado'!H3913</f>
        <v>81064612</v>
      </c>
      <c r="I3914" s="107">
        <f>+'Categorias-9 feb-Depurado'!R3913</f>
        <v>-70044430</v>
      </c>
      <c r="J3914" s="108">
        <f t="shared" si="248"/>
        <v>-70044430</v>
      </c>
      <c r="K3914" s="107">
        <f t="shared" si="249"/>
        <v>-1496189.868762644</v>
      </c>
      <c r="L3914" s="109">
        <f t="shared" si="250"/>
        <v>-71540619.868762642</v>
      </c>
      <c r="M3914" s="110">
        <f t="shared" si="251"/>
        <v>-5.4539286373272719E-05</v>
      </c>
      <c r="N3914" s="33" t="s">
        <v>4892</v>
      </c>
      <c r="O3914" s="33">
        <f>+'Categorias-9 feb-Depurado'!Y3913</f>
        <v>-13972</v>
      </c>
      <c r="P3914" s="111">
        <f>+'Categorias-9 feb-Depurado'!AC3913</f>
        <v>44874</v>
      </c>
      <c r="Q3914" s="111">
        <f>+'Categorias-9 feb-Depurado'!AE3913</f>
        <v>44904</v>
      </c>
      <c r="R3914" s="112" t="str">
        <f>+'Categorias-9 feb-Depurado'!AB3913</f>
        <v>Motores</v>
      </c>
    </row>
    <row r="3915" spans="2:18" s="1" customFormat="1" ht="14.5" hidden="1">
      <c r="B3915" s="57" t="str">
        <f>+'Categorias-9 feb-Depurado'!B3914</f>
        <v>CFM INTERNATIONAL INC</v>
      </c>
      <c r="C3915" s="30" t="s">
        <v>4900</v>
      </c>
      <c r="D3915" s="31">
        <v>5</v>
      </c>
      <c r="E3915" s="30" t="str">
        <f>+'Categorias-9 feb-Depurado'!E3914</f>
        <v>52-2303887</v>
      </c>
      <c r="F3915" s="30" t="str">
        <f>+'Categorias-9 feb-Depurado'!F3914</f>
        <v>1 NEUMANN WAY CINCINNAT</v>
      </c>
      <c r="G3915" s="30" t="str">
        <f>+'Categorias-9 feb-Depurado'!G3914</f>
        <v>Estados Unidos</v>
      </c>
      <c r="H3915" s="30">
        <f>+'Categorias-9 feb-Depurado'!H3914</f>
        <v>81064474</v>
      </c>
      <c r="I3915" s="107">
        <f>+'Categorias-9 feb-Depurado'!R3914</f>
        <v>1060292</v>
      </c>
      <c r="J3915" s="108">
        <f t="shared" si="248"/>
        <v>1060292</v>
      </c>
      <c r="K3915" s="107">
        <f t="shared" si="249"/>
        <v>22648.455392242915</v>
      </c>
      <c r="L3915" s="109">
        <f t="shared" si="250"/>
        <v>1082940.4553922429</v>
      </c>
      <c r="M3915" s="110">
        <f t="shared" si="251"/>
        <v>8.2558411892694507E-07</v>
      </c>
      <c r="N3915" s="33" t="s">
        <v>4892</v>
      </c>
      <c r="O3915" s="33">
        <f>+'Categorias-9 feb-Depurado'!Y3914</f>
        <v>211.5</v>
      </c>
      <c r="P3915" s="111">
        <f>+'Categorias-9 feb-Depurado'!AC3914</f>
        <v>44874</v>
      </c>
      <c r="Q3915" s="111">
        <f>+'Categorias-9 feb-Depurado'!AE3914</f>
        <v>44904</v>
      </c>
      <c r="R3915" s="112" t="str">
        <f>+'Categorias-9 feb-Depurado'!AB3914</f>
        <v>Motores</v>
      </c>
    </row>
    <row r="3916" spans="2:18" s="1" customFormat="1" ht="14.5" hidden="1">
      <c r="B3916" s="57" t="str">
        <f>+'Categorias-9 feb-Depurado'!B3915</f>
        <v>CFM INTERNATIONAL INC</v>
      </c>
      <c r="C3916" s="30" t="s">
        <v>4900</v>
      </c>
      <c r="D3916" s="31">
        <v>5</v>
      </c>
      <c r="E3916" s="30" t="str">
        <f>+'Categorias-9 feb-Depurado'!E3915</f>
        <v>52-2303887</v>
      </c>
      <c r="F3916" s="30" t="str">
        <f>+'Categorias-9 feb-Depurado'!F3915</f>
        <v>1 NEUMANN WAY CINCINNAT</v>
      </c>
      <c r="G3916" s="30" t="str">
        <f>+'Categorias-9 feb-Depurado'!G3915</f>
        <v>Estados Unidos</v>
      </c>
      <c r="H3916" s="30">
        <f>+'Categorias-9 feb-Depurado'!H3915</f>
        <v>81065220</v>
      </c>
      <c r="I3916" s="107">
        <f>+'Categorias-9 feb-Depurado'!R3915</f>
        <v>187713079</v>
      </c>
      <c r="J3916" s="108">
        <f t="shared" si="248"/>
        <v>187713079</v>
      </c>
      <c r="K3916" s="107">
        <f t="shared" si="249"/>
        <v>3878989.7804428348</v>
      </c>
      <c r="L3916" s="109">
        <f t="shared" si="250"/>
        <v>191592068.78044283</v>
      </c>
      <c r="M3916" s="110">
        <f t="shared" si="251"/>
        <v>0.00014606100317879543</v>
      </c>
      <c r="N3916" s="33" t="s">
        <v>4892</v>
      </c>
      <c r="O3916" s="33">
        <f>+'Categorias-9 feb-Depurado'!Y3915</f>
        <v>39057.5</v>
      </c>
      <c r="P3916" s="111">
        <f>+'Categorias-9 feb-Depurado'!AC3915</f>
        <v>44876</v>
      </c>
      <c r="Q3916" s="111">
        <f>+'Categorias-9 feb-Depurado'!AE3915</f>
        <v>44906</v>
      </c>
      <c r="R3916" s="112" t="str">
        <f>+'Categorias-9 feb-Depurado'!AB3915</f>
        <v>Motores</v>
      </c>
    </row>
    <row r="3917" spans="2:18" s="1" customFormat="1" ht="14.5" hidden="1">
      <c r="B3917" s="57" t="str">
        <f>+'Categorias-9 feb-Depurado'!B3916</f>
        <v>CFM INTERNATIONAL INC</v>
      </c>
      <c r="C3917" s="30" t="s">
        <v>4900</v>
      </c>
      <c r="D3917" s="31">
        <v>5</v>
      </c>
      <c r="E3917" s="30" t="str">
        <f>+'Categorias-9 feb-Depurado'!E3916</f>
        <v>52-2303887</v>
      </c>
      <c r="F3917" s="30" t="str">
        <f>+'Categorias-9 feb-Depurado'!F3916</f>
        <v>1 NEUMANN WAY CINCINNAT</v>
      </c>
      <c r="G3917" s="30" t="str">
        <f>+'Categorias-9 feb-Depurado'!G3916</f>
        <v>Estados Unidos</v>
      </c>
      <c r="H3917" s="30">
        <f>+'Categorias-9 feb-Depurado'!H3916</f>
        <v>81066640</v>
      </c>
      <c r="I3917" s="107">
        <f>+'Categorias-9 feb-Depurado'!R3916</f>
        <v>31029189</v>
      </c>
      <c r="J3917" s="108">
        <f t="shared" si="248"/>
        <v>31029189</v>
      </c>
      <c r="K3917" s="107">
        <f t="shared" si="249"/>
        <v>608828.98367505521</v>
      </c>
      <c r="L3917" s="109">
        <f t="shared" si="250"/>
        <v>31638017.983675055</v>
      </c>
      <c r="M3917" s="110">
        <f t="shared" si="251"/>
        <v>2.4119373388988928E-05</v>
      </c>
      <c r="N3917" s="33" t="s">
        <v>4892</v>
      </c>
      <c r="O3917" s="33">
        <f>+'Categorias-9 feb-Depurado'!Y3916</f>
        <v>6456.25</v>
      </c>
      <c r="P3917" s="111">
        <f>+'Categorias-9 feb-Depurado'!AC3916</f>
        <v>44879</v>
      </c>
      <c r="Q3917" s="111">
        <f>+'Categorias-9 feb-Depurado'!AE3916</f>
        <v>44909</v>
      </c>
      <c r="R3917" s="112" t="str">
        <f>+'Categorias-9 feb-Depurado'!AB3916</f>
        <v>Motores</v>
      </c>
    </row>
    <row r="3918" spans="2:18" s="1" customFormat="1" ht="14.5" hidden="1">
      <c r="B3918" s="57" t="str">
        <f>+'Categorias-9 feb-Depurado'!B3917</f>
        <v>CFM INTERNATIONAL INC</v>
      </c>
      <c r="C3918" s="30" t="s">
        <v>4900</v>
      </c>
      <c r="D3918" s="31">
        <v>5</v>
      </c>
      <c r="E3918" s="30" t="str">
        <f>+'Categorias-9 feb-Depurado'!E3917</f>
        <v>52-2303887</v>
      </c>
      <c r="F3918" s="30" t="str">
        <f>+'Categorias-9 feb-Depurado'!F3917</f>
        <v>1 NEUMANN WAY CINCINNAT</v>
      </c>
      <c r="G3918" s="30" t="str">
        <f>+'Categorias-9 feb-Depurado'!G3917</f>
        <v>Estados Unidos</v>
      </c>
      <c r="H3918" s="30">
        <f>+'Categorias-9 feb-Depurado'!H3917</f>
        <v>81066641</v>
      </c>
      <c r="I3918" s="107">
        <f>+'Categorias-9 feb-Depurado'!R3917</f>
        <v>302205682</v>
      </c>
      <c r="J3918" s="108">
        <f t="shared" si="248"/>
        <v>302205682</v>
      </c>
      <c r="K3918" s="107">
        <f t="shared" si="249"/>
        <v>5929628.9771829648</v>
      </c>
      <c r="L3918" s="109">
        <f t="shared" si="250"/>
        <v>308135310.97718298</v>
      </c>
      <c r="M3918" s="110">
        <f t="shared" si="251"/>
        <v>0.00023490822413798989</v>
      </c>
      <c r="N3918" s="33" t="s">
        <v>4892</v>
      </c>
      <c r="O3918" s="33">
        <f>+'Categorias-9 feb-Depurado'!Y3917</f>
        <v>62880</v>
      </c>
      <c r="P3918" s="111">
        <f>+'Categorias-9 feb-Depurado'!AC3917</f>
        <v>44879</v>
      </c>
      <c r="Q3918" s="111">
        <f>+'Categorias-9 feb-Depurado'!AE3917</f>
        <v>44909</v>
      </c>
      <c r="R3918" s="112" t="str">
        <f>+'Categorias-9 feb-Depurado'!AB3917</f>
        <v>Motores</v>
      </c>
    </row>
    <row r="3919" spans="2:18" s="1" customFormat="1" ht="14.5" hidden="1">
      <c r="B3919" s="57" t="str">
        <f>+'Categorias-9 feb-Depurado'!B3918</f>
        <v>CFM INTERNATIONAL INC</v>
      </c>
      <c r="C3919" s="30" t="s">
        <v>4900</v>
      </c>
      <c r="D3919" s="31">
        <v>5</v>
      </c>
      <c r="E3919" s="30" t="str">
        <f>+'Categorias-9 feb-Depurado'!E3918</f>
        <v>52-2303887</v>
      </c>
      <c r="F3919" s="30" t="str">
        <f>+'Categorias-9 feb-Depurado'!F3918</f>
        <v>1 NEUMANN WAY CINCINNAT</v>
      </c>
      <c r="G3919" s="30" t="str">
        <f>+'Categorias-9 feb-Depurado'!G3918</f>
        <v>Estados Unidos</v>
      </c>
      <c r="H3919" s="30">
        <f>+'Categorias-9 feb-Depurado'!H3918</f>
        <v>81066799</v>
      </c>
      <c r="I3919" s="107">
        <f>+'Categorias-9 feb-Depurado'!R3918</f>
        <v>54231694</v>
      </c>
      <c r="J3919" s="108">
        <f t="shared" si="252" ref="J3919:J3982">+IF(Q3919&gt;$O$4,0,I3919)</f>
        <v>54231694</v>
      </c>
      <c r="K3919" s="107">
        <f t="shared" si="253" ref="K3919:K3982">++(((1+$O$5)^(($O$4-Q3919)/365))-1)*J3919</f>
        <v>1045242.2919640552</v>
      </c>
      <c r="L3919" s="109">
        <f t="shared" si="254" ref="L3919:L3982">+I3919+K3919</f>
        <v>55276936.291964054</v>
      </c>
      <c r="M3919" s="110">
        <f t="shared" si="255" ref="M3919:M3982">+L3919/$E$11</f>
        <v>4.2140600176445217E-05</v>
      </c>
      <c r="N3919" s="33" t="s">
        <v>4892</v>
      </c>
      <c r="O3919" s="33">
        <f>+'Categorias-9 feb-Depurado'!Y3918</f>
        <v>11284</v>
      </c>
      <c r="P3919" s="111">
        <f>+'Categorias-9 feb-Depurado'!AC3918</f>
        <v>44880</v>
      </c>
      <c r="Q3919" s="111">
        <f>+'Categorias-9 feb-Depurado'!AE3918</f>
        <v>44910</v>
      </c>
      <c r="R3919" s="112" t="str">
        <f>+'Categorias-9 feb-Depurado'!AB3918</f>
        <v>Motores</v>
      </c>
    </row>
    <row r="3920" spans="2:18" s="1" customFormat="1" ht="14.5" hidden="1">
      <c r="B3920" s="57" t="str">
        <f>+'Categorias-9 feb-Depurado'!B3919</f>
        <v>CFM INTERNATIONAL INC</v>
      </c>
      <c r="C3920" s="30" t="s">
        <v>4900</v>
      </c>
      <c r="D3920" s="31">
        <v>5</v>
      </c>
      <c r="E3920" s="30" t="str">
        <f>+'Categorias-9 feb-Depurado'!E3919</f>
        <v>52-2303887</v>
      </c>
      <c r="F3920" s="30" t="str">
        <f>+'Categorias-9 feb-Depurado'!F3919</f>
        <v>1 NEUMANN WAY CINCINNAT</v>
      </c>
      <c r="G3920" s="30" t="str">
        <f>+'Categorias-9 feb-Depurado'!G3919</f>
        <v>Estados Unidos</v>
      </c>
      <c r="H3920" s="30">
        <f>+'Categorias-9 feb-Depurado'!H3919</f>
        <v>81066800</v>
      </c>
      <c r="I3920" s="107">
        <f>+'Categorias-9 feb-Depurado'!R3919</f>
        <v>22723099</v>
      </c>
      <c r="J3920" s="108">
        <f t="shared" si="252"/>
        <v>22723099</v>
      </c>
      <c r="K3920" s="107">
        <f t="shared" si="253"/>
        <v>437956.89065670955</v>
      </c>
      <c r="L3920" s="109">
        <f t="shared" si="254"/>
        <v>23161055.89065671</v>
      </c>
      <c r="M3920" s="110">
        <f t="shared" si="255"/>
        <v>1.7656926404120481E-05</v>
      </c>
      <c r="N3920" s="33" t="s">
        <v>4892</v>
      </c>
      <c r="O3920" s="33">
        <f>+'Categorias-9 feb-Depurado'!Y3919</f>
        <v>4728</v>
      </c>
      <c r="P3920" s="111">
        <f>+'Categorias-9 feb-Depurado'!AC3919</f>
        <v>44880</v>
      </c>
      <c r="Q3920" s="111">
        <f>+'Categorias-9 feb-Depurado'!AE3919</f>
        <v>44910</v>
      </c>
      <c r="R3920" s="112" t="str">
        <f>+'Categorias-9 feb-Depurado'!AB3919</f>
        <v>Motores</v>
      </c>
    </row>
    <row r="3921" spans="2:18" s="1" customFormat="1" ht="14.5" hidden="1">
      <c r="B3921" s="57" t="str">
        <f>+'Categorias-9 feb-Depurado'!B3920</f>
        <v>CFM INTERNATIONAL INC</v>
      </c>
      <c r="C3921" s="30" t="s">
        <v>4900</v>
      </c>
      <c r="D3921" s="31">
        <v>5</v>
      </c>
      <c r="E3921" s="30" t="str">
        <f>+'Categorias-9 feb-Depurado'!E3920</f>
        <v>52-2303887</v>
      </c>
      <c r="F3921" s="30" t="str">
        <f>+'Categorias-9 feb-Depurado'!F3920</f>
        <v>1 NEUMANN WAY CINCINNAT</v>
      </c>
      <c r="G3921" s="30" t="str">
        <f>+'Categorias-9 feb-Depurado'!G3920</f>
        <v>Estados Unidos</v>
      </c>
      <c r="H3921" s="30">
        <f>+'Categorias-9 feb-Depurado'!H3920</f>
        <v>33346740</v>
      </c>
      <c r="I3921" s="107">
        <f>+'Categorias-9 feb-Depurado'!R3920</f>
        <v>1063383695</v>
      </c>
      <c r="J3921" s="108">
        <f t="shared" si="252"/>
        <v>1063383695</v>
      </c>
      <c r="K3921" s="107">
        <f t="shared" si="253"/>
        <v>20495277.366755422</v>
      </c>
      <c r="L3921" s="109">
        <f t="shared" si="254"/>
        <v>1083878972.3667555</v>
      </c>
      <c r="M3921" s="110">
        <f t="shared" si="255"/>
        <v>0.00082629960121005945</v>
      </c>
      <c r="N3921" s="33" t="s">
        <v>4892</v>
      </c>
      <c r="O3921" s="33">
        <f>+'Categorias-9 feb-Depurado'!Y3920</f>
        <v>221258.47</v>
      </c>
      <c r="P3921" s="111">
        <f>+'Categorias-9 feb-Depurado'!AC3920</f>
        <v>44880</v>
      </c>
      <c r="Q3921" s="111">
        <f>+'Categorias-9 feb-Depurado'!AE3920</f>
        <v>44910</v>
      </c>
      <c r="R3921" s="112" t="str">
        <f>+'Categorias-9 feb-Depurado'!AB3920</f>
        <v>Motores</v>
      </c>
    </row>
    <row r="3922" spans="2:18" s="1" customFormat="1" ht="14.5" hidden="1">
      <c r="B3922" s="57" t="str">
        <f>+'Categorias-9 feb-Depurado'!B3921</f>
        <v>CFM INTERNATIONAL INC</v>
      </c>
      <c r="C3922" s="30" t="s">
        <v>4900</v>
      </c>
      <c r="D3922" s="31">
        <v>5</v>
      </c>
      <c r="E3922" s="30" t="str">
        <f>+'Categorias-9 feb-Depurado'!E3921</f>
        <v>52-2303887</v>
      </c>
      <c r="F3922" s="30" t="str">
        <f>+'Categorias-9 feb-Depurado'!F3921</f>
        <v>1 NEUMANN WAY CINCINNAT</v>
      </c>
      <c r="G3922" s="30" t="str">
        <f>+'Categorias-9 feb-Depurado'!G3921</f>
        <v>Estados Unidos</v>
      </c>
      <c r="H3922" s="30">
        <f>+'Categorias-9 feb-Depurado'!H3921</f>
        <v>81068382</v>
      </c>
      <c r="I3922" s="107">
        <f>+'Categorias-9 feb-Depurado'!R3921</f>
        <v>421046995</v>
      </c>
      <c r="J3922" s="108">
        <f t="shared" si="252"/>
        <v>421046995</v>
      </c>
      <c r="K3922" s="107">
        <f t="shared" si="253"/>
        <v>7676432.8527552569</v>
      </c>
      <c r="L3922" s="109">
        <f t="shared" si="254"/>
        <v>428723427.85275525</v>
      </c>
      <c r="M3922" s="110">
        <f t="shared" si="255"/>
        <v>0.00032683907197737512</v>
      </c>
      <c r="N3922" s="33" t="s">
        <v>4892</v>
      </c>
      <c r="O3922" s="33">
        <f>+'Categorias-9 feb-Depurado'!Y3921</f>
        <v>83840</v>
      </c>
      <c r="P3922" s="111">
        <f>+'Categorias-9 feb-Depurado'!AC3921</f>
        <v>44883</v>
      </c>
      <c r="Q3922" s="111">
        <f>+'Categorias-9 feb-Depurado'!AE3921</f>
        <v>44913</v>
      </c>
      <c r="R3922" s="112" t="str">
        <f>+'Categorias-9 feb-Depurado'!AB3921</f>
        <v>Motores</v>
      </c>
    </row>
    <row r="3923" spans="2:18" s="1" customFormat="1" ht="14.5" hidden="1">
      <c r="B3923" s="57" t="str">
        <f>+'Categorias-9 feb-Depurado'!B3922</f>
        <v>CFM INTERNATIONAL INC</v>
      </c>
      <c r="C3923" s="30" t="s">
        <v>4900</v>
      </c>
      <c r="D3923" s="31">
        <v>5</v>
      </c>
      <c r="E3923" s="30" t="str">
        <f>+'Categorias-9 feb-Depurado'!E3922</f>
        <v>52-2303887</v>
      </c>
      <c r="F3923" s="30" t="str">
        <f>+'Categorias-9 feb-Depurado'!F3922</f>
        <v>1 NEUMANN WAY CINCINNAT</v>
      </c>
      <c r="G3923" s="30" t="str">
        <f>+'Categorias-9 feb-Depurado'!G3922</f>
        <v>Estados Unidos</v>
      </c>
      <c r="H3923" s="30">
        <f>+'Categorias-9 feb-Depurado'!H3922</f>
        <v>81068383</v>
      </c>
      <c r="I3923" s="107">
        <f>+'Categorias-9 feb-Depurado'!R3922</f>
        <v>315785246</v>
      </c>
      <c r="J3923" s="108">
        <f t="shared" si="252"/>
        <v>315785246</v>
      </c>
      <c r="K3923" s="107">
        <f t="shared" si="253"/>
        <v>5757324.6350085</v>
      </c>
      <c r="L3923" s="109">
        <f t="shared" si="254"/>
        <v>321542570.63500851</v>
      </c>
      <c r="M3923" s="110">
        <f t="shared" si="255"/>
        <v>0.00024512930378896801</v>
      </c>
      <c r="N3923" s="33" t="s">
        <v>4892</v>
      </c>
      <c r="O3923" s="33">
        <f>+'Categorias-9 feb-Depurado'!Y3922</f>
        <v>62880</v>
      </c>
      <c r="P3923" s="111">
        <f>+'Categorias-9 feb-Depurado'!AC3922</f>
        <v>44883</v>
      </c>
      <c r="Q3923" s="111">
        <f>+'Categorias-9 feb-Depurado'!AE3922</f>
        <v>44913</v>
      </c>
      <c r="R3923" s="112" t="str">
        <f>+'Categorias-9 feb-Depurado'!AB3922</f>
        <v>Motores</v>
      </c>
    </row>
    <row r="3924" spans="2:18" s="1" customFormat="1" ht="14.5" hidden="1">
      <c r="B3924" s="57" t="str">
        <f>+'Categorias-9 feb-Depurado'!B3923</f>
        <v>CFM INTERNATIONAL INC</v>
      </c>
      <c r="C3924" s="30" t="s">
        <v>4900</v>
      </c>
      <c r="D3924" s="31">
        <v>5</v>
      </c>
      <c r="E3924" s="30" t="str">
        <f>+'Categorias-9 feb-Depurado'!E3923</f>
        <v>52-2303887</v>
      </c>
      <c r="F3924" s="30" t="str">
        <f>+'Categorias-9 feb-Depurado'!F3923</f>
        <v>1 NEUMANN WAY CINCINNAT</v>
      </c>
      <c r="G3924" s="30" t="str">
        <f>+'Categorias-9 feb-Depurado'!G3923</f>
        <v>Estados Unidos</v>
      </c>
      <c r="H3924" s="30">
        <f>+'Categorias-9 feb-Depurado'!H3923</f>
        <v>81068870</v>
      </c>
      <c r="I3924" s="107">
        <f>+'Categorias-9 feb-Depurado'!R3923</f>
        <v>6755210</v>
      </c>
      <c r="J3924" s="108">
        <f t="shared" si="252"/>
        <v>6755210</v>
      </c>
      <c r="K3924" s="107">
        <f t="shared" si="253"/>
        <v>120815.03000055037</v>
      </c>
      <c r="L3924" s="109">
        <f t="shared" si="254"/>
        <v>6876025.0300005507</v>
      </c>
      <c r="M3924" s="110">
        <f t="shared" si="255"/>
        <v>5.2419660174727721E-06</v>
      </c>
      <c r="N3924" s="33" t="s">
        <v>4892</v>
      </c>
      <c r="O3924" s="33">
        <f>+'Categorias-9 feb-Depurado'!Y3923</f>
        <v>1352.5</v>
      </c>
      <c r="P3924" s="111">
        <f>+'Categorias-9 feb-Depurado'!AC3923</f>
        <v>44884</v>
      </c>
      <c r="Q3924" s="111">
        <f>+'Categorias-9 feb-Depurado'!AE3923</f>
        <v>44914</v>
      </c>
      <c r="R3924" s="112" t="str">
        <f>+'Categorias-9 feb-Depurado'!AB3923</f>
        <v>Motores</v>
      </c>
    </row>
    <row r="3925" spans="2:18" s="1" customFormat="1" ht="14.5" hidden="1">
      <c r="B3925" s="57" t="str">
        <f>+'Categorias-9 feb-Depurado'!B3924</f>
        <v>CFM INTERNATIONAL INC</v>
      </c>
      <c r="C3925" s="30" t="s">
        <v>4900</v>
      </c>
      <c r="D3925" s="31">
        <v>5</v>
      </c>
      <c r="E3925" s="30" t="str">
        <f>+'Categorias-9 feb-Depurado'!E3924</f>
        <v>52-2303887</v>
      </c>
      <c r="F3925" s="30" t="str">
        <f>+'Categorias-9 feb-Depurado'!F3924</f>
        <v>1 NEUMANN WAY CINCINNAT</v>
      </c>
      <c r="G3925" s="30" t="str">
        <f>+'Categorias-9 feb-Depurado'!G3924</f>
        <v>Estados Unidos</v>
      </c>
      <c r="H3925" s="30">
        <f>+'Categorias-9 feb-Depurado'!H3924</f>
        <v>81072819</v>
      </c>
      <c r="I3925" s="107">
        <f>+'Categorias-9 feb-Depurado'!R3924</f>
        <v>12740392</v>
      </c>
      <c r="J3925" s="108">
        <f t="shared" si="252"/>
        <v>12740392</v>
      </c>
      <c r="K3925" s="107">
        <f t="shared" si="253"/>
        <v>179320.10713146394</v>
      </c>
      <c r="L3925" s="109">
        <f t="shared" si="254"/>
        <v>12919712.107131464</v>
      </c>
      <c r="M3925" s="110">
        <f t="shared" si="255"/>
        <v>9.849395766540608E-06</v>
      </c>
      <c r="N3925" s="33" t="s">
        <v>4892</v>
      </c>
      <c r="O3925" s="33">
        <f>+'Categorias-9 feb-Depurado'!Y3924</f>
        <v>2649</v>
      </c>
      <c r="P3925" s="111">
        <f>+'Categorias-9 feb-Depurado'!AC3924</f>
        <v>44895</v>
      </c>
      <c r="Q3925" s="111">
        <f>+'Categorias-9 feb-Depurado'!AE3924</f>
        <v>44925</v>
      </c>
      <c r="R3925" s="112" t="str">
        <f>+'Categorias-9 feb-Depurado'!AB3924</f>
        <v>Motores</v>
      </c>
    </row>
    <row r="3926" spans="2:18" s="1" customFormat="1" ht="14.5" hidden="1">
      <c r="B3926" s="57" t="str">
        <f>+'Categorias-9 feb-Depurado'!B3925</f>
        <v>CFM INTERNATIONAL INC</v>
      </c>
      <c r="C3926" s="30" t="s">
        <v>4900</v>
      </c>
      <c r="D3926" s="31">
        <v>5</v>
      </c>
      <c r="E3926" s="30" t="str">
        <f>+'Categorias-9 feb-Depurado'!E3925</f>
        <v>52-2303887</v>
      </c>
      <c r="F3926" s="30" t="str">
        <f>+'Categorias-9 feb-Depurado'!F3925</f>
        <v>1 NEUMANN WAY CINCINNAT</v>
      </c>
      <c r="G3926" s="30" t="str">
        <f>+'Categorias-9 feb-Depurado'!G3925</f>
        <v>Estados Unidos</v>
      </c>
      <c r="H3926" s="30">
        <f>+'Categorias-9 feb-Depurado'!H3925</f>
        <v>81073144</v>
      </c>
      <c r="I3926" s="107">
        <f>+'Categorias-9 feb-Depurado'!R3925</f>
        <v>4464052</v>
      </c>
      <c r="J3926" s="108">
        <f t="shared" si="252"/>
        <v>4464052</v>
      </c>
      <c r="K3926" s="107">
        <f t="shared" si="253"/>
        <v>61288.272905071979</v>
      </c>
      <c r="L3926" s="109">
        <f t="shared" si="254"/>
        <v>4525340.2729050722</v>
      </c>
      <c r="M3926" s="110">
        <f t="shared" si="255"/>
        <v>3.4499118058136926E-06</v>
      </c>
      <c r="N3926" s="33" t="s">
        <v>4892</v>
      </c>
      <c r="O3926" s="33">
        <f>+'Categorias-9 feb-Depurado'!Y3925</f>
        <v>927</v>
      </c>
      <c r="P3926" s="111">
        <f>+'Categorias-9 feb-Depurado'!AC3925</f>
        <v>44896</v>
      </c>
      <c r="Q3926" s="111">
        <f>+'Categorias-9 feb-Depurado'!AE3925</f>
        <v>44926</v>
      </c>
      <c r="R3926" s="112" t="str">
        <f>+'Categorias-9 feb-Depurado'!AB3925</f>
        <v>Motores</v>
      </c>
    </row>
    <row r="3927" spans="2:18" s="1" customFormat="1" ht="14.5" hidden="1">
      <c r="B3927" s="57" t="str">
        <f>+'Categorias-9 feb-Depurado'!B3926</f>
        <v>CFM INTERNATIONAL INC</v>
      </c>
      <c r="C3927" s="30" t="s">
        <v>4900</v>
      </c>
      <c r="D3927" s="31">
        <v>5</v>
      </c>
      <c r="E3927" s="30" t="str">
        <f>+'Categorias-9 feb-Depurado'!E3926</f>
        <v>52-2303887</v>
      </c>
      <c r="F3927" s="30" t="str">
        <f>+'Categorias-9 feb-Depurado'!F3926</f>
        <v>1 NEUMANN WAY CINCINNAT</v>
      </c>
      <c r="G3927" s="30" t="str">
        <f>+'Categorias-9 feb-Depurado'!G3926</f>
        <v>Estados Unidos</v>
      </c>
      <c r="H3927" s="30">
        <f>+'Categorias-9 feb-Depurado'!H3926</f>
        <v>81073946</v>
      </c>
      <c r="I3927" s="107">
        <f>+'Categorias-9 feb-Depurado'!R3926</f>
        <v>4575950</v>
      </c>
      <c r="J3927" s="108">
        <f t="shared" si="252"/>
        <v>4575950</v>
      </c>
      <c r="K3927" s="107">
        <f t="shared" si="253"/>
        <v>61243.47618421189</v>
      </c>
      <c r="L3927" s="109">
        <f t="shared" si="254"/>
        <v>4637193.4761842117</v>
      </c>
      <c r="M3927" s="110">
        <f t="shared" si="255"/>
        <v>3.5351835562765725E-06</v>
      </c>
      <c r="N3927" s="33" t="s">
        <v>4892</v>
      </c>
      <c r="O3927" s="33">
        <f>+'Categorias-9 feb-Depurado'!Y3926</f>
        <v>957.5</v>
      </c>
      <c r="P3927" s="111">
        <f>+'Categorias-9 feb-Depurado'!AC3926</f>
        <v>44897</v>
      </c>
      <c r="Q3927" s="111">
        <f>+'Categorias-9 feb-Depurado'!AE3926</f>
        <v>44927</v>
      </c>
      <c r="R3927" s="112" t="str">
        <f>+'Categorias-9 feb-Depurado'!AB3926</f>
        <v>Motores</v>
      </c>
    </row>
    <row r="3928" spans="2:18" s="1" customFormat="1" ht="14.5" hidden="1">
      <c r="B3928" s="57" t="str">
        <f>+'Categorias-9 feb-Depurado'!B3927</f>
        <v>CFM INTERNATIONAL INC</v>
      </c>
      <c r="C3928" s="30" t="s">
        <v>4900</v>
      </c>
      <c r="D3928" s="31">
        <v>5</v>
      </c>
      <c r="E3928" s="30" t="str">
        <f>+'Categorias-9 feb-Depurado'!E3927</f>
        <v>52-2303887</v>
      </c>
      <c r="F3928" s="30" t="str">
        <f>+'Categorias-9 feb-Depurado'!F3927</f>
        <v>1 NEUMANN WAY CINCINNAT</v>
      </c>
      <c r="G3928" s="30" t="str">
        <f>+'Categorias-9 feb-Depurado'!G3927</f>
        <v>Estados Unidos</v>
      </c>
      <c r="H3928" s="30">
        <f>+'Categorias-9 feb-Depurado'!H3927</f>
        <v>81076597</v>
      </c>
      <c r="I3928" s="107">
        <f>+'Categorias-9 feb-Depurado'!R3927</f>
        <v>-134852994</v>
      </c>
      <c r="J3928" s="108">
        <f t="shared" si="252"/>
        <v>-134852994</v>
      </c>
      <c r="K3928" s="107">
        <f t="shared" si="253"/>
        <v>-1525609.662642925</v>
      </c>
      <c r="L3928" s="109">
        <f t="shared" si="254"/>
        <v>-136378603.66264293</v>
      </c>
      <c r="M3928" s="110">
        <f t="shared" si="255"/>
        <v>-0.00010396879051353666</v>
      </c>
      <c r="N3928" s="33" t="s">
        <v>4892</v>
      </c>
      <c r="O3928" s="33">
        <f>+'Categorias-9 feb-Depurado'!Y3927</f>
        <v>-27944</v>
      </c>
      <c r="P3928" s="111">
        <f>+'Categorias-9 feb-Depurado'!AC3927</f>
        <v>44903</v>
      </c>
      <c r="Q3928" s="111">
        <f>+'Categorias-9 feb-Depurado'!AE3927</f>
        <v>44933</v>
      </c>
      <c r="R3928" s="112" t="str">
        <f>+'Categorias-9 feb-Depurado'!AB3927</f>
        <v>Motores</v>
      </c>
    </row>
    <row r="3929" spans="2:18" s="1" customFormat="1" ht="14.5" hidden="1">
      <c r="B3929" s="57" t="str">
        <f>+'Categorias-9 feb-Depurado'!B3928</f>
        <v>CFM INTERNATIONAL INC</v>
      </c>
      <c r="C3929" s="30" t="s">
        <v>4900</v>
      </c>
      <c r="D3929" s="31">
        <v>5</v>
      </c>
      <c r="E3929" s="30" t="str">
        <f>+'Categorias-9 feb-Depurado'!E3928</f>
        <v>52-2303887</v>
      </c>
      <c r="F3929" s="30" t="str">
        <f>+'Categorias-9 feb-Depurado'!F3928</f>
        <v>1 NEUMANN WAY CINCINNAT</v>
      </c>
      <c r="G3929" s="30" t="str">
        <f>+'Categorias-9 feb-Depurado'!G3928</f>
        <v>Estados Unidos</v>
      </c>
      <c r="H3929" s="30">
        <f>+'Categorias-9 feb-Depurado'!H3928</f>
        <v>81078810</v>
      </c>
      <c r="I3929" s="107">
        <f>+'Categorias-9 feb-Depurado'!R3928</f>
        <v>-142398251</v>
      </c>
      <c r="J3929" s="108">
        <f t="shared" si="252"/>
        <v>-142398251</v>
      </c>
      <c r="K3929" s="107">
        <f t="shared" si="253"/>
        <v>-1365717.3229715698</v>
      </c>
      <c r="L3929" s="109">
        <f t="shared" si="254"/>
        <v>-143763968.32297158</v>
      </c>
      <c r="M3929" s="110">
        <f t="shared" si="255"/>
        <v>-0.00010959905369716037</v>
      </c>
      <c r="N3929" s="33" t="s">
        <v>4892</v>
      </c>
      <c r="O3929" s="33">
        <f>+'Categorias-9 feb-Depurado'!Y3928</f>
        <v>-29444</v>
      </c>
      <c r="P3929" s="111">
        <f>+'Categorias-9 feb-Depurado'!AC3928</f>
        <v>44908</v>
      </c>
      <c r="Q3929" s="111">
        <f>+'Categorias-9 feb-Depurado'!AE3928</f>
        <v>44938</v>
      </c>
      <c r="R3929" s="112" t="str">
        <f>+'Categorias-9 feb-Depurado'!AB3928</f>
        <v>Motores</v>
      </c>
    </row>
    <row r="3930" spans="2:18" s="1" customFormat="1" ht="14.5" hidden="1">
      <c r="B3930" s="57" t="str">
        <f>+'Categorias-9 feb-Depurado'!B3929</f>
        <v>CFM INTERNATIONAL INC</v>
      </c>
      <c r="C3930" s="30" t="s">
        <v>4900</v>
      </c>
      <c r="D3930" s="31">
        <v>5</v>
      </c>
      <c r="E3930" s="30" t="str">
        <f>+'Categorias-9 feb-Depurado'!E3929</f>
        <v>52-2303887</v>
      </c>
      <c r="F3930" s="30" t="str">
        <f>+'Categorias-9 feb-Depurado'!F3929</f>
        <v>1 NEUMANN WAY CINCINNAT</v>
      </c>
      <c r="G3930" s="30" t="str">
        <f>+'Categorias-9 feb-Depurado'!G3929</f>
        <v>Estados Unidos</v>
      </c>
      <c r="H3930" s="30">
        <f>+'Categorias-9 feb-Depurado'!H3929</f>
        <v>81078809</v>
      </c>
      <c r="I3930" s="107">
        <f>+'Categorias-9 feb-Depurado'!R3929</f>
        <v>-142398251</v>
      </c>
      <c r="J3930" s="108">
        <f t="shared" si="252"/>
        <v>-142398251</v>
      </c>
      <c r="K3930" s="107">
        <f t="shared" si="253"/>
        <v>-1365717.3229715698</v>
      </c>
      <c r="L3930" s="109">
        <f t="shared" si="254"/>
        <v>-143763968.32297158</v>
      </c>
      <c r="M3930" s="110">
        <f t="shared" si="255"/>
        <v>-0.00010959905369716037</v>
      </c>
      <c r="N3930" s="33" t="s">
        <v>4892</v>
      </c>
      <c r="O3930" s="33">
        <f>+'Categorias-9 feb-Depurado'!Y3929</f>
        <v>-29444</v>
      </c>
      <c r="P3930" s="111">
        <f>+'Categorias-9 feb-Depurado'!AC3929</f>
        <v>44908</v>
      </c>
      <c r="Q3930" s="111">
        <f>+'Categorias-9 feb-Depurado'!AE3929</f>
        <v>44938</v>
      </c>
      <c r="R3930" s="112" t="str">
        <f>+'Categorias-9 feb-Depurado'!AB3929</f>
        <v>Motores</v>
      </c>
    </row>
    <row r="3931" spans="2:18" s="1" customFormat="1" ht="14.5" hidden="1">
      <c r="B3931" s="57" t="str">
        <f>+'Categorias-9 feb-Depurado'!B3930</f>
        <v>CFM INTERNATIONAL INC</v>
      </c>
      <c r="C3931" s="30" t="s">
        <v>4900</v>
      </c>
      <c r="D3931" s="31">
        <v>5</v>
      </c>
      <c r="E3931" s="30" t="str">
        <f>+'Categorias-9 feb-Depurado'!E3930</f>
        <v>52-2303887</v>
      </c>
      <c r="F3931" s="30" t="str">
        <f>+'Categorias-9 feb-Depurado'!F3930</f>
        <v>1 NEUMANN WAY CINCINNAT</v>
      </c>
      <c r="G3931" s="30" t="str">
        <f>+'Categorias-9 feb-Depurado'!G3930</f>
        <v>Estados Unidos</v>
      </c>
      <c r="H3931" s="30">
        <f>+'Categorias-9 feb-Depurado'!H3930</f>
        <v>81081606</v>
      </c>
      <c r="I3931" s="107">
        <f>+'Categorias-9 feb-Depurado'!R3930</f>
        <v>4231433</v>
      </c>
      <c r="J3931" s="108">
        <f t="shared" si="252"/>
        <v>4231433</v>
      </c>
      <c r="K3931" s="107">
        <f t="shared" si="253"/>
        <v>30400.869082181965</v>
      </c>
      <c r="L3931" s="109">
        <f t="shared" si="254"/>
        <v>4261833.8690821817</v>
      </c>
      <c r="M3931" s="110">
        <f t="shared" si="255"/>
        <v>3.2490266129588986E-06</v>
      </c>
      <c r="N3931" s="33" t="s">
        <v>4892</v>
      </c>
      <c r="O3931" s="33">
        <f>+'Categorias-9 feb-Depurado'!Y3930</f>
        <v>885</v>
      </c>
      <c r="P3931" s="111">
        <f>+'Categorias-9 feb-Depurado'!AC3930</f>
        <v>44915</v>
      </c>
      <c r="Q3931" s="111">
        <f>+'Categorias-9 feb-Depurado'!AE3930</f>
        <v>44945</v>
      </c>
      <c r="R3931" s="112" t="str">
        <f>+'Categorias-9 feb-Depurado'!AB3930</f>
        <v>Motores</v>
      </c>
    </row>
    <row r="3932" spans="2:18" s="1" customFormat="1" ht="14.5" hidden="1">
      <c r="B3932" s="57" t="str">
        <f>+'Categorias-9 feb-Depurado'!B3931</f>
        <v>CFM INTERNATIONAL INC</v>
      </c>
      <c r="C3932" s="30" t="s">
        <v>4900</v>
      </c>
      <c r="D3932" s="31">
        <v>5</v>
      </c>
      <c r="E3932" s="30" t="str">
        <f>+'Categorias-9 feb-Depurado'!E3931</f>
        <v>52-2303887</v>
      </c>
      <c r="F3932" s="30" t="str">
        <f>+'Categorias-9 feb-Depurado'!F3931</f>
        <v>1 NEUMANN WAY CINCINNAT</v>
      </c>
      <c r="G3932" s="30" t="str">
        <f>+'Categorias-9 feb-Depurado'!G3931</f>
        <v>Estados Unidos</v>
      </c>
      <c r="H3932" s="30">
        <f>+'Categorias-9 feb-Depurado'!H3931</f>
        <v>81088971</v>
      </c>
      <c r="I3932" s="107">
        <f>+'Categorias-9 feb-Depurado'!R3931</f>
        <v>41812146</v>
      </c>
      <c r="J3932" s="108">
        <f t="shared" si="252"/>
        <v>41812146</v>
      </c>
      <c r="K3932" s="107">
        <f t="shared" si="253"/>
        <v>71329.047439880844</v>
      </c>
      <c r="L3932" s="109">
        <f t="shared" si="254"/>
        <v>41883475.047439881</v>
      </c>
      <c r="M3932" s="110">
        <f t="shared" si="255"/>
        <v>3.193003980271012E-05</v>
      </c>
      <c r="N3932" s="33" t="s">
        <v>4892</v>
      </c>
      <c r="O3932" s="33">
        <f>+'Categorias-9 feb-Depurado'!Y3931</f>
        <v>8491.5</v>
      </c>
      <c r="P3932" s="111">
        <f>+'Categorias-9 feb-Depurado'!AC3931</f>
        <v>44931</v>
      </c>
      <c r="Q3932" s="111">
        <f>+'Categorias-9 feb-Depurado'!AE3931</f>
        <v>44961</v>
      </c>
      <c r="R3932" s="112" t="str">
        <f>+'Categorias-9 feb-Depurado'!AB3931</f>
        <v>Motores</v>
      </c>
    </row>
    <row r="3933" spans="2:18" s="1" customFormat="1" ht="14.5" hidden="1">
      <c r="B3933" s="57" t="str">
        <f>+'Categorias-9 feb-Depurado'!B3932</f>
        <v>CFM INTERNATIONAL INC</v>
      </c>
      <c r="C3933" s="30" t="s">
        <v>4900</v>
      </c>
      <c r="D3933" s="31">
        <v>5</v>
      </c>
      <c r="E3933" s="30" t="str">
        <f>+'Categorias-9 feb-Depurado'!E3932</f>
        <v>52-2303887</v>
      </c>
      <c r="F3933" s="30" t="str">
        <f>+'Categorias-9 feb-Depurado'!F3932</f>
        <v>1 NEUMANN WAY CINCINNAT</v>
      </c>
      <c r="G3933" s="30" t="str">
        <f>+'Categorias-9 feb-Depurado'!G3932</f>
        <v>Estados Unidos</v>
      </c>
      <c r="H3933" s="30">
        <f>+'Categorias-9 feb-Depurado'!H3932</f>
        <v>81089833</v>
      </c>
      <c r="I3933" s="107">
        <f>+'Categorias-9 feb-Depurado'!R3932</f>
        <v>313744790</v>
      </c>
      <c r="J3933" s="108">
        <f t="shared" si="252"/>
        <v>313744790</v>
      </c>
      <c r="K3933" s="107">
        <f t="shared" si="253"/>
        <v>428111.04443497094</v>
      </c>
      <c r="L3933" s="109">
        <f t="shared" si="254"/>
        <v>314172901.04443496</v>
      </c>
      <c r="M3933" s="110">
        <f t="shared" si="255"/>
        <v>0.00023951100580645097</v>
      </c>
      <c r="N3933" s="33" t="s">
        <v>4892</v>
      </c>
      <c r="O3933" s="33">
        <f>+'Categorias-9 feb-Depurado'!Y3932</f>
        <v>62880</v>
      </c>
      <c r="P3933" s="111">
        <f>+'Categorias-9 feb-Depurado'!AC3932</f>
        <v>44932</v>
      </c>
      <c r="Q3933" s="111">
        <f>+'Categorias-9 feb-Depurado'!AE3932</f>
        <v>44962</v>
      </c>
      <c r="R3933" s="112" t="str">
        <f>+'Categorias-9 feb-Depurado'!AB3932</f>
        <v>Motores</v>
      </c>
    </row>
    <row r="3934" spans="2:18" s="1" customFormat="1" ht="14.5" hidden="1">
      <c r="B3934" s="57" t="str">
        <f>+'Categorias-9 feb-Depurado'!B3933</f>
        <v>CFM INTERNATIONAL INC</v>
      </c>
      <c r="C3934" s="30" t="s">
        <v>4900</v>
      </c>
      <c r="D3934" s="31">
        <v>5</v>
      </c>
      <c r="E3934" s="30" t="str">
        <f>+'Categorias-9 feb-Depurado'!E3933</f>
        <v>52-2303887</v>
      </c>
      <c r="F3934" s="30" t="str">
        <f>+'Categorias-9 feb-Depurado'!F3933</f>
        <v>1 NEUMANN WAY CINCINNAT</v>
      </c>
      <c r="G3934" s="30" t="str">
        <f>+'Categorias-9 feb-Depurado'!G3933</f>
        <v>Estados Unidos</v>
      </c>
      <c r="H3934" s="30">
        <f>+'Categorias-9 feb-Depurado'!H3933</f>
        <v>81088188</v>
      </c>
      <c r="I3934" s="107">
        <f>+'Categorias-9 feb-Depurado'!R3933</f>
        <v>16751267</v>
      </c>
      <c r="J3934" s="108">
        <f t="shared" si="252"/>
        <v>16751267</v>
      </c>
      <c r="K3934" s="107">
        <f t="shared" si="253"/>
        <v>22857.439038203829</v>
      </c>
      <c r="L3934" s="109">
        <f t="shared" si="254"/>
        <v>16774124.439038204</v>
      </c>
      <c r="M3934" s="110">
        <f t="shared" si="255"/>
        <v>1.2787822891664306E-05</v>
      </c>
      <c r="N3934" s="33" t="s">
        <v>4892</v>
      </c>
      <c r="O3934" s="33">
        <f>+'Categorias-9 feb-Depurado'!Y3933</f>
        <v>3357.25</v>
      </c>
      <c r="P3934" s="111">
        <f>+'Categorias-9 feb-Depurado'!AC3933</f>
        <v>44932</v>
      </c>
      <c r="Q3934" s="111">
        <f>+'Categorias-9 feb-Depurado'!AE3933</f>
        <v>44962</v>
      </c>
      <c r="R3934" s="112" t="str">
        <f>+'Categorias-9 feb-Depurado'!AB3933</f>
        <v>Motores</v>
      </c>
    </row>
    <row r="3935" spans="2:18" s="1" customFormat="1" ht="14.5" hidden="1">
      <c r="B3935" s="57" t="str">
        <f>+'Categorias-9 feb-Depurado'!B3934</f>
        <v>CFM INTERNATIONAL INC</v>
      </c>
      <c r="C3935" s="30" t="s">
        <v>4900</v>
      </c>
      <c r="D3935" s="31">
        <v>5</v>
      </c>
      <c r="E3935" s="30" t="str">
        <f>+'Categorias-9 feb-Depurado'!E3934</f>
        <v>52-2303887</v>
      </c>
      <c r="F3935" s="30" t="str">
        <f>+'Categorias-9 feb-Depurado'!F3934</f>
        <v>1 NEUMANN WAY CINCINNAT</v>
      </c>
      <c r="G3935" s="30" t="str">
        <f>+'Categorias-9 feb-Depurado'!G3934</f>
        <v>Estados Unidos</v>
      </c>
      <c r="H3935" s="30">
        <f>+'Categorias-9 feb-Depurado'!H3934</f>
        <v>81088187</v>
      </c>
      <c r="I3935" s="107">
        <f>+'Categorias-9 feb-Depurado'!R3934</f>
        <v>58527773</v>
      </c>
      <c r="J3935" s="108">
        <f t="shared" si="252"/>
        <v>58527773</v>
      </c>
      <c r="K3935" s="107">
        <f t="shared" si="253"/>
        <v>79862.317482572034</v>
      </c>
      <c r="L3935" s="109">
        <f t="shared" si="254"/>
        <v>58607635.317482568</v>
      </c>
      <c r="M3935" s="110">
        <f t="shared" si="255"/>
        <v>4.4679772304240156E-05</v>
      </c>
      <c r="N3935" s="33" t="s">
        <v>4892</v>
      </c>
      <c r="O3935" s="33">
        <f>+'Categorias-9 feb-Depurado'!Y3934</f>
        <v>11730</v>
      </c>
      <c r="P3935" s="111">
        <f>+'Categorias-9 feb-Depurado'!AC3934</f>
        <v>44932</v>
      </c>
      <c r="Q3935" s="111">
        <f>+'Categorias-9 feb-Depurado'!AE3934</f>
        <v>44962</v>
      </c>
      <c r="R3935" s="112" t="str">
        <f>+'Categorias-9 feb-Depurado'!AB3934</f>
        <v>Motores</v>
      </c>
    </row>
    <row r="3936" spans="2:18" s="1" customFormat="1" ht="14.5" hidden="1">
      <c r="B3936" s="57" t="str">
        <f>+'Categorias-9 feb-Depurado'!B3935</f>
        <v>CFM INTERNATIONAL INC</v>
      </c>
      <c r="C3936" s="30" t="s">
        <v>4900</v>
      </c>
      <c r="D3936" s="31">
        <v>5</v>
      </c>
      <c r="E3936" s="30" t="str">
        <f>+'Categorias-9 feb-Depurado'!E3935</f>
        <v>52-2303887</v>
      </c>
      <c r="F3936" s="30" t="str">
        <f>+'Categorias-9 feb-Depurado'!F3935</f>
        <v>1 NEUMANN WAY CINCINNAT</v>
      </c>
      <c r="G3936" s="30" t="str">
        <f>+'Categorias-9 feb-Depurado'!G3935</f>
        <v>Estados Unidos</v>
      </c>
      <c r="H3936" s="30">
        <f>+'Categorias-9 feb-Depurado'!H3935</f>
        <v>81088970</v>
      </c>
      <c r="I3936" s="107">
        <f>+'Categorias-9 feb-Depurado'!R3935</f>
        <v>35359964</v>
      </c>
      <c r="J3936" s="108">
        <f t="shared" si="252"/>
        <v>35359964</v>
      </c>
      <c r="K3936" s="107">
        <f t="shared" si="253"/>
        <v>12056.177287139411</v>
      </c>
      <c r="L3936" s="109">
        <f t="shared" si="254"/>
        <v>35372020.177287139</v>
      </c>
      <c r="M3936" s="110">
        <f t="shared" si="255"/>
        <v>2.6966005348977845E-05</v>
      </c>
      <c r="N3936" s="33" t="s">
        <v>4892</v>
      </c>
      <c r="O3936" s="33">
        <f>+'Categorias-9 feb-Depurado'!Y3935</f>
        <v>7237.5</v>
      </c>
      <c r="P3936" s="111">
        <f>+'Categorias-9 feb-Depurado'!AC3935</f>
        <v>44935</v>
      </c>
      <c r="Q3936" s="111">
        <f>+'Categorias-9 feb-Depurado'!AE3935</f>
        <v>44965</v>
      </c>
      <c r="R3936" s="112" t="str">
        <f>+'Categorias-9 feb-Depurado'!AB3935</f>
        <v>Motores</v>
      </c>
    </row>
    <row r="3937" spans="2:18" s="1" customFormat="1" ht="14.5" hidden="1">
      <c r="B3937" s="57" t="str">
        <f>+'Categorias-9 feb-Depurado'!B3936</f>
        <v>CFM INTERNATIONAL INC</v>
      </c>
      <c r="C3937" s="30" t="s">
        <v>4900</v>
      </c>
      <c r="D3937" s="31">
        <v>5</v>
      </c>
      <c r="E3937" s="30" t="str">
        <f>+'Categorias-9 feb-Depurado'!E3936</f>
        <v>52-2303887</v>
      </c>
      <c r="F3937" s="30" t="str">
        <f>+'Categorias-9 feb-Depurado'!F3936</f>
        <v>1 NEUMANN WAY CINCINNAT</v>
      </c>
      <c r="G3937" s="30" t="str">
        <f>+'Categorias-9 feb-Depurado'!G3936</f>
        <v>Estados Unidos</v>
      </c>
      <c r="H3937" s="30">
        <f>+'Categorias-9 feb-Depurado'!H3936</f>
        <v>81091281</v>
      </c>
      <c r="I3937" s="107">
        <f>+'Categorias-9 feb-Depurado'!R3936</f>
        <v>393380634</v>
      </c>
      <c r="J3937" s="108">
        <f t="shared" si="252"/>
        <v>0</v>
      </c>
      <c r="K3937" s="107">
        <f t="shared" si="253"/>
        <v>0</v>
      </c>
      <c r="L3937" s="109">
        <f t="shared" si="254"/>
        <v>393380634</v>
      </c>
      <c r="M3937" s="110">
        <f t="shared" si="255"/>
        <v>0.00029989534743734479</v>
      </c>
      <c r="N3937" s="33" t="s">
        <v>4892</v>
      </c>
      <c r="O3937" s="33">
        <f>+'Categorias-9 feb-Depurado'!Y3936</f>
        <v>83840</v>
      </c>
      <c r="P3937" s="111">
        <f>+'Categorias-9 feb-Depurado'!AC3936</f>
        <v>44939</v>
      </c>
      <c r="Q3937" s="111">
        <f>+'Categorias-9 feb-Depurado'!AE3936</f>
        <v>44969</v>
      </c>
      <c r="R3937" s="112" t="str">
        <f>+'Categorias-9 feb-Depurado'!AB3936</f>
        <v>Motores</v>
      </c>
    </row>
    <row r="3938" spans="2:18" s="1" customFormat="1" ht="14.5" hidden="1">
      <c r="B3938" s="57" t="str">
        <f>+'Categorias-9 feb-Depurado'!B3937</f>
        <v>CFM INTERNATIONAL INC</v>
      </c>
      <c r="C3938" s="30" t="s">
        <v>4900</v>
      </c>
      <c r="D3938" s="31">
        <v>5</v>
      </c>
      <c r="E3938" s="30" t="str">
        <f>+'Categorias-9 feb-Depurado'!E3937</f>
        <v>52-2303887</v>
      </c>
      <c r="F3938" s="30" t="str">
        <f>+'Categorias-9 feb-Depurado'!F3937</f>
        <v>1 NEUMANN WAY CINCINNAT</v>
      </c>
      <c r="G3938" s="30" t="str">
        <f>+'Categorias-9 feb-Depurado'!G3937</f>
        <v>Estados Unidos</v>
      </c>
      <c r="H3938" s="30">
        <f>+'Categorias-9 feb-Depurado'!H3937</f>
        <v>33348212</v>
      </c>
      <c r="I3938" s="107">
        <f>+'Categorias-9 feb-Depurado'!R3937</f>
        <v>882986421</v>
      </c>
      <c r="J3938" s="108">
        <f t="shared" si="252"/>
        <v>0</v>
      </c>
      <c r="K3938" s="107">
        <f t="shared" si="253"/>
        <v>0</v>
      </c>
      <c r="L3938" s="109">
        <f t="shared" si="254"/>
        <v>882986421</v>
      </c>
      <c r="M3938" s="110">
        <f t="shared" si="255"/>
        <v>0.00067314833680463435</v>
      </c>
      <c r="N3938" s="33" t="s">
        <v>4892</v>
      </c>
      <c r="O3938" s="33">
        <f>+'Categorias-9 feb-Depurado'!Y3937</f>
        <v>188188.17000000001</v>
      </c>
      <c r="P3938" s="111">
        <f>+'Categorias-9 feb-Depurado'!AC3937</f>
        <v>44939</v>
      </c>
      <c r="Q3938" s="111">
        <f>+'Categorias-9 feb-Depurado'!AE3937</f>
        <v>44969</v>
      </c>
      <c r="R3938" s="112" t="str">
        <f>+'Categorias-9 feb-Depurado'!AB3937</f>
        <v>Motores</v>
      </c>
    </row>
    <row r="3939" spans="2:18" s="1" customFormat="1" ht="14.5" hidden="1">
      <c r="B3939" s="57" t="str">
        <f>+'Categorias-9 feb-Depurado'!B3938</f>
        <v>CFM INTERNATIONAL INC</v>
      </c>
      <c r="C3939" s="30" t="s">
        <v>4900</v>
      </c>
      <c r="D3939" s="31">
        <v>5</v>
      </c>
      <c r="E3939" s="30" t="str">
        <f>+'Categorias-9 feb-Depurado'!E3938</f>
        <v>52-2303887</v>
      </c>
      <c r="F3939" s="30" t="str">
        <f>+'Categorias-9 feb-Depurado'!F3938</f>
        <v>1 NEUMANN WAY CINCINNAT</v>
      </c>
      <c r="G3939" s="30" t="str">
        <f>+'Categorias-9 feb-Depurado'!G3938</f>
        <v>Estados Unidos</v>
      </c>
      <c r="H3939" s="30">
        <f>+'Categorias-9 feb-Depurado'!H3938</f>
        <v>81092202</v>
      </c>
      <c r="I3939" s="107">
        <f>+'Categorias-9 feb-Depurado'!R3938</f>
        <v>4463984</v>
      </c>
      <c r="J3939" s="108">
        <f t="shared" si="252"/>
        <v>0</v>
      </c>
      <c r="K3939" s="107">
        <f t="shared" si="253"/>
        <v>0</v>
      </c>
      <c r="L3939" s="109">
        <f t="shared" si="254"/>
        <v>4463984</v>
      </c>
      <c r="M3939" s="110">
        <f t="shared" si="255"/>
        <v>3.4031365983175167E-06</v>
      </c>
      <c r="N3939" s="33" t="s">
        <v>4892</v>
      </c>
      <c r="O3939" s="33">
        <f>+'Categorias-9 feb-Depurado'!Y3938</f>
        <v>951</v>
      </c>
      <c r="P3939" s="111">
        <f>+'Categorias-9 feb-Depurado'!AC3938</f>
        <v>44942</v>
      </c>
      <c r="Q3939" s="111">
        <f>+'Categorias-9 feb-Depurado'!AE3938</f>
        <v>44972</v>
      </c>
      <c r="R3939" s="112" t="str">
        <f>+'Categorias-9 feb-Depurado'!AB3938</f>
        <v>Motores</v>
      </c>
    </row>
    <row r="3940" spans="2:18" s="1" customFormat="1" ht="14.5" hidden="1">
      <c r="B3940" s="57" t="str">
        <f>+'Categorias-9 feb-Depurado'!B3939</f>
        <v>CFM INTERNATIONAL INC</v>
      </c>
      <c r="C3940" s="30" t="s">
        <v>4900</v>
      </c>
      <c r="D3940" s="31">
        <v>5</v>
      </c>
      <c r="E3940" s="30" t="str">
        <f>+'Categorias-9 feb-Depurado'!E3939</f>
        <v>52-2303887</v>
      </c>
      <c r="F3940" s="30" t="str">
        <f>+'Categorias-9 feb-Depurado'!F3939</f>
        <v>1 NEUMANN WAY CINCINNAT</v>
      </c>
      <c r="G3940" s="30" t="str">
        <f>+'Categorias-9 feb-Depurado'!G3939</f>
        <v>Estados Unidos</v>
      </c>
      <c r="H3940" s="30">
        <f>+'Categorias-9 feb-Depurado'!H3939</f>
        <v>81098923</v>
      </c>
      <c r="I3940" s="107">
        <f>+'Categorias-9 feb-Depurado'!R3939</f>
        <v>17237380</v>
      </c>
      <c r="J3940" s="108">
        <f t="shared" si="252"/>
        <v>0</v>
      </c>
      <c r="K3940" s="107">
        <f t="shared" si="253"/>
        <v>0</v>
      </c>
      <c r="L3940" s="109">
        <f t="shared" si="254"/>
        <v>17237380</v>
      </c>
      <c r="M3940" s="110">
        <f t="shared" si="255"/>
        <v>1.3140987677623037E-05</v>
      </c>
      <c r="N3940" s="33" t="s">
        <v>4892</v>
      </c>
      <c r="O3940" s="33">
        <f>+'Categorias-9 feb-Depurado'!Y3939</f>
        <v>3708</v>
      </c>
      <c r="P3940" s="111">
        <f>+'Categorias-9 feb-Depurado'!AC3939</f>
        <v>44959</v>
      </c>
      <c r="Q3940" s="111">
        <f>+'Categorias-9 feb-Depurado'!AE3939</f>
        <v>44989</v>
      </c>
      <c r="R3940" s="112" t="str">
        <f>+'Categorias-9 feb-Depurado'!AB3939</f>
        <v>Motores</v>
      </c>
    </row>
    <row r="3941" spans="2:18" s="1" customFormat="1" ht="14.5" hidden="1">
      <c r="B3941" s="57" t="str">
        <f>+'Categorias-9 feb-Depurado'!B3940</f>
        <v>GA TELESIS, LLC</v>
      </c>
      <c r="C3941" s="30" t="s">
        <v>4900</v>
      </c>
      <c r="D3941" s="31">
        <v>5</v>
      </c>
      <c r="E3941" s="30">
        <f>+'Categorias-9 feb-Depurado'!E3940</f>
        <v>43625920</v>
      </c>
      <c r="F3941" s="30" t="str">
        <f>+'Categorias-9 feb-Depurado'!F3940</f>
        <v>1850 NOROESTE Calle 49, Fort Lauderdale, Florida 33309</v>
      </c>
      <c r="G3941" s="30" t="str">
        <f>+'Categorias-9 feb-Depurado'!G3940</f>
        <v>Estados Unidos</v>
      </c>
      <c r="H3941" s="30">
        <f>+'Categorias-9 feb-Depurado'!H3940</f>
        <v>180056</v>
      </c>
      <c r="I3941" s="107">
        <f>+'Categorias-9 feb-Depurado'!R3940</f>
        <v>6337195</v>
      </c>
      <c r="J3941" s="108">
        <f t="shared" si="252"/>
        <v>6337195</v>
      </c>
      <c r="K3941" s="107">
        <f t="shared" si="253"/>
        <v>396445.89436278376</v>
      </c>
      <c r="L3941" s="109">
        <f t="shared" si="254"/>
        <v>6733640.894362784</v>
      </c>
      <c r="M3941" s="110">
        <f t="shared" si="255"/>
        <v>5.1334188849094188E-06</v>
      </c>
      <c r="N3941" s="33" t="s">
        <v>4892</v>
      </c>
      <c r="O3941" s="33">
        <f>+'Categorias-9 feb-Depurado'!Y3940</f>
        <v>1615</v>
      </c>
      <c r="P3941" s="111">
        <f>+'Categorias-9 feb-Depurado'!AC3940</f>
        <v>44728</v>
      </c>
      <c r="Q3941" s="111">
        <f>+'Categorias-9 feb-Depurado'!AE3940</f>
        <v>44788</v>
      </c>
      <c r="R3941" s="112" t="str">
        <f>+'Categorias-9 feb-Depurado'!AB3940</f>
        <v>Compras</v>
      </c>
    </row>
    <row r="3942" spans="2:18" s="1" customFormat="1" ht="14.5" hidden="1">
      <c r="B3942" s="57" t="str">
        <f>+'Categorias-9 feb-Depurado'!B3941</f>
        <v>GA TELESIS, LLC</v>
      </c>
      <c r="C3942" s="30" t="s">
        <v>4900</v>
      </c>
      <c r="D3942" s="31">
        <v>5</v>
      </c>
      <c r="E3942" s="30">
        <f>+'Categorias-9 feb-Depurado'!E3941</f>
        <v>43625920</v>
      </c>
      <c r="F3942" s="30" t="str">
        <f>+'Categorias-9 feb-Depurado'!F3941</f>
        <v>1850 NOROESTE Calle 49, Fort Lauderdale, Florida 33309</v>
      </c>
      <c r="G3942" s="30" t="str">
        <f>+'Categorias-9 feb-Depurado'!G3941</f>
        <v>Estados Unidos</v>
      </c>
      <c r="H3942" s="30">
        <f>+'Categorias-9 feb-Depurado'!H3941</f>
        <v>183349</v>
      </c>
      <c r="I3942" s="107">
        <f>+'Categorias-9 feb-Depurado'!R3941</f>
        <v>6128231</v>
      </c>
      <c r="J3942" s="108">
        <f t="shared" si="252"/>
        <v>0</v>
      </c>
      <c r="K3942" s="107">
        <f t="shared" si="253"/>
        <v>0</v>
      </c>
      <c r="L3942" s="109">
        <f t="shared" si="254"/>
        <v>6128231</v>
      </c>
      <c r="M3942" s="110">
        <f t="shared" si="255"/>
        <v>4.6718821570695487E-06</v>
      </c>
      <c r="N3942" s="33" t="s">
        <v>4892</v>
      </c>
      <c r="O3942" s="33">
        <f>+'Categorias-9 feb-Depurado'!Y3941</f>
        <v>1287</v>
      </c>
      <c r="P3942" s="111">
        <f>+'Categorias-9 feb-Depurado'!AC3941</f>
        <v>44917</v>
      </c>
      <c r="Q3942" s="111">
        <f>+'Categorias-9 feb-Depurado'!AE3941</f>
        <v>44977</v>
      </c>
      <c r="R3942" s="112" t="str">
        <f>+'Categorias-9 feb-Depurado'!AB3941</f>
        <v>Compras</v>
      </c>
    </row>
    <row r="3943" spans="2:18" s="1" customFormat="1" ht="14.5" hidden="1">
      <c r="B3943" s="57" t="str">
        <f>+'Categorias-9 feb-Depurado'!B3942</f>
        <v>GA TELESIS, LLC</v>
      </c>
      <c r="C3943" s="30" t="s">
        <v>4900</v>
      </c>
      <c r="D3943" s="31">
        <v>5</v>
      </c>
      <c r="E3943" s="30">
        <f>+'Categorias-9 feb-Depurado'!E3942</f>
        <v>43625920</v>
      </c>
      <c r="F3943" s="30" t="str">
        <f>+'Categorias-9 feb-Depurado'!F3942</f>
        <v>1850 NOROESTE Calle 49, Fort Lauderdale, Florida 33309</v>
      </c>
      <c r="G3943" s="30" t="str">
        <f>+'Categorias-9 feb-Depurado'!G3942</f>
        <v>Estados Unidos</v>
      </c>
      <c r="H3943" s="30">
        <f>+'Categorias-9 feb-Depurado'!H3942</f>
        <v>184164</v>
      </c>
      <c r="I3943" s="107">
        <f>+'Categorias-9 feb-Depurado'!R3942</f>
        <v>21368430</v>
      </c>
      <c r="J3943" s="108">
        <f t="shared" si="252"/>
        <v>0</v>
      </c>
      <c r="K3943" s="107">
        <f t="shared" si="253"/>
        <v>0</v>
      </c>
      <c r="L3943" s="109">
        <f t="shared" si="254"/>
        <v>21368430</v>
      </c>
      <c r="M3943" s="110">
        <f t="shared" si="255"/>
        <v>1.6290310669031514E-05</v>
      </c>
      <c r="N3943" s="33" t="s">
        <v>4892</v>
      </c>
      <c r="O3943" s="33">
        <f>+'Categorias-9 feb-Depurado'!Y3942</f>
        <v>4500</v>
      </c>
      <c r="P3943" s="111">
        <f>+'Categorias-9 feb-Depurado'!AC3942</f>
        <v>44938</v>
      </c>
      <c r="Q3943" s="111">
        <f>+'Categorias-9 feb-Depurado'!AE3942</f>
        <v>44998</v>
      </c>
      <c r="R3943" s="112" t="str">
        <f>+'Categorias-9 feb-Depurado'!AB3942</f>
        <v>Compras</v>
      </c>
    </row>
    <row r="3944" spans="2:18" s="1" customFormat="1" ht="14.5" hidden="1">
      <c r="B3944" s="57" t="str">
        <f>+'Categorias-9 feb-Depurado'!B3943</f>
        <v>GOODRICH AEROSTRUCTURES ROHR INC</v>
      </c>
      <c r="C3944" s="30" t="s">
        <v>4900</v>
      </c>
      <c r="D3944" s="31">
        <v>5</v>
      </c>
      <c r="E3944" s="30">
        <f>+'Categorias-9 feb-Depurado'!E3943</f>
        <v>110000369262</v>
      </c>
      <c r="F3944" s="30" t="str">
        <f>+'Categorias-9 feb-Depurado'!F3943</f>
        <v>850 Lagoon Dr, Chula Vista</v>
      </c>
      <c r="G3944" s="30" t="str">
        <f>+'Categorias-9 feb-Depurado'!G3943</f>
        <v>USA</v>
      </c>
      <c r="H3944" s="30">
        <f>+'Categorias-9 feb-Depurado'!H3943</f>
        <v>89335605</v>
      </c>
      <c r="I3944" s="107">
        <f>+'Categorias-9 feb-Depurado'!R3943</f>
        <v>-37984717</v>
      </c>
      <c r="J3944" s="108">
        <f t="shared" si="252"/>
        <v>-37984717</v>
      </c>
      <c r="K3944" s="107">
        <f t="shared" si="253"/>
        <v>-10815928.427412344</v>
      </c>
      <c r="L3944" s="109">
        <f t="shared" si="254"/>
        <v>-48800645.427412346</v>
      </c>
      <c r="M3944" s="110">
        <f t="shared" si="255"/>
        <v>-3.7203373147292494E-05</v>
      </c>
      <c r="N3944" s="33" t="s">
        <v>4892</v>
      </c>
      <c r="O3944" s="33">
        <f>+'Categorias-9 feb-Depurado'!Y3943</f>
        <v>-11104.110000000001</v>
      </c>
      <c r="P3944" s="111">
        <f>+'Categorias-9 feb-Depurado'!AC3943</f>
        <v>44201</v>
      </c>
      <c r="Q3944" s="111">
        <f>+'Categorias-9 feb-Depurado'!AE3943</f>
        <v>44231</v>
      </c>
      <c r="R3944" s="112" t="str">
        <f>+'Categorias-9 feb-Depurado'!AB3943</f>
        <v>Compras</v>
      </c>
    </row>
    <row r="3945" spans="2:18" s="1" customFormat="1" ht="14.5" hidden="1">
      <c r="B3945" s="57" t="str">
        <f>+'Categorias-9 feb-Depurado'!B3944</f>
        <v>GOODRICH AEROSTRUCTURES ROHR INC</v>
      </c>
      <c r="C3945" s="30" t="s">
        <v>4900</v>
      </c>
      <c r="D3945" s="31">
        <v>5</v>
      </c>
      <c r="E3945" s="30">
        <f>+'Categorias-9 feb-Depurado'!E3944</f>
        <v>110000369262</v>
      </c>
      <c r="F3945" s="30" t="str">
        <f>+'Categorias-9 feb-Depurado'!F3944</f>
        <v>850 Lagoon Dr, Chula Vista</v>
      </c>
      <c r="G3945" s="30" t="str">
        <f>+'Categorias-9 feb-Depurado'!G3944</f>
        <v>USA</v>
      </c>
      <c r="H3945" s="30">
        <f>+'Categorias-9 feb-Depurado'!H3944</f>
        <v>700959458</v>
      </c>
      <c r="I3945" s="107">
        <f>+'Categorias-9 feb-Depurado'!R3944</f>
        <v>27196990</v>
      </c>
      <c r="J3945" s="108">
        <f t="shared" si="252"/>
        <v>0</v>
      </c>
      <c r="K3945" s="107">
        <f t="shared" si="253"/>
        <v>0</v>
      </c>
      <c r="L3945" s="109">
        <f t="shared" si="254"/>
        <v>27196990</v>
      </c>
      <c r="M3945" s="110">
        <f t="shared" si="255"/>
        <v>2.0733737404317651E-05</v>
      </c>
      <c r="N3945" s="33" t="s">
        <v>4892</v>
      </c>
      <c r="O3945" s="33">
        <f>+'Categorias-9 feb-Depurado'!Y3944</f>
        <v>5872</v>
      </c>
      <c r="P3945" s="111">
        <f>+'Categorias-9 feb-Depurado'!AC3944</f>
        <v>44949</v>
      </c>
      <c r="Q3945" s="111">
        <f>+'Categorias-9 feb-Depurado'!AE3944</f>
        <v>44979</v>
      </c>
      <c r="R3945" s="112" t="str">
        <f>+'Categorias-9 feb-Depurado'!AB3944</f>
        <v>Compras</v>
      </c>
    </row>
    <row r="3946" spans="2:18" s="1" customFormat="1" ht="14.5" hidden="1">
      <c r="B3946" s="57" t="str">
        <f>+'Categorias-9 feb-Depurado'!B3945</f>
        <v>GOODRICH AEROSTRUCTURES ROHR INC</v>
      </c>
      <c r="C3946" s="30" t="s">
        <v>4900</v>
      </c>
      <c r="D3946" s="31">
        <v>5</v>
      </c>
      <c r="E3946" s="30">
        <f>+'Categorias-9 feb-Depurado'!E3945</f>
        <v>110000369262</v>
      </c>
      <c r="F3946" s="30" t="str">
        <f>+'Categorias-9 feb-Depurado'!F3945</f>
        <v>850 Lagoon Dr, Chula Vista</v>
      </c>
      <c r="G3946" s="30" t="str">
        <f>+'Categorias-9 feb-Depurado'!G3945</f>
        <v>USA</v>
      </c>
      <c r="H3946" s="30">
        <f>+'Categorias-9 feb-Depurado'!H3945</f>
        <v>700959459</v>
      </c>
      <c r="I3946" s="107">
        <f>+'Categorias-9 feb-Depurado'!R3945</f>
        <v>13598495</v>
      </c>
      <c r="J3946" s="108">
        <f t="shared" si="252"/>
        <v>0</v>
      </c>
      <c r="K3946" s="107">
        <f t="shared" si="253"/>
        <v>0</v>
      </c>
      <c r="L3946" s="109">
        <f t="shared" si="254"/>
        <v>13598495</v>
      </c>
      <c r="M3946" s="110">
        <f t="shared" si="255"/>
        <v>1.0366868702158825E-05</v>
      </c>
      <c r="N3946" s="33" t="s">
        <v>4892</v>
      </c>
      <c r="O3946" s="33">
        <f>+'Categorias-9 feb-Depurado'!Y3945</f>
        <v>2936</v>
      </c>
      <c r="P3946" s="111">
        <f>+'Categorias-9 feb-Depurado'!AC3945</f>
        <v>44949</v>
      </c>
      <c r="Q3946" s="111">
        <f>+'Categorias-9 feb-Depurado'!AE3945</f>
        <v>44979</v>
      </c>
      <c r="R3946" s="112" t="str">
        <f>+'Categorias-9 feb-Depurado'!AB3945</f>
        <v>Compras</v>
      </c>
    </row>
    <row r="3947" spans="2:18" s="1" customFormat="1" ht="14.5" hidden="1">
      <c r="B3947" s="57" t="str">
        <f>+'Categorias-9 feb-Depurado'!B3946</f>
        <v>GOODRICH AEROSTRUCTURES ROHR INC</v>
      </c>
      <c r="C3947" s="30" t="s">
        <v>4900</v>
      </c>
      <c r="D3947" s="31">
        <v>5</v>
      </c>
      <c r="E3947" s="30">
        <f>+'Categorias-9 feb-Depurado'!E3946</f>
        <v>110000369262</v>
      </c>
      <c r="F3947" s="30" t="str">
        <f>+'Categorias-9 feb-Depurado'!F3946</f>
        <v>850 Lagoon Dr, Chula Vista</v>
      </c>
      <c r="G3947" s="30" t="str">
        <f>+'Categorias-9 feb-Depurado'!G3946</f>
        <v>USA</v>
      </c>
      <c r="H3947" s="30">
        <f>+'Categorias-9 feb-Depurado'!H3946</f>
        <v>701007819</v>
      </c>
      <c r="I3947" s="107">
        <f>+'Categorias-9 feb-Depurado'!R3946</f>
        <v>23057552</v>
      </c>
      <c r="J3947" s="108">
        <f t="shared" si="252"/>
        <v>0</v>
      </c>
      <c r="K3947" s="107">
        <f t="shared" si="253"/>
        <v>0</v>
      </c>
      <c r="L3947" s="109">
        <f t="shared" si="254"/>
        <v>23057552</v>
      </c>
      <c r="M3947" s="110">
        <f t="shared" si="255"/>
        <v>1.7578019786542525E-05</v>
      </c>
      <c r="N3947" s="33" t="s">
        <v>4892</v>
      </c>
      <c r="O3947" s="33">
        <f>+'Categorias-9 feb-Depurado'!Y3946</f>
        <v>4960</v>
      </c>
      <c r="P3947" s="111">
        <f>+'Categorias-9 feb-Depurado'!AC3946</f>
        <v>44958</v>
      </c>
      <c r="Q3947" s="111">
        <f>+'Categorias-9 feb-Depurado'!AE3946</f>
        <v>44988</v>
      </c>
      <c r="R3947" s="112" t="str">
        <f>+'Categorias-9 feb-Depurado'!AB3946</f>
        <v>Compras</v>
      </c>
    </row>
    <row r="3948" spans="2:18" s="1" customFormat="1" ht="14.5" hidden="1">
      <c r="B3948" s="57" t="str">
        <f>+'Categorias-9 feb-Depurado'!B3947</f>
        <v>GOODRICH AEROSTRUCTURES ROHR INC</v>
      </c>
      <c r="C3948" s="30" t="s">
        <v>4900</v>
      </c>
      <c r="D3948" s="31">
        <v>5</v>
      </c>
      <c r="E3948" s="30">
        <f>+'Categorias-9 feb-Depurado'!E3947</f>
        <v>110000369262</v>
      </c>
      <c r="F3948" s="30" t="str">
        <f>+'Categorias-9 feb-Depurado'!F3947</f>
        <v>850 Lagoon Dr, Chula Vista</v>
      </c>
      <c r="G3948" s="30" t="str">
        <f>+'Categorias-9 feb-Depurado'!G3947</f>
        <v>USA</v>
      </c>
      <c r="H3948" s="30">
        <f>+'Categorias-9 feb-Depurado'!H3947</f>
        <v>701024571</v>
      </c>
      <c r="I3948" s="107">
        <f>+'Categorias-9 feb-Depurado'!R3947</f>
        <v>28672204</v>
      </c>
      <c r="J3948" s="108">
        <f t="shared" si="252"/>
        <v>0</v>
      </c>
      <c r="K3948" s="107">
        <f t="shared" si="253"/>
        <v>0</v>
      </c>
      <c r="L3948" s="109">
        <f t="shared" si="254"/>
        <v>28672204</v>
      </c>
      <c r="M3948" s="110">
        <f t="shared" si="255"/>
        <v>2.1858372876521489E-05</v>
      </c>
      <c r="N3948" s="33" t="s">
        <v>4892</v>
      </c>
      <c r="O3948" s="33">
        <f>+'Categorias-9 feb-Depurado'!Y3947</f>
        <v>6140</v>
      </c>
      <c r="P3948" s="111">
        <f>+'Categorias-9 feb-Depurado'!AC3947</f>
        <v>44963</v>
      </c>
      <c r="Q3948" s="111">
        <f>+'Categorias-9 feb-Depurado'!AE3947</f>
        <v>44993</v>
      </c>
      <c r="R3948" s="112" t="str">
        <f>+'Categorias-9 feb-Depurado'!AB3947</f>
        <v>Compras</v>
      </c>
    </row>
    <row r="3949" spans="2:18" s="1" customFormat="1" ht="14.5" hidden="1">
      <c r="B3949" s="57" t="str">
        <f>+'Categorias-9 feb-Depurado'!B3948</f>
        <v>GOODRICH AIRCRAFT WHEELS AND BRAKES</v>
      </c>
      <c r="C3949" s="30" t="s">
        <v>4900</v>
      </c>
      <c r="D3949" s="31">
        <v>5</v>
      </c>
      <c r="E3949" s="30">
        <f>+'Categorias-9 feb-Depurado'!E3948</f>
        <v>110041165093</v>
      </c>
      <c r="F3949" s="30" t="str">
        <f>+'Categorias-9 feb-Depurado'!F3948</f>
        <v>9920 Freeman Ave, Santa Fe Springs</v>
      </c>
      <c r="G3949" s="30" t="str">
        <f>+'Categorias-9 feb-Depurado'!G3948</f>
        <v>USA</v>
      </c>
      <c r="H3949" s="30">
        <f>+'Categorias-9 feb-Depurado'!H3948</f>
        <v>44943878</v>
      </c>
      <c r="I3949" s="107">
        <f>+'Categorias-9 feb-Depurado'!R3948</f>
        <v>5362390</v>
      </c>
      <c r="J3949" s="108">
        <f t="shared" si="252"/>
        <v>5362390</v>
      </c>
      <c r="K3949" s="107">
        <f t="shared" si="253"/>
        <v>2124461.8786558989</v>
      </c>
      <c r="L3949" s="109">
        <f t="shared" si="254"/>
        <v>7486851.8786558993</v>
      </c>
      <c r="M3949" s="110">
        <f t="shared" si="255"/>
        <v>5.7076323827406517E-06</v>
      </c>
      <c r="N3949" s="33" t="s">
        <v>4892</v>
      </c>
      <c r="O3949" s="33">
        <f>+'Categorias-9 feb-Depurado'!Y3948</f>
        <v>1441.96</v>
      </c>
      <c r="P3949" s="111">
        <f>+'Categorias-9 feb-Depurado'!AC3948</f>
        <v>43957</v>
      </c>
      <c r="Q3949" s="111">
        <f>+'Categorias-9 feb-Depurado'!AE3948</f>
        <v>43987</v>
      </c>
      <c r="R3949" s="112" t="str">
        <f>+'Categorias-9 feb-Depurado'!AB3948</f>
        <v>Compras</v>
      </c>
    </row>
    <row r="3950" spans="2:18" s="1" customFormat="1" ht="14.5" hidden="1">
      <c r="B3950" s="57" t="str">
        <f>+'Categorias-9 feb-Depurado'!B3949</f>
        <v>GOODRICH AIRCRAFT WHEELS AND BRAKES</v>
      </c>
      <c r="C3950" s="30" t="s">
        <v>4900</v>
      </c>
      <c r="D3950" s="31">
        <v>5</v>
      </c>
      <c r="E3950" s="30">
        <f>+'Categorias-9 feb-Depurado'!E3949</f>
        <v>110041165093</v>
      </c>
      <c r="F3950" s="30" t="str">
        <f>+'Categorias-9 feb-Depurado'!F3949</f>
        <v>9920 Freeman Ave, Santa Fe Springs</v>
      </c>
      <c r="G3950" s="30" t="str">
        <f>+'Categorias-9 feb-Depurado'!G3949</f>
        <v>USA</v>
      </c>
      <c r="H3950" s="30">
        <f>+'Categorias-9 feb-Depurado'!H3949</f>
        <v>45112169</v>
      </c>
      <c r="I3950" s="107">
        <f>+'Categorias-9 feb-Depurado'!R3949</f>
        <v>13142154</v>
      </c>
      <c r="J3950" s="108">
        <f t="shared" si="252"/>
        <v>13142154</v>
      </c>
      <c r="K3950" s="107">
        <f t="shared" si="253"/>
        <v>4822890.7431852864</v>
      </c>
      <c r="L3950" s="109">
        <f t="shared" si="254"/>
        <v>17965044.743185285</v>
      </c>
      <c r="M3950" s="110">
        <f t="shared" si="255"/>
        <v>1.3695725893270575E-05</v>
      </c>
      <c r="N3950" s="33" t="s">
        <v>4892</v>
      </c>
      <c r="O3950" s="33">
        <f>+'Categorias-9 feb-Depurado'!Y3949</f>
        <v>3617.1199999999999</v>
      </c>
      <c r="P3950" s="111">
        <f>+'Categorias-9 feb-Depurado'!AC3949</f>
        <v>44019</v>
      </c>
      <c r="Q3950" s="111">
        <f>+'Categorias-9 feb-Depurado'!AE3949</f>
        <v>44049</v>
      </c>
      <c r="R3950" s="112" t="str">
        <f>+'Categorias-9 feb-Depurado'!AB3949</f>
        <v>Compras</v>
      </c>
    </row>
    <row r="3951" spans="2:18" s="1" customFormat="1" ht="14.5" hidden="1">
      <c r="B3951" s="57" t="str">
        <f>+'Categorias-9 feb-Depurado'!B3950</f>
        <v>GOODRICH AIRCRAFT WHEELS AND BRAKES</v>
      </c>
      <c r="C3951" s="30" t="s">
        <v>4900</v>
      </c>
      <c r="D3951" s="31">
        <v>5</v>
      </c>
      <c r="E3951" s="30">
        <f>+'Categorias-9 feb-Depurado'!E3950</f>
        <v>110041165093</v>
      </c>
      <c r="F3951" s="30" t="str">
        <f>+'Categorias-9 feb-Depurado'!F3950</f>
        <v>9920 Freeman Ave, Santa Fe Springs</v>
      </c>
      <c r="G3951" s="30" t="str">
        <f>+'Categorias-9 feb-Depurado'!G3950</f>
        <v>USA</v>
      </c>
      <c r="H3951" s="30">
        <f>+'Categorias-9 feb-Depurado'!H3950</f>
        <v>45200774</v>
      </c>
      <c r="I3951" s="107">
        <f>+'Categorias-9 feb-Depurado'!R3950</f>
        <v>19195117</v>
      </c>
      <c r="J3951" s="108">
        <f t="shared" si="252"/>
        <v>19195117</v>
      </c>
      <c r="K3951" s="107">
        <f t="shared" si="253"/>
        <v>6777219.3253033534</v>
      </c>
      <c r="L3951" s="109">
        <f t="shared" si="254"/>
        <v>25972336.325303353</v>
      </c>
      <c r="M3951" s="110">
        <f t="shared" si="255"/>
        <v>1.9800117628658912E-05</v>
      </c>
      <c r="N3951" s="33" t="s">
        <v>4892</v>
      </c>
      <c r="O3951" s="33">
        <f>+'Categorias-9 feb-Depurado'!Y3950</f>
        <v>5083.5200000000004</v>
      </c>
      <c r="P3951" s="111">
        <f>+'Categorias-9 feb-Depurado'!AC3950</f>
        <v>44049</v>
      </c>
      <c r="Q3951" s="111">
        <f>+'Categorias-9 feb-Depurado'!AE3950</f>
        <v>44079</v>
      </c>
      <c r="R3951" s="112" t="str">
        <f>+'Categorias-9 feb-Depurado'!AB3950</f>
        <v>Compras</v>
      </c>
    </row>
    <row r="3952" spans="2:18" s="1" customFormat="1" ht="14.5" hidden="1">
      <c r="B3952" s="57" t="str">
        <f>+'Categorias-9 feb-Depurado'!B3951</f>
        <v>GOODRICH AIRCRAFT WHEELS AND BRAKES</v>
      </c>
      <c r="C3952" s="30" t="s">
        <v>4900</v>
      </c>
      <c r="D3952" s="31">
        <v>5</v>
      </c>
      <c r="E3952" s="30">
        <f>+'Categorias-9 feb-Depurado'!E3951</f>
        <v>110041165093</v>
      </c>
      <c r="F3952" s="30" t="str">
        <f>+'Categorias-9 feb-Depurado'!F3951</f>
        <v>9920 Freeman Ave, Santa Fe Springs</v>
      </c>
      <c r="G3952" s="30" t="str">
        <f>+'Categorias-9 feb-Depurado'!G3951</f>
        <v>USA</v>
      </c>
      <c r="H3952" s="30">
        <f>+'Categorias-9 feb-Depurado'!H3951</f>
        <v>89337188</v>
      </c>
      <c r="I3952" s="107">
        <f>+'Categorias-9 feb-Depurado'!R3951</f>
        <v>-281844521</v>
      </c>
      <c r="J3952" s="108">
        <f t="shared" si="252"/>
        <v>-281844521</v>
      </c>
      <c r="K3952" s="107">
        <f t="shared" si="253"/>
        <v>-77548111.463982522</v>
      </c>
      <c r="L3952" s="109">
        <f t="shared" si="254"/>
        <v>-359392632.46398252</v>
      </c>
      <c r="M3952" s="110">
        <f t="shared" si="255"/>
        <v>-0.00027398445440302992</v>
      </c>
      <c r="N3952" s="33" t="s">
        <v>4892</v>
      </c>
      <c r="O3952" s="33">
        <f>+'Categorias-9 feb-Depurado'!Y3951</f>
        <v>-176736.60000000001</v>
      </c>
      <c r="P3952" s="111">
        <f>+'Categorias-9 feb-Depurado'!AC3951</f>
        <v>44223</v>
      </c>
      <c r="Q3952" s="111">
        <f>+'Categorias-9 feb-Depurado'!AE3951</f>
        <v>44253</v>
      </c>
      <c r="R3952" s="112" t="str">
        <f>+'Categorias-9 feb-Depurado'!AB3951</f>
        <v>Compras</v>
      </c>
    </row>
    <row r="3953" spans="2:18" s="1" customFormat="1" ht="14.5" hidden="1">
      <c r="B3953" s="57" t="str">
        <f>+'Categorias-9 feb-Depurado'!B3952</f>
        <v>GOODRICH AIRCRAFT WHEELS AND BRAKES</v>
      </c>
      <c r="C3953" s="30" t="s">
        <v>4900</v>
      </c>
      <c r="D3953" s="31">
        <v>5</v>
      </c>
      <c r="E3953" s="30">
        <f>+'Categorias-9 feb-Depurado'!E3952</f>
        <v>110041165093</v>
      </c>
      <c r="F3953" s="30" t="str">
        <f>+'Categorias-9 feb-Depurado'!F3952</f>
        <v>9920 Freeman Ave, Santa Fe Springs</v>
      </c>
      <c r="G3953" s="30" t="str">
        <f>+'Categorias-9 feb-Depurado'!G3952</f>
        <v>USA</v>
      </c>
      <c r="H3953" s="30">
        <f>+'Categorias-9 feb-Depurado'!H3952</f>
        <v>89343350</v>
      </c>
      <c r="I3953" s="107">
        <f>+'Categorias-9 feb-Depurado'!R3952</f>
        <v>-79460730</v>
      </c>
      <c r="J3953" s="108">
        <f t="shared" si="252"/>
        <v>-79460730</v>
      </c>
      <c r="K3953" s="107">
        <f t="shared" si="253"/>
        <v>-19440246.907180067</v>
      </c>
      <c r="L3953" s="109">
        <f t="shared" si="254"/>
        <v>-98900976.907180071</v>
      </c>
      <c r="M3953" s="110">
        <f t="shared" si="255"/>
        <v>-7.5397567312557591E-05</v>
      </c>
      <c r="N3953" s="33" t="s">
        <v>4892</v>
      </c>
      <c r="O3953" s="33">
        <f>+'Categorias-9 feb-Depurado'!Y3952</f>
        <v>-137231.14000000001</v>
      </c>
      <c r="P3953" s="111">
        <f>+'Categorias-9 feb-Depurado'!AC3952</f>
        <v>44294</v>
      </c>
      <c r="Q3953" s="111">
        <f>+'Categorias-9 feb-Depurado'!AE3952</f>
        <v>44324</v>
      </c>
      <c r="R3953" s="112" t="str">
        <f>+'Categorias-9 feb-Depurado'!AB3952</f>
        <v>Compras</v>
      </c>
    </row>
    <row r="3954" spans="2:18" s="1" customFormat="1" ht="14.5" hidden="1">
      <c r="B3954" s="57" t="str">
        <f>+'Categorias-9 feb-Depurado'!B3953</f>
        <v>GOODRICH AIRCRAFT WHEELS AND BRAKES</v>
      </c>
      <c r="C3954" s="30" t="s">
        <v>4900</v>
      </c>
      <c r="D3954" s="31">
        <v>5</v>
      </c>
      <c r="E3954" s="30">
        <f>+'Categorias-9 feb-Depurado'!E3953</f>
        <v>110041165093</v>
      </c>
      <c r="F3954" s="30" t="str">
        <f>+'Categorias-9 feb-Depurado'!F3953</f>
        <v>9920 Freeman Ave, Santa Fe Springs</v>
      </c>
      <c r="G3954" s="30" t="str">
        <f>+'Categorias-9 feb-Depurado'!G3953</f>
        <v>USA</v>
      </c>
      <c r="H3954" s="30">
        <f>+'Categorias-9 feb-Depurado'!H3953</f>
        <v>93803956</v>
      </c>
      <c r="I3954" s="107">
        <f>+'Categorias-9 feb-Depurado'!R3953</f>
        <v>8327934</v>
      </c>
      <c r="J3954" s="108">
        <f t="shared" si="252"/>
        <v>8327934</v>
      </c>
      <c r="K3954" s="107">
        <f t="shared" si="253"/>
        <v>706921.24862425216</v>
      </c>
      <c r="L3954" s="109">
        <f t="shared" si="254"/>
        <v>9034855.2486242522</v>
      </c>
      <c r="M3954" s="110">
        <f t="shared" si="255"/>
        <v>6.887759131102239E-06</v>
      </c>
      <c r="N3954" s="33" t="s">
        <v>4892</v>
      </c>
      <c r="O3954" s="33">
        <f>+'Categorias-9 feb-Depurado'!Y3953</f>
        <v>2026</v>
      </c>
      <c r="P3954" s="111">
        <f>+'Categorias-9 feb-Depurado'!AC3953</f>
        <v>44697</v>
      </c>
      <c r="Q3954" s="111">
        <f>+'Categorias-9 feb-Depurado'!AE3953</f>
        <v>44727</v>
      </c>
      <c r="R3954" s="112" t="str">
        <f>+'Categorias-9 feb-Depurado'!AB3953</f>
        <v>Compras</v>
      </c>
    </row>
    <row r="3955" spans="2:18" s="1" customFormat="1" ht="14.5" hidden="1">
      <c r="B3955" s="57" t="str">
        <f>+'Categorias-9 feb-Depurado'!B3954</f>
        <v>GOODRICH AIRCRAFT WHEELS AND BRAKES</v>
      </c>
      <c r="C3955" s="30" t="s">
        <v>4900</v>
      </c>
      <c r="D3955" s="31">
        <v>5</v>
      </c>
      <c r="E3955" s="30">
        <f>+'Categorias-9 feb-Depurado'!E3954</f>
        <v>110041165093</v>
      </c>
      <c r="F3955" s="30" t="str">
        <f>+'Categorias-9 feb-Depurado'!F3954</f>
        <v>9920 Freeman Ave, Santa Fe Springs</v>
      </c>
      <c r="G3955" s="30" t="str">
        <f>+'Categorias-9 feb-Depurado'!G3954</f>
        <v>USA</v>
      </c>
      <c r="H3955" s="30">
        <f>+'Categorias-9 feb-Depurado'!H3954</f>
        <v>700126166</v>
      </c>
      <c r="I3955" s="107">
        <f>+'Categorias-9 feb-Depurado'!R3954</f>
        <v>8506708</v>
      </c>
      <c r="J3955" s="108">
        <f t="shared" si="252"/>
        <v>8506708</v>
      </c>
      <c r="K3955" s="107">
        <f t="shared" si="253"/>
        <v>563033.41711382754</v>
      </c>
      <c r="L3955" s="109">
        <f t="shared" si="254"/>
        <v>9069741.4171138275</v>
      </c>
      <c r="M3955" s="110">
        <f t="shared" si="255"/>
        <v>6.914354745414913E-06</v>
      </c>
      <c r="N3955" s="33" t="s">
        <v>4892</v>
      </c>
      <c r="O3955" s="33">
        <f>+'Categorias-9 feb-Depurado'!Y3954</f>
        <v>2026</v>
      </c>
      <c r="P3955" s="111">
        <f>+'Categorias-9 feb-Depurado'!AC3954</f>
        <v>44748</v>
      </c>
      <c r="Q3955" s="111">
        <f>+'Categorias-9 feb-Depurado'!AE3954</f>
        <v>44778</v>
      </c>
      <c r="R3955" s="112" t="str">
        <f>+'Categorias-9 feb-Depurado'!AB3954</f>
        <v>Compras</v>
      </c>
    </row>
    <row r="3956" spans="2:18" s="1" customFormat="1" ht="14.5" hidden="1">
      <c r="B3956" s="57" t="str">
        <f>+'Categorias-9 feb-Depurado'!B3955</f>
        <v>GOODRICH AIRCRAFT WHEELS AND BRAKES</v>
      </c>
      <c r="C3956" s="30" t="s">
        <v>4900</v>
      </c>
      <c r="D3956" s="31">
        <v>5</v>
      </c>
      <c r="E3956" s="30">
        <f>+'Categorias-9 feb-Depurado'!E3955</f>
        <v>110041165093</v>
      </c>
      <c r="F3956" s="30" t="str">
        <f>+'Categorias-9 feb-Depurado'!F3955</f>
        <v>9920 Freeman Ave, Santa Fe Springs</v>
      </c>
      <c r="G3956" s="30" t="str">
        <f>+'Categorias-9 feb-Depurado'!G3955</f>
        <v>USA</v>
      </c>
      <c r="H3956" s="30">
        <f>+'Categorias-9 feb-Depurado'!H3955</f>
        <v>700263841</v>
      </c>
      <c r="I3956" s="107">
        <f>+'Categorias-9 feb-Depurado'!R3955</f>
        <v>2153545</v>
      </c>
      <c r="J3956" s="108">
        <f t="shared" si="252"/>
        <v>2153545</v>
      </c>
      <c r="K3956" s="107">
        <f t="shared" si="253"/>
        <v>116077.53303357397</v>
      </c>
      <c r="L3956" s="109">
        <f t="shared" si="254"/>
        <v>2269622.533033574</v>
      </c>
      <c r="M3956" s="110">
        <f t="shared" si="255"/>
        <v>1.7302560910909767E-06</v>
      </c>
      <c r="N3956" s="33" t="s">
        <v>4892</v>
      </c>
      <c r="O3956" s="33">
        <f>+'Categorias-9 feb-Depurado'!Y3955</f>
        <v>500</v>
      </c>
      <c r="P3956" s="111">
        <f>+'Categorias-9 feb-Depurado'!AC3955</f>
        <v>44782</v>
      </c>
      <c r="Q3956" s="111">
        <f>+'Categorias-9 feb-Depurado'!AE3955</f>
        <v>44812</v>
      </c>
      <c r="R3956" s="112" t="str">
        <f>+'Categorias-9 feb-Depurado'!AB3955</f>
        <v>Compras</v>
      </c>
    </row>
    <row r="3957" spans="2:18" s="1" customFormat="1" ht="14.5" hidden="1">
      <c r="B3957" s="57" t="str">
        <f>+'Categorias-9 feb-Depurado'!B3956</f>
        <v>GOODRICH AIRCRAFT WHEELS AND BRAKES</v>
      </c>
      <c r="C3957" s="30" t="s">
        <v>4900</v>
      </c>
      <c r="D3957" s="31">
        <v>5</v>
      </c>
      <c r="E3957" s="30">
        <f>+'Categorias-9 feb-Depurado'!E3956</f>
        <v>110041165093</v>
      </c>
      <c r="F3957" s="30" t="str">
        <f>+'Categorias-9 feb-Depurado'!F3956</f>
        <v>9920 Freeman Ave, Santa Fe Springs</v>
      </c>
      <c r="G3957" s="30" t="str">
        <f>+'Categorias-9 feb-Depurado'!G3956</f>
        <v>USA</v>
      </c>
      <c r="H3957" s="30">
        <f>+'Categorias-9 feb-Depurado'!H3956</f>
        <v>700529362</v>
      </c>
      <c r="I3957" s="107">
        <f>+'Categorias-9 feb-Depurado'!R3956</f>
        <v>2076065</v>
      </c>
      <c r="J3957" s="108">
        <f t="shared" si="252"/>
        <v>2076065</v>
      </c>
      <c r="K3957" s="107">
        <f t="shared" si="253"/>
        <v>65412.358419576929</v>
      </c>
      <c r="L3957" s="109">
        <f t="shared" si="254"/>
        <v>2141477.3584195771</v>
      </c>
      <c r="M3957" s="110">
        <f t="shared" si="255"/>
        <v>1.6325640891423404E-06</v>
      </c>
      <c r="N3957" s="33" t="s">
        <v>4892</v>
      </c>
      <c r="O3957" s="33">
        <f>+'Categorias-9 feb-Depurado'!Y3956</f>
        <v>450.80000000000001</v>
      </c>
      <c r="P3957" s="111">
        <f>+'Categorias-9 feb-Depurado'!AC3956</f>
        <v>44845</v>
      </c>
      <c r="Q3957" s="111">
        <f>+'Categorias-9 feb-Depurado'!AE3956</f>
        <v>44875</v>
      </c>
      <c r="R3957" s="112" t="str">
        <f>+'Categorias-9 feb-Depurado'!AB3956</f>
        <v>Compras</v>
      </c>
    </row>
    <row r="3958" spans="2:18" s="1" customFormat="1" ht="14.5" hidden="1">
      <c r="B3958" s="57" t="str">
        <f>+'Categorias-9 feb-Depurado'!B3957</f>
        <v>GOODRICH AIRCRAFT WHEELS AND BRAKES</v>
      </c>
      <c r="C3958" s="30" t="s">
        <v>4900</v>
      </c>
      <c r="D3958" s="31">
        <v>5</v>
      </c>
      <c r="E3958" s="30">
        <f>+'Categorias-9 feb-Depurado'!E3957</f>
        <v>110041165093</v>
      </c>
      <c r="F3958" s="30" t="str">
        <f>+'Categorias-9 feb-Depurado'!F3957</f>
        <v>9920 Freeman Ave, Santa Fe Springs</v>
      </c>
      <c r="G3958" s="30" t="str">
        <f>+'Categorias-9 feb-Depurado'!G3957</f>
        <v>USA</v>
      </c>
      <c r="H3958" s="30">
        <f>+'Categorias-9 feb-Depurado'!H3957</f>
        <v>700553697</v>
      </c>
      <c r="I3958" s="107">
        <f>+'Categorias-9 feb-Depurado'!R3957</f>
        <v>13201055</v>
      </c>
      <c r="J3958" s="108">
        <f t="shared" si="252"/>
        <v>13201055</v>
      </c>
      <c r="K3958" s="107">
        <f t="shared" si="253"/>
        <v>388113.42416463071</v>
      </c>
      <c r="L3958" s="109">
        <f t="shared" si="254"/>
        <v>13589168.42416463</v>
      </c>
      <c r="M3958" s="110">
        <f t="shared" si="255"/>
        <v>1.0359758548636247E-05</v>
      </c>
      <c r="N3958" s="33" t="s">
        <v>4892</v>
      </c>
      <c r="O3958" s="33">
        <f>+'Categorias-9 feb-Depurado'!Y3957</f>
        <v>2847</v>
      </c>
      <c r="P3958" s="111">
        <f>+'Categorias-9 feb-Depurado'!AC3957</f>
        <v>44851</v>
      </c>
      <c r="Q3958" s="111">
        <f>+'Categorias-9 feb-Depurado'!AE3957</f>
        <v>44881</v>
      </c>
      <c r="R3958" s="112" t="str">
        <f>+'Categorias-9 feb-Depurado'!AB3957</f>
        <v>Compras</v>
      </c>
    </row>
    <row r="3959" spans="2:18" s="1" customFormat="1" ht="14.5" hidden="1">
      <c r="B3959" s="57" t="str">
        <f>+'Categorias-9 feb-Depurado'!B3958</f>
        <v>GOODRICH AIRCRAFT WHEELS AND BRAKES</v>
      </c>
      <c r="C3959" s="30" t="s">
        <v>4900</v>
      </c>
      <c r="D3959" s="31">
        <v>5</v>
      </c>
      <c r="E3959" s="30">
        <f>+'Categorias-9 feb-Depurado'!E3958</f>
        <v>110041165093</v>
      </c>
      <c r="F3959" s="30" t="str">
        <f>+'Categorias-9 feb-Depurado'!F3958</f>
        <v>9920 Freeman Ave, Santa Fe Springs</v>
      </c>
      <c r="G3959" s="30" t="str">
        <f>+'Categorias-9 feb-Depurado'!G3958</f>
        <v>USA</v>
      </c>
      <c r="H3959" s="30">
        <f>+'Categorias-9 feb-Depurado'!H3958</f>
        <v>700646621</v>
      </c>
      <c r="I3959" s="107">
        <f>+'Categorias-9 feb-Depurado'!R3958</f>
        <v>2530605</v>
      </c>
      <c r="J3959" s="108">
        <f t="shared" si="252"/>
        <v>2530605</v>
      </c>
      <c r="K3959" s="107">
        <f t="shared" si="253"/>
        <v>55818.007573567418</v>
      </c>
      <c r="L3959" s="109">
        <f t="shared" si="254"/>
        <v>2586423.0075735673</v>
      </c>
      <c r="M3959" s="110">
        <f t="shared" si="255"/>
        <v>1.9717702383799025E-06</v>
      </c>
      <c r="N3959" s="33" t="s">
        <v>4892</v>
      </c>
      <c r="O3959" s="33">
        <f>+'Categorias-9 feb-Depurado'!Y3958</f>
        <v>500</v>
      </c>
      <c r="P3959" s="111">
        <f>+'Categorias-9 feb-Depurado'!AC3958</f>
        <v>44872</v>
      </c>
      <c r="Q3959" s="111">
        <f>+'Categorias-9 feb-Depurado'!AE3958</f>
        <v>44902</v>
      </c>
      <c r="R3959" s="112" t="str">
        <f>+'Categorias-9 feb-Depurado'!AB3958</f>
        <v>Compras</v>
      </c>
    </row>
    <row r="3960" spans="2:18" s="1" customFormat="1" ht="14.5" hidden="1">
      <c r="B3960" s="57" t="str">
        <f>+'Categorias-9 feb-Depurado'!B3959</f>
        <v>GOODRICH AIRCRAFT WHEELS AND BRAKES</v>
      </c>
      <c r="C3960" s="30" t="s">
        <v>4900</v>
      </c>
      <c r="D3960" s="31">
        <v>5</v>
      </c>
      <c r="E3960" s="30">
        <f>+'Categorias-9 feb-Depurado'!E3959</f>
        <v>110041165093</v>
      </c>
      <c r="F3960" s="30" t="str">
        <f>+'Categorias-9 feb-Depurado'!F3959</f>
        <v>9920 Freeman Ave, Santa Fe Springs</v>
      </c>
      <c r="G3960" s="30" t="str">
        <f>+'Categorias-9 feb-Depurado'!G3959</f>
        <v>USA</v>
      </c>
      <c r="H3960" s="30">
        <f>+'Categorias-9 feb-Depurado'!H3959</f>
        <v>89388214</v>
      </c>
      <c r="I3960" s="107">
        <f>+'Categorias-9 feb-Depurado'!R3959</f>
        <v>-144080980</v>
      </c>
      <c r="J3960" s="108">
        <f t="shared" si="252"/>
        <v>-144080980</v>
      </c>
      <c r="K3960" s="107">
        <f t="shared" si="253"/>
        <v>-2827037.3621529699</v>
      </c>
      <c r="L3960" s="109">
        <f t="shared" si="254"/>
        <v>-146908017.36215296</v>
      </c>
      <c r="M3960" s="110">
        <f t="shared" si="255"/>
        <v>-0.00011199593243869332</v>
      </c>
      <c r="N3960" s="33" t="s">
        <v>4892</v>
      </c>
      <c r="O3960" s="33">
        <f>+'Categorias-9 feb-Depurado'!Y3959</f>
        <v>-29978.959999999999</v>
      </c>
      <c r="P3960" s="111">
        <f>+'Categorias-9 feb-Depurado'!AC3959</f>
        <v>44879</v>
      </c>
      <c r="Q3960" s="111">
        <f>+'Categorias-9 feb-Depurado'!AE3959</f>
        <v>44909</v>
      </c>
      <c r="R3960" s="112" t="str">
        <f>+'Categorias-9 feb-Depurado'!AB3959</f>
        <v>Compras</v>
      </c>
    </row>
    <row r="3961" spans="2:18" s="1" customFormat="1" ht="14.5" hidden="1">
      <c r="B3961" s="57" t="str">
        <f>+'Categorias-9 feb-Depurado'!B3960</f>
        <v>GOODRICH AIRCRAFT WHEELS AND BRAKES</v>
      </c>
      <c r="C3961" s="30" t="s">
        <v>4900</v>
      </c>
      <c r="D3961" s="31">
        <v>5</v>
      </c>
      <c r="E3961" s="30">
        <f>+'Categorias-9 feb-Depurado'!E3960</f>
        <v>110041165093</v>
      </c>
      <c r="F3961" s="30" t="str">
        <f>+'Categorias-9 feb-Depurado'!F3960</f>
        <v>9920 Freeman Ave, Santa Fe Springs</v>
      </c>
      <c r="G3961" s="30" t="str">
        <f>+'Categorias-9 feb-Depurado'!G3960</f>
        <v>USA</v>
      </c>
      <c r="H3961" s="30">
        <f>+'Categorias-9 feb-Depurado'!H3960</f>
        <v>700701169</v>
      </c>
      <c r="I3961" s="107">
        <f>+'Categorias-9 feb-Depurado'!R3960</f>
        <v>10174633</v>
      </c>
      <c r="J3961" s="108">
        <f t="shared" si="252"/>
        <v>10174633</v>
      </c>
      <c r="K3961" s="107">
        <f t="shared" si="253"/>
        <v>185501.58997317575</v>
      </c>
      <c r="L3961" s="109">
        <f t="shared" si="254"/>
        <v>10360134.589973176</v>
      </c>
      <c r="M3961" s="110">
        <f t="shared" si="255"/>
        <v>7.8980912984080931E-06</v>
      </c>
      <c r="N3961" s="33" t="s">
        <v>4892</v>
      </c>
      <c r="O3961" s="33">
        <f>+'Categorias-9 feb-Depurado'!Y3960</f>
        <v>2026</v>
      </c>
      <c r="P3961" s="111">
        <f>+'Categorias-9 feb-Depurado'!AC3960</f>
        <v>44883</v>
      </c>
      <c r="Q3961" s="111">
        <f>+'Categorias-9 feb-Depurado'!AE3960</f>
        <v>44913</v>
      </c>
      <c r="R3961" s="112" t="str">
        <f>+'Categorias-9 feb-Depurado'!AB3960</f>
        <v>Compras</v>
      </c>
    </row>
    <row r="3962" spans="2:18" s="1" customFormat="1" ht="14.5" hidden="1">
      <c r="B3962" s="57" t="str">
        <f>+'Categorias-9 feb-Depurado'!B3961</f>
        <v>GOODRICH AIRCRAFT WHEELS AND BRAKES</v>
      </c>
      <c r="C3962" s="30" t="s">
        <v>4900</v>
      </c>
      <c r="D3962" s="31">
        <v>5</v>
      </c>
      <c r="E3962" s="30">
        <f>+'Categorias-9 feb-Depurado'!E3961</f>
        <v>110041165093</v>
      </c>
      <c r="F3962" s="30" t="str">
        <f>+'Categorias-9 feb-Depurado'!F3961</f>
        <v>9920 Freeman Ave, Santa Fe Springs</v>
      </c>
      <c r="G3962" s="30" t="str">
        <f>+'Categorias-9 feb-Depurado'!G3961</f>
        <v>USA</v>
      </c>
      <c r="H3962" s="30">
        <f>+'Categorias-9 feb-Depurado'!H3961</f>
        <v>700732099</v>
      </c>
      <c r="I3962" s="107">
        <f>+'Categorias-9 feb-Depurado'!R3961</f>
        <v>2607405</v>
      </c>
      <c r="J3962" s="108">
        <f t="shared" si="252"/>
        <v>2607405</v>
      </c>
      <c r="K3962" s="107">
        <f t="shared" si="253"/>
        <v>38502.390551786557</v>
      </c>
      <c r="L3962" s="109">
        <f t="shared" si="254"/>
        <v>2645907.3905517864</v>
      </c>
      <c r="M3962" s="110">
        <f t="shared" si="255"/>
        <v>2.0171184028763506E-06</v>
      </c>
      <c r="N3962" s="33" t="s">
        <v>4892</v>
      </c>
      <c r="O3962" s="33">
        <f>+'Categorias-9 feb-Depurado'!Y3961</f>
        <v>534.14999999999998</v>
      </c>
      <c r="P3962" s="111">
        <f>+'Categorias-9 feb-Depurado'!AC3961</f>
        <v>44893</v>
      </c>
      <c r="Q3962" s="111">
        <f>+'Categorias-9 feb-Depurado'!AE3961</f>
        <v>44923</v>
      </c>
      <c r="R3962" s="112" t="str">
        <f>+'Categorias-9 feb-Depurado'!AB3961</f>
        <v>Compras</v>
      </c>
    </row>
    <row r="3963" spans="2:18" s="1" customFormat="1" ht="14.5" hidden="1">
      <c r="B3963" s="57" t="str">
        <f>+'Categorias-9 feb-Depurado'!B3962</f>
        <v>GOODRICH AIRCRAFT WHEELS AND BRAKES</v>
      </c>
      <c r="C3963" s="30" t="s">
        <v>4900</v>
      </c>
      <c r="D3963" s="31">
        <v>5</v>
      </c>
      <c r="E3963" s="30">
        <f>+'Categorias-9 feb-Depurado'!E3962</f>
        <v>110041165093</v>
      </c>
      <c r="F3963" s="30" t="str">
        <f>+'Categorias-9 feb-Depurado'!F3962</f>
        <v>9920 Freeman Ave, Santa Fe Springs</v>
      </c>
      <c r="G3963" s="30" t="str">
        <f>+'Categorias-9 feb-Depurado'!G3962</f>
        <v>USA</v>
      </c>
      <c r="H3963" s="30">
        <f>+'Categorias-9 feb-Depurado'!H3962</f>
        <v>700794403</v>
      </c>
      <c r="I3963" s="107">
        <f>+'Categorias-9 feb-Depurado'!R3962</f>
        <v>12523500</v>
      </c>
      <c r="J3963" s="108">
        <f t="shared" si="252"/>
        <v>12523500</v>
      </c>
      <c r="K3963" s="107">
        <f t="shared" si="253"/>
        <v>124421.66090667466</v>
      </c>
      <c r="L3963" s="109">
        <f t="shared" si="254"/>
        <v>12647921.660906674</v>
      </c>
      <c r="M3963" s="110">
        <f t="shared" si="255"/>
        <v>9.6421951998224841E-06</v>
      </c>
      <c r="N3963" s="33" t="s">
        <v>4892</v>
      </c>
      <c r="O3963" s="33">
        <f>+'Categorias-9 feb-Depurado'!Y3962</f>
        <v>2600.4000000000001</v>
      </c>
      <c r="P3963" s="111">
        <f>+'Categorias-9 feb-Depurado'!AC3962</f>
        <v>44907</v>
      </c>
      <c r="Q3963" s="111">
        <f>+'Categorias-9 feb-Depurado'!AE3962</f>
        <v>44937</v>
      </c>
      <c r="R3963" s="112" t="str">
        <f>+'Categorias-9 feb-Depurado'!AB3962</f>
        <v>Compras</v>
      </c>
    </row>
    <row r="3964" spans="2:18" s="1" customFormat="1" ht="14.5" hidden="1">
      <c r="B3964" s="57" t="str">
        <f>+'Categorias-9 feb-Depurado'!B3963</f>
        <v>GOODRICH AIRCRAFT WHEELS AND BRAKES</v>
      </c>
      <c r="C3964" s="30" t="s">
        <v>4900</v>
      </c>
      <c r="D3964" s="31">
        <v>5</v>
      </c>
      <c r="E3964" s="30">
        <f>+'Categorias-9 feb-Depurado'!E3963</f>
        <v>110041165093</v>
      </c>
      <c r="F3964" s="30" t="str">
        <f>+'Categorias-9 feb-Depurado'!F3963</f>
        <v>9920 Freeman Ave, Santa Fe Springs</v>
      </c>
      <c r="G3964" s="30" t="str">
        <f>+'Categorias-9 feb-Depurado'!G3963</f>
        <v>USA</v>
      </c>
      <c r="H3964" s="30">
        <f>+'Categorias-9 feb-Depurado'!H3963</f>
        <v>700794404</v>
      </c>
      <c r="I3964" s="107">
        <f>+'Categorias-9 feb-Depurado'!R3963</f>
        <v>543303487</v>
      </c>
      <c r="J3964" s="108">
        <f t="shared" si="252"/>
        <v>543303487</v>
      </c>
      <c r="K3964" s="107">
        <f t="shared" si="253"/>
        <v>5397750.0082986327</v>
      </c>
      <c r="L3964" s="109">
        <f t="shared" si="254"/>
        <v>548701237.00829864</v>
      </c>
      <c r="M3964" s="110">
        <f t="shared" si="255"/>
        <v>0.00041830464921134011</v>
      </c>
      <c r="N3964" s="33" t="s">
        <v>4892</v>
      </c>
      <c r="O3964" s="33">
        <f>+'Categorias-9 feb-Depurado'!Y3963</f>
        <v>112812.42</v>
      </c>
      <c r="P3964" s="111">
        <f>+'Categorias-9 feb-Depurado'!AC3963</f>
        <v>44907</v>
      </c>
      <c r="Q3964" s="111">
        <f>+'Categorias-9 feb-Depurado'!AE3963</f>
        <v>44937</v>
      </c>
      <c r="R3964" s="112" t="str">
        <f>+'Categorias-9 feb-Depurado'!AB3963</f>
        <v>Compras</v>
      </c>
    </row>
    <row r="3965" spans="2:18" s="1" customFormat="1" ht="14.5" hidden="1">
      <c r="B3965" s="57" t="str">
        <f>+'Categorias-9 feb-Depurado'!B3964</f>
        <v>GOODRICH AIRCRAFT WHEELS AND BRAKES</v>
      </c>
      <c r="C3965" s="30" t="s">
        <v>4900</v>
      </c>
      <c r="D3965" s="31">
        <v>5</v>
      </c>
      <c r="E3965" s="30">
        <f>+'Categorias-9 feb-Depurado'!E3964</f>
        <v>110041165093</v>
      </c>
      <c r="F3965" s="30" t="str">
        <f>+'Categorias-9 feb-Depurado'!F3964</f>
        <v>9920 Freeman Ave, Santa Fe Springs</v>
      </c>
      <c r="G3965" s="30" t="str">
        <f>+'Categorias-9 feb-Depurado'!G3964</f>
        <v>USA</v>
      </c>
      <c r="H3965" s="30">
        <f>+'Categorias-9 feb-Depurado'!H3964</f>
        <v>700808339</v>
      </c>
      <c r="I3965" s="107">
        <f>+'Categorias-9 feb-Depurado'!R3964</f>
        <v>9707721</v>
      </c>
      <c r="J3965" s="108">
        <f t="shared" si="252"/>
        <v>9707721</v>
      </c>
      <c r="K3965" s="107">
        <f t="shared" si="253"/>
        <v>89764.587893517906</v>
      </c>
      <c r="L3965" s="109">
        <f t="shared" si="254"/>
        <v>9797485.5878935177</v>
      </c>
      <c r="M3965" s="110">
        <f t="shared" si="255"/>
        <v>7.4691535130163636E-06</v>
      </c>
      <c r="N3965" s="33" t="s">
        <v>4892</v>
      </c>
      <c r="O3965" s="33">
        <f>+'Categorias-9 feb-Depurado'!Y3964</f>
        <v>2026</v>
      </c>
      <c r="P3965" s="111">
        <f>+'Categorias-9 feb-Depurado'!AC3964</f>
        <v>44909</v>
      </c>
      <c r="Q3965" s="111">
        <f>+'Categorias-9 feb-Depurado'!AE3964</f>
        <v>44939</v>
      </c>
      <c r="R3965" s="112" t="str">
        <f>+'Categorias-9 feb-Depurado'!AB3964</f>
        <v>Compras</v>
      </c>
    </row>
    <row r="3966" spans="2:18" s="1" customFormat="1" ht="14.5" hidden="1">
      <c r="B3966" s="57" t="str">
        <f>+'Categorias-9 feb-Depurado'!B3965</f>
        <v>GOODRICH AIRCRAFT WHEELS AND BRAKES</v>
      </c>
      <c r="C3966" s="30" t="s">
        <v>4900</v>
      </c>
      <c r="D3966" s="31">
        <v>5</v>
      </c>
      <c r="E3966" s="30">
        <f>+'Categorias-9 feb-Depurado'!E3965</f>
        <v>110041165093</v>
      </c>
      <c r="F3966" s="30" t="str">
        <f>+'Categorias-9 feb-Depurado'!F3965</f>
        <v>9920 Freeman Ave, Santa Fe Springs</v>
      </c>
      <c r="G3966" s="30" t="str">
        <f>+'Categorias-9 feb-Depurado'!G3965</f>
        <v>USA</v>
      </c>
      <c r="H3966" s="30">
        <f>+'Categorias-9 feb-Depurado'!H3965</f>
        <v>700827720</v>
      </c>
      <c r="I3966" s="107">
        <f>+'Categorias-9 feb-Depurado'!R3965</f>
        <v>7429917</v>
      </c>
      <c r="J3966" s="108">
        <f t="shared" si="252"/>
        <v>7429917</v>
      </c>
      <c r="K3966" s="107">
        <f t="shared" si="253"/>
        <v>55931.954303743543</v>
      </c>
      <c r="L3966" s="109">
        <f t="shared" si="254"/>
        <v>7485848.9543037433</v>
      </c>
      <c r="M3966" s="110">
        <f t="shared" si="255"/>
        <v>5.7068677992277707E-06</v>
      </c>
      <c r="N3966" s="33" t="s">
        <v>4892</v>
      </c>
      <c r="O3966" s="33">
        <f>+'Categorias-9 feb-Depurado'!Y3965</f>
        <v>1547.0999999999999</v>
      </c>
      <c r="P3966" s="111">
        <f>+'Categorias-9 feb-Depurado'!AC3965</f>
        <v>44914</v>
      </c>
      <c r="Q3966" s="111">
        <f>+'Categorias-9 feb-Depurado'!AE3965</f>
        <v>44944</v>
      </c>
      <c r="R3966" s="112" t="str">
        <f>+'Categorias-9 feb-Depurado'!AB3965</f>
        <v>Compras</v>
      </c>
    </row>
    <row r="3967" spans="2:18" s="1" customFormat="1" ht="14.5" hidden="1">
      <c r="B3967" s="57" t="str">
        <f>+'Categorias-9 feb-Depurado'!B3966</f>
        <v>GOODRICH AIRCRAFT WHEELS AND BRAKES</v>
      </c>
      <c r="C3967" s="30" t="s">
        <v>4900</v>
      </c>
      <c r="D3967" s="31">
        <v>5</v>
      </c>
      <c r="E3967" s="30">
        <f>+'Categorias-9 feb-Depurado'!E3966</f>
        <v>110041165093</v>
      </c>
      <c r="F3967" s="30" t="str">
        <f>+'Categorias-9 feb-Depurado'!F3966</f>
        <v>9920 Freeman Ave, Santa Fe Springs</v>
      </c>
      <c r="G3967" s="30" t="str">
        <f>+'Categorias-9 feb-Depurado'!G3966</f>
        <v>USA</v>
      </c>
      <c r="H3967" s="30">
        <f>+'Categorias-9 feb-Depurado'!H3966</f>
        <v>700840225</v>
      </c>
      <c r="I3967" s="107">
        <f>+'Categorias-9 feb-Depurado'!R3966</f>
        <v>9662582</v>
      </c>
      <c r="J3967" s="108">
        <f t="shared" si="252"/>
        <v>9662582</v>
      </c>
      <c r="K3967" s="107">
        <f t="shared" si="253"/>
        <v>66104.087212415776</v>
      </c>
      <c r="L3967" s="109">
        <f t="shared" si="254"/>
        <v>9728686.0872124154</v>
      </c>
      <c r="M3967" s="110">
        <f t="shared" si="255"/>
        <v>7.4167039301518579E-06</v>
      </c>
      <c r="N3967" s="33" t="s">
        <v>4892</v>
      </c>
      <c r="O3967" s="33">
        <f>+'Categorias-9 feb-Depurado'!Y3966</f>
        <v>2026</v>
      </c>
      <c r="P3967" s="111">
        <f>+'Categorias-9 feb-Depurado'!AC3966</f>
        <v>44916</v>
      </c>
      <c r="Q3967" s="111">
        <f>+'Categorias-9 feb-Depurado'!AE3966</f>
        <v>44946</v>
      </c>
      <c r="R3967" s="112" t="str">
        <f>+'Categorias-9 feb-Depurado'!AB3966</f>
        <v>Compras</v>
      </c>
    </row>
    <row r="3968" spans="2:18" s="1" customFormat="1" ht="14.5" hidden="1">
      <c r="B3968" s="57" t="str">
        <f>+'Categorias-9 feb-Depurado'!B3967</f>
        <v>GOODRICH AIRCRAFT WHEELS AND BRAKES</v>
      </c>
      <c r="C3968" s="30" t="s">
        <v>4900</v>
      </c>
      <c r="D3968" s="31">
        <v>5</v>
      </c>
      <c r="E3968" s="30">
        <f>+'Categorias-9 feb-Depurado'!E3967</f>
        <v>110041165093</v>
      </c>
      <c r="F3968" s="30" t="str">
        <f>+'Categorias-9 feb-Depurado'!F3967</f>
        <v>9920 Freeman Ave, Santa Fe Springs</v>
      </c>
      <c r="G3968" s="30" t="str">
        <f>+'Categorias-9 feb-Depurado'!G3967</f>
        <v>USA</v>
      </c>
      <c r="H3968" s="30">
        <f>+'Categorias-9 feb-Depurado'!H3967</f>
        <v>700840224</v>
      </c>
      <c r="I3968" s="107">
        <f>+'Categorias-9 feb-Depurado'!R3967</f>
        <v>9662582</v>
      </c>
      <c r="J3968" s="108">
        <f t="shared" si="252"/>
        <v>9662582</v>
      </c>
      <c r="K3968" s="107">
        <f t="shared" si="253"/>
        <v>66104.087212415776</v>
      </c>
      <c r="L3968" s="109">
        <f t="shared" si="254"/>
        <v>9728686.0872124154</v>
      </c>
      <c r="M3968" s="110">
        <f t="shared" si="255"/>
        <v>7.4167039301518579E-06</v>
      </c>
      <c r="N3968" s="33" t="s">
        <v>4892</v>
      </c>
      <c r="O3968" s="33">
        <f>+'Categorias-9 feb-Depurado'!Y3967</f>
        <v>2026</v>
      </c>
      <c r="P3968" s="111">
        <f>+'Categorias-9 feb-Depurado'!AC3967</f>
        <v>44916</v>
      </c>
      <c r="Q3968" s="111">
        <f>+'Categorias-9 feb-Depurado'!AE3967</f>
        <v>44946</v>
      </c>
      <c r="R3968" s="112" t="str">
        <f>+'Categorias-9 feb-Depurado'!AB3967</f>
        <v>Compras</v>
      </c>
    </row>
    <row r="3969" spans="2:18" s="1" customFormat="1" ht="14.5" hidden="1">
      <c r="B3969" s="57" t="str">
        <f>+'Categorias-9 feb-Depurado'!B3968</f>
        <v>GOODRICH AIRCRAFT WHEELS AND BRAKES</v>
      </c>
      <c r="C3969" s="30" t="s">
        <v>4900</v>
      </c>
      <c r="D3969" s="31">
        <v>5</v>
      </c>
      <c r="E3969" s="30">
        <f>+'Categorias-9 feb-Depurado'!E3968</f>
        <v>110041165093</v>
      </c>
      <c r="F3969" s="30" t="str">
        <f>+'Categorias-9 feb-Depurado'!F3968</f>
        <v>9920 Freeman Ave, Santa Fe Springs</v>
      </c>
      <c r="G3969" s="30" t="str">
        <f>+'Categorias-9 feb-Depurado'!G3968</f>
        <v>USA</v>
      </c>
      <c r="H3969" s="30">
        <f>+'Categorias-9 feb-Depurado'!H3968</f>
        <v>700840025</v>
      </c>
      <c r="I3969" s="107">
        <f>+'Categorias-9 feb-Depurado'!R3968</f>
        <v>1037607</v>
      </c>
      <c r="J3969" s="108">
        <f t="shared" si="252"/>
        <v>1037607</v>
      </c>
      <c r="K3969" s="107">
        <f t="shared" si="253"/>
        <v>7098.5233160466942</v>
      </c>
      <c r="L3969" s="109">
        <f t="shared" si="254"/>
        <v>1044705.5233160467</v>
      </c>
      <c r="M3969" s="110">
        <f t="shared" si="255"/>
        <v>7.9643556089387688E-07</v>
      </c>
      <c r="N3969" s="33" t="s">
        <v>4892</v>
      </c>
      <c r="O3969" s="33">
        <f>+'Categorias-9 feb-Depurado'!Y3968</f>
        <v>217.56</v>
      </c>
      <c r="P3969" s="111">
        <f>+'Categorias-9 feb-Depurado'!AC3968</f>
        <v>44916</v>
      </c>
      <c r="Q3969" s="111">
        <f>+'Categorias-9 feb-Depurado'!AE3968</f>
        <v>44946</v>
      </c>
      <c r="R3969" s="112" t="str">
        <f>+'Categorias-9 feb-Depurado'!AB3968</f>
        <v>Compras</v>
      </c>
    </row>
    <row r="3970" spans="2:18" s="1" customFormat="1" ht="14.5" hidden="1">
      <c r="B3970" s="57" t="str">
        <f>+'Categorias-9 feb-Depurado'!B3969</f>
        <v>GOODRICH AIRCRAFT WHEELS AND BRAKES</v>
      </c>
      <c r="C3970" s="30" t="s">
        <v>4900</v>
      </c>
      <c r="D3970" s="31">
        <v>5</v>
      </c>
      <c r="E3970" s="30">
        <f>+'Categorias-9 feb-Depurado'!E3969</f>
        <v>110041165093</v>
      </c>
      <c r="F3970" s="30" t="str">
        <f>+'Categorias-9 feb-Depurado'!F3969</f>
        <v>9920 Freeman Ave, Santa Fe Springs</v>
      </c>
      <c r="G3970" s="30" t="str">
        <f>+'Categorias-9 feb-Depurado'!G3969</f>
        <v>USA</v>
      </c>
      <c r="H3970" s="30">
        <f>+'Categorias-9 feb-Depurado'!H3969</f>
        <v>700846373</v>
      </c>
      <c r="I3970" s="107">
        <f>+'Categorias-9 feb-Depurado'!R3969</f>
        <v>9647083</v>
      </c>
      <c r="J3970" s="108">
        <f t="shared" si="252"/>
        <v>9647083</v>
      </c>
      <c r="K3970" s="107">
        <f t="shared" si="253"/>
        <v>62687.454275601172</v>
      </c>
      <c r="L3970" s="109">
        <f t="shared" si="254"/>
        <v>9709770.4542756006</v>
      </c>
      <c r="M3970" s="110">
        <f t="shared" si="255"/>
        <v>7.4022835194318338E-06</v>
      </c>
      <c r="N3970" s="33" t="s">
        <v>4892</v>
      </c>
      <c r="O3970" s="33">
        <f>+'Categorias-9 feb-Depurado'!Y3969</f>
        <v>2026</v>
      </c>
      <c r="P3970" s="111">
        <f>+'Categorias-9 feb-Depurado'!AC3969</f>
        <v>44917</v>
      </c>
      <c r="Q3970" s="111">
        <f>+'Categorias-9 feb-Depurado'!AE3969</f>
        <v>44947</v>
      </c>
      <c r="R3970" s="112" t="str">
        <f>+'Categorias-9 feb-Depurado'!AB3969</f>
        <v>Compras</v>
      </c>
    </row>
    <row r="3971" spans="2:18" s="1" customFormat="1" ht="14.5" hidden="1">
      <c r="B3971" s="57" t="str">
        <f>+'Categorias-9 feb-Depurado'!B3970</f>
        <v>GOODRICH AIRCRAFT WHEELS AND BRAKES</v>
      </c>
      <c r="C3971" s="30" t="s">
        <v>4900</v>
      </c>
      <c r="D3971" s="31">
        <v>5</v>
      </c>
      <c r="E3971" s="30">
        <f>+'Categorias-9 feb-Depurado'!E3970</f>
        <v>110041165093</v>
      </c>
      <c r="F3971" s="30" t="str">
        <f>+'Categorias-9 feb-Depurado'!F3970</f>
        <v>9920 Freeman Ave, Santa Fe Springs</v>
      </c>
      <c r="G3971" s="30" t="str">
        <f>+'Categorias-9 feb-Depurado'!G3970</f>
        <v>USA</v>
      </c>
      <c r="H3971" s="30">
        <f>+'Categorias-9 feb-Depurado'!H3970</f>
        <v>700553698</v>
      </c>
      <c r="I3971" s="107">
        <f>+'Categorias-9 feb-Depurado'!R3970</f>
        <v>1637543</v>
      </c>
      <c r="J3971" s="108">
        <f t="shared" si="252"/>
        <v>1637543</v>
      </c>
      <c r="K3971" s="107">
        <f t="shared" si="253"/>
        <v>10640.874753210974</v>
      </c>
      <c r="L3971" s="109">
        <f t="shared" si="254"/>
        <v>1648183.8747532109</v>
      </c>
      <c r="M3971" s="110">
        <f t="shared" si="255"/>
        <v>1.2564997690245812E-06</v>
      </c>
      <c r="N3971" s="33" t="s">
        <v>4892</v>
      </c>
      <c r="O3971" s="33">
        <f>+'Categorias-9 feb-Depurado'!Y3970</f>
        <v>353.16000000000003</v>
      </c>
      <c r="P3971" s="111">
        <f>+'Categorias-9 feb-Depurado'!AC3970</f>
        <v>44917</v>
      </c>
      <c r="Q3971" s="111">
        <f>+'Categorias-9 feb-Depurado'!AE3970</f>
        <v>44947</v>
      </c>
      <c r="R3971" s="112" t="str">
        <f>+'Categorias-9 feb-Depurado'!AB3970</f>
        <v>Compras</v>
      </c>
    </row>
    <row r="3972" spans="2:18" s="1" customFormat="1" ht="14.5" hidden="1">
      <c r="B3972" s="57" t="str">
        <f>+'Categorias-9 feb-Depurado'!B3971</f>
        <v>GOODRICH AIRCRAFT WHEELS AND BRAKES</v>
      </c>
      <c r="C3972" s="30" t="s">
        <v>4900</v>
      </c>
      <c r="D3972" s="31">
        <v>5</v>
      </c>
      <c r="E3972" s="30">
        <f>+'Categorias-9 feb-Depurado'!E3971</f>
        <v>110041165093</v>
      </c>
      <c r="F3972" s="30" t="str">
        <f>+'Categorias-9 feb-Depurado'!F3971</f>
        <v>9920 Freeman Ave, Santa Fe Springs</v>
      </c>
      <c r="G3972" s="30" t="str">
        <f>+'Categorias-9 feb-Depurado'!G3971</f>
        <v>USA</v>
      </c>
      <c r="H3972" s="30">
        <f>+'Categorias-9 feb-Depurado'!H3971</f>
        <v>700851810</v>
      </c>
      <c r="I3972" s="107">
        <f>+'Categorias-9 feb-Depurado'!R3971</f>
        <v>12919343</v>
      </c>
      <c r="J3972" s="108">
        <f t="shared" si="252"/>
        <v>12919343</v>
      </c>
      <c r="K3972" s="107">
        <f t="shared" si="253"/>
        <v>79518.805667146094</v>
      </c>
      <c r="L3972" s="109">
        <f t="shared" si="254"/>
        <v>12998861.805667145</v>
      </c>
      <c r="M3972" s="110">
        <f t="shared" si="255"/>
        <v>9.9097358653923441E-06</v>
      </c>
      <c r="N3972" s="33" t="s">
        <v>4892</v>
      </c>
      <c r="O3972" s="33">
        <f>+'Categorias-9 feb-Depurado'!Y3971</f>
        <v>2713.8000000000002</v>
      </c>
      <c r="P3972" s="111">
        <f>+'Categorias-9 feb-Depurado'!AC3971</f>
        <v>44918</v>
      </c>
      <c r="Q3972" s="111">
        <f>+'Categorias-9 feb-Depurado'!AE3971</f>
        <v>44948</v>
      </c>
      <c r="R3972" s="112" t="str">
        <f>+'Categorias-9 feb-Depurado'!AB3971</f>
        <v>Compras</v>
      </c>
    </row>
    <row r="3973" spans="2:18" s="1" customFormat="1" ht="14.5" hidden="1">
      <c r="B3973" s="57" t="str">
        <f>+'Categorias-9 feb-Depurado'!B3972</f>
        <v>GOODRICH AIRCRAFT WHEELS AND BRAKES</v>
      </c>
      <c r="C3973" s="30" t="s">
        <v>4900</v>
      </c>
      <c r="D3973" s="31">
        <v>5</v>
      </c>
      <c r="E3973" s="30">
        <f>+'Categorias-9 feb-Depurado'!E3972</f>
        <v>110041165093</v>
      </c>
      <c r="F3973" s="30" t="str">
        <f>+'Categorias-9 feb-Depurado'!F3972</f>
        <v>9920 Freeman Ave, Santa Fe Springs</v>
      </c>
      <c r="G3973" s="30" t="str">
        <f>+'Categorias-9 feb-Depurado'!G3972</f>
        <v>USA</v>
      </c>
      <c r="H3973" s="30">
        <f>+'Categorias-9 feb-Depurado'!H3972</f>
        <v>700853849</v>
      </c>
      <c r="I3973" s="107">
        <f>+'Categorias-9 feb-Depurado'!R3972</f>
        <v>8459604</v>
      </c>
      <c r="J3973" s="108">
        <f t="shared" si="252"/>
        <v>8459604</v>
      </c>
      <c r="K3973" s="107">
        <f t="shared" si="253"/>
        <v>52069.025994356816</v>
      </c>
      <c r="L3973" s="109">
        <f t="shared" si="254"/>
        <v>8511673.0259943567</v>
      </c>
      <c r="M3973" s="110">
        <f t="shared" si="255"/>
        <v>6.4889090076652156E-06</v>
      </c>
      <c r="N3973" s="33" t="s">
        <v>4892</v>
      </c>
      <c r="O3973" s="33">
        <f>+'Categorias-9 feb-Depurado'!Y3972</f>
        <v>1777</v>
      </c>
      <c r="P3973" s="111">
        <f>+'Categorias-9 feb-Depurado'!AC3972</f>
        <v>44918</v>
      </c>
      <c r="Q3973" s="111">
        <f>+'Categorias-9 feb-Depurado'!AE3972</f>
        <v>44948</v>
      </c>
      <c r="R3973" s="112" t="str">
        <f>+'Categorias-9 feb-Depurado'!AB3972</f>
        <v>Compras</v>
      </c>
    </row>
    <row r="3974" spans="2:18" s="1" customFormat="1" ht="14.5" hidden="1">
      <c r="B3974" s="57" t="str">
        <f>+'Categorias-9 feb-Depurado'!B3973</f>
        <v>GOODRICH AIRCRAFT WHEELS AND BRAKES</v>
      </c>
      <c r="C3974" s="30" t="s">
        <v>4900</v>
      </c>
      <c r="D3974" s="31">
        <v>5</v>
      </c>
      <c r="E3974" s="30">
        <f>+'Categorias-9 feb-Depurado'!E3973</f>
        <v>110041165093</v>
      </c>
      <c r="F3974" s="30" t="str">
        <f>+'Categorias-9 feb-Depurado'!F3973</f>
        <v>9920 Freeman Ave, Santa Fe Springs</v>
      </c>
      <c r="G3974" s="30" t="str">
        <f>+'Categorias-9 feb-Depurado'!G3973</f>
        <v>USA</v>
      </c>
      <c r="H3974" s="30">
        <f>+'Categorias-9 feb-Depurado'!H3973</f>
        <v>700856338</v>
      </c>
      <c r="I3974" s="107">
        <f>+'Categorias-9 feb-Depurado'!R3973</f>
        <v>3896152</v>
      </c>
      <c r="J3974" s="108">
        <f t="shared" si="252"/>
        <v>3896152</v>
      </c>
      <c r="K3974" s="107">
        <f t="shared" si="253"/>
        <v>18639.080034381233</v>
      </c>
      <c r="L3974" s="109">
        <f t="shared" si="254"/>
        <v>3914791.0800343812</v>
      </c>
      <c r="M3974" s="110">
        <f t="shared" si="255"/>
        <v>2.9844571125774556E-06</v>
      </c>
      <c r="N3974" s="33" t="s">
        <v>4892</v>
      </c>
      <c r="O3974" s="33">
        <f>+'Categorias-9 feb-Depurado'!Y3973</f>
        <v>821.10000000000002</v>
      </c>
      <c r="P3974" s="111">
        <f>+'Categorias-9 feb-Depurado'!AC3973</f>
        <v>44922</v>
      </c>
      <c r="Q3974" s="111">
        <f>+'Categorias-9 feb-Depurado'!AE3973</f>
        <v>44952</v>
      </c>
      <c r="R3974" s="112" t="str">
        <f>+'Categorias-9 feb-Depurado'!AB3973</f>
        <v>Compras</v>
      </c>
    </row>
    <row r="3975" spans="2:18" s="1" customFormat="1" ht="14.5" hidden="1">
      <c r="B3975" s="57" t="str">
        <f>+'Categorias-9 feb-Depurado'!B3974</f>
        <v>GOODRICH AIRCRAFT WHEELS AND BRAKES</v>
      </c>
      <c r="C3975" s="30" t="s">
        <v>4900</v>
      </c>
      <c r="D3975" s="31">
        <v>5</v>
      </c>
      <c r="E3975" s="30">
        <f>+'Categorias-9 feb-Depurado'!E3974</f>
        <v>110041165093</v>
      </c>
      <c r="F3975" s="30" t="str">
        <f>+'Categorias-9 feb-Depurado'!F3974</f>
        <v>9920 Freeman Ave, Santa Fe Springs</v>
      </c>
      <c r="G3975" s="30" t="str">
        <f>+'Categorias-9 feb-Depurado'!G3974</f>
        <v>USA</v>
      </c>
      <c r="H3975" s="30">
        <f>+'Categorias-9 feb-Depurado'!H3974</f>
        <v>700867790</v>
      </c>
      <c r="I3975" s="107">
        <f>+'Categorias-9 feb-Depurado'!R3974</f>
        <v>4113001</v>
      </c>
      <c r="J3975" s="108">
        <f t="shared" si="252"/>
        <v>4113001</v>
      </c>
      <c r="K3975" s="107">
        <f t="shared" si="253"/>
        <v>15452.181958487256</v>
      </c>
      <c r="L3975" s="109">
        <f t="shared" si="254"/>
        <v>4128453.1819584873</v>
      </c>
      <c r="M3975" s="110">
        <f t="shared" si="255"/>
        <v>3.1473432964731355E-06</v>
      </c>
      <c r="N3975" s="33" t="s">
        <v>4892</v>
      </c>
      <c r="O3975" s="33">
        <f>+'Categorias-9 feb-Depurado'!Y3974</f>
        <v>866.79999999999995</v>
      </c>
      <c r="P3975" s="111">
        <f>+'Categorias-9 feb-Depurado'!AC3974</f>
        <v>44925</v>
      </c>
      <c r="Q3975" s="111">
        <f>+'Categorias-9 feb-Depurado'!AE3974</f>
        <v>44955</v>
      </c>
      <c r="R3975" s="112" t="str">
        <f>+'Categorias-9 feb-Depurado'!AB3974</f>
        <v>Compras</v>
      </c>
    </row>
    <row r="3976" spans="2:18" s="1" customFormat="1" ht="14.5" hidden="1">
      <c r="B3976" s="57" t="str">
        <f>+'Categorias-9 feb-Depurado'!B3975</f>
        <v>GOODRICH AIRCRAFT WHEELS AND BRAKES</v>
      </c>
      <c r="C3976" s="30" t="s">
        <v>4900</v>
      </c>
      <c r="D3976" s="31">
        <v>5</v>
      </c>
      <c r="E3976" s="30">
        <f>+'Categorias-9 feb-Depurado'!E3975</f>
        <v>110041165093</v>
      </c>
      <c r="F3976" s="30" t="str">
        <f>+'Categorias-9 feb-Depurado'!F3975</f>
        <v>9920 Freeman Ave, Santa Fe Springs</v>
      </c>
      <c r="G3976" s="30" t="str">
        <f>+'Categorias-9 feb-Depurado'!G3975</f>
        <v>USA</v>
      </c>
      <c r="H3976" s="30">
        <f>+'Categorias-9 feb-Depurado'!H3975</f>
        <v>700872370</v>
      </c>
      <c r="I3976" s="107">
        <f>+'Categorias-9 feb-Depurado'!R3975</f>
        <v>4527601</v>
      </c>
      <c r="J3976" s="108">
        <f t="shared" si="252"/>
        <v>4527601</v>
      </c>
      <c r="K3976" s="107">
        <f t="shared" si="253"/>
        <v>10817.03535810647</v>
      </c>
      <c r="L3976" s="109">
        <f t="shared" si="254"/>
        <v>4538418.0353581067</v>
      </c>
      <c r="M3976" s="110">
        <f t="shared" si="255"/>
        <v>3.459881691912752E-06</v>
      </c>
      <c r="N3976" s="33" t="s">
        <v>4892</v>
      </c>
      <c r="O3976" s="33">
        <f>+'Categorias-9 feb-Depurado'!Y3975</f>
        <v>941.25</v>
      </c>
      <c r="P3976" s="111">
        <f>+'Categorias-9 feb-Depurado'!AC3975</f>
        <v>44929</v>
      </c>
      <c r="Q3976" s="111">
        <f>+'Categorias-9 feb-Depurado'!AE3975</f>
        <v>44959</v>
      </c>
      <c r="R3976" s="112" t="str">
        <f>+'Categorias-9 feb-Depurado'!AB3975</f>
        <v>Compras</v>
      </c>
    </row>
    <row r="3977" spans="2:18" s="1" customFormat="1" ht="14.5" hidden="1">
      <c r="B3977" s="57" t="str">
        <f>+'Categorias-9 feb-Depurado'!B3976</f>
        <v>GOODRICH AIRCRAFT WHEELS AND BRAKES</v>
      </c>
      <c r="C3977" s="30" t="s">
        <v>4900</v>
      </c>
      <c r="D3977" s="31">
        <v>5</v>
      </c>
      <c r="E3977" s="30">
        <f>+'Categorias-9 feb-Depurado'!E3976</f>
        <v>110041165093</v>
      </c>
      <c r="F3977" s="30" t="str">
        <f>+'Categorias-9 feb-Depurado'!F3976</f>
        <v>9920 Freeman Ave, Santa Fe Springs</v>
      </c>
      <c r="G3977" s="30" t="str">
        <f>+'Categorias-9 feb-Depurado'!G3976</f>
        <v>USA</v>
      </c>
      <c r="H3977" s="30">
        <f>+'Categorias-9 feb-Depurado'!H3976</f>
        <v>700885162</v>
      </c>
      <c r="I3977" s="107">
        <f>+'Categorias-9 feb-Depurado'!R3976</f>
        <v>2891373</v>
      </c>
      <c r="J3977" s="108">
        <f t="shared" si="252"/>
        <v>2891373</v>
      </c>
      <c r="K3977" s="107">
        <f t="shared" si="253"/>
        <v>4932.5112823290765</v>
      </c>
      <c r="L3977" s="109">
        <f t="shared" si="254"/>
        <v>2896305.511282329</v>
      </c>
      <c r="M3977" s="110">
        <f t="shared" si="255"/>
        <v>2.2080104420969296E-06</v>
      </c>
      <c r="N3977" s="33" t="s">
        <v>4892</v>
      </c>
      <c r="O3977" s="33">
        <f>+'Categorias-9 feb-Depurado'!Y3976</f>
        <v>587.20000000000005</v>
      </c>
      <c r="P3977" s="111">
        <f>+'Categorias-9 feb-Depurado'!AC3976</f>
        <v>44931</v>
      </c>
      <c r="Q3977" s="111">
        <f>+'Categorias-9 feb-Depurado'!AE3976</f>
        <v>44961</v>
      </c>
      <c r="R3977" s="112" t="str">
        <f>+'Categorias-9 feb-Depurado'!AB3976</f>
        <v>Compras</v>
      </c>
    </row>
    <row r="3978" spans="2:18" s="1" customFormat="1" ht="14.5" hidden="1">
      <c r="B3978" s="57" t="str">
        <f>+'Categorias-9 feb-Depurado'!B3977</f>
        <v>GOODRICH AIRCRAFT WHEELS AND BRAKES</v>
      </c>
      <c r="C3978" s="30" t="s">
        <v>4900</v>
      </c>
      <c r="D3978" s="31">
        <v>5</v>
      </c>
      <c r="E3978" s="30">
        <f>+'Categorias-9 feb-Depurado'!E3977</f>
        <v>110041165093</v>
      </c>
      <c r="F3978" s="30" t="str">
        <f>+'Categorias-9 feb-Depurado'!F3977</f>
        <v>9920 Freeman Ave, Santa Fe Springs</v>
      </c>
      <c r="G3978" s="30" t="str">
        <f>+'Categorias-9 feb-Depurado'!G3977</f>
        <v>USA</v>
      </c>
      <c r="H3978" s="30">
        <f>+'Categorias-9 feb-Depurado'!H3977</f>
        <v>700891190</v>
      </c>
      <c r="I3978" s="107">
        <f>+'Categorias-9 feb-Depurado'!R3977</f>
        <v>576147701</v>
      </c>
      <c r="J3978" s="108">
        <f t="shared" si="252"/>
        <v>576147701</v>
      </c>
      <c r="K3978" s="107">
        <f t="shared" si="253"/>
        <v>786165.06755034032</v>
      </c>
      <c r="L3978" s="109">
        <f t="shared" si="254"/>
        <v>576933866.0675503</v>
      </c>
      <c r="M3978" s="110">
        <f t="shared" si="255"/>
        <v>0.00043982791032030959</v>
      </c>
      <c r="N3978" s="33" t="s">
        <v>4892</v>
      </c>
      <c r="O3978" s="33">
        <f>+'Categorias-9 feb-Depurado'!Y3977</f>
        <v>115470.17999999999</v>
      </c>
      <c r="P3978" s="111">
        <f>+'Categorias-9 feb-Depurado'!AC3977</f>
        <v>44932</v>
      </c>
      <c r="Q3978" s="111">
        <f>+'Categorias-9 feb-Depurado'!AE3977</f>
        <v>44962</v>
      </c>
      <c r="R3978" s="112" t="str">
        <f>+'Categorias-9 feb-Depurado'!AB3977</f>
        <v>Compras</v>
      </c>
    </row>
    <row r="3979" spans="2:18" s="1" customFormat="1" ht="14.5" hidden="1">
      <c r="B3979" s="57" t="str">
        <f>+'Categorias-9 feb-Depurado'!B3978</f>
        <v>GOODRICH AIRCRAFT WHEELS AND BRAKES</v>
      </c>
      <c r="C3979" s="30" t="s">
        <v>4900</v>
      </c>
      <c r="D3979" s="31">
        <v>5</v>
      </c>
      <c r="E3979" s="30">
        <f>+'Categorias-9 feb-Depurado'!E3978</f>
        <v>110041165093</v>
      </c>
      <c r="F3979" s="30" t="str">
        <f>+'Categorias-9 feb-Depurado'!F3978</f>
        <v>9920 Freeman Ave, Santa Fe Springs</v>
      </c>
      <c r="G3979" s="30" t="str">
        <f>+'Categorias-9 feb-Depurado'!G3978</f>
        <v>USA</v>
      </c>
      <c r="H3979" s="30">
        <f>+'Categorias-9 feb-Depurado'!H3978</f>
        <v>700891371</v>
      </c>
      <c r="I3979" s="107">
        <f>+'Categorias-9 feb-Depurado'!R3978</f>
        <v>10108889</v>
      </c>
      <c r="J3979" s="108">
        <f t="shared" si="252"/>
        <v>10108889</v>
      </c>
      <c r="K3979" s="107">
        <f t="shared" si="253"/>
        <v>13793.781333762352</v>
      </c>
      <c r="L3979" s="109">
        <f t="shared" si="254"/>
        <v>10122682.781333763</v>
      </c>
      <c r="M3979" s="110">
        <f t="shared" si="255"/>
        <v>7.7170689335614728E-06</v>
      </c>
      <c r="N3979" s="33" t="s">
        <v>4892</v>
      </c>
      <c r="O3979" s="33">
        <f>+'Categorias-9 feb-Depurado'!Y3978</f>
        <v>2026</v>
      </c>
      <c r="P3979" s="111">
        <f>+'Categorias-9 feb-Depurado'!AC3978</f>
        <v>44932</v>
      </c>
      <c r="Q3979" s="111">
        <f>+'Categorias-9 feb-Depurado'!AE3978</f>
        <v>44962</v>
      </c>
      <c r="R3979" s="112" t="str">
        <f>+'Categorias-9 feb-Depurado'!AB3978</f>
        <v>Compras</v>
      </c>
    </row>
    <row r="3980" spans="2:18" s="1" customFormat="1" ht="14.5" hidden="1">
      <c r="B3980" s="57" t="str">
        <f>+'Categorias-9 feb-Depurado'!B3979</f>
        <v>GOODRICH AIRCRAFT WHEELS AND BRAKES</v>
      </c>
      <c r="C3980" s="30" t="s">
        <v>4900</v>
      </c>
      <c r="D3980" s="31">
        <v>5</v>
      </c>
      <c r="E3980" s="30">
        <f>+'Categorias-9 feb-Depurado'!E3979</f>
        <v>110041165093</v>
      </c>
      <c r="F3980" s="30" t="str">
        <f>+'Categorias-9 feb-Depurado'!F3979</f>
        <v>9920 Freeman Ave, Santa Fe Springs</v>
      </c>
      <c r="G3980" s="30" t="str">
        <f>+'Categorias-9 feb-Depurado'!G3979</f>
        <v>USA</v>
      </c>
      <c r="H3980" s="30">
        <f>+'Categorias-9 feb-Depurado'!H3979</f>
        <v>700929101</v>
      </c>
      <c r="I3980" s="107">
        <f>+'Categorias-9 feb-Depurado'!R3979</f>
        <v>2346995</v>
      </c>
      <c r="J3980" s="108">
        <f t="shared" si="252"/>
        <v>0</v>
      </c>
      <c r="K3980" s="107">
        <f t="shared" si="253"/>
        <v>0</v>
      </c>
      <c r="L3980" s="109">
        <f t="shared" si="254"/>
        <v>2346995</v>
      </c>
      <c r="M3980" s="110">
        <f t="shared" si="255"/>
        <v>1.7892413101319852E-06</v>
      </c>
      <c r="N3980" s="33" t="s">
        <v>4892</v>
      </c>
      <c r="O3980" s="33">
        <f>+'Categorias-9 feb-Depurado'!Y3979</f>
        <v>500</v>
      </c>
      <c r="P3980" s="111">
        <f>+'Categorias-9 feb-Depurado'!AC3979</f>
        <v>44942</v>
      </c>
      <c r="Q3980" s="111">
        <f>+'Categorias-9 feb-Depurado'!AE3979</f>
        <v>44972</v>
      </c>
      <c r="R3980" s="112" t="str">
        <f>+'Categorias-9 feb-Depurado'!AB3979</f>
        <v>Compras</v>
      </c>
    </row>
    <row r="3981" spans="2:18" s="1" customFormat="1" ht="14.5" hidden="1">
      <c r="B3981" s="57" t="str">
        <f>+'Categorias-9 feb-Depurado'!B3980</f>
        <v>GOODRICH AIRCRAFT WHEELS AND BRAKES</v>
      </c>
      <c r="C3981" s="30" t="s">
        <v>4900</v>
      </c>
      <c r="D3981" s="31">
        <v>5</v>
      </c>
      <c r="E3981" s="30">
        <f>+'Categorias-9 feb-Depurado'!E3980</f>
        <v>110041165093</v>
      </c>
      <c r="F3981" s="30" t="str">
        <f>+'Categorias-9 feb-Depurado'!F3980</f>
        <v>9920 Freeman Ave, Santa Fe Springs</v>
      </c>
      <c r="G3981" s="30" t="str">
        <f>+'Categorias-9 feb-Depurado'!G3980</f>
        <v>USA</v>
      </c>
      <c r="H3981" s="30">
        <f>+'Categorias-9 feb-Depurado'!H3980</f>
        <v>700933919</v>
      </c>
      <c r="I3981" s="107">
        <f>+'Categorias-9 feb-Depurado'!R3980</f>
        <v>1168804</v>
      </c>
      <c r="J3981" s="108">
        <f t="shared" si="252"/>
        <v>0</v>
      </c>
      <c r="K3981" s="107">
        <f t="shared" si="253"/>
        <v>0</v>
      </c>
      <c r="L3981" s="109">
        <f t="shared" si="254"/>
        <v>1168804</v>
      </c>
      <c r="M3981" s="110">
        <f t="shared" si="255"/>
        <v>8.9104254599924793E-07</v>
      </c>
      <c r="N3981" s="33" t="s">
        <v>4892</v>
      </c>
      <c r="O3981" s="33">
        <f>+'Categorias-9 feb-Depurado'!Y3980</f>
        <v>249</v>
      </c>
      <c r="P3981" s="111">
        <f>+'Categorias-9 feb-Depurado'!AC3980</f>
        <v>44943</v>
      </c>
      <c r="Q3981" s="111">
        <f>+'Categorias-9 feb-Depurado'!AE3980</f>
        <v>44973</v>
      </c>
      <c r="R3981" s="112" t="str">
        <f>+'Categorias-9 feb-Depurado'!AB3980</f>
        <v>Compras</v>
      </c>
    </row>
    <row r="3982" spans="2:18" s="1" customFormat="1" ht="14.5" hidden="1">
      <c r="B3982" s="57" t="str">
        <f>+'Categorias-9 feb-Depurado'!B3981</f>
        <v>GOODRICH AIRCRAFT WHEELS AND BRAKES</v>
      </c>
      <c r="C3982" s="30" t="s">
        <v>4900</v>
      </c>
      <c r="D3982" s="31">
        <v>5</v>
      </c>
      <c r="E3982" s="30">
        <f>+'Categorias-9 feb-Depurado'!E3981</f>
        <v>110041165093</v>
      </c>
      <c r="F3982" s="30" t="str">
        <f>+'Categorias-9 feb-Depurado'!F3981</f>
        <v>9920 Freeman Ave, Santa Fe Springs</v>
      </c>
      <c r="G3982" s="30" t="str">
        <f>+'Categorias-9 feb-Depurado'!G3981</f>
        <v>USA</v>
      </c>
      <c r="H3982" s="30">
        <f>+'Categorias-9 feb-Depurado'!H3981</f>
        <v>700933922</v>
      </c>
      <c r="I3982" s="107">
        <f>+'Categorias-9 feb-Depurado'!R3981</f>
        <v>3959381</v>
      </c>
      <c r="J3982" s="108">
        <f t="shared" si="252"/>
        <v>0</v>
      </c>
      <c r="K3982" s="107">
        <f t="shared" si="253"/>
        <v>0</v>
      </c>
      <c r="L3982" s="109">
        <f t="shared" si="254"/>
        <v>3959381</v>
      </c>
      <c r="M3982" s="110">
        <f t="shared" si="255"/>
        <v>3.0184504218167016E-06</v>
      </c>
      <c r="N3982" s="33" t="s">
        <v>4892</v>
      </c>
      <c r="O3982" s="33">
        <f>+'Categorias-9 feb-Depurado'!Y3981</f>
        <v>843.5</v>
      </c>
      <c r="P3982" s="111">
        <f>+'Categorias-9 feb-Depurado'!AC3981</f>
        <v>44943</v>
      </c>
      <c r="Q3982" s="111">
        <f>+'Categorias-9 feb-Depurado'!AE3981</f>
        <v>44973</v>
      </c>
      <c r="R3982" s="112" t="str">
        <f>+'Categorias-9 feb-Depurado'!AB3981</f>
        <v>Compras</v>
      </c>
    </row>
    <row r="3983" spans="2:18" s="1" customFormat="1" ht="14.5" hidden="1">
      <c r="B3983" s="57" t="str">
        <f>+'Categorias-9 feb-Depurado'!B3982</f>
        <v>GOODRICH AIRCRAFT WHEELS AND BRAKES</v>
      </c>
      <c r="C3983" s="30" t="s">
        <v>4900</v>
      </c>
      <c r="D3983" s="31">
        <v>5</v>
      </c>
      <c r="E3983" s="30">
        <f>+'Categorias-9 feb-Depurado'!E3982</f>
        <v>110041165093</v>
      </c>
      <c r="F3983" s="30" t="str">
        <f>+'Categorias-9 feb-Depurado'!F3982</f>
        <v>9920 Freeman Ave, Santa Fe Springs</v>
      </c>
      <c r="G3983" s="30" t="str">
        <f>+'Categorias-9 feb-Depurado'!G3982</f>
        <v>USA</v>
      </c>
      <c r="H3983" s="30">
        <f>+'Categorias-9 feb-Depurado'!H3982</f>
        <v>700991684</v>
      </c>
      <c r="I3983" s="107">
        <f>+'Categorias-9 feb-Depurado'!R3982</f>
        <v>2093902</v>
      </c>
      <c r="J3983" s="108">
        <f t="shared" si="256" ref="J3983:J4046">+IF(Q3983&gt;$O$4,0,I3983)</f>
        <v>0</v>
      </c>
      <c r="K3983" s="107">
        <f t="shared" si="257" ref="K3983:K4046">++(((1+$O$5)^(($O$4-Q3983)/365))-1)*J3983</f>
        <v>0</v>
      </c>
      <c r="L3983" s="109">
        <f t="shared" si="258" ref="L3983:L4046">+I3983+K3983</f>
        <v>2093902</v>
      </c>
      <c r="M3983" s="110">
        <f t="shared" si="259" ref="M3983:M4046">+L3983/$E$11</f>
        <v>1.5962948185948347E-06</v>
      </c>
      <c r="N3983" s="33" t="s">
        <v>4892</v>
      </c>
      <c r="O3983" s="33">
        <f>+'Categorias-9 feb-Depurado'!Y3982</f>
        <v>460.35000000000002</v>
      </c>
      <c r="P3983" s="111">
        <f>+'Categorias-9 feb-Depurado'!AC3982</f>
        <v>44956</v>
      </c>
      <c r="Q3983" s="111">
        <f>+'Categorias-9 feb-Depurado'!AE3982</f>
        <v>44986</v>
      </c>
      <c r="R3983" s="112" t="str">
        <f>+'Categorias-9 feb-Depurado'!AB3982</f>
        <v>Compras</v>
      </c>
    </row>
    <row r="3984" spans="2:18" s="1" customFormat="1" ht="14.5" hidden="1">
      <c r="B3984" s="57" t="str">
        <f>+'Categorias-9 feb-Depurado'!B3983</f>
        <v>GOODRICH AIRCRAFT WHEELS AND BRAKES</v>
      </c>
      <c r="C3984" s="30" t="s">
        <v>4900</v>
      </c>
      <c r="D3984" s="31">
        <v>5</v>
      </c>
      <c r="E3984" s="30">
        <f>+'Categorias-9 feb-Depurado'!E3983</f>
        <v>110041165093</v>
      </c>
      <c r="F3984" s="30" t="str">
        <f>+'Categorias-9 feb-Depurado'!F3983</f>
        <v>9920 Freeman Ave, Santa Fe Springs</v>
      </c>
      <c r="G3984" s="30" t="str">
        <f>+'Categorias-9 feb-Depurado'!G3983</f>
        <v>USA</v>
      </c>
      <c r="H3984" s="30">
        <f>+'Categorias-9 feb-Depurado'!H3983</f>
        <v>701005891</v>
      </c>
      <c r="I3984" s="107">
        <f>+'Categorias-9 feb-Depurado'!R3983</f>
        <v>2627910</v>
      </c>
      <c r="J3984" s="108">
        <f t="shared" si="256"/>
        <v>0</v>
      </c>
      <c r="K3984" s="107">
        <f t="shared" si="257"/>
        <v>0</v>
      </c>
      <c r="L3984" s="109">
        <f t="shared" si="258"/>
        <v>2627910</v>
      </c>
      <c r="M3984" s="110">
        <f t="shared" si="259"/>
        <v>2.0033980180225971E-06</v>
      </c>
      <c r="N3984" s="33" t="s">
        <v>4892</v>
      </c>
      <c r="O3984" s="33">
        <f>+'Categorias-9 feb-Depurado'!Y3983</f>
        <v>565.29999999999995</v>
      </c>
      <c r="P3984" s="111">
        <f>+'Categorias-9 feb-Depurado'!AC3983</f>
        <v>44958</v>
      </c>
      <c r="Q3984" s="111">
        <f>+'Categorias-9 feb-Depurado'!AE3983</f>
        <v>44988</v>
      </c>
      <c r="R3984" s="112" t="str">
        <f>+'Categorias-9 feb-Depurado'!AB3983</f>
        <v>Compras</v>
      </c>
    </row>
    <row r="3985" spans="2:18" s="1" customFormat="1" ht="14.5" hidden="1">
      <c r="B3985" s="57" t="str">
        <f>+'Categorias-9 feb-Depurado'!B3984</f>
        <v>GOODRICH AIRCRAFT WHEELS AND BRAKES</v>
      </c>
      <c r="C3985" s="30" t="s">
        <v>4900</v>
      </c>
      <c r="D3985" s="31">
        <v>5</v>
      </c>
      <c r="E3985" s="30">
        <f>+'Categorias-9 feb-Depurado'!E3984</f>
        <v>110041165093</v>
      </c>
      <c r="F3985" s="30" t="str">
        <f>+'Categorias-9 feb-Depurado'!F3984</f>
        <v>9920 Freeman Ave, Santa Fe Springs</v>
      </c>
      <c r="G3985" s="30" t="str">
        <f>+'Categorias-9 feb-Depurado'!G3984</f>
        <v>USA</v>
      </c>
      <c r="H3985" s="30">
        <f>+'Categorias-9 feb-Depurado'!H3984</f>
        <v>701005892</v>
      </c>
      <c r="I3985" s="107">
        <f>+'Categorias-9 feb-Depurado'!R3984</f>
        <v>2627910</v>
      </c>
      <c r="J3985" s="108">
        <f t="shared" si="256"/>
        <v>0</v>
      </c>
      <c r="K3985" s="107">
        <f t="shared" si="257"/>
        <v>0</v>
      </c>
      <c r="L3985" s="109">
        <f t="shared" si="258"/>
        <v>2627910</v>
      </c>
      <c r="M3985" s="110">
        <f t="shared" si="259"/>
        <v>2.0033980180225971E-06</v>
      </c>
      <c r="N3985" s="33" t="s">
        <v>4892</v>
      </c>
      <c r="O3985" s="33">
        <f>+'Categorias-9 feb-Depurado'!Y3984</f>
        <v>565.29999999999995</v>
      </c>
      <c r="P3985" s="111">
        <f>+'Categorias-9 feb-Depurado'!AC3984</f>
        <v>44958</v>
      </c>
      <c r="Q3985" s="111">
        <f>+'Categorias-9 feb-Depurado'!AE3984</f>
        <v>44988</v>
      </c>
      <c r="R3985" s="112" t="str">
        <f>+'Categorias-9 feb-Depurado'!AB3984</f>
        <v>Compras</v>
      </c>
    </row>
    <row r="3986" spans="2:18" s="1" customFormat="1" ht="14.5" hidden="1">
      <c r="B3986" s="57" t="str">
        <f>+'Categorias-9 feb-Depurado'!B3985</f>
        <v>GOODRICH AIRCRAFT WHEELS AND BRAKES</v>
      </c>
      <c r="C3986" s="30" t="s">
        <v>4900</v>
      </c>
      <c r="D3986" s="31">
        <v>5</v>
      </c>
      <c r="E3986" s="30">
        <f>+'Categorias-9 feb-Depurado'!E3985</f>
        <v>110041165093</v>
      </c>
      <c r="F3986" s="30" t="str">
        <f>+'Categorias-9 feb-Depurado'!F3985</f>
        <v>9920 Freeman Ave, Santa Fe Springs</v>
      </c>
      <c r="G3986" s="30" t="str">
        <f>+'Categorias-9 feb-Depurado'!G3985</f>
        <v>USA</v>
      </c>
      <c r="H3986" s="30">
        <f>+'Categorias-9 feb-Depurado'!H3985</f>
        <v>701025296</v>
      </c>
      <c r="I3986" s="107">
        <f>+'Categorias-9 feb-Depurado'!R3985</f>
        <v>4047731</v>
      </c>
      <c r="J3986" s="108">
        <f t="shared" si="256"/>
        <v>0</v>
      </c>
      <c r="K3986" s="107">
        <f t="shared" si="257"/>
        <v>0</v>
      </c>
      <c r="L3986" s="109">
        <f t="shared" si="258"/>
        <v>4047731</v>
      </c>
      <c r="M3986" s="110">
        <f t="shared" si="259"/>
        <v>3.0858044084038743E-06</v>
      </c>
      <c r="N3986" s="33" t="s">
        <v>4892</v>
      </c>
      <c r="O3986" s="33">
        <f>+'Categorias-9 feb-Depurado'!Y3985</f>
        <v>866.79999999999995</v>
      </c>
      <c r="P3986" s="111">
        <f>+'Categorias-9 feb-Depurado'!AC3985</f>
        <v>44963</v>
      </c>
      <c r="Q3986" s="111">
        <f>+'Categorias-9 feb-Depurado'!AE3985</f>
        <v>44993</v>
      </c>
      <c r="R3986" s="112" t="str">
        <f>+'Categorias-9 feb-Depurado'!AB3985</f>
        <v>Compras</v>
      </c>
    </row>
    <row r="3987" spans="2:18" s="1" customFormat="1" ht="14.5" hidden="1">
      <c r="B3987" s="57" t="str">
        <f>+'Categorias-9 feb-Depurado'!B3986</f>
        <v>GOODRICH AIRCRAFT WHEELS AND BRAKES</v>
      </c>
      <c r="C3987" s="30" t="s">
        <v>4900</v>
      </c>
      <c r="D3987" s="31">
        <v>5</v>
      </c>
      <c r="E3987" s="30">
        <f>+'Categorias-9 feb-Depurado'!E3986</f>
        <v>110041165093</v>
      </c>
      <c r="F3987" s="30" t="str">
        <f>+'Categorias-9 feb-Depurado'!F3986</f>
        <v>9920 Freeman Ave, Santa Fe Springs</v>
      </c>
      <c r="G3987" s="30" t="str">
        <f>+'Categorias-9 feb-Depurado'!G3986</f>
        <v>USA</v>
      </c>
      <c r="H3987" s="30">
        <f>+'Categorias-9 feb-Depurado'!H3986</f>
        <v>701035636</v>
      </c>
      <c r="I3987" s="107">
        <f>+'Categorias-9 feb-Depurado'!R3986</f>
        <v>394823452</v>
      </c>
      <c r="J3987" s="108">
        <f t="shared" si="256"/>
        <v>0</v>
      </c>
      <c r="K3987" s="107">
        <f t="shared" si="257"/>
        <v>0</v>
      </c>
      <c r="L3987" s="109">
        <f t="shared" si="258"/>
        <v>394823452</v>
      </c>
      <c r="M3987" s="110">
        <f t="shared" si="259"/>
        <v>0.00030099528568544587</v>
      </c>
      <c r="N3987" s="33" t="s">
        <v>4892</v>
      </c>
      <c r="O3987" s="33">
        <f>+'Categorias-9 feb-Depurado'!Y3986</f>
        <v>82668.399999999994</v>
      </c>
      <c r="P3987" s="111">
        <f>+'Categorias-9 feb-Depurado'!AC3986</f>
        <v>44965</v>
      </c>
      <c r="Q3987" s="111">
        <f>+'Categorias-9 feb-Depurado'!AE3986</f>
        <v>44995</v>
      </c>
      <c r="R3987" s="112" t="str">
        <f>+'Categorias-9 feb-Depurado'!AB3986</f>
        <v>Compras</v>
      </c>
    </row>
    <row r="3988" spans="2:18" s="1" customFormat="1" ht="14.5" hidden="1">
      <c r="B3988" s="57" t="str">
        <f>+'Categorias-9 feb-Depurado'!B3987</f>
        <v>HONEYWELL INTERNATIONAL INC</v>
      </c>
      <c r="C3988" s="30" t="s">
        <v>4900</v>
      </c>
      <c r="D3988" s="31">
        <v>5</v>
      </c>
      <c r="E3988" s="30" t="str">
        <f>+'Categorias-9 feb-Depurado'!E3987</f>
        <v>22-2640650</v>
      </c>
      <c r="F3988" s="30" t="str">
        <f>+'Categorias-9 feb-Depurado'!F3987</f>
        <v>8320 NW 74 AV MEDEYL FL 33166</v>
      </c>
      <c r="G3988" s="30" t="str">
        <f>+'Categorias-9 feb-Depurado'!G3987</f>
        <v>Estados Unidos</v>
      </c>
      <c r="H3988" s="30">
        <f>+'Categorias-9 feb-Depurado'!H3987</f>
        <v>8011395926</v>
      </c>
      <c r="I3988" s="107">
        <f>+'Categorias-9 feb-Depurado'!R3987</f>
        <v>436381</v>
      </c>
      <c r="J3988" s="108">
        <f t="shared" si="256"/>
        <v>436381</v>
      </c>
      <c r="K3988" s="107">
        <f t="shared" si="257"/>
        <v>2985.3891725670437</v>
      </c>
      <c r="L3988" s="109">
        <f t="shared" si="258"/>
        <v>439366.38917256705</v>
      </c>
      <c r="M3988" s="110">
        <f t="shared" si="259"/>
        <v>3.3495277739879442E-07</v>
      </c>
      <c r="N3988" s="33" t="s">
        <v>4892</v>
      </c>
      <c r="O3988" s="33">
        <f>+'Categorias-9 feb-Depurado'!Y3987</f>
        <v>90.719999999999999</v>
      </c>
      <c r="P3988" s="111">
        <f>+'Categorias-9 feb-Depurado'!AC3987</f>
        <v>44916</v>
      </c>
      <c r="Q3988" s="111">
        <f>+'Categorias-9 feb-Depurado'!AE3987</f>
        <v>44946</v>
      </c>
      <c r="R3988" s="112" t="str">
        <f>+'Categorias-9 feb-Depurado'!AB3987</f>
        <v>IT</v>
      </c>
    </row>
    <row r="3989" spans="2:18" s="1" customFormat="1" ht="14.5" hidden="1">
      <c r="B3989" s="57" t="str">
        <f>+'Categorias-9 feb-Depurado'!B3988</f>
        <v>HONEYWELL INTERNATIONAL INC</v>
      </c>
      <c r="C3989" s="30" t="s">
        <v>4900</v>
      </c>
      <c r="D3989" s="31">
        <v>5</v>
      </c>
      <c r="E3989" s="30" t="str">
        <f>+'Categorias-9 feb-Depurado'!E3988</f>
        <v>22-2640650</v>
      </c>
      <c r="F3989" s="30" t="str">
        <f>+'Categorias-9 feb-Depurado'!F3988</f>
        <v>8320 NW 74 AV MEDEYL FL 33166</v>
      </c>
      <c r="G3989" s="30" t="str">
        <f>+'Categorias-9 feb-Depurado'!G3988</f>
        <v>Estados Unidos</v>
      </c>
      <c r="H3989" s="30" t="str">
        <f>+'Categorias-9 feb-Depurado'!H3988</f>
        <v>A30EA41003</v>
      </c>
      <c r="I3989" s="107">
        <f>+'Categorias-9 feb-Depurado'!R3988</f>
        <v>215517086</v>
      </c>
      <c r="J3989" s="108">
        <f t="shared" si="256"/>
        <v>0</v>
      </c>
      <c r="K3989" s="107">
        <f t="shared" si="257"/>
        <v>0</v>
      </c>
      <c r="L3989" s="109">
        <f t="shared" si="258"/>
        <v>215517086</v>
      </c>
      <c r="M3989" s="110">
        <f t="shared" si="259"/>
        <v>0.00016430033865026032</v>
      </c>
      <c r="N3989" s="33" t="s">
        <v>4892</v>
      </c>
      <c r="O3989" s="33">
        <f>+'Categorias-9 feb-Depurado'!Y3988</f>
        <v>56479</v>
      </c>
      <c r="P3989" s="111">
        <f>+'Categorias-9 feb-Depurado'!AC3988</f>
        <v>44966</v>
      </c>
      <c r="Q3989" s="111">
        <f>+'Categorias-9 feb-Depurado'!AE3988</f>
        <v>44996</v>
      </c>
      <c r="R3989" s="112" t="str">
        <f>+'Categorias-9 feb-Depurado'!AB3988</f>
        <v>IT</v>
      </c>
    </row>
    <row r="3990" spans="2:18" s="1" customFormat="1" ht="14.5" hidden="1">
      <c r="B3990" s="57" t="str">
        <f>+'Categorias-9 feb-Depurado'!B3989</f>
        <v>INFARE SOLUTIONS AS</v>
      </c>
      <c r="C3990" s="30" t="s">
        <v>4900</v>
      </c>
      <c r="D3990" s="31">
        <v>5</v>
      </c>
      <c r="E3990" s="30">
        <f>+'Categorias-9 feb-Depurado'!E3989</f>
        <v>444444052</v>
      </c>
      <c r="F3990" s="30" t="str">
        <f>+'Categorias-9 feb-Depurado'!F3989</f>
        <v>Borgergade 14, 1300 København</v>
      </c>
      <c r="G3990" s="30" t="str">
        <f>+'Categorias-9 feb-Depurado'!G3989</f>
        <v>Dinamarca</v>
      </c>
      <c r="H3990" s="30">
        <f>+'Categorias-9 feb-Depurado'!H3989</f>
        <v>15853</v>
      </c>
      <c r="I3990" s="107">
        <f>+'Categorias-9 feb-Depurado'!R3989</f>
        <v>-351798</v>
      </c>
      <c r="J3990" s="108">
        <f t="shared" si="256"/>
        <v>-351798</v>
      </c>
      <c r="K3990" s="107">
        <f t="shared" si="257"/>
        <v>-205593.98656379458</v>
      </c>
      <c r="L3990" s="109">
        <f t="shared" si="258"/>
        <v>-557391.98656379455</v>
      </c>
      <c r="M3990" s="110">
        <f t="shared" si="259"/>
        <v>-4.249300779492388E-07</v>
      </c>
      <c r="N3990" s="33" t="s">
        <v>4892</v>
      </c>
      <c r="O3990" s="33">
        <f>+'Categorias-9 feb-Depurado'!Y3989</f>
        <v>110.81</v>
      </c>
      <c r="P3990" s="111">
        <f>+'Categorias-9 feb-Depurado'!AC3989</f>
        <v>43556</v>
      </c>
      <c r="Q3990" s="111">
        <f>+'Categorias-9 feb-Depurado'!AE3989</f>
        <v>43616</v>
      </c>
      <c r="R3990" s="112" t="str">
        <f>+'Categorias-9 feb-Depurado'!AB3989</f>
        <v>IT</v>
      </c>
    </row>
    <row r="3991" spans="2:18" s="1" customFormat="1" ht="14.5" hidden="1">
      <c r="B3991" s="57" t="str">
        <f>+'Categorias-9 feb-Depurado'!B3990</f>
        <v>INFARE SOLUTIONS AS</v>
      </c>
      <c r="C3991" s="30" t="s">
        <v>4900</v>
      </c>
      <c r="D3991" s="31">
        <v>5</v>
      </c>
      <c r="E3991" s="30">
        <f>+'Categorias-9 feb-Depurado'!E3990</f>
        <v>444444052</v>
      </c>
      <c r="F3991" s="30" t="str">
        <f>+'Categorias-9 feb-Depurado'!F3990</f>
        <v>Borgergade 14, 1300 København</v>
      </c>
      <c r="G3991" s="30" t="str">
        <f>+'Categorias-9 feb-Depurado'!G3990</f>
        <v>Dinamarca</v>
      </c>
      <c r="H3991" s="30">
        <f>+'Categorias-9 feb-Depurado'!H3990</f>
        <v>19179</v>
      </c>
      <c r="I3991" s="107">
        <f>+'Categorias-9 feb-Depurado'!R3990</f>
        <v>63850095</v>
      </c>
      <c r="J3991" s="108">
        <f t="shared" si="256"/>
        <v>63850095</v>
      </c>
      <c r="K3991" s="107">
        <f t="shared" si="257"/>
        <v>436814.11949735926</v>
      </c>
      <c r="L3991" s="109">
        <f t="shared" si="258"/>
        <v>64286909.119497359</v>
      </c>
      <c r="M3991" s="110">
        <f t="shared" si="259"/>
        <v>4.9009390091289211E-05</v>
      </c>
      <c r="N3991" s="33" t="s">
        <v>4892</v>
      </c>
      <c r="O3991" s="33">
        <f>+'Categorias-9 feb-Depurado'!Y3990</f>
        <v>12783.799999999999</v>
      </c>
      <c r="P3991" s="111">
        <f>+'Categorias-9 feb-Depurado'!AC3990</f>
        <v>44886</v>
      </c>
      <c r="Q3991" s="111">
        <f>+'Categorias-9 feb-Depurado'!AE3990</f>
        <v>44946</v>
      </c>
      <c r="R3991" s="112" t="str">
        <f>+'Categorias-9 feb-Depurado'!AB3990</f>
        <v>IT</v>
      </c>
    </row>
    <row r="3992" spans="2:18" s="1" customFormat="1" ht="14.5" hidden="1">
      <c r="B3992" s="57" t="str">
        <f>+'Categorias-9 feb-Depurado'!B3991</f>
        <v>JEPPESEN SANDERSON INC</v>
      </c>
      <c r="C3992" s="30" t="s">
        <v>4900</v>
      </c>
      <c r="D3992" s="31">
        <v>5</v>
      </c>
      <c r="E3992" s="30" t="str">
        <f>+'Categorias-9 feb-Depurado'!E3991</f>
        <v>444444072</v>
      </c>
      <c r="F3992" s="30" t="str">
        <f>+'Categorias-9 feb-Depurado'!F3991</f>
        <v>55 Inverness Dr E, Centennial, CO 80112, Estados Unidos</v>
      </c>
      <c r="G3992" s="30" t="str">
        <f>+'Categorias-9 feb-Depurado'!G3991</f>
        <v>USA</v>
      </c>
      <c r="H3992" s="30">
        <f>+'Categorias-9 feb-Depurado'!H3991</f>
        <v>250033416</v>
      </c>
      <c r="I3992" s="107">
        <f>+'Categorias-9 feb-Depurado'!R3991</f>
        <v>176865459</v>
      </c>
      <c r="J3992" s="108">
        <f t="shared" si="256"/>
        <v>0</v>
      </c>
      <c r="K3992" s="107">
        <f t="shared" si="257"/>
        <v>0</v>
      </c>
      <c r="L3992" s="109">
        <f t="shared" si="258"/>
        <v>176865459</v>
      </c>
      <c r="M3992" s="110">
        <f t="shared" si="259"/>
        <v>0.00013483411152484556</v>
      </c>
      <c r="N3992" s="33" t="s">
        <v>4892</v>
      </c>
      <c r="O3992" s="33">
        <f>+'Categorias-9 feb-Depurado'!Y3991</f>
        <v>37679.129999999997</v>
      </c>
      <c r="P3992" s="111">
        <f>+'Categorias-9 feb-Depurado'!AC3991</f>
        <v>44942</v>
      </c>
      <c r="Q3992" s="111">
        <f>+'Categorias-9 feb-Depurado'!AE3991</f>
        <v>44972</v>
      </c>
      <c r="R3992" s="112" t="str">
        <f>+'Categorias-9 feb-Depurado'!AB3991</f>
        <v>IT</v>
      </c>
    </row>
    <row r="3993" spans="2:18" s="1" customFormat="1" ht="14.5" hidden="1">
      <c r="B3993" s="57" t="str">
        <f>+'Categorias-9 feb-Depurado'!B3992</f>
        <v>JEPPESEN SANDERSON INC</v>
      </c>
      <c r="C3993" s="30" t="s">
        <v>4900</v>
      </c>
      <c r="D3993" s="31">
        <v>5</v>
      </c>
      <c r="E3993" s="30" t="str">
        <f>+'Categorias-9 feb-Depurado'!E3992</f>
        <v>444444072</v>
      </c>
      <c r="F3993" s="30" t="str">
        <f>+'Categorias-9 feb-Depurado'!F3992</f>
        <v>55 Inverness Dr E, Centennial, CO 80112, Estados Unidos</v>
      </c>
      <c r="G3993" s="30" t="str">
        <f>+'Categorias-9 feb-Depurado'!G3992</f>
        <v>USA</v>
      </c>
      <c r="H3993" s="30">
        <f>+'Categorias-9 feb-Depurado'!H3992</f>
        <v>105079360</v>
      </c>
      <c r="I3993" s="107">
        <f>+'Categorias-9 feb-Depurado'!R3992</f>
        <v>3929027</v>
      </c>
      <c r="J3993" s="108">
        <f t="shared" si="256"/>
        <v>0</v>
      </c>
      <c r="K3993" s="107">
        <f t="shared" si="257"/>
        <v>0</v>
      </c>
      <c r="L3993" s="109">
        <f t="shared" si="258"/>
        <v>3929027</v>
      </c>
      <c r="M3993" s="110">
        <f t="shared" si="259"/>
        <v>2.9953099248289593E-06</v>
      </c>
      <c r="N3993" s="33" t="s">
        <v>4892</v>
      </c>
      <c r="O3993" s="33">
        <f>+'Categorias-9 feb-Depurado'!Y3992</f>
        <v>867</v>
      </c>
      <c r="P3993" s="111">
        <f>+'Categorias-9 feb-Depurado'!AC3992</f>
        <v>44953</v>
      </c>
      <c r="Q3993" s="111">
        <f>+'Categorias-9 feb-Depurado'!AE3992</f>
        <v>44983</v>
      </c>
      <c r="R3993" s="112" t="str">
        <f>+'Categorias-9 feb-Depurado'!AB3992</f>
        <v>IT</v>
      </c>
    </row>
    <row r="3994" spans="2:18" s="1" customFormat="1" ht="14.5" hidden="1">
      <c r="B3994" s="57" t="str">
        <f>+'Categorias-9 feb-Depurado'!B3993</f>
        <v>JEPPESEN SANDERSON INC</v>
      </c>
      <c r="C3994" s="30" t="s">
        <v>4900</v>
      </c>
      <c r="D3994" s="31">
        <v>5</v>
      </c>
      <c r="E3994" s="30" t="str">
        <f>+'Categorias-9 feb-Depurado'!E3993</f>
        <v>444444072</v>
      </c>
      <c r="F3994" s="30" t="str">
        <f>+'Categorias-9 feb-Depurado'!F3993</f>
        <v>55 Inverness Dr E, Centennial, CO 80112, Estados Unidos</v>
      </c>
      <c r="G3994" s="30" t="str">
        <f>+'Categorias-9 feb-Depurado'!G3993</f>
        <v>USA</v>
      </c>
      <c r="H3994" s="30">
        <f>+'Categorias-9 feb-Depurado'!H3993</f>
        <v>250033498</v>
      </c>
      <c r="I3994" s="107">
        <f>+'Categorias-9 feb-Depurado'!R3993</f>
        <v>162680595</v>
      </c>
      <c r="J3994" s="108">
        <f t="shared" si="256"/>
        <v>0</v>
      </c>
      <c r="K3994" s="107">
        <f t="shared" si="257"/>
        <v>0</v>
      </c>
      <c r="L3994" s="109">
        <f t="shared" si="258"/>
        <v>162680595</v>
      </c>
      <c r="M3994" s="110">
        <f t="shared" si="259"/>
        <v>0.00012402022199913118</v>
      </c>
      <c r="N3994" s="33" t="s">
        <v>4892</v>
      </c>
      <c r="O3994" s="33">
        <f>+'Categorias-9 feb-Depurado'!Y3993</f>
        <v>35485.379999999997</v>
      </c>
      <c r="P3994" s="111">
        <f>+'Categorias-9 feb-Depurado'!AC3993</f>
        <v>44960</v>
      </c>
      <c r="Q3994" s="111">
        <f>+'Categorias-9 feb-Depurado'!AE3993</f>
        <v>44990</v>
      </c>
      <c r="R3994" s="112" t="str">
        <f>+'Categorias-9 feb-Depurado'!AB3993</f>
        <v>IT</v>
      </c>
    </row>
    <row r="3995" spans="2:18" s="1" customFormat="1" ht="14.5" hidden="1">
      <c r="B3995" s="57" t="str">
        <f>+'Categorias-9 feb-Depurado'!B3994</f>
        <v>MED-AIR INC</v>
      </c>
      <c r="C3995" s="30" t="s">
        <v>4900</v>
      </c>
      <c r="D3995" s="31">
        <v>5</v>
      </c>
      <c r="E3995" s="30" t="str">
        <f>+'Categorias-9 feb-Depurado'!E3994</f>
        <v>444444468</v>
      </c>
      <c r="F3995" s="30" t="str">
        <f>+'Categorias-9 feb-Depurado'!F3994</f>
        <v>2450 NW 110th Ave, Miami, FL 33172</v>
      </c>
      <c r="G3995" s="30" t="str">
        <f>+'Categorias-9 feb-Depurado'!G3994</f>
        <v>Estados Unidos</v>
      </c>
      <c r="H3995" s="30" t="str">
        <f>+'Categorias-9 feb-Depurado'!H3994</f>
        <v>73164.</v>
      </c>
      <c r="I3995" s="107">
        <f>+'Categorias-9 feb-Depurado'!R3994</f>
        <v>2816102</v>
      </c>
      <c r="J3995" s="108">
        <f t="shared" si="256"/>
        <v>2816102</v>
      </c>
      <c r="K3995" s="107">
        <f t="shared" si="257"/>
        <v>114590.26724356231</v>
      </c>
      <c r="L3995" s="109">
        <f t="shared" si="258"/>
        <v>2930692.2672435623</v>
      </c>
      <c r="M3995" s="110">
        <f t="shared" si="259"/>
        <v>2.2342253272105607E-06</v>
      </c>
      <c r="N3995" s="33" t="s">
        <v>4892</v>
      </c>
      <c r="O3995" s="33">
        <f>+'Categorias-9 feb-Depurado'!Y3994</f>
        <v>640</v>
      </c>
      <c r="P3995" s="111">
        <f>+'Categorias-9 feb-Depurado'!AC3994</f>
        <v>44804</v>
      </c>
      <c r="Q3995" s="111">
        <f>+'Categorias-9 feb-Depurado'!AE3994</f>
        <v>44849</v>
      </c>
      <c r="R3995" s="112" t="str">
        <f>+'Categorias-9 feb-Depurado'!AB3994</f>
        <v>Compras</v>
      </c>
    </row>
    <row r="3996" spans="2:18" s="1" customFormat="1" ht="14.5" hidden="1">
      <c r="B3996" s="57" t="str">
        <f>+'Categorias-9 feb-Depurado'!B3995</f>
        <v>MED-AIR INC</v>
      </c>
      <c r="C3996" s="30" t="s">
        <v>4900</v>
      </c>
      <c r="D3996" s="31">
        <v>5</v>
      </c>
      <c r="E3996" s="30" t="str">
        <f>+'Categorias-9 feb-Depurado'!E3995</f>
        <v>444444468</v>
      </c>
      <c r="F3996" s="30" t="str">
        <f>+'Categorias-9 feb-Depurado'!F3995</f>
        <v>2450 NW 110th Ave, Miami, FL 33172</v>
      </c>
      <c r="G3996" s="30" t="str">
        <f>+'Categorias-9 feb-Depurado'!G3995</f>
        <v>Estados Unidos</v>
      </c>
      <c r="H3996" s="30">
        <f>+'Categorias-9 feb-Depurado'!H3995</f>
        <v>73635</v>
      </c>
      <c r="I3996" s="107">
        <f>+'Categorias-9 feb-Depurado'!R3995</f>
        <v>14375730</v>
      </c>
      <c r="J3996" s="108">
        <f t="shared" si="256"/>
        <v>14375730</v>
      </c>
      <c r="K3996" s="107">
        <f t="shared" si="257"/>
        <v>68773.082267492471</v>
      </c>
      <c r="L3996" s="109">
        <f t="shared" si="258"/>
        <v>14444503.082267493</v>
      </c>
      <c r="M3996" s="110">
        <f t="shared" si="259"/>
        <v>1.1011826450044329E-05</v>
      </c>
      <c r="N3996" s="33" t="s">
        <v>4892</v>
      </c>
      <c r="O3996" s="33">
        <f>+'Categorias-9 feb-Depurado'!Y3995</f>
        <v>2985</v>
      </c>
      <c r="P3996" s="111">
        <f>+'Categorias-9 feb-Depurado'!AC3995</f>
        <v>44907</v>
      </c>
      <c r="Q3996" s="111">
        <f>+'Categorias-9 feb-Depurado'!AE3995</f>
        <v>44952</v>
      </c>
      <c r="R3996" s="112" t="str">
        <f>+'Categorias-9 feb-Depurado'!AB3995</f>
        <v>Compras</v>
      </c>
    </row>
    <row r="3997" spans="2:18" s="1" customFormat="1" ht="14.5" hidden="1">
      <c r="B3997" s="57" t="str">
        <f>+'Categorias-9 feb-Depurado'!B3996</f>
        <v>MED-AIR INC</v>
      </c>
      <c r="C3997" s="30" t="s">
        <v>4900</v>
      </c>
      <c r="D3997" s="31">
        <v>5</v>
      </c>
      <c r="E3997" s="30" t="str">
        <f>+'Categorias-9 feb-Depurado'!E3996</f>
        <v>444444468</v>
      </c>
      <c r="F3997" s="30" t="str">
        <f>+'Categorias-9 feb-Depurado'!F3996</f>
        <v>2450 NW 110th Ave, Miami, FL 33172</v>
      </c>
      <c r="G3997" s="30" t="str">
        <f>+'Categorias-9 feb-Depurado'!G3996</f>
        <v>Estados Unidos</v>
      </c>
      <c r="H3997" s="30">
        <f>+'Categorias-9 feb-Depurado'!H3996</f>
        <v>73668</v>
      </c>
      <c r="I3997" s="107">
        <f>+'Categorias-9 feb-Depurado'!R3996</f>
        <v>16438859</v>
      </c>
      <c r="J3997" s="108">
        <f t="shared" si="256"/>
        <v>16438859</v>
      </c>
      <c r="K3997" s="107">
        <f t="shared" si="257"/>
        <v>33658.203405194203</v>
      </c>
      <c r="L3997" s="109">
        <f t="shared" si="258"/>
        <v>16472517.203405194</v>
      </c>
      <c r="M3997" s="110">
        <f t="shared" si="259"/>
        <v>1.255789137266691E-05</v>
      </c>
      <c r="N3997" s="33" t="s">
        <v>4892</v>
      </c>
      <c r="O3997" s="33">
        <f>+'Categorias-9 feb-Depurado'!Y3996</f>
        <v>3417.5</v>
      </c>
      <c r="P3997" s="111">
        <f>+'Categorias-9 feb-Depurado'!AC3996</f>
        <v>44915</v>
      </c>
      <c r="Q3997" s="111">
        <f>+'Categorias-9 feb-Depurado'!AE3996</f>
        <v>44960</v>
      </c>
      <c r="R3997" s="112" t="str">
        <f>+'Categorias-9 feb-Depurado'!AB3996</f>
        <v>Compras</v>
      </c>
    </row>
    <row r="3998" spans="2:18" s="1" customFormat="1" ht="14.5" hidden="1">
      <c r="B3998" s="57" t="str">
        <f>+'Categorias-9 feb-Depurado'!B3997</f>
        <v>MED-AIR INC</v>
      </c>
      <c r="C3998" s="30" t="s">
        <v>4900</v>
      </c>
      <c r="D3998" s="31">
        <v>5</v>
      </c>
      <c r="E3998" s="30" t="str">
        <f>+'Categorias-9 feb-Depurado'!E3997</f>
        <v>444444468</v>
      </c>
      <c r="F3998" s="30" t="str">
        <f>+'Categorias-9 feb-Depurado'!F3997</f>
        <v>2450 NW 110th Ave, Miami, FL 33172</v>
      </c>
      <c r="G3998" s="30" t="str">
        <f>+'Categorias-9 feb-Depurado'!G3997</f>
        <v>Estados Unidos</v>
      </c>
      <c r="H3998" s="30">
        <f>+'Categorias-9 feb-Depurado'!H3997</f>
        <v>73696</v>
      </c>
      <c r="I3998" s="107">
        <f>+'Categorias-9 feb-Depurado'!R3997</f>
        <v>19454664</v>
      </c>
      <c r="J3998" s="108">
        <f t="shared" si="256"/>
        <v>0</v>
      </c>
      <c r="K3998" s="107">
        <f t="shared" si="257"/>
        <v>0</v>
      </c>
      <c r="L3998" s="109">
        <f t="shared" si="258"/>
        <v>19454664</v>
      </c>
      <c r="M3998" s="110">
        <f t="shared" si="259"/>
        <v>1.4831343272370657E-05</v>
      </c>
      <c r="N3998" s="33" t="s">
        <v>4892</v>
      </c>
      <c r="O3998" s="33">
        <f>+'Categorias-9 feb-Depurado'!Y3997</f>
        <v>4100</v>
      </c>
      <c r="P3998" s="111">
        <f>+'Categorias-9 feb-Depurado'!AC3997</f>
        <v>44922</v>
      </c>
      <c r="Q3998" s="111">
        <f>+'Categorias-9 feb-Depurado'!AE3997</f>
        <v>44967</v>
      </c>
      <c r="R3998" s="112" t="str">
        <f>+'Categorias-9 feb-Depurado'!AB3997</f>
        <v>Compras</v>
      </c>
    </row>
    <row r="3999" spans="2:18" s="1" customFormat="1" ht="14.5" hidden="1">
      <c r="B3999" s="57" t="str">
        <f>+'Categorias-9 feb-Depurado'!B3998</f>
        <v>MED-AIR INC</v>
      </c>
      <c r="C3999" s="30" t="s">
        <v>4900</v>
      </c>
      <c r="D3999" s="31">
        <v>5</v>
      </c>
      <c r="E3999" s="30" t="str">
        <f>+'Categorias-9 feb-Depurado'!E3998</f>
        <v>444444468</v>
      </c>
      <c r="F3999" s="30" t="str">
        <f>+'Categorias-9 feb-Depurado'!F3998</f>
        <v>2450 NW 110th Ave, Miami, FL 33172</v>
      </c>
      <c r="G3999" s="30" t="str">
        <f>+'Categorias-9 feb-Depurado'!G3998</f>
        <v>Estados Unidos</v>
      </c>
      <c r="H3999" s="30">
        <f>+'Categorias-9 feb-Depurado'!H3998</f>
        <v>73717</v>
      </c>
      <c r="I3999" s="107">
        <f>+'Categorias-9 feb-Depurado'!R3998</f>
        <v>10822950</v>
      </c>
      <c r="J3999" s="108">
        <f t="shared" si="256"/>
        <v>0</v>
      </c>
      <c r="K3999" s="107">
        <f t="shared" si="257"/>
        <v>0</v>
      </c>
      <c r="L3999" s="109">
        <f t="shared" si="258"/>
        <v>10822950</v>
      </c>
      <c r="M3999" s="110">
        <f t="shared" si="259"/>
        <v>8.250920533487702E-06</v>
      </c>
      <c r="N3999" s="33" t="s">
        <v>4892</v>
      </c>
      <c r="O3999" s="33">
        <f>+'Categorias-9 feb-Depurado'!Y3998</f>
        <v>2250</v>
      </c>
      <c r="P3999" s="111">
        <f>+'Categorias-9 feb-Depurado'!AC3998</f>
        <v>44929</v>
      </c>
      <c r="Q3999" s="111">
        <f>+'Categorias-9 feb-Depurado'!AE3998</f>
        <v>44974</v>
      </c>
      <c r="R3999" s="112" t="str">
        <f>+'Categorias-9 feb-Depurado'!AB3998</f>
        <v>Compras</v>
      </c>
    </row>
    <row r="4000" spans="2:18" s="1" customFormat="1" ht="14.5" hidden="1">
      <c r="B4000" s="57" t="str">
        <f>+'Categorias-9 feb-Depurado'!B3999</f>
        <v>MED-AIR INC</v>
      </c>
      <c r="C4000" s="30" t="s">
        <v>4900</v>
      </c>
      <c r="D4000" s="31">
        <v>5</v>
      </c>
      <c r="E4000" s="30" t="str">
        <f>+'Categorias-9 feb-Depurado'!E3999</f>
        <v>444444468</v>
      </c>
      <c r="F4000" s="30" t="str">
        <f>+'Categorias-9 feb-Depurado'!F3999</f>
        <v>2450 NW 110th Ave, Miami, FL 33172</v>
      </c>
      <c r="G4000" s="30" t="str">
        <f>+'Categorias-9 feb-Depurado'!G3999</f>
        <v>Estados Unidos</v>
      </c>
      <c r="H4000" s="30">
        <f>+'Categorias-9 feb-Depurado'!H3999</f>
        <v>73693</v>
      </c>
      <c r="I4000" s="107">
        <f>+'Categorias-9 feb-Depurado'!R3999</f>
        <v>2215800</v>
      </c>
      <c r="J4000" s="108">
        <f t="shared" si="256"/>
        <v>0</v>
      </c>
      <c r="K4000" s="107">
        <f t="shared" si="257"/>
        <v>0</v>
      </c>
      <c r="L4000" s="109">
        <f t="shared" si="258"/>
        <v>2215800</v>
      </c>
      <c r="M4000" s="110">
        <f t="shared" si="259"/>
        <v>1.6892242612321087E-06</v>
      </c>
      <c r="N4000" s="33" t="s">
        <v>4892</v>
      </c>
      <c r="O4000" s="33">
        <f>+'Categorias-9 feb-Depurado'!Y3999</f>
        <v>450</v>
      </c>
      <c r="P4000" s="111">
        <f>+'Categorias-9 feb-Depurado'!AC3999</f>
        <v>44931</v>
      </c>
      <c r="Q4000" s="111">
        <f>+'Categorias-9 feb-Depurado'!AE3999</f>
        <v>44976</v>
      </c>
      <c r="R4000" s="112" t="str">
        <f>+'Categorias-9 feb-Depurado'!AB3999</f>
        <v>Compras</v>
      </c>
    </row>
    <row r="4001" spans="2:18" s="1" customFormat="1" ht="14.5" hidden="1">
      <c r="B4001" s="57" t="str">
        <f>+'Categorias-9 feb-Depurado'!B4000</f>
        <v>MED-AIR INC</v>
      </c>
      <c r="C4001" s="30" t="s">
        <v>4900</v>
      </c>
      <c r="D4001" s="31">
        <v>5</v>
      </c>
      <c r="E4001" s="30" t="str">
        <f>+'Categorias-9 feb-Depurado'!E4000</f>
        <v>444444468</v>
      </c>
      <c r="F4001" s="30" t="str">
        <f>+'Categorias-9 feb-Depurado'!F4000</f>
        <v>2450 NW 110th Ave, Miami, FL 33172</v>
      </c>
      <c r="G4001" s="30" t="str">
        <f>+'Categorias-9 feb-Depurado'!G4000</f>
        <v>Estados Unidos</v>
      </c>
      <c r="H4001" s="30">
        <f>+'Categorias-9 feb-Depurado'!H4000</f>
        <v>73692</v>
      </c>
      <c r="I4001" s="107">
        <f>+'Categorias-9 feb-Depurado'!R4000</f>
        <v>1680315</v>
      </c>
      <c r="J4001" s="108">
        <f t="shared" si="256"/>
        <v>0</v>
      </c>
      <c r="K4001" s="107">
        <f t="shared" si="257"/>
        <v>0</v>
      </c>
      <c r="L4001" s="109">
        <f t="shared" si="258"/>
        <v>1680315</v>
      </c>
      <c r="M4001" s="110">
        <f t="shared" si="259"/>
        <v>1.2809950647676825E-06</v>
      </c>
      <c r="N4001" s="33" t="s">
        <v>4892</v>
      </c>
      <c r="O4001" s="33">
        <f>+'Categorias-9 feb-Depurado'!Y4000</f>
        <v>341.25</v>
      </c>
      <c r="P4001" s="111">
        <f>+'Categorias-9 feb-Depurado'!AC4000</f>
        <v>44931</v>
      </c>
      <c r="Q4001" s="111">
        <f>+'Categorias-9 feb-Depurado'!AE4000</f>
        <v>44976</v>
      </c>
      <c r="R4001" s="112" t="str">
        <f>+'Categorias-9 feb-Depurado'!AB4000</f>
        <v>Compras</v>
      </c>
    </row>
    <row r="4002" spans="2:18" s="1" customFormat="1" ht="14.5" hidden="1">
      <c r="B4002" s="57" t="str">
        <f>+'Categorias-9 feb-Depurado'!B4001</f>
        <v>MED-AIR INC</v>
      </c>
      <c r="C4002" s="30" t="s">
        <v>4900</v>
      </c>
      <c r="D4002" s="31">
        <v>5</v>
      </c>
      <c r="E4002" s="30" t="str">
        <f>+'Categorias-9 feb-Depurado'!E4001</f>
        <v>444444468</v>
      </c>
      <c r="F4002" s="30" t="str">
        <f>+'Categorias-9 feb-Depurado'!F4001</f>
        <v>2450 NW 110th Ave, Miami, FL 33172</v>
      </c>
      <c r="G4002" s="30" t="str">
        <f>+'Categorias-9 feb-Depurado'!G4001</f>
        <v>Estados Unidos</v>
      </c>
      <c r="H4002" s="30">
        <f>+'Categorias-9 feb-Depurado'!H4001</f>
        <v>73738</v>
      </c>
      <c r="I4002" s="107">
        <f>+'Categorias-9 feb-Depurado'!R4001</f>
        <v>1667231</v>
      </c>
      <c r="J4002" s="108">
        <f t="shared" si="256"/>
        <v>0</v>
      </c>
      <c r="K4002" s="107">
        <f t="shared" si="257"/>
        <v>0</v>
      </c>
      <c r="L4002" s="109">
        <f t="shared" si="258"/>
        <v>1667231</v>
      </c>
      <c r="M4002" s="110">
        <f t="shared" si="259"/>
        <v>1.2710204234489889E-06</v>
      </c>
      <c r="N4002" s="33" t="s">
        <v>4892</v>
      </c>
      <c r="O4002" s="33">
        <f>+'Categorias-9 feb-Depurado'!Y4001</f>
        <v>341.25</v>
      </c>
      <c r="P4002" s="111">
        <f>+'Categorias-9 feb-Depurado'!AC4001</f>
        <v>44935</v>
      </c>
      <c r="Q4002" s="111">
        <f>+'Categorias-9 feb-Depurado'!AE4001</f>
        <v>44980</v>
      </c>
      <c r="R4002" s="112" t="str">
        <f>+'Categorias-9 feb-Depurado'!AB4001</f>
        <v>Compras</v>
      </c>
    </row>
    <row r="4003" spans="2:18" s="1" customFormat="1" ht="14.5" hidden="1">
      <c r="B4003" s="57" t="str">
        <f>+'Categorias-9 feb-Depurado'!B4002</f>
        <v>MED-AIR INC</v>
      </c>
      <c r="C4003" s="30" t="s">
        <v>4900</v>
      </c>
      <c r="D4003" s="31">
        <v>5</v>
      </c>
      <c r="E4003" s="30" t="str">
        <f>+'Categorias-9 feb-Depurado'!E4002</f>
        <v>444444468</v>
      </c>
      <c r="F4003" s="30" t="str">
        <f>+'Categorias-9 feb-Depurado'!F4002</f>
        <v>2450 NW 110th Ave, Miami, FL 33172</v>
      </c>
      <c r="G4003" s="30" t="str">
        <f>+'Categorias-9 feb-Depurado'!G4002</f>
        <v>Estados Unidos</v>
      </c>
      <c r="H4003" s="30">
        <f>+'Categorias-9 feb-Depurado'!H4002</f>
        <v>73735</v>
      </c>
      <c r="I4003" s="107">
        <f>+'Categorias-9 feb-Depurado'!R4002</f>
        <v>17578605</v>
      </c>
      <c r="J4003" s="108">
        <f t="shared" si="256"/>
        <v>0</v>
      </c>
      <c r="K4003" s="107">
        <f t="shared" si="257"/>
        <v>0</v>
      </c>
      <c r="L4003" s="109">
        <f t="shared" si="258"/>
        <v>17578605</v>
      </c>
      <c r="M4003" s="110">
        <f t="shared" si="259"/>
        <v>1.340112196254899E-05</v>
      </c>
      <c r="N4003" s="33" t="s">
        <v>4892</v>
      </c>
      <c r="O4003" s="33">
        <f>+'Categorias-9 feb-Depurado'!Y4002</f>
        <v>3598</v>
      </c>
      <c r="P4003" s="111">
        <f>+'Categorias-9 feb-Depurado'!AC4002</f>
        <v>44935</v>
      </c>
      <c r="Q4003" s="111">
        <f>+'Categorias-9 feb-Depurado'!AE4002</f>
        <v>44980</v>
      </c>
      <c r="R4003" s="112" t="str">
        <f>+'Categorias-9 feb-Depurado'!AB4002</f>
        <v>Compras</v>
      </c>
    </row>
    <row r="4004" spans="2:18" s="1" customFormat="1" ht="14.5" hidden="1">
      <c r="B4004" s="57" t="str">
        <f>+'Categorias-9 feb-Depurado'!B4003</f>
        <v>MED-AIR INC</v>
      </c>
      <c r="C4004" s="30" t="s">
        <v>4900</v>
      </c>
      <c r="D4004" s="31">
        <v>5</v>
      </c>
      <c r="E4004" s="30" t="str">
        <f>+'Categorias-9 feb-Depurado'!E4003</f>
        <v>444444468</v>
      </c>
      <c r="F4004" s="30" t="str">
        <f>+'Categorias-9 feb-Depurado'!F4003</f>
        <v>2450 NW 110th Ave, Miami, FL 33172</v>
      </c>
      <c r="G4004" s="30" t="str">
        <f>+'Categorias-9 feb-Depurado'!G4003</f>
        <v>Estados Unidos</v>
      </c>
      <c r="H4004" s="30">
        <f>+'Categorias-9 feb-Depurado'!H4003</f>
        <v>73736</v>
      </c>
      <c r="I4004" s="107">
        <f>+'Categorias-9 feb-Depurado'!R4003</f>
        <v>1612268</v>
      </c>
      <c r="J4004" s="108">
        <f t="shared" si="256"/>
        <v>0</v>
      </c>
      <c r="K4004" s="107">
        <f t="shared" si="257"/>
        <v>0</v>
      </c>
      <c r="L4004" s="109">
        <f t="shared" si="258"/>
        <v>1612268</v>
      </c>
      <c r="M4004" s="110">
        <f t="shared" si="259"/>
        <v>1.2291191538984427E-06</v>
      </c>
      <c r="N4004" s="33" t="s">
        <v>4892</v>
      </c>
      <c r="O4004" s="33">
        <f>+'Categorias-9 feb-Depurado'!Y4003</f>
        <v>330</v>
      </c>
      <c r="P4004" s="111">
        <f>+'Categorias-9 feb-Depurado'!AC4003</f>
        <v>44935</v>
      </c>
      <c r="Q4004" s="111">
        <f>+'Categorias-9 feb-Depurado'!AE4003</f>
        <v>44980</v>
      </c>
      <c r="R4004" s="112" t="str">
        <f>+'Categorias-9 feb-Depurado'!AB4003</f>
        <v>Compras</v>
      </c>
    </row>
    <row r="4005" spans="2:18" s="1" customFormat="1" ht="14.5" hidden="1">
      <c r="B4005" s="57" t="str">
        <f>+'Categorias-9 feb-Depurado'!B4004</f>
        <v>MED-AIR INC</v>
      </c>
      <c r="C4005" s="30" t="s">
        <v>4900</v>
      </c>
      <c r="D4005" s="31">
        <v>5</v>
      </c>
      <c r="E4005" s="30" t="str">
        <f>+'Categorias-9 feb-Depurado'!E4004</f>
        <v>444444468</v>
      </c>
      <c r="F4005" s="30" t="str">
        <f>+'Categorias-9 feb-Depurado'!F4004</f>
        <v>2450 NW 110th Ave, Miami, FL 33172</v>
      </c>
      <c r="G4005" s="30" t="str">
        <f>+'Categorias-9 feb-Depurado'!G4004</f>
        <v>Estados Unidos</v>
      </c>
      <c r="H4005" s="30">
        <f>+'Categorias-9 feb-Depurado'!H4004</f>
        <v>73734</v>
      </c>
      <c r="I4005" s="107">
        <f>+'Categorias-9 feb-Depurado'!R4004</f>
        <v>17578605</v>
      </c>
      <c r="J4005" s="108">
        <f t="shared" si="256"/>
        <v>0</v>
      </c>
      <c r="K4005" s="107">
        <f t="shared" si="257"/>
        <v>0</v>
      </c>
      <c r="L4005" s="109">
        <f t="shared" si="258"/>
        <v>17578605</v>
      </c>
      <c r="M4005" s="110">
        <f t="shared" si="259"/>
        <v>1.340112196254899E-05</v>
      </c>
      <c r="N4005" s="33" t="s">
        <v>4892</v>
      </c>
      <c r="O4005" s="33">
        <f>+'Categorias-9 feb-Depurado'!Y4004</f>
        <v>3598</v>
      </c>
      <c r="P4005" s="111">
        <f>+'Categorias-9 feb-Depurado'!AC4004</f>
        <v>44935</v>
      </c>
      <c r="Q4005" s="111">
        <f>+'Categorias-9 feb-Depurado'!AE4004</f>
        <v>44980</v>
      </c>
      <c r="R4005" s="112" t="str">
        <f>+'Categorias-9 feb-Depurado'!AB4004</f>
        <v>Compras</v>
      </c>
    </row>
    <row r="4006" spans="2:18" s="1" customFormat="1" ht="14.5" hidden="1">
      <c r="B4006" s="57" t="str">
        <f>+'Categorias-9 feb-Depurado'!B4005</f>
        <v>MED-AIR INC</v>
      </c>
      <c r="C4006" s="30" t="s">
        <v>4900</v>
      </c>
      <c r="D4006" s="31">
        <v>5</v>
      </c>
      <c r="E4006" s="30" t="str">
        <f>+'Categorias-9 feb-Depurado'!E4005</f>
        <v>444444468</v>
      </c>
      <c r="F4006" s="30" t="str">
        <f>+'Categorias-9 feb-Depurado'!F4005</f>
        <v>2450 NW 110th Ave, Miami, FL 33172</v>
      </c>
      <c r="G4006" s="30" t="str">
        <f>+'Categorias-9 feb-Depurado'!G4005</f>
        <v>Estados Unidos</v>
      </c>
      <c r="H4006" s="30">
        <f>+'Categorias-9 feb-Depurado'!H4005</f>
        <v>73742</v>
      </c>
      <c r="I4006" s="107">
        <f>+'Categorias-9 feb-Depurado'!R4005</f>
        <v>8501048</v>
      </c>
      <c r="J4006" s="108">
        <f t="shared" si="256"/>
        <v>0</v>
      </c>
      <c r="K4006" s="107">
        <f t="shared" si="257"/>
        <v>0</v>
      </c>
      <c r="L4006" s="109">
        <f t="shared" si="258"/>
        <v>8501048</v>
      </c>
      <c r="M4006" s="110">
        <f t="shared" si="259"/>
        <v>6.4808089753130675E-06</v>
      </c>
      <c r="N4006" s="33" t="s">
        <v>4892</v>
      </c>
      <c r="O4006" s="33">
        <f>+'Categorias-9 feb-Depurado'!Y4005</f>
        <v>1740</v>
      </c>
      <c r="P4006" s="111">
        <f>+'Categorias-9 feb-Depurado'!AC4005</f>
        <v>44936</v>
      </c>
      <c r="Q4006" s="111">
        <f>+'Categorias-9 feb-Depurado'!AE4005</f>
        <v>44981</v>
      </c>
      <c r="R4006" s="112" t="str">
        <f>+'Categorias-9 feb-Depurado'!AB4005</f>
        <v>Compras</v>
      </c>
    </row>
    <row r="4007" spans="2:18" s="1" customFormat="1" ht="14.5" hidden="1">
      <c r="B4007" s="57" t="str">
        <f>+'Categorias-9 feb-Depurado'!B4006</f>
        <v>MED-AIR INC</v>
      </c>
      <c r="C4007" s="30" t="s">
        <v>4900</v>
      </c>
      <c r="D4007" s="31">
        <v>5</v>
      </c>
      <c r="E4007" s="30" t="str">
        <f>+'Categorias-9 feb-Depurado'!E4006</f>
        <v>444444468</v>
      </c>
      <c r="F4007" s="30" t="str">
        <f>+'Categorias-9 feb-Depurado'!F4006</f>
        <v>2450 NW 110th Ave, Miami, FL 33172</v>
      </c>
      <c r="G4007" s="30" t="str">
        <f>+'Categorias-9 feb-Depurado'!G4006</f>
        <v>Estados Unidos</v>
      </c>
      <c r="H4007" s="30">
        <f>+'Categorias-9 feb-Depurado'!H4006</f>
        <v>73753</v>
      </c>
      <c r="I4007" s="107">
        <f>+'Categorias-9 feb-Depurado'!R4006</f>
        <v>6571586</v>
      </c>
      <c r="J4007" s="108">
        <f t="shared" si="256"/>
        <v>0</v>
      </c>
      <c r="K4007" s="107">
        <f t="shared" si="257"/>
        <v>0</v>
      </c>
      <c r="L4007" s="109">
        <f t="shared" si="258"/>
        <v>6571586</v>
      </c>
      <c r="M4007" s="110">
        <f t="shared" si="259"/>
        <v>5.0098756683695583E-06</v>
      </c>
      <c r="N4007" s="33" t="s">
        <v>4892</v>
      </c>
      <c r="O4007" s="33">
        <f>+'Categorias-9 feb-Depurado'!Y4006</f>
        <v>1400</v>
      </c>
      <c r="P4007" s="111">
        <f>+'Categorias-9 feb-Depurado'!AC4006</f>
        <v>44943</v>
      </c>
      <c r="Q4007" s="111">
        <f>+'Categorias-9 feb-Depurado'!AE4006</f>
        <v>44988</v>
      </c>
      <c r="R4007" s="112" t="str">
        <f>+'Categorias-9 feb-Depurado'!AB4006</f>
        <v>Compras</v>
      </c>
    </row>
    <row r="4008" spans="2:18" s="1" customFormat="1" ht="14.5" hidden="1">
      <c r="B4008" s="57" t="str">
        <f>+'Categorias-9 feb-Depurado'!B4007</f>
        <v>MED-AIR INC</v>
      </c>
      <c r="C4008" s="30" t="s">
        <v>4900</v>
      </c>
      <c r="D4008" s="31">
        <v>5</v>
      </c>
      <c r="E4008" s="30" t="str">
        <f>+'Categorias-9 feb-Depurado'!E4007</f>
        <v>444444468</v>
      </c>
      <c r="F4008" s="30" t="str">
        <f>+'Categorias-9 feb-Depurado'!F4007</f>
        <v>2450 NW 110th Ave, Miami, FL 33172</v>
      </c>
      <c r="G4008" s="30" t="str">
        <f>+'Categorias-9 feb-Depurado'!G4007</f>
        <v>Estados Unidos</v>
      </c>
      <c r="H4008" s="30">
        <f>+'Categorias-9 feb-Depurado'!H4007</f>
        <v>73762</v>
      </c>
      <c r="I4008" s="107">
        <f>+'Categorias-9 feb-Depurado'!R4007</f>
        <v>3762136</v>
      </c>
      <c r="J4008" s="108">
        <f t="shared" si="256"/>
        <v>0</v>
      </c>
      <c r="K4008" s="107">
        <f t="shared" si="257"/>
        <v>0</v>
      </c>
      <c r="L4008" s="109">
        <f t="shared" si="258"/>
        <v>3762136</v>
      </c>
      <c r="M4008" s="110">
        <f t="shared" si="259"/>
        <v>2.8680798832271506E-06</v>
      </c>
      <c r="N4008" s="33" t="s">
        <v>4892</v>
      </c>
      <c r="O4008" s="33">
        <f>+'Categorias-9 feb-Depurado'!Y4007</f>
        <v>800</v>
      </c>
      <c r="P4008" s="111">
        <f>+'Categorias-9 feb-Depurado'!AC4007</f>
        <v>44945</v>
      </c>
      <c r="Q4008" s="111">
        <f>+'Categorias-9 feb-Depurado'!AE4007</f>
        <v>44990</v>
      </c>
      <c r="R4008" s="112" t="str">
        <f>+'Categorias-9 feb-Depurado'!AB4007</f>
        <v>Compras</v>
      </c>
    </row>
    <row r="4009" spans="2:18" s="1" customFormat="1" ht="14.5" hidden="1">
      <c r="B4009" s="57" t="str">
        <f>+'Categorias-9 feb-Depurado'!B4008</f>
        <v>MED-AIR INC</v>
      </c>
      <c r="C4009" s="30" t="s">
        <v>4900</v>
      </c>
      <c r="D4009" s="31">
        <v>5</v>
      </c>
      <c r="E4009" s="30" t="str">
        <f>+'Categorias-9 feb-Depurado'!E4008</f>
        <v>444444468</v>
      </c>
      <c r="F4009" s="30" t="str">
        <f>+'Categorias-9 feb-Depurado'!F4008</f>
        <v>2450 NW 110th Ave, Miami, FL 33172</v>
      </c>
      <c r="G4009" s="30" t="str">
        <f>+'Categorias-9 feb-Depurado'!G4008</f>
        <v>Estados Unidos</v>
      </c>
      <c r="H4009" s="30">
        <f>+'Categorias-9 feb-Depurado'!H4008</f>
        <v>73783</v>
      </c>
      <c r="I4009" s="107">
        <f>+'Categorias-9 feb-Depurado'!R4008</f>
        <v>3413265</v>
      </c>
      <c r="J4009" s="108">
        <f t="shared" si="256"/>
        <v>0</v>
      </c>
      <c r="K4009" s="107">
        <f t="shared" si="257"/>
        <v>0</v>
      </c>
      <c r="L4009" s="109">
        <f t="shared" si="258"/>
        <v>3413265</v>
      </c>
      <c r="M4009" s="110">
        <f t="shared" si="259"/>
        <v>2.6021166386923068E-06</v>
      </c>
      <c r="N4009" s="33" t="s">
        <v>4892</v>
      </c>
      <c r="O4009" s="33">
        <f>+'Categorias-9 feb-Depurado'!Y4008</f>
        <v>750</v>
      </c>
      <c r="P4009" s="111">
        <f>+'Categorias-9 feb-Depurado'!AC4008</f>
        <v>44950</v>
      </c>
      <c r="Q4009" s="111">
        <f>+'Categorias-9 feb-Depurado'!AE4008</f>
        <v>44995</v>
      </c>
      <c r="R4009" s="112" t="str">
        <f>+'Categorias-9 feb-Depurado'!AB4008</f>
        <v>Compras</v>
      </c>
    </row>
    <row r="4010" spans="2:18" s="1" customFormat="1" ht="14.5" hidden="1">
      <c r="B4010" s="57" t="str">
        <f>+'Categorias-9 feb-Depurado'!B4009</f>
        <v>MED-AIR INC</v>
      </c>
      <c r="C4010" s="30" t="s">
        <v>4900</v>
      </c>
      <c r="D4010" s="31">
        <v>5</v>
      </c>
      <c r="E4010" s="30" t="str">
        <f>+'Categorias-9 feb-Depurado'!E4009</f>
        <v>444444468</v>
      </c>
      <c r="F4010" s="30" t="str">
        <f>+'Categorias-9 feb-Depurado'!F4009</f>
        <v>2450 NW 110th Ave, Miami, FL 33172</v>
      </c>
      <c r="G4010" s="30" t="str">
        <f>+'Categorias-9 feb-Depurado'!G4009</f>
        <v>Estados Unidos</v>
      </c>
      <c r="H4010" s="30">
        <f>+'Categorias-9 feb-Depurado'!H4009</f>
        <v>73799</v>
      </c>
      <c r="I4010" s="107">
        <f>+'Categorias-9 feb-Depurado'!R4009</f>
        <v>11371250</v>
      </c>
      <c r="J4010" s="108">
        <f t="shared" si="256"/>
        <v>0</v>
      </c>
      <c r="K4010" s="107">
        <f t="shared" si="257"/>
        <v>0</v>
      </c>
      <c r="L4010" s="109">
        <f t="shared" si="258"/>
        <v>11371250</v>
      </c>
      <c r="M4010" s="110">
        <f t="shared" si="259"/>
        <v>8.6689192980122824E-06</v>
      </c>
      <c r="N4010" s="33" t="s">
        <v>4892</v>
      </c>
      <c r="O4010" s="33">
        <f>+'Categorias-9 feb-Depurado'!Y4009</f>
        <v>2525</v>
      </c>
      <c r="P4010" s="111">
        <f>+'Categorias-9 feb-Depurado'!AC4009</f>
        <v>44956</v>
      </c>
      <c r="Q4010" s="111">
        <f>+'Categorias-9 feb-Depurado'!AE4009</f>
        <v>45001</v>
      </c>
      <c r="R4010" s="112" t="str">
        <f>+'Categorias-9 feb-Depurado'!AB4009</f>
        <v>Compras</v>
      </c>
    </row>
    <row r="4011" spans="2:18" s="1" customFormat="1" ht="14.5" hidden="1">
      <c r="B4011" s="57" t="str">
        <f>+'Categorias-9 feb-Depurado'!B4010</f>
        <v>MED-AIR INC</v>
      </c>
      <c r="C4011" s="30" t="s">
        <v>4900</v>
      </c>
      <c r="D4011" s="31">
        <v>5</v>
      </c>
      <c r="E4011" s="30" t="str">
        <f>+'Categorias-9 feb-Depurado'!E4010</f>
        <v>444444468</v>
      </c>
      <c r="F4011" s="30" t="str">
        <f>+'Categorias-9 feb-Depurado'!F4010</f>
        <v>2450 NW 110th Ave, Miami, FL 33172</v>
      </c>
      <c r="G4011" s="30" t="str">
        <f>+'Categorias-9 feb-Depurado'!G4010</f>
        <v>Estados Unidos</v>
      </c>
      <c r="H4011" s="30">
        <f>+'Categorias-9 feb-Depurado'!H4010</f>
        <v>73806</v>
      </c>
      <c r="I4011" s="107">
        <f>+'Categorias-9 feb-Depurado'!R4010</f>
        <v>20240825</v>
      </c>
      <c r="J4011" s="108">
        <f t="shared" si="256"/>
        <v>0</v>
      </c>
      <c r="K4011" s="107">
        <f t="shared" si="257"/>
        <v>0</v>
      </c>
      <c r="L4011" s="109">
        <f t="shared" si="258"/>
        <v>20240825</v>
      </c>
      <c r="M4011" s="110">
        <f t="shared" si="259"/>
        <v>1.5430676350461863E-05</v>
      </c>
      <c r="N4011" s="33" t="s">
        <v>4892</v>
      </c>
      <c r="O4011" s="33">
        <f>+'Categorias-9 feb-Depurado'!Y4010</f>
        <v>4450</v>
      </c>
      <c r="P4011" s="111">
        <f>+'Categorias-9 feb-Depurado'!AC4010</f>
        <v>44956</v>
      </c>
      <c r="Q4011" s="111">
        <f>+'Categorias-9 feb-Depurado'!AE4010</f>
        <v>45001</v>
      </c>
      <c r="R4011" s="112" t="str">
        <f>+'Categorias-9 feb-Depurado'!AB4010</f>
        <v>Compras</v>
      </c>
    </row>
    <row r="4012" spans="2:18" s="1" customFormat="1" ht="14.5" hidden="1">
      <c r="B4012" s="57" t="str">
        <f>+'Categorias-9 feb-Depurado'!B4011</f>
        <v>MED-AIR INC</v>
      </c>
      <c r="C4012" s="30" t="s">
        <v>4900</v>
      </c>
      <c r="D4012" s="31">
        <v>5</v>
      </c>
      <c r="E4012" s="30" t="str">
        <f>+'Categorias-9 feb-Depurado'!E4011</f>
        <v>444444468</v>
      </c>
      <c r="F4012" s="30" t="str">
        <f>+'Categorias-9 feb-Depurado'!F4011</f>
        <v>2450 NW 110th Ave, Miami, FL 33172</v>
      </c>
      <c r="G4012" s="30" t="str">
        <f>+'Categorias-9 feb-Depurado'!G4011</f>
        <v>Estados Unidos</v>
      </c>
      <c r="H4012" s="30">
        <f>+'Categorias-9 feb-Depurado'!H4011</f>
        <v>73809</v>
      </c>
      <c r="I4012" s="107">
        <f>+'Categorias-9 feb-Depurado'!R4011</f>
        <v>60990944</v>
      </c>
      <c r="J4012" s="108">
        <f t="shared" si="256"/>
        <v>0</v>
      </c>
      <c r="K4012" s="107">
        <f t="shared" si="257"/>
        <v>0</v>
      </c>
      <c r="L4012" s="109">
        <f t="shared" si="258"/>
        <v>60990944</v>
      </c>
      <c r="M4012" s="110">
        <f t="shared" si="259"/>
        <v>4.6496697499886682E-05</v>
      </c>
      <c r="N4012" s="33" t="s">
        <v>4892</v>
      </c>
      <c r="O4012" s="33">
        <f>+'Categorias-9 feb-Depurado'!Y4011</f>
        <v>13120</v>
      </c>
      <c r="P4012" s="111">
        <f>+'Categorias-9 feb-Depurado'!AC4011</f>
        <v>44957</v>
      </c>
      <c r="Q4012" s="111">
        <f>+'Categorias-9 feb-Depurado'!AE4011</f>
        <v>45002</v>
      </c>
      <c r="R4012" s="112" t="str">
        <f>+'Categorias-9 feb-Depurado'!AB4011</f>
        <v>Compras</v>
      </c>
    </row>
    <row r="4013" spans="2:18" s="1" customFormat="1" ht="14.5" hidden="1">
      <c r="B4013" s="57" t="str">
        <f>+'Categorias-9 feb-Depurado'!B4012</f>
        <v>MICHELIN NORTH AMERICA INC</v>
      </c>
      <c r="C4013" s="30" t="s">
        <v>4900</v>
      </c>
      <c r="D4013" s="31">
        <v>5</v>
      </c>
      <c r="E4013" s="30" t="str">
        <f>+'Categorias-9 feb-Depurado'!E4012</f>
        <v>444444017</v>
      </c>
      <c r="F4013" s="30" t="str">
        <f>+'Categorias-9 feb-Depurado'!F4012</f>
        <v>1 Parkway S, Greenville</v>
      </c>
      <c r="G4013" s="30" t="str">
        <f>+'Categorias-9 feb-Depurado'!G4012</f>
        <v>USA</v>
      </c>
      <c r="H4013" s="30" t="str">
        <f>+'Categorias-9 feb-Depurado'!H4012</f>
        <v>AJ_22000407-VB</v>
      </c>
      <c r="I4013" s="107">
        <f>+'Categorias-9 feb-Depurado'!R4012</f>
        <v>2719376</v>
      </c>
      <c r="J4013" s="108">
        <f t="shared" si="256"/>
        <v>2719376</v>
      </c>
      <c r="K4013" s="107">
        <f t="shared" si="257"/>
        <v>137796.71901502006</v>
      </c>
      <c r="L4013" s="109">
        <f t="shared" si="258"/>
        <v>2857172.7190150199</v>
      </c>
      <c r="M4013" s="110">
        <f t="shared" si="259"/>
        <v>2.1781773966471174E-06</v>
      </c>
      <c r="N4013" s="33" t="s">
        <v>4892</v>
      </c>
      <c r="O4013" s="33">
        <f>+'Categorias-9 feb-Depurado'!Y4012</f>
        <v>630</v>
      </c>
      <c r="P4013" s="111">
        <f>+'Categorias-9 feb-Depurado'!AC4012</f>
        <v>44791</v>
      </c>
      <c r="Q4013" s="111">
        <f>+'Categorias-9 feb-Depurado'!AE4012</f>
        <v>44821</v>
      </c>
      <c r="R4013" s="112" t="str">
        <f>+'Categorias-9 feb-Depurado'!AB4012</f>
        <v>Compras</v>
      </c>
    </row>
    <row r="4014" spans="2:18" s="1" customFormat="1" ht="14.5" hidden="1">
      <c r="B4014" s="57" t="str">
        <f>+'Categorias-9 feb-Depurado'!B4013</f>
        <v>MICHELIN NORTH AMERICA INC</v>
      </c>
      <c r="C4014" s="30" t="s">
        <v>4900</v>
      </c>
      <c r="D4014" s="31">
        <v>5</v>
      </c>
      <c r="E4014" s="30" t="str">
        <f>+'Categorias-9 feb-Depurado'!E4013</f>
        <v>444444017</v>
      </c>
      <c r="F4014" s="30" t="str">
        <f>+'Categorias-9 feb-Depurado'!F4013</f>
        <v>1 Parkway S, Greenville</v>
      </c>
      <c r="G4014" s="30" t="str">
        <f>+'Categorias-9 feb-Depurado'!G4013</f>
        <v>USA</v>
      </c>
      <c r="H4014" s="30" t="str">
        <f>+'Categorias-9 feb-Depurado'!H4013</f>
        <v>22000549-VB</v>
      </c>
      <c r="I4014" s="107">
        <f>+'Categorias-9 feb-Depurado'!R4013</f>
        <v>11717067</v>
      </c>
      <c r="J4014" s="108">
        <f t="shared" si="256"/>
        <v>11717067</v>
      </c>
      <c r="K4014" s="107">
        <f t="shared" si="257"/>
        <v>336263.20460257307</v>
      </c>
      <c r="L4014" s="109">
        <f t="shared" si="258"/>
        <v>12053330.204602573</v>
      </c>
      <c r="M4014" s="110">
        <f t="shared" si="259"/>
        <v>9.1889059528190459E-06</v>
      </c>
      <c r="N4014" s="33" t="s">
        <v>4892</v>
      </c>
      <c r="O4014" s="33">
        <f>+'Categorias-9 feb-Depurado'!Y4013</f>
        <v>2469.8499999999999</v>
      </c>
      <c r="P4014" s="111">
        <f>+'Categorias-9 feb-Depurado'!AC4013</f>
        <v>44853</v>
      </c>
      <c r="Q4014" s="111">
        <f>+'Categorias-9 feb-Depurado'!AE4013</f>
        <v>44883</v>
      </c>
      <c r="R4014" s="112" t="str">
        <f>+'Categorias-9 feb-Depurado'!AB4013</f>
        <v>Compras</v>
      </c>
    </row>
    <row r="4015" spans="2:18" s="1" customFormat="1" ht="14.5" hidden="1">
      <c r="B4015" s="57" t="str">
        <f>+'Categorias-9 feb-Depurado'!B4014</f>
        <v>MICHELIN NORTH AMERICA INC</v>
      </c>
      <c r="C4015" s="30" t="s">
        <v>4900</v>
      </c>
      <c r="D4015" s="31">
        <v>5</v>
      </c>
      <c r="E4015" s="30" t="str">
        <f>+'Categorias-9 feb-Depurado'!E4014</f>
        <v>444444017</v>
      </c>
      <c r="F4015" s="30" t="str">
        <f>+'Categorias-9 feb-Depurado'!F4014</f>
        <v>1 Parkway S, Greenville</v>
      </c>
      <c r="G4015" s="30" t="str">
        <f>+'Categorias-9 feb-Depurado'!G4014</f>
        <v>USA</v>
      </c>
      <c r="H4015" s="30" t="str">
        <f>+'Categorias-9 feb-Depurado'!H4014</f>
        <v>22000593-VB</v>
      </c>
      <c r="I4015" s="107">
        <f>+'Categorias-9 feb-Depurado'!R4014</f>
        <v>80900467</v>
      </c>
      <c r="J4015" s="108">
        <f t="shared" si="256"/>
        <v>80900467</v>
      </c>
      <c r="K4015" s="107">
        <f t="shared" si="257"/>
        <v>1897261.2902304425</v>
      </c>
      <c r="L4015" s="109">
        <f t="shared" si="258"/>
        <v>82797728.290230438</v>
      </c>
      <c r="M4015" s="110">
        <f t="shared" si="259"/>
        <v>6.3121189368517633E-05</v>
      </c>
      <c r="N4015" s="33" t="s">
        <v>4892</v>
      </c>
      <c r="O4015" s="33">
        <f>+'Categorias-9 feb-Depurado'!Y4014</f>
        <v>16799.700000000001</v>
      </c>
      <c r="P4015" s="111">
        <f>+'Categorias-9 feb-Depurado'!AC4014</f>
        <v>44868</v>
      </c>
      <c r="Q4015" s="111">
        <f>+'Categorias-9 feb-Depurado'!AE4014</f>
        <v>44898</v>
      </c>
      <c r="R4015" s="112" t="str">
        <f>+'Categorias-9 feb-Depurado'!AB4014</f>
        <v>Compras</v>
      </c>
    </row>
    <row r="4016" spans="2:18" s="1" customFormat="1" ht="14.5" hidden="1">
      <c r="B4016" s="57" t="str">
        <f>+'Categorias-9 feb-Depurado'!B4015</f>
        <v>MICHELIN NORTH AMERICA INC</v>
      </c>
      <c r="C4016" s="30" t="s">
        <v>4900</v>
      </c>
      <c r="D4016" s="31">
        <v>5</v>
      </c>
      <c r="E4016" s="30" t="str">
        <f>+'Categorias-9 feb-Depurado'!E4015</f>
        <v>444444017</v>
      </c>
      <c r="F4016" s="30" t="str">
        <f>+'Categorias-9 feb-Depurado'!F4015</f>
        <v>1 Parkway S, Greenville</v>
      </c>
      <c r="G4016" s="30" t="str">
        <f>+'Categorias-9 feb-Depurado'!G4015</f>
        <v>USA</v>
      </c>
      <c r="H4016" s="30" t="str">
        <f>+'Categorias-9 feb-Depurado'!H4015</f>
        <v>22000625-VB</v>
      </c>
      <c r="I4016" s="107">
        <f>+'Categorias-9 feb-Depurado'!R4015</f>
        <v>30830535</v>
      </c>
      <c r="J4016" s="108">
        <f t="shared" si="256"/>
        <v>30830535</v>
      </c>
      <c r="K4016" s="107">
        <f t="shared" si="257"/>
        <v>583505.92238591181</v>
      </c>
      <c r="L4016" s="109">
        <f t="shared" si="258"/>
        <v>31414040.922385912</v>
      </c>
      <c r="M4016" s="110">
        <f t="shared" si="259"/>
        <v>2.3948623553313735E-05</v>
      </c>
      <c r="N4016" s="33" t="s">
        <v>4892</v>
      </c>
      <c r="O4016" s="33">
        <f>+'Categorias-9 feb-Depurado'!Y4015</f>
        <v>6421.6099999999997</v>
      </c>
      <c r="P4016" s="111">
        <f>+'Categorias-9 feb-Depurado'!AC4015</f>
        <v>44881</v>
      </c>
      <c r="Q4016" s="111">
        <f>+'Categorias-9 feb-Depurado'!AE4015</f>
        <v>44911</v>
      </c>
      <c r="R4016" s="112" t="str">
        <f>+'Categorias-9 feb-Depurado'!AB4015</f>
        <v>Compras</v>
      </c>
    </row>
    <row r="4017" spans="2:18" s="1" customFormat="1" ht="14.5" hidden="1">
      <c r="B4017" s="57" t="str">
        <f>+'Categorias-9 feb-Depurado'!B4016</f>
        <v>MICHELIN NORTH AMERICA INC</v>
      </c>
      <c r="C4017" s="30" t="s">
        <v>4900</v>
      </c>
      <c r="D4017" s="31">
        <v>5</v>
      </c>
      <c r="E4017" s="30" t="str">
        <f>+'Categorias-9 feb-Depurado'!E4016</f>
        <v>444444017</v>
      </c>
      <c r="F4017" s="30" t="str">
        <f>+'Categorias-9 feb-Depurado'!F4016</f>
        <v>1 Parkway S, Greenville</v>
      </c>
      <c r="G4017" s="30" t="str">
        <f>+'Categorias-9 feb-Depurado'!G4016</f>
        <v>USA</v>
      </c>
      <c r="H4017" s="30" t="str">
        <f>+'Categorias-9 feb-Depurado'!H4016</f>
        <v>23000007-VB</v>
      </c>
      <c r="I4017" s="107">
        <f>+'Categorias-9 feb-Depurado'!R4016</f>
        <v>91157431</v>
      </c>
      <c r="J4017" s="108">
        <f t="shared" si="256"/>
        <v>91157431</v>
      </c>
      <c r="K4017" s="107">
        <f t="shared" si="257"/>
        <v>124386.13878948809</v>
      </c>
      <c r="L4017" s="109">
        <f t="shared" si="258"/>
        <v>91281817.13878949</v>
      </c>
      <c r="M4017" s="110">
        <f t="shared" si="259"/>
        <v>6.9589069464841649E-05</v>
      </c>
      <c r="N4017" s="33" t="s">
        <v>4892</v>
      </c>
      <c r="O4017" s="33">
        <f>+'Categorias-9 feb-Depurado'!Y4016</f>
        <v>18269.560000000001</v>
      </c>
      <c r="P4017" s="111">
        <f>+'Categorias-9 feb-Depurado'!AC4016</f>
        <v>44932</v>
      </c>
      <c r="Q4017" s="111">
        <f>+'Categorias-9 feb-Depurado'!AE4016</f>
        <v>44962</v>
      </c>
      <c r="R4017" s="112" t="str">
        <f>+'Categorias-9 feb-Depurado'!AB4016</f>
        <v>Compras</v>
      </c>
    </row>
    <row r="4018" spans="2:18" s="1" customFormat="1" ht="14.5" hidden="1">
      <c r="B4018" s="57" t="str">
        <f>+'Categorias-9 feb-Depurado'!B4017</f>
        <v>MICHELIN NORTH AMERICA INC</v>
      </c>
      <c r="C4018" s="30" t="s">
        <v>4900</v>
      </c>
      <c r="D4018" s="31">
        <v>5</v>
      </c>
      <c r="E4018" s="30" t="str">
        <f>+'Categorias-9 feb-Depurado'!E4017</f>
        <v>444444017</v>
      </c>
      <c r="F4018" s="30" t="str">
        <f>+'Categorias-9 feb-Depurado'!F4017</f>
        <v>1 Parkway S, Greenville</v>
      </c>
      <c r="G4018" s="30" t="str">
        <f>+'Categorias-9 feb-Depurado'!G4017</f>
        <v>USA</v>
      </c>
      <c r="H4018" s="30" t="str">
        <f>+'Categorias-9 feb-Depurado'!H4017</f>
        <v>23000008-VB</v>
      </c>
      <c r="I4018" s="107">
        <f>+'Categorias-9 feb-Depurado'!R4017</f>
        <v>401204444</v>
      </c>
      <c r="J4018" s="108">
        <f t="shared" si="256"/>
        <v>401204444</v>
      </c>
      <c r="K4018" s="107">
        <f t="shared" si="257"/>
        <v>547451.49251017615</v>
      </c>
      <c r="L4018" s="109">
        <f t="shared" si="258"/>
        <v>401751895.4925102</v>
      </c>
      <c r="M4018" s="110">
        <f t="shared" si="259"/>
        <v>0.00030627721313382746</v>
      </c>
      <c r="N4018" s="33" t="s">
        <v>4892</v>
      </c>
      <c r="O4018" s="33">
        <f>+'Categorias-9 feb-Depurado'!Y4017</f>
        <v>80408.460000000006</v>
      </c>
      <c r="P4018" s="111">
        <f>+'Categorias-9 feb-Depurado'!AC4017</f>
        <v>44932</v>
      </c>
      <c r="Q4018" s="111">
        <f>+'Categorias-9 feb-Depurado'!AE4017</f>
        <v>44962</v>
      </c>
      <c r="R4018" s="112" t="str">
        <f>+'Categorias-9 feb-Depurado'!AB4017</f>
        <v>Compras</v>
      </c>
    </row>
    <row r="4019" spans="2:18" s="1" customFormat="1" ht="14.5" hidden="1">
      <c r="B4019" s="57" t="str">
        <f>+'Categorias-9 feb-Depurado'!B4018</f>
        <v>MICHELIN NORTH AMERICA INC</v>
      </c>
      <c r="C4019" s="30" t="s">
        <v>4900</v>
      </c>
      <c r="D4019" s="31">
        <v>5</v>
      </c>
      <c r="E4019" s="30" t="str">
        <f>+'Categorias-9 feb-Depurado'!E4018</f>
        <v>444444017</v>
      </c>
      <c r="F4019" s="30" t="str">
        <f>+'Categorias-9 feb-Depurado'!F4018</f>
        <v>1 Parkway S, Greenville</v>
      </c>
      <c r="G4019" s="30" t="str">
        <f>+'Categorias-9 feb-Depurado'!G4018</f>
        <v>USA</v>
      </c>
      <c r="H4019" s="30" t="str">
        <f>+'Categorias-9 feb-Depurado'!H4018</f>
        <v>23000033-VB</v>
      </c>
      <c r="I4019" s="107">
        <f>+'Categorias-9 feb-Depurado'!R4018</f>
        <v>105078540</v>
      </c>
      <c r="J4019" s="108">
        <f t="shared" si="256"/>
        <v>0</v>
      </c>
      <c r="K4019" s="107">
        <f t="shared" si="257"/>
        <v>0</v>
      </c>
      <c r="L4019" s="109">
        <f t="shared" si="258"/>
        <v>105078540</v>
      </c>
      <c r="M4019" s="110">
        <f t="shared" si="259"/>
        <v>8.0107057993884188E-05</v>
      </c>
      <c r="N4019" s="33" t="s">
        <v>4892</v>
      </c>
      <c r="O4019" s="33">
        <f>+'Categorias-9 feb-Depurado'!Y4018</f>
        <v>22399.599999999999</v>
      </c>
      <c r="P4019" s="111">
        <f>+'Categorias-9 feb-Depurado'!AC4018</f>
        <v>44944</v>
      </c>
      <c r="Q4019" s="111">
        <f>+'Categorias-9 feb-Depurado'!AE4018</f>
        <v>44974</v>
      </c>
      <c r="R4019" s="112" t="str">
        <f>+'Categorias-9 feb-Depurado'!AB4018</f>
        <v>Compras</v>
      </c>
    </row>
    <row r="4020" spans="2:18" s="1" customFormat="1" ht="14.5" hidden="1">
      <c r="B4020" s="57" t="str">
        <f>+'Categorias-9 feb-Depurado'!B4019</f>
        <v>MICHELIN NORTH AMERICA INC</v>
      </c>
      <c r="C4020" s="30" t="s">
        <v>4900</v>
      </c>
      <c r="D4020" s="31">
        <v>5</v>
      </c>
      <c r="E4020" s="30" t="str">
        <f>+'Categorias-9 feb-Depurado'!E4019</f>
        <v>444444017</v>
      </c>
      <c r="F4020" s="30" t="str">
        <f>+'Categorias-9 feb-Depurado'!F4019</f>
        <v>1 Parkway S, Greenville</v>
      </c>
      <c r="G4020" s="30" t="str">
        <f>+'Categorias-9 feb-Depurado'!G4019</f>
        <v>USA</v>
      </c>
      <c r="H4020" s="30" t="str">
        <f>+'Categorias-9 feb-Depurado'!H4019</f>
        <v>23000032-VB</v>
      </c>
      <c r="I4020" s="107">
        <f>+'Categorias-9 feb-Depurado'!R4019</f>
        <v>46345155</v>
      </c>
      <c r="J4020" s="108">
        <f t="shared" si="256"/>
        <v>0</v>
      </c>
      <c r="K4020" s="107">
        <f t="shared" si="257"/>
        <v>0</v>
      </c>
      <c r="L4020" s="109">
        <f t="shared" si="258"/>
        <v>46345155</v>
      </c>
      <c r="M4020" s="110">
        <f t="shared" si="259"/>
        <v>3.5331419900966947E-05</v>
      </c>
      <c r="N4020" s="33" t="s">
        <v>4892</v>
      </c>
      <c r="O4020" s="33">
        <f>+'Categorias-9 feb-Depurado'!Y4019</f>
        <v>9879.3999999999996</v>
      </c>
      <c r="P4020" s="111">
        <f>+'Categorias-9 feb-Depurado'!AC4019</f>
        <v>44944</v>
      </c>
      <c r="Q4020" s="111">
        <f>+'Categorias-9 feb-Depurado'!AE4019</f>
        <v>44974</v>
      </c>
      <c r="R4020" s="112" t="str">
        <f>+'Categorias-9 feb-Depurado'!AB4019</f>
        <v>Compras</v>
      </c>
    </row>
    <row r="4021" spans="2:18" s="1" customFormat="1" ht="14.5" hidden="1">
      <c r="B4021" s="57" t="str">
        <f>+'Categorias-9 feb-Depurado'!B4020</f>
        <v>MICHELIN NORTH AMERICA INC</v>
      </c>
      <c r="C4021" s="30" t="s">
        <v>4900</v>
      </c>
      <c r="D4021" s="31">
        <v>5</v>
      </c>
      <c r="E4021" s="30" t="str">
        <f>+'Categorias-9 feb-Depurado'!E4020</f>
        <v>444444017</v>
      </c>
      <c r="F4021" s="30" t="str">
        <f>+'Categorias-9 feb-Depurado'!F4020</f>
        <v>1 Parkway S, Greenville</v>
      </c>
      <c r="G4021" s="30" t="str">
        <f>+'Categorias-9 feb-Depurado'!G4020</f>
        <v>USA</v>
      </c>
      <c r="H4021" s="30" t="str">
        <f>+'Categorias-9 feb-Depurado'!H4020</f>
        <v>23000078-VB</v>
      </c>
      <c r="I4021" s="107">
        <f>+'Categorias-9 feb-Depurado'!R4020</f>
        <v>25917791</v>
      </c>
      <c r="J4021" s="108">
        <f t="shared" si="256"/>
        <v>0</v>
      </c>
      <c r="K4021" s="107">
        <f t="shared" si="257"/>
        <v>0</v>
      </c>
      <c r="L4021" s="109">
        <f t="shared" si="258"/>
        <v>25917791</v>
      </c>
      <c r="M4021" s="110">
        <f t="shared" si="259"/>
        <v>1.9758534775134575E-05</v>
      </c>
      <c r="N4021" s="33" t="s">
        <v>4892</v>
      </c>
      <c r="O4021" s="33">
        <f>+'Categorias-9 feb-Depurado'!Y4020</f>
        <v>5433.6700000000001</v>
      </c>
      <c r="P4021" s="111">
        <f>+'Categorias-9 feb-Depurado'!AC4020</f>
        <v>44966</v>
      </c>
      <c r="Q4021" s="111">
        <f>+'Categorias-9 feb-Depurado'!AE4020</f>
        <v>44996</v>
      </c>
      <c r="R4021" s="112" t="str">
        <f>+'Categorias-9 feb-Depurado'!AB4020</f>
        <v>Compras</v>
      </c>
    </row>
    <row r="4022" spans="2:18" s="1" customFormat="1" ht="14.5" hidden="1">
      <c r="B4022" s="57" t="str">
        <f>+'Categorias-9 feb-Depurado'!B4021</f>
        <v>MICHELIN NORTH AMERICA INC</v>
      </c>
      <c r="C4022" s="30" t="s">
        <v>4900</v>
      </c>
      <c r="D4022" s="31">
        <v>5</v>
      </c>
      <c r="E4022" s="30" t="str">
        <f>+'Categorias-9 feb-Depurado'!E4021</f>
        <v>444444017</v>
      </c>
      <c r="F4022" s="30" t="str">
        <f>+'Categorias-9 feb-Depurado'!F4021</f>
        <v>1 Parkway S, Greenville</v>
      </c>
      <c r="G4022" s="30" t="str">
        <f>+'Categorias-9 feb-Depurado'!G4021</f>
        <v>USA</v>
      </c>
      <c r="H4022" s="30" t="str">
        <f>+'Categorias-9 feb-Depurado'!H4021</f>
        <v>23000079-VB</v>
      </c>
      <c r="I4022" s="107">
        <f>+'Categorias-9 feb-Depurado'!R4021</f>
        <v>245738284</v>
      </c>
      <c r="J4022" s="108">
        <f t="shared" si="256"/>
        <v>0</v>
      </c>
      <c r="K4022" s="107">
        <f t="shared" si="257"/>
        <v>0</v>
      </c>
      <c r="L4022" s="109">
        <f t="shared" si="258"/>
        <v>245738284</v>
      </c>
      <c r="M4022" s="110">
        <f t="shared" si="259"/>
        <v>0.00018733959348603038</v>
      </c>
      <c r="N4022" s="33" t="s">
        <v>4892</v>
      </c>
      <c r="O4022" s="33">
        <f>+'Categorias-9 feb-Depurado'!Y4021</f>
        <v>51519.080000000002</v>
      </c>
      <c r="P4022" s="111">
        <f>+'Categorias-9 feb-Depurado'!AC4021</f>
        <v>44966</v>
      </c>
      <c r="Q4022" s="111">
        <f>+'Categorias-9 feb-Depurado'!AE4021</f>
        <v>44996</v>
      </c>
      <c r="R4022" s="112" t="str">
        <f>+'Categorias-9 feb-Depurado'!AB4021</f>
        <v>Compras</v>
      </c>
    </row>
    <row r="4023" spans="2:18" s="1" customFormat="1" ht="14.5" hidden="1">
      <c r="B4023" s="57" t="str">
        <f>+'Categorias-9 feb-Depurado'!B4022</f>
        <v>SATAIR USA INC</v>
      </c>
      <c r="C4023" s="30" t="s">
        <v>4900</v>
      </c>
      <c r="D4023" s="31">
        <v>5</v>
      </c>
      <c r="E4023" s="30">
        <f>+'Categorias-9 feb-Depurado'!E4022</f>
        <v>46679668</v>
      </c>
      <c r="F4023" s="30" t="str">
        <f>+'Categorias-9 feb-Depurado'!F4022</f>
        <v>SATAIR USA INC. 525 Westpark Drive Suite 400, Peachtree City GA 30269 USA</v>
      </c>
      <c r="G4023" s="30" t="str">
        <f>+'Categorias-9 feb-Depurado'!G4022</f>
        <v>Estados Unidos</v>
      </c>
      <c r="H4023" s="30">
        <f>+'Categorias-9 feb-Depurado'!H4022</f>
        <v>93238050</v>
      </c>
      <c r="I4023" s="107">
        <f>+'Categorias-9 feb-Depurado'!R4022</f>
        <v>15566265</v>
      </c>
      <c r="J4023" s="108">
        <f t="shared" si="256"/>
        <v>15566265</v>
      </c>
      <c r="K4023" s="107">
        <f t="shared" si="257"/>
        <v>262202.33537047124</v>
      </c>
      <c r="L4023" s="109">
        <f t="shared" si="258"/>
        <v>15828467.335370472</v>
      </c>
      <c r="M4023" s="110">
        <f t="shared" si="259"/>
        <v>1.2066897301664297E-05</v>
      </c>
      <c r="N4023" s="33" t="s">
        <v>4892</v>
      </c>
      <c r="O4023" s="33">
        <f>+'Categorias-9 feb-Depurado'!Y4022</f>
        <v>3139.3600000000001</v>
      </c>
      <c r="P4023" s="111">
        <f>+'Categorias-9 feb-Depurado'!AC4022</f>
        <v>44887</v>
      </c>
      <c r="Q4023" s="111">
        <f>+'Categorias-9 feb-Depurado'!AE4022</f>
        <v>44917</v>
      </c>
      <c r="R4023" s="112" t="str">
        <f>+'Categorias-9 feb-Depurado'!AB4022</f>
        <v>Compras</v>
      </c>
    </row>
    <row r="4024" spans="2:18" s="1" customFormat="1" ht="14.5" hidden="1">
      <c r="B4024" s="57" t="str">
        <f>+'Categorias-9 feb-Depurado'!B4023</f>
        <v>SATAIR USA INC</v>
      </c>
      <c r="C4024" s="30" t="s">
        <v>4900</v>
      </c>
      <c r="D4024" s="31">
        <v>5</v>
      </c>
      <c r="E4024" s="30">
        <f>+'Categorias-9 feb-Depurado'!E4023</f>
        <v>46679668</v>
      </c>
      <c r="F4024" s="30" t="str">
        <f>+'Categorias-9 feb-Depurado'!F4023</f>
        <v>SATAIR USA INC. 525 Westpark Drive Suite 400, Peachtree City GA 30269 USA</v>
      </c>
      <c r="G4024" s="30" t="str">
        <f>+'Categorias-9 feb-Depurado'!G4023</f>
        <v>Estados Unidos</v>
      </c>
      <c r="H4024" s="30">
        <f>+'Categorias-9 feb-Depurado'!H4023</f>
        <v>93265191</v>
      </c>
      <c r="I4024" s="107">
        <f>+'Categorias-9 feb-Depurado'!R4023</f>
        <v>7629672</v>
      </c>
      <c r="J4024" s="108">
        <f t="shared" si="256"/>
        <v>7629672</v>
      </c>
      <c r="K4024" s="107">
        <f t="shared" si="257"/>
        <v>52196.452593119182</v>
      </c>
      <c r="L4024" s="109">
        <f t="shared" si="258"/>
        <v>7681868.4525931189</v>
      </c>
      <c r="M4024" s="110">
        <f t="shared" si="259"/>
        <v>5.8563040715379788E-06</v>
      </c>
      <c r="N4024" s="33" t="s">
        <v>4892</v>
      </c>
      <c r="O4024" s="33">
        <f>+'Categorias-9 feb-Depurado'!Y4023</f>
        <v>1599.75</v>
      </c>
      <c r="P4024" s="111">
        <f>+'Categorias-9 feb-Depurado'!AC4023</f>
        <v>44916</v>
      </c>
      <c r="Q4024" s="111">
        <f>+'Categorias-9 feb-Depurado'!AE4023</f>
        <v>44946</v>
      </c>
      <c r="R4024" s="112" t="str">
        <f>+'Categorias-9 feb-Depurado'!AB4023</f>
        <v>Compras</v>
      </c>
    </row>
    <row r="4025" spans="2:18" s="1" customFormat="1" ht="14.5" hidden="1">
      <c r="B4025" s="57" t="str">
        <f>+'Categorias-9 feb-Depurado'!B4024</f>
        <v>SATAIR USA INC</v>
      </c>
      <c r="C4025" s="30" t="s">
        <v>4900</v>
      </c>
      <c r="D4025" s="31">
        <v>5</v>
      </c>
      <c r="E4025" s="30">
        <f>+'Categorias-9 feb-Depurado'!E4024</f>
        <v>46679668</v>
      </c>
      <c r="F4025" s="30" t="str">
        <f>+'Categorias-9 feb-Depurado'!F4024</f>
        <v>SATAIR USA INC. 525 Westpark Drive Suite 400, Peachtree City GA 30269 USA</v>
      </c>
      <c r="G4025" s="30" t="str">
        <f>+'Categorias-9 feb-Depurado'!G4024</f>
        <v>Estados Unidos</v>
      </c>
      <c r="H4025" s="30">
        <f>+'Categorias-9 feb-Depurado'!H4024</f>
        <v>93278628</v>
      </c>
      <c r="I4025" s="107">
        <f>+'Categorias-9 feb-Depurado'!R4024</f>
        <v>5493826</v>
      </c>
      <c r="J4025" s="108">
        <f t="shared" si="256"/>
        <v>5493826</v>
      </c>
      <c r="K4025" s="107">
        <f t="shared" si="257"/>
        <v>13125.47419555845</v>
      </c>
      <c r="L4025" s="109">
        <f t="shared" si="258"/>
        <v>5506951.4741955586</v>
      </c>
      <c r="M4025" s="110">
        <f t="shared" si="259"/>
        <v>4.1982471503019512E-06</v>
      </c>
      <c r="N4025" s="33" t="s">
        <v>4892</v>
      </c>
      <c r="O4025" s="33">
        <f>+'Categorias-9 feb-Depurado'!Y4024</f>
        <v>1142.1199999999999</v>
      </c>
      <c r="P4025" s="111">
        <f>+'Categorias-9 feb-Depurado'!AC4024</f>
        <v>44929</v>
      </c>
      <c r="Q4025" s="111">
        <f>+'Categorias-9 feb-Depurado'!AE4024</f>
        <v>44959</v>
      </c>
      <c r="R4025" s="112" t="str">
        <f>+'Categorias-9 feb-Depurado'!AB4024</f>
        <v>Compras</v>
      </c>
    </row>
    <row r="4026" spans="2:18" s="1" customFormat="1" ht="14.5" hidden="1">
      <c r="B4026" s="57" t="str">
        <f>+'Categorias-9 feb-Depurado'!B4025</f>
        <v>SATAIR USA INC</v>
      </c>
      <c r="C4026" s="30" t="s">
        <v>4900</v>
      </c>
      <c r="D4026" s="31">
        <v>5</v>
      </c>
      <c r="E4026" s="30">
        <f>+'Categorias-9 feb-Depurado'!E4025</f>
        <v>46679668</v>
      </c>
      <c r="F4026" s="30" t="str">
        <f>+'Categorias-9 feb-Depurado'!F4025</f>
        <v>SATAIR USA INC. 525 Westpark Drive Suite 400, Peachtree City GA 30269 USA</v>
      </c>
      <c r="G4026" s="30" t="str">
        <f>+'Categorias-9 feb-Depurado'!G4025</f>
        <v>Estados Unidos</v>
      </c>
      <c r="H4026" s="30">
        <f>+'Categorias-9 feb-Depurado'!H4025</f>
        <v>93278479</v>
      </c>
      <c r="I4026" s="107">
        <f>+'Categorias-9 feb-Depurado'!R4025</f>
        <v>311653</v>
      </c>
      <c r="J4026" s="108">
        <f t="shared" si="256"/>
        <v>311653</v>
      </c>
      <c r="K4026" s="107">
        <f t="shared" si="257"/>
        <v>744.58008125273307</v>
      </c>
      <c r="L4026" s="109">
        <f t="shared" si="258"/>
        <v>312397.58008125273</v>
      </c>
      <c r="M4026" s="110">
        <f t="shared" si="259"/>
        <v>2.3815758255413515E-07</v>
      </c>
      <c r="N4026" s="33" t="s">
        <v>4892</v>
      </c>
      <c r="O4026" s="33">
        <f>+'Categorias-9 feb-Depurado'!Y4025</f>
        <v>64.790000000000006</v>
      </c>
      <c r="P4026" s="111">
        <f>+'Categorias-9 feb-Depurado'!AC4025</f>
        <v>44929</v>
      </c>
      <c r="Q4026" s="111">
        <f>+'Categorias-9 feb-Depurado'!AE4025</f>
        <v>44959</v>
      </c>
      <c r="R4026" s="112" t="str">
        <f>+'Categorias-9 feb-Depurado'!AB4025</f>
        <v>Compras</v>
      </c>
    </row>
    <row r="4027" spans="2:18" s="1" customFormat="1" ht="14.5" hidden="1">
      <c r="B4027" s="57" t="str">
        <f>+'Categorias-9 feb-Depurado'!B4026</f>
        <v>SATAIR USA INC</v>
      </c>
      <c r="C4027" s="30" t="s">
        <v>4900</v>
      </c>
      <c r="D4027" s="31">
        <v>5</v>
      </c>
      <c r="E4027" s="30">
        <f>+'Categorias-9 feb-Depurado'!E4026</f>
        <v>46679668</v>
      </c>
      <c r="F4027" s="30" t="str">
        <f>+'Categorias-9 feb-Depurado'!F4026</f>
        <v>SATAIR USA INC. 525 Westpark Drive Suite 400, Peachtree City GA 30269 USA</v>
      </c>
      <c r="G4027" s="30" t="str">
        <f>+'Categorias-9 feb-Depurado'!G4026</f>
        <v>Estados Unidos</v>
      </c>
      <c r="H4027" s="30">
        <f>+'Categorias-9 feb-Depurado'!H4026</f>
        <v>93278627</v>
      </c>
      <c r="I4027" s="107">
        <f>+'Categorias-9 feb-Depurado'!R4026</f>
        <v>15369695</v>
      </c>
      <c r="J4027" s="108">
        <f t="shared" si="256"/>
        <v>15369695</v>
      </c>
      <c r="K4027" s="107">
        <f t="shared" si="257"/>
        <v>36720.226508102685</v>
      </c>
      <c r="L4027" s="109">
        <f t="shared" si="258"/>
        <v>15406415.226508103</v>
      </c>
      <c r="M4027" s="110">
        <f t="shared" si="259"/>
        <v>1.1745144137211508E-05</v>
      </c>
      <c r="N4027" s="33" t="s">
        <v>4892</v>
      </c>
      <c r="O4027" s="33">
        <f>+'Categorias-9 feb-Depurado'!Y4026</f>
        <v>3195.23</v>
      </c>
      <c r="P4027" s="111">
        <f>+'Categorias-9 feb-Depurado'!AC4026</f>
        <v>44929</v>
      </c>
      <c r="Q4027" s="111">
        <f>+'Categorias-9 feb-Depurado'!AE4026</f>
        <v>44959</v>
      </c>
      <c r="R4027" s="112" t="str">
        <f>+'Categorias-9 feb-Depurado'!AB4026</f>
        <v>Compras</v>
      </c>
    </row>
    <row r="4028" spans="2:18" s="1" customFormat="1" ht="14.5" hidden="1">
      <c r="B4028" s="57" t="str">
        <f>+'Categorias-9 feb-Depurado'!B4027</f>
        <v>SATAIR USA INC</v>
      </c>
      <c r="C4028" s="30" t="s">
        <v>4900</v>
      </c>
      <c r="D4028" s="31">
        <v>5</v>
      </c>
      <c r="E4028" s="30">
        <f>+'Categorias-9 feb-Depurado'!E4027</f>
        <v>46679668</v>
      </c>
      <c r="F4028" s="30" t="str">
        <f>+'Categorias-9 feb-Depurado'!F4027</f>
        <v>SATAIR USA INC. 525 Westpark Drive Suite 400, Peachtree City GA 30269 USA</v>
      </c>
      <c r="G4028" s="30" t="str">
        <f>+'Categorias-9 feb-Depurado'!G4027</f>
        <v>Estados Unidos</v>
      </c>
      <c r="H4028" s="30">
        <f>+'Categorias-9 feb-Depurado'!H4027</f>
        <v>93278107</v>
      </c>
      <c r="I4028" s="107">
        <f>+'Categorias-9 feb-Depurado'!R4027</f>
        <v>4779319</v>
      </c>
      <c r="J4028" s="108">
        <f t="shared" si="256"/>
        <v>4779319</v>
      </c>
      <c r="K4028" s="107">
        <f t="shared" si="257"/>
        <v>11418.422827159473</v>
      </c>
      <c r="L4028" s="109">
        <f t="shared" si="258"/>
        <v>4790737.4228271591</v>
      </c>
      <c r="M4028" s="110">
        <f t="shared" si="259"/>
        <v>3.652238416748905E-06</v>
      </c>
      <c r="N4028" s="33" t="s">
        <v>4892</v>
      </c>
      <c r="O4028" s="33">
        <f>+'Categorias-9 feb-Depurado'!Y4027</f>
        <v>993.58000000000004</v>
      </c>
      <c r="P4028" s="111">
        <f>+'Categorias-9 feb-Depurado'!AC4027</f>
        <v>44929</v>
      </c>
      <c r="Q4028" s="111">
        <f>+'Categorias-9 feb-Depurado'!AE4027</f>
        <v>44959</v>
      </c>
      <c r="R4028" s="112" t="str">
        <f>+'Categorias-9 feb-Depurado'!AB4027</f>
        <v>Compras</v>
      </c>
    </row>
    <row r="4029" spans="2:18" s="1" customFormat="1" ht="14.5" hidden="1">
      <c r="B4029" s="57" t="str">
        <f>+'Categorias-9 feb-Depurado'!B4028</f>
        <v>SATAIR USA INC</v>
      </c>
      <c r="C4029" s="30" t="s">
        <v>4900</v>
      </c>
      <c r="D4029" s="31">
        <v>5</v>
      </c>
      <c r="E4029" s="30">
        <f>+'Categorias-9 feb-Depurado'!E4028</f>
        <v>46679668</v>
      </c>
      <c r="F4029" s="30" t="str">
        <f>+'Categorias-9 feb-Depurado'!F4028</f>
        <v>SATAIR USA INC. 525 Westpark Drive Suite 400, Peachtree City GA 30269 USA</v>
      </c>
      <c r="G4029" s="30" t="str">
        <f>+'Categorias-9 feb-Depurado'!G4028</f>
        <v>Estados Unidos</v>
      </c>
      <c r="H4029" s="30">
        <f>+'Categorias-9 feb-Depurado'!H4028</f>
        <v>93270109</v>
      </c>
      <c r="I4029" s="107">
        <f>+'Categorias-9 feb-Depurado'!R4028</f>
        <v>17011435</v>
      </c>
      <c r="J4029" s="108">
        <f t="shared" si="256"/>
        <v>17011435</v>
      </c>
      <c r="K4029" s="107">
        <f t="shared" si="257"/>
        <v>29020.501701478068</v>
      </c>
      <c r="L4029" s="109">
        <f t="shared" si="258"/>
        <v>17040455.501701478</v>
      </c>
      <c r="M4029" s="110">
        <f t="shared" si="259"/>
        <v>1.2990861474826383E-05</v>
      </c>
      <c r="N4029" s="33" t="s">
        <v>4892</v>
      </c>
      <c r="O4029" s="33">
        <f>+'Categorias-9 feb-Depurado'!Y4028</f>
        <v>3454.8000000000002</v>
      </c>
      <c r="P4029" s="111">
        <f>+'Categorias-9 feb-Depurado'!AC4028</f>
        <v>44931</v>
      </c>
      <c r="Q4029" s="111">
        <f>+'Categorias-9 feb-Depurado'!AE4028</f>
        <v>44961</v>
      </c>
      <c r="R4029" s="112" t="str">
        <f>+'Categorias-9 feb-Depurado'!AB4028</f>
        <v>Compras</v>
      </c>
    </row>
    <row r="4030" spans="2:18" s="1" customFormat="1" ht="14.5" hidden="1">
      <c r="B4030" s="57" t="str">
        <f>+'Categorias-9 feb-Depurado'!B4029</f>
        <v>SATAIR USA INC</v>
      </c>
      <c r="C4030" s="30" t="s">
        <v>4900</v>
      </c>
      <c r="D4030" s="31">
        <v>5</v>
      </c>
      <c r="E4030" s="30">
        <f>+'Categorias-9 feb-Depurado'!E4029</f>
        <v>46679668</v>
      </c>
      <c r="F4030" s="30" t="str">
        <f>+'Categorias-9 feb-Depurado'!F4029</f>
        <v>SATAIR USA INC. 525 Westpark Drive Suite 400, Peachtree City GA 30269 USA</v>
      </c>
      <c r="G4030" s="30" t="str">
        <f>+'Categorias-9 feb-Depurado'!G4029</f>
        <v>Estados Unidos</v>
      </c>
      <c r="H4030" s="30">
        <f>+'Categorias-9 feb-Depurado'!H4029</f>
        <v>93280478</v>
      </c>
      <c r="I4030" s="107">
        <f>+'Categorias-9 feb-Depurado'!R4029</f>
        <v>3048202</v>
      </c>
      <c r="J4030" s="108">
        <f t="shared" si="256"/>
        <v>3048202</v>
      </c>
      <c r="K4030" s="107">
        <f t="shared" si="257"/>
        <v>5200.0522782145563</v>
      </c>
      <c r="L4030" s="109">
        <f t="shared" si="258"/>
        <v>3053402.0522782146</v>
      </c>
      <c r="M4030" s="110">
        <f t="shared" si="259"/>
        <v>2.3277736375143387E-06</v>
      </c>
      <c r="N4030" s="33" t="s">
        <v>4892</v>
      </c>
      <c r="O4030" s="33">
        <f>+'Categorias-9 feb-Depurado'!Y4029</f>
        <v>619.04999999999995</v>
      </c>
      <c r="P4030" s="111">
        <f>+'Categorias-9 feb-Depurado'!AC4029</f>
        <v>44931</v>
      </c>
      <c r="Q4030" s="111">
        <f>+'Categorias-9 feb-Depurado'!AE4029</f>
        <v>44961</v>
      </c>
      <c r="R4030" s="112" t="str">
        <f>+'Categorias-9 feb-Depurado'!AB4029</f>
        <v>Compras</v>
      </c>
    </row>
    <row r="4031" spans="2:18" s="1" customFormat="1" ht="14.5" hidden="1">
      <c r="B4031" s="57" t="str">
        <f>+'Categorias-9 feb-Depurado'!B4030</f>
        <v>SATAIR USA INC</v>
      </c>
      <c r="C4031" s="30" t="s">
        <v>4900</v>
      </c>
      <c r="D4031" s="31">
        <v>5</v>
      </c>
      <c r="E4031" s="30">
        <f>+'Categorias-9 feb-Depurado'!E4030</f>
        <v>46679668</v>
      </c>
      <c r="F4031" s="30" t="str">
        <f>+'Categorias-9 feb-Depurado'!F4030</f>
        <v>SATAIR USA INC. 525 Westpark Drive Suite 400, Peachtree City GA 30269 USA</v>
      </c>
      <c r="G4031" s="30" t="str">
        <f>+'Categorias-9 feb-Depurado'!G4030</f>
        <v>Estados Unidos</v>
      </c>
      <c r="H4031" s="30">
        <f>+'Categorias-9 feb-Depurado'!H4030</f>
        <v>93281025</v>
      </c>
      <c r="I4031" s="107">
        <f>+'Categorias-9 feb-Depurado'!R4030</f>
        <v>39749039</v>
      </c>
      <c r="J4031" s="108">
        <f t="shared" si="256"/>
        <v>39749039</v>
      </c>
      <c r="K4031" s="107">
        <f t="shared" si="257"/>
        <v>67809.508952749602</v>
      </c>
      <c r="L4031" s="109">
        <f t="shared" si="258"/>
        <v>39816848.508952752</v>
      </c>
      <c r="M4031" s="110">
        <f t="shared" si="259"/>
        <v>3.0354538544600822E-05</v>
      </c>
      <c r="N4031" s="33" t="s">
        <v>4892</v>
      </c>
      <c r="O4031" s="33">
        <f>+'Categorias-9 feb-Depurado'!Y4030</f>
        <v>8072.5100000000002</v>
      </c>
      <c r="P4031" s="111">
        <f>+'Categorias-9 feb-Depurado'!AC4030</f>
        <v>44931</v>
      </c>
      <c r="Q4031" s="111">
        <f>+'Categorias-9 feb-Depurado'!AE4030</f>
        <v>44961</v>
      </c>
      <c r="R4031" s="112" t="str">
        <f>+'Categorias-9 feb-Depurado'!AB4030</f>
        <v>Compras</v>
      </c>
    </row>
    <row r="4032" spans="2:18" s="1" customFormat="1" ht="14.5" hidden="1">
      <c r="B4032" s="57" t="str">
        <f>+'Categorias-9 feb-Depurado'!B4031</f>
        <v>SATAIR USA INC</v>
      </c>
      <c r="C4032" s="30" t="s">
        <v>4900</v>
      </c>
      <c r="D4032" s="31">
        <v>5</v>
      </c>
      <c r="E4032" s="30">
        <f>+'Categorias-9 feb-Depurado'!E4031</f>
        <v>46679668</v>
      </c>
      <c r="F4032" s="30" t="str">
        <f>+'Categorias-9 feb-Depurado'!F4031</f>
        <v>SATAIR USA INC. 525 Westpark Drive Suite 400, Peachtree City GA 30269 USA</v>
      </c>
      <c r="G4032" s="30" t="str">
        <f>+'Categorias-9 feb-Depurado'!G4031</f>
        <v>Estados Unidos</v>
      </c>
      <c r="H4032" s="30">
        <f>+'Categorias-9 feb-Depurado'!H4031</f>
        <v>93281027</v>
      </c>
      <c r="I4032" s="107">
        <f>+'Categorias-9 feb-Depurado'!R4031</f>
        <v>26499343</v>
      </c>
      <c r="J4032" s="108">
        <f t="shared" si="256"/>
        <v>26499343</v>
      </c>
      <c r="K4032" s="107">
        <f t="shared" si="257"/>
        <v>45206.311438132696</v>
      </c>
      <c r="L4032" s="109">
        <f t="shared" si="258"/>
        <v>26544549.311438132</v>
      </c>
      <c r="M4032" s="110">
        <f t="shared" si="259"/>
        <v>2.0236346556707896E-05</v>
      </c>
      <c r="N4032" s="33" t="s">
        <v>4892</v>
      </c>
      <c r="O4032" s="33">
        <f>+'Categorias-9 feb-Depurado'!Y4031</f>
        <v>5381.6700000000001</v>
      </c>
      <c r="P4032" s="111">
        <f>+'Categorias-9 feb-Depurado'!AC4031</f>
        <v>44931</v>
      </c>
      <c r="Q4032" s="111">
        <f>+'Categorias-9 feb-Depurado'!AE4031</f>
        <v>44961</v>
      </c>
      <c r="R4032" s="112" t="str">
        <f>+'Categorias-9 feb-Depurado'!AB4031</f>
        <v>Compras</v>
      </c>
    </row>
    <row r="4033" spans="2:18" s="1" customFormat="1" ht="14.5" hidden="1">
      <c r="B4033" s="57" t="str">
        <f>+'Categorias-9 feb-Depurado'!B4032</f>
        <v>SATAIR USA INC</v>
      </c>
      <c r="C4033" s="30" t="s">
        <v>4900</v>
      </c>
      <c r="D4033" s="31">
        <v>5</v>
      </c>
      <c r="E4033" s="30">
        <f>+'Categorias-9 feb-Depurado'!E4032</f>
        <v>46679668</v>
      </c>
      <c r="F4033" s="30" t="str">
        <f>+'Categorias-9 feb-Depurado'!F4032</f>
        <v>SATAIR USA INC. 525 Westpark Drive Suite 400, Peachtree City GA 30269 USA</v>
      </c>
      <c r="G4033" s="30" t="str">
        <f>+'Categorias-9 feb-Depurado'!G4032</f>
        <v>Estados Unidos</v>
      </c>
      <c r="H4033" s="30">
        <f>+'Categorias-9 feb-Depurado'!H4032</f>
        <v>93281026</v>
      </c>
      <c r="I4033" s="107">
        <f>+'Categorias-9 feb-Depurado'!R4032</f>
        <v>39749039</v>
      </c>
      <c r="J4033" s="108">
        <f t="shared" si="256"/>
        <v>39749039</v>
      </c>
      <c r="K4033" s="107">
        <f t="shared" si="257"/>
        <v>67809.508952749602</v>
      </c>
      <c r="L4033" s="109">
        <f t="shared" si="258"/>
        <v>39816848.508952752</v>
      </c>
      <c r="M4033" s="110">
        <f t="shared" si="259"/>
        <v>3.0354538544600822E-05</v>
      </c>
      <c r="N4033" s="33" t="s">
        <v>4892</v>
      </c>
      <c r="O4033" s="33">
        <f>+'Categorias-9 feb-Depurado'!Y4032</f>
        <v>8072.5100000000002</v>
      </c>
      <c r="P4033" s="111">
        <f>+'Categorias-9 feb-Depurado'!AC4032</f>
        <v>44931</v>
      </c>
      <c r="Q4033" s="111">
        <f>+'Categorias-9 feb-Depurado'!AE4032</f>
        <v>44961</v>
      </c>
      <c r="R4033" s="112" t="str">
        <f>+'Categorias-9 feb-Depurado'!AB4032</f>
        <v>Compras</v>
      </c>
    </row>
    <row r="4034" spans="2:18" s="1" customFormat="1" ht="14.5" hidden="1">
      <c r="B4034" s="57" t="str">
        <f>+'Categorias-9 feb-Depurado'!B4033</f>
        <v>SATAIR USA INC</v>
      </c>
      <c r="C4034" s="30" t="s">
        <v>4900</v>
      </c>
      <c r="D4034" s="31">
        <v>5</v>
      </c>
      <c r="E4034" s="30">
        <f>+'Categorias-9 feb-Depurado'!E4033</f>
        <v>46679668</v>
      </c>
      <c r="F4034" s="30" t="str">
        <f>+'Categorias-9 feb-Depurado'!F4033</f>
        <v>SATAIR USA INC. 525 Westpark Drive Suite 400, Peachtree City GA 30269 USA</v>
      </c>
      <c r="G4034" s="30" t="str">
        <f>+'Categorias-9 feb-Depurado'!G4033</f>
        <v>Estados Unidos</v>
      </c>
      <c r="H4034" s="30">
        <f>+'Categorias-9 feb-Depurado'!H4033</f>
        <v>93270147</v>
      </c>
      <c r="I4034" s="107">
        <f>+'Categorias-9 feb-Depurado'!R4033</f>
        <v>33241727</v>
      </c>
      <c r="J4034" s="108">
        <f t="shared" si="256"/>
        <v>33241727</v>
      </c>
      <c r="K4034" s="107">
        <f t="shared" si="257"/>
        <v>56708.419657928294</v>
      </c>
      <c r="L4034" s="109">
        <f t="shared" si="258"/>
        <v>33298435.419657927</v>
      </c>
      <c r="M4034" s="110">
        <f t="shared" si="259"/>
        <v>2.5385199463831006E-05</v>
      </c>
      <c r="N4034" s="33" t="s">
        <v>4892</v>
      </c>
      <c r="O4034" s="33">
        <f>+'Categorias-9 feb-Depurado'!Y4033</f>
        <v>6750.96</v>
      </c>
      <c r="P4034" s="111">
        <f>+'Categorias-9 feb-Depurado'!AC4033</f>
        <v>44931</v>
      </c>
      <c r="Q4034" s="111">
        <f>+'Categorias-9 feb-Depurado'!AE4033</f>
        <v>44961</v>
      </c>
      <c r="R4034" s="112" t="str">
        <f>+'Categorias-9 feb-Depurado'!AB4033</f>
        <v>Compras</v>
      </c>
    </row>
    <row r="4035" spans="2:18" s="1" customFormat="1" ht="14.5" hidden="1">
      <c r="B4035" s="57" t="str">
        <f>+'Categorias-9 feb-Depurado'!B4034</f>
        <v>SATAIR USA INC</v>
      </c>
      <c r="C4035" s="30" t="s">
        <v>4900</v>
      </c>
      <c r="D4035" s="31">
        <v>5</v>
      </c>
      <c r="E4035" s="30">
        <f>+'Categorias-9 feb-Depurado'!E4034</f>
        <v>46679668</v>
      </c>
      <c r="F4035" s="30" t="str">
        <f>+'Categorias-9 feb-Depurado'!F4034</f>
        <v>SATAIR USA INC. 525 Westpark Drive Suite 400, Peachtree City GA 30269 USA</v>
      </c>
      <c r="G4035" s="30" t="str">
        <f>+'Categorias-9 feb-Depurado'!G4034</f>
        <v>Estados Unidos</v>
      </c>
      <c r="H4035" s="30">
        <f>+'Categorias-9 feb-Depurado'!H4034</f>
        <v>93269621</v>
      </c>
      <c r="I4035" s="107">
        <f>+'Categorias-9 feb-Depurado'!R4034</f>
        <v>1461797</v>
      </c>
      <c r="J4035" s="108">
        <f t="shared" si="256"/>
        <v>1461797</v>
      </c>
      <c r="K4035" s="107">
        <f t="shared" si="257"/>
        <v>1994.651259139338</v>
      </c>
      <c r="L4035" s="109">
        <f t="shared" si="258"/>
        <v>1463791.6512591394</v>
      </c>
      <c r="M4035" s="110">
        <f t="shared" si="259"/>
        <v>1.1159275975701544E-06</v>
      </c>
      <c r="N4035" s="33" t="s">
        <v>4892</v>
      </c>
      <c r="O4035" s="33">
        <f>+'Categorias-9 feb-Depurado'!Y4034</f>
        <v>292.97000000000003</v>
      </c>
      <c r="P4035" s="111">
        <f>+'Categorias-9 feb-Depurado'!AC4034</f>
        <v>44932</v>
      </c>
      <c r="Q4035" s="111">
        <f>+'Categorias-9 feb-Depurado'!AE4034</f>
        <v>44962</v>
      </c>
      <c r="R4035" s="112" t="str">
        <f>+'Categorias-9 feb-Depurado'!AB4034</f>
        <v>Compras</v>
      </c>
    </row>
    <row r="4036" spans="2:18" s="1" customFormat="1" ht="14.5" hidden="1">
      <c r="B4036" s="57" t="str">
        <f>+'Categorias-9 feb-Depurado'!B4035</f>
        <v>SATAIR USA INC</v>
      </c>
      <c r="C4036" s="30" t="s">
        <v>4900</v>
      </c>
      <c r="D4036" s="31">
        <v>5</v>
      </c>
      <c r="E4036" s="30">
        <f>+'Categorias-9 feb-Depurado'!E4035</f>
        <v>46679668</v>
      </c>
      <c r="F4036" s="30" t="str">
        <f>+'Categorias-9 feb-Depurado'!F4035</f>
        <v>SATAIR USA INC. 525 Westpark Drive Suite 400, Peachtree City GA 30269 USA</v>
      </c>
      <c r="G4036" s="30" t="str">
        <f>+'Categorias-9 feb-Depurado'!G4035</f>
        <v>Estados Unidos</v>
      </c>
      <c r="H4036" s="30">
        <f>+'Categorias-9 feb-Depurado'!H4035</f>
        <v>93283047</v>
      </c>
      <c r="I4036" s="107">
        <f>+'Categorias-9 feb-Depurado'!R4035</f>
        <v>18578699</v>
      </c>
      <c r="J4036" s="108">
        <f t="shared" si="256"/>
        <v>18578699</v>
      </c>
      <c r="K4036" s="107">
        <f t="shared" si="257"/>
        <v>6334.5112259842717</v>
      </c>
      <c r="L4036" s="109">
        <f t="shared" si="258"/>
        <v>18585033.511225984</v>
      </c>
      <c r="M4036" s="110">
        <f t="shared" si="259"/>
        <v>1.4168376885537817E-05</v>
      </c>
      <c r="N4036" s="33" t="s">
        <v>4892</v>
      </c>
      <c r="O4036" s="33">
        <f>+'Categorias-9 feb-Depurado'!Y4035</f>
        <v>3802.6999999999998</v>
      </c>
      <c r="P4036" s="111">
        <f>+'Categorias-9 feb-Depurado'!AC4035</f>
        <v>44935</v>
      </c>
      <c r="Q4036" s="111">
        <f>+'Categorias-9 feb-Depurado'!AE4035</f>
        <v>44965</v>
      </c>
      <c r="R4036" s="112" t="str">
        <f>+'Categorias-9 feb-Depurado'!AB4035</f>
        <v>Compras</v>
      </c>
    </row>
    <row r="4037" spans="2:18" s="1" customFormat="1" ht="14.5" hidden="1">
      <c r="B4037" s="57" t="str">
        <f>+'Categorias-9 feb-Depurado'!B4036</f>
        <v>SATAIR USA INC</v>
      </c>
      <c r="C4037" s="30" t="s">
        <v>4900</v>
      </c>
      <c r="D4037" s="31">
        <v>5</v>
      </c>
      <c r="E4037" s="30">
        <f>+'Categorias-9 feb-Depurado'!E4036</f>
        <v>46679668</v>
      </c>
      <c r="F4037" s="30" t="str">
        <f>+'Categorias-9 feb-Depurado'!F4036</f>
        <v>SATAIR USA INC. 525 Westpark Drive Suite 400, Peachtree City GA 30269 USA</v>
      </c>
      <c r="G4037" s="30" t="str">
        <f>+'Categorias-9 feb-Depurado'!G4036</f>
        <v>Estados Unidos</v>
      </c>
      <c r="H4037" s="30">
        <f>+'Categorias-9 feb-Depurado'!H4036</f>
        <v>93284820</v>
      </c>
      <c r="I4037" s="107">
        <f>+'Categorias-9 feb-Depurado'!R4036</f>
        <v>6733270</v>
      </c>
      <c r="J4037" s="108">
        <f t="shared" si="256"/>
        <v>6733270</v>
      </c>
      <c r="K4037" s="107">
        <f t="shared" si="257"/>
        <v>0</v>
      </c>
      <c r="L4037" s="109">
        <f t="shared" si="258"/>
        <v>6733270</v>
      </c>
      <c r="M4037" s="110">
        <f t="shared" si="259"/>
        <v>5.1331361320635074E-06</v>
      </c>
      <c r="N4037" s="33" t="s">
        <v>4892</v>
      </c>
      <c r="O4037" s="33">
        <f>+'Categorias-9 feb-Depurado'!Y4036</f>
        <v>1378.1700000000001</v>
      </c>
      <c r="P4037" s="111">
        <f>+'Categorias-9 feb-Depurado'!AC4036</f>
        <v>44936</v>
      </c>
      <c r="Q4037" s="111">
        <f>+'Categorias-9 feb-Depurado'!AE4036</f>
        <v>44966</v>
      </c>
      <c r="R4037" s="112" t="str">
        <f>+'Categorias-9 feb-Depurado'!AB4036</f>
        <v>Compras</v>
      </c>
    </row>
    <row r="4038" spans="2:18" s="1" customFormat="1" ht="14.5" hidden="1">
      <c r="B4038" s="57" t="str">
        <f>+'Categorias-9 feb-Depurado'!B4037</f>
        <v>SATAIR USA INC</v>
      </c>
      <c r="C4038" s="30" t="s">
        <v>4900</v>
      </c>
      <c r="D4038" s="31">
        <v>5</v>
      </c>
      <c r="E4038" s="30">
        <f>+'Categorias-9 feb-Depurado'!E4037</f>
        <v>46679668</v>
      </c>
      <c r="F4038" s="30" t="str">
        <f>+'Categorias-9 feb-Depurado'!F4037</f>
        <v>SATAIR USA INC. 525 Westpark Drive Suite 400, Peachtree City GA 30269 USA</v>
      </c>
      <c r="G4038" s="30" t="str">
        <f>+'Categorias-9 feb-Depurado'!G4037</f>
        <v>Estados Unidos</v>
      </c>
      <c r="H4038" s="30">
        <f>+'Categorias-9 feb-Depurado'!H4037</f>
        <v>93285923</v>
      </c>
      <c r="I4038" s="107">
        <f>+'Categorias-9 feb-Depurado'!R4037</f>
        <v>6706855</v>
      </c>
      <c r="J4038" s="108">
        <f t="shared" si="256"/>
        <v>0</v>
      </c>
      <c r="K4038" s="107">
        <f t="shared" si="257"/>
        <v>0</v>
      </c>
      <c r="L4038" s="109">
        <f t="shared" si="258"/>
        <v>6706855</v>
      </c>
      <c r="M4038" s="110">
        <f t="shared" si="259"/>
        <v>5.1129985479582424E-06</v>
      </c>
      <c r="N4038" s="33" t="s">
        <v>4892</v>
      </c>
      <c r="O4038" s="33">
        <f>+'Categorias-9 feb-Depurado'!Y4037</f>
        <v>1394.98</v>
      </c>
      <c r="P4038" s="111">
        <f>+'Categorias-9 feb-Depurado'!AC4037</f>
        <v>44937</v>
      </c>
      <c r="Q4038" s="111">
        <f>+'Categorias-9 feb-Depurado'!AE4037</f>
        <v>44967</v>
      </c>
      <c r="R4038" s="112" t="str">
        <f>+'Categorias-9 feb-Depurado'!AB4037</f>
        <v>Compras</v>
      </c>
    </row>
    <row r="4039" spans="2:18" s="1" customFormat="1" ht="14.5" hidden="1">
      <c r="B4039" s="57" t="str">
        <f>+'Categorias-9 feb-Depurado'!B4038</f>
        <v>SATAIR USA INC</v>
      </c>
      <c r="C4039" s="30" t="s">
        <v>4900</v>
      </c>
      <c r="D4039" s="31">
        <v>5</v>
      </c>
      <c r="E4039" s="30">
        <f>+'Categorias-9 feb-Depurado'!E4038</f>
        <v>46679668</v>
      </c>
      <c r="F4039" s="30" t="str">
        <f>+'Categorias-9 feb-Depurado'!F4038</f>
        <v>SATAIR USA INC. 525 Westpark Drive Suite 400, Peachtree City GA 30269 USA</v>
      </c>
      <c r="G4039" s="30" t="str">
        <f>+'Categorias-9 feb-Depurado'!G4038</f>
        <v>Estados Unidos</v>
      </c>
      <c r="H4039" s="30">
        <f>+'Categorias-9 feb-Depurado'!H4038</f>
        <v>93285922</v>
      </c>
      <c r="I4039" s="107">
        <f>+'Categorias-9 feb-Depurado'!R4038</f>
        <v>3515692</v>
      </c>
      <c r="J4039" s="108">
        <f t="shared" si="256"/>
        <v>0</v>
      </c>
      <c r="K4039" s="107">
        <f t="shared" si="257"/>
        <v>0</v>
      </c>
      <c r="L4039" s="109">
        <f t="shared" si="258"/>
        <v>3515692</v>
      </c>
      <c r="M4039" s="110">
        <f t="shared" si="259"/>
        <v>2.6802022842402901E-06</v>
      </c>
      <c r="N4039" s="33" t="s">
        <v>4892</v>
      </c>
      <c r="O4039" s="33">
        <f>+'Categorias-9 feb-Depurado'!Y4038</f>
        <v>731.24000000000001</v>
      </c>
      <c r="P4039" s="111">
        <f>+'Categorias-9 feb-Depurado'!AC4038</f>
        <v>44937</v>
      </c>
      <c r="Q4039" s="111">
        <f>+'Categorias-9 feb-Depurado'!AE4038</f>
        <v>44967</v>
      </c>
      <c r="R4039" s="112" t="str">
        <f>+'Categorias-9 feb-Depurado'!AB4038</f>
        <v>Compras</v>
      </c>
    </row>
    <row r="4040" spans="2:18" s="1" customFormat="1" ht="14.5" hidden="1">
      <c r="B4040" s="57" t="str">
        <f>+'Categorias-9 feb-Depurado'!B4039</f>
        <v>SATAIR USA INC</v>
      </c>
      <c r="C4040" s="30" t="s">
        <v>4900</v>
      </c>
      <c r="D4040" s="31">
        <v>5</v>
      </c>
      <c r="E4040" s="30">
        <f>+'Categorias-9 feb-Depurado'!E4039</f>
        <v>46679668</v>
      </c>
      <c r="F4040" s="30" t="str">
        <f>+'Categorias-9 feb-Depurado'!F4039</f>
        <v>SATAIR USA INC. 525 Westpark Drive Suite 400, Peachtree City GA 30269 USA</v>
      </c>
      <c r="G4040" s="30" t="str">
        <f>+'Categorias-9 feb-Depurado'!G4039</f>
        <v>Estados Unidos</v>
      </c>
      <c r="H4040" s="30">
        <f>+'Categorias-9 feb-Depurado'!H4039</f>
        <v>93299187</v>
      </c>
      <c r="I4040" s="107">
        <f>+'Categorias-9 feb-Depurado'!R4039</f>
        <v>20678738</v>
      </c>
      <c r="J4040" s="108">
        <f t="shared" si="256"/>
        <v>0</v>
      </c>
      <c r="K4040" s="107">
        <f t="shared" si="257"/>
        <v>0</v>
      </c>
      <c r="L4040" s="109">
        <f t="shared" si="258"/>
        <v>20678738</v>
      </c>
      <c r="M4040" s="110">
        <f t="shared" si="259"/>
        <v>1.5764521130635586E-05</v>
      </c>
      <c r="N4040" s="33" t="s">
        <v>4892</v>
      </c>
      <c r="O4040" s="33">
        <f>+'Categorias-9 feb-Depurado'!Y4039</f>
        <v>4563.0799999999999</v>
      </c>
      <c r="P4040" s="111">
        <f>+'Categorias-9 feb-Depurado'!AC4039</f>
        <v>44953</v>
      </c>
      <c r="Q4040" s="111">
        <f>+'Categorias-9 feb-Depurado'!AE4039</f>
        <v>44983</v>
      </c>
      <c r="R4040" s="112" t="str">
        <f>+'Categorias-9 feb-Depurado'!AB4039</f>
        <v>Compras</v>
      </c>
    </row>
    <row r="4041" spans="2:18" s="1" customFormat="1" ht="14.5" hidden="1">
      <c r="B4041" s="57" t="str">
        <f>+'Categorias-9 feb-Depurado'!B4040</f>
        <v>SATAIR USA INC</v>
      </c>
      <c r="C4041" s="30" t="s">
        <v>4900</v>
      </c>
      <c r="D4041" s="31">
        <v>5</v>
      </c>
      <c r="E4041" s="30">
        <f>+'Categorias-9 feb-Depurado'!E4040</f>
        <v>46679668</v>
      </c>
      <c r="F4041" s="30" t="str">
        <f>+'Categorias-9 feb-Depurado'!F4040</f>
        <v>SATAIR USA INC. 525 Westpark Drive Suite 400, Peachtree City GA 30269 USA</v>
      </c>
      <c r="G4041" s="30" t="str">
        <f>+'Categorias-9 feb-Depurado'!G4040</f>
        <v>Estados Unidos</v>
      </c>
      <c r="H4041" s="30">
        <f>+'Categorias-9 feb-Depurado'!H4040</f>
        <v>93309863</v>
      </c>
      <c r="I4041" s="107">
        <f>+'Categorias-9 feb-Depurado'!R4040</f>
        <v>3176922</v>
      </c>
      <c r="J4041" s="108">
        <f t="shared" si="256"/>
        <v>0</v>
      </c>
      <c r="K4041" s="107">
        <f t="shared" si="257"/>
        <v>0</v>
      </c>
      <c r="L4041" s="109">
        <f t="shared" si="258"/>
        <v>3176922</v>
      </c>
      <c r="M4041" s="110">
        <f t="shared" si="259"/>
        <v>2.421939578681304E-06</v>
      </c>
      <c r="N4041" s="33" t="s">
        <v>4892</v>
      </c>
      <c r="O4041" s="33">
        <f>+'Categorias-9 feb-Depurado'!Y4040</f>
        <v>683.39999999999998</v>
      </c>
      <c r="P4041" s="111">
        <f>+'Categorias-9 feb-Depurado'!AC4040</f>
        <v>44959</v>
      </c>
      <c r="Q4041" s="111">
        <f>+'Categorias-9 feb-Depurado'!AE4040</f>
        <v>44989</v>
      </c>
      <c r="R4041" s="112" t="str">
        <f>+'Categorias-9 feb-Depurado'!AB4040</f>
        <v>Compras</v>
      </c>
    </row>
    <row r="4042" spans="2:18" s="1" customFormat="1" ht="14.5" hidden="1">
      <c r="B4042" s="57" t="str">
        <f>+'Categorias-9 feb-Depurado'!B4041</f>
        <v>SATAIR USA INC</v>
      </c>
      <c r="C4042" s="30" t="s">
        <v>4900</v>
      </c>
      <c r="D4042" s="31">
        <v>5</v>
      </c>
      <c r="E4042" s="30">
        <f>+'Categorias-9 feb-Depurado'!E4041</f>
        <v>46679668</v>
      </c>
      <c r="F4042" s="30" t="str">
        <f>+'Categorias-9 feb-Depurado'!F4041</f>
        <v>SATAIR USA INC. 525 Westpark Drive Suite 400, Peachtree City GA 30269 USA</v>
      </c>
      <c r="G4042" s="30" t="str">
        <f>+'Categorias-9 feb-Depurado'!G4041</f>
        <v>Estados Unidos</v>
      </c>
      <c r="H4042" s="30">
        <f>+'Categorias-9 feb-Depurado'!H4041</f>
        <v>93309861</v>
      </c>
      <c r="I4042" s="107">
        <f>+'Categorias-9 feb-Depurado'!R4041</f>
        <v>13881948</v>
      </c>
      <c r="J4042" s="108">
        <f t="shared" si="256"/>
        <v>0</v>
      </c>
      <c r="K4042" s="107">
        <f t="shared" si="257"/>
        <v>0</v>
      </c>
      <c r="L4042" s="109">
        <f t="shared" si="258"/>
        <v>13881948</v>
      </c>
      <c r="M4042" s="110">
        <f t="shared" si="259"/>
        <v>1.0582960264808443E-05</v>
      </c>
      <c r="N4042" s="33" t="s">
        <v>4892</v>
      </c>
      <c r="O4042" s="33">
        <f>+'Categorias-9 feb-Depurado'!Y4041</f>
        <v>2986.1999999999998</v>
      </c>
      <c r="P4042" s="111">
        <f>+'Categorias-9 feb-Depurado'!AC4041</f>
        <v>44959</v>
      </c>
      <c r="Q4042" s="111">
        <f>+'Categorias-9 feb-Depurado'!AE4041</f>
        <v>44989</v>
      </c>
      <c r="R4042" s="112" t="str">
        <f>+'Categorias-9 feb-Depurado'!AB4041</f>
        <v>Compras</v>
      </c>
    </row>
    <row r="4043" spans="2:18" s="1" customFormat="1" ht="14.5" hidden="1">
      <c r="B4043" s="57" t="str">
        <f>+'Categorias-9 feb-Depurado'!B4042</f>
        <v>SATAIR USA INC</v>
      </c>
      <c r="C4043" s="30" t="s">
        <v>4900</v>
      </c>
      <c r="D4043" s="31">
        <v>5</v>
      </c>
      <c r="E4043" s="30">
        <f>+'Categorias-9 feb-Depurado'!E4042</f>
        <v>46679668</v>
      </c>
      <c r="F4043" s="30" t="str">
        <f>+'Categorias-9 feb-Depurado'!F4042</f>
        <v>SATAIR USA INC. 525 Westpark Drive Suite 400, Peachtree City GA 30269 USA</v>
      </c>
      <c r="G4043" s="30" t="str">
        <f>+'Categorias-9 feb-Depurado'!G4042</f>
        <v>Estados Unidos</v>
      </c>
      <c r="H4043" s="30">
        <f>+'Categorias-9 feb-Depurado'!H4042</f>
        <v>93309854</v>
      </c>
      <c r="I4043" s="107">
        <f>+'Categorias-9 feb-Depurado'!R4042</f>
        <v>17661155</v>
      </c>
      <c r="J4043" s="108">
        <f t="shared" si="256"/>
        <v>0</v>
      </c>
      <c r="K4043" s="107">
        <f t="shared" si="257"/>
        <v>0</v>
      </c>
      <c r="L4043" s="109">
        <f t="shared" si="258"/>
        <v>17661155</v>
      </c>
      <c r="M4043" s="110">
        <f t="shared" si="259"/>
        <v>1.3464054295234572E-05</v>
      </c>
      <c r="N4043" s="33" t="s">
        <v>4892</v>
      </c>
      <c r="O4043" s="33">
        <f>+'Categorias-9 feb-Depurado'!Y4042</f>
        <v>3799.1599999999999</v>
      </c>
      <c r="P4043" s="111">
        <f>+'Categorias-9 feb-Depurado'!AC4042</f>
        <v>44959</v>
      </c>
      <c r="Q4043" s="111">
        <f>+'Categorias-9 feb-Depurado'!AE4042</f>
        <v>44989</v>
      </c>
      <c r="R4043" s="112" t="str">
        <f>+'Categorias-9 feb-Depurado'!AB4042</f>
        <v>Compras</v>
      </c>
    </row>
    <row r="4044" spans="2:18" s="1" customFormat="1" ht="14.5" hidden="1">
      <c r="B4044" s="57" t="str">
        <f>+'Categorias-9 feb-Depurado'!B4043</f>
        <v>SATAIR USA INC</v>
      </c>
      <c r="C4044" s="30" t="s">
        <v>4900</v>
      </c>
      <c r="D4044" s="31">
        <v>5</v>
      </c>
      <c r="E4044" s="30">
        <f>+'Categorias-9 feb-Depurado'!E4043</f>
        <v>46679668</v>
      </c>
      <c r="F4044" s="30" t="str">
        <f>+'Categorias-9 feb-Depurado'!F4043</f>
        <v>SATAIR USA INC. 525 Westpark Drive Suite 400, Peachtree City GA 30269 USA</v>
      </c>
      <c r="G4044" s="30" t="str">
        <f>+'Categorias-9 feb-Depurado'!G4043</f>
        <v>Estados Unidos</v>
      </c>
      <c r="H4044" s="30">
        <f>+'Categorias-9 feb-Depurado'!H4043</f>
        <v>93309866</v>
      </c>
      <c r="I4044" s="107">
        <f>+'Categorias-9 feb-Depurado'!R4043</f>
        <v>714040</v>
      </c>
      <c r="J4044" s="108">
        <f t="shared" si="256"/>
        <v>0</v>
      </c>
      <c r="K4044" s="107">
        <f t="shared" si="257"/>
        <v>0</v>
      </c>
      <c r="L4044" s="109">
        <f t="shared" si="258"/>
        <v>714040</v>
      </c>
      <c r="M4044" s="110">
        <f t="shared" si="259"/>
        <v>5.4435133653315949E-07</v>
      </c>
      <c r="N4044" s="33" t="s">
        <v>4892</v>
      </c>
      <c r="O4044" s="33">
        <f>+'Categorias-9 feb-Depurado'!Y4043</f>
        <v>153.59999999999999</v>
      </c>
      <c r="P4044" s="111">
        <f>+'Categorias-9 feb-Depurado'!AC4043</f>
        <v>44959</v>
      </c>
      <c r="Q4044" s="111">
        <f>+'Categorias-9 feb-Depurado'!AE4043</f>
        <v>44989</v>
      </c>
      <c r="R4044" s="112" t="str">
        <f>+'Categorias-9 feb-Depurado'!AB4043</f>
        <v>Compras</v>
      </c>
    </row>
    <row r="4045" spans="2:18" s="1" customFormat="1" ht="14.5" hidden="1">
      <c r="B4045" s="57" t="str">
        <f>+'Categorias-9 feb-Depurado'!B4044</f>
        <v>SATAIR USA INC</v>
      </c>
      <c r="C4045" s="30" t="s">
        <v>4900</v>
      </c>
      <c r="D4045" s="31">
        <v>5</v>
      </c>
      <c r="E4045" s="30">
        <f>+'Categorias-9 feb-Depurado'!E4044</f>
        <v>46679668</v>
      </c>
      <c r="F4045" s="30" t="str">
        <f>+'Categorias-9 feb-Depurado'!F4044</f>
        <v>SATAIR USA INC. 525 Westpark Drive Suite 400, Peachtree City GA 30269 USA</v>
      </c>
      <c r="G4045" s="30" t="str">
        <f>+'Categorias-9 feb-Depurado'!G4044</f>
        <v>Estados Unidos</v>
      </c>
      <c r="H4045" s="30">
        <f>+'Categorias-9 feb-Depurado'!H4044</f>
        <v>93309859</v>
      </c>
      <c r="I4045" s="107">
        <f>+'Categorias-9 feb-Depurado'!R4044</f>
        <v>2723859</v>
      </c>
      <c r="J4045" s="108">
        <f t="shared" si="256"/>
        <v>0</v>
      </c>
      <c r="K4045" s="107">
        <f t="shared" si="257"/>
        <v>0</v>
      </c>
      <c r="L4045" s="109">
        <f t="shared" si="258"/>
        <v>2723859</v>
      </c>
      <c r="M4045" s="110">
        <f t="shared" si="259"/>
        <v>2.0765451335749754E-06</v>
      </c>
      <c r="N4045" s="33" t="s">
        <v>4892</v>
      </c>
      <c r="O4045" s="33">
        <f>+'Categorias-9 feb-Depurado'!Y4044</f>
        <v>585.94000000000005</v>
      </c>
      <c r="P4045" s="111">
        <f>+'Categorias-9 feb-Depurado'!AC4044</f>
        <v>44959</v>
      </c>
      <c r="Q4045" s="111">
        <f>+'Categorias-9 feb-Depurado'!AE4044</f>
        <v>44989</v>
      </c>
      <c r="R4045" s="112" t="str">
        <f>+'Categorias-9 feb-Depurado'!AB4044</f>
        <v>Compras</v>
      </c>
    </row>
    <row r="4046" spans="2:18" s="1" customFormat="1" ht="14.5" hidden="1">
      <c r="B4046" s="57" t="str">
        <f>+'Categorias-9 feb-Depurado'!B4045</f>
        <v>SATAIR USA INC</v>
      </c>
      <c r="C4046" s="30" t="s">
        <v>4900</v>
      </c>
      <c r="D4046" s="31">
        <v>5</v>
      </c>
      <c r="E4046" s="30">
        <f>+'Categorias-9 feb-Depurado'!E4045</f>
        <v>46679668</v>
      </c>
      <c r="F4046" s="30" t="str">
        <f>+'Categorias-9 feb-Depurado'!F4045</f>
        <v>SATAIR USA INC. 525 Westpark Drive Suite 400, Peachtree City GA 30269 USA</v>
      </c>
      <c r="G4046" s="30" t="str">
        <f>+'Categorias-9 feb-Depurado'!G4045</f>
        <v>Estados Unidos</v>
      </c>
      <c r="H4046" s="30">
        <f>+'Categorias-9 feb-Depurado'!H4045</f>
        <v>93309871</v>
      </c>
      <c r="I4046" s="107">
        <f>+'Categorias-9 feb-Depurado'!R4045</f>
        <v>741421</v>
      </c>
      <c r="J4046" s="108">
        <f t="shared" si="256"/>
        <v>0</v>
      </c>
      <c r="K4046" s="107">
        <f t="shared" si="257"/>
        <v>0</v>
      </c>
      <c r="L4046" s="109">
        <f t="shared" si="258"/>
        <v>741421</v>
      </c>
      <c r="M4046" s="110">
        <f t="shared" si="259"/>
        <v>5.6522535471927578E-07</v>
      </c>
      <c r="N4046" s="33" t="s">
        <v>4892</v>
      </c>
      <c r="O4046" s="33">
        <f>+'Categorias-9 feb-Depurado'!Y4045</f>
        <v>159.49000000000001</v>
      </c>
      <c r="P4046" s="111">
        <f>+'Categorias-9 feb-Depurado'!AC4045</f>
        <v>44959</v>
      </c>
      <c r="Q4046" s="111">
        <f>+'Categorias-9 feb-Depurado'!AE4045</f>
        <v>44989</v>
      </c>
      <c r="R4046" s="112" t="str">
        <f>+'Categorias-9 feb-Depurado'!AB4045</f>
        <v>Compras</v>
      </c>
    </row>
    <row r="4047" spans="2:18" s="1" customFormat="1" ht="14.5" hidden="1">
      <c r="B4047" s="57" t="str">
        <f>+'Categorias-9 feb-Depurado'!B4046</f>
        <v>SATAIR USA INC</v>
      </c>
      <c r="C4047" s="30" t="s">
        <v>4900</v>
      </c>
      <c r="D4047" s="31">
        <v>5</v>
      </c>
      <c r="E4047" s="30">
        <f>+'Categorias-9 feb-Depurado'!E4046</f>
        <v>46679668</v>
      </c>
      <c r="F4047" s="30" t="str">
        <f>+'Categorias-9 feb-Depurado'!F4046</f>
        <v>SATAIR USA INC. 525 Westpark Drive Suite 400, Peachtree City GA 30269 USA</v>
      </c>
      <c r="G4047" s="30" t="str">
        <f>+'Categorias-9 feb-Depurado'!G4046</f>
        <v>Estados Unidos</v>
      </c>
      <c r="H4047" s="30">
        <f>+'Categorias-9 feb-Depurado'!H4046</f>
        <v>93309868</v>
      </c>
      <c r="I4047" s="107">
        <f>+'Categorias-9 feb-Depurado'!R4046</f>
        <v>5318252</v>
      </c>
      <c r="J4047" s="108">
        <f t="shared" si="260" ref="J4047:J4110">+IF(Q4047&gt;$O$4,0,I4047)</f>
        <v>0</v>
      </c>
      <c r="K4047" s="107">
        <f t="shared" si="261" ref="K4047:K4110">++(((1+$O$5)^(($O$4-Q4047)/365))-1)*J4047</f>
        <v>0</v>
      </c>
      <c r="L4047" s="109">
        <f t="shared" si="262" ref="L4047:L4110">+I4047+K4047</f>
        <v>5318252</v>
      </c>
      <c r="M4047" s="110">
        <f t="shared" si="263" ref="M4047:M4110">+L4047/$E$11</f>
        <v>4.054391328525221E-06</v>
      </c>
      <c r="N4047" s="33" t="s">
        <v>4892</v>
      </c>
      <c r="O4047" s="33">
        <f>+'Categorias-9 feb-Depurado'!Y4046</f>
        <v>1144.03</v>
      </c>
      <c r="P4047" s="111">
        <f>+'Categorias-9 feb-Depurado'!AC4046</f>
        <v>44959</v>
      </c>
      <c r="Q4047" s="111">
        <f>+'Categorias-9 feb-Depurado'!AE4046</f>
        <v>44989</v>
      </c>
      <c r="R4047" s="112" t="str">
        <f>+'Categorias-9 feb-Depurado'!AB4046</f>
        <v>Compras</v>
      </c>
    </row>
    <row r="4048" spans="2:18" s="1" customFormat="1" ht="14.5" hidden="1">
      <c r="B4048" s="57" t="str">
        <f>+'Categorias-9 feb-Depurado'!B4047</f>
        <v>SATAIR USA INC</v>
      </c>
      <c r="C4048" s="30" t="s">
        <v>4900</v>
      </c>
      <c r="D4048" s="31">
        <v>5</v>
      </c>
      <c r="E4048" s="30">
        <f>+'Categorias-9 feb-Depurado'!E4047</f>
        <v>46679668</v>
      </c>
      <c r="F4048" s="30" t="str">
        <f>+'Categorias-9 feb-Depurado'!F4047</f>
        <v>SATAIR USA INC. 525 Westpark Drive Suite 400, Peachtree City GA 30269 USA</v>
      </c>
      <c r="G4048" s="30" t="str">
        <f>+'Categorias-9 feb-Depurado'!G4047</f>
        <v>Estados Unidos</v>
      </c>
      <c r="H4048" s="30">
        <f>+'Categorias-9 feb-Depurado'!H4047</f>
        <v>93309857</v>
      </c>
      <c r="I4048" s="107">
        <f>+'Categorias-9 feb-Depurado'!R4047</f>
        <v>21337533</v>
      </c>
      <c r="J4048" s="108">
        <f t="shared" si="260"/>
        <v>0</v>
      </c>
      <c r="K4048" s="107">
        <f t="shared" si="261"/>
        <v>0</v>
      </c>
      <c r="L4048" s="109">
        <f t="shared" si="262"/>
        <v>21337533</v>
      </c>
      <c r="M4048" s="110">
        <f t="shared" si="263"/>
        <v>1.6266756213756087E-05</v>
      </c>
      <c r="N4048" s="33" t="s">
        <v>4892</v>
      </c>
      <c r="O4048" s="33">
        <f>+'Categorias-9 feb-Depurado'!Y4047</f>
        <v>4590</v>
      </c>
      <c r="P4048" s="111">
        <f>+'Categorias-9 feb-Depurado'!AC4047</f>
        <v>44959</v>
      </c>
      <c r="Q4048" s="111">
        <f>+'Categorias-9 feb-Depurado'!AE4047</f>
        <v>44989</v>
      </c>
      <c r="R4048" s="112" t="str">
        <f>+'Categorias-9 feb-Depurado'!AB4047</f>
        <v>Compras</v>
      </c>
    </row>
    <row r="4049" spans="2:18" s="1" customFormat="1" ht="14.5" hidden="1">
      <c r="B4049" s="57" t="str">
        <f>+'Categorias-9 feb-Depurado'!B4048</f>
        <v>SKY MART SALES CORP</v>
      </c>
      <c r="C4049" s="30" t="s">
        <v>4900</v>
      </c>
      <c r="D4049" s="31">
        <v>5</v>
      </c>
      <c r="E4049" s="30" t="str">
        <f>+'Categorias-9 feb-Depurado'!E4048</f>
        <v>444444067</v>
      </c>
      <c r="F4049" s="30" t="str">
        <f>+'Categorias-9 feb-Depurado'!F4048</f>
        <v>9475 NW 13th St, Miami, FL 33172,</v>
      </c>
      <c r="G4049" s="30" t="str">
        <f>+'Categorias-9 feb-Depurado'!G4048</f>
        <v>Estados Unidos</v>
      </c>
      <c r="H4049" s="30">
        <f>+'Categorias-9 feb-Depurado'!H4048</f>
        <v>136379</v>
      </c>
      <c r="I4049" s="107">
        <f>+'Categorias-9 feb-Depurado'!R4048</f>
        <v>1146554</v>
      </c>
      <c r="J4049" s="108">
        <f t="shared" si="260"/>
        <v>0</v>
      </c>
      <c r="K4049" s="107">
        <f t="shared" si="261"/>
        <v>0</v>
      </c>
      <c r="L4049" s="109">
        <f t="shared" si="262"/>
        <v>1146554</v>
      </c>
      <c r="M4049" s="110">
        <f t="shared" si="263"/>
        <v>8.7408016680779814E-07</v>
      </c>
      <c r="N4049" s="33" t="s">
        <v>4892</v>
      </c>
      <c r="O4049" s="33">
        <f>+'Categorias-9 feb-Depurado'!Y4048</f>
        <v>244.25999999999999</v>
      </c>
      <c r="P4049" s="111">
        <f>+'Categorias-9 feb-Depurado'!AC4048</f>
        <v>44943</v>
      </c>
      <c r="Q4049" s="111">
        <f>+'Categorias-9 feb-Depurado'!AE4048</f>
        <v>45003</v>
      </c>
      <c r="R4049" s="112" t="str">
        <f>+'Categorias-9 feb-Depurado'!AB4048</f>
        <v>Compras</v>
      </c>
    </row>
    <row r="4050" spans="2:18" s="1" customFormat="1" ht="14.5" hidden="1">
      <c r="B4050" s="57" t="str">
        <f>+'Categorias-9 feb-Depurado'!B4049</f>
        <v>SKY MART SALES CORP</v>
      </c>
      <c r="C4050" s="30" t="s">
        <v>4900</v>
      </c>
      <c r="D4050" s="31">
        <v>5</v>
      </c>
      <c r="E4050" s="30" t="str">
        <f>+'Categorias-9 feb-Depurado'!E4049</f>
        <v>444444067</v>
      </c>
      <c r="F4050" s="30" t="str">
        <f>+'Categorias-9 feb-Depurado'!F4049</f>
        <v>9475 NW 13th St, Miami, FL 33172,</v>
      </c>
      <c r="G4050" s="30" t="str">
        <f>+'Categorias-9 feb-Depurado'!G4049</f>
        <v>Estados Unidos</v>
      </c>
      <c r="H4050" s="30">
        <f>+'Categorias-9 feb-Depurado'!H4049</f>
        <v>136612</v>
      </c>
      <c r="I4050" s="107">
        <f>+'Categorias-9 feb-Depurado'!R4049</f>
        <v>3128904</v>
      </c>
      <c r="J4050" s="108">
        <f t="shared" si="260"/>
        <v>0</v>
      </c>
      <c r="K4050" s="107">
        <f t="shared" si="261"/>
        <v>0</v>
      </c>
      <c r="L4050" s="109">
        <f t="shared" si="262"/>
        <v>3128904</v>
      </c>
      <c r="M4050" s="110">
        <f t="shared" si="263"/>
        <v>2.3853328585008529E-06</v>
      </c>
      <c r="N4050" s="33" t="s">
        <v>4892</v>
      </c>
      <c r="O4050" s="33">
        <f>+'Categorias-9 feb-Depurado'!Y4049</f>
        <v>675.54999999999995</v>
      </c>
      <c r="P4050" s="111">
        <f>+'Categorias-9 feb-Depurado'!AC4049</f>
        <v>44949</v>
      </c>
      <c r="Q4050" s="111">
        <f>+'Categorias-9 feb-Depurado'!AE4049</f>
        <v>45009</v>
      </c>
      <c r="R4050" s="112" t="str">
        <f>+'Categorias-9 feb-Depurado'!AB4049</f>
        <v>Compras</v>
      </c>
    </row>
    <row r="4051" spans="2:18" s="1" customFormat="1" ht="14.5" hidden="1">
      <c r="B4051" s="57" t="str">
        <f>+'Categorias-9 feb-Depurado'!B4050</f>
        <v>SKY MART SALES CORP</v>
      </c>
      <c r="C4051" s="30" t="s">
        <v>4900</v>
      </c>
      <c r="D4051" s="31">
        <v>5</v>
      </c>
      <c r="E4051" s="30" t="str">
        <f>+'Categorias-9 feb-Depurado'!E4050</f>
        <v>444444067</v>
      </c>
      <c r="F4051" s="30" t="str">
        <f>+'Categorias-9 feb-Depurado'!F4050</f>
        <v>9475 NW 13th St, Miami, FL 33172,</v>
      </c>
      <c r="G4051" s="30" t="str">
        <f>+'Categorias-9 feb-Depurado'!G4050</f>
        <v>Estados Unidos</v>
      </c>
      <c r="H4051" s="30">
        <f>+'Categorias-9 feb-Depurado'!H4050</f>
        <v>136603</v>
      </c>
      <c r="I4051" s="107">
        <f>+'Categorias-9 feb-Depurado'!R4050</f>
        <v>651672</v>
      </c>
      <c r="J4051" s="108">
        <f t="shared" si="260"/>
        <v>0</v>
      </c>
      <c r="K4051" s="107">
        <f t="shared" si="261"/>
        <v>0</v>
      </c>
      <c r="L4051" s="109">
        <f t="shared" si="262"/>
        <v>651672</v>
      </c>
      <c r="M4051" s="110">
        <f t="shared" si="263"/>
        <v>4.968048347168746E-07</v>
      </c>
      <c r="N4051" s="33" t="s">
        <v>4892</v>
      </c>
      <c r="O4051" s="33">
        <f>+'Categorias-9 feb-Depurado'!Y4050</f>
        <v>140.69999999999999</v>
      </c>
      <c r="P4051" s="111">
        <f>+'Categorias-9 feb-Depurado'!AC4050</f>
        <v>44949</v>
      </c>
      <c r="Q4051" s="111">
        <f>+'Categorias-9 feb-Depurado'!AE4050</f>
        <v>45009</v>
      </c>
      <c r="R4051" s="112" t="str">
        <f>+'Categorias-9 feb-Depurado'!AB4050</f>
        <v>Compras</v>
      </c>
    </row>
    <row r="4052" spans="2:18" s="1" customFormat="1" ht="14.5" hidden="1">
      <c r="B4052" s="57" t="str">
        <f>+'Categorias-9 feb-Depurado'!B4051</f>
        <v>SKY MART SALES CORP</v>
      </c>
      <c r="C4052" s="30" t="s">
        <v>4900</v>
      </c>
      <c r="D4052" s="31">
        <v>5</v>
      </c>
      <c r="E4052" s="30" t="str">
        <f>+'Categorias-9 feb-Depurado'!E4051</f>
        <v>444444067</v>
      </c>
      <c r="F4052" s="30" t="str">
        <f>+'Categorias-9 feb-Depurado'!F4051</f>
        <v>9475 NW 13th St, Miami, FL 33172,</v>
      </c>
      <c r="G4052" s="30" t="str">
        <f>+'Categorias-9 feb-Depurado'!G4051</f>
        <v>Estados Unidos</v>
      </c>
      <c r="H4052" s="30">
        <f>+'Categorias-9 feb-Depurado'!H4051</f>
        <v>136609</v>
      </c>
      <c r="I4052" s="107">
        <f>+'Categorias-9 feb-Depurado'!R4051</f>
        <v>2791953</v>
      </c>
      <c r="J4052" s="108">
        <f t="shared" si="260"/>
        <v>0</v>
      </c>
      <c r="K4052" s="107">
        <f t="shared" si="261"/>
        <v>0</v>
      </c>
      <c r="L4052" s="109">
        <f t="shared" si="262"/>
        <v>2791953</v>
      </c>
      <c r="M4052" s="110">
        <f t="shared" si="263"/>
        <v>2.1284568750879004E-06</v>
      </c>
      <c r="N4052" s="33" t="s">
        <v>4892</v>
      </c>
      <c r="O4052" s="33">
        <f>+'Categorias-9 feb-Depurado'!Y4051</f>
        <v>602.79999999999995</v>
      </c>
      <c r="P4052" s="111">
        <f>+'Categorias-9 feb-Depurado'!AC4051</f>
        <v>44949</v>
      </c>
      <c r="Q4052" s="111">
        <f>+'Categorias-9 feb-Depurado'!AE4051</f>
        <v>45009</v>
      </c>
      <c r="R4052" s="112" t="str">
        <f>+'Categorias-9 feb-Depurado'!AB4051</f>
        <v>Compras</v>
      </c>
    </row>
    <row r="4053" spans="2:18" s="1" customFormat="1" ht="14.5" hidden="1">
      <c r="B4053" s="57" t="str">
        <f>+'Categorias-9 feb-Depurado'!B4052</f>
        <v>SKY MART SALES CORP</v>
      </c>
      <c r="C4053" s="30" t="s">
        <v>4900</v>
      </c>
      <c r="D4053" s="31">
        <v>5</v>
      </c>
      <c r="E4053" s="30" t="str">
        <f>+'Categorias-9 feb-Depurado'!E4052</f>
        <v>444444067</v>
      </c>
      <c r="F4053" s="30" t="str">
        <f>+'Categorias-9 feb-Depurado'!F4052</f>
        <v>9475 NW 13th St, Miami, FL 33172,</v>
      </c>
      <c r="G4053" s="30" t="str">
        <f>+'Categorias-9 feb-Depurado'!G4052</f>
        <v>Estados Unidos</v>
      </c>
      <c r="H4053" s="30">
        <f>+'Categorias-9 feb-Depurado'!H4052</f>
        <v>136566</v>
      </c>
      <c r="I4053" s="107">
        <f>+'Categorias-9 feb-Depurado'!R4052</f>
        <v>544866</v>
      </c>
      <c r="J4053" s="108">
        <f t="shared" si="260"/>
        <v>0</v>
      </c>
      <c r="K4053" s="107">
        <f t="shared" si="261"/>
        <v>0</v>
      </c>
      <c r="L4053" s="109">
        <f t="shared" si="262"/>
        <v>544866</v>
      </c>
      <c r="M4053" s="110">
        <f t="shared" si="263"/>
        <v>4.1538084047318985E-07</v>
      </c>
      <c r="N4053" s="33" t="s">
        <v>4892</v>
      </c>
      <c r="O4053" s="33">
        <f>+'Categorias-9 feb-Depurado'!Y4052</f>
        <v>117.64</v>
      </c>
      <c r="P4053" s="111">
        <f>+'Categorias-9 feb-Depurado'!AC4052</f>
        <v>44949</v>
      </c>
      <c r="Q4053" s="111">
        <f>+'Categorias-9 feb-Depurado'!AE4052</f>
        <v>45009</v>
      </c>
      <c r="R4053" s="112" t="str">
        <f>+'Categorias-9 feb-Depurado'!AB4052</f>
        <v>Compras</v>
      </c>
    </row>
    <row r="4054" spans="2:18" s="1" customFormat="1" ht="14.5" hidden="1">
      <c r="B4054" s="57" t="str">
        <f>+'Categorias-9 feb-Depurado'!B4053</f>
        <v>SKY MART SALES CORP</v>
      </c>
      <c r="C4054" s="30" t="s">
        <v>4900</v>
      </c>
      <c r="D4054" s="31">
        <v>5</v>
      </c>
      <c r="E4054" s="30" t="str">
        <f>+'Categorias-9 feb-Depurado'!E4053</f>
        <v>444444067</v>
      </c>
      <c r="F4054" s="30" t="str">
        <f>+'Categorias-9 feb-Depurado'!F4053</f>
        <v>9475 NW 13th St, Miami, FL 33172,</v>
      </c>
      <c r="G4054" s="30" t="str">
        <f>+'Categorias-9 feb-Depurado'!G4053</f>
        <v>Estados Unidos</v>
      </c>
      <c r="H4054" s="30" t="str">
        <f>+'Categorias-9 feb-Depurado'!H4053</f>
        <v>FL137179</v>
      </c>
      <c r="I4054" s="107">
        <f>+'Categorias-9 feb-Depurado'!R4053</f>
        <v>2931569</v>
      </c>
      <c r="J4054" s="108">
        <f t="shared" si="260"/>
        <v>0</v>
      </c>
      <c r="K4054" s="107">
        <f t="shared" si="261"/>
        <v>0</v>
      </c>
      <c r="L4054" s="109">
        <f t="shared" si="262"/>
        <v>2931569</v>
      </c>
      <c r="M4054" s="110">
        <f t="shared" si="263"/>
        <v>2.2348937080404149E-06</v>
      </c>
      <c r="N4054" s="33" t="s">
        <v>4892</v>
      </c>
      <c r="O4054" s="33">
        <f>+'Categorias-9 feb-Depurado'!Y4053</f>
        <v>627.77999999999997</v>
      </c>
      <c r="P4054" s="111">
        <f>+'Categorias-9 feb-Depurado'!AC4053</f>
        <v>44963</v>
      </c>
      <c r="Q4054" s="111">
        <f>+'Categorias-9 feb-Depurado'!AE4053</f>
        <v>45023</v>
      </c>
      <c r="R4054" s="112" t="str">
        <f>+'Categorias-9 feb-Depurado'!AB4053</f>
        <v>Compras</v>
      </c>
    </row>
    <row r="4055" spans="2:18" s="1" customFormat="1" ht="14.5" hidden="1">
      <c r="B4055" s="57" t="str">
        <f>+'Categorias-9 feb-Depurado'!B4054</f>
        <v>SKY MART SALES CORP</v>
      </c>
      <c r="C4055" s="30" t="s">
        <v>4900</v>
      </c>
      <c r="D4055" s="31">
        <v>5</v>
      </c>
      <c r="E4055" s="30" t="str">
        <f>+'Categorias-9 feb-Depurado'!E4054</f>
        <v>444444067</v>
      </c>
      <c r="F4055" s="30" t="str">
        <f>+'Categorias-9 feb-Depurado'!F4054</f>
        <v>9475 NW 13th St, Miami, FL 33172,</v>
      </c>
      <c r="G4055" s="30" t="str">
        <f>+'Categorias-9 feb-Depurado'!G4054</f>
        <v>Estados Unidos</v>
      </c>
      <c r="H4055" s="30" t="str">
        <f>+'Categorias-9 feb-Depurado'!H4054</f>
        <v>FL137197</v>
      </c>
      <c r="I4055" s="107">
        <f>+'Categorias-9 feb-Depurado'!R4054</f>
        <v>1143853</v>
      </c>
      <c r="J4055" s="108">
        <f t="shared" si="260"/>
        <v>0</v>
      </c>
      <c r="K4055" s="107">
        <f t="shared" si="261"/>
        <v>0</v>
      </c>
      <c r="L4055" s="109">
        <f t="shared" si="262"/>
        <v>1143853</v>
      </c>
      <c r="M4055" s="110">
        <f t="shared" si="263"/>
        <v>8.7202104832707424E-07</v>
      </c>
      <c r="N4055" s="33" t="s">
        <v>4892</v>
      </c>
      <c r="O4055" s="33">
        <f>+'Categorias-9 feb-Depurado'!Y4054</f>
        <v>244.94999999999999</v>
      </c>
      <c r="P4055" s="111">
        <f>+'Categorias-9 feb-Depurado'!AC4054</f>
        <v>44963</v>
      </c>
      <c r="Q4055" s="111">
        <f>+'Categorias-9 feb-Depurado'!AE4054</f>
        <v>45023</v>
      </c>
      <c r="R4055" s="112" t="str">
        <f>+'Categorias-9 feb-Depurado'!AB4054</f>
        <v>Compras</v>
      </c>
    </row>
    <row r="4056" spans="2:18" s="1" customFormat="1" ht="14.5" hidden="1">
      <c r="B4056" s="57" t="str">
        <f>+'Categorias-9 feb-Depurado'!B4055</f>
        <v>SKY MART SALES CORP</v>
      </c>
      <c r="C4056" s="30" t="s">
        <v>4900</v>
      </c>
      <c r="D4056" s="31">
        <v>5</v>
      </c>
      <c r="E4056" s="30" t="str">
        <f>+'Categorias-9 feb-Depurado'!E4055</f>
        <v>444444067</v>
      </c>
      <c r="F4056" s="30" t="str">
        <f>+'Categorias-9 feb-Depurado'!F4055</f>
        <v>9475 NW 13th St, Miami, FL 33172,</v>
      </c>
      <c r="G4056" s="30" t="str">
        <f>+'Categorias-9 feb-Depurado'!G4055</f>
        <v>Estados Unidos</v>
      </c>
      <c r="H4056" s="30" t="str">
        <f>+'Categorias-9 feb-Depurado'!H4055</f>
        <v>FL137095</v>
      </c>
      <c r="I4056" s="107">
        <f>+'Categorias-9 feb-Depurado'!R4055</f>
        <v>5575389</v>
      </c>
      <c r="J4056" s="108">
        <f t="shared" si="260"/>
        <v>0</v>
      </c>
      <c r="K4056" s="107">
        <f t="shared" si="261"/>
        <v>0</v>
      </c>
      <c r="L4056" s="109">
        <f t="shared" si="262"/>
        <v>5575389</v>
      </c>
      <c r="M4056" s="110">
        <f t="shared" si="263"/>
        <v>4.25042078012755E-06</v>
      </c>
      <c r="N4056" s="33" t="s">
        <v>4892</v>
      </c>
      <c r="O4056" s="33">
        <f>+'Categorias-9 feb-Depurado'!Y4055</f>
        <v>1193.9400000000001</v>
      </c>
      <c r="P4056" s="111">
        <f>+'Categorias-9 feb-Depurado'!AC4055</f>
        <v>44963</v>
      </c>
      <c r="Q4056" s="111">
        <f>+'Categorias-9 feb-Depurado'!AE4055</f>
        <v>45023</v>
      </c>
      <c r="R4056" s="112" t="str">
        <f>+'Categorias-9 feb-Depurado'!AB4055</f>
        <v>Compras</v>
      </c>
    </row>
    <row r="4057" spans="2:18" s="1" customFormat="1" ht="14.5" hidden="1">
      <c r="B4057" s="57" t="str">
        <f>+'Categorias-9 feb-Depurado'!B4056</f>
        <v>SKY MART SALES CORP</v>
      </c>
      <c r="C4057" s="30" t="s">
        <v>4900</v>
      </c>
      <c r="D4057" s="31">
        <v>5</v>
      </c>
      <c r="E4057" s="30" t="str">
        <f>+'Categorias-9 feb-Depurado'!E4056</f>
        <v>444444067</v>
      </c>
      <c r="F4057" s="30" t="str">
        <f>+'Categorias-9 feb-Depurado'!F4056</f>
        <v>9475 NW 13th St, Miami, FL 33172,</v>
      </c>
      <c r="G4057" s="30" t="str">
        <f>+'Categorias-9 feb-Depurado'!G4056</f>
        <v>Estados Unidos</v>
      </c>
      <c r="H4057" s="30" t="str">
        <f>+'Categorias-9 feb-Depurado'!H4056</f>
        <v>FL137204</v>
      </c>
      <c r="I4057" s="107">
        <f>+'Categorias-9 feb-Depurado'!R4056</f>
        <v>2964584</v>
      </c>
      <c r="J4057" s="108">
        <f t="shared" si="260"/>
        <v>0</v>
      </c>
      <c r="K4057" s="107">
        <f t="shared" si="261"/>
        <v>0</v>
      </c>
      <c r="L4057" s="109">
        <f t="shared" si="262"/>
        <v>2964584</v>
      </c>
      <c r="M4057" s="110">
        <f t="shared" si="263"/>
        <v>2.2600628293440427E-06</v>
      </c>
      <c r="N4057" s="33" t="s">
        <v>4892</v>
      </c>
      <c r="O4057" s="33">
        <f>+'Categorias-9 feb-Depurado'!Y4056</f>
        <v>634.85000000000002</v>
      </c>
      <c r="P4057" s="111">
        <f>+'Categorias-9 feb-Depurado'!AC4056</f>
        <v>44963</v>
      </c>
      <c r="Q4057" s="111">
        <f>+'Categorias-9 feb-Depurado'!AE4056</f>
        <v>45023</v>
      </c>
      <c r="R4057" s="112" t="str">
        <f>+'Categorias-9 feb-Depurado'!AB4056</f>
        <v>Compras</v>
      </c>
    </row>
    <row r="4058" spans="2:18" s="1" customFormat="1" ht="14.5" hidden="1">
      <c r="B4058" s="57" t="str">
        <f>+'Categorias-9 feb-Depurado'!B4057</f>
        <v>SKY MART SALES CORP</v>
      </c>
      <c r="C4058" s="30" t="s">
        <v>4900</v>
      </c>
      <c r="D4058" s="31">
        <v>5</v>
      </c>
      <c r="E4058" s="30" t="str">
        <f>+'Categorias-9 feb-Depurado'!E4057</f>
        <v>444444067</v>
      </c>
      <c r="F4058" s="30" t="str">
        <f>+'Categorias-9 feb-Depurado'!F4057</f>
        <v>9475 NW 13th St, Miami, FL 33172,</v>
      </c>
      <c r="G4058" s="30" t="str">
        <f>+'Categorias-9 feb-Depurado'!G4057</f>
        <v>Estados Unidos</v>
      </c>
      <c r="H4058" s="30" t="str">
        <f>+'Categorias-9 feb-Depurado'!H4057</f>
        <v>FL137084</v>
      </c>
      <c r="I4058" s="107">
        <f>+'Categorias-9 feb-Depurado'!R4057</f>
        <v>2842471</v>
      </c>
      <c r="J4058" s="108">
        <f t="shared" si="260"/>
        <v>0</v>
      </c>
      <c r="K4058" s="107">
        <f t="shared" si="261"/>
        <v>0</v>
      </c>
      <c r="L4058" s="109">
        <f t="shared" si="262"/>
        <v>2842471</v>
      </c>
      <c r="M4058" s="110">
        <f t="shared" si="263"/>
        <v>2.1669694805707613E-06</v>
      </c>
      <c r="N4058" s="33" t="s">
        <v>4892</v>
      </c>
      <c r="O4058" s="33">
        <f>+'Categorias-9 feb-Depurado'!Y4057</f>
        <v>608.70000000000005</v>
      </c>
      <c r="P4058" s="111">
        <f>+'Categorias-9 feb-Depurado'!AC4057</f>
        <v>44963</v>
      </c>
      <c r="Q4058" s="111">
        <f>+'Categorias-9 feb-Depurado'!AE4057</f>
        <v>45023</v>
      </c>
      <c r="R4058" s="112" t="str">
        <f>+'Categorias-9 feb-Depurado'!AB4057</f>
        <v>Compras</v>
      </c>
    </row>
    <row r="4059" spans="2:18" s="1" customFormat="1" ht="14.5" hidden="1">
      <c r="B4059" s="57" t="str">
        <f>+'Categorias-9 feb-Depurado'!B4058</f>
        <v>SOLAIR GROUP LLC</v>
      </c>
      <c r="C4059" s="30" t="s">
        <v>4900</v>
      </c>
      <c r="D4059" s="31">
        <v>5</v>
      </c>
      <c r="E4059" s="30" t="str">
        <f>+'Categorias-9 feb-Depurado'!E4058</f>
        <v>444444233</v>
      </c>
      <c r="F4059" s="30" t="str">
        <f>+'Categorias-9 feb-Depurado'!F4058</f>
        <v>10421 SW 187th Terrace, Miami, FL 33157,</v>
      </c>
      <c r="G4059" s="30" t="str">
        <f>+'Categorias-9 feb-Depurado'!G4058</f>
        <v>Estados Unidos</v>
      </c>
      <c r="H4059" s="30" t="str">
        <f>+'Categorias-9 feb-Depurado'!H4058</f>
        <v>M67791</v>
      </c>
      <c r="I4059" s="107">
        <f>+'Categorias-9 feb-Depurado'!R4058</f>
        <v>54256171</v>
      </c>
      <c r="J4059" s="108">
        <f t="shared" si="260"/>
        <v>54256171</v>
      </c>
      <c r="K4059" s="107">
        <f t="shared" si="261"/>
        <v>613807.20056988019</v>
      </c>
      <c r="L4059" s="109">
        <f t="shared" si="262"/>
        <v>54869978.200569883</v>
      </c>
      <c r="M4059" s="110">
        <f t="shared" si="263"/>
        <v>4.1830353998411216E-05</v>
      </c>
      <c r="N4059" s="33" t="s">
        <v>4892</v>
      </c>
      <c r="O4059" s="33">
        <f>+'Categorias-9 feb-Depurado'!Y4058</f>
        <v>10720</v>
      </c>
      <c r="P4059" s="111">
        <f>+'Categorias-9 feb-Depurado'!AC4058</f>
        <v>44873</v>
      </c>
      <c r="Q4059" s="111">
        <f>+'Categorias-9 feb-Depurado'!AE4058</f>
        <v>44933</v>
      </c>
      <c r="R4059" s="112" t="str">
        <f>+'Categorias-9 feb-Depurado'!AB4058</f>
        <v>Compras</v>
      </c>
    </row>
    <row r="4060" spans="2:18" s="1" customFormat="1" ht="14.5" hidden="1">
      <c r="B4060" s="57" t="str">
        <f>+'Categorias-9 feb-Depurado'!B4059</f>
        <v>SOLAIR GROUP LLC</v>
      </c>
      <c r="C4060" s="30" t="s">
        <v>4900</v>
      </c>
      <c r="D4060" s="31">
        <v>5</v>
      </c>
      <c r="E4060" s="30" t="str">
        <f>+'Categorias-9 feb-Depurado'!E4059</f>
        <v>444444233</v>
      </c>
      <c r="F4060" s="30" t="str">
        <f>+'Categorias-9 feb-Depurado'!F4059</f>
        <v>10421 SW 187th Terrace, Miami, FL 33157,</v>
      </c>
      <c r="G4060" s="30" t="str">
        <f>+'Categorias-9 feb-Depurado'!G4059</f>
        <v>Estados Unidos</v>
      </c>
      <c r="H4060" s="30" t="str">
        <f>+'Categorias-9 feb-Depurado'!H4059</f>
        <v>M67999</v>
      </c>
      <c r="I4060" s="107">
        <f>+'Categorias-9 feb-Depurado'!R4059</f>
        <v>2453202</v>
      </c>
      <c r="J4060" s="108">
        <f t="shared" si="260"/>
        <v>0</v>
      </c>
      <c r="K4060" s="107">
        <f t="shared" si="261"/>
        <v>0</v>
      </c>
      <c r="L4060" s="109">
        <f t="shared" si="262"/>
        <v>2453202</v>
      </c>
      <c r="M4060" s="110">
        <f t="shared" si="263"/>
        <v>1.8702086542572125E-06</v>
      </c>
      <c r="N4060" s="33" t="s">
        <v>4892</v>
      </c>
      <c r="O4060" s="33">
        <f>+'Categorias-9 feb-Depurado'!Y4059</f>
        <v>510</v>
      </c>
      <c r="P4060" s="111">
        <f>+'Categorias-9 feb-Depurado'!AC4059</f>
        <v>44925</v>
      </c>
      <c r="Q4060" s="111">
        <f>+'Categorias-9 feb-Depurado'!AE4059</f>
        <v>44985</v>
      </c>
      <c r="R4060" s="112" t="str">
        <f>+'Categorias-9 feb-Depurado'!AB4059</f>
        <v>Compras</v>
      </c>
    </row>
    <row r="4061" spans="2:18" s="1" customFormat="1" ht="14.5" hidden="1">
      <c r="B4061" s="57" t="str">
        <f>+'Categorias-9 feb-Depurado'!B4060</f>
        <v>STS COMPONENT SOLUTIONS</v>
      </c>
      <c r="C4061" s="30" t="s">
        <v>4900</v>
      </c>
      <c r="D4061" s="31">
        <v>5</v>
      </c>
      <c r="E4061" s="30" t="str">
        <f>+'Categorias-9 feb-Depurado'!E4060</f>
        <v>43672123</v>
      </c>
      <c r="F4061" s="30" t="str">
        <f>+'Categorias-9 feb-Depurado'!F4060</f>
        <v>2910 SW 42nd Ave, Palm City, FL 34990,</v>
      </c>
      <c r="G4061" s="30" t="str">
        <f>+'Categorias-9 feb-Depurado'!G4060</f>
        <v>Estados Unidos</v>
      </c>
      <c r="H4061" s="30" t="str">
        <f>+'Categorias-9 feb-Depurado'!H4060</f>
        <v>T75058042</v>
      </c>
      <c r="I4061" s="107">
        <f>+'Categorias-9 feb-Depurado'!R4060</f>
        <v>3454224</v>
      </c>
      <c r="J4061" s="108">
        <f t="shared" si="260"/>
        <v>0</v>
      </c>
      <c r="K4061" s="107">
        <f t="shared" si="261"/>
        <v>0</v>
      </c>
      <c r="L4061" s="109">
        <f t="shared" si="262"/>
        <v>3454224</v>
      </c>
      <c r="M4061" s="110">
        <f t="shared" si="263"/>
        <v>2.6333419011328729E-06</v>
      </c>
      <c r="N4061" s="33" t="s">
        <v>4892</v>
      </c>
      <c r="O4061" s="33">
        <f>+'Categorias-9 feb-Depurado'!Y4060</f>
        <v>759</v>
      </c>
      <c r="P4061" s="111">
        <f>+'Categorias-9 feb-Depurado'!AC4060</f>
        <v>44950</v>
      </c>
      <c r="Q4061" s="111">
        <f>+'Categorias-9 feb-Depurado'!AE4060</f>
        <v>45040</v>
      </c>
      <c r="R4061" s="112" t="str">
        <f>+'Categorias-9 feb-Depurado'!AB4060</f>
        <v>Compras</v>
      </c>
    </row>
    <row r="4062" spans="2:18" s="1" customFormat="1" ht="14.5" hidden="1">
      <c r="B4062" s="57" t="str">
        <f>+'Categorias-9 feb-Depurado'!B4061</f>
        <v>TOUCHDOWN AVIATION</v>
      </c>
      <c r="C4062" s="30" t="s">
        <v>4900</v>
      </c>
      <c r="D4062" s="31">
        <v>5</v>
      </c>
      <c r="E4062" s="30" t="str">
        <f>+'Categorias-9 feb-Depurado'!E4061</f>
        <v>444444565</v>
      </c>
      <c r="F4062" s="30" t="str">
        <f>+'Categorias-9 feb-Depurado'!F4061</f>
        <v>Tokyostraat 29-33,1175 RB Lijnden</v>
      </c>
      <c r="G4062" s="30" t="str">
        <f>+'Categorias-9 feb-Depurado'!G4061</f>
        <v> Países Bajos</v>
      </c>
      <c r="H4062" s="30" t="str">
        <f>+'Categorias-9 feb-Depurado'!H4061</f>
        <v>I354200</v>
      </c>
      <c r="I4062" s="107">
        <f>+'Categorias-9 feb-Depurado'!R4061</f>
        <v>100656547</v>
      </c>
      <c r="J4062" s="108">
        <f t="shared" si="260"/>
        <v>100656547</v>
      </c>
      <c r="K4062" s="107">
        <f t="shared" si="261"/>
        <v>792314.00865283806</v>
      </c>
      <c r="L4062" s="109">
        <f t="shared" si="262"/>
        <v>101448861.00865284</v>
      </c>
      <c r="M4062" s="110">
        <f t="shared" si="263"/>
        <v>7.73399572570541E-05</v>
      </c>
      <c r="N4062" s="33" t="s">
        <v>4892</v>
      </c>
      <c r="O4062" s="33">
        <f>+'Categorias-9 feb-Depurado'!Y4061</f>
        <v>20043</v>
      </c>
      <c r="P4062" s="111">
        <f>+'Categorias-9 feb-Depurado'!AC4061</f>
        <v>44883</v>
      </c>
      <c r="Q4062" s="111">
        <f>+'Categorias-9 feb-Depurado'!AE4061</f>
        <v>44943</v>
      </c>
      <c r="R4062" s="112" t="str">
        <f>+'Categorias-9 feb-Depurado'!AB4061</f>
        <v>Compras</v>
      </c>
    </row>
    <row r="4063" spans="2:18" s="1" customFormat="1" ht="14.5" hidden="1">
      <c r="B4063" s="57" t="str">
        <f>+'Categorias-9 feb-Depurado'!B4062</f>
        <v>TOUCHDOWN AVIATION</v>
      </c>
      <c r="C4063" s="30" t="s">
        <v>4900</v>
      </c>
      <c r="D4063" s="31">
        <v>5</v>
      </c>
      <c r="E4063" s="30" t="str">
        <f>+'Categorias-9 feb-Depurado'!E4062</f>
        <v>444444565</v>
      </c>
      <c r="F4063" s="30" t="str">
        <f>+'Categorias-9 feb-Depurado'!F4062</f>
        <v>Tokyostraat 29-33,1175 RB Lijnden</v>
      </c>
      <c r="G4063" s="30" t="str">
        <f>+'Categorias-9 feb-Depurado'!G4062</f>
        <v> Países Bajos</v>
      </c>
      <c r="H4063" s="30" t="str">
        <f>+'Categorias-9 feb-Depurado'!H4062</f>
        <v>I354201</v>
      </c>
      <c r="I4063" s="107">
        <f>+'Categorias-9 feb-Depurado'!R4062</f>
        <v>100656547</v>
      </c>
      <c r="J4063" s="108">
        <f t="shared" si="260"/>
        <v>100656547</v>
      </c>
      <c r="K4063" s="107">
        <f t="shared" si="261"/>
        <v>792314.00865283806</v>
      </c>
      <c r="L4063" s="109">
        <f t="shared" si="262"/>
        <v>101448861.00865284</v>
      </c>
      <c r="M4063" s="110">
        <f t="shared" si="263"/>
        <v>7.73399572570541E-05</v>
      </c>
      <c r="N4063" s="33" t="s">
        <v>4892</v>
      </c>
      <c r="O4063" s="33">
        <f>+'Categorias-9 feb-Depurado'!Y4062</f>
        <v>20043</v>
      </c>
      <c r="P4063" s="111">
        <f>+'Categorias-9 feb-Depurado'!AC4062</f>
        <v>44883</v>
      </c>
      <c r="Q4063" s="111">
        <f>+'Categorias-9 feb-Depurado'!AE4062</f>
        <v>44943</v>
      </c>
      <c r="R4063" s="112" t="str">
        <f>+'Categorias-9 feb-Depurado'!AB4062</f>
        <v>Compras</v>
      </c>
    </row>
    <row r="4064" spans="2:18" s="1" customFormat="1" ht="14.5" hidden="1">
      <c r="B4064" s="57" t="str">
        <f>+'Categorias-9 feb-Depurado'!B4063</f>
        <v>UNITED AEROSPACE CORPORATION</v>
      </c>
      <c r="C4064" s="30" t="s">
        <v>4900</v>
      </c>
      <c r="D4064" s="31">
        <v>5</v>
      </c>
      <c r="E4064" s="30" t="str">
        <f>+'Categorias-9 feb-Depurado'!E4063</f>
        <v>444444120</v>
      </c>
      <c r="F4064" s="30" t="str">
        <f>+'Categorias-9 feb-Depurado'!F4063</f>
        <v>9800 Premier Pkwy, Miramar, FL 33025,</v>
      </c>
      <c r="G4064" s="30" t="str">
        <f>+'Categorias-9 feb-Depurado'!G4063</f>
        <v>Estados Unidos</v>
      </c>
      <c r="H4064" s="30">
        <f>+'Categorias-9 feb-Depurado'!H4063</f>
        <v>19000396</v>
      </c>
      <c r="I4064" s="107">
        <f>+'Categorias-9 feb-Depurado'!R4063</f>
        <v>1552</v>
      </c>
      <c r="J4064" s="108">
        <f t="shared" si="260"/>
        <v>1552</v>
      </c>
      <c r="K4064" s="107">
        <f t="shared" si="261"/>
        <v>945.01595110815742</v>
      </c>
      <c r="L4064" s="109">
        <f t="shared" si="262"/>
        <v>2497.0159511081574</v>
      </c>
      <c r="M4064" s="110">
        <f t="shared" si="263"/>
        <v>1.9036104004402329E-09</v>
      </c>
      <c r="N4064" s="33" t="s">
        <v>4892</v>
      </c>
      <c r="O4064" s="33">
        <f>+'Categorias-9 feb-Depurado'!Y4063</f>
        <v>17617.799999999999</v>
      </c>
      <c r="P4064" s="111">
        <f>+'Categorias-9 feb-Depurado'!AC4063</f>
        <v>43511</v>
      </c>
      <c r="Q4064" s="111">
        <f>+'Categorias-9 feb-Depurado'!AE4063</f>
        <v>43571</v>
      </c>
      <c r="R4064" s="112" t="str">
        <f>+'Categorias-9 feb-Depurado'!AB4063</f>
        <v>Compras</v>
      </c>
    </row>
    <row r="4065" spans="2:18" s="1" customFormat="1" ht="14.5" hidden="1">
      <c r="B4065" s="57" t="str">
        <f>+'Categorias-9 feb-Depurado'!B4064</f>
        <v>UNITED AEROSPACE CORPORATION</v>
      </c>
      <c r="C4065" s="30" t="s">
        <v>4900</v>
      </c>
      <c r="D4065" s="31">
        <v>5</v>
      </c>
      <c r="E4065" s="30" t="str">
        <f>+'Categorias-9 feb-Depurado'!E4064</f>
        <v>444444120</v>
      </c>
      <c r="F4065" s="30" t="str">
        <f>+'Categorias-9 feb-Depurado'!F4064</f>
        <v>9800 Premier Pkwy, Miramar, FL 33025,</v>
      </c>
      <c r="G4065" s="30" t="str">
        <f>+'Categorias-9 feb-Depurado'!G4064</f>
        <v>Estados Unidos</v>
      </c>
      <c r="H4065" s="30" t="str">
        <f>+'Categorias-9 feb-Depurado'!H4064</f>
        <v>23000033 RI</v>
      </c>
      <c r="I4065" s="107">
        <f>+'Categorias-9 feb-Depurado'!R4064</f>
        <v>2975367</v>
      </c>
      <c r="J4065" s="108">
        <f t="shared" si="260"/>
        <v>0</v>
      </c>
      <c r="K4065" s="107">
        <f t="shared" si="261"/>
        <v>0</v>
      </c>
      <c r="L4065" s="109">
        <f t="shared" si="262"/>
        <v>2975367</v>
      </c>
      <c r="M4065" s="110">
        <f t="shared" si="263"/>
        <v>2.2682832938303979E-06</v>
      </c>
      <c r="N4065" s="33" t="s">
        <v>4892</v>
      </c>
      <c r="O4065" s="33">
        <f>+'Categorias-9 feb-Depurado'!Y4064</f>
        <v>609</v>
      </c>
      <c r="P4065" s="111">
        <f>+'Categorias-9 feb-Depurado'!AC4064</f>
        <v>44935</v>
      </c>
      <c r="Q4065" s="111">
        <f>+'Categorias-9 feb-Depurado'!AE4064</f>
        <v>44995</v>
      </c>
      <c r="R4065" s="112" t="str">
        <f>+'Categorias-9 feb-Depurado'!AB4064</f>
        <v>Compras</v>
      </c>
    </row>
    <row r="4066" spans="2:18" s="1" customFormat="1" ht="14.5" hidden="1">
      <c r="B4066" s="57" t="str">
        <f>+'Categorias-9 feb-Depurado'!B4065</f>
        <v>UNITED AEROSPACE CORPORATION</v>
      </c>
      <c r="C4066" s="30" t="s">
        <v>4900</v>
      </c>
      <c r="D4066" s="31">
        <v>5</v>
      </c>
      <c r="E4066" s="30" t="str">
        <f>+'Categorias-9 feb-Depurado'!E4065</f>
        <v>444444120</v>
      </c>
      <c r="F4066" s="30" t="str">
        <f>+'Categorias-9 feb-Depurado'!F4065</f>
        <v>9800 Premier Pkwy, Miramar, FL 33025,</v>
      </c>
      <c r="G4066" s="30" t="str">
        <f>+'Categorias-9 feb-Depurado'!G4065</f>
        <v>Estados Unidos</v>
      </c>
      <c r="H4066" s="30" t="str">
        <f>+'Categorias-9 feb-Depurado'!H4065</f>
        <v>23000046 RI</v>
      </c>
      <c r="I4066" s="107">
        <f>+'Categorias-9 feb-Depurado'!R4065</f>
        <v>975994</v>
      </c>
      <c r="J4066" s="108">
        <f t="shared" si="260"/>
        <v>0</v>
      </c>
      <c r="K4066" s="107">
        <f t="shared" si="261"/>
        <v>0</v>
      </c>
      <c r="L4066" s="109">
        <f t="shared" si="262"/>
        <v>975994</v>
      </c>
      <c r="M4066" s="110">
        <f t="shared" si="263"/>
        <v>7.440530479361723E-07</v>
      </c>
      <c r="N4066" s="33" t="s">
        <v>4892</v>
      </c>
      <c r="O4066" s="33">
        <f>+'Categorias-9 feb-Depurado'!Y4065</f>
        <v>203</v>
      </c>
      <c r="P4066" s="111">
        <f>+'Categorias-9 feb-Depurado'!AC4065</f>
        <v>44937</v>
      </c>
      <c r="Q4066" s="111">
        <f>+'Categorias-9 feb-Depurado'!AE4065</f>
        <v>44997</v>
      </c>
      <c r="R4066" s="112" t="str">
        <f>+'Categorias-9 feb-Depurado'!AB4065</f>
        <v>Compras</v>
      </c>
    </row>
    <row r="4067" spans="2:18" s="1" customFormat="1" ht="14.5" hidden="1">
      <c r="B4067" s="57" t="str">
        <f>+'Categorias-9 feb-Depurado'!B4066</f>
        <v>ASOCIACION PARA LA INVESTIGACION INFORMACION Y CONTROL DE SISTEMAS DE TAR</v>
      </c>
      <c r="C4067" s="30" t="s">
        <v>4900</v>
      </c>
      <c r="D4067" s="31">
        <v>5</v>
      </c>
      <c r="E4067" s="30" t="str">
        <f>+'Categorias-9 feb-Depurado'!E4066</f>
        <v>860037422-5</v>
      </c>
      <c r="F4067" s="30" t="str">
        <f>+'Categorias-9 feb-Depurado'!F4066</f>
        <v xml:space="preserve">AV 28 39 07 </v>
      </c>
      <c r="G4067" s="30" t="str">
        <f>+'Categorias-9 feb-Depurado'!G4066</f>
        <v>169</v>
      </c>
      <c r="H4067" s="30" t="str">
        <f>+'Categorias-9 feb-Depurado'!H4066</f>
        <v>SFB-180186</v>
      </c>
      <c r="I4067" s="107">
        <f>+'Categorias-9 feb-Depurado'!R4066</f>
        <v>162216</v>
      </c>
      <c r="J4067" s="108">
        <f t="shared" si="260"/>
        <v>162216</v>
      </c>
      <c r="K4067" s="107">
        <f t="shared" si="261"/>
        <v>110.63576077504415</v>
      </c>
      <c r="L4067" s="109">
        <f t="shared" si="262"/>
        <v>162326.63576077504</v>
      </c>
      <c r="M4067" s="110">
        <f t="shared" si="263"/>
        <v>1.2375037971445475E-07</v>
      </c>
      <c r="N4067" s="33" t="s">
        <v>4892</v>
      </c>
      <c r="O4067" s="33">
        <f>+'Categorias-9 feb-Depurado'!Y4066</f>
        <v>34.008616623164251</v>
      </c>
      <c r="P4067" s="111">
        <f>+'Categorias-9 feb-Depurado'!AC4066</f>
        <v>44904</v>
      </c>
      <c r="Q4067" s="111">
        <f>+'Categorias-9 feb-Depurado'!AE4066</f>
        <v>44964</v>
      </c>
      <c r="R4067" s="112" t="str">
        <f>+'Categorias-9 feb-Depurado'!AB4066</f>
        <v>IT</v>
      </c>
    </row>
    <row r="4068" spans="2:18" s="1" customFormat="1" ht="14.5" hidden="1">
      <c r="B4068" s="57" t="str">
        <f>+'Categorias-9 feb-Depurado'!B4067</f>
        <v>ASOCIACION PARA LA INVESTIGACION INFORMACION Y CONTROL DE SISTEMAS DE TAR</v>
      </c>
      <c r="C4068" s="30" t="s">
        <v>4900</v>
      </c>
      <c r="D4068" s="31">
        <v>5</v>
      </c>
      <c r="E4068" s="30" t="str">
        <f>+'Categorias-9 feb-Depurado'!E4067</f>
        <v>860037422-5</v>
      </c>
      <c r="F4068" s="30" t="str">
        <f>+'Categorias-9 feb-Depurado'!F4067</f>
        <v xml:space="preserve">AV 28 39 07 </v>
      </c>
      <c r="G4068" s="30" t="str">
        <f>+'Categorias-9 feb-Depurado'!G4067</f>
        <v>169</v>
      </c>
      <c r="H4068" s="30" t="str">
        <f>+'Categorias-9 feb-Depurado'!H4067</f>
        <v>SFB180295</v>
      </c>
      <c r="I4068" s="107">
        <f>+'Categorias-9 feb-Depurado'!R4067</f>
        <v>304467</v>
      </c>
      <c r="J4068" s="108">
        <f t="shared" si="260"/>
        <v>0</v>
      </c>
      <c r="K4068" s="107">
        <f t="shared" si="261"/>
        <v>0</v>
      </c>
      <c r="L4068" s="109">
        <f t="shared" si="262"/>
        <v>304467</v>
      </c>
      <c r="M4068" s="110">
        <f t="shared" si="263"/>
        <v>2.3211167214755683E-07</v>
      </c>
      <c r="N4068" s="33" t="s">
        <v>4892</v>
      </c>
      <c r="O4068" s="33">
        <f>+'Categorias-9 feb-Depurado'!Y4067</f>
        <v>63.831567030409758</v>
      </c>
      <c r="P4068" s="111">
        <f>+'Categorias-9 feb-Depurado'!AC4067</f>
        <v>44939</v>
      </c>
      <c r="Q4068" s="111">
        <f>+'Categorias-9 feb-Depurado'!AE4067</f>
        <v>44999</v>
      </c>
      <c r="R4068" s="112" t="str">
        <f>+'Categorias-9 feb-Depurado'!AB4067</f>
        <v>IT</v>
      </c>
    </row>
    <row r="4069" spans="2:18" s="1" customFormat="1" ht="14.5" hidden="1">
      <c r="B4069" s="57" t="str">
        <f>+'Categorias-9 feb-Depurado'!B4068</f>
        <v>ASOCIACION PARA LA INVESTIGACION INFORMACION Y CONTROL DE SISTEMAS DE TAR</v>
      </c>
      <c r="C4069" s="30" t="s">
        <v>4900</v>
      </c>
      <c r="D4069" s="31">
        <v>5</v>
      </c>
      <c r="E4069" s="30" t="str">
        <f>+'Categorias-9 feb-Depurado'!E4068</f>
        <v>860037422-5</v>
      </c>
      <c r="F4069" s="30" t="str">
        <f>+'Categorias-9 feb-Depurado'!F4068</f>
        <v xml:space="preserve">AV 28 39 07 </v>
      </c>
      <c r="G4069" s="30" t="str">
        <f>+'Categorias-9 feb-Depurado'!G4068</f>
        <v>169</v>
      </c>
      <c r="H4069" s="30" t="str">
        <f>+'Categorias-9 feb-Depurado'!H4068</f>
        <v>SFB180355</v>
      </c>
      <c r="I4069" s="107">
        <f>+'Categorias-9 feb-Depurado'!R4068</f>
        <v>317405</v>
      </c>
      <c r="J4069" s="108">
        <f t="shared" si="260"/>
        <v>0</v>
      </c>
      <c r="K4069" s="107">
        <f t="shared" si="261"/>
        <v>0</v>
      </c>
      <c r="L4069" s="109">
        <f t="shared" si="262"/>
        <v>317405</v>
      </c>
      <c r="M4069" s="110">
        <f t="shared" si="263"/>
        <v>2.4197500976458954E-07</v>
      </c>
      <c r="N4069" s="33" t="s">
        <v>4892</v>
      </c>
      <c r="O4069" s="33">
        <f>+'Categorias-9 feb-Depurado'!Y4068</f>
        <v>66.544021300460173</v>
      </c>
      <c r="P4069" s="111">
        <f>+'Categorias-9 feb-Depurado'!AC4068</f>
        <v>44966</v>
      </c>
      <c r="Q4069" s="111">
        <f>+'Categorias-9 feb-Depurado'!AE4068</f>
        <v>45026</v>
      </c>
      <c r="R4069" s="112" t="str">
        <f>+'Categorias-9 feb-Depurado'!AB4068</f>
        <v>IT</v>
      </c>
    </row>
    <row r="4070" spans="2:18" s="1" customFormat="1" ht="14.5" hidden="1">
      <c r="B4070" s="57" t="str">
        <f>+'Categorias-9 feb-Depurado'!B4069</f>
        <v>ADMINISTRACION INTEGRAL DEL RIESGO SAS</v>
      </c>
      <c r="C4070" s="30" t="s">
        <v>4900</v>
      </c>
      <c r="D4070" s="31">
        <v>5</v>
      </c>
      <c r="E4070" s="30" t="str">
        <f>+'Categorias-9 feb-Depurado'!E4069</f>
        <v>900648588-5</v>
      </c>
      <c r="F4070" s="30" t="str">
        <f>+'Categorias-9 feb-Depurado'!F4069</f>
        <v>CL 46 41 69 BG 16</v>
      </c>
      <c r="G4070" s="30" t="str">
        <f>+'Categorias-9 feb-Depurado'!G4069</f>
        <v>169</v>
      </c>
      <c r="H4070" s="30" t="str">
        <f>+'Categorias-9 feb-Depurado'!H4069</f>
        <v>FE3777</v>
      </c>
      <c r="I4070" s="107">
        <f>+'Categorias-9 feb-Depurado'!R4069</f>
        <v>143004</v>
      </c>
      <c r="J4070" s="108">
        <f t="shared" si="260"/>
        <v>0</v>
      </c>
      <c r="K4070" s="107">
        <f t="shared" si="261"/>
        <v>0</v>
      </c>
      <c r="L4070" s="109">
        <f t="shared" si="262"/>
        <v>143004</v>
      </c>
      <c r="M4070" s="110">
        <f t="shared" si="263"/>
        <v>1.0901968871434085E-07</v>
      </c>
      <c r="N4070" s="33" t="s">
        <v>4892</v>
      </c>
      <c r="O4070" s="33">
        <f>+'Categorias-9 feb-Depurado'!Y4069</f>
        <v>29.980817006824111</v>
      </c>
      <c r="P4070" s="111">
        <f>+'Categorias-9 feb-Depurado'!AC4069</f>
        <v>44946</v>
      </c>
      <c r="Q4070" s="111">
        <f>+'Categorias-9 feb-Depurado'!AE4069</f>
        <v>45006</v>
      </c>
      <c r="R4070" s="112" t="str">
        <f>+'Categorias-9 feb-Depurado'!AB4069</f>
        <v>Capacitaciones</v>
      </c>
    </row>
    <row r="4071" spans="2:18" s="1" customFormat="1" ht="14.5" hidden="1">
      <c r="B4071" s="57" t="str">
        <f>+'Categorias-9 feb-Depurado'!B4070</f>
        <v>ADMINISTRACION INTEGRAL DEL RIESGO SAS</v>
      </c>
      <c r="C4071" s="30" t="s">
        <v>4900</v>
      </c>
      <c r="D4071" s="31">
        <v>5</v>
      </c>
      <c r="E4071" s="30" t="str">
        <f>+'Categorias-9 feb-Depurado'!E4070</f>
        <v>900648588-5</v>
      </c>
      <c r="F4071" s="30" t="str">
        <f>+'Categorias-9 feb-Depurado'!F4070</f>
        <v>CL 46 41 69 BG 16</v>
      </c>
      <c r="G4071" s="30" t="str">
        <f>+'Categorias-9 feb-Depurado'!G4070</f>
        <v>169</v>
      </c>
      <c r="H4071" s="30" t="str">
        <f>+'Categorias-9 feb-Depurado'!H4070</f>
        <v>FE3784</v>
      </c>
      <c r="I4071" s="107">
        <f>+'Categorias-9 feb-Depurado'!R4070</f>
        <v>286008</v>
      </c>
      <c r="J4071" s="108">
        <f t="shared" si="260"/>
        <v>0</v>
      </c>
      <c r="K4071" s="107">
        <f t="shared" si="261"/>
        <v>0</v>
      </c>
      <c r="L4071" s="109">
        <f t="shared" si="262"/>
        <v>286008</v>
      </c>
      <c r="M4071" s="110">
        <f t="shared" si="263"/>
        <v>2.1803937742868171E-07</v>
      </c>
      <c r="N4071" s="33" t="s">
        <v>4892</v>
      </c>
      <c r="O4071" s="33">
        <f>+'Categorias-9 feb-Depurado'!Y4070</f>
        <v>59.961634013648222</v>
      </c>
      <c r="P4071" s="111">
        <f>+'Categorias-9 feb-Depurado'!AC4070</f>
        <v>44949</v>
      </c>
      <c r="Q4071" s="111">
        <f>+'Categorias-9 feb-Depurado'!AE4070</f>
        <v>45009</v>
      </c>
      <c r="R4071" s="112" t="str">
        <f>+'Categorias-9 feb-Depurado'!AB4070</f>
        <v>Capacitaciones</v>
      </c>
    </row>
    <row r="4072" spans="2:18" s="1" customFormat="1" ht="14.5" hidden="1">
      <c r="B4072" s="57" t="str">
        <f>+'Categorias-9 feb-Depurado'!B4071</f>
        <v>ADMINISTRACION INTEGRAL DEL RIESGO SAS</v>
      </c>
      <c r="C4072" s="30" t="s">
        <v>4900</v>
      </c>
      <c r="D4072" s="31">
        <v>5</v>
      </c>
      <c r="E4072" s="30" t="str">
        <f>+'Categorias-9 feb-Depurado'!E4071</f>
        <v>900648588-5</v>
      </c>
      <c r="F4072" s="30" t="str">
        <f>+'Categorias-9 feb-Depurado'!F4071</f>
        <v>CL 46 41 69 BG 16</v>
      </c>
      <c r="G4072" s="30" t="str">
        <f>+'Categorias-9 feb-Depurado'!G4071</f>
        <v>169</v>
      </c>
      <c r="H4072" s="30" t="str">
        <f>+'Categorias-9 feb-Depurado'!H4071</f>
        <v>FE3895</v>
      </c>
      <c r="I4072" s="107">
        <f>+'Categorias-9 feb-Depurado'!R4071</f>
        <v>143004</v>
      </c>
      <c r="J4072" s="108">
        <f t="shared" si="260"/>
        <v>0</v>
      </c>
      <c r="K4072" s="107">
        <f t="shared" si="261"/>
        <v>0</v>
      </c>
      <c r="L4072" s="109">
        <f t="shared" si="262"/>
        <v>143004</v>
      </c>
      <c r="M4072" s="110">
        <f t="shared" si="263"/>
        <v>1.0901968871434085E-07</v>
      </c>
      <c r="N4072" s="33" t="s">
        <v>4892</v>
      </c>
      <c r="O4072" s="33">
        <f>+'Categorias-9 feb-Depurado'!Y4071</f>
        <v>29.980817006824111</v>
      </c>
      <c r="P4072" s="111">
        <f>+'Categorias-9 feb-Depurado'!AC4071</f>
        <v>44964</v>
      </c>
      <c r="Q4072" s="111">
        <f>+'Categorias-9 feb-Depurado'!AE4071</f>
        <v>45024</v>
      </c>
      <c r="R4072" s="112" t="str">
        <f>+'Categorias-9 feb-Depurado'!AB4071</f>
        <v>Capacitaciones</v>
      </c>
    </row>
    <row r="4073" spans="2:18" s="1" customFormat="1" ht="14.5" hidden="1">
      <c r="B4073" s="57" t="str">
        <f>+'Categorias-9 feb-Depurado'!B4072</f>
        <v>AEROVIAS DEL CONTINENTE AMERICANO SA AVIANCA</v>
      </c>
      <c r="C4073" s="30" t="s">
        <v>4900</v>
      </c>
      <c r="D4073" s="31">
        <v>5</v>
      </c>
      <c r="E4073" s="30" t="str">
        <f>+'Categorias-9 feb-Depurado'!E4072</f>
        <v>890100577-6</v>
      </c>
      <c r="F4073" s="30" t="str">
        <f>+'Categorias-9 feb-Depurado'!F4072</f>
        <v>CL 64 A 94 69</v>
      </c>
      <c r="G4073" s="30" t="str">
        <f>+'Categorias-9 feb-Depurado'!G4072</f>
        <v>BOGOTA DC</v>
      </c>
      <c r="H4073" s="30" t="str">
        <f>+'Categorias-9 feb-Depurado'!H4072</f>
        <v>FI10406663</v>
      </c>
      <c r="I4073" s="107">
        <f>+'Categorias-9 feb-Depurado'!R4072</f>
        <v>-1105</v>
      </c>
      <c r="J4073" s="108">
        <f t="shared" si="260"/>
        <v>-1105</v>
      </c>
      <c r="K4073" s="107">
        <f t="shared" si="261"/>
        <v>-834.29822651075449</v>
      </c>
      <c r="L4073" s="109">
        <f t="shared" si="262"/>
        <v>-1939.2982265107544</v>
      </c>
      <c r="M4073" s="110">
        <f t="shared" si="263"/>
        <v>-1.4784319947587182E-09</v>
      </c>
      <c r="N4073" s="33" t="s">
        <v>4892</v>
      </c>
      <c r="O4073" s="33">
        <f>+'Categorias-9 feb-Depurado'!Y4072</f>
        <v>1826.6500000000001</v>
      </c>
      <c r="P4073" s="111">
        <f>+'Categorias-9 feb-Depurado'!AC4072</f>
        <v>43286</v>
      </c>
      <c r="Q4073" s="111">
        <f>+'Categorias-9 feb-Depurado'!AE4072</f>
        <v>43316</v>
      </c>
      <c r="R4073" s="112" t="str">
        <f>+'Categorias-9 feb-Depurado'!AB4072</f>
        <v>Manto</v>
      </c>
    </row>
    <row r="4074" spans="2:18" s="1" customFormat="1" ht="14.5" hidden="1">
      <c r="B4074" s="57" t="str">
        <f>+'Categorias-9 feb-Depurado'!B4073</f>
        <v>AEROVIAS DEL CONTINENTE AMERICANO SA AVIANCA</v>
      </c>
      <c r="C4074" s="30" t="s">
        <v>4900</v>
      </c>
      <c r="D4074" s="31">
        <v>5</v>
      </c>
      <c r="E4074" s="30" t="str">
        <f>+'Categorias-9 feb-Depurado'!E4073</f>
        <v>890100577-6</v>
      </c>
      <c r="F4074" s="30" t="str">
        <f>+'Categorias-9 feb-Depurado'!F4073</f>
        <v>CL 64 A 94 69</v>
      </c>
      <c r="G4074" s="30" t="str">
        <f>+'Categorias-9 feb-Depurado'!G4073</f>
        <v>BOGOTA DC</v>
      </c>
      <c r="H4074" s="30" t="str">
        <f>+'Categorias-9 feb-Depurado'!H4073</f>
        <v>FI10659511</v>
      </c>
      <c r="I4074" s="107">
        <f>+'Categorias-9 feb-Depurado'!R4073</f>
        <v>2201500</v>
      </c>
      <c r="J4074" s="108">
        <f t="shared" si="260"/>
        <v>2201500</v>
      </c>
      <c r="K4074" s="107">
        <f t="shared" si="261"/>
        <v>99757.282083660757</v>
      </c>
      <c r="L4074" s="109">
        <f t="shared" si="262"/>
        <v>2301257.2820836608</v>
      </c>
      <c r="M4074" s="110">
        <f t="shared" si="263"/>
        <v>1.7543729723949735E-06</v>
      </c>
      <c r="N4074" s="33" t="s">
        <v>4892</v>
      </c>
      <c r="O4074" s="33">
        <f>+'Categorias-9 feb-Depurado'!Y4073</f>
        <v>461.54491231380439</v>
      </c>
      <c r="P4074" s="111">
        <f>+'Categorias-9 feb-Depurado'!AC4073</f>
        <v>44806</v>
      </c>
      <c r="Q4074" s="111">
        <f>+'Categorias-9 feb-Depurado'!AE4073</f>
        <v>44836</v>
      </c>
      <c r="R4074" s="112" t="str">
        <f>+'Categorias-9 feb-Depurado'!AB4073</f>
        <v>Manto</v>
      </c>
    </row>
    <row r="4075" spans="2:18" s="1" customFormat="1" ht="14.5" hidden="1">
      <c r="B4075" s="57" t="str">
        <f>+'Categorias-9 feb-Depurado'!B4074</f>
        <v>AEROVIAS DEL CONTINENTE AMERICANO SA AVIANCA</v>
      </c>
      <c r="C4075" s="30" t="s">
        <v>4900</v>
      </c>
      <c r="D4075" s="31">
        <v>5</v>
      </c>
      <c r="E4075" s="30" t="str">
        <f>+'Categorias-9 feb-Depurado'!E4074</f>
        <v>890100577-6</v>
      </c>
      <c r="F4075" s="30" t="str">
        <f>+'Categorias-9 feb-Depurado'!F4074</f>
        <v>CL 64 A 94 69</v>
      </c>
      <c r="G4075" s="30" t="str">
        <f>+'Categorias-9 feb-Depurado'!G4074</f>
        <v>BOGOTA DC</v>
      </c>
      <c r="H4075" s="30" t="str">
        <f>+'Categorias-9 feb-Depurado'!H4074</f>
        <v>FI10659513</v>
      </c>
      <c r="I4075" s="107">
        <f>+'Categorias-9 feb-Depurado'!R4074</f>
        <v>565595</v>
      </c>
      <c r="J4075" s="108">
        <f t="shared" si="260"/>
        <v>565595</v>
      </c>
      <c r="K4075" s="107">
        <f t="shared" si="261"/>
        <v>25628.989307339587</v>
      </c>
      <c r="L4075" s="109">
        <f t="shared" si="262"/>
        <v>591223.98930733954</v>
      </c>
      <c r="M4075" s="110">
        <f t="shared" si="263"/>
        <v>4.5072204466124686E-07</v>
      </c>
      <c r="N4075" s="33" t="s">
        <v>4892</v>
      </c>
      <c r="O4075" s="33">
        <f>+'Categorias-9 feb-Depurado'!Y4074</f>
        <v>118.57710410180613</v>
      </c>
      <c r="P4075" s="111">
        <f>+'Categorias-9 feb-Depurado'!AC4074</f>
        <v>44806</v>
      </c>
      <c r="Q4075" s="111">
        <f>+'Categorias-9 feb-Depurado'!AE4074</f>
        <v>44836</v>
      </c>
      <c r="R4075" s="112" t="str">
        <f>+'Categorias-9 feb-Depurado'!AB4074</f>
        <v>Manto</v>
      </c>
    </row>
    <row r="4076" spans="2:18" s="1" customFormat="1" ht="14.5" hidden="1">
      <c r="B4076" s="57" t="str">
        <f>+'Categorias-9 feb-Depurado'!B4075</f>
        <v>AEROVIAS DEL CONTINENTE AMERICANO SA AVIANCA</v>
      </c>
      <c r="C4076" s="30" t="s">
        <v>4900</v>
      </c>
      <c r="D4076" s="31">
        <v>5</v>
      </c>
      <c r="E4076" s="30" t="str">
        <f>+'Categorias-9 feb-Depurado'!E4075</f>
        <v>890100577-6</v>
      </c>
      <c r="F4076" s="30" t="str">
        <f>+'Categorias-9 feb-Depurado'!F4075</f>
        <v>CL 64 A 94 69</v>
      </c>
      <c r="G4076" s="30" t="str">
        <f>+'Categorias-9 feb-Depurado'!G4075</f>
        <v>BOGOTA DC</v>
      </c>
      <c r="H4076" s="30" t="str">
        <f>+'Categorias-9 feb-Depurado'!H4075</f>
        <v>FI10659512</v>
      </c>
      <c r="I4076" s="107">
        <f>+'Categorias-9 feb-Depurado'!R4075</f>
        <v>367008</v>
      </c>
      <c r="J4076" s="108">
        <f t="shared" si="260"/>
        <v>367008</v>
      </c>
      <c r="K4076" s="107">
        <f t="shared" si="261"/>
        <v>16630.352297506321</v>
      </c>
      <c r="L4076" s="109">
        <f t="shared" si="262"/>
        <v>383638.3522975063</v>
      </c>
      <c r="M4076" s="110">
        <f t="shared" si="263"/>
        <v>2.9246827883385616E-07</v>
      </c>
      <c r="N4076" s="33" t="s">
        <v>4892</v>
      </c>
      <c r="O4076" s="33">
        <f>+'Categorias-9 feb-Depurado'!Y4075</f>
        <v>76.943300103776849</v>
      </c>
      <c r="P4076" s="111">
        <f>+'Categorias-9 feb-Depurado'!AC4075</f>
        <v>44806</v>
      </c>
      <c r="Q4076" s="111">
        <f>+'Categorias-9 feb-Depurado'!AE4075</f>
        <v>44836</v>
      </c>
      <c r="R4076" s="112" t="str">
        <f>+'Categorias-9 feb-Depurado'!AB4075</f>
        <v>Manto</v>
      </c>
    </row>
    <row r="4077" spans="2:18" s="1" customFormat="1" ht="14.5" hidden="1">
      <c r="B4077" s="57" t="str">
        <f>+'Categorias-9 feb-Depurado'!B4076</f>
        <v>AEROVIAS DEL CONTINENTE AMERICANO SA AVIANCA</v>
      </c>
      <c r="C4077" s="30" t="s">
        <v>4900</v>
      </c>
      <c r="D4077" s="31">
        <v>5</v>
      </c>
      <c r="E4077" s="30" t="str">
        <f>+'Categorias-9 feb-Depurado'!E4076</f>
        <v>890100577-6</v>
      </c>
      <c r="F4077" s="30" t="str">
        <f>+'Categorias-9 feb-Depurado'!F4076</f>
        <v>CL 64 A 94 69</v>
      </c>
      <c r="G4077" s="30" t="str">
        <f>+'Categorias-9 feb-Depurado'!G4076</f>
        <v>BOGOTA DC</v>
      </c>
      <c r="H4077" s="30" t="str">
        <f>+'Categorias-9 feb-Depurado'!H4076</f>
        <v>FI10659531.</v>
      </c>
      <c r="I4077" s="107">
        <f>+'Categorias-9 feb-Depurado'!R4076</f>
        <v>53157656</v>
      </c>
      <c r="J4077" s="108">
        <f t="shared" si="260"/>
        <v>53157656</v>
      </c>
      <c r="K4077" s="107">
        <f t="shared" si="261"/>
        <v>2408750.0724497847</v>
      </c>
      <c r="L4077" s="109">
        <f t="shared" si="262"/>
        <v>55566406.072449788</v>
      </c>
      <c r="M4077" s="110">
        <f t="shared" si="263"/>
        <v>4.2361278656493072E-05</v>
      </c>
      <c r="N4077" s="33" t="s">
        <v>4892</v>
      </c>
      <c r="O4077" s="33">
        <f>+'Categorias-9 feb-Depurado'!Y4076</f>
        <v>23800</v>
      </c>
      <c r="P4077" s="111">
        <f>+'Categorias-9 feb-Depurado'!AC4076</f>
        <v>44806</v>
      </c>
      <c r="Q4077" s="111">
        <f>+'Categorias-9 feb-Depurado'!AE4076</f>
        <v>44836</v>
      </c>
      <c r="R4077" s="112" t="str">
        <f>+'Categorias-9 feb-Depurado'!AB4076</f>
        <v>Manto</v>
      </c>
    </row>
    <row r="4078" spans="2:18" s="1" customFormat="1" ht="14.5" hidden="1">
      <c r="B4078" s="57" t="str">
        <f>+'Categorias-9 feb-Depurado'!B4077</f>
        <v>AEROVIAS DEL CONTINENTE AMERICANO SA AVIANCA</v>
      </c>
      <c r="C4078" s="30" t="s">
        <v>4900</v>
      </c>
      <c r="D4078" s="31">
        <v>5</v>
      </c>
      <c r="E4078" s="30" t="str">
        <f>+'Categorias-9 feb-Depurado'!E4077</f>
        <v>890100577-6</v>
      </c>
      <c r="F4078" s="30" t="str">
        <f>+'Categorias-9 feb-Depurado'!F4077</f>
        <v>CL 64 A 94 69</v>
      </c>
      <c r="G4078" s="30" t="str">
        <f>+'Categorias-9 feb-Depurado'!G4077</f>
        <v>BOGOTA DC</v>
      </c>
      <c r="H4078" s="30" t="str">
        <f>+'Categorias-9 feb-Depurado'!H4077</f>
        <v>FI10659514</v>
      </c>
      <c r="I4078" s="107">
        <f>+'Categorias-9 feb-Depurado'!R4077</f>
        <v>371280</v>
      </c>
      <c r="J4078" s="108">
        <f t="shared" si="260"/>
        <v>371280</v>
      </c>
      <c r="K4078" s="107">
        <f t="shared" si="261"/>
        <v>16823.930816271433</v>
      </c>
      <c r="L4078" s="109">
        <f t="shared" si="262"/>
        <v>388103.93081627146</v>
      </c>
      <c r="M4078" s="110">
        <f t="shared" si="263"/>
        <v>2.9587263102012527E-07</v>
      </c>
      <c r="N4078" s="33" t="s">
        <v>4892</v>
      </c>
      <c r="O4078" s="33">
        <f>+'Categorias-9 feb-Depurado'!Y4077</f>
        <v>77.838925752382139</v>
      </c>
      <c r="P4078" s="111">
        <f>+'Categorias-9 feb-Depurado'!AC4077</f>
        <v>44806</v>
      </c>
      <c r="Q4078" s="111">
        <f>+'Categorias-9 feb-Depurado'!AE4077</f>
        <v>44836</v>
      </c>
      <c r="R4078" s="112" t="str">
        <f>+'Categorias-9 feb-Depurado'!AB4077</f>
        <v>Manto</v>
      </c>
    </row>
    <row r="4079" spans="2:18" s="1" customFormat="1" ht="14.5" hidden="1">
      <c r="B4079" s="57" t="str">
        <f>+'Categorias-9 feb-Depurado'!B4078</f>
        <v>AEROVIAS DEL CONTINENTE AMERICANO SA AVIANCA</v>
      </c>
      <c r="C4079" s="30" t="s">
        <v>4900</v>
      </c>
      <c r="D4079" s="31">
        <v>5</v>
      </c>
      <c r="E4079" s="30" t="str">
        <f>+'Categorias-9 feb-Depurado'!E4078</f>
        <v>890100577-6</v>
      </c>
      <c r="F4079" s="30" t="str">
        <f>+'Categorias-9 feb-Depurado'!F4078</f>
        <v>CL 64 A 94 69</v>
      </c>
      <c r="G4079" s="30" t="str">
        <f>+'Categorias-9 feb-Depurado'!G4078</f>
        <v>BOGOTA DC</v>
      </c>
      <c r="H4079" s="30" t="str">
        <f>+'Categorias-9 feb-Depurado'!H4078</f>
        <v>FI10659509</v>
      </c>
      <c r="I4079" s="107">
        <f>+'Categorias-9 feb-Depurado'!R4078</f>
        <v>767952</v>
      </c>
      <c r="J4079" s="108">
        <f t="shared" si="260"/>
        <v>767952</v>
      </c>
      <c r="K4079" s="107">
        <f t="shared" si="261"/>
        <v>34798.457547450118</v>
      </c>
      <c r="L4079" s="109">
        <f t="shared" si="262"/>
        <v>802750.45754745009</v>
      </c>
      <c r="M4079" s="110">
        <f t="shared" si="263"/>
        <v>6.1198011941706315E-07</v>
      </c>
      <c r="N4079" s="33" t="s">
        <v>4892</v>
      </c>
      <c r="O4079" s="33">
        <f>+'Categorias-9 feb-Depurado'!Y4078</f>
        <v>161.00128934872166</v>
      </c>
      <c r="P4079" s="111">
        <f>+'Categorias-9 feb-Depurado'!AC4078</f>
        <v>44806</v>
      </c>
      <c r="Q4079" s="111">
        <f>+'Categorias-9 feb-Depurado'!AE4078</f>
        <v>44836</v>
      </c>
      <c r="R4079" s="112" t="str">
        <f>+'Categorias-9 feb-Depurado'!AB4078</f>
        <v>Manto</v>
      </c>
    </row>
    <row r="4080" spans="2:18" s="1" customFormat="1" ht="14.5" hidden="1">
      <c r="B4080" s="57" t="str">
        <f>+'Categorias-9 feb-Depurado'!B4079</f>
        <v>AEROVIAS DEL CONTINENTE AMERICANO SA AVIANCA</v>
      </c>
      <c r="C4080" s="30" t="s">
        <v>4900</v>
      </c>
      <c r="D4080" s="31">
        <v>5</v>
      </c>
      <c r="E4080" s="30" t="str">
        <f>+'Categorias-9 feb-Depurado'!E4079</f>
        <v>890100577-6</v>
      </c>
      <c r="F4080" s="30" t="str">
        <f>+'Categorias-9 feb-Depurado'!F4079</f>
        <v>CL 64 A 94 69</v>
      </c>
      <c r="G4080" s="30" t="str">
        <f>+'Categorias-9 feb-Depurado'!G4079</f>
        <v>BOGOTA DC</v>
      </c>
      <c r="H4080" s="30" t="str">
        <f>+'Categorias-9 feb-Depurado'!H4079</f>
        <v>FI10659510</v>
      </c>
      <c r="I4080" s="107">
        <f>+'Categorias-9 feb-Depurado'!R4079</f>
        <v>511549</v>
      </c>
      <c r="J4080" s="108">
        <f t="shared" si="260"/>
        <v>511549</v>
      </c>
      <c r="K4080" s="107">
        <f t="shared" si="261"/>
        <v>23179.985415677755</v>
      </c>
      <c r="L4080" s="109">
        <f t="shared" si="262"/>
        <v>534728.98541567777</v>
      </c>
      <c r="M4080" s="110">
        <f t="shared" si="263"/>
        <v>4.076528456305593E-07</v>
      </c>
      <c r="N4080" s="33" t="s">
        <v>4892</v>
      </c>
      <c r="O4080" s="33">
        <f>+'Categorias-9 feb-Depurado'!Y4079</f>
        <v>107.24634946591611</v>
      </c>
      <c r="P4080" s="111">
        <f>+'Categorias-9 feb-Depurado'!AC4079</f>
        <v>44806</v>
      </c>
      <c r="Q4080" s="111">
        <f>+'Categorias-9 feb-Depurado'!AE4079</f>
        <v>44836</v>
      </c>
      <c r="R4080" s="112" t="str">
        <f>+'Categorias-9 feb-Depurado'!AB4079</f>
        <v>Manto</v>
      </c>
    </row>
    <row r="4081" spans="2:18" s="1" customFormat="1" ht="14.5" hidden="1">
      <c r="B4081" s="57" t="str">
        <f>+'Categorias-9 feb-Depurado'!B4080</f>
        <v>AEROVIAS DEL CONTINENTE AMERICANO SA AVIANCA</v>
      </c>
      <c r="C4081" s="30" t="s">
        <v>4900</v>
      </c>
      <c r="D4081" s="31">
        <v>5</v>
      </c>
      <c r="E4081" s="30" t="str">
        <f>+'Categorias-9 feb-Depurado'!E4080</f>
        <v>890100577-6</v>
      </c>
      <c r="F4081" s="30" t="str">
        <f>+'Categorias-9 feb-Depurado'!F4080</f>
        <v>CL 64 A 94 69</v>
      </c>
      <c r="G4081" s="30" t="str">
        <f>+'Categorias-9 feb-Depurado'!G4080</f>
        <v>BOGOTA DC</v>
      </c>
      <c r="H4081" s="30" t="str">
        <f>+'Categorias-9 feb-Depurado'!H4080</f>
        <v>FI10659997</v>
      </c>
      <c r="I4081" s="107">
        <f>+'Categorias-9 feb-Depurado'!R4080</f>
        <v>28768640</v>
      </c>
      <c r="J4081" s="108">
        <f t="shared" si="260"/>
        <v>28768640</v>
      </c>
      <c r="K4081" s="107">
        <f t="shared" si="261"/>
        <v>1129830.3330387964</v>
      </c>
      <c r="L4081" s="109">
        <f t="shared" si="262"/>
        <v>29898470.333038796</v>
      </c>
      <c r="M4081" s="110">
        <f t="shared" si="263"/>
        <v>2.279322206891307E-05</v>
      </c>
      <c r="N4081" s="33" t="s">
        <v>4892</v>
      </c>
      <c r="O4081" s="33">
        <f>+'Categorias-9 feb-Depurado'!Y4080</f>
        <v>6485.5</v>
      </c>
      <c r="P4081" s="111">
        <f>+'Categorias-9 feb-Depurado'!AC4080</f>
        <v>44823</v>
      </c>
      <c r="Q4081" s="111">
        <f>+'Categorias-9 feb-Depurado'!AE4080</f>
        <v>44853</v>
      </c>
      <c r="R4081" s="112" t="str">
        <f>+'Categorias-9 feb-Depurado'!AB4080</f>
        <v>Manto</v>
      </c>
    </row>
    <row r="4082" spans="2:18" s="1" customFormat="1" ht="14.5" hidden="1">
      <c r="B4082" s="57" t="str">
        <f>+'Categorias-9 feb-Depurado'!B4081</f>
        <v>AEROVIAS DEL CONTINENTE AMERICANO SA AVIANCA</v>
      </c>
      <c r="C4082" s="30" t="s">
        <v>4900</v>
      </c>
      <c r="D4082" s="31">
        <v>5</v>
      </c>
      <c r="E4082" s="30" t="str">
        <f>+'Categorias-9 feb-Depurado'!E4081</f>
        <v>890100577-6</v>
      </c>
      <c r="F4082" s="30" t="str">
        <f>+'Categorias-9 feb-Depurado'!F4081</f>
        <v>CL 64 A 94 69</v>
      </c>
      <c r="G4082" s="30" t="str">
        <f>+'Categorias-9 feb-Depurado'!G4081</f>
        <v>BOGOTA DC</v>
      </c>
      <c r="H4082" s="30" t="str">
        <f>+'Categorias-9 feb-Depurado'!H4081</f>
        <v>FI10659998</v>
      </c>
      <c r="I4082" s="107">
        <f>+'Categorias-9 feb-Depurado'!R4081</f>
        <v>4360165</v>
      </c>
      <c r="J4082" s="108">
        <f t="shared" si="260"/>
        <v>4360165</v>
      </c>
      <c r="K4082" s="107">
        <f t="shared" si="261"/>
        <v>171236.68946651992</v>
      </c>
      <c r="L4082" s="109">
        <f t="shared" si="262"/>
        <v>4531401.6894665202</v>
      </c>
      <c r="M4082" s="110">
        <f t="shared" si="263"/>
        <v>3.454532751708192E-06</v>
      </c>
      <c r="N4082" s="33" t="s">
        <v>4892</v>
      </c>
      <c r="O4082" s="33">
        <f>+'Categorias-9 feb-Depurado'!Y4081</f>
        <v>982.94000000000005</v>
      </c>
      <c r="P4082" s="111">
        <f>+'Categorias-9 feb-Depurado'!AC4081</f>
        <v>44823</v>
      </c>
      <c r="Q4082" s="111">
        <f>+'Categorias-9 feb-Depurado'!AE4081</f>
        <v>44853</v>
      </c>
      <c r="R4082" s="112" t="str">
        <f>+'Categorias-9 feb-Depurado'!AB4081</f>
        <v>Manto</v>
      </c>
    </row>
    <row r="4083" spans="2:18" s="1" customFormat="1" ht="14.5" hidden="1">
      <c r="B4083" s="57" t="str">
        <f>+'Categorias-9 feb-Depurado'!B4082</f>
        <v>AEROVIAS DEL CONTINENTE AMERICANO SA AVIANCA</v>
      </c>
      <c r="C4083" s="30" t="s">
        <v>4900</v>
      </c>
      <c r="D4083" s="31">
        <v>5</v>
      </c>
      <c r="E4083" s="30" t="str">
        <f>+'Categorias-9 feb-Depurado'!E4082</f>
        <v>890100577-6</v>
      </c>
      <c r="F4083" s="30" t="str">
        <f>+'Categorias-9 feb-Depurado'!F4082</f>
        <v>CL 64 A 94 69</v>
      </c>
      <c r="G4083" s="30" t="str">
        <f>+'Categorias-9 feb-Depurado'!G4082</f>
        <v>BOGOTA DC</v>
      </c>
      <c r="H4083" s="30" t="str">
        <f>+'Categorias-9 feb-Depurado'!H4082</f>
        <v>FI10659996</v>
      </c>
      <c r="I4083" s="107">
        <f>+'Categorias-9 feb-Depurado'!R4082</f>
        <v>1456907</v>
      </c>
      <c r="J4083" s="108">
        <f t="shared" si="260"/>
        <v>1456907</v>
      </c>
      <c r="K4083" s="107">
        <f t="shared" si="261"/>
        <v>57217.085027882924</v>
      </c>
      <c r="L4083" s="109">
        <f t="shared" si="262"/>
        <v>1514124.0850278828</v>
      </c>
      <c r="M4083" s="110">
        <f t="shared" si="263"/>
        <v>1.1542987358719053E-06</v>
      </c>
      <c r="N4083" s="33" t="s">
        <v>4892</v>
      </c>
      <c r="O4083" s="33">
        <f>+'Categorias-9 feb-Depurado'!Y4082</f>
        <v>328.44</v>
      </c>
      <c r="P4083" s="111">
        <f>+'Categorias-9 feb-Depurado'!AC4082</f>
        <v>44823</v>
      </c>
      <c r="Q4083" s="111">
        <f>+'Categorias-9 feb-Depurado'!AE4082</f>
        <v>44853</v>
      </c>
      <c r="R4083" s="112" t="str">
        <f>+'Categorias-9 feb-Depurado'!AB4082</f>
        <v>Manto</v>
      </c>
    </row>
    <row r="4084" spans="2:18" s="1" customFormat="1" ht="14.5" hidden="1">
      <c r="B4084" s="57" t="str">
        <f>+'Categorias-9 feb-Depurado'!B4083</f>
        <v>AEROVIAS DEL CONTINENTE AMERICANO SA AVIANCA</v>
      </c>
      <c r="C4084" s="30" t="s">
        <v>4900</v>
      </c>
      <c r="D4084" s="31">
        <v>5</v>
      </c>
      <c r="E4084" s="30" t="str">
        <f>+'Categorias-9 feb-Depurado'!E4083</f>
        <v>890100577-6</v>
      </c>
      <c r="F4084" s="30" t="str">
        <f>+'Categorias-9 feb-Depurado'!F4083</f>
        <v>CL 64 A 94 69</v>
      </c>
      <c r="G4084" s="30" t="str">
        <f>+'Categorias-9 feb-Depurado'!G4083</f>
        <v>BOGOTA DC</v>
      </c>
      <c r="H4084" s="30" t="str">
        <f>+'Categorias-9 feb-Depurado'!H4083</f>
        <v>FI10660000</v>
      </c>
      <c r="I4084" s="107">
        <f>+'Categorias-9 feb-Depurado'!R4083</f>
        <v>38681944</v>
      </c>
      <c r="J4084" s="108">
        <f t="shared" si="260"/>
        <v>38681944</v>
      </c>
      <c r="K4084" s="107">
        <f t="shared" si="261"/>
        <v>1519155.3605630321</v>
      </c>
      <c r="L4084" s="109">
        <f t="shared" si="262"/>
        <v>40201099.360563032</v>
      </c>
      <c r="M4084" s="110">
        <f t="shared" si="263"/>
        <v>3.064747376480986E-05</v>
      </c>
      <c r="N4084" s="33" t="s">
        <v>4892</v>
      </c>
      <c r="O4084" s="33">
        <f>+'Categorias-9 feb-Depurado'!Y4083</f>
        <v>8720.3199999999997</v>
      </c>
      <c r="P4084" s="111">
        <f>+'Categorias-9 feb-Depurado'!AC4083</f>
        <v>44823</v>
      </c>
      <c r="Q4084" s="111">
        <f>+'Categorias-9 feb-Depurado'!AE4083</f>
        <v>44853</v>
      </c>
      <c r="R4084" s="112" t="str">
        <f>+'Categorias-9 feb-Depurado'!AB4083</f>
        <v>Manto</v>
      </c>
    </row>
    <row r="4085" spans="2:18" s="1" customFormat="1" ht="14.5" hidden="1">
      <c r="B4085" s="57" t="str">
        <f>+'Categorias-9 feb-Depurado'!B4084</f>
        <v>AEROVIAS DEL CONTINENTE AMERICANO SA AVIANCA</v>
      </c>
      <c r="C4085" s="30" t="s">
        <v>4900</v>
      </c>
      <c r="D4085" s="31">
        <v>5</v>
      </c>
      <c r="E4085" s="30" t="str">
        <f>+'Categorias-9 feb-Depurado'!E4084</f>
        <v>890100577-6</v>
      </c>
      <c r="F4085" s="30" t="str">
        <f>+'Categorias-9 feb-Depurado'!F4084</f>
        <v>CL 64 A 94 69</v>
      </c>
      <c r="G4085" s="30" t="str">
        <f>+'Categorias-9 feb-Depurado'!G4084</f>
        <v>BOGOTA DC</v>
      </c>
      <c r="H4085" s="30" t="str">
        <f>+'Categorias-9 feb-Depurado'!H4084</f>
        <v>FI10659999</v>
      </c>
      <c r="I4085" s="107">
        <f>+'Categorias-9 feb-Depurado'!R4084</f>
        <v>3721448</v>
      </c>
      <c r="J4085" s="108">
        <f t="shared" si="260"/>
        <v>3721448</v>
      </c>
      <c r="K4085" s="107">
        <f t="shared" si="261"/>
        <v>146152.36706450366</v>
      </c>
      <c r="L4085" s="109">
        <f t="shared" si="262"/>
        <v>3867600.3670645035</v>
      </c>
      <c r="M4085" s="110">
        <f t="shared" si="263"/>
        <v>2.9484810780736385E-06</v>
      </c>
      <c r="N4085" s="33" t="s">
        <v>4892</v>
      </c>
      <c r="O4085" s="33">
        <f>+'Categorias-9 feb-Depurado'!Y4084</f>
        <v>838.95000000000005</v>
      </c>
      <c r="P4085" s="111">
        <f>+'Categorias-9 feb-Depurado'!AC4084</f>
        <v>44823</v>
      </c>
      <c r="Q4085" s="111">
        <f>+'Categorias-9 feb-Depurado'!AE4084</f>
        <v>44853</v>
      </c>
      <c r="R4085" s="112" t="str">
        <f>+'Categorias-9 feb-Depurado'!AB4084</f>
        <v>Manto</v>
      </c>
    </row>
    <row r="4086" spans="2:18" s="1" customFormat="1" ht="14.5" hidden="1">
      <c r="B4086" s="57" t="str">
        <f>+'Categorias-9 feb-Depurado'!B4085</f>
        <v>AEROVIAS DEL CONTINENTE AMERICANO SA AVIANCA</v>
      </c>
      <c r="C4086" s="30" t="s">
        <v>4900</v>
      </c>
      <c r="D4086" s="31">
        <v>5</v>
      </c>
      <c r="E4086" s="30" t="str">
        <f>+'Categorias-9 feb-Depurado'!E4085</f>
        <v>890100577-6</v>
      </c>
      <c r="F4086" s="30" t="str">
        <f>+'Categorias-9 feb-Depurado'!F4085</f>
        <v>CL 64 A 94 69</v>
      </c>
      <c r="G4086" s="30" t="str">
        <f>+'Categorias-9 feb-Depurado'!G4085</f>
        <v>BOGOTA DC</v>
      </c>
      <c r="H4086" s="30" t="str">
        <f>+'Categorias-9 feb-Depurado'!H4085</f>
        <v>FI10660207</v>
      </c>
      <c r="I4086" s="107">
        <f>+'Categorias-9 feb-Depurado'!R4085</f>
        <v>499800</v>
      </c>
      <c r="J4086" s="108">
        <f t="shared" si="260"/>
        <v>499800</v>
      </c>
      <c r="K4086" s="107">
        <f t="shared" si="261"/>
        <v>18390.611660211129</v>
      </c>
      <c r="L4086" s="109">
        <f t="shared" si="262"/>
        <v>518190.61166021111</v>
      </c>
      <c r="M4086" s="110">
        <f t="shared" si="263"/>
        <v>3.9504474824403584E-07</v>
      </c>
      <c r="N4086" s="33" t="s">
        <v>4892</v>
      </c>
      <c r="O4086" s="33">
        <f>+'Categorias-9 feb-Depurado'!Y4085</f>
        <v>104.78316928205288</v>
      </c>
      <c r="P4086" s="111">
        <f>+'Categorias-9 feb-Depurado'!AC4085</f>
        <v>44830</v>
      </c>
      <c r="Q4086" s="111">
        <f>+'Categorias-9 feb-Depurado'!AE4085</f>
        <v>44860</v>
      </c>
      <c r="R4086" s="112" t="str">
        <f>+'Categorias-9 feb-Depurado'!AB4085</f>
        <v>Manto</v>
      </c>
    </row>
    <row r="4087" spans="2:18" s="1" customFormat="1" ht="14.5" hidden="1">
      <c r="B4087" s="57" t="str">
        <f>+'Categorias-9 feb-Depurado'!B4086</f>
        <v>AEROVIAS DEL CONTINENTE AMERICANO SA AVIANCA</v>
      </c>
      <c r="C4087" s="30" t="s">
        <v>4900</v>
      </c>
      <c r="D4087" s="31">
        <v>5</v>
      </c>
      <c r="E4087" s="30" t="str">
        <f>+'Categorias-9 feb-Depurado'!E4086</f>
        <v>890100577-6</v>
      </c>
      <c r="F4087" s="30" t="str">
        <f>+'Categorias-9 feb-Depurado'!F4086</f>
        <v>CL 64 A 94 69</v>
      </c>
      <c r="G4087" s="30" t="str">
        <f>+'Categorias-9 feb-Depurado'!G4086</f>
        <v>BOGOTA DC</v>
      </c>
      <c r="H4087" s="30" t="str">
        <f>+'Categorias-9 feb-Depurado'!H4086</f>
        <v>FI10660208</v>
      </c>
      <c r="I4087" s="107">
        <f>+'Categorias-9 feb-Depurado'!R4086</f>
        <v>535500</v>
      </c>
      <c r="J4087" s="108">
        <f t="shared" si="260"/>
        <v>535500</v>
      </c>
      <c r="K4087" s="107">
        <f t="shared" si="261"/>
        <v>19704.226778797638</v>
      </c>
      <c r="L4087" s="109">
        <f t="shared" si="262"/>
        <v>555204.22677879769</v>
      </c>
      <c r="M4087" s="110">
        <f t="shared" si="263"/>
        <v>4.2326223026146704E-07</v>
      </c>
      <c r="N4087" s="33" t="s">
        <v>4892</v>
      </c>
      <c r="O4087" s="33">
        <f>+'Categorias-9 feb-Depurado'!Y4086</f>
        <v>112.26768137362809</v>
      </c>
      <c r="P4087" s="111">
        <f>+'Categorias-9 feb-Depurado'!AC4086</f>
        <v>44830</v>
      </c>
      <c r="Q4087" s="111">
        <f>+'Categorias-9 feb-Depurado'!AE4086</f>
        <v>44860</v>
      </c>
      <c r="R4087" s="112" t="str">
        <f>+'Categorias-9 feb-Depurado'!AB4086</f>
        <v>Manto</v>
      </c>
    </row>
    <row r="4088" spans="2:18" s="1" customFormat="1" ht="14.5" hidden="1">
      <c r="B4088" s="57" t="str">
        <f>+'Categorias-9 feb-Depurado'!B4087</f>
        <v>AEROVIAS DEL CONTINENTE AMERICANO SA AVIANCA</v>
      </c>
      <c r="C4088" s="30" t="s">
        <v>4900</v>
      </c>
      <c r="D4088" s="31">
        <v>5</v>
      </c>
      <c r="E4088" s="30" t="str">
        <f>+'Categorias-9 feb-Depurado'!E4087</f>
        <v>890100577-6</v>
      </c>
      <c r="F4088" s="30" t="str">
        <f>+'Categorias-9 feb-Depurado'!F4087</f>
        <v>CL 64 A 94 69</v>
      </c>
      <c r="G4088" s="30" t="str">
        <f>+'Categorias-9 feb-Depurado'!G4087</f>
        <v>BOGOTA DC</v>
      </c>
      <c r="H4088" s="30" t="str">
        <f>+'Categorias-9 feb-Depurado'!H4087</f>
        <v>FI10660524</v>
      </c>
      <c r="I4088" s="107">
        <f>+'Categorias-9 feb-Depurado'!R4087</f>
        <v>17721574</v>
      </c>
      <c r="J4088" s="108">
        <f t="shared" si="260"/>
        <v>17721574</v>
      </c>
      <c r="K4088" s="107">
        <f t="shared" si="261"/>
        <v>595796.59538399032</v>
      </c>
      <c r="L4088" s="109">
        <f t="shared" si="262"/>
        <v>18317370.595383991</v>
      </c>
      <c r="M4088" s="110">
        <f t="shared" si="263"/>
        <v>1.3964322958616424E-05</v>
      </c>
      <c r="N4088" s="33" t="s">
        <v>4892</v>
      </c>
      <c r="O4088" s="33">
        <f>+'Categorias-9 feb-Depurado'!Y4087</f>
        <v>3715.331509376605</v>
      </c>
      <c r="P4088" s="111">
        <f>+'Categorias-9 feb-Depurado'!AC4087</f>
        <v>44839</v>
      </c>
      <c r="Q4088" s="111">
        <f>+'Categorias-9 feb-Depurado'!AE4087</f>
        <v>44869</v>
      </c>
      <c r="R4088" s="112" t="str">
        <f>+'Categorias-9 feb-Depurado'!AB4087</f>
        <v>Manto</v>
      </c>
    </row>
    <row r="4089" spans="2:18" s="1" customFormat="1" ht="14.5" hidden="1">
      <c r="B4089" s="57" t="str">
        <f>+'Categorias-9 feb-Depurado'!B4088</f>
        <v>AEROVIAS DEL CONTINENTE AMERICANO SA AVIANCA</v>
      </c>
      <c r="C4089" s="30" t="s">
        <v>4900</v>
      </c>
      <c r="D4089" s="31">
        <v>5</v>
      </c>
      <c r="E4089" s="30" t="str">
        <f>+'Categorias-9 feb-Depurado'!E4088</f>
        <v>890100577-6</v>
      </c>
      <c r="F4089" s="30" t="str">
        <f>+'Categorias-9 feb-Depurado'!F4088</f>
        <v>CL 64 A 94 69</v>
      </c>
      <c r="G4089" s="30" t="str">
        <f>+'Categorias-9 feb-Depurado'!G4088</f>
        <v>BOGOTA DC</v>
      </c>
      <c r="H4089" s="30" t="str">
        <f>+'Categorias-9 feb-Depurado'!H4088</f>
        <v>FI10660519</v>
      </c>
      <c r="I4089" s="107">
        <f>+'Categorias-9 feb-Depurado'!R4088</f>
        <v>396078</v>
      </c>
      <c r="J4089" s="108">
        <f t="shared" si="260"/>
        <v>396078</v>
      </c>
      <c r="K4089" s="107">
        <f t="shared" si="261"/>
        <v>13316.08151208804</v>
      </c>
      <c r="L4089" s="109">
        <f t="shared" si="262"/>
        <v>409394.08151208801</v>
      </c>
      <c r="M4089" s="110">
        <f t="shared" si="263"/>
        <v>3.1210326513902636E-07</v>
      </c>
      <c r="N4089" s="33" t="s">
        <v>4892</v>
      </c>
      <c r="O4089" s="33">
        <f>+'Categorias-9 feb-Depurado'!Y4088</f>
        <v>83.037831378345231</v>
      </c>
      <c r="P4089" s="111">
        <f>+'Categorias-9 feb-Depurado'!AC4088</f>
        <v>44839</v>
      </c>
      <c r="Q4089" s="111">
        <f>+'Categorias-9 feb-Depurado'!AE4088</f>
        <v>44869</v>
      </c>
      <c r="R4089" s="112" t="str">
        <f>+'Categorias-9 feb-Depurado'!AB4088</f>
        <v>Manto</v>
      </c>
    </row>
    <row r="4090" spans="2:18" s="1" customFormat="1" ht="14.5" hidden="1">
      <c r="B4090" s="57" t="str">
        <f>+'Categorias-9 feb-Depurado'!B4089</f>
        <v>AEROVIAS DEL CONTINENTE AMERICANO SA AVIANCA</v>
      </c>
      <c r="C4090" s="30" t="s">
        <v>4900</v>
      </c>
      <c r="D4090" s="31">
        <v>5</v>
      </c>
      <c r="E4090" s="30" t="str">
        <f>+'Categorias-9 feb-Depurado'!E4089</f>
        <v>890100577-6</v>
      </c>
      <c r="F4090" s="30" t="str">
        <f>+'Categorias-9 feb-Depurado'!F4089</f>
        <v>CL 64 A 94 69</v>
      </c>
      <c r="G4090" s="30" t="str">
        <f>+'Categorias-9 feb-Depurado'!G4089</f>
        <v>BOGOTA DC</v>
      </c>
      <c r="H4090" s="30" t="str">
        <f>+'Categorias-9 feb-Depurado'!H4089</f>
        <v>FI10660513</v>
      </c>
      <c r="I4090" s="107">
        <f>+'Categorias-9 feb-Depurado'!R4089</f>
        <v>396078</v>
      </c>
      <c r="J4090" s="108">
        <f t="shared" si="260"/>
        <v>396078</v>
      </c>
      <c r="K4090" s="107">
        <f t="shared" si="261"/>
        <v>13316.08151208804</v>
      </c>
      <c r="L4090" s="109">
        <f t="shared" si="262"/>
        <v>409394.08151208801</v>
      </c>
      <c r="M4090" s="110">
        <f t="shared" si="263"/>
        <v>3.1210326513902636E-07</v>
      </c>
      <c r="N4090" s="33" t="s">
        <v>4892</v>
      </c>
      <c r="O4090" s="33">
        <f>+'Categorias-9 feb-Depurado'!Y4089</f>
        <v>83.037831378345231</v>
      </c>
      <c r="P4090" s="111">
        <f>+'Categorias-9 feb-Depurado'!AC4089</f>
        <v>44839</v>
      </c>
      <c r="Q4090" s="111">
        <f>+'Categorias-9 feb-Depurado'!AE4089</f>
        <v>44869</v>
      </c>
      <c r="R4090" s="112" t="str">
        <f>+'Categorias-9 feb-Depurado'!AB4089</f>
        <v>Manto</v>
      </c>
    </row>
    <row r="4091" spans="2:18" s="1" customFormat="1" ht="14.5" hidden="1">
      <c r="B4091" s="57" t="str">
        <f>+'Categorias-9 feb-Depurado'!B4090</f>
        <v>AEROVIAS DEL CONTINENTE AMERICANO SA AVIANCA</v>
      </c>
      <c r="C4091" s="30" t="s">
        <v>4900</v>
      </c>
      <c r="D4091" s="31">
        <v>5</v>
      </c>
      <c r="E4091" s="30" t="str">
        <f>+'Categorias-9 feb-Depurado'!E4090</f>
        <v>890100577-6</v>
      </c>
      <c r="F4091" s="30" t="str">
        <f>+'Categorias-9 feb-Depurado'!F4090</f>
        <v>CL 64 A 94 69</v>
      </c>
      <c r="G4091" s="30" t="str">
        <f>+'Categorias-9 feb-Depurado'!G4090</f>
        <v>BOGOTA DC</v>
      </c>
      <c r="H4091" s="30" t="str">
        <f>+'Categorias-9 feb-Depurado'!H4090</f>
        <v>FI10660526</v>
      </c>
      <c r="I4091" s="107">
        <f>+'Categorias-9 feb-Depurado'!R4090</f>
        <v>2824296</v>
      </c>
      <c r="J4091" s="108">
        <f t="shared" si="260"/>
        <v>2824296</v>
      </c>
      <c r="K4091" s="107">
        <f t="shared" si="261"/>
        <v>94952.397634466455</v>
      </c>
      <c r="L4091" s="109">
        <f t="shared" si="262"/>
        <v>2919248.3976344666</v>
      </c>
      <c r="M4091" s="110">
        <f t="shared" si="263"/>
        <v>2.2255010460542913E-06</v>
      </c>
      <c r="N4091" s="33" t="s">
        <v>4892</v>
      </c>
      <c r="O4091" s="33">
        <f>+'Categorias-9 feb-Depurado'!Y4090</f>
        <v>592.11421742822097</v>
      </c>
      <c r="P4091" s="111">
        <f>+'Categorias-9 feb-Depurado'!AC4090</f>
        <v>44839</v>
      </c>
      <c r="Q4091" s="111">
        <f>+'Categorias-9 feb-Depurado'!AE4090</f>
        <v>44869</v>
      </c>
      <c r="R4091" s="112" t="str">
        <f>+'Categorias-9 feb-Depurado'!AB4090</f>
        <v>Manto</v>
      </c>
    </row>
    <row r="4092" spans="2:18" s="1" customFormat="1" ht="14.5" hidden="1">
      <c r="B4092" s="57" t="str">
        <f>+'Categorias-9 feb-Depurado'!B4091</f>
        <v>AEROVIAS DEL CONTINENTE AMERICANO SA AVIANCA</v>
      </c>
      <c r="C4092" s="30" t="s">
        <v>4900</v>
      </c>
      <c r="D4092" s="31">
        <v>5</v>
      </c>
      <c r="E4092" s="30" t="str">
        <f>+'Categorias-9 feb-Depurado'!E4091</f>
        <v>890100577-6</v>
      </c>
      <c r="F4092" s="30" t="str">
        <f>+'Categorias-9 feb-Depurado'!F4091</f>
        <v>CL 64 A 94 69</v>
      </c>
      <c r="G4092" s="30" t="str">
        <f>+'Categorias-9 feb-Depurado'!G4091</f>
        <v>BOGOTA DC</v>
      </c>
      <c r="H4092" s="30" t="str">
        <f>+'Categorias-9 feb-Depurado'!H4091</f>
        <v>FI10660517</v>
      </c>
      <c r="I4092" s="107">
        <f>+'Categorias-9 feb-Depurado'!R4091</f>
        <v>396078</v>
      </c>
      <c r="J4092" s="108">
        <f t="shared" si="260"/>
        <v>396078</v>
      </c>
      <c r="K4092" s="107">
        <f t="shared" si="261"/>
        <v>13316.08151208804</v>
      </c>
      <c r="L4092" s="109">
        <f t="shared" si="262"/>
        <v>409394.08151208801</v>
      </c>
      <c r="M4092" s="110">
        <f t="shared" si="263"/>
        <v>3.1210326513902636E-07</v>
      </c>
      <c r="N4092" s="33" t="s">
        <v>4892</v>
      </c>
      <c r="O4092" s="33">
        <f>+'Categorias-9 feb-Depurado'!Y4091</f>
        <v>83.037831378345231</v>
      </c>
      <c r="P4092" s="111">
        <f>+'Categorias-9 feb-Depurado'!AC4091</f>
        <v>44839</v>
      </c>
      <c r="Q4092" s="111">
        <f>+'Categorias-9 feb-Depurado'!AE4091</f>
        <v>44869</v>
      </c>
      <c r="R4092" s="112" t="str">
        <f>+'Categorias-9 feb-Depurado'!AB4091</f>
        <v>Manto</v>
      </c>
    </row>
    <row r="4093" spans="2:18" s="1" customFormat="1" ht="14.5" hidden="1">
      <c r="B4093" s="57" t="str">
        <f>+'Categorias-9 feb-Depurado'!B4092</f>
        <v>AEROVIAS DEL CONTINENTE AMERICANO SA AVIANCA</v>
      </c>
      <c r="C4093" s="30" t="s">
        <v>4900</v>
      </c>
      <c r="D4093" s="31">
        <v>5</v>
      </c>
      <c r="E4093" s="30" t="str">
        <f>+'Categorias-9 feb-Depurado'!E4092</f>
        <v>890100577-6</v>
      </c>
      <c r="F4093" s="30" t="str">
        <f>+'Categorias-9 feb-Depurado'!F4092</f>
        <v>CL 64 A 94 69</v>
      </c>
      <c r="G4093" s="30" t="str">
        <f>+'Categorias-9 feb-Depurado'!G4092</f>
        <v>BOGOTA DC</v>
      </c>
      <c r="H4093" s="30" t="str">
        <f>+'Categorias-9 feb-Depurado'!H4092</f>
        <v>FI10660528</v>
      </c>
      <c r="I4093" s="107">
        <f>+'Categorias-9 feb-Depurado'!R4092</f>
        <v>1134314</v>
      </c>
      <c r="J4093" s="108">
        <f t="shared" si="260"/>
        <v>1134314</v>
      </c>
      <c r="K4093" s="107">
        <f t="shared" si="261"/>
        <v>38135.462419782554</v>
      </c>
      <c r="L4093" s="109">
        <f t="shared" si="262"/>
        <v>1172449.4624197825</v>
      </c>
      <c r="M4093" s="110">
        <f t="shared" si="263"/>
        <v>8.9382167929778862E-07</v>
      </c>
      <c r="N4093" s="33" t="s">
        <v>4892</v>
      </c>
      <c r="O4093" s="33">
        <f>+'Categorias-9 feb-Depurado'!Y4092</f>
        <v>237.80915542417475</v>
      </c>
      <c r="P4093" s="111">
        <f>+'Categorias-9 feb-Depurado'!AC4092</f>
        <v>44839</v>
      </c>
      <c r="Q4093" s="111">
        <f>+'Categorias-9 feb-Depurado'!AE4092</f>
        <v>44869</v>
      </c>
      <c r="R4093" s="112" t="str">
        <f>+'Categorias-9 feb-Depurado'!AB4092</f>
        <v>Manto</v>
      </c>
    </row>
    <row r="4094" spans="2:18" s="1" customFormat="1" ht="14.5" hidden="1">
      <c r="B4094" s="57" t="str">
        <f>+'Categorias-9 feb-Depurado'!B4093</f>
        <v>AEROVIAS DEL CONTINENTE AMERICANO SA AVIANCA</v>
      </c>
      <c r="C4094" s="30" t="s">
        <v>4900</v>
      </c>
      <c r="D4094" s="31">
        <v>5</v>
      </c>
      <c r="E4094" s="30" t="str">
        <f>+'Categorias-9 feb-Depurado'!E4093</f>
        <v>890100577-6</v>
      </c>
      <c r="F4094" s="30" t="str">
        <f>+'Categorias-9 feb-Depurado'!F4093</f>
        <v>CL 64 A 94 69</v>
      </c>
      <c r="G4094" s="30" t="str">
        <f>+'Categorias-9 feb-Depurado'!G4093</f>
        <v>BOGOTA DC</v>
      </c>
      <c r="H4094" s="30" t="str">
        <f>+'Categorias-9 feb-Depurado'!H4093</f>
        <v>FI10660530</v>
      </c>
      <c r="I4094" s="107">
        <f>+'Categorias-9 feb-Depurado'!R4093</f>
        <v>10420822</v>
      </c>
      <c r="J4094" s="108">
        <f t="shared" si="260"/>
        <v>10420822</v>
      </c>
      <c r="K4094" s="107">
        <f t="shared" si="261"/>
        <v>350346.43472992774</v>
      </c>
      <c r="L4094" s="109">
        <f t="shared" si="262"/>
        <v>10771168.434729928</v>
      </c>
      <c r="M4094" s="110">
        <f t="shared" si="263"/>
        <v>8.2114446438140945E-06</v>
      </c>
      <c r="N4094" s="33" t="s">
        <v>4892</v>
      </c>
      <c r="O4094" s="33">
        <f>+'Categorias-9 feb-Depurado'!Y4093</f>
        <v>2184.7274023292134</v>
      </c>
      <c r="P4094" s="111">
        <f>+'Categorias-9 feb-Depurado'!AC4093</f>
        <v>44839</v>
      </c>
      <c r="Q4094" s="111">
        <f>+'Categorias-9 feb-Depurado'!AE4093</f>
        <v>44869</v>
      </c>
      <c r="R4094" s="112" t="str">
        <f>+'Categorias-9 feb-Depurado'!AB4093</f>
        <v>Manto</v>
      </c>
    </row>
    <row r="4095" spans="2:18" s="1" customFormat="1" ht="14.5" hidden="1">
      <c r="B4095" s="57" t="str">
        <f>+'Categorias-9 feb-Depurado'!B4094</f>
        <v>AEROVIAS DEL CONTINENTE AMERICANO SA AVIANCA</v>
      </c>
      <c r="C4095" s="30" t="s">
        <v>4900</v>
      </c>
      <c r="D4095" s="31">
        <v>5</v>
      </c>
      <c r="E4095" s="30" t="str">
        <f>+'Categorias-9 feb-Depurado'!E4094</f>
        <v>890100577-6</v>
      </c>
      <c r="F4095" s="30" t="str">
        <f>+'Categorias-9 feb-Depurado'!F4094</f>
        <v>CL 64 A 94 69</v>
      </c>
      <c r="G4095" s="30" t="str">
        <f>+'Categorias-9 feb-Depurado'!G4094</f>
        <v>BOGOTA DC</v>
      </c>
      <c r="H4095" s="30" t="str">
        <f>+'Categorias-9 feb-Depurado'!H4094</f>
        <v>FI10660527</v>
      </c>
      <c r="I4095" s="107">
        <f>+'Categorias-9 feb-Depurado'!R4094</f>
        <v>5491919</v>
      </c>
      <c r="J4095" s="108">
        <f t="shared" si="260"/>
        <v>5491919</v>
      </c>
      <c r="K4095" s="107">
        <f t="shared" si="261"/>
        <v>184637.47307799233</v>
      </c>
      <c r="L4095" s="109">
        <f t="shared" si="262"/>
        <v>5676556.473077992</v>
      </c>
      <c r="M4095" s="110">
        <f t="shared" si="263"/>
        <v>4.327546220136075E-06</v>
      </c>
      <c r="N4095" s="33" t="s">
        <v>4892</v>
      </c>
      <c r="O4095" s="33">
        <f>+'Categorias-9 feb-Depurado'!Y4094</f>
        <v>1151.3819092843589</v>
      </c>
      <c r="P4095" s="111">
        <f>+'Categorias-9 feb-Depurado'!AC4094</f>
        <v>44839</v>
      </c>
      <c r="Q4095" s="111">
        <f>+'Categorias-9 feb-Depurado'!AE4094</f>
        <v>44869</v>
      </c>
      <c r="R4095" s="112" t="str">
        <f>+'Categorias-9 feb-Depurado'!AB4094</f>
        <v>Manto</v>
      </c>
    </row>
    <row r="4096" spans="2:18" s="1" customFormat="1" ht="14.5" hidden="1">
      <c r="B4096" s="57" t="str">
        <f>+'Categorias-9 feb-Depurado'!B4095</f>
        <v>AEROVIAS DEL CONTINENTE AMERICANO SA AVIANCA</v>
      </c>
      <c r="C4096" s="30" t="s">
        <v>4900</v>
      </c>
      <c r="D4096" s="31">
        <v>5</v>
      </c>
      <c r="E4096" s="30" t="str">
        <f>+'Categorias-9 feb-Depurado'!E4095</f>
        <v>890100577-6</v>
      </c>
      <c r="F4096" s="30" t="str">
        <f>+'Categorias-9 feb-Depurado'!F4095</f>
        <v>CL 64 A 94 69</v>
      </c>
      <c r="G4096" s="30" t="str">
        <f>+'Categorias-9 feb-Depurado'!G4095</f>
        <v>BOGOTA DC</v>
      </c>
      <c r="H4096" s="30" t="str">
        <f>+'Categorias-9 feb-Depurado'!H4095</f>
        <v>FI10660525</v>
      </c>
      <c r="I4096" s="107">
        <f>+'Categorias-9 feb-Depurado'!R4095</f>
        <v>3008125</v>
      </c>
      <c r="J4096" s="108">
        <f t="shared" si="260"/>
        <v>3008125</v>
      </c>
      <c r="K4096" s="107">
        <f t="shared" si="261"/>
        <v>101132.70037353713</v>
      </c>
      <c r="L4096" s="109">
        <f t="shared" si="262"/>
        <v>3109257.7003735369</v>
      </c>
      <c r="M4096" s="110">
        <f t="shared" si="263"/>
        <v>2.3703554210189246E-06</v>
      </c>
      <c r="N4096" s="33" t="s">
        <v>4892</v>
      </c>
      <c r="O4096" s="33">
        <f>+'Categorias-9 feb-Depurado'!Y4095</f>
        <v>630.6540037946686</v>
      </c>
      <c r="P4096" s="111">
        <f>+'Categorias-9 feb-Depurado'!AC4095</f>
        <v>44839</v>
      </c>
      <c r="Q4096" s="111">
        <f>+'Categorias-9 feb-Depurado'!AE4095</f>
        <v>44869</v>
      </c>
      <c r="R4096" s="112" t="str">
        <f>+'Categorias-9 feb-Depurado'!AB4095</f>
        <v>Manto</v>
      </c>
    </row>
    <row r="4097" spans="2:18" s="1" customFormat="1" ht="14.5" hidden="1">
      <c r="B4097" s="57" t="str">
        <f>+'Categorias-9 feb-Depurado'!B4096</f>
        <v>AEROVIAS DEL CONTINENTE AMERICANO SA AVIANCA</v>
      </c>
      <c r="C4097" s="30" t="s">
        <v>4900</v>
      </c>
      <c r="D4097" s="31">
        <v>5</v>
      </c>
      <c r="E4097" s="30" t="str">
        <f>+'Categorias-9 feb-Depurado'!E4096</f>
        <v>890100577-6</v>
      </c>
      <c r="F4097" s="30" t="str">
        <f>+'Categorias-9 feb-Depurado'!F4096</f>
        <v>CL 64 A 94 69</v>
      </c>
      <c r="G4097" s="30" t="str">
        <f>+'Categorias-9 feb-Depurado'!G4096</f>
        <v>BOGOTA DC</v>
      </c>
      <c r="H4097" s="30" t="str">
        <f>+'Categorias-9 feb-Depurado'!H4096</f>
        <v>FI10660516</v>
      </c>
      <c r="I4097" s="107">
        <f>+'Categorias-9 feb-Depurado'!R4096</f>
        <v>396078</v>
      </c>
      <c r="J4097" s="108">
        <f t="shared" si="260"/>
        <v>396078</v>
      </c>
      <c r="K4097" s="107">
        <f t="shared" si="261"/>
        <v>13316.08151208804</v>
      </c>
      <c r="L4097" s="109">
        <f t="shared" si="262"/>
        <v>409394.08151208801</v>
      </c>
      <c r="M4097" s="110">
        <f t="shared" si="263"/>
        <v>3.1210326513902636E-07</v>
      </c>
      <c r="N4097" s="33" t="s">
        <v>4892</v>
      </c>
      <c r="O4097" s="33">
        <f>+'Categorias-9 feb-Depurado'!Y4096</f>
        <v>83.037831378345231</v>
      </c>
      <c r="P4097" s="111">
        <f>+'Categorias-9 feb-Depurado'!AC4096</f>
        <v>44839</v>
      </c>
      <c r="Q4097" s="111">
        <f>+'Categorias-9 feb-Depurado'!AE4096</f>
        <v>44869</v>
      </c>
      <c r="R4097" s="112" t="str">
        <f>+'Categorias-9 feb-Depurado'!AB4096</f>
        <v>Manto</v>
      </c>
    </row>
    <row r="4098" spans="2:18" s="1" customFormat="1" ht="14.5" hidden="1">
      <c r="B4098" s="57" t="str">
        <f>+'Categorias-9 feb-Depurado'!B4097</f>
        <v>AEROVIAS DEL CONTINENTE AMERICANO SA AVIANCA</v>
      </c>
      <c r="C4098" s="30" t="s">
        <v>4900</v>
      </c>
      <c r="D4098" s="31">
        <v>5</v>
      </c>
      <c r="E4098" s="30" t="str">
        <f>+'Categorias-9 feb-Depurado'!E4097</f>
        <v>890100577-6</v>
      </c>
      <c r="F4098" s="30" t="str">
        <f>+'Categorias-9 feb-Depurado'!F4097</f>
        <v>CL 64 A 94 69</v>
      </c>
      <c r="G4098" s="30" t="str">
        <f>+'Categorias-9 feb-Depurado'!G4097</f>
        <v>BOGOTA DC</v>
      </c>
      <c r="H4098" s="30" t="str">
        <f>+'Categorias-9 feb-Depurado'!H4097</f>
        <v>FI10660523</v>
      </c>
      <c r="I4098" s="107">
        <f>+'Categorias-9 feb-Depurado'!R4097</f>
        <v>2366810</v>
      </c>
      <c r="J4098" s="108">
        <f t="shared" si="260"/>
        <v>2366810</v>
      </c>
      <c r="K4098" s="107">
        <f t="shared" si="261"/>
        <v>79571.788596248953</v>
      </c>
      <c r="L4098" s="109">
        <f t="shared" si="262"/>
        <v>2446381.7885962492</v>
      </c>
      <c r="M4098" s="110">
        <f t="shared" si="263"/>
        <v>1.8650092379877172E-06</v>
      </c>
      <c r="N4098" s="33" t="s">
        <v>4892</v>
      </c>
      <c r="O4098" s="33">
        <f>+'Categorias-9 feb-Depurado'!Y4097</f>
        <v>496.20218665157182</v>
      </c>
      <c r="P4098" s="111">
        <f>+'Categorias-9 feb-Depurado'!AC4097</f>
        <v>44839</v>
      </c>
      <c r="Q4098" s="111">
        <f>+'Categorias-9 feb-Depurado'!AE4097</f>
        <v>44869</v>
      </c>
      <c r="R4098" s="112" t="str">
        <f>+'Categorias-9 feb-Depurado'!AB4097</f>
        <v>Manto</v>
      </c>
    </row>
    <row r="4099" spans="2:18" s="1" customFormat="1" ht="14.5" hidden="1">
      <c r="B4099" s="57" t="str">
        <f>+'Categorias-9 feb-Depurado'!B4098</f>
        <v>AEROVIAS DEL CONTINENTE AMERICANO SA AVIANCA</v>
      </c>
      <c r="C4099" s="30" t="s">
        <v>4900</v>
      </c>
      <c r="D4099" s="31">
        <v>5</v>
      </c>
      <c r="E4099" s="30" t="str">
        <f>+'Categorias-9 feb-Depurado'!E4098</f>
        <v>890100577-6</v>
      </c>
      <c r="F4099" s="30" t="str">
        <f>+'Categorias-9 feb-Depurado'!F4098</f>
        <v>CL 64 A 94 69</v>
      </c>
      <c r="G4099" s="30" t="str">
        <f>+'Categorias-9 feb-Depurado'!G4098</f>
        <v>BOGOTA DC</v>
      </c>
      <c r="H4099" s="30" t="str">
        <f>+'Categorias-9 feb-Depurado'!H4098</f>
        <v>FI10660512</v>
      </c>
      <c r="I4099" s="107">
        <f>+'Categorias-9 feb-Depurado'!R4098</f>
        <v>396078</v>
      </c>
      <c r="J4099" s="108">
        <f t="shared" si="260"/>
        <v>396078</v>
      </c>
      <c r="K4099" s="107">
        <f t="shared" si="261"/>
        <v>13316.08151208804</v>
      </c>
      <c r="L4099" s="109">
        <f t="shared" si="262"/>
        <v>409394.08151208801</v>
      </c>
      <c r="M4099" s="110">
        <f t="shared" si="263"/>
        <v>3.1210326513902636E-07</v>
      </c>
      <c r="N4099" s="33" t="s">
        <v>4892</v>
      </c>
      <c r="O4099" s="33">
        <f>+'Categorias-9 feb-Depurado'!Y4098</f>
        <v>83.037831378345231</v>
      </c>
      <c r="P4099" s="111">
        <f>+'Categorias-9 feb-Depurado'!AC4098</f>
        <v>44839</v>
      </c>
      <c r="Q4099" s="111">
        <f>+'Categorias-9 feb-Depurado'!AE4098</f>
        <v>44869</v>
      </c>
      <c r="R4099" s="112" t="str">
        <f>+'Categorias-9 feb-Depurado'!AB4098</f>
        <v>Manto</v>
      </c>
    </row>
    <row r="4100" spans="2:18" s="1" customFormat="1" ht="14.5" hidden="1">
      <c r="B4100" s="57" t="str">
        <f>+'Categorias-9 feb-Depurado'!B4099</f>
        <v>AEROVIAS DEL CONTINENTE AMERICANO SA AVIANCA</v>
      </c>
      <c r="C4100" s="30" t="s">
        <v>4900</v>
      </c>
      <c r="D4100" s="31">
        <v>5</v>
      </c>
      <c r="E4100" s="30" t="str">
        <f>+'Categorias-9 feb-Depurado'!E4099</f>
        <v>890100577-6</v>
      </c>
      <c r="F4100" s="30" t="str">
        <f>+'Categorias-9 feb-Depurado'!F4099</f>
        <v>CL 64 A 94 69</v>
      </c>
      <c r="G4100" s="30" t="str">
        <f>+'Categorias-9 feb-Depurado'!G4099</f>
        <v>BOGOTA DC</v>
      </c>
      <c r="H4100" s="30" t="str">
        <f>+'Categorias-9 feb-Depurado'!H4099</f>
        <v>FI10660515</v>
      </c>
      <c r="I4100" s="107">
        <f>+'Categorias-9 feb-Depurado'!R4099</f>
        <v>332839</v>
      </c>
      <c r="J4100" s="108">
        <f t="shared" si="260"/>
        <v>332839</v>
      </c>
      <c r="K4100" s="107">
        <f t="shared" si="261"/>
        <v>11189.996047247945</v>
      </c>
      <c r="L4100" s="109">
        <f t="shared" si="262"/>
        <v>344028.99604724796</v>
      </c>
      <c r="M4100" s="110">
        <f t="shared" si="263"/>
        <v>2.6227192286773916E-07</v>
      </c>
      <c r="N4100" s="33" t="s">
        <v>4892</v>
      </c>
      <c r="O4100" s="33">
        <f>+'Categorias-9 feb-Depurado'!Y4099</f>
        <v>69.779762466324925</v>
      </c>
      <c r="P4100" s="111">
        <f>+'Categorias-9 feb-Depurado'!AC4099</f>
        <v>44839</v>
      </c>
      <c r="Q4100" s="111">
        <f>+'Categorias-9 feb-Depurado'!AE4099</f>
        <v>44869</v>
      </c>
      <c r="R4100" s="112" t="str">
        <f>+'Categorias-9 feb-Depurado'!AB4099</f>
        <v>Manto</v>
      </c>
    </row>
    <row r="4101" spans="2:18" s="1" customFormat="1" ht="14.5" hidden="1">
      <c r="B4101" s="57" t="str">
        <f>+'Categorias-9 feb-Depurado'!B4100</f>
        <v>AEROVIAS DEL CONTINENTE AMERICANO SA AVIANCA</v>
      </c>
      <c r="C4101" s="30" t="s">
        <v>4900</v>
      </c>
      <c r="D4101" s="31">
        <v>5</v>
      </c>
      <c r="E4101" s="30" t="str">
        <f>+'Categorias-9 feb-Depurado'!E4100</f>
        <v>890100577-6</v>
      </c>
      <c r="F4101" s="30" t="str">
        <f>+'Categorias-9 feb-Depurado'!F4100</f>
        <v>CL 64 A 94 69</v>
      </c>
      <c r="G4101" s="30" t="str">
        <f>+'Categorias-9 feb-Depurado'!G4100</f>
        <v>BOGOTA DC</v>
      </c>
      <c r="H4101" s="30" t="str">
        <f>+'Categorias-9 feb-Depurado'!H4100</f>
        <v>FI10660518</v>
      </c>
      <c r="I4101" s="107">
        <f>+'Categorias-9 feb-Depurado'!R4100</f>
        <v>396078</v>
      </c>
      <c r="J4101" s="108">
        <f t="shared" si="260"/>
        <v>396078</v>
      </c>
      <c r="K4101" s="107">
        <f t="shared" si="261"/>
        <v>13316.08151208804</v>
      </c>
      <c r="L4101" s="109">
        <f t="shared" si="262"/>
        <v>409394.08151208801</v>
      </c>
      <c r="M4101" s="110">
        <f t="shared" si="263"/>
        <v>3.1210326513902636E-07</v>
      </c>
      <c r="N4101" s="33" t="s">
        <v>4892</v>
      </c>
      <c r="O4101" s="33">
        <f>+'Categorias-9 feb-Depurado'!Y4100</f>
        <v>83.037831378345231</v>
      </c>
      <c r="P4101" s="111">
        <f>+'Categorias-9 feb-Depurado'!AC4100</f>
        <v>44839</v>
      </c>
      <c r="Q4101" s="111">
        <f>+'Categorias-9 feb-Depurado'!AE4100</f>
        <v>44869</v>
      </c>
      <c r="R4101" s="112" t="str">
        <f>+'Categorias-9 feb-Depurado'!AB4100</f>
        <v>Manto</v>
      </c>
    </row>
    <row r="4102" spans="2:18" s="1" customFormat="1" ht="14.5" hidden="1">
      <c r="B4102" s="57" t="str">
        <f>+'Categorias-9 feb-Depurado'!B4101</f>
        <v>AEROVIAS DEL CONTINENTE AMERICANO SA AVIANCA</v>
      </c>
      <c r="C4102" s="30" t="s">
        <v>4900</v>
      </c>
      <c r="D4102" s="31">
        <v>5</v>
      </c>
      <c r="E4102" s="30" t="str">
        <f>+'Categorias-9 feb-Depurado'!E4101</f>
        <v>890100577-6</v>
      </c>
      <c r="F4102" s="30" t="str">
        <f>+'Categorias-9 feb-Depurado'!F4101</f>
        <v>CL 64 A 94 69</v>
      </c>
      <c r="G4102" s="30" t="str">
        <f>+'Categorias-9 feb-Depurado'!G4101</f>
        <v>BOGOTA DC</v>
      </c>
      <c r="H4102" s="30" t="str">
        <f>+'Categorias-9 feb-Depurado'!H4101</f>
        <v>FI10660520</v>
      </c>
      <c r="I4102" s="107">
        <f>+'Categorias-9 feb-Depurado'!R4101</f>
        <v>5870022</v>
      </c>
      <c r="J4102" s="108">
        <f t="shared" si="260"/>
        <v>5870022</v>
      </c>
      <c r="K4102" s="107">
        <f t="shared" si="261"/>
        <v>197349.23785150921</v>
      </c>
      <c r="L4102" s="109">
        <f t="shared" si="262"/>
        <v>6067371.2378515089</v>
      </c>
      <c r="M4102" s="110">
        <f t="shared" si="263"/>
        <v>4.6254854665947556E-06</v>
      </c>
      <c r="N4102" s="33" t="s">
        <v>4892</v>
      </c>
      <c r="O4102" s="33">
        <f>+'Categorias-9 feb-Depurado'!Y4101</f>
        <v>1230.6512783420862</v>
      </c>
      <c r="P4102" s="111">
        <f>+'Categorias-9 feb-Depurado'!AC4101</f>
        <v>44839</v>
      </c>
      <c r="Q4102" s="111">
        <f>+'Categorias-9 feb-Depurado'!AE4101</f>
        <v>44869</v>
      </c>
      <c r="R4102" s="112" t="str">
        <f>+'Categorias-9 feb-Depurado'!AB4101</f>
        <v>Manto</v>
      </c>
    </row>
    <row r="4103" spans="2:18" s="1" customFormat="1" ht="14.5" hidden="1">
      <c r="B4103" s="57" t="str">
        <f>+'Categorias-9 feb-Depurado'!B4102</f>
        <v>AEROVIAS DEL CONTINENTE AMERICANO SA AVIANCA</v>
      </c>
      <c r="C4103" s="30" t="s">
        <v>4900</v>
      </c>
      <c r="D4103" s="31">
        <v>5</v>
      </c>
      <c r="E4103" s="30" t="str">
        <f>+'Categorias-9 feb-Depurado'!E4102</f>
        <v>890100577-6</v>
      </c>
      <c r="F4103" s="30" t="str">
        <f>+'Categorias-9 feb-Depurado'!F4102</f>
        <v>CL 64 A 94 69</v>
      </c>
      <c r="G4103" s="30" t="str">
        <f>+'Categorias-9 feb-Depurado'!G4102</f>
        <v>BOGOTA DC</v>
      </c>
      <c r="H4103" s="30" t="str">
        <f>+'Categorias-9 feb-Depurado'!H4102</f>
        <v>FI10660509</v>
      </c>
      <c r="I4103" s="107">
        <f>+'Categorias-9 feb-Depurado'!R4102</f>
        <v>396078</v>
      </c>
      <c r="J4103" s="108">
        <f t="shared" si="260"/>
        <v>396078</v>
      </c>
      <c r="K4103" s="107">
        <f t="shared" si="261"/>
        <v>13316.08151208804</v>
      </c>
      <c r="L4103" s="109">
        <f t="shared" si="262"/>
        <v>409394.08151208801</v>
      </c>
      <c r="M4103" s="110">
        <f t="shared" si="263"/>
        <v>3.1210326513902636E-07</v>
      </c>
      <c r="N4103" s="33" t="s">
        <v>4892</v>
      </c>
      <c r="O4103" s="33">
        <f>+'Categorias-9 feb-Depurado'!Y4102</f>
        <v>83.037831378345231</v>
      </c>
      <c r="P4103" s="111">
        <f>+'Categorias-9 feb-Depurado'!AC4102</f>
        <v>44839</v>
      </c>
      <c r="Q4103" s="111">
        <f>+'Categorias-9 feb-Depurado'!AE4102</f>
        <v>44869</v>
      </c>
      <c r="R4103" s="112" t="str">
        <f>+'Categorias-9 feb-Depurado'!AB4102</f>
        <v>Manto</v>
      </c>
    </row>
    <row r="4104" spans="2:18" s="1" customFormat="1" ht="14.5" hidden="1">
      <c r="B4104" s="57" t="str">
        <f>+'Categorias-9 feb-Depurado'!B4103</f>
        <v>AEROVIAS DEL CONTINENTE AMERICANO SA AVIANCA</v>
      </c>
      <c r="C4104" s="30" t="s">
        <v>4900</v>
      </c>
      <c r="D4104" s="31">
        <v>5</v>
      </c>
      <c r="E4104" s="30" t="str">
        <f>+'Categorias-9 feb-Depurado'!E4103</f>
        <v>890100577-6</v>
      </c>
      <c r="F4104" s="30" t="str">
        <f>+'Categorias-9 feb-Depurado'!F4103</f>
        <v>CL 64 A 94 69</v>
      </c>
      <c r="G4104" s="30" t="str">
        <f>+'Categorias-9 feb-Depurado'!G4103</f>
        <v>BOGOTA DC</v>
      </c>
      <c r="H4104" s="30" t="str">
        <f>+'Categorias-9 feb-Depurado'!H4103</f>
        <v>FI10660511</v>
      </c>
      <c r="I4104" s="107">
        <f>+'Categorias-9 feb-Depurado'!R4103</f>
        <v>792157</v>
      </c>
      <c r="J4104" s="108">
        <f t="shared" si="260"/>
        <v>792157</v>
      </c>
      <c r="K4104" s="107">
        <f t="shared" si="261"/>
        <v>26632.196644022453</v>
      </c>
      <c r="L4104" s="109">
        <f t="shared" si="262"/>
        <v>818789.19664402248</v>
      </c>
      <c r="M4104" s="110">
        <f t="shared" si="263"/>
        <v>6.2420731826240209E-07</v>
      </c>
      <c r="N4104" s="33" t="s">
        <v>4892</v>
      </c>
      <c r="O4104" s="33">
        <f>+'Categorias-9 feb-Depurado'!Y4103</f>
        <v>166.07587240688909</v>
      </c>
      <c r="P4104" s="111">
        <f>+'Categorias-9 feb-Depurado'!AC4103</f>
        <v>44839</v>
      </c>
      <c r="Q4104" s="111">
        <f>+'Categorias-9 feb-Depurado'!AE4103</f>
        <v>44869</v>
      </c>
      <c r="R4104" s="112" t="str">
        <f>+'Categorias-9 feb-Depurado'!AB4103</f>
        <v>Manto</v>
      </c>
    </row>
    <row r="4105" spans="2:18" s="1" customFormat="1" ht="14.5" hidden="1">
      <c r="B4105" s="57" t="str">
        <f>+'Categorias-9 feb-Depurado'!B4104</f>
        <v>AEROVIAS DEL CONTINENTE AMERICANO SA AVIANCA</v>
      </c>
      <c r="C4105" s="30" t="s">
        <v>4900</v>
      </c>
      <c r="D4105" s="31">
        <v>5</v>
      </c>
      <c r="E4105" s="30" t="str">
        <f>+'Categorias-9 feb-Depurado'!E4104</f>
        <v>890100577-6</v>
      </c>
      <c r="F4105" s="30" t="str">
        <f>+'Categorias-9 feb-Depurado'!F4104</f>
        <v>CL 64 A 94 69</v>
      </c>
      <c r="G4105" s="30" t="str">
        <f>+'Categorias-9 feb-Depurado'!G4104</f>
        <v>BOGOTA DC</v>
      </c>
      <c r="H4105" s="30" t="str">
        <f>+'Categorias-9 feb-Depurado'!H4104</f>
        <v>FI10660510</v>
      </c>
      <c r="I4105" s="107">
        <f>+'Categorias-9 feb-Depurado'!R4104</f>
        <v>396078</v>
      </c>
      <c r="J4105" s="108">
        <f t="shared" si="260"/>
        <v>396078</v>
      </c>
      <c r="K4105" s="107">
        <f t="shared" si="261"/>
        <v>13316.08151208804</v>
      </c>
      <c r="L4105" s="109">
        <f t="shared" si="262"/>
        <v>409394.08151208801</v>
      </c>
      <c r="M4105" s="110">
        <f t="shared" si="263"/>
        <v>3.1210326513902636E-07</v>
      </c>
      <c r="N4105" s="33" t="s">
        <v>4892</v>
      </c>
      <c r="O4105" s="33">
        <f>+'Categorias-9 feb-Depurado'!Y4104</f>
        <v>83.037831378345231</v>
      </c>
      <c r="P4105" s="111">
        <f>+'Categorias-9 feb-Depurado'!AC4104</f>
        <v>44839</v>
      </c>
      <c r="Q4105" s="111">
        <f>+'Categorias-9 feb-Depurado'!AE4104</f>
        <v>44869</v>
      </c>
      <c r="R4105" s="112" t="str">
        <f>+'Categorias-9 feb-Depurado'!AB4104</f>
        <v>Manto</v>
      </c>
    </row>
    <row r="4106" spans="2:18" s="1" customFormat="1" ht="14.5" hidden="1">
      <c r="B4106" s="57" t="str">
        <f>+'Categorias-9 feb-Depurado'!B4105</f>
        <v>AEROVIAS DEL CONTINENTE AMERICANO SA AVIANCA</v>
      </c>
      <c r="C4106" s="30" t="s">
        <v>4900</v>
      </c>
      <c r="D4106" s="31">
        <v>5</v>
      </c>
      <c r="E4106" s="30" t="str">
        <f>+'Categorias-9 feb-Depurado'!E4105</f>
        <v>890100577-6</v>
      </c>
      <c r="F4106" s="30" t="str">
        <f>+'Categorias-9 feb-Depurado'!F4105</f>
        <v>CL 64 A 94 69</v>
      </c>
      <c r="G4106" s="30" t="str">
        <f>+'Categorias-9 feb-Depurado'!G4105</f>
        <v>BOGOTA DC</v>
      </c>
      <c r="H4106" s="30" t="str">
        <f>+'Categorias-9 feb-Depurado'!H4105</f>
        <v>FI10661206</v>
      </c>
      <c r="I4106" s="107">
        <f>+'Categorias-9 feb-Depurado'!R4105</f>
        <v>488926</v>
      </c>
      <c r="J4106" s="108">
        <f t="shared" si="260"/>
        <v>488926</v>
      </c>
      <c r="K4106" s="107">
        <f t="shared" si="261"/>
        <v>13003.79251092559</v>
      </c>
      <c r="L4106" s="109">
        <f t="shared" si="262"/>
        <v>501929.79251092562</v>
      </c>
      <c r="M4106" s="110">
        <f t="shared" si="263"/>
        <v>3.8264824575532717E-07</v>
      </c>
      <c r="N4106" s="33" t="s">
        <v>4892</v>
      </c>
      <c r="O4106" s="33">
        <f>+'Categorias-9 feb-Depurado'!Y4105</f>
        <v>102.50343302200278</v>
      </c>
      <c r="P4106" s="111">
        <f>+'Categorias-9 feb-Depurado'!AC4105</f>
        <v>44859</v>
      </c>
      <c r="Q4106" s="111">
        <f>+'Categorias-9 feb-Depurado'!AE4105</f>
        <v>44889</v>
      </c>
      <c r="R4106" s="112" t="str">
        <f>+'Categorias-9 feb-Depurado'!AB4105</f>
        <v>Manto</v>
      </c>
    </row>
    <row r="4107" spans="2:18" s="1" customFormat="1" ht="14.5" hidden="1">
      <c r="B4107" s="57" t="str">
        <f>+'Categorias-9 feb-Depurado'!B4106</f>
        <v>AEROVIAS DEL CONTINENTE AMERICANO SA AVIANCA</v>
      </c>
      <c r="C4107" s="30" t="s">
        <v>4900</v>
      </c>
      <c r="D4107" s="31">
        <v>5</v>
      </c>
      <c r="E4107" s="30" t="str">
        <f>+'Categorias-9 feb-Depurado'!E4106</f>
        <v>890100577-6</v>
      </c>
      <c r="F4107" s="30" t="str">
        <f>+'Categorias-9 feb-Depurado'!F4106</f>
        <v>CL 64 A 94 69</v>
      </c>
      <c r="G4107" s="30" t="str">
        <f>+'Categorias-9 feb-Depurado'!G4106</f>
        <v>BOGOTA DC</v>
      </c>
      <c r="H4107" s="30" t="str">
        <f>+'Categorias-9 feb-Depurado'!H4106</f>
        <v>FI10661305</v>
      </c>
      <c r="I4107" s="107">
        <f>+'Categorias-9 feb-Depurado'!R4106</f>
        <v>1113425</v>
      </c>
      <c r="J4107" s="108">
        <f t="shared" si="260"/>
        <v>1113425</v>
      </c>
      <c r="K4107" s="107">
        <f t="shared" si="261"/>
        <v>28444.993186388921</v>
      </c>
      <c r="L4107" s="109">
        <f t="shared" si="262"/>
        <v>1141869.9931863889</v>
      </c>
      <c r="M4107" s="110">
        <f t="shared" si="263"/>
        <v>8.7050929491081803E-07</v>
      </c>
      <c r="N4107" s="33" t="s">
        <v>4892</v>
      </c>
      <c r="O4107" s="33">
        <f>+'Categorias-9 feb-Depurado'!Y4106</f>
        <v>233.42977242470934</v>
      </c>
      <c r="P4107" s="111">
        <f>+'Categorias-9 feb-Depurado'!AC4106</f>
        <v>44862</v>
      </c>
      <c r="Q4107" s="111">
        <f>+'Categorias-9 feb-Depurado'!AE4106</f>
        <v>44892</v>
      </c>
      <c r="R4107" s="112" t="str">
        <f>+'Categorias-9 feb-Depurado'!AB4106</f>
        <v>Manto</v>
      </c>
    </row>
    <row r="4108" spans="2:18" s="1" customFormat="1" ht="14.5" hidden="1">
      <c r="B4108" s="57" t="str">
        <f>+'Categorias-9 feb-Depurado'!B4107</f>
        <v>AEROVIAS DEL CONTINENTE AMERICANO SA AVIANCA</v>
      </c>
      <c r="C4108" s="30" t="s">
        <v>4900</v>
      </c>
      <c r="D4108" s="31">
        <v>5</v>
      </c>
      <c r="E4108" s="30" t="str">
        <f>+'Categorias-9 feb-Depurado'!E4107</f>
        <v>890100577-6</v>
      </c>
      <c r="F4108" s="30" t="str">
        <f>+'Categorias-9 feb-Depurado'!F4107</f>
        <v>CL 64 A 94 69</v>
      </c>
      <c r="G4108" s="30" t="str">
        <f>+'Categorias-9 feb-Depurado'!G4107</f>
        <v>BOGOTA DC</v>
      </c>
      <c r="H4108" s="30" t="str">
        <f>+'Categorias-9 feb-Depurado'!H4107</f>
        <v>FI10661307</v>
      </c>
      <c r="I4108" s="107">
        <f>+'Categorias-9 feb-Depurado'!R4107</f>
        <v>3982740</v>
      </c>
      <c r="J4108" s="108">
        <f t="shared" si="260"/>
        <v>3982740</v>
      </c>
      <c r="K4108" s="107">
        <f t="shared" si="261"/>
        <v>101748.22027811357</v>
      </c>
      <c r="L4108" s="109">
        <f t="shared" si="262"/>
        <v>4084488.2202781136</v>
      </c>
      <c r="M4108" s="110">
        <f t="shared" si="263"/>
        <v>3.1138264267580768E-06</v>
      </c>
      <c r="N4108" s="33" t="s">
        <v>4892</v>
      </c>
      <c r="O4108" s="33">
        <f>+'Categorias-9 feb-Depurado'!Y4107</f>
        <v>834.98223214566485</v>
      </c>
      <c r="P4108" s="111">
        <f>+'Categorias-9 feb-Depurado'!AC4107</f>
        <v>44862</v>
      </c>
      <c r="Q4108" s="111">
        <f>+'Categorias-9 feb-Depurado'!AE4107</f>
        <v>44892</v>
      </c>
      <c r="R4108" s="112" t="str">
        <f>+'Categorias-9 feb-Depurado'!AB4107</f>
        <v>Manto</v>
      </c>
    </row>
    <row r="4109" spans="2:18" s="1" customFormat="1" ht="14.5" hidden="1">
      <c r="B4109" s="57" t="str">
        <f>+'Categorias-9 feb-Depurado'!B4108</f>
        <v>AEROVIAS DEL CONTINENTE AMERICANO SA AVIANCA</v>
      </c>
      <c r="C4109" s="30" t="s">
        <v>4900</v>
      </c>
      <c r="D4109" s="31">
        <v>5</v>
      </c>
      <c r="E4109" s="30" t="str">
        <f>+'Categorias-9 feb-Depurado'!E4108</f>
        <v>890100577-6</v>
      </c>
      <c r="F4109" s="30" t="str">
        <f>+'Categorias-9 feb-Depurado'!F4108</f>
        <v>CL 64 A 94 69</v>
      </c>
      <c r="G4109" s="30" t="str">
        <f>+'Categorias-9 feb-Depurado'!G4108</f>
        <v>BOGOTA DC</v>
      </c>
      <c r="H4109" s="30" t="str">
        <f>+'Categorias-9 feb-Depurado'!H4108</f>
        <v>FI10661311</v>
      </c>
      <c r="I4109" s="107">
        <f>+'Categorias-9 feb-Depurado'!R4108</f>
        <v>10917854</v>
      </c>
      <c r="J4109" s="108">
        <f t="shared" si="260"/>
        <v>10917854</v>
      </c>
      <c r="K4109" s="107">
        <f t="shared" si="261"/>
        <v>278921.60014369088</v>
      </c>
      <c r="L4109" s="109">
        <f t="shared" si="262"/>
        <v>11196775.600143692</v>
      </c>
      <c r="M4109" s="110">
        <f t="shared" si="263"/>
        <v>8.5359080202790996E-06</v>
      </c>
      <c r="N4109" s="33" t="s">
        <v>4892</v>
      </c>
      <c r="O4109" s="33">
        <f>+'Categorias-9 feb-Depurado'!Y4108</f>
        <v>2288.9302598614208</v>
      </c>
      <c r="P4109" s="111">
        <f>+'Categorias-9 feb-Depurado'!AC4108</f>
        <v>44862</v>
      </c>
      <c r="Q4109" s="111">
        <f>+'Categorias-9 feb-Depurado'!AE4108</f>
        <v>44892</v>
      </c>
      <c r="R4109" s="112" t="str">
        <f>+'Categorias-9 feb-Depurado'!AB4108</f>
        <v>Manto</v>
      </c>
    </row>
    <row r="4110" spans="2:18" s="1" customFormat="1" ht="14.5" hidden="1">
      <c r="B4110" s="57" t="str">
        <f>+'Categorias-9 feb-Depurado'!B4109</f>
        <v>AEROVIAS DEL CONTINENTE AMERICANO SA AVIANCA</v>
      </c>
      <c r="C4110" s="30" t="s">
        <v>4900</v>
      </c>
      <c r="D4110" s="31">
        <v>5</v>
      </c>
      <c r="E4110" s="30" t="str">
        <f>+'Categorias-9 feb-Depurado'!E4109</f>
        <v>890100577-6</v>
      </c>
      <c r="F4110" s="30" t="str">
        <f>+'Categorias-9 feb-Depurado'!F4109</f>
        <v>CL 64 A 94 69</v>
      </c>
      <c r="G4110" s="30" t="str">
        <f>+'Categorias-9 feb-Depurado'!G4109</f>
        <v>BOGOTA DC</v>
      </c>
      <c r="H4110" s="30" t="str">
        <f>+'Categorias-9 feb-Depurado'!H4109</f>
        <v>FI10661301</v>
      </c>
      <c r="I4110" s="107">
        <f>+'Categorias-9 feb-Depurado'!R4109</f>
        <v>396078</v>
      </c>
      <c r="J4110" s="108">
        <f t="shared" si="260"/>
        <v>396078</v>
      </c>
      <c r="K4110" s="107">
        <f t="shared" si="261"/>
        <v>10118.720175385455</v>
      </c>
      <c r="L4110" s="109">
        <f t="shared" si="262"/>
        <v>406196.72017538548</v>
      </c>
      <c r="M4110" s="110">
        <f t="shared" si="263"/>
        <v>3.0966574354778008E-07</v>
      </c>
      <c r="N4110" s="33" t="s">
        <v>4892</v>
      </c>
      <c r="O4110" s="33">
        <f>+'Categorias-9 feb-Depurado'!Y4109</f>
        <v>83.037831378345231</v>
      </c>
      <c r="P4110" s="111">
        <f>+'Categorias-9 feb-Depurado'!AC4109</f>
        <v>44862</v>
      </c>
      <c r="Q4110" s="111">
        <f>+'Categorias-9 feb-Depurado'!AE4109</f>
        <v>44892</v>
      </c>
      <c r="R4110" s="112" t="str">
        <f>+'Categorias-9 feb-Depurado'!AB4109</f>
        <v>Manto</v>
      </c>
    </row>
    <row r="4111" spans="2:18" s="1" customFormat="1" ht="14.5" hidden="1">
      <c r="B4111" s="57" t="str">
        <f>+'Categorias-9 feb-Depurado'!B4110</f>
        <v>AEROVIAS DEL CONTINENTE AMERICANO SA AVIANCA</v>
      </c>
      <c r="C4111" s="30" t="s">
        <v>4900</v>
      </c>
      <c r="D4111" s="31">
        <v>5</v>
      </c>
      <c r="E4111" s="30" t="str">
        <f>+'Categorias-9 feb-Depurado'!E4110</f>
        <v>890100577-6</v>
      </c>
      <c r="F4111" s="30" t="str">
        <f>+'Categorias-9 feb-Depurado'!F4110</f>
        <v>CL 64 A 94 69</v>
      </c>
      <c r="G4111" s="30" t="str">
        <f>+'Categorias-9 feb-Depurado'!G4110</f>
        <v>BOGOTA DC</v>
      </c>
      <c r="H4111" s="30" t="str">
        <f>+'Categorias-9 feb-Depurado'!H4110</f>
        <v>FI10661291</v>
      </c>
      <c r="I4111" s="107">
        <f>+'Categorias-9 feb-Depurado'!R4110</f>
        <v>396078</v>
      </c>
      <c r="J4111" s="108">
        <f t="shared" si="264" ref="J4111:J4174">+IF(Q4111&gt;$O$4,0,I4111)</f>
        <v>396078</v>
      </c>
      <c r="K4111" s="107">
        <f t="shared" si="265" ref="K4111:K4174">++(((1+$O$5)^(($O$4-Q4111)/365))-1)*J4111</f>
        <v>10118.720175385455</v>
      </c>
      <c r="L4111" s="109">
        <f t="shared" si="266" ref="L4111:L4174">+I4111+K4111</f>
        <v>406196.72017538548</v>
      </c>
      <c r="M4111" s="110">
        <f t="shared" si="267" ref="M4111:M4174">+L4111/$E$11</f>
        <v>3.0966574354778008E-07</v>
      </c>
      <c r="N4111" s="33" t="s">
        <v>4892</v>
      </c>
      <c r="O4111" s="33">
        <f>+'Categorias-9 feb-Depurado'!Y4110</f>
        <v>83.037831378345231</v>
      </c>
      <c r="P4111" s="111">
        <f>+'Categorias-9 feb-Depurado'!AC4110</f>
        <v>44862</v>
      </c>
      <c r="Q4111" s="111">
        <f>+'Categorias-9 feb-Depurado'!AE4110</f>
        <v>44892</v>
      </c>
      <c r="R4111" s="112" t="str">
        <f>+'Categorias-9 feb-Depurado'!AB4110</f>
        <v>Manto</v>
      </c>
    </row>
    <row r="4112" spans="2:18" s="1" customFormat="1" ht="14.5" hidden="1">
      <c r="B4112" s="57" t="str">
        <f>+'Categorias-9 feb-Depurado'!B4111</f>
        <v>AEROVIAS DEL CONTINENTE AMERICANO SA AVIANCA</v>
      </c>
      <c r="C4112" s="30" t="s">
        <v>4900</v>
      </c>
      <c r="D4112" s="31">
        <v>5</v>
      </c>
      <c r="E4112" s="30" t="str">
        <f>+'Categorias-9 feb-Depurado'!E4111</f>
        <v>890100577-6</v>
      </c>
      <c r="F4112" s="30" t="str">
        <f>+'Categorias-9 feb-Depurado'!F4111</f>
        <v>CL 64 A 94 69</v>
      </c>
      <c r="G4112" s="30" t="str">
        <f>+'Categorias-9 feb-Depurado'!G4111</f>
        <v>BOGOTA DC</v>
      </c>
      <c r="H4112" s="30" t="str">
        <f>+'Categorias-9 feb-Depurado'!H4111</f>
        <v>FI10661308</v>
      </c>
      <c r="I4112" s="107">
        <f>+'Categorias-9 feb-Depurado'!R4111</f>
        <v>4077681</v>
      </c>
      <c r="J4112" s="108">
        <f t="shared" si="264"/>
        <v>4077681</v>
      </c>
      <c r="K4112" s="107">
        <f t="shared" si="265"/>
        <v>104173.70569303505</v>
      </c>
      <c r="L4112" s="109">
        <f t="shared" si="266"/>
        <v>4181854.7056930349</v>
      </c>
      <c r="M4112" s="110">
        <f t="shared" si="267"/>
        <v>3.188054168157927E-06</v>
      </c>
      <c r="N4112" s="33" t="s">
        <v>4892</v>
      </c>
      <c r="O4112" s="33">
        <f>+'Categorias-9 feb-Depurado'!Y4111</f>
        <v>854.88663165508342</v>
      </c>
      <c r="P4112" s="111">
        <f>+'Categorias-9 feb-Depurado'!AC4111</f>
        <v>44862</v>
      </c>
      <c r="Q4112" s="111">
        <f>+'Categorias-9 feb-Depurado'!AE4111</f>
        <v>44892</v>
      </c>
      <c r="R4112" s="112" t="str">
        <f>+'Categorias-9 feb-Depurado'!AB4111</f>
        <v>Manto</v>
      </c>
    </row>
    <row r="4113" spans="2:18" s="1" customFormat="1" ht="14.5" hidden="1">
      <c r="B4113" s="57" t="str">
        <f>+'Categorias-9 feb-Depurado'!B4112</f>
        <v>AEROVIAS DEL CONTINENTE AMERICANO SA AVIANCA</v>
      </c>
      <c r="C4113" s="30" t="s">
        <v>4900</v>
      </c>
      <c r="D4113" s="31">
        <v>5</v>
      </c>
      <c r="E4113" s="30" t="str">
        <f>+'Categorias-9 feb-Depurado'!E4112</f>
        <v>890100577-6</v>
      </c>
      <c r="F4113" s="30" t="str">
        <f>+'Categorias-9 feb-Depurado'!F4112</f>
        <v>CL 64 A 94 69</v>
      </c>
      <c r="G4113" s="30" t="str">
        <f>+'Categorias-9 feb-Depurado'!G4112</f>
        <v>BOGOTA DC</v>
      </c>
      <c r="H4113" s="30" t="str">
        <f>+'Categorias-9 feb-Depurado'!H4112</f>
        <v>FI10661299</v>
      </c>
      <c r="I4113" s="107">
        <f>+'Categorias-9 feb-Depurado'!R4112</f>
        <v>396078</v>
      </c>
      <c r="J4113" s="108">
        <f t="shared" si="264"/>
        <v>396078</v>
      </c>
      <c r="K4113" s="107">
        <f t="shared" si="265"/>
        <v>10118.720175385455</v>
      </c>
      <c r="L4113" s="109">
        <f t="shared" si="266"/>
        <v>406196.72017538548</v>
      </c>
      <c r="M4113" s="110">
        <f t="shared" si="267"/>
        <v>3.0966574354778008E-07</v>
      </c>
      <c r="N4113" s="33" t="s">
        <v>4892</v>
      </c>
      <c r="O4113" s="33">
        <f>+'Categorias-9 feb-Depurado'!Y4112</f>
        <v>83.037831378345231</v>
      </c>
      <c r="P4113" s="111">
        <f>+'Categorias-9 feb-Depurado'!AC4112</f>
        <v>44862</v>
      </c>
      <c r="Q4113" s="111">
        <f>+'Categorias-9 feb-Depurado'!AE4112</f>
        <v>44892</v>
      </c>
      <c r="R4113" s="112" t="str">
        <f>+'Categorias-9 feb-Depurado'!AB4112</f>
        <v>Manto</v>
      </c>
    </row>
    <row r="4114" spans="2:18" s="1" customFormat="1" ht="14.5" hidden="1">
      <c r="B4114" s="57" t="str">
        <f>+'Categorias-9 feb-Depurado'!B4113</f>
        <v>AEROVIAS DEL CONTINENTE AMERICANO SA AVIANCA</v>
      </c>
      <c r="C4114" s="30" t="s">
        <v>4900</v>
      </c>
      <c r="D4114" s="31">
        <v>5</v>
      </c>
      <c r="E4114" s="30" t="str">
        <f>+'Categorias-9 feb-Depurado'!E4113</f>
        <v>890100577-6</v>
      </c>
      <c r="F4114" s="30" t="str">
        <f>+'Categorias-9 feb-Depurado'!F4113</f>
        <v>CL 64 A 94 69</v>
      </c>
      <c r="G4114" s="30" t="str">
        <f>+'Categorias-9 feb-Depurado'!G4113</f>
        <v>BOGOTA DC</v>
      </c>
      <c r="H4114" s="30" t="str">
        <f>+'Categorias-9 feb-Depurado'!H4113</f>
        <v>FI10661293</v>
      </c>
      <c r="I4114" s="107">
        <f>+'Categorias-9 feb-Depurado'!R4113</f>
        <v>332839</v>
      </c>
      <c r="J4114" s="108">
        <f t="shared" si="264"/>
        <v>332839</v>
      </c>
      <c r="K4114" s="107">
        <f t="shared" si="265"/>
        <v>8503.1349998109454</v>
      </c>
      <c r="L4114" s="109">
        <f t="shared" si="266"/>
        <v>341342.13499981095</v>
      </c>
      <c r="M4114" s="110">
        <f t="shared" si="267"/>
        <v>2.6022358327576784E-07</v>
      </c>
      <c r="N4114" s="33" t="s">
        <v>4892</v>
      </c>
      <c r="O4114" s="33">
        <f>+'Categorias-9 feb-Depurado'!Y4113</f>
        <v>69.779762466324925</v>
      </c>
      <c r="P4114" s="111">
        <f>+'Categorias-9 feb-Depurado'!AC4113</f>
        <v>44862</v>
      </c>
      <c r="Q4114" s="111">
        <f>+'Categorias-9 feb-Depurado'!AE4113</f>
        <v>44892</v>
      </c>
      <c r="R4114" s="112" t="str">
        <f>+'Categorias-9 feb-Depurado'!AB4113</f>
        <v>Manto</v>
      </c>
    </row>
    <row r="4115" spans="2:18" s="1" customFormat="1" ht="14.5" hidden="1">
      <c r="B4115" s="57" t="str">
        <f>+'Categorias-9 feb-Depurado'!B4114</f>
        <v>AEROVIAS DEL CONTINENTE AMERICANO SA AVIANCA</v>
      </c>
      <c r="C4115" s="30" t="s">
        <v>4900</v>
      </c>
      <c r="D4115" s="31">
        <v>5</v>
      </c>
      <c r="E4115" s="30" t="str">
        <f>+'Categorias-9 feb-Depurado'!E4114</f>
        <v>890100577-6</v>
      </c>
      <c r="F4115" s="30" t="str">
        <f>+'Categorias-9 feb-Depurado'!F4114</f>
        <v>CL 64 A 94 69</v>
      </c>
      <c r="G4115" s="30" t="str">
        <f>+'Categorias-9 feb-Depurado'!G4114</f>
        <v>BOGOTA DC</v>
      </c>
      <c r="H4115" s="30" t="str">
        <f>+'Categorias-9 feb-Depurado'!H4114</f>
        <v>FI10661309</v>
      </c>
      <c r="I4115" s="107">
        <f>+'Categorias-9 feb-Depurado'!R4114</f>
        <v>8958177</v>
      </c>
      <c r="J4115" s="108">
        <f t="shared" si="264"/>
        <v>8958177</v>
      </c>
      <c r="K4115" s="107">
        <f t="shared" si="265"/>
        <v>228857.16031835636</v>
      </c>
      <c r="L4115" s="109">
        <f t="shared" si="266"/>
        <v>9187034.160318356</v>
      </c>
      <c r="M4115" s="110">
        <f t="shared" si="267"/>
        <v>7.0037733515560612E-06</v>
      </c>
      <c r="N4115" s="33" t="s">
        <v>4892</v>
      </c>
      <c r="O4115" s="33">
        <f>+'Categorias-9 feb-Depurado'!Y4114</f>
        <v>1878.0835875341991</v>
      </c>
      <c r="P4115" s="111">
        <f>+'Categorias-9 feb-Depurado'!AC4114</f>
        <v>44862</v>
      </c>
      <c r="Q4115" s="111">
        <f>+'Categorias-9 feb-Depurado'!AE4114</f>
        <v>44892</v>
      </c>
      <c r="R4115" s="112" t="str">
        <f>+'Categorias-9 feb-Depurado'!AB4114</f>
        <v>Manto</v>
      </c>
    </row>
    <row r="4116" spans="2:18" s="1" customFormat="1" ht="14.5" hidden="1">
      <c r="B4116" s="57" t="str">
        <f>+'Categorias-9 feb-Depurado'!B4115</f>
        <v>AEROVIAS DEL CONTINENTE AMERICANO SA AVIANCA</v>
      </c>
      <c r="C4116" s="30" t="s">
        <v>4900</v>
      </c>
      <c r="D4116" s="31">
        <v>5</v>
      </c>
      <c r="E4116" s="30" t="str">
        <f>+'Categorias-9 feb-Depurado'!E4115</f>
        <v>890100577-6</v>
      </c>
      <c r="F4116" s="30" t="str">
        <f>+'Categorias-9 feb-Depurado'!F4115</f>
        <v>CL 64 A 94 69</v>
      </c>
      <c r="G4116" s="30" t="str">
        <f>+'Categorias-9 feb-Depurado'!G4115</f>
        <v>BOGOTA DC</v>
      </c>
      <c r="H4116" s="30" t="str">
        <f>+'Categorias-9 feb-Depurado'!H4115</f>
        <v>FI10661290</v>
      </c>
      <c r="I4116" s="107">
        <f>+'Categorias-9 feb-Depurado'!R4115</f>
        <v>396078</v>
      </c>
      <c r="J4116" s="108">
        <f t="shared" si="264"/>
        <v>396078</v>
      </c>
      <c r="K4116" s="107">
        <f t="shared" si="265"/>
        <v>10118.720175385455</v>
      </c>
      <c r="L4116" s="109">
        <f t="shared" si="266"/>
        <v>406196.72017538548</v>
      </c>
      <c r="M4116" s="110">
        <f t="shared" si="267"/>
        <v>3.0966574354778008E-07</v>
      </c>
      <c r="N4116" s="33" t="s">
        <v>4892</v>
      </c>
      <c r="O4116" s="33">
        <f>+'Categorias-9 feb-Depurado'!Y4115</f>
        <v>83.037831378345231</v>
      </c>
      <c r="P4116" s="111">
        <f>+'Categorias-9 feb-Depurado'!AC4115</f>
        <v>44862</v>
      </c>
      <c r="Q4116" s="111">
        <f>+'Categorias-9 feb-Depurado'!AE4115</f>
        <v>44892</v>
      </c>
      <c r="R4116" s="112" t="str">
        <f>+'Categorias-9 feb-Depurado'!AB4115</f>
        <v>Manto</v>
      </c>
    </row>
    <row r="4117" spans="2:18" s="1" customFormat="1" ht="14.5" hidden="1">
      <c r="B4117" s="57" t="str">
        <f>+'Categorias-9 feb-Depurado'!B4116</f>
        <v>AEROVIAS DEL CONTINENTE AMERICANO SA AVIANCA</v>
      </c>
      <c r="C4117" s="30" t="s">
        <v>4900</v>
      </c>
      <c r="D4117" s="31">
        <v>5</v>
      </c>
      <c r="E4117" s="30" t="str">
        <f>+'Categorias-9 feb-Depurado'!E4116</f>
        <v>890100577-6</v>
      </c>
      <c r="F4117" s="30" t="str">
        <f>+'Categorias-9 feb-Depurado'!F4116</f>
        <v>CL 64 A 94 69</v>
      </c>
      <c r="G4117" s="30" t="str">
        <f>+'Categorias-9 feb-Depurado'!G4116</f>
        <v>BOGOTA DC</v>
      </c>
      <c r="H4117" s="30" t="str">
        <f>+'Categorias-9 feb-Depurado'!H4116</f>
        <v>FI10661316</v>
      </c>
      <c r="I4117" s="107">
        <f>+'Categorias-9 feb-Depurado'!R4116</f>
        <v>2387699</v>
      </c>
      <c r="J4117" s="108">
        <f t="shared" si="264"/>
        <v>2387699</v>
      </c>
      <c r="K4117" s="107">
        <f t="shared" si="265"/>
        <v>60999.242684642108</v>
      </c>
      <c r="L4117" s="109">
        <f t="shared" si="266"/>
        <v>2448698.2426846423</v>
      </c>
      <c r="M4117" s="110">
        <f t="shared" si="267"/>
        <v>1.8667751963080276E-06</v>
      </c>
      <c r="N4117" s="33" t="s">
        <v>4892</v>
      </c>
      <c r="O4117" s="33">
        <f>+'Categorias-9 feb-Depurado'!Y4116</f>
        <v>500.58156965103723</v>
      </c>
      <c r="P4117" s="111">
        <f>+'Categorias-9 feb-Depurado'!AC4116</f>
        <v>44862</v>
      </c>
      <c r="Q4117" s="111">
        <f>+'Categorias-9 feb-Depurado'!AE4116</f>
        <v>44892</v>
      </c>
      <c r="R4117" s="112" t="str">
        <f>+'Categorias-9 feb-Depurado'!AB4116</f>
        <v>Manto</v>
      </c>
    </row>
    <row r="4118" spans="2:18" s="1" customFormat="1" ht="14.5" hidden="1">
      <c r="B4118" s="57" t="str">
        <f>+'Categorias-9 feb-Depurado'!B4117</f>
        <v>AEROVIAS DEL CONTINENTE AMERICANO SA AVIANCA</v>
      </c>
      <c r="C4118" s="30" t="s">
        <v>4900</v>
      </c>
      <c r="D4118" s="31">
        <v>5</v>
      </c>
      <c r="E4118" s="30" t="str">
        <f>+'Categorias-9 feb-Depurado'!E4117</f>
        <v>890100577-6</v>
      </c>
      <c r="F4118" s="30" t="str">
        <f>+'Categorias-9 feb-Depurado'!F4117</f>
        <v>CL 64 A 94 69</v>
      </c>
      <c r="G4118" s="30" t="str">
        <f>+'Categorias-9 feb-Depurado'!G4117</f>
        <v>BOGOTA DC</v>
      </c>
      <c r="H4118" s="30" t="str">
        <f>+'Categorias-9 feb-Depurado'!H4117</f>
        <v>FI10661306</v>
      </c>
      <c r="I4118" s="107">
        <f>+'Categorias-9 feb-Depurado'!R4117</f>
        <v>13648074</v>
      </c>
      <c r="J4118" s="108">
        <f t="shared" si="264"/>
        <v>13648074</v>
      </c>
      <c r="K4118" s="107">
        <f t="shared" si="265"/>
        <v>348671.3267057339</v>
      </c>
      <c r="L4118" s="109">
        <f t="shared" si="266"/>
        <v>13996745.326705733</v>
      </c>
      <c r="M4118" s="110">
        <f t="shared" si="267"/>
        <v>1.0670476479898214E-05</v>
      </c>
      <c r="N4118" s="33" t="s">
        <v>4892</v>
      </c>
      <c r="O4118" s="33">
        <f>+'Categorias-9 feb-Depurado'!Y4117</f>
        <v>2861.3214252020502</v>
      </c>
      <c r="P4118" s="111">
        <f>+'Categorias-9 feb-Depurado'!AC4117</f>
        <v>44862</v>
      </c>
      <c r="Q4118" s="111">
        <f>+'Categorias-9 feb-Depurado'!AE4117</f>
        <v>44892</v>
      </c>
      <c r="R4118" s="112" t="str">
        <f>+'Categorias-9 feb-Depurado'!AB4117</f>
        <v>Manto</v>
      </c>
    </row>
    <row r="4119" spans="2:18" s="1" customFormat="1" ht="14.5" hidden="1">
      <c r="B4119" s="57" t="str">
        <f>+'Categorias-9 feb-Depurado'!B4118</f>
        <v>AEROVIAS DEL CONTINENTE AMERICANO SA AVIANCA</v>
      </c>
      <c r="C4119" s="30" t="s">
        <v>4900</v>
      </c>
      <c r="D4119" s="31">
        <v>5</v>
      </c>
      <c r="E4119" s="30" t="str">
        <f>+'Categorias-9 feb-Depurado'!E4118</f>
        <v>890100577-6</v>
      </c>
      <c r="F4119" s="30" t="str">
        <f>+'Categorias-9 feb-Depurado'!F4118</f>
        <v>CL 64 A 94 69</v>
      </c>
      <c r="G4119" s="30" t="str">
        <f>+'Categorias-9 feb-Depurado'!G4118</f>
        <v>BOGOTA DC</v>
      </c>
      <c r="H4119" s="30" t="str">
        <f>+'Categorias-9 feb-Depurado'!H4118</f>
        <v>FI10661315</v>
      </c>
      <c r="I4119" s="107">
        <f>+'Categorias-9 feb-Depurado'!R4118</f>
        <v>396078</v>
      </c>
      <c r="J4119" s="108">
        <f t="shared" si="264"/>
        <v>396078</v>
      </c>
      <c r="K4119" s="107">
        <f t="shared" si="265"/>
        <v>10118.720175385455</v>
      </c>
      <c r="L4119" s="109">
        <f t="shared" si="266"/>
        <v>406196.72017538548</v>
      </c>
      <c r="M4119" s="110">
        <f t="shared" si="267"/>
        <v>3.0966574354778008E-07</v>
      </c>
      <c r="N4119" s="33" t="s">
        <v>4892</v>
      </c>
      <c r="O4119" s="33">
        <f>+'Categorias-9 feb-Depurado'!Y4118</f>
        <v>83.037831378345231</v>
      </c>
      <c r="P4119" s="111">
        <f>+'Categorias-9 feb-Depurado'!AC4118</f>
        <v>44862</v>
      </c>
      <c r="Q4119" s="111">
        <f>+'Categorias-9 feb-Depurado'!AE4118</f>
        <v>44892</v>
      </c>
      <c r="R4119" s="112" t="str">
        <f>+'Categorias-9 feb-Depurado'!AB4118</f>
        <v>Manto</v>
      </c>
    </row>
    <row r="4120" spans="2:18" s="1" customFormat="1" ht="14.5" hidden="1">
      <c r="B4120" s="57" t="str">
        <f>+'Categorias-9 feb-Depurado'!B4119</f>
        <v>AEROVIAS DEL CONTINENTE AMERICANO SA AVIANCA</v>
      </c>
      <c r="C4120" s="30" t="s">
        <v>4900</v>
      </c>
      <c r="D4120" s="31">
        <v>5</v>
      </c>
      <c r="E4120" s="30" t="str">
        <f>+'Categorias-9 feb-Depurado'!E4119</f>
        <v>890100577-6</v>
      </c>
      <c r="F4120" s="30" t="str">
        <f>+'Categorias-9 feb-Depurado'!F4119</f>
        <v>CL 64 A 94 69</v>
      </c>
      <c r="G4120" s="30" t="str">
        <f>+'Categorias-9 feb-Depurado'!G4119</f>
        <v>BOGOTA DC</v>
      </c>
      <c r="H4120" s="30" t="str">
        <f>+'Categorias-9 feb-Depurado'!H4119</f>
        <v>FI10661304</v>
      </c>
      <c r="I4120" s="107">
        <f>+'Categorias-9 feb-Depurado'!R4119</f>
        <v>7588024</v>
      </c>
      <c r="J4120" s="108">
        <f t="shared" si="264"/>
        <v>7588024</v>
      </c>
      <c r="K4120" s="107">
        <f t="shared" si="265"/>
        <v>193853.46204563</v>
      </c>
      <c r="L4120" s="109">
        <f t="shared" si="266"/>
        <v>7781877.4620456304</v>
      </c>
      <c r="M4120" s="110">
        <f t="shared" si="267"/>
        <v>5.9325463520276319E-06</v>
      </c>
      <c r="N4120" s="33" t="s">
        <v>4892</v>
      </c>
      <c r="O4120" s="33">
        <f>+'Categorias-9 feb-Depurado'!Y4119</f>
        <v>1590.8307389121251</v>
      </c>
      <c r="P4120" s="111">
        <f>+'Categorias-9 feb-Depurado'!AC4119</f>
        <v>44862</v>
      </c>
      <c r="Q4120" s="111">
        <f>+'Categorias-9 feb-Depurado'!AE4119</f>
        <v>44892</v>
      </c>
      <c r="R4120" s="112" t="str">
        <f>+'Categorias-9 feb-Depurado'!AB4119</f>
        <v>Manto</v>
      </c>
    </row>
    <row r="4121" spans="2:18" s="1" customFormat="1" ht="14.5" hidden="1">
      <c r="B4121" s="57" t="str">
        <f>+'Categorias-9 feb-Depurado'!B4120</f>
        <v>AEROVIAS DEL CONTINENTE AMERICANO SA AVIANCA</v>
      </c>
      <c r="C4121" s="30" t="s">
        <v>4900</v>
      </c>
      <c r="D4121" s="31">
        <v>5</v>
      </c>
      <c r="E4121" s="30" t="str">
        <f>+'Categorias-9 feb-Depurado'!E4120</f>
        <v>890100577-6</v>
      </c>
      <c r="F4121" s="30" t="str">
        <f>+'Categorias-9 feb-Depurado'!F4120</f>
        <v>CL 64 A 94 69</v>
      </c>
      <c r="G4121" s="30" t="str">
        <f>+'Categorias-9 feb-Depurado'!G4120</f>
        <v>BOGOTA DC</v>
      </c>
      <c r="H4121" s="30" t="str">
        <f>+'Categorias-9 feb-Depurado'!H4120</f>
        <v>FI10661287</v>
      </c>
      <c r="I4121" s="107">
        <f>+'Categorias-9 feb-Depurado'!R4120</f>
        <v>396078</v>
      </c>
      <c r="J4121" s="108">
        <f t="shared" si="264"/>
        <v>396078</v>
      </c>
      <c r="K4121" s="107">
        <f t="shared" si="265"/>
        <v>10118.720175385455</v>
      </c>
      <c r="L4121" s="109">
        <f t="shared" si="266"/>
        <v>406196.72017538548</v>
      </c>
      <c r="M4121" s="110">
        <f t="shared" si="267"/>
        <v>3.0966574354778008E-07</v>
      </c>
      <c r="N4121" s="33" t="s">
        <v>4892</v>
      </c>
      <c r="O4121" s="33">
        <f>+'Categorias-9 feb-Depurado'!Y4120</f>
        <v>83.037831378345231</v>
      </c>
      <c r="P4121" s="111">
        <f>+'Categorias-9 feb-Depurado'!AC4120</f>
        <v>44862</v>
      </c>
      <c r="Q4121" s="111">
        <f>+'Categorias-9 feb-Depurado'!AE4120</f>
        <v>44892</v>
      </c>
      <c r="R4121" s="112" t="str">
        <f>+'Categorias-9 feb-Depurado'!AB4120</f>
        <v>Manto</v>
      </c>
    </row>
    <row r="4122" spans="2:18" s="1" customFormat="1" ht="14.5" hidden="1">
      <c r="B4122" s="57" t="str">
        <f>+'Categorias-9 feb-Depurado'!B4121</f>
        <v>AEROVIAS DEL CONTINENTE AMERICANO SA AVIANCA</v>
      </c>
      <c r="C4122" s="30" t="s">
        <v>4900</v>
      </c>
      <c r="D4122" s="31">
        <v>5</v>
      </c>
      <c r="E4122" s="30" t="str">
        <f>+'Categorias-9 feb-Depurado'!E4121</f>
        <v>890100577-6</v>
      </c>
      <c r="F4122" s="30" t="str">
        <f>+'Categorias-9 feb-Depurado'!F4121</f>
        <v>CL 64 A 94 69</v>
      </c>
      <c r="G4122" s="30" t="str">
        <f>+'Categorias-9 feb-Depurado'!G4121</f>
        <v>BOGOTA DC</v>
      </c>
      <c r="H4122" s="30" t="str">
        <f>+'Categorias-9 feb-Depurado'!H4121</f>
        <v>FI10661286</v>
      </c>
      <c r="I4122" s="107">
        <f>+'Categorias-9 feb-Depurado'!R4121</f>
        <v>396078</v>
      </c>
      <c r="J4122" s="108">
        <f t="shared" si="264"/>
        <v>396078</v>
      </c>
      <c r="K4122" s="107">
        <f t="shared" si="265"/>
        <v>10118.720175385455</v>
      </c>
      <c r="L4122" s="109">
        <f t="shared" si="266"/>
        <v>406196.72017538548</v>
      </c>
      <c r="M4122" s="110">
        <f t="shared" si="267"/>
        <v>3.0966574354778008E-07</v>
      </c>
      <c r="N4122" s="33" t="s">
        <v>4892</v>
      </c>
      <c r="O4122" s="33">
        <f>+'Categorias-9 feb-Depurado'!Y4121</f>
        <v>83.037831378345231</v>
      </c>
      <c r="P4122" s="111">
        <f>+'Categorias-9 feb-Depurado'!AC4121</f>
        <v>44862</v>
      </c>
      <c r="Q4122" s="111">
        <f>+'Categorias-9 feb-Depurado'!AE4121</f>
        <v>44892</v>
      </c>
      <c r="R4122" s="112" t="str">
        <f>+'Categorias-9 feb-Depurado'!AB4121</f>
        <v>Manto</v>
      </c>
    </row>
    <row r="4123" spans="2:18" s="1" customFormat="1" ht="14.5" hidden="1">
      <c r="B4123" s="57" t="str">
        <f>+'Categorias-9 feb-Depurado'!B4122</f>
        <v>AEROVIAS DEL CONTINENTE AMERICANO SA AVIANCA</v>
      </c>
      <c r="C4123" s="30" t="s">
        <v>4900</v>
      </c>
      <c r="D4123" s="31">
        <v>5</v>
      </c>
      <c r="E4123" s="30" t="str">
        <f>+'Categorias-9 feb-Depurado'!E4122</f>
        <v>890100577-6</v>
      </c>
      <c r="F4123" s="30" t="str">
        <f>+'Categorias-9 feb-Depurado'!F4122</f>
        <v>CL 64 A 94 69</v>
      </c>
      <c r="G4123" s="30" t="str">
        <f>+'Categorias-9 feb-Depurado'!G4122</f>
        <v>BOGOTA DC</v>
      </c>
      <c r="H4123" s="30" t="str">
        <f>+'Categorias-9 feb-Depurado'!H4122</f>
        <v>FI10661303</v>
      </c>
      <c r="I4123" s="107">
        <f>+'Categorias-9 feb-Depurado'!R4122</f>
        <v>792157</v>
      </c>
      <c r="J4123" s="108">
        <f t="shared" si="264"/>
        <v>792157</v>
      </c>
      <c r="K4123" s="107">
        <f t="shared" si="265"/>
        <v>20237.465898062543</v>
      </c>
      <c r="L4123" s="109">
        <f t="shared" si="266"/>
        <v>812394.46589806257</v>
      </c>
      <c r="M4123" s="110">
        <f t="shared" si="267"/>
        <v>6.1933226892576413E-07</v>
      </c>
      <c r="N4123" s="33" t="s">
        <v>4892</v>
      </c>
      <c r="O4123" s="33">
        <f>+'Categorias-9 feb-Depurado'!Y4122</f>
        <v>166.07587240688909</v>
      </c>
      <c r="P4123" s="111">
        <f>+'Categorias-9 feb-Depurado'!AC4122</f>
        <v>44862</v>
      </c>
      <c r="Q4123" s="111">
        <f>+'Categorias-9 feb-Depurado'!AE4122</f>
        <v>44892</v>
      </c>
      <c r="R4123" s="112" t="str">
        <f>+'Categorias-9 feb-Depurado'!AB4122</f>
        <v>Manto</v>
      </c>
    </row>
    <row r="4124" spans="2:18" s="1" customFormat="1" ht="14.5" hidden="1">
      <c r="B4124" s="57" t="str">
        <f>+'Categorias-9 feb-Depurado'!B4123</f>
        <v>AEROVIAS DEL CONTINENTE AMERICANO SA AVIANCA</v>
      </c>
      <c r="C4124" s="30" t="s">
        <v>4900</v>
      </c>
      <c r="D4124" s="31">
        <v>5</v>
      </c>
      <c r="E4124" s="30" t="str">
        <f>+'Categorias-9 feb-Depurado'!E4123</f>
        <v>890100577-6</v>
      </c>
      <c r="F4124" s="30" t="str">
        <f>+'Categorias-9 feb-Depurado'!F4123</f>
        <v>CL 64 A 94 69</v>
      </c>
      <c r="G4124" s="30" t="str">
        <f>+'Categorias-9 feb-Depurado'!G4123</f>
        <v>BOGOTA DC</v>
      </c>
      <c r="H4124" s="30" t="str">
        <f>+'Categorias-9 feb-Depurado'!H4123</f>
        <v>FI10661302</v>
      </c>
      <c r="I4124" s="107">
        <f>+'Categorias-9 feb-Depurado'!R4123</f>
        <v>396078</v>
      </c>
      <c r="J4124" s="108">
        <f t="shared" si="264"/>
        <v>396078</v>
      </c>
      <c r="K4124" s="107">
        <f t="shared" si="265"/>
        <v>10118.720175385455</v>
      </c>
      <c r="L4124" s="109">
        <f t="shared" si="266"/>
        <v>406196.72017538548</v>
      </c>
      <c r="M4124" s="110">
        <f t="shared" si="267"/>
        <v>3.0966574354778008E-07</v>
      </c>
      <c r="N4124" s="33" t="s">
        <v>4892</v>
      </c>
      <c r="O4124" s="33">
        <f>+'Categorias-9 feb-Depurado'!Y4123</f>
        <v>83.037831378345231</v>
      </c>
      <c r="P4124" s="111">
        <f>+'Categorias-9 feb-Depurado'!AC4123</f>
        <v>44862</v>
      </c>
      <c r="Q4124" s="111">
        <f>+'Categorias-9 feb-Depurado'!AE4123</f>
        <v>44892</v>
      </c>
      <c r="R4124" s="112" t="str">
        <f>+'Categorias-9 feb-Depurado'!AB4123</f>
        <v>Manto</v>
      </c>
    </row>
    <row r="4125" spans="2:18" s="1" customFormat="1" ht="14.5" hidden="1">
      <c r="B4125" s="57" t="str">
        <f>+'Categorias-9 feb-Depurado'!B4124</f>
        <v>AEROVIAS DEL CONTINENTE AMERICANO SA AVIANCA</v>
      </c>
      <c r="C4125" s="30" t="s">
        <v>4900</v>
      </c>
      <c r="D4125" s="31">
        <v>5</v>
      </c>
      <c r="E4125" s="30" t="str">
        <f>+'Categorias-9 feb-Depurado'!E4124</f>
        <v>890100577-6</v>
      </c>
      <c r="F4125" s="30" t="str">
        <f>+'Categorias-9 feb-Depurado'!F4124</f>
        <v>CL 64 A 94 69</v>
      </c>
      <c r="G4125" s="30" t="str">
        <f>+'Categorias-9 feb-Depurado'!G4124</f>
        <v>BOGOTA DC</v>
      </c>
      <c r="H4125" s="30" t="str">
        <f>+'Categorias-9 feb-Depurado'!H4124</f>
        <v>FI10661971</v>
      </c>
      <c r="I4125" s="107">
        <f>+'Categorias-9 feb-Depurado'!R4124</f>
        <v>863566</v>
      </c>
      <c r="J4125" s="108">
        <f t="shared" si="264"/>
        <v>863566</v>
      </c>
      <c r="K4125" s="107">
        <f t="shared" si="265"/>
        <v>14845.534154310806</v>
      </c>
      <c r="L4125" s="109">
        <f t="shared" si="266"/>
        <v>878411.53415431082</v>
      </c>
      <c r="M4125" s="110">
        <f t="shared" si="267"/>
        <v>6.6966065296487896E-07</v>
      </c>
      <c r="N4125" s="33" t="s">
        <v>4892</v>
      </c>
      <c r="O4125" s="33">
        <f>+'Categorias-9 feb-Depurado'!Y4124</f>
        <v>181.0467834418273</v>
      </c>
      <c r="P4125" s="111">
        <f>+'Categorias-9 feb-Depurado'!AC4124</f>
        <v>44886</v>
      </c>
      <c r="Q4125" s="111">
        <f>+'Categorias-9 feb-Depurado'!AE4124</f>
        <v>44916</v>
      </c>
      <c r="R4125" s="112" t="str">
        <f>+'Categorias-9 feb-Depurado'!AB4124</f>
        <v>Manto</v>
      </c>
    </row>
    <row r="4126" spans="2:18" s="1" customFormat="1" ht="14.5" hidden="1">
      <c r="B4126" s="57" t="str">
        <f>+'Categorias-9 feb-Depurado'!B4125</f>
        <v>AEROVIAS DEL CONTINENTE AMERICANO SA AVIANCA</v>
      </c>
      <c r="C4126" s="30" t="s">
        <v>4900</v>
      </c>
      <c r="D4126" s="31">
        <v>5</v>
      </c>
      <c r="E4126" s="30" t="str">
        <f>+'Categorias-9 feb-Depurado'!E4125</f>
        <v>890100577-6</v>
      </c>
      <c r="F4126" s="30" t="str">
        <f>+'Categorias-9 feb-Depurado'!F4125</f>
        <v>CL 64 A 94 69</v>
      </c>
      <c r="G4126" s="30" t="str">
        <f>+'Categorias-9 feb-Depurado'!G4125</f>
        <v>BOGOTA DC</v>
      </c>
      <c r="H4126" s="30" t="str">
        <f>+'Categorias-9 feb-Depurado'!H4125</f>
        <v>FI10662453</v>
      </c>
      <c r="I4126" s="107">
        <f>+'Categorias-9 feb-Depurado'!R4125</f>
        <v>18890377</v>
      </c>
      <c r="J4126" s="108">
        <f t="shared" si="264"/>
        <v>18890377</v>
      </c>
      <c r="K4126" s="107">
        <f t="shared" si="265"/>
        <v>265880.70660571061</v>
      </c>
      <c r="L4126" s="109">
        <f t="shared" si="266"/>
        <v>19156257.70660571</v>
      </c>
      <c r="M4126" s="110">
        <f t="shared" si="267"/>
        <v>1.4603852004879917E-05</v>
      </c>
      <c r="N4126" s="33" t="s">
        <v>4892</v>
      </c>
      <c r="O4126" s="33">
        <f>+'Categorias-9 feb-Depurado'!Y4125</f>
        <v>3960.3712905017974</v>
      </c>
      <c r="P4126" s="111">
        <f>+'Categorias-9 feb-Depurado'!AC4125</f>
        <v>44895</v>
      </c>
      <c r="Q4126" s="111">
        <f>+'Categorias-9 feb-Depurado'!AE4125</f>
        <v>44925</v>
      </c>
      <c r="R4126" s="112" t="str">
        <f>+'Categorias-9 feb-Depurado'!AB4125</f>
        <v>Manto</v>
      </c>
    </row>
    <row r="4127" spans="2:18" s="1" customFormat="1" ht="14.5" hidden="1">
      <c r="B4127" s="57" t="str">
        <f>+'Categorias-9 feb-Depurado'!B4126</f>
        <v>AEROVIAS DEL CONTINENTE AMERICANO SA AVIANCA</v>
      </c>
      <c r="C4127" s="30" t="s">
        <v>4900</v>
      </c>
      <c r="D4127" s="31">
        <v>5</v>
      </c>
      <c r="E4127" s="30" t="str">
        <f>+'Categorias-9 feb-Depurado'!E4126</f>
        <v>890100577-6</v>
      </c>
      <c r="F4127" s="30" t="str">
        <f>+'Categorias-9 feb-Depurado'!F4126</f>
        <v>CL 64 A 94 69</v>
      </c>
      <c r="G4127" s="30" t="str">
        <f>+'Categorias-9 feb-Depurado'!G4126</f>
        <v>BOGOTA DC</v>
      </c>
      <c r="H4127" s="30" t="str">
        <f>+'Categorias-9 feb-Depurado'!H4126</f>
        <v>FI10662483</v>
      </c>
      <c r="I4127" s="107">
        <f>+'Categorias-9 feb-Depurado'!R4126</f>
        <v>778260</v>
      </c>
      <c r="J4127" s="108">
        <f t="shared" si="264"/>
        <v>778260</v>
      </c>
      <c r="K4127" s="107">
        <f t="shared" si="265"/>
        <v>10684.958703684752</v>
      </c>
      <c r="L4127" s="109">
        <f t="shared" si="266"/>
        <v>788944.95870368474</v>
      </c>
      <c r="M4127" s="110">
        <f t="shared" si="267"/>
        <v>6.0145544048155445E-07</v>
      </c>
      <c r="N4127" s="33" t="s">
        <v>4892</v>
      </c>
      <c r="O4127" s="33">
        <f>+'Categorias-9 feb-Depurado'!Y4126</f>
        <v>163.1623635963395</v>
      </c>
      <c r="P4127" s="111">
        <f>+'Categorias-9 feb-Depurado'!AC4126</f>
        <v>44896</v>
      </c>
      <c r="Q4127" s="111">
        <f>+'Categorias-9 feb-Depurado'!AE4126</f>
        <v>44926</v>
      </c>
      <c r="R4127" s="112" t="str">
        <f>+'Categorias-9 feb-Depurado'!AB4126</f>
        <v>Manto</v>
      </c>
    </row>
    <row r="4128" spans="2:18" s="1" customFormat="1" ht="14.5" hidden="1">
      <c r="B4128" s="57" t="str">
        <f>+'Categorias-9 feb-Depurado'!B4127</f>
        <v>AEROVIAS DEL CONTINENTE AMERICANO SA AVIANCA</v>
      </c>
      <c r="C4128" s="30" t="s">
        <v>4900</v>
      </c>
      <c r="D4128" s="31">
        <v>5</v>
      </c>
      <c r="E4128" s="30" t="str">
        <f>+'Categorias-9 feb-Depurado'!E4127</f>
        <v>890100577-6</v>
      </c>
      <c r="F4128" s="30" t="str">
        <f>+'Categorias-9 feb-Depurado'!F4127</f>
        <v>CL 64 A 94 69</v>
      </c>
      <c r="G4128" s="30" t="str">
        <f>+'Categorias-9 feb-Depurado'!G4127</f>
        <v>BOGOTA DC</v>
      </c>
      <c r="H4128" s="30" t="str">
        <f>+'Categorias-9 feb-Depurado'!H4127</f>
        <v>FI10662484</v>
      </c>
      <c r="I4128" s="107">
        <f>+'Categorias-9 feb-Depurado'!R4127</f>
        <v>505675</v>
      </c>
      <c r="J4128" s="108">
        <f t="shared" si="264"/>
        <v>505675</v>
      </c>
      <c r="K4128" s="107">
        <f t="shared" si="265"/>
        <v>6942.5596747690834</v>
      </c>
      <c r="L4128" s="109">
        <f t="shared" si="266"/>
        <v>512617.55967476906</v>
      </c>
      <c r="M4128" s="110">
        <f t="shared" si="267"/>
        <v>3.9079610909658733E-07</v>
      </c>
      <c r="N4128" s="33" t="s">
        <v>4892</v>
      </c>
      <c r="O4128" s="33">
        <f>+'Categorias-9 feb-Depurado'!Y4127</f>
        <v>106.01486419908382</v>
      </c>
      <c r="P4128" s="111">
        <f>+'Categorias-9 feb-Depurado'!AC4127</f>
        <v>44896</v>
      </c>
      <c r="Q4128" s="111">
        <f>+'Categorias-9 feb-Depurado'!AE4127</f>
        <v>44926</v>
      </c>
      <c r="R4128" s="112" t="str">
        <f>+'Categorias-9 feb-Depurado'!AB4127</f>
        <v>Manto</v>
      </c>
    </row>
    <row r="4129" spans="2:18" s="1" customFormat="1" ht="14.5" hidden="1">
      <c r="B4129" s="57" t="str">
        <f>+'Categorias-9 feb-Depurado'!B4128</f>
        <v>AEROVIAS DEL CONTINENTE AMERICANO SA AVIANCA</v>
      </c>
      <c r="C4129" s="30" t="s">
        <v>4900</v>
      </c>
      <c r="D4129" s="31">
        <v>5</v>
      </c>
      <c r="E4129" s="30" t="str">
        <f>+'Categorias-9 feb-Depurado'!E4128</f>
        <v>890100577-6</v>
      </c>
      <c r="F4129" s="30" t="str">
        <f>+'Categorias-9 feb-Depurado'!F4128</f>
        <v>CL 64 A 94 69</v>
      </c>
      <c r="G4129" s="30" t="str">
        <f>+'Categorias-9 feb-Depurado'!G4128</f>
        <v>BOGOTA DC</v>
      </c>
      <c r="H4129" s="30" t="str">
        <f>+'Categorias-9 feb-Depurado'!H4128</f>
        <v>FI10662489</v>
      </c>
      <c r="I4129" s="107">
        <f>+'Categorias-9 feb-Depurado'!R4128</f>
        <v>422887</v>
      </c>
      <c r="J4129" s="108">
        <f t="shared" si="264"/>
        <v>422887</v>
      </c>
      <c r="K4129" s="107">
        <f t="shared" si="265"/>
        <v>5659.8236241901268</v>
      </c>
      <c r="L4129" s="109">
        <f t="shared" si="266"/>
        <v>428546.82362419012</v>
      </c>
      <c r="M4129" s="110">
        <f t="shared" si="267"/>
        <v>3.2670443701594877E-07</v>
      </c>
      <c r="N4129" s="33" t="s">
        <v>4892</v>
      </c>
      <c r="O4129" s="33">
        <f>+'Categorias-9 feb-Depurado'!Y4128</f>
        <v>88.658343553780512</v>
      </c>
      <c r="P4129" s="111">
        <f>+'Categorias-9 feb-Depurado'!AC4128</f>
        <v>44897</v>
      </c>
      <c r="Q4129" s="111">
        <f>+'Categorias-9 feb-Depurado'!AE4128</f>
        <v>44927</v>
      </c>
      <c r="R4129" s="112" t="str">
        <f>+'Categorias-9 feb-Depurado'!AB4128</f>
        <v>Manto</v>
      </c>
    </row>
    <row r="4130" spans="2:18" s="1" customFormat="1" ht="14.5" hidden="1">
      <c r="B4130" s="57" t="str">
        <f>+'Categorias-9 feb-Depurado'!B4129</f>
        <v>AEROVIAS DEL CONTINENTE AMERICANO SA AVIANCA</v>
      </c>
      <c r="C4130" s="30" t="s">
        <v>4900</v>
      </c>
      <c r="D4130" s="31">
        <v>5</v>
      </c>
      <c r="E4130" s="30" t="str">
        <f>+'Categorias-9 feb-Depurado'!E4129</f>
        <v>890100577-6</v>
      </c>
      <c r="F4130" s="30" t="str">
        <f>+'Categorias-9 feb-Depurado'!F4129</f>
        <v>CL 64 A 94 69</v>
      </c>
      <c r="G4130" s="30" t="str">
        <f>+'Categorias-9 feb-Depurado'!G4129</f>
        <v>BOGOTA DC</v>
      </c>
      <c r="H4130" s="30" t="str">
        <f>+'Categorias-9 feb-Depurado'!H4129</f>
        <v>FI10662639</v>
      </c>
      <c r="I4130" s="107">
        <f>+'Categorias-9 feb-Depurado'!R4129</f>
        <v>396078</v>
      </c>
      <c r="J4130" s="108">
        <f t="shared" si="264"/>
        <v>396078</v>
      </c>
      <c r="K4130" s="107">
        <f t="shared" si="265"/>
        <v>4617.4553117661299</v>
      </c>
      <c r="L4130" s="109">
        <f t="shared" si="266"/>
        <v>400695.45531176613</v>
      </c>
      <c r="M4130" s="110">
        <f t="shared" si="267"/>
        <v>3.054718316084852E-07</v>
      </c>
      <c r="N4130" s="33" t="s">
        <v>4892</v>
      </c>
      <c r="O4130" s="33">
        <f>+'Categorias-9 feb-Depurado'!Y4129</f>
        <v>83.037831378345231</v>
      </c>
      <c r="P4130" s="111">
        <f>+'Categorias-9 feb-Depurado'!AC4129</f>
        <v>44902</v>
      </c>
      <c r="Q4130" s="111">
        <f>+'Categorias-9 feb-Depurado'!AE4129</f>
        <v>44932</v>
      </c>
      <c r="R4130" s="112" t="str">
        <f>+'Categorias-9 feb-Depurado'!AB4129</f>
        <v>Manto</v>
      </c>
    </row>
    <row r="4131" spans="2:18" s="1" customFormat="1" ht="14.5" hidden="1">
      <c r="B4131" s="57" t="str">
        <f>+'Categorias-9 feb-Depurado'!B4130</f>
        <v>AEROVIAS DEL CONTINENTE AMERICANO SA AVIANCA</v>
      </c>
      <c r="C4131" s="30" t="s">
        <v>4900</v>
      </c>
      <c r="D4131" s="31">
        <v>5</v>
      </c>
      <c r="E4131" s="30" t="str">
        <f>+'Categorias-9 feb-Depurado'!E4130</f>
        <v>890100577-6</v>
      </c>
      <c r="F4131" s="30" t="str">
        <f>+'Categorias-9 feb-Depurado'!F4130</f>
        <v>CL 64 A 94 69</v>
      </c>
      <c r="G4131" s="30" t="str">
        <f>+'Categorias-9 feb-Depurado'!G4130</f>
        <v>BOGOTA DC</v>
      </c>
      <c r="H4131" s="30" t="str">
        <f>+'Categorias-9 feb-Depurado'!H4130</f>
        <v>FI10662628</v>
      </c>
      <c r="I4131" s="107">
        <f>+'Categorias-9 feb-Depurado'!R4130</f>
        <v>396078</v>
      </c>
      <c r="J4131" s="108">
        <f t="shared" si="264"/>
        <v>396078</v>
      </c>
      <c r="K4131" s="107">
        <f t="shared" si="265"/>
        <v>4617.4553117661299</v>
      </c>
      <c r="L4131" s="109">
        <f t="shared" si="266"/>
        <v>400695.45531176613</v>
      </c>
      <c r="M4131" s="110">
        <f t="shared" si="267"/>
        <v>3.054718316084852E-07</v>
      </c>
      <c r="N4131" s="33" t="s">
        <v>4892</v>
      </c>
      <c r="O4131" s="33">
        <f>+'Categorias-9 feb-Depurado'!Y4130</f>
        <v>83.037831378345231</v>
      </c>
      <c r="P4131" s="111">
        <f>+'Categorias-9 feb-Depurado'!AC4130</f>
        <v>44902</v>
      </c>
      <c r="Q4131" s="111">
        <f>+'Categorias-9 feb-Depurado'!AE4130</f>
        <v>44932</v>
      </c>
      <c r="R4131" s="112" t="str">
        <f>+'Categorias-9 feb-Depurado'!AB4130</f>
        <v>Manto</v>
      </c>
    </row>
    <row r="4132" spans="2:18" s="1" customFormat="1" ht="14.5" hidden="1">
      <c r="B4132" s="57" t="str">
        <f>+'Categorias-9 feb-Depurado'!B4131</f>
        <v>AEROVIAS DEL CONTINENTE AMERICANO SA AVIANCA</v>
      </c>
      <c r="C4132" s="30" t="s">
        <v>4900</v>
      </c>
      <c r="D4132" s="31">
        <v>5</v>
      </c>
      <c r="E4132" s="30" t="str">
        <f>+'Categorias-9 feb-Depurado'!E4131</f>
        <v>890100577-6</v>
      </c>
      <c r="F4132" s="30" t="str">
        <f>+'Categorias-9 feb-Depurado'!F4131</f>
        <v>CL 64 A 94 69</v>
      </c>
      <c r="G4132" s="30" t="str">
        <f>+'Categorias-9 feb-Depurado'!G4131</f>
        <v>BOGOTA DC</v>
      </c>
      <c r="H4132" s="30" t="str">
        <f>+'Categorias-9 feb-Depurado'!H4131</f>
        <v>FI10662650</v>
      </c>
      <c r="I4132" s="107">
        <f>+'Categorias-9 feb-Depurado'!R4131</f>
        <v>5305134</v>
      </c>
      <c r="J4132" s="108">
        <f t="shared" si="264"/>
        <v>5305134</v>
      </c>
      <c r="K4132" s="107">
        <f t="shared" si="265"/>
        <v>61846.957336512249</v>
      </c>
      <c r="L4132" s="109">
        <f t="shared" si="266"/>
        <v>5366980.9573365124</v>
      </c>
      <c r="M4132" s="110">
        <f t="shared" si="267"/>
        <v>4.0915400499609915E-06</v>
      </c>
      <c r="N4132" s="33" t="s">
        <v>4892</v>
      </c>
      <c r="O4132" s="33">
        <f>+'Categorias-9 feb-Depurado'!Y4131</f>
        <v>1112.2223969307211</v>
      </c>
      <c r="P4132" s="111">
        <f>+'Categorias-9 feb-Depurado'!AC4131</f>
        <v>44902</v>
      </c>
      <c r="Q4132" s="111">
        <f>+'Categorias-9 feb-Depurado'!AE4131</f>
        <v>44932</v>
      </c>
      <c r="R4132" s="112" t="str">
        <f>+'Categorias-9 feb-Depurado'!AB4131</f>
        <v>Manto</v>
      </c>
    </row>
    <row r="4133" spans="2:18" s="1" customFormat="1" ht="14.5" hidden="1">
      <c r="B4133" s="57" t="str">
        <f>+'Categorias-9 feb-Depurado'!B4132</f>
        <v>AEROVIAS DEL CONTINENTE AMERICANO SA AVIANCA</v>
      </c>
      <c r="C4133" s="30" t="s">
        <v>4900</v>
      </c>
      <c r="D4133" s="31">
        <v>5</v>
      </c>
      <c r="E4133" s="30" t="str">
        <f>+'Categorias-9 feb-Depurado'!E4132</f>
        <v>890100577-6</v>
      </c>
      <c r="F4133" s="30" t="str">
        <f>+'Categorias-9 feb-Depurado'!F4132</f>
        <v>CL 64 A 94 69</v>
      </c>
      <c r="G4133" s="30" t="str">
        <f>+'Categorias-9 feb-Depurado'!G4132</f>
        <v>BOGOTA DC</v>
      </c>
      <c r="H4133" s="30" t="str">
        <f>+'Categorias-9 feb-Depurado'!H4132</f>
        <v>FI10662646</v>
      </c>
      <c r="I4133" s="107">
        <f>+'Categorias-9 feb-Depurado'!R4132</f>
        <v>1364102</v>
      </c>
      <c r="J4133" s="108">
        <f t="shared" si="264"/>
        <v>1364102</v>
      </c>
      <c r="K4133" s="107">
        <f t="shared" si="265"/>
        <v>15902.62530534592</v>
      </c>
      <c r="L4133" s="109">
        <f t="shared" si="266"/>
        <v>1380004.625305346</v>
      </c>
      <c r="M4133" s="110">
        <f t="shared" si="267"/>
        <v>1.0520522130509594E-06</v>
      </c>
      <c r="N4133" s="33" t="s">
        <v>4892</v>
      </c>
      <c r="O4133" s="33">
        <f>+'Categorias-9 feb-Depurado'!Y4132</f>
        <v>285.98425527008186</v>
      </c>
      <c r="P4133" s="111">
        <f>+'Categorias-9 feb-Depurado'!AC4132</f>
        <v>44902</v>
      </c>
      <c r="Q4133" s="111">
        <f>+'Categorias-9 feb-Depurado'!AE4132</f>
        <v>44932</v>
      </c>
      <c r="R4133" s="112" t="str">
        <f>+'Categorias-9 feb-Depurado'!AB4132</f>
        <v>Manto</v>
      </c>
    </row>
    <row r="4134" spans="2:18" s="1" customFormat="1" ht="14.5" hidden="1">
      <c r="B4134" s="57" t="str">
        <f>+'Categorias-9 feb-Depurado'!B4133</f>
        <v>AEROVIAS DEL CONTINENTE AMERICANO SA AVIANCA</v>
      </c>
      <c r="C4134" s="30" t="s">
        <v>4900</v>
      </c>
      <c r="D4134" s="31">
        <v>5</v>
      </c>
      <c r="E4134" s="30" t="str">
        <f>+'Categorias-9 feb-Depurado'!E4133</f>
        <v>890100577-6</v>
      </c>
      <c r="F4134" s="30" t="str">
        <f>+'Categorias-9 feb-Depurado'!F4133</f>
        <v>CL 64 A 94 69</v>
      </c>
      <c r="G4134" s="30" t="str">
        <f>+'Categorias-9 feb-Depurado'!G4133</f>
        <v>BOGOTA DC</v>
      </c>
      <c r="H4134" s="30" t="str">
        <f>+'Categorias-9 feb-Depurado'!H4133</f>
        <v>FI10662636</v>
      </c>
      <c r="I4134" s="107">
        <f>+'Categorias-9 feb-Depurado'!R4133</f>
        <v>396078</v>
      </c>
      <c r="J4134" s="108">
        <f t="shared" si="264"/>
        <v>396078</v>
      </c>
      <c r="K4134" s="107">
        <f t="shared" si="265"/>
        <v>4617.4553117661299</v>
      </c>
      <c r="L4134" s="109">
        <f t="shared" si="266"/>
        <v>400695.45531176613</v>
      </c>
      <c r="M4134" s="110">
        <f t="shared" si="267"/>
        <v>3.054718316084852E-07</v>
      </c>
      <c r="N4134" s="33" t="s">
        <v>4892</v>
      </c>
      <c r="O4134" s="33">
        <f>+'Categorias-9 feb-Depurado'!Y4133</f>
        <v>83.037831378345231</v>
      </c>
      <c r="P4134" s="111">
        <f>+'Categorias-9 feb-Depurado'!AC4133</f>
        <v>44902</v>
      </c>
      <c r="Q4134" s="111">
        <f>+'Categorias-9 feb-Depurado'!AE4133</f>
        <v>44932</v>
      </c>
      <c r="R4134" s="112" t="str">
        <f>+'Categorias-9 feb-Depurado'!AB4133</f>
        <v>Manto</v>
      </c>
    </row>
    <row r="4135" spans="2:18" s="1" customFormat="1" ht="14.5" hidden="1">
      <c r="B4135" s="57" t="str">
        <f>+'Categorias-9 feb-Depurado'!B4134</f>
        <v>AEROVIAS DEL CONTINENTE AMERICANO SA AVIANCA</v>
      </c>
      <c r="C4135" s="30" t="s">
        <v>4900</v>
      </c>
      <c r="D4135" s="31">
        <v>5</v>
      </c>
      <c r="E4135" s="30" t="str">
        <f>+'Categorias-9 feb-Depurado'!E4134</f>
        <v>890100577-6</v>
      </c>
      <c r="F4135" s="30" t="str">
        <f>+'Categorias-9 feb-Depurado'!F4134</f>
        <v>CL 64 A 94 69</v>
      </c>
      <c r="G4135" s="30" t="str">
        <f>+'Categorias-9 feb-Depurado'!G4134</f>
        <v>BOGOTA DC</v>
      </c>
      <c r="H4135" s="30" t="str">
        <f>+'Categorias-9 feb-Depurado'!H4134</f>
        <v>FI10662654</v>
      </c>
      <c r="I4135" s="107">
        <f>+'Categorias-9 feb-Depurado'!R4134</f>
        <v>2137022</v>
      </c>
      <c r="J4135" s="108">
        <f t="shared" si="264"/>
        <v>2137022</v>
      </c>
      <c r="K4135" s="107">
        <f t="shared" si="265"/>
        <v>24913.283709928546</v>
      </c>
      <c r="L4135" s="109">
        <f t="shared" si="266"/>
        <v>2161935.2837099284</v>
      </c>
      <c r="M4135" s="110">
        <f t="shared" si="267"/>
        <v>1.6481602727938139E-06</v>
      </c>
      <c r="N4135" s="33" t="s">
        <v>4892</v>
      </c>
      <c r="O4135" s="33">
        <f>+'Categorias-9 feb-Depurado'!Y4134</f>
        <v>448.02708680566474</v>
      </c>
      <c r="P4135" s="111">
        <f>+'Categorias-9 feb-Depurado'!AC4134</f>
        <v>44902</v>
      </c>
      <c r="Q4135" s="111">
        <f>+'Categorias-9 feb-Depurado'!AE4134</f>
        <v>44932</v>
      </c>
      <c r="R4135" s="112" t="str">
        <f>+'Categorias-9 feb-Depurado'!AB4134</f>
        <v>Manto</v>
      </c>
    </row>
    <row r="4136" spans="2:18" s="1" customFormat="1" ht="14.5" hidden="1">
      <c r="B4136" s="57" t="str">
        <f>+'Categorias-9 feb-Depurado'!B4135</f>
        <v>AEROVIAS DEL CONTINENTE AMERICANO SA AVIANCA</v>
      </c>
      <c r="C4136" s="30" t="s">
        <v>4900</v>
      </c>
      <c r="D4136" s="31">
        <v>5</v>
      </c>
      <c r="E4136" s="30" t="str">
        <f>+'Categorias-9 feb-Depurado'!E4135</f>
        <v>890100577-6</v>
      </c>
      <c r="F4136" s="30" t="str">
        <f>+'Categorias-9 feb-Depurado'!F4135</f>
        <v>CL 64 A 94 69</v>
      </c>
      <c r="G4136" s="30" t="str">
        <f>+'Categorias-9 feb-Depurado'!G4135</f>
        <v>BOGOTA DC</v>
      </c>
      <c r="H4136" s="30" t="str">
        <f>+'Categorias-9 feb-Depurado'!H4135</f>
        <v>FI10662629</v>
      </c>
      <c r="I4136" s="107">
        <f>+'Categorias-9 feb-Depurado'!R4135</f>
        <v>792157</v>
      </c>
      <c r="J4136" s="108">
        <f t="shared" si="264"/>
        <v>792157</v>
      </c>
      <c r="K4136" s="107">
        <f t="shared" si="265"/>
        <v>9234.9222814766854</v>
      </c>
      <c r="L4136" s="109">
        <f t="shared" si="266"/>
        <v>801391.92228147667</v>
      </c>
      <c r="M4136" s="110">
        <f t="shared" si="267"/>
        <v>6.1094443445857335E-07</v>
      </c>
      <c r="N4136" s="33" t="s">
        <v>4892</v>
      </c>
      <c r="O4136" s="33">
        <f>+'Categorias-9 feb-Depurado'!Y4135</f>
        <v>166.07587240688909</v>
      </c>
      <c r="P4136" s="111">
        <f>+'Categorias-9 feb-Depurado'!AC4135</f>
        <v>44902</v>
      </c>
      <c r="Q4136" s="111">
        <f>+'Categorias-9 feb-Depurado'!AE4135</f>
        <v>44932</v>
      </c>
      <c r="R4136" s="112" t="str">
        <f>+'Categorias-9 feb-Depurado'!AB4135</f>
        <v>Manto</v>
      </c>
    </row>
    <row r="4137" spans="2:18" s="1" customFormat="1" ht="14.5" hidden="1">
      <c r="B4137" s="57" t="str">
        <f>+'Categorias-9 feb-Depurado'!B4136</f>
        <v>AEROVIAS DEL CONTINENTE AMERICANO SA AVIANCA</v>
      </c>
      <c r="C4137" s="30" t="s">
        <v>4900</v>
      </c>
      <c r="D4137" s="31">
        <v>5</v>
      </c>
      <c r="E4137" s="30" t="str">
        <f>+'Categorias-9 feb-Depurado'!E4136</f>
        <v>890100577-6</v>
      </c>
      <c r="F4137" s="30" t="str">
        <f>+'Categorias-9 feb-Depurado'!F4136</f>
        <v>CL 64 A 94 69</v>
      </c>
      <c r="G4137" s="30" t="str">
        <f>+'Categorias-9 feb-Depurado'!G4136</f>
        <v>BOGOTA DC</v>
      </c>
      <c r="H4137" s="30" t="str">
        <f>+'Categorias-9 feb-Depurado'!H4136</f>
        <v>FI10662640</v>
      </c>
      <c r="I4137" s="107">
        <f>+'Categorias-9 feb-Depurado'!R4136</f>
        <v>396078</v>
      </c>
      <c r="J4137" s="108">
        <f t="shared" si="264"/>
        <v>396078</v>
      </c>
      <c r="K4137" s="107">
        <f t="shared" si="265"/>
        <v>4617.4553117661299</v>
      </c>
      <c r="L4137" s="109">
        <f t="shared" si="266"/>
        <v>400695.45531176613</v>
      </c>
      <c r="M4137" s="110">
        <f t="shared" si="267"/>
        <v>3.054718316084852E-07</v>
      </c>
      <c r="N4137" s="33" t="s">
        <v>4892</v>
      </c>
      <c r="O4137" s="33">
        <f>+'Categorias-9 feb-Depurado'!Y4136</f>
        <v>83.037831378345231</v>
      </c>
      <c r="P4137" s="111">
        <f>+'Categorias-9 feb-Depurado'!AC4136</f>
        <v>44902</v>
      </c>
      <c r="Q4137" s="111">
        <f>+'Categorias-9 feb-Depurado'!AE4136</f>
        <v>44932</v>
      </c>
      <c r="R4137" s="112" t="str">
        <f>+'Categorias-9 feb-Depurado'!AB4136</f>
        <v>Manto</v>
      </c>
    </row>
    <row r="4138" spans="2:18" s="1" customFormat="1" ht="14.5" hidden="1">
      <c r="B4138" s="57" t="str">
        <f>+'Categorias-9 feb-Depurado'!B4137</f>
        <v>AEROVIAS DEL CONTINENTE AMERICANO SA AVIANCA</v>
      </c>
      <c r="C4138" s="30" t="s">
        <v>4900</v>
      </c>
      <c r="D4138" s="31">
        <v>5</v>
      </c>
      <c r="E4138" s="30" t="str">
        <f>+'Categorias-9 feb-Depurado'!E4137</f>
        <v>890100577-6</v>
      </c>
      <c r="F4138" s="30" t="str">
        <f>+'Categorias-9 feb-Depurado'!F4137</f>
        <v>CL 64 A 94 69</v>
      </c>
      <c r="G4138" s="30" t="str">
        <f>+'Categorias-9 feb-Depurado'!G4137</f>
        <v>BOGOTA DC</v>
      </c>
      <c r="H4138" s="30" t="str">
        <f>+'Categorias-9 feb-Depurado'!H4137</f>
        <v>FI10662631</v>
      </c>
      <c r="I4138" s="107">
        <f>+'Categorias-9 feb-Depurado'!R4137</f>
        <v>396078</v>
      </c>
      <c r="J4138" s="108">
        <f t="shared" si="264"/>
        <v>396078</v>
      </c>
      <c r="K4138" s="107">
        <f t="shared" si="265"/>
        <v>4617.4553117661299</v>
      </c>
      <c r="L4138" s="109">
        <f t="shared" si="266"/>
        <v>400695.45531176613</v>
      </c>
      <c r="M4138" s="110">
        <f t="shared" si="267"/>
        <v>3.054718316084852E-07</v>
      </c>
      <c r="N4138" s="33" t="s">
        <v>4892</v>
      </c>
      <c r="O4138" s="33">
        <f>+'Categorias-9 feb-Depurado'!Y4137</f>
        <v>83.037831378345231</v>
      </c>
      <c r="P4138" s="111">
        <f>+'Categorias-9 feb-Depurado'!AC4137</f>
        <v>44902</v>
      </c>
      <c r="Q4138" s="111">
        <f>+'Categorias-9 feb-Depurado'!AE4137</f>
        <v>44932</v>
      </c>
      <c r="R4138" s="112" t="str">
        <f>+'Categorias-9 feb-Depurado'!AB4137</f>
        <v>Manto</v>
      </c>
    </row>
    <row r="4139" spans="2:18" s="1" customFormat="1" ht="14.5" hidden="1">
      <c r="B4139" s="57" t="str">
        <f>+'Categorias-9 feb-Depurado'!B4138</f>
        <v>AEROVIAS DEL CONTINENTE AMERICANO SA AVIANCA</v>
      </c>
      <c r="C4139" s="30" t="s">
        <v>4900</v>
      </c>
      <c r="D4139" s="31">
        <v>5</v>
      </c>
      <c r="E4139" s="30" t="str">
        <f>+'Categorias-9 feb-Depurado'!E4138</f>
        <v>890100577-6</v>
      </c>
      <c r="F4139" s="30" t="str">
        <f>+'Categorias-9 feb-Depurado'!F4138</f>
        <v>CL 64 A 94 69</v>
      </c>
      <c r="G4139" s="30" t="str">
        <f>+'Categorias-9 feb-Depurado'!G4138</f>
        <v>BOGOTA DC</v>
      </c>
      <c r="H4139" s="30" t="str">
        <f>+'Categorias-9 feb-Depurado'!H4138</f>
        <v>FI10662655</v>
      </c>
      <c r="I4139" s="107">
        <f>+'Categorias-9 feb-Depurado'!R4138</f>
        <v>10420822</v>
      </c>
      <c r="J4139" s="108">
        <f t="shared" si="264"/>
        <v>10420822</v>
      </c>
      <c r="K4139" s="107">
        <f t="shared" si="265"/>
        <v>121485.36373358114</v>
      </c>
      <c r="L4139" s="109">
        <f t="shared" si="266"/>
        <v>10542307.36373358</v>
      </c>
      <c r="M4139" s="110">
        <f t="shared" si="267"/>
        <v>8.0369714632117868E-06</v>
      </c>
      <c r="N4139" s="33" t="s">
        <v>4892</v>
      </c>
      <c r="O4139" s="33">
        <f>+'Categorias-9 feb-Depurado'!Y4138</f>
        <v>2184.7274023292134</v>
      </c>
      <c r="P4139" s="111">
        <f>+'Categorias-9 feb-Depurado'!AC4138</f>
        <v>44902</v>
      </c>
      <c r="Q4139" s="111">
        <f>+'Categorias-9 feb-Depurado'!AE4138</f>
        <v>44932</v>
      </c>
      <c r="R4139" s="112" t="str">
        <f>+'Categorias-9 feb-Depurado'!AB4138</f>
        <v>Manto</v>
      </c>
    </row>
    <row r="4140" spans="2:18" s="1" customFormat="1" ht="14.5" hidden="1">
      <c r="B4140" s="57" t="str">
        <f>+'Categorias-9 feb-Depurado'!B4139</f>
        <v>AEROVIAS DEL CONTINENTE AMERICANO SA AVIANCA</v>
      </c>
      <c r="C4140" s="30" t="s">
        <v>4900</v>
      </c>
      <c r="D4140" s="31">
        <v>5</v>
      </c>
      <c r="E4140" s="30" t="str">
        <f>+'Categorias-9 feb-Depurado'!E4139</f>
        <v>890100577-6</v>
      </c>
      <c r="F4140" s="30" t="str">
        <f>+'Categorias-9 feb-Depurado'!F4139</f>
        <v>CL 64 A 94 69</v>
      </c>
      <c r="G4140" s="30" t="str">
        <f>+'Categorias-9 feb-Depurado'!G4139</f>
        <v>BOGOTA DC</v>
      </c>
      <c r="H4140" s="30" t="str">
        <f>+'Categorias-9 feb-Depurado'!H4139</f>
        <v>FI10662645</v>
      </c>
      <c r="I4140" s="107">
        <f>+'Categorias-9 feb-Depurado'!R4139</f>
        <v>6842476</v>
      </c>
      <c r="J4140" s="108">
        <f t="shared" si="264"/>
        <v>6842476</v>
      </c>
      <c r="K4140" s="107">
        <f t="shared" si="265"/>
        <v>79769.204933958114</v>
      </c>
      <c r="L4140" s="109">
        <f t="shared" si="266"/>
        <v>6922245.2049339581</v>
      </c>
      <c r="M4140" s="110">
        <f t="shared" si="267"/>
        <v>5.277202158304934E-06</v>
      </c>
      <c r="N4140" s="33" t="s">
        <v>4892</v>
      </c>
      <c r="O4140" s="33">
        <f>+'Categorias-9 feb-Depurado'!Y4139</f>
        <v>1434.5264526138137</v>
      </c>
      <c r="P4140" s="111">
        <f>+'Categorias-9 feb-Depurado'!AC4139</f>
        <v>44902</v>
      </c>
      <c r="Q4140" s="111">
        <f>+'Categorias-9 feb-Depurado'!AE4139</f>
        <v>44932</v>
      </c>
      <c r="R4140" s="112" t="str">
        <f>+'Categorias-9 feb-Depurado'!AB4139</f>
        <v>Manto</v>
      </c>
    </row>
    <row r="4141" spans="2:18" s="1" customFormat="1" ht="14.5" hidden="1">
      <c r="B4141" s="57" t="str">
        <f>+'Categorias-9 feb-Depurado'!B4140</f>
        <v>AEROVIAS DEL CONTINENTE AMERICANO SA AVIANCA</v>
      </c>
      <c r="C4141" s="30" t="s">
        <v>4900</v>
      </c>
      <c r="D4141" s="31">
        <v>5</v>
      </c>
      <c r="E4141" s="30" t="str">
        <f>+'Categorias-9 feb-Depurado'!E4140</f>
        <v>890100577-6</v>
      </c>
      <c r="F4141" s="30" t="str">
        <f>+'Categorias-9 feb-Depurado'!F4140</f>
        <v>CL 64 A 94 69</v>
      </c>
      <c r="G4141" s="30" t="str">
        <f>+'Categorias-9 feb-Depurado'!G4140</f>
        <v>BOGOTA DC</v>
      </c>
      <c r="H4141" s="30" t="str">
        <f>+'Categorias-9 feb-Depurado'!H4140</f>
        <v>FI10662635</v>
      </c>
      <c r="I4141" s="107">
        <f>+'Categorias-9 feb-Depurado'!R4140</f>
        <v>332839</v>
      </c>
      <c r="J4141" s="108">
        <f t="shared" si="264"/>
        <v>332839</v>
      </c>
      <c r="K4141" s="107">
        <f t="shared" si="265"/>
        <v>3880.2185643053313</v>
      </c>
      <c r="L4141" s="109">
        <f t="shared" si="266"/>
        <v>336719.21856430534</v>
      </c>
      <c r="M4141" s="110">
        <f t="shared" si="267"/>
        <v>2.5669928388028773E-07</v>
      </c>
      <c r="N4141" s="33" t="s">
        <v>4892</v>
      </c>
      <c r="O4141" s="33">
        <f>+'Categorias-9 feb-Depurado'!Y4140</f>
        <v>69.779762466324925</v>
      </c>
      <c r="P4141" s="111">
        <f>+'Categorias-9 feb-Depurado'!AC4140</f>
        <v>44902</v>
      </c>
      <c r="Q4141" s="111">
        <f>+'Categorias-9 feb-Depurado'!AE4140</f>
        <v>44932</v>
      </c>
      <c r="R4141" s="112" t="str">
        <f>+'Categorias-9 feb-Depurado'!AB4140</f>
        <v>Manto</v>
      </c>
    </row>
    <row r="4142" spans="2:18" s="1" customFormat="1" ht="14.5" hidden="1">
      <c r="B4142" s="57" t="str">
        <f>+'Categorias-9 feb-Depurado'!B4141</f>
        <v>AEROVIAS DEL CONTINENTE AMERICANO SA AVIANCA</v>
      </c>
      <c r="C4142" s="30" t="s">
        <v>4900</v>
      </c>
      <c r="D4142" s="31">
        <v>5</v>
      </c>
      <c r="E4142" s="30" t="str">
        <f>+'Categorias-9 feb-Depurado'!E4141</f>
        <v>890100577-6</v>
      </c>
      <c r="F4142" s="30" t="str">
        <f>+'Categorias-9 feb-Depurado'!F4141</f>
        <v>CL 64 A 94 69</v>
      </c>
      <c r="G4142" s="30" t="str">
        <f>+'Categorias-9 feb-Depurado'!G4141</f>
        <v>BOGOTA DC</v>
      </c>
      <c r="H4142" s="30" t="str">
        <f>+'Categorias-9 feb-Depurado'!H4141</f>
        <v>FI10662638</v>
      </c>
      <c r="I4142" s="107">
        <f>+'Categorias-9 feb-Depurado'!R4141</f>
        <v>396078</v>
      </c>
      <c r="J4142" s="108">
        <f t="shared" si="264"/>
        <v>396078</v>
      </c>
      <c r="K4142" s="107">
        <f t="shared" si="265"/>
        <v>4617.4553117661299</v>
      </c>
      <c r="L4142" s="109">
        <f t="shared" si="266"/>
        <v>400695.45531176613</v>
      </c>
      <c r="M4142" s="110">
        <f t="shared" si="267"/>
        <v>3.054718316084852E-07</v>
      </c>
      <c r="N4142" s="33" t="s">
        <v>4892</v>
      </c>
      <c r="O4142" s="33">
        <f>+'Categorias-9 feb-Depurado'!Y4141</f>
        <v>83.037831378345231</v>
      </c>
      <c r="P4142" s="111">
        <f>+'Categorias-9 feb-Depurado'!AC4141</f>
        <v>44902</v>
      </c>
      <c r="Q4142" s="111">
        <f>+'Categorias-9 feb-Depurado'!AE4141</f>
        <v>44932</v>
      </c>
      <c r="R4142" s="112" t="str">
        <f>+'Categorias-9 feb-Depurado'!AB4141</f>
        <v>Manto</v>
      </c>
    </row>
    <row r="4143" spans="2:18" s="1" customFormat="1" ht="14.5" hidden="1">
      <c r="B4143" s="57" t="str">
        <f>+'Categorias-9 feb-Depurado'!B4142</f>
        <v>AEROVIAS DEL CONTINENTE AMERICANO SA AVIANCA</v>
      </c>
      <c r="C4143" s="30" t="s">
        <v>4900</v>
      </c>
      <c r="D4143" s="31">
        <v>5</v>
      </c>
      <c r="E4143" s="30" t="str">
        <f>+'Categorias-9 feb-Depurado'!E4142</f>
        <v>890100577-6</v>
      </c>
      <c r="F4143" s="30" t="str">
        <f>+'Categorias-9 feb-Depurado'!F4142</f>
        <v>CL 64 A 94 69</v>
      </c>
      <c r="G4143" s="30" t="str">
        <f>+'Categorias-9 feb-Depurado'!G4142</f>
        <v>BOGOTA DC</v>
      </c>
      <c r="H4143" s="30" t="str">
        <f>+'Categorias-9 feb-Depurado'!H4142</f>
        <v>FI10662615</v>
      </c>
      <c r="I4143" s="107">
        <f>+'Categorias-9 feb-Depurado'!R4142</f>
        <v>3206638</v>
      </c>
      <c r="J4143" s="108">
        <f t="shared" si="264"/>
        <v>3206638</v>
      </c>
      <c r="K4143" s="107">
        <f t="shared" si="265"/>
        <v>37382.807593481892</v>
      </c>
      <c r="L4143" s="109">
        <f t="shared" si="266"/>
        <v>3244020.8075934821</v>
      </c>
      <c r="M4143" s="110">
        <f t="shared" si="267"/>
        <v>2.4730926311619677E-06</v>
      </c>
      <c r="N4143" s="33" t="s">
        <v>4892</v>
      </c>
      <c r="O4143" s="33">
        <f>+'Categorias-9 feb-Depurado'!Y4142</f>
        <v>672.27229367799816</v>
      </c>
      <c r="P4143" s="111">
        <f>+'Categorias-9 feb-Depurado'!AC4142</f>
        <v>44902</v>
      </c>
      <c r="Q4143" s="111">
        <f>+'Categorias-9 feb-Depurado'!AE4142</f>
        <v>44932</v>
      </c>
      <c r="R4143" s="112" t="str">
        <f>+'Categorias-9 feb-Depurado'!AB4142</f>
        <v>Manto</v>
      </c>
    </row>
    <row r="4144" spans="2:18" s="1" customFormat="1" ht="14.5" hidden="1">
      <c r="B4144" s="57" t="str">
        <f>+'Categorias-9 feb-Depurado'!B4143</f>
        <v>AEROVIAS DEL CONTINENTE AMERICANO SA AVIANCA</v>
      </c>
      <c r="C4144" s="30" t="s">
        <v>4900</v>
      </c>
      <c r="D4144" s="31">
        <v>5</v>
      </c>
      <c r="E4144" s="30" t="str">
        <f>+'Categorias-9 feb-Depurado'!E4143</f>
        <v>890100577-6</v>
      </c>
      <c r="F4144" s="30" t="str">
        <f>+'Categorias-9 feb-Depurado'!F4143</f>
        <v>CL 64 A 94 69</v>
      </c>
      <c r="G4144" s="30" t="str">
        <f>+'Categorias-9 feb-Depurado'!G4143</f>
        <v>BOGOTA DC</v>
      </c>
      <c r="H4144" s="30" t="str">
        <f>+'Categorias-9 feb-Depurado'!H4143</f>
        <v>FI10662647</v>
      </c>
      <c r="I4144" s="107">
        <f>+'Categorias-9 feb-Depurado'!R4143</f>
        <v>16565471</v>
      </c>
      <c r="J4144" s="108">
        <f t="shared" si="264"/>
        <v>16565471</v>
      </c>
      <c r="K4144" s="107">
        <f t="shared" si="265"/>
        <v>193119.34028362541</v>
      </c>
      <c r="L4144" s="109">
        <f t="shared" si="266"/>
        <v>16758590.340283625</v>
      </c>
      <c r="M4144" s="110">
        <f t="shared" si="267"/>
        <v>1.277598040746329E-05</v>
      </c>
      <c r="N4144" s="33" t="s">
        <v>4892</v>
      </c>
      <c r="O4144" s="33">
        <f>+'Categorias-9 feb-Depurado'!Y4143</f>
        <v>3472.9542857741853</v>
      </c>
      <c r="P4144" s="111">
        <f>+'Categorias-9 feb-Depurado'!AC4143</f>
        <v>44902</v>
      </c>
      <c r="Q4144" s="111">
        <f>+'Categorias-9 feb-Depurado'!AE4143</f>
        <v>44932</v>
      </c>
      <c r="R4144" s="112" t="str">
        <f>+'Categorias-9 feb-Depurado'!AB4143</f>
        <v>Manto</v>
      </c>
    </row>
    <row r="4145" spans="2:18" s="1" customFormat="1" ht="14.5" hidden="1">
      <c r="B4145" s="57" t="str">
        <f>+'Categorias-9 feb-Depurado'!B4144</f>
        <v>AEROVIAS DEL CONTINENTE AMERICANO SA AVIANCA</v>
      </c>
      <c r="C4145" s="30" t="s">
        <v>4900</v>
      </c>
      <c r="D4145" s="31">
        <v>5</v>
      </c>
      <c r="E4145" s="30" t="str">
        <f>+'Categorias-9 feb-Depurado'!E4144</f>
        <v>890100577-6</v>
      </c>
      <c r="F4145" s="30" t="str">
        <f>+'Categorias-9 feb-Depurado'!F4144</f>
        <v>CL 64 A 94 69</v>
      </c>
      <c r="G4145" s="30" t="str">
        <f>+'Categorias-9 feb-Depurado'!G4144</f>
        <v>BOGOTA DC</v>
      </c>
      <c r="H4145" s="30" t="str">
        <f>+'Categorias-9 feb-Depurado'!H4144</f>
        <v>FI10662649</v>
      </c>
      <c r="I4145" s="107">
        <f>+'Categorias-9 feb-Depurado'!R4144</f>
        <v>3485708</v>
      </c>
      <c r="J4145" s="108">
        <f t="shared" si="264"/>
        <v>3485708</v>
      </c>
      <c r="K4145" s="107">
        <f t="shared" si="265"/>
        <v>40636.190144026412</v>
      </c>
      <c r="L4145" s="109">
        <f t="shared" si="266"/>
        <v>3526344.1901440262</v>
      </c>
      <c r="M4145" s="110">
        <f t="shared" si="267"/>
        <v>2.6883230252938808E-06</v>
      </c>
      <c r="N4145" s="33" t="s">
        <v>4892</v>
      </c>
      <c r="O4145" s="33">
        <f>+'Categorias-9 feb-Depurado'!Y4144</f>
        <v>730.77937461345743</v>
      </c>
      <c r="P4145" s="111">
        <f>+'Categorias-9 feb-Depurado'!AC4144</f>
        <v>44902</v>
      </c>
      <c r="Q4145" s="111">
        <f>+'Categorias-9 feb-Depurado'!AE4144</f>
        <v>44932</v>
      </c>
      <c r="R4145" s="112" t="str">
        <f>+'Categorias-9 feb-Depurado'!AB4144</f>
        <v>Manto</v>
      </c>
    </row>
    <row r="4146" spans="2:18" s="1" customFormat="1" ht="14.5" hidden="1">
      <c r="B4146" s="57" t="str">
        <f>+'Categorias-9 feb-Depurado'!B4145</f>
        <v>AEROVIAS DEL CONTINENTE AMERICANO SA AVIANCA</v>
      </c>
      <c r="C4146" s="30" t="s">
        <v>4900</v>
      </c>
      <c r="D4146" s="31">
        <v>5</v>
      </c>
      <c r="E4146" s="30" t="str">
        <f>+'Categorias-9 feb-Depurado'!E4145</f>
        <v>890100577-6</v>
      </c>
      <c r="F4146" s="30" t="str">
        <f>+'Categorias-9 feb-Depurado'!F4145</f>
        <v>CL 64 A 94 69</v>
      </c>
      <c r="G4146" s="30" t="str">
        <f>+'Categorias-9 feb-Depurado'!G4145</f>
        <v>BOGOTA DC</v>
      </c>
      <c r="H4146" s="30" t="str">
        <f>+'Categorias-9 feb-Depurado'!H4145</f>
        <v>FI10662652</v>
      </c>
      <c r="I4146" s="107">
        <f>+'Categorias-9 feb-Depurado'!R4145</f>
        <v>8709661</v>
      </c>
      <c r="J4146" s="108">
        <f t="shared" si="264"/>
        <v>8709661</v>
      </c>
      <c r="K4146" s="107">
        <f t="shared" si="265"/>
        <v>101536.74389421353</v>
      </c>
      <c r="L4146" s="109">
        <f t="shared" si="266"/>
        <v>8811197.7438942138</v>
      </c>
      <c r="M4146" s="110">
        <f t="shared" si="267"/>
        <v>6.7172529106867613E-06</v>
      </c>
      <c r="N4146" s="33" t="s">
        <v>4892</v>
      </c>
      <c r="O4146" s="33">
        <f>+'Categorias-9 feb-Depurado'!Y4145</f>
        <v>1825.9821587680954</v>
      </c>
      <c r="P4146" s="111">
        <f>+'Categorias-9 feb-Depurado'!AC4145</f>
        <v>44902</v>
      </c>
      <c r="Q4146" s="111">
        <f>+'Categorias-9 feb-Depurado'!AE4145</f>
        <v>44932</v>
      </c>
      <c r="R4146" s="112" t="str">
        <f>+'Categorias-9 feb-Depurado'!AB4145</f>
        <v>Manto</v>
      </c>
    </row>
    <row r="4147" spans="2:18" s="1" customFormat="1" ht="14.5" hidden="1">
      <c r="B4147" s="57" t="str">
        <f>+'Categorias-9 feb-Depurado'!B4146</f>
        <v>AEROVIAS DEL CONTINENTE AMERICANO SA AVIANCA</v>
      </c>
      <c r="C4147" s="30" t="s">
        <v>4900</v>
      </c>
      <c r="D4147" s="31">
        <v>5</v>
      </c>
      <c r="E4147" s="30" t="str">
        <f>+'Categorias-9 feb-Depurado'!E4146</f>
        <v>890100577-6</v>
      </c>
      <c r="F4147" s="30" t="str">
        <f>+'Categorias-9 feb-Depurado'!F4146</f>
        <v>CL 64 A 94 69</v>
      </c>
      <c r="G4147" s="30" t="str">
        <f>+'Categorias-9 feb-Depurado'!G4146</f>
        <v>BOGOTA DC</v>
      </c>
      <c r="H4147" s="30" t="str">
        <f>+'Categorias-9 feb-Depurado'!H4146</f>
        <v>FI10662627</v>
      </c>
      <c r="I4147" s="107">
        <f>+'Categorias-9 feb-Depurado'!R4146</f>
        <v>396078</v>
      </c>
      <c r="J4147" s="108">
        <f t="shared" si="264"/>
        <v>396078</v>
      </c>
      <c r="K4147" s="107">
        <f t="shared" si="265"/>
        <v>4617.4553117661299</v>
      </c>
      <c r="L4147" s="109">
        <f t="shared" si="266"/>
        <v>400695.45531176613</v>
      </c>
      <c r="M4147" s="110">
        <f t="shared" si="267"/>
        <v>3.054718316084852E-07</v>
      </c>
      <c r="N4147" s="33" t="s">
        <v>4892</v>
      </c>
      <c r="O4147" s="33">
        <f>+'Categorias-9 feb-Depurado'!Y4146</f>
        <v>83.037831378345231</v>
      </c>
      <c r="P4147" s="111">
        <f>+'Categorias-9 feb-Depurado'!AC4146</f>
        <v>44902</v>
      </c>
      <c r="Q4147" s="111">
        <f>+'Categorias-9 feb-Depurado'!AE4146</f>
        <v>44932</v>
      </c>
      <c r="R4147" s="112" t="str">
        <f>+'Categorias-9 feb-Depurado'!AB4146</f>
        <v>Manto</v>
      </c>
    </row>
    <row r="4148" spans="2:18" s="1" customFormat="1" ht="14.5" hidden="1">
      <c r="B4148" s="57" t="str">
        <f>+'Categorias-9 feb-Depurado'!B4147</f>
        <v>AEROVIAS DEL CONTINENTE AMERICANO SA AVIANCA</v>
      </c>
      <c r="C4148" s="30" t="s">
        <v>4900</v>
      </c>
      <c r="D4148" s="31">
        <v>5</v>
      </c>
      <c r="E4148" s="30" t="str">
        <f>+'Categorias-9 feb-Depurado'!E4147</f>
        <v>890100577-6</v>
      </c>
      <c r="F4148" s="30" t="str">
        <f>+'Categorias-9 feb-Depurado'!F4147</f>
        <v>CL 64 A 94 69</v>
      </c>
      <c r="G4148" s="30" t="str">
        <f>+'Categorias-9 feb-Depurado'!G4147</f>
        <v>BOGOTA DC</v>
      </c>
      <c r="H4148" s="30" t="str">
        <f>+'Categorias-9 feb-Depurado'!H4147</f>
        <v>FI10662634</v>
      </c>
      <c r="I4148" s="107">
        <f>+'Categorias-9 feb-Depurado'!R4147</f>
        <v>396078</v>
      </c>
      <c r="J4148" s="108">
        <f t="shared" si="264"/>
        <v>396078</v>
      </c>
      <c r="K4148" s="107">
        <f t="shared" si="265"/>
        <v>4617.4553117661299</v>
      </c>
      <c r="L4148" s="109">
        <f t="shared" si="266"/>
        <v>400695.45531176613</v>
      </c>
      <c r="M4148" s="110">
        <f t="shared" si="267"/>
        <v>3.054718316084852E-07</v>
      </c>
      <c r="N4148" s="33" t="s">
        <v>4892</v>
      </c>
      <c r="O4148" s="33">
        <f>+'Categorias-9 feb-Depurado'!Y4147</f>
        <v>83.037831378345231</v>
      </c>
      <c r="P4148" s="111">
        <f>+'Categorias-9 feb-Depurado'!AC4147</f>
        <v>44902</v>
      </c>
      <c r="Q4148" s="111">
        <f>+'Categorias-9 feb-Depurado'!AE4147</f>
        <v>44932</v>
      </c>
      <c r="R4148" s="112" t="str">
        <f>+'Categorias-9 feb-Depurado'!AB4147</f>
        <v>Manto</v>
      </c>
    </row>
    <row r="4149" spans="2:18" s="1" customFormat="1" ht="14.5" hidden="1">
      <c r="B4149" s="57" t="str">
        <f>+'Categorias-9 feb-Depurado'!B4148</f>
        <v>AEROVIAS DEL CONTINENTE AMERICANO SA AVIANCA</v>
      </c>
      <c r="C4149" s="30" t="s">
        <v>4900</v>
      </c>
      <c r="D4149" s="31">
        <v>5</v>
      </c>
      <c r="E4149" s="30" t="str">
        <f>+'Categorias-9 feb-Depurado'!E4148</f>
        <v>890100577-6</v>
      </c>
      <c r="F4149" s="30" t="str">
        <f>+'Categorias-9 feb-Depurado'!F4148</f>
        <v>CL 64 A 94 69</v>
      </c>
      <c r="G4149" s="30" t="str">
        <f>+'Categorias-9 feb-Depurado'!G4148</f>
        <v>BOGOTA DC</v>
      </c>
      <c r="H4149" s="30" t="str">
        <f>+'Categorias-9 feb-Depurado'!H4148</f>
        <v>FI10662869</v>
      </c>
      <c r="I4149" s="107">
        <f>+'Categorias-9 feb-Depurado'!R4148</f>
        <v>1721554</v>
      </c>
      <c r="J4149" s="108">
        <f t="shared" si="264"/>
        <v>1721554</v>
      </c>
      <c r="K4149" s="107">
        <f t="shared" si="265"/>
        <v>16511.13060532603</v>
      </c>
      <c r="L4149" s="109">
        <f t="shared" si="266"/>
        <v>1738065.130605326</v>
      </c>
      <c r="M4149" s="110">
        <f t="shared" si="267"/>
        <v>1.325021114820864E-06</v>
      </c>
      <c r="N4149" s="33" t="s">
        <v>4892</v>
      </c>
      <c r="O4149" s="33">
        <f>+'Categorias-9 feb-Depurado'!Y4148</f>
        <v>360.92413807562082</v>
      </c>
      <c r="P4149" s="111">
        <f>+'Categorias-9 feb-Depurado'!AC4148</f>
        <v>44908</v>
      </c>
      <c r="Q4149" s="111">
        <f>+'Categorias-9 feb-Depurado'!AE4148</f>
        <v>44938</v>
      </c>
      <c r="R4149" s="112" t="str">
        <f>+'Categorias-9 feb-Depurado'!AB4148</f>
        <v>Manto</v>
      </c>
    </row>
    <row r="4150" spans="2:18" s="1" customFormat="1" ht="14.5" hidden="1">
      <c r="B4150" s="57" t="str">
        <f>+'Categorias-9 feb-Depurado'!B4149</f>
        <v>AEROVIAS DEL CONTINENTE AMERICANO SA AVIANCA</v>
      </c>
      <c r="C4150" s="30" t="s">
        <v>4900</v>
      </c>
      <c r="D4150" s="31">
        <v>5</v>
      </c>
      <c r="E4150" s="30" t="str">
        <f>+'Categorias-9 feb-Depurado'!E4149</f>
        <v>890100577-6</v>
      </c>
      <c r="F4150" s="30" t="str">
        <f>+'Categorias-9 feb-Depurado'!F4149</f>
        <v>CL 64 A 94 69</v>
      </c>
      <c r="G4150" s="30" t="str">
        <f>+'Categorias-9 feb-Depurado'!G4149</f>
        <v>BOGOTA DC</v>
      </c>
      <c r="H4150" s="30" t="str">
        <f>+'Categorias-9 feb-Depurado'!H4149</f>
        <v>FI10663327</v>
      </c>
      <c r="I4150" s="107">
        <f>+'Categorias-9 feb-Depurado'!R4149</f>
        <v>8705033</v>
      </c>
      <c r="J4150" s="108">
        <f t="shared" si="264"/>
        <v>8705033</v>
      </c>
      <c r="K4150" s="107">
        <f t="shared" si="265"/>
        <v>53579.646229153746</v>
      </c>
      <c r="L4150" s="109">
        <f t="shared" si="266"/>
        <v>8758612.6462291535</v>
      </c>
      <c r="M4150" s="110">
        <f t="shared" si="267"/>
        <v>6.6771644447805065E-06</v>
      </c>
      <c r="N4150" s="33" t="s">
        <v>4892</v>
      </c>
      <c r="O4150" s="33">
        <f>+'Categorias-9 feb-Depurado'!Y4149</f>
        <v>1825.0118976487729</v>
      </c>
      <c r="P4150" s="111">
        <f>+'Categorias-9 feb-Depurado'!AC4149</f>
        <v>44918</v>
      </c>
      <c r="Q4150" s="111">
        <f>+'Categorias-9 feb-Depurado'!AE4149</f>
        <v>44948</v>
      </c>
      <c r="R4150" s="112" t="str">
        <f>+'Categorias-9 feb-Depurado'!AB4149</f>
        <v>Manto</v>
      </c>
    </row>
    <row r="4151" spans="2:18" s="1" customFormat="1" ht="14.5" hidden="1">
      <c r="B4151" s="57" t="str">
        <f>+'Categorias-9 feb-Depurado'!B4150</f>
        <v>AEROVIAS DEL CONTINENTE AMERICANO SA AVIANCA</v>
      </c>
      <c r="C4151" s="30" t="s">
        <v>4900</v>
      </c>
      <c r="D4151" s="31">
        <v>5</v>
      </c>
      <c r="E4151" s="30" t="str">
        <f>+'Categorias-9 feb-Depurado'!E4150</f>
        <v>890100577-6</v>
      </c>
      <c r="F4151" s="30" t="str">
        <f>+'Categorias-9 feb-Depurado'!F4150</f>
        <v>CL 64 A 94 69</v>
      </c>
      <c r="G4151" s="30" t="str">
        <f>+'Categorias-9 feb-Depurado'!G4150</f>
        <v>BOGOTA DC</v>
      </c>
      <c r="H4151" s="30" t="str">
        <f>+'Categorias-9 feb-Depurado'!H4150</f>
        <v>FI10663463</v>
      </c>
      <c r="I4151" s="107">
        <f>+'Categorias-9 feb-Depurado'!R4150</f>
        <v>396078</v>
      </c>
      <c r="J4151" s="108">
        <f t="shared" si="264"/>
        <v>396078</v>
      </c>
      <c r="K4151" s="107">
        <f t="shared" si="265"/>
        <v>2030.5169128014936</v>
      </c>
      <c r="L4151" s="109">
        <f t="shared" si="266"/>
        <v>398108.51691280148</v>
      </c>
      <c r="M4151" s="110">
        <f t="shared" si="267"/>
        <v>3.0349966845935444E-07</v>
      </c>
      <c r="N4151" s="33" t="s">
        <v>4892</v>
      </c>
      <c r="O4151" s="33">
        <f>+'Categorias-9 feb-Depurado'!Y4150</f>
        <v>83.037831378345231</v>
      </c>
      <c r="P4151" s="111">
        <f>+'Categorias-9 feb-Depurado'!AC4150</f>
        <v>44921</v>
      </c>
      <c r="Q4151" s="111">
        <f>+'Categorias-9 feb-Depurado'!AE4150</f>
        <v>44951</v>
      </c>
      <c r="R4151" s="112" t="str">
        <f>+'Categorias-9 feb-Depurado'!AB4150</f>
        <v>Manto</v>
      </c>
    </row>
    <row r="4152" spans="2:18" s="1" customFormat="1" ht="14.5" hidden="1">
      <c r="B4152" s="57" t="str">
        <f>+'Categorias-9 feb-Depurado'!B4151</f>
        <v>AEROVIAS DEL CONTINENTE AMERICANO SA AVIANCA</v>
      </c>
      <c r="C4152" s="30" t="s">
        <v>4900</v>
      </c>
      <c r="D4152" s="31">
        <v>5</v>
      </c>
      <c r="E4152" s="30" t="str">
        <f>+'Categorias-9 feb-Depurado'!E4151</f>
        <v>890100577-6</v>
      </c>
      <c r="F4152" s="30" t="str">
        <f>+'Categorias-9 feb-Depurado'!F4151</f>
        <v>CL 64 A 94 69</v>
      </c>
      <c r="G4152" s="30" t="str">
        <f>+'Categorias-9 feb-Depurado'!G4151</f>
        <v>BOGOTA DC</v>
      </c>
      <c r="H4152" s="30" t="str">
        <f>+'Categorias-9 feb-Depurado'!H4151</f>
        <v>FI10663470</v>
      </c>
      <c r="I4152" s="107">
        <f>+'Categorias-9 feb-Depurado'!R4151</f>
        <v>5225320</v>
      </c>
      <c r="J4152" s="108">
        <f t="shared" si="264"/>
        <v>5225320</v>
      </c>
      <c r="K4152" s="107">
        <f t="shared" si="265"/>
        <v>26787.907015284614</v>
      </c>
      <c r="L4152" s="109">
        <f t="shared" si="266"/>
        <v>5252107.9070152845</v>
      </c>
      <c r="M4152" s="110">
        <f t="shared" si="267"/>
        <v>4.0039661066608947E-06</v>
      </c>
      <c r="N4152" s="33" t="s">
        <v>4892</v>
      </c>
      <c r="O4152" s="33">
        <f>+'Categorias-9 feb-Depurado'!Y4151</f>
        <v>1095.4893759761837</v>
      </c>
      <c r="P4152" s="111">
        <f>+'Categorias-9 feb-Depurado'!AC4151</f>
        <v>44921</v>
      </c>
      <c r="Q4152" s="111">
        <f>+'Categorias-9 feb-Depurado'!AE4151</f>
        <v>44951</v>
      </c>
      <c r="R4152" s="112" t="str">
        <f>+'Categorias-9 feb-Depurado'!AB4151</f>
        <v>Manto</v>
      </c>
    </row>
    <row r="4153" spans="2:18" s="1" customFormat="1" ht="14.5" hidden="1">
      <c r="B4153" s="57" t="str">
        <f>+'Categorias-9 feb-Depurado'!B4152</f>
        <v>AEROVIAS DEL CONTINENTE AMERICANO SA AVIANCA</v>
      </c>
      <c r="C4153" s="30" t="s">
        <v>4900</v>
      </c>
      <c r="D4153" s="31">
        <v>5</v>
      </c>
      <c r="E4153" s="30" t="str">
        <f>+'Categorias-9 feb-Depurado'!E4152</f>
        <v>890100577-6</v>
      </c>
      <c r="F4153" s="30" t="str">
        <f>+'Categorias-9 feb-Depurado'!F4152</f>
        <v>CL 64 A 94 69</v>
      </c>
      <c r="G4153" s="30" t="str">
        <f>+'Categorias-9 feb-Depurado'!G4152</f>
        <v>BOGOTA DC</v>
      </c>
      <c r="H4153" s="30" t="str">
        <f>+'Categorias-9 feb-Depurado'!H4152</f>
        <v>FI10663459</v>
      </c>
      <c r="I4153" s="107">
        <f>+'Categorias-9 feb-Depurado'!R4152</f>
        <v>396078</v>
      </c>
      <c r="J4153" s="108">
        <f t="shared" si="264"/>
        <v>396078</v>
      </c>
      <c r="K4153" s="107">
        <f t="shared" si="265"/>
        <v>2030.5169128014936</v>
      </c>
      <c r="L4153" s="109">
        <f t="shared" si="266"/>
        <v>398108.51691280148</v>
      </c>
      <c r="M4153" s="110">
        <f t="shared" si="267"/>
        <v>3.0349966845935444E-07</v>
      </c>
      <c r="N4153" s="33" t="s">
        <v>4892</v>
      </c>
      <c r="O4153" s="33">
        <f>+'Categorias-9 feb-Depurado'!Y4152</f>
        <v>83.037831378345231</v>
      </c>
      <c r="P4153" s="111">
        <f>+'Categorias-9 feb-Depurado'!AC4152</f>
        <v>44921</v>
      </c>
      <c r="Q4153" s="111">
        <f>+'Categorias-9 feb-Depurado'!AE4152</f>
        <v>44951</v>
      </c>
      <c r="R4153" s="112" t="str">
        <f>+'Categorias-9 feb-Depurado'!AB4152</f>
        <v>Manto</v>
      </c>
    </row>
    <row r="4154" spans="2:18" s="1" customFormat="1" ht="14.5" hidden="1">
      <c r="B4154" s="57" t="str">
        <f>+'Categorias-9 feb-Depurado'!B4153</f>
        <v>AEROVIAS DEL CONTINENTE AMERICANO SA AVIANCA</v>
      </c>
      <c r="C4154" s="30" t="s">
        <v>4900</v>
      </c>
      <c r="D4154" s="31">
        <v>5</v>
      </c>
      <c r="E4154" s="30" t="str">
        <f>+'Categorias-9 feb-Depurado'!E4153</f>
        <v>890100577-6</v>
      </c>
      <c r="F4154" s="30" t="str">
        <f>+'Categorias-9 feb-Depurado'!F4153</f>
        <v>CL 64 A 94 69</v>
      </c>
      <c r="G4154" s="30" t="str">
        <f>+'Categorias-9 feb-Depurado'!G4153</f>
        <v>BOGOTA DC</v>
      </c>
      <c r="H4154" s="30" t="str">
        <f>+'Categorias-9 feb-Depurado'!H4153</f>
        <v>FI10663466</v>
      </c>
      <c r="I4154" s="107">
        <f>+'Categorias-9 feb-Depurado'!R4153</f>
        <v>396078</v>
      </c>
      <c r="J4154" s="108">
        <f t="shared" si="264"/>
        <v>396078</v>
      </c>
      <c r="K4154" s="107">
        <f t="shared" si="265"/>
        <v>2030.5169128014936</v>
      </c>
      <c r="L4154" s="109">
        <f t="shared" si="266"/>
        <v>398108.51691280148</v>
      </c>
      <c r="M4154" s="110">
        <f t="shared" si="267"/>
        <v>3.0349966845935444E-07</v>
      </c>
      <c r="N4154" s="33" t="s">
        <v>4892</v>
      </c>
      <c r="O4154" s="33">
        <f>+'Categorias-9 feb-Depurado'!Y4153</f>
        <v>83.037831378345231</v>
      </c>
      <c r="P4154" s="111">
        <f>+'Categorias-9 feb-Depurado'!AC4153</f>
        <v>44921</v>
      </c>
      <c r="Q4154" s="111">
        <f>+'Categorias-9 feb-Depurado'!AE4153</f>
        <v>44951</v>
      </c>
      <c r="R4154" s="112" t="str">
        <f>+'Categorias-9 feb-Depurado'!AB4153</f>
        <v>Manto</v>
      </c>
    </row>
    <row r="4155" spans="2:18" s="1" customFormat="1" ht="14.5" hidden="1">
      <c r="B4155" s="57" t="str">
        <f>+'Categorias-9 feb-Depurado'!B4154</f>
        <v>AEROVIAS DEL CONTINENTE AMERICANO SA AVIANCA</v>
      </c>
      <c r="C4155" s="30" t="s">
        <v>4900</v>
      </c>
      <c r="D4155" s="31">
        <v>5</v>
      </c>
      <c r="E4155" s="30" t="str">
        <f>+'Categorias-9 feb-Depurado'!E4154</f>
        <v>890100577-6</v>
      </c>
      <c r="F4155" s="30" t="str">
        <f>+'Categorias-9 feb-Depurado'!F4154</f>
        <v>CL 64 A 94 69</v>
      </c>
      <c r="G4155" s="30" t="str">
        <f>+'Categorias-9 feb-Depurado'!G4154</f>
        <v>BOGOTA DC</v>
      </c>
      <c r="H4155" s="30" t="str">
        <f>+'Categorias-9 feb-Depurado'!H4154</f>
        <v>FI10663461</v>
      </c>
      <c r="I4155" s="107">
        <f>+'Categorias-9 feb-Depurado'!R4154</f>
        <v>332839</v>
      </c>
      <c r="J4155" s="108">
        <f t="shared" si="264"/>
        <v>332839</v>
      </c>
      <c r="K4155" s="107">
        <f t="shared" si="265"/>
        <v>1706.3184997397893</v>
      </c>
      <c r="L4155" s="109">
        <f t="shared" si="266"/>
        <v>334545.31849973981</v>
      </c>
      <c r="M4155" s="110">
        <f t="shared" si="267"/>
        <v>2.5504200220750226E-07</v>
      </c>
      <c r="N4155" s="33" t="s">
        <v>4892</v>
      </c>
      <c r="O4155" s="33">
        <f>+'Categorias-9 feb-Depurado'!Y4154</f>
        <v>69.779762466324925</v>
      </c>
      <c r="P4155" s="111">
        <f>+'Categorias-9 feb-Depurado'!AC4154</f>
        <v>44921</v>
      </c>
      <c r="Q4155" s="111">
        <f>+'Categorias-9 feb-Depurado'!AE4154</f>
        <v>44951</v>
      </c>
      <c r="R4155" s="112" t="str">
        <f>+'Categorias-9 feb-Depurado'!AB4154</f>
        <v>Manto</v>
      </c>
    </row>
    <row r="4156" spans="2:18" s="1" customFormat="1" ht="14.5" hidden="1">
      <c r="B4156" s="57" t="str">
        <f>+'Categorias-9 feb-Depurado'!B4155</f>
        <v>AEROVIAS DEL CONTINENTE AMERICANO SA AVIANCA</v>
      </c>
      <c r="C4156" s="30" t="s">
        <v>4900</v>
      </c>
      <c r="D4156" s="31">
        <v>5</v>
      </c>
      <c r="E4156" s="30" t="str">
        <f>+'Categorias-9 feb-Depurado'!E4155</f>
        <v>890100577-6</v>
      </c>
      <c r="F4156" s="30" t="str">
        <f>+'Categorias-9 feb-Depurado'!F4155</f>
        <v>CL 64 A 94 69</v>
      </c>
      <c r="G4156" s="30" t="str">
        <f>+'Categorias-9 feb-Depurado'!G4155</f>
        <v>BOGOTA DC</v>
      </c>
      <c r="H4156" s="30" t="str">
        <f>+'Categorias-9 feb-Depurado'!H4155</f>
        <v>FI10663473</v>
      </c>
      <c r="I4156" s="107">
        <f>+'Categorias-9 feb-Depurado'!R4155</f>
        <v>1635668</v>
      </c>
      <c r="J4156" s="108">
        <f t="shared" si="264"/>
        <v>1635668</v>
      </c>
      <c r="K4156" s="107">
        <f t="shared" si="265"/>
        <v>8385.3471733552306</v>
      </c>
      <c r="L4156" s="109">
        <f t="shared" si="266"/>
        <v>1644053.3471733553</v>
      </c>
      <c r="M4156" s="110">
        <f t="shared" si="267"/>
        <v>1.2533508443023227E-06</v>
      </c>
      <c r="N4156" s="33" t="s">
        <v>4892</v>
      </c>
      <c r="O4156" s="33">
        <f>+'Categorias-9 feb-Depurado'!Y4155</f>
        <v>342.91812111491976</v>
      </c>
      <c r="P4156" s="111">
        <f>+'Categorias-9 feb-Depurado'!AC4155</f>
        <v>44921</v>
      </c>
      <c r="Q4156" s="111">
        <f>+'Categorias-9 feb-Depurado'!AE4155</f>
        <v>44951</v>
      </c>
      <c r="R4156" s="112" t="str">
        <f>+'Categorias-9 feb-Depurado'!AB4155</f>
        <v>Manto</v>
      </c>
    </row>
    <row r="4157" spans="2:18" s="1" customFormat="1" ht="14.5" hidden="1">
      <c r="B4157" s="57" t="str">
        <f>+'Categorias-9 feb-Depurado'!B4156</f>
        <v>AEROVIAS DEL CONTINENTE AMERICANO SA AVIANCA</v>
      </c>
      <c r="C4157" s="30" t="s">
        <v>4900</v>
      </c>
      <c r="D4157" s="31">
        <v>5</v>
      </c>
      <c r="E4157" s="30" t="str">
        <f>+'Categorias-9 feb-Depurado'!E4156</f>
        <v>890100577-6</v>
      </c>
      <c r="F4157" s="30" t="str">
        <f>+'Categorias-9 feb-Depurado'!F4156</f>
        <v>CL 64 A 94 69</v>
      </c>
      <c r="G4157" s="30" t="str">
        <f>+'Categorias-9 feb-Depurado'!G4156</f>
        <v>BOGOTA DC</v>
      </c>
      <c r="H4157" s="30" t="str">
        <f>+'Categorias-9 feb-Depurado'!H4156</f>
        <v>FI10663468</v>
      </c>
      <c r="I4157" s="107">
        <f>+'Categorias-9 feb-Depurado'!R4156</f>
        <v>2366810</v>
      </c>
      <c r="J4157" s="108">
        <f t="shared" si="264"/>
        <v>2366810</v>
      </c>
      <c r="K4157" s="107">
        <f t="shared" si="265"/>
        <v>12133.589177858157</v>
      </c>
      <c r="L4157" s="109">
        <f t="shared" si="266"/>
        <v>2378943.5891778581</v>
      </c>
      <c r="M4157" s="110">
        <f t="shared" si="267"/>
        <v>1.8135974487507123E-06</v>
      </c>
      <c r="N4157" s="33" t="s">
        <v>4892</v>
      </c>
      <c r="O4157" s="33">
        <f>+'Categorias-9 feb-Depurado'!Y4156</f>
        <v>496.20218665157182</v>
      </c>
      <c r="P4157" s="111">
        <f>+'Categorias-9 feb-Depurado'!AC4156</f>
        <v>44921</v>
      </c>
      <c r="Q4157" s="111">
        <f>+'Categorias-9 feb-Depurado'!AE4156</f>
        <v>44951</v>
      </c>
      <c r="R4157" s="112" t="str">
        <f>+'Categorias-9 feb-Depurado'!AB4156</f>
        <v>Manto</v>
      </c>
    </row>
    <row r="4158" spans="2:18" s="1" customFormat="1" ht="14.5" hidden="1">
      <c r="B4158" s="57" t="str">
        <f>+'Categorias-9 feb-Depurado'!B4157</f>
        <v>AEROVIAS DEL CONTINENTE AMERICANO SA AVIANCA</v>
      </c>
      <c r="C4158" s="30" t="s">
        <v>4900</v>
      </c>
      <c r="D4158" s="31">
        <v>5</v>
      </c>
      <c r="E4158" s="30" t="str">
        <f>+'Categorias-9 feb-Depurado'!E4157</f>
        <v>890100577-6</v>
      </c>
      <c r="F4158" s="30" t="str">
        <f>+'Categorias-9 feb-Depurado'!F4157</f>
        <v>CL 64 A 94 69</v>
      </c>
      <c r="G4158" s="30" t="str">
        <f>+'Categorias-9 feb-Depurado'!G4157</f>
        <v>BOGOTA DC</v>
      </c>
      <c r="H4158" s="30" t="str">
        <f>+'Categorias-9 feb-Depurado'!H4157</f>
        <v>FI10663460</v>
      </c>
      <c r="I4158" s="107">
        <f>+'Categorias-9 feb-Depurado'!R4157</f>
        <v>396078</v>
      </c>
      <c r="J4158" s="108">
        <f t="shared" si="264"/>
        <v>396078</v>
      </c>
      <c r="K4158" s="107">
        <f t="shared" si="265"/>
        <v>2030.5169128014936</v>
      </c>
      <c r="L4158" s="109">
        <f t="shared" si="266"/>
        <v>398108.51691280148</v>
      </c>
      <c r="M4158" s="110">
        <f t="shared" si="267"/>
        <v>3.0349966845935444E-07</v>
      </c>
      <c r="N4158" s="33" t="s">
        <v>4892</v>
      </c>
      <c r="O4158" s="33">
        <f>+'Categorias-9 feb-Depurado'!Y4157</f>
        <v>83.037831378345231</v>
      </c>
      <c r="P4158" s="111">
        <f>+'Categorias-9 feb-Depurado'!AC4157</f>
        <v>44921</v>
      </c>
      <c r="Q4158" s="111">
        <f>+'Categorias-9 feb-Depurado'!AE4157</f>
        <v>44951</v>
      </c>
      <c r="R4158" s="112" t="str">
        <f>+'Categorias-9 feb-Depurado'!AB4157</f>
        <v>Manto</v>
      </c>
    </row>
    <row r="4159" spans="2:18" s="1" customFormat="1" ht="14.5" hidden="1">
      <c r="B4159" s="57" t="str">
        <f>+'Categorias-9 feb-Depurado'!B4158</f>
        <v>AEROVIAS DEL CONTINENTE AMERICANO SA AVIANCA</v>
      </c>
      <c r="C4159" s="30" t="s">
        <v>4900</v>
      </c>
      <c r="D4159" s="31">
        <v>5</v>
      </c>
      <c r="E4159" s="30" t="str">
        <f>+'Categorias-9 feb-Depurado'!E4158</f>
        <v>890100577-6</v>
      </c>
      <c r="F4159" s="30" t="str">
        <f>+'Categorias-9 feb-Depurado'!F4158</f>
        <v>CL 64 A 94 69</v>
      </c>
      <c r="G4159" s="30" t="str">
        <f>+'Categorias-9 feb-Depurado'!G4158</f>
        <v>BOGOTA DC</v>
      </c>
      <c r="H4159" s="30" t="str">
        <f>+'Categorias-9 feb-Depurado'!H4158</f>
        <v>FI10663457</v>
      </c>
      <c r="I4159" s="107">
        <f>+'Categorias-9 feb-Depurado'!R4158</f>
        <v>396078</v>
      </c>
      <c r="J4159" s="108">
        <f t="shared" si="264"/>
        <v>396078</v>
      </c>
      <c r="K4159" s="107">
        <f t="shared" si="265"/>
        <v>2030.5169128014936</v>
      </c>
      <c r="L4159" s="109">
        <f t="shared" si="266"/>
        <v>398108.51691280148</v>
      </c>
      <c r="M4159" s="110">
        <f t="shared" si="267"/>
        <v>3.0349966845935444E-07</v>
      </c>
      <c r="N4159" s="33" t="s">
        <v>4892</v>
      </c>
      <c r="O4159" s="33">
        <f>+'Categorias-9 feb-Depurado'!Y4158</f>
        <v>83.037831378345231</v>
      </c>
      <c r="P4159" s="111">
        <f>+'Categorias-9 feb-Depurado'!AC4158</f>
        <v>44921</v>
      </c>
      <c r="Q4159" s="111">
        <f>+'Categorias-9 feb-Depurado'!AE4158</f>
        <v>44951</v>
      </c>
      <c r="R4159" s="112" t="str">
        <f>+'Categorias-9 feb-Depurado'!AB4158</f>
        <v>Manto</v>
      </c>
    </row>
    <row r="4160" spans="2:18" s="1" customFormat="1" ht="14.5" hidden="1">
      <c r="B4160" s="57" t="str">
        <f>+'Categorias-9 feb-Depurado'!B4159</f>
        <v>AEROVIAS DEL CONTINENTE AMERICANO SA AVIANCA</v>
      </c>
      <c r="C4160" s="30" t="s">
        <v>4900</v>
      </c>
      <c r="D4160" s="31">
        <v>5</v>
      </c>
      <c r="E4160" s="30" t="str">
        <f>+'Categorias-9 feb-Depurado'!E4159</f>
        <v>890100577-6</v>
      </c>
      <c r="F4160" s="30" t="str">
        <f>+'Categorias-9 feb-Depurado'!F4159</f>
        <v>CL 64 A 94 69</v>
      </c>
      <c r="G4160" s="30" t="str">
        <f>+'Categorias-9 feb-Depurado'!G4159</f>
        <v>BOGOTA DC</v>
      </c>
      <c r="H4160" s="30" t="str">
        <f>+'Categorias-9 feb-Depurado'!H4159</f>
        <v>FI10663469</v>
      </c>
      <c r="I4160" s="107">
        <f>+'Categorias-9 feb-Depurado'!R4159</f>
        <v>16988992</v>
      </c>
      <c r="J4160" s="108">
        <f t="shared" si="264"/>
        <v>16988992</v>
      </c>
      <c r="K4160" s="107">
        <f t="shared" si="265"/>
        <v>87095.055992630922</v>
      </c>
      <c r="L4160" s="109">
        <f t="shared" si="266"/>
        <v>17076087.055992629</v>
      </c>
      <c r="M4160" s="110">
        <f t="shared" si="267"/>
        <v>1.3018025337076597E-05</v>
      </c>
      <c r="N4160" s="33" t="s">
        <v>4892</v>
      </c>
      <c r="O4160" s="33">
        <f>+'Categorias-9 feb-Depurado'!Y4159</f>
        <v>3561.7455475539059</v>
      </c>
      <c r="P4160" s="111">
        <f>+'Categorias-9 feb-Depurado'!AC4159</f>
        <v>44921</v>
      </c>
      <c r="Q4160" s="111">
        <f>+'Categorias-9 feb-Depurado'!AE4159</f>
        <v>44951</v>
      </c>
      <c r="R4160" s="112" t="str">
        <f>+'Categorias-9 feb-Depurado'!AB4159</f>
        <v>Manto</v>
      </c>
    </row>
    <row r="4161" spans="2:18" s="1" customFormat="1" ht="14.5" hidden="1">
      <c r="B4161" s="57" t="str">
        <f>+'Categorias-9 feb-Depurado'!B4160</f>
        <v>AEROVIAS DEL CONTINENTE AMERICANO SA AVIANCA</v>
      </c>
      <c r="C4161" s="30" t="s">
        <v>4900</v>
      </c>
      <c r="D4161" s="31">
        <v>5</v>
      </c>
      <c r="E4161" s="30" t="str">
        <f>+'Categorias-9 feb-Depurado'!E4160</f>
        <v>890100577-6</v>
      </c>
      <c r="F4161" s="30" t="str">
        <f>+'Categorias-9 feb-Depurado'!F4160</f>
        <v>CL 64 A 94 69</v>
      </c>
      <c r="G4161" s="30" t="str">
        <f>+'Categorias-9 feb-Depurado'!G4160</f>
        <v>BOGOTA DC</v>
      </c>
      <c r="H4161" s="30" t="str">
        <f>+'Categorias-9 feb-Depurado'!H4160</f>
        <v>FI10663471</v>
      </c>
      <c r="I4161" s="107">
        <f>+'Categorias-9 feb-Depurado'!R4160</f>
        <v>3325650</v>
      </c>
      <c r="J4161" s="108">
        <f t="shared" si="264"/>
        <v>3325650</v>
      </c>
      <c r="K4161" s="107">
        <f t="shared" si="265"/>
        <v>17049.138227970972</v>
      </c>
      <c r="L4161" s="109">
        <f t="shared" si="266"/>
        <v>3342699.1382279708</v>
      </c>
      <c r="M4161" s="110">
        <f t="shared" si="267"/>
        <v>2.5483204631710219E-06</v>
      </c>
      <c r="N4161" s="33" t="s">
        <v>4892</v>
      </c>
      <c r="O4161" s="33">
        <f>+'Categorias-9 feb-Depurado'!Y4160</f>
        <v>697.22318311896595</v>
      </c>
      <c r="P4161" s="111">
        <f>+'Categorias-9 feb-Depurado'!AC4160</f>
        <v>44921</v>
      </c>
      <c r="Q4161" s="111">
        <f>+'Categorias-9 feb-Depurado'!AE4160</f>
        <v>44951</v>
      </c>
      <c r="R4161" s="112" t="str">
        <f>+'Categorias-9 feb-Depurado'!AB4160</f>
        <v>Manto</v>
      </c>
    </row>
    <row r="4162" spans="2:18" s="1" customFormat="1" ht="14.5" hidden="1">
      <c r="B4162" s="57" t="str">
        <f>+'Categorias-9 feb-Depurado'!B4161</f>
        <v>AEROVIAS DEL CONTINENTE AMERICANO SA AVIANCA</v>
      </c>
      <c r="C4162" s="30" t="s">
        <v>4900</v>
      </c>
      <c r="D4162" s="31">
        <v>5</v>
      </c>
      <c r="E4162" s="30" t="str">
        <f>+'Categorias-9 feb-Depurado'!E4161</f>
        <v>890100577-6</v>
      </c>
      <c r="F4162" s="30" t="str">
        <f>+'Categorias-9 feb-Depurado'!F4161</f>
        <v>CL 64 A 94 69</v>
      </c>
      <c r="G4162" s="30" t="str">
        <f>+'Categorias-9 feb-Depurado'!G4161</f>
        <v>BOGOTA DC</v>
      </c>
      <c r="H4162" s="30" t="str">
        <f>+'Categorias-9 feb-Depurado'!H4161</f>
        <v>FI10663472</v>
      </c>
      <c r="I4162" s="107">
        <f>+'Categorias-9 feb-Depurado'!R4161</f>
        <v>8709661</v>
      </c>
      <c r="J4162" s="108">
        <f t="shared" si="264"/>
        <v>8709661</v>
      </c>
      <c r="K4162" s="107">
        <f t="shared" si="265"/>
        <v>44650.583888192654</v>
      </c>
      <c r="L4162" s="109">
        <f t="shared" si="266"/>
        <v>8754311.5838881917</v>
      </c>
      <c r="M4162" s="110">
        <f t="shared" si="267"/>
        <v>6.6738855121803508E-06</v>
      </c>
      <c r="N4162" s="33" t="s">
        <v>4892</v>
      </c>
      <c r="O4162" s="33">
        <f>+'Categorias-9 feb-Depurado'!Y4161</f>
        <v>1825.9821587680954</v>
      </c>
      <c r="P4162" s="111">
        <f>+'Categorias-9 feb-Depurado'!AC4161</f>
        <v>44921</v>
      </c>
      <c r="Q4162" s="111">
        <f>+'Categorias-9 feb-Depurado'!AE4161</f>
        <v>44951</v>
      </c>
      <c r="R4162" s="112" t="str">
        <f>+'Categorias-9 feb-Depurado'!AB4161</f>
        <v>Manto</v>
      </c>
    </row>
    <row r="4163" spans="2:18" s="1" customFormat="1" ht="14.5" hidden="1">
      <c r="B4163" s="57" t="str">
        <f>+'Categorias-9 feb-Depurado'!B4162</f>
        <v>AEROVIAS DEL CONTINENTE AMERICANO SA AVIANCA</v>
      </c>
      <c r="C4163" s="30" t="s">
        <v>4900</v>
      </c>
      <c r="D4163" s="31">
        <v>5</v>
      </c>
      <c r="E4163" s="30" t="str">
        <f>+'Categorias-9 feb-Depurado'!E4162</f>
        <v>890100577-6</v>
      </c>
      <c r="F4163" s="30" t="str">
        <f>+'Categorias-9 feb-Depurado'!F4162</f>
        <v>CL 64 A 94 69</v>
      </c>
      <c r="G4163" s="30" t="str">
        <f>+'Categorias-9 feb-Depurado'!G4162</f>
        <v>BOGOTA DC</v>
      </c>
      <c r="H4163" s="30" t="str">
        <f>+'Categorias-9 feb-Depurado'!H4162</f>
        <v>FI10663474</v>
      </c>
      <c r="I4163" s="107">
        <f>+'Categorias-9 feb-Depurado'!R4162</f>
        <v>11663402</v>
      </c>
      <c r="J4163" s="108">
        <f t="shared" si="264"/>
        <v>11663402</v>
      </c>
      <c r="K4163" s="107">
        <f t="shared" si="265"/>
        <v>59793.10898813558</v>
      </c>
      <c r="L4163" s="109">
        <f t="shared" si="266"/>
        <v>11723195.108988136</v>
      </c>
      <c r="M4163" s="110">
        <f t="shared" si="267"/>
        <v>8.9372261022025254E-06</v>
      </c>
      <c r="N4163" s="33" t="s">
        <v>4892</v>
      </c>
      <c r="O4163" s="33">
        <f>+'Categorias-9 feb-Depurado'!Y4162</f>
        <v>2445.2345461597324</v>
      </c>
      <c r="P4163" s="111">
        <f>+'Categorias-9 feb-Depurado'!AC4162</f>
        <v>44921</v>
      </c>
      <c r="Q4163" s="111">
        <f>+'Categorias-9 feb-Depurado'!AE4162</f>
        <v>44951</v>
      </c>
      <c r="R4163" s="112" t="str">
        <f>+'Categorias-9 feb-Depurado'!AB4162</f>
        <v>Manto</v>
      </c>
    </row>
    <row r="4164" spans="2:18" s="1" customFormat="1" ht="14.5" hidden="1">
      <c r="B4164" s="57" t="str">
        <f>+'Categorias-9 feb-Depurado'!B4163</f>
        <v>AEROVIAS DEL CONTINENTE AMERICANO SA AVIANCA</v>
      </c>
      <c r="C4164" s="30" t="s">
        <v>4900</v>
      </c>
      <c r="D4164" s="31">
        <v>5</v>
      </c>
      <c r="E4164" s="30" t="str">
        <f>+'Categorias-9 feb-Depurado'!E4163</f>
        <v>890100577-6</v>
      </c>
      <c r="F4164" s="30" t="str">
        <f>+'Categorias-9 feb-Depurado'!F4163</f>
        <v>CL 64 A 94 69</v>
      </c>
      <c r="G4164" s="30" t="str">
        <f>+'Categorias-9 feb-Depurado'!G4163</f>
        <v>BOGOTA DC</v>
      </c>
      <c r="H4164" s="30" t="str">
        <f>+'Categorias-9 feb-Depurado'!H4163</f>
        <v>FI10663456</v>
      </c>
      <c r="I4164" s="107">
        <f>+'Categorias-9 feb-Depurado'!R4163</f>
        <v>396078</v>
      </c>
      <c r="J4164" s="108">
        <f t="shared" si="264"/>
        <v>396078</v>
      </c>
      <c r="K4164" s="107">
        <f t="shared" si="265"/>
        <v>2030.5169128014936</v>
      </c>
      <c r="L4164" s="109">
        <f t="shared" si="266"/>
        <v>398108.51691280148</v>
      </c>
      <c r="M4164" s="110">
        <f t="shared" si="267"/>
        <v>3.0349966845935444E-07</v>
      </c>
      <c r="N4164" s="33" t="s">
        <v>4892</v>
      </c>
      <c r="O4164" s="33">
        <f>+'Categorias-9 feb-Depurado'!Y4163</f>
        <v>83.037831378345231</v>
      </c>
      <c r="P4164" s="111">
        <f>+'Categorias-9 feb-Depurado'!AC4163</f>
        <v>44921</v>
      </c>
      <c r="Q4164" s="111">
        <f>+'Categorias-9 feb-Depurado'!AE4163</f>
        <v>44951</v>
      </c>
      <c r="R4164" s="112" t="str">
        <f>+'Categorias-9 feb-Depurado'!AB4163</f>
        <v>Manto</v>
      </c>
    </row>
    <row r="4165" spans="2:18" s="1" customFormat="1" ht="14.5" hidden="1">
      <c r="B4165" s="57" t="str">
        <f>+'Categorias-9 feb-Depurado'!B4164</f>
        <v>AEROVIAS DEL CONTINENTE AMERICANO SA AVIANCA</v>
      </c>
      <c r="C4165" s="30" t="s">
        <v>4900</v>
      </c>
      <c r="D4165" s="31">
        <v>5</v>
      </c>
      <c r="E4165" s="30" t="str">
        <f>+'Categorias-9 feb-Depurado'!E4164</f>
        <v>890100577-6</v>
      </c>
      <c r="F4165" s="30" t="str">
        <f>+'Categorias-9 feb-Depurado'!F4164</f>
        <v>CL 64 A 94 69</v>
      </c>
      <c r="G4165" s="30" t="str">
        <f>+'Categorias-9 feb-Depurado'!G4164</f>
        <v>BOGOTA DC</v>
      </c>
      <c r="H4165" s="30" t="str">
        <f>+'Categorias-9 feb-Depurado'!H4164</f>
        <v>FI10663465</v>
      </c>
      <c r="I4165" s="107">
        <f>+'Categorias-9 feb-Depurado'!R4164</f>
        <v>396078</v>
      </c>
      <c r="J4165" s="108">
        <f t="shared" si="264"/>
        <v>396078</v>
      </c>
      <c r="K4165" s="107">
        <f t="shared" si="265"/>
        <v>2030.5169128014936</v>
      </c>
      <c r="L4165" s="109">
        <f t="shared" si="266"/>
        <v>398108.51691280148</v>
      </c>
      <c r="M4165" s="110">
        <f t="shared" si="267"/>
        <v>3.0349966845935444E-07</v>
      </c>
      <c r="N4165" s="33" t="s">
        <v>4892</v>
      </c>
      <c r="O4165" s="33">
        <f>+'Categorias-9 feb-Depurado'!Y4164</f>
        <v>83.037831378345231</v>
      </c>
      <c r="P4165" s="111">
        <f>+'Categorias-9 feb-Depurado'!AC4164</f>
        <v>44921</v>
      </c>
      <c r="Q4165" s="111">
        <f>+'Categorias-9 feb-Depurado'!AE4164</f>
        <v>44951</v>
      </c>
      <c r="R4165" s="112" t="str">
        <f>+'Categorias-9 feb-Depurado'!AB4164</f>
        <v>Manto</v>
      </c>
    </row>
    <row r="4166" spans="2:18" s="1" customFormat="1" ht="14.5" hidden="1">
      <c r="B4166" s="57" t="str">
        <f>+'Categorias-9 feb-Depurado'!B4165</f>
        <v>AEROVIAS DEL CONTINENTE AMERICANO SA AVIANCA</v>
      </c>
      <c r="C4166" s="30" t="s">
        <v>4900</v>
      </c>
      <c r="D4166" s="31">
        <v>5</v>
      </c>
      <c r="E4166" s="30" t="str">
        <f>+'Categorias-9 feb-Depurado'!E4165</f>
        <v>890100577-6</v>
      </c>
      <c r="F4166" s="30" t="str">
        <f>+'Categorias-9 feb-Depurado'!F4165</f>
        <v>CL 64 A 94 69</v>
      </c>
      <c r="G4166" s="30" t="str">
        <f>+'Categorias-9 feb-Depurado'!G4165</f>
        <v>BOGOTA DC</v>
      </c>
      <c r="H4166" s="30" t="str">
        <f>+'Categorias-9 feb-Depurado'!H4165</f>
        <v>FI10663467</v>
      </c>
      <c r="I4166" s="107">
        <f>+'Categorias-9 feb-Depurado'!R4165</f>
        <v>5117991</v>
      </c>
      <c r="J4166" s="108">
        <f t="shared" si="264"/>
        <v>5117991</v>
      </c>
      <c r="K4166" s="107">
        <f t="shared" si="265"/>
        <v>26237.678651845919</v>
      </c>
      <c r="L4166" s="109">
        <f t="shared" si="266"/>
        <v>5144228.678651846</v>
      </c>
      <c r="M4166" s="110">
        <f t="shared" si="267"/>
        <v>3.9217239323516068E-06</v>
      </c>
      <c r="N4166" s="33" t="s">
        <v>4892</v>
      </c>
      <c r="O4166" s="33">
        <f>+'Categorias-9 feb-Depurado'!Y4165</f>
        <v>1072.9878298059687</v>
      </c>
      <c r="P4166" s="111">
        <f>+'Categorias-9 feb-Depurado'!AC4165</f>
        <v>44921</v>
      </c>
      <c r="Q4166" s="111">
        <f>+'Categorias-9 feb-Depurado'!AE4165</f>
        <v>44951</v>
      </c>
      <c r="R4166" s="112" t="str">
        <f>+'Categorias-9 feb-Depurado'!AB4165</f>
        <v>Manto</v>
      </c>
    </row>
    <row r="4167" spans="2:18" s="1" customFormat="1" ht="14.5" hidden="1">
      <c r="B4167" s="57" t="str">
        <f>+'Categorias-9 feb-Depurado'!B4166</f>
        <v>AEROVIAS DEL CONTINENTE AMERICANO SA AVIANCA</v>
      </c>
      <c r="C4167" s="30" t="s">
        <v>4900</v>
      </c>
      <c r="D4167" s="31">
        <v>5</v>
      </c>
      <c r="E4167" s="30" t="str">
        <f>+'Categorias-9 feb-Depurado'!E4166</f>
        <v>890100577-6</v>
      </c>
      <c r="F4167" s="30" t="str">
        <f>+'Categorias-9 feb-Depurado'!F4166</f>
        <v>CL 64 A 94 69</v>
      </c>
      <c r="G4167" s="30" t="str">
        <f>+'Categorias-9 feb-Depurado'!G4166</f>
        <v>BOGOTA DC</v>
      </c>
      <c r="H4167" s="30" t="str">
        <f>+'Categorias-9 feb-Depurado'!H4166</f>
        <v>FI10663462</v>
      </c>
      <c r="I4167" s="107">
        <f>+'Categorias-9 feb-Depurado'!R4166</f>
        <v>396078</v>
      </c>
      <c r="J4167" s="108">
        <f t="shared" si="264"/>
        <v>396078</v>
      </c>
      <c r="K4167" s="107">
        <f t="shared" si="265"/>
        <v>1894.8258542935826</v>
      </c>
      <c r="L4167" s="109">
        <f t="shared" si="266"/>
        <v>397972.82585429359</v>
      </c>
      <c r="M4167" s="110">
        <f t="shared" si="267"/>
        <v>3.0339622382172295E-07</v>
      </c>
      <c r="N4167" s="33" t="s">
        <v>4892</v>
      </c>
      <c r="O4167" s="33">
        <f>+'Categorias-9 feb-Depurado'!Y4166</f>
        <v>83.037831378345231</v>
      </c>
      <c r="P4167" s="111">
        <f>+'Categorias-9 feb-Depurado'!AC4166</f>
        <v>44922</v>
      </c>
      <c r="Q4167" s="111">
        <f>+'Categorias-9 feb-Depurado'!AE4166</f>
        <v>44952</v>
      </c>
      <c r="R4167" s="112" t="str">
        <f>+'Categorias-9 feb-Depurado'!AB4166</f>
        <v>Manto</v>
      </c>
    </row>
    <row r="4168" spans="2:18" s="1" customFormat="1" ht="14.5" hidden="1">
      <c r="B4168" s="57" t="str">
        <f>+'Categorias-9 feb-Depurado'!B4167</f>
        <v>AEROVIAS DEL CONTINENTE AMERICANO SA AVIANCA</v>
      </c>
      <c r="C4168" s="30" t="s">
        <v>4900</v>
      </c>
      <c r="D4168" s="31">
        <v>5</v>
      </c>
      <c r="E4168" s="30" t="str">
        <f>+'Categorias-9 feb-Depurado'!E4167</f>
        <v>890100577-6</v>
      </c>
      <c r="F4168" s="30" t="str">
        <f>+'Categorias-9 feb-Depurado'!F4167</f>
        <v>CL 64 A 94 69</v>
      </c>
      <c r="G4168" s="30" t="str">
        <f>+'Categorias-9 feb-Depurado'!G4167</f>
        <v>BOGOTA DC</v>
      </c>
      <c r="H4168" s="30" t="str">
        <f>+'Categorias-9 feb-Depurado'!H4167</f>
        <v>FI10663496</v>
      </c>
      <c r="I4168" s="107">
        <f>+'Categorias-9 feb-Depurado'!R4167</f>
        <v>9080176</v>
      </c>
      <c r="J4168" s="108">
        <f t="shared" si="264"/>
        <v>9080176</v>
      </c>
      <c r="K4168" s="107">
        <f t="shared" si="265"/>
        <v>43439.302981574547</v>
      </c>
      <c r="L4168" s="109">
        <f t="shared" si="266"/>
        <v>9123615.3029815741</v>
      </c>
      <c r="M4168" s="110">
        <f t="shared" si="267"/>
        <v>6.9554257243185353E-06</v>
      </c>
      <c r="N4168" s="33" t="s">
        <v>4892</v>
      </c>
      <c r="O4168" s="33">
        <f>+'Categorias-9 feb-Depurado'!Y4167</f>
        <v>1903.660702118515</v>
      </c>
      <c r="P4168" s="111">
        <f>+'Categorias-9 feb-Depurado'!AC4167</f>
        <v>44922</v>
      </c>
      <c r="Q4168" s="111">
        <f>+'Categorias-9 feb-Depurado'!AE4167</f>
        <v>44952</v>
      </c>
      <c r="R4168" s="112" t="str">
        <f>+'Categorias-9 feb-Depurado'!AB4167</f>
        <v>Manto</v>
      </c>
    </row>
    <row r="4169" spans="2:18" s="1" customFormat="1" ht="14.5" hidden="1">
      <c r="B4169" s="57" t="str">
        <f>+'Categorias-9 feb-Depurado'!B4168</f>
        <v>AEROVIAS DEL CONTINENTE AMERICANO SA AVIANCA</v>
      </c>
      <c r="C4169" s="30" t="s">
        <v>4900</v>
      </c>
      <c r="D4169" s="31">
        <v>5</v>
      </c>
      <c r="E4169" s="30" t="str">
        <f>+'Categorias-9 feb-Depurado'!E4168</f>
        <v>890100577-6</v>
      </c>
      <c r="F4169" s="30" t="str">
        <f>+'Categorias-9 feb-Depurado'!F4168</f>
        <v>CL 64 A 94 69</v>
      </c>
      <c r="G4169" s="30" t="str">
        <f>+'Categorias-9 feb-Depurado'!G4168</f>
        <v>BOGOTA DC</v>
      </c>
      <c r="H4169" s="30" t="str">
        <f>+'Categorias-9 feb-Depurado'!H4168</f>
        <v>FI10663577</v>
      </c>
      <c r="I4169" s="107">
        <f>+'Categorias-9 feb-Depurado'!R4168</f>
        <v>2382589</v>
      </c>
      <c r="J4169" s="108">
        <f t="shared" si="264"/>
        <v>2382589</v>
      </c>
      <c r="K4169" s="107">
        <f t="shared" si="265"/>
        <v>9766.5856953522634</v>
      </c>
      <c r="L4169" s="109">
        <f t="shared" si="266"/>
        <v>2392355.5856953524</v>
      </c>
      <c r="M4169" s="110">
        <f t="shared" si="267"/>
        <v>1.8238221395661794E-06</v>
      </c>
      <c r="N4169" s="33" t="s">
        <v>4892</v>
      </c>
      <c r="O4169" s="33">
        <f>+'Categorias-9 feb-Depurado'!Y4168</f>
        <v>499.51025713596857</v>
      </c>
      <c r="P4169" s="111">
        <f>+'Categorias-9 feb-Depurado'!AC4168</f>
        <v>44924</v>
      </c>
      <c r="Q4169" s="111">
        <f>+'Categorias-9 feb-Depurado'!AE4168</f>
        <v>44954</v>
      </c>
      <c r="R4169" s="112" t="str">
        <f>+'Categorias-9 feb-Depurado'!AB4168</f>
        <v>Manto</v>
      </c>
    </row>
    <row r="4170" spans="2:18" s="1" customFormat="1" ht="14.5" hidden="1">
      <c r="B4170" s="57" t="str">
        <f>+'Categorias-9 feb-Depurado'!B4169</f>
        <v>AEROVIAS DEL CONTINENTE AMERICANO SA AVIANCA</v>
      </c>
      <c r="C4170" s="30" t="s">
        <v>4900</v>
      </c>
      <c r="D4170" s="31">
        <v>5</v>
      </c>
      <c r="E4170" s="30" t="str">
        <f>+'Categorias-9 feb-Depurado'!E4169</f>
        <v>890100577-6</v>
      </c>
      <c r="F4170" s="30" t="str">
        <f>+'Categorias-9 feb-Depurado'!F4169</f>
        <v>CL 64 A 94 69</v>
      </c>
      <c r="G4170" s="30" t="str">
        <f>+'Categorias-9 feb-Depurado'!G4169</f>
        <v>BOGOTA DC</v>
      </c>
      <c r="H4170" s="30" t="str">
        <f>+'Categorias-9 feb-Depurado'!H4169</f>
        <v>FI10663630</v>
      </c>
      <c r="I4170" s="107">
        <f>+'Categorias-9 feb-Depurado'!R4169</f>
        <v>20001459</v>
      </c>
      <c r="J4170" s="108">
        <f t="shared" si="264"/>
        <v>20001459</v>
      </c>
      <c r="K4170" s="107">
        <f t="shared" si="265"/>
        <v>54622.023140108817</v>
      </c>
      <c r="L4170" s="109">
        <f t="shared" si="266"/>
        <v>20056081.02314011</v>
      </c>
      <c r="M4170" s="110">
        <f t="shared" si="267"/>
        <v>1.5289836018379442E-05</v>
      </c>
      <c r="N4170" s="33" t="s">
        <v>4892</v>
      </c>
      <c r="O4170" s="33">
        <f>+'Categorias-9 feb-Depurado'!Y4169</f>
        <v>4193.3098525110845</v>
      </c>
      <c r="P4170" s="111">
        <f>+'Categorias-9 feb-Depurado'!AC4169</f>
        <v>44928</v>
      </c>
      <c r="Q4170" s="111">
        <f>+'Categorias-9 feb-Depurado'!AE4169</f>
        <v>44958</v>
      </c>
      <c r="R4170" s="112" t="str">
        <f>+'Categorias-9 feb-Depurado'!AB4169</f>
        <v>Manto</v>
      </c>
    </row>
    <row r="4171" spans="2:18" s="1" customFormat="1" ht="14.5" hidden="1">
      <c r="B4171" s="57" t="str">
        <f>+'Categorias-9 feb-Depurado'!B4170</f>
        <v>AEROVIAS DEL CONTINENTE AMERICANO SA AVIANCA</v>
      </c>
      <c r="C4171" s="30" t="s">
        <v>4900</v>
      </c>
      <c r="D4171" s="31">
        <v>5</v>
      </c>
      <c r="E4171" s="30" t="str">
        <f>+'Categorias-9 feb-Depurado'!E4170</f>
        <v>890100577-6</v>
      </c>
      <c r="F4171" s="30" t="str">
        <f>+'Categorias-9 feb-Depurado'!F4170</f>
        <v>CL 64 A 94 69</v>
      </c>
      <c r="G4171" s="30" t="str">
        <f>+'Categorias-9 feb-Depurado'!G4170</f>
        <v>BOGOTA DC</v>
      </c>
      <c r="H4171" s="30" t="str">
        <f>+'Categorias-9 feb-Depurado'!H4170</f>
        <v>FI10663700</v>
      </c>
      <c r="I4171" s="107">
        <f>+'Categorias-9 feb-Depurado'!R4170</f>
        <v>16232801</v>
      </c>
      <c r="J4171" s="108">
        <f t="shared" si="264"/>
        <v>16232801</v>
      </c>
      <c r="K4171" s="107">
        <f t="shared" si="265"/>
        <v>33236.304167706527</v>
      </c>
      <c r="L4171" s="109">
        <f t="shared" si="266"/>
        <v>16266037.304167707</v>
      </c>
      <c r="M4171" s="110">
        <f t="shared" si="267"/>
        <v>1.2400480570586973E-05</v>
      </c>
      <c r="N4171" s="33" t="s">
        <v>4892</v>
      </c>
      <c r="O4171" s="33">
        <f>+'Categorias-9 feb-Depurado'!Y4170</f>
        <v>3403.2099541914313</v>
      </c>
      <c r="P4171" s="111">
        <f>+'Categorias-9 feb-Depurado'!AC4170</f>
        <v>44930</v>
      </c>
      <c r="Q4171" s="111">
        <f>+'Categorias-9 feb-Depurado'!AE4170</f>
        <v>44960</v>
      </c>
      <c r="R4171" s="112" t="str">
        <f>+'Categorias-9 feb-Depurado'!AB4170</f>
        <v>Manto</v>
      </c>
    </row>
    <row r="4172" spans="2:18" s="1" customFormat="1" ht="14.5" hidden="1">
      <c r="B4172" s="57" t="str">
        <f>+'Categorias-9 feb-Depurado'!B4171</f>
        <v>AEROVIAS DEL CONTINENTE AMERICANO SA AVIANCA</v>
      </c>
      <c r="C4172" s="30" t="s">
        <v>4900</v>
      </c>
      <c r="D4172" s="31">
        <v>5</v>
      </c>
      <c r="E4172" s="30" t="str">
        <f>+'Categorias-9 feb-Depurado'!E4171</f>
        <v>890100577-6</v>
      </c>
      <c r="F4172" s="30" t="str">
        <f>+'Categorias-9 feb-Depurado'!F4171</f>
        <v>CL 64 A 94 69</v>
      </c>
      <c r="G4172" s="30" t="str">
        <f>+'Categorias-9 feb-Depurado'!G4171</f>
        <v>BOGOTA DC</v>
      </c>
      <c r="H4172" s="30" t="str">
        <f>+'Categorias-9 feb-Depurado'!H4171</f>
        <v>FI10663914</v>
      </c>
      <c r="I4172" s="107">
        <f>+'Categorias-9 feb-Depurado'!R4171</f>
        <v>19442677</v>
      </c>
      <c r="J4172" s="108">
        <f t="shared" si="264"/>
        <v>0</v>
      </c>
      <c r="K4172" s="107">
        <f t="shared" si="265"/>
        <v>0</v>
      </c>
      <c r="L4172" s="109">
        <f t="shared" si="266"/>
        <v>19442677</v>
      </c>
      <c r="M4172" s="110">
        <f t="shared" si="267"/>
        <v>1.4822204933522661E-05</v>
      </c>
      <c r="N4172" s="33" t="s">
        <v>4892</v>
      </c>
      <c r="O4172" s="33">
        <f>+'Categorias-9 feb-Depurado'!Y4171</f>
        <v>4076.1610952126375</v>
      </c>
      <c r="P4172" s="111">
        <f>+'Categorias-9 feb-Depurado'!AC4171</f>
        <v>44938</v>
      </c>
      <c r="Q4172" s="111">
        <f>+'Categorias-9 feb-Depurado'!AE4171</f>
        <v>44968</v>
      </c>
      <c r="R4172" s="112" t="str">
        <f>+'Categorias-9 feb-Depurado'!AB4171</f>
        <v>Manto</v>
      </c>
    </row>
    <row r="4173" spans="2:18" s="1" customFormat="1" ht="14.5" hidden="1">
      <c r="B4173" s="57" t="str">
        <f>+'Categorias-9 feb-Depurado'!B4172</f>
        <v>AEROVIAS DEL CONTINENTE AMERICANO SA AVIANCA</v>
      </c>
      <c r="C4173" s="30" t="s">
        <v>4900</v>
      </c>
      <c r="D4173" s="31">
        <v>5</v>
      </c>
      <c r="E4173" s="30" t="str">
        <f>+'Categorias-9 feb-Depurado'!E4172</f>
        <v>890100577-6</v>
      </c>
      <c r="F4173" s="30" t="str">
        <f>+'Categorias-9 feb-Depurado'!F4172</f>
        <v>CL 64 A 94 69</v>
      </c>
      <c r="G4173" s="30" t="str">
        <f>+'Categorias-9 feb-Depurado'!G4172</f>
        <v>BOGOTA DC</v>
      </c>
      <c r="H4173" s="30" t="str">
        <f>+'Categorias-9 feb-Depurado'!H4172</f>
        <v>FI10664183</v>
      </c>
      <c r="I4173" s="107">
        <f>+'Categorias-9 feb-Depurado'!R4172</f>
        <v>1606500</v>
      </c>
      <c r="J4173" s="108">
        <f t="shared" si="264"/>
        <v>0</v>
      </c>
      <c r="K4173" s="107">
        <f t="shared" si="265"/>
        <v>0</v>
      </c>
      <c r="L4173" s="109">
        <f t="shared" si="266"/>
        <v>1606500</v>
      </c>
      <c r="M4173" s="110">
        <f t="shared" si="267"/>
        <v>1.2247218953287221E-06</v>
      </c>
      <c r="N4173" s="33" t="s">
        <v>4892</v>
      </c>
      <c r="O4173" s="33">
        <f>+'Categorias-9 feb-Depurado'!Y4172</f>
        <v>336.80304412088429</v>
      </c>
      <c r="P4173" s="111">
        <f>+'Categorias-9 feb-Depurado'!AC4172</f>
        <v>44946</v>
      </c>
      <c r="Q4173" s="111">
        <f>+'Categorias-9 feb-Depurado'!AE4172</f>
        <v>44976</v>
      </c>
      <c r="R4173" s="112" t="str">
        <f>+'Categorias-9 feb-Depurado'!AB4172</f>
        <v>Manto</v>
      </c>
    </row>
    <row r="4174" spans="2:18" s="1" customFormat="1" ht="14.5" hidden="1">
      <c r="B4174" s="57" t="str">
        <f>+'Categorias-9 feb-Depurado'!B4173</f>
        <v>AEROVIAS DEL CONTINENTE AMERICANO SA AVIANCA</v>
      </c>
      <c r="C4174" s="30" t="s">
        <v>4900</v>
      </c>
      <c r="D4174" s="31">
        <v>5</v>
      </c>
      <c r="E4174" s="30" t="str">
        <f>+'Categorias-9 feb-Depurado'!E4173</f>
        <v>890100577-6</v>
      </c>
      <c r="F4174" s="30" t="str">
        <f>+'Categorias-9 feb-Depurado'!F4173</f>
        <v>CL 64 A 94 69</v>
      </c>
      <c r="G4174" s="30" t="str">
        <f>+'Categorias-9 feb-Depurado'!G4173</f>
        <v>BOGOTA DC</v>
      </c>
      <c r="H4174" s="30" t="str">
        <f>+'Categorias-9 feb-Depurado'!H4173</f>
        <v>FI10664186</v>
      </c>
      <c r="I4174" s="107">
        <f>+'Categorias-9 feb-Depurado'!R4173</f>
        <v>478858</v>
      </c>
      <c r="J4174" s="108">
        <f t="shared" si="264"/>
        <v>0</v>
      </c>
      <c r="K4174" s="107">
        <f t="shared" si="265"/>
        <v>0</v>
      </c>
      <c r="L4174" s="109">
        <f t="shared" si="266"/>
        <v>478858</v>
      </c>
      <c r="M4174" s="110">
        <f t="shared" si="267"/>
        <v>3.6505936965659586E-07</v>
      </c>
      <c r="N4174" s="33" t="s">
        <v>4892</v>
      </c>
      <c r="O4174" s="33">
        <f>+'Categorias-9 feb-Depurado'!Y4173</f>
        <v>100.39267482205939</v>
      </c>
      <c r="P4174" s="111">
        <f>+'Categorias-9 feb-Depurado'!AC4173</f>
        <v>44946</v>
      </c>
      <c r="Q4174" s="111">
        <f>+'Categorias-9 feb-Depurado'!AE4173</f>
        <v>44976</v>
      </c>
      <c r="R4174" s="112" t="str">
        <f>+'Categorias-9 feb-Depurado'!AB4173</f>
        <v>Manto</v>
      </c>
    </row>
    <row r="4175" spans="2:18" s="1" customFormat="1" ht="14.5" hidden="1">
      <c r="B4175" s="57" t="str">
        <f>+'Categorias-9 feb-Depurado'!B4174</f>
        <v>AEROVIAS DEL CONTINENTE AMERICANO SA AVIANCA</v>
      </c>
      <c r="C4175" s="30" t="s">
        <v>4900</v>
      </c>
      <c r="D4175" s="31">
        <v>5</v>
      </c>
      <c r="E4175" s="30" t="str">
        <f>+'Categorias-9 feb-Depurado'!E4174</f>
        <v>890100577-6</v>
      </c>
      <c r="F4175" s="30" t="str">
        <f>+'Categorias-9 feb-Depurado'!F4174</f>
        <v>CL 64 A 94 69</v>
      </c>
      <c r="G4175" s="30" t="str">
        <f>+'Categorias-9 feb-Depurado'!G4174</f>
        <v>BOGOTA DC</v>
      </c>
      <c r="H4175" s="30" t="str">
        <f>+'Categorias-9 feb-Depurado'!H4174</f>
        <v>FI10664180</v>
      </c>
      <c r="I4175" s="107">
        <f>+'Categorias-9 feb-Depurado'!R4174</f>
        <v>378403</v>
      </c>
      <c r="J4175" s="108">
        <f t="shared" si="268" ref="J4175:J4238">+IF(Q4175&gt;$O$4,0,I4175)</f>
        <v>0</v>
      </c>
      <c r="K4175" s="107">
        <f t="shared" si="269" ref="K4175:K4238">++(((1+$O$5)^(($O$4-Q4175)/365))-1)*J4175</f>
        <v>0</v>
      </c>
      <c r="L4175" s="109">
        <f t="shared" si="270" ref="L4175:L4238">+I4175+K4175</f>
        <v>378403</v>
      </c>
      <c r="M4175" s="110">
        <f t="shared" si="271" ref="M4175:M4238">+L4175/$E$11</f>
        <v>2.8847708643515372E-07</v>
      </c>
      <c r="N4175" s="33" t="s">
        <v>4892</v>
      </c>
      <c r="O4175" s="33">
        <f>+'Categorias-9 feb-Depurado'!Y4174</f>
        <v>79.33226411732025</v>
      </c>
      <c r="P4175" s="111">
        <f>+'Categorias-9 feb-Depurado'!AC4174</f>
        <v>44946</v>
      </c>
      <c r="Q4175" s="111">
        <f>+'Categorias-9 feb-Depurado'!AE4174</f>
        <v>44976</v>
      </c>
      <c r="R4175" s="112" t="str">
        <f>+'Categorias-9 feb-Depurado'!AB4174</f>
        <v>Manto</v>
      </c>
    </row>
    <row r="4176" spans="2:18" s="1" customFormat="1" ht="14.5" hidden="1">
      <c r="B4176" s="57" t="str">
        <f>+'Categorias-9 feb-Depurado'!B4175</f>
        <v>AEROVIAS DEL CONTINENTE AMERICANO SA AVIANCA</v>
      </c>
      <c r="C4176" s="30" t="s">
        <v>4900</v>
      </c>
      <c r="D4176" s="31">
        <v>5</v>
      </c>
      <c r="E4176" s="30" t="str">
        <f>+'Categorias-9 feb-Depurado'!E4175</f>
        <v>890100577-6</v>
      </c>
      <c r="F4176" s="30" t="str">
        <f>+'Categorias-9 feb-Depurado'!F4175</f>
        <v>CL 64 A 94 69</v>
      </c>
      <c r="G4176" s="30" t="str">
        <f>+'Categorias-9 feb-Depurado'!G4175</f>
        <v>BOGOTA DC</v>
      </c>
      <c r="H4176" s="30" t="str">
        <f>+'Categorias-9 feb-Depurado'!H4175</f>
        <v>FI10664188</v>
      </c>
      <c r="I4176" s="107">
        <f>+'Categorias-9 feb-Depurado'!R4175</f>
        <v>478858</v>
      </c>
      <c r="J4176" s="108">
        <f t="shared" si="268"/>
        <v>0</v>
      </c>
      <c r="K4176" s="107">
        <f t="shared" si="269"/>
        <v>0</v>
      </c>
      <c r="L4176" s="109">
        <f t="shared" si="270"/>
        <v>478858</v>
      </c>
      <c r="M4176" s="110">
        <f t="shared" si="271"/>
        <v>3.6505936965659586E-07</v>
      </c>
      <c r="N4176" s="33" t="s">
        <v>4892</v>
      </c>
      <c r="O4176" s="33">
        <f>+'Categorias-9 feb-Depurado'!Y4175</f>
        <v>100.39267482205939</v>
      </c>
      <c r="P4176" s="111">
        <f>+'Categorias-9 feb-Depurado'!AC4175</f>
        <v>44946</v>
      </c>
      <c r="Q4176" s="111">
        <f>+'Categorias-9 feb-Depurado'!AE4175</f>
        <v>44976</v>
      </c>
      <c r="R4176" s="112" t="str">
        <f>+'Categorias-9 feb-Depurado'!AB4175</f>
        <v>Manto</v>
      </c>
    </row>
    <row r="4177" spans="2:18" s="1" customFormat="1" ht="14.5" hidden="1">
      <c r="B4177" s="57" t="str">
        <f>+'Categorias-9 feb-Depurado'!B4176</f>
        <v>AEROVIAS DEL CONTINENTE AMERICANO SA AVIANCA</v>
      </c>
      <c r="C4177" s="30" t="s">
        <v>4900</v>
      </c>
      <c r="D4177" s="31">
        <v>5</v>
      </c>
      <c r="E4177" s="30" t="str">
        <f>+'Categorias-9 feb-Depurado'!E4176</f>
        <v>890100577-6</v>
      </c>
      <c r="F4177" s="30" t="str">
        <f>+'Categorias-9 feb-Depurado'!F4176</f>
        <v>CL 64 A 94 69</v>
      </c>
      <c r="G4177" s="30" t="str">
        <f>+'Categorias-9 feb-Depurado'!G4176</f>
        <v>BOGOTA DC</v>
      </c>
      <c r="H4177" s="30" t="str">
        <f>+'Categorias-9 feb-Depurado'!H4176</f>
        <v>FI10664185</v>
      </c>
      <c r="I4177" s="107">
        <f>+'Categorias-9 feb-Depurado'!R4176</f>
        <v>484330</v>
      </c>
      <c r="J4177" s="108">
        <f t="shared" si="268"/>
        <v>0</v>
      </c>
      <c r="K4177" s="107">
        <f t="shared" si="269"/>
        <v>0</v>
      </c>
      <c r="L4177" s="109">
        <f t="shared" si="270"/>
        <v>484330</v>
      </c>
      <c r="M4177" s="110">
        <f t="shared" si="271"/>
        <v>3.6923097140651108E-07</v>
      </c>
      <c r="N4177" s="33" t="s">
        <v>4892</v>
      </c>
      <c r="O4177" s="33">
        <f>+'Categorias-9 feb-Depurado'!Y4176</f>
        <v>101.53988070903696</v>
      </c>
      <c r="P4177" s="111">
        <f>+'Categorias-9 feb-Depurado'!AC4176</f>
        <v>44946</v>
      </c>
      <c r="Q4177" s="111">
        <f>+'Categorias-9 feb-Depurado'!AE4176</f>
        <v>44976</v>
      </c>
      <c r="R4177" s="112" t="str">
        <f>+'Categorias-9 feb-Depurado'!AB4176</f>
        <v>Manto</v>
      </c>
    </row>
    <row r="4178" spans="2:18" s="1" customFormat="1" ht="14.5" hidden="1">
      <c r="B4178" s="57" t="str">
        <f>+'Categorias-9 feb-Depurado'!B4177</f>
        <v>AEROVIAS DEL CONTINENTE AMERICANO SA AVIANCA</v>
      </c>
      <c r="C4178" s="30" t="s">
        <v>4900</v>
      </c>
      <c r="D4178" s="31">
        <v>5</v>
      </c>
      <c r="E4178" s="30" t="str">
        <f>+'Categorias-9 feb-Depurado'!E4177</f>
        <v>890100577-6</v>
      </c>
      <c r="F4178" s="30" t="str">
        <f>+'Categorias-9 feb-Depurado'!F4177</f>
        <v>CL 64 A 94 69</v>
      </c>
      <c r="G4178" s="30" t="str">
        <f>+'Categorias-9 feb-Depurado'!G4177</f>
        <v>BOGOTA DC</v>
      </c>
      <c r="H4178" s="30" t="str">
        <f>+'Categorias-9 feb-Depurado'!H4177</f>
        <v>FI10664184</v>
      </c>
      <c r="I4178" s="107">
        <f>+'Categorias-9 feb-Depurado'!R4177</f>
        <v>484330</v>
      </c>
      <c r="J4178" s="108">
        <f t="shared" si="268"/>
        <v>0</v>
      </c>
      <c r="K4178" s="107">
        <f t="shared" si="269"/>
        <v>0</v>
      </c>
      <c r="L4178" s="109">
        <f t="shared" si="270"/>
        <v>484330</v>
      </c>
      <c r="M4178" s="110">
        <f t="shared" si="271"/>
        <v>3.6923097140651108E-07</v>
      </c>
      <c r="N4178" s="33" t="s">
        <v>4892</v>
      </c>
      <c r="O4178" s="33">
        <f>+'Categorias-9 feb-Depurado'!Y4177</f>
        <v>101.53988070903696</v>
      </c>
      <c r="P4178" s="111">
        <f>+'Categorias-9 feb-Depurado'!AC4177</f>
        <v>44946</v>
      </c>
      <c r="Q4178" s="111">
        <f>+'Categorias-9 feb-Depurado'!AE4177</f>
        <v>44976</v>
      </c>
      <c r="R4178" s="112" t="str">
        <f>+'Categorias-9 feb-Depurado'!AB4177</f>
        <v>Manto</v>
      </c>
    </row>
    <row r="4179" spans="2:18" s="1" customFormat="1" ht="14.5" hidden="1">
      <c r="B4179" s="57" t="str">
        <f>+'Categorias-9 feb-Depurado'!B4178</f>
        <v>AEROVIAS DEL CONTINENTE AMERICANO SA AVIANCA</v>
      </c>
      <c r="C4179" s="30" t="s">
        <v>4900</v>
      </c>
      <c r="D4179" s="31">
        <v>5</v>
      </c>
      <c r="E4179" s="30" t="str">
        <f>+'Categorias-9 feb-Depurado'!E4178</f>
        <v>890100577-6</v>
      </c>
      <c r="F4179" s="30" t="str">
        <f>+'Categorias-9 feb-Depurado'!F4178</f>
        <v>CL 64 A 94 69</v>
      </c>
      <c r="G4179" s="30" t="str">
        <f>+'Categorias-9 feb-Depurado'!G4178</f>
        <v>BOGOTA DC</v>
      </c>
      <c r="H4179" s="30" t="str">
        <f>+'Categorias-9 feb-Depurado'!H4178</f>
        <v>FI10664181</v>
      </c>
      <c r="I4179" s="107">
        <f>+'Categorias-9 feb-Depurado'!R4178</f>
        <v>20774415</v>
      </c>
      <c r="J4179" s="108">
        <f t="shared" si="268"/>
        <v>0</v>
      </c>
      <c r="K4179" s="107">
        <f t="shared" si="269"/>
        <v>0</v>
      </c>
      <c r="L4179" s="109">
        <f t="shared" si="270"/>
        <v>20774415</v>
      </c>
      <c r="M4179" s="110">
        <f t="shared" si="271"/>
        <v>1.5837460885867063E-05</v>
      </c>
      <c r="N4179" s="33" t="s">
        <v>4892</v>
      </c>
      <c r="O4179" s="33">
        <f>+'Categorias-9 feb-Depurado'!Y4178</f>
        <v>4355.3602314538193</v>
      </c>
      <c r="P4179" s="111">
        <f>+'Categorias-9 feb-Depurado'!AC4178</f>
        <v>44946</v>
      </c>
      <c r="Q4179" s="111">
        <f>+'Categorias-9 feb-Depurado'!AE4178</f>
        <v>44976</v>
      </c>
      <c r="R4179" s="112" t="str">
        <f>+'Categorias-9 feb-Depurado'!AB4178</f>
        <v>Manto</v>
      </c>
    </row>
    <row r="4180" spans="2:18" s="1" customFormat="1" ht="14.5" hidden="1">
      <c r="B4180" s="57" t="str">
        <f>+'Categorias-9 feb-Depurado'!B4179</f>
        <v>AEROVIAS DEL CONTINENTE AMERICANO SA AVIANCA</v>
      </c>
      <c r="C4180" s="30" t="s">
        <v>4900</v>
      </c>
      <c r="D4180" s="31">
        <v>5</v>
      </c>
      <c r="E4180" s="30" t="str">
        <f>+'Categorias-9 feb-Depurado'!E4179</f>
        <v>890100577-6</v>
      </c>
      <c r="F4180" s="30" t="str">
        <f>+'Categorias-9 feb-Depurado'!F4179</f>
        <v>CL 64 A 94 69</v>
      </c>
      <c r="G4180" s="30" t="str">
        <f>+'Categorias-9 feb-Depurado'!G4179</f>
        <v>BOGOTA DC</v>
      </c>
      <c r="H4180" s="30" t="str">
        <f>+'Categorias-9 feb-Depurado'!H4179</f>
        <v>FI10664187</v>
      </c>
      <c r="I4180" s="107">
        <f>+'Categorias-9 feb-Depurado'!R4179</f>
        <v>478858</v>
      </c>
      <c r="J4180" s="108">
        <f t="shared" si="268"/>
        <v>0</v>
      </c>
      <c r="K4180" s="107">
        <f t="shared" si="269"/>
        <v>0</v>
      </c>
      <c r="L4180" s="109">
        <f t="shared" si="270"/>
        <v>478858</v>
      </c>
      <c r="M4180" s="110">
        <f t="shared" si="271"/>
        <v>3.6505936965659586E-07</v>
      </c>
      <c r="N4180" s="33" t="s">
        <v>4892</v>
      </c>
      <c r="O4180" s="33">
        <f>+'Categorias-9 feb-Depurado'!Y4179</f>
        <v>100.39267482205939</v>
      </c>
      <c r="P4180" s="111">
        <f>+'Categorias-9 feb-Depurado'!AC4179</f>
        <v>44946</v>
      </c>
      <c r="Q4180" s="111">
        <f>+'Categorias-9 feb-Depurado'!AE4179</f>
        <v>44976</v>
      </c>
      <c r="R4180" s="112" t="str">
        <f>+'Categorias-9 feb-Depurado'!AB4179</f>
        <v>Manto</v>
      </c>
    </row>
    <row r="4181" spans="2:18" s="1" customFormat="1" ht="14.5" hidden="1">
      <c r="B4181" s="57" t="str">
        <f>+'Categorias-9 feb-Depurado'!B4180</f>
        <v>AEROVIAS DEL CONTINENTE AMERICANO SA AVIANCA</v>
      </c>
      <c r="C4181" s="30" t="s">
        <v>4900</v>
      </c>
      <c r="D4181" s="31">
        <v>5</v>
      </c>
      <c r="E4181" s="30" t="str">
        <f>+'Categorias-9 feb-Depurado'!E4180</f>
        <v>890100577-6</v>
      </c>
      <c r="F4181" s="30" t="str">
        <f>+'Categorias-9 feb-Depurado'!F4180</f>
        <v>CL 64 A 94 69</v>
      </c>
      <c r="G4181" s="30" t="str">
        <f>+'Categorias-9 feb-Depurado'!G4180</f>
        <v>BOGOTA DC</v>
      </c>
      <c r="H4181" s="30" t="str">
        <f>+'Categorias-9 feb-Depurado'!H4180</f>
        <v>FI10664182</v>
      </c>
      <c r="I4181" s="107">
        <f>+'Categorias-9 feb-Depurado'!R4180</f>
        <v>484330</v>
      </c>
      <c r="J4181" s="108">
        <f t="shared" si="268"/>
        <v>0</v>
      </c>
      <c r="K4181" s="107">
        <f t="shared" si="269"/>
        <v>0</v>
      </c>
      <c r="L4181" s="109">
        <f t="shared" si="270"/>
        <v>484330</v>
      </c>
      <c r="M4181" s="110">
        <f t="shared" si="271"/>
        <v>3.6923097140651108E-07</v>
      </c>
      <c r="N4181" s="33" t="s">
        <v>4892</v>
      </c>
      <c r="O4181" s="33">
        <f>+'Categorias-9 feb-Depurado'!Y4180</f>
        <v>101.53988070903696</v>
      </c>
      <c r="P4181" s="111">
        <f>+'Categorias-9 feb-Depurado'!AC4180</f>
        <v>44946</v>
      </c>
      <c r="Q4181" s="111">
        <f>+'Categorias-9 feb-Depurado'!AE4180</f>
        <v>44976</v>
      </c>
      <c r="R4181" s="112" t="str">
        <f>+'Categorias-9 feb-Depurado'!AB4180</f>
        <v>Manto</v>
      </c>
    </row>
    <row r="4182" spans="2:18" s="1" customFormat="1" ht="14.5" hidden="1">
      <c r="B4182" s="57" t="str">
        <f>+'Categorias-9 feb-Depurado'!B4181</f>
        <v>AEROVIAS DEL CONTINENTE AMERICANO SA AVIANCA</v>
      </c>
      <c r="C4182" s="30" t="s">
        <v>4900</v>
      </c>
      <c r="D4182" s="31">
        <v>5</v>
      </c>
      <c r="E4182" s="30" t="str">
        <f>+'Categorias-9 feb-Depurado'!E4181</f>
        <v>890100577-6</v>
      </c>
      <c r="F4182" s="30" t="str">
        <f>+'Categorias-9 feb-Depurado'!F4181</f>
        <v>CL 64 A 94 69</v>
      </c>
      <c r="G4182" s="30" t="str">
        <f>+'Categorias-9 feb-Depurado'!G4181</f>
        <v>BOGOTA DC</v>
      </c>
      <c r="H4182" s="30" t="str">
        <f>+'Categorias-9 feb-Depurado'!H4181</f>
        <v>FI10664485</v>
      </c>
      <c r="I4182" s="107">
        <f>+'Categorias-9 feb-Depurado'!R4181</f>
        <v>332839</v>
      </c>
      <c r="J4182" s="108">
        <f t="shared" si="268"/>
        <v>0</v>
      </c>
      <c r="K4182" s="107">
        <f t="shared" si="269"/>
        <v>0</v>
      </c>
      <c r="L4182" s="109">
        <f t="shared" si="270"/>
        <v>332839</v>
      </c>
      <c r="M4182" s="110">
        <f t="shared" si="271"/>
        <v>2.5374118326754843E-07</v>
      </c>
      <c r="N4182" s="33" t="s">
        <v>4892</v>
      </c>
      <c r="O4182" s="33">
        <f>+'Categorias-9 feb-Depurado'!Y4181</f>
        <v>69.779762466324925</v>
      </c>
      <c r="P4182" s="111">
        <f>+'Categorias-9 feb-Depurado'!AC4181</f>
        <v>44956</v>
      </c>
      <c r="Q4182" s="111">
        <f>+'Categorias-9 feb-Depurado'!AE4181</f>
        <v>44986</v>
      </c>
      <c r="R4182" s="112" t="str">
        <f>+'Categorias-9 feb-Depurado'!AB4181</f>
        <v>Manto</v>
      </c>
    </row>
    <row r="4183" spans="2:18" s="1" customFormat="1" ht="14.5" hidden="1">
      <c r="B4183" s="57" t="str">
        <f>+'Categorias-9 feb-Depurado'!B4182</f>
        <v>AEROVIAS DEL CONTINENTE AMERICANO SA AVIANCA</v>
      </c>
      <c r="C4183" s="30" t="s">
        <v>4900</v>
      </c>
      <c r="D4183" s="31">
        <v>5</v>
      </c>
      <c r="E4183" s="30" t="str">
        <f>+'Categorias-9 feb-Depurado'!E4182</f>
        <v>890100577-6</v>
      </c>
      <c r="F4183" s="30" t="str">
        <f>+'Categorias-9 feb-Depurado'!F4182</f>
        <v>CL 64 A 94 69</v>
      </c>
      <c r="G4183" s="30" t="str">
        <f>+'Categorias-9 feb-Depurado'!G4182</f>
        <v>BOGOTA DC</v>
      </c>
      <c r="H4183" s="30" t="str">
        <f>+'Categorias-9 feb-Depurado'!H4182</f>
        <v>FI10664488</v>
      </c>
      <c r="I4183" s="107">
        <f>+'Categorias-9 feb-Depurado'!R4182</f>
        <v>396078</v>
      </c>
      <c r="J4183" s="108">
        <f t="shared" si="268"/>
        <v>0</v>
      </c>
      <c r="K4183" s="107">
        <f t="shared" si="269"/>
        <v>0</v>
      </c>
      <c r="L4183" s="109">
        <f t="shared" si="270"/>
        <v>396078</v>
      </c>
      <c r="M4183" s="110">
        <f t="shared" si="271"/>
        <v>3.0195169552319302E-07</v>
      </c>
      <c r="N4183" s="33" t="s">
        <v>4892</v>
      </c>
      <c r="O4183" s="33">
        <f>+'Categorias-9 feb-Depurado'!Y4182</f>
        <v>83.037831378345231</v>
      </c>
      <c r="P4183" s="111">
        <f>+'Categorias-9 feb-Depurado'!AC4182</f>
        <v>44956</v>
      </c>
      <c r="Q4183" s="111">
        <f>+'Categorias-9 feb-Depurado'!AE4182</f>
        <v>44986</v>
      </c>
      <c r="R4183" s="112" t="str">
        <f>+'Categorias-9 feb-Depurado'!AB4182</f>
        <v>Manto</v>
      </c>
    </row>
    <row r="4184" spans="2:18" s="1" customFormat="1" ht="14.5" hidden="1">
      <c r="B4184" s="57" t="str">
        <f>+'Categorias-9 feb-Depurado'!B4183</f>
        <v>AEROVIAS DEL CONTINENTE AMERICANO SA AVIANCA</v>
      </c>
      <c r="C4184" s="30" t="s">
        <v>4900</v>
      </c>
      <c r="D4184" s="31">
        <v>5</v>
      </c>
      <c r="E4184" s="30" t="str">
        <f>+'Categorias-9 feb-Depurado'!E4183</f>
        <v>890100577-6</v>
      </c>
      <c r="F4184" s="30" t="str">
        <f>+'Categorias-9 feb-Depurado'!F4183</f>
        <v>CL 64 A 94 69</v>
      </c>
      <c r="G4184" s="30" t="str">
        <f>+'Categorias-9 feb-Depurado'!G4183</f>
        <v>BOGOTA DC</v>
      </c>
      <c r="H4184" s="30" t="str">
        <f>+'Categorias-9 feb-Depurado'!H4183</f>
        <v>FI10664499</v>
      </c>
      <c r="I4184" s="107">
        <f>+'Categorias-9 feb-Depurado'!R4183</f>
        <v>7218565</v>
      </c>
      <c r="J4184" s="108">
        <f t="shared" si="268"/>
        <v>0</v>
      </c>
      <c r="K4184" s="107">
        <f t="shared" si="269"/>
        <v>0</v>
      </c>
      <c r="L4184" s="109">
        <f t="shared" si="270"/>
        <v>7218565</v>
      </c>
      <c r="M4184" s="110">
        <f t="shared" si="271"/>
        <v>5.5031027751967491E-06</v>
      </c>
      <c r="N4184" s="33" t="s">
        <v>4892</v>
      </c>
      <c r="O4184" s="33">
        <f>+'Categorias-9 feb-Depurado'!Y4183</f>
        <v>1513.3735861714729</v>
      </c>
      <c r="P4184" s="111">
        <f>+'Categorias-9 feb-Depurado'!AC4183</f>
        <v>44956</v>
      </c>
      <c r="Q4184" s="111">
        <f>+'Categorias-9 feb-Depurado'!AE4183</f>
        <v>44986</v>
      </c>
      <c r="R4184" s="112" t="str">
        <f>+'Categorias-9 feb-Depurado'!AB4183</f>
        <v>Manto</v>
      </c>
    </row>
    <row r="4185" spans="2:18" s="1" customFormat="1" ht="14.5" hidden="1">
      <c r="B4185" s="57" t="str">
        <f>+'Categorias-9 feb-Depurado'!B4184</f>
        <v>AEROVIAS DEL CONTINENTE AMERICANO SA AVIANCA</v>
      </c>
      <c r="C4185" s="30" t="s">
        <v>4900</v>
      </c>
      <c r="D4185" s="31">
        <v>5</v>
      </c>
      <c r="E4185" s="30" t="str">
        <f>+'Categorias-9 feb-Depurado'!E4184</f>
        <v>890100577-6</v>
      </c>
      <c r="F4185" s="30" t="str">
        <f>+'Categorias-9 feb-Depurado'!F4184</f>
        <v>CL 64 A 94 69</v>
      </c>
      <c r="G4185" s="30" t="str">
        <f>+'Categorias-9 feb-Depurado'!G4184</f>
        <v>BOGOTA DC</v>
      </c>
      <c r="H4185" s="30" t="str">
        <f>+'Categorias-9 feb-Depurado'!H4184</f>
        <v>FI10664483</v>
      </c>
      <c r="I4185" s="107">
        <f>+'Categorias-9 feb-Depurado'!R4184</f>
        <v>396078</v>
      </c>
      <c r="J4185" s="108">
        <f t="shared" si="268"/>
        <v>0</v>
      </c>
      <c r="K4185" s="107">
        <f t="shared" si="269"/>
        <v>0</v>
      </c>
      <c r="L4185" s="109">
        <f t="shared" si="270"/>
        <v>396078</v>
      </c>
      <c r="M4185" s="110">
        <f t="shared" si="271"/>
        <v>3.0195169552319302E-07</v>
      </c>
      <c r="N4185" s="33" t="s">
        <v>4892</v>
      </c>
      <c r="O4185" s="33">
        <f>+'Categorias-9 feb-Depurado'!Y4184</f>
        <v>83.037831378345231</v>
      </c>
      <c r="P4185" s="111">
        <f>+'Categorias-9 feb-Depurado'!AC4184</f>
        <v>44956</v>
      </c>
      <c r="Q4185" s="111">
        <f>+'Categorias-9 feb-Depurado'!AE4184</f>
        <v>44986</v>
      </c>
      <c r="R4185" s="112" t="str">
        <f>+'Categorias-9 feb-Depurado'!AB4184</f>
        <v>Manto</v>
      </c>
    </row>
    <row r="4186" spans="2:18" s="1" customFormat="1" ht="14.5" hidden="1">
      <c r="B4186" s="57" t="str">
        <f>+'Categorias-9 feb-Depurado'!B4185</f>
        <v>AEROVIAS DEL CONTINENTE AMERICANO SA AVIANCA</v>
      </c>
      <c r="C4186" s="30" t="s">
        <v>4900</v>
      </c>
      <c r="D4186" s="31">
        <v>5</v>
      </c>
      <c r="E4186" s="30" t="str">
        <f>+'Categorias-9 feb-Depurado'!E4185</f>
        <v>890100577-6</v>
      </c>
      <c r="F4186" s="30" t="str">
        <f>+'Categorias-9 feb-Depurado'!F4185</f>
        <v>CL 64 A 94 69</v>
      </c>
      <c r="G4186" s="30" t="str">
        <f>+'Categorias-9 feb-Depurado'!G4185</f>
        <v>BOGOTA DC</v>
      </c>
      <c r="H4186" s="30" t="str">
        <f>+'Categorias-9 feb-Depurado'!H4185</f>
        <v>FI10664497</v>
      </c>
      <c r="I4186" s="107">
        <f>+'Categorias-9 feb-Depurado'!R4185</f>
        <v>3982740</v>
      </c>
      <c r="J4186" s="108">
        <f t="shared" si="268"/>
        <v>0</v>
      </c>
      <c r="K4186" s="107">
        <f t="shared" si="269"/>
        <v>0</v>
      </c>
      <c r="L4186" s="109">
        <f t="shared" si="270"/>
        <v>3982740</v>
      </c>
      <c r="M4186" s="110">
        <f t="shared" si="271"/>
        <v>3.0362582517283004E-06</v>
      </c>
      <c r="N4186" s="33" t="s">
        <v>4892</v>
      </c>
      <c r="O4186" s="33">
        <f>+'Categorias-9 feb-Depurado'!Y4185</f>
        <v>834.98223214566485</v>
      </c>
      <c r="P4186" s="111">
        <f>+'Categorias-9 feb-Depurado'!AC4185</f>
        <v>44956</v>
      </c>
      <c r="Q4186" s="111">
        <f>+'Categorias-9 feb-Depurado'!AE4185</f>
        <v>44986</v>
      </c>
      <c r="R4186" s="112" t="str">
        <f>+'Categorias-9 feb-Depurado'!AB4185</f>
        <v>Manto</v>
      </c>
    </row>
    <row r="4187" spans="2:18" s="1" customFormat="1" ht="14.5" hidden="1">
      <c r="B4187" s="57" t="str">
        <f>+'Categorias-9 feb-Depurado'!B4186</f>
        <v>AEROVIAS DEL CONTINENTE AMERICANO SA AVIANCA</v>
      </c>
      <c r="C4187" s="30" t="s">
        <v>4900</v>
      </c>
      <c r="D4187" s="31">
        <v>5</v>
      </c>
      <c r="E4187" s="30" t="str">
        <f>+'Categorias-9 feb-Depurado'!E4186</f>
        <v>890100577-6</v>
      </c>
      <c r="F4187" s="30" t="str">
        <f>+'Categorias-9 feb-Depurado'!F4186</f>
        <v>CL 64 A 94 69</v>
      </c>
      <c r="G4187" s="30" t="str">
        <f>+'Categorias-9 feb-Depurado'!G4186</f>
        <v>BOGOTA DC</v>
      </c>
      <c r="H4187" s="30" t="str">
        <f>+'Categorias-9 feb-Depurado'!H4186</f>
        <v>FI10664482</v>
      </c>
      <c r="I4187" s="107">
        <f>+'Categorias-9 feb-Depurado'!R4186</f>
        <v>792157</v>
      </c>
      <c r="J4187" s="108">
        <f t="shared" si="268"/>
        <v>0</v>
      </c>
      <c r="K4187" s="107">
        <f t="shared" si="269"/>
        <v>0</v>
      </c>
      <c r="L4187" s="109">
        <f t="shared" si="270"/>
        <v>792157</v>
      </c>
      <c r="M4187" s="110">
        <f t="shared" si="271"/>
        <v>6.0390415340050701E-07</v>
      </c>
      <c r="N4187" s="33" t="s">
        <v>4892</v>
      </c>
      <c r="O4187" s="33">
        <f>+'Categorias-9 feb-Depurado'!Y4186</f>
        <v>166.07587240688909</v>
      </c>
      <c r="P4187" s="111">
        <f>+'Categorias-9 feb-Depurado'!AC4186</f>
        <v>44956</v>
      </c>
      <c r="Q4187" s="111">
        <f>+'Categorias-9 feb-Depurado'!AE4186</f>
        <v>44986</v>
      </c>
      <c r="R4187" s="112" t="str">
        <f>+'Categorias-9 feb-Depurado'!AB4186</f>
        <v>Manto</v>
      </c>
    </row>
    <row r="4188" spans="2:18" s="1" customFormat="1" ht="14.5" hidden="1">
      <c r="B4188" s="57" t="str">
        <f>+'Categorias-9 feb-Depurado'!B4187</f>
        <v>AEROVIAS DEL CONTINENTE AMERICANO SA AVIANCA</v>
      </c>
      <c r="C4188" s="30" t="s">
        <v>4900</v>
      </c>
      <c r="D4188" s="31">
        <v>5</v>
      </c>
      <c r="E4188" s="30" t="str">
        <f>+'Categorias-9 feb-Depurado'!E4187</f>
        <v>890100577-6</v>
      </c>
      <c r="F4188" s="30" t="str">
        <f>+'Categorias-9 feb-Depurado'!F4187</f>
        <v>CL 64 A 94 69</v>
      </c>
      <c r="G4188" s="30" t="str">
        <f>+'Categorias-9 feb-Depurado'!G4187</f>
        <v>BOGOTA DC</v>
      </c>
      <c r="H4188" s="30" t="str">
        <f>+'Categorias-9 feb-Depurado'!H4187</f>
        <v>FI10664496</v>
      </c>
      <c r="I4188" s="107">
        <f>+'Categorias-9 feb-Depurado'!R4187</f>
        <v>15826403</v>
      </c>
      <c r="J4188" s="108">
        <f t="shared" si="268"/>
        <v>0</v>
      </c>
      <c r="K4188" s="107">
        <f t="shared" si="269"/>
        <v>0</v>
      </c>
      <c r="L4188" s="109">
        <f t="shared" si="270"/>
        <v>15826403</v>
      </c>
      <c r="M4188" s="110">
        <f t="shared" si="271"/>
        <v>1.2065323547087567E-05</v>
      </c>
      <c r="N4188" s="33" t="s">
        <v>4892</v>
      </c>
      <c r="O4188" s="33">
        <f>+'Categorias-9 feb-Depurado'!Y4187</f>
        <v>3318.0085327630845</v>
      </c>
      <c r="P4188" s="111">
        <f>+'Categorias-9 feb-Depurado'!AC4187</f>
        <v>44956</v>
      </c>
      <c r="Q4188" s="111">
        <f>+'Categorias-9 feb-Depurado'!AE4187</f>
        <v>44986</v>
      </c>
      <c r="R4188" s="112" t="str">
        <f>+'Categorias-9 feb-Depurado'!AB4187</f>
        <v>Manto</v>
      </c>
    </row>
    <row r="4189" spans="2:18" s="1" customFormat="1" ht="14.5" hidden="1">
      <c r="B4189" s="57" t="str">
        <f>+'Categorias-9 feb-Depurado'!B4188</f>
        <v>AEROVIAS DEL CONTINENTE AMERICANO SA AVIANCA</v>
      </c>
      <c r="C4189" s="30" t="s">
        <v>4900</v>
      </c>
      <c r="D4189" s="31">
        <v>5</v>
      </c>
      <c r="E4189" s="30" t="str">
        <f>+'Categorias-9 feb-Depurado'!E4188</f>
        <v>890100577-6</v>
      </c>
      <c r="F4189" s="30" t="str">
        <f>+'Categorias-9 feb-Depurado'!F4188</f>
        <v>CL 64 A 94 69</v>
      </c>
      <c r="G4189" s="30" t="str">
        <f>+'Categorias-9 feb-Depurado'!G4188</f>
        <v>BOGOTA DC</v>
      </c>
      <c r="H4189" s="30" t="str">
        <f>+'Categorias-9 feb-Depurado'!H4188</f>
        <v>FI10664490</v>
      </c>
      <c r="I4189" s="107">
        <f>+'Categorias-9 feb-Depurado'!R4188</f>
        <v>396078</v>
      </c>
      <c r="J4189" s="108">
        <f t="shared" si="268"/>
        <v>0</v>
      </c>
      <c r="K4189" s="107">
        <f t="shared" si="269"/>
        <v>0</v>
      </c>
      <c r="L4189" s="109">
        <f t="shared" si="270"/>
        <v>396078</v>
      </c>
      <c r="M4189" s="110">
        <f t="shared" si="271"/>
        <v>3.0195169552319302E-07</v>
      </c>
      <c r="N4189" s="33" t="s">
        <v>4892</v>
      </c>
      <c r="O4189" s="33">
        <f>+'Categorias-9 feb-Depurado'!Y4188</f>
        <v>83.037831378345231</v>
      </c>
      <c r="P4189" s="111">
        <f>+'Categorias-9 feb-Depurado'!AC4188</f>
        <v>44956</v>
      </c>
      <c r="Q4189" s="111">
        <f>+'Categorias-9 feb-Depurado'!AE4188</f>
        <v>44986</v>
      </c>
      <c r="R4189" s="112" t="str">
        <f>+'Categorias-9 feb-Depurado'!AB4188</f>
        <v>Manto</v>
      </c>
    </row>
    <row r="4190" spans="2:18" s="1" customFormat="1" ht="14.5" hidden="1">
      <c r="B4190" s="57" t="str">
        <f>+'Categorias-9 feb-Depurado'!B4189</f>
        <v>AEROVIAS DEL CONTINENTE AMERICANO SA AVIANCA</v>
      </c>
      <c r="C4190" s="30" t="s">
        <v>4900</v>
      </c>
      <c r="D4190" s="31">
        <v>5</v>
      </c>
      <c r="E4190" s="30" t="str">
        <f>+'Categorias-9 feb-Depurado'!E4189</f>
        <v>890100577-6</v>
      </c>
      <c r="F4190" s="30" t="str">
        <f>+'Categorias-9 feb-Depurado'!F4189</f>
        <v>CL 64 A 94 69</v>
      </c>
      <c r="G4190" s="30" t="str">
        <f>+'Categorias-9 feb-Depurado'!G4189</f>
        <v>BOGOTA DC</v>
      </c>
      <c r="H4190" s="30" t="str">
        <f>+'Categorias-9 feb-Depurado'!H4189</f>
        <v>FI10664501</v>
      </c>
      <c r="I4190" s="107">
        <f>+'Categorias-9 feb-Depurado'!R4189</f>
        <v>10172306</v>
      </c>
      <c r="J4190" s="108">
        <f t="shared" si="268"/>
        <v>0</v>
      </c>
      <c r="K4190" s="107">
        <f t="shared" si="269"/>
        <v>0</v>
      </c>
      <c r="L4190" s="109">
        <f t="shared" si="270"/>
        <v>10172306</v>
      </c>
      <c r="M4190" s="110">
        <f t="shared" si="271"/>
        <v>7.754899398807179E-06</v>
      </c>
      <c r="N4190" s="33" t="s">
        <v>4892</v>
      </c>
      <c r="O4190" s="33">
        <f>+'Categorias-9 feb-Depurado'!Y4189</f>
        <v>2132.6259735631097</v>
      </c>
      <c r="P4190" s="111">
        <f>+'Categorias-9 feb-Depurado'!AC4189</f>
        <v>44956</v>
      </c>
      <c r="Q4190" s="111">
        <f>+'Categorias-9 feb-Depurado'!AE4189</f>
        <v>44986</v>
      </c>
      <c r="R4190" s="112" t="str">
        <f>+'Categorias-9 feb-Depurado'!AB4189</f>
        <v>Manto</v>
      </c>
    </row>
    <row r="4191" spans="2:18" s="1" customFormat="1" ht="14.5" hidden="1">
      <c r="B4191" s="57" t="str">
        <f>+'Categorias-9 feb-Depurado'!B4190</f>
        <v>AEROVIAS DEL CONTINENTE AMERICANO SA AVIANCA</v>
      </c>
      <c r="C4191" s="30" t="s">
        <v>4900</v>
      </c>
      <c r="D4191" s="31">
        <v>5</v>
      </c>
      <c r="E4191" s="30" t="str">
        <f>+'Categorias-9 feb-Depurado'!E4190</f>
        <v>890100577-6</v>
      </c>
      <c r="F4191" s="30" t="str">
        <f>+'Categorias-9 feb-Depurado'!F4190</f>
        <v>CL 64 A 94 69</v>
      </c>
      <c r="G4191" s="30" t="str">
        <f>+'Categorias-9 feb-Depurado'!G4190</f>
        <v>BOGOTA DC</v>
      </c>
      <c r="H4191" s="30" t="str">
        <f>+'Categorias-9 feb-Depurado'!H4190</f>
        <v>FI10664511</v>
      </c>
      <c r="I4191" s="107">
        <f>+'Categorias-9 feb-Depurado'!R4190</f>
        <v>25077240</v>
      </c>
      <c r="J4191" s="108">
        <f t="shared" si="268"/>
        <v>0</v>
      </c>
      <c r="K4191" s="107">
        <f t="shared" si="269"/>
        <v>0</v>
      </c>
      <c r="L4191" s="109">
        <f t="shared" si="270"/>
        <v>25077240</v>
      </c>
      <c r="M4191" s="110">
        <f t="shared" si="271"/>
        <v>1.9117737256404137E-05</v>
      </c>
      <c r="N4191" s="33" t="s">
        <v>4892</v>
      </c>
      <c r="O4191" s="33">
        <f>+'Categorias-9 feb-Depurado'!Y4190</f>
        <v>5257.4483474323088</v>
      </c>
      <c r="P4191" s="111">
        <f>+'Categorias-9 feb-Depurado'!AC4190</f>
        <v>44956</v>
      </c>
      <c r="Q4191" s="111">
        <f>+'Categorias-9 feb-Depurado'!AE4190</f>
        <v>44986</v>
      </c>
      <c r="R4191" s="112" t="str">
        <f>+'Categorias-9 feb-Depurado'!AB4190</f>
        <v>Manto</v>
      </c>
    </row>
    <row r="4192" spans="2:18" s="1" customFormat="1" ht="14.5" hidden="1">
      <c r="B4192" s="57" t="str">
        <f>+'Categorias-9 feb-Depurado'!B4191</f>
        <v>AEROVIAS DEL CONTINENTE AMERICANO SA AVIANCA</v>
      </c>
      <c r="C4192" s="30" t="s">
        <v>4900</v>
      </c>
      <c r="D4192" s="31">
        <v>5</v>
      </c>
      <c r="E4192" s="30" t="str">
        <f>+'Categorias-9 feb-Depurado'!E4191</f>
        <v>890100577-6</v>
      </c>
      <c r="F4192" s="30" t="str">
        <f>+'Categorias-9 feb-Depurado'!F4191</f>
        <v>CL 64 A 94 69</v>
      </c>
      <c r="G4192" s="30" t="str">
        <f>+'Categorias-9 feb-Depurado'!G4191</f>
        <v>BOGOTA DC</v>
      </c>
      <c r="H4192" s="30" t="str">
        <f>+'Categorias-9 feb-Depurado'!H4191</f>
        <v>FI10664486</v>
      </c>
      <c r="I4192" s="107">
        <f>+'Categorias-9 feb-Depurado'!R4191</f>
        <v>396078</v>
      </c>
      <c r="J4192" s="108">
        <f t="shared" si="268"/>
        <v>0</v>
      </c>
      <c r="K4192" s="107">
        <f t="shared" si="269"/>
        <v>0</v>
      </c>
      <c r="L4192" s="109">
        <f t="shared" si="270"/>
        <v>396078</v>
      </c>
      <c r="M4192" s="110">
        <f t="shared" si="271"/>
        <v>3.0195169552319302E-07</v>
      </c>
      <c r="N4192" s="33" t="s">
        <v>4892</v>
      </c>
      <c r="O4192" s="33">
        <f>+'Categorias-9 feb-Depurado'!Y4191</f>
        <v>83.037831378345231</v>
      </c>
      <c r="P4192" s="111">
        <f>+'Categorias-9 feb-Depurado'!AC4191</f>
        <v>44956</v>
      </c>
      <c r="Q4192" s="111">
        <f>+'Categorias-9 feb-Depurado'!AE4191</f>
        <v>44986</v>
      </c>
      <c r="R4192" s="112" t="str">
        <f>+'Categorias-9 feb-Depurado'!AB4191</f>
        <v>Manto</v>
      </c>
    </row>
    <row r="4193" spans="2:18" s="1" customFormat="1" ht="14.5" hidden="1">
      <c r="B4193" s="57" t="str">
        <f>+'Categorias-9 feb-Depurado'!B4192</f>
        <v>AEROVIAS DEL CONTINENTE AMERICANO SA AVIANCA</v>
      </c>
      <c r="C4193" s="30" t="s">
        <v>4900</v>
      </c>
      <c r="D4193" s="31">
        <v>5</v>
      </c>
      <c r="E4193" s="30" t="str">
        <f>+'Categorias-9 feb-Depurado'!E4192</f>
        <v>890100577-6</v>
      </c>
      <c r="F4193" s="30" t="str">
        <f>+'Categorias-9 feb-Depurado'!F4192</f>
        <v>CL 64 A 94 69</v>
      </c>
      <c r="G4193" s="30" t="str">
        <f>+'Categorias-9 feb-Depurado'!G4192</f>
        <v>BOGOTA DC</v>
      </c>
      <c r="H4193" s="30" t="str">
        <f>+'Categorias-9 feb-Depurado'!H4192</f>
        <v>FI10664523</v>
      </c>
      <c r="I4193" s="107">
        <f>+'Categorias-9 feb-Depurado'!R4192</f>
        <v>1645913</v>
      </c>
      <c r="J4193" s="108">
        <f t="shared" si="268"/>
        <v>0</v>
      </c>
      <c r="K4193" s="107">
        <f t="shared" si="269"/>
        <v>0</v>
      </c>
      <c r="L4193" s="109">
        <f t="shared" si="270"/>
        <v>1645913</v>
      </c>
      <c r="M4193" s="110">
        <f t="shared" si="271"/>
        <v>1.2547685582982777E-06</v>
      </c>
      <c r="N4193" s="33" t="s">
        <v>4892</v>
      </c>
      <c r="O4193" s="33">
        <f>+'Categorias-9 feb-Depurado'!Y4192</f>
        <v>345.06598740002306</v>
      </c>
      <c r="P4193" s="111">
        <f>+'Categorias-9 feb-Depurado'!AC4192</f>
        <v>44956</v>
      </c>
      <c r="Q4193" s="111">
        <f>+'Categorias-9 feb-Depurado'!AE4192</f>
        <v>44986</v>
      </c>
      <c r="R4193" s="112" t="str">
        <f>+'Categorias-9 feb-Depurado'!AB4192</f>
        <v>Manto</v>
      </c>
    </row>
    <row r="4194" spans="2:18" s="1" customFormat="1" ht="14.5" hidden="1">
      <c r="B4194" s="57" t="str">
        <f>+'Categorias-9 feb-Depurado'!B4193</f>
        <v>AEROVIAS DEL CONTINENTE AMERICANO SA AVIANCA</v>
      </c>
      <c r="C4194" s="30" t="s">
        <v>4900</v>
      </c>
      <c r="D4194" s="31">
        <v>5</v>
      </c>
      <c r="E4194" s="30" t="str">
        <f>+'Categorias-9 feb-Depurado'!E4193</f>
        <v>890100577-6</v>
      </c>
      <c r="F4194" s="30" t="str">
        <f>+'Categorias-9 feb-Depurado'!F4193</f>
        <v>CL 64 A 94 69</v>
      </c>
      <c r="G4194" s="30" t="str">
        <f>+'Categorias-9 feb-Depurado'!G4193</f>
        <v>BOGOTA DC</v>
      </c>
      <c r="H4194" s="30" t="str">
        <f>+'Categorias-9 feb-Depurado'!H4193</f>
        <v>FI10664495</v>
      </c>
      <c r="I4194" s="107">
        <f>+'Categorias-9 feb-Depurado'!R4193</f>
        <v>1614779</v>
      </c>
      <c r="J4194" s="108">
        <f t="shared" si="268"/>
        <v>0</v>
      </c>
      <c r="K4194" s="107">
        <f t="shared" si="269"/>
        <v>0</v>
      </c>
      <c r="L4194" s="109">
        <f t="shared" si="270"/>
        <v>1614779</v>
      </c>
      <c r="M4194" s="110">
        <f t="shared" si="271"/>
        <v>1.2310334250961835E-06</v>
      </c>
      <c r="N4194" s="33" t="s">
        <v>4892</v>
      </c>
      <c r="O4194" s="33">
        <f>+'Categorias-9 feb-Depurado'!Y4193</f>
        <v>338.53873811545435</v>
      </c>
      <c r="P4194" s="111">
        <f>+'Categorias-9 feb-Depurado'!AC4193</f>
        <v>44956</v>
      </c>
      <c r="Q4194" s="111">
        <f>+'Categorias-9 feb-Depurado'!AE4193</f>
        <v>44986</v>
      </c>
      <c r="R4194" s="112" t="str">
        <f>+'Categorias-9 feb-Depurado'!AB4193</f>
        <v>Manto</v>
      </c>
    </row>
    <row r="4195" spans="2:18" s="1" customFormat="1" ht="14.5" hidden="1">
      <c r="B4195" s="57" t="str">
        <f>+'Categorias-9 feb-Depurado'!B4194</f>
        <v>AEROVIAS DEL CONTINENTE AMERICANO SA AVIANCA</v>
      </c>
      <c r="C4195" s="30" t="s">
        <v>4900</v>
      </c>
      <c r="D4195" s="31">
        <v>5</v>
      </c>
      <c r="E4195" s="30" t="str">
        <f>+'Categorias-9 feb-Depurado'!E4194</f>
        <v>890100577-6</v>
      </c>
      <c r="F4195" s="30" t="str">
        <f>+'Categorias-9 feb-Depurado'!F4194</f>
        <v>CL 64 A 94 69</v>
      </c>
      <c r="G4195" s="30" t="str">
        <f>+'Categorias-9 feb-Depurado'!G4194</f>
        <v>BOGOTA DC</v>
      </c>
      <c r="H4195" s="30" t="str">
        <f>+'Categorias-9 feb-Depurado'!H4194</f>
        <v>FI10664480</v>
      </c>
      <c r="I4195" s="107">
        <f>+'Categorias-9 feb-Depurado'!R4194</f>
        <v>396078</v>
      </c>
      <c r="J4195" s="108">
        <f t="shared" si="268"/>
        <v>0</v>
      </c>
      <c r="K4195" s="107">
        <f t="shared" si="269"/>
        <v>0</v>
      </c>
      <c r="L4195" s="109">
        <f t="shared" si="270"/>
        <v>396078</v>
      </c>
      <c r="M4195" s="110">
        <f t="shared" si="271"/>
        <v>3.0195169552319302E-07</v>
      </c>
      <c r="N4195" s="33" t="s">
        <v>4892</v>
      </c>
      <c r="O4195" s="33">
        <f>+'Categorias-9 feb-Depurado'!Y4194</f>
        <v>83.037831378345231</v>
      </c>
      <c r="P4195" s="111">
        <f>+'Categorias-9 feb-Depurado'!AC4194</f>
        <v>44956</v>
      </c>
      <c r="Q4195" s="111">
        <f>+'Categorias-9 feb-Depurado'!AE4194</f>
        <v>44986</v>
      </c>
      <c r="R4195" s="112" t="str">
        <f>+'Categorias-9 feb-Depurado'!AB4194</f>
        <v>Manto</v>
      </c>
    </row>
    <row r="4196" spans="2:18" s="1" customFormat="1" ht="14.5" hidden="1">
      <c r="B4196" s="57" t="str">
        <f>+'Categorias-9 feb-Depurado'!B4195</f>
        <v>AEROVIAS DEL CONTINENTE AMERICANO SA AVIANCA</v>
      </c>
      <c r="C4196" s="30" t="s">
        <v>4900</v>
      </c>
      <c r="D4196" s="31">
        <v>5</v>
      </c>
      <c r="E4196" s="30" t="str">
        <f>+'Categorias-9 feb-Depurado'!E4195</f>
        <v>890100577-6</v>
      </c>
      <c r="F4196" s="30" t="str">
        <f>+'Categorias-9 feb-Depurado'!F4195</f>
        <v>CL 64 A 94 69</v>
      </c>
      <c r="G4196" s="30" t="str">
        <f>+'Categorias-9 feb-Depurado'!G4195</f>
        <v>BOGOTA DC</v>
      </c>
      <c r="H4196" s="30" t="str">
        <f>+'Categorias-9 feb-Depurado'!H4195</f>
        <v>FI10664494</v>
      </c>
      <c r="I4196" s="107">
        <f>+'Categorias-9 feb-Depurado'!R4195</f>
        <v>4616637</v>
      </c>
      <c r="J4196" s="108">
        <f t="shared" si="268"/>
        <v>0</v>
      </c>
      <c r="K4196" s="107">
        <f t="shared" si="269"/>
        <v>0</v>
      </c>
      <c r="L4196" s="109">
        <f t="shared" si="270"/>
        <v>4616637</v>
      </c>
      <c r="M4196" s="110">
        <f t="shared" si="271"/>
        <v>3.5195122419450395E-06</v>
      </c>
      <c r="N4196" s="33" t="s">
        <v>4892</v>
      </c>
      <c r="O4196" s="33">
        <f>+'Categorias-9 feb-Depurado'!Y4195</f>
        <v>967.87886411522368</v>
      </c>
      <c r="P4196" s="111">
        <f>+'Categorias-9 feb-Depurado'!AC4195</f>
        <v>44956</v>
      </c>
      <c r="Q4196" s="111">
        <f>+'Categorias-9 feb-Depurado'!AE4195</f>
        <v>44986</v>
      </c>
      <c r="R4196" s="112" t="str">
        <f>+'Categorias-9 feb-Depurado'!AB4195</f>
        <v>Manto</v>
      </c>
    </row>
    <row r="4197" spans="2:18" s="1" customFormat="1" ht="14.5" hidden="1">
      <c r="B4197" s="57" t="str">
        <f>+'Categorias-9 feb-Depurado'!B4196</f>
        <v>AEROVIAS DEL CONTINENTE AMERICANO SA AVIANCA</v>
      </c>
      <c r="C4197" s="30" t="s">
        <v>4900</v>
      </c>
      <c r="D4197" s="31">
        <v>5</v>
      </c>
      <c r="E4197" s="30" t="str">
        <f>+'Categorias-9 feb-Depurado'!E4196</f>
        <v>890100577-6</v>
      </c>
      <c r="F4197" s="30" t="str">
        <f>+'Categorias-9 feb-Depurado'!F4196</f>
        <v>CL 64 A 94 69</v>
      </c>
      <c r="G4197" s="30" t="str">
        <f>+'Categorias-9 feb-Depurado'!G4196</f>
        <v>BOGOTA DC</v>
      </c>
      <c r="H4197" s="30" t="str">
        <f>+'Categorias-9 feb-Depurado'!H4196</f>
        <v>FI10664498</v>
      </c>
      <c r="I4197" s="107">
        <f>+'Categorias-9 feb-Depurado'!R4196</f>
        <v>4328358</v>
      </c>
      <c r="J4197" s="108">
        <f t="shared" si="268"/>
        <v>0</v>
      </c>
      <c r="K4197" s="107">
        <f t="shared" si="269"/>
        <v>0</v>
      </c>
      <c r="L4197" s="109">
        <f t="shared" si="270"/>
        <v>4328358</v>
      </c>
      <c r="M4197" s="110">
        <f t="shared" si="271"/>
        <v>3.2997415583076484E-06</v>
      </c>
      <c r="N4197" s="33" t="s">
        <v>4892</v>
      </c>
      <c r="O4197" s="33">
        <f>+'Categorias-9 feb-Depurado'!Y4196</f>
        <v>907.44111450045591</v>
      </c>
      <c r="P4197" s="111">
        <f>+'Categorias-9 feb-Depurado'!AC4196</f>
        <v>44956</v>
      </c>
      <c r="Q4197" s="111">
        <f>+'Categorias-9 feb-Depurado'!AE4196</f>
        <v>44986</v>
      </c>
      <c r="R4197" s="112" t="str">
        <f>+'Categorias-9 feb-Depurado'!AB4196</f>
        <v>Manto</v>
      </c>
    </row>
    <row r="4198" spans="2:18" s="1" customFormat="1" ht="14.5" hidden="1">
      <c r="B4198" s="57" t="str">
        <f>+'Categorias-9 feb-Depurado'!B4197</f>
        <v>AEROVIAS DEL CONTINENTE AMERICANO SA AVIANCA</v>
      </c>
      <c r="C4198" s="30" t="s">
        <v>4900</v>
      </c>
      <c r="D4198" s="31">
        <v>5</v>
      </c>
      <c r="E4198" s="30" t="str">
        <f>+'Categorias-9 feb-Depurado'!E4197</f>
        <v>890100577-6</v>
      </c>
      <c r="F4198" s="30" t="str">
        <f>+'Categorias-9 feb-Depurado'!F4197</f>
        <v>CL 64 A 94 69</v>
      </c>
      <c r="G4198" s="30" t="str">
        <f>+'Categorias-9 feb-Depurado'!G4197</f>
        <v>BOGOTA DC</v>
      </c>
      <c r="H4198" s="30" t="str">
        <f>+'Categorias-9 feb-Depurado'!H4197</f>
        <v>FI10664500</v>
      </c>
      <c r="I4198" s="107">
        <f>+'Categorias-9 feb-Depurado'!R4197</f>
        <v>2387699</v>
      </c>
      <c r="J4198" s="108">
        <f t="shared" si="268"/>
        <v>0</v>
      </c>
      <c r="K4198" s="107">
        <f t="shared" si="269"/>
        <v>0</v>
      </c>
      <c r="L4198" s="109">
        <f t="shared" si="270"/>
        <v>2387699</v>
      </c>
      <c r="M4198" s="110">
        <f t="shared" si="271"/>
        <v>1.8202721722717053E-06</v>
      </c>
      <c r="N4198" s="33" t="s">
        <v>4892</v>
      </c>
      <c r="O4198" s="33">
        <f>+'Categorias-9 feb-Depurado'!Y4197</f>
        <v>500.58156965103723</v>
      </c>
      <c r="P4198" s="111">
        <f>+'Categorias-9 feb-Depurado'!AC4197</f>
        <v>44956</v>
      </c>
      <c r="Q4198" s="111">
        <f>+'Categorias-9 feb-Depurado'!AE4197</f>
        <v>44986</v>
      </c>
      <c r="R4198" s="112" t="str">
        <f>+'Categorias-9 feb-Depurado'!AB4197</f>
        <v>Manto</v>
      </c>
    </row>
    <row r="4199" spans="2:18" s="1" customFormat="1" ht="14.5" hidden="1">
      <c r="B4199" s="57" t="str">
        <f>+'Categorias-9 feb-Depurado'!B4198</f>
        <v>AEROVIAS DEL CONTINENTE AMERICANO SA AVIANCA</v>
      </c>
      <c r="C4199" s="30" t="s">
        <v>4900</v>
      </c>
      <c r="D4199" s="31">
        <v>5</v>
      </c>
      <c r="E4199" s="30" t="str">
        <f>+'Categorias-9 feb-Depurado'!E4198</f>
        <v>890100577-6</v>
      </c>
      <c r="F4199" s="30" t="str">
        <f>+'Categorias-9 feb-Depurado'!F4198</f>
        <v>CL 64 A 94 69</v>
      </c>
      <c r="G4199" s="30" t="str">
        <f>+'Categorias-9 feb-Depurado'!G4198</f>
        <v>BOGOTA DC</v>
      </c>
      <c r="H4199" s="30" t="str">
        <f>+'Categorias-9 feb-Depurado'!H4198</f>
        <v>FI10664481</v>
      </c>
      <c r="I4199" s="107">
        <f>+'Categorias-9 feb-Depurado'!R4198</f>
        <v>396078</v>
      </c>
      <c r="J4199" s="108">
        <f t="shared" si="268"/>
        <v>0</v>
      </c>
      <c r="K4199" s="107">
        <f t="shared" si="269"/>
        <v>0</v>
      </c>
      <c r="L4199" s="109">
        <f t="shared" si="270"/>
        <v>396078</v>
      </c>
      <c r="M4199" s="110">
        <f t="shared" si="271"/>
        <v>3.0195169552319302E-07</v>
      </c>
      <c r="N4199" s="33" t="s">
        <v>4892</v>
      </c>
      <c r="O4199" s="33">
        <f>+'Categorias-9 feb-Depurado'!Y4198</f>
        <v>83.037831378345231</v>
      </c>
      <c r="P4199" s="111">
        <f>+'Categorias-9 feb-Depurado'!AC4198</f>
        <v>44956</v>
      </c>
      <c r="Q4199" s="111">
        <f>+'Categorias-9 feb-Depurado'!AE4198</f>
        <v>44986</v>
      </c>
      <c r="R4199" s="112" t="str">
        <f>+'Categorias-9 feb-Depurado'!AB4198</f>
        <v>Manto</v>
      </c>
    </row>
    <row r="4200" spans="2:18" s="1" customFormat="1" ht="14.5" hidden="1">
      <c r="B4200" s="57" t="str">
        <f>+'Categorias-9 feb-Depurado'!B4199</f>
        <v>AEROVIAS DEL CONTINENTE AMERICANO SA AVIANCA</v>
      </c>
      <c r="C4200" s="30" t="s">
        <v>4900</v>
      </c>
      <c r="D4200" s="31">
        <v>5</v>
      </c>
      <c r="E4200" s="30" t="str">
        <f>+'Categorias-9 feb-Depurado'!E4199</f>
        <v>890100577-6</v>
      </c>
      <c r="F4200" s="30" t="str">
        <f>+'Categorias-9 feb-Depurado'!F4199</f>
        <v>CL 64 A 94 69</v>
      </c>
      <c r="G4200" s="30" t="str">
        <f>+'Categorias-9 feb-Depurado'!G4199</f>
        <v>BOGOTA DC</v>
      </c>
      <c r="H4200" s="30" t="str">
        <f>+'Categorias-9 feb-Depurado'!H4199</f>
        <v>FI10664491</v>
      </c>
      <c r="I4200" s="107">
        <f>+'Categorias-9 feb-Depurado'!R4199</f>
        <v>396078</v>
      </c>
      <c r="J4200" s="108">
        <f t="shared" si="268"/>
        <v>0</v>
      </c>
      <c r="K4200" s="107">
        <f t="shared" si="269"/>
        <v>0</v>
      </c>
      <c r="L4200" s="109">
        <f t="shared" si="270"/>
        <v>396078</v>
      </c>
      <c r="M4200" s="110">
        <f t="shared" si="271"/>
        <v>3.0195169552319302E-07</v>
      </c>
      <c r="N4200" s="33" t="s">
        <v>4892</v>
      </c>
      <c r="O4200" s="33">
        <f>+'Categorias-9 feb-Depurado'!Y4199</f>
        <v>83.037831378345231</v>
      </c>
      <c r="P4200" s="111">
        <f>+'Categorias-9 feb-Depurado'!AC4199</f>
        <v>44956</v>
      </c>
      <c r="Q4200" s="111">
        <f>+'Categorias-9 feb-Depurado'!AE4199</f>
        <v>44986</v>
      </c>
      <c r="R4200" s="112" t="str">
        <f>+'Categorias-9 feb-Depurado'!AB4199</f>
        <v>Manto</v>
      </c>
    </row>
    <row r="4201" spans="2:18" s="1" customFormat="1" ht="14.5" hidden="1">
      <c r="B4201" s="57" t="str">
        <f>+'Categorias-9 feb-Depurado'!B4200</f>
        <v>AEROVIAS DEL CONTINENTE AMERICANO SA AVIANCA</v>
      </c>
      <c r="C4201" s="30" t="s">
        <v>4900</v>
      </c>
      <c r="D4201" s="31">
        <v>5</v>
      </c>
      <c r="E4201" s="30" t="str">
        <f>+'Categorias-9 feb-Depurado'!E4200</f>
        <v>890100577-6</v>
      </c>
      <c r="F4201" s="30" t="str">
        <f>+'Categorias-9 feb-Depurado'!F4200</f>
        <v>CL 64 A 94 69</v>
      </c>
      <c r="G4201" s="30" t="str">
        <f>+'Categorias-9 feb-Depurado'!G4200</f>
        <v>BOGOTA DC</v>
      </c>
      <c r="H4201" s="30" t="str">
        <f>+'Categorias-9 feb-Depurado'!H4200</f>
        <v>FI10664484</v>
      </c>
      <c r="I4201" s="107">
        <f>+'Categorias-9 feb-Depurado'!R4200</f>
        <v>396078</v>
      </c>
      <c r="J4201" s="108">
        <f t="shared" si="268"/>
        <v>0</v>
      </c>
      <c r="K4201" s="107">
        <f t="shared" si="269"/>
        <v>0</v>
      </c>
      <c r="L4201" s="109">
        <f t="shared" si="270"/>
        <v>396078</v>
      </c>
      <c r="M4201" s="110">
        <f t="shared" si="271"/>
        <v>3.0195169552319302E-07</v>
      </c>
      <c r="N4201" s="33" t="s">
        <v>4892</v>
      </c>
      <c r="O4201" s="33">
        <f>+'Categorias-9 feb-Depurado'!Y4200</f>
        <v>83.037831378345231</v>
      </c>
      <c r="P4201" s="111">
        <f>+'Categorias-9 feb-Depurado'!AC4200</f>
        <v>44956</v>
      </c>
      <c r="Q4201" s="111">
        <f>+'Categorias-9 feb-Depurado'!AE4200</f>
        <v>44986</v>
      </c>
      <c r="R4201" s="112" t="str">
        <f>+'Categorias-9 feb-Depurado'!AB4200</f>
        <v>Manto</v>
      </c>
    </row>
    <row r="4202" spans="2:18" s="1" customFormat="1" ht="14.5" hidden="1">
      <c r="B4202" s="57" t="str">
        <f>+'Categorias-9 feb-Depurado'!B4201</f>
        <v>AEROVIAS DEL CONTINENTE AMERICANO SA AVIANCA</v>
      </c>
      <c r="C4202" s="30" t="s">
        <v>4900</v>
      </c>
      <c r="D4202" s="31">
        <v>5</v>
      </c>
      <c r="E4202" s="30" t="str">
        <f>+'Categorias-9 feb-Depurado'!E4201</f>
        <v>890100577-6</v>
      </c>
      <c r="F4202" s="30" t="str">
        <f>+'Categorias-9 feb-Depurado'!F4201</f>
        <v>CL 64 A 94 69</v>
      </c>
      <c r="G4202" s="30" t="str">
        <f>+'Categorias-9 feb-Depurado'!G4201</f>
        <v>BOGOTA DC</v>
      </c>
      <c r="H4202" s="30" t="str">
        <f>+'Categorias-9 feb-Depurado'!H4201</f>
        <v>FI10664570</v>
      </c>
      <c r="I4202" s="107">
        <f>+'Categorias-9 feb-Depurado'!R4201</f>
        <v>378403</v>
      </c>
      <c r="J4202" s="108">
        <f t="shared" si="268"/>
        <v>0</v>
      </c>
      <c r="K4202" s="107">
        <f t="shared" si="269"/>
        <v>0</v>
      </c>
      <c r="L4202" s="109">
        <f t="shared" si="270"/>
        <v>378403</v>
      </c>
      <c r="M4202" s="110">
        <f t="shared" si="271"/>
        <v>2.8847708643515372E-07</v>
      </c>
      <c r="N4202" s="33" t="s">
        <v>4892</v>
      </c>
      <c r="O4202" s="33">
        <f>+'Categorias-9 feb-Depurado'!Y4201</f>
        <v>79.33226411732025</v>
      </c>
      <c r="P4202" s="111">
        <f>+'Categorias-9 feb-Depurado'!AC4201</f>
        <v>44958</v>
      </c>
      <c r="Q4202" s="111">
        <f>+'Categorias-9 feb-Depurado'!AE4201</f>
        <v>44988</v>
      </c>
      <c r="R4202" s="112" t="str">
        <f>+'Categorias-9 feb-Depurado'!AB4201</f>
        <v>Manto</v>
      </c>
    </row>
    <row r="4203" spans="2:18" s="1" customFormat="1" ht="14.5" hidden="1">
      <c r="B4203" s="57" t="str">
        <f>+'Categorias-9 feb-Depurado'!B4202</f>
        <v>AEROVIAS DEL CONTINENTE AMERICANO SA AVIANCA</v>
      </c>
      <c r="C4203" s="30" t="s">
        <v>4900</v>
      </c>
      <c r="D4203" s="31">
        <v>5</v>
      </c>
      <c r="E4203" s="30" t="str">
        <f>+'Categorias-9 feb-Depurado'!E4202</f>
        <v>890100577-6</v>
      </c>
      <c r="F4203" s="30" t="str">
        <f>+'Categorias-9 feb-Depurado'!F4202</f>
        <v>CL 64 A 94 69</v>
      </c>
      <c r="G4203" s="30" t="str">
        <f>+'Categorias-9 feb-Depurado'!G4202</f>
        <v>BOGOTA DC</v>
      </c>
      <c r="H4203" s="30" t="str">
        <f>+'Categorias-9 feb-Depurado'!H4202</f>
        <v>FI10664572</v>
      </c>
      <c r="I4203" s="107">
        <f>+'Categorias-9 feb-Depurado'!R4202</f>
        <v>714000</v>
      </c>
      <c r="J4203" s="108">
        <f t="shared" si="268"/>
        <v>0</v>
      </c>
      <c r="K4203" s="107">
        <f t="shared" si="269"/>
        <v>0</v>
      </c>
      <c r="L4203" s="109">
        <f t="shared" si="270"/>
        <v>714000</v>
      </c>
      <c r="M4203" s="110">
        <f t="shared" si="271"/>
        <v>5.4432084236832098E-07</v>
      </c>
      <c r="N4203" s="33" t="s">
        <v>4892</v>
      </c>
      <c r="O4203" s="33">
        <f>+'Categorias-9 feb-Depurado'!Y4202</f>
        <v>149.69024183150412</v>
      </c>
      <c r="P4203" s="111">
        <f>+'Categorias-9 feb-Depurado'!AC4202</f>
        <v>44958</v>
      </c>
      <c r="Q4203" s="111">
        <f>+'Categorias-9 feb-Depurado'!AE4202</f>
        <v>44988</v>
      </c>
      <c r="R4203" s="112" t="str">
        <f>+'Categorias-9 feb-Depurado'!AB4202</f>
        <v>Manto</v>
      </c>
    </row>
    <row r="4204" spans="2:18" s="1" customFormat="1" ht="14.5" hidden="1">
      <c r="B4204" s="57" t="str">
        <f>+'Categorias-9 feb-Depurado'!B4203</f>
        <v>AEROVIAS DEL CONTINENTE AMERICANO SA AVIANCA</v>
      </c>
      <c r="C4204" s="30" t="s">
        <v>4900</v>
      </c>
      <c r="D4204" s="31">
        <v>5</v>
      </c>
      <c r="E4204" s="30" t="str">
        <f>+'Categorias-9 feb-Depurado'!E4203</f>
        <v>890100577-6</v>
      </c>
      <c r="F4204" s="30" t="str">
        <f>+'Categorias-9 feb-Depurado'!F4203</f>
        <v>CL 64 A 94 69</v>
      </c>
      <c r="G4204" s="30" t="str">
        <f>+'Categorias-9 feb-Depurado'!G4203</f>
        <v>BOGOTA DC</v>
      </c>
      <c r="H4204" s="30" t="str">
        <f>+'Categorias-9 feb-Depurado'!H4203</f>
        <v>FI10664571</v>
      </c>
      <c r="I4204" s="107">
        <f>+'Categorias-9 feb-Depurado'!R4203</f>
        <v>714000</v>
      </c>
      <c r="J4204" s="108">
        <f t="shared" si="268"/>
        <v>0</v>
      </c>
      <c r="K4204" s="107">
        <f t="shared" si="269"/>
        <v>0</v>
      </c>
      <c r="L4204" s="109">
        <f t="shared" si="270"/>
        <v>714000</v>
      </c>
      <c r="M4204" s="110">
        <f t="shared" si="271"/>
        <v>5.4432084236832098E-07</v>
      </c>
      <c r="N4204" s="33" t="s">
        <v>4892</v>
      </c>
      <c r="O4204" s="33">
        <f>+'Categorias-9 feb-Depurado'!Y4203</f>
        <v>149.69024183150412</v>
      </c>
      <c r="P4204" s="111">
        <f>+'Categorias-9 feb-Depurado'!AC4203</f>
        <v>44958</v>
      </c>
      <c r="Q4204" s="111">
        <f>+'Categorias-9 feb-Depurado'!AE4203</f>
        <v>44988</v>
      </c>
      <c r="R4204" s="112" t="str">
        <f>+'Categorias-9 feb-Depurado'!AB4203</f>
        <v>Manto</v>
      </c>
    </row>
    <row r="4205" spans="2:18" s="1" customFormat="1" ht="14.5" hidden="1">
      <c r="B4205" s="57" t="str">
        <f>+'Categorias-9 feb-Depurado'!B4204</f>
        <v>AEROVIAS DEL CONTINENTE AMERICANO SA AVIANCA</v>
      </c>
      <c r="C4205" s="30" t="s">
        <v>4900</v>
      </c>
      <c r="D4205" s="31">
        <v>5</v>
      </c>
      <c r="E4205" s="30" t="str">
        <f>+'Categorias-9 feb-Depurado'!E4204</f>
        <v>890100577-6</v>
      </c>
      <c r="F4205" s="30" t="str">
        <f>+'Categorias-9 feb-Depurado'!F4204</f>
        <v>CL 64 A 94 69</v>
      </c>
      <c r="G4205" s="30" t="str">
        <f>+'Categorias-9 feb-Depurado'!G4204</f>
        <v>BOGOTA DC</v>
      </c>
      <c r="H4205" s="30" t="str">
        <f>+'Categorias-9 feb-Depurado'!H4204</f>
        <v>FI10664665</v>
      </c>
      <c r="I4205" s="107">
        <f>+'Categorias-9 feb-Depurado'!R4204</f>
        <v>807677</v>
      </c>
      <c r="J4205" s="108">
        <f t="shared" si="268"/>
        <v>0</v>
      </c>
      <c r="K4205" s="107">
        <f t="shared" si="269"/>
        <v>0</v>
      </c>
      <c r="L4205" s="109">
        <f t="shared" si="270"/>
        <v>807677</v>
      </c>
      <c r="M4205" s="110">
        <f t="shared" si="271"/>
        <v>6.1573588935786882E-07</v>
      </c>
      <c r="N4205" s="33" t="s">
        <v>4892</v>
      </c>
      <c r="O4205" s="33">
        <f>+'Categorias-9 feb-Depurado'!Y4204</f>
        <v>169.3296434898372</v>
      </c>
      <c r="P4205" s="111">
        <f>+'Categorias-9 feb-Depurado'!AC4204</f>
        <v>44963</v>
      </c>
      <c r="Q4205" s="111">
        <f>+'Categorias-9 feb-Depurado'!AE4204</f>
        <v>44993</v>
      </c>
      <c r="R4205" s="112" t="str">
        <f>+'Categorias-9 feb-Depurado'!AB4204</f>
        <v>Manto</v>
      </c>
    </row>
    <row r="4206" spans="2:18" s="1" customFormat="1" ht="14.5" hidden="1">
      <c r="B4206" s="57" t="str">
        <f>+'Categorias-9 feb-Depurado'!B4205</f>
        <v>AEROVIAS DEL CONTINENTE AMERICANO SA AVIANCA</v>
      </c>
      <c r="C4206" s="30" t="s">
        <v>4900</v>
      </c>
      <c r="D4206" s="31">
        <v>5</v>
      </c>
      <c r="E4206" s="30" t="str">
        <f>+'Categorias-9 feb-Depurado'!E4205</f>
        <v>890100577-6</v>
      </c>
      <c r="F4206" s="30" t="str">
        <f>+'Categorias-9 feb-Depurado'!F4205</f>
        <v>CL 64 A 94 69</v>
      </c>
      <c r="G4206" s="30" t="str">
        <f>+'Categorias-9 feb-Depurado'!G4205</f>
        <v>BOGOTA DC</v>
      </c>
      <c r="H4206" s="30" t="str">
        <f>+'Categorias-9 feb-Depurado'!H4205</f>
        <v>FI10664664</v>
      </c>
      <c r="I4206" s="107">
        <f>+'Categorias-9 feb-Depurado'!R4205</f>
        <v>807677</v>
      </c>
      <c r="J4206" s="108">
        <f t="shared" si="268"/>
        <v>0</v>
      </c>
      <c r="K4206" s="107">
        <f t="shared" si="269"/>
        <v>0</v>
      </c>
      <c r="L4206" s="109">
        <f t="shared" si="270"/>
        <v>807677</v>
      </c>
      <c r="M4206" s="110">
        <f t="shared" si="271"/>
        <v>6.1573588935786882E-07</v>
      </c>
      <c r="N4206" s="33" t="s">
        <v>4892</v>
      </c>
      <c r="O4206" s="33">
        <f>+'Categorias-9 feb-Depurado'!Y4205</f>
        <v>169.3296434898372</v>
      </c>
      <c r="P4206" s="111">
        <f>+'Categorias-9 feb-Depurado'!AC4205</f>
        <v>44963</v>
      </c>
      <c r="Q4206" s="111">
        <f>+'Categorias-9 feb-Depurado'!AE4205</f>
        <v>44993</v>
      </c>
      <c r="R4206" s="112" t="str">
        <f>+'Categorias-9 feb-Depurado'!AB4205</f>
        <v>Manto</v>
      </c>
    </row>
    <row r="4207" spans="2:18" s="1" customFormat="1" ht="14.5" hidden="1">
      <c r="B4207" s="57" t="str">
        <f>+'Categorias-9 feb-Depurado'!B4206</f>
        <v>AEROVIAS DEL CONTINENTE AMERICANO SA AVIANCA</v>
      </c>
      <c r="C4207" s="30" t="s">
        <v>4900</v>
      </c>
      <c r="D4207" s="31">
        <v>5</v>
      </c>
      <c r="E4207" s="30" t="str">
        <f>+'Categorias-9 feb-Depurado'!E4206</f>
        <v>890100577-6</v>
      </c>
      <c r="F4207" s="30" t="str">
        <f>+'Categorias-9 feb-Depurado'!F4206</f>
        <v>CL 64 A 94 69</v>
      </c>
      <c r="G4207" s="30" t="str">
        <f>+'Categorias-9 feb-Depurado'!G4206</f>
        <v>BOGOTA DC</v>
      </c>
      <c r="H4207" s="30" t="str">
        <f>+'Categorias-9 feb-Depurado'!H4206</f>
        <v>FI10664792</v>
      </c>
      <c r="I4207" s="107">
        <f>+'Categorias-9 feb-Depurado'!R4206</f>
        <v>807677</v>
      </c>
      <c r="J4207" s="108">
        <f t="shared" si="268"/>
        <v>0</v>
      </c>
      <c r="K4207" s="107">
        <f t="shared" si="269"/>
        <v>0</v>
      </c>
      <c r="L4207" s="109">
        <f t="shared" si="270"/>
        <v>807677</v>
      </c>
      <c r="M4207" s="110">
        <f t="shared" si="271"/>
        <v>6.1573588935786882E-07</v>
      </c>
      <c r="N4207" s="33" t="s">
        <v>4892</v>
      </c>
      <c r="O4207" s="33">
        <f>+'Categorias-9 feb-Depurado'!Y4206</f>
        <v>169.3296434898372</v>
      </c>
      <c r="P4207" s="111">
        <f>+'Categorias-9 feb-Depurado'!AC4206</f>
        <v>44965</v>
      </c>
      <c r="Q4207" s="111">
        <f>+'Categorias-9 feb-Depurado'!AE4206</f>
        <v>44995</v>
      </c>
      <c r="R4207" s="112" t="str">
        <f>+'Categorias-9 feb-Depurado'!AB4206</f>
        <v>Manto</v>
      </c>
    </row>
    <row r="4208" spans="2:18" s="1" customFormat="1" ht="14.5" hidden="1">
      <c r="B4208" s="57" t="str">
        <f>+'Categorias-9 feb-Depurado'!B4207</f>
        <v>CBPAL MAINTENANCE SAS</v>
      </c>
      <c r="C4208" s="30" t="s">
        <v>4900</v>
      </c>
      <c r="D4208" s="31">
        <v>5</v>
      </c>
      <c r="E4208" s="30" t="str">
        <f>+'Categorias-9 feb-Depurado'!E4207</f>
        <v>900448903-4</v>
      </c>
      <c r="F4208" s="30" t="str">
        <f>+'Categorias-9 feb-Depurado'!F4207</f>
        <v xml:space="preserve">CR 91 C 5 A 45 SUR </v>
      </c>
      <c r="G4208" s="30" t="str">
        <f>+'Categorias-9 feb-Depurado'!G4207</f>
        <v>169</v>
      </c>
      <c r="H4208" s="30" t="str">
        <f>+'Categorias-9 feb-Depurado'!H4207</f>
        <v>FVE6</v>
      </c>
      <c r="I4208" s="107">
        <f>+'Categorias-9 feb-Depurado'!R4207</f>
        <v>718834</v>
      </c>
      <c r="J4208" s="108">
        <f t="shared" si="268"/>
        <v>718834</v>
      </c>
      <c r="K4208" s="107">
        <f t="shared" si="269"/>
        <v>23913.844620882555</v>
      </c>
      <c r="L4208" s="109">
        <f t="shared" si="270"/>
        <v>742747.84462088253</v>
      </c>
      <c r="M4208" s="110">
        <f t="shared" si="271"/>
        <v>5.6623688018388453E-07</v>
      </c>
      <c r="N4208" s="33" t="s">
        <v>4892</v>
      </c>
      <c r="O4208" s="33">
        <f>+'Categorias-9 feb-Depurado'!Y4207</f>
        <v>150.7036908917471</v>
      </c>
      <c r="P4208" s="111">
        <f>+'Categorias-9 feb-Depurado'!AC4207</f>
        <v>44810</v>
      </c>
      <c r="Q4208" s="111">
        <f>+'Categorias-9 feb-Depurado'!AE4207</f>
        <v>44870</v>
      </c>
      <c r="R4208" s="112" t="str">
        <f>+'Categorias-9 feb-Depurado'!AB4207</f>
        <v>Manto</v>
      </c>
    </row>
    <row r="4209" spans="2:18" s="1" customFormat="1" ht="14.5" hidden="1">
      <c r="B4209" s="57" t="str">
        <f>+'Categorias-9 feb-Depurado'!B4208</f>
        <v>CBPAL MAINTENANCE SAS</v>
      </c>
      <c r="C4209" s="30" t="s">
        <v>4900</v>
      </c>
      <c r="D4209" s="31">
        <v>5</v>
      </c>
      <c r="E4209" s="30" t="str">
        <f>+'Categorias-9 feb-Depurado'!E4208</f>
        <v>900448903-4</v>
      </c>
      <c r="F4209" s="30" t="str">
        <f>+'Categorias-9 feb-Depurado'!F4208</f>
        <v xml:space="preserve">CR 91 C 5 A 45 SUR </v>
      </c>
      <c r="G4209" s="30" t="str">
        <f>+'Categorias-9 feb-Depurado'!G4208</f>
        <v>169</v>
      </c>
      <c r="H4209" s="30" t="str">
        <f>+'Categorias-9 feb-Depurado'!H4208</f>
        <v>FVE35</v>
      </c>
      <c r="I4209" s="107">
        <f>+'Categorias-9 feb-Depurado'!R4208</f>
        <v>244605</v>
      </c>
      <c r="J4209" s="108">
        <f t="shared" si="268"/>
        <v>244605</v>
      </c>
      <c r="K4209" s="107">
        <f t="shared" si="269"/>
        <v>5821.7819952131158</v>
      </c>
      <c r="L4209" s="109">
        <f t="shared" si="270"/>
        <v>250426.78199521312</v>
      </c>
      <c r="M4209" s="110">
        <f t="shared" si="271"/>
        <v>1.9091388925381271E-07</v>
      </c>
      <c r="N4209" s="33" t="s">
        <v>4892</v>
      </c>
      <c r="O4209" s="33">
        <f>+'Categorias-9 feb-Depurado'!Y4208</f>
        <v>51.281486839208775</v>
      </c>
      <c r="P4209" s="111">
        <f>+'Categorias-9 feb-Depurado'!AC4208</f>
        <v>44837</v>
      </c>
      <c r="Q4209" s="111">
        <f>+'Categorias-9 feb-Depurado'!AE4208</f>
        <v>44897</v>
      </c>
      <c r="R4209" s="112" t="str">
        <f>+'Categorias-9 feb-Depurado'!AB4208</f>
        <v>Manto</v>
      </c>
    </row>
    <row r="4210" spans="2:18" s="1" customFormat="1" ht="14.5" hidden="1">
      <c r="B4210" s="57" t="str">
        <f>+'Categorias-9 feb-Depurado'!B4209</f>
        <v>CBPAL MAINTENANCE SAS</v>
      </c>
      <c r="C4210" s="30" t="s">
        <v>4900</v>
      </c>
      <c r="D4210" s="31">
        <v>5</v>
      </c>
      <c r="E4210" s="30" t="str">
        <f>+'Categorias-9 feb-Depurado'!E4209</f>
        <v>900448903-4</v>
      </c>
      <c r="F4210" s="30" t="str">
        <f>+'Categorias-9 feb-Depurado'!F4209</f>
        <v xml:space="preserve">CR 91 C 5 A 45 SUR </v>
      </c>
      <c r="G4210" s="30" t="str">
        <f>+'Categorias-9 feb-Depurado'!G4209</f>
        <v>169</v>
      </c>
      <c r="H4210" s="30" t="str">
        <f>+'Categorias-9 feb-Depurado'!H4209</f>
        <v>FVE88</v>
      </c>
      <c r="I4210" s="107">
        <f>+'Categorias-9 feb-Depurado'!R4209</f>
        <v>1445827</v>
      </c>
      <c r="J4210" s="108">
        <f t="shared" si="268"/>
        <v>1445827</v>
      </c>
      <c r="K4210" s="107">
        <f t="shared" si="269"/>
        <v>4442.7207826395907</v>
      </c>
      <c r="L4210" s="109">
        <f t="shared" si="270"/>
        <v>1450269.7207826397</v>
      </c>
      <c r="M4210" s="110">
        <f t="shared" si="271"/>
        <v>1.1056190981480058E-06</v>
      </c>
      <c r="N4210" s="33" t="s">
        <v>4892</v>
      </c>
      <c r="O4210" s="33">
        <f>+'Categorias-9 feb-Depurado'!Y4209</f>
        <v>303.11791775422705</v>
      </c>
      <c r="P4210" s="111">
        <f>+'Categorias-9 feb-Depurado'!AC4209</f>
        <v>44897</v>
      </c>
      <c r="Q4210" s="111">
        <f>+'Categorias-9 feb-Depurado'!AE4209</f>
        <v>44957</v>
      </c>
      <c r="R4210" s="112" t="str">
        <f>+'Categorias-9 feb-Depurado'!AB4209</f>
        <v>Manto</v>
      </c>
    </row>
    <row r="4211" spans="2:18" s="1" customFormat="1" ht="14.5" hidden="1">
      <c r="B4211" s="57" t="str">
        <f>+'Categorias-9 feb-Depurado'!B4210</f>
        <v>CBPAL MAINTENANCE SAS</v>
      </c>
      <c r="C4211" s="30" t="s">
        <v>4900</v>
      </c>
      <c r="D4211" s="31">
        <v>5</v>
      </c>
      <c r="E4211" s="30" t="str">
        <f>+'Categorias-9 feb-Depurado'!E4210</f>
        <v>900448903-4</v>
      </c>
      <c r="F4211" s="30" t="str">
        <f>+'Categorias-9 feb-Depurado'!F4210</f>
        <v xml:space="preserve">CR 91 C 5 A 45 SUR </v>
      </c>
      <c r="G4211" s="30" t="str">
        <f>+'Categorias-9 feb-Depurado'!G4210</f>
        <v>169</v>
      </c>
      <c r="H4211" s="30" t="str">
        <f>+'Categorias-9 feb-Depurado'!H4210</f>
        <v>FVE99</v>
      </c>
      <c r="I4211" s="107">
        <f>+'Categorias-9 feb-Depurado'!R4210</f>
        <v>233486</v>
      </c>
      <c r="J4211" s="108">
        <f t="shared" si="268"/>
        <v>0</v>
      </c>
      <c r="K4211" s="107">
        <f t="shared" si="269"/>
        <v>0</v>
      </c>
      <c r="L4211" s="109">
        <f t="shared" si="270"/>
        <v>233486</v>
      </c>
      <c r="M4211" s="110">
        <f t="shared" si="271"/>
        <v>1.7799901428740866E-07</v>
      </c>
      <c r="N4211" s="33" t="s">
        <v>4892</v>
      </c>
      <c r="O4211" s="33">
        <f>+'Categorias-9 feb-Depurado'!Y4210</f>
        <v>48.950386280490996</v>
      </c>
      <c r="P4211" s="111">
        <f>+'Categorias-9 feb-Depurado'!AC4210</f>
        <v>44909</v>
      </c>
      <c r="Q4211" s="111">
        <f>+'Categorias-9 feb-Depurado'!AE4210</f>
        <v>44969</v>
      </c>
      <c r="R4211" s="112" t="str">
        <f>+'Categorias-9 feb-Depurado'!AB4210</f>
        <v>Manto</v>
      </c>
    </row>
    <row r="4212" spans="2:18" s="1" customFormat="1" ht="14.5" hidden="1">
      <c r="B4212" s="57" t="str">
        <f>+'Categorias-9 feb-Depurado'!B4211</f>
        <v>CBPAL MAINTENANCE SAS</v>
      </c>
      <c r="C4212" s="30" t="s">
        <v>4900</v>
      </c>
      <c r="D4212" s="31">
        <v>5</v>
      </c>
      <c r="E4212" s="30" t="str">
        <f>+'Categorias-9 feb-Depurado'!E4211</f>
        <v>900448903-4</v>
      </c>
      <c r="F4212" s="30" t="str">
        <f>+'Categorias-9 feb-Depurado'!F4211</f>
        <v xml:space="preserve">CR 91 C 5 A 45 SUR </v>
      </c>
      <c r="G4212" s="30" t="str">
        <f>+'Categorias-9 feb-Depurado'!G4211</f>
        <v>169</v>
      </c>
      <c r="H4212" s="30" t="str">
        <f>+'Categorias-9 feb-Depurado'!H4211</f>
        <v>FVE105</v>
      </c>
      <c r="I4212" s="107">
        <f>+'Categorias-9 feb-Depurado'!R4211</f>
        <v>1034011</v>
      </c>
      <c r="J4212" s="108">
        <f t="shared" si="268"/>
        <v>0</v>
      </c>
      <c r="K4212" s="107">
        <f t="shared" si="269"/>
        <v>0</v>
      </c>
      <c r="L4212" s="109">
        <f t="shared" si="270"/>
        <v>1034011</v>
      </c>
      <c r="M4212" s="110">
        <f t="shared" si="271"/>
        <v>7.8828254697214272E-07</v>
      </c>
      <c r="N4212" s="33" t="s">
        <v>4892</v>
      </c>
      <c r="O4212" s="33">
        <f>+'Categorias-9 feb-Depurado'!Y4211</f>
        <v>216.78061154962941</v>
      </c>
      <c r="P4212" s="111">
        <f>+'Categorias-9 feb-Depurado'!AC4211</f>
        <v>44916</v>
      </c>
      <c r="Q4212" s="111">
        <f>+'Categorias-9 feb-Depurado'!AE4211</f>
        <v>44976</v>
      </c>
      <c r="R4212" s="112" t="str">
        <f>+'Categorias-9 feb-Depurado'!AB4211</f>
        <v>Manto</v>
      </c>
    </row>
    <row r="4213" spans="2:18" s="1" customFormat="1" ht="14.5" hidden="1">
      <c r="B4213" s="57" t="str">
        <f>+'Categorias-9 feb-Depurado'!B4212</f>
        <v>CBPAL MAINTENANCE SAS</v>
      </c>
      <c r="C4213" s="30" t="s">
        <v>4900</v>
      </c>
      <c r="D4213" s="31">
        <v>5</v>
      </c>
      <c r="E4213" s="30" t="str">
        <f>+'Categorias-9 feb-Depurado'!E4212</f>
        <v>900448903-4</v>
      </c>
      <c r="F4213" s="30" t="str">
        <f>+'Categorias-9 feb-Depurado'!F4212</f>
        <v xml:space="preserve">CR 91 C 5 A 45 SUR </v>
      </c>
      <c r="G4213" s="30" t="str">
        <f>+'Categorias-9 feb-Depurado'!G4212</f>
        <v>169</v>
      </c>
      <c r="H4213" s="30" t="str">
        <f>+'Categorias-9 feb-Depurado'!H4212</f>
        <v>FVE108</v>
      </c>
      <c r="I4213" s="107">
        <f>+'Categorias-9 feb-Depurado'!R4212</f>
        <v>502059</v>
      </c>
      <c r="J4213" s="108">
        <f t="shared" si="268"/>
        <v>0</v>
      </c>
      <c r="K4213" s="107">
        <f t="shared" si="269"/>
        <v>0</v>
      </c>
      <c r="L4213" s="109">
        <f t="shared" si="270"/>
        <v>502059</v>
      </c>
      <c r="M4213" s="110">
        <f t="shared" si="271"/>
        <v>3.8274674761708242E-07</v>
      </c>
      <c r="N4213" s="33" t="s">
        <v>4892</v>
      </c>
      <c r="O4213" s="33">
        <f>+'Categorias-9 feb-Depurado'!Y4212</f>
        <v>105.2567690807887</v>
      </c>
      <c r="P4213" s="111">
        <f>+'Categorias-9 feb-Depurado'!AC4212</f>
        <v>44918</v>
      </c>
      <c r="Q4213" s="111">
        <f>+'Categorias-9 feb-Depurado'!AE4212</f>
        <v>44978</v>
      </c>
      <c r="R4213" s="112" t="str">
        <f>+'Categorias-9 feb-Depurado'!AB4212</f>
        <v>Manto</v>
      </c>
    </row>
    <row r="4214" spans="2:18" s="1" customFormat="1" ht="14.5" hidden="1">
      <c r="B4214" s="57" t="str">
        <f>+'Categorias-9 feb-Depurado'!B4213</f>
        <v>CBPAL MAINTENANCE SAS</v>
      </c>
      <c r="C4214" s="30" t="s">
        <v>4900</v>
      </c>
      <c r="D4214" s="31">
        <v>5</v>
      </c>
      <c r="E4214" s="30" t="str">
        <f>+'Categorias-9 feb-Depurado'!E4213</f>
        <v>900448903-4</v>
      </c>
      <c r="F4214" s="30" t="str">
        <f>+'Categorias-9 feb-Depurado'!F4213</f>
        <v xml:space="preserve">CR 91 C 5 A 45 SUR </v>
      </c>
      <c r="G4214" s="30" t="str">
        <f>+'Categorias-9 feb-Depurado'!G4213</f>
        <v>169</v>
      </c>
      <c r="H4214" s="30" t="str">
        <f>+'Categorias-9 feb-Depurado'!H4213</f>
        <v>FVE121</v>
      </c>
      <c r="I4214" s="107">
        <f>+'Categorias-9 feb-Depurado'!R4213</f>
        <v>1090346</v>
      </c>
      <c r="J4214" s="108">
        <f t="shared" si="268"/>
        <v>0</v>
      </c>
      <c r="K4214" s="107">
        <f t="shared" si="269"/>
        <v>0</v>
      </c>
      <c r="L4214" s="109">
        <f t="shared" si="270"/>
        <v>1090346</v>
      </c>
      <c r="M4214" s="110">
        <f t="shared" si="271"/>
        <v>8.3122976637665169E-07</v>
      </c>
      <c r="N4214" s="33" t="s">
        <v>4892</v>
      </c>
      <c r="O4214" s="33">
        <f>+'Categorias-9 feb-Depurado'!Y4213</f>
        <v>228.59125549021456</v>
      </c>
      <c r="P4214" s="111">
        <f>+'Categorias-9 feb-Depurado'!AC4213</f>
        <v>44944</v>
      </c>
      <c r="Q4214" s="111">
        <f>+'Categorias-9 feb-Depurado'!AE4213</f>
        <v>45004</v>
      </c>
      <c r="R4214" s="112" t="str">
        <f>+'Categorias-9 feb-Depurado'!AB4213</f>
        <v>Manto</v>
      </c>
    </row>
    <row r="4215" spans="2:18" s="1" customFormat="1" ht="14.5" hidden="1">
      <c r="B4215" s="57" t="str">
        <f>+'Categorias-9 feb-Depurado'!B4214</f>
        <v>CBPAL MAINTENANCE SAS</v>
      </c>
      <c r="C4215" s="30" t="s">
        <v>4900</v>
      </c>
      <c r="D4215" s="31">
        <v>5</v>
      </c>
      <c r="E4215" s="30" t="str">
        <f>+'Categorias-9 feb-Depurado'!E4214</f>
        <v>900448903-4</v>
      </c>
      <c r="F4215" s="30" t="str">
        <f>+'Categorias-9 feb-Depurado'!F4214</f>
        <v xml:space="preserve">CR 91 C 5 A 45 SUR </v>
      </c>
      <c r="G4215" s="30" t="str">
        <f>+'Categorias-9 feb-Depurado'!G4214</f>
        <v>169</v>
      </c>
      <c r="H4215" s="30" t="str">
        <f>+'Categorias-9 feb-Depurado'!H4214</f>
        <v>FVE127</v>
      </c>
      <c r="I4215" s="107">
        <f>+'Categorias-9 feb-Depurado'!R4214</f>
        <v>448475</v>
      </c>
      <c r="J4215" s="108">
        <f t="shared" si="268"/>
        <v>0</v>
      </c>
      <c r="K4215" s="107">
        <f t="shared" si="269"/>
        <v>0</v>
      </c>
      <c r="L4215" s="109">
        <f t="shared" si="270"/>
        <v>448475</v>
      </c>
      <c r="M4215" s="110">
        <f t="shared" si="271"/>
        <v>3.4189676439934557E-07</v>
      </c>
      <c r="N4215" s="33" t="s">
        <v>4892</v>
      </c>
      <c r="O4215" s="33">
        <f>+'Categorias-9 feb-Depurado'!Y4214</f>
        <v>94.022872836672008</v>
      </c>
      <c r="P4215" s="111">
        <f>+'Categorias-9 feb-Depurado'!AC4214</f>
        <v>44949</v>
      </c>
      <c r="Q4215" s="111">
        <f>+'Categorias-9 feb-Depurado'!AE4214</f>
        <v>45009</v>
      </c>
      <c r="R4215" s="112" t="str">
        <f>+'Categorias-9 feb-Depurado'!AB4214</f>
        <v>Manto</v>
      </c>
    </row>
    <row r="4216" spans="2:18" s="1" customFormat="1" ht="14.5" hidden="1">
      <c r="B4216" s="57" t="str">
        <f>+'Categorias-9 feb-Depurado'!B4215</f>
        <v>CBPAL MAINTENANCE SAS</v>
      </c>
      <c r="C4216" s="30" t="s">
        <v>4900</v>
      </c>
      <c r="D4216" s="31">
        <v>5</v>
      </c>
      <c r="E4216" s="30" t="str">
        <f>+'Categorias-9 feb-Depurado'!E4215</f>
        <v>900448903-4</v>
      </c>
      <c r="F4216" s="30" t="str">
        <f>+'Categorias-9 feb-Depurado'!F4215</f>
        <v xml:space="preserve">CR 91 C 5 A 45 SUR </v>
      </c>
      <c r="G4216" s="30" t="str">
        <f>+'Categorias-9 feb-Depurado'!G4215</f>
        <v>169</v>
      </c>
      <c r="H4216" s="30" t="str">
        <f>+'Categorias-9 feb-Depurado'!H4215</f>
        <v>FVE138</v>
      </c>
      <c r="I4216" s="107">
        <f>+'Categorias-9 feb-Depurado'!R4215</f>
        <v>113050</v>
      </c>
      <c r="J4216" s="108">
        <f t="shared" si="268"/>
        <v>0</v>
      </c>
      <c r="K4216" s="107">
        <f t="shared" si="269"/>
        <v>0</v>
      </c>
      <c r="L4216" s="109">
        <f t="shared" si="270"/>
        <v>113050</v>
      </c>
      <c r="M4216" s="110">
        <f t="shared" si="271"/>
        <v>8.6184133374984151E-08</v>
      </c>
      <c r="N4216" s="33" t="s">
        <v>4892</v>
      </c>
      <c r="O4216" s="33">
        <f>+'Categorias-9 feb-Depurado'!Y4215</f>
        <v>23.700954956654819</v>
      </c>
      <c r="P4216" s="111">
        <f>+'Categorias-9 feb-Depurado'!AC4215</f>
        <v>44958</v>
      </c>
      <c r="Q4216" s="111">
        <f>+'Categorias-9 feb-Depurado'!AE4215</f>
        <v>45018</v>
      </c>
      <c r="R4216" s="112" t="str">
        <f>+'Categorias-9 feb-Depurado'!AB4215</f>
        <v>Manto</v>
      </c>
    </row>
    <row r="4217" spans="2:18" s="1" customFormat="1" ht="14.5" hidden="1">
      <c r="B4217" s="57" t="str">
        <f>+'Categorias-9 feb-Depurado'!B4216</f>
        <v>CBPAL MAINTENANCE SAS</v>
      </c>
      <c r="C4217" s="30" t="s">
        <v>4900</v>
      </c>
      <c r="D4217" s="31">
        <v>5</v>
      </c>
      <c r="E4217" s="30" t="str">
        <f>+'Categorias-9 feb-Depurado'!E4216</f>
        <v>900448903-4</v>
      </c>
      <c r="F4217" s="30" t="str">
        <f>+'Categorias-9 feb-Depurado'!F4216</f>
        <v xml:space="preserve">CR 91 C 5 A 45 SUR </v>
      </c>
      <c r="G4217" s="30" t="str">
        <f>+'Categorias-9 feb-Depurado'!G4216</f>
        <v>169</v>
      </c>
      <c r="H4217" s="30" t="str">
        <f>+'Categorias-9 feb-Depurado'!H4216</f>
        <v>FVE140</v>
      </c>
      <c r="I4217" s="107">
        <f>+'Categorias-9 feb-Depurado'!R4216</f>
        <v>233486</v>
      </c>
      <c r="J4217" s="108">
        <f t="shared" si="268"/>
        <v>0</v>
      </c>
      <c r="K4217" s="107">
        <f t="shared" si="269"/>
        <v>0</v>
      </c>
      <c r="L4217" s="109">
        <f t="shared" si="270"/>
        <v>233486</v>
      </c>
      <c r="M4217" s="110">
        <f t="shared" si="271"/>
        <v>1.7799901428740866E-07</v>
      </c>
      <c r="N4217" s="33" t="s">
        <v>4892</v>
      </c>
      <c r="O4217" s="33">
        <f>+'Categorias-9 feb-Depurado'!Y4216</f>
        <v>48.950386280490996</v>
      </c>
      <c r="P4217" s="111">
        <f>+'Categorias-9 feb-Depurado'!AC4216</f>
        <v>44960</v>
      </c>
      <c r="Q4217" s="111">
        <f>+'Categorias-9 feb-Depurado'!AE4216</f>
        <v>45020</v>
      </c>
      <c r="R4217" s="112" t="str">
        <f>+'Categorias-9 feb-Depurado'!AB4216</f>
        <v>Manto</v>
      </c>
    </row>
    <row r="4218" spans="2:18" s="1" customFormat="1" ht="14.5" hidden="1">
      <c r="B4218" s="57" t="str">
        <f>+'Categorias-9 feb-Depurado'!B4217</f>
        <v>CBPAL MAINTENANCE SAS</v>
      </c>
      <c r="C4218" s="30" t="s">
        <v>4900</v>
      </c>
      <c r="D4218" s="31">
        <v>5</v>
      </c>
      <c r="E4218" s="30" t="str">
        <f>+'Categorias-9 feb-Depurado'!E4217</f>
        <v>900448903-4</v>
      </c>
      <c r="F4218" s="30" t="str">
        <f>+'Categorias-9 feb-Depurado'!F4217</f>
        <v xml:space="preserve">CR 91 C 5 A 45 SUR </v>
      </c>
      <c r="G4218" s="30" t="str">
        <f>+'Categorias-9 feb-Depurado'!G4217</f>
        <v>169</v>
      </c>
      <c r="H4218" s="30" t="str">
        <f>+'Categorias-9 feb-Depurado'!H4217</f>
        <v>FVE146</v>
      </c>
      <c r="I4218" s="107">
        <f>+'Categorias-9 feb-Depurado'!R4217</f>
        <v>428058</v>
      </c>
      <c r="J4218" s="108">
        <f t="shared" si="268"/>
        <v>0</v>
      </c>
      <c r="K4218" s="107">
        <f t="shared" si="269"/>
        <v>0</v>
      </c>
      <c r="L4218" s="109">
        <f t="shared" si="270"/>
        <v>428058</v>
      </c>
      <c r="M4218" s="110">
        <f t="shared" si="271"/>
        <v>3.2633178031162287E-07</v>
      </c>
      <c r="N4218" s="33" t="s">
        <v>4892</v>
      </c>
      <c r="O4218" s="33">
        <f>+'Categorias-9 feb-Depurado'!Y4217</f>
        <v>89.742444730966369</v>
      </c>
      <c r="P4218" s="111">
        <f>+'Categorias-9 feb-Depurado'!AC4217</f>
        <v>44965</v>
      </c>
      <c r="Q4218" s="111">
        <f>+'Categorias-9 feb-Depurado'!AE4217</f>
        <v>45025</v>
      </c>
      <c r="R4218" s="112" t="str">
        <f>+'Categorias-9 feb-Depurado'!AB4217</f>
        <v>Manto</v>
      </c>
    </row>
    <row r="4219" spans="2:18" s="1" customFormat="1" ht="14.5" hidden="1">
      <c r="B4219" s="57" t="str">
        <f>+'Categorias-9 feb-Depurado'!B4218</f>
        <v>CENTURYLINK COLOMBIA S.A.</v>
      </c>
      <c r="C4219" s="30" t="s">
        <v>4900</v>
      </c>
      <c r="D4219" s="31">
        <v>5</v>
      </c>
      <c r="E4219" s="30" t="str">
        <f>+'Categorias-9 feb-Depurado'!E4218</f>
        <v>800136835-1</v>
      </c>
      <c r="F4219" s="30" t="str">
        <f>+'Categorias-9 feb-Depurado'!F4218</f>
        <v>CL 185 45 03 P 45</v>
      </c>
      <c r="G4219" s="30" t="str">
        <f>+'Categorias-9 feb-Depurado'!G4218</f>
        <v>169</v>
      </c>
      <c r="H4219" s="30" t="str">
        <f>+'Categorias-9 feb-Depurado'!H4218</f>
        <v>F10821</v>
      </c>
      <c r="I4219" s="107">
        <f>+'Categorias-9 feb-Depurado'!R4218</f>
        <v>54565263</v>
      </c>
      <c r="J4219" s="108">
        <f t="shared" si="268"/>
        <v>0</v>
      </c>
      <c r="K4219" s="107">
        <f t="shared" si="269"/>
        <v>0</v>
      </c>
      <c r="L4219" s="109">
        <f t="shared" si="270"/>
        <v>54565263</v>
      </c>
      <c r="M4219" s="110">
        <f t="shared" si="271"/>
        <v>4.1598053109536378E-05</v>
      </c>
      <c r="N4219" s="33" t="s">
        <v>4892</v>
      </c>
      <c r="O4219" s="33">
        <f>+'Categorias-9 feb-Depurado'!Y4218</f>
        <v>11439.618226988268</v>
      </c>
      <c r="P4219" s="111">
        <f>+'Categorias-9 feb-Depurado'!AC4218</f>
        <v>44958</v>
      </c>
      <c r="Q4219" s="111">
        <f>+'Categorias-9 feb-Depurado'!AE4218</f>
        <v>44988</v>
      </c>
      <c r="R4219" s="112" t="str">
        <f>+'Categorias-9 feb-Depurado'!AB4218</f>
        <v>Servicio Publico</v>
      </c>
    </row>
    <row r="4220" spans="2:18" s="1" customFormat="1" ht="14.5" hidden="1">
      <c r="B4220" s="57" t="str">
        <f>+'Categorias-9 feb-Depurado'!B4219</f>
        <v>CENTURYLINK COLOMBIA S.A.</v>
      </c>
      <c r="C4220" s="30" t="s">
        <v>4900</v>
      </c>
      <c r="D4220" s="31">
        <v>5</v>
      </c>
      <c r="E4220" s="30" t="str">
        <f>+'Categorias-9 feb-Depurado'!E4219</f>
        <v>800136835-1</v>
      </c>
      <c r="F4220" s="30" t="str">
        <f>+'Categorias-9 feb-Depurado'!F4219</f>
        <v>CL 185 45 03 P 45</v>
      </c>
      <c r="G4220" s="30" t="str">
        <f>+'Categorias-9 feb-Depurado'!G4219</f>
        <v>169</v>
      </c>
      <c r="H4220" s="30" t="str">
        <f>+'Categorias-9 feb-Depurado'!H4219</f>
        <v>F9583</v>
      </c>
      <c r="I4220" s="107">
        <f>+'Categorias-9 feb-Depurado'!R4219</f>
        <v>1394610</v>
      </c>
      <c r="J4220" s="108">
        <f t="shared" si="268"/>
        <v>0</v>
      </c>
      <c r="K4220" s="107">
        <f t="shared" si="269"/>
        <v>0</v>
      </c>
      <c r="L4220" s="109">
        <f t="shared" si="270"/>
        <v>1394610</v>
      </c>
      <c r="M4220" s="110">
        <f t="shared" si="271"/>
        <v>1.0631866806376528E-06</v>
      </c>
      <c r="N4220" s="33" t="s">
        <v>4892</v>
      </c>
      <c r="O4220" s="33">
        <f>+'Categorias-9 feb-Depurado'!Y4219</f>
        <v>292.38026353029966</v>
      </c>
      <c r="P4220" s="111">
        <f>+'Categorias-9 feb-Depurado'!AC4219</f>
        <v>44958</v>
      </c>
      <c r="Q4220" s="111">
        <f>+'Categorias-9 feb-Depurado'!AE4219</f>
        <v>44988</v>
      </c>
      <c r="R4220" s="112" t="str">
        <f>+'Categorias-9 feb-Depurado'!AB4219</f>
        <v>Servicio Publico</v>
      </c>
    </row>
    <row r="4221" spans="2:18" s="1" customFormat="1" ht="14.5" hidden="1">
      <c r="B4221" s="57" t="str">
        <f>+'Categorias-9 feb-Depurado'!B4220</f>
        <v>CENTURYLINK COLOMBIA S.A.</v>
      </c>
      <c r="C4221" s="30" t="s">
        <v>4900</v>
      </c>
      <c r="D4221" s="31">
        <v>5</v>
      </c>
      <c r="E4221" s="30" t="str">
        <f>+'Categorias-9 feb-Depurado'!E4220</f>
        <v>800136835-1</v>
      </c>
      <c r="F4221" s="30" t="str">
        <f>+'Categorias-9 feb-Depurado'!F4220</f>
        <v>CL 185 45 03 P 45</v>
      </c>
      <c r="G4221" s="30" t="str">
        <f>+'Categorias-9 feb-Depurado'!G4220</f>
        <v>169</v>
      </c>
      <c r="H4221" s="30" t="str">
        <f>+'Categorias-9 feb-Depurado'!H4220</f>
        <v>F11163</v>
      </c>
      <c r="I4221" s="107">
        <f>+'Categorias-9 feb-Depurado'!R4220</f>
        <v>17828471</v>
      </c>
      <c r="J4221" s="108">
        <f t="shared" si="268"/>
        <v>0</v>
      </c>
      <c r="K4221" s="107">
        <f t="shared" si="269"/>
        <v>0</v>
      </c>
      <c r="L4221" s="109">
        <f t="shared" si="270"/>
        <v>17828471</v>
      </c>
      <c r="M4221" s="110">
        <f t="shared" si="271"/>
        <v>1.3591608337337789E-05</v>
      </c>
      <c r="N4221" s="33" t="s">
        <v>4892</v>
      </c>
      <c r="O4221" s="33">
        <f>+'Categorias-9 feb-Depurado'!Y4220</f>
        <v>3737.7424866610058</v>
      </c>
      <c r="P4221" s="111">
        <f>+'Categorias-9 feb-Depurado'!AC4220</f>
        <v>44966</v>
      </c>
      <c r="Q4221" s="111">
        <f>+'Categorias-9 feb-Depurado'!AE4220</f>
        <v>44996</v>
      </c>
      <c r="R4221" s="112" t="str">
        <f>+'Categorias-9 feb-Depurado'!AB4220</f>
        <v>Servicio Publico</v>
      </c>
    </row>
    <row r="4222" spans="2:18" s="1" customFormat="1" ht="14.5" hidden="1">
      <c r="B4222" s="57" t="str">
        <f>+'Categorias-9 feb-Depurado'!B4221</f>
        <v>CMC ABOGADOS SAS</v>
      </c>
      <c r="C4222" s="30" t="s">
        <v>4900</v>
      </c>
      <c r="D4222" s="31">
        <v>5</v>
      </c>
      <c r="E4222" s="30" t="str">
        <f>+'Categorias-9 feb-Depurado'!E4221</f>
        <v>900417917-4</v>
      </c>
      <c r="F4222" s="30" t="str">
        <f>+'Categorias-9 feb-Depurado'!F4221</f>
        <v>CR 37 A 8 43</v>
      </c>
      <c r="G4222" s="30" t="str">
        <f>+'Categorias-9 feb-Depurado'!G4221</f>
        <v>169</v>
      </c>
      <c r="H4222" s="30" t="str">
        <f>+'Categorias-9 feb-Depurado'!H4221</f>
        <v>FE-2091</v>
      </c>
      <c r="I4222" s="107">
        <f>+'Categorias-9 feb-Depurado'!R4221</f>
        <v>4646000</v>
      </c>
      <c r="J4222" s="108">
        <f t="shared" si="268"/>
        <v>0</v>
      </c>
      <c r="K4222" s="107">
        <f t="shared" si="269"/>
        <v>0</v>
      </c>
      <c r="L4222" s="109">
        <f t="shared" si="270"/>
        <v>4646000</v>
      </c>
      <c r="M4222" s="110">
        <f t="shared" si="271"/>
        <v>3.5418972459989064E-06</v>
      </c>
      <c r="N4222" s="33" t="s">
        <v>4892</v>
      </c>
      <c r="O4222" s="33">
        <f>+'Categorias-9 feb-Depurado'!Y4221</f>
        <v>974.03482289799467</v>
      </c>
      <c r="P4222" s="111">
        <f>+'Categorias-9 feb-Depurado'!AC4221</f>
        <v>44907</v>
      </c>
      <c r="Q4222" s="111">
        <f>+'Categorias-9 feb-Depurado'!AE4221</f>
        <v>44967</v>
      </c>
      <c r="R4222" s="112" t="str">
        <f>+'Categorias-9 feb-Depurado'!AB4221</f>
        <v>Legal</v>
      </c>
    </row>
    <row r="4223" spans="2:18" s="1" customFormat="1" ht="14.5" hidden="1">
      <c r="B4223" s="57" t="str">
        <f>+'Categorias-9 feb-Depurado'!B4222</f>
        <v>CMC ABOGADOS SAS</v>
      </c>
      <c r="C4223" s="30" t="s">
        <v>4900</v>
      </c>
      <c r="D4223" s="31">
        <v>5</v>
      </c>
      <c r="E4223" s="30" t="str">
        <f>+'Categorias-9 feb-Depurado'!E4222</f>
        <v>900417917-4</v>
      </c>
      <c r="F4223" s="30" t="str">
        <f>+'Categorias-9 feb-Depurado'!F4222</f>
        <v>CR 37 A 8 43</v>
      </c>
      <c r="G4223" s="30" t="str">
        <f>+'Categorias-9 feb-Depurado'!G4222</f>
        <v>169</v>
      </c>
      <c r="H4223" s="30" t="str">
        <f>+'Categorias-9 feb-Depurado'!H4222</f>
        <v>FE-2090</v>
      </c>
      <c r="I4223" s="107">
        <f>+'Categorias-9 feb-Depurado'!R4222</f>
        <v>20125543</v>
      </c>
      <c r="J4223" s="108">
        <f t="shared" si="268"/>
        <v>0</v>
      </c>
      <c r="K4223" s="107">
        <f t="shared" si="269"/>
        <v>0</v>
      </c>
      <c r="L4223" s="109">
        <f t="shared" si="270"/>
        <v>20125543</v>
      </c>
      <c r="M4223" s="110">
        <f t="shared" si="271"/>
        <v>1.5342790642688886E-05</v>
      </c>
      <c r="N4223" s="33" t="s">
        <v>4892</v>
      </c>
      <c r="O4223" s="33">
        <f>+'Categorias-9 feb-Depurado'!Y4222</f>
        <v>4219.3240877595726</v>
      </c>
      <c r="P4223" s="111">
        <f>+'Categorias-9 feb-Depurado'!AC4222</f>
        <v>44907</v>
      </c>
      <c r="Q4223" s="111">
        <f>+'Categorias-9 feb-Depurado'!AE4222</f>
        <v>44967</v>
      </c>
      <c r="R4223" s="112" t="str">
        <f>+'Categorias-9 feb-Depurado'!AB4222</f>
        <v>Legal</v>
      </c>
    </row>
    <row r="4224" spans="2:18" s="1" customFormat="1" ht="14.5" hidden="1">
      <c r="B4224" s="57" t="str">
        <f>+'Categorias-9 feb-Depurado'!B4223</f>
        <v>CMC ABOGADOS SAS</v>
      </c>
      <c r="C4224" s="30" t="s">
        <v>4900</v>
      </c>
      <c r="D4224" s="31">
        <v>5</v>
      </c>
      <c r="E4224" s="30" t="str">
        <f>+'Categorias-9 feb-Depurado'!E4223</f>
        <v>900417917-4</v>
      </c>
      <c r="F4224" s="30" t="str">
        <f>+'Categorias-9 feb-Depurado'!F4223</f>
        <v>CR 37 A 8 43</v>
      </c>
      <c r="G4224" s="30" t="str">
        <f>+'Categorias-9 feb-Depurado'!G4223</f>
        <v>169</v>
      </c>
      <c r="H4224" s="30" t="str">
        <f>+'Categorias-9 feb-Depurado'!H4223</f>
        <v>FE2159</v>
      </c>
      <c r="I4224" s="107">
        <f>+'Categorias-9 feb-Depurado'!R4223</f>
        <v>17221793</v>
      </c>
      <c r="J4224" s="108">
        <f t="shared" si="268"/>
        <v>0</v>
      </c>
      <c r="K4224" s="107">
        <f t="shared" si="269"/>
        <v>0</v>
      </c>
      <c r="L4224" s="109">
        <f t="shared" si="270"/>
        <v>17221793</v>
      </c>
      <c r="M4224" s="110">
        <f t="shared" si="271"/>
        <v>1.3129104863939571E-05</v>
      </c>
      <c r="N4224" s="33" t="s">
        <v>4892</v>
      </c>
      <c r="O4224" s="33">
        <f>+'Categorias-9 feb-Depurado'!Y4223</f>
        <v>3610.5523234483262</v>
      </c>
      <c r="P4224" s="111">
        <f>+'Categorias-9 feb-Depurado'!AC4223</f>
        <v>44938</v>
      </c>
      <c r="Q4224" s="111">
        <f>+'Categorias-9 feb-Depurado'!AE4223</f>
        <v>44998</v>
      </c>
      <c r="R4224" s="112" t="str">
        <f>+'Categorias-9 feb-Depurado'!AB4223</f>
        <v>Legal</v>
      </c>
    </row>
    <row r="4225" spans="2:18" s="1" customFormat="1" ht="14.5" hidden="1">
      <c r="B4225" s="57" t="str">
        <f>+'Categorias-9 feb-Depurado'!B4224</f>
        <v>CSI SERVICIOS INTEGRALES SAS</v>
      </c>
      <c r="C4225" s="30" t="s">
        <v>4900</v>
      </c>
      <c r="D4225" s="31">
        <v>5</v>
      </c>
      <c r="E4225" s="30" t="str">
        <f>+'Categorias-9 feb-Depurado'!E4224</f>
        <v>900359243-1</v>
      </c>
      <c r="F4225" s="30" t="str">
        <f>+'Categorias-9 feb-Depurado'!F4224</f>
        <v>CL 30 79 A 62</v>
      </c>
      <c r="G4225" s="30" t="str">
        <f>+'Categorias-9 feb-Depurado'!G4224</f>
        <v>169</v>
      </c>
      <c r="H4225" s="30" t="str">
        <f>+'Categorias-9 feb-Depurado'!H4224</f>
        <v>FE-19845</v>
      </c>
      <c r="I4225" s="107">
        <f>+'Categorias-9 feb-Depurado'!R4224</f>
        <v>1266847</v>
      </c>
      <c r="J4225" s="108">
        <f t="shared" si="268"/>
        <v>0</v>
      </c>
      <c r="K4225" s="107">
        <f t="shared" si="269"/>
        <v>0</v>
      </c>
      <c r="L4225" s="109">
        <f t="shared" si="270"/>
        <v>1266847</v>
      </c>
      <c r="M4225" s="110">
        <f t="shared" si="271"/>
        <v>9.6578603108092486E-07</v>
      </c>
      <c r="N4225" s="33" t="s">
        <v>4892</v>
      </c>
      <c r="O4225" s="33">
        <f>+'Categorias-9 feb-Depurado'!Y4224</f>
        <v>265.59472520100212</v>
      </c>
      <c r="P4225" s="111">
        <f>+'Categorias-9 feb-Depurado'!AC4224</f>
        <v>44907</v>
      </c>
      <c r="Q4225" s="111">
        <f>+'Categorias-9 feb-Depurado'!AE4224</f>
        <v>44967</v>
      </c>
      <c r="R4225" s="112" t="str">
        <f>+'Categorias-9 feb-Depurado'!AB4224</f>
        <v>Seguridad</v>
      </c>
    </row>
    <row r="4226" spans="2:18" s="1" customFormat="1" ht="14.5" hidden="1">
      <c r="B4226" s="57" t="str">
        <f>+'Categorias-9 feb-Depurado'!B4225</f>
        <v>CSI SERVICIOS INTEGRALES SAS</v>
      </c>
      <c r="C4226" s="30" t="s">
        <v>4900</v>
      </c>
      <c r="D4226" s="31">
        <v>5</v>
      </c>
      <c r="E4226" s="30" t="str">
        <f>+'Categorias-9 feb-Depurado'!E4225</f>
        <v>900359243-1</v>
      </c>
      <c r="F4226" s="30" t="str">
        <f>+'Categorias-9 feb-Depurado'!F4225</f>
        <v>CL 30 79 A 62</v>
      </c>
      <c r="G4226" s="30" t="str">
        <f>+'Categorias-9 feb-Depurado'!G4225</f>
        <v>169</v>
      </c>
      <c r="H4226" s="30" t="str">
        <f>+'Categorias-9 feb-Depurado'!H4225</f>
        <v>FE20192</v>
      </c>
      <c r="I4226" s="107">
        <f>+'Categorias-9 feb-Depurado'!R4225</f>
        <v>1108491</v>
      </c>
      <c r="J4226" s="108">
        <f t="shared" si="268"/>
        <v>0</v>
      </c>
      <c r="K4226" s="107">
        <f t="shared" si="269"/>
        <v>0</v>
      </c>
      <c r="L4226" s="109">
        <f t="shared" si="270"/>
        <v>1108491</v>
      </c>
      <c r="M4226" s="110">
        <f t="shared" si="271"/>
        <v>8.4506268190154408E-07</v>
      </c>
      <c r="N4226" s="33" t="s">
        <v>4892</v>
      </c>
      <c r="O4226" s="33">
        <f>+'Categorias-9 feb-Depurado'!Y4225</f>
        <v>232.39535834460202</v>
      </c>
      <c r="P4226" s="111">
        <f>+'Categorias-9 feb-Depurado'!AC4225</f>
        <v>44936</v>
      </c>
      <c r="Q4226" s="111">
        <f>+'Categorias-9 feb-Depurado'!AE4225</f>
        <v>44996</v>
      </c>
      <c r="R4226" s="112" t="str">
        <f>+'Categorias-9 feb-Depurado'!AB4225</f>
        <v>Seguridad</v>
      </c>
    </row>
    <row r="4227" spans="2:18" s="1" customFormat="1" ht="14.5" hidden="1">
      <c r="B4227" s="57" t="str">
        <f>+'Categorias-9 feb-Depurado'!B4226</f>
        <v>CSI SERVICIOS INTEGRALES SAS</v>
      </c>
      <c r="C4227" s="30" t="s">
        <v>4900</v>
      </c>
      <c r="D4227" s="31">
        <v>5</v>
      </c>
      <c r="E4227" s="30" t="str">
        <f>+'Categorias-9 feb-Depurado'!E4226</f>
        <v>900359243-1</v>
      </c>
      <c r="F4227" s="30" t="str">
        <f>+'Categorias-9 feb-Depurado'!F4226</f>
        <v>CL 30 79 A 62</v>
      </c>
      <c r="G4227" s="30" t="str">
        <f>+'Categorias-9 feb-Depurado'!G4226</f>
        <v>169</v>
      </c>
      <c r="H4227" s="30" t="str">
        <f>+'Categorias-9 feb-Depurado'!H4226</f>
        <v>FE20421</v>
      </c>
      <c r="I4227" s="107">
        <f>+'Categorias-9 feb-Depurado'!R4226</f>
        <v>934363</v>
      </c>
      <c r="J4227" s="108">
        <f t="shared" si="268"/>
        <v>0</v>
      </c>
      <c r="K4227" s="107">
        <f t="shared" si="269"/>
        <v>0</v>
      </c>
      <c r="L4227" s="109">
        <f t="shared" si="270"/>
        <v>934363</v>
      </c>
      <c r="M4227" s="110">
        <f t="shared" si="271"/>
        <v>7.1231548352631863E-07</v>
      </c>
      <c r="N4227" s="33" t="s">
        <v>4892</v>
      </c>
      <c r="O4227" s="33">
        <f>+'Categorias-9 feb-Depurado'!Y4226</f>
        <v>195.88938855519564</v>
      </c>
      <c r="P4227" s="111">
        <f>+'Categorias-9 feb-Depurado'!AC4226</f>
        <v>44946</v>
      </c>
      <c r="Q4227" s="111">
        <f>+'Categorias-9 feb-Depurado'!AE4226</f>
        <v>45006</v>
      </c>
      <c r="R4227" s="112" t="str">
        <f>+'Categorias-9 feb-Depurado'!AB4226</f>
        <v>Seguridad</v>
      </c>
    </row>
    <row r="4228" spans="2:18" s="1" customFormat="1" ht="14.5" hidden="1">
      <c r="B4228" s="57" t="str">
        <f>+'Categorias-9 feb-Depurado'!B4227</f>
        <v>CSI SERVICIOS INTEGRALES SAS</v>
      </c>
      <c r="C4228" s="30" t="s">
        <v>4900</v>
      </c>
      <c r="D4228" s="31">
        <v>5</v>
      </c>
      <c r="E4228" s="30" t="str">
        <f>+'Categorias-9 feb-Depurado'!E4227</f>
        <v>900359243-1</v>
      </c>
      <c r="F4228" s="30" t="str">
        <f>+'Categorias-9 feb-Depurado'!F4227</f>
        <v>CL 30 79 A 62</v>
      </c>
      <c r="G4228" s="30" t="str">
        <f>+'Categorias-9 feb-Depurado'!G4227</f>
        <v>169</v>
      </c>
      <c r="H4228" s="30" t="str">
        <f>+'Categorias-9 feb-Depurado'!H4227</f>
        <v>FE20638</v>
      </c>
      <c r="I4228" s="107">
        <f>+'Categorias-9 feb-Depurado'!R4227</f>
        <v>2471130</v>
      </c>
      <c r="J4228" s="108">
        <f t="shared" si="268"/>
        <v>0</v>
      </c>
      <c r="K4228" s="107">
        <f t="shared" si="269"/>
        <v>0</v>
      </c>
      <c r="L4228" s="109">
        <f t="shared" si="270"/>
        <v>2471130</v>
      </c>
      <c r="M4228" s="110">
        <f t="shared" si="271"/>
        <v>1.8838761389378558E-06</v>
      </c>
      <c r="N4228" s="33" t="s">
        <v>4892</v>
      </c>
      <c r="O4228" s="33">
        <f>+'Categorias-9 feb-Depurado'!Y4227</f>
        <v>518.07289537406837</v>
      </c>
      <c r="P4228" s="111">
        <f>+'Categorias-9 feb-Depurado'!AC4227</f>
        <v>44960</v>
      </c>
      <c r="Q4228" s="111">
        <f>+'Categorias-9 feb-Depurado'!AE4227</f>
        <v>45020</v>
      </c>
      <c r="R4228" s="112" t="str">
        <f>+'Categorias-9 feb-Depurado'!AB4227</f>
        <v>Seguridad</v>
      </c>
    </row>
    <row r="4229" spans="2:18" s="1" customFormat="1" ht="14.5" hidden="1">
      <c r="B4229" s="57" t="str">
        <f>+'Categorias-9 feb-Depurado'!B4228</f>
        <v>ELECTRONICA DE AVIACION SAS</v>
      </c>
      <c r="C4229" s="30" t="s">
        <v>4900</v>
      </c>
      <c r="D4229" s="31">
        <v>5</v>
      </c>
      <c r="E4229" s="30" t="str">
        <f>+'Categorias-9 feb-Depurado'!E4228</f>
        <v>860523265-1</v>
      </c>
      <c r="F4229" s="30" t="str">
        <f>+'Categorias-9 feb-Depurado'!F4228</f>
        <v>CL 25 D BIS A 99 70</v>
      </c>
      <c r="G4229" s="30" t="str">
        <f>+'Categorias-9 feb-Depurado'!G4228</f>
        <v>169</v>
      </c>
      <c r="H4229" s="30" t="str">
        <f>+'Categorias-9 feb-Depurado'!H4228</f>
        <v>FEB-1819</v>
      </c>
      <c r="I4229" s="107">
        <f>+'Categorias-9 feb-Depurado'!R4228</f>
        <v>484762</v>
      </c>
      <c r="J4229" s="108">
        <f t="shared" si="268"/>
        <v>0</v>
      </c>
      <c r="K4229" s="107">
        <f t="shared" si="269"/>
        <v>0</v>
      </c>
      <c r="L4229" s="109">
        <f t="shared" si="270"/>
        <v>484762</v>
      </c>
      <c r="M4229" s="110">
        <f t="shared" si="271"/>
        <v>3.6956030838676751E-07</v>
      </c>
      <c r="N4229" s="33" t="s">
        <v>4892</v>
      </c>
      <c r="O4229" s="33">
        <f>+'Categorias-9 feb-Depurado'!Y4228</f>
        <v>101.63044959485099</v>
      </c>
      <c r="P4229" s="111">
        <f>+'Categorias-9 feb-Depurado'!AC4228</f>
        <v>44944</v>
      </c>
      <c r="Q4229" s="111">
        <f>+'Categorias-9 feb-Depurado'!AE4228</f>
        <v>45004</v>
      </c>
      <c r="R4229" s="112" t="str">
        <f>+'Categorias-9 feb-Depurado'!AB4228</f>
        <v>Manto</v>
      </c>
    </row>
    <row r="4230" spans="2:18" s="1" customFormat="1" ht="14.5" hidden="1">
      <c r="B4230" s="57" t="str">
        <f>+'Categorias-9 feb-Depurado'!B4229</f>
        <v>ELECTRONICA DE AVIACION SAS</v>
      </c>
      <c r="C4230" s="30" t="s">
        <v>4900</v>
      </c>
      <c r="D4230" s="31">
        <v>5</v>
      </c>
      <c r="E4230" s="30" t="str">
        <f>+'Categorias-9 feb-Depurado'!E4229</f>
        <v>860523265-1</v>
      </c>
      <c r="F4230" s="30" t="str">
        <f>+'Categorias-9 feb-Depurado'!F4229</f>
        <v>CL 25 D BIS A 99 70</v>
      </c>
      <c r="G4230" s="30" t="str">
        <f>+'Categorias-9 feb-Depurado'!G4229</f>
        <v>169</v>
      </c>
      <c r="H4230" s="30" t="str">
        <f>+'Categorias-9 feb-Depurado'!H4229</f>
        <v>FER-445</v>
      </c>
      <c r="I4230" s="107">
        <f>+'Categorias-9 feb-Depurado'!R4229</f>
        <v>12757760</v>
      </c>
      <c r="J4230" s="108">
        <f t="shared" si="268"/>
        <v>0</v>
      </c>
      <c r="K4230" s="107">
        <f t="shared" si="269"/>
        <v>0</v>
      </c>
      <c r="L4230" s="109">
        <f t="shared" si="270"/>
        <v>12757760</v>
      </c>
      <c r="M4230" s="110">
        <f t="shared" si="271"/>
        <v>9.7259309102701265E-06</v>
      </c>
      <c r="N4230" s="33" t="s">
        <v>4892</v>
      </c>
      <c r="O4230" s="33">
        <f>+'Categorias-9 feb-Depurado'!Y4229</f>
        <v>2674.666918246905</v>
      </c>
      <c r="P4230" s="111">
        <f>+'Categorias-9 feb-Depurado'!AC4229</f>
        <v>44946</v>
      </c>
      <c r="Q4230" s="111">
        <f>+'Categorias-9 feb-Depurado'!AE4229</f>
        <v>45006</v>
      </c>
      <c r="R4230" s="112" t="str">
        <f>+'Categorias-9 feb-Depurado'!AB4229</f>
        <v>Manto</v>
      </c>
    </row>
    <row r="4231" spans="2:18" s="1" customFormat="1" ht="14.5" hidden="1">
      <c r="B4231" s="57" t="str">
        <f>+'Categorias-9 feb-Depurado'!B4230</f>
        <v>ELECTRONICA DE AVIACION SAS</v>
      </c>
      <c r="C4231" s="30" t="s">
        <v>4900</v>
      </c>
      <c r="D4231" s="31">
        <v>5</v>
      </c>
      <c r="E4231" s="30" t="str">
        <f>+'Categorias-9 feb-Depurado'!E4230</f>
        <v>860523265-1</v>
      </c>
      <c r="F4231" s="30" t="str">
        <f>+'Categorias-9 feb-Depurado'!F4230</f>
        <v>CL 25 D BIS A 99 70</v>
      </c>
      <c r="G4231" s="30" t="str">
        <f>+'Categorias-9 feb-Depurado'!G4230</f>
        <v>169</v>
      </c>
      <c r="H4231" s="30" t="str">
        <f>+'Categorias-9 feb-Depurado'!H4230</f>
        <v>FEB-1854.</v>
      </c>
      <c r="I4231" s="107">
        <f>+'Categorias-9 feb-Depurado'!R4230</f>
        <v>2779600</v>
      </c>
      <c r="J4231" s="108">
        <f t="shared" si="268"/>
        <v>0</v>
      </c>
      <c r="K4231" s="107">
        <f t="shared" si="269"/>
        <v>0</v>
      </c>
      <c r="L4231" s="109">
        <f t="shared" si="270"/>
        <v>2779600</v>
      </c>
      <c r="M4231" s="110">
        <f t="shared" si="271"/>
        <v>2.1190395146316316E-06</v>
      </c>
      <c r="N4231" s="33" t="s">
        <v>4892</v>
      </c>
      <c r="O4231" s="33">
        <f>+'Categorias-9 feb-Depurado'!Y4230</f>
        <v>582.74369214964827</v>
      </c>
      <c r="P4231" s="111">
        <f>+'Categorias-9 feb-Depurado'!AC4230</f>
        <v>44965</v>
      </c>
      <c r="Q4231" s="111">
        <f>+'Categorias-9 feb-Depurado'!AE4230</f>
        <v>45025</v>
      </c>
      <c r="R4231" s="112" t="str">
        <f>+'Categorias-9 feb-Depurado'!AB4230</f>
        <v>Manto</v>
      </c>
    </row>
    <row r="4232" spans="2:18" s="1" customFormat="1" ht="14.5" hidden="1">
      <c r="B4232" s="57" t="str">
        <f>+'Categorias-9 feb-Depurado'!B4231</f>
        <v>GERMAN E. CASTRO B. E.U.</v>
      </c>
      <c r="C4232" s="30" t="s">
        <v>4900</v>
      </c>
      <c r="D4232" s="31">
        <v>5</v>
      </c>
      <c r="E4232" s="30" t="str">
        <f>+'Categorias-9 feb-Depurado'!E4231</f>
        <v>900064889-1</v>
      </c>
      <c r="F4232" s="30" t="str">
        <f>+'Categorias-9 feb-Depurado'!F4231</f>
        <v>CR 11 D 125 A 51 AP 308</v>
      </c>
      <c r="G4232" s="30" t="str">
        <f>+'Categorias-9 feb-Depurado'!G4231</f>
        <v>169</v>
      </c>
      <c r="H4232" s="30" t="str">
        <f>+'Categorias-9 feb-Depurado'!H4231</f>
        <v>FEGC-321</v>
      </c>
      <c r="I4232" s="107">
        <f>+'Categorias-9 feb-Depurado'!R4231</f>
        <v>2500416</v>
      </c>
      <c r="J4232" s="108">
        <f t="shared" si="268"/>
        <v>0</v>
      </c>
      <c r="K4232" s="107">
        <f t="shared" si="269"/>
        <v>0</v>
      </c>
      <c r="L4232" s="109">
        <f t="shared" si="270"/>
        <v>2500416</v>
      </c>
      <c r="M4232" s="110">
        <f t="shared" si="271"/>
        <v>1.9062024417244085E-06</v>
      </c>
      <c r="N4232" s="33" t="s">
        <v>4892</v>
      </c>
      <c r="O4232" s="33">
        <f>+'Categorias-9 feb-Depurado'!Y4231</f>
        <v>524.21271109154372</v>
      </c>
      <c r="P4232" s="111">
        <f>+'Categorias-9 feb-Depurado'!AC4231</f>
        <v>44911</v>
      </c>
      <c r="Q4232" s="111">
        <f>+'Categorias-9 feb-Depurado'!AE4231</f>
        <v>44971</v>
      </c>
      <c r="R4232" s="112" t="str">
        <f>+'Categorias-9 feb-Depurado'!AB4231</f>
        <v>Traduccion</v>
      </c>
    </row>
    <row r="4233" spans="2:18" s="1" customFormat="1" ht="14.5" hidden="1">
      <c r="B4233" s="57" t="str">
        <f>+'Categorias-9 feb-Depurado'!B4232</f>
        <v>GERMAN E. CASTRO B. E.U.</v>
      </c>
      <c r="C4233" s="30" t="s">
        <v>4900</v>
      </c>
      <c r="D4233" s="31">
        <v>5</v>
      </c>
      <c r="E4233" s="30" t="str">
        <f>+'Categorias-9 feb-Depurado'!E4232</f>
        <v>900064889-1</v>
      </c>
      <c r="F4233" s="30" t="str">
        <f>+'Categorias-9 feb-Depurado'!F4232</f>
        <v>CR 11 D 125 A 51 AP 308</v>
      </c>
      <c r="G4233" s="30" t="str">
        <f>+'Categorias-9 feb-Depurado'!G4232</f>
        <v>169</v>
      </c>
      <c r="H4233" s="30" t="str">
        <f>+'Categorias-9 feb-Depurado'!H4232</f>
        <v>FEGC-324</v>
      </c>
      <c r="I4233" s="107">
        <f>+'Categorias-9 feb-Depurado'!R4232</f>
        <v>2292048</v>
      </c>
      <c r="J4233" s="108">
        <f t="shared" si="268"/>
        <v>0</v>
      </c>
      <c r="K4233" s="107">
        <f t="shared" si="269"/>
        <v>0</v>
      </c>
      <c r="L4233" s="109">
        <f t="shared" si="270"/>
        <v>2292048</v>
      </c>
      <c r="M4233" s="110">
        <f t="shared" si="271"/>
        <v>1.7473522382473744E-06</v>
      </c>
      <c r="N4233" s="33" t="s">
        <v>4892</v>
      </c>
      <c r="O4233" s="33">
        <f>+'Categorias-9 feb-Depurado'!Y4232</f>
        <v>480.52831850058175</v>
      </c>
      <c r="P4233" s="111">
        <f>+'Categorias-9 feb-Depurado'!AC4232</f>
        <v>44911</v>
      </c>
      <c r="Q4233" s="111">
        <f>+'Categorias-9 feb-Depurado'!AE4232</f>
        <v>44971</v>
      </c>
      <c r="R4233" s="112" t="str">
        <f>+'Categorias-9 feb-Depurado'!AB4232</f>
        <v>Traduccion</v>
      </c>
    </row>
    <row r="4234" spans="2:18" s="1" customFormat="1" ht="14.5" hidden="1">
      <c r="B4234" s="57" t="str">
        <f>+'Categorias-9 feb-Depurado'!B4233</f>
        <v>GERMAN E. CASTRO B. E.U.</v>
      </c>
      <c r="C4234" s="30" t="s">
        <v>4900</v>
      </c>
      <c r="D4234" s="31">
        <v>5</v>
      </c>
      <c r="E4234" s="30" t="str">
        <f>+'Categorias-9 feb-Depurado'!E4233</f>
        <v>900064889-1</v>
      </c>
      <c r="F4234" s="30" t="str">
        <f>+'Categorias-9 feb-Depurado'!F4233</f>
        <v>CR 11 D 125 A 51 AP 308</v>
      </c>
      <c r="G4234" s="30" t="str">
        <f>+'Categorias-9 feb-Depurado'!G4233</f>
        <v>169</v>
      </c>
      <c r="H4234" s="30" t="str">
        <f>+'Categorias-9 feb-Depurado'!H4233</f>
        <v>FEGC334</v>
      </c>
      <c r="I4234" s="107">
        <f>+'Categorias-9 feb-Depurado'!R4233</f>
        <v>195157</v>
      </c>
      <c r="J4234" s="108">
        <f t="shared" si="268"/>
        <v>0</v>
      </c>
      <c r="K4234" s="107">
        <f t="shared" si="269"/>
        <v>0</v>
      </c>
      <c r="L4234" s="109">
        <f t="shared" si="270"/>
        <v>195157</v>
      </c>
      <c r="M4234" s="110">
        <f t="shared" si="271"/>
        <v>1.4877874318497818E-07</v>
      </c>
      <c r="N4234" s="33" t="s">
        <v>4892</v>
      </c>
      <c r="O4234" s="33">
        <f>+'Categorias-9 feb-Depurado'!Y4233</f>
        <v>40.914703816681865</v>
      </c>
      <c r="P4234" s="111">
        <f>+'Categorias-9 feb-Depurado'!AC4233</f>
        <v>44952</v>
      </c>
      <c r="Q4234" s="111">
        <f>+'Categorias-9 feb-Depurado'!AE4233</f>
        <v>45012</v>
      </c>
      <c r="R4234" s="112" t="str">
        <f>+'Categorias-9 feb-Depurado'!AB4233</f>
        <v>Traduccion</v>
      </c>
    </row>
    <row r="4235" spans="2:18" s="1" customFormat="1" ht="14.5" hidden="1">
      <c r="B4235" s="57" t="str">
        <f>+'Categorias-9 feb-Depurado'!B4234</f>
        <v>GERMAN E. CASTRO B. E.U.</v>
      </c>
      <c r="C4235" s="30" t="s">
        <v>4900</v>
      </c>
      <c r="D4235" s="31">
        <v>5</v>
      </c>
      <c r="E4235" s="30" t="str">
        <f>+'Categorias-9 feb-Depurado'!E4234</f>
        <v>900064889-1</v>
      </c>
      <c r="F4235" s="30" t="str">
        <f>+'Categorias-9 feb-Depurado'!F4234</f>
        <v>CR 11 D 125 A 51 AP 308</v>
      </c>
      <c r="G4235" s="30" t="str">
        <f>+'Categorias-9 feb-Depurado'!G4234</f>
        <v>169</v>
      </c>
      <c r="H4235" s="30" t="str">
        <f>+'Categorias-9 feb-Depurado'!H4234</f>
        <v>FEGC335</v>
      </c>
      <c r="I4235" s="107">
        <f>+'Categorias-9 feb-Depurado'!R4234</f>
        <v>32922144</v>
      </c>
      <c r="J4235" s="108">
        <f t="shared" si="268"/>
        <v>0</v>
      </c>
      <c r="K4235" s="107">
        <f t="shared" si="269"/>
        <v>0</v>
      </c>
      <c r="L4235" s="109">
        <f t="shared" si="270"/>
        <v>32922144</v>
      </c>
      <c r="M4235" s="110">
        <f t="shared" si="271"/>
        <v>2.5098332149371378E-05</v>
      </c>
      <c r="N4235" s="33" t="s">
        <v>4892</v>
      </c>
      <c r="O4235" s="33">
        <f>+'Categorias-9 feb-Depurado'!Y4234</f>
        <v>6902.1340293719923</v>
      </c>
      <c r="P4235" s="111">
        <f>+'Categorias-9 feb-Depurado'!AC4234</f>
        <v>44952</v>
      </c>
      <c r="Q4235" s="111">
        <f>+'Categorias-9 feb-Depurado'!AE4234</f>
        <v>45012</v>
      </c>
      <c r="R4235" s="112" t="str">
        <f>+'Categorias-9 feb-Depurado'!AB4234</f>
        <v>Traduccion</v>
      </c>
    </row>
    <row r="4236" spans="2:18" s="1" customFormat="1" ht="14.5" hidden="1">
      <c r="B4236" s="57" t="str">
        <f>+'Categorias-9 feb-Depurado'!B4235</f>
        <v>HUMAN CAPITAL OUTSOURCING SAS</v>
      </c>
      <c r="C4236" s="30" t="s">
        <v>4900</v>
      </c>
      <c r="D4236" s="31">
        <v>5</v>
      </c>
      <c r="E4236" s="30" t="str">
        <f>+'Categorias-9 feb-Depurado'!E4235</f>
        <v>830098590-6</v>
      </c>
      <c r="F4236" s="30" t="str">
        <f>+'Categorias-9 feb-Depurado'!F4235</f>
        <v>CL 99 10 19 P 3</v>
      </c>
      <c r="G4236" s="30" t="str">
        <f>+'Categorias-9 feb-Depurado'!G4235</f>
        <v>Colombia</v>
      </c>
      <c r="H4236" s="30" t="str">
        <f>+'Categorias-9 feb-Depurado'!H4235</f>
        <v>HCO29371</v>
      </c>
      <c r="I4236" s="107">
        <f>+'Categorias-9 feb-Depurado'!R4235</f>
        <v>31746844</v>
      </c>
      <c r="J4236" s="108">
        <f t="shared" si="268"/>
        <v>0</v>
      </c>
      <c r="K4236" s="107">
        <f t="shared" si="269"/>
        <v>0</v>
      </c>
      <c r="L4236" s="109">
        <f t="shared" si="270"/>
        <v>31746844</v>
      </c>
      <c r="M4236" s="110">
        <f t="shared" si="271"/>
        <v>2.4202337351002347E-05</v>
      </c>
      <c r="N4236" s="33" t="s">
        <v>4892</v>
      </c>
      <c r="O4236" s="33">
        <f>+'Categorias-9 feb-Depurado'!Y4235</f>
        <v>6655.7321509062122</v>
      </c>
      <c r="P4236" s="111">
        <f>+'Categorias-9 feb-Depurado'!AC4235</f>
        <v>44958</v>
      </c>
      <c r="Q4236" s="111">
        <f>+'Categorias-9 feb-Depurado'!AE4235</f>
        <v>45018</v>
      </c>
      <c r="R4236" s="112" t="str">
        <f>+'Categorias-9 feb-Depurado'!AB4235</f>
        <v>Recursos Humanos</v>
      </c>
    </row>
    <row r="4237" spans="2:18" s="1" customFormat="1" ht="14.5" hidden="1">
      <c r="B4237" s="57" t="str">
        <f>+'Categorias-9 feb-Depurado'!B4236</f>
        <v>LOPEZ &amp; ASOCIADOS SAS</v>
      </c>
      <c r="C4237" s="30" t="s">
        <v>4900</v>
      </c>
      <c r="D4237" s="31">
        <v>5</v>
      </c>
      <c r="E4237" s="30" t="str">
        <f>+'Categorias-9 feb-Depurado'!E4236</f>
        <v>830118372-4</v>
      </c>
      <c r="F4237" s="30" t="str">
        <f>+'Categorias-9 feb-Depurado'!F4236</f>
        <v>CL 70 7 30 P 6</v>
      </c>
      <c r="G4237" s="30" t="str">
        <f>+'Categorias-9 feb-Depurado'!G4236</f>
        <v>169</v>
      </c>
      <c r="H4237" s="30" t="str">
        <f>+'Categorias-9 feb-Depurado'!H4236</f>
        <v>A-46421</v>
      </c>
      <c r="I4237" s="107">
        <f>+'Categorias-9 feb-Depurado'!R4236</f>
        <v>4792654</v>
      </c>
      <c r="J4237" s="108">
        <f t="shared" si="268"/>
        <v>4792654</v>
      </c>
      <c r="K4237" s="107">
        <f t="shared" si="269"/>
        <v>1634.0821585654853</v>
      </c>
      <c r="L4237" s="109">
        <f t="shared" si="270"/>
        <v>4794288.0821585655</v>
      </c>
      <c r="M4237" s="110">
        <f t="shared" si="271"/>
        <v>3.6549452765223422E-06</v>
      </c>
      <c r="N4237" s="33" t="s">
        <v>4892</v>
      </c>
      <c r="O4237" s="33">
        <f>+'Categorias-9 feb-Depurado'!Y4236</f>
        <v>1004.7808631298677</v>
      </c>
      <c r="P4237" s="111">
        <f>+'Categorias-9 feb-Depurado'!AC4236</f>
        <v>44875</v>
      </c>
      <c r="Q4237" s="111">
        <f>+'Categorias-9 feb-Depurado'!AE4236</f>
        <v>44965</v>
      </c>
      <c r="R4237" s="112" t="str">
        <f>+'Categorias-9 feb-Depurado'!AB4236</f>
        <v>Legal</v>
      </c>
    </row>
    <row r="4238" spans="2:18" s="1" customFormat="1" ht="14.5" hidden="1">
      <c r="B4238" s="57" t="str">
        <f>+'Categorias-9 feb-Depurado'!B4237</f>
        <v>LOPEZ &amp; ASOCIADOS SAS</v>
      </c>
      <c r="C4238" s="30" t="s">
        <v>4900</v>
      </c>
      <c r="D4238" s="31">
        <v>5</v>
      </c>
      <c r="E4238" s="30" t="str">
        <f>+'Categorias-9 feb-Depurado'!E4237</f>
        <v>830118372-4</v>
      </c>
      <c r="F4238" s="30" t="str">
        <f>+'Categorias-9 feb-Depurado'!F4237</f>
        <v>CL 70 7 30 P 6</v>
      </c>
      <c r="G4238" s="30" t="str">
        <f>+'Categorias-9 feb-Depurado'!G4237</f>
        <v>169</v>
      </c>
      <c r="H4238" s="30" t="str">
        <f>+'Categorias-9 feb-Depurado'!H4237</f>
        <v>A-46690</v>
      </c>
      <c r="I4238" s="107">
        <f>+'Categorias-9 feb-Depurado'!R4237</f>
        <v>7730040</v>
      </c>
      <c r="J4238" s="108">
        <f t="shared" si="268"/>
        <v>0</v>
      </c>
      <c r="K4238" s="107">
        <f t="shared" si="269"/>
        <v>0</v>
      </c>
      <c r="L4238" s="109">
        <f t="shared" si="270"/>
        <v>7730040</v>
      </c>
      <c r="M4238" s="110">
        <f t="shared" si="271"/>
        <v>5.8930278492168284E-06</v>
      </c>
      <c r="N4238" s="33" t="s">
        <v>4892</v>
      </c>
      <c r="O4238" s="33">
        <f>+'Categorias-9 feb-Depurado'!Y4237</f>
        <v>1620.6044215226893</v>
      </c>
      <c r="P4238" s="111">
        <f>+'Categorias-9 feb-Depurado'!AC4237</f>
        <v>44900</v>
      </c>
      <c r="Q4238" s="111">
        <f>+'Categorias-9 feb-Depurado'!AE4237</f>
        <v>44990</v>
      </c>
      <c r="R4238" s="112" t="str">
        <f>+'Categorias-9 feb-Depurado'!AB4237</f>
        <v>Legal</v>
      </c>
    </row>
    <row r="4239" spans="2:18" s="1" customFormat="1" ht="14.5" hidden="1">
      <c r="B4239" s="57" t="str">
        <f>+'Categorias-9 feb-Depurado'!B4238</f>
        <v>LOPEZ &amp; ASOCIADOS SAS</v>
      </c>
      <c r="C4239" s="30" t="s">
        <v>4900</v>
      </c>
      <c r="D4239" s="31">
        <v>5</v>
      </c>
      <c r="E4239" s="30" t="str">
        <f>+'Categorias-9 feb-Depurado'!E4238</f>
        <v>830118372-4</v>
      </c>
      <c r="F4239" s="30" t="str">
        <f>+'Categorias-9 feb-Depurado'!F4238</f>
        <v>CL 70 7 30 P 6</v>
      </c>
      <c r="G4239" s="30" t="str">
        <f>+'Categorias-9 feb-Depurado'!G4238</f>
        <v>169</v>
      </c>
      <c r="H4239" s="30" t="str">
        <f>+'Categorias-9 feb-Depurado'!H4238</f>
        <v>A-46787</v>
      </c>
      <c r="I4239" s="107">
        <f>+'Categorias-9 feb-Depurado'!R4238</f>
        <v>6267600</v>
      </c>
      <c r="J4239" s="108">
        <f t="shared" si="272" ref="J4239:J4302">+IF(Q4239&gt;$O$4,0,I4239)</f>
        <v>0</v>
      </c>
      <c r="K4239" s="107">
        <f t="shared" si="273" ref="K4239:K4302">++(((1+$O$5)^(($O$4-Q4239)/365))-1)*J4239</f>
        <v>0</v>
      </c>
      <c r="L4239" s="109">
        <f t="shared" si="274" ref="L4239:L4302">+I4239+K4239</f>
        <v>6267600</v>
      </c>
      <c r="M4239" s="110">
        <f t="shared" si="275" ref="M4239:M4302">+L4239/$E$11</f>
        <v>4.7781306885541853E-06</v>
      </c>
      <c r="N4239" s="33" t="s">
        <v>4892</v>
      </c>
      <c r="O4239" s="33">
        <f>+'Categorias-9 feb-Depurado'!Y4238</f>
        <v>1314.0035850183967</v>
      </c>
      <c r="P4239" s="111">
        <f>+'Categorias-9 feb-Depurado'!AC4238</f>
        <v>44901</v>
      </c>
      <c r="Q4239" s="111">
        <f>+'Categorias-9 feb-Depurado'!AE4238</f>
        <v>44991</v>
      </c>
      <c r="R4239" s="112" t="str">
        <f>+'Categorias-9 feb-Depurado'!AB4238</f>
        <v>Legal</v>
      </c>
    </row>
    <row r="4240" spans="2:18" s="1" customFormat="1" ht="14.5" hidden="1">
      <c r="B4240" s="57" t="str">
        <f>+'Categorias-9 feb-Depurado'!B4239</f>
        <v>LOPEZ &amp; ASOCIADOS SAS</v>
      </c>
      <c r="C4240" s="30" t="s">
        <v>4900</v>
      </c>
      <c r="D4240" s="31">
        <v>5</v>
      </c>
      <c r="E4240" s="30" t="str">
        <f>+'Categorias-9 feb-Depurado'!E4239</f>
        <v>830118372-4</v>
      </c>
      <c r="F4240" s="30" t="str">
        <f>+'Categorias-9 feb-Depurado'!F4239</f>
        <v>CL 70 7 30 P 6</v>
      </c>
      <c r="G4240" s="30" t="str">
        <f>+'Categorias-9 feb-Depurado'!G4239</f>
        <v>169</v>
      </c>
      <c r="H4240" s="30" t="str">
        <f>+'Categorias-9 feb-Depurado'!H4239</f>
        <v>A-46858</v>
      </c>
      <c r="I4240" s="107">
        <f>+'Categorias-9 feb-Depurado'!R4239</f>
        <v>3133800</v>
      </c>
      <c r="J4240" s="108">
        <f t="shared" si="272"/>
        <v>0</v>
      </c>
      <c r="K4240" s="107">
        <f t="shared" si="273"/>
        <v>0</v>
      </c>
      <c r="L4240" s="109">
        <f t="shared" si="274"/>
        <v>3133800</v>
      </c>
      <c r="M4240" s="110">
        <f t="shared" si="275"/>
        <v>2.3890653442770926E-06</v>
      </c>
      <c r="N4240" s="33" t="s">
        <v>4892</v>
      </c>
      <c r="O4240" s="33">
        <f>+'Categorias-9 feb-Depurado'!Y4239</f>
        <v>657.00179250919837</v>
      </c>
      <c r="P4240" s="111">
        <f>+'Categorias-9 feb-Depurado'!AC4239</f>
        <v>44904</v>
      </c>
      <c r="Q4240" s="111">
        <f>+'Categorias-9 feb-Depurado'!AE4239</f>
        <v>44994</v>
      </c>
      <c r="R4240" s="112" t="str">
        <f>+'Categorias-9 feb-Depurado'!AB4239</f>
        <v>Legal</v>
      </c>
    </row>
    <row r="4241" spans="2:18" s="1" customFormat="1" ht="14.5" hidden="1">
      <c r="B4241" s="57" t="str">
        <f>+'Categorias-9 feb-Depurado'!B4240</f>
        <v>LOPEZ &amp; ASOCIADOS SAS</v>
      </c>
      <c r="C4241" s="30" t="s">
        <v>4900</v>
      </c>
      <c r="D4241" s="31">
        <v>5</v>
      </c>
      <c r="E4241" s="30" t="str">
        <f>+'Categorias-9 feb-Depurado'!E4240</f>
        <v>830118372-4</v>
      </c>
      <c r="F4241" s="30" t="str">
        <f>+'Categorias-9 feb-Depurado'!F4240</f>
        <v>CL 70 7 30 P 6</v>
      </c>
      <c r="G4241" s="30" t="str">
        <f>+'Categorias-9 feb-Depurado'!G4240</f>
        <v>169</v>
      </c>
      <c r="H4241" s="30" t="str">
        <f>+'Categorias-9 feb-Depurado'!H4240</f>
        <v>Ajuste A-46690</v>
      </c>
      <c r="I4241" s="107">
        <f>+'Categorias-9 feb-Depurado'!R4240</f>
        <v>-12563</v>
      </c>
      <c r="J4241" s="108">
        <f t="shared" si="272"/>
        <v>0</v>
      </c>
      <c r="K4241" s="107">
        <f t="shared" si="273"/>
        <v>0</v>
      </c>
      <c r="L4241" s="109">
        <f t="shared" si="274"/>
        <v>-12563</v>
      </c>
      <c r="M4241" s="110">
        <f t="shared" si="275"/>
        <v>-9.5774548216711706E-09</v>
      </c>
      <c r="N4241" s="33" t="s">
        <v>4892</v>
      </c>
      <c r="O4241" s="33">
        <f>+'Categorias-9 feb-Depurado'!Y4240</f>
        <v>-2.6338354455590847</v>
      </c>
      <c r="P4241" s="111">
        <f>+'Categorias-9 feb-Depurado'!AC4240</f>
        <v>44926</v>
      </c>
      <c r="Q4241" s="111">
        <f>+'Categorias-9 feb-Depurado'!AE4240</f>
        <v>45016</v>
      </c>
      <c r="R4241" s="112" t="str">
        <f>+'Categorias-9 feb-Depurado'!AB4240</f>
        <v>Legal</v>
      </c>
    </row>
    <row r="4242" spans="2:18" s="1" customFormat="1" ht="14.5" hidden="1">
      <c r="B4242" s="57" t="str">
        <f>+'Categorias-9 feb-Depurado'!B4241</f>
        <v>LOPEZ &amp; ASOCIADOS SAS</v>
      </c>
      <c r="C4242" s="30" t="s">
        <v>4900</v>
      </c>
      <c r="D4242" s="31">
        <v>5</v>
      </c>
      <c r="E4242" s="30" t="str">
        <f>+'Categorias-9 feb-Depurado'!E4241</f>
        <v>830118372-4</v>
      </c>
      <c r="F4242" s="30" t="str">
        <f>+'Categorias-9 feb-Depurado'!F4241</f>
        <v>CL 70 7 30 P 6</v>
      </c>
      <c r="G4242" s="30" t="str">
        <f>+'Categorias-9 feb-Depurado'!G4241</f>
        <v>169</v>
      </c>
      <c r="H4242" s="30" t="str">
        <f>+'Categorias-9 feb-Depurado'!H4241</f>
        <v>A-47125</v>
      </c>
      <c r="I4242" s="107">
        <f>+'Categorias-9 feb-Depurado'!R4241</f>
        <v>6267600</v>
      </c>
      <c r="J4242" s="108">
        <f t="shared" si="272"/>
        <v>0</v>
      </c>
      <c r="K4242" s="107">
        <f t="shared" si="273"/>
        <v>0</v>
      </c>
      <c r="L4242" s="109">
        <f t="shared" si="274"/>
        <v>6267600</v>
      </c>
      <c r="M4242" s="110">
        <f t="shared" si="275"/>
        <v>4.7781306885541853E-06</v>
      </c>
      <c r="N4242" s="33" t="s">
        <v>4892</v>
      </c>
      <c r="O4242" s="33">
        <f>+'Categorias-9 feb-Depurado'!Y4241</f>
        <v>1314.0035850183967</v>
      </c>
      <c r="P4242" s="111">
        <f>+'Categorias-9 feb-Depurado'!AC4241</f>
        <v>44930</v>
      </c>
      <c r="Q4242" s="111">
        <f>+'Categorias-9 feb-Depurado'!AE4241</f>
        <v>45020</v>
      </c>
      <c r="R4242" s="112" t="str">
        <f>+'Categorias-9 feb-Depurado'!AB4241</f>
        <v>Legal</v>
      </c>
    </row>
    <row r="4243" spans="2:18" s="1" customFormat="1" ht="14.5" hidden="1">
      <c r="B4243" s="57" t="str">
        <f>+'Categorias-9 feb-Depurado'!B4242</f>
        <v>LOPEZ &amp; ASOCIADOS SAS</v>
      </c>
      <c r="C4243" s="30" t="s">
        <v>4900</v>
      </c>
      <c r="D4243" s="31">
        <v>5</v>
      </c>
      <c r="E4243" s="30" t="str">
        <f>+'Categorias-9 feb-Depurado'!E4242</f>
        <v>830118372-4</v>
      </c>
      <c r="F4243" s="30" t="str">
        <f>+'Categorias-9 feb-Depurado'!F4242</f>
        <v>CL 70 7 30 P 6</v>
      </c>
      <c r="G4243" s="30" t="str">
        <f>+'Categorias-9 feb-Depurado'!G4242</f>
        <v>169</v>
      </c>
      <c r="H4243" s="30" t="str">
        <f>+'Categorias-9 feb-Depurado'!H4242</f>
        <v>A-47184</v>
      </c>
      <c r="I4243" s="107">
        <f>+'Categorias-9 feb-Depurado'!R4242</f>
        <v>11595060</v>
      </c>
      <c r="J4243" s="108">
        <f t="shared" si="272"/>
        <v>0</v>
      </c>
      <c r="K4243" s="107">
        <f t="shared" si="273"/>
        <v>0</v>
      </c>
      <c r="L4243" s="109">
        <f t="shared" si="274"/>
        <v>11595060</v>
      </c>
      <c r="M4243" s="110">
        <f t="shared" si="275"/>
        <v>8.8395417738252426E-06</v>
      </c>
      <c r="N4243" s="33" t="s">
        <v>4892</v>
      </c>
      <c r="O4243" s="33">
        <f>+'Categorias-9 feb-Depurado'!Y4242</f>
        <v>2430.906632284034</v>
      </c>
      <c r="P4243" s="111">
        <f>+'Categorias-9 feb-Depurado'!AC4242</f>
        <v>44932</v>
      </c>
      <c r="Q4243" s="111">
        <f>+'Categorias-9 feb-Depurado'!AE4242</f>
        <v>45022</v>
      </c>
      <c r="R4243" s="112" t="str">
        <f>+'Categorias-9 feb-Depurado'!AB4242</f>
        <v>Legal</v>
      </c>
    </row>
    <row r="4244" spans="2:18" s="1" customFormat="1" ht="14.5" hidden="1">
      <c r="B4244" s="57" t="str">
        <f>+'Categorias-9 feb-Depurado'!B4243</f>
        <v>LOPEZ &amp; ASOCIADOS SAS</v>
      </c>
      <c r="C4244" s="30" t="s">
        <v>4900</v>
      </c>
      <c r="D4244" s="31">
        <v>5</v>
      </c>
      <c r="E4244" s="30" t="str">
        <f>+'Categorias-9 feb-Depurado'!E4243</f>
        <v>830118372-4</v>
      </c>
      <c r="F4244" s="30" t="str">
        <f>+'Categorias-9 feb-Depurado'!F4243</f>
        <v>CL 70 7 30 P 6</v>
      </c>
      <c r="G4244" s="30" t="str">
        <f>+'Categorias-9 feb-Depurado'!G4243</f>
        <v>169</v>
      </c>
      <c r="H4244" s="30" t="str">
        <f>+'Categorias-9 feb-Depurado'!H4243</f>
        <v>A-47223</v>
      </c>
      <c r="I4244" s="107">
        <f>+'Categorias-9 feb-Depurado'!R4243</f>
        <v>180094</v>
      </c>
      <c r="J4244" s="108">
        <f t="shared" si="272"/>
        <v>0</v>
      </c>
      <c r="K4244" s="107">
        <f t="shared" si="273"/>
        <v>0</v>
      </c>
      <c r="L4244" s="109">
        <f t="shared" si="274"/>
        <v>180094</v>
      </c>
      <c r="M4244" s="110">
        <f t="shared" si="275"/>
        <v>1.3729540306089692E-07</v>
      </c>
      <c r="N4244" s="33" t="s">
        <v>4892</v>
      </c>
      <c r="O4244" s="33">
        <f>+'Categorias-9 feb-Depurado'!Y4243</f>
        <v>37.756742874513868</v>
      </c>
      <c r="P4244" s="111">
        <f>+'Categorias-9 feb-Depurado'!AC4243</f>
        <v>44937</v>
      </c>
      <c r="Q4244" s="111">
        <f>+'Categorias-9 feb-Depurado'!AE4243</f>
        <v>45027</v>
      </c>
      <c r="R4244" s="112" t="str">
        <f>+'Categorias-9 feb-Depurado'!AB4243</f>
        <v>Legal</v>
      </c>
    </row>
    <row r="4245" spans="2:18" s="1" customFormat="1" ht="14.5" hidden="1">
      <c r="B4245" s="57" t="str">
        <f>+'Categorias-9 feb-Depurado'!B4244</f>
        <v>LOPEZ &amp; ASOCIADOS SAS</v>
      </c>
      <c r="C4245" s="30" t="s">
        <v>4900</v>
      </c>
      <c r="D4245" s="31">
        <v>5</v>
      </c>
      <c r="E4245" s="30" t="str">
        <f>+'Categorias-9 feb-Depurado'!E4244</f>
        <v>830118372-4</v>
      </c>
      <c r="F4245" s="30" t="str">
        <f>+'Categorias-9 feb-Depurado'!F4244</f>
        <v>CL 70 7 30 P 6</v>
      </c>
      <c r="G4245" s="30" t="str">
        <f>+'Categorias-9 feb-Depurado'!G4244</f>
        <v>169</v>
      </c>
      <c r="H4245" s="30" t="str">
        <f>+'Categorias-9 feb-Depurado'!H4244</f>
        <v>A47369</v>
      </c>
      <c r="I4245" s="107">
        <f>+'Categorias-9 feb-Depurado'!R4244</f>
        <v>9677555</v>
      </c>
      <c r="J4245" s="108">
        <f t="shared" si="272"/>
        <v>0</v>
      </c>
      <c r="K4245" s="107">
        <f t="shared" si="273"/>
        <v>0</v>
      </c>
      <c r="L4245" s="109">
        <f t="shared" si="274"/>
        <v>9677555</v>
      </c>
      <c r="M4245" s="110">
        <f t="shared" si="275"/>
        <v>7.3777239351061017E-06</v>
      </c>
      <c r="N4245" s="33" t="s">
        <v>4892</v>
      </c>
      <c r="O4245" s="33">
        <f>+'Categorias-9 feb-Depurado'!Y4244</f>
        <v>2028.9013281340083</v>
      </c>
      <c r="P4245" s="111">
        <f>+'Categorias-9 feb-Depurado'!AC4244</f>
        <v>44960</v>
      </c>
      <c r="Q4245" s="111">
        <f>+'Categorias-9 feb-Depurado'!AE4244</f>
        <v>45050</v>
      </c>
      <c r="R4245" s="112" t="str">
        <f>+'Categorias-9 feb-Depurado'!AB4244</f>
        <v>Legal</v>
      </c>
    </row>
    <row r="4246" spans="2:18" s="1" customFormat="1" ht="14.5" hidden="1">
      <c r="B4246" s="57" t="str">
        <f>+'Categorias-9 feb-Depurado'!B4245</f>
        <v>LOPEZ &amp; ASOCIADOS SAS</v>
      </c>
      <c r="C4246" s="30" t="s">
        <v>4900</v>
      </c>
      <c r="D4246" s="31">
        <v>5</v>
      </c>
      <c r="E4246" s="30" t="str">
        <f>+'Categorias-9 feb-Depurado'!E4245</f>
        <v>830118372-4</v>
      </c>
      <c r="F4246" s="30" t="str">
        <f>+'Categorias-9 feb-Depurado'!F4245</f>
        <v>CL 70 7 30 P 6</v>
      </c>
      <c r="G4246" s="30" t="str">
        <f>+'Categorias-9 feb-Depurado'!G4245</f>
        <v>169</v>
      </c>
      <c r="H4246" s="30" t="str">
        <f>+'Categorias-9 feb-Depurado'!H4245</f>
        <v>A47506</v>
      </c>
      <c r="I4246" s="107">
        <f>+'Categorias-9 feb-Depurado'!R4245</f>
        <v>6257040</v>
      </c>
      <c r="J4246" s="108">
        <f t="shared" si="272"/>
        <v>0</v>
      </c>
      <c r="K4246" s="107">
        <f t="shared" si="273"/>
        <v>0</v>
      </c>
      <c r="L4246" s="109">
        <f t="shared" si="274"/>
        <v>6257040</v>
      </c>
      <c r="M4246" s="110">
        <f t="shared" si="275"/>
        <v>4.7700802290368057E-06</v>
      </c>
      <c r="N4246" s="33" t="s">
        <v>4892</v>
      </c>
      <c r="O4246" s="33">
        <f>+'Categorias-9 feb-Depurado'!Y4245</f>
        <v>1311.7896789207207</v>
      </c>
      <c r="P4246" s="111">
        <f>+'Categorias-9 feb-Depurado'!AC4245</f>
        <v>44964</v>
      </c>
      <c r="Q4246" s="111">
        <f>+'Categorias-9 feb-Depurado'!AE4245</f>
        <v>45054</v>
      </c>
      <c r="R4246" s="112" t="str">
        <f>+'Categorias-9 feb-Depurado'!AB4245</f>
        <v>Legal</v>
      </c>
    </row>
    <row r="4247" spans="2:18" s="1" customFormat="1" ht="14.5" hidden="1">
      <c r="B4247" s="57" t="str">
        <f>+'Categorias-9 feb-Depurado'!B4246</f>
        <v>NEWSHORE SERVICIOS GLOBALES SL SUCURSAL COLOMBIA</v>
      </c>
      <c r="C4247" s="30" t="s">
        <v>4900</v>
      </c>
      <c r="D4247" s="31">
        <v>5</v>
      </c>
      <c r="E4247" s="30" t="str">
        <f>+'Categorias-9 feb-Depurado'!E4246</f>
        <v>900227462-1</v>
      </c>
      <c r="F4247" s="30" t="str">
        <f>+'Categorias-9 feb-Depurado'!F4246</f>
        <v>CR 23 70 B 35</v>
      </c>
      <c r="G4247" s="30" t="str">
        <f>+'Categorias-9 feb-Depurado'!G4246</f>
        <v>169</v>
      </c>
      <c r="H4247" s="30">
        <f>+'Categorias-9 feb-Depurado'!H4246</f>
        <v>288</v>
      </c>
      <c r="I4247" s="107">
        <f>+'Categorias-9 feb-Depurado'!R4246</f>
        <v>-935</v>
      </c>
      <c r="J4247" s="108">
        <f t="shared" si="272"/>
        <v>-935</v>
      </c>
      <c r="K4247" s="107">
        <f t="shared" si="273"/>
        <v>-794.3926806112147</v>
      </c>
      <c r="L4247" s="109">
        <f t="shared" si="274"/>
        <v>-1729.3926806112147</v>
      </c>
      <c r="M4247" s="110">
        <f t="shared" si="275"/>
        <v>-1.3184096368289986E-09</v>
      </c>
      <c r="N4247" s="33" t="s">
        <v>4892</v>
      </c>
      <c r="O4247" s="33">
        <f>+'Categorias-9 feb-Depurado'!Y4246</f>
        <v>207.72999999999999</v>
      </c>
      <c r="P4247" s="111">
        <f>+'Categorias-9 feb-Depurado'!AC4246</f>
        <v>43132</v>
      </c>
      <c r="Q4247" s="111">
        <f>+'Categorias-9 feb-Depurado'!AE4246</f>
        <v>43162</v>
      </c>
      <c r="R4247" s="112" t="str">
        <f>+'Categorias-9 feb-Depurado'!AB4246</f>
        <v>IT</v>
      </c>
    </row>
    <row r="4248" spans="2:18" s="1" customFormat="1" ht="14.5" hidden="1">
      <c r="B4248" s="57" t="str">
        <f>+'Categorias-9 feb-Depurado'!B4247</f>
        <v>NEWSHORE SERVICIOS GLOBALES SL SUCURSAL COLOMBIA</v>
      </c>
      <c r="C4248" s="30" t="s">
        <v>4900</v>
      </c>
      <c r="D4248" s="31">
        <v>5</v>
      </c>
      <c r="E4248" s="30" t="str">
        <f>+'Categorias-9 feb-Depurado'!E4247</f>
        <v>900227462-1</v>
      </c>
      <c r="F4248" s="30" t="str">
        <f>+'Categorias-9 feb-Depurado'!F4247</f>
        <v>CR 23 70 B 35</v>
      </c>
      <c r="G4248" s="30" t="str">
        <f>+'Categorias-9 feb-Depurado'!G4247</f>
        <v>169</v>
      </c>
      <c r="H4248" s="30">
        <f>+'Categorias-9 feb-Depurado'!H4247</f>
        <v>291</v>
      </c>
      <c r="I4248" s="107">
        <f>+'Categorias-9 feb-Depurado'!R4247</f>
        <v>-638</v>
      </c>
      <c r="J4248" s="108">
        <f t="shared" si="272"/>
        <v>-638</v>
      </c>
      <c r="K4248" s="107">
        <f t="shared" si="273"/>
        <v>-542.05618206412294</v>
      </c>
      <c r="L4248" s="109">
        <f t="shared" si="274"/>
        <v>-1180.0561820641228</v>
      </c>
      <c r="M4248" s="110">
        <f t="shared" si="275"/>
        <v>-8.9962069336566951E-10</v>
      </c>
      <c r="N4248" s="33" t="s">
        <v>4892</v>
      </c>
      <c r="O4248" s="33">
        <f>+'Categorias-9 feb-Depurado'!Y4247</f>
        <v>416.5</v>
      </c>
      <c r="P4248" s="111">
        <f>+'Categorias-9 feb-Depurado'!AC4247</f>
        <v>43132</v>
      </c>
      <c r="Q4248" s="111">
        <f>+'Categorias-9 feb-Depurado'!AE4247</f>
        <v>43162</v>
      </c>
      <c r="R4248" s="112" t="str">
        <f>+'Categorias-9 feb-Depurado'!AB4247</f>
        <v>IT</v>
      </c>
    </row>
    <row r="4249" spans="2:18" s="1" customFormat="1" ht="14.5" hidden="1">
      <c r="B4249" s="57" t="str">
        <f>+'Categorias-9 feb-Depurado'!B4248</f>
        <v>NEWSHORE SERVICIOS GLOBALES SL SUCURSAL COLOMBIA</v>
      </c>
      <c r="C4249" s="30" t="s">
        <v>4900</v>
      </c>
      <c r="D4249" s="31">
        <v>5</v>
      </c>
      <c r="E4249" s="30" t="str">
        <f>+'Categorias-9 feb-Depurado'!E4248</f>
        <v>900227462-1</v>
      </c>
      <c r="F4249" s="30" t="str">
        <f>+'Categorias-9 feb-Depurado'!F4248</f>
        <v>CR 23 70 B 35</v>
      </c>
      <c r="G4249" s="30" t="str">
        <f>+'Categorias-9 feb-Depurado'!G4248</f>
        <v>169</v>
      </c>
      <c r="H4249" s="30">
        <f>+'Categorias-9 feb-Depurado'!H4248</f>
        <v>287</v>
      </c>
      <c r="I4249" s="107">
        <f>+'Categorias-9 feb-Depurado'!R4248</f>
        <v>-37</v>
      </c>
      <c r="J4249" s="108">
        <f t="shared" si="272"/>
        <v>-37</v>
      </c>
      <c r="K4249" s="107">
        <f t="shared" si="273"/>
        <v>-31.435860088358226</v>
      </c>
      <c r="L4249" s="109">
        <f t="shared" si="274"/>
        <v>-68.435860088358226</v>
      </c>
      <c r="M4249" s="110">
        <f t="shared" si="275"/>
        <v>-5.2172359960078019E-11</v>
      </c>
      <c r="N4249" s="33" t="s">
        <v>4892</v>
      </c>
      <c r="O4249" s="33">
        <f>+'Categorias-9 feb-Depurado'!Y4248</f>
        <v>37574.25</v>
      </c>
      <c r="P4249" s="111">
        <f>+'Categorias-9 feb-Depurado'!AC4248</f>
        <v>43132</v>
      </c>
      <c r="Q4249" s="111">
        <f>+'Categorias-9 feb-Depurado'!AE4248</f>
        <v>43162</v>
      </c>
      <c r="R4249" s="112" t="str">
        <f>+'Categorias-9 feb-Depurado'!AB4248</f>
        <v>IT</v>
      </c>
    </row>
    <row r="4250" spans="2:18" s="1" customFormat="1" ht="14.5" hidden="1">
      <c r="B4250" s="57" t="str">
        <f>+'Categorias-9 feb-Depurado'!B4249</f>
        <v>NEWSHORE SERVICIOS GLOBALES SL SUCURSAL COLOMBIA</v>
      </c>
      <c r="C4250" s="30" t="s">
        <v>4900</v>
      </c>
      <c r="D4250" s="31">
        <v>5</v>
      </c>
      <c r="E4250" s="30" t="str">
        <f>+'Categorias-9 feb-Depurado'!E4249</f>
        <v>900227462-1</v>
      </c>
      <c r="F4250" s="30" t="str">
        <f>+'Categorias-9 feb-Depurado'!F4249</f>
        <v>CR 23 70 B 35</v>
      </c>
      <c r="G4250" s="30" t="str">
        <f>+'Categorias-9 feb-Depurado'!G4249</f>
        <v>169</v>
      </c>
      <c r="H4250" s="30" t="str">
        <f>+'Categorias-9 feb-Depurado'!H4249</f>
        <v>292.</v>
      </c>
      <c r="I4250" s="107">
        <f>+'Categorias-9 feb-Depurado'!R4249</f>
        <v>-639</v>
      </c>
      <c r="J4250" s="108">
        <f t="shared" si="272"/>
        <v>-639</v>
      </c>
      <c r="K4250" s="107">
        <f t="shared" si="273"/>
        <v>-542.9057999043489</v>
      </c>
      <c r="L4250" s="109">
        <f t="shared" si="274"/>
        <v>-1181.9057999043489</v>
      </c>
      <c r="M4250" s="110">
        <f t="shared" si="275"/>
        <v>-9.0103075714837447E-10</v>
      </c>
      <c r="N4250" s="33" t="s">
        <v>4892</v>
      </c>
      <c r="O4250" s="33">
        <f>+'Categorias-9 feb-Depurado'!Y4249</f>
        <v>416.5</v>
      </c>
      <c r="P4250" s="111">
        <f>+'Categorias-9 feb-Depurado'!AC4249</f>
        <v>43132</v>
      </c>
      <c r="Q4250" s="111">
        <f>+'Categorias-9 feb-Depurado'!AE4249</f>
        <v>43162</v>
      </c>
      <c r="R4250" s="112" t="str">
        <f>+'Categorias-9 feb-Depurado'!AB4249</f>
        <v>IT</v>
      </c>
    </row>
    <row r="4251" spans="2:18" s="1" customFormat="1" ht="14.5" hidden="1">
      <c r="B4251" s="57" t="str">
        <f>+'Categorias-9 feb-Depurado'!B4250</f>
        <v>NEWSHORE SERVICIOS GLOBALES SL SUCURSAL COLOMBIA</v>
      </c>
      <c r="C4251" s="30" t="s">
        <v>4900</v>
      </c>
      <c r="D4251" s="31">
        <v>5</v>
      </c>
      <c r="E4251" s="30" t="str">
        <f>+'Categorias-9 feb-Depurado'!E4250</f>
        <v>900227462-1</v>
      </c>
      <c r="F4251" s="30" t="str">
        <f>+'Categorias-9 feb-Depurado'!F4250</f>
        <v>CR 23 70 B 35</v>
      </c>
      <c r="G4251" s="30" t="str">
        <f>+'Categorias-9 feb-Depurado'!G4250</f>
        <v>169</v>
      </c>
      <c r="H4251" s="30">
        <f>+'Categorias-9 feb-Depurado'!H4250</f>
        <v>304</v>
      </c>
      <c r="I4251" s="107">
        <f>+'Categorias-9 feb-Depurado'!R4250</f>
        <v>-659</v>
      </c>
      <c r="J4251" s="108">
        <f t="shared" si="272"/>
        <v>-659</v>
      </c>
      <c r="K4251" s="107">
        <f t="shared" si="273"/>
        <v>-548.3189665475627</v>
      </c>
      <c r="L4251" s="109">
        <f t="shared" si="274"/>
        <v>-1207.3189665475627</v>
      </c>
      <c r="M4251" s="110">
        <f t="shared" si="275"/>
        <v>-9.2040458946557434E-10</v>
      </c>
      <c r="N4251" s="33" t="s">
        <v>4892</v>
      </c>
      <c r="O4251" s="33">
        <f>+'Categorias-9 feb-Depurado'!Y4250</f>
        <v>416.5</v>
      </c>
      <c r="P4251" s="111">
        <f>+'Categorias-9 feb-Depurado'!AC4250</f>
        <v>43160</v>
      </c>
      <c r="Q4251" s="111">
        <f>+'Categorias-9 feb-Depurado'!AE4250</f>
        <v>43190</v>
      </c>
      <c r="R4251" s="112" t="str">
        <f>+'Categorias-9 feb-Depurado'!AB4250</f>
        <v>IT</v>
      </c>
    </row>
    <row r="4252" spans="2:18" s="1" customFormat="1" ht="14.5" hidden="1">
      <c r="B4252" s="57" t="str">
        <f>+'Categorias-9 feb-Depurado'!B4251</f>
        <v>NEWSHORE SERVICIOS GLOBALES SL SUCURSAL COLOMBIA</v>
      </c>
      <c r="C4252" s="30" t="s">
        <v>4900</v>
      </c>
      <c r="D4252" s="31">
        <v>5</v>
      </c>
      <c r="E4252" s="30" t="str">
        <f>+'Categorias-9 feb-Depurado'!E4251</f>
        <v>900227462-1</v>
      </c>
      <c r="F4252" s="30" t="str">
        <f>+'Categorias-9 feb-Depurado'!F4251</f>
        <v>CR 23 70 B 35</v>
      </c>
      <c r="G4252" s="30" t="str">
        <f>+'Categorias-9 feb-Depurado'!G4251</f>
        <v>169</v>
      </c>
      <c r="H4252" s="30" t="str">
        <f>+'Categorias-9 feb-Depurado'!H4251</f>
        <v>300.</v>
      </c>
      <c r="I4252" s="107">
        <f>+'Categorias-9 feb-Depurado'!R4251</f>
        <v>973</v>
      </c>
      <c r="J4252" s="108">
        <f t="shared" si="272"/>
        <v>973</v>
      </c>
      <c r="K4252" s="107">
        <f t="shared" si="273"/>
        <v>809.58172147310847</v>
      </c>
      <c r="L4252" s="109">
        <f t="shared" si="274"/>
        <v>1782.5817214731085</v>
      </c>
      <c r="M4252" s="110">
        <f t="shared" si="275"/>
        <v>1.3589585213201878E-09</v>
      </c>
      <c r="N4252" s="33" t="s">
        <v>4892</v>
      </c>
      <c r="O4252" s="33">
        <f>+'Categorias-9 feb-Depurado'!Y4251</f>
        <v>214.44999999999999</v>
      </c>
      <c r="P4252" s="111">
        <f>+'Categorias-9 feb-Depurado'!AC4251</f>
        <v>43160</v>
      </c>
      <c r="Q4252" s="111">
        <f>+'Categorias-9 feb-Depurado'!AE4251</f>
        <v>43190</v>
      </c>
      <c r="R4252" s="112" t="str">
        <f>+'Categorias-9 feb-Depurado'!AB4251</f>
        <v>IT</v>
      </c>
    </row>
    <row r="4253" spans="2:18" s="1" customFormat="1" ht="14.5" hidden="1">
      <c r="B4253" s="57" t="str">
        <f>+'Categorias-9 feb-Depurado'!B4252</f>
        <v>NEWSHORE SERVICIOS GLOBALES SL SUCURSAL COLOMBIA</v>
      </c>
      <c r="C4253" s="30" t="s">
        <v>4900</v>
      </c>
      <c r="D4253" s="31">
        <v>5</v>
      </c>
      <c r="E4253" s="30" t="str">
        <f>+'Categorias-9 feb-Depurado'!E4252</f>
        <v>900227462-1</v>
      </c>
      <c r="F4253" s="30" t="str">
        <f>+'Categorias-9 feb-Depurado'!F4252</f>
        <v>CR 23 70 B 35</v>
      </c>
      <c r="G4253" s="30" t="str">
        <f>+'Categorias-9 feb-Depurado'!G4252</f>
        <v>169</v>
      </c>
      <c r="H4253" s="30">
        <f>+'Categorias-9 feb-Depurado'!H4252</f>
        <v>303</v>
      </c>
      <c r="I4253" s="107">
        <f>+'Categorias-9 feb-Depurado'!R4252</f>
        <v>-639</v>
      </c>
      <c r="J4253" s="108">
        <f t="shared" si="272"/>
        <v>-639</v>
      </c>
      <c r="K4253" s="107">
        <f t="shared" si="273"/>
        <v>-531.67802674338782</v>
      </c>
      <c r="L4253" s="109">
        <f t="shared" si="274"/>
        <v>-1170.6780267433878</v>
      </c>
      <c r="M4253" s="110">
        <f t="shared" si="275"/>
        <v>-8.9247121800986639E-10</v>
      </c>
      <c r="N4253" s="33" t="s">
        <v>4892</v>
      </c>
      <c r="O4253" s="33">
        <f>+'Categorias-9 feb-Depurado'!Y4252</f>
        <v>416.5</v>
      </c>
      <c r="P4253" s="111">
        <f>+'Categorias-9 feb-Depurado'!AC4252</f>
        <v>43160</v>
      </c>
      <c r="Q4253" s="111">
        <f>+'Categorias-9 feb-Depurado'!AE4252</f>
        <v>43190</v>
      </c>
      <c r="R4253" s="112" t="str">
        <f>+'Categorias-9 feb-Depurado'!AB4252</f>
        <v>IT</v>
      </c>
    </row>
    <row r="4254" spans="2:18" s="1" customFormat="1" ht="14.5" hidden="1">
      <c r="B4254" s="57" t="str">
        <f>+'Categorias-9 feb-Depurado'!B4253</f>
        <v>NEWSHORE SERVICIOS GLOBALES SL SUCURSAL COLOMBIA</v>
      </c>
      <c r="C4254" s="30" t="s">
        <v>4900</v>
      </c>
      <c r="D4254" s="31">
        <v>5</v>
      </c>
      <c r="E4254" s="30" t="str">
        <f>+'Categorias-9 feb-Depurado'!E4253</f>
        <v>900227462-1</v>
      </c>
      <c r="F4254" s="30" t="str">
        <f>+'Categorias-9 feb-Depurado'!F4253</f>
        <v>CR 23 70 B 35</v>
      </c>
      <c r="G4254" s="30" t="str">
        <f>+'Categorias-9 feb-Depurado'!G4253</f>
        <v>169</v>
      </c>
      <c r="H4254" s="30">
        <f>+'Categorias-9 feb-Depurado'!H4253</f>
        <v>315</v>
      </c>
      <c r="I4254" s="107">
        <f>+'Categorias-9 feb-Depurado'!R4253</f>
        <v>-639</v>
      </c>
      <c r="J4254" s="108">
        <f t="shared" si="272"/>
        <v>-639</v>
      </c>
      <c r="K4254" s="107">
        <f t="shared" si="273"/>
        <v>-519.37165038505771</v>
      </c>
      <c r="L4254" s="109">
        <f t="shared" si="274"/>
        <v>-1158.3716503850578</v>
      </c>
      <c r="M4254" s="110">
        <f t="shared" si="275"/>
        <v>-8.8308940127895917E-10</v>
      </c>
      <c r="N4254" s="33" t="s">
        <v>4892</v>
      </c>
      <c r="O4254" s="33">
        <f>+'Categorias-9 feb-Depurado'!Y4253</f>
        <v>416.5</v>
      </c>
      <c r="P4254" s="111">
        <f>+'Categorias-9 feb-Depurado'!AC4253</f>
        <v>43191</v>
      </c>
      <c r="Q4254" s="111">
        <f>+'Categorias-9 feb-Depurado'!AE4253</f>
        <v>43221</v>
      </c>
      <c r="R4254" s="112" t="str">
        <f>+'Categorias-9 feb-Depurado'!AB4253</f>
        <v>IT</v>
      </c>
    </row>
    <row r="4255" spans="2:18" s="1" customFormat="1" ht="14.5" hidden="1">
      <c r="B4255" s="57" t="str">
        <f>+'Categorias-9 feb-Depurado'!B4254</f>
        <v>NEWSHORE SERVICIOS GLOBALES SL SUCURSAL COLOMBIA</v>
      </c>
      <c r="C4255" s="30" t="s">
        <v>4900</v>
      </c>
      <c r="D4255" s="31">
        <v>5</v>
      </c>
      <c r="E4255" s="30" t="str">
        <f>+'Categorias-9 feb-Depurado'!E4254</f>
        <v>900227462-1</v>
      </c>
      <c r="F4255" s="30" t="str">
        <f>+'Categorias-9 feb-Depurado'!F4254</f>
        <v>CR 23 70 B 35</v>
      </c>
      <c r="G4255" s="30" t="str">
        <f>+'Categorias-9 feb-Depurado'!G4254</f>
        <v>169</v>
      </c>
      <c r="H4255" s="30">
        <f>+'Categorias-9 feb-Depurado'!H4254</f>
        <v>327</v>
      </c>
      <c r="I4255" s="107">
        <f>+'Categorias-9 feb-Depurado'!R4254</f>
        <v>-646</v>
      </c>
      <c r="J4255" s="108">
        <f t="shared" si="272"/>
        <v>-646</v>
      </c>
      <c r="K4255" s="107">
        <f t="shared" si="273"/>
        <v>-513.14584622464963</v>
      </c>
      <c r="L4255" s="109">
        <f t="shared" si="274"/>
        <v>-1159.1458462246496</v>
      </c>
      <c r="M4255" s="110">
        <f t="shared" si="275"/>
        <v>-8.8367961266770526E-10</v>
      </c>
      <c r="N4255" s="33" t="s">
        <v>4892</v>
      </c>
      <c r="O4255" s="33">
        <f>+'Categorias-9 feb-Depurado'!Y4254</f>
        <v>416.5</v>
      </c>
      <c r="P4255" s="111">
        <f>+'Categorias-9 feb-Depurado'!AC4254</f>
        <v>43221</v>
      </c>
      <c r="Q4255" s="111">
        <f>+'Categorias-9 feb-Depurado'!AE4254</f>
        <v>43251</v>
      </c>
      <c r="R4255" s="112" t="str">
        <f>+'Categorias-9 feb-Depurado'!AB4254</f>
        <v>IT</v>
      </c>
    </row>
    <row r="4256" spans="2:18" s="1" customFormat="1" ht="14.5" hidden="1">
      <c r="B4256" s="57" t="str">
        <f>+'Categorias-9 feb-Depurado'!B4255</f>
        <v>NEWSHORE SERVICIOS GLOBALES SL SUCURSAL COLOMBIA</v>
      </c>
      <c r="C4256" s="30" t="s">
        <v>4900</v>
      </c>
      <c r="D4256" s="31">
        <v>5</v>
      </c>
      <c r="E4256" s="30" t="str">
        <f>+'Categorias-9 feb-Depurado'!E4255</f>
        <v>900227462-1</v>
      </c>
      <c r="F4256" s="30" t="str">
        <f>+'Categorias-9 feb-Depurado'!F4255</f>
        <v>CR 23 70 B 35</v>
      </c>
      <c r="G4256" s="30" t="str">
        <f>+'Categorias-9 feb-Depurado'!G4255</f>
        <v>169</v>
      </c>
      <c r="H4256" s="30">
        <f>+'Categorias-9 feb-Depurado'!H4255</f>
        <v>344</v>
      </c>
      <c r="I4256" s="107">
        <f>+'Categorias-9 feb-Depurado'!R4255</f>
        <v>-1069</v>
      </c>
      <c r="J4256" s="108">
        <f t="shared" si="272"/>
        <v>-1069</v>
      </c>
      <c r="K4256" s="107">
        <f t="shared" si="273"/>
        <v>-828.98914300682509</v>
      </c>
      <c r="L4256" s="109">
        <f t="shared" si="274"/>
        <v>-1897.9891430068251</v>
      </c>
      <c r="M4256" s="110">
        <f t="shared" si="275"/>
        <v>-1.4469398447162502E-09</v>
      </c>
      <c r="N4256" s="33" t="s">
        <v>4892</v>
      </c>
      <c r="O4256" s="33">
        <f>+'Categorias-9 feb-Depurado'!Y4255</f>
        <v>5321.6800000000003</v>
      </c>
      <c r="P4256" s="111">
        <f>+'Categorias-9 feb-Depurado'!AC4255</f>
        <v>43252</v>
      </c>
      <c r="Q4256" s="111">
        <f>+'Categorias-9 feb-Depurado'!AE4255</f>
        <v>43282</v>
      </c>
      <c r="R4256" s="112" t="str">
        <f>+'Categorias-9 feb-Depurado'!AB4255</f>
        <v>IT</v>
      </c>
    </row>
    <row r="4257" spans="2:18" s="1" customFormat="1" ht="14.5" hidden="1">
      <c r="B4257" s="57" t="str">
        <f>+'Categorias-9 feb-Depurado'!B4256</f>
        <v>NEWSHORE SERVICIOS GLOBALES SL SUCURSAL COLOMBIA</v>
      </c>
      <c r="C4257" s="30" t="s">
        <v>4900</v>
      </c>
      <c r="D4257" s="31">
        <v>5</v>
      </c>
      <c r="E4257" s="30" t="str">
        <f>+'Categorias-9 feb-Depurado'!E4256</f>
        <v>900227462-1</v>
      </c>
      <c r="F4257" s="30" t="str">
        <f>+'Categorias-9 feb-Depurado'!F4256</f>
        <v>CR 23 70 B 35</v>
      </c>
      <c r="G4257" s="30" t="str">
        <f>+'Categorias-9 feb-Depurado'!G4256</f>
        <v>169</v>
      </c>
      <c r="H4257" s="30">
        <f>+'Categorias-9 feb-Depurado'!H4256</f>
        <v>338</v>
      </c>
      <c r="I4257" s="107">
        <f>+'Categorias-9 feb-Depurado'!R4256</f>
        <v>-664</v>
      </c>
      <c r="J4257" s="108">
        <f t="shared" si="272"/>
        <v>-664</v>
      </c>
      <c r="K4257" s="107">
        <f t="shared" si="273"/>
        <v>-514.91935543174168</v>
      </c>
      <c r="L4257" s="109">
        <f t="shared" si="274"/>
        <v>-1178.9193554317417</v>
      </c>
      <c r="M4257" s="110">
        <f t="shared" si="275"/>
        <v>-8.9875402889765216E-10</v>
      </c>
      <c r="N4257" s="33" t="s">
        <v>4892</v>
      </c>
      <c r="O4257" s="33">
        <f>+'Categorias-9 feb-Depurado'!Y4256</f>
        <v>416.5</v>
      </c>
      <c r="P4257" s="111">
        <f>+'Categorias-9 feb-Depurado'!AC4256</f>
        <v>43252</v>
      </c>
      <c r="Q4257" s="111">
        <f>+'Categorias-9 feb-Depurado'!AE4256</f>
        <v>43282</v>
      </c>
      <c r="R4257" s="112" t="str">
        <f>+'Categorias-9 feb-Depurado'!AB4256</f>
        <v>IT</v>
      </c>
    </row>
    <row r="4258" spans="2:18" s="1" customFormat="1" ht="14.5" hidden="1">
      <c r="B4258" s="57" t="str">
        <f>+'Categorias-9 feb-Depurado'!B4257</f>
        <v>NEWSHORE SERVICIOS GLOBALES SL SUCURSAL COLOMBIA</v>
      </c>
      <c r="C4258" s="30" t="s">
        <v>4900</v>
      </c>
      <c r="D4258" s="31">
        <v>5</v>
      </c>
      <c r="E4258" s="30" t="str">
        <f>+'Categorias-9 feb-Depurado'!E4257</f>
        <v>900227462-1</v>
      </c>
      <c r="F4258" s="30" t="str">
        <f>+'Categorias-9 feb-Depurado'!F4257</f>
        <v>CR 23 70 B 35</v>
      </c>
      <c r="G4258" s="30" t="str">
        <f>+'Categorias-9 feb-Depurado'!G4257</f>
        <v>169</v>
      </c>
      <c r="H4258" s="30">
        <f>+'Categorias-9 feb-Depurado'!H4257</f>
        <v>349</v>
      </c>
      <c r="I4258" s="107">
        <f>+'Categorias-9 feb-Depurado'!R4257</f>
        <v>-671</v>
      </c>
      <c r="J4258" s="108">
        <f t="shared" si="272"/>
        <v>-671</v>
      </c>
      <c r="K4258" s="107">
        <f t="shared" si="273"/>
        <v>-512.25280026567964</v>
      </c>
      <c r="L4258" s="109">
        <f t="shared" si="274"/>
        <v>-1183.2528002656795</v>
      </c>
      <c r="M4258" s="110">
        <f t="shared" si="275"/>
        <v>-9.02057648424775E-10</v>
      </c>
      <c r="N4258" s="33" t="s">
        <v>4892</v>
      </c>
      <c r="O4258" s="33">
        <f>+'Categorias-9 feb-Depurado'!Y4257</f>
        <v>416.5</v>
      </c>
      <c r="P4258" s="111">
        <f>+'Categorias-9 feb-Depurado'!AC4257</f>
        <v>43272</v>
      </c>
      <c r="Q4258" s="111">
        <f>+'Categorias-9 feb-Depurado'!AE4257</f>
        <v>43302</v>
      </c>
      <c r="R4258" s="112" t="str">
        <f>+'Categorias-9 feb-Depurado'!AB4257</f>
        <v>IT</v>
      </c>
    </row>
    <row r="4259" spans="2:18" s="1" customFormat="1" ht="14.5" hidden="1">
      <c r="B4259" s="57" t="str">
        <f>+'Categorias-9 feb-Depurado'!B4258</f>
        <v>NEWSHORE SERVICIOS GLOBALES SL SUCURSAL COLOMBIA</v>
      </c>
      <c r="C4259" s="30" t="s">
        <v>4900</v>
      </c>
      <c r="D4259" s="31">
        <v>5</v>
      </c>
      <c r="E4259" s="30" t="str">
        <f>+'Categorias-9 feb-Depurado'!E4258</f>
        <v>900227462-1</v>
      </c>
      <c r="F4259" s="30" t="str">
        <f>+'Categorias-9 feb-Depurado'!F4258</f>
        <v>CR 23 70 B 35</v>
      </c>
      <c r="G4259" s="30" t="str">
        <f>+'Categorias-9 feb-Depurado'!G4258</f>
        <v>169</v>
      </c>
      <c r="H4259" s="30" t="str">
        <f>+'Categorias-9 feb-Depurado'!H4258</f>
        <v>NC 19</v>
      </c>
      <c r="I4259" s="107">
        <f>+'Categorias-9 feb-Depurado'!R4258</f>
        <v>671</v>
      </c>
      <c r="J4259" s="108">
        <f t="shared" si="272"/>
        <v>671</v>
      </c>
      <c r="K4259" s="107">
        <f t="shared" si="273"/>
        <v>512.25280026567964</v>
      </c>
      <c r="L4259" s="109">
        <f t="shared" si="274"/>
        <v>1183.2528002656795</v>
      </c>
      <c r="M4259" s="110">
        <f t="shared" si="275"/>
        <v>9.02057648424775E-10</v>
      </c>
      <c r="N4259" s="33" t="s">
        <v>4892</v>
      </c>
      <c r="O4259" s="33">
        <f>+'Categorias-9 feb-Depurado'!Y4258</f>
        <v>-416.5</v>
      </c>
      <c r="P4259" s="111">
        <f>+'Categorias-9 feb-Depurado'!AC4258</f>
        <v>43272</v>
      </c>
      <c r="Q4259" s="111">
        <f>+'Categorias-9 feb-Depurado'!AE4258</f>
        <v>43302</v>
      </c>
      <c r="R4259" s="112" t="str">
        <f>+'Categorias-9 feb-Depurado'!AB4258</f>
        <v>IT</v>
      </c>
    </row>
    <row r="4260" spans="2:18" s="1" customFormat="1" ht="14.5" hidden="1">
      <c r="B4260" s="57" t="str">
        <f>+'Categorias-9 feb-Depurado'!B4259</f>
        <v>NEWSHORE SERVICIOS GLOBALES SL SUCURSAL COLOMBIA</v>
      </c>
      <c r="C4260" s="30" t="s">
        <v>4900</v>
      </c>
      <c r="D4260" s="31">
        <v>5</v>
      </c>
      <c r="E4260" s="30" t="str">
        <f>+'Categorias-9 feb-Depurado'!E4259</f>
        <v>900227462-1</v>
      </c>
      <c r="F4260" s="30" t="str">
        <f>+'Categorias-9 feb-Depurado'!F4259</f>
        <v>CR 23 70 B 35</v>
      </c>
      <c r="G4260" s="30" t="str">
        <f>+'Categorias-9 feb-Depurado'!G4259</f>
        <v>169</v>
      </c>
      <c r="H4260" s="30">
        <f>+'Categorias-9 feb-Depurado'!H4259</f>
        <v>375</v>
      </c>
      <c r="I4260" s="107">
        <f>+'Categorias-9 feb-Depurado'!R4259</f>
        <v>-1212</v>
      </c>
      <c r="J4260" s="108">
        <f t="shared" si="272"/>
        <v>-1212</v>
      </c>
      <c r="K4260" s="107">
        <f t="shared" si="273"/>
        <v>-917.98792629115269</v>
      </c>
      <c r="L4260" s="109">
        <f t="shared" si="274"/>
        <v>-2129.9879262911527</v>
      </c>
      <c r="M4260" s="110">
        <f t="shared" si="275"/>
        <v>-1.6238050732116995E-09</v>
      </c>
      <c r="N4260" s="33" t="s">
        <v>4892</v>
      </c>
      <c r="O4260" s="33">
        <f>+'Categorias-9 feb-Depurado'!Y4259</f>
        <v>7186.6499999999996</v>
      </c>
      <c r="P4260" s="111">
        <f>+'Categorias-9 feb-Depurado'!AC4259</f>
        <v>43282</v>
      </c>
      <c r="Q4260" s="111">
        <f>+'Categorias-9 feb-Depurado'!AE4259</f>
        <v>43312</v>
      </c>
      <c r="R4260" s="112" t="str">
        <f>+'Categorias-9 feb-Depurado'!AB4259</f>
        <v>IT</v>
      </c>
    </row>
    <row r="4261" spans="2:18" s="1" customFormat="1" ht="14.5" hidden="1">
      <c r="B4261" s="57" t="str">
        <f>+'Categorias-9 feb-Depurado'!B4260</f>
        <v>NEWSHORE SERVICIOS GLOBALES SL SUCURSAL COLOMBIA</v>
      </c>
      <c r="C4261" s="30" t="s">
        <v>4900</v>
      </c>
      <c r="D4261" s="31">
        <v>5</v>
      </c>
      <c r="E4261" s="30" t="str">
        <f>+'Categorias-9 feb-Depurado'!E4260</f>
        <v>900227462-1</v>
      </c>
      <c r="F4261" s="30" t="str">
        <f>+'Categorias-9 feb-Depurado'!F4260</f>
        <v>CR 23 70 B 35</v>
      </c>
      <c r="G4261" s="30" t="str">
        <f>+'Categorias-9 feb-Depurado'!G4260</f>
        <v>169</v>
      </c>
      <c r="H4261" s="30">
        <f>+'Categorias-9 feb-Depurado'!H4260</f>
        <v>352</v>
      </c>
      <c r="I4261" s="107">
        <f>+'Categorias-9 feb-Depurado'!R4260</f>
        <v>-1202</v>
      </c>
      <c r="J4261" s="108">
        <f t="shared" si="272"/>
        <v>-1202</v>
      </c>
      <c r="K4261" s="107">
        <f t="shared" si="273"/>
        <v>-910.41376848346988</v>
      </c>
      <c r="L4261" s="109">
        <f t="shared" si="274"/>
        <v>-2112.41376848347</v>
      </c>
      <c r="M4261" s="110">
        <f t="shared" si="275"/>
        <v>-1.6104073415845403E-09</v>
      </c>
      <c r="N4261" s="33" t="s">
        <v>4892</v>
      </c>
      <c r="O4261" s="33">
        <f>+'Categorias-9 feb-Depurado'!Y4260</f>
        <v>11045.58</v>
      </c>
      <c r="P4261" s="111">
        <f>+'Categorias-9 feb-Depurado'!AC4260</f>
        <v>43282</v>
      </c>
      <c r="Q4261" s="111">
        <f>+'Categorias-9 feb-Depurado'!AE4260</f>
        <v>43312</v>
      </c>
      <c r="R4261" s="112" t="str">
        <f>+'Categorias-9 feb-Depurado'!AB4260</f>
        <v>IT</v>
      </c>
    </row>
    <row r="4262" spans="2:18" s="1" customFormat="1" ht="14.5" hidden="1">
      <c r="B4262" s="57" t="str">
        <f>+'Categorias-9 feb-Depurado'!B4261</f>
        <v>NEWSHORE SERVICIOS GLOBALES SL SUCURSAL COLOMBIA</v>
      </c>
      <c r="C4262" s="30" t="s">
        <v>4900</v>
      </c>
      <c r="D4262" s="31">
        <v>5</v>
      </c>
      <c r="E4262" s="30" t="str">
        <f>+'Categorias-9 feb-Depurado'!E4261</f>
        <v>900227462-1</v>
      </c>
      <c r="F4262" s="30" t="str">
        <f>+'Categorias-9 feb-Depurado'!F4261</f>
        <v>CR 23 70 B 35</v>
      </c>
      <c r="G4262" s="30" t="str">
        <f>+'Categorias-9 feb-Depurado'!G4261</f>
        <v>169</v>
      </c>
      <c r="H4262" s="30">
        <f>+'Categorias-9 feb-Depurado'!H4261</f>
        <v>356</v>
      </c>
      <c r="I4262" s="107">
        <f>+'Categorias-9 feb-Depurado'!R4261</f>
        <v>-674</v>
      </c>
      <c r="J4262" s="108">
        <f t="shared" si="272"/>
        <v>-674</v>
      </c>
      <c r="K4262" s="107">
        <f t="shared" si="273"/>
        <v>-510.49823623781919</v>
      </c>
      <c r="L4262" s="109">
        <f t="shared" si="274"/>
        <v>-1184.4982362378191</v>
      </c>
      <c r="M4262" s="110">
        <f t="shared" si="275"/>
        <v>-9.0300711167053242E-10</v>
      </c>
      <c r="N4262" s="33" t="s">
        <v>4892</v>
      </c>
      <c r="O4262" s="33">
        <f>+'Categorias-9 feb-Depurado'!Y4261</f>
        <v>416.5</v>
      </c>
      <c r="P4262" s="111">
        <f>+'Categorias-9 feb-Depurado'!AC4261</f>
        <v>43282</v>
      </c>
      <c r="Q4262" s="111">
        <f>+'Categorias-9 feb-Depurado'!AE4261</f>
        <v>43312</v>
      </c>
      <c r="R4262" s="112" t="str">
        <f>+'Categorias-9 feb-Depurado'!AB4261</f>
        <v>IT</v>
      </c>
    </row>
    <row r="4263" spans="2:18" s="1" customFormat="1" ht="14.5" hidden="1">
      <c r="B4263" s="57" t="str">
        <f>+'Categorias-9 feb-Depurado'!B4262</f>
        <v>NEWSHORE SERVICIOS GLOBALES SL SUCURSAL COLOMBIA</v>
      </c>
      <c r="C4263" s="30" t="s">
        <v>4900</v>
      </c>
      <c r="D4263" s="31">
        <v>5</v>
      </c>
      <c r="E4263" s="30" t="str">
        <f>+'Categorias-9 feb-Depurado'!E4262</f>
        <v>900227462-1</v>
      </c>
      <c r="F4263" s="30" t="str">
        <f>+'Categorias-9 feb-Depurado'!F4262</f>
        <v>CR 23 70 B 35</v>
      </c>
      <c r="G4263" s="30" t="str">
        <f>+'Categorias-9 feb-Depurado'!G4262</f>
        <v>169</v>
      </c>
      <c r="H4263" s="30">
        <f>+'Categorias-9 feb-Depurado'!H4262</f>
        <v>370</v>
      </c>
      <c r="I4263" s="107">
        <f>+'Categorias-9 feb-Depurado'!R4262</f>
        <v>-664</v>
      </c>
      <c r="J4263" s="108">
        <f t="shared" si="272"/>
        <v>-664</v>
      </c>
      <c r="K4263" s="107">
        <f t="shared" si="273"/>
        <v>-490.65716424647565</v>
      </c>
      <c r="L4263" s="109">
        <f t="shared" si="274"/>
        <v>-1154.6571642464755</v>
      </c>
      <c r="M4263" s="110">
        <f t="shared" si="275"/>
        <v>-8.8025764746394716E-10</v>
      </c>
      <c r="N4263" s="33" t="s">
        <v>4892</v>
      </c>
      <c r="O4263" s="33">
        <f>+'Categorias-9 feb-Depurado'!Y4262</f>
        <v>416.5</v>
      </c>
      <c r="P4263" s="111">
        <f>+'Categorias-9 feb-Depurado'!AC4262</f>
        <v>43313</v>
      </c>
      <c r="Q4263" s="111">
        <f>+'Categorias-9 feb-Depurado'!AE4262</f>
        <v>43343</v>
      </c>
      <c r="R4263" s="112" t="str">
        <f>+'Categorias-9 feb-Depurado'!AB4262</f>
        <v>IT</v>
      </c>
    </row>
    <row r="4264" spans="2:18" s="1" customFormat="1" ht="14.5" hidden="1">
      <c r="B4264" s="57" t="str">
        <f>+'Categorias-9 feb-Depurado'!B4263</f>
        <v>NEWSHORE SERVICIOS GLOBALES SL SUCURSAL COLOMBIA</v>
      </c>
      <c r="C4264" s="30" t="s">
        <v>4900</v>
      </c>
      <c r="D4264" s="31">
        <v>5</v>
      </c>
      <c r="E4264" s="30" t="str">
        <f>+'Categorias-9 feb-Depurado'!E4263</f>
        <v>900227462-1</v>
      </c>
      <c r="F4264" s="30" t="str">
        <f>+'Categorias-9 feb-Depurado'!F4263</f>
        <v>CR 23 70 B 35</v>
      </c>
      <c r="G4264" s="30" t="str">
        <f>+'Categorias-9 feb-Depurado'!G4263</f>
        <v>169</v>
      </c>
      <c r="H4264" s="30">
        <f>+'Categorias-9 feb-Depurado'!H4263</f>
        <v>369</v>
      </c>
      <c r="I4264" s="107">
        <f>+'Categorias-9 feb-Depurado'!R4263</f>
        <v>-664</v>
      </c>
      <c r="J4264" s="108">
        <f t="shared" si="272"/>
        <v>-664</v>
      </c>
      <c r="K4264" s="107">
        <f t="shared" si="273"/>
        <v>-490.65716424647565</v>
      </c>
      <c r="L4264" s="109">
        <f t="shared" si="274"/>
        <v>-1154.6571642464755</v>
      </c>
      <c r="M4264" s="110">
        <f t="shared" si="275"/>
        <v>-8.8025764746394716E-10</v>
      </c>
      <c r="N4264" s="33" t="s">
        <v>4892</v>
      </c>
      <c r="O4264" s="33">
        <f>+'Categorias-9 feb-Depurado'!Y4263</f>
        <v>416.5</v>
      </c>
      <c r="P4264" s="111">
        <f>+'Categorias-9 feb-Depurado'!AC4263</f>
        <v>43313</v>
      </c>
      <c r="Q4264" s="111">
        <f>+'Categorias-9 feb-Depurado'!AE4263</f>
        <v>43343</v>
      </c>
      <c r="R4264" s="112" t="str">
        <f>+'Categorias-9 feb-Depurado'!AB4263</f>
        <v>IT</v>
      </c>
    </row>
    <row r="4265" spans="2:18" s="1" customFormat="1" ht="14.5" hidden="1">
      <c r="B4265" s="57" t="str">
        <f>+'Categorias-9 feb-Depurado'!B4264</f>
        <v>NEWSHORE SERVICIOS GLOBALES SL SUCURSAL COLOMBIA</v>
      </c>
      <c r="C4265" s="30" t="s">
        <v>4900</v>
      </c>
      <c r="D4265" s="31">
        <v>5</v>
      </c>
      <c r="E4265" s="30" t="str">
        <f>+'Categorias-9 feb-Depurado'!E4264</f>
        <v>900227462-1</v>
      </c>
      <c r="F4265" s="30" t="str">
        <f>+'Categorias-9 feb-Depurado'!F4264</f>
        <v>CR 23 70 B 35</v>
      </c>
      <c r="G4265" s="30" t="str">
        <f>+'Categorias-9 feb-Depurado'!G4264</f>
        <v>169</v>
      </c>
      <c r="H4265" s="30">
        <f>+'Categorias-9 feb-Depurado'!H4264</f>
        <v>377</v>
      </c>
      <c r="I4265" s="107">
        <f>+'Categorias-9 feb-Depurado'!R4264</f>
        <v>814</v>
      </c>
      <c r="J4265" s="108">
        <f t="shared" si="272"/>
        <v>814</v>
      </c>
      <c r="K4265" s="107">
        <f t="shared" si="273"/>
        <v>577.10155335493153</v>
      </c>
      <c r="L4265" s="109">
        <f t="shared" si="274"/>
        <v>1391.1015533549316</v>
      </c>
      <c r="M4265" s="110">
        <f t="shared" si="275"/>
        <v>1.0605120018796024E-09</v>
      </c>
      <c r="N4265" s="33" t="s">
        <v>4892</v>
      </c>
      <c r="O4265" s="33">
        <f>+'Categorias-9 feb-Depurado'!Y4264</f>
        <v>11356.41</v>
      </c>
      <c r="P4265" s="111">
        <f>+'Categorias-9 feb-Depurado'!AC4264</f>
        <v>43364</v>
      </c>
      <c r="Q4265" s="111">
        <f>+'Categorias-9 feb-Depurado'!AE4264</f>
        <v>43394</v>
      </c>
      <c r="R4265" s="112" t="str">
        <f>+'Categorias-9 feb-Depurado'!AB4264</f>
        <v>IT</v>
      </c>
    </row>
    <row r="4266" spans="2:18" s="1" customFormat="1" ht="14.5" hidden="1">
      <c r="B4266" s="57" t="str">
        <f>+'Categorias-9 feb-Depurado'!B4265</f>
        <v>NEWSHORE SERVICIOS GLOBALES SL SUCURSAL COLOMBIA</v>
      </c>
      <c r="C4266" s="30" t="s">
        <v>4900</v>
      </c>
      <c r="D4266" s="31">
        <v>5</v>
      </c>
      <c r="E4266" s="30" t="str">
        <f>+'Categorias-9 feb-Depurado'!E4265</f>
        <v>900227462-1</v>
      </c>
      <c r="F4266" s="30" t="str">
        <f>+'Categorias-9 feb-Depurado'!F4265</f>
        <v>CR 23 70 B 35</v>
      </c>
      <c r="G4266" s="30" t="str">
        <f>+'Categorias-9 feb-Depurado'!G4265</f>
        <v>169</v>
      </c>
      <c r="H4266" s="30">
        <f>+'Categorias-9 feb-Depurado'!H4265</f>
        <v>394</v>
      </c>
      <c r="I4266" s="107">
        <f>+'Categorias-9 feb-Depurado'!R4265</f>
        <v>-683</v>
      </c>
      <c r="J4266" s="108">
        <f t="shared" si="272"/>
        <v>-683</v>
      </c>
      <c r="K4266" s="107">
        <f t="shared" si="273"/>
        <v>-480.2542165518858</v>
      </c>
      <c r="L4266" s="109">
        <f t="shared" si="274"/>
        <v>-1163.2542165518857</v>
      </c>
      <c r="M4266" s="110">
        <f t="shared" si="275"/>
        <v>-8.8681164571712004E-10</v>
      </c>
      <c r="N4266" s="33" t="s">
        <v>4892</v>
      </c>
      <c r="O4266" s="33">
        <f>+'Categorias-9 feb-Depurado'!Y4265</f>
        <v>416.5</v>
      </c>
      <c r="P4266" s="111">
        <f>+'Categorias-9 feb-Depurado'!AC4265</f>
        <v>43374</v>
      </c>
      <c r="Q4266" s="111">
        <f>+'Categorias-9 feb-Depurado'!AE4265</f>
        <v>43404</v>
      </c>
      <c r="R4266" s="112" t="str">
        <f>+'Categorias-9 feb-Depurado'!AB4265</f>
        <v>IT</v>
      </c>
    </row>
    <row r="4267" spans="2:18" s="1" customFormat="1" ht="14.5" hidden="1">
      <c r="B4267" s="57" t="str">
        <f>+'Categorias-9 feb-Depurado'!B4266</f>
        <v>NEWSHORE SERVICIOS GLOBALES SL SUCURSAL COLOMBIA</v>
      </c>
      <c r="C4267" s="30" t="s">
        <v>4900</v>
      </c>
      <c r="D4267" s="31">
        <v>5</v>
      </c>
      <c r="E4267" s="30" t="str">
        <f>+'Categorias-9 feb-Depurado'!E4266</f>
        <v>900227462-1</v>
      </c>
      <c r="F4267" s="30" t="str">
        <f>+'Categorias-9 feb-Depurado'!F4266</f>
        <v>CR 23 70 B 35</v>
      </c>
      <c r="G4267" s="30" t="str">
        <f>+'Categorias-9 feb-Depurado'!G4266</f>
        <v>169</v>
      </c>
      <c r="H4267" s="30">
        <f>+'Categorias-9 feb-Depurado'!H4266</f>
        <v>389</v>
      </c>
      <c r="I4267" s="107">
        <f>+'Categorias-9 feb-Depurado'!R4266</f>
        <v>1248</v>
      </c>
      <c r="J4267" s="108">
        <f t="shared" si="272"/>
        <v>1248</v>
      </c>
      <c r="K4267" s="107">
        <f t="shared" si="273"/>
        <v>877.53625513433894</v>
      </c>
      <c r="L4267" s="109">
        <f t="shared" si="274"/>
        <v>2125.5362551343387</v>
      </c>
      <c r="M4267" s="110">
        <f t="shared" si="275"/>
        <v>1.6204113233601256E-09</v>
      </c>
      <c r="N4267" s="33" t="s">
        <v>4892</v>
      </c>
      <c r="O4267" s="33">
        <f>+'Categorias-9 feb-Depurado'!Y4266</f>
        <v>20325.200000000001</v>
      </c>
      <c r="P4267" s="111">
        <f>+'Categorias-9 feb-Depurado'!AC4266</f>
        <v>43374</v>
      </c>
      <c r="Q4267" s="111">
        <f>+'Categorias-9 feb-Depurado'!AE4266</f>
        <v>43404</v>
      </c>
      <c r="R4267" s="112" t="str">
        <f>+'Categorias-9 feb-Depurado'!AB4266</f>
        <v>IT</v>
      </c>
    </row>
    <row r="4268" spans="2:18" s="1" customFormat="1" ht="14.5" hidden="1">
      <c r="B4268" s="57" t="str">
        <f>+'Categorias-9 feb-Depurado'!B4267</f>
        <v>NEWSHORE SERVICIOS GLOBALES SL SUCURSAL COLOMBIA</v>
      </c>
      <c r="C4268" s="30" t="s">
        <v>4900</v>
      </c>
      <c r="D4268" s="31">
        <v>5</v>
      </c>
      <c r="E4268" s="30" t="str">
        <f>+'Categorias-9 feb-Depurado'!E4267</f>
        <v>900227462-1</v>
      </c>
      <c r="F4268" s="30" t="str">
        <f>+'Categorias-9 feb-Depurado'!F4267</f>
        <v>CR 23 70 B 35</v>
      </c>
      <c r="G4268" s="30" t="str">
        <f>+'Categorias-9 feb-Depurado'!G4267</f>
        <v>169</v>
      </c>
      <c r="H4268" s="30">
        <f>+'Categorias-9 feb-Depurado'!H4267</f>
        <v>402</v>
      </c>
      <c r="I4268" s="107">
        <f>+'Categorias-9 feb-Depurado'!R4267</f>
        <v>-1610</v>
      </c>
      <c r="J4268" s="108">
        <f t="shared" si="272"/>
        <v>-1610</v>
      </c>
      <c r="K4268" s="107">
        <f t="shared" si="273"/>
        <v>-1108.8081335232544</v>
      </c>
      <c r="L4268" s="109">
        <f t="shared" si="274"/>
        <v>-2718.8081335232546</v>
      </c>
      <c r="M4268" s="110">
        <f t="shared" si="275"/>
        <v>-2.0726945847019894E-09</v>
      </c>
      <c r="N4268" s="33" t="s">
        <v>4892</v>
      </c>
      <c r="O4268" s="33">
        <f>+'Categorias-9 feb-Depurado'!Y4267</f>
        <v>34510</v>
      </c>
      <c r="P4268" s="111">
        <f>+'Categorias-9 feb-Depurado'!AC4267</f>
        <v>43399</v>
      </c>
      <c r="Q4268" s="111">
        <f>+'Categorias-9 feb-Depurado'!AE4267</f>
        <v>43429</v>
      </c>
      <c r="R4268" s="112" t="str">
        <f>+'Categorias-9 feb-Depurado'!AB4267</f>
        <v>IT</v>
      </c>
    </row>
    <row r="4269" spans="2:18" s="1" customFormat="1" ht="14.5" hidden="1">
      <c r="B4269" s="57" t="str">
        <f>+'Categorias-9 feb-Depurado'!B4268</f>
        <v>NEWSHORE SERVICIOS GLOBALES SL SUCURSAL COLOMBIA</v>
      </c>
      <c r="C4269" s="30" t="s">
        <v>4900</v>
      </c>
      <c r="D4269" s="31">
        <v>5</v>
      </c>
      <c r="E4269" s="30" t="str">
        <f>+'Categorias-9 feb-Depurado'!E4268</f>
        <v>900227462-1</v>
      </c>
      <c r="F4269" s="30" t="str">
        <f>+'Categorias-9 feb-Depurado'!F4268</f>
        <v>CR 23 70 B 35</v>
      </c>
      <c r="G4269" s="30" t="str">
        <f>+'Categorias-9 feb-Depurado'!G4268</f>
        <v>169</v>
      </c>
      <c r="H4269" s="30">
        <f>+'Categorias-9 feb-Depurado'!H4268</f>
        <v>404</v>
      </c>
      <c r="I4269" s="107">
        <f>+'Categorias-9 feb-Depurado'!R4268</f>
        <v>-1320</v>
      </c>
      <c r="J4269" s="108">
        <f t="shared" si="272"/>
        <v>-1320</v>
      </c>
      <c r="K4269" s="107">
        <f t="shared" si="273"/>
        <v>-904.53025242590286</v>
      </c>
      <c r="L4269" s="109">
        <f t="shared" si="274"/>
        <v>-2224.5302524259027</v>
      </c>
      <c r="M4269" s="110">
        <f t="shared" si="275"/>
        <v>-1.695879805146052E-09</v>
      </c>
      <c r="N4269" s="33" t="s">
        <v>4892</v>
      </c>
      <c r="O4269" s="33">
        <f>+'Categorias-9 feb-Depurado'!Y4268</f>
        <v>1375.6400000000001</v>
      </c>
      <c r="P4269" s="111">
        <f>+'Categorias-9 feb-Depurado'!AC4268</f>
        <v>43405</v>
      </c>
      <c r="Q4269" s="111">
        <f>+'Categorias-9 feb-Depurado'!AE4268</f>
        <v>43435</v>
      </c>
      <c r="R4269" s="112" t="str">
        <f>+'Categorias-9 feb-Depurado'!AB4268</f>
        <v>IT</v>
      </c>
    </row>
    <row r="4270" spans="2:18" s="1" customFormat="1" ht="14.5" hidden="1">
      <c r="B4270" s="57" t="str">
        <f>+'Categorias-9 feb-Depurado'!B4269</f>
        <v>NEWSHORE SERVICIOS GLOBALES SL SUCURSAL COLOMBIA</v>
      </c>
      <c r="C4270" s="30" t="s">
        <v>4900</v>
      </c>
      <c r="D4270" s="31">
        <v>5</v>
      </c>
      <c r="E4270" s="30" t="str">
        <f>+'Categorias-9 feb-Depurado'!E4269</f>
        <v>900227462-1</v>
      </c>
      <c r="F4270" s="30" t="str">
        <f>+'Categorias-9 feb-Depurado'!F4269</f>
        <v>CR 23 70 B 35</v>
      </c>
      <c r="G4270" s="30" t="str">
        <f>+'Categorias-9 feb-Depurado'!G4269</f>
        <v>169</v>
      </c>
      <c r="H4270" s="30">
        <f>+'Categorias-9 feb-Depurado'!H4269</f>
        <v>444</v>
      </c>
      <c r="I4270" s="107">
        <f>+'Categorias-9 feb-Depurado'!R4269</f>
        <v>-747</v>
      </c>
      <c r="J4270" s="108">
        <f t="shared" si="272"/>
        <v>-747</v>
      </c>
      <c r="K4270" s="107">
        <f t="shared" si="273"/>
        <v>-485.97407055228211</v>
      </c>
      <c r="L4270" s="109">
        <f t="shared" si="274"/>
        <v>-1232.9740705522822</v>
      </c>
      <c r="M4270" s="110">
        <f t="shared" si="275"/>
        <v>-9.3996286372733317E-10</v>
      </c>
      <c r="N4270" s="33" t="s">
        <v>4892</v>
      </c>
      <c r="O4270" s="33">
        <f>+'Categorias-9 feb-Depurado'!Y4269</f>
        <v>416.5</v>
      </c>
      <c r="P4270" s="111">
        <f>+'Categorias-9 feb-Depurado'!AC4269</f>
        <v>43466</v>
      </c>
      <c r="Q4270" s="111">
        <f>+'Categorias-9 feb-Depurado'!AE4269</f>
        <v>43496</v>
      </c>
      <c r="R4270" s="112" t="str">
        <f>+'Categorias-9 feb-Depurado'!AB4269</f>
        <v>IT</v>
      </c>
    </row>
    <row r="4271" spans="2:18" s="1" customFormat="1" ht="14.5" hidden="1">
      <c r="B4271" s="57" t="str">
        <f>+'Categorias-9 feb-Depurado'!B4270</f>
        <v>NEWSHORE SERVICIOS GLOBALES SL SUCURSAL COLOMBIA</v>
      </c>
      <c r="C4271" s="30" t="s">
        <v>4900</v>
      </c>
      <c r="D4271" s="31">
        <v>5</v>
      </c>
      <c r="E4271" s="30" t="str">
        <f>+'Categorias-9 feb-Depurado'!E4270</f>
        <v>900227462-1</v>
      </c>
      <c r="F4271" s="30" t="str">
        <f>+'Categorias-9 feb-Depurado'!F4270</f>
        <v>CR 23 70 B 35</v>
      </c>
      <c r="G4271" s="30" t="str">
        <f>+'Categorias-9 feb-Depurado'!G4270</f>
        <v>169</v>
      </c>
      <c r="H4271" s="30">
        <f>+'Categorias-9 feb-Depurado'!H4270</f>
        <v>456</v>
      </c>
      <c r="I4271" s="107">
        <f>+'Categorias-9 feb-Depurado'!R4270</f>
        <v>1235</v>
      </c>
      <c r="J4271" s="108">
        <f t="shared" si="272"/>
        <v>1235</v>
      </c>
      <c r="K4271" s="107">
        <f t="shared" si="273"/>
        <v>803.45110727184533</v>
      </c>
      <c r="L4271" s="109">
        <f t="shared" si="274"/>
        <v>2038.4511072718453</v>
      </c>
      <c r="M4271" s="110">
        <f t="shared" si="275"/>
        <v>1.5540216020123913E-09</v>
      </c>
      <c r="N4271" s="33" t="s">
        <v>4892</v>
      </c>
      <c r="O4271" s="33">
        <f>+'Categorias-9 feb-Depurado'!Y4270</f>
        <v>967.36000000000001</v>
      </c>
      <c r="P4271" s="111">
        <f>+'Categorias-9 feb-Depurado'!AC4270</f>
        <v>43466</v>
      </c>
      <c r="Q4271" s="111">
        <f>+'Categorias-9 feb-Depurado'!AE4270</f>
        <v>43496</v>
      </c>
      <c r="R4271" s="112" t="str">
        <f>+'Categorias-9 feb-Depurado'!AB4270</f>
        <v>IT</v>
      </c>
    </row>
    <row r="4272" spans="2:18" s="1" customFormat="1" ht="14.5" hidden="1">
      <c r="B4272" s="57" t="str">
        <f>+'Categorias-9 feb-Depurado'!B4271</f>
        <v>NEWSHORE SERVICIOS GLOBALES SL SUCURSAL COLOMBIA</v>
      </c>
      <c r="C4272" s="30" t="s">
        <v>4900</v>
      </c>
      <c r="D4272" s="31">
        <v>5</v>
      </c>
      <c r="E4272" s="30" t="str">
        <f>+'Categorias-9 feb-Depurado'!E4271</f>
        <v>900227462-1</v>
      </c>
      <c r="F4272" s="30" t="str">
        <f>+'Categorias-9 feb-Depurado'!F4271</f>
        <v>CR 23 70 B 35</v>
      </c>
      <c r="G4272" s="30" t="str">
        <f>+'Categorias-9 feb-Depurado'!G4271</f>
        <v>169</v>
      </c>
      <c r="H4272" s="30">
        <f>+'Categorias-9 feb-Depurado'!H4271</f>
        <v>466</v>
      </c>
      <c r="I4272" s="107">
        <f>+'Categorias-9 feb-Depurado'!R4271</f>
        <v>-709</v>
      </c>
      <c r="J4272" s="108">
        <f t="shared" si="272"/>
        <v>-709</v>
      </c>
      <c r="K4272" s="107">
        <f t="shared" si="273"/>
        <v>-448.95059489638999</v>
      </c>
      <c r="L4272" s="109">
        <f t="shared" si="274"/>
        <v>-1157.9505948963899</v>
      </c>
      <c r="M4272" s="110">
        <f t="shared" si="275"/>
        <v>-8.8276840789201871E-10</v>
      </c>
      <c r="N4272" s="33" t="s">
        <v>4892</v>
      </c>
      <c r="O4272" s="33">
        <f>+'Categorias-9 feb-Depurado'!Y4271</f>
        <v>416.5</v>
      </c>
      <c r="P4272" s="111">
        <f>+'Categorias-9 feb-Depurado'!AC4271</f>
        <v>43497</v>
      </c>
      <c r="Q4272" s="111">
        <f>+'Categorias-9 feb-Depurado'!AE4271</f>
        <v>43527</v>
      </c>
      <c r="R4272" s="112" t="str">
        <f>+'Categorias-9 feb-Depurado'!AB4271</f>
        <v>IT</v>
      </c>
    </row>
    <row r="4273" spans="2:18" s="1" customFormat="1" ht="14.5" hidden="1">
      <c r="B4273" s="57" t="str">
        <f>+'Categorias-9 feb-Depurado'!B4272</f>
        <v>NEWSHORE SERVICIOS GLOBALES SL SUCURSAL COLOMBIA</v>
      </c>
      <c r="C4273" s="30" t="s">
        <v>4900</v>
      </c>
      <c r="D4273" s="31">
        <v>5</v>
      </c>
      <c r="E4273" s="30" t="str">
        <f>+'Categorias-9 feb-Depurado'!E4272</f>
        <v>900227462-1</v>
      </c>
      <c r="F4273" s="30" t="str">
        <f>+'Categorias-9 feb-Depurado'!F4272</f>
        <v>CR 23 70 B 35</v>
      </c>
      <c r="G4273" s="30" t="str">
        <f>+'Categorias-9 feb-Depurado'!G4272</f>
        <v>169</v>
      </c>
      <c r="H4273" s="30">
        <f>+'Categorias-9 feb-Depurado'!H4272</f>
        <v>461</v>
      </c>
      <c r="I4273" s="107">
        <f>+'Categorias-9 feb-Depurado'!R4272</f>
        <v>-1401</v>
      </c>
      <c r="J4273" s="108">
        <f t="shared" si="272"/>
        <v>-1401</v>
      </c>
      <c r="K4273" s="107">
        <f t="shared" si="273"/>
        <v>-887.13650698144204</v>
      </c>
      <c r="L4273" s="109">
        <f t="shared" si="274"/>
        <v>-2288.1365069814419</v>
      </c>
      <c r="M4273" s="110">
        <f t="shared" si="275"/>
        <v>-1.7443702954255547E-09</v>
      </c>
      <c r="N4273" s="33" t="s">
        <v>4892</v>
      </c>
      <c r="O4273" s="33">
        <f>+'Categorias-9 feb-Depurado'!Y4272</f>
        <v>495.63999999999999</v>
      </c>
      <c r="P4273" s="111">
        <f>+'Categorias-9 feb-Depurado'!AC4272</f>
        <v>43497</v>
      </c>
      <c r="Q4273" s="111">
        <f>+'Categorias-9 feb-Depurado'!AE4272</f>
        <v>43527</v>
      </c>
      <c r="R4273" s="112" t="str">
        <f>+'Categorias-9 feb-Depurado'!AB4272</f>
        <v>IT</v>
      </c>
    </row>
    <row r="4274" spans="2:18" s="1" customFormat="1" ht="14.5" hidden="1">
      <c r="B4274" s="57" t="str">
        <f>+'Categorias-9 feb-Depurado'!B4273</f>
        <v>NEWSHORE SERVICIOS GLOBALES SL SUCURSAL COLOMBIA</v>
      </c>
      <c r="C4274" s="30" t="s">
        <v>4900</v>
      </c>
      <c r="D4274" s="31">
        <v>5</v>
      </c>
      <c r="E4274" s="30" t="str">
        <f>+'Categorias-9 feb-Depurado'!E4273</f>
        <v>900227462-1</v>
      </c>
      <c r="F4274" s="30" t="str">
        <f>+'Categorias-9 feb-Depurado'!F4273</f>
        <v>CR 23 70 B 35</v>
      </c>
      <c r="G4274" s="30" t="str">
        <f>+'Categorias-9 feb-Depurado'!G4273</f>
        <v>169</v>
      </c>
      <c r="H4274" s="30">
        <f>+'Categorias-9 feb-Depurado'!H4273</f>
        <v>465</v>
      </c>
      <c r="I4274" s="107">
        <f>+'Categorias-9 feb-Depurado'!R4273</f>
        <v>-717</v>
      </c>
      <c r="J4274" s="108">
        <f t="shared" si="272"/>
        <v>-717</v>
      </c>
      <c r="K4274" s="107">
        <f t="shared" si="273"/>
        <v>-454.01632798407843</v>
      </c>
      <c r="L4274" s="109">
        <f t="shared" si="274"/>
        <v>-1171.0163279840785</v>
      </c>
      <c r="M4274" s="110">
        <f t="shared" si="275"/>
        <v>-8.9272912335483424E-10</v>
      </c>
      <c r="N4274" s="33" t="s">
        <v>4892</v>
      </c>
      <c r="O4274" s="33">
        <f>+'Categorias-9 feb-Depurado'!Y4273</f>
        <v>416.5</v>
      </c>
      <c r="P4274" s="111">
        <f>+'Categorias-9 feb-Depurado'!AC4273</f>
        <v>43497</v>
      </c>
      <c r="Q4274" s="111">
        <f>+'Categorias-9 feb-Depurado'!AE4273</f>
        <v>43527</v>
      </c>
      <c r="R4274" s="112" t="str">
        <f>+'Categorias-9 feb-Depurado'!AB4273</f>
        <v>IT</v>
      </c>
    </row>
    <row r="4275" spans="2:18" s="1" customFormat="1" ht="14.5" hidden="1">
      <c r="B4275" s="57" t="str">
        <f>+'Categorias-9 feb-Depurado'!B4274</f>
        <v>NEWSHORE SERVICIOS GLOBALES SL SUCURSAL COLOMBIA</v>
      </c>
      <c r="C4275" s="30" t="s">
        <v>4900</v>
      </c>
      <c r="D4275" s="31">
        <v>5</v>
      </c>
      <c r="E4275" s="30" t="str">
        <f>+'Categorias-9 feb-Depurado'!E4274</f>
        <v>900227462-1</v>
      </c>
      <c r="F4275" s="30" t="str">
        <f>+'Categorias-9 feb-Depurado'!F4274</f>
        <v>CR 23 70 B 35</v>
      </c>
      <c r="G4275" s="30" t="str">
        <f>+'Categorias-9 feb-Depurado'!G4274</f>
        <v>169</v>
      </c>
      <c r="H4275" s="30">
        <f>+'Categorias-9 feb-Depurado'!H4274</f>
        <v>487</v>
      </c>
      <c r="I4275" s="107">
        <f>+'Categorias-9 feb-Depurado'!R4274</f>
        <v>-709</v>
      </c>
      <c r="J4275" s="108">
        <f t="shared" si="272"/>
        <v>-709</v>
      </c>
      <c r="K4275" s="107">
        <f t="shared" si="273"/>
        <v>-437.95038945518746</v>
      </c>
      <c r="L4275" s="109">
        <f t="shared" si="274"/>
        <v>-1146.9503894551874</v>
      </c>
      <c r="M4275" s="110">
        <f t="shared" si="275"/>
        <v>-8.7438235594246693E-10</v>
      </c>
      <c r="N4275" s="33" t="s">
        <v>4892</v>
      </c>
      <c r="O4275" s="33">
        <f>+'Categorias-9 feb-Depurado'!Y4274</f>
        <v>416.5</v>
      </c>
      <c r="P4275" s="111">
        <f>+'Categorias-9 feb-Depurado'!AC4274</f>
        <v>43525</v>
      </c>
      <c r="Q4275" s="111">
        <f>+'Categorias-9 feb-Depurado'!AE4274</f>
        <v>43555</v>
      </c>
      <c r="R4275" s="112" t="str">
        <f>+'Categorias-9 feb-Depurado'!AB4274</f>
        <v>IT</v>
      </c>
    </row>
    <row r="4276" spans="2:18" s="1" customFormat="1" ht="14.5" hidden="1">
      <c r="B4276" s="57" t="str">
        <f>+'Categorias-9 feb-Depurado'!B4275</f>
        <v>NEWSHORE SERVICIOS GLOBALES SL SUCURSAL COLOMBIA</v>
      </c>
      <c r="C4276" s="30" t="s">
        <v>4900</v>
      </c>
      <c r="D4276" s="31">
        <v>5</v>
      </c>
      <c r="E4276" s="30" t="str">
        <f>+'Categorias-9 feb-Depurado'!E4275</f>
        <v>900227462-1</v>
      </c>
      <c r="F4276" s="30" t="str">
        <f>+'Categorias-9 feb-Depurado'!F4275</f>
        <v>CR 23 70 B 35</v>
      </c>
      <c r="G4276" s="30" t="str">
        <f>+'Categorias-9 feb-Depurado'!G4275</f>
        <v>169</v>
      </c>
      <c r="H4276" s="30">
        <f>+'Categorias-9 feb-Depurado'!H4275</f>
        <v>527</v>
      </c>
      <c r="I4276" s="107">
        <f>+'Categorias-9 feb-Depurado'!R4275</f>
        <v>221</v>
      </c>
      <c r="J4276" s="108">
        <f t="shared" si="272"/>
        <v>221</v>
      </c>
      <c r="K4276" s="107">
        <f t="shared" si="273"/>
        <v>132.75380922191167</v>
      </c>
      <c r="L4276" s="109">
        <f t="shared" si="274"/>
        <v>353.75380922191164</v>
      </c>
      <c r="M4276" s="110">
        <f t="shared" si="275"/>
        <v>2.6968567426704937E-10</v>
      </c>
      <c r="N4276" s="33" t="s">
        <v>4892</v>
      </c>
      <c r="O4276" s="33">
        <f>+'Categorias-9 feb-Depurado'!Y4275</f>
        <v>2083.48</v>
      </c>
      <c r="P4276" s="111">
        <f>+'Categorias-9 feb-Depurado'!AC4275</f>
        <v>43556</v>
      </c>
      <c r="Q4276" s="111">
        <f>+'Categorias-9 feb-Depurado'!AE4275</f>
        <v>43586</v>
      </c>
      <c r="R4276" s="112" t="str">
        <f>+'Categorias-9 feb-Depurado'!AB4275</f>
        <v>IT</v>
      </c>
    </row>
    <row r="4277" spans="2:18" s="1" customFormat="1" ht="14.5" hidden="1">
      <c r="B4277" s="57" t="str">
        <f>+'Categorias-9 feb-Depurado'!B4276</f>
        <v>NEWSHORE SERVICIOS GLOBALES SL SUCURSAL COLOMBIA</v>
      </c>
      <c r="C4277" s="30" t="s">
        <v>4900</v>
      </c>
      <c r="D4277" s="31">
        <v>5</v>
      </c>
      <c r="E4277" s="30" t="str">
        <f>+'Categorias-9 feb-Depurado'!E4276</f>
        <v>900227462-1</v>
      </c>
      <c r="F4277" s="30" t="str">
        <f>+'Categorias-9 feb-Depurado'!F4276</f>
        <v>CR 23 70 B 35</v>
      </c>
      <c r="G4277" s="30" t="str">
        <f>+'Categorias-9 feb-Depurado'!G4276</f>
        <v>169</v>
      </c>
      <c r="H4277" s="30">
        <f>+'Categorias-9 feb-Depurado'!H4276</f>
        <v>538</v>
      </c>
      <c r="I4277" s="107">
        <f>+'Categorias-9 feb-Depurado'!R4276</f>
        <v>1212</v>
      </c>
      <c r="J4277" s="108">
        <f t="shared" si="272"/>
        <v>1212</v>
      </c>
      <c r="K4277" s="107">
        <f t="shared" si="273"/>
        <v>708.30394634227321</v>
      </c>
      <c r="L4277" s="109">
        <f t="shared" si="274"/>
        <v>1920.3039463422733</v>
      </c>
      <c r="M4277" s="110">
        <f t="shared" si="275"/>
        <v>1.4639516269975312E-09</v>
      </c>
      <c r="N4277" s="33" t="s">
        <v>4892</v>
      </c>
      <c r="O4277" s="33">
        <f>+'Categorias-9 feb-Depurado'!Y4276</f>
        <v>2707.25</v>
      </c>
      <c r="P4277" s="111">
        <f>+'Categorias-9 feb-Depurado'!AC4276</f>
        <v>43586</v>
      </c>
      <c r="Q4277" s="111">
        <f>+'Categorias-9 feb-Depurado'!AE4276</f>
        <v>43616</v>
      </c>
      <c r="R4277" s="112" t="str">
        <f>+'Categorias-9 feb-Depurado'!AB4276</f>
        <v>IT</v>
      </c>
    </row>
    <row r="4278" spans="2:18" s="1" customFormat="1" ht="14.5" hidden="1">
      <c r="B4278" s="57" t="str">
        <f>+'Categorias-9 feb-Depurado'!B4277</f>
        <v>NEWSHORE SERVICIOS GLOBALES SL SUCURSAL COLOMBIA</v>
      </c>
      <c r="C4278" s="30" t="s">
        <v>4900</v>
      </c>
      <c r="D4278" s="31">
        <v>5</v>
      </c>
      <c r="E4278" s="30" t="str">
        <f>+'Categorias-9 feb-Depurado'!E4277</f>
        <v>900227462-1</v>
      </c>
      <c r="F4278" s="30" t="str">
        <f>+'Categorias-9 feb-Depurado'!F4277</f>
        <v>CR 23 70 B 35</v>
      </c>
      <c r="G4278" s="30" t="str">
        <f>+'Categorias-9 feb-Depurado'!G4277</f>
        <v>169</v>
      </c>
      <c r="H4278" s="30">
        <f>+'Categorias-9 feb-Depurado'!H4277</f>
        <v>528</v>
      </c>
      <c r="I4278" s="107">
        <f>+'Categorias-9 feb-Depurado'!R4277</f>
        <v>-884</v>
      </c>
      <c r="J4278" s="108">
        <f t="shared" si="272"/>
        <v>-884</v>
      </c>
      <c r="K4278" s="107">
        <f t="shared" si="273"/>
        <v>-516.61772984040385</v>
      </c>
      <c r="L4278" s="109">
        <f t="shared" si="274"/>
        <v>-1400.6177298404039</v>
      </c>
      <c r="M4278" s="110">
        <f t="shared" si="275"/>
        <v>-1.0677666982391233E-09</v>
      </c>
      <c r="N4278" s="33" t="s">
        <v>4892</v>
      </c>
      <c r="O4278" s="33">
        <f>+'Categorias-9 feb-Depurado'!Y4277</f>
        <v>12443.65</v>
      </c>
      <c r="P4278" s="111">
        <f>+'Categorias-9 feb-Depurado'!AC4277</f>
        <v>43586</v>
      </c>
      <c r="Q4278" s="111">
        <f>+'Categorias-9 feb-Depurado'!AE4277</f>
        <v>43616</v>
      </c>
      <c r="R4278" s="112" t="str">
        <f>+'Categorias-9 feb-Depurado'!AB4277</f>
        <v>IT</v>
      </c>
    </row>
    <row r="4279" spans="2:18" s="1" customFormat="1" ht="14.5" hidden="1">
      <c r="B4279" s="57" t="str">
        <f>+'Categorias-9 feb-Depurado'!B4278</f>
        <v>NEWSHORE SERVICIOS GLOBALES SL SUCURSAL COLOMBIA</v>
      </c>
      <c r="C4279" s="30" t="s">
        <v>4900</v>
      </c>
      <c r="D4279" s="31">
        <v>5</v>
      </c>
      <c r="E4279" s="30" t="str">
        <f>+'Categorias-9 feb-Depurado'!E4278</f>
        <v>900227462-1</v>
      </c>
      <c r="F4279" s="30" t="str">
        <f>+'Categorias-9 feb-Depurado'!F4278</f>
        <v>CR 23 70 B 35</v>
      </c>
      <c r="G4279" s="30" t="str">
        <f>+'Categorias-9 feb-Depurado'!G4278</f>
        <v>169</v>
      </c>
      <c r="H4279" s="30">
        <f>+'Categorias-9 feb-Depurado'!H4278</f>
        <v>533</v>
      </c>
      <c r="I4279" s="107">
        <f>+'Categorias-9 feb-Depurado'!R4278</f>
        <v>722</v>
      </c>
      <c r="J4279" s="108">
        <f t="shared" si="272"/>
        <v>722</v>
      </c>
      <c r="K4279" s="107">
        <f t="shared" si="273"/>
        <v>421.94343998277333</v>
      </c>
      <c r="L4279" s="109">
        <f t="shared" si="274"/>
        <v>1143.9434399827733</v>
      </c>
      <c r="M4279" s="110">
        <f t="shared" si="275"/>
        <v>8.7208999562064138E-10</v>
      </c>
      <c r="N4279" s="33" t="s">
        <v>4892</v>
      </c>
      <c r="O4279" s="33">
        <f>+'Categorias-9 feb-Depurado'!Y4278</f>
        <v>4440.3100000000004</v>
      </c>
      <c r="P4279" s="111">
        <f>+'Categorias-9 feb-Depurado'!AC4278</f>
        <v>43586</v>
      </c>
      <c r="Q4279" s="111">
        <f>+'Categorias-9 feb-Depurado'!AE4278</f>
        <v>43616</v>
      </c>
      <c r="R4279" s="112" t="str">
        <f>+'Categorias-9 feb-Depurado'!AB4278</f>
        <v>IT</v>
      </c>
    </row>
    <row r="4280" spans="2:18" s="1" customFormat="1" ht="14.5" hidden="1">
      <c r="B4280" s="57" t="str">
        <f>+'Categorias-9 feb-Depurado'!B4279</f>
        <v>NEWSHORE SERVICIOS GLOBALES SL SUCURSAL COLOMBIA</v>
      </c>
      <c r="C4280" s="30" t="s">
        <v>4900</v>
      </c>
      <c r="D4280" s="31">
        <v>5</v>
      </c>
      <c r="E4280" s="30" t="str">
        <f>+'Categorias-9 feb-Depurado'!E4279</f>
        <v>900227462-1</v>
      </c>
      <c r="F4280" s="30" t="str">
        <f>+'Categorias-9 feb-Depurado'!F4279</f>
        <v>CR 23 70 B 35</v>
      </c>
      <c r="G4280" s="30" t="str">
        <f>+'Categorias-9 feb-Depurado'!G4279</f>
        <v>169</v>
      </c>
      <c r="H4280" s="30">
        <f>+'Categorias-9 feb-Depurado'!H4279</f>
        <v>535</v>
      </c>
      <c r="I4280" s="107">
        <f>+'Categorias-9 feb-Depurado'!R4279</f>
        <v>1900956</v>
      </c>
      <c r="J4280" s="108">
        <f t="shared" si="272"/>
        <v>1900956</v>
      </c>
      <c r="K4280" s="107">
        <f t="shared" si="273"/>
        <v>1110936.1688308765</v>
      </c>
      <c r="L4280" s="109">
        <f t="shared" si="274"/>
        <v>3011892.1688308762</v>
      </c>
      <c r="M4280" s="110">
        <f t="shared" si="275"/>
        <v>2.2961284068075234E-06</v>
      </c>
      <c r="N4280" s="33" t="s">
        <v>4892</v>
      </c>
      <c r="O4280" s="33">
        <f>+'Categorias-9 feb-Depurado'!Y4279</f>
        <v>183.25999999999999</v>
      </c>
      <c r="P4280" s="111">
        <f>+'Categorias-9 feb-Depurado'!AC4279</f>
        <v>43586</v>
      </c>
      <c r="Q4280" s="111">
        <f>+'Categorias-9 feb-Depurado'!AE4279</f>
        <v>43616</v>
      </c>
      <c r="R4280" s="112" t="str">
        <f>+'Categorias-9 feb-Depurado'!AB4279</f>
        <v>IT</v>
      </c>
    </row>
    <row r="4281" spans="2:18" s="1" customFormat="1" ht="14.5" hidden="1">
      <c r="B4281" s="57" t="str">
        <f>+'Categorias-9 feb-Depurado'!B4280</f>
        <v>NEWSHORE SERVICIOS GLOBALES SL SUCURSAL COLOMBIA</v>
      </c>
      <c r="C4281" s="30" t="s">
        <v>4900</v>
      </c>
      <c r="D4281" s="31">
        <v>5</v>
      </c>
      <c r="E4281" s="30" t="str">
        <f>+'Categorias-9 feb-Depurado'!E4280</f>
        <v>900227462-1</v>
      </c>
      <c r="F4281" s="30" t="str">
        <f>+'Categorias-9 feb-Depurado'!F4280</f>
        <v>CR 23 70 B 35</v>
      </c>
      <c r="G4281" s="30" t="str">
        <f>+'Categorias-9 feb-Depurado'!G4280</f>
        <v>169</v>
      </c>
      <c r="H4281" s="30">
        <f>+'Categorias-9 feb-Depurado'!H4280</f>
        <v>558</v>
      </c>
      <c r="I4281" s="107">
        <f>+'Categorias-9 feb-Depurado'!R4280</f>
        <v>1143</v>
      </c>
      <c r="J4281" s="108">
        <f t="shared" si="272"/>
        <v>1143</v>
      </c>
      <c r="K4281" s="107">
        <f t="shared" si="273"/>
        <v>648.942369821645</v>
      </c>
      <c r="L4281" s="109">
        <f t="shared" si="274"/>
        <v>1791.9423698216451</v>
      </c>
      <c r="M4281" s="110">
        <f t="shared" si="275"/>
        <v>1.3660946501635899E-09</v>
      </c>
      <c r="N4281" s="33" t="s">
        <v>4892</v>
      </c>
      <c r="O4281" s="33">
        <f>+'Categorias-9 feb-Depurado'!Y4280</f>
        <v>160.34</v>
      </c>
      <c r="P4281" s="111">
        <f>+'Categorias-9 feb-Depurado'!AC4280</f>
        <v>43617</v>
      </c>
      <c r="Q4281" s="111">
        <f>+'Categorias-9 feb-Depurado'!AE4280</f>
        <v>43647</v>
      </c>
      <c r="R4281" s="112" t="str">
        <f>+'Categorias-9 feb-Depurado'!AB4280</f>
        <v>IT</v>
      </c>
    </row>
    <row r="4282" spans="2:18" s="1" customFormat="1" ht="14.5" hidden="1">
      <c r="B4282" s="57" t="str">
        <f>+'Categorias-9 feb-Depurado'!B4281</f>
        <v>NEWSHORE SERVICIOS GLOBALES SL SUCURSAL COLOMBIA</v>
      </c>
      <c r="C4282" s="30" t="s">
        <v>4900</v>
      </c>
      <c r="D4282" s="31">
        <v>5</v>
      </c>
      <c r="E4282" s="30" t="str">
        <f>+'Categorias-9 feb-Depurado'!E4281</f>
        <v>900227462-1</v>
      </c>
      <c r="F4282" s="30" t="str">
        <f>+'Categorias-9 feb-Depurado'!F4281</f>
        <v>CR 23 70 B 35</v>
      </c>
      <c r="G4282" s="30" t="str">
        <f>+'Categorias-9 feb-Depurado'!G4281</f>
        <v>169</v>
      </c>
      <c r="H4282" s="30">
        <f>+'Categorias-9 feb-Depurado'!H4281</f>
        <v>554</v>
      </c>
      <c r="I4282" s="107">
        <f>+'Categorias-9 feb-Depurado'!R4281</f>
        <v>-534</v>
      </c>
      <c r="J4282" s="108">
        <f t="shared" si="272"/>
        <v>-534</v>
      </c>
      <c r="K4282" s="107">
        <f t="shared" si="273"/>
        <v>-303.18042474607034</v>
      </c>
      <c r="L4282" s="109">
        <f t="shared" si="274"/>
        <v>-837.18042474607034</v>
      </c>
      <c r="M4282" s="110">
        <f t="shared" si="275"/>
        <v>-6.3822794679558786E-10</v>
      </c>
      <c r="N4282" s="33" t="s">
        <v>4892</v>
      </c>
      <c r="O4282" s="33">
        <f>+'Categorias-9 feb-Depurado'!Y4281</f>
        <v>396.50999999999999</v>
      </c>
      <c r="P4282" s="111">
        <f>+'Categorias-9 feb-Depurado'!AC4281</f>
        <v>43617</v>
      </c>
      <c r="Q4282" s="111">
        <f>+'Categorias-9 feb-Depurado'!AE4281</f>
        <v>43647</v>
      </c>
      <c r="R4282" s="112" t="str">
        <f>+'Categorias-9 feb-Depurado'!AB4281</f>
        <v>IT</v>
      </c>
    </row>
    <row r="4283" spans="2:18" s="1" customFormat="1" ht="14.5" hidden="1">
      <c r="B4283" s="57" t="str">
        <f>+'Categorias-9 feb-Depurado'!B4282</f>
        <v>NEWSHORE SERVICIOS GLOBALES SL SUCURSAL COLOMBIA</v>
      </c>
      <c r="C4283" s="30" t="s">
        <v>4900</v>
      </c>
      <c r="D4283" s="31">
        <v>5</v>
      </c>
      <c r="E4283" s="30" t="str">
        <f>+'Categorias-9 feb-Depurado'!E4282</f>
        <v>900227462-1</v>
      </c>
      <c r="F4283" s="30" t="str">
        <f>+'Categorias-9 feb-Depurado'!F4282</f>
        <v>CR 23 70 B 35</v>
      </c>
      <c r="G4283" s="30" t="str">
        <f>+'Categorias-9 feb-Depurado'!G4282</f>
        <v>169</v>
      </c>
      <c r="H4283" s="30">
        <f>+'Categorias-9 feb-Depurado'!H4282</f>
        <v>553</v>
      </c>
      <c r="I4283" s="107">
        <f>+'Categorias-9 feb-Depurado'!R4282</f>
        <v>1314</v>
      </c>
      <c r="J4283" s="108">
        <f t="shared" si="272"/>
        <v>1314</v>
      </c>
      <c r="K4283" s="107">
        <f t="shared" si="273"/>
        <v>746.02823617291472</v>
      </c>
      <c r="L4283" s="109">
        <f t="shared" si="274"/>
        <v>2060.0282361729146</v>
      </c>
      <c r="M4283" s="110">
        <f t="shared" si="275"/>
        <v>1.5704710151486937E-09</v>
      </c>
      <c r="N4283" s="33" t="s">
        <v>4892</v>
      </c>
      <c r="O4283" s="33">
        <f>+'Categorias-9 feb-Depurado'!Y4282</f>
        <v>14663.299999999999</v>
      </c>
      <c r="P4283" s="111">
        <f>+'Categorias-9 feb-Depurado'!AC4282</f>
        <v>43617</v>
      </c>
      <c r="Q4283" s="111">
        <f>+'Categorias-9 feb-Depurado'!AE4282</f>
        <v>43647</v>
      </c>
      <c r="R4283" s="112" t="str">
        <f>+'Categorias-9 feb-Depurado'!AB4282</f>
        <v>IT</v>
      </c>
    </row>
    <row r="4284" spans="2:18" s="1" customFormat="1" ht="14.5" hidden="1">
      <c r="B4284" s="57" t="str">
        <f>+'Categorias-9 feb-Depurado'!B4283</f>
        <v>NEWSHORE SERVICIOS GLOBALES SL SUCURSAL COLOMBIA</v>
      </c>
      <c r="C4284" s="30" t="s">
        <v>4900</v>
      </c>
      <c r="D4284" s="31">
        <v>5</v>
      </c>
      <c r="E4284" s="30" t="str">
        <f>+'Categorias-9 feb-Depurado'!E4283</f>
        <v>900227462-1</v>
      </c>
      <c r="F4284" s="30" t="str">
        <f>+'Categorias-9 feb-Depurado'!F4283</f>
        <v>CR 23 70 B 35</v>
      </c>
      <c r="G4284" s="30" t="str">
        <f>+'Categorias-9 feb-Depurado'!G4283</f>
        <v>169</v>
      </c>
      <c r="H4284" s="30">
        <f>+'Categorias-9 feb-Depurado'!H4283</f>
        <v>557</v>
      </c>
      <c r="I4284" s="107">
        <f>+'Categorias-9 feb-Depurado'!R4283</f>
        <v>332</v>
      </c>
      <c r="J4284" s="108">
        <f t="shared" si="272"/>
        <v>332</v>
      </c>
      <c r="K4284" s="107">
        <f t="shared" si="273"/>
        <v>183.37392835075241</v>
      </c>
      <c r="L4284" s="109">
        <f t="shared" si="274"/>
        <v>515.37392835075241</v>
      </c>
      <c r="M4284" s="110">
        <f t="shared" si="275"/>
        <v>3.9289743811561937E-10</v>
      </c>
      <c r="N4284" s="33" t="s">
        <v>4892</v>
      </c>
      <c r="O4284" s="33">
        <f>+'Categorias-9 feb-Depurado'!Y4283</f>
        <v>1703.48</v>
      </c>
      <c r="P4284" s="111">
        <f>+'Categorias-9 feb-Depurado'!AC4283</f>
        <v>43646</v>
      </c>
      <c r="Q4284" s="111">
        <f>+'Categorias-9 feb-Depurado'!AE4283</f>
        <v>43676</v>
      </c>
      <c r="R4284" s="112" t="str">
        <f>+'Categorias-9 feb-Depurado'!AB4283</f>
        <v>IT</v>
      </c>
    </row>
    <row r="4285" spans="2:18" s="1" customFormat="1" ht="14.5" hidden="1">
      <c r="B4285" s="57" t="str">
        <f>+'Categorias-9 feb-Depurado'!B4284</f>
        <v>NEWSHORE SERVICIOS GLOBALES SL SUCURSAL COLOMBIA</v>
      </c>
      <c r="C4285" s="30" t="s">
        <v>4900</v>
      </c>
      <c r="D4285" s="31">
        <v>5</v>
      </c>
      <c r="E4285" s="30" t="str">
        <f>+'Categorias-9 feb-Depurado'!E4284</f>
        <v>900227462-1</v>
      </c>
      <c r="F4285" s="30" t="str">
        <f>+'Categorias-9 feb-Depurado'!F4284</f>
        <v>CR 23 70 B 35</v>
      </c>
      <c r="G4285" s="30" t="str">
        <f>+'Categorias-9 feb-Depurado'!G4284</f>
        <v>169</v>
      </c>
      <c r="H4285" s="30">
        <f>+'Categorias-9 feb-Depurado'!H4284</f>
        <v>582</v>
      </c>
      <c r="I4285" s="107">
        <f>+'Categorias-9 feb-Depurado'!R4284</f>
        <v>-1454</v>
      </c>
      <c r="J4285" s="108">
        <f t="shared" si="272"/>
        <v>-1454</v>
      </c>
      <c r="K4285" s="107">
        <f t="shared" si="273"/>
        <v>-802.32012824465869</v>
      </c>
      <c r="L4285" s="109">
        <f t="shared" si="274"/>
        <v>-2256.3201282446589</v>
      </c>
      <c r="M4285" s="110">
        <f t="shared" si="275"/>
        <v>-1.7201149479814155E-09</v>
      </c>
      <c r="N4285" s="33" t="s">
        <v>4892</v>
      </c>
      <c r="O4285" s="33">
        <f>+'Categorias-9 feb-Depurado'!Y4284</f>
        <v>2194.8800000000001</v>
      </c>
      <c r="P4285" s="111">
        <f>+'Categorias-9 feb-Depurado'!AC4284</f>
        <v>43647</v>
      </c>
      <c r="Q4285" s="111">
        <f>+'Categorias-9 feb-Depurado'!AE4284</f>
        <v>43677</v>
      </c>
      <c r="R4285" s="112" t="str">
        <f>+'Categorias-9 feb-Depurado'!AB4284</f>
        <v>IT</v>
      </c>
    </row>
    <row r="4286" spans="2:18" s="1" customFormat="1" ht="14.5" hidden="1">
      <c r="B4286" s="57" t="str">
        <f>+'Categorias-9 feb-Depurado'!B4285</f>
        <v>NEWSHORE SERVICIOS GLOBALES SL SUCURSAL COLOMBIA</v>
      </c>
      <c r="C4286" s="30" t="s">
        <v>4900</v>
      </c>
      <c r="D4286" s="31">
        <v>5</v>
      </c>
      <c r="E4286" s="30" t="str">
        <f>+'Categorias-9 feb-Depurado'!E4285</f>
        <v>900227462-1</v>
      </c>
      <c r="F4286" s="30" t="str">
        <f>+'Categorias-9 feb-Depurado'!F4285</f>
        <v>CR 23 70 B 35</v>
      </c>
      <c r="G4286" s="30" t="str">
        <f>+'Categorias-9 feb-Depurado'!G4285</f>
        <v>169</v>
      </c>
      <c r="H4286" s="30">
        <f>+'Categorias-9 feb-Depurado'!H4285</f>
        <v>648</v>
      </c>
      <c r="I4286" s="107">
        <f>+'Categorias-9 feb-Depurado'!R4285</f>
        <v>-1186</v>
      </c>
      <c r="J4286" s="108">
        <f t="shared" si="272"/>
        <v>-1186</v>
      </c>
      <c r="K4286" s="107">
        <f t="shared" si="273"/>
        <v>-635.09018430851881</v>
      </c>
      <c r="L4286" s="109">
        <f t="shared" si="274"/>
        <v>-1821.0901843085189</v>
      </c>
      <c r="M4286" s="110">
        <f t="shared" si="275"/>
        <v>-1.3883156066547533E-09</v>
      </c>
      <c r="N4286" s="33" t="s">
        <v>4892</v>
      </c>
      <c r="O4286" s="33">
        <f>+'Categorias-9 feb-Depurado'!Y4285</f>
        <v>2305.77</v>
      </c>
      <c r="P4286" s="111">
        <f>+'Categorias-9 feb-Depurado'!AC4285</f>
        <v>43678</v>
      </c>
      <c r="Q4286" s="111">
        <f>+'Categorias-9 feb-Depurado'!AE4285</f>
        <v>43708</v>
      </c>
      <c r="R4286" s="112" t="str">
        <f>+'Categorias-9 feb-Depurado'!AB4285</f>
        <v>IT</v>
      </c>
    </row>
    <row r="4287" spans="2:18" s="1" customFormat="1" ht="14.5" hidden="1">
      <c r="B4287" s="57" t="str">
        <f>+'Categorias-9 feb-Depurado'!B4286</f>
        <v>NEWSHORE SERVICIOS GLOBALES SL SUCURSAL COLOMBIA</v>
      </c>
      <c r="C4287" s="30" t="s">
        <v>4900</v>
      </c>
      <c r="D4287" s="31">
        <v>5</v>
      </c>
      <c r="E4287" s="30" t="str">
        <f>+'Categorias-9 feb-Depurado'!E4286</f>
        <v>900227462-1</v>
      </c>
      <c r="F4287" s="30" t="str">
        <f>+'Categorias-9 feb-Depurado'!F4286</f>
        <v>CR 23 70 B 35</v>
      </c>
      <c r="G4287" s="30" t="str">
        <f>+'Categorias-9 feb-Depurado'!G4286</f>
        <v>169</v>
      </c>
      <c r="H4287" s="30">
        <f>+'Categorias-9 feb-Depurado'!H4286</f>
        <v>632</v>
      </c>
      <c r="I4287" s="107">
        <f>+'Categorias-9 feb-Depurado'!R4286</f>
        <v>-983</v>
      </c>
      <c r="J4287" s="108">
        <f t="shared" si="272"/>
        <v>-983</v>
      </c>
      <c r="K4287" s="107">
        <f t="shared" si="273"/>
        <v>-526.38587788808945</v>
      </c>
      <c r="L4287" s="109">
        <f t="shared" si="274"/>
        <v>-1509.3858778880895</v>
      </c>
      <c r="M4287" s="110">
        <f t="shared" si="275"/>
        <v>-1.1506865441329026E-09</v>
      </c>
      <c r="N4287" s="33" t="s">
        <v>4892</v>
      </c>
      <c r="O4287" s="33">
        <f>+'Categorias-9 feb-Depurado'!Y4286</f>
        <v>191.59</v>
      </c>
      <c r="P4287" s="111">
        <f>+'Categorias-9 feb-Depurado'!AC4286</f>
        <v>43678</v>
      </c>
      <c r="Q4287" s="111">
        <f>+'Categorias-9 feb-Depurado'!AE4286</f>
        <v>43708</v>
      </c>
      <c r="R4287" s="112" t="str">
        <f>+'Categorias-9 feb-Depurado'!AB4286</f>
        <v>IT</v>
      </c>
    </row>
    <row r="4288" spans="2:18" s="1" customFormat="1" ht="14.5" hidden="1">
      <c r="B4288" s="57" t="str">
        <f>+'Categorias-9 feb-Depurado'!B4287</f>
        <v>NEWSHORE SERVICIOS GLOBALES SL SUCURSAL COLOMBIA</v>
      </c>
      <c r="C4288" s="30" t="s">
        <v>4900</v>
      </c>
      <c r="D4288" s="31">
        <v>5</v>
      </c>
      <c r="E4288" s="30" t="str">
        <f>+'Categorias-9 feb-Depurado'!E4287</f>
        <v>900227462-1</v>
      </c>
      <c r="F4288" s="30" t="str">
        <f>+'Categorias-9 feb-Depurado'!F4287</f>
        <v>CR 23 70 B 35</v>
      </c>
      <c r="G4288" s="30" t="str">
        <f>+'Categorias-9 feb-Depurado'!G4287</f>
        <v>169</v>
      </c>
      <c r="H4288" s="30">
        <f>+'Categorias-9 feb-Depurado'!H4287</f>
        <v>631</v>
      </c>
      <c r="I4288" s="107">
        <f>+'Categorias-9 feb-Depurado'!R4287</f>
        <v>-1162</v>
      </c>
      <c r="J4288" s="108">
        <f t="shared" si="272"/>
        <v>-1162</v>
      </c>
      <c r="K4288" s="107">
        <f t="shared" si="273"/>
        <v>-622.23844364797549</v>
      </c>
      <c r="L4288" s="109">
        <f t="shared" si="274"/>
        <v>-1784.2384436479756</v>
      </c>
      <c r="M4288" s="110">
        <f t="shared" si="275"/>
        <v>-1.3602215302974902E-09</v>
      </c>
      <c r="N4288" s="33" t="s">
        <v>4892</v>
      </c>
      <c r="O4288" s="33">
        <f>+'Categorias-9 feb-Depurado'!Y4287</f>
        <v>449.81999999999999</v>
      </c>
      <c r="P4288" s="111">
        <f>+'Categorias-9 feb-Depurado'!AC4287</f>
        <v>43678</v>
      </c>
      <c r="Q4288" s="111">
        <f>+'Categorias-9 feb-Depurado'!AE4287</f>
        <v>43708</v>
      </c>
      <c r="R4288" s="112" t="str">
        <f>+'Categorias-9 feb-Depurado'!AB4287</f>
        <v>IT</v>
      </c>
    </row>
    <row r="4289" spans="2:18" s="1" customFormat="1" ht="14.5" hidden="1">
      <c r="B4289" s="57" t="str">
        <f>+'Categorias-9 feb-Depurado'!B4288</f>
        <v>NEWSHORE SERVICIOS GLOBALES SL SUCURSAL COLOMBIA</v>
      </c>
      <c r="C4289" s="30" t="s">
        <v>4900</v>
      </c>
      <c r="D4289" s="31">
        <v>5</v>
      </c>
      <c r="E4289" s="30" t="str">
        <f>+'Categorias-9 feb-Depurado'!E4288</f>
        <v>900227462-1</v>
      </c>
      <c r="F4289" s="30" t="str">
        <f>+'Categorias-9 feb-Depurado'!F4288</f>
        <v>CR 23 70 B 35</v>
      </c>
      <c r="G4289" s="30" t="str">
        <f>+'Categorias-9 feb-Depurado'!G4288</f>
        <v>169</v>
      </c>
      <c r="H4289" s="30">
        <f>+'Categorias-9 feb-Depurado'!H4288</f>
        <v>651</v>
      </c>
      <c r="I4289" s="107">
        <f>+'Categorias-9 feb-Depurado'!R4288</f>
        <v>-1631</v>
      </c>
      <c r="J4289" s="108">
        <f t="shared" si="272"/>
        <v>-1631</v>
      </c>
      <c r="K4289" s="107">
        <f t="shared" si="273"/>
        <v>-847.05635595392505</v>
      </c>
      <c r="L4289" s="109">
        <f t="shared" si="274"/>
        <v>-2478.056355953925</v>
      </c>
      <c r="M4289" s="110">
        <f t="shared" si="275"/>
        <v>-1.8891564749425943E-09</v>
      </c>
      <c r="N4289" s="33" t="s">
        <v>4892</v>
      </c>
      <c r="O4289" s="33">
        <f>+'Categorias-9 feb-Depurado'!Y4288</f>
        <v>115.79000000000001</v>
      </c>
      <c r="P4289" s="111">
        <f>+'Categorias-9 feb-Depurado'!AC4288</f>
        <v>43709</v>
      </c>
      <c r="Q4289" s="111">
        <f>+'Categorias-9 feb-Depurado'!AE4288</f>
        <v>43739</v>
      </c>
      <c r="R4289" s="112" t="str">
        <f>+'Categorias-9 feb-Depurado'!AB4288</f>
        <v>IT</v>
      </c>
    </row>
    <row r="4290" spans="2:18" s="1" customFormat="1" ht="14.5" hidden="1">
      <c r="B4290" s="57" t="str">
        <f>+'Categorias-9 feb-Depurado'!B4289</f>
        <v>NEWSHORE SERVICIOS GLOBALES SL SUCURSAL COLOMBIA</v>
      </c>
      <c r="C4290" s="30" t="s">
        <v>4900</v>
      </c>
      <c r="D4290" s="31">
        <v>5</v>
      </c>
      <c r="E4290" s="30" t="str">
        <f>+'Categorias-9 feb-Depurado'!E4289</f>
        <v>900227462-1</v>
      </c>
      <c r="F4290" s="30" t="str">
        <f>+'Categorias-9 feb-Depurado'!F4289</f>
        <v>CR 23 70 B 35</v>
      </c>
      <c r="G4290" s="30" t="str">
        <f>+'Categorias-9 feb-Depurado'!G4289</f>
        <v>169</v>
      </c>
      <c r="H4290" s="30">
        <f>+'Categorias-9 feb-Depurado'!H4289</f>
        <v>650</v>
      </c>
      <c r="I4290" s="107">
        <f>+'Categorias-9 feb-Depurado'!R4289</f>
        <v>753</v>
      </c>
      <c r="J4290" s="108">
        <f t="shared" si="272"/>
        <v>753</v>
      </c>
      <c r="K4290" s="107">
        <f t="shared" si="273"/>
        <v>391.06893686897951</v>
      </c>
      <c r="L4290" s="109">
        <f t="shared" si="274"/>
        <v>1144.0689368689796</v>
      </c>
      <c r="M4290" s="110">
        <f t="shared" si="275"/>
        <v>8.721856686890089E-10</v>
      </c>
      <c r="N4290" s="33" t="s">
        <v>4892</v>
      </c>
      <c r="O4290" s="33">
        <f>+'Categorias-9 feb-Depurado'!Y4289</f>
        <v>264.47000000000003</v>
      </c>
      <c r="P4290" s="111">
        <f>+'Categorias-9 feb-Depurado'!AC4289</f>
        <v>43709</v>
      </c>
      <c r="Q4290" s="111">
        <f>+'Categorias-9 feb-Depurado'!AE4289</f>
        <v>43739</v>
      </c>
      <c r="R4290" s="112" t="str">
        <f>+'Categorias-9 feb-Depurado'!AB4289</f>
        <v>IT</v>
      </c>
    </row>
    <row r="4291" spans="2:18" s="1" customFormat="1" ht="14.5" hidden="1">
      <c r="B4291" s="57" t="str">
        <f>+'Categorias-9 feb-Depurado'!B4290</f>
        <v>NEWSHORE SERVICIOS GLOBALES SL SUCURSAL COLOMBIA</v>
      </c>
      <c r="C4291" s="30" t="s">
        <v>4900</v>
      </c>
      <c r="D4291" s="31">
        <v>5</v>
      </c>
      <c r="E4291" s="30" t="str">
        <f>+'Categorias-9 feb-Depurado'!E4290</f>
        <v>900227462-1</v>
      </c>
      <c r="F4291" s="30" t="str">
        <f>+'Categorias-9 feb-Depurado'!F4290</f>
        <v>CR 23 70 B 35</v>
      </c>
      <c r="G4291" s="30" t="str">
        <f>+'Categorias-9 feb-Depurado'!G4290</f>
        <v>169</v>
      </c>
      <c r="H4291" s="30">
        <f>+'Categorias-9 feb-Depurado'!H4290</f>
        <v>655</v>
      </c>
      <c r="I4291" s="107">
        <f>+'Categorias-9 feb-Depurado'!R4290</f>
        <v>1176</v>
      </c>
      <c r="J4291" s="108">
        <f t="shared" si="272"/>
        <v>1176</v>
      </c>
      <c r="K4291" s="107">
        <f t="shared" si="273"/>
        <v>610.75308068780862</v>
      </c>
      <c r="L4291" s="109">
        <f t="shared" si="274"/>
        <v>1786.7530806878085</v>
      </c>
      <c r="M4291" s="110">
        <f t="shared" si="275"/>
        <v>1.3621385742075357E-09</v>
      </c>
      <c r="N4291" s="33" t="s">
        <v>4892</v>
      </c>
      <c r="O4291" s="33">
        <f>+'Categorias-9 feb-Depurado'!Y4290</f>
        <v>667.23000000000002</v>
      </c>
      <c r="P4291" s="111">
        <f>+'Categorias-9 feb-Depurado'!AC4290</f>
        <v>43709</v>
      </c>
      <c r="Q4291" s="111">
        <f>+'Categorias-9 feb-Depurado'!AE4290</f>
        <v>43739</v>
      </c>
      <c r="R4291" s="112" t="str">
        <f>+'Categorias-9 feb-Depurado'!AB4290</f>
        <v>IT</v>
      </c>
    </row>
    <row r="4292" spans="2:18" s="1" customFormat="1" ht="14.5" hidden="1">
      <c r="B4292" s="57" t="str">
        <f>+'Categorias-9 feb-Depurado'!B4291</f>
        <v>NEWSHORE SERVICIOS GLOBALES SL SUCURSAL COLOMBIA</v>
      </c>
      <c r="C4292" s="30" t="s">
        <v>4900</v>
      </c>
      <c r="D4292" s="31">
        <v>5</v>
      </c>
      <c r="E4292" s="30" t="str">
        <f>+'Categorias-9 feb-Depurado'!E4291</f>
        <v>900227462-1</v>
      </c>
      <c r="F4292" s="30" t="str">
        <f>+'Categorias-9 feb-Depurado'!F4291</f>
        <v>CR 23 70 B 35</v>
      </c>
      <c r="G4292" s="30" t="str">
        <f>+'Categorias-9 feb-Depurado'!G4291</f>
        <v>169</v>
      </c>
      <c r="H4292" s="30">
        <f>+'Categorias-9 feb-Depurado'!H4291</f>
        <v>681</v>
      </c>
      <c r="I4292" s="107">
        <f>+'Categorias-9 feb-Depurado'!R4291</f>
        <v>328</v>
      </c>
      <c r="J4292" s="108">
        <f t="shared" si="272"/>
        <v>328</v>
      </c>
      <c r="K4292" s="107">
        <f t="shared" si="273"/>
        <v>165.27552193642322</v>
      </c>
      <c r="L4292" s="109">
        <f t="shared" si="274"/>
        <v>493.27552193642322</v>
      </c>
      <c r="M4292" s="110">
        <f t="shared" si="275"/>
        <v>3.7605062691891747E-10</v>
      </c>
      <c r="N4292" s="33" t="s">
        <v>4892</v>
      </c>
      <c r="O4292" s="33">
        <f>+'Categorias-9 feb-Depurado'!Y4291</f>
        <v>394.43000000000001</v>
      </c>
      <c r="P4292" s="111">
        <f>+'Categorias-9 feb-Depurado'!AC4291</f>
        <v>43739</v>
      </c>
      <c r="Q4292" s="111">
        <f>+'Categorias-9 feb-Depurado'!AE4291</f>
        <v>43769</v>
      </c>
      <c r="R4292" s="112" t="str">
        <f>+'Categorias-9 feb-Depurado'!AB4291</f>
        <v>IT</v>
      </c>
    </row>
    <row r="4293" spans="2:18" s="1" customFormat="1" ht="14.5" hidden="1">
      <c r="B4293" s="57" t="str">
        <f>+'Categorias-9 feb-Depurado'!B4292</f>
        <v>NEWSHORE SERVICIOS GLOBALES SL SUCURSAL COLOMBIA</v>
      </c>
      <c r="C4293" s="30" t="s">
        <v>4900</v>
      </c>
      <c r="D4293" s="31">
        <v>5</v>
      </c>
      <c r="E4293" s="30" t="str">
        <f>+'Categorias-9 feb-Depurado'!E4292</f>
        <v>900227462-1</v>
      </c>
      <c r="F4293" s="30" t="str">
        <f>+'Categorias-9 feb-Depurado'!F4292</f>
        <v>CR 23 70 B 35</v>
      </c>
      <c r="G4293" s="30" t="str">
        <f>+'Categorias-9 feb-Depurado'!G4292</f>
        <v>169</v>
      </c>
      <c r="H4293" s="30" t="str">
        <f>+'Categorias-9 feb-Depurado'!H4292</f>
        <v>652.</v>
      </c>
      <c r="I4293" s="107">
        <f>+'Categorias-9 feb-Depurado'!R4292</f>
        <v>1114</v>
      </c>
      <c r="J4293" s="108">
        <f t="shared" si="272"/>
        <v>1114</v>
      </c>
      <c r="K4293" s="107">
        <f t="shared" si="273"/>
        <v>561.33210804016915</v>
      </c>
      <c r="L4293" s="109">
        <f t="shared" si="274"/>
        <v>1675.3321080401693</v>
      </c>
      <c r="M4293" s="110">
        <f t="shared" si="275"/>
        <v>1.2771963365477869E-09</v>
      </c>
      <c r="N4293" s="33" t="s">
        <v>4892</v>
      </c>
      <c r="O4293" s="33">
        <f>+'Categorias-9 feb-Depurado'!Y4292</f>
        <v>1980.46</v>
      </c>
      <c r="P4293" s="111">
        <f>+'Categorias-9 feb-Depurado'!AC4292</f>
        <v>43739</v>
      </c>
      <c r="Q4293" s="111">
        <f>+'Categorias-9 feb-Depurado'!AE4292</f>
        <v>43769</v>
      </c>
      <c r="R4293" s="112" t="str">
        <f>+'Categorias-9 feb-Depurado'!AB4292</f>
        <v>IT</v>
      </c>
    </row>
    <row r="4294" spans="2:18" s="1" customFormat="1" ht="14.5" hidden="1">
      <c r="B4294" s="57" t="str">
        <f>+'Categorias-9 feb-Depurado'!B4293</f>
        <v>NEWSHORE SERVICIOS GLOBALES SL SUCURSAL COLOMBIA</v>
      </c>
      <c r="C4294" s="30" t="s">
        <v>4900</v>
      </c>
      <c r="D4294" s="31">
        <v>5</v>
      </c>
      <c r="E4294" s="30" t="str">
        <f>+'Categorias-9 feb-Depurado'!E4293</f>
        <v>900227462-1</v>
      </c>
      <c r="F4294" s="30" t="str">
        <f>+'Categorias-9 feb-Depurado'!F4293</f>
        <v>CR 23 70 B 35</v>
      </c>
      <c r="G4294" s="30" t="str">
        <f>+'Categorias-9 feb-Depurado'!G4293</f>
        <v>169</v>
      </c>
      <c r="H4294" s="30">
        <f>+'Categorias-9 feb-Depurado'!H4293</f>
        <v>674</v>
      </c>
      <c r="I4294" s="107">
        <f>+'Categorias-9 feb-Depurado'!R4293</f>
        <v>499</v>
      </c>
      <c r="J4294" s="108">
        <f t="shared" si="272"/>
        <v>499</v>
      </c>
      <c r="K4294" s="107">
        <f t="shared" si="273"/>
        <v>251.44050440937559</v>
      </c>
      <c r="L4294" s="109">
        <f t="shared" si="274"/>
        <v>750.44050440937554</v>
      </c>
      <c r="M4294" s="110">
        <f t="shared" si="275"/>
        <v>5.7210141107481646E-10</v>
      </c>
      <c r="N4294" s="33" t="s">
        <v>4892</v>
      </c>
      <c r="O4294" s="33">
        <f>+'Categorias-9 feb-Depurado'!Y4293</f>
        <v>8556.4599999999991</v>
      </c>
      <c r="P4294" s="111">
        <f>+'Categorias-9 feb-Depurado'!AC4293</f>
        <v>43739</v>
      </c>
      <c r="Q4294" s="111">
        <f>+'Categorias-9 feb-Depurado'!AE4293</f>
        <v>43769</v>
      </c>
      <c r="R4294" s="112" t="str">
        <f>+'Categorias-9 feb-Depurado'!AB4293</f>
        <v>IT</v>
      </c>
    </row>
    <row r="4295" spans="2:18" s="1" customFormat="1" ht="14.5" hidden="1">
      <c r="B4295" s="57" t="str">
        <f>+'Categorias-9 feb-Depurado'!B4294</f>
        <v>NEWSHORE SERVICIOS GLOBALES SL SUCURSAL COLOMBIA</v>
      </c>
      <c r="C4295" s="30" t="s">
        <v>4900</v>
      </c>
      <c r="D4295" s="31">
        <v>5</v>
      </c>
      <c r="E4295" s="30" t="str">
        <f>+'Categorias-9 feb-Depurado'!E4294</f>
        <v>900227462-1</v>
      </c>
      <c r="F4295" s="30" t="str">
        <f>+'Categorias-9 feb-Depurado'!F4294</f>
        <v>CR 23 70 B 35</v>
      </c>
      <c r="G4295" s="30" t="str">
        <f>+'Categorias-9 feb-Depurado'!G4294</f>
        <v>169</v>
      </c>
      <c r="H4295" s="30">
        <f>+'Categorias-9 feb-Depurado'!H4294</f>
        <v>721</v>
      </c>
      <c r="I4295" s="107">
        <f>+'Categorias-9 feb-Depurado'!R4294</f>
        <v>-1564</v>
      </c>
      <c r="J4295" s="108">
        <f t="shared" si="272"/>
        <v>-1564</v>
      </c>
      <c r="K4295" s="107">
        <f t="shared" si="273"/>
        <v>-739.67615153180157</v>
      </c>
      <c r="L4295" s="109">
        <f t="shared" si="274"/>
        <v>-2303.6761515318017</v>
      </c>
      <c r="M4295" s="110">
        <f t="shared" si="275"/>
        <v>-1.7562170074868376E-09</v>
      </c>
      <c r="N4295" s="33" t="s">
        <v>4892</v>
      </c>
      <c r="O4295" s="33">
        <f>+'Categorias-9 feb-Depurado'!Y4294</f>
        <v>12393.73</v>
      </c>
      <c r="P4295" s="111">
        <f>+'Categorias-9 feb-Depurado'!AC4294</f>
        <v>43800</v>
      </c>
      <c r="Q4295" s="111">
        <f>+'Categorias-9 feb-Depurado'!AE4294</f>
        <v>43830</v>
      </c>
      <c r="R4295" s="112" t="str">
        <f>+'Categorias-9 feb-Depurado'!AB4294</f>
        <v>IT</v>
      </c>
    </row>
    <row r="4296" spans="2:18" s="1" customFormat="1" ht="14.5" hidden="1">
      <c r="B4296" s="57" t="str">
        <f>+'Categorias-9 feb-Depurado'!B4295</f>
        <v>NEWSHORE SERVICIOS GLOBALES SL SUCURSAL COLOMBIA</v>
      </c>
      <c r="C4296" s="30" t="s">
        <v>4900</v>
      </c>
      <c r="D4296" s="31">
        <v>5</v>
      </c>
      <c r="E4296" s="30" t="str">
        <f>+'Categorias-9 feb-Depurado'!E4295</f>
        <v>900227462-1</v>
      </c>
      <c r="F4296" s="30" t="str">
        <f>+'Categorias-9 feb-Depurado'!F4295</f>
        <v>CR 23 70 B 35</v>
      </c>
      <c r="G4296" s="30" t="str">
        <f>+'Categorias-9 feb-Depurado'!G4295</f>
        <v>169</v>
      </c>
      <c r="H4296" s="30">
        <f>+'Categorias-9 feb-Depurado'!H4295</f>
        <v>753</v>
      </c>
      <c r="I4296" s="107">
        <f>+'Categorias-9 feb-Depurado'!R4295</f>
        <v>1474</v>
      </c>
      <c r="J4296" s="108">
        <f t="shared" si="272"/>
        <v>1474</v>
      </c>
      <c r="K4296" s="107">
        <f t="shared" si="273"/>
        <v>651.70536106542988</v>
      </c>
      <c r="L4296" s="109">
        <f t="shared" si="274"/>
        <v>2125.7053610654298</v>
      </c>
      <c r="M4296" s="110">
        <f t="shared" si="275"/>
        <v>1.6205402419635722E-09</v>
      </c>
      <c r="N4296" s="33" t="s">
        <v>4892</v>
      </c>
      <c r="O4296" s="33">
        <f>+'Categorias-9 feb-Depurado'!Y4295</f>
        <v>19.16</v>
      </c>
      <c r="P4296" s="111">
        <f>+'Categorias-9 feb-Depurado'!AC4295</f>
        <v>43862</v>
      </c>
      <c r="Q4296" s="111">
        <f>+'Categorias-9 feb-Depurado'!AE4295</f>
        <v>43892</v>
      </c>
      <c r="R4296" s="112" t="str">
        <f>+'Categorias-9 feb-Depurado'!AB4295</f>
        <v>IT</v>
      </c>
    </row>
    <row r="4297" spans="2:18" s="1" customFormat="1" ht="14.5" hidden="1">
      <c r="B4297" s="57" t="str">
        <f>+'Categorias-9 feb-Depurado'!B4296</f>
        <v>NEWSHORE SERVICIOS GLOBALES SL SUCURSAL COLOMBIA</v>
      </c>
      <c r="C4297" s="30" t="s">
        <v>4900</v>
      </c>
      <c r="D4297" s="31">
        <v>5</v>
      </c>
      <c r="E4297" s="30" t="str">
        <f>+'Categorias-9 feb-Depurado'!E4296</f>
        <v>900227462-1</v>
      </c>
      <c r="F4297" s="30" t="str">
        <f>+'Categorias-9 feb-Depurado'!F4296</f>
        <v>CR 23 70 B 35</v>
      </c>
      <c r="G4297" s="30" t="str">
        <f>+'Categorias-9 feb-Depurado'!G4296</f>
        <v>169</v>
      </c>
      <c r="H4297" s="30">
        <f>+'Categorias-9 feb-Depurado'!H4296</f>
        <v>766</v>
      </c>
      <c r="I4297" s="107">
        <f>+'Categorias-9 feb-Depurado'!R4296</f>
        <v>162</v>
      </c>
      <c r="J4297" s="108">
        <f t="shared" si="272"/>
        <v>162</v>
      </c>
      <c r="K4297" s="107">
        <f t="shared" si="273"/>
        <v>71.625690971912917</v>
      </c>
      <c r="L4297" s="109">
        <f t="shared" si="274"/>
        <v>233.62569097191292</v>
      </c>
      <c r="M4297" s="110">
        <f t="shared" si="275"/>
        <v>1.7810550827550795E-10</v>
      </c>
      <c r="N4297" s="33" t="s">
        <v>4892</v>
      </c>
      <c r="O4297" s="33">
        <f>+'Categorias-9 feb-Depurado'!Y4296</f>
        <v>8770.3500000000004</v>
      </c>
      <c r="P4297" s="111">
        <f>+'Categorias-9 feb-Depurado'!AC4296</f>
        <v>43862</v>
      </c>
      <c r="Q4297" s="111">
        <f>+'Categorias-9 feb-Depurado'!AE4296</f>
        <v>43892</v>
      </c>
      <c r="R4297" s="112" t="str">
        <f>+'Categorias-9 feb-Depurado'!AB4296</f>
        <v>IT</v>
      </c>
    </row>
    <row r="4298" spans="2:18" s="1" customFormat="1" ht="14.5" hidden="1">
      <c r="B4298" s="57" t="str">
        <f>+'Categorias-9 feb-Depurado'!B4297</f>
        <v>NEWSHORE SERVICIOS GLOBALES SL SUCURSAL COLOMBIA</v>
      </c>
      <c r="C4298" s="30" t="s">
        <v>4900</v>
      </c>
      <c r="D4298" s="31">
        <v>5</v>
      </c>
      <c r="E4298" s="30" t="str">
        <f>+'Categorias-9 feb-Depurado'!E4297</f>
        <v>900227462-1</v>
      </c>
      <c r="F4298" s="30" t="str">
        <f>+'Categorias-9 feb-Depurado'!F4297</f>
        <v>CR 23 70 B 35</v>
      </c>
      <c r="G4298" s="30" t="str">
        <f>+'Categorias-9 feb-Depurado'!G4297</f>
        <v>169</v>
      </c>
      <c r="H4298" s="30">
        <f>+'Categorias-9 feb-Depurado'!H4297</f>
        <v>773</v>
      </c>
      <c r="I4298" s="107">
        <f>+'Categorias-9 feb-Depurado'!R4297</f>
        <v>1260</v>
      </c>
      <c r="J4298" s="108">
        <f t="shared" si="272"/>
        <v>1260</v>
      </c>
      <c r="K4298" s="107">
        <f t="shared" si="273"/>
        <v>539.21342329755328</v>
      </c>
      <c r="L4298" s="109">
        <f t="shared" si="274"/>
        <v>1799.2134232975532</v>
      </c>
      <c r="M4298" s="110">
        <f t="shared" si="275"/>
        <v>1.3716377677446983E-09</v>
      </c>
      <c r="N4298" s="33" t="s">
        <v>4892</v>
      </c>
      <c r="O4298" s="33">
        <f>+'Categorias-9 feb-Depurado'!Y4297</f>
        <v>2707.25</v>
      </c>
      <c r="P4298" s="111">
        <f>+'Categorias-9 feb-Depurado'!AC4297</f>
        <v>43891</v>
      </c>
      <c r="Q4298" s="111">
        <f>+'Categorias-9 feb-Depurado'!AE4297</f>
        <v>43921</v>
      </c>
      <c r="R4298" s="112" t="str">
        <f>+'Categorias-9 feb-Depurado'!AB4297</f>
        <v>IT</v>
      </c>
    </row>
    <row r="4299" spans="2:18" s="1" customFormat="1" ht="14.5" hidden="1">
      <c r="B4299" s="57" t="str">
        <f>+'Categorias-9 feb-Depurado'!B4298</f>
        <v>NEWSHORE SERVICIOS GLOBALES SL SUCURSAL COLOMBIA</v>
      </c>
      <c r="C4299" s="30" t="s">
        <v>4900</v>
      </c>
      <c r="D4299" s="31">
        <v>5</v>
      </c>
      <c r="E4299" s="30" t="str">
        <f>+'Categorias-9 feb-Depurado'!E4298</f>
        <v>900227462-1</v>
      </c>
      <c r="F4299" s="30" t="str">
        <f>+'Categorias-9 feb-Depurado'!F4298</f>
        <v>CR 23 70 B 35</v>
      </c>
      <c r="G4299" s="30" t="str">
        <f>+'Categorias-9 feb-Depurado'!G4298</f>
        <v>169</v>
      </c>
      <c r="H4299" s="30">
        <f>+'Categorias-9 feb-Depurado'!H4298</f>
        <v>757</v>
      </c>
      <c r="I4299" s="107">
        <f>+'Categorias-9 feb-Depurado'!R4298</f>
        <v>1260</v>
      </c>
      <c r="J4299" s="108">
        <f t="shared" si="272"/>
        <v>1260</v>
      </c>
      <c r="K4299" s="107">
        <f t="shared" si="273"/>
        <v>539.21342329755328</v>
      </c>
      <c r="L4299" s="109">
        <f t="shared" si="274"/>
        <v>1799.2134232975532</v>
      </c>
      <c r="M4299" s="110">
        <f t="shared" si="275"/>
        <v>1.3716377677446983E-09</v>
      </c>
      <c r="N4299" s="33" t="s">
        <v>4892</v>
      </c>
      <c r="O4299" s="33">
        <f>+'Categorias-9 feb-Depurado'!Y4298</f>
        <v>2707.25</v>
      </c>
      <c r="P4299" s="111">
        <f>+'Categorias-9 feb-Depurado'!AC4298</f>
        <v>43891</v>
      </c>
      <c r="Q4299" s="111">
        <f>+'Categorias-9 feb-Depurado'!AE4298</f>
        <v>43921</v>
      </c>
      <c r="R4299" s="112" t="str">
        <f>+'Categorias-9 feb-Depurado'!AB4298</f>
        <v>IT</v>
      </c>
    </row>
    <row r="4300" spans="2:18" s="1" customFormat="1" ht="14.5" hidden="1">
      <c r="B4300" s="57" t="str">
        <f>+'Categorias-9 feb-Depurado'!B4299</f>
        <v>NEWSHORE SERVICIOS GLOBALES SL SUCURSAL COLOMBIA</v>
      </c>
      <c r="C4300" s="30" t="s">
        <v>4900</v>
      </c>
      <c r="D4300" s="31">
        <v>5</v>
      </c>
      <c r="E4300" s="30" t="str">
        <f>+'Categorias-9 feb-Depurado'!E4299</f>
        <v>900227462-1</v>
      </c>
      <c r="F4300" s="30" t="str">
        <f>+'Categorias-9 feb-Depurado'!F4299</f>
        <v>CR 23 70 B 35</v>
      </c>
      <c r="G4300" s="30" t="str">
        <f>+'Categorias-9 feb-Depurado'!G4299</f>
        <v>169</v>
      </c>
      <c r="H4300" s="30" t="str">
        <f>+'Categorias-9 feb-Depurado'!H4299</f>
        <v>FE2</v>
      </c>
      <c r="I4300" s="107">
        <f>+'Categorias-9 feb-Depurado'!R4299</f>
        <v>1337</v>
      </c>
      <c r="J4300" s="108">
        <f t="shared" si="272"/>
        <v>1337</v>
      </c>
      <c r="K4300" s="107">
        <f t="shared" si="273"/>
        <v>508.80834602617551</v>
      </c>
      <c r="L4300" s="109">
        <f t="shared" si="274"/>
        <v>1845.8083460261755</v>
      </c>
      <c r="M4300" s="110">
        <f t="shared" si="275"/>
        <v>1.4071595991028643E-09</v>
      </c>
      <c r="N4300" s="33" t="s">
        <v>4892</v>
      </c>
      <c r="O4300" s="33">
        <f>+'Categorias-9 feb-Depurado'!Y4299</f>
        <v>2707.25</v>
      </c>
      <c r="P4300" s="111">
        <f>+'Categorias-9 feb-Depurado'!AC4299</f>
        <v>43990</v>
      </c>
      <c r="Q4300" s="111">
        <f>+'Categorias-9 feb-Depurado'!AE4299</f>
        <v>44020</v>
      </c>
      <c r="R4300" s="112" t="str">
        <f>+'Categorias-9 feb-Depurado'!AB4299</f>
        <v>IT</v>
      </c>
    </row>
    <row r="4301" spans="2:18" s="1" customFormat="1" ht="14.5" hidden="1">
      <c r="B4301" s="57" t="str">
        <f>+'Categorias-9 feb-Depurado'!B4300</f>
        <v>NEWSHORE SERVICIOS GLOBALES SL SUCURSAL COLOMBIA</v>
      </c>
      <c r="C4301" s="30" t="s">
        <v>4900</v>
      </c>
      <c r="D4301" s="31">
        <v>5</v>
      </c>
      <c r="E4301" s="30" t="str">
        <f>+'Categorias-9 feb-Depurado'!E4300</f>
        <v>900227462-1</v>
      </c>
      <c r="F4301" s="30" t="str">
        <f>+'Categorias-9 feb-Depurado'!F4300</f>
        <v>CR 23 70 B 35</v>
      </c>
      <c r="G4301" s="30" t="str">
        <f>+'Categorias-9 feb-Depurado'!G4300</f>
        <v>169</v>
      </c>
      <c r="H4301" s="30" t="str">
        <f>+'Categorias-9 feb-Depurado'!H4300</f>
        <v>FE6.</v>
      </c>
      <c r="I4301" s="107">
        <f>+'Categorias-9 feb-Depurado'!R4300</f>
        <v>1408</v>
      </c>
      <c r="J4301" s="108">
        <f t="shared" si="272"/>
        <v>1408</v>
      </c>
      <c r="K4301" s="107">
        <f t="shared" si="273"/>
        <v>520.64681939079185</v>
      </c>
      <c r="L4301" s="109">
        <f t="shared" si="274"/>
        <v>1928.6468193907917</v>
      </c>
      <c r="M4301" s="110">
        <f t="shared" si="275"/>
        <v>1.470311850646749E-09</v>
      </c>
      <c r="N4301" s="33" t="s">
        <v>4892</v>
      </c>
      <c r="O4301" s="33">
        <f>+'Categorias-9 feb-Depurado'!Y4300</f>
        <v>2707.25</v>
      </c>
      <c r="P4301" s="111">
        <f>+'Categorias-9 feb-Depurado'!AC4300</f>
        <v>44013</v>
      </c>
      <c r="Q4301" s="111">
        <f>+'Categorias-9 feb-Depurado'!AE4300</f>
        <v>44043</v>
      </c>
      <c r="R4301" s="112" t="str">
        <f>+'Categorias-9 feb-Depurado'!AB4300</f>
        <v>IT</v>
      </c>
    </row>
    <row r="4302" spans="2:18" s="1" customFormat="1" ht="14.5" hidden="1">
      <c r="B4302" s="57" t="str">
        <f>+'Categorias-9 feb-Depurado'!B4301</f>
        <v>NEWSHORE SERVICIOS GLOBALES SL SUCURSAL COLOMBIA</v>
      </c>
      <c r="C4302" s="30" t="s">
        <v>4900</v>
      </c>
      <c r="D4302" s="31">
        <v>5</v>
      </c>
      <c r="E4302" s="30" t="str">
        <f>+'Categorias-9 feb-Depurado'!E4301</f>
        <v>900227462-1</v>
      </c>
      <c r="F4302" s="30" t="str">
        <f>+'Categorias-9 feb-Depurado'!F4301</f>
        <v>CR 23 70 B 35</v>
      </c>
      <c r="G4302" s="30" t="str">
        <f>+'Categorias-9 feb-Depurado'!G4301</f>
        <v>169</v>
      </c>
      <c r="H4302" s="30">
        <f>+'Categorias-9 feb-Depurado'!H4301</f>
        <v>735</v>
      </c>
      <c r="I4302" s="107">
        <f>+'Categorias-9 feb-Depurado'!R4301</f>
        <v>761</v>
      </c>
      <c r="J4302" s="108">
        <f t="shared" si="272"/>
        <v>761</v>
      </c>
      <c r="K4302" s="107">
        <f t="shared" si="273"/>
        <v>249.21570828041936</v>
      </c>
      <c r="L4302" s="109">
        <f t="shared" si="274"/>
        <v>1010.2157082804193</v>
      </c>
      <c r="M4302" s="110">
        <f t="shared" si="275"/>
        <v>7.701421082701791E-10</v>
      </c>
      <c r="N4302" s="33" t="s">
        <v>4892</v>
      </c>
      <c r="O4302" s="33">
        <f>+'Categorias-9 feb-Depurado'!Y4301</f>
        <v>2407.3099999999999</v>
      </c>
      <c r="P4302" s="111">
        <f>+'Categorias-9 feb-Depurado'!AC4301</f>
        <v>44105</v>
      </c>
      <c r="Q4302" s="111">
        <f>+'Categorias-9 feb-Depurado'!AE4301</f>
        <v>44135</v>
      </c>
      <c r="R4302" s="112" t="str">
        <f>+'Categorias-9 feb-Depurado'!AB4301</f>
        <v>IT</v>
      </c>
    </row>
    <row r="4303" spans="2:18" s="1" customFormat="1" ht="14.5" hidden="1">
      <c r="B4303" s="57" t="str">
        <f>+'Categorias-9 feb-Depurado'!B4302</f>
        <v>NEWSHORE SERVICIOS GLOBALES SL SUCURSAL COLOMBIA</v>
      </c>
      <c r="C4303" s="30" t="s">
        <v>4900</v>
      </c>
      <c r="D4303" s="31">
        <v>5</v>
      </c>
      <c r="E4303" s="30" t="str">
        <f>+'Categorias-9 feb-Depurado'!E4302</f>
        <v>900227462-1</v>
      </c>
      <c r="F4303" s="30" t="str">
        <f>+'Categorias-9 feb-Depurado'!F4302</f>
        <v>CR 23 70 B 35</v>
      </c>
      <c r="G4303" s="30" t="str">
        <f>+'Categorias-9 feb-Depurado'!G4302</f>
        <v>169</v>
      </c>
      <c r="H4303" s="30" t="str">
        <f>+'Categorias-9 feb-Depurado'!H4302</f>
        <v>FVFE33.</v>
      </c>
      <c r="I4303" s="107">
        <f>+'Categorias-9 feb-Depurado'!R4302</f>
        <v>2248</v>
      </c>
      <c r="J4303" s="108">
        <f t="shared" si="276" ref="J4303:J4366">+IF(Q4303&gt;$O$4,0,I4303)</f>
        <v>2248</v>
      </c>
      <c r="K4303" s="107">
        <f t="shared" si="277" ref="K4303:K4366">++(((1+$O$5)^(($O$4-Q4303)/365))-1)*J4303</f>
        <v>661.84647077155171</v>
      </c>
      <c r="L4303" s="109">
        <f t="shared" si="278" ref="L4303:L4366">+I4303+K4303</f>
        <v>2909.8464707715516</v>
      </c>
      <c r="M4303" s="110">
        <f t="shared" si="279" ref="M4303:M4366">+L4303/$E$11</f>
        <v>2.2183334483653455E-09</v>
      </c>
      <c r="N4303" s="33" t="s">
        <v>4892</v>
      </c>
      <c r="O4303" s="33">
        <f>+'Categorias-9 feb-Depurado'!Y4302</f>
        <v>36058.190000000002</v>
      </c>
      <c r="P4303" s="111">
        <f>+'Categorias-9 feb-Depurado'!AC4302</f>
        <v>44179</v>
      </c>
      <c r="Q4303" s="111">
        <f>+'Categorias-9 feb-Depurado'!AE4302</f>
        <v>44209</v>
      </c>
      <c r="R4303" s="112" t="str">
        <f>+'Categorias-9 feb-Depurado'!AB4302</f>
        <v>IT</v>
      </c>
    </row>
    <row r="4304" spans="2:18" s="1" customFormat="1" ht="14.5" hidden="1">
      <c r="B4304" s="57" t="str">
        <f>+'Categorias-9 feb-Depurado'!B4303</f>
        <v>NEWSHORE SERVICIOS GLOBALES SL SUCURSAL COLOMBIA</v>
      </c>
      <c r="C4304" s="30" t="s">
        <v>4900</v>
      </c>
      <c r="D4304" s="31">
        <v>5</v>
      </c>
      <c r="E4304" s="30" t="str">
        <f>+'Categorias-9 feb-Depurado'!E4303</f>
        <v>900227462-1</v>
      </c>
      <c r="F4304" s="30" t="str">
        <f>+'Categorias-9 feb-Depurado'!F4303</f>
        <v>CR 23 70 B 35</v>
      </c>
      <c r="G4304" s="30" t="str">
        <f>+'Categorias-9 feb-Depurado'!G4303</f>
        <v>169</v>
      </c>
      <c r="H4304" s="30" t="str">
        <f>+'Categorias-9 feb-Depurado'!H4303</f>
        <v>FE-65</v>
      </c>
      <c r="I4304" s="107">
        <f>+'Categorias-9 feb-Depurado'!R4303</f>
        <v>-2182</v>
      </c>
      <c r="J4304" s="108">
        <f t="shared" si="276"/>
        <v>-2182</v>
      </c>
      <c r="K4304" s="107">
        <f t="shared" si="277"/>
        <v>-525.51161301484638</v>
      </c>
      <c r="L4304" s="109">
        <f t="shared" si="278"/>
        <v>-2707.5116130148463</v>
      </c>
      <c r="M4304" s="110">
        <f t="shared" si="279"/>
        <v>-2.0640826357398494E-09</v>
      </c>
      <c r="N4304" s="33" t="s">
        <v>4892</v>
      </c>
      <c r="O4304" s="33">
        <f>+'Categorias-9 feb-Depurado'!Y4303</f>
        <v>31846.779999999999</v>
      </c>
      <c r="P4304" s="111">
        <f>+'Categorias-9 feb-Depurado'!AC4303</f>
        <v>44303</v>
      </c>
      <c r="Q4304" s="111">
        <f>+'Categorias-9 feb-Depurado'!AE4303</f>
        <v>44333</v>
      </c>
      <c r="R4304" s="112" t="str">
        <f>+'Categorias-9 feb-Depurado'!AB4303</f>
        <v>IT</v>
      </c>
    </row>
    <row r="4305" spans="2:18" s="1" customFormat="1" ht="14.5" hidden="1">
      <c r="B4305" s="57" t="str">
        <f>+'Categorias-9 feb-Depurado'!B4304</f>
        <v>NEWSHORE SERVICIOS GLOBALES SL SUCURSAL COLOMBIA</v>
      </c>
      <c r="C4305" s="30" t="s">
        <v>4900</v>
      </c>
      <c r="D4305" s="31">
        <v>5</v>
      </c>
      <c r="E4305" s="30" t="str">
        <f>+'Categorias-9 feb-Depurado'!E4304</f>
        <v>900227462-1</v>
      </c>
      <c r="F4305" s="30" t="str">
        <f>+'Categorias-9 feb-Depurado'!F4304</f>
        <v>CR 23 70 B 35</v>
      </c>
      <c r="G4305" s="30" t="str">
        <f>+'Categorias-9 feb-Depurado'!G4304</f>
        <v>169</v>
      </c>
      <c r="H4305" s="30" t="str">
        <f>+'Categorias-9 feb-Depurado'!H4304</f>
        <v>FE-69</v>
      </c>
      <c r="I4305" s="107">
        <f>+'Categorias-9 feb-Depurado'!R4304</f>
        <v>2293</v>
      </c>
      <c r="J4305" s="108">
        <f t="shared" si="276"/>
        <v>2293</v>
      </c>
      <c r="K4305" s="107">
        <f t="shared" si="277"/>
        <v>552.24478856234782</v>
      </c>
      <c r="L4305" s="109">
        <f t="shared" si="278"/>
        <v>2845.2447885623478</v>
      </c>
      <c r="M4305" s="110">
        <f t="shared" si="279"/>
        <v>2.16908408971195E-09</v>
      </c>
      <c r="N4305" s="33" t="s">
        <v>4892</v>
      </c>
      <c r="O4305" s="33">
        <f>+'Categorias-9 feb-Depurado'!Y4304</f>
        <v>109.48</v>
      </c>
      <c r="P4305" s="111">
        <f>+'Categorias-9 feb-Depurado'!AC4304</f>
        <v>44303</v>
      </c>
      <c r="Q4305" s="111">
        <f>+'Categorias-9 feb-Depurado'!AE4304</f>
        <v>44333</v>
      </c>
      <c r="R4305" s="112" t="str">
        <f>+'Categorias-9 feb-Depurado'!AB4304</f>
        <v>IT</v>
      </c>
    </row>
    <row r="4306" spans="2:18" s="1" customFormat="1" ht="14.5" hidden="1">
      <c r="B4306" s="57" t="str">
        <f>+'Categorias-9 feb-Depurado'!B4305</f>
        <v>NEWSHORE SERVICIOS GLOBALES SL SUCURSAL COLOMBIA</v>
      </c>
      <c r="C4306" s="30" t="s">
        <v>4900</v>
      </c>
      <c r="D4306" s="31">
        <v>5</v>
      </c>
      <c r="E4306" s="30" t="str">
        <f>+'Categorias-9 feb-Depurado'!E4305</f>
        <v>900227462-1</v>
      </c>
      <c r="F4306" s="30" t="str">
        <f>+'Categorias-9 feb-Depurado'!F4305</f>
        <v>CR 23 70 B 35</v>
      </c>
      <c r="G4306" s="30" t="str">
        <f>+'Categorias-9 feb-Depurado'!G4305</f>
        <v>169</v>
      </c>
      <c r="H4306" s="30" t="str">
        <f>+'Categorias-9 feb-Depurado'!H4305</f>
        <v>FE-118</v>
      </c>
      <c r="I4306" s="107">
        <f>+'Categorias-9 feb-Depurado'!R4305</f>
        <v>2364</v>
      </c>
      <c r="J4306" s="108">
        <f t="shared" si="276"/>
        <v>2364</v>
      </c>
      <c r="K4306" s="107">
        <f t="shared" si="277"/>
        <v>428.8259396754404</v>
      </c>
      <c r="L4306" s="109">
        <f t="shared" si="278"/>
        <v>2792.8259396754402</v>
      </c>
      <c r="M4306" s="110">
        <f t="shared" si="279"/>
        <v>2.129122364246825E-09</v>
      </c>
      <c r="N4306" s="33" t="s">
        <v>4892</v>
      </c>
      <c r="O4306" s="33">
        <f>+'Categorias-9 feb-Depurado'!Y4305</f>
        <v>1285.2</v>
      </c>
      <c r="P4306" s="111">
        <f>+'Categorias-9 feb-Depurado'!AC4305</f>
        <v>44447</v>
      </c>
      <c r="Q4306" s="111">
        <f>+'Categorias-9 feb-Depurado'!AE4305</f>
        <v>44477</v>
      </c>
      <c r="R4306" s="112" t="str">
        <f>+'Categorias-9 feb-Depurado'!AB4305</f>
        <v>IT</v>
      </c>
    </row>
    <row r="4307" spans="2:18" s="1" customFormat="1" ht="14.5" hidden="1">
      <c r="B4307" s="57" t="str">
        <f>+'Categorias-9 feb-Depurado'!B4306</f>
        <v>NEWSHORE SERVICIOS GLOBALES SL SUCURSAL COLOMBIA</v>
      </c>
      <c r="C4307" s="30" t="s">
        <v>4900</v>
      </c>
      <c r="D4307" s="31">
        <v>5</v>
      </c>
      <c r="E4307" s="30" t="str">
        <f>+'Categorias-9 feb-Depurado'!E4306</f>
        <v>900227462-1</v>
      </c>
      <c r="F4307" s="30" t="str">
        <f>+'Categorias-9 feb-Depurado'!F4306</f>
        <v>CR 23 70 B 35</v>
      </c>
      <c r="G4307" s="30" t="str">
        <f>+'Categorias-9 feb-Depurado'!G4306</f>
        <v>169</v>
      </c>
      <c r="H4307" s="30" t="str">
        <f>+'Categorias-9 feb-Depurado'!H4306</f>
        <v>FE-129.</v>
      </c>
      <c r="I4307" s="107">
        <f>+'Categorias-9 feb-Depurado'!R4306</f>
        <v>2063</v>
      </c>
      <c r="J4307" s="108">
        <f t="shared" si="276"/>
        <v>2063</v>
      </c>
      <c r="K4307" s="107">
        <f t="shared" si="277"/>
        <v>335.48651106388246</v>
      </c>
      <c r="L4307" s="109">
        <f t="shared" si="278"/>
        <v>2398.4865110638825</v>
      </c>
      <c r="M4307" s="110">
        <f t="shared" si="279"/>
        <v>1.8284960757862013E-09</v>
      </c>
      <c r="N4307" s="33" t="s">
        <v>4892</v>
      </c>
      <c r="O4307" s="33">
        <f>+'Categorias-9 feb-Depurado'!Y4306</f>
        <v>1867.1800000000001</v>
      </c>
      <c r="P4307" s="111">
        <f>+'Categorias-9 feb-Depurado'!AC4306</f>
        <v>44494</v>
      </c>
      <c r="Q4307" s="111">
        <f>+'Categorias-9 feb-Depurado'!AE4306</f>
        <v>44524</v>
      </c>
      <c r="R4307" s="112" t="str">
        <f>+'Categorias-9 feb-Depurado'!AB4306</f>
        <v>IT</v>
      </c>
    </row>
    <row r="4308" spans="2:18" s="1" customFormat="1" ht="14.5" hidden="1">
      <c r="B4308" s="57" t="str">
        <f>+'Categorias-9 feb-Depurado'!B4307</f>
        <v>NEWSHORE SERVICIOS GLOBALES SL SUCURSAL COLOMBIA</v>
      </c>
      <c r="C4308" s="30" t="s">
        <v>4900</v>
      </c>
      <c r="D4308" s="31">
        <v>5</v>
      </c>
      <c r="E4308" s="30" t="str">
        <f>+'Categorias-9 feb-Depurado'!E4307</f>
        <v>900227462-1</v>
      </c>
      <c r="F4308" s="30" t="str">
        <f>+'Categorias-9 feb-Depurado'!F4307</f>
        <v>CR 23 70 B 35</v>
      </c>
      <c r="G4308" s="30" t="str">
        <f>+'Categorias-9 feb-Depurado'!G4307</f>
        <v>169</v>
      </c>
      <c r="H4308" s="30" t="str">
        <f>+'Categorias-9 feb-Depurado'!H4307</f>
        <v>FE-194</v>
      </c>
      <c r="I4308" s="107">
        <f>+'Categorias-9 feb-Depurado'!R4307</f>
        <v>2265</v>
      </c>
      <c r="J4308" s="108">
        <f t="shared" si="276"/>
        <v>2265</v>
      </c>
      <c r="K4308" s="107">
        <f t="shared" si="277"/>
        <v>225.15325552209066</v>
      </c>
      <c r="L4308" s="109">
        <f t="shared" si="278"/>
        <v>2490.1532555220906</v>
      </c>
      <c r="M4308" s="110">
        <f t="shared" si="279"/>
        <v>1.8983785961792732E-09</v>
      </c>
      <c r="N4308" s="33" t="s">
        <v>4892</v>
      </c>
      <c r="O4308" s="33">
        <f>+'Categorias-9 feb-Depurado'!Y4307</f>
        <v>17780.389999999999</v>
      </c>
      <c r="P4308" s="111">
        <f>+'Categorias-9 feb-Depurado'!AC4307</f>
        <v>44658</v>
      </c>
      <c r="Q4308" s="111">
        <f>+'Categorias-9 feb-Depurado'!AE4307</f>
        <v>44688</v>
      </c>
      <c r="R4308" s="112" t="str">
        <f>+'Categorias-9 feb-Depurado'!AB4307</f>
        <v>IT</v>
      </c>
    </row>
    <row r="4309" spans="2:18" s="1" customFormat="1" ht="14.5" hidden="1">
      <c r="B4309" s="57" t="str">
        <f>+'Categorias-9 feb-Depurado'!B4308</f>
        <v>NEWSHORE SERVICIOS GLOBALES SL SUCURSAL COLOMBIA</v>
      </c>
      <c r="C4309" s="30" t="s">
        <v>4900</v>
      </c>
      <c r="D4309" s="31">
        <v>5</v>
      </c>
      <c r="E4309" s="30" t="str">
        <f>+'Categorias-9 feb-Depurado'!E4308</f>
        <v>900227462-1</v>
      </c>
      <c r="F4309" s="30" t="str">
        <f>+'Categorias-9 feb-Depurado'!F4308</f>
        <v>CR 23 70 B 35</v>
      </c>
      <c r="G4309" s="30" t="str">
        <f>+'Categorias-9 feb-Depurado'!G4308</f>
        <v>169</v>
      </c>
      <c r="H4309" s="30" t="str">
        <f>+'Categorias-9 feb-Depurado'!H4308</f>
        <v>FE-201</v>
      </c>
      <c r="I4309" s="107">
        <f>+'Categorias-9 feb-Depurado'!R4308</f>
        <v>-2120</v>
      </c>
      <c r="J4309" s="108">
        <f t="shared" si="276"/>
        <v>-2120</v>
      </c>
      <c r="K4309" s="107">
        <f t="shared" si="277"/>
        <v>-174.4755591877672</v>
      </c>
      <c r="L4309" s="109">
        <f t="shared" si="278"/>
        <v>-2294.4755591877674</v>
      </c>
      <c r="M4309" s="110">
        <f t="shared" si="279"/>
        <v>-1.7492028979980529E-09</v>
      </c>
      <c r="N4309" s="33" t="s">
        <v>4892</v>
      </c>
      <c r="O4309" s="33">
        <f>+'Categorias-9 feb-Depurado'!Y4308</f>
        <v>10982.51</v>
      </c>
      <c r="P4309" s="111">
        <f>+'Categorias-9 feb-Depurado'!AC4308</f>
        <v>44704</v>
      </c>
      <c r="Q4309" s="111">
        <f>+'Categorias-9 feb-Depurado'!AE4308</f>
        <v>44734</v>
      </c>
      <c r="R4309" s="112" t="str">
        <f>+'Categorias-9 feb-Depurado'!AB4308</f>
        <v>IT</v>
      </c>
    </row>
    <row r="4310" spans="2:18" s="1" customFormat="1" ht="14.5" hidden="1">
      <c r="B4310" s="57" t="str">
        <f>+'Categorias-9 feb-Depurado'!B4309</f>
        <v>NEWSHORE SERVICIOS GLOBALES SL SUCURSAL COLOMBIA</v>
      </c>
      <c r="C4310" s="30" t="s">
        <v>4900</v>
      </c>
      <c r="D4310" s="31">
        <v>5</v>
      </c>
      <c r="E4310" s="30" t="str">
        <f>+'Categorias-9 feb-Depurado'!E4309</f>
        <v>900227462-1</v>
      </c>
      <c r="F4310" s="30" t="str">
        <f>+'Categorias-9 feb-Depurado'!F4309</f>
        <v>CR 23 70 B 35</v>
      </c>
      <c r="G4310" s="30" t="str">
        <f>+'Categorias-9 feb-Depurado'!G4309</f>
        <v>169</v>
      </c>
      <c r="H4310" s="30" t="str">
        <f>+'Categorias-9 feb-Depurado'!H4309</f>
        <v>FE-213</v>
      </c>
      <c r="I4310" s="107">
        <f>+'Categorias-9 feb-Depurado'!R4309</f>
        <v>2345</v>
      </c>
      <c r="J4310" s="108">
        <f t="shared" si="276"/>
        <v>2345</v>
      </c>
      <c r="K4310" s="107">
        <f t="shared" si="277"/>
        <v>168.02596133854468</v>
      </c>
      <c r="L4310" s="109">
        <f t="shared" si="278"/>
        <v>2513.0259613385447</v>
      </c>
      <c r="M4310" s="110">
        <f t="shared" si="279"/>
        <v>1.9158156977160451E-09</v>
      </c>
      <c r="N4310" s="33" t="s">
        <v>4892</v>
      </c>
      <c r="O4310" s="33">
        <f>+'Categorias-9 feb-Depurado'!Y4309</f>
        <v>2487.29</v>
      </c>
      <c r="P4310" s="111">
        <f>+'Categorias-9 feb-Depurado'!AC4309</f>
        <v>44733</v>
      </c>
      <c r="Q4310" s="111">
        <f>+'Categorias-9 feb-Depurado'!AE4309</f>
        <v>44763</v>
      </c>
      <c r="R4310" s="112" t="str">
        <f>+'Categorias-9 feb-Depurado'!AB4309</f>
        <v>IT</v>
      </c>
    </row>
    <row r="4311" spans="2:18" s="1" customFormat="1" ht="14.5" hidden="1">
      <c r="B4311" s="57" t="str">
        <f>+'Categorias-9 feb-Depurado'!B4310</f>
        <v>NEWSHORE SERVICIOS GLOBALES SL SUCURSAL COLOMBIA</v>
      </c>
      <c r="C4311" s="30" t="s">
        <v>4900</v>
      </c>
      <c r="D4311" s="31">
        <v>5</v>
      </c>
      <c r="E4311" s="30" t="str">
        <f>+'Categorias-9 feb-Depurado'!E4310</f>
        <v>900227462-1</v>
      </c>
      <c r="F4311" s="30" t="str">
        <f>+'Categorias-9 feb-Depurado'!F4310</f>
        <v>CR 23 70 B 35</v>
      </c>
      <c r="G4311" s="30" t="str">
        <f>+'Categorias-9 feb-Depurado'!G4310</f>
        <v>169</v>
      </c>
      <c r="H4311" s="30" t="str">
        <f>+'Categorias-9 feb-Depurado'!H4310</f>
        <v>FE-220.</v>
      </c>
      <c r="I4311" s="107">
        <f>+'Categorias-9 feb-Depurado'!R4310</f>
        <v>9589993</v>
      </c>
      <c r="J4311" s="108">
        <f t="shared" si="276"/>
        <v>9589993</v>
      </c>
      <c r="K4311" s="107">
        <f t="shared" si="277"/>
        <v>610362.79906470398</v>
      </c>
      <c r="L4311" s="109">
        <f t="shared" si="278"/>
        <v>10200355.799064703</v>
      </c>
      <c r="M4311" s="110">
        <f t="shared" si="279"/>
        <v>7.7762832787163681E-06</v>
      </c>
      <c r="N4311" s="33" t="s">
        <v>4892</v>
      </c>
      <c r="O4311" s="33">
        <f>+'Categorias-9 feb-Depurado'!Y4310</f>
        <v>2189.23</v>
      </c>
      <c r="P4311" s="111">
        <f>+'Categorias-9 feb-Depurado'!AC4310</f>
        <v>44755</v>
      </c>
      <c r="Q4311" s="111">
        <f>+'Categorias-9 feb-Depurado'!AE4310</f>
        <v>44785</v>
      </c>
      <c r="R4311" s="112" t="str">
        <f>+'Categorias-9 feb-Depurado'!AB4310</f>
        <v>IT</v>
      </c>
    </row>
    <row r="4312" spans="2:18" s="1" customFormat="1" ht="14.5" hidden="1">
      <c r="B4312" s="57" t="str">
        <f>+'Categorias-9 feb-Depurado'!B4311</f>
        <v>NEWSHORE SERVICIOS GLOBALES SL SUCURSAL COLOMBIA</v>
      </c>
      <c r="C4312" s="30" t="s">
        <v>4900</v>
      </c>
      <c r="D4312" s="31">
        <v>5</v>
      </c>
      <c r="E4312" s="30" t="str">
        <f>+'Categorias-9 feb-Depurado'!E4311</f>
        <v>900227462-1</v>
      </c>
      <c r="F4312" s="30" t="str">
        <f>+'Categorias-9 feb-Depurado'!F4311</f>
        <v>CR 23 70 B 35</v>
      </c>
      <c r="G4312" s="30" t="str">
        <f>+'Categorias-9 feb-Depurado'!G4311</f>
        <v>169</v>
      </c>
      <c r="H4312" s="30" t="str">
        <f>+'Categorias-9 feb-Depurado'!H4311</f>
        <v>FE-225</v>
      </c>
      <c r="I4312" s="107">
        <f>+'Categorias-9 feb-Depurado'!R4311</f>
        <v>3044</v>
      </c>
      <c r="J4312" s="108">
        <f t="shared" si="276"/>
        <v>3044</v>
      </c>
      <c r="K4312" s="107">
        <f t="shared" si="277"/>
        <v>154.24612583244138</v>
      </c>
      <c r="L4312" s="109">
        <f t="shared" si="278"/>
        <v>3198.2461258324415</v>
      </c>
      <c r="M4312" s="110">
        <f t="shared" si="279"/>
        <v>2.4381961138856213E-09</v>
      </c>
      <c r="N4312" s="33" t="s">
        <v>4892</v>
      </c>
      <c r="O4312" s="33">
        <f>+'Categorias-9 feb-Depurado'!Y4311</f>
        <v>11817.299999999999</v>
      </c>
      <c r="P4312" s="111">
        <f>+'Categorias-9 feb-Depurado'!AC4311</f>
        <v>44791</v>
      </c>
      <c r="Q4312" s="111">
        <f>+'Categorias-9 feb-Depurado'!AE4311</f>
        <v>44821</v>
      </c>
      <c r="R4312" s="112" t="str">
        <f>+'Categorias-9 feb-Depurado'!AB4311</f>
        <v>IT</v>
      </c>
    </row>
    <row r="4313" spans="2:18" s="1" customFormat="1" ht="14.5" hidden="1">
      <c r="B4313" s="57" t="str">
        <f>+'Categorias-9 feb-Depurado'!B4312</f>
        <v>NEWSHORE SERVICIOS GLOBALES SL SUCURSAL COLOMBIA</v>
      </c>
      <c r="C4313" s="30" t="s">
        <v>4900</v>
      </c>
      <c r="D4313" s="31">
        <v>5</v>
      </c>
      <c r="E4313" s="30" t="str">
        <f>+'Categorias-9 feb-Depurado'!E4312</f>
        <v>900227462-1</v>
      </c>
      <c r="F4313" s="30" t="str">
        <f>+'Categorias-9 feb-Depurado'!F4312</f>
        <v>CR 23 70 B 35</v>
      </c>
      <c r="G4313" s="30" t="str">
        <f>+'Categorias-9 feb-Depurado'!G4312</f>
        <v>169</v>
      </c>
      <c r="H4313" s="30" t="str">
        <f>+'Categorias-9 feb-Depurado'!H4312</f>
        <v>FE-226</v>
      </c>
      <c r="I4313" s="107">
        <f>+'Categorias-9 feb-Depurado'!R4312</f>
        <v>-3127</v>
      </c>
      <c r="J4313" s="108">
        <f t="shared" si="276"/>
        <v>-3127</v>
      </c>
      <c r="K4313" s="107">
        <f t="shared" si="277"/>
        <v>-158.45191704272148</v>
      </c>
      <c r="L4313" s="109">
        <f t="shared" si="278"/>
        <v>-3285.4519170427216</v>
      </c>
      <c r="M4313" s="110">
        <f t="shared" si="279"/>
        <v>-2.5046778081867076E-09</v>
      </c>
      <c r="N4313" s="33" t="s">
        <v>4892</v>
      </c>
      <c r="O4313" s="33">
        <f>+'Categorias-9 feb-Depurado'!Y4312</f>
        <v>6267.7299999999996</v>
      </c>
      <c r="P4313" s="111">
        <f>+'Categorias-9 feb-Depurado'!AC4312</f>
        <v>44791</v>
      </c>
      <c r="Q4313" s="111">
        <f>+'Categorias-9 feb-Depurado'!AE4312</f>
        <v>44821</v>
      </c>
      <c r="R4313" s="112" t="str">
        <f>+'Categorias-9 feb-Depurado'!AB4312</f>
        <v>IT</v>
      </c>
    </row>
    <row r="4314" spans="2:18" s="1" customFormat="1" ht="14.5" hidden="1">
      <c r="B4314" s="57" t="str">
        <f>+'Categorias-9 feb-Depurado'!B4313</f>
        <v>NEWSHORE SERVICIOS GLOBALES SL SUCURSAL COLOMBIA</v>
      </c>
      <c r="C4314" s="30" t="s">
        <v>4900</v>
      </c>
      <c r="D4314" s="31">
        <v>5</v>
      </c>
      <c r="E4314" s="30" t="str">
        <f>+'Categorias-9 feb-Depurado'!E4313</f>
        <v>900227462-1</v>
      </c>
      <c r="F4314" s="30" t="str">
        <f>+'Categorias-9 feb-Depurado'!F4313</f>
        <v>CR 23 70 B 35</v>
      </c>
      <c r="G4314" s="30" t="str">
        <f>+'Categorias-9 feb-Depurado'!G4313</f>
        <v>169</v>
      </c>
      <c r="H4314" s="30" t="str">
        <f>+'Categorias-9 feb-Depurado'!H4313</f>
        <v>FE-241</v>
      </c>
      <c r="I4314" s="107">
        <f>+'Categorias-9 feb-Depurado'!R4313</f>
        <v>30424603</v>
      </c>
      <c r="J4314" s="108">
        <f t="shared" si="276"/>
        <v>30424603</v>
      </c>
      <c r="K4314" s="107">
        <f t="shared" si="277"/>
        <v>819841.78058189503</v>
      </c>
      <c r="L4314" s="109">
        <f t="shared" si="278"/>
        <v>31244444.780581895</v>
      </c>
      <c r="M4314" s="110">
        <f t="shared" si="279"/>
        <v>2.3819331235709841E-05</v>
      </c>
      <c r="N4314" s="33" t="s">
        <v>4892</v>
      </c>
      <c r="O4314" s="33">
        <f>+'Categorias-9 feb-Depurado'!Y4313</f>
        <v>6541.4300000000003</v>
      </c>
      <c r="P4314" s="111">
        <f>+'Categorias-9 feb-Depurado'!AC4313</f>
        <v>44858</v>
      </c>
      <c r="Q4314" s="111">
        <f>+'Categorias-9 feb-Depurado'!AE4313</f>
        <v>44888</v>
      </c>
      <c r="R4314" s="112" t="str">
        <f>+'Categorias-9 feb-Depurado'!AB4313</f>
        <v>IT</v>
      </c>
    </row>
    <row r="4315" spans="2:18" s="1" customFormat="1" ht="14.5" hidden="1">
      <c r="B4315" s="57" t="str">
        <f>+'Categorias-9 feb-Depurado'!B4314</f>
        <v>NEWSHORE SERVICIOS GLOBALES SL SUCURSAL COLOMBIA</v>
      </c>
      <c r="C4315" s="30" t="s">
        <v>4900</v>
      </c>
      <c r="D4315" s="31">
        <v>5</v>
      </c>
      <c r="E4315" s="30" t="str">
        <f>+'Categorias-9 feb-Depurado'!E4314</f>
        <v>900227462-1</v>
      </c>
      <c r="F4315" s="30" t="str">
        <f>+'Categorias-9 feb-Depurado'!F4314</f>
        <v>CR 23 70 B 35</v>
      </c>
      <c r="G4315" s="30" t="str">
        <f>+'Categorias-9 feb-Depurado'!G4314</f>
        <v>169</v>
      </c>
      <c r="H4315" s="30" t="str">
        <f>+'Categorias-9 feb-Depurado'!H4314</f>
        <v>FE-242</v>
      </c>
      <c r="I4315" s="107">
        <f>+'Categorias-9 feb-Depurado'!R4314</f>
        <v>509198</v>
      </c>
      <c r="J4315" s="108">
        <f t="shared" si="276"/>
        <v>509198</v>
      </c>
      <c r="K4315" s="107">
        <f t="shared" si="277"/>
        <v>13721.191201368832</v>
      </c>
      <c r="L4315" s="109">
        <f t="shared" si="278"/>
        <v>522919.19120136881</v>
      </c>
      <c r="M4315" s="110">
        <f t="shared" si="279"/>
        <v>3.9864960034354366E-07</v>
      </c>
      <c r="N4315" s="33" t="s">
        <v>4892</v>
      </c>
      <c r="O4315" s="33">
        <f>+'Categorias-9 feb-Depurado'!Y4314</f>
        <v>109.48</v>
      </c>
      <c r="P4315" s="111">
        <f>+'Categorias-9 feb-Depurado'!AC4314</f>
        <v>44858</v>
      </c>
      <c r="Q4315" s="111">
        <f>+'Categorias-9 feb-Depurado'!AE4314</f>
        <v>44888</v>
      </c>
      <c r="R4315" s="112" t="str">
        <f>+'Categorias-9 feb-Depurado'!AB4314</f>
        <v>IT</v>
      </c>
    </row>
    <row r="4316" spans="2:18" s="1" customFormat="1" ht="14.5" hidden="1">
      <c r="B4316" s="57" t="str">
        <f>+'Categorias-9 feb-Depurado'!B4315</f>
        <v>NEWSHORE SERVICIOS GLOBALES SL SUCURSAL COLOMBIA</v>
      </c>
      <c r="C4316" s="30" t="s">
        <v>4900</v>
      </c>
      <c r="D4316" s="31">
        <v>5</v>
      </c>
      <c r="E4316" s="30" t="str">
        <f>+'Categorias-9 feb-Depurado'!E4315</f>
        <v>900227462-1</v>
      </c>
      <c r="F4316" s="30" t="str">
        <f>+'Categorias-9 feb-Depurado'!F4315</f>
        <v>CR 23 70 B 35</v>
      </c>
      <c r="G4316" s="30" t="str">
        <f>+'Categorias-9 feb-Depurado'!G4315</f>
        <v>169</v>
      </c>
      <c r="H4316" s="30" t="str">
        <f>+'Categorias-9 feb-Depurado'!H4315</f>
        <v>FE-244</v>
      </c>
      <c r="I4316" s="107">
        <f>+'Categorias-9 feb-Depurado'!R4315</f>
        <v>11094786</v>
      </c>
      <c r="J4316" s="108">
        <f t="shared" si="276"/>
        <v>11094786</v>
      </c>
      <c r="K4316" s="107">
        <f t="shared" si="277"/>
        <v>298967.55298384931</v>
      </c>
      <c r="L4316" s="109">
        <f t="shared" si="278"/>
        <v>11393753.55298385</v>
      </c>
      <c r="M4316" s="110">
        <f t="shared" si="279"/>
        <v>8.6860749743658536E-06</v>
      </c>
      <c r="N4316" s="33" t="s">
        <v>4892</v>
      </c>
      <c r="O4316" s="33">
        <f>+'Categorias-9 feb-Depurado'!Y4315</f>
        <v>2385.4299999999998</v>
      </c>
      <c r="P4316" s="111">
        <f>+'Categorias-9 feb-Depurado'!AC4315</f>
        <v>44858</v>
      </c>
      <c r="Q4316" s="111">
        <f>+'Categorias-9 feb-Depurado'!AE4315</f>
        <v>44888</v>
      </c>
      <c r="R4316" s="112" t="str">
        <f>+'Categorias-9 feb-Depurado'!AB4315</f>
        <v>IT</v>
      </c>
    </row>
    <row r="4317" spans="2:18" s="1" customFormat="1" ht="14.5" hidden="1">
      <c r="B4317" s="57" t="str">
        <f>+'Categorias-9 feb-Depurado'!B4316</f>
        <v>NEWSHORE SERVICIOS GLOBALES SL SUCURSAL COLOMBIA</v>
      </c>
      <c r="C4317" s="30" t="s">
        <v>4900</v>
      </c>
      <c r="D4317" s="31">
        <v>5</v>
      </c>
      <c r="E4317" s="30" t="str">
        <f>+'Categorias-9 feb-Depurado'!E4316</f>
        <v>900227462-1</v>
      </c>
      <c r="F4317" s="30" t="str">
        <f>+'Categorias-9 feb-Depurado'!F4316</f>
        <v>CR 23 70 B 35</v>
      </c>
      <c r="G4317" s="30" t="str">
        <f>+'Categorias-9 feb-Depurado'!G4316</f>
        <v>169</v>
      </c>
      <c r="H4317" s="30" t="str">
        <f>+'Categorias-9 feb-Depurado'!H4316</f>
        <v>FE-243</v>
      </c>
      <c r="I4317" s="107">
        <f>+'Categorias-9 feb-Depurado'!R4316</f>
        <v>5091984</v>
      </c>
      <c r="J4317" s="108">
        <f t="shared" si="276"/>
        <v>5091984</v>
      </c>
      <c r="K4317" s="107">
        <f t="shared" si="277"/>
        <v>137212.01980037405</v>
      </c>
      <c r="L4317" s="109">
        <f t="shared" si="278"/>
        <v>5229196.0198003743</v>
      </c>
      <c r="M4317" s="110">
        <f t="shared" si="279"/>
        <v>3.9864991350235448E-06</v>
      </c>
      <c r="N4317" s="33" t="s">
        <v>4892</v>
      </c>
      <c r="O4317" s="33">
        <f>+'Categorias-9 feb-Depurado'!Y4316</f>
        <v>1094.8</v>
      </c>
      <c r="P4317" s="111">
        <f>+'Categorias-9 feb-Depurado'!AC4316</f>
        <v>44858</v>
      </c>
      <c r="Q4317" s="111">
        <f>+'Categorias-9 feb-Depurado'!AE4316</f>
        <v>44888</v>
      </c>
      <c r="R4317" s="112" t="str">
        <f>+'Categorias-9 feb-Depurado'!AB4316</f>
        <v>IT</v>
      </c>
    </row>
    <row r="4318" spans="2:18" s="1" customFormat="1" ht="14.5" hidden="1">
      <c r="B4318" s="57" t="str">
        <f>+'Categorias-9 feb-Depurado'!B4317</f>
        <v>NEWSHORE SERVICIOS GLOBALES SL SUCURSAL COLOMBIA</v>
      </c>
      <c r="C4318" s="30" t="s">
        <v>4900</v>
      </c>
      <c r="D4318" s="31">
        <v>5</v>
      </c>
      <c r="E4318" s="30" t="str">
        <f>+'Categorias-9 feb-Depurado'!E4317</f>
        <v>900227462-1</v>
      </c>
      <c r="F4318" s="30" t="str">
        <f>+'Categorias-9 feb-Depurado'!F4317</f>
        <v>CR 23 70 B 35</v>
      </c>
      <c r="G4318" s="30" t="str">
        <f>+'Categorias-9 feb-Depurado'!G4317</f>
        <v>169</v>
      </c>
      <c r="H4318" s="30" t="str">
        <f>+'Categorias-9 feb-Depurado'!H4317</f>
        <v>FE-245</v>
      </c>
      <c r="I4318" s="107">
        <f>+'Categorias-9 feb-Depurado'!R4317</f>
        <v>40791450</v>
      </c>
      <c r="J4318" s="108">
        <f t="shared" si="276"/>
        <v>40791450</v>
      </c>
      <c r="K4318" s="107">
        <f t="shared" si="277"/>
        <v>1099193.8005080079</v>
      </c>
      <c r="L4318" s="109">
        <f t="shared" si="278"/>
        <v>41890643.800508007</v>
      </c>
      <c r="M4318" s="110">
        <f t="shared" si="279"/>
        <v>3.1935504931153785E-05</v>
      </c>
      <c r="N4318" s="33" t="s">
        <v>4892</v>
      </c>
      <c r="O4318" s="33">
        <f>+'Categorias-9 feb-Depurado'!Y4317</f>
        <v>8770.3500000000004</v>
      </c>
      <c r="P4318" s="111">
        <f>+'Categorias-9 feb-Depurado'!AC4317</f>
        <v>44858</v>
      </c>
      <c r="Q4318" s="111">
        <f>+'Categorias-9 feb-Depurado'!AE4317</f>
        <v>44888</v>
      </c>
      <c r="R4318" s="112" t="str">
        <f>+'Categorias-9 feb-Depurado'!AB4317</f>
        <v>IT</v>
      </c>
    </row>
    <row r="4319" spans="2:18" s="1" customFormat="1" ht="14.5" hidden="1">
      <c r="B4319" s="57" t="str">
        <f>+'Categorias-9 feb-Depurado'!B4318</f>
        <v>NEWSHORE SERVICIOS GLOBALES SL SUCURSAL COLOMBIA</v>
      </c>
      <c r="C4319" s="30" t="s">
        <v>4900</v>
      </c>
      <c r="D4319" s="31">
        <v>5</v>
      </c>
      <c r="E4319" s="30" t="str">
        <f>+'Categorias-9 feb-Depurado'!E4318</f>
        <v>900227462-1</v>
      </c>
      <c r="F4319" s="30" t="str">
        <f>+'Categorias-9 feb-Depurado'!F4318</f>
        <v>CR 23 70 B 35</v>
      </c>
      <c r="G4319" s="30" t="str">
        <f>+'Categorias-9 feb-Depurado'!G4318</f>
        <v>169</v>
      </c>
      <c r="H4319" s="30" t="str">
        <f>+'Categorias-9 feb-Depurado'!H4318</f>
        <v>FE-256</v>
      </c>
      <c r="I4319" s="107">
        <f>+'Categorias-9 feb-Depurado'!R4318</f>
        <v>10714198</v>
      </c>
      <c r="J4319" s="108">
        <f t="shared" si="276"/>
        <v>10714198</v>
      </c>
      <c r="K4319" s="107">
        <f t="shared" si="277"/>
        <v>76976.506710274232</v>
      </c>
      <c r="L4319" s="109">
        <f t="shared" si="278"/>
        <v>10791174.506710274</v>
      </c>
      <c r="M4319" s="110">
        <f t="shared" si="279"/>
        <v>8.2266963552326155E-06</v>
      </c>
      <c r="N4319" s="33" t="s">
        <v>4892</v>
      </c>
      <c r="O4319" s="33">
        <f>+'Categorias-9 feb-Depurado'!Y4318</f>
        <v>2367.1799999999998</v>
      </c>
      <c r="P4319" s="111">
        <f>+'Categorias-9 feb-Depurado'!AC4318</f>
        <v>44915</v>
      </c>
      <c r="Q4319" s="111">
        <f>+'Categorias-9 feb-Depurado'!AE4318</f>
        <v>44945</v>
      </c>
      <c r="R4319" s="112" t="str">
        <f>+'Categorias-9 feb-Depurado'!AB4318</f>
        <v>IT</v>
      </c>
    </row>
    <row r="4320" spans="2:18" s="1" customFormat="1" ht="14.5" hidden="1">
      <c r="B4320" s="57" t="str">
        <f>+'Categorias-9 feb-Depurado'!B4319</f>
        <v>NEWSHORE SERVICIOS GLOBALES SL SUCURSAL COLOMBIA</v>
      </c>
      <c r="C4320" s="30" t="s">
        <v>4900</v>
      </c>
      <c r="D4320" s="31">
        <v>5</v>
      </c>
      <c r="E4320" s="30" t="str">
        <f>+'Categorias-9 feb-Depurado'!E4319</f>
        <v>900227462-1</v>
      </c>
      <c r="F4320" s="30" t="str">
        <f>+'Categorias-9 feb-Depurado'!F4319</f>
        <v>CR 23 70 B 35</v>
      </c>
      <c r="G4320" s="30" t="str">
        <f>+'Categorias-9 feb-Depurado'!G4319</f>
        <v>169</v>
      </c>
      <c r="H4320" s="30" t="str">
        <f>+'Categorias-9 feb-Depurado'!H4319</f>
        <v>FE-255</v>
      </c>
      <c r="I4320" s="107">
        <f>+'Categorias-9 feb-Depurado'!R4319</f>
        <v>20564176</v>
      </c>
      <c r="J4320" s="108">
        <f t="shared" si="276"/>
        <v>20564176</v>
      </c>
      <c r="K4320" s="107">
        <f t="shared" si="277"/>
        <v>147743.996504009</v>
      </c>
      <c r="L4320" s="109">
        <f t="shared" si="278"/>
        <v>20711919.996504009</v>
      </c>
      <c r="M4320" s="110">
        <f t="shared" si="279"/>
        <v>1.5789817562412231E-05</v>
      </c>
      <c r="N4320" s="33" t="s">
        <v>4892</v>
      </c>
      <c r="O4320" s="33">
        <f>+'Categorias-9 feb-Depurado'!Y4319</f>
        <v>4543.4200000000001</v>
      </c>
      <c r="P4320" s="111">
        <f>+'Categorias-9 feb-Depurado'!AC4319</f>
        <v>44915</v>
      </c>
      <c r="Q4320" s="111">
        <f>+'Categorias-9 feb-Depurado'!AE4319</f>
        <v>44945</v>
      </c>
      <c r="R4320" s="112" t="str">
        <f>+'Categorias-9 feb-Depurado'!AB4319</f>
        <v>IT</v>
      </c>
    </row>
    <row r="4321" spans="2:18" s="1" customFormat="1" ht="14.5" hidden="1">
      <c r="B4321" s="57" t="str">
        <f>+'Categorias-9 feb-Depurado'!B4320</f>
        <v>NEWSHORE SERVICIOS GLOBALES SL SUCURSAL COLOMBIA</v>
      </c>
      <c r="C4321" s="30" t="s">
        <v>4900</v>
      </c>
      <c r="D4321" s="31">
        <v>5</v>
      </c>
      <c r="E4321" s="30" t="str">
        <f>+'Categorias-9 feb-Depurado'!E4320</f>
        <v>900227462-1</v>
      </c>
      <c r="F4321" s="30" t="str">
        <f>+'Categorias-9 feb-Depurado'!F4320</f>
        <v>CR 23 70 B 35</v>
      </c>
      <c r="G4321" s="30" t="str">
        <f>+'Categorias-9 feb-Depurado'!G4320</f>
        <v>169</v>
      </c>
      <c r="H4321" s="30" t="str">
        <f>+'Categorias-9 feb-Depurado'!H4320</f>
        <v>FE-258</v>
      </c>
      <c r="I4321" s="107">
        <f>+'Categorias-9 feb-Depurado'!R4320</f>
        <v>10800154</v>
      </c>
      <c r="J4321" s="108">
        <f t="shared" si="276"/>
        <v>10800154</v>
      </c>
      <c r="K4321" s="107">
        <f t="shared" si="277"/>
        <v>73886.495547827813</v>
      </c>
      <c r="L4321" s="109">
        <f t="shared" si="278"/>
        <v>10874040.495547827</v>
      </c>
      <c r="M4321" s="110">
        <f t="shared" si="279"/>
        <v>8.2898695833106827E-06</v>
      </c>
      <c r="N4321" s="33" t="s">
        <v>4892</v>
      </c>
      <c r="O4321" s="33">
        <f>+'Categorias-9 feb-Depurado'!Y4320</f>
        <v>2392.1700000000001</v>
      </c>
      <c r="P4321" s="111">
        <f>+'Categorias-9 feb-Depurado'!AC4320</f>
        <v>44916</v>
      </c>
      <c r="Q4321" s="111">
        <f>+'Categorias-9 feb-Depurado'!AE4320</f>
        <v>44946</v>
      </c>
      <c r="R4321" s="112" t="str">
        <f>+'Categorias-9 feb-Depurado'!AB4320</f>
        <v>IT</v>
      </c>
    </row>
    <row r="4322" spans="2:18" s="1" customFormat="1" ht="14.5" hidden="1">
      <c r="B4322" s="57" t="str">
        <f>+'Categorias-9 feb-Depurado'!B4321</f>
        <v>NEWSHORE SERVICIOS GLOBALES SL SUCURSAL COLOMBIA</v>
      </c>
      <c r="C4322" s="30" t="s">
        <v>4900</v>
      </c>
      <c r="D4322" s="31">
        <v>5</v>
      </c>
      <c r="E4322" s="30" t="str">
        <f>+'Categorias-9 feb-Depurado'!E4321</f>
        <v>900227462-1</v>
      </c>
      <c r="F4322" s="30" t="str">
        <f>+'Categorias-9 feb-Depurado'!F4321</f>
        <v>CR 23 70 B 35</v>
      </c>
      <c r="G4322" s="30" t="str">
        <f>+'Categorias-9 feb-Depurado'!G4321</f>
        <v>169</v>
      </c>
      <c r="H4322" s="30" t="str">
        <f>+'Categorias-9 feb-Depurado'!H4321</f>
        <v>FE-257</v>
      </c>
      <c r="I4322" s="107">
        <f>+'Categorias-9 feb-Depurado'!R4321</f>
        <v>22489725</v>
      </c>
      <c r="J4322" s="108">
        <f t="shared" si="276"/>
        <v>22489725</v>
      </c>
      <c r="K4322" s="107">
        <f t="shared" si="277"/>
        <v>153857.71037009027</v>
      </c>
      <c r="L4322" s="109">
        <f t="shared" si="278"/>
        <v>22643582.71037009</v>
      </c>
      <c r="M4322" s="110">
        <f t="shared" si="279"/>
        <v>1.7262428592640611E-05</v>
      </c>
      <c r="N4322" s="33" t="s">
        <v>4892</v>
      </c>
      <c r="O4322" s="33">
        <f>+'Categorias-9 feb-Depurado'!Y4321</f>
        <v>4981.3400000000001</v>
      </c>
      <c r="P4322" s="111">
        <f>+'Categorias-9 feb-Depurado'!AC4321</f>
        <v>44916</v>
      </c>
      <c r="Q4322" s="111">
        <f>+'Categorias-9 feb-Depurado'!AE4321</f>
        <v>44946</v>
      </c>
      <c r="R4322" s="112" t="str">
        <f>+'Categorias-9 feb-Depurado'!AB4321</f>
        <v>IT</v>
      </c>
    </row>
    <row r="4323" spans="2:18" s="1" customFormat="1" ht="14.5" hidden="1">
      <c r="B4323" s="57" t="str">
        <f>+'Categorias-9 feb-Depurado'!B4322</f>
        <v>NEWSHORE SERVICIOS GLOBALES SL SUCURSAL COLOMBIA</v>
      </c>
      <c r="C4323" s="30" t="s">
        <v>4900</v>
      </c>
      <c r="D4323" s="31">
        <v>5</v>
      </c>
      <c r="E4323" s="30" t="str">
        <f>+'Categorias-9 feb-Depurado'!E4322</f>
        <v>900227462-1</v>
      </c>
      <c r="F4323" s="30" t="str">
        <f>+'Categorias-9 feb-Depurado'!F4322</f>
        <v>CR 23 70 B 35</v>
      </c>
      <c r="G4323" s="30" t="str">
        <f>+'Categorias-9 feb-Depurado'!G4322</f>
        <v>169</v>
      </c>
      <c r="H4323" s="30" t="str">
        <f>+'Categorias-9 feb-Depurado'!H4322</f>
        <v>FE263</v>
      </c>
      <c r="I4323" s="107">
        <f>+'Categorias-9 feb-Depurado'!R4322</f>
        <v>38947083</v>
      </c>
      <c r="J4323" s="108">
        <f t="shared" si="276"/>
        <v>0</v>
      </c>
      <c r="K4323" s="107">
        <f t="shared" si="277"/>
        <v>0</v>
      </c>
      <c r="L4323" s="109">
        <f t="shared" si="278"/>
        <v>38947083</v>
      </c>
      <c r="M4323" s="110">
        <f t="shared" si="279"/>
        <v>2.9691469224578311E-05</v>
      </c>
      <c r="N4323" s="33" t="s">
        <v>4892</v>
      </c>
      <c r="O4323" s="33">
        <f>+'Categorias-9 feb-Depurado'!Y4322</f>
        <v>8770.3500000000004</v>
      </c>
      <c r="P4323" s="111">
        <f>+'Categorias-9 feb-Depurado'!AC4322</f>
        <v>44944</v>
      </c>
      <c r="Q4323" s="111">
        <f>+'Categorias-9 feb-Depurado'!AE4322</f>
        <v>44974</v>
      </c>
      <c r="R4323" s="112" t="str">
        <f>+'Categorias-9 feb-Depurado'!AB4322</f>
        <v>IT</v>
      </c>
    </row>
    <row r="4324" spans="2:18" s="1" customFormat="1" ht="14.5" hidden="1">
      <c r="B4324" s="57" t="str">
        <f>+'Categorias-9 feb-Depurado'!B4323</f>
        <v>NEWSHORE SERVICIOS GLOBALES SL SUCURSAL COLOMBIA</v>
      </c>
      <c r="C4324" s="30" t="s">
        <v>4900</v>
      </c>
      <c r="D4324" s="31">
        <v>5</v>
      </c>
      <c r="E4324" s="30" t="str">
        <f>+'Categorias-9 feb-Depurado'!E4323</f>
        <v>900227462-1</v>
      </c>
      <c r="F4324" s="30" t="str">
        <f>+'Categorias-9 feb-Depurado'!F4323</f>
        <v>CR 23 70 B 35</v>
      </c>
      <c r="G4324" s="30" t="str">
        <f>+'Categorias-9 feb-Depurado'!G4323</f>
        <v>169</v>
      </c>
      <c r="H4324" s="30" t="str">
        <f>+'Categorias-9 feb-Depurado'!H4323</f>
        <v>FE262</v>
      </c>
      <c r="I4324" s="107">
        <f>+'Categorias-9 feb-Depurado'!R4323</f>
        <v>10281353</v>
      </c>
      <c r="J4324" s="108">
        <f t="shared" si="276"/>
        <v>0</v>
      </c>
      <c r="K4324" s="107">
        <f t="shared" si="277"/>
        <v>0</v>
      </c>
      <c r="L4324" s="109">
        <f t="shared" si="278"/>
        <v>10281353</v>
      </c>
      <c r="M4324" s="110">
        <f t="shared" si="279"/>
        <v>7.8380318286359439E-06</v>
      </c>
      <c r="N4324" s="33" t="s">
        <v>4892</v>
      </c>
      <c r="O4324" s="33">
        <f>+'Categorias-9 feb-Depurado'!Y4323</f>
        <v>2315.2199999999998</v>
      </c>
      <c r="P4324" s="111">
        <f>+'Categorias-9 feb-Depurado'!AC4323</f>
        <v>44944</v>
      </c>
      <c r="Q4324" s="111">
        <f>+'Categorias-9 feb-Depurado'!AE4323</f>
        <v>44974</v>
      </c>
      <c r="R4324" s="112" t="str">
        <f>+'Categorias-9 feb-Depurado'!AB4323</f>
        <v>IT</v>
      </c>
    </row>
    <row r="4325" spans="2:18" s="1" customFormat="1" ht="14.5" hidden="1">
      <c r="B4325" s="57" t="str">
        <f>+'Categorias-9 feb-Depurado'!B4324</f>
        <v>NEWSHORE SERVICIOS GLOBALES SL SUCURSAL COLOMBIA</v>
      </c>
      <c r="C4325" s="30" t="s">
        <v>4900</v>
      </c>
      <c r="D4325" s="31">
        <v>5</v>
      </c>
      <c r="E4325" s="30" t="str">
        <f>+'Categorias-9 feb-Depurado'!E4324</f>
        <v>900227462-1</v>
      </c>
      <c r="F4325" s="30" t="str">
        <f>+'Categorias-9 feb-Depurado'!F4324</f>
        <v>CR 23 70 B 35</v>
      </c>
      <c r="G4325" s="30" t="str">
        <f>+'Categorias-9 feb-Depurado'!G4324</f>
        <v>169</v>
      </c>
      <c r="H4325" s="30" t="str">
        <f>+'Categorias-9 feb-Depurado'!H4324</f>
        <v>FE264</v>
      </c>
      <c r="I4325" s="107">
        <f>+'Categorias-9 feb-Depurado'!R4324</f>
        <v>3403227</v>
      </c>
      <c r="J4325" s="108">
        <f t="shared" si="276"/>
        <v>0</v>
      </c>
      <c r="K4325" s="107">
        <f t="shared" si="277"/>
        <v>0</v>
      </c>
      <c r="L4325" s="109">
        <f t="shared" si="278"/>
        <v>3403227</v>
      </c>
      <c r="M4325" s="110">
        <f t="shared" si="279"/>
        <v>2.5944641280260698E-06</v>
      </c>
      <c r="N4325" s="33" t="s">
        <v>4892</v>
      </c>
      <c r="O4325" s="33">
        <f>+'Categorias-9 feb-Depurado'!Y4324</f>
        <v>766.36000000000001</v>
      </c>
      <c r="P4325" s="111">
        <f>+'Categorias-9 feb-Depurado'!AC4324</f>
        <v>44944</v>
      </c>
      <c r="Q4325" s="111">
        <f>+'Categorias-9 feb-Depurado'!AE4324</f>
        <v>44974</v>
      </c>
      <c r="R4325" s="112" t="str">
        <f>+'Categorias-9 feb-Depurado'!AB4324</f>
        <v>IT</v>
      </c>
    </row>
    <row r="4326" spans="2:18" s="1" customFormat="1" ht="14.5" hidden="1">
      <c r="B4326" s="57" t="str">
        <f>+'Categorias-9 feb-Depurado'!B4325</f>
        <v>PRICEWATERHOUSECOOPERS SERVICIOS LEGALES Y TRIBUTARIOS LTDA</v>
      </c>
      <c r="C4326" s="30" t="s">
        <v>4900</v>
      </c>
      <c r="D4326" s="31">
        <v>5</v>
      </c>
      <c r="E4326" s="30" t="str">
        <f>+'Categorias-9 feb-Depurado'!E4325</f>
        <v>830040455-1</v>
      </c>
      <c r="F4326" s="30" t="str">
        <f>+'Categorias-9 feb-Depurado'!F4325</f>
        <v>CL 100 11 A 35</v>
      </c>
      <c r="G4326" s="30" t="str">
        <f>+'Categorias-9 feb-Depurado'!G4325</f>
        <v>169</v>
      </c>
      <c r="H4326" s="30">
        <f>+'Categorias-9 feb-Depurado'!H4325</f>
        <v>79824</v>
      </c>
      <c r="I4326" s="107">
        <f>+'Categorias-9 feb-Depurado'!R4325</f>
        <v>132564318</v>
      </c>
      <c r="J4326" s="108">
        <f t="shared" si="276"/>
        <v>132564318</v>
      </c>
      <c r="K4326" s="107">
        <f t="shared" si="277"/>
        <v>543400.80135219649</v>
      </c>
      <c r="L4326" s="109">
        <f t="shared" si="278"/>
        <v>133107718.8013522</v>
      </c>
      <c r="M4326" s="110">
        <f t="shared" si="279"/>
        <v>0.00010147521796033281</v>
      </c>
      <c r="N4326" s="33" t="s">
        <v>4892</v>
      </c>
      <c r="O4326" s="33">
        <f>+'Categorias-9 feb-Depurado'!Y4325</f>
        <v>27792.13560174848</v>
      </c>
      <c r="P4326" s="111">
        <f>+'Categorias-9 feb-Depurado'!AC4325</f>
        <v>44894</v>
      </c>
      <c r="Q4326" s="111">
        <f>+'Categorias-9 feb-Depurado'!AE4325</f>
        <v>44954</v>
      </c>
      <c r="R4326" s="112" t="str">
        <f>+'Categorias-9 feb-Depurado'!AB4325</f>
        <v>Asesoria</v>
      </c>
    </row>
    <row r="4327" spans="2:18" s="1" customFormat="1" ht="14.5" hidden="1">
      <c r="B4327" s="57" t="str">
        <f>+'Categorias-9 feb-Depurado'!B4326</f>
        <v>PRICEWATERHOUSECOOPERS SERVICIOS LEGALES Y TRIBUTARIOS LTDA</v>
      </c>
      <c r="C4327" s="30" t="s">
        <v>4900</v>
      </c>
      <c r="D4327" s="31">
        <v>5</v>
      </c>
      <c r="E4327" s="30" t="str">
        <f>+'Categorias-9 feb-Depurado'!E4326</f>
        <v>830040455-1</v>
      </c>
      <c r="F4327" s="30" t="str">
        <f>+'Categorias-9 feb-Depurado'!F4326</f>
        <v>CL 100 11 A 35</v>
      </c>
      <c r="G4327" s="30" t="str">
        <f>+'Categorias-9 feb-Depurado'!G4326</f>
        <v>169</v>
      </c>
      <c r="H4327" s="30">
        <f>+'Categorias-9 feb-Depurado'!H4326</f>
        <v>80509</v>
      </c>
      <c r="I4327" s="107">
        <f>+'Categorias-9 feb-Depurado'!R4326</f>
        <v>33141079</v>
      </c>
      <c r="J4327" s="108">
        <f t="shared" si="276"/>
        <v>0</v>
      </c>
      <c r="K4327" s="107">
        <f t="shared" si="277"/>
        <v>0</v>
      </c>
      <c r="L4327" s="109">
        <f t="shared" si="278"/>
        <v>33141079</v>
      </c>
      <c r="M4327" s="110">
        <f t="shared" si="279"/>
        <v>2.5265238148844638E-05</v>
      </c>
      <c r="N4327" s="33" t="s">
        <v>4892</v>
      </c>
      <c r="O4327" s="33">
        <f>+'Categorias-9 feb-Depurado'!Y4326</f>
        <v>6948.0337956120211</v>
      </c>
      <c r="P4327" s="111">
        <f>+'Categorias-9 feb-Depurado'!AC4326</f>
        <v>44937</v>
      </c>
      <c r="Q4327" s="111">
        <f>+'Categorias-9 feb-Depurado'!AE4326</f>
        <v>44997</v>
      </c>
      <c r="R4327" s="112" t="str">
        <f>+'Categorias-9 feb-Depurado'!AB4326</f>
        <v>Asesoria</v>
      </c>
    </row>
    <row r="4328" spans="2:18" s="1" customFormat="1" ht="14.5" hidden="1">
      <c r="B4328" s="57" t="str">
        <f>+'Categorias-9 feb-Depurado'!B4327</f>
        <v>PRICEWATERHOUSECOOPERS SERVICIOS LEGALES Y TRIBUTARIOS LTDA</v>
      </c>
      <c r="C4328" s="30" t="s">
        <v>4900</v>
      </c>
      <c r="D4328" s="31">
        <v>5</v>
      </c>
      <c r="E4328" s="30" t="str">
        <f>+'Categorias-9 feb-Depurado'!E4327</f>
        <v>830040455-1</v>
      </c>
      <c r="F4328" s="30" t="str">
        <f>+'Categorias-9 feb-Depurado'!F4327</f>
        <v>CL 100 11 A 35</v>
      </c>
      <c r="G4328" s="30" t="str">
        <f>+'Categorias-9 feb-Depurado'!G4327</f>
        <v>169</v>
      </c>
      <c r="H4328" s="30">
        <f>+'Categorias-9 feb-Depurado'!H4327</f>
        <v>80507</v>
      </c>
      <c r="I4328" s="107">
        <f>+'Categorias-9 feb-Depurado'!R4327</f>
        <v>33141079</v>
      </c>
      <c r="J4328" s="108">
        <f t="shared" si="276"/>
        <v>0</v>
      </c>
      <c r="K4328" s="107">
        <f t="shared" si="277"/>
        <v>0</v>
      </c>
      <c r="L4328" s="109">
        <f t="shared" si="278"/>
        <v>33141079</v>
      </c>
      <c r="M4328" s="110">
        <f t="shared" si="279"/>
        <v>2.5265238148844638E-05</v>
      </c>
      <c r="N4328" s="33" t="s">
        <v>4892</v>
      </c>
      <c r="O4328" s="33">
        <f>+'Categorias-9 feb-Depurado'!Y4327</f>
        <v>6948.0337956120211</v>
      </c>
      <c r="P4328" s="111">
        <f>+'Categorias-9 feb-Depurado'!AC4327</f>
        <v>44937</v>
      </c>
      <c r="Q4328" s="111">
        <f>+'Categorias-9 feb-Depurado'!AE4327</f>
        <v>44997</v>
      </c>
      <c r="R4328" s="112" t="str">
        <f>+'Categorias-9 feb-Depurado'!AB4327</f>
        <v>Asesoria</v>
      </c>
    </row>
    <row r="4329" spans="2:18" s="1" customFormat="1" ht="14.5" hidden="1">
      <c r="B4329" s="57" t="str">
        <f>+'Categorias-9 feb-Depurado'!B4328</f>
        <v>PRICEWATERHOUSECOOPERS SERVICIOS LEGALES Y TRIBUTARIOS LTDA</v>
      </c>
      <c r="C4329" s="30" t="s">
        <v>4900</v>
      </c>
      <c r="D4329" s="31">
        <v>5</v>
      </c>
      <c r="E4329" s="30" t="str">
        <f>+'Categorias-9 feb-Depurado'!E4328</f>
        <v>830040455-1</v>
      </c>
      <c r="F4329" s="30" t="str">
        <f>+'Categorias-9 feb-Depurado'!F4328</f>
        <v>CL 100 11 A 35</v>
      </c>
      <c r="G4329" s="30" t="str">
        <f>+'Categorias-9 feb-Depurado'!G4328</f>
        <v>169</v>
      </c>
      <c r="H4329" s="30">
        <f>+'Categorias-9 feb-Depurado'!H4328</f>
        <v>80508</v>
      </c>
      <c r="I4329" s="107">
        <f>+'Categorias-9 feb-Depurado'!R4328</f>
        <v>4104741</v>
      </c>
      <c r="J4329" s="108">
        <f t="shared" si="276"/>
        <v>0</v>
      </c>
      <c r="K4329" s="107">
        <f t="shared" si="277"/>
        <v>0</v>
      </c>
      <c r="L4329" s="109">
        <f t="shared" si="278"/>
        <v>4104741</v>
      </c>
      <c r="M4329" s="110">
        <f t="shared" si="279"/>
        <v>3.129266216840034E-06</v>
      </c>
      <c r="N4329" s="33" t="s">
        <v>4892</v>
      </c>
      <c r="O4329" s="33">
        <f>+'Categorias-9 feb-Depurado'!Y4328</f>
        <v>860.55976603037823</v>
      </c>
      <c r="P4329" s="111">
        <f>+'Categorias-9 feb-Depurado'!AC4328</f>
        <v>44937</v>
      </c>
      <c r="Q4329" s="111">
        <f>+'Categorias-9 feb-Depurado'!AE4328</f>
        <v>44997</v>
      </c>
      <c r="R4329" s="112" t="str">
        <f>+'Categorias-9 feb-Depurado'!AB4328</f>
        <v>Asesoria</v>
      </c>
    </row>
    <row r="4330" spans="2:18" s="1" customFormat="1" ht="14.5" hidden="1">
      <c r="B4330" s="57" t="str">
        <f>+'Categorias-9 feb-Depurado'!B4329</f>
        <v>PRICEWATERHOUSECOOPERS SERVICIOS LEGALES Y TRIBUTARIOS LTDA</v>
      </c>
      <c r="C4330" s="30" t="s">
        <v>4900</v>
      </c>
      <c r="D4330" s="31">
        <v>5</v>
      </c>
      <c r="E4330" s="30" t="str">
        <f>+'Categorias-9 feb-Depurado'!E4329</f>
        <v>830040455-1</v>
      </c>
      <c r="F4330" s="30" t="str">
        <f>+'Categorias-9 feb-Depurado'!F4329</f>
        <v>CL 100 11 A 35</v>
      </c>
      <c r="G4330" s="30" t="str">
        <f>+'Categorias-9 feb-Depurado'!G4329</f>
        <v>169</v>
      </c>
      <c r="H4330" s="30">
        <f>+'Categorias-9 feb-Depurado'!H4329</f>
        <v>80816</v>
      </c>
      <c r="I4330" s="107">
        <f>+'Categorias-9 feb-Depurado'!R4329</f>
        <v>33141079</v>
      </c>
      <c r="J4330" s="108">
        <f t="shared" si="276"/>
        <v>0</v>
      </c>
      <c r="K4330" s="107">
        <f t="shared" si="277"/>
        <v>0</v>
      </c>
      <c r="L4330" s="109">
        <f t="shared" si="278"/>
        <v>33141079</v>
      </c>
      <c r="M4330" s="110">
        <f t="shared" si="279"/>
        <v>2.5265238148844638E-05</v>
      </c>
      <c r="N4330" s="33" t="s">
        <v>4892</v>
      </c>
      <c r="O4330" s="33">
        <f>+'Categorias-9 feb-Depurado'!Y4329</f>
        <v>6948.0337956120211</v>
      </c>
      <c r="P4330" s="111">
        <f>+'Categorias-9 feb-Depurado'!AC4329</f>
        <v>44959</v>
      </c>
      <c r="Q4330" s="111">
        <f>+'Categorias-9 feb-Depurado'!AE4329</f>
        <v>45019</v>
      </c>
      <c r="R4330" s="112" t="str">
        <f>+'Categorias-9 feb-Depurado'!AB4329</f>
        <v>Asesoria</v>
      </c>
    </row>
    <row r="4331" spans="2:18" s="1" customFormat="1" ht="14.5" hidden="1">
      <c r="B4331" s="57" t="str">
        <f>+'Categorias-9 feb-Depurado'!B4330</f>
        <v>PRICEWATERHOUSECOOPERS SERVICIOS LEGALES Y TRIBUTARIOS LTDA</v>
      </c>
      <c r="C4331" s="30" t="s">
        <v>4900</v>
      </c>
      <c r="D4331" s="31">
        <v>5</v>
      </c>
      <c r="E4331" s="30" t="str">
        <f>+'Categorias-9 feb-Depurado'!E4330</f>
        <v>830040455-1</v>
      </c>
      <c r="F4331" s="30" t="str">
        <f>+'Categorias-9 feb-Depurado'!F4330</f>
        <v>CL 100 11 A 35</v>
      </c>
      <c r="G4331" s="30" t="str">
        <f>+'Categorias-9 feb-Depurado'!G4330</f>
        <v>169</v>
      </c>
      <c r="H4331" s="30">
        <f>+'Categorias-9 feb-Depurado'!H4330</f>
        <v>80817</v>
      </c>
      <c r="I4331" s="107">
        <f>+'Categorias-9 feb-Depurado'!R4330</f>
        <v>5807500</v>
      </c>
      <c r="J4331" s="108">
        <f t="shared" si="276"/>
        <v>0</v>
      </c>
      <c r="K4331" s="107">
        <f t="shared" si="277"/>
        <v>0</v>
      </c>
      <c r="L4331" s="109">
        <f t="shared" si="278"/>
        <v>5807500</v>
      </c>
      <c r="M4331" s="110">
        <f t="shared" si="279"/>
        <v>4.4273715574986333E-06</v>
      </c>
      <c r="N4331" s="33" t="s">
        <v>4892</v>
      </c>
      <c r="O4331" s="33">
        <f>+'Categorias-9 feb-Depurado'!Y4330</f>
        <v>1217.5435286224933</v>
      </c>
      <c r="P4331" s="111">
        <f>+'Categorias-9 feb-Depurado'!AC4330</f>
        <v>44959</v>
      </c>
      <c r="Q4331" s="111">
        <f>+'Categorias-9 feb-Depurado'!AE4330</f>
        <v>45019</v>
      </c>
      <c r="R4331" s="112" t="str">
        <f>+'Categorias-9 feb-Depurado'!AB4330</f>
        <v>Asesoria</v>
      </c>
    </row>
    <row r="4332" spans="2:18" s="1" customFormat="1" ht="14.5" hidden="1">
      <c r="B4332" s="57" t="str">
        <f>+'Categorias-9 feb-Depurado'!B4331</f>
        <v>QFD SOLUTIONS SAS</v>
      </c>
      <c r="C4332" s="30" t="s">
        <v>4900</v>
      </c>
      <c r="D4332" s="31">
        <v>5</v>
      </c>
      <c r="E4332" s="30" t="str">
        <f>+'Categorias-9 feb-Depurado'!E4331</f>
        <v>830130584-8</v>
      </c>
      <c r="F4332" s="30" t="str">
        <f>+'Categorias-9 feb-Depurado'!F4331</f>
        <v>CL 93 11 A 28 OF 601</v>
      </c>
      <c r="G4332" s="30" t="str">
        <f>+'Categorias-9 feb-Depurado'!G4331</f>
        <v>169</v>
      </c>
      <c r="H4332" s="30" t="str">
        <f>+'Categorias-9 feb-Depurado'!H4331</f>
        <v>FEV9958</v>
      </c>
      <c r="I4332" s="107">
        <f>+'Categorias-9 feb-Depurado'!R4331</f>
        <v>13146596</v>
      </c>
      <c r="J4332" s="108">
        <f t="shared" si="276"/>
        <v>13146596</v>
      </c>
      <c r="K4332" s="107">
        <f t="shared" si="277"/>
        <v>0</v>
      </c>
      <c r="L4332" s="109">
        <f t="shared" si="278"/>
        <v>13146596</v>
      </c>
      <c r="M4332" s="110">
        <f t="shared" si="279"/>
        <v>1.0022361637249297E-05</v>
      </c>
      <c r="N4332" s="33" t="s">
        <v>4892</v>
      </c>
      <c r="O4332" s="33">
        <f>+'Categorias-9 feb-Depurado'!Y4331</f>
        <v>2756.1864628866733</v>
      </c>
      <c r="P4332" s="111">
        <f>+'Categorias-9 feb-Depurado'!AC4331</f>
        <v>44936</v>
      </c>
      <c r="Q4332" s="111">
        <f>+'Categorias-9 feb-Depurado'!AE4331</f>
        <v>44966</v>
      </c>
      <c r="R4332" s="112" t="str">
        <f>+'Categorias-9 feb-Depurado'!AB4331</f>
        <v>IT</v>
      </c>
    </row>
    <row r="4333" spans="2:18" s="1" customFormat="1" ht="14.5" hidden="1">
      <c r="B4333" s="57" t="str">
        <f>+'Categorias-9 feb-Depurado'!B4332</f>
        <v>QFD SOLUTIONS SAS</v>
      </c>
      <c r="C4333" s="30" t="s">
        <v>4900</v>
      </c>
      <c r="D4333" s="31">
        <v>5</v>
      </c>
      <c r="E4333" s="30" t="str">
        <f>+'Categorias-9 feb-Depurado'!E4332</f>
        <v>830130584-8</v>
      </c>
      <c r="F4333" s="30" t="str">
        <f>+'Categorias-9 feb-Depurado'!F4332</f>
        <v>CL 93 11 A 28 OF 601</v>
      </c>
      <c r="G4333" s="30" t="str">
        <f>+'Categorias-9 feb-Depurado'!G4332</f>
        <v>169</v>
      </c>
      <c r="H4333" s="30" t="str">
        <f>+'Categorias-9 feb-Depurado'!H4332</f>
        <v>FEV9935</v>
      </c>
      <c r="I4333" s="107">
        <f>+'Categorias-9 feb-Depurado'!R4332</f>
        <v>465485</v>
      </c>
      <c r="J4333" s="108">
        <f t="shared" si="276"/>
        <v>465485</v>
      </c>
      <c r="K4333" s="107">
        <f t="shared" si="277"/>
        <v>0</v>
      </c>
      <c r="L4333" s="109">
        <f t="shared" si="278"/>
        <v>465485</v>
      </c>
      <c r="M4333" s="110">
        <f t="shared" si="279"/>
        <v>3.5486440799694379E-07</v>
      </c>
      <c r="N4333" s="33" t="s">
        <v>4892</v>
      </c>
      <c r="O4333" s="33">
        <f>+'Categorias-9 feb-Depurado'!Y4332</f>
        <v>97.589022715599015</v>
      </c>
      <c r="P4333" s="111">
        <f>+'Categorias-9 feb-Depurado'!AC4332</f>
        <v>44936</v>
      </c>
      <c r="Q4333" s="111">
        <f>+'Categorias-9 feb-Depurado'!AE4332</f>
        <v>44966</v>
      </c>
      <c r="R4333" s="112" t="str">
        <f>+'Categorias-9 feb-Depurado'!AB4332</f>
        <v>IT</v>
      </c>
    </row>
    <row r="4334" spans="2:18" s="1" customFormat="1" ht="14.5" hidden="1">
      <c r="B4334" s="57" t="str">
        <f>+'Categorias-9 feb-Depurado'!B4333</f>
        <v>QFD SOLUTIONS SAS</v>
      </c>
      <c r="C4334" s="30" t="s">
        <v>4900</v>
      </c>
      <c r="D4334" s="31">
        <v>5</v>
      </c>
      <c r="E4334" s="30" t="str">
        <f>+'Categorias-9 feb-Depurado'!E4333</f>
        <v>830130584-8</v>
      </c>
      <c r="F4334" s="30" t="str">
        <f>+'Categorias-9 feb-Depurado'!F4333</f>
        <v>CL 93 11 A 28 OF 601</v>
      </c>
      <c r="G4334" s="30" t="str">
        <f>+'Categorias-9 feb-Depurado'!G4333</f>
        <v>169</v>
      </c>
      <c r="H4334" s="30" t="str">
        <f>+'Categorias-9 feb-Depurado'!H4333</f>
        <v>FEV9940</v>
      </c>
      <c r="I4334" s="107">
        <f>+'Categorias-9 feb-Depurado'!R4333</f>
        <v>10820250</v>
      </c>
      <c r="J4334" s="108">
        <f t="shared" si="276"/>
        <v>10820250</v>
      </c>
      <c r="K4334" s="107">
        <f t="shared" si="277"/>
        <v>0</v>
      </c>
      <c r="L4334" s="109">
        <f t="shared" si="278"/>
        <v>10820250</v>
      </c>
      <c r="M4334" s="110">
        <f t="shared" si="279"/>
        <v>8.2488621773610989E-06</v>
      </c>
      <c r="N4334" s="33" t="s">
        <v>4892</v>
      </c>
      <c r="O4334" s="33">
        <f>+'Categorias-9 feb-Depurado'!Y4333</f>
        <v>2268.4675618730148</v>
      </c>
      <c r="P4334" s="111">
        <f>+'Categorias-9 feb-Depurado'!AC4333</f>
        <v>44936</v>
      </c>
      <c r="Q4334" s="111">
        <f>+'Categorias-9 feb-Depurado'!AE4333</f>
        <v>44966</v>
      </c>
      <c r="R4334" s="112" t="str">
        <f>+'Categorias-9 feb-Depurado'!AB4333</f>
        <v>IT</v>
      </c>
    </row>
    <row r="4335" spans="2:18" s="1" customFormat="1" ht="14.5" hidden="1">
      <c r="B4335" s="57" t="str">
        <f>+'Categorias-9 feb-Depurado'!B4334</f>
        <v>QFD SOLUTIONS SAS</v>
      </c>
      <c r="C4335" s="30" t="s">
        <v>4900</v>
      </c>
      <c r="D4335" s="31">
        <v>5</v>
      </c>
      <c r="E4335" s="30" t="str">
        <f>+'Categorias-9 feb-Depurado'!E4334</f>
        <v>830130584-8</v>
      </c>
      <c r="F4335" s="30" t="str">
        <f>+'Categorias-9 feb-Depurado'!F4334</f>
        <v>CL 93 11 A 28 OF 601</v>
      </c>
      <c r="G4335" s="30" t="str">
        <f>+'Categorias-9 feb-Depurado'!G4334</f>
        <v>169</v>
      </c>
      <c r="H4335" s="30" t="str">
        <f>+'Categorias-9 feb-Depurado'!H4334</f>
        <v>FEV9960</v>
      </c>
      <c r="I4335" s="107">
        <f>+'Categorias-9 feb-Depurado'!R4334</f>
        <v>15002421</v>
      </c>
      <c r="J4335" s="108">
        <f t="shared" si="276"/>
        <v>15002421</v>
      </c>
      <c r="K4335" s="107">
        <f t="shared" si="277"/>
        <v>0</v>
      </c>
      <c r="L4335" s="109">
        <f t="shared" si="278"/>
        <v>15002421</v>
      </c>
      <c r="M4335" s="110">
        <f t="shared" si="279"/>
        <v>1.1437157473787378E-05</v>
      </c>
      <c r="N4335" s="33" t="s">
        <v>4892</v>
      </c>
      <c r="O4335" s="33">
        <f>+'Categorias-9 feb-Depurado'!Y4334</f>
        <v>3145.2605427843641</v>
      </c>
      <c r="P4335" s="111">
        <f>+'Categorias-9 feb-Depurado'!AC4334</f>
        <v>44936</v>
      </c>
      <c r="Q4335" s="111">
        <f>+'Categorias-9 feb-Depurado'!AE4334</f>
        <v>44966</v>
      </c>
      <c r="R4335" s="112" t="str">
        <f>+'Categorias-9 feb-Depurado'!AB4334</f>
        <v>IT</v>
      </c>
    </row>
    <row r="4336" spans="2:18" s="1" customFormat="1" ht="14.5" hidden="1">
      <c r="B4336" s="57" t="str">
        <f>+'Categorias-9 feb-Depurado'!B4335</f>
        <v>QFD SOLUTIONS SAS</v>
      </c>
      <c r="C4336" s="30" t="s">
        <v>4900</v>
      </c>
      <c r="D4336" s="31">
        <v>5</v>
      </c>
      <c r="E4336" s="30" t="str">
        <f>+'Categorias-9 feb-Depurado'!E4335</f>
        <v>830130584-8</v>
      </c>
      <c r="F4336" s="30" t="str">
        <f>+'Categorias-9 feb-Depurado'!F4335</f>
        <v>CL 93 11 A 28 OF 601</v>
      </c>
      <c r="G4336" s="30" t="str">
        <f>+'Categorias-9 feb-Depurado'!G4335</f>
        <v>169</v>
      </c>
      <c r="H4336" s="30" t="str">
        <f>+'Categorias-9 feb-Depurado'!H4335</f>
        <v>FEV9956</v>
      </c>
      <c r="I4336" s="107">
        <f>+'Categorias-9 feb-Depurado'!R4335</f>
        <v>3537794</v>
      </c>
      <c r="J4336" s="108">
        <f t="shared" si="276"/>
        <v>3537794</v>
      </c>
      <c r="K4336" s="107">
        <f t="shared" si="277"/>
        <v>0</v>
      </c>
      <c r="L4336" s="109">
        <f t="shared" si="278"/>
        <v>3537794</v>
      </c>
      <c r="M4336" s="110">
        <f t="shared" si="279"/>
        <v>2.6970518350218372E-06</v>
      </c>
      <c r="N4336" s="33" t="s">
        <v>4892</v>
      </c>
      <c r="O4336" s="33">
        <f>+'Categorias-9 feb-Depurado'!Y4335</f>
        <v>741.69921486000601</v>
      </c>
      <c r="P4336" s="111">
        <f>+'Categorias-9 feb-Depurado'!AC4335</f>
        <v>44936</v>
      </c>
      <c r="Q4336" s="111">
        <f>+'Categorias-9 feb-Depurado'!AE4335</f>
        <v>44966</v>
      </c>
      <c r="R4336" s="112" t="str">
        <f>+'Categorias-9 feb-Depurado'!AB4335</f>
        <v>IT</v>
      </c>
    </row>
    <row r="4337" spans="2:18" s="1" customFormat="1" ht="14.5" hidden="1">
      <c r="B4337" s="57" t="str">
        <f>+'Categorias-9 feb-Depurado'!B4336</f>
        <v>QFD SOLUTIONS SAS</v>
      </c>
      <c r="C4337" s="30" t="s">
        <v>4900</v>
      </c>
      <c r="D4337" s="31">
        <v>5</v>
      </c>
      <c r="E4337" s="30" t="str">
        <f>+'Categorias-9 feb-Depurado'!E4336</f>
        <v>830130584-8</v>
      </c>
      <c r="F4337" s="30" t="str">
        <f>+'Categorias-9 feb-Depurado'!F4336</f>
        <v>CL 93 11 A 28 OF 601</v>
      </c>
      <c r="G4337" s="30" t="str">
        <f>+'Categorias-9 feb-Depurado'!G4336</f>
        <v>169</v>
      </c>
      <c r="H4337" s="30" t="str">
        <f>+'Categorias-9 feb-Depurado'!H4336</f>
        <v>FEV9959</v>
      </c>
      <c r="I4337" s="107">
        <f>+'Categorias-9 feb-Depurado'!R4336</f>
        <v>987685</v>
      </c>
      <c r="J4337" s="108">
        <f t="shared" si="276"/>
        <v>987685</v>
      </c>
      <c r="K4337" s="107">
        <f t="shared" si="277"/>
        <v>0</v>
      </c>
      <c r="L4337" s="109">
        <f t="shared" si="278"/>
        <v>987685</v>
      </c>
      <c r="M4337" s="110">
        <f t="shared" si="279"/>
        <v>7.5296572996436291E-07</v>
      </c>
      <c r="N4337" s="33" t="s">
        <v>4892</v>
      </c>
      <c r="O4337" s="33">
        <f>+'Categorias-9 feb-Depurado'!Y4336</f>
        <v>207.06835644726772</v>
      </c>
      <c r="P4337" s="111">
        <f>+'Categorias-9 feb-Depurado'!AC4336</f>
        <v>44936</v>
      </c>
      <c r="Q4337" s="111">
        <f>+'Categorias-9 feb-Depurado'!AE4336</f>
        <v>44966</v>
      </c>
      <c r="R4337" s="112" t="str">
        <f>+'Categorias-9 feb-Depurado'!AB4336</f>
        <v>IT</v>
      </c>
    </row>
    <row r="4338" spans="2:18" s="1" customFormat="1" ht="14.5" hidden="1">
      <c r="B4338" s="57" t="str">
        <f>+'Categorias-9 feb-Depurado'!B4337</f>
        <v>QFD SOLUTIONS SAS</v>
      </c>
      <c r="C4338" s="30" t="s">
        <v>4900</v>
      </c>
      <c r="D4338" s="31">
        <v>5</v>
      </c>
      <c r="E4338" s="30" t="str">
        <f>+'Categorias-9 feb-Depurado'!E4337</f>
        <v>830130584-8</v>
      </c>
      <c r="F4338" s="30" t="str">
        <f>+'Categorias-9 feb-Depurado'!F4337</f>
        <v>CL 93 11 A 28 OF 601</v>
      </c>
      <c r="G4338" s="30" t="str">
        <f>+'Categorias-9 feb-Depurado'!G4337</f>
        <v>169</v>
      </c>
      <c r="H4338" s="30" t="str">
        <f>+'Categorias-9 feb-Depurado'!H4337</f>
        <v>FEV9957</v>
      </c>
      <c r="I4338" s="107">
        <f>+'Categorias-9 feb-Depurado'!R4337</f>
        <v>280710</v>
      </c>
      <c r="J4338" s="108">
        <f t="shared" si="276"/>
        <v>280710</v>
      </c>
      <c r="K4338" s="107">
        <f t="shared" si="277"/>
        <v>0</v>
      </c>
      <c r="L4338" s="109">
        <f t="shared" si="278"/>
        <v>280710</v>
      </c>
      <c r="M4338" s="110">
        <f t="shared" si="279"/>
        <v>2.1400042529581426E-07</v>
      </c>
      <c r="N4338" s="33" t="s">
        <v>4892</v>
      </c>
      <c r="O4338" s="33">
        <f>+'Categorias-9 feb-Depurado'!Y4337</f>
        <v>58.850907261234624</v>
      </c>
      <c r="P4338" s="111">
        <f>+'Categorias-9 feb-Depurado'!AC4337</f>
        <v>44936</v>
      </c>
      <c r="Q4338" s="111">
        <f>+'Categorias-9 feb-Depurado'!AE4337</f>
        <v>44966</v>
      </c>
      <c r="R4338" s="112" t="str">
        <f>+'Categorias-9 feb-Depurado'!AB4337</f>
        <v>IT</v>
      </c>
    </row>
    <row r="4339" spans="2:18" s="1" customFormat="1" ht="14.5" hidden="1">
      <c r="B4339" s="57" t="str">
        <f>+'Categorias-9 feb-Depurado'!B4338</f>
        <v>QFD SOLUTIONS SAS</v>
      </c>
      <c r="C4339" s="30" t="s">
        <v>4900</v>
      </c>
      <c r="D4339" s="31">
        <v>5</v>
      </c>
      <c r="E4339" s="30" t="str">
        <f>+'Categorias-9 feb-Depurado'!E4338</f>
        <v>830130584-8</v>
      </c>
      <c r="F4339" s="30" t="str">
        <f>+'Categorias-9 feb-Depurado'!F4338</f>
        <v>CL 93 11 A 28 OF 601</v>
      </c>
      <c r="G4339" s="30" t="str">
        <f>+'Categorias-9 feb-Depurado'!G4338</f>
        <v>169</v>
      </c>
      <c r="H4339" s="30" t="str">
        <f>+'Categorias-9 feb-Depurado'!H4338</f>
        <v>FEV9974</v>
      </c>
      <c r="I4339" s="107">
        <f>+'Categorias-9 feb-Depurado'!R4338</f>
        <v>468828</v>
      </c>
      <c r="J4339" s="108">
        <f t="shared" si="276"/>
        <v>0</v>
      </c>
      <c r="K4339" s="107">
        <f t="shared" si="277"/>
        <v>0</v>
      </c>
      <c r="L4339" s="109">
        <f t="shared" si="278"/>
        <v>468828</v>
      </c>
      <c r="M4339" s="110">
        <f t="shared" si="279"/>
        <v>3.5741295782332656E-07</v>
      </c>
      <c r="N4339" s="33" t="s">
        <v>4892</v>
      </c>
      <c r="O4339" s="33">
        <f>+'Categorias-9 feb-Depurado'!Y4338</f>
        <v>98.289883329664448</v>
      </c>
      <c r="P4339" s="111">
        <f>+'Categorias-9 feb-Depurado'!AC4338</f>
        <v>44937</v>
      </c>
      <c r="Q4339" s="111">
        <f>+'Categorias-9 feb-Depurado'!AE4338</f>
        <v>44967</v>
      </c>
      <c r="R4339" s="112" t="str">
        <f>+'Categorias-9 feb-Depurado'!AB4338</f>
        <v>IT</v>
      </c>
    </row>
    <row r="4340" spans="2:18" s="1" customFormat="1" ht="14.5" hidden="1">
      <c r="B4340" s="57" t="str">
        <f>+'Categorias-9 feb-Depurado'!B4339</f>
        <v>QFD SOLUTIONS SAS</v>
      </c>
      <c r="C4340" s="30" t="s">
        <v>4900</v>
      </c>
      <c r="D4340" s="31">
        <v>5</v>
      </c>
      <c r="E4340" s="30" t="str">
        <f>+'Categorias-9 feb-Depurado'!E4339</f>
        <v>830130584-8</v>
      </c>
      <c r="F4340" s="30" t="str">
        <f>+'Categorias-9 feb-Depurado'!F4339</f>
        <v>CL 93 11 A 28 OF 601</v>
      </c>
      <c r="G4340" s="30" t="str">
        <f>+'Categorias-9 feb-Depurado'!G4339</f>
        <v>169</v>
      </c>
      <c r="H4340" s="30" t="str">
        <f>+'Categorias-9 feb-Depurado'!H4339</f>
        <v>FEV9987</v>
      </c>
      <c r="I4340" s="107">
        <f>+'Categorias-9 feb-Depurado'!R4339</f>
        <v>29762398</v>
      </c>
      <c r="J4340" s="108">
        <f t="shared" si="276"/>
        <v>0</v>
      </c>
      <c r="K4340" s="107">
        <f t="shared" si="277"/>
        <v>0</v>
      </c>
      <c r="L4340" s="109">
        <f t="shared" si="278"/>
        <v>29762398</v>
      </c>
      <c r="M4340" s="110">
        <f t="shared" si="279"/>
        <v>2.2689486765071751E-05</v>
      </c>
      <c r="N4340" s="33" t="s">
        <v>4892</v>
      </c>
      <c r="O4340" s="33">
        <f>+'Categorias-9 feb-Depurado'!Y4339</f>
        <v>6239.6926528087879</v>
      </c>
      <c r="P4340" s="111">
        <f>+'Categorias-9 feb-Depurado'!AC4339</f>
        <v>44938</v>
      </c>
      <c r="Q4340" s="111">
        <f>+'Categorias-9 feb-Depurado'!AE4339</f>
        <v>44968</v>
      </c>
      <c r="R4340" s="112" t="str">
        <f>+'Categorias-9 feb-Depurado'!AB4339</f>
        <v>IT</v>
      </c>
    </row>
    <row r="4341" spans="2:18" s="1" customFormat="1" ht="14.5" hidden="1">
      <c r="B4341" s="57" t="str">
        <f>+'Categorias-9 feb-Depurado'!B4340</f>
        <v>QFD SOLUTIONS SAS</v>
      </c>
      <c r="C4341" s="30" t="s">
        <v>4900</v>
      </c>
      <c r="D4341" s="31">
        <v>5</v>
      </c>
      <c r="E4341" s="30" t="str">
        <f>+'Categorias-9 feb-Depurado'!E4340</f>
        <v>830130584-8</v>
      </c>
      <c r="F4341" s="30" t="str">
        <f>+'Categorias-9 feb-Depurado'!F4340</f>
        <v>CL 93 11 A 28 OF 601</v>
      </c>
      <c r="G4341" s="30" t="str">
        <f>+'Categorias-9 feb-Depurado'!G4340</f>
        <v>169</v>
      </c>
      <c r="H4341" s="30" t="str">
        <f>+'Categorias-9 feb-Depurado'!H4340</f>
        <v>FEV10011</v>
      </c>
      <c r="I4341" s="107">
        <f>+'Categorias-9 feb-Depurado'!R4340</f>
        <v>937656</v>
      </c>
      <c r="J4341" s="108">
        <f t="shared" si="276"/>
        <v>0</v>
      </c>
      <c r="K4341" s="107">
        <f t="shared" si="277"/>
        <v>0</v>
      </c>
      <c r="L4341" s="109">
        <f t="shared" si="278"/>
        <v>937656</v>
      </c>
      <c r="M4341" s="110">
        <f t="shared" si="279"/>
        <v>7.1482591564665312E-07</v>
      </c>
      <c r="N4341" s="33" t="s">
        <v>4892</v>
      </c>
      <c r="O4341" s="33">
        <f>+'Categorias-9 feb-Depurado'!Y4340</f>
        <v>196.5797666593289</v>
      </c>
      <c r="P4341" s="111">
        <f>+'Categorias-9 feb-Depurado'!AC4340</f>
        <v>44945</v>
      </c>
      <c r="Q4341" s="111">
        <f>+'Categorias-9 feb-Depurado'!AE4340</f>
        <v>44975</v>
      </c>
      <c r="R4341" s="112" t="str">
        <f>+'Categorias-9 feb-Depurado'!AB4340</f>
        <v>IT</v>
      </c>
    </row>
    <row r="4342" spans="2:18" s="1" customFormat="1" ht="14.5" hidden="1">
      <c r="B4342" s="57" t="str">
        <f>+'Categorias-9 feb-Depurado'!B4341</f>
        <v>QFD SOLUTIONS SAS</v>
      </c>
      <c r="C4342" s="30" t="s">
        <v>4900</v>
      </c>
      <c r="D4342" s="31">
        <v>5</v>
      </c>
      <c r="E4342" s="30" t="str">
        <f>+'Categorias-9 feb-Depurado'!E4341</f>
        <v>830130584-8</v>
      </c>
      <c r="F4342" s="30" t="str">
        <f>+'Categorias-9 feb-Depurado'!F4341</f>
        <v>CL 93 11 A 28 OF 601</v>
      </c>
      <c r="G4342" s="30" t="str">
        <f>+'Categorias-9 feb-Depurado'!G4341</f>
        <v>169</v>
      </c>
      <c r="H4342" s="30" t="str">
        <f>+'Categorias-9 feb-Depurado'!H4341</f>
        <v>FEV10029</v>
      </c>
      <c r="I4342" s="107">
        <f>+'Categorias-9 feb-Depurado'!R4341</f>
        <v>10820250</v>
      </c>
      <c r="J4342" s="108">
        <f t="shared" si="276"/>
        <v>0</v>
      </c>
      <c r="K4342" s="107">
        <f t="shared" si="277"/>
        <v>0</v>
      </c>
      <c r="L4342" s="109">
        <f t="shared" si="278"/>
        <v>10820250</v>
      </c>
      <c r="M4342" s="110">
        <f t="shared" si="279"/>
        <v>8.2488621773610989E-06</v>
      </c>
      <c r="N4342" s="33" t="s">
        <v>4892</v>
      </c>
      <c r="O4342" s="33">
        <f>+'Categorias-9 feb-Depurado'!Y4341</f>
        <v>2268.4675618730148</v>
      </c>
      <c r="P4342" s="111">
        <f>+'Categorias-9 feb-Depurado'!AC4341</f>
        <v>44959</v>
      </c>
      <c r="Q4342" s="111">
        <f>+'Categorias-9 feb-Depurado'!AE4341</f>
        <v>44989</v>
      </c>
      <c r="R4342" s="112" t="str">
        <f>+'Categorias-9 feb-Depurado'!AB4341</f>
        <v>IT</v>
      </c>
    </row>
    <row r="4343" spans="2:18" s="1" customFormat="1" ht="14.5" hidden="1">
      <c r="B4343" s="57" t="str">
        <f>+'Categorias-9 feb-Depurado'!B4342</f>
        <v>QFD SOLUTIONS SAS</v>
      </c>
      <c r="C4343" s="30" t="s">
        <v>4900</v>
      </c>
      <c r="D4343" s="31">
        <v>5</v>
      </c>
      <c r="E4343" s="30" t="str">
        <f>+'Categorias-9 feb-Depurado'!E4342</f>
        <v>830130584-8</v>
      </c>
      <c r="F4343" s="30" t="str">
        <f>+'Categorias-9 feb-Depurado'!F4342</f>
        <v>CL 93 11 A 28 OF 601</v>
      </c>
      <c r="G4343" s="30" t="str">
        <f>+'Categorias-9 feb-Depurado'!G4342</f>
        <v>169</v>
      </c>
      <c r="H4343" s="30" t="str">
        <f>+'Categorias-9 feb-Depurado'!H4342</f>
        <v>FEV10025</v>
      </c>
      <c r="I4343" s="107">
        <f>+'Categorias-9 feb-Depurado'!R4342</f>
        <v>441336</v>
      </c>
      <c r="J4343" s="108">
        <f t="shared" si="276"/>
        <v>0</v>
      </c>
      <c r="K4343" s="107">
        <f t="shared" si="277"/>
        <v>0</v>
      </c>
      <c r="L4343" s="109">
        <f t="shared" si="278"/>
        <v>441336</v>
      </c>
      <c r="M4343" s="110">
        <f t="shared" si="279"/>
        <v>3.3645431832978335E-07</v>
      </c>
      <c r="N4343" s="33" t="s">
        <v>4892</v>
      </c>
      <c r="O4343" s="33">
        <f>+'Categorias-9 feb-Depurado'!Y4342</f>
        <v>92.526180068555604</v>
      </c>
      <c r="P4343" s="111">
        <f>+'Categorias-9 feb-Depurado'!AC4342</f>
        <v>44959</v>
      </c>
      <c r="Q4343" s="111">
        <f>+'Categorias-9 feb-Depurado'!AE4342</f>
        <v>44989</v>
      </c>
      <c r="R4343" s="112" t="str">
        <f>+'Categorias-9 feb-Depurado'!AB4342</f>
        <v>IT</v>
      </c>
    </row>
    <row r="4344" spans="2:18" s="1" customFormat="1" ht="14.5" hidden="1">
      <c r="B4344" s="57" t="str">
        <f>+'Categorias-9 feb-Depurado'!B4343</f>
        <v>QFD SOLUTIONS SAS</v>
      </c>
      <c r="C4344" s="30" t="s">
        <v>4900</v>
      </c>
      <c r="D4344" s="31">
        <v>5</v>
      </c>
      <c r="E4344" s="30" t="str">
        <f>+'Categorias-9 feb-Depurado'!E4343</f>
        <v>830130584-8</v>
      </c>
      <c r="F4344" s="30" t="str">
        <f>+'Categorias-9 feb-Depurado'!F4343</f>
        <v>CL 93 11 A 28 OF 601</v>
      </c>
      <c r="G4344" s="30" t="str">
        <f>+'Categorias-9 feb-Depurado'!G4343</f>
        <v>169</v>
      </c>
      <c r="H4344" s="30" t="str">
        <f>+'Categorias-9 feb-Depurado'!H4343</f>
        <v>FEV10072</v>
      </c>
      <c r="I4344" s="107">
        <f>+'Categorias-9 feb-Depurado'!R4343</f>
        <v>268695</v>
      </c>
      <c r="J4344" s="108">
        <f t="shared" si="276"/>
        <v>0</v>
      </c>
      <c r="K4344" s="107">
        <f t="shared" si="277"/>
        <v>0</v>
      </c>
      <c r="L4344" s="109">
        <f t="shared" si="278"/>
        <v>268695</v>
      </c>
      <c r="M4344" s="110">
        <f t="shared" si="279"/>
        <v>2.0484074053243137E-07</v>
      </c>
      <c r="N4344" s="33" t="s">
        <v>4892</v>
      </c>
      <c r="O4344" s="33">
        <f>+'Categorias-9 feb-Depurado'!Y4343</f>
        <v>56.331960124532216</v>
      </c>
      <c r="P4344" s="111">
        <f>+'Categorias-9 feb-Depurado'!AC4343</f>
        <v>44965</v>
      </c>
      <c r="Q4344" s="111">
        <f>+'Categorias-9 feb-Depurado'!AE4343</f>
        <v>44995</v>
      </c>
      <c r="R4344" s="112" t="str">
        <f>+'Categorias-9 feb-Depurado'!AB4343</f>
        <v>IT</v>
      </c>
    </row>
    <row r="4345" spans="2:18" s="1" customFormat="1" ht="14.5" hidden="1">
      <c r="B4345" s="57" t="str">
        <f>+'Categorias-9 feb-Depurado'!B4344</f>
        <v>QFD SOLUTIONS SAS</v>
      </c>
      <c r="C4345" s="30" t="s">
        <v>4900</v>
      </c>
      <c r="D4345" s="31">
        <v>5</v>
      </c>
      <c r="E4345" s="30" t="str">
        <f>+'Categorias-9 feb-Depurado'!E4344</f>
        <v>830130584-8</v>
      </c>
      <c r="F4345" s="30" t="str">
        <f>+'Categorias-9 feb-Depurado'!F4344</f>
        <v>CL 93 11 A 28 OF 601</v>
      </c>
      <c r="G4345" s="30" t="str">
        <f>+'Categorias-9 feb-Depurado'!G4344</f>
        <v>169</v>
      </c>
      <c r="H4345" s="30" t="str">
        <f>+'Categorias-9 feb-Depurado'!H4344</f>
        <v>FEV10074</v>
      </c>
      <c r="I4345" s="107">
        <f>+'Categorias-9 feb-Depurado'!R4344</f>
        <v>945405</v>
      </c>
      <c r="J4345" s="108">
        <f t="shared" si="276"/>
        <v>0</v>
      </c>
      <c r="K4345" s="107">
        <f t="shared" si="277"/>
        <v>0</v>
      </c>
      <c r="L4345" s="109">
        <f t="shared" si="278"/>
        <v>945405</v>
      </c>
      <c r="M4345" s="110">
        <f t="shared" si="279"/>
        <v>7.2073339773000344E-07</v>
      </c>
      <c r="N4345" s="33" t="s">
        <v>4892</v>
      </c>
      <c r="O4345" s="33">
        <f>+'Categorias-9 feb-Depurado'!Y4344</f>
        <v>198.20434604861788</v>
      </c>
      <c r="P4345" s="111">
        <f>+'Categorias-9 feb-Depurado'!AC4344</f>
        <v>44965</v>
      </c>
      <c r="Q4345" s="111">
        <f>+'Categorias-9 feb-Depurado'!AE4344</f>
        <v>44995</v>
      </c>
      <c r="R4345" s="112" t="str">
        <f>+'Categorias-9 feb-Depurado'!AB4344</f>
        <v>IT</v>
      </c>
    </row>
    <row r="4346" spans="2:18" s="1" customFormat="1" ht="14.5" hidden="1">
      <c r="B4346" s="57" t="str">
        <f>+'Categorias-9 feb-Depurado'!B4345</f>
        <v>QFD SOLUTIONS SAS</v>
      </c>
      <c r="C4346" s="30" t="s">
        <v>4900</v>
      </c>
      <c r="D4346" s="31">
        <v>5</v>
      </c>
      <c r="E4346" s="30" t="str">
        <f>+'Categorias-9 feb-Depurado'!E4345</f>
        <v>830130584-8</v>
      </c>
      <c r="F4346" s="30" t="str">
        <f>+'Categorias-9 feb-Depurado'!F4345</f>
        <v>CL 93 11 A 28 OF 601</v>
      </c>
      <c r="G4346" s="30" t="str">
        <f>+'Categorias-9 feb-Depurado'!G4345</f>
        <v>169</v>
      </c>
      <c r="H4346" s="30" t="str">
        <f>+'Categorias-9 feb-Depurado'!H4345</f>
        <v>FEV10073</v>
      </c>
      <c r="I4346" s="107">
        <f>+'Categorias-9 feb-Depurado'!R4345</f>
        <v>12583821</v>
      </c>
      <c r="J4346" s="108">
        <f t="shared" si="276"/>
        <v>0</v>
      </c>
      <c r="K4346" s="107">
        <f t="shared" si="277"/>
        <v>0</v>
      </c>
      <c r="L4346" s="109">
        <f t="shared" si="278"/>
        <v>12583821</v>
      </c>
      <c r="M4346" s="110">
        <f t="shared" si="279"/>
        <v>9.5933277968237638E-06</v>
      </c>
      <c r="N4346" s="33" t="s">
        <v>4892</v>
      </c>
      <c r="O4346" s="33">
        <f>+'Categorias-9 feb-Depurado'!Y4345</f>
        <v>2638.200572345042</v>
      </c>
      <c r="P4346" s="111">
        <f>+'Categorias-9 feb-Depurado'!AC4345</f>
        <v>44965</v>
      </c>
      <c r="Q4346" s="111">
        <f>+'Categorias-9 feb-Depurado'!AE4345</f>
        <v>44995</v>
      </c>
      <c r="R4346" s="112" t="str">
        <f>+'Categorias-9 feb-Depurado'!AB4345</f>
        <v>IT</v>
      </c>
    </row>
    <row r="4347" spans="2:18" s="1" customFormat="1" ht="14.5" hidden="1">
      <c r="B4347" s="57" t="str">
        <f>+'Categorias-9 feb-Depurado'!B4346</f>
        <v>QFD SOLUTIONS SAS</v>
      </c>
      <c r="C4347" s="30" t="s">
        <v>4900</v>
      </c>
      <c r="D4347" s="31">
        <v>5</v>
      </c>
      <c r="E4347" s="30" t="str">
        <f>+'Categorias-9 feb-Depurado'!E4346</f>
        <v>830130584-8</v>
      </c>
      <c r="F4347" s="30" t="str">
        <f>+'Categorias-9 feb-Depurado'!F4346</f>
        <v>CL 93 11 A 28 OF 601</v>
      </c>
      <c r="G4347" s="30" t="str">
        <f>+'Categorias-9 feb-Depurado'!G4346</f>
        <v>169</v>
      </c>
      <c r="H4347" s="30" t="str">
        <f>+'Categorias-9 feb-Depurado'!H4346</f>
        <v>FEV10071</v>
      </c>
      <c r="I4347" s="107">
        <f>+'Categorias-9 feb-Depurado'!R4346</f>
        <v>3289620</v>
      </c>
      <c r="J4347" s="108">
        <f t="shared" si="276"/>
        <v>0</v>
      </c>
      <c r="K4347" s="107">
        <f t="shared" si="277"/>
        <v>0</v>
      </c>
      <c r="L4347" s="109">
        <f t="shared" si="278"/>
        <v>3289620</v>
      </c>
      <c r="M4347" s="110">
        <f t="shared" si="279"/>
        <v>2.5078553634057086E-06</v>
      </c>
      <c r="N4347" s="33" t="s">
        <v>4892</v>
      </c>
      <c r="O4347" s="33">
        <f>+'Categorias-9 feb-Depurado'!Y4346</f>
        <v>689.66948646183835</v>
      </c>
      <c r="P4347" s="111">
        <f>+'Categorias-9 feb-Depurado'!AC4346</f>
        <v>44965</v>
      </c>
      <c r="Q4347" s="111">
        <f>+'Categorias-9 feb-Depurado'!AE4346</f>
        <v>44995</v>
      </c>
      <c r="R4347" s="112" t="str">
        <f>+'Categorias-9 feb-Depurado'!AB4346</f>
        <v>IT</v>
      </c>
    </row>
    <row r="4348" spans="2:18" s="1" customFormat="1" ht="14.5" hidden="1">
      <c r="B4348" s="57" t="str">
        <f>+'Categorias-9 feb-Depurado'!B4347</f>
        <v>SERVICIOS AEROMEDICOS INTEGRALES SAMI SAS</v>
      </c>
      <c r="C4348" s="30" t="s">
        <v>4900</v>
      </c>
      <c r="D4348" s="31">
        <v>5</v>
      </c>
      <c r="E4348" s="30" t="str">
        <f>+'Categorias-9 feb-Depurado'!E4347</f>
        <v>900481189-0</v>
      </c>
      <c r="F4348" s="30" t="str">
        <f>+'Categorias-9 feb-Depurado'!F4347</f>
        <v>CL 83 19 36 CS 606</v>
      </c>
      <c r="G4348" s="30" t="str">
        <f>+'Categorias-9 feb-Depurado'!G4347</f>
        <v>169</v>
      </c>
      <c r="H4348" s="30" t="str">
        <f>+'Categorias-9 feb-Depurado'!H4347</f>
        <v>FE - 1088</v>
      </c>
      <c r="I4348" s="107">
        <f>+'Categorias-9 feb-Depurado'!R4347</f>
        <v>1622467</v>
      </c>
      <c r="J4348" s="108">
        <f t="shared" si="276"/>
        <v>0</v>
      </c>
      <c r="K4348" s="107">
        <f t="shared" si="277"/>
        <v>0</v>
      </c>
      <c r="L4348" s="109">
        <f t="shared" si="278"/>
        <v>1622467</v>
      </c>
      <c r="M4348" s="110">
        <f t="shared" si="279"/>
        <v>1.2368944035781549E-06</v>
      </c>
      <c r="N4348" s="33" t="s">
        <v>4892</v>
      </c>
      <c r="O4348" s="33">
        <f>+'Categorias-9 feb-Depurado'!Y4347</f>
        <v>340.15052884262604</v>
      </c>
      <c r="P4348" s="111">
        <f>+'Categorias-9 feb-Depurado'!AC4347</f>
        <v>44922</v>
      </c>
      <c r="Q4348" s="111">
        <f>+'Categorias-9 feb-Depurado'!AE4347</f>
        <v>44982</v>
      </c>
      <c r="R4348" s="112" t="str">
        <f>+'Categorias-9 feb-Depurado'!AB4347</f>
        <v>Recursos Humanos</v>
      </c>
    </row>
    <row r="4349" spans="2:18" s="1" customFormat="1" ht="14.5" hidden="1">
      <c r="B4349" s="57" t="str">
        <f>+'Categorias-9 feb-Depurado'!B4348</f>
        <v>SERVICIOS AEROMEDICOS INTEGRALES SAMI SAS</v>
      </c>
      <c r="C4349" s="30" t="s">
        <v>4900</v>
      </c>
      <c r="D4349" s="31">
        <v>5</v>
      </c>
      <c r="E4349" s="30" t="str">
        <f>+'Categorias-9 feb-Depurado'!E4348</f>
        <v>900481189-0</v>
      </c>
      <c r="F4349" s="30" t="str">
        <f>+'Categorias-9 feb-Depurado'!F4348</f>
        <v>CL 83 19 36 CS 606</v>
      </c>
      <c r="G4349" s="30" t="str">
        <f>+'Categorias-9 feb-Depurado'!G4348</f>
        <v>169</v>
      </c>
      <c r="H4349" s="30" t="str">
        <f>+'Categorias-9 feb-Depurado'!H4348</f>
        <v>FE - 1089</v>
      </c>
      <c r="I4349" s="107">
        <f>+'Categorias-9 feb-Depurado'!R4348</f>
        <v>182406</v>
      </c>
      <c r="J4349" s="108">
        <f t="shared" si="276"/>
        <v>0</v>
      </c>
      <c r="K4349" s="107">
        <f t="shared" si="277"/>
        <v>0</v>
      </c>
      <c r="L4349" s="109">
        <f t="shared" si="278"/>
        <v>182406</v>
      </c>
      <c r="M4349" s="110">
        <f t="shared" si="279"/>
        <v>1.3905796578856576E-07</v>
      </c>
      <c r="N4349" s="33" t="s">
        <v>4892</v>
      </c>
      <c r="O4349" s="33">
        <f>+'Categorias-9 feb-Depurado'!Y4348</f>
        <v>38.241454133777786</v>
      </c>
      <c r="P4349" s="111">
        <f>+'Categorias-9 feb-Depurado'!AC4348</f>
        <v>44922</v>
      </c>
      <c r="Q4349" s="111">
        <f>+'Categorias-9 feb-Depurado'!AE4348</f>
        <v>44982</v>
      </c>
      <c r="R4349" s="112" t="str">
        <f>+'Categorias-9 feb-Depurado'!AB4348</f>
        <v>Recursos Humanos</v>
      </c>
    </row>
    <row r="4350" spans="2:18" s="1" customFormat="1" ht="14.5" hidden="1">
      <c r="B4350" s="57" t="str">
        <f>+'Categorias-9 feb-Depurado'!B4349</f>
        <v>SERVICIOS AEROMEDICOS INTEGRALES SAMI SAS</v>
      </c>
      <c r="C4350" s="30" t="s">
        <v>4900</v>
      </c>
      <c r="D4350" s="31">
        <v>5</v>
      </c>
      <c r="E4350" s="30" t="str">
        <f>+'Categorias-9 feb-Depurado'!E4349</f>
        <v>900481189-0</v>
      </c>
      <c r="F4350" s="30" t="str">
        <f>+'Categorias-9 feb-Depurado'!F4349</f>
        <v>CL 83 19 36 CS 606</v>
      </c>
      <c r="G4350" s="30" t="str">
        <f>+'Categorias-9 feb-Depurado'!G4349</f>
        <v>169</v>
      </c>
      <c r="H4350" s="30" t="str">
        <f>+'Categorias-9 feb-Depurado'!H4349</f>
        <v>FE1109</v>
      </c>
      <c r="I4350" s="107">
        <f>+'Categorias-9 feb-Depurado'!R4349</f>
        <v>643705</v>
      </c>
      <c r="J4350" s="108">
        <f t="shared" si="276"/>
        <v>0</v>
      </c>
      <c r="K4350" s="107">
        <f t="shared" si="277"/>
        <v>0</v>
      </c>
      <c r="L4350" s="109">
        <f t="shared" si="278"/>
        <v>643705</v>
      </c>
      <c r="M4350" s="110">
        <f t="shared" si="279"/>
        <v>4.9073115943515415E-07</v>
      </c>
      <c r="N4350" s="33" t="s">
        <v>4892</v>
      </c>
      <c r="O4350" s="33">
        <f>+'Categorias-9 feb-Depurado'!Y4349</f>
        <v>134.95288111785484</v>
      </c>
      <c r="P4350" s="111">
        <f>+'Categorias-9 feb-Depurado'!AC4349</f>
        <v>44944</v>
      </c>
      <c r="Q4350" s="111">
        <f>+'Categorias-9 feb-Depurado'!AE4349</f>
        <v>45004</v>
      </c>
      <c r="R4350" s="112" t="str">
        <f>+'Categorias-9 feb-Depurado'!AB4349</f>
        <v>Recursos Humanos</v>
      </c>
    </row>
    <row r="4351" spans="2:18" s="1" customFormat="1" ht="14.5" hidden="1">
      <c r="B4351" s="57" t="str">
        <f>+'Categorias-9 feb-Depurado'!B4350</f>
        <v>CORPORACION DE LA INDUSTRIA AERONAUTICA COLOMBIANA SA</v>
      </c>
      <c r="C4351" s="30" t="s">
        <v>4900</v>
      </c>
      <c r="D4351" s="31">
        <v>5</v>
      </c>
      <c r="E4351" s="30" t="str">
        <f>+'Categorias-9 feb-Depurado'!E4350</f>
        <v>899999278-1</v>
      </c>
      <c r="F4351" s="30" t="str">
        <f>+'Categorias-9 feb-Depurado'!F4350</f>
        <v>AC 26 103 08 ENT 1 IN 2</v>
      </c>
      <c r="G4351" s="30" t="str">
        <f>+'Categorias-9 feb-Depurado'!G4350</f>
        <v>169</v>
      </c>
      <c r="H4351" s="30">
        <f>+'Categorias-9 feb-Depurado'!H4350</f>
        <v>800786</v>
      </c>
      <c r="I4351" s="107">
        <f>+'Categorias-9 feb-Depurado'!R4350</f>
        <v>79879650</v>
      </c>
      <c r="J4351" s="108">
        <f t="shared" si="276"/>
        <v>79879650</v>
      </c>
      <c r="K4351" s="107">
        <f t="shared" si="277"/>
        <v>1041500.5866881382</v>
      </c>
      <c r="L4351" s="109">
        <f t="shared" si="278"/>
        <v>80921150.586688131</v>
      </c>
      <c r="M4351" s="110">
        <f t="shared" si="279"/>
        <v>6.1690572622912927E-05</v>
      </c>
      <c r="N4351" s="33" t="s">
        <v>4892</v>
      </c>
      <c r="O4351" s="33">
        <f>+'Categorias-9 feb-Depurado'!Y4350</f>
        <v>16746.784490078302</v>
      </c>
      <c r="P4351" s="111">
        <f>+'Categorias-9 feb-Depurado'!AC4350</f>
        <v>44868</v>
      </c>
      <c r="Q4351" s="111">
        <f>+'Categorias-9 feb-Depurado'!AE4350</f>
        <v>44928</v>
      </c>
      <c r="R4351" s="112" t="str">
        <f>+'Categorias-9 feb-Depurado'!AB4350</f>
        <v>Manto</v>
      </c>
    </row>
    <row r="4352" spans="2:18" s="1" customFormat="1" ht="14.5" hidden="1">
      <c r="B4352" s="57" t="str">
        <f>+'Categorias-9 feb-Depurado'!B4351</f>
        <v>CORPORACION DE LA INDUSTRIA AERONAUTICA COLOMBIANA SA</v>
      </c>
      <c r="C4352" s="30" t="s">
        <v>4900</v>
      </c>
      <c r="D4352" s="31">
        <v>5</v>
      </c>
      <c r="E4352" s="30" t="str">
        <f>+'Categorias-9 feb-Depurado'!E4351</f>
        <v>899999278-1</v>
      </c>
      <c r="F4352" s="30" t="str">
        <f>+'Categorias-9 feb-Depurado'!F4351</f>
        <v>AC 26 103 08 ENT 1 IN 2</v>
      </c>
      <c r="G4352" s="30" t="str">
        <f>+'Categorias-9 feb-Depurado'!G4351</f>
        <v>169</v>
      </c>
      <c r="H4352" s="30">
        <f>+'Categorias-9 feb-Depurado'!H4351</f>
        <v>800814</v>
      </c>
      <c r="I4352" s="107">
        <f>+'Categorias-9 feb-Depurado'!R4351</f>
        <v>90445950</v>
      </c>
      <c r="J4352" s="108">
        <f t="shared" si="276"/>
        <v>90445950</v>
      </c>
      <c r="K4352" s="107">
        <f t="shared" si="277"/>
        <v>711941.70023450302</v>
      </c>
      <c r="L4352" s="109">
        <f t="shared" si="278"/>
        <v>91157891.700234503</v>
      </c>
      <c r="M4352" s="110">
        <f t="shared" si="279"/>
        <v>6.9494594396066976E-05</v>
      </c>
      <c r="N4352" s="33" t="s">
        <v>4892</v>
      </c>
      <c r="O4352" s="33">
        <f>+'Categorias-9 feb-Depurado'!Y4351</f>
        <v>18962.011384005786</v>
      </c>
      <c r="P4352" s="111">
        <f>+'Categorias-9 feb-Depurado'!AC4351</f>
        <v>44883</v>
      </c>
      <c r="Q4352" s="111">
        <f>+'Categorias-9 feb-Depurado'!AE4351</f>
        <v>44943</v>
      </c>
      <c r="R4352" s="112" t="str">
        <f>+'Categorias-9 feb-Depurado'!AB4351</f>
        <v>Manto</v>
      </c>
    </row>
    <row r="4353" spans="2:18" s="1" customFormat="1" ht="14.5" hidden="1">
      <c r="B4353" s="57" t="str">
        <f>+'Categorias-9 feb-Depurado'!B4352</f>
        <v>CORPORACION DE LA INDUSTRIA AERONAUTICA COLOMBIANA SA</v>
      </c>
      <c r="C4353" s="30" t="s">
        <v>4900</v>
      </c>
      <c r="D4353" s="31">
        <v>5</v>
      </c>
      <c r="E4353" s="30" t="str">
        <f>+'Categorias-9 feb-Depurado'!E4352</f>
        <v>899999278-1</v>
      </c>
      <c r="F4353" s="30" t="str">
        <f>+'Categorias-9 feb-Depurado'!F4352</f>
        <v>AC 26 103 08 ENT 1 IN 2</v>
      </c>
      <c r="G4353" s="30" t="str">
        <f>+'Categorias-9 feb-Depurado'!G4352</f>
        <v>169</v>
      </c>
      <c r="H4353" s="30">
        <f>+'Categorias-9 feb-Depurado'!H4352</f>
        <v>800875</v>
      </c>
      <c r="I4353" s="107">
        <f>+'Categorias-9 feb-Depurado'!R4352</f>
        <v>10829000</v>
      </c>
      <c r="J4353" s="108">
        <f t="shared" si="276"/>
        <v>0</v>
      </c>
      <c r="K4353" s="107">
        <f t="shared" si="277"/>
        <v>0</v>
      </c>
      <c r="L4353" s="109">
        <f t="shared" si="278"/>
        <v>10829000</v>
      </c>
      <c r="M4353" s="110">
        <f t="shared" si="279"/>
        <v>8.2555327759195339E-06</v>
      </c>
      <c r="N4353" s="33" t="s">
        <v>4892</v>
      </c>
      <c r="O4353" s="33">
        <f>+'Categorias-9 feb-Depurado'!Y4352</f>
        <v>2270.3020011111457</v>
      </c>
      <c r="P4353" s="111">
        <f>+'Categorias-9 feb-Depurado'!AC4352</f>
        <v>44909</v>
      </c>
      <c r="Q4353" s="111">
        <f>+'Categorias-9 feb-Depurado'!AE4352</f>
        <v>44969</v>
      </c>
      <c r="R4353" s="112" t="str">
        <f>+'Categorias-9 feb-Depurado'!AB4352</f>
        <v>Manto</v>
      </c>
    </row>
    <row r="4354" spans="2:18" s="1" customFormat="1" ht="14.5" hidden="1">
      <c r="B4354" s="57" t="str">
        <f>+'Categorias-9 feb-Depurado'!B4353</f>
        <v>CORPORACION DE LA INDUSTRIA AERONAUTICA COLOMBIANA SA</v>
      </c>
      <c r="C4354" s="30" t="s">
        <v>4900</v>
      </c>
      <c r="D4354" s="31">
        <v>5</v>
      </c>
      <c r="E4354" s="30" t="str">
        <f>+'Categorias-9 feb-Depurado'!E4353</f>
        <v>899999278-1</v>
      </c>
      <c r="F4354" s="30" t="str">
        <f>+'Categorias-9 feb-Depurado'!F4353</f>
        <v>AC 26 103 08 ENT 1 IN 2</v>
      </c>
      <c r="G4354" s="30" t="str">
        <f>+'Categorias-9 feb-Depurado'!G4353</f>
        <v>169</v>
      </c>
      <c r="H4354" s="30">
        <f>+'Categorias-9 feb-Depurado'!H4353</f>
        <v>800885</v>
      </c>
      <c r="I4354" s="107">
        <f>+'Categorias-9 feb-Depurado'!R4353</f>
        <v>16065000</v>
      </c>
      <c r="J4354" s="108">
        <f t="shared" si="276"/>
        <v>0</v>
      </c>
      <c r="K4354" s="107">
        <f t="shared" si="277"/>
        <v>0</v>
      </c>
      <c r="L4354" s="109">
        <f t="shared" si="278"/>
        <v>16065000</v>
      </c>
      <c r="M4354" s="110">
        <f t="shared" si="279"/>
        <v>1.2247218953287221E-05</v>
      </c>
      <c r="N4354" s="33" t="s">
        <v>4892</v>
      </c>
      <c r="O4354" s="33">
        <f>+'Categorias-9 feb-Depurado'!Y4353</f>
        <v>3368.0304412088426</v>
      </c>
      <c r="P4354" s="111">
        <f>+'Categorias-9 feb-Depurado'!AC4353</f>
        <v>44915</v>
      </c>
      <c r="Q4354" s="111">
        <f>+'Categorias-9 feb-Depurado'!AE4353</f>
        <v>44975</v>
      </c>
      <c r="R4354" s="112" t="str">
        <f>+'Categorias-9 feb-Depurado'!AB4353</f>
        <v>Manto</v>
      </c>
    </row>
    <row r="4355" spans="2:18" s="1" customFormat="1" ht="14.5" hidden="1">
      <c r="B4355" s="57" t="str">
        <f>+'Categorias-9 feb-Depurado'!B4354</f>
        <v>CORPORACION DE LA INDUSTRIA AERONAUTICA COLOMBIANA SA</v>
      </c>
      <c r="C4355" s="30" t="s">
        <v>4900</v>
      </c>
      <c r="D4355" s="31">
        <v>5</v>
      </c>
      <c r="E4355" s="30" t="str">
        <f>+'Categorias-9 feb-Depurado'!E4354</f>
        <v>899999278-1</v>
      </c>
      <c r="F4355" s="30" t="str">
        <f>+'Categorias-9 feb-Depurado'!F4354</f>
        <v>AC 26 103 08 ENT 1 IN 2</v>
      </c>
      <c r="G4355" s="30" t="str">
        <f>+'Categorias-9 feb-Depurado'!G4354</f>
        <v>169</v>
      </c>
      <c r="H4355" s="30">
        <f>+'Categorias-9 feb-Depurado'!H4354</f>
        <v>800890</v>
      </c>
      <c r="I4355" s="107">
        <f>+'Categorias-9 feb-Depurado'!R4354</f>
        <v>61880000</v>
      </c>
      <c r="J4355" s="108">
        <f t="shared" si="276"/>
        <v>0</v>
      </c>
      <c r="K4355" s="107">
        <f t="shared" si="277"/>
        <v>0</v>
      </c>
      <c r="L4355" s="109">
        <f t="shared" si="278"/>
        <v>61880000</v>
      </c>
      <c r="M4355" s="110">
        <f t="shared" si="279"/>
        <v>4.7174473005254484E-05</v>
      </c>
      <c r="N4355" s="33" t="s">
        <v>4892</v>
      </c>
      <c r="O4355" s="33">
        <f>+'Categorias-9 feb-Depurado'!Y4354</f>
        <v>12973.154292063691</v>
      </c>
      <c r="P4355" s="111">
        <f>+'Categorias-9 feb-Depurado'!AC4354</f>
        <v>44916</v>
      </c>
      <c r="Q4355" s="111">
        <f>+'Categorias-9 feb-Depurado'!AE4354</f>
        <v>44976</v>
      </c>
      <c r="R4355" s="112" t="str">
        <f>+'Categorias-9 feb-Depurado'!AB4354</f>
        <v>Manto</v>
      </c>
    </row>
    <row r="4356" spans="2:18" s="1" customFormat="1" ht="14.5" hidden="1">
      <c r="B4356" s="57" t="str">
        <f>+'Categorias-9 feb-Depurado'!B4355</f>
        <v>DATECSA SA</v>
      </c>
      <c r="C4356" s="30" t="s">
        <v>4900</v>
      </c>
      <c r="D4356" s="31">
        <v>5</v>
      </c>
      <c r="E4356" s="30" t="str">
        <f>+'Categorias-9 feb-Depurado'!E4355</f>
        <v>800136505-4</v>
      </c>
      <c r="F4356" s="30" t="str">
        <f>+'Categorias-9 feb-Depurado'!F4355</f>
        <v>CL 15 29 A 11 MD C</v>
      </c>
      <c r="G4356" s="30" t="str">
        <f>+'Categorias-9 feb-Depurado'!G4355</f>
        <v>169</v>
      </c>
      <c r="H4356" s="30" t="str">
        <f>+'Categorias-9 feb-Depurado'!H4355</f>
        <v>FEM14697</v>
      </c>
      <c r="I4356" s="107">
        <f>+'Categorias-9 feb-Depurado'!R4355</f>
        <v>4190240</v>
      </c>
      <c r="J4356" s="108">
        <f t="shared" si="276"/>
        <v>0</v>
      </c>
      <c r="K4356" s="107">
        <f t="shared" si="277"/>
        <v>0</v>
      </c>
      <c r="L4356" s="109">
        <f t="shared" si="278"/>
        <v>4190240</v>
      </c>
      <c r="M4356" s="110">
        <f t="shared" si="279"/>
        <v>3.1944467318283377E-06</v>
      </c>
      <c r="N4356" s="33" t="s">
        <v>4892</v>
      </c>
      <c r="O4356" s="33">
        <f>+'Categorias-9 feb-Depurado'!Y4355</f>
        <v>878.4846483642043</v>
      </c>
      <c r="P4356" s="111">
        <f>+'Categorias-9 feb-Depurado'!AC4355</f>
        <v>44912</v>
      </c>
      <c r="Q4356" s="111">
        <f>+'Categorias-9 feb-Depurado'!AE4355</f>
        <v>44972</v>
      </c>
      <c r="R4356" s="112" t="str">
        <f>+'Categorias-9 feb-Depurado'!AB4355</f>
        <v>IT</v>
      </c>
    </row>
    <row r="4357" spans="2:18" s="1" customFormat="1" ht="14.5" hidden="1">
      <c r="B4357" s="57" t="str">
        <f>+'Categorias-9 feb-Depurado'!B4356</f>
        <v>DATECSA SA</v>
      </c>
      <c r="C4357" s="30" t="s">
        <v>4900</v>
      </c>
      <c r="D4357" s="31">
        <v>5</v>
      </c>
      <c r="E4357" s="30" t="str">
        <f>+'Categorias-9 feb-Depurado'!E4356</f>
        <v>800136505-4</v>
      </c>
      <c r="F4357" s="30" t="str">
        <f>+'Categorias-9 feb-Depurado'!F4356</f>
        <v>CL 15 29 A 11 MD C</v>
      </c>
      <c r="G4357" s="30" t="str">
        <f>+'Categorias-9 feb-Depurado'!G4356</f>
        <v>169</v>
      </c>
      <c r="H4357" s="30" t="str">
        <f>+'Categorias-9 feb-Depurado'!H4356</f>
        <v>FEM15965</v>
      </c>
      <c r="I4357" s="107">
        <f>+'Categorias-9 feb-Depurado'!R4356</f>
        <v>5747545</v>
      </c>
      <c r="J4357" s="108">
        <f t="shared" si="276"/>
        <v>0</v>
      </c>
      <c r="K4357" s="107">
        <f t="shared" si="277"/>
        <v>0</v>
      </c>
      <c r="L4357" s="109">
        <f t="shared" si="278"/>
        <v>5747545</v>
      </c>
      <c r="M4357" s="110">
        <f t="shared" si="279"/>
        <v>4.381664616176234E-06</v>
      </c>
      <c r="N4357" s="33" t="s">
        <v>4892</v>
      </c>
      <c r="O4357" s="33">
        <f>+'Categorias-9 feb-Depurado'!Y4356</f>
        <v>1204.9739509628184</v>
      </c>
      <c r="P4357" s="111">
        <f>+'Categorias-9 feb-Depurado'!AC4356</f>
        <v>44952</v>
      </c>
      <c r="Q4357" s="111">
        <f>+'Categorias-9 feb-Depurado'!AE4356</f>
        <v>45012</v>
      </c>
      <c r="R4357" s="112" t="str">
        <f>+'Categorias-9 feb-Depurado'!AB4356</f>
        <v>IT</v>
      </c>
    </row>
    <row r="4358" spans="2:18" s="1" customFormat="1" ht="14.5" hidden="1">
      <c r="B4358" s="57" t="str">
        <f>+'Categorias-9 feb-Depurado'!B4357</f>
        <v>DIGITAL MEDIA TECHNOLOGIES COLOMBIA SAS</v>
      </c>
      <c r="C4358" s="30" t="s">
        <v>4900</v>
      </c>
      <c r="D4358" s="31">
        <v>5</v>
      </c>
      <c r="E4358" s="30" t="str">
        <f>+'Categorias-9 feb-Depurado'!E4357</f>
        <v>900505660-4</v>
      </c>
      <c r="F4358" s="30" t="str">
        <f>+'Categorias-9 feb-Depurado'!F4357</f>
        <v xml:space="preserve">CL 15 D SUR 32 115 </v>
      </c>
      <c r="G4358" s="30" t="str">
        <f>+'Categorias-9 feb-Depurado'!G4357</f>
        <v>169</v>
      </c>
      <c r="H4358" s="30" t="str">
        <f>+'Categorias-9 feb-Depurado'!H4357</f>
        <v>FEDM123</v>
      </c>
      <c r="I4358" s="107">
        <f>+'Categorias-9 feb-Depurado'!R4357</f>
        <v>9010210</v>
      </c>
      <c r="J4358" s="108">
        <f t="shared" si="276"/>
        <v>9010210</v>
      </c>
      <c r="K4358" s="107">
        <f t="shared" si="277"/>
        <v>12294.611852131216</v>
      </c>
      <c r="L4358" s="109">
        <f t="shared" si="278"/>
        <v>9022504.6118521318</v>
      </c>
      <c r="M4358" s="110">
        <f t="shared" si="279"/>
        <v>6.8783435722624836E-06</v>
      </c>
      <c r="N4358" s="33" t="s">
        <v>4892</v>
      </c>
      <c r="O4358" s="33">
        <f>+'Categorias-9 feb-Depurado'!Y4357</f>
        <v>1888.9923163202195</v>
      </c>
      <c r="P4358" s="111">
        <f>+'Categorias-9 feb-Depurado'!AC4357</f>
        <v>44902</v>
      </c>
      <c r="Q4358" s="111">
        <f>+'Categorias-9 feb-Depurado'!AE4357</f>
        <v>44962</v>
      </c>
      <c r="R4358" s="112" t="str">
        <f>+'Categorias-9 feb-Depurado'!AB4357</f>
        <v>IT</v>
      </c>
    </row>
    <row r="4359" spans="2:18" s="1" customFormat="1" ht="14.5" hidden="1">
      <c r="B4359" s="57" t="str">
        <f>+'Categorias-9 feb-Depurado'!B4358</f>
        <v>DIGITAL MEDIA TECHNOLOGIES COLOMBIA SAS</v>
      </c>
      <c r="C4359" s="30" t="s">
        <v>4900</v>
      </c>
      <c r="D4359" s="31">
        <v>5</v>
      </c>
      <c r="E4359" s="30" t="str">
        <f>+'Categorias-9 feb-Depurado'!E4358</f>
        <v>900505660-4</v>
      </c>
      <c r="F4359" s="30" t="str">
        <f>+'Categorias-9 feb-Depurado'!F4358</f>
        <v xml:space="preserve">CL 15 D SUR 32 115 </v>
      </c>
      <c r="G4359" s="30" t="str">
        <f>+'Categorias-9 feb-Depurado'!G4358</f>
        <v>169</v>
      </c>
      <c r="H4359" s="30" t="str">
        <f>+'Categorias-9 feb-Depurado'!H4358</f>
        <v>FEDM132</v>
      </c>
      <c r="I4359" s="107">
        <f>+'Categorias-9 feb-Depurado'!R4358</f>
        <v>9136135</v>
      </c>
      <c r="J4359" s="108">
        <f t="shared" si="276"/>
        <v>0</v>
      </c>
      <c r="K4359" s="107">
        <f t="shared" si="277"/>
        <v>0</v>
      </c>
      <c r="L4359" s="109">
        <f t="shared" si="278"/>
        <v>9136135</v>
      </c>
      <c r="M4359" s="110">
        <f t="shared" si="279"/>
        <v>6.9649701669337537E-06</v>
      </c>
      <c r="N4359" s="33" t="s">
        <v>4892</v>
      </c>
      <c r="O4359" s="33">
        <f>+'Categorias-9 feb-Depurado'!Y4358</f>
        <v>1915.3925175844104</v>
      </c>
      <c r="P4359" s="111">
        <f>+'Categorias-9 feb-Depurado'!AC4358</f>
        <v>44935</v>
      </c>
      <c r="Q4359" s="111">
        <f>+'Categorias-9 feb-Depurado'!AE4358</f>
        <v>44995</v>
      </c>
      <c r="R4359" s="112" t="str">
        <f>+'Categorias-9 feb-Depurado'!AB4358</f>
        <v>IT</v>
      </c>
    </row>
    <row r="4360" spans="2:18" s="1" customFormat="1" ht="14.5" hidden="1">
      <c r="B4360" s="57" t="str">
        <f>+'Categorias-9 feb-Depurado'!B4359</f>
        <v>DIGITAL MEDIA TECHNOLOGIES COLOMBIA SAS</v>
      </c>
      <c r="C4360" s="30" t="s">
        <v>4900</v>
      </c>
      <c r="D4360" s="31">
        <v>5</v>
      </c>
      <c r="E4360" s="30" t="str">
        <f>+'Categorias-9 feb-Depurado'!E4359</f>
        <v>900505660-4</v>
      </c>
      <c r="F4360" s="30" t="str">
        <f>+'Categorias-9 feb-Depurado'!F4359</f>
        <v xml:space="preserve">CL 15 D SUR 32 115 </v>
      </c>
      <c r="G4360" s="30" t="str">
        <f>+'Categorias-9 feb-Depurado'!G4359</f>
        <v>169</v>
      </c>
      <c r="H4360" s="30" t="str">
        <f>+'Categorias-9 feb-Depurado'!H4359</f>
        <v>FEDM138</v>
      </c>
      <c r="I4360" s="107">
        <f>+'Categorias-9 feb-Depurado'!R4359</f>
        <v>8931540</v>
      </c>
      <c r="J4360" s="108">
        <f t="shared" si="276"/>
        <v>0</v>
      </c>
      <c r="K4360" s="107">
        <f t="shared" si="277"/>
        <v>0</v>
      </c>
      <c r="L4360" s="109">
        <f t="shared" si="278"/>
        <v>8931540</v>
      </c>
      <c r="M4360" s="110">
        <f t="shared" si="279"/>
        <v>6.8089963255551171E-06</v>
      </c>
      <c r="N4360" s="33" t="s">
        <v>4892</v>
      </c>
      <c r="O4360" s="33">
        <f>+'Categorias-9 feb-Depurado'!Y4359</f>
        <v>1872.4991351929305</v>
      </c>
      <c r="P4360" s="111">
        <f>+'Categorias-9 feb-Depurado'!AC4359</f>
        <v>44964</v>
      </c>
      <c r="Q4360" s="111">
        <f>+'Categorias-9 feb-Depurado'!AE4359</f>
        <v>45024</v>
      </c>
      <c r="R4360" s="112" t="str">
        <f>+'Categorias-9 feb-Depurado'!AB4359</f>
        <v>IT</v>
      </c>
    </row>
    <row r="4361" spans="2:18" s="1" customFormat="1" ht="14.5" hidden="1">
      <c r="B4361" s="57" t="str">
        <f>+'Categorias-9 feb-Depurado'!B4360</f>
        <v>INFORMACION Y TECNOLOGIA SA</v>
      </c>
      <c r="C4361" s="30" t="s">
        <v>4900</v>
      </c>
      <c r="D4361" s="31">
        <v>5</v>
      </c>
      <c r="E4361" s="30" t="str">
        <f>+'Categorias-9 feb-Depurado'!E4360</f>
        <v>800134978-5</v>
      </c>
      <c r="F4361" s="30" t="str">
        <f>+'Categorias-9 feb-Depurado'!F4360</f>
        <v>CL 72 5 83 OF 1201</v>
      </c>
      <c r="G4361" s="30" t="str">
        <f>+'Categorias-9 feb-Depurado'!G4360</f>
        <v>169</v>
      </c>
      <c r="H4361" s="30" t="str">
        <f>+'Categorias-9 feb-Depurado'!H4360</f>
        <v>FE3272</v>
      </c>
      <c r="I4361" s="107">
        <f>+'Categorias-9 feb-Depurado'!R4360</f>
        <v>4132074</v>
      </c>
      <c r="J4361" s="108">
        <f t="shared" si="276"/>
        <v>0</v>
      </c>
      <c r="K4361" s="107">
        <f t="shared" si="277"/>
        <v>0</v>
      </c>
      <c r="L4361" s="109">
        <f t="shared" si="278"/>
        <v>4132074</v>
      </c>
      <c r="M4361" s="110">
        <f t="shared" si="279"/>
        <v>3.1501036420283438E-06</v>
      </c>
      <c r="N4361" s="33" t="s">
        <v>4892</v>
      </c>
      <c r="O4361" s="33">
        <f>+'Categorias-9 feb-Depurado'!Y4360</f>
        <v>866.2901349099028</v>
      </c>
      <c r="P4361" s="111">
        <f>+'Categorias-9 feb-Depurado'!AC4360</f>
        <v>44929</v>
      </c>
      <c r="Q4361" s="111">
        <f>+'Categorias-9 feb-Depurado'!AE4360</f>
        <v>44989</v>
      </c>
      <c r="R4361" s="112" t="str">
        <f>+'Categorias-9 feb-Depurado'!AB4360</f>
        <v>IT</v>
      </c>
    </row>
    <row r="4362" spans="2:18" s="1" customFormat="1" ht="14.5" hidden="1">
      <c r="B4362" s="57" t="str">
        <f>+'Categorias-9 feb-Depurado'!B4361</f>
        <v>INFORMACION Y TECNOLOGIA SA</v>
      </c>
      <c r="C4362" s="30" t="s">
        <v>4900</v>
      </c>
      <c r="D4362" s="31">
        <v>5</v>
      </c>
      <c r="E4362" s="30" t="str">
        <f>+'Categorias-9 feb-Depurado'!E4361</f>
        <v>800134978-5</v>
      </c>
      <c r="F4362" s="30" t="str">
        <f>+'Categorias-9 feb-Depurado'!F4361</f>
        <v>CL 72 5 83 OF 1201</v>
      </c>
      <c r="G4362" s="30" t="str">
        <f>+'Categorias-9 feb-Depurado'!G4361</f>
        <v>169</v>
      </c>
      <c r="H4362" s="30" t="str">
        <f>+'Categorias-9 feb-Depurado'!H4361</f>
        <v>FE3409</v>
      </c>
      <c r="I4362" s="107">
        <f>+'Categorias-9 feb-Depurado'!R4361</f>
        <v>4461490</v>
      </c>
      <c r="J4362" s="108">
        <f t="shared" si="276"/>
        <v>0</v>
      </c>
      <c r="K4362" s="107">
        <f t="shared" si="277"/>
        <v>0</v>
      </c>
      <c r="L4362" s="109">
        <f t="shared" si="278"/>
        <v>4461490</v>
      </c>
      <c r="M4362" s="110">
        <f t="shared" si="279"/>
        <v>3.4012352871398324E-06</v>
      </c>
      <c r="N4362" s="33" t="s">
        <v>4892</v>
      </c>
      <c r="O4362" s="33">
        <f>+'Categorias-9 feb-Depurado'!Y4361</f>
        <v>935.35226474627075</v>
      </c>
      <c r="P4362" s="111">
        <f>+'Categorias-9 feb-Depurado'!AC4361</f>
        <v>44958</v>
      </c>
      <c r="Q4362" s="111">
        <f>+'Categorias-9 feb-Depurado'!AE4361</f>
        <v>45018</v>
      </c>
      <c r="R4362" s="112" t="str">
        <f>+'Categorias-9 feb-Depurado'!AB4361</f>
        <v>IT</v>
      </c>
    </row>
    <row r="4363" spans="2:18" s="1" customFormat="1" ht="14.5" hidden="1">
      <c r="B4363" s="57" t="str">
        <f>+'Categorias-9 feb-Depurado'!B4362</f>
        <v>LINEADATASCAN SA</v>
      </c>
      <c r="C4363" s="30" t="s">
        <v>4900</v>
      </c>
      <c r="D4363" s="31">
        <v>5</v>
      </c>
      <c r="E4363" s="30" t="str">
        <f>+'Categorias-9 feb-Depurado'!E4362</f>
        <v>800027927-1</v>
      </c>
      <c r="F4363" s="30" t="str">
        <f>+'Categorias-9 feb-Depurado'!F4362</f>
        <v>CL 87 19 A 27</v>
      </c>
      <c r="G4363" s="30" t="str">
        <f>+'Categorias-9 feb-Depurado'!G4362</f>
        <v>169</v>
      </c>
      <c r="H4363" s="30" t="str">
        <f>+'Categorias-9 feb-Depurado'!H4362</f>
        <v>FM51588</v>
      </c>
      <c r="I4363" s="107">
        <f>+'Categorias-9 feb-Depurado'!R4362</f>
        <v>35440796</v>
      </c>
      <c r="J4363" s="108">
        <f t="shared" si="276"/>
        <v>35440796</v>
      </c>
      <c r="K4363" s="107">
        <f t="shared" si="277"/>
        <v>60459.901273451476</v>
      </c>
      <c r="L4363" s="109">
        <f t="shared" si="278"/>
        <v>35501255.901273452</v>
      </c>
      <c r="M4363" s="110">
        <f t="shared" si="279"/>
        <v>2.7064528735734581E-05</v>
      </c>
      <c r="N4363" s="33" t="s">
        <v>4892</v>
      </c>
      <c r="O4363" s="33">
        <f>+'Categorias-9 feb-Depurado'!Y4362</f>
        <v>7430.169921486</v>
      </c>
      <c r="P4363" s="111">
        <f>+'Categorias-9 feb-Depurado'!AC4362</f>
        <v>44901</v>
      </c>
      <c r="Q4363" s="111">
        <f>+'Categorias-9 feb-Depurado'!AE4362</f>
        <v>44961</v>
      </c>
      <c r="R4363" s="112" t="str">
        <f>+'Categorias-9 feb-Depurado'!AB4362</f>
        <v>IT</v>
      </c>
    </row>
    <row r="4364" spans="2:18" s="1" customFormat="1" ht="14.5" hidden="1">
      <c r="B4364" s="57" t="str">
        <f>+'Categorias-9 feb-Depurado'!B4363</f>
        <v>LONGPORT COLOMBIA LTDA</v>
      </c>
      <c r="C4364" s="30" t="s">
        <v>4900</v>
      </c>
      <c r="D4364" s="31">
        <v>5</v>
      </c>
      <c r="E4364" s="30" t="str">
        <f>+'Categorias-9 feb-Depurado'!E4363</f>
        <v>800202909-9</v>
      </c>
      <c r="F4364" s="30" t="str">
        <f>+'Categorias-9 feb-Depurado'!F4363</f>
        <v>CR 103 25 B 20</v>
      </c>
      <c r="G4364" s="30" t="str">
        <f>+'Categorias-9 feb-Depurado'!G4363</f>
        <v>169</v>
      </c>
      <c r="H4364" s="30" t="str">
        <f>+'Categorias-9 feb-Depurado'!H4363</f>
        <v>CO31046</v>
      </c>
      <c r="I4364" s="107">
        <f>+'Categorias-9 feb-Depurado'!R4363</f>
        <v>15041959</v>
      </c>
      <c r="J4364" s="108">
        <f t="shared" si="276"/>
        <v>0</v>
      </c>
      <c r="K4364" s="107">
        <f t="shared" si="277"/>
        <v>0</v>
      </c>
      <c r="L4364" s="109">
        <f t="shared" si="278"/>
        <v>15041959</v>
      </c>
      <c r="M4364" s="110">
        <f t="shared" si="279"/>
        <v>1.1467299431022055E-05</v>
      </c>
      <c r="N4364" s="33" t="s">
        <v>4892</v>
      </c>
      <c r="O4364" s="33">
        <f>+'Categorias-9 feb-Depurado'!Y4363</f>
        <v>3153.5496923383334</v>
      </c>
      <c r="P4364" s="111">
        <f>+'Categorias-9 feb-Depurado'!AC4363</f>
        <v>44915</v>
      </c>
      <c r="Q4364" s="111">
        <f>+'Categorias-9 feb-Depurado'!AE4363</f>
        <v>44975</v>
      </c>
      <c r="R4364" s="112" t="str">
        <f>+'Categorias-9 feb-Depurado'!AB4363</f>
        <v>Seguridad</v>
      </c>
    </row>
    <row r="4365" spans="2:18" s="1" customFormat="1" ht="14.5" hidden="1">
      <c r="B4365" s="57" t="str">
        <f>+'Categorias-9 feb-Depurado'!B4364</f>
        <v>LONGPORT COLOMBIA LTDA</v>
      </c>
      <c r="C4365" s="30" t="s">
        <v>4900</v>
      </c>
      <c r="D4365" s="31">
        <v>5</v>
      </c>
      <c r="E4365" s="30" t="str">
        <f>+'Categorias-9 feb-Depurado'!E4364</f>
        <v>800202909-9</v>
      </c>
      <c r="F4365" s="30" t="str">
        <f>+'Categorias-9 feb-Depurado'!F4364</f>
        <v>CR 103 25 B 20</v>
      </c>
      <c r="G4365" s="30" t="str">
        <f>+'Categorias-9 feb-Depurado'!G4364</f>
        <v>169</v>
      </c>
      <c r="H4365" s="30" t="str">
        <f>+'Categorias-9 feb-Depurado'!H4364</f>
        <v>CO31049</v>
      </c>
      <c r="I4365" s="107">
        <f>+'Categorias-9 feb-Depurado'!R4364</f>
        <v>13893706</v>
      </c>
      <c r="J4365" s="108">
        <f t="shared" si="276"/>
        <v>0</v>
      </c>
      <c r="K4365" s="107">
        <f t="shared" si="277"/>
        <v>0</v>
      </c>
      <c r="L4365" s="109">
        <f t="shared" si="278"/>
        <v>13893706</v>
      </c>
      <c r="M4365" s="110">
        <f t="shared" si="279"/>
        <v>1.0591924024562739E-05</v>
      </c>
      <c r="N4365" s="33" t="s">
        <v>4892</v>
      </c>
      <c r="O4365" s="33">
        <f>+'Categorias-9 feb-Depurado'!Y4364</f>
        <v>2912.8182227952657</v>
      </c>
      <c r="P4365" s="111">
        <f>+'Categorias-9 feb-Depurado'!AC4364</f>
        <v>44915</v>
      </c>
      <c r="Q4365" s="111">
        <f>+'Categorias-9 feb-Depurado'!AE4364</f>
        <v>44975</v>
      </c>
      <c r="R4365" s="112" t="str">
        <f>+'Categorias-9 feb-Depurado'!AB4364</f>
        <v>Seguridad</v>
      </c>
    </row>
    <row r="4366" spans="2:18" s="1" customFormat="1" ht="14.5" hidden="1">
      <c r="B4366" s="57" t="str">
        <f>+'Categorias-9 feb-Depurado'!B4365</f>
        <v>LONGPORT COLOMBIA LTDA</v>
      </c>
      <c r="C4366" s="30" t="s">
        <v>4900</v>
      </c>
      <c r="D4366" s="31">
        <v>5</v>
      </c>
      <c r="E4366" s="30" t="str">
        <f>+'Categorias-9 feb-Depurado'!E4365</f>
        <v>800202909-9</v>
      </c>
      <c r="F4366" s="30" t="str">
        <f>+'Categorias-9 feb-Depurado'!F4365</f>
        <v>CR 103 25 B 20</v>
      </c>
      <c r="G4366" s="30" t="str">
        <f>+'Categorias-9 feb-Depurado'!G4365</f>
        <v>169</v>
      </c>
      <c r="H4366" s="30" t="str">
        <f>+'Categorias-9 feb-Depurado'!H4365</f>
        <v>CO31050</v>
      </c>
      <c r="I4366" s="107">
        <f>+'Categorias-9 feb-Depurado'!R4365</f>
        <v>10981064</v>
      </c>
      <c r="J4366" s="108">
        <f t="shared" si="276"/>
        <v>0</v>
      </c>
      <c r="K4366" s="107">
        <f t="shared" si="277"/>
        <v>0</v>
      </c>
      <c r="L4366" s="109">
        <f t="shared" si="278"/>
        <v>10981064</v>
      </c>
      <c r="M4366" s="110">
        <f t="shared" si="279"/>
        <v>8.3714593929698098E-06</v>
      </c>
      <c r="N4366" s="33" t="s">
        <v>4892</v>
      </c>
      <c r="O4366" s="33">
        <f>+'Categorias-9 feb-Depurado'!Y4365</f>
        <v>2302.1822489176807</v>
      </c>
      <c r="P4366" s="111">
        <f>+'Categorias-9 feb-Depurado'!AC4365</f>
        <v>44915</v>
      </c>
      <c r="Q4366" s="111">
        <f>+'Categorias-9 feb-Depurado'!AE4365</f>
        <v>44975</v>
      </c>
      <c r="R4366" s="112" t="str">
        <f>+'Categorias-9 feb-Depurado'!AB4365</f>
        <v>Seguridad</v>
      </c>
    </row>
    <row r="4367" spans="2:18" s="1" customFormat="1" ht="14.5" hidden="1">
      <c r="B4367" s="57" t="str">
        <f>+'Categorias-9 feb-Depurado'!B4366</f>
        <v>LONGPORT COLOMBIA LTDA</v>
      </c>
      <c r="C4367" s="30" t="s">
        <v>4900</v>
      </c>
      <c r="D4367" s="31">
        <v>5</v>
      </c>
      <c r="E4367" s="30" t="str">
        <f>+'Categorias-9 feb-Depurado'!E4366</f>
        <v>800202909-9</v>
      </c>
      <c r="F4367" s="30" t="str">
        <f>+'Categorias-9 feb-Depurado'!F4366</f>
        <v>CR 103 25 B 20</v>
      </c>
      <c r="G4367" s="30" t="str">
        <f>+'Categorias-9 feb-Depurado'!G4366</f>
        <v>169</v>
      </c>
      <c r="H4367" s="30" t="str">
        <f>+'Categorias-9 feb-Depurado'!H4366</f>
        <v>CO31175</v>
      </c>
      <c r="I4367" s="107">
        <f>+'Categorias-9 feb-Depurado'!R4366</f>
        <v>17015463</v>
      </c>
      <c r="J4367" s="108">
        <f t="shared" si="280" ref="J4367:J4430">+IF(Q4367&gt;$O$4,0,I4367)</f>
        <v>0</v>
      </c>
      <c r="K4367" s="107">
        <f t="shared" si="281" ref="K4367:K4430">++(((1+$O$5)^(($O$4-Q4367)/365))-1)*J4367</f>
        <v>0</v>
      </c>
      <c r="L4367" s="109">
        <f t="shared" si="282" ref="L4367:L4430">+I4367+K4367</f>
        <v>17015463</v>
      </c>
      <c r="M4367" s="110">
        <f t="shared" si="283" ref="M4367:M4430">+L4367/$E$11</f>
        <v>1.2971808338161062E-05</v>
      </c>
      <c r="N4367" s="33" t="s">
        <v>4892</v>
      </c>
      <c r="O4367" s="33">
        <f>+'Categorias-9 feb-Depurado'!Y4366</f>
        <v>3567.2951979621998</v>
      </c>
      <c r="P4367" s="111">
        <f>+'Categorias-9 feb-Depurado'!AC4366</f>
        <v>44950</v>
      </c>
      <c r="Q4367" s="111">
        <f>+'Categorias-9 feb-Depurado'!AE4366</f>
        <v>45010</v>
      </c>
      <c r="R4367" s="112" t="str">
        <f>+'Categorias-9 feb-Depurado'!AB4366</f>
        <v>Seguridad</v>
      </c>
    </row>
    <row r="4368" spans="2:18" s="1" customFormat="1" ht="14.5" hidden="1">
      <c r="B4368" s="57" t="str">
        <f>+'Categorias-9 feb-Depurado'!B4367</f>
        <v>LONGPORT COLOMBIA LTDA</v>
      </c>
      <c r="C4368" s="30" t="s">
        <v>4900</v>
      </c>
      <c r="D4368" s="31">
        <v>5</v>
      </c>
      <c r="E4368" s="30" t="str">
        <f>+'Categorias-9 feb-Depurado'!E4367</f>
        <v>800202909-9</v>
      </c>
      <c r="F4368" s="30" t="str">
        <f>+'Categorias-9 feb-Depurado'!F4367</f>
        <v>CR 103 25 B 20</v>
      </c>
      <c r="G4368" s="30" t="str">
        <f>+'Categorias-9 feb-Depurado'!G4367</f>
        <v>169</v>
      </c>
      <c r="H4368" s="30" t="str">
        <f>+'Categorias-9 feb-Depurado'!H4367</f>
        <v>CO31173</v>
      </c>
      <c r="I4368" s="107">
        <f>+'Categorias-9 feb-Depurado'!R4367</f>
        <v>5992273</v>
      </c>
      <c r="J4368" s="108">
        <f t="shared" si="280"/>
        <v>0</v>
      </c>
      <c r="K4368" s="107">
        <f t="shared" si="281"/>
        <v>0</v>
      </c>
      <c r="L4368" s="109">
        <f t="shared" si="282"/>
        <v>5992273</v>
      </c>
      <c r="M4368" s="110">
        <f t="shared" si="283"/>
        <v>4.5682340154915205E-06</v>
      </c>
      <c r="N4368" s="33" t="s">
        <v>4892</v>
      </c>
      <c r="O4368" s="33">
        <f>+'Categorias-9 feb-Depurado'!Y4367</f>
        <v>1256.2812247764605</v>
      </c>
      <c r="P4368" s="111">
        <f>+'Categorias-9 feb-Depurado'!AC4367</f>
        <v>44950</v>
      </c>
      <c r="Q4368" s="111">
        <f>+'Categorias-9 feb-Depurado'!AE4367</f>
        <v>45010</v>
      </c>
      <c r="R4368" s="112" t="str">
        <f>+'Categorias-9 feb-Depurado'!AB4367</f>
        <v>Seguridad</v>
      </c>
    </row>
    <row r="4369" spans="2:18" s="1" customFormat="1" ht="14.5" hidden="1">
      <c r="B4369" s="57" t="str">
        <f>+'Categorias-9 feb-Depurado'!B4368</f>
        <v>SOCIEDAD INTERNACIONAL DE TELECOMUNICACIONES AERONAUTICAS</v>
      </c>
      <c r="C4369" s="30" t="s">
        <v>4900</v>
      </c>
      <c r="D4369" s="31">
        <v>5</v>
      </c>
      <c r="E4369" s="30">
        <f>+'Categorias-9 feb-Depurado'!E4368</f>
        <v>8600157329</v>
      </c>
      <c r="F4369" s="30" t="str">
        <f>+'Categorias-9 feb-Depurado'!F4368</f>
        <v>CARRERA 14 93 A 21</v>
      </c>
      <c r="G4369" s="30" t="str">
        <f>+'Categorias-9 feb-Depurado'!G4368</f>
        <v>BOGOTA DC</v>
      </c>
      <c r="H4369" s="30" t="str">
        <f>+'Categorias-9 feb-Depurado'!H4368</f>
        <v>SC00104245</v>
      </c>
      <c r="I4369" s="107">
        <f>+'Categorias-9 feb-Depurado'!R4368</f>
        <v>581</v>
      </c>
      <c r="J4369" s="108">
        <f t="shared" si="280"/>
        <v>581</v>
      </c>
      <c r="K4369" s="107">
        <f t="shared" si="281"/>
        <v>262.89956776562514</v>
      </c>
      <c r="L4369" s="109">
        <f t="shared" si="282"/>
        <v>843.89956776562508</v>
      </c>
      <c r="M4369" s="110">
        <f t="shared" si="283"/>
        <v>6.4335031316589213E-10</v>
      </c>
      <c r="N4369" s="33" t="s">
        <v>4892</v>
      </c>
      <c r="O4369" s="33">
        <f>+'Categorias-9 feb-Depurado'!Y4368</f>
        <v>3398.4000000000001</v>
      </c>
      <c r="P4369" s="111">
        <f>+'Categorias-9 feb-Depurado'!AC4368</f>
        <v>43811</v>
      </c>
      <c r="Q4369" s="111">
        <f>+'Categorias-9 feb-Depurado'!AE4368</f>
        <v>43871</v>
      </c>
      <c r="R4369" s="112" t="str">
        <f>+'Categorias-9 feb-Depurado'!AB4368</f>
        <v>GH</v>
      </c>
    </row>
    <row r="4370" spans="2:18" s="1" customFormat="1" ht="14.5" hidden="1">
      <c r="B4370" s="57" t="str">
        <f>+'Categorias-9 feb-Depurado'!B4369</f>
        <v>SUMINISTROS INDUSTRIALES DE COLOMBIA SAS</v>
      </c>
      <c r="C4370" s="30" t="s">
        <v>4900</v>
      </c>
      <c r="D4370" s="31">
        <v>5</v>
      </c>
      <c r="E4370" s="30" t="str">
        <f>+'Categorias-9 feb-Depurado'!E4369</f>
        <v>860065726-8</v>
      </c>
      <c r="F4370" s="30" t="str">
        <f>+'Categorias-9 feb-Depurado'!F4369</f>
        <v xml:space="preserve">CL 73 28 B 17 </v>
      </c>
      <c r="G4370" s="30" t="str">
        <f>+'Categorias-9 feb-Depurado'!G4369</f>
        <v>169</v>
      </c>
      <c r="H4370" s="30" t="str">
        <f>+'Categorias-9 feb-Depurado'!H4369</f>
        <v>SER-21351</v>
      </c>
      <c r="I4370" s="107">
        <f>+'Categorias-9 feb-Depurado'!R4369</f>
        <v>242747</v>
      </c>
      <c r="J4370" s="108">
        <f t="shared" si="280"/>
        <v>242747</v>
      </c>
      <c r="K4370" s="107">
        <f t="shared" si="281"/>
        <v>9619.4154131945452</v>
      </c>
      <c r="L4370" s="109">
        <f t="shared" si="282"/>
        <v>252366.41541319454</v>
      </c>
      <c r="M4370" s="110">
        <f t="shared" si="283"/>
        <v>1.9239257678317041E-07</v>
      </c>
      <c r="N4370" s="33" t="s">
        <v>4892</v>
      </c>
      <c r="O4370" s="33">
        <f>+'Categorias-9 feb-Depurado'!Y4369</f>
        <v>50.891956770129035</v>
      </c>
      <c r="P4370" s="111">
        <f>+'Categorias-9 feb-Depurado'!AC4369</f>
        <v>44792</v>
      </c>
      <c r="Q4370" s="111">
        <f>+'Categorias-9 feb-Depurado'!AE4369</f>
        <v>44852</v>
      </c>
      <c r="R4370" s="112" t="str">
        <f>+'Categorias-9 feb-Depurado'!AB4369</f>
        <v>Compras</v>
      </c>
    </row>
    <row r="4371" spans="2:18" s="1" customFormat="1" ht="14.5" hidden="1">
      <c r="B4371" s="57" t="str">
        <f>+'Categorias-9 feb-Depurado'!B4370</f>
        <v>SUMINISTROS INDUSTRIALES DE COLOMBIA SAS</v>
      </c>
      <c r="C4371" s="30" t="s">
        <v>4900</v>
      </c>
      <c r="D4371" s="31">
        <v>5</v>
      </c>
      <c r="E4371" s="30" t="str">
        <f>+'Categorias-9 feb-Depurado'!E4370</f>
        <v>860065726-8</v>
      </c>
      <c r="F4371" s="30" t="str">
        <f>+'Categorias-9 feb-Depurado'!F4370</f>
        <v xml:space="preserve">CL 73 28 B 17 </v>
      </c>
      <c r="G4371" s="30" t="str">
        <f>+'Categorias-9 feb-Depurado'!G4370</f>
        <v>169</v>
      </c>
      <c r="H4371" s="30" t="str">
        <f>+'Categorias-9 feb-Depurado'!H4370</f>
        <v>SER- 21683</v>
      </c>
      <c r="I4371" s="107">
        <f>+'Categorias-9 feb-Depurado'!R4370</f>
        <v>31416</v>
      </c>
      <c r="J4371" s="108">
        <f t="shared" si="280"/>
        <v>31416</v>
      </c>
      <c r="K4371" s="107">
        <f t="shared" si="281"/>
        <v>583.67610167089845</v>
      </c>
      <c r="L4371" s="109">
        <f t="shared" si="282"/>
        <v>31999.676101670899</v>
      </c>
      <c r="M4371" s="110">
        <f t="shared" si="283"/>
        <v>2.4395084945623157E-08</v>
      </c>
      <c r="N4371" s="33" t="s">
        <v>4892</v>
      </c>
      <c r="O4371" s="33">
        <f>+'Categorias-9 feb-Depurado'!Y4370</f>
        <v>6.586370640586181</v>
      </c>
      <c r="P4371" s="111">
        <f>+'Categorias-9 feb-Depurado'!AC4370</f>
        <v>44852</v>
      </c>
      <c r="Q4371" s="111">
        <f>+'Categorias-9 feb-Depurado'!AE4370</f>
        <v>44912</v>
      </c>
      <c r="R4371" s="112" t="str">
        <f>+'Categorias-9 feb-Depurado'!AB4370</f>
        <v>Compras</v>
      </c>
    </row>
    <row r="4372" spans="2:18" s="1" customFormat="1" ht="14.5" hidden="1">
      <c r="B4372" s="57" t="str">
        <f>+'Categorias-9 feb-Depurado'!B4371</f>
        <v>SUMINISTROS INDUSTRIALES DE COLOMBIA SAS</v>
      </c>
      <c r="C4372" s="30" t="s">
        <v>4900</v>
      </c>
      <c r="D4372" s="31">
        <v>5</v>
      </c>
      <c r="E4372" s="30" t="str">
        <f>+'Categorias-9 feb-Depurado'!E4371</f>
        <v>860065726-8</v>
      </c>
      <c r="F4372" s="30" t="str">
        <f>+'Categorias-9 feb-Depurado'!F4371</f>
        <v xml:space="preserve">CL 73 28 B 17 </v>
      </c>
      <c r="G4372" s="30" t="str">
        <f>+'Categorias-9 feb-Depurado'!G4371</f>
        <v>169</v>
      </c>
      <c r="H4372" s="30" t="str">
        <f>+'Categorias-9 feb-Depurado'!H4371</f>
        <v>SER- 21704</v>
      </c>
      <c r="I4372" s="107">
        <f>+'Categorias-9 feb-Depurado'!R4371</f>
        <v>242747</v>
      </c>
      <c r="J4372" s="108">
        <f t="shared" si="280"/>
        <v>242747</v>
      </c>
      <c r="K4372" s="107">
        <f t="shared" si="281"/>
        <v>4425.7079799554922</v>
      </c>
      <c r="L4372" s="109">
        <f t="shared" si="282"/>
        <v>247172.70797995548</v>
      </c>
      <c r="M4372" s="110">
        <f t="shared" si="283"/>
        <v>1.8843313251835908E-07</v>
      </c>
      <c r="N4372" s="33" t="s">
        <v>4892</v>
      </c>
      <c r="O4372" s="33">
        <f>+'Categorias-9 feb-Depurado'!Y4371</f>
        <v>50.891956770129035</v>
      </c>
      <c r="P4372" s="111">
        <f>+'Categorias-9 feb-Depurado'!AC4371</f>
        <v>44853</v>
      </c>
      <c r="Q4372" s="111">
        <f>+'Categorias-9 feb-Depurado'!AE4371</f>
        <v>44913</v>
      </c>
      <c r="R4372" s="112" t="str">
        <f>+'Categorias-9 feb-Depurado'!AB4371</f>
        <v>Compras</v>
      </c>
    </row>
    <row r="4373" spans="2:18" s="1" customFormat="1" ht="14.5" hidden="1">
      <c r="B4373" s="57" t="str">
        <f>+'Categorias-9 feb-Depurado'!B4372</f>
        <v>SUMINISTROS INDUSTRIALES DE COLOMBIA SAS</v>
      </c>
      <c r="C4373" s="30" t="s">
        <v>4900</v>
      </c>
      <c r="D4373" s="31">
        <v>5</v>
      </c>
      <c r="E4373" s="30" t="str">
        <f>+'Categorias-9 feb-Depurado'!E4372</f>
        <v>860065726-8</v>
      </c>
      <c r="F4373" s="30" t="str">
        <f>+'Categorias-9 feb-Depurado'!F4372</f>
        <v xml:space="preserve">CL 73 28 B 17 </v>
      </c>
      <c r="G4373" s="30" t="str">
        <f>+'Categorias-9 feb-Depurado'!G4372</f>
        <v>169</v>
      </c>
      <c r="H4373" s="30" t="str">
        <f>+'Categorias-9 feb-Depurado'!H4372</f>
        <v>SER- 21784</v>
      </c>
      <c r="I4373" s="107">
        <f>+'Categorias-9 feb-Depurado'!R4372</f>
        <v>242747</v>
      </c>
      <c r="J4373" s="108">
        <f t="shared" si="280"/>
        <v>242747</v>
      </c>
      <c r="K4373" s="107">
        <f t="shared" si="281"/>
        <v>3081.2091705598887</v>
      </c>
      <c r="L4373" s="109">
        <f t="shared" si="282"/>
        <v>245828.20917055989</v>
      </c>
      <c r="M4373" s="110">
        <f t="shared" si="283"/>
        <v>1.874081483103851E-07</v>
      </c>
      <c r="N4373" s="33" t="s">
        <v>4892</v>
      </c>
      <c r="O4373" s="33">
        <f>+'Categorias-9 feb-Depurado'!Y4372</f>
        <v>50.891956770129035</v>
      </c>
      <c r="P4373" s="111">
        <f>+'Categorias-9 feb-Depurado'!AC4372</f>
        <v>44869</v>
      </c>
      <c r="Q4373" s="111">
        <f>+'Categorias-9 feb-Depurado'!AE4372</f>
        <v>44929</v>
      </c>
      <c r="R4373" s="112" t="str">
        <f>+'Categorias-9 feb-Depurado'!AB4372</f>
        <v>Compras</v>
      </c>
    </row>
    <row r="4374" spans="2:18" s="1" customFormat="1" ht="14.5" hidden="1">
      <c r="B4374" s="57" t="str">
        <f>+'Categorias-9 feb-Depurado'!B4373</f>
        <v>SUMINISTROS INDUSTRIALES DE COLOMBIA SAS</v>
      </c>
      <c r="C4374" s="30" t="s">
        <v>4900</v>
      </c>
      <c r="D4374" s="31">
        <v>5</v>
      </c>
      <c r="E4374" s="30" t="str">
        <f>+'Categorias-9 feb-Depurado'!E4373</f>
        <v>860065726-8</v>
      </c>
      <c r="F4374" s="30" t="str">
        <f>+'Categorias-9 feb-Depurado'!F4373</f>
        <v xml:space="preserve">CL 73 28 B 17 </v>
      </c>
      <c r="G4374" s="30" t="str">
        <f>+'Categorias-9 feb-Depurado'!G4373</f>
        <v>169</v>
      </c>
      <c r="H4374" s="30" t="str">
        <f>+'Categorias-9 feb-Depurado'!H4373</f>
        <v>SER- 21818</v>
      </c>
      <c r="I4374" s="107">
        <f>+'Categorias-9 feb-Depurado'!R4373</f>
        <v>345138</v>
      </c>
      <c r="J4374" s="108">
        <f t="shared" si="280"/>
        <v>345138</v>
      </c>
      <c r="K4374" s="107">
        <f t="shared" si="281"/>
        <v>3785.6241418844352</v>
      </c>
      <c r="L4374" s="109">
        <f t="shared" si="282"/>
        <v>348923.62414188444</v>
      </c>
      <c r="M4374" s="110">
        <f t="shared" si="283"/>
        <v>2.6600336276627163E-07</v>
      </c>
      <c r="N4374" s="33" t="s">
        <v>4892</v>
      </c>
      <c r="O4374" s="33">
        <f>+'Categorias-9 feb-Depurado'!Y4373</f>
        <v>72.358250259442116</v>
      </c>
      <c r="P4374" s="111">
        <f>+'Categorias-9 feb-Depurado'!AC4373</f>
        <v>44874</v>
      </c>
      <c r="Q4374" s="111">
        <f>+'Categorias-9 feb-Depurado'!AE4373</f>
        <v>44934</v>
      </c>
      <c r="R4374" s="112" t="str">
        <f>+'Categorias-9 feb-Depurado'!AB4373</f>
        <v>Compras</v>
      </c>
    </row>
    <row r="4375" spans="2:18" s="1" customFormat="1" ht="14.5" hidden="1">
      <c r="B4375" s="57" t="str">
        <f>+'Categorias-9 feb-Depurado'!B4374</f>
        <v>SUMINISTROS INDUSTRIALES DE COLOMBIA SAS</v>
      </c>
      <c r="C4375" s="30" t="s">
        <v>4900</v>
      </c>
      <c r="D4375" s="31">
        <v>5</v>
      </c>
      <c r="E4375" s="30" t="str">
        <f>+'Categorias-9 feb-Depurado'!E4374</f>
        <v>860065726-8</v>
      </c>
      <c r="F4375" s="30" t="str">
        <f>+'Categorias-9 feb-Depurado'!F4374</f>
        <v xml:space="preserve">CL 73 28 B 17 </v>
      </c>
      <c r="G4375" s="30" t="str">
        <f>+'Categorias-9 feb-Depurado'!G4374</f>
        <v>169</v>
      </c>
      <c r="H4375" s="30" t="str">
        <f>+'Categorias-9 feb-Depurado'!H4374</f>
        <v>SER- 21855</v>
      </c>
      <c r="I4375" s="107">
        <f>+'Categorias-9 feb-Depurado'!R4374</f>
        <v>33558</v>
      </c>
      <c r="J4375" s="108">
        <f t="shared" si="280"/>
        <v>33558</v>
      </c>
      <c r="K4375" s="107">
        <f t="shared" si="281"/>
        <v>298.75781347991341</v>
      </c>
      <c r="L4375" s="109">
        <f t="shared" si="282"/>
        <v>33856.757813479911</v>
      </c>
      <c r="M4375" s="110">
        <f t="shared" si="283"/>
        <v>2.58108388415877E-08</v>
      </c>
      <c r="N4375" s="33" t="s">
        <v>4892</v>
      </c>
      <c r="O4375" s="33">
        <f>+'Categorias-9 feb-Depurado'!Y4374</f>
        <v>7.0354413660806943</v>
      </c>
      <c r="P4375" s="111">
        <f>+'Categorias-9 feb-Depurado'!AC4374</f>
        <v>44880</v>
      </c>
      <c r="Q4375" s="111">
        <f>+'Categorias-9 feb-Depurado'!AE4374</f>
        <v>44940</v>
      </c>
      <c r="R4375" s="112" t="str">
        <f>+'Categorias-9 feb-Depurado'!AB4374</f>
        <v>Compras</v>
      </c>
    </row>
    <row r="4376" spans="2:18" s="1" customFormat="1" ht="14.5" hidden="1">
      <c r="B4376" s="57" t="str">
        <f>+'Categorias-9 feb-Depurado'!B4375</f>
        <v>SUMINISTROS INDUSTRIALES DE COLOMBIA SAS</v>
      </c>
      <c r="C4376" s="30" t="s">
        <v>4900</v>
      </c>
      <c r="D4376" s="31">
        <v>5</v>
      </c>
      <c r="E4376" s="30" t="str">
        <f>+'Categorias-9 feb-Depurado'!E4375</f>
        <v>860065726-8</v>
      </c>
      <c r="F4376" s="30" t="str">
        <f>+'Categorias-9 feb-Depurado'!F4375</f>
        <v xml:space="preserve">CL 73 28 B 17 </v>
      </c>
      <c r="G4376" s="30" t="str">
        <f>+'Categorias-9 feb-Depurado'!G4375</f>
        <v>169</v>
      </c>
      <c r="H4376" s="30" t="str">
        <f>+'Categorias-9 feb-Depurado'!H4375</f>
        <v>SER- 21856</v>
      </c>
      <c r="I4376" s="107">
        <f>+'Categorias-9 feb-Depurado'!R4375</f>
        <v>345137</v>
      </c>
      <c r="J4376" s="108">
        <f t="shared" si="280"/>
        <v>345137</v>
      </c>
      <c r="K4376" s="107">
        <f t="shared" si="281"/>
        <v>3072.6615254489802</v>
      </c>
      <c r="L4376" s="109">
        <f t="shared" si="282"/>
        <v>348209.66152544896</v>
      </c>
      <c r="M4376" s="110">
        <f t="shared" si="283"/>
        <v>2.654590704234178E-07</v>
      </c>
      <c r="N4376" s="33" t="s">
        <v>4892</v>
      </c>
      <c r="O4376" s="33">
        <f>+'Categorias-9 feb-Depurado'!Y4375</f>
        <v>72.358040609243474</v>
      </c>
      <c r="P4376" s="111">
        <f>+'Categorias-9 feb-Depurado'!AC4375</f>
        <v>44880</v>
      </c>
      <c r="Q4376" s="111">
        <f>+'Categorias-9 feb-Depurado'!AE4375</f>
        <v>44940</v>
      </c>
      <c r="R4376" s="112" t="str">
        <f>+'Categorias-9 feb-Depurado'!AB4375</f>
        <v>Compras</v>
      </c>
    </row>
    <row r="4377" spans="2:18" s="1" customFormat="1" ht="14.5" hidden="1">
      <c r="B4377" s="57" t="str">
        <f>+'Categorias-9 feb-Depurado'!B4376</f>
        <v>SUMINISTROS INDUSTRIALES DE COLOMBIA SAS</v>
      </c>
      <c r="C4377" s="30" t="s">
        <v>4900</v>
      </c>
      <c r="D4377" s="31">
        <v>5</v>
      </c>
      <c r="E4377" s="30" t="str">
        <f>+'Categorias-9 feb-Depurado'!E4376</f>
        <v>860065726-8</v>
      </c>
      <c r="F4377" s="30" t="str">
        <f>+'Categorias-9 feb-Depurado'!F4376</f>
        <v xml:space="preserve">CL 73 28 B 17 </v>
      </c>
      <c r="G4377" s="30" t="str">
        <f>+'Categorias-9 feb-Depurado'!G4376</f>
        <v>169</v>
      </c>
      <c r="H4377" s="30" t="str">
        <f>+'Categorias-9 feb-Depurado'!H4376</f>
        <v>SER- 21857</v>
      </c>
      <c r="I4377" s="107">
        <f>+'Categorias-9 feb-Depurado'!R4376</f>
        <v>710524</v>
      </c>
      <c r="J4377" s="108">
        <f t="shared" si="280"/>
        <v>710524</v>
      </c>
      <c r="K4377" s="107">
        <f t="shared" si="281"/>
        <v>6325.6033334823887</v>
      </c>
      <c r="L4377" s="109">
        <f t="shared" si="282"/>
        <v>716849.6033334824</v>
      </c>
      <c r="M4377" s="110">
        <f t="shared" si="283"/>
        <v>5.4649324921271417E-07</v>
      </c>
      <c r="N4377" s="33" t="s">
        <v>4892</v>
      </c>
      <c r="O4377" s="33">
        <f>+'Categorias-9 feb-Depurado'!Y4376</f>
        <v>148.96149774101909</v>
      </c>
      <c r="P4377" s="111">
        <f>+'Categorias-9 feb-Depurado'!AC4376</f>
        <v>44880</v>
      </c>
      <c r="Q4377" s="111">
        <f>+'Categorias-9 feb-Depurado'!AE4376</f>
        <v>44940</v>
      </c>
      <c r="R4377" s="112" t="str">
        <f>+'Categorias-9 feb-Depurado'!AB4376</f>
        <v>Compras</v>
      </c>
    </row>
    <row r="4378" spans="2:18" s="1" customFormat="1" ht="14.5" hidden="1">
      <c r="B4378" s="57" t="str">
        <f>+'Categorias-9 feb-Depurado'!B4377</f>
        <v>SUMINISTROS INDUSTRIALES DE COLOMBIA SAS</v>
      </c>
      <c r="C4378" s="30" t="s">
        <v>4900</v>
      </c>
      <c r="D4378" s="31">
        <v>5</v>
      </c>
      <c r="E4378" s="30" t="str">
        <f>+'Categorias-9 feb-Depurado'!E4377</f>
        <v>860065726-8</v>
      </c>
      <c r="F4378" s="30" t="str">
        <f>+'Categorias-9 feb-Depurado'!F4377</f>
        <v xml:space="preserve">CL 73 28 B 17 </v>
      </c>
      <c r="G4378" s="30" t="str">
        <f>+'Categorias-9 feb-Depurado'!G4377</f>
        <v>169</v>
      </c>
      <c r="H4378" s="30" t="str">
        <f>+'Categorias-9 feb-Depurado'!H4377</f>
        <v>SER- 21935</v>
      </c>
      <c r="I4378" s="107">
        <f>+'Categorias-9 feb-Depurado'!R4377</f>
        <v>1150460</v>
      </c>
      <c r="J4378" s="108">
        <f t="shared" si="280"/>
        <v>1150460</v>
      </c>
      <c r="K4378" s="107">
        <f t="shared" si="281"/>
        <v>7081.1035180213812</v>
      </c>
      <c r="L4378" s="109">
        <f t="shared" si="282"/>
        <v>1157541.1035180213</v>
      </c>
      <c r="M4378" s="110">
        <f t="shared" si="283"/>
        <v>8.8245623045222016E-07</v>
      </c>
      <c r="N4378" s="33" t="s">
        <v>4892</v>
      </c>
      <c r="O4378" s="33">
        <f>+'Categorias-9 feb-Depurado'!Y4377</f>
        <v>241.19416753147371</v>
      </c>
      <c r="P4378" s="111">
        <f>+'Categorias-9 feb-Depurado'!AC4377</f>
        <v>44888</v>
      </c>
      <c r="Q4378" s="111">
        <f>+'Categorias-9 feb-Depurado'!AE4377</f>
        <v>44948</v>
      </c>
      <c r="R4378" s="112" t="str">
        <f>+'Categorias-9 feb-Depurado'!AB4377</f>
        <v>Compras</v>
      </c>
    </row>
    <row r="4379" spans="2:18" s="1" customFormat="1" ht="14.5" hidden="1">
      <c r="B4379" s="57" t="str">
        <f>+'Categorias-9 feb-Depurado'!B4378</f>
        <v>SUMINISTROS INDUSTRIALES DE COLOMBIA SAS</v>
      </c>
      <c r="C4379" s="30" t="s">
        <v>4900</v>
      </c>
      <c r="D4379" s="31">
        <v>5</v>
      </c>
      <c r="E4379" s="30" t="str">
        <f>+'Categorias-9 feb-Depurado'!E4378</f>
        <v>860065726-8</v>
      </c>
      <c r="F4379" s="30" t="str">
        <f>+'Categorias-9 feb-Depurado'!F4378</f>
        <v xml:space="preserve">CL 73 28 B 17 </v>
      </c>
      <c r="G4379" s="30" t="str">
        <f>+'Categorias-9 feb-Depurado'!G4378</f>
        <v>169</v>
      </c>
      <c r="H4379" s="30" t="str">
        <f>+'Categorias-9 feb-Depurado'!H4378</f>
        <v>CI AL- 17149</v>
      </c>
      <c r="I4379" s="107">
        <f>+'Categorias-9 feb-Depurado'!R4378</f>
        <v>3013848</v>
      </c>
      <c r="J4379" s="108">
        <f t="shared" si="280"/>
        <v>3013848</v>
      </c>
      <c r="K4379" s="107">
        <f t="shared" si="281"/>
        <v>18550.292644317666</v>
      </c>
      <c r="L4379" s="109">
        <f t="shared" si="282"/>
        <v>3032398.2926443177</v>
      </c>
      <c r="M4379" s="110">
        <f t="shared" si="283"/>
        <v>2.3117613348016995E-06</v>
      </c>
      <c r="N4379" s="33" t="s">
        <v>4892</v>
      </c>
      <c r="O4379" s="33">
        <f>+'Categorias-9 feb-Depurado'!Y4378</f>
        <v>631.8538318815057</v>
      </c>
      <c r="P4379" s="111">
        <f>+'Categorias-9 feb-Depurado'!AC4378</f>
        <v>44888</v>
      </c>
      <c r="Q4379" s="111">
        <f>+'Categorias-9 feb-Depurado'!AE4378</f>
        <v>44948</v>
      </c>
      <c r="R4379" s="112" t="str">
        <f>+'Categorias-9 feb-Depurado'!AB4378</f>
        <v>Compras</v>
      </c>
    </row>
    <row r="4380" spans="2:18" s="1" customFormat="1" ht="14.5" hidden="1">
      <c r="B4380" s="57" t="str">
        <f>+'Categorias-9 feb-Depurado'!B4379</f>
        <v>SUMINISTROS INDUSTRIALES DE COLOMBIA SAS</v>
      </c>
      <c r="C4380" s="30" t="s">
        <v>4900</v>
      </c>
      <c r="D4380" s="31">
        <v>5</v>
      </c>
      <c r="E4380" s="30" t="str">
        <f>+'Categorias-9 feb-Depurado'!E4379</f>
        <v>860065726-8</v>
      </c>
      <c r="F4380" s="30" t="str">
        <f>+'Categorias-9 feb-Depurado'!F4379</f>
        <v xml:space="preserve">CL 73 28 B 17 </v>
      </c>
      <c r="G4380" s="30" t="str">
        <f>+'Categorias-9 feb-Depurado'!G4379</f>
        <v>169</v>
      </c>
      <c r="H4380" s="30" t="str">
        <f>+'Categorias-9 feb-Depurado'!H4379</f>
        <v>SER- 21927</v>
      </c>
      <c r="I4380" s="107">
        <f>+'Categorias-9 feb-Depurado'!R4379</f>
        <v>431653</v>
      </c>
      <c r="J4380" s="108">
        <f t="shared" si="280"/>
        <v>431653</v>
      </c>
      <c r="K4380" s="107">
        <f t="shared" si="281"/>
        <v>2656.8325512095016</v>
      </c>
      <c r="L4380" s="109">
        <f t="shared" si="282"/>
        <v>434309.83255120949</v>
      </c>
      <c r="M4380" s="110">
        <f t="shared" si="283"/>
        <v>3.3109789062061454E-07</v>
      </c>
      <c r="N4380" s="33" t="s">
        <v>4892</v>
      </c>
      <c r="O4380" s="33">
        <f>+'Categorias-9 feb-Depurado'!Y4379</f>
        <v>90.496137195089986</v>
      </c>
      <c r="P4380" s="111">
        <f>+'Categorias-9 feb-Depurado'!AC4379</f>
        <v>44888</v>
      </c>
      <c r="Q4380" s="111">
        <f>+'Categorias-9 feb-Depurado'!AE4379</f>
        <v>44948</v>
      </c>
      <c r="R4380" s="112" t="str">
        <f>+'Categorias-9 feb-Depurado'!AB4379</f>
        <v>Compras</v>
      </c>
    </row>
    <row r="4381" spans="2:18" s="1" customFormat="1" ht="14.5" hidden="1">
      <c r="B4381" s="57" t="str">
        <f>+'Categorias-9 feb-Depurado'!B4380</f>
        <v>SUMINISTROS INDUSTRIALES DE COLOMBIA SAS</v>
      </c>
      <c r="C4381" s="30" t="s">
        <v>4900</v>
      </c>
      <c r="D4381" s="31">
        <v>5</v>
      </c>
      <c r="E4381" s="30" t="str">
        <f>+'Categorias-9 feb-Depurado'!E4380</f>
        <v>860065726-8</v>
      </c>
      <c r="F4381" s="30" t="str">
        <f>+'Categorias-9 feb-Depurado'!F4380</f>
        <v xml:space="preserve">CL 73 28 B 17 </v>
      </c>
      <c r="G4381" s="30" t="str">
        <f>+'Categorias-9 feb-Depurado'!G4380</f>
        <v>169</v>
      </c>
      <c r="H4381" s="30" t="str">
        <f>+'Categorias-9 feb-Depurado'!H4380</f>
        <v>SER-21944</v>
      </c>
      <c r="I4381" s="107">
        <f>+'Categorias-9 feb-Depurado'!R4380</f>
        <v>7112834</v>
      </c>
      <c r="J4381" s="108">
        <f t="shared" si="280"/>
        <v>7112834</v>
      </c>
      <c r="K4381" s="107">
        <f t="shared" si="281"/>
        <v>38901.950580429235</v>
      </c>
      <c r="L4381" s="109">
        <f t="shared" si="282"/>
        <v>7151735.9505804293</v>
      </c>
      <c r="M4381" s="110">
        <f t="shared" si="283"/>
        <v>5.4521553739716305E-06</v>
      </c>
      <c r="N4381" s="33" t="s">
        <v>4892</v>
      </c>
      <c r="O4381" s="33">
        <f>+'Categorias-9 feb-Depurado'!Y4380</f>
        <v>1491.2070610186902</v>
      </c>
      <c r="P4381" s="111">
        <f>+'Categorias-9 feb-Depurado'!AC4380</f>
        <v>44890</v>
      </c>
      <c r="Q4381" s="111">
        <f>+'Categorias-9 feb-Depurado'!AE4380</f>
        <v>44950</v>
      </c>
      <c r="R4381" s="112" t="str">
        <f>+'Categorias-9 feb-Depurado'!AB4380</f>
        <v>Compras</v>
      </c>
    </row>
    <row r="4382" spans="2:18" s="1" customFormat="1" ht="14.5" hidden="1">
      <c r="B4382" s="57" t="str">
        <f>+'Categorias-9 feb-Depurado'!B4381</f>
        <v>SUMINISTROS INDUSTRIALES DE COLOMBIA SAS</v>
      </c>
      <c r="C4382" s="30" t="s">
        <v>4900</v>
      </c>
      <c r="D4382" s="31">
        <v>5</v>
      </c>
      <c r="E4382" s="30" t="str">
        <f>+'Categorias-9 feb-Depurado'!E4381</f>
        <v>860065726-8</v>
      </c>
      <c r="F4382" s="30" t="str">
        <f>+'Categorias-9 feb-Depurado'!F4381</f>
        <v xml:space="preserve">CL 73 28 B 17 </v>
      </c>
      <c r="G4382" s="30" t="str">
        <f>+'Categorias-9 feb-Depurado'!G4381</f>
        <v>169</v>
      </c>
      <c r="H4382" s="30" t="str">
        <f>+'Categorias-9 feb-Depurado'!H4381</f>
        <v>CI AL- 17186</v>
      </c>
      <c r="I4382" s="107">
        <f>+'Categorias-9 feb-Depurado'!R4381</f>
        <v>21219418</v>
      </c>
      <c r="J4382" s="108">
        <f t="shared" si="280"/>
        <v>21219418</v>
      </c>
      <c r="K4382" s="107">
        <f t="shared" si="281"/>
        <v>28954.320491767281</v>
      </c>
      <c r="L4382" s="109">
        <f t="shared" si="282"/>
        <v>21248372.320491768</v>
      </c>
      <c r="M4382" s="110">
        <f t="shared" si="283"/>
        <v>1.6198784202305035E-05</v>
      </c>
      <c r="N4382" s="33" t="s">
        <v>4892</v>
      </c>
      <c r="O4382" s="33">
        <f>+'Categorias-9 feb-Depurado'!Y4381</f>
        <v>4448.6551988008005</v>
      </c>
      <c r="P4382" s="111">
        <f>+'Categorias-9 feb-Depurado'!AC4381</f>
        <v>44902</v>
      </c>
      <c r="Q4382" s="111">
        <f>+'Categorias-9 feb-Depurado'!AE4381</f>
        <v>44962</v>
      </c>
      <c r="R4382" s="112" t="str">
        <f>+'Categorias-9 feb-Depurado'!AB4381</f>
        <v>Compras</v>
      </c>
    </row>
    <row r="4383" spans="2:18" s="1" customFormat="1" ht="14.5" hidden="1">
      <c r="B4383" s="57" t="str">
        <f>+'Categorias-9 feb-Depurado'!B4382</f>
        <v>SUMINISTROS INDUSTRIALES DE COLOMBIA SAS</v>
      </c>
      <c r="C4383" s="30" t="s">
        <v>4900</v>
      </c>
      <c r="D4383" s="31">
        <v>5</v>
      </c>
      <c r="E4383" s="30" t="str">
        <f>+'Categorias-9 feb-Depurado'!E4382</f>
        <v>860065726-8</v>
      </c>
      <c r="F4383" s="30" t="str">
        <f>+'Categorias-9 feb-Depurado'!F4382</f>
        <v xml:space="preserve">CL 73 28 B 17 </v>
      </c>
      <c r="G4383" s="30" t="str">
        <f>+'Categorias-9 feb-Depurado'!G4382</f>
        <v>169</v>
      </c>
      <c r="H4383" s="30" t="str">
        <f>+'Categorias-9 feb-Depurado'!H4382</f>
        <v>CI AL- 17185</v>
      </c>
      <c r="I4383" s="107">
        <f>+'Categorias-9 feb-Depurado'!R4382</f>
        <v>1655674</v>
      </c>
      <c r="J4383" s="108">
        <f t="shared" si="280"/>
        <v>1655674</v>
      </c>
      <c r="K4383" s="107">
        <f t="shared" si="281"/>
        <v>2259.2003053941585</v>
      </c>
      <c r="L4383" s="109">
        <f t="shared" si="282"/>
        <v>1657933.2003053941</v>
      </c>
      <c r="M4383" s="110">
        <f t="shared" si="283"/>
        <v>1.2639322075359081E-06</v>
      </c>
      <c r="N4383" s="33" t="s">
        <v>4892</v>
      </c>
      <c r="O4383" s="33">
        <f>+'Categorias-9 feb-Depurado'!Y4382</f>
        <v>347.11238298898286</v>
      </c>
      <c r="P4383" s="111">
        <f>+'Categorias-9 feb-Depurado'!AC4382</f>
        <v>44902</v>
      </c>
      <c r="Q4383" s="111">
        <f>+'Categorias-9 feb-Depurado'!AE4382</f>
        <v>44962</v>
      </c>
      <c r="R4383" s="112" t="str">
        <f>+'Categorias-9 feb-Depurado'!AB4382</f>
        <v>Compras</v>
      </c>
    </row>
    <row r="4384" spans="2:18" s="1" customFormat="1" ht="14.5" hidden="1">
      <c r="B4384" s="57" t="str">
        <f>+'Categorias-9 feb-Depurado'!B4383</f>
        <v>SUMINISTROS INDUSTRIALES DE COLOMBIA SAS</v>
      </c>
      <c r="C4384" s="30" t="s">
        <v>4900</v>
      </c>
      <c r="D4384" s="31">
        <v>5</v>
      </c>
      <c r="E4384" s="30" t="str">
        <f>+'Categorias-9 feb-Depurado'!E4383</f>
        <v>860065726-8</v>
      </c>
      <c r="F4384" s="30" t="str">
        <f>+'Categorias-9 feb-Depurado'!F4383</f>
        <v xml:space="preserve">CL 73 28 B 17 </v>
      </c>
      <c r="G4384" s="30" t="str">
        <f>+'Categorias-9 feb-Depurado'!G4383</f>
        <v>169</v>
      </c>
      <c r="H4384" s="30" t="str">
        <f>+'Categorias-9 feb-Depurado'!H4383</f>
        <v>CI AL- 17223</v>
      </c>
      <c r="I4384" s="107">
        <f>+'Categorias-9 feb-Depurado'!R4383</f>
        <v>11174754</v>
      </c>
      <c r="J4384" s="108">
        <f t="shared" si="280"/>
        <v>0</v>
      </c>
      <c r="K4384" s="107">
        <f t="shared" si="281"/>
        <v>0</v>
      </c>
      <c r="L4384" s="109">
        <f t="shared" si="282"/>
        <v>11174754</v>
      </c>
      <c r="M4384" s="110">
        <f t="shared" si="283"/>
        <v>8.5191197626593328E-06</v>
      </c>
      <c r="N4384" s="33" t="s">
        <v>4892</v>
      </c>
      <c r="O4384" s="33">
        <f>+'Categorias-9 feb-Depurado'!Y4383</f>
        <v>2342.7893958929526</v>
      </c>
      <c r="P4384" s="111">
        <f>+'Categorias-9 feb-Depurado'!AC4383</f>
        <v>44910</v>
      </c>
      <c r="Q4384" s="111">
        <f>+'Categorias-9 feb-Depurado'!AE4383</f>
        <v>44970</v>
      </c>
      <c r="R4384" s="112" t="str">
        <f>+'Categorias-9 feb-Depurado'!AB4383</f>
        <v>Compras</v>
      </c>
    </row>
    <row r="4385" spans="2:18" s="1" customFormat="1" ht="14.5" hidden="1">
      <c r="B4385" s="57" t="str">
        <f>+'Categorias-9 feb-Depurado'!B4384</f>
        <v>SUMINISTROS INDUSTRIALES DE COLOMBIA SAS</v>
      </c>
      <c r="C4385" s="30" t="s">
        <v>4900</v>
      </c>
      <c r="D4385" s="31">
        <v>5</v>
      </c>
      <c r="E4385" s="30" t="str">
        <f>+'Categorias-9 feb-Depurado'!E4384</f>
        <v>860065726-8</v>
      </c>
      <c r="F4385" s="30" t="str">
        <f>+'Categorias-9 feb-Depurado'!F4384</f>
        <v xml:space="preserve">CL 73 28 B 17 </v>
      </c>
      <c r="G4385" s="30" t="str">
        <f>+'Categorias-9 feb-Depurado'!G4384</f>
        <v>169</v>
      </c>
      <c r="H4385" s="30" t="str">
        <f>+'Categorias-9 feb-Depurado'!H4384</f>
        <v>SER- 22144</v>
      </c>
      <c r="I4385" s="107">
        <f>+'Categorias-9 feb-Depurado'!R4384</f>
        <v>2381191</v>
      </c>
      <c r="J4385" s="108">
        <f t="shared" si="280"/>
        <v>0</v>
      </c>
      <c r="K4385" s="107">
        <f t="shared" si="281"/>
        <v>0</v>
      </c>
      <c r="L4385" s="109">
        <f t="shared" si="282"/>
        <v>2381191</v>
      </c>
      <c r="M4385" s="110">
        <f t="shared" si="283"/>
        <v>1.8153107716524714E-06</v>
      </c>
      <c r="N4385" s="33" t="s">
        <v>4892</v>
      </c>
      <c r="O4385" s="33">
        <f>+'Categorias-9 feb-Depurado'!Y4384</f>
        <v>499.21716615826489</v>
      </c>
      <c r="P4385" s="111">
        <f>+'Categorias-9 feb-Depurado'!AC4384</f>
        <v>44910</v>
      </c>
      <c r="Q4385" s="111">
        <f>+'Categorias-9 feb-Depurado'!AE4384</f>
        <v>44970</v>
      </c>
      <c r="R4385" s="112" t="str">
        <f>+'Categorias-9 feb-Depurado'!AB4384</f>
        <v>Compras</v>
      </c>
    </row>
    <row r="4386" spans="2:18" s="1" customFormat="1" ht="14.5" hidden="1">
      <c r="B4386" s="57" t="str">
        <f>+'Categorias-9 feb-Depurado'!B4385</f>
        <v>SUMINISTROS INDUSTRIALES DE COLOMBIA SAS</v>
      </c>
      <c r="C4386" s="30" t="s">
        <v>4900</v>
      </c>
      <c r="D4386" s="31">
        <v>5</v>
      </c>
      <c r="E4386" s="30" t="str">
        <f>+'Categorias-9 feb-Depurado'!E4385</f>
        <v>860065726-8</v>
      </c>
      <c r="F4386" s="30" t="str">
        <f>+'Categorias-9 feb-Depurado'!F4385</f>
        <v xml:space="preserve">CL 73 28 B 17 </v>
      </c>
      <c r="G4386" s="30" t="str">
        <f>+'Categorias-9 feb-Depurado'!G4385</f>
        <v>169</v>
      </c>
      <c r="H4386" s="30" t="str">
        <f>+'Categorias-9 feb-Depurado'!H4385</f>
        <v>CI AL- 17224</v>
      </c>
      <c r="I4386" s="107">
        <f>+'Categorias-9 feb-Depurado'!R4385</f>
        <v>5623563</v>
      </c>
      <c r="J4386" s="108">
        <f t="shared" si="280"/>
        <v>0</v>
      </c>
      <c r="K4386" s="107">
        <f t="shared" si="281"/>
        <v>0</v>
      </c>
      <c r="L4386" s="109">
        <f t="shared" si="282"/>
        <v>5623563</v>
      </c>
      <c r="M4386" s="110">
        <f t="shared" si="283"/>
        <v>4.2871464275508712E-06</v>
      </c>
      <c r="N4386" s="33" t="s">
        <v>4892</v>
      </c>
      <c r="O4386" s="33">
        <f>+'Categorias-9 feb-Depurado'!Y4385</f>
        <v>1178.9811000345921</v>
      </c>
      <c r="P4386" s="111">
        <f>+'Categorias-9 feb-Depurado'!AC4385</f>
        <v>44910</v>
      </c>
      <c r="Q4386" s="111">
        <f>+'Categorias-9 feb-Depurado'!AE4385</f>
        <v>44970</v>
      </c>
      <c r="R4386" s="112" t="str">
        <f>+'Categorias-9 feb-Depurado'!AB4385</f>
        <v>Compras</v>
      </c>
    </row>
    <row r="4387" spans="2:18" s="1" customFormat="1" ht="14.5" hidden="1">
      <c r="B4387" s="57" t="str">
        <f>+'Categorias-9 feb-Depurado'!B4386</f>
        <v>SUMINISTROS INDUSTRIALES DE COLOMBIA SAS</v>
      </c>
      <c r="C4387" s="30" t="s">
        <v>4900</v>
      </c>
      <c r="D4387" s="31">
        <v>5</v>
      </c>
      <c r="E4387" s="30" t="str">
        <f>+'Categorias-9 feb-Depurado'!E4386</f>
        <v>860065726-8</v>
      </c>
      <c r="F4387" s="30" t="str">
        <f>+'Categorias-9 feb-Depurado'!F4386</f>
        <v xml:space="preserve">CL 73 28 B 17 </v>
      </c>
      <c r="G4387" s="30" t="str">
        <f>+'Categorias-9 feb-Depurado'!G4386</f>
        <v>169</v>
      </c>
      <c r="H4387" s="30" t="str">
        <f>+'Categorias-9 feb-Depurado'!H4386</f>
        <v>SER- 22165</v>
      </c>
      <c r="I4387" s="107">
        <f>+'Categorias-9 feb-Depurado'!R4386</f>
        <v>3179690</v>
      </c>
      <c r="J4387" s="108">
        <f t="shared" si="280"/>
        <v>0</v>
      </c>
      <c r="K4387" s="107">
        <f t="shared" si="281"/>
        <v>0</v>
      </c>
      <c r="L4387" s="109">
        <f t="shared" si="282"/>
        <v>3179690</v>
      </c>
      <c r="M4387" s="110">
        <f t="shared" si="283"/>
        <v>2.4240497748881322E-06</v>
      </c>
      <c r="N4387" s="33" t="s">
        <v>4892</v>
      </c>
      <c r="O4387" s="33">
        <f>+'Categorias-9 feb-Depurado'!Y4386</f>
        <v>666.62264012495143</v>
      </c>
      <c r="P4387" s="111">
        <f>+'Categorias-9 feb-Depurado'!AC4386</f>
        <v>44916</v>
      </c>
      <c r="Q4387" s="111">
        <f>+'Categorias-9 feb-Depurado'!AE4386</f>
        <v>44976</v>
      </c>
      <c r="R4387" s="112" t="str">
        <f>+'Categorias-9 feb-Depurado'!AB4386</f>
        <v>Compras</v>
      </c>
    </row>
    <row r="4388" spans="2:18" s="1" customFormat="1" ht="14.5" hidden="1">
      <c r="B4388" s="57" t="str">
        <f>+'Categorias-9 feb-Depurado'!B4387</f>
        <v>SUMINISTROS INDUSTRIALES DE COLOMBIA SAS</v>
      </c>
      <c r="C4388" s="30" t="s">
        <v>4900</v>
      </c>
      <c r="D4388" s="31">
        <v>5</v>
      </c>
      <c r="E4388" s="30" t="str">
        <f>+'Categorias-9 feb-Depurado'!E4387</f>
        <v>860065726-8</v>
      </c>
      <c r="F4388" s="30" t="str">
        <f>+'Categorias-9 feb-Depurado'!F4387</f>
        <v xml:space="preserve">CL 73 28 B 17 </v>
      </c>
      <c r="G4388" s="30" t="str">
        <f>+'Categorias-9 feb-Depurado'!G4387</f>
        <v>169</v>
      </c>
      <c r="H4388" s="30" t="str">
        <f>+'Categorias-9 feb-Depurado'!H4387</f>
        <v>CIAL17261</v>
      </c>
      <c r="I4388" s="107">
        <f>+'Categorias-9 feb-Depurado'!R4387</f>
        <v>1564626</v>
      </c>
      <c r="J4388" s="108">
        <f t="shared" si="280"/>
        <v>0</v>
      </c>
      <c r="K4388" s="107">
        <f t="shared" si="281"/>
        <v>0</v>
      </c>
      <c r="L4388" s="109">
        <f t="shared" si="282"/>
        <v>1564626</v>
      </c>
      <c r="M4388" s="110">
        <f t="shared" si="283"/>
        <v>1.1927990788674743E-06</v>
      </c>
      <c r="N4388" s="33" t="s">
        <v>4892</v>
      </c>
      <c r="O4388" s="33">
        <f>+'Categorias-9 feb-Depurado'!Y4387</f>
        <v>328.02415170288373</v>
      </c>
      <c r="P4388" s="111">
        <f>+'Categorias-9 feb-Depurado'!AC4387</f>
        <v>44946</v>
      </c>
      <c r="Q4388" s="111">
        <f>+'Categorias-9 feb-Depurado'!AE4387</f>
        <v>45006</v>
      </c>
      <c r="R4388" s="112" t="str">
        <f>+'Categorias-9 feb-Depurado'!AB4387</f>
        <v>Compras</v>
      </c>
    </row>
    <row r="4389" spans="2:18" s="1" customFormat="1" ht="14.5" hidden="1">
      <c r="B4389" s="57" t="str">
        <f>+'Categorias-9 feb-Depurado'!B4388</f>
        <v>SUMINISTROS INDUSTRIALES DE COLOMBIA SAS</v>
      </c>
      <c r="C4389" s="30" t="s">
        <v>4900</v>
      </c>
      <c r="D4389" s="31">
        <v>5</v>
      </c>
      <c r="E4389" s="30" t="str">
        <f>+'Categorias-9 feb-Depurado'!E4388</f>
        <v>860065726-8</v>
      </c>
      <c r="F4389" s="30" t="str">
        <f>+'Categorias-9 feb-Depurado'!F4388</f>
        <v xml:space="preserve">CL 73 28 B 17 </v>
      </c>
      <c r="G4389" s="30" t="str">
        <f>+'Categorias-9 feb-Depurado'!G4388</f>
        <v>169</v>
      </c>
      <c r="H4389" s="30" t="str">
        <f>+'Categorias-9 feb-Depurado'!H4388</f>
        <v>CIAL17262</v>
      </c>
      <c r="I4389" s="107">
        <f>+'Categorias-9 feb-Depurado'!R4388</f>
        <v>1049220</v>
      </c>
      <c r="J4389" s="108">
        <f t="shared" si="280"/>
        <v>0</v>
      </c>
      <c r="K4389" s="107">
        <f t="shared" si="281"/>
        <v>0</v>
      </c>
      <c r="L4389" s="109">
        <f t="shared" si="282"/>
        <v>1049220</v>
      </c>
      <c r="M4389" s="110">
        <f t="shared" si="283"/>
        <v>7.9987719079788472E-07</v>
      </c>
      <c r="N4389" s="33" t="s">
        <v>4892</v>
      </c>
      <c r="O4389" s="33">
        <f>+'Categorias-9 feb-Depurado'!Y4388</f>
        <v>219.96918142079937</v>
      </c>
      <c r="P4389" s="111">
        <f>+'Categorias-9 feb-Depurado'!AC4388</f>
        <v>44946</v>
      </c>
      <c r="Q4389" s="111">
        <f>+'Categorias-9 feb-Depurado'!AE4388</f>
        <v>45006</v>
      </c>
      <c r="R4389" s="112" t="str">
        <f>+'Categorias-9 feb-Depurado'!AB4388</f>
        <v>Compras</v>
      </c>
    </row>
    <row r="4390" spans="2:18" s="1" customFormat="1" ht="14.5" hidden="1">
      <c r="B4390" s="57" t="str">
        <f>+'Categorias-9 feb-Depurado'!B4389</f>
        <v>SUMINISTROS INDUSTRIALES DE COLOMBIA SAS</v>
      </c>
      <c r="C4390" s="30" t="s">
        <v>4900</v>
      </c>
      <c r="D4390" s="31">
        <v>5</v>
      </c>
      <c r="E4390" s="30" t="str">
        <f>+'Categorias-9 feb-Depurado'!E4389</f>
        <v>860065726-8</v>
      </c>
      <c r="F4390" s="30" t="str">
        <f>+'Categorias-9 feb-Depurado'!F4389</f>
        <v xml:space="preserve">CL 73 28 B 17 </v>
      </c>
      <c r="G4390" s="30" t="str">
        <f>+'Categorias-9 feb-Depurado'!G4389</f>
        <v>169</v>
      </c>
      <c r="H4390" s="30" t="str">
        <f>+'Categorias-9 feb-Depurado'!H4389</f>
        <v>SER-22262</v>
      </c>
      <c r="I4390" s="107">
        <f>+'Categorias-9 feb-Depurado'!R4389</f>
        <v>309844</v>
      </c>
      <c r="J4390" s="108">
        <f t="shared" si="280"/>
        <v>0</v>
      </c>
      <c r="K4390" s="107">
        <f t="shared" si="281"/>
        <v>0</v>
      </c>
      <c r="L4390" s="109">
        <f t="shared" si="282"/>
        <v>309844</v>
      </c>
      <c r="M4390" s="110">
        <f t="shared" si="283"/>
        <v>2.3621085025598046E-07</v>
      </c>
      <c r="N4390" s="33" t="s">
        <v>4892</v>
      </c>
      <c r="O4390" s="33">
        <f>+'Categorias-9 feb-Depurado'!Y4389</f>
        <v>64.95885614851619</v>
      </c>
      <c r="P4390" s="111">
        <f>+'Categorias-9 feb-Depurado'!AC4389</f>
        <v>44951</v>
      </c>
      <c r="Q4390" s="111">
        <f>+'Categorias-9 feb-Depurado'!AE4389</f>
        <v>45011</v>
      </c>
      <c r="R4390" s="112" t="str">
        <f>+'Categorias-9 feb-Depurado'!AB4389</f>
        <v>Compras</v>
      </c>
    </row>
    <row r="4391" spans="2:18" s="1" customFormat="1" ht="14.5" hidden="1">
      <c r="B4391" s="57" t="str">
        <f>+'Categorias-9 feb-Depurado'!B4390</f>
        <v>SUMINISTROS INDUSTRIALES DE COLOMBIA SAS</v>
      </c>
      <c r="C4391" s="30" t="s">
        <v>4900</v>
      </c>
      <c r="D4391" s="31">
        <v>5</v>
      </c>
      <c r="E4391" s="30" t="str">
        <f>+'Categorias-9 feb-Depurado'!E4390</f>
        <v>860065726-8</v>
      </c>
      <c r="F4391" s="30" t="str">
        <f>+'Categorias-9 feb-Depurado'!F4390</f>
        <v xml:space="preserve">CL 73 28 B 17 </v>
      </c>
      <c r="G4391" s="30" t="str">
        <f>+'Categorias-9 feb-Depurado'!G4390</f>
        <v>169</v>
      </c>
      <c r="H4391" s="30" t="str">
        <f>+'Categorias-9 feb-Depurado'!H4390</f>
        <v>SER22327</v>
      </c>
      <c r="I4391" s="107">
        <f>+'Categorias-9 feb-Depurado'!R4390</f>
        <v>300270</v>
      </c>
      <c r="J4391" s="108">
        <f t="shared" si="280"/>
        <v>0</v>
      </c>
      <c r="K4391" s="107">
        <f t="shared" si="281"/>
        <v>0</v>
      </c>
      <c r="L4391" s="109">
        <f t="shared" si="282"/>
        <v>300270</v>
      </c>
      <c r="M4391" s="110">
        <f t="shared" si="283"/>
        <v>2.2891207190187078E-07</v>
      </c>
      <c r="N4391" s="33" t="s">
        <v>4892</v>
      </c>
      <c r="O4391" s="33">
        <f>+'Categorias-9 feb-Depurado'!Y4390</f>
        <v>62.951665146702723</v>
      </c>
      <c r="P4391" s="111">
        <f>+'Categorias-9 feb-Depurado'!AC4390</f>
        <v>44963</v>
      </c>
      <c r="Q4391" s="111">
        <f>+'Categorias-9 feb-Depurado'!AE4390</f>
        <v>45023</v>
      </c>
      <c r="R4391" s="112" t="str">
        <f>+'Categorias-9 feb-Depurado'!AB4390</f>
        <v>Compras</v>
      </c>
    </row>
    <row r="4392" spans="2:18" s="1" customFormat="1" ht="14.5" hidden="1">
      <c r="B4392" s="57" t="str">
        <f>+'Categorias-9 feb-Depurado'!B4391</f>
        <v>UNIVERSIDAD EAFIT</v>
      </c>
      <c r="C4392" s="30" t="s">
        <v>4900</v>
      </c>
      <c r="D4392" s="31">
        <v>5</v>
      </c>
      <c r="E4392" s="30" t="str">
        <f>+'Categorias-9 feb-Depurado'!E4391</f>
        <v>890901389-5</v>
      </c>
      <c r="F4392" s="30" t="str">
        <f>+'Categorias-9 feb-Depurado'!F4391</f>
        <v>CR 49 7 SUR 50</v>
      </c>
      <c r="G4392" s="30" t="str">
        <f>+'Categorias-9 feb-Depurado'!G4391</f>
        <v>169</v>
      </c>
      <c r="H4392" s="30" t="str">
        <f>+'Categorias-9 feb-Depurado'!H4391</f>
        <v>032 8858</v>
      </c>
      <c r="I4392" s="107">
        <f>+'Categorias-9 feb-Depurado'!R4391</f>
        <v>25035654</v>
      </c>
      <c r="J4392" s="108">
        <f t="shared" si="280"/>
        <v>25035654</v>
      </c>
      <c r="K4392" s="107">
        <f t="shared" si="281"/>
        <v>439069.87756685901</v>
      </c>
      <c r="L4392" s="109">
        <f t="shared" si="282"/>
        <v>25474723.877566859</v>
      </c>
      <c r="M4392" s="110">
        <f t="shared" si="283"/>
        <v>1.9420760728483994E-05</v>
      </c>
      <c r="N4392" s="33" t="s">
        <v>4892</v>
      </c>
      <c r="O4392" s="33">
        <f>+'Categorias-9 feb-Depurado'!Y4391</f>
        <v>5248.7298342715176</v>
      </c>
      <c r="P4392" s="111">
        <f>+'Categorias-9 feb-Depurado'!AC4391</f>
        <v>44855</v>
      </c>
      <c r="Q4392" s="111">
        <f>+'Categorias-9 feb-Depurado'!AE4391</f>
        <v>44915</v>
      </c>
      <c r="R4392" s="112" t="str">
        <f>+'Categorias-9 feb-Depurado'!AB4391</f>
        <v>Educacion</v>
      </c>
    </row>
    <row r="4393" spans="2:18" s="1" customFormat="1" ht="14.5" hidden="1">
      <c r="B4393" s="57" t="str">
        <f>+'Categorias-9 feb-Depurado'!B4392</f>
        <v>UNIVERSIDAD EAFIT</v>
      </c>
      <c r="C4393" s="30" t="s">
        <v>4900</v>
      </c>
      <c r="D4393" s="31">
        <v>5</v>
      </c>
      <c r="E4393" s="30" t="str">
        <f>+'Categorias-9 feb-Depurado'!E4392</f>
        <v>890901389-5</v>
      </c>
      <c r="F4393" s="30" t="str">
        <f>+'Categorias-9 feb-Depurado'!F4392</f>
        <v>CR 49 7 SUR 50</v>
      </c>
      <c r="G4393" s="30" t="str">
        <f>+'Categorias-9 feb-Depurado'!G4392</f>
        <v>169</v>
      </c>
      <c r="H4393" s="30" t="str">
        <f>+'Categorias-9 feb-Depurado'!H4392</f>
        <v>032 9282</v>
      </c>
      <c r="I4393" s="107">
        <f>+'Categorias-9 feb-Depurado'!R4392</f>
        <v>3588000</v>
      </c>
      <c r="J4393" s="108">
        <f t="shared" si="280"/>
        <v>3588000</v>
      </c>
      <c r="K4393" s="107">
        <f t="shared" si="281"/>
        <v>28242.799378428739</v>
      </c>
      <c r="L4393" s="109">
        <f t="shared" si="282"/>
        <v>3616242.7993784286</v>
      </c>
      <c r="M4393" s="110">
        <f t="shared" si="283"/>
        <v>2.756857600512663E-06</v>
      </c>
      <c r="N4393" s="33" t="s">
        <v>4892</v>
      </c>
      <c r="O4393" s="33">
        <f>+'Categorias-9 feb-Depurado'!Y4392</f>
        <v>752.2249127331047</v>
      </c>
      <c r="P4393" s="111">
        <f>+'Categorias-9 feb-Depurado'!AC4392</f>
        <v>44883</v>
      </c>
      <c r="Q4393" s="111">
        <f>+'Categorias-9 feb-Depurado'!AE4392</f>
        <v>44943</v>
      </c>
      <c r="R4393" s="112" t="str">
        <f>+'Categorias-9 feb-Depurado'!AB4392</f>
        <v>Educacion</v>
      </c>
    </row>
    <row r="4394" spans="2:18" s="1" customFormat="1" ht="14.5" hidden="1">
      <c r="B4394" s="57" t="str">
        <f>+'Categorias-9 feb-Depurado'!B4393</f>
        <v>UNIVERSIDAD EAFIT</v>
      </c>
      <c r="C4394" s="30" t="s">
        <v>4900</v>
      </c>
      <c r="D4394" s="31">
        <v>5</v>
      </c>
      <c r="E4394" s="30" t="str">
        <f>+'Categorias-9 feb-Depurado'!E4393</f>
        <v>890901389-5</v>
      </c>
      <c r="F4394" s="30" t="str">
        <f>+'Categorias-9 feb-Depurado'!F4393</f>
        <v>CR 49 7 SUR 50</v>
      </c>
      <c r="G4394" s="30" t="str">
        <f>+'Categorias-9 feb-Depurado'!G4393</f>
        <v>169</v>
      </c>
      <c r="H4394" s="30" t="str">
        <f>+'Categorias-9 feb-Depurado'!H4393</f>
        <v>032 9624</v>
      </c>
      <c r="I4394" s="107">
        <f>+'Categorias-9 feb-Depurado'!R4393</f>
        <v>19690000</v>
      </c>
      <c r="J4394" s="108">
        <f t="shared" si="280"/>
        <v>0</v>
      </c>
      <c r="K4394" s="107">
        <f t="shared" si="281"/>
        <v>0</v>
      </c>
      <c r="L4394" s="109">
        <f t="shared" si="282"/>
        <v>19690000</v>
      </c>
      <c r="M4394" s="110">
        <f t="shared" si="283"/>
        <v>1.5010752641781849E-05</v>
      </c>
      <c r="N4394" s="33" t="s">
        <v>4892</v>
      </c>
      <c r="O4394" s="33">
        <f>+'Categorias-9 feb-Depurado'!Y4393</f>
        <v>4128.0124112917592</v>
      </c>
      <c r="P4394" s="111">
        <f>+'Categorias-9 feb-Depurado'!AC4393</f>
        <v>44909</v>
      </c>
      <c r="Q4394" s="111">
        <f>+'Categorias-9 feb-Depurado'!AE4393</f>
        <v>44969</v>
      </c>
      <c r="R4394" s="112" t="str">
        <f>+'Categorias-9 feb-Depurado'!AB4393</f>
        <v>Educacion</v>
      </c>
    </row>
    <row r="4395" spans="2:18" s="1" customFormat="1" ht="14.5" hidden="1">
      <c r="B4395" s="57" t="str">
        <f>+'Categorias-9 feb-Depurado'!B4394</f>
        <v>AEROTURBO DE COLOMBIA SAS</v>
      </c>
      <c r="C4395" s="30" t="s">
        <v>4900</v>
      </c>
      <c r="D4395" s="31">
        <v>5</v>
      </c>
      <c r="E4395" s="30" t="str">
        <f>+'Categorias-9 feb-Depurado'!E4394</f>
        <v>860065793-1</v>
      </c>
      <c r="F4395" s="30" t="str">
        <f>+'Categorias-9 feb-Depurado'!F4394</f>
        <v xml:space="preserve">CR 100 25 F 09 </v>
      </c>
      <c r="G4395" s="30" t="str">
        <f>+'Categorias-9 feb-Depurado'!G4394</f>
        <v>BOGOTA</v>
      </c>
      <c r="H4395" s="30" t="str">
        <f>+'Categorias-9 feb-Depurado'!H4394</f>
        <v>AERO 41594</v>
      </c>
      <c r="I4395" s="107">
        <f>+'Categorias-9 feb-Depurado'!R4394</f>
        <v>5462469</v>
      </c>
      <c r="J4395" s="108">
        <f t="shared" si="280"/>
        <v>5462469</v>
      </c>
      <c r="K4395" s="107">
        <f t="shared" si="281"/>
        <v>375458.72916862631</v>
      </c>
      <c r="L4395" s="109">
        <f t="shared" si="282"/>
        <v>5837927.7291686265</v>
      </c>
      <c r="M4395" s="110">
        <f t="shared" si="283"/>
        <v>4.450568262221913E-06</v>
      </c>
      <c r="N4395" s="33" t="s">
        <v>4892</v>
      </c>
      <c r="O4395" s="33">
        <f>+'Categorias-9 feb-Depurado'!Y4394</f>
        <v>1145.2077109343061</v>
      </c>
      <c r="P4395" s="111">
        <f>+'Categorias-9 feb-Depurado'!AC4394</f>
        <v>44726</v>
      </c>
      <c r="Q4395" s="111">
        <f>+'Categorias-9 feb-Depurado'!AE4394</f>
        <v>44771</v>
      </c>
      <c r="R4395" s="112" t="str">
        <f>+'Categorias-9 feb-Depurado'!AB4394</f>
        <v>Compras</v>
      </c>
    </row>
    <row r="4396" spans="2:18" s="1" customFormat="1" ht="14.5" hidden="1">
      <c r="B4396" s="57" t="str">
        <f>+'Categorias-9 feb-Depurado'!B4395</f>
        <v>AEROTURBO DE COLOMBIA SAS</v>
      </c>
      <c r="C4396" s="30" t="s">
        <v>4900</v>
      </c>
      <c r="D4396" s="31">
        <v>5</v>
      </c>
      <c r="E4396" s="30" t="str">
        <f>+'Categorias-9 feb-Depurado'!E4395</f>
        <v>860065793-1</v>
      </c>
      <c r="F4396" s="30" t="str">
        <f>+'Categorias-9 feb-Depurado'!F4395</f>
        <v xml:space="preserve">CR 100 25 F 09 </v>
      </c>
      <c r="G4396" s="30" t="str">
        <f>+'Categorias-9 feb-Depurado'!G4395</f>
        <v>BOGOTA</v>
      </c>
      <c r="H4396" s="30" t="str">
        <f>+'Categorias-9 feb-Depurado'!H4395</f>
        <v>AERO 41678</v>
      </c>
      <c r="I4396" s="107">
        <f>+'Categorias-9 feb-Depurado'!R4395</f>
        <v>4424011</v>
      </c>
      <c r="J4396" s="108">
        <f t="shared" si="280"/>
        <v>4424011</v>
      </c>
      <c r="K4396" s="107">
        <f t="shared" si="281"/>
        <v>224174.29612027094</v>
      </c>
      <c r="L4396" s="109">
        <f t="shared" si="282"/>
        <v>4648185.2961202711</v>
      </c>
      <c r="M4396" s="110">
        <f t="shared" si="283"/>
        <v>3.5435632155017217E-06</v>
      </c>
      <c r="N4396" s="33" t="s">
        <v>4892</v>
      </c>
      <c r="O4396" s="33">
        <f>+'Categorias-9 feb-Depurado'!Y4395</f>
        <v>927.4947849513087</v>
      </c>
      <c r="P4396" s="111">
        <f>+'Categorias-9 feb-Depurado'!AC4395</f>
        <v>44776</v>
      </c>
      <c r="Q4396" s="111">
        <f>+'Categorias-9 feb-Depurado'!AE4395</f>
        <v>44821</v>
      </c>
      <c r="R4396" s="112" t="str">
        <f>+'Categorias-9 feb-Depurado'!AB4395</f>
        <v>Compras</v>
      </c>
    </row>
    <row r="4397" spans="2:18" s="1" customFormat="1" ht="14.5" hidden="1">
      <c r="B4397" s="57" t="str">
        <f>+'Categorias-9 feb-Depurado'!B4396</f>
        <v>AEROTURBO DE COLOMBIA SAS</v>
      </c>
      <c r="C4397" s="30" t="s">
        <v>4900</v>
      </c>
      <c r="D4397" s="31">
        <v>5</v>
      </c>
      <c r="E4397" s="30" t="str">
        <f>+'Categorias-9 feb-Depurado'!E4396</f>
        <v>860065793-1</v>
      </c>
      <c r="F4397" s="30" t="str">
        <f>+'Categorias-9 feb-Depurado'!F4396</f>
        <v xml:space="preserve">CR 100 25 F 09 </v>
      </c>
      <c r="G4397" s="30" t="str">
        <f>+'Categorias-9 feb-Depurado'!G4396</f>
        <v>BOGOTA</v>
      </c>
      <c r="H4397" s="30" t="str">
        <f>+'Categorias-9 feb-Depurado'!H4396</f>
        <v>AERO 41686</v>
      </c>
      <c r="I4397" s="107">
        <f>+'Categorias-9 feb-Depurado'!R4396</f>
        <v>3513414</v>
      </c>
      <c r="J4397" s="108">
        <f t="shared" si="280"/>
        <v>3513414</v>
      </c>
      <c r="K4397" s="107">
        <f t="shared" si="281"/>
        <v>167978.83523633989</v>
      </c>
      <c r="L4397" s="109">
        <f t="shared" si="282"/>
        <v>3681392.8352363398</v>
      </c>
      <c r="M4397" s="110">
        <f t="shared" si="283"/>
        <v>2.8065249988298962E-06</v>
      </c>
      <c r="N4397" s="33" t="s">
        <v>4892</v>
      </c>
      <c r="O4397" s="33">
        <f>+'Categorias-9 feb-Depurado'!Y4396</f>
        <v>736.58794301707599</v>
      </c>
      <c r="P4397" s="111">
        <f>+'Categorias-9 feb-Depurado'!AC4396</f>
        <v>44784</v>
      </c>
      <c r="Q4397" s="111">
        <f>+'Categorias-9 feb-Depurado'!AE4396</f>
        <v>44829</v>
      </c>
      <c r="R4397" s="112" t="str">
        <f>+'Categorias-9 feb-Depurado'!AB4396</f>
        <v>Compras</v>
      </c>
    </row>
    <row r="4398" spans="2:18" s="1" customFormat="1" ht="14.5" hidden="1">
      <c r="B4398" s="57" t="str">
        <f>+'Categorias-9 feb-Depurado'!B4397</f>
        <v>AEROTURBO DE COLOMBIA SAS</v>
      </c>
      <c r="C4398" s="30" t="s">
        <v>4900</v>
      </c>
      <c r="D4398" s="31">
        <v>5</v>
      </c>
      <c r="E4398" s="30" t="str">
        <f>+'Categorias-9 feb-Depurado'!E4397</f>
        <v>860065793-1</v>
      </c>
      <c r="F4398" s="30" t="str">
        <f>+'Categorias-9 feb-Depurado'!F4397</f>
        <v xml:space="preserve">CR 100 25 F 09 </v>
      </c>
      <c r="G4398" s="30" t="str">
        <f>+'Categorias-9 feb-Depurado'!G4397</f>
        <v>BOGOTA</v>
      </c>
      <c r="H4398" s="30" t="str">
        <f>+'Categorias-9 feb-Depurado'!H4397</f>
        <v>AERO 41755</v>
      </c>
      <c r="I4398" s="107">
        <f>+'Categorias-9 feb-Depurado'!R4397</f>
        <v>2470508</v>
      </c>
      <c r="J4398" s="108">
        <f t="shared" si="280"/>
        <v>2470508</v>
      </c>
      <c r="K4398" s="107">
        <f t="shared" si="281"/>
        <v>76971.834438139471</v>
      </c>
      <c r="L4398" s="109">
        <f t="shared" si="282"/>
        <v>2547479.8344381396</v>
      </c>
      <c r="M4398" s="110">
        <f t="shared" si="283"/>
        <v>1.9420817498566931E-06</v>
      </c>
      <c r="N4398" s="33" t="s">
        <v>4892</v>
      </c>
      <c r="O4398" s="33">
        <f>+'Categorias-9 feb-Depurado'!Y4397</f>
        <v>517.94249295051202</v>
      </c>
      <c r="P4398" s="111">
        <f>+'Categorias-9 feb-Depurado'!AC4397</f>
        <v>44831</v>
      </c>
      <c r="Q4398" s="111">
        <f>+'Categorias-9 feb-Depurado'!AE4397</f>
        <v>44876</v>
      </c>
      <c r="R4398" s="112" t="str">
        <f>+'Categorias-9 feb-Depurado'!AB4397</f>
        <v>Compras</v>
      </c>
    </row>
    <row r="4399" spans="2:18" s="1" customFormat="1" ht="14.5" hidden="1">
      <c r="B4399" s="57" t="str">
        <f>+'Categorias-9 feb-Depurado'!B4398</f>
        <v>AEROTURBO DE COLOMBIA SAS</v>
      </c>
      <c r="C4399" s="30" t="s">
        <v>4900</v>
      </c>
      <c r="D4399" s="31">
        <v>5</v>
      </c>
      <c r="E4399" s="30" t="str">
        <f>+'Categorias-9 feb-Depurado'!E4398</f>
        <v>860065793-1</v>
      </c>
      <c r="F4399" s="30" t="str">
        <f>+'Categorias-9 feb-Depurado'!F4398</f>
        <v xml:space="preserve">CR 100 25 F 09 </v>
      </c>
      <c r="G4399" s="30" t="str">
        <f>+'Categorias-9 feb-Depurado'!G4398</f>
        <v>BOGOTA</v>
      </c>
      <c r="H4399" s="30" t="str">
        <f>+'Categorias-9 feb-Depurado'!H4398</f>
        <v>AERO 41760</v>
      </c>
      <c r="I4399" s="107">
        <f>+'Categorias-9 feb-Depurado'!R4398</f>
        <v>7334808</v>
      </c>
      <c r="J4399" s="108">
        <f t="shared" si="280"/>
        <v>7334808</v>
      </c>
      <c r="K4399" s="107">
        <f t="shared" si="281"/>
        <v>207926.84906435834</v>
      </c>
      <c r="L4399" s="109">
        <f t="shared" si="282"/>
        <v>7542734.8490643585</v>
      </c>
      <c r="M4399" s="110">
        <f t="shared" si="283"/>
        <v>5.7502349955232517E-06</v>
      </c>
      <c r="N4399" s="33" t="s">
        <v>4892</v>
      </c>
      <c r="O4399" s="33">
        <f>+'Categorias-9 feb-Depurado'!Y4398</f>
        <v>1537.7439542123966</v>
      </c>
      <c r="P4399" s="111">
        <f>+'Categorias-9 feb-Depurado'!AC4398</f>
        <v>44839</v>
      </c>
      <c r="Q4399" s="111">
        <f>+'Categorias-9 feb-Depurado'!AE4398</f>
        <v>44884</v>
      </c>
      <c r="R4399" s="112" t="str">
        <f>+'Categorias-9 feb-Depurado'!AB4398</f>
        <v>Compras</v>
      </c>
    </row>
    <row r="4400" spans="2:18" s="1" customFormat="1" ht="14.5" hidden="1">
      <c r="B4400" s="57" t="str">
        <f>+'Categorias-9 feb-Depurado'!B4399</f>
        <v>AEROTURBO DE COLOMBIA SAS</v>
      </c>
      <c r="C4400" s="30" t="s">
        <v>4900</v>
      </c>
      <c r="D4400" s="31">
        <v>5</v>
      </c>
      <c r="E4400" s="30" t="str">
        <f>+'Categorias-9 feb-Depurado'!E4399</f>
        <v>860065793-1</v>
      </c>
      <c r="F4400" s="30" t="str">
        <f>+'Categorias-9 feb-Depurado'!F4399</f>
        <v xml:space="preserve">CR 100 25 F 09 </v>
      </c>
      <c r="G4400" s="30" t="str">
        <f>+'Categorias-9 feb-Depurado'!G4399</f>
        <v>BOGOTA</v>
      </c>
      <c r="H4400" s="30" t="str">
        <f>+'Categorias-9 feb-Depurado'!H4399</f>
        <v>AERO 41792</v>
      </c>
      <c r="I4400" s="107">
        <f>+'Categorias-9 feb-Depurado'!R4399</f>
        <v>3732446</v>
      </c>
      <c r="J4400" s="108">
        <f t="shared" si="280"/>
        <v>3732446</v>
      </c>
      <c r="K4400" s="107">
        <f t="shared" si="281"/>
        <v>79727.223005507447</v>
      </c>
      <c r="L4400" s="109">
        <f t="shared" si="282"/>
        <v>3812173.2230055076</v>
      </c>
      <c r="M4400" s="110">
        <f t="shared" si="283"/>
        <v>2.906225966386996E-06</v>
      </c>
      <c r="N4400" s="33" t="s">
        <v>4892</v>
      </c>
      <c r="O4400" s="33">
        <f>+'Categorias-9 feb-Depurado'!Y4399</f>
        <v>782.50804532637289</v>
      </c>
      <c r="P4400" s="111">
        <f>+'Categorias-9 feb-Depurado'!AC4399</f>
        <v>44859</v>
      </c>
      <c r="Q4400" s="111">
        <f>+'Categorias-9 feb-Depurado'!AE4399</f>
        <v>44904</v>
      </c>
      <c r="R4400" s="112" t="str">
        <f>+'Categorias-9 feb-Depurado'!AB4399</f>
        <v>Compras</v>
      </c>
    </row>
    <row r="4401" spans="2:18" s="1" customFormat="1" ht="14.5" hidden="1">
      <c r="B4401" s="57" t="str">
        <f>+'Categorias-9 feb-Depurado'!B4400</f>
        <v>AEROTURBO DE COLOMBIA SAS</v>
      </c>
      <c r="C4401" s="30" t="s">
        <v>4900</v>
      </c>
      <c r="D4401" s="31">
        <v>5</v>
      </c>
      <c r="E4401" s="30" t="str">
        <f>+'Categorias-9 feb-Depurado'!E4400</f>
        <v>860065793-1</v>
      </c>
      <c r="F4401" s="30" t="str">
        <f>+'Categorias-9 feb-Depurado'!F4400</f>
        <v xml:space="preserve">CR 100 25 F 09 </v>
      </c>
      <c r="G4401" s="30" t="str">
        <f>+'Categorias-9 feb-Depurado'!G4400</f>
        <v>BOGOTA</v>
      </c>
      <c r="H4401" s="30" t="str">
        <f>+'Categorias-9 feb-Depurado'!H4400</f>
        <v>AERO 41826</v>
      </c>
      <c r="I4401" s="107">
        <f>+'Categorias-9 feb-Depurado'!R4400</f>
        <v>5086667</v>
      </c>
      <c r="J4401" s="108">
        <f t="shared" si="280"/>
        <v>5086667</v>
      </c>
      <c r="K4401" s="107">
        <f t="shared" si="281"/>
        <v>92738.953450614281</v>
      </c>
      <c r="L4401" s="109">
        <f t="shared" si="282"/>
        <v>5179405.9534506146</v>
      </c>
      <c r="M4401" s="110">
        <f t="shared" si="283"/>
        <v>3.9485414727587324E-06</v>
      </c>
      <c r="N4401" s="33" t="s">
        <v>4892</v>
      </c>
      <c r="O4401" s="33">
        <f>+'Categorias-9 feb-Depurado'!Y4400</f>
        <v>1066.4207469836576</v>
      </c>
      <c r="P4401" s="111">
        <f>+'Categorias-9 feb-Depurado'!AC4400</f>
        <v>44868</v>
      </c>
      <c r="Q4401" s="111">
        <f>+'Categorias-9 feb-Depurado'!AE4400</f>
        <v>44913</v>
      </c>
      <c r="R4401" s="112" t="str">
        <f>+'Categorias-9 feb-Depurado'!AB4400</f>
        <v>Compras</v>
      </c>
    </row>
    <row r="4402" spans="2:18" s="1" customFormat="1" ht="14.5" hidden="1">
      <c r="B4402" s="57" t="str">
        <f>+'Categorias-9 feb-Depurado'!B4401</f>
        <v>AEROTURBO DE COLOMBIA SAS</v>
      </c>
      <c r="C4402" s="30" t="s">
        <v>4900</v>
      </c>
      <c r="D4402" s="31">
        <v>5</v>
      </c>
      <c r="E4402" s="30" t="str">
        <f>+'Categorias-9 feb-Depurado'!E4401</f>
        <v>860065793-1</v>
      </c>
      <c r="F4402" s="30" t="str">
        <f>+'Categorias-9 feb-Depurado'!F4401</f>
        <v xml:space="preserve">CR 100 25 F 09 </v>
      </c>
      <c r="G4402" s="30" t="str">
        <f>+'Categorias-9 feb-Depurado'!G4401</f>
        <v>BOGOTA</v>
      </c>
      <c r="H4402" s="30" t="str">
        <f>+'Categorias-9 feb-Depurado'!H4401</f>
        <v>AERO 41890</v>
      </c>
      <c r="I4402" s="107">
        <f>+'Categorias-9 feb-Depurado'!R4401</f>
        <v>4336176</v>
      </c>
      <c r="J4402" s="108">
        <f t="shared" si="280"/>
        <v>4336176</v>
      </c>
      <c r="K4402" s="107">
        <f t="shared" si="281"/>
        <v>37112.706959711395</v>
      </c>
      <c r="L4402" s="109">
        <f t="shared" si="282"/>
        <v>4373288.7069597114</v>
      </c>
      <c r="M4402" s="110">
        <f t="shared" si="283"/>
        <v>3.3339946679162118E-06</v>
      </c>
      <c r="N4402" s="33" t="s">
        <v>4892</v>
      </c>
      <c r="O4402" s="33">
        <f>+'Categorias-9 feb-Depurado'!Y4401</f>
        <v>909.08015975345131</v>
      </c>
      <c r="P4402" s="111">
        <f>+'Categorias-9 feb-Depurado'!AC4401</f>
        <v>44896</v>
      </c>
      <c r="Q4402" s="111">
        <f>+'Categorias-9 feb-Depurado'!AE4401</f>
        <v>44941</v>
      </c>
      <c r="R4402" s="112" t="str">
        <f>+'Categorias-9 feb-Depurado'!AB4401</f>
        <v>Compras</v>
      </c>
    </row>
    <row r="4403" spans="2:18" s="1" customFormat="1" ht="14.5" hidden="1">
      <c r="B4403" s="57" t="str">
        <f>+'Categorias-9 feb-Depurado'!B4402</f>
        <v>AEROTURBO DE COLOMBIA SAS</v>
      </c>
      <c r="C4403" s="30" t="s">
        <v>4900</v>
      </c>
      <c r="D4403" s="31">
        <v>5</v>
      </c>
      <c r="E4403" s="30" t="str">
        <f>+'Categorias-9 feb-Depurado'!E4402</f>
        <v>860065793-1</v>
      </c>
      <c r="F4403" s="30" t="str">
        <f>+'Categorias-9 feb-Depurado'!F4402</f>
        <v xml:space="preserve">CR 100 25 F 09 </v>
      </c>
      <c r="G4403" s="30" t="str">
        <f>+'Categorias-9 feb-Depurado'!G4402</f>
        <v>BOGOTA</v>
      </c>
      <c r="H4403" s="30" t="str">
        <f>+'Categorias-9 feb-Depurado'!H4402</f>
        <v>AERO 41892</v>
      </c>
      <c r="I4403" s="107">
        <f>+'Categorias-9 feb-Depurado'!R4402</f>
        <v>5707460</v>
      </c>
      <c r="J4403" s="108">
        <f t="shared" si="280"/>
        <v>5707460</v>
      </c>
      <c r="K4403" s="107">
        <f t="shared" si="281"/>
        <v>48849.329562331972</v>
      </c>
      <c r="L4403" s="109">
        <f t="shared" si="282"/>
        <v>5756309.3295623315</v>
      </c>
      <c r="M4403" s="110">
        <f t="shared" si="283"/>
        <v>4.3883461389355651E-06</v>
      </c>
      <c r="N4403" s="33" t="s">
        <v>4892</v>
      </c>
      <c r="O4403" s="33">
        <f>+'Categorias-9 feb-Depurado'!Y4402</f>
        <v>1196.5701227501911</v>
      </c>
      <c r="P4403" s="111">
        <f>+'Categorias-9 feb-Depurado'!AC4402</f>
        <v>44896</v>
      </c>
      <c r="Q4403" s="111">
        <f>+'Categorias-9 feb-Depurado'!AE4402</f>
        <v>44941</v>
      </c>
      <c r="R4403" s="112" t="str">
        <f>+'Categorias-9 feb-Depurado'!AB4402</f>
        <v>Compras</v>
      </c>
    </row>
    <row r="4404" spans="2:18" s="1" customFormat="1" ht="14.5" hidden="1">
      <c r="B4404" s="57" t="str">
        <f>+'Categorias-9 feb-Depurado'!B4403</f>
        <v>AEROTURBO DE COLOMBIA SAS</v>
      </c>
      <c r="C4404" s="30" t="s">
        <v>4900</v>
      </c>
      <c r="D4404" s="31">
        <v>5</v>
      </c>
      <c r="E4404" s="30" t="str">
        <f>+'Categorias-9 feb-Depurado'!E4403</f>
        <v>860065793-1</v>
      </c>
      <c r="F4404" s="30" t="str">
        <f>+'Categorias-9 feb-Depurado'!F4403</f>
        <v xml:space="preserve">CR 100 25 F 09 </v>
      </c>
      <c r="G4404" s="30" t="str">
        <f>+'Categorias-9 feb-Depurado'!G4403</f>
        <v>BOGOTA</v>
      </c>
      <c r="H4404" s="30" t="str">
        <f>+'Categorias-9 feb-Depurado'!H4403</f>
        <v>AERO 41921</v>
      </c>
      <c r="I4404" s="107">
        <f>+'Categorias-9 feb-Depurado'!R4403</f>
        <v>6345048</v>
      </c>
      <c r="J4404" s="108">
        <f t="shared" si="280"/>
        <v>6345048</v>
      </c>
      <c r="K4404" s="107">
        <f t="shared" si="281"/>
        <v>23837.785653671286</v>
      </c>
      <c r="L4404" s="109">
        <f t="shared" si="282"/>
        <v>6368885.7856536712</v>
      </c>
      <c r="M4404" s="110">
        <f t="shared" si="283"/>
        <v>4.8553463246423422E-06</v>
      </c>
      <c r="N4404" s="33" t="s">
        <v>4892</v>
      </c>
      <c r="O4404" s="33">
        <f>+'Categorias-9 feb-Depurado'!Y4403</f>
        <v>1330.2405736029434</v>
      </c>
      <c r="P4404" s="111">
        <f>+'Categorias-9 feb-Depurado'!AC4403</f>
        <v>44910</v>
      </c>
      <c r="Q4404" s="111">
        <f>+'Categorias-9 feb-Depurado'!AE4403</f>
        <v>44955</v>
      </c>
      <c r="R4404" s="112" t="str">
        <f>+'Categorias-9 feb-Depurado'!AB4403</f>
        <v>Compras</v>
      </c>
    </row>
    <row r="4405" spans="2:18" s="1" customFormat="1" ht="14.5" hidden="1">
      <c r="B4405" s="57" t="str">
        <f>+'Categorias-9 feb-Depurado'!B4404</f>
        <v>AEROTURBO DE COLOMBIA SAS</v>
      </c>
      <c r="C4405" s="30" t="s">
        <v>4900</v>
      </c>
      <c r="D4405" s="31">
        <v>5</v>
      </c>
      <c r="E4405" s="30" t="str">
        <f>+'Categorias-9 feb-Depurado'!E4404</f>
        <v>860065793-1</v>
      </c>
      <c r="F4405" s="30" t="str">
        <f>+'Categorias-9 feb-Depurado'!F4404</f>
        <v xml:space="preserve">CR 100 25 F 09 </v>
      </c>
      <c r="G4405" s="30" t="str">
        <f>+'Categorias-9 feb-Depurado'!G4404</f>
        <v>BOGOTA</v>
      </c>
      <c r="H4405" s="30" t="str">
        <f>+'Categorias-9 feb-Depurado'!H4404</f>
        <v>AERO 41929</v>
      </c>
      <c r="I4405" s="107">
        <f>+'Categorias-9 feb-Depurado'!R4404</f>
        <v>7881055</v>
      </c>
      <c r="J4405" s="108">
        <f t="shared" si="280"/>
        <v>7881055</v>
      </c>
      <c r="K4405" s="107">
        <f t="shared" si="281"/>
        <v>10753.857258631928</v>
      </c>
      <c r="L4405" s="109">
        <f t="shared" si="282"/>
        <v>7891808.8572586318</v>
      </c>
      <c r="M4405" s="110">
        <f t="shared" si="283"/>
        <v>6.0163530041915894E-06</v>
      </c>
      <c r="N4405" s="33" t="s">
        <v>4892</v>
      </c>
      <c r="O4405" s="33">
        <f>+'Categorias-9 feb-Depurado'!Y4404</f>
        <v>1652.2647462708469</v>
      </c>
      <c r="P4405" s="111">
        <f>+'Categorias-9 feb-Depurado'!AC4404</f>
        <v>44917</v>
      </c>
      <c r="Q4405" s="111">
        <f>+'Categorias-9 feb-Depurado'!AE4404</f>
        <v>44962</v>
      </c>
      <c r="R4405" s="112" t="str">
        <f>+'Categorias-9 feb-Depurado'!AB4404</f>
        <v>Compras</v>
      </c>
    </row>
    <row r="4406" spans="2:18" s="1" customFormat="1" ht="14.5" hidden="1">
      <c r="B4406" s="57" t="str">
        <f>+'Categorias-9 feb-Depurado'!B4405</f>
        <v>AEROTURBO DE COLOMBIA SAS</v>
      </c>
      <c r="C4406" s="30" t="s">
        <v>4900</v>
      </c>
      <c r="D4406" s="31">
        <v>5</v>
      </c>
      <c r="E4406" s="30" t="str">
        <f>+'Categorias-9 feb-Depurado'!E4405</f>
        <v>860065793-1</v>
      </c>
      <c r="F4406" s="30" t="str">
        <f>+'Categorias-9 feb-Depurado'!F4405</f>
        <v xml:space="preserve">CR 100 25 F 09 </v>
      </c>
      <c r="G4406" s="30" t="str">
        <f>+'Categorias-9 feb-Depurado'!G4405</f>
        <v>BOGOTA</v>
      </c>
      <c r="H4406" s="30" t="str">
        <f>+'Categorias-9 feb-Depurado'!H4405</f>
        <v>AERO 41932</v>
      </c>
      <c r="I4406" s="107">
        <f>+'Categorias-9 feb-Depurado'!R4405</f>
        <v>5877631</v>
      </c>
      <c r="J4406" s="108">
        <f t="shared" si="280"/>
        <v>5877631</v>
      </c>
      <c r="K4406" s="107">
        <f t="shared" si="281"/>
        <v>6014.0834552667648</v>
      </c>
      <c r="L4406" s="109">
        <f t="shared" si="282"/>
        <v>5883645.0834552664</v>
      </c>
      <c r="M4406" s="110">
        <f t="shared" si="283"/>
        <v>4.485421075661906E-06</v>
      </c>
      <c r="N4406" s="33" t="s">
        <v>4892</v>
      </c>
      <c r="O4406" s="33">
        <f>+'Categorias-9 feb-Depurado'!Y4405</f>
        <v>1232.246506703565</v>
      </c>
      <c r="P4406" s="111">
        <f>+'Categorias-9 feb-Depurado'!AC4405</f>
        <v>44918</v>
      </c>
      <c r="Q4406" s="111">
        <f>+'Categorias-9 feb-Depurado'!AE4405</f>
        <v>44963</v>
      </c>
      <c r="R4406" s="112" t="str">
        <f>+'Categorias-9 feb-Depurado'!AB4405</f>
        <v>Compras</v>
      </c>
    </row>
    <row r="4407" spans="2:18" s="1" customFormat="1" ht="14.5" hidden="1">
      <c r="B4407" s="57" t="str">
        <f>+'Categorias-9 feb-Depurado'!B4406</f>
        <v>AEROTURBO DE COLOMBIA SAS</v>
      </c>
      <c r="C4407" s="30" t="s">
        <v>4900</v>
      </c>
      <c r="D4407" s="31">
        <v>5</v>
      </c>
      <c r="E4407" s="30" t="str">
        <f>+'Categorias-9 feb-Depurado'!E4406</f>
        <v>860065793-1</v>
      </c>
      <c r="F4407" s="30" t="str">
        <f>+'Categorias-9 feb-Depurado'!F4406</f>
        <v xml:space="preserve">CR 100 25 F 09 </v>
      </c>
      <c r="G4407" s="30" t="str">
        <f>+'Categorias-9 feb-Depurado'!G4406</f>
        <v>BOGOTA</v>
      </c>
      <c r="H4407" s="30" t="str">
        <f>+'Categorias-9 feb-Depurado'!H4406</f>
        <v>AERO 41943</v>
      </c>
      <c r="I4407" s="107">
        <f>+'Categorias-9 feb-Depurado'!R4406</f>
        <v>4709754</v>
      </c>
      <c r="J4407" s="108">
        <f t="shared" si="280"/>
        <v>0</v>
      </c>
      <c r="K4407" s="107">
        <f t="shared" si="281"/>
        <v>0</v>
      </c>
      <c r="L4407" s="109">
        <f t="shared" si="282"/>
        <v>4709754</v>
      </c>
      <c r="M4407" s="110">
        <f t="shared" si="283"/>
        <v>3.5905003706268476E-06</v>
      </c>
      <c r="N4407" s="33" t="s">
        <v>4892</v>
      </c>
      <c r="O4407" s="33">
        <f>+'Categorias-9 feb-Depurado'!Y4406</f>
        <v>987.4008616623164</v>
      </c>
      <c r="P4407" s="111">
        <f>+'Categorias-9 feb-Depurado'!AC4406</f>
        <v>44923</v>
      </c>
      <c r="Q4407" s="111">
        <f>+'Categorias-9 feb-Depurado'!AE4406</f>
        <v>44968</v>
      </c>
      <c r="R4407" s="112" t="str">
        <f>+'Categorias-9 feb-Depurado'!AB4406</f>
        <v>Compras</v>
      </c>
    </row>
    <row r="4408" spans="2:18" s="1" customFormat="1" ht="14.5" hidden="1">
      <c r="B4408" s="57" t="str">
        <f>+'Categorias-9 feb-Depurado'!B4407</f>
        <v>AEROTURBO DE COLOMBIA SAS</v>
      </c>
      <c r="C4408" s="30" t="s">
        <v>4900</v>
      </c>
      <c r="D4408" s="31">
        <v>5</v>
      </c>
      <c r="E4408" s="30" t="str">
        <f>+'Categorias-9 feb-Depurado'!E4407</f>
        <v>860065793-1</v>
      </c>
      <c r="F4408" s="30" t="str">
        <f>+'Categorias-9 feb-Depurado'!F4407</f>
        <v xml:space="preserve">CR 100 25 F 09 </v>
      </c>
      <c r="G4408" s="30" t="str">
        <f>+'Categorias-9 feb-Depurado'!G4407</f>
        <v>BOGOTA</v>
      </c>
      <c r="H4408" s="30" t="str">
        <f>+'Categorias-9 feb-Depurado'!H4407</f>
        <v>AERO 41944.</v>
      </c>
      <c r="I4408" s="107">
        <f>+'Categorias-9 feb-Depurado'!R4407</f>
        <v>4842063</v>
      </c>
      <c r="J4408" s="108">
        <f t="shared" si="280"/>
        <v>0</v>
      </c>
      <c r="K4408" s="107">
        <f t="shared" si="281"/>
        <v>0</v>
      </c>
      <c r="L4408" s="109">
        <f t="shared" si="282"/>
        <v>4842063</v>
      </c>
      <c r="M4408" s="110">
        <f t="shared" si="283"/>
        <v>3.6913666820174781E-06</v>
      </c>
      <c r="N4408" s="33" t="s">
        <v>4892</v>
      </c>
      <c r="O4408" s="33">
        <f>+'Categorias-9 feb-Depurado'!Y4407</f>
        <v>1015.1394697946475</v>
      </c>
      <c r="P4408" s="111">
        <f>+'Categorias-9 feb-Depurado'!AC4407</f>
        <v>44924</v>
      </c>
      <c r="Q4408" s="111">
        <f>+'Categorias-9 feb-Depurado'!AE4407</f>
        <v>44969</v>
      </c>
      <c r="R4408" s="112" t="str">
        <f>+'Categorias-9 feb-Depurado'!AB4407</f>
        <v>Compras</v>
      </c>
    </row>
    <row r="4409" spans="2:18" s="1" customFormat="1" ht="14.5" hidden="1">
      <c r="B4409" s="57" t="str">
        <f>+'Categorias-9 feb-Depurado'!B4408</f>
        <v>AEROTURBO DE COLOMBIA SAS</v>
      </c>
      <c r="C4409" s="30" t="s">
        <v>4900</v>
      </c>
      <c r="D4409" s="31">
        <v>5</v>
      </c>
      <c r="E4409" s="30" t="str">
        <f>+'Categorias-9 feb-Depurado'!E4408</f>
        <v>860065793-1</v>
      </c>
      <c r="F4409" s="30" t="str">
        <f>+'Categorias-9 feb-Depurado'!F4408</f>
        <v xml:space="preserve">CR 100 25 F 09 </v>
      </c>
      <c r="G4409" s="30" t="str">
        <f>+'Categorias-9 feb-Depurado'!G4408</f>
        <v>BOGOTA</v>
      </c>
      <c r="H4409" s="30" t="str">
        <f>+'Categorias-9 feb-Depurado'!H4408</f>
        <v>AERO 41946</v>
      </c>
      <c r="I4409" s="107">
        <f>+'Categorias-9 feb-Depurado'!R4408</f>
        <v>4842063</v>
      </c>
      <c r="J4409" s="108">
        <f t="shared" si="280"/>
        <v>0</v>
      </c>
      <c r="K4409" s="107">
        <f t="shared" si="281"/>
        <v>0</v>
      </c>
      <c r="L4409" s="109">
        <f t="shared" si="282"/>
        <v>4842063</v>
      </c>
      <c r="M4409" s="110">
        <f t="shared" si="283"/>
        <v>3.6913666820174781E-06</v>
      </c>
      <c r="N4409" s="33" t="s">
        <v>4892</v>
      </c>
      <c r="O4409" s="33">
        <f>+'Categorias-9 feb-Depurado'!Y4408</f>
        <v>1015.1394697946475</v>
      </c>
      <c r="P4409" s="111">
        <f>+'Categorias-9 feb-Depurado'!AC4408</f>
        <v>44925</v>
      </c>
      <c r="Q4409" s="111">
        <f>+'Categorias-9 feb-Depurado'!AE4408</f>
        <v>44970</v>
      </c>
      <c r="R4409" s="112" t="str">
        <f>+'Categorias-9 feb-Depurado'!AB4408</f>
        <v>Compras</v>
      </c>
    </row>
    <row r="4410" spans="2:18" s="1" customFormat="1" ht="14.5" hidden="1">
      <c r="B4410" s="57" t="str">
        <f>+'Categorias-9 feb-Depurado'!B4409</f>
        <v>AEROTURBO DE COLOMBIA SAS</v>
      </c>
      <c r="C4410" s="30" t="s">
        <v>4900</v>
      </c>
      <c r="D4410" s="31">
        <v>5</v>
      </c>
      <c r="E4410" s="30" t="str">
        <f>+'Categorias-9 feb-Depurado'!E4409</f>
        <v>860065793-1</v>
      </c>
      <c r="F4410" s="30" t="str">
        <f>+'Categorias-9 feb-Depurado'!F4409</f>
        <v xml:space="preserve">CR 100 25 F 09 </v>
      </c>
      <c r="G4410" s="30" t="str">
        <f>+'Categorias-9 feb-Depurado'!G4409</f>
        <v>BOGOTA</v>
      </c>
      <c r="H4410" s="30" t="str">
        <f>+'Categorias-9 feb-Depurado'!H4409</f>
        <v>AERO 41947</v>
      </c>
      <c r="I4410" s="107">
        <f>+'Categorias-9 feb-Depurado'!R4409</f>
        <v>2905237</v>
      </c>
      <c r="J4410" s="108">
        <f t="shared" si="280"/>
        <v>0</v>
      </c>
      <c r="K4410" s="107">
        <f t="shared" si="281"/>
        <v>0</v>
      </c>
      <c r="L4410" s="109">
        <f t="shared" si="282"/>
        <v>2905237</v>
      </c>
      <c r="M4410" s="110">
        <f t="shared" si="283"/>
        <v>2.2148193993271899E-06</v>
      </c>
      <c r="N4410" s="33" t="s">
        <v>4892</v>
      </c>
      <c r="O4410" s="33">
        <f>+'Categorias-9 feb-Depurado'!Y4409</f>
        <v>609.08351415662958</v>
      </c>
      <c r="P4410" s="111">
        <f>+'Categorias-9 feb-Depurado'!AC4409</f>
        <v>44926</v>
      </c>
      <c r="Q4410" s="111">
        <f>+'Categorias-9 feb-Depurado'!AE4409</f>
        <v>44971</v>
      </c>
      <c r="R4410" s="112" t="str">
        <f>+'Categorias-9 feb-Depurado'!AB4409</f>
        <v>Compras</v>
      </c>
    </row>
    <row r="4411" spans="2:18" s="1" customFormat="1" ht="14.5" hidden="1">
      <c r="B4411" s="57" t="str">
        <f>+'Categorias-9 feb-Depurado'!B4410</f>
        <v>AEROTURBO DE COLOMBIA SAS</v>
      </c>
      <c r="C4411" s="30" t="s">
        <v>4900</v>
      </c>
      <c r="D4411" s="31">
        <v>5</v>
      </c>
      <c r="E4411" s="30" t="str">
        <f>+'Categorias-9 feb-Depurado'!E4410</f>
        <v>860065793-1</v>
      </c>
      <c r="F4411" s="30" t="str">
        <f>+'Categorias-9 feb-Depurado'!F4410</f>
        <v xml:space="preserve">CR 100 25 F 09 </v>
      </c>
      <c r="G4411" s="30" t="str">
        <f>+'Categorias-9 feb-Depurado'!G4410</f>
        <v>BOGOTA</v>
      </c>
      <c r="H4411" s="30" t="str">
        <f>+'Categorias-9 feb-Depurado'!H4410</f>
        <v>AERO41949</v>
      </c>
      <c r="I4411" s="107">
        <f>+'Categorias-9 feb-Depurado'!R4410</f>
        <v>4842063</v>
      </c>
      <c r="J4411" s="108">
        <f t="shared" si="280"/>
        <v>0</v>
      </c>
      <c r="K4411" s="107">
        <f t="shared" si="281"/>
        <v>0</v>
      </c>
      <c r="L4411" s="109">
        <f t="shared" si="282"/>
        <v>4842063</v>
      </c>
      <c r="M4411" s="110">
        <f t="shared" si="283"/>
        <v>3.6913666820174781E-06</v>
      </c>
      <c r="N4411" s="33" t="s">
        <v>4892</v>
      </c>
      <c r="O4411" s="33">
        <f>+'Categorias-9 feb-Depurado'!Y4410</f>
        <v>1015.1394697946475</v>
      </c>
      <c r="P4411" s="111">
        <f>+'Categorias-9 feb-Depurado'!AC4410</f>
        <v>44931</v>
      </c>
      <c r="Q4411" s="111">
        <f>+'Categorias-9 feb-Depurado'!AE4410</f>
        <v>44976</v>
      </c>
      <c r="R4411" s="112" t="str">
        <f>+'Categorias-9 feb-Depurado'!AB4410</f>
        <v>Compras</v>
      </c>
    </row>
    <row r="4412" spans="2:18" s="1" customFormat="1" ht="14.5" hidden="1">
      <c r="B4412" s="57" t="str">
        <f>+'Categorias-9 feb-Depurado'!B4411</f>
        <v>AEROTURBO DE COLOMBIA SAS</v>
      </c>
      <c r="C4412" s="30" t="s">
        <v>4900</v>
      </c>
      <c r="D4412" s="31">
        <v>5</v>
      </c>
      <c r="E4412" s="30" t="str">
        <f>+'Categorias-9 feb-Depurado'!E4411</f>
        <v>860065793-1</v>
      </c>
      <c r="F4412" s="30" t="str">
        <f>+'Categorias-9 feb-Depurado'!F4411</f>
        <v xml:space="preserve">CR 100 25 F 09 </v>
      </c>
      <c r="G4412" s="30" t="str">
        <f>+'Categorias-9 feb-Depurado'!G4411</f>
        <v>BOGOTA</v>
      </c>
      <c r="H4412" s="30" t="str">
        <f>+'Categorias-9 feb-Depurado'!H4411</f>
        <v>AERO41948</v>
      </c>
      <c r="I4412" s="107">
        <f>+'Categorias-9 feb-Depurado'!R4411</f>
        <v>1936825</v>
      </c>
      <c r="J4412" s="108">
        <f t="shared" si="280"/>
        <v>0</v>
      </c>
      <c r="K4412" s="107">
        <f t="shared" si="281"/>
        <v>0</v>
      </c>
      <c r="L4412" s="109">
        <f t="shared" si="282"/>
        <v>1936825</v>
      </c>
      <c r="M4412" s="110">
        <f t="shared" si="283"/>
        <v>1.476546520336167E-06</v>
      </c>
      <c r="N4412" s="33" t="s">
        <v>4892</v>
      </c>
      <c r="O4412" s="33">
        <f>+'Categorias-9 feb-Depurado'!Y4411</f>
        <v>406.05574598781931</v>
      </c>
      <c r="P4412" s="111">
        <f>+'Categorias-9 feb-Depurado'!AC4411</f>
        <v>44931</v>
      </c>
      <c r="Q4412" s="111">
        <f>+'Categorias-9 feb-Depurado'!AE4411</f>
        <v>44976</v>
      </c>
      <c r="R4412" s="112" t="str">
        <f>+'Categorias-9 feb-Depurado'!AB4411</f>
        <v>Compras</v>
      </c>
    </row>
    <row r="4413" spans="2:18" s="1" customFormat="1" ht="14.5" hidden="1">
      <c r="B4413" s="57" t="str">
        <f>+'Categorias-9 feb-Depurado'!B4412</f>
        <v>AEROTURBO DE COLOMBIA SAS</v>
      </c>
      <c r="C4413" s="30" t="s">
        <v>4900</v>
      </c>
      <c r="D4413" s="31">
        <v>5</v>
      </c>
      <c r="E4413" s="30" t="str">
        <f>+'Categorias-9 feb-Depurado'!E4412</f>
        <v>860065793-1</v>
      </c>
      <c r="F4413" s="30" t="str">
        <f>+'Categorias-9 feb-Depurado'!F4412</f>
        <v xml:space="preserve">CR 100 25 F 09 </v>
      </c>
      <c r="G4413" s="30" t="str">
        <f>+'Categorias-9 feb-Depurado'!G4412</f>
        <v>BOGOTA</v>
      </c>
      <c r="H4413" s="30" t="str">
        <f>+'Categorias-9 feb-Depurado'!H4412</f>
        <v>AERO41950</v>
      </c>
      <c r="I4413" s="107">
        <f>+'Categorias-9 feb-Depurado'!R4412</f>
        <v>2905237</v>
      </c>
      <c r="J4413" s="108">
        <f t="shared" si="280"/>
        <v>0</v>
      </c>
      <c r="K4413" s="107">
        <f t="shared" si="281"/>
        <v>0</v>
      </c>
      <c r="L4413" s="109">
        <f t="shared" si="282"/>
        <v>2905237</v>
      </c>
      <c r="M4413" s="110">
        <f t="shared" si="283"/>
        <v>2.2148193993271899E-06</v>
      </c>
      <c r="N4413" s="33" t="s">
        <v>4892</v>
      </c>
      <c r="O4413" s="33">
        <f>+'Categorias-9 feb-Depurado'!Y4412</f>
        <v>609.08351415662958</v>
      </c>
      <c r="P4413" s="111">
        <f>+'Categorias-9 feb-Depurado'!AC4412</f>
        <v>44932</v>
      </c>
      <c r="Q4413" s="111">
        <f>+'Categorias-9 feb-Depurado'!AE4412</f>
        <v>44977</v>
      </c>
      <c r="R4413" s="112" t="str">
        <f>+'Categorias-9 feb-Depurado'!AB4412</f>
        <v>Compras</v>
      </c>
    </row>
    <row r="4414" spans="2:18" s="1" customFormat="1" ht="14.5" hidden="1">
      <c r="B4414" s="57" t="str">
        <f>+'Categorias-9 feb-Depurado'!B4413</f>
        <v>AEROTURBO DE COLOMBIA SAS</v>
      </c>
      <c r="C4414" s="30" t="s">
        <v>4900</v>
      </c>
      <c r="D4414" s="31">
        <v>5</v>
      </c>
      <c r="E4414" s="30" t="str">
        <f>+'Categorias-9 feb-Depurado'!E4413</f>
        <v>860065793-1</v>
      </c>
      <c r="F4414" s="30" t="str">
        <f>+'Categorias-9 feb-Depurado'!F4413</f>
        <v xml:space="preserve">CR 100 25 F 09 </v>
      </c>
      <c r="G4414" s="30" t="str">
        <f>+'Categorias-9 feb-Depurado'!G4413</f>
        <v>BOGOTA</v>
      </c>
      <c r="H4414" s="30" t="str">
        <f>+'Categorias-9 feb-Depurado'!H4413</f>
        <v>AERO41951</v>
      </c>
      <c r="I4414" s="107">
        <f>+'Categorias-9 feb-Depurado'!R4413</f>
        <v>1816747</v>
      </c>
      <c r="J4414" s="108">
        <f t="shared" si="280"/>
        <v>0</v>
      </c>
      <c r="K4414" s="107">
        <f t="shared" si="281"/>
        <v>0</v>
      </c>
      <c r="L4414" s="109">
        <f t="shared" si="282"/>
        <v>1816747</v>
      </c>
      <c r="M4414" s="110">
        <f t="shared" si="283"/>
        <v>1.3850045621990476E-06</v>
      </c>
      <c r="N4414" s="33" t="s">
        <v>4892</v>
      </c>
      <c r="O4414" s="33">
        <f>+'Categorias-9 feb-Depurado'!Y4413</f>
        <v>380.8813694350975</v>
      </c>
      <c r="P4414" s="111">
        <f>+'Categorias-9 feb-Depurado'!AC4413</f>
        <v>44933</v>
      </c>
      <c r="Q4414" s="111">
        <f>+'Categorias-9 feb-Depurado'!AE4413</f>
        <v>44978</v>
      </c>
      <c r="R4414" s="112" t="str">
        <f>+'Categorias-9 feb-Depurado'!AB4413</f>
        <v>Compras</v>
      </c>
    </row>
    <row r="4415" spans="2:18" s="1" customFormat="1" ht="14.5" hidden="1">
      <c r="B4415" s="57" t="str">
        <f>+'Categorias-9 feb-Depurado'!B4414</f>
        <v>AEROTURBO DE COLOMBIA SAS</v>
      </c>
      <c r="C4415" s="30" t="s">
        <v>4900</v>
      </c>
      <c r="D4415" s="31">
        <v>5</v>
      </c>
      <c r="E4415" s="30" t="str">
        <f>+'Categorias-9 feb-Depurado'!E4414</f>
        <v>860065793-1</v>
      </c>
      <c r="F4415" s="30" t="str">
        <f>+'Categorias-9 feb-Depurado'!F4414</f>
        <v xml:space="preserve">CR 100 25 F 09 </v>
      </c>
      <c r="G4415" s="30" t="str">
        <f>+'Categorias-9 feb-Depurado'!G4414</f>
        <v>BOGOTA</v>
      </c>
      <c r="H4415" s="30" t="str">
        <f>+'Categorias-9 feb-Depurado'!H4414</f>
        <v>AERO41954</v>
      </c>
      <c r="I4415" s="107">
        <f>+'Categorias-9 feb-Depurado'!R4414</f>
        <v>4702861</v>
      </c>
      <c r="J4415" s="108">
        <f t="shared" si="280"/>
        <v>0</v>
      </c>
      <c r="K4415" s="107">
        <f t="shared" si="281"/>
        <v>0</v>
      </c>
      <c r="L4415" s="109">
        <f t="shared" si="282"/>
        <v>4702861</v>
      </c>
      <c r="M4415" s="110">
        <f t="shared" si="283"/>
        <v>3.5852454636710426E-06</v>
      </c>
      <c r="N4415" s="33" t="s">
        <v>4892</v>
      </c>
      <c r="O4415" s="33">
        <f>+'Categorias-9 feb-Depurado'!Y4414</f>
        <v>985.95574284306622</v>
      </c>
      <c r="P4415" s="111">
        <f>+'Categorias-9 feb-Depurado'!AC4414</f>
        <v>44937</v>
      </c>
      <c r="Q4415" s="111">
        <f>+'Categorias-9 feb-Depurado'!AE4414</f>
        <v>44982</v>
      </c>
      <c r="R4415" s="112" t="str">
        <f>+'Categorias-9 feb-Depurado'!AB4414</f>
        <v>Compras</v>
      </c>
    </row>
    <row r="4416" spans="2:18" s="1" customFormat="1" ht="14.5" hidden="1">
      <c r="B4416" s="57" t="str">
        <f>+'Categorias-9 feb-Depurado'!B4415</f>
        <v>AEROTURBO DE COLOMBIA SAS</v>
      </c>
      <c r="C4416" s="30" t="s">
        <v>4900</v>
      </c>
      <c r="D4416" s="31">
        <v>5</v>
      </c>
      <c r="E4416" s="30" t="str">
        <f>+'Categorias-9 feb-Depurado'!E4415</f>
        <v>860065793-1</v>
      </c>
      <c r="F4416" s="30" t="str">
        <f>+'Categorias-9 feb-Depurado'!F4415</f>
        <v xml:space="preserve">CR 100 25 F 09 </v>
      </c>
      <c r="G4416" s="30" t="str">
        <f>+'Categorias-9 feb-Depurado'!G4415</f>
        <v>BOGOTA</v>
      </c>
      <c r="H4416" s="30" t="str">
        <f>+'Categorias-9 feb-Depurado'!H4415</f>
        <v>AERO41955</v>
      </c>
      <c r="I4416" s="107">
        <f>+'Categorias-9 feb-Depurado'!R4415</f>
        <v>7046175</v>
      </c>
      <c r="J4416" s="108">
        <f t="shared" si="280"/>
        <v>0</v>
      </c>
      <c r="K4416" s="107">
        <f t="shared" si="281"/>
        <v>0</v>
      </c>
      <c r="L4416" s="109">
        <f t="shared" si="282"/>
        <v>7046175</v>
      </c>
      <c r="M4416" s="110">
        <f t="shared" si="283"/>
        <v>5.3716805482837593E-06</v>
      </c>
      <c r="N4416" s="33" t="s">
        <v>4892</v>
      </c>
      <c r="O4416" s="33">
        <f>+'Categorias-9 feb-Depurado'!Y4415</f>
        <v>1477.231988427309</v>
      </c>
      <c r="P4416" s="111">
        <f>+'Categorias-9 feb-Depurado'!AC4415</f>
        <v>44938</v>
      </c>
      <c r="Q4416" s="111">
        <f>+'Categorias-9 feb-Depurado'!AE4415</f>
        <v>44983</v>
      </c>
      <c r="R4416" s="112" t="str">
        <f>+'Categorias-9 feb-Depurado'!AB4415</f>
        <v>Compras</v>
      </c>
    </row>
    <row r="4417" spans="2:18" s="1" customFormat="1" ht="14.5" hidden="1">
      <c r="B4417" s="57" t="str">
        <f>+'Categorias-9 feb-Depurado'!B4416</f>
        <v>AEROTURBO DE COLOMBIA SAS</v>
      </c>
      <c r="C4417" s="30" t="s">
        <v>4900</v>
      </c>
      <c r="D4417" s="31">
        <v>5</v>
      </c>
      <c r="E4417" s="30" t="str">
        <f>+'Categorias-9 feb-Depurado'!E4416</f>
        <v>860065793-1</v>
      </c>
      <c r="F4417" s="30" t="str">
        <f>+'Categorias-9 feb-Depurado'!F4416</f>
        <v xml:space="preserve">CR 100 25 F 09 </v>
      </c>
      <c r="G4417" s="30" t="str">
        <f>+'Categorias-9 feb-Depurado'!G4416</f>
        <v>BOGOTA</v>
      </c>
      <c r="H4417" s="30" t="str">
        <f>+'Categorias-9 feb-Depurado'!H4416</f>
        <v>AERO41956</v>
      </c>
      <c r="I4417" s="107">
        <f>+'Categorias-9 feb-Depurado'!R4416</f>
        <v>4408223</v>
      </c>
      <c r="J4417" s="108">
        <f t="shared" si="280"/>
        <v>0</v>
      </c>
      <c r="K4417" s="107">
        <f t="shared" si="281"/>
        <v>0</v>
      </c>
      <c r="L4417" s="109">
        <f t="shared" si="282"/>
        <v>4408223</v>
      </c>
      <c r="M4417" s="110">
        <f t="shared" si="283"/>
        <v>3.3606269701784413E-06</v>
      </c>
      <c r="N4417" s="33" t="s">
        <v>4892</v>
      </c>
      <c r="O4417" s="33">
        <f>+'Categorias-9 feb-Depurado'!Y4416</f>
        <v>924.18482761512405</v>
      </c>
      <c r="P4417" s="111">
        <f>+'Categorias-9 feb-Depurado'!AC4416</f>
        <v>44939</v>
      </c>
      <c r="Q4417" s="111">
        <f>+'Categorias-9 feb-Depurado'!AE4416</f>
        <v>44984</v>
      </c>
      <c r="R4417" s="112" t="str">
        <f>+'Categorias-9 feb-Depurado'!AB4416</f>
        <v>Compras</v>
      </c>
    </row>
    <row r="4418" spans="2:18" s="1" customFormat="1" ht="14.5" hidden="1">
      <c r="B4418" s="57" t="str">
        <f>+'Categorias-9 feb-Depurado'!B4417</f>
        <v>AEROTURBO DE COLOMBIA SAS</v>
      </c>
      <c r="C4418" s="30" t="s">
        <v>4900</v>
      </c>
      <c r="D4418" s="31">
        <v>5</v>
      </c>
      <c r="E4418" s="30" t="str">
        <f>+'Categorias-9 feb-Depurado'!E4417</f>
        <v>860065793-1</v>
      </c>
      <c r="F4418" s="30" t="str">
        <f>+'Categorias-9 feb-Depurado'!F4417</f>
        <v xml:space="preserve">CR 100 25 F 09 </v>
      </c>
      <c r="G4418" s="30" t="str">
        <f>+'Categorias-9 feb-Depurado'!G4417</f>
        <v>BOGOTA</v>
      </c>
      <c r="H4418" s="30" t="str">
        <f>+'Categorias-9 feb-Depurado'!H4417</f>
        <v>AERO41958</v>
      </c>
      <c r="I4418" s="107">
        <f>+'Categorias-9 feb-Depurado'!R4417</f>
        <v>4408223</v>
      </c>
      <c r="J4418" s="108">
        <f t="shared" si="280"/>
        <v>0</v>
      </c>
      <c r="K4418" s="107">
        <f t="shared" si="281"/>
        <v>0</v>
      </c>
      <c r="L4418" s="109">
        <f t="shared" si="282"/>
        <v>4408223</v>
      </c>
      <c r="M4418" s="110">
        <f t="shared" si="283"/>
        <v>3.3606269701784413E-06</v>
      </c>
      <c r="N4418" s="33" t="s">
        <v>4892</v>
      </c>
      <c r="O4418" s="33">
        <f>+'Categorias-9 feb-Depurado'!Y4417</f>
        <v>924.18482761512405</v>
      </c>
      <c r="P4418" s="111">
        <f>+'Categorias-9 feb-Depurado'!AC4417</f>
        <v>44939</v>
      </c>
      <c r="Q4418" s="111">
        <f>+'Categorias-9 feb-Depurado'!AE4417</f>
        <v>44984</v>
      </c>
      <c r="R4418" s="112" t="str">
        <f>+'Categorias-9 feb-Depurado'!AB4417</f>
        <v>Compras</v>
      </c>
    </row>
    <row r="4419" spans="2:18" s="1" customFormat="1" ht="14.5" hidden="1">
      <c r="B4419" s="57" t="str">
        <f>+'Categorias-9 feb-Depurado'!B4418</f>
        <v>AEROTURBO DE COLOMBIA SAS</v>
      </c>
      <c r="C4419" s="30" t="s">
        <v>4900</v>
      </c>
      <c r="D4419" s="31">
        <v>5</v>
      </c>
      <c r="E4419" s="30" t="str">
        <f>+'Categorias-9 feb-Depurado'!E4418</f>
        <v>860065793-1</v>
      </c>
      <c r="F4419" s="30" t="str">
        <f>+'Categorias-9 feb-Depurado'!F4418</f>
        <v xml:space="preserve">CR 100 25 F 09 </v>
      </c>
      <c r="G4419" s="30" t="str">
        <f>+'Categorias-9 feb-Depurado'!G4418</f>
        <v>BOGOTA</v>
      </c>
      <c r="H4419" s="30" t="str">
        <f>+'Categorias-9 feb-Depurado'!H4418</f>
        <v>AERO 41961</v>
      </c>
      <c r="I4419" s="107">
        <f>+'Categorias-9 feb-Depurado'!R4418</f>
        <v>5610345</v>
      </c>
      <c r="J4419" s="108">
        <f t="shared" si="280"/>
        <v>0</v>
      </c>
      <c r="K4419" s="107">
        <f t="shared" si="281"/>
        <v>0</v>
      </c>
      <c r="L4419" s="109">
        <f t="shared" si="282"/>
        <v>5610345</v>
      </c>
      <c r="M4419" s="110">
        <f t="shared" si="283"/>
        <v>4.2770696307799685E-06</v>
      </c>
      <c r="N4419" s="33" t="s">
        <v>4892</v>
      </c>
      <c r="O4419" s="33">
        <f>+'Categorias-9 feb-Depurado'!Y4418</f>
        <v>1176.2099437089216</v>
      </c>
      <c r="P4419" s="111">
        <f>+'Categorias-9 feb-Depurado'!AC4418</f>
        <v>44942</v>
      </c>
      <c r="Q4419" s="111">
        <f>+'Categorias-9 feb-Depurado'!AE4418</f>
        <v>44987</v>
      </c>
      <c r="R4419" s="112" t="str">
        <f>+'Categorias-9 feb-Depurado'!AB4418</f>
        <v>Compras</v>
      </c>
    </row>
    <row r="4420" spans="2:18" s="1" customFormat="1" ht="14.5" hidden="1">
      <c r="B4420" s="57" t="str">
        <f>+'Categorias-9 feb-Depurado'!B4419</f>
        <v>AEROTURBO DE COLOMBIA SAS</v>
      </c>
      <c r="C4420" s="30" t="s">
        <v>4900</v>
      </c>
      <c r="D4420" s="31">
        <v>5</v>
      </c>
      <c r="E4420" s="30" t="str">
        <f>+'Categorias-9 feb-Depurado'!E4419</f>
        <v>860065793-1</v>
      </c>
      <c r="F4420" s="30" t="str">
        <f>+'Categorias-9 feb-Depurado'!F4419</f>
        <v xml:space="preserve">CR 100 25 F 09 </v>
      </c>
      <c r="G4420" s="30" t="str">
        <f>+'Categorias-9 feb-Depurado'!G4419</f>
        <v>BOGOTA</v>
      </c>
      <c r="H4420" s="30" t="str">
        <f>+'Categorias-9 feb-Depurado'!H4419</f>
        <v>AERO 41963</v>
      </c>
      <c r="I4420" s="107">
        <f>+'Categorias-9 feb-Depurado'!R4419</f>
        <v>3443924</v>
      </c>
      <c r="J4420" s="108">
        <f t="shared" si="280"/>
        <v>0</v>
      </c>
      <c r="K4420" s="107">
        <f t="shared" si="281"/>
        <v>0</v>
      </c>
      <c r="L4420" s="109">
        <f t="shared" si="282"/>
        <v>3443924</v>
      </c>
      <c r="M4420" s="110">
        <f t="shared" si="283"/>
        <v>2.625489653686943E-06</v>
      </c>
      <c r="N4420" s="33" t="s">
        <v>4892</v>
      </c>
      <c r="O4420" s="33">
        <f>+'Categorias-9 feb-Depurado'!Y4419</f>
        <v>722.0193507133348</v>
      </c>
      <c r="P4420" s="111">
        <f>+'Categorias-9 feb-Depurado'!AC4419</f>
        <v>44943</v>
      </c>
      <c r="Q4420" s="111">
        <f>+'Categorias-9 feb-Depurado'!AE4419</f>
        <v>44988</v>
      </c>
      <c r="R4420" s="112" t="str">
        <f>+'Categorias-9 feb-Depurado'!AB4419</f>
        <v>Compras</v>
      </c>
    </row>
    <row r="4421" spans="2:18" s="1" customFormat="1" ht="14.5" hidden="1">
      <c r="B4421" s="57" t="str">
        <f>+'Categorias-9 feb-Depurado'!B4420</f>
        <v>AEROTURBO DE COLOMBIA SAS</v>
      </c>
      <c r="C4421" s="30" t="s">
        <v>4900</v>
      </c>
      <c r="D4421" s="31">
        <v>5</v>
      </c>
      <c r="E4421" s="30" t="str">
        <f>+'Categorias-9 feb-Depurado'!E4420</f>
        <v>860065793-1</v>
      </c>
      <c r="F4421" s="30" t="str">
        <f>+'Categorias-9 feb-Depurado'!F4420</f>
        <v xml:space="preserve">CR 100 25 F 09 </v>
      </c>
      <c r="G4421" s="30" t="str">
        <f>+'Categorias-9 feb-Depurado'!G4420</f>
        <v>BOGOTA</v>
      </c>
      <c r="H4421" s="30" t="str">
        <f>+'Categorias-9 feb-Depurado'!H4420</f>
        <v>AERO 41964</v>
      </c>
      <c r="I4421" s="107">
        <f>+'Categorias-9 feb-Depurado'!R4420</f>
        <v>4374646</v>
      </c>
      <c r="J4421" s="108">
        <f t="shared" si="280"/>
        <v>0</v>
      </c>
      <c r="K4421" s="107">
        <f t="shared" si="281"/>
        <v>0</v>
      </c>
      <c r="L4421" s="109">
        <f t="shared" si="282"/>
        <v>4374646</v>
      </c>
      <c r="M4421" s="110">
        <f t="shared" si="283"/>
        <v>3.3350294058588318E-06</v>
      </c>
      <c r="N4421" s="33" t="s">
        <v>4892</v>
      </c>
      <c r="O4421" s="33">
        <f>+'Categorias-9 feb-Depurado'!Y4420</f>
        <v>917.14540289526917</v>
      </c>
      <c r="P4421" s="111">
        <f>+'Categorias-9 feb-Depurado'!AC4420</f>
        <v>44944</v>
      </c>
      <c r="Q4421" s="111">
        <f>+'Categorias-9 feb-Depurado'!AE4420</f>
        <v>44989</v>
      </c>
      <c r="R4421" s="112" t="str">
        <f>+'Categorias-9 feb-Depurado'!AB4420</f>
        <v>Compras</v>
      </c>
    </row>
    <row r="4422" spans="2:18" s="1" customFormat="1" ht="14.5" hidden="1">
      <c r="B4422" s="57" t="str">
        <f>+'Categorias-9 feb-Depurado'!B4421</f>
        <v>AEROTURBO DE COLOMBIA SAS</v>
      </c>
      <c r="C4422" s="30" t="s">
        <v>4900</v>
      </c>
      <c r="D4422" s="31">
        <v>5</v>
      </c>
      <c r="E4422" s="30" t="str">
        <f>+'Categorias-9 feb-Depurado'!E4421</f>
        <v>860065793-1</v>
      </c>
      <c r="F4422" s="30" t="str">
        <f>+'Categorias-9 feb-Depurado'!F4421</f>
        <v xml:space="preserve">CR 100 25 F 09 </v>
      </c>
      <c r="G4422" s="30" t="str">
        <f>+'Categorias-9 feb-Depurado'!G4421</f>
        <v>BOGOTA</v>
      </c>
      <c r="H4422" s="30" t="str">
        <f>+'Categorias-9 feb-Depurado'!H4421</f>
        <v>AERO 41966</v>
      </c>
      <c r="I4422" s="107">
        <f>+'Categorias-9 feb-Depurado'!R4421</f>
        <v>1216798</v>
      </c>
      <c r="J4422" s="108">
        <f t="shared" si="280"/>
        <v>0</v>
      </c>
      <c r="K4422" s="107">
        <f t="shared" si="281"/>
        <v>0</v>
      </c>
      <c r="L4422" s="109">
        <f t="shared" si="282"/>
        <v>1216798</v>
      </c>
      <c r="M4422" s="110">
        <f t="shared" si="283"/>
        <v>9.2763096968079577E-07</v>
      </c>
      <c r="N4422" s="33" t="s">
        <v>4892</v>
      </c>
      <c r="O4422" s="33">
        <f>+'Categorias-9 feb-Depurado'!Y4421</f>
        <v>255.10194240909041</v>
      </c>
      <c r="P4422" s="111">
        <f>+'Categorias-9 feb-Depurado'!AC4421</f>
        <v>44944</v>
      </c>
      <c r="Q4422" s="111">
        <f>+'Categorias-9 feb-Depurado'!AE4421</f>
        <v>44989</v>
      </c>
      <c r="R4422" s="112" t="str">
        <f>+'Categorias-9 feb-Depurado'!AB4421</f>
        <v>Compras</v>
      </c>
    </row>
    <row r="4423" spans="2:18" s="1" customFormat="1" ht="14.5" hidden="1">
      <c r="B4423" s="57" t="str">
        <f>+'Categorias-9 feb-Depurado'!B4422</f>
        <v>AEROTURBO DE COLOMBIA SAS</v>
      </c>
      <c r="C4423" s="30" t="s">
        <v>4900</v>
      </c>
      <c r="D4423" s="31">
        <v>5</v>
      </c>
      <c r="E4423" s="30" t="str">
        <f>+'Categorias-9 feb-Depurado'!E4422</f>
        <v>860065793-1</v>
      </c>
      <c r="F4423" s="30" t="str">
        <f>+'Categorias-9 feb-Depurado'!F4422</f>
        <v xml:space="preserve">CR 100 25 F 09 </v>
      </c>
      <c r="G4423" s="30" t="str">
        <f>+'Categorias-9 feb-Depurado'!G4422</f>
        <v>BOGOTA</v>
      </c>
      <c r="H4423" s="30" t="str">
        <f>+'Categorias-9 feb-Depurado'!H4422</f>
        <v>AERO 41969</v>
      </c>
      <c r="I4423" s="107">
        <f>+'Categorias-9 feb-Depurado'!R4422</f>
        <v>2905237</v>
      </c>
      <c r="J4423" s="108">
        <f t="shared" si="280"/>
        <v>0</v>
      </c>
      <c r="K4423" s="107">
        <f t="shared" si="281"/>
        <v>0</v>
      </c>
      <c r="L4423" s="109">
        <f t="shared" si="282"/>
        <v>2905237</v>
      </c>
      <c r="M4423" s="110">
        <f t="shared" si="283"/>
        <v>2.2148193993271899E-06</v>
      </c>
      <c r="N4423" s="33" t="s">
        <v>4892</v>
      </c>
      <c r="O4423" s="33">
        <f>+'Categorias-9 feb-Depurado'!Y4422</f>
        <v>609.08351415662958</v>
      </c>
      <c r="P4423" s="111">
        <f>+'Categorias-9 feb-Depurado'!AC4422</f>
        <v>44946</v>
      </c>
      <c r="Q4423" s="111">
        <f>+'Categorias-9 feb-Depurado'!AE4422</f>
        <v>44991</v>
      </c>
      <c r="R4423" s="112" t="str">
        <f>+'Categorias-9 feb-Depurado'!AB4422</f>
        <v>Compras</v>
      </c>
    </row>
    <row r="4424" spans="2:18" s="1" customFormat="1" ht="14.5" hidden="1">
      <c r="B4424" s="57" t="str">
        <f>+'Categorias-9 feb-Depurado'!B4423</f>
        <v>AEROTURBO DE COLOMBIA SAS</v>
      </c>
      <c r="C4424" s="30" t="s">
        <v>4900</v>
      </c>
      <c r="D4424" s="31">
        <v>5</v>
      </c>
      <c r="E4424" s="30" t="str">
        <f>+'Categorias-9 feb-Depurado'!E4423</f>
        <v>860065793-1</v>
      </c>
      <c r="F4424" s="30" t="str">
        <f>+'Categorias-9 feb-Depurado'!F4423</f>
        <v xml:space="preserve">CR 100 25 F 09 </v>
      </c>
      <c r="G4424" s="30" t="str">
        <f>+'Categorias-9 feb-Depurado'!G4423</f>
        <v>BOGOTA</v>
      </c>
      <c r="H4424" s="30" t="str">
        <f>+'Categorias-9 feb-Depurado'!H4423</f>
        <v>AERO 41972</v>
      </c>
      <c r="I4424" s="107">
        <f>+'Categorias-9 feb-Depurado'!R4423</f>
        <v>5707460</v>
      </c>
      <c r="J4424" s="108">
        <f t="shared" si="280"/>
        <v>0</v>
      </c>
      <c r="K4424" s="107">
        <f t="shared" si="281"/>
        <v>0</v>
      </c>
      <c r="L4424" s="109">
        <f t="shared" si="282"/>
        <v>5707460</v>
      </c>
      <c r="M4424" s="110">
        <f t="shared" si="283"/>
        <v>4.3511056512373912E-06</v>
      </c>
      <c r="N4424" s="33" t="s">
        <v>4892</v>
      </c>
      <c r="O4424" s="33">
        <f>+'Categorias-9 feb-Depurado'!Y4423</f>
        <v>1196.5701227501911</v>
      </c>
      <c r="P4424" s="111">
        <f>+'Categorias-9 feb-Depurado'!AC4423</f>
        <v>44950</v>
      </c>
      <c r="Q4424" s="111">
        <f>+'Categorias-9 feb-Depurado'!AE4423</f>
        <v>44995</v>
      </c>
      <c r="R4424" s="112" t="str">
        <f>+'Categorias-9 feb-Depurado'!AB4423</f>
        <v>Compras</v>
      </c>
    </row>
    <row r="4425" spans="2:18" s="1" customFormat="1" ht="14.5" hidden="1">
      <c r="B4425" s="57" t="str">
        <f>+'Categorias-9 feb-Depurado'!B4424</f>
        <v>AEROTURBO DE COLOMBIA SAS</v>
      </c>
      <c r="C4425" s="30" t="s">
        <v>4900</v>
      </c>
      <c r="D4425" s="31">
        <v>5</v>
      </c>
      <c r="E4425" s="30" t="str">
        <f>+'Categorias-9 feb-Depurado'!E4424</f>
        <v>860065793-1</v>
      </c>
      <c r="F4425" s="30" t="str">
        <f>+'Categorias-9 feb-Depurado'!F4424</f>
        <v xml:space="preserve">CR 100 25 F 09 </v>
      </c>
      <c r="G4425" s="30" t="str">
        <f>+'Categorias-9 feb-Depurado'!G4424</f>
        <v>BOGOTA</v>
      </c>
      <c r="H4425" s="30" t="str">
        <f>+'Categorias-9 feb-Depurado'!H4424</f>
        <v>AERO 41974</v>
      </c>
      <c r="I4425" s="107">
        <f>+'Categorias-9 feb-Depurado'!R4424</f>
        <v>14054881</v>
      </c>
      <c r="J4425" s="108">
        <f t="shared" si="280"/>
        <v>0</v>
      </c>
      <c r="K4425" s="107">
        <f t="shared" si="281"/>
        <v>0</v>
      </c>
      <c r="L4425" s="109">
        <f t="shared" si="282"/>
        <v>14054881</v>
      </c>
      <c r="M4425" s="110">
        <f t="shared" si="283"/>
        <v>1.0714796450009117E-05</v>
      </c>
      <c r="N4425" s="33" t="s">
        <v>4892</v>
      </c>
      <c r="O4425" s="33">
        <f>+'Categorias-9 feb-Depurado'!Y4424</f>
        <v>2946.608593561642</v>
      </c>
      <c r="P4425" s="111">
        <f>+'Categorias-9 feb-Depurado'!AC4424</f>
        <v>44951</v>
      </c>
      <c r="Q4425" s="111">
        <f>+'Categorias-9 feb-Depurado'!AE4424</f>
        <v>44996</v>
      </c>
      <c r="R4425" s="112" t="str">
        <f>+'Categorias-9 feb-Depurado'!AB4424</f>
        <v>Compras</v>
      </c>
    </row>
    <row r="4426" spans="2:18" s="1" customFormat="1" ht="14.5" hidden="1">
      <c r="B4426" s="57" t="str">
        <f>+'Categorias-9 feb-Depurado'!B4425</f>
        <v>AEROTURBO DE COLOMBIA SAS</v>
      </c>
      <c r="C4426" s="30" t="s">
        <v>4900</v>
      </c>
      <c r="D4426" s="31">
        <v>5</v>
      </c>
      <c r="E4426" s="30" t="str">
        <f>+'Categorias-9 feb-Depurado'!E4425</f>
        <v>860065793-1</v>
      </c>
      <c r="F4426" s="30" t="str">
        <f>+'Categorias-9 feb-Depurado'!F4425</f>
        <v xml:space="preserve">CR 100 25 F 09 </v>
      </c>
      <c r="G4426" s="30" t="str">
        <f>+'Categorias-9 feb-Depurado'!G4425</f>
        <v>BOGOTA</v>
      </c>
      <c r="H4426" s="30" t="str">
        <f>+'Categorias-9 feb-Depurado'!H4425</f>
        <v>AERO 41975</v>
      </c>
      <c r="I4426" s="107">
        <f>+'Categorias-9 feb-Depurado'!R4425</f>
        <v>6524610</v>
      </c>
      <c r="J4426" s="108">
        <f t="shared" si="280"/>
        <v>0</v>
      </c>
      <c r="K4426" s="107">
        <f t="shared" si="281"/>
        <v>0</v>
      </c>
      <c r="L4426" s="109">
        <f t="shared" si="282"/>
        <v>6524610</v>
      </c>
      <c r="M4426" s="110">
        <f t="shared" si="283"/>
        <v>4.974063321183152E-06</v>
      </c>
      <c r="N4426" s="33" t="s">
        <v>4892</v>
      </c>
      <c r="O4426" s="33">
        <f>+'Categorias-9 feb-Depurado'!Y4425</f>
        <v>1367.8857825717789</v>
      </c>
      <c r="P4426" s="111">
        <f>+'Categorias-9 feb-Depurado'!AC4425</f>
        <v>44952</v>
      </c>
      <c r="Q4426" s="111">
        <f>+'Categorias-9 feb-Depurado'!AE4425</f>
        <v>44997</v>
      </c>
      <c r="R4426" s="112" t="str">
        <f>+'Categorias-9 feb-Depurado'!AB4425</f>
        <v>Compras</v>
      </c>
    </row>
    <row r="4427" spans="2:18" s="1" customFormat="1" ht="14.5" hidden="1">
      <c r="B4427" s="57" t="str">
        <f>+'Categorias-9 feb-Depurado'!B4426</f>
        <v>AEROTURBO DE COLOMBIA SAS</v>
      </c>
      <c r="C4427" s="30" t="s">
        <v>4900</v>
      </c>
      <c r="D4427" s="31">
        <v>5</v>
      </c>
      <c r="E4427" s="30" t="str">
        <f>+'Categorias-9 feb-Depurado'!E4426</f>
        <v>860065793-1</v>
      </c>
      <c r="F4427" s="30" t="str">
        <f>+'Categorias-9 feb-Depurado'!F4426</f>
        <v xml:space="preserve">CR 100 25 F 09 </v>
      </c>
      <c r="G4427" s="30" t="str">
        <f>+'Categorias-9 feb-Depurado'!G4426</f>
        <v>BOGOTA</v>
      </c>
      <c r="H4427" s="30" t="str">
        <f>+'Categorias-9 feb-Depurado'!H4426</f>
        <v>AERO 41978</v>
      </c>
      <c r="I4427" s="107">
        <f>+'Categorias-9 feb-Depurado'!R4426</f>
        <v>4140937</v>
      </c>
      <c r="J4427" s="108">
        <f t="shared" si="280"/>
        <v>0</v>
      </c>
      <c r="K4427" s="107">
        <f t="shared" si="281"/>
        <v>0</v>
      </c>
      <c r="L4427" s="109">
        <f t="shared" si="282"/>
        <v>4140937</v>
      </c>
      <c r="M4427" s="110">
        <f t="shared" si="283"/>
        <v>3.1568603866024482E-06</v>
      </c>
      <c r="N4427" s="33" t="s">
        <v>4892</v>
      </c>
      <c r="O4427" s="33">
        <f>+'Categorias-9 feb-Depurado'!Y4426</f>
        <v>868.14826462048063</v>
      </c>
      <c r="P4427" s="111">
        <f>+'Categorias-9 feb-Depurado'!AC4426</f>
        <v>44953</v>
      </c>
      <c r="Q4427" s="111">
        <f>+'Categorias-9 feb-Depurado'!AE4426</f>
        <v>44998</v>
      </c>
      <c r="R4427" s="112" t="str">
        <f>+'Categorias-9 feb-Depurado'!AB4426</f>
        <v>Compras</v>
      </c>
    </row>
    <row r="4428" spans="2:18" s="1" customFormat="1" ht="14.5" hidden="1">
      <c r="B4428" s="57" t="str">
        <f>+'Categorias-9 feb-Depurado'!B4427</f>
        <v>AEROTURBO DE COLOMBIA SAS</v>
      </c>
      <c r="C4428" s="30" t="s">
        <v>4900</v>
      </c>
      <c r="D4428" s="31">
        <v>5</v>
      </c>
      <c r="E4428" s="30" t="str">
        <f>+'Categorias-9 feb-Depurado'!E4427</f>
        <v>860065793-1</v>
      </c>
      <c r="F4428" s="30" t="str">
        <f>+'Categorias-9 feb-Depurado'!F4427</f>
        <v xml:space="preserve">CR 100 25 F 09 </v>
      </c>
      <c r="G4428" s="30" t="str">
        <f>+'Categorias-9 feb-Depurado'!G4427</f>
        <v>BOGOTA</v>
      </c>
      <c r="H4428" s="30" t="str">
        <f>+'Categorias-9 feb-Depurado'!H4427</f>
        <v>AERO41981</v>
      </c>
      <c r="I4428" s="107">
        <f>+'Categorias-9 feb-Depurado'!R4427</f>
        <v>1936825</v>
      </c>
      <c r="J4428" s="108">
        <f t="shared" si="280"/>
        <v>0</v>
      </c>
      <c r="K4428" s="107">
        <f t="shared" si="281"/>
        <v>0</v>
      </c>
      <c r="L4428" s="109">
        <f t="shared" si="282"/>
        <v>1936825</v>
      </c>
      <c r="M4428" s="110">
        <f t="shared" si="283"/>
        <v>1.476546520336167E-06</v>
      </c>
      <c r="N4428" s="33" t="s">
        <v>4892</v>
      </c>
      <c r="O4428" s="33">
        <f>+'Categorias-9 feb-Depurado'!Y4427</f>
        <v>406.05574598781931</v>
      </c>
      <c r="P4428" s="111">
        <f>+'Categorias-9 feb-Depurado'!AC4427</f>
        <v>44957</v>
      </c>
      <c r="Q4428" s="111">
        <f>+'Categorias-9 feb-Depurado'!AE4427</f>
        <v>45002</v>
      </c>
      <c r="R4428" s="112" t="str">
        <f>+'Categorias-9 feb-Depurado'!AB4427</f>
        <v>Compras</v>
      </c>
    </row>
    <row r="4429" spans="2:18" s="1" customFormat="1" ht="14.5" hidden="1">
      <c r="B4429" s="57" t="str">
        <f>+'Categorias-9 feb-Depurado'!B4428</f>
        <v>AEROTURBO DE COLOMBIA SAS</v>
      </c>
      <c r="C4429" s="30" t="s">
        <v>4900</v>
      </c>
      <c r="D4429" s="31">
        <v>5</v>
      </c>
      <c r="E4429" s="30" t="str">
        <f>+'Categorias-9 feb-Depurado'!E4428</f>
        <v>860065793-1</v>
      </c>
      <c r="F4429" s="30" t="str">
        <f>+'Categorias-9 feb-Depurado'!F4428</f>
        <v xml:space="preserve">CR 100 25 F 09 </v>
      </c>
      <c r="G4429" s="30" t="str">
        <f>+'Categorias-9 feb-Depurado'!G4428</f>
        <v>BOGOTA</v>
      </c>
      <c r="H4429" s="30" t="str">
        <f>+'Categorias-9 feb-Depurado'!H4428</f>
        <v>AERO41985</v>
      </c>
      <c r="I4429" s="107">
        <f>+'Categorias-9 feb-Depurado'!R4428</f>
        <v>3291046</v>
      </c>
      <c r="J4429" s="108">
        <f t="shared" si="280"/>
        <v>0</v>
      </c>
      <c r="K4429" s="107">
        <f t="shared" si="281"/>
        <v>0</v>
      </c>
      <c r="L4429" s="109">
        <f t="shared" si="282"/>
        <v>3291046</v>
      </c>
      <c r="M4429" s="110">
        <f t="shared" si="283"/>
        <v>2.5089424803822035E-06</v>
      </c>
      <c r="N4429" s="33" t="s">
        <v>4892</v>
      </c>
      <c r="O4429" s="33">
        <f>+'Categorias-9 feb-Depurado'!Y4428</f>
        <v>689.96844764510411</v>
      </c>
      <c r="P4429" s="111">
        <f>+'Categorias-9 feb-Depurado'!AC4428</f>
        <v>44958</v>
      </c>
      <c r="Q4429" s="111">
        <f>+'Categorias-9 feb-Depurado'!AE4428</f>
        <v>45003</v>
      </c>
      <c r="R4429" s="112" t="str">
        <f>+'Categorias-9 feb-Depurado'!AB4428</f>
        <v>Compras</v>
      </c>
    </row>
    <row r="4430" spans="2:18" s="1" customFormat="1" ht="14.5" hidden="1">
      <c r="B4430" s="57" t="str">
        <f>+'Categorias-9 feb-Depurado'!B4429</f>
        <v>AEROTURBO DE COLOMBIA SAS</v>
      </c>
      <c r="C4430" s="30" t="s">
        <v>4900</v>
      </c>
      <c r="D4430" s="31">
        <v>5</v>
      </c>
      <c r="E4430" s="30" t="str">
        <f>+'Categorias-9 feb-Depurado'!E4429</f>
        <v>860065793-1</v>
      </c>
      <c r="F4430" s="30" t="str">
        <f>+'Categorias-9 feb-Depurado'!F4429</f>
        <v xml:space="preserve">CR 100 25 F 09 </v>
      </c>
      <c r="G4430" s="30" t="str">
        <f>+'Categorias-9 feb-Depurado'!G4429</f>
        <v>BOGOTA</v>
      </c>
      <c r="H4430" s="30" t="str">
        <f>+'Categorias-9 feb-Depurado'!H4429</f>
        <v>AERO41986</v>
      </c>
      <c r="I4430" s="107">
        <f>+'Categorias-9 feb-Depurado'!R4429</f>
        <v>2483851</v>
      </c>
      <c r="J4430" s="108">
        <f t="shared" si="280"/>
        <v>0</v>
      </c>
      <c r="K4430" s="107">
        <f t="shared" si="281"/>
        <v>0</v>
      </c>
      <c r="L4430" s="109">
        <f t="shared" si="282"/>
        <v>2483851</v>
      </c>
      <c r="M4430" s="110">
        <f t="shared" si="283"/>
        <v>1.8935740457106392E-06</v>
      </c>
      <c r="N4430" s="33" t="s">
        <v>4892</v>
      </c>
      <c r="O4430" s="33">
        <f>+'Categorias-9 feb-Depurado'!Y4429</f>
        <v>520.73985555101308</v>
      </c>
      <c r="P4430" s="111">
        <f>+'Categorias-9 feb-Depurado'!AC4429</f>
        <v>44959</v>
      </c>
      <c r="Q4430" s="111">
        <f>+'Categorias-9 feb-Depurado'!AE4429</f>
        <v>45004</v>
      </c>
      <c r="R4430" s="112" t="str">
        <f>+'Categorias-9 feb-Depurado'!AB4429</f>
        <v>Compras</v>
      </c>
    </row>
    <row r="4431" spans="2:18" s="1" customFormat="1" ht="14.5" hidden="1">
      <c r="B4431" s="57" t="str">
        <f>+'Categorias-9 feb-Depurado'!B4430</f>
        <v>AEROTURBO DE COLOMBIA SAS</v>
      </c>
      <c r="C4431" s="30" t="s">
        <v>4900</v>
      </c>
      <c r="D4431" s="31">
        <v>5</v>
      </c>
      <c r="E4431" s="30" t="str">
        <f>+'Categorias-9 feb-Depurado'!E4430</f>
        <v>860065793-1</v>
      </c>
      <c r="F4431" s="30" t="str">
        <f>+'Categorias-9 feb-Depurado'!F4430</f>
        <v xml:space="preserve">CR 100 25 F 09 </v>
      </c>
      <c r="G4431" s="30" t="str">
        <f>+'Categorias-9 feb-Depurado'!G4430</f>
        <v>BOGOTA</v>
      </c>
      <c r="H4431" s="30" t="str">
        <f>+'Categorias-9 feb-Depurado'!H4430</f>
        <v>AERO41988</v>
      </c>
      <c r="I4431" s="107">
        <f>+'Categorias-9 feb-Depurado'!R4430</f>
        <v>7438877</v>
      </c>
      <c r="J4431" s="108">
        <f t="shared" si="284" ref="J4431:J4494">+IF(Q4431&gt;$O$4,0,I4431)</f>
        <v>0</v>
      </c>
      <c r="K4431" s="107">
        <f t="shared" si="285" ref="K4431:K4494">++(((1+$O$5)^(($O$4-Q4431)/365))-1)*J4431</f>
        <v>0</v>
      </c>
      <c r="L4431" s="109">
        <f t="shared" si="286" ref="L4431:L4494">+I4431+K4431</f>
        <v>7438877</v>
      </c>
      <c r="M4431" s="110">
        <f t="shared" si="287" ref="M4431:M4494">+L4431/$E$11</f>
        <v>5.6710585362945779E-06</v>
      </c>
      <c r="N4431" s="33" t="s">
        <v>4892</v>
      </c>
      <c r="O4431" s="33">
        <f>+'Categorias-9 feb-Depurado'!Y4430</f>
        <v>1559.5620407350334</v>
      </c>
      <c r="P4431" s="111">
        <f>+'Categorias-9 feb-Depurado'!AC4430</f>
        <v>44965</v>
      </c>
      <c r="Q4431" s="111">
        <f>+'Categorias-9 feb-Depurado'!AE4430</f>
        <v>45010</v>
      </c>
      <c r="R4431" s="112" t="str">
        <f>+'Categorias-9 feb-Depurado'!AB4430</f>
        <v>Compras</v>
      </c>
    </row>
    <row r="4432" spans="2:18" s="1" customFormat="1" ht="14.5" hidden="1">
      <c r="B4432" s="57" t="str">
        <f>+'Categorias-9 feb-Depurado'!B4431</f>
        <v>AEROTURBO DE COLOMBIA SAS</v>
      </c>
      <c r="C4432" s="30" t="s">
        <v>4900</v>
      </c>
      <c r="D4432" s="31">
        <v>5</v>
      </c>
      <c r="E4432" s="30" t="str">
        <f>+'Categorias-9 feb-Depurado'!E4431</f>
        <v>860065793-1</v>
      </c>
      <c r="F4432" s="30" t="str">
        <f>+'Categorias-9 feb-Depurado'!F4431</f>
        <v xml:space="preserve">CR 100 25 F 09 </v>
      </c>
      <c r="G4432" s="30" t="str">
        <f>+'Categorias-9 feb-Depurado'!G4431</f>
        <v>BOGOTA</v>
      </c>
      <c r="H4432" s="30" t="str">
        <f>+'Categorias-9 feb-Depurado'!H4431</f>
        <v>AERO41990</v>
      </c>
      <c r="I4432" s="107">
        <f>+'Categorias-9 feb-Depurado'!R4431</f>
        <v>3873651</v>
      </c>
      <c r="J4432" s="108">
        <f t="shared" si="284"/>
        <v>0</v>
      </c>
      <c r="K4432" s="107">
        <f t="shared" si="285"/>
        <v>0</v>
      </c>
      <c r="L4432" s="109">
        <f t="shared" si="286"/>
        <v>3873651</v>
      </c>
      <c r="M4432" s="110">
        <f t="shared" si="287"/>
        <v>2.9530938030264552E-06</v>
      </c>
      <c r="N4432" s="33" t="s">
        <v>4892</v>
      </c>
      <c r="O4432" s="33">
        <f>+'Categorias-9 feb-Depurado'!Y4431</f>
        <v>812.11170162583721</v>
      </c>
      <c r="P4432" s="111">
        <f>+'Categorias-9 feb-Depurado'!AC4431</f>
        <v>44966</v>
      </c>
      <c r="Q4432" s="111">
        <f>+'Categorias-9 feb-Depurado'!AE4431</f>
        <v>45011</v>
      </c>
      <c r="R4432" s="112" t="str">
        <f>+'Categorias-9 feb-Depurado'!AB4431</f>
        <v>Compras</v>
      </c>
    </row>
    <row r="4433" spans="2:18" s="1" customFormat="1" ht="14.5" hidden="1">
      <c r="B4433" s="57" t="str">
        <f>+'Categorias-9 feb-Depurado'!B4432</f>
        <v>END NDT ENSAYOS NO DESTRUCTIVOS SAS</v>
      </c>
      <c r="C4433" s="30" t="s">
        <v>4900</v>
      </c>
      <c r="D4433" s="31">
        <v>5</v>
      </c>
      <c r="E4433" s="30" t="str">
        <f>+'Categorias-9 feb-Depurado'!E4432</f>
        <v>900583857-0</v>
      </c>
      <c r="F4433" s="30" t="str">
        <f>+'Categorias-9 feb-Depurado'!F4432</f>
        <v>DG 55 AC 18 12</v>
      </c>
      <c r="G4433" s="30" t="str">
        <f>+'Categorias-9 feb-Depurado'!G4432</f>
        <v>169</v>
      </c>
      <c r="H4433" s="30" t="str">
        <f>+'Categorias-9 feb-Depurado'!H4432</f>
        <v>END229</v>
      </c>
      <c r="I4433" s="107">
        <f>+'Categorias-9 feb-Depurado'!R4432</f>
        <v>2015375</v>
      </c>
      <c r="J4433" s="108">
        <f t="shared" si="284"/>
        <v>0</v>
      </c>
      <c r="K4433" s="107">
        <f t="shared" si="285"/>
        <v>0</v>
      </c>
      <c r="L4433" s="109">
        <f t="shared" si="286"/>
        <v>2015375</v>
      </c>
      <c r="M4433" s="110">
        <f t="shared" si="287"/>
        <v>1.536429436537892E-06</v>
      </c>
      <c r="N4433" s="33" t="s">
        <v>4892</v>
      </c>
      <c r="O4433" s="33">
        <f>+'Categorias-9 feb-Depurado'!Y4432</f>
        <v>422.52376909127116</v>
      </c>
      <c r="P4433" s="111">
        <f>+'Categorias-9 feb-Depurado'!AC4432</f>
        <v>44936</v>
      </c>
      <c r="Q4433" s="111">
        <f>+'Categorias-9 feb-Depurado'!AE4432</f>
        <v>44996</v>
      </c>
      <c r="R4433" s="112" t="str">
        <f>+'Categorias-9 feb-Depurado'!AB4432</f>
        <v>Comex</v>
      </c>
    </row>
    <row r="4434" spans="2:18" s="1" customFormat="1" ht="14.5" hidden="1">
      <c r="B4434" s="57" t="str">
        <f>+'Categorias-9 feb-Depurado'!B4433</f>
        <v>END NDT ENSAYOS NO DESTRUCTIVOS SAS</v>
      </c>
      <c r="C4434" s="30" t="s">
        <v>4900</v>
      </c>
      <c r="D4434" s="31">
        <v>5</v>
      </c>
      <c r="E4434" s="30" t="str">
        <f>+'Categorias-9 feb-Depurado'!E4433</f>
        <v>900583857-0</v>
      </c>
      <c r="F4434" s="30" t="str">
        <f>+'Categorias-9 feb-Depurado'!F4433</f>
        <v>DG 55 AC 18 12</v>
      </c>
      <c r="G4434" s="30" t="str">
        <f>+'Categorias-9 feb-Depurado'!G4433</f>
        <v>169</v>
      </c>
      <c r="H4434" s="30" t="str">
        <f>+'Categorias-9 feb-Depurado'!H4433</f>
        <v>END237</v>
      </c>
      <c r="I4434" s="107">
        <f>+'Categorias-9 feb-Depurado'!R4433</f>
        <v>2015375</v>
      </c>
      <c r="J4434" s="108">
        <f t="shared" si="284"/>
        <v>0</v>
      </c>
      <c r="K4434" s="107">
        <f t="shared" si="285"/>
        <v>0</v>
      </c>
      <c r="L4434" s="109">
        <f t="shared" si="286"/>
        <v>2015375</v>
      </c>
      <c r="M4434" s="110">
        <f t="shared" si="287"/>
        <v>1.536429436537892E-06</v>
      </c>
      <c r="N4434" s="33" t="s">
        <v>4892</v>
      </c>
      <c r="O4434" s="33">
        <f>+'Categorias-9 feb-Depurado'!Y4433</f>
        <v>422.52376909127116</v>
      </c>
      <c r="P4434" s="111">
        <f>+'Categorias-9 feb-Depurado'!AC4433</f>
        <v>44962</v>
      </c>
      <c r="Q4434" s="111">
        <f>+'Categorias-9 feb-Depurado'!AE4433</f>
        <v>45022</v>
      </c>
      <c r="R4434" s="112" t="str">
        <f>+'Categorias-9 feb-Depurado'!AB4433</f>
        <v>Comex</v>
      </c>
    </row>
    <row r="4435" spans="2:18" s="1" customFormat="1" ht="14.5" hidden="1">
      <c r="B4435" s="57" t="str">
        <f>+'Categorias-9 feb-Depurado'!B4434</f>
        <v>R&amp;A INVERSIONES Y PROYECTOS SAS</v>
      </c>
      <c r="C4435" s="30" t="s">
        <v>4900</v>
      </c>
      <c r="D4435" s="31">
        <v>5</v>
      </c>
      <c r="E4435" s="30" t="str">
        <f>+'Categorias-9 feb-Depurado'!E4434</f>
        <v>900967837-2</v>
      </c>
      <c r="F4435" s="30" t="str">
        <f>+'Categorias-9 feb-Depurado'!F4434</f>
        <v>DG 53 D 21 32 OF 202</v>
      </c>
      <c r="G4435" s="30" t="str">
        <f>+'Categorias-9 feb-Depurado'!G4434</f>
        <v>169</v>
      </c>
      <c r="H4435" s="30" t="str">
        <f>+'Categorias-9 feb-Depurado'!H4434</f>
        <v>FE645</v>
      </c>
      <c r="I4435" s="107">
        <f>+'Categorias-9 feb-Depurado'!R4434</f>
        <v>858242</v>
      </c>
      <c r="J4435" s="108">
        <f t="shared" si="284"/>
        <v>0</v>
      </c>
      <c r="K4435" s="107">
        <f t="shared" si="285"/>
        <v>0</v>
      </c>
      <c r="L4435" s="109">
        <f t="shared" si="286"/>
        <v>858242</v>
      </c>
      <c r="M4435" s="110">
        <f t="shared" si="287"/>
        <v>6.5428432548441531E-07</v>
      </c>
      <c r="N4435" s="33" t="s">
        <v>4892</v>
      </c>
      <c r="O4435" s="33">
        <f>+'Categorias-9 feb-Depurado'!Y4434</f>
        <v>179.93060578424897</v>
      </c>
      <c r="P4435" s="111">
        <f>+'Categorias-9 feb-Depurado'!AC4434</f>
        <v>44931</v>
      </c>
      <c r="Q4435" s="111">
        <f>+'Categorias-9 feb-Depurado'!AE4434</f>
        <v>44991</v>
      </c>
      <c r="R4435" s="112" t="str">
        <f>+'Categorias-9 feb-Depurado'!AB4434</f>
        <v>Manto</v>
      </c>
    </row>
    <row r="4436" spans="2:18" s="1" customFormat="1" ht="14.5" hidden="1">
      <c r="B4436" s="57" t="str">
        <f>+'Categorias-9 feb-Depurado'!B4435</f>
        <v>R&amp;A INVERSIONES Y PROYECTOS SAS</v>
      </c>
      <c r="C4436" s="30" t="s">
        <v>4900</v>
      </c>
      <c r="D4436" s="31">
        <v>5</v>
      </c>
      <c r="E4436" s="30" t="str">
        <f>+'Categorias-9 feb-Depurado'!E4435</f>
        <v>900967837-2</v>
      </c>
      <c r="F4436" s="30" t="str">
        <f>+'Categorias-9 feb-Depurado'!F4435</f>
        <v>DG 53 D 21 32 OF 202</v>
      </c>
      <c r="G4436" s="30" t="str">
        <f>+'Categorias-9 feb-Depurado'!G4435</f>
        <v>169</v>
      </c>
      <c r="H4436" s="30" t="str">
        <f>+'Categorias-9 feb-Depurado'!H4435</f>
        <v>FE667</v>
      </c>
      <c r="I4436" s="107">
        <f>+'Categorias-9 feb-Depurado'!R4435</f>
        <v>468132</v>
      </c>
      <c r="J4436" s="108">
        <f t="shared" si="284"/>
        <v>0</v>
      </c>
      <c r="K4436" s="107">
        <f t="shared" si="285"/>
        <v>0</v>
      </c>
      <c r="L4436" s="109">
        <f t="shared" si="286"/>
        <v>468132</v>
      </c>
      <c r="M4436" s="110">
        <f t="shared" si="287"/>
        <v>3.5688235935513559E-07</v>
      </c>
      <c r="N4436" s="33" t="s">
        <v>4892</v>
      </c>
      <c r="O4436" s="33">
        <f>+'Categorias-9 feb-Depurado'!Y4435</f>
        <v>98.143966791408531</v>
      </c>
      <c r="P4436" s="111">
        <f>+'Categorias-9 feb-Depurado'!AC4435</f>
        <v>44952</v>
      </c>
      <c r="Q4436" s="111">
        <f>+'Categorias-9 feb-Depurado'!AE4435</f>
        <v>45012</v>
      </c>
      <c r="R4436" s="112" t="str">
        <f>+'Categorias-9 feb-Depurado'!AB4435</f>
        <v>Manto</v>
      </c>
    </row>
    <row r="4437" spans="2:18" s="1" customFormat="1" ht="14.5" hidden="1">
      <c r="B4437" s="57" t="str">
        <f>+'Categorias-9 feb-Depurado'!B4436</f>
        <v>SERVICIOS AEREOS ESPECIALIZADOS EN TRANSPORTES PETROLEROS SAEP SAS</v>
      </c>
      <c r="C4437" s="30" t="s">
        <v>4900</v>
      </c>
      <c r="D4437" s="31">
        <v>5</v>
      </c>
      <c r="E4437" s="30" t="str">
        <f>+'Categorias-9 feb-Depurado'!E4436</f>
        <v>860075359-0</v>
      </c>
      <c r="F4437" s="30" t="str">
        <f>+'Categorias-9 feb-Depurado'!F4436</f>
        <v>AV EL DORADO EN 1 IN 13</v>
      </c>
      <c r="G4437" s="30" t="str">
        <f>+'Categorias-9 feb-Depurado'!G4436</f>
        <v>BOGOTA DC</v>
      </c>
      <c r="H4437" s="30" t="str">
        <f>+'Categorias-9 feb-Depurado'!H4436</f>
        <v>C-142</v>
      </c>
      <c r="I4437" s="107">
        <f>+'Categorias-9 feb-Depurado'!R4436</f>
        <v>111091912</v>
      </c>
      <c r="J4437" s="108">
        <f t="shared" si="284"/>
        <v>111091912</v>
      </c>
      <c r="K4437" s="107">
        <f t="shared" si="285"/>
        <v>113670.97219494577</v>
      </c>
      <c r="L4437" s="109">
        <f t="shared" si="286"/>
        <v>111205582.97219494</v>
      </c>
      <c r="M4437" s="110">
        <f t="shared" si="287"/>
        <v>8.4778034453060732E-05</v>
      </c>
      <c r="N4437" s="33" t="s">
        <v>4892</v>
      </c>
      <c r="O4437" s="33">
        <f>+'Categorias-9 feb-Depurado'!Y4436</f>
        <v>23290.441418493243</v>
      </c>
      <c r="P4437" s="111">
        <f>+'Categorias-9 feb-Depurado'!AC4436</f>
        <v>44963</v>
      </c>
      <c r="Q4437" s="111">
        <f>+'Categorias-9 feb-Depurado'!AE4436</f>
        <v>44963</v>
      </c>
      <c r="R4437" s="112" t="str">
        <f>+'Categorias-9 feb-Depurado'!AB4436</f>
        <v>Arrendamientos</v>
      </c>
    </row>
    <row r="4438" spans="2:18" s="1" customFormat="1" ht="14.5" hidden="1">
      <c r="B4438" s="57" t="str">
        <f>+'Categorias-9 feb-Depurado'!B4437</f>
        <v>SERVICIOS PROFESIONALES PARA VEHICULOS LTDA</v>
      </c>
      <c r="C4438" s="30" t="s">
        <v>4900</v>
      </c>
      <c r="D4438" s="31">
        <v>5</v>
      </c>
      <c r="E4438" s="30" t="str">
        <f>+'Categorias-9 feb-Depurado'!E4437</f>
        <v>830136419-8</v>
      </c>
      <c r="F4438" s="30" t="str">
        <f>+'Categorias-9 feb-Depurado'!F4437</f>
        <v>CALLE 134 BIS NO 1858</v>
      </c>
      <c r="G4438" s="30" t="str">
        <f>+'Categorias-9 feb-Depurado'!G4437</f>
        <v>Medellin</v>
      </c>
      <c r="H4438" s="30" t="str">
        <f>+'Categorias-9 feb-Depurado'!H4437</f>
        <v>FE-15324</v>
      </c>
      <c r="I4438" s="107">
        <f>+'Categorias-9 feb-Depurado'!R4437</f>
        <v>9784192</v>
      </c>
      <c r="J4438" s="108">
        <f t="shared" si="284"/>
        <v>0</v>
      </c>
      <c r="K4438" s="107">
        <f t="shared" si="285"/>
        <v>0</v>
      </c>
      <c r="L4438" s="109">
        <f t="shared" si="286"/>
        <v>9784192</v>
      </c>
      <c r="M4438" s="110">
        <f t="shared" si="287"/>
        <v>7.4590190915033434E-06</v>
      </c>
      <c r="N4438" s="33" t="s">
        <v>4892</v>
      </c>
      <c r="O4438" s="33">
        <f>+'Categorias-9 feb-Depurado'!Y4437</f>
        <v>2051.2577963667618</v>
      </c>
      <c r="P4438" s="111">
        <f>+'Categorias-9 feb-Depurado'!AC4437</f>
        <v>44881</v>
      </c>
      <c r="Q4438" s="111">
        <f>+'Categorias-9 feb-Depurado'!AE4437</f>
        <v>44971</v>
      </c>
      <c r="R4438" s="112" t="str">
        <f>+'Categorias-9 feb-Depurado'!AB4437</f>
        <v>Limpieza</v>
      </c>
    </row>
    <row r="4439" spans="2:18" s="1" customFormat="1" ht="14.5" hidden="1">
      <c r="B4439" s="57" t="str">
        <f>+'Categorias-9 feb-Depurado'!B4438</f>
        <v>SERVICIOS PROFESIONALES PARA VEHICULOS LTDA</v>
      </c>
      <c r="C4439" s="30" t="s">
        <v>4900</v>
      </c>
      <c r="D4439" s="31">
        <v>5</v>
      </c>
      <c r="E4439" s="30" t="str">
        <f>+'Categorias-9 feb-Depurado'!E4438</f>
        <v>830136419-8</v>
      </c>
      <c r="F4439" s="30" t="str">
        <f>+'Categorias-9 feb-Depurado'!F4438</f>
        <v>CALLE 134 BIS NO 1858</v>
      </c>
      <c r="G4439" s="30" t="str">
        <f>+'Categorias-9 feb-Depurado'!G4438</f>
        <v>Medellin</v>
      </c>
      <c r="H4439" s="30" t="str">
        <f>+'Categorias-9 feb-Depurado'!H4438</f>
        <v>FE-15328</v>
      </c>
      <c r="I4439" s="107">
        <f>+'Categorias-9 feb-Depurado'!R4438</f>
        <v>62484610</v>
      </c>
      <c r="J4439" s="108">
        <f t="shared" si="284"/>
        <v>0</v>
      </c>
      <c r="K4439" s="107">
        <f t="shared" si="285"/>
        <v>0</v>
      </c>
      <c r="L4439" s="109">
        <f t="shared" si="286"/>
        <v>62484610</v>
      </c>
      <c r="M4439" s="110">
        <f t="shared" si="287"/>
        <v>4.7635399930330552E-05</v>
      </c>
      <c r="N4439" s="33" t="s">
        <v>4892</v>
      </c>
      <c r="O4439" s="33">
        <f>+'Categorias-9 feb-Depurado'!Y4438</f>
        <v>13099.910898665576</v>
      </c>
      <c r="P4439" s="111">
        <f>+'Categorias-9 feb-Depurado'!AC4438</f>
        <v>44881</v>
      </c>
      <c r="Q4439" s="111">
        <f>+'Categorias-9 feb-Depurado'!AE4438</f>
        <v>44971</v>
      </c>
      <c r="R4439" s="112" t="str">
        <f>+'Categorias-9 feb-Depurado'!AB4438</f>
        <v>Limpieza</v>
      </c>
    </row>
    <row r="4440" spans="2:18" s="1" customFormat="1" ht="14.5" hidden="1">
      <c r="B4440" s="57" t="str">
        <f>+'Categorias-9 feb-Depurado'!B4439</f>
        <v>SERVICIOS PROFESIONALES PARA VEHICULOS LTDA</v>
      </c>
      <c r="C4440" s="30" t="s">
        <v>4900</v>
      </c>
      <c r="D4440" s="31">
        <v>5</v>
      </c>
      <c r="E4440" s="30" t="str">
        <f>+'Categorias-9 feb-Depurado'!E4439</f>
        <v>830136419-8</v>
      </c>
      <c r="F4440" s="30" t="str">
        <f>+'Categorias-9 feb-Depurado'!F4439</f>
        <v>CALLE 134 BIS NO 1858</v>
      </c>
      <c r="G4440" s="30" t="str">
        <f>+'Categorias-9 feb-Depurado'!G4439</f>
        <v>Medellin</v>
      </c>
      <c r="H4440" s="30" t="str">
        <f>+'Categorias-9 feb-Depurado'!H4439</f>
        <v>FE-15326</v>
      </c>
      <c r="I4440" s="107">
        <f>+'Categorias-9 feb-Depurado'!R4439</f>
        <v>33168520</v>
      </c>
      <c r="J4440" s="108">
        <f t="shared" si="284"/>
        <v>0</v>
      </c>
      <c r="K4440" s="107">
        <f t="shared" si="285"/>
        <v>0</v>
      </c>
      <c r="L4440" s="109">
        <f t="shared" si="286"/>
        <v>33168520</v>
      </c>
      <c r="M4440" s="110">
        <f t="shared" si="287"/>
        <v>2.5286157908278014E-05</v>
      </c>
      <c r="N4440" s="33" t="s">
        <v>4892</v>
      </c>
      <c r="O4440" s="33">
        <f>+'Categorias-9 feb-Depurado'!Y4439</f>
        <v>6953.7868067129984</v>
      </c>
      <c r="P4440" s="111">
        <f>+'Categorias-9 feb-Depurado'!AC4439</f>
        <v>44881</v>
      </c>
      <c r="Q4440" s="111">
        <f>+'Categorias-9 feb-Depurado'!AE4439</f>
        <v>44971</v>
      </c>
      <c r="R4440" s="112" t="str">
        <f>+'Categorias-9 feb-Depurado'!AB4439</f>
        <v>Limpieza</v>
      </c>
    </row>
    <row r="4441" spans="2:18" s="1" customFormat="1" ht="14.5" hidden="1">
      <c r="B4441" s="57" t="str">
        <f>+'Categorias-9 feb-Depurado'!B4440</f>
        <v>SERVICIOS PROFESIONALES PARA VEHICULOS LTDA</v>
      </c>
      <c r="C4441" s="30" t="s">
        <v>4900</v>
      </c>
      <c r="D4441" s="31">
        <v>5</v>
      </c>
      <c r="E4441" s="30" t="str">
        <f>+'Categorias-9 feb-Depurado'!E4440</f>
        <v>830136419-8</v>
      </c>
      <c r="F4441" s="30" t="str">
        <f>+'Categorias-9 feb-Depurado'!F4440</f>
        <v>CALLE 134 BIS NO 1858</v>
      </c>
      <c r="G4441" s="30" t="str">
        <f>+'Categorias-9 feb-Depurado'!G4440</f>
        <v>Medellin</v>
      </c>
      <c r="H4441" s="30" t="str">
        <f>+'Categorias-9 feb-Depurado'!H4440</f>
        <v>FE-15475</v>
      </c>
      <c r="I4441" s="107">
        <f>+'Categorias-9 feb-Depurado'!R4440</f>
        <v>93972817</v>
      </c>
      <c r="J4441" s="108">
        <f t="shared" si="284"/>
        <v>0</v>
      </c>
      <c r="K4441" s="107">
        <f t="shared" si="285"/>
        <v>0</v>
      </c>
      <c r="L4441" s="109">
        <f t="shared" si="286"/>
        <v>93972817</v>
      </c>
      <c r="M4441" s="110">
        <f t="shared" si="287"/>
        <v>7.1640564298549117E-05</v>
      </c>
      <c r="N4441" s="33" t="s">
        <v>4892</v>
      </c>
      <c r="O4441" s="33">
        <f>+'Categorias-9 feb-Depurado'!Y4440</f>
        <v>19701.419751145211</v>
      </c>
      <c r="P4441" s="111">
        <f>+'Categorias-9 feb-Depurado'!AC4440</f>
        <v>44889</v>
      </c>
      <c r="Q4441" s="111">
        <f>+'Categorias-9 feb-Depurado'!AE4440</f>
        <v>44979</v>
      </c>
      <c r="R4441" s="112" t="str">
        <f>+'Categorias-9 feb-Depurado'!AB4440</f>
        <v>Limpieza</v>
      </c>
    </row>
    <row r="4442" spans="2:18" s="1" customFormat="1" ht="14.5" hidden="1">
      <c r="B4442" s="57" t="str">
        <f>+'Categorias-9 feb-Depurado'!B4441</f>
        <v>SERVICIOS PROFESIONALES PARA VEHICULOS LTDA</v>
      </c>
      <c r="C4442" s="30" t="s">
        <v>4900</v>
      </c>
      <c r="D4442" s="31">
        <v>5</v>
      </c>
      <c r="E4442" s="30" t="str">
        <f>+'Categorias-9 feb-Depurado'!E4441</f>
        <v>830136419-8</v>
      </c>
      <c r="F4442" s="30" t="str">
        <f>+'Categorias-9 feb-Depurado'!F4441</f>
        <v>CALLE 134 BIS NO 1858</v>
      </c>
      <c r="G4442" s="30" t="str">
        <f>+'Categorias-9 feb-Depurado'!G4441</f>
        <v>Medellin</v>
      </c>
      <c r="H4442" s="30" t="str">
        <f>+'Categorias-9 feb-Depurado'!H4441</f>
        <v>FE-15472</v>
      </c>
      <c r="I4442" s="107">
        <f>+'Categorias-9 feb-Depurado'!R4441</f>
        <v>42066153</v>
      </c>
      <c r="J4442" s="108">
        <f t="shared" si="284"/>
        <v>0</v>
      </c>
      <c r="K4442" s="107">
        <f t="shared" si="285"/>
        <v>0</v>
      </c>
      <c r="L4442" s="109">
        <f t="shared" si="286"/>
        <v>42066153</v>
      </c>
      <c r="M4442" s="110">
        <f t="shared" si="287"/>
        <v>3.2069305092653602E-05</v>
      </c>
      <c r="N4442" s="33" t="s">
        <v>4892</v>
      </c>
      <c r="O4442" s="33">
        <f>+'Categorias-9 feb-Depurado'!Y4441</f>
        <v>8819.1773326205221</v>
      </c>
      <c r="P4442" s="111">
        <f>+'Categorias-9 feb-Depurado'!AC4441</f>
        <v>44889</v>
      </c>
      <c r="Q4442" s="111">
        <f>+'Categorias-9 feb-Depurado'!AE4441</f>
        <v>44979</v>
      </c>
      <c r="R4442" s="112" t="str">
        <f>+'Categorias-9 feb-Depurado'!AB4441</f>
        <v>Limpieza</v>
      </c>
    </row>
    <row r="4443" spans="2:18" s="1" customFormat="1" ht="14.5" hidden="1">
      <c r="B4443" s="57" t="str">
        <f>+'Categorias-9 feb-Depurado'!B4442</f>
        <v>SERVICIOS PROFESIONALES PARA VEHICULOS LTDA</v>
      </c>
      <c r="C4443" s="30" t="s">
        <v>4900</v>
      </c>
      <c r="D4443" s="31">
        <v>5</v>
      </c>
      <c r="E4443" s="30" t="str">
        <f>+'Categorias-9 feb-Depurado'!E4442</f>
        <v>830136419-8</v>
      </c>
      <c r="F4443" s="30" t="str">
        <f>+'Categorias-9 feb-Depurado'!F4442</f>
        <v>CALLE 134 BIS NO 1858</v>
      </c>
      <c r="G4443" s="30" t="str">
        <f>+'Categorias-9 feb-Depurado'!G4442</f>
        <v>Medellin</v>
      </c>
      <c r="H4443" s="30" t="str">
        <f>+'Categorias-9 feb-Depurado'!H4442</f>
        <v>FE-15471</v>
      </c>
      <c r="I4443" s="107">
        <f>+'Categorias-9 feb-Depurado'!R4442</f>
        <v>30748039</v>
      </c>
      <c r="J4443" s="108">
        <f t="shared" si="284"/>
        <v>0</v>
      </c>
      <c r="K4443" s="107">
        <f t="shared" si="285"/>
        <v>0</v>
      </c>
      <c r="L4443" s="109">
        <f t="shared" si="286"/>
        <v>30748039</v>
      </c>
      <c r="M4443" s="110">
        <f t="shared" si="287"/>
        <v>2.3440894243212864E-05</v>
      </c>
      <c r="N4443" s="33" t="s">
        <v>4892</v>
      </c>
      <c r="O4443" s="33">
        <f>+'Categorias-9 feb-Depurado'!Y4442</f>
        <v>6446.3324842500288</v>
      </c>
      <c r="P4443" s="111">
        <f>+'Categorias-9 feb-Depurado'!AC4442</f>
        <v>44889</v>
      </c>
      <c r="Q4443" s="111">
        <f>+'Categorias-9 feb-Depurado'!AE4442</f>
        <v>44979</v>
      </c>
      <c r="R4443" s="112" t="str">
        <f>+'Categorias-9 feb-Depurado'!AB4442</f>
        <v>Limpieza</v>
      </c>
    </row>
    <row r="4444" spans="2:18" s="1" customFormat="1" ht="14.5" hidden="1">
      <c r="B4444" s="57" t="str">
        <f>+'Categorias-9 feb-Depurado'!B4443</f>
        <v>SERVICIOS PROFESIONALES PARA VEHICULOS LTDA</v>
      </c>
      <c r="C4444" s="30" t="s">
        <v>4900</v>
      </c>
      <c r="D4444" s="31">
        <v>5</v>
      </c>
      <c r="E4444" s="30" t="str">
        <f>+'Categorias-9 feb-Depurado'!E4443</f>
        <v>830136419-8</v>
      </c>
      <c r="F4444" s="30" t="str">
        <f>+'Categorias-9 feb-Depurado'!F4443</f>
        <v>CALLE 134 BIS NO 1858</v>
      </c>
      <c r="G4444" s="30" t="str">
        <f>+'Categorias-9 feb-Depurado'!G4443</f>
        <v>Medellin</v>
      </c>
      <c r="H4444" s="30" t="str">
        <f>+'Categorias-9 feb-Depurado'!H4443</f>
        <v>FE-15474</v>
      </c>
      <c r="I4444" s="107">
        <f>+'Categorias-9 feb-Depurado'!R4443</f>
        <v>73625587</v>
      </c>
      <c r="J4444" s="108">
        <f t="shared" si="284"/>
        <v>0</v>
      </c>
      <c r="K4444" s="107">
        <f t="shared" si="285"/>
        <v>0</v>
      </c>
      <c r="L4444" s="109">
        <f t="shared" si="286"/>
        <v>73625587</v>
      </c>
      <c r="M4444" s="110">
        <f t="shared" si="287"/>
        <v>5.6128769657846077E-05</v>
      </c>
      <c r="N4444" s="33" t="s">
        <v>4892</v>
      </c>
      <c r="O4444" s="33">
        <f>+'Categorias-9 feb-Depurado'!Y4443</f>
        <v>15435.618939798944</v>
      </c>
      <c r="P4444" s="111">
        <f>+'Categorias-9 feb-Depurado'!AC4443</f>
        <v>44889</v>
      </c>
      <c r="Q4444" s="111">
        <f>+'Categorias-9 feb-Depurado'!AE4443</f>
        <v>44979</v>
      </c>
      <c r="R4444" s="112" t="str">
        <f>+'Categorias-9 feb-Depurado'!AB4443</f>
        <v>Limpieza</v>
      </c>
    </row>
    <row r="4445" spans="2:18" s="1" customFormat="1" ht="14.5" hidden="1">
      <c r="B4445" s="57" t="str">
        <f>+'Categorias-9 feb-Depurado'!B4444</f>
        <v>SERVICIOS PROFESIONALES PARA VEHICULOS LTDA</v>
      </c>
      <c r="C4445" s="30" t="s">
        <v>4900</v>
      </c>
      <c r="D4445" s="31">
        <v>5</v>
      </c>
      <c r="E4445" s="30" t="str">
        <f>+'Categorias-9 feb-Depurado'!E4444</f>
        <v>830136419-8</v>
      </c>
      <c r="F4445" s="30" t="str">
        <f>+'Categorias-9 feb-Depurado'!F4444</f>
        <v>CALLE 134 BIS NO 1858</v>
      </c>
      <c r="G4445" s="30" t="str">
        <f>+'Categorias-9 feb-Depurado'!G4444</f>
        <v>Medellin</v>
      </c>
      <c r="H4445" s="30" t="str">
        <f>+'Categorias-9 feb-Depurado'!H4444</f>
        <v>FE-15600</v>
      </c>
      <c r="I4445" s="107">
        <f>+'Categorias-9 feb-Depurado'!R4444</f>
        <v>20444899</v>
      </c>
      <c r="J4445" s="108">
        <f t="shared" si="284"/>
        <v>0</v>
      </c>
      <c r="K4445" s="107">
        <f t="shared" si="285"/>
        <v>0</v>
      </c>
      <c r="L4445" s="109">
        <f t="shared" si="286"/>
        <v>20444899</v>
      </c>
      <c r="M4445" s="110">
        <f t="shared" si="287"/>
        <v>1.5586253005343478E-05</v>
      </c>
      <c r="N4445" s="33" t="s">
        <v>4892</v>
      </c>
      <c r="O4445" s="33">
        <f>+'Categorias-9 feb-Depurado'!Y4444</f>
        <v>4286.2771365975868</v>
      </c>
      <c r="P4445" s="111">
        <f>+'Categorias-9 feb-Depurado'!AC4444</f>
        <v>44904</v>
      </c>
      <c r="Q4445" s="111">
        <f>+'Categorias-9 feb-Depurado'!AE4444</f>
        <v>44994</v>
      </c>
      <c r="R4445" s="112" t="str">
        <f>+'Categorias-9 feb-Depurado'!AB4444</f>
        <v>Limpieza</v>
      </c>
    </row>
    <row r="4446" spans="2:18" s="1" customFormat="1" ht="14.5" hidden="1">
      <c r="B4446" s="57" t="str">
        <f>+'Categorias-9 feb-Depurado'!B4445</f>
        <v>SERVICIOS PROFESIONALES PARA VEHICULOS LTDA</v>
      </c>
      <c r="C4446" s="30" t="s">
        <v>4900</v>
      </c>
      <c r="D4446" s="31">
        <v>5</v>
      </c>
      <c r="E4446" s="30" t="str">
        <f>+'Categorias-9 feb-Depurado'!E4445</f>
        <v>830136419-8</v>
      </c>
      <c r="F4446" s="30" t="str">
        <f>+'Categorias-9 feb-Depurado'!F4445</f>
        <v>CALLE 134 BIS NO 1858</v>
      </c>
      <c r="G4446" s="30" t="str">
        <f>+'Categorias-9 feb-Depurado'!G4445</f>
        <v>Medellin</v>
      </c>
      <c r="H4446" s="30" t="str">
        <f>+'Categorias-9 feb-Depurado'!H4445</f>
        <v>FE-15604</v>
      </c>
      <c r="I4446" s="107">
        <f>+'Categorias-9 feb-Depurado'!R4445</f>
        <v>92567204</v>
      </c>
      <c r="J4446" s="108">
        <f t="shared" si="284"/>
        <v>0</v>
      </c>
      <c r="K4446" s="107">
        <f t="shared" si="285"/>
        <v>0</v>
      </c>
      <c r="L4446" s="109">
        <f t="shared" si="286"/>
        <v>92567204</v>
      </c>
      <c r="M4446" s="110">
        <f t="shared" si="287"/>
        <v>7.0568989435518495E-05</v>
      </c>
      <c r="N4446" s="33" t="s">
        <v>4892</v>
      </c>
      <c r="O4446" s="33">
        <f>+'Categorias-9 feb-Depurado'!Y4445</f>
        <v>19406.732706479237</v>
      </c>
      <c r="P4446" s="111">
        <f>+'Categorias-9 feb-Depurado'!AC4445</f>
        <v>44904</v>
      </c>
      <c r="Q4446" s="111">
        <f>+'Categorias-9 feb-Depurado'!AE4445</f>
        <v>44994</v>
      </c>
      <c r="R4446" s="112" t="str">
        <f>+'Categorias-9 feb-Depurado'!AB4445</f>
        <v>Limpieza</v>
      </c>
    </row>
    <row r="4447" spans="2:18" s="1" customFormat="1" ht="14.5" hidden="1">
      <c r="B4447" s="57" t="str">
        <f>+'Categorias-9 feb-Depurado'!B4446</f>
        <v>SERVICIOS PROFESIONALES PARA VEHICULOS LTDA</v>
      </c>
      <c r="C4447" s="30" t="s">
        <v>4900</v>
      </c>
      <c r="D4447" s="31">
        <v>5</v>
      </c>
      <c r="E4447" s="30" t="str">
        <f>+'Categorias-9 feb-Depurado'!E4446</f>
        <v>830136419-8</v>
      </c>
      <c r="F4447" s="30" t="str">
        <f>+'Categorias-9 feb-Depurado'!F4446</f>
        <v>CALLE 134 BIS NO 1858</v>
      </c>
      <c r="G4447" s="30" t="str">
        <f>+'Categorias-9 feb-Depurado'!G4446</f>
        <v>Medellin</v>
      </c>
      <c r="H4447" s="30" t="str">
        <f>+'Categorias-9 feb-Depurado'!H4446</f>
        <v>FE-15601</v>
      </c>
      <c r="I4447" s="107">
        <f>+'Categorias-9 feb-Depurado'!R4446</f>
        <v>33363125</v>
      </c>
      <c r="J4447" s="108">
        <f t="shared" si="284"/>
        <v>0</v>
      </c>
      <c r="K4447" s="107">
        <f t="shared" si="285"/>
        <v>0</v>
      </c>
      <c r="L4447" s="109">
        <f t="shared" si="286"/>
        <v>33363125</v>
      </c>
      <c r="M4447" s="110">
        <f t="shared" si="287"/>
        <v>2.5434515831988219E-05</v>
      </c>
      <c r="N4447" s="33" t="s">
        <v>4892</v>
      </c>
      <c r="O4447" s="33">
        <f>+'Categorias-9 feb-Depurado'!Y4446</f>
        <v>6994.5857836200294</v>
      </c>
      <c r="P4447" s="111">
        <f>+'Categorias-9 feb-Depurado'!AC4446</f>
        <v>44904</v>
      </c>
      <c r="Q4447" s="111">
        <f>+'Categorias-9 feb-Depurado'!AE4446</f>
        <v>44994</v>
      </c>
      <c r="R4447" s="112" t="str">
        <f>+'Categorias-9 feb-Depurado'!AB4446</f>
        <v>Limpieza</v>
      </c>
    </row>
    <row r="4448" spans="2:18" s="1" customFormat="1" ht="14.5" hidden="1">
      <c r="B4448" s="57" t="str">
        <f>+'Categorias-9 feb-Depurado'!B4447</f>
        <v>SERVICIOS PROFESIONALES PARA VEHICULOS LTDA</v>
      </c>
      <c r="C4448" s="30" t="s">
        <v>4900</v>
      </c>
      <c r="D4448" s="31">
        <v>5</v>
      </c>
      <c r="E4448" s="30" t="str">
        <f>+'Categorias-9 feb-Depurado'!E4447</f>
        <v>830136419-8</v>
      </c>
      <c r="F4448" s="30" t="str">
        <f>+'Categorias-9 feb-Depurado'!F4447</f>
        <v>CALLE 134 BIS NO 1858</v>
      </c>
      <c r="G4448" s="30" t="str">
        <f>+'Categorias-9 feb-Depurado'!G4447</f>
        <v>Medellin</v>
      </c>
      <c r="H4448" s="30" t="str">
        <f>+'Categorias-9 feb-Depurado'!H4447</f>
        <v>FE-15603</v>
      </c>
      <c r="I4448" s="107">
        <f>+'Categorias-9 feb-Depurado'!R4447</f>
        <v>55443480</v>
      </c>
      <c r="J4448" s="108">
        <f t="shared" si="284"/>
        <v>0</v>
      </c>
      <c r="K4448" s="107">
        <f t="shared" si="285"/>
        <v>0</v>
      </c>
      <c r="L4448" s="109">
        <f t="shared" si="286"/>
        <v>55443480</v>
      </c>
      <c r="M4448" s="110">
        <f t="shared" si="287"/>
        <v>4.2267565458587052E-05</v>
      </c>
      <c r="N4448" s="33" t="s">
        <v>4892</v>
      </c>
      <c r="O4448" s="33">
        <f>+'Categorias-9 feb-Depurado'!Y4447</f>
        <v>11623.736595490423</v>
      </c>
      <c r="P4448" s="111">
        <f>+'Categorias-9 feb-Depurado'!AC4447</f>
        <v>44904</v>
      </c>
      <c r="Q4448" s="111">
        <f>+'Categorias-9 feb-Depurado'!AE4447</f>
        <v>44994</v>
      </c>
      <c r="R4448" s="112" t="str">
        <f>+'Categorias-9 feb-Depurado'!AB4447</f>
        <v>Limpieza</v>
      </c>
    </row>
    <row r="4449" spans="2:18" s="1" customFormat="1" ht="14.5" hidden="1">
      <c r="B4449" s="57" t="str">
        <f>+'Categorias-9 feb-Depurado'!B4448</f>
        <v>SERVICIOS PROFESIONALES PARA VEHICULOS LTDA</v>
      </c>
      <c r="C4449" s="30" t="s">
        <v>4900</v>
      </c>
      <c r="D4449" s="31">
        <v>5</v>
      </c>
      <c r="E4449" s="30" t="str">
        <f>+'Categorias-9 feb-Depurado'!E4448</f>
        <v>830136419-8</v>
      </c>
      <c r="F4449" s="30" t="str">
        <f>+'Categorias-9 feb-Depurado'!F4448</f>
        <v>CALLE 134 BIS NO 1858</v>
      </c>
      <c r="G4449" s="30" t="str">
        <f>+'Categorias-9 feb-Depurado'!G4448</f>
        <v>Medellin</v>
      </c>
      <c r="H4449" s="30" t="str">
        <f>+'Categorias-9 feb-Depurado'!H4448</f>
        <v>FE-15667</v>
      </c>
      <c r="I4449" s="107">
        <f>+'Categorias-9 feb-Depurado'!R4448</f>
        <v>39816758</v>
      </c>
      <c r="J4449" s="108">
        <f t="shared" si="284"/>
        <v>0</v>
      </c>
      <c r="K4449" s="107">
        <f t="shared" si="285"/>
        <v>0</v>
      </c>
      <c r="L4449" s="109">
        <f t="shared" si="286"/>
        <v>39816758</v>
      </c>
      <c r="M4449" s="110">
        <f t="shared" si="287"/>
        <v>3.0354469544727706E-05</v>
      </c>
      <c r="N4449" s="33" t="s">
        <v>4892</v>
      </c>
      <c r="O4449" s="33">
        <f>+'Categorias-9 feb-Depurado'!Y4448</f>
        <v>8347.5912240426842</v>
      </c>
      <c r="P4449" s="111">
        <f>+'Categorias-9 feb-Depurado'!AC4448</f>
        <v>44923</v>
      </c>
      <c r="Q4449" s="111">
        <f>+'Categorias-9 feb-Depurado'!AE4448</f>
        <v>45013</v>
      </c>
      <c r="R4449" s="112" t="str">
        <f>+'Categorias-9 feb-Depurado'!AB4448</f>
        <v>Limpieza</v>
      </c>
    </row>
    <row r="4450" spans="2:18" s="1" customFormat="1" ht="14.5" hidden="1">
      <c r="B4450" s="57" t="str">
        <f>+'Categorias-9 feb-Depurado'!B4449</f>
        <v>SERVICIOS PROFESIONALES PARA VEHICULOS LTDA</v>
      </c>
      <c r="C4450" s="30" t="s">
        <v>4900</v>
      </c>
      <c r="D4450" s="31">
        <v>5</v>
      </c>
      <c r="E4450" s="30" t="str">
        <f>+'Categorias-9 feb-Depurado'!E4449</f>
        <v>830136419-8</v>
      </c>
      <c r="F4450" s="30" t="str">
        <f>+'Categorias-9 feb-Depurado'!F4449</f>
        <v>CALLE 134 BIS NO 1858</v>
      </c>
      <c r="G4450" s="30" t="str">
        <f>+'Categorias-9 feb-Depurado'!G4449</f>
        <v>Medellin</v>
      </c>
      <c r="H4450" s="30" t="str">
        <f>+'Categorias-9 feb-Depurado'!H4449</f>
        <v>FE-15670</v>
      </c>
      <c r="I4450" s="107">
        <f>+'Categorias-9 feb-Depurado'!R4449</f>
        <v>85022795</v>
      </c>
      <c r="J4450" s="108">
        <f t="shared" si="284"/>
        <v>0</v>
      </c>
      <c r="K4450" s="107">
        <f t="shared" si="285"/>
        <v>0</v>
      </c>
      <c r="L4450" s="109">
        <f t="shared" si="286"/>
        <v>85022795</v>
      </c>
      <c r="M4450" s="110">
        <f t="shared" si="287"/>
        <v>6.4817478144130341E-05</v>
      </c>
      <c r="N4450" s="33" t="s">
        <v>4892</v>
      </c>
      <c r="O4450" s="33">
        <f>+'Categorias-9 feb-Depurado'!Y4449</f>
        <v>17825.04586098095</v>
      </c>
      <c r="P4450" s="111">
        <f>+'Categorias-9 feb-Depurado'!AC4449</f>
        <v>44923</v>
      </c>
      <c r="Q4450" s="111">
        <f>+'Categorias-9 feb-Depurado'!AE4449</f>
        <v>45013</v>
      </c>
      <c r="R4450" s="112" t="str">
        <f>+'Categorias-9 feb-Depurado'!AB4449</f>
        <v>Limpieza</v>
      </c>
    </row>
    <row r="4451" spans="2:18" s="1" customFormat="1" ht="14.5" hidden="1">
      <c r="B4451" s="57" t="str">
        <f>+'Categorias-9 feb-Depurado'!B4450</f>
        <v>SERVICIOS PROFESIONALES PARA VEHICULOS LTDA</v>
      </c>
      <c r="C4451" s="30" t="s">
        <v>4900</v>
      </c>
      <c r="D4451" s="31">
        <v>5</v>
      </c>
      <c r="E4451" s="30" t="str">
        <f>+'Categorias-9 feb-Depurado'!E4450</f>
        <v>830136419-8</v>
      </c>
      <c r="F4451" s="30" t="str">
        <f>+'Categorias-9 feb-Depurado'!F4450</f>
        <v>CALLE 134 BIS NO 1858</v>
      </c>
      <c r="G4451" s="30" t="str">
        <f>+'Categorias-9 feb-Depurado'!G4450</f>
        <v>Medellin</v>
      </c>
      <c r="H4451" s="30" t="str">
        <f>+'Categorias-9 feb-Depurado'!H4450</f>
        <v>FE-15666</v>
      </c>
      <c r="I4451" s="107">
        <f>+'Categorias-9 feb-Depurado'!R4450</f>
        <v>29252807</v>
      </c>
      <c r="J4451" s="108">
        <f t="shared" si="284"/>
        <v>0</v>
      </c>
      <c r="K4451" s="107">
        <f t="shared" si="285"/>
        <v>0</v>
      </c>
      <c r="L4451" s="109">
        <f t="shared" si="286"/>
        <v>29252807</v>
      </c>
      <c r="M4451" s="110">
        <f t="shared" si="287"/>
        <v>2.2300997966215569E-05</v>
      </c>
      <c r="N4451" s="33" t="s">
        <v>4892</v>
      </c>
      <c r="O4451" s="33">
        <f>+'Categorias-9 feb-Depurado'!Y4450</f>
        <v>6132.8567984318161</v>
      </c>
      <c r="P4451" s="111">
        <f>+'Categorias-9 feb-Depurado'!AC4450</f>
        <v>44923</v>
      </c>
      <c r="Q4451" s="111">
        <f>+'Categorias-9 feb-Depurado'!AE4450</f>
        <v>45013</v>
      </c>
      <c r="R4451" s="112" t="str">
        <f>+'Categorias-9 feb-Depurado'!AB4450</f>
        <v>Limpieza</v>
      </c>
    </row>
    <row r="4452" spans="2:18" s="1" customFormat="1" ht="14.5" hidden="1">
      <c r="B4452" s="57" t="str">
        <f>+'Categorias-9 feb-Depurado'!B4451</f>
        <v>SERVICIOS PROFESIONALES PARA VEHICULOS LTDA</v>
      </c>
      <c r="C4452" s="30" t="s">
        <v>4900</v>
      </c>
      <c r="D4452" s="31">
        <v>5</v>
      </c>
      <c r="E4452" s="30" t="str">
        <f>+'Categorias-9 feb-Depurado'!E4451</f>
        <v>830136419-8</v>
      </c>
      <c r="F4452" s="30" t="str">
        <f>+'Categorias-9 feb-Depurado'!F4451</f>
        <v>CALLE 134 BIS NO 1858</v>
      </c>
      <c r="G4452" s="30" t="str">
        <f>+'Categorias-9 feb-Depurado'!G4451</f>
        <v>Medellin</v>
      </c>
      <c r="H4452" s="30" t="str">
        <f>+'Categorias-9 feb-Depurado'!H4451</f>
        <v>FE-15669</v>
      </c>
      <c r="I4452" s="107">
        <f>+'Categorias-9 feb-Depurado'!R4451</f>
        <v>78231556</v>
      </c>
      <c r="J4452" s="108">
        <f t="shared" si="284"/>
        <v>0</v>
      </c>
      <c r="K4452" s="107">
        <f t="shared" si="285"/>
        <v>0</v>
      </c>
      <c r="L4452" s="109">
        <f t="shared" si="286"/>
        <v>78231556</v>
      </c>
      <c r="M4452" s="110">
        <f t="shared" si="287"/>
        <v>5.9640149106028676E-05</v>
      </c>
      <c r="N4452" s="33" t="s">
        <v>4892</v>
      </c>
      <c r="O4452" s="33">
        <f>+'Categorias-9 feb-Depurado'!Y4451</f>
        <v>16401.26125559504</v>
      </c>
      <c r="P4452" s="111">
        <f>+'Categorias-9 feb-Depurado'!AC4451</f>
        <v>44923</v>
      </c>
      <c r="Q4452" s="111">
        <f>+'Categorias-9 feb-Depurado'!AE4451</f>
        <v>45013</v>
      </c>
      <c r="R4452" s="112" t="str">
        <f>+'Categorias-9 feb-Depurado'!AB4451</f>
        <v>Limpieza</v>
      </c>
    </row>
    <row r="4453" spans="2:18" s="1" customFormat="1" ht="14.5" hidden="1">
      <c r="B4453" s="57" t="str">
        <f>+'Categorias-9 feb-Depurado'!B4452</f>
        <v>SERVICIOS PROFESIONALES PARA VEHICULOS LTDA</v>
      </c>
      <c r="C4453" s="30" t="s">
        <v>4900</v>
      </c>
      <c r="D4453" s="31">
        <v>5</v>
      </c>
      <c r="E4453" s="30" t="str">
        <f>+'Categorias-9 feb-Depurado'!E4452</f>
        <v>830136419-8</v>
      </c>
      <c r="F4453" s="30" t="str">
        <f>+'Categorias-9 feb-Depurado'!F4452</f>
        <v>CALLE 134 BIS NO 1858</v>
      </c>
      <c r="G4453" s="30" t="str">
        <f>+'Categorias-9 feb-Depurado'!G4452</f>
        <v>Medellin</v>
      </c>
      <c r="H4453" s="30" t="str">
        <f>+'Categorias-9 feb-Depurado'!H4452</f>
        <v>FE15875</v>
      </c>
      <c r="I4453" s="107">
        <f>+'Categorias-9 feb-Depurado'!R4452</f>
        <v>39786110</v>
      </c>
      <c r="J4453" s="108">
        <f t="shared" si="284"/>
        <v>0</v>
      </c>
      <c r="K4453" s="107">
        <f t="shared" si="285"/>
        <v>0</v>
      </c>
      <c r="L4453" s="109">
        <f t="shared" si="286"/>
        <v>39786110</v>
      </c>
      <c r="M4453" s="110">
        <f t="shared" si="287"/>
        <v>3.0331104915628402E-05</v>
      </c>
      <c r="N4453" s="33" t="s">
        <v>4892</v>
      </c>
      <c r="O4453" s="33">
        <f>+'Categorias-9 feb-Depurado'!Y4452</f>
        <v>8341.1658647546556</v>
      </c>
      <c r="P4453" s="111">
        <f>+'Categorias-9 feb-Depurado'!AC4452</f>
        <v>44947</v>
      </c>
      <c r="Q4453" s="111">
        <f>+'Categorias-9 feb-Depurado'!AE4452</f>
        <v>45037</v>
      </c>
      <c r="R4453" s="112" t="str">
        <f>+'Categorias-9 feb-Depurado'!AB4452</f>
        <v>Limpieza</v>
      </c>
    </row>
    <row r="4454" spans="2:18" s="1" customFormat="1" ht="14.5" hidden="1">
      <c r="B4454" s="57" t="str">
        <f>+'Categorias-9 feb-Depurado'!B4453</f>
        <v>SERVICIOS PROFESIONALES PARA VEHICULOS LTDA</v>
      </c>
      <c r="C4454" s="30" t="s">
        <v>4900</v>
      </c>
      <c r="D4454" s="31">
        <v>5</v>
      </c>
      <c r="E4454" s="30" t="str">
        <f>+'Categorias-9 feb-Depurado'!E4453</f>
        <v>830136419-8</v>
      </c>
      <c r="F4454" s="30" t="str">
        <f>+'Categorias-9 feb-Depurado'!F4453</f>
        <v>CALLE 134 BIS NO 1858</v>
      </c>
      <c r="G4454" s="30" t="str">
        <f>+'Categorias-9 feb-Depurado'!G4453</f>
        <v>Medellin</v>
      </c>
      <c r="H4454" s="30" t="str">
        <f>+'Categorias-9 feb-Depurado'!H4453</f>
        <v>FE15874</v>
      </c>
      <c r="I4454" s="107">
        <f>+'Categorias-9 feb-Depurado'!R4453</f>
        <v>20077506</v>
      </c>
      <c r="J4454" s="108">
        <f t="shared" si="284"/>
        <v>0</v>
      </c>
      <c r="K4454" s="107">
        <f t="shared" si="285"/>
        <v>0</v>
      </c>
      <c r="L4454" s="109">
        <f t="shared" si="286"/>
        <v>20077506</v>
      </c>
      <c r="M4454" s="110">
        <f t="shared" si="287"/>
        <v>1.5306169437780137E-05</v>
      </c>
      <c r="N4454" s="33" t="s">
        <v>4892</v>
      </c>
      <c r="O4454" s="33">
        <f>+'Categorias-9 feb-Depurado'!Y4453</f>
        <v>4209.2531211673322</v>
      </c>
      <c r="P4454" s="111">
        <f>+'Categorias-9 feb-Depurado'!AC4453</f>
        <v>44947</v>
      </c>
      <c r="Q4454" s="111">
        <f>+'Categorias-9 feb-Depurado'!AE4453</f>
        <v>45037</v>
      </c>
      <c r="R4454" s="112" t="str">
        <f>+'Categorias-9 feb-Depurado'!AB4453</f>
        <v>Limpieza</v>
      </c>
    </row>
    <row r="4455" spans="2:18" s="1" customFormat="1" ht="14.5" hidden="1">
      <c r="B4455" s="57" t="str">
        <f>+'Categorias-9 feb-Depurado'!B4454</f>
        <v>SERVICIOS PROFESIONALES PARA VEHICULOS LTDA</v>
      </c>
      <c r="C4455" s="30" t="s">
        <v>4900</v>
      </c>
      <c r="D4455" s="31">
        <v>5</v>
      </c>
      <c r="E4455" s="30" t="str">
        <f>+'Categorias-9 feb-Depurado'!E4454</f>
        <v>830136419-8</v>
      </c>
      <c r="F4455" s="30" t="str">
        <f>+'Categorias-9 feb-Depurado'!F4454</f>
        <v>CALLE 134 BIS NO 1858</v>
      </c>
      <c r="G4455" s="30" t="str">
        <f>+'Categorias-9 feb-Depurado'!G4454</f>
        <v>Medellin</v>
      </c>
      <c r="H4455" s="30" t="str">
        <f>+'Categorias-9 feb-Depurado'!H4454</f>
        <v>FE15878</v>
      </c>
      <c r="I4455" s="107">
        <f>+'Categorias-9 feb-Depurado'!R4454</f>
        <v>101343487</v>
      </c>
      <c r="J4455" s="108">
        <f t="shared" si="284"/>
        <v>0</v>
      </c>
      <c r="K4455" s="107">
        <f t="shared" si="285"/>
        <v>0</v>
      </c>
      <c r="L4455" s="109">
        <f t="shared" si="286"/>
        <v>101343487</v>
      </c>
      <c r="M4455" s="110">
        <f t="shared" si="287"/>
        <v>7.7259624947315103E-05</v>
      </c>
      <c r="N4455" s="33" t="s">
        <v>4892</v>
      </c>
      <c r="O4455" s="33">
        <f>+'Categorias-9 feb-Depurado'!Y4454</f>
        <v>21246.682180781365</v>
      </c>
      <c r="P4455" s="111">
        <f>+'Categorias-9 feb-Depurado'!AC4454</f>
        <v>44947</v>
      </c>
      <c r="Q4455" s="111">
        <f>+'Categorias-9 feb-Depurado'!AE4454</f>
        <v>45037</v>
      </c>
      <c r="R4455" s="112" t="str">
        <f>+'Categorias-9 feb-Depurado'!AB4454</f>
        <v>Limpieza</v>
      </c>
    </row>
    <row r="4456" spans="2:18" s="1" customFormat="1" ht="14.5" hidden="1">
      <c r="B4456" s="57" t="str">
        <f>+'Categorias-9 feb-Depurado'!B4455</f>
        <v>SERVICIOS PROFESIONALES PARA VEHICULOS LTDA</v>
      </c>
      <c r="C4456" s="30" t="s">
        <v>4900</v>
      </c>
      <c r="D4456" s="31">
        <v>5</v>
      </c>
      <c r="E4456" s="30" t="str">
        <f>+'Categorias-9 feb-Depurado'!E4455</f>
        <v>830136419-8</v>
      </c>
      <c r="F4456" s="30" t="str">
        <f>+'Categorias-9 feb-Depurado'!F4455</f>
        <v>CALLE 134 BIS NO 1858</v>
      </c>
      <c r="G4456" s="30" t="str">
        <f>+'Categorias-9 feb-Depurado'!G4455</f>
        <v>Medellin</v>
      </c>
      <c r="H4456" s="30" t="str">
        <f>+'Categorias-9 feb-Depurado'!H4455</f>
        <v>FE15877</v>
      </c>
      <c r="I4456" s="107">
        <f>+'Categorias-9 feb-Depurado'!R4455</f>
        <v>61151676</v>
      </c>
      <c r="J4456" s="108">
        <f t="shared" si="284"/>
        <v>0</v>
      </c>
      <c r="K4456" s="107">
        <f t="shared" si="285"/>
        <v>0</v>
      </c>
      <c r="L4456" s="109">
        <f t="shared" si="286"/>
        <v>61151676</v>
      </c>
      <c r="M4456" s="110">
        <f t="shared" si="287"/>
        <v>4.6619232202457473E-05</v>
      </c>
      <c r="N4456" s="33" t="s">
        <v>4892</v>
      </c>
      <c r="O4456" s="33">
        <f>+'Categorias-9 feb-Depurado'!Y4455</f>
        <v>12820.461020786815</v>
      </c>
      <c r="P4456" s="111">
        <f>+'Categorias-9 feb-Depurado'!AC4455</f>
        <v>44947</v>
      </c>
      <c r="Q4456" s="111">
        <f>+'Categorias-9 feb-Depurado'!AE4455</f>
        <v>45037</v>
      </c>
      <c r="R4456" s="112" t="str">
        <f>+'Categorias-9 feb-Depurado'!AB4455</f>
        <v>Limpieza</v>
      </c>
    </row>
    <row r="4457" spans="2:18" s="1" customFormat="1" ht="14.5" hidden="1">
      <c r="B4457" s="57" t="str">
        <f>+'Categorias-9 feb-Depurado'!B4456</f>
        <v>SERVICIOS PROFESIONALES PARA VEHICULOS LTDA</v>
      </c>
      <c r="C4457" s="30" t="s">
        <v>4900</v>
      </c>
      <c r="D4457" s="31">
        <v>5</v>
      </c>
      <c r="E4457" s="30" t="str">
        <f>+'Categorias-9 feb-Depurado'!E4456</f>
        <v>830136419-8</v>
      </c>
      <c r="F4457" s="30" t="str">
        <f>+'Categorias-9 feb-Depurado'!F4456</f>
        <v>CALLE 134 BIS NO 1858</v>
      </c>
      <c r="G4457" s="30" t="str">
        <f>+'Categorias-9 feb-Depurado'!G4456</f>
        <v>Medellin</v>
      </c>
      <c r="H4457" s="30" t="str">
        <f>+'Categorias-9 feb-Depurado'!H4456</f>
        <v>FE16008</v>
      </c>
      <c r="I4457" s="107">
        <f>+'Categorias-9 feb-Depurado'!R4456</f>
        <v>67755054</v>
      </c>
      <c r="J4457" s="108">
        <f t="shared" si="284"/>
        <v>0</v>
      </c>
      <c r="K4457" s="107">
        <f t="shared" si="285"/>
        <v>0</v>
      </c>
      <c r="L4457" s="109">
        <f t="shared" si="286"/>
        <v>67755054</v>
      </c>
      <c r="M4457" s="110">
        <f t="shared" si="287"/>
        <v>5.1653344633040721E-05</v>
      </c>
      <c r="N4457" s="33" t="s">
        <v>4892</v>
      </c>
      <c r="O4457" s="33">
        <f>+'Categorias-9 feb-Depurado'!Y4456</f>
        <v>14204.860530205351</v>
      </c>
      <c r="P4457" s="111">
        <f>+'Categorias-9 feb-Depurado'!AC4456</f>
        <v>44954</v>
      </c>
      <c r="Q4457" s="111">
        <f>+'Categorias-9 feb-Depurado'!AE4456</f>
        <v>45044</v>
      </c>
      <c r="R4457" s="112" t="str">
        <f>+'Categorias-9 feb-Depurado'!AB4456</f>
        <v>Limpieza</v>
      </c>
    </row>
    <row r="4458" spans="2:18" s="1" customFormat="1" ht="14.5" hidden="1">
      <c r="B4458" s="57" t="str">
        <f>+'Categorias-9 feb-Depurado'!B4457</f>
        <v>SERVICIOS PROFESIONALES PARA VEHICULOS LTDA</v>
      </c>
      <c r="C4458" s="30" t="s">
        <v>4900</v>
      </c>
      <c r="D4458" s="31">
        <v>5</v>
      </c>
      <c r="E4458" s="30" t="str">
        <f>+'Categorias-9 feb-Depurado'!E4457</f>
        <v>830136419-8</v>
      </c>
      <c r="F4458" s="30" t="str">
        <f>+'Categorias-9 feb-Depurado'!F4457</f>
        <v>CALLE 134 BIS NO 1858</v>
      </c>
      <c r="G4458" s="30" t="str">
        <f>+'Categorias-9 feb-Depurado'!G4457</f>
        <v>Medellin</v>
      </c>
      <c r="H4458" s="30" t="str">
        <f>+'Categorias-9 feb-Depurado'!H4457</f>
        <v>FE16005</v>
      </c>
      <c r="I4458" s="107">
        <f>+'Categorias-9 feb-Depurado'!R4457</f>
        <v>22034183</v>
      </c>
      <c r="J4458" s="108">
        <f t="shared" si="284"/>
        <v>0</v>
      </c>
      <c r="K4458" s="107">
        <f t="shared" si="285"/>
        <v>0</v>
      </c>
      <c r="L4458" s="109">
        <f t="shared" si="286"/>
        <v>22034183</v>
      </c>
      <c r="M4458" s="110">
        <f t="shared" si="287"/>
        <v>1.6797850212125684E-05</v>
      </c>
      <c r="N4458" s="33" t="s">
        <v>4892</v>
      </c>
      <c r="O4458" s="33">
        <f>+'Categorias-9 feb-Depurado'!Y4457</f>
        <v>4619.4708428986232</v>
      </c>
      <c r="P4458" s="111">
        <f>+'Categorias-9 feb-Depurado'!AC4457</f>
        <v>44954</v>
      </c>
      <c r="Q4458" s="111">
        <f>+'Categorias-9 feb-Depurado'!AE4457</f>
        <v>45044</v>
      </c>
      <c r="R4458" s="112" t="str">
        <f>+'Categorias-9 feb-Depurado'!AB4457</f>
        <v>Limpieza</v>
      </c>
    </row>
    <row r="4459" spans="2:18" s="1" customFormat="1" ht="14.5" hidden="1">
      <c r="B4459" s="57" t="str">
        <f>+'Categorias-9 feb-Depurado'!B4458</f>
        <v>SERVICIOS PROFESIONALES PARA VEHICULOS LTDA</v>
      </c>
      <c r="C4459" s="30" t="s">
        <v>4900</v>
      </c>
      <c r="D4459" s="31">
        <v>5</v>
      </c>
      <c r="E4459" s="30" t="str">
        <f>+'Categorias-9 feb-Depurado'!E4458</f>
        <v>830136419-8</v>
      </c>
      <c r="F4459" s="30" t="str">
        <f>+'Categorias-9 feb-Depurado'!F4458</f>
        <v>CALLE 134 BIS NO 1858</v>
      </c>
      <c r="G4459" s="30" t="str">
        <f>+'Categorias-9 feb-Depurado'!G4458</f>
        <v>Medellin</v>
      </c>
      <c r="H4459" s="30" t="str">
        <f>+'Categorias-9 feb-Depurado'!H4458</f>
        <v>FE16009</v>
      </c>
      <c r="I4459" s="107">
        <f>+'Categorias-9 feb-Depurado'!R4458</f>
        <v>95674443</v>
      </c>
      <c r="J4459" s="108">
        <f t="shared" si="284"/>
        <v>0</v>
      </c>
      <c r="K4459" s="107">
        <f t="shared" si="285"/>
        <v>0</v>
      </c>
      <c r="L4459" s="109">
        <f t="shared" si="286"/>
        <v>95674443</v>
      </c>
      <c r="M4459" s="110">
        <f t="shared" si="287"/>
        <v>7.2937805891988664E-05</v>
      </c>
      <c r="N4459" s="33" t="s">
        <v>4892</v>
      </c>
      <c r="O4459" s="33">
        <f>+'Categorias-9 feb-Depurado'!Y4458</f>
        <v>20058.165980062266</v>
      </c>
      <c r="P4459" s="111">
        <f>+'Categorias-9 feb-Depurado'!AC4458</f>
        <v>44954</v>
      </c>
      <c r="Q4459" s="111">
        <f>+'Categorias-9 feb-Depurado'!AE4458</f>
        <v>45044</v>
      </c>
      <c r="R4459" s="112" t="str">
        <f>+'Categorias-9 feb-Depurado'!AB4458</f>
        <v>Limpieza</v>
      </c>
    </row>
    <row r="4460" spans="2:18" s="1" customFormat="1" ht="14.5" hidden="1">
      <c r="B4460" s="57" t="str">
        <f>+'Categorias-9 feb-Depurado'!B4459</f>
        <v>SERVICIOS PROFESIONALES PARA VEHICULOS LTDA</v>
      </c>
      <c r="C4460" s="30" t="s">
        <v>4900</v>
      </c>
      <c r="D4460" s="31">
        <v>5</v>
      </c>
      <c r="E4460" s="30" t="str">
        <f>+'Categorias-9 feb-Depurado'!E4459</f>
        <v>830136419-8</v>
      </c>
      <c r="F4460" s="30" t="str">
        <f>+'Categorias-9 feb-Depurado'!F4459</f>
        <v>CALLE 134 BIS NO 1858</v>
      </c>
      <c r="G4460" s="30" t="str">
        <f>+'Categorias-9 feb-Depurado'!G4459</f>
        <v>Medellin</v>
      </c>
      <c r="H4460" s="30" t="str">
        <f>+'Categorias-9 feb-Depurado'!H4459</f>
        <v>FE16006</v>
      </c>
      <c r="I4460" s="107">
        <f>+'Categorias-9 feb-Depurado'!R4459</f>
        <v>38897444</v>
      </c>
      <c r="J4460" s="108">
        <f t="shared" si="284"/>
        <v>0</v>
      </c>
      <c r="K4460" s="107">
        <f t="shared" si="285"/>
        <v>0</v>
      </c>
      <c r="L4460" s="109">
        <f t="shared" si="286"/>
        <v>38897444</v>
      </c>
      <c r="M4460" s="110">
        <f t="shared" si="287"/>
        <v>2.9653626728367776E-05</v>
      </c>
      <c r="N4460" s="33" t="s">
        <v>4892</v>
      </c>
      <c r="O4460" s="33">
        <f>+'Categorias-9 feb-Depurado'!Y4459</f>
        <v>8154.8568613268753</v>
      </c>
      <c r="P4460" s="111">
        <f>+'Categorias-9 feb-Depurado'!AC4459</f>
        <v>44954</v>
      </c>
      <c r="Q4460" s="111">
        <f>+'Categorias-9 feb-Depurado'!AE4459</f>
        <v>45044</v>
      </c>
      <c r="R4460" s="112" t="str">
        <f>+'Categorias-9 feb-Depurado'!AB4459</f>
        <v>Limpieza</v>
      </c>
    </row>
    <row r="4461" spans="2:18" s="1" customFormat="1" ht="14.5" hidden="1">
      <c r="B4461" s="57" t="str">
        <f>+'Categorias-9 feb-Depurado'!B4460</f>
        <v>SERVICIOS PROFESIONALES PARA VEHICULOS LTDA</v>
      </c>
      <c r="C4461" s="30" t="s">
        <v>4900</v>
      </c>
      <c r="D4461" s="31">
        <v>5</v>
      </c>
      <c r="E4461" s="30" t="str">
        <f>+'Categorias-9 feb-Depurado'!E4460</f>
        <v>830136419-8</v>
      </c>
      <c r="F4461" s="30" t="str">
        <f>+'Categorias-9 feb-Depurado'!F4460</f>
        <v>CALLE 134 BIS NO 1858</v>
      </c>
      <c r="G4461" s="30" t="str">
        <f>+'Categorias-9 feb-Depurado'!G4460</f>
        <v>Medellin</v>
      </c>
      <c r="H4461" s="30" t="str">
        <f>+'Categorias-9 feb-Depurado'!H4460</f>
        <v>FE16049</v>
      </c>
      <c r="I4461" s="107">
        <f>+'Categorias-9 feb-Depurado'!R4460</f>
        <v>7324460</v>
      </c>
      <c r="J4461" s="108">
        <f t="shared" si="284"/>
        <v>0</v>
      </c>
      <c r="K4461" s="107">
        <f t="shared" si="285"/>
        <v>0</v>
      </c>
      <c r="L4461" s="109">
        <f t="shared" si="286"/>
        <v>7324460</v>
      </c>
      <c r="M4461" s="110">
        <f t="shared" si="287"/>
        <v>5.5838322648362358E-06</v>
      </c>
      <c r="N4461" s="33" t="s">
        <v>4892</v>
      </c>
      <c r="O4461" s="33">
        <f>+'Categorias-9 feb-Depurado'!Y4460</f>
        <v>1535.5744939568328</v>
      </c>
      <c r="P4461" s="111">
        <f>+'Categorias-9 feb-Depurado'!AC4460</f>
        <v>44963</v>
      </c>
      <c r="Q4461" s="111">
        <f>+'Categorias-9 feb-Depurado'!AE4460</f>
        <v>45053</v>
      </c>
      <c r="R4461" s="112" t="str">
        <f>+'Categorias-9 feb-Depurado'!AB4460</f>
        <v>Limpieza</v>
      </c>
    </row>
    <row r="4462" spans="2:18" s="1" customFormat="1" ht="14.5" hidden="1">
      <c r="B4462" s="57" t="str">
        <f>+'Categorias-9 feb-Depurado'!B4461</f>
        <v>SS COLOMBIA SAS</v>
      </c>
      <c r="C4462" s="30" t="s">
        <v>4900</v>
      </c>
      <c r="D4462" s="31">
        <v>5</v>
      </c>
      <c r="E4462" s="30" t="str">
        <f>+'Categorias-9 feb-Depurado'!E4461</f>
        <v>900157270-1</v>
      </c>
      <c r="F4462" s="30" t="str">
        <f>+'Categorias-9 feb-Depurado'!F4461</f>
        <v>CL 141 BIS 15 29</v>
      </c>
      <c r="G4462" s="30" t="str">
        <f>+'Categorias-9 feb-Depurado'!G4461</f>
        <v>169</v>
      </c>
      <c r="H4462" s="30" t="str">
        <f>+'Categorias-9 feb-Depurado'!H4461</f>
        <v>MDL 2844</v>
      </c>
      <c r="I4462" s="107">
        <f>+'Categorias-9 feb-Depurado'!R4461</f>
        <v>105279</v>
      </c>
      <c r="J4462" s="108">
        <f t="shared" si="284"/>
        <v>0</v>
      </c>
      <c r="K4462" s="107">
        <f t="shared" si="285"/>
        <v>0</v>
      </c>
      <c r="L4462" s="109">
        <f t="shared" si="286"/>
        <v>105279</v>
      </c>
      <c r="M4462" s="110">
        <f t="shared" si="287"/>
        <v>8.0259879500972637E-08</v>
      </c>
      <c r="N4462" s="33" t="s">
        <v>4892</v>
      </c>
      <c r="O4462" s="33">
        <f>+'Categorias-9 feb-Depurado'!Y4461</f>
        <v>22.071763262995692</v>
      </c>
      <c r="P4462" s="111">
        <f>+'Categorias-9 feb-Depurado'!AC4461</f>
        <v>44911</v>
      </c>
      <c r="Q4462" s="111">
        <f>+'Categorias-9 feb-Depurado'!AE4461</f>
        <v>44971</v>
      </c>
      <c r="R4462" s="112" t="str">
        <f>+'Categorias-9 feb-Depurado'!AB4461</f>
        <v>Manto</v>
      </c>
    </row>
    <row r="4463" spans="2:18" s="1" customFormat="1" ht="14.5" hidden="1">
      <c r="B4463" s="57" t="str">
        <f>+'Categorias-9 feb-Depurado'!B4462</f>
        <v>SS COLOMBIA SAS</v>
      </c>
      <c r="C4463" s="30" t="s">
        <v>4900</v>
      </c>
      <c r="D4463" s="31">
        <v>5</v>
      </c>
      <c r="E4463" s="30" t="str">
        <f>+'Categorias-9 feb-Depurado'!E4462</f>
        <v>900157270-1</v>
      </c>
      <c r="F4463" s="30" t="str">
        <f>+'Categorias-9 feb-Depurado'!F4462</f>
        <v>CL 141 BIS 15 29</v>
      </c>
      <c r="G4463" s="30" t="str">
        <f>+'Categorias-9 feb-Depurado'!G4462</f>
        <v>169</v>
      </c>
      <c r="H4463" s="30" t="str">
        <f>+'Categorias-9 feb-Depurado'!H4462</f>
        <v>MDL 2848</v>
      </c>
      <c r="I4463" s="107">
        <f>+'Categorias-9 feb-Depurado'!R4462</f>
        <v>355785</v>
      </c>
      <c r="J4463" s="108">
        <f t="shared" si="284"/>
        <v>0</v>
      </c>
      <c r="K4463" s="107">
        <f t="shared" si="285"/>
        <v>0</v>
      </c>
      <c r="L4463" s="109">
        <f t="shared" si="286"/>
        <v>355785</v>
      </c>
      <c r="M4463" s="110">
        <f t="shared" si="287"/>
        <v>2.7123416092718919E-07</v>
      </c>
      <c r="N4463" s="33" t="s">
        <v>4892</v>
      </c>
      <c r="O4463" s="33">
        <f>+'Categorias-9 feb-Depurado'!Y4462</f>
        <v>74.590395924400127</v>
      </c>
      <c r="P4463" s="111">
        <f>+'Categorias-9 feb-Depurado'!AC4462</f>
        <v>44914</v>
      </c>
      <c r="Q4463" s="111">
        <f>+'Categorias-9 feb-Depurado'!AE4462</f>
        <v>44974</v>
      </c>
      <c r="R4463" s="112" t="str">
        <f>+'Categorias-9 feb-Depurado'!AB4462</f>
        <v>Manto</v>
      </c>
    </row>
    <row r="4464" spans="2:18" s="1" customFormat="1" ht="14.5" hidden="1">
      <c r="B4464" s="57" t="str">
        <f>+'Categorias-9 feb-Depurado'!B4463</f>
        <v>SS COLOMBIA SAS</v>
      </c>
      <c r="C4464" s="30" t="s">
        <v>4900</v>
      </c>
      <c r="D4464" s="31">
        <v>5</v>
      </c>
      <c r="E4464" s="30" t="str">
        <f>+'Categorias-9 feb-Depurado'!E4463</f>
        <v>900157270-1</v>
      </c>
      <c r="F4464" s="30" t="str">
        <f>+'Categorias-9 feb-Depurado'!F4463</f>
        <v>CL 141 BIS 15 29</v>
      </c>
      <c r="G4464" s="30" t="str">
        <f>+'Categorias-9 feb-Depurado'!G4463</f>
        <v>169</v>
      </c>
      <c r="H4464" s="30" t="str">
        <f>+'Categorias-9 feb-Depurado'!H4463</f>
        <v>MDL2891</v>
      </c>
      <c r="I4464" s="107">
        <f>+'Categorias-9 feb-Depurado'!R4463</f>
        <v>355785</v>
      </c>
      <c r="J4464" s="108">
        <f t="shared" si="284"/>
        <v>0</v>
      </c>
      <c r="K4464" s="107">
        <f t="shared" si="285"/>
        <v>0</v>
      </c>
      <c r="L4464" s="109">
        <f t="shared" si="286"/>
        <v>355785</v>
      </c>
      <c r="M4464" s="110">
        <f t="shared" si="287"/>
        <v>2.7123416092718919E-07</v>
      </c>
      <c r="N4464" s="33" t="s">
        <v>4892</v>
      </c>
      <c r="O4464" s="33">
        <f>+'Categorias-9 feb-Depurado'!Y4463</f>
        <v>74.590395924400127</v>
      </c>
      <c r="P4464" s="111">
        <f>+'Categorias-9 feb-Depurado'!AC4463</f>
        <v>44951</v>
      </c>
      <c r="Q4464" s="111">
        <f>+'Categorias-9 feb-Depurado'!AE4463</f>
        <v>45011</v>
      </c>
      <c r="R4464" s="112" t="str">
        <f>+'Categorias-9 feb-Depurado'!AB4463</f>
        <v>Manto</v>
      </c>
    </row>
    <row r="4465" spans="2:18" s="1" customFormat="1" ht="14.5" hidden="1">
      <c r="B4465" s="57" t="str">
        <f>+'Categorias-9 feb-Depurado'!B4464</f>
        <v>SS COLOMBIA SAS</v>
      </c>
      <c r="C4465" s="30" t="s">
        <v>4900</v>
      </c>
      <c r="D4465" s="31">
        <v>5</v>
      </c>
      <c r="E4465" s="30" t="str">
        <f>+'Categorias-9 feb-Depurado'!E4464</f>
        <v>900157270-1</v>
      </c>
      <c r="F4465" s="30" t="str">
        <f>+'Categorias-9 feb-Depurado'!F4464</f>
        <v>CL 141 BIS 15 29</v>
      </c>
      <c r="G4465" s="30" t="str">
        <f>+'Categorias-9 feb-Depurado'!G4464</f>
        <v>169</v>
      </c>
      <c r="H4465" s="30" t="str">
        <f>+'Categorias-9 feb-Depurado'!H4464</f>
        <v>MDL2890</v>
      </c>
      <c r="I4465" s="107">
        <f>+'Categorias-9 feb-Depurado'!R4464</f>
        <v>105279</v>
      </c>
      <c r="J4465" s="108">
        <f t="shared" si="284"/>
        <v>0</v>
      </c>
      <c r="K4465" s="107">
        <f t="shared" si="285"/>
        <v>0</v>
      </c>
      <c r="L4465" s="109">
        <f t="shared" si="286"/>
        <v>105279</v>
      </c>
      <c r="M4465" s="110">
        <f t="shared" si="287"/>
        <v>8.0259879500972637E-08</v>
      </c>
      <c r="N4465" s="33" t="s">
        <v>4892</v>
      </c>
      <c r="O4465" s="33">
        <f>+'Categorias-9 feb-Depurado'!Y4464</f>
        <v>22.071763262995692</v>
      </c>
      <c r="P4465" s="111">
        <f>+'Categorias-9 feb-Depurado'!AC4464</f>
        <v>44951</v>
      </c>
      <c r="Q4465" s="111">
        <f>+'Categorias-9 feb-Depurado'!AE4464</f>
        <v>45011</v>
      </c>
      <c r="R4465" s="112" t="str">
        <f>+'Categorias-9 feb-Depurado'!AB4464</f>
        <v>Manto</v>
      </c>
    </row>
    <row r="4466" spans="2:18" s="1" customFormat="1" ht="14.5" hidden="1">
      <c r="B4466" s="57" t="str">
        <f>+'Categorias-9 feb-Depurado'!B4465</f>
        <v>BLINDEX SA</v>
      </c>
      <c r="C4466" s="30" t="s">
        <v>4900</v>
      </c>
      <c r="D4466" s="31">
        <v>5</v>
      </c>
      <c r="E4466" s="30" t="str">
        <f>+'Categorias-9 feb-Depurado'!E4465</f>
        <v>800199889-7</v>
      </c>
      <c r="F4466" s="30" t="str">
        <f>+'Categorias-9 feb-Depurado'!F4465</f>
        <v>CR 2 22 40</v>
      </c>
      <c r="G4466" s="30" t="str">
        <f>+'Categorias-9 feb-Depurado'!G4465</f>
        <v>169</v>
      </c>
      <c r="H4466" s="30" t="str">
        <f>+'Categorias-9 feb-Depurado'!H4465</f>
        <v>BRT5179</v>
      </c>
      <c r="I4466" s="107">
        <f>+'Categorias-9 feb-Depurado'!R4465</f>
        <v>7858323</v>
      </c>
      <c r="J4466" s="108">
        <f t="shared" si="284"/>
        <v>0</v>
      </c>
      <c r="K4466" s="107">
        <f t="shared" si="285"/>
        <v>0</v>
      </c>
      <c r="L4466" s="109">
        <f t="shared" si="286"/>
        <v>7858323</v>
      </c>
      <c r="M4466" s="110">
        <f t="shared" si="287"/>
        <v>5.9908249229164582E-06</v>
      </c>
      <c r="N4466" s="33" t="s">
        <v>4892</v>
      </c>
      <c r="O4466" s="33">
        <f>+'Categorias-9 feb-Depurado'!Y4465</f>
        <v>1647.4989779552816</v>
      </c>
      <c r="P4466" s="111">
        <f>+'Categorias-9 feb-Depurado'!AC4465</f>
        <v>44931</v>
      </c>
      <c r="Q4466" s="111">
        <f>+'Categorias-9 feb-Depurado'!AE4465</f>
        <v>44991</v>
      </c>
      <c r="R4466" s="112" t="str">
        <f>+'Categorias-9 feb-Depurado'!AB4465</f>
        <v>Seguridad</v>
      </c>
    </row>
    <row r="4467" spans="2:18" s="1" customFormat="1" ht="14.5" hidden="1">
      <c r="B4467" s="57" t="str">
        <f>+'Categorias-9 feb-Depurado'!B4466</f>
        <v>BLINDEX SA</v>
      </c>
      <c r="C4467" s="30" t="s">
        <v>4900</v>
      </c>
      <c r="D4467" s="31">
        <v>5</v>
      </c>
      <c r="E4467" s="30" t="str">
        <f>+'Categorias-9 feb-Depurado'!E4466</f>
        <v>800199889-7</v>
      </c>
      <c r="F4467" s="30" t="str">
        <f>+'Categorias-9 feb-Depurado'!F4466</f>
        <v>CR 2 22 40</v>
      </c>
      <c r="G4467" s="30" t="str">
        <f>+'Categorias-9 feb-Depurado'!G4466</f>
        <v>169</v>
      </c>
      <c r="H4467" s="30" t="str">
        <f>+'Categorias-9 feb-Depurado'!H4466</f>
        <v>BRT5180</v>
      </c>
      <c r="I4467" s="107">
        <f>+'Categorias-9 feb-Depurado'!R4466</f>
        <v>12448650</v>
      </c>
      <c r="J4467" s="108">
        <f t="shared" si="284"/>
        <v>0</v>
      </c>
      <c r="K4467" s="107">
        <f t="shared" si="285"/>
        <v>0</v>
      </c>
      <c r="L4467" s="109">
        <f t="shared" si="286"/>
        <v>12448650</v>
      </c>
      <c r="M4467" s="110">
        <f t="shared" si="287"/>
        <v>9.4902796279389347E-06</v>
      </c>
      <c r="N4467" s="33" t="s">
        <v>4892</v>
      </c>
      <c r="O4467" s="33">
        <f>+'Categorias-9 feb-Depurado'!Y4466</f>
        <v>2609.8619453441929</v>
      </c>
      <c r="P4467" s="111">
        <f>+'Categorias-9 feb-Depurado'!AC4466</f>
        <v>44931</v>
      </c>
      <c r="Q4467" s="111">
        <f>+'Categorias-9 feb-Depurado'!AE4466</f>
        <v>44991</v>
      </c>
      <c r="R4467" s="112" t="str">
        <f>+'Categorias-9 feb-Depurado'!AB4466</f>
        <v>Seguridad</v>
      </c>
    </row>
    <row r="4468" spans="2:18" s="1" customFormat="1" ht="14.5" hidden="1">
      <c r="B4468" s="57" t="str">
        <f>+'Categorias-9 feb-Depurado'!B4467</f>
        <v>BLINDEX SA</v>
      </c>
      <c r="C4468" s="30" t="s">
        <v>4900</v>
      </c>
      <c r="D4468" s="31">
        <v>5</v>
      </c>
      <c r="E4468" s="30" t="str">
        <f>+'Categorias-9 feb-Depurado'!E4467</f>
        <v>800199889-7</v>
      </c>
      <c r="F4468" s="30" t="str">
        <f>+'Categorias-9 feb-Depurado'!F4467</f>
        <v>CR 2 22 40</v>
      </c>
      <c r="G4468" s="30" t="str">
        <f>+'Categorias-9 feb-Depurado'!G4467</f>
        <v>169</v>
      </c>
      <c r="H4468" s="30" t="str">
        <f>+'Categorias-9 feb-Depurado'!H4467</f>
        <v>BRT5207</v>
      </c>
      <c r="I4468" s="107">
        <f>+'Categorias-9 feb-Depurado'!R4467</f>
        <v>9958920</v>
      </c>
      <c r="J4468" s="108">
        <f t="shared" si="284"/>
        <v>0</v>
      </c>
      <c r="K4468" s="107">
        <f t="shared" si="285"/>
        <v>0</v>
      </c>
      <c r="L4468" s="109">
        <f t="shared" si="286"/>
        <v>9958920</v>
      </c>
      <c r="M4468" s="110">
        <f t="shared" si="287"/>
        <v>7.5922237023511474E-06</v>
      </c>
      <c r="N4468" s="33" t="s">
        <v>4892</v>
      </c>
      <c r="O4468" s="33">
        <f>+'Categorias-9 feb-Depurado'!Y4467</f>
        <v>2087.8895562753546</v>
      </c>
      <c r="P4468" s="111">
        <f>+'Categorias-9 feb-Depurado'!AC4467</f>
        <v>44942</v>
      </c>
      <c r="Q4468" s="111">
        <f>+'Categorias-9 feb-Depurado'!AE4467</f>
        <v>45002</v>
      </c>
      <c r="R4468" s="112" t="str">
        <f>+'Categorias-9 feb-Depurado'!AB4467</f>
        <v>Seguridad</v>
      </c>
    </row>
    <row r="4469" spans="2:18" s="1" customFormat="1" ht="14.5" hidden="1">
      <c r="B4469" s="57" t="str">
        <f>+'Categorias-9 feb-Depurado'!B4468</f>
        <v>BLINDEX SA</v>
      </c>
      <c r="C4469" s="30" t="s">
        <v>4900</v>
      </c>
      <c r="D4469" s="31">
        <v>5</v>
      </c>
      <c r="E4469" s="30" t="str">
        <f>+'Categorias-9 feb-Depurado'!E4468</f>
        <v>800199889-7</v>
      </c>
      <c r="F4469" s="30" t="str">
        <f>+'Categorias-9 feb-Depurado'!F4468</f>
        <v>CR 2 22 40</v>
      </c>
      <c r="G4469" s="30" t="str">
        <f>+'Categorias-9 feb-Depurado'!G4468</f>
        <v>169</v>
      </c>
      <c r="H4469" s="30" t="str">
        <f>+'Categorias-9 feb-Depurado'!H4468</f>
        <v>BRT5274</v>
      </c>
      <c r="I4469" s="107">
        <f>+'Categorias-9 feb-Depurado'!R4468</f>
        <v>32755623</v>
      </c>
      <c r="J4469" s="108">
        <f t="shared" si="284"/>
        <v>0</v>
      </c>
      <c r="K4469" s="107">
        <f t="shared" si="285"/>
        <v>0</v>
      </c>
      <c r="L4469" s="109">
        <f t="shared" si="286"/>
        <v>32755623</v>
      </c>
      <c r="M4469" s="110">
        <f t="shared" si="287"/>
        <v>2.4971384178794326E-05</v>
      </c>
      <c r="N4469" s="33" t="s">
        <v>4892</v>
      </c>
      <c r="O4469" s="33">
        <f>+'Categorias-9 feb-Depurado'!Y4468</f>
        <v>6867.2228686436674</v>
      </c>
      <c r="P4469" s="111">
        <f>+'Categorias-9 feb-Depurado'!AC4468</f>
        <v>44960</v>
      </c>
      <c r="Q4469" s="111">
        <f>+'Categorias-9 feb-Depurado'!AE4468</f>
        <v>45020</v>
      </c>
      <c r="R4469" s="112" t="str">
        <f>+'Categorias-9 feb-Depurado'!AB4468</f>
        <v>Seguridad</v>
      </c>
    </row>
    <row r="4470" spans="2:18" s="1" customFormat="1" ht="14.5" hidden="1">
      <c r="B4470" s="57" t="str">
        <f>+'Categorias-9 feb-Depurado'!B4469</f>
        <v>DOCMANAGER SOLUTIONS SAS</v>
      </c>
      <c r="C4470" s="30" t="s">
        <v>4900</v>
      </c>
      <c r="D4470" s="31">
        <v>5</v>
      </c>
      <c r="E4470" s="30" t="str">
        <f>+'Categorias-9 feb-Depurado'!E4469</f>
        <v>900865018-9</v>
      </c>
      <c r="F4470" s="30" t="str">
        <f>+'Categorias-9 feb-Depurado'!F4469</f>
        <v>CR 49 A 94 72 OF 306</v>
      </c>
      <c r="G4470" s="30" t="str">
        <f>+'Categorias-9 feb-Depurado'!G4469</f>
        <v>169</v>
      </c>
      <c r="H4470" s="30" t="str">
        <f>+'Categorias-9 feb-Depurado'!H4469</f>
        <v>FE-997</v>
      </c>
      <c r="I4470" s="107">
        <f>+'Categorias-9 feb-Depurado'!R4469</f>
        <v>818633</v>
      </c>
      <c r="J4470" s="108">
        <f t="shared" si="284"/>
        <v>818633</v>
      </c>
      <c r="K4470" s="107">
        <f t="shared" si="285"/>
        <v>2795.4613478965134</v>
      </c>
      <c r="L4470" s="109">
        <f t="shared" si="286"/>
        <v>821428.46134789649</v>
      </c>
      <c r="M4470" s="110">
        <f t="shared" si="287"/>
        <v>6.2621937258571545E-07</v>
      </c>
      <c r="N4470" s="33" t="s">
        <v>4892</v>
      </c>
      <c r="O4470" s="33">
        <f>+'Categorias-9 feb-Depurado'!Y4469</f>
        <v>171.62657106617607</v>
      </c>
      <c r="P4470" s="111">
        <f>+'Categorias-9 feb-Depurado'!AC4469</f>
        <v>44896</v>
      </c>
      <c r="Q4470" s="111">
        <f>+'Categorias-9 feb-Depurado'!AE4469</f>
        <v>44956</v>
      </c>
      <c r="R4470" s="112" t="str">
        <f>+'Categorias-9 feb-Depurado'!AB4469</f>
        <v>IT</v>
      </c>
    </row>
    <row r="4471" spans="2:18" s="1" customFormat="1" ht="14.5" hidden="1">
      <c r="B4471" s="57" t="str">
        <f>+'Categorias-9 feb-Depurado'!B4470</f>
        <v>DOCMANAGER SOLUTIONS SAS</v>
      </c>
      <c r="C4471" s="30" t="s">
        <v>4900</v>
      </c>
      <c r="D4471" s="31">
        <v>5</v>
      </c>
      <c r="E4471" s="30" t="str">
        <f>+'Categorias-9 feb-Depurado'!E4470</f>
        <v>900865018-9</v>
      </c>
      <c r="F4471" s="30" t="str">
        <f>+'Categorias-9 feb-Depurado'!F4470</f>
        <v>CR 49 A 94 72 OF 306</v>
      </c>
      <c r="G4471" s="30" t="str">
        <f>+'Categorias-9 feb-Depurado'!G4470</f>
        <v>169</v>
      </c>
      <c r="H4471" s="30" t="str">
        <f>+'Categorias-9 feb-Depurado'!H4470</f>
        <v>FE-991</v>
      </c>
      <c r="I4471" s="107">
        <f>+'Categorias-9 feb-Depurado'!R4470</f>
        <v>4993562</v>
      </c>
      <c r="J4471" s="108">
        <f t="shared" si="284"/>
        <v>4993562</v>
      </c>
      <c r="K4471" s="107">
        <f t="shared" si="285"/>
        <v>17051.975133331798</v>
      </c>
      <c r="L4471" s="109">
        <f t="shared" si="286"/>
        <v>5010613.9751333315</v>
      </c>
      <c r="M4471" s="110">
        <f t="shared" si="287"/>
        <v>3.8198622125028803E-06</v>
      </c>
      <c r="N4471" s="33" t="s">
        <v>4892</v>
      </c>
      <c r="O4471" s="33">
        <f>+'Categorias-9 feb-Depurado'!Y4470</f>
        <v>1046.9012652389488</v>
      </c>
      <c r="P4471" s="111">
        <f>+'Categorias-9 feb-Depurado'!AC4470</f>
        <v>44896</v>
      </c>
      <c r="Q4471" s="111">
        <f>+'Categorias-9 feb-Depurado'!AE4470</f>
        <v>44956</v>
      </c>
      <c r="R4471" s="112" t="str">
        <f>+'Categorias-9 feb-Depurado'!AB4470</f>
        <v>IT</v>
      </c>
    </row>
    <row r="4472" spans="2:18" s="1" customFormat="1" ht="14.5" hidden="1">
      <c r="B4472" s="57" t="str">
        <f>+'Categorias-9 feb-Depurado'!B4471</f>
        <v>DOCMANAGER SOLUTIONS SAS</v>
      </c>
      <c r="C4472" s="30" t="s">
        <v>4900</v>
      </c>
      <c r="D4472" s="31">
        <v>5</v>
      </c>
      <c r="E4472" s="30" t="str">
        <f>+'Categorias-9 feb-Depurado'!E4471</f>
        <v>900865018-9</v>
      </c>
      <c r="F4472" s="30" t="str">
        <f>+'Categorias-9 feb-Depurado'!F4471</f>
        <v>CR 49 A 94 72 OF 306</v>
      </c>
      <c r="G4472" s="30" t="str">
        <f>+'Categorias-9 feb-Depurado'!G4471</f>
        <v>169</v>
      </c>
      <c r="H4472" s="30" t="str">
        <f>+'Categorias-9 feb-Depurado'!H4471</f>
        <v>FE-988</v>
      </c>
      <c r="I4472" s="107">
        <f>+'Categorias-9 feb-Depurado'!R4471</f>
        <v>3096840</v>
      </c>
      <c r="J4472" s="108">
        <f t="shared" si="284"/>
        <v>3096840</v>
      </c>
      <c r="K4472" s="107">
        <f t="shared" si="285"/>
        <v>10575.064187028667</v>
      </c>
      <c r="L4472" s="109">
        <f t="shared" si="286"/>
        <v>3107415.0641870284</v>
      </c>
      <c r="M4472" s="110">
        <f t="shared" si="287"/>
        <v>2.3689506797287025E-06</v>
      </c>
      <c r="N4472" s="33" t="s">
        <v>4892</v>
      </c>
      <c r="O4472" s="33">
        <f>+'Categorias-9 feb-Depurado'!Y4471</f>
        <v>649.25312116733221</v>
      </c>
      <c r="P4472" s="111">
        <f>+'Categorias-9 feb-Depurado'!AC4471</f>
        <v>44896</v>
      </c>
      <c r="Q4472" s="111">
        <f>+'Categorias-9 feb-Depurado'!AE4471</f>
        <v>44956</v>
      </c>
      <c r="R4472" s="112" t="str">
        <f>+'Categorias-9 feb-Depurado'!AB4471</f>
        <v>IT</v>
      </c>
    </row>
    <row r="4473" spans="2:18" s="1" customFormat="1" ht="14.5" hidden="1">
      <c r="B4473" s="57" t="str">
        <f>+'Categorias-9 feb-Depurado'!B4472</f>
        <v>DOCMANAGER SOLUTIONS SAS</v>
      </c>
      <c r="C4473" s="30" t="s">
        <v>4900</v>
      </c>
      <c r="D4473" s="31">
        <v>5</v>
      </c>
      <c r="E4473" s="30" t="str">
        <f>+'Categorias-9 feb-Depurado'!E4472</f>
        <v>900865018-9</v>
      </c>
      <c r="F4473" s="30" t="str">
        <f>+'Categorias-9 feb-Depurado'!F4472</f>
        <v>CR 49 A 94 72 OF 306</v>
      </c>
      <c r="G4473" s="30" t="str">
        <f>+'Categorias-9 feb-Depurado'!G4472</f>
        <v>169</v>
      </c>
      <c r="H4473" s="30" t="str">
        <f>+'Categorias-9 feb-Depurado'!H4472</f>
        <v>FE1022</v>
      </c>
      <c r="I4473" s="107">
        <f>+'Categorias-9 feb-Depurado'!R4472</f>
        <v>3501677</v>
      </c>
      <c r="J4473" s="108">
        <f t="shared" si="284"/>
        <v>0</v>
      </c>
      <c r="K4473" s="107">
        <f t="shared" si="285"/>
        <v>0</v>
      </c>
      <c r="L4473" s="109">
        <f t="shared" si="286"/>
        <v>3501677</v>
      </c>
      <c r="M4473" s="110">
        <f t="shared" si="287"/>
        <v>2.669517891234979E-06</v>
      </c>
      <c r="N4473" s="33" t="s">
        <v>4892</v>
      </c>
      <c r="O4473" s="33">
        <f>+'Categorias-9 feb-Depurado'!Y4472</f>
        <v>734.12727863559644</v>
      </c>
      <c r="P4473" s="111">
        <f>+'Categorias-9 feb-Depurado'!AC4472</f>
        <v>44935</v>
      </c>
      <c r="Q4473" s="111">
        <f>+'Categorias-9 feb-Depurado'!AE4472</f>
        <v>44995</v>
      </c>
      <c r="R4473" s="112" t="str">
        <f>+'Categorias-9 feb-Depurado'!AB4472</f>
        <v>IT</v>
      </c>
    </row>
    <row r="4474" spans="2:18" s="1" customFormat="1" ht="14.5" hidden="1">
      <c r="B4474" s="57" t="str">
        <f>+'Categorias-9 feb-Depurado'!B4473</f>
        <v>DOCMANAGER SOLUTIONS SAS</v>
      </c>
      <c r="C4474" s="30" t="s">
        <v>4900</v>
      </c>
      <c r="D4474" s="31">
        <v>5</v>
      </c>
      <c r="E4474" s="30" t="str">
        <f>+'Categorias-9 feb-Depurado'!E4473</f>
        <v>900865018-9</v>
      </c>
      <c r="F4474" s="30" t="str">
        <f>+'Categorias-9 feb-Depurado'!F4473</f>
        <v>CR 49 A 94 72 OF 306</v>
      </c>
      <c r="G4474" s="30" t="str">
        <f>+'Categorias-9 feb-Depurado'!G4473</f>
        <v>169</v>
      </c>
      <c r="H4474" s="30" t="str">
        <f>+'Categorias-9 feb-Depurado'!H4473</f>
        <v>FE1024</v>
      </c>
      <c r="I4474" s="107">
        <f>+'Categorias-9 feb-Depurado'!R4473</f>
        <v>923670</v>
      </c>
      <c r="J4474" s="108">
        <f t="shared" si="284"/>
        <v>0</v>
      </c>
      <c r="K4474" s="107">
        <f t="shared" si="285"/>
        <v>0</v>
      </c>
      <c r="L4474" s="109">
        <f t="shared" si="286"/>
        <v>923670</v>
      </c>
      <c r="M4474" s="110">
        <f t="shared" si="287"/>
        <v>7.0416363091085017E-07</v>
      </c>
      <c r="N4474" s="33" t="s">
        <v>4892</v>
      </c>
      <c r="O4474" s="33">
        <f>+'Categorias-9 feb-Depurado'!Y4473</f>
        <v>193.64759898110003</v>
      </c>
      <c r="P4474" s="111">
        <f>+'Categorias-9 feb-Depurado'!AC4473</f>
        <v>44935</v>
      </c>
      <c r="Q4474" s="111">
        <f>+'Categorias-9 feb-Depurado'!AE4473</f>
        <v>44995</v>
      </c>
      <c r="R4474" s="112" t="str">
        <f>+'Categorias-9 feb-Depurado'!AB4473</f>
        <v>IT</v>
      </c>
    </row>
    <row r="4475" spans="2:18" s="1" customFormat="1" ht="14.5" hidden="1">
      <c r="B4475" s="57" t="str">
        <f>+'Categorias-9 feb-Depurado'!B4474</f>
        <v>DOCMANAGER SOLUTIONS SAS</v>
      </c>
      <c r="C4475" s="30" t="s">
        <v>4900</v>
      </c>
      <c r="D4475" s="31">
        <v>5</v>
      </c>
      <c r="E4475" s="30" t="str">
        <f>+'Categorias-9 feb-Depurado'!E4474</f>
        <v>900865018-9</v>
      </c>
      <c r="F4475" s="30" t="str">
        <f>+'Categorias-9 feb-Depurado'!F4474</f>
        <v>CR 49 A 94 72 OF 306</v>
      </c>
      <c r="G4475" s="30" t="str">
        <f>+'Categorias-9 feb-Depurado'!G4474</f>
        <v>169</v>
      </c>
      <c r="H4475" s="30" t="str">
        <f>+'Categorias-9 feb-Depurado'!H4474</f>
        <v>FE1025</v>
      </c>
      <c r="I4475" s="107">
        <f>+'Categorias-9 feb-Depurado'!R4474</f>
        <v>5648718</v>
      </c>
      <c r="J4475" s="108">
        <f t="shared" si="284"/>
        <v>0</v>
      </c>
      <c r="K4475" s="107">
        <f t="shared" si="285"/>
        <v>0</v>
      </c>
      <c r="L4475" s="109">
        <f t="shared" si="286"/>
        <v>5648718</v>
      </c>
      <c r="M4475" s="110">
        <f t="shared" si="287"/>
        <v>4.3063234454637217E-06</v>
      </c>
      <c r="N4475" s="33" t="s">
        <v>4892</v>
      </c>
      <c r="O4475" s="33">
        <f>+'Categorias-9 feb-Depurado'!Y4474</f>
        <v>1184.2548507814711</v>
      </c>
      <c r="P4475" s="111">
        <f>+'Categorias-9 feb-Depurado'!AC4474</f>
        <v>44935</v>
      </c>
      <c r="Q4475" s="111">
        <f>+'Categorias-9 feb-Depurado'!AE4474</f>
        <v>44995</v>
      </c>
      <c r="R4475" s="112" t="str">
        <f>+'Categorias-9 feb-Depurado'!AB4474</f>
        <v>IT</v>
      </c>
    </row>
    <row r="4476" spans="2:18" s="1" customFormat="1" ht="14.5" hidden="1">
      <c r="B4476" s="57" t="str">
        <f>+'Categorias-9 feb-Depurado'!B4475</f>
        <v>DOCMANAGER SOLUTIONS SAS</v>
      </c>
      <c r="C4476" s="30" t="s">
        <v>4900</v>
      </c>
      <c r="D4476" s="31">
        <v>5</v>
      </c>
      <c r="E4476" s="30" t="str">
        <f>+'Categorias-9 feb-Depurado'!E4475</f>
        <v>900865018-9</v>
      </c>
      <c r="F4476" s="30" t="str">
        <f>+'Categorias-9 feb-Depurado'!F4475</f>
        <v>CR 49 A 94 72 OF 306</v>
      </c>
      <c r="G4476" s="30" t="str">
        <f>+'Categorias-9 feb-Depurado'!G4475</f>
        <v>169</v>
      </c>
      <c r="H4476" s="30" t="str">
        <f>+'Categorias-9 feb-Depurado'!H4475</f>
        <v>FE1046</v>
      </c>
      <c r="I4476" s="107">
        <f>+'Categorias-9 feb-Depurado'!R4475</f>
        <v>3372098</v>
      </c>
      <c r="J4476" s="108">
        <f t="shared" si="284"/>
        <v>0</v>
      </c>
      <c r="K4476" s="107">
        <f t="shared" si="285"/>
        <v>0</v>
      </c>
      <c r="L4476" s="109">
        <f t="shared" si="286"/>
        <v>3372098</v>
      </c>
      <c r="M4476" s="110">
        <f t="shared" si="287"/>
        <v>2.5707328065945803E-06</v>
      </c>
      <c r="N4476" s="33" t="s">
        <v>4892</v>
      </c>
      <c r="O4476" s="33">
        <f>+'Categorias-9 feb-Depurado'!Y4475</f>
        <v>706.96101554556219</v>
      </c>
      <c r="P4476" s="111">
        <f>+'Categorias-9 feb-Depurado'!AC4475</f>
        <v>44958</v>
      </c>
      <c r="Q4476" s="111">
        <f>+'Categorias-9 feb-Depurado'!AE4475</f>
        <v>45018</v>
      </c>
      <c r="R4476" s="112" t="str">
        <f>+'Categorias-9 feb-Depurado'!AB4475</f>
        <v>IT</v>
      </c>
    </row>
    <row r="4477" spans="2:18" s="1" customFormat="1" ht="14.5" hidden="1">
      <c r="B4477" s="57" t="str">
        <f>+'Categorias-9 feb-Depurado'!B4476</f>
        <v>DOCMANAGER SOLUTIONS SAS</v>
      </c>
      <c r="C4477" s="30" t="s">
        <v>4900</v>
      </c>
      <c r="D4477" s="31">
        <v>5</v>
      </c>
      <c r="E4477" s="30" t="str">
        <f>+'Categorias-9 feb-Depurado'!E4476</f>
        <v>900865018-9</v>
      </c>
      <c r="F4477" s="30" t="str">
        <f>+'Categorias-9 feb-Depurado'!F4476</f>
        <v>CR 49 A 94 72 OF 306</v>
      </c>
      <c r="G4477" s="30" t="str">
        <f>+'Categorias-9 feb-Depurado'!G4476</f>
        <v>169</v>
      </c>
      <c r="H4477" s="30" t="str">
        <f>+'Categorias-9 feb-Depurado'!H4476</f>
        <v>FE1049</v>
      </c>
      <c r="I4477" s="107">
        <f>+'Categorias-9 feb-Depurado'!R4476</f>
        <v>5648718</v>
      </c>
      <c r="J4477" s="108">
        <f t="shared" si="284"/>
        <v>0</v>
      </c>
      <c r="K4477" s="107">
        <f t="shared" si="285"/>
        <v>0</v>
      </c>
      <c r="L4477" s="109">
        <f t="shared" si="286"/>
        <v>5648718</v>
      </c>
      <c r="M4477" s="110">
        <f t="shared" si="287"/>
        <v>4.3063234454637217E-06</v>
      </c>
      <c r="N4477" s="33" t="s">
        <v>4892</v>
      </c>
      <c r="O4477" s="33">
        <f>+'Categorias-9 feb-Depurado'!Y4476</f>
        <v>1184.2548507814711</v>
      </c>
      <c r="P4477" s="111">
        <f>+'Categorias-9 feb-Depurado'!AC4476</f>
        <v>44958</v>
      </c>
      <c r="Q4477" s="111">
        <f>+'Categorias-9 feb-Depurado'!AE4476</f>
        <v>45018</v>
      </c>
      <c r="R4477" s="112" t="str">
        <f>+'Categorias-9 feb-Depurado'!AB4476</f>
        <v>IT</v>
      </c>
    </row>
    <row r="4478" spans="2:18" s="1" customFormat="1" ht="14.5" hidden="1">
      <c r="B4478" s="57" t="str">
        <f>+'Categorias-9 feb-Depurado'!B4477</f>
        <v>DOCMANAGER SOLUTIONS SAS</v>
      </c>
      <c r="C4478" s="30" t="s">
        <v>4900</v>
      </c>
      <c r="D4478" s="31">
        <v>5</v>
      </c>
      <c r="E4478" s="30" t="str">
        <f>+'Categorias-9 feb-Depurado'!E4477</f>
        <v>900865018-9</v>
      </c>
      <c r="F4478" s="30" t="str">
        <f>+'Categorias-9 feb-Depurado'!F4477</f>
        <v>CR 49 A 94 72 OF 306</v>
      </c>
      <c r="G4478" s="30" t="str">
        <f>+'Categorias-9 feb-Depurado'!G4477</f>
        <v>169</v>
      </c>
      <c r="H4478" s="30" t="str">
        <f>+'Categorias-9 feb-Depurado'!H4477</f>
        <v>FE1048</v>
      </c>
      <c r="I4478" s="107">
        <f>+'Categorias-9 feb-Depurado'!R4477</f>
        <v>889490</v>
      </c>
      <c r="J4478" s="108">
        <f t="shared" si="284"/>
        <v>0</v>
      </c>
      <c r="K4478" s="107">
        <f t="shared" si="285"/>
        <v>0</v>
      </c>
      <c r="L4478" s="109">
        <f t="shared" si="286"/>
        <v>889490</v>
      </c>
      <c r="M4478" s="110">
        <f t="shared" si="287"/>
        <v>6.7810636705629945E-07</v>
      </c>
      <c r="N4478" s="33" t="s">
        <v>4892</v>
      </c>
      <c r="O4478" s="33">
        <f>+'Categorias-9 feb-Depurado'!Y4477</f>
        <v>186.48175519146304</v>
      </c>
      <c r="P4478" s="111">
        <f>+'Categorias-9 feb-Depurado'!AC4477</f>
        <v>44958</v>
      </c>
      <c r="Q4478" s="111">
        <f>+'Categorias-9 feb-Depurado'!AE4477</f>
        <v>45018</v>
      </c>
      <c r="R4478" s="112" t="str">
        <f>+'Categorias-9 feb-Depurado'!AB4477</f>
        <v>IT</v>
      </c>
    </row>
    <row r="4479" spans="2:18" s="1" customFormat="1" ht="14.5" hidden="1">
      <c r="B4479" s="57" t="str">
        <f>+'Categorias-9 feb-Depurado'!B4478</f>
        <v>RENTING COLOMBIA SA</v>
      </c>
      <c r="C4479" s="30" t="s">
        <v>4900</v>
      </c>
      <c r="D4479" s="31">
        <v>5</v>
      </c>
      <c r="E4479" s="30" t="str">
        <f>+'Categorias-9 feb-Depurado'!E4478</f>
        <v>811011779-8</v>
      </c>
      <c r="F4479" s="30" t="str">
        <f>+'Categorias-9 feb-Depurado'!F4478</f>
        <v>CR 52 14 30 OF 340</v>
      </c>
      <c r="G4479" s="30" t="str">
        <f>+'Categorias-9 feb-Depurado'!G4478</f>
        <v>169</v>
      </c>
      <c r="H4479" s="30" t="str">
        <f>+'Categorias-9 feb-Depurado'!H4478</f>
        <v>CBTA6052</v>
      </c>
      <c r="I4479" s="107">
        <f>+'Categorias-9 feb-Depurado'!R4478</f>
        <v>-32265632</v>
      </c>
      <c r="J4479" s="108">
        <f t="shared" si="284"/>
        <v>-32265632</v>
      </c>
      <c r="K4479" s="107">
        <f t="shared" si="285"/>
        <v>-722932.62376153108</v>
      </c>
      <c r="L4479" s="109">
        <f t="shared" si="286"/>
        <v>-32988564.623761531</v>
      </c>
      <c r="M4479" s="110">
        <f t="shared" si="287"/>
        <v>-2.5148968185612984E-05</v>
      </c>
      <c r="N4479" s="33" t="s">
        <v>4892</v>
      </c>
      <c r="O4479" s="33">
        <f>+'Categorias-9 feb-Depurado'!Y4478</f>
        <v>-6764.4961581601092</v>
      </c>
      <c r="P4479" s="111">
        <f>+'Categorias-9 feb-Depurado'!AC4478</f>
        <v>44901</v>
      </c>
      <c r="Q4479" s="111">
        <f>+'Categorias-9 feb-Depurado'!AE4478</f>
        <v>44901</v>
      </c>
      <c r="R4479" s="112" t="str">
        <f>+'Categorias-9 feb-Depurado'!AB4478</f>
        <v>Arrendamientos</v>
      </c>
    </row>
    <row r="4480" spans="2:18" s="1" customFormat="1" ht="14.5" hidden="1">
      <c r="B4480" s="57" t="str">
        <f>+'Categorias-9 feb-Depurado'!B4479</f>
        <v>RENTING COLOMBIA SA</v>
      </c>
      <c r="C4480" s="30" t="s">
        <v>4900</v>
      </c>
      <c r="D4480" s="31">
        <v>5</v>
      </c>
      <c r="E4480" s="30" t="str">
        <f>+'Categorias-9 feb-Depurado'!E4479</f>
        <v>811011779-8</v>
      </c>
      <c r="F4480" s="30" t="str">
        <f>+'Categorias-9 feb-Depurado'!F4479</f>
        <v>CR 52 14 30 OF 340</v>
      </c>
      <c r="G4480" s="30" t="str">
        <f>+'Categorias-9 feb-Depurado'!G4479</f>
        <v>169</v>
      </c>
      <c r="H4480" s="30" t="str">
        <f>+'Categorias-9 feb-Depurado'!H4479</f>
        <v>FBTA138856</v>
      </c>
      <c r="I4480" s="107">
        <f>+'Categorias-9 feb-Depurado'!R4479</f>
        <v>3356983</v>
      </c>
      <c r="J4480" s="108">
        <f t="shared" si="284"/>
        <v>3356983</v>
      </c>
      <c r="K4480" s="107">
        <f t="shared" si="285"/>
        <v>8020.2747122730852</v>
      </c>
      <c r="L4480" s="109">
        <f t="shared" si="286"/>
        <v>3365003.2747122729</v>
      </c>
      <c r="M4480" s="110">
        <f t="shared" si="287"/>
        <v>2.565324113534374E-06</v>
      </c>
      <c r="N4480" s="33" t="s">
        <v>4892</v>
      </c>
      <c r="O4480" s="33">
        <f>+'Categorias-9 feb-Depurado'!Y4479</f>
        <v>703.7921527930647</v>
      </c>
      <c r="P4480" s="111">
        <f>+'Categorias-9 feb-Depurado'!AC4479</f>
        <v>44959</v>
      </c>
      <c r="Q4480" s="111">
        <f>+'Categorias-9 feb-Depurado'!AE4479</f>
        <v>44959</v>
      </c>
      <c r="R4480" s="112" t="str">
        <f>+'Categorias-9 feb-Depurado'!AB4479</f>
        <v>Arrendamientos</v>
      </c>
    </row>
    <row r="4481" spans="2:18" s="1" customFormat="1" ht="14.5" hidden="1">
      <c r="B4481" s="57" t="str">
        <f>+'Categorias-9 feb-Depurado'!B4480</f>
        <v>RENTING COLOMBIA SA</v>
      </c>
      <c r="C4481" s="30" t="s">
        <v>4900</v>
      </c>
      <c r="D4481" s="31">
        <v>5</v>
      </c>
      <c r="E4481" s="30" t="str">
        <f>+'Categorias-9 feb-Depurado'!E4480</f>
        <v>811011779-8</v>
      </c>
      <c r="F4481" s="30" t="str">
        <f>+'Categorias-9 feb-Depurado'!F4480</f>
        <v>CR 52 14 30 OF 340</v>
      </c>
      <c r="G4481" s="30" t="str">
        <f>+'Categorias-9 feb-Depurado'!G4480</f>
        <v>169</v>
      </c>
      <c r="H4481" s="30" t="str">
        <f>+'Categorias-9 feb-Depurado'!H4480</f>
        <v>FBTA138858</v>
      </c>
      <c r="I4481" s="107">
        <f>+'Categorias-9 feb-Depurado'!R4480</f>
        <v>1068335</v>
      </c>
      <c r="J4481" s="108">
        <f t="shared" si="284"/>
        <v>1068335</v>
      </c>
      <c r="K4481" s="107">
        <f t="shared" si="285"/>
        <v>2552.3930817452056</v>
      </c>
      <c r="L4481" s="109">
        <f t="shared" si="286"/>
        <v>1070887.3930817451</v>
      </c>
      <c r="M4481" s="110">
        <f t="shared" si="287"/>
        <v>8.1639541720430078E-07</v>
      </c>
      <c r="N4481" s="33" t="s">
        <v>4892</v>
      </c>
      <c r="O4481" s="33">
        <f>+'Categorias-9 feb-Depurado'!Y4480</f>
        <v>223.9766449678711</v>
      </c>
      <c r="P4481" s="111">
        <f>+'Categorias-9 feb-Depurado'!AC4480</f>
        <v>44959</v>
      </c>
      <c r="Q4481" s="111">
        <f>+'Categorias-9 feb-Depurado'!AE4480</f>
        <v>44959</v>
      </c>
      <c r="R4481" s="112" t="str">
        <f>+'Categorias-9 feb-Depurado'!AB4480</f>
        <v>Arrendamientos</v>
      </c>
    </row>
    <row r="4482" spans="2:18" s="1" customFormat="1" ht="14.5" hidden="1">
      <c r="B4482" s="57" t="str">
        <f>+'Categorias-9 feb-Depurado'!B4481</f>
        <v>RENTING COLOMBIA SA</v>
      </c>
      <c r="C4482" s="30" t="s">
        <v>4900</v>
      </c>
      <c r="D4482" s="31">
        <v>5</v>
      </c>
      <c r="E4482" s="30" t="str">
        <f>+'Categorias-9 feb-Depurado'!E4481</f>
        <v>811011779-8</v>
      </c>
      <c r="F4482" s="30" t="str">
        <f>+'Categorias-9 feb-Depurado'!F4481</f>
        <v>CR 52 14 30 OF 340</v>
      </c>
      <c r="G4482" s="30" t="str">
        <f>+'Categorias-9 feb-Depurado'!G4481</f>
        <v>169</v>
      </c>
      <c r="H4482" s="30" t="str">
        <f>+'Categorias-9 feb-Depurado'!H4481</f>
        <v>FBTA138855</v>
      </c>
      <c r="I4482" s="107">
        <f>+'Categorias-9 feb-Depurado'!R4481</f>
        <v>3356983</v>
      </c>
      <c r="J4482" s="108">
        <f t="shared" si="284"/>
        <v>3356983</v>
      </c>
      <c r="K4482" s="107">
        <f t="shared" si="285"/>
        <v>8020.2747122730852</v>
      </c>
      <c r="L4482" s="109">
        <f t="shared" si="286"/>
        <v>3365003.2747122729</v>
      </c>
      <c r="M4482" s="110">
        <f t="shared" si="287"/>
        <v>2.565324113534374E-06</v>
      </c>
      <c r="N4482" s="33" t="s">
        <v>4892</v>
      </c>
      <c r="O4482" s="33">
        <f>+'Categorias-9 feb-Depurado'!Y4481</f>
        <v>703.7921527930647</v>
      </c>
      <c r="P4482" s="111">
        <f>+'Categorias-9 feb-Depurado'!AC4481</f>
        <v>44959</v>
      </c>
      <c r="Q4482" s="111">
        <f>+'Categorias-9 feb-Depurado'!AE4481</f>
        <v>44959</v>
      </c>
      <c r="R4482" s="112" t="str">
        <f>+'Categorias-9 feb-Depurado'!AB4481</f>
        <v>Arrendamientos</v>
      </c>
    </row>
    <row r="4483" spans="2:18" s="1" customFormat="1" ht="14.5" hidden="1">
      <c r="B4483" s="57" t="str">
        <f>+'Categorias-9 feb-Depurado'!B4482</f>
        <v>RENTING COLOMBIA SA</v>
      </c>
      <c r="C4483" s="30" t="s">
        <v>4900</v>
      </c>
      <c r="D4483" s="31">
        <v>5</v>
      </c>
      <c r="E4483" s="30" t="str">
        <f>+'Categorias-9 feb-Depurado'!E4482</f>
        <v>811011779-8</v>
      </c>
      <c r="F4483" s="30" t="str">
        <f>+'Categorias-9 feb-Depurado'!F4482</f>
        <v>CR 52 14 30 OF 340</v>
      </c>
      <c r="G4483" s="30" t="str">
        <f>+'Categorias-9 feb-Depurado'!G4482</f>
        <v>169</v>
      </c>
      <c r="H4483" s="30" t="str">
        <f>+'Categorias-9 feb-Depurado'!H4482</f>
        <v>FBTA138854</v>
      </c>
      <c r="I4483" s="107">
        <f>+'Categorias-9 feb-Depurado'!R4482</f>
        <v>3356983</v>
      </c>
      <c r="J4483" s="108">
        <f t="shared" si="284"/>
        <v>3356983</v>
      </c>
      <c r="K4483" s="107">
        <f t="shared" si="285"/>
        <v>8020.2747122730852</v>
      </c>
      <c r="L4483" s="109">
        <f t="shared" si="286"/>
        <v>3365003.2747122729</v>
      </c>
      <c r="M4483" s="110">
        <f t="shared" si="287"/>
        <v>2.565324113534374E-06</v>
      </c>
      <c r="N4483" s="33" t="s">
        <v>4892</v>
      </c>
      <c r="O4483" s="33">
        <f>+'Categorias-9 feb-Depurado'!Y4482</f>
        <v>703.7921527930647</v>
      </c>
      <c r="P4483" s="111">
        <f>+'Categorias-9 feb-Depurado'!AC4482</f>
        <v>44959</v>
      </c>
      <c r="Q4483" s="111">
        <f>+'Categorias-9 feb-Depurado'!AE4482</f>
        <v>44959</v>
      </c>
      <c r="R4483" s="112" t="str">
        <f>+'Categorias-9 feb-Depurado'!AB4482</f>
        <v>Arrendamientos</v>
      </c>
    </row>
    <row r="4484" spans="2:18" s="1" customFormat="1" ht="14.5" hidden="1">
      <c r="B4484" s="57" t="str">
        <f>+'Categorias-9 feb-Depurado'!B4483</f>
        <v>RENTING COLOMBIA SA</v>
      </c>
      <c r="C4484" s="30" t="s">
        <v>4900</v>
      </c>
      <c r="D4484" s="31">
        <v>5</v>
      </c>
      <c r="E4484" s="30" t="str">
        <f>+'Categorias-9 feb-Depurado'!E4483</f>
        <v>811011779-8</v>
      </c>
      <c r="F4484" s="30" t="str">
        <f>+'Categorias-9 feb-Depurado'!F4483</f>
        <v>CR 52 14 30 OF 340</v>
      </c>
      <c r="G4484" s="30" t="str">
        <f>+'Categorias-9 feb-Depurado'!G4483</f>
        <v>169</v>
      </c>
      <c r="H4484" s="30" t="str">
        <f>+'Categorias-9 feb-Depurado'!H4483</f>
        <v>FBTA138841</v>
      </c>
      <c r="I4484" s="107">
        <f>+'Categorias-9 feb-Depurado'!R4483</f>
        <v>3279543</v>
      </c>
      <c r="J4484" s="108">
        <f t="shared" si="284"/>
        <v>3279543</v>
      </c>
      <c r="K4484" s="107">
        <f t="shared" si="285"/>
        <v>7835.2603485666177</v>
      </c>
      <c r="L4484" s="109">
        <f t="shared" si="286"/>
        <v>3287378.2603485668</v>
      </c>
      <c r="M4484" s="110">
        <f t="shared" si="287"/>
        <v>2.5061463639443102E-06</v>
      </c>
      <c r="N4484" s="33" t="s">
        <v>4892</v>
      </c>
      <c r="O4484" s="33">
        <f>+'Categorias-9 feb-Depurado'!Y4483</f>
        <v>687.55684141010715</v>
      </c>
      <c r="P4484" s="111">
        <f>+'Categorias-9 feb-Depurado'!AC4483</f>
        <v>44959</v>
      </c>
      <c r="Q4484" s="111">
        <f>+'Categorias-9 feb-Depurado'!AE4483</f>
        <v>44959</v>
      </c>
      <c r="R4484" s="112" t="str">
        <f>+'Categorias-9 feb-Depurado'!AB4483</f>
        <v>Arrendamientos</v>
      </c>
    </row>
    <row r="4485" spans="2:18" s="1" customFormat="1" ht="14.5" hidden="1">
      <c r="B4485" s="57" t="str">
        <f>+'Categorias-9 feb-Depurado'!B4484</f>
        <v>RENTING COLOMBIA SA</v>
      </c>
      <c r="C4485" s="30" t="s">
        <v>4900</v>
      </c>
      <c r="D4485" s="31">
        <v>5</v>
      </c>
      <c r="E4485" s="30" t="str">
        <f>+'Categorias-9 feb-Depurado'!E4484</f>
        <v>811011779-8</v>
      </c>
      <c r="F4485" s="30" t="str">
        <f>+'Categorias-9 feb-Depurado'!F4484</f>
        <v>CR 52 14 30 OF 340</v>
      </c>
      <c r="G4485" s="30" t="str">
        <f>+'Categorias-9 feb-Depurado'!G4484</f>
        <v>169</v>
      </c>
      <c r="H4485" s="30" t="str">
        <f>+'Categorias-9 feb-Depurado'!H4484</f>
        <v>FBTA138839</v>
      </c>
      <c r="I4485" s="107">
        <f>+'Categorias-9 feb-Depurado'!R4484</f>
        <v>3670659</v>
      </c>
      <c r="J4485" s="108">
        <f t="shared" si="284"/>
        <v>3670659</v>
      </c>
      <c r="K4485" s="107">
        <f t="shared" si="285"/>
        <v>8769.6880070818388</v>
      </c>
      <c r="L4485" s="109">
        <f t="shared" si="286"/>
        <v>3679428.6880070819</v>
      </c>
      <c r="M4485" s="110">
        <f t="shared" si="287"/>
        <v>2.8050276230954913E-06</v>
      </c>
      <c r="N4485" s="33" t="s">
        <v>4892</v>
      </c>
      <c r="O4485" s="33">
        <f>+'Categorias-9 feb-Depurado'!Y4484</f>
        <v>769.55438850278301</v>
      </c>
      <c r="P4485" s="111">
        <f>+'Categorias-9 feb-Depurado'!AC4484</f>
        <v>44959</v>
      </c>
      <c r="Q4485" s="111">
        <f>+'Categorias-9 feb-Depurado'!AE4484</f>
        <v>44959</v>
      </c>
      <c r="R4485" s="112" t="str">
        <f>+'Categorias-9 feb-Depurado'!AB4484</f>
        <v>Arrendamientos</v>
      </c>
    </row>
    <row r="4486" spans="2:18" s="1" customFormat="1" ht="14.5" hidden="1">
      <c r="B4486" s="57" t="str">
        <f>+'Categorias-9 feb-Depurado'!B4485</f>
        <v>RENTING COLOMBIA SA</v>
      </c>
      <c r="C4486" s="30" t="s">
        <v>4900</v>
      </c>
      <c r="D4486" s="31">
        <v>5</v>
      </c>
      <c r="E4486" s="30" t="str">
        <f>+'Categorias-9 feb-Depurado'!E4485</f>
        <v>811011779-8</v>
      </c>
      <c r="F4486" s="30" t="str">
        <f>+'Categorias-9 feb-Depurado'!F4485</f>
        <v>CR 52 14 30 OF 340</v>
      </c>
      <c r="G4486" s="30" t="str">
        <f>+'Categorias-9 feb-Depurado'!G4485</f>
        <v>169</v>
      </c>
      <c r="H4486" s="30" t="str">
        <f>+'Categorias-9 feb-Depurado'!H4485</f>
        <v>AC22110</v>
      </c>
      <c r="I4486" s="107">
        <f>+'Categorias-9 feb-Depurado'!R4485</f>
        <v>145010</v>
      </c>
      <c r="J4486" s="108">
        <f t="shared" si="284"/>
        <v>145010</v>
      </c>
      <c r="K4486" s="107">
        <f t="shared" si="285"/>
        <v>49.441969692279272</v>
      </c>
      <c r="L4486" s="109">
        <f t="shared" si="286"/>
        <v>145059.44196969227</v>
      </c>
      <c r="M4486" s="110">
        <f t="shared" si="287"/>
        <v>1.1058666337033819E-07</v>
      </c>
      <c r="N4486" s="33" t="s">
        <v>4892</v>
      </c>
      <c r="O4486" s="33">
        <f>+'Categorias-9 feb-Depurado'!Y4485</f>
        <v>30.401375305303098</v>
      </c>
      <c r="P4486" s="111">
        <f>+'Categorias-9 feb-Depurado'!AC4485</f>
        <v>44965</v>
      </c>
      <c r="Q4486" s="111">
        <f>+'Categorias-9 feb-Depurado'!AE4485</f>
        <v>44965</v>
      </c>
      <c r="R4486" s="112" t="str">
        <f>+'Categorias-9 feb-Depurado'!AB4485</f>
        <v>Arrendamientos</v>
      </c>
    </row>
    <row r="4487" spans="2:18" s="1" customFormat="1" ht="14.5" hidden="1">
      <c r="B4487" s="57" t="str">
        <f>+'Categorias-9 feb-Depurado'!B4486</f>
        <v>DOLPHIN EXPRESS SA</v>
      </c>
      <c r="C4487" s="30" t="s">
        <v>4900</v>
      </c>
      <c r="D4487" s="31">
        <v>5</v>
      </c>
      <c r="E4487" s="30" t="str">
        <f>+'Categorias-9 feb-Depurado'!E4486</f>
        <v>830098216-6</v>
      </c>
      <c r="F4487" s="30" t="str">
        <f>+'Categorias-9 feb-Depurado'!F4486</f>
        <v xml:space="preserve">CL 183 8 A 31 </v>
      </c>
      <c r="G4487" s="30" t="str">
        <f>+'Categorias-9 feb-Depurado'!G4486</f>
        <v>169</v>
      </c>
      <c r="H4487" s="30" t="str">
        <f>+'Categorias-9 feb-Depurado'!H4486</f>
        <v>0 58620</v>
      </c>
      <c r="I4487" s="107">
        <f>+'Categorias-9 feb-Depurado'!R4486</f>
        <v>64525685</v>
      </c>
      <c r="J4487" s="108">
        <f t="shared" si="284"/>
        <v>64525685</v>
      </c>
      <c r="K4487" s="107">
        <f t="shared" si="285"/>
        <v>198273.79192915591</v>
      </c>
      <c r="L4487" s="109">
        <f t="shared" si="286"/>
        <v>64723958.791929156</v>
      </c>
      <c r="M4487" s="110">
        <f t="shared" si="287"/>
        <v>4.9342576710133577E-05</v>
      </c>
      <c r="N4487" s="33" t="s">
        <v>4892</v>
      </c>
      <c r="O4487" s="33">
        <f>+'Categorias-9 feb-Depurado'!Y4486</f>
        <v>13527.822677861986</v>
      </c>
      <c r="P4487" s="111">
        <f>+'Categorias-9 feb-Depurado'!AC4486</f>
        <v>44897</v>
      </c>
      <c r="Q4487" s="111">
        <f>+'Categorias-9 feb-Depurado'!AE4486</f>
        <v>44957</v>
      </c>
      <c r="R4487" s="112" t="str">
        <f>+'Categorias-9 feb-Depurado'!AB4486</f>
        <v>Transporte</v>
      </c>
    </row>
    <row r="4488" spans="2:18" s="1" customFormat="1" ht="14.5" hidden="1">
      <c r="B4488" s="57" t="str">
        <f>+'Categorias-9 feb-Depurado'!B4487</f>
        <v>DOLPHIN EXPRESS SA</v>
      </c>
      <c r="C4488" s="30" t="s">
        <v>4900</v>
      </c>
      <c r="D4488" s="31">
        <v>5</v>
      </c>
      <c r="E4488" s="30" t="str">
        <f>+'Categorias-9 feb-Depurado'!E4487</f>
        <v>830098216-6</v>
      </c>
      <c r="F4488" s="30" t="str">
        <f>+'Categorias-9 feb-Depurado'!F4487</f>
        <v xml:space="preserve">CL 183 8 A 31 </v>
      </c>
      <c r="G4488" s="30" t="str">
        <f>+'Categorias-9 feb-Depurado'!G4487</f>
        <v>169</v>
      </c>
      <c r="H4488" s="30" t="str">
        <f>+'Categorias-9 feb-Depurado'!H4487</f>
        <v>0 58723</v>
      </c>
      <c r="I4488" s="107">
        <f>+'Categorias-9 feb-Depurado'!R4487</f>
        <v>59424290</v>
      </c>
      <c r="J4488" s="108">
        <f t="shared" si="284"/>
        <v>0</v>
      </c>
      <c r="K4488" s="107">
        <f t="shared" si="285"/>
        <v>0</v>
      </c>
      <c r="L4488" s="109">
        <f t="shared" si="286"/>
        <v>59424290</v>
      </c>
      <c r="M4488" s="110">
        <f t="shared" si="287"/>
        <v>4.5302352366861893E-05</v>
      </c>
      <c r="N4488" s="33" t="s">
        <v>4892</v>
      </c>
      <c r="O4488" s="33">
        <f>+'Categorias-9 feb-Depurado'!Y4487</f>
        <v>12458.314202752706</v>
      </c>
      <c r="P4488" s="111">
        <f>+'Categorias-9 feb-Depurado'!AC4487</f>
        <v>44922</v>
      </c>
      <c r="Q4488" s="111">
        <f>+'Categorias-9 feb-Depurado'!AE4487</f>
        <v>44982</v>
      </c>
      <c r="R4488" s="112" t="str">
        <f>+'Categorias-9 feb-Depurado'!AB4487</f>
        <v>Transporte</v>
      </c>
    </row>
    <row r="4489" spans="2:18" s="1" customFormat="1" ht="14.5" hidden="1">
      <c r="B4489" s="57" t="str">
        <f>+'Categorias-9 feb-Depurado'!B4488</f>
        <v>DOLPHIN EXPRESS SA</v>
      </c>
      <c r="C4489" s="30" t="s">
        <v>4900</v>
      </c>
      <c r="D4489" s="31">
        <v>5</v>
      </c>
      <c r="E4489" s="30" t="str">
        <f>+'Categorias-9 feb-Depurado'!E4488</f>
        <v>830098216-6</v>
      </c>
      <c r="F4489" s="30" t="str">
        <f>+'Categorias-9 feb-Depurado'!F4488</f>
        <v xml:space="preserve">CL 183 8 A 31 </v>
      </c>
      <c r="G4489" s="30" t="str">
        <f>+'Categorias-9 feb-Depurado'!G4488</f>
        <v>169</v>
      </c>
      <c r="H4489" s="30" t="str">
        <f>+'Categorias-9 feb-Depurado'!H4488</f>
        <v>0 58740</v>
      </c>
      <c r="I4489" s="107">
        <f>+'Categorias-9 feb-Depurado'!R4488</f>
        <v>31297709</v>
      </c>
      <c r="J4489" s="108">
        <f t="shared" si="284"/>
        <v>0</v>
      </c>
      <c r="K4489" s="107">
        <f t="shared" si="285"/>
        <v>0</v>
      </c>
      <c r="L4489" s="109">
        <f t="shared" si="286"/>
        <v>31297709</v>
      </c>
      <c r="M4489" s="110">
        <f t="shared" si="287"/>
        <v>2.3859937432883167E-05</v>
      </c>
      <c r="N4489" s="33" t="s">
        <v>4892</v>
      </c>
      <c r="O4489" s="33">
        <f>+'Categorias-9 feb-Depurado'!Y4488</f>
        <v>6561.5709089384354</v>
      </c>
      <c r="P4489" s="111">
        <f>+'Categorias-9 feb-Depurado'!AC4488</f>
        <v>44931</v>
      </c>
      <c r="Q4489" s="111">
        <f>+'Categorias-9 feb-Depurado'!AE4488</f>
        <v>44991</v>
      </c>
      <c r="R4489" s="112" t="str">
        <f>+'Categorias-9 feb-Depurado'!AB4488</f>
        <v>Transporte</v>
      </c>
    </row>
    <row r="4490" spans="2:18" s="1" customFormat="1" ht="14.5" hidden="1">
      <c r="B4490" s="57" t="str">
        <f>+'Categorias-9 feb-Depurado'!B4489</f>
        <v>DOLPHIN EXPRESS SA</v>
      </c>
      <c r="C4490" s="30" t="s">
        <v>4900</v>
      </c>
      <c r="D4490" s="31">
        <v>5</v>
      </c>
      <c r="E4490" s="30" t="str">
        <f>+'Categorias-9 feb-Depurado'!E4489</f>
        <v>830098216-6</v>
      </c>
      <c r="F4490" s="30" t="str">
        <f>+'Categorias-9 feb-Depurado'!F4489</f>
        <v xml:space="preserve">CL 183 8 A 31 </v>
      </c>
      <c r="G4490" s="30" t="str">
        <f>+'Categorias-9 feb-Depurado'!G4489</f>
        <v>169</v>
      </c>
      <c r="H4490" s="30" t="str">
        <f>+'Categorias-9 feb-Depurado'!H4489</f>
        <v>0 58960</v>
      </c>
      <c r="I4490" s="107">
        <f>+'Categorias-9 feb-Depurado'!R4489</f>
        <v>79595404</v>
      </c>
      <c r="J4490" s="108">
        <f t="shared" si="284"/>
        <v>0</v>
      </c>
      <c r="K4490" s="107">
        <f t="shared" si="285"/>
        <v>0</v>
      </c>
      <c r="L4490" s="109">
        <f t="shared" si="286"/>
        <v>79595404</v>
      </c>
      <c r="M4490" s="110">
        <f t="shared" si="287"/>
        <v>6.0679884249197233E-05</v>
      </c>
      <c r="N4490" s="33" t="s">
        <v>4892</v>
      </c>
      <c r="O4490" s="33">
        <f>+'Categorias-9 feb-Depurado'!Y4489</f>
        <v>16687.192259714666</v>
      </c>
      <c r="P4490" s="111">
        <f>+'Categorias-9 feb-Depurado'!AC4489</f>
        <v>44960</v>
      </c>
      <c r="Q4490" s="111">
        <f>+'Categorias-9 feb-Depurado'!AE4489</f>
        <v>45020</v>
      </c>
      <c r="R4490" s="112" t="str">
        <f>+'Categorias-9 feb-Depurado'!AB4489</f>
        <v>Transporte</v>
      </c>
    </row>
    <row r="4491" spans="2:18" s="1" customFormat="1" ht="14.5" hidden="1">
      <c r="B4491" s="57" t="str">
        <f>+'Categorias-9 feb-Depurado'!B4490</f>
        <v>LINEAS AEREAS SURAMERICANAS SAS</v>
      </c>
      <c r="C4491" s="30" t="s">
        <v>4900</v>
      </c>
      <c r="D4491" s="31">
        <v>5</v>
      </c>
      <c r="E4491" s="30" t="str">
        <f>+'Categorias-9 feb-Depurado'!E4490</f>
        <v>860526868-4</v>
      </c>
      <c r="F4491" s="30" t="str">
        <f>+'Categorias-9 feb-Depurado'!F4490</f>
        <v>CALLE 26 103 22 ENT 2 IN 7, BOGOTA, BOGOTA</v>
      </c>
      <c r="G4491" s="30" t="str">
        <f>+'Categorias-9 feb-Depurado'!G4490</f>
        <v>BOGOTA</v>
      </c>
      <c r="H4491" s="30" t="str">
        <f>+'Categorias-9 feb-Depurado'!H4490</f>
        <v>NC3364.</v>
      </c>
      <c r="I4491" s="107">
        <f>+'Categorias-9 feb-Depurado'!R4490</f>
        <v>-48314</v>
      </c>
      <c r="J4491" s="108">
        <f t="shared" si="284"/>
        <v>-48314</v>
      </c>
      <c r="K4491" s="107">
        <f t="shared" si="285"/>
        <v>-1811.9230806453363</v>
      </c>
      <c r="L4491" s="109">
        <f t="shared" si="286"/>
        <v>-50125.923080645334</v>
      </c>
      <c r="M4491" s="110">
        <f t="shared" si="287"/>
        <v>-3.8213704027656207E-08</v>
      </c>
      <c r="N4491" s="33" t="s">
        <v>4892</v>
      </c>
      <c r="O4491" s="33">
        <f>+'Categorias-9 feb-Depurado'!Y4490</f>
        <v>-499.80000000000001</v>
      </c>
      <c r="P4491" s="111">
        <f>+'Categorias-9 feb-Depurado'!AC4490</f>
        <v>44798</v>
      </c>
      <c r="Q4491" s="111">
        <f>+'Categorias-9 feb-Depurado'!AE4490</f>
        <v>44858</v>
      </c>
      <c r="R4491" s="112" t="str">
        <f>+'Categorias-9 feb-Depurado'!AB4490</f>
        <v>Linea Aerea</v>
      </c>
    </row>
    <row r="4492" spans="2:18" s="1" customFormat="1" ht="14.5" hidden="1">
      <c r="B4492" s="57" t="str">
        <f>+'Categorias-9 feb-Depurado'!B4491</f>
        <v>SERVIENTREGA SA</v>
      </c>
      <c r="C4492" s="30" t="s">
        <v>4900</v>
      </c>
      <c r="D4492" s="31">
        <v>5</v>
      </c>
      <c r="E4492" s="30" t="str">
        <f>+'Categorias-9 feb-Depurado'!E4491</f>
        <v>860512330-3</v>
      </c>
      <c r="F4492" s="30" t="str">
        <f>+'Categorias-9 feb-Depurado'!F4491</f>
        <v xml:space="preserve">AC 6 34 A 11 </v>
      </c>
      <c r="G4492" s="30" t="str">
        <f>+'Categorias-9 feb-Depurado'!G4491</f>
        <v>169</v>
      </c>
      <c r="H4492" s="30">
        <f>+'Categorias-9 feb-Depurado'!H4491</f>
        <v>34735756</v>
      </c>
      <c r="I4492" s="107">
        <f>+'Categorias-9 feb-Depurado'!R4491</f>
        <v>238500</v>
      </c>
      <c r="J4492" s="108">
        <f t="shared" si="284"/>
        <v>0</v>
      </c>
      <c r="K4492" s="107">
        <f t="shared" si="285"/>
        <v>0</v>
      </c>
      <c r="L4492" s="109">
        <f t="shared" si="286"/>
        <v>238500</v>
      </c>
      <c r="M4492" s="110">
        <f t="shared" si="287"/>
        <v>1.8182145784992235E-07</v>
      </c>
      <c r="N4492" s="33" t="s">
        <v>4892</v>
      </c>
      <c r="O4492" s="33">
        <f>+'Categorias-9 feb-Depurado'!Y4491</f>
        <v>50.001572376489825</v>
      </c>
      <c r="P4492" s="111">
        <f>+'Categorias-9 feb-Depurado'!AC4491</f>
        <v>44939</v>
      </c>
      <c r="Q4492" s="111">
        <f>+'Categorias-9 feb-Depurado'!AE4491</f>
        <v>44969</v>
      </c>
      <c r="R4492" s="112" t="str">
        <f>+'Categorias-9 feb-Depurado'!AB4491</f>
        <v>Mensajeria</v>
      </c>
    </row>
    <row r="4493" spans="2:18" s="1" customFormat="1" ht="14.5" hidden="1">
      <c r="B4493" s="57" t="str">
        <f>+'Categorias-9 feb-Depurado'!B4492</f>
        <v>SU EXPRESS INTERNACIONAL SAS</v>
      </c>
      <c r="C4493" s="30" t="s">
        <v>4900</v>
      </c>
      <c r="D4493" s="31">
        <v>5</v>
      </c>
      <c r="E4493" s="30" t="str">
        <f>+'Categorias-9 feb-Depurado'!E4492</f>
        <v>830025299-4</v>
      </c>
      <c r="F4493" s="30" t="str">
        <f>+'Categorias-9 feb-Depurado'!F4492</f>
        <v>CL 25 F 84 B 31</v>
      </c>
      <c r="G4493" s="30" t="str">
        <f>+'Categorias-9 feb-Depurado'!G4492</f>
        <v>169</v>
      </c>
      <c r="H4493" s="30" t="str">
        <f>+'Categorias-9 feb-Depurado'!H4492</f>
        <v>S-78482</v>
      </c>
      <c r="I4493" s="107">
        <f>+'Categorias-9 feb-Depurado'!R4492</f>
        <v>554657</v>
      </c>
      <c r="J4493" s="108">
        <f t="shared" si="284"/>
        <v>554657</v>
      </c>
      <c r="K4493" s="107">
        <f t="shared" si="285"/>
        <v>25331.03493286467</v>
      </c>
      <c r="L4493" s="109">
        <f t="shared" si="286"/>
        <v>579988.03493286471</v>
      </c>
      <c r="M4493" s="110">
        <f t="shared" si="287"/>
        <v>4.4215626854090211E-07</v>
      </c>
      <c r="N4493" s="33" t="s">
        <v>4892</v>
      </c>
      <c r="O4493" s="33">
        <f>+'Categorias-9 feb-Depurado'!Y4492</f>
        <v>116.28395022904283</v>
      </c>
      <c r="P4493" s="111">
        <f>+'Categorias-9 feb-Depurado'!AC4492</f>
        <v>44775</v>
      </c>
      <c r="Q4493" s="111">
        <f>+'Categorias-9 feb-Depurado'!AE4492</f>
        <v>44835</v>
      </c>
      <c r="R4493" s="112" t="str">
        <f>+'Categorias-9 feb-Depurado'!AB4492</f>
        <v>Comex</v>
      </c>
    </row>
    <row r="4494" spans="2:18" s="1" customFormat="1" ht="14.5" hidden="1">
      <c r="B4494" s="57" t="str">
        <f>+'Categorias-9 feb-Depurado'!B4493</f>
        <v>SU EXPRESS INTERNACIONAL SAS</v>
      </c>
      <c r="C4494" s="30" t="s">
        <v>4900</v>
      </c>
      <c r="D4494" s="31">
        <v>5</v>
      </c>
      <c r="E4494" s="30" t="str">
        <f>+'Categorias-9 feb-Depurado'!E4493</f>
        <v>830025299-4</v>
      </c>
      <c r="F4494" s="30" t="str">
        <f>+'Categorias-9 feb-Depurado'!F4493</f>
        <v>CL 25 F 84 B 31</v>
      </c>
      <c r="G4494" s="30" t="str">
        <f>+'Categorias-9 feb-Depurado'!G4493</f>
        <v>169</v>
      </c>
      <c r="H4494" s="30" t="str">
        <f>+'Categorias-9 feb-Depurado'!H4493</f>
        <v>S-78481</v>
      </c>
      <c r="I4494" s="107">
        <f>+'Categorias-9 feb-Depurado'!R4493</f>
        <v>978444</v>
      </c>
      <c r="J4494" s="108">
        <f t="shared" si="284"/>
        <v>978444</v>
      </c>
      <c r="K4494" s="107">
        <f t="shared" si="285"/>
        <v>44685.272418543063</v>
      </c>
      <c r="L4494" s="109">
        <f t="shared" si="286"/>
        <v>1023129.2724185431</v>
      </c>
      <c r="M4494" s="110">
        <f t="shared" si="287"/>
        <v>7.7998681710721106E-07</v>
      </c>
      <c r="N4494" s="33" t="s">
        <v>4892</v>
      </c>
      <c r="O4494" s="33">
        <f>+'Categorias-9 feb-Depurado'!Y4493</f>
        <v>205.13097896160255</v>
      </c>
      <c r="P4494" s="111">
        <f>+'Categorias-9 feb-Depurado'!AC4493</f>
        <v>44775</v>
      </c>
      <c r="Q4494" s="111">
        <f>+'Categorias-9 feb-Depurado'!AE4493</f>
        <v>44835</v>
      </c>
      <c r="R4494" s="112" t="str">
        <f>+'Categorias-9 feb-Depurado'!AB4493</f>
        <v>Comex</v>
      </c>
    </row>
    <row r="4495" spans="2:18" s="1" customFormat="1" ht="14.5" hidden="1">
      <c r="B4495" s="57" t="str">
        <f>+'Categorias-9 feb-Depurado'!B4494</f>
        <v>SU EXPRESS INTERNACIONAL SAS</v>
      </c>
      <c r="C4495" s="30" t="s">
        <v>4900</v>
      </c>
      <c r="D4495" s="31">
        <v>5</v>
      </c>
      <c r="E4495" s="30" t="str">
        <f>+'Categorias-9 feb-Depurado'!E4494</f>
        <v>830025299-4</v>
      </c>
      <c r="F4495" s="30" t="str">
        <f>+'Categorias-9 feb-Depurado'!F4494</f>
        <v>CL 25 F 84 B 31</v>
      </c>
      <c r="G4495" s="30" t="str">
        <f>+'Categorias-9 feb-Depurado'!G4494</f>
        <v>169</v>
      </c>
      <c r="H4495" s="30" t="str">
        <f>+'Categorias-9 feb-Depurado'!H4494</f>
        <v>S-78491</v>
      </c>
      <c r="I4495" s="107">
        <f>+'Categorias-9 feb-Depurado'!R4494</f>
        <v>1111000</v>
      </c>
      <c r="J4495" s="108">
        <f t="shared" si="288" ref="J4495:J4558">+IF(Q4495&gt;$O$4,0,I4495)</f>
        <v>1111000</v>
      </c>
      <c r="K4495" s="107">
        <f t="shared" si="289" ref="K4495:K4558">++(((1+$O$5)^(($O$4-Q4495)/365))-1)*J4495</f>
        <v>50343.102609560345</v>
      </c>
      <c r="L4495" s="109">
        <f t="shared" si="290" ref="L4495:L4558">+I4495+K4495</f>
        <v>1161343.1026095604</v>
      </c>
      <c r="M4495" s="110">
        <f t="shared" si="291" ref="M4495:M4558">+L4495/$E$11</f>
        <v>8.8535470012755641E-07</v>
      </c>
      <c r="N4495" s="33" t="s">
        <v>4892</v>
      </c>
      <c r="O4495" s="33">
        <f>+'Categorias-9 feb-Depurado'!Y4494</f>
        <v>232.92137069299872</v>
      </c>
      <c r="P4495" s="111">
        <f>+'Categorias-9 feb-Depurado'!AC4494</f>
        <v>44776</v>
      </c>
      <c r="Q4495" s="111">
        <f>+'Categorias-9 feb-Depurado'!AE4494</f>
        <v>44836</v>
      </c>
      <c r="R4495" s="112" t="str">
        <f>+'Categorias-9 feb-Depurado'!AB4494</f>
        <v>Comex</v>
      </c>
    </row>
    <row r="4496" spans="2:18" s="1" customFormat="1" ht="14.5" hidden="1">
      <c r="B4496" s="57" t="str">
        <f>+'Categorias-9 feb-Depurado'!B4495</f>
        <v>SU EXPRESS INTERNACIONAL SAS</v>
      </c>
      <c r="C4496" s="30" t="s">
        <v>4900</v>
      </c>
      <c r="D4496" s="31">
        <v>5</v>
      </c>
      <c r="E4496" s="30" t="str">
        <f>+'Categorias-9 feb-Depurado'!E4495</f>
        <v>830025299-4</v>
      </c>
      <c r="F4496" s="30" t="str">
        <f>+'Categorias-9 feb-Depurado'!F4495</f>
        <v>CL 25 F 84 B 31</v>
      </c>
      <c r="G4496" s="30" t="str">
        <f>+'Categorias-9 feb-Depurado'!G4495</f>
        <v>169</v>
      </c>
      <c r="H4496" s="30" t="str">
        <f>+'Categorias-9 feb-Depurado'!H4495</f>
        <v>S-78497</v>
      </c>
      <c r="I4496" s="107">
        <f>+'Categorias-9 feb-Depurado'!R4495</f>
        <v>639000</v>
      </c>
      <c r="J4496" s="108">
        <f t="shared" si="288"/>
        <v>639000</v>
      </c>
      <c r="K4496" s="107">
        <f t="shared" si="289"/>
        <v>28727.548393824021</v>
      </c>
      <c r="L4496" s="109">
        <f t="shared" si="290"/>
        <v>667727.54839382402</v>
      </c>
      <c r="M4496" s="110">
        <f t="shared" si="291"/>
        <v>5.0904484819924382E-07</v>
      </c>
      <c r="N4496" s="33" t="s">
        <v>4892</v>
      </c>
      <c r="O4496" s="33">
        <f>+'Categorias-9 feb-Depurado'!Y4495</f>
        <v>133.96647693323689</v>
      </c>
      <c r="P4496" s="111">
        <f>+'Categorias-9 feb-Depurado'!AC4495</f>
        <v>44777</v>
      </c>
      <c r="Q4496" s="111">
        <f>+'Categorias-9 feb-Depurado'!AE4495</f>
        <v>44837</v>
      </c>
      <c r="R4496" s="112" t="str">
        <f>+'Categorias-9 feb-Depurado'!AB4495</f>
        <v>Comex</v>
      </c>
    </row>
    <row r="4497" spans="2:18" s="1" customFormat="1" ht="14.5" hidden="1">
      <c r="B4497" s="57" t="str">
        <f>+'Categorias-9 feb-Depurado'!B4496</f>
        <v>SU EXPRESS INTERNACIONAL SAS</v>
      </c>
      <c r="C4497" s="30" t="s">
        <v>4900</v>
      </c>
      <c r="D4497" s="31">
        <v>5</v>
      </c>
      <c r="E4497" s="30" t="str">
        <f>+'Categorias-9 feb-Depurado'!E4496</f>
        <v>830025299-4</v>
      </c>
      <c r="F4497" s="30" t="str">
        <f>+'Categorias-9 feb-Depurado'!F4496</f>
        <v>CL 25 F 84 B 31</v>
      </c>
      <c r="G4497" s="30" t="str">
        <f>+'Categorias-9 feb-Depurado'!G4496</f>
        <v>169</v>
      </c>
      <c r="H4497" s="30" t="str">
        <f>+'Categorias-9 feb-Depurado'!H4496</f>
        <v>S-78509</v>
      </c>
      <c r="I4497" s="107">
        <f>+'Categorias-9 feb-Depurado'!R4496</f>
        <v>867000</v>
      </c>
      <c r="J4497" s="108">
        <f t="shared" si="288"/>
        <v>867000</v>
      </c>
      <c r="K4497" s="107">
        <f t="shared" si="289"/>
        <v>38360.272918888099</v>
      </c>
      <c r="L4497" s="109">
        <f t="shared" si="290"/>
        <v>905360.27291888813</v>
      </c>
      <c r="M4497" s="110">
        <f t="shared" si="291"/>
        <v>6.9020513501683771E-07</v>
      </c>
      <c r="N4497" s="33" t="s">
        <v>4892</v>
      </c>
      <c r="O4497" s="33">
        <f>+'Categorias-9 feb-Depurado'!Y4496</f>
        <v>181.76672222396928</v>
      </c>
      <c r="P4497" s="111">
        <f>+'Categorias-9 feb-Depurado'!AC4496</f>
        <v>44779</v>
      </c>
      <c r="Q4497" s="111">
        <f>+'Categorias-9 feb-Depurado'!AE4496</f>
        <v>44839</v>
      </c>
      <c r="R4497" s="112" t="str">
        <f>+'Categorias-9 feb-Depurado'!AB4496</f>
        <v>Comex</v>
      </c>
    </row>
    <row r="4498" spans="2:18" s="1" customFormat="1" ht="14.5" hidden="1">
      <c r="B4498" s="57" t="str">
        <f>+'Categorias-9 feb-Depurado'!B4497</f>
        <v>SU EXPRESS INTERNACIONAL SAS</v>
      </c>
      <c r="C4498" s="30" t="s">
        <v>4900</v>
      </c>
      <c r="D4498" s="31">
        <v>5</v>
      </c>
      <c r="E4498" s="30" t="str">
        <f>+'Categorias-9 feb-Depurado'!E4497</f>
        <v>830025299-4</v>
      </c>
      <c r="F4498" s="30" t="str">
        <f>+'Categorias-9 feb-Depurado'!F4497</f>
        <v>CL 25 F 84 B 31</v>
      </c>
      <c r="G4498" s="30" t="str">
        <f>+'Categorias-9 feb-Depurado'!G4497</f>
        <v>169</v>
      </c>
      <c r="H4498" s="30" t="str">
        <f>+'Categorias-9 feb-Depurado'!H4497</f>
        <v>S-78511</v>
      </c>
      <c r="I4498" s="107">
        <f>+'Categorias-9 feb-Depurado'!R4497</f>
        <v>1299188</v>
      </c>
      <c r="J4498" s="108">
        <f t="shared" si="288"/>
        <v>1299188</v>
      </c>
      <c r="K4498" s="107">
        <f t="shared" si="289"/>
        <v>57482.360153338399</v>
      </c>
      <c r="L4498" s="109">
        <f t="shared" si="290"/>
        <v>1356670.3601533384</v>
      </c>
      <c r="M4498" s="110">
        <f t="shared" si="291"/>
        <v>1.0342632398526591E-06</v>
      </c>
      <c r="N4498" s="33" t="s">
        <v>4892</v>
      </c>
      <c r="O4498" s="33">
        <f>+'Categorias-9 feb-Depurado'!Y4497</f>
        <v>272.37502227533361</v>
      </c>
      <c r="P4498" s="111">
        <f>+'Categorias-9 feb-Depurado'!AC4497</f>
        <v>44779</v>
      </c>
      <c r="Q4498" s="111">
        <f>+'Categorias-9 feb-Depurado'!AE4497</f>
        <v>44839</v>
      </c>
      <c r="R4498" s="112" t="str">
        <f>+'Categorias-9 feb-Depurado'!AB4497</f>
        <v>Comex</v>
      </c>
    </row>
    <row r="4499" spans="2:18" s="1" customFormat="1" ht="14.5" hidden="1">
      <c r="B4499" s="57" t="str">
        <f>+'Categorias-9 feb-Depurado'!B4498</f>
        <v>SU EXPRESS INTERNACIONAL SAS</v>
      </c>
      <c r="C4499" s="30" t="s">
        <v>4900</v>
      </c>
      <c r="D4499" s="31">
        <v>5</v>
      </c>
      <c r="E4499" s="30" t="str">
        <f>+'Categorias-9 feb-Depurado'!E4498</f>
        <v>830025299-4</v>
      </c>
      <c r="F4499" s="30" t="str">
        <f>+'Categorias-9 feb-Depurado'!F4498</f>
        <v>CL 25 F 84 B 31</v>
      </c>
      <c r="G4499" s="30" t="str">
        <f>+'Categorias-9 feb-Depurado'!G4498</f>
        <v>169</v>
      </c>
      <c r="H4499" s="30" t="str">
        <f>+'Categorias-9 feb-Depurado'!H4498</f>
        <v>S-78510</v>
      </c>
      <c r="I4499" s="107">
        <f>+'Categorias-9 feb-Depurado'!R4498</f>
        <v>733173</v>
      </c>
      <c r="J4499" s="108">
        <f t="shared" si="288"/>
        <v>733173</v>
      </c>
      <c r="K4499" s="107">
        <f t="shared" si="289"/>
        <v>32439.119235017235</v>
      </c>
      <c r="L4499" s="109">
        <f t="shared" si="290"/>
        <v>765612.11923501722</v>
      </c>
      <c r="M4499" s="110">
        <f t="shared" si="291"/>
        <v>5.836675541588235E-07</v>
      </c>
      <c r="N4499" s="33" t="s">
        <v>4892</v>
      </c>
      <c r="O4499" s="33">
        <f>+'Categorias-9 feb-Depurado'!Y4498</f>
        <v>153.70986509009717</v>
      </c>
      <c r="P4499" s="111">
        <f>+'Categorias-9 feb-Depurado'!AC4498</f>
        <v>44779</v>
      </c>
      <c r="Q4499" s="111">
        <f>+'Categorias-9 feb-Depurado'!AE4498</f>
        <v>44839</v>
      </c>
      <c r="R4499" s="112" t="str">
        <f>+'Categorias-9 feb-Depurado'!AB4498</f>
        <v>Comex</v>
      </c>
    </row>
    <row r="4500" spans="2:18" s="1" customFormat="1" ht="14.5" hidden="1">
      <c r="B4500" s="57" t="str">
        <f>+'Categorias-9 feb-Depurado'!B4499</f>
        <v>SU EXPRESS INTERNACIONAL SAS</v>
      </c>
      <c r="C4500" s="30" t="s">
        <v>4900</v>
      </c>
      <c r="D4500" s="31">
        <v>5</v>
      </c>
      <c r="E4500" s="30" t="str">
        <f>+'Categorias-9 feb-Depurado'!E4499</f>
        <v>830025299-4</v>
      </c>
      <c r="F4500" s="30" t="str">
        <f>+'Categorias-9 feb-Depurado'!F4499</f>
        <v>CL 25 F 84 B 31</v>
      </c>
      <c r="G4500" s="30" t="str">
        <f>+'Categorias-9 feb-Depurado'!G4499</f>
        <v>169</v>
      </c>
      <c r="H4500" s="30" t="str">
        <f>+'Categorias-9 feb-Depurado'!H4499</f>
        <v>S-78512</v>
      </c>
      <c r="I4500" s="107">
        <f>+'Categorias-9 feb-Depurado'!R4499</f>
        <v>3574000</v>
      </c>
      <c r="J4500" s="108">
        <f t="shared" si="288"/>
        <v>3574000</v>
      </c>
      <c r="K4500" s="107">
        <f t="shared" si="289"/>
        <v>158131.04430462059</v>
      </c>
      <c r="L4500" s="109">
        <f t="shared" si="290"/>
        <v>3732131.0443046205</v>
      </c>
      <c r="M4500" s="110">
        <f t="shared" si="291"/>
        <v>2.8452054816034349E-06</v>
      </c>
      <c r="N4500" s="33" t="s">
        <v>4892</v>
      </c>
      <c r="O4500" s="33">
        <f>+'Categorias-9 feb-Depurado'!Y4499</f>
        <v>749.28980995209486</v>
      </c>
      <c r="P4500" s="111">
        <f>+'Categorias-9 feb-Depurado'!AC4499</f>
        <v>44779</v>
      </c>
      <c r="Q4500" s="111">
        <f>+'Categorias-9 feb-Depurado'!AE4499</f>
        <v>44839</v>
      </c>
      <c r="R4500" s="112" t="str">
        <f>+'Categorias-9 feb-Depurado'!AB4499</f>
        <v>Comex</v>
      </c>
    </row>
    <row r="4501" spans="2:18" s="1" customFormat="1" ht="14.5" hidden="1">
      <c r="B4501" s="57" t="str">
        <f>+'Categorias-9 feb-Depurado'!B4500</f>
        <v>SU EXPRESS INTERNACIONAL SAS</v>
      </c>
      <c r="C4501" s="30" t="s">
        <v>4900</v>
      </c>
      <c r="D4501" s="31">
        <v>5</v>
      </c>
      <c r="E4501" s="30" t="str">
        <f>+'Categorias-9 feb-Depurado'!E4500</f>
        <v>830025299-4</v>
      </c>
      <c r="F4501" s="30" t="str">
        <f>+'Categorias-9 feb-Depurado'!F4500</f>
        <v>CL 25 F 84 B 31</v>
      </c>
      <c r="G4501" s="30" t="str">
        <f>+'Categorias-9 feb-Depurado'!G4500</f>
        <v>169</v>
      </c>
      <c r="H4501" s="30" t="str">
        <f>+'Categorias-9 feb-Depurado'!H4500</f>
        <v>S-78517</v>
      </c>
      <c r="I4501" s="107">
        <f>+'Categorias-9 feb-Depurado'!R4500</f>
        <v>2492000</v>
      </c>
      <c r="J4501" s="108">
        <f t="shared" si="288"/>
        <v>2492000</v>
      </c>
      <c r="K4501" s="107">
        <f t="shared" si="289"/>
        <v>106712.1369044907</v>
      </c>
      <c r="L4501" s="109">
        <f t="shared" si="290"/>
        <v>2598712.1369044906</v>
      </c>
      <c r="M4501" s="110">
        <f t="shared" si="291"/>
        <v>1.9811389067683917E-06</v>
      </c>
      <c r="N4501" s="33" t="s">
        <v>4892</v>
      </c>
      <c r="O4501" s="33">
        <f>+'Categorias-9 feb-Depurado'!Y4500</f>
        <v>522.44829501975948</v>
      </c>
      <c r="P4501" s="111">
        <f>+'Categorias-9 feb-Depurado'!AC4500</f>
        <v>44783</v>
      </c>
      <c r="Q4501" s="111">
        <f>+'Categorias-9 feb-Depurado'!AE4500</f>
        <v>44843</v>
      </c>
      <c r="R4501" s="112" t="str">
        <f>+'Categorias-9 feb-Depurado'!AB4500</f>
        <v>Comex</v>
      </c>
    </row>
    <row r="4502" spans="2:18" s="1" customFormat="1" ht="14.5" hidden="1">
      <c r="B4502" s="57" t="str">
        <f>+'Categorias-9 feb-Depurado'!B4501</f>
        <v>SU EXPRESS INTERNACIONAL SAS</v>
      </c>
      <c r="C4502" s="30" t="s">
        <v>4900</v>
      </c>
      <c r="D4502" s="31">
        <v>5</v>
      </c>
      <c r="E4502" s="30" t="str">
        <f>+'Categorias-9 feb-Depurado'!E4501</f>
        <v>830025299-4</v>
      </c>
      <c r="F4502" s="30" t="str">
        <f>+'Categorias-9 feb-Depurado'!F4501</f>
        <v>CL 25 F 84 B 31</v>
      </c>
      <c r="G4502" s="30" t="str">
        <f>+'Categorias-9 feb-Depurado'!G4501</f>
        <v>169</v>
      </c>
      <c r="H4502" s="30" t="str">
        <f>+'Categorias-9 feb-Depurado'!H4501</f>
        <v>S-78495</v>
      </c>
      <c r="I4502" s="107">
        <f>+'Categorias-9 feb-Depurado'!R4501</f>
        <v>1030551</v>
      </c>
      <c r="J4502" s="108">
        <f t="shared" si="288"/>
        <v>1030551</v>
      </c>
      <c r="K4502" s="107">
        <f t="shared" si="289"/>
        <v>43763.842547527165</v>
      </c>
      <c r="L4502" s="109">
        <f t="shared" si="290"/>
        <v>1074314.842547527</v>
      </c>
      <c r="M4502" s="110">
        <f t="shared" si="291"/>
        <v>8.1900834742893559E-07</v>
      </c>
      <c r="N4502" s="33" t="s">
        <v>4892</v>
      </c>
      <c r="O4502" s="33">
        <f>+'Categorias-9 feb-Depurado'!Y4501</f>
        <v>216.0552218623227</v>
      </c>
      <c r="P4502" s="111">
        <f>+'Categorias-9 feb-Depurado'!AC4501</f>
        <v>44784</v>
      </c>
      <c r="Q4502" s="111">
        <f>+'Categorias-9 feb-Depurado'!AE4501</f>
        <v>44844</v>
      </c>
      <c r="R4502" s="112" t="str">
        <f>+'Categorias-9 feb-Depurado'!AB4501</f>
        <v>Comex</v>
      </c>
    </row>
    <row r="4503" spans="2:18" s="1" customFormat="1" ht="14.5" hidden="1">
      <c r="B4503" s="57" t="str">
        <f>+'Categorias-9 feb-Depurado'!B4502</f>
        <v>SU EXPRESS INTERNACIONAL SAS</v>
      </c>
      <c r="C4503" s="30" t="s">
        <v>4900</v>
      </c>
      <c r="D4503" s="31">
        <v>5</v>
      </c>
      <c r="E4503" s="30" t="str">
        <f>+'Categorias-9 feb-Depurado'!E4502</f>
        <v>830025299-4</v>
      </c>
      <c r="F4503" s="30" t="str">
        <f>+'Categorias-9 feb-Depurado'!F4502</f>
        <v>CL 25 F 84 B 31</v>
      </c>
      <c r="G4503" s="30" t="str">
        <f>+'Categorias-9 feb-Depurado'!G4502</f>
        <v>169</v>
      </c>
      <c r="H4503" s="30" t="str">
        <f>+'Categorias-9 feb-Depurado'!H4502</f>
        <v>S-78527</v>
      </c>
      <c r="I4503" s="107">
        <f>+'Categorias-9 feb-Depurado'!R4502</f>
        <v>2307000</v>
      </c>
      <c r="J4503" s="108">
        <f t="shared" si="288"/>
        <v>2307000</v>
      </c>
      <c r="K4503" s="107">
        <f t="shared" si="289"/>
        <v>97150.391716767088</v>
      </c>
      <c r="L4503" s="109">
        <f t="shared" si="290"/>
        <v>2404150.3917167671</v>
      </c>
      <c r="M4503" s="110">
        <f t="shared" si="291"/>
        <v>1.8328139585425763E-06</v>
      </c>
      <c r="N4503" s="33" t="s">
        <v>4892</v>
      </c>
      <c r="O4503" s="33">
        <f>+'Categorias-9 feb-Depurado'!Y4502</f>
        <v>483.66300827070029</v>
      </c>
      <c r="P4503" s="111">
        <f>+'Categorias-9 feb-Depurado'!AC4502</f>
        <v>44785</v>
      </c>
      <c r="Q4503" s="111">
        <f>+'Categorias-9 feb-Depurado'!AE4502</f>
        <v>44845</v>
      </c>
      <c r="R4503" s="112" t="str">
        <f>+'Categorias-9 feb-Depurado'!AB4502</f>
        <v>Comex</v>
      </c>
    </row>
    <row r="4504" spans="2:18" s="1" customFormat="1" ht="14.5" hidden="1">
      <c r="B4504" s="57" t="str">
        <f>+'Categorias-9 feb-Depurado'!B4503</f>
        <v>SU EXPRESS INTERNACIONAL SAS</v>
      </c>
      <c r="C4504" s="30" t="s">
        <v>4900</v>
      </c>
      <c r="D4504" s="31">
        <v>5</v>
      </c>
      <c r="E4504" s="30" t="str">
        <f>+'Categorias-9 feb-Depurado'!E4503</f>
        <v>830025299-4</v>
      </c>
      <c r="F4504" s="30" t="str">
        <f>+'Categorias-9 feb-Depurado'!F4503</f>
        <v>CL 25 F 84 B 31</v>
      </c>
      <c r="G4504" s="30" t="str">
        <f>+'Categorias-9 feb-Depurado'!G4503</f>
        <v>169</v>
      </c>
      <c r="H4504" s="30" t="str">
        <f>+'Categorias-9 feb-Depurado'!H4503</f>
        <v>S-78525</v>
      </c>
      <c r="I4504" s="107">
        <f>+'Categorias-9 feb-Depurado'!R4503</f>
        <v>2714639</v>
      </c>
      <c r="J4504" s="108">
        <f t="shared" si="288"/>
        <v>2714639</v>
      </c>
      <c r="K4504" s="107">
        <f t="shared" si="289"/>
        <v>114316.53325514213</v>
      </c>
      <c r="L4504" s="109">
        <f t="shared" si="290"/>
        <v>2828955.5332551422</v>
      </c>
      <c r="M4504" s="110">
        <f t="shared" si="291"/>
        <v>2.1566659088010666E-06</v>
      </c>
      <c r="N4504" s="33" t="s">
        <v>4892</v>
      </c>
      <c r="O4504" s="33">
        <f>+'Categorias-9 feb-Depurado'!Y4503</f>
        <v>569.12460559556371</v>
      </c>
      <c r="P4504" s="111">
        <f>+'Categorias-9 feb-Depurado'!AC4503</f>
        <v>44785</v>
      </c>
      <c r="Q4504" s="111">
        <f>+'Categorias-9 feb-Depurado'!AE4503</f>
        <v>44845</v>
      </c>
      <c r="R4504" s="112" t="str">
        <f>+'Categorias-9 feb-Depurado'!AB4503</f>
        <v>Comex</v>
      </c>
    </row>
    <row r="4505" spans="2:18" s="1" customFormat="1" ht="14.5" hidden="1">
      <c r="B4505" s="57" t="str">
        <f>+'Categorias-9 feb-Depurado'!B4504</f>
        <v>SU EXPRESS INTERNACIONAL SAS</v>
      </c>
      <c r="C4505" s="30" t="s">
        <v>4900</v>
      </c>
      <c r="D4505" s="31">
        <v>5</v>
      </c>
      <c r="E4505" s="30" t="str">
        <f>+'Categorias-9 feb-Depurado'!E4504</f>
        <v>830025299-4</v>
      </c>
      <c r="F4505" s="30" t="str">
        <f>+'Categorias-9 feb-Depurado'!F4504</f>
        <v>CL 25 F 84 B 31</v>
      </c>
      <c r="G4505" s="30" t="str">
        <f>+'Categorias-9 feb-Depurado'!G4504</f>
        <v>169</v>
      </c>
      <c r="H4505" s="30" t="str">
        <f>+'Categorias-9 feb-Depurado'!H4504</f>
        <v>S-78535</v>
      </c>
      <c r="I4505" s="107">
        <f>+'Categorias-9 feb-Depurado'!R4504</f>
        <v>956717</v>
      </c>
      <c r="J4505" s="108">
        <f t="shared" si="288"/>
        <v>956717</v>
      </c>
      <c r="K4505" s="107">
        <f t="shared" si="289"/>
        <v>38929.860035772566</v>
      </c>
      <c r="L4505" s="109">
        <f t="shared" si="290"/>
        <v>995646.86003577255</v>
      </c>
      <c r="M4505" s="110">
        <f t="shared" si="291"/>
        <v>7.5903548677317298E-07</v>
      </c>
      <c r="N4505" s="33" t="s">
        <v>4892</v>
      </c>
      <c r="O4505" s="33">
        <f>+'Categorias-9 feb-Depurado'!Y4504</f>
        <v>200.57590909567386</v>
      </c>
      <c r="P4505" s="111">
        <f>+'Categorias-9 feb-Depurado'!AC4504</f>
        <v>44789</v>
      </c>
      <c r="Q4505" s="111">
        <f>+'Categorias-9 feb-Depurado'!AE4504</f>
        <v>44849</v>
      </c>
      <c r="R4505" s="112" t="str">
        <f>+'Categorias-9 feb-Depurado'!AB4504</f>
        <v>Comex</v>
      </c>
    </row>
    <row r="4506" spans="2:18" s="1" customFormat="1" ht="14.5" hidden="1">
      <c r="B4506" s="57" t="str">
        <f>+'Categorias-9 feb-Depurado'!B4505</f>
        <v>SU EXPRESS INTERNACIONAL SAS</v>
      </c>
      <c r="C4506" s="30" t="s">
        <v>4900</v>
      </c>
      <c r="D4506" s="31">
        <v>5</v>
      </c>
      <c r="E4506" s="30" t="str">
        <f>+'Categorias-9 feb-Depurado'!E4505</f>
        <v>830025299-4</v>
      </c>
      <c r="F4506" s="30" t="str">
        <f>+'Categorias-9 feb-Depurado'!F4505</f>
        <v>CL 25 F 84 B 31</v>
      </c>
      <c r="G4506" s="30" t="str">
        <f>+'Categorias-9 feb-Depurado'!G4505</f>
        <v>169</v>
      </c>
      <c r="H4506" s="30" t="str">
        <f>+'Categorias-9 feb-Depurado'!H4505</f>
        <v> S-78543</v>
      </c>
      <c r="I4506" s="107">
        <f>+'Categorias-9 feb-Depurado'!R4505</f>
        <v>936664</v>
      </c>
      <c r="J4506" s="108">
        <f t="shared" si="288"/>
        <v>936664</v>
      </c>
      <c r="K4506" s="107">
        <f t="shared" si="289"/>
        <v>37117.493186669482</v>
      </c>
      <c r="L4506" s="109">
        <f t="shared" si="290"/>
        <v>973781.49318666942</v>
      </c>
      <c r="M4506" s="110">
        <f t="shared" si="291"/>
        <v>7.4236633424936876E-07</v>
      </c>
      <c r="N4506" s="33" t="s">
        <v>4892</v>
      </c>
      <c r="O4506" s="33">
        <f>+'Categorias-9 feb-Depurado'!Y4505</f>
        <v>196.37179366227448</v>
      </c>
      <c r="P4506" s="111">
        <f>+'Categorias-9 feb-Depurado'!AC4505</f>
        <v>44792</v>
      </c>
      <c r="Q4506" s="111">
        <f>+'Categorias-9 feb-Depurado'!AE4505</f>
        <v>44852</v>
      </c>
      <c r="R4506" s="112" t="str">
        <f>+'Categorias-9 feb-Depurado'!AB4505</f>
        <v>Comex</v>
      </c>
    </row>
    <row r="4507" spans="2:18" s="1" customFormat="1" ht="14.5" hidden="1">
      <c r="B4507" s="57" t="str">
        <f>+'Categorias-9 feb-Depurado'!B4506</f>
        <v>SU EXPRESS INTERNACIONAL SAS</v>
      </c>
      <c r="C4507" s="30" t="s">
        <v>4900</v>
      </c>
      <c r="D4507" s="31">
        <v>5</v>
      </c>
      <c r="E4507" s="30" t="str">
        <f>+'Categorias-9 feb-Depurado'!E4506</f>
        <v>830025299-4</v>
      </c>
      <c r="F4507" s="30" t="str">
        <f>+'Categorias-9 feb-Depurado'!F4506</f>
        <v>CL 25 F 84 B 31</v>
      </c>
      <c r="G4507" s="30" t="str">
        <f>+'Categorias-9 feb-Depurado'!G4506</f>
        <v>169</v>
      </c>
      <c r="H4507" s="30" t="str">
        <f>+'Categorias-9 feb-Depurado'!H4506</f>
        <v>S-78541</v>
      </c>
      <c r="I4507" s="107">
        <f>+'Categorias-9 feb-Depurado'!R4506</f>
        <v>987000</v>
      </c>
      <c r="J4507" s="108">
        <f t="shared" si="288"/>
        <v>987000</v>
      </c>
      <c r="K4507" s="107">
        <f t="shared" si="289"/>
        <v>39112.174456627756</v>
      </c>
      <c r="L4507" s="109">
        <f t="shared" si="290"/>
        <v>1026112.1744566278</v>
      </c>
      <c r="M4507" s="110">
        <f t="shared" si="291"/>
        <v>7.82260844768377E-07</v>
      </c>
      <c r="N4507" s="33" t="s">
        <v>4892</v>
      </c>
      <c r="O4507" s="33">
        <f>+'Categorias-9 feb-Depurado'!Y4506</f>
        <v>206.92474606119688</v>
      </c>
      <c r="P4507" s="111">
        <f>+'Categorias-9 feb-Depurado'!AC4506</f>
        <v>44792</v>
      </c>
      <c r="Q4507" s="111">
        <f>+'Categorias-9 feb-Depurado'!AE4506</f>
        <v>44852</v>
      </c>
      <c r="R4507" s="112" t="str">
        <f>+'Categorias-9 feb-Depurado'!AB4506</f>
        <v>Comex</v>
      </c>
    </row>
    <row r="4508" spans="2:18" s="1" customFormat="1" ht="14.5" hidden="1">
      <c r="B4508" s="57" t="str">
        <f>+'Categorias-9 feb-Depurado'!B4507</f>
        <v>SU EXPRESS INTERNACIONAL SAS</v>
      </c>
      <c r="C4508" s="30" t="s">
        <v>4900</v>
      </c>
      <c r="D4508" s="31">
        <v>5</v>
      </c>
      <c r="E4508" s="30" t="str">
        <f>+'Categorias-9 feb-Depurado'!E4507</f>
        <v>830025299-4</v>
      </c>
      <c r="F4508" s="30" t="str">
        <f>+'Categorias-9 feb-Depurado'!F4507</f>
        <v>CL 25 F 84 B 31</v>
      </c>
      <c r="G4508" s="30" t="str">
        <f>+'Categorias-9 feb-Depurado'!G4507</f>
        <v>169</v>
      </c>
      <c r="H4508" s="30" t="str">
        <f>+'Categorias-9 feb-Depurado'!H4507</f>
        <v>S-78561</v>
      </c>
      <c r="I4508" s="107">
        <f>+'Categorias-9 feb-Depurado'!R4507</f>
        <v>2433248</v>
      </c>
      <c r="J4508" s="108">
        <f t="shared" si="288"/>
        <v>2433248</v>
      </c>
      <c r="K4508" s="107">
        <f t="shared" si="289"/>
        <v>93837.367790573262</v>
      </c>
      <c r="L4508" s="109">
        <f t="shared" si="290"/>
        <v>2527085.3677905733</v>
      </c>
      <c r="M4508" s="110">
        <f t="shared" si="291"/>
        <v>1.9265339441630576E-06</v>
      </c>
      <c r="N4508" s="33" t="s">
        <v>4892</v>
      </c>
      <c r="O4508" s="33">
        <f>+'Categorias-9 feb-Depurado'!Y4507</f>
        <v>510.13092654905284</v>
      </c>
      <c r="P4508" s="111">
        <f>+'Categorias-9 feb-Depurado'!AC4507</f>
        <v>44795</v>
      </c>
      <c r="Q4508" s="111">
        <f>+'Categorias-9 feb-Depurado'!AE4507</f>
        <v>44855</v>
      </c>
      <c r="R4508" s="112" t="str">
        <f>+'Categorias-9 feb-Depurado'!AB4507</f>
        <v>Comex</v>
      </c>
    </row>
    <row r="4509" spans="2:18" s="1" customFormat="1" ht="14.5" hidden="1">
      <c r="B4509" s="57" t="str">
        <f>+'Categorias-9 feb-Depurado'!B4508</f>
        <v>SU EXPRESS INTERNACIONAL SAS</v>
      </c>
      <c r="C4509" s="30" t="s">
        <v>4900</v>
      </c>
      <c r="D4509" s="31">
        <v>5</v>
      </c>
      <c r="E4509" s="30" t="str">
        <f>+'Categorias-9 feb-Depurado'!E4508</f>
        <v>830025299-4</v>
      </c>
      <c r="F4509" s="30" t="str">
        <f>+'Categorias-9 feb-Depurado'!F4508</f>
        <v>CL 25 F 84 B 31</v>
      </c>
      <c r="G4509" s="30" t="str">
        <f>+'Categorias-9 feb-Depurado'!G4508</f>
        <v>169</v>
      </c>
      <c r="H4509" s="30" t="str">
        <f>+'Categorias-9 feb-Depurado'!H4508</f>
        <v>S-78563</v>
      </c>
      <c r="I4509" s="107">
        <f>+'Categorias-9 feb-Depurado'!R4508</f>
        <v>543000</v>
      </c>
      <c r="J4509" s="108">
        <f t="shared" si="288"/>
        <v>543000</v>
      </c>
      <c r="K4509" s="107">
        <f t="shared" si="289"/>
        <v>20748.394085469074</v>
      </c>
      <c r="L4509" s="109">
        <f t="shared" si="290"/>
        <v>563748.39408546907</v>
      </c>
      <c r="M4509" s="110">
        <f t="shared" si="291"/>
        <v>4.2977591141791416E-07</v>
      </c>
      <c r="N4509" s="33" t="s">
        <v>4892</v>
      </c>
      <c r="O4509" s="33">
        <f>+'Categorias-9 feb-Depurado'!Y4508</f>
        <v>113.84005786345482</v>
      </c>
      <c r="P4509" s="111">
        <f>+'Categorias-9 feb-Depurado'!AC4508</f>
        <v>44796</v>
      </c>
      <c r="Q4509" s="111">
        <f>+'Categorias-9 feb-Depurado'!AE4508</f>
        <v>44856</v>
      </c>
      <c r="R4509" s="112" t="str">
        <f>+'Categorias-9 feb-Depurado'!AB4508</f>
        <v>Comex</v>
      </c>
    </row>
    <row r="4510" spans="2:18" s="1" customFormat="1" ht="14.5" hidden="1">
      <c r="B4510" s="57" t="str">
        <f>+'Categorias-9 feb-Depurado'!B4509</f>
        <v>SU EXPRESS INTERNACIONAL SAS</v>
      </c>
      <c r="C4510" s="30" t="s">
        <v>4900</v>
      </c>
      <c r="D4510" s="31">
        <v>5</v>
      </c>
      <c r="E4510" s="30" t="str">
        <f>+'Categorias-9 feb-Depurado'!E4509</f>
        <v>830025299-4</v>
      </c>
      <c r="F4510" s="30" t="str">
        <f>+'Categorias-9 feb-Depurado'!F4509</f>
        <v>CL 25 F 84 B 31</v>
      </c>
      <c r="G4510" s="30" t="str">
        <f>+'Categorias-9 feb-Depurado'!G4509</f>
        <v>169</v>
      </c>
      <c r="H4510" s="30" t="str">
        <f>+'Categorias-9 feb-Depurado'!H4509</f>
        <v>S-78571</v>
      </c>
      <c r="I4510" s="107">
        <f>+'Categorias-9 feb-Depurado'!R4509</f>
        <v>1109000</v>
      </c>
      <c r="J4510" s="108">
        <f t="shared" si="288"/>
        <v>1109000</v>
      </c>
      <c r="K4510" s="107">
        <f t="shared" si="289"/>
        <v>41983.199440044191</v>
      </c>
      <c r="L4510" s="109">
        <f t="shared" si="290"/>
        <v>1150983.1994400441</v>
      </c>
      <c r="M4510" s="110">
        <f t="shared" si="291"/>
        <v>8.7745678525348743E-07</v>
      </c>
      <c r="N4510" s="33" t="s">
        <v>4892</v>
      </c>
      <c r="O4510" s="33">
        <f>+'Categorias-9 feb-Depurado'!Y4509</f>
        <v>232.50207029571158</v>
      </c>
      <c r="P4510" s="111">
        <f>+'Categorias-9 feb-Depurado'!AC4509</f>
        <v>44797</v>
      </c>
      <c r="Q4510" s="111">
        <f>+'Categorias-9 feb-Depurado'!AE4509</f>
        <v>44857</v>
      </c>
      <c r="R4510" s="112" t="str">
        <f>+'Categorias-9 feb-Depurado'!AB4509</f>
        <v>Comex</v>
      </c>
    </row>
    <row r="4511" spans="2:18" s="1" customFormat="1" ht="14.5" hidden="1">
      <c r="B4511" s="57" t="str">
        <f>+'Categorias-9 feb-Depurado'!B4510</f>
        <v>SU EXPRESS INTERNACIONAL SAS</v>
      </c>
      <c r="C4511" s="30" t="s">
        <v>4900</v>
      </c>
      <c r="D4511" s="31">
        <v>5</v>
      </c>
      <c r="E4511" s="30" t="str">
        <f>+'Categorias-9 feb-Depurado'!E4510</f>
        <v>830025299-4</v>
      </c>
      <c r="F4511" s="30" t="str">
        <f>+'Categorias-9 feb-Depurado'!F4510</f>
        <v>CL 25 F 84 B 31</v>
      </c>
      <c r="G4511" s="30" t="str">
        <f>+'Categorias-9 feb-Depurado'!G4510</f>
        <v>169</v>
      </c>
      <c r="H4511" s="30" t="str">
        <f>+'Categorias-9 feb-Depurado'!H4510</f>
        <v>S-78567</v>
      </c>
      <c r="I4511" s="107">
        <f>+'Categorias-9 feb-Depurado'!R4510</f>
        <v>542430</v>
      </c>
      <c r="J4511" s="108">
        <f t="shared" si="288"/>
        <v>542430</v>
      </c>
      <c r="K4511" s="107">
        <f t="shared" si="289"/>
        <v>20534.668054340098</v>
      </c>
      <c r="L4511" s="109">
        <f t="shared" si="290"/>
        <v>562964.66805434006</v>
      </c>
      <c r="M4511" s="110">
        <f t="shared" si="291"/>
        <v>4.2917843464837616E-07</v>
      </c>
      <c r="N4511" s="33" t="s">
        <v>4892</v>
      </c>
      <c r="O4511" s="33">
        <f>+'Categorias-9 feb-Depurado'!Y4510</f>
        <v>113.72055725022798</v>
      </c>
      <c r="P4511" s="111">
        <f>+'Categorias-9 feb-Depurado'!AC4510</f>
        <v>44797</v>
      </c>
      <c r="Q4511" s="111">
        <f>+'Categorias-9 feb-Depurado'!AE4510</f>
        <v>44857</v>
      </c>
      <c r="R4511" s="112" t="str">
        <f>+'Categorias-9 feb-Depurado'!AB4510</f>
        <v>Comex</v>
      </c>
    </row>
    <row r="4512" spans="2:18" s="1" customFormat="1" ht="14.5" hidden="1">
      <c r="B4512" s="57" t="str">
        <f>+'Categorias-9 feb-Depurado'!B4511</f>
        <v>SU EXPRESS INTERNACIONAL SAS</v>
      </c>
      <c r="C4512" s="30" t="s">
        <v>4900</v>
      </c>
      <c r="D4512" s="31">
        <v>5</v>
      </c>
      <c r="E4512" s="30" t="str">
        <f>+'Categorias-9 feb-Depurado'!E4511</f>
        <v>830025299-4</v>
      </c>
      <c r="F4512" s="30" t="str">
        <f>+'Categorias-9 feb-Depurado'!F4511</f>
        <v>CL 25 F 84 B 31</v>
      </c>
      <c r="G4512" s="30" t="str">
        <f>+'Categorias-9 feb-Depurado'!G4511</f>
        <v>169</v>
      </c>
      <c r="H4512" s="30" t="str">
        <f>+'Categorias-9 feb-Depurado'!H4511</f>
        <v>S-78578</v>
      </c>
      <c r="I4512" s="107">
        <f>+'Categorias-9 feb-Depurado'!R4511</f>
        <v>851313</v>
      </c>
      <c r="J4512" s="108">
        <f t="shared" si="288"/>
        <v>851313</v>
      </c>
      <c r="K4512" s="107">
        <f t="shared" si="289"/>
        <v>30723.290573960789</v>
      </c>
      <c r="L4512" s="109">
        <f t="shared" si="290"/>
        <v>882036.29057396075</v>
      </c>
      <c r="M4512" s="110">
        <f t="shared" si="291"/>
        <v>6.7242400095888993E-07</v>
      </c>
      <c r="N4512" s="33" t="s">
        <v>4892</v>
      </c>
      <c r="O4512" s="33">
        <f>+'Categorias-9 feb-Depurado'!Y4511</f>
        <v>178.47793955784772</v>
      </c>
      <c r="P4512" s="111">
        <f>+'Categorias-9 feb-Depurado'!AC4511</f>
        <v>44802</v>
      </c>
      <c r="Q4512" s="111">
        <f>+'Categorias-9 feb-Depurado'!AE4511</f>
        <v>44862</v>
      </c>
      <c r="R4512" s="112" t="str">
        <f>+'Categorias-9 feb-Depurado'!AB4511</f>
        <v>Comex</v>
      </c>
    </row>
    <row r="4513" spans="2:18" s="1" customFormat="1" ht="14.5" hidden="1">
      <c r="B4513" s="57" t="str">
        <f>+'Categorias-9 feb-Depurado'!B4512</f>
        <v>SU EXPRESS INTERNACIONAL SAS</v>
      </c>
      <c r="C4513" s="30" t="s">
        <v>4900</v>
      </c>
      <c r="D4513" s="31">
        <v>5</v>
      </c>
      <c r="E4513" s="30" t="str">
        <f>+'Categorias-9 feb-Depurado'!E4512</f>
        <v>830025299-4</v>
      </c>
      <c r="F4513" s="30" t="str">
        <f>+'Categorias-9 feb-Depurado'!F4512</f>
        <v>CL 25 F 84 B 31</v>
      </c>
      <c r="G4513" s="30" t="str">
        <f>+'Categorias-9 feb-Depurado'!G4512</f>
        <v>169</v>
      </c>
      <c r="H4513" s="30" t="str">
        <f>+'Categorias-9 feb-Depurado'!H4512</f>
        <v>S-78582</v>
      </c>
      <c r="I4513" s="107">
        <f>+'Categorias-9 feb-Depurado'!R4512</f>
        <v>1695000</v>
      </c>
      <c r="J4513" s="108">
        <f t="shared" si="288"/>
        <v>1695000</v>
      </c>
      <c r="K4513" s="107">
        <f t="shared" si="289"/>
        <v>59974.423456243283</v>
      </c>
      <c r="L4513" s="109">
        <f t="shared" si="290"/>
        <v>1754974.4234562432</v>
      </c>
      <c r="M4513" s="110">
        <f t="shared" si="291"/>
        <v>1.3379119839083485E-06</v>
      </c>
      <c r="N4513" s="33" t="s">
        <v>4892</v>
      </c>
      <c r="O4513" s="33">
        <f>+'Categorias-9 feb-Depurado'!Y4512</f>
        <v>355.3570867008396</v>
      </c>
      <c r="P4513" s="111">
        <f>+'Categorias-9 feb-Depurado'!AC4512</f>
        <v>44804</v>
      </c>
      <c r="Q4513" s="111">
        <f>+'Categorias-9 feb-Depurado'!AE4512</f>
        <v>44864</v>
      </c>
      <c r="R4513" s="112" t="str">
        <f>+'Categorias-9 feb-Depurado'!AB4512</f>
        <v>Comex</v>
      </c>
    </row>
    <row r="4514" spans="2:18" s="1" customFormat="1" ht="14.5" hidden="1">
      <c r="B4514" s="57" t="str">
        <f>+'Categorias-9 feb-Depurado'!B4513</f>
        <v>SU EXPRESS INTERNACIONAL SAS</v>
      </c>
      <c r="C4514" s="30" t="s">
        <v>4900</v>
      </c>
      <c r="D4514" s="31">
        <v>5</v>
      </c>
      <c r="E4514" s="30" t="str">
        <f>+'Categorias-9 feb-Depurado'!E4513</f>
        <v>830025299-4</v>
      </c>
      <c r="F4514" s="30" t="str">
        <f>+'Categorias-9 feb-Depurado'!F4513</f>
        <v>CL 25 F 84 B 31</v>
      </c>
      <c r="G4514" s="30" t="str">
        <f>+'Categorias-9 feb-Depurado'!G4513</f>
        <v>169</v>
      </c>
      <c r="H4514" s="30" t="str">
        <f>+'Categorias-9 feb-Depurado'!H4513</f>
        <v>S-78584</v>
      </c>
      <c r="I4514" s="107">
        <f>+'Categorias-9 feb-Depurado'!R4513</f>
        <v>1486048</v>
      </c>
      <c r="J4514" s="108">
        <f t="shared" si="288"/>
        <v>1486048</v>
      </c>
      <c r="K4514" s="107">
        <f t="shared" si="289"/>
        <v>52056.620080592889</v>
      </c>
      <c r="L4514" s="109">
        <f t="shared" si="290"/>
        <v>1538104.6200805928</v>
      </c>
      <c r="M4514" s="110">
        <f t="shared" si="291"/>
        <v>1.1725803955922613E-06</v>
      </c>
      <c r="N4514" s="33" t="s">
        <v>4892</v>
      </c>
      <c r="O4514" s="33">
        <f>+'Categorias-9 feb-Depurado'!Y4513</f>
        <v>311.5502583938698</v>
      </c>
      <c r="P4514" s="111">
        <f>+'Categorias-9 feb-Depurado'!AC4513</f>
        <v>44805</v>
      </c>
      <c r="Q4514" s="111">
        <f>+'Categorias-9 feb-Depurado'!AE4513</f>
        <v>44865</v>
      </c>
      <c r="R4514" s="112" t="str">
        <f>+'Categorias-9 feb-Depurado'!AB4513</f>
        <v>Comex</v>
      </c>
    </row>
    <row r="4515" spans="2:18" s="1" customFormat="1" ht="14.5" hidden="1">
      <c r="B4515" s="57" t="str">
        <f>+'Categorias-9 feb-Depurado'!B4514</f>
        <v>SU EXPRESS INTERNACIONAL SAS</v>
      </c>
      <c r="C4515" s="30" t="s">
        <v>4900</v>
      </c>
      <c r="D4515" s="31">
        <v>5</v>
      </c>
      <c r="E4515" s="30" t="str">
        <f>+'Categorias-9 feb-Depurado'!E4514</f>
        <v>830025299-4</v>
      </c>
      <c r="F4515" s="30" t="str">
        <f>+'Categorias-9 feb-Depurado'!F4514</f>
        <v>CL 25 F 84 B 31</v>
      </c>
      <c r="G4515" s="30" t="str">
        <f>+'Categorias-9 feb-Depurado'!G4514</f>
        <v>169</v>
      </c>
      <c r="H4515" s="30" t="str">
        <f>+'Categorias-9 feb-Depurado'!H4514</f>
        <v>S-78590</v>
      </c>
      <c r="I4515" s="107">
        <f>+'Categorias-9 feb-Depurado'!R4514</f>
        <v>794000</v>
      </c>
      <c r="J4515" s="108">
        <f t="shared" si="288"/>
        <v>794000</v>
      </c>
      <c r="K4515" s="107">
        <f t="shared" si="289"/>
        <v>27533.905047810422</v>
      </c>
      <c r="L4515" s="109">
        <f t="shared" si="290"/>
        <v>821533.9050478104</v>
      </c>
      <c r="M4515" s="110">
        <f t="shared" si="291"/>
        <v>6.2629975802487451E-07</v>
      </c>
      <c r="N4515" s="33" t="s">
        <v>4892</v>
      </c>
      <c r="O4515" s="33">
        <f>+'Categorias-9 feb-Depurado'!Y4514</f>
        <v>166.46225772298919</v>
      </c>
      <c r="P4515" s="111">
        <f>+'Categorias-9 feb-Depurado'!AC4514</f>
        <v>44806</v>
      </c>
      <c r="Q4515" s="111">
        <f>+'Categorias-9 feb-Depurado'!AE4514</f>
        <v>44866</v>
      </c>
      <c r="R4515" s="112" t="str">
        <f>+'Categorias-9 feb-Depurado'!AB4514</f>
        <v>Comex</v>
      </c>
    </row>
    <row r="4516" spans="2:18" s="1" customFormat="1" ht="14.5" hidden="1">
      <c r="B4516" s="57" t="str">
        <f>+'Categorias-9 feb-Depurado'!B4515</f>
        <v>SU EXPRESS INTERNACIONAL SAS</v>
      </c>
      <c r="C4516" s="30" t="s">
        <v>4900</v>
      </c>
      <c r="D4516" s="31">
        <v>5</v>
      </c>
      <c r="E4516" s="30" t="str">
        <f>+'Categorias-9 feb-Depurado'!E4515</f>
        <v>830025299-4</v>
      </c>
      <c r="F4516" s="30" t="str">
        <f>+'Categorias-9 feb-Depurado'!F4515</f>
        <v>CL 25 F 84 B 31</v>
      </c>
      <c r="G4516" s="30" t="str">
        <f>+'Categorias-9 feb-Depurado'!G4515</f>
        <v>169</v>
      </c>
      <c r="H4516" s="30" t="str">
        <f>+'Categorias-9 feb-Depurado'!H4515</f>
        <v>S-78592</v>
      </c>
      <c r="I4516" s="107">
        <f>+'Categorias-9 feb-Depurado'!R4515</f>
        <v>964812</v>
      </c>
      <c r="J4516" s="108">
        <f t="shared" si="288"/>
        <v>964812</v>
      </c>
      <c r="K4516" s="107">
        <f t="shared" si="289"/>
        <v>32436.831219710981</v>
      </c>
      <c r="L4516" s="109">
        <f t="shared" si="290"/>
        <v>997248.83121971099</v>
      </c>
      <c r="M4516" s="110">
        <f t="shared" si="291"/>
        <v>7.6025675610691408E-07</v>
      </c>
      <c r="N4516" s="33" t="s">
        <v>4892</v>
      </c>
      <c r="O4516" s="33">
        <f>+'Categorias-9 feb-Depurado'!Y4515</f>
        <v>202.27302745369349</v>
      </c>
      <c r="P4516" s="111">
        <f>+'Categorias-9 feb-Depurado'!AC4515</f>
        <v>44809</v>
      </c>
      <c r="Q4516" s="111">
        <f>+'Categorias-9 feb-Depurado'!AE4515</f>
        <v>44869</v>
      </c>
      <c r="R4516" s="112" t="str">
        <f>+'Categorias-9 feb-Depurado'!AB4515</f>
        <v>Comex</v>
      </c>
    </row>
    <row r="4517" spans="2:18" s="1" customFormat="1" ht="14.5" hidden="1">
      <c r="B4517" s="57" t="str">
        <f>+'Categorias-9 feb-Depurado'!B4516</f>
        <v>SU EXPRESS INTERNACIONAL SAS</v>
      </c>
      <c r="C4517" s="30" t="s">
        <v>4900</v>
      </c>
      <c r="D4517" s="31">
        <v>5</v>
      </c>
      <c r="E4517" s="30" t="str">
        <f>+'Categorias-9 feb-Depurado'!E4516</f>
        <v>830025299-4</v>
      </c>
      <c r="F4517" s="30" t="str">
        <f>+'Categorias-9 feb-Depurado'!F4516</f>
        <v>CL 25 F 84 B 31</v>
      </c>
      <c r="G4517" s="30" t="str">
        <f>+'Categorias-9 feb-Depurado'!G4516</f>
        <v>169</v>
      </c>
      <c r="H4517" s="30" t="str">
        <f>+'Categorias-9 feb-Depurado'!H4516</f>
        <v>S-78597</v>
      </c>
      <c r="I4517" s="107">
        <f>+'Categorias-9 feb-Depurado'!R4516</f>
        <v>1952000</v>
      </c>
      <c r="J4517" s="108">
        <f t="shared" si="288"/>
        <v>1952000</v>
      </c>
      <c r="K4517" s="107">
        <f t="shared" si="289"/>
        <v>64938.253755335376</v>
      </c>
      <c r="L4517" s="109">
        <f t="shared" si="290"/>
        <v>2016938.2537553355</v>
      </c>
      <c r="M4517" s="110">
        <f t="shared" si="291"/>
        <v>1.5376211894803844E-06</v>
      </c>
      <c r="N4517" s="33" t="s">
        <v>4892</v>
      </c>
      <c r="O4517" s="33">
        <f>+'Categorias-9 feb-Depurado'!Y4516</f>
        <v>409.23718775223534</v>
      </c>
      <c r="P4517" s="111">
        <f>+'Categorias-9 feb-Depurado'!AC4516</f>
        <v>44810</v>
      </c>
      <c r="Q4517" s="111">
        <f>+'Categorias-9 feb-Depurado'!AE4516</f>
        <v>44870</v>
      </c>
      <c r="R4517" s="112" t="str">
        <f>+'Categorias-9 feb-Depurado'!AB4516</f>
        <v>Comex</v>
      </c>
    </row>
    <row r="4518" spans="2:18" s="1" customFormat="1" ht="14.5" hidden="1">
      <c r="B4518" s="57" t="str">
        <f>+'Categorias-9 feb-Depurado'!B4517</f>
        <v>SU EXPRESS INTERNACIONAL SAS</v>
      </c>
      <c r="C4518" s="30" t="s">
        <v>4900</v>
      </c>
      <c r="D4518" s="31">
        <v>5</v>
      </c>
      <c r="E4518" s="30" t="str">
        <f>+'Categorias-9 feb-Depurado'!E4517</f>
        <v>830025299-4</v>
      </c>
      <c r="F4518" s="30" t="str">
        <f>+'Categorias-9 feb-Depurado'!F4517</f>
        <v>CL 25 F 84 B 31</v>
      </c>
      <c r="G4518" s="30" t="str">
        <f>+'Categorias-9 feb-Depurado'!G4517</f>
        <v>169</v>
      </c>
      <c r="H4518" s="30" t="str">
        <f>+'Categorias-9 feb-Depurado'!H4517</f>
        <v>S-78596</v>
      </c>
      <c r="I4518" s="107">
        <f>+'Categorias-9 feb-Depurado'!R4517</f>
        <v>2833000</v>
      </c>
      <c r="J4518" s="108">
        <f t="shared" si="288"/>
        <v>2833000</v>
      </c>
      <c r="K4518" s="107">
        <f t="shared" si="289"/>
        <v>94246.963570115331</v>
      </c>
      <c r="L4518" s="109">
        <f t="shared" si="290"/>
        <v>2927246.9635701152</v>
      </c>
      <c r="M4518" s="110">
        <f t="shared" si="291"/>
        <v>2.2315987857571357E-06</v>
      </c>
      <c r="N4518" s="33" t="s">
        <v>4892</v>
      </c>
      <c r="O4518" s="33">
        <f>+'Categorias-9 feb-Depurado'!Y4517</f>
        <v>593.93901275721453</v>
      </c>
      <c r="P4518" s="111">
        <f>+'Categorias-9 feb-Depurado'!AC4517</f>
        <v>44810</v>
      </c>
      <c r="Q4518" s="111">
        <f>+'Categorias-9 feb-Depurado'!AE4517</f>
        <v>44870</v>
      </c>
      <c r="R4518" s="112" t="str">
        <f>+'Categorias-9 feb-Depurado'!AB4517</f>
        <v>Comex</v>
      </c>
    </row>
    <row r="4519" spans="2:18" s="1" customFormat="1" ht="14.5" hidden="1">
      <c r="B4519" s="57" t="str">
        <f>+'Categorias-9 feb-Depurado'!B4518</f>
        <v>SU EXPRESS INTERNACIONAL SAS</v>
      </c>
      <c r="C4519" s="30" t="s">
        <v>4900</v>
      </c>
      <c r="D4519" s="31">
        <v>5</v>
      </c>
      <c r="E4519" s="30" t="str">
        <f>+'Categorias-9 feb-Depurado'!E4518</f>
        <v>830025299-4</v>
      </c>
      <c r="F4519" s="30" t="str">
        <f>+'Categorias-9 feb-Depurado'!F4518</f>
        <v>CL 25 F 84 B 31</v>
      </c>
      <c r="G4519" s="30" t="str">
        <f>+'Categorias-9 feb-Depurado'!G4518</f>
        <v>169</v>
      </c>
      <c r="H4519" s="30" t="str">
        <f>+'Categorias-9 feb-Depurado'!H4518</f>
        <v>S-78601</v>
      </c>
      <c r="I4519" s="107">
        <f>+'Categorias-9 feb-Depurado'!R4518</f>
        <v>3628000</v>
      </c>
      <c r="J4519" s="108">
        <f t="shared" si="288"/>
        <v>3628000</v>
      </c>
      <c r="K4519" s="107">
        <f t="shared" si="289"/>
        <v>119416.96150388425</v>
      </c>
      <c r="L4519" s="109">
        <f t="shared" si="290"/>
        <v>3747416.9615038843</v>
      </c>
      <c r="M4519" s="110">
        <f t="shared" si="291"/>
        <v>2.8568587635730086E-06</v>
      </c>
      <c r="N4519" s="33" t="s">
        <v>4892</v>
      </c>
      <c r="O4519" s="33">
        <f>+'Categorias-9 feb-Depurado'!Y4518</f>
        <v>760.61092067884726</v>
      </c>
      <c r="P4519" s="111">
        <f>+'Categorias-9 feb-Depurado'!AC4518</f>
        <v>44811</v>
      </c>
      <c r="Q4519" s="111">
        <f>+'Categorias-9 feb-Depurado'!AE4518</f>
        <v>44871</v>
      </c>
      <c r="R4519" s="112" t="str">
        <f>+'Categorias-9 feb-Depurado'!AB4518</f>
        <v>Comex</v>
      </c>
    </row>
    <row r="4520" spans="2:18" s="1" customFormat="1" ht="14.5" hidden="1">
      <c r="B4520" s="57" t="str">
        <f>+'Categorias-9 feb-Depurado'!B4519</f>
        <v>SU EXPRESS INTERNACIONAL SAS</v>
      </c>
      <c r="C4520" s="30" t="s">
        <v>4900</v>
      </c>
      <c r="D4520" s="31">
        <v>5</v>
      </c>
      <c r="E4520" s="30" t="str">
        <f>+'Categorias-9 feb-Depurado'!E4519</f>
        <v>830025299-4</v>
      </c>
      <c r="F4520" s="30" t="str">
        <f>+'Categorias-9 feb-Depurado'!F4519</f>
        <v>CL 25 F 84 B 31</v>
      </c>
      <c r="G4520" s="30" t="str">
        <f>+'Categorias-9 feb-Depurado'!G4519</f>
        <v>169</v>
      </c>
      <c r="H4520" s="30" t="str">
        <f>+'Categorias-9 feb-Depurado'!H4519</f>
        <v>S-78598</v>
      </c>
      <c r="I4520" s="107">
        <f>+'Categorias-9 feb-Depurado'!R4519</f>
        <v>743696</v>
      </c>
      <c r="J4520" s="108">
        <f t="shared" si="288"/>
        <v>743696</v>
      </c>
      <c r="K4520" s="107">
        <f t="shared" si="289"/>
        <v>24479.028832026652</v>
      </c>
      <c r="L4520" s="109">
        <f t="shared" si="290"/>
        <v>768175.02883202664</v>
      </c>
      <c r="M4520" s="110">
        <f t="shared" si="291"/>
        <v>5.8562139885176189E-07</v>
      </c>
      <c r="N4520" s="33" t="s">
        <v>4892</v>
      </c>
      <c r="O4520" s="33">
        <f>+'Categorias-9 feb-Depurado'!Y4519</f>
        <v>155.91601413042338</v>
      </c>
      <c r="P4520" s="111">
        <f>+'Categorias-9 feb-Depurado'!AC4519</f>
        <v>44811</v>
      </c>
      <c r="Q4520" s="111">
        <f>+'Categorias-9 feb-Depurado'!AE4519</f>
        <v>44871</v>
      </c>
      <c r="R4520" s="112" t="str">
        <f>+'Categorias-9 feb-Depurado'!AB4519</f>
        <v>Comex</v>
      </c>
    </row>
    <row r="4521" spans="2:18" s="1" customFormat="1" ht="14.5" hidden="1">
      <c r="B4521" s="57" t="str">
        <f>+'Categorias-9 feb-Depurado'!B4520</f>
        <v>SU EXPRESS INTERNACIONAL SAS</v>
      </c>
      <c r="C4521" s="30" t="s">
        <v>4900</v>
      </c>
      <c r="D4521" s="31">
        <v>5</v>
      </c>
      <c r="E4521" s="30" t="str">
        <f>+'Categorias-9 feb-Depurado'!E4520</f>
        <v>830025299-4</v>
      </c>
      <c r="F4521" s="30" t="str">
        <f>+'Categorias-9 feb-Depurado'!F4520</f>
        <v>CL 25 F 84 B 31</v>
      </c>
      <c r="G4521" s="30" t="str">
        <f>+'Categorias-9 feb-Depurado'!G4520</f>
        <v>169</v>
      </c>
      <c r="H4521" s="30" t="str">
        <f>+'Categorias-9 feb-Depurado'!H4520</f>
        <v>S-78605</v>
      </c>
      <c r="I4521" s="107">
        <f>+'Categorias-9 feb-Depurado'!R4520</f>
        <v>1030888</v>
      </c>
      <c r="J4521" s="108">
        <f t="shared" si="288"/>
        <v>1030888</v>
      </c>
      <c r="K4521" s="107">
        <f t="shared" si="289"/>
        <v>33569.127100532685</v>
      </c>
      <c r="L4521" s="109">
        <f t="shared" si="290"/>
        <v>1064457.1271005326</v>
      </c>
      <c r="M4521" s="110">
        <f t="shared" si="291"/>
        <v>8.1149327743462864E-07</v>
      </c>
      <c r="N4521" s="33" t="s">
        <v>4892</v>
      </c>
      <c r="O4521" s="33">
        <f>+'Categorias-9 feb-Depurado'!Y4520</f>
        <v>216.12587397926558</v>
      </c>
      <c r="P4521" s="111">
        <f>+'Categorias-9 feb-Depurado'!AC4520</f>
        <v>44812</v>
      </c>
      <c r="Q4521" s="111">
        <f>+'Categorias-9 feb-Depurado'!AE4520</f>
        <v>44872</v>
      </c>
      <c r="R4521" s="112" t="str">
        <f>+'Categorias-9 feb-Depurado'!AB4520</f>
        <v>Comex</v>
      </c>
    </row>
    <row r="4522" spans="2:18" s="1" customFormat="1" ht="14.5" hidden="1">
      <c r="B4522" s="57" t="str">
        <f>+'Categorias-9 feb-Depurado'!B4521</f>
        <v>SU EXPRESS INTERNACIONAL SAS</v>
      </c>
      <c r="C4522" s="30" t="s">
        <v>4900</v>
      </c>
      <c r="D4522" s="31">
        <v>5</v>
      </c>
      <c r="E4522" s="30" t="str">
        <f>+'Categorias-9 feb-Depurado'!E4521</f>
        <v>830025299-4</v>
      </c>
      <c r="F4522" s="30" t="str">
        <f>+'Categorias-9 feb-Depurado'!F4521</f>
        <v>CL 25 F 84 B 31</v>
      </c>
      <c r="G4522" s="30" t="str">
        <f>+'Categorias-9 feb-Depurado'!G4521</f>
        <v>169</v>
      </c>
      <c r="H4522" s="30" t="str">
        <f>+'Categorias-9 feb-Depurado'!H4521</f>
        <v>S-78603</v>
      </c>
      <c r="I4522" s="107">
        <f>+'Categorias-9 feb-Depurado'!R4521</f>
        <v>1037000</v>
      </c>
      <c r="J4522" s="108">
        <f t="shared" si="288"/>
        <v>1037000</v>
      </c>
      <c r="K4522" s="107">
        <f t="shared" si="289"/>
        <v>33768.154060627727</v>
      </c>
      <c r="L4522" s="109">
        <f t="shared" si="290"/>
        <v>1070768.1540606278</v>
      </c>
      <c r="M4522" s="110">
        <f t="shared" si="291"/>
        <v>8.1630451484517232E-07</v>
      </c>
      <c r="N4522" s="33" t="s">
        <v>4892</v>
      </c>
      <c r="O4522" s="33">
        <f>+'Categorias-9 feb-Depurado'!Y4521</f>
        <v>217.40725599337503</v>
      </c>
      <c r="P4522" s="111">
        <f>+'Categorias-9 feb-Depurado'!AC4521</f>
        <v>44812</v>
      </c>
      <c r="Q4522" s="111">
        <f>+'Categorias-9 feb-Depurado'!AE4521</f>
        <v>44872</v>
      </c>
      <c r="R4522" s="112" t="str">
        <f>+'Categorias-9 feb-Depurado'!AB4521</f>
        <v>Comex</v>
      </c>
    </row>
    <row r="4523" spans="2:18" s="1" customFormat="1" ht="14.5" hidden="1">
      <c r="B4523" s="57" t="str">
        <f>+'Categorias-9 feb-Depurado'!B4522</f>
        <v>SU EXPRESS INTERNACIONAL SAS</v>
      </c>
      <c r="C4523" s="30" t="s">
        <v>4900</v>
      </c>
      <c r="D4523" s="31">
        <v>5</v>
      </c>
      <c r="E4523" s="30" t="str">
        <f>+'Categorias-9 feb-Depurado'!E4522</f>
        <v>830025299-4</v>
      </c>
      <c r="F4523" s="30" t="str">
        <f>+'Categorias-9 feb-Depurado'!F4522</f>
        <v>CL 25 F 84 B 31</v>
      </c>
      <c r="G4523" s="30" t="str">
        <f>+'Categorias-9 feb-Depurado'!G4522</f>
        <v>169</v>
      </c>
      <c r="H4523" s="30" t="str">
        <f>+'Categorias-9 feb-Depurado'!H4522</f>
        <v>S-78617</v>
      </c>
      <c r="I4523" s="107">
        <f>+'Categorias-9 feb-Depurado'!R4522</f>
        <v>1887000</v>
      </c>
      <c r="J4523" s="108">
        <f t="shared" si="288"/>
        <v>1887000</v>
      </c>
      <c r="K4523" s="107">
        <f t="shared" si="289"/>
        <v>58791.896883057729</v>
      </c>
      <c r="L4523" s="109">
        <f t="shared" si="290"/>
        <v>1945791.8968830577</v>
      </c>
      <c r="M4523" s="110">
        <f t="shared" si="291"/>
        <v>1.4833824711272255E-06</v>
      </c>
      <c r="N4523" s="33" t="s">
        <v>4892</v>
      </c>
      <c r="O4523" s="33">
        <f>+'Categorias-9 feb-Depurado'!Y4522</f>
        <v>395.60992484040378</v>
      </c>
      <c r="P4523" s="111">
        <f>+'Categorias-9 feb-Depurado'!AC4522</f>
        <v>44816</v>
      </c>
      <c r="Q4523" s="111">
        <f>+'Categorias-9 feb-Depurado'!AE4522</f>
        <v>44876</v>
      </c>
      <c r="R4523" s="112" t="str">
        <f>+'Categorias-9 feb-Depurado'!AB4522</f>
        <v>Comex</v>
      </c>
    </row>
    <row r="4524" spans="2:18" s="1" customFormat="1" ht="14.5" hidden="1">
      <c r="B4524" s="57" t="str">
        <f>+'Categorias-9 feb-Depurado'!B4523</f>
        <v>SU EXPRESS INTERNACIONAL SAS</v>
      </c>
      <c r="C4524" s="30" t="s">
        <v>4900</v>
      </c>
      <c r="D4524" s="31">
        <v>5</v>
      </c>
      <c r="E4524" s="30" t="str">
        <f>+'Categorias-9 feb-Depurado'!E4523</f>
        <v>830025299-4</v>
      </c>
      <c r="F4524" s="30" t="str">
        <f>+'Categorias-9 feb-Depurado'!F4523</f>
        <v>CL 25 F 84 B 31</v>
      </c>
      <c r="G4524" s="30" t="str">
        <f>+'Categorias-9 feb-Depurado'!G4523</f>
        <v>169</v>
      </c>
      <c r="H4524" s="30" t="str">
        <f>+'Categorias-9 feb-Depurado'!H4523</f>
        <v>S-78624</v>
      </c>
      <c r="I4524" s="107">
        <f>+'Categorias-9 feb-Depurado'!R4523</f>
        <v>795483</v>
      </c>
      <c r="J4524" s="108">
        <f t="shared" si="288"/>
        <v>795483</v>
      </c>
      <c r="K4524" s="107">
        <f t="shared" si="289"/>
        <v>24504.710226307456</v>
      </c>
      <c r="L4524" s="109">
        <f t="shared" si="290"/>
        <v>819987.71022630751</v>
      </c>
      <c r="M4524" s="110">
        <f t="shared" si="291"/>
        <v>6.2512101003088847E-07</v>
      </c>
      <c r="N4524" s="33" t="s">
        <v>4892</v>
      </c>
      <c r="O4524" s="33">
        <f>+'Categorias-9 feb-Depurado'!Y4523</f>
        <v>166.77316896757759</v>
      </c>
      <c r="P4524" s="111">
        <f>+'Categorias-9 feb-Depurado'!AC4523</f>
        <v>44817</v>
      </c>
      <c r="Q4524" s="111">
        <f>+'Categorias-9 feb-Depurado'!AE4523</f>
        <v>44877</v>
      </c>
      <c r="R4524" s="112" t="str">
        <f>+'Categorias-9 feb-Depurado'!AB4523</f>
        <v>Comex</v>
      </c>
    </row>
    <row r="4525" spans="2:18" s="1" customFormat="1" ht="14.5" hidden="1">
      <c r="B4525" s="57" t="str">
        <f>+'Categorias-9 feb-Depurado'!B4524</f>
        <v>SU EXPRESS INTERNACIONAL SAS</v>
      </c>
      <c r="C4525" s="30" t="s">
        <v>4900</v>
      </c>
      <c r="D4525" s="31">
        <v>5</v>
      </c>
      <c r="E4525" s="30" t="str">
        <f>+'Categorias-9 feb-Depurado'!E4524</f>
        <v>830025299-4</v>
      </c>
      <c r="F4525" s="30" t="str">
        <f>+'Categorias-9 feb-Depurado'!F4524</f>
        <v>CL 25 F 84 B 31</v>
      </c>
      <c r="G4525" s="30" t="str">
        <f>+'Categorias-9 feb-Depurado'!G4524</f>
        <v>169</v>
      </c>
      <c r="H4525" s="30" t="str">
        <f>+'Categorias-9 feb-Depurado'!H4524</f>
        <v>S-78628</v>
      </c>
      <c r="I4525" s="107">
        <f>+'Categorias-9 feb-Depurado'!R4524</f>
        <v>1937000</v>
      </c>
      <c r="J4525" s="108">
        <f t="shared" si="288"/>
        <v>1937000</v>
      </c>
      <c r="K4525" s="107">
        <f t="shared" si="289"/>
        <v>59668.935361733114</v>
      </c>
      <c r="L4525" s="109">
        <f t="shared" si="290"/>
        <v>1996668.9353617332</v>
      </c>
      <c r="M4525" s="110">
        <f t="shared" si="291"/>
        <v>1.5221687910738896E-06</v>
      </c>
      <c r="N4525" s="33" t="s">
        <v>4892</v>
      </c>
      <c r="O4525" s="33">
        <f>+'Categorias-9 feb-Depurado'!Y4524</f>
        <v>406.0924347725819</v>
      </c>
      <c r="P4525" s="111">
        <f>+'Categorias-9 feb-Depurado'!AC4524</f>
        <v>44817</v>
      </c>
      <c r="Q4525" s="111">
        <f>+'Categorias-9 feb-Depurado'!AE4524</f>
        <v>44877</v>
      </c>
      <c r="R4525" s="112" t="str">
        <f>+'Categorias-9 feb-Depurado'!AB4524</f>
        <v>Comex</v>
      </c>
    </row>
    <row r="4526" spans="2:18" s="1" customFormat="1" ht="14.5" hidden="1">
      <c r="B4526" s="57" t="str">
        <f>+'Categorias-9 feb-Depurado'!B4525</f>
        <v>SU EXPRESS INTERNACIONAL SAS</v>
      </c>
      <c r="C4526" s="30" t="s">
        <v>4900</v>
      </c>
      <c r="D4526" s="31">
        <v>5</v>
      </c>
      <c r="E4526" s="30" t="str">
        <f>+'Categorias-9 feb-Depurado'!E4525</f>
        <v>830025299-4</v>
      </c>
      <c r="F4526" s="30" t="str">
        <f>+'Categorias-9 feb-Depurado'!F4525</f>
        <v>CL 25 F 84 B 31</v>
      </c>
      <c r="G4526" s="30" t="str">
        <f>+'Categorias-9 feb-Depurado'!G4525</f>
        <v>169</v>
      </c>
      <c r="H4526" s="30" t="str">
        <f>+'Categorias-9 feb-Depurado'!H4525</f>
        <v>S-78639</v>
      </c>
      <c r="I4526" s="107">
        <f>+'Categorias-9 feb-Depurado'!R4525</f>
        <v>829672</v>
      </c>
      <c r="J4526" s="108">
        <f t="shared" si="288"/>
        <v>829672</v>
      </c>
      <c r="K4526" s="107">
        <f t="shared" si="289"/>
        <v>24975.003504929638</v>
      </c>
      <c r="L4526" s="109">
        <f t="shared" si="290"/>
        <v>854647.0035049296</v>
      </c>
      <c r="M4526" s="110">
        <f t="shared" si="291"/>
        <v>6.5154366509154714E-07</v>
      </c>
      <c r="N4526" s="33" t="s">
        <v>4892</v>
      </c>
      <c r="O4526" s="33">
        <f>+'Categorias-9 feb-Depurado'!Y4525</f>
        <v>173.94089960900237</v>
      </c>
      <c r="P4526" s="111">
        <f>+'Categorias-9 feb-Depurado'!AC4525</f>
        <v>44819</v>
      </c>
      <c r="Q4526" s="111">
        <f>+'Categorias-9 feb-Depurado'!AE4525</f>
        <v>44879</v>
      </c>
      <c r="R4526" s="112" t="str">
        <f>+'Categorias-9 feb-Depurado'!AB4525</f>
        <v>Comex</v>
      </c>
    </row>
    <row r="4527" spans="2:18" s="1" customFormat="1" ht="14.5" hidden="1">
      <c r="B4527" s="57" t="str">
        <f>+'Categorias-9 feb-Depurado'!B4526</f>
        <v>SU EXPRESS INTERNACIONAL SAS</v>
      </c>
      <c r="C4527" s="30" t="s">
        <v>4900</v>
      </c>
      <c r="D4527" s="31">
        <v>5</v>
      </c>
      <c r="E4527" s="30" t="str">
        <f>+'Categorias-9 feb-Depurado'!E4526</f>
        <v>830025299-4</v>
      </c>
      <c r="F4527" s="30" t="str">
        <f>+'Categorias-9 feb-Depurado'!F4526</f>
        <v>CL 25 F 84 B 31</v>
      </c>
      <c r="G4527" s="30" t="str">
        <f>+'Categorias-9 feb-Depurado'!G4526</f>
        <v>169</v>
      </c>
      <c r="H4527" s="30" t="str">
        <f>+'Categorias-9 feb-Depurado'!H4526</f>
        <v>S-78653</v>
      </c>
      <c r="I4527" s="107">
        <f>+'Categorias-9 feb-Depurado'!R4526</f>
        <v>1515000</v>
      </c>
      <c r="J4527" s="108">
        <f t="shared" si="288"/>
        <v>1515000</v>
      </c>
      <c r="K4527" s="107">
        <f t="shared" si="289"/>
        <v>43478.351277917776</v>
      </c>
      <c r="L4527" s="109">
        <f t="shared" si="290"/>
        <v>1558478.3512779179</v>
      </c>
      <c r="M4527" s="110">
        <f t="shared" si="291"/>
        <v>1.1881123935299555E-06</v>
      </c>
      <c r="N4527" s="33" t="s">
        <v>4892</v>
      </c>
      <c r="O4527" s="33">
        <f>+'Categorias-9 feb-Depurado'!Y4526</f>
        <v>317.62005094499824</v>
      </c>
      <c r="P4527" s="111">
        <f>+'Categorias-9 feb-Depurado'!AC4526</f>
        <v>44823</v>
      </c>
      <c r="Q4527" s="111">
        <f>+'Categorias-9 feb-Depurado'!AE4526</f>
        <v>44883</v>
      </c>
      <c r="R4527" s="112" t="str">
        <f>+'Categorias-9 feb-Depurado'!AB4526</f>
        <v>Comex</v>
      </c>
    </row>
    <row r="4528" spans="2:18" s="1" customFormat="1" ht="14.5" hidden="1">
      <c r="B4528" s="57" t="str">
        <f>+'Categorias-9 feb-Depurado'!B4527</f>
        <v>SU EXPRESS INTERNACIONAL SAS</v>
      </c>
      <c r="C4528" s="30" t="s">
        <v>4900</v>
      </c>
      <c r="D4528" s="31">
        <v>5</v>
      </c>
      <c r="E4528" s="30" t="str">
        <f>+'Categorias-9 feb-Depurado'!E4527</f>
        <v>830025299-4</v>
      </c>
      <c r="F4528" s="30" t="str">
        <f>+'Categorias-9 feb-Depurado'!F4527</f>
        <v>CL 25 F 84 B 31</v>
      </c>
      <c r="G4528" s="30" t="str">
        <f>+'Categorias-9 feb-Depurado'!G4527</f>
        <v>169</v>
      </c>
      <c r="H4528" s="30" t="str">
        <f>+'Categorias-9 feb-Depurado'!H4527</f>
        <v>S-78651</v>
      </c>
      <c r="I4528" s="107">
        <f>+'Categorias-9 feb-Depurado'!R4527</f>
        <v>1484231</v>
      </c>
      <c r="J4528" s="108">
        <f t="shared" si="288"/>
        <v>1484231</v>
      </c>
      <c r="K4528" s="107">
        <f t="shared" si="289"/>
        <v>42595.324617541373</v>
      </c>
      <c r="L4528" s="109">
        <f t="shared" si="290"/>
        <v>1526826.3246175414</v>
      </c>
      <c r="M4528" s="110">
        <f t="shared" si="291"/>
        <v>1.163982340568554E-06</v>
      </c>
      <c r="N4528" s="33" t="s">
        <v>4892</v>
      </c>
      <c r="O4528" s="33">
        <f>+'Categorias-9 feb-Depurado'!Y4527</f>
        <v>311.16932398293443</v>
      </c>
      <c r="P4528" s="111">
        <f>+'Categorias-9 feb-Depurado'!AC4527</f>
        <v>44823</v>
      </c>
      <c r="Q4528" s="111">
        <f>+'Categorias-9 feb-Depurado'!AE4527</f>
        <v>44883</v>
      </c>
      <c r="R4528" s="112" t="str">
        <f>+'Categorias-9 feb-Depurado'!AB4527</f>
        <v>Comex</v>
      </c>
    </row>
    <row r="4529" spans="2:18" s="1" customFormat="1" ht="14.5" hidden="1">
      <c r="B4529" s="57" t="str">
        <f>+'Categorias-9 feb-Depurado'!B4528</f>
        <v>SU EXPRESS INTERNACIONAL SAS</v>
      </c>
      <c r="C4529" s="30" t="s">
        <v>4900</v>
      </c>
      <c r="D4529" s="31">
        <v>5</v>
      </c>
      <c r="E4529" s="30" t="str">
        <f>+'Categorias-9 feb-Depurado'!E4528</f>
        <v>830025299-4</v>
      </c>
      <c r="F4529" s="30" t="str">
        <f>+'Categorias-9 feb-Depurado'!F4528</f>
        <v>CL 25 F 84 B 31</v>
      </c>
      <c r="G4529" s="30" t="str">
        <f>+'Categorias-9 feb-Depurado'!G4528</f>
        <v>169</v>
      </c>
      <c r="H4529" s="30" t="str">
        <f>+'Categorias-9 feb-Depurado'!H4528</f>
        <v>S-78660</v>
      </c>
      <c r="I4529" s="107">
        <f>+'Categorias-9 feb-Depurado'!R4528</f>
        <v>3275000</v>
      </c>
      <c r="J4529" s="108">
        <f t="shared" si="288"/>
        <v>3275000</v>
      </c>
      <c r="K4529" s="107">
        <f t="shared" si="289"/>
        <v>92839.571354256783</v>
      </c>
      <c r="L4529" s="109">
        <f t="shared" si="290"/>
        <v>3367839.5713542569</v>
      </c>
      <c r="M4529" s="110">
        <f t="shared" si="291"/>
        <v>2.5674863759676667E-06</v>
      </c>
      <c r="N4529" s="33" t="s">
        <v>4892</v>
      </c>
      <c r="O4529" s="33">
        <f>+'Categorias-9 feb-Depurado'!Y4528</f>
        <v>686.60440055766946</v>
      </c>
      <c r="P4529" s="111">
        <f>+'Categorias-9 feb-Depurado'!AC4528</f>
        <v>44824</v>
      </c>
      <c r="Q4529" s="111">
        <f>+'Categorias-9 feb-Depurado'!AE4528</f>
        <v>44884</v>
      </c>
      <c r="R4529" s="112" t="str">
        <f>+'Categorias-9 feb-Depurado'!AB4528</f>
        <v>Comex</v>
      </c>
    </row>
    <row r="4530" spans="2:18" s="1" customFormat="1" ht="14.5" hidden="1">
      <c r="B4530" s="57" t="str">
        <f>+'Categorias-9 feb-Depurado'!B4529</f>
        <v>SU EXPRESS INTERNACIONAL SAS</v>
      </c>
      <c r="C4530" s="30" t="s">
        <v>4900</v>
      </c>
      <c r="D4530" s="31">
        <v>5</v>
      </c>
      <c r="E4530" s="30" t="str">
        <f>+'Categorias-9 feb-Depurado'!E4529</f>
        <v>830025299-4</v>
      </c>
      <c r="F4530" s="30" t="str">
        <f>+'Categorias-9 feb-Depurado'!F4529</f>
        <v>CL 25 F 84 B 31</v>
      </c>
      <c r="G4530" s="30" t="str">
        <f>+'Categorias-9 feb-Depurado'!G4529</f>
        <v>169</v>
      </c>
      <c r="H4530" s="30" t="str">
        <f>+'Categorias-9 feb-Depurado'!H4529</f>
        <v>S-78656</v>
      </c>
      <c r="I4530" s="107">
        <f>+'Categorias-9 feb-Depurado'!R4529</f>
        <v>669786</v>
      </c>
      <c r="J4530" s="108">
        <f t="shared" si="288"/>
        <v>669786</v>
      </c>
      <c r="K4530" s="107">
        <f t="shared" si="289"/>
        <v>18987.067218040378</v>
      </c>
      <c r="L4530" s="109">
        <f t="shared" si="290"/>
        <v>688773.06721804035</v>
      </c>
      <c r="M4530" s="110">
        <f t="shared" si="291"/>
        <v>5.2508898620271132E-07</v>
      </c>
      <c r="N4530" s="33" t="s">
        <v>4892</v>
      </c>
      <c r="O4530" s="33">
        <f>+'Categorias-9 feb-Depurado'!Y4529</f>
        <v>140.42076794867762</v>
      </c>
      <c r="P4530" s="111">
        <f>+'Categorias-9 feb-Depurado'!AC4529</f>
        <v>44824</v>
      </c>
      <c r="Q4530" s="111">
        <f>+'Categorias-9 feb-Depurado'!AE4529</f>
        <v>44884</v>
      </c>
      <c r="R4530" s="112" t="str">
        <f>+'Categorias-9 feb-Depurado'!AB4529</f>
        <v>Comex</v>
      </c>
    </row>
    <row r="4531" spans="2:18" s="1" customFormat="1" ht="14.5" hidden="1">
      <c r="B4531" s="57" t="str">
        <f>+'Categorias-9 feb-Depurado'!B4530</f>
        <v>SU EXPRESS INTERNACIONAL SAS</v>
      </c>
      <c r="C4531" s="30" t="s">
        <v>4900</v>
      </c>
      <c r="D4531" s="31">
        <v>5</v>
      </c>
      <c r="E4531" s="30" t="str">
        <f>+'Categorias-9 feb-Depurado'!E4530</f>
        <v>830025299-4</v>
      </c>
      <c r="F4531" s="30" t="str">
        <f>+'Categorias-9 feb-Depurado'!F4530</f>
        <v>CL 25 F 84 B 31</v>
      </c>
      <c r="G4531" s="30" t="str">
        <f>+'Categorias-9 feb-Depurado'!G4530</f>
        <v>169</v>
      </c>
      <c r="H4531" s="30" t="str">
        <f>+'Categorias-9 feb-Depurado'!H4530</f>
        <v>S-78662</v>
      </c>
      <c r="I4531" s="107">
        <f>+'Categorias-9 feb-Depurado'!R4530</f>
        <v>274063</v>
      </c>
      <c r="J4531" s="108">
        <f t="shared" si="288"/>
        <v>274063</v>
      </c>
      <c r="K4531" s="107">
        <f t="shared" si="289"/>
        <v>7673.0676721183036</v>
      </c>
      <c r="L4531" s="109">
        <f t="shared" si="290"/>
        <v>281736.06767211831</v>
      </c>
      <c r="M4531" s="110">
        <f t="shared" si="291"/>
        <v>2.1478265221404163E-07</v>
      </c>
      <c r="N4531" s="33" t="s">
        <v>4892</v>
      </c>
      <c r="O4531" s="33">
        <f>+'Categorias-9 feb-Depurado'!Y4530</f>
        <v>57.457362390850861</v>
      </c>
      <c r="P4531" s="111">
        <f>+'Categorias-9 feb-Depurado'!AC4530</f>
        <v>44825</v>
      </c>
      <c r="Q4531" s="111">
        <f>+'Categorias-9 feb-Depurado'!AE4530</f>
        <v>44885</v>
      </c>
      <c r="R4531" s="112" t="str">
        <f>+'Categorias-9 feb-Depurado'!AB4530</f>
        <v>Comex</v>
      </c>
    </row>
    <row r="4532" spans="2:18" s="1" customFormat="1" ht="14.5" hidden="1">
      <c r="B4532" s="57" t="str">
        <f>+'Categorias-9 feb-Depurado'!B4531</f>
        <v>SU EXPRESS INTERNACIONAL SAS</v>
      </c>
      <c r="C4532" s="30" t="s">
        <v>4900</v>
      </c>
      <c r="D4532" s="31">
        <v>5</v>
      </c>
      <c r="E4532" s="30" t="str">
        <f>+'Categorias-9 feb-Depurado'!E4531</f>
        <v>830025299-4</v>
      </c>
      <c r="F4532" s="30" t="str">
        <f>+'Categorias-9 feb-Depurado'!F4531</f>
        <v>CL 25 F 84 B 31</v>
      </c>
      <c r="G4532" s="30" t="str">
        <f>+'Categorias-9 feb-Depurado'!G4531</f>
        <v>169</v>
      </c>
      <c r="H4532" s="30" t="str">
        <f>+'Categorias-9 feb-Depurado'!H4531</f>
        <v>S-78665</v>
      </c>
      <c r="I4532" s="107">
        <f>+'Categorias-9 feb-Depurado'!R4531</f>
        <v>441000</v>
      </c>
      <c r="J4532" s="108">
        <f t="shared" si="288"/>
        <v>441000</v>
      </c>
      <c r="K4532" s="107">
        <f t="shared" si="289"/>
        <v>12346.879525525779</v>
      </c>
      <c r="L4532" s="109">
        <f t="shared" si="290"/>
        <v>453346.87952552579</v>
      </c>
      <c r="M4532" s="110">
        <f t="shared" si="291"/>
        <v>3.4561086183247047E-07</v>
      </c>
      <c r="N4532" s="33" t="s">
        <v>4892</v>
      </c>
      <c r="O4532" s="33">
        <f>+'Categorias-9 feb-Depurado'!Y4531</f>
        <v>92.455737601811364</v>
      </c>
      <c r="P4532" s="111">
        <f>+'Categorias-9 feb-Depurado'!AC4531</f>
        <v>44825</v>
      </c>
      <c r="Q4532" s="111">
        <f>+'Categorias-9 feb-Depurado'!AE4531</f>
        <v>44885</v>
      </c>
      <c r="R4532" s="112" t="str">
        <f>+'Categorias-9 feb-Depurado'!AB4531</f>
        <v>Comex</v>
      </c>
    </row>
    <row r="4533" spans="2:18" s="1" customFormat="1" ht="14.5" hidden="1">
      <c r="B4533" s="57" t="str">
        <f>+'Categorias-9 feb-Depurado'!B4532</f>
        <v>SU EXPRESS INTERNACIONAL SAS</v>
      </c>
      <c r="C4533" s="30" t="s">
        <v>4900</v>
      </c>
      <c r="D4533" s="31">
        <v>5</v>
      </c>
      <c r="E4533" s="30" t="str">
        <f>+'Categorias-9 feb-Depurado'!E4532</f>
        <v>830025299-4</v>
      </c>
      <c r="F4533" s="30" t="str">
        <f>+'Categorias-9 feb-Depurado'!F4532</f>
        <v>CL 25 F 84 B 31</v>
      </c>
      <c r="G4533" s="30" t="str">
        <f>+'Categorias-9 feb-Depurado'!G4532</f>
        <v>169</v>
      </c>
      <c r="H4533" s="30" t="str">
        <f>+'Categorias-9 feb-Depurado'!H4532</f>
        <v>S-78670</v>
      </c>
      <c r="I4533" s="107">
        <f>+'Categorias-9 feb-Depurado'!R4532</f>
        <v>356000</v>
      </c>
      <c r="J4533" s="108">
        <f t="shared" si="288"/>
        <v>356000</v>
      </c>
      <c r="K4533" s="107">
        <f t="shared" si="289"/>
        <v>9842.3594935090023</v>
      </c>
      <c r="L4533" s="109">
        <f t="shared" si="290"/>
        <v>365842.35949350899</v>
      </c>
      <c r="M4533" s="110">
        <f t="shared" si="291"/>
        <v>2.789014303830825E-07</v>
      </c>
      <c r="N4533" s="33" t="s">
        <v>4892</v>
      </c>
      <c r="O4533" s="33">
        <f>+'Categorias-9 feb-Depurado'!Y4532</f>
        <v>74.635470717108504</v>
      </c>
      <c r="P4533" s="111">
        <f>+'Categorias-9 feb-Depurado'!AC4532</f>
        <v>44826</v>
      </c>
      <c r="Q4533" s="111">
        <f>+'Categorias-9 feb-Depurado'!AE4532</f>
        <v>44886</v>
      </c>
      <c r="R4533" s="112" t="str">
        <f>+'Categorias-9 feb-Depurado'!AB4532</f>
        <v>Comex</v>
      </c>
    </row>
    <row r="4534" spans="2:18" s="1" customFormat="1" ht="14.5" hidden="1">
      <c r="B4534" s="57" t="str">
        <f>+'Categorias-9 feb-Depurado'!B4533</f>
        <v>SU EXPRESS INTERNACIONAL SAS</v>
      </c>
      <c r="C4534" s="30" t="s">
        <v>4900</v>
      </c>
      <c r="D4534" s="31">
        <v>5</v>
      </c>
      <c r="E4534" s="30" t="str">
        <f>+'Categorias-9 feb-Depurado'!E4533</f>
        <v>830025299-4</v>
      </c>
      <c r="F4534" s="30" t="str">
        <f>+'Categorias-9 feb-Depurado'!F4533</f>
        <v>CL 25 F 84 B 31</v>
      </c>
      <c r="G4534" s="30" t="str">
        <f>+'Categorias-9 feb-Depurado'!G4533</f>
        <v>169</v>
      </c>
      <c r="H4534" s="30" t="str">
        <f>+'Categorias-9 feb-Depurado'!H4533</f>
        <v>S-78667</v>
      </c>
      <c r="I4534" s="107">
        <f>+'Categorias-9 feb-Depurado'!R4533</f>
        <v>823513</v>
      </c>
      <c r="J4534" s="108">
        <f t="shared" si="288"/>
        <v>823513</v>
      </c>
      <c r="K4534" s="107">
        <f t="shared" si="289"/>
        <v>22767.727510050783</v>
      </c>
      <c r="L4534" s="109">
        <f t="shared" si="290"/>
        <v>846280.72751005075</v>
      </c>
      <c r="M4534" s="110">
        <f t="shared" si="291"/>
        <v>6.451656001097287E-07</v>
      </c>
      <c r="N4534" s="33" t="s">
        <v>4892</v>
      </c>
      <c r="O4534" s="33">
        <f>+'Categorias-9 feb-Depurado'!Y4533</f>
        <v>172.64966403555667</v>
      </c>
      <c r="P4534" s="111">
        <f>+'Categorias-9 feb-Depurado'!AC4533</f>
        <v>44826</v>
      </c>
      <c r="Q4534" s="111">
        <f>+'Categorias-9 feb-Depurado'!AE4533</f>
        <v>44886</v>
      </c>
      <c r="R4534" s="112" t="str">
        <f>+'Categorias-9 feb-Depurado'!AB4533</f>
        <v>Comex</v>
      </c>
    </row>
    <row r="4535" spans="2:18" s="1" customFormat="1" ht="14.5" hidden="1">
      <c r="B4535" s="57" t="str">
        <f>+'Categorias-9 feb-Depurado'!B4534</f>
        <v>SU EXPRESS INTERNACIONAL SAS</v>
      </c>
      <c r="C4535" s="30" t="s">
        <v>4900</v>
      </c>
      <c r="D4535" s="31">
        <v>5</v>
      </c>
      <c r="E4535" s="30" t="str">
        <f>+'Categorias-9 feb-Depurado'!E4534</f>
        <v>830025299-4</v>
      </c>
      <c r="F4535" s="30" t="str">
        <f>+'Categorias-9 feb-Depurado'!F4534</f>
        <v>CL 25 F 84 B 31</v>
      </c>
      <c r="G4535" s="30" t="str">
        <f>+'Categorias-9 feb-Depurado'!G4534</f>
        <v>169</v>
      </c>
      <c r="H4535" s="30" t="str">
        <f>+'Categorias-9 feb-Depurado'!H4534</f>
        <v>S-78681</v>
      </c>
      <c r="I4535" s="107">
        <f>+'Categorias-9 feb-Depurado'!R4534</f>
        <v>1119000</v>
      </c>
      <c r="J4535" s="108">
        <f t="shared" si="288"/>
        <v>1119000</v>
      </c>
      <c r="K4535" s="107">
        <f t="shared" si="289"/>
        <v>30545.13558254873</v>
      </c>
      <c r="L4535" s="109">
        <f t="shared" si="290"/>
        <v>1149545.1355825488</v>
      </c>
      <c r="M4535" s="110">
        <f t="shared" si="291"/>
        <v>8.7636047134551634E-07</v>
      </c>
      <c r="N4535" s="33" t="s">
        <v>4892</v>
      </c>
      <c r="O4535" s="33">
        <f>+'Categorias-9 feb-Depurado'!Y4534</f>
        <v>234.59857228214722</v>
      </c>
      <c r="P4535" s="111">
        <f>+'Categorias-9 feb-Depurado'!AC4534</f>
        <v>44827</v>
      </c>
      <c r="Q4535" s="111">
        <f>+'Categorias-9 feb-Depurado'!AE4534</f>
        <v>44887</v>
      </c>
      <c r="R4535" s="112" t="str">
        <f>+'Categorias-9 feb-Depurado'!AB4534</f>
        <v>Comex</v>
      </c>
    </row>
    <row r="4536" spans="2:18" s="1" customFormat="1" ht="14.5" hidden="1">
      <c r="B4536" s="57" t="str">
        <f>+'Categorias-9 feb-Depurado'!B4535</f>
        <v>SU EXPRESS INTERNACIONAL SAS</v>
      </c>
      <c r="C4536" s="30" t="s">
        <v>4900</v>
      </c>
      <c r="D4536" s="31">
        <v>5</v>
      </c>
      <c r="E4536" s="30" t="str">
        <f>+'Categorias-9 feb-Depurado'!E4535</f>
        <v>830025299-4</v>
      </c>
      <c r="F4536" s="30" t="str">
        <f>+'Categorias-9 feb-Depurado'!F4535</f>
        <v>CL 25 F 84 B 31</v>
      </c>
      <c r="G4536" s="30" t="str">
        <f>+'Categorias-9 feb-Depurado'!G4535</f>
        <v>169</v>
      </c>
      <c r="H4536" s="30" t="str">
        <f>+'Categorias-9 feb-Depurado'!H4535</f>
        <v>S-78682</v>
      </c>
      <c r="I4536" s="107">
        <f>+'Categorias-9 feb-Depurado'!R4535</f>
        <v>109964</v>
      </c>
      <c r="J4536" s="108">
        <f t="shared" si="288"/>
        <v>109964</v>
      </c>
      <c r="K4536" s="107">
        <f t="shared" si="289"/>
        <v>2963.163777680435</v>
      </c>
      <c r="L4536" s="109">
        <f t="shared" si="290"/>
        <v>112927.16377768044</v>
      </c>
      <c r="M4536" s="110">
        <f t="shared" si="291"/>
        <v>8.6090488674695182E-08</v>
      </c>
      <c r="N4536" s="33" t="s">
        <v>4892</v>
      </c>
      <c r="O4536" s="33">
        <f>+'Categorias-9 feb-Depurado'!Y4535</f>
        <v>23.053974443640783</v>
      </c>
      <c r="P4536" s="111">
        <f>+'Categorias-9 feb-Depurado'!AC4535</f>
        <v>44828</v>
      </c>
      <c r="Q4536" s="111">
        <f>+'Categorias-9 feb-Depurado'!AE4535</f>
        <v>44888</v>
      </c>
      <c r="R4536" s="112" t="str">
        <f>+'Categorias-9 feb-Depurado'!AB4535</f>
        <v>Comex</v>
      </c>
    </row>
    <row r="4537" spans="2:18" s="1" customFormat="1" ht="14.5" hidden="1">
      <c r="B4537" s="57" t="str">
        <f>+'Categorias-9 feb-Depurado'!B4536</f>
        <v>SU EXPRESS INTERNACIONAL SAS</v>
      </c>
      <c r="C4537" s="30" t="s">
        <v>4900</v>
      </c>
      <c r="D4537" s="31">
        <v>5</v>
      </c>
      <c r="E4537" s="30" t="str">
        <f>+'Categorias-9 feb-Depurado'!E4536</f>
        <v>830025299-4</v>
      </c>
      <c r="F4537" s="30" t="str">
        <f>+'Categorias-9 feb-Depurado'!F4536</f>
        <v>CL 25 F 84 B 31</v>
      </c>
      <c r="G4537" s="30" t="str">
        <f>+'Categorias-9 feb-Depurado'!G4536</f>
        <v>169</v>
      </c>
      <c r="H4537" s="30" t="str">
        <f>+'Categorias-9 feb-Depurado'!H4536</f>
        <v>S-78849</v>
      </c>
      <c r="I4537" s="107">
        <f>+'Categorias-9 feb-Depurado'!R4536</f>
        <v>304711</v>
      </c>
      <c r="J4537" s="108">
        <f t="shared" si="288"/>
        <v>304711</v>
      </c>
      <c r="K4537" s="107">
        <f t="shared" si="289"/>
        <v>3237.2065090479305</v>
      </c>
      <c r="L4537" s="109">
        <f t="shared" si="290"/>
        <v>307948.20650904794</v>
      </c>
      <c r="M4537" s="110">
        <f t="shared" si="291"/>
        <v>2.3476558427565636E-07</v>
      </c>
      <c r="N4537" s="33" t="s">
        <v>4892</v>
      </c>
      <c r="O4537" s="33">
        <f>+'Categorias-9 feb-Depurado'!Y4536</f>
        <v>63.882721678878788</v>
      </c>
      <c r="P4537" s="111">
        <f>+'Categorias-9 feb-Depurado'!AC4536</f>
        <v>44875</v>
      </c>
      <c r="Q4537" s="111">
        <f>+'Categorias-9 feb-Depurado'!AE4536</f>
        <v>44935</v>
      </c>
      <c r="R4537" s="112" t="str">
        <f>+'Categorias-9 feb-Depurado'!AB4536</f>
        <v>Comex</v>
      </c>
    </row>
    <row r="4538" spans="2:18" s="1" customFormat="1" ht="14.5" hidden="1">
      <c r="B4538" s="57" t="str">
        <f>+'Categorias-9 feb-Depurado'!B4537</f>
        <v>SU EXPRESS INTERNACIONAL SAS</v>
      </c>
      <c r="C4538" s="30" t="s">
        <v>4900</v>
      </c>
      <c r="D4538" s="31">
        <v>5</v>
      </c>
      <c r="E4538" s="30" t="str">
        <f>+'Categorias-9 feb-Depurado'!E4537</f>
        <v>830025299-4</v>
      </c>
      <c r="F4538" s="30" t="str">
        <f>+'Categorias-9 feb-Depurado'!F4537</f>
        <v>CL 25 F 84 B 31</v>
      </c>
      <c r="G4538" s="30" t="str">
        <f>+'Categorias-9 feb-Depurado'!G4537</f>
        <v>169</v>
      </c>
      <c r="H4538" s="30" t="str">
        <f>+'Categorias-9 feb-Depurado'!H4537</f>
        <v>S-78854</v>
      </c>
      <c r="I4538" s="107">
        <f>+'Categorias-9 feb-Depurado'!R4537</f>
        <v>490218</v>
      </c>
      <c r="J4538" s="108">
        <f t="shared" si="288"/>
        <v>490218</v>
      </c>
      <c r="K4538" s="107">
        <f t="shared" si="289"/>
        <v>5039.1459134888228</v>
      </c>
      <c r="L4538" s="109">
        <f t="shared" si="290"/>
        <v>495257.14591348881</v>
      </c>
      <c r="M4538" s="110">
        <f t="shared" si="291"/>
        <v>3.7756132612403457E-07</v>
      </c>
      <c r="N4538" s="33" t="s">
        <v>4892</v>
      </c>
      <c r="O4538" s="33">
        <f>+'Categorias-9 feb-Depurado'!Y4537</f>
        <v>102.77430107865027</v>
      </c>
      <c r="P4538" s="111">
        <f>+'Categorias-9 feb-Depurado'!AC4537</f>
        <v>44876</v>
      </c>
      <c r="Q4538" s="111">
        <f>+'Categorias-9 feb-Depurado'!AE4537</f>
        <v>44936</v>
      </c>
      <c r="R4538" s="112" t="str">
        <f>+'Categorias-9 feb-Depurado'!AB4537</f>
        <v>Comex</v>
      </c>
    </row>
    <row r="4539" spans="2:18" s="1" customFormat="1" ht="14.5" hidden="1">
      <c r="B4539" s="57" t="str">
        <f>+'Categorias-9 feb-Depurado'!B4538</f>
        <v>SU EXPRESS INTERNACIONAL SAS</v>
      </c>
      <c r="C4539" s="30" t="s">
        <v>4900</v>
      </c>
      <c r="D4539" s="31">
        <v>5</v>
      </c>
      <c r="E4539" s="30" t="str">
        <f>+'Categorias-9 feb-Depurado'!E4538</f>
        <v>830025299-4</v>
      </c>
      <c r="F4539" s="30" t="str">
        <f>+'Categorias-9 feb-Depurado'!F4538</f>
        <v>CL 25 F 84 B 31</v>
      </c>
      <c r="G4539" s="30" t="str">
        <f>+'Categorias-9 feb-Depurado'!G4538</f>
        <v>169</v>
      </c>
      <c r="H4539" s="30" t="str">
        <f>+'Categorias-9 feb-Depurado'!H4538</f>
        <v>S-78859</v>
      </c>
      <c r="I4539" s="107">
        <f>+'Categorias-9 feb-Depurado'!R4538</f>
        <v>220000</v>
      </c>
      <c r="J4539" s="108">
        <f t="shared" si="288"/>
        <v>220000</v>
      </c>
      <c r="K4539" s="107">
        <f t="shared" si="289"/>
        <v>2261.467553144807</v>
      </c>
      <c r="L4539" s="109">
        <f t="shared" si="290"/>
        <v>222261.46755314482</v>
      </c>
      <c r="M4539" s="110">
        <f t="shared" si="291"/>
        <v>1.694419457206541E-07</v>
      </c>
      <c r="N4539" s="33" t="s">
        <v>4892</v>
      </c>
      <c r="O4539" s="33">
        <f>+'Categorias-9 feb-Depurado'!Y4538</f>
        <v>46.123043701583903</v>
      </c>
      <c r="P4539" s="111">
        <f>+'Categorias-9 feb-Depurado'!AC4538</f>
        <v>44876</v>
      </c>
      <c r="Q4539" s="111">
        <f>+'Categorias-9 feb-Depurado'!AE4538</f>
        <v>44936</v>
      </c>
      <c r="R4539" s="112" t="str">
        <f>+'Categorias-9 feb-Depurado'!AB4538</f>
        <v>Comex</v>
      </c>
    </row>
    <row r="4540" spans="2:18" s="1" customFormat="1" ht="14.5" hidden="1">
      <c r="B4540" s="57" t="str">
        <f>+'Categorias-9 feb-Depurado'!B4539</f>
        <v>SU EXPRESS INTERNACIONAL SAS</v>
      </c>
      <c r="C4540" s="30" t="s">
        <v>4900</v>
      </c>
      <c r="D4540" s="31">
        <v>5</v>
      </c>
      <c r="E4540" s="30" t="str">
        <f>+'Categorias-9 feb-Depurado'!E4539</f>
        <v>830025299-4</v>
      </c>
      <c r="F4540" s="30" t="str">
        <f>+'Categorias-9 feb-Depurado'!F4539</f>
        <v>CL 25 F 84 B 31</v>
      </c>
      <c r="G4540" s="30" t="str">
        <f>+'Categorias-9 feb-Depurado'!G4539</f>
        <v>169</v>
      </c>
      <c r="H4540" s="30" t="str">
        <f>+'Categorias-9 feb-Depurado'!H4539</f>
        <v>S-78863</v>
      </c>
      <c r="I4540" s="107">
        <f>+'Categorias-9 feb-Depurado'!R4539</f>
        <v>532704</v>
      </c>
      <c r="J4540" s="108">
        <f t="shared" si="288"/>
        <v>532704</v>
      </c>
      <c r="K4540" s="107">
        <f t="shared" si="289"/>
        <v>5475.8764155929603</v>
      </c>
      <c r="L4540" s="109">
        <f t="shared" si="290"/>
        <v>538179.87641559297</v>
      </c>
      <c r="M4540" s="110">
        <f t="shared" si="291"/>
        <v>4.1028364660534235E-07</v>
      </c>
      <c r="N4540" s="33" t="s">
        <v>4892</v>
      </c>
      <c r="O4540" s="33">
        <f>+'Categorias-9 feb-Depurado'!Y4539</f>
        <v>111.6814994182207</v>
      </c>
      <c r="P4540" s="111">
        <f>+'Categorias-9 feb-Depurado'!AC4539</f>
        <v>44876</v>
      </c>
      <c r="Q4540" s="111">
        <f>+'Categorias-9 feb-Depurado'!AE4539</f>
        <v>44936</v>
      </c>
      <c r="R4540" s="112" t="str">
        <f>+'Categorias-9 feb-Depurado'!AB4539</f>
        <v>Comex</v>
      </c>
    </row>
    <row r="4541" spans="2:18" s="1" customFormat="1" ht="14.5" hidden="1">
      <c r="B4541" s="57" t="str">
        <f>+'Categorias-9 feb-Depurado'!B4540</f>
        <v>SU EXPRESS INTERNACIONAL SAS</v>
      </c>
      <c r="C4541" s="30" t="s">
        <v>4900</v>
      </c>
      <c r="D4541" s="31">
        <v>5</v>
      </c>
      <c r="E4541" s="30" t="str">
        <f>+'Categorias-9 feb-Depurado'!E4540</f>
        <v>830025299-4</v>
      </c>
      <c r="F4541" s="30" t="str">
        <f>+'Categorias-9 feb-Depurado'!F4540</f>
        <v>CL 25 F 84 B 31</v>
      </c>
      <c r="G4541" s="30" t="str">
        <f>+'Categorias-9 feb-Depurado'!G4540</f>
        <v>169</v>
      </c>
      <c r="H4541" s="30" t="str">
        <f>+'Categorias-9 feb-Depurado'!H4540</f>
        <v>S-78867</v>
      </c>
      <c r="I4541" s="107">
        <f>+'Categorias-9 feb-Depurado'!R4540</f>
        <v>2567000</v>
      </c>
      <c r="J4541" s="108">
        <f t="shared" si="288"/>
        <v>2567000</v>
      </c>
      <c r="K4541" s="107">
        <f t="shared" si="289"/>
        <v>25503.286105915588</v>
      </c>
      <c r="L4541" s="109">
        <f t="shared" si="290"/>
        <v>2592503.2861059154</v>
      </c>
      <c r="M4541" s="110">
        <f t="shared" si="291"/>
        <v>1.9764055637756473E-06</v>
      </c>
      <c r="N4541" s="33" t="s">
        <v>4892</v>
      </c>
      <c r="O4541" s="33">
        <f>+'Categorias-9 feb-Depurado'!Y4540</f>
        <v>538.17205991802678</v>
      </c>
      <c r="P4541" s="111">
        <f>+'Categorias-9 feb-Depurado'!AC4540</f>
        <v>44877</v>
      </c>
      <c r="Q4541" s="111">
        <f>+'Categorias-9 feb-Depurado'!AE4540</f>
        <v>44937</v>
      </c>
      <c r="R4541" s="112" t="str">
        <f>+'Categorias-9 feb-Depurado'!AB4540</f>
        <v>Comex</v>
      </c>
    </row>
    <row r="4542" spans="2:18" s="1" customFormat="1" ht="14.5" hidden="1">
      <c r="B4542" s="57" t="str">
        <f>+'Categorias-9 feb-Depurado'!B4541</f>
        <v>SU EXPRESS INTERNACIONAL SAS</v>
      </c>
      <c r="C4542" s="30" t="s">
        <v>4900</v>
      </c>
      <c r="D4542" s="31">
        <v>5</v>
      </c>
      <c r="E4542" s="30" t="str">
        <f>+'Categorias-9 feb-Depurado'!E4541</f>
        <v>830025299-4</v>
      </c>
      <c r="F4542" s="30" t="str">
        <f>+'Categorias-9 feb-Depurado'!F4541</f>
        <v>CL 25 F 84 B 31</v>
      </c>
      <c r="G4542" s="30" t="str">
        <f>+'Categorias-9 feb-Depurado'!G4541</f>
        <v>169</v>
      </c>
      <c r="H4542" s="30" t="str">
        <f>+'Categorias-9 feb-Depurado'!H4541</f>
        <v>S-78871</v>
      </c>
      <c r="I4542" s="107">
        <f>+'Categorias-9 feb-Depurado'!R4541</f>
        <v>297665</v>
      </c>
      <c r="J4542" s="108">
        <f t="shared" si="288"/>
        <v>297665</v>
      </c>
      <c r="K4542" s="107">
        <f t="shared" si="289"/>
        <v>2547.6719388609904</v>
      </c>
      <c r="L4542" s="109">
        <f t="shared" si="290"/>
        <v>300212.67193886096</v>
      </c>
      <c r="M4542" s="110">
        <f t="shared" si="291"/>
        <v>2.2886836761821456E-07</v>
      </c>
      <c r="N4542" s="33" t="s">
        <v>4892</v>
      </c>
      <c r="O4542" s="33">
        <f>+'Categorias-9 feb-Depurado'!Y4541</f>
        <v>62.405526379236242</v>
      </c>
      <c r="P4542" s="111">
        <f>+'Categorias-9 feb-Depurado'!AC4541</f>
        <v>44881</v>
      </c>
      <c r="Q4542" s="111">
        <f>+'Categorias-9 feb-Depurado'!AE4541</f>
        <v>44941</v>
      </c>
      <c r="R4542" s="112" t="str">
        <f>+'Categorias-9 feb-Depurado'!AB4541</f>
        <v>Comex</v>
      </c>
    </row>
    <row r="4543" spans="2:18" s="1" customFormat="1" ht="14.5" hidden="1">
      <c r="B4543" s="57" t="str">
        <f>+'Categorias-9 feb-Depurado'!B4542</f>
        <v>SU EXPRESS INTERNACIONAL SAS</v>
      </c>
      <c r="C4543" s="30" t="s">
        <v>4900</v>
      </c>
      <c r="D4543" s="31">
        <v>5</v>
      </c>
      <c r="E4543" s="30" t="str">
        <f>+'Categorias-9 feb-Depurado'!E4542</f>
        <v>830025299-4</v>
      </c>
      <c r="F4543" s="30" t="str">
        <f>+'Categorias-9 feb-Depurado'!F4542</f>
        <v>CL 25 F 84 B 31</v>
      </c>
      <c r="G4543" s="30" t="str">
        <f>+'Categorias-9 feb-Depurado'!G4542</f>
        <v>169</v>
      </c>
      <c r="H4543" s="30" t="str">
        <f>+'Categorias-9 feb-Depurado'!H4542</f>
        <v>S-78874</v>
      </c>
      <c r="I4543" s="107">
        <f>+'Categorias-9 feb-Depurado'!R4542</f>
        <v>2825000</v>
      </c>
      <c r="J4543" s="108">
        <f t="shared" si="288"/>
        <v>2825000</v>
      </c>
      <c r="K4543" s="107">
        <f t="shared" si="289"/>
        <v>24178.768841759353</v>
      </c>
      <c r="L4543" s="109">
        <f t="shared" si="290"/>
        <v>2849178.7688417593</v>
      </c>
      <c r="M4543" s="110">
        <f t="shared" si="291"/>
        <v>2.1720831757897506E-06</v>
      </c>
      <c r="N4543" s="33" t="s">
        <v>4892</v>
      </c>
      <c r="O4543" s="33">
        <f>+'Categorias-9 feb-Depurado'!Y4542</f>
        <v>592.26181116806606</v>
      </c>
      <c r="P4543" s="111">
        <f>+'Categorias-9 feb-Depurado'!AC4542</f>
        <v>44881</v>
      </c>
      <c r="Q4543" s="111">
        <f>+'Categorias-9 feb-Depurado'!AE4542</f>
        <v>44941</v>
      </c>
      <c r="R4543" s="112" t="str">
        <f>+'Categorias-9 feb-Depurado'!AB4542</f>
        <v>Comex</v>
      </c>
    </row>
    <row r="4544" spans="2:18" s="1" customFormat="1" ht="14.5" hidden="1">
      <c r="B4544" s="57" t="str">
        <f>+'Categorias-9 feb-Depurado'!B4543</f>
        <v>SU EXPRESS INTERNACIONAL SAS</v>
      </c>
      <c r="C4544" s="30" t="s">
        <v>4900</v>
      </c>
      <c r="D4544" s="31">
        <v>5</v>
      </c>
      <c r="E4544" s="30" t="str">
        <f>+'Categorias-9 feb-Depurado'!E4543</f>
        <v>830025299-4</v>
      </c>
      <c r="F4544" s="30" t="str">
        <f>+'Categorias-9 feb-Depurado'!F4543</f>
        <v>CL 25 F 84 B 31</v>
      </c>
      <c r="G4544" s="30" t="str">
        <f>+'Categorias-9 feb-Depurado'!G4543</f>
        <v>169</v>
      </c>
      <c r="H4544" s="30" t="str">
        <f>+'Categorias-9 feb-Depurado'!H4543</f>
        <v>S-78872</v>
      </c>
      <c r="I4544" s="107">
        <f>+'Categorias-9 feb-Depurado'!R4543</f>
        <v>441697</v>
      </c>
      <c r="J4544" s="108">
        <f t="shared" si="288"/>
        <v>441697</v>
      </c>
      <c r="K4544" s="107">
        <f t="shared" si="289"/>
        <v>3780.421118972949</v>
      </c>
      <c r="L4544" s="109">
        <f t="shared" si="290"/>
        <v>445477.42111897294</v>
      </c>
      <c r="M4544" s="110">
        <f t="shared" si="291"/>
        <v>3.3961154778647984E-07</v>
      </c>
      <c r="N4544" s="33" t="s">
        <v>4892</v>
      </c>
      <c r="O4544" s="33">
        <f>+'Categorias-9 feb-Depurado'!Y4543</f>
        <v>92.601863790265938</v>
      </c>
      <c r="P4544" s="111">
        <f>+'Categorias-9 feb-Depurado'!AC4543</f>
        <v>44881</v>
      </c>
      <c r="Q4544" s="111">
        <f>+'Categorias-9 feb-Depurado'!AE4543</f>
        <v>44941</v>
      </c>
      <c r="R4544" s="112" t="str">
        <f>+'Categorias-9 feb-Depurado'!AB4543</f>
        <v>Comex</v>
      </c>
    </row>
    <row r="4545" spans="2:18" s="1" customFormat="1" ht="14.5" hidden="1">
      <c r="B4545" s="57" t="str">
        <f>+'Categorias-9 feb-Depurado'!B4544</f>
        <v>SU EXPRESS INTERNACIONAL SAS</v>
      </c>
      <c r="C4545" s="30" t="s">
        <v>4900</v>
      </c>
      <c r="D4545" s="31">
        <v>5</v>
      </c>
      <c r="E4545" s="30" t="str">
        <f>+'Categorias-9 feb-Depurado'!E4544</f>
        <v>830025299-4</v>
      </c>
      <c r="F4545" s="30" t="str">
        <f>+'Categorias-9 feb-Depurado'!F4544</f>
        <v>CL 25 F 84 B 31</v>
      </c>
      <c r="G4545" s="30" t="str">
        <f>+'Categorias-9 feb-Depurado'!G4544</f>
        <v>169</v>
      </c>
      <c r="H4545" s="30" t="str">
        <f>+'Categorias-9 feb-Depurado'!H4544</f>
        <v>S-78881</v>
      </c>
      <c r="I4545" s="107">
        <f>+'Categorias-9 feb-Depurado'!R4544</f>
        <v>545631</v>
      </c>
      <c r="J4545" s="108">
        <f t="shared" si="288"/>
        <v>545631</v>
      </c>
      <c r="K4545" s="107">
        <f t="shared" si="289"/>
        <v>4482.4130403468307</v>
      </c>
      <c r="L4545" s="109">
        <f t="shared" si="290"/>
        <v>550113.41304034682</v>
      </c>
      <c r="M4545" s="110">
        <f t="shared" si="291"/>
        <v>4.1938122742889867E-07</v>
      </c>
      <c r="N4545" s="33" t="s">
        <v>4892</v>
      </c>
      <c r="O4545" s="33">
        <f>+'Categorias-9 feb-Depurado'!Y4544</f>
        <v>114.39164753608603</v>
      </c>
      <c r="P4545" s="111">
        <f>+'Categorias-9 feb-Depurado'!AC4544</f>
        <v>44882</v>
      </c>
      <c r="Q4545" s="111">
        <f>+'Categorias-9 feb-Depurado'!AE4544</f>
        <v>44942</v>
      </c>
      <c r="R4545" s="112" t="str">
        <f>+'Categorias-9 feb-Depurado'!AB4544</f>
        <v>Comex</v>
      </c>
    </row>
    <row r="4546" spans="2:18" s="1" customFormat="1" ht="14.5" hidden="1">
      <c r="B4546" s="57" t="str">
        <f>+'Categorias-9 feb-Depurado'!B4545</f>
        <v>SU EXPRESS INTERNACIONAL SAS</v>
      </c>
      <c r="C4546" s="30" t="s">
        <v>4900</v>
      </c>
      <c r="D4546" s="31">
        <v>5</v>
      </c>
      <c r="E4546" s="30" t="str">
        <f>+'Categorias-9 feb-Depurado'!E4545</f>
        <v>830025299-4</v>
      </c>
      <c r="F4546" s="30" t="str">
        <f>+'Categorias-9 feb-Depurado'!F4545</f>
        <v>CL 25 F 84 B 31</v>
      </c>
      <c r="G4546" s="30" t="str">
        <f>+'Categorias-9 feb-Depurado'!G4545</f>
        <v>169</v>
      </c>
      <c r="H4546" s="30" t="str">
        <f>+'Categorias-9 feb-Depurado'!H4545</f>
        <v>S-78883</v>
      </c>
      <c r="I4546" s="107">
        <f>+'Categorias-9 feb-Depurado'!R4545</f>
        <v>2201000</v>
      </c>
      <c r="J4546" s="108">
        <f t="shared" si="288"/>
        <v>2201000</v>
      </c>
      <c r="K4546" s="107">
        <f t="shared" si="289"/>
        <v>18081.43434262968</v>
      </c>
      <c r="L4546" s="109">
        <f t="shared" si="290"/>
        <v>2219081.4343426297</v>
      </c>
      <c r="M4546" s="110">
        <f t="shared" si="291"/>
        <v>1.6917258762258854E-06</v>
      </c>
      <c r="N4546" s="33" t="s">
        <v>4892</v>
      </c>
      <c r="O4546" s="33">
        <f>+'Categorias-9 feb-Depurado'!Y4545</f>
        <v>461.44008721448262</v>
      </c>
      <c r="P4546" s="111">
        <f>+'Categorias-9 feb-Depurado'!AC4545</f>
        <v>44882</v>
      </c>
      <c r="Q4546" s="111">
        <f>+'Categorias-9 feb-Depurado'!AE4545</f>
        <v>44942</v>
      </c>
      <c r="R4546" s="112" t="str">
        <f>+'Categorias-9 feb-Depurado'!AB4545</f>
        <v>Comex</v>
      </c>
    </row>
    <row r="4547" spans="2:18" s="1" customFormat="1" ht="14.5" hidden="1">
      <c r="B4547" s="57" t="str">
        <f>+'Categorias-9 feb-Depurado'!B4546</f>
        <v>SU EXPRESS INTERNACIONAL SAS</v>
      </c>
      <c r="C4547" s="30" t="s">
        <v>4900</v>
      </c>
      <c r="D4547" s="31">
        <v>5</v>
      </c>
      <c r="E4547" s="30" t="str">
        <f>+'Categorias-9 feb-Depurado'!E4546</f>
        <v>830025299-4</v>
      </c>
      <c r="F4547" s="30" t="str">
        <f>+'Categorias-9 feb-Depurado'!F4546</f>
        <v>CL 25 F 84 B 31</v>
      </c>
      <c r="G4547" s="30" t="str">
        <f>+'Categorias-9 feb-Depurado'!G4546</f>
        <v>169</v>
      </c>
      <c r="H4547" s="30" t="str">
        <f>+'Categorias-9 feb-Depurado'!H4546</f>
        <v>S-78878</v>
      </c>
      <c r="I4547" s="107">
        <f>+'Categorias-9 feb-Depurado'!R4546</f>
        <v>835332</v>
      </c>
      <c r="J4547" s="108">
        <f t="shared" si="288"/>
        <v>835332</v>
      </c>
      <c r="K4547" s="107">
        <f t="shared" si="289"/>
        <v>6862.335625759898</v>
      </c>
      <c r="L4547" s="109">
        <f t="shared" si="290"/>
        <v>842194.33562575991</v>
      </c>
      <c r="M4547" s="110">
        <f t="shared" si="291"/>
        <v>6.4205032241686564E-07</v>
      </c>
      <c r="N4547" s="33" t="s">
        <v>4892</v>
      </c>
      <c r="O4547" s="33">
        <f>+'Categorias-9 feb-Depurado'!Y4546</f>
        <v>175.12751973332493</v>
      </c>
      <c r="P4547" s="111">
        <f>+'Categorias-9 feb-Depurado'!AC4546</f>
        <v>44882</v>
      </c>
      <c r="Q4547" s="111">
        <f>+'Categorias-9 feb-Depurado'!AE4546</f>
        <v>44942</v>
      </c>
      <c r="R4547" s="112" t="str">
        <f>+'Categorias-9 feb-Depurado'!AB4546</f>
        <v>Comex</v>
      </c>
    </row>
    <row r="4548" spans="2:18" s="1" customFormat="1" ht="14.5" hidden="1">
      <c r="B4548" s="57" t="str">
        <f>+'Categorias-9 feb-Depurado'!B4547</f>
        <v>SU EXPRESS INTERNACIONAL SAS</v>
      </c>
      <c r="C4548" s="30" t="s">
        <v>4900</v>
      </c>
      <c r="D4548" s="31">
        <v>5</v>
      </c>
      <c r="E4548" s="30" t="str">
        <f>+'Categorias-9 feb-Depurado'!E4547</f>
        <v>830025299-4</v>
      </c>
      <c r="F4548" s="30" t="str">
        <f>+'Categorias-9 feb-Depurado'!F4547</f>
        <v>CL 25 F 84 B 31</v>
      </c>
      <c r="G4548" s="30" t="str">
        <f>+'Categorias-9 feb-Depurado'!G4547</f>
        <v>169</v>
      </c>
      <c r="H4548" s="30" t="str">
        <f>+'Categorias-9 feb-Depurado'!H4547</f>
        <v>S-78897</v>
      </c>
      <c r="I4548" s="107">
        <f>+'Categorias-9 feb-Depurado'!R4547</f>
        <v>553602</v>
      </c>
      <c r="J4548" s="108">
        <f t="shared" si="288"/>
        <v>553602</v>
      </c>
      <c r="K4548" s="107">
        <f t="shared" si="289"/>
        <v>4167.4815164773754</v>
      </c>
      <c r="L4548" s="109">
        <f t="shared" si="290"/>
        <v>557769.48151647742</v>
      </c>
      <c r="M4548" s="110">
        <f t="shared" si="291"/>
        <v>4.2521786278205972E-07</v>
      </c>
      <c r="N4548" s="33" t="s">
        <v>4892</v>
      </c>
      <c r="O4548" s="33">
        <f>+'Categorias-9 feb-Depurado'!Y4547</f>
        <v>116.06276926947388</v>
      </c>
      <c r="P4548" s="111">
        <f>+'Categorias-9 feb-Depurado'!AC4547</f>
        <v>44884</v>
      </c>
      <c r="Q4548" s="111">
        <f>+'Categorias-9 feb-Depurado'!AE4547</f>
        <v>44944</v>
      </c>
      <c r="R4548" s="112" t="str">
        <f>+'Categorias-9 feb-Depurado'!AB4547</f>
        <v>Comex</v>
      </c>
    </row>
    <row r="4549" spans="2:18" s="1" customFormat="1" ht="14.5" hidden="1">
      <c r="B4549" s="57" t="str">
        <f>+'Categorias-9 feb-Depurado'!B4548</f>
        <v>SU EXPRESS INTERNACIONAL SAS</v>
      </c>
      <c r="C4549" s="30" t="s">
        <v>4900</v>
      </c>
      <c r="D4549" s="31">
        <v>5</v>
      </c>
      <c r="E4549" s="30" t="str">
        <f>+'Categorias-9 feb-Depurado'!E4548</f>
        <v>830025299-4</v>
      </c>
      <c r="F4549" s="30" t="str">
        <f>+'Categorias-9 feb-Depurado'!F4548</f>
        <v>CL 25 F 84 B 31</v>
      </c>
      <c r="G4549" s="30" t="str">
        <f>+'Categorias-9 feb-Depurado'!G4548</f>
        <v>169</v>
      </c>
      <c r="H4549" s="30" t="str">
        <f>+'Categorias-9 feb-Depurado'!H4548</f>
        <v>S-78899</v>
      </c>
      <c r="I4549" s="107">
        <f>+'Categorias-9 feb-Depurado'!R4548</f>
        <v>718722</v>
      </c>
      <c r="J4549" s="108">
        <f t="shared" si="288"/>
        <v>718722</v>
      </c>
      <c r="K4549" s="107">
        <f t="shared" si="289"/>
        <v>4670.3083732013738</v>
      </c>
      <c r="L4549" s="109">
        <f t="shared" si="290"/>
        <v>723392.30837320141</v>
      </c>
      <c r="M4549" s="110">
        <f t="shared" si="291"/>
        <v>5.5148110736199605E-07</v>
      </c>
      <c r="N4549" s="33" t="s">
        <v>4892</v>
      </c>
      <c r="O4549" s="33">
        <f>+'Categorias-9 feb-Depurado'!Y4548</f>
        <v>150.68021006949903</v>
      </c>
      <c r="P4549" s="111">
        <f>+'Categorias-9 feb-Depurado'!AC4548</f>
        <v>44887</v>
      </c>
      <c r="Q4549" s="111">
        <f>+'Categorias-9 feb-Depurado'!AE4548</f>
        <v>44947</v>
      </c>
      <c r="R4549" s="112" t="str">
        <f>+'Categorias-9 feb-Depurado'!AB4548</f>
        <v>Comex</v>
      </c>
    </row>
    <row r="4550" spans="2:18" s="1" customFormat="1" ht="14.5" hidden="1">
      <c r="B4550" s="57" t="str">
        <f>+'Categorias-9 feb-Depurado'!B4549</f>
        <v>SU EXPRESS INTERNACIONAL SAS</v>
      </c>
      <c r="C4550" s="30" t="s">
        <v>4900</v>
      </c>
      <c r="D4550" s="31">
        <v>5</v>
      </c>
      <c r="E4550" s="30" t="str">
        <f>+'Categorias-9 feb-Depurado'!E4549</f>
        <v>830025299-4</v>
      </c>
      <c r="F4550" s="30" t="str">
        <f>+'Categorias-9 feb-Depurado'!F4549</f>
        <v>CL 25 F 84 B 31</v>
      </c>
      <c r="G4550" s="30" t="str">
        <f>+'Categorias-9 feb-Depurado'!G4549</f>
        <v>169</v>
      </c>
      <c r="H4550" s="30" t="str">
        <f>+'Categorias-9 feb-Depurado'!H4549</f>
        <v>S-78903</v>
      </c>
      <c r="I4550" s="107">
        <f>+'Categorias-9 feb-Depurado'!R4549</f>
        <v>304688</v>
      </c>
      <c r="J4550" s="108">
        <f t="shared" si="288"/>
        <v>304688</v>
      </c>
      <c r="K4550" s="107">
        <f t="shared" si="289"/>
        <v>1875.3605242241351</v>
      </c>
      <c r="L4550" s="109">
        <f t="shared" si="290"/>
        <v>306563.36052422412</v>
      </c>
      <c r="M4550" s="110">
        <f t="shared" si="291"/>
        <v>2.3370984123222541E-07</v>
      </c>
      <c r="N4550" s="33" t="s">
        <v>4892</v>
      </c>
      <c r="O4550" s="33">
        <f>+'Categorias-9 feb-Depurado'!Y4549</f>
        <v>63.877899724309984</v>
      </c>
      <c r="P4550" s="111">
        <f>+'Categorias-9 feb-Depurado'!AC4549</f>
        <v>44888</v>
      </c>
      <c r="Q4550" s="111">
        <f>+'Categorias-9 feb-Depurado'!AE4549</f>
        <v>44948</v>
      </c>
      <c r="R4550" s="112" t="str">
        <f>+'Categorias-9 feb-Depurado'!AB4549</f>
        <v>Comex</v>
      </c>
    </row>
    <row r="4551" spans="2:18" s="1" customFormat="1" ht="14.5" hidden="1">
      <c r="B4551" s="57" t="str">
        <f>+'Categorias-9 feb-Depurado'!B4550</f>
        <v>SU EXPRESS INTERNACIONAL SAS</v>
      </c>
      <c r="C4551" s="30" t="s">
        <v>4900</v>
      </c>
      <c r="D4551" s="31">
        <v>5</v>
      </c>
      <c r="E4551" s="30" t="str">
        <f>+'Categorias-9 feb-Depurado'!E4550</f>
        <v>830025299-4</v>
      </c>
      <c r="F4551" s="30" t="str">
        <f>+'Categorias-9 feb-Depurado'!F4550</f>
        <v>CL 25 F 84 B 31</v>
      </c>
      <c r="G4551" s="30" t="str">
        <f>+'Categorias-9 feb-Depurado'!G4550</f>
        <v>169</v>
      </c>
      <c r="H4551" s="30" t="str">
        <f>+'Categorias-9 feb-Depurado'!H4550</f>
        <v>S-78909</v>
      </c>
      <c r="I4551" s="107">
        <f>+'Categorias-9 feb-Depurado'!R4550</f>
        <v>2757000</v>
      </c>
      <c r="J4551" s="108">
        <f t="shared" si="288"/>
        <v>2757000</v>
      </c>
      <c r="K4551" s="107">
        <f t="shared" si="289"/>
        <v>16023.910248500577</v>
      </c>
      <c r="L4551" s="109">
        <f t="shared" si="290"/>
        <v>2773023.9102485008</v>
      </c>
      <c r="M4551" s="110">
        <f t="shared" si="291"/>
        <v>2.1140262055097466E-06</v>
      </c>
      <c r="N4551" s="33" t="s">
        <v>4892</v>
      </c>
      <c r="O4551" s="33">
        <f>+'Categorias-9 feb-Depurado'!Y4550</f>
        <v>578.00559766030369</v>
      </c>
      <c r="P4551" s="111">
        <f>+'Categorias-9 feb-Depurado'!AC4550</f>
        <v>44889</v>
      </c>
      <c r="Q4551" s="111">
        <f>+'Categorias-9 feb-Depurado'!AE4550</f>
        <v>44949</v>
      </c>
      <c r="R4551" s="112" t="str">
        <f>+'Categorias-9 feb-Depurado'!AB4550</f>
        <v>Comex</v>
      </c>
    </row>
    <row r="4552" spans="2:18" s="1" customFormat="1" ht="14.5" hidden="1">
      <c r="B4552" s="57" t="str">
        <f>+'Categorias-9 feb-Depurado'!B4551</f>
        <v>SU EXPRESS INTERNACIONAL SAS</v>
      </c>
      <c r="C4552" s="30" t="s">
        <v>4900</v>
      </c>
      <c r="D4552" s="31">
        <v>5</v>
      </c>
      <c r="E4552" s="30" t="str">
        <f>+'Categorias-9 feb-Depurado'!E4551</f>
        <v>830025299-4</v>
      </c>
      <c r="F4552" s="30" t="str">
        <f>+'Categorias-9 feb-Depurado'!F4551</f>
        <v>CL 25 F 84 B 31</v>
      </c>
      <c r="G4552" s="30" t="str">
        <f>+'Categorias-9 feb-Depurado'!G4551</f>
        <v>169</v>
      </c>
      <c r="H4552" s="30" t="str">
        <f>+'Categorias-9 feb-Depurado'!H4551</f>
        <v>S-78912</v>
      </c>
      <c r="I4552" s="107">
        <f>+'Categorias-9 feb-Depurado'!R4551</f>
        <v>609457</v>
      </c>
      <c r="J4552" s="108">
        <f t="shared" si="288"/>
        <v>609457</v>
      </c>
      <c r="K4552" s="107">
        <f t="shared" si="289"/>
        <v>3124.4167717602591</v>
      </c>
      <c r="L4552" s="109">
        <f t="shared" si="290"/>
        <v>612581.41677176021</v>
      </c>
      <c r="M4552" s="110">
        <f t="shared" si="291"/>
        <v>4.6700396750193841E-07</v>
      </c>
      <c r="N4552" s="33" t="s">
        <v>4892</v>
      </c>
      <c r="O4552" s="33">
        <f>+'Categorias-9 feb-Depurado'!Y4551</f>
        <v>127.7727811147101</v>
      </c>
      <c r="P4552" s="111">
        <f>+'Categorias-9 feb-Depurado'!AC4551</f>
        <v>44891</v>
      </c>
      <c r="Q4552" s="111">
        <f>+'Categorias-9 feb-Depurado'!AE4551</f>
        <v>44951</v>
      </c>
      <c r="R4552" s="112" t="str">
        <f>+'Categorias-9 feb-Depurado'!AB4551</f>
        <v>Comex</v>
      </c>
    </row>
    <row r="4553" spans="2:18" s="1" customFormat="1" ht="14.5" hidden="1">
      <c r="B4553" s="57" t="str">
        <f>+'Categorias-9 feb-Depurado'!B4552</f>
        <v>SU EXPRESS INTERNACIONAL SAS</v>
      </c>
      <c r="C4553" s="30" t="s">
        <v>4900</v>
      </c>
      <c r="D4553" s="31">
        <v>5</v>
      </c>
      <c r="E4553" s="30" t="str">
        <f>+'Categorias-9 feb-Depurado'!E4552</f>
        <v>830025299-4</v>
      </c>
      <c r="F4553" s="30" t="str">
        <f>+'Categorias-9 feb-Depurado'!F4552</f>
        <v>CL 25 F 84 B 31</v>
      </c>
      <c r="G4553" s="30" t="str">
        <f>+'Categorias-9 feb-Depurado'!G4552</f>
        <v>169</v>
      </c>
      <c r="H4553" s="30" t="str">
        <f>+'Categorias-9 feb-Depurado'!H4552</f>
        <v>S-78919</v>
      </c>
      <c r="I4553" s="107">
        <f>+'Categorias-9 feb-Depurado'!R4552</f>
        <v>374000</v>
      </c>
      <c r="J4553" s="108">
        <f t="shared" si="288"/>
        <v>374000</v>
      </c>
      <c r="K4553" s="107">
        <f t="shared" si="289"/>
        <v>1533.0814714840649</v>
      </c>
      <c r="L4553" s="109">
        <f t="shared" si="290"/>
        <v>375533.08147148404</v>
      </c>
      <c r="M4553" s="110">
        <f t="shared" si="291"/>
        <v>2.8628919221810853E-07</v>
      </c>
      <c r="N4553" s="33" t="s">
        <v>4892</v>
      </c>
      <c r="O4553" s="33">
        <f>+'Categorias-9 feb-Depurado'!Y4552</f>
        <v>78.40917429269264</v>
      </c>
      <c r="P4553" s="111">
        <f>+'Categorias-9 feb-Depurado'!AC4552</f>
        <v>44894</v>
      </c>
      <c r="Q4553" s="111">
        <f>+'Categorias-9 feb-Depurado'!AE4552</f>
        <v>44954</v>
      </c>
      <c r="R4553" s="112" t="str">
        <f>+'Categorias-9 feb-Depurado'!AB4552</f>
        <v>Comex</v>
      </c>
    </row>
    <row r="4554" spans="2:18" s="1" customFormat="1" ht="14.5" hidden="1">
      <c r="B4554" s="57" t="str">
        <f>+'Categorias-9 feb-Depurado'!B4553</f>
        <v>SU EXPRESS INTERNACIONAL SAS</v>
      </c>
      <c r="C4554" s="30" t="s">
        <v>4900</v>
      </c>
      <c r="D4554" s="31">
        <v>5</v>
      </c>
      <c r="E4554" s="30" t="str">
        <f>+'Categorias-9 feb-Depurado'!E4553</f>
        <v>830025299-4</v>
      </c>
      <c r="F4554" s="30" t="str">
        <f>+'Categorias-9 feb-Depurado'!F4553</f>
        <v>CL 25 F 84 B 31</v>
      </c>
      <c r="G4554" s="30" t="str">
        <f>+'Categorias-9 feb-Depurado'!G4553</f>
        <v>169</v>
      </c>
      <c r="H4554" s="30" t="str">
        <f>+'Categorias-9 feb-Depurado'!H4553</f>
        <v>S-78916</v>
      </c>
      <c r="I4554" s="107">
        <f>+'Categorias-9 feb-Depurado'!R4553</f>
        <v>985933</v>
      </c>
      <c r="J4554" s="108">
        <f t="shared" si="288"/>
        <v>985933</v>
      </c>
      <c r="K4554" s="107">
        <f t="shared" si="289"/>
        <v>4041.4856000660388</v>
      </c>
      <c r="L4554" s="109">
        <f t="shared" si="290"/>
        <v>989974.48560006602</v>
      </c>
      <c r="M4554" s="110">
        <f t="shared" si="291"/>
        <v>7.54711128746461E-07</v>
      </c>
      <c r="N4554" s="33" t="s">
        <v>4892</v>
      </c>
      <c r="O4554" s="33">
        <f>+'Categorias-9 feb-Depurado'!Y4553</f>
        <v>206.7010492992442</v>
      </c>
      <c r="P4554" s="111">
        <f>+'Categorias-9 feb-Depurado'!AC4553</f>
        <v>44894</v>
      </c>
      <c r="Q4554" s="111">
        <f>+'Categorias-9 feb-Depurado'!AE4553</f>
        <v>44954</v>
      </c>
      <c r="R4554" s="112" t="str">
        <f>+'Categorias-9 feb-Depurado'!AB4553</f>
        <v>Comex</v>
      </c>
    </row>
    <row r="4555" spans="2:18" s="1" customFormat="1" ht="14.5" hidden="1">
      <c r="B4555" s="57" t="str">
        <f>+'Categorias-9 feb-Depurado'!B4554</f>
        <v>SU EXPRESS INTERNACIONAL SAS</v>
      </c>
      <c r="C4555" s="30" t="s">
        <v>4900</v>
      </c>
      <c r="D4555" s="31">
        <v>5</v>
      </c>
      <c r="E4555" s="30" t="str">
        <f>+'Categorias-9 feb-Depurado'!E4554</f>
        <v>830025299-4</v>
      </c>
      <c r="F4555" s="30" t="str">
        <f>+'Categorias-9 feb-Depurado'!F4554</f>
        <v>CL 25 F 84 B 31</v>
      </c>
      <c r="G4555" s="30" t="str">
        <f>+'Categorias-9 feb-Depurado'!G4554</f>
        <v>169</v>
      </c>
      <c r="H4555" s="30" t="str">
        <f>+'Categorias-9 feb-Depurado'!H4554</f>
        <v>S-78915</v>
      </c>
      <c r="I4555" s="107">
        <f>+'Categorias-9 feb-Depurado'!R4554</f>
        <v>494806</v>
      </c>
      <c r="J4555" s="108">
        <f t="shared" si="288"/>
        <v>494806</v>
      </c>
      <c r="K4555" s="107">
        <f t="shared" si="289"/>
        <v>2028.2831833666958</v>
      </c>
      <c r="L4555" s="109">
        <f t="shared" si="290"/>
        <v>496834.2831833667</v>
      </c>
      <c r="M4555" s="110">
        <f t="shared" si="291"/>
        <v>3.7876366322105192E-07</v>
      </c>
      <c r="N4555" s="33" t="s">
        <v>4892</v>
      </c>
      <c r="O4555" s="33">
        <f>+'Categorias-9 feb-Depurado'!Y4554</f>
        <v>103.73617619002694</v>
      </c>
      <c r="P4555" s="111">
        <f>+'Categorias-9 feb-Depurado'!AC4554</f>
        <v>44894</v>
      </c>
      <c r="Q4555" s="111">
        <f>+'Categorias-9 feb-Depurado'!AE4554</f>
        <v>44954</v>
      </c>
      <c r="R4555" s="112" t="str">
        <f>+'Categorias-9 feb-Depurado'!AB4554</f>
        <v>Comex</v>
      </c>
    </row>
    <row r="4556" spans="2:18" s="1" customFormat="1" ht="14.5" hidden="1">
      <c r="B4556" s="57" t="str">
        <f>+'Categorias-9 feb-Depurado'!B4555</f>
        <v>SU EXPRESS INTERNACIONAL SAS</v>
      </c>
      <c r="C4556" s="30" t="s">
        <v>4900</v>
      </c>
      <c r="D4556" s="31">
        <v>5</v>
      </c>
      <c r="E4556" s="30" t="str">
        <f>+'Categorias-9 feb-Depurado'!E4555</f>
        <v>830025299-4</v>
      </c>
      <c r="F4556" s="30" t="str">
        <f>+'Categorias-9 feb-Depurado'!F4555</f>
        <v>CL 25 F 84 B 31</v>
      </c>
      <c r="G4556" s="30" t="str">
        <f>+'Categorias-9 feb-Depurado'!G4555</f>
        <v>169</v>
      </c>
      <c r="H4556" s="30" t="str">
        <f>+'Categorias-9 feb-Depurado'!H4555</f>
        <v>S-78922</v>
      </c>
      <c r="I4556" s="107">
        <f>+'Categorias-9 feb-Depurado'!R4555</f>
        <v>1248000</v>
      </c>
      <c r="J4556" s="108">
        <f t="shared" si="288"/>
        <v>1248000</v>
      </c>
      <c r="K4556" s="107">
        <f t="shared" si="289"/>
        <v>4688.6259167435401</v>
      </c>
      <c r="L4556" s="109">
        <f t="shared" si="290"/>
        <v>1252688.6259167437</v>
      </c>
      <c r="M4556" s="110">
        <f t="shared" si="291"/>
        <v>9.5499233625240386E-07</v>
      </c>
      <c r="N4556" s="33" t="s">
        <v>4892</v>
      </c>
      <c r="O4556" s="33">
        <f>+'Categorias-9 feb-Depurado'!Y4555</f>
        <v>261.64344790716689</v>
      </c>
      <c r="P4556" s="111">
        <f>+'Categorias-9 feb-Depurado'!AC4555</f>
        <v>44895</v>
      </c>
      <c r="Q4556" s="111">
        <f>+'Categorias-9 feb-Depurado'!AE4555</f>
        <v>44955</v>
      </c>
      <c r="R4556" s="112" t="str">
        <f>+'Categorias-9 feb-Depurado'!AB4555</f>
        <v>Comex</v>
      </c>
    </row>
    <row r="4557" spans="2:18" s="1" customFormat="1" ht="14.5" hidden="1">
      <c r="B4557" s="57" t="str">
        <f>+'Categorias-9 feb-Depurado'!B4556</f>
        <v>SU EXPRESS INTERNACIONAL SAS</v>
      </c>
      <c r="C4557" s="30" t="s">
        <v>4900</v>
      </c>
      <c r="D4557" s="31">
        <v>5</v>
      </c>
      <c r="E4557" s="30" t="str">
        <f>+'Categorias-9 feb-Depurado'!E4556</f>
        <v>830025299-4</v>
      </c>
      <c r="F4557" s="30" t="str">
        <f>+'Categorias-9 feb-Depurado'!F4556</f>
        <v>CL 25 F 84 B 31</v>
      </c>
      <c r="G4557" s="30" t="str">
        <f>+'Categorias-9 feb-Depurado'!G4556</f>
        <v>169</v>
      </c>
      <c r="H4557" s="30" t="str">
        <f>+'Categorias-9 feb-Depurado'!H4556</f>
        <v>S-78928</v>
      </c>
      <c r="I4557" s="107">
        <f>+'Categorias-9 feb-Depurado'!R4556</f>
        <v>1634000</v>
      </c>
      <c r="J4557" s="108">
        <f t="shared" si="288"/>
        <v>1634000</v>
      </c>
      <c r="K4557" s="107">
        <f t="shared" si="289"/>
        <v>5579.7699854060402</v>
      </c>
      <c r="L4557" s="109">
        <f t="shared" si="290"/>
        <v>1639579.769985406</v>
      </c>
      <c r="M4557" s="110">
        <f t="shared" si="291"/>
        <v>1.2499403942976388E-06</v>
      </c>
      <c r="N4557" s="33" t="s">
        <v>4892</v>
      </c>
      <c r="O4557" s="33">
        <f>+'Categorias-9 feb-Depurado'!Y4556</f>
        <v>342.56842458358227</v>
      </c>
      <c r="P4557" s="111">
        <f>+'Categorias-9 feb-Depurado'!AC4556</f>
        <v>44896</v>
      </c>
      <c r="Q4557" s="111">
        <f>+'Categorias-9 feb-Depurado'!AE4556</f>
        <v>44956</v>
      </c>
      <c r="R4557" s="112" t="str">
        <f>+'Categorias-9 feb-Depurado'!AB4556</f>
        <v>Comex</v>
      </c>
    </row>
    <row r="4558" spans="2:18" s="1" customFormat="1" ht="14.5" hidden="1">
      <c r="B4558" s="57" t="str">
        <f>+'Categorias-9 feb-Depurado'!B4557</f>
        <v>SU EXPRESS INTERNACIONAL SAS</v>
      </c>
      <c r="C4558" s="30" t="s">
        <v>4900</v>
      </c>
      <c r="D4558" s="31">
        <v>5</v>
      </c>
      <c r="E4558" s="30" t="str">
        <f>+'Categorias-9 feb-Depurado'!E4557</f>
        <v>830025299-4</v>
      </c>
      <c r="F4558" s="30" t="str">
        <f>+'Categorias-9 feb-Depurado'!F4557</f>
        <v>CL 25 F 84 B 31</v>
      </c>
      <c r="G4558" s="30" t="str">
        <f>+'Categorias-9 feb-Depurado'!G4557</f>
        <v>169</v>
      </c>
      <c r="H4558" s="30" t="str">
        <f>+'Categorias-9 feb-Depurado'!H4557</f>
        <v>S-78927</v>
      </c>
      <c r="I4558" s="107">
        <f>+'Categorias-9 feb-Depurado'!R4557</f>
        <v>491189</v>
      </c>
      <c r="J4558" s="108">
        <f t="shared" si="288"/>
        <v>491189</v>
      </c>
      <c r="K4558" s="107">
        <f t="shared" si="289"/>
        <v>1677.3082248235053</v>
      </c>
      <c r="L4558" s="109">
        <f t="shared" si="290"/>
        <v>492866.3082248235</v>
      </c>
      <c r="M4558" s="110">
        <f t="shared" si="291"/>
        <v>3.7573866115952443E-07</v>
      </c>
      <c r="N4558" s="33" t="s">
        <v>4892</v>
      </c>
      <c r="O4558" s="33">
        <f>+'Categorias-9 feb-Depurado'!Y4557</f>
        <v>102.97787142153317</v>
      </c>
      <c r="P4558" s="111">
        <f>+'Categorias-9 feb-Depurado'!AC4557</f>
        <v>44896</v>
      </c>
      <c r="Q4558" s="111">
        <f>+'Categorias-9 feb-Depurado'!AE4557</f>
        <v>44956</v>
      </c>
      <c r="R4558" s="112" t="str">
        <f>+'Categorias-9 feb-Depurado'!AB4557</f>
        <v>Comex</v>
      </c>
    </row>
    <row r="4559" spans="2:18" s="1" customFormat="1" ht="14.5" hidden="1">
      <c r="B4559" s="57" t="str">
        <f>+'Categorias-9 feb-Depurado'!B4558</f>
        <v>SU EXPRESS INTERNACIONAL SAS</v>
      </c>
      <c r="C4559" s="30" t="s">
        <v>4900</v>
      </c>
      <c r="D4559" s="31">
        <v>5</v>
      </c>
      <c r="E4559" s="30" t="str">
        <f>+'Categorias-9 feb-Depurado'!E4558</f>
        <v>830025299-4</v>
      </c>
      <c r="F4559" s="30" t="str">
        <f>+'Categorias-9 feb-Depurado'!F4558</f>
        <v>CL 25 F 84 B 31</v>
      </c>
      <c r="G4559" s="30" t="str">
        <f>+'Categorias-9 feb-Depurado'!G4558</f>
        <v>169</v>
      </c>
      <c r="H4559" s="30" t="str">
        <f>+'Categorias-9 feb-Depurado'!H4558</f>
        <v>S-78942</v>
      </c>
      <c r="I4559" s="107">
        <f>+'Categorias-9 feb-Depurado'!R4558</f>
        <v>471000</v>
      </c>
      <c r="J4559" s="108">
        <f t="shared" si="292" ref="J4559:J4622">+IF(Q4559&gt;$O$4,0,I4559)</f>
        <v>471000</v>
      </c>
      <c r="K4559" s="107">
        <f t="shared" si="293" ref="K4559:K4622">++(((1+$O$5)^(($O$4-Q4559)/365))-1)*J4559</f>
        <v>1447.2834499724015</v>
      </c>
      <c r="L4559" s="109">
        <f t="shared" si="294" ref="L4559:L4622">+I4559+K4559</f>
        <v>472447.2834499724</v>
      </c>
      <c r="M4559" s="110">
        <f t="shared" si="295" ref="M4559:M4622">+L4559/$E$11</f>
        <v>3.6017213347634998E-07</v>
      </c>
      <c r="N4559" s="33" t="s">
        <v>4892</v>
      </c>
      <c r="O4559" s="33">
        <f>+'Categorias-9 feb-Depurado'!Y4558</f>
        <v>98.745243561118272</v>
      </c>
      <c r="P4559" s="111">
        <f>+'Categorias-9 feb-Depurado'!AC4558</f>
        <v>44897</v>
      </c>
      <c r="Q4559" s="111">
        <f>+'Categorias-9 feb-Depurado'!AE4558</f>
        <v>44957</v>
      </c>
      <c r="R4559" s="112" t="str">
        <f>+'Categorias-9 feb-Depurado'!AB4558</f>
        <v>Comex</v>
      </c>
    </row>
    <row r="4560" spans="2:18" s="1" customFormat="1" ht="14.5" hidden="1">
      <c r="B4560" s="57" t="str">
        <f>+'Categorias-9 feb-Depurado'!B4559</f>
        <v>SU EXPRESS INTERNACIONAL SAS</v>
      </c>
      <c r="C4560" s="30" t="s">
        <v>4900</v>
      </c>
      <c r="D4560" s="31">
        <v>5</v>
      </c>
      <c r="E4560" s="30" t="str">
        <f>+'Categorias-9 feb-Depurado'!E4559</f>
        <v>830025299-4</v>
      </c>
      <c r="F4560" s="30" t="str">
        <f>+'Categorias-9 feb-Depurado'!F4559</f>
        <v>CL 25 F 84 B 31</v>
      </c>
      <c r="G4560" s="30" t="str">
        <f>+'Categorias-9 feb-Depurado'!G4559</f>
        <v>169</v>
      </c>
      <c r="H4560" s="30" t="str">
        <f>+'Categorias-9 feb-Depurado'!H4559</f>
        <v>S-78947</v>
      </c>
      <c r="I4560" s="107">
        <f>+'Categorias-9 feb-Depurado'!R4559</f>
        <v>749687</v>
      </c>
      <c r="J4560" s="108">
        <f t="shared" si="292"/>
        <v>749687</v>
      </c>
      <c r="K4560" s="107">
        <f t="shared" si="293"/>
        <v>2047.3216809753108</v>
      </c>
      <c r="L4560" s="109">
        <f t="shared" si="294"/>
        <v>751734.32168097526</v>
      </c>
      <c r="M4560" s="110">
        <f t="shared" si="295"/>
        <v>5.7308775800359494E-07</v>
      </c>
      <c r="N4560" s="33" t="s">
        <v>4892</v>
      </c>
      <c r="O4560" s="33">
        <f>+'Categorias-9 feb-Depurado'!Y4559</f>
        <v>157.17202847049697</v>
      </c>
      <c r="P4560" s="111">
        <f>+'Categorias-9 feb-Depurado'!AC4559</f>
        <v>44898</v>
      </c>
      <c r="Q4560" s="111">
        <f>+'Categorias-9 feb-Depurado'!AE4559</f>
        <v>44958</v>
      </c>
      <c r="R4560" s="112" t="str">
        <f>+'Categorias-9 feb-Depurado'!AB4559</f>
        <v>Comex</v>
      </c>
    </row>
    <row r="4561" spans="2:18" s="1" customFormat="1" ht="14.5" hidden="1">
      <c r="B4561" s="57" t="str">
        <f>+'Categorias-9 feb-Depurado'!B4560</f>
        <v>SU EXPRESS INTERNACIONAL SAS</v>
      </c>
      <c r="C4561" s="30" t="s">
        <v>4900</v>
      </c>
      <c r="D4561" s="31">
        <v>5</v>
      </c>
      <c r="E4561" s="30" t="str">
        <f>+'Categorias-9 feb-Depurado'!E4560</f>
        <v>830025299-4</v>
      </c>
      <c r="F4561" s="30" t="str">
        <f>+'Categorias-9 feb-Depurado'!F4560</f>
        <v>CL 25 F 84 B 31</v>
      </c>
      <c r="G4561" s="30" t="str">
        <f>+'Categorias-9 feb-Depurado'!G4560</f>
        <v>169</v>
      </c>
      <c r="H4561" s="30" t="str">
        <f>+'Categorias-9 feb-Depurado'!H4560</f>
        <v>S-78960</v>
      </c>
      <c r="I4561" s="107">
        <f>+'Categorias-9 feb-Depurado'!R4560</f>
        <v>393000</v>
      </c>
      <c r="J4561" s="108">
        <f t="shared" si="292"/>
        <v>393000</v>
      </c>
      <c r="K4561" s="107">
        <f t="shared" si="293"/>
        <v>670.43474984214322</v>
      </c>
      <c r="L4561" s="109">
        <f t="shared" si="294"/>
        <v>393670.43474984216</v>
      </c>
      <c r="M4561" s="110">
        <f t="shared" si="295"/>
        <v>3.0011627823324541E-07</v>
      </c>
      <c r="N4561" s="33" t="s">
        <v>4892</v>
      </c>
      <c r="O4561" s="33">
        <f>+'Categorias-9 feb-Depurado'!Y4560</f>
        <v>82.392528066920335</v>
      </c>
      <c r="P4561" s="111">
        <f>+'Categorias-9 feb-Depurado'!AC4560</f>
        <v>44901</v>
      </c>
      <c r="Q4561" s="111">
        <f>+'Categorias-9 feb-Depurado'!AE4560</f>
        <v>44961</v>
      </c>
      <c r="R4561" s="112" t="str">
        <f>+'Categorias-9 feb-Depurado'!AB4560</f>
        <v>Comex</v>
      </c>
    </row>
    <row r="4562" spans="2:18" s="1" customFormat="1" ht="14.5" hidden="1">
      <c r="B4562" s="57" t="str">
        <f>+'Categorias-9 feb-Depurado'!B4561</f>
        <v>SU EXPRESS INTERNACIONAL SAS</v>
      </c>
      <c r="C4562" s="30" t="s">
        <v>4900</v>
      </c>
      <c r="D4562" s="31">
        <v>5</v>
      </c>
      <c r="E4562" s="30" t="str">
        <f>+'Categorias-9 feb-Depurado'!E4561</f>
        <v>830025299-4</v>
      </c>
      <c r="F4562" s="30" t="str">
        <f>+'Categorias-9 feb-Depurado'!F4561</f>
        <v>CL 25 F 84 B 31</v>
      </c>
      <c r="G4562" s="30" t="str">
        <f>+'Categorias-9 feb-Depurado'!G4561</f>
        <v>169</v>
      </c>
      <c r="H4562" s="30" t="str">
        <f>+'Categorias-9 feb-Depurado'!H4561</f>
        <v>S-78958</v>
      </c>
      <c r="I4562" s="107">
        <f>+'Categorias-9 feb-Depurado'!R4561</f>
        <v>490861</v>
      </c>
      <c r="J4562" s="108">
        <f t="shared" si="292"/>
        <v>490861</v>
      </c>
      <c r="K4562" s="107">
        <f t="shared" si="293"/>
        <v>837.37982631619411</v>
      </c>
      <c r="L4562" s="109">
        <f t="shared" si="294"/>
        <v>491698.3798263162</v>
      </c>
      <c r="M4562" s="110">
        <f t="shared" si="295"/>
        <v>3.748482861319315E-07</v>
      </c>
      <c r="N4562" s="33" t="s">
        <v>4892</v>
      </c>
      <c r="O4562" s="33">
        <f>+'Categorias-9 feb-Depurado'!Y4561</f>
        <v>102.90910615637807</v>
      </c>
      <c r="P4562" s="111">
        <f>+'Categorias-9 feb-Depurado'!AC4561</f>
        <v>44901</v>
      </c>
      <c r="Q4562" s="111">
        <f>+'Categorias-9 feb-Depurado'!AE4561</f>
        <v>44961</v>
      </c>
      <c r="R4562" s="112" t="str">
        <f>+'Categorias-9 feb-Depurado'!AB4561</f>
        <v>Comex</v>
      </c>
    </row>
    <row r="4563" spans="2:18" s="1" customFormat="1" ht="14.5" hidden="1">
      <c r="B4563" s="57" t="str">
        <f>+'Categorias-9 feb-Depurado'!B4562</f>
        <v>SU EXPRESS INTERNACIONAL SAS</v>
      </c>
      <c r="C4563" s="30" t="s">
        <v>4900</v>
      </c>
      <c r="D4563" s="31">
        <v>5</v>
      </c>
      <c r="E4563" s="30" t="str">
        <f>+'Categorias-9 feb-Depurado'!E4562</f>
        <v>830025299-4</v>
      </c>
      <c r="F4563" s="30" t="str">
        <f>+'Categorias-9 feb-Depurado'!F4562</f>
        <v>CL 25 F 84 B 31</v>
      </c>
      <c r="G4563" s="30" t="str">
        <f>+'Categorias-9 feb-Depurado'!G4562</f>
        <v>169</v>
      </c>
      <c r="H4563" s="30" t="str">
        <f>+'Categorias-9 feb-Depurado'!H4562</f>
        <v>S-78968</v>
      </c>
      <c r="I4563" s="107">
        <f>+'Categorias-9 feb-Depurado'!R4562</f>
        <v>299200</v>
      </c>
      <c r="J4563" s="108">
        <f t="shared" si="292"/>
        <v>299200</v>
      </c>
      <c r="K4563" s="107">
        <f t="shared" si="293"/>
        <v>204.06260556229478</v>
      </c>
      <c r="L4563" s="109">
        <f t="shared" si="294"/>
        <v>299404.06260556227</v>
      </c>
      <c r="M4563" s="110">
        <f t="shared" si="295"/>
        <v>2.2825192096072433E-07</v>
      </c>
      <c r="N4563" s="33" t="s">
        <v>4892</v>
      </c>
      <c r="O4563" s="33">
        <f>+'Categorias-9 feb-Depurado'!Y4562</f>
        <v>62.727339434154111</v>
      </c>
      <c r="P4563" s="111">
        <f>+'Categorias-9 feb-Depurado'!AC4562</f>
        <v>44904</v>
      </c>
      <c r="Q4563" s="111">
        <f>+'Categorias-9 feb-Depurado'!AE4562</f>
        <v>44964</v>
      </c>
      <c r="R4563" s="112" t="str">
        <f>+'Categorias-9 feb-Depurado'!AB4562</f>
        <v>Comex</v>
      </c>
    </row>
    <row r="4564" spans="2:18" s="1" customFormat="1" ht="14.5" hidden="1">
      <c r="B4564" s="57" t="str">
        <f>+'Categorias-9 feb-Depurado'!B4563</f>
        <v>SU EXPRESS INTERNACIONAL SAS</v>
      </c>
      <c r="C4564" s="30" t="s">
        <v>4900</v>
      </c>
      <c r="D4564" s="31">
        <v>5</v>
      </c>
      <c r="E4564" s="30" t="str">
        <f>+'Categorias-9 feb-Depurado'!E4563</f>
        <v>830025299-4</v>
      </c>
      <c r="F4564" s="30" t="str">
        <f>+'Categorias-9 feb-Depurado'!F4563</f>
        <v>CL 25 F 84 B 31</v>
      </c>
      <c r="G4564" s="30" t="str">
        <f>+'Categorias-9 feb-Depurado'!G4563</f>
        <v>169</v>
      </c>
      <c r="H4564" s="30" t="str">
        <f>+'Categorias-9 feb-Depurado'!H4563</f>
        <v>S-78965</v>
      </c>
      <c r="I4564" s="107">
        <f>+'Categorias-9 feb-Depurado'!R4563</f>
        <v>659642</v>
      </c>
      <c r="J4564" s="108">
        <f t="shared" si="292"/>
        <v>659642</v>
      </c>
      <c r="K4564" s="107">
        <f t="shared" si="293"/>
        <v>449.89393468690923</v>
      </c>
      <c r="L4564" s="109">
        <f t="shared" si="294"/>
        <v>660091.8939346869</v>
      </c>
      <c r="M4564" s="110">
        <f t="shared" si="295"/>
        <v>5.0322377555606322E-07</v>
      </c>
      <c r="N4564" s="33" t="s">
        <v>4892</v>
      </c>
      <c r="O4564" s="33">
        <f>+'Categorias-9 feb-Depurado'!Y4563</f>
        <v>138.29407633363732</v>
      </c>
      <c r="P4564" s="111">
        <f>+'Categorias-9 feb-Depurado'!AC4563</f>
        <v>44904</v>
      </c>
      <c r="Q4564" s="111">
        <f>+'Categorias-9 feb-Depurado'!AE4563</f>
        <v>44964</v>
      </c>
      <c r="R4564" s="112" t="str">
        <f>+'Categorias-9 feb-Depurado'!AB4563</f>
        <v>Comex</v>
      </c>
    </row>
    <row r="4565" spans="2:18" s="1" customFormat="1" ht="14.5" hidden="1">
      <c r="B4565" s="57" t="str">
        <f>+'Categorias-9 feb-Depurado'!B4564</f>
        <v>SU EXPRESS INTERNACIONAL SAS</v>
      </c>
      <c r="C4565" s="30" t="s">
        <v>4900</v>
      </c>
      <c r="D4565" s="31">
        <v>5</v>
      </c>
      <c r="E4565" s="30" t="str">
        <f>+'Categorias-9 feb-Depurado'!E4564</f>
        <v>830025299-4</v>
      </c>
      <c r="F4565" s="30" t="str">
        <f>+'Categorias-9 feb-Depurado'!F4564</f>
        <v>CL 25 F 84 B 31</v>
      </c>
      <c r="G4565" s="30" t="str">
        <f>+'Categorias-9 feb-Depurado'!G4564</f>
        <v>169</v>
      </c>
      <c r="H4565" s="30" t="str">
        <f>+'Categorias-9 feb-Depurado'!H4564</f>
        <v>S-78978</v>
      </c>
      <c r="I4565" s="107">
        <f>+'Categorias-9 feb-Depurado'!R4564</f>
        <v>928000</v>
      </c>
      <c r="J4565" s="108">
        <f t="shared" si="292"/>
        <v>0</v>
      </c>
      <c r="K4565" s="107">
        <f t="shared" si="293"/>
        <v>0</v>
      </c>
      <c r="L4565" s="109">
        <f t="shared" si="294"/>
        <v>928000</v>
      </c>
      <c r="M4565" s="110">
        <f t="shared" si="295"/>
        <v>7.0746462425462446E-07</v>
      </c>
      <c r="N4565" s="33" t="s">
        <v>4892</v>
      </c>
      <c r="O4565" s="33">
        <f>+'Categorias-9 feb-Depurado'!Y4564</f>
        <v>194.55538434122664</v>
      </c>
      <c r="P4565" s="111">
        <f>+'Categorias-9 feb-Depurado'!AC4564</f>
        <v>44907</v>
      </c>
      <c r="Q4565" s="111">
        <f>+'Categorias-9 feb-Depurado'!AE4564</f>
        <v>44967</v>
      </c>
      <c r="R4565" s="112" t="str">
        <f>+'Categorias-9 feb-Depurado'!AB4564</f>
        <v>Comex</v>
      </c>
    </row>
    <row r="4566" spans="2:18" s="1" customFormat="1" ht="14.5" hidden="1">
      <c r="B4566" s="57" t="str">
        <f>+'Categorias-9 feb-Depurado'!B4565</f>
        <v>SU EXPRESS INTERNACIONAL SAS</v>
      </c>
      <c r="C4566" s="30" t="s">
        <v>4900</v>
      </c>
      <c r="D4566" s="31">
        <v>5</v>
      </c>
      <c r="E4566" s="30" t="str">
        <f>+'Categorias-9 feb-Depurado'!E4565</f>
        <v>830025299-4</v>
      </c>
      <c r="F4566" s="30" t="str">
        <f>+'Categorias-9 feb-Depurado'!F4565</f>
        <v>CL 25 F 84 B 31</v>
      </c>
      <c r="G4566" s="30" t="str">
        <f>+'Categorias-9 feb-Depurado'!G4565</f>
        <v>169</v>
      </c>
      <c r="H4566" s="30" t="str">
        <f>+'Categorias-9 feb-Depurado'!H4565</f>
        <v>S-78981</v>
      </c>
      <c r="I4566" s="107">
        <f>+'Categorias-9 feb-Depurado'!R4565</f>
        <v>533803</v>
      </c>
      <c r="J4566" s="108">
        <f t="shared" si="292"/>
        <v>0</v>
      </c>
      <c r="K4566" s="107">
        <f t="shared" si="293"/>
        <v>0</v>
      </c>
      <c r="L4566" s="109">
        <f t="shared" si="294"/>
        <v>533803</v>
      </c>
      <c r="M4566" s="110">
        <f t="shared" si="295"/>
        <v>4.0694691683296475E-07</v>
      </c>
      <c r="N4566" s="33" t="s">
        <v>4892</v>
      </c>
      <c r="O4566" s="33">
        <f>+'Categorias-9 feb-Depurado'!Y4565</f>
        <v>111.91190498652996</v>
      </c>
      <c r="P4566" s="111">
        <f>+'Categorias-9 feb-Depurado'!AC4565</f>
        <v>44907</v>
      </c>
      <c r="Q4566" s="111">
        <f>+'Categorias-9 feb-Depurado'!AE4565</f>
        <v>44967</v>
      </c>
      <c r="R4566" s="112" t="str">
        <f>+'Categorias-9 feb-Depurado'!AB4565</f>
        <v>Comex</v>
      </c>
    </row>
    <row r="4567" spans="2:18" s="1" customFormat="1" ht="14.5" hidden="1">
      <c r="B4567" s="57" t="str">
        <f>+'Categorias-9 feb-Depurado'!B4566</f>
        <v>SU EXPRESS INTERNACIONAL SAS</v>
      </c>
      <c r="C4567" s="30" t="s">
        <v>4900</v>
      </c>
      <c r="D4567" s="31">
        <v>5</v>
      </c>
      <c r="E4567" s="30" t="str">
        <f>+'Categorias-9 feb-Depurado'!E4566</f>
        <v>830025299-4</v>
      </c>
      <c r="F4567" s="30" t="str">
        <f>+'Categorias-9 feb-Depurado'!F4566</f>
        <v>CL 25 F 84 B 31</v>
      </c>
      <c r="G4567" s="30" t="str">
        <f>+'Categorias-9 feb-Depurado'!G4566</f>
        <v>169</v>
      </c>
      <c r="H4567" s="30" t="str">
        <f>+'Categorias-9 feb-Depurado'!H4566</f>
        <v>S-78982</v>
      </c>
      <c r="I4567" s="107">
        <f>+'Categorias-9 feb-Depurado'!R4566</f>
        <v>654000</v>
      </c>
      <c r="J4567" s="108">
        <f t="shared" si="292"/>
        <v>0</v>
      </c>
      <c r="K4567" s="107">
        <f t="shared" si="293"/>
        <v>0</v>
      </c>
      <c r="L4567" s="109">
        <f t="shared" si="294"/>
        <v>654000</v>
      </c>
      <c r="M4567" s="110">
        <f t="shared" si="295"/>
        <v>4.985795951104789E-07</v>
      </c>
      <c r="N4567" s="33" t="s">
        <v>4892</v>
      </c>
      <c r="O4567" s="33">
        <f>+'Categorias-9 feb-Depurado'!Y4566</f>
        <v>137.11122991289034</v>
      </c>
      <c r="P4567" s="111">
        <f>+'Categorias-9 feb-Depurado'!AC4566</f>
        <v>44907</v>
      </c>
      <c r="Q4567" s="111">
        <f>+'Categorias-9 feb-Depurado'!AE4566</f>
        <v>44967</v>
      </c>
      <c r="R4567" s="112" t="str">
        <f>+'Categorias-9 feb-Depurado'!AB4566</f>
        <v>Comex</v>
      </c>
    </row>
    <row r="4568" spans="2:18" s="1" customFormat="1" ht="14.5" hidden="1">
      <c r="B4568" s="57" t="str">
        <f>+'Categorias-9 feb-Depurado'!B4567</f>
        <v>SU EXPRESS INTERNACIONAL SAS</v>
      </c>
      <c r="C4568" s="30" t="s">
        <v>4900</v>
      </c>
      <c r="D4568" s="31">
        <v>5</v>
      </c>
      <c r="E4568" s="30" t="str">
        <f>+'Categorias-9 feb-Depurado'!E4567</f>
        <v>830025299-4</v>
      </c>
      <c r="F4568" s="30" t="str">
        <f>+'Categorias-9 feb-Depurado'!F4567</f>
        <v>CL 25 F 84 B 31</v>
      </c>
      <c r="G4568" s="30" t="str">
        <f>+'Categorias-9 feb-Depurado'!G4567</f>
        <v>169</v>
      </c>
      <c r="H4568" s="30" t="str">
        <f>+'Categorias-9 feb-Depurado'!H4567</f>
        <v>S-78977</v>
      </c>
      <c r="I4568" s="107">
        <f>+'Categorias-9 feb-Depurado'!R4567</f>
        <v>461563</v>
      </c>
      <c r="J4568" s="108">
        <f t="shared" si="292"/>
        <v>0</v>
      </c>
      <c r="K4568" s="107">
        <f t="shared" si="293"/>
        <v>0</v>
      </c>
      <c r="L4568" s="109">
        <f t="shared" si="294"/>
        <v>461563</v>
      </c>
      <c r="M4568" s="110">
        <f t="shared" si="295"/>
        <v>3.5187445513452286E-07</v>
      </c>
      <c r="N4568" s="33" t="s">
        <v>4892</v>
      </c>
      <c r="O4568" s="33">
        <f>+'Categorias-9 feb-Depurado'!Y4567</f>
        <v>96.76677463651896</v>
      </c>
      <c r="P4568" s="111">
        <f>+'Categorias-9 feb-Depurado'!AC4567</f>
        <v>44907</v>
      </c>
      <c r="Q4568" s="111">
        <f>+'Categorias-9 feb-Depurado'!AE4567</f>
        <v>44967</v>
      </c>
      <c r="R4568" s="112" t="str">
        <f>+'Categorias-9 feb-Depurado'!AB4567</f>
        <v>Comex</v>
      </c>
    </row>
    <row r="4569" spans="2:18" s="1" customFormat="1" ht="14.5" hidden="1">
      <c r="B4569" s="57" t="str">
        <f>+'Categorias-9 feb-Depurado'!B4568</f>
        <v>SU EXPRESS INTERNACIONAL SAS</v>
      </c>
      <c r="C4569" s="30" t="s">
        <v>4900</v>
      </c>
      <c r="D4569" s="31">
        <v>5</v>
      </c>
      <c r="E4569" s="30" t="str">
        <f>+'Categorias-9 feb-Depurado'!E4568</f>
        <v>830025299-4</v>
      </c>
      <c r="F4569" s="30" t="str">
        <f>+'Categorias-9 feb-Depurado'!F4568</f>
        <v>CL 25 F 84 B 31</v>
      </c>
      <c r="G4569" s="30" t="str">
        <f>+'Categorias-9 feb-Depurado'!G4568</f>
        <v>169</v>
      </c>
      <c r="H4569" s="30" t="str">
        <f>+'Categorias-9 feb-Depurado'!H4568</f>
        <v>S-78988</v>
      </c>
      <c r="I4569" s="107">
        <f>+'Categorias-9 feb-Depurado'!R4568</f>
        <v>566000</v>
      </c>
      <c r="J4569" s="108">
        <f t="shared" si="292"/>
        <v>0</v>
      </c>
      <c r="K4569" s="107">
        <f t="shared" si="293"/>
        <v>0</v>
      </c>
      <c r="L4569" s="109">
        <f t="shared" si="294"/>
        <v>566000</v>
      </c>
      <c r="M4569" s="110">
        <f t="shared" si="295"/>
        <v>4.3149243246564381E-07</v>
      </c>
      <c r="N4569" s="33" t="s">
        <v>4892</v>
      </c>
      <c r="O4569" s="33">
        <f>+'Categorias-9 feb-Depurado'!Y4568</f>
        <v>118.66201243225677</v>
      </c>
      <c r="P4569" s="111">
        <f>+'Categorias-9 feb-Depurado'!AC4568</f>
        <v>44908</v>
      </c>
      <c r="Q4569" s="111">
        <f>+'Categorias-9 feb-Depurado'!AE4568</f>
        <v>44968</v>
      </c>
      <c r="R4569" s="112" t="str">
        <f>+'Categorias-9 feb-Depurado'!AB4568</f>
        <v>Comex</v>
      </c>
    </row>
    <row r="4570" spans="2:18" s="1" customFormat="1" ht="14.5" hidden="1">
      <c r="B4570" s="57" t="str">
        <f>+'Categorias-9 feb-Depurado'!B4569</f>
        <v>SU EXPRESS INTERNACIONAL SAS</v>
      </c>
      <c r="C4570" s="30" t="s">
        <v>4900</v>
      </c>
      <c r="D4570" s="31">
        <v>5</v>
      </c>
      <c r="E4570" s="30" t="str">
        <f>+'Categorias-9 feb-Depurado'!E4569</f>
        <v>830025299-4</v>
      </c>
      <c r="F4570" s="30" t="str">
        <f>+'Categorias-9 feb-Depurado'!F4569</f>
        <v>CL 25 F 84 B 31</v>
      </c>
      <c r="G4570" s="30" t="str">
        <f>+'Categorias-9 feb-Depurado'!G4569</f>
        <v>169</v>
      </c>
      <c r="H4570" s="30" t="str">
        <f>+'Categorias-9 feb-Depurado'!H4569</f>
        <v>S-78991</v>
      </c>
      <c r="I4570" s="107">
        <f>+'Categorias-9 feb-Depurado'!R4569</f>
        <v>299846</v>
      </c>
      <c r="J4570" s="108">
        <f t="shared" si="292"/>
        <v>0</v>
      </c>
      <c r="K4570" s="107">
        <f t="shared" si="293"/>
        <v>0</v>
      </c>
      <c r="L4570" s="109">
        <f t="shared" si="294"/>
        <v>299846</v>
      </c>
      <c r="M4570" s="110">
        <f t="shared" si="295"/>
        <v>2.2858883375458204E-07</v>
      </c>
      <c r="N4570" s="33" t="s">
        <v>4892</v>
      </c>
      <c r="O4570" s="33">
        <f>+'Categorias-9 feb-Depurado'!Y4569</f>
        <v>62.862773462477854</v>
      </c>
      <c r="P4570" s="111">
        <f>+'Categorias-9 feb-Depurado'!AC4569</f>
        <v>44908</v>
      </c>
      <c r="Q4570" s="111">
        <f>+'Categorias-9 feb-Depurado'!AE4569</f>
        <v>44968</v>
      </c>
      <c r="R4570" s="112" t="str">
        <f>+'Categorias-9 feb-Depurado'!AB4569</f>
        <v>Comex</v>
      </c>
    </row>
    <row r="4571" spans="2:18" s="1" customFormat="1" ht="14.5" hidden="1">
      <c r="B4571" s="57" t="str">
        <f>+'Categorias-9 feb-Depurado'!B4570</f>
        <v>SU EXPRESS INTERNACIONAL SAS</v>
      </c>
      <c r="C4571" s="30" t="s">
        <v>4900</v>
      </c>
      <c r="D4571" s="31">
        <v>5</v>
      </c>
      <c r="E4571" s="30" t="str">
        <f>+'Categorias-9 feb-Depurado'!E4570</f>
        <v>830025299-4</v>
      </c>
      <c r="F4571" s="30" t="str">
        <f>+'Categorias-9 feb-Depurado'!F4570</f>
        <v>CL 25 F 84 B 31</v>
      </c>
      <c r="G4571" s="30" t="str">
        <f>+'Categorias-9 feb-Depurado'!G4570</f>
        <v>169</v>
      </c>
      <c r="H4571" s="30" t="str">
        <f>+'Categorias-9 feb-Depurado'!H4570</f>
        <v>S-79009</v>
      </c>
      <c r="I4571" s="107">
        <f>+'Categorias-9 feb-Depurado'!R4570</f>
        <v>1482000</v>
      </c>
      <c r="J4571" s="108">
        <f t="shared" si="292"/>
        <v>0</v>
      </c>
      <c r="K4571" s="107">
        <f t="shared" si="293"/>
        <v>0</v>
      </c>
      <c r="L4571" s="109">
        <f t="shared" si="294"/>
        <v>1482000</v>
      </c>
      <c r="M4571" s="110">
        <f t="shared" si="295"/>
        <v>1.1298088072686999E-06</v>
      </c>
      <c r="N4571" s="33" t="s">
        <v>4892</v>
      </c>
      <c r="O4571" s="33">
        <f>+'Categorias-9 feb-Depurado'!Y4570</f>
        <v>310.70159438976066</v>
      </c>
      <c r="P4571" s="111">
        <f>+'Categorias-9 feb-Depurado'!AC4570</f>
        <v>44910</v>
      </c>
      <c r="Q4571" s="111">
        <f>+'Categorias-9 feb-Depurado'!AE4570</f>
        <v>44970</v>
      </c>
      <c r="R4571" s="112" t="str">
        <f>+'Categorias-9 feb-Depurado'!AB4570</f>
        <v>Comex</v>
      </c>
    </row>
    <row r="4572" spans="2:18" s="1" customFormat="1" ht="14.5" hidden="1">
      <c r="B4572" s="57" t="str">
        <f>+'Categorias-9 feb-Depurado'!B4571</f>
        <v>SU EXPRESS INTERNACIONAL SAS</v>
      </c>
      <c r="C4572" s="30" t="s">
        <v>4900</v>
      </c>
      <c r="D4572" s="31">
        <v>5</v>
      </c>
      <c r="E4572" s="30" t="str">
        <f>+'Categorias-9 feb-Depurado'!E4571</f>
        <v>830025299-4</v>
      </c>
      <c r="F4572" s="30" t="str">
        <f>+'Categorias-9 feb-Depurado'!F4571</f>
        <v>CL 25 F 84 B 31</v>
      </c>
      <c r="G4572" s="30" t="str">
        <f>+'Categorias-9 feb-Depurado'!G4571</f>
        <v>169</v>
      </c>
      <c r="H4572" s="30" t="str">
        <f>+'Categorias-9 feb-Depurado'!H4571</f>
        <v>S-79002</v>
      </c>
      <c r="I4572" s="107">
        <f>+'Categorias-9 feb-Depurado'!R4571</f>
        <v>487384</v>
      </c>
      <c r="J4572" s="108">
        <f t="shared" si="292"/>
        <v>0</v>
      </c>
      <c r="K4572" s="107">
        <f t="shared" si="293"/>
        <v>0</v>
      </c>
      <c r="L4572" s="109">
        <f t="shared" si="294"/>
        <v>487384</v>
      </c>
      <c r="M4572" s="110">
        <f t="shared" si="295"/>
        <v>3.7155920089193521E-07</v>
      </c>
      <c r="N4572" s="33" t="s">
        <v>4892</v>
      </c>
      <c r="O4572" s="33">
        <f>+'Categorias-9 feb-Depurado'!Y4571</f>
        <v>102.18015241569441</v>
      </c>
      <c r="P4572" s="111">
        <f>+'Categorias-9 feb-Depurado'!AC4571</f>
        <v>44910</v>
      </c>
      <c r="Q4572" s="111">
        <f>+'Categorias-9 feb-Depurado'!AE4571</f>
        <v>44970</v>
      </c>
      <c r="R4572" s="112" t="str">
        <f>+'Categorias-9 feb-Depurado'!AB4571</f>
        <v>Comex</v>
      </c>
    </row>
    <row r="4573" spans="2:18" s="1" customFormat="1" ht="14.5" hidden="1">
      <c r="B4573" s="57" t="str">
        <f>+'Categorias-9 feb-Depurado'!B4572</f>
        <v>SU EXPRESS INTERNACIONAL SAS</v>
      </c>
      <c r="C4573" s="30" t="s">
        <v>4900</v>
      </c>
      <c r="D4573" s="31">
        <v>5</v>
      </c>
      <c r="E4573" s="30" t="str">
        <f>+'Categorias-9 feb-Depurado'!E4572</f>
        <v>830025299-4</v>
      </c>
      <c r="F4573" s="30" t="str">
        <f>+'Categorias-9 feb-Depurado'!F4572</f>
        <v>CL 25 F 84 B 31</v>
      </c>
      <c r="G4573" s="30" t="str">
        <f>+'Categorias-9 feb-Depurado'!G4572</f>
        <v>169</v>
      </c>
      <c r="H4573" s="30" t="str">
        <f>+'Categorias-9 feb-Depurado'!H4572</f>
        <v>S-79013</v>
      </c>
      <c r="I4573" s="107">
        <f>+'Categorias-9 feb-Depurado'!R4572</f>
        <v>609000</v>
      </c>
      <c r="J4573" s="108">
        <f t="shared" si="292"/>
        <v>0</v>
      </c>
      <c r="K4573" s="107">
        <f t="shared" si="293"/>
        <v>0</v>
      </c>
      <c r="L4573" s="109">
        <f t="shared" si="294"/>
        <v>609000</v>
      </c>
      <c r="M4573" s="110">
        <f t="shared" si="295"/>
        <v>4.6427365966709731E-07</v>
      </c>
      <c r="N4573" s="33" t="s">
        <v>4892</v>
      </c>
      <c r="O4573" s="33">
        <f>+'Categorias-9 feb-Depurado'!Y4572</f>
        <v>127.67697097392998</v>
      </c>
      <c r="P4573" s="111">
        <f>+'Categorias-9 feb-Depurado'!AC4572</f>
        <v>44911</v>
      </c>
      <c r="Q4573" s="111">
        <f>+'Categorias-9 feb-Depurado'!AE4572</f>
        <v>44971</v>
      </c>
      <c r="R4573" s="112" t="str">
        <f>+'Categorias-9 feb-Depurado'!AB4572</f>
        <v>Comex</v>
      </c>
    </row>
    <row r="4574" spans="2:18" s="1" customFormat="1" ht="14.5" hidden="1">
      <c r="B4574" s="57" t="str">
        <f>+'Categorias-9 feb-Depurado'!B4573</f>
        <v>SU EXPRESS INTERNACIONAL SAS</v>
      </c>
      <c r="C4574" s="30" t="s">
        <v>4900</v>
      </c>
      <c r="D4574" s="31">
        <v>5</v>
      </c>
      <c r="E4574" s="30" t="str">
        <f>+'Categorias-9 feb-Depurado'!E4573</f>
        <v>830025299-4</v>
      </c>
      <c r="F4574" s="30" t="str">
        <f>+'Categorias-9 feb-Depurado'!F4573</f>
        <v>CL 25 F 84 B 31</v>
      </c>
      <c r="G4574" s="30" t="str">
        <f>+'Categorias-9 feb-Depurado'!G4573</f>
        <v>169</v>
      </c>
      <c r="H4574" s="30" t="str">
        <f>+'Categorias-9 feb-Depurado'!H4573</f>
        <v>S-79025</v>
      </c>
      <c r="I4574" s="107">
        <f>+'Categorias-9 feb-Depurado'!R4573</f>
        <v>296439</v>
      </c>
      <c r="J4574" s="108">
        <f t="shared" si="292"/>
        <v>0</v>
      </c>
      <c r="K4574" s="107">
        <f t="shared" si="293"/>
        <v>0</v>
      </c>
      <c r="L4574" s="109">
        <f t="shared" si="294"/>
        <v>296439</v>
      </c>
      <c r="M4574" s="110">
        <f t="shared" si="295"/>
        <v>2.2599149326445757E-07</v>
      </c>
      <c r="N4574" s="33" t="s">
        <v>4892</v>
      </c>
      <c r="O4574" s="33">
        <f>+'Categorias-9 feb-Depurado'!Y4573</f>
        <v>62.14849523569923</v>
      </c>
      <c r="P4574" s="111">
        <f>+'Categorias-9 feb-Depurado'!AC4573</f>
        <v>44915</v>
      </c>
      <c r="Q4574" s="111">
        <f>+'Categorias-9 feb-Depurado'!AE4573</f>
        <v>44975</v>
      </c>
      <c r="R4574" s="112" t="str">
        <f>+'Categorias-9 feb-Depurado'!AB4573</f>
        <v>Comex</v>
      </c>
    </row>
    <row r="4575" spans="2:18" s="1" customFormat="1" ht="14.5" hidden="1">
      <c r="B4575" s="57" t="str">
        <f>+'Categorias-9 feb-Depurado'!B4574</f>
        <v>SU EXPRESS INTERNACIONAL SAS</v>
      </c>
      <c r="C4575" s="30" t="s">
        <v>4900</v>
      </c>
      <c r="D4575" s="31">
        <v>5</v>
      </c>
      <c r="E4575" s="30" t="str">
        <f>+'Categorias-9 feb-Depurado'!E4574</f>
        <v>830025299-4</v>
      </c>
      <c r="F4575" s="30" t="str">
        <f>+'Categorias-9 feb-Depurado'!F4574</f>
        <v>CL 25 F 84 B 31</v>
      </c>
      <c r="G4575" s="30" t="str">
        <f>+'Categorias-9 feb-Depurado'!G4574</f>
        <v>169</v>
      </c>
      <c r="H4575" s="30" t="str">
        <f>+'Categorias-9 feb-Depurado'!H4574</f>
        <v>S-79033</v>
      </c>
      <c r="I4575" s="107">
        <f>+'Categorias-9 feb-Depurado'!R4574</f>
        <v>504542</v>
      </c>
      <c r="J4575" s="108">
        <f t="shared" si="292"/>
        <v>0</v>
      </c>
      <c r="K4575" s="107">
        <f t="shared" si="293"/>
        <v>0</v>
      </c>
      <c r="L4575" s="109">
        <f t="shared" si="294"/>
        <v>504542</v>
      </c>
      <c r="M4575" s="110">
        <f t="shared" si="295"/>
        <v>3.8463967289943613E-07</v>
      </c>
      <c r="N4575" s="33" t="s">
        <v>4892</v>
      </c>
      <c r="O4575" s="33">
        <f>+'Categorias-9 feb-Depurado'!Y4574</f>
        <v>105.77733052402067</v>
      </c>
      <c r="P4575" s="111">
        <f>+'Categorias-9 feb-Depurado'!AC4574</f>
        <v>44916</v>
      </c>
      <c r="Q4575" s="111">
        <f>+'Categorias-9 feb-Depurado'!AE4574</f>
        <v>44976</v>
      </c>
      <c r="R4575" s="112" t="str">
        <f>+'Categorias-9 feb-Depurado'!AB4574</f>
        <v>Comex</v>
      </c>
    </row>
    <row r="4576" spans="2:18" s="1" customFormat="1" ht="14.5" hidden="1">
      <c r="B4576" s="57" t="str">
        <f>+'Categorias-9 feb-Depurado'!B4575</f>
        <v>SU EXPRESS INTERNACIONAL SAS</v>
      </c>
      <c r="C4576" s="30" t="s">
        <v>4900</v>
      </c>
      <c r="D4576" s="31">
        <v>5</v>
      </c>
      <c r="E4576" s="30" t="str">
        <f>+'Categorias-9 feb-Depurado'!E4575</f>
        <v>830025299-4</v>
      </c>
      <c r="F4576" s="30" t="str">
        <f>+'Categorias-9 feb-Depurado'!F4575</f>
        <v>CL 25 F 84 B 31</v>
      </c>
      <c r="G4576" s="30" t="str">
        <f>+'Categorias-9 feb-Depurado'!G4575</f>
        <v>169</v>
      </c>
      <c r="H4576" s="30" t="str">
        <f>+'Categorias-9 feb-Depurado'!H4575</f>
        <v>S-79041</v>
      </c>
      <c r="I4576" s="107">
        <f>+'Categorias-9 feb-Depurado'!R4575</f>
        <v>969850</v>
      </c>
      <c r="J4576" s="108">
        <f t="shared" si="292"/>
        <v>0</v>
      </c>
      <c r="K4576" s="107">
        <f t="shared" si="293"/>
        <v>0</v>
      </c>
      <c r="L4576" s="109">
        <f t="shared" si="294"/>
        <v>969850</v>
      </c>
      <c r="M4576" s="110">
        <f t="shared" si="295"/>
        <v>7.3936914421696934E-07</v>
      </c>
      <c r="N4576" s="33" t="s">
        <v>4892</v>
      </c>
      <c r="O4576" s="33">
        <f>+'Categorias-9 feb-Depurado'!Y4575</f>
        <v>203.32924515445976</v>
      </c>
      <c r="P4576" s="111">
        <f>+'Categorias-9 feb-Depurado'!AC4575</f>
        <v>44917</v>
      </c>
      <c r="Q4576" s="111">
        <f>+'Categorias-9 feb-Depurado'!AE4575</f>
        <v>44977</v>
      </c>
      <c r="R4576" s="112" t="str">
        <f>+'Categorias-9 feb-Depurado'!AB4575</f>
        <v>Comex</v>
      </c>
    </row>
    <row r="4577" spans="2:18" s="1" customFormat="1" ht="14.5" hidden="1">
      <c r="B4577" s="57" t="str">
        <f>+'Categorias-9 feb-Depurado'!B4576</f>
        <v>SU EXPRESS INTERNACIONAL SAS</v>
      </c>
      <c r="C4577" s="30" t="s">
        <v>4900</v>
      </c>
      <c r="D4577" s="31">
        <v>5</v>
      </c>
      <c r="E4577" s="30" t="str">
        <f>+'Categorias-9 feb-Depurado'!E4576</f>
        <v>830025299-4</v>
      </c>
      <c r="F4577" s="30" t="str">
        <f>+'Categorias-9 feb-Depurado'!F4576</f>
        <v>CL 25 F 84 B 31</v>
      </c>
      <c r="G4577" s="30" t="str">
        <f>+'Categorias-9 feb-Depurado'!G4576</f>
        <v>169</v>
      </c>
      <c r="H4577" s="30" t="str">
        <f>+'Categorias-9 feb-Depurado'!H4576</f>
        <v>S-79037</v>
      </c>
      <c r="I4577" s="107">
        <f>+'Categorias-9 feb-Depurado'!R4576</f>
        <v>485687</v>
      </c>
      <c r="J4577" s="108">
        <f t="shared" si="292"/>
        <v>0</v>
      </c>
      <c r="K4577" s="107">
        <f t="shared" si="293"/>
        <v>0</v>
      </c>
      <c r="L4577" s="109">
        <f t="shared" si="294"/>
        <v>485687</v>
      </c>
      <c r="M4577" s="110">
        <f t="shared" si="295"/>
        <v>3.7026548594865925E-07</v>
      </c>
      <c r="N4577" s="33" t="s">
        <v>4892</v>
      </c>
      <c r="O4577" s="33">
        <f>+'Categorias-9 feb-Depurado'!Y4576</f>
        <v>101.82437602859628</v>
      </c>
      <c r="P4577" s="111">
        <f>+'Categorias-9 feb-Depurado'!AC4576</f>
        <v>44917</v>
      </c>
      <c r="Q4577" s="111">
        <f>+'Categorias-9 feb-Depurado'!AE4576</f>
        <v>44977</v>
      </c>
      <c r="R4577" s="112" t="str">
        <f>+'Categorias-9 feb-Depurado'!AB4576</f>
        <v>Comex</v>
      </c>
    </row>
    <row r="4578" spans="2:18" s="1" customFormat="1" ht="14.5" hidden="1">
      <c r="B4578" s="57" t="str">
        <f>+'Categorias-9 feb-Depurado'!B4577</f>
        <v>SU EXPRESS INTERNACIONAL SAS</v>
      </c>
      <c r="C4578" s="30" t="s">
        <v>4900</v>
      </c>
      <c r="D4578" s="31">
        <v>5</v>
      </c>
      <c r="E4578" s="30" t="str">
        <f>+'Categorias-9 feb-Depurado'!E4577</f>
        <v>830025299-4</v>
      </c>
      <c r="F4578" s="30" t="str">
        <f>+'Categorias-9 feb-Depurado'!F4577</f>
        <v>CL 25 F 84 B 31</v>
      </c>
      <c r="G4578" s="30" t="str">
        <f>+'Categorias-9 feb-Depurado'!G4577</f>
        <v>169</v>
      </c>
      <c r="H4578" s="30" t="str">
        <f>+'Categorias-9 feb-Depurado'!H4577</f>
        <v>S-79044</v>
      </c>
      <c r="I4578" s="107">
        <f>+'Categorias-9 feb-Depurado'!R4577</f>
        <v>1087000</v>
      </c>
      <c r="J4578" s="108">
        <f t="shared" si="292"/>
        <v>0</v>
      </c>
      <c r="K4578" s="107">
        <f t="shared" si="293"/>
        <v>0</v>
      </c>
      <c r="L4578" s="109">
        <f t="shared" si="294"/>
        <v>1087000</v>
      </c>
      <c r="M4578" s="110">
        <f t="shared" si="295"/>
        <v>8.2867892948790602E-07</v>
      </c>
      <c r="N4578" s="33" t="s">
        <v>4892</v>
      </c>
      <c r="O4578" s="33">
        <f>+'Categorias-9 feb-Depurado'!Y4577</f>
        <v>227.88976592555321</v>
      </c>
      <c r="P4578" s="111">
        <f>+'Categorias-9 feb-Depurado'!AC4577</f>
        <v>44917</v>
      </c>
      <c r="Q4578" s="111">
        <f>+'Categorias-9 feb-Depurado'!AE4577</f>
        <v>44977</v>
      </c>
      <c r="R4578" s="112" t="str">
        <f>+'Categorias-9 feb-Depurado'!AB4577</f>
        <v>Comex</v>
      </c>
    </row>
    <row r="4579" spans="2:18" s="1" customFormat="1" ht="14.5" hidden="1">
      <c r="B4579" s="57" t="str">
        <f>+'Categorias-9 feb-Depurado'!B4578</f>
        <v>SU EXPRESS INTERNACIONAL SAS</v>
      </c>
      <c r="C4579" s="30" t="s">
        <v>4900</v>
      </c>
      <c r="D4579" s="31">
        <v>5</v>
      </c>
      <c r="E4579" s="30" t="str">
        <f>+'Categorias-9 feb-Depurado'!E4578</f>
        <v>830025299-4</v>
      </c>
      <c r="F4579" s="30" t="str">
        <f>+'Categorias-9 feb-Depurado'!F4578</f>
        <v>CL 25 F 84 B 31</v>
      </c>
      <c r="G4579" s="30" t="str">
        <f>+'Categorias-9 feb-Depurado'!G4578</f>
        <v>169</v>
      </c>
      <c r="H4579" s="30" t="str">
        <f>+'Categorias-9 feb-Depurado'!H4578</f>
        <v>S-79048</v>
      </c>
      <c r="I4579" s="107">
        <f>+'Categorias-9 feb-Depurado'!R4578</f>
        <v>2231000</v>
      </c>
      <c r="J4579" s="108">
        <f t="shared" si="292"/>
        <v>0</v>
      </c>
      <c r="K4579" s="107">
        <f t="shared" si="293"/>
        <v>0</v>
      </c>
      <c r="L4579" s="109">
        <f t="shared" si="294"/>
        <v>2231000</v>
      </c>
      <c r="M4579" s="110">
        <f t="shared" si="295"/>
        <v>1.700812043870762E-06</v>
      </c>
      <c r="N4579" s="33" t="s">
        <v>4892</v>
      </c>
      <c r="O4579" s="33">
        <f>+'Categorias-9 feb-Depurado'!Y4578</f>
        <v>467.72959317378951</v>
      </c>
      <c r="P4579" s="111">
        <f>+'Categorias-9 feb-Depurado'!AC4578</f>
        <v>44918</v>
      </c>
      <c r="Q4579" s="111">
        <f>+'Categorias-9 feb-Depurado'!AE4578</f>
        <v>44978</v>
      </c>
      <c r="R4579" s="112" t="str">
        <f>+'Categorias-9 feb-Depurado'!AB4578</f>
        <v>Comex</v>
      </c>
    </row>
    <row r="4580" spans="2:18" s="1" customFormat="1" ht="14.5" hidden="1">
      <c r="B4580" s="57" t="str">
        <f>+'Categorias-9 feb-Depurado'!B4579</f>
        <v>SU EXPRESS INTERNACIONAL SAS</v>
      </c>
      <c r="C4580" s="30" t="s">
        <v>4900</v>
      </c>
      <c r="D4580" s="31">
        <v>5</v>
      </c>
      <c r="E4580" s="30" t="str">
        <f>+'Categorias-9 feb-Depurado'!E4579</f>
        <v>830025299-4</v>
      </c>
      <c r="F4580" s="30" t="str">
        <f>+'Categorias-9 feb-Depurado'!F4579</f>
        <v>CL 25 F 84 B 31</v>
      </c>
      <c r="G4580" s="30" t="str">
        <f>+'Categorias-9 feb-Depurado'!G4579</f>
        <v>169</v>
      </c>
      <c r="H4580" s="30" t="str">
        <f>+'Categorias-9 feb-Depurado'!H4579</f>
        <v>S-79046</v>
      </c>
      <c r="I4580" s="107">
        <f>+'Categorias-9 feb-Depurado'!R4579</f>
        <v>676005</v>
      </c>
      <c r="J4580" s="108">
        <f t="shared" si="292"/>
        <v>0</v>
      </c>
      <c r="K4580" s="107">
        <f t="shared" si="293"/>
        <v>0</v>
      </c>
      <c r="L4580" s="109">
        <f t="shared" si="294"/>
        <v>676005</v>
      </c>
      <c r="M4580" s="110">
        <f t="shared" si="295"/>
        <v>5.1535519754229249E-07</v>
      </c>
      <c r="N4580" s="33" t="s">
        <v>4892</v>
      </c>
      <c r="O4580" s="33">
        <f>+'Categorias-9 feb-Depurado'!Y4579</f>
        <v>141.72458253404193</v>
      </c>
      <c r="P4580" s="111">
        <f>+'Categorias-9 feb-Depurado'!AC4579</f>
        <v>44918</v>
      </c>
      <c r="Q4580" s="111">
        <f>+'Categorias-9 feb-Depurado'!AE4579</f>
        <v>44978</v>
      </c>
      <c r="R4580" s="112" t="str">
        <f>+'Categorias-9 feb-Depurado'!AB4579</f>
        <v>Comex</v>
      </c>
    </row>
    <row r="4581" spans="2:18" s="1" customFormat="1" ht="14.5" hidden="1">
      <c r="B4581" s="57" t="str">
        <f>+'Categorias-9 feb-Depurado'!B4580</f>
        <v>SU EXPRESS INTERNACIONAL SAS</v>
      </c>
      <c r="C4581" s="30" t="s">
        <v>4900</v>
      </c>
      <c r="D4581" s="31">
        <v>5</v>
      </c>
      <c r="E4581" s="30" t="str">
        <f>+'Categorias-9 feb-Depurado'!E4580</f>
        <v>830025299-4</v>
      </c>
      <c r="F4581" s="30" t="str">
        <f>+'Categorias-9 feb-Depurado'!F4580</f>
        <v>CL 25 F 84 B 31</v>
      </c>
      <c r="G4581" s="30" t="str">
        <f>+'Categorias-9 feb-Depurado'!G4580</f>
        <v>169</v>
      </c>
      <c r="H4581" s="30" t="str">
        <f>+'Categorias-9 feb-Depurado'!H4580</f>
        <v>S-79056</v>
      </c>
      <c r="I4581" s="107">
        <f>+'Categorias-9 feb-Depurado'!R4580</f>
        <v>637000</v>
      </c>
      <c r="J4581" s="108">
        <f t="shared" si="292"/>
        <v>0</v>
      </c>
      <c r="K4581" s="107">
        <f t="shared" si="293"/>
        <v>0</v>
      </c>
      <c r="L4581" s="109">
        <f t="shared" si="294"/>
        <v>637000</v>
      </c>
      <c r="M4581" s="110">
        <f t="shared" si="295"/>
        <v>4.8561957505409028E-07</v>
      </c>
      <c r="N4581" s="33" t="s">
        <v>4892</v>
      </c>
      <c r="O4581" s="33">
        <f>+'Categorias-9 feb-Depurado'!Y4580</f>
        <v>133.54717653594975</v>
      </c>
      <c r="P4581" s="111">
        <f>+'Categorias-9 feb-Depurado'!AC4580</f>
        <v>44923</v>
      </c>
      <c r="Q4581" s="111">
        <f>+'Categorias-9 feb-Depurado'!AE4580</f>
        <v>44983</v>
      </c>
      <c r="R4581" s="112" t="str">
        <f>+'Categorias-9 feb-Depurado'!AB4580</f>
        <v>Comex</v>
      </c>
    </row>
    <row r="4582" spans="2:18" s="1" customFormat="1" ht="14.5" hidden="1">
      <c r="B4582" s="57" t="str">
        <f>+'Categorias-9 feb-Depurado'!B4581</f>
        <v>SU EXPRESS INTERNACIONAL SAS</v>
      </c>
      <c r="C4582" s="30" t="s">
        <v>4900</v>
      </c>
      <c r="D4582" s="31">
        <v>5</v>
      </c>
      <c r="E4582" s="30" t="str">
        <f>+'Categorias-9 feb-Depurado'!E4581</f>
        <v>830025299-4</v>
      </c>
      <c r="F4582" s="30" t="str">
        <f>+'Categorias-9 feb-Depurado'!F4581</f>
        <v>CL 25 F 84 B 31</v>
      </c>
      <c r="G4582" s="30" t="str">
        <f>+'Categorias-9 feb-Depurado'!G4581</f>
        <v>169</v>
      </c>
      <c r="H4582" s="30" t="str">
        <f>+'Categorias-9 feb-Depurado'!H4581</f>
        <v>S-79051</v>
      </c>
      <c r="I4582" s="107">
        <f>+'Categorias-9 feb-Depurado'!R4581</f>
        <v>295542</v>
      </c>
      <c r="J4582" s="108">
        <f t="shared" si="292"/>
        <v>0</v>
      </c>
      <c r="K4582" s="107">
        <f t="shared" si="293"/>
        <v>0</v>
      </c>
      <c r="L4582" s="109">
        <f t="shared" si="294"/>
        <v>295542</v>
      </c>
      <c r="M4582" s="110">
        <f t="shared" si="295"/>
        <v>2.2530766161795282E-07</v>
      </c>
      <c r="N4582" s="33" t="s">
        <v>4892</v>
      </c>
      <c r="O4582" s="33">
        <f>+'Categorias-9 feb-Depurado'!Y4581</f>
        <v>61.960439007515951</v>
      </c>
      <c r="P4582" s="111">
        <f>+'Categorias-9 feb-Depurado'!AC4581</f>
        <v>44923</v>
      </c>
      <c r="Q4582" s="111">
        <f>+'Categorias-9 feb-Depurado'!AE4581</f>
        <v>44983</v>
      </c>
      <c r="R4582" s="112" t="str">
        <f>+'Categorias-9 feb-Depurado'!AB4581</f>
        <v>Comex</v>
      </c>
    </row>
    <row r="4583" spans="2:18" s="1" customFormat="1" ht="14.5" hidden="1">
      <c r="B4583" s="57" t="str">
        <f>+'Categorias-9 feb-Depurado'!B4582</f>
        <v>SU EXPRESS INTERNACIONAL SAS</v>
      </c>
      <c r="C4583" s="30" t="s">
        <v>4900</v>
      </c>
      <c r="D4583" s="31">
        <v>5</v>
      </c>
      <c r="E4583" s="30" t="str">
        <f>+'Categorias-9 feb-Depurado'!E4582</f>
        <v>830025299-4</v>
      </c>
      <c r="F4583" s="30" t="str">
        <f>+'Categorias-9 feb-Depurado'!F4582</f>
        <v>CL 25 F 84 B 31</v>
      </c>
      <c r="G4583" s="30" t="str">
        <f>+'Categorias-9 feb-Depurado'!G4582</f>
        <v>169</v>
      </c>
      <c r="H4583" s="30" t="str">
        <f>+'Categorias-9 feb-Depurado'!H4582</f>
        <v>S-79060</v>
      </c>
      <c r="I4583" s="107">
        <f>+'Categorias-9 feb-Depurado'!R4582</f>
        <v>323320</v>
      </c>
      <c r="J4583" s="108">
        <f t="shared" si="292"/>
        <v>0</v>
      </c>
      <c r="K4583" s="107">
        <f t="shared" si="293"/>
        <v>0</v>
      </c>
      <c r="L4583" s="109">
        <f t="shared" si="294"/>
        <v>323320</v>
      </c>
      <c r="M4583" s="110">
        <f t="shared" si="295"/>
        <v>2.4648433439009178E-07</v>
      </c>
      <c r="N4583" s="33" t="s">
        <v>4892</v>
      </c>
      <c r="O4583" s="33">
        <f>+'Categorias-9 feb-Depurado'!Y4582</f>
        <v>67.784102225436854</v>
      </c>
      <c r="P4583" s="111">
        <f>+'Categorias-9 feb-Depurado'!AC4582</f>
        <v>44924</v>
      </c>
      <c r="Q4583" s="111">
        <f>+'Categorias-9 feb-Depurado'!AE4582</f>
        <v>44984</v>
      </c>
      <c r="R4583" s="112" t="str">
        <f>+'Categorias-9 feb-Depurado'!AB4582</f>
        <v>Comex</v>
      </c>
    </row>
    <row r="4584" spans="2:18" s="1" customFormat="1" ht="14.5" hidden="1">
      <c r="B4584" s="57" t="str">
        <f>+'Categorias-9 feb-Depurado'!B4583</f>
        <v>SU EXPRESS INTERNACIONAL SAS</v>
      </c>
      <c r="C4584" s="30" t="s">
        <v>4900</v>
      </c>
      <c r="D4584" s="31">
        <v>5</v>
      </c>
      <c r="E4584" s="30" t="str">
        <f>+'Categorias-9 feb-Depurado'!E4583</f>
        <v>830025299-4</v>
      </c>
      <c r="F4584" s="30" t="str">
        <f>+'Categorias-9 feb-Depurado'!F4583</f>
        <v>CL 25 F 84 B 31</v>
      </c>
      <c r="G4584" s="30" t="str">
        <f>+'Categorias-9 feb-Depurado'!G4583</f>
        <v>169</v>
      </c>
      <c r="H4584" s="30" t="str">
        <f>+'Categorias-9 feb-Depurado'!H4583</f>
        <v>S-79061</v>
      </c>
      <c r="I4584" s="107">
        <f>+'Categorias-9 feb-Depurado'!R4583</f>
        <v>493177</v>
      </c>
      <c r="J4584" s="108">
        <f t="shared" si="292"/>
        <v>0</v>
      </c>
      <c r="K4584" s="107">
        <f t="shared" si="293"/>
        <v>0</v>
      </c>
      <c r="L4584" s="109">
        <f t="shared" si="294"/>
        <v>493177</v>
      </c>
      <c r="M4584" s="110">
        <f t="shared" si="295"/>
        <v>3.7597551831467989E-07</v>
      </c>
      <c r="N4584" s="33" t="s">
        <v>4892</v>
      </c>
      <c r="O4584" s="33">
        <f>+'Categorias-9 feb-Depurado'!Y4583</f>
        <v>103.39465601643657</v>
      </c>
      <c r="P4584" s="111">
        <f>+'Categorias-9 feb-Depurado'!AC4583</f>
        <v>44924</v>
      </c>
      <c r="Q4584" s="111">
        <f>+'Categorias-9 feb-Depurado'!AE4583</f>
        <v>44984</v>
      </c>
      <c r="R4584" s="112" t="str">
        <f>+'Categorias-9 feb-Depurado'!AB4583</f>
        <v>Comex</v>
      </c>
    </row>
    <row r="4585" spans="2:18" s="1" customFormat="1" ht="14.5" hidden="1">
      <c r="B4585" s="57" t="str">
        <f>+'Categorias-9 feb-Depurado'!B4584</f>
        <v>SU EXPRESS INTERNACIONAL SAS</v>
      </c>
      <c r="C4585" s="30" t="s">
        <v>4900</v>
      </c>
      <c r="D4585" s="31">
        <v>5</v>
      </c>
      <c r="E4585" s="30" t="str">
        <f>+'Categorias-9 feb-Depurado'!E4584</f>
        <v>830025299-4</v>
      </c>
      <c r="F4585" s="30" t="str">
        <f>+'Categorias-9 feb-Depurado'!F4584</f>
        <v>CL 25 F 84 B 31</v>
      </c>
      <c r="G4585" s="30" t="str">
        <f>+'Categorias-9 feb-Depurado'!G4584</f>
        <v>169</v>
      </c>
      <c r="H4585" s="30" t="str">
        <f>+'Categorias-9 feb-Depurado'!H4584</f>
        <v>S-79063</v>
      </c>
      <c r="I4585" s="107">
        <f>+'Categorias-9 feb-Depurado'!R4584</f>
        <v>1611000</v>
      </c>
      <c r="J4585" s="108">
        <f t="shared" si="292"/>
        <v>0</v>
      </c>
      <c r="K4585" s="107">
        <f t="shared" si="293"/>
        <v>0</v>
      </c>
      <c r="L4585" s="109">
        <f t="shared" si="294"/>
        <v>1611000</v>
      </c>
      <c r="M4585" s="110">
        <f t="shared" si="295"/>
        <v>1.2281524888730603E-06</v>
      </c>
      <c r="N4585" s="33" t="s">
        <v>4892</v>
      </c>
      <c r="O4585" s="33">
        <f>+'Categorias-9 feb-Depurado'!Y4584</f>
        <v>337.7464700147803</v>
      </c>
      <c r="P4585" s="111">
        <f>+'Categorias-9 feb-Depurado'!AC4584</f>
        <v>44924</v>
      </c>
      <c r="Q4585" s="111">
        <f>+'Categorias-9 feb-Depurado'!AE4584</f>
        <v>44984</v>
      </c>
      <c r="R4585" s="112" t="str">
        <f>+'Categorias-9 feb-Depurado'!AB4584</f>
        <v>Comex</v>
      </c>
    </row>
    <row r="4586" spans="2:18" s="1" customFormat="1" ht="14.5" hidden="1">
      <c r="B4586" s="57" t="str">
        <f>+'Categorias-9 feb-Depurado'!B4585</f>
        <v>SU EXPRESS INTERNACIONAL SAS</v>
      </c>
      <c r="C4586" s="30" t="s">
        <v>4900</v>
      </c>
      <c r="D4586" s="31">
        <v>5</v>
      </c>
      <c r="E4586" s="30" t="str">
        <f>+'Categorias-9 feb-Depurado'!E4585</f>
        <v>830025299-4</v>
      </c>
      <c r="F4586" s="30" t="str">
        <f>+'Categorias-9 feb-Depurado'!F4585</f>
        <v>CL 25 F 84 B 31</v>
      </c>
      <c r="G4586" s="30" t="str">
        <f>+'Categorias-9 feb-Depurado'!G4585</f>
        <v>169</v>
      </c>
      <c r="H4586" s="30" t="str">
        <f>+'Categorias-9 feb-Depurado'!H4585</f>
        <v>S-79075</v>
      </c>
      <c r="I4586" s="107">
        <f>+'Categorias-9 feb-Depurado'!R4585</f>
        <v>490640</v>
      </c>
      <c r="J4586" s="108">
        <f t="shared" si="292"/>
        <v>0</v>
      </c>
      <c r="K4586" s="107">
        <f t="shared" si="293"/>
        <v>0</v>
      </c>
      <c r="L4586" s="109">
        <f t="shared" si="294"/>
        <v>490640</v>
      </c>
      <c r="M4586" s="110">
        <f t="shared" si="295"/>
        <v>3.7404142590979413E-07</v>
      </c>
      <c r="N4586" s="33" t="s">
        <v>4892</v>
      </c>
      <c r="O4586" s="33">
        <f>+'Categorias-9 feb-Depurado'!Y4585</f>
        <v>102.86277346247785</v>
      </c>
      <c r="P4586" s="111">
        <f>+'Categorias-9 feb-Depurado'!AC4585</f>
        <v>44925</v>
      </c>
      <c r="Q4586" s="111">
        <f>+'Categorias-9 feb-Depurado'!AE4585</f>
        <v>44985</v>
      </c>
      <c r="R4586" s="112" t="str">
        <f>+'Categorias-9 feb-Depurado'!AB4585</f>
        <v>Comex</v>
      </c>
    </row>
    <row r="4587" spans="2:18" s="1" customFormat="1" ht="14.5" hidden="1">
      <c r="B4587" s="57" t="str">
        <f>+'Categorias-9 feb-Depurado'!B4586</f>
        <v>SU EXPRESS INTERNACIONAL SAS</v>
      </c>
      <c r="C4587" s="30" t="s">
        <v>4900</v>
      </c>
      <c r="D4587" s="31">
        <v>5</v>
      </c>
      <c r="E4587" s="30" t="str">
        <f>+'Categorias-9 feb-Depurado'!E4586</f>
        <v>830025299-4</v>
      </c>
      <c r="F4587" s="30" t="str">
        <f>+'Categorias-9 feb-Depurado'!F4586</f>
        <v>CL 25 F 84 B 31</v>
      </c>
      <c r="G4587" s="30" t="str">
        <f>+'Categorias-9 feb-Depurado'!G4586</f>
        <v>169</v>
      </c>
      <c r="H4587" s="30" t="str">
        <f>+'Categorias-9 feb-Depurado'!H4586</f>
        <v>S-79076</v>
      </c>
      <c r="I4587" s="107">
        <f>+'Categorias-9 feb-Depurado'!R4586</f>
        <v>442538</v>
      </c>
      <c r="J4587" s="108">
        <f t="shared" si="292"/>
        <v>0</v>
      </c>
      <c r="K4587" s="107">
        <f t="shared" si="293"/>
        <v>0</v>
      </c>
      <c r="L4587" s="109">
        <f t="shared" si="294"/>
        <v>442538</v>
      </c>
      <c r="M4587" s="110">
        <f t="shared" si="295"/>
        <v>3.3737066798318211E-07</v>
      </c>
      <c r="N4587" s="33" t="s">
        <v>4892</v>
      </c>
      <c r="O4587" s="33">
        <f>+'Categorias-9 feb-Depurado'!Y4586</f>
        <v>92.778179607325171</v>
      </c>
      <c r="P4587" s="111">
        <f>+'Categorias-9 feb-Depurado'!AC4586</f>
        <v>44925</v>
      </c>
      <c r="Q4587" s="111">
        <f>+'Categorias-9 feb-Depurado'!AE4586</f>
        <v>44985</v>
      </c>
      <c r="R4587" s="112" t="str">
        <f>+'Categorias-9 feb-Depurado'!AB4586</f>
        <v>Comex</v>
      </c>
    </row>
    <row r="4588" spans="2:18" s="1" customFormat="1" ht="14.5" hidden="1">
      <c r="B4588" s="57" t="str">
        <f>+'Categorias-9 feb-Depurado'!B4587</f>
        <v>SU EXPRESS INTERNACIONAL SAS</v>
      </c>
      <c r="C4588" s="30" t="s">
        <v>4900</v>
      </c>
      <c r="D4588" s="31">
        <v>5</v>
      </c>
      <c r="E4588" s="30" t="str">
        <f>+'Categorias-9 feb-Depurado'!E4587</f>
        <v>830025299-4</v>
      </c>
      <c r="F4588" s="30" t="str">
        <f>+'Categorias-9 feb-Depurado'!F4587</f>
        <v>CL 25 F 84 B 31</v>
      </c>
      <c r="G4588" s="30" t="str">
        <f>+'Categorias-9 feb-Depurado'!G4587</f>
        <v>169</v>
      </c>
      <c r="H4588" s="30" t="str">
        <f>+'Categorias-9 feb-Depurado'!H4587</f>
        <v>S-79074</v>
      </c>
      <c r="I4588" s="107">
        <f>+'Categorias-9 feb-Depurado'!R4587</f>
        <v>1780000</v>
      </c>
      <c r="J4588" s="108">
        <f t="shared" si="292"/>
        <v>0</v>
      </c>
      <c r="K4588" s="107">
        <f t="shared" si="293"/>
        <v>0</v>
      </c>
      <c r="L4588" s="109">
        <f t="shared" si="294"/>
        <v>1780000</v>
      </c>
      <c r="M4588" s="110">
        <f t="shared" si="295"/>
        <v>1.3569903353159823E-06</v>
      </c>
      <c r="N4588" s="33" t="s">
        <v>4892</v>
      </c>
      <c r="O4588" s="33">
        <f>+'Categorias-9 feb-Depurado'!Y4587</f>
        <v>373.17735358554251</v>
      </c>
      <c r="P4588" s="111">
        <f>+'Categorias-9 feb-Depurado'!AC4587</f>
        <v>44925</v>
      </c>
      <c r="Q4588" s="111">
        <f>+'Categorias-9 feb-Depurado'!AE4587</f>
        <v>44985</v>
      </c>
      <c r="R4588" s="112" t="str">
        <f>+'Categorias-9 feb-Depurado'!AB4587</f>
        <v>Comex</v>
      </c>
    </row>
    <row r="4589" spans="2:18" s="1" customFormat="1" ht="14.5" hidden="1">
      <c r="B4589" s="57" t="str">
        <f>+'Categorias-9 feb-Depurado'!B4588</f>
        <v>SU EXPRESS INTERNACIONAL SAS</v>
      </c>
      <c r="C4589" s="30" t="s">
        <v>4900</v>
      </c>
      <c r="D4589" s="31">
        <v>5</v>
      </c>
      <c r="E4589" s="30" t="str">
        <f>+'Categorias-9 feb-Depurado'!E4588</f>
        <v>830025299-4</v>
      </c>
      <c r="F4589" s="30" t="str">
        <f>+'Categorias-9 feb-Depurado'!F4588</f>
        <v>CL 25 F 84 B 31</v>
      </c>
      <c r="G4589" s="30" t="str">
        <f>+'Categorias-9 feb-Depurado'!G4588</f>
        <v>169</v>
      </c>
      <c r="H4589" s="30" t="str">
        <f>+'Categorias-9 feb-Depurado'!H4588</f>
        <v>S-79078</v>
      </c>
      <c r="I4589" s="107">
        <f>+'Categorias-9 feb-Depurado'!R4588</f>
        <v>1814000</v>
      </c>
      <c r="J4589" s="108">
        <f t="shared" si="292"/>
        <v>0</v>
      </c>
      <c r="K4589" s="107">
        <f t="shared" si="293"/>
        <v>0</v>
      </c>
      <c r="L4589" s="109">
        <f t="shared" si="294"/>
        <v>1814000</v>
      </c>
      <c r="M4589" s="110">
        <f t="shared" si="295"/>
        <v>1.3829103754287594E-06</v>
      </c>
      <c r="N4589" s="33" t="s">
        <v>4892</v>
      </c>
      <c r="O4589" s="33">
        <f>+'Categorias-9 feb-Depurado'!Y4588</f>
        <v>380.30546033942363</v>
      </c>
      <c r="P4589" s="111">
        <f>+'Categorias-9 feb-Depurado'!AC4588</f>
        <v>44928</v>
      </c>
      <c r="Q4589" s="111">
        <f>+'Categorias-9 feb-Depurado'!AE4588</f>
        <v>44988</v>
      </c>
      <c r="R4589" s="112" t="str">
        <f>+'Categorias-9 feb-Depurado'!AB4588</f>
        <v>Comex</v>
      </c>
    </row>
    <row r="4590" spans="2:18" s="1" customFormat="1" ht="14.5" hidden="1">
      <c r="B4590" s="57" t="str">
        <f>+'Categorias-9 feb-Depurado'!B4589</f>
        <v>SU EXPRESS INTERNACIONAL SAS</v>
      </c>
      <c r="C4590" s="30" t="s">
        <v>4900</v>
      </c>
      <c r="D4590" s="31">
        <v>5</v>
      </c>
      <c r="E4590" s="30" t="str">
        <f>+'Categorias-9 feb-Depurado'!E4589</f>
        <v>830025299-4</v>
      </c>
      <c r="F4590" s="30" t="str">
        <f>+'Categorias-9 feb-Depurado'!F4589</f>
        <v>CL 25 F 84 B 31</v>
      </c>
      <c r="G4590" s="30" t="str">
        <f>+'Categorias-9 feb-Depurado'!G4589</f>
        <v>169</v>
      </c>
      <c r="H4590" s="30" t="str">
        <f>+'Categorias-9 feb-Depurado'!H4589</f>
        <v>S-79095</v>
      </c>
      <c r="I4590" s="107">
        <f>+'Categorias-9 feb-Depurado'!R4589</f>
        <v>298232</v>
      </c>
      <c r="J4590" s="108">
        <f t="shared" si="292"/>
        <v>0</v>
      </c>
      <c r="K4590" s="107">
        <f t="shared" si="293"/>
        <v>0</v>
      </c>
      <c r="L4590" s="109">
        <f t="shared" si="294"/>
        <v>298232</v>
      </c>
      <c r="M4590" s="110">
        <f t="shared" si="295"/>
        <v>2.2735839420334608E-07</v>
      </c>
      <c r="N4590" s="33" t="s">
        <v>4892</v>
      </c>
      <c r="O4590" s="33">
        <f>+'Categorias-9 feb-Depurado'!Y4589</f>
        <v>62.524398041867137</v>
      </c>
      <c r="P4590" s="111">
        <f>+'Categorias-9 feb-Depurado'!AC4589</f>
        <v>44929</v>
      </c>
      <c r="Q4590" s="111">
        <f>+'Categorias-9 feb-Depurado'!AE4589</f>
        <v>44989</v>
      </c>
      <c r="R4590" s="112" t="str">
        <f>+'Categorias-9 feb-Depurado'!AB4589</f>
        <v>Comex</v>
      </c>
    </row>
    <row r="4591" spans="2:18" s="1" customFormat="1" ht="14.5" hidden="1">
      <c r="B4591" s="57" t="str">
        <f>+'Categorias-9 feb-Depurado'!B4590</f>
        <v>SU EXPRESS INTERNACIONAL SAS</v>
      </c>
      <c r="C4591" s="30" t="s">
        <v>4900</v>
      </c>
      <c r="D4591" s="31">
        <v>5</v>
      </c>
      <c r="E4591" s="30" t="str">
        <f>+'Categorias-9 feb-Depurado'!E4590</f>
        <v>830025299-4</v>
      </c>
      <c r="F4591" s="30" t="str">
        <f>+'Categorias-9 feb-Depurado'!F4590</f>
        <v>CL 25 F 84 B 31</v>
      </c>
      <c r="G4591" s="30" t="str">
        <f>+'Categorias-9 feb-Depurado'!G4590</f>
        <v>169</v>
      </c>
      <c r="H4591" s="30" t="str">
        <f>+'Categorias-9 feb-Depurado'!H4590</f>
        <v>S-79107</v>
      </c>
      <c r="I4591" s="107">
        <f>+'Categorias-9 feb-Depurado'!R4590</f>
        <v>2057000</v>
      </c>
      <c r="J4591" s="108">
        <f t="shared" si="292"/>
        <v>0</v>
      </c>
      <c r="K4591" s="107">
        <f t="shared" si="293"/>
        <v>0</v>
      </c>
      <c r="L4591" s="109">
        <f t="shared" si="294"/>
        <v>2057000</v>
      </c>
      <c r="M4591" s="110">
        <f t="shared" si="295"/>
        <v>1.5681624268230199E-06</v>
      </c>
      <c r="N4591" s="33" t="s">
        <v>4892</v>
      </c>
      <c r="O4591" s="33">
        <f>+'Categorias-9 feb-Depurado'!Y4590</f>
        <v>431.25045860980953</v>
      </c>
      <c r="P4591" s="111">
        <f>+'Categorias-9 feb-Depurado'!AC4590</f>
        <v>44930</v>
      </c>
      <c r="Q4591" s="111">
        <f>+'Categorias-9 feb-Depurado'!AE4590</f>
        <v>44990</v>
      </c>
      <c r="R4591" s="112" t="str">
        <f>+'Categorias-9 feb-Depurado'!AB4590</f>
        <v>Comex</v>
      </c>
    </row>
    <row r="4592" spans="2:18" s="1" customFormat="1" ht="14.5" hidden="1">
      <c r="B4592" s="57" t="str">
        <f>+'Categorias-9 feb-Depurado'!B4591</f>
        <v>SU EXPRESS INTERNACIONAL SAS</v>
      </c>
      <c r="C4592" s="30" t="s">
        <v>4900</v>
      </c>
      <c r="D4592" s="31">
        <v>5</v>
      </c>
      <c r="E4592" s="30" t="str">
        <f>+'Categorias-9 feb-Depurado'!E4591</f>
        <v>830025299-4</v>
      </c>
      <c r="F4592" s="30" t="str">
        <f>+'Categorias-9 feb-Depurado'!F4591</f>
        <v>CL 25 F 84 B 31</v>
      </c>
      <c r="G4592" s="30" t="str">
        <f>+'Categorias-9 feb-Depurado'!G4591</f>
        <v>169</v>
      </c>
      <c r="H4592" s="30" t="str">
        <f>+'Categorias-9 feb-Depurado'!H4591</f>
        <v>S-79110</v>
      </c>
      <c r="I4592" s="107">
        <f>+'Categorias-9 feb-Depurado'!R4591</f>
        <v>4823000</v>
      </c>
      <c r="J4592" s="108">
        <f t="shared" si="292"/>
        <v>0</v>
      </c>
      <c r="K4592" s="107">
        <f t="shared" si="293"/>
        <v>0</v>
      </c>
      <c r="L4592" s="109">
        <f t="shared" si="294"/>
        <v>4823000</v>
      </c>
      <c r="M4592" s="110">
        <f t="shared" si="295"/>
        <v>3.6768339254095407E-06</v>
      </c>
      <c r="N4592" s="33" t="s">
        <v>4892</v>
      </c>
      <c r="O4592" s="33">
        <f>+'Categorias-9 feb-Depurado'!Y4591</f>
        <v>1011.1429080579053</v>
      </c>
      <c r="P4592" s="111">
        <f>+'Categorias-9 feb-Depurado'!AC4591</f>
        <v>44931</v>
      </c>
      <c r="Q4592" s="111">
        <f>+'Categorias-9 feb-Depurado'!AE4591</f>
        <v>44991</v>
      </c>
      <c r="R4592" s="112" t="str">
        <f>+'Categorias-9 feb-Depurado'!AB4591</f>
        <v>Comex</v>
      </c>
    </row>
    <row r="4593" spans="2:18" s="1" customFormat="1" ht="14.5" hidden="1">
      <c r="B4593" s="57" t="str">
        <f>+'Categorias-9 feb-Depurado'!B4592</f>
        <v>SU EXPRESS INTERNACIONAL SAS</v>
      </c>
      <c r="C4593" s="30" t="s">
        <v>4900</v>
      </c>
      <c r="D4593" s="31">
        <v>5</v>
      </c>
      <c r="E4593" s="30" t="str">
        <f>+'Categorias-9 feb-Depurado'!E4592</f>
        <v>830025299-4</v>
      </c>
      <c r="F4593" s="30" t="str">
        <f>+'Categorias-9 feb-Depurado'!F4592</f>
        <v>CL 25 F 84 B 31</v>
      </c>
      <c r="G4593" s="30" t="str">
        <f>+'Categorias-9 feb-Depurado'!G4592</f>
        <v>169</v>
      </c>
      <c r="H4593" s="30" t="str">
        <f>+'Categorias-9 feb-Depurado'!H4592</f>
        <v>S-79116</v>
      </c>
      <c r="I4593" s="107">
        <f>+'Categorias-9 feb-Depurado'!R4592</f>
        <v>749983</v>
      </c>
      <c r="J4593" s="108">
        <f t="shared" si="292"/>
        <v>0</v>
      </c>
      <c r="K4593" s="107">
        <f t="shared" si="293"/>
        <v>0</v>
      </c>
      <c r="L4593" s="109">
        <f t="shared" si="294"/>
        <v>749983</v>
      </c>
      <c r="M4593" s="110">
        <f t="shared" si="295"/>
        <v>5.7175263070296988E-07</v>
      </c>
      <c r="N4593" s="33" t="s">
        <v>4892</v>
      </c>
      <c r="O4593" s="33">
        <f>+'Categorias-9 feb-Depurado'!Y4592</f>
        <v>157.23408492929545</v>
      </c>
      <c r="P4593" s="111">
        <f>+'Categorias-9 feb-Depurado'!AC4592</f>
        <v>44932</v>
      </c>
      <c r="Q4593" s="111">
        <f>+'Categorias-9 feb-Depurado'!AE4592</f>
        <v>44992</v>
      </c>
      <c r="R4593" s="112" t="str">
        <f>+'Categorias-9 feb-Depurado'!AB4592</f>
        <v>Comex</v>
      </c>
    </row>
    <row r="4594" spans="2:18" s="1" customFormat="1" ht="14.5" hidden="1">
      <c r="B4594" s="57" t="str">
        <f>+'Categorias-9 feb-Depurado'!B4593</f>
        <v>SU EXPRESS INTERNACIONAL SAS</v>
      </c>
      <c r="C4594" s="30" t="s">
        <v>4900</v>
      </c>
      <c r="D4594" s="31">
        <v>5</v>
      </c>
      <c r="E4594" s="30" t="str">
        <f>+'Categorias-9 feb-Depurado'!E4593</f>
        <v>830025299-4</v>
      </c>
      <c r="F4594" s="30" t="str">
        <f>+'Categorias-9 feb-Depurado'!F4593</f>
        <v>CL 25 F 84 B 31</v>
      </c>
      <c r="G4594" s="30" t="str">
        <f>+'Categorias-9 feb-Depurado'!G4593</f>
        <v>169</v>
      </c>
      <c r="H4594" s="30" t="str">
        <f>+'Categorias-9 feb-Depurado'!H4593</f>
        <v>S-79114</v>
      </c>
      <c r="I4594" s="107">
        <f>+'Categorias-9 feb-Depurado'!R4593</f>
        <v>3883000</v>
      </c>
      <c r="J4594" s="108">
        <f t="shared" si="292"/>
        <v>0</v>
      </c>
      <c r="K4594" s="107">
        <f t="shared" si="293"/>
        <v>0</v>
      </c>
      <c r="L4594" s="109">
        <f t="shared" si="294"/>
        <v>3883000</v>
      </c>
      <c r="M4594" s="110">
        <f t="shared" si="295"/>
        <v>2.9602210517033476E-06</v>
      </c>
      <c r="N4594" s="33" t="s">
        <v>4892</v>
      </c>
      <c r="O4594" s="33">
        <f>+'Categorias-9 feb-Depurado'!Y4593</f>
        <v>814.07172133295592</v>
      </c>
      <c r="P4594" s="111">
        <f>+'Categorias-9 feb-Depurado'!AC4593</f>
        <v>44932</v>
      </c>
      <c r="Q4594" s="111">
        <f>+'Categorias-9 feb-Depurado'!AE4593</f>
        <v>44992</v>
      </c>
      <c r="R4594" s="112" t="str">
        <f>+'Categorias-9 feb-Depurado'!AB4593</f>
        <v>Comex</v>
      </c>
    </row>
    <row r="4595" spans="2:18" s="1" customFormat="1" ht="14.5" hidden="1">
      <c r="B4595" s="57" t="str">
        <f>+'Categorias-9 feb-Depurado'!B4594</f>
        <v>SU EXPRESS INTERNACIONAL SAS</v>
      </c>
      <c r="C4595" s="30" t="s">
        <v>4900</v>
      </c>
      <c r="D4595" s="31">
        <v>5</v>
      </c>
      <c r="E4595" s="30" t="str">
        <f>+'Categorias-9 feb-Depurado'!E4594</f>
        <v>830025299-4</v>
      </c>
      <c r="F4595" s="30" t="str">
        <f>+'Categorias-9 feb-Depurado'!F4594</f>
        <v>CL 25 F 84 B 31</v>
      </c>
      <c r="G4595" s="30" t="str">
        <f>+'Categorias-9 feb-Depurado'!G4594</f>
        <v>169</v>
      </c>
      <c r="H4595" s="30" t="str">
        <f>+'Categorias-9 feb-Depurado'!H4594</f>
        <v>S-79117</v>
      </c>
      <c r="I4595" s="107">
        <f>+'Categorias-9 feb-Depurado'!R4594</f>
        <v>356701</v>
      </c>
      <c r="J4595" s="108">
        <f t="shared" si="292"/>
        <v>0</v>
      </c>
      <c r="K4595" s="107">
        <f t="shared" si="293"/>
        <v>0</v>
      </c>
      <c r="L4595" s="109">
        <f t="shared" si="294"/>
        <v>356701</v>
      </c>
      <c r="M4595" s="110">
        <f t="shared" si="295"/>
        <v>2.7193247730199225E-07</v>
      </c>
      <c r="N4595" s="33" t="s">
        <v>4892</v>
      </c>
      <c r="O4595" s="33">
        <f>+'Categorias-9 feb-Depurado'!Y4594</f>
        <v>74.782435506357643</v>
      </c>
      <c r="P4595" s="111">
        <f>+'Categorias-9 feb-Depurado'!AC4594</f>
        <v>44936</v>
      </c>
      <c r="Q4595" s="111">
        <f>+'Categorias-9 feb-Depurado'!AE4594</f>
        <v>44996</v>
      </c>
      <c r="R4595" s="112" t="str">
        <f>+'Categorias-9 feb-Depurado'!AB4594</f>
        <v>Comex</v>
      </c>
    </row>
    <row r="4596" spans="2:18" s="1" customFormat="1" ht="14.5" hidden="1">
      <c r="B4596" s="57" t="str">
        <f>+'Categorias-9 feb-Depurado'!B4595</f>
        <v>SU EXPRESS INTERNACIONAL SAS</v>
      </c>
      <c r="C4596" s="30" t="s">
        <v>4900</v>
      </c>
      <c r="D4596" s="31">
        <v>5</v>
      </c>
      <c r="E4596" s="30" t="str">
        <f>+'Categorias-9 feb-Depurado'!E4595</f>
        <v>830025299-4</v>
      </c>
      <c r="F4596" s="30" t="str">
        <f>+'Categorias-9 feb-Depurado'!F4595</f>
        <v>CL 25 F 84 B 31</v>
      </c>
      <c r="G4596" s="30" t="str">
        <f>+'Categorias-9 feb-Depurado'!G4595</f>
        <v>169</v>
      </c>
      <c r="H4596" s="30" t="str">
        <f>+'Categorias-9 feb-Depurado'!H4595</f>
        <v>S-79120</v>
      </c>
      <c r="I4596" s="107">
        <f>+'Categorias-9 feb-Depurado'!R4595</f>
        <v>1573000</v>
      </c>
      <c r="J4596" s="108">
        <f t="shared" si="292"/>
        <v>0</v>
      </c>
      <c r="K4596" s="107">
        <f t="shared" si="293"/>
        <v>0</v>
      </c>
      <c r="L4596" s="109">
        <f t="shared" si="294"/>
        <v>1573000</v>
      </c>
      <c r="M4596" s="110">
        <f t="shared" si="295"/>
        <v>1.199183032276427E-06</v>
      </c>
      <c r="N4596" s="33" t="s">
        <v>4892</v>
      </c>
      <c r="O4596" s="33">
        <f>+'Categorias-9 feb-Depurado'!Y4595</f>
        <v>329.77976246632494</v>
      </c>
      <c r="P4596" s="111">
        <f>+'Categorias-9 feb-Depurado'!AC4595</f>
        <v>44936</v>
      </c>
      <c r="Q4596" s="111">
        <f>+'Categorias-9 feb-Depurado'!AE4595</f>
        <v>44996</v>
      </c>
      <c r="R4596" s="112" t="str">
        <f>+'Categorias-9 feb-Depurado'!AB4595</f>
        <v>Comex</v>
      </c>
    </row>
    <row r="4597" spans="2:18" s="1" customFormat="1" ht="14.5" hidden="1">
      <c r="B4597" s="57" t="str">
        <f>+'Categorias-9 feb-Depurado'!B4596</f>
        <v>SU EXPRESS INTERNACIONAL SAS</v>
      </c>
      <c r="C4597" s="30" t="s">
        <v>4900</v>
      </c>
      <c r="D4597" s="31">
        <v>5</v>
      </c>
      <c r="E4597" s="30" t="str">
        <f>+'Categorias-9 feb-Depurado'!E4596</f>
        <v>830025299-4</v>
      </c>
      <c r="F4597" s="30" t="str">
        <f>+'Categorias-9 feb-Depurado'!F4596</f>
        <v>CL 25 F 84 B 31</v>
      </c>
      <c r="G4597" s="30" t="str">
        <f>+'Categorias-9 feb-Depurado'!G4596</f>
        <v>169</v>
      </c>
      <c r="H4597" s="30" t="str">
        <f>+'Categorias-9 feb-Depurado'!H4596</f>
        <v>S-79137</v>
      </c>
      <c r="I4597" s="107">
        <f>+'Categorias-9 feb-Depurado'!R4596</f>
        <v>490400</v>
      </c>
      <c r="J4597" s="108">
        <f t="shared" si="292"/>
        <v>0</v>
      </c>
      <c r="K4597" s="107">
        <f t="shared" si="293"/>
        <v>0</v>
      </c>
      <c r="L4597" s="109">
        <f t="shared" si="294"/>
        <v>490400</v>
      </c>
      <c r="M4597" s="110">
        <f t="shared" si="295"/>
        <v>3.7385846092076273E-07</v>
      </c>
      <c r="N4597" s="33" t="s">
        <v>4892</v>
      </c>
      <c r="O4597" s="33">
        <f>+'Categorias-9 feb-Depurado'!Y4596</f>
        <v>102.81245741480339</v>
      </c>
      <c r="P4597" s="111">
        <f>+'Categorias-9 feb-Depurado'!AC4596</f>
        <v>44937</v>
      </c>
      <c r="Q4597" s="111">
        <f>+'Categorias-9 feb-Depurado'!AE4596</f>
        <v>44997</v>
      </c>
      <c r="R4597" s="112" t="str">
        <f>+'Categorias-9 feb-Depurado'!AB4596</f>
        <v>Comex</v>
      </c>
    </row>
    <row r="4598" spans="2:18" s="1" customFormat="1" ht="14.5" hidden="1">
      <c r="B4598" s="57" t="str">
        <f>+'Categorias-9 feb-Depurado'!B4597</f>
        <v>SU EXPRESS INTERNACIONAL SAS</v>
      </c>
      <c r="C4598" s="30" t="s">
        <v>4900</v>
      </c>
      <c r="D4598" s="31">
        <v>5</v>
      </c>
      <c r="E4598" s="30" t="str">
        <f>+'Categorias-9 feb-Depurado'!E4597</f>
        <v>830025299-4</v>
      </c>
      <c r="F4598" s="30" t="str">
        <f>+'Categorias-9 feb-Depurado'!F4597</f>
        <v>CL 25 F 84 B 31</v>
      </c>
      <c r="G4598" s="30" t="str">
        <f>+'Categorias-9 feb-Depurado'!G4597</f>
        <v>169</v>
      </c>
      <c r="H4598" s="30" t="str">
        <f>+'Categorias-9 feb-Depurado'!H4597</f>
        <v>S79141</v>
      </c>
      <c r="I4598" s="107">
        <f>+'Categorias-9 feb-Depurado'!R4597</f>
        <v>1507000</v>
      </c>
      <c r="J4598" s="108">
        <f t="shared" si="292"/>
        <v>0</v>
      </c>
      <c r="K4598" s="107">
        <f t="shared" si="293"/>
        <v>0</v>
      </c>
      <c r="L4598" s="109">
        <f t="shared" si="294"/>
        <v>1507000</v>
      </c>
      <c r="M4598" s="110">
        <f t="shared" si="295"/>
        <v>1.1488676602928008E-06</v>
      </c>
      <c r="N4598" s="33" t="s">
        <v>4892</v>
      </c>
      <c r="O4598" s="33">
        <f>+'Categorias-9 feb-Depurado'!Y4597</f>
        <v>315.94284935584972</v>
      </c>
      <c r="P4598" s="111">
        <f>+'Categorias-9 feb-Depurado'!AC4597</f>
        <v>44937</v>
      </c>
      <c r="Q4598" s="111">
        <f>+'Categorias-9 feb-Depurado'!AE4597</f>
        <v>44997</v>
      </c>
      <c r="R4598" s="112" t="str">
        <f>+'Categorias-9 feb-Depurado'!AB4597</f>
        <v>Comex</v>
      </c>
    </row>
    <row r="4599" spans="2:18" s="1" customFormat="1" ht="14.5" hidden="1">
      <c r="B4599" s="57" t="str">
        <f>+'Categorias-9 feb-Depurado'!B4598</f>
        <v>SU EXPRESS INTERNACIONAL SAS</v>
      </c>
      <c r="C4599" s="30" t="s">
        <v>4900</v>
      </c>
      <c r="D4599" s="31">
        <v>5</v>
      </c>
      <c r="E4599" s="30" t="str">
        <f>+'Categorias-9 feb-Depurado'!E4598</f>
        <v>830025299-4</v>
      </c>
      <c r="F4599" s="30" t="str">
        <f>+'Categorias-9 feb-Depurado'!F4598</f>
        <v>CL 25 F 84 B 31</v>
      </c>
      <c r="G4599" s="30" t="str">
        <f>+'Categorias-9 feb-Depurado'!G4598</f>
        <v>169</v>
      </c>
      <c r="H4599" s="30" t="str">
        <f>+'Categorias-9 feb-Depurado'!H4598</f>
        <v>S79144</v>
      </c>
      <c r="I4599" s="107">
        <f>+'Categorias-9 feb-Depurado'!R4598</f>
        <v>679404</v>
      </c>
      <c r="J4599" s="108">
        <f t="shared" si="292"/>
        <v>0</v>
      </c>
      <c r="K4599" s="107">
        <f t="shared" si="293"/>
        <v>0</v>
      </c>
      <c r="L4599" s="109">
        <f t="shared" si="294"/>
        <v>679404</v>
      </c>
      <c r="M4599" s="110">
        <f t="shared" si="295"/>
        <v>5.1794643919944921E-07</v>
      </c>
      <c r="N4599" s="33" t="s">
        <v>4892</v>
      </c>
      <c r="O4599" s="33">
        <f>+'Categorias-9 feb-Depurado'!Y4598</f>
        <v>142.43718355923141</v>
      </c>
      <c r="P4599" s="111">
        <f>+'Categorias-9 feb-Depurado'!AC4598</f>
        <v>44938</v>
      </c>
      <c r="Q4599" s="111">
        <f>+'Categorias-9 feb-Depurado'!AE4598</f>
        <v>44998</v>
      </c>
      <c r="R4599" s="112" t="str">
        <f>+'Categorias-9 feb-Depurado'!AB4598</f>
        <v>Comex</v>
      </c>
    </row>
    <row r="4600" spans="2:18" s="1" customFormat="1" ht="14.5" hidden="1">
      <c r="B4600" s="57" t="str">
        <f>+'Categorias-9 feb-Depurado'!B4599</f>
        <v>SU EXPRESS INTERNACIONAL SAS</v>
      </c>
      <c r="C4600" s="30" t="s">
        <v>4900</v>
      </c>
      <c r="D4600" s="31">
        <v>5</v>
      </c>
      <c r="E4600" s="30" t="str">
        <f>+'Categorias-9 feb-Depurado'!E4599</f>
        <v>830025299-4</v>
      </c>
      <c r="F4600" s="30" t="str">
        <f>+'Categorias-9 feb-Depurado'!F4599</f>
        <v>CL 25 F 84 B 31</v>
      </c>
      <c r="G4600" s="30" t="str">
        <f>+'Categorias-9 feb-Depurado'!G4599</f>
        <v>169</v>
      </c>
      <c r="H4600" s="30" t="str">
        <f>+'Categorias-9 feb-Depurado'!H4599</f>
        <v>S79146</v>
      </c>
      <c r="I4600" s="107">
        <f>+'Categorias-9 feb-Depurado'!R4599</f>
        <v>3234000</v>
      </c>
      <c r="J4600" s="108">
        <f t="shared" si="292"/>
        <v>0</v>
      </c>
      <c r="K4600" s="107">
        <f t="shared" si="293"/>
        <v>0</v>
      </c>
      <c r="L4600" s="109">
        <f t="shared" si="294"/>
        <v>3234000</v>
      </c>
      <c r="M4600" s="110">
        <f t="shared" si="295"/>
        <v>2.4654532271976892E-06</v>
      </c>
      <c r="N4600" s="33" t="s">
        <v>4892</v>
      </c>
      <c r="O4600" s="33">
        <f>+'Categorias-9 feb-Depurado'!Y4599</f>
        <v>678.00874241328336</v>
      </c>
      <c r="P4600" s="111">
        <f>+'Categorias-9 feb-Depurado'!AC4599</f>
        <v>44938</v>
      </c>
      <c r="Q4600" s="111">
        <f>+'Categorias-9 feb-Depurado'!AE4599</f>
        <v>44998</v>
      </c>
      <c r="R4600" s="112" t="str">
        <f>+'Categorias-9 feb-Depurado'!AB4599</f>
        <v>Comex</v>
      </c>
    </row>
    <row r="4601" spans="2:18" s="1" customFormat="1" ht="14.5" hidden="1">
      <c r="B4601" s="57" t="str">
        <f>+'Categorias-9 feb-Depurado'!B4600</f>
        <v>SU EXPRESS INTERNACIONAL SAS</v>
      </c>
      <c r="C4601" s="30" t="s">
        <v>4900</v>
      </c>
      <c r="D4601" s="31">
        <v>5</v>
      </c>
      <c r="E4601" s="30" t="str">
        <f>+'Categorias-9 feb-Depurado'!E4600</f>
        <v>830025299-4</v>
      </c>
      <c r="F4601" s="30" t="str">
        <f>+'Categorias-9 feb-Depurado'!F4600</f>
        <v>CL 25 F 84 B 31</v>
      </c>
      <c r="G4601" s="30" t="str">
        <f>+'Categorias-9 feb-Depurado'!G4600</f>
        <v>169</v>
      </c>
      <c r="H4601" s="30" t="str">
        <f>+'Categorias-9 feb-Depurado'!H4600</f>
        <v>S79148</v>
      </c>
      <c r="I4601" s="107">
        <f>+'Categorias-9 feb-Depurado'!R4600</f>
        <v>290906</v>
      </c>
      <c r="J4601" s="108">
        <f t="shared" si="292"/>
        <v>0</v>
      </c>
      <c r="K4601" s="107">
        <f t="shared" si="293"/>
        <v>0</v>
      </c>
      <c r="L4601" s="109">
        <f t="shared" si="294"/>
        <v>290906</v>
      </c>
      <c r="M4601" s="110">
        <f t="shared" si="295"/>
        <v>2.2177338791316355E-07</v>
      </c>
      <c r="N4601" s="33" t="s">
        <v>4892</v>
      </c>
      <c r="O4601" s="33">
        <f>+'Categorias-9 feb-Depurado'!Y4600</f>
        <v>60.988500686604397</v>
      </c>
      <c r="P4601" s="111">
        <f>+'Categorias-9 feb-Depurado'!AC4600</f>
        <v>44939</v>
      </c>
      <c r="Q4601" s="111">
        <f>+'Categorias-9 feb-Depurado'!AE4600</f>
        <v>44999</v>
      </c>
      <c r="R4601" s="112" t="str">
        <f>+'Categorias-9 feb-Depurado'!AB4600</f>
        <v>Comex</v>
      </c>
    </row>
    <row r="4602" spans="2:18" s="1" customFormat="1" ht="14.5" hidden="1">
      <c r="B4602" s="57" t="str">
        <f>+'Categorias-9 feb-Depurado'!B4601</f>
        <v>SU EXPRESS INTERNACIONAL SAS</v>
      </c>
      <c r="C4602" s="30" t="s">
        <v>4900</v>
      </c>
      <c r="D4602" s="31">
        <v>5</v>
      </c>
      <c r="E4602" s="30" t="str">
        <f>+'Categorias-9 feb-Depurado'!E4601</f>
        <v>830025299-4</v>
      </c>
      <c r="F4602" s="30" t="str">
        <f>+'Categorias-9 feb-Depurado'!F4601</f>
        <v>CL 25 F 84 B 31</v>
      </c>
      <c r="G4602" s="30" t="str">
        <f>+'Categorias-9 feb-Depurado'!G4601</f>
        <v>169</v>
      </c>
      <c r="H4602" s="30" t="str">
        <f>+'Categorias-9 feb-Depurado'!H4601</f>
        <v>S79153</v>
      </c>
      <c r="I4602" s="107">
        <f>+'Categorias-9 feb-Depurado'!R4601</f>
        <v>737870</v>
      </c>
      <c r="J4602" s="108">
        <f t="shared" si="292"/>
        <v>0</v>
      </c>
      <c r="K4602" s="107">
        <f t="shared" si="293"/>
        <v>0</v>
      </c>
      <c r="L4602" s="109">
        <f t="shared" si="294"/>
        <v>737870</v>
      </c>
      <c r="M4602" s="110">
        <f t="shared" si="295"/>
        <v>5.6251823523573243E-07</v>
      </c>
      <c r="N4602" s="33" t="s">
        <v>4892</v>
      </c>
      <c r="O4602" s="33">
        <f>+'Categorias-9 feb-Depurado'!Y4601</f>
        <v>154.69459207312599</v>
      </c>
      <c r="P4602" s="111">
        <f>+'Categorias-9 feb-Depurado'!AC4601</f>
        <v>44939</v>
      </c>
      <c r="Q4602" s="111">
        <f>+'Categorias-9 feb-Depurado'!AE4601</f>
        <v>44999</v>
      </c>
      <c r="R4602" s="112" t="str">
        <f>+'Categorias-9 feb-Depurado'!AB4601</f>
        <v>Comex</v>
      </c>
    </row>
    <row r="4603" spans="2:18" s="1" customFormat="1" ht="14.5" hidden="1">
      <c r="B4603" s="57" t="str">
        <f>+'Categorias-9 feb-Depurado'!B4602</f>
        <v>SU EXPRESS INTERNACIONAL SAS</v>
      </c>
      <c r="C4603" s="30" t="s">
        <v>4900</v>
      </c>
      <c r="D4603" s="31">
        <v>5</v>
      </c>
      <c r="E4603" s="30" t="str">
        <f>+'Categorias-9 feb-Depurado'!E4602</f>
        <v>830025299-4</v>
      </c>
      <c r="F4603" s="30" t="str">
        <f>+'Categorias-9 feb-Depurado'!F4602</f>
        <v>CL 25 F 84 B 31</v>
      </c>
      <c r="G4603" s="30" t="str">
        <f>+'Categorias-9 feb-Depurado'!G4602</f>
        <v>169</v>
      </c>
      <c r="H4603" s="30" t="str">
        <f>+'Categorias-9 feb-Depurado'!H4602</f>
        <v>S79150</v>
      </c>
      <c r="I4603" s="107">
        <f>+'Categorias-9 feb-Depurado'!R4602</f>
        <v>1723000</v>
      </c>
      <c r="J4603" s="108">
        <f t="shared" si="292"/>
        <v>0</v>
      </c>
      <c r="K4603" s="107">
        <f t="shared" si="293"/>
        <v>0</v>
      </c>
      <c r="L4603" s="109">
        <f t="shared" si="294"/>
        <v>1723000</v>
      </c>
      <c r="M4603" s="110">
        <f t="shared" si="295"/>
        <v>1.3135361504210322E-06</v>
      </c>
      <c r="N4603" s="33" t="s">
        <v>4892</v>
      </c>
      <c r="O4603" s="33">
        <f>+'Categorias-9 feb-Depurado'!Y4602</f>
        <v>361.22729226285941</v>
      </c>
      <c r="P4603" s="111">
        <f>+'Categorias-9 feb-Depurado'!AC4602</f>
        <v>44939</v>
      </c>
      <c r="Q4603" s="111">
        <f>+'Categorias-9 feb-Depurado'!AE4602</f>
        <v>44999</v>
      </c>
      <c r="R4603" s="112" t="str">
        <f>+'Categorias-9 feb-Depurado'!AB4602</f>
        <v>Comex</v>
      </c>
    </row>
    <row r="4604" spans="2:18" s="1" customFormat="1" ht="14.5" hidden="1">
      <c r="B4604" s="57" t="str">
        <f>+'Categorias-9 feb-Depurado'!B4603</f>
        <v>SU EXPRESS INTERNACIONAL SAS</v>
      </c>
      <c r="C4604" s="30" t="s">
        <v>4900</v>
      </c>
      <c r="D4604" s="31">
        <v>5</v>
      </c>
      <c r="E4604" s="30" t="str">
        <f>+'Categorias-9 feb-Depurado'!E4603</f>
        <v>830025299-4</v>
      </c>
      <c r="F4604" s="30" t="str">
        <f>+'Categorias-9 feb-Depurado'!F4603</f>
        <v>CL 25 F 84 B 31</v>
      </c>
      <c r="G4604" s="30" t="str">
        <f>+'Categorias-9 feb-Depurado'!G4603</f>
        <v>169</v>
      </c>
      <c r="H4604" s="30" t="str">
        <f>+'Categorias-9 feb-Depurado'!H4603</f>
        <v>S79158</v>
      </c>
      <c r="I4604" s="107">
        <f>+'Categorias-9 feb-Depurado'!R4603</f>
        <v>520281</v>
      </c>
      <c r="J4604" s="108">
        <f t="shared" si="292"/>
        <v>0</v>
      </c>
      <c r="K4604" s="107">
        <f t="shared" si="293"/>
        <v>0</v>
      </c>
      <c r="L4604" s="109">
        <f t="shared" si="294"/>
        <v>520281</v>
      </c>
      <c r="M4604" s="110">
        <f t="shared" si="295"/>
        <v>3.9663836440928905E-07</v>
      </c>
      <c r="N4604" s="33" t="s">
        <v>4892</v>
      </c>
      <c r="O4604" s="33">
        <f>+'Categorias-9 feb-Depurado'!Y4603</f>
        <v>109.0770150004717</v>
      </c>
      <c r="P4604" s="111">
        <f>+'Categorias-9 feb-Depurado'!AC4603</f>
        <v>44940</v>
      </c>
      <c r="Q4604" s="111">
        <f>+'Categorias-9 feb-Depurado'!AE4603</f>
        <v>45000</v>
      </c>
      <c r="R4604" s="112" t="str">
        <f>+'Categorias-9 feb-Depurado'!AB4603</f>
        <v>Comex</v>
      </c>
    </row>
    <row r="4605" spans="2:18" s="1" customFormat="1" ht="14.5" hidden="1">
      <c r="B4605" s="57" t="str">
        <f>+'Categorias-9 feb-Depurado'!B4604</f>
        <v>SU EXPRESS INTERNACIONAL SAS</v>
      </c>
      <c r="C4605" s="30" t="s">
        <v>4900</v>
      </c>
      <c r="D4605" s="31">
        <v>5</v>
      </c>
      <c r="E4605" s="30" t="str">
        <f>+'Categorias-9 feb-Depurado'!E4604</f>
        <v>830025299-4</v>
      </c>
      <c r="F4605" s="30" t="str">
        <f>+'Categorias-9 feb-Depurado'!F4604</f>
        <v>CL 25 F 84 B 31</v>
      </c>
      <c r="G4605" s="30" t="str">
        <f>+'Categorias-9 feb-Depurado'!G4604</f>
        <v>169</v>
      </c>
      <c r="H4605" s="30" t="str">
        <f>+'Categorias-9 feb-Depurado'!H4604</f>
        <v>S79154</v>
      </c>
      <c r="I4605" s="107">
        <f>+'Categorias-9 feb-Depurado'!R4604</f>
        <v>1009067</v>
      </c>
      <c r="J4605" s="108">
        <f t="shared" si="292"/>
        <v>0</v>
      </c>
      <c r="K4605" s="107">
        <f t="shared" si="293"/>
        <v>0</v>
      </c>
      <c r="L4605" s="109">
        <f t="shared" si="294"/>
        <v>1009067</v>
      </c>
      <c r="M4605" s="110">
        <f t="shared" si="295"/>
        <v>7.692663857788159E-07</v>
      </c>
      <c r="N4605" s="33" t="s">
        <v>4892</v>
      </c>
      <c r="O4605" s="33">
        <f>+'Categorias-9 feb-Depurado'!Y4604</f>
        <v>211.55109699466439</v>
      </c>
      <c r="P4605" s="111">
        <f>+'Categorias-9 feb-Depurado'!AC4604</f>
        <v>44940</v>
      </c>
      <c r="Q4605" s="111">
        <f>+'Categorias-9 feb-Depurado'!AE4604</f>
        <v>45000</v>
      </c>
      <c r="R4605" s="112" t="str">
        <f>+'Categorias-9 feb-Depurado'!AB4604</f>
        <v>Comex</v>
      </c>
    </row>
    <row r="4606" spans="2:18" s="1" customFormat="1" ht="14.5" hidden="1">
      <c r="B4606" s="57" t="str">
        <f>+'Categorias-9 feb-Depurado'!B4605</f>
        <v>SU EXPRESS INTERNACIONAL SAS</v>
      </c>
      <c r="C4606" s="30" t="s">
        <v>4900</v>
      </c>
      <c r="D4606" s="31">
        <v>5</v>
      </c>
      <c r="E4606" s="30" t="str">
        <f>+'Categorias-9 feb-Depurado'!E4605</f>
        <v>830025299-4</v>
      </c>
      <c r="F4606" s="30" t="str">
        <f>+'Categorias-9 feb-Depurado'!F4605</f>
        <v>CL 25 F 84 B 31</v>
      </c>
      <c r="G4606" s="30" t="str">
        <f>+'Categorias-9 feb-Depurado'!G4605</f>
        <v>169</v>
      </c>
      <c r="H4606" s="30" t="str">
        <f>+'Categorias-9 feb-Depurado'!H4605</f>
        <v>S79159</v>
      </c>
      <c r="I4606" s="107">
        <f>+'Categorias-9 feb-Depurado'!R4605</f>
        <v>668000</v>
      </c>
      <c r="J4606" s="108">
        <f t="shared" si="292"/>
        <v>0</v>
      </c>
      <c r="K4606" s="107">
        <f t="shared" si="293"/>
        <v>0</v>
      </c>
      <c r="L4606" s="109">
        <f t="shared" si="294"/>
        <v>668000</v>
      </c>
      <c r="M4606" s="110">
        <f t="shared" si="295"/>
        <v>5.0925255280397538E-07</v>
      </c>
      <c r="N4606" s="33" t="s">
        <v>4892</v>
      </c>
      <c r="O4606" s="33">
        <f>+'Categorias-9 feb-Depurado'!Y4605</f>
        <v>140.04633269390021</v>
      </c>
      <c r="P4606" s="111">
        <f>+'Categorias-9 feb-Depurado'!AC4605</f>
        <v>44940</v>
      </c>
      <c r="Q4606" s="111">
        <f>+'Categorias-9 feb-Depurado'!AE4605</f>
        <v>45000</v>
      </c>
      <c r="R4606" s="112" t="str">
        <f>+'Categorias-9 feb-Depurado'!AB4605</f>
        <v>Comex</v>
      </c>
    </row>
    <row r="4607" spans="2:18" s="1" customFormat="1" ht="14.5" hidden="1">
      <c r="B4607" s="57" t="str">
        <f>+'Categorias-9 feb-Depurado'!B4606</f>
        <v>SU EXPRESS INTERNACIONAL SAS</v>
      </c>
      <c r="C4607" s="30" t="s">
        <v>4900</v>
      </c>
      <c r="D4607" s="31">
        <v>5</v>
      </c>
      <c r="E4607" s="30" t="str">
        <f>+'Categorias-9 feb-Depurado'!E4606</f>
        <v>830025299-4</v>
      </c>
      <c r="F4607" s="30" t="str">
        <f>+'Categorias-9 feb-Depurado'!F4606</f>
        <v>CL 25 F 84 B 31</v>
      </c>
      <c r="G4607" s="30" t="str">
        <f>+'Categorias-9 feb-Depurado'!G4606</f>
        <v>169</v>
      </c>
      <c r="H4607" s="30" t="str">
        <f>+'Categorias-9 feb-Depurado'!H4606</f>
        <v>S79170</v>
      </c>
      <c r="I4607" s="107">
        <f>+'Categorias-9 feb-Depurado'!R4606</f>
        <v>1075000</v>
      </c>
      <c r="J4607" s="108">
        <f t="shared" si="292"/>
        <v>0</v>
      </c>
      <c r="K4607" s="107">
        <f t="shared" si="293"/>
        <v>0</v>
      </c>
      <c r="L4607" s="109">
        <f t="shared" si="294"/>
        <v>1075000</v>
      </c>
      <c r="M4607" s="110">
        <f t="shared" si="295"/>
        <v>8.1953068003633757E-07</v>
      </c>
      <c r="N4607" s="33" t="s">
        <v>4892</v>
      </c>
      <c r="O4607" s="33">
        <f>+'Categorias-9 feb-Depurado'!Y4606</f>
        <v>225.37396354183045</v>
      </c>
      <c r="P4607" s="111">
        <f>+'Categorias-9 feb-Depurado'!AC4606</f>
        <v>44943</v>
      </c>
      <c r="Q4607" s="111">
        <f>+'Categorias-9 feb-Depurado'!AE4606</f>
        <v>45003</v>
      </c>
      <c r="R4607" s="112" t="str">
        <f>+'Categorias-9 feb-Depurado'!AB4606</f>
        <v>Comex</v>
      </c>
    </row>
    <row r="4608" spans="2:18" s="1" customFormat="1" ht="14.5" hidden="1">
      <c r="B4608" s="57" t="str">
        <f>+'Categorias-9 feb-Depurado'!B4607</f>
        <v>SU EXPRESS INTERNACIONAL SAS</v>
      </c>
      <c r="C4608" s="30" t="s">
        <v>4900</v>
      </c>
      <c r="D4608" s="31">
        <v>5</v>
      </c>
      <c r="E4608" s="30" t="str">
        <f>+'Categorias-9 feb-Depurado'!E4607</f>
        <v>830025299-4</v>
      </c>
      <c r="F4608" s="30" t="str">
        <f>+'Categorias-9 feb-Depurado'!F4607</f>
        <v>CL 25 F 84 B 31</v>
      </c>
      <c r="G4608" s="30" t="str">
        <f>+'Categorias-9 feb-Depurado'!G4607</f>
        <v>169</v>
      </c>
      <c r="H4608" s="30" t="str">
        <f>+'Categorias-9 feb-Depurado'!H4607</f>
        <v>S79168</v>
      </c>
      <c r="I4608" s="107">
        <f>+'Categorias-9 feb-Depurado'!R4607</f>
        <v>361836</v>
      </c>
      <c r="J4608" s="108">
        <f t="shared" si="292"/>
        <v>0</v>
      </c>
      <c r="K4608" s="107">
        <f t="shared" si="293"/>
        <v>0</v>
      </c>
      <c r="L4608" s="109">
        <f t="shared" si="294"/>
        <v>361836</v>
      </c>
      <c r="M4608" s="110">
        <f t="shared" si="295"/>
        <v>2.7584716571314257E-07</v>
      </c>
      <c r="N4608" s="33" t="s">
        <v>4892</v>
      </c>
      <c r="O4608" s="33">
        <f>+'Categorias-9 feb-Depurado'!Y4607</f>
        <v>75.858989276392336</v>
      </c>
      <c r="P4608" s="111">
        <f>+'Categorias-9 feb-Depurado'!AC4607</f>
        <v>44943</v>
      </c>
      <c r="Q4608" s="111">
        <f>+'Categorias-9 feb-Depurado'!AE4607</f>
        <v>45003</v>
      </c>
      <c r="R4608" s="112" t="str">
        <f>+'Categorias-9 feb-Depurado'!AB4607</f>
        <v>Comex</v>
      </c>
    </row>
    <row r="4609" spans="2:18" s="1" customFormat="1" ht="14.5" hidden="1">
      <c r="B4609" s="57" t="str">
        <f>+'Categorias-9 feb-Depurado'!B4608</f>
        <v>SU EXPRESS INTERNACIONAL SAS</v>
      </c>
      <c r="C4609" s="30" t="s">
        <v>4900</v>
      </c>
      <c r="D4609" s="31">
        <v>5</v>
      </c>
      <c r="E4609" s="30" t="str">
        <f>+'Categorias-9 feb-Depurado'!E4608</f>
        <v>830025299-4</v>
      </c>
      <c r="F4609" s="30" t="str">
        <f>+'Categorias-9 feb-Depurado'!F4608</f>
        <v>CL 25 F 84 B 31</v>
      </c>
      <c r="G4609" s="30" t="str">
        <f>+'Categorias-9 feb-Depurado'!G4608</f>
        <v>169</v>
      </c>
      <c r="H4609" s="30" t="str">
        <f>+'Categorias-9 feb-Depurado'!H4608</f>
        <v>S79174</v>
      </c>
      <c r="I4609" s="107">
        <f>+'Categorias-9 feb-Depurado'!R4608</f>
        <v>900776</v>
      </c>
      <c r="J4609" s="108">
        <f t="shared" si="292"/>
        <v>0</v>
      </c>
      <c r="K4609" s="107">
        <f t="shared" si="293"/>
        <v>0</v>
      </c>
      <c r="L4609" s="109">
        <f t="shared" si="294"/>
        <v>900776</v>
      </c>
      <c r="M4609" s="110">
        <f t="shared" si="295"/>
        <v>6.867102956654996E-07</v>
      </c>
      <c r="N4609" s="33" t="s">
        <v>4892</v>
      </c>
      <c r="O4609" s="33">
        <f>+'Categorias-9 feb-Depurado'!Y4608</f>
        <v>188.84786733335429</v>
      </c>
      <c r="P4609" s="111">
        <f>+'Categorias-9 feb-Depurado'!AC4608</f>
        <v>44944</v>
      </c>
      <c r="Q4609" s="111">
        <f>+'Categorias-9 feb-Depurado'!AE4608</f>
        <v>45004</v>
      </c>
      <c r="R4609" s="112" t="str">
        <f>+'Categorias-9 feb-Depurado'!AB4608</f>
        <v>Comex</v>
      </c>
    </row>
    <row r="4610" spans="2:18" s="1" customFormat="1" ht="14.5" hidden="1">
      <c r="B4610" s="57" t="str">
        <f>+'Categorias-9 feb-Depurado'!B4609</f>
        <v>SU EXPRESS INTERNACIONAL SAS</v>
      </c>
      <c r="C4610" s="30" t="s">
        <v>4900</v>
      </c>
      <c r="D4610" s="31">
        <v>5</v>
      </c>
      <c r="E4610" s="30" t="str">
        <f>+'Categorias-9 feb-Depurado'!E4609</f>
        <v>830025299-4</v>
      </c>
      <c r="F4610" s="30" t="str">
        <f>+'Categorias-9 feb-Depurado'!F4609</f>
        <v>CL 25 F 84 B 31</v>
      </c>
      <c r="G4610" s="30" t="str">
        <f>+'Categorias-9 feb-Depurado'!G4609</f>
        <v>169</v>
      </c>
      <c r="H4610" s="30" t="str">
        <f>+'Categorias-9 feb-Depurado'!H4609</f>
        <v>S79182</v>
      </c>
      <c r="I4610" s="107">
        <f>+'Categorias-9 feb-Depurado'!R4609</f>
        <v>1418000</v>
      </c>
      <c r="J4610" s="108">
        <f t="shared" si="292"/>
        <v>0</v>
      </c>
      <c r="K4610" s="107">
        <f t="shared" si="293"/>
        <v>0</v>
      </c>
      <c r="L4610" s="109">
        <f t="shared" si="294"/>
        <v>1418000</v>
      </c>
      <c r="M4610" s="110">
        <f t="shared" si="295"/>
        <v>1.0810181435270016E-06</v>
      </c>
      <c r="N4610" s="33" t="s">
        <v>4892</v>
      </c>
      <c r="O4610" s="33">
        <f>+'Categorias-9 feb-Depurado'!Y4609</f>
        <v>297.28398167657264</v>
      </c>
      <c r="P4610" s="111">
        <f>+'Categorias-9 feb-Depurado'!AC4609</f>
        <v>44944</v>
      </c>
      <c r="Q4610" s="111">
        <f>+'Categorias-9 feb-Depurado'!AE4609</f>
        <v>45004</v>
      </c>
      <c r="R4610" s="112" t="str">
        <f>+'Categorias-9 feb-Depurado'!AB4609</f>
        <v>Comex</v>
      </c>
    </row>
    <row r="4611" spans="2:18" s="1" customFormat="1" ht="14.5" hidden="1">
      <c r="B4611" s="57" t="str">
        <f>+'Categorias-9 feb-Depurado'!B4610</f>
        <v>SU EXPRESS INTERNACIONAL SAS</v>
      </c>
      <c r="C4611" s="30" t="s">
        <v>4900</v>
      </c>
      <c r="D4611" s="31">
        <v>5</v>
      </c>
      <c r="E4611" s="30" t="str">
        <f>+'Categorias-9 feb-Depurado'!E4610</f>
        <v>830025299-4</v>
      </c>
      <c r="F4611" s="30" t="str">
        <f>+'Categorias-9 feb-Depurado'!F4610</f>
        <v>CL 25 F 84 B 31</v>
      </c>
      <c r="G4611" s="30" t="str">
        <f>+'Categorias-9 feb-Depurado'!G4610</f>
        <v>169</v>
      </c>
      <c r="H4611" s="30" t="str">
        <f>+'Categorias-9 feb-Depurado'!H4610</f>
        <v>S79178</v>
      </c>
      <c r="I4611" s="107">
        <f>+'Categorias-9 feb-Depurado'!R4610</f>
        <v>519960</v>
      </c>
      <c r="J4611" s="108">
        <f t="shared" si="292"/>
        <v>0</v>
      </c>
      <c r="K4611" s="107">
        <f t="shared" si="293"/>
        <v>0</v>
      </c>
      <c r="L4611" s="109">
        <f t="shared" si="294"/>
        <v>519960</v>
      </c>
      <c r="M4611" s="110">
        <f t="shared" si="295"/>
        <v>3.9639364873645964E-07</v>
      </c>
      <c r="N4611" s="33" t="s">
        <v>4892</v>
      </c>
      <c r="O4611" s="33">
        <f>+'Categorias-9 feb-Depurado'!Y4610</f>
        <v>109.00971728670712</v>
      </c>
      <c r="P4611" s="111">
        <f>+'Categorias-9 feb-Depurado'!AC4610</f>
        <v>44944</v>
      </c>
      <c r="Q4611" s="111">
        <f>+'Categorias-9 feb-Depurado'!AE4610</f>
        <v>45004</v>
      </c>
      <c r="R4611" s="112" t="str">
        <f>+'Categorias-9 feb-Depurado'!AB4610</f>
        <v>Comex</v>
      </c>
    </row>
    <row r="4612" spans="2:18" s="1" customFormat="1" ht="14.5" hidden="1">
      <c r="B4612" s="57" t="str">
        <f>+'Categorias-9 feb-Depurado'!B4611</f>
        <v>SU EXPRESS INTERNACIONAL SAS</v>
      </c>
      <c r="C4612" s="30" t="s">
        <v>4900</v>
      </c>
      <c r="D4612" s="31">
        <v>5</v>
      </c>
      <c r="E4612" s="30" t="str">
        <f>+'Categorias-9 feb-Depurado'!E4611</f>
        <v>830025299-4</v>
      </c>
      <c r="F4612" s="30" t="str">
        <f>+'Categorias-9 feb-Depurado'!F4611</f>
        <v>CL 25 F 84 B 31</v>
      </c>
      <c r="G4612" s="30" t="str">
        <f>+'Categorias-9 feb-Depurado'!G4611</f>
        <v>169</v>
      </c>
      <c r="H4612" s="30" t="str">
        <f>+'Categorias-9 feb-Depurado'!H4611</f>
        <v>S79189</v>
      </c>
      <c r="I4612" s="107">
        <f>+'Categorias-9 feb-Depurado'!R4611</f>
        <v>1496000</v>
      </c>
      <c r="J4612" s="108">
        <f t="shared" si="292"/>
        <v>0</v>
      </c>
      <c r="K4612" s="107">
        <f t="shared" si="293"/>
        <v>0</v>
      </c>
      <c r="L4612" s="109">
        <f t="shared" si="294"/>
        <v>1496000</v>
      </c>
      <c r="M4612" s="110">
        <f t="shared" si="295"/>
        <v>1.1404817649621962E-06</v>
      </c>
      <c r="N4612" s="33" t="s">
        <v>4892</v>
      </c>
      <c r="O4612" s="33">
        <f>+'Categorias-9 feb-Depurado'!Y4611</f>
        <v>313.63669717077056</v>
      </c>
      <c r="P4612" s="111">
        <f>+'Categorias-9 feb-Depurado'!AC4611</f>
        <v>44945</v>
      </c>
      <c r="Q4612" s="111">
        <f>+'Categorias-9 feb-Depurado'!AE4611</f>
        <v>45005</v>
      </c>
      <c r="R4612" s="112" t="str">
        <f>+'Categorias-9 feb-Depurado'!AB4611</f>
        <v>Comex</v>
      </c>
    </row>
    <row r="4613" spans="2:18" s="1" customFormat="1" ht="14.5" hidden="1">
      <c r="B4613" s="57" t="str">
        <f>+'Categorias-9 feb-Depurado'!B4612</f>
        <v>SU EXPRESS INTERNACIONAL SAS</v>
      </c>
      <c r="C4613" s="30" t="s">
        <v>4900</v>
      </c>
      <c r="D4613" s="31">
        <v>5</v>
      </c>
      <c r="E4613" s="30" t="str">
        <f>+'Categorias-9 feb-Depurado'!E4612</f>
        <v>830025299-4</v>
      </c>
      <c r="F4613" s="30" t="str">
        <f>+'Categorias-9 feb-Depurado'!F4612</f>
        <v>CL 25 F 84 B 31</v>
      </c>
      <c r="G4613" s="30" t="str">
        <f>+'Categorias-9 feb-Depurado'!G4612</f>
        <v>169</v>
      </c>
      <c r="H4613" s="30" t="str">
        <f>+'Categorias-9 feb-Depurado'!H4612</f>
        <v>S79192</v>
      </c>
      <c r="I4613" s="107">
        <f>+'Categorias-9 feb-Depurado'!R4612</f>
        <v>2475000</v>
      </c>
      <c r="J4613" s="108">
        <f t="shared" si="292"/>
        <v>0</v>
      </c>
      <c r="K4613" s="107">
        <f t="shared" si="293"/>
        <v>0</v>
      </c>
      <c r="L4613" s="109">
        <f t="shared" si="294"/>
        <v>2475000</v>
      </c>
      <c r="M4613" s="110">
        <f t="shared" si="295"/>
        <v>1.8868264493859866E-06</v>
      </c>
      <c r="N4613" s="33" t="s">
        <v>4892</v>
      </c>
      <c r="O4613" s="33">
        <f>+'Categorias-9 feb-Depurado'!Y4612</f>
        <v>518.88424164281889</v>
      </c>
      <c r="P4613" s="111">
        <f>+'Categorias-9 feb-Depurado'!AC4612</f>
        <v>44946</v>
      </c>
      <c r="Q4613" s="111">
        <f>+'Categorias-9 feb-Depurado'!AE4612</f>
        <v>45006</v>
      </c>
      <c r="R4613" s="112" t="str">
        <f>+'Categorias-9 feb-Depurado'!AB4612</f>
        <v>Comex</v>
      </c>
    </row>
    <row r="4614" spans="2:18" s="1" customFormat="1" ht="14.5" hidden="1">
      <c r="B4614" s="57" t="str">
        <f>+'Categorias-9 feb-Depurado'!B4613</f>
        <v>SU EXPRESS INTERNACIONAL SAS</v>
      </c>
      <c r="C4614" s="30" t="s">
        <v>4900</v>
      </c>
      <c r="D4614" s="31">
        <v>5</v>
      </c>
      <c r="E4614" s="30" t="str">
        <f>+'Categorias-9 feb-Depurado'!E4613</f>
        <v>830025299-4</v>
      </c>
      <c r="F4614" s="30" t="str">
        <f>+'Categorias-9 feb-Depurado'!F4613</f>
        <v>CL 25 F 84 B 31</v>
      </c>
      <c r="G4614" s="30" t="str">
        <f>+'Categorias-9 feb-Depurado'!G4613</f>
        <v>169</v>
      </c>
      <c r="H4614" s="30" t="str">
        <f>+'Categorias-9 feb-Depurado'!H4613</f>
        <v>S79198</v>
      </c>
      <c r="I4614" s="107">
        <f>+'Categorias-9 feb-Depurado'!R4613</f>
        <v>287161</v>
      </c>
      <c r="J4614" s="108">
        <f t="shared" si="292"/>
        <v>0</v>
      </c>
      <c r="K4614" s="107">
        <f t="shared" si="293"/>
        <v>0</v>
      </c>
      <c r="L4614" s="109">
        <f t="shared" si="294"/>
        <v>287161</v>
      </c>
      <c r="M4614" s="110">
        <f t="shared" si="295"/>
        <v>2.1891837173015325E-07</v>
      </c>
      <c r="N4614" s="33" t="s">
        <v>4892</v>
      </c>
      <c r="O4614" s="33">
        <f>+'Categorias-9 feb-Depurado'!Y4613</f>
        <v>60.203360692684249</v>
      </c>
      <c r="P4614" s="111">
        <f>+'Categorias-9 feb-Depurado'!AC4613</f>
        <v>44949</v>
      </c>
      <c r="Q4614" s="111">
        <f>+'Categorias-9 feb-Depurado'!AE4613</f>
        <v>45009</v>
      </c>
      <c r="R4614" s="112" t="str">
        <f>+'Categorias-9 feb-Depurado'!AB4613</f>
        <v>Comex</v>
      </c>
    </row>
    <row r="4615" spans="2:18" s="1" customFormat="1" ht="14.5" hidden="1">
      <c r="B4615" s="57" t="str">
        <f>+'Categorias-9 feb-Depurado'!B4614</f>
        <v>SU EXPRESS INTERNACIONAL SAS</v>
      </c>
      <c r="C4615" s="30" t="s">
        <v>4900</v>
      </c>
      <c r="D4615" s="31">
        <v>5</v>
      </c>
      <c r="E4615" s="30" t="str">
        <f>+'Categorias-9 feb-Depurado'!E4614</f>
        <v>830025299-4</v>
      </c>
      <c r="F4615" s="30" t="str">
        <f>+'Categorias-9 feb-Depurado'!F4614</f>
        <v>CL 25 F 84 B 31</v>
      </c>
      <c r="G4615" s="30" t="str">
        <f>+'Categorias-9 feb-Depurado'!G4614</f>
        <v>169</v>
      </c>
      <c r="H4615" s="30" t="str">
        <f>+'Categorias-9 feb-Depurado'!H4614</f>
        <v>S79205</v>
      </c>
      <c r="I4615" s="107">
        <f>+'Categorias-9 feb-Depurado'!R4614</f>
        <v>288362</v>
      </c>
      <c r="J4615" s="108">
        <f t="shared" si="292"/>
        <v>0</v>
      </c>
      <c r="K4615" s="107">
        <f t="shared" si="293"/>
        <v>0</v>
      </c>
      <c r="L4615" s="109">
        <f t="shared" si="294"/>
        <v>288362</v>
      </c>
      <c r="M4615" s="110">
        <f t="shared" si="295"/>
        <v>2.1983395902943105E-07</v>
      </c>
      <c r="N4615" s="33" t="s">
        <v>4892</v>
      </c>
      <c r="O4615" s="33">
        <f>+'Categorias-9 feb-Depurado'!Y4614</f>
        <v>60.455150581255168</v>
      </c>
      <c r="P4615" s="111">
        <f>+'Categorias-9 feb-Depurado'!AC4614</f>
        <v>44950</v>
      </c>
      <c r="Q4615" s="111">
        <f>+'Categorias-9 feb-Depurado'!AE4614</f>
        <v>45010</v>
      </c>
      <c r="R4615" s="112" t="str">
        <f>+'Categorias-9 feb-Depurado'!AB4614</f>
        <v>Comex</v>
      </c>
    </row>
    <row r="4616" spans="2:18" s="1" customFormat="1" ht="14.5" hidden="1">
      <c r="B4616" s="57" t="str">
        <f>+'Categorias-9 feb-Depurado'!B4615</f>
        <v>SU EXPRESS INTERNACIONAL SAS</v>
      </c>
      <c r="C4616" s="30" t="s">
        <v>4900</v>
      </c>
      <c r="D4616" s="31">
        <v>5</v>
      </c>
      <c r="E4616" s="30" t="str">
        <f>+'Categorias-9 feb-Depurado'!E4615</f>
        <v>830025299-4</v>
      </c>
      <c r="F4616" s="30" t="str">
        <f>+'Categorias-9 feb-Depurado'!F4615</f>
        <v>CL 25 F 84 B 31</v>
      </c>
      <c r="G4616" s="30" t="str">
        <f>+'Categorias-9 feb-Depurado'!G4615</f>
        <v>169</v>
      </c>
      <c r="H4616" s="30" t="str">
        <f>+'Categorias-9 feb-Depurado'!H4615</f>
        <v>S79207</v>
      </c>
      <c r="I4616" s="107">
        <f>+'Categorias-9 feb-Depurado'!R4615</f>
        <v>3092000</v>
      </c>
      <c r="J4616" s="108">
        <f t="shared" si="292"/>
        <v>0</v>
      </c>
      <c r="K4616" s="107">
        <f t="shared" si="293"/>
        <v>0</v>
      </c>
      <c r="L4616" s="109">
        <f t="shared" si="294"/>
        <v>3092000</v>
      </c>
      <c r="M4616" s="110">
        <f t="shared" si="295"/>
        <v>2.3571989420207962E-06</v>
      </c>
      <c r="N4616" s="33" t="s">
        <v>4892</v>
      </c>
      <c r="O4616" s="33">
        <f>+'Categorias-9 feb-Depurado'!Y4615</f>
        <v>648.23841420589736</v>
      </c>
      <c r="P4616" s="111">
        <f>+'Categorias-9 feb-Depurado'!AC4615</f>
        <v>44950</v>
      </c>
      <c r="Q4616" s="111">
        <f>+'Categorias-9 feb-Depurado'!AE4615</f>
        <v>45010</v>
      </c>
      <c r="R4616" s="112" t="str">
        <f>+'Categorias-9 feb-Depurado'!AB4615</f>
        <v>Comex</v>
      </c>
    </row>
    <row r="4617" spans="2:18" s="1" customFormat="1" ht="14.5" hidden="1">
      <c r="B4617" s="57" t="str">
        <f>+'Categorias-9 feb-Depurado'!B4616</f>
        <v>SU EXPRESS INTERNACIONAL SAS</v>
      </c>
      <c r="C4617" s="30" t="s">
        <v>4900</v>
      </c>
      <c r="D4617" s="31">
        <v>5</v>
      </c>
      <c r="E4617" s="30" t="str">
        <f>+'Categorias-9 feb-Depurado'!E4616</f>
        <v>830025299-4</v>
      </c>
      <c r="F4617" s="30" t="str">
        <f>+'Categorias-9 feb-Depurado'!F4616</f>
        <v>CL 25 F 84 B 31</v>
      </c>
      <c r="G4617" s="30" t="str">
        <f>+'Categorias-9 feb-Depurado'!G4616</f>
        <v>169</v>
      </c>
      <c r="H4617" s="30" t="str">
        <f>+'Categorias-9 feb-Depurado'!H4616</f>
        <v>S79211</v>
      </c>
      <c r="I4617" s="107">
        <f>+'Categorias-9 feb-Depurado'!R4616</f>
        <v>714894</v>
      </c>
      <c r="J4617" s="108">
        <f t="shared" si="292"/>
        <v>0</v>
      </c>
      <c r="K4617" s="107">
        <f t="shared" si="293"/>
        <v>0</v>
      </c>
      <c r="L4617" s="109">
        <f t="shared" si="294"/>
        <v>714894</v>
      </c>
      <c r="M4617" s="110">
        <f t="shared" si="295"/>
        <v>5.4500238695246276E-07</v>
      </c>
      <c r="N4617" s="33" t="s">
        <v>4892</v>
      </c>
      <c r="O4617" s="33">
        <f>+'Categorias-9 feb-Depurado'!Y4616</f>
        <v>149.87766910909147</v>
      </c>
      <c r="P4617" s="111">
        <f>+'Categorias-9 feb-Depurado'!AC4616</f>
        <v>44951</v>
      </c>
      <c r="Q4617" s="111">
        <f>+'Categorias-9 feb-Depurado'!AE4616</f>
        <v>45011</v>
      </c>
      <c r="R4617" s="112" t="str">
        <f>+'Categorias-9 feb-Depurado'!AB4616</f>
        <v>Comex</v>
      </c>
    </row>
    <row r="4618" spans="2:18" s="1" customFormat="1" ht="14.5" hidden="1">
      <c r="B4618" s="57" t="str">
        <f>+'Categorias-9 feb-Depurado'!B4617</f>
        <v>SU EXPRESS INTERNACIONAL SAS</v>
      </c>
      <c r="C4618" s="30" t="s">
        <v>4900</v>
      </c>
      <c r="D4618" s="31">
        <v>5</v>
      </c>
      <c r="E4618" s="30" t="str">
        <f>+'Categorias-9 feb-Depurado'!E4617</f>
        <v>830025299-4</v>
      </c>
      <c r="F4618" s="30" t="str">
        <f>+'Categorias-9 feb-Depurado'!F4617</f>
        <v>CL 25 F 84 B 31</v>
      </c>
      <c r="G4618" s="30" t="str">
        <f>+'Categorias-9 feb-Depurado'!G4617</f>
        <v>169</v>
      </c>
      <c r="H4618" s="30" t="str">
        <f>+'Categorias-9 feb-Depurado'!H4617</f>
        <v>S79210</v>
      </c>
      <c r="I4618" s="107">
        <f>+'Categorias-9 feb-Depurado'!R4617</f>
        <v>755807</v>
      </c>
      <c r="J4618" s="108">
        <f t="shared" si="292"/>
        <v>0</v>
      </c>
      <c r="K4618" s="107">
        <f t="shared" si="293"/>
        <v>0</v>
      </c>
      <c r="L4618" s="109">
        <f t="shared" si="294"/>
        <v>755807</v>
      </c>
      <c r="M4618" s="110">
        <f t="shared" si="295"/>
        <v>5.761925811034644E-07</v>
      </c>
      <c r="N4618" s="33" t="s">
        <v>4892</v>
      </c>
      <c r="O4618" s="33">
        <f>+'Categorias-9 feb-Depurado'!Y4617</f>
        <v>158.45508768619558</v>
      </c>
      <c r="P4618" s="111">
        <f>+'Categorias-9 feb-Depurado'!AC4617</f>
        <v>44951</v>
      </c>
      <c r="Q4618" s="111">
        <f>+'Categorias-9 feb-Depurado'!AE4617</f>
        <v>45011</v>
      </c>
      <c r="R4618" s="112" t="str">
        <f>+'Categorias-9 feb-Depurado'!AB4617</f>
        <v>Comex</v>
      </c>
    </row>
    <row r="4619" spans="2:18" s="1" customFormat="1" ht="14.5" hidden="1">
      <c r="B4619" s="57" t="str">
        <f>+'Categorias-9 feb-Depurado'!B4618</f>
        <v>SU EXPRESS INTERNACIONAL SAS</v>
      </c>
      <c r="C4619" s="30" t="s">
        <v>4900</v>
      </c>
      <c r="D4619" s="31">
        <v>5</v>
      </c>
      <c r="E4619" s="30" t="str">
        <f>+'Categorias-9 feb-Depurado'!E4618</f>
        <v>830025299-4</v>
      </c>
      <c r="F4619" s="30" t="str">
        <f>+'Categorias-9 feb-Depurado'!F4618</f>
        <v>CL 25 F 84 B 31</v>
      </c>
      <c r="G4619" s="30" t="str">
        <f>+'Categorias-9 feb-Depurado'!G4618</f>
        <v>169</v>
      </c>
      <c r="H4619" s="30" t="str">
        <f>+'Categorias-9 feb-Depurado'!H4618</f>
        <v>S79215</v>
      </c>
      <c r="I4619" s="107">
        <f>+'Categorias-9 feb-Depurado'!R4618</f>
        <v>787000</v>
      </c>
      <c r="J4619" s="108">
        <f t="shared" si="292"/>
        <v>0</v>
      </c>
      <c r="K4619" s="107">
        <f t="shared" si="293"/>
        <v>0</v>
      </c>
      <c r="L4619" s="109">
        <f t="shared" si="294"/>
        <v>787000</v>
      </c>
      <c r="M4619" s="110">
        <f t="shared" si="295"/>
        <v>5.9997269319869553E-07</v>
      </c>
      <c r="N4619" s="33" t="s">
        <v>4892</v>
      </c>
      <c r="O4619" s="33">
        <f>+'Categorias-9 feb-Depurado'!Y4618</f>
        <v>164.99470633248424</v>
      </c>
      <c r="P4619" s="111">
        <f>+'Categorias-9 feb-Depurado'!AC4618</f>
        <v>44951</v>
      </c>
      <c r="Q4619" s="111">
        <f>+'Categorias-9 feb-Depurado'!AE4618</f>
        <v>45011</v>
      </c>
      <c r="R4619" s="112" t="str">
        <f>+'Categorias-9 feb-Depurado'!AB4618</f>
        <v>Comex</v>
      </c>
    </row>
    <row r="4620" spans="2:18" s="1" customFormat="1" ht="14.5" hidden="1">
      <c r="B4620" s="57" t="str">
        <f>+'Categorias-9 feb-Depurado'!B4619</f>
        <v>SU EXPRESS INTERNACIONAL SAS</v>
      </c>
      <c r="C4620" s="30" t="s">
        <v>4900</v>
      </c>
      <c r="D4620" s="31">
        <v>5</v>
      </c>
      <c r="E4620" s="30" t="str">
        <f>+'Categorias-9 feb-Depurado'!E4619</f>
        <v>830025299-4</v>
      </c>
      <c r="F4620" s="30" t="str">
        <f>+'Categorias-9 feb-Depurado'!F4619</f>
        <v>CL 25 F 84 B 31</v>
      </c>
      <c r="G4620" s="30" t="str">
        <f>+'Categorias-9 feb-Depurado'!G4619</f>
        <v>169</v>
      </c>
      <c r="H4620" s="30" t="str">
        <f>+'Categorias-9 feb-Depurado'!H4619</f>
        <v>S79218</v>
      </c>
      <c r="I4620" s="107">
        <f>+'Categorias-9 feb-Depurado'!R4619</f>
        <v>281411</v>
      </c>
      <c r="J4620" s="108">
        <f t="shared" si="292"/>
        <v>0</v>
      </c>
      <c r="K4620" s="107">
        <f t="shared" si="293"/>
        <v>0</v>
      </c>
      <c r="L4620" s="109">
        <f t="shared" si="294"/>
        <v>281411</v>
      </c>
      <c r="M4620" s="110">
        <f t="shared" si="295"/>
        <v>2.1453483553461005E-07</v>
      </c>
      <c r="N4620" s="33" t="s">
        <v>4892</v>
      </c>
      <c r="O4620" s="33">
        <f>+'Categorias-9 feb-Depurado'!Y4619</f>
        <v>58.997872050483764</v>
      </c>
      <c r="P4620" s="111">
        <f>+'Categorias-9 feb-Depurado'!AC4619</f>
        <v>44952</v>
      </c>
      <c r="Q4620" s="111">
        <f>+'Categorias-9 feb-Depurado'!AE4619</f>
        <v>45012</v>
      </c>
      <c r="R4620" s="112" t="str">
        <f>+'Categorias-9 feb-Depurado'!AB4619</f>
        <v>Comex</v>
      </c>
    </row>
    <row r="4621" spans="2:18" s="1" customFormat="1" ht="14.5" hidden="1">
      <c r="B4621" s="57" t="str">
        <f>+'Categorias-9 feb-Depurado'!B4620</f>
        <v>SU EXPRESS INTERNACIONAL SAS</v>
      </c>
      <c r="C4621" s="30" t="s">
        <v>4900</v>
      </c>
      <c r="D4621" s="31">
        <v>5</v>
      </c>
      <c r="E4621" s="30" t="str">
        <f>+'Categorias-9 feb-Depurado'!E4620</f>
        <v>830025299-4</v>
      </c>
      <c r="F4621" s="30" t="str">
        <f>+'Categorias-9 feb-Depurado'!F4620</f>
        <v>CL 25 F 84 B 31</v>
      </c>
      <c r="G4621" s="30" t="str">
        <f>+'Categorias-9 feb-Depurado'!G4620</f>
        <v>169</v>
      </c>
      <c r="H4621" s="30" t="str">
        <f>+'Categorias-9 feb-Depurado'!H4620</f>
        <v>S79220</v>
      </c>
      <c r="I4621" s="107">
        <f>+'Categorias-9 feb-Depurado'!R4620</f>
        <v>3186000</v>
      </c>
      <c r="J4621" s="108">
        <f t="shared" si="292"/>
        <v>0</v>
      </c>
      <c r="K4621" s="107">
        <f t="shared" si="293"/>
        <v>0</v>
      </c>
      <c r="L4621" s="109">
        <f t="shared" si="294"/>
        <v>3186000</v>
      </c>
      <c r="M4621" s="110">
        <f t="shared" si="295"/>
        <v>2.4288602293914154E-06</v>
      </c>
      <c r="N4621" s="33" t="s">
        <v>4892</v>
      </c>
      <c r="O4621" s="33">
        <f>+'Categorias-9 feb-Depurado'!Y4620</f>
        <v>667.94553287839233</v>
      </c>
      <c r="P4621" s="111">
        <f>+'Categorias-9 feb-Depurado'!AC4620</f>
        <v>44952</v>
      </c>
      <c r="Q4621" s="111">
        <f>+'Categorias-9 feb-Depurado'!AE4620</f>
        <v>45012</v>
      </c>
      <c r="R4621" s="112" t="str">
        <f>+'Categorias-9 feb-Depurado'!AB4620</f>
        <v>Comex</v>
      </c>
    </row>
    <row r="4622" spans="2:18" s="1" customFormat="1" ht="14.5" hidden="1">
      <c r="B4622" s="57" t="str">
        <f>+'Categorias-9 feb-Depurado'!B4621</f>
        <v>SU EXPRESS INTERNACIONAL SAS</v>
      </c>
      <c r="C4622" s="30" t="s">
        <v>4900</v>
      </c>
      <c r="D4622" s="31">
        <v>5</v>
      </c>
      <c r="E4622" s="30" t="str">
        <f>+'Categorias-9 feb-Depurado'!E4621</f>
        <v>830025299-4</v>
      </c>
      <c r="F4622" s="30" t="str">
        <f>+'Categorias-9 feb-Depurado'!F4621</f>
        <v>CL 25 F 84 B 31</v>
      </c>
      <c r="G4622" s="30" t="str">
        <f>+'Categorias-9 feb-Depurado'!G4621</f>
        <v>169</v>
      </c>
      <c r="H4622" s="30" t="str">
        <f>+'Categorias-9 feb-Depurado'!H4621</f>
        <v>S79221</v>
      </c>
      <c r="I4622" s="107">
        <f>+'Categorias-9 feb-Depurado'!R4621</f>
        <v>280967</v>
      </c>
      <c r="J4622" s="108">
        <f t="shared" si="292"/>
        <v>0</v>
      </c>
      <c r="K4622" s="107">
        <f t="shared" si="293"/>
        <v>0</v>
      </c>
      <c r="L4622" s="109">
        <f t="shared" si="294"/>
        <v>280967</v>
      </c>
      <c r="M4622" s="110">
        <f t="shared" si="295"/>
        <v>2.1419635030490202E-07</v>
      </c>
      <c r="N4622" s="33" t="s">
        <v>4892</v>
      </c>
      <c r="O4622" s="33">
        <f>+'Categorias-9 feb-Depurado'!Y4621</f>
        <v>58.904787362286022</v>
      </c>
      <c r="P4622" s="111">
        <f>+'Categorias-9 feb-Depurado'!AC4621</f>
        <v>44953</v>
      </c>
      <c r="Q4622" s="111">
        <f>+'Categorias-9 feb-Depurado'!AE4621</f>
        <v>45013</v>
      </c>
      <c r="R4622" s="112" t="str">
        <f>+'Categorias-9 feb-Depurado'!AB4621</f>
        <v>Comex</v>
      </c>
    </row>
    <row r="4623" spans="2:18" s="1" customFormat="1" ht="14.5" hidden="1">
      <c r="B4623" s="57" t="str">
        <f>+'Categorias-9 feb-Depurado'!B4622</f>
        <v>SU EXPRESS INTERNACIONAL SAS</v>
      </c>
      <c r="C4623" s="30" t="s">
        <v>4900</v>
      </c>
      <c r="D4623" s="31">
        <v>5</v>
      </c>
      <c r="E4623" s="30" t="str">
        <f>+'Categorias-9 feb-Depurado'!E4622</f>
        <v>830025299-4</v>
      </c>
      <c r="F4623" s="30" t="str">
        <f>+'Categorias-9 feb-Depurado'!F4622</f>
        <v>CL 25 F 84 B 31</v>
      </c>
      <c r="G4623" s="30" t="str">
        <f>+'Categorias-9 feb-Depurado'!G4622</f>
        <v>169</v>
      </c>
      <c r="H4623" s="30" t="str">
        <f>+'Categorias-9 feb-Depurado'!H4622</f>
        <v>S79225</v>
      </c>
      <c r="I4623" s="107">
        <f>+'Categorias-9 feb-Depurado'!R4622</f>
        <v>464674</v>
      </c>
      <c r="J4623" s="108">
        <f t="shared" si="296" ref="J4623:J4686">+IF(Q4623&gt;$O$4,0,I4623)</f>
        <v>0</v>
      </c>
      <c r="K4623" s="107">
        <f t="shared" si="297" ref="K4623:K4686">++(((1+$O$5)^(($O$4-Q4623)/365))-1)*J4623</f>
        <v>0</v>
      </c>
      <c r="L4623" s="109">
        <f t="shared" si="298" ref="L4623:L4686">+I4623+K4623</f>
        <v>464674</v>
      </c>
      <c r="M4623" s="110">
        <f t="shared" si="299" ref="M4623:M4686">+L4623/$E$11</f>
        <v>3.5424613880484198E-07</v>
      </c>
      <c r="N4623" s="33" t="s">
        <v>4892</v>
      </c>
      <c r="O4623" s="33">
        <f>+'Categorias-9 feb-Depurado'!Y4622</f>
        <v>97.418996404499083</v>
      </c>
      <c r="P4623" s="111">
        <f>+'Categorias-9 feb-Depurado'!AC4622</f>
        <v>44954</v>
      </c>
      <c r="Q4623" s="111">
        <f>+'Categorias-9 feb-Depurado'!AE4622</f>
        <v>45014</v>
      </c>
      <c r="R4623" s="112" t="str">
        <f>+'Categorias-9 feb-Depurado'!AB4622</f>
        <v>Comex</v>
      </c>
    </row>
    <row r="4624" spans="2:18" s="1" customFormat="1" ht="14.5" hidden="1">
      <c r="B4624" s="57" t="str">
        <f>+'Categorias-9 feb-Depurado'!B4623</f>
        <v>SU EXPRESS INTERNACIONAL SAS</v>
      </c>
      <c r="C4624" s="30" t="s">
        <v>4900</v>
      </c>
      <c r="D4624" s="31">
        <v>5</v>
      </c>
      <c r="E4624" s="30" t="str">
        <f>+'Categorias-9 feb-Depurado'!E4623</f>
        <v>830025299-4</v>
      </c>
      <c r="F4624" s="30" t="str">
        <f>+'Categorias-9 feb-Depurado'!F4623</f>
        <v>CL 25 F 84 B 31</v>
      </c>
      <c r="G4624" s="30" t="str">
        <f>+'Categorias-9 feb-Depurado'!G4623</f>
        <v>169</v>
      </c>
      <c r="H4624" s="30" t="str">
        <f>+'Categorias-9 feb-Depurado'!H4623</f>
        <v>S79230</v>
      </c>
      <c r="I4624" s="107">
        <f>+'Categorias-9 feb-Depurado'!R4623</f>
        <v>702000</v>
      </c>
      <c r="J4624" s="108">
        <f t="shared" si="296"/>
        <v>0</v>
      </c>
      <c r="K4624" s="107">
        <f t="shared" si="297"/>
        <v>0</v>
      </c>
      <c r="L4624" s="109">
        <f t="shared" si="298"/>
        <v>702000</v>
      </c>
      <c r="M4624" s="110">
        <f t="shared" si="299"/>
        <v>5.3517259291675252E-07</v>
      </c>
      <c r="N4624" s="33" t="s">
        <v>4892</v>
      </c>
      <c r="O4624" s="33">
        <f>+'Categorias-9 feb-Depurado'!Y4623</f>
        <v>147.17443944778137</v>
      </c>
      <c r="P4624" s="111">
        <f>+'Categorias-9 feb-Depurado'!AC4623</f>
        <v>44956</v>
      </c>
      <c r="Q4624" s="111">
        <f>+'Categorias-9 feb-Depurado'!AE4623</f>
        <v>45016</v>
      </c>
      <c r="R4624" s="112" t="str">
        <f>+'Categorias-9 feb-Depurado'!AB4623</f>
        <v>Comex</v>
      </c>
    </row>
    <row r="4625" spans="2:18" s="1" customFormat="1" ht="14.5" hidden="1">
      <c r="B4625" s="57" t="str">
        <f>+'Categorias-9 feb-Depurado'!B4624</f>
        <v>SU EXPRESS INTERNACIONAL SAS</v>
      </c>
      <c r="C4625" s="30" t="s">
        <v>4900</v>
      </c>
      <c r="D4625" s="31">
        <v>5</v>
      </c>
      <c r="E4625" s="30" t="str">
        <f>+'Categorias-9 feb-Depurado'!E4624</f>
        <v>830025299-4</v>
      </c>
      <c r="F4625" s="30" t="str">
        <f>+'Categorias-9 feb-Depurado'!F4624</f>
        <v>CL 25 F 84 B 31</v>
      </c>
      <c r="G4625" s="30" t="str">
        <f>+'Categorias-9 feb-Depurado'!G4624</f>
        <v>169</v>
      </c>
      <c r="H4625" s="30" t="str">
        <f>+'Categorias-9 feb-Depurado'!H4624</f>
        <v>S79248</v>
      </c>
      <c r="I4625" s="107">
        <f>+'Categorias-9 feb-Depurado'!R4624</f>
        <v>1076000</v>
      </c>
      <c r="J4625" s="108">
        <f t="shared" si="296"/>
        <v>0</v>
      </c>
      <c r="K4625" s="107">
        <f t="shared" si="297"/>
        <v>0</v>
      </c>
      <c r="L4625" s="109">
        <f t="shared" si="298"/>
        <v>1076000</v>
      </c>
      <c r="M4625" s="110">
        <f t="shared" si="299"/>
        <v>8.2029303415730158E-07</v>
      </c>
      <c r="N4625" s="33" t="s">
        <v>4892</v>
      </c>
      <c r="O4625" s="33">
        <f>+'Categorias-9 feb-Depurado'!Y4624</f>
        <v>225.58361374047399</v>
      </c>
      <c r="P4625" s="111">
        <f>+'Categorias-9 feb-Depurado'!AC4624</f>
        <v>44958</v>
      </c>
      <c r="Q4625" s="111">
        <f>+'Categorias-9 feb-Depurado'!AE4624</f>
        <v>45018</v>
      </c>
      <c r="R4625" s="112" t="str">
        <f>+'Categorias-9 feb-Depurado'!AB4624</f>
        <v>Comex</v>
      </c>
    </row>
    <row r="4626" spans="2:18" s="1" customFormat="1" ht="14.5" hidden="1">
      <c r="B4626" s="57" t="str">
        <f>+'Categorias-9 feb-Depurado'!B4625</f>
        <v>SU EXPRESS INTERNACIONAL SAS</v>
      </c>
      <c r="C4626" s="30" t="s">
        <v>4900</v>
      </c>
      <c r="D4626" s="31">
        <v>5</v>
      </c>
      <c r="E4626" s="30" t="str">
        <f>+'Categorias-9 feb-Depurado'!E4625</f>
        <v>830025299-4</v>
      </c>
      <c r="F4626" s="30" t="str">
        <f>+'Categorias-9 feb-Depurado'!F4625</f>
        <v>CL 25 F 84 B 31</v>
      </c>
      <c r="G4626" s="30" t="str">
        <f>+'Categorias-9 feb-Depurado'!G4625</f>
        <v>169</v>
      </c>
      <c r="H4626" s="30" t="str">
        <f>+'Categorias-9 feb-Depurado'!H4625</f>
        <v>S79259</v>
      </c>
      <c r="I4626" s="107">
        <f>+'Categorias-9 feb-Depurado'!R4625</f>
        <v>812000</v>
      </c>
      <c r="J4626" s="108">
        <f t="shared" si="296"/>
        <v>0</v>
      </c>
      <c r="K4626" s="107">
        <f t="shared" si="297"/>
        <v>0</v>
      </c>
      <c r="L4626" s="109">
        <f t="shared" si="298"/>
        <v>812000</v>
      </c>
      <c r="M4626" s="110">
        <f t="shared" si="299"/>
        <v>6.1903154622279635E-07</v>
      </c>
      <c r="N4626" s="33" t="s">
        <v>4892</v>
      </c>
      <c r="O4626" s="33">
        <f>+'Categorias-9 feb-Depurado'!Y4625</f>
        <v>170.23596129857333</v>
      </c>
      <c r="P4626" s="111">
        <f>+'Categorias-9 feb-Depurado'!AC4625</f>
        <v>44959</v>
      </c>
      <c r="Q4626" s="111">
        <f>+'Categorias-9 feb-Depurado'!AE4625</f>
        <v>45019</v>
      </c>
      <c r="R4626" s="112" t="str">
        <f>+'Categorias-9 feb-Depurado'!AB4625</f>
        <v>Comex</v>
      </c>
    </row>
    <row r="4627" spans="2:18" s="1" customFormat="1" ht="14.5" hidden="1">
      <c r="B4627" s="57" t="str">
        <f>+'Categorias-9 feb-Depurado'!B4626</f>
        <v>SU EXPRESS INTERNACIONAL SAS</v>
      </c>
      <c r="C4627" s="30" t="s">
        <v>4900</v>
      </c>
      <c r="D4627" s="31">
        <v>5</v>
      </c>
      <c r="E4627" s="30" t="str">
        <f>+'Categorias-9 feb-Depurado'!E4626</f>
        <v>830025299-4</v>
      </c>
      <c r="F4627" s="30" t="str">
        <f>+'Categorias-9 feb-Depurado'!F4626</f>
        <v>CL 25 F 84 B 31</v>
      </c>
      <c r="G4627" s="30" t="str">
        <f>+'Categorias-9 feb-Depurado'!G4626</f>
        <v>169</v>
      </c>
      <c r="H4627" s="30" t="str">
        <f>+'Categorias-9 feb-Depurado'!H4626</f>
        <v>S79251</v>
      </c>
      <c r="I4627" s="107">
        <f>+'Categorias-9 feb-Depurado'!R4626</f>
        <v>785575</v>
      </c>
      <c r="J4627" s="108">
        <f t="shared" si="296"/>
        <v>0</v>
      </c>
      <c r="K4627" s="107">
        <f t="shared" si="297"/>
        <v>0</v>
      </c>
      <c r="L4627" s="109">
        <f t="shared" si="298"/>
        <v>785575</v>
      </c>
      <c r="M4627" s="110">
        <f t="shared" si="299"/>
        <v>5.9888633857632174E-07</v>
      </c>
      <c r="N4627" s="33" t="s">
        <v>4892</v>
      </c>
      <c r="O4627" s="33">
        <f>+'Categorias-9 feb-Depurado'!Y4626</f>
        <v>164.69595479941717</v>
      </c>
      <c r="P4627" s="111">
        <f>+'Categorias-9 feb-Depurado'!AC4626</f>
        <v>44959</v>
      </c>
      <c r="Q4627" s="111">
        <f>+'Categorias-9 feb-Depurado'!AE4626</f>
        <v>45019</v>
      </c>
      <c r="R4627" s="112" t="str">
        <f>+'Categorias-9 feb-Depurado'!AB4626</f>
        <v>Comex</v>
      </c>
    </row>
    <row r="4628" spans="2:18" s="1" customFormat="1" ht="14.5" hidden="1">
      <c r="B4628" s="57" t="str">
        <f>+'Categorias-9 feb-Depurado'!B4627</f>
        <v>SU EXPRESS INTERNACIONAL SAS</v>
      </c>
      <c r="C4628" s="30" t="s">
        <v>4900</v>
      </c>
      <c r="D4628" s="31">
        <v>5</v>
      </c>
      <c r="E4628" s="30" t="str">
        <f>+'Categorias-9 feb-Depurado'!E4627</f>
        <v>830025299-4</v>
      </c>
      <c r="F4628" s="30" t="str">
        <f>+'Categorias-9 feb-Depurado'!F4627</f>
        <v>CL 25 F 84 B 31</v>
      </c>
      <c r="G4628" s="30" t="str">
        <f>+'Categorias-9 feb-Depurado'!G4627</f>
        <v>169</v>
      </c>
      <c r="H4628" s="30" t="str">
        <f>+'Categorias-9 feb-Depurado'!H4627</f>
        <v>S79256</v>
      </c>
      <c r="I4628" s="107">
        <f>+'Categorias-9 feb-Depurado'!R4627</f>
        <v>533489</v>
      </c>
      <c r="J4628" s="108">
        <f t="shared" si="296"/>
        <v>0</v>
      </c>
      <c r="K4628" s="107">
        <f t="shared" si="297"/>
        <v>0</v>
      </c>
      <c r="L4628" s="109">
        <f t="shared" si="298"/>
        <v>533489</v>
      </c>
      <c r="M4628" s="110">
        <f t="shared" si="299"/>
        <v>4.0670753763898205E-07</v>
      </c>
      <c r="N4628" s="33" t="s">
        <v>4892</v>
      </c>
      <c r="O4628" s="33">
        <f>+'Categorias-9 feb-Depurado'!Y4627</f>
        <v>111.84607482415589</v>
      </c>
      <c r="P4628" s="111">
        <f>+'Categorias-9 feb-Depurado'!AC4627</f>
        <v>44959</v>
      </c>
      <c r="Q4628" s="111">
        <f>+'Categorias-9 feb-Depurado'!AE4627</f>
        <v>45019</v>
      </c>
      <c r="R4628" s="112" t="str">
        <f>+'Categorias-9 feb-Depurado'!AB4627</f>
        <v>Comex</v>
      </c>
    </row>
    <row r="4629" spans="2:18" s="1" customFormat="1" ht="14.5" hidden="1">
      <c r="B4629" s="57" t="str">
        <f>+'Categorias-9 feb-Depurado'!B4628</f>
        <v>SU EXPRESS INTERNACIONAL SAS</v>
      </c>
      <c r="C4629" s="30" t="s">
        <v>4900</v>
      </c>
      <c r="D4629" s="31">
        <v>5</v>
      </c>
      <c r="E4629" s="30" t="str">
        <f>+'Categorias-9 feb-Depurado'!E4628</f>
        <v>830025299-4</v>
      </c>
      <c r="F4629" s="30" t="str">
        <f>+'Categorias-9 feb-Depurado'!F4628</f>
        <v>CL 25 F 84 B 31</v>
      </c>
      <c r="G4629" s="30" t="str">
        <f>+'Categorias-9 feb-Depurado'!G4628</f>
        <v>169</v>
      </c>
      <c r="H4629" s="30" t="str">
        <f>+'Categorias-9 feb-Depurado'!H4628</f>
        <v>S79262</v>
      </c>
      <c r="I4629" s="107">
        <f>+'Categorias-9 feb-Depurado'!R4628</f>
        <v>2045000</v>
      </c>
      <c r="J4629" s="108">
        <f t="shared" si="296"/>
        <v>0</v>
      </c>
      <c r="K4629" s="107">
        <f t="shared" si="297"/>
        <v>0</v>
      </c>
      <c r="L4629" s="109">
        <f t="shared" si="298"/>
        <v>2045000</v>
      </c>
      <c r="M4629" s="110">
        <f t="shared" si="299"/>
        <v>1.5590141773714516E-06</v>
      </c>
      <c r="N4629" s="33" t="s">
        <v>4892</v>
      </c>
      <c r="O4629" s="33">
        <f>+'Categorias-9 feb-Depurado'!Y4628</f>
        <v>428.73465622608671</v>
      </c>
      <c r="P4629" s="111">
        <f>+'Categorias-9 feb-Depurado'!AC4628</f>
        <v>44959</v>
      </c>
      <c r="Q4629" s="111">
        <f>+'Categorias-9 feb-Depurado'!AE4628</f>
        <v>45019</v>
      </c>
      <c r="R4629" s="112" t="str">
        <f>+'Categorias-9 feb-Depurado'!AB4628</f>
        <v>Comex</v>
      </c>
    </row>
    <row r="4630" spans="2:18" s="1" customFormat="1" ht="14.5" hidden="1">
      <c r="B4630" s="57" t="str">
        <f>+'Categorias-9 feb-Depurado'!B4629</f>
        <v>SU EXPRESS INTERNACIONAL SAS</v>
      </c>
      <c r="C4630" s="30" t="s">
        <v>4900</v>
      </c>
      <c r="D4630" s="31">
        <v>5</v>
      </c>
      <c r="E4630" s="30" t="str">
        <f>+'Categorias-9 feb-Depurado'!E4629</f>
        <v>830025299-4</v>
      </c>
      <c r="F4630" s="30" t="str">
        <f>+'Categorias-9 feb-Depurado'!F4629</f>
        <v>CL 25 F 84 B 31</v>
      </c>
      <c r="G4630" s="30" t="str">
        <f>+'Categorias-9 feb-Depurado'!G4629</f>
        <v>169</v>
      </c>
      <c r="H4630" s="30" t="str">
        <f>+'Categorias-9 feb-Depurado'!H4629</f>
        <v>S79267</v>
      </c>
      <c r="I4630" s="107">
        <f>+'Categorias-9 feb-Depurado'!R4629</f>
        <v>436000</v>
      </c>
      <c r="J4630" s="108">
        <f t="shared" si="296"/>
        <v>0</v>
      </c>
      <c r="K4630" s="107">
        <f t="shared" si="297"/>
        <v>0</v>
      </c>
      <c r="L4630" s="109">
        <f t="shared" si="298"/>
        <v>436000</v>
      </c>
      <c r="M4630" s="110">
        <f t="shared" si="299"/>
        <v>3.3238639674031927E-07</v>
      </c>
      <c r="N4630" s="33" t="s">
        <v>4892</v>
      </c>
      <c r="O4630" s="33">
        <f>+'Categorias-9 feb-Depurado'!Y4629</f>
        <v>91.407486608593558</v>
      </c>
      <c r="P4630" s="111">
        <f>+'Categorias-9 feb-Depurado'!AC4629</f>
        <v>44960</v>
      </c>
      <c r="Q4630" s="111">
        <f>+'Categorias-9 feb-Depurado'!AE4629</f>
        <v>45020</v>
      </c>
      <c r="R4630" s="112" t="str">
        <f>+'Categorias-9 feb-Depurado'!AB4629</f>
        <v>Comex</v>
      </c>
    </row>
    <row r="4631" spans="2:18" s="1" customFormat="1" ht="14.5" hidden="1">
      <c r="B4631" s="57" t="str">
        <f>+'Categorias-9 feb-Depurado'!B4630</f>
        <v>SU EXPRESS INTERNACIONAL SAS</v>
      </c>
      <c r="C4631" s="30" t="s">
        <v>4900</v>
      </c>
      <c r="D4631" s="31">
        <v>5</v>
      </c>
      <c r="E4631" s="30" t="str">
        <f>+'Categorias-9 feb-Depurado'!E4630</f>
        <v>830025299-4</v>
      </c>
      <c r="F4631" s="30" t="str">
        <f>+'Categorias-9 feb-Depurado'!F4630</f>
        <v>CL 25 F 84 B 31</v>
      </c>
      <c r="G4631" s="30" t="str">
        <f>+'Categorias-9 feb-Depurado'!G4630</f>
        <v>169</v>
      </c>
      <c r="H4631" s="30" t="str">
        <f>+'Categorias-9 feb-Depurado'!H4630</f>
        <v>S79278</v>
      </c>
      <c r="I4631" s="107">
        <f>+'Categorias-9 feb-Depurado'!R4630</f>
        <v>517593</v>
      </c>
      <c r="J4631" s="108">
        <f t="shared" si="296"/>
        <v>0</v>
      </c>
      <c r="K4631" s="107">
        <f t="shared" si="297"/>
        <v>0</v>
      </c>
      <c r="L4631" s="109">
        <f t="shared" si="298"/>
        <v>517593</v>
      </c>
      <c r="M4631" s="110">
        <f t="shared" si="299"/>
        <v>3.9458915653213775E-07</v>
      </c>
      <c r="N4631" s="33" t="s">
        <v>4892</v>
      </c>
      <c r="O4631" s="33">
        <f>+'Categorias-9 feb-Depurado'!Y4630</f>
        <v>108.5134752665178</v>
      </c>
      <c r="P4631" s="111">
        <f>+'Categorias-9 feb-Depurado'!AC4630</f>
        <v>44961</v>
      </c>
      <c r="Q4631" s="111">
        <f>+'Categorias-9 feb-Depurado'!AE4630</f>
        <v>45021</v>
      </c>
      <c r="R4631" s="112" t="str">
        <f>+'Categorias-9 feb-Depurado'!AB4630</f>
        <v>Comex</v>
      </c>
    </row>
    <row r="4632" spans="2:18" s="1" customFormat="1" ht="14.5" hidden="1">
      <c r="B4632" s="57" t="str">
        <f>+'Categorias-9 feb-Depurado'!B4631</f>
        <v>SU EXPRESS INTERNACIONAL SAS</v>
      </c>
      <c r="C4632" s="30" t="s">
        <v>4900</v>
      </c>
      <c r="D4632" s="31">
        <v>5</v>
      </c>
      <c r="E4632" s="30" t="str">
        <f>+'Categorias-9 feb-Depurado'!E4631</f>
        <v>830025299-4</v>
      </c>
      <c r="F4632" s="30" t="str">
        <f>+'Categorias-9 feb-Depurado'!F4631</f>
        <v>CL 25 F 84 B 31</v>
      </c>
      <c r="G4632" s="30" t="str">
        <f>+'Categorias-9 feb-Depurado'!G4631</f>
        <v>169</v>
      </c>
      <c r="H4632" s="30" t="str">
        <f>+'Categorias-9 feb-Depurado'!H4631</f>
        <v>S79273</v>
      </c>
      <c r="I4632" s="107">
        <f>+'Categorias-9 feb-Depurado'!R4631</f>
        <v>399038</v>
      </c>
      <c r="J4632" s="108">
        <f t="shared" si="296"/>
        <v>0</v>
      </c>
      <c r="K4632" s="107">
        <f t="shared" si="297"/>
        <v>0</v>
      </c>
      <c r="L4632" s="109">
        <f t="shared" si="298"/>
        <v>399038</v>
      </c>
      <c r="M4632" s="110">
        <f t="shared" si="299"/>
        <v>3.0420826372124659E-07</v>
      </c>
      <c r="N4632" s="33" t="s">
        <v>4892</v>
      </c>
      <c r="O4632" s="33">
        <f>+'Categorias-9 feb-Depurado'!Y4631</f>
        <v>83.658395966330175</v>
      </c>
      <c r="P4632" s="111">
        <f>+'Categorias-9 feb-Depurado'!AC4631</f>
        <v>44961</v>
      </c>
      <c r="Q4632" s="111">
        <f>+'Categorias-9 feb-Depurado'!AE4631</f>
        <v>45021</v>
      </c>
      <c r="R4632" s="112" t="str">
        <f>+'Categorias-9 feb-Depurado'!AB4631</f>
        <v>Comex</v>
      </c>
    </row>
    <row r="4633" spans="2:18" s="1" customFormat="1" ht="14.5" hidden="1">
      <c r="B4633" s="57" t="str">
        <f>+'Categorias-9 feb-Depurado'!B4632</f>
        <v>SU EXPRESS INTERNACIONAL SAS</v>
      </c>
      <c r="C4633" s="30" t="s">
        <v>4900</v>
      </c>
      <c r="D4633" s="31">
        <v>5</v>
      </c>
      <c r="E4633" s="30" t="str">
        <f>+'Categorias-9 feb-Depurado'!E4632</f>
        <v>830025299-4</v>
      </c>
      <c r="F4633" s="30" t="str">
        <f>+'Categorias-9 feb-Depurado'!F4632</f>
        <v>CL 25 F 84 B 31</v>
      </c>
      <c r="G4633" s="30" t="str">
        <f>+'Categorias-9 feb-Depurado'!G4632</f>
        <v>169</v>
      </c>
      <c r="H4633" s="30" t="str">
        <f>+'Categorias-9 feb-Depurado'!H4632</f>
        <v>S79280</v>
      </c>
      <c r="I4633" s="107">
        <f>+'Categorias-9 feb-Depurado'!R4632</f>
        <v>1778000</v>
      </c>
      <c r="J4633" s="108">
        <f t="shared" si="296"/>
        <v>0</v>
      </c>
      <c r="K4633" s="107">
        <f t="shared" si="297"/>
        <v>0</v>
      </c>
      <c r="L4633" s="109">
        <f t="shared" si="298"/>
        <v>1778000</v>
      </c>
      <c r="M4633" s="110">
        <f t="shared" si="299"/>
        <v>1.3554656270740541E-06</v>
      </c>
      <c r="N4633" s="33" t="s">
        <v>4892</v>
      </c>
      <c r="O4633" s="33">
        <f>+'Categorias-9 feb-Depurado'!Y4632</f>
        <v>372.75805318825536</v>
      </c>
      <c r="P4633" s="111">
        <f>+'Categorias-9 feb-Depurado'!AC4632</f>
        <v>44963</v>
      </c>
      <c r="Q4633" s="111">
        <f>+'Categorias-9 feb-Depurado'!AE4632</f>
        <v>45023</v>
      </c>
      <c r="R4633" s="112" t="str">
        <f>+'Categorias-9 feb-Depurado'!AB4632</f>
        <v>Comex</v>
      </c>
    </row>
    <row r="4634" spans="2:18" s="1" customFormat="1" ht="14.5" hidden="1">
      <c r="B4634" s="57" t="str">
        <f>+'Categorias-9 feb-Depurado'!B4633</f>
        <v>SU EXPRESS INTERNACIONAL SAS</v>
      </c>
      <c r="C4634" s="30" t="s">
        <v>4900</v>
      </c>
      <c r="D4634" s="31">
        <v>5</v>
      </c>
      <c r="E4634" s="30" t="str">
        <f>+'Categorias-9 feb-Depurado'!E4633</f>
        <v>830025299-4</v>
      </c>
      <c r="F4634" s="30" t="str">
        <f>+'Categorias-9 feb-Depurado'!F4633</f>
        <v>CL 25 F 84 B 31</v>
      </c>
      <c r="G4634" s="30" t="str">
        <f>+'Categorias-9 feb-Depurado'!G4633</f>
        <v>169</v>
      </c>
      <c r="H4634" s="30" t="str">
        <f>+'Categorias-9 feb-Depurado'!H4633</f>
        <v>S79283</v>
      </c>
      <c r="I4634" s="107">
        <f>+'Categorias-9 feb-Depurado'!R4633</f>
        <v>684245</v>
      </c>
      <c r="J4634" s="108">
        <f t="shared" si="296"/>
        <v>0</v>
      </c>
      <c r="K4634" s="107">
        <f t="shared" si="297"/>
        <v>0</v>
      </c>
      <c r="L4634" s="109">
        <f t="shared" si="298"/>
        <v>684245</v>
      </c>
      <c r="M4634" s="110">
        <f t="shared" si="299"/>
        <v>5.2163699549903609E-07</v>
      </c>
      <c r="N4634" s="33" t="s">
        <v>4892</v>
      </c>
      <c r="O4634" s="33">
        <f>+'Categorias-9 feb-Depurado'!Y4633</f>
        <v>143.4521001708649</v>
      </c>
      <c r="P4634" s="111">
        <f>+'Categorias-9 feb-Depurado'!AC4633</f>
        <v>44964</v>
      </c>
      <c r="Q4634" s="111">
        <f>+'Categorias-9 feb-Depurado'!AE4633</f>
        <v>45024</v>
      </c>
      <c r="R4634" s="112" t="str">
        <f>+'Categorias-9 feb-Depurado'!AB4633</f>
        <v>Comex</v>
      </c>
    </row>
    <row r="4635" spans="2:18" s="1" customFormat="1" ht="14.5" hidden="1">
      <c r="B4635" s="57" t="str">
        <f>+'Categorias-9 feb-Depurado'!B4634</f>
        <v>SU EXPRESS INTERNACIONAL SAS</v>
      </c>
      <c r="C4635" s="30" t="s">
        <v>4900</v>
      </c>
      <c r="D4635" s="31">
        <v>5</v>
      </c>
      <c r="E4635" s="30" t="str">
        <f>+'Categorias-9 feb-Depurado'!E4634</f>
        <v>830025299-4</v>
      </c>
      <c r="F4635" s="30" t="str">
        <f>+'Categorias-9 feb-Depurado'!F4634</f>
        <v>CL 25 F 84 B 31</v>
      </c>
      <c r="G4635" s="30" t="str">
        <f>+'Categorias-9 feb-Depurado'!G4634</f>
        <v>169</v>
      </c>
      <c r="H4635" s="30" t="str">
        <f>+'Categorias-9 feb-Depurado'!H4634</f>
        <v>S79289</v>
      </c>
      <c r="I4635" s="107">
        <f>+'Categorias-9 feb-Depurado'!R4634</f>
        <v>549238</v>
      </c>
      <c r="J4635" s="108">
        <f t="shared" si="296"/>
        <v>0</v>
      </c>
      <c r="K4635" s="107">
        <f t="shared" si="297"/>
        <v>0</v>
      </c>
      <c r="L4635" s="109">
        <f t="shared" si="298"/>
        <v>549238</v>
      </c>
      <c r="M4635" s="110">
        <f t="shared" si="299"/>
        <v>4.1871385269004462E-07</v>
      </c>
      <c r="N4635" s="33" t="s">
        <v>4892</v>
      </c>
      <c r="O4635" s="33">
        <f>+'Categorias-9 feb-Depurado'!Y4634</f>
        <v>115.14785580259337</v>
      </c>
      <c r="P4635" s="111">
        <f>+'Categorias-9 feb-Depurado'!AC4634</f>
        <v>44965</v>
      </c>
      <c r="Q4635" s="111">
        <f>+'Categorias-9 feb-Depurado'!AE4634</f>
        <v>45025</v>
      </c>
      <c r="R4635" s="112" t="str">
        <f>+'Categorias-9 feb-Depurado'!AB4634</f>
        <v>Comex</v>
      </c>
    </row>
    <row r="4636" spans="2:18" s="1" customFormat="1" ht="14.5" hidden="1">
      <c r="B4636" s="57" t="str">
        <f>+'Categorias-9 feb-Depurado'!B4635</f>
        <v>SU EXPRESS INTERNACIONAL SAS</v>
      </c>
      <c r="C4636" s="30" t="s">
        <v>4900</v>
      </c>
      <c r="D4636" s="31">
        <v>5</v>
      </c>
      <c r="E4636" s="30" t="str">
        <f>+'Categorias-9 feb-Depurado'!E4635</f>
        <v>830025299-4</v>
      </c>
      <c r="F4636" s="30" t="str">
        <f>+'Categorias-9 feb-Depurado'!F4635</f>
        <v>CL 25 F 84 B 31</v>
      </c>
      <c r="G4636" s="30" t="str">
        <f>+'Categorias-9 feb-Depurado'!G4635</f>
        <v>169</v>
      </c>
      <c r="H4636" s="30" t="str">
        <f>+'Categorias-9 feb-Depurado'!H4635</f>
        <v>S79297</v>
      </c>
      <c r="I4636" s="107">
        <f>+'Categorias-9 feb-Depurado'!R4635</f>
        <v>1960000</v>
      </c>
      <c r="J4636" s="108">
        <f t="shared" si="296"/>
        <v>0</v>
      </c>
      <c r="K4636" s="107">
        <f t="shared" si="297"/>
        <v>0</v>
      </c>
      <c r="L4636" s="109">
        <f t="shared" si="298"/>
        <v>1960000</v>
      </c>
      <c r="M4636" s="110">
        <f t="shared" si="299"/>
        <v>1.4942140770895085E-06</v>
      </c>
      <c r="N4636" s="33" t="s">
        <v>4892</v>
      </c>
      <c r="O4636" s="33">
        <f>+'Categorias-9 feb-Depurado'!Y4635</f>
        <v>410.91438934138387</v>
      </c>
      <c r="P4636" s="111">
        <f>+'Categorias-9 feb-Depurado'!AC4635</f>
        <v>44966</v>
      </c>
      <c r="Q4636" s="111">
        <f>+'Categorias-9 feb-Depurado'!AE4635</f>
        <v>45026</v>
      </c>
      <c r="R4636" s="112" t="str">
        <f>+'Categorias-9 feb-Depurado'!AB4635</f>
        <v>Comex</v>
      </c>
    </row>
    <row r="4637" spans="2:18" s="1" customFormat="1" ht="14.5" hidden="1">
      <c r="B4637" s="57" t="str">
        <f>+'Categorias-9 feb-Depurado'!B4636</f>
        <v>SU EXPRESS INTERNACIONAL SAS</v>
      </c>
      <c r="C4637" s="30" t="s">
        <v>4900</v>
      </c>
      <c r="D4637" s="31">
        <v>5</v>
      </c>
      <c r="E4637" s="30" t="str">
        <f>+'Categorias-9 feb-Depurado'!E4636</f>
        <v>830025299-4</v>
      </c>
      <c r="F4637" s="30" t="str">
        <f>+'Categorias-9 feb-Depurado'!F4636</f>
        <v>CL 25 F 84 B 31</v>
      </c>
      <c r="G4637" s="30" t="str">
        <f>+'Categorias-9 feb-Depurado'!G4636</f>
        <v>169</v>
      </c>
      <c r="H4637" s="30" t="str">
        <f>+'Categorias-9 feb-Depurado'!H4636</f>
        <v>S79301</v>
      </c>
      <c r="I4637" s="107">
        <f>+'Categorias-9 feb-Depurado'!R4636</f>
        <v>1960000</v>
      </c>
      <c r="J4637" s="108">
        <f t="shared" si="296"/>
        <v>0</v>
      </c>
      <c r="K4637" s="107">
        <f t="shared" si="297"/>
        <v>0</v>
      </c>
      <c r="L4637" s="109">
        <f t="shared" si="298"/>
        <v>1960000</v>
      </c>
      <c r="M4637" s="110">
        <f t="shared" si="299"/>
        <v>1.4942140770895085E-06</v>
      </c>
      <c r="N4637" s="33" t="s">
        <v>4892</v>
      </c>
      <c r="O4637" s="33">
        <f>+'Categorias-9 feb-Depurado'!Y4636</f>
        <v>410.91438934138387</v>
      </c>
      <c r="P4637" s="111">
        <f>+'Categorias-9 feb-Depurado'!AC4636</f>
        <v>44966</v>
      </c>
      <c r="Q4637" s="111">
        <f>+'Categorias-9 feb-Depurado'!AE4636</f>
        <v>45026</v>
      </c>
      <c r="R4637" s="112" t="str">
        <f>+'Categorias-9 feb-Depurado'!AB4636</f>
        <v>Comex</v>
      </c>
    </row>
    <row r="4638" spans="2:18" s="1" customFormat="1" ht="14.5" hidden="1">
      <c r="B4638" s="57" t="str">
        <f>+'Categorias-9 feb-Depurado'!B4637</f>
        <v>SU EXPRESS INTERNACIONAL SAS</v>
      </c>
      <c r="C4638" s="30" t="s">
        <v>4900</v>
      </c>
      <c r="D4638" s="31">
        <v>5</v>
      </c>
      <c r="E4638" s="30" t="str">
        <f>+'Categorias-9 feb-Depurado'!E4637</f>
        <v>830025299-4</v>
      </c>
      <c r="F4638" s="30" t="str">
        <f>+'Categorias-9 feb-Depurado'!F4637</f>
        <v>CL 25 F 84 B 31</v>
      </c>
      <c r="G4638" s="30" t="str">
        <f>+'Categorias-9 feb-Depurado'!G4637</f>
        <v>169</v>
      </c>
      <c r="H4638" s="30" t="str">
        <f>+'Categorias-9 feb-Depurado'!H4637</f>
        <v>S79296</v>
      </c>
      <c r="I4638" s="107">
        <f>+'Categorias-9 feb-Depurado'!R4637</f>
        <v>2243000</v>
      </c>
      <c r="J4638" s="108">
        <f t="shared" si="296"/>
        <v>0</v>
      </c>
      <c r="K4638" s="107">
        <f t="shared" si="297"/>
        <v>0</v>
      </c>
      <c r="L4638" s="109">
        <f t="shared" si="298"/>
        <v>2243000</v>
      </c>
      <c r="M4638" s="110">
        <f t="shared" si="299"/>
        <v>1.7099602933223303E-06</v>
      </c>
      <c r="N4638" s="33" t="s">
        <v>4892</v>
      </c>
      <c r="O4638" s="33">
        <f>+'Categorias-9 feb-Depurado'!Y4637</f>
        <v>470.24539555751227</v>
      </c>
      <c r="P4638" s="111">
        <f>+'Categorias-9 feb-Depurado'!AC4637</f>
        <v>44966</v>
      </c>
      <c r="Q4638" s="111">
        <f>+'Categorias-9 feb-Depurado'!AE4637</f>
        <v>45026</v>
      </c>
      <c r="R4638" s="112" t="str">
        <f>+'Categorias-9 feb-Depurado'!AB4637</f>
        <v>Comex</v>
      </c>
    </row>
    <row r="4639" spans="2:18" s="1" customFormat="1" ht="14.5" hidden="1">
      <c r="B4639" s="57" t="str">
        <f>+'Categorias-9 feb-Depurado'!B4638</f>
        <v>TRANSPORTES BESIMOR Y COMPANIA LTDA</v>
      </c>
      <c r="C4639" s="30" t="s">
        <v>4900</v>
      </c>
      <c r="D4639" s="31">
        <v>5</v>
      </c>
      <c r="E4639" s="30" t="str">
        <f>+'Categorias-9 feb-Depurado'!E4638</f>
        <v>800197776-4</v>
      </c>
      <c r="F4639" s="30" t="str">
        <f>+'Categorias-9 feb-Depurado'!F4638</f>
        <v>Cl. 37 #32-101, Sur Orient, Barranquilla, Atlántico</v>
      </c>
      <c r="G4639" s="30" t="str">
        <f>+'Categorias-9 feb-Depurado'!G4638</f>
        <v>BARRANQUILLA</v>
      </c>
      <c r="H4639" s="30" t="str">
        <f>+'Categorias-9 feb-Depurado'!H4638</f>
        <v>FEBS52668</v>
      </c>
      <c r="I4639" s="107">
        <f>+'Categorias-9 feb-Depurado'!R4638</f>
        <v>7077765</v>
      </c>
      <c r="J4639" s="108">
        <f t="shared" si="296"/>
        <v>0</v>
      </c>
      <c r="K4639" s="107">
        <f t="shared" si="297"/>
        <v>0</v>
      </c>
      <c r="L4639" s="109">
        <f t="shared" si="298"/>
        <v>7077765</v>
      </c>
      <c r="M4639" s="110">
        <f t="shared" si="299"/>
        <v>5.3957633149650125E-06</v>
      </c>
      <c r="N4639" s="33" t="s">
        <v>4892</v>
      </c>
      <c r="O4639" s="33">
        <f>+'Categorias-9 feb-Depurado'!Y4638</f>
        <v>1483.8548382024592</v>
      </c>
      <c r="P4639" s="111">
        <f>+'Categorias-9 feb-Depurado'!AC4638</f>
        <v>44942</v>
      </c>
      <c r="Q4639" s="111">
        <f>+'Categorias-9 feb-Depurado'!AE4638</f>
        <v>45002</v>
      </c>
      <c r="R4639" s="112" t="str">
        <f>+'Categorias-9 feb-Depurado'!AB4638</f>
        <v>Transporte</v>
      </c>
    </row>
    <row r="4640" spans="2:18" s="1" customFormat="1" ht="14.5" hidden="1">
      <c r="B4640" s="57" t="str">
        <f>+'Categorias-9 feb-Depurado'!B4639</f>
        <v>WESCARGO SAS</v>
      </c>
      <c r="C4640" s="30" t="s">
        <v>4900</v>
      </c>
      <c r="D4640" s="31">
        <v>5</v>
      </c>
      <c r="E4640" s="30" t="str">
        <f>+'Categorias-9 feb-Depurado'!E4639</f>
        <v>900293664-1</v>
      </c>
      <c r="F4640" s="30" t="str">
        <f>+'Categorias-9 feb-Depurado'!F4639</f>
        <v>CR 71 A 52 04</v>
      </c>
      <c r="G4640" s="30" t="str">
        <f>+'Categorias-9 feb-Depurado'!G4639</f>
        <v>BOGOTA</v>
      </c>
      <c r="H4640" s="30">
        <f>+'Categorias-9 feb-Depurado'!H4639</f>
        <v>2738</v>
      </c>
      <c r="I4640" s="107">
        <f>+'Categorias-9 feb-Depurado'!R4639</f>
        <v>318</v>
      </c>
      <c r="J4640" s="108">
        <f t="shared" si="296"/>
        <v>318</v>
      </c>
      <c r="K4640" s="107">
        <f t="shared" si="297"/>
        <v>268.37666164650426</v>
      </c>
      <c r="L4640" s="109">
        <f t="shared" si="298"/>
        <v>586.37666164650432</v>
      </c>
      <c r="M4640" s="110">
        <f t="shared" si="299"/>
        <v>4.4702666444334616E-10</v>
      </c>
      <c r="N4640" s="33" t="s">
        <v>4892</v>
      </c>
      <c r="O4640" s="33">
        <f>+'Categorias-9 feb-Depurado'!Y4639</f>
        <v>610.39999999999998</v>
      </c>
      <c r="P4640" s="111">
        <f>+'Categorias-9 feb-Depurado'!AC4639</f>
        <v>43111</v>
      </c>
      <c r="Q4640" s="111">
        <f>+'Categorias-9 feb-Depurado'!AE4639</f>
        <v>43171</v>
      </c>
      <c r="R4640" s="112" t="str">
        <f>+'Categorias-9 feb-Depurado'!AB4639</f>
        <v>Comex</v>
      </c>
    </row>
    <row r="4641" spans="2:18" s="1" customFormat="1" ht="14.5" hidden="1">
      <c r="B4641" s="57" t="str">
        <f>+'Categorias-9 feb-Depurado'!B4640</f>
        <v>WESCARGO SAS</v>
      </c>
      <c r="C4641" s="30" t="s">
        <v>4900</v>
      </c>
      <c r="D4641" s="31">
        <v>5</v>
      </c>
      <c r="E4641" s="30" t="str">
        <f>+'Categorias-9 feb-Depurado'!E4640</f>
        <v>900293664-1</v>
      </c>
      <c r="F4641" s="30" t="str">
        <f>+'Categorias-9 feb-Depurado'!F4640</f>
        <v>CR 71 A 52 04</v>
      </c>
      <c r="G4641" s="30" t="str">
        <f>+'Categorias-9 feb-Depurado'!G4640</f>
        <v>BOGOTA</v>
      </c>
      <c r="H4641" s="30">
        <f>+'Categorias-9 feb-Depurado'!H4640</f>
        <v>2741</v>
      </c>
      <c r="I4641" s="107">
        <f>+'Categorias-9 feb-Depurado'!R4640</f>
        <v>318</v>
      </c>
      <c r="J4641" s="108">
        <f t="shared" si="296"/>
        <v>318</v>
      </c>
      <c r="K4641" s="107">
        <f t="shared" si="297"/>
        <v>268.37666164650426</v>
      </c>
      <c r="L4641" s="109">
        <f t="shared" si="298"/>
        <v>586.37666164650432</v>
      </c>
      <c r="M4641" s="110">
        <f t="shared" si="299"/>
        <v>4.4702666444334616E-10</v>
      </c>
      <c r="N4641" s="33" t="s">
        <v>4892</v>
      </c>
      <c r="O4641" s="33">
        <f>+'Categorias-9 feb-Depurado'!Y4640</f>
        <v>343.39999999999998</v>
      </c>
      <c r="P4641" s="111">
        <f>+'Categorias-9 feb-Depurado'!AC4640</f>
        <v>43111</v>
      </c>
      <c r="Q4641" s="111">
        <f>+'Categorias-9 feb-Depurado'!AE4640</f>
        <v>43171</v>
      </c>
      <c r="R4641" s="112" t="str">
        <f>+'Categorias-9 feb-Depurado'!AB4640</f>
        <v>Comex</v>
      </c>
    </row>
    <row r="4642" spans="2:18" s="1" customFormat="1" ht="14.5" hidden="1">
      <c r="B4642" s="57" t="str">
        <f>+'Categorias-9 feb-Depurado'!B4641</f>
        <v>WESCARGO SAS</v>
      </c>
      <c r="C4642" s="30" t="s">
        <v>4900</v>
      </c>
      <c r="D4642" s="31">
        <v>5</v>
      </c>
      <c r="E4642" s="30" t="str">
        <f>+'Categorias-9 feb-Depurado'!E4641</f>
        <v>900293664-1</v>
      </c>
      <c r="F4642" s="30" t="str">
        <f>+'Categorias-9 feb-Depurado'!F4641</f>
        <v>CR 71 A 52 04</v>
      </c>
      <c r="G4642" s="30" t="str">
        <f>+'Categorias-9 feb-Depurado'!G4641</f>
        <v>BOGOTA</v>
      </c>
      <c r="H4642" s="30">
        <f>+'Categorias-9 feb-Depurado'!H4641</f>
        <v>2745</v>
      </c>
      <c r="I4642" s="107">
        <f>+'Categorias-9 feb-Depurado'!R4641</f>
        <v>315</v>
      </c>
      <c r="J4642" s="108">
        <f t="shared" si="296"/>
        <v>315</v>
      </c>
      <c r="K4642" s="107">
        <f t="shared" si="297"/>
        <v>265.6468315665702</v>
      </c>
      <c r="L4642" s="109">
        <f t="shared" si="298"/>
        <v>580.6468315665702</v>
      </c>
      <c r="M4642" s="110">
        <f t="shared" si="299"/>
        <v>4.4265850486948471E-10</v>
      </c>
      <c r="N4642" s="33" t="s">
        <v>4892</v>
      </c>
      <c r="O4642" s="33">
        <f>+'Categorias-9 feb-Depurado'!Y4641</f>
        <v>350.39999999999998</v>
      </c>
      <c r="P4642" s="111">
        <f>+'Categorias-9 feb-Depurado'!AC4641</f>
        <v>43112</v>
      </c>
      <c r="Q4642" s="111">
        <f>+'Categorias-9 feb-Depurado'!AE4641</f>
        <v>43172</v>
      </c>
      <c r="R4642" s="112" t="str">
        <f>+'Categorias-9 feb-Depurado'!AB4641</f>
        <v>Comex</v>
      </c>
    </row>
    <row r="4643" spans="2:18" s="1" customFormat="1" ht="14.5" hidden="1">
      <c r="B4643" s="57" t="str">
        <f>+'Categorias-9 feb-Depurado'!B4642</f>
        <v>WESCARGO SAS</v>
      </c>
      <c r="C4643" s="30" t="s">
        <v>4900</v>
      </c>
      <c r="D4643" s="31">
        <v>5</v>
      </c>
      <c r="E4643" s="30" t="str">
        <f>+'Categorias-9 feb-Depurado'!E4642</f>
        <v>900293664-1</v>
      </c>
      <c r="F4643" s="30" t="str">
        <f>+'Categorias-9 feb-Depurado'!F4642</f>
        <v>CR 71 A 52 04</v>
      </c>
      <c r="G4643" s="30" t="str">
        <f>+'Categorias-9 feb-Depurado'!G4642</f>
        <v>BOGOTA</v>
      </c>
      <c r="H4643" s="30" t="str">
        <f>+'Categorias-9 feb-Depurado'!H4642</f>
        <v>2790.</v>
      </c>
      <c r="I4643" s="107">
        <f>+'Categorias-9 feb-Depurado'!R4642</f>
        <v>305</v>
      </c>
      <c r="J4643" s="108">
        <f t="shared" si="296"/>
        <v>305</v>
      </c>
      <c r="K4643" s="107">
        <f t="shared" si="297"/>
        <v>253.39349233794681</v>
      </c>
      <c r="L4643" s="109">
        <f t="shared" si="298"/>
        <v>558.39349233794678</v>
      </c>
      <c r="M4643" s="110">
        <f t="shared" si="299"/>
        <v>4.25693580003333E-10</v>
      </c>
      <c r="N4643" s="33" t="s">
        <v>4892</v>
      </c>
      <c r="O4643" s="33">
        <f>+'Categorias-9 feb-Depurado'!Y4642</f>
        <v>572.39999999999998</v>
      </c>
      <c r="P4643" s="111">
        <f>+'Categorias-9 feb-Depurado'!AC4642</f>
        <v>43132</v>
      </c>
      <c r="Q4643" s="111">
        <f>+'Categorias-9 feb-Depurado'!AE4642</f>
        <v>43192</v>
      </c>
      <c r="R4643" s="112" t="str">
        <f>+'Categorias-9 feb-Depurado'!AB4642</f>
        <v>Comex</v>
      </c>
    </row>
    <row r="4644" spans="2:18" s="1" customFormat="1" ht="14.5" hidden="1">
      <c r="B4644" s="57" t="str">
        <f>+'Categorias-9 feb-Depurado'!B4643</f>
        <v>WESCARGO SAS</v>
      </c>
      <c r="C4644" s="30" t="s">
        <v>4900</v>
      </c>
      <c r="D4644" s="31">
        <v>5</v>
      </c>
      <c r="E4644" s="30" t="str">
        <f>+'Categorias-9 feb-Depurado'!E4643</f>
        <v>900293664-1</v>
      </c>
      <c r="F4644" s="30" t="str">
        <f>+'Categorias-9 feb-Depurado'!F4643</f>
        <v>CR 71 A 52 04</v>
      </c>
      <c r="G4644" s="30" t="str">
        <f>+'Categorias-9 feb-Depurado'!G4643</f>
        <v>BOGOTA</v>
      </c>
      <c r="H4644" s="30" t="str">
        <f>+'Categorias-9 feb-Depurado'!H4643</f>
        <v>2817.</v>
      </c>
      <c r="I4644" s="107">
        <f>+'Categorias-9 feb-Depurado'!R4643</f>
        <v>305</v>
      </c>
      <c r="J4644" s="108">
        <f t="shared" si="296"/>
        <v>305</v>
      </c>
      <c r="K4644" s="107">
        <f t="shared" si="297"/>
        <v>250.54545623215591</v>
      </c>
      <c r="L4644" s="109">
        <f t="shared" si="298"/>
        <v>555.54545623215586</v>
      </c>
      <c r="M4644" s="110">
        <f t="shared" si="299"/>
        <v>4.2352236794142892E-10</v>
      </c>
      <c r="N4644" s="33" t="s">
        <v>4892</v>
      </c>
      <c r="O4644" s="33">
        <f>+'Categorias-9 feb-Depurado'!Y4643</f>
        <v>973.39999999999998</v>
      </c>
      <c r="P4644" s="111">
        <f>+'Categorias-9 feb-Depurado'!AC4643</f>
        <v>43147</v>
      </c>
      <c r="Q4644" s="111">
        <f>+'Categorias-9 feb-Depurado'!AE4643</f>
        <v>43207</v>
      </c>
      <c r="R4644" s="112" t="str">
        <f>+'Categorias-9 feb-Depurado'!AB4643</f>
        <v>Comex</v>
      </c>
    </row>
    <row r="4645" spans="2:18" s="1" customFormat="1" ht="14.5" hidden="1">
      <c r="B4645" s="57" t="str">
        <f>+'Categorias-9 feb-Depurado'!B4644</f>
        <v>WESCARGO SAS</v>
      </c>
      <c r="C4645" s="30" t="s">
        <v>4900</v>
      </c>
      <c r="D4645" s="31">
        <v>5</v>
      </c>
      <c r="E4645" s="30" t="str">
        <f>+'Categorias-9 feb-Depurado'!E4644</f>
        <v>900293664-1</v>
      </c>
      <c r="F4645" s="30" t="str">
        <f>+'Categorias-9 feb-Depurado'!F4644</f>
        <v>CR 71 A 52 04</v>
      </c>
      <c r="G4645" s="30" t="str">
        <f>+'Categorias-9 feb-Depurado'!G4644</f>
        <v>BOGOTA</v>
      </c>
      <c r="H4645" s="30" t="str">
        <f>+'Categorias-9 feb-Depurado'!H4644</f>
        <v>2814.</v>
      </c>
      <c r="I4645" s="107">
        <f>+'Categorias-9 feb-Depurado'!R4644</f>
        <v>305</v>
      </c>
      <c r="J4645" s="108">
        <f t="shared" si="296"/>
        <v>305</v>
      </c>
      <c r="K4645" s="107">
        <f t="shared" si="297"/>
        <v>250.54545623215591</v>
      </c>
      <c r="L4645" s="109">
        <f t="shared" si="298"/>
        <v>555.54545623215586</v>
      </c>
      <c r="M4645" s="110">
        <f t="shared" si="299"/>
        <v>4.2352236794142892E-10</v>
      </c>
      <c r="N4645" s="33" t="s">
        <v>4892</v>
      </c>
      <c r="O4645" s="33">
        <f>+'Categorias-9 feb-Depurado'!Y4644</f>
        <v>349.39999999999998</v>
      </c>
      <c r="P4645" s="111">
        <f>+'Categorias-9 feb-Depurado'!AC4644</f>
        <v>43147</v>
      </c>
      <c r="Q4645" s="111">
        <f>+'Categorias-9 feb-Depurado'!AE4644</f>
        <v>43207</v>
      </c>
      <c r="R4645" s="112" t="str">
        <f>+'Categorias-9 feb-Depurado'!AB4644</f>
        <v>Comex</v>
      </c>
    </row>
    <row r="4646" spans="2:18" s="1" customFormat="1" ht="14.5" hidden="1">
      <c r="B4646" s="57" t="str">
        <f>+'Categorias-9 feb-Depurado'!B4645</f>
        <v>WESCARGO SAS</v>
      </c>
      <c r="C4646" s="30" t="s">
        <v>4900</v>
      </c>
      <c r="D4646" s="31">
        <v>5</v>
      </c>
      <c r="E4646" s="30" t="str">
        <f>+'Categorias-9 feb-Depurado'!E4645</f>
        <v>900293664-1</v>
      </c>
      <c r="F4646" s="30" t="str">
        <f>+'Categorias-9 feb-Depurado'!F4645</f>
        <v>CR 71 A 52 04</v>
      </c>
      <c r="G4646" s="30" t="str">
        <f>+'Categorias-9 feb-Depurado'!G4645</f>
        <v>BOGOTA</v>
      </c>
      <c r="H4646" s="30">
        <f>+'Categorias-9 feb-Depurado'!H4645</f>
        <v>2825</v>
      </c>
      <c r="I4646" s="107">
        <f>+'Categorias-9 feb-Depurado'!R4645</f>
        <v>315</v>
      </c>
      <c r="J4646" s="108">
        <f t="shared" si="296"/>
        <v>315</v>
      </c>
      <c r="K4646" s="107">
        <f t="shared" si="297"/>
        <v>258.17358123151286</v>
      </c>
      <c r="L4646" s="109">
        <f t="shared" si="298"/>
        <v>573.1735812315128</v>
      </c>
      <c r="M4646" s="110">
        <f t="shared" si="299"/>
        <v>4.3696124167955782E-10</v>
      </c>
      <c r="N4646" s="33" t="s">
        <v>4892</v>
      </c>
      <c r="O4646" s="33">
        <f>+'Categorias-9 feb-Depurado'!Y4645</f>
        <v>349.39999999999998</v>
      </c>
      <c r="P4646" s="111">
        <f>+'Categorias-9 feb-Depurado'!AC4645</f>
        <v>43150</v>
      </c>
      <c r="Q4646" s="111">
        <f>+'Categorias-9 feb-Depurado'!AE4645</f>
        <v>43210</v>
      </c>
      <c r="R4646" s="112" t="str">
        <f>+'Categorias-9 feb-Depurado'!AB4645</f>
        <v>Comex</v>
      </c>
    </row>
    <row r="4647" spans="2:18" s="1" customFormat="1" ht="14.5" hidden="1">
      <c r="B4647" s="57" t="str">
        <f>+'Categorias-9 feb-Depurado'!B4646</f>
        <v>WESCARGO SAS</v>
      </c>
      <c r="C4647" s="30" t="s">
        <v>4900</v>
      </c>
      <c r="D4647" s="31">
        <v>5</v>
      </c>
      <c r="E4647" s="30" t="str">
        <f>+'Categorias-9 feb-Depurado'!E4646</f>
        <v>900293664-1</v>
      </c>
      <c r="F4647" s="30" t="str">
        <f>+'Categorias-9 feb-Depurado'!F4646</f>
        <v>CR 71 A 52 04</v>
      </c>
      <c r="G4647" s="30" t="str">
        <f>+'Categorias-9 feb-Depurado'!G4646</f>
        <v>BOGOTA</v>
      </c>
      <c r="H4647" s="30">
        <f>+'Categorias-9 feb-Depurado'!H4646</f>
        <v>2829</v>
      </c>
      <c r="I4647" s="107">
        <f>+'Categorias-9 feb-Depurado'!R4646</f>
        <v>315</v>
      </c>
      <c r="J4647" s="108">
        <f t="shared" si="296"/>
        <v>315</v>
      </c>
      <c r="K4647" s="107">
        <f t="shared" si="297"/>
        <v>257.97822110571303</v>
      </c>
      <c r="L4647" s="109">
        <f t="shared" si="298"/>
        <v>572.97822110571303</v>
      </c>
      <c r="M4647" s="110">
        <f t="shared" si="299"/>
        <v>4.3681230808258233E-10</v>
      </c>
      <c r="N4647" s="33" t="s">
        <v>4892</v>
      </c>
      <c r="O4647" s="33">
        <f>+'Categorias-9 feb-Depurado'!Y4646</f>
        <v>349.39999999999998</v>
      </c>
      <c r="P4647" s="111">
        <f>+'Categorias-9 feb-Depurado'!AC4646</f>
        <v>43151</v>
      </c>
      <c r="Q4647" s="111">
        <f>+'Categorias-9 feb-Depurado'!AE4646</f>
        <v>43211</v>
      </c>
      <c r="R4647" s="112" t="str">
        <f>+'Categorias-9 feb-Depurado'!AB4646</f>
        <v>Comex</v>
      </c>
    </row>
    <row r="4648" spans="2:18" s="1" customFormat="1" ht="14.5" hidden="1">
      <c r="B4648" s="57" t="str">
        <f>+'Categorias-9 feb-Depurado'!B4647</f>
        <v>WESCARGO SAS</v>
      </c>
      <c r="C4648" s="30" t="s">
        <v>4900</v>
      </c>
      <c r="D4648" s="31">
        <v>5</v>
      </c>
      <c r="E4648" s="30" t="str">
        <f>+'Categorias-9 feb-Depurado'!E4647</f>
        <v>900293664-1</v>
      </c>
      <c r="F4648" s="30" t="str">
        <f>+'Categorias-9 feb-Depurado'!F4647</f>
        <v>CR 71 A 52 04</v>
      </c>
      <c r="G4648" s="30" t="str">
        <f>+'Categorias-9 feb-Depurado'!G4647</f>
        <v>BOGOTA</v>
      </c>
      <c r="H4648" s="30">
        <f>+'Categorias-9 feb-Depurado'!H4647</f>
        <v>2849</v>
      </c>
      <c r="I4648" s="107">
        <f>+'Categorias-9 feb-Depurado'!R4647</f>
        <v>314</v>
      </c>
      <c r="J4648" s="108">
        <f t="shared" si="296"/>
        <v>314</v>
      </c>
      <c r="K4648" s="107">
        <f t="shared" si="297"/>
        <v>254.24609595171231</v>
      </c>
      <c r="L4648" s="109">
        <f t="shared" si="298"/>
        <v>568.24609595171228</v>
      </c>
      <c r="M4648" s="110">
        <f t="shared" si="299"/>
        <v>4.3320475297051226E-10</v>
      </c>
      <c r="N4648" s="33" t="s">
        <v>4892</v>
      </c>
      <c r="O4648" s="33">
        <f>+'Categorias-9 feb-Depurado'!Y4647</f>
        <v>472.39999999999998</v>
      </c>
      <c r="P4648" s="111">
        <f>+'Categorias-9 feb-Depurado'!AC4647</f>
        <v>43166</v>
      </c>
      <c r="Q4648" s="111">
        <f>+'Categorias-9 feb-Depurado'!AE4647</f>
        <v>43226</v>
      </c>
      <c r="R4648" s="112" t="str">
        <f>+'Categorias-9 feb-Depurado'!AB4647</f>
        <v>Comex</v>
      </c>
    </row>
    <row r="4649" spans="2:18" s="1" customFormat="1" ht="14.5" hidden="1">
      <c r="B4649" s="57" t="str">
        <f>+'Categorias-9 feb-Depurado'!B4648</f>
        <v>WESCARGO SAS</v>
      </c>
      <c r="C4649" s="30" t="s">
        <v>4900</v>
      </c>
      <c r="D4649" s="31">
        <v>5</v>
      </c>
      <c r="E4649" s="30" t="str">
        <f>+'Categorias-9 feb-Depurado'!E4648</f>
        <v>900293664-1</v>
      </c>
      <c r="F4649" s="30" t="str">
        <f>+'Categorias-9 feb-Depurado'!F4648</f>
        <v>CR 71 A 52 04</v>
      </c>
      <c r="G4649" s="30" t="str">
        <f>+'Categorias-9 feb-Depurado'!G4648</f>
        <v>BOGOTA</v>
      </c>
      <c r="H4649" s="30">
        <f>+'Categorias-9 feb-Depurado'!H4648</f>
        <v>2846</v>
      </c>
      <c r="I4649" s="107">
        <f>+'Categorias-9 feb-Depurado'!R4648</f>
        <v>313</v>
      </c>
      <c r="J4649" s="108">
        <f t="shared" si="296"/>
        <v>313</v>
      </c>
      <c r="K4649" s="107">
        <f t="shared" si="297"/>
        <v>253.43639500919093</v>
      </c>
      <c r="L4649" s="109">
        <f t="shared" si="298"/>
        <v>566.43639500919096</v>
      </c>
      <c r="M4649" s="110">
        <f t="shared" si="299"/>
        <v>4.3182511999926864E-10</v>
      </c>
      <c r="N4649" s="33" t="s">
        <v>4892</v>
      </c>
      <c r="O4649" s="33">
        <f>+'Categorias-9 feb-Depurado'!Y4648</f>
        <v>359.39999999999998</v>
      </c>
      <c r="P4649" s="111">
        <f>+'Categorias-9 feb-Depurado'!AC4648</f>
        <v>43166</v>
      </c>
      <c r="Q4649" s="111">
        <f>+'Categorias-9 feb-Depurado'!AE4648</f>
        <v>43226</v>
      </c>
      <c r="R4649" s="112" t="str">
        <f>+'Categorias-9 feb-Depurado'!AB4648</f>
        <v>Comex</v>
      </c>
    </row>
    <row r="4650" spans="2:18" s="1" customFormat="1" ht="14.5" hidden="1">
      <c r="B4650" s="57" t="str">
        <f>+'Categorias-9 feb-Depurado'!B4649</f>
        <v>WESCARGO SAS</v>
      </c>
      <c r="C4650" s="30" t="s">
        <v>4900</v>
      </c>
      <c r="D4650" s="31">
        <v>5</v>
      </c>
      <c r="E4650" s="30" t="str">
        <f>+'Categorias-9 feb-Depurado'!E4649</f>
        <v>900293664-1</v>
      </c>
      <c r="F4650" s="30" t="str">
        <f>+'Categorias-9 feb-Depurado'!F4649</f>
        <v>CR 71 A 52 04</v>
      </c>
      <c r="G4650" s="30" t="str">
        <f>+'Categorias-9 feb-Depurado'!G4649</f>
        <v>BOGOTA</v>
      </c>
      <c r="H4650" s="30">
        <f>+'Categorias-9 feb-Depurado'!H4649</f>
        <v>2892</v>
      </c>
      <c r="I4650" s="107">
        <f>+'Categorias-9 feb-Depurado'!R4649</f>
        <v>305</v>
      </c>
      <c r="J4650" s="108">
        <f t="shared" si="296"/>
        <v>305</v>
      </c>
      <c r="K4650" s="107">
        <f t="shared" si="297"/>
        <v>242.0882088571006</v>
      </c>
      <c r="L4650" s="109">
        <f t="shared" si="298"/>
        <v>547.08820885710065</v>
      </c>
      <c r="M4650" s="110">
        <f t="shared" si="299"/>
        <v>4.1707495055304336E-10</v>
      </c>
      <c r="N4650" s="33" t="s">
        <v>4892</v>
      </c>
      <c r="O4650" s="33">
        <f>+'Categorias-9 feb-Depurado'!Y4649</f>
        <v>365.39999999999998</v>
      </c>
      <c r="P4650" s="111">
        <f>+'Categorias-9 feb-Depurado'!AC4649</f>
        <v>43192</v>
      </c>
      <c r="Q4650" s="111">
        <f>+'Categorias-9 feb-Depurado'!AE4649</f>
        <v>43252</v>
      </c>
      <c r="R4650" s="112" t="str">
        <f>+'Categorias-9 feb-Depurado'!AB4649</f>
        <v>Comex</v>
      </c>
    </row>
    <row r="4651" spans="2:18" s="1" customFormat="1" ht="14.5" hidden="1">
      <c r="B4651" s="57" t="str">
        <f>+'Categorias-9 feb-Depurado'!B4650</f>
        <v>WESCARGO SAS</v>
      </c>
      <c r="C4651" s="30" t="s">
        <v>4900</v>
      </c>
      <c r="D4651" s="31">
        <v>5</v>
      </c>
      <c r="E4651" s="30" t="str">
        <f>+'Categorias-9 feb-Depurado'!E4650</f>
        <v>900293664-1</v>
      </c>
      <c r="F4651" s="30" t="str">
        <f>+'Categorias-9 feb-Depurado'!F4650</f>
        <v>CR 71 A 52 04</v>
      </c>
      <c r="G4651" s="30" t="str">
        <f>+'Categorias-9 feb-Depurado'!G4650</f>
        <v>BOGOTA</v>
      </c>
      <c r="H4651" s="30">
        <f>+'Categorias-9 feb-Depurado'!H4650</f>
        <v>2885</v>
      </c>
      <c r="I4651" s="107">
        <f>+'Categorias-9 feb-Depurado'!R4650</f>
        <v>305</v>
      </c>
      <c r="J4651" s="108">
        <f t="shared" si="296"/>
        <v>305</v>
      </c>
      <c r="K4651" s="107">
        <f t="shared" si="297"/>
        <v>242.0882088571006</v>
      </c>
      <c r="L4651" s="109">
        <f t="shared" si="298"/>
        <v>547.08820885710065</v>
      </c>
      <c r="M4651" s="110">
        <f t="shared" si="299"/>
        <v>4.1707495055304336E-10</v>
      </c>
      <c r="N4651" s="33" t="s">
        <v>4892</v>
      </c>
      <c r="O4651" s="33">
        <f>+'Categorias-9 feb-Depurado'!Y4650</f>
        <v>512.39999999999998</v>
      </c>
      <c r="P4651" s="111">
        <f>+'Categorias-9 feb-Depurado'!AC4650</f>
        <v>43192</v>
      </c>
      <c r="Q4651" s="111">
        <f>+'Categorias-9 feb-Depurado'!AE4650</f>
        <v>43252</v>
      </c>
      <c r="R4651" s="112" t="str">
        <f>+'Categorias-9 feb-Depurado'!AB4650</f>
        <v>Comex</v>
      </c>
    </row>
    <row r="4652" spans="2:18" s="1" customFormat="1" ht="14.5" hidden="1">
      <c r="B4652" s="57" t="str">
        <f>+'Categorias-9 feb-Depurado'!B4651</f>
        <v>WESCARGO SAS</v>
      </c>
      <c r="C4652" s="30" t="s">
        <v>4900</v>
      </c>
      <c r="D4652" s="31">
        <v>5</v>
      </c>
      <c r="E4652" s="30" t="str">
        <f>+'Categorias-9 feb-Depurado'!E4651</f>
        <v>900293664-1</v>
      </c>
      <c r="F4652" s="30" t="str">
        <f>+'Categorias-9 feb-Depurado'!F4651</f>
        <v>CR 71 A 52 04</v>
      </c>
      <c r="G4652" s="30" t="str">
        <f>+'Categorias-9 feb-Depurado'!G4651</f>
        <v>BOGOTA</v>
      </c>
      <c r="H4652" s="30">
        <f>+'Categorias-9 feb-Depurado'!H4651</f>
        <v>2891</v>
      </c>
      <c r="I4652" s="107">
        <f>+'Categorias-9 feb-Depurado'!R4651</f>
        <v>305</v>
      </c>
      <c r="J4652" s="108">
        <f t="shared" si="296"/>
        <v>305</v>
      </c>
      <c r="K4652" s="107">
        <f t="shared" si="297"/>
        <v>242.0882088571006</v>
      </c>
      <c r="L4652" s="109">
        <f t="shared" si="298"/>
        <v>547.08820885710065</v>
      </c>
      <c r="M4652" s="110">
        <f t="shared" si="299"/>
        <v>4.1707495055304336E-10</v>
      </c>
      <c r="N4652" s="33" t="s">
        <v>4892</v>
      </c>
      <c r="O4652" s="33">
        <f>+'Categorias-9 feb-Depurado'!Y4651</f>
        <v>368.39999999999998</v>
      </c>
      <c r="P4652" s="111">
        <f>+'Categorias-9 feb-Depurado'!AC4651</f>
        <v>43192</v>
      </c>
      <c r="Q4652" s="111">
        <f>+'Categorias-9 feb-Depurado'!AE4651</f>
        <v>43252</v>
      </c>
      <c r="R4652" s="112" t="str">
        <f>+'Categorias-9 feb-Depurado'!AB4651</f>
        <v>Comex</v>
      </c>
    </row>
    <row r="4653" spans="2:18" s="1" customFormat="1" ht="14.5" hidden="1">
      <c r="B4653" s="57" t="str">
        <f>+'Categorias-9 feb-Depurado'!B4652</f>
        <v>WESCARGO SAS</v>
      </c>
      <c r="C4653" s="30" t="s">
        <v>4900</v>
      </c>
      <c r="D4653" s="31">
        <v>5</v>
      </c>
      <c r="E4653" s="30" t="str">
        <f>+'Categorias-9 feb-Depurado'!E4652</f>
        <v>900293664-1</v>
      </c>
      <c r="F4653" s="30" t="str">
        <f>+'Categorias-9 feb-Depurado'!F4652</f>
        <v>CR 71 A 52 04</v>
      </c>
      <c r="G4653" s="30" t="str">
        <f>+'Categorias-9 feb-Depurado'!G4652</f>
        <v>BOGOTA</v>
      </c>
      <c r="H4653" s="30">
        <f>+'Categorias-9 feb-Depurado'!H4652</f>
        <v>2911</v>
      </c>
      <c r="I4653" s="107">
        <f>+'Categorias-9 feb-Depurado'!R4652</f>
        <v>307</v>
      </c>
      <c r="J4653" s="108">
        <f t="shared" si="296"/>
        <v>307</v>
      </c>
      <c r="K4653" s="107">
        <f t="shared" si="297"/>
        <v>243.11278856045902</v>
      </c>
      <c r="L4653" s="109">
        <f t="shared" si="298"/>
        <v>550.11278856045897</v>
      </c>
      <c r="M4653" s="110">
        <f t="shared" si="299"/>
        <v>4.193807513540827E-10</v>
      </c>
      <c r="N4653" s="33" t="s">
        <v>4892</v>
      </c>
      <c r="O4653" s="33">
        <f>+'Categorias-9 feb-Depurado'!Y4652</f>
        <v>741.39999999999998</v>
      </c>
      <c r="P4653" s="111">
        <f>+'Categorias-9 feb-Depurado'!AC4652</f>
        <v>43195</v>
      </c>
      <c r="Q4653" s="111">
        <f>+'Categorias-9 feb-Depurado'!AE4652</f>
        <v>43255</v>
      </c>
      <c r="R4653" s="112" t="str">
        <f>+'Categorias-9 feb-Depurado'!AB4652</f>
        <v>Comex</v>
      </c>
    </row>
    <row r="4654" spans="2:18" s="1" customFormat="1" ht="14.5" hidden="1">
      <c r="B4654" s="57" t="str">
        <f>+'Categorias-9 feb-Depurado'!B4653</f>
        <v>WESCARGO SAS</v>
      </c>
      <c r="C4654" s="30" t="s">
        <v>4900</v>
      </c>
      <c r="D4654" s="31">
        <v>5</v>
      </c>
      <c r="E4654" s="30" t="str">
        <f>+'Categorias-9 feb-Depurado'!E4653</f>
        <v>900293664-1</v>
      </c>
      <c r="F4654" s="30" t="str">
        <f>+'Categorias-9 feb-Depurado'!F4653</f>
        <v>CR 71 A 52 04</v>
      </c>
      <c r="G4654" s="30" t="str">
        <f>+'Categorias-9 feb-Depurado'!G4653</f>
        <v>BOGOTA</v>
      </c>
      <c r="H4654" s="30">
        <f>+'Categorias-9 feb-Depurado'!H4653</f>
        <v>2919</v>
      </c>
      <c r="I4654" s="107">
        <f>+'Categorias-9 feb-Depurado'!R4653</f>
        <v>306</v>
      </c>
      <c r="J4654" s="108">
        <f t="shared" si="296"/>
        <v>306</v>
      </c>
      <c r="K4654" s="107">
        <f t="shared" si="297"/>
        <v>241.38708025128381</v>
      </c>
      <c r="L4654" s="109">
        <f t="shared" si="298"/>
        <v>547.38708025128381</v>
      </c>
      <c r="M4654" s="110">
        <f t="shared" si="299"/>
        <v>4.1730279639203711E-10</v>
      </c>
      <c r="N4654" s="33" t="s">
        <v>4892</v>
      </c>
      <c r="O4654" s="33">
        <f>+'Categorias-9 feb-Depurado'!Y4653</f>
        <v>359.39999999999998</v>
      </c>
      <c r="P4654" s="111">
        <f>+'Categorias-9 feb-Depurado'!AC4653</f>
        <v>43200</v>
      </c>
      <c r="Q4654" s="111">
        <f>+'Categorias-9 feb-Depurado'!AE4653</f>
        <v>43260</v>
      </c>
      <c r="R4654" s="112" t="str">
        <f>+'Categorias-9 feb-Depurado'!AB4653</f>
        <v>Comex</v>
      </c>
    </row>
    <row r="4655" spans="2:18" s="1" customFormat="1" ht="14.5" hidden="1">
      <c r="B4655" s="57" t="str">
        <f>+'Categorias-9 feb-Depurado'!B4654</f>
        <v>WESCARGO SAS</v>
      </c>
      <c r="C4655" s="30" t="s">
        <v>4900</v>
      </c>
      <c r="D4655" s="31">
        <v>5</v>
      </c>
      <c r="E4655" s="30" t="str">
        <f>+'Categorias-9 feb-Depurado'!E4654</f>
        <v>900293664-1</v>
      </c>
      <c r="F4655" s="30" t="str">
        <f>+'Categorias-9 feb-Depurado'!F4654</f>
        <v>CR 71 A 52 04</v>
      </c>
      <c r="G4655" s="30" t="str">
        <f>+'Categorias-9 feb-Depurado'!G4654</f>
        <v>BOGOTA</v>
      </c>
      <c r="H4655" s="30">
        <f>+'Categorias-9 feb-Depurado'!H4654</f>
        <v>2920</v>
      </c>
      <c r="I4655" s="107">
        <f>+'Categorias-9 feb-Depurado'!R4654</f>
        <v>301</v>
      </c>
      <c r="J4655" s="108">
        <f t="shared" si="296"/>
        <v>301</v>
      </c>
      <c r="K4655" s="107">
        <f t="shared" si="297"/>
        <v>237.07586441757707</v>
      </c>
      <c r="L4655" s="109">
        <f t="shared" si="298"/>
        <v>538.07586441757712</v>
      </c>
      <c r="M4655" s="110">
        <f t="shared" si="299"/>
        <v>4.1020435263002529E-10</v>
      </c>
      <c r="N4655" s="33" t="s">
        <v>4892</v>
      </c>
      <c r="O4655" s="33">
        <f>+'Categorias-9 feb-Depurado'!Y4654</f>
        <v>359.39999999999998</v>
      </c>
      <c r="P4655" s="111">
        <f>+'Categorias-9 feb-Depurado'!AC4654</f>
        <v>43202</v>
      </c>
      <c r="Q4655" s="111">
        <f>+'Categorias-9 feb-Depurado'!AE4654</f>
        <v>43262</v>
      </c>
      <c r="R4655" s="112" t="str">
        <f>+'Categorias-9 feb-Depurado'!AB4654</f>
        <v>Comex</v>
      </c>
    </row>
    <row r="4656" spans="2:18" s="1" customFormat="1" ht="14.5" hidden="1">
      <c r="B4656" s="57" t="str">
        <f>+'Categorias-9 feb-Depurado'!B4655</f>
        <v>WESCARGO SAS</v>
      </c>
      <c r="C4656" s="30" t="s">
        <v>4900</v>
      </c>
      <c r="D4656" s="31">
        <v>5</v>
      </c>
      <c r="E4656" s="30" t="str">
        <f>+'Categorias-9 feb-Depurado'!E4655</f>
        <v>900293664-1</v>
      </c>
      <c r="F4656" s="30" t="str">
        <f>+'Categorias-9 feb-Depurado'!F4655</f>
        <v>CR 71 A 52 04</v>
      </c>
      <c r="G4656" s="30" t="str">
        <f>+'Categorias-9 feb-Depurado'!G4655</f>
        <v>BOGOTA</v>
      </c>
      <c r="H4656" s="30">
        <f>+'Categorias-9 feb-Depurado'!H4655</f>
        <v>2921</v>
      </c>
      <c r="I4656" s="107">
        <f>+'Categorias-9 feb-Depurado'!R4655</f>
        <v>301</v>
      </c>
      <c r="J4656" s="108">
        <f t="shared" si="296"/>
        <v>301</v>
      </c>
      <c r="K4656" s="107">
        <f t="shared" si="297"/>
        <v>237.07586441757707</v>
      </c>
      <c r="L4656" s="109">
        <f t="shared" si="298"/>
        <v>538.07586441757712</v>
      </c>
      <c r="M4656" s="110">
        <f t="shared" si="299"/>
        <v>4.1020435263002529E-10</v>
      </c>
      <c r="N4656" s="33" t="s">
        <v>4892</v>
      </c>
      <c r="O4656" s="33">
        <f>+'Categorias-9 feb-Depurado'!Y4655</f>
        <v>361.39999999999998</v>
      </c>
      <c r="P4656" s="111">
        <f>+'Categorias-9 feb-Depurado'!AC4655</f>
        <v>43202</v>
      </c>
      <c r="Q4656" s="111">
        <f>+'Categorias-9 feb-Depurado'!AE4655</f>
        <v>43262</v>
      </c>
      <c r="R4656" s="112" t="str">
        <f>+'Categorias-9 feb-Depurado'!AB4655</f>
        <v>Comex</v>
      </c>
    </row>
    <row r="4657" spans="2:18" s="1" customFormat="1" ht="14.5" hidden="1">
      <c r="B4657" s="57" t="str">
        <f>+'Categorias-9 feb-Depurado'!B4656</f>
        <v>WESCARGO SAS</v>
      </c>
      <c r="C4657" s="30" t="s">
        <v>4900</v>
      </c>
      <c r="D4657" s="31">
        <v>5</v>
      </c>
      <c r="E4657" s="30" t="str">
        <f>+'Categorias-9 feb-Depurado'!E4656</f>
        <v>900293664-1</v>
      </c>
      <c r="F4657" s="30" t="str">
        <f>+'Categorias-9 feb-Depurado'!F4656</f>
        <v>CR 71 A 52 04</v>
      </c>
      <c r="G4657" s="30" t="str">
        <f>+'Categorias-9 feb-Depurado'!G4656</f>
        <v>BOGOTA</v>
      </c>
      <c r="H4657" s="30">
        <f>+'Categorias-9 feb-Depurado'!H4656</f>
        <v>2932</v>
      </c>
      <c r="I4657" s="107">
        <f>+'Categorias-9 feb-Depurado'!R4656</f>
        <v>298</v>
      </c>
      <c r="J4657" s="108">
        <f t="shared" si="296"/>
        <v>298</v>
      </c>
      <c r="K4657" s="107">
        <f t="shared" si="297"/>
        <v>233.98707503825821</v>
      </c>
      <c r="L4657" s="109">
        <f t="shared" si="298"/>
        <v>531.98707503825824</v>
      </c>
      <c r="M4657" s="110">
        <f t="shared" si="299"/>
        <v>4.0556253895501946E-10</v>
      </c>
      <c r="N4657" s="33" t="s">
        <v>4892</v>
      </c>
      <c r="O4657" s="33">
        <f>+'Categorias-9 feb-Depurado'!Y4656</f>
        <v>359.39999999999998</v>
      </c>
      <c r="P4657" s="111">
        <f>+'Categorias-9 feb-Depurado'!AC4656</f>
        <v>43206</v>
      </c>
      <c r="Q4657" s="111">
        <f>+'Categorias-9 feb-Depurado'!AE4656</f>
        <v>43266</v>
      </c>
      <c r="R4657" s="112" t="str">
        <f>+'Categorias-9 feb-Depurado'!AB4656</f>
        <v>Comex</v>
      </c>
    </row>
    <row r="4658" spans="2:18" s="1" customFormat="1" ht="14.5" hidden="1">
      <c r="B4658" s="57" t="str">
        <f>+'Categorias-9 feb-Depurado'!B4657</f>
        <v>WESCARGO SAS</v>
      </c>
      <c r="C4658" s="30" t="s">
        <v>4900</v>
      </c>
      <c r="D4658" s="31">
        <v>5</v>
      </c>
      <c r="E4658" s="30" t="str">
        <f>+'Categorias-9 feb-Depurado'!E4657</f>
        <v>900293664-1</v>
      </c>
      <c r="F4658" s="30" t="str">
        <f>+'Categorias-9 feb-Depurado'!F4657</f>
        <v>CR 71 A 52 04</v>
      </c>
      <c r="G4658" s="30" t="str">
        <f>+'Categorias-9 feb-Depurado'!G4657</f>
        <v>BOGOTA</v>
      </c>
      <c r="H4658" s="30">
        <f>+'Categorias-9 feb-Depurado'!H4657</f>
        <v>2931</v>
      </c>
      <c r="I4658" s="107">
        <f>+'Categorias-9 feb-Depurado'!R4657</f>
        <v>298</v>
      </c>
      <c r="J4658" s="108">
        <f t="shared" si="296"/>
        <v>298</v>
      </c>
      <c r="K4658" s="107">
        <f t="shared" si="297"/>
        <v>233.98707503825821</v>
      </c>
      <c r="L4658" s="109">
        <f t="shared" si="298"/>
        <v>531.98707503825824</v>
      </c>
      <c r="M4658" s="110">
        <f t="shared" si="299"/>
        <v>4.0556253895501946E-10</v>
      </c>
      <c r="N4658" s="33" t="s">
        <v>4892</v>
      </c>
      <c r="O4658" s="33">
        <f>+'Categorias-9 feb-Depurado'!Y4657</f>
        <v>359.39999999999998</v>
      </c>
      <c r="P4658" s="111">
        <f>+'Categorias-9 feb-Depurado'!AC4657</f>
        <v>43206</v>
      </c>
      <c r="Q4658" s="111">
        <f>+'Categorias-9 feb-Depurado'!AE4657</f>
        <v>43266</v>
      </c>
      <c r="R4658" s="112" t="str">
        <f>+'Categorias-9 feb-Depurado'!AB4657</f>
        <v>Comex</v>
      </c>
    </row>
    <row r="4659" spans="2:18" s="1" customFormat="1" ht="14.5" hidden="1">
      <c r="B4659" s="57" t="str">
        <f>+'Categorias-9 feb-Depurado'!B4658</f>
        <v>WESCARGO SAS</v>
      </c>
      <c r="C4659" s="30" t="s">
        <v>4900</v>
      </c>
      <c r="D4659" s="31">
        <v>5</v>
      </c>
      <c r="E4659" s="30" t="str">
        <f>+'Categorias-9 feb-Depurado'!E4658</f>
        <v>900293664-1</v>
      </c>
      <c r="F4659" s="30" t="str">
        <f>+'Categorias-9 feb-Depurado'!F4658</f>
        <v>CR 71 A 52 04</v>
      </c>
      <c r="G4659" s="30" t="str">
        <f>+'Categorias-9 feb-Depurado'!G4658</f>
        <v>BOGOTA</v>
      </c>
      <c r="H4659" s="30">
        <f>+'Categorias-9 feb-Depurado'!H4658</f>
        <v>2988</v>
      </c>
      <c r="I4659" s="107">
        <f>+'Categorias-9 feb-Depurado'!R4658</f>
        <v>310</v>
      </c>
      <c r="J4659" s="108">
        <f t="shared" si="296"/>
        <v>310</v>
      </c>
      <c r="K4659" s="107">
        <f t="shared" si="297"/>
        <v>240.39909666240951</v>
      </c>
      <c r="L4659" s="109">
        <f t="shared" si="298"/>
        <v>550.39909666240953</v>
      </c>
      <c r="M4659" s="110">
        <f t="shared" si="299"/>
        <v>4.1959901951547012E-10</v>
      </c>
      <c r="N4659" s="33" t="s">
        <v>4892</v>
      </c>
      <c r="O4659" s="33">
        <f>+'Categorias-9 feb-Depurado'!Y4658</f>
        <v>365.39999999999998</v>
      </c>
      <c r="P4659" s="111">
        <f>+'Categorias-9 feb-Depurado'!AC4658</f>
        <v>43222</v>
      </c>
      <c r="Q4659" s="111">
        <f>+'Categorias-9 feb-Depurado'!AE4658</f>
        <v>43282</v>
      </c>
      <c r="R4659" s="112" t="str">
        <f>+'Categorias-9 feb-Depurado'!AB4658</f>
        <v>Comex</v>
      </c>
    </row>
    <row r="4660" spans="2:18" s="1" customFormat="1" ht="14.5" hidden="1">
      <c r="B4660" s="57" t="str">
        <f>+'Categorias-9 feb-Depurado'!B4659</f>
        <v>WESCARGO SAS</v>
      </c>
      <c r="C4660" s="30" t="s">
        <v>4900</v>
      </c>
      <c r="D4660" s="31">
        <v>5</v>
      </c>
      <c r="E4660" s="30" t="str">
        <f>+'Categorias-9 feb-Depurado'!E4659</f>
        <v>900293664-1</v>
      </c>
      <c r="F4660" s="30" t="str">
        <f>+'Categorias-9 feb-Depurado'!F4659</f>
        <v>CR 71 A 52 04</v>
      </c>
      <c r="G4660" s="30" t="str">
        <f>+'Categorias-9 feb-Depurado'!G4659</f>
        <v>BOGOTA</v>
      </c>
      <c r="H4660" s="30">
        <f>+'Categorias-9 feb-Depurado'!H4659</f>
        <v>2987</v>
      </c>
      <c r="I4660" s="107">
        <f>+'Categorias-9 feb-Depurado'!R4659</f>
        <v>309</v>
      </c>
      <c r="J4660" s="108">
        <f t="shared" si="296"/>
        <v>309</v>
      </c>
      <c r="K4660" s="107">
        <f t="shared" si="297"/>
        <v>239.62361570543399</v>
      </c>
      <c r="L4660" s="109">
        <f t="shared" si="298"/>
        <v>548.62361570543396</v>
      </c>
      <c r="M4660" s="110">
        <f t="shared" si="299"/>
        <v>4.1824547429122666E-10</v>
      </c>
      <c r="N4660" s="33" t="s">
        <v>4892</v>
      </c>
      <c r="O4660" s="33">
        <f>+'Categorias-9 feb-Depurado'!Y4659</f>
        <v>359.39999999999998</v>
      </c>
      <c r="P4660" s="111">
        <f>+'Categorias-9 feb-Depurado'!AC4659</f>
        <v>43222</v>
      </c>
      <c r="Q4660" s="111">
        <f>+'Categorias-9 feb-Depurado'!AE4659</f>
        <v>43282</v>
      </c>
      <c r="R4660" s="112" t="str">
        <f>+'Categorias-9 feb-Depurado'!AB4659</f>
        <v>Comex</v>
      </c>
    </row>
    <row r="4661" spans="2:18" s="1" customFormat="1" ht="14.5" hidden="1">
      <c r="B4661" s="57" t="str">
        <f>+'Categorias-9 feb-Depurado'!B4660</f>
        <v>WESCARGO SAS</v>
      </c>
      <c r="C4661" s="30" t="s">
        <v>4900</v>
      </c>
      <c r="D4661" s="31">
        <v>5</v>
      </c>
      <c r="E4661" s="30" t="str">
        <f>+'Categorias-9 feb-Depurado'!E4660</f>
        <v>900293664-1</v>
      </c>
      <c r="F4661" s="30" t="str">
        <f>+'Categorias-9 feb-Depurado'!F4660</f>
        <v>CR 71 A 52 04</v>
      </c>
      <c r="G4661" s="30" t="str">
        <f>+'Categorias-9 feb-Depurado'!G4660</f>
        <v>BOGOTA</v>
      </c>
      <c r="H4661" s="30">
        <f>+'Categorias-9 feb-Depurado'!H4660</f>
        <v>2989</v>
      </c>
      <c r="I4661" s="107">
        <f>+'Categorias-9 feb-Depurado'!R4660</f>
        <v>310</v>
      </c>
      <c r="J4661" s="108">
        <f t="shared" si="296"/>
        <v>310</v>
      </c>
      <c r="K4661" s="107">
        <f t="shared" si="297"/>
        <v>240.39909666240951</v>
      </c>
      <c r="L4661" s="109">
        <f t="shared" si="298"/>
        <v>550.39909666240953</v>
      </c>
      <c r="M4661" s="110">
        <f t="shared" si="299"/>
        <v>4.1959901951547012E-10</v>
      </c>
      <c r="N4661" s="33" t="s">
        <v>4892</v>
      </c>
      <c r="O4661" s="33">
        <f>+'Categorias-9 feb-Depurado'!Y4660</f>
        <v>365.39999999999998</v>
      </c>
      <c r="P4661" s="111">
        <f>+'Categorias-9 feb-Depurado'!AC4660</f>
        <v>43222</v>
      </c>
      <c r="Q4661" s="111">
        <f>+'Categorias-9 feb-Depurado'!AE4660</f>
        <v>43282</v>
      </c>
      <c r="R4661" s="112" t="str">
        <f>+'Categorias-9 feb-Depurado'!AB4660</f>
        <v>Comex</v>
      </c>
    </row>
    <row r="4662" spans="2:18" s="1" customFormat="1" ht="14.5" hidden="1">
      <c r="B4662" s="57" t="str">
        <f>+'Categorias-9 feb-Depurado'!B4661</f>
        <v>WESCARGO SAS</v>
      </c>
      <c r="C4662" s="30" t="s">
        <v>4900</v>
      </c>
      <c r="D4662" s="31">
        <v>5</v>
      </c>
      <c r="E4662" s="30" t="str">
        <f>+'Categorias-9 feb-Depurado'!E4661</f>
        <v>900293664-1</v>
      </c>
      <c r="F4662" s="30" t="str">
        <f>+'Categorias-9 feb-Depurado'!F4661</f>
        <v>CR 71 A 52 04</v>
      </c>
      <c r="G4662" s="30" t="str">
        <f>+'Categorias-9 feb-Depurado'!G4661</f>
        <v>BOGOTA</v>
      </c>
      <c r="H4662" s="30">
        <f>+'Categorias-9 feb-Depurado'!H4661</f>
        <v>2995</v>
      </c>
      <c r="I4662" s="107">
        <f>+'Categorias-9 feb-Depurado'!R4661</f>
        <v>311</v>
      </c>
      <c r="J4662" s="108">
        <f t="shared" si="296"/>
        <v>311</v>
      </c>
      <c r="K4662" s="107">
        <f t="shared" si="297"/>
        <v>240.98637478087409</v>
      </c>
      <c r="L4662" s="109">
        <f t="shared" si="298"/>
        <v>551.98637478087403</v>
      </c>
      <c r="M4662" s="110">
        <f t="shared" si="299"/>
        <v>4.2080908753019756E-10</v>
      </c>
      <c r="N4662" s="33" t="s">
        <v>4892</v>
      </c>
      <c r="O4662" s="33">
        <f>+'Categorias-9 feb-Depurado'!Y4661</f>
        <v>362.39999999999998</v>
      </c>
      <c r="P4662" s="111">
        <f>+'Categorias-9 feb-Depurado'!AC4661</f>
        <v>43223</v>
      </c>
      <c r="Q4662" s="111">
        <f>+'Categorias-9 feb-Depurado'!AE4661</f>
        <v>43283</v>
      </c>
      <c r="R4662" s="112" t="str">
        <f>+'Categorias-9 feb-Depurado'!AB4661</f>
        <v>Comex</v>
      </c>
    </row>
    <row r="4663" spans="2:18" s="1" customFormat="1" ht="14.5" hidden="1">
      <c r="B4663" s="57" t="str">
        <f>+'Categorias-9 feb-Depurado'!B4662</f>
        <v>WESCARGO SAS</v>
      </c>
      <c r="C4663" s="30" t="s">
        <v>4900</v>
      </c>
      <c r="D4663" s="31">
        <v>5</v>
      </c>
      <c r="E4663" s="30" t="str">
        <f>+'Categorias-9 feb-Depurado'!E4662</f>
        <v>900293664-1</v>
      </c>
      <c r="F4663" s="30" t="str">
        <f>+'Categorias-9 feb-Depurado'!F4662</f>
        <v>CR 71 A 52 04</v>
      </c>
      <c r="G4663" s="30" t="str">
        <f>+'Categorias-9 feb-Depurado'!G4662</f>
        <v>BOGOTA</v>
      </c>
      <c r="H4663" s="30">
        <f>+'Categorias-9 feb-Depurado'!H4662</f>
        <v>3006</v>
      </c>
      <c r="I4663" s="107">
        <f>+'Categorias-9 feb-Depurado'!R4662</f>
        <v>315</v>
      </c>
      <c r="J4663" s="108">
        <f t="shared" si="296"/>
        <v>315</v>
      </c>
      <c r="K4663" s="107">
        <f t="shared" si="297"/>
        <v>242.94350090745556</v>
      </c>
      <c r="L4663" s="109">
        <f t="shared" si="298"/>
        <v>557.94350090745559</v>
      </c>
      <c r="M4663" s="110">
        <f t="shared" si="299"/>
        <v>4.2535052718189953E-10</v>
      </c>
      <c r="N4663" s="33" t="s">
        <v>4892</v>
      </c>
      <c r="O4663" s="33">
        <f>+'Categorias-9 feb-Depurado'!Y4662</f>
        <v>359.39999999999998</v>
      </c>
      <c r="P4663" s="111">
        <f>+'Categorias-9 feb-Depurado'!AC4662</f>
        <v>43229</v>
      </c>
      <c r="Q4663" s="111">
        <f>+'Categorias-9 feb-Depurado'!AE4662</f>
        <v>43289</v>
      </c>
      <c r="R4663" s="112" t="str">
        <f>+'Categorias-9 feb-Depurado'!AB4662</f>
        <v>Comex</v>
      </c>
    </row>
    <row r="4664" spans="2:18" s="1" customFormat="1" ht="14.5" hidden="1">
      <c r="B4664" s="57" t="str">
        <f>+'Categorias-9 feb-Depurado'!B4663</f>
        <v>WESCARGO SAS</v>
      </c>
      <c r="C4664" s="30" t="s">
        <v>4900</v>
      </c>
      <c r="D4664" s="31">
        <v>5</v>
      </c>
      <c r="E4664" s="30" t="str">
        <f>+'Categorias-9 feb-Depurado'!E4663</f>
        <v>900293664-1</v>
      </c>
      <c r="F4664" s="30" t="str">
        <f>+'Categorias-9 feb-Depurado'!F4663</f>
        <v>CR 71 A 52 04</v>
      </c>
      <c r="G4664" s="30" t="str">
        <f>+'Categorias-9 feb-Depurado'!G4663</f>
        <v>BOGOTA</v>
      </c>
      <c r="H4664" s="30">
        <f>+'Categorias-9 feb-Depurado'!H4663</f>
        <v>3000</v>
      </c>
      <c r="I4664" s="107">
        <f>+'Categorias-9 feb-Depurado'!R4663</f>
        <v>315</v>
      </c>
      <c r="J4664" s="108">
        <f t="shared" si="296"/>
        <v>315</v>
      </c>
      <c r="K4664" s="107">
        <f t="shared" si="297"/>
        <v>242.94350090745556</v>
      </c>
      <c r="L4664" s="109">
        <f t="shared" si="298"/>
        <v>557.94350090745559</v>
      </c>
      <c r="M4664" s="110">
        <f t="shared" si="299"/>
        <v>4.2535052718189953E-10</v>
      </c>
      <c r="N4664" s="33" t="s">
        <v>4892</v>
      </c>
      <c r="O4664" s="33">
        <f>+'Categorias-9 feb-Depurado'!Y4663</f>
        <v>521.39999999999998</v>
      </c>
      <c r="P4664" s="111">
        <f>+'Categorias-9 feb-Depurado'!AC4663</f>
        <v>43229</v>
      </c>
      <c r="Q4664" s="111">
        <f>+'Categorias-9 feb-Depurado'!AE4663</f>
        <v>43289</v>
      </c>
      <c r="R4664" s="112" t="str">
        <f>+'Categorias-9 feb-Depurado'!AB4663</f>
        <v>Comex</v>
      </c>
    </row>
    <row r="4665" spans="2:18" s="1" customFormat="1" ht="14.5" hidden="1">
      <c r="B4665" s="57" t="str">
        <f>+'Categorias-9 feb-Depurado'!B4664</f>
        <v>WESCARGO SAS</v>
      </c>
      <c r="C4665" s="30" t="s">
        <v>4900</v>
      </c>
      <c r="D4665" s="31">
        <v>5</v>
      </c>
      <c r="E4665" s="30" t="str">
        <f>+'Categorias-9 feb-Depurado'!E4664</f>
        <v>900293664-1</v>
      </c>
      <c r="F4665" s="30" t="str">
        <f>+'Categorias-9 feb-Depurado'!F4664</f>
        <v>CR 71 A 52 04</v>
      </c>
      <c r="G4665" s="30" t="str">
        <f>+'Categorias-9 feb-Depurado'!G4664</f>
        <v>BOGOTA</v>
      </c>
      <c r="H4665" s="30">
        <f>+'Categorias-9 feb-Depurado'!H4664</f>
        <v>3031</v>
      </c>
      <c r="I4665" s="107">
        <f>+'Categorias-9 feb-Depurado'!R4664</f>
        <v>311</v>
      </c>
      <c r="J4665" s="108">
        <f t="shared" si="296"/>
        <v>311</v>
      </c>
      <c r="K4665" s="107">
        <f t="shared" si="297"/>
        <v>238.73293793218875</v>
      </c>
      <c r="L4665" s="109">
        <f t="shared" si="298"/>
        <v>549.73293793218875</v>
      </c>
      <c r="M4665" s="110">
        <f t="shared" si="299"/>
        <v>4.1909117066227015E-10</v>
      </c>
      <c r="N4665" s="33" t="s">
        <v>4892</v>
      </c>
      <c r="O4665" s="33">
        <f>+'Categorias-9 feb-Depurado'!Y4664</f>
        <v>519.39999999999998</v>
      </c>
      <c r="P4665" s="111">
        <f>+'Categorias-9 feb-Depurado'!AC4664</f>
        <v>43235</v>
      </c>
      <c r="Q4665" s="111">
        <f>+'Categorias-9 feb-Depurado'!AE4664</f>
        <v>43295</v>
      </c>
      <c r="R4665" s="112" t="str">
        <f>+'Categorias-9 feb-Depurado'!AB4664</f>
        <v>Comex</v>
      </c>
    </row>
    <row r="4666" spans="2:18" s="1" customFormat="1" ht="14.5" hidden="1">
      <c r="B4666" s="57" t="str">
        <f>+'Categorias-9 feb-Depurado'!B4665</f>
        <v>WESCARGO SAS</v>
      </c>
      <c r="C4666" s="30" t="s">
        <v>4900</v>
      </c>
      <c r="D4666" s="31">
        <v>5</v>
      </c>
      <c r="E4666" s="30" t="str">
        <f>+'Categorias-9 feb-Depurado'!E4665</f>
        <v>900293664-1</v>
      </c>
      <c r="F4666" s="30" t="str">
        <f>+'Categorias-9 feb-Depurado'!F4665</f>
        <v>CR 71 A 52 04</v>
      </c>
      <c r="G4666" s="30" t="str">
        <f>+'Categorias-9 feb-Depurado'!G4665</f>
        <v>BOGOTA</v>
      </c>
      <c r="H4666" s="30">
        <f>+'Categorias-9 feb-Depurado'!H4665</f>
        <v>3041</v>
      </c>
      <c r="I4666" s="107">
        <f>+'Categorias-9 feb-Depurado'!R4665</f>
        <v>315</v>
      </c>
      <c r="J4666" s="108">
        <f t="shared" si="296"/>
        <v>315</v>
      </c>
      <c r="K4666" s="107">
        <f t="shared" si="297"/>
        <v>241.42396163244575</v>
      </c>
      <c r="L4666" s="109">
        <f t="shared" si="298"/>
        <v>556.42396163244575</v>
      </c>
      <c r="M4666" s="110">
        <f t="shared" si="299"/>
        <v>4.2419210015362911E-10</v>
      </c>
      <c r="N4666" s="33" t="s">
        <v>4892</v>
      </c>
      <c r="O4666" s="33">
        <f>+'Categorias-9 feb-Depurado'!Y4665</f>
        <v>383.39999999999998</v>
      </c>
      <c r="P4666" s="111">
        <f>+'Categorias-9 feb-Depurado'!AC4665</f>
        <v>43237</v>
      </c>
      <c r="Q4666" s="111">
        <f>+'Categorias-9 feb-Depurado'!AE4665</f>
        <v>43297</v>
      </c>
      <c r="R4666" s="112" t="str">
        <f>+'Categorias-9 feb-Depurado'!AB4665</f>
        <v>Comex</v>
      </c>
    </row>
    <row r="4667" spans="2:18" s="1" customFormat="1" ht="14.5" hidden="1">
      <c r="B4667" s="57" t="str">
        <f>+'Categorias-9 feb-Depurado'!B4666</f>
        <v>WESCARGO SAS</v>
      </c>
      <c r="C4667" s="30" t="s">
        <v>4900</v>
      </c>
      <c r="D4667" s="31">
        <v>5</v>
      </c>
      <c r="E4667" s="30" t="str">
        <f>+'Categorias-9 feb-Depurado'!E4666</f>
        <v>900293664-1</v>
      </c>
      <c r="F4667" s="30" t="str">
        <f>+'Categorias-9 feb-Depurado'!F4666</f>
        <v>CR 71 A 52 04</v>
      </c>
      <c r="G4667" s="30" t="str">
        <f>+'Categorias-9 feb-Depurado'!G4666</f>
        <v>BOGOTA</v>
      </c>
      <c r="H4667" s="30" t="str">
        <f>+'Categorias-9 feb-Depurado'!H4666</f>
        <v>3133.</v>
      </c>
      <c r="I4667" s="107">
        <f>+'Categorias-9 feb-Depurado'!R4666</f>
        <v>1041</v>
      </c>
      <c r="J4667" s="108">
        <f t="shared" si="296"/>
        <v>1041</v>
      </c>
      <c r="K4667" s="107">
        <f t="shared" si="297"/>
        <v>777.89824193288291</v>
      </c>
      <c r="L4667" s="109">
        <f t="shared" si="298"/>
        <v>1818.8982419328829</v>
      </c>
      <c r="M4667" s="110">
        <f t="shared" si="299"/>
        <v>1.3866445703517716E-09</v>
      </c>
      <c r="N4667" s="33" t="s">
        <v>4892</v>
      </c>
      <c r="O4667" s="33">
        <f>+'Categorias-9 feb-Depurado'!Y4666</f>
        <v>344.39999999999998</v>
      </c>
      <c r="P4667" s="111">
        <f>+'Categorias-9 feb-Depurado'!AC4666</f>
        <v>43269</v>
      </c>
      <c r="Q4667" s="111">
        <f>+'Categorias-9 feb-Depurado'!AE4666</f>
        <v>43329</v>
      </c>
      <c r="R4667" s="112" t="str">
        <f>+'Categorias-9 feb-Depurado'!AB4666</f>
        <v>Comex</v>
      </c>
    </row>
    <row r="4668" spans="2:18" s="1" customFormat="1" ht="14.5" hidden="1">
      <c r="B4668" s="57" t="str">
        <f>+'Categorias-9 feb-Depurado'!B4667</f>
        <v>WESCARGO SAS</v>
      </c>
      <c r="C4668" s="30" t="s">
        <v>4900</v>
      </c>
      <c r="D4668" s="31">
        <v>5</v>
      </c>
      <c r="E4668" s="30" t="str">
        <f>+'Categorias-9 feb-Depurado'!E4667</f>
        <v>900293664-1</v>
      </c>
      <c r="F4668" s="30" t="str">
        <f>+'Categorias-9 feb-Depurado'!F4667</f>
        <v>CR 71 A 52 04</v>
      </c>
      <c r="G4668" s="30" t="str">
        <f>+'Categorias-9 feb-Depurado'!G4667</f>
        <v>BOGOTA</v>
      </c>
      <c r="H4668" s="30">
        <f>+'Categorias-9 feb-Depurado'!H4667</f>
        <v>3130</v>
      </c>
      <c r="I4668" s="107">
        <f>+'Categorias-9 feb-Depurado'!R4667</f>
        <v>1417</v>
      </c>
      <c r="J4668" s="108">
        <f t="shared" si="296"/>
        <v>1417</v>
      </c>
      <c r="K4668" s="107">
        <f t="shared" si="297"/>
        <v>1058.8682121218972</v>
      </c>
      <c r="L4668" s="109">
        <f t="shared" si="298"/>
        <v>2475.8682121218972</v>
      </c>
      <c r="M4668" s="110">
        <f t="shared" si="299"/>
        <v>1.8874883344749858E-09</v>
      </c>
      <c r="N4668" s="33" t="s">
        <v>4892</v>
      </c>
      <c r="O4668" s="33">
        <f>+'Categorias-9 feb-Depurado'!Y4667</f>
        <v>549.39999999999998</v>
      </c>
      <c r="P4668" s="111">
        <f>+'Categorias-9 feb-Depurado'!AC4667</f>
        <v>43269</v>
      </c>
      <c r="Q4668" s="111">
        <f>+'Categorias-9 feb-Depurado'!AE4667</f>
        <v>43329</v>
      </c>
      <c r="R4668" s="112" t="str">
        <f>+'Categorias-9 feb-Depurado'!AB4667</f>
        <v>Comex</v>
      </c>
    </row>
    <row r="4669" spans="2:18" s="1" customFormat="1" ht="14.5" hidden="1">
      <c r="B4669" s="57" t="str">
        <f>+'Categorias-9 feb-Depurado'!B4668</f>
        <v>WESCARGO SAS</v>
      </c>
      <c r="C4669" s="30" t="s">
        <v>4900</v>
      </c>
      <c r="D4669" s="31">
        <v>5</v>
      </c>
      <c r="E4669" s="30" t="str">
        <f>+'Categorias-9 feb-Depurado'!E4668</f>
        <v>900293664-1</v>
      </c>
      <c r="F4669" s="30" t="str">
        <f>+'Categorias-9 feb-Depurado'!F4668</f>
        <v>CR 71 A 52 04</v>
      </c>
      <c r="G4669" s="30" t="str">
        <f>+'Categorias-9 feb-Depurado'!G4668</f>
        <v>BOGOTA</v>
      </c>
      <c r="H4669" s="30">
        <f>+'Categorias-9 feb-Depurado'!H4668</f>
        <v>3221</v>
      </c>
      <c r="I4669" s="107">
        <f>+'Categorias-9 feb-Depurado'!R4668</f>
        <v>-951</v>
      </c>
      <c r="J4669" s="108">
        <f t="shared" si="296"/>
        <v>-951</v>
      </c>
      <c r="K4669" s="107">
        <f t="shared" si="297"/>
        <v>-690.93682934266383</v>
      </c>
      <c r="L4669" s="109">
        <f t="shared" si="298"/>
        <v>-1641.9368293426637</v>
      </c>
      <c r="M4669" s="110">
        <f t="shared" si="299"/>
        <v>-1.251737308212001E-09</v>
      </c>
      <c r="N4669" s="33" t="s">
        <v>4892</v>
      </c>
      <c r="O4669" s="33">
        <f>+'Categorias-9 feb-Depurado'!Y4668</f>
        <v>829.60000000000002</v>
      </c>
      <c r="P4669" s="111">
        <f>+'Categorias-9 feb-Depurado'!AC4668</f>
        <v>43304</v>
      </c>
      <c r="Q4669" s="111">
        <f>+'Categorias-9 feb-Depurado'!AE4668</f>
        <v>43364</v>
      </c>
      <c r="R4669" s="112" t="str">
        <f>+'Categorias-9 feb-Depurado'!AB4668</f>
        <v>Comex</v>
      </c>
    </row>
    <row r="4670" spans="2:18" s="1" customFormat="1" ht="14.5" hidden="1">
      <c r="B4670" s="57" t="str">
        <f>+'Categorias-9 feb-Depurado'!B4669</f>
        <v>WESCARGO SAS</v>
      </c>
      <c r="C4670" s="30" t="s">
        <v>4900</v>
      </c>
      <c r="D4670" s="31">
        <v>5</v>
      </c>
      <c r="E4670" s="30" t="str">
        <f>+'Categorias-9 feb-Depurado'!E4669</f>
        <v>900293664-1</v>
      </c>
      <c r="F4670" s="30" t="str">
        <f>+'Categorias-9 feb-Depurado'!F4669</f>
        <v>CR 71 A 52 04</v>
      </c>
      <c r="G4670" s="30" t="str">
        <f>+'Categorias-9 feb-Depurado'!G4669</f>
        <v>BOGOTA</v>
      </c>
      <c r="H4670" s="30">
        <f>+'Categorias-9 feb-Depurado'!H4669</f>
        <v>3239</v>
      </c>
      <c r="I4670" s="107">
        <f>+'Categorias-9 feb-Depurado'!R4669</f>
        <v>1043</v>
      </c>
      <c r="J4670" s="108">
        <f t="shared" si="296"/>
        <v>1043</v>
      </c>
      <c r="K4670" s="107">
        <f t="shared" si="297"/>
        <v>757.1644709787671</v>
      </c>
      <c r="L4670" s="109">
        <f t="shared" si="298"/>
        <v>1800.164470978767</v>
      </c>
      <c r="M4670" s="110">
        <f t="shared" si="299"/>
        <v>1.3723628028637049E-09</v>
      </c>
      <c r="N4670" s="33" t="s">
        <v>4892</v>
      </c>
      <c r="O4670" s="33">
        <f>+'Categorias-9 feb-Depurado'!Y4669</f>
        <v>521.20000000000005</v>
      </c>
      <c r="P4670" s="111">
        <f>+'Categorias-9 feb-Depurado'!AC4669</f>
        <v>43305</v>
      </c>
      <c r="Q4670" s="111">
        <f>+'Categorias-9 feb-Depurado'!AE4669</f>
        <v>43365</v>
      </c>
      <c r="R4670" s="112" t="str">
        <f>+'Categorias-9 feb-Depurado'!AB4669</f>
        <v>Comex</v>
      </c>
    </row>
    <row r="4671" spans="2:18" s="1" customFormat="1" ht="14.5" hidden="1">
      <c r="B4671" s="57" t="str">
        <f>+'Categorias-9 feb-Depurado'!B4670</f>
        <v>WESCARGO SAS</v>
      </c>
      <c r="C4671" s="30" t="s">
        <v>4900</v>
      </c>
      <c r="D4671" s="31">
        <v>5</v>
      </c>
      <c r="E4671" s="30" t="str">
        <f>+'Categorias-9 feb-Depurado'!E4670</f>
        <v>900293664-1</v>
      </c>
      <c r="F4671" s="30" t="str">
        <f>+'Categorias-9 feb-Depurado'!F4670</f>
        <v>CR 71 A 52 04</v>
      </c>
      <c r="G4671" s="30" t="str">
        <f>+'Categorias-9 feb-Depurado'!G4670</f>
        <v>BOGOTA</v>
      </c>
      <c r="H4671" s="30">
        <f>+'Categorias-9 feb-Depurado'!H4670</f>
        <v>3280</v>
      </c>
      <c r="I4671" s="107">
        <f>+'Categorias-9 feb-Depurado'!R4670</f>
        <v>-1217</v>
      </c>
      <c r="J4671" s="108">
        <f t="shared" si="296"/>
        <v>-1217</v>
      </c>
      <c r="K4671" s="107">
        <f t="shared" si="297"/>
        <v>-872.7662327363463</v>
      </c>
      <c r="L4671" s="109">
        <f t="shared" si="298"/>
        <v>-2089.7662327363464</v>
      </c>
      <c r="M4671" s="110">
        <f t="shared" si="299"/>
        <v>-1.5931418993780403E-09</v>
      </c>
      <c r="N4671" s="33" t="s">
        <v>4892</v>
      </c>
      <c r="O4671" s="33">
        <f>+'Categorias-9 feb-Depurado'!Y4670</f>
        <v>436.80000000000001</v>
      </c>
      <c r="P4671" s="111">
        <f>+'Categorias-9 feb-Depurado'!AC4670</f>
        <v>43320</v>
      </c>
      <c r="Q4671" s="111">
        <f>+'Categorias-9 feb-Depurado'!AE4670</f>
        <v>43380</v>
      </c>
      <c r="R4671" s="112" t="str">
        <f>+'Categorias-9 feb-Depurado'!AB4670</f>
        <v>Comex</v>
      </c>
    </row>
    <row r="4672" spans="2:18" s="1" customFormat="1" ht="14.5" hidden="1">
      <c r="B4672" s="57" t="str">
        <f>+'Categorias-9 feb-Depurado'!B4671</f>
        <v>WESCARGO SAS</v>
      </c>
      <c r="C4672" s="30" t="s">
        <v>4900</v>
      </c>
      <c r="D4672" s="31">
        <v>5</v>
      </c>
      <c r="E4672" s="30" t="str">
        <f>+'Categorias-9 feb-Depurado'!E4671</f>
        <v>900293664-1</v>
      </c>
      <c r="F4672" s="30" t="str">
        <f>+'Categorias-9 feb-Depurado'!F4671</f>
        <v>CR 71 A 52 04</v>
      </c>
      <c r="G4672" s="30" t="str">
        <f>+'Categorias-9 feb-Depurado'!G4671</f>
        <v>BOGOTA</v>
      </c>
      <c r="H4672" s="30">
        <f>+'Categorias-9 feb-Depurado'!H4671</f>
        <v>3327</v>
      </c>
      <c r="I4672" s="107">
        <f>+'Categorias-9 feb-Depurado'!R4671</f>
        <v>483</v>
      </c>
      <c r="J4672" s="108">
        <f t="shared" si="296"/>
        <v>483</v>
      </c>
      <c r="K4672" s="107">
        <f t="shared" si="297"/>
        <v>342.71393001042702</v>
      </c>
      <c r="L4672" s="109">
        <f t="shared" si="298"/>
        <v>825.71393001042702</v>
      </c>
      <c r="M4672" s="110">
        <f t="shared" si="299"/>
        <v>6.2948641728085781E-10</v>
      </c>
      <c r="N4672" s="33" t="s">
        <v>4892</v>
      </c>
      <c r="O4672" s="33">
        <f>+'Categorias-9 feb-Depurado'!Y4671</f>
        <v>365.39999999999998</v>
      </c>
      <c r="P4672" s="111">
        <f>+'Categorias-9 feb-Depurado'!AC4671</f>
        <v>43333</v>
      </c>
      <c r="Q4672" s="111">
        <f>+'Categorias-9 feb-Depurado'!AE4671</f>
        <v>43393</v>
      </c>
      <c r="R4672" s="112" t="str">
        <f>+'Categorias-9 feb-Depurado'!AB4671</f>
        <v>Comex</v>
      </c>
    </row>
    <row r="4673" spans="2:18" s="1" customFormat="1" ht="14.5" hidden="1">
      <c r="B4673" s="57" t="str">
        <f>+'Categorias-9 feb-Depurado'!B4672</f>
        <v>WESCARGO SAS</v>
      </c>
      <c r="C4673" s="30" t="s">
        <v>4900</v>
      </c>
      <c r="D4673" s="31">
        <v>5</v>
      </c>
      <c r="E4673" s="30" t="str">
        <f>+'Categorias-9 feb-Depurado'!E4672</f>
        <v>900293664-1</v>
      </c>
      <c r="F4673" s="30" t="str">
        <f>+'Categorias-9 feb-Depurado'!F4672</f>
        <v>CR 71 A 52 04</v>
      </c>
      <c r="G4673" s="30" t="str">
        <f>+'Categorias-9 feb-Depurado'!G4672</f>
        <v>BOGOTA</v>
      </c>
      <c r="H4673" s="30">
        <f>+'Categorias-9 feb-Depurado'!H4672</f>
        <v>3326</v>
      </c>
      <c r="I4673" s="107">
        <f>+'Categorias-9 feb-Depurado'!R4672</f>
        <v>907</v>
      </c>
      <c r="J4673" s="108">
        <f t="shared" si="296"/>
        <v>907</v>
      </c>
      <c r="K4673" s="107">
        <f t="shared" si="297"/>
        <v>643.56425366347264</v>
      </c>
      <c r="L4673" s="109">
        <f t="shared" si="298"/>
        <v>1550.5642536634728</v>
      </c>
      <c r="M4673" s="110">
        <f t="shared" si="299"/>
        <v>1.1820790485998717E-09</v>
      </c>
      <c r="N4673" s="33" t="s">
        <v>4892</v>
      </c>
      <c r="O4673" s="33">
        <f>+'Categorias-9 feb-Depurado'!Y4672</f>
        <v>362.39999999999998</v>
      </c>
      <c r="P4673" s="111">
        <f>+'Categorias-9 feb-Depurado'!AC4672</f>
        <v>43333</v>
      </c>
      <c r="Q4673" s="111">
        <f>+'Categorias-9 feb-Depurado'!AE4672</f>
        <v>43393</v>
      </c>
      <c r="R4673" s="112" t="str">
        <f>+'Categorias-9 feb-Depurado'!AB4672</f>
        <v>Comex</v>
      </c>
    </row>
    <row r="4674" spans="2:18" s="1" customFormat="1" ht="14.5" hidden="1">
      <c r="B4674" s="57" t="str">
        <f>+'Categorias-9 feb-Depurado'!B4673</f>
        <v>WESCARGO SAS</v>
      </c>
      <c r="C4674" s="30" t="s">
        <v>4900</v>
      </c>
      <c r="D4674" s="31">
        <v>5</v>
      </c>
      <c r="E4674" s="30" t="str">
        <f>+'Categorias-9 feb-Depurado'!E4673</f>
        <v>900293664-1</v>
      </c>
      <c r="F4674" s="30" t="str">
        <f>+'Categorias-9 feb-Depurado'!F4673</f>
        <v>CR 71 A 52 04</v>
      </c>
      <c r="G4674" s="30" t="str">
        <f>+'Categorias-9 feb-Depurado'!G4673</f>
        <v>BOGOTA</v>
      </c>
      <c r="H4674" s="30">
        <f>+'Categorias-9 feb-Depurado'!H4673</f>
        <v>3365</v>
      </c>
      <c r="I4674" s="107">
        <f>+'Categorias-9 feb-Depurado'!R4673</f>
        <v>335</v>
      </c>
      <c r="J4674" s="108">
        <f t="shared" si="296"/>
        <v>335</v>
      </c>
      <c r="K4674" s="107">
        <f t="shared" si="297"/>
        <v>235.16773691368849</v>
      </c>
      <c r="L4674" s="109">
        <f t="shared" si="298"/>
        <v>570.16773691368849</v>
      </c>
      <c r="M4674" s="110">
        <f t="shared" si="299"/>
        <v>4.3466972387688816E-10</v>
      </c>
      <c r="N4674" s="33" t="s">
        <v>4892</v>
      </c>
      <c r="O4674" s="33">
        <f>+'Categorias-9 feb-Depurado'!Y4673</f>
        <v>334.39999999999998</v>
      </c>
      <c r="P4674" s="111">
        <f>+'Categorias-9 feb-Depurado'!AC4673</f>
        <v>43346</v>
      </c>
      <c r="Q4674" s="111">
        <f>+'Categorias-9 feb-Depurado'!AE4673</f>
        <v>43406</v>
      </c>
      <c r="R4674" s="112" t="str">
        <f>+'Categorias-9 feb-Depurado'!AB4673</f>
        <v>Comex</v>
      </c>
    </row>
    <row r="4675" spans="2:18" s="1" customFormat="1" ht="14.5" hidden="1">
      <c r="B4675" s="57" t="str">
        <f>+'Categorias-9 feb-Depurado'!B4674</f>
        <v>WESCARGO SAS</v>
      </c>
      <c r="C4675" s="30" t="s">
        <v>4900</v>
      </c>
      <c r="D4675" s="31">
        <v>5</v>
      </c>
      <c r="E4675" s="30" t="str">
        <f>+'Categorias-9 feb-Depurado'!E4674</f>
        <v>900293664-1</v>
      </c>
      <c r="F4675" s="30" t="str">
        <f>+'Categorias-9 feb-Depurado'!F4674</f>
        <v>CR 71 A 52 04</v>
      </c>
      <c r="G4675" s="30" t="str">
        <f>+'Categorias-9 feb-Depurado'!G4674</f>
        <v>BOGOTA</v>
      </c>
      <c r="H4675" s="30">
        <f>+'Categorias-9 feb-Depurado'!H4674</f>
        <v>3484</v>
      </c>
      <c r="I4675" s="107">
        <f>+'Categorias-9 feb-Depurado'!R4674</f>
        <v>998</v>
      </c>
      <c r="J4675" s="108">
        <f t="shared" si="296"/>
        <v>998</v>
      </c>
      <c r="K4675" s="107">
        <f t="shared" si="297"/>
        <v>684.45313712678637</v>
      </c>
      <c r="L4675" s="109">
        <f t="shared" si="298"/>
        <v>1682.4531371267863</v>
      </c>
      <c r="M4675" s="110">
        <f t="shared" si="299"/>
        <v>1.2826250824174742E-09</v>
      </c>
      <c r="N4675" s="33" t="s">
        <v>4892</v>
      </c>
      <c r="O4675" s="33">
        <f>+'Categorias-9 feb-Depurado'!Y4674</f>
        <v>376.39999999999998</v>
      </c>
      <c r="P4675" s="111">
        <f>+'Categorias-9 feb-Depurado'!AC4674</f>
        <v>43374</v>
      </c>
      <c r="Q4675" s="111">
        <f>+'Categorias-9 feb-Depurado'!AE4674</f>
        <v>43434</v>
      </c>
      <c r="R4675" s="112" t="str">
        <f>+'Categorias-9 feb-Depurado'!AB4674</f>
        <v>Comex</v>
      </c>
    </row>
    <row r="4676" spans="2:18" s="1" customFormat="1" ht="14.5" hidden="1">
      <c r="B4676" s="57" t="str">
        <f>+'Categorias-9 feb-Depurado'!B4675</f>
        <v>WESCARGO SAS</v>
      </c>
      <c r="C4676" s="30" t="s">
        <v>4900</v>
      </c>
      <c r="D4676" s="31">
        <v>5</v>
      </c>
      <c r="E4676" s="30" t="str">
        <f>+'Categorias-9 feb-Depurado'!E4675</f>
        <v>900293664-1</v>
      </c>
      <c r="F4676" s="30" t="str">
        <f>+'Categorias-9 feb-Depurado'!F4675</f>
        <v>CR 71 A 52 04</v>
      </c>
      <c r="G4676" s="30" t="str">
        <f>+'Categorias-9 feb-Depurado'!G4675</f>
        <v>BOGOTA</v>
      </c>
      <c r="H4676" s="30">
        <f>+'Categorias-9 feb-Depurado'!H4675</f>
        <v>3547</v>
      </c>
      <c r="I4676" s="107">
        <f>+'Categorias-9 feb-Depurado'!R4675</f>
        <v>340</v>
      </c>
      <c r="J4676" s="108">
        <f t="shared" si="296"/>
        <v>340</v>
      </c>
      <c r="K4676" s="107">
        <f t="shared" si="297"/>
        <v>230.25697193105256</v>
      </c>
      <c r="L4676" s="109">
        <f t="shared" si="298"/>
        <v>570.25697193105259</v>
      </c>
      <c r="M4676" s="110">
        <f t="shared" si="299"/>
        <v>4.3473775256010998E-10</v>
      </c>
      <c r="N4676" s="33" t="s">
        <v>4892</v>
      </c>
      <c r="O4676" s="33">
        <f>+'Categorias-9 feb-Depurado'!Y4675</f>
        <v>376.39999999999998</v>
      </c>
      <c r="P4676" s="111">
        <f>+'Categorias-9 feb-Depurado'!AC4675</f>
        <v>43389</v>
      </c>
      <c r="Q4676" s="111">
        <f>+'Categorias-9 feb-Depurado'!AE4675</f>
        <v>43449</v>
      </c>
      <c r="R4676" s="112" t="str">
        <f>+'Categorias-9 feb-Depurado'!AB4675</f>
        <v>Comex</v>
      </c>
    </row>
    <row r="4677" spans="2:18" s="1" customFormat="1" ht="14.5" hidden="1">
      <c r="B4677" s="57" t="str">
        <f>+'Categorias-9 feb-Depurado'!B4676</f>
        <v>WESCARGO SAS</v>
      </c>
      <c r="C4677" s="30" t="s">
        <v>4900</v>
      </c>
      <c r="D4677" s="31">
        <v>5</v>
      </c>
      <c r="E4677" s="30" t="str">
        <f>+'Categorias-9 feb-Depurado'!E4676</f>
        <v>900293664-1</v>
      </c>
      <c r="F4677" s="30" t="str">
        <f>+'Categorias-9 feb-Depurado'!F4676</f>
        <v>CR 71 A 52 04</v>
      </c>
      <c r="G4677" s="30" t="str">
        <f>+'Categorias-9 feb-Depurado'!G4676</f>
        <v>BOGOTA</v>
      </c>
      <c r="H4677" s="30">
        <f>+'Categorias-9 feb-Depurado'!H4676</f>
        <v>3543</v>
      </c>
      <c r="I4677" s="107">
        <f>+'Categorias-9 feb-Depurado'!R4676</f>
        <v>340</v>
      </c>
      <c r="J4677" s="108">
        <f t="shared" si="296"/>
        <v>340</v>
      </c>
      <c r="K4677" s="107">
        <f t="shared" si="297"/>
        <v>230.25697193105256</v>
      </c>
      <c r="L4677" s="109">
        <f t="shared" si="298"/>
        <v>570.25697193105259</v>
      </c>
      <c r="M4677" s="110">
        <f t="shared" si="299"/>
        <v>4.3473775256010998E-10</v>
      </c>
      <c r="N4677" s="33" t="s">
        <v>4892</v>
      </c>
      <c r="O4677" s="33">
        <f>+'Categorias-9 feb-Depurado'!Y4676</f>
        <v>601.39999999999998</v>
      </c>
      <c r="P4677" s="111">
        <f>+'Categorias-9 feb-Depurado'!AC4676</f>
        <v>43389</v>
      </c>
      <c r="Q4677" s="111">
        <f>+'Categorias-9 feb-Depurado'!AE4676</f>
        <v>43449</v>
      </c>
      <c r="R4677" s="112" t="str">
        <f>+'Categorias-9 feb-Depurado'!AB4676</f>
        <v>Comex</v>
      </c>
    </row>
    <row r="4678" spans="2:18" s="1" customFormat="1" ht="14.5" hidden="1">
      <c r="B4678" s="57" t="str">
        <f>+'Categorias-9 feb-Depurado'!B4677</f>
        <v>WESCARGO SAS</v>
      </c>
      <c r="C4678" s="30" t="s">
        <v>4900</v>
      </c>
      <c r="D4678" s="31">
        <v>5</v>
      </c>
      <c r="E4678" s="30" t="str">
        <f>+'Categorias-9 feb-Depurado'!E4677</f>
        <v>900293664-1</v>
      </c>
      <c r="F4678" s="30" t="str">
        <f>+'Categorias-9 feb-Depurado'!F4677</f>
        <v>CR 71 A 52 04</v>
      </c>
      <c r="G4678" s="30" t="str">
        <f>+'Categorias-9 feb-Depurado'!G4677</f>
        <v>BOGOTA</v>
      </c>
      <c r="H4678" s="30">
        <f>+'Categorias-9 feb-Depurado'!H4677</f>
        <v>3632</v>
      </c>
      <c r="I4678" s="107">
        <f>+'Categorias-9 feb-Depurado'!R4677</f>
        <v>704</v>
      </c>
      <c r="J4678" s="108">
        <f t="shared" si="296"/>
        <v>704</v>
      </c>
      <c r="K4678" s="107">
        <f t="shared" si="297"/>
        <v>469.94431646982559</v>
      </c>
      <c r="L4678" s="109">
        <f t="shared" si="298"/>
        <v>1173.9443164698255</v>
      </c>
      <c r="M4678" s="110">
        <f t="shared" si="299"/>
        <v>8.9496128744307868E-10</v>
      </c>
      <c r="N4678" s="33" t="s">
        <v>4892</v>
      </c>
      <c r="O4678" s="33">
        <f>+'Categorias-9 feb-Depurado'!Y4677</f>
        <v>370.39999999999998</v>
      </c>
      <c r="P4678" s="111">
        <f>+'Categorias-9 feb-Depurado'!AC4677</f>
        <v>43406</v>
      </c>
      <c r="Q4678" s="111">
        <f>+'Categorias-9 feb-Depurado'!AE4677</f>
        <v>43466</v>
      </c>
      <c r="R4678" s="112" t="str">
        <f>+'Categorias-9 feb-Depurado'!AB4677</f>
        <v>Comex</v>
      </c>
    </row>
    <row r="4679" spans="2:18" s="1" customFormat="1" ht="14.5" hidden="1">
      <c r="B4679" s="57" t="str">
        <f>+'Categorias-9 feb-Depurado'!B4678</f>
        <v>WESCARGO SAS</v>
      </c>
      <c r="C4679" s="30" t="s">
        <v>4900</v>
      </c>
      <c r="D4679" s="31">
        <v>5</v>
      </c>
      <c r="E4679" s="30" t="str">
        <f>+'Categorias-9 feb-Depurado'!E4678</f>
        <v>900293664-1</v>
      </c>
      <c r="F4679" s="30" t="str">
        <f>+'Categorias-9 feb-Depurado'!F4678</f>
        <v>CR 71 A 52 04</v>
      </c>
      <c r="G4679" s="30" t="str">
        <f>+'Categorias-9 feb-Depurado'!G4678</f>
        <v>BOGOTA</v>
      </c>
      <c r="H4679" s="30">
        <f>+'Categorias-9 feb-Depurado'!H4678</f>
        <v>2627</v>
      </c>
      <c r="I4679" s="107">
        <f>+'Categorias-9 feb-Depurado'!R4678</f>
        <v>608</v>
      </c>
      <c r="J4679" s="108">
        <f t="shared" si="296"/>
        <v>608</v>
      </c>
      <c r="K4679" s="107">
        <f t="shared" si="297"/>
        <v>405.86100058757665</v>
      </c>
      <c r="L4679" s="109">
        <f t="shared" si="298"/>
        <v>1013.8610005875767</v>
      </c>
      <c r="M4679" s="110">
        <f t="shared" si="299"/>
        <v>7.7292111188265898E-10</v>
      </c>
      <c r="N4679" s="33" t="s">
        <v>4892</v>
      </c>
      <c r="O4679" s="33">
        <f>+'Categorias-9 feb-Depurado'!Y4678</f>
        <v>373.39999999999998</v>
      </c>
      <c r="P4679" s="111">
        <f>+'Categorias-9 feb-Depurado'!AC4678</f>
        <v>43406</v>
      </c>
      <c r="Q4679" s="111">
        <f>+'Categorias-9 feb-Depurado'!AE4678</f>
        <v>43466</v>
      </c>
      <c r="R4679" s="112" t="str">
        <f>+'Categorias-9 feb-Depurado'!AB4678</f>
        <v>Comex</v>
      </c>
    </row>
    <row r="4680" spans="2:18" s="1" customFormat="1" ht="14.5" hidden="1">
      <c r="B4680" s="57" t="str">
        <f>+'Categorias-9 feb-Depurado'!B4679</f>
        <v>WESCARGO SAS</v>
      </c>
      <c r="C4680" s="30" t="s">
        <v>4900</v>
      </c>
      <c r="D4680" s="31">
        <v>5</v>
      </c>
      <c r="E4680" s="30" t="str">
        <f>+'Categorias-9 feb-Depurado'!E4679</f>
        <v>900293664-1</v>
      </c>
      <c r="F4680" s="30" t="str">
        <f>+'Categorias-9 feb-Depurado'!F4679</f>
        <v>CR 71 A 52 04</v>
      </c>
      <c r="G4680" s="30" t="str">
        <f>+'Categorias-9 feb-Depurado'!G4679</f>
        <v>BOGOTA</v>
      </c>
      <c r="H4680" s="30">
        <f>+'Categorias-9 feb-Depurado'!H4679</f>
        <v>3699</v>
      </c>
      <c r="I4680" s="107">
        <f>+'Categorias-9 feb-Depurado'!R4679</f>
        <v>992</v>
      </c>
      <c r="J4680" s="108">
        <f t="shared" si="296"/>
        <v>992</v>
      </c>
      <c r="K4680" s="107">
        <f t="shared" si="297"/>
        <v>655.44115846043371</v>
      </c>
      <c r="L4680" s="109">
        <f t="shared" si="298"/>
        <v>1647.4411584604336</v>
      </c>
      <c r="M4680" s="110">
        <f t="shared" si="299"/>
        <v>1.2559335561980752E-09</v>
      </c>
      <c r="N4680" s="33" t="s">
        <v>4892</v>
      </c>
      <c r="O4680" s="33">
        <f>+'Categorias-9 feb-Depurado'!Y4679</f>
        <v>364.39999999999998</v>
      </c>
      <c r="P4680" s="111">
        <f>+'Categorias-9 feb-Depurado'!AC4679</f>
        <v>43418</v>
      </c>
      <c r="Q4680" s="111">
        <f>+'Categorias-9 feb-Depurado'!AE4679</f>
        <v>43478</v>
      </c>
      <c r="R4680" s="112" t="str">
        <f>+'Categorias-9 feb-Depurado'!AB4679</f>
        <v>Comex</v>
      </c>
    </row>
    <row r="4681" spans="2:18" s="1" customFormat="1" ht="14.5" hidden="1">
      <c r="B4681" s="57" t="str">
        <f>+'Categorias-9 feb-Depurado'!B4680</f>
        <v>WESCARGO SAS</v>
      </c>
      <c r="C4681" s="30" t="s">
        <v>4900</v>
      </c>
      <c r="D4681" s="31">
        <v>5</v>
      </c>
      <c r="E4681" s="30" t="str">
        <f>+'Categorias-9 feb-Depurado'!E4680</f>
        <v>900293664-1</v>
      </c>
      <c r="F4681" s="30" t="str">
        <f>+'Categorias-9 feb-Depurado'!F4680</f>
        <v>CR 71 A 52 04</v>
      </c>
      <c r="G4681" s="30" t="str">
        <f>+'Categorias-9 feb-Depurado'!G4680</f>
        <v>BOGOTA</v>
      </c>
      <c r="H4681" s="30">
        <f>+'Categorias-9 feb-Depurado'!H4680</f>
        <v>3701</v>
      </c>
      <c r="I4681" s="107">
        <f>+'Categorias-9 feb-Depurado'!R4680</f>
        <v>992</v>
      </c>
      <c r="J4681" s="108">
        <f t="shared" si="296"/>
        <v>992</v>
      </c>
      <c r="K4681" s="107">
        <f t="shared" si="297"/>
        <v>655.44115846043371</v>
      </c>
      <c r="L4681" s="109">
        <f t="shared" si="298"/>
        <v>1647.4411584604336</v>
      </c>
      <c r="M4681" s="110">
        <f t="shared" si="299"/>
        <v>1.2559335561980752E-09</v>
      </c>
      <c r="N4681" s="33" t="s">
        <v>4892</v>
      </c>
      <c r="O4681" s="33">
        <f>+'Categorias-9 feb-Depurado'!Y4680</f>
        <v>693.39999999999998</v>
      </c>
      <c r="P4681" s="111">
        <f>+'Categorias-9 feb-Depurado'!AC4680</f>
        <v>43418</v>
      </c>
      <c r="Q4681" s="111">
        <f>+'Categorias-9 feb-Depurado'!AE4680</f>
        <v>43478</v>
      </c>
      <c r="R4681" s="112" t="str">
        <f>+'Categorias-9 feb-Depurado'!AB4680</f>
        <v>Comex</v>
      </c>
    </row>
    <row r="4682" spans="2:18" s="1" customFormat="1" ht="14.5" hidden="1">
      <c r="B4682" s="57" t="str">
        <f>+'Categorias-9 feb-Depurado'!B4681</f>
        <v>WESCARGO SAS</v>
      </c>
      <c r="C4682" s="30" t="s">
        <v>4900</v>
      </c>
      <c r="D4682" s="31">
        <v>5</v>
      </c>
      <c r="E4682" s="30" t="str">
        <f>+'Categorias-9 feb-Depurado'!E4681</f>
        <v>900293664-1</v>
      </c>
      <c r="F4682" s="30" t="str">
        <f>+'Categorias-9 feb-Depurado'!F4681</f>
        <v>CR 71 A 52 04</v>
      </c>
      <c r="G4682" s="30" t="str">
        <f>+'Categorias-9 feb-Depurado'!G4681</f>
        <v>BOGOTA</v>
      </c>
      <c r="H4682" s="30">
        <f>+'Categorias-9 feb-Depurado'!H4681</f>
        <v>3948</v>
      </c>
      <c r="I4682" s="107">
        <f>+'Categorias-9 feb-Depurado'!R4681</f>
        <v>343</v>
      </c>
      <c r="J4682" s="108">
        <f t="shared" si="296"/>
        <v>343</v>
      </c>
      <c r="K4682" s="107">
        <f t="shared" si="297"/>
        <v>213.38692705810848</v>
      </c>
      <c r="L4682" s="109">
        <f t="shared" si="298"/>
        <v>556.38692705810854</v>
      </c>
      <c r="M4682" s="110">
        <f t="shared" si="299"/>
        <v>4.2416386669326499E-10</v>
      </c>
      <c r="N4682" s="33" t="s">
        <v>4892</v>
      </c>
      <c r="O4682" s="33">
        <f>+'Categorias-9 feb-Depurado'!Y4681</f>
        <v>379.39999999999998</v>
      </c>
      <c r="P4682" s="111">
        <f>+'Categorias-9 feb-Depurado'!AC4681</f>
        <v>43487</v>
      </c>
      <c r="Q4682" s="111">
        <f>+'Categorias-9 feb-Depurado'!AE4681</f>
        <v>43547</v>
      </c>
      <c r="R4682" s="112" t="str">
        <f>+'Categorias-9 feb-Depurado'!AB4681</f>
        <v>Comex</v>
      </c>
    </row>
    <row r="4683" spans="2:18" s="1" customFormat="1" ht="14.5" hidden="1">
      <c r="B4683" s="57" t="str">
        <f>+'Categorias-9 feb-Depurado'!B4682</f>
        <v>WESCARGO SAS</v>
      </c>
      <c r="C4683" s="30" t="s">
        <v>4900</v>
      </c>
      <c r="D4683" s="31">
        <v>5</v>
      </c>
      <c r="E4683" s="30" t="str">
        <f>+'Categorias-9 feb-Depurado'!E4682</f>
        <v>900293664-1</v>
      </c>
      <c r="F4683" s="30" t="str">
        <f>+'Categorias-9 feb-Depurado'!F4682</f>
        <v>CR 71 A 52 04</v>
      </c>
      <c r="G4683" s="30" t="str">
        <f>+'Categorias-9 feb-Depurado'!G4682</f>
        <v>BOGOTA</v>
      </c>
      <c r="H4683" s="30">
        <f>+'Categorias-9 feb-Depurado'!H4682</f>
        <v>3964</v>
      </c>
      <c r="I4683" s="107">
        <f>+'Categorias-9 feb-Depurado'!R4682</f>
        <v>345</v>
      </c>
      <c r="J4683" s="108">
        <f t="shared" si="296"/>
        <v>345</v>
      </c>
      <c r="K4683" s="107">
        <f t="shared" si="297"/>
        <v>214.44042136250695</v>
      </c>
      <c r="L4683" s="109">
        <f t="shared" si="298"/>
        <v>559.44042136250698</v>
      </c>
      <c r="M4683" s="110">
        <f t="shared" si="299"/>
        <v>4.2649171065956333E-10</v>
      </c>
      <c r="N4683" s="33" t="s">
        <v>4892</v>
      </c>
      <c r="O4683" s="33">
        <f>+'Categorias-9 feb-Depurado'!Y4682</f>
        <v>357.39999999999998</v>
      </c>
      <c r="P4683" s="111">
        <f>+'Categorias-9 feb-Depurado'!AC4682</f>
        <v>43488</v>
      </c>
      <c r="Q4683" s="111">
        <f>+'Categorias-9 feb-Depurado'!AE4682</f>
        <v>43548</v>
      </c>
      <c r="R4683" s="112" t="str">
        <f>+'Categorias-9 feb-Depurado'!AB4682</f>
        <v>Comex</v>
      </c>
    </row>
    <row r="4684" spans="2:18" s="1" customFormat="1" ht="14.5" hidden="1">
      <c r="B4684" s="57" t="str">
        <f>+'Categorias-9 feb-Depurado'!B4683</f>
        <v>WESCARGO SAS</v>
      </c>
      <c r="C4684" s="30" t="s">
        <v>4900</v>
      </c>
      <c r="D4684" s="31">
        <v>5</v>
      </c>
      <c r="E4684" s="30" t="str">
        <f>+'Categorias-9 feb-Depurado'!E4683</f>
        <v>900293664-1</v>
      </c>
      <c r="F4684" s="30" t="str">
        <f>+'Categorias-9 feb-Depurado'!F4683</f>
        <v>CR 71 A 52 04</v>
      </c>
      <c r="G4684" s="30" t="str">
        <f>+'Categorias-9 feb-Depurado'!G4683</f>
        <v>BOGOTA</v>
      </c>
      <c r="H4684" s="30">
        <f>+'Categorias-9 feb-Depurado'!H4683</f>
        <v>3986</v>
      </c>
      <c r="I4684" s="107">
        <f>+'Categorias-9 feb-Depurado'!R4683</f>
        <v>343</v>
      </c>
      <c r="J4684" s="108">
        <f t="shared" si="296"/>
        <v>343</v>
      </c>
      <c r="K4684" s="107">
        <f t="shared" si="297"/>
        <v>211.49344731854154</v>
      </c>
      <c r="L4684" s="109">
        <f t="shared" si="298"/>
        <v>554.49344731854148</v>
      </c>
      <c r="M4684" s="110">
        <f t="shared" si="299"/>
        <v>4.2272036461084413E-10</v>
      </c>
      <c r="N4684" s="33" t="s">
        <v>4892</v>
      </c>
      <c r="O4684" s="33">
        <f>+'Categorias-9 feb-Depurado'!Y4683</f>
        <v>319.39999999999998</v>
      </c>
      <c r="P4684" s="111">
        <f>+'Categorias-9 feb-Depurado'!AC4683</f>
        <v>43497</v>
      </c>
      <c r="Q4684" s="111">
        <f>+'Categorias-9 feb-Depurado'!AE4683</f>
        <v>43557</v>
      </c>
      <c r="R4684" s="112" t="str">
        <f>+'Categorias-9 feb-Depurado'!AB4683</f>
        <v>Comex</v>
      </c>
    </row>
    <row r="4685" spans="2:18" s="1" customFormat="1" ht="14.5" hidden="1">
      <c r="B4685" s="57" t="str">
        <f>+'Categorias-9 feb-Depurado'!B4684</f>
        <v>WESCARGO SAS</v>
      </c>
      <c r="C4685" s="30" t="s">
        <v>4900</v>
      </c>
      <c r="D4685" s="31">
        <v>5</v>
      </c>
      <c r="E4685" s="30" t="str">
        <f>+'Categorias-9 feb-Depurado'!E4684</f>
        <v>900293664-1</v>
      </c>
      <c r="F4685" s="30" t="str">
        <f>+'Categorias-9 feb-Depurado'!F4684</f>
        <v>CR 71 A 52 04</v>
      </c>
      <c r="G4685" s="30" t="str">
        <f>+'Categorias-9 feb-Depurado'!G4684</f>
        <v>BOGOTA</v>
      </c>
      <c r="H4685" s="30">
        <f>+'Categorias-9 feb-Depurado'!H4684</f>
        <v>3997</v>
      </c>
      <c r="I4685" s="107">
        <f>+'Categorias-9 feb-Depurado'!R4684</f>
        <v>342</v>
      </c>
      <c r="J4685" s="108">
        <f t="shared" si="296"/>
        <v>342</v>
      </c>
      <c r="K4685" s="107">
        <f t="shared" si="297"/>
        <v>210.87684834676736</v>
      </c>
      <c r="L4685" s="109">
        <f t="shared" si="298"/>
        <v>552.87684834676736</v>
      </c>
      <c r="M4685" s="110">
        <f t="shared" si="299"/>
        <v>4.2148794372276588E-10</v>
      </c>
      <c r="N4685" s="33" t="s">
        <v>4892</v>
      </c>
      <c r="O4685" s="33">
        <f>+'Categorias-9 feb-Depurado'!Y4684</f>
        <v>360.39999999999998</v>
      </c>
      <c r="P4685" s="111">
        <f>+'Categorias-9 feb-Depurado'!AC4684</f>
        <v>43497</v>
      </c>
      <c r="Q4685" s="111">
        <f>+'Categorias-9 feb-Depurado'!AE4684</f>
        <v>43557</v>
      </c>
      <c r="R4685" s="112" t="str">
        <f>+'Categorias-9 feb-Depurado'!AB4684</f>
        <v>Comex</v>
      </c>
    </row>
    <row r="4686" spans="2:18" s="1" customFormat="1" ht="14.5" hidden="1">
      <c r="B4686" s="57" t="str">
        <f>+'Categorias-9 feb-Depurado'!B4685</f>
        <v>WESCARGO SAS</v>
      </c>
      <c r="C4686" s="30" t="s">
        <v>4900</v>
      </c>
      <c r="D4686" s="31">
        <v>5</v>
      </c>
      <c r="E4686" s="30" t="str">
        <f>+'Categorias-9 feb-Depurado'!E4685</f>
        <v>900293664-1</v>
      </c>
      <c r="F4686" s="30" t="str">
        <f>+'Categorias-9 feb-Depurado'!F4685</f>
        <v>CR 71 A 52 04</v>
      </c>
      <c r="G4686" s="30" t="str">
        <f>+'Categorias-9 feb-Depurado'!G4685</f>
        <v>BOGOTA</v>
      </c>
      <c r="H4686" s="30">
        <f>+'Categorias-9 feb-Depurado'!H4685</f>
        <v>3987</v>
      </c>
      <c r="I4686" s="107">
        <f>+'Categorias-9 feb-Depurado'!R4685</f>
        <v>343</v>
      </c>
      <c r="J4686" s="108">
        <f t="shared" si="296"/>
        <v>343</v>
      </c>
      <c r="K4686" s="107">
        <f t="shared" si="297"/>
        <v>211.49344731854154</v>
      </c>
      <c r="L4686" s="109">
        <f t="shared" si="298"/>
        <v>554.49344731854148</v>
      </c>
      <c r="M4686" s="110">
        <f t="shared" si="299"/>
        <v>4.2272036461084413E-10</v>
      </c>
      <c r="N4686" s="33" t="s">
        <v>4892</v>
      </c>
      <c r="O4686" s="33">
        <f>+'Categorias-9 feb-Depurado'!Y4685</f>
        <v>319.39999999999998</v>
      </c>
      <c r="P4686" s="111">
        <f>+'Categorias-9 feb-Depurado'!AC4685</f>
        <v>43497</v>
      </c>
      <c r="Q4686" s="111">
        <f>+'Categorias-9 feb-Depurado'!AE4685</f>
        <v>43557</v>
      </c>
      <c r="R4686" s="112" t="str">
        <f>+'Categorias-9 feb-Depurado'!AB4685</f>
        <v>Comex</v>
      </c>
    </row>
    <row r="4687" spans="2:18" s="1" customFormat="1" ht="14.5" hidden="1">
      <c r="B4687" s="57" t="str">
        <f>+'Categorias-9 feb-Depurado'!B4686</f>
        <v>WESCARGO SAS</v>
      </c>
      <c r="C4687" s="30" t="s">
        <v>4900</v>
      </c>
      <c r="D4687" s="31">
        <v>5</v>
      </c>
      <c r="E4687" s="30" t="str">
        <f>+'Categorias-9 feb-Depurado'!E4686</f>
        <v>900293664-1</v>
      </c>
      <c r="F4687" s="30" t="str">
        <f>+'Categorias-9 feb-Depurado'!F4686</f>
        <v>CR 71 A 52 04</v>
      </c>
      <c r="G4687" s="30" t="str">
        <f>+'Categorias-9 feb-Depurado'!G4686</f>
        <v>BOGOTA</v>
      </c>
      <c r="H4687" s="30">
        <f>+'Categorias-9 feb-Depurado'!H4686</f>
        <v>4023</v>
      </c>
      <c r="I4687" s="107">
        <f>+'Categorias-9 feb-Depurado'!R4686</f>
        <v>343</v>
      </c>
      <c r="J4687" s="108">
        <f t="shared" si="300" ref="J4687:J4750">+IF(Q4687&gt;$O$4,0,I4687)</f>
        <v>343</v>
      </c>
      <c r="K4687" s="107">
        <f t="shared" si="301" ref="K4687:K4750">++(((1+$O$5)^(($O$4-Q4687)/365))-1)*J4687</f>
        <v>209.60641141392077</v>
      </c>
      <c r="L4687" s="109">
        <f t="shared" si="302" ref="L4687:L4750">+I4687+K4687</f>
        <v>552.6064114139208</v>
      </c>
      <c r="M4687" s="110">
        <f t="shared" si="303" ref="M4687:M4750">+L4687/$E$11</f>
        <v>4.2128177501254943E-10</v>
      </c>
      <c r="N4687" s="33" t="s">
        <v>4892</v>
      </c>
      <c r="O4687" s="33">
        <f>+'Categorias-9 feb-Depurado'!Y4686</f>
        <v>349.39999999999998</v>
      </c>
      <c r="P4687" s="111">
        <f>+'Categorias-9 feb-Depurado'!AC4686</f>
        <v>43507</v>
      </c>
      <c r="Q4687" s="111">
        <f>+'Categorias-9 feb-Depurado'!AE4686</f>
        <v>43567</v>
      </c>
      <c r="R4687" s="112" t="str">
        <f>+'Categorias-9 feb-Depurado'!AB4686</f>
        <v>Comex</v>
      </c>
    </row>
    <row r="4688" spans="2:18" s="1" customFormat="1" ht="14.5" hidden="1">
      <c r="B4688" s="57" t="str">
        <f>+'Categorias-9 feb-Depurado'!B4687</f>
        <v>WESCARGO SAS</v>
      </c>
      <c r="C4688" s="30" t="s">
        <v>4900</v>
      </c>
      <c r="D4688" s="31">
        <v>5</v>
      </c>
      <c r="E4688" s="30" t="str">
        <f>+'Categorias-9 feb-Depurado'!E4687</f>
        <v>900293664-1</v>
      </c>
      <c r="F4688" s="30" t="str">
        <f>+'Categorias-9 feb-Depurado'!F4687</f>
        <v>CR 71 A 52 04</v>
      </c>
      <c r="G4688" s="30" t="str">
        <f>+'Categorias-9 feb-Depurado'!G4687</f>
        <v>BOGOTA</v>
      </c>
      <c r="H4688" s="30">
        <f>+'Categorias-9 feb-Depurado'!H4687</f>
        <v>4035</v>
      </c>
      <c r="I4688" s="107">
        <f>+'Categorias-9 feb-Depurado'!R4687</f>
        <v>344</v>
      </c>
      <c r="J4688" s="108">
        <f t="shared" si="300"/>
        <v>344</v>
      </c>
      <c r="K4688" s="107">
        <f t="shared" si="301"/>
        <v>210.21750882329081</v>
      </c>
      <c r="L4688" s="109">
        <f t="shared" si="302"/>
        <v>554.21750882329081</v>
      </c>
      <c r="M4688" s="110">
        <f t="shared" si="303"/>
        <v>4.2251000176185714E-10</v>
      </c>
      <c r="N4688" s="33" t="s">
        <v>4892</v>
      </c>
      <c r="O4688" s="33">
        <f>+'Categorias-9 feb-Depurado'!Y4687</f>
        <v>324.39999999999998</v>
      </c>
      <c r="P4688" s="111">
        <f>+'Categorias-9 feb-Depurado'!AC4687</f>
        <v>43507</v>
      </c>
      <c r="Q4688" s="111">
        <f>+'Categorias-9 feb-Depurado'!AE4687</f>
        <v>43567</v>
      </c>
      <c r="R4688" s="112" t="str">
        <f>+'Categorias-9 feb-Depurado'!AB4687</f>
        <v>Comex</v>
      </c>
    </row>
    <row r="4689" spans="2:18" s="1" customFormat="1" ht="14.5" hidden="1">
      <c r="B4689" s="57" t="str">
        <f>+'Categorias-9 feb-Depurado'!B4688</f>
        <v>WESCARGO SAS</v>
      </c>
      <c r="C4689" s="30" t="s">
        <v>4900</v>
      </c>
      <c r="D4689" s="31">
        <v>5</v>
      </c>
      <c r="E4689" s="30" t="str">
        <f>+'Categorias-9 feb-Depurado'!E4688</f>
        <v>900293664-1</v>
      </c>
      <c r="F4689" s="30" t="str">
        <f>+'Categorias-9 feb-Depurado'!F4688</f>
        <v>CR 71 A 52 04</v>
      </c>
      <c r="G4689" s="30" t="str">
        <f>+'Categorias-9 feb-Depurado'!G4688</f>
        <v>BOGOTA</v>
      </c>
      <c r="H4689" s="30">
        <f>+'Categorias-9 feb-Depurado'!H4688</f>
        <v>4024</v>
      </c>
      <c r="I4689" s="107">
        <f>+'Categorias-9 feb-Depurado'!R4688</f>
        <v>344</v>
      </c>
      <c r="J4689" s="108">
        <f t="shared" si="300"/>
        <v>344</v>
      </c>
      <c r="K4689" s="107">
        <f t="shared" si="301"/>
        <v>210.21750882329081</v>
      </c>
      <c r="L4689" s="109">
        <f t="shared" si="302"/>
        <v>554.21750882329081</v>
      </c>
      <c r="M4689" s="110">
        <f t="shared" si="303"/>
        <v>4.2251000176185714E-10</v>
      </c>
      <c r="N4689" s="33" t="s">
        <v>4892</v>
      </c>
      <c r="O4689" s="33">
        <f>+'Categorias-9 feb-Depurado'!Y4688</f>
        <v>327.39999999999998</v>
      </c>
      <c r="P4689" s="111">
        <f>+'Categorias-9 feb-Depurado'!AC4688</f>
        <v>43507</v>
      </c>
      <c r="Q4689" s="111">
        <f>+'Categorias-9 feb-Depurado'!AE4688</f>
        <v>43567</v>
      </c>
      <c r="R4689" s="112" t="str">
        <f>+'Categorias-9 feb-Depurado'!AB4688</f>
        <v>Comex</v>
      </c>
    </row>
    <row r="4690" spans="2:18" s="1" customFormat="1" ht="14.5" hidden="1">
      <c r="B4690" s="57" t="str">
        <f>+'Categorias-9 feb-Depurado'!B4689</f>
        <v>WESCARGO SAS</v>
      </c>
      <c r="C4690" s="30" t="s">
        <v>4900</v>
      </c>
      <c r="D4690" s="31">
        <v>5</v>
      </c>
      <c r="E4690" s="30" t="str">
        <f>+'Categorias-9 feb-Depurado'!E4689</f>
        <v>900293664-1</v>
      </c>
      <c r="F4690" s="30" t="str">
        <f>+'Categorias-9 feb-Depurado'!F4689</f>
        <v>CR 71 A 52 04</v>
      </c>
      <c r="G4690" s="30" t="str">
        <f>+'Categorias-9 feb-Depurado'!G4689</f>
        <v>BOGOTA</v>
      </c>
      <c r="H4690" s="30">
        <f>+'Categorias-9 feb-Depurado'!H4689</f>
        <v>4050</v>
      </c>
      <c r="I4690" s="107">
        <f>+'Categorias-9 feb-Depurado'!R4689</f>
        <v>345</v>
      </c>
      <c r="J4690" s="108">
        <f t="shared" si="300"/>
        <v>345</v>
      </c>
      <c r="K4690" s="107">
        <f t="shared" si="301"/>
        <v>210.44977425340574</v>
      </c>
      <c r="L4690" s="109">
        <f t="shared" si="302"/>
        <v>555.44977425340574</v>
      </c>
      <c r="M4690" s="110">
        <f t="shared" si="303"/>
        <v>4.2344942439062679E-10</v>
      </c>
      <c r="N4690" s="33" t="s">
        <v>4892</v>
      </c>
      <c r="O4690" s="33">
        <f>+'Categorias-9 feb-Depurado'!Y4689</f>
        <v>349.39999999999998</v>
      </c>
      <c r="P4690" s="111">
        <f>+'Categorias-9 feb-Depurado'!AC4689</f>
        <v>43509</v>
      </c>
      <c r="Q4690" s="111">
        <f>+'Categorias-9 feb-Depurado'!AE4689</f>
        <v>43569</v>
      </c>
      <c r="R4690" s="112" t="str">
        <f>+'Categorias-9 feb-Depurado'!AB4689</f>
        <v>Comex</v>
      </c>
    </row>
    <row r="4691" spans="2:18" s="1" customFormat="1" ht="14.5" hidden="1">
      <c r="B4691" s="57" t="str">
        <f>+'Categorias-9 feb-Depurado'!B4690</f>
        <v>WESCARGO SAS</v>
      </c>
      <c r="C4691" s="30" t="s">
        <v>4900</v>
      </c>
      <c r="D4691" s="31">
        <v>5</v>
      </c>
      <c r="E4691" s="30" t="str">
        <f>+'Categorias-9 feb-Depurado'!E4690</f>
        <v>900293664-1</v>
      </c>
      <c r="F4691" s="30" t="str">
        <f>+'Categorias-9 feb-Depurado'!F4690</f>
        <v>CR 71 A 52 04</v>
      </c>
      <c r="G4691" s="30" t="str">
        <f>+'Categorias-9 feb-Depurado'!G4690</f>
        <v>BOGOTA</v>
      </c>
      <c r="H4691" s="30">
        <f>+'Categorias-9 feb-Depurado'!H4690</f>
        <v>4055</v>
      </c>
      <c r="I4691" s="107">
        <f>+'Categorias-9 feb-Depurado'!R4690</f>
        <v>312</v>
      </c>
      <c r="J4691" s="108">
        <f t="shared" si="300"/>
        <v>312</v>
      </c>
      <c r="K4691" s="107">
        <f t="shared" si="301"/>
        <v>190.31979584655824</v>
      </c>
      <c r="L4691" s="109">
        <f t="shared" si="302"/>
        <v>502.31979584655824</v>
      </c>
      <c r="M4691" s="110">
        <f t="shared" si="303"/>
        <v>3.8294556640543642E-10</v>
      </c>
      <c r="N4691" s="33" t="s">
        <v>4892</v>
      </c>
      <c r="O4691" s="33">
        <f>+'Categorias-9 feb-Depurado'!Y4690</f>
        <v>352.39999999999998</v>
      </c>
      <c r="P4691" s="111">
        <f>+'Categorias-9 feb-Depurado'!AC4690</f>
        <v>43509</v>
      </c>
      <c r="Q4691" s="111">
        <f>+'Categorias-9 feb-Depurado'!AE4690</f>
        <v>43569</v>
      </c>
      <c r="R4691" s="112" t="str">
        <f>+'Categorias-9 feb-Depurado'!AB4690</f>
        <v>Comex</v>
      </c>
    </row>
    <row r="4692" spans="2:18" s="1" customFormat="1" ht="14.5" hidden="1">
      <c r="B4692" s="57" t="str">
        <f>+'Categorias-9 feb-Depurado'!B4691</f>
        <v>WESCARGO SAS</v>
      </c>
      <c r="C4692" s="30" t="s">
        <v>4900</v>
      </c>
      <c r="D4692" s="31">
        <v>5</v>
      </c>
      <c r="E4692" s="30" t="str">
        <f>+'Categorias-9 feb-Depurado'!E4691</f>
        <v>900293664-1</v>
      </c>
      <c r="F4692" s="30" t="str">
        <f>+'Categorias-9 feb-Depurado'!F4691</f>
        <v>CR 71 A 52 04</v>
      </c>
      <c r="G4692" s="30" t="str">
        <f>+'Categorias-9 feb-Depurado'!G4691</f>
        <v>BOGOTA</v>
      </c>
      <c r="H4692" s="30">
        <f>+'Categorias-9 feb-Depurado'!H4691</f>
        <v>4066</v>
      </c>
      <c r="I4692" s="107">
        <f>+'Categorias-9 feb-Depurado'!R4691</f>
        <v>346</v>
      </c>
      <c r="J4692" s="108">
        <f t="shared" si="300"/>
        <v>346</v>
      </c>
      <c r="K4692" s="107">
        <f t="shared" si="301"/>
        <v>210.68010250220522</v>
      </c>
      <c r="L4692" s="109">
        <f t="shared" si="302"/>
        <v>556.68010250220527</v>
      </c>
      <c r="M4692" s="110">
        <f t="shared" si="303"/>
        <v>4.2438737020123757E-10</v>
      </c>
      <c r="N4692" s="33" t="s">
        <v>4892</v>
      </c>
      <c r="O4692" s="33">
        <f>+'Categorias-9 feb-Depurado'!Y4691</f>
        <v>1822.4000000000001</v>
      </c>
      <c r="P4692" s="111">
        <f>+'Categorias-9 feb-Depurado'!AC4691</f>
        <v>43511</v>
      </c>
      <c r="Q4692" s="111">
        <f>+'Categorias-9 feb-Depurado'!AE4691</f>
        <v>43571</v>
      </c>
      <c r="R4692" s="112" t="str">
        <f>+'Categorias-9 feb-Depurado'!AB4691</f>
        <v>Comex</v>
      </c>
    </row>
    <row r="4693" spans="2:18" s="1" customFormat="1" ht="14.5" hidden="1">
      <c r="B4693" s="57" t="str">
        <f>+'Categorias-9 feb-Depurado'!B4692</f>
        <v>WESCARGO SAS</v>
      </c>
      <c r="C4693" s="30" t="s">
        <v>4900</v>
      </c>
      <c r="D4693" s="31">
        <v>5</v>
      </c>
      <c r="E4693" s="30" t="str">
        <f>+'Categorias-9 feb-Depurado'!E4692</f>
        <v>900293664-1</v>
      </c>
      <c r="F4693" s="30" t="str">
        <f>+'Categorias-9 feb-Depurado'!F4692</f>
        <v>CR 71 A 52 04</v>
      </c>
      <c r="G4693" s="30" t="str">
        <f>+'Categorias-9 feb-Depurado'!G4692</f>
        <v>BOGOTA</v>
      </c>
      <c r="H4693" s="30">
        <f>+'Categorias-9 feb-Depurado'!H4692</f>
        <v>4064</v>
      </c>
      <c r="I4693" s="107">
        <f>+'Categorias-9 feb-Depurado'!R4692</f>
        <v>346</v>
      </c>
      <c r="J4693" s="108">
        <f t="shared" si="300"/>
        <v>346</v>
      </c>
      <c r="K4693" s="107">
        <f t="shared" si="301"/>
        <v>210.68010250220522</v>
      </c>
      <c r="L4693" s="109">
        <f t="shared" si="302"/>
        <v>556.68010250220527</v>
      </c>
      <c r="M4693" s="110">
        <f t="shared" si="303"/>
        <v>4.2438737020123757E-10</v>
      </c>
      <c r="N4693" s="33" t="s">
        <v>4892</v>
      </c>
      <c r="O4693" s="33">
        <f>+'Categorias-9 feb-Depurado'!Y4692</f>
        <v>319.39999999999998</v>
      </c>
      <c r="P4693" s="111">
        <f>+'Categorias-9 feb-Depurado'!AC4692</f>
        <v>43511</v>
      </c>
      <c r="Q4693" s="111">
        <f>+'Categorias-9 feb-Depurado'!AE4692</f>
        <v>43571</v>
      </c>
      <c r="R4693" s="112" t="str">
        <f>+'Categorias-9 feb-Depurado'!AB4692</f>
        <v>Comex</v>
      </c>
    </row>
    <row r="4694" spans="2:18" s="1" customFormat="1" ht="14.5" hidden="1">
      <c r="B4694" s="57" t="str">
        <f>+'Categorias-9 feb-Depurado'!B4693</f>
        <v>WESCARGO SAS</v>
      </c>
      <c r="C4694" s="30" t="s">
        <v>4900</v>
      </c>
      <c r="D4694" s="31">
        <v>5</v>
      </c>
      <c r="E4694" s="30" t="str">
        <f>+'Categorias-9 feb-Depurado'!E4693</f>
        <v>900293664-1</v>
      </c>
      <c r="F4694" s="30" t="str">
        <f>+'Categorias-9 feb-Depurado'!F4693</f>
        <v>CR 71 A 52 04</v>
      </c>
      <c r="G4694" s="30" t="str">
        <f>+'Categorias-9 feb-Depurado'!G4693</f>
        <v>BOGOTA</v>
      </c>
      <c r="H4694" s="30">
        <f>+'Categorias-9 feb-Depurado'!H4693</f>
        <v>4065</v>
      </c>
      <c r="I4694" s="107">
        <f>+'Categorias-9 feb-Depurado'!R4693</f>
        <v>346</v>
      </c>
      <c r="J4694" s="108">
        <f t="shared" si="300"/>
        <v>346</v>
      </c>
      <c r="K4694" s="107">
        <f t="shared" si="301"/>
        <v>210.68010250220522</v>
      </c>
      <c r="L4694" s="109">
        <f t="shared" si="302"/>
        <v>556.68010250220527</v>
      </c>
      <c r="M4694" s="110">
        <f t="shared" si="303"/>
        <v>4.2438737020123757E-10</v>
      </c>
      <c r="N4694" s="33" t="s">
        <v>4892</v>
      </c>
      <c r="O4694" s="33">
        <f>+'Categorias-9 feb-Depurado'!Y4693</f>
        <v>355.39999999999998</v>
      </c>
      <c r="P4694" s="111">
        <f>+'Categorias-9 feb-Depurado'!AC4693</f>
        <v>43511</v>
      </c>
      <c r="Q4694" s="111">
        <f>+'Categorias-9 feb-Depurado'!AE4693</f>
        <v>43571</v>
      </c>
      <c r="R4694" s="112" t="str">
        <f>+'Categorias-9 feb-Depurado'!AB4693</f>
        <v>Comex</v>
      </c>
    </row>
    <row r="4695" spans="2:18" s="1" customFormat="1" ht="14.5" hidden="1">
      <c r="B4695" s="57" t="str">
        <f>+'Categorias-9 feb-Depurado'!B4694</f>
        <v>WESCARGO SAS</v>
      </c>
      <c r="C4695" s="30" t="s">
        <v>4900</v>
      </c>
      <c r="D4695" s="31">
        <v>5</v>
      </c>
      <c r="E4695" s="30" t="str">
        <f>+'Categorias-9 feb-Depurado'!E4694</f>
        <v>900293664-1</v>
      </c>
      <c r="F4695" s="30" t="str">
        <f>+'Categorias-9 feb-Depurado'!F4694</f>
        <v>CR 71 A 52 04</v>
      </c>
      <c r="G4695" s="30" t="str">
        <f>+'Categorias-9 feb-Depurado'!G4694</f>
        <v>BOGOTA</v>
      </c>
      <c r="H4695" s="30">
        <f>+'Categorias-9 feb-Depurado'!H4694</f>
        <v>4104</v>
      </c>
      <c r="I4695" s="107">
        <f>+'Categorias-9 feb-Depurado'!R4694</f>
        <v>338</v>
      </c>
      <c r="J4695" s="108">
        <f t="shared" si="300"/>
        <v>338</v>
      </c>
      <c r="K4695" s="107">
        <f t="shared" si="301"/>
        <v>203.21970662062685</v>
      </c>
      <c r="L4695" s="109">
        <f t="shared" si="302"/>
        <v>541.21970662062688</v>
      </c>
      <c r="M4695" s="110">
        <f t="shared" si="303"/>
        <v>4.1260107368918088E-10</v>
      </c>
      <c r="N4695" s="33" t="s">
        <v>4892</v>
      </c>
      <c r="O4695" s="33">
        <f>+'Categorias-9 feb-Depurado'!Y4694</f>
        <v>355.39999999999998</v>
      </c>
      <c r="P4695" s="111">
        <f>+'Categorias-9 feb-Depurado'!AC4694</f>
        <v>43525</v>
      </c>
      <c r="Q4695" s="111">
        <f>+'Categorias-9 feb-Depurado'!AE4694</f>
        <v>43585</v>
      </c>
      <c r="R4695" s="112" t="str">
        <f>+'Categorias-9 feb-Depurado'!AB4694</f>
        <v>Comex</v>
      </c>
    </row>
    <row r="4696" spans="2:18" s="1" customFormat="1" ht="14.5" hidden="1">
      <c r="B4696" s="57" t="str">
        <f>+'Categorias-9 feb-Depurado'!B4695</f>
        <v>WESCARGO SAS</v>
      </c>
      <c r="C4696" s="30" t="s">
        <v>4900</v>
      </c>
      <c r="D4696" s="31">
        <v>5</v>
      </c>
      <c r="E4696" s="30" t="str">
        <f>+'Categorias-9 feb-Depurado'!E4695</f>
        <v>900293664-1</v>
      </c>
      <c r="F4696" s="30" t="str">
        <f>+'Categorias-9 feb-Depurado'!F4695</f>
        <v>CR 71 A 52 04</v>
      </c>
      <c r="G4696" s="30" t="str">
        <f>+'Categorias-9 feb-Depurado'!G4695</f>
        <v>BOGOTA</v>
      </c>
      <c r="H4696" s="30">
        <f>+'Categorias-9 feb-Depurado'!H4695</f>
        <v>4103</v>
      </c>
      <c r="I4696" s="107">
        <f>+'Categorias-9 feb-Depurado'!R4695</f>
        <v>338</v>
      </c>
      <c r="J4696" s="108">
        <f t="shared" si="300"/>
        <v>338</v>
      </c>
      <c r="K4696" s="107">
        <f t="shared" si="301"/>
        <v>203.21970662062685</v>
      </c>
      <c r="L4696" s="109">
        <f t="shared" si="302"/>
        <v>541.21970662062688</v>
      </c>
      <c r="M4696" s="110">
        <f t="shared" si="303"/>
        <v>4.1260107368918088E-10</v>
      </c>
      <c r="N4696" s="33" t="s">
        <v>4892</v>
      </c>
      <c r="O4696" s="33">
        <f>+'Categorias-9 feb-Depurado'!Y4695</f>
        <v>349.39999999999998</v>
      </c>
      <c r="P4696" s="111">
        <f>+'Categorias-9 feb-Depurado'!AC4695</f>
        <v>43525</v>
      </c>
      <c r="Q4696" s="111">
        <f>+'Categorias-9 feb-Depurado'!AE4695</f>
        <v>43585</v>
      </c>
      <c r="R4696" s="112" t="str">
        <f>+'Categorias-9 feb-Depurado'!AB4695</f>
        <v>Comex</v>
      </c>
    </row>
    <row r="4697" spans="2:18" s="1" customFormat="1" ht="14.5" hidden="1">
      <c r="B4697" s="57" t="str">
        <f>+'Categorias-9 feb-Depurado'!B4696</f>
        <v>WESCARGO SAS</v>
      </c>
      <c r="C4697" s="30" t="s">
        <v>4900</v>
      </c>
      <c r="D4697" s="31">
        <v>5</v>
      </c>
      <c r="E4697" s="30" t="str">
        <f>+'Categorias-9 feb-Depurado'!E4696</f>
        <v>900293664-1</v>
      </c>
      <c r="F4697" s="30" t="str">
        <f>+'Categorias-9 feb-Depurado'!F4696</f>
        <v>CR 71 A 52 04</v>
      </c>
      <c r="G4697" s="30" t="str">
        <f>+'Categorias-9 feb-Depurado'!G4696</f>
        <v>BOGOTA</v>
      </c>
      <c r="H4697" s="30">
        <f>+'Categorias-9 feb-Depurado'!H4696</f>
        <v>4100</v>
      </c>
      <c r="I4697" s="107">
        <f>+'Categorias-9 feb-Depurado'!R4696</f>
        <v>338</v>
      </c>
      <c r="J4697" s="108">
        <f t="shared" si="300"/>
        <v>338</v>
      </c>
      <c r="K4697" s="107">
        <f t="shared" si="301"/>
        <v>203.21970662062685</v>
      </c>
      <c r="L4697" s="109">
        <f t="shared" si="302"/>
        <v>541.21970662062688</v>
      </c>
      <c r="M4697" s="110">
        <f t="shared" si="303"/>
        <v>4.1260107368918088E-10</v>
      </c>
      <c r="N4697" s="33" t="s">
        <v>4892</v>
      </c>
      <c r="O4697" s="33">
        <f>+'Categorias-9 feb-Depurado'!Y4696</f>
        <v>349.39999999999998</v>
      </c>
      <c r="P4697" s="111">
        <f>+'Categorias-9 feb-Depurado'!AC4696</f>
        <v>43525</v>
      </c>
      <c r="Q4697" s="111">
        <f>+'Categorias-9 feb-Depurado'!AE4696</f>
        <v>43585</v>
      </c>
      <c r="R4697" s="112" t="str">
        <f>+'Categorias-9 feb-Depurado'!AB4696</f>
        <v>Comex</v>
      </c>
    </row>
    <row r="4698" spans="2:18" s="1" customFormat="1" ht="14.5" hidden="1">
      <c r="B4698" s="57" t="str">
        <f>+'Categorias-9 feb-Depurado'!B4697</f>
        <v>WESCARGO SAS</v>
      </c>
      <c r="C4698" s="30" t="s">
        <v>4900</v>
      </c>
      <c r="D4698" s="31">
        <v>5</v>
      </c>
      <c r="E4698" s="30" t="str">
        <f>+'Categorias-9 feb-Depurado'!E4697</f>
        <v>900293664-1</v>
      </c>
      <c r="F4698" s="30" t="str">
        <f>+'Categorias-9 feb-Depurado'!F4697</f>
        <v>CR 71 A 52 04</v>
      </c>
      <c r="G4698" s="30" t="str">
        <f>+'Categorias-9 feb-Depurado'!G4697</f>
        <v>BOGOTA</v>
      </c>
      <c r="H4698" s="30">
        <f>+'Categorias-9 feb-Depurado'!H4697</f>
        <v>4124</v>
      </c>
      <c r="I4698" s="107">
        <f>+'Categorias-9 feb-Depurado'!R4697</f>
        <v>340</v>
      </c>
      <c r="J4698" s="108">
        <f t="shared" si="300"/>
        <v>340</v>
      </c>
      <c r="K4698" s="107">
        <f t="shared" si="301"/>
        <v>203.86569825044398</v>
      </c>
      <c r="L4698" s="109">
        <f t="shared" si="302"/>
        <v>543.86569825044398</v>
      </c>
      <c r="M4698" s="110">
        <f t="shared" si="303"/>
        <v>4.146182563122083E-10</v>
      </c>
      <c r="N4698" s="33" t="s">
        <v>4892</v>
      </c>
      <c r="O4698" s="33">
        <f>+'Categorias-9 feb-Depurado'!Y4697</f>
        <v>352.39999999999998</v>
      </c>
      <c r="P4698" s="111">
        <f>+'Categorias-9 feb-Depurado'!AC4697</f>
        <v>43528</v>
      </c>
      <c r="Q4698" s="111">
        <f>+'Categorias-9 feb-Depurado'!AE4697</f>
        <v>43588</v>
      </c>
      <c r="R4698" s="112" t="str">
        <f>+'Categorias-9 feb-Depurado'!AB4697</f>
        <v>Comex</v>
      </c>
    </row>
    <row r="4699" spans="2:18" s="1" customFormat="1" ht="14.5" hidden="1">
      <c r="B4699" s="57" t="str">
        <f>+'Categorias-9 feb-Depurado'!B4698</f>
        <v>WESCARGO SAS</v>
      </c>
      <c r="C4699" s="30" t="s">
        <v>4900</v>
      </c>
      <c r="D4699" s="31">
        <v>5</v>
      </c>
      <c r="E4699" s="30" t="str">
        <f>+'Categorias-9 feb-Depurado'!E4698</f>
        <v>900293664-1</v>
      </c>
      <c r="F4699" s="30" t="str">
        <f>+'Categorias-9 feb-Depurado'!F4698</f>
        <v>CR 71 A 52 04</v>
      </c>
      <c r="G4699" s="30" t="str">
        <f>+'Categorias-9 feb-Depurado'!G4698</f>
        <v>BOGOTA</v>
      </c>
      <c r="H4699" s="30">
        <f>+'Categorias-9 feb-Depurado'!H4698</f>
        <v>4143</v>
      </c>
      <c r="I4699" s="107">
        <f>+'Categorias-9 feb-Depurado'!R4698</f>
        <v>341</v>
      </c>
      <c r="J4699" s="108">
        <f t="shared" si="300"/>
        <v>341</v>
      </c>
      <c r="K4699" s="107">
        <f t="shared" si="301"/>
        <v>203.90774516537701</v>
      </c>
      <c r="L4699" s="109">
        <f t="shared" si="302"/>
        <v>544.90774516537704</v>
      </c>
      <c r="M4699" s="110">
        <f t="shared" si="303"/>
        <v>4.1541266507204536E-10</v>
      </c>
      <c r="N4699" s="33" t="s">
        <v>4892</v>
      </c>
      <c r="O4699" s="33">
        <f>+'Categorias-9 feb-Depurado'!Y4698</f>
        <v>352.39999999999998</v>
      </c>
      <c r="P4699" s="111">
        <f>+'Categorias-9 feb-Depurado'!AC4698</f>
        <v>43531</v>
      </c>
      <c r="Q4699" s="111">
        <f>+'Categorias-9 feb-Depurado'!AE4698</f>
        <v>43591</v>
      </c>
      <c r="R4699" s="112" t="str">
        <f>+'Categorias-9 feb-Depurado'!AB4698</f>
        <v>Comex</v>
      </c>
    </row>
    <row r="4700" spans="2:18" s="1" customFormat="1" ht="14.5" hidden="1">
      <c r="B4700" s="57" t="str">
        <f>+'Categorias-9 feb-Depurado'!B4699</f>
        <v>WESCARGO SAS</v>
      </c>
      <c r="C4700" s="30" t="s">
        <v>4900</v>
      </c>
      <c r="D4700" s="31">
        <v>5</v>
      </c>
      <c r="E4700" s="30" t="str">
        <f>+'Categorias-9 feb-Depurado'!E4699</f>
        <v>900293664-1</v>
      </c>
      <c r="F4700" s="30" t="str">
        <f>+'Categorias-9 feb-Depurado'!F4699</f>
        <v>CR 71 A 52 04</v>
      </c>
      <c r="G4700" s="30" t="str">
        <f>+'Categorias-9 feb-Depurado'!G4699</f>
        <v>BOGOTA</v>
      </c>
      <c r="H4700" s="30">
        <f>+'Categorias-9 feb-Depurado'!H4699</f>
        <v>4148</v>
      </c>
      <c r="I4700" s="107">
        <f>+'Categorias-9 feb-Depurado'!R4699</f>
        <v>348</v>
      </c>
      <c r="J4700" s="108">
        <f t="shared" si="300"/>
        <v>348</v>
      </c>
      <c r="K4700" s="107">
        <f t="shared" si="301"/>
        <v>207.3357678872338</v>
      </c>
      <c r="L4700" s="109">
        <f t="shared" si="302"/>
        <v>555.33576788723383</v>
      </c>
      <c r="M4700" s="110">
        <f t="shared" si="303"/>
        <v>4.2336251116755948E-10</v>
      </c>
      <c r="N4700" s="33" t="s">
        <v>4892</v>
      </c>
      <c r="O4700" s="33">
        <f>+'Categorias-9 feb-Depurado'!Y4699</f>
        <v>319.39999999999998</v>
      </c>
      <c r="P4700" s="111">
        <f>+'Categorias-9 feb-Depurado'!AC4699</f>
        <v>43535</v>
      </c>
      <c r="Q4700" s="111">
        <f>+'Categorias-9 feb-Depurado'!AE4699</f>
        <v>43595</v>
      </c>
      <c r="R4700" s="112" t="str">
        <f>+'Categorias-9 feb-Depurado'!AB4699</f>
        <v>Comex</v>
      </c>
    </row>
    <row r="4701" spans="2:18" s="1" customFormat="1" ht="14.5" hidden="1">
      <c r="B4701" s="57" t="str">
        <f>+'Categorias-9 feb-Depurado'!B4700</f>
        <v>WESCARGO SAS</v>
      </c>
      <c r="C4701" s="30" t="s">
        <v>4900</v>
      </c>
      <c r="D4701" s="31">
        <v>5</v>
      </c>
      <c r="E4701" s="30" t="str">
        <f>+'Categorias-9 feb-Depurado'!E4700</f>
        <v>900293664-1</v>
      </c>
      <c r="F4701" s="30" t="str">
        <f>+'Categorias-9 feb-Depurado'!F4700</f>
        <v>CR 71 A 52 04</v>
      </c>
      <c r="G4701" s="30" t="str">
        <f>+'Categorias-9 feb-Depurado'!G4700</f>
        <v>BOGOTA</v>
      </c>
      <c r="H4701" s="30">
        <f>+'Categorias-9 feb-Depurado'!H4700</f>
        <v>4153</v>
      </c>
      <c r="I4701" s="107">
        <f>+'Categorias-9 feb-Depurado'!R4700</f>
        <v>348</v>
      </c>
      <c r="J4701" s="108">
        <f t="shared" si="300"/>
        <v>348</v>
      </c>
      <c r="K4701" s="107">
        <f t="shared" si="301"/>
        <v>207.3357678872338</v>
      </c>
      <c r="L4701" s="109">
        <f t="shared" si="302"/>
        <v>555.33576788723383</v>
      </c>
      <c r="M4701" s="110">
        <f t="shared" si="303"/>
        <v>4.2336251116755948E-10</v>
      </c>
      <c r="N4701" s="33" t="s">
        <v>4892</v>
      </c>
      <c r="O4701" s="33">
        <f>+'Categorias-9 feb-Depurado'!Y4700</f>
        <v>355.39999999999998</v>
      </c>
      <c r="P4701" s="111">
        <f>+'Categorias-9 feb-Depurado'!AC4700</f>
        <v>43535</v>
      </c>
      <c r="Q4701" s="111">
        <f>+'Categorias-9 feb-Depurado'!AE4700</f>
        <v>43595</v>
      </c>
      <c r="R4701" s="112" t="str">
        <f>+'Categorias-9 feb-Depurado'!AB4700</f>
        <v>Comex</v>
      </c>
    </row>
    <row r="4702" spans="2:18" s="1" customFormat="1" ht="14.5" hidden="1">
      <c r="B4702" s="57" t="str">
        <f>+'Categorias-9 feb-Depurado'!B4701</f>
        <v>WESCARGO SAS</v>
      </c>
      <c r="C4702" s="30" t="s">
        <v>4900</v>
      </c>
      <c r="D4702" s="31">
        <v>5</v>
      </c>
      <c r="E4702" s="30" t="str">
        <f>+'Categorias-9 feb-Depurado'!E4701</f>
        <v>900293664-1</v>
      </c>
      <c r="F4702" s="30" t="str">
        <f>+'Categorias-9 feb-Depurado'!F4701</f>
        <v>CR 71 A 52 04</v>
      </c>
      <c r="G4702" s="30" t="str">
        <f>+'Categorias-9 feb-Depurado'!G4701</f>
        <v>BOGOTA</v>
      </c>
      <c r="H4702" s="30" t="str">
        <f>+'Categorias-9 feb-Depurado'!H4701</f>
        <v>WES-12086</v>
      </c>
      <c r="I4702" s="107">
        <f>+'Categorias-9 feb-Depurado'!R4701</f>
        <v>83403947</v>
      </c>
      <c r="J4702" s="108">
        <f t="shared" si="300"/>
        <v>83403947</v>
      </c>
      <c r="K4702" s="107">
        <f t="shared" si="301"/>
        <v>113806.35471323352</v>
      </c>
      <c r="L4702" s="109">
        <f t="shared" si="302"/>
        <v>83517753.354713231</v>
      </c>
      <c r="M4702" s="110">
        <f t="shared" si="303"/>
        <v>6.3670103443623491E-05</v>
      </c>
      <c r="N4702" s="33" t="s">
        <v>4892</v>
      </c>
      <c r="O4702" s="33">
        <f>+'Categorias-9 feb-Depurado'!Y4701</f>
        <v>17485.654056207219</v>
      </c>
      <c r="P4702" s="111">
        <f>+'Categorias-9 feb-Depurado'!AC4701</f>
        <v>44902</v>
      </c>
      <c r="Q4702" s="111">
        <f>+'Categorias-9 feb-Depurado'!AE4701</f>
        <v>44962</v>
      </c>
      <c r="R4702" s="112" t="str">
        <f>+'Categorias-9 feb-Depurado'!AB4701</f>
        <v>Comex</v>
      </c>
    </row>
    <row r="4703" spans="2:18" s="1" customFormat="1" ht="14.5" hidden="1">
      <c r="B4703" s="57" t="str">
        <f>+'Categorias-9 feb-Depurado'!B4702</f>
        <v>WESCARGO SAS</v>
      </c>
      <c r="C4703" s="30" t="s">
        <v>4900</v>
      </c>
      <c r="D4703" s="31">
        <v>5</v>
      </c>
      <c r="E4703" s="30" t="str">
        <f>+'Categorias-9 feb-Depurado'!E4702</f>
        <v>900293664-1</v>
      </c>
      <c r="F4703" s="30" t="str">
        <f>+'Categorias-9 feb-Depurado'!F4702</f>
        <v>CR 71 A 52 04</v>
      </c>
      <c r="G4703" s="30" t="str">
        <f>+'Categorias-9 feb-Depurado'!G4702</f>
        <v>BOGOTA</v>
      </c>
      <c r="H4703" s="30" t="str">
        <f>+'Categorias-9 feb-Depurado'!H4702</f>
        <v>WES-12103</v>
      </c>
      <c r="I4703" s="107">
        <f>+'Categorias-9 feb-Depurado'!R4702</f>
        <v>6042227</v>
      </c>
      <c r="J4703" s="108">
        <f t="shared" si="300"/>
        <v>0</v>
      </c>
      <c r="K4703" s="107">
        <f t="shared" si="301"/>
        <v>0</v>
      </c>
      <c r="L4703" s="109">
        <f t="shared" si="302"/>
        <v>6042227</v>
      </c>
      <c r="M4703" s="110">
        <f t="shared" si="303"/>
        <v>4.6063166532501581E-06</v>
      </c>
      <c r="N4703" s="33" t="s">
        <v>4892</v>
      </c>
      <c r="O4703" s="33">
        <f>+'Categorias-9 feb-Depurado'!Y4702</f>
        <v>1266.754090799501</v>
      </c>
      <c r="P4703" s="111">
        <f>+'Categorias-9 feb-Depurado'!AC4702</f>
        <v>44907</v>
      </c>
      <c r="Q4703" s="111">
        <f>+'Categorias-9 feb-Depurado'!AE4702</f>
        <v>44967</v>
      </c>
      <c r="R4703" s="112" t="str">
        <f>+'Categorias-9 feb-Depurado'!AB4702</f>
        <v>Comex</v>
      </c>
    </row>
    <row r="4704" spans="2:18" s="1" customFormat="1" ht="14.5" hidden="1">
      <c r="B4704" s="57" t="str">
        <f>+'Categorias-9 feb-Depurado'!B4703</f>
        <v>WESCARGO SAS</v>
      </c>
      <c r="C4704" s="30" t="s">
        <v>4900</v>
      </c>
      <c r="D4704" s="31">
        <v>5</v>
      </c>
      <c r="E4704" s="30" t="str">
        <f>+'Categorias-9 feb-Depurado'!E4703</f>
        <v>900293664-1</v>
      </c>
      <c r="F4704" s="30" t="str">
        <f>+'Categorias-9 feb-Depurado'!F4703</f>
        <v>CR 71 A 52 04</v>
      </c>
      <c r="G4704" s="30" t="str">
        <f>+'Categorias-9 feb-Depurado'!G4703</f>
        <v>BOGOTA</v>
      </c>
      <c r="H4704" s="30" t="str">
        <f>+'Categorias-9 feb-Depurado'!H4703</f>
        <v>WES-12120</v>
      </c>
      <c r="I4704" s="107">
        <f>+'Categorias-9 feb-Depurado'!R4703</f>
        <v>14165595</v>
      </c>
      <c r="J4704" s="108">
        <f t="shared" si="300"/>
        <v>0</v>
      </c>
      <c r="K4704" s="107">
        <f t="shared" si="301"/>
        <v>0</v>
      </c>
      <c r="L4704" s="109">
        <f t="shared" si="302"/>
        <v>14165595</v>
      </c>
      <c r="M4704" s="110">
        <f t="shared" si="303"/>
        <v>1.0799199724157529E-05</v>
      </c>
      <c r="N4704" s="33" t="s">
        <v>4892</v>
      </c>
      <c r="O4704" s="33">
        <f>+'Categorias-9 feb-Depurado'!Y4703</f>
        <v>2969.8198056542656</v>
      </c>
      <c r="P4704" s="111">
        <f>+'Categorias-9 feb-Depurado'!AC4703</f>
        <v>44907</v>
      </c>
      <c r="Q4704" s="111">
        <f>+'Categorias-9 feb-Depurado'!AE4703</f>
        <v>44967</v>
      </c>
      <c r="R4704" s="112" t="str">
        <f>+'Categorias-9 feb-Depurado'!AB4703</f>
        <v>Comex</v>
      </c>
    </row>
    <row r="4705" spans="2:18" s="1" customFormat="1" ht="14.5" hidden="1">
      <c r="B4705" s="57" t="str">
        <f>+'Categorias-9 feb-Depurado'!B4704</f>
        <v>WESCARGO SAS</v>
      </c>
      <c r="C4705" s="30" t="s">
        <v>4900</v>
      </c>
      <c r="D4705" s="31">
        <v>5</v>
      </c>
      <c r="E4705" s="30" t="str">
        <f>+'Categorias-9 feb-Depurado'!E4704</f>
        <v>900293664-1</v>
      </c>
      <c r="F4705" s="30" t="str">
        <f>+'Categorias-9 feb-Depurado'!F4704</f>
        <v>CR 71 A 52 04</v>
      </c>
      <c r="G4705" s="30" t="str">
        <f>+'Categorias-9 feb-Depurado'!G4704</f>
        <v>BOGOTA</v>
      </c>
      <c r="H4705" s="30" t="str">
        <f>+'Categorias-9 feb-Depurado'!H4704</f>
        <v>WES-12107</v>
      </c>
      <c r="I4705" s="107">
        <f>+'Categorias-9 feb-Depurado'!R4704</f>
        <v>36974858</v>
      </c>
      <c r="J4705" s="108">
        <f t="shared" si="300"/>
        <v>0</v>
      </c>
      <c r="K4705" s="107">
        <f t="shared" si="301"/>
        <v>0</v>
      </c>
      <c r="L4705" s="109">
        <f t="shared" si="302"/>
        <v>36974858</v>
      </c>
      <c r="M4705" s="110">
        <f t="shared" si="303"/>
        <v>2.8187935368360016E-05</v>
      </c>
      <c r="N4705" s="33" t="s">
        <v>4892</v>
      </c>
      <c r="O4705" s="33">
        <f>+'Categorias-9 feb-Depurado'!Y4704</f>
        <v>7751.7863245175422</v>
      </c>
      <c r="P4705" s="111">
        <f>+'Categorias-9 feb-Depurado'!AC4704</f>
        <v>44907</v>
      </c>
      <c r="Q4705" s="111">
        <f>+'Categorias-9 feb-Depurado'!AE4704</f>
        <v>44967</v>
      </c>
      <c r="R4705" s="112" t="str">
        <f>+'Categorias-9 feb-Depurado'!AB4704</f>
        <v>Comex</v>
      </c>
    </row>
    <row r="4706" spans="2:18" s="1" customFormat="1" ht="14.5" hidden="1">
      <c r="B4706" s="57" t="str">
        <f>+'Categorias-9 feb-Depurado'!B4705</f>
        <v>WESCARGO SAS</v>
      </c>
      <c r="C4706" s="30" t="s">
        <v>4900</v>
      </c>
      <c r="D4706" s="31">
        <v>5</v>
      </c>
      <c r="E4706" s="30" t="str">
        <f>+'Categorias-9 feb-Depurado'!E4705</f>
        <v>900293664-1</v>
      </c>
      <c r="F4706" s="30" t="str">
        <f>+'Categorias-9 feb-Depurado'!F4705</f>
        <v>CR 71 A 52 04</v>
      </c>
      <c r="G4706" s="30" t="str">
        <f>+'Categorias-9 feb-Depurado'!G4705</f>
        <v>BOGOTA</v>
      </c>
      <c r="H4706" s="30" t="str">
        <f>+'Categorias-9 feb-Depurado'!H4705</f>
        <v>WES-12117</v>
      </c>
      <c r="I4706" s="107">
        <f>+'Categorias-9 feb-Depurado'!R4705</f>
        <v>4612667</v>
      </c>
      <c r="J4706" s="108">
        <f t="shared" si="300"/>
        <v>0</v>
      </c>
      <c r="K4706" s="107">
        <f t="shared" si="301"/>
        <v>0</v>
      </c>
      <c r="L4706" s="109">
        <f t="shared" si="302"/>
        <v>4612667</v>
      </c>
      <c r="M4706" s="110">
        <f t="shared" si="303"/>
        <v>3.5164856960848125E-06</v>
      </c>
      <c r="N4706" s="33" t="s">
        <v>4892</v>
      </c>
      <c r="O4706" s="33">
        <f>+'Categorias-9 feb-Depurado'!Y4705</f>
        <v>967.04655282660872</v>
      </c>
      <c r="P4706" s="111">
        <f>+'Categorias-9 feb-Depurado'!AC4705</f>
        <v>44907</v>
      </c>
      <c r="Q4706" s="111">
        <f>+'Categorias-9 feb-Depurado'!AE4705</f>
        <v>44967</v>
      </c>
      <c r="R4706" s="112" t="str">
        <f>+'Categorias-9 feb-Depurado'!AB4705</f>
        <v>Comex</v>
      </c>
    </row>
    <row r="4707" spans="2:18" s="1" customFormat="1" ht="14.5" hidden="1">
      <c r="B4707" s="57" t="str">
        <f>+'Categorias-9 feb-Depurado'!B4706</f>
        <v>WESCARGO SAS</v>
      </c>
      <c r="C4707" s="30" t="s">
        <v>4900</v>
      </c>
      <c r="D4707" s="31">
        <v>5</v>
      </c>
      <c r="E4707" s="30" t="str">
        <f>+'Categorias-9 feb-Depurado'!E4706</f>
        <v>900293664-1</v>
      </c>
      <c r="F4707" s="30" t="str">
        <f>+'Categorias-9 feb-Depurado'!F4706</f>
        <v>CR 71 A 52 04</v>
      </c>
      <c r="G4707" s="30" t="str">
        <f>+'Categorias-9 feb-Depurado'!G4706</f>
        <v>BOGOTA</v>
      </c>
      <c r="H4707" s="30" t="str">
        <f>+'Categorias-9 feb-Depurado'!H4706</f>
        <v>WES-12116</v>
      </c>
      <c r="I4707" s="107">
        <f>+'Categorias-9 feb-Depurado'!R4706</f>
        <v>9800552</v>
      </c>
      <c r="J4707" s="108">
        <f t="shared" si="300"/>
        <v>0</v>
      </c>
      <c r="K4707" s="107">
        <f t="shared" si="301"/>
        <v>0</v>
      </c>
      <c r="L4707" s="109">
        <f t="shared" si="302"/>
        <v>9800552</v>
      </c>
      <c r="M4707" s="110">
        <f t="shared" si="303"/>
        <v>7.4714912049223149E-06</v>
      </c>
      <c r="N4707" s="33" t="s">
        <v>4892</v>
      </c>
      <c r="O4707" s="33">
        <f>+'Categorias-9 feb-Depurado'!Y4706</f>
        <v>2054.6876736165705</v>
      </c>
      <c r="P4707" s="111">
        <f>+'Categorias-9 feb-Depurado'!AC4706</f>
        <v>44907</v>
      </c>
      <c r="Q4707" s="111">
        <f>+'Categorias-9 feb-Depurado'!AE4706</f>
        <v>44967</v>
      </c>
      <c r="R4707" s="112" t="str">
        <f>+'Categorias-9 feb-Depurado'!AB4706</f>
        <v>Comex</v>
      </c>
    </row>
    <row r="4708" spans="2:18" s="1" customFormat="1" ht="14.5" hidden="1">
      <c r="B4708" s="57" t="str">
        <f>+'Categorias-9 feb-Depurado'!B4707</f>
        <v>WESCARGO SAS</v>
      </c>
      <c r="C4708" s="30" t="s">
        <v>4900</v>
      </c>
      <c r="D4708" s="31">
        <v>5</v>
      </c>
      <c r="E4708" s="30" t="str">
        <f>+'Categorias-9 feb-Depurado'!E4707</f>
        <v>900293664-1</v>
      </c>
      <c r="F4708" s="30" t="str">
        <f>+'Categorias-9 feb-Depurado'!F4707</f>
        <v>CR 71 A 52 04</v>
      </c>
      <c r="G4708" s="30" t="str">
        <f>+'Categorias-9 feb-Depurado'!G4707</f>
        <v>BOGOTA</v>
      </c>
      <c r="H4708" s="30" t="str">
        <f>+'Categorias-9 feb-Depurado'!H4707</f>
        <v>WES-12101</v>
      </c>
      <c r="I4708" s="107">
        <f>+'Categorias-9 feb-Depurado'!R4707</f>
        <v>5079833</v>
      </c>
      <c r="J4708" s="108">
        <f t="shared" si="300"/>
        <v>0</v>
      </c>
      <c r="K4708" s="107">
        <f t="shared" si="301"/>
        <v>0</v>
      </c>
      <c r="L4708" s="109">
        <f t="shared" si="302"/>
        <v>5079833</v>
      </c>
      <c r="M4708" s="110">
        <f t="shared" si="303"/>
        <v>3.8726316213590965E-06</v>
      </c>
      <c r="N4708" s="33" t="s">
        <v>4892</v>
      </c>
      <c r="O4708" s="33">
        <f>+'Categorias-9 feb-Depurado'!Y4707</f>
        <v>1064.9879975261276</v>
      </c>
      <c r="P4708" s="111">
        <f>+'Categorias-9 feb-Depurado'!AC4707</f>
        <v>44907</v>
      </c>
      <c r="Q4708" s="111">
        <f>+'Categorias-9 feb-Depurado'!AE4707</f>
        <v>44967</v>
      </c>
      <c r="R4708" s="112" t="str">
        <f>+'Categorias-9 feb-Depurado'!AB4707</f>
        <v>Comex</v>
      </c>
    </row>
    <row r="4709" spans="2:18" s="1" customFormat="1" ht="14.5" hidden="1">
      <c r="B4709" s="57" t="str">
        <f>+'Categorias-9 feb-Depurado'!B4708</f>
        <v>WESCARGO SAS</v>
      </c>
      <c r="C4709" s="30" t="s">
        <v>4900</v>
      </c>
      <c r="D4709" s="31">
        <v>5</v>
      </c>
      <c r="E4709" s="30" t="str">
        <f>+'Categorias-9 feb-Depurado'!E4708</f>
        <v>900293664-1</v>
      </c>
      <c r="F4709" s="30" t="str">
        <f>+'Categorias-9 feb-Depurado'!F4708</f>
        <v>CR 71 A 52 04</v>
      </c>
      <c r="G4709" s="30" t="str">
        <f>+'Categorias-9 feb-Depurado'!G4708</f>
        <v>BOGOTA</v>
      </c>
      <c r="H4709" s="30" t="str">
        <f>+'Categorias-9 feb-Depurado'!H4708</f>
        <v>WES-12119</v>
      </c>
      <c r="I4709" s="107">
        <f>+'Categorias-9 feb-Depurado'!R4708</f>
        <v>1825465</v>
      </c>
      <c r="J4709" s="108">
        <f t="shared" si="300"/>
        <v>0</v>
      </c>
      <c r="K4709" s="107">
        <f t="shared" si="301"/>
        <v>0</v>
      </c>
      <c r="L4709" s="109">
        <f t="shared" si="302"/>
        <v>1825465</v>
      </c>
      <c r="M4709" s="110">
        <f t="shared" si="303"/>
        <v>1.391650765425612E-06</v>
      </c>
      <c r="N4709" s="33" t="s">
        <v>4892</v>
      </c>
      <c r="O4709" s="33">
        <f>+'Categorias-9 feb-Depurado'!Y4708</f>
        <v>382.70909986687212</v>
      </c>
      <c r="P4709" s="111">
        <f>+'Categorias-9 feb-Depurado'!AC4708</f>
        <v>44907</v>
      </c>
      <c r="Q4709" s="111">
        <f>+'Categorias-9 feb-Depurado'!AE4708</f>
        <v>44967</v>
      </c>
      <c r="R4709" s="112" t="str">
        <f>+'Categorias-9 feb-Depurado'!AB4708</f>
        <v>Comex</v>
      </c>
    </row>
    <row r="4710" spans="2:18" s="1" customFormat="1" ht="14.5" hidden="1">
      <c r="B4710" s="57" t="str">
        <f>+'Categorias-9 feb-Depurado'!B4709</f>
        <v>WESCARGO SAS</v>
      </c>
      <c r="C4710" s="30" t="s">
        <v>4900</v>
      </c>
      <c r="D4710" s="31">
        <v>5</v>
      </c>
      <c r="E4710" s="30" t="str">
        <f>+'Categorias-9 feb-Depurado'!E4709</f>
        <v>900293664-1</v>
      </c>
      <c r="F4710" s="30" t="str">
        <f>+'Categorias-9 feb-Depurado'!F4709</f>
        <v>CR 71 A 52 04</v>
      </c>
      <c r="G4710" s="30" t="str">
        <f>+'Categorias-9 feb-Depurado'!G4709</f>
        <v>BOGOTA</v>
      </c>
      <c r="H4710" s="30" t="str">
        <f>+'Categorias-9 feb-Depurado'!H4709</f>
        <v>WES-12121</v>
      </c>
      <c r="I4710" s="107">
        <f>+'Categorias-9 feb-Depurado'!R4709</f>
        <v>4612667</v>
      </c>
      <c r="J4710" s="108">
        <f t="shared" si="300"/>
        <v>0</v>
      </c>
      <c r="K4710" s="107">
        <f t="shared" si="301"/>
        <v>0</v>
      </c>
      <c r="L4710" s="109">
        <f t="shared" si="302"/>
        <v>4612667</v>
      </c>
      <c r="M4710" s="110">
        <f t="shared" si="303"/>
        <v>3.5164856960848125E-06</v>
      </c>
      <c r="N4710" s="33" t="s">
        <v>4892</v>
      </c>
      <c r="O4710" s="33">
        <f>+'Categorias-9 feb-Depurado'!Y4709</f>
        <v>967.04655282660872</v>
      </c>
      <c r="P4710" s="111">
        <f>+'Categorias-9 feb-Depurado'!AC4709</f>
        <v>44907</v>
      </c>
      <c r="Q4710" s="111">
        <f>+'Categorias-9 feb-Depurado'!AE4709</f>
        <v>44967</v>
      </c>
      <c r="R4710" s="112" t="str">
        <f>+'Categorias-9 feb-Depurado'!AB4709</f>
        <v>Comex</v>
      </c>
    </row>
    <row r="4711" spans="2:18" s="1" customFormat="1" ht="14.5" hidden="1">
      <c r="B4711" s="57" t="str">
        <f>+'Categorias-9 feb-Depurado'!B4710</f>
        <v>WESCARGO SAS</v>
      </c>
      <c r="C4711" s="30" t="s">
        <v>4900</v>
      </c>
      <c r="D4711" s="31">
        <v>5</v>
      </c>
      <c r="E4711" s="30" t="str">
        <f>+'Categorias-9 feb-Depurado'!E4710</f>
        <v>900293664-1</v>
      </c>
      <c r="F4711" s="30" t="str">
        <f>+'Categorias-9 feb-Depurado'!F4710</f>
        <v>CR 71 A 52 04</v>
      </c>
      <c r="G4711" s="30" t="str">
        <f>+'Categorias-9 feb-Depurado'!G4710</f>
        <v>BOGOTA</v>
      </c>
      <c r="H4711" s="30" t="str">
        <f>+'Categorias-9 feb-Depurado'!H4710</f>
        <v>WES-12105</v>
      </c>
      <c r="I4711" s="107">
        <f>+'Categorias-9 feb-Depurado'!R4710</f>
        <v>1815813</v>
      </c>
      <c r="J4711" s="108">
        <f t="shared" si="300"/>
        <v>0</v>
      </c>
      <c r="K4711" s="107">
        <f t="shared" si="301"/>
        <v>0</v>
      </c>
      <c r="L4711" s="109">
        <f t="shared" si="302"/>
        <v>1815813</v>
      </c>
      <c r="M4711" s="110">
        <f t="shared" si="303"/>
        <v>1.3842925234500673E-06</v>
      </c>
      <c r="N4711" s="33" t="s">
        <v>4892</v>
      </c>
      <c r="O4711" s="33">
        <f>+'Categorias-9 feb-Depurado'!Y4710</f>
        <v>380.68555614956443</v>
      </c>
      <c r="P4711" s="111">
        <f>+'Categorias-9 feb-Depurado'!AC4710</f>
        <v>44907</v>
      </c>
      <c r="Q4711" s="111">
        <f>+'Categorias-9 feb-Depurado'!AE4710</f>
        <v>44967</v>
      </c>
      <c r="R4711" s="112" t="str">
        <f>+'Categorias-9 feb-Depurado'!AB4710</f>
        <v>Comex</v>
      </c>
    </row>
    <row r="4712" spans="2:18" s="1" customFormat="1" ht="14.5" hidden="1">
      <c r="B4712" s="57" t="str">
        <f>+'Categorias-9 feb-Depurado'!B4711</f>
        <v>WESCARGO SAS</v>
      </c>
      <c r="C4712" s="30" t="s">
        <v>4900</v>
      </c>
      <c r="D4712" s="31">
        <v>5</v>
      </c>
      <c r="E4712" s="30" t="str">
        <f>+'Categorias-9 feb-Depurado'!E4711</f>
        <v>900293664-1</v>
      </c>
      <c r="F4712" s="30" t="str">
        <f>+'Categorias-9 feb-Depurado'!F4711</f>
        <v>CR 71 A 52 04</v>
      </c>
      <c r="G4712" s="30" t="str">
        <f>+'Categorias-9 feb-Depurado'!G4711</f>
        <v>BOGOTA</v>
      </c>
      <c r="H4712" s="30" t="str">
        <f>+'Categorias-9 feb-Depurado'!H4711</f>
        <v>WES-12110</v>
      </c>
      <c r="I4712" s="107">
        <f>+'Categorias-9 feb-Depurado'!R4711</f>
        <v>5504000</v>
      </c>
      <c r="J4712" s="108">
        <f t="shared" si="300"/>
        <v>0</v>
      </c>
      <c r="K4712" s="107">
        <f t="shared" si="301"/>
        <v>0</v>
      </c>
      <c r="L4712" s="109">
        <f t="shared" si="302"/>
        <v>5504000</v>
      </c>
      <c r="M4712" s="110">
        <f t="shared" si="303"/>
        <v>4.1959970817860483E-06</v>
      </c>
      <c r="N4712" s="33" t="s">
        <v>4892</v>
      </c>
      <c r="O4712" s="33">
        <f>+'Categorias-9 feb-Depurado'!Y4711</f>
        <v>1153.9146933341719</v>
      </c>
      <c r="P4712" s="111">
        <f>+'Categorias-9 feb-Depurado'!AC4711</f>
        <v>44907</v>
      </c>
      <c r="Q4712" s="111">
        <f>+'Categorias-9 feb-Depurado'!AE4711</f>
        <v>44967</v>
      </c>
      <c r="R4712" s="112" t="str">
        <f>+'Categorias-9 feb-Depurado'!AB4711</f>
        <v>Comex</v>
      </c>
    </row>
    <row r="4713" spans="2:18" s="1" customFormat="1" ht="14.5" hidden="1">
      <c r="B4713" s="57" t="str">
        <f>+'Categorias-9 feb-Depurado'!B4712</f>
        <v>WESCARGO SAS</v>
      </c>
      <c r="C4713" s="30" t="s">
        <v>4900</v>
      </c>
      <c r="D4713" s="31">
        <v>5</v>
      </c>
      <c r="E4713" s="30" t="str">
        <f>+'Categorias-9 feb-Depurado'!E4712</f>
        <v>900293664-1</v>
      </c>
      <c r="F4713" s="30" t="str">
        <f>+'Categorias-9 feb-Depurado'!F4712</f>
        <v>CR 71 A 52 04</v>
      </c>
      <c r="G4713" s="30" t="str">
        <f>+'Categorias-9 feb-Depurado'!G4712</f>
        <v>BOGOTA</v>
      </c>
      <c r="H4713" s="30" t="str">
        <f>+'Categorias-9 feb-Depurado'!H4712</f>
        <v>WES-12097</v>
      </c>
      <c r="I4713" s="107">
        <f>+'Categorias-9 feb-Depurado'!R4712</f>
        <v>1327103</v>
      </c>
      <c r="J4713" s="108">
        <f t="shared" si="300"/>
        <v>0</v>
      </c>
      <c r="K4713" s="107">
        <f t="shared" si="301"/>
        <v>0</v>
      </c>
      <c r="L4713" s="109">
        <f t="shared" si="302"/>
        <v>1327103</v>
      </c>
      <c r="M4713" s="110">
        <f t="shared" si="303"/>
        <v>1.0117224409937336E-06</v>
      </c>
      <c r="N4713" s="33" t="s">
        <v>4892</v>
      </c>
      <c r="O4713" s="33">
        <f>+'Categorias-9 feb-Depurado'!Y4712</f>
        <v>278.22740757046864</v>
      </c>
      <c r="P4713" s="111">
        <f>+'Categorias-9 feb-Depurado'!AC4712</f>
        <v>44907</v>
      </c>
      <c r="Q4713" s="111">
        <f>+'Categorias-9 feb-Depurado'!AE4712</f>
        <v>44967</v>
      </c>
      <c r="R4713" s="112" t="str">
        <f>+'Categorias-9 feb-Depurado'!AB4712</f>
        <v>Comex</v>
      </c>
    </row>
    <row r="4714" spans="2:18" s="1" customFormat="1" ht="14.5" hidden="1">
      <c r="B4714" s="57" t="str">
        <f>+'Categorias-9 feb-Depurado'!B4713</f>
        <v>WESCARGO SAS</v>
      </c>
      <c r="C4714" s="30" t="s">
        <v>4900</v>
      </c>
      <c r="D4714" s="31">
        <v>5</v>
      </c>
      <c r="E4714" s="30" t="str">
        <f>+'Categorias-9 feb-Depurado'!E4713</f>
        <v>900293664-1</v>
      </c>
      <c r="F4714" s="30" t="str">
        <f>+'Categorias-9 feb-Depurado'!F4713</f>
        <v>CR 71 A 52 04</v>
      </c>
      <c r="G4714" s="30" t="str">
        <f>+'Categorias-9 feb-Depurado'!G4713</f>
        <v>BOGOTA</v>
      </c>
      <c r="H4714" s="30" t="str">
        <f>+'Categorias-9 feb-Depurado'!H4713</f>
        <v>WES-12115</v>
      </c>
      <c r="I4714" s="107">
        <f>+'Categorias-9 feb-Depurado'!R4713</f>
        <v>1815813</v>
      </c>
      <c r="J4714" s="108">
        <f t="shared" si="300"/>
        <v>0</v>
      </c>
      <c r="K4714" s="107">
        <f t="shared" si="301"/>
        <v>0</v>
      </c>
      <c r="L4714" s="109">
        <f t="shared" si="302"/>
        <v>1815813</v>
      </c>
      <c r="M4714" s="110">
        <f t="shared" si="303"/>
        <v>1.3842925234500673E-06</v>
      </c>
      <c r="N4714" s="33" t="s">
        <v>4892</v>
      </c>
      <c r="O4714" s="33">
        <f>+'Categorias-9 feb-Depurado'!Y4713</f>
        <v>380.68555614956443</v>
      </c>
      <c r="P4714" s="111">
        <f>+'Categorias-9 feb-Depurado'!AC4713</f>
        <v>44907</v>
      </c>
      <c r="Q4714" s="111">
        <f>+'Categorias-9 feb-Depurado'!AE4713</f>
        <v>44967</v>
      </c>
      <c r="R4714" s="112" t="str">
        <f>+'Categorias-9 feb-Depurado'!AB4713</f>
        <v>Comex</v>
      </c>
    </row>
    <row r="4715" spans="2:18" s="1" customFormat="1" ht="14.5" hidden="1">
      <c r="B4715" s="57" t="str">
        <f>+'Categorias-9 feb-Depurado'!B4714</f>
        <v>WESCARGO SAS</v>
      </c>
      <c r="C4715" s="30" t="s">
        <v>4900</v>
      </c>
      <c r="D4715" s="31">
        <v>5</v>
      </c>
      <c r="E4715" s="30" t="str">
        <f>+'Categorias-9 feb-Depurado'!E4714</f>
        <v>900293664-1</v>
      </c>
      <c r="F4715" s="30" t="str">
        <f>+'Categorias-9 feb-Depurado'!F4714</f>
        <v>CR 71 A 52 04</v>
      </c>
      <c r="G4715" s="30" t="str">
        <f>+'Categorias-9 feb-Depurado'!G4714</f>
        <v>BOGOTA</v>
      </c>
      <c r="H4715" s="30" t="str">
        <f>+'Categorias-9 feb-Depurado'!H4714</f>
        <v>WES-12118</v>
      </c>
      <c r="I4715" s="107">
        <f>+'Categorias-9 feb-Depurado'!R4714</f>
        <v>17978861</v>
      </c>
      <c r="J4715" s="108">
        <f t="shared" si="300"/>
        <v>0</v>
      </c>
      <c r="K4715" s="107">
        <f t="shared" si="301"/>
        <v>0</v>
      </c>
      <c r="L4715" s="109">
        <f t="shared" si="302"/>
        <v>17978861</v>
      </c>
      <c r="M4715" s="110">
        <f t="shared" si="303"/>
        <v>1.3706258773589571E-05</v>
      </c>
      <c r="N4715" s="33" t="s">
        <v>4892</v>
      </c>
      <c r="O4715" s="33">
        <f>+'Categorias-9 feb-Depurado'!Y4714</f>
        <v>3769.2717800350115</v>
      </c>
      <c r="P4715" s="111">
        <f>+'Categorias-9 feb-Depurado'!AC4714</f>
        <v>44907</v>
      </c>
      <c r="Q4715" s="111">
        <f>+'Categorias-9 feb-Depurado'!AE4714</f>
        <v>44967</v>
      </c>
      <c r="R4715" s="112" t="str">
        <f>+'Categorias-9 feb-Depurado'!AB4714</f>
        <v>Comex</v>
      </c>
    </row>
    <row r="4716" spans="2:18" s="1" customFormat="1" ht="14.5" hidden="1">
      <c r="B4716" s="57" t="str">
        <f>+'Categorias-9 feb-Depurado'!B4715</f>
        <v>WESCARGO SAS</v>
      </c>
      <c r="C4716" s="30" t="s">
        <v>4900</v>
      </c>
      <c r="D4716" s="31">
        <v>5</v>
      </c>
      <c r="E4716" s="30" t="str">
        <f>+'Categorias-9 feb-Depurado'!E4715</f>
        <v>900293664-1</v>
      </c>
      <c r="F4716" s="30" t="str">
        <f>+'Categorias-9 feb-Depurado'!F4715</f>
        <v>CR 71 A 52 04</v>
      </c>
      <c r="G4716" s="30" t="str">
        <f>+'Categorias-9 feb-Depurado'!G4715</f>
        <v>BOGOTA</v>
      </c>
      <c r="H4716" s="30" t="str">
        <f>+'Categorias-9 feb-Depurado'!H4715</f>
        <v>WES-12104</v>
      </c>
      <c r="I4716" s="107">
        <f>+'Categorias-9 feb-Depurado'!R4715</f>
        <v>3056824</v>
      </c>
      <c r="J4716" s="108">
        <f t="shared" si="300"/>
        <v>0</v>
      </c>
      <c r="K4716" s="107">
        <f t="shared" si="301"/>
        <v>0</v>
      </c>
      <c r="L4716" s="109">
        <f t="shared" si="302"/>
        <v>3056824</v>
      </c>
      <c r="M4716" s="110">
        <f t="shared" si="303"/>
        <v>2.3303823734617652E-06</v>
      </c>
      <c r="N4716" s="33" t="s">
        <v>4892</v>
      </c>
      <c r="O4716" s="33">
        <f>+'Categorias-9 feb-Depurado'!Y4715</f>
        <v>640.86375881841138</v>
      </c>
      <c r="P4716" s="111">
        <f>+'Categorias-9 feb-Depurado'!AC4715</f>
        <v>44907</v>
      </c>
      <c r="Q4716" s="111">
        <f>+'Categorias-9 feb-Depurado'!AE4715</f>
        <v>44967</v>
      </c>
      <c r="R4716" s="112" t="str">
        <f>+'Categorias-9 feb-Depurado'!AB4715</f>
        <v>Comex</v>
      </c>
    </row>
    <row r="4717" spans="2:18" s="1" customFormat="1" ht="14.5" hidden="1">
      <c r="B4717" s="57" t="str">
        <f>+'Categorias-9 feb-Depurado'!B4716</f>
        <v>WESCARGO SAS</v>
      </c>
      <c r="C4717" s="30" t="s">
        <v>4900</v>
      </c>
      <c r="D4717" s="31">
        <v>5</v>
      </c>
      <c r="E4717" s="30" t="str">
        <f>+'Categorias-9 feb-Depurado'!E4716</f>
        <v>900293664-1</v>
      </c>
      <c r="F4717" s="30" t="str">
        <f>+'Categorias-9 feb-Depurado'!F4716</f>
        <v>CR 71 A 52 04</v>
      </c>
      <c r="G4717" s="30" t="str">
        <f>+'Categorias-9 feb-Depurado'!G4716</f>
        <v>BOGOTA</v>
      </c>
      <c r="H4717" s="30" t="str">
        <f>+'Categorias-9 feb-Depurado'!H4716</f>
        <v>WES-12099</v>
      </c>
      <c r="I4717" s="107">
        <f>+'Categorias-9 feb-Depurado'!R4716</f>
        <v>5563392</v>
      </c>
      <c r="J4717" s="108">
        <f t="shared" si="300"/>
        <v>0</v>
      </c>
      <c r="K4717" s="107">
        <f t="shared" si="301"/>
        <v>0</v>
      </c>
      <c r="L4717" s="109">
        <f t="shared" si="302"/>
        <v>5563392</v>
      </c>
      <c r="M4717" s="110">
        <f t="shared" si="303"/>
        <v>4.2412748177383442E-06</v>
      </c>
      <c r="N4717" s="33" t="s">
        <v>4892</v>
      </c>
      <c r="O4717" s="33">
        <f>+'Categorias-9 feb-Depurado'!Y4716</f>
        <v>1166.3662379320103</v>
      </c>
      <c r="P4717" s="111">
        <f>+'Categorias-9 feb-Depurado'!AC4716</f>
        <v>44907</v>
      </c>
      <c r="Q4717" s="111">
        <f>+'Categorias-9 feb-Depurado'!AE4716</f>
        <v>44967</v>
      </c>
      <c r="R4717" s="112" t="str">
        <f>+'Categorias-9 feb-Depurado'!AB4716</f>
        <v>Comex</v>
      </c>
    </row>
    <row r="4718" spans="2:18" s="1" customFormat="1" ht="14.5" hidden="1">
      <c r="B4718" s="57" t="str">
        <f>+'Categorias-9 feb-Depurado'!B4717</f>
        <v>WESCARGO SAS</v>
      </c>
      <c r="C4718" s="30" t="s">
        <v>4900</v>
      </c>
      <c r="D4718" s="31">
        <v>5</v>
      </c>
      <c r="E4718" s="30" t="str">
        <f>+'Categorias-9 feb-Depurado'!E4717</f>
        <v>900293664-1</v>
      </c>
      <c r="F4718" s="30" t="str">
        <f>+'Categorias-9 feb-Depurado'!F4717</f>
        <v>CR 71 A 52 04</v>
      </c>
      <c r="G4718" s="30" t="str">
        <f>+'Categorias-9 feb-Depurado'!G4717</f>
        <v>BOGOTA</v>
      </c>
      <c r="H4718" s="30" t="str">
        <f>+'Categorias-9 feb-Depurado'!H4717</f>
        <v>WES-12108</v>
      </c>
      <c r="I4718" s="107">
        <f>+'Categorias-9 feb-Depurado'!R4717</f>
        <v>1520136</v>
      </c>
      <c r="J4718" s="108">
        <f t="shared" si="300"/>
        <v>0</v>
      </c>
      <c r="K4718" s="107">
        <f t="shared" si="301"/>
        <v>0</v>
      </c>
      <c r="L4718" s="109">
        <f t="shared" si="302"/>
        <v>1520136</v>
      </c>
      <c r="M4718" s="110">
        <f t="shared" si="303"/>
        <v>1.1588819440257843E-06</v>
      </c>
      <c r="N4718" s="33" t="s">
        <v>4892</v>
      </c>
      <c r="O4718" s="33">
        <f>+'Categorias-9 feb-Depurado'!Y4717</f>
        <v>318.6968143652316</v>
      </c>
      <c r="P4718" s="111">
        <f>+'Categorias-9 feb-Depurado'!AC4717</f>
        <v>44907</v>
      </c>
      <c r="Q4718" s="111">
        <f>+'Categorias-9 feb-Depurado'!AE4717</f>
        <v>44967</v>
      </c>
      <c r="R4718" s="112" t="str">
        <f>+'Categorias-9 feb-Depurado'!AB4717</f>
        <v>Comex</v>
      </c>
    </row>
    <row r="4719" spans="2:18" s="1" customFormat="1" ht="14.5" hidden="1">
      <c r="B4719" s="57" t="str">
        <f>+'Categorias-9 feb-Depurado'!B4718</f>
        <v>WESCARGO SAS</v>
      </c>
      <c r="C4719" s="30" t="s">
        <v>4900</v>
      </c>
      <c r="D4719" s="31">
        <v>5</v>
      </c>
      <c r="E4719" s="30" t="str">
        <f>+'Categorias-9 feb-Depurado'!E4718</f>
        <v>900293664-1</v>
      </c>
      <c r="F4719" s="30" t="str">
        <f>+'Categorias-9 feb-Depurado'!F4718</f>
        <v>CR 71 A 52 04</v>
      </c>
      <c r="G4719" s="30" t="str">
        <f>+'Categorias-9 feb-Depurado'!G4718</f>
        <v>BOGOTA</v>
      </c>
      <c r="H4719" s="30" t="str">
        <f>+'Categorias-9 feb-Depurado'!H4718</f>
        <v>WES-12111</v>
      </c>
      <c r="I4719" s="107">
        <f>+'Categorias-9 feb-Depurado'!R4718</f>
        <v>13212704</v>
      </c>
      <c r="J4719" s="108">
        <f t="shared" si="300"/>
        <v>0</v>
      </c>
      <c r="K4719" s="107">
        <f t="shared" si="301"/>
        <v>0</v>
      </c>
      <c r="L4719" s="109">
        <f t="shared" si="302"/>
        <v>13212704</v>
      </c>
      <c r="M4719" s="110">
        <f t="shared" si="303"/>
        <v>1.0072759343477988E-05</v>
      </c>
      <c r="N4719" s="33" t="s">
        <v>4892</v>
      </c>
      <c r="O4719" s="33">
        <f>+'Categorias-9 feb-Depurado'!Y4718</f>
        <v>2770.0460182186021</v>
      </c>
      <c r="P4719" s="111">
        <f>+'Categorias-9 feb-Depurado'!AC4718</f>
        <v>44907</v>
      </c>
      <c r="Q4719" s="111">
        <f>+'Categorias-9 feb-Depurado'!AE4718</f>
        <v>44967</v>
      </c>
      <c r="R4719" s="112" t="str">
        <f>+'Categorias-9 feb-Depurado'!AB4718</f>
        <v>Comex</v>
      </c>
    </row>
    <row r="4720" spans="2:18" s="1" customFormat="1" ht="14.5" hidden="1">
      <c r="B4720" s="57" t="str">
        <f>+'Categorias-9 feb-Depurado'!B4719</f>
        <v>WESCARGO SAS</v>
      </c>
      <c r="C4720" s="30" t="s">
        <v>4900</v>
      </c>
      <c r="D4720" s="31">
        <v>5</v>
      </c>
      <c r="E4720" s="30" t="str">
        <f>+'Categorias-9 feb-Depurado'!E4719</f>
        <v>900293664-1</v>
      </c>
      <c r="F4720" s="30" t="str">
        <f>+'Categorias-9 feb-Depurado'!F4719</f>
        <v>CR 71 A 52 04</v>
      </c>
      <c r="G4720" s="30" t="str">
        <f>+'Categorias-9 feb-Depurado'!G4719</f>
        <v>BOGOTA</v>
      </c>
      <c r="H4720" s="30" t="str">
        <f>+'Categorias-9 feb-Depurado'!H4719</f>
        <v>WES-12113</v>
      </c>
      <c r="I4720" s="107">
        <f>+'Categorias-9 feb-Depurado'!R4719</f>
        <v>14681476</v>
      </c>
      <c r="J4720" s="108">
        <f t="shared" si="300"/>
        <v>0</v>
      </c>
      <c r="K4720" s="107">
        <f t="shared" si="301"/>
        <v>0</v>
      </c>
      <c r="L4720" s="109">
        <f t="shared" si="302"/>
        <v>14681476</v>
      </c>
      <c r="M4720" s="110">
        <f t="shared" si="303"/>
        <v>1.1192483730434576E-05</v>
      </c>
      <c r="N4720" s="33" t="s">
        <v>4892</v>
      </c>
      <c r="O4720" s="33">
        <f>+'Categorias-9 feb-Depurado'!Y4719</f>
        <v>3077.9743597807055</v>
      </c>
      <c r="P4720" s="111">
        <f>+'Categorias-9 feb-Depurado'!AC4719</f>
        <v>44907</v>
      </c>
      <c r="Q4720" s="111">
        <f>+'Categorias-9 feb-Depurado'!AE4719</f>
        <v>44967</v>
      </c>
      <c r="R4720" s="112" t="str">
        <f>+'Categorias-9 feb-Depurado'!AB4719</f>
        <v>Comex</v>
      </c>
    </row>
    <row r="4721" spans="2:18" s="1" customFormat="1" ht="14.5" hidden="1">
      <c r="B4721" s="57" t="str">
        <f>+'Categorias-9 feb-Depurado'!B4720</f>
        <v>WESCARGO SAS</v>
      </c>
      <c r="C4721" s="30" t="s">
        <v>4900</v>
      </c>
      <c r="D4721" s="31">
        <v>5</v>
      </c>
      <c r="E4721" s="30" t="str">
        <f>+'Categorias-9 feb-Depurado'!E4720</f>
        <v>900293664-1</v>
      </c>
      <c r="F4721" s="30" t="str">
        <f>+'Categorias-9 feb-Depurado'!F4720</f>
        <v>CR 71 A 52 04</v>
      </c>
      <c r="G4721" s="30" t="str">
        <f>+'Categorias-9 feb-Depurado'!G4720</f>
        <v>BOGOTA</v>
      </c>
      <c r="H4721" s="30" t="str">
        <f>+'Categorias-9 feb-Depurado'!H4720</f>
        <v>WES-12098</v>
      </c>
      <c r="I4721" s="107">
        <f>+'Categorias-9 feb-Depurado'!R4720</f>
        <v>4773034</v>
      </c>
      <c r="J4721" s="108">
        <f t="shared" si="300"/>
        <v>0</v>
      </c>
      <c r="K4721" s="107">
        <f t="shared" si="301"/>
        <v>0</v>
      </c>
      <c r="L4721" s="109">
        <f t="shared" si="302"/>
        <v>4773034</v>
      </c>
      <c r="M4721" s="110">
        <f t="shared" si="303"/>
        <v>3.6387421394014518E-06</v>
      </c>
      <c r="N4721" s="33" t="s">
        <v>4892</v>
      </c>
      <c r="O4721" s="33">
        <f>+'Categorias-9 feb-Depurado'!Y4720</f>
        <v>1000.667526232481</v>
      </c>
      <c r="P4721" s="111">
        <f>+'Categorias-9 feb-Depurado'!AC4720</f>
        <v>44907</v>
      </c>
      <c r="Q4721" s="111">
        <f>+'Categorias-9 feb-Depurado'!AE4720</f>
        <v>44967</v>
      </c>
      <c r="R4721" s="112" t="str">
        <f>+'Categorias-9 feb-Depurado'!AB4720</f>
        <v>Comex</v>
      </c>
    </row>
    <row r="4722" spans="2:18" s="1" customFormat="1" ht="14.5" hidden="1">
      <c r="B4722" s="57" t="str">
        <f>+'Categorias-9 feb-Depurado'!B4721</f>
        <v>WESCARGO SAS</v>
      </c>
      <c r="C4722" s="30" t="s">
        <v>4900</v>
      </c>
      <c r="D4722" s="31">
        <v>5</v>
      </c>
      <c r="E4722" s="30" t="str">
        <f>+'Categorias-9 feb-Depurado'!E4721</f>
        <v>900293664-1</v>
      </c>
      <c r="F4722" s="30" t="str">
        <f>+'Categorias-9 feb-Depurado'!F4721</f>
        <v>CR 71 A 52 04</v>
      </c>
      <c r="G4722" s="30" t="str">
        <f>+'Categorias-9 feb-Depurado'!G4721</f>
        <v>BOGOTA</v>
      </c>
      <c r="H4722" s="30" t="str">
        <f>+'Categorias-9 feb-Depurado'!H4721</f>
        <v>WES-12102</v>
      </c>
      <c r="I4722" s="107">
        <f>+'Categorias-9 feb-Depurado'!R4721</f>
        <v>5511241</v>
      </c>
      <c r="J4722" s="108">
        <f t="shared" si="300"/>
        <v>0</v>
      </c>
      <c r="K4722" s="107">
        <f t="shared" si="301"/>
        <v>0</v>
      </c>
      <c r="L4722" s="109">
        <f t="shared" si="302"/>
        <v>5511241</v>
      </c>
      <c r="M4722" s="110">
        <f t="shared" si="303"/>
        <v>4.2015172879759489E-06</v>
      </c>
      <c r="N4722" s="33" t="s">
        <v>4892</v>
      </c>
      <c r="O4722" s="33">
        <f>+'Categorias-9 feb-Depurado'!Y4721</f>
        <v>1155.43277042255</v>
      </c>
      <c r="P4722" s="111">
        <f>+'Categorias-9 feb-Depurado'!AC4721</f>
        <v>44907</v>
      </c>
      <c r="Q4722" s="111">
        <f>+'Categorias-9 feb-Depurado'!AE4721</f>
        <v>44967</v>
      </c>
      <c r="R4722" s="112" t="str">
        <f>+'Categorias-9 feb-Depurado'!AB4721</f>
        <v>Comex</v>
      </c>
    </row>
    <row r="4723" spans="2:18" s="1" customFormat="1" ht="14.5" hidden="1">
      <c r="B4723" s="57" t="str">
        <f>+'Categorias-9 feb-Depurado'!B4722</f>
        <v>WESCARGO SAS</v>
      </c>
      <c r="C4723" s="30" t="s">
        <v>4900</v>
      </c>
      <c r="D4723" s="31">
        <v>5</v>
      </c>
      <c r="E4723" s="30" t="str">
        <f>+'Categorias-9 feb-Depurado'!E4722</f>
        <v>900293664-1</v>
      </c>
      <c r="F4723" s="30" t="str">
        <f>+'Categorias-9 feb-Depurado'!F4722</f>
        <v>CR 71 A 52 04</v>
      </c>
      <c r="G4723" s="30" t="str">
        <f>+'Categorias-9 feb-Depurado'!G4722</f>
        <v>BOGOTA</v>
      </c>
      <c r="H4723" s="30" t="str">
        <f>+'Categorias-9 feb-Depurado'!H4722</f>
        <v>WES-12106</v>
      </c>
      <c r="I4723" s="107">
        <f>+'Categorias-9 feb-Depurado'!R4722</f>
        <v>5095250</v>
      </c>
      <c r="J4723" s="108">
        <f t="shared" si="300"/>
        <v>0</v>
      </c>
      <c r="K4723" s="107">
        <f t="shared" si="301"/>
        <v>0</v>
      </c>
      <c r="L4723" s="109">
        <f t="shared" si="302"/>
        <v>5095250</v>
      </c>
      <c r="M4723" s="110">
        <f t="shared" si="303"/>
        <v>3.8843848348419993E-06</v>
      </c>
      <c r="N4723" s="33" t="s">
        <v>4892</v>
      </c>
      <c r="O4723" s="33">
        <f>+'Categorias-9 feb-Depurado'!Y4722</f>
        <v>1068.2201746386154</v>
      </c>
      <c r="P4723" s="111">
        <f>+'Categorias-9 feb-Depurado'!AC4722</f>
        <v>44907</v>
      </c>
      <c r="Q4723" s="111">
        <f>+'Categorias-9 feb-Depurado'!AE4722</f>
        <v>44967</v>
      </c>
      <c r="R4723" s="112" t="str">
        <f>+'Categorias-9 feb-Depurado'!AB4722</f>
        <v>Comex</v>
      </c>
    </row>
    <row r="4724" spans="2:18" s="1" customFormat="1" ht="14.5" hidden="1">
      <c r="B4724" s="57" t="str">
        <f>+'Categorias-9 feb-Depurado'!B4723</f>
        <v>WESCARGO SAS</v>
      </c>
      <c r="C4724" s="30" t="s">
        <v>4900</v>
      </c>
      <c r="D4724" s="31">
        <v>5</v>
      </c>
      <c r="E4724" s="30" t="str">
        <f>+'Categorias-9 feb-Depurado'!E4723</f>
        <v>900293664-1</v>
      </c>
      <c r="F4724" s="30" t="str">
        <f>+'Categorias-9 feb-Depurado'!F4723</f>
        <v>CR 71 A 52 04</v>
      </c>
      <c r="G4724" s="30" t="str">
        <f>+'Categorias-9 feb-Depurado'!G4723</f>
        <v>BOGOTA</v>
      </c>
      <c r="H4724" s="30" t="str">
        <f>+'Categorias-9 feb-Depurado'!H4723</f>
        <v>WES-12122</v>
      </c>
      <c r="I4724" s="107">
        <f>+'Categorias-9 feb-Depurado'!R4723</f>
        <v>18881155</v>
      </c>
      <c r="J4724" s="108">
        <f t="shared" si="300"/>
        <v>0</v>
      </c>
      <c r="K4724" s="107">
        <f t="shared" si="301"/>
        <v>0</v>
      </c>
      <c r="L4724" s="109">
        <f t="shared" si="302"/>
        <v>18881155</v>
      </c>
      <c r="M4724" s="110">
        <f t="shared" si="303"/>
        <v>1.4394126322810693E-05</v>
      </c>
      <c r="N4724" s="33" t="s">
        <v>4892</v>
      </c>
      <c r="O4724" s="33">
        <f>+'Categorias-9 feb-Depurado'!Y4723</f>
        <v>3958.4378963699064</v>
      </c>
      <c r="P4724" s="111">
        <f>+'Categorias-9 feb-Depurado'!AC4723</f>
        <v>44907</v>
      </c>
      <c r="Q4724" s="111">
        <f>+'Categorias-9 feb-Depurado'!AE4723</f>
        <v>44967</v>
      </c>
      <c r="R4724" s="112" t="str">
        <f>+'Categorias-9 feb-Depurado'!AB4723</f>
        <v>Comex</v>
      </c>
    </row>
    <row r="4725" spans="2:18" s="1" customFormat="1" ht="14.5" hidden="1">
      <c r="B4725" s="57" t="str">
        <f>+'Categorias-9 feb-Depurado'!B4724</f>
        <v>WESCARGO SAS</v>
      </c>
      <c r="C4725" s="30" t="s">
        <v>4900</v>
      </c>
      <c r="D4725" s="31">
        <v>5</v>
      </c>
      <c r="E4725" s="30" t="str">
        <f>+'Categorias-9 feb-Depurado'!E4724</f>
        <v>900293664-1</v>
      </c>
      <c r="F4725" s="30" t="str">
        <f>+'Categorias-9 feb-Depurado'!F4724</f>
        <v>CR 71 A 52 04</v>
      </c>
      <c r="G4725" s="30" t="str">
        <f>+'Categorias-9 feb-Depurado'!G4724</f>
        <v>BOGOTA</v>
      </c>
      <c r="H4725" s="30" t="str">
        <f>+'Categorias-9 feb-Depurado'!H4724</f>
        <v>WES-12125</v>
      </c>
      <c r="I4725" s="107">
        <f>+'Categorias-9 feb-Depurado'!R4724</f>
        <v>6522306</v>
      </c>
      <c r="J4725" s="108">
        <f t="shared" si="300"/>
        <v>0</v>
      </c>
      <c r="K4725" s="107">
        <f t="shared" si="301"/>
        <v>0</v>
      </c>
      <c r="L4725" s="109">
        <f t="shared" si="302"/>
        <v>6522306</v>
      </c>
      <c r="M4725" s="110">
        <f t="shared" si="303"/>
        <v>4.9723068572884507E-06</v>
      </c>
      <c r="N4725" s="33" t="s">
        <v>4892</v>
      </c>
      <c r="O4725" s="33">
        <f>+'Categorias-9 feb-Depurado'!Y4724</f>
        <v>1367.4027485141041</v>
      </c>
      <c r="P4725" s="111">
        <f>+'Categorias-9 feb-Depurado'!AC4724</f>
        <v>44907</v>
      </c>
      <c r="Q4725" s="111">
        <f>+'Categorias-9 feb-Depurado'!AE4724</f>
        <v>44967</v>
      </c>
      <c r="R4725" s="112" t="str">
        <f>+'Categorias-9 feb-Depurado'!AB4724</f>
        <v>Comex</v>
      </c>
    </row>
    <row r="4726" spans="2:18" s="1" customFormat="1" ht="14.5" hidden="1">
      <c r="B4726" s="57" t="str">
        <f>+'Categorias-9 feb-Depurado'!B4725</f>
        <v>WESCARGO SAS</v>
      </c>
      <c r="C4726" s="30" t="s">
        <v>4900</v>
      </c>
      <c r="D4726" s="31">
        <v>5</v>
      </c>
      <c r="E4726" s="30" t="str">
        <f>+'Categorias-9 feb-Depurado'!E4725</f>
        <v>900293664-1</v>
      </c>
      <c r="F4726" s="30" t="str">
        <f>+'Categorias-9 feb-Depurado'!F4725</f>
        <v>CR 71 A 52 04</v>
      </c>
      <c r="G4726" s="30" t="str">
        <f>+'Categorias-9 feb-Depurado'!G4725</f>
        <v>BOGOTA</v>
      </c>
      <c r="H4726" s="30" t="str">
        <f>+'Categorias-9 feb-Depurado'!H4725</f>
        <v>WES-12109</v>
      </c>
      <c r="I4726" s="107">
        <f>+'Categorias-9 feb-Depurado'!R4725</f>
        <v>2770026</v>
      </c>
      <c r="J4726" s="108">
        <f t="shared" si="300"/>
        <v>0</v>
      </c>
      <c r="K4726" s="107">
        <f t="shared" si="301"/>
        <v>0</v>
      </c>
      <c r="L4726" s="109">
        <f t="shared" si="302"/>
        <v>2770026</v>
      </c>
      <c r="M4726" s="110">
        <f t="shared" si="303"/>
        <v>2.1117407362775219E-06</v>
      </c>
      <c r="N4726" s="33" t="s">
        <v>4892</v>
      </c>
      <c r="O4726" s="33">
        <f>+'Categorias-9 feb-Depurado'!Y4725</f>
        <v>580.73650114783482</v>
      </c>
      <c r="P4726" s="111">
        <f>+'Categorias-9 feb-Depurado'!AC4725</f>
        <v>44907</v>
      </c>
      <c r="Q4726" s="111">
        <f>+'Categorias-9 feb-Depurado'!AE4725</f>
        <v>44967</v>
      </c>
      <c r="R4726" s="112" t="str">
        <f>+'Categorias-9 feb-Depurado'!AB4725</f>
        <v>Comex</v>
      </c>
    </row>
    <row r="4727" spans="2:18" s="1" customFormat="1" ht="14.5" hidden="1">
      <c r="B4727" s="57" t="str">
        <f>+'Categorias-9 feb-Depurado'!B4726</f>
        <v>WESCARGO SAS</v>
      </c>
      <c r="C4727" s="30" t="s">
        <v>4900</v>
      </c>
      <c r="D4727" s="31">
        <v>5</v>
      </c>
      <c r="E4727" s="30" t="str">
        <f>+'Categorias-9 feb-Depurado'!E4726</f>
        <v>900293664-1</v>
      </c>
      <c r="F4727" s="30" t="str">
        <f>+'Categorias-9 feb-Depurado'!F4726</f>
        <v>CR 71 A 52 04</v>
      </c>
      <c r="G4727" s="30" t="str">
        <f>+'Categorias-9 feb-Depurado'!G4726</f>
        <v>BOGOTA</v>
      </c>
      <c r="H4727" s="30" t="str">
        <f>+'Categorias-9 feb-Depurado'!H4726</f>
        <v>WES-12166</v>
      </c>
      <c r="I4727" s="107">
        <f>+'Categorias-9 feb-Depurado'!R4726</f>
        <v>4612667</v>
      </c>
      <c r="J4727" s="108">
        <f t="shared" si="300"/>
        <v>0</v>
      </c>
      <c r="K4727" s="107">
        <f t="shared" si="301"/>
        <v>0</v>
      </c>
      <c r="L4727" s="109">
        <f t="shared" si="302"/>
        <v>4612667</v>
      </c>
      <c r="M4727" s="110">
        <f t="shared" si="303"/>
        <v>3.5164856960848125E-06</v>
      </c>
      <c r="N4727" s="33" t="s">
        <v>4892</v>
      </c>
      <c r="O4727" s="33">
        <f>+'Categorias-9 feb-Depurado'!Y4726</f>
        <v>967.04655282660872</v>
      </c>
      <c r="P4727" s="111">
        <f>+'Categorias-9 feb-Depurado'!AC4726</f>
        <v>44908</v>
      </c>
      <c r="Q4727" s="111">
        <f>+'Categorias-9 feb-Depurado'!AE4726</f>
        <v>44968</v>
      </c>
      <c r="R4727" s="112" t="str">
        <f>+'Categorias-9 feb-Depurado'!AB4726</f>
        <v>Comex</v>
      </c>
    </row>
    <row r="4728" spans="2:18" s="1" customFormat="1" ht="14.5" hidden="1">
      <c r="B4728" s="57" t="str">
        <f>+'Categorias-9 feb-Depurado'!B4727</f>
        <v>WESCARGO SAS</v>
      </c>
      <c r="C4728" s="30" t="s">
        <v>4900</v>
      </c>
      <c r="D4728" s="31">
        <v>5</v>
      </c>
      <c r="E4728" s="30" t="str">
        <f>+'Categorias-9 feb-Depurado'!E4727</f>
        <v>900293664-1</v>
      </c>
      <c r="F4728" s="30" t="str">
        <f>+'Categorias-9 feb-Depurado'!F4727</f>
        <v>CR 71 A 52 04</v>
      </c>
      <c r="G4728" s="30" t="str">
        <f>+'Categorias-9 feb-Depurado'!G4727</f>
        <v>BOGOTA</v>
      </c>
      <c r="H4728" s="30" t="str">
        <f>+'Categorias-9 feb-Depurado'!H4727</f>
        <v>WES-12170</v>
      </c>
      <c r="I4728" s="107">
        <f>+'Categorias-9 feb-Depurado'!R4727</f>
        <v>22040867</v>
      </c>
      <c r="J4728" s="108">
        <f t="shared" si="300"/>
        <v>0</v>
      </c>
      <c r="K4728" s="107">
        <f t="shared" si="301"/>
        <v>0</v>
      </c>
      <c r="L4728" s="109">
        <f t="shared" si="302"/>
        <v>22040867</v>
      </c>
      <c r="M4728" s="110">
        <f t="shared" si="303"/>
        <v>1.6802945787070205E-05</v>
      </c>
      <c r="N4728" s="33" t="s">
        <v>4892</v>
      </c>
      <c r="O4728" s="33">
        <f>+'Categorias-9 feb-Depurado'!Y4727</f>
        <v>4620.8721448263568</v>
      </c>
      <c r="P4728" s="111">
        <f>+'Categorias-9 feb-Depurado'!AC4727</f>
        <v>44909</v>
      </c>
      <c r="Q4728" s="111">
        <f>+'Categorias-9 feb-Depurado'!AE4727</f>
        <v>44969</v>
      </c>
      <c r="R4728" s="112" t="str">
        <f>+'Categorias-9 feb-Depurado'!AB4727</f>
        <v>Comex</v>
      </c>
    </row>
    <row r="4729" spans="2:18" s="1" customFormat="1" ht="14.5" hidden="1">
      <c r="B4729" s="57" t="str">
        <f>+'Categorias-9 feb-Depurado'!B4728</f>
        <v>WESCARGO SAS</v>
      </c>
      <c r="C4729" s="30" t="s">
        <v>4900</v>
      </c>
      <c r="D4729" s="31">
        <v>5</v>
      </c>
      <c r="E4729" s="30" t="str">
        <f>+'Categorias-9 feb-Depurado'!E4728</f>
        <v>900293664-1</v>
      </c>
      <c r="F4729" s="30" t="str">
        <f>+'Categorias-9 feb-Depurado'!F4728</f>
        <v>CR 71 A 52 04</v>
      </c>
      <c r="G4729" s="30" t="str">
        <f>+'Categorias-9 feb-Depurado'!G4728</f>
        <v>BOGOTA</v>
      </c>
      <c r="H4729" s="30" t="str">
        <f>+'Categorias-9 feb-Depurado'!H4728</f>
        <v>WES-12169</v>
      </c>
      <c r="I4729" s="107">
        <f>+'Categorias-9 feb-Depurado'!R4728</f>
        <v>21678929</v>
      </c>
      <c r="J4729" s="108">
        <f t="shared" si="300"/>
        <v>0</v>
      </c>
      <c r="K4729" s="107">
        <f t="shared" si="301"/>
        <v>0</v>
      </c>
      <c r="L4729" s="109">
        <f t="shared" si="302"/>
        <v>21678929</v>
      </c>
      <c r="M4729" s="110">
        <f t="shared" si="303"/>
        <v>1.6527020861236725E-05</v>
      </c>
      <c r="N4729" s="33" t="s">
        <v>4892</v>
      </c>
      <c r="O4729" s="33">
        <f>+'Categorias-9 feb-Depurado'!Y4728</f>
        <v>4544.9917712297029</v>
      </c>
      <c r="P4729" s="111">
        <f>+'Categorias-9 feb-Depurado'!AC4728</f>
        <v>44909</v>
      </c>
      <c r="Q4729" s="111">
        <f>+'Categorias-9 feb-Depurado'!AE4728</f>
        <v>44969</v>
      </c>
      <c r="R4729" s="112" t="str">
        <f>+'Categorias-9 feb-Depurado'!AB4728</f>
        <v>Comex</v>
      </c>
    </row>
    <row r="4730" spans="2:18" s="1" customFormat="1" ht="14.5" hidden="1">
      <c r="B4730" s="57" t="str">
        <f>+'Categorias-9 feb-Depurado'!B4729</f>
        <v>WESCARGO SAS</v>
      </c>
      <c r="C4730" s="30" t="s">
        <v>4900</v>
      </c>
      <c r="D4730" s="31">
        <v>5</v>
      </c>
      <c r="E4730" s="30" t="str">
        <f>+'Categorias-9 feb-Depurado'!E4729</f>
        <v>900293664-1</v>
      </c>
      <c r="F4730" s="30" t="str">
        <f>+'Categorias-9 feb-Depurado'!F4729</f>
        <v>CR 71 A 52 04</v>
      </c>
      <c r="G4730" s="30" t="str">
        <f>+'Categorias-9 feb-Depurado'!G4729</f>
        <v>BOGOTA</v>
      </c>
      <c r="H4730" s="30" t="str">
        <f>+'Categorias-9 feb-Depurado'!H4729</f>
        <v>WES-12171</v>
      </c>
      <c r="I4730" s="107">
        <f>+'Categorias-9 feb-Depurado'!R4729</f>
        <v>4089986</v>
      </c>
      <c r="J4730" s="108">
        <f t="shared" si="300"/>
        <v>0</v>
      </c>
      <c r="K4730" s="107">
        <f t="shared" si="301"/>
        <v>0</v>
      </c>
      <c r="L4730" s="109">
        <f t="shared" si="302"/>
        <v>4089986</v>
      </c>
      <c r="M4730" s="110">
        <f t="shared" si="303"/>
        <v>3.1180176817852094E-06</v>
      </c>
      <c r="N4730" s="33" t="s">
        <v>4892</v>
      </c>
      <c r="O4730" s="33">
        <f>+'Categorias-9 feb-Depurado'!Y4729</f>
        <v>857.46637734939247</v>
      </c>
      <c r="P4730" s="111">
        <f>+'Categorias-9 feb-Depurado'!AC4729</f>
        <v>44909</v>
      </c>
      <c r="Q4730" s="111">
        <f>+'Categorias-9 feb-Depurado'!AE4729</f>
        <v>44969</v>
      </c>
      <c r="R4730" s="112" t="str">
        <f>+'Categorias-9 feb-Depurado'!AB4729</f>
        <v>Comex</v>
      </c>
    </row>
    <row r="4731" spans="2:18" s="1" customFormat="1" ht="14.5" hidden="1">
      <c r="B4731" s="57" t="str">
        <f>+'Categorias-9 feb-Depurado'!B4730</f>
        <v>WESCARGO SAS</v>
      </c>
      <c r="C4731" s="30" t="s">
        <v>4900</v>
      </c>
      <c r="D4731" s="31">
        <v>5</v>
      </c>
      <c r="E4731" s="30" t="str">
        <f>+'Categorias-9 feb-Depurado'!E4730</f>
        <v>900293664-1</v>
      </c>
      <c r="F4731" s="30" t="str">
        <f>+'Categorias-9 feb-Depurado'!F4730</f>
        <v>CR 71 A 52 04</v>
      </c>
      <c r="G4731" s="30" t="str">
        <f>+'Categorias-9 feb-Depurado'!G4730</f>
        <v>BOGOTA</v>
      </c>
      <c r="H4731" s="30" t="str">
        <f>+'Categorias-9 feb-Depurado'!H4730</f>
        <v>WES-12168</v>
      </c>
      <c r="I4731" s="107">
        <f>+'Categorias-9 feb-Depurado'!R4730</f>
        <v>32841519</v>
      </c>
      <c r="J4731" s="108">
        <f t="shared" si="300"/>
        <v>0</v>
      </c>
      <c r="K4731" s="107">
        <f t="shared" si="301"/>
        <v>0</v>
      </c>
      <c r="L4731" s="109">
        <f t="shared" si="302"/>
        <v>32841519</v>
      </c>
      <c r="M4731" s="110">
        <f t="shared" si="303"/>
        <v>2.5036867348368653E-05</v>
      </c>
      <c r="N4731" s="33" t="s">
        <v>4892</v>
      </c>
      <c r="O4731" s="33">
        <f>+'Categorias-9 feb-Depurado'!Y4730</f>
        <v>6885.2309821063554</v>
      </c>
      <c r="P4731" s="111">
        <f>+'Categorias-9 feb-Depurado'!AC4730</f>
        <v>44909</v>
      </c>
      <c r="Q4731" s="111">
        <f>+'Categorias-9 feb-Depurado'!AE4730</f>
        <v>44969</v>
      </c>
      <c r="R4731" s="112" t="str">
        <f>+'Categorias-9 feb-Depurado'!AB4730</f>
        <v>Comex</v>
      </c>
    </row>
    <row r="4732" spans="2:18" s="1" customFormat="1" ht="14.5" hidden="1">
      <c r="B4732" s="57" t="str">
        <f>+'Categorias-9 feb-Depurado'!B4731</f>
        <v>WESCARGO SAS</v>
      </c>
      <c r="C4732" s="30" t="s">
        <v>4900</v>
      </c>
      <c r="D4732" s="31">
        <v>5</v>
      </c>
      <c r="E4732" s="30" t="str">
        <f>+'Categorias-9 feb-Depurado'!E4731</f>
        <v>900293664-1</v>
      </c>
      <c r="F4732" s="30" t="str">
        <f>+'Categorias-9 feb-Depurado'!F4731</f>
        <v>CR 71 A 52 04</v>
      </c>
      <c r="G4732" s="30" t="str">
        <f>+'Categorias-9 feb-Depurado'!G4731</f>
        <v>BOGOTA</v>
      </c>
      <c r="H4732" s="30" t="str">
        <f>+'Categorias-9 feb-Depurado'!H4731</f>
        <v>WES-12167</v>
      </c>
      <c r="I4732" s="107">
        <f>+'Categorias-9 feb-Depurado'!R4731</f>
        <v>4466137</v>
      </c>
      <c r="J4732" s="108">
        <f t="shared" si="300"/>
        <v>0</v>
      </c>
      <c r="K4732" s="107">
        <f t="shared" si="301"/>
        <v>0</v>
      </c>
      <c r="L4732" s="109">
        <f t="shared" si="302"/>
        <v>4466137</v>
      </c>
      <c r="M4732" s="110">
        <f t="shared" si="303"/>
        <v>3.4047779467399521E-06</v>
      </c>
      <c r="N4732" s="33" t="s">
        <v>4892</v>
      </c>
      <c r="O4732" s="33">
        <f>+'Categorias-9 feb-Depurado'!Y4731</f>
        <v>936.32650921936738</v>
      </c>
      <c r="P4732" s="111">
        <f>+'Categorias-9 feb-Depurado'!AC4731</f>
        <v>44909</v>
      </c>
      <c r="Q4732" s="111">
        <f>+'Categorias-9 feb-Depurado'!AE4731</f>
        <v>44969</v>
      </c>
      <c r="R4732" s="112" t="str">
        <f>+'Categorias-9 feb-Depurado'!AB4731</f>
        <v>Comex</v>
      </c>
    </row>
    <row r="4733" spans="2:18" s="1" customFormat="1" ht="14.5" hidden="1">
      <c r="B4733" s="57" t="str">
        <f>+'Categorias-9 feb-Depurado'!B4732</f>
        <v>WESCARGO SAS</v>
      </c>
      <c r="C4733" s="30" t="s">
        <v>4900</v>
      </c>
      <c r="D4733" s="31">
        <v>5</v>
      </c>
      <c r="E4733" s="30" t="str">
        <f>+'Categorias-9 feb-Depurado'!E4732</f>
        <v>900293664-1</v>
      </c>
      <c r="F4733" s="30" t="str">
        <f>+'Categorias-9 feb-Depurado'!F4732</f>
        <v>CR 71 A 52 04</v>
      </c>
      <c r="G4733" s="30" t="str">
        <f>+'Categorias-9 feb-Depurado'!G4732</f>
        <v>BOGOTA</v>
      </c>
      <c r="H4733" s="30" t="str">
        <f>+'Categorias-9 feb-Depurado'!H4732</f>
        <v>WES-12172</v>
      </c>
      <c r="I4733" s="107">
        <f>+'Categorias-9 feb-Depurado'!R4732</f>
        <v>2119841</v>
      </c>
      <c r="J4733" s="108">
        <f t="shared" si="300"/>
        <v>0</v>
      </c>
      <c r="K4733" s="107">
        <f t="shared" si="301"/>
        <v>0</v>
      </c>
      <c r="L4733" s="109">
        <f t="shared" si="302"/>
        <v>2119841</v>
      </c>
      <c r="M4733" s="110">
        <f t="shared" si="303"/>
        <v>1.6160695221385209E-06</v>
      </c>
      <c r="N4733" s="33" t="s">
        <v>4892</v>
      </c>
      <c r="O4733" s="33">
        <f>+'Categorias-9 feb-Depurado'!Y4732</f>
        <v>444.42508674276968</v>
      </c>
      <c r="P4733" s="111">
        <f>+'Categorias-9 feb-Depurado'!AC4732</f>
        <v>44909</v>
      </c>
      <c r="Q4733" s="111">
        <f>+'Categorias-9 feb-Depurado'!AE4732</f>
        <v>44969</v>
      </c>
      <c r="R4733" s="112" t="str">
        <f>+'Categorias-9 feb-Depurado'!AB4732</f>
        <v>Comex</v>
      </c>
    </row>
    <row r="4734" spans="2:18" s="1" customFormat="1" ht="14.5" hidden="1">
      <c r="B4734" s="57" t="str">
        <f>+'Categorias-9 feb-Depurado'!B4733</f>
        <v>WESCARGO SAS</v>
      </c>
      <c r="C4734" s="30" t="s">
        <v>4900</v>
      </c>
      <c r="D4734" s="31">
        <v>5</v>
      </c>
      <c r="E4734" s="30" t="str">
        <f>+'Categorias-9 feb-Depurado'!E4733</f>
        <v>900293664-1</v>
      </c>
      <c r="F4734" s="30" t="str">
        <f>+'Categorias-9 feb-Depurado'!F4733</f>
        <v>CR 71 A 52 04</v>
      </c>
      <c r="G4734" s="30" t="str">
        <f>+'Categorias-9 feb-Depurado'!G4733</f>
        <v>BOGOTA</v>
      </c>
      <c r="H4734" s="30" t="str">
        <f>+'Categorias-9 feb-Depurado'!H4733</f>
        <v>WES-12173</v>
      </c>
      <c r="I4734" s="107">
        <f>+'Categorias-9 feb-Depurado'!R4733</f>
        <v>2000000</v>
      </c>
      <c r="J4734" s="108">
        <f t="shared" si="300"/>
        <v>0</v>
      </c>
      <c r="K4734" s="107">
        <f t="shared" si="301"/>
        <v>0</v>
      </c>
      <c r="L4734" s="109">
        <f t="shared" si="302"/>
        <v>2000000</v>
      </c>
      <c r="M4734" s="110">
        <f t="shared" si="303"/>
        <v>1.52470824192807E-06</v>
      </c>
      <c r="N4734" s="33" t="s">
        <v>4892</v>
      </c>
      <c r="O4734" s="33">
        <f>+'Categorias-9 feb-Depurado'!Y4733</f>
        <v>419.30039728712637</v>
      </c>
      <c r="P4734" s="111">
        <f>+'Categorias-9 feb-Depurado'!AC4733</f>
        <v>44909</v>
      </c>
      <c r="Q4734" s="111">
        <f>+'Categorias-9 feb-Depurado'!AE4733</f>
        <v>44969</v>
      </c>
      <c r="R4734" s="112" t="str">
        <f>+'Categorias-9 feb-Depurado'!AB4733</f>
        <v>Comex</v>
      </c>
    </row>
    <row r="4735" spans="2:18" s="1" customFormat="1" ht="14.5" hidden="1">
      <c r="B4735" s="57" t="str">
        <f>+'Categorias-9 feb-Depurado'!B4734</f>
        <v>WESCARGO SAS</v>
      </c>
      <c r="C4735" s="30" t="s">
        <v>4900</v>
      </c>
      <c r="D4735" s="31">
        <v>5</v>
      </c>
      <c r="E4735" s="30" t="str">
        <f>+'Categorias-9 feb-Depurado'!E4734</f>
        <v>900293664-1</v>
      </c>
      <c r="F4735" s="30" t="str">
        <f>+'Categorias-9 feb-Depurado'!F4734</f>
        <v>CR 71 A 52 04</v>
      </c>
      <c r="G4735" s="30" t="str">
        <f>+'Categorias-9 feb-Depurado'!G4734</f>
        <v>BOGOTA</v>
      </c>
      <c r="H4735" s="30" t="str">
        <f>+'Categorias-9 feb-Depurado'!H4734</f>
        <v>WES-12182</v>
      </c>
      <c r="I4735" s="107">
        <f>+'Categorias-9 feb-Depurado'!R4734</f>
        <v>3012888</v>
      </c>
      <c r="J4735" s="108">
        <f t="shared" si="300"/>
        <v>0</v>
      </c>
      <c r="K4735" s="107">
        <f t="shared" si="301"/>
        <v>0</v>
      </c>
      <c r="L4735" s="109">
        <f t="shared" si="302"/>
        <v>3012888</v>
      </c>
      <c r="M4735" s="110">
        <f t="shared" si="303"/>
        <v>2.2968875828030893E-06</v>
      </c>
      <c r="N4735" s="33" t="s">
        <v>4892</v>
      </c>
      <c r="O4735" s="33">
        <f>+'Categorias-9 feb-Depurado'!Y4734</f>
        <v>631.65256769080781</v>
      </c>
      <c r="P4735" s="111">
        <f>+'Categorias-9 feb-Depurado'!AC4734</f>
        <v>44910</v>
      </c>
      <c r="Q4735" s="111">
        <f>+'Categorias-9 feb-Depurado'!AE4734</f>
        <v>44970</v>
      </c>
      <c r="R4735" s="112" t="str">
        <f>+'Categorias-9 feb-Depurado'!AB4734</f>
        <v>Comex</v>
      </c>
    </row>
    <row r="4736" spans="2:18" s="1" customFormat="1" ht="14.5" hidden="1">
      <c r="B4736" s="57" t="str">
        <f>+'Categorias-9 feb-Depurado'!B4735</f>
        <v>WESCARGO SAS</v>
      </c>
      <c r="C4736" s="30" t="s">
        <v>4900</v>
      </c>
      <c r="D4736" s="31">
        <v>5</v>
      </c>
      <c r="E4736" s="30" t="str">
        <f>+'Categorias-9 feb-Depurado'!E4735</f>
        <v>900293664-1</v>
      </c>
      <c r="F4736" s="30" t="str">
        <f>+'Categorias-9 feb-Depurado'!F4735</f>
        <v>CR 71 A 52 04</v>
      </c>
      <c r="G4736" s="30" t="str">
        <f>+'Categorias-9 feb-Depurado'!G4735</f>
        <v>BOGOTA</v>
      </c>
      <c r="H4736" s="30" t="str">
        <f>+'Categorias-9 feb-Depurado'!H4735</f>
        <v>WES-12184</v>
      </c>
      <c r="I4736" s="107">
        <f>+'Categorias-9 feb-Depurado'!R4735</f>
        <v>14577249</v>
      </c>
      <c r="J4736" s="108">
        <f t="shared" si="300"/>
        <v>0</v>
      </c>
      <c r="K4736" s="107">
        <f t="shared" si="301"/>
        <v>0</v>
      </c>
      <c r="L4736" s="109">
        <f t="shared" si="302"/>
        <v>14577249</v>
      </c>
      <c r="M4736" s="110">
        <f t="shared" si="303"/>
        <v>1.1113025847468858E-05</v>
      </c>
      <c r="N4736" s="33" t="s">
        <v>4892</v>
      </c>
      <c r="O4736" s="33">
        <f>+'Categorias-9 feb-Depurado'!Y4735</f>
        <v>3056.1231485266831</v>
      </c>
      <c r="P4736" s="111">
        <f>+'Categorias-9 feb-Depurado'!AC4735</f>
        <v>44910</v>
      </c>
      <c r="Q4736" s="111">
        <f>+'Categorias-9 feb-Depurado'!AE4735</f>
        <v>44970</v>
      </c>
      <c r="R4736" s="112" t="str">
        <f>+'Categorias-9 feb-Depurado'!AB4735</f>
        <v>Comex</v>
      </c>
    </row>
    <row r="4737" spans="2:18" s="1" customFormat="1" ht="14.5" hidden="1">
      <c r="B4737" s="57" t="str">
        <f>+'Categorias-9 feb-Depurado'!B4736</f>
        <v>WESCARGO SAS</v>
      </c>
      <c r="C4737" s="30" t="s">
        <v>4900</v>
      </c>
      <c r="D4737" s="31">
        <v>5</v>
      </c>
      <c r="E4737" s="30" t="str">
        <f>+'Categorias-9 feb-Depurado'!E4736</f>
        <v>900293664-1</v>
      </c>
      <c r="F4737" s="30" t="str">
        <f>+'Categorias-9 feb-Depurado'!F4736</f>
        <v>CR 71 A 52 04</v>
      </c>
      <c r="G4737" s="30" t="str">
        <f>+'Categorias-9 feb-Depurado'!G4736</f>
        <v>BOGOTA</v>
      </c>
      <c r="H4737" s="30" t="str">
        <f>+'Categorias-9 feb-Depurado'!H4736</f>
        <v>WES-12186</v>
      </c>
      <c r="I4737" s="107">
        <f>+'Categorias-9 feb-Depurado'!R4736</f>
        <v>82588937</v>
      </c>
      <c r="J4737" s="108">
        <f t="shared" si="300"/>
        <v>0</v>
      </c>
      <c r="K4737" s="107">
        <f t="shared" si="301"/>
        <v>0</v>
      </c>
      <c r="L4737" s="109">
        <f t="shared" si="302"/>
        <v>82588937</v>
      </c>
      <c r="M4737" s="110">
        <f t="shared" si="303"/>
        <v>6.2962016467989066E-05</v>
      </c>
      <c r="N4737" s="33" t="s">
        <v>4892</v>
      </c>
      <c r="O4737" s="33">
        <f>+'Categorias-9 feb-Depurado'!Y4736</f>
        <v>17314.787047810725</v>
      </c>
      <c r="P4737" s="111">
        <f>+'Categorias-9 feb-Depurado'!AC4736</f>
        <v>44910</v>
      </c>
      <c r="Q4737" s="111">
        <f>+'Categorias-9 feb-Depurado'!AE4736</f>
        <v>44970</v>
      </c>
      <c r="R4737" s="112" t="str">
        <f>+'Categorias-9 feb-Depurado'!AB4736</f>
        <v>Comex</v>
      </c>
    </row>
    <row r="4738" spans="2:18" s="1" customFormat="1" ht="14.5" hidden="1">
      <c r="B4738" s="57" t="str">
        <f>+'Categorias-9 feb-Depurado'!B4737</f>
        <v>WESCARGO SAS</v>
      </c>
      <c r="C4738" s="30" t="s">
        <v>4900</v>
      </c>
      <c r="D4738" s="31">
        <v>5</v>
      </c>
      <c r="E4738" s="30" t="str">
        <f>+'Categorias-9 feb-Depurado'!E4737</f>
        <v>900293664-1</v>
      </c>
      <c r="F4738" s="30" t="str">
        <f>+'Categorias-9 feb-Depurado'!F4737</f>
        <v>CR 71 A 52 04</v>
      </c>
      <c r="G4738" s="30" t="str">
        <f>+'Categorias-9 feb-Depurado'!G4737</f>
        <v>BOGOTA</v>
      </c>
      <c r="H4738" s="30" t="str">
        <f>+'Categorias-9 feb-Depurado'!H4737</f>
        <v>WES-12185</v>
      </c>
      <c r="I4738" s="107">
        <f>+'Categorias-9 feb-Depurado'!R4737</f>
        <v>4784595</v>
      </c>
      <c r="J4738" s="108">
        <f t="shared" si="300"/>
        <v>0</v>
      </c>
      <c r="K4738" s="107">
        <f t="shared" si="301"/>
        <v>0</v>
      </c>
      <c r="L4738" s="109">
        <f t="shared" si="302"/>
        <v>4784595</v>
      </c>
      <c r="M4738" s="110">
        <f t="shared" si="303"/>
        <v>3.6475557153939169E-06</v>
      </c>
      <c r="N4738" s="33" t="s">
        <v>4892</v>
      </c>
      <c r="O4738" s="33">
        <f>+'Categorias-9 feb-Depurado'!Y4737</f>
        <v>1003.0912921789993</v>
      </c>
      <c r="P4738" s="111">
        <f>+'Categorias-9 feb-Depurado'!AC4737</f>
        <v>44910</v>
      </c>
      <c r="Q4738" s="111">
        <f>+'Categorias-9 feb-Depurado'!AE4737</f>
        <v>44970</v>
      </c>
      <c r="R4738" s="112" t="str">
        <f>+'Categorias-9 feb-Depurado'!AB4737</f>
        <v>Comex</v>
      </c>
    </row>
    <row r="4739" spans="2:18" s="1" customFormat="1" ht="14.5" hidden="1">
      <c r="B4739" s="57" t="str">
        <f>+'Categorias-9 feb-Depurado'!B4738</f>
        <v>WESCARGO SAS</v>
      </c>
      <c r="C4739" s="30" t="s">
        <v>4900</v>
      </c>
      <c r="D4739" s="31">
        <v>5</v>
      </c>
      <c r="E4739" s="30" t="str">
        <f>+'Categorias-9 feb-Depurado'!E4738</f>
        <v>900293664-1</v>
      </c>
      <c r="F4739" s="30" t="str">
        <f>+'Categorias-9 feb-Depurado'!F4738</f>
        <v>CR 71 A 52 04</v>
      </c>
      <c r="G4739" s="30" t="str">
        <f>+'Categorias-9 feb-Depurado'!G4738</f>
        <v>BOGOTA</v>
      </c>
      <c r="H4739" s="30" t="str">
        <f>+'Categorias-9 feb-Depurado'!H4738</f>
        <v>WES-12183</v>
      </c>
      <c r="I4739" s="107">
        <f>+'Categorias-9 feb-Depurado'!R4738</f>
        <v>4839591</v>
      </c>
      <c r="J4739" s="108">
        <f t="shared" si="300"/>
        <v>0</v>
      </c>
      <c r="K4739" s="107">
        <f t="shared" si="301"/>
        <v>0</v>
      </c>
      <c r="L4739" s="109">
        <f t="shared" si="302"/>
        <v>4839591</v>
      </c>
      <c r="M4739" s="110">
        <f t="shared" si="303"/>
        <v>3.6894821426304549E-06</v>
      </c>
      <c r="N4739" s="33" t="s">
        <v>4892</v>
      </c>
      <c r="O4739" s="33">
        <f>+'Categorias-9 feb-Depurado'!Y4738</f>
        <v>1014.6212145036006</v>
      </c>
      <c r="P4739" s="111">
        <f>+'Categorias-9 feb-Depurado'!AC4738</f>
        <v>44910</v>
      </c>
      <c r="Q4739" s="111">
        <f>+'Categorias-9 feb-Depurado'!AE4738</f>
        <v>44970</v>
      </c>
      <c r="R4739" s="112" t="str">
        <f>+'Categorias-9 feb-Depurado'!AB4738</f>
        <v>Comex</v>
      </c>
    </row>
    <row r="4740" spans="2:18" s="1" customFormat="1" ht="14.5" hidden="1">
      <c r="B4740" s="57" t="str">
        <f>+'Categorias-9 feb-Depurado'!B4739</f>
        <v>WESCARGO SAS</v>
      </c>
      <c r="C4740" s="30" t="s">
        <v>4900</v>
      </c>
      <c r="D4740" s="31">
        <v>5</v>
      </c>
      <c r="E4740" s="30" t="str">
        <f>+'Categorias-9 feb-Depurado'!E4739</f>
        <v>900293664-1</v>
      </c>
      <c r="F4740" s="30" t="str">
        <f>+'Categorias-9 feb-Depurado'!F4739</f>
        <v>CR 71 A 52 04</v>
      </c>
      <c r="G4740" s="30" t="str">
        <f>+'Categorias-9 feb-Depurado'!G4739</f>
        <v>BOGOTA</v>
      </c>
      <c r="H4740" s="30" t="str">
        <f>+'Categorias-9 feb-Depurado'!H4739</f>
        <v>WES-12200</v>
      </c>
      <c r="I4740" s="107">
        <f>+'Categorias-9 feb-Depurado'!R4739</f>
        <v>5130000</v>
      </c>
      <c r="J4740" s="108">
        <f t="shared" si="300"/>
        <v>0</v>
      </c>
      <c r="K4740" s="107">
        <f t="shared" si="301"/>
        <v>0</v>
      </c>
      <c r="L4740" s="109">
        <f t="shared" si="302"/>
        <v>5130000</v>
      </c>
      <c r="M4740" s="110">
        <f t="shared" si="303"/>
        <v>3.9108766405454995E-06</v>
      </c>
      <c r="N4740" s="33" t="s">
        <v>4892</v>
      </c>
      <c r="O4740" s="33">
        <f>+'Categorias-9 feb-Depurado'!Y4739</f>
        <v>1075.5055190414791</v>
      </c>
      <c r="P4740" s="111">
        <f>+'Categorias-9 feb-Depurado'!AC4739</f>
        <v>44914</v>
      </c>
      <c r="Q4740" s="111">
        <f>+'Categorias-9 feb-Depurado'!AE4739</f>
        <v>44974</v>
      </c>
      <c r="R4740" s="112" t="str">
        <f>+'Categorias-9 feb-Depurado'!AB4739</f>
        <v>Comex</v>
      </c>
    </row>
    <row r="4741" spans="2:18" s="1" customFormat="1" ht="14.5" hidden="1">
      <c r="B4741" s="57" t="str">
        <f>+'Categorias-9 feb-Depurado'!B4740</f>
        <v>WESCARGO SAS</v>
      </c>
      <c r="C4741" s="30" t="s">
        <v>4900</v>
      </c>
      <c r="D4741" s="31">
        <v>5</v>
      </c>
      <c r="E4741" s="30" t="str">
        <f>+'Categorias-9 feb-Depurado'!E4740</f>
        <v>900293664-1</v>
      </c>
      <c r="F4741" s="30" t="str">
        <f>+'Categorias-9 feb-Depurado'!F4740</f>
        <v>CR 71 A 52 04</v>
      </c>
      <c r="G4741" s="30" t="str">
        <f>+'Categorias-9 feb-Depurado'!G4740</f>
        <v>BOGOTA</v>
      </c>
      <c r="H4741" s="30" t="str">
        <f>+'Categorias-9 feb-Depurado'!H4740</f>
        <v>WES-12201</v>
      </c>
      <c r="I4741" s="107">
        <f>+'Categorias-9 feb-Depurado'!R4740</f>
        <v>6836000</v>
      </c>
      <c r="J4741" s="108">
        <f t="shared" si="300"/>
        <v>0</v>
      </c>
      <c r="K4741" s="107">
        <f t="shared" si="301"/>
        <v>0</v>
      </c>
      <c r="L4741" s="109">
        <f t="shared" si="302"/>
        <v>6836000</v>
      </c>
      <c r="M4741" s="110">
        <f t="shared" si="303"/>
        <v>5.2114527709101432E-06</v>
      </c>
      <c r="N4741" s="33" t="s">
        <v>4892</v>
      </c>
      <c r="O4741" s="33">
        <f>+'Categorias-9 feb-Depurado'!Y4740</f>
        <v>1433.168757927398</v>
      </c>
      <c r="P4741" s="111">
        <f>+'Categorias-9 feb-Depurado'!AC4740</f>
        <v>44915</v>
      </c>
      <c r="Q4741" s="111">
        <f>+'Categorias-9 feb-Depurado'!AE4740</f>
        <v>44975</v>
      </c>
      <c r="R4741" s="112" t="str">
        <f>+'Categorias-9 feb-Depurado'!AB4740</f>
        <v>Comex</v>
      </c>
    </row>
    <row r="4742" spans="2:18" s="1" customFormat="1" ht="14.5" hidden="1">
      <c r="B4742" s="57" t="str">
        <f>+'Categorias-9 feb-Depurado'!B4741</f>
        <v>WESCARGO SAS</v>
      </c>
      <c r="C4742" s="30" t="s">
        <v>4900</v>
      </c>
      <c r="D4742" s="31">
        <v>5</v>
      </c>
      <c r="E4742" s="30" t="str">
        <f>+'Categorias-9 feb-Depurado'!E4741</f>
        <v>900293664-1</v>
      </c>
      <c r="F4742" s="30" t="str">
        <f>+'Categorias-9 feb-Depurado'!F4741</f>
        <v>CR 71 A 52 04</v>
      </c>
      <c r="G4742" s="30" t="str">
        <f>+'Categorias-9 feb-Depurado'!G4741</f>
        <v>BOGOTA</v>
      </c>
      <c r="H4742" s="30" t="str">
        <f>+'Categorias-9 feb-Depurado'!H4741</f>
        <v>WES-12213</v>
      </c>
      <c r="I4742" s="107">
        <f>+'Categorias-9 feb-Depurado'!R4741</f>
        <v>4535727</v>
      </c>
      <c r="J4742" s="108">
        <f t="shared" si="300"/>
        <v>0</v>
      </c>
      <c r="K4742" s="107">
        <f t="shared" si="301"/>
        <v>0</v>
      </c>
      <c r="L4742" s="109">
        <f t="shared" si="302"/>
        <v>4535727</v>
      </c>
      <c r="M4742" s="110">
        <f t="shared" si="303"/>
        <v>3.4578301700178395E-06</v>
      </c>
      <c r="N4742" s="33" t="s">
        <v>4892</v>
      </c>
      <c r="O4742" s="33">
        <f>+'Categorias-9 feb-Depurado'!Y4741</f>
        <v>950.916066542973</v>
      </c>
      <c r="P4742" s="111">
        <f>+'Categorias-9 feb-Depurado'!AC4741</f>
        <v>44918</v>
      </c>
      <c r="Q4742" s="111">
        <f>+'Categorias-9 feb-Depurado'!AE4741</f>
        <v>44978</v>
      </c>
      <c r="R4742" s="112" t="str">
        <f>+'Categorias-9 feb-Depurado'!AB4741</f>
        <v>Comex</v>
      </c>
    </row>
    <row r="4743" spans="2:18" s="1" customFormat="1" ht="14.5" hidden="1">
      <c r="B4743" s="57" t="str">
        <f>+'Categorias-9 feb-Depurado'!B4742</f>
        <v>WESCARGO SAS</v>
      </c>
      <c r="C4743" s="30" t="s">
        <v>4900</v>
      </c>
      <c r="D4743" s="31">
        <v>5</v>
      </c>
      <c r="E4743" s="30" t="str">
        <f>+'Categorias-9 feb-Depurado'!E4742</f>
        <v>900293664-1</v>
      </c>
      <c r="F4743" s="30" t="str">
        <f>+'Categorias-9 feb-Depurado'!F4742</f>
        <v>CR 71 A 52 04</v>
      </c>
      <c r="G4743" s="30" t="str">
        <f>+'Categorias-9 feb-Depurado'!G4742</f>
        <v>BOGOTA</v>
      </c>
      <c r="H4743" s="30" t="str">
        <f>+'Categorias-9 feb-Depurado'!H4742</f>
        <v>WES-12214</v>
      </c>
      <c r="I4743" s="107">
        <f>+'Categorias-9 feb-Depurado'!R4742</f>
        <v>4862272</v>
      </c>
      <c r="J4743" s="108">
        <f t="shared" si="300"/>
        <v>0</v>
      </c>
      <c r="K4743" s="107">
        <f t="shared" si="301"/>
        <v>0</v>
      </c>
      <c r="L4743" s="109">
        <f t="shared" si="302"/>
        <v>4862272</v>
      </c>
      <c r="M4743" s="110">
        <f t="shared" si="303"/>
        <v>3.7067730964480402E-06</v>
      </c>
      <c r="N4743" s="33" t="s">
        <v>4892</v>
      </c>
      <c r="O4743" s="33">
        <f>+'Categorias-9 feb-Depurado'!Y4742</f>
        <v>1019.3762906590354</v>
      </c>
      <c r="P4743" s="111">
        <f>+'Categorias-9 feb-Depurado'!AC4742</f>
        <v>44918</v>
      </c>
      <c r="Q4743" s="111">
        <f>+'Categorias-9 feb-Depurado'!AE4742</f>
        <v>44978</v>
      </c>
      <c r="R4743" s="112" t="str">
        <f>+'Categorias-9 feb-Depurado'!AB4742</f>
        <v>Comex</v>
      </c>
    </row>
    <row r="4744" spans="2:18" s="1" customFormat="1" ht="14.5" hidden="1">
      <c r="B4744" s="57" t="str">
        <f>+'Categorias-9 feb-Depurado'!B4743</f>
        <v>WESCARGO SAS</v>
      </c>
      <c r="C4744" s="30" t="s">
        <v>4900</v>
      </c>
      <c r="D4744" s="31">
        <v>5</v>
      </c>
      <c r="E4744" s="30" t="str">
        <f>+'Categorias-9 feb-Depurado'!E4743</f>
        <v>900293664-1</v>
      </c>
      <c r="F4744" s="30" t="str">
        <f>+'Categorias-9 feb-Depurado'!F4743</f>
        <v>CR 71 A 52 04</v>
      </c>
      <c r="G4744" s="30" t="str">
        <f>+'Categorias-9 feb-Depurado'!G4743</f>
        <v>BOGOTA</v>
      </c>
      <c r="H4744" s="30" t="str">
        <f>+'Categorias-9 feb-Depurado'!H4743</f>
        <v>WES-12215</v>
      </c>
      <c r="I4744" s="107">
        <f>+'Categorias-9 feb-Depurado'!R4743</f>
        <v>5731052</v>
      </c>
      <c r="J4744" s="108">
        <f t="shared" si="300"/>
        <v>0</v>
      </c>
      <c r="K4744" s="107">
        <f t="shared" si="301"/>
        <v>0</v>
      </c>
      <c r="L4744" s="109">
        <f t="shared" si="302"/>
        <v>5731052</v>
      </c>
      <c r="M4744" s="110">
        <f t="shared" si="303"/>
        <v>4.3690911096591747E-06</v>
      </c>
      <c r="N4744" s="33" t="s">
        <v>4892</v>
      </c>
      <c r="O4744" s="33">
        <f>+'Categorias-9 feb-Depurado'!Y4743</f>
        <v>1201.5161902365901</v>
      </c>
      <c r="P4744" s="111">
        <f>+'Categorias-9 feb-Depurado'!AC4743</f>
        <v>44918</v>
      </c>
      <c r="Q4744" s="111">
        <f>+'Categorias-9 feb-Depurado'!AE4743</f>
        <v>44978</v>
      </c>
      <c r="R4744" s="112" t="str">
        <f>+'Categorias-9 feb-Depurado'!AB4743</f>
        <v>Comex</v>
      </c>
    </row>
    <row r="4745" spans="2:18" s="1" customFormat="1" ht="14.5" hidden="1">
      <c r="B4745" s="57" t="str">
        <f>+'Categorias-9 feb-Depurado'!B4744</f>
        <v>WESCARGO SAS</v>
      </c>
      <c r="C4745" s="30" t="s">
        <v>4900</v>
      </c>
      <c r="D4745" s="31">
        <v>5</v>
      </c>
      <c r="E4745" s="30" t="str">
        <f>+'Categorias-9 feb-Depurado'!E4744</f>
        <v>900293664-1</v>
      </c>
      <c r="F4745" s="30" t="str">
        <f>+'Categorias-9 feb-Depurado'!F4744</f>
        <v>CR 71 A 52 04</v>
      </c>
      <c r="G4745" s="30" t="str">
        <f>+'Categorias-9 feb-Depurado'!G4744</f>
        <v>BOGOTA</v>
      </c>
      <c r="H4745" s="30" t="str">
        <f>+'Categorias-9 feb-Depurado'!H4744</f>
        <v>WES-12212</v>
      </c>
      <c r="I4745" s="107">
        <f>+'Categorias-9 feb-Depurado'!R4744</f>
        <v>3924254</v>
      </c>
      <c r="J4745" s="108">
        <f t="shared" si="300"/>
        <v>0</v>
      </c>
      <c r="K4745" s="107">
        <f t="shared" si="301"/>
        <v>0</v>
      </c>
      <c r="L4745" s="109">
        <f t="shared" si="302"/>
        <v>3924254</v>
      </c>
      <c r="M4745" s="110">
        <f t="shared" si="303"/>
        <v>2.991671208609598E-06</v>
      </c>
      <c r="N4745" s="33" t="s">
        <v>4892</v>
      </c>
      <c r="O4745" s="33">
        <f>+'Categorias-9 feb-Depurado'!Y4744</f>
        <v>822.7206306277975</v>
      </c>
      <c r="P4745" s="111">
        <f>+'Categorias-9 feb-Depurado'!AC4744</f>
        <v>44918</v>
      </c>
      <c r="Q4745" s="111">
        <f>+'Categorias-9 feb-Depurado'!AE4744</f>
        <v>44978</v>
      </c>
      <c r="R4745" s="112" t="str">
        <f>+'Categorias-9 feb-Depurado'!AB4744</f>
        <v>Comex</v>
      </c>
    </row>
    <row r="4746" spans="2:18" s="1" customFormat="1" ht="14.5" hidden="1">
      <c r="B4746" s="57" t="str">
        <f>+'Categorias-9 feb-Depurado'!B4745</f>
        <v>WESCARGO SAS</v>
      </c>
      <c r="C4746" s="30" t="s">
        <v>4900</v>
      </c>
      <c r="D4746" s="31">
        <v>5</v>
      </c>
      <c r="E4746" s="30" t="str">
        <f>+'Categorias-9 feb-Depurado'!E4745</f>
        <v>900293664-1</v>
      </c>
      <c r="F4746" s="30" t="str">
        <f>+'Categorias-9 feb-Depurado'!F4745</f>
        <v>CR 71 A 52 04</v>
      </c>
      <c r="G4746" s="30" t="str">
        <f>+'Categorias-9 feb-Depurado'!G4745</f>
        <v>BOGOTA</v>
      </c>
      <c r="H4746" s="30" t="str">
        <f>+'Categorias-9 feb-Depurado'!H4745</f>
        <v>WES-12210</v>
      </c>
      <c r="I4746" s="107">
        <f>+'Categorias-9 feb-Depurado'!R4745</f>
        <v>4949025</v>
      </c>
      <c r="J4746" s="108">
        <f t="shared" si="300"/>
        <v>0</v>
      </c>
      <c r="K4746" s="107">
        <f t="shared" si="301"/>
        <v>0</v>
      </c>
      <c r="L4746" s="109">
        <f t="shared" si="302"/>
        <v>4949025</v>
      </c>
      <c r="M4746" s="110">
        <f t="shared" si="303"/>
        <v>3.772909603504033E-06</v>
      </c>
      <c r="N4746" s="33" t="s">
        <v>4892</v>
      </c>
      <c r="O4746" s="33">
        <f>+'Categorias-9 feb-Depurado'!Y4745</f>
        <v>1037.5640743419603</v>
      </c>
      <c r="P4746" s="111">
        <f>+'Categorias-9 feb-Depurado'!AC4745</f>
        <v>44918</v>
      </c>
      <c r="Q4746" s="111">
        <f>+'Categorias-9 feb-Depurado'!AE4745</f>
        <v>44978</v>
      </c>
      <c r="R4746" s="112" t="str">
        <f>+'Categorias-9 feb-Depurado'!AB4745</f>
        <v>Comex</v>
      </c>
    </row>
    <row r="4747" spans="2:18" s="1" customFormat="1" ht="14.5" hidden="1">
      <c r="B4747" s="57" t="str">
        <f>+'Categorias-9 feb-Depurado'!B4746</f>
        <v>WESCARGO SAS</v>
      </c>
      <c r="C4747" s="30" t="s">
        <v>4900</v>
      </c>
      <c r="D4747" s="31">
        <v>5</v>
      </c>
      <c r="E4747" s="30" t="str">
        <f>+'Categorias-9 feb-Depurado'!E4746</f>
        <v>900293664-1</v>
      </c>
      <c r="F4747" s="30" t="str">
        <f>+'Categorias-9 feb-Depurado'!F4746</f>
        <v>CR 71 A 52 04</v>
      </c>
      <c r="G4747" s="30" t="str">
        <f>+'Categorias-9 feb-Depurado'!G4746</f>
        <v>BOGOTA</v>
      </c>
      <c r="H4747" s="30" t="str">
        <f>+'Categorias-9 feb-Depurado'!H4746</f>
        <v>WES-12216</v>
      </c>
      <c r="I4747" s="107">
        <f>+'Categorias-9 feb-Depurado'!R4746</f>
        <v>5011891</v>
      </c>
      <c r="J4747" s="108">
        <f t="shared" si="300"/>
        <v>0</v>
      </c>
      <c r="K4747" s="107">
        <f t="shared" si="301"/>
        <v>0</v>
      </c>
      <c r="L4747" s="109">
        <f t="shared" si="302"/>
        <v>5011891</v>
      </c>
      <c r="M4747" s="110">
        <f t="shared" si="303"/>
        <v>3.8208357576725585E-06</v>
      </c>
      <c r="N4747" s="33" t="s">
        <v>4892</v>
      </c>
      <c r="O4747" s="33">
        <f>+'Categorias-9 feb-Depurado'!Y4746</f>
        <v>1050.7439437298865</v>
      </c>
      <c r="P4747" s="111">
        <f>+'Categorias-9 feb-Depurado'!AC4746</f>
        <v>44918</v>
      </c>
      <c r="Q4747" s="111">
        <f>+'Categorias-9 feb-Depurado'!AE4746</f>
        <v>44978</v>
      </c>
      <c r="R4747" s="112" t="str">
        <f>+'Categorias-9 feb-Depurado'!AB4746</f>
        <v>Comex</v>
      </c>
    </row>
    <row r="4748" spans="2:18" s="1" customFormat="1" ht="14.5" hidden="1">
      <c r="B4748" s="57" t="str">
        <f>+'Categorias-9 feb-Depurado'!B4747</f>
        <v>WESCARGO SAS</v>
      </c>
      <c r="C4748" s="30" t="s">
        <v>4900</v>
      </c>
      <c r="D4748" s="31">
        <v>5</v>
      </c>
      <c r="E4748" s="30" t="str">
        <f>+'Categorias-9 feb-Depurado'!E4747</f>
        <v>900293664-1</v>
      </c>
      <c r="F4748" s="30" t="str">
        <f>+'Categorias-9 feb-Depurado'!F4747</f>
        <v>CR 71 A 52 04</v>
      </c>
      <c r="G4748" s="30" t="str">
        <f>+'Categorias-9 feb-Depurado'!G4747</f>
        <v>BOGOTA</v>
      </c>
      <c r="H4748" s="30" t="str">
        <f>+'Categorias-9 feb-Depurado'!H4747</f>
        <v>WES-12209</v>
      </c>
      <c r="I4748" s="107">
        <f>+'Categorias-9 feb-Depurado'!R4747</f>
        <v>4535727</v>
      </c>
      <c r="J4748" s="108">
        <f t="shared" si="300"/>
        <v>0</v>
      </c>
      <c r="K4748" s="107">
        <f t="shared" si="301"/>
        <v>0</v>
      </c>
      <c r="L4748" s="109">
        <f t="shared" si="302"/>
        <v>4535727</v>
      </c>
      <c r="M4748" s="110">
        <f t="shared" si="303"/>
        <v>3.4578301700178395E-06</v>
      </c>
      <c r="N4748" s="33" t="s">
        <v>4892</v>
      </c>
      <c r="O4748" s="33">
        <f>+'Categorias-9 feb-Depurado'!Y4747</f>
        <v>950.916066542973</v>
      </c>
      <c r="P4748" s="111">
        <f>+'Categorias-9 feb-Depurado'!AC4747</f>
        <v>44918</v>
      </c>
      <c r="Q4748" s="111">
        <f>+'Categorias-9 feb-Depurado'!AE4747</f>
        <v>44978</v>
      </c>
      <c r="R4748" s="112" t="str">
        <f>+'Categorias-9 feb-Depurado'!AB4747</f>
        <v>Comex</v>
      </c>
    </row>
    <row r="4749" spans="2:18" s="1" customFormat="1" ht="14.5" hidden="1">
      <c r="B4749" s="57" t="str">
        <f>+'Categorias-9 feb-Depurado'!B4748</f>
        <v>WESCARGO SAS</v>
      </c>
      <c r="C4749" s="30" t="s">
        <v>4900</v>
      </c>
      <c r="D4749" s="31">
        <v>5</v>
      </c>
      <c r="E4749" s="30" t="str">
        <f>+'Categorias-9 feb-Depurado'!E4748</f>
        <v>900293664-1</v>
      </c>
      <c r="F4749" s="30" t="str">
        <f>+'Categorias-9 feb-Depurado'!F4748</f>
        <v>CR 71 A 52 04</v>
      </c>
      <c r="G4749" s="30" t="str">
        <f>+'Categorias-9 feb-Depurado'!G4748</f>
        <v>BOGOTA</v>
      </c>
      <c r="H4749" s="30" t="str">
        <f>+'Categorias-9 feb-Depurado'!H4748</f>
        <v>WES-12219</v>
      </c>
      <c r="I4749" s="107">
        <f>+'Categorias-9 feb-Depurado'!R4748</f>
        <v>19458454</v>
      </c>
      <c r="J4749" s="108">
        <f t="shared" si="300"/>
        <v>0</v>
      </c>
      <c r="K4749" s="107">
        <f t="shared" si="301"/>
        <v>0</v>
      </c>
      <c r="L4749" s="109">
        <f t="shared" si="302"/>
        <v>19458454</v>
      </c>
      <c r="M4749" s="110">
        <f t="shared" si="303"/>
        <v>1.483423259448911E-05</v>
      </c>
      <c r="N4749" s="33" t="s">
        <v>4892</v>
      </c>
      <c r="O4749" s="33">
        <f>+'Categorias-9 feb-Depurado'!Y4748</f>
        <v>4079.468746396637</v>
      </c>
      <c r="P4749" s="111">
        <f>+'Categorias-9 feb-Depurado'!AC4748</f>
        <v>44918</v>
      </c>
      <c r="Q4749" s="111">
        <f>+'Categorias-9 feb-Depurado'!AE4748</f>
        <v>44978</v>
      </c>
      <c r="R4749" s="112" t="str">
        <f>+'Categorias-9 feb-Depurado'!AB4748</f>
        <v>Comex</v>
      </c>
    </row>
    <row r="4750" spans="2:18" s="1" customFormat="1" ht="14.5" hidden="1">
      <c r="B4750" s="57" t="str">
        <f>+'Categorias-9 feb-Depurado'!B4749</f>
        <v>WESCARGO SAS</v>
      </c>
      <c r="C4750" s="30" t="s">
        <v>4900</v>
      </c>
      <c r="D4750" s="31">
        <v>5</v>
      </c>
      <c r="E4750" s="30" t="str">
        <f>+'Categorias-9 feb-Depurado'!E4749</f>
        <v>900293664-1</v>
      </c>
      <c r="F4750" s="30" t="str">
        <f>+'Categorias-9 feb-Depurado'!F4749</f>
        <v>CR 71 A 52 04</v>
      </c>
      <c r="G4750" s="30" t="str">
        <f>+'Categorias-9 feb-Depurado'!G4749</f>
        <v>BOGOTA</v>
      </c>
      <c r="H4750" s="30" t="str">
        <f>+'Categorias-9 feb-Depurado'!H4749</f>
        <v>WES-12217</v>
      </c>
      <c r="I4750" s="107">
        <f>+'Categorias-9 feb-Depurado'!R4749</f>
        <v>3766458</v>
      </c>
      <c r="J4750" s="108">
        <f t="shared" si="300"/>
        <v>0</v>
      </c>
      <c r="K4750" s="107">
        <f t="shared" si="301"/>
        <v>0</v>
      </c>
      <c r="L4750" s="109">
        <f t="shared" si="302"/>
        <v>3766458</v>
      </c>
      <c r="M4750" s="110">
        <f t="shared" si="303"/>
        <v>2.8713747777379572E-06</v>
      </c>
      <c r="N4750" s="33" t="s">
        <v>4892</v>
      </c>
      <c r="O4750" s="33">
        <f>+'Categorias-9 feb-Depurado'!Y4749</f>
        <v>789.63866788263772</v>
      </c>
      <c r="P4750" s="111">
        <f>+'Categorias-9 feb-Depurado'!AC4749</f>
        <v>44918</v>
      </c>
      <c r="Q4750" s="111">
        <f>+'Categorias-9 feb-Depurado'!AE4749</f>
        <v>44978</v>
      </c>
      <c r="R4750" s="112" t="str">
        <f>+'Categorias-9 feb-Depurado'!AB4749</f>
        <v>Comex</v>
      </c>
    </row>
    <row r="4751" spans="2:18" s="1" customFormat="1" ht="14.5" hidden="1">
      <c r="B4751" s="57" t="str">
        <f>+'Categorias-9 feb-Depurado'!B4750</f>
        <v>WESCARGO SAS</v>
      </c>
      <c r="C4751" s="30" t="s">
        <v>4900</v>
      </c>
      <c r="D4751" s="31">
        <v>5</v>
      </c>
      <c r="E4751" s="30" t="str">
        <f>+'Categorias-9 feb-Depurado'!E4750</f>
        <v>900293664-1</v>
      </c>
      <c r="F4751" s="30" t="str">
        <f>+'Categorias-9 feb-Depurado'!F4750</f>
        <v>CR 71 A 52 04</v>
      </c>
      <c r="G4751" s="30" t="str">
        <f>+'Categorias-9 feb-Depurado'!G4750</f>
        <v>BOGOTA</v>
      </c>
      <c r="H4751" s="30" t="str">
        <f>+'Categorias-9 feb-Depurado'!H4750</f>
        <v>WES-12220</v>
      </c>
      <c r="I4751" s="107">
        <f>+'Categorias-9 feb-Depurado'!R4750</f>
        <v>34975662</v>
      </c>
      <c r="J4751" s="108">
        <f t="shared" si="304" ref="J4751:J4814">+IF(Q4751&gt;$O$4,0,I4751)</f>
        <v>0</v>
      </c>
      <c r="K4751" s="107">
        <f t="shared" si="305" ref="K4751:K4814">++(((1+$O$5)^(($O$4-Q4751)/365))-1)*J4751</f>
        <v>0</v>
      </c>
      <c r="L4751" s="109">
        <f t="shared" si="306" ref="L4751:L4814">+I4751+K4751</f>
        <v>34975662</v>
      </c>
      <c r="M4751" s="110">
        <f t="shared" si="307" ref="M4751:M4814">+L4751/$E$11</f>
        <v>2.66638400591452E-05</v>
      </c>
      <c r="N4751" s="33" t="s">
        <v>4892</v>
      </c>
      <c r="O4751" s="33">
        <f>+'Categorias-9 feb-Depurado'!Y4750</f>
        <v>7332.6544859901251</v>
      </c>
      <c r="P4751" s="111">
        <f>+'Categorias-9 feb-Depurado'!AC4750</f>
        <v>44918</v>
      </c>
      <c r="Q4751" s="111">
        <f>+'Categorias-9 feb-Depurado'!AE4750</f>
        <v>44978</v>
      </c>
      <c r="R4751" s="112" t="str">
        <f>+'Categorias-9 feb-Depurado'!AB4750</f>
        <v>Comex</v>
      </c>
    </row>
    <row r="4752" spans="2:18" s="1" customFormat="1" ht="14.5" hidden="1">
      <c r="B4752" s="57" t="str">
        <f>+'Categorias-9 feb-Depurado'!B4751</f>
        <v>WESCARGO SAS</v>
      </c>
      <c r="C4752" s="30" t="s">
        <v>4900</v>
      </c>
      <c r="D4752" s="31">
        <v>5</v>
      </c>
      <c r="E4752" s="30" t="str">
        <f>+'Categorias-9 feb-Depurado'!E4751</f>
        <v>900293664-1</v>
      </c>
      <c r="F4752" s="30" t="str">
        <f>+'Categorias-9 feb-Depurado'!F4751</f>
        <v>CR 71 A 52 04</v>
      </c>
      <c r="G4752" s="30" t="str">
        <f>+'Categorias-9 feb-Depurado'!G4751</f>
        <v>BOGOTA</v>
      </c>
      <c r="H4752" s="30" t="str">
        <f>+'Categorias-9 feb-Depurado'!H4751</f>
        <v>WES-12211</v>
      </c>
      <c r="I4752" s="107">
        <f>+'Categorias-9 feb-Depurado'!R4751</f>
        <v>4535727</v>
      </c>
      <c r="J4752" s="108">
        <f t="shared" si="304"/>
        <v>0</v>
      </c>
      <c r="K4752" s="107">
        <f t="shared" si="305"/>
        <v>0</v>
      </c>
      <c r="L4752" s="109">
        <f t="shared" si="306"/>
        <v>4535727</v>
      </c>
      <c r="M4752" s="110">
        <f t="shared" si="307"/>
        <v>3.4578301700178395E-06</v>
      </c>
      <c r="N4752" s="33" t="s">
        <v>4892</v>
      </c>
      <c r="O4752" s="33">
        <f>+'Categorias-9 feb-Depurado'!Y4751</f>
        <v>950.916066542973</v>
      </c>
      <c r="P4752" s="111">
        <f>+'Categorias-9 feb-Depurado'!AC4751</f>
        <v>44918</v>
      </c>
      <c r="Q4752" s="111">
        <f>+'Categorias-9 feb-Depurado'!AE4751</f>
        <v>44978</v>
      </c>
      <c r="R4752" s="112" t="str">
        <f>+'Categorias-9 feb-Depurado'!AB4751</f>
        <v>Comex</v>
      </c>
    </row>
    <row r="4753" spans="2:18" s="1" customFormat="1" ht="14.5" hidden="1">
      <c r="B4753" s="57" t="str">
        <f>+'Categorias-9 feb-Depurado'!B4752</f>
        <v>WESCARGO SAS</v>
      </c>
      <c r="C4753" s="30" t="s">
        <v>4900</v>
      </c>
      <c r="D4753" s="31">
        <v>5</v>
      </c>
      <c r="E4753" s="30" t="str">
        <f>+'Categorias-9 feb-Depurado'!E4752</f>
        <v>900293664-1</v>
      </c>
      <c r="F4753" s="30" t="str">
        <f>+'Categorias-9 feb-Depurado'!F4752</f>
        <v>CR 71 A 52 04</v>
      </c>
      <c r="G4753" s="30" t="str">
        <f>+'Categorias-9 feb-Depurado'!G4752</f>
        <v>BOGOTA</v>
      </c>
      <c r="H4753" s="30" t="str">
        <f>+'Categorias-9 feb-Depurado'!H4752</f>
        <v>WES-12218</v>
      </c>
      <c r="I4753" s="107">
        <f>+'Categorias-9 feb-Depurado'!R4752</f>
        <v>45949178</v>
      </c>
      <c r="J4753" s="108">
        <f t="shared" si="304"/>
        <v>0</v>
      </c>
      <c r="K4753" s="107">
        <f t="shared" si="305"/>
        <v>0</v>
      </c>
      <c r="L4753" s="109">
        <f t="shared" si="306"/>
        <v>45949178</v>
      </c>
      <c r="M4753" s="110">
        <f t="shared" si="307"/>
        <v>3.5029545203209977E-05</v>
      </c>
      <c r="N4753" s="33" t="s">
        <v>4892</v>
      </c>
      <c r="O4753" s="33">
        <f>+'Categorias-9 feb-Depurado'!Y4752</f>
        <v>9633.2542952084441</v>
      </c>
      <c r="P4753" s="111">
        <f>+'Categorias-9 feb-Depurado'!AC4752</f>
        <v>44918</v>
      </c>
      <c r="Q4753" s="111">
        <f>+'Categorias-9 feb-Depurado'!AE4752</f>
        <v>44978</v>
      </c>
      <c r="R4753" s="112" t="str">
        <f>+'Categorias-9 feb-Depurado'!AB4752</f>
        <v>Comex</v>
      </c>
    </row>
    <row r="4754" spans="2:18" s="1" customFormat="1" ht="14.5" hidden="1">
      <c r="B4754" s="57" t="str">
        <f>+'Categorias-9 feb-Depurado'!B4753</f>
        <v>WESCARGO SAS</v>
      </c>
      <c r="C4754" s="30" t="s">
        <v>4900</v>
      </c>
      <c r="D4754" s="31">
        <v>5</v>
      </c>
      <c r="E4754" s="30" t="str">
        <f>+'Categorias-9 feb-Depurado'!E4753</f>
        <v>900293664-1</v>
      </c>
      <c r="F4754" s="30" t="str">
        <f>+'Categorias-9 feb-Depurado'!F4753</f>
        <v>CR 71 A 52 04</v>
      </c>
      <c r="G4754" s="30" t="str">
        <f>+'Categorias-9 feb-Depurado'!G4753</f>
        <v>BOGOTA</v>
      </c>
      <c r="H4754" s="30" t="str">
        <f>+'Categorias-9 feb-Depurado'!H4753</f>
        <v>WES-12266</v>
      </c>
      <c r="I4754" s="107">
        <f>+'Categorias-9 feb-Depurado'!R4753</f>
        <v>6598541</v>
      </c>
      <c r="J4754" s="108">
        <f t="shared" si="304"/>
        <v>0</v>
      </c>
      <c r="K4754" s="107">
        <f t="shared" si="305"/>
        <v>0</v>
      </c>
      <c r="L4754" s="109">
        <f t="shared" si="306"/>
        <v>6598541</v>
      </c>
      <c r="M4754" s="110">
        <f t="shared" si="307"/>
        <v>5.0304249237001439E-06</v>
      </c>
      <c r="N4754" s="33" t="s">
        <v>4892</v>
      </c>
      <c r="O4754" s="33">
        <f>+'Categorias-9 feb-Depurado'!Y4753</f>
        <v>1383.3854314076962</v>
      </c>
      <c r="P4754" s="111">
        <f>+'Categorias-9 feb-Depurado'!AC4753</f>
        <v>44937</v>
      </c>
      <c r="Q4754" s="111">
        <f>+'Categorias-9 feb-Depurado'!AE4753</f>
        <v>44997</v>
      </c>
      <c r="R4754" s="112" t="str">
        <f>+'Categorias-9 feb-Depurado'!AB4753</f>
        <v>Comex</v>
      </c>
    </row>
    <row r="4755" spans="2:18" s="1" customFormat="1" ht="14.5" hidden="1">
      <c r="B4755" s="57" t="str">
        <f>+'Categorias-9 feb-Depurado'!B4754</f>
        <v>WESCARGO SAS</v>
      </c>
      <c r="C4755" s="30" t="s">
        <v>4900</v>
      </c>
      <c r="D4755" s="31">
        <v>5</v>
      </c>
      <c r="E4755" s="30" t="str">
        <f>+'Categorias-9 feb-Depurado'!E4754</f>
        <v>900293664-1</v>
      </c>
      <c r="F4755" s="30" t="str">
        <f>+'Categorias-9 feb-Depurado'!F4754</f>
        <v>CR 71 A 52 04</v>
      </c>
      <c r="G4755" s="30" t="str">
        <f>+'Categorias-9 feb-Depurado'!G4754</f>
        <v>BOGOTA</v>
      </c>
      <c r="H4755" s="30" t="str">
        <f>+'Categorias-9 feb-Depurado'!H4754</f>
        <v>WES-12265</v>
      </c>
      <c r="I4755" s="107">
        <f>+'Categorias-9 feb-Depurado'!R4754</f>
        <v>14900038</v>
      </c>
      <c r="J4755" s="108">
        <f t="shared" si="304"/>
        <v>0</v>
      </c>
      <c r="K4755" s="107">
        <f t="shared" si="305"/>
        <v>0</v>
      </c>
      <c r="L4755" s="109">
        <f t="shared" si="306"/>
        <v>14900038</v>
      </c>
      <c r="M4755" s="110">
        <f t="shared" si="307"/>
        <v>1.1359105371820718E-05</v>
      </c>
      <c r="N4755" s="33" t="s">
        <v>4892</v>
      </c>
      <c r="O4755" s="33">
        <f>+'Categorias-9 feb-Depurado'!Y4754</f>
        <v>3123.7959264966403</v>
      </c>
      <c r="P4755" s="111">
        <f>+'Categorias-9 feb-Depurado'!AC4754</f>
        <v>44937</v>
      </c>
      <c r="Q4755" s="111">
        <f>+'Categorias-9 feb-Depurado'!AE4754</f>
        <v>44997</v>
      </c>
      <c r="R4755" s="112" t="str">
        <f>+'Categorias-9 feb-Depurado'!AB4754</f>
        <v>Comex</v>
      </c>
    </row>
    <row r="4756" spans="2:18" s="1" customFormat="1" ht="14.5" hidden="1">
      <c r="B4756" s="57" t="str">
        <f>+'Categorias-9 feb-Depurado'!B4755</f>
        <v>WESCARGO SAS</v>
      </c>
      <c r="C4756" s="30" t="s">
        <v>4900</v>
      </c>
      <c r="D4756" s="31">
        <v>5</v>
      </c>
      <c r="E4756" s="30" t="str">
        <f>+'Categorias-9 feb-Depurado'!E4755</f>
        <v>900293664-1</v>
      </c>
      <c r="F4756" s="30" t="str">
        <f>+'Categorias-9 feb-Depurado'!F4755</f>
        <v>CR 71 A 52 04</v>
      </c>
      <c r="G4756" s="30" t="str">
        <f>+'Categorias-9 feb-Depurado'!G4755</f>
        <v>BOGOTA</v>
      </c>
      <c r="H4756" s="30" t="str">
        <f>+'Categorias-9 feb-Depurado'!H4755</f>
        <v>WES-12267</v>
      </c>
      <c r="I4756" s="107">
        <f>+'Categorias-9 feb-Depurado'!R4755</f>
        <v>5002485</v>
      </c>
      <c r="J4756" s="108">
        <f t="shared" si="304"/>
        <v>0</v>
      </c>
      <c r="K4756" s="107">
        <f t="shared" si="305"/>
        <v>0</v>
      </c>
      <c r="L4756" s="109">
        <f t="shared" si="306"/>
        <v>5002485</v>
      </c>
      <c r="M4756" s="110">
        <f t="shared" si="307"/>
        <v>3.8136650548107703E-06</v>
      </c>
      <c r="N4756" s="33" t="s">
        <v>4892</v>
      </c>
      <c r="O4756" s="33">
        <f>+'Categorias-9 feb-Depurado'!Y4755</f>
        <v>1048.7719739614452</v>
      </c>
      <c r="P4756" s="111">
        <f>+'Categorias-9 feb-Depurado'!AC4755</f>
        <v>44937</v>
      </c>
      <c r="Q4756" s="111">
        <f>+'Categorias-9 feb-Depurado'!AE4755</f>
        <v>44997</v>
      </c>
      <c r="R4756" s="112" t="str">
        <f>+'Categorias-9 feb-Depurado'!AB4755</f>
        <v>Comex</v>
      </c>
    </row>
    <row r="4757" spans="2:18" s="1" customFormat="1" ht="14.5" hidden="1">
      <c r="B4757" s="57" t="str">
        <f>+'Categorias-9 feb-Depurado'!B4756</f>
        <v>WESCARGO SAS</v>
      </c>
      <c r="C4757" s="30" t="s">
        <v>4900</v>
      </c>
      <c r="D4757" s="31">
        <v>5</v>
      </c>
      <c r="E4757" s="30" t="str">
        <f>+'Categorias-9 feb-Depurado'!E4756</f>
        <v>900293664-1</v>
      </c>
      <c r="F4757" s="30" t="str">
        <f>+'Categorias-9 feb-Depurado'!F4756</f>
        <v>CR 71 A 52 04</v>
      </c>
      <c r="G4757" s="30" t="str">
        <f>+'Categorias-9 feb-Depurado'!G4756</f>
        <v>BOGOTA</v>
      </c>
      <c r="H4757" s="30" t="str">
        <f>+'Categorias-9 feb-Depurado'!H4756</f>
        <v>WES-12269</v>
      </c>
      <c r="I4757" s="107">
        <f>+'Categorias-9 feb-Depurado'!R4756</f>
        <v>5073459</v>
      </c>
      <c r="J4757" s="108">
        <f t="shared" si="304"/>
        <v>0</v>
      </c>
      <c r="K4757" s="107">
        <f t="shared" si="305"/>
        <v>0</v>
      </c>
      <c r="L4757" s="109">
        <f t="shared" si="306"/>
        <v>5073459</v>
      </c>
      <c r="M4757" s="110">
        <f t="shared" si="307"/>
        <v>3.8677723761920717E-06</v>
      </c>
      <c r="N4757" s="33" t="s">
        <v>4892</v>
      </c>
      <c r="O4757" s="33">
        <f>+'Categorias-9 feb-Depurado'!Y4756</f>
        <v>1063.6516871599736</v>
      </c>
      <c r="P4757" s="111">
        <f>+'Categorias-9 feb-Depurado'!AC4756</f>
        <v>44937</v>
      </c>
      <c r="Q4757" s="111">
        <f>+'Categorias-9 feb-Depurado'!AE4756</f>
        <v>44997</v>
      </c>
      <c r="R4757" s="112" t="str">
        <f>+'Categorias-9 feb-Depurado'!AB4756</f>
        <v>Comex</v>
      </c>
    </row>
    <row r="4758" spans="2:18" s="1" customFormat="1" ht="14.5" hidden="1">
      <c r="B4758" s="57" t="str">
        <f>+'Categorias-9 feb-Depurado'!B4757</f>
        <v>WESCARGO SAS</v>
      </c>
      <c r="C4758" s="30" t="s">
        <v>4900</v>
      </c>
      <c r="D4758" s="31">
        <v>5</v>
      </c>
      <c r="E4758" s="30" t="str">
        <f>+'Categorias-9 feb-Depurado'!E4757</f>
        <v>900293664-1</v>
      </c>
      <c r="F4758" s="30" t="str">
        <f>+'Categorias-9 feb-Depurado'!F4757</f>
        <v>CR 71 A 52 04</v>
      </c>
      <c r="G4758" s="30" t="str">
        <f>+'Categorias-9 feb-Depurado'!G4757</f>
        <v>BOGOTA</v>
      </c>
      <c r="H4758" s="30" t="str">
        <f>+'Categorias-9 feb-Depurado'!H4757</f>
        <v>WES-12268</v>
      </c>
      <c r="I4758" s="107">
        <f>+'Categorias-9 feb-Depurado'!R4757</f>
        <v>5824341</v>
      </c>
      <c r="J4758" s="108">
        <f t="shared" si="304"/>
        <v>0</v>
      </c>
      <c r="K4758" s="107">
        <f t="shared" si="305"/>
        <v>0</v>
      </c>
      <c r="L4758" s="109">
        <f t="shared" si="306"/>
        <v>5824341</v>
      </c>
      <c r="M4758" s="110">
        <f t="shared" si="307"/>
        <v>4.4402103632497882E-06</v>
      </c>
      <c r="N4758" s="33" t="s">
        <v>4892</v>
      </c>
      <c r="O4758" s="33">
        <f>+'Categorias-9 feb-Depurado'!Y4757</f>
        <v>1221.0742476178496</v>
      </c>
      <c r="P4758" s="111">
        <f>+'Categorias-9 feb-Depurado'!AC4757</f>
        <v>44937</v>
      </c>
      <c r="Q4758" s="111">
        <f>+'Categorias-9 feb-Depurado'!AE4757</f>
        <v>44997</v>
      </c>
      <c r="R4758" s="112" t="str">
        <f>+'Categorias-9 feb-Depurado'!AB4757</f>
        <v>Comex</v>
      </c>
    </row>
    <row r="4759" spans="2:18" s="1" customFormat="1" ht="14.5" hidden="1">
      <c r="B4759" s="57" t="str">
        <f>+'Categorias-9 feb-Depurado'!B4758</f>
        <v>WESCARGO SAS</v>
      </c>
      <c r="C4759" s="30" t="s">
        <v>4900</v>
      </c>
      <c r="D4759" s="31">
        <v>5</v>
      </c>
      <c r="E4759" s="30" t="str">
        <f>+'Categorias-9 feb-Depurado'!E4758</f>
        <v>900293664-1</v>
      </c>
      <c r="F4759" s="30" t="str">
        <f>+'Categorias-9 feb-Depurado'!F4758</f>
        <v>CR 71 A 52 04</v>
      </c>
      <c r="G4759" s="30" t="str">
        <f>+'Categorias-9 feb-Depurado'!G4758</f>
        <v>BOGOTA</v>
      </c>
      <c r="H4759" s="30" t="str">
        <f>+'Categorias-9 feb-Depurado'!H4758</f>
        <v>WES-12271</v>
      </c>
      <c r="I4759" s="107">
        <f>+'Categorias-9 feb-Depurado'!R4758</f>
        <v>4744722</v>
      </c>
      <c r="J4759" s="108">
        <f t="shared" si="304"/>
        <v>0</v>
      </c>
      <c r="K4759" s="107">
        <f t="shared" si="305"/>
        <v>0</v>
      </c>
      <c r="L4759" s="109">
        <f t="shared" si="306"/>
        <v>4744722</v>
      </c>
      <c r="M4759" s="110">
        <f t="shared" si="307"/>
        <v>3.6171583695287179E-06</v>
      </c>
      <c r="N4759" s="33" t="s">
        <v>4892</v>
      </c>
      <c r="O4759" s="33">
        <f>+'Categorias-9 feb-Depurado'!Y4758</f>
        <v>994.73190980848449</v>
      </c>
      <c r="P4759" s="111">
        <f>+'Categorias-9 feb-Depurado'!AC4758</f>
        <v>44937</v>
      </c>
      <c r="Q4759" s="111">
        <f>+'Categorias-9 feb-Depurado'!AE4758</f>
        <v>44997</v>
      </c>
      <c r="R4759" s="112" t="str">
        <f>+'Categorias-9 feb-Depurado'!AB4758</f>
        <v>Comex</v>
      </c>
    </row>
    <row r="4760" spans="2:18" s="1" customFormat="1" ht="14.5" hidden="1">
      <c r="B4760" s="57" t="str">
        <f>+'Categorias-9 feb-Depurado'!B4759</f>
        <v>WESCARGO SAS</v>
      </c>
      <c r="C4760" s="30" t="s">
        <v>4900</v>
      </c>
      <c r="D4760" s="31">
        <v>5</v>
      </c>
      <c r="E4760" s="30" t="str">
        <f>+'Categorias-9 feb-Depurado'!E4759</f>
        <v>900293664-1</v>
      </c>
      <c r="F4760" s="30" t="str">
        <f>+'Categorias-9 feb-Depurado'!F4759</f>
        <v>CR 71 A 52 04</v>
      </c>
      <c r="G4760" s="30" t="str">
        <f>+'Categorias-9 feb-Depurado'!G4759</f>
        <v>BOGOTA</v>
      </c>
      <c r="H4760" s="30" t="str">
        <f>+'Categorias-9 feb-Depurado'!H4759</f>
        <v>WES-12272</v>
      </c>
      <c r="I4760" s="107">
        <f>+'Categorias-9 feb-Depurado'!R4759</f>
        <v>16086482</v>
      </c>
      <c r="J4760" s="108">
        <f t="shared" si="304"/>
        <v>0</v>
      </c>
      <c r="K4760" s="107">
        <f t="shared" si="305"/>
        <v>0</v>
      </c>
      <c r="L4760" s="109">
        <f t="shared" si="306"/>
        <v>16086482</v>
      </c>
      <c r="M4760" s="110">
        <f t="shared" si="307"/>
        <v>1.2263595844513772E-05</v>
      </c>
      <c r="N4760" s="33" t="s">
        <v>4892</v>
      </c>
      <c r="O4760" s="33">
        <f>+'Categorias-9 feb-Depurado'!Y4759</f>
        <v>3372.5341467761036</v>
      </c>
      <c r="P4760" s="111">
        <f>+'Categorias-9 feb-Depurado'!AC4759</f>
        <v>44937</v>
      </c>
      <c r="Q4760" s="111">
        <f>+'Categorias-9 feb-Depurado'!AE4759</f>
        <v>44997</v>
      </c>
      <c r="R4760" s="112" t="str">
        <f>+'Categorias-9 feb-Depurado'!AB4759</f>
        <v>Comex</v>
      </c>
    </row>
    <row r="4761" spans="2:18" s="1" customFormat="1" ht="14.5" hidden="1">
      <c r="B4761" s="57" t="str">
        <f>+'Categorias-9 feb-Depurado'!B4760</f>
        <v>WESCARGO SAS</v>
      </c>
      <c r="C4761" s="30" t="s">
        <v>4900</v>
      </c>
      <c r="D4761" s="31">
        <v>5</v>
      </c>
      <c r="E4761" s="30" t="str">
        <f>+'Categorias-9 feb-Depurado'!E4760</f>
        <v>900293664-1</v>
      </c>
      <c r="F4761" s="30" t="str">
        <f>+'Categorias-9 feb-Depurado'!F4760</f>
        <v>CR 71 A 52 04</v>
      </c>
      <c r="G4761" s="30" t="str">
        <f>+'Categorias-9 feb-Depurado'!G4760</f>
        <v>BOGOTA</v>
      </c>
      <c r="H4761" s="30" t="str">
        <f>+'Categorias-9 feb-Depurado'!H4760</f>
        <v>WES12277</v>
      </c>
      <c r="I4761" s="107">
        <f>+'Categorias-9 feb-Depurado'!R4760</f>
        <v>17275271</v>
      </c>
      <c r="J4761" s="108">
        <f t="shared" si="304"/>
        <v>0</v>
      </c>
      <c r="K4761" s="107">
        <f t="shared" si="305"/>
        <v>0</v>
      </c>
      <c r="L4761" s="109">
        <f t="shared" si="306"/>
        <v>17275271</v>
      </c>
      <c r="M4761" s="110">
        <f t="shared" si="307"/>
        <v>1.3169874037620485E-05</v>
      </c>
      <c r="N4761" s="33" t="s">
        <v>4892</v>
      </c>
      <c r="O4761" s="33">
        <f>+'Categorias-9 feb-Depurado'!Y4760</f>
        <v>3621.7639967713867</v>
      </c>
      <c r="P4761" s="111">
        <f>+'Categorias-9 feb-Depurado'!AC4760</f>
        <v>44937</v>
      </c>
      <c r="Q4761" s="111">
        <f>+'Categorias-9 feb-Depurado'!AE4760</f>
        <v>44997</v>
      </c>
      <c r="R4761" s="112" t="str">
        <f>+'Categorias-9 feb-Depurado'!AB4760</f>
        <v>Comex</v>
      </c>
    </row>
    <row r="4762" spans="2:18" s="1" customFormat="1" ht="14.5" hidden="1">
      <c r="B4762" s="57" t="str">
        <f>+'Categorias-9 feb-Depurado'!B4761</f>
        <v>WESCARGO SAS</v>
      </c>
      <c r="C4762" s="30" t="s">
        <v>4900</v>
      </c>
      <c r="D4762" s="31">
        <v>5</v>
      </c>
      <c r="E4762" s="30" t="str">
        <f>+'Categorias-9 feb-Depurado'!E4761</f>
        <v>900293664-1</v>
      </c>
      <c r="F4762" s="30" t="str">
        <f>+'Categorias-9 feb-Depurado'!F4761</f>
        <v>CR 71 A 52 04</v>
      </c>
      <c r="G4762" s="30" t="str">
        <f>+'Categorias-9 feb-Depurado'!G4761</f>
        <v>BOGOTA</v>
      </c>
      <c r="H4762" s="30" t="str">
        <f>+'Categorias-9 feb-Depurado'!H4761</f>
        <v>WES12296</v>
      </c>
      <c r="I4762" s="107">
        <f>+'Categorias-9 feb-Depurado'!R4761</f>
        <v>4777798</v>
      </c>
      <c r="J4762" s="108">
        <f t="shared" si="304"/>
        <v>0</v>
      </c>
      <c r="K4762" s="107">
        <f t="shared" si="305"/>
        <v>0</v>
      </c>
      <c r="L4762" s="109">
        <f t="shared" si="306"/>
        <v>4777798</v>
      </c>
      <c r="M4762" s="110">
        <f t="shared" si="307"/>
        <v>3.6423739944337244E-06</v>
      </c>
      <c r="N4762" s="33" t="s">
        <v>4892</v>
      </c>
      <c r="O4762" s="33">
        <f>+'Categorias-9 feb-Depurado'!Y4761</f>
        <v>1001.6662997788189</v>
      </c>
      <c r="P4762" s="111">
        <f>+'Categorias-9 feb-Depurado'!AC4761</f>
        <v>44938</v>
      </c>
      <c r="Q4762" s="111">
        <f>+'Categorias-9 feb-Depurado'!AE4761</f>
        <v>44998</v>
      </c>
      <c r="R4762" s="112" t="str">
        <f>+'Categorias-9 feb-Depurado'!AB4761</f>
        <v>Comex</v>
      </c>
    </row>
    <row r="4763" spans="2:18" s="1" customFormat="1" ht="14.5" hidden="1">
      <c r="B4763" s="57" t="str">
        <f>+'Categorias-9 feb-Depurado'!B4762</f>
        <v>WESCARGO SAS</v>
      </c>
      <c r="C4763" s="30" t="s">
        <v>4900</v>
      </c>
      <c r="D4763" s="31">
        <v>5</v>
      </c>
      <c r="E4763" s="30" t="str">
        <f>+'Categorias-9 feb-Depurado'!E4762</f>
        <v>900293664-1</v>
      </c>
      <c r="F4763" s="30" t="str">
        <f>+'Categorias-9 feb-Depurado'!F4762</f>
        <v>CR 71 A 52 04</v>
      </c>
      <c r="G4763" s="30" t="str">
        <f>+'Categorias-9 feb-Depurado'!G4762</f>
        <v>BOGOTA</v>
      </c>
      <c r="H4763" s="30" t="str">
        <f>+'Categorias-9 feb-Depurado'!H4762</f>
        <v>WES12298</v>
      </c>
      <c r="I4763" s="107">
        <f>+'Categorias-9 feb-Depurado'!R4762</f>
        <v>6771886</v>
      </c>
      <c r="J4763" s="108">
        <f t="shared" si="304"/>
        <v>0</v>
      </c>
      <c r="K4763" s="107">
        <f t="shared" si="305"/>
        <v>0</v>
      </c>
      <c r="L4763" s="109">
        <f t="shared" si="306"/>
        <v>6771886</v>
      </c>
      <c r="M4763" s="110">
        <f t="shared" si="307"/>
        <v>5.162575198798655E-06</v>
      </c>
      <c r="N4763" s="33" t="s">
        <v>4892</v>
      </c>
      <c r="O4763" s="33">
        <f>+'Categorias-9 feb-Depurado'!Y4762</f>
        <v>1419.7272450915646</v>
      </c>
      <c r="P4763" s="111">
        <f>+'Categorias-9 feb-Depurado'!AC4762</f>
        <v>44938</v>
      </c>
      <c r="Q4763" s="111">
        <f>+'Categorias-9 feb-Depurado'!AE4762</f>
        <v>44998</v>
      </c>
      <c r="R4763" s="112" t="str">
        <f>+'Categorias-9 feb-Depurado'!AB4762</f>
        <v>Comex</v>
      </c>
    </row>
    <row r="4764" spans="2:18" s="1" customFormat="1" ht="14.5" hidden="1">
      <c r="B4764" s="57" t="str">
        <f>+'Categorias-9 feb-Depurado'!B4763</f>
        <v>WESCARGO SAS</v>
      </c>
      <c r="C4764" s="30" t="s">
        <v>4900</v>
      </c>
      <c r="D4764" s="31">
        <v>5</v>
      </c>
      <c r="E4764" s="30" t="str">
        <f>+'Categorias-9 feb-Depurado'!E4763</f>
        <v>900293664-1</v>
      </c>
      <c r="F4764" s="30" t="str">
        <f>+'Categorias-9 feb-Depurado'!F4763</f>
        <v>CR 71 A 52 04</v>
      </c>
      <c r="G4764" s="30" t="str">
        <f>+'Categorias-9 feb-Depurado'!G4763</f>
        <v>BOGOTA</v>
      </c>
      <c r="H4764" s="30" t="str">
        <f>+'Categorias-9 feb-Depurado'!H4763</f>
        <v>WES12297</v>
      </c>
      <c r="I4764" s="107">
        <f>+'Categorias-9 feb-Depurado'!R4763</f>
        <v>5308663</v>
      </c>
      <c r="J4764" s="108">
        <f t="shared" si="304"/>
        <v>0</v>
      </c>
      <c r="K4764" s="107">
        <f t="shared" si="305"/>
        <v>0</v>
      </c>
      <c r="L4764" s="109">
        <f t="shared" si="306"/>
        <v>5308663</v>
      </c>
      <c r="M4764" s="110">
        <f t="shared" si="307"/>
        <v>4.0470811148592968E-06</v>
      </c>
      <c r="N4764" s="33" t="s">
        <v>4892</v>
      </c>
      <c r="O4764" s="33">
        <f>+'Categorias-9 feb-Depurado'!Y4763</f>
        <v>1112.9622524817341</v>
      </c>
      <c r="P4764" s="111">
        <f>+'Categorias-9 feb-Depurado'!AC4763</f>
        <v>44938</v>
      </c>
      <c r="Q4764" s="111">
        <f>+'Categorias-9 feb-Depurado'!AE4763</f>
        <v>44998</v>
      </c>
      <c r="R4764" s="112" t="str">
        <f>+'Categorias-9 feb-Depurado'!AB4763</f>
        <v>Comex</v>
      </c>
    </row>
    <row r="4765" spans="2:18" s="1" customFormat="1" ht="14.5" hidden="1">
      <c r="B4765" s="57" t="str">
        <f>+'Categorias-9 feb-Depurado'!B4764</f>
        <v>WESCARGO SAS</v>
      </c>
      <c r="C4765" s="30" t="s">
        <v>4900</v>
      </c>
      <c r="D4765" s="31">
        <v>5</v>
      </c>
      <c r="E4765" s="30" t="str">
        <f>+'Categorias-9 feb-Depurado'!E4764</f>
        <v>900293664-1</v>
      </c>
      <c r="F4765" s="30" t="str">
        <f>+'Categorias-9 feb-Depurado'!F4764</f>
        <v>CR 71 A 52 04</v>
      </c>
      <c r="G4765" s="30" t="str">
        <f>+'Categorias-9 feb-Depurado'!G4764</f>
        <v>BOGOTA</v>
      </c>
      <c r="H4765" s="30" t="str">
        <f>+'Categorias-9 feb-Depurado'!H4764</f>
        <v>WES-12305</v>
      </c>
      <c r="I4765" s="107">
        <f>+'Categorias-9 feb-Depurado'!R4764</f>
        <v>1247395</v>
      </c>
      <c r="J4765" s="108">
        <f t="shared" si="304"/>
        <v>0</v>
      </c>
      <c r="K4765" s="107">
        <f t="shared" si="305"/>
        <v>0</v>
      </c>
      <c r="L4765" s="109">
        <f t="shared" si="306"/>
        <v>1247395</v>
      </c>
      <c r="M4765" s="110">
        <f t="shared" si="307"/>
        <v>9.5095671871993236E-07</v>
      </c>
      <c r="N4765" s="33" t="s">
        <v>4892</v>
      </c>
      <c r="O4765" s="33">
        <f>+'Categorias-9 feb-Depurado'!Y4764</f>
        <v>261.51660953698752</v>
      </c>
      <c r="P4765" s="111">
        <f>+'Categorias-9 feb-Depurado'!AC4764</f>
        <v>44942</v>
      </c>
      <c r="Q4765" s="111">
        <f>+'Categorias-9 feb-Depurado'!AE4764</f>
        <v>45002</v>
      </c>
      <c r="R4765" s="112" t="str">
        <f>+'Categorias-9 feb-Depurado'!AB4764</f>
        <v>Comex</v>
      </c>
    </row>
    <row r="4766" spans="2:18" s="1" customFormat="1" ht="14.5" hidden="1">
      <c r="B4766" s="57" t="str">
        <f>+'Categorias-9 feb-Depurado'!B4765</f>
        <v>WESCARGO SAS</v>
      </c>
      <c r="C4766" s="30" t="s">
        <v>4900</v>
      </c>
      <c r="D4766" s="31">
        <v>5</v>
      </c>
      <c r="E4766" s="30" t="str">
        <f>+'Categorias-9 feb-Depurado'!E4765</f>
        <v>900293664-1</v>
      </c>
      <c r="F4766" s="30" t="str">
        <f>+'Categorias-9 feb-Depurado'!F4765</f>
        <v>CR 71 A 52 04</v>
      </c>
      <c r="G4766" s="30" t="str">
        <f>+'Categorias-9 feb-Depurado'!G4765</f>
        <v>BOGOTA</v>
      </c>
      <c r="H4766" s="30" t="str">
        <f>+'Categorias-9 feb-Depurado'!H4765</f>
        <v>WES12312</v>
      </c>
      <c r="I4766" s="107">
        <f>+'Categorias-9 feb-Depurado'!R4765</f>
        <v>2281584</v>
      </c>
      <c r="J4766" s="108">
        <f t="shared" si="304"/>
        <v>0</v>
      </c>
      <c r="K4766" s="107">
        <f t="shared" si="305"/>
        <v>0</v>
      </c>
      <c r="L4766" s="109">
        <f t="shared" si="306"/>
        <v>2281584</v>
      </c>
      <c r="M4766" s="110">
        <f t="shared" si="307"/>
        <v>1.7393749647256068E-06</v>
      </c>
      <c r="N4766" s="33" t="s">
        <v>4892</v>
      </c>
      <c r="O4766" s="33">
        <f>+'Categorias-9 feb-Depurado'!Y4765</f>
        <v>478.33453882197551</v>
      </c>
      <c r="P4766" s="111">
        <f>+'Categorias-9 feb-Depurado'!AC4765</f>
        <v>44942</v>
      </c>
      <c r="Q4766" s="111">
        <f>+'Categorias-9 feb-Depurado'!AE4765</f>
        <v>45002</v>
      </c>
      <c r="R4766" s="112" t="str">
        <f>+'Categorias-9 feb-Depurado'!AB4765</f>
        <v>Comex</v>
      </c>
    </row>
    <row r="4767" spans="2:18" s="1" customFormat="1" ht="14.5" hidden="1">
      <c r="B4767" s="57" t="str">
        <f>+'Categorias-9 feb-Depurado'!B4766</f>
        <v>WESCARGO SAS</v>
      </c>
      <c r="C4767" s="30" t="s">
        <v>4900</v>
      </c>
      <c r="D4767" s="31">
        <v>5</v>
      </c>
      <c r="E4767" s="30" t="str">
        <f>+'Categorias-9 feb-Depurado'!E4766</f>
        <v>900293664-1</v>
      </c>
      <c r="F4767" s="30" t="str">
        <f>+'Categorias-9 feb-Depurado'!F4766</f>
        <v>CR 71 A 52 04</v>
      </c>
      <c r="G4767" s="30" t="str">
        <f>+'Categorias-9 feb-Depurado'!G4766</f>
        <v>BOGOTA</v>
      </c>
      <c r="H4767" s="30" t="str">
        <f>+'Categorias-9 feb-Depurado'!H4766</f>
        <v>WES12314</v>
      </c>
      <c r="I4767" s="107">
        <f>+'Categorias-9 feb-Depurado'!R4766</f>
        <v>4752850</v>
      </c>
      <c r="J4767" s="108">
        <f t="shared" si="304"/>
        <v>0</v>
      </c>
      <c r="K4767" s="107">
        <f t="shared" si="305"/>
        <v>0</v>
      </c>
      <c r="L4767" s="109">
        <f t="shared" si="306"/>
        <v>4752850</v>
      </c>
      <c r="M4767" s="110">
        <f t="shared" si="307"/>
        <v>3.6233547838239135E-06</v>
      </c>
      <c r="N4767" s="33" t="s">
        <v>4892</v>
      </c>
      <c r="O4767" s="33">
        <f>+'Categorias-9 feb-Depurado'!Y4766</f>
        <v>996.43594662305929</v>
      </c>
      <c r="P4767" s="111">
        <f>+'Categorias-9 feb-Depurado'!AC4766</f>
        <v>44942</v>
      </c>
      <c r="Q4767" s="111">
        <f>+'Categorias-9 feb-Depurado'!AE4766</f>
        <v>45002</v>
      </c>
      <c r="R4767" s="112" t="str">
        <f>+'Categorias-9 feb-Depurado'!AB4766</f>
        <v>Comex</v>
      </c>
    </row>
    <row r="4768" spans="2:18" s="1" customFormat="1" ht="14.5" hidden="1">
      <c r="B4768" s="57" t="str">
        <f>+'Categorias-9 feb-Depurado'!B4767</f>
        <v>WESCARGO SAS</v>
      </c>
      <c r="C4768" s="30" t="s">
        <v>4900</v>
      </c>
      <c r="D4768" s="31">
        <v>5</v>
      </c>
      <c r="E4768" s="30" t="str">
        <f>+'Categorias-9 feb-Depurado'!E4767</f>
        <v>900293664-1</v>
      </c>
      <c r="F4768" s="30" t="str">
        <f>+'Categorias-9 feb-Depurado'!F4767</f>
        <v>CR 71 A 52 04</v>
      </c>
      <c r="G4768" s="30" t="str">
        <f>+'Categorias-9 feb-Depurado'!G4767</f>
        <v>BOGOTA</v>
      </c>
      <c r="H4768" s="30" t="str">
        <f>+'Categorias-9 feb-Depurado'!H4767</f>
        <v>WES12307</v>
      </c>
      <c r="I4768" s="107">
        <f>+'Categorias-9 feb-Depurado'!R4767</f>
        <v>2256637</v>
      </c>
      <c r="J4768" s="108">
        <f t="shared" si="304"/>
        <v>0</v>
      </c>
      <c r="K4768" s="107">
        <f t="shared" si="305"/>
        <v>0</v>
      </c>
      <c r="L4768" s="109">
        <f t="shared" si="306"/>
        <v>2256637</v>
      </c>
      <c r="M4768" s="110">
        <f t="shared" si="307"/>
        <v>1.720356516469917E-06</v>
      </c>
      <c r="N4768" s="33" t="s">
        <v>4892</v>
      </c>
      <c r="O4768" s="33">
        <f>+'Categorias-9 feb-Depurado'!Y4767</f>
        <v>473.10439531641453</v>
      </c>
      <c r="P4768" s="111">
        <f>+'Categorias-9 feb-Depurado'!AC4767</f>
        <v>44942</v>
      </c>
      <c r="Q4768" s="111">
        <f>+'Categorias-9 feb-Depurado'!AE4767</f>
        <v>45002</v>
      </c>
      <c r="R4768" s="112" t="str">
        <f>+'Categorias-9 feb-Depurado'!AB4767</f>
        <v>Comex</v>
      </c>
    </row>
    <row r="4769" spans="2:18" s="1" customFormat="1" ht="14.5" hidden="1">
      <c r="B4769" s="57" t="str">
        <f>+'Categorias-9 feb-Depurado'!B4768</f>
        <v>WESCARGO SAS</v>
      </c>
      <c r="C4769" s="30" t="s">
        <v>4900</v>
      </c>
      <c r="D4769" s="31">
        <v>5</v>
      </c>
      <c r="E4769" s="30" t="str">
        <f>+'Categorias-9 feb-Depurado'!E4768</f>
        <v>900293664-1</v>
      </c>
      <c r="F4769" s="30" t="str">
        <f>+'Categorias-9 feb-Depurado'!F4768</f>
        <v>CR 71 A 52 04</v>
      </c>
      <c r="G4769" s="30" t="str">
        <f>+'Categorias-9 feb-Depurado'!G4768</f>
        <v>BOGOTA</v>
      </c>
      <c r="H4769" s="30" t="str">
        <f>+'Categorias-9 feb-Depurado'!H4768</f>
        <v>WES12310</v>
      </c>
      <c r="I4769" s="107">
        <f>+'Categorias-9 feb-Depurado'!R4768</f>
        <v>2968800</v>
      </c>
      <c r="J4769" s="108">
        <f t="shared" si="304"/>
        <v>0</v>
      </c>
      <c r="K4769" s="107">
        <f t="shared" si="305"/>
        <v>0</v>
      </c>
      <c r="L4769" s="109">
        <f t="shared" si="306"/>
        <v>2968800</v>
      </c>
      <c r="M4769" s="110">
        <f t="shared" si="307"/>
        <v>2.2632769143180269E-06</v>
      </c>
      <c r="N4769" s="33" t="s">
        <v>4892</v>
      </c>
      <c r="O4769" s="33">
        <f>+'Categorias-9 feb-Depurado'!Y4768</f>
        <v>622.4095097330104</v>
      </c>
      <c r="P4769" s="111">
        <f>+'Categorias-9 feb-Depurado'!AC4768</f>
        <v>44942</v>
      </c>
      <c r="Q4769" s="111">
        <f>+'Categorias-9 feb-Depurado'!AE4768</f>
        <v>45002</v>
      </c>
      <c r="R4769" s="112" t="str">
        <f>+'Categorias-9 feb-Depurado'!AB4768</f>
        <v>Comex</v>
      </c>
    </row>
    <row r="4770" spans="2:18" s="1" customFormat="1" ht="14.5" hidden="1">
      <c r="B4770" s="57" t="str">
        <f>+'Categorias-9 feb-Depurado'!B4769</f>
        <v>WESCARGO SAS</v>
      </c>
      <c r="C4770" s="30" t="s">
        <v>4900</v>
      </c>
      <c r="D4770" s="31">
        <v>5</v>
      </c>
      <c r="E4770" s="30" t="str">
        <f>+'Categorias-9 feb-Depurado'!E4769</f>
        <v>900293664-1</v>
      </c>
      <c r="F4770" s="30" t="str">
        <f>+'Categorias-9 feb-Depurado'!F4769</f>
        <v>CR 71 A 52 04</v>
      </c>
      <c r="G4770" s="30" t="str">
        <f>+'Categorias-9 feb-Depurado'!G4769</f>
        <v>BOGOTA</v>
      </c>
      <c r="H4770" s="30" t="str">
        <f>+'Categorias-9 feb-Depurado'!H4769</f>
        <v>WES12316</v>
      </c>
      <c r="I4770" s="107">
        <f>+'Categorias-9 feb-Depurado'!R4769</f>
        <v>5484516</v>
      </c>
      <c r="J4770" s="108">
        <f t="shared" si="304"/>
        <v>0</v>
      </c>
      <c r="K4770" s="107">
        <f t="shared" si="305"/>
        <v>0</v>
      </c>
      <c r="L4770" s="109">
        <f t="shared" si="306"/>
        <v>5484516</v>
      </c>
      <c r="M4770" s="110">
        <f t="shared" si="307"/>
        <v>4.1811433740931851E-06</v>
      </c>
      <c r="N4770" s="33" t="s">
        <v>4892</v>
      </c>
      <c r="O4770" s="33">
        <f>+'Categorias-9 feb-Depurado'!Y4769</f>
        <v>1149.8298688638006</v>
      </c>
      <c r="P4770" s="111">
        <f>+'Categorias-9 feb-Depurado'!AC4769</f>
        <v>44942</v>
      </c>
      <c r="Q4770" s="111">
        <f>+'Categorias-9 feb-Depurado'!AE4769</f>
        <v>45002</v>
      </c>
      <c r="R4770" s="112" t="str">
        <f>+'Categorias-9 feb-Depurado'!AB4769</f>
        <v>Comex</v>
      </c>
    </row>
    <row r="4771" spans="2:18" s="1" customFormat="1" ht="14.5" hidden="1">
      <c r="B4771" s="57" t="str">
        <f>+'Categorias-9 feb-Depurado'!B4770</f>
        <v>WESCARGO SAS</v>
      </c>
      <c r="C4771" s="30" t="s">
        <v>4900</v>
      </c>
      <c r="D4771" s="31">
        <v>5</v>
      </c>
      <c r="E4771" s="30" t="str">
        <f>+'Categorias-9 feb-Depurado'!E4770</f>
        <v>900293664-1</v>
      </c>
      <c r="F4771" s="30" t="str">
        <f>+'Categorias-9 feb-Depurado'!F4770</f>
        <v>CR 71 A 52 04</v>
      </c>
      <c r="G4771" s="30" t="str">
        <f>+'Categorias-9 feb-Depurado'!G4770</f>
        <v>BOGOTA</v>
      </c>
      <c r="H4771" s="30" t="str">
        <f>+'Categorias-9 feb-Depurado'!H4770</f>
        <v>WES12318</v>
      </c>
      <c r="I4771" s="107">
        <f>+'Categorias-9 feb-Depurado'!R4770</f>
        <v>2580959</v>
      </c>
      <c r="J4771" s="108">
        <f t="shared" si="304"/>
        <v>0</v>
      </c>
      <c r="K4771" s="107">
        <f t="shared" si="305"/>
        <v>0</v>
      </c>
      <c r="L4771" s="109">
        <f t="shared" si="306"/>
        <v>2580959</v>
      </c>
      <c r="M4771" s="110">
        <f t="shared" si="307"/>
        <v>1.9676047296892147E-06</v>
      </c>
      <c r="N4771" s="33" t="s">
        <v>4892</v>
      </c>
      <c r="O4771" s="33">
        <f>+'Categorias-9 feb-Depurado'!Y4770</f>
        <v>541.09856704089225</v>
      </c>
      <c r="P4771" s="111">
        <f>+'Categorias-9 feb-Depurado'!AC4770</f>
        <v>44942</v>
      </c>
      <c r="Q4771" s="111">
        <f>+'Categorias-9 feb-Depurado'!AE4770</f>
        <v>45002</v>
      </c>
      <c r="R4771" s="112" t="str">
        <f>+'Categorias-9 feb-Depurado'!AB4770</f>
        <v>Comex</v>
      </c>
    </row>
    <row r="4772" spans="2:18" s="1" customFormat="1" ht="14.5" hidden="1">
      <c r="B4772" s="57" t="str">
        <f>+'Categorias-9 feb-Depurado'!B4771</f>
        <v>WESCARGO SAS</v>
      </c>
      <c r="C4772" s="30" t="s">
        <v>4900</v>
      </c>
      <c r="D4772" s="31">
        <v>5</v>
      </c>
      <c r="E4772" s="30" t="str">
        <f>+'Categorias-9 feb-Depurado'!E4771</f>
        <v>900293664-1</v>
      </c>
      <c r="F4772" s="30" t="str">
        <f>+'Categorias-9 feb-Depurado'!F4771</f>
        <v>CR 71 A 52 04</v>
      </c>
      <c r="G4772" s="30" t="str">
        <f>+'Categorias-9 feb-Depurado'!G4771</f>
        <v>BOGOTA</v>
      </c>
      <c r="H4772" s="30" t="str">
        <f>+'Categorias-9 feb-Depurado'!H4771</f>
        <v>WES12321</v>
      </c>
      <c r="I4772" s="107">
        <f>+'Categorias-9 feb-Depurado'!R4771</f>
        <v>1982209</v>
      </c>
      <c r="J4772" s="108">
        <f t="shared" si="304"/>
        <v>0</v>
      </c>
      <c r="K4772" s="107">
        <f t="shared" si="305"/>
        <v>0</v>
      </c>
      <c r="L4772" s="109">
        <f t="shared" si="306"/>
        <v>1982209</v>
      </c>
      <c r="M4772" s="110">
        <f t="shared" si="307"/>
        <v>1.5111451997619989E-06</v>
      </c>
      <c r="N4772" s="33" t="s">
        <v>4892</v>
      </c>
      <c r="O4772" s="33">
        <f>+'Categorias-9 feb-Depurado'!Y4771</f>
        <v>415.57051060305878</v>
      </c>
      <c r="P4772" s="111">
        <f>+'Categorias-9 feb-Depurado'!AC4771</f>
        <v>44942</v>
      </c>
      <c r="Q4772" s="111">
        <f>+'Categorias-9 feb-Depurado'!AE4771</f>
        <v>45002</v>
      </c>
      <c r="R4772" s="112" t="str">
        <f>+'Categorias-9 feb-Depurado'!AB4771</f>
        <v>Comex</v>
      </c>
    </row>
    <row r="4773" spans="2:18" s="1" customFormat="1" ht="14.5" hidden="1">
      <c r="B4773" s="57" t="str">
        <f>+'Categorias-9 feb-Depurado'!B4772</f>
        <v>WESCARGO SAS</v>
      </c>
      <c r="C4773" s="30" t="s">
        <v>4900</v>
      </c>
      <c r="D4773" s="31">
        <v>5</v>
      </c>
      <c r="E4773" s="30" t="str">
        <f>+'Categorias-9 feb-Depurado'!E4772</f>
        <v>900293664-1</v>
      </c>
      <c r="F4773" s="30" t="str">
        <f>+'Categorias-9 feb-Depurado'!F4772</f>
        <v>CR 71 A 52 04</v>
      </c>
      <c r="G4773" s="30" t="str">
        <f>+'Categorias-9 feb-Depurado'!G4772</f>
        <v>BOGOTA</v>
      </c>
      <c r="H4773" s="30" t="str">
        <f>+'Categorias-9 feb-Depurado'!H4772</f>
        <v>WES12306</v>
      </c>
      <c r="I4773" s="107">
        <f>+'Categorias-9 feb-Depurado'!R4772</f>
        <v>3114545</v>
      </c>
      <c r="J4773" s="108">
        <f t="shared" si="304"/>
        <v>0</v>
      </c>
      <c r="K4773" s="107">
        <f t="shared" si="305"/>
        <v>0</v>
      </c>
      <c r="L4773" s="109">
        <f t="shared" si="306"/>
        <v>3114545</v>
      </c>
      <c r="M4773" s="110">
        <f t="shared" si="307"/>
        <v>2.3743862156779302E-06</v>
      </c>
      <c r="N4773" s="33" t="s">
        <v>4892</v>
      </c>
      <c r="O4773" s="33">
        <f>+'Categorias-9 feb-Depurado'!Y4772</f>
        <v>652.96497793431649</v>
      </c>
      <c r="P4773" s="111">
        <f>+'Categorias-9 feb-Depurado'!AC4772</f>
        <v>44942</v>
      </c>
      <c r="Q4773" s="111">
        <f>+'Categorias-9 feb-Depurado'!AE4772</f>
        <v>45002</v>
      </c>
      <c r="R4773" s="112" t="str">
        <f>+'Categorias-9 feb-Depurado'!AB4772</f>
        <v>Comex</v>
      </c>
    </row>
    <row r="4774" spans="2:18" s="1" customFormat="1" ht="14.5" hidden="1">
      <c r="B4774" s="57" t="str">
        <f>+'Categorias-9 feb-Depurado'!B4773</f>
        <v>WESCARGO SAS</v>
      </c>
      <c r="C4774" s="30" t="s">
        <v>4900</v>
      </c>
      <c r="D4774" s="31">
        <v>5</v>
      </c>
      <c r="E4774" s="30" t="str">
        <f>+'Categorias-9 feb-Depurado'!E4773</f>
        <v>900293664-1</v>
      </c>
      <c r="F4774" s="30" t="str">
        <f>+'Categorias-9 feb-Depurado'!F4773</f>
        <v>CR 71 A 52 04</v>
      </c>
      <c r="G4774" s="30" t="str">
        <f>+'Categorias-9 feb-Depurado'!G4773</f>
        <v>BOGOTA</v>
      </c>
      <c r="H4774" s="30" t="str">
        <f>+'Categorias-9 feb-Depurado'!H4773</f>
        <v>WES12313</v>
      </c>
      <c r="I4774" s="107">
        <f>+'Categorias-9 feb-Depurado'!R4773</f>
        <v>4342131</v>
      </c>
      <c r="J4774" s="108">
        <f t="shared" si="304"/>
        <v>0</v>
      </c>
      <c r="K4774" s="107">
        <f t="shared" si="305"/>
        <v>0</v>
      </c>
      <c r="L4774" s="109">
        <f t="shared" si="306"/>
        <v>4342131</v>
      </c>
      <c r="M4774" s="110">
        <f t="shared" si="307"/>
        <v>3.3102414616156863E-06</v>
      </c>
      <c r="N4774" s="33" t="s">
        <v>4892</v>
      </c>
      <c r="O4774" s="33">
        <f>+'Categorias-9 feb-Depurado'!Y4773</f>
        <v>910.3286266863737</v>
      </c>
      <c r="P4774" s="111">
        <f>+'Categorias-9 feb-Depurado'!AC4773</f>
        <v>44942</v>
      </c>
      <c r="Q4774" s="111">
        <f>+'Categorias-9 feb-Depurado'!AE4773</f>
        <v>45002</v>
      </c>
      <c r="R4774" s="112" t="str">
        <f>+'Categorias-9 feb-Depurado'!AB4773</f>
        <v>Comex</v>
      </c>
    </row>
    <row r="4775" spans="2:18" s="1" customFormat="1" ht="14.5" hidden="1">
      <c r="B4775" s="57" t="str">
        <f>+'Categorias-9 feb-Depurado'!B4774</f>
        <v>WESCARGO SAS</v>
      </c>
      <c r="C4775" s="30" t="s">
        <v>4900</v>
      </c>
      <c r="D4775" s="31">
        <v>5</v>
      </c>
      <c r="E4775" s="30" t="str">
        <f>+'Categorias-9 feb-Depurado'!E4774</f>
        <v>900293664-1</v>
      </c>
      <c r="F4775" s="30" t="str">
        <f>+'Categorias-9 feb-Depurado'!F4774</f>
        <v>CR 71 A 52 04</v>
      </c>
      <c r="G4775" s="30" t="str">
        <f>+'Categorias-9 feb-Depurado'!G4774</f>
        <v>BOGOTA</v>
      </c>
      <c r="H4775" s="30" t="str">
        <f>+'Categorias-9 feb-Depurado'!H4774</f>
        <v>WES12324</v>
      </c>
      <c r="I4775" s="107">
        <f>+'Categorias-9 feb-Depurado'!R4774</f>
        <v>17010794</v>
      </c>
      <c r="J4775" s="108">
        <f t="shared" si="304"/>
        <v>0</v>
      </c>
      <c r="K4775" s="107">
        <f t="shared" si="305"/>
        <v>0</v>
      </c>
      <c r="L4775" s="109">
        <f t="shared" si="306"/>
        <v>17010794</v>
      </c>
      <c r="M4775" s="110">
        <f t="shared" si="307"/>
        <v>1.296824890677028E-05</v>
      </c>
      <c r="N4775" s="33" t="s">
        <v>4892</v>
      </c>
      <c r="O4775" s="33">
        <f>+'Categorias-9 feb-Depurado'!Y4774</f>
        <v>3566.3163411847331</v>
      </c>
      <c r="P4775" s="111">
        <f>+'Categorias-9 feb-Depurado'!AC4774</f>
        <v>44942</v>
      </c>
      <c r="Q4775" s="111">
        <f>+'Categorias-9 feb-Depurado'!AE4774</f>
        <v>45002</v>
      </c>
      <c r="R4775" s="112" t="str">
        <f>+'Categorias-9 feb-Depurado'!AB4774</f>
        <v>Comex</v>
      </c>
    </row>
    <row r="4776" spans="2:18" s="1" customFormat="1" ht="14.5" hidden="1">
      <c r="B4776" s="57" t="str">
        <f>+'Categorias-9 feb-Depurado'!B4775</f>
        <v>WESCARGO SAS</v>
      </c>
      <c r="C4776" s="30" t="s">
        <v>4900</v>
      </c>
      <c r="D4776" s="31">
        <v>5</v>
      </c>
      <c r="E4776" s="30" t="str">
        <f>+'Categorias-9 feb-Depurado'!E4775</f>
        <v>900293664-1</v>
      </c>
      <c r="F4776" s="30" t="str">
        <f>+'Categorias-9 feb-Depurado'!F4775</f>
        <v>CR 71 A 52 04</v>
      </c>
      <c r="G4776" s="30" t="str">
        <f>+'Categorias-9 feb-Depurado'!G4775</f>
        <v>BOGOTA</v>
      </c>
      <c r="H4776" s="30" t="str">
        <f>+'Categorias-9 feb-Depurado'!H4775</f>
        <v>WES12309</v>
      </c>
      <c r="I4776" s="107">
        <f>+'Categorias-9 feb-Depurado'!R4775</f>
        <v>1317249</v>
      </c>
      <c r="J4776" s="108">
        <f t="shared" si="304"/>
        <v>0</v>
      </c>
      <c r="K4776" s="107">
        <f t="shared" si="305"/>
        <v>0</v>
      </c>
      <c r="L4776" s="109">
        <f t="shared" si="306"/>
        <v>1317249</v>
      </c>
      <c r="M4776" s="110">
        <f t="shared" si="307"/>
        <v>1.004210203485754E-06</v>
      </c>
      <c r="N4776" s="33" t="s">
        <v>4892</v>
      </c>
      <c r="O4776" s="33">
        <f>+'Categorias-9 feb-Depurado'!Y4775</f>
        <v>276.161514513035</v>
      </c>
      <c r="P4776" s="111">
        <f>+'Categorias-9 feb-Depurado'!AC4775</f>
        <v>44942</v>
      </c>
      <c r="Q4776" s="111">
        <f>+'Categorias-9 feb-Depurado'!AE4775</f>
        <v>45002</v>
      </c>
      <c r="R4776" s="112" t="str">
        <f>+'Categorias-9 feb-Depurado'!AB4775</f>
        <v>Comex</v>
      </c>
    </row>
    <row r="4777" spans="2:18" s="1" customFormat="1" ht="14.5" hidden="1">
      <c r="B4777" s="57" t="str">
        <f>+'Categorias-9 feb-Depurado'!B4776</f>
        <v>WESCARGO SAS</v>
      </c>
      <c r="C4777" s="30" t="s">
        <v>4900</v>
      </c>
      <c r="D4777" s="31">
        <v>5</v>
      </c>
      <c r="E4777" s="30" t="str">
        <f>+'Categorias-9 feb-Depurado'!E4776</f>
        <v>900293664-1</v>
      </c>
      <c r="F4777" s="30" t="str">
        <f>+'Categorias-9 feb-Depurado'!F4776</f>
        <v>CR 71 A 52 04</v>
      </c>
      <c r="G4777" s="30" t="str">
        <f>+'Categorias-9 feb-Depurado'!G4776</f>
        <v>BOGOTA</v>
      </c>
      <c r="H4777" s="30" t="str">
        <f>+'Categorias-9 feb-Depurado'!H4776</f>
        <v>WES12322</v>
      </c>
      <c r="I4777" s="107">
        <f>+'Categorias-9 feb-Depurado'!R4776</f>
        <v>1982209</v>
      </c>
      <c r="J4777" s="108">
        <f t="shared" si="304"/>
        <v>0</v>
      </c>
      <c r="K4777" s="107">
        <f t="shared" si="305"/>
        <v>0</v>
      </c>
      <c r="L4777" s="109">
        <f t="shared" si="306"/>
        <v>1982209</v>
      </c>
      <c r="M4777" s="110">
        <f t="shared" si="307"/>
        <v>1.5111451997619989E-06</v>
      </c>
      <c r="N4777" s="33" t="s">
        <v>4892</v>
      </c>
      <c r="O4777" s="33">
        <f>+'Categorias-9 feb-Depurado'!Y4776</f>
        <v>415.57051060305878</v>
      </c>
      <c r="P4777" s="111">
        <f>+'Categorias-9 feb-Depurado'!AC4776</f>
        <v>44942</v>
      </c>
      <c r="Q4777" s="111">
        <f>+'Categorias-9 feb-Depurado'!AE4776</f>
        <v>45002</v>
      </c>
      <c r="R4777" s="112" t="str">
        <f>+'Categorias-9 feb-Depurado'!AB4776</f>
        <v>Comex</v>
      </c>
    </row>
    <row r="4778" spans="2:18" s="1" customFormat="1" ht="14.5" hidden="1">
      <c r="B4778" s="57" t="str">
        <f>+'Categorias-9 feb-Depurado'!B4777</f>
        <v>WESCARGO SAS</v>
      </c>
      <c r="C4778" s="30" t="s">
        <v>4900</v>
      </c>
      <c r="D4778" s="31">
        <v>5</v>
      </c>
      <c r="E4778" s="30" t="str">
        <f>+'Categorias-9 feb-Depurado'!E4777</f>
        <v>900293664-1</v>
      </c>
      <c r="F4778" s="30" t="str">
        <f>+'Categorias-9 feb-Depurado'!F4777</f>
        <v>CR 71 A 52 04</v>
      </c>
      <c r="G4778" s="30" t="str">
        <f>+'Categorias-9 feb-Depurado'!G4777</f>
        <v>BOGOTA</v>
      </c>
      <c r="H4778" s="30" t="str">
        <f>+'Categorias-9 feb-Depurado'!H4777</f>
        <v>WES12323</v>
      </c>
      <c r="I4778" s="107">
        <f>+'Categorias-9 feb-Depurado'!R4777</f>
        <v>9797343</v>
      </c>
      <c r="J4778" s="108">
        <f t="shared" si="304"/>
        <v>0</v>
      </c>
      <c r="K4778" s="107">
        <f t="shared" si="305"/>
        <v>0</v>
      </c>
      <c r="L4778" s="109">
        <f t="shared" si="306"/>
        <v>9797343</v>
      </c>
      <c r="M4778" s="110">
        <f t="shared" si="307"/>
        <v>7.469044810548141E-06</v>
      </c>
      <c r="N4778" s="33" t="s">
        <v>4892</v>
      </c>
      <c r="O4778" s="33">
        <f>+'Categorias-9 feb-Depurado'!Y4777</f>
        <v>2054.0149061291236</v>
      </c>
      <c r="P4778" s="111">
        <f>+'Categorias-9 feb-Depurado'!AC4777</f>
        <v>44942</v>
      </c>
      <c r="Q4778" s="111">
        <f>+'Categorias-9 feb-Depurado'!AE4777</f>
        <v>45002</v>
      </c>
      <c r="R4778" s="112" t="str">
        <f>+'Categorias-9 feb-Depurado'!AB4777</f>
        <v>Comex</v>
      </c>
    </row>
    <row r="4779" spans="2:18" s="1" customFormat="1" ht="14.5" hidden="1">
      <c r="B4779" s="57" t="str">
        <f>+'Categorias-9 feb-Depurado'!B4778</f>
        <v>WESCARGO SAS</v>
      </c>
      <c r="C4779" s="30" t="s">
        <v>4900</v>
      </c>
      <c r="D4779" s="31">
        <v>5</v>
      </c>
      <c r="E4779" s="30" t="str">
        <f>+'Categorias-9 feb-Depurado'!E4778</f>
        <v>900293664-1</v>
      </c>
      <c r="F4779" s="30" t="str">
        <f>+'Categorias-9 feb-Depurado'!F4778</f>
        <v>CR 71 A 52 04</v>
      </c>
      <c r="G4779" s="30" t="str">
        <f>+'Categorias-9 feb-Depurado'!G4778</f>
        <v>BOGOTA</v>
      </c>
      <c r="H4779" s="30" t="str">
        <f>+'Categorias-9 feb-Depurado'!H4778</f>
        <v>WES12315</v>
      </c>
      <c r="I4779" s="107">
        <f>+'Categorias-9 feb-Depurado'!R4778</f>
        <v>4369224</v>
      </c>
      <c r="J4779" s="108">
        <f t="shared" si="304"/>
        <v>0</v>
      </c>
      <c r="K4779" s="107">
        <f t="shared" si="305"/>
        <v>0</v>
      </c>
      <c r="L4779" s="109">
        <f t="shared" si="306"/>
        <v>4369224</v>
      </c>
      <c r="M4779" s="110">
        <f t="shared" si="307"/>
        <v>3.3308959218149648E-06</v>
      </c>
      <c r="N4779" s="33" t="s">
        <v>4892</v>
      </c>
      <c r="O4779" s="33">
        <f>+'Categorias-9 feb-Depurado'!Y4778</f>
        <v>916.00867951822374</v>
      </c>
      <c r="P4779" s="111">
        <f>+'Categorias-9 feb-Depurado'!AC4778</f>
        <v>44942</v>
      </c>
      <c r="Q4779" s="111">
        <f>+'Categorias-9 feb-Depurado'!AE4778</f>
        <v>45002</v>
      </c>
      <c r="R4779" s="112" t="str">
        <f>+'Categorias-9 feb-Depurado'!AB4778</f>
        <v>Comex</v>
      </c>
    </row>
    <row r="4780" spans="2:18" s="1" customFormat="1" ht="14.5" hidden="1">
      <c r="B4780" s="57" t="str">
        <f>+'Categorias-9 feb-Depurado'!B4779</f>
        <v>WESCARGO SAS</v>
      </c>
      <c r="C4780" s="30" t="s">
        <v>4900</v>
      </c>
      <c r="D4780" s="31">
        <v>5</v>
      </c>
      <c r="E4780" s="30" t="str">
        <f>+'Categorias-9 feb-Depurado'!E4779</f>
        <v>900293664-1</v>
      </c>
      <c r="F4780" s="30" t="str">
        <f>+'Categorias-9 feb-Depurado'!F4779</f>
        <v>CR 71 A 52 04</v>
      </c>
      <c r="G4780" s="30" t="str">
        <f>+'Categorias-9 feb-Depurado'!G4779</f>
        <v>BOGOTA</v>
      </c>
      <c r="H4780" s="30" t="str">
        <f>+'Categorias-9 feb-Depurado'!H4779</f>
        <v>WES12317</v>
      </c>
      <c r="I4780" s="107">
        <f>+'Categorias-9 feb-Depurado'!R4779</f>
        <v>4786558</v>
      </c>
      <c r="J4780" s="108">
        <f t="shared" si="304"/>
        <v>0</v>
      </c>
      <c r="K4780" s="107">
        <f t="shared" si="305"/>
        <v>0</v>
      </c>
      <c r="L4780" s="109">
        <f t="shared" si="306"/>
        <v>4786558</v>
      </c>
      <c r="M4780" s="110">
        <f t="shared" si="307"/>
        <v>3.6490522165333693E-06</v>
      </c>
      <c r="N4780" s="33" t="s">
        <v>4892</v>
      </c>
      <c r="O4780" s="33">
        <f>+'Categorias-9 feb-Depurado'!Y4779</f>
        <v>1003.5028355189365</v>
      </c>
      <c r="P4780" s="111">
        <f>+'Categorias-9 feb-Depurado'!AC4779</f>
        <v>44942</v>
      </c>
      <c r="Q4780" s="111">
        <f>+'Categorias-9 feb-Depurado'!AE4779</f>
        <v>45002</v>
      </c>
      <c r="R4780" s="112" t="str">
        <f>+'Categorias-9 feb-Depurado'!AB4779</f>
        <v>Comex</v>
      </c>
    </row>
    <row r="4781" spans="2:18" s="1" customFormat="1" ht="14.5" hidden="1">
      <c r="B4781" s="57" t="str">
        <f>+'Categorias-9 feb-Depurado'!B4780</f>
        <v>WESCARGO SAS</v>
      </c>
      <c r="C4781" s="30" t="s">
        <v>4900</v>
      </c>
      <c r="D4781" s="31">
        <v>5</v>
      </c>
      <c r="E4781" s="30" t="str">
        <f>+'Categorias-9 feb-Depurado'!E4780</f>
        <v>900293664-1</v>
      </c>
      <c r="F4781" s="30" t="str">
        <f>+'Categorias-9 feb-Depurado'!F4780</f>
        <v>CR 71 A 52 04</v>
      </c>
      <c r="G4781" s="30" t="str">
        <f>+'Categorias-9 feb-Depurado'!G4780</f>
        <v>BOGOTA</v>
      </c>
      <c r="H4781" s="30" t="str">
        <f>+'Categorias-9 feb-Depurado'!H4780</f>
        <v>WES12319</v>
      </c>
      <c r="I4781" s="107">
        <f>+'Categorias-9 feb-Depurado'!R4780</f>
        <v>5965889</v>
      </c>
      <c r="J4781" s="108">
        <f t="shared" si="304"/>
        <v>0</v>
      </c>
      <c r="K4781" s="107">
        <f t="shared" si="305"/>
        <v>0</v>
      </c>
      <c r="L4781" s="109">
        <f t="shared" si="306"/>
        <v>5965889</v>
      </c>
      <c r="M4781" s="110">
        <f t="shared" si="307"/>
        <v>4.5481200643640053E-06</v>
      </c>
      <c r="N4781" s="33" t="s">
        <v>4892</v>
      </c>
      <c r="O4781" s="33">
        <f>+'Categorias-9 feb-Depurado'!Y4780</f>
        <v>1250.7498139354486</v>
      </c>
      <c r="P4781" s="111">
        <f>+'Categorias-9 feb-Depurado'!AC4780</f>
        <v>44942</v>
      </c>
      <c r="Q4781" s="111">
        <f>+'Categorias-9 feb-Depurado'!AE4780</f>
        <v>45002</v>
      </c>
      <c r="R4781" s="112" t="str">
        <f>+'Categorias-9 feb-Depurado'!AB4780</f>
        <v>Comex</v>
      </c>
    </row>
    <row r="4782" spans="2:18" s="1" customFormat="1" ht="14.5" hidden="1">
      <c r="B4782" s="57" t="str">
        <f>+'Categorias-9 feb-Depurado'!B4781</f>
        <v>WESCARGO SAS</v>
      </c>
      <c r="C4782" s="30" t="s">
        <v>4900</v>
      </c>
      <c r="D4782" s="31">
        <v>5</v>
      </c>
      <c r="E4782" s="30" t="str">
        <f>+'Categorias-9 feb-Depurado'!E4781</f>
        <v>900293664-1</v>
      </c>
      <c r="F4782" s="30" t="str">
        <f>+'Categorias-9 feb-Depurado'!F4781</f>
        <v>CR 71 A 52 04</v>
      </c>
      <c r="G4782" s="30" t="str">
        <f>+'Categorias-9 feb-Depurado'!G4781</f>
        <v>BOGOTA</v>
      </c>
      <c r="H4782" s="30" t="str">
        <f>+'Categorias-9 feb-Depurado'!H4781</f>
        <v>WES12320</v>
      </c>
      <c r="I4782" s="107">
        <f>+'Categorias-9 feb-Depurado'!R4781</f>
        <v>1982209</v>
      </c>
      <c r="J4782" s="108">
        <f t="shared" si="304"/>
        <v>0</v>
      </c>
      <c r="K4782" s="107">
        <f t="shared" si="305"/>
        <v>0</v>
      </c>
      <c r="L4782" s="109">
        <f t="shared" si="306"/>
        <v>1982209</v>
      </c>
      <c r="M4782" s="110">
        <f t="shared" si="307"/>
        <v>1.5111451997619989E-06</v>
      </c>
      <c r="N4782" s="33" t="s">
        <v>4892</v>
      </c>
      <c r="O4782" s="33">
        <f>+'Categorias-9 feb-Depurado'!Y4781</f>
        <v>415.57051060305878</v>
      </c>
      <c r="P4782" s="111">
        <f>+'Categorias-9 feb-Depurado'!AC4781</f>
        <v>44942</v>
      </c>
      <c r="Q4782" s="111">
        <f>+'Categorias-9 feb-Depurado'!AE4781</f>
        <v>45002</v>
      </c>
      <c r="R4782" s="112" t="str">
        <f>+'Categorias-9 feb-Depurado'!AB4781</f>
        <v>Comex</v>
      </c>
    </row>
    <row r="4783" spans="2:18" s="1" customFormat="1" ht="14.5" hidden="1">
      <c r="B4783" s="57" t="str">
        <f>+'Categorias-9 feb-Depurado'!B4782</f>
        <v>WESCARGO SAS</v>
      </c>
      <c r="C4783" s="30" t="s">
        <v>4900</v>
      </c>
      <c r="D4783" s="31">
        <v>5</v>
      </c>
      <c r="E4783" s="30" t="str">
        <f>+'Categorias-9 feb-Depurado'!E4782</f>
        <v>900293664-1</v>
      </c>
      <c r="F4783" s="30" t="str">
        <f>+'Categorias-9 feb-Depurado'!F4782</f>
        <v>CR 71 A 52 04</v>
      </c>
      <c r="G4783" s="30" t="str">
        <f>+'Categorias-9 feb-Depurado'!G4782</f>
        <v>BOGOTA</v>
      </c>
      <c r="H4783" s="30" t="str">
        <f>+'Categorias-9 feb-Depurado'!H4782</f>
        <v>WES12343</v>
      </c>
      <c r="I4783" s="107">
        <f>+'Categorias-9 feb-Depurado'!R4782</f>
        <v>15808335</v>
      </c>
      <c r="J4783" s="108">
        <f t="shared" si="304"/>
        <v>0</v>
      </c>
      <c r="K4783" s="107">
        <f t="shared" si="305"/>
        <v>0</v>
      </c>
      <c r="L4783" s="109">
        <f t="shared" si="306"/>
        <v>15808335</v>
      </c>
      <c r="M4783" s="110">
        <f t="shared" si="307"/>
        <v>1.2051549332829988E-05</v>
      </c>
      <c r="N4783" s="33" t="s">
        <v>4892</v>
      </c>
      <c r="O4783" s="33">
        <f>+'Categorias-9 feb-Depurado'!Y4782</f>
        <v>3314.2205729739926</v>
      </c>
      <c r="P4783" s="111">
        <f>+'Categorias-9 feb-Depurado'!AC4782</f>
        <v>44944</v>
      </c>
      <c r="Q4783" s="111">
        <f>+'Categorias-9 feb-Depurado'!AE4782</f>
        <v>45004</v>
      </c>
      <c r="R4783" s="112" t="str">
        <f>+'Categorias-9 feb-Depurado'!AB4782</f>
        <v>Comex</v>
      </c>
    </row>
    <row r="4784" spans="2:18" s="1" customFormat="1" ht="14.5" hidden="1">
      <c r="B4784" s="57" t="str">
        <f>+'Categorias-9 feb-Depurado'!B4783</f>
        <v>WESCARGO SAS</v>
      </c>
      <c r="C4784" s="30" t="s">
        <v>4900</v>
      </c>
      <c r="D4784" s="31">
        <v>5</v>
      </c>
      <c r="E4784" s="30" t="str">
        <f>+'Categorias-9 feb-Depurado'!E4783</f>
        <v>900293664-1</v>
      </c>
      <c r="F4784" s="30" t="str">
        <f>+'Categorias-9 feb-Depurado'!F4783</f>
        <v>CR 71 A 52 04</v>
      </c>
      <c r="G4784" s="30" t="str">
        <f>+'Categorias-9 feb-Depurado'!G4783</f>
        <v>BOGOTA</v>
      </c>
      <c r="H4784" s="30" t="str">
        <f>+'Categorias-9 feb-Depurado'!H4783</f>
        <v>WES12337</v>
      </c>
      <c r="I4784" s="107">
        <f>+'Categorias-9 feb-Depurado'!R4783</f>
        <v>24709745</v>
      </c>
      <c r="J4784" s="108">
        <f t="shared" si="304"/>
        <v>0</v>
      </c>
      <c r="K4784" s="107">
        <f t="shared" si="305"/>
        <v>0</v>
      </c>
      <c r="L4784" s="109">
        <f t="shared" si="306"/>
        <v>24709745</v>
      </c>
      <c r="M4784" s="110">
        <f t="shared" si="307"/>
        <v>1.8837575928720458E-05</v>
      </c>
      <c r="N4784" s="33" t="s">
        <v>4892</v>
      </c>
      <c r="O4784" s="33">
        <f>+'Categorias-9 feb-Depurado'!Y4783</f>
        <v>5180.4029476817923</v>
      </c>
      <c r="P4784" s="111">
        <f>+'Categorias-9 feb-Depurado'!AC4783</f>
        <v>44944</v>
      </c>
      <c r="Q4784" s="111">
        <f>+'Categorias-9 feb-Depurado'!AE4783</f>
        <v>45004</v>
      </c>
      <c r="R4784" s="112" t="str">
        <f>+'Categorias-9 feb-Depurado'!AB4783</f>
        <v>Comex</v>
      </c>
    </row>
    <row r="4785" spans="2:18" s="1" customFormat="1" ht="14.5" hidden="1">
      <c r="B4785" s="57" t="str">
        <f>+'Categorias-9 feb-Depurado'!B4784</f>
        <v>WESCARGO SAS</v>
      </c>
      <c r="C4785" s="30" t="s">
        <v>4900</v>
      </c>
      <c r="D4785" s="31">
        <v>5</v>
      </c>
      <c r="E4785" s="30" t="str">
        <f>+'Categorias-9 feb-Depurado'!E4784</f>
        <v>900293664-1</v>
      </c>
      <c r="F4785" s="30" t="str">
        <f>+'Categorias-9 feb-Depurado'!F4784</f>
        <v>CR 71 A 52 04</v>
      </c>
      <c r="G4785" s="30" t="str">
        <f>+'Categorias-9 feb-Depurado'!G4784</f>
        <v>BOGOTA</v>
      </c>
      <c r="H4785" s="30" t="str">
        <f>+'Categorias-9 feb-Depurado'!H4784</f>
        <v>WES12339</v>
      </c>
      <c r="I4785" s="107">
        <f>+'Categorias-9 feb-Depurado'!R4784</f>
        <v>4163383</v>
      </c>
      <c r="J4785" s="108">
        <f t="shared" si="304"/>
        <v>0</v>
      </c>
      <c r="K4785" s="107">
        <f t="shared" si="305"/>
        <v>0</v>
      </c>
      <c r="L4785" s="109">
        <f t="shared" si="306"/>
        <v>4163383</v>
      </c>
      <c r="M4785" s="110">
        <f t="shared" si="307"/>
        <v>3.1739721872016066E-06</v>
      </c>
      <c r="N4785" s="33" t="s">
        <v>4892</v>
      </c>
      <c r="O4785" s="33">
        <f>+'Categorias-9 feb-Depurado'!Y4784</f>
        <v>872.85407297923405</v>
      </c>
      <c r="P4785" s="111">
        <f>+'Categorias-9 feb-Depurado'!AC4784</f>
        <v>44944</v>
      </c>
      <c r="Q4785" s="111">
        <f>+'Categorias-9 feb-Depurado'!AE4784</f>
        <v>45004</v>
      </c>
      <c r="R4785" s="112" t="str">
        <f>+'Categorias-9 feb-Depurado'!AB4784</f>
        <v>Comex</v>
      </c>
    </row>
    <row r="4786" spans="2:18" s="1" customFormat="1" ht="14.5" hidden="1">
      <c r="B4786" s="57" t="str">
        <f>+'Categorias-9 feb-Depurado'!B4785</f>
        <v>WESCARGO SAS</v>
      </c>
      <c r="C4786" s="30" t="s">
        <v>4900</v>
      </c>
      <c r="D4786" s="31">
        <v>5</v>
      </c>
      <c r="E4786" s="30" t="str">
        <f>+'Categorias-9 feb-Depurado'!E4785</f>
        <v>900293664-1</v>
      </c>
      <c r="F4786" s="30" t="str">
        <f>+'Categorias-9 feb-Depurado'!F4785</f>
        <v>CR 71 A 52 04</v>
      </c>
      <c r="G4786" s="30" t="str">
        <f>+'Categorias-9 feb-Depurado'!G4785</f>
        <v>BOGOTA</v>
      </c>
      <c r="H4786" s="30" t="str">
        <f>+'Categorias-9 feb-Depurado'!H4785</f>
        <v>WES12338</v>
      </c>
      <c r="I4786" s="107">
        <f>+'Categorias-9 feb-Depurado'!R4785</f>
        <v>15185064</v>
      </c>
      <c r="J4786" s="108">
        <f t="shared" si="304"/>
        <v>0</v>
      </c>
      <c r="K4786" s="107">
        <f t="shared" si="305"/>
        <v>0</v>
      </c>
      <c r="L4786" s="109">
        <f t="shared" si="306"/>
        <v>15185064</v>
      </c>
      <c r="M4786" s="110">
        <f t="shared" si="307"/>
        <v>1.1576396117502613E-05</v>
      </c>
      <c r="N4786" s="33" t="s">
        <v>4892</v>
      </c>
      <c r="O4786" s="33">
        <f>+'Categorias-9 feb-Depurado'!Y4785</f>
        <v>3183.5516840152204</v>
      </c>
      <c r="P4786" s="111">
        <f>+'Categorias-9 feb-Depurado'!AC4785</f>
        <v>44944</v>
      </c>
      <c r="Q4786" s="111">
        <f>+'Categorias-9 feb-Depurado'!AE4785</f>
        <v>45004</v>
      </c>
      <c r="R4786" s="112" t="str">
        <f>+'Categorias-9 feb-Depurado'!AB4785</f>
        <v>Comex</v>
      </c>
    </row>
    <row r="4787" spans="2:18" s="1" customFormat="1" ht="14.5" hidden="1">
      <c r="B4787" s="57" t="str">
        <f>+'Categorias-9 feb-Depurado'!B4786</f>
        <v>WESCARGO SAS</v>
      </c>
      <c r="C4787" s="30" t="s">
        <v>4900</v>
      </c>
      <c r="D4787" s="31">
        <v>5</v>
      </c>
      <c r="E4787" s="30" t="str">
        <f>+'Categorias-9 feb-Depurado'!E4786</f>
        <v>900293664-1</v>
      </c>
      <c r="F4787" s="30" t="str">
        <f>+'Categorias-9 feb-Depurado'!F4786</f>
        <v>CR 71 A 52 04</v>
      </c>
      <c r="G4787" s="30" t="str">
        <f>+'Categorias-9 feb-Depurado'!G4786</f>
        <v>BOGOTA</v>
      </c>
      <c r="H4787" s="30" t="str">
        <f>+'Categorias-9 feb-Depurado'!H4786</f>
        <v>WES12340</v>
      </c>
      <c r="I4787" s="107">
        <f>+'Categorias-9 feb-Depurado'!R4786</f>
        <v>2000000</v>
      </c>
      <c r="J4787" s="108">
        <f t="shared" si="304"/>
        <v>0</v>
      </c>
      <c r="K4787" s="107">
        <f t="shared" si="305"/>
        <v>0</v>
      </c>
      <c r="L4787" s="109">
        <f t="shared" si="306"/>
        <v>2000000</v>
      </c>
      <c r="M4787" s="110">
        <f t="shared" si="307"/>
        <v>1.52470824192807E-06</v>
      </c>
      <c r="N4787" s="33" t="s">
        <v>4892</v>
      </c>
      <c r="O4787" s="33">
        <f>+'Categorias-9 feb-Depurado'!Y4786</f>
        <v>419.30039728712637</v>
      </c>
      <c r="P4787" s="111">
        <f>+'Categorias-9 feb-Depurado'!AC4786</f>
        <v>44944</v>
      </c>
      <c r="Q4787" s="111">
        <f>+'Categorias-9 feb-Depurado'!AE4786</f>
        <v>45004</v>
      </c>
      <c r="R4787" s="112" t="str">
        <f>+'Categorias-9 feb-Depurado'!AB4786</f>
        <v>Comex</v>
      </c>
    </row>
    <row r="4788" spans="2:18" s="1" customFormat="1" ht="14.5" hidden="1">
      <c r="B4788" s="57" t="str">
        <f>+'Categorias-9 feb-Depurado'!B4787</f>
        <v>WESCARGO SAS</v>
      </c>
      <c r="C4788" s="30" t="s">
        <v>4900</v>
      </c>
      <c r="D4788" s="31">
        <v>5</v>
      </c>
      <c r="E4788" s="30" t="str">
        <f>+'Categorias-9 feb-Depurado'!E4787</f>
        <v>900293664-1</v>
      </c>
      <c r="F4788" s="30" t="str">
        <f>+'Categorias-9 feb-Depurado'!F4787</f>
        <v>CR 71 A 52 04</v>
      </c>
      <c r="G4788" s="30" t="str">
        <f>+'Categorias-9 feb-Depurado'!G4787</f>
        <v>BOGOTA</v>
      </c>
      <c r="H4788" s="30" t="str">
        <f>+'Categorias-9 feb-Depurado'!H4787</f>
        <v>WES12342</v>
      </c>
      <c r="I4788" s="107">
        <f>+'Categorias-9 feb-Depurado'!R4787</f>
        <v>3767398</v>
      </c>
      <c r="J4788" s="108">
        <f t="shared" si="304"/>
        <v>0</v>
      </c>
      <c r="K4788" s="107">
        <f t="shared" si="305"/>
        <v>0</v>
      </c>
      <c r="L4788" s="109">
        <f t="shared" si="306"/>
        <v>3767398</v>
      </c>
      <c r="M4788" s="110">
        <f t="shared" si="307"/>
        <v>2.8720913906116636E-06</v>
      </c>
      <c r="N4788" s="33" t="s">
        <v>4892</v>
      </c>
      <c r="O4788" s="33">
        <f>+'Categorias-9 feb-Depurado'!Y4787</f>
        <v>789.83573906936272</v>
      </c>
      <c r="P4788" s="111">
        <f>+'Categorias-9 feb-Depurado'!AC4787</f>
        <v>44944</v>
      </c>
      <c r="Q4788" s="111">
        <f>+'Categorias-9 feb-Depurado'!AE4787</f>
        <v>45004</v>
      </c>
      <c r="R4788" s="112" t="str">
        <f>+'Categorias-9 feb-Depurado'!AB4787</f>
        <v>Comex</v>
      </c>
    </row>
    <row r="4789" spans="2:18" s="1" customFormat="1" ht="14.5" hidden="1">
      <c r="B4789" s="57" t="str">
        <f>+'Categorias-9 feb-Depurado'!B4788</f>
        <v>WESCARGO SAS</v>
      </c>
      <c r="C4789" s="30" t="s">
        <v>4900</v>
      </c>
      <c r="D4789" s="31">
        <v>5</v>
      </c>
      <c r="E4789" s="30" t="str">
        <f>+'Categorias-9 feb-Depurado'!E4788</f>
        <v>900293664-1</v>
      </c>
      <c r="F4789" s="30" t="str">
        <f>+'Categorias-9 feb-Depurado'!F4788</f>
        <v>CR 71 A 52 04</v>
      </c>
      <c r="G4789" s="30" t="str">
        <f>+'Categorias-9 feb-Depurado'!G4788</f>
        <v>BOGOTA</v>
      </c>
      <c r="H4789" s="30" t="str">
        <f>+'Categorias-9 feb-Depurado'!H4788</f>
        <v>WES12336</v>
      </c>
      <c r="I4789" s="107">
        <f>+'Categorias-9 feb-Depurado'!R4788</f>
        <v>11777079</v>
      </c>
      <c r="J4789" s="108">
        <f t="shared" si="304"/>
        <v>0</v>
      </c>
      <c r="K4789" s="107">
        <f t="shared" si="305"/>
        <v>0</v>
      </c>
      <c r="L4789" s="109">
        <f t="shared" si="306"/>
        <v>11777079</v>
      </c>
      <c r="M4789" s="110">
        <f t="shared" si="307"/>
        <v>8.9783047085689959E-06</v>
      </c>
      <c r="N4789" s="33" t="s">
        <v>4892</v>
      </c>
      <c r="O4789" s="33">
        <f>+'Categorias-9 feb-Depurado'!Y4788</f>
        <v>2469.0669517909369</v>
      </c>
      <c r="P4789" s="111">
        <f>+'Categorias-9 feb-Depurado'!AC4788</f>
        <v>44944</v>
      </c>
      <c r="Q4789" s="111">
        <f>+'Categorias-9 feb-Depurado'!AE4788</f>
        <v>45004</v>
      </c>
      <c r="R4789" s="112" t="str">
        <f>+'Categorias-9 feb-Depurado'!AB4788</f>
        <v>Comex</v>
      </c>
    </row>
    <row r="4790" spans="2:18" s="1" customFormat="1" ht="14.5" hidden="1">
      <c r="B4790" s="57" t="str">
        <f>+'Categorias-9 feb-Depurado'!B4789</f>
        <v>WESCARGO SAS</v>
      </c>
      <c r="C4790" s="30" t="s">
        <v>4900</v>
      </c>
      <c r="D4790" s="31">
        <v>5</v>
      </c>
      <c r="E4790" s="30" t="str">
        <f>+'Categorias-9 feb-Depurado'!E4789</f>
        <v>900293664-1</v>
      </c>
      <c r="F4790" s="30" t="str">
        <f>+'Categorias-9 feb-Depurado'!F4789</f>
        <v>CR 71 A 52 04</v>
      </c>
      <c r="G4790" s="30" t="str">
        <f>+'Categorias-9 feb-Depurado'!G4789</f>
        <v>BOGOTA</v>
      </c>
      <c r="H4790" s="30" t="str">
        <f>+'Categorias-9 feb-Depurado'!H4789</f>
        <v>WES12335</v>
      </c>
      <c r="I4790" s="107">
        <f>+'Categorias-9 feb-Depurado'!R4789</f>
        <v>4922866</v>
      </c>
      <c r="J4790" s="108">
        <f t="shared" si="304"/>
        <v>0</v>
      </c>
      <c r="K4790" s="107">
        <f t="shared" si="305"/>
        <v>0</v>
      </c>
      <c r="L4790" s="109">
        <f t="shared" si="306"/>
        <v>4922866</v>
      </c>
      <c r="M4790" s="110">
        <f t="shared" si="307"/>
        <v>3.752967182053735E-06</v>
      </c>
      <c r="N4790" s="33" t="s">
        <v>4892</v>
      </c>
      <c r="O4790" s="33">
        <f>+'Categorias-9 feb-Depurado'!Y4789</f>
        <v>1032.0798347956434</v>
      </c>
      <c r="P4790" s="111">
        <f>+'Categorias-9 feb-Depurado'!AC4789</f>
        <v>44944</v>
      </c>
      <c r="Q4790" s="111">
        <f>+'Categorias-9 feb-Depurado'!AE4789</f>
        <v>45004</v>
      </c>
      <c r="R4790" s="112" t="str">
        <f>+'Categorias-9 feb-Depurado'!AB4789</f>
        <v>Comex</v>
      </c>
    </row>
    <row r="4791" spans="2:18" s="1" customFormat="1" ht="14.5" hidden="1">
      <c r="B4791" s="57" t="str">
        <f>+'Categorias-9 feb-Depurado'!B4790</f>
        <v>WESCARGO SAS</v>
      </c>
      <c r="C4791" s="30" t="s">
        <v>4900</v>
      </c>
      <c r="D4791" s="31">
        <v>5</v>
      </c>
      <c r="E4791" s="30" t="str">
        <f>+'Categorias-9 feb-Depurado'!E4790</f>
        <v>900293664-1</v>
      </c>
      <c r="F4791" s="30" t="str">
        <f>+'Categorias-9 feb-Depurado'!F4790</f>
        <v>CR 71 A 52 04</v>
      </c>
      <c r="G4791" s="30" t="str">
        <f>+'Categorias-9 feb-Depurado'!G4790</f>
        <v>BOGOTA</v>
      </c>
      <c r="H4791" s="30" t="str">
        <f>+'Categorias-9 feb-Depurado'!H4790</f>
        <v>WES12341</v>
      </c>
      <c r="I4791" s="107">
        <f>+'Categorias-9 feb-Depurado'!R4790</f>
        <v>13973935</v>
      </c>
      <c r="J4791" s="108">
        <f t="shared" si="304"/>
        <v>0</v>
      </c>
      <c r="K4791" s="107">
        <f t="shared" si="305"/>
        <v>0</v>
      </c>
      <c r="L4791" s="109">
        <f t="shared" si="306"/>
        <v>13973935</v>
      </c>
      <c r="M4791" s="110">
        <f t="shared" si="307"/>
        <v>1.0653086933333561E-05</v>
      </c>
      <c r="N4791" s="33" t="s">
        <v>4892</v>
      </c>
      <c r="O4791" s="33">
        <f>+'Categorias-9 feb-Depurado'!Y4790</f>
        <v>2929.6382485822405</v>
      </c>
      <c r="P4791" s="111">
        <f>+'Categorias-9 feb-Depurado'!AC4790</f>
        <v>44944</v>
      </c>
      <c r="Q4791" s="111">
        <f>+'Categorias-9 feb-Depurado'!AE4790</f>
        <v>45004</v>
      </c>
      <c r="R4791" s="112" t="str">
        <f>+'Categorias-9 feb-Depurado'!AB4790</f>
        <v>Comex</v>
      </c>
    </row>
    <row r="4792" spans="2:18" s="1" customFormat="1" ht="14.5" hidden="1">
      <c r="B4792" s="57" t="str">
        <f>+'Categorias-9 feb-Depurado'!B4791</f>
        <v>WESCARGO SAS</v>
      </c>
      <c r="C4792" s="30" t="s">
        <v>4900</v>
      </c>
      <c r="D4792" s="31">
        <v>5</v>
      </c>
      <c r="E4792" s="30" t="str">
        <f>+'Categorias-9 feb-Depurado'!E4791</f>
        <v>900293664-1</v>
      </c>
      <c r="F4792" s="30" t="str">
        <f>+'Categorias-9 feb-Depurado'!F4791</f>
        <v>CR 71 A 52 04</v>
      </c>
      <c r="G4792" s="30" t="str">
        <f>+'Categorias-9 feb-Depurado'!G4791</f>
        <v>BOGOTA</v>
      </c>
      <c r="H4792" s="30" t="str">
        <f>+'Categorias-9 feb-Depurado'!H4791</f>
        <v>WES12334</v>
      </c>
      <c r="I4792" s="107">
        <f>+'Categorias-9 feb-Depurado'!R4791</f>
        <v>10426126</v>
      </c>
      <c r="J4792" s="108">
        <f t="shared" si="304"/>
        <v>0</v>
      </c>
      <c r="K4792" s="107">
        <f t="shared" si="305"/>
        <v>0</v>
      </c>
      <c r="L4792" s="109">
        <f t="shared" si="306"/>
        <v>10426126</v>
      </c>
      <c r="M4792" s="110">
        <f t="shared" si="307"/>
        <v>7.9484001217902698E-06</v>
      </c>
      <c r="N4792" s="33" t="s">
        <v>4892</v>
      </c>
      <c r="O4792" s="33">
        <f>+'Categorias-9 feb-Depurado'!Y4791</f>
        <v>2185.8393869828192</v>
      </c>
      <c r="P4792" s="111">
        <f>+'Categorias-9 feb-Depurado'!AC4791</f>
        <v>44944</v>
      </c>
      <c r="Q4792" s="111">
        <f>+'Categorias-9 feb-Depurado'!AE4791</f>
        <v>45004</v>
      </c>
      <c r="R4792" s="112" t="str">
        <f>+'Categorias-9 feb-Depurado'!AB4791</f>
        <v>Comex</v>
      </c>
    </row>
    <row r="4793" spans="2:18" s="1" customFormat="1" ht="14.5" hidden="1">
      <c r="B4793" s="57" t="str">
        <f>+'Categorias-9 feb-Depurado'!B4792</f>
        <v>WESCARGO SAS</v>
      </c>
      <c r="C4793" s="30" t="s">
        <v>4900</v>
      </c>
      <c r="D4793" s="31">
        <v>5</v>
      </c>
      <c r="E4793" s="30" t="str">
        <f>+'Categorias-9 feb-Depurado'!E4792</f>
        <v>900293664-1</v>
      </c>
      <c r="F4793" s="30" t="str">
        <f>+'Categorias-9 feb-Depurado'!F4792</f>
        <v>CR 71 A 52 04</v>
      </c>
      <c r="G4793" s="30" t="str">
        <f>+'Categorias-9 feb-Depurado'!G4792</f>
        <v>BOGOTA</v>
      </c>
      <c r="H4793" s="30" t="str">
        <f>+'Categorias-9 feb-Depurado'!H4792</f>
        <v>WES12346</v>
      </c>
      <c r="I4793" s="107">
        <f>+'Categorias-9 feb-Depurado'!R4792</f>
        <v>3500000</v>
      </c>
      <c r="J4793" s="108">
        <f t="shared" si="304"/>
        <v>0</v>
      </c>
      <c r="K4793" s="107">
        <f t="shared" si="305"/>
        <v>0</v>
      </c>
      <c r="L4793" s="109">
        <f t="shared" si="306"/>
        <v>3500000</v>
      </c>
      <c r="M4793" s="110">
        <f t="shared" si="307"/>
        <v>2.6682394233741223E-06</v>
      </c>
      <c r="N4793" s="33" t="s">
        <v>4892</v>
      </c>
      <c r="O4793" s="33">
        <f>+'Categorias-9 feb-Depurado'!Y4792</f>
        <v>733.77569525247122</v>
      </c>
      <c r="P4793" s="111">
        <f>+'Categorias-9 feb-Depurado'!AC4792</f>
        <v>44945</v>
      </c>
      <c r="Q4793" s="111">
        <f>+'Categorias-9 feb-Depurado'!AE4792</f>
        <v>45005</v>
      </c>
      <c r="R4793" s="112" t="str">
        <f>+'Categorias-9 feb-Depurado'!AB4792</f>
        <v>Comex</v>
      </c>
    </row>
    <row r="4794" spans="2:18" s="1" customFormat="1" ht="14.5" hidden="1">
      <c r="B4794" s="57" t="str">
        <f>+'Categorias-9 feb-Depurado'!B4793</f>
        <v>WESCARGO SAS</v>
      </c>
      <c r="C4794" s="30" t="s">
        <v>4900</v>
      </c>
      <c r="D4794" s="31">
        <v>5</v>
      </c>
      <c r="E4794" s="30" t="str">
        <f>+'Categorias-9 feb-Depurado'!E4793</f>
        <v>900293664-1</v>
      </c>
      <c r="F4794" s="30" t="str">
        <f>+'Categorias-9 feb-Depurado'!F4793</f>
        <v>CR 71 A 52 04</v>
      </c>
      <c r="G4794" s="30" t="str">
        <f>+'Categorias-9 feb-Depurado'!G4793</f>
        <v>BOGOTA</v>
      </c>
      <c r="H4794" s="30" t="str">
        <f>+'Categorias-9 feb-Depurado'!H4793</f>
        <v>WES12344</v>
      </c>
      <c r="I4794" s="107">
        <f>+'Categorias-9 feb-Depurado'!R4793</f>
        <v>1314371</v>
      </c>
      <c r="J4794" s="108">
        <f t="shared" si="304"/>
        <v>0</v>
      </c>
      <c r="K4794" s="107">
        <f t="shared" si="305"/>
        <v>0</v>
      </c>
      <c r="L4794" s="109">
        <f t="shared" si="306"/>
        <v>1314371</v>
      </c>
      <c r="M4794" s="110">
        <f t="shared" si="307"/>
        <v>1.0020161483256196E-06</v>
      </c>
      <c r="N4794" s="33" t="s">
        <v>4892</v>
      </c>
      <c r="O4794" s="33">
        <f>+'Categorias-9 feb-Depurado'!Y4793</f>
        <v>275.55814124133883</v>
      </c>
      <c r="P4794" s="111">
        <f>+'Categorias-9 feb-Depurado'!AC4793</f>
        <v>44945</v>
      </c>
      <c r="Q4794" s="111">
        <f>+'Categorias-9 feb-Depurado'!AE4793</f>
        <v>45005</v>
      </c>
      <c r="R4794" s="112" t="str">
        <f>+'Categorias-9 feb-Depurado'!AB4793</f>
        <v>Comex</v>
      </c>
    </row>
    <row r="4795" spans="2:18" s="1" customFormat="1" ht="14.5" hidden="1">
      <c r="B4795" s="57" t="str">
        <f>+'Categorias-9 feb-Depurado'!B4794</f>
        <v>WESCARGO SAS</v>
      </c>
      <c r="C4795" s="30" t="s">
        <v>4900</v>
      </c>
      <c r="D4795" s="31">
        <v>5</v>
      </c>
      <c r="E4795" s="30" t="str">
        <f>+'Categorias-9 feb-Depurado'!E4794</f>
        <v>900293664-1</v>
      </c>
      <c r="F4795" s="30" t="str">
        <f>+'Categorias-9 feb-Depurado'!F4794</f>
        <v>CR 71 A 52 04</v>
      </c>
      <c r="G4795" s="30" t="str">
        <f>+'Categorias-9 feb-Depurado'!G4794</f>
        <v>BOGOTA</v>
      </c>
      <c r="H4795" s="30" t="str">
        <f>+'Categorias-9 feb-Depurado'!H4794</f>
        <v>WES12373</v>
      </c>
      <c r="I4795" s="107">
        <f>+'Categorias-9 feb-Depurado'!R4794</f>
        <v>4675957</v>
      </c>
      <c r="J4795" s="108">
        <f t="shared" si="304"/>
        <v>0</v>
      </c>
      <c r="K4795" s="107">
        <f t="shared" si="305"/>
        <v>0</v>
      </c>
      <c r="L4795" s="109">
        <f t="shared" si="306"/>
        <v>4675957</v>
      </c>
      <c r="M4795" s="110">
        <f t="shared" si="307"/>
        <v>3.564735088400626E-06</v>
      </c>
      <c r="N4795" s="33" t="s">
        <v>4892</v>
      </c>
      <c r="O4795" s="33">
        <f>+'Categorias-9 feb-Depurado'!Y4794</f>
        <v>980.31531389875988</v>
      </c>
      <c r="P4795" s="111">
        <f>+'Categorias-9 feb-Depurado'!AC4794</f>
        <v>44949</v>
      </c>
      <c r="Q4795" s="111">
        <f>+'Categorias-9 feb-Depurado'!AE4794</f>
        <v>45009</v>
      </c>
      <c r="R4795" s="112" t="str">
        <f>+'Categorias-9 feb-Depurado'!AB4794</f>
        <v>Comex</v>
      </c>
    </row>
    <row r="4796" spans="2:18" s="1" customFormat="1" ht="14.5" hidden="1">
      <c r="B4796" s="57" t="str">
        <f>+'Categorias-9 feb-Depurado'!B4795</f>
        <v>WESCARGO SAS</v>
      </c>
      <c r="C4796" s="30" t="s">
        <v>4900</v>
      </c>
      <c r="D4796" s="31">
        <v>5</v>
      </c>
      <c r="E4796" s="30" t="str">
        <f>+'Categorias-9 feb-Depurado'!E4795</f>
        <v>900293664-1</v>
      </c>
      <c r="F4796" s="30" t="str">
        <f>+'Categorias-9 feb-Depurado'!F4795</f>
        <v>CR 71 A 52 04</v>
      </c>
      <c r="G4796" s="30" t="str">
        <f>+'Categorias-9 feb-Depurado'!G4795</f>
        <v>BOGOTA</v>
      </c>
      <c r="H4796" s="30" t="str">
        <f>+'Categorias-9 feb-Depurado'!H4795</f>
        <v>WES12370</v>
      </c>
      <c r="I4796" s="107">
        <f>+'Categorias-9 feb-Depurado'!R4795</f>
        <v>29829341</v>
      </c>
      <c r="J4796" s="108">
        <f t="shared" si="304"/>
        <v>0</v>
      </c>
      <c r="K4796" s="107">
        <f t="shared" si="305"/>
        <v>0</v>
      </c>
      <c r="L4796" s="109">
        <f t="shared" si="306"/>
        <v>29829341</v>
      </c>
      <c r="M4796" s="110">
        <f t="shared" si="307"/>
        <v>2.2740521036991448E-05</v>
      </c>
      <c r="N4796" s="33" t="s">
        <v>4892</v>
      </c>
      <c r="O4796" s="33">
        <f>+'Categorias-9 feb-Depurado'!Y4795</f>
        <v>6253.7272660565841</v>
      </c>
      <c r="P4796" s="111">
        <f>+'Categorias-9 feb-Depurado'!AC4795</f>
        <v>44949</v>
      </c>
      <c r="Q4796" s="111">
        <f>+'Categorias-9 feb-Depurado'!AE4795</f>
        <v>45009</v>
      </c>
      <c r="R4796" s="112" t="str">
        <f>+'Categorias-9 feb-Depurado'!AB4795</f>
        <v>Comex</v>
      </c>
    </row>
    <row r="4797" spans="2:18" s="1" customFormat="1" ht="14.5" hidden="1">
      <c r="B4797" s="57" t="str">
        <f>+'Categorias-9 feb-Depurado'!B4796</f>
        <v>WESCARGO SAS</v>
      </c>
      <c r="C4797" s="30" t="s">
        <v>4900</v>
      </c>
      <c r="D4797" s="31">
        <v>5</v>
      </c>
      <c r="E4797" s="30" t="str">
        <f>+'Categorias-9 feb-Depurado'!E4796</f>
        <v>900293664-1</v>
      </c>
      <c r="F4797" s="30" t="str">
        <f>+'Categorias-9 feb-Depurado'!F4796</f>
        <v>CR 71 A 52 04</v>
      </c>
      <c r="G4797" s="30" t="str">
        <f>+'Categorias-9 feb-Depurado'!G4796</f>
        <v>BOGOTA</v>
      </c>
      <c r="H4797" s="30" t="str">
        <f>+'Categorias-9 feb-Depurado'!H4796</f>
        <v>WES12367</v>
      </c>
      <c r="I4797" s="107">
        <f>+'Categorias-9 feb-Depurado'!R4796</f>
        <v>2165202</v>
      </c>
      <c r="J4797" s="108">
        <f t="shared" si="304"/>
        <v>0</v>
      </c>
      <c r="K4797" s="107">
        <f t="shared" si="305"/>
        <v>0</v>
      </c>
      <c r="L4797" s="109">
        <f t="shared" si="306"/>
        <v>2165202</v>
      </c>
      <c r="M4797" s="110">
        <f t="shared" si="307"/>
        <v>1.6506506674195704E-06</v>
      </c>
      <c r="N4797" s="33" t="s">
        <v>4892</v>
      </c>
      <c r="O4797" s="33">
        <f>+'Categorias-9 feb-Depurado'!Y4796</f>
        <v>453.93502940344035</v>
      </c>
      <c r="P4797" s="111">
        <f>+'Categorias-9 feb-Depurado'!AC4796</f>
        <v>44949</v>
      </c>
      <c r="Q4797" s="111">
        <f>+'Categorias-9 feb-Depurado'!AE4796</f>
        <v>45009</v>
      </c>
      <c r="R4797" s="112" t="str">
        <f>+'Categorias-9 feb-Depurado'!AB4796</f>
        <v>Comex</v>
      </c>
    </row>
    <row r="4798" spans="2:18" s="1" customFormat="1" ht="14.5" hidden="1">
      <c r="B4798" s="57" t="str">
        <f>+'Categorias-9 feb-Depurado'!B4797</f>
        <v>WESCARGO SAS</v>
      </c>
      <c r="C4798" s="30" t="s">
        <v>4900</v>
      </c>
      <c r="D4798" s="31">
        <v>5</v>
      </c>
      <c r="E4798" s="30" t="str">
        <f>+'Categorias-9 feb-Depurado'!E4797</f>
        <v>900293664-1</v>
      </c>
      <c r="F4798" s="30" t="str">
        <f>+'Categorias-9 feb-Depurado'!F4797</f>
        <v>CR 71 A 52 04</v>
      </c>
      <c r="G4798" s="30" t="str">
        <f>+'Categorias-9 feb-Depurado'!G4797</f>
        <v>BOGOTA</v>
      </c>
      <c r="H4798" s="30" t="str">
        <f>+'Categorias-9 feb-Depurado'!H4797</f>
        <v>WES12369</v>
      </c>
      <c r="I4798" s="107">
        <f>+'Categorias-9 feb-Depurado'!R4797</f>
        <v>4197693</v>
      </c>
      <c r="J4798" s="108">
        <f t="shared" si="304"/>
        <v>0</v>
      </c>
      <c r="K4798" s="107">
        <f t="shared" si="305"/>
        <v>0</v>
      </c>
      <c r="L4798" s="109">
        <f t="shared" si="306"/>
        <v>4197693</v>
      </c>
      <c r="M4798" s="110">
        <f t="shared" si="307"/>
        <v>3.200128557091883E-06</v>
      </c>
      <c r="N4798" s="33" t="s">
        <v>4892</v>
      </c>
      <c r="O4798" s="33">
        <f>+'Categorias-9 feb-Depurado'!Y4797</f>
        <v>880.04717129469475</v>
      </c>
      <c r="P4798" s="111">
        <f>+'Categorias-9 feb-Depurado'!AC4797</f>
        <v>44949</v>
      </c>
      <c r="Q4798" s="111">
        <f>+'Categorias-9 feb-Depurado'!AE4797</f>
        <v>45009</v>
      </c>
      <c r="R4798" s="112" t="str">
        <f>+'Categorias-9 feb-Depurado'!AB4797</f>
        <v>Comex</v>
      </c>
    </row>
    <row r="4799" spans="2:18" s="1" customFormat="1" ht="14.5" hidden="1">
      <c r="B4799" s="57" t="str">
        <f>+'Categorias-9 feb-Depurado'!B4798</f>
        <v>WESCARGO SAS</v>
      </c>
      <c r="C4799" s="30" t="s">
        <v>4900</v>
      </c>
      <c r="D4799" s="31">
        <v>5</v>
      </c>
      <c r="E4799" s="30" t="str">
        <f>+'Categorias-9 feb-Depurado'!E4798</f>
        <v>900293664-1</v>
      </c>
      <c r="F4799" s="30" t="str">
        <f>+'Categorias-9 feb-Depurado'!F4798</f>
        <v>CR 71 A 52 04</v>
      </c>
      <c r="G4799" s="30" t="str">
        <f>+'Categorias-9 feb-Depurado'!G4798</f>
        <v>BOGOTA</v>
      </c>
      <c r="H4799" s="30" t="str">
        <f>+'Categorias-9 feb-Depurado'!H4798</f>
        <v>WES12366</v>
      </c>
      <c r="I4799" s="107">
        <f>+'Categorias-9 feb-Depurado'!R4798</f>
        <v>3050825</v>
      </c>
      <c r="J4799" s="108">
        <f t="shared" si="304"/>
        <v>0</v>
      </c>
      <c r="K4799" s="107">
        <f t="shared" si="305"/>
        <v>0</v>
      </c>
      <c r="L4799" s="109">
        <f t="shared" si="306"/>
        <v>3050825</v>
      </c>
      <c r="M4799" s="110">
        <f t="shared" si="307"/>
        <v>2.3258090110901019E-06</v>
      </c>
      <c r="N4799" s="33" t="s">
        <v>4892</v>
      </c>
      <c r="O4799" s="33">
        <f>+'Categorias-9 feb-Depurado'!Y4798</f>
        <v>639.60606727674872</v>
      </c>
      <c r="P4799" s="111">
        <f>+'Categorias-9 feb-Depurado'!AC4798</f>
        <v>44949</v>
      </c>
      <c r="Q4799" s="111">
        <f>+'Categorias-9 feb-Depurado'!AE4798</f>
        <v>45009</v>
      </c>
      <c r="R4799" s="112" t="str">
        <f>+'Categorias-9 feb-Depurado'!AB4798</f>
        <v>Comex</v>
      </c>
    </row>
    <row r="4800" spans="2:18" s="1" customFormat="1" ht="14.5" hidden="1">
      <c r="B4800" s="57" t="str">
        <f>+'Categorias-9 feb-Depurado'!B4799</f>
        <v>WESCARGO SAS</v>
      </c>
      <c r="C4800" s="30" t="s">
        <v>4900</v>
      </c>
      <c r="D4800" s="31">
        <v>5</v>
      </c>
      <c r="E4800" s="30" t="str">
        <f>+'Categorias-9 feb-Depurado'!E4799</f>
        <v>900293664-1</v>
      </c>
      <c r="F4800" s="30" t="str">
        <f>+'Categorias-9 feb-Depurado'!F4799</f>
        <v>CR 71 A 52 04</v>
      </c>
      <c r="G4800" s="30" t="str">
        <f>+'Categorias-9 feb-Depurado'!G4799</f>
        <v>BOGOTA</v>
      </c>
      <c r="H4800" s="30" t="str">
        <f>+'Categorias-9 feb-Depurado'!H4799</f>
        <v>WES12365</v>
      </c>
      <c r="I4800" s="107">
        <f>+'Categorias-9 feb-Depurado'!R4799</f>
        <v>2024687</v>
      </c>
      <c r="J4800" s="108">
        <f t="shared" si="304"/>
        <v>0</v>
      </c>
      <c r="K4800" s="107">
        <f t="shared" si="305"/>
        <v>0</v>
      </c>
      <c r="L4800" s="109">
        <f t="shared" si="306"/>
        <v>2024687</v>
      </c>
      <c r="M4800" s="110">
        <f t="shared" si="307"/>
        <v>1.543528478112309E-06</v>
      </c>
      <c r="N4800" s="33" t="s">
        <v>4892</v>
      </c>
      <c r="O4800" s="33">
        <f>+'Categorias-9 feb-Depurado'!Y4799</f>
        <v>424.47603174104006</v>
      </c>
      <c r="P4800" s="111">
        <f>+'Categorias-9 feb-Depurado'!AC4799</f>
        <v>44949</v>
      </c>
      <c r="Q4800" s="111">
        <f>+'Categorias-9 feb-Depurado'!AE4799</f>
        <v>45009</v>
      </c>
      <c r="R4800" s="112" t="str">
        <f>+'Categorias-9 feb-Depurado'!AB4799</f>
        <v>Comex</v>
      </c>
    </row>
    <row r="4801" spans="2:18" s="1" customFormat="1" ht="14.5" hidden="1">
      <c r="B4801" s="57" t="str">
        <f>+'Categorias-9 feb-Depurado'!B4800</f>
        <v>WESCARGO SAS</v>
      </c>
      <c r="C4801" s="30" t="s">
        <v>4900</v>
      </c>
      <c r="D4801" s="31">
        <v>5</v>
      </c>
      <c r="E4801" s="30" t="str">
        <f>+'Categorias-9 feb-Depurado'!E4800</f>
        <v>900293664-1</v>
      </c>
      <c r="F4801" s="30" t="str">
        <f>+'Categorias-9 feb-Depurado'!F4800</f>
        <v>CR 71 A 52 04</v>
      </c>
      <c r="G4801" s="30" t="str">
        <f>+'Categorias-9 feb-Depurado'!G4800</f>
        <v>BOGOTA</v>
      </c>
      <c r="H4801" s="30" t="str">
        <f>+'Categorias-9 feb-Depurado'!H4800</f>
        <v>WES12368</v>
      </c>
      <c r="I4801" s="107">
        <f>+'Categorias-9 feb-Depurado'!R4800</f>
        <v>5074893</v>
      </c>
      <c r="J4801" s="108">
        <f t="shared" si="304"/>
        <v>0</v>
      </c>
      <c r="K4801" s="107">
        <f t="shared" si="305"/>
        <v>0</v>
      </c>
      <c r="L4801" s="109">
        <f t="shared" si="306"/>
        <v>5074893</v>
      </c>
      <c r="M4801" s="110">
        <f t="shared" si="307"/>
        <v>3.868865592001534E-06</v>
      </c>
      <c r="N4801" s="33" t="s">
        <v>4892</v>
      </c>
      <c r="O4801" s="33">
        <f>+'Categorias-9 feb-Depurado'!Y4800</f>
        <v>1063.9523255448285</v>
      </c>
      <c r="P4801" s="111">
        <f>+'Categorias-9 feb-Depurado'!AC4800</f>
        <v>44949</v>
      </c>
      <c r="Q4801" s="111">
        <f>+'Categorias-9 feb-Depurado'!AE4800</f>
        <v>45009</v>
      </c>
      <c r="R4801" s="112" t="str">
        <f>+'Categorias-9 feb-Depurado'!AB4800</f>
        <v>Comex</v>
      </c>
    </row>
    <row r="4802" spans="2:18" s="1" customFormat="1" ht="14.5" hidden="1">
      <c r="B4802" s="57" t="str">
        <f>+'Categorias-9 feb-Depurado'!B4801</f>
        <v>WESCARGO SAS</v>
      </c>
      <c r="C4802" s="30" t="s">
        <v>4900</v>
      </c>
      <c r="D4802" s="31">
        <v>5</v>
      </c>
      <c r="E4802" s="30" t="str">
        <f>+'Categorias-9 feb-Depurado'!E4801</f>
        <v>900293664-1</v>
      </c>
      <c r="F4802" s="30" t="str">
        <f>+'Categorias-9 feb-Depurado'!F4801</f>
        <v>CR 71 A 52 04</v>
      </c>
      <c r="G4802" s="30" t="str">
        <f>+'Categorias-9 feb-Depurado'!G4801</f>
        <v>BOGOTA</v>
      </c>
      <c r="H4802" s="30" t="str">
        <f>+'Categorias-9 feb-Depurado'!H4801</f>
        <v>WES12396</v>
      </c>
      <c r="I4802" s="107">
        <f>+'Categorias-9 feb-Depurado'!R4801</f>
        <v>3500000</v>
      </c>
      <c r="J4802" s="108">
        <f t="shared" si="304"/>
        <v>0</v>
      </c>
      <c r="K4802" s="107">
        <f t="shared" si="305"/>
        <v>0</v>
      </c>
      <c r="L4802" s="109">
        <f t="shared" si="306"/>
        <v>3500000</v>
      </c>
      <c r="M4802" s="110">
        <f t="shared" si="307"/>
        <v>2.6682394233741223E-06</v>
      </c>
      <c r="N4802" s="33" t="s">
        <v>4892</v>
      </c>
      <c r="O4802" s="33">
        <f>+'Categorias-9 feb-Depurado'!Y4801</f>
        <v>733.77569525247122</v>
      </c>
      <c r="P4802" s="111">
        <f>+'Categorias-9 feb-Depurado'!AC4801</f>
        <v>44953</v>
      </c>
      <c r="Q4802" s="111">
        <f>+'Categorias-9 feb-Depurado'!AE4801</f>
        <v>45013</v>
      </c>
      <c r="R4802" s="112" t="str">
        <f>+'Categorias-9 feb-Depurado'!AB4801</f>
        <v>Comex</v>
      </c>
    </row>
    <row r="4803" spans="2:18" s="1" customFormat="1" ht="14.5" hidden="1">
      <c r="B4803" s="57" t="str">
        <f>+'Categorias-9 feb-Depurado'!B4802</f>
        <v>WESCARGO SAS</v>
      </c>
      <c r="C4803" s="30" t="s">
        <v>4900</v>
      </c>
      <c r="D4803" s="31">
        <v>5</v>
      </c>
      <c r="E4803" s="30" t="str">
        <f>+'Categorias-9 feb-Depurado'!E4802</f>
        <v>900293664-1</v>
      </c>
      <c r="F4803" s="30" t="str">
        <f>+'Categorias-9 feb-Depurado'!F4802</f>
        <v>CR 71 A 52 04</v>
      </c>
      <c r="G4803" s="30" t="str">
        <f>+'Categorias-9 feb-Depurado'!G4802</f>
        <v>BOGOTA</v>
      </c>
      <c r="H4803" s="30" t="str">
        <f>+'Categorias-9 feb-Depurado'!H4802</f>
        <v>WES12420</v>
      </c>
      <c r="I4803" s="107">
        <f>+'Categorias-9 feb-Depurado'!R4802</f>
        <v>3817931</v>
      </c>
      <c r="J4803" s="108">
        <f t="shared" si="304"/>
        <v>0</v>
      </c>
      <c r="K4803" s="107">
        <f t="shared" si="305"/>
        <v>0</v>
      </c>
      <c r="L4803" s="109">
        <f t="shared" si="306"/>
        <v>3817931</v>
      </c>
      <c r="M4803" s="110">
        <f t="shared" si="307"/>
        <v>2.910615431406339E-06</v>
      </c>
      <c r="N4803" s="33" t="s">
        <v>4892</v>
      </c>
      <c r="O4803" s="33">
        <f>+'Categorias-9 feb-Depurado'!Y4802</f>
        <v>800.4299925574179</v>
      </c>
      <c r="P4803" s="111">
        <f>+'Categorias-9 feb-Depurado'!AC4802</f>
        <v>44959</v>
      </c>
      <c r="Q4803" s="111">
        <f>+'Categorias-9 feb-Depurado'!AE4802</f>
        <v>45019</v>
      </c>
      <c r="R4803" s="112" t="str">
        <f>+'Categorias-9 feb-Depurado'!AB4802</f>
        <v>Comex</v>
      </c>
    </row>
    <row r="4804" spans="2:18" s="1" customFormat="1" ht="14.5" hidden="1">
      <c r="B4804" s="57" t="str">
        <f>+'Categorias-9 feb-Depurado'!B4803</f>
        <v>WESCARGO SAS</v>
      </c>
      <c r="C4804" s="30" t="s">
        <v>4900</v>
      </c>
      <c r="D4804" s="31">
        <v>5</v>
      </c>
      <c r="E4804" s="30" t="str">
        <f>+'Categorias-9 feb-Depurado'!E4803</f>
        <v>900293664-1</v>
      </c>
      <c r="F4804" s="30" t="str">
        <f>+'Categorias-9 feb-Depurado'!F4803</f>
        <v>CR 71 A 52 04</v>
      </c>
      <c r="G4804" s="30" t="str">
        <f>+'Categorias-9 feb-Depurado'!G4803</f>
        <v>BOGOTA</v>
      </c>
      <c r="H4804" s="30" t="str">
        <f>+'Categorias-9 feb-Depurado'!H4803</f>
        <v>WES12421</v>
      </c>
      <c r="I4804" s="107">
        <f>+'Categorias-9 feb-Depurado'!R4803</f>
        <v>2933124</v>
      </c>
      <c r="J4804" s="108">
        <f t="shared" si="304"/>
        <v>0</v>
      </c>
      <c r="K4804" s="107">
        <f t="shared" si="305"/>
        <v>0</v>
      </c>
      <c r="L4804" s="109">
        <f t="shared" si="306"/>
        <v>2933124</v>
      </c>
      <c r="M4804" s="110">
        <f t="shared" si="307"/>
        <v>2.2360791686985141E-06</v>
      </c>
      <c r="N4804" s="33" t="s">
        <v>4892</v>
      </c>
      <c r="O4804" s="33">
        <f>+'Categorias-9 feb-Depurado'!Y4803</f>
        <v>614.93002924620271</v>
      </c>
      <c r="P4804" s="111">
        <f>+'Categorias-9 feb-Depurado'!AC4803</f>
        <v>44959</v>
      </c>
      <c r="Q4804" s="111">
        <f>+'Categorias-9 feb-Depurado'!AE4803</f>
        <v>45019</v>
      </c>
      <c r="R4804" s="112" t="str">
        <f>+'Categorias-9 feb-Depurado'!AB4803</f>
        <v>Comex</v>
      </c>
    </row>
    <row r="4805" spans="2:18" s="1" customFormat="1" ht="14.5" hidden="1">
      <c r="B4805" s="57" t="str">
        <f>+'Categorias-9 feb-Depurado'!B4804</f>
        <v>WESCARGO SAS</v>
      </c>
      <c r="C4805" s="30" t="s">
        <v>4900</v>
      </c>
      <c r="D4805" s="31">
        <v>5</v>
      </c>
      <c r="E4805" s="30" t="str">
        <f>+'Categorias-9 feb-Depurado'!E4804</f>
        <v>900293664-1</v>
      </c>
      <c r="F4805" s="30" t="str">
        <f>+'Categorias-9 feb-Depurado'!F4804</f>
        <v>CR 71 A 52 04</v>
      </c>
      <c r="G4805" s="30" t="str">
        <f>+'Categorias-9 feb-Depurado'!G4804</f>
        <v>BOGOTA</v>
      </c>
      <c r="H4805" s="30" t="str">
        <f>+'Categorias-9 feb-Depurado'!H4804</f>
        <v>WES12430</v>
      </c>
      <c r="I4805" s="107">
        <f>+'Categorias-9 feb-Depurado'!R4804</f>
        <v>4810721</v>
      </c>
      <c r="J4805" s="108">
        <f t="shared" si="304"/>
        <v>0</v>
      </c>
      <c r="K4805" s="107">
        <f t="shared" si="305"/>
        <v>0</v>
      </c>
      <c r="L4805" s="109">
        <f t="shared" si="306"/>
        <v>4810721</v>
      </c>
      <c r="M4805" s="110">
        <f t="shared" si="307"/>
        <v>3.6674729791582232E-06</v>
      </c>
      <c r="N4805" s="33" t="s">
        <v>4892</v>
      </c>
      <c r="O4805" s="33">
        <f>+'Categorias-9 feb-Depurado'!Y4804</f>
        <v>1008.5686132687609</v>
      </c>
      <c r="P4805" s="111">
        <f>+'Categorias-9 feb-Depurado'!AC4804</f>
        <v>44959</v>
      </c>
      <c r="Q4805" s="111">
        <f>+'Categorias-9 feb-Depurado'!AE4804</f>
        <v>45019</v>
      </c>
      <c r="R4805" s="112" t="str">
        <f>+'Categorias-9 feb-Depurado'!AB4804</f>
        <v>Comex</v>
      </c>
    </row>
    <row r="4806" spans="2:18" s="1" customFormat="1" ht="14.5" hidden="1">
      <c r="B4806" s="57" t="str">
        <f>+'Categorias-9 feb-Depurado'!B4805</f>
        <v>WESCARGO SAS</v>
      </c>
      <c r="C4806" s="30" t="s">
        <v>4900</v>
      </c>
      <c r="D4806" s="31">
        <v>5</v>
      </c>
      <c r="E4806" s="30" t="str">
        <f>+'Categorias-9 feb-Depurado'!E4805</f>
        <v>900293664-1</v>
      </c>
      <c r="F4806" s="30" t="str">
        <f>+'Categorias-9 feb-Depurado'!F4805</f>
        <v>CR 71 A 52 04</v>
      </c>
      <c r="G4806" s="30" t="str">
        <f>+'Categorias-9 feb-Depurado'!G4805</f>
        <v>BOGOTA</v>
      </c>
      <c r="H4806" s="30" t="str">
        <f>+'Categorias-9 feb-Depurado'!H4805</f>
        <v>WES12419</v>
      </c>
      <c r="I4806" s="107">
        <f>+'Categorias-9 feb-Depurado'!R4805</f>
        <v>78998665</v>
      </c>
      <c r="J4806" s="108">
        <f t="shared" si="304"/>
        <v>0</v>
      </c>
      <c r="K4806" s="107">
        <f t="shared" si="305"/>
        <v>0</v>
      </c>
      <c r="L4806" s="109">
        <f t="shared" si="306"/>
        <v>78998665</v>
      </c>
      <c r="M4806" s="110">
        <f t="shared" si="307"/>
        <v>6.0224957813407273E-05</v>
      </c>
      <c r="N4806" s="33" t="s">
        <v>4892</v>
      </c>
      <c r="O4806" s="33">
        <f>+'Categorias-9 feb-Depurado'!Y4805</f>
        <v>16562.085809826305</v>
      </c>
      <c r="P4806" s="111">
        <f>+'Categorias-9 feb-Depurado'!AC4805</f>
        <v>44959</v>
      </c>
      <c r="Q4806" s="111">
        <f>+'Categorias-9 feb-Depurado'!AE4805</f>
        <v>45019</v>
      </c>
      <c r="R4806" s="112" t="str">
        <f>+'Categorias-9 feb-Depurado'!AB4805</f>
        <v>Comex</v>
      </c>
    </row>
    <row r="4807" spans="2:18" s="1" customFormat="1" ht="14.5" hidden="1">
      <c r="B4807" s="57" t="str">
        <f>+'Categorias-9 feb-Depurado'!B4806</f>
        <v>WESCARGO SAS</v>
      </c>
      <c r="C4807" s="30" t="s">
        <v>4900</v>
      </c>
      <c r="D4807" s="31">
        <v>5</v>
      </c>
      <c r="E4807" s="30" t="str">
        <f>+'Categorias-9 feb-Depurado'!E4806</f>
        <v>900293664-1</v>
      </c>
      <c r="F4807" s="30" t="str">
        <f>+'Categorias-9 feb-Depurado'!F4806</f>
        <v>CR 71 A 52 04</v>
      </c>
      <c r="G4807" s="30" t="str">
        <f>+'Categorias-9 feb-Depurado'!G4806</f>
        <v>BOGOTA</v>
      </c>
      <c r="H4807" s="30" t="str">
        <f>+'Categorias-9 feb-Depurado'!H4806</f>
        <v>WES12439</v>
      </c>
      <c r="I4807" s="107">
        <f>+'Categorias-9 feb-Depurado'!R4806</f>
        <v>5691133</v>
      </c>
      <c r="J4807" s="108">
        <f t="shared" si="304"/>
        <v>0</v>
      </c>
      <c r="K4807" s="107">
        <f t="shared" si="305"/>
        <v>0</v>
      </c>
      <c r="L4807" s="109">
        <f t="shared" si="306"/>
        <v>5691133</v>
      </c>
      <c r="M4807" s="110">
        <f t="shared" si="307"/>
        <v>4.3386586955044109E-06</v>
      </c>
      <c r="N4807" s="33" t="s">
        <v>4892</v>
      </c>
      <c r="O4807" s="33">
        <f>+'Categorias-9 feb-Depurado'!Y4806</f>
        <v>1193.1471639569377</v>
      </c>
      <c r="P4807" s="111">
        <f>+'Categorias-9 feb-Depurado'!AC4806</f>
        <v>44960</v>
      </c>
      <c r="Q4807" s="111">
        <f>+'Categorias-9 feb-Depurado'!AE4806</f>
        <v>45020</v>
      </c>
      <c r="R4807" s="112" t="str">
        <f>+'Categorias-9 feb-Depurado'!AB4806</f>
        <v>Comex</v>
      </c>
    </row>
    <row r="4808" spans="2:18" s="1" customFormat="1" ht="14.5" hidden="1">
      <c r="B4808" s="57" t="str">
        <f>+'Categorias-9 feb-Depurado'!B4807</f>
        <v>WESCARGO SAS</v>
      </c>
      <c r="C4808" s="30" t="s">
        <v>4900</v>
      </c>
      <c r="D4808" s="31">
        <v>5</v>
      </c>
      <c r="E4808" s="30" t="str">
        <f>+'Categorias-9 feb-Depurado'!E4807</f>
        <v>900293664-1</v>
      </c>
      <c r="F4808" s="30" t="str">
        <f>+'Categorias-9 feb-Depurado'!F4807</f>
        <v>CR 71 A 52 04</v>
      </c>
      <c r="G4808" s="30" t="str">
        <f>+'Categorias-9 feb-Depurado'!G4807</f>
        <v>BOGOTA</v>
      </c>
      <c r="H4808" s="30" t="str">
        <f>+'Categorias-9 feb-Depurado'!H4807</f>
        <v>WES12463</v>
      </c>
      <c r="I4808" s="107">
        <f>+'Categorias-9 feb-Depurado'!R4807</f>
        <v>5703839</v>
      </c>
      <c r="J4808" s="108">
        <f t="shared" si="304"/>
        <v>0</v>
      </c>
      <c r="K4808" s="107">
        <f t="shared" si="305"/>
        <v>0</v>
      </c>
      <c r="L4808" s="109">
        <f t="shared" si="306"/>
        <v>5703839</v>
      </c>
      <c r="M4808" s="110">
        <f t="shared" si="307"/>
        <v>4.3483451669653805E-06</v>
      </c>
      <c r="N4808" s="33" t="s">
        <v>4892</v>
      </c>
      <c r="O4808" s="33">
        <f>+'Categorias-9 feb-Depurado'!Y4807</f>
        <v>1195.8109793809028</v>
      </c>
      <c r="P4808" s="111">
        <f>+'Categorias-9 feb-Depurado'!AC4807</f>
        <v>44960</v>
      </c>
      <c r="Q4808" s="111">
        <f>+'Categorias-9 feb-Depurado'!AE4807</f>
        <v>45020</v>
      </c>
      <c r="R4808" s="112" t="str">
        <f>+'Categorias-9 feb-Depurado'!AB4807</f>
        <v>Comex</v>
      </c>
    </row>
    <row r="4809" spans="2:18" s="1" customFormat="1" ht="14.5" hidden="1">
      <c r="B4809" s="57" t="str">
        <f>+'Categorias-9 feb-Depurado'!B4808</f>
        <v>WESCARGO SAS</v>
      </c>
      <c r="C4809" s="30" t="s">
        <v>4900</v>
      </c>
      <c r="D4809" s="31">
        <v>5</v>
      </c>
      <c r="E4809" s="30" t="str">
        <f>+'Categorias-9 feb-Depurado'!E4808</f>
        <v>900293664-1</v>
      </c>
      <c r="F4809" s="30" t="str">
        <f>+'Categorias-9 feb-Depurado'!F4808</f>
        <v>CR 71 A 52 04</v>
      </c>
      <c r="G4809" s="30" t="str">
        <f>+'Categorias-9 feb-Depurado'!G4808</f>
        <v>BOGOTA</v>
      </c>
      <c r="H4809" s="30" t="str">
        <f>+'Categorias-9 feb-Depurado'!H4808</f>
        <v>WES12471</v>
      </c>
      <c r="I4809" s="107">
        <f>+'Categorias-9 feb-Depurado'!R4808</f>
        <v>34345595</v>
      </c>
      <c r="J4809" s="108">
        <f t="shared" si="304"/>
        <v>0</v>
      </c>
      <c r="K4809" s="107">
        <f t="shared" si="305"/>
        <v>0</v>
      </c>
      <c r="L4809" s="109">
        <f t="shared" si="306"/>
        <v>34345595</v>
      </c>
      <c r="M4809" s="110">
        <f t="shared" si="307"/>
        <v>2.6183505885211756E-05</v>
      </c>
      <c r="N4809" s="33" t="s">
        <v>4892</v>
      </c>
      <c r="O4809" s="33">
        <f>+'Categorias-9 feb-Depurado'!Y4808</f>
        <v>7200.5608142813708</v>
      </c>
      <c r="P4809" s="111">
        <f>+'Categorias-9 feb-Depurado'!AC4808</f>
        <v>44960</v>
      </c>
      <c r="Q4809" s="111">
        <f>+'Categorias-9 feb-Depurado'!AE4808</f>
        <v>45020</v>
      </c>
      <c r="R4809" s="112" t="str">
        <f>+'Categorias-9 feb-Depurado'!AB4808</f>
        <v>Comex</v>
      </c>
    </row>
    <row r="4810" spans="2:18" s="1" customFormat="1" ht="14.5" hidden="1">
      <c r="B4810" s="57" t="str">
        <f>+'Categorias-9 feb-Depurado'!B4809</f>
        <v>WESCARGO SAS</v>
      </c>
      <c r="C4810" s="30" t="s">
        <v>4900</v>
      </c>
      <c r="D4810" s="31">
        <v>5</v>
      </c>
      <c r="E4810" s="30" t="str">
        <f>+'Categorias-9 feb-Depurado'!E4809</f>
        <v>900293664-1</v>
      </c>
      <c r="F4810" s="30" t="str">
        <f>+'Categorias-9 feb-Depurado'!F4809</f>
        <v>CR 71 A 52 04</v>
      </c>
      <c r="G4810" s="30" t="str">
        <f>+'Categorias-9 feb-Depurado'!G4809</f>
        <v>BOGOTA</v>
      </c>
      <c r="H4810" s="30" t="str">
        <f>+'Categorias-9 feb-Depurado'!H4809</f>
        <v>WES12435</v>
      </c>
      <c r="I4810" s="107">
        <f>+'Categorias-9 feb-Depurado'!R4809</f>
        <v>4551688</v>
      </c>
      <c r="J4810" s="108">
        <f t="shared" si="304"/>
        <v>0</v>
      </c>
      <c r="K4810" s="107">
        <f t="shared" si="305"/>
        <v>0</v>
      </c>
      <c r="L4810" s="109">
        <f t="shared" si="306"/>
        <v>4551688</v>
      </c>
      <c r="M4810" s="110">
        <f t="shared" si="307"/>
        <v>3.4699981041425465E-06</v>
      </c>
      <c r="N4810" s="33" t="s">
        <v>4892</v>
      </c>
      <c r="O4810" s="33">
        <f>+'Categorias-9 feb-Depurado'!Y4809</f>
        <v>954.26229336352287</v>
      </c>
      <c r="P4810" s="111">
        <f>+'Categorias-9 feb-Depurado'!AC4809</f>
        <v>44960</v>
      </c>
      <c r="Q4810" s="111">
        <f>+'Categorias-9 feb-Depurado'!AE4809</f>
        <v>45020</v>
      </c>
      <c r="R4810" s="112" t="str">
        <f>+'Categorias-9 feb-Depurado'!AB4809</f>
        <v>Comex</v>
      </c>
    </row>
    <row r="4811" spans="2:18" s="1" customFormat="1" ht="14.5" hidden="1">
      <c r="B4811" s="57" t="str">
        <f>+'Categorias-9 feb-Depurado'!B4810</f>
        <v>WESCARGO SAS</v>
      </c>
      <c r="C4811" s="30" t="s">
        <v>4900</v>
      </c>
      <c r="D4811" s="31">
        <v>5</v>
      </c>
      <c r="E4811" s="30" t="str">
        <f>+'Categorias-9 feb-Depurado'!E4810</f>
        <v>900293664-1</v>
      </c>
      <c r="F4811" s="30" t="str">
        <f>+'Categorias-9 feb-Depurado'!F4810</f>
        <v>CR 71 A 52 04</v>
      </c>
      <c r="G4811" s="30" t="str">
        <f>+'Categorias-9 feb-Depurado'!G4810</f>
        <v>BOGOTA</v>
      </c>
      <c r="H4811" s="30" t="str">
        <f>+'Categorias-9 feb-Depurado'!H4810</f>
        <v>WES12433</v>
      </c>
      <c r="I4811" s="107">
        <f>+'Categorias-9 feb-Depurado'!R4810</f>
        <v>11958504</v>
      </c>
      <c r="J4811" s="108">
        <f t="shared" si="304"/>
        <v>0</v>
      </c>
      <c r="K4811" s="107">
        <f t="shared" si="305"/>
        <v>0</v>
      </c>
      <c r="L4811" s="109">
        <f t="shared" si="306"/>
        <v>11958504</v>
      </c>
      <c r="M4811" s="110">
        <f t="shared" si="307"/>
        <v>9.1166148049648967E-06</v>
      </c>
      <c r="N4811" s="33" t="s">
        <v>4892</v>
      </c>
      <c r="O4811" s="33">
        <f>+'Categorias-9 feb-Depurado'!Y4810</f>
        <v>2507.1027390798449</v>
      </c>
      <c r="P4811" s="111">
        <f>+'Categorias-9 feb-Depurado'!AC4810</f>
        <v>44960</v>
      </c>
      <c r="Q4811" s="111">
        <f>+'Categorias-9 feb-Depurado'!AE4810</f>
        <v>45020</v>
      </c>
      <c r="R4811" s="112" t="str">
        <f>+'Categorias-9 feb-Depurado'!AB4810</f>
        <v>Comex</v>
      </c>
    </row>
    <row r="4812" spans="2:18" s="1" customFormat="1" ht="14.5" hidden="1">
      <c r="B4812" s="57" t="str">
        <f>+'Categorias-9 feb-Depurado'!B4811</f>
        <v>WESCARGO SAS</v>
      </c>
      <c r="C4812" s="30" t="s">
        <v>4900</v>
      </c>
      <c r="D4812" s="31">
        <v>5</v>
      </c>
      <c r="E4812" s="30" t="str">
        <f>+'Categorias-9 feb-Depurado'!E4811</f>
        <v>900293664-1</v>
      </c>
      <c r="F4812" s="30" t="str">
        <f>+'Categorias-9 feb-Depurado'!F4811</f>
        <v>CR 71 A 52 04</v>
      </c>
      <c r="G4812" s="30" t="str">
        <f>+'Categorias-9 feb-Depurado'!G4811</f>
        <v>BOGOTA</v>
      </c>
      <c r="H4812" s="30" t="str">
        <f>+'Categorias-9 feb-Depurado'!H4811</f>
        <v>WES12443</v>
      </c>
      <c r="I4812" s="107">
        <f>+'Categorias-9 feb-Depurado'!R4811</f>
        <v>6029115</v>
      </c>
      <c r="J4812" s="108">
        <f t="shared" si="304"/>
        <v>0</v>
      </c>
      <c r="K4812" s="107">
        <f t="shared" si="305"/>
        <v>0</v>
      </c>
      <c r="L4812" s="109">
        <f t="shared" si="306"/>
        <v>6029115</v>
      </c>
      <c r="M4812" s="110">
        <f t="shared" si="307"/>
        <v>4.5963206660160773E-06</v>
      </c>
      <c r="N4812" s="33" t="s">
        <v>4892</v>
      </c>
      <c r="O4812" s="33">
        <f>+'Categorias-9 feb-Depurado'!Y4811</f>
        <v>1264.0051573948865</v>
      </c>
      <c r="P4812" s="111">
        <f>+'Categorias-9 feb-Depurado'!AC4811</f>
        <v>44960</v>
      </c>
      <c r="Q4812" s="111">
        <f>+'Categorias-9 feb-Depurado'!AE4811</f>
        <v>45020</v>
      </c>
      <c r="R4812" s="112" t="str">
        <f>+'Categorias-9 feb-Depurado'!AB4811</f>
        <v>Comex</v>
      </c>
    </row>
    <row r="4813" spans="2:18" s="1" customFormat="1" ht="14.5" hidden="1">
      <c r="B4813" s="57" t="str">
        <f>+'Categorias-9 feb-Depurado'!B4812</f>
        <v>WESCARGO SAS</v>
      </c>
      <c r="C4813" s="30" t="s">
        <v>4900</v>
      </c>
      <c r="D4813" s="31">
        <v>5</v>
      </c>
      <c r="E4813" s="30" t="str">
        <f>+'Categorias-9 feb-Depurado'!E4812</f>
        <v>900293664-1</v>
      </c>
      <c r="F4813" s="30" t="str">
        <f>+'Categorias-9 feb-Depurado'!F4812</f>
        <v>CR 71 A 52 04</v>
      </c>
      <c r="G4813" s="30" t="str">
        <f>+'Categorias-9 feb-Depurado'!G4812</f>
        <v>BOGOTA</v>
      </c>
      <c r="H4813" s="30" t="str">
        <f>+'Categorias-9 feb-Depurado'!H4812</f>
        <v>WES12466</v>
      </c>
      <c r="I4813" s="107">
        <f>+'Categorias-9 feb-Depurado'!R4812</f>
        <v>6626010</v>
      </c>
      <c r="J4813" s="108">
        <f t="shared" si="304"/>
        <v>0</v>
      </c>
      <c r="K4813" s="107">
        <f t="shared" si="305"/>
        <v>0</v>
      </c>
      <c r="L4813" s="109">
        <f t="shared" si="306"/>
        <v>6626010</v>
      </c>
      <c r="M4813" s="110">
        <f t="shared" si="307"/>
        <v>5.0513660290489051E-06</v>
      </c>
      <c r="N4813" s="33" t="s">
        <v>4892</v>
      </c>
      <c r="O4813" s="33">
        <f>+'Categorias-9 feb-Depurado'!Y4812</f>
        <v>1389.1443127142361</v>
      </c>
      <c r="P4813" s="111">
        <f>+'Categorias-9 feb-Depurado'!AC4812</f>
        <v>44960</v>
      </c>
      <c r="Q4813" s="111">
        <f>+'Categorias-9 feb-Depurado'!AE4812</f>
        <v>45020</v>
      </c>
      <c r="R4813" s="112" t="str">
        <f>+'Categorias-9 feb-Depurado'!AB4812</f>
        <v>Comex</v>
      </c>
    </row>
    <row r="4814" spans="2:18" s="1" customFormat="1" ht="14.5" hidden="1">
      <c r="B4814" s="57" t="str">
        <f>+'Categorias-9 feb-Depurado'!B4813</f>
        <v>WESCARGO SAS</v>
      </c>
      <c r="C4814" s="30" t="s">
        <v>4900</v>
      </c>
      <c r="D4814" s="31">
        <v>5</v>
      </c>
      <c r="E4814" s="30" t="str">
        <f>+'Categorias-9 feb-Depurado'!E4813</f>
        <v>900293664-1</v>
      </c>
      <c r="F4814" s="30" t="str">
        <f>+'Categorias-9 feb-Depurado'!F4813</f>
        <v>CR 71 A 52 04</v>
      </c>
      <c r="G4814" s="30" t="str">
        <f>+'Categorias-9 feb-Depurado'!G4813</f>
        <v>BOGOTA</v>
      </c>
      <c r="H4814" s="30" t="str">
        <f>+'Categorias-9 feb-Depurado'!H4813</f>
        <v>WES12470</v>
      </c>
      <c r="I4814" s="107">
        <f>+'Categorias-9 feb-Depurado'!R4813</f>
        <v>2337830</v>
      </c>
      <c r="J4814" s="108">
        <f t="shared" si="304"/>
        <v>0</v>
      </c>
      <c r="K4814" s="107">
        <f t="shared" si="305"/>
        <v>0</v>
      </c>
      <c r="L4814" s="109">
        <f t="shared" si="306"/>
        <v>2337830</v>
      </c>
      <c r="M4814" s="110">
        <f t="shared" si="307"/>
        <v>1.7822543346133499E-06</v>
      </c>
      <c r="N4814" s="33" t="s">
        <v>4892</v>
      </c>
      <c r="O4814" s="33">
        <f>+'Categorias-9 feb-Depurado'!Y4813</f>
        <v>490.12652389488136</v>
      </c>
      <c r="P4814" s="111">
        <f>+'Categorias-9 feb-Depurado'!AC4813</f>
        <v>44960</v>
      </c>
      <c r="Q4814" s="111">
        <f>+'Categorias-9 feb-Depurado'!AE4813</f>
        <v>45020</v>
      </c>
      <c r="R4814" s="112" t="str">
        <f>+'Categorias-9 feb-Depurado'!AB4813</f>
        <v>Comex</v>
      </c>
    </row>
    <row r="4815" spans="2:18" s="1" customFormat="1" ht="14.5" hidden="1">
      <c r="B4815" s="57" t="str">
        <f>+'Categorias-9 feb-Depurado'!B4814</f>
        <v>WESCARGO SAS</v>
      </c>
      <c r="C4815" s="30" t="s">
        <v>4900</v>
      </c>
      <c r="D4815" s="31">
        <v>5</v>
      </c>
      <c r="E4815" s="30" t="str">
        <f>+'Categorias-9 feb-Depurado'!E4814</f>
        <v>900293664-1</v>
      </c>
      <c r="F4815" s="30" t="str">
        <f>+'Categorias-9 feb-Depurado'!F4814</f>
        <v>CR 71 A 52 04</v>
      </c>
      <c r="G4815" s="30" t="str">
        <f>+'Categorias-9 feb-Depurado'!G4814</f>
        <v>BOGOTA</v>
      </c>
      <c r="H4815" s="30" t="str">
        <f>+'Categorias-9 feb-Depurado'!H4814</f>
        <v>WES12448</v>
      </c>
      <c r="I4815" s="107">
        <f>+'Categorias-9 feb-Depurado'!R4814</f>
        <v>2716383</v>
      </c>
      <c r="J4815" s="108">
        <f t="shared" si="308" ref="J4815:J4878">+IF(Q4815&gt;$O$4,0,I4815)</f>
        <v>0</v>
      </c>
      <c r="K4815" s="107">
        <f t="shared" si="309" ref="K4815:K4878">++(((1+$O$5)^(($O$4-Q4815)/365))-1)*J4815</f>
        <v>0</v>
      </c>
      <c r="L4815" s="109">
        <f t="shared" si="310" ref="L4815:L4878">+I4815+K4815</f>
        <v>2716383</v>
      </c>
      <c r="M4815" s="110">
        <f t="shared" si="311" ref="M4815:M4878">+L4815/$E$11</f>
        <v>2.0708457741666482E-06</v>
      </c>
      <c r="N4815" s="33" t="s">
        <v>4892</v>
      </c>
      <c r="O4815" s="33">
        <f>+'Categorias-9 feb-Depurado'!Y4814</f>
        <v>569.49023554199812</v>
      </c>
      <c r="P4815" s="111">
        <f>+'Categorias-9 feb-Depurado'!AC4814</f>
        <v>44960</v>
      </c>
      <c r="Q4815" s="111">
        <f>+'Categorias-9 feb-Depurado'!AE4814</f>
        <v>45020</v>
      </c>
      <c r="R4815" s="112" t="str">
        <f>+'Categorias-9 feb-Depurado'!AB4814</f>
        <v>Comex</v>
      </c>
    </row>
    <row r="4816" spans="2:18" s="1" customFormat="1" ht="14.5" hidden="1">
      <c r="B4816" s="57" t="str">
        <f>+'Categorias-9 feb-Depurado'!B4815</f>
        <v>WESCARGO SAS</v>
      </c>
      <c r="C4816" s="30" t="s">
        <v>4900</v>
      </c>
      <c r="D4816" s="31">
        <v>5</v>
      </c>
      <c r="E4816" s="30" t="str">
        <f>+'Categorias-9 feb-Depurado'!E4815</f>
        <v>900293664-1</v>
      </c>
      <c r="F4816" s="30" t="str">
        <f>+'Categorias-9 feb-Depurado'!F4815</f>
        <v>CR 71 A 52 04</v>
      </c>
      <c r="G4816" s="30" t="str">
        <f>+'Categorias-9 feb-Depurado'!G4815</f>
        <v>BOGOTA</v>
      </c>
      <c r="H4816" s="30" t="str">
        <f>+'Categorias-9 feb-Depurado'!H4815</f>
        <v>WES12460</v>
      </c>
      <c r="I4816" s="107">
        <f>+'Categorias-9 feb-Depurado'!R4815</f>
        <v>5800674</v>
      </c>
      <c r="J4816" s="108">
        <f t="shared" si="308"/>
        <v>0</v>
      </c>
      <c r="K4816" s="107">
        <f t="shared" si="309"/>
        <v>0</v>
      </c>
      <c r="L4816" s="109">
        <f t="shared" si="310"/>
        <v>5800674</v>
      </c>
      <c r="M4816" s="110">
        <f t="shared" si="311"/>
        <v>4.4221677282689326E-06</v>
      </c>
      <c r="N4816" s="33" t="s">
        <v>4892</v>
      </c>
      <c r="O4816" s="33">
        <f>+'Categorias-9 feb-Depurado'!Y4815</f>
        <v>1216.1124563665524</v>
      </c>
      <c r="P4816" s="111">
        <f>+'Categorias-9 feb-Depurado'!AC4815</f>
        <v>44960</v>
      </c>
      <c r="Q4816" s="111">
        <f>+'Categorias-9 feb-Depurado'!AE4815</f>
        <v>45020</v>
      </c>
      <c r="R4816" s="112" t="str">
        <f>+'Categorias-9 feb-Depurado'!AB4815</f>
        <v>Comex</v>
      </c>
    </row>
    <row r="4817" spans="2:18" s="1" customFormat="1" ht="14.5" hidden="1">
      <c r="B4817" s="57" t="str">
        <f>+'Categorias-9 feb-Depurado'!B4816</f>
        <v>WESCARGO SAS</v>
      </c>
      <c r="C4817" s="30" t="s">
        <v>4900</v>
      </c>
      <c r="D4817" s="31">
        <v>5</v>
      </c>
      <c r="E4817" s="30" t="str">
        <f>+'Categorias-9 feb-Depurado'!E4816</f>
        <v>900293664-1</v>
      </c>
      <c r="F4817" s="30" t="str">
        <f>+'Categorias-9 feb-Depurado'!F4816</f>
        <v>CR 71 A 52 04</v>
      </c>
      <c r="G4817" s="30" t="str">
        <f>+'Categorias-9 feb-Depurado'!G4816</f>
        <v>BOGOTA</v>
      </c>
      <c r="H4817" s="30" t="str">
        <f>+'Categorias-9 feb-Depurado'!H4816</f>
        <v>WES12464</v>
      </c>
      <c r="I4817" s="107">
        <f>+'Categorias-9 feb-Depurado'!R4816</f>
        <v>2245050</v>
      </c>
      <c r="J4817" s="108">
        <f t="shared" si="308"/>
        <v>0</v>
      </c>
      <c r="K4817" s="107">
        <f t="shared" si="309"/>
        <v>0</v>
      </c>
      <c r="L4817" s="109">
        <f t="shared" si="310"/>
        <v>2245050</v>
      </c>
      <c r="M4817" s="110">
        <f t="shared" si="311"/>
        <v>1.7115231192703068E-06</v>
      </c>
      <c r="N4817" s="33" t="s">
        <v>4892</v>
      </c>
      <c r="O4817" s="33">
        <f>+'Categorias-9 feb-Depurado'!Y4816</f>
        <v>470.67517846473157</v>
      </c>
      <c r="P4817" s="111">
        <f>+'Categorias-9 feb-Depurado'!AC4816</f>
        <v>44960</v>
      </c>
      <c r="Q4817" s="111">
        <f>+'Categorias-9 feb-Depurado'!AE4816</f>
        <v>45020</v>
      </c>
      <c r="R4817" s="112" t="str">
        <f>+'Categorias-9 feb-Depurado'!AB4816</f>
        <v>Comex</v>
      </c>
    </row>
    <row r="4818" spans="2:18" s="1" customFormat="1" ht="14.5" hidden="1">
      <c r="B4818" s="57" t="str">
        <f>+'Categorias-9 feb-Depurado'!B4817</f>
        <v>WESCARGO SAS</v>
      </c>
      <c r="C4818" s="30" t="s">
        <v>4900</v>
      </c>
      <c r="D4818" s="31">
        <v>5</v>
      </c>
      <c r="E4818" s="30" t="str">
        <f>+'Categorias-9 feb-Depurado'!E4817</f>
        <v>900293664-1</v>
      </c>
      <c r="F4818" s="30" t="str">
        <f>+'Categorias-9 feb-Depurado'!F4817</f>
        <v>CR 71 A 52 04</v>
      </c>
      <c r="G4818" s="30" t="str">
        <f>+'Categorias-9 feb-Depurado'!G4817</f>
        <v>BOGOTA</v>
      </c>
      <c r="H4818" s="30" t="str">
        <f>+'Categorias-9 feb-Depurado'!H4817</f>
        <v>WES12440</v>
      </c>
      <c r="I4818" s="107">
        <f>+'Categorias-9 feb-Depurado'!R4817</f>
        <v>7375679</v>
      </c>
      <c r="J4818" s="108">
        <f t="shared" si="308"/>
        <v>0</v>
      </c>
      <c r="K4818" s="107">
        <f t="shared" si="309"/>
        <v>0</v>
      </c>
      <c r="L4818" s="109">
        <f t="shared" si="310"/>
        <v>7375679</v>
      </c>
      <c r="M4818" s="110">
        <f t="shared" si="311"/>
        <v>5.6228792805578925E-06</v>
      </c>
      <c r="N4818" s="33" t="s">
        <v>4892</v>
      </c>
      <c r="O4818" s="33">
        <f>+'Categorias-9 feb-Depurado'!Y4817</f>
        <v>1546.3125674811577</v>
      </c>
      <c r="P4818" s="111">
        <f>+'Categorias-9 feb-Depurado'!AC4817</f>
        <v>44960</v>
      </c>
      <c r="Q4818" s="111">
        <f>+'Categorias-9 feb-Depurado'!AE4817</f>
        <v>45020</v>
      </c>
      <c r="R4818" s="112" t="str">
        <f>+'Categorias-9 feb-Depurado'!AB4817</f>
        <v>Comex</v>
      </c>
    </row>
    <row r="4819" spans="2:18" s="1" customFormat="1" ht="14.5" hidden="1">
      <c r="B4819" s="57" t="str">
        <f>+'Categorias-9 feb-Depurado'!B4818</f>
        <v>WESCARGO SAS</v>
      </c>
      <c r="C4819" s="30" t="s">
        <v>4900</v>
      </c>
      <c r="D4819" s="31">
        <v>5</v>
      </c>
      <c r="E4819" s="30" t="str">
        <f>+'Categorias-9 feb-Depurado'!E4818</f>
        <v>900293664-1</v>
      </c>
      <c r="F4819" s="30" t="str">
        <f>+'Categorias-9 feb-Depurado'!F4818</f>
        <v>CR 71 A 52 04</v>
      </c>
      <c r="G4819" s="30" t="str">
        <f>+'Categorias-9 feb-Depurado'!G4818</f>
        <v>BOGOTA</v>
      </c>
      <c r="H4819" s="30" t="str">
        <f>+'Categorias-9 feb-Depurado'!H4818</f>
        <v>WES12450</v>
      </c>
      <c r="I4819" s="107">
        <f>+'Categorias-9 feb-Depurado'!R4818</f>
        <v>2716383</v>
      </c>
      <c r="J4819" s="108">
        <f t="shared" si="308"/>
        <v>0</v>
      </c>
      <c r="K4819" s="107">
        <f t="shared" si="309"/>
        <v>0</v>
      </c>
      <c r="L4819" s="109">
        <f t="shared" si="310"/>
        <v>2716383</v>
      </c>
      <c r="M4819" s="110">
        <f t="shared" si="311"/>
        <v>2.0708457741666482E-06</v>
      </c>
      <c r="N4819" s="33" t="s">
        <v>4892</v>
      </c>
      <c r="O4819" s="33">
        <f>+'Categorias-9 feb-Depurado'!Y4818</f>
        <v>569.49023554199812</v>
      </c>
      <c r="P4819" s="111">
        <f>+'Categorias-9 feb-Depurado'!AC4818</f>
        <v>44960</v>
      </c>
      <c r="Q4819" s="111">
        <f>+'Categorias-9 feb-Depurado'!AE4818</f>
        <v>45020</v>
      </c>
      <c r="R4819" s="112" t="str">
        <f>+'Categorias-9 feb-Depurado'!AB4818</f>
        <v>Comex</v>
      </c>
    </row>
    <row r="4820" spans="2:18" s="1" customFormat="1" ht="14.5" hidden="1">
      <c r="B4820" s="57" t="str">
        <f>+'Categorias-9 feb-Depurado'!B4819</f>
        <v>WESCARGO SAS</v>
      </c>
      <c r="C4820" s="30" t="s">
        <v>4900</v>
      </c>
      <c r="D4820" s="31">
        <v>5</v>
      </c>
      <c r="E4820" s="30" t="str">
        <f>+'Categorias-9 feb-Depurado'!E4819</f>
        <v>900293664-1</v>
      </c>
      <c r="F4820" s="30" t="str">
        <f>+'Categorias-9 feb-Depurado'!F4819</f>
        <v>CR 71 A 52 04</v>
      </c>
      <c r="G4820" s="30" t="str">
        <f>+'Categorias-9 feb-Depurado'!G4819</f>
        <v>BOGOTA</v>
      </c>
      <c r="H4820" s="30" t="str">
        <f>+'Categorias-9 feb-Depurado'!H4819</f>
        <v>WES12465</v>
      </c>
      <c r="I4820" s="107">
        <f>+'Categorias-9 feb-Depurado'!R4819</f>
        <v>4808027</v>
      </c>
      <c r="J4820" s="108">
        <f t="shared" si="308"/>
        <v>0</v>
      </c>
      <c r="K4820" s="107">
        <f t="shared" si="309"/>
        <v>0</v>
      </c>
      <c r="L4820" s="109">
        <f t="shared" si="310"/>
        <v>4808027</v>
      </c>
      <c r="M4820" s="110">
        <f t="shared" si="311"/>
        <v>3.6654191971563464E-06</v>
      </c>
      <c r="N4820" s="33" t="s">
        <v>4892</v>
      </c>
      <c r="O4820" s="33">
        <f>+'Categorias-9 feb-Depurado'!Y4819</f>
        <v>1008.0038156336152</v>
      </c>
      <c r="P4820" s="111">
        <f>+'Categorias-9 feb-Depurado'!AC4819</f>
        <v>44960</v>
      </c>
      <c r="Q4820" s="111">
        <f>+'Categorias-9 feb-Depurado'!AE4819</f>
        <v>45020</v>
      </c>
      <c r="R4820" s="112" t="str">
        <f>+'Categorias-9 feb-Depurado'!AB4819</f>
        <v>Comex</v>
      </c>
    </row>
    <row r="4821" spans="2:18" s="1" customFormat="1" ht="14.5" hidden="1">
      <c r="B4821" s="57" t="str">
        <f>+'Categorias-9 feb-Depurado'!B4820</f>
        <v>WESCARGO SAS</v>
      </c>
      <c r="C4821" s="30" t="s">
        <v>4900</v>
      </c>
      <c r="D4821" s="31">
        <v>5</v>
      </c>
      <c r="E4821" s="30" t="str">
        <f>+'Categorias-9 feb-Depurado'!E4820</f>
        <v>900293664-1</v>
      </c>
      <c r="F4821" s="30" t="str">
        <f>+'Categorias-9 feb-Depurado'!F4820</f>
        <v>CR 71 A 52 04</v>
      </c>
      <c r="G4821" s="30" t="str">
        <f>+'Categorias-9 feb-Depurado'!G4820</f>
        <v>BOGOTA</v>
      </c>
      <c r="H4821" s="30" t="str">
        <f>+'Categorias-9 feb-Depurado'!H4820</f>
        <v>WES12447</v>
      </c>
      <c r="I4821" s="107">
        <f>+'Categorias-9 feb-Depurado'!R4820</f>
        <v>13534723</v>
      </c>
      <c r="J4821" s="108">
        <f t="shared" si="308"/>
        <v>0</v>
      </c>
      <c r="K4821" s="107">
        <f t="shared" si="309"/>
        <v>0</v>
      </c>
      <c r="L4821" s="109">
        <f t="shared" si="310"/>
        <v>13534723</v>
      </c>
      <c r="M4821" s="110">
        <f t="shared" si="311"/>
        <v>1.0318251855156707E-05</v>
      </c>
      <c r="N4821" s="33" t="s">
        <v>4892</v>
      </c>
      <c r="O4821" s="33">
        <f>+'Categorias-9 feb-Depurado'!Y4820</f>
        <v>2837.5573655356038</v>
      </c>
      <c r="P4821" s="111">
        <f>+'Categorias-9 feb-Depurado'!AC4820</f>
        <v>44960</v>
      </c>
      <c r="Q4821" s="111">
        <f>+'Categorias-9 feb-Depurado'!AE4820</f>
        <v>45020</v>
      </c>
      <c r="R4821" s="112" t="str">
        <f>+'Categorias-9 feb-Depurado'!AB4820</f>
        <v>Comex</v>
      </c>
    </row>
    <row r="4822" spans="2:18" s="1" customFormat="1" ht="14.5" hidden="1">
      <c r="B4822" s="57" t="str">
        <f>+'Categorias-9 feb-Depurado'!B4821</f>
        <v>WESCARGO SAS</v>
      </c>
      <c r="C4822" s="30" t="s">
        <v>4900</v>
      </c>
      <c r="D4822" s="31">
        <v>5</v>
      </c>
      <c r="E4822" s="30" t="str">
        <f>+'Categorias-9 feb-Depurado'!E4821</f>
        <v>900293664-1</v>
      </c>
      <c r="F4822" s="30" t="str">
        <f>+'Categorias-9 feb-Depurado'!F4821</f>
        <v>CR 71 A 52 04</v>
      </c>
      <c r="G4822" s="30" t="str">
        <f>+'Categorias-9 feb-Depurado'!G4821</f>
        <v>BOGOTA</v>
      </c>
      <c r="H4822" s="30" t="str">
        <f>+'Categorias-9 feb-Depurado'!H4821</f>
        <v>WES12457</v>
      </c>
      <c r="I4822" s="107">
        <f>+'Categorias-9 feb-Depurado'!R4821</f>
        <v>47299408</v>
      </c>
      <c r="J4822" s="108">
        <f t="shared" si="308"/>
        <v>0</v>
      </c>
      <c r="K4822" s="107">
        <f t="shared" si="309"/>
        <v>0</v>
      </c>
      <c r="L4822" s="109">
        <f t="shared" si="310"/>
        <v>47299408</v>
      </c>
      <c r="M4822" s="110">
        <f t="shared" si="311"/>
        <v>3.6058898607959242E-05</v>
      </c>
      <c r="N4822" s="33" t="s">
        <v>4892</v>
      </c>
      <c r="O4822" s="33">
        <f>+'Categorias-9 feb-Depurado'!Y4821</f>
        <v>9916.3302829229415</v>
      </c>
      <c r="P4822" s="111">
        <f>+'Categorias-9 feb-Depurado'!AC4821</f>
        <v>44960</v>
      </c>
      <c r="Q4822" s="111">
        <f>+'Categorias-9 feb-Depurado'!AE4821</f>
        <v>45020</v>
      </c>
      <c r="R4822" s="112" t="str">
        <f>+'Categorias-9 feb-Depurado'!AB4821</f>
        <v>Comex</v>
      </c>
    </row>
    <row r="4823" spans="2:18" s="1" customFormat="1" ht="14.5" hidden="1">
      <c r="B4823" s="57" t="str">
        <f>+'Categorias-9 feb-Depurado'!B4822</f>
        <v>WESCARGO SAS</v>
      </c>
      <c r="C4823" s="30" t="s">
        <v>4900</v>
      </c>
      <c r="D4823" s="31">
        <v>5</v>
      </c>
      <c r="E4823" s="30" t="str">
        <f>+'Categorias-9 feb-Depurado'!E4822</f>
        <v>900293664-1</v>
      </c>
      <c r="F4823" s="30" t="str">
        <f>+'Categorias-9 feb-Depurado'!F4822</f>
        <v>CR 71 A 52 04</v>
      </c>
      <c r="G4823" s="30" t="str">
        <f>+'Categorias-9 feb-Depurado'!G4822</f>
        <v>BOGOTA</v>
      </c>
      <c r="H4823" s="30" t="str">
        <f>+'Categorias-9 feb-Depurado'!H4822</f>
        <v>WES12441</v>
      </c>
      <c r="I4823" s="107">
        <f>+'Categorias-9 feb-Depurado'!R4822</f>
        <v>4679609</v>
      </c>
      <c r="J4823" s="108">
        <f t="shared" si="308"/>
        <v>0</v>
      </c>
      <c r="K4823" s="107">
        <f t="shared" si="309"/>
        <v>0</v>
      </c>
      <c r="L4823" s="109">
        <f t="shared" si="310"/>
        <v>4679609</v>
      </c>
      <c r="M4823" s="110">
        <f t="shared" si="311"/>
        <v>3.5675192056503869E-06</v>
      </c>
      <c r="N4823" s="33" t="s">
        <v>4892</v>
      </c>
      <c r="O4823" s="33">
        <f>+'Categorias-9 feb-Depurado'!Y4822</f>
        <v>981.08095642420619</v>
      </c>
      <c r="P4823" s="111">
        <f>+'Categorias-9 feb-Depurado'!AC4822</f>
        <v>44960</v>
      </c>
      <c r="Q4823" s="111">
        <f>+'Categorias-9 feb-Depurado'!AE4822</f>
        <v>45020</v>
      </c>
      <c r="R4823" s="112" t="str">
        <f>+'Categorias-9 feb-Depurado'!AB4822</f>
        <v>Comex</v>
      </c>
    </row>
    <row r="4824" spans="2:18" s="1" customFormat="1" ht="14.5" hidden="1">
      <c r="B4824" s="57" t="str">
        <f>+'Categorias-9 feb-Depurado'!B4823</f>
        <v>WESCARGO SAS</v>
      </c>
      <c r="C4824" s="30" t="s">
        <v>4900</v>
      </c>
      <c r="D4824" s="31">
        <v>5</v>
      </c>
      <c r="E4824" s="30" t="str">
        <f>+'Categorias-9 feb-Depurado'!E4823</f>
        <v>900293664-1</v>
      </c>
      <c r="F4824" s="30" t="str">
        <f>+'Categorias-9 feb-Depurado'!F4823</f>
        <v>CR 71 A 52 04</v>
      </c>
      <c r="G4824" s="30" t="str">
        <f>+'Categorias-9 feb-Depurado'!G4823</f>
        <v>BOGOTA</v>
      </c>
      <c r="H4824" s="30" t="str">
        <f>+'Categorias-9 feb-Depurado'!H4823</f>
        <v>WES12442</v>
      </c>
      <c r="I4824" s="107">
        <f>+'Categorias-9 feb-Depurado'!R4823</f>
        <v>1819754</v>
      </c>
      <c r="J4824" s="108">
        <f t="shared" si="308"/>
        <v>0</v>
      </c>
      <c r="K4824" s="107">
        <f t="shared" si="309"/>
        <v>0</v>
      </c>
      <c r="L4824" s="109">
        <f t="shared" si="310"/>
        <v>1819754</v>
      </c>
      <c r="M4824" s="110">
        <f t="shared" si="311"/>
        <v>1.3872969610407865E-06</v>
      </c>
      <c r="N4824" s="33" t="s">
        <v>4892</v>
      </c>
      <c r="O4824" s="33">
        <f>+'Categorias-9 feb-Depurado'!Y4823</f>
        <v>381.51178758241872</v>
      </c>
      <c r="P4824" s="111">
        <f>+'Categorias-9 feb-Depurado'!AC4823</f>
        <v>44960</v>
      </c>
      <c r="Q4824" s="111">
        <f>+'Categorias-9 feb-Depurado'!AE4823</f>
        <v>45020</v>
      </c>
      <c r="R4824" s="112" t="str">
        <f>+'Categorias-9 feb-Depurado'!AB4823</f>
        <v>Comex</v>
      </c>
    </row>
    <row r="4825" spans="2:18" s="1" customFormat="1" ht="14.5" hidden="1">
      <c r="B4825" s="57" t="str">
        <f>+'Categorias-9 feb-Depurado'!B4824</f>
        <v>WESCARGO SAS</v>
      </c>
      <c r="C4825" s="30" t="s">
        <v>4900</v>
      </c>
      <c r="D4825" s="31">
        <v>5</v>
      </c>
      <c r="E4825" s="30" t="str">
        <f>+'Categorias-9 feb-Depurado'!E4824</f>
        <v>900293664-1</v>
      </c>
      <c r="F4825" s="30" t="str">
        <f>+'Categorias-9 feb-Depurado'!F4824</f>
        <v>CR 71 A 52 04</v>
      </c>
      <c r="G4825" s="30" t="str">
        <f>+'Categorias-9 feb-Depurado'!G4824</f>
        <v>BOGOTA</v>
      </c>
      <c r="H4825" s="30" t="str">
        <f>+'Categorias-9 feb-Depurado'!H4824</f>
        <v>WES12461</v>
      </c>
      <c r="I4825" s="107">
        <f>+'Categorias-9 feb-Depurado'!R4824</f>
        <v>2764204</v>
      </c>
      <c r="J4825" s="108">
        <f t="shared" si="308"/>
        <v>0</v>
      </c>
      <c r="K4825" s="107">
        <f t="shared" si="309"/>
        <v>0</v>
      </c>
      <c r="L4825" s="109">
        <f t="shared" si="310"/>
        <v>2764204</v>
      </c>
      <c r="M4825" s="110">
        <f t="shared" si="311"/>
        <v>2.1073023105852691E-06</v>
      </c>
      <c r="N4825" s="33" t="s">
        <v>4892</v>
      </c>
      <c r="O4825" s="33">
        <f>+'Categorias-9 feb-Depurado'!Y4824</f>
        <v>579.51591769133199</v>
      </c>
      <c r="P4825" s="111">
        <f>+'Categorias-9 feb-Depurado'!AC4824</f>
        <v>44960</v>
      </c>
      <c r="Q4825" s="111">
        <f>+'Categorias-9 feb-Depurado'!AE4824</f>
        <v>45020</v>
      </c>
      <c r="R4825" s="112" t="str">
        <f>+'Categorias-9 feb-Depurado'!AB4824</f>
        <v>Comex</v>
      </c>
    </row>
    <row r="4826" spans="2:18" s="1" customFormat="1" ht="14.5" hidden="1">
      <c r="B4826" s="57" t="str">
        <f>+'Categorias-9 feb-Depurado'!B4825</f>
        <v>WESCARGO SAS</v>
      </c>
      <c r="C4826" s="30" t="s">
        <v>4900</v>
      </c>
      <c r="D4826" s="31">
        <v>5</v>
      </c>
      <c r="E4826" s="30" t="str">
        <f>+'Categorias-9 feb-Depurado'!E4825</f>
        <v>900293664-1</v>
      </c>
      <c r="F4826" s="30" t="str">
        <f>+'Categorias-9 feb-Depurado'!F4825</f>
        <v>CR 71 A 52 04</v>
      </c>
      <c r="G4826" s="30" t="str">
        <f>+'Categorias-9 feb-Depurado'!G4825</f>
        <v>BOGOTA</v>
      </c>
      <c r="H4826" s="30" t="str">
        <f>+'Categorias-9 feb-Depurado'!H4825</f>
        <v>WES12468</v>
      </c>
      <c r="I4826" s="107">
        <f>+'Categorias-9 feb-Depurado'!R4825</f>
        <v>11030464</v>
      </c>
      <c r="J4826" s="108">
        <f t="shared" si="308"/>
        <v>0</v>
      </c>
      <c r="K4826" s="107">
        <f t="shared" si="309"/>
        <v>0</v>
      </c>
      <c r="L4826" s="109">
        <f t="shared" si="310"/>
        <v>11030464</v>
      </c>
      <c r="M4826" s="110">
        <f t="shared" si="311"/>
        <v>8.4091196865454326E-06</v>
      </c>
      <c r="N4826" s="33" t="s">
        <v>4892</v>
      </c>
      <c r="O4826" s="33">
        <f>+'Categorias-9 feb-Depurado'!Y4825</f>
        <v>2312.5389687306729</v>
      </c>
      <c r="P4826" s="111">
        <f>+'Categorias-9 feb-Depurado'!AC4825</f>
        <v>44960</v>
      </c>
      <c r="Q4826" s="111">
        <f>+'Categorias-9 feb-Depurado'!AE4825</f>
        <v>45020</v>
      </c>
      <c r="R4826" s="112" t="str">
        <f>+'Categorias-9 feb-Depurado'!AB4825</f>
        <v>Comex</v>
      </c>
    </row>
    <row r="4827" spans="2:18" s="1" customFormat="1" ht="14.5" hidden="1">
      <c r="B4827" s="57" t="str">
        <f>+'Categorias-9 feb-Depurado'!B4826</f>
        <v>WESCARGO SAS</v>
      </c>
      <c r="C4827" s="30" t="s">
        <v>4900</v>
      </c>
      <c r="D4827" s="31">
        <v>5</v>
      </c>
      <c r="E4827" s="30" t="str">
        <f>+'Categorias-9 feb-Depurado'!E4826</f>
        <v>900293664-1</v>
      </c>
      <c r="F4827" s="30" t="str">
        <f>+'Categorias-9 feb-Depurado'!F4826</f>
        <v>CR 71 A 52 04</v>
      </c>
      <c r="G4827" s="30" t="str">
        <f>+'Categorias-9 feb-Depurado'!G4826</f>
        <v>BOGOTA</v>
      </c>
      <c r="H4827" s="30" t="str">
        <f>+'Categorias-9 feb-Depurado'!H4826</f>
        <v>WES12437</v>
      </c>
      <c r="I4827" s="107">
        <f>+'Categorias-9 feb-Depurado'!R4826</f>
        <v>4024215</v>
      </c>
      <c r="J4827" s="108">
        <f t="shared" si="308"/>
        <v>0</v>
      </c>
      <c r="K4827" s="107">
        <f t="shared" si="309"/>
        <v>0</v>
      </c>
      <c r="L4827" s="109">
        <f t="shared" si="310"/>
        <v>4024215</v>
      </c>
      <c r="M4827" s="110">
        <f t="shared" si="311"/>
        <v>3.0678768888952841E-06</v>
      </c>
      <c r="N4827" s="33" t="s">
        <v>4892</v>
      </c>
      <c r="O4827" s="33">
        <f>+'Categorias-9 feb-Depurado'!Y4826</f>
        <v>843.67747413440668</v>
      </c>
      <c r="P4827" s="111">
        <f>+'Categorias-9 feb-Depurado'!AC4826</f>
        <v>44960</v>
      </c>
      <c r="Q4827" s="111">
        <f>+'Categorias-9 feb-Depurado'!AE4826</f>
        <v>45020</v>
      </c>
      <c r="R4827" s="112" t="str">
        <f>+'Categorias-9 feb-Depurado'!AB4826</f>
        <v>Comex</v>
      </c>
    </row>
    <row r="4828" spans="2:18" s="1" customFormat="1" ht="14.5" hidden="1">
      <c r="B4828" s="57" t="str">
        <f>+'Categorias-9 feb-Depurado'!B4827</f>
        <v>WESCARGO SAS</v>
      </c>
      <c r="C4828" s="30" t="s">
        <v>4900</v>
      </c>
      <c r="D4828" s="31">
        <v>5</v>
      </c>
      <c r="E4828" s="30" t="str">
        <f>+'Categorias-9 feb-Depurado'!E4827</f>
        <v>900293664-1</v>
      </c>
      <c r="F4828" s="30" t="str">
        <f>+'Categorias-9 feb-Depurado'!F4827</f>
        <v>CR 71 A 52 04</v>
      </c>
      <c r="G4828" s="30" t="str">
        <f>+'Categorias-9 feb-Depurado'!G4827</f>
        <v>BOGOTA</v>
      </c>
      <c r="H4828" s="30" t="str">
        <f>+'Categorias-9 feb-Depurado'!H4827</f>
        <v>WES12451</v>
      </c>
      <c r="I4828" s="107">
        <f>+'Categorias-9 feb-Depurado'!R4827</f>
        <v>3825268</v>
      </c>
      <c r="J4828" s="108">
        <f t="shared" si="308"/>
        <v>0</v>
      </c>
      <c r="K4828" s="107">
        <f t="shared" si="309"/>
        <v>0</v>
      </c>
      <c r="L4828" s="109">
        <f t="shared" si="310"/>
        <v>3825268</v>
      </c>
      <c r="M4828" s="110">
        <f t="shared" si="311"/>
        <v>2.916208823591852E-06</v>
      </c>
      <c r="N4828" s="33" t="s">
        <v>4892</v>
      </c>
      <c r="O4828" s="33">
        <f>+'Categorias-9 feb-Depurado'!Y4827</f>
        <v>801.96819606486577</v>
      </c>
      <c r="P4828" s="111">
        <f>+'Categorias-9 feb-Depurado'!AC4827</f>
        <v>44960</v>
      </c>
      <c r="Q4828" s="111">
        <f>+'Categorias-9 feb-Depurado'!AE4827</f>
        <v>45020</v>
      </c>
      <c r="R4828" s="112" t="str">
        <f>+'Categorias-9 feb-Depurado'!AB4827</f>
        <v>Comex</v>
      </c>
    </row>
    <row r="4829" spans="2:18" s="1" customFormat="1" ht="14.5" hidden="1">
      <c r="B4829" s="57" t="str">
        <f>+'Categorias-9 feb-Depurado'!B4828</f>
        <v>WESCARGO SAS</v>
      </c>
      <c r="C4829" s="30" t="s">
        <v>4900</v>
      </c>
      <c r="D4829" s="31">
        <v>5</v>
      </c>
      <c r="E4829" s="30" t="str">
        <f>+'Categorias-9 feb-Depurado'!E4828</f>
        <v>900293664-1</v>
      </c>
      <c r="F4829" s="30" t="str">
        <f>+'Categorias-9 feb-Depurado'!F4828</f>
        <v>CR 71 A 52 04</v>
      </c>
      <c r="G4829" s="30" t="str">
        <f>+'Categorias-9 feb-Depurado'!G4828</f>
        <v>BOGOTA</v>
      </c>
      <c r="H4829" s="30" t="str">
        <f>+'Categorias-9 feb-Depurado'!H4828</f>
        <v>WES12453</v>
      </c>
      <c r="I4829" s="107">
        <f>+'Categorias-9 feb-Depurado'!R4828</f>
        <v>9252489</v>
      </c>
      <c r="J4829" s="108">
        <f t="shared" si="308"/>
        <v>0</v>
      </c>
      <c r="K4829" s="107">
        <f t="shared" si="309"/>
        <v>0</v>
      </c>
      <c r="L4829" s="109">
        <f t="shared" si="310"/>
        <v>9252489</v>
      </c>
      <c r="M4829" s="110">
        <f t="shared" si="311"/>
        <v>7.0536731183244026E-06</v>
      </c>
      <c r="N4829" s="33" t="s">
        <v>4892</v>
      </c>
      <c r="O4829" s="33">
        <f>+'Categorias-9 feb-Depurado'!Y4828</f>
        <v>1939.7861567973835</v>
      </c>
      <c r="P4829" s="111">
        <f>+'Categorias-9 feb-Depurado'!AC4828</f>
        <v>44960</v>
      </c>
      <c r="Q4829" s="111">
        <f>+'Categorias-9 feb-Depurado'!AE4828</f>
        <v>45020</v>
      </c>
      <c r="R4829" s="112" t="str">
        <f>+'Categorias-9 feb-Depurado'!AB4828</f>
        <v>Comex</v>
      </c>
    </row>
    <row r="4830" spans="2:18" s="1" customFormat="1" ht="14.5" hidden="1">
      <c r="B4830" s="57" t="str">
        <f>+'Categorias-9 feb-Depurado'!B4829</f>
        <v>WESCARGO SAS</v>
      </c>
      <c r="C4830" s="30" t="s">
        <v>4900</v>
      </c>
      <c r="D4830" s="31">
        <v>5</v>
      </c>
      <c r="E4830" s="30" t="str">
        <f>+'Categorias-9 feb-Depurado'!E4829</f>
        <v>900293664-1</v>
      </c>
      <c r="F4830" s="30" t="str">
        <f>+'Categorias-9 feb-Depurado'!F4829</f>
        <v>CR 71 A 52 04</v>
      </c>
      <c r="G4830" s="30" t="str">
        <f>+'Categorias-9 feb-Depurado'!G4829</f>
        <v>BOGOTA</v>
      </c>
      <c r="H4830" s="30" t="str">
        <f>+'Categorias-9 feb-Depurado'!H4829</f>
        <v>WES12467</v>
      </c>
      <c r="I4830" s="107">
        <f>+'Categorias-9 feb-Depurado'!R4829</f>
        <v>11386278</v>
      </c>
      <c r="J4830" s="108">
        <f t="shared" si="308"/>
        <v>0</v>
      </c>
      <c r="K4830" s="107">
        <f t="shared" si="309"/>
        <v>0</v>
      </c>
      <c r="L4830" s="109">
        <f t="shared" si="310"/>
        <v>11386278</v>
      </c>
      <c r="M4830" s="110">
        <f t="shared" si="311"/>
        <v>8.6803759557421305E-06</v>
      </c>
      <c r="N4830" s="33" t="s">
        <v>4892</v>
      </c>
      <c r="O4830" s="33">
        <f>+'Categorias-9 feb-Depurado'!Y4829</f>
        <v>2387.1354445108336</v>
      </c>
      <c r="P4830" s="111">
        <f>+'Categorias-9 feb-Depurado'!AC4829</f>
        <v>44960</v>
      </c>
      <c r="Q4830" s="111">
        <f>+'Categorias-9 feb-Depurado'!AE4829</f>
        <v>45020</v>
      </c>
      <c r="R4830" s="112" t="str">
        <f>+'Categorias-9 feb-Depurado'!AB4829</f>
        <v>Comex</v>
      </c>
    </row>
    <row r="4831" spans="2:18" s="1" customFormat="1" ht="14.5" hidden="1">
      <c r="B4831" s="57" t="str">
        <f>+'Categorias-9 feb-Depurado'!B4830</f>
        <v>WESCARGO SAS</v>
      </c>
      <c r="C4831" s="30" t="s">
        <v>4900</v>
      </c>
      <c r="D4831" s="31">
        <v>5</v>
      </c>
      <c r="E4831" s="30" t="str">
        <f>+'Categorias-9 feb-Depurado'!E4830</f>
        <v>900293664-1</v>
      </c>
      <c r="F4831" s="30" t="str">
        <f>+'Categorias-9 feb-Depurado'!F4830</f>
        <v>CR 71 A 52 04</v>
      </c>
      <c r="G4831" s="30" t="str">
        <f>+'Categorias-9 feb-Depurado'!G4830</f>
        <v>BOGOTA</v>
      </c>
      <c r="H4831" s="30" t="str">
        <f>+'Categorias-9 feb-Depurado'!H4830</f>
        <v>WES12444</v>
      </c>
      <c r="I4831" s="107">
        <f>+'Categorias-9 feb-Depurado'!R4830</f>
        <v>2894515</v>
      </c>
      <c r="J4831" s="108">
        <f t="shared" si="308"/>
        <v>0</v>
      </c>
      <c r="K4831" s="107">
        <f t="shared" si="309"/>
        <v>0</v>
      </c>
      <c r="L4831" s="109">
        <f t="shared" si="310"/>
        <v>2894515</v>
      </c>
      <c r="M4831" s="110">
        <f t="shared" si="311"/>
        <v>2.2066454384422135E-06</v>
      </c>
      <c r="N4831" s="33" t="s">
        <v>4892</v>
      </c>
      <c r="O4831" s="33">
        <f>+'Categorias-9 feb-Depurado'!Y4830</f>
        <v>606.83564472677335</v>
      </c>
      <c r="P4831" s="111">
        <f>+'Categorias-9 feb-Depurado'!AC4830</f>
        <v>44960</v>
      </c>
      <c r="Q4831" s="111">
        <f>+'Categorias-9 feb-Depurado'!AE4830</f>
        <v>45020</v>
      </c>
      <c r="R4831" s="112" t="str">
        <f>+'Categorias-9 feb-Depurado'!AB4830</f>
        <v>Comex</v>
      </c>
    </row>
    <row r="4832" spans="2:18" s="1" customFormat="1" ht="14.5" hidden="1">
      <c r="B4832" s="57" t="str">
        <f>+'Categorias-9 feb-Depurado'!B4831</f>
        <v>WESCARGO SAS</v>
      </c>
      <c r="C4832" s="30" t="s">
        <v>4900</v>
      </c>
      <c r="D4832" s="31">
        <v>5</v>
      </c>
      <c r="E4832" s="30" t="str">
        <f>+'Categorias-9 feb-Depurado'!E4831</f>
        <v>900293664-1</v>
      </c>
      <c r="F4832" s="30" t="str">
        <f>+'Categorias-9 feb-Depurado'!F4831</f>
        <v>CR 71 A 52 04</v>
      </c>
      <c r="G4832" s="30" t="str">
        <f>+'Categorias-9 feb-Depurado'!G4831</f>
        <v>BOGOTA</v>
      </c>
      <c r="H4832" s="30" t="str">
        <f>+'Categorias-9 feb-Depurado'!H4831</f>
        <v>WES12452</v>
      </c>
      <c r="I4832" s="107">
        <f>+'Categorias-9 feb-Depurado'!R4831</f>
        <v>4818797</v>
      </c>
      <c r="J4832" s="108">
        <f t="shared" si="308"/>
        <v>0</v>
      </c>
      <c r="K4832" s="107">
        <f t="shared" si="309"/>
        <v>0</v>
      </c>
      <c r="L4832" s="109">
        <f t="shared" si="310"/>
        <v>4818797</v>
      </c>
      <c r="M4832" s="110">
        <f t="shared" si="311"/>
        <v>3.673629751039129E-06</v>
      </c>
      <c r="N4832" s="33" t="s">
        <v>4892</v>
      </c>
      <c r="O4832" s="33">
        <f>+'Categorias-9 feb-Depurado'!Y4831</f>
        <v>1010.2617482730064</v>
      </c>
      <c r="P4832" s="111">
        <f>+'Categorias-9 feb-Depurado'!AC4831</f>
        <v>44960</v>
      </c>
      <c r="Q4832" s="111">
        <f>+'Categorias-9 feb-Depurado'!AE4831</f>
        <v>45020</v>
      </c>
      <c r="R4832" s="112" t="str">
        <f>+'Categorias-9 feb-Depurado'!AB4831</f>
        <v>Comex</v>
      </c>
    </row>
    <row r="4833" spans="2:18" s="1" customFormat="1" ht="14.5" hidden="1">
      <c r="B4833" s="57" t="str">
        <f>+'Categorias-9 feb-Depurado'!B4832</f>
        <v>WESCARGO SAS</v>
      </c>
      <c r="C4833" s="30" t="s">
        <v>4900</v>
      </c>
      <c r="D4833" s="31">
        <v>5</v>
      </c>
      <c r="E4833" s="30" t="str">
        <f>+'Categorias-9 feb-Depurado'!E4832</f>
        <v>900293664-1</v>
      </c>
      <c r="F4833" s="30" t="str">
        <f>+'Categorias-9 feb-Depurado'!F4832</f>
        <v>CR 71 A 52 04</v>
      </c>
      <c r="G4833" s="30" t="str">
        <f>+'Categorias-9 feb-Depurado'!G4832</f>
        <v>BOGOTA</v>
      </c>
      <c r="H4833" s="30" t="str">
        <f>+'Categorias-9 feb-Depurado'!H4832</f>
        <v>WES12473</v>
      </c>
      <c r="I4833" s="107">
        <f>+'Categorias-9 feb-Depurado'!R4832</f>
        <v>2036293</v>
      </c>
      <c r="J4833" s="108">
        <f t="shared" si="308"/>
        <v>0</v>
      </c>
      <c r="K4833" s="107">
        <f t="shared" si="309"/>
        <v>0</v>
      </c>
      <c r="L4833" s="109">
        <f t="shared" si="310"/>
        <v>2036293</v>
      </c>
      <c r="M4833" s="110">
        <f t="shared" si="311"/>
        <v>1.5523763600402177E-06</v>
      </c>
      <c r="N4833" s="33" t="s">
        <v>4892</v>
      </c>
      <c r="O4833" s="33">
        <f>+'Categorias-9 feb-Depurado'!Y4832</f>
        <v>426.90923194649724</v>
      </c>
      <c r="P4833" s="111">
        <f>+'Categorias-9 feb-Depurado'!AC4832</f>
        <v>44960</v>
      </c>
      <c r="Q4833" s="111">
        <f>+'Categorias-9 feb-Depurado'!AE4832</f>
        <v>45020</v>
      </c>
      <c r="R4833" s="112" t="str">
        <f>+'Categorias-9 feb-Depurado'!AB4832</f>
        <v>Comex</v>
      </c>
    </row>
    <row r="4834" spans="2:18" s="1" customFormat="1" ht="14.5" hidden="1">
      <c r="B4834" s="57" t="str">
        <f>+'Categorias-9 feb-Depurado'!B4833</f>
        <v>WESCARGO SAS</v>
      </c>
      <c r="C4834" s="30" t="s">
        <v>4900</v>
      </c>
      <c r="D4834" s="31">
        <v>5</v>
      </c>
      <c r="E4834" s="30" t="str">
        <f>+'Categorias-9 feb-Depurado'!E4833</f>
        <v>900293664-1</v>
      </c>
      <c r="F4834" s="30" t="str">
        <f>+'Categorias-9 feb-Depurado'!F4833</f>
        <v>CR 71 A 52 04</v>
      </c>
      <c r="G4834" s="30" t="str">
        <f>+'Categorias-9 feb-Depurado'!G4833</f>
        <v>BOGOTA</v>
      </c>
      <c r="H4834" s="30" t="str">
        <f>+'Categorias-9 feb-Depurado'!H4833</f>
        <v>WES12459</v>
      </c>
      <c r="I4834" s="107">
        <f>+'Categorias-9 feb-Depurado'!R4833</f>
        <v>4717953</v>
      </c>
      <c r="J4834" s="108">
        <f t="shared" si="308"/>
        <v>0</v>
      </c>
      <c r="K4834" s="107">
        <f t="shared" si="309"/>
        <v>0</v>
      </c>
      <c r="L4834" s="109">
        <f t="shared" si="310"/>
        <v>4717953</v>
      </c>
      <c r="M4834" s="110">
        <f t="shared" si="311"/>
        <v>3.5967509120646318E-06</v>
      </c>
      <c r="N4834" s="33" t="s">
        <v>4892</v>
      </c>
      <c r="O4834" s="33">
        <f>+'Categorias-9 feb-Depurado'!Y4833</f>
        <v>989.11978364099491</v>
      </c>
      <c r="P4834" s="111">
        <f>+'Categorias-9 feb-Depurado'!AC4833</f>
        <v>44960</v>
      </c>
      <c r="Q4834" s="111">
        <f>+'Categorias-9 feb-Depurado'!AE4833</f>
        <v>45020</v>
      </c>
      <c r="R4834" s="112" t="str">
        <f>+'Categorias-9 feb-Depurado'!AB4833</f>
        <v>Comex</v>
      </c>
    </row>
    <row r="4835" spans="2:18" s="1" customFormat="1" ht="14.5" hidden="1">
      <c r="B4835" s="57" t="str">
        <f>+'Categorias-9 feb-Depurado'!B4834</f>
        <v>WESCARGO SAS</v>
      </c>
      <c r="C4835" s="30" t="s">
        <v>4900</v>
      </c>
      <c r="D4835" s="31">
        <v>5</v>
      </c>
      <c r="E4835" s="30" t="str">
        <f>+'Categorias-9 feb-Depurado'!E4834</f>
        <v>900293664-1</v>
      </c>
      <c r="F4835" s="30" t="str">
        <f>+'Categorias-9 feb-Depurado'!F4834</f>
        <v>CR 71 A 52 04</v>
      </c>
      <c r="G4835" s="30" t="str">
        <f>+'Categorias-9 feb-Depurado'!G4834</f>
        <v>BOGOTA</v>
      </c>
      <c r="H4835" s="30" t="str">
        <f>+'Categorias-9 feb-Depurado'!H4834</f>
        <v>WES12438</v>
      </c>
      <c r="I4835" s="107">
        <f>+'Categorias-9 feb-Depurado'!R4834</f>
        <v>6505055</v>
      </c>
      <c r="J4835" s="108">
        <f t="shared" si="308"/>
        <v>0</v>
      </c>
      <c r="K4835" s="107">
        <f t="shared" si="309"/>
        <v>0</v>
      </c>
      <c r="L4835" s="109">
        <f t="shared" si="310"/>
        <v>6505055</v>
      </c>
      <c r="M4835" s="110">
        <f t="shared" si="311"/>
        <v>4.9591554863477007E-06</v>
      </c>
      <c r="N4835" s="33" t="s">
        <v>4892</v>
      </c>
      <c r="O4835" s="33">
        <f>+'Categorias-9 feb-Depurado'!Y4834</f>
        <v>1363.786072937304</v>
      </c>
      <c r="P4835" s="111">
        <f>+'Categorias-9 feb-Depurado'!AC4834</f>
        <v>44960</v>
      </c>
      <c r="Q4835" s="111">
        <f>+'Categorias-9 feb-Depurado'!AE4834</f>
        <v>45020</v>
      </c>
      <c r="R4835" s="112" t="str">
        <f>+'Categorias-9 feb-Depurado'!AB4834</f>
        <v>Comex</v>
      </c>
    </row>
    <row r="4836" spans="2:18" s="1" customFormat="1" ht="14.5" hidden="1">
      <c r="B4836" s="57" t="str">
        <f>+'Categorias-9 feb-Depurado'!B4835</f>
        <v>WESCARGO SAS</v>
      </c>
      <c r="C4836" s="30" t="s">
        <v>4900</v>
      </c>
      <c r="D4836" s="31">
        <v>5</v>
      </c>
      <c r="E4836" s="30" t="str">
        <f>+'Categorias-9 feb-Depurado'!E4835</f>
        <v>900293664-1</v>
      </c>
      <c r="F4836" s="30" t="str">
        <f>+'Categorias-9 feb-Depurado'!F4835</f>
        <v>CR 71 A 52 04</v>
      </c>
      <c r="G4836" s="30" t="str">
        <f>+'Categorias-9 feb-Depurado'!G4835</f>
        <v>BOGOTA</v>
      </c>
      <c r="H4836" s="30" t="str">
        <f>+'Categorias-9 feb-Depurado'!H4835</f>
        <v>WES12458</v>
      </c>
      <c r="I4836" s="107">
        <f>+'Categorias-9 feb-Depurado'!R4835</f>
        <v>7222126</v>
      </c>
      <c r="J4836" s="108">
        <f t="shared" si="308"/>
        <v>0</v>
      </c>
      <c r="K4836" s="107">
        <f t="shared" si="309"/>
        <v>0</v>
      </c>
      <c r="L4836" s="109">
        <f t="shared" si="310"/>
        <v>7222126</v>
      </c>
      <c r="M4836" s="110">
        <f t="shared" si="311"/>
        <v>5.5058175182215018E-06</v>
      </c>
      <c r="N4836" s="33" t="s">
        <v>4892</v>
      </c>
      <c r="O4836" s="33">
        <f>+'Categorias-9 feb-Depurado'!Y4835</f>
        <v>1514.1201505288425</v>
      </c>
      <c r="P4836" s="111">
        <f>+'Categorias-9 feb-Depurado'!AC4835</f>
        <v>44960</v>
      </c>
      <c r="Q4836" s="111">
        <f>+'Categorias-9 feb-Depurado'!AE4835</f>
        <v>45020</v>
      </c>
      <c r="R4836" s="112" t="str">
        <f>+'Categorias-9 feb-Depurado'!AB4835</f>
        <v>Comex</v>
      </c>
    </row>
    <row r="4837" spans="2:18" s="1" customFormat="1" ht="14.5" hidden="1">
      <c r="B4837" s="57" t="str">
        <f>+'Categorias-9 feb-Depurado'!B4836</f>
        <v>WESCARGO SAS</v>
      </c>
      <c r="C4837" s="30" t="s">
        <v>4900</v>
      </c>
      <c r="D4837" s="31">
        <v>5</v>
      </c>
      <c r="E4837" s="30" t="str">
        <f>+'Categorias-9 feb-Depurado'!E4836</f>
        <v>900293664-1</v>
      </c>
      <c r="F4837" s="30" t="str">
        <f>+'Categorias-9 feb-Depurado'!F4836</f>
        <v>CR 71 A 52 04</v>
      </c>
      <c r="G4837" s="30" t="str">
        <f>+'Categorias-9 feb-Depurado'!G4836</f>
        <v>BOGOTA</v>
      </c>
      <c r="H4837" s="30" t="str">
        <f>+'Categorias-9 feb-Depurado'!H4836</f>
        <v>WES12454</v>
      </c>
      <c r="I4837" s="107">
        <f>+'Categorias-9 feb-Depurado'!R4836</f>
        <v>4645480</v>
      </c>
      <c r="J4837" s="108">
        <f t="shared" si="308"/>
        <v>0</v>
      </c>
      <c r="K4837" s="107">
        <f t="shared" si="309"/>
        <v>0</v>
      </c>
      <c r="L4837" s="109">
        <f t="shared" si="310"/>
        <v>4645480</v>
      </c>
      <c r="M4837" s="110">
        <f t="shared" si="311"/>
        <v>3.5415008218560054E-06</v>
      </c>
      <c r="N4837" s="33" t="s">
        <v>4892</v>
      </c>
      <c r="O4837" s="33">
        <f>+'Categorias-9 feb-Depurado'!Y4836</f>
        <v>973.92580479469996</v>
      </c>
      <c r="P4837" s="111">
        <f>+'Categorias-9 feb-Depurado'!AC4836</f>
        <v>44960</v>
      </c>
      <c r="Q4837" s="111">
        <f>+'Categorias-9 feb-Depurado'!AE4836</f>
        <v>45020</v>
      </c>
      <c r="R4837" s="112" t="str">
        <f>+'Categorias-9 feb-Depurado'!AB4836</f>
        <v>Comex</v>
      </c>
    </row>
    <row r="4838" spans="2:18" s="1" customFormat="1" ht="14.5" hidden="1">
      <c r="B4838" s="57" t="str">
        <f>+'Categorias-9 feb-Depurado'!B4837</f>
        <v>WESCARGO SAS</v>
      </c>
      <c r="C4838" s="30" t="s">
        <v>4900</v>
      </c>
      <c r="D4838" s="31">
        <v>5</v>
      </c>
      <c r="E4838" s="30" t="str">
        <f>+'Categorias-9 feb-Depurado'!E4837</f>
        <v>900293664-1</v>
      </c>
      <c r="F4838" s="30" t="str">
        <f>+'Categorias-9 feb-Depurado'!F4837</f>
        <v>CR 71 A 52 04</v>
      </c>
      <c r="G4838" s="30" t="str">
        <f>+'Categorias-9 feb-Depurado'!G4837</f>
        <v>BOGOTA</v>
      </c>
      <c r="H4838" s="30" t="str">
        <f>+'Categorias-9 feb-Depurado'!H4837</f>
        <v>WES12456</v>
      </c>
      <c r="I4838" s="107">
        <f>+'Categorias-9 feb-Depurado'!R4837</f>
        <v>25116409</v>
      </c>
      <c r="J4838" s="108">
        <f t="shared" si="308"/>
        <v>0</v>
      </c>
      <c r="K4838" s="107">
        <f t="shared" si="309"/>
        <v>0</v>
      </c>
      <c r="L4838" s="109">
        <f t="shared" si="310"/>
        <v>25116409</v>
      </c>
      <c r="M4838" s="110">
        <f t="shared" si="311"/>
        <v>1.9147597904968176E-05</v>
      </c>
      <c r="N4838" s="33" t="s">
        <v>4892</v>
      </c>
      <c r="O4838" s="33">
        <f>+'Categorias-9 feb-Depurado'!Y4837</f>
        <v>5265.6601360629784</v>
      </c>
      <c r="P4838" s="111">
        <f>+'Categorias-9 feb-Depurado'!AC4837</f>
        <v>44960</v>
      </c>
      <c r="Q4838" s="111">
        <f>+'Categorias-9 feb-Depurado'!AE4837</f>
        <v>45020</v>
      </c>
      <c r="R4838" s="112" t="str">
        <f>+'Categorias-9 feb-Depurado'!AB4837</f>
        <v>Comex</v>
      </c>
    </row>
    <row r="4839" spans="2:18" s="1" customFormat="1" ht="14.5" hidden="1">
      <c r="B4839" s="57" t="str">
        <f>+'Categorias-9 feb-Depurado'!B4838</f>
        <v>WESCARGO SAS</v>
      </c>
      <c r="C4839" s="30" t="s">
        <v>4900</v>
      </c>
      <c r="D4839" s="31">
        <v>5</v>
      </c>
      <c r="E4839" s="30" t="str">
        <f>+'Categorias-9 feb-Depurado'!E4838</f>
        <v>900293664-1</v>
      </c>
      <c r="F4839" s="30" t="str">
        <f>+'Categorias-9 feb-Depurado'!F4838</f>
        <v>CR 71 A 52 04</v>
      </c>
      <c r="G4839" s="30" t="str">
        <f>+'Categorias-9 feb-Depurado'!G4838</f>
        <v>BOGOTA</v>
      </c>
      <c r="H4839" s="30" t="str">
        <f>+'Categorias-9 feb-Depurado'!H4838</f>
        <v>WES12434</v>
      </c>
      <c r="I4839" s="107">
        <f>+'Categorias-9 feb-Depurado'!R4838</f>
        <v>11536120</v>
      </c>
      <c r="J4839" s="108">
        <f t="shared" si="308"/>
        <v>0</v>
      </c>
      <c r="K4839" s="107">
        <f t="shared" si="309"/>
        <v>0</v>
      </c>
      <c r="L4839" s="109">
        <f t="shared" si="310"/>
        <v>11536120</v>
      </c>
      <c r="M4839" s="110">
        <f t="shared" si="311"/>
        <v>8.7946086219356227E-06</v>
      </c>
      <c r="N4839" s="33" t="s">
        <v>4892</v>
      </c>
      <c r="O4839" s="33">
        <f>+'Categorias-9 feb-Depurado'!Y4838</f>
        <v>2418.5498495759821</v>
      </c>
      <c r="P4839" s="111">
        <f>+'Categorias-9 feb-Depurado'!AC4838</f>
        <v>44960</v>
      </c>
      <c r="Q4839" s="111">
        <f>+'Categorias-9 feb-Depurado'!AE4838</f>
        <v>45020</v>
      </c>
      <c r="R4839" s="112" t="str">
        <f>+'Categorias-9 feb-Depurado'!AB4838</f>
        <v>Comex</v>
      </c>
    </row>
    <row r="4840" spans="2:18" s="1" customFormat="1" ht="14.5" hidden="1">
      <c r="B4840" s="57" t="str">
        <f>+'Categorias-9 feb-Depurado'!B4839</f>
        <v>WESCARGO SAS</v>
      </c>
      <c r="C4840" s="30" t="s">
        <v>4900</v>
      </c>
      <c r="D4840" s="31">
        <v>5</v>
      </c>
      <c r="E4840" s="30" t="str">
        <f>+'Categorias-9 feb-Depurado'!E4839</f>
        <v>900293664-1</v>
      </c>
      <c r="F4840" s="30" t="str">
        <f>+'Categorias-9 feb-Depurado'!F4839</f>
        <v>CR 71 A 52 04</v>
      </c>
      <c r="G4840" s="30" t="str">
        <f>+'Categorias-9 feb-Depurado'!G4839</f>
        <v>BOGOTA</v>
      </c>
      <c r="H4840" s="30" t="str">
        <f>+'Categorias-9 feb-Depurado'!H4839</f>
        <v>WES12455</v>
      </c>
      <c r="I4840" s="107">
        <f>+'Categorias-9 feb-Depurado'!R4839</f>
        <v>6284159</v>
      </c>
      <c r="J4840" s="108">
        <f t="shared" si="308"/>
        <v>0</v>
      </c>
      <c r="K4840" s="107">
        <f t="shared" si="309"/>
        <v>0</v>
      </c>
      <c r="L4840" s="109">
        <f t="shared" si="310"/>
        <v>6284159</v>
      </c>
      <c r="M4840" s="110">
        <f t="shared" si="311"/>
        <v>4.7907545104432289E-06</v>
      </c>
      <c r="N4840" s="33" t="s">
        <v>4892</v>
      </c>
      <c r="O4840" s="33">
        <f>+'Categorias-9 feb-Depurado'!Y4839</f>
        <v>1317.4751826577356</v>
      </c>
      <c r="P4840" s="111">
        <f>+'Categorias-9 feb-Depurado'!AC4839</f>
        <v>44960</v>
      </c>
      <c r="Q4840" s="111">
        <f>+'Categorias-9 feb-Depurado'!AE4839</f>
        <v>45020</v>
      </c>
      <c r="R4840" s="112" t="str">
        <f>+'Categorias-9 feb-Depurado'!AB4839</f>
        <v>Comex</v>
      </c>
    </row>
    <row r="4841" spans="2:18" s="1" customFormat="1" ht="14.5" hidden="1">
      <c r="B4841" s="57" t="str">
        <f>+'Categorias-9 feb-Depurado'!B4840</f>
        <v>WESCARGO SAS</v>
      </c>
      <c r="C4841" s="30" t="s">
        <v>4900</v>
      </c>
      <c r="D4841" s="31">
        <v>5</v>
      </c>
      <c r="E4841" s="30" t="str">
        <f>+'Categorias-9 feb-Depurado'!E4840</f>
        <v>900293664-1</v>
      </c>
      <c r="F4841" s="30" t="str">
        <f>+'Categorias-9 feb-Depurado'!F4840</f>
        <v>CR 71 A 52 04</v>
      </c>
      <c r="G4841" s="30" t="str">
        <f>+'Categorias-9 feb-Depurado'!G4840</f>
        <v>BOGOTA</v>
      </c>
      <c r="H4841" s="30" t="str">
        <f>+'Categorias-9 feb-Depurado'!H4840</f>
        <v>WES12472</v>
      </c>
      <c r="I4841" s="107">
        <f>+'Categorias-9 feb-Depurado'!R4840</f>
        <v>4883690</v>
      </c>
      <c r="J4841" s="108">
        <f t="shared" si="308"/>
        <v>0</v>
      </c>
      <c r="K4841" s="107">
        <f t="shared" si="309"/>
        <v>0</v>
      </c>
      <c r="L4841" s="109">
        <f t="shared" si="310"/>
        <v>4883690</v>
      </c>
      <c r="M4841" s="110">
        <f t="shared" si="311"/>
        <v>3.7231011970108479E-06</v>
      </c>
      <c r="N4841" s="33" t="s">
        <v>4892</v>
      </c>
      <c r="O4841" s="33">
        <f>+'Categorias-9 feb-Depurado'!Y4840</f>
        <v>1023.8665786135832</v>
      </c>
      <c r="P4841" s="111">
        <f>+'Categorias-9 feb-Depurado'!AC4840</f>
        <v>44960</v>
      </c>
      <c r="Q4841" s="111">
        <f>+'Categorias-9 feb-Depurado'!AE4840</f>
        <v>45020</v>
      </c>
      <c r="R4841" s="112" t="str">
        <f>+'Categorias-9 feb-Depurado'!AB4840</f>
        <v>Comex</v>
      </c>
    </row>
    <row r="4842" spans="2:18" s="1" customFormat="1" ht="14.5" hidden="1">
      <c r="B4842" s="57" t="str">
        <f>+'Categorias-9 feb-Depurado'!B4841</f>
        <v>WESCARGO SAS</v>
      </c>
      <c r="C4842" s="30" t="s">
        <v>4900</v>
      </c>
      <c r="D4842" s="31">
        <v>5</v>
      </c>
      <c r="E4842" s="30" t="str">
        <f>+'Categorias-9 feb-Depurado'!E4841</f>
        <v>900293664-1</v>
      </c>
      <c r="F4842" s="30" t="str">
        <f>+'Categorias-9 feb-Depurado'!F4841</f>
        <v>CR 71 A 52 04</v>
      </c>
      <c r="G4842" s="30" t="str">
        <f>+'Categorias-9 feb-Depurado'!G4841</f>
        <v>BOGOTA</v>
      </c>
      <c r="H4842" s="30" t="str">
        <f>+'Categorias-9 feb-Depurado'!H4841</f>
        <v>WES12432</v>
      </c>
      <c r="I4842" s="107">
        <f>+'Categorias-9 feb-Depurado'!R4841</f>
        <v>10059513</v>
      </c>
      <c r="J4842" s="108">
        <f t="shared" si="308"/>
        <v>0</v>
      </c>
      <c r="K4842" s="107">
        <f t="shared" si="309"/>
        <v>0</v>
      </c>
      <c r="L4842" s="109">
        <f t="shared" si="310"/>
        <v>10059513</v>
      </c>
      <c r="M4842" s="110">
        <f t="shared" si="311"/>
        <v>7.6689111904412827E-06</v>
      </c>
      <c r="N4842" s="33" t="s">
        <v>4892</v>
      </c>
      <c r="O4842" s="33">
        <f>+'Categorias-9 feb-Depurado'!Y4841</f>
        <v>2108.9788987075062</v>
      </c>
      <c r="P4842" s="111">
        <f>+'Categorias-9 feb-Depurado'!AC4841</f>
        <v>44960</v>
      </c>
      <c r="Q4842" s="111">
        <f>+'Categorias-9 feb-Depurado'!AE4841</f>
        <v>45020</v>
      </c>
      <c r="R4842" s="112" t="str">
        <f>+'Categorias-9 feb-Depurado'!AB4841</f>
        <v>Comex</v>
      </c>
    </row>
    <row r="4843" spans="2:18" s="1" customFormat="1" ht="14.5" hidden="1">
      <c r="B4843" s="57" t="str">
        <f>+'Categorias-9 feb-Depurado'!B4842</f>
        <v>WESCARGO SAS</v>
      </c>
      <c r="C4843" s="30" t="s">
        <v>4900</v>
      </c>
      <c r="D4843" s="31">
        <v>5</v>
      </c>
      <c r="E4843" s="30" t="str">
        <f>+'Categorias-9 feb-Depurado'!E4842</f>
        <v>900293664-1</v>
      </c>
      <c r="F4843" s="30" t="str">
        <f>+'Categorias-9 feb-Depurado'!F4842</f>
        <v>CR 71 A 52 04</v>
      </c>
      <c r="G4843" s="30" t="str">
        <f>+'Categorias-9 feb-Depurado'!G4842</f>
        <v>BOGOTA</v>
      </c>
      <c r="H4843" s="30" t="str">
        <f>+'Categorias-9 feb-Depurado'!H4842</f>
        <v>WES12436</v>
      </c>
      <c r="I4843" s="107">
        <f>+'Categorias-9 feb-Depurado'!R4842</f>
        <v>4831473</v>
      </c>
      <c r="J4843" s="108">
        <f t="shared" si="308"/>
        <v>0</v>
      </c>
      <c r="K4843" s="107">
        <f t="shared" si="309"/>
        <v>0</v>
      </c>
      <c r="L4843" s="109">
        <f t="shared" si="310"/>
        <v>4831473</v>
      </c>
      <c r="M4843" s="110">
        <f t="shared" si="311"/>
        <v>3.6832933518764691E-06</v>
      </c>
      <c r="N4843" s="33" t="s">
        <v>4892</v>
      </c>
      <c r="O4843" s="33">
        <f>+'Categorias-9 feb-Depurado'!Y4842</f>
        <v>1012.9192741910122</v>
      </c>
      <c r="P4843" s="111">
        <f>+'Categorias-9 feb-Depurado'!AC4842</f>
        <v>44960</v>
      </c>
      <c r="Q4843" s="111">
        <f>+'Categorias-9 feb-Depurado'!AE4842</f>
        <v>45020</v>
      </c>
      <c r="R4843" s="112" t="str">
        <f>+'Categorias-9 feb-Depurado'!AB4842</f>
        <v>Comex</v>
      </c>
    </row>
    <row r="4844" spans="2:18" s="1" customFormat="1" ht="14.5" hidden="1">
      <c r="B4844" s="57" t="str">
        <f>+'Categorias-9 feb-Depurado'!B4843</f>
        <v>WESCARGO SAS</v>
      </c>
      <c r="C4844" s="30" t="s">
        <v>4900</v>
      </c>
      <c r="D4844" s="31">
        <v>5</v>
      </c>
      <c r="E4844" s="30" t="str">
        <f>+'Categorias-9 feb-Depurado'!E4843</f>
        <v>900293664-1</v>
      </c>
      <c r="F4844" s="30" t="str">
        <f>+'Categorias-9 feb-Depurado'!F4843</f>
        <v>CR 71 A 52 04</v>
      </c>
      <c r="G4844" s="30" t="str">
        <f>+'Categorias-9 feb-Depurado'!G4843</f>
        <v>BOGOTA</v>
      </c>
      <c r="H4844" s="30" t="str">
        <f>+'Categorias-9 feb-Depurado'!H4843</f>
        <v>WES12462</v>
      </c>
      <c r="I4844" s="107">
        <f>+'Categorias-9 feb-Depurado'!R4843</f>
        <v>4059286</v>
      </c>
      <c r="J4844" s="108">
        <f t="shared" si="308"/>
        <v>0</v>
      </c>
      <c r="K4844" s="107">
        <f t="shared" si="309"/>
        <v>0</v>
      </c>
      <c r="L4844" s="109">
        <f t="shared" si="310"/>
        <v>4059286</v>
      </c>
      <c r="M4844" s="110">
        <f t="shared" si="311"/>
        <v>3.0946134102716135E-06</v>
      </c>
      <c r="N4844" s="33" t="s">
        <v>4892</v>
      </c>
      <c r="O4844" s="33">
        <f>+'Categorias-9 feb-Depurado'!Y4843</f>
        <v>851.03011625103511</v>
      </c>
      <c r="P4844" s="111">
        <f>+'Categorias-9 feb-Depurado'!AC4843</f>
        <v>44960</v>
      </c>
      <c r="Q4844" s="111">
        <f>+'Categorias-9 feb-Depurado'!AE4843</f>
        <v>45020</v>
      </c>
      <c r="R4844" s="112" t="str">
        <f>+'Categorias-9 feb-Depurado'!AB4843</f>
        <v>Comex</v>
      </c>
    </row>
    <row r="4845" spans="2:18" s="1" customFormat="1" ht="14.5" hidden="1">
      <c r="B4845" s="57" t="str">
        <f>+'Categorias-9 feb-Depurado'!B4844</f>
        <v>WESCARGO SAS</v>
      </c>
      <c r="C4845" s="30" t="s">
        <v>4900</v>
      </c>
      <c r="D4845" s="31">
        <v>5</v>
      </c>
      <c r="E4845" s="30" t="str">
        <f>+'Categorias-9 feb-Depurado'!E4844</f>
        <v>900293664-1</v>
      </c>
      <c r="F4845" s="30" t="str">
        <f>+'Categorias-9 feb-Depurado'!F4844</f>
        <v>CR 71 A 52 04</v>
      </c>
      <c r="G4845" s="30" t="str">
        <f>+'Categorias-9 feb-Depurado'!G4844</f>
        <v>BOGOTA</v>
      </c>
      <c r="H4845" s="30" t="str">
        <f>+'Categorias-9 feb-Depurado'!H4844</f>
        <v>WES12445</v>
      </c>
      <c r="I4845" s="107">
        <f>+'Categorias-9 feb-Depurado'!R4844</f>
        <v>4144533</v>
      </c>
      <c r="J4845" s="108">
        <f t="shared" si="308"/>
        <v>0</v>
      </c>
      <c r="K4845" s="107">
        <f t="shared" si="309"/>
        <v>0</v>
      </c>
      <c r="L4845" s="109">
        <f t="shared" si="310"/>
        <v>4144533</v>
      </c>
      <c r="M4845" s="110">
        <f t="shared" si="311"/>
        <v>3.1596018120214346E-06</v>
      </c>
      <c r="N4845" s="33" t="s">
        <v>4892</v>
      </c>
      <c r="O4845" s="33">
        <f>+'Categorias-9 feb-Depurado'!Y4844</f>
        <v>868.9021667348029</v>
      </c>
      <c r="P4845" s="111">
        <f>+'Categorias-9 feb-Depurado'!AC4844</f>
        <v>44960</v>
      </c>
      <c r="Q4845" s="111">
        <f>+'Categorias-9 feb-Depurado'!AE4844</f>
        <v>45020</v>
      </c>
      <c r="R4845" s="112" t="str">
        <f>+'Categorias-9 feb-Depurado'!AB4844</f>
        <v>Comex</v>
      </c>
    </row>
    <row r="4846" spans="2:18" s="1" customFormat="1" ht="14.5" hidden="1">
      <c r="B4846" s="57" t="str">
        <f>+'Categorias-9 feb-Depurado'!B4845</f>
        <v>WESCARGO SAS</v>
      </c>
      <c r="C4846" s="30" t="s">
        <v>4900</v>
      </c>
      <c r="D4846" s="31">
        <v>5</v>
      </c>
      <c r="E4846" s="30" t="str">
        <f>+'Categorias-9 feb-Depurado'!E4845</f>
        <v>900293664-1</v>
      </c>
      <c r="F4846" s="30" t="str">
        <f>+'Categorias-9 feb-Depurado'!F4845</f>
        <v>CR 71 A 52 04</v>
      </c>
      <c r="G4846" s="30" t="str">
        <f>+'Categorias-9 feb-Depurado'!G4845</f>
        <v>BOGOTA</v>
      </c>
      <c r="H4846" s="30" t="str">
        <f>+'Categorias-9 feb-Depurado'!H4845</f>
        <v>WES12449</v>
      </c>
      <c r="I4846" s="107">
        <f>+'Categorias-9 feb-Depurado'!R4845</f>
        <v>4631223</v>
      </c>
      <c r="J4846" s="108">
        <f t="shared" si="308"/>
        <v>0</v>
      </c>
      <c r="K4846" s="107">
        <f t="shared" si="309"/>
        <v>0</v>
      </c>
      <c r="L4846" s="109">
        <f t="shared" si="310"/>
        <v>4631223</v>
      </c>
      <c r="M4846" s="110">
        <f t="shared" si="311"/>
        <v>3.530631939153421E-06</v>
      </c>
      <c r="N4846" s="33" t="s">
        <v>4892</v>
      </c>
      <c r="O4846" s="33">
        <f>+'Categorias-9 feb-Depurado'!Y4845</f>
        <v>970.93682191263872</v>
      </c>
      <c r="P4846" s="111">
        <f>+'Categorias-9 feb-Depurado'!AC4845</f>
        <v>44960</v>
      </c>
      <c r="Q4846" s="111">
        <f>+'Categorias-9 feb-Depurado'!AE4845</f>
        <v>45020</v>
      </c>
      <c r="R4846" s="112" t="str">
        <f>+'Categorias-9 feb-Depurado'!AB4845</f>
        <v>Comex</v>
      </c>
    </row>
    <row r="4847" spans="2:18" s="1" customFormat="1" ht="14.5" hidden="1">
      <c r="B4847" s="57" t="str">
        <f>+'Categorias-9 feb-Depurado'!B4846</f>
        <v>WESCARGO SAS</v>
      </c>
      <c r="C4847" s="30" t="s">
        <v>4900</v>
      </c>
      <c r="D4847" s="31">
        <v>5</v>
      </c>
      <c r="E4847" s="30" t="str">
        <f>+'Categorias-9 feb-Depurado'!E4846</f>
        <v>900293664-1</v>
      </c>
      <c r="F4847" s="30" t="str">
        <f>+'Categorias-9 feb-Depurado'!F4846</f>
        <v>CR 71 A 52 04</v>
      </c>
      <c r="G4847" s="30" t="str">
        <f>+'Categorias-9 feb-Depurado'!G4846</f>
        <v>BOGOTA</v>
      </c>
      <c r="H4847" s="30" t="str">
        <f>+'Categorias-9 feb-Depurado'!H4846</f>
        <v>WES12446</v>
      </c>
      <c r="I4847" s="107">
        <f>+'Categorias-9 feb-Depurado'!R4846</f>
        <v>2940905</v>
      </c>
      <c r="J4847" s="108">
        <f t="shared" si="308"/>
        <v>0</v>
      </c>
      <c r="K4847" s="107">
        <f t="shared" si="309"/>
        <v>0</v>
      </c>
      <c r="L4847" s="109">
        <f t="shared" si="310"/>
        <v>2940905</v>
      </c>
      <c r="M4847" s="110">
        <f t="shared" si="311"/>
        <v>2.2420110461137353E-06</v>
      </c>
      <c r="N4847" s="33" t="s">
        <v>4892</v>
      </c>
      <c r="O4847" s="33">
        <f>+'Categorias-9 feb-Depurado'!Y4846</f>
        <v>616.56131744184825</v>
      </c>
      <c r="P4847" s="111">
        <f>+'Categorias-9 feb-Depurado'!AC4846</f>
        <v>44960</v>
      </c>
      <c r="Q4847" s="111">
        <f>+'Categorias-9 feb-Depurado'!AE4846</f>
        <v>45020</v>
      </c>
      <c r="R4847" s="112" t="str">
        <f>+'Categorias-9 feb-Depurado'!AB4846</f>
        <v>Comex</v>
      </c>
    </row>
    <row r="4848" spans="2:18" s="1" customFormat="1" ht="14.5" hidden="1">
      <c r="B4848" s="57" t="str">
        <f>+'Categorias-9 feb-Depurado'!B4847</f>
        <v>WESCARGO SAS</v>
      </c>
      <c r="C4848" s="30" t="s">
        <v>4900</v>
      </c>
      <c r="D4848" s="31">
        <v>5</v>
      </c>
      <c r="E4848" s="30" t="str">
        <f>+'Categorias-9 feb-Depurado'!E4847</f>
        <v>900293664-1</v>
      </c>
      <c r="F4848" s="30" t="str">
        <f>+'Categorias-9 feb-Depurado'!F4847</f>
        <v>CR 71 A 52 04</v>
      </c>
      <c r="G4848" s="30" t="str">
        <f>+'Categorias-9 feb-Depurado'!G4847</f>
        <v>BOGOTA</v>
      </c>
      <c r="H4848" s="30" t="str">
        <f>+'Categorias-9 feb-Depurado'!H4847</f>
        <v>WES12502</v>
      </c>
      <c r="I4848" s="107">
        <f>+'Categorias-9 feb-Depurado'!R4847</f>
        <v>6270000</v>
      </c>
      <c r="J4848" s="108">
        <f t="shared" si="308"/>
        <v>0</v>
      </c>
      <c r="K4848" s="107">
        <f t="shared" si="309"/>
        <v>0</v>
      </c>
      <c r="L4848" s="109">
        <f t="shared" si="310"/>
        <v>6270000</v>
      </c>
      <c r="M4848" s="110">
        <f t="shared" si="311"/>
        <v>4.7799603384444991E-06</v>
      </c>
      <c r="N4848" s="33" t="s">
        <v>4892</v>
      </c>
      <c r="O4848" s="33">
        <f>+'Categorias-9 feb-Depurado'!Y4847</f>
        <v>1314.5067454951413</v>
      </c>
      <c r="P4848" s="111">
        <f>+'Categorias-9 feb-Depurado'!AC4847</f>
        <v>44966</v>
      </c>
      <c r="Q4848" s="111">
        <f>+'Categorias-9 feb-Depurado'!AE4847</f>
        <v>45026</v>
      </c>
      <c r="R4848" s="112" t="str">
        <f>+'Categorias-9 feb-Depurado'!AB4847</f>
        <v>Comex</v>
      </c>
    </row>
    <row r="4849" spans="2:18" s="1" customFormat="1" ht="14.5" hidden="1">
      <c r="B4849" s="57" t="str">
        <f>+'Categorias-9 feb-Depurado'!B4848</f>
        <v>WESCARGO SAS</v>
      </c>
      <c r="C4849" s="30" t="s">
        <v>4900</v>
      </c>
      <c r="D4849" s="31">
        <v>5</v>
      </c>
      <c r="E4849" s="30" t="str">
        <f>+'Categorias-9 feb-Depurado'!E4848</f>
        <v>900293664-1</v>
      </c>
      <c r="F4849" s="30" t="str">
        <f>+'Categorias-9 feb-Depurado'!F4848</f>
        <v>CR 71 A 52 04</v>
      </c>
      <c r="G4849" s="30" t="str">
        <f>+'Categorias-9 feb-Depurado'!G4848</f>
        <v>BOGOTA</v>
      </c>
      <c r="H4849" s="30" t="str">
        <f>+'Categorias-9 feb-Depurado'!H4848</f>
        <v>WES12504</v>
      </c>
      <c r="I4849" s="107">
        <f>+'Categorias-9 feb-Depurado'!R4848</f>
        <v>2000000</v>
      </c>
      <c r="J4849" s="108">
        <f t="shared" si="308"/>
        <v>0</v>
      </c>
      <c r="K4849" s="107">
        <f t="shared" si="309"/>
        <v>0</v>
      </c>
      <c r="L4849" s="109">
        <f t="shared" si="310"/>
        <v>2000000</v>
      </c>
      <c r="M4849" s="110">
        <f t="shared" si="311"/>
        <v>1.52470824192807E-06</v>
      </c>
      <c r="N4849" s="33" t="s">
        <v>4892</v>
      </c>
      <c r="O4849" s="33">
        <f>+'Categorias-9 feb-Depurado'!Y4848</f>
        <v>419.30039728712637</v>
      </c>
      <c r="P4849" s="111">
        <f>+'Categorias-9 feb-Depurado'!AC4848</f>
        <v>44966</v>
      </c>
      <c r="Q4849" s="111">
        <f>+'Categorias-9 feb-Depurado'!AE4848</f>
        <v>45026</v>
      </c>
      <c r="R4849" s="112" t="str">
        <f>+'Categorias-9 feb-Depurado'!AB4848</f>
        <v>Comex</v>
      </c>
    </row>
    <row r="4850" spans="2:18" s="1" customFormat="1" ht="14.5" hidden="1">
      <c r="B4850" s="57" t="str">
        <f>+'Categorias-9 feb-Depurado'!B4849</f>
        <v>WESCARGO SAS</v>
      </c>
      <c r="C4850" s="30" t="s">
        <v>4900</v>
      </c>
      <c r="D4850" s="31">
        <v>5</v>
      </c>
      <c r="E4850" s="30" t="str">
        <f>+'Categorias-9 feb-Depurado'!E4849</f>
        <v>900293664-1</v>
      </c>
      <c r="F4850" s="30" t="str">
        <f>+'Categorias-9 feb-Depurado'!F4849</f>
        <v>CR 71 A 52 04</v>
      </c>
      <c r="G4850" s="30" t="str">
        <f>+'Categorias-9 feb-Depurado'!G4849</f>
        <v>BOGOTA</v>
      </c>
      <c r="H4850" s="30" t="str">
        <f>+'Categorias-9 feb-Depurado'!H4849</f>
        <v>WES12503</v>
      </c>
      <c r="I4850" s="107">
        <f>+'Categorias-9 feb-Depurado'!R4849</f>
        <v>7104000</v>
      </c>
      <c r="J4850" s="108">
        <f t="shared" si="308"/>
        <v>0</v>
      </c>
      <c r="K4850" s="107">
        <f t="shared" si="309"/>
        <v>0</v>
      </c>
      <c r="L4850" s="109">
        <f t="shared" si="310"/>
        <v>7104000</v>
      </c>
      <c r="M4850" s="110">
        <f t="shared" si="311"/>
        <v>5.4157636753285043E-06</v>
      </c>
      <c r="N4850" s="33" t="s">
        <v>4892</v>
      </c>
      <c r="O4850" s="33">
        <f>+'Categorias-9 feb-Depurado'!Y4849</f>
        <v>1489.3550111638729</v>
      </c>
      <c r="P4850" s="111">
        <f>+'Categorias-9 feb-Depurado'!AC4849</f>
        <v>44966</v>
      </c>
      <c r="Q4850" s="111">
        <f>+'Categorias-9 feb-Depurado'!AE4849</f>
        <v>45026</v>
      </c>
      <c r="R4850" s="112" t="str">
        <f>+'Categorias-9 feb-Depurado'!AB4849</f>
        <v>Comex</v>
      </c>
    </row>
    <row r="4851" spans="2:18" s="1" customFormat="1" ht="14.5" hidden="1">
      <c r="B4851" s="57" t="str">
        <f>+'Categorias-9 feb-Depurado'!B4850</f>
        <v>COMUNICACION CELULAR SA</v>
      </c>
      <c r="C4851" s="30" t="s">
        <v>4900</v>
      </c>
      <c r="D4851" s="31">
        <v>5</v>
      </c>
      <c r="E4851" s="30" t="str">
        <f>+'Categorias-9 feb-Depurado'!E4850</f>
        <v>800153993-7</v>
      </c>
      <c r="F4851" s="30" t="str">
        <f>+'Categorias-9 feb-Depurado'!F4850</f>
        <v>CARRERA 68 A 24 B 10</v>
      </c>
      <c r="G4851" s="30" t="str">
        <f>+'Categorias-9 feb-Depurado'!G4850</f>
        <v>BOGOTA</v>
      </c>
      <c r="H4851" s="30" t="str">
        <f>+'Categorias-9 feb-Depurado'!H4850</f>
        <v>003 - 291058296</v>
      </c>
      <c r="I4851" s="107">
        <f>+'Categorias-9 feb-Depurado'!R4850</f>
        <v>253590</v>
      </c>
      <c r="J4851" s="108">
        <f t="shared" si="308"/>
        <v>253590</v>
      </c>
      <c r="K4851" s="107">
        <f t="shared" si="309"/>
        <v>3393.991001989596</v>
      </c>
      <c r="L4851" s="109">
        <f t="shared" si="310"/>
        <v>256983.99100198961</v>
      </c>
      <c r="M4851" s="110">
        <f t="shared" si="311"/>
        <v>1.9591280456215125E-07</v>
      </c>
      <c r="N4851" s="33" t="s">
        <v>4892</v>
      </c>
      <c r="O4851" s="33">
        <f>+'Categorias-9 feb-Depurado'!Y4850</f>
        <v>53.165193874021192</v>
      </c>
      <c r="P4851" s="111">
        <f>+'Categorias-9 feb-Depurado'!AC4850</f>
        <v>44927</v>
      </c>
      <c r="Q4851" s="111">
        <f>+'Categorias-9 feb-Depurado'!AE4850</f>
        <v>44927</v>
      </c>
      <c r="R4851" s="112" t="str">
        <f>+'Categorias-9 feb-Depurado'!AB4850</f>
        <v>Servicio Publico</v>
      </c>
    </row>
    <row r="4852" spans="2:18" s="1" customFormat="1" ht="14.5" hidden="1">
      <c r="B4852" s="57" t="str">
        <f>+'Categorias-9 feb-Depurado'!B4851</f>
        <v>COMUNICACION CELULAR SA</v>
      </c>
      <c r="C4852" s="30" t="s">
        <v>4900</v>
      </c>
      <c r="D4852" s="31">
        <v>5</v>
      </c>
      <c r="E4852" s="30" t="str">
        <f>+'Categorias-9 feb-Depurado'!E4851</f>
        <v>800153993-7</v>
      </c>
      <c r="F4852" s="30" t="str">
        <f>+'Categorias-9 feb-Depurado'!F4851</f>
        <v>CARRERA 68 A 24 B 10</v>
      </c>
      <c r="G4852" s="30" t="str">
        <f>+'Categorias-9 feb-Depurado'!G4851</f>
        <v>BOGOTA</v>
      </c>
      <c r="H4852" s="30" t="str">
        <f>+'Categorias-9 feb-Depurado'!H4851</f>
        <v>E5656011242</v>
      </c>
      <c r="I4852" s="107">
        <f>+'Categorias-9 feb-Depurado'!R4851</f>
        <v>20666</v>
      </c>
      <c r="J4852" s="108">
        <f t="shared" si="308"/>
        <v>20666</v>
      </c>
      <c r="K4852" s="107">
        <f t="shared" si="309"/>
        <v>49.373797008753272</v>
      </c>
      <c r="L4852" s="109">
        <f t="shared" si="310"/>
        <v>20715.373797008753</v>
      </c>
      <c r="M4852" s="110">
        <f t="shared" si="311"/>
        <v>1.5792450581460012E-08</v>
      </c>
      <c r="N4852" s="33" t="s">
        <v>4892</v>
      </c>
      <c r="O4852" s="33">
        <f>+'Categorias-9 feb-Depurado'!Y4851</f>
        <v>4.3326310051678769</v>
      </c>
      <c r="P4852" s="111">
        <f>+'Categorias-9 feb-Depurado'!AC4851</f>
        <v>44959</v>
      </c>
      <c r="Q4852" s="111">
        <f>+'Categorias-9 feb-Depurado'!AE4851</f>
        <v>44959</v>
      </c>
      <c r="R4852" s="112" t="str">
        <f>+'Categorias-9 feb-Depurado'!AB4851</f>
        <v>Servicio Publico</v>
      </c>
    </row>
    <row r="4853" spans="2:18" s="1" customFormat="1" ht="14.5">
      <c r="B4853" s="57" t="str">
        <f>+'Categorias-9 feb-Depurado'!B4852</f>
        <v>EMPRESAS PUBLICAS DE MEDELLLIN ESP</v>
      </c>
      <c r="C4853" s="30" t="s">
        <v>4898</v>
      </c>
      <c r="D4853" s="31">
        <v>2</v>
      </c>
      <c r="E4853" s="30" t="str">
        <f>+'Categorias-9 feb-Depurado'!E4852</f>
        <v>890904996-1</v>
      </c>
      <c r="F4853" s="30" t="str">
        <f>+'Categorias-9 feb-Depurado'!F4852</f>
        <v xml:space="preserve">CR 58 42  125 </v>
      </c>
      <c r="G4853" s="30" t="str">
        <f>+'Categorias-9 feb-Depurado'!G4852</f>
        <v>169</v>
      </c>
      <c r="H4853" s="30" t="str">
        <f>+'Categorias-9 feb-Depurado'!H4852</f>
        <v>123 3402511.</v>
      </c>
      <c r="I4853" s="107">
        <f>+'Categorias-9 feb-Depurado'!R4852</f>
        <v>77511</v>
      </c>
      <c r="J4853" s="108">
        <f t="shared" si="308"/>
        <v>77511</v>
      </c>
      <c r="K4853" s="107">
        <f t="shared" si="309"/>
        <v>4233.6094269142022</v>
      </c>
      <c r="L4853" s="109">
        <f t="shared" si="310"/>
        <v>81744.609426914205</v>
      </c>
      <c r="M4853" s="110">
        <f t="shared" si="311"/>
        <v>6.2318339863203549E-08</v>
      </c>
      <c r="N4853" s="33" t="s">
        <v>4892</v>
      </c>
      <c r="O4853" s="33">
        <f>+'Categorias-9 feb-Depurado'!Y4852</f>
        <v>16.250196547061226</v>
      </c>
      <c r="P4853" s="111">
        <f>+'Categorias-9 feb-Depurado'!AC4852</f>
        <v>44810</v>
      </c>
      <c r="Q4853" s="111">
        <f>+'Categorias-9 feb-Depurado'!AE4852</f>
        <v>44810</v>
      </c>
      <c r="R4853" s="112" t="str">
        <f>+'Categorias-9 feb-Depurado'!AB4852</f>
        <v>Servicio Publico</v>
      </c>
    </row>
    <row r="4854" spans="2:18" s="1" customFormat="1" ht="14.5">
      <c r="B4854" s="57" t="str">
        <f>+'Categorias-9 feb-Depurado'!B4853</f>
        <v>UNE EPM TELECOMUNICACIONES SA</v>
      </c>
      <c r="C4854" s="30" t="s">
        <v>4898</v>
      </c>
      <c r="D4854" s="31">
        <v>2</v>
      </c>
      <c r="E4854" s="30" t="str">
        <f>+'Categorias-9 feb-Depurado'!E4853</f>
        <v>900092385-9</v>
      </c>
      <c r="F4854" s="30" t="str">
        <f>+'Categorias-9 feb-Depurado'!F4853</f>
        <v>CR 16 11 A SUR</v>
      </c>
      <c r="G4854" s="30" t="str">
        <f>+'Categorias-9 feb-Depurado'!G4853</f>
        <v>169</v>
      </c>
      <c r="H4854" s="30" t="str">
        <f>+'Categorias-9 feb-Depurado'!H4853</f>
        <v>BGPU1014301</v>
      </c>
      <c r="I4854" s="107">
        <f>+'Categorias-9 feb-Depurado'!R4853</f>
        <v>73055</v>
      </c>
      <c r="J4854" s="108">
        <f t="shared" si="308"/>
        <v>73055</v>
      </c>
      <c r="K4854" s="107">
        <f t="shared" si="309"/>
        <v>199.50604105933721</v>
      </c>
      <c r="L4854" s="109">
        <f t="shared" si="310"/>
        <v>73254.506041059343</v>
      </c>
      <c r="M4854" s="110">
        <f t="shared" si="311"/>
        <v>5.5845874559586383E-08</v>
      </c>
      <c r="N4854" s="33" t="s">
        <v>4892</v>
      </c>
      <c r="O4854" s="33">
        <f>+'Categorias-9 feb-Depurado'!Y4853</f>
        <v>15.31599526190551</v>
      </c>
      <c r="P4854" s="111">
        <f>+'Categorias-9 feb-Depurado'!AC4853</f>
        <v>44958</v>
      </c>
      <c r="Q4854" s="111">
        <f>+'Categorias-9 feb-Depurado'!AE4853</f>
        <v>44958</v>
      </c>
      <c r="R4854" s="112" t="str">
        <f>+'Categorias-9 feb-Depurado'!AB4853</f>
        <v>Servicio Publico</v>
      </c>
    </row>
    <row r="4855" spans="2:18" s="1" customFormat="1" ht="14.5" hidden="1">
      <c r="B4855" s="57" t="str">
        <f>+'Categorias-9 feb-Depurado'!B4854</f>
        <v>AGENCIA DE VIAJES Y TURISMO AVIATUR</v>
      </c>
      <c r="C4855" s="30" t="s">
        <v>4900</v>
      </c>
      <c r="D4855" s="31">
        <v>5</v>
      </c>
      <c r="E4855" s="30" t="str">
        <f>+'Categorias-9 feb-Depurado'!E4854</f>
        <v>860000018-2</v>
      </c>
      <c r="F4855" s="30" t="str">
        <f>+'Categorias-9 feb-Depurado'!F4854</f>
        <v>AV 15 122 75 OF 307</v>
      </c>
      <c r="G4855" s="30" t="str">
        <f>+'Categorias-9 feb-Depurado'!G4854</f>
        <v>BOGOTA</v>
      </c>
      <c r="H4855" s="30" t="str">
        <f>+'Categorias-9 feb-Depurado'!H4854</f>
        <v>164-202423</v>
      </c>
      <c r="I4855" s="107">
        <f>+'Categorias-9 feb-Depurado'!R4854</f>
        <v>1445052</v>
      </c>
      <c r="J4855" s="108">
        <f t="shared" si="308"/>
        <v>1445052</v>
      </c>
      <c r="K4855" s="107">
        <f t="shared" si="309"/>
        <v>112542.6675659285</v>
      </c>
      <c r="L4855" s="109">
        <f t="shared" si="310"/>
        <v>1557594.6675659285</v>
      </c>
      <c r="M4855" s="110">
        <f t="shared" si="311"/>
        <v>1.1874387136104918E-06</v>
      </c>
      <c r="N4855" s="33" t="s">
        <v>4892</v>
      </c>
      <c r="O4855" s="33">
        <f>+'Categorias-9 feb-Depurado'!Y4854</f>
        <v>302.95543885027831</v>
      </c>
      <c r="P4855" s="111">
        <f>+'Categorias-9 feb-Depurado'!AC4854</f>
        <v>44686</v>
      </c>
      <c r="Q4855" s="111">
        <f>+'Categorias-9 feb-Depurado'!AE4854</f>
        <v>44746</v>
      </c>
      <c r="R4855" s="112" t="str">
        <f>+'Categorias-9 feb-Depurado'!AB4854</f>
        <v>Agencia Viajes</v>
      </c>
    </row>
    <row r="4856" spans="2:18" s="1" customFormat="1" ht="14.5" hidden="1">
      <c r="B4856" s="57" t="str">
        <f>+'Categorias-9 feb-Depurado'!B4855</f>
        <v>CARLOS ANDRES SANCHEZ</v>
      </c>
      <c r="C4856" s="30" t="s">
        <v>4900</v>
      </c>
      <c r="D4856" s="31">
        <v>5</v>
      </c>
      <c r="E4856" s="30" t="e">
        <f>+'Categorias-9 feb-Depurado'!E4855</f>
        <v>#N/A</v>
      </c>
      <c r="F4856" s="30" t="e">
        <f>+'Categorias-9 feb-Depurado'!F4855</f>
        <v>#N/A</v>
      </c>
      <c r="G4856" s="30" t="e">
        <f>+'Categorias-9 feb-Depurado'!G4855</f>
        <v>#N/A</v>
      </c>
      <c r="H4856" s="30" t="str">
        <f>+'Categorias-9 feb-Depurado'!H4855</f>
        <v>ADV000061823606</v>
      </c>
      <c r="I4856" s="107">
        <f>+'Categorias-9 feb-Depurado'!R4855</f>
        <v>110000</v>
      </c>
      <c r="J4856" s="108">
        <f t="shared" si="308"/>
        <v>0</v>
      </c>
      <c r="K4856" s="107">
        <f t="shared" si="309"/>
        <v>0</v>
      </c>
      <c r="L4856" s="109">
        <f t="shared" si="310"/>
        <v>110000</v>
      </c>
      <c r="M4856" s="110">
        <f t="shared" si="311"/>
        <v>8.3858953306043842E-08</v>
      </c>
      <c r="N4856" s="33" t="s">
        <v>4892</v>
      </c>
      <c r="O4856" s="33">
        <f>+'Categorias-9 feb-Depurado'!Y4855</f>
        <v>23.061521850791951</v>
      </c>
      <c r="P4856" s="111">
        <f>+'Categorias-9 feb-Depurado'!AC4855</f>
        <v>44966</v>
      </c>
      <c r="Q4856" s="111">
        <f>+'Categorias-9 feb-Depurado'!AE4855</f>
        <v>45026</v>
      </c>
      <c r="R4856" s="112" t="str">
        <f>+'Categorias-9 feb-Depurado'!AB4855</f>
        <v>Manto</v>
      </c>
    </row>
    <row r="4857" spans="2:18" s="1" customFormat="1" ht="14.5" hidden="1">
      <c r="B4857" s="57" t="str">
        <f>+'Categorias-9 feb-Depurado'!B4856</f>
        <v>DENTONS CARDENAS &amp; CARDENAS ABOGADOS PROPIEDAD INTELECTUAL S.A.S</v>
      </c>
      <c r="C4857" s="30" t="s">
        <v>4900</v>
      </c>
      <c r="D4857" s="31">
        <v>5</v>
      </c>
      <c r="E4857" s="30" t="str">
        <f>+'Categorias-9 feb-Depurado'!E4856</f>
        <v>830083491-1</v>
      </c>
      <c r="F4857" s="30" t="str">
        <f>+'Categorias-9 feb-Depurado'!F4856</f>
        <v>CRA 7 NO 7152 TO BP9</v>
      </c>
      <c r="G4857" s="30" t="str">
        <f>+'Categorias-9 feb-Depurado'!G4856</f>
        <v>169</v>
      </c>
      <c r="H4857" s="30" t="str">
        <f>+'Categorias-9 feb-Depurado'!H4856</f>
        <v>CC-15074</v>
      </c>
      <c r="I4857" s="107">
        <f>+'Categorias-9 feb-Depurado'!R4856</f>
        <v>3503885</v>
      </c>
      <c r="J4857" s="108">
        <f t="shared" si="308"/>
        <v>3503885</v>
      </c>
      <c r="K4857" s="107">
        <f t="shared" si="309"/>
        <v>5977.4205176861024</v>
      </c>
      <c r="L4857" s="109">
        <f t="shared" si="310"/>
        <v>3509862.4205176863</v>
      </c>
      <c r="M4857" s="110">
        <f t="shared" si="311"/>
        <v>2.6757580802984608E-06</v>
      </c>
      <c r="N4857" s="33" t="s">
        <v>4892</v>
      </c>
      <c r="O4857" s="33">
        <f>+'Categorias-9 feb-Depurado'!Y4856</f>
        <v>734.59018627420141</v>
      </c>
      <c r="P4857" s="111">
        <f>+'Categorias-9 feb-Depurado'!AC4856</f>
        <v>44901</v>
      </c>
      <c r="Q4857" s="111">
        <f>+'Categorias-9 feb-Depurado'!AE4856</f>
        <v>44961</v>
      </c>
      <c r="R4857" s="112" t="str">
        <f>+'Categorias-9 feb-Depurado'!AB4856</f>
        <v>Legal</v>
      </c>
    </row>
    <row r="4858" spans="2:18" s="1" customFormat="1" ht="14.5" hidden="1">
      <c r="B4858" s="57" t="str">
        <f>+'Categorias-9 feb-Depurado'!B4857</f>
        <v>DENTONS CARDENAS &amp; CARDENAS ABOGADOS PROPIEDAD INTELECTUAL S.A.S</v>
      </c>
      <c r="C4858" s="30" t="s">
        <v>4900</v>
      </c>
      <c r="D4858" s="31">
        <v>5</v>
      </c>
      <c r="E4858" s="30" t="str">
        <f>+'Categorias-9 feb-Depurado'!E4857</f>
        <v>830083491-1</v>
      </c>
      <c r="F4858" s="30" t="str">
        <f>+'Categorias-9 feb-Depurado'!F4857</f>
        <v>CRA 7 NO 7152 TO BP9</v>
      </c>
      <c r="G4858" s="30" t="str">
        <f>+'Categorias-9 feb-Depurado'!G4857</f>
        <v>169</v>
      </c>
      <c r="H4858" s="30" t="str">
        <f>+'Categorias-9 feb-Depurado'!H4857</f>
        <v>FA51628</v>
      </c>
      <c r="I4858" s="107">
        <f>+'Categorias-9 feb-Depurado'!R4857</f>
        <v>15460080</v>
      </c>
      <c r="J4858" s="108">
        <f t="shared" si="308"/>
        <v>0</v>
      </c>
      <c r="K4858" s="107">
        <f t="shared" si="309"/>
        <v>0</v>
      </c>
      <c r="L4858" s="109">
        <f t="shared" si="310"/>
        <v>15460080</v>
      </c>
      <c r="M4858" s="110">
        <f t="shared" si="311"/>
        <v>1.1786055698433657E-05</v>
      </c>
      <c r="N4858" s="33" t="s">
        <v>4892</v>
      </c>
      <c r="O4858" s="33">
        <f>+'Categorias-9 feb-Depurado'!Y4857</f>
        <v>3241.2088430453787</v>
      </c>
      <c r="P4858" s="111">
        <f>+'Categorias-9 feb-Depurado'!AC4857</f>
        <v>44915</v>
      </c>
      <c r="Q4858" s="111">
        <f>+'Categorias-9 feb-Depurado'!AE4857</f>
        <v>44975</v>
      </c>
      <c r="R4858" s="112" t="str">
        <f>+'Categorias-9 feb-Depurado'!AB4857</f>
        <v>Legal</v>
      </c>
    </row>
    <row r="4859" spans="2:18" s="1" customFormat="1" ht="14.5" hidden="1">
      <c r="B4859" s="57" t="str">
        <f>+'Categorias-9 feb-Depurado'!B4858</f>
        <v>DENTONS CARDENAS &amp; CARDENAS ABOGADOS PROPIEDAD INTELECTUAL S.A.S</v>
      </c>
      <c r="C4859" s="30" t="s">
        <v>4900</v>
      </c>
      <c r="D4859" s="31">
        <v>5</v>
      </c>
      <c r="E4859" s="30" t="str">
        <f>+'Categorias-9 feb-Depurado'!E4858</f>
        <v>830083491-1</v>
      </c>
      <c r="F4859" s="30" t="str">
        <f>+'Categorias-9 feb-Depurado'!F4858</f>
        <v>CRA 7 NO 7152 TO BP9</v>
      </c>
      <c r="G4859" s="30" t="str">
        <f>+'Categorias-9 feb-Depurado'!G4858</f>
        <v>169</v>
      </c>
      <c r="H4859" s="30" t="str">
        <f>+'Categorias-9 feb-Depurado'!H4858</f>
        <v>FA51659</v>
      </c>
      <c r="I4859" s="107">
        <f>+'Categorias-9 feb-Depurado'!R4858</f>
        <v>441865</v>
      </c>
      <c r="J4859" s="108">
        <f t="shared" si="308"/>
        <v>0</v>
      </c>
      <c r="K4859" s="107">
        <f t="shared" si="309"/>
        <v>0</v>
      </c>
      <c r="L4859" s="109">
        <f t="shared" si="310"/>
        <v>441865</v>
      </c>
      <c r="M4859" s="110">
        <f t="shared" si="311"/>
        <v>3.3685760365977329E-07</v>
      </c>
      <c r="N4859" s="33" t="s">
        <v>4892</v>
      </c>
      <c r="O4859" s="33">
        <f>+'Categorias-9 feb-Depurado'!Y4858</f>
        <v>92.637085023638051</v>
      </c>
      <c r="P4859" s="111">
        <f>+'Categorias-9 feb-Depurado'!AC4858</f>
        <v>44922</v>
      </c>
      <c r="Q4859" s="111">
        <f>+'Categorias-9 feb-Depurado'!AE4858</f>
        <v>44982</v>
      </c>
      <c r="R4859" s="112" t="str">
        <f>+'Categorias-9 feb-Depurado'!AB4858</f>
        <v>Legal</v>
      </c>
    </row>
    <row r="4860" spans="2:18" s="1" customFormat="1" ht="14.5" hidden="1">
      <c r="B4860" s="57" t="str">
        <f>+'Categorias-9 feb-Depurado'!B4859</f>
        <v>DENTONS CARDENAS &amp; CARDENAS ABOGADOS PROPIEDAD INTELECTUAL S.A.S</v>
      </c>
      <c r="C4860" s="30" t="s">
        <v>4900</v>
      </c>
      <c r="D4860" s="31">
        <v>5</v>
      </c>
      <c r="E4860" s="30" t="str">
        <f>+'Categorias-9 feb-Depurado'!E4859</f>
        <v>830083491-1</v>
      </c>
      <c r="F4860" s="30" t="str">
        <f>+'Categorias-9 feb-Depurado'!F4859</f>
        <v>CRA 7 NO 7152 TO BP9</v>
      </c>
      <c r="G4860" s="30" t="str">
        <f>+'Categorias-9 feb-Depurado'!G4859</f>
        <v>169</v>
      </c>
      <c r="H4860" s="30" t="str">
        <f>+'Categorias-9 feb-Depurado'!H4859</f>
        <v>FAT3</v>
      </c>
      <c r="I4860" s="107">
        <f>+'Categorias-9 feb-Depurado'!R4859</f>
        <v>1793371</v>
      </c>
      <c r="J4860" s="108">
        <f t="shared" si="308"/>
        <v>0</v>
      </c>
      <c r="K4860" s="107">
        <f t="shared" si="309"/>
        <v>0</v>
      </c>
      <c r="L4860" s="109">
        <f t="shared" si="310"/>
        <v>1793371</v>
      </c>
      <c r="M4860" s="110">
        <f t="shared" si="311"/>
        <v>1.3671837722673924E-06</v>
      </c>
      <c r="N4860" s="33" t="s">
        <v>4892</v>
      </c>
      <c r="O4860" s="33">
        <f>+'Categorias-9 feb-Depurado'!Y4859</f>
        <v>375.98058639160558</v>
      </c>
      <c r="P4860" s="111">
        <f>+'Categorias-9 feb-Depurado'!AC4859</f>
        <v>44949</v>
      </c>
      <c r="Q4860" s="111">
        <f>+'Categorias-9 feb-Depurado'!AE4859</f>
        <v>45009</v>
      </c>
      <c r="R4860" s="112" t="str">
        <f>+'Categorias-9 feb-Depurado'!AB4859</f>
        <v>Legal</v>
      </c>
    </row>
    <row r="4861" spans="2:18" s="1" customFormat="1" ht="14.5" hidden="1">
      <c r="B4861" s="57" t="str">
        <f>+'Categorias-9 feb-Depurado'!B4860</f>
        <v>DENTONS CARDENAS &amp; CARDENAS ABOGADOS PROPIEDAD INTELECTUAL S.A.S</v>
      </c>
      <c r="C4861" s="30" t="s">
        <v>4900</v>
      </c>
      <c r="D4861" s="31">
        <v>5</v>
      </c>
      <c r="E4861" s="30" t="str">
        <f>+'Categorias-9 feb-Depurado'!E4860</f>
        <v>830083491-1</v>
      </c>
      <c r="F4861" s="30" t="str">
        <f>+'Categorias-9 feb-Depurado'!F4860</f>
        <v>CRA 7 NO 7152 TO BP9</v>
      </c>
      <c r="G4861" s="30" t="str">
        <f>+'Categorias-9 feb-Depurado'!G4860</f>
        <v>169</v>
      </c>
      <c r="H4861" s="30" t="str">
        <f>+'Categorias-9 feb-Depurado'!H4860</f>
        <v>FA51717</v>
      </c>
      <c r="I4861" s="107">
        <f>+'Categorias-9 feb-Depurado'!R4860</f>
        <v>562007</v>
      </c>
      <c r="J4861" s="108">
        <f t="shared" si="308"/>
        <v>0</v>
      </c>
      <c r="K4861" s="107">
        <f t="shared" si="309"/>
        <v>0</v>
      </c>
      <c r="L4861" s="109">
        <f t="shared" si="310"/>
        <v>562007</v>
      </c>
      <c r="M4861" s="110">
        <f t="shared" si="311"/>
        <v>4.2844835246063442E-07</v>
      </c>
      <c r="N4861" s="33" t="s">
        <v>4892</v>
      </c>
      <c r="O4861" s="33">
        <f>+'Categorias-9 feb-Depurado'!Y4860</f>
        <v>117.82487918907302</v>
      </c>
      <c r="P4861" s="111">
        <f>+'Categorias-9 feb-Depurado'!AC4860</f>
        <v>44949</v>
      </c>
      <c r="Q4861" s="111">
        <f>+'Categorias-9 feb-Depurado'!AE4860</f>
        <v>45009</v>
      </c>
      <c r="R4861" s="112" t="str">
        <f>+'Categorias-9 feb-Depurado'!AB4860</f>
        <v>Legal</v>
      </c>
    </row>
    <row r="4862" spans="2:18" s="1" customFormat="1" ht="14.5" hidden="1">
      <c r="B4862" s="57" t="str">
        <f>+'Categorias-9 feb-Depurado'!B4861</f>
        <v>EL DORADO INVESTMENTS SUCURSAL COLOMBIANA</v>
      </c>
      <c r="C4862" s="30" t="s">
        <v>4900</v>
      </c>
      <c r="D4862" s="31">
        <v>5</v>
      </c>
      <c r="E4862" s="30" t="str">
        <f>+'Categorias-9 feb-Depurado'!E4861</f>
        <v>900385136-1</v>
      </c>
      <c r="F4862" s="30" t="str">
        <f>+'Categorias-9 feb-Depurado'!F4861</f>
        <v>Av. Calle 26 # 92 - 32</v>
      </c>
      <c r="G4862" s="30" t="str">
        <f>+'Categorias-9 feb-Depurado'!G4861</f>
        <v>BOGOTA</v>
      </c>
      <c r="H4862" s="30" t="str">
        <f>+'Categorias-9 feb-Depurado'!H4861</f>
        <v>ED0124864</v>
      </c>
      <c r="I4862" s="107">
        <f>+'Categorias-9 feb-Depurado'!R4861</f>
        <v>260319</v>
      </c>
      <c r="J4862" s="108">
        <f t="shared" si="308"/>
        <v>0</v>
      </c>
      <c r="K4862" s="107">
        <f t="shared" si="309"/>
        <v>0</v>
      </c>
      <c r="L4862" s="109">
        <f t="shared" si="310"/>
        <v>260319</v>
      </c>
      <c r="M4862" s="110">
        <f t="shared" si="311"/>
        <v>1.9845526241523663E-07</v>
      </c>
      <c r="N4862" s="33" t="s">
        <v>4892</v>
      </c>
      <c r="O4862" s="33">
        <f>+'Categorias-9 feb-Depurado'!Y4861</f>
        <v>54.575930060693729</v>
      </c>
      <c r="P4862" s="111">
        <f>+'Categorias-9 feb-Depurado'!AC4861</f>
        <v>44961</v>
      </c>
      <c r="Q4862" s="111">
        <f>+'Categorias-9 feb-Depurado'!AE4861</f>
        <v>45021</v>
      </c>
      <c r="R4862" s="112" t="str">
        <f>+'Categorias-9 feb-Depurado'!AB4861</f>
        <v>Hotel</v>
      </c>
    </row>
    <row r="4863" spans="2:18" s="1" customFormat="1" ht="14.5" hidden="1">
      <c r="B4863" s="57" t="str">
        <f>+'Categorias-9 feb-Depurado'!B4862</f>
        <v>FABIO ARANGO</v>
      </c>
      <c r="C4863" s="30" t="s">
        <v>4900</v>
      </c>
      <c r="D4863" s="31">
        <v>5</v>
      </c>
      <c r="E4863" s="30" t="e">
        <f>+'Categorias-9 feb-Depurado'!E4862</f>
        <v>#N/A</v>
      </c>
      <c r="F4863" s="30" t="e">
        <f>+'Categorias-9 feb-Depurado'!F4862</f>
        <v>#N/A</v>
      </c>
      <c r="G4863" s="30" t="e">
        <f>+'Categorias-9 feb-Depurado'!G4862</f>
        <v>#N/A</v>
      </c>
      <c r="H4863" s="30" t="str">
        <f>+'Categorias-9 feb-Depurado'!H4862</f>
        <v>ADV000061897728</v>
      </c>
      <c r="I4863" s="107">
        <f>+'Categorias-9 feb-Depurado'!R4862</f>
        <v>494000</v>
      </c>
      <c r="J4863" s="108">
        <f t="shared" si="308"/>
        <v>0</v>
      </c>
      <c r="K4863" s="107">
        <f t="shared" si="309"/>
        <v>0</v>
      </c>
      <c r="L4863" s="109">
        <f t="shared" si="310"/>
        <v>494000</v>
      </c>
      <c r="M4863" s="110">
        <f t="shared" si="311"/>
        <v>3.7660293575623327E-07</v>
      </c>
      <c r="N4863" s="33" t="s">
        <v>4892</v>
      </c>
      <c r="O4863" s="33">
        <f>+'Categorias-9 feb-Depurado'!Y4862</f>
        <v>103.56719812992021</v>
      </c>
      <c r="P4863" s="111">
        <f>+'Categorias-9 feb-Depurado'!AC4862</f>
        <v>44970</v>
      </c>
      <c r="Q4863" s="111">
        <f>+'Categorias-9 feb-Depurado'!AE4862</f>
        <v>44970</v>
      </c>
      <c r="R4863" s="112" t="str">
        <f>+'Categorias-9 feb-Depurado'!AB4862</f>
        <v>Empleado</v>
      </c>
    </row>
    <row r="4864" spans="2:18" s="1" customFormat="1" ht="14.5" hidden="1">
      <c r="B4864" s="57" t="str">
        <f>+'Categorias-9 feb-Depurado'!B4863</f>
        <v>FREDDY SANTAMARIA HERNANDEZ</v>
      </c>
      <c r="C4864" s="30" t="s">
        <v>4900</v>
      </c>
      <c r="D4864" s="31">
        <v>5</v>
      </c>
      <c r="E4864" s="30" t="str">
        <f>+'Categorias-9 feb-Depurado'!E4863</f>
        <v>79415703</v>
      </c>
      <c r="F4864" s="30" t="e">
        <f>+'Categorias-9 feb-Depurado'!F4863</f>
        <v>#N/A</v>
      </c>
      <c r="G4864" s="30" t="e">
        <f>+'Categorias-9 feb-Depurado'!G4863</f>
        <v>#N/A</v>
      </c>
      <c r="H4864" s="30" t="str">
        <f>+'Categorias-9 feb-Depurado'!H4863</f>
        <v>VIATICOSCOP_01.02.2023</v>
      </c>
      <c r="I4864" s="107">
        <f>+'Categorias-9 feb-Depurado'!R4863</f>
        <v>149431</v>
      </c>
      <c r="J4864" s="108">
        <f t="shared" si="308"/>
        <v>149431</v>
      </c>
      <c r="K4864" s="107">
        <f t="shared" si="309"/>
        <v>408.08140745380626</v>
      </c>
      <c r="L4864" s="109">
        <f t="shared" si="310"/>
        <v>149839.08140745381</v>
      </c>
      <c r="M4864" s="110">
        <f t="shared" si="311"/>
        <v>1.1423044119243793E-07</v>
      </c>
      <c r="N4864" s="33" t="s">
        <v>4892</v>
      </c>
      <c r="O4864" s="33">
        <f>+'Categorias-9 feb-Depurado'!Y4863</f>
        <v>31.328238833506294</v>
      </c>
      <c r="P4864" s="111">
        <f>+'Categorias-9 feb-Depurado'!AC4863</f>
        <v>44958</v>
      </c>
      <c r="Q4864" s="111">
        <f>+'Categorias-9 feb-Depurado'!AE4863</f>
        <v>44958</v>
      </c>
      <c r="R4864" s="112" t="str">
        <f>+'Categorias-9 feb-Depurado'!AB4863</f>
        <v>Empleado</v>
      </c>
    </row>
    <row r="4865" spans="2:18" s="1" customFormat="1" ht="14.5" hidden="1">
      <c r="B4865" s="57" t="str">
        <f>+'Categorias-9 feb-Depurado'!B4864</f>
        <v>HABITEL S.A.S</v>
      </c>
      <c r="C4865" s="30" t="s">
        <v>4900</v>
      </c>
      <c r="D4865" s="31">
        <v>5</v>
      </c>
      <c r="E4865" s="30" t="str">
        <f>+'Categorias-9 feb-Depurado'!E4864</f>
        <v>830511280-1</v>
      </c>
      <c r="F4865" s="30" t="str">
        <f>+'Categorias-9 feb-Depurado'!F4864</f>
        <v>AV EL DORADO 100 97</v>
      </c>
      <c r="G4865" s="30" t="str">
        <f>+'Categorias-9 feb-Depurado'!G4864</f>
        <v>Colombia</v>
      </c>
      <c r="H4865" s="30" t="str">
        <f>+'Categorias-9 feb-Depurado'!H4864</f>
        <v>22 51290.</v>
      </c>
      <c r="I4865" s="107">
        <f>+'Categorias-9 feb-Depurado'!R4864</f>
        <v>290000</v>
      </c>
      <c r="J4865" s="108">
        <f t="shared" si="308"/>
        <v>290000</v>
      </c>
      <c r="K4865" s="107">
        <f t="shared" si="309"/>
        <v>23866.939700213436</v>
      </c>
      <c r="L4865" s="109">
        <f t="shared" si="310"/>
        <v>313866.93970021344</v>
      </c>
      <c r="M4865" s="110">
        <f t="shared" si="311"/>
        <v>2.39277754914828E-07</v>
      </c>
      <c r="N4865" s="33" t="s">
        <v>4892</v>
      </c>
      <c r="O4865" s="33">
        <f>+'Categorias-9 feb-Depurado'!Y4864</f>
        <v>60.798557606633331</v>
      </c>
      <c r="P4865" s="111">
        <f>+'Categorias-9 feb-Depurado'!AC4864</f>
        <v>44674</v>
      </c>
      <c r="Q4865" s="111">
        <f>+'Categorias-9 feb-Depurado'!AE4864</f>
        <v>44734</v>
      </c>
      <c r="R4865" s="112" t="str">
        <f>+'Categorias-9 feb-Depurado'!AB4864</f>
        <v>Hotel</v>
      </c>
    </row>
    <row r="4866" spans="2:18" s="1" customFormat="1" ht="14.5" hidden="1">
      <c r="B4866" s="57" t="str">
        <f>+'Categorias-9 feb-Depurado'!B4865</f>
        <v>HOTEL CASTILLA REAL LTDA</v>
      </c>
      <c r="C4866" s="30" t="s">
        <v>4900</v>
      </c>
      <c r="D4866" s="31">
        <v>5</v>
      </c>
      <c r="E4866" s="30" t="str">
        <f>+'Categorias-9 feb-Depurado'!E4865</f>
        <v>816003165-0</v>
      </c>
      <c r="F4866" s="30" t="str">
        <f>+'Categorias-9 feb-Depurado'!F4865</f>
        <v>CL 15 12 B 15</v>
      </c>
      <c r="G4866" s="30" t="str">
        <f>+'Categorias-9 feb-Depurado'!G4865</f>
        <v>169</v>
      </c>
      <c r="H4866" s="30">
        <f>+'Categorias-9 feb-Depurado'!H4865</f>
        <v>96797</v>
      </c>
      <c r="I4866" s="107">
        <f>+'Categorias-9 feb-Depurado'!R4865</f>
        <v>467236</v>
      </c>
      <c r="J4866" s="108">
        <f t="shared" si="308"/>
        <v>467236</v>
      </c>
      <c r="K4866" s="107">
        <f t="shared" si="309"/>
        <v>637.55287205763022</v>
      </c>
      <c r="L4866" s="109">
        <f t="shared" si="310"/>
        <v>467873.55287205765</v>
      </c>
      <c r="M4866" s="110">
        <f t="shared" si="311"/>
        <v>3.5668533112209747E-07</v>
      </c>
      <c r="N4866" s="33" t="s">
        <v>4892</v>
      </c>
      <c r="O4866" s="33">
        <f>+'Categorias-9 feb-Depurado'!Y4865</f>
        <v>97.956120213423901</v>
      </c>
      <c r="P4866" s="111">
        <f>+'Categorias-9 feb-Depurado'!AC4865</f>
        <v>44902</v>
      </c>
      <c r="Q4866" s="111">
        <f>+'Categorias-9 feb-Depurado'!AE4865</f>
        <v>44962</v>
      </c>
      <c r="R4866" s="112" t="str">
        <f>+'Categorias-9 feb-Depurado'!AB4865</f>
        <v>Hotel</v>
      </c>
    </row>
    <row r="4867" spans="2:18" s="1" customFormat="1" ht="14.5" hidden="1">
      <c r="B4867" s="57" t="str">
        <f>+'Categorias-9 feb-Depurado'!B4866</f>
        <v>HOTEL CASTILLA REAL LTDA</v>
      </c>
      <c r="C4867" s="30" t="s">
        <v>4900</v>
      </c>
      <c r="D4867" s="31">
        <v>5</v>
      </c>
      <c r="E4867" s="30" t="str">
        <f>+'Categorias-9 feb-Depurado'!E4866</f>
        <v>816003165-0</v>
      </c>
      <c r="F4867" s="30" t="str">
        <f>+'Categorias-9 feb-Depurado'!F4866</f>
        <v>CL 15 12 B 15</v>
      </c>
      <c r="G4867" s="30" t="str">
        <f>+'Categorias-9 feb-Depurado'!G4866</f>
        <v>169</v>
      </c>
      <c r="H4867" s="30">
        <f>+'Categorias-9 feb-Depurado'!H4866</f>
        <v>96795</v>
      </c>
      <c r="I4867" s="107">
        <f>+'Categorias-9 feb-Depurado'!R4866</f>
        <v>469171</v>
      </c>
      <c r="J4867" s="108">
        <f t="shared" si="308"/>
        <v>469171</v>
      </c>
      <c r="K4867" s="107">
        <f t="shared" si="309"/>
        <v>640.19321827973545</v>
      </c>
      <c r="L4867" s="109">
        <f t="shared" si="310"/>
        <v>469811.19321827975</v>
      </c>
      <c r="M4867" s="110">
        <f t="shared" si="311"/>
        <v>3.5816249922498602E-07</v>
      </c>
      <c r="N4867" s="33" t="s">
        <v>4892</v>
      </c>
      <c r="O4867" s="33">
        <f>+'Categorias-9 feb-Depurado'!Y4866</f>
        <v>98.361793347799193</v>
      </c>
      <c r="P4867" s="111">
        <f>+'Categorias-9 feb-Depurado'!AC4866</f>
        <v>44902</v>
      </c>
      <c r="Q4867" s="111">
        <f>+'Categorias-9 feb-Depurado'!AE4866</f>
        <v>44962</v>
      </c>
      <c r="R4867" s="112" t="str">
        <f>+'Categorias-9 feb-Depurado'!AB4866</f>
        <v>Hotel</v>
      </c>
    </row>
    <row r="4868" spans="2:18" s="1" customFormat="1" ht="14.5" hidden="1">
      <c r="B4868" s="57" t="str">
        <f>+'Categorias-9 feb-Depurado'!B4867</f>
        <v>HOTEL CASTILLA REAL LTDA</v>
      </c>
      <c r="C4868" s="30" t="s">
        <v>4900</v>
      </c>
      <c r="D4868" s="31">
        <v>5</v>
      </c>
      <c r="E4868" s="30" t="str">
        <f>+'Categorias-9 feb-Depurado'!E4867</f>
        <v>816003165-0</v>
      </c>
      <c r="F4868" s="30" t="str">
        <f>+'Categorias-9 feb-Depurado'!F4867</f>
        <v>CL 15 12 B 15</v>
      </c>
      <c r="G4868" s="30" t="str">
        <f>+'Categorias-9 feb-Depurado'!G4867</f>
        <v>169</v>
      </c>
      <c r="H4868" s="30">
        <f>+'Categorias-9 feb-Depurado'!H4867</f>
        <v>96794</v>
      </c>
      <c r="I4868" s="107">
        <f>+'Categorias-9 feb-Depurado'!R4867</f>
        <v>469171</v>
      </c>
      <c r="J4868" s="108">
        <f t="shared" si="308"/>
        <v>469171</v>
      </c>
      <c r="K4868" s="107">
        <f t="shared" si="309"/>
        <v>640.19321827973545</v>
      </c>
      <c r="L4868" s="109">
        <f t="shared" si="310"/>
        <v>469811.19321827975</v>
      </c>
      <c r="M4868" s="110">
        <f t="shared" si="311"/>
        <v>3.5816249922498602E-07</v>
      </c>
      <c r="N4868" s="33" t="s">
        <v>4892</v>
      </c>
      <c r="O4868" s="33">
        <f>+'Categorias-9 feb-Depurado'!Y4867</f>
        <v>98.361793347799193</v>
      </c>
      <c r="P4868" s="111">
        <f>+'Categorias-9 feb-Depurado'!AC4867</f>
        <v>44902</v>
      </c>
      <c r="Q4868" s="111">
        <f>+'Categorias-9 feb-Depurado'!AE4867</f>
        <v>44962</v>
      </c>
      <c r="R4868" s="112" t="str">
        <f>+'Categorias-9 feb-Depurado'!AB4867</f>
        <v>Hotel</v>
      </c>
    </row>
    <row r="4869" spans="2:18" s="1" customFormat="1" ht="14.5" hidden="1">
      <c r="B4869" s="57" t="str">
        <f>+'Categorias-9 feb-Depurado'!B4868</f>
        <v>HOTEL CASTILLA REAL LTDA</v>
      </c>
      <c r="C4869" s="30" t="s">
        <v>4900</v>
      </c>
      <c r="D4869" s="31">
        <v>5</v>
      </c>
      <c r="E4869" s="30" t="str">
        <f>+'Categorias-9 feb-Depurado'!E4868</f>
        <v>816003165-0</v>
      </c>
      <c r="F4869" s="30" t="str">
        <f>+'Categorias-9 feb-Depurado'!F4868</f>
        <v>CL 15 12 B 15</v>
      </c>
      <c r="G4869" s="30" t="str">
        <f>+'Categorias-9 feb-Depurado'!G4868</f>
        <v>169</v>
      </c>
      <c r="H4869" s="30">
        <f>+'Categorias-9 feb-Depurado'!H4868</f>
        <v>96798</v>
      </c>
      <c r="I4869" s="107">
        <f>+'Categorias-9 feb-Depurado'!R4868</f>
        <v>469171</v>
      </c>
      <c r="J4869" s="108">
        <f t="shared" si="308"/>
        <v>469171</v>
      </c>
      <c r="K4869" s="107">
        <f t="shared" si="309"/>
        <v>640.19321827973545</v>
      </c>
      <c r="L4869" s="109">
        <f t="shared" si="310"/>
        <v>469811.19321827975</v>
      </c>
      <c r="M4869" s="110">
        <f t="shared" si="311"/>
        <v>3.5816249922498602E-07</v>
      </c>
      <c r="N4869" s="33" t="s">
        <v>4892</v>
      </c>
      <c r="O4869" s="33">
        <f>+'Categorias-9 feb-Depurado'!Y4868</f>
        <v>98.361793347799193</v>
      </c>
      <c r="P4869" s="111">
        <f>+'Categorias-9 feb-Depurado'!AC4868</f>
        <v>44902</v>
      </c>
      <c r="Q4869" s="111">
        <f>+'Categorias-9 feb-Depurado'!AE4868</f>
        <v>44962</v>
      </c>
      <c r="R4869" s="112" t="str">
        <f>+'Categorias-9 feb-Depurado'!AB4868</f>
        <v>Hotel</v>
      </c>
    </row>
    <row r="4870" spans="2:18" s="1" customFormat="1" ht="14.5" hidden="1">
      <c r="B4870" s="57" t="str">
        <f>+'Categorias-9 feb-Depurado'!B4869</f>
        <v>HOTEL CASTILLA REAL LTDA</v>
      </c>
      <c r="C4870" s="30" t="s">
        <v>4900</v>
      </c>
      <c r="D4870" s="31">
        <v>5</v>
      </c>
      <c r="E4870" s="30" t="str">
        <f>+'Categorias-9 feb-Depurado'!E4869</f>
        <v>816003165-0</v>
      </c>
      <c r="F4870" s="30" t="str">
        <f>+'Categorias-9 feb-Depurado'!F4869</f>
        <v>CL 15 12 B 15</v>
      </c>
      <c r="G4870" s="30" t="str">
        <f>+'Categorias-9 feb-Depurado'!G4869</f>
        <v>169</v>
      </c>
      <c r="H4870" s="30">
        <f>+'Categorias-9 feb-Depurado'!H4869</f>
        <v>96799</v>
      </c>
      <c r="I4870" s="107">
        <f>+'Categorias-9 feb-Depurado'!R4869</f>
        <v>642871</v>
      </c>
      <c r="J4870" s="108">
        <f t="shared" si="308"/>
        <v>642871</v>
      </c>
      <c r="K4870" s="107">
        <f t="shared" si="309"/>
        <v>877.21034426405674</v>
      </c>
      <c r="L4870" s="109">
        <f t="shared" si="310"/>
        <v>643748.21034426405</v>
      </c>
      <c r="M4870" s="110">
        <f t="shared" si="311"/>
        <v>4.907641010191721E-07</v>
      </c>
      <c r="N4870" s="33" t="s">
        <v>4892</v>
      </c>
      <c r="O4870" s="33">
        <f>+'Categorias-9 feb-Depurado'!Y4869</f>
        <v>134.77803285218613</v>
      </c>
      <c r="P4870" s="111">
        <f>+'Categorias-9 feb-Depurado'!AC4869</f>
        <v>44902</v>
      </c>
      <c r="Q4870" s="111">
        <f>+'Categorias-9 feb-Depurado'!AE4869</f>
        <v>44962</v>
      </c>
      <c r="R4870" s="112" t="str">
        <f>+'Categorias-9 feb-Depurado'!AB4869</f>
        <v>Hotel</v>
      </c>
    </row>
    <row r="4871" spans="2:18" s="1" customFormat="1" ht="14.5" hidden="1">
      <c r="B4871" s="57" t="str">
        <f>+'Categorias-9 feb-Depurado'!B4870</f>
        <v>HOTEL CASTILLA REAL LTDA</v>
      </c>
      <c r="C4871" s="30" t="s">
        <v>4900</v>
      </c>
      <c r="D4871" s="31">
        <v>5</v>
      </c>
      <c r="E4871" s="30" t="str">
        <f>+'Categorias-9 feb-Depurado'!E4870</f>
        <v>816003165-0</v>
      </c>
      <c r="F4871" s="30" t="str">
        <f>+'Categorias-9 feb-Depurado'!F4870</f>
        <v>CL 15 12 B 15</v>
      </c>
      <c r="G4871" s="30" t="str">
        <f>+'Categorias-9 feb-Depurado'!G4870</f>
        <v>169</v>
      </c>
      <c r="H4871" s="30">
        <f>+'Categorias-9 feb-Depurado'!H4870</f>
        <v>96796</v>
      </c>
      <c r="I4871" s="107">
        <f>+'Categorias-9 feb-Depurado'!R4870</f>
        <v>466752</v>
      </c>
      <c r="J4871" s="108">
        <f t="shared" si="308"/>
        <v>466752</v>
      </c>
      <c r="K4871" s="107">
        <f t="shared" si="309"/>
        <v>636.89244437210118</v>
      </c>
      <c r="L4871" s="109">
        <f t="shared" si="310"/>
        <v>467388.89244437212</v>
      </c>
      <c r="M4871" s="110">
        <f t="shared" si="311"/>
        <v>3.5631584824778321E-07</v>
      </c>
      <c r="N4871" s="33" t="s">
        <v>4892</v>
      </c>
      <c r="O4871" s="33">
        <f>+'Categorias-9 feb-Depurado'!Y4870</f>
        <v>97.854649517280407</v>
      </c>
      <c r="P4871" s="111">
        <f>+'Categorias-9 feb-Depurado'!AC4870</f>
        <v>44902</v>
      </c>
      <c r="Q4871" s="111">
        <f>+'Categorias-9 feb-Depurado'!AE4870</f>
        <v>44962</v>
      </c>
      <c r="R4871" s="112" t="str">
        <f>+'Categorias-9 feb-Depurado'!AB4870</f>
        <v>Hotel</v>
      </c>
    </row>
    <row r="4872" spans="2:18" s="1" customFormat="1" ht="14.5" hidden="1">
      <c r="B4872" s="57" t="str">
        <f>+'Categorias-9 feb-Depurado'!B4871</f>
        <v>HOTEL CASTILLA REAL LTDA</v>
      </c>
      <c r="C4872" s="30" t="s">
        <v>4900</v>
      </c>
      <c r="D4872" s="31">
        <v>5</v>
      </c>
      <c r="E4872" s="30" t="str">
        <f>+'Categorias-9 feb-Depurado'!E4871</f>
        <v>816003165-0</v>
      </c>
      <c r="F4872" s="30" t="str">
        <f>+'Categorias-9 feb-Depurado'!F4871</f>
        <v>CL 15 12 B 15</v>
      </c>
      <c r="G4872" s="30" t="str">
        <f>+'Categorias-9 feb-Depurado'!G4871</f>
        <v>169</v>
      </c>
      <c r="H4872" s="30">
        <f>+'Categorias-9 feb-Depurado'!H4871</f>
        <v>96823</v>
      </c>
      <c r="I4872" s="107">
        <f>+'Categorias-9 feb-Depurado'!R4871</f>
        <v>268451</v>
      </c>
      <c r="J4872" s="108">
        <f t="shared" si="308"/>
        <v>268451</v>
      </c>
      <c r="K4872" s="107">
        <f t="shared" si="309"/>
        <v>274.68323847649134</v>
      </c>
      <c r="L4872" s="109">
        <f t="shared" si="310"/>
        <v>268725.68323847651</v>
      </c>
      <c r="M4872" s="110">
        <f t="shared" si="311"/>
        <v>2.0486413202572847E-07</v>
      </c>
      <c r="N4872" s="33" t="s">
        <v>4892</v>
      </c>
      <c r="O4872" s="33">
        <f>+'Categorias-9 feb-Depurado'!Y4871</f>
        <v>56.280805476063186</v>
      </c>
      <c r="P4872" s="111">
        <f>+'Categorias-9 feb-Depurado'!AC4871</f>
        <v>44903</v>
      </c>
      <c r="Q4872" s="111">
        <f>+'Categorias-9 feb-Depurado'!AE4871</f>
        <v>44963</v>
      </c>
      <c r="R4872" s="112" t="str">
        <f>+'Categorias-9 feb-Depurado'!AB4871</f>
        <v>Hotel</v>
      </c>
    </row>
    <row r="4873" spans="2:18" s="1" customFormat="1" ht="14.5" hidden="1">
      <c r="B4873" s="57" t="str">
        <f>+'Categorias-9 feb-Depurado'!B4872</f>
        <v>HOTEL CASTILLA REAL LTDA</v>
      </c>
      <c r="C4873" s="30" t="s">
        <v>4900</v>
      </c>
      <c r="D4873" s="31">
        <v>5</v>
      </c>
      <c r="E4873" s="30" t="str">
        <f>+'Categorias-9 feb-Depurado'!E4872</f>
        <v>816003165-0</v>
      </c>
      <c r="F4873" s="30" t="str">
        <f>+'Categorias-9 feb-Depurado'!F4872</f>
        <v>CL 15 12 B 15</v>
      </c>
      <c r="G4873" s="30" t="str">
        <f>+'Categorias-9 feb-Depurado'!G4872</f>
        <v>169</v>
      </c>
      <c r="H4873" s="30">
        <f>+'Categorias-9 feb-Depurado'!H4872</f>
        <v>96825</v>
      </c>
      <c r="I4873" s="107">
        <f>+'Categorias-9 feb-Depurado'!R4872</f>
        <v>394057</v>
      </c>
      <c r="J4873" s="108">
        <f t="shared" si="308"/>
        <v>394057</v>
      </c>
      <c r="K4873" s="107">
        <f t="shared" si="309"/>
        <v>403.20525125378839</v>
      </c>
      <c r="L4873" s="109">
        <f t="shared" si="310"/>
        <v>394460.20525125379</v>
      </c>
      <c r="M4873" s="110">
        <f t="shared" si="311"/>
        <v>3.0071836302961238E-07</v>
      </c>
      <c r="N4873" s="33" t="s">
        <v>4892</v>
      </c>
      <c r="O4873" s="33">
        <f>+'Categorias-9 feb-Depurado'!Y4872</f>
        <v>82.614128326886586</v>
      </c>
      <c r="P4873" s="111">
        <f>+'Categorias-9 feb-Depurado'!AC4872</f>
        <v>44903</v>
      </c>
      <c r="Q4873" s="111">
        <f>+'Categorias-9 feb-Depurado'!AE4872</f>
        <v>44963</v>
      </c>
      <c r="R4873" s="112" t="str">
        <f>+'Categorias-9 feb-Depurado'!AB4872</f>
        <v>Hotel</v>
      </c>
    </row>
    <row r="4874" spans="2:18" s="1" customFormat="1" ht="14.5" hidden="1">
      <c r="B4874" s="57" t="str">
        <f>+'Categorias-9 feb-Depurado'!B4873</f>
        <v>HOTEL CASTILLA REAL LTDA</v>
      </c>
      <c r="C4874" s="30" t="s">
        <v>4900</v>
      </c>
      <c r="D4874" s="31">
        <v>5</v>
      </c>
      <c r="E4874" s="30" t="str">
        <f>+'Categorias-9 feb-Depurado'!E4873</f>
        <v>816003165-0</v>
      </c>
      <c r="F4874" s="30" t="str">
        <f>+'Categorias-9 feb-Depurado'!F4873</f>
        <v>CL 15 12 B 15</v>
      </c>
      <c r="G4874" s="30" t="str">
        <f>+'Categorias-9 feb-Depurado'!G4873</f>
        <v>169</v>
      </c>
      <c r="H4874" s="30">
        <f>+'Categorias-9 feb-Depurado'!H4873</f>
        <v>96837</v>
      </c>
      <c r="I4874" s="107">
        <f>+'Categorias-9 feb-Depurado'!R4873</f>
        <v>340743</v>
      </c>
      <c r="J4874" s="108">
        <f t="shared" si="308"/>
        <v>340743</v>
      </c>
      <c r="K4874" s="107">
        <f t="shared" si="309"/>
        <v>232.39607087938839</v>
      </c>
      <c r="L4874" s="109">
        <f t="shared" si="310"/>
        <v>340975.39607087936</v>
      </c>
      <c r="M4874" s="110">
        <f t="shared" si="311"/>
        <v>2.5994399834197889E-07</v>
      </c>
      <c r="N4874" s="33" t="s">
        <v>4892</v>
      </c>
      <c r="O4874" s="33">
        <f>+'Categorias-9 feb-Depurado'!Y4873</f>
        <v>71.436837636403652</v>
      </c>
      <c r="P4874" s="111">
        <f>+'Categorias-9 feb-Depurado'!AC4873</f>
        <v>44904</v>
      </c>
      <c r="Q4874" s="111">
        <f>+'Categorias-9 feb-Depurado'!AE4873</f>
        <v>44964</v>
      </c>
      <c r="R4874" s="112" t="str">
        <f>+'Categorias-9 feb-Depurado'!AB4873</f>
        <v>Hotel</v>
      </c>
    </row>
    <row r="4875" spans="2:18" s="1" customFormat="1" ht="14.5" hidden="1">
      <c r="B4875" s="57" t="str">
        <f>+'Categorias-9 feb-Depurado'!B4874</f>
        <v>HOTEL CASTILLA REAL LTDA</v>
      </c>
      <c r="C4875" s="30" t="s">
        <v>4900</v>
      </c>
      <c r="D4875" s="31">
        <v>5</v>
      </c>
      <c r="E4875" s="30" t="str">
        <f>+'Categorias-9 feb-Depurado'!E4874</f>
        <v>816003165-0</v>
      </c>
      <c r="F4875" s="30" t="str">
        <f>+'Categorias-9 feb-Depurado'!F4874</f>
        <v>CL 15 12 B 15</v>
      </c>
      <c r="G4875" s="30" t="str">
        <f>+'Categorias-9 feb-Depurado'!G4874</f>
        <v>169</v>
      </c>
      <c r="H4875" s="30">
        <f>+'Categorias-9 feb-Depurado'!H4874</f>
        <v>96856</v>
      </c>
      <c r="I4875" s="107">
        <f>+'Categorias-9 feb-Depurado'!R4874</f>
        <v>407500</v>
      </c>
      <c r="J4875" s="108">
        <f t="shared" si="308"/>
        <v>0</v>
      </c>
      <c r="K4875" s="107">
        <f t="shared" si="309"/>
        <v>0</v>
      </c>
      <c r="L4875" s="109">
        <f t="shared" si="310"/>
        <v>407500</v>
      </c>
      <c r="M4875" s="110">
        <f t="shared" si="311"/>
        <v>3.1065930429284424E-07</v>
      </c>
      <c r="N4875" s="33" t="s">
        <v>4892</v>
      </c>
      <c r="O4875" s="33">
        <f>+'Categorias-9 feb-Depurado'!Y4874</f>
        <v>85.432455947252009</v>
      </c>
      <c r="P4875" s="111">
        <f>+'Categorias-9 feb-Depurado'!AC4874</f>
        <v>44907</v>
      </c>
      <c r="Q4875" s="111">
        <f>+'Categorias-9 feb-Depurado'!AE4874</f>
        <v>44967</v>
      </c>
      <c r="R4875" s="112" t="str">
        <f>+'Categorias-9 feb-Depurado'!AB4874</f>
        <v>Hotel</v>
      </c>
    </row>
    <row r="4876" spans="2:18" s="1" customFormat="1" ht="14.5" hidden="1">
      <c r="B4876" s="57" t="str">
        <f>+'Categorias-9 feb-Depurado'!B4875</f>
        <v>HOTEL CASTILLA REAL LTDA</v>
      </c>
      <c r="C4876" s="30" t="s">
        <v>4900</v>
      </c>
      <c r="D4876" s="31">
        <v>5</v>
      </c>
      <c r="E4876" s="30" t="str">
        <f>+'Categorias-9 feb-Depurado'!E4875</f>
        <v>816003165-0</v>
      </c>
      <c r="F4876" s="30" t="str">
        <f>+'Categorias-9 feb-Depurado'!F4875</f>
        <v>CL 15 12 B 15</v>
      </c>
      <c r="G4876" s="30" t="str">
        <f>+'Categorias-9 feb-Depurado'!G4875</f>
        <v>169</v>
      </c>
      <c r="H4876" s="30">
        <f>+'Categorias-9 feb-Depurado'!H4875</f>
        <v>96855</v>
      </c>
      <c r="I4876" s="107">
        <f>+'Categorias-9 feb-Depurado'!R4875</f>
        <v>231683</v>
      </c>
      <c r="J4876" s="108">
        <f t="shared" si="308"/>
        <v>0</v>
      </c>
      <c r="K4876" s="107">
        <f t="shared" si="309"/>
        <v>0</v>
      </c>
      <c r="L4876" s="109">
        <f t="shared" si="310"/>
        <v>231683</v>
      </c>
      <c r="M4876" s="110">
        <f t="shared" si="311"/>
        <v>1.7662448980731052E-07</v>
      </c>
      <c r="N4876" s="33" t="s">
        <v>4892</v>
      </c>
      <c r="O4876" s="33">
        <f>+'Categorias-9 feb-Depurado'!Y4875</f>
        <v>48.572386972336652</v>
      </c>
      <c r="P4876" s="111">
        <f>+'Categorias-9 feb-Depurado'!AC4875</f>
        <v>44907</v>
      </c>
      <c r="Q4876" s="111">
        <f>+'Categorias-9 feb-Depurado'!AE4875</f>
        <v>44967</v>
      </c>
      <c r="R4876" s="112" t="str">
        <f>+'Categorias-9 feb-Depurado'!AB4875</f>
        <v>Hotel</v>
      </c>
    </row>
    <row r="4877" spans="2:18" s="1" customFormat="1" ht="14.5" hidden="1">
      <c r="B4877" s="57" t="str">
        <f>+'Categorias-9 feb-Depurado'!B4876</f>
        <v>HOTEL CASTILLA REAL LTDA</v>
      </c>
      <c r="C4877" s="30" t="s">
        <v>4900</v>
      </c>
      <c r="D4877" s="31">
        <v>5</v>
      </c>
      <c r="E4877" s="30" t="str">
        <f>+'Categorias-9 feb-Depurado'!E4876</f>
        <v>816003165-0</v>
      </c>
      <c r="F4877" s="30" t="str">
        <f>+'Categorias-9 feb-Depurado'!F4876</f>
        <v>CL 15 12 B 15</v>
      </c>
      <c r="G4877" s="30" t="str">
        <f>+'Categorias-9 feb-Depurado'!G4876</f>
        <v>169</v>
      </c>
      <c r="H4877" s="30">
        <f>+'Categorias-9 feb-Depurado'!H4876</f>
        <v>96995</v>
      </c>
      <c r="I4877" s="107">
        <f>+'Categorias-9 feb-Depurado'!R4876</f>
        <v>268270</v>
      </c>
      <c r="J4877" s="108">
        <f t="shared" si="308"/>
        <v>0</v>
      </c>
      <c r="K4877" s="107">
        <f t="shared" si="309"/>
        <v>0</v>
      </c>
      <c r="L4877" s="109">
        <f t="shared" si="310"/>
        <v>268270</v>
      </c>
      <c r="M4877" s="110">
        <f t="shared" si="311"/>
        <v>2.0451674003102167E-07</v>
      </c>
      <c r="N4877" s="33" t="s">
        <v>4892</v>
      </c>
      <c r="O4877" s="33">
        <f>+'Categorias-9 feb-Depurado'!Y4876</f>
        <v>56.242858790108698</v>
      </c>
      <c r="P4877" s="111">
        <f>+'Categorias-9 feb-Depurado'!AC4876</f>
        <v>44922</v>
      </c>
      <c r="Q4877" s="111">
        <f>+'Categorias-9 feb-Depurado'!AE4876</f>
        <v>44982</v>
      </c>
      <c r="R4877" s="112" t="str">
        <f>+'Categorias-9 feb-Depurado'!AB4876</f>
        <v>Hotel</v>
      </c>
    </row>
    <row r="4878" spans="2:18" s="1" customFormat="1" ht="14.5" hidden="1">
      <c r="B4878" s="57" t="str">
        <f>+'Categorias-9 feb-Depurado'!B4877</f>
        <v>HOTEL CASTILLA REAL LTDA</v>
      </c>
      <c r="C4878" s="30" t="s">
        <v>4900</v>
      </c>
      <c r="D4878" s="31">
        <v>5</v>
      </c>
      <c r="E4878" s="30" t="str">
        <f>+'Categorias-9 feb-Depurado'!E4877</f>
        <v>816003165-0</v>
      </c>
      <c r="F4878" s="30" t="str">
        <f>+'Categorias-9 feb-Depurado'!F4877</f>
        <v>CL 15 12 B 15</v>
      </c>
      <c r="G4878" s="30" t="str">
        <f>+'Categorias-9 feb-Depurado'!G4877</f>
        <v>169</v>
      </c>
      <c r="H4878" s="30">
        <f>+'Categorias-9 feb-Depurado'!H4877</f>
        <v>96996</v>
      </c>
      <c r="I4878" s="107">
        <f>+'Categorias-9 feb-Depurado'!R4877</f>
        <v>335820</v>
      </c>
      <c r="J4878" s="108">
        <f t="shared" si="308"/>
        <v>0</v>
      </c>
      <c r="K4878" s="107">
        <f t="shared" si="309"/>
        <v>0</v>
      </c>
      <c r="L4878" s="109">
        <f t="shared" si="310"/>
        <v>335820</v>
      </c>
      <c r="M4878" s="110">
        <f t="shared" si="311"/>
        <v>2.5601376090214224E-07</v>
      </c>
      <c r="N4878" s="33" t="s">
        <v>4892</v>
      </c>
      <c r="O4878" s="33">
        <f>+'Categorias-9 feb-Depurado'!Y4877</f>
        <v>70.404729708481398</v>
      </c>
      <c r="P4878" s="111">
        <f>+'Categorias-9 feb-Depurado'!AC4877</f>
        <v>44922</v>
      </c>
      <c r="Q4878" s="111">
        <f>+'Categorias-9 feb-Depurado'!AE4877</f>
        <v>44982</v>
      </c>
      <c r="R4878" s="112" t="str">
        <f>+'Categorias-9 feb-Depurado'!AB4877</f>
        <v>Hotel</v>
      </c>
    </row>
    <row r="4879" spans="2:18" s="1" customFormat="1" ht="14.5" hidden="1">
      <c r="B4879" s="57" t="str">
        <f>+'Categorias-9 feb-Depurado'!B4878</f>
        <v>HOTEL CASTILLA REAL LTDA</v>
      </c>
      <c r="C4879" s="30" t="s">
        <v>4900</v>
      </c>
      <c r="D4879" s="31">
        <v>5</v>
      </c>
      <c r="E4879" s="30" t="str">
        <f>+'Categorias-9 feb-Depurado'!E4878</f>
        <v>816003165-0</v>
      </c>
      <c r="F4879" s="30" t="str">
        <f>+'Categorias-9 feb-Depurado'!F4878</f>
        <v>CL 15 12 B 15</v>
      </c>
      <c r="G4879" s="30" t="str">
        <f>+'Categorias-9 feb-Depurado'!G4878</f>
        <v>169</v>
      </c>
      <c r="H4879" s="30">
        <f>+'Categorias-9 feb-Depurado'!H4878</f>
        <v>96997</v>
      </c>
      <c r="I4879" s="107">
        <f>+'Categorias-9 feb-Depurado'!R4878</f>
        <v>345470</v>
      </c>
      <c r="J4879" s="108">
        <f t="shared" si="312" ref="J4879:J4942">+IF(Q4879&gt;$O$4,0,I4879)</f>
        <v>0</v>
      </c>
      <c r="K4879" s="107">
        <f t="shared" si="313" ref="K4879:K4942">++(((1+$O$5)^(($O$4-Q4879)/365))-1)*J4879</f>
        <v>0</v>
      </c>
      <c r="L4879" s="109">
        <f t="shared" si="314" ref="L4879:L4942">+I4879+K4879</f>
        <v>345470</v>
      </c>
      <c r="M4879" s="110">
        <f t="shared" si="315" ref="M4879:M4942">+L4879/$E$11</f>
        <v>2.6337047816944518E-07</v>
      </c>
      <c r="N4879" s="33" t="s">
        <v>4892</v>
      </c>
      <c r="O4879" s="33">
        <f>+'Categorias-9 feb-Depurado'!Y4878</f>
        <v>72.427854125391775</v>
      </c>
      <c r="P4879" s="111">
        <f>+'Categorias-9 feb-Depurado'!AC4878</f>
        <v>44922</v>
      </c>
      <c r="Q4879" s="111">
        <f>+'Categorias-9 feb-Depurado'!AE4878</f>
        <v>44982</v>
      </c>
      <c r="R4879" s="112" t="str">
        <f>+'Categorias-9 feb-Depurado'!AB4878</f>
        <v>Hotel</v>
      </c>
    </row>
    <row r="4880" spans="2:18" s="1" customFormat="1" ht="14.5" hidden="1">
      <c r="B4880" s="57" t="str">
        <f>+'Categorias-9 feb-Depurado'!B4879</f>
        <v>HOTEL CASTILLA REAL LTDA</v>
      </c>
      <c r="C4880" s="30" t="s">
        <v>4900</v>
      </c>
      <c r="D4880" s="31">
        <v>5</v>
      </c>
      <c r="E4880" s="30" t="str">
        <f>+'Categorias-9 feb-Depurado'!E4879</f>
        <v>816003165-0</v>
      </c>
      <c r="F4880" s="30" t="str">
        <f>+'Categorias-9 feb-Depurado'!F4879</f>
        <v>CL 15 12 B 15</v>
      </c>
      <c r="G4880" s="30" t="str">
        <f>+'Categorias-9 feb-Depurado'!G4879</f>
        <v>169</v>
      </c>
      <c r="H4880" s="30">
        <f>+'Categorias-9 feb-Depurado'!H4879</f>
        <v>96994</v>
      </c>
      <c r="I4880" s="107">
        <f>+'Categorias-9 feb-Depurado'!R4879</f>
        <v>268270</v>
      </c>
      <c r="J4880" s="108">
        <f t="shared" si="312"/>
        <v>0</v>
      </c>
      <c r="K4880" s="107">
        <f t="shared" si="313"/>
        <v>0</v>
      </c>
      <c r="L4880" s="109">
        <f t="shared" si="314"/>
        <v>268270</v>
      </c>
      <c r="M4880" s="110">
        <f t="shared" si="315"/>
        <v>2.0451674003102167E-07</v>
      </c>
      <c r="N4880" s="33" t="s">
        <v>4892</v>
      </c>
      <c r="O4880" s="33">
        <f>+'Categorias-9 feb-Depurado'!Y4879</f>
        <v>56.242858790108698</v>
      </c>
      <c r="P4880" s="111">
        <f>+'Categorias-9 feb-Depurado'!AC4879</f>
        <v>44922</v>
      </c>
      <c r="Q4880" s="111">
        <f>+'Categorias-9 feb-Depurado'!AE4879</f>
        <v>44982</v>
      </c>
      <c r="R4880" s="112" t="str">
        <f>+'Categorias-9 feb-Depurado'!AB4879</f>
        <v>Hotel</v>
      </c>
    </row>
    <row r="4881" spans="2:18" s="1" customFormat="1" ht="14.5" hidden="1">
      <c r="B4881" s="57" t="str">
        <f>+'Categorias-9 feb-Depurado'!B4880</f>
        <v>HOTEL CASTILLA REAL LTDA</v>
      </c>
      <c r="C4881" s="30" t="s">
        <v>4900</v>
      </c>
      <c r="D4881" s="31">
        <v>5</v>
      </c>
      <c r="E4881" s="30" t="str">
        <f>+'Categorias-9 feb-Depurado'!E4880</f>
        <v>816003165-0</v>
      </c>
      <c r="F4881" s="30" t="str">
        <f>+'Categorias-9 feb-Depurado'!F4880</f>
        <v>CL 15 12 B 15</v>
      </c>
      <c r="G4881" s="30" t="str">
        <f>+'Categorias-9 feb-Depurado'!G4880</f>
        <v>169</v>
      </c>
      <c r="H4881" s="30">
        <f>+'Categorias-9 feb-Depurado'!H4880</f>
        <v>97170</v>
      </c>
      <c r="I4881" s="107">
        <f>+'Categorias-9 feb-Depurado'!R4880</f>
        <v>234312</v>
      </c>
      <c r="J4881" s="108">
        <f t="shared" si="312"/>
        <v>0</v>
      </c>
      <c r="K4881" s="107">
        <f t="shared" si="313"/>
        <v>0</v>
      </c>
      <c r="L4881" s="109">
        <f t="shared" si="314"/>
        <v>234312</v>
      </c>
      <c r="M4881" s="110">
        <f t="shared" si="315"/>
        <v>1.7862871879132495E-07</v>
      </c>
      <c r="N4881" s="33" t="s">
        <v>4892</v>
      </c>
      <c r="O4881" s="33">
        <f>+'Categorias-9 feb-Depurado'!Y4880</f>
        <v>49.123557344570578</v>
      </c>
      <c r="P4881" s="111">
        <f>+'Categorias-9 feb-Depurado'!AC4880</f>
        <v>44942</v>
      </c>
      <c r="Q4881" s="111">
        <f>+'Categorias-9 feb-Depurado'!AE4880</f>
        <v>45002</v>
      </c>
      <c r="R4881" s="112" t="str">
        <f>+'Categorias-9 feb-Depurado'!AB4880</f>
        <v>Hotel</v>
      </c>
    </row>
    <row r="4882" spans="2:18" s="1" customFormat="1" ht="14.5" hidden="1">
      <c r="B4882" s="57" t="str">
        <f>+'Categorias-9 feb-Depurado'!B4881</f>
        <v>HOTEL CASTILLA REAL LTDA</v>
      </c>
      <c r="C4882" s="30" t="s">
        <v>4900</v>
      </c>
      <c r="D4882" s="31">
        <v>5</v>
      </c>
      <c r="E4882" s="30" t="str">
        <f>+'Categorias-9 feb-Depurado'!E4881</f>
        <v>816003165-0</v>
      </c>
      <c r="F4882" s="30" t="str">
        <f>+'Categorias-9 feb-Depurado'!F4881</f>
        <v>CL 15 12 B 15</v>
      </c>
      <c r="G4882" s="30" t="str">
        <f>+'Categorias-9 feb-Depurado'!G4881</f>
        <v>169</v>
      </c>
      <c r="H4882" s="30">
        <f>+'Categorias-9 feb-Depurado'!H4881</f>
        <v>97172</v>
      </c>
      <c r="I4882" s="107">
        <f>+'Categorias-9 feb-Depurado'!R4881</f>
        <v>470877</v>
      </c>
      <c r="J4882" s="108">
        <f t="shared" si="312"/>
        <v>0</v>
      </c>
      <c r="K4882" s="107">
        <f t="shared" si="313"/>
        <v>0</v>
      </c>
      <c r="L4882" s="109">
        <f t="shared" si="314"/>
        <v>470877</v>
      </c>
      <c r="M4882" s="110">
        <f t="shared" si="315"/>
        <v>3.5897502141718188E-07</v>
      </c>
      <c r="N4882" s="33" t="s">
        <v>4892</v>
      </c>
      <c r="O4882" s="33">
        <f>+'Categorias-9 feb-Depurado'!Y4881</f>
        <v>98.719456586685112</v>
      </c>
      <c r="P4882" s="111">
        <f>+'Categorias-9 feb-Depurado'!AC4881</f>
        <v>44942</v>
      </c>
      <c r="Q4882" s="111">
        <f>+'Categorias-9 feb-Depurado'!AE4881</f>
        <v>45002</v>
      </c>
      <c r="R4882" s="112" t="str">
        <f>+'Categorias-9 feb-Depurado'!AB4881</f>
        <v>Hotel</v>
      </c>
    </row>
    <row r="4883" spans="2:18" s="1" customFormat="1" ht="14.5" hidden="1">
      <c r="B4883" s="57" t="str">
        <f>+'Categorias-9 feb-Depurado'!B4882</f>
        <v>HOTEL CASTILLA REAL LTDA</v>
      </c>
      <c r="C4883" s="30" t="s">
        <v>4900</v>
      </c>
      <c r="D4883" s="31">
        <v>5</v>
      </c>
      <c r="E4883" s="30" t="str">
        <f>+'Categorias-9 feb-Depurado'!E4882</f>
        <v>816003165-0</v>
      </c>
      <c r="F4883" s="30" t="str">
        <f>+'Categorias-9 feb-Depurado'!F4882</f>
        <v>CL 15 12 B 15</v>
      </c>
      <c r="G4883" s="30" t="str">
        <f>+'Categorias-9 feb-Depurado'!G4882</f>
        <v>169</v>
      </c>
      <c r="H4883" s="30">
        <f>+'Categorias-9 feb-Depurado'!H4882</f>
        <v>97389</v>
      </c>
      <c r="I4883" s="107">
        <f>+'Categorias-9 feb-Depurado'!R4882</f>
        <v>461865</v>
      </c>
      <c r="J4883" s="108">
        <f t="shared" si="312"/>
        <v>0</v>
      </c>
      <c r="K4883" s="107">
        <f t="shared" si="313"/>
        <v>0</v>
      </c>
      <c r="L4883" s="109">
        <f t="shared" si="314"/>
        <v>461865</v>
      </c>
      <c r="M4883" s="110">
        <f t="shared" si="315"/>
        <v>3.52104686079054E-07</v>
      </c>
      <c r="N4883" s="33" t="s">
        <v>4892</v>
      </c>
      <c r="O4883" s="33">
        <f>+'Categorias-9 feb-Depurado'!Y4882</f>
        <v>96.830088996509318</v>
      </c>
      <c r="P4883" s="111">
        <f>+'Categorias-9 feb-Depurado'!AC4882</f>
        <v>44963</v>
      </c>
      <c r="Q4883" s="111">
        <f>+'Categorias-9 feb-Depurado'!AE4882</f>
        <v>45023</v>
      </c>
      <c r="R4883" s="112" t="str">
        <f>+'Categorias-9 feb-Depurado'!AB4882</f>
        <v>Hotel</v>
      </c>
    </row>
    <row r="4884" spans="2:18" s="1" customFormat="1" ht="14.5" hidden="1">
      <c r="B4884" s="57" t="str">
        <f>+'Categorias-9 feb-Depurado'!B4883</f>
        <v>HOTEL CASTILLA REAL LTDA</v>
      </c>
      <c r="C4884" s="30" t="s">
        <v>4900</v>
      </c>
      <c r="D4884" s="31">
        <v>5</v>
      </c>
      <c r="E4884" s="30" t="str">
        <f>+'Categorias-9 feb-Depurado'!E4883</f>
        <v>816003165-0</v>
      </c>
      <c r="F4884" s="30" t="str">
        <f>+'Categorias-9 feb-Depurado'!F4883</f>
        <v>CL 15 12 B 15</v>
      </c>
      <c r="G4884" s="30" t="str">
        <f>+'Categorias-9 feb-Depurado'!G4883</f>
        <v>169</v>
      </c>
      <c r="H4884" s="30">
        <f>+'Categorias-9 feb-Depurado'!H4883</f>
        <v>97403</v>
      </c>
      <c r="I4884" s="107">
        <f>+'Categorias-9 feb-Depurado'!R4883</f>
        <v>543040</v>
      </c>
      <c r="J4884" s="108">
        <f t="shared" si="312"/>
        <v>0</v>
      </c>
      <c r="K4884" s="107">
        <f t="shared" si="313"/>
        <v>0</v>
      </c>
      <c r="L4884" s="109">
        <f t="shared" si="314"/>
        <v>543040</v>
      </c>
      <c r="M4884" s="110">
        <f t="shared" si="315"/>
        <v>4.1398878184830957E-07</v>
      </c>
      <c r="N4884" s="33" t="s">
        <v>4892</v>
      </c>
      <c r="O4884" s="33">
        <f>+'Categorias-9 feb-Depurado'!Y4883</f>
        <v>113.84844387140056</v>
      </c>
      <c r="P4884" s="111">
        <f>+'Categorias-9 feb-Depurado'!AC4883</f>
        <v>44964</v>
      </c>
      <c r="Q4884" s="111">
        <f>+'Categorias-9 feb-Depurado'!AE4883</f>
        <v>45024</v>
      </c>
      <c r="R4884" s="112" t="str">
        <f>+'Categorias-9 feb-Depurado'!AB4883</f>
        <v>Hotel</v>
      </c>
    </row>
    <row r="4885" spans="2:18" s="1" customFormat="1" ht="14.5" hidden="1">
      <c r="B4885" s="57" t="str">
        <f>+'Categorias-9 feb-Depurado'!B4884</f>
        <v>HOTEL SANTIAGO DE ARMA SA</v>
      </c>
      <c r="C4885" s="30" t="s">
        <v>4900</v>
      </c>
      <c r="D4885" s="31">
        <v>5</v>
      </c>
      <c r="E4885" s="30" t="str">
        <f>+'Categorias-9 feb-Depurado'!E4884</f>
        <v>811003134-4</v>
      </c>
      <c r="F4885" s="30" t="str">
        <f>+'Categorias-9 feb-Depurado'!F4884</f>
        <v>GLORIETA AEROPUERTO JOSE MARIA CORDOBA</v>
      </c>
      <c r="G4885" s="30" t="str">
        <f>+'Categorias-9 feb-Depurado'!G4884</f>
        <v>169</v>
      </c>
      <c r="H4885" s="30" t="str">
        <f>+'Categorias-9 feb-Depurado'!H4884</f>
        <v>FE17178</v>
      </c>
      <c r="I4885" s="107">
        <f>+'Categorias-9 feb-Depurado'!R4884</f>
        <v>258390</v>
      </c>
      <c r="J4885" s="108">
        <f t="shared" si="312"/>
        <v>258390</v>
      </c>
      <c r="K4885" s="107">
        <f t="shared" si="313"/>
        <v>440.79805346491446</v>
      </c>
      <c r="L4885" s="109">
        <f t="shared" si="314"/>
        <v>258830.79805346491</v>
      </c>
      <c r="M4885" s="110">
        <f t="shared" si="315"/>
        <v>1.9732072552846889E-07</v>
      </c>
      <c r="N4885" s="33" t="s">
        <v>4892</v>
      </c>
      <c r="O4885" s="33">
        <f>+'Categorias-9 feb-Depurado'!Y4884</f>
        <v>54.171514827510293</v>
      </c>
      <c r="P4885" s="111">
        <f>+'Categorias-9 feb-Depurado'!AC4884</f>
        <v>44871</v>
      </c>
      <c r="Q4885" s="111">
        <f>+'Categorias-9 feb-Depurado'!AE4884</f>
        <v>44961</v>
      </c>
      <c r="R4885" s="112" t="str">
        <f>+'Categorias-9 feb-Depurado'!AB4884</f>
        <v>Hotel</v>
      </c>
    </row>
    <row r="4886" spans="2:18" s="1" customFormat="1" ht="14.5" hidden="1">
      <c r="B4886" s="57" t="str">
        <f>+'Categorias-9 feb-Depurado'!B4885</f>
        <v>HOTEL SANTIAGO DE ARMA SA</v>
      </c>
      <c r="C4886" s="30" t="s">
        <v>4900</v>
      </c>
      <c r="D4886" s="31">
        <v>5</v>
      </c>
      <c r="E4886" s="30" t="str">
        <f>+'Categorias-9 feb-Depurado'!E4885</f>
        <v>811003134-4</v>
      </c>
      <c r="F4886" s="30" t="str">
        <f>+'Categorias-9 feb-Depurado'!F4885</f>
        <v>GLORIETA AEROPUERTO JOSE MARIA CORDOBA</v>
      </c>
      <c r="G4886" s="30" t="str">
        <f>+'Categorias-9 feb-Depurado'!G4885</f>
        <v>169</v>
      </c>
      <c r="H4886" s="30" t="str">
        <f>+'Categorias-9 feb-Depurado'!H4885</f>
        <v>FE17246</v>
      </c>
      <c r="I4886" s="107">
        <f>+'Categorias-9 feb-Depurado'!R4885</f>
        <v>378413</v>
      </c>
      <c r="J4886" s="108">
        <f t="shared" si="312"/>
        <v>378413</v>
      </c>
      <c r="K4886" s="107">
        <f t="shared" si="313"/>
        <v>516.35211108293038</v>
      </c>
      <c r="L4886" s="109">
        <f t="shared" si="314"/>
        <v>378929.35211108293</v>
      </c>
      <c r="M4886" s="110">
        <f t="shared" si="315"/>
        <v>2.888783531361159E-07</v>
      </c>
      <c r="N4886" s="33" t="s">
        <v>4892</v>
      </c>
      <c r="O4886" s="33">
        <f>+'Categorias-9 feb-Depurado'!Y4885</f>
        <v>79.334360619306679</v>
      </c>
      <c r="P4886" s="111">
        <f>+'Categorias-9 feb-Depurado'!AC4885</f>
        <v>44872</v>
      </c>
      <c r="Q4886" s="111">
        <f>+'Categorias-9 feb-Depurado'!AE4885</f>
        <v>44962</v>
      </c>
      <c r="R4886" s="112" t="str">
        <f>+'Categorias-9 feb-Depurado'!AB4885</f>
        <v>Hotel</v>
      </c>
    </row>
    <row r="4887" spans="2:18" s="1" customFormat="1" ht="14.5" hidden="1">
      <c r="B4887" s="57" t="str">
        <f>+'Categorias-9 feb-Depurado'!B4886</f>
        <v>HOTEL SANTIAGO DE ARMA SA</v>
      </c>
      <c r="C4887" s="30" t="s">
        <v>4900</v>
      </c>
      <c r="D4887" s="31">
        <v>5</v>
      </c>
      <c r="E4887" s="30" t="str">
        <f>+'Categorias-9 feb-Depurado'!E4886</f>
        <v>811003134-4</v>
      </c>
      <c r="F4887" s="30" t="str">
        <f>+'Categorias-9 feb-Depurado'!F4886</f>
        <v>GLORIETA AEROPUERTO JOSE MARIA CORDOBA</v>
      </c>
      <c r="G4887" s="30" t="str">
        <f>+'Categorias-9 feb-Depurado'!G4886</f>
        <v>169</v>
      </c>
      <c r="H4887" s="30" t="str">
        <f>+'Categorias-9 feb-Depurado'!H4886</f>
        <v>FE17215</v>
      </c>
      <c r="I4887" s="107">
        <f>+'Categorias-9 feb-Depurado'!R4886</f>
        <v>435595</v>
      </c>
      <c r="J4887" s="108">
        <f t="shared" si="312"/>
        <v>435595</v>
      </c>
      <c r="K4887" s="107">
        <f t="shared" si="313"/>
        <v>594.37809437616852</v>
      </c>
      <c r="L4887" s="109">
        <f t="shared" si="314"/>
        <v>436189.37809437618</v>
      </c>
      <c r="M4887" s="110">
        <f t="shared" si="315"/>
        <v>3.3253076991098723E-07</v>
      </c>
      <c r="N4887" s="33" t="s">
        <v>4892</v>
      </c>
      <c r="O4887" s="33">
        <f>+'Categorias-9 feb-Depurado'!Y4886</f>
        <v>91.322578278142913</v>
      </c>
      <c r="P4887" s="111">
        <f>+'Categorias-9 feb-Depurado'!AC4886</f>
        <v>44872</v>
      </c>
      <c r="Q4887" s="111">
        <f>+'Categorias-9 feb-Depurado'!AE4886</f>
        <v>44962</v>
      </c>
      <c r="R4887" s="112" t="str">
        <f>+'Categorias-9 feb-Depurado'!AB4886</f>
        <v>Hotel</v>
      </c>
    </row>
    <row r="4888" spans="2:18" s="1" customFormat="1" ht="14.5" hidden="1">
      <c r="B4888" s="57" t="str">
        <f>+'Categorias-9 feb-Depurado'!B4887</f>
        <v>HOTEL SANTIAGO DE ARMA SA</v>
      </c>
      <c r="C4888" s="30" t="s">
        <v>4900</v>
      </c>
      <c r="D4888" s="31">
        <v>5</v>
      </c>
      <c r="E4888" s="30" t="str">
        <f>+'Categorias-9 feb-Depurado'!E4887</f>
        <v>811003134-4</v>
      </c>
      <c r="F4888" s="30" t="str">
        <f>+'Categorias-9 feb-Depurado'!F4887</f>
        <v>GLORIETA AEROPUERTO JOSE MARIA CORDOBA</v>
      </c>
      <c r="G4888" s="30" t="str">
        <f>+'Categorias-9 feb-Depurado'!G4887</f>
        <v>169</v>
      </c>
      <c r="H4888" s="30" t="str">
        <f>+'Categorias-9 feb-Depurado'!H4887</f>
        <v>FE17275</v>
      </c>
      <c r="I4888" s="107">
        <f>+'Categorias-9 feb-Depurado'!R4887</f>
        <v>177205</v>
      </c>
      <c r="J4888" s="108">
        <f t="shared" si="312"/>
        <v>177205</v>
      </c>
      <c r="K4888" s="107">
        <f t="shared" si="313"/>
        <v>181.31891210770922</v>
      </c>
      <c r="L4888" s="109">
        <f t="shared" si="314"/>
        <v>177386.3189121077</v>
      </c>
      <c r="M4888" s="110">
        <f t="shared" si="315"/>
        <v>1.3523119122528584E-07</v>
      </c>
      <c r="N4888" s="33" t="s">
        <v>4892</v>
      </c>
      <c r="O4888" s="33">
        <f>+'Categorias-9 feb-Depurado'!Y4887</f>
        <v>37.15106345063262</v>
      </c>
      <c r="P4888" s="111">
        <f>+'Categorias-9 feb-Depurado'!AC4887</f>
        <v>44873</v>
      </c>
      <c r="Q4888" s="111">
        <f>+'Categorias-9 feb-Depurado'!AE4887</f>
        <v>44963</v>
      </c>
      <c r="R4888" s="112" t="str">
        <f>+'Categorias-9 feb-Depurado'!AB4887</f>
        <v>Hotel</v>
      </c>
    </row>
    <row r="4889" spans="2:18" s="1" customFormat="1" ht="14.5" hidden="1">
      <c r="B4889" s="57" t="str">
        <f>+'Categorias-9 feb-Depurado'!B4888</f>
        <v>HOTEL SANTIAGO DE ARMA SA</v>
      </c>
      <c r="C4889" s="30" t="s">
        <v>4900</v>
      </c>
      <c r="D4889" s="31">
        <v>5</v>
      </c>
      <c r="E4889" s="30" t="str">
        <f>+'Categorias-9 feb-Depurado'!E4888</f>
        <v>811003134-4</v>
      </c>
      <c r="F4889" s="30" t="str">
        <f>+'Categorias-9 feb-Depurado'!F4888</f>
        <v>GLORIETA AEROPUERTO JOSE MARIA CORDOBA</v>
      </c>
      <c r="G4889" s="30" t="str">
        <f>+'Categorias-9 feb-Depurado'!G4888</f>
        <v>169</v>
      </c>
      <c r="H4889" s="30" t="str">
        <f>+'Categorias-9 feb-Depurado'!H4888</f>
        <v>FE17290</v>
      </c>
      <c r="I4889" s="107">
        <f>+'Categorias-9 feb-Depurado'!R4888</f>
        <v>177205</v>
      </c>
      <c r="J4889" s="108">
        <f t="shared" si="312"/>
        <v>177205</v>
      </c>
      <c r="K4889" s="107">
        <f t="shared" si="313"/>
        <v>120.8586698484841</v>
      </c>
      <c r="L4889" s="109">
        <f t="shared" si="314"/>
        <v>177325.85866984847</v>
      </c>
      <c r="M4889" s="110">
        <f t="shared" si="315"/>
        <v>1.3518509911044504E-07</v>
      </c>
      <c r="N4889" s="33" t="s">
        <v>4892</v>
      </c>
      <c r="O4889" s="33">
        <f>+'Categorias-9 feb-Depurado'!Y4888</f>
        <v>37.15106345063262</v>
      </c>
      <c r="P4889" s="111">
        <f>+'Categorias-9 feb-Depurado'!AC4888</f>
        <v>44874</v>
      </c>
      <c r="Q4889" s="111">
        <f>+'Categorias-9 feb-Depurado'!AE4888</f>
        <v>44964</v>
      </c>
      <c r="R4889" s="112" t="str">
        <f>+'Categorias-9 feb-Depurado'!AB4888</f>
        <v>Hotel</v>
      </c>
    </row>
    <row r="4890" spans="2:18" s="1" customFormat="1" ht="14.5" hidden="1">
      <c r="B4890" s="57" t="str">
        <f>+'Categorias-9 feb-Depurado'!B4889</f>
        <v>HOTEL SANTIAGO DE ARMA SA</v>
      </c>
      <c r="C4890" s="30" t="s">
        <v>4900</v>
      </c>
      <c r="D4890" s="31">
        <v>5</v>
      </c>
      <c r="E4890" s="30" t="str">
        <f>+'Categorias-9 feb-Depurado'!E4889</f>
        <v>811003134-4</v>
      </c>
      <c r="F4890" s="30" t="str">
        <f>+'Categorias-9 feb-Depurado'!F4889</f>
        <v>GLORIETA AEROPUERTO JOSE MARIA CORDOBA</v>
      </c>
      <c r="G4890" s="30" t="str">
        <f>+'Categorias-9 feb-Depurado'!G4889</f>
        <v>169</v>
      </c>
      <c r="H4890" s="30" t="str">
        <f>+'Categorias-9 feb-Depurado'!H4889</f>
        <v>FE17283</v>
      </c>
      <c r="I4890" s="107">
        <f>+'Categorias-9 feb-Depurado'!R4889</f>
        <v>135000</v>
      </c>
      <c r="J4890" s="108">
        <f t="shared" si="312"/>
        <v>135000</v>
      </c>
      <c r="K4890" s="107">
        <f t="shared" si="313"/>
        <v>92.073702376035399</v>
      </c>
      <c r="L4890" s="109">
        <f t="shared" si="314"/>
        <v>135092.07370237604</v>
      </c>
      <c r="M4890" s="110">
        <f t="shared" si="315"/>
        <v>1.0298799909658352E-07</v>
      </c>
      <c r="N4890" s="33" t="s">
        <v>4892</v>
      </c>
      <c r="O4890" s="33">
        <f>+'Categorias-9 feb-Depurado'!Y4889</f>
        <v>28.302776816881032</v>
      </c>
      <c r="P4890" s="111">
        <f>+'Categorias-9 feb-Depurado'!AC4889</f>
        <v>44874</v>
      </c>
      <c r="Q4890" s="111">
        <f>+'Categorias-9 feb-Depurado'!AE4889</f>
        <v>44964</v>
      </c>
      <c r="R4890" s="112" t="str">
        <f>+'Categorias-9 feb-Depurado'!AB4889</f>
        <v>Hotel</v>
      </c>
    </row>
    <row r="4891" spans="2:18" s="1" customFormat="1" ht="14.5" hidden="1">
      <c r="B4891" s="57" t="str">
        <f>+'Categorias-9 feb-Depurado'!B4890</f>
        <v>HOTEL SANTIAGO DE ARMA SA</v>
      </c>
      <c r="C4891" s="30" t="s">
        <v>4900</v>
      </c>
      <c r="D4891" s="31">
        <v>5</v>
      </c>
      <c r="E4891" s="30" t="str">
        <f>+'Categorias-9 feb-Depurado'!E4890</f>
        <v>811003134-4</v>
      </c>
      <c r="F4891" s="30" t="str">
        <f>+'Categorias-9 feb-Depurado'!F4890</f>
        <v>GLORIETA AEROPUERTO JOSE MARIA CORDOBA</v>
      </c>
      <c r="G4891" s="30" t="str">
        <f>+'Categorias-9 feb-Depurado'!G4890</f>
        <v>169</v>
      </c>
      <c r="H4891" s="30" t="str">
        <f>+'Categorias-9 feb-Depurado'!H4890</f>
        <v>FE17302</v>
      </c>
      <c r="I4891" s="107">
        <f>+'Categorias-9 feb-Depurado'!R4890</f>
        <v>1015216</v>
      </c>
      <c r="J4891" s="108">
        <f t="shared" si="312"/>
        <v>1015216</v>
      </c>
      <c r="K4891" s="107">
        <f t="shared" si="313"/>
        <v>692.40515430658638</v>
      </c>
      <c r="L4891" s="109">
        <f t="shared" si="314"/>
        <v>1015908.4051543066</v>
      </c>
      <c r="M4891" s="110">
        <f t="shared" si="315"/>
        <v>7.7448195919138609E-07</v>
      </c>
      <c r="N4891" s="33" t="s">
        <v>4892</v>
      </c>
      <c r="O4891" s="33">
        <f>+'Categorias-9 feb-Depurado'!Y4890</f>
        <v>212.84023606612365</v>
      </c>
      <c r="P4891" s="111">
        <f>+'Categorias-9 feb-Depurado'!AC4890</f>
        <v>44874</v>
      </c>
      <c r="Q4891" s="111">
        <f>+'Categorias-9 feb-Depurado'!AE4890</f>
        <v>44964</v>
      </c>
      <c r="R4891" s="112" t="str">
        <f>+'Categorias-9 feb-Depurado'!AB4890</f>
        <v>Hotel</v>
      </c>
    </row>
    <row r="4892" spans="2:18" s="1" customFormat="1" ht="14.5" hidden="1">
      <c r="B4892" s="57" t="str">
        <f>+'Categorias-9 feb-Depurado'!B4891</f>
        <v>HOTEL SANTIAGO DE ARMA SA</v>
      </c>
      <c r="C4892" s="30" t="s">
        <v>4900</v>
      </c>
      <c r="D4892" s="31">
        <v>5</v>
      </c>
      <c r="E4892" s="30" t="str">
        <f>+'Categorias-9 feb-Depurado'!E4891</f>
        <v>811003134-4</v>
      </c>
      <c r="F4892" s="30" t="str">
        <f>+'Categorias-9 feb-Depurado'!F4891</f>
        <v>GLORIETA AEROPUERTO JOSE MARIA CORDOBA</v>
      </c>
      <c r="G4892" s="30" t="str">
        <f>+'Categorias-9 feb-Depurado'!G4891</f>
        <v>169</v>
      </c>
      <c r="H4892" s="30" t="str">
        <f>+'Categorias-9 feb-Depurado'!H4891</f>
        <v>FE17300</v>
      </c>
      <c r="I4892" s="107">
        <f>+'Categorias-9 feb-Depurado'!R4891</f>
        <v>943203</v>
      </c>
      <c r="J4892" s="108">
        <f t="shared" si="312"/>
        <v>943203</v>
      </c>
      <c r="K4892" s="107">
        <f t="shared" si="313"/>
        <v>643.29031334950901</v>
      </c>
      <c r="L4892" s="109">
        <f t="shared" si="314"/>
        <v>943846.29031334945</v>
      </c>
      <c r="M4892" s="110">
        <f t="shared" si="315"/>
        <v>7.1954510897699893E-07</v>
      </c>
      <c r="N4892" s="33" t="s">
        <v>4892</v>
      </c>
      <c r="O4892" s="33">
        <f>+'Categorias-9 feb-Depurado'!Y4891</f>
        <v>197.74269631120475</v>
      </c>
      <c r="P4892" s="111">
        <f>+'Categorias-9 feb-Depurado'!AC4891</f>
        <v>44874</v>
      </c>
      <c r="Q4892" s="111">
        <f>+'Categorias-9 feb-Depurado'!AE4891</f>
        <v>44964</v>
      </c>
      <c r="R4892" s="112" t="str">
        <f>+'Categorias-9 feb-Depurado'!AB4891</f>
        <v>Hotel</v>
      </c>
    </row>
    <row r="4893" spans="2:18" s="1" customFormat="1" ht="14.5" hidden="1">
      <c r="B4893" s="57" t="str">
        <f>+'Categorias-9 feb-Depurado'!B4892</f>
        <v>HOTEL SANTIAGO DE ARMA SA</v>
      </c>
      <c r="C4893" s="30" t="s">
        <v>4900</v>
      </c>
      <c r="D4893" s="31">
        <v>5</v>
      </c>
      <c r="E4893" s="30" t="str">
        <f>+'Categorias-9 feb-Depurado'!E4892</f>
        <v>811003134-4</v>
      </c>
      <c r="F4893" s="30" t="str">
        <f>+'Categorias-9 feb-Depurado'!F4892</f>
        <v>GLORIETA AEROPUERTO JOSE MARIA CORDOBA</v>
      </c>
      <c r="G4893" s="30" t="str">
        <f>+'Categorias-9 feb-Depurado'!G4892</f>
        <v>169</v>
      </c>
      <c r="H4893" s="30" t="str">
        <f>+'Categorias-9 feb-Depurado'!H4892</f>
        <v>FE17312</v>
      </c>
      <c r="I4893" s="107">
        <f>+'Categorias-9 feb-Depurado'!R4892</f>
        <v>177205</v>
      </c>
      <c r="J4893" s="108">
        <f t="shared" si="312"/>
        <v>177205</v>
      </c>
      <c r="K4893" s="107">
        <f t="shared" si="313"/>
        <v>60.419034820497536</v>
      </c>
      <c r="L4893" s="109">
        <f t="shared" si="314"/>
        <v>177265.41903482049</v>
      </c>
      <c r="M4893" s="110">
        <f t="shared" si="315"/>
        <v>1.3513902270561188E-07</v>
      </c>
      <c r="N4893" s="33" t="s">
        <v>4892</v>
      </c>
      <c r="O4893" s="33">
        <f>+'Categorias-9 feb-Depurado'!Y4892</f>
        <v>37.15106345063262</v>
      </c>
      <c r="P4893" s="111">
        <f>+'Categorias-9 feb-Depurado'!AC4892</f>
        <v>44875</v>
      </c>
      <c r="Q4893" s="111">
        <f>+'Categorias-9 feb-Depurado'!AE4892</f>
        <v>44965</v>
      </c>
      <c r="R4893" s="112" t="str">
        <f>+'Categorias-9 feb-Depurado'!AB4892</f>
        <v>Hotel</v>
      </c>
    </row>
    <row r="4894" spans="2:18" s="1" customFormat="1" ht="14.5" hidden="1">
      <c r="B4894" s="57" t="str">
        <f>+'Categorias-9 feb-Depurado'!B4893</f>
        <v>HOTEL SANTIAGO DE ARMA SA</v>
      </c>
      <c r="C4894" s="30" t="s">
        <v>4900</v>
      </c>
      <c r="D4894" s="31">
        <v>5</v>
      </c>
      <c r="E4894" s="30" t="str">
        <f>+'Categorias-9 feb-Depurado'!E4893</f>
        <v>811003134-4</v>
      </c>
      <c r="F4894" s="30" t="str">
        <f>+'Categorias-9 feb-Depurado'!F4893</f>
        <v>GLORIETA AEROPUERTO JOSE MARIA CORDOBA</v>
      </c>
      <c r="G4894" s="30" t="str">
        <f>+'Categorias-9 feb-Depurado'!G4893</f>
        <v>169</v>
      </c>
      <c r="H4894" s="30" t="str">
        <f>+'Categorias-9 feb-Depurado'!H4893</f>
        <v>FE17330</v>
      </c>
      <c r="I4894" s="107">
        <f>+'Categorias-9 feb-Depurado'!R4893</f>
        <v>330403</v>
      </c>
      <c r="J4894" s="108">
        <f t="shared" si="312"/>
        <v>330403</v>
      </c>
      <c r="K4894" s="107">
        <f t="shared" si="313"/>
        <v>112.65274886034169</v>
      </c>
      <c r="L4894" s="109">
        <f t="shared" si="314"/>
        <v>330515.65274886036</v>
      </c>
      <c r="M4894" s="110">
        <f t="shared" si="315"/>
        <v>2.5196996991621166E-07</v>
      </c>
      <c r="N4894" s="33" t="s">
        <v>4892</v>
      </c>
      <c r="O4894" s="33">
        <f>+'Categorias-9 feb-Depurado'!Y4893</f>
        <v>69.269054582429206</v>
      </c>
      <c r="P4894" s="111">
        <f>+'Categorias-9 feb-Depurado'!AC4893</f>
        <v>44875</v>
      </c>
      <c r="Q4894" s="111">
        <f>+'Categorias-9 feb-Depurado'!AE4893</f>
        <v>44965</v>
      </c>
      <c r="R4894" s="112" t="str">
        <f>+'Categorias-9 feb-Depurado'!AB4893</f>
        <v>Hotel</v>
      </c>
    </row>
    <row r="4895" spans="2:18" s="1" customFormat="1" ht="14.5" hidden="1">
      <c r="B4895" s="57" t="str">
        <f>+'Categorias-9 feb-Depurado'!B4894</f>
        <v>HOTEL SANTIAGO DE ARMA SA</v>
      </c>
      <c r="C4895" s="30" t="s">
        <v>4900</v>
      </c>
      <c r="D4895" s="31">
        <v>5</v>
      </c>
      <c r="E4895" s="30" t="str">
        <f>+'Categorias-9 feb-Depurado'!E4894</f>
        <v>811003134-4</v>
      </c>
      <c r="F4895" s="30" t="str">
        <f>+'Categorias-9 feb-Depurado'!F4894</f>
        <v>GLORIETA AEROPUERTO JOSE MARIA CORDOBA</v>
      </c>
      <c r="G4895" s="30" t="str">
        <f>+'Categorias-9 feb-Depurado'!G4894</f>
        <v>169</v>
      </c>
      <c r="H4895" s="30" t="str">
        <f>+'Categorias-9 feb-Depurado'!H4894</f>
        <v>FE17334</v>
      </c>
      <c r="I4895" s="107">
        <f>+'Categorias-9 feb-Depurado'!R4894</f>
        <v>135000</v>
      </c>
      <c r="J4895" s="108">
        <f t="shared" si="312"/>
        <v>135000</v>
      </c>
      <c r="K4895" s="107">
        <f t="shared" si="313"/>
        <v>46.029004264931395</v>
      </c>
      <c r="L4895" s="109">
        <f t="shared" si="314"/>
        <v>135046.02900426494</v>
      </c>
      <c r="M4895" s="110">
        <f t="shared" si="315"/>
        <v>1.0295289673122997E-07</v>
      </c>
      <c r="N4895" s="33" t="s">
        <v>4892</v>
      </c>
      <c r="O4895" s="33">
        <f>+'Categorias-9 feb-Depurado'!Y4894</f>
        <v>28.302776816881032</v>
      </c>
      <c r="P4895" s="111">
        <f>+'Categorias-9 feb-Depurado'!AC4894</f>
        <v>44875</v>
      </c>
      <c r="Q4895" s="111">
        <f>+'Categorias-9 feb-Depurado'!AE4894</f>
        <v>44965</v>
      </c>
      <c r="R4895" s="112" t="str">
        <f>+'Categorias-9 feb-Depurado'!AB4894</f>
        <v>Hotel</v>
      </c>
    </row>
    <row r="4896" spans="2:18" s="1" customFormat="1" ht="14.5" hidden="1">
      <c r="B4896" s="57" t="str">
        <f>+'Categorias-9 feb-Depurado'!B4895</f>
        <v>HOTEL SANTIAGO DE ARMA SA</v>
      </c>
      <c r="C4896" s="30" t="s">
        <v>4900</v>
      </c>
      <c r="D4896" s="31">
        <v>5</v>
      </c>
      <c r="E4896" s="30" t="str">
        <f>+'Categorias-9 feb-Depurado'!E4895</f>
        <v>811003134-4</v>
      </c>
      <c r="F4896" s="30" t="str">
        <f>+'Categorias-9 feb-Depurado'!F4895</f>
        <v>GLORIETA AEROPUERTO JOSE MARIA CORDOBA</v>
      </c>
      <c r="G4896" s="30" t="str">
        <f>+'Categorias-9 feb-Depurado'!G4895</f>
        <v>169</v>
      </c>
      <c r="H4896" s="30" t="str">
        <f>+'Categorias-9 feb-Depurado'!H4895</f>
        <v>FE17325</v>
      </c>
      <c r="I4896" s="107">
        <f>+'Categorias-9 feb-Depurado'!R4895</f>
        <v>459598</v>
      </c>
      <c r="J4896" s="108">
        <f t="shared" si="312"/>
        <v>459598</v>
      </c>
      <c r="K4896" s="107">
        <f t="shared" si="313"/>
        <v>156.70250594188104</v>
      </c>
      <c r="L4896" s="109">
        <f t="shared" si="314"/>
        <v>459754.70250594185</v>
      </c>
      <c r="M4896" s="110">
        <f t="shared" si="315"/>
        <v>3.5049589208799873E-07</v>
      </c>
      <c r="N4896" s="33" t="s">
        <v>4892</v>
      </c>
      <c r="O4896" s="33">
        <f>+'Categorias-9 feb-Depurado'!Y4895</f>
        <v>96.354811996184353</v>
      </c>
      <c r="P4896" s="111">
        <f>+'Categorias-9 feb-Depurado'!AC4895</f>
        <v>44875</v>
      </c>
      <c r="Q4896" s="111">
        <f>+'Categorias-9 feb-Depurado'!AE4895</f>
        <v>44965</v>
      </c>
      <c r="R4896" s="112" t="str">
        <f>+'Categorias-9 feb-Depurado'!AB4895</f>
        <v>Hotel</v>
      </c>
    </row>
    <row r="4897" spans="2:18" s="1" customFormat="1" ht="14.5" hidden="1">
      <c r="B4897" s="57" t="str">
        <f>+'Categorias-9 feb-Depurado'!B4896</f>
        <v>HOTEL SANTIAGO DE ARMA SA</v>
      </c>
      <c r="C4897" s="30" t="s">
        <v>4900</v>
      </c>
      <c r="D4897" s="31">
        <v>5</v>
      </c>
      <c r="E4897" s="30" t="str">
        <f>+'Categorias-9 feb-Depurado'!E4896</f>
        <v>811003134-4</v>
      </c>
      <c r="F4897" s="30" t="str">
        <f>+'Categorias-9 feb-Depurado'!F4896</f>
        <v>GLORIETA AEROPUERTO JOSE MARIA CORDOBA</v>
      </c>
      <c r="G4897" s="30" t="str">
        <f>+'Categorias-9 feb-Depurado'!G4896</f>
        <v>169</v>
      </c>
      <c r="H4897" s="30" t="str">
        <f>+'Categorias-9 feb-Depurado'!H4896</f>
        <v>FE17370</v>
      </c>
      <c r="I4897" s="107">
        <f>+'Categorias-9 feb-Depurado'!R4896</f>
        <v>627631</v>
      </c>
      <c r="J4897" s="108">
        <f t="shared" si="312"/>
        <v>627631</v>
      </c>
      <c r="K4897" s="107">
        <f t="shared" si="313"/>
        <v>0</v>
      </c>
      <c r="L4897" s="109">
        <f t="shared" si="314"/>
        <v>627631</v>
      </c>
      <c r="M4897" s="110">
        <f t="shared" si="315"/>
        <v>4.7847707929477818E-07</v>
      </c>
      <c r="N4897" s="33" t="s">
        <v>4892</v>
      </c>
      <c r="O4897" s="33">
        <f>+'Categorias-9 feb-Depurado'!Y4896</f>
        <v>131.58296382485821</v>
      </c>
      <c r="P4897" s="111">
        <f>+'Categorias-9 feb-Depurado'!AC4896</f>
        <v>44876</v>
      </c>
      <c r="Q4897" s="111">
        <f>+'Categorias-9 feb-Depurado'!AE4896</f>
        <v>44966</v>
      </c>
      <c r="R4897" s="112" t="str">
        <f>+'Categorias-9 feb-Depurado'!AB4896</f>
        <v>Hotel</v>
      </c>
    </row>
    <row r="4898" spans="2:18" s="1" customFormat="1" ht="14.5" hidden="1">
      <c r="B4898" s="57" t="str">
        <f>+'Categorias-9 feb-Depurado'!B4897</f>
        <v>HOTEL SANTIAGO DE ARMA SA</v>
      </c>
      <c r="C4898" s="30" t="s">
        <v>4900</v>
      </c>
      <c r="D4898" s="31">
        <v>5</v>
      </c>
      <c r="E4898" s="30" t="str">
        <f>+'Categorias-9 feb-Depurado'!E4897</f>
        <v>811003134-4</v>
      </c>
      <c r="F4898" s="30" t="str">
        <f>+'Categorias-9 feb-Depurado'!F4897</f>
        <v>GLORIETA AEROPUERTO JOSE MARIA CORDOBA</v>
      </c>
      <c r="G4898" s="30" t="str">
        <f>+'Categorias-9 feb-Depurado'!G4897</f>
        <v>169</v>
      </c>
      <c r="H4898" s="30" t="str">
        <f>+'Categorias-9 feb-Depurado'!H4897</f>
        <v>FE17400</v>
      </c>
      <c r="I4898" s="107">
        <f>+'Categorias-9 feb-Depurado'!R4897</f>
        <v>201208</v>
      </c>
      <c r="J4898" s="108">
        <f t="shared" si="312"/>
        <v>0</v>
      </c>
      <c r="K4898" s="107">
        <f t="shared" si="313"/>
        <v>0</v>
      </c>
      <c r="L4898" s="109">
        <f t="shared" si="314"/>
        <v>201208</v>
      </c>
      <c r="M4898" s="110">
        <f t="shared" si="315"/>
        <v>1.5339174797093154E-07</v>
      </c>
      <c r="N4898" s="33" t="s">
        <v>4892</v>
      </c>
      <c r="O4898" s="33">
        <f>+'Categorias-9 feb-Depurado'!Y4897</f>
        <v>42.183297168674066</v>
      </c>
      <c r="P4898" s="111">
        <f>+'Categorias-9 feb-Depurado'!AC4897</f>
        <v>44877</v>
      </c>
      <c r="Q4898" s="111">
        <f>+'Categorias-9 feb-Depurado'!AE4897</f>
        <v>44967</v>
      </c>
      <c r="R4898" s="112" t="str">
        <f>+'Categorias-9 feb-Depurado'!AB4897</f>
        <v>Hotel</v>
      </c>
    </row>
    <row r="4899" spans="2:18" s="1" customFormat="1" ht="14.5" hidden="1">
      <c r="B4899" s="57" t="str">
        <f>+'Categorias-9 feb-Depurado'!B4898</f>
        <v>HOTEL SANTIAGO DE ARMA SA</v>
      </c>
      <c r="C4899" s="30" t="s">
        <v>4900</v>
      </c>
      <c r="D4899" s="31">
        <v>5</v>
      </c>
      <c r="E4899" s="30" t="str">
        <f>+'Categorias-9 feb-Depurado'!E4898</f>
        <v>811003134-4</v>
      </c>
      <c r="F4899" s="30" t="str">
        <f>+'Categorias-9 feb-Depurado'!F4898</f>
        <v>GLORIETA AEROPUERTO JOSE MARIA CORDOBA</v>
      </c>
      <c r="G4899" s="30" t="str">
        <f>+'Categorias-9 feb-Depurado'!G4898</f>
        <v>169</v>
      </c>
      <c r="H4899" s="30" t="str">
        <f>+'Categorias-9 feb-Depurado'!H4898</f>
        <v>FE17379</v>
      </c>
      <c r="I4899" s="107">
        <f>+'Categorias-9 feb-Depurado'!R4898</f>
        <v>135000</v>
      </c>
      <c r="J4899" s="108">
        <f t="shared" si="312"/>
        <v>0</v>
      </c>
      <c r="K4899" s="107">
        <f t="shared" si="313"/>
        <v>0</v>
      </c>
      <c r="L4899" s="109">
        <f t="shared" si="314"/>
        <v>135000</v>
      </c>
      <c r="M4899" s="110">
        <f t="shared" si="315"/>
        <v>1.0291780633014472E-07</v>
      </c>
      <c r="N4899" s="33" t="s">
        <v>4892</v>
      </c>
      <c r="O4899" s="33">
        <f>+'Categorias-9 feb-Depurado'!Y4898</f>
        <v>28.302776816881032</v>
      </c>
      <c r="P4899" s="111">
        <f>+'Categorias-9 feb-Depurado'!AC4898</f>
        <v>44877</v>
      </c>
      <c r="Q4899" s="111">
        <f>+'Categorias-9 feb-Depurado'!AE4898</f>
        <v>44967</v>
      </c>
      <c r="R4899" s="112" t="str">
        <f>+'Categorias-9 feb-Depurado'!AB4898</f>
        <v>Hotel</v>
      </c>
    </row>
    <row r="4900" spans="2:18" s="1" customFormat="1" ht="14.5" hidden="1">
      <c r="B4900" s="57" t="str">
        <f>+'Categorias-9 feb-Depurado'!B4899</f>
        <v>HOTEL SANTIAGO DE ARMA SA</v>
      </c>
      <c r="C4900" s="30" t="s">
        <v>4900</v>
      </c>
      <c r="D4900" s="31">
        <v>5</v>
      </c>
      <c r="E4900" s="30" t="str">
        <f>+'Categorias-9 feb-Depurado'!E4899</f>
        <v>811003134-4</v>
      </c>
      <c r="F4900" s="30" t="str">
        <f>+'Categorias-9 feb-Depurado'!F4899</f>
        <v>GLORIETA AEROPUERTO JOSE MARIA CORDOBA</v>
      </c>
      <c r="G4900" s="30" t="str">
        <f>+'Categorias-9 feb-Depurado'!G4899</f>
        <v>169</v>
      </c>
      <c r="H4900" s="30" t="str">
        <f>+'Categorias-9 feb-Depurado'!H4899</f>
        <v>FE17399</v>
      </c>
      <c r="I4900" s="107">
        <f>+'Categorias-9 feb-Depurado'!R4899</f>
        <v>378413</v>
      </c>
      <c r="J4900" s="108">
        <f t="shared" si="312"/>
        <v>0</v>
      </c>
      <c r="K4900" s="107">
        <f t="shared" si="313"/>
        <v>0</v>
      </c>
      <c r="L4900" s="109">
        <f t="shared" si="314"/>
        <v>378413</v>
      </c>
      <c r="M4900" s="110">
        <f t="shared" si="315"/>
        <v>2.8848470997636337E-07</v>
      </c>
      <c r="N4900" s="33" t="s">
        <v>4892</v>
      </c>
      <c r="O4900" s="33">
        <f>+'Categorias-9 feb-Depurado'!Y4899</f>
        <v>79.334360619306679</v>
      </c>
      <c r="P4900" s="111">
        <f>+'Categorias-9 feb-Depurado'!AC4899</f>
        <v>44877</v>
      </c>
      <c r="Q4900" s="111">
        <f>+'Categorias-9 feb-Depurado'!AE4899</f>
        <v>44967</v>
      </c>
      <c r="R4900" s="112" t="str">
        <f>+'Categorias-9 feb-Depurado'!AB4899</f>
        <v>Hotel</v>
      </c>
    </row>
    <row r="4901" spans="2:18" s="1" customFormat="1" ht="14.5" hidden="1">
      <c r="B4901" s="57" t="str">
        <f>+'Categorias-9 feb-Depurado'!B4900</f>
        <v>HOTEL SANTIAGO DE ARMA SA</v>
      </c>
      <c r="C4901" s="30" t="s">
        <v>4900</v>
      </c>
      <c r="D4901" s="31">
        <v>5</v>
      </c>
      <c r="E4901" s="30" t="str">
        <f>+'Categorias-9 feb-Depurado'!E4900</f>
        <v>811003134-4</v>
      </c>
      <c r="F4901" s="30" t="str">
        <f>+'Categorias-9 feb-Depurado'!F4900</f>
        <v>GLORIETA AEROPUERTO JOSE MARIA CORDOBA</v>
      </c>
      <c r="G4901" s="30" t="str">
        <f>+'Categorias-9 feb-Depurado'!G4900</f>
        <v>169</v>
      </c>
      <c r="H4901" s="30" t="str">
        <f>+'Categorias-9 feb-Depurado'!H4900</f>
        <v>FE17419</v>
      </c>
      <c r="I4901" s="107">
        <f>+'Categorias-9 feb-Depurado'!R4900</f>
        <v>459598</v>
      </c>
      <c r="J4901" s="108">
        <f t="shared" si="312"/>
        <v>0</v>
      </c>
      <c r="K4901" s="107">
        <f t="shared" si="313"/>
        <v>0</v>
      </c>
      <c r="L4901" s="109">
        <f t="shared" si="314"/>
        <v>459598</v>
      </c>
      <c r="M4901" s="110">
        <f t="shared" si="315"/>
        <v>3.5037642928682855E-07</v>
      </c>
      <c r="N4901" s="33" t="s">
        <v>4892</v>
      </c>
      <c r="O4901" s="33">
        <f>+'Categorias-9 feb-Depurado'!Y4900</f>
        <v>96.354811996184353</v>
      </c>
      <c r="P4901" s="111">
        <f>+'Categorias-9 feb-Depurado'!AC4900</f>
        <v>44878</v>
      </c>
      <c r="Q4901" s="111">
        <f>+'Categorias-9 feb-Depurado'!AE4900</f>
        <v>44968</v>
      </c>
      <c r="R4901" s="112" t="str">
        <f>+'Categorias-9 feb-Depurado'!AB4900</f>
        <v>Hotel</v>
      </c>
    </row>
    <row r="4902" spans="2:18" s="1" customFormat="1" ht="14.5" hidden="1">
      <c r="B4902" s="57" t="str">
        <f>+'Categorias-9 feb-Depurado'!B4901</f>
        <v>HOTEL SANTIAGO DE ARMA SA</v>
      </c>
      <c r="C4902" s="30" t="s">
        <v>4900</v>
      </c>
      <c r="D4902" s="31">
        <v>5</v>
      </c>
      <c r="E4902" s="30" t="str">
        <f>+'Categorias-9 feb-Depurado'!E4901</f>
        <v>811003134-4</v>
      </c>
      <c r="F4902" s="30" t="str">
        <f>+'Categorias-9 feb-Depurado'!F4901</f>
        <v>GLORIETA AEROPUERTO JOSE MARIA CORDOBA</v>
      </c>
      <c r="G4902" s="30" t="str">
        <f>+'Categorias-9 feb-Depurado'!G4901</f>
        <v>169</v>
      </c>
      <c r="H4902" s="30" t="str">
        <f>+'Categorias-9 feb-Depurado'!H4901</f>
        <v>FE17473</v>
      </c>
      <c r="I4902" s="107">
        <f>+'Categorias-9 feb-Depurado'!R4901</f>
        <v>177205</v>
      </c>
      <c r="J4902" s="108">
        <f t="shared" si="312"/>
        <v>0</v>
      </c>
      <c r="K4902" s="107">
        <f t="shared" si="313"/>
        <v>0</v>
      </c>
      <c r="L4902" s="109">
        <f t="shared" si="314"/>
        <v>177205</v>
      </c>
      <c r="M4902" s="110">
        <f t="shared" si="315"/>
        <v>1.3509296200543181E-07</v>
      </c>
      <c r="N4902" s="33" t="s">
        <v>4892</v>
      </c>
      <c r="O4902" s="33">
        <f>+'Categorias-9 feb-Depurado'!Y4901</f>
        <v>37.15106345063262</v>
      </c>
      <c r="P4902" s="111">
        <f>+'Categorias-9 feb-Depurado'!AC4901</f>
        <v>44879</v>
      </c>
      <c r="Q4902" s="111">
        <f>+'Categorias-9 feb-Depurado'!AE4901</f>
        <v>44969</v>
      </c>
      <c r="R4902" s="112" t="str">
        <f>+'Categorias-9 feb-Depurado'!AB4901</f>
        <v>Hotel</v>
      </c>
    </row>
    <row r="4903" spans="2:18" s="1" customFormat="1" ht="14.5" hidden="1">
      <c r="B4903" s="57" t="str">
        <f>+'Categorias-9 feb-Depurado'!B4902</f>
        <v>HOTEL SANTIAGO DE ARMA SA</v>
      </c>
      <c r="C4903" s="30" t="s">
        <v>4900</v>
      </c>
      <c r="D4903" s="31">
        <v>5</v>
      </c>
      <c r="E4903" s="30" t="str">
        <f>+'Categorias-9 feb-Depurado'!E4902</f>
        <v>811003134-4</v>
      </c>
      <c r="F4903" s="30" t="str">
        <f>+'Categorias-9 feb-Depurado'!F4902</f>
        <v>GLORIETA AEROPUERTO JOSE MARIA CORDOBA</v>
      </c>
      <c r="G4903" s="30" t="str">
        <f>+'Categorias-9 feb-Depurado'!G4902</f>
        <v>169</v>
      </c>
      <c r="H4903" s="30" t="str">
        <f>+'Categorias-9 feb-Depurado'!H4902</f>
        <v>FE17528</v>
      </c>
      <c r="I4903" s="107">
        <f>+'Categorias-9 feb-Depurado'!R4902</f>
        <v>354408</v>
      </c>
      <c r="J4903" s="108">
        <f t="shared" si="312"/>
        <v>0</v>
      </c>
      <c r="K4903" s="107">
        <f t="shared" si="313"/>
        <v>0</v>
      </c>
      <c r="L4903" s="109">
        <f t="shared" si="314"/>
        <v>354408</v>
      </c>
      <c r="M4903" s="110">
        <f t="shared" si="315"/>
        <v>2.7018439930262171E-07</v>
      </c>
      <c r="N4903" s="33" t="s">
        <v>4892</v>
      </c>
      <c r="O4903" s="33">
        <f>+'Categorias-9 feb-Depurado'!Y4902</f>
        <v>74.301707600867942</v>
      </c>
      <c r="P4903" s="111">
        <f>+'Categorias-9 feb-Depurado'!AC4902</f>
        <v>44881</v>
      </c>
      <c r="Q4903" s="111">
        <f>+'Categorias-9 feb-Depurado'!AE4902</f>
        <v>44971</v>
      </c>
      <c r="R4903" s="112" t="str">
        <f>+'Categorias-9 feb-Depurado'!AB4902</f>
        <v>Hotel</v>
      </c>
    </row>
    <row r="4904" spans="2:18" s="1" customFormat="1" ht="14.5" hidden="1">
      <c r="B4904" s="57" t="str">
        <f>+'Categorias-9 feb-Depurado'!B4903</f>
        <v>HOTEL SANTIAGO DE ARMA SA</v>
      </c>
      <c r="C4904" s="30" t="s">
        <v>4900</v>
      </c>
      <c r="D4904" s="31">
        <v>5</v>
      </c>
      <c r="E4904" s="30" t="str">
        <f>+'Categorias-9 feb-Depurado'!E4903</f>
        <v>811003134-4</v>
      </c>
      <c r="F4904" s="30" t="str">
        <f>+'Categorias-9 feb-Depurado'!F4903</f>
        <v>GLORIETA AEROPUERTO JOSE MARIA CORDOBA</v>
      </c>
      <c r="G4904" s="30" t="str">
        <f>+'Categorias-9 feb-Depurado'!G4903</f>
        <v>169</v>
      </c>
      <c r="H4904" s="30" t="str">
        <f>+'Categorias-9 feb-Depurado'!H4903</f>
        <v>FE17512</v>
      </c>
      <c r="I4904" s="107">
        <f>+'Categorias-9 feb-Depurado'!R4903</f>
        <v>177205</v>
      </c>
      <c r="J4904" s="108">
        <f t="shared" si="312"/>
        <v>0</v>
      </c>
      <c r="K4904" s="107">
        <f t="shared" si="313"/>
        <v>0</v>
      </c>
      <c r="L4904" s="109">
        <f t="shared" si="314"/>
        <v>177205</v>
      </c>
      <c r="M4904" s="110">
        <f t="shared" si="315"/>
        <v>1.3509296200543181E-07</v>
      </c>
      <c r="N4904" s="33" t="s">
        <v>4892</v>
      </c>
      <c r="O4904" s="33">
        <f>+'Categorias-9 feb-Depurado'!Y4903</f>
        <v>37.15106345063262</v>
      </c>
      <c r="P4904" s="111">
        <f>+'Categorias-9 feb-Depurado'!AC4903</f>
        <v>44881</v>
      </c>
      <c r="Q4904" s="111">
        <f>+'Categorias-9 feb-Depurado'!AE4903</f>
        <v>44971</v>
      </c>
      <c r="R4904" s="112" t="str">
        <f>+'Categorias-9 feb-Depurado'!AB4903</f>
        <v>Hotel</v>
      </c>
    </row>
    <row r="4905" spans="2:18" s="1" customFormat="1" ht="14.5" hidden="1">
      <c r="B4905" s="57" t="str">
        <f>+'Categorias-9 feb-Depurado'!B4904</f>
        <v>HOTEL SANTIAGO DE ARMA SA</v>
      </c>
      <c r="C4905" s="30" t="s">
        <v>4900</v>
      </c>
      <c r="D4905" s="31">
        <v>5</v>
      </c>
      <c r="E4905" s="30" t="str">
        <f>+'Categorias-9 feb-Depurado'!E4904</f>
        <v>811003134-4</v>
      </c>
      <c r="F4905" s="30" t="str">
        <f>+'Categorias-9 feb-Depurado'!F4904</f>
        <v>GLORIETA AEROPUERTO JOSE MARIA CORDOBA</v>
      </c>
      <c r="G4905" s="30" t="str">
        <f>+'Categorias-9 feb-Depurado'!G4904</f>
        <v>169</v>
      </c>
      <c r="H4905" s="30" t="str">
        <f>+'Categorias-9 feb-Depurado'!H4904</f>
        <v>FE17515</v>
      </c>
      <c r="I4905" s="107">
        <f>+'Categorias-9 feb-Depurado'!R4904</f>
        <v>153200</v>
      </c>
      <c r="J4905" s="108">
        <f t="shared" si="312"/>
        <v>0</v>
      </c>
      <c r="K4905" s="107">
        <f t="shared" si="313"/>
        <v>0</v>
      </c>
      <c r="L4905" s="109">
        <f t="shared" si="314"/>
        <v>153200</v>
      </c>
      <c r="M4905" s="110">
        <f t="shared" si="315"/>
        <v>1.1679265133169016E-07</v>
      </c>
      <c r="N4905" s="33" t="s">
        <v>4892</v>
      </c>
      <c r="O4905" s="33">
        <f>+'Categorias-9 feb-Depurado'!Y4904</f>
        <v>32.118410432193883</v>
      </c>
      <c r="P4905" s="111">
        <f>+'Categorias-9 feb-Depurado'!AC4904</f>
        <v>44881</v>
      </c>
      <c r="Q4905" s="111">
        <f>+'Categorias-9 feb-Depurado'!AE4904</f>
        <v>44971</v>
      </c>
      <c r="R4905" s="112" t="str">
        <f>+'Categorias-9 feb-Depurado'!AB4904</f>
        <v>Hotel</v>
      </c>
    </row>
    <row r="4906" spans="2:18" s="1" customFormat="1" ht="14.5" hidden="1">
      <c r="B4906" s="57" t="str">
        <f>+'Categorias-9 feb-Depurado'!B4905</f>
        <v>HOTEL SANTIAGO DE ARMA SA</v>
      </c>
      <c r="C4906" s="30" t="s">
        <v>4900</v>
      </c>
      <c r="D4906" s="31">
        <v>5</v>
      </c>
      <c r="E4906" s="30" t="str">
        <f>+'Categorias-9 feb-Depurado'!E4905</f>
        <v>811003134-4</v>
      </c>
      <c r="F4906" s="30" t="str">
        <f>+'Categorias-9 feb-Depurado'!F4905</f>
        <v>GLORIETA AEROPUERTO JOSE MARIA CORDOBA</v>
      </c>
      <c r="G4906" s="30" t="str">
        <f>+'Categorias-9 feb-Depurado'!G4905</f>
        <v>169</v>
      </c>
      <c r="H4906" s="30" t="str">
        <f>+'Categorias-9 feb-Depurado'!H4905</f>
        <v>FE17526</v>
      </c>
      <c r="I4906" s="107">
        <f>+'Categorias-9 feb-Depurado'!R4905</f>
        <v>886021</v>
      </c>
      <c r="J4906" s="108">
        <f t="shared" si="312"/>
        <v>0</v>
      </c>
      <c r="K4906" s="107">
        <f t="shared" si="313"/>
        <v>0</v>
      </c>
      <c r="L4906" s="109">
        <f t="shared" si="314"/>
        <v>886021</v>
      </c>
      <c r="M4906" s="110">
        <f t="shared" si="315"/>
        <v>6.754617606106752E-07</v>
      </c>
      <c r="N4906" s="33" t="s">
        <v>4892</v>
      </c>
      <c r="O4906" s="33">
        <f>+'Categorias-9 feb-Depurado'!Y4905</f>
        <v>185.7544786523685</v>
      </c>
      <c r="P4906" s="111">
        <f>+'Categorias-9 feb-Depurado'!AC4905</f>
        <v>44881</v>
      </c>
      <c r="Q4906" s="111">
        <f>+'Categorias-9 feb-Depurado'!AE4905</f>
        <v>44971</v>
      </c>
      <c r="R4906" s="112" t="str">
        <f>+'Categorias-9 feb-Depurado'!AB4905</f>
        <v>Hotel</v>
      </c>
    </row>
    <row r="4907" spans="2:18" s="1" customFormat="1" ht="14.5" hidden="1">
      <c r="B4907" s="57" t="str">
        <f>+'Categorias-9 feb-Depurado'!B4906</f>
        <v>HOTEL SANTIAGO DE ARMA SA</v>
      </c>
      <c r="C4907" s="30" t="s">
        <v>4900</v>
      </c>
      <c r="D4907" s="31">
        <v>5</v>
      </c>
      <c r="E4907" s="30" t="str">
        <f>+'Categorias-9 feb-Depurado'!E4906</f>
        <v>811003134-4</v>
      </c>
      <c r="F4907" s="30" t="str">
        <f>+'Categorias-9 feb-Depurado'!F4906</f>
        <v>GLORIETA AEROPUERTO JOSE MARIA CORDOBA</v>
      </c>
      <c r="G4907" s="30" t="str">
        <f>+'Categorias-9 feb-Depurado'!G4906</f>
        <v>169</v>
      </c>
      <c r="H4907" s="30" t="str">
        <f>+'Categorias-9 feb-Depurado'!H4906</f>
        <v>FE17527</v>
      </c>
      <c r="I4907" s="107">
        <f>+'Categorias-9 feb-Depurado'!R4906</f>
        <v>435595</v>
      </c>
      <c r="J4907" s="108">
        <f t="shared" si="312"/>
        <v>0</v>
      </c>
      <c r="K4907" s="107">
        <f t="shared" si="313"/>
        <v>0</v>
      </c>
      <c r="L4907" s="109">
        <f t="shared" si="314"/>
        <v>435595</v>
      </c>
      <c r="M4907" s="110">
        <f t="shared" si="315"/>
        <v>3.320776433213288E-07</v>
      </c>
      <c r="N4907" s="33" t="s">
        <v>4892</v>
      </c>
      <c r="O4907" s="33">
        <f>+'Categorias-9 feb-Depurado'!Y4906</f>
        <v>91.322578278142913</v>
      </c>
      <c r="P4907" s="111">
        <f>+'Categorias-9 feb-Depurado'!AC4906</f>
        <v>44881</v>
      </c>
      <c r="Q4907" s="111">
        <f>+'Categorias-9 feb-Depurado'!AE4906</f>
        <v>44971</v>
      </c>
      <c r="R4907" s="112" t="str">
        <f>+'Categorias-9 feb-Depurado'!AB4906</f>
        <v>Hotel</v>
      </c>
    </row>
    <row r="4908" spans="2:18" s="1" customFormat="1" ht="14.5" hidden="1">
      <c r="B4908" s="57" t="str">
        <f>+'Categorias-9 feb-Depurado'!B4907</f>
        <v>HOTEL SANTIAGO DE ARMA SA</v>
      </c>
      <c r="C4908" s="30" t="s">
        <v>4900</v>
      </c>
      <c r="D4908" s="31">
        <v>5</v>
      </c>
      <c r="E4908" s="30" t="str">
        <f>+'Categorias-9 feb-Depurado'!E4907</f>
        <v>811003134-4</v>
      </c>
      <c r="F4908" s="30" t="str">
        <f>+'Categorias-9 feb-Depurado'!F4907</f>
        <v>GLORIETA AEROPUERTO JOSE MARIA CORDOBA</v>
      </c>
      <c r="G4908" s="30" t="str">
        <f>+'Categorias-9 feb-Depurado'!G4907</f>
        <v>169</v>
      </c>
      <c r="H4908" s="30" t="str">
        <f>+'Categorias-9 feb-Depurado'!H4907</f>
        <v>FE17532</v>
      </c>
      <c r="I4908" s="107">
        <f>+'Categorias-9 feb-Depurado'!R4907</f>
        <v>1565173</v>
      </c>
      <c r="J4908" s="108">
        <f t="shared" si="312"/>
        <v>0</v>
      </c>
      <c r="K4908" s="107">
        <f t="shared" si="313"/>
        <v>0</v>
      </c>
      <c r="L4908" s="109">
        <f t="shared" si="314"/>
        <v>1565173</v>
      </c>
      <c r="M4908" s="110">
        <f t="shared" si="315"/>
        <v>1.1932160865716415E-06</v>
      </c>
      <c r="N4908" s="33" t="s">
        <v>4892</v>
      </c>
      <c r="O4908" s="33">
        <f>+'Categorias-9 feb-Depurado'!Y4907</f>
        <v>328.13883036154175</v>
      </c>
      <c r="P4908" s="111">
        <f>+'Categorias-9 feb-Depurado'!AC4907</f>
        <v>44882</v>
      </c>
      <c r="Q4908" s="111">
        <f>+'Categorias-9 feb-Depurado'!AE4907</f>
        <v>44972</v>
      </c>
      <c r="R4908" s="112" t="str">
        <f>+'Categorias-9 feb-Depurado'!AB4907</f>
        <v>Hotel</v>
      </c>
    </row>
    <row r="4909" spans="2:18" s="1" customFormat="1" ht="14.5" hidden="1">
      <c r="B4909" s="57" t="str">
        <f>+'Categorias-9 feb-Depurado'!B4908</f>
        <v>HOTEL SANTIAGO DE ARMA SA</v>
      </c>
      <c r="C4909" s="30" t="s">
        <v>4900</v>
      </c>
      <c r="D4909" s="31">
        <v>5</v>
      </c>
      <c r="E4909" s="30" t="str">
        <f>+'Categorias-9 feb-Depurado'!E4908</f>
        <v>811003134-4</v>
      </c>
      <c r="F4909" s="30" t="str">
        <f>+'Categorias-9 feb-Depurado'!F4908</f>
        <v>GLORIETA AEROPUERTO JOSE MARIA CORDOBA</v>
      </c>
      <c r="G4909" s="30" t="str">
        <f>+'Categorias-9 feb-Depurado'!G4908</f>
        <v>169</v>
      </c>
      <c r="H4909" s="30" t="str">
        <f>+'Categorias-9 feb-Depurado'!H4908</f>
        <v>FE17565</v>
      </c>
      <c r="I4909" s="107">
        <f>+'Categorias-9 feb-Depurado'!R4908</f>
        <v>177205</v>
      </c>
      <c r="J4909" s="108">
        <f t="shared" si="312"/>
        <v>0</v>
      </c>
      <c r="K4909" s="107">
        <f t="shared" si="313"/>
        <v>0</v>
      </c>
      <c r="L4909" s="109">
        <f t="shared" si="314"/>
        <v>177205</v>
      </c>
      <c r="M4909" s="110">
        <f t="shared" si="315"/>
        <v>1.3509296200543181E-07</v>
      </c>
      <c r="N4909" s="33" t="s">
        <v>4892</v>
      </c>
      <c r="O4909" s="33">
        <f>+'Categorias-9 feb-Depurado'!Y4908</f>
        <v>37.15106345063262</v>
      </c>
      <c r="P4909" s="111">
        <f>+'Categorias-9 feb-Depurado'!AC4908</f>
        <v>44882</v>
      </c>
      <c r="Q4909" s="111">
        <f>+'Categorias-9 feb-Depurado'!AE4908</f>
        <v>44972</v>
      </c>
      <c r="R4909" s="112" t="str">
        <f>+'Categorias-9 feb-Depurado'!AB4908</f>
        <v>Hotel</v>
      </c>
    </row>
    <row r="4910" spans="2:18" s="1" customFormat="1" ht="14.5" hidden="1">
      <c r="B4910" s="57" t="str">
        <f>+'Categorias-9 feb-Depurado'!B4909</f>
        <v>HOTEL SANTIAGO DE ARMA SA</v>
      </c>
      <c r="C4910" s="30" t="s">
        <v>4900</v>
      </c>
      <c r="D4910" s="31">
        <v>5</v>
      </c>
      <c r="E4910" s="30" t="str">
        <f>+'Categorias-9 feb-Depurado'!E4909</f>
        <v>811003134-4</v>
      </c>
      <c r="F4910" s="30" t="str">
        <f>+'Categorias-9 feb-Depurado'!F4909</f>
        <v>GLORIETA AEROPUERTO JOSE MARIA CORDOBA</v>
      </c>
      <c r="G4910" s="30" t="str">
        <f>+'Categorias-9 feb-Depurado'!G4909</f>
        <v>169</v>
      </c>
      <c r="H4910" s="30" t="str">
        <f>+'Categorias-9 feb-Depurado'!H4909</f>
        <v>FE17595</v>
      </c>
      <c r="I4910" s="107">
        <f>+'Categorias-9 feb-Depurado'!R4909</f>
        <v>354408</v>
      </c>
      <c r="J4910" s="108">
        <f t="shared" si="312"/>
        <v>0</v>
      </c>
      <c r="K4910" s="107">
        <f t="shared" si="313"/>
        <v>0</v>
      </c>
      <c r="L4910" s="109">
        <f t="shared" si="314"/>
        <v>354408</v>
      </c>
      <c r="M4910" s="110">
        <f t="shared" si="315"/>
        <v>2.7018439930262171E-07</v>
      </c>
      <c r="N4910" s="33" t="s">
        <v>4892</v>
      </c>
      <c r="O4910" s="33">
        <f>+'Categorias-9 feb-Depurado'!Y4909</f>
        <v>74.301707600867942</v>
      </c>
      <c r="P4910" s="111">
        <f>+'Categorias-9 feb-Depurado'!AC4909</f>
        <v>44883</v>
      </c>
      <c r="Q4910" s="111">
        <f>+'Categorias-9 feb-Depurado'!AE4909</f>
        <v>44973</v>
      </c>
      <c r="R4910" s="112" t="str">
        <f>+'Categorias-9 feb-Depurado'!AB4909</f>
        <v>Hotel</v>
      </c>
    </row>
    <row r="4911" spans="2:18" s="1" customFormat="1" ht="14.5" hidden="1">
      <c r="B4911" s="57" t="str">
        <f>+'Categorias-9 feb-Depurado'!B4910</f>
        <v>HOTEL SANTIAGO DE ARMA SA</v>
      </c>
      <c r="C4911" s="30" t="s">
        <v>4900</v>
      </c>
      <c r="D4911" s="31">
        <v>5</v>
      </c>
      <c r="E4911" s="30" t="str">
        <f>+'Categorias-9 feb-Depurado'!E4910</f>
        <v>811003134-4</v>
      </c>
      <c r="F4911" s="30" t="str">
        <f>+'Categorias-9 feb-Depurado'!F4910</f>
        <v>GLORIETA AEROPUERTO JOSE MARIA CORDOBA</v>
      </c>
      <c r="G4911" s="30" t="str">
        <f>+'Categorias-9 feb-Depurado'!G4910</f>
        <v>169</v>
      </c>
      <c r="H4911" s="30" t="str">
        <f>+'Categorias-9 feb-Depurado'!H4910</f>
        <v>FE17644</v>
      </c>
      <c r="I4911" s="107">
        <f>+'Categorias-9 feb-Depurado'!R4910</f>
        <v>507608</v>
      </c>
      <c r="J4911" s="108">
        <f t="shared" si="312"/>
        <v>0</v>
      </c>
      <c r="K4911" s="107">
        <f t="shared" si="313"/>
        <v>0</v>
      </c>
      <c r="L4911" s="109">
        <f t="shared" si="314"/>
        <v>507608</v>
      </c>
      <c r="M4911" s="110">
        <f t="shared" si="315"/>
        <v>3.8697705063431188E-07</v>
      </c>
      <c r="N4911" s="33" t="s">
        <v>4892</v>
      </c>
      <c r="O4911" s="33">
        <f>+'Categorias-9 feb-Depurado'!Y4910</f>
        <v>106.42011803306183</v>
      </c>
      <c r="P4911" s="111">
        <f>+'Categorias-9 feb-Depurado'!AC4910</f>
        <v>44885</v>
      </c>
      <c r="Q4911" s="111">
        <f>+'Categorias-9 feb-Depurado'!AE4910</f>
        <v>44975</v>
      </c>
      <c r="R4911" s="112" t="str">
        <f>+'Categorias-9 feb-Depurado'!AB4910</f>
        <v>Hotel</v>
      </c>
    </row>
    <row r="4912" spans="2:18" s="1" customFormat="1" ht="14.5" hidden="1">
      <c r="B4912" s="57" t="str">
        <f>+'Categorias-9 feb-Depurado'!B4911</f>
        <v>HOTEL SANTIAGO DE ARMA SA</v>
      </c>
      <c r="C4912" s="30" t="s">
        <v>4900</v>
      </c>
      <c r="D4912" s="31">
        <v>5</v>
      </c>
      <c r="E4912" s="30" t="str">
        <f>+'Categorias-9 feb-Depurado'!E4911</f>
        <v>811003134-4</v>
      </c>
      <c r="F4912" s="30" t="str">
        <f>+'Categorias-9 feb-Depurado'!F4911</f>
        <v>GLORIETA AEROPUERTO JOSE MARIA CORDOBA</v>
      </c>
      <c r="G4912" s="30" t="str">
        <f>+'Categorias-9 feb-Depurado'!G4911</f>
        <v>169</v>
      </c>
      <c r="H4912" s="30" t="str">
        <f>+'Categorias-9 feb-Depurado'!H4911</f>
        <v>FE17638</v>
      </c>
      <c r="I4912" s="107">
        <f>+'Categorias-9 feb-Depurado'!R4911</f>
        <v>201208</v>
      </c>
      <c r="J4912" s="108">
        <f t="shared" si="312"/>
        <v>0</v>
      </c>
      <c r="K4912" s="107">
        <f t="shared" si="313"/>
        <v>0</v>
      </c>
      <c r="L4912" s="109">
        <f t="shared" si="314"/>
        <v>201208</v>
      </c>
      <c r="M4912" s="110">
        <f t="shared" si="315"/>
        <v>1.5339174797093154E-07</v>
      </c>
      <c r="N4912" s="33" t="s">
        <v>4892</v>
      </c>
      <c r="O4912" s="33">
        <f>+'Categorias-9 feb-Depurado'!Y4911</f>
        <v>42.183297168674066</v>
      </c>
      <c r="P4912" s="111">
        <f>+'Categorias-9 feb-Depurado'!AC4911</f>
        <v>44885</v>
      </c>
      <c r="Q4912" s="111">
        <f>+'Categorias-9 feb-Depurado'!AE4911</f>
        <v>44975</v>
      </c>
      <c r="R4912" s="112" t="str">
        <f>+'Categorias-9 feb-Depurado'!AB4911</f>
        <v>Hotel</v>
      </c>
    </row>
    <row r="4913" spans="2:18" s="1" customFormat="1" ht="14.5" hidden="1">
      <c r="B4913" s="57" t="str">
        <f>+'Categorias-9 feb-Depurado'!B4912</f>
        <v>HOTEL SANTIAGO DE ARMA SA</v>
      </c>
      <c r="C4913" s="30" t="s">
        <v>4900</v>
      </c>
      <c r="D4913" s="31">
        <v>5</v>
      </c>
      <c r="E4913" s="30" t="str">
        <f>+'Categorias-9 feb-Depurado'!E4912</f>
        <v>811003134-4</v>
      </c>
      <c r="F4913" s="30" t="str">
        <f>+'Categorias-9 feb-Depurado'!F4912</f>
        <v>GLORIETA AEROPUERTO JOSE MARIA CORDOBA</v>
      </c>
      <c r="G4913" s="30" t="str">
        <f>+'Categorias-9 feb-Depurado'!G4912</f>
        <v>169</v>
      </c>
      <c r="H4913" s="30" t="str">
        <f>+'Categorias-9 feb-Depurado'!H4912</f>
        <v>FE17641</v>
      </c>
      <c r="I4913" s="107">
        <f>+'Categorias-9 feb-Depurado'!R4912</f>
        <v>135000</v>
      </c>
      <c r="J4913" s="108">
        <f t="shared" si="312"/>
        <v>0</v>
      </c>
      <c r="K4913" s="107">
        <f t="shared" si="313"/>
        <v>0</v>
      </c>
      <c r="L4913" s="109">
        <f t="shared" si="314"/>
        <v>135000</v>
      </c>
      <c r="M4913" s="110">
        <f t="shared" si="315"/>
        <v>1.0291780633014472E-07</v>
      </c>
      <c r="N4913" s="33" t="s">
        <v>4892</v>
      </c>
      <c r="O4913" s="33">
        <f>+'Categorias-9 feb-Depurado'!Y4912</f>
        <v>28.302776816881032</v>
      </c>
      <c r="P4913" s="111">
        <f>+'Categorias-9 feb-Depurado'!AC4912</f>
        <v>44885</v>
      </c>
      <c r="Q4913" s="111">
        <f>+'Categorias-9 feb-Depurado'!AE4912</f>
        <v>44975</v>
      </c>
      <c r="R4913" s="112" t="str">
        <f>+'Categorias-9 feb-Depurado'!AB4912</f>
        <v>Hotel</v>
      </c>
    </row>
    <row r="4914" spans="2:18" s="1" customFormat="1" ht="14.5" hidden="1">
      <c r="B4914" s="57" t="str">
        <f>+'Categorias-9 feb-Depurado'!B4913</f>
        <v>HOTEL SANTIAGO DE ARMA SA</v>
      </c>
      <c r="C4914" s="30" t="s">
        <v>4900</v>
      </c>
      <c r="D4914" s="31">
        <v>5</v>
      </c>
      <c r="E4914" s="30" t="str">
        <f>+'Categorias-9 feb-Depurado'!E4913</f>
        <v>811003134-4</v>
      </c>
      <c r="F4914" s="30" t="str">
        <f>+'Categorias-9 feb-Depurado'!F4913</f>
        <v>GLORIETA AEROPUERTO JOSE MARIA CORDOBA</v>
      </c>
      <c r="G4914" s="30" t="str">
        <f>+'Categorias-9 feb-Depurado'!G4913</f>
        <v>169</v>
      </c>
      <c r="H4914" s="30" t="str">
        <f>+'Categorias-9 feb-Depurado'!H4913</f>
        <v>FE17712</v>
      </c>
      <c r="I4914" s="107">
        <f>+'Categorias-9 feb-Depurado'!R4913</f>
        <v>1063226</v>
      </c>
      <c r="J4914" s="108">
        <f t="shared" si="312"/>
        <v>0</v>
      </c>
      <c r="K4914" s="107">
        <f t="shared" si="313"/>
        <v>0</v>
      </c>
      <c r="L4914" s="109">
        <f t="shared" si="314"/>
        <v>1063226</v>
      </c>
      <c r="M4914" s="110">
        <f t="shared" si="315"/>
        <v>8.1055472261610709E-07</v>
      </c>
      <c r="N4914" s="33" t="s">
        <v>4892</v>
      </c>
      <c r="O4914" s="33">
        <f>+'Categorias-9 feb-Depurado'!Y4913</f>
        <v>222.90554210300112</v>
      </c>
      <c r="P4914" s="111">
        <f>+'Categorias-9 feb-Depurado'!AC4913</f>
        <v>44887</v>
      </c>
      <c r="Q4914" s="111">
        <f>+'Categorias-9 feb-Depurado'!AE4913</f>
        <v>44977</v>
      </c>
      <c r="R4914" s="112" t="str">
        <f>+'Categorias-9 feb-Depurado'!AB4913</f>
        <v>Hotel</v>
      </c>
    </row>
    <row r="4915" spans="2:18" s="1" customFormat="1" ht="14.5" hidden="1">
      <c r="B4915" s="57" t="str">
        <f>+'Categorias-9 feb-Depurado'!B4914</f>
        <v>HOTEL SANTIAGO DE ARMA SA</v>
      </c>
      <c r="C4915" s="30" t="s">
        <v>4900</v>
      </c>
      <c r="D4915" s="31">
        <v>5</v>
      </c>
      <c r="E4915" s="30" t="str">
        <f>+'Categorias-9 feb-Depurado'!E4914</f>
        <v>811003134-4</v>
      </c>
      <c r="F4915" s="30" t="str">
        <f>+'Categorias-9 feb-Depurado'!F4914</f>
        <v>GLORIETA AEROPUERTO JOSE MARIA CORDOBA</v>
      </c>
      <c r="G4915" s="30" t="str">
        <f>+'Categorias-9 feb-Depurado'!G4914</f>
        <v>169</v>
      </c>
      <c r="H4915" s="30" t="str">
        <f>+'Categorias-9 feb-Depurado'!H4914</f>
        <v>FE17714</v>
      </c>
      <c r="I4915" s="107">
        <f>+'Categorias-9 feb-Depurado'!R4914</f>
        <v>177205</v>
      </c>
      <c r="J4915" s="108">
        <f t="shared" si="312"/>
        <v>0</v>
      </c>
      <c r="K4915" s="107">
        <f t="shared" si="313"/>
        <v>0</v>
      </c>
      <c r="L4915" s="109">
        <f t="shared" si="314"/>
        <v>177205</v>
      </c>
      <c r="M4915" s="110">
        <f t="shared" si="315"/>
        <v>1.3509296200543181E-07</v>
      </c>
      <c r="N4915" s="33" t="s">
        <v>4892</v>
      </c>
      <c r="O4915" s="33">
        <f>+'Categorias-9 feb-Depurado'!Y4914</f>
        <v>37.15106345063262</v>
      </c>
      <c r="P4915" s="111">
        <f>+'Categorias-9 feb-Depurado'!AC4914</f>
        <v>44887</v>
      </c>
      <c r="Q4915" s="111">
        <f>+'Categorias-9 feb-Depurado'!AE4914</f>
        <v>44977</v>
      </c>
      <c r="R4915" s="112" t="str">
        <f>+'Categorias-9 feb-Depurado'!AB4914</f>
        <v>Hotel</v>
      </c>
    </row>
    <row r="4916" spans="2:18" s="1" customFormat="1" ht="14.5" hidden="1">
      <c r="B4916" s="57" t="str">
        <f>+'Categorias-9 feb-Depurado'!B4915</f>
        <v>HOTEL SANTIAGO DE ARMA SA</v>
      </c>
      <c r="C4916" s="30" t="s">
        <v>4900</v>
      </c>
      <c r="D4916" s="31">
        <v>5</v>
      </c>
      <c r="E4916" s="30" t="str">
        <f>+'Categorias-9 feb-Depurado'!E4915</f>
        <v>811003134-4</v>
      </c>
      <c r="F4916" s="30" t="str">
        <f>+'Categorias-9 feb-Depurado'!F4915</f>
        <v>GLORIETA AEROPUERTO JOSE MARIA CORDOBA</v>
      </c>
      <c r="G4916" s="30" t="str">
        <f>+'Categorias-9 feb-Depurado'!G4915</f>
        <v>169</v>
      </c>
      <c r="H4916" s="30" t="str">
        <f>+'Categorias-9 feb-Depurado'!H4915</f>
        <v>FE17746</v>
      </c>
      <c r="I4916" s="107">
        <f>+'Categorias-9 feb-Depurado'!R4915</f>
        <v>919198</v>
      </c>
      <c r="J4916" s="108">
        <f t="shared" si="312"/>
        <v>0</v>
      </c>
      <c r="K4916" s="107">
        <f t="shared" si="313"/>
        <v>0</v>
      </c>
      <c r="L4916" s="109">
        <f t="shared" si="314"/>
        <v>919198</v>
      </c>
      <c r="M4916" s="110">
        <f t="shared" si="315"/>
        <v>7.0075438328189896E-07</v>
      </c>
      <c r="N4916" s="33" t="s">
        <v>4892</v>
      </c>
      <c r="O4916" s="33">
        <f>+'Categorias-9 feb-Depurado'!Y4915</f>
        <v>192.71004329276602</v>
      </c>
      <c r="P4916" s="111">
        <f>+'Categorias-9 feb-Depurado'!AC4915</f>
        <v>44889</v>
      </c>
      <c r="Q4916" s="111">
        <f>+'Categorias-9 feb-Depurado'!AE4915</f>
        <v>44979</v>
      </c>
      <c r="R4916" s="112" t="str">
        <f>+'Categorias-9 feb-Depurado'!AB4915</f>
        <v>Hotel</v>
      </c>
    </row>
    <row r="4917" spans="2:18" s="1" customFormat="1" ht="14.5" hidden="1">
      <c r="B4917" s="57" t="str">
        <f>+'Categorias-9 feb-Depurado'!B4916</f>
        <v>HOTEL SANTIAGO DE ARMA SA</v>
      </c>
      <c r="C4917" s="30" t="s">
        <v>4900</v>
      </c>
      <c r="D4917" s="31">
        <v>5</v>
      </c>
      <c r="E4917" s="30" t="str">
        <f>+'Categorias-9 feb-Depurado'!E4916</f>
        <v>811003134-4</v>
      </c>
      <c r="F4917" s="30" t="str">
        <f>+'Categorias-9 feb-Depurado'!F4916</f>
        <v>GLORIETA AEROPUERTO JOSE MARIA CORDOBA</v>
      </c>
      <c r="G4917" s="30" t="str">
        <f>+'Categorias-9 feb-Depurado'!G4916</f>
        <v>169</v>
      </c>
      <c r="H4917" s="30" t="str">
        <f>+'Categorias-9 feb-Depurado'!H4916</f>
        <v>FE17744</v>
      </c>
      <c r="I4917" s="107">
        <f>+'Categorias-9 feb-Depurado'!R4916</f>
        <v>708818</v>
      </c>
      <c r="J4917" s="108">
        <f t="shared" si="312"/>
        <v>0</v>
      </c>
      <c r="K4917" s="107">
        <f t="shared" si="313"/>
        <v>0</v>
      </c>
      <c r="L4917" s="109">
        <f t="shared" si="314"/>
        <v>708818</v>
      </c>
      <c r="M4917" s="110">
        <f t="shared" si="315"/>
        <v>5.4037032331348538E-07</v>
      </c>
      <c r="N4917" s="33" t="s">
        <v>4892</v>
      </c>
      <c r="O4917" s="33">
        <f>+'Categorias-9 feb-Depurado'!Y4916</f>
        <v>148.60383450213317</v>
      </c>
      <c r="P4917" s="111">
        <f>+'Categorias-9 feb-Depurado'!AC4916</f>
        <v>44889</v>
      </c>
      <c r="Q4917" s="111">
        <f>+'Categorias-9 feb-Depurado'!AE4916</f>
        <v>44979</v>
      </c>
      <c r="R4917" s="112" t="str">
        <f>+'Categorias-9 feb-Depurado'!AB4916</f>
        <v>Hotel</v>
      </c>
    </row>
    <row r="4918" spans="2:18" s="1" customFormat="1" ht="14.5" hidden="1">
      <c r="B4918" s="57" t="str">
        <f>+'Categorias-9 feb-Depurado'!B4917</f>
        <v>HOTEL SANTIAGO DE ARMA SA</v>
      </c>
      <c r="C4918" s="30" t="s">
        <v>4900</v>
      </c>
      <c r="D4918" s="31">
        <v>5</v>
      </c>
      <c r="E4918" s="30" t="str">
        <f>+'Categorias-9 feb-Depurado'!E4917</f>
        <v>811003134-4</v>
      </c>
      <c r="F4918" s="30" t="str">
        <f>+'Categorias-9 feb-Depurado'!F4917</f>
        <v>GLORIETA AEROPUERTO JOSE MARIA CORDOBA</v>
      </c>
      <c r="G4918" s="30" t="str">
        <f>+'Categorias-9 feb-Depurado'!G4917</f>
        <v>169</v>
      </c>
      <c r="H4918" s="30" t="str">
        <f>+'Categorias-9 feb-Depurado'!H4917</f>
        <v>FE17931</v>
      </c>
      <c r="I4918" s="107">
        <f>+'Categorias-9 feb-Depurado'!R4917</f>
        <v>201208</v>
      </c>
      <c r="J4918" s="108">
        <f t="shared" si="312"/>
        <v>0</v>
      </c>
      <c r="K4918" s="107">
        <f t="shared" si="313"/>
        <v>0</v>
      </c>
      <c r="L4918" s="109">
        <f t="shared" si="314"/>
        <v>201208</v>
      </c>
      <c r="M4918" s="110">
        <f t="shared" si="315"/>
        <v>1.5339174797093154E-07</v>
      </c>
      <c r="N4918" s="33" t="s">
        <v>4892</v>
      </c>
      <c r="O4918" s="33">
        <f>+'Categorias-9 feb-Depurado'!Y4917</f>
        <v>42.183297168674066</v>
      </c>
      <c r="P4918" s="111">
        <f>+'Categorias-9 feb-Depurado'!AC4917</f>
        <v>44896</v>
      </c>
      <c r="Q4918" s="111">
        <f>+'Categorias-9 feb-Depurado'!AE4917</f>
        <v>44986</v>
      </c>
      <c r="R4918" s="112" t="str">
        <f>+'Categorias-9 feb-Depurado'!AB4917</f>
        <v>Hotel</v>
      </c>
    </row>
    <row r="4919" spans="2:18" s="1" customFormat="1" ht="14.5" hidden="1">
      <c r="B4919" s="57" t="str">
        <f>+'Categorias-9 feb-Depurado'!B4918</f>
        <v>HOTEL SANTIAGO DE ARMA SA</v>
      </c>
      <c r="C4919" s="30" t="s">
        <v>4900</v>
      </c>
      <c r="D4919" s="31">
        <v>5</v>
      </c>
      <c r="E4919" s="30" t="str">
        <f>+'Categorias-9 feb-Depurado'!E4918</f>
        <v>811003134-4</v>
      </c>
      <c r="F4919" s="30" t="str">
        <f>+'Categorias-9 feb-Depurado'!F4918</f>
        <v>GLORIETA AEROPUERTO JOSE MARIA CORDOBA</v>
      </c>
      <c r="G4919" s="30" t="str">
        <f>+'Categorias-9 feb-Depurado'!G4918</f>
        <v>169</v>
      </c>
      <c r="H4919" s="30" t="str">
        <f>+'Categorias-9 feb-Depurado'!H4918</f>
        <v>FE18001</v>
      </c>
      <c r="I4919" s="107">
        <f>+'Categorias-9 feb-Depurado'!R4918</f>
        <v>306400</v>
      </c>
      <c r="J4919" s="108">
        <f t="shared" si="312"/>
        <v>0</v>
      </c>
      <c r="K4919" s="107">
        <f t="shared" si="313"/>
        <v>0</v>
      </c>
      <c r="L4919" s="109">
        <f t="shared" si="314"/>
        <v>306400</v>
      </c>
      <c r="M4919" s="110">
        <f t="shared" si="315"/>
        <v>2.3358530266338032E-07</v>
      </c>
      <c r="N4919" s="33" t="s">
        <v>4892</v>
      </c>
      <c r="O4919" s="33">
        <f>+'Categorias-9 feb-Depurado'!Y4918</f>
        <v>64.236820864387767</v>
      </c>
      <c r="P4919" s="111">
        <f>+'Categorias-9 feb-Depurado'!AC4918</f>
        <v>44896</v>
      </c>
      <c r="Q4919" s="111">
        <f>+'Categorias-9 feb-Depurado'!AE4918</f>
        <v>44986</v>
      </c>
      <c r="R4919" s="112" t="str">
        <f>+'Categorias-9 feb-Depurado'!AB4918</f>
        <v>Hotel</v>
      </c>
    </row>
    <row r="4920" spans="2:18" s="1" customFormat="1" ht="14.5" hidden="1">
      <c r="B4920" s="57" t="str">
        <f>+'Categorias-9 feb-Depurado'!B4919</f>
        <v>HOTEL SANTIAGO DE ARMA SA</v>
      </c>
      <c r="C4920" s="30" t="s">
        <v>4900</v>
      </c>
      <c r="D4920" s="31">
        <v>5</v>
      </c>
      <c r="E4920" s="30" t="str">
        <f>+'Categorias-9 feb-Depurado'!E4919</f>
        <v>811003134-4</v>
      </c>
      <c r="F4920" s="30" t="str">
        <f>+'Categorias-9 feb-Depurado'!F4919</f>
        <v>GLORIETA AEROPUERTO JOSE MARIA CORDOBA</v>
      </c>
      <c r="G4920" s="30" t="str">
        <f>+'Categorias-9 feb-Depurado'!G4919</f>
        <v>169</v>
      </c>
      <c r="H4920" s="30" t="str">
        <f>+'Categorias-9 feb-Depurado'!H4919</f>
        <v>FE17964</v>
      </c>
      <c r="I4920" s="107">
        <f>+'Categorias-9 feb-Depurado'!R4919</f>
        <v>967208</v>
      </c>
      <c r="J4920" s="108">
        <f t="shared" si="312"/>
        <v>0</v>
      </c>
      <c r="K4920" s="107">
        <f t="shared" si="313"/>
        <v>0</v>
      </c>
      <c r="L4920" s="109">
        <f t="shared" si="314"/>
        <v>967208</v>
      </c>
      <c r="M4920" s="110">
        <f t="shared" si="315"/>
        <v>7.3735500462938229E-07</v>
      </c>
      <c r="N4920" s="33" t="s">
        <v>4892</v>
      </c>
      <c r="O4920" s="33">
        <f>+'Categorias-9 feb-Depurado'!Y4919</f>
        <v>202.77534932964346</v>
      </c>
      <c r="P4920" s="111">
        <f>+'Categorias-9 feb-Depurado'!AC4919</f>
        <v>44896</v>
      </c>
      <c r="Q4920" s="111">
        <f>+'Categorias-9 feb-Depurado'!AE4919</f>
        <v>44986</v>
      </c>
      <c r="R4920" s="112" t="str">
        <f>+'Categorias-9 feb-Depurado'!AB4919</f>
        <v>Hotel</v>
      </c>
    </row>
    <row r="4921" spans="2:18" s="1" customFormat="1" ht="14.5" hidden="1">
      <c r="B4921" s="57" t="str">
        <f>+'Categorias-9 feb-Depurado'!B4920</f>
        <v>HOTEL SANTIAGO DE ARMA SA</v>
      </c>
      <c r="C4921" s="30" t="s">
        <v>4900</v>
      </c>
      <c r="D4921" s="31">
        <v>5</v>
      </c>
      <c r="E4921" s="30" t="str">
        <f>+'Categorias-9 feb-Depurado'!E4920</f>
        <v>811003134-4</v>
      </c>
      <c r="F4921" s="30" t="str">
        <f>+'Categorias-9 feb-Depurado'!F4920</f>
        <v>GLORIETA AEROPUERTO JOSE MARIA CORDOBA</v>
      </c>
      <c r="G4921" s="30" t="str">
        <f>+'Categorias-9 feb-Depurado'!G4920</f>
        <v>169</v>
      </c>
      <c r="H4921" s="30" t="str">
        <f>+'Categorias-9 feb-Depurado'!H4920</f>
        <v>FE17977</v>
      </c>
      <c r="I4921" s="107">
        <f>+'Categorias-9 feb-Depurado'!R4920</f>
        <v>177205</v>
      </c>
      <c r="J4921" s="108">
        <f t="shared" si="312"/>
        <v>0</v>
      </c>
      <c r="K4921" s="107">
        <f t="shared" si="313"/>
        <v>0</v>
      </c>
      <c r="L4921" s="109">
        <f t="shared" si="314"/>
        <v>177205</v>
      </c>
      <c r="M4921" s="110">
        <f t="shared" si="315"/>
        <v>1.3509296200543181E-07</v>
      </c>
      <c r="N4921" s="33" t="s">
        <v>4892</v>
      </c>
      <c r="O4921" s="33">
        <f>+'Categorias-9 feb-Depurado'!Y4920</f>
        <v>37.15106345063262</v>
      </c>
      <c r="P4921" s="111">
        <f>+'Categorias-9 feb-Depurado'!AC4920</f>
        <v>44896</v>
      </c>
      <c r="Q4921" s="111">
        <f>+'Categorias-9 feb-Depurado'!AE4920</f>
        <v>44986</v>
      </c>
      <c r="R4921" s="112" t="str">
        <f>+'Categorias-9 feb-Depurado'!AB4920</f>
        <v>Hotel</v>
      </c>
    </row>
    <row r="4922" spans="2:18" s="1" customFormat="1" ht="14.5" hidden="1">
      <c r="B4922" s="57" t="str">
        <f>+'Categorias-9 feb-Depurado'!B4921</f>
        <v>HOTEL SANTIAGO DE ARMA SA</v>
      </c>
      <c r="C4922" s="30" t="s">
        <v>4900</v>
      </c>
      <c r="D4922" s="31">
        <v>5</v>
      </c>
      <c r="E4922" s="30" t="str">
        <f>+'Categorias-9 feb-Depurado'!E4921</f>
        <v>811003134-4</v>
      </c>
      <c r="F4922" s="30" t="str">
        <f>+'Categorias-9 feb-Depurado'!F4921</f>
        <v>GLORIETA AEROPUERTO JOSE MARIA CORDOBA</v>
      </c>
      <c r="G4922" s="30" t="str">
        <f>+'Categorias-9 feb-Depurado'!G4921</f>
        <v>169</v>
      </c>
      <c r="H4922" s="30" t="str">
        <f>+'Categorias-9 feb-Depurado'!H4921</f>
        <v>FE17980</v>
      </c>
      <c r="I4922" s="107">
        <f>+'Categorias-9 feb-Depurado'!R4921</f>
        <v>378413</v>
      </c>
      <c r="J4922" s="108">
        <f t="shared" si="312"/>
        <v>0</v>
      </c>
      <c r="K4922" s="107">
        <f t="shared" si="313"/>
        <v>0</v>
      </c>
      <c r="L4922" s="109">
        <f t="shared" si="314"/>
        <v>378413</v>
      </c>
      <c r="M4922" s="110">
        <f t="shared" si="315"/>
        <v>2.8848470997636337E-07</v>
      </c>
      <c r="N4922" s="33" t="s">
        <v>4892</v>
      </c>
      <c r="O4922" s="33">
        <f>+'Categorias-9 feb-Depurado'!Y4921</f>
        <v>79.334360619306679</v>
      </c>
      <c r="P4922" s="111">
        <f>+'Categorias-9 feb-Depurado'!AC4921</f>
        <v>44896</v>
      </c>
      <c r="Q4922" s="111">
        <f>+'Categorias-9 feb-Depurado'!AE4921</f>
        <v>44986</v>
      </c>
      <c r="R4922" s="112" t="str">
        <f>+'Categorias-9 feb-Depurado'!AB4921</f>
        <v>Hotel</v>
      </c>
    </row>
    <row r="4923" spans="2:18" s="1" customFormat="1" ht="14.5" hidden="1">
      <c r="B4923" s="57" t="str">
        <f>+'Categorias-9 feb-Depurado'!B4922</f>
        <v>HOTEL SANTIAGO DE ARMA SA</v>
      </c>
      <c r="C4923" s="30" t="s">
        <v>4900</v>
      </c>
      <c r="D4923" s="31">
        <v>5</v>
      </c>
      <c r="E4923" s="30" t="str">
        <f>+'Categorias-9 feb-Depurado'!E4922</f>
        <v>811003134-4</v>
      </c>
      <c r="F4923" s="30" t="str">
        <f>+'Categorias-9 feb-Depurado'!F4922</f>
        <v>GLORIETA AEROPUERTO JOSE MARIA CORDOBA</v>
      </c>
      <c r="G4923" s="30" t="str">
        <f>+'Categorias-9 feb-Depurado'!G4922</f>
        <v>169</v>
      </c>
      <c r="H4923" s="30" t="str">
        <f>+'Categorias-9 feb-Depurado'!H4922</f>
        <v>FE17961</v>
      </c>
      <c r="I4923" s="107">
        <f>+'Categorias-9 feb-Depurado'!R4922</f>
        <v>2842523</v>
      </c>
      <c r="J4923" s="108">
        <f t="shared" si="312"/>
        <v>0</v>
      </c>
      <c r="K4923" s="107">
        <f t="shared" si="313"/>
        <v>0</v>
      </c>
      <c r="L4923" s="109">
        <f t="shared" si="314"/>
        <v>2842523</v>
      </c>
      <c r="M4923" s="110">
        <f t="shared" si="315"/>
        <v>2.1670091229850515E-06</v>
      </c>
      <c r="N4923" s="33" t="s">
        <v>4892</v>
      </c>
      <c r="O4923" s="33">
        <f>+'Categorias-9 feb-Depurado'!Y4922</f>
        <v>595.93551159889716</v>
      </c>
      <c r="P4923" s="111">
        <f>+'Categorias-9 feb-Depurado'!AC4922</f>
        <v>44896</v>
      </c>
      <c r="Q4923" s="111">
        <f>+'Categorias-9 feb-Depurado'!AE4922</f>
        <v>44986</v>
      </c>
      <c r="R4923" s="112" t="str">
        <f>+'Categorias-9 feb-Depurado'!AB4922</f>
        <v>Hotel</v>
      </c>
    </row>
    <row r="4924" spans="2:18" s="1" customFormat="1" ht="14.5" hidden="1">
      <c r="B4924" s="57" t="str">
        <f>+'Categorias-9 feb-Depurado'!B4923</f>
        <v>HOTEL SANTIAGO DE ARMA SA</v>
      </c>
      <c r="C4924" s="30" t="s">
        <v>4900</v>
      </c>
      <c r="D4924" s="31">
        <v>5</v>
      </c>
      <c r="E4924" s="30" t="str">
        <f>+'Categorias-9 feb-Depurado'!E4923</f>
        <v>811003134-4</v>
      </c>
      <c r="F4924" s="30" t="str">
        <f>+'Categorias-9 feb-Depurado'!F4923</f>
        <v>GLORIETA AEROPUERTO JOSE MARIA CORDOBA</v>
      </c>
      <c r="G4924" s="30" t="str">
        <f>+'Categorias-9 feb-Depurado'!G4923</f>
        <v>169</v>
      </c>
      <c r="H4924" s="30" t="str">
        <f>+'Categorias-9 feb-Depurado'!H4923</f>
        <v>FE17970</v>
      </c>
      <c r="I4924" s="107">
        <f>+'Categorias-9 feb-Depurado'!R4923</f>
        <v>507608</v>
      </c>
      <c r="J4924" s="108">
        <f t="shared" si="312"/>
        <v>0</v>
      </c>
      <c r="K4924" s="107">
        <f t="shared" si="313"/>
        <v>0</v>
      </c>
      <c r="L4924" s="109">
        <f t="shared" si="314"/>
        <v>507608</v>
      </c>
      <c r="M4924" s="110">
        <f t="shared" si="315"/>
        <v>3.8697705063431188E-07</v>
      </c>
      <c r="N4924" s="33" t="s">
        <v>4892</v>
      </c>
      <c r="O4924" s="33">
        <f>+'Categorias-9 feb-Depurado'!Y4923</f>
        <v>106.42011803306183</v>
      </c>
      <c r="P4924" s="111">
        <f>+'Categorias-9 feb-Depurado'!AC4923</f>
        <v>44896</v>
      </c>
      <c r="Q4924" s="111">
        <f>+'Categorias-9 feb-Depurado'!AE4923</f>
        <v>44986</v>
      </c>
      <c r="R4924" s="112" t="str">
        <f>+'Categorias-9 feb-Depurado'!AB4923</f>
        <v>Hotel</v>
      </c>
    </row>
    <row r="4925" spans="2:18" s="1" customFormat="1" ht="14.5" hidden="1">
      <c r="B4925" s="57" t="str">
        <f>+'Categorias-9 feb-Depurado'!B4924</f>
        <v>HOTEL SANTIAGO DE ARMA SA</v>
      </c>
      <c r="C4925" s="30" t="s">
        <v>4900</v>
      </c>
      <c r="D4925" s="31">
        <v>5</v>
      </c>
      <c r="E4925" s="30" t="str">
        <f>+'Categorias-9 feb-Depurado'!E4924</f>
        <v>811003134-4</v>
      </c>
      <c r="F4925" s="30" t="str">
        <f>+'Categorias-9 feb-Depurado'!F4924</f>
        <v>GLORIETA AEROPUERTO JOSE MARIA CORDOBA</v>
      </c>
      <c r="G4925" s="30" t="str">
        <f>+'Categorias-9 feb-Depurado'!G4924</f>
        <v>169</v>
      </c>
      <c r="H4925" s="30" t="str">
        <f>+'Categorias-9 feb-Depurado'!H4924</f>
        <v>FE17975</v>
      </c>
      <c r="I4925" s="107">
        <f>+'Categorias-9 feb-Depurado'!R4924</f>
        <v>148889</v>
      </c>
      <c r="J4925" s="108">
        <f t="shared" si="312"/>
        <v>0</v>
      </c>
      <c r="K4925" s="107">
        <f t="shared" si="313"/>
        <v>0</v>
      </c>
      <c r="L4925" s="109">
        <f t="shared" si="314"/>
        <v>148889</v>
      </c>
      <c r="M4925" s="110">
        <f t="shared" si="315"/>
        <v>1.135061427162142E-07</v>
      </c>
      <c r="N4925" s="33" t="s">
        <v>4892</v>
      </c>
      <c r="O4925" s="33">
        <f>+'Categorias-9 feb-Depurado'!Y4924</f>
        <v>31.21460842584148</v>
      </c>
      <c r="P4925" s="111">
        <f>+'Categorias-9 feb-Depurado'!AC4924</f>
        <v>44896</v>
      </c>
      <c r="Q4925" s="111">
        <f>+'Categorias-9 feb-Depurado'!AE4924</f>
        <v>44986</v>
      </c>
      <c r="R4925" s="112" t="str">
        <f>+'Categorias-9 feb-Depurado'!AB4924</f>
        <v>Hotel</v>
      </c>
    </row>
    <row r="4926" spans="2:18" s="1" customFormat="1" ht="14.5" hidden="1">
      <c r="B4926" s="57" t="str">
        <f>+'Categorias-9 feb-Depurado'!B4925</f>
        <v>HOTEL SANTIAGO DE ARMA SA</v>
      </c>
      <c r="C4926" s="30" t="s">
        <v>4900</v>
      </c>
      <c r="D4926" s="31">
        <v>5</v>
      </c>
      <c r="E4926" s="30" t="str">
        <f>+'Categorias-9 feb-Depurado'!E4925</f>
        <v>811003134-4</v>
      </c>
      <c r="F4926" s="30" t="str">
        <f>+'Categorias-9 feb-Depurado'!F4925</f>
        <v>GLORIETA AEROPUERTO JOSE MARIA CORDOBA</v>
      </c>
      <c r="G4926" s="30" t="str">
        <f>+'Categorias-9 feb-Depurado'!G4925</f>
        <v>169</v>
      </c>
      <c r="H4926" s="30" t="str">
        <f>+'Categorias-9 feb-Depurado'!H4925</f>
        <v>FE17966</v>
      </c>
      <c r="I4926" s="107">
        <f>+'Categorias-9 feb-Depurado'!R4925</f>
        <v>636803</v>
      </c>
      <c r="J4926" s="108">
        <f t="shared" si="312"/>
        <v>0</v>
      </c>
      <c r="K4926" s="107">
        <f t="shared" si="313"/>
        <v>0</v>
      </c>
      <c r="L4926" s="109">
        <f t="shared" si="314"/>
        <v>636803</v>
      </c>
      <c r="M4926" s="110">
        <f t="shared" si="315"/>
        <v>4.8546939129226033E-07</v>
      </c>
      <c r="N4926" s="33" t="s">
        <v>4892</v>
      </c>
      <c r="O4926" s="33">
        <f>+'Categorias-9 feb-Depurado'!Y4925</f>
        <v>133.50587544681699</v>
      </c>
      <c r="P4926" s="111">
        <f>+'Categorias-9 feb-Depurado'!AC4925</f>
        <v>44896</v>
      </c>
      <c r="Q4926" s="111">
        <f>+'Categorias-9 feb-Depurado'!AE4925</f>
        <v>44986</v>
      </c>
      <c r="R4926" s="112" t="str">
        <f>+'Categorias-9 feb-Depurado'!AB4925</f>
        <v>Hotel</v>
      </c>
    </row>
    <row r="4927" spans="2:18" s="1" customFormat="1" ht="14.5" hidden="1">
      <c r="B4927" s="57" t="str">
        <f>+'Categorias-9 feb-Depurado'!B4926</f>
        <v>HOTEL SANTIAGO DE ARMA SA</v>
      </c>
      <c r="C4927" s="30" t="s">
        <v>4900</v>
      </c>
      <c r="D4927" s="31">
        <v>5</v>
      </c>
      <c r="E4927" s="30" t="str">
        <f>+'Categorias-9 feb-Depurado'!E4926</f>
        <v>811003134-4</v>
      </c>
      <c r="F4927" s="30" t="str">
        <f>+'Categorias-9 feb-Depurado'!F4926</f>
        <v>GLORIETA AEROPUERTO JOSE MARIA CORDOBA</v>
      </c>
      <c r="G4927" s="30" t="str">
        <f>+'Categorias-9 feb-Depurado'!G4926</f>
        <v>169</v>
      </c>
      <c r="H4927" s="30" t="str">
        <f>+'Categorias-9 feb-Depurado'!H4926</f>
        <v>FE17985</v>
      </c>
      <c r="I4927" s="107">
        <f>+'Categorias-9 feb-Depurado'!R4926</f>
        <v>354408</v>
      </c>
      <c r="J4927" s="108">
        <f t="shared" si="312"/>
        <v>0</v>
      </c>
      <c r="K4927" s="107">
        <f t="shared" si="313"/>
        <v>0</v>
      </c>
      <c r="L4927" s="109">
        <f t="shared" si="314"/>
        <v>354408</v>
      </c>
      <c r="M4927" s="110">
        <f t="shared" si="315"/>
        <v>2.7018439930262171E-07</v>
      </c>
      <c r="N4927" s="33" t="s">
        <v>4892</v>
      </c>
      <c r="O4927" s="33">
        <f>+'Categorias-9 feb-Depurado'!Y4926</f>
        <v>74.301707600867942</v>
      </c>
      <c r="P4927" s="111">
        <f>+'Categorias-9 feb-Depurado'!AC4926</f>
        <v>44896</v>
      </c>
      <c r="Q4927" s="111">
        <f>+'Categorias-9 feb-Depurado'!AE4926</f>
        <v>44986</v>
      </c>
      <c r="R4927" s="112" t="str">
        <f>+'Categorias-9 feb-Depurado'!AB4926</f>
        <v>Hotel</v>
      </c>
    </row>
    <row r="4928" spans="2:18" s="1" customFormat="1" ht="14.5" hidden="1">
      <c r="B4928" s="57" t="str">
        <f>+'Categorias-9 feb-Depurado'!B4927</f>
        <v>HOTEL SANTIAGO DE ARMA SA</v>
      </c>
      <c r="C4928" s="30" t="s">
        <v>4900</v>
      </c>
      <c r="D4928" s="31">
        <v>5</v>
      </c>
      <c r="E4928" s="30" t="str">
        <f>+'Categorias-9 feb-Depurado'!E4927</f>
        <v>811003134-4</v>
      </c>
      <c r="F4928" s="30" t="str">
        <f>+'Categorias-9 feb-Depurado'!F4927</f>
        <v>GLORIETA AEROPUERTO JOSE MARIA CORDOBA</v>
      </c>
      <c r="G4928" s="30" t="str">
        <f>+'Categorias-9 feb-Depurado'!G4927</f>
        <v>169</v>
      </c>
      <c r="H4928" s="30" t="str">
        <f>+'Categorias-9 feb-Depurado'!H4927</f>
        <v>FE17988</v>
      </c>
      <c r="I4928" s="107">
        <f>+'Categorias-9 feb-Depurado'!R4927</f>
        <v>201208</v>
      </c>
      <c r="J4928" s="108">
        <f t="shared" si="312"/>
        <v>0</v>
      </c>
      <c r="K4928" s="107">
        <f t="shared" si="313"/>
        <v>0</v>
      </c>
      <c r="L4928" s="109">
        <f t="shared" si="314"/>
        <v>201208</v>
      </c>
      <c r="M4928" s="110">
        <f t="shared" si="315"/>
        <v>1.5339174797093154E-07</v>
      </c>
      <c r="N4928" s="33" t="s">
        <v>4892</v>
      </c>
      <c r="O4928" s="33">
        <f>+'Categorias-9 feb-Depurado'!Y4927</f>
        <v>42.183297168674066</v>
      </c>
      <c r="P4928" s="111">
        <f>+'Categorias-9 feb-Depurado'!AC4927</f>
        <v>44896</v>
      </c>
      <c r="Q4928" s="111">
        <f>+'Categorias-9 feb-Depurado'!AE4927</f>
        <v>44986</v>
      </c>
      <c r="R4928" s="112" t="str">
        <f>+'Categorias-9 feb-Depurado'!AB4927</f>
        <v>Hotel</v>
      </c>
    </row>
    <row r="4929" spans="2:18" s="1" customFormat="1" ht="14.5" hidden="1">
      <c r="B4929" s="57" t="str">
        <f>+'Categorias-9 feb-Depurado'!B4928</f>
        <v>HOTEL SANTIAGO DE ARMA SA</v>
      </c>
      <c r="C4929" s="30" t="s">
        <v>4900</v>
      </c>
      <c r="D4929" s="31">
        <v>5</v>
      </c>
      <c r="E4929" s="30" t="str">
        <f>+'Categorias-9 feb-Depurado'!E4928</f>
        <v>811003134-4</v>
      </c>
      <c r="F4929" s="30" t="str">
        <f>+'Categorias-9 feb-Depurado'!F4928</f>
        <v>GLORIETA AEROPUERTO JOSE MARIA CORDOBA</v>
      </c>
      <c r="G4929" s="30" t="str">
        <f>+'Categorias-9 feb-Depurado'!G4928</f>
        <v>169</v>
      </c>
      <c r="H4929" s="30" t="str">
        <f>+'Categorias-9 feb-Depurado'!H4928</f>
        <v>FE17976</v>
      </c>
      <c r="I4929" s="107">
        <f>+'Categorias-9 feb-Depurado'!R4928</f>
        <v>135000</v>
      </c>
      <c r="J4929" s="108">
        <f t="shared" si="312"/>
        <v>0</v>
      </c>
      <c r="K4929" s="107">
        <f t="shared" si="313"/>
        <v>0</v>
      </c>
      <c r="L4929" s="109">
        <f t="shared" si="314"/>
        <v>135000</v>
      </c>
      <c r="M4929" s="110">
        <f t="shared" si="315"/>
        <v>1.0291780633014472E-07</v>
      </c>
      <c r="N4929" s="33" t="s">
        <v>4892</v>
      </c>
      <c r="O4929" s="33">
        <f>+'Categorias-9 feb-Depurado'!Y4928</f>
        <v>28.302776816881032</v>
      </c>
      <c r="P4929" s="111">
        <f>+'Categorias-9 feb-Depurado'!AC4928</f>
        <v>44896</v>
      </c>
      <c r="Q4929" s="111">
        <f>+'Categorias-9 feb-Depurado'!AE4928</f>
        <v>44986</v>
      </c>
      <c r="R4929" s="112" t="str">
        <f>+'Categorias-9 feb-Depurado'!AB4928</f>
        <v>Hotel</v>
      </c>
    </row>
    <row r="4930" spans="2:18" s="1" customFormat="1" ht="14.5" hidden="1">
      <c r="B4930" s="57" t="str">
        <f>+'Categorias-9 feb-Depurado'!B4929</f>
        <v>HOTEL SANTIAGO DE ARMA SA</v>
      </c>
      <c r="C4930" s="30" t="s">
        <v>4900</v>
      </c>
      <c r="D4930" s="31">
        <v>5</v>
      </c>
      <c r="E4930" s="30" t="str">
        <f>+'Categorias-9 feb-Depurado'!E4929</f>
        <v>811003134-4</v>
      </c>
      <c r="F4930" s="30" t="str">
        <f>+'Categorias-9 feb-Depurado'!F4929</f>
        <v>GLORIETA AEROPUERTO JOSE MARIA CORDOBA</v>
      </c>
      <c r="G4930" s="30" t="str">
        <f>+'Categorias-9 feb-Depurado'!G4929</f>
        <v>169</v>
      </c>
      <c r="H4930" s="30" t="str">
        <f>+'Categorias-9 feb-Depurado'!H4929</f>
        <v>FE17969</v>
      </c>
      <c r="I4930" s="107">
        <f>+'Categorias-9 feb-Depurado'!R4929</f>
        <v>50000</v>
      </c>
      <c r="J4930" s="108">
        <f t="shared" si="312"/>
        <v>0</v>
      </c>
      <c r="K4930" s="107">
        <f t="shared" si="313"/>
        <v>0</v>
      </c>
      <c r="L4930" s="109">
        <f t="shared" si="314"/>
        <v>50000</v>
      </c>
      <c r="M4930" s="110">
        <f t="shared" si="315"/>
        <v>3.811770604820175E-08</v>
      </c>
      <c r="N4930" s="33" t="s">
        <v>4892</v>
      </c>
      <c r="O4930" s="33">
        <f>+'Categorias-9 feb-Depurado'!Y4929</f>
        <v>10.482509932178161</v>
      </c>
      <c r="P4930" s="111">
        <f>+'Categorias-9 feb-Depurado'!AC4929</f>
        <v>44896</v>
      </c>
      <c r="Q4930" s="111">
        <f>+'Categorias-9 feb-Depurado'!AE4929</f>
        <v>44986</v>
      </c>
      <c r="R4930" s="112" t="str">
        <f>+'Categorias-9 feb-Depurado'!AB4929</f>
        <v>Hotel</v>
      </c>
    </row>
    <row r="4931" spans="2:18" s="1" customFormat="1" ht="14.5" hidden="1">
      <c r="B4931" s="57" t="str">
        <f>+'Categorias-9 feb-Depurado'!B4930</f>
        <v>HOTEL SANTIAGO DE ARMA SA</v>
      </c>
      <c r="C4931" s="30" t="s">
        <v>4900</v>
      </c>
      <c r="D4931" s="31">
        <v>5</v>
      </c>
      <c r="E4931" s="30" t="str">
        <f>+'Categorias-9 feb-Depurado'!E4930</f>
        <v>811003134-4</v>
      </c>
      <c r="F4931" s="30" t="str">
        <f>+'Categorias-9 feb-Depurado'!F4930</f>
        <v>GLORIETA AEROPUERTO JOSE MARIA CORDOBA</v>
      </c>
      <c r="G4931" s="30" t="str">
        <f>+'Categorias-9 feb-Depurado'!G4930</f>
        <v>169</v>
      </c>
      <c r="H4931" s="30" t="str">
        <f>+'Categorias-9 feb-Depurado'!H4930</f>
        <v>FE17986</v>
      </c>
      <c r="I4931" s="107">
        <f>+'Categorias-9 feb-Depurado'!R4930</f>
        <v>258390</v>
      </c>
      <c r="J4931" s="108">
        <f t="shared" si="312"/>
        <v>0</v>
      </c>
      <c r="K4931" s="107">
        <f t="shared" si="313"/>
        <v>0</v>
      </c>
      <c r="L4931" s="109">
        <f t="shared" si="314"/>
        <v>258390</v>
      </c>
      <c r="M4931" s="110">
        <f t="shared" si="315"/>
        <v>1.9698468131589699E-07</v>
      </c>
      <c r="N4931" s="33" t="s">
        <v>4892</v>
      </c>
      <c r="O4931" s="33">
        <f>+'Categorias-9 feb-Depurado'!Y4930</f>
        <v>54.171514827510293</v>
      </c>
      <c r="P4931" s="111">
        <f>+'Categorias-9 feb-Depurado'!AC4930</f>
        <v>44896</v>
      </c>
      <c r="Q4931" s="111">
        <f>+'Categorias-9 feb-Depurado'!AE4930</f>
        <v>44986</v>
      </c>
      <c r="R4931" s="112" t="str">
        <f>+'Categorias-9 feb-Depurado'!AB4930</f>
        <v>Hotel</v>
      </c>
    </row>
    <row r="4932" spans="2:18" s="1" customFormat="1" ht="14.5" hidden="1">
      <c r="B4932" s="57" t="str">
        <f>+'Categorias-9 feb-Depurado'!B4931</f>
        <v>HOTEL SANTIAGO DE ARMA SA</v>
      </c>
      <c r="C4932" s="30" t="s">
        <v>4900</v>
      </c>
      <c r="D4932" s="31">
        <v>5</v>
      </c>
      <c r="E4932" s="30" t="str">
        <f>+'Categorias-9 feb-Depurado'!E4931</f>
        <v>811003134-4</v>
      </c>
      <c r="F4932" s="30" t="str">
        <f>+'Categorias-9 feb-Depurado'!F4931</f>
        <v>GLORIETA AEROPUERTO JOSE MARIA CORDOBA</v>
      </c>
      <c r="G4932" s="30" t="str">
        <f>+'Categorias-9 feb-Depurado'!G4931</f>
        <v>169</v>
      </c>
      <c r="H4932" s="30" t="str">
        <f>+'Categorias-9 feb-Depurado'!H4931</f>
        <v>FE17987</v>
      </c>
      <c r="I4932" s="107">
        <f>+'Categorias-9 feb-Depurado'!R4931</f>
        <v>258390</v>
      </c>
      <c r="J4932" s="108">
        <f t="shared" si="312"/>
        <v>0</v>
      </c>
      <c r="K4932" s="107">
        <f t="shared" si="313"/>
        <v>0</v>
      </c>
      <c r="L4932" s="109">
        <f t="shared" si="314"/>
        <v>258390</v>
      </c>
      <c r="M4932" s="110">
        <f t="shared" si="315"/>
        <v>1.9698468131589699E-07</v>
      </c>
      <c r="N4932" s="33" t="s">
        <v>4892</v>
      </c>
      <c r="O4932" s="33">
        <f>+'Categorias-9 feb-Depurado'!Y4931</f>
        <v>54.171514827510293</v>
      </c>
      <c r="P4932" s="111">
        <f>+'Categorias-9 feb-Depurado'!AC4931</f>
        <v>44896</v>
      </c>
      <c r="Q4932" s="111">
        <f>+'Categorias-9 feb-Depurado'!AE4931</f>
        <v>44986</v>
      </c>
      <c r="R4932" s="112" t="str">
        <f>+'Categorias-9 feb-Depurado'!AB4931</f>
        <v>Hotel</v>
      </c>
    </row>
    <row r="4933" spans="2:18" s="1" customFormat="1" ht="14.5" hidden="1">
      <c r="B4933" s="57" t="str">
        <f>+'Categorias-9 feb-Depurado'!B4932</f>
        <v>HOTEL SANTIAGO DE ARMA SA</v>
      </c>
      <c r="C4933" s="30" t="s">
        <v>4900</v>
      </c>
      <c r="D4933" s="31">
        <v>5</v>
      </c>
      <c r="E4933" s="30" t="str">
        <f>+'Categorias-9 feb-Depurado'!E4932</f>
        <v>811003134-4</v>
      </c>
      <c r="F4933" s="30" t="str">
        <f>+'Categorias-9 feb-Depurado'!F4932</f>
        <v>GLORIETA AEROPUERTO JOSE MARIA CORDOBA</v>
      </c>
      <c r="G4933" s="30" t="str">
        <f>+'Categorias-9 feb-Depurado'!G4932</f>
        <v>169</v>
      </c>
      <c r="H4933" s="30" t="str">
        <f>+'Categorias-9 feb-Depurado'!H4932</f>
        <v>FE18027</v>
      </c>
      <c r="I4933" s="107">
        <f>+'Categorias-9 feb-Depurado'!R4932</f>
        <v>943203</v>
      </c>
      <c r="J4933" s="108">
        <f t="shared" si="312"/>
        <v>0</v>
      </c>
      <c r="K4933" s="107">
        <f t="shared" si="313"/>
        <v>0</v>
      </c>
      <c r="L4933" s="109">
        <f t="shared" si="314"/>
        <v>943203</v>
      </c>
      <c r="M4933" s="110">
        <f t="shared" si="315"/>
        <v>7.1905469395564068E-07</v>
      </c>
      <c r="N4933" s="33" t="s">
        <v>4892</v>
      </c>
      <c r="O4933" s="33">
        <f>+'Categorias-9 feb-Depurado'!Y4932</f>
        <v>197.74269631120475</v>
      </c>
      <c r="P4933" s="111">
        <f>+'Categorias-9 feb-Depurado'!AC4932</f>
        <v>44897</v>
      </c>
      <c r="Q4933" s="111">
        <f>+'Categorias-9 feb-Depurado'!AE4932</f>
        <v>44987</v>
      </c>
      <c r="R4933" s="112" t="str">
        <f>+'Categorias-9 feb-Depurado'!AB4932</f>
        <v>Hotel</v>
      </c>
    </row>
    <row r="4934" spans="2:18" s="1" customFormat="1" ht="14.5" hidden="1">
      <c r="B4934" s="57" t="str">
        <f>+'Categorias-9 feb-Depurado'!B4933</f>
        <v>HOTEL SANTIAGO DE ARMA SA</v>
      </c>
      <c r="C4934" s="30" t="s">
        <v>4900</v>
      </c>
      <c r="D4934" s="31">
        <v>5</v>
      </c>
      <c r="E4934" s="30" t="str">
        <f>+'Categorias-9 feb-Depurado'!E4933</f>
        <v>811003134-4</v>
      </c>
      <c r="F4934" s="30" t="str">
        <f>+'Categorias-9 feb-Depurado'!F4933</f>
        <v>GLORIETA AEROPUERTO JOSE MARIA CORDOBA</v>
      </c>
      <c r="G4934" s="30" t="str">
        <f>+'Categorias-9 feb-Depurado'!G4933</f>
        <v>169</v>
      </c>
      <c r="H4934" s="30" t="str">
        <f>+'Categorias-9 feb-Depurado'!H4933</f>
        <v>FE18047</v>
      </c>
      <c r="I4934" s="107">
        <f>+'Categorias-9 feb-Depurado'!R4933</f>
        <v>201208</v>
      </c>
      <c r="J4934" s="108">
        <f t="shared" si="312"/>
        <v>0</v>
      </c>
      <c r="K4934" s="107">
        <f t="shared" si="313"/>
        <v>0</v>
      </c>
      <c r="L4934" s="109">
        <f t="shared" si="314"/>
        <v>201208</v>
      </c>
      <c r="M4934" s="110">
        <f t="shared" si="315"/>
        <v>1.5339174797093154E-07</v>
      </c>
      <c r="N4934" s="33" t="s">
        <v>4892</v>
      </c>
      <c r="O4934" s="33">
        <f>+'Categorias-9 feb-Depurado'!Y4933</f>
        <v>42.183297168674066</v>
      </c>
      <c r="P4934" s="111">
        <f>+'Categorias-9 feb-Depurado'!AC4933</f>
        <v>44898</v>
      </c>
      <c r="Q4934" s="111">
        <f>+'Categorias-9 feb-Depurado'!AE4933</f>
        <v>44988</v>
      </c>
      <c r="R4934" s="112" t="str">
        <f>+'Categorias-9 feb-Depurado'!AB4933</f>
        <v>Hotel</v>
      </c>
    </row>
    <row r="4935" spans="2:18" s="1" customFormat="1" ht="14.5" hidden="1">
      <c r="B4935" s="57" t="str">
        <f>+'Categorias-9 feb-Depurado'!B4934</f>
        <v>HOTEL SANTIAGO DE ARMA SA</v>
      </c>
      <c r="C4935" s="30" t="s">
        <v>4900</v>
      </c>
      <c r="D4935" s="31">
        <v>5</v>
      </c>
      <c r="E4935" s="30" t="str">
        <f>+'Categorias-9 feb-Depurado'!E4934</f>
        <v>811003134-4</v>
      </c>
      <c r="F4935" s="30" t="str">
        <f>+'Categorias-9 feb-Depurado'!F4934</f>
        <v>GLORIETA AEROPUERTO JOSE MARIA CORDOBA</v>
      </c>
      <c r="G4935" s="30" t="str">
        <f>+'Categorias-9 feb-Depurado'!G4934</f>
        <v>169</v>
      </c>
      <c r="H4935" s="30" t="str">
        <f>+'Categorias-9 feb-Depurado'!H4934</f>
        <v>FE18055</v>
      </c>
      <c r="I4935" s="107">
        <f>+'Categorias-9 feb-Depurado'!R4934</f>
        <v>919198</v>
      </c>
      <c r="J4935" s="108">
        <f t="shared" si="312"/>
        <v>0</v>
      </c>
      <c r="K4935" s="107">
        <f t="shared" si="313"/>
        <v>0</v>
      </c>
      <c r="L4935" s="109">
        <f t="shared" si="314"/>
        <v>919198</v>
      </c>
      <c r="M4935" s="110">
        <f t="shared" si="315"/>
        <v>7.0075438328189896E-07</v>
      </c>
      <c r="N4935" s="33" t="s">
        <v>4892</v>
      </c>
      <c r="O4935" s="33">
        <f>+'Categorias-9 feb-Depurado'!Y4934</f>
        <v>192.71004329276602</v>
      </c>
      <c r="P4935" s="111">
        <f>+'Categorias-9 feb-Depurado'!AC4934</f>
        <v>44898</v>
      </c>
      <c r="Q4935" s="111">
        <f>+'Categorias-9 feb-Depurado'!AE4934</f>
        <v>44988</v>
      </c>
      <c r="R4935" s="112" t="str">
        <f>+'Categorias-9 feb-Depurado'!AB4934</f>
        <v>Hotel</v>
      </c>
    </row>
    <row r="4936" spans="2:18" s="1" customFormat="1" ht="14.5" hidden="1">
      <c r="B4936" s="57" t="str">
        <f>+'Categorias-9 feb-Depurado'!B4935</f>
        <v>HOTEL SANTIAGO DE ARMA SA</v>
      </c>
      <c r="C4936" s="30" t="s">
        <v>4900</v>
      </c>
      <c r="D4936" s="31">
        <v>5</v>
      </c>
      <c r="E4936" s="30" t="str">
        <f>+'Categorias-9 feb-Depurado'!E4935</f>
        <v>811003134-4</v>
      </c>
      <c r="F4936" s="30" t="str">
        <f>+'Categorias-9 feb-Depurado'!F4935</f>
        <v>GLORIETA AEROPUERTO JOSE MARIA CORDOBA</v>
      </c>
      <c r="G4936" s="30" t="str">
        <f>+'Categorias-9 feb-Depurado'!G4935</f>
        <v>169</v>
      </c>
      <c r="H4936" s="30" t="str">
        <f>+'Categorias-9 feb-Depurado'!H4935</f>
        <v>FE18056</v>
      </c>
      <c r="I4936" s="107">
        <f>+'Categorias-9 feb-Depurado'!R4935</f>
        <v>201208</v>
      </c>
      <c r="J4936" s="108">
        <f t="shared" si="312"/>
        <v>0</v>
      </c>
      <c r="K4936" s="107">
        <f t="shared" si="313"/>
        <v>0</v>
      </c>
      <c r="L4936" s="109">
        <f t="shared" si="314"/>
        <v>201208</v>
      </c>
      <c r="M4936" s="110">
        <f t="shared" si="315"/>
        <v>1.5339174797093154E-07</v>
      </c>
      <c r="N4936" s="33" t="s">
        <v>4892</v>
      </c>
      <c r="O4936" s="33">
        <f>+'Categorias-9 feb-Depurado'!Y4935</f>
        <v>42.183297168674066</v>
      </c>
      <c r="P4936" s="111">
        <f>+'Categorias-9 feb-Depurado'!AC4935</f>
        <v>44898</v>
      </c>
      <c r="Q4936" s="111">
        <f>+'Categorias-9 feb-Depurado'!AE4935</f>
        <v>44988</v>
      </c>
      <c r="R4936" s="112" t="str">
        <f>+'Categorias-9 feb-Depurado'!AB4935</f>
        <v>Hotel</v>
      </c>
    </row>
    <row r="4937" spans="2:18" s="1" customFormat="1" ht="14.5" hidden="1">
      <c r="B4937" s="57" t="str">
        <f>+'Categorias-9 feb-Depurado'!B4936</f>
        <v>HOTEL SANTIAGO DE ARMA SA</v>
      </c>
      <c r="C4937" s="30" t="s">
        <v>4900</v>
      </c>
      <c r="D4937" s="31">
        <v>5</v>
      </c>
      <c r="E4937" s="30" t="str">
        <f>+'Categorias-9 feb-Depurado'!E4936</f>
        <v>811003134-4</v>
      </c>
      <c r="F4937" s="30" t="str">
        <f>+'Categorias-9 feb-Depurado'!F4936</f>
        <v>GLORIETA AEROPUERTO JOSE MARIA CORDOBA</v>
      </c>
      <c r="G4937" s="30" t="str">
        <f>+'Categorias-9 feb-Depurado'!G4936</f>
        <v>169</v>
      </c>
      <c r="H4937" s="30" t="str">
        <f>+'Categorias-9 feb-Depurado'!H4936</f>
        <v>FE18086</v>
      </c>
      <c r="I4937" s="107">
        <f>+'Categorias-9 feb-Depurado'!R4936</f>
        <v>225213</v>
      </c>
      <c r="J4937" s="108">
        <f t="shared" si="312"/>
        <v>0</v>
      </c>
      <c r="K4937" s="107">
        <f t="shared" si="313"/>
        <v>0</v>
      </c>
      <c r="L4937" s="109">
        <f t="shared" si="314"/>
        <v>225213</v>
      </c>
      <c r="M4937" s="110">
        <f t="shared" si="315"/>
        <v>1.716920586446732E-07</v>
      </c>
      <c r="N4937" s="33" t="s">
        <v>4892</v>
      </c>
      <c r="O4937" s="33">
        <f>+'Categorias-9 feb-Depurado'!Y4936</f>
        <v>47.215950187112796</v>
      </c>
      <c r="P4937" s="111">
        <f>+'Categorias-9 feb-Depurado'!AC4936</f>
        <v>44899</v>
      </c>
      <c r="Q4937" s="111">
        <f>+'Categorias-9 feb-Depurado'!AE4936</f>
        <v>44989</v>
      </c>
      <c r="R4937" s="112" t="str">
        <f>+'Categorias-9 feb-Depurado'!AB4936</f>
        <v>Hotel</v>
      </c>
    </row>
    <row r="4938" spans="2:18" s="1" customFormat="1" ht="14.5" hidden="1">
      <c r="B4938" s="57" t="str">
        <f>+'Categorias-9 feb-Depurado'!B4937</f>
        <v>HOTEL SANTIAGO DE ARMA SA</v>
      </c>
      <c r="C4938" s="30" t="s">
        <v>4900</v>
      </c>
      <c r="D4938" s="31">
        <v>5</v>
      </c>
      <c r="E4938" s="30" t="str">
        <f>+'Categorias-9 feb-Depurado'!E4937</f>
        <v>811003134-4</v>
      </c>
      <c r="F4938" s="30" t="str">
        <f>+'Categorias-9 feb-Depurado'!F4937</f>
        <v>GLORIETA AEROPUERTO JOSE MARIA CORDOBA</v>
      </c>
      <c r="G4938" s="30" t="str">
        <f>+'Categorias-9 feb-Depurado'!G4937</f>
        <v>169</v>
      </c>
      <c r="H4938" s="30" t="str">
        <f>+'Categorias-9 feb-Depurado'!H4937</f>
        <v>FE18065</v>
      </c>
      <c r="I4938" s="107">
        <f>+'Categorias-9 feb-Depurado'!R4937</f>
        <v>177205</v>
      </c>
      <c r="J4938" s="108">
        <f t="shared" si="312"/>
        <v>0</v>
      </c>
      <c r="K4938" s="107">
        <f t="shared" si="313"/>
        <v>0</v>
      </c>
      <c r="L4938" s="109">
        <f t="shared" si="314"/>
        <v>177205</v>
      </c>
      <c r="M4938" s="110">
        <f t="shared" si="315"/>
        <v>1.3509296200543181E-07</v>
      </c>
      <c r="N4938" s="33" t="s">
        <v>4892</v>
      </c>
      <c r="O4938" s="33">
        <f>+'Categorias-9 feb-Depurado'!Y4937</f>
        <v>37.15106345063262</v>
      </c>
      <c r="P4938" s="111">
        <f>+'Categorias-9 feb-Depurado'!AC4937</f>
        <v>44899</v>
      </c>
      <c r="Q4938" s="111">
        <f>+'Categorias-9 feb-Depurado'!AE4937</f>
        <v>44989</v>
      </c>
      <c r="R4938" s="112" t="str">
        <f>+'Categorias-9 feb-Depurado'!AB4937</f>
        <v>Hotel</v>
      </c>
    </row>
    <row r="4939" spans="2:18" s="1" customFormat="1" ht="14.5" hidden="1">
      <c r="B4939" s="57" t="str">
        <f>+'Categorias-9 feb-Depurado'!B4938</f>
        <v>HOTEL SANTIAGO DE ARMA SA</v>
      </c>
      <c r="C4939" s="30" t="s">
        <v>4900</v>
      </c>
      <c r="D4939" s="31">
        <v>5</v>
      </c>
      <c r="E4939" s="30" t="str">
        <f>+'Categorias-9 feb-Depurado'!E4938</f>
        <v>811003134-4</v>
      </c>
      <c r="F4939" s="30" t="str">
        <f>+'Categorias-9 feb-Depurado'!F4938</f>
        <v>GLORIETA AEROPUERTO JOSE MARIA CORDOBA</v>
      </c>
      <c r="G4939" s="30" t="str">
        <f>+'Categorias-9 feb-Depurado'!G4938</f>
        <v>169</v>
      </c>
      <c r="H4939" s="30" t="str">
        <f>+'Categorias-9 feb-Depurado'!H4938</f>
        <v>FE18084</v>
      </c>
      <c r="I4939" s="107">
        <f>+'Categorias-9 feb-Depurado'!R4938</f>
        <v>306400</v>
      </c>
      <c r="J4939" s="108">
        <f t="shared" si="312"/>
        <v>0</v>
      </c>
      <c r="K4939" s="107">
        <f t="shared" si="313"/>
        <v>0</v>
      </c>
      <c r="L4939" s="109">
        <f t="shared" si="314"/>
        <v>306400</v>
      </c>
      <c r="M4939" s="110">
        <f t="shared" si="315"/>
        <v>2.3358530266338032E-07</v>
      </c>
      <c r="N4939" s="33" t="s">
        <v>4892</v>
      </c>
      <c r="O4939" s="33">
        <f>+'Categorias-9 feb-Depurado'!Y4938</f>
        <v>64.236820864387767</v>
      </c>
      <c r="P4939" s="111">
        <f>+'Categorias-9 feb-Depurado'!AC4938</f>
        <v>44899</v>
      </c>
      <c r="Q4939" s="111">
        <f>+'Categorias-9 feb-Depurado'!AE4938</f>
        <v>44989</v>
      </c>
      <c r="R4939" s="112" t="str">
        <f>+'Categorias-9 feb-Depurado'!AB4938</f>
        <v>Hotel</v>
      </c>
    </row>
    <row r="4940" spans="2:18" s="1" customFormat="1" ht="14.5" hidden="1">
      <c r="B4940" s="57" t="str">
        <f>+'Categorias-9 feb-Depurado'!B4939</f>
        <v>HOTEL SANTIAGO DE ARMA SA</v>
      </c>
      <c r="C4940" s="30" t="s">
        <v>4900</v>
      </c>
      <c r="D4940" s="31">
        <v>5</v>
      </c>
      <c r="E4940" s="30" t="str">
        <f>+'Categorias-9 feb-Depurado'!E4939</f>
        <v>811003134-4</v>
      </c>
      <c r="F4940" s="30" t="str">
        <f>+'Categorias-9 feb-Depurado'!F4939</f>
        <v>GLORIETA AEROPUERTO JOSE MARIA CORDOBA</v>
      </c>
      <c r="G4940" s="30" t="str">
        <f>+'Categorias-9 feb-Depurado'!G4939</f>
        <v>169</v>
      </c>
      <c r="H4940" s="30" t="str">
        <f>+'Categorias-9 feb-Depurado'!H4939</f>
        <v>FE18091</v>
      </c>
      <c r="I4940" s="107">
        <f>+'Categorias-9 feb-Depurado'!R4939</f>
        <v>153200</v>
      </c>
      <c r="J4940" s="108">
        <f t="shared" si="312"/>
        <v>0</v>
      </c>
      <c r="K4940" s="107">
        <f t="shared" si="313"/>
        <v>0</v>
      </c>
      <c r="L4940" s="109">
        <f t="shared" si="314"/>
        <v>153200</v>
      </c>
      <c r="M4940" s="110">
        <f t="shared" si="315"/>
        <v>1.1679265133169016E-07</v>
      </c>
      <c r="N4940" s="33" t="s">
        <v>4892</v>
      </c>
      <c r="O4940" s="33">
        <f>+'Categorias-9 feb-Depurado'!Y4939</f>
        <v>32.118410432193883</v>
      </c>
      <c r="P4940" s="111">
        <f>+'Categorias-9 feb-Depurado'!AC4939</f>
        <v>44900</v>
      </c>
      <c r="Q4940" s="111">
        <f>+'Categorias-9 feb-Depurado'!AE4939</f>
        <v>44990</v>
      </c>
      <c r="R4940" s="112" t="str">
        <f>+'Categorias-9 feb-Depurado'!AB4939</f>
        <v>Hotel</v>
      </c>
    </row>
    <row r="4941" spans="2:18" s="1" customFormat="1" ht="14.5" hidden="1">
      <c r="B4941" s="57" t="str">
        <f>+'Categorias-9 feb-Depurado'!B4940</f>
        <v>HOTEL SANTIAGO DE ARMA SA</v>
      </c>
      <c r="C4941" s="30" t="s">
        <v>4900</v>
      </c>
      <c r="D4941" s="31">
        <v>5</v>
      </c>
      <c r="E4941" s="30" t="str">
        <f>+'Categorias-9 feb-Depurado'!E4940</f>
        <v>811003134-4</v>
      </c>
      <c r="F4941" s="30" t="str">
        <f>+'Categorias-9 feb-Depurado'!F4940</f>
        <v>GLORIETA AEROPUERTO JOSE MARIA CORDOBA</v>
      </c>
      <c r="G4941" s="30" t="str">
        <f>+'Categorias-9 feb-Depurado'!G4940</f>
        <v>169</v>
      </c>
      <c r="H4941" s="30" t="str">
        <f>+'Categorias-9 feb-Depurado'!H4940</f>
        <v>FE18106</v>
      </c>
      <c r="I4941" s="107">
        <f>+'Categorias-9 feb-Depurado'!R4940</f>
        <v>153200</v>
      </c>
      <c r="J4941" s="108">
        <f t="shared" si="312"/>
        <v>0</v>
      </c>
      <c r="K4941" s="107">
        <f t="shared" si="313"/>
        <v>0</v>
      </c>
      <c r="L4941" s="109">
        <f t="shared" si="314"/>
        <v>153200</v>
      </c>
      <c r="M4941" s="110">
        <f t="shared" si="315"/>
        <v>1.1679265133169016E-07</v>
      </c>
      <c r="N4941" s="33" t="s">
        <v>4892</v>
      </c>
      <c r="O4941" s="33">
        <f>+'Categorias-9 feb-Depurado'!Y4940</f>
        <v>32.118410432193883</v>
      </c>
      <c r="P4941" s="111">
        <f>+'Categorias-9 feb-Depurado'!AC4940</f>
        <v>44900</v>
      </c>
      <c r="Q4941" s="111">
        <f>+'Categorias-9 feb-Depurado'!AE4940</f>
        <v>44990</v>
      </c>
      <c r="R4941" s="112" t="str">
        <f>+'Categorias-9 feb-Depurado'!AB4940</f>
        <v>Hotel</v>
      </c>
    </row>
    <row r="4942" spans="2:18" s="1" customFormat="1" ht="14.5" hidden="1">
      <c r="B4942" s="57" t="str">
        <f>+'Categorias-9 feb-Depurado'!B4941</f>
        <v>HOTEL SANTIAGO DE ARMA SA</v>
      </c>
      <c r="C4942" s="30" t="s">
        <v>4900</v>
      </c>
      <c r="D4942" s="31">
        <v>5</v>
      </c>
      <c r="E4942" s="30" t="str">
        <f>+'Categorias-9 feb-Depurado'!E4941</f>
        <v>811003134-4</v>
      </c>
      <c r="F4942" s="30" t="str">
        <f>+'Categorias-9 feb-Depurado'!F4941</f>
        <v>GLORIETA AEROPUERTO JOSE MARIA CORDOBA</v>
      </c>
      <c r="G4942" s="30" t="str">
        <f>+'Categorias-9 feb-Depurado'!G4941</f>
        <v>169</v>
      </c>
      <c r="H4942" s="30" t="str">
        <f>+'Categorias-9 feb-Depurado'!H4941</f>
        <v>FE18114</v>
      </c>
      <c r="I4942" s="107">
        <f>+'Categorias-9 feb-Depurado'!R4941</f>
        <v>474431</v>
      </c>
      <c r="J4942" s="108">
        <f t="shared" si="312"/>
        <v>0</v>
      </c>
      <c r="K4942" s="107">
        <f t="shared" si="313"/>
        <v>0</v>
      </c>
      <c r="L4942" s="109">
        <f t="shared" si="314"/>
        <v>474431</v>
      </c>
      <c r="M4942" s="110">
        <f t="shared" si="315"/>
        <v>3.6168442796308807E-07</v>
      </c>
      <c r="N4942" s="33" t="s">
        <v>4892</v>
      </c>
      <c r="O4942" s="33">
        <f>+'Categorias-9 feb-Depurado'!Y4941</f>
        <v>99.464553392664328</v>
      </c>
      <c r="P4942" s="111">
        <f>+'Categorias-9 feb-Depurado'!AC4941</f>
        <v>44900</v>
      </c>
      <c r="Q4942" s="111">
        <f>+'Categorias-9 feb-Depurado'!AE4941</f>
        <v>44990</v>
      </c>
      <c r="R4942" s="112" t="str">
        <f>+'Categorias-9 feb-Depurado'!AB4941</f>
        <v>Hotel</v>
      </c>
    </row>
    <row r="4943" spans="2:18" s="1" customFormat="1" ht="14.5" hidden="1">
      <c r="B4943" s="57" t="str">
        <f>+'Categorias-9 feb-Depurado'!B4942</f>
        <v>HOTEL SANTIAGO DE ARMA SA</v>
      </c>
      <c r="C4943" s="30" t="s">
        <v>4900</v>
      </c>
      <c r="D4943" s="31">
        <v>5</v>
      </c>
      <c r="E4943" s="30" t="str">
        <f>+'Categorias-9 feb-Depurado'!E4942</f>
        <v>811003134-4</v>
      </c>
      <c r="F4943" s="30" t="str">
        <f>+'Categorias-9 feb-Depurado'!F4942</f>
        <v>GLORIETA AEROPUERTO JOSE MARIA CORDOBA</v>
      </c>
      <c r="G4943" s="30" t="str">
        <f>+'Categorias-9 feb-Depurado'!G4942</f>
        <v>169</v>
      </c>
      <c r="H4943" s="30" t="str">
        <f>+'Categorias-9 feb-Depurado'!H4942</f>
        <v>FE18089</v>
      </c>
      <c r="I4943" s="107">
        <f>+'Categorias-9 feb-Depurado'!R4942</f>
        <v>886021</v>
      </c>
      <c r="J4943" s="108">
        <f t="shared" si="316" ref="J4943:J5006">+IF(Q4943&gt;$O$4,0,I4943)</f>
        <v>0</v>
      </c>
      <c r="K4943" s="107">
        <f t="shared" si="317" ref="K4943:K5006">++(((1+$O$5)^(($O$4-Q4943)/365))-1)*J4943</f>
        <v>0</v>
      </c>
      <c r="L4943" s="109">
        <f t="shared" si="318" ref="L4943:L5006">+I4943+K4943</f>
        <v>886021</v>
      </c>
      <c r="M4943" s="110">
        <f t="shared" si="319" ref="M4943:M5006">+L4943/$E$11</f>
        <v>6.754617606106752E-07</v>
      </c>
      <c r="N4943" s="33" t="s">
        <v>4892</v>
      </c>
      <c r="O4943" s="33">
        <f>+'Categorias-9 feb-Depurado'!Y4942</f>
        <v>185.7544786523685</v>
      </c>
      <c r="P4943" s="111">
        <f>+'Categorias-9 feb-Depurado'!AC4942</f>
        <v>44900</v>
      </c>
      <c r="Q4943" s="111">
        <f>+'Categorias-9 feb-Depurado'!AE4942</f>
        <v>44990</v>
      </c>
      <c r="R4943" s="112" t="str">
        <f>+'Categorias-9 feb-Depurado'!AB4942</f>
        <v>Hotel</v>
      </c>
    </row>
    <row r="4944" spans="2:18" s="1" customFormat="1" ht="14.5" hidden="1">
      <c r="B4944" s="57" t="str">
        <f>+'Categorias-9 feb-Depurado'!B4943</f>
        <v>HOTEL SANTIAGO DE ARMA SA</v>
      </c>
      <c r="C4944" s="30" t="s">
        <v>4900</v>
      </c>
      <c r="D4944" s="31">
        <v>5</v>
      </c>
      <c r="E4944" s="30" t="str">
        <f>+'Categorias-9 feb-Depurado'!E4943</f>
        <v>811003134-4</v>
      </c>
      <c r="F4944" s="30" t="str">
        <f>+'Categorias-9 feb-Depurado'!F4943</f>
        <v>GLORIETA AEROPUERTO JOSE MARIA CORDOBA</v>
      </c>
      <c r="G4944" s="30" t="str">
        <f>+'Categorias-9 feb-Depurado'!G4943</f>
        <v>169</v>
      </c>
      <c r="H4944" s="30" t="str">
        <f>+'Categorias-9 feb-Depurado'!H4943</f>
        <v>FE18157</v>
      </c>
      <c r="I4944" s="107">
        <f>+'Categorias-9 feb-Depurado'!R4943</f>
        <v>579623</v>
      </c>
      <c r="J4944" s="108">
        <f t="shared" si="316"/>
        <v>0</v>
      </c>
      <c r="K4944" s="107">
        <f t="shared" si="317"/>
        <v>0</v>
      </c>
      <c r="L4944" s="109">
        <f t="shared" si="318"/>
        <v>579623</v>
      </c>
      <c r="M4944" s="110">
        <f t="shared" si="319"/>
        <v>4.4187798265553682E-07</v>
      </c>
      <c r="N4944" s="33" t="s">
        <v>4892</v>
      </c>
      <c r="O4944" s="33">
        <f>+'Categorias-9 feb-Depurado'!Y4943</f>
        <v>121.51807708837804</v>
      </c>
      <c r="P4944" s="111">
        <f>+'Categorias-9 feb-Depurado'!AC4943</f>
        <v>44901</v>
      </c>
      <c r="Q4944" s="111">
        <f>+'Categorias-9 feb-Depurado'!AE4943</f>
        <v>44991</v>
      </c>
      <c r="R4944" s="112" t="str">
        <f>+'Categorias-9 feb-Depurado'!AB4943</f>
        <v>Hotel</v>
      </c>
    </row>
    <row r="4945" spans="2:18" s="1" customFormat="1" ht="14.5" hidden="1">
      <c r="B4945" s="57" t="str">
        <f>+'Categorias-9 feb-Depurado'!B4944</f>
        <v>HOTEL SANTIAGO DE ARMA SA</v>
      </c>
      <c r="C4945" s="30" t="s">
        <v>4900</v>
      </c>
      <c r="D4945" s="31">
        <v>5</v>
      </c>
      <c r="E4945" s="30" t="str">
        <f>+'Categorias-9 feb-Depurado'!E4944</f>
        <v>811003134-4</v>
      </c>
      <c r="F4945" s="30" t="str">
        <f>+'Categorias-9 feb-Depurado'!F4944</f>
        <v>GLORIETA AEROPUERTO JOSE MARIA CORDOBA</v>
      </c>
      <c r="G4945" s="30" t="str">
        <f>+'Categorias-9 feb-Depurado'!G4944</f>
        <v>169</v>
      </c>
      <c r="H4945" s="30" t="str">
        <f>+'Categorias-9 feb-Depurado'!H4944</f>
        <v>FE18154</v>
      </c>
      <c r="I4945" s="107">
        <f>+'Categorias-9 feb-Depurado'!R4944</f>
        <v>201208</v>
      </c>
      <c r="J4945" s="108">
        <f t="shared" si="316"/>
        <v>0</v>
      </c>
      <c r="K4945" s="107">
        <f t="shared" si="317"/>
        <v>0</v>
      </c>
      <c r="L4945" s="109">
        <f t="shared" si="318"/>
        <v>201208</v>
      </c>
      <c r="M4945" s="110">
        <f t="shared" si="319"/>
        <v>1.5339174797093154E-07</v>
      </c>
      <c r="N4945" s="33" t="s">
        <v>4892</v>
      </c>
      <c r="O4945" s="33">
        <f>+'Categorias-9 feb-Depurado'!Y4944</f>
        <v>42.183297168674066</v>
      </c>
      <c r="P4945" s="111">
        <f>+'Categorias-9 feb-Depurado'!AC4944</f>
        <v>44901</v>
      </c>
      <c r="Q4945" s="111">
        <f>+'Categorias-9 feb-Depurado'!AE4944</f>
        <v>44991</v>
      </c>
      <c r="R4945" s="112" t="str">
        <f>+'Categorias-9 feb-Depurado'!AB4944</f>
        <v>Hotel</v>
      </c>
    </row>
    <row r="4946" spans="2:18" s="1" customFormat="1" ht="14.5" hidden="1">
      <c r="B4946" s="57" t="str">
        <f>+'Categorias-9 feb-Depurado'!B4945</f>
        <v>HOTEL SANTIAGO DE ARMA SA</v>
      </c>
      <c r="C4946" s="30" t="s">
        <v>4900</v>
      </c>
      <c r="D4946" s="31">
        <v>5</v>
      </c>
      <c r="E4946" s="30" t="str">
        <f>+'Categorias-9 feb-Depurado'!E4945</f>
        <v>811003134-4</v>
      </c>
      <c r="F4946" s="30" t="str">
        <f>+'Categorias-9 feb-Depurado'!F4945</f>
        <v>GLORIETA AEROPUERTO JOSE MARIA CORDOBA</v>
      </c>
      <c r="G4946" s="30" t="str">
        <f>+'Categorias-9 feb-Depurado'!G4945</f>
        <v>169</v>
      </c>
      <c r="H4946" s="30" t="str">
        <f>+'Categorias-9 feb-Depurado'!H4945</f>
        <v>FE18148</v>
      </c>
      <c r="I4946" s="107">
        <f>+'Categorias-9 feb-Depurado'!R4945</f>
        <v>636803</v>
      </c>
      <c r="J4946" s="108">
        <f t="shared" si="316"/>
        <v>0</v>
      </c>
      <c r="K4946" s="107">
        <f t="shared" si="317"/>
        <v>0</v>
      </c>
      <c r="L4946" s="109">
        <f t="shared" si="318"/>
        <v>636803</v>
      </c>
      <c r="M4946" s="110">
        <f t="shared" si="319"/>
        <v>4.8546939129226033E-07</v>
      </c>
      <c r="N4946" s="33" t="s">
        <v>4892</v>
      </c>
      <c r="O4946" s="33">
        <f>+'Categorias-9 feb-Depurado'!Y4945</f>
        <v>133.50587544681699</v>
      </c>
      <c r="P4946" s="111">
        <f>+'Categorias-9 feb-Depurado'!AC4945</f>
        <v>44901</v>
      </c>
      <c r="Q4946" s="111">
        <f>+'Categorias-9 feb-Depurado'!AE4945</f>
        <v>44991</v>
      </c>
      <c r="R4946" s="112" t="str">
        <f>+'Categorias-9 feb-Depurado'!AB4945</f>
        <v>Hotel</v>
      </c>
    </row>
    <row r="4947" spans="2:18" s="1" customFormat="1" ht="14.5" hidden="1">
      <c r="B4947" s="57" t="str">
        <f>+'Categorias-9 feb-Depurado'!B4946</f>
        <v>HOTEL SANTIAGO DE ARMA SA</v>
      </c>
      <c r="C4947" s="30" t="s">
        <v>4900</v>
      </c>
      <c r="D4947" s="31">
        <v>5</v>
      </c>
      <c r="E4947" s="30" t="str">
        <f>+'Categorias-9 feb-Depurado'!E4946</f>
        <v>811003134-4</v>
      </c>
      <c r="F4947" s="30" t="str">
        <f>+'Categorias-9 feb-Depurado'!F4946</f>
        <v>GLORIETA AEROPUERTO JOSE MARIA CORDOBA</v>
      </c>
      <c r="G4947" s="30" t="str">
        <f>+'Categorias-9 feb-Depurado'!G4946</f>
        <v>169</v>
      </c>
      <c r="H4947" s="30" t="str">
        <f>+'Categorias-9 feb-Depurado'!H4946</f>
        <v>FE18150</v>
      </c>
      <c r="I4947" s="107">
        <f>+'Categorias-9 feb-Depurado'!R4946</f>
        <v>177205</v>
      </c>
      <c r="J4947" s="108">
        <f t="shared" si="316"/>
        <v>0</v>
      </c>
      <c r="K4947" s="107">
        <f t="shared" si="317"/>
        <v>0</v>
      </c>
      <c r="L4947" s="109">
        <f t="shared" si="318"/>
        <v>177205</v>
      </c>
      <c r="M4947" s="110">
        <f t="shared" si="319"/>
        <v>1.3509296200543181E-07</v>
      </c>
      <c r="N4947" s="33" t="s">
        <v>4892</v>
      </c>
      <c r="O4947" s="33">
        <f>+'Categorias-9 feb-Depurado'!Y4946</f>
        <v>37.15106345063262</v>
      </c>
      <c r="P4947" s="111">
        <f>+'Categorias-9 feb-Depurado'!AC4946</f>
        <v>44901</v>
      </c>
      <c r="Q4947" s="111">
        <f>+'Categorias-9 feb-Depurado'!AE4946</f>
        <v>44991</v>
      </c>
      <c r="R4947" s="112" t="str">
        <f>+'Categorias-9 feb-Depurado'!AB4946</f>
        <v>Hotel</v>
      </c>
    </row>
    <row r="4948" spans="2:18" s="1" customFormat="1" ht="14.5" hidden="1">
      <c r="B4948" s="57" t="str">
        <f>+'Categorias-9 feb-Depurado'!B4947</f>
        <v>HOTEL SANTIAGO DE ARMA SA</v>
      </c>
      <c r="C4948" s="30" t="s">
        <v>4900</v>
      </c>
      <c r="D4948" s="31">
        <v>5</v>
      </c>
      <c r="E4948" s="30" t="str">
        <f>+'Categorias-9 feb-Depurado'!E4947</f>
        <v>811003134-4</v>
      </c>
      <c r="F4948" s="30" t="str">
        <f>+'Categorias-9 feb-Depurado'!F4947</f>
        <v>GLORIETA AEROPUERTO JOSE MARIA CORDOBA</v>
      </c>
      <c r="G4948" s="30" t="str">
        <f>+'Categorias-9 feb-Depurado'!G4947</f>
        <v>169</v>
      </c>
      <c r="H4948" s="30" t="str">
        <f>+'Categorias-9 feb-Depurado'!H4947</f>
        <v>FE18164</v>
      </c>
      <c r="I4948" s="107">
        <f>+'Categorias-9 feb-Depurado'!R4947</f>
        <v>8536745</v>
      </c>
      <c r="J4948" s="108">
        <f t="shared" si="316"/>
        <v>0</v>
      </c>
      <c r="K4948" s="107">
        <f t="shared" si="317"/>
        <v>0</v>
      </c>
      <c r="L4948" s="109">
        <f t="shared" si="318"/>
        <v>8536745</v>
      </c>
      <c r="M4948" s="110">
        <f t="shared" si="319"/>
        <v>6.5080227303691203E-06</v>
      </c>
      <c r="N4948" s="33" t="s">
        <v>4892</v>
      </c>
      <c r="O4948" s="33">
        <f>+'Categorias-9 feb-Depurado'!Y4947</f>
        <v>1789.7302850194449</v>
      </c>
      <c r="P4948" s="111">
        <f>+'Categorias-9 feb-Depurado'!AC4947</f>
        <v>44902</v>
      </c>
      <c r="Q4948" s="111">
        <f>+'Categorias-9 feb-Depurado'!AE4947</f>
        <v>44992</v>
      </c>
      <c r="R4948" s="112" t="str">
        <f>+'Categorias-9 feb-Depurado'!AB4947</f>
        <v>Hotel</v>
      </c>
    </row>
    <row r="4949" spans="2:18" s="1" customFormat="1" ht="14.5" hidden="1">
      <c r="B4949" s="57" t="str">
        <f>+'Categorias-9 feb-Depurado'!B4948</f>
        <v>HOTEL SANTIAGO DE ARMA SA</v>
      </c>
      <c r="C4949" s="30" t="s">
        <v>4900</v>
      </c>
      <c r="D4949" s="31">
        <v>5</v>
      </c>
      <c r="E4949" s="30" t="str">
        <f>+'Categorias-9 feb-Depurado'!E4948</f>
        <v>811003134-4</v>
      </c>
      <c r="F4949" s="30" t="str">
        <f>+'Categorias-9 feb-Depurado'!F4948</f>
        <v>GLORIETA AEROPUERTO JOSE MARIA CORDOBA</v>
      </c>
      <c r="G4949" s="30" t="str">
        <f>+'Categorias-9 feb-Depurado'!G4948</f>
        <v>169</v>
      </c>
      <c r="H4949" s="30" t="str">
        <f>+'Categorias-9 feb-Depurado'!H4948</f>
        <v>FE18184</v>
      </c>
      <c r="I4949" s="107">
        <f>+'Categorias-9 feb-Depurado'!R4948</f>
        <v>684813</v>
      </c>
      <c r="J4949" s="108">
        <f t="shared" si="316"/>
        <v>0</v>
      </c>
      <c r="K4949" s="107">
        <f t="shared" si="317"/>
        <v>0</v>
      </c>
      <c r="L4949" s="109">
        <f t="shared" si="318"/>
        <v>684813</v>
      </c>
      <c r="M4949" s="110">
        <f t="shared" si="319"/>
        <v>5.2207001263974366E-07</v>
      </c>
      <c r="N4949" s="33" t="s">
        <v>4892</v>
      </c>
      <c r="O4949" s="33">
        <f>+'Categorias-9 feb-Depurado'!Y4948</f>
        <v>143.57118148369443</v>
      </c>
      <c r="P4949" s="111">
        <f>+'Categorias-9 feb-Depurado'!AC4948</f>
        <v>44902</v>
      </c>
      <c r="Q4949" s="111">
        <f>+'Categorias-9 feb-Depurado'!AE4948</f>
        <v>44992</v>
      </c>
      <c r="R4949" s="112" t="str">
        <f>+'Categorias-9 feb-Depurado'!AB4948</f>
        <v>Hotel</v>
      </c>
    </row>
    <row r="4950" spans="2:18" s="1" customFormat="1" ht="14.5" hidden="1">
      <c r="B4950" s="57" t="str">
        <f>+'Categorias-9 feb-Depurado'!B4949</f>
        <v>HOTEL SANTIAGO DE ARMA SA</v>
      </c>
      <c r="C4950" s="30" t="s">
        <v>4900</v>
      </c>
      <c r="D4950" s="31">
        <v>5</v>
      </c>
      <c r="E4950" s="30" t="str">
        <f>+'Categorias-9 feb-Depurado'!E4949</f>
        <v>811003134-4</v>
      </c>
      <c r="F4950" s="30" t="str">
        <f>+'Categorias-9 feb-Depurado'!F4949</f>
        <v>GLORIETA AEROPUERTO JOSE MARIA CORDOBA</v>
      </c>
      <c r="G4950" s="30" t="str">
        <f>+'Categorias-9 feb-Depurado'!G4949</f>
        <v>169</v>
      </c>
      <c r="H4950" s="30" t="str">
        <f>+'Categorias-9 feb-Depurado'!H4949</f>
        <v>FE18185</v>
      </c>
      <c r="I4950" s="107">
        <f>+'Categorias-9 feb-Depurado'!R4949</f>
        <v>2078442</v>
      </c>
      <c r="J4950" s="108">
        <f t="shared" si="316"/>
        <v>0</v>
      </c>
      <c r="K4950" s="107">
        <f t="shared" si="317"/>
        <v>0</v>
      </c>
      <c r="L4950" s="109">
        <f t="shared" si="318"/>
        <v>2078442</v>
      </c>
      <c r="M4950" s="110">
        <f t="shared" si="319"/>
        <v>1.5845088238847307E-06</v>
      </c>
      <c r="N4950" s="33" t="s">
        <v>4892</v>
      </c>
      <c r="O4950" s="33">
        <f>+'Categorias-9 feb-Depurado'!Y4949</f>
        <v>435.74577816912478</v>
      </c>
      <c r="P4950" s="111">
        <f>+'Categorias-9 feb-Depurado'!AC4949</f>
        <v>44902</v>
      </c>
      <c r="Q4950" s="111">
        <f>+'Categorias-9 feb-Depurado'!AE4949</f>
        <v>44992</v>
      </c>
      <c r="R4950" s="112" t="str">
        <f>+'Categorias-9 feb-Depurado'!AB4949</f>
        <v>Hotel</v>
      </c>
    </row>
    <row r="4951" spans="2:18" s="1" customFormat="1" ht="14.5" hidden="1">
      <c r="B4951" s="57" t="str">
        <f>+'Categorias-9 feb-Depurado'!B4950</f>
        <v>HOTEL SANTIAGO DE ARMA SA</v>
      </c>
      <c r="C4951" s="30" t="s">
        <v>4900</v>
      </c>
      <c r="D4951" s="31">
        <v>5</v>
      </c>
      <c r="E4951" s="30" t="str">
        <f>+'Categorias-9 feb-Depurado'!E4950</f>
        <v>811003134-4</v>
      </c>
      <c r="F4951" s="30" t="str">
        <f>+'Categorias-9 feb-Depurado'!F4950</f>
        <v>GLORIETA AEROPUERTO JOSE MARIA CORDOBA</v>
      </c>
      <c r="G4951" s="30" t="str">
        <f>+'Categorias-9 feb-Depurado'!G4950</f>
        <v>169</v>
      </c>
      <c r="H4951" s="30" t="str">
        <f>+'Categorias-9 feb-Depurado'!H4950</f>
        <v>FE18172</v>
      </c>
      <c r="I4951" s="107">
        <f>+'Categorias-9 feb-Depurado'!R4950</f>
        <v>732821</v>
      </c>
      <c r="J4951" s="108">
        <f t="shared" si="316"/>
        <v>0</v>
      </c>
      <c r="K4951" s="107">
        <f t="shared" si="317"/>
        <v>0</v>
      </c>
      <c r="L4951" s="109">
        <f t="shared" si="318"/>
        <v>732821</v>
      </c>
      <c r="M4951" s="110">
        <f t="shared" si="319"/>
        <v>5.5866910927898503E-07</v>
      </c>
      <c r="N4951" s="33" t="s">
        <v>4892</v>
      </c>
      <c r="O4951" s="33">
        <f>+'Categorias-9 feb-Depurado'!Y4950</f>
        <v>153.63606822017462</v>
      </c>
      <c r="P4951" s="111">
        <f>+'Categorias-9 feb-Depurado'!AC4950</f>
        <v>44902</v>
      </c>
      <c r="Q4951" s="111">
        <f>+'Categorias-9 feb-Depurado'!AE4950</f>
        <v>44992</v>
      </c>
      <c r="R4951" s="112" t="str">
        <f>+'Categorias-9 feb-Depurado'!AB4950</f>
        <v>Hotel</v>
      </c>
    </row>
    <row r="4952" spans="2:18" s="1" customFormat="1" ht="14.5" hidden="1">
      <c r="B4952" s="57" t="str">
        <f>+'Categorias-9 feb-Depurado'!B4951</f>
        <v>HOTEL SANTIAGO DE ARMA SA</v>
      </c>
      <c r="C4952" s="30" t="s">
        <v>4900</v>
      </c>
      <c r="D4952" s="31">
        <v>5</v>
      </c>
      <c r="E4952" s="30" t="str">
        <f>+'Categorias-9 feb-Depurado'!E4951</f>
        <v>811003134-4</v>
      </c>
      <c r="F4952" s="30" t="str">
        <f>+'Categorias-9 feb-Depurado'!F4951</f>
        <v>GLORIETA AEROPUERTO JOSE MARIA CORDOBA</v>
      </c>
      <c r="G4952" s="30" t="str">
        <f>+'Categorias-9 feb-Depurado'!G4951</f>
        <v>169</v>
      </c>
      <c r="H4952" s="30" t="str">
        <f>+'Categorias-9 feb-Depurado'!H4951</f>
        <v>FE18207</v>
      </c>
      <c r="I4952" s="107">
        <f>+'Categorias-9 feb-Depurado'!R4951</f>
        <v>1087231</v>
      </c>
      <c r="J4952" s="108">
        <f t="shared" si="316"/>
        <v>0</v>
      </c>
      <c r="K4952" s="107">
        <f t="shared" si="317"/>
        <v>0</v>
      </c>
      <c r="L4952" s="109">
        <f t="shared" si="318"/>
        <v>1087231</v>
      </c>
      <c r="M4952" s="110">
        <f t="shared" si="319"/>
        <v>8.288550332898487E-07</v>
      </c>
      <c r="N4952" s="33" t="s">
        <v>4892</v>
      </c>
      <c r="O4952" s="33">
        <f>+'Categorias-9 feb-Depurado'!Y4951</f>
        <v>227.93819512143986</v>
      </c>
      <c r="P4952" s="111">
        <f>+'Categorias-9 feb-Depurado'!AC4951</f>
        <v>44903</v>
      </c>
      <c r="Q4952" s="111">
        <f>+'Categorias-9 feb-Depurado'!AE4951</f>
        <v>44993</v>
      </c>
      <c r="R4952" s="112" t="str">
        <f>+'Categorias-9 feb-Depurado'!AB4951</f>
        <v>Hotel</v>
      </c>
    </row>
    <row r="4953" spans="2:18" s="1" customFormat="1" ht="14.5" hidden="1">
      <c r="B4953" s="57" t="str">
        <f>+'Categorias-9 feb-Depurado'!B4952</f>
        <v>HOTEL SANTIAGO DE ARMA SA</v>
      </c>
      <c r="C4953" s="30" t="s">
        <v>4900</v>
      </c>
      <c r="D4953" s="31">
        <v>5</v>
      </c>
      <c r="E4953" s="30" t="str">
        <f>+'Categorias-9 feb-Depurado'!E4952</f>
        <v>811003134-4</v>
      </c>
      <c r="F4953" s="30" t="str">
        <f>+'Categorias-9 feb-Depurado'!F4952</f>
        <v>GLORIETA AEROPUERTO JOSE MARIA CORDOBA</v>
      </c>
      <c r="G4953" s="30" t="str">
        <f>+'Categorias-9 feb-Depurado'!G4952</f>
        <v>169</v>
      </c>
      <c r="H4953" s="30" t="str">
        <f>+'Categorias-9 feb-Depurado'!H4952</f>
        <v>FE18232</v>
      </c>
      <c r="I4953" s="107">
        <f>+'Categorias-9 feb-Depurado'!R4952</f>
        <v>354408</v>
      </c>
      <c r="J4953" s="108">
        <f t="shared" si="316"/>
        <v>0</v>
      </c>
      <c r="K4953" s="107">
        <f t="shared" si="317"/>
        <v>0</v>
      </c>
      <c r="L4953" s="109">
        <f t="shared" si="318"/>
        <v>354408</v>
      </c>
      <c r="M4953" s="110">
        <f t="shared" si="319"/>
        <v>2.7018439930262171E-07</v>
      </c>
      <c r="N4953" s="33" t="s">
        <v>4892</v>
      </c>
      <c r="O4953" s="33">
        <f>+'Categorias-9 feb-Depurado'!Y4952</f>
        <v>74.301707600867942</v>
      </c>
      <c r="P4953" s="111">
        <f>+'Categorias-9 feb-Depurado'!AC4952</f>
        <v>44904</v>
      </c>
      <c r="Q4953" s="111">
        <f>+'Categorias-9 feb-Depurado'!AE4952</f>
        <v>44994</v>
      </c>
      <c r="R4953" s="112" t="str">
        <f>+'Categorias-9 feb-Depurado'!AB4952</f>
        <v>Hotel</v>
      </c>
    </row>
    <row r="4954" spans="2:18" s="1" customFormat="1" ht="14.5" hidden="1">
      <c r="B4954" s="57" t="str">
        <f>+'Categorias-9 feb-Depurado'!B4953</f>
        <v>HOTEL SANTIAGO DE ARMA SA</v>
      </c>
      <c r="C4954" s="30" t="s">
        <v>4900</v>
      </c>
      <c r="D4954" s="31">
        <v>5</v>
      </c>
      <c r="E4954" s="30" t="str">
        <f>+'Categorias-9 feb-Depurado'!E4953</f>
        <v>811003134-4</v>
      </c>
      <c r="F4954" s="30" t="str">
        <f>+'Categorias-9 feb-Depurado'!F4953</f>
        <v>GLORIETA AEROPUERTO JOSE MARIA CORDOBA</v>
      </c>
      <c r="G4954" s="30" t="str">
        <f>+'Categorias-9 feb-Depurado'!G4953</f>
        <v>169</v>
      </c>
      <c r="H4954" s="30" t="str">
        <f>+'Categorias-9 feb-Depurado'!H4953</f>
        <v>FE18263</v>
      </c>
      <c r="I4954" s="107">
        <f>+'Categorias-9 feb-Depurado'!R4953</f>
        <v>135000</v>
      </c>
      <c r="J4954" s="108">
        <f t="shared" si="316"/>
        <v>0</v>
      </c>
      <c r="K4954" s="107">
        <f t="shared" si="317"/>
        <v>0</v>
      </c>
      <c r="L4954" s="109">
        <f t="shared" si="318"/>
        <v>135000</v>
      </c>
      <c r="M4954" s="110">
        <f t="shared" si="319"/>
        <v>1.0291780633014472E-07</v>
      </c>
      <c r="N4954" s="33" t="s">
        <v>4892</v>
      </c>
      <c r="O4954" s="33">
        <f>+'Categorias-9 feb-Depurado'!Y4953</f>
        <v>28.302776816881032</v>
      </c>
      <c r="P4954" s="111">
        <f>+'Categorias-9 feb-Depurado'!AC4953</f>
        <v>44905</v>
      </c>
      <c r="Q4954" s="111">
        <f>+'Categorias-9 feb-Depurado'!AE4953</f>
        <v>44995</v>
      </c>
      <c r="R4954" s="112" t="str">
        <f>+'Categorias-9 feb-Depurado'!AB4953</f>
        <v>Hotel</v>
      </c>
    </row>
    <row r="4955" spans="2:18" s="1" customFormat="1" ht="14.5" hidden="1">
      <c r="B4955" s="57" t="str">
        <f>+'Categorias-9 feb-Depurado'!B4954</f>
        <v>HOTEL SANTIAGO DE ARMA SA</v>
      </c>
      <c r="C4955" s="30" t="s">
        <v>4900</v>
      </c>
      <c r="D4955" s="31">
        <v>5</v>
      </c>
      <c r="E4955" s="30" t="str">
        <f>+'Categorias-9 feb-Depurado'!E4954</f>
        <v>811003134-4</v>
      </c>
      <c r="F4955" s="30" t="str">
        <f>+'Categorias-9 feb-Depurado'!F4954</f>
        <v>GLORIETA AEROPUERTO JOSE MARIA CORDOBA</v>
      </c>
      <c r="G4955" s="30" t="str">
        <f>+'Categorias-9 feb-Depurado'!G4954</f>
        <v>169</v>
      </c>
      <c r="H4955" s="30" t="str">
        <f>+'Categorias-9 feb-Depurado'!H4954</f>
        <v>FE18298</v>
      </c>
      <c r="I4955" s="107">
        <f>+'Categorias-9 feb-Depurado'!R4954</f>
        <v>201208</v>
      </c>
      <c r="J4955" s="108">
        <f t="shared" si="316"/>
        <v>0</v>
      </c>
      <c r="K4955" s="107">
        <f t="shared" si="317"/>
        <v>0</v>
      </c>
      <c r="L4955" s="109">
        <f t="shared" si="318"/>
        <v>201208</v>
      </c>
      <c r="M4955" s="110">
        <f t="shared" si="319"/>
        <v>1.5339174797093154E-07</v>
      </c>
      <c r="N4955" s="33" t="s">
        <v>4892</v>
      </c>
      <c r="O4955" s="33">
        <f>+'Categorias-9 feb-Depurado'!Y4954</f>
        <v>42.183297168674066</v>
      </c>
      <c r="P4955" s="111">
        <f>+'Categorias-9 feb-Depurado'!AC4954</f>
        <v>44906</v>
      </c>
      <c r="Q4955" s="111">
        <f>+'Categorias-9 feb-Depurado'!AE4954</f>
        <v>44996</v>
      </c>
      <c r="R4955" s="112" t="str">
        <f>+'Categorias-9 feb-Depurado'!AB4954</f>
        <v>Hotel</v>
      </c>
    </row>
    <row r="4956" spans="2:18" s="1" customFormat="1" ht="14.5" hidden="1">
      <c r="B4956" s="57" t="str">
        <f>+'Categorias-9 feb-Depurado'!B4955</f>
        <v>HOTEL SANTIAGO DE ARMA SA</v>
      </c>
      <c r="C4956" s="30" t="s">
        <v>4900</v>
      </c>
      <c r="D4956" s="31">
        <v>5</v>
      </c>
      <c r="E4956" s="30" t="str">
        <f>+'Categorias-9 feb-Depurado'!E4955</f>
        <v>811003134-4</v>
      </c>
      <c r="F4956" s="30" t="str">
        <f>+'Categorias-9 feb-Depurado'!F4955</f>
        <v>GLORIETA AEROPUERTO JOSE MARIA CORDOBA</v>
      </c>
      <c r="G4956" s="30" t="str">
        <f>+'Categorias-9 feb-Depurado'!G4955</f>
        <v>169</v>
      </c>
      <c r="H4956" s="30" t="str">
        <f>+'Categorias-9 feb-Depurado'!H4955</f>
        <v>FE18310</v>
      </c>
      <c r="I4956" s="107">
        <f>+'Categorias-9 feb-Depurado'!R4955</f>
        <v>153200</v>
      </c>
      <c r="J4956" s="108">
        <f t="shared" si="316"/>
        <v>0</v>
      </c>
      <c r="K4956" s="107">
        <f t="shared" si="317"/>
        <v>0</v>
      </c>
      <c r="L4956" s="109">
        <f t="shared" si="318"/>
        <v>153200</v>
      </c>
      <c r="M4956" s="110">
        <f t="shared" si="319"/>
        <v>1.1679265133169016E-07</v>
      </c>
      <c r="N4956" s="33" t="s">
        <v>4892</v>
      </c>
      <c r="O4956" s="33">
        <f>+'Categorias-9 feb-Depurado'!Y4955</f>
        <v>32.118410432193883</v>
      </c>
      <c r="P4956" s="111">
        <f>+'Categorias-9 feb-Depurado'!AC4955</f>
        <v>44907</v>
      </c>
      <c r="Q4956" s="111">
        <f>+'Categorias-9 feb-Depurado'!AE4955</f>
        <v>44997</v>
      </c>
      <c r="R4956" s="112" t="str">
        <f>+'Categorias-9 feb-Depurado'!AB4955</f>
        <v>Hotel</v>
      </c>
    </row>
    <row r="4957" spans="2:18" s="1" customFormat="1" ht="14.5" hidden="1">
      <c r="B4957" s="57" t="str">
        <f>+'Categorias-9 feb-Depurado'!B4956</f>
        <v>HOTEL SANTIAGO DE ARMA SA</v>
      </c>
      <c r="C4957" s="30" t="s">
        <v>4900</v>
      </c>
      <c r="D4957" s="31">
        <v>5</v>
      </c>
      <c r="E4957" s="30" t="str">
        <f>+'Categorias-9 feb-Depurado'!E4956</f>
        <v>811003134-4</v>
      </c>
      <c r="F4957" s="30" t="str">
        <f>+'Categorias-9 feb-Depurado'!F4956</f>
        <v>GLORIETA AEROPUERTO JOSE MARIA CORDOBA</v>
      </c>
      <c r="G4957" s="30" t="str">
        <f>+'Categorias-9 feb-Depurado'!G4956</f>
        <v>169</v>
      </c>
      <c r="H4957" s="30" t="str">
        <f>+'Categorias-9 feb-Depurado'!H4956</f>
        <v>FE18326</v>
      </c>
      <c r="I4957" s="107">
        <f>+'Categorias-9 feb-Depurado'!R4956</f>
        <v>135000</v>
      </c>
      <c r="J4957" s="108">
        <f t="shared" si="316"/>
        <v>0</v>
      </c>
      <c r="K4957" s="107">
        <f t="shared" si="317"/>
        <v>0</v>
      </c>
      <c r="L4957" s="109">
        <f t="shared" si="318"/>
        <v>135000</v>
      </c>
      <c r="M4957" s="110">
        <f t="shared" si="319"/>
        <v>1.0291780633014472E-07</v>
      </c>
      <c r="N4957" s="33" t="s">
        <v>4892</v>
      </c>
      <c r="O4957" s="33">
        <f>+'Categorias-9 feb-Depurado'!Y4956</f>
        <v>28.302776816881032</v>
      </c>
      <c r="P4957" s="111">
        <f>+'Categorias-9 feb-Depurado'!AC4956</f>
        <v>44907</v>
      </c>
      <c r="Q4957" s="111">
        <f>+'Categorias-9 feb-Depurado'!AE4956</f>
        <v>44997</v>
      </c>
      <c r="R4957" s="112" t="str">
        <f>+'Categorias-9 feb-Depurado'!AB4956</f>
        <v>Hotel</v>
      </c>
    </row>
    <row r="4958" spans="2:18" s="1" customFormat="1" ht="14.5" hidden="1">
      <c r="B4958" s="57" t="str">
        <f>+'Categorias-9 feb-Depurado'!B4957</f>
        <v>HOTEL SANTIAGO DE ARMA SA</v>
      </c>
      <c r="C4958" s="30" t="s">
        <v>4900</v>
      </c>
      <c r="D4958" s="31">
        <v>5</v>
      </c>
      <c r="E4958" s="30" t="str">
        <f>+'Categorias-9 feb-Depurado'!E4957</f>
        <v>811003134-4</v>
      </c>
      <c r="F4958" s="30" t="str">
        <f>+'Categorias-9 feb-Depurado'!F4957</f>
        <v>GLORIETA AEROPUERTO JOSE MARIA CORDOBA</v>
      </c>
      <c r="G4958" s="30" t="str">
        <f>+'Categorias-9 feb-Depurado'!G4957</f>
        <v>169</v>
      </c>
      <c r="H4958" s="30" t="str">
        <f>+'Categorias-9 feb-Depurado'!H4957</f>
        <v>FE18370</v>
      </c>
      <c r="I4958" s="107">
        <f>+'Categorias-9 feb-Depurado'!R4957</f>
        <v>135000</v>
      </c>
      <c r="J4958" s="108">
        <f t="shared" si="316"/>
        <v>0</v>
      </c>
      <c r="K4958" s="107">
        <f t="shared" si="317"/>
        <v>0</v>
      </c>
      <c r="L4958" s="109">
        <f t="shared" si="318"/>
        <v>135000</v>
      </c>
      <c r="M4958" s="110">
        <f t="shared" si="319"/>
        <v>1.0291780633014472E-07</v>
      </c>
      <c r="N4958" s="33" t="s">
        <v>4892</v>
      </c>
      <c r="O4958" s="33">
        <f>+'Categorias-9 feb-Depurado'!Y4957</f>
        <v>28.302776816881032</v>
      </c>
      <c r="P4958" s="111">
        <f>+'Categorias-9 feb-Depurado'!AC4957</f>
        <v>44908</v>
      </c>
      <c r="Q4958" s="111">
        <f>+'Categorias-9 feb-Depurado'!AE4957</f>
        <v>44998</v>
      </c>
      <c r="R4958" s="112" t="str">
        <f>+'Categorias-9 feb-Depurado'!AB4957</f>
        <v>Hotel</v>
      </c>
    </row>
    <row r="4959" spans="2:18" s="1" customFormat="1" ht="14.5" hidden="1">
      <c r="B4959" s="57" t="str">
        <f>+'Categorias-9 feb-Depurado'!B4958</f>
        <v>HOTEL SANTIAGO DE ARMA SA</v>
      </c>
      <c r="C4959" s="30" t="s">
        <v>4900</v>
      </c>
      <c r="D4959" s="31">
        <v>5</v>
      </c>
      <c r="E4959" s="30" t="str">
        <f>+'Categorias-9 feb-Depurado'!E4958</f>
        <v>811003134-4</v>
      </c>
      <c r="F4959" s="30" t="str">
        <f>+'Categorias-9 feb-Depurado'!F4958</f>
        <v>GLORIETA AEROPUERTO JOSE MARIA CORDOBA</v>
      </c>
      <c r="G4959" s="30" t="str">
        <f>+'Categorias-9 feb-Depurado'!G4958</f>
        <v>169</v>
      </c>
      <c r="H4959" s="30" t="str">
        <f>+'Categorias-9 feb-Depurado'!H4958</f>
        <v>FE18372</v>
      </c>
      <c r="I4959" s="107">
        <f>+'Categorias-9 feb-Depurado'!R4958</f>
        <v>450428</v>
      </c>
      <c r="J4959" s="108">
        <f t="shared" si="316"/>
        <v>0</v>
      </c>
      <c r="K4959" s="107">
        <f t="shared" si="317"/>
        <v>0</v>
      </c>
      <c r="L4959" s="109">
        <f t="shared" si="318"/>
        <v>450428</v>
      </c>
      <c r="M4959" s="110">
        <f t="shared" si="319"/>
        <v>3.4338564199758837E-07</v>
      </c>
      <c r="N4959" s="33" t="s">
        <v>4892</v>
      </c>
      <c r="O4959" s="33">
        <f>+'Categorias-9 feb-Depurado'!Y4958</f>
        <v>94.432319674622889</v>
      </c>
      <c r="P4959" s="111">
        <f>+'Categorias-9 feb-Depurado'!AC4958</f>
        <v>44908</v>
      </c>
      <c r="Q4959" s="111">
        <f>+'Categorias-9 feb-Depurado'!AE4958</f>
        <v>44998</v>
      </c>
      <c r="R4959" s="112" t="str">
        <f>+'Categorias-9 feb-Depurado'!AB4958</f>
        <v>Hotel</v>
      </c>
    </row>
    <row r="4960" spans="2:18" s="1" customFormat="1" ht="14.5" hidden="1">
      <c r="B4960" s="57" t="str">
        <f>+'Categorias-9 feb-Depurado'!B4959</f>
        <v>HOTEL SANTIAGO DE ARMA SA</v>
      </c>
      <c r="C4960" s="30" t="s">
        <v>4900</v>
      </c>
      <c r="D4960" s="31">
        <v>5</v>
      </c>
      <c r="E4960" s="30" t="str">
        <f>+'Categorias-9 feb-Depurado'!E4959</f>
        <v>811003134-4</v>
      </c>
      <c r="F4960" s="30" t="str">
        <f>+'Categorias-9 feb-Depurado'!F4959</f>
        <v>GLORIETA AEROPUERTO JOSE MARIA CORDOBA</v>
      </c>
      <c r="G4960" s="30" t="str">
        <f>+'Categorias-9 feb-Depurado'!G4959</f>
        <v>169</v>
      </c>
      <c r="H4960" s="30" t="str">
        <f>+'Categorias-9 feb-Depurado'!H4959</f>
        <v>FE18412</v>
      </c>
      <c r="I4960" s="107">
        <f>+'Categorias-9 feb-Depurado'!R4959</f>
        <v>531613</v>
      </c>
      <c r="J4960" s="108">
        <f t="shared" si="316"/>
        <v>0</v>
      </c>
      <c r="K4960" s="107">
        <f t="shared" si="317"/>
        <v>0</v>
      </c>
      <c r="L4960" s="109">
        <f t="shared" si="318"/>
        <v>531613</v>
      </c>
      <c r="M4960" s="110">
        <f t="shared" si="319"/>
        <v>4.0527736130805354E-07</v>
      </c>
      <c r="N4960" s="33" t="s">
        <v>4892</v>
      </c>
      <c r="O4960" s="33">
        <f>+'Categorias-9 feb-Depurado'!Y4959</f>
        <v>111.45277105150056</v>
      </c>
      <c r="P4960" s="111">
        <f>+'Categorias-9 feb-Depurado'!AC4959</f>
        <v>44909</v>
      </c>
      <c r="Q4960" s="111">
        <f>+'Categorias-9 feb-Depurado'!AE4959</f>
        <v>44999</v>
      </c>
      <c r="R4960" s="112" t="str">
        <f>+'Categorias-9 feb-Depurado'!AB4959</f>
        <v>Hotel</v>
      </c>
    </row>
    <row r="4961" spans="2:18" s="1" customFormat="1" ht="14.5" hidden="1">
      <c r="B4961" s="57" t="str">
        <f>+'Categorias-9 feb-Depurado'!B4960</f>
        <v>HOTEL SANTIAGO DE ARMA SA</v>
      </c>
      <c r="C4961" s="30" t="s">
        <v>4900</v>
      </c>
      <c r="D4961" s="31">
        <v>5</v>
      </c>
      <c r="E4961" s="30" t="str">
        <f>+'Categorias-9 feb-Depurado'!E4960</f>
        <v>811003134-4</v>
      </c>
      <c r="F4961" s="30" t="str">
        <f>+'Categorias-9 feb-Depurado'!F4960</f>
        <v>GLORIETA AEROPUERTO JOSE MARIA CORDOBA</v>
      </c>
      <c r="G4961" s="30" t="str">
        <f>+'Categorias-9 feb-Depurado'!G4960</f>
        <v>169</v>
      </c>
      <c r="H4961" s="30" t="str">
        <f>+'Categorias-9 feb-Depurado'!H4960</f>
        <v>FE18381</v>
      </c>
      <c r="I4961" s="107">
        <f>+'Categorias-9 feb-Depurado'!R4960</f>
        <v>775170</v>
      </c>
      <c r="J4961" s="108">
        <f t="shared" si="316"/>
        <v>0</v>
      </c>
      <c r="K4961" s="107">
        <f t="shared" si="317"/>
        <v>0</v>
      </c>
      <c r="L4961" s="109">
        <f t="shared" si="318"/>
        <v>775170</v>
      </c>
      <c r="M4961" s="110">
        <f t="shared" si="319"/>
        <v>5.9095404394769094E-07</v>
      </c>
      <c r="N4961" s="33" t="s">
        <v>4892</v>
      </c>
      <c r="O4961" s="33">
        <f>+'Categorias-9 feb-Depurado'!Y4960</f>
        <v>162.51454448253088</v>
      </c>
      <c r="P4961" s="111">
        <f>+'Categorias-9 feb-Depurado'!AC4960</f>
        <v>44909</v>
      </c>
      <c r="Q4961" s="111">
        <f>+'Categorias-9 feb-Depurado'!AE4960</f>
        <v>44999</v>
      </c>
      <c r="R4961" s="112" t="str">
        <f>+'Categorias-9 feb-Depurado'!AB4960</f>
        <v>Hotel</v>
      </c>
    </row>
    <row r="4962" spans="2:18" s="1" customFormat="1" ht="14.5" hidden="1">
      <c r="B4962" s="57" t="str">
        <f>+'Categorias-9 feb-Depurado'!B4961</f>
        <v>HOTEL SANTIAGO DE ARMA SA</v>
      </c>
      <c r="C4962" s="30" t="s">
        <v>4900</v>
      </c>
      <c r="D4962" s="31">
        <v>5</v>
      </c>
      <c r="E4962" s="30" t="str">
        <f>+'Categorias-9 feb-Depurado'!E4961</f>
        <v>811003134-4</v>
      </c>
      <c r="F4962" s="30" t="str">
        <f>+'Categorias-9 feb-Depurado'!F4961</f>
        <v>GLORIETA AEROPUERTO JOSE MARIA CORDOBA</v>
      </c>
      <c r="G4962" s="30" t="str">
        <f>+'Categorias-9 feb-Depurado'!G4961</f>
        <v>169</v>
      </c>
      <c r="H4962" s="30" t="str">
        <f>+'Categorias-9 feb-Depurado'!H4961</f>
        <v>FE18431</v>
      </c>
      <c r="I4962" s="107">
        <f>+'Categorias-9 feb-Depurado'!R4961</f>
        <v>135000</v>
      </c>
      <c r="J4962" s="108">
        <f t="shared" si="316"/>
        <v>0</v>
      </c>
      <c r="K4962" s="107">
        <f t="shared" si="317"/>
        <v>0</v>
      </c>
      <c r="L4962" s="109">
        <f t="shared" si="318"/>
        <v>135000</v>
      </c>
      <c r="M4962" s="110">
        <f t="shared" si="319"/>
        <v>1.0291780633014472E-07</v>
      </c>
      <c r="N4962" s="33" t="s">
        <v>4892</v>
      </c>
      <c r="O4962" s="33">
        <f>+'Categorias-9 feb-Depurado'!Y4961</f>
        <v>28.302776816881032</v>
      </c>
      <c r="P4962" s="111">
        <f>+'Categorias-9 feb-Depurado'!AC4961</f>
        <v>44910</v>
      </c>
      <c r="Q4962" s="111">
        <f>+'Categorias-9 feb-Depurado'!AE4961</f>
        <v>45000</v>
      </c>
      <c r="R4962" s="112" t="str">
        <f>+'Categorias-9 feb-Depurado'!AB4961</f>
        <v>Hotel</v>
      </c>
    </row>
    <row r="4963" spans="2:18" s="1" customFormat="1" ht="14.5" hidden="1">
      <c r="B4963" s="57" t="str">
        <f>+'Categorias-9 feb-Depurado'!B4962</f>
        <v>HOTEL SANTIAGO DE ARMA SA</v>
      </c>
      <c r="C4963" s="30" t="s">
        <v>4900</v>
      </c>
      <c r="D4963" s="31">
        <v>5</v>
      </c>
      <c r="E4963" s="30" t="str">
        <f>+'Categorias-9 feb-Depurado'!E4962</f>
        <v>811003134-4</v>
      </c>
      <c r="F4963" s="30" t="str">
        <f>+'Categorias-9 feb-Depurado'!F4962</f>
        <v>GLORIETA AEROPUERTO JOSE MARIA CORDOBA</v>
      </c>
      <c r="G4963" s="30" t="str">
        <f>+'Categorias-9 feb-Depurado'!G4962</f>
        <v>169</v>
      </c>
      <c r="H4963" s="30" t="str">
        <f>+'Categorias-9 feb-Depurado'!H4962</f>
        <v>FE18473</v>
      </c>
      <c r="I4963" s="107">
        <f>+'Categorias-9 feb-Depurado'!R4962</f>
        <v>135000</v>
      </c>
      <c r="J4963" s="108">
        <f t="shared" si="316"/>
        <v>0</v>
      </c>
      <c r="K4963" s="107">
        <f t="shared" si="317"/>
        <v>0</v>
      </c>
      <c r="L4963" s="109">
        <f t="shared" si="318"/>
        <v>135000</v>
      </c>
      <c r="M4963" s="110">
        <f t="shared" si="319"/>
        <v>1.0291780633014472E-07</v>
      </c>
      <c r="N4963" s="33" t="s">
        <v>4892</v>
      </c>
      <c r="O4963" s="33">
        <f>+'Categorias-9 feb-Depurado'!Y4962</f>
        <v>28.302776816881032</v>
      </c>
      <c r="P4963" s="111">
        <f>+'Categorias-9 feb-Depurado'!AC4962</f>
        <v>44911</v>
      </c>
      <c r="Q4963" s="111">
        <f>+'Categorias-9 feb-Depurado'!AE4962</f>
        <v>45001</v>
      </c>
      <c r="R4963" s="112" t="str">
        <f>+'Categorias-9 feb-Depurado'!AB4962</f>
        <v>Hotel</v>
      </c>
    </row>
    <row r="4964" spans="2:18" s="1" customFormat="1" ht="14.5" hidden="1">
      <c r="B4964" s="57" t="str">
        <f>+'Categorias-9 feb-Depurado'!B4963</f>
        <v>HOTEL SANTIAGO DE ARMA SA</v>
      </c>
      <c r="C4964" s="30" t="s">
        <v>4900</v>
      </c>
      <c r="D4964" s="31">
        <v>5</v>
      </c>
      <c r="E4964" s="30" t="str">
        <f>+'Categorias-9 feb-Depurado'!E4963</f>
        <v>811003134-4</v>
      </c>
      <c r="F4964" s="30" t="str">
        <f>+'Categorias-9 feb-Depurado'!F4963</f>
        <v>GLORIETA AEROPUERTO JOSE MARIA CORDOBA</v>
      </c>
      <c r="G4964" s="30" t="str">
        <f>+'Categorias-9 feb-Depurado'!G4963</f>
        <v>169</v>
      </c>
      <c r="H4964" s="30" t="str">
        <f>+'Categorias-9 feb-Depurado'!H4963</f>
        <v>FE18476</v>
      </c>
      <c r="I4964" s="107">
        <f>+'Categorias-9 feb-Depurado'!R4963</f>
        <v>135000</v>
      </c>
      <c r="J4964" s="108">
        <f t="shared" si="316"/>
        <v>0</v>
      </c>
      <c r="K4964" s="107">
        <f t="shared" si="317"/>
        <v>0</v>
      </c>
      <c r="L4964" s="109">
        <f t="shared" si="318"/>
        <v>135000</v>
      </c>
      <c r="M4964" s="110">
        <f t="shared" si="319"/>
        <v>1.0291780633014472E-07</v>
      </c>
      <c r="N4964" s="33" t="s">
        <v>4892</v>
      </c>
      <c r="O4964" s="33">
        <f>+'Categorias-9 feb-Depurado'!Y4963</f>
        <v>28.302776816881032</v>
      </c>
      <c r="P4964" s="111">
        <f>+'Categorias-9 feb-Depurado'!AC4963</f>
        <v>44911</v>
      </c>
      <c r="Q4964" s="111">
        <f>+'Categorias-9 feb-Depurado'!AE4963</f>
        <v>45001</v>
      </c>
      <c r="R4964" s="112" t="str">
        <f>+'Categorias-9 feb-Depurado'!AB4963</f>
        <v>Hotel</v>
      </c>
    </row>
    <row r="4965" spans="2:18" s="1" customFormat="1" ht="14.5" hidden="1">
      <c r="B4965" s="57" t="str">
        <f>+'Categorias-9 feb-Depurado'!B4964</f>
        <v>HOTEL SANTIAGO DE ARMA SA</v>
      </c>
      <c r="C4965" s="30" t="s">
        <v>4900</v>
      </c>
      <c r="D4965" s="31">
        <v>5</v>
      </c>
      <c r="E4965" s="30" t="str">
        <f>+'Categorias-9 feb-Depurado'!E4964</f>
        <v>811003134-4</v>
      </c>
      <c r="F4965" s="30" t="str">
        <f>+'Categorias-9 feb-Depurado'!F4964</f>
        <v>GLORIETA AEROPUERTO JOSE MARIA CORDOBA</v>
      </c>
      <c r="G4965" s="30" t="str">
        <f>+'Categorias-9 feb-Depurado'!G4964</f>
        <v>169</v>
      </c>
      <c r="H4965" s="30" t="str">
        <f>+'Categorias-9 feb-Depurado'!H4964</f>
        <v>FE18486</v>
      </c>
      <c r="I4965" s="107">
        <f>+'Categorias-9 feb-Depurado'!R4964</f>
        <v>1192420</v>
      </c>
      <c r="J4965" s="108">
        <f t="shared" si="316"/>
        <v>0</v>
      </c>
      <c r="K4965" s="107">
        <f t="shared" si="317"/>
        <v>0</v>
      </c>
      <c r="L4965" s="109">
        <f t="shared" si="318"/>
        <v>1192420</v>
      </c>
      <c r="M4965" s="110">
        <f t="shared" si="319"/>
        <v>9.0904630091993456E-07</v>
      </c>
      <c r="N4965" s="33" t="s">
        <v>4892</v>
      </c>
      <c r="O4965" s="33">
        <f>+'Categorias-9 feb-Depurado'!Y4964</f>
        <v>249.99108986655762</v>
      </c>
      <c r="P4965" s="111">
        <f>+'Categorias-9 feb-Depurado'!AC4964</f>
        <v>44911</v>
      </c>
      <c r="Q4965" s="111">
        <f>+'Categorias-9 feb-Depurado'!AE4964</f>
        <v>45001</v>
      </c>
      <c r="R4965" s="112" t="str">
        <f>+'Categorias-9 feb-Depurado'!AB4964</f>
        <v>Hotel</v>
      </c>
    </row>
    <row r="4966" spans="2:18" s="1" customFormat="1" ht="14.5" hidden="1">
      <c r="B4966" s="57" t="str">
        <f>+'Categorias-9 feb-Depurado'!B4965</f>
        <v>HOTEL SANTIAGO DE ARMA SA</v>
      </c>
      <c r="C4966" s="30" t="s">
        <v>4900</v>
      </c>
      <c r="D4966" s="31">
        <v>5</v>
      </c>
      <c r="E4966" s="30" t="str">
        <f>+'Categorias-9 feb-Depurado'!E4965</f>
        <v>811003134-4</v>
      </c>
      <c r="F4966" s="30" t="str">
        <f>+'Categorias-9 feb-Depurado'!F4965</f>
        <v>GLORIETA AEROPUERTO JOSE MARIA CORDOBA</v>
      </c>
      <c r="G4966" s="30" t="str">
        <f>+'Categorias-9 feb-Depurado'!G4965</f>
        <v>169</v>
      </c>
      <c r="H4966" s="30" t="str">
        <f>+'Categorias-9 feb-Depurado'!H4965</f>
        <v>FE18489</v>
      </c>
      <c r="I4966" s="107">
        <f>+'Categorias-9 feb-Depurado'!R4965</f>
        <v>168033</v>
      </c>
      <c r="J4966" s="108">
        <f t="shared" si="316"/>
        <v>0</v>
      </c>
      <c r="K4966" s="107">
        <f t="shared" si="317"/>
        <v>0</v>
      </c>
      <c r="L4966" s="109">
        <f t="shared" si="318"/>
        <v>168033</v>
      </c>
      <c r="M4966" s="110">
        <f t="shared" si="319"/>
        <v>1.2810065000794969E-07</v>
      </c>
      <c r="N4966" s="33" t="s">
        <v>4892</v>
      </c>
      <c r="O4966" s="33">
        <f>+'Categorias-9 feb-Depurado'!Y4965</f>
        <v>35.228151828673852</v>
      </c>
      <c r="P4966" s="111">
        <f>+'Categorias-9 feb-Depurado'!AC4965</f>
        <v>44911</v>
      </c>
      <c r="Q4966" s="111">
        <f>+'Categorias-9 feb-Depurado'!AE4965</f>
        <v>45001</v>
      </c>
      <c r="R4966" s="112" t="str">
        <f>+'Categorias-9 feb-Depurado'!AB4965</f>
        <v>Hotel</v>
      </c>
    </row>
    <row r="4967" spans="2:18" s="1" customFormat="1" ht="14.5" hidden="1">
      <c r="B4967" s="57" t="str">
        <f>+'Categorias-9 feb-Depurado'!B4966</f>
        <v>HOTEL SANTIAGO DE ARMA SA</v>
      </c>
      <c r="C4967" s="30" t="s">
        <v>4900</v>
      </c>
      <c r="D4967" s="31">
        <v>5</v>
      </c>
      <c r="E4967" s="30" t="str">
        <f>+'Categorias-9 feb-Depurado'!E4966</f>
        <v>811003134-4</v>
      </c>
      <c r="F4967" s="30" t="str">
        <f>+'Categorias-9 feb-Depurado'!F4966</f>
        <v>GLORIETA AEROPUERTO JOSE MARIA CORDOBA</v>
      </c>
      <c r="G4967" s="30" t="str">
        <f>+'Categorias-9 feb-Depurado'!G4966</f>
        <v>169</v>
      </c>
      <c r="H4967" s="30" t="str">
        <f>+'Categorias-9 feb-Depurado'!H4966</f>
        <v>FE18461</v>
      </c>
      <c r="I4967" s="107">
        <f>+'Categorias-9 feb-Depurado'!R4966</f>
        <v>645975</v>
      </c>
      <c r="J4967" s="108">
        <f t="shared" si="316"/>
        <v>0</v>
      </c>
      <c r="K4967" s="107">
        <f t="shared" si="317"/>
        <v>0</v>
      </c>
      <c r="L4967" s="109">
        <f t="shared" si="318"/>
        <v>645975</v>
      </c>
      <c r="M4967" s="110">
        <f t="shared" si="319"/>
        <v>4.9246170328974248E-07</v>
      </c>
      <c r="N4967" s="33" t="s">
        <v>4892</v>
      </c>
      <c r="O4967" s="33">
        <f>+'Categorias-9 feb-Depurado'!Y4966</f>
        <v>135.42878706877573</v>
      </c>
      <c r="P4967" s="111">
        <f>+'Categorias-9 feb-Depurado'!AC4966</f>
        <v>44911</v>
      </c>
      <c r="Q4967" s="111">
        <f>+'Categorias-9 feb-Depurado'!AE4966</f>
        <v>45001</v>
      </c>
      <c r="R4967" s="112" t="str">
        <f>+'Categorias-9 feb-Depurado'!AB4966</f>
        <v>Hotel</v>
      </c>
    </row>
    <row r="4968" spans="2:18" s="1" customFormat="1" ht="14.5" hidden="1">
      <c r="B4968" s="57" t="str">
        <f>+'Categorias-9 feb-Depurado'!B4967</f>
        <v>HOTEL SANTIAGO DE ARMA SA</v>
      </c>
      <c r="C4968" s="30" t="s">
        <v>4900</v>
      </c>
      <c r="D4968" s="31">
        <v>5</v>
      </c>
      <c r="E4968" s="30" t="str">
        <f>+'Categorias-9 feb-Depurado'!E4967</f>
        <v>811003134-4</v>
      </c>
      <c r="F4968" s="30" t="str">
        <f>+'Categorias-9 feb-Depurado'!F4967</f>
        <v>GLORIETA AEROPUERTO JOSE MARIA CORDOBA</v>
      </c>
      <c r="G4968" s="30" t="str">
        <f>+'Categorias-9 feb-Depurado'!G4967</f>
        <v>169</v>
      </c>
      <c r="H4968" s="30" t="str">
        <f>+'Categorias-9 feb-Depurado'!H4967</f>
        <v>FE18480</v>
      </c>
      <c r="I4968" s="107">
        <f>+'Categorias-9 feb-Depurado'!R4967</f>
        <v>387585</v>
      </c>
      <c r="J4968" s="108">
        <f t="shared" si="316"/>
        <v>0</v>
      </c>
      <c r="K4968" s="107">
        <f t="shared" si="317"/>
        <v>0</v>
      </c>
      <c r="L4968" s="109">
        <f t="shared" si="318"/>
        <v>387585</v>
      </c>
      <c r="M4968" s="110">
        <f t="shared" si="319"/>
        <v>2.9547702197384547E-07</v>
      </c>
      <c r="N4968" s="33" t="s">
        <v>4892</v>
      </c>
      <c r="O4968" s="33">
        <f>+'Categorias-9 feb-Depurado'!Y4967</f>
        <v>81.25727224126544</v>
      </c>
      <c r="P4968" s="111">
        <f>+'Categorias-9 feb-Depurado'!AC4967</f>
        <v>44911</v>
      </c>
      <c r="Q4968" s="111">
        <f>+'Categorias-9 feb-Depurado'!AE4967</f>
        <v>45001</v>
      </c>
      <c r="R4968" s="112" t="str">
        <f>+'Categorias-9 feb-Depurado'!AB4967</f>
        <v>Hotel</v>
      </c>
    </row>
    <row r="4969" spans="2:18" s="1" customFormat="1" ht="14.5" hidden="1">
      <c r="B4969" s="57" t="str">
        <f>+'Categorias-9 feb-Depurado'!B4968</f>
        <v>HOTEL SANTIAGO DE ARMA SA</v>
      </c>
      <c r="C4969" s="30" t="s">
        <v>4900</v>
      </c>
      <c r="D4969" s="31">
        <v>5</v>
      </c>
      <c r="E4969" s="30" t="str">
        <f>+'Categorias-9 feb-Depurado'!E4968</f>
        <v>811003134-4</v>
      </c>
      <c r="F4969" s="30" t="str">
        <f>+'Categorias-9 feb-Depurado'!F4968</f>
        <v>GLORIETA AEROPUERTO JOSE MARIA CORDOBA</v>
      </c>
      <c r="G4969" s="30" t="str">
        <f>+'Categorias-9 feb-Depurado'!G4968</f>
        <v>169</v>
      </c>
      <c r="H4969" s="30" t="str">
        <f>+'Categorias-9 feb-Depurado'!H4968</f>
        <v>FE18460</v>
      </c>
      <c r="I4969" s="107">
        <f>+'Categorias-9 feb-Depurado'!R4968</f>
        <v>516780</v>
      </c>
      <c r="J4969" s="108">
        <f t="shared" si="316"/>
        <v>0</v>
      </c>
      <c r="K4969" s="107">
        <f t="shared" si="317"/>
        <v>0</v>
      </c>
      <c r="L4969" s="109">
        <f t="shared" si="318"/>
        <v>516780</v>
      </c>
      <c r="M4969" s="110">
        <f t="shared" si="319"/>
        <v>3.9396936263179398E-07</v>
      </c>
      <c r="N4969" s="33" t="s">
        <v>4892</v>
      </c>
      <c r="O4969" s="33">
        <f>+'Categorias-9 feb-Depurado'!Y4968</f>
        <v>108.34302965502059</v>
      </c>
      <c r="P4969" s="111">
        <f>+'Categorias-9 feb-Depurado'!AC4968</f>
        <v>44911</v>
      </c>
      <c r="Q4969" s="111">
        <f>+'Categorias-9 feb-Depurado'!AE4968</f>
        <v>45001</v>
      </c>
      <c r="R4969" s="112" t="str">
        <f>+'Categorias-9 feb-Depurado'!AB4968</f>
        <v>Hotel</v>
      </c>
    </row>
    <row r="4970" spans="2:18" s="1" customFormat="1" ht="14.5" hidden="1">
      <c r="B4970" s="57" t="str">
        <f>+'Categorias-9 feb-Depurado'!B4969</f>
        <v>HOTEL SANTIAGO DE ARMA SA</v>
      </c>
      <c r="C4970" s="30" t="s">
        <v>4900</v>
      </c>
      <c r="D4970" s="31">
        <v>5</v>
      </c>
      <c r="E4970" s="30" t="str">
        <f>+'Categorias-9 feb-Depurado'!E4969</f>
        <v>811003134-4</v>
      </c>
      <c r="F4970" s="30" t="str">
        <f>+'Categorias-9 feb-Depurado'!F4969</f>
        <v>GLORIETA AEROPUERTO JOSE MARIA CORDOBA</v>
      </c>
      <c r="G4970" s="30" t="str">
        <f>+'Categorias-9 feb-Depurado'!G4969</f>
        <v>169</v>
      </c>
      <c r="H4970" s="30" t="str">
        <f>+'Categorias-9 feb-Depurado'!H4969</f>
        <v>FE18503</v>
      </c>
      <c r="I4970" s="107">
        <f>+'Categorias-9 feb-Depurado'!R4969</f>
        <v>1162755</v>
      </c>
      <c r="J4970" s="108">
        <f t="shared" si="316"/>
        <v>0</v>
      </c>
      <c r="K4970" s="107">
        <f t="shared" si="317"/>
        <v>0</v>
      </c>
      <c r="L4970" s="109">
        <f t="shared" si="318"/>
        <v>1162755</v>
      </c>
      <c r="M4970" s="110">
        <f t="shared" si="319"/>
        <v>8.8643106592153651E-07</v>
      </c>
      <c r="N4970" s="33" t="s">
        <v>4892</v>
      </c>
      <c r="O4970" s="33">
        <f>+'Categorias-9 feb-Depurado'!Y4969</f>
        <v>243.77181672379632</v>
      </c>
      <c r="P4970" s="111">
        <f>+'Categorias-9 feb-Depurado'!AC4969</f>
        <v>44912</v>
      </c>
      <c r="Q4970" s="111">
        <f>+'Categorias-9 feb-Depurado'!AE4969</f>
        <v>45002</v>
      </c>
      <c r="R4970" s="112" t="str">
        <f>+'Categorias-9 feb-Depurado'!AB4969</f>
        <v>Hotel</v>
      </c>
    </row>
    <row r="4971" spans="2:18" s="1" customFormat="1" ht="14.5" hidden="1">
      <c r="B4971" s="57" t="str">
        <f>+'Categorias-9 feb-Depurado'!B4970</f>
        <v>HOTEL SANTIAGO DE ARMA SA</v>
      </c>
      <c r="C4971" s="30" t="s">
        <v>4900</v>
      </c>
      <c r="D4971" s="31">
        <v>5</v>
      </c>
      <c r="E4971" s="30" t="str">
        <f>+'Categorias-9 feb-Depurado'!E4970</f>
        <v>811003134-4</v>
      </c>
      <c r="F4971" s="30" t="str">
        <f>+'Categorias-9 feb-Depurado'!F4970</f>
        <v>GLORIETA AEROPUERTO JOSE MARIA CORDOBA</v>
      </c>
      <c r="G4971" s="30" t="str">
        <f>+'Categorias-9 feb-Depurado'!G4970</f>
        <v>169</v>
      </c>
      <c r="H4971" s="30" t="str">
        <f>+'Categorias-9 feb-Depurado'!H4970</f>
        <v>FE18539</v>
      </c>
      <c r="I4971" s="107">
        <f>+'Categorias-9 feb-Depurado'!R4970</f>
        <v>1291950</v>
      </c>
      <c r="J4971" s="108">
        <f t="shared" si="316"/>
        <v>0</v>
      </c>
      <c r="K4971" s="107">
        <f t="shared" si="317"/>
        <v>0</v>
      </c>
      <c r="L4971" s="109">
        <f t="shared" si="318"/>
        <v>1291950</v>
      </c>
      <c r="M4971" s="110">
        <f t="shared" si="319"/>
        <v>9.8492340657948497E-07</v>
      </c>
      <c r="N4971" s="33" t="s">
        <v>4892</v>
      </c>
      <c r="O4971" s="33">
        <f>+'Categorias-9 feb-Depurado'!Y4970</f>
        <v>270.85757413755147</v>
      </c>
      <c r="P4971" s="111">
        <f>+'Categorias-9 feb-Depurado'!AC4970</f>
        <v>44913</v>
      </c>
      <c r="Q4971" s="111">
        <f>+'Categorias-9 feb-Depurado'!AE4970</f>
        <v>45003</v>
      </c>
      <c r="R4971" s="112" t="str">
        <f>+'Categorias-9 feb-Depurado'!AB4970</f>
        <v>Hotel</v>
      </c>
    </row>
    <row r="4972" spans="2:18" s="1" customFormat="1" ht="14.5" hidden="1">
      <c r="B4972" s="57" t="str">
        <f>+'Categorias-9 feb-Depurado'!B4971</f>
        <v>HOTEL SANTIAGO DE ARMA SA</v>
      </c>
      <c r="C4972" s="30" t="s">
        <v>4900</v>
      </c>
      <c r="D4972" s="31">
        <v>5</v>
      </c>
      <c r="E4972" s="30" t="str">
        <f>+'Categorias-9 feb-Depurado'!E4971</f>
        <v>811003134-4</v>
      </c>
      <c r="F4972" s="30" t="str">
        <f>+'Categorias-9 feb-Depurado'!F4971</f>
        <v>GLORIETA AEROPUERTO JOSE MARIA CORDOBA</v>
      </c>
      <c r="G4972" s="30" t="str">
        <f>+'Categorias-9 feb-Depurado'!G4971</f>
        <v>169</v>
      </c>
      <c r="H4972" s="30" t="str">
        <f>+'Categorias-9 feb-Depurado'!H4971</f>
        <v>FE18522</v>
      </c>
      <c r="I4972" s="107">
        <f>+'Categorias-9 feb-Depurado'!R4971</f>
        <v>1033560</v>
      </c>
      <c r="J4972" s="108">
        <f t="shared" si="316"/>
        <v>0</v>
      </c>
      <c r="K4972" s="107">
        <f t="shared" si="317"/>
        <v>0</v>
      </c>
      <c r="L4972" s="109">
        <f t="shared" si="318"/>
        <v>1033560</v>
      </c>
      <c r="M4972" s="110">
        <f t="shared" si="319"/>
        <v>7.8793872526358795E-07</v>
      </c>
      <c r="N4972" s="33" t="s">
        <v>4892</v>
      </c>
      <c r="O4972" s="33">
        <f>+'Categorias-9 feb-Depurado'!Y4971</f>
        <v>216.68605931004117</v>
      </c>
      <c r="P4972" s="111">
        <f>+'Categorias-9 feb-Depurado'!AC4971</f>
        <v>44913</v>
      </c>
      <c r="Q4972" s="111">
        <f>+'Categorias-9 feb-Depurado'!AE4971</f>
        <v>45003</v>
      </c>
      <c r="R4972" s="112" t="str">
        <f>+'Categorias-9 feb-Depurado'!AB4971</f>
        <v>Hotel</v>
      </c>
    </row>
    <row r="4973" spans="2:18" s="1" customFormat="1" ht="14.5" hidden="1">
      <c r="B4973" s="57" t="str">
        <f>+'Categorias-9 feb-Depurado'!B4972</f>
        <v>HOTEL SANTIAGO DE ARMA SA</v>
      </c>
      <c r="C4973" s="30" t="s">
        <v>4900</v>
      </c>
      <c r="D4973" s="31">
        <v>5</v>
      </c>
      <c r="E4973" s="30" t="str">
        <f>+'Categorias-9 feb-Depurado'!E4972</f>
        <v>811003134-4</v>
      </c>
      <c r="F4973" s="30" t="str">
        <f>+'Categorias-9 feb-Depurado'!F4972</f>
        <v>GLORIETA AEROPUERTO JOSE MARIA CORDOBA</v>
      </c>
      <c r="G4973" s="30" t="str">
        <f>+'Categorias-9 feb-Depurado'!G4972</f>
        <v>169</v>
      </c>
      <c r="H4973" s="30" t="str">
        <f>+'Categorias-9 feb-Depurado'!H4972</f>
        <v>FE18535</v>
      </c>
      <c r="I4973" s="107">
        <f>+'Categorias-9 feb-Depurado'!R4972</f>
        <v>1291950</v>
      </c>
      <c r="J4973" s="108">
        <f t="shared" si="316"/>
        <v>0</v>
      </c>
      <c r="K4973" s="107">
        <f t="shared" si="317"/>
        <v>0</v>
      </c>
      <c r="L4973" s="109">
        <f t="shared" si="318"/>
        <v>1291950</v>
      </c>
      <c r="M4973" s="110">
        <f t="shared" si="319"/>
        <v>9.8492340657948497E-07</v>
      </c>
      <c r="N4973" s="33" t="s">
        <v>4892</v>
      </c>
      <c r="O4973" s="33">
        <f>+'Categorias-9 feb-Depurado'!Y4972</f>
        <v>270.85757413755147</v>
      </c>
      <c r="P4973" s="111">
        <f>+'Categorias-9 feb-Depurado'!AC4972</f>
        <v>44913</v>
      </c>
      <c r="Q4973" s="111">
        <f>+'Categorias-9 feb-Depurado'!AE4972</f>
        <v>45003</v>
      </c>
      <c r="R4973" s="112" t="str">
        <f>+'Categorias-9 feb-Depurado'!AB4972</f>
        <v>Hotel</v>
      </c>
    </row>
    <row r="4974" spans="2:18" s="1" customFormat="1" ht="14.5" hidden="1">
      <c r="B4974" s="57" t="str">
        <f>+'Categorias-9 feb-Depurado'!B4973</f>
        <v>HOTEL SANTIAGO DE ARMA SA</v>
      </c>
      <c r="C4974" s="30" t="s">
        <v>4900</v>
      </c>
      <c r="D4974" s="31">
        <v>5</v>
      </c>
      <c r="E4974" s="30" t="str">
        <f>+'Categorias-9 feb-Depurado'!E4973</f>
        <v>811003134-4</v>
      </c>
      <c r="F4974" s="30" t="str">
        <f>+'Categorias-9 feb-Depurado'!F4973</f>
        <v>GLORIETA AEROPUERTO JOSE MARIA CORDOBA</v>
      </c>
      <c r="G4974" s="30" t="str">
        <f>+'Categorias-9 feb-Depurado'!G4973</f>
        <v>169</v>
      </c>
      <c r="H4974" s="30" t="str">
        <f>+'Categorias-9 feb-Depurado'!H4973</f>
        <v>FE18581</v>
      </c>
      <c r="I4974" s="107">
        <f>+'Categorias-9 feb-Depurado'!R4973</f>
        <v>387585</v>
      </c>
      <c r="J4974" s="108">
        <f t="shared" si="316"/>
        <v>0</v>
      </c>
      <c r="K4974" s="107">
        <f t="shared" si="317"/>
        <v>0</v>
      </c>
      <c r="L4974" s="109">
        <f t="shared" si="318"/>
        <v>387585</v>
      </c>
      <c r="M4974" s="110">
        <f t="shared" si="319"/>
        <v>2.9547702197384547E-07</v>
      </c>
      <c r="N4974" s="33" t="s">
        <v>4892</v>
      </c>
      <c r="O4974" s="33">
        <f>+'Categorias-9 feb-Depurado'!Y4973</f>
        <v>81.25727224126544</v>
      </c>
      <c r="P4974" s="111">
        <f>+'Categorias-9 feb-Depurado'!AC4973</f>
        <v>44914</v>
      </c>
      <c r="Q4974" s="111">
        <f>+'Categorias-9 feb-Depurado'!AE4973</f>
        <v>45004</v>
      </c>
      <c r="R4974" s="112" t="str">
        <f>+'Categorias-9 feb-Depurado'!AB4973</f>
        <v>Hotel</v>
      </c>
    </row>
    <row r="4975" spans="2:18" s="1" customFormat="1" ht="14.5" hidden="1">
      <c r="B4975" s="57" t="str">
        <f>+'Categorias-9 feb-Depurado'!B4974</f>
        <v>HOTEL SANTIAGO DE ARMA SA</v>
      </c>
      <c r="C4975" s="30" t="s">
        <v>4900</v>
      </c>
      <c r="D4975" s="31">
        <v>5</v>
      </c>
      <c r="E4975" s="30" t="str">
        <f>+'Categorias-9 feb-Depurado'!E4974</f>
        <v>811003134-4</v>
      </c>
      <c r="F4975" s="30" t="str">
        <f>+'Categorias-9 feb-Depurado'!F4974</f>
        <v>GLORIETA AEROPUERTO JOSE MARIA CORDOBA</v>
      </c>
      <c r="G4975" s="30" t="str">
        <f>+'Categorias-9 feb-Depurado'!G4974</f>
        <v>169</v>
      </c>
      <c r="H4975" s="30" t="str">
        <f>+'Categorias-9 feb-Depurado'!H4974</f>
        <v>FE18544</v>
      </c>
      <c r="I4975" s="107">
        <f>+'Categorias-9 feb-Depurado'!R4974</f>
        <v>684813</v>
      </c>
      <c r="J4975" s="108">
        <f t="shared" si="316"/>
        <v>0</v>
      </c>
      <c r="K4975" s="107">
        <f t="shared" si="317"/>
        <v>0</v>
      </c>
      <c r="L4975" s="109">
        <f t="shared" si="318"/>
        <v>684813</v>
      </c>
      <c r="M4975" s="110">
        <f t="shared" si="319"/>
        <v>5.2207001263974366E-07</v>
      </c>
      <c r="N4975" s="33" t="s">
        <v>4892</v>
      </c>
      <c r="O4975" s="33">
        <f>+'Categorias-9 feb-Depurado'!Y4974</f>
        <v>143.57118148369443</v>
      </c>
      <c r="P4975" s="111">
        <f>+'Categorias-9 feb-Depurado'!AC4974</f>
        <v>44914</v>
      </c>
      <c r="Q4975" s="111">
        <f>+'Categorias-9 feb-Depurado'!AE4974</f>
        <v>45004</v>
      </c>
      <c r="R4975" s="112" t="str">
        <f>+'Categorias-9 feb-Depurado'!AB4974</f>
        <v>Hotel</v>
      </c>
    </row>
    <row r="4976" spans="2:18" s="1" customFormat="1" ht="14.5" hidden="1">
      <c r="B4976" s="57" t="str">
        <f>+'Categorias-9 feb-Depurado'!B4975</f>
        <v>HOTEL SANTIAGO DE ARMA SA</v>
      </c>
      <c r="C4976" s="30" t="s">
        <v>4900</v>
      </c>
      <c r="D4976" s="31">
        <v>5</v>
      </c>
      <c r="E4976" s="30" t="str">
        <f>+'Categorias-9 feb-Depurado'!E4975</f>
        <v>811003134-4</v>
      </c>
      <c r="F4976" s="30" t="str">
        <f>+'Categorias-9 feb-Depurado'!F4975</f>
        <v>GLORIETA AEROPUERTO JOSE MARIA CORDOBA</v>
      </c>
      <c r="G4976" s="30" t="str">
        <f>+'Categorias-9 feb-Depurado'!G4975</f>
        <v>169</v>
      </c>
      <c r="H4976" s="30" t="str">
        <f>+'Categorias-9 feb-Depurado'!H4975</f>
        <v>FE18558</v>
      </c>
      <c r="I4976" s="107">
        <f>+'Categorias-9 feb-Depurado'!R4975</f>
        <v>177205</v>
      </c>
      <c r="J4976" s="108">
        <f t="shared" si="316"/>
        <v>0</v>
      </c>
      <c r="K4976" s="107">
        <f t="shared" si="317"/>
        <v>0</v>
      </c>
      <c r="L4976" s="109">
        <f t="shared" si="318"/>
        <v>177205</v>
      </c>
      <c r="M4976" s="110">
        <f t="shared" si="319"/>
        <v>1.3509296200543181E-07</v>
      </c>
      <c r="N4976" s="33" t="s">
        <v>4892</v>
      </c>
      <c r="O4976" s="33">
        <f>+'Categorias-9 feb-Depurado'!Y4975</f>
        <v>37.15106345063262</v>
      </c>
      <c r="P4976" s="111">
        <f>+'Categorias-9 feb-Depurado'!AC4975</f>
        <v>44914</v>
      </c>
      <c r="Q4976" s="111">
        <f>+'Categorias-9 feb-Depurado'!AE4975</f>
        <v>45004</v>
      </c>
      <c r="R4976" s="112" t="str">
        <f>+'Categorias-9 feb-Depurado'!AB4975</f>
        <v>Hotel</v>
      </c>
    </row>
    <row r="4977" spans="2:18" s="1" customFormat="1" ht="14.5" hidden="1">
      <c r="B4977" s="57" t="str">
        <f>+'Categorias-9 feb-Depurado'!B4976</f>
        <v>HOTEL SANTIAGO DE ARMA SA</v>
      </c>
      <c r="C4977" s="30" t="s">
        <v>4900</v>
      </c>
      <c r="D4977" s="31">
        <v>5</v>
      </c>
      <c r="E4977" s="30" t="str">
        <f>+'Categorias-9 feb-Depurado'!E4976</f>
        <v>811003134-4</v>
      </c>
      <c r="F4977" s="30" t="str">
        <f>+'Categorias-9 feb-Depurado'!F4976</f>
        <v>GLORIETA AEROPUERTO JOSE MARIA CORDOBA</v>
      </c>
      <c r="G4977" s="30" t="str">
        <f>+'Categorias-9 feb-Depurado'!G4976</f>
        <v>169</v>
      </c>
      <c r="H4977" s="30" t="str">
        <f>+'Categorias-9 feb-Depurado'!H4976</f>
        <v>FE18626</v>
      </c>
      <c r="I4977" s="107">
        <f>+'Categorias-9 feb-Depurado'!R4976</f>
        <v>516780</v>
      </c>
      <c r="J4977" s="108">
        <f t="shared" si="316"/>
        <v>0</v>
      </c>
      <c r="K4977" s="107">
        <f t="shared" si="317"/>
        <v>0</v>
      </c>
      <c r="L4977" s="109">
        <f t="shared" si="318"/>
        <v>516780</v>
      </c>
      <c r="M4977" s="110">
        <f t="shared" si="319"/>
        <v>3.9396936263179398E-07</v>
      </c>
      <c r="N4977" s="33" t="s">
        <v>4892</v>
      </c>
      <c r="O4977" s="33">
        <f>+'Categorias-9 feb-Depurado'!Y4976</f>
        <v>108.34302965502059</v>
      </c>
      <c r="P4977" s="111">
        <f>+'Categorias-9 feb-Depurado'!AC4976</f>
        <v>44915</v>
      </c>
      <c r="Q4977" s="111">
        <f>+'Categorias-9 feb-Depurado'!AE4976</f>
        <v>45005</v>
      </c>
      <c r="R4977" s="112" t="str">
        <f>+'Categorias-9 feb-Depurado'!AB4976</f>
        <v>Hotel</v>
      </c>
    </row>
    <row r="4978" spans="2:18" s="1" customFormat="1" ht="14.5" hidden="1">
      <c r="B4978" s="57" t="str">
        <f>+'Categorias-9 feb-Depurado'!B4977</f>
        <v>HOTEL SANTIAGO DE ARMA SA</v>
      </c>
      <c r="C4978" s="30" t="s">
        <v>4900</v>
      </c>
      <c r="D4978" s="31">
        <v>5</v>
      </c>
      <c r="E4978" s="30" t="str">
        <f>+'Categorias-9 feb-Depurado'!E4977</f>
        <v>811003134-4</v>
      </c>
      <c r="F4978" s="30" t="str">
        <f>+'Categorias-9 feb-Depurado'!F4977</f>
        <v>GLORIETA AEROPUERTO JOSE MARIA CORDOBA</v>
      </c>
      <c r="G4978" s="30" t="str">
        <f>+'Categorias-9 feb-Depurado'!G4977</f>
        <v>169</v>
      </c>
      <c r="H4978" s="30" t="str">
        <f>+'Categorias-9 feb-Depurado'!H4977</f>
        <v>FE18622</v>
      </c>
      <c r="I4978" s="107">
        <f>+'Categorias-9 feb-Depurado'!R4977</f>
        <v>675641</v>
      </c>
      <c r="J4978" s="108">
        <f t="shared" si="316"/>
        <v>0</v>
      </c>
      <c r="K4978" s="107">
        <f t="shared" si="317"/>
        <v>0</v>
      </c>
      <c r="L4978" s="109">
        <f t="shared" si="318"/>
        <v>675641</v>
      </c>
      <c r="M4978" s="110">
        <f t="shared" si="319"/>
        <v>5.1507770064226151E-07</v>
      </c>
      <c r="N4978" s="33" t="s">
        <v>4892</v>
      </c>
      <c r="O4978" s="33">
        <f>+'Categorias-9 feb-Depurado'!Y4977</f>
        <v>141.64826986173568</v>
      </c>
      <c r="P4978" s="111">
        <f>+'Categorias-9 feb-Depurado'!AC4977</f>
        <v>44915</v>
      </c>
      <c r="Q4978" s="111">
        <f>+'Categorias-9 feb-Depurado'!AE4977</f>
        <v>45005</v>
      </c>
      <c r="R4978" s="112" t="str">
        <f>+'Categorias-9 feb-Depurado'!AB4977</f>
        <v>Hotel</v>
      </c>
    </row>
    <row r="4979" spans="2:18" s="1" customFormat="1" ht="14.5" hidden="1">
      <c r="B4979" s="57" t="str">
        <f>+'Categorias-9 feb-Depurado'!B4978</f>
        <v>HOTEL SANTIAGO DE ARMA SA</v>
      </c>
      <c r="C4979" s="30" t="s">
        <v>4900</v>
      </c>
      <c r="D4979" s="31">
        <v>5</v>
      </c>
      <c r="E4979" s="30" t="str">
        <f>+'Categorias-9 feb-Depurado'!E4978</f>
        <v>811003134-4</v>
      </c>
      <c r="F4979" s="30" t="str">
        <f>+'Categorias-9 feb-Depurado'!F4978</f>
        <v>GLORIETA AEROPUERTO JOSE MARIA CORDOBA</v>
      </c>
      <c r="G4979" s="30" t="str">
        <f>+'Categorias-9 feb-Depurado'!G4978</f>
        <v>169</v>
      </c>
      <c r="H4979" s="30" t="str">
        <f>+'Categorias-9 feb-Depurado'!H4978</f>
        <v>FE18609</v>
      </c>
      <c r="I4979" s="107">
        <f>+'Categorias-9 feb-Depurado'!R4978</f>
        <v>135000</v>
      </c>
      <c r="J4979" s="108">
        <f t="shared" si="316"/>
        <v>0</v>
      </c>
      <c r="K4979" s="107">
        <f t="shared" si="317"/>
        <v>0</v>
      </c>
      <c r="L4979" s="109">
        <f t="shared" si="318"/>
        <v>135000</v>
      </c>
      <c r="M4979" s="110">
        <f t="shared" si="319"/>
        <v>1.0291780633014472E-07</v>
      </c>
      <c r="N4979" s="33" t="s">
        <v>4892</v>
      </c>
      <c r="O4979" s="33">
        <f>+'Categorias-9 feb-Depurado'!Y4978</f>
        <v>28.302776816881032</v>
      </c>
      <c r="P4979" s="111">
        <f>+'Categorias-9 feb-Depurado'!AC4978</f>
        <v>44915</v>
      </c>
      <c r="Q4979" s="111">
        <f>+'Categorias-9 feb-Depurado'!AE4978</f>
        <v>45005</v>
      </c>
      <c r="R4979" s="112" t="str">
        <f>+'Categorias-9 feb-Depurado'!AB4978</f>
        <v>Hotel</v>
      </c>
    </row>
    <row r="4980" spans="2:18" s="1" customFormat="1" ht="14.5" hidden="1">
      <c r="B4980" s="57" t="str">
        <f>+'Categorias-9 feb-Depurado'!B4979</f>
        <v>HOTEL SANTIAGO DE ARMA SA</v>
      </c>
      <c r="C4980" s="30" t="s">
        <v>4900</v>
      </c>
      <c r="D4980" s="31">
        <v>5</v>
      </c>
      <c r="E4980" s="30" t="str">
        <f>+'Categorias-9 feb-Depurado'!E4979</f>
        <v>811003134-4</v>
      </c>
      <c r="F4980" s="30" t="str">
        <f>+'Categorias-9 feb-Depurado'!F4979</f>
        <v>GLORIETA AEROPUERTO JOSE MARIA CORDOBA</v>
      </c>
      <c r="G4980" s="30" t="str">
        <f>+'Categorias-9 feb-Depurado'!G4979</f>
        <v>169</v>
      </c>
      <c r="H4980" s="30" t="str">
        <f>+'Categorias-9 feb-Depurado'!H4979</f>
        <v>FE18603</v>
      </c>
      <c r="I4980" s="107">
        <f>+'Categorias-9 feb-Depurado'!R4979</f>
        <v>135000</v>
      </c>
      <c r="J4980" s="108">
        <f t="shared" si="316"/>
        <v>0</v>
      </c>
      <c r="K4980" s="107">
        <f t="shared" si="317"/>
        <v>0</v>
      </c>
      <c r="L4980" s="109">
        <f t="shared" si="318"/>
        <v>135000</v>
      </c>
      <c r="M4980" s="110">
        <f t="shared" si="319"/>
        <v>1.0291780633014472E-07</v>
      </c>
      <c r="N4980" s="33" t="s">
        <v>4892</v>
      </c>
      <c r="O4980" s="33">
        <f>+'Categorias-9 feb-Depurado'!Y4979</f>
        <v>28.302776816881032</v>
      </c>
      <c r="P4980" s="111">
        <f>+'Categorias-9 feb-Depurado'!AC4979</f>
        <v>44915</v>
      </c>
      <c r="Q4980" s="111">
        <f>+'Categorias-9 feb-Depurado'!AE4979</f>
        <v>45005</v>
      </c>
      <c r="R4980" s="112" t="str">
        <f>+'Categorias-9 feb-Depurado'!AB4979</f>
        <v>Hotel</v>
      </c>
    </row>
    <row r="4981" spans="2:18" s="1" customFormat="1" ht="14.5" hidden="1">
      <c r="B4981" s="57" t="str">
        <f>+'Categorias-9 feb-Depurado'!B4980</f>
        <v>HOTEL SANTIAGO DE ARMA SA</v>
      </c>
      <c r="C4981" s="30" t="s">
        <v>4900</v>
      </c>
      <c r="D4981" s="31">
        <v>5</v>
      </c>
      <c r="E4981" s="30" t="str">
        <f>+'Categorias-9 feb-Depurado'!E4980</f>
        <v>811003134-4</v>
      </c>
      <c r="F4981" s="30" t="str">
        <f>+'Categorias-9 feb-Depurado'!F4980</f>
        <v>GLORIETA AEROPUERTO JOSE MARIA CORDOBA</v>
      </c>
      <c r="G4981" s="30" t="str">
        <f>+'Categorias-9 feb-Depurado'!G4980</f>
        <v>169</v>
      </c>
      <c r="H4981" s="30" t="str">
        <f>+'Categorias-9 feb-Depurado'!H4980</f>
        <v>FE18646</v>
      </c>
      <c r="I4981" s="107">
        <f>+'Categorias-9 feb-Depurado'!R4980</f>
        <v>1033560</v>
      </c>
      <c r="J4981" s="108">
        <f t="shared" si="316"/>
        <v>0</v>
      </c>
      <c r="K4981" s="107">
        <f t="shared" si="317"/>
        <v>0</v>
      </c>
      <c r="L4981" s="109">
        <f t="shared" si="318"/>
        <v>1033560</v>
      </c>
      <c r="M4981" s="110">
        <f t="shared" si="319"/>
        <v>7.8793872526358795E-07</v>
      </c>
      <c r="N4981" s="33" t="s">
        <v>4892</v>
      </c>
      <c r="O4981" s="33">
        <f>+'Categorias-9 feb-Depurado'!Y4980</f>
        <v>216.68605931004117</v>
      </c>
      <c r="P4981" s="111">
        <f>+'Categorias-9 feb-Depurado'!AC4980</f>
        <v>44916</v>
      </c>
      <c r="Q4981" s="111">
        <f>+'Categorias-9 feb-Depurado'!AE4980</f>
        <v>45006</v>
      </c>
      <c r="R4981" s="112" t="str">
        <f>+'Categorias-9 feb-Depurado'!AB4980</f>
        <v>Hotel</v>
      </c>
    </row>
    <row r="4982" spans="2:18" s="1" customFormat="1" ht="14.5" hidden="1">
      <c r="B4982" s="57" t="str">
        <f>+'Categorias-9 feb-Depurado'!B4981</f>
        <v>HOTEL SANTIAGO DE ARMA SA</v>
      </c>
      <c r="C4982" s="30" t="s">
        <v>4900</v>
      </c>
      <c r="D4982" s="31">
        <v>5</v>
      </c>
      <c r="E4982" s="30" t="str">
        <f>+'Categorias-9 feb-Depurado'!E4981</f>
        <v>811003134-4</v>
      </c>
      <c r="F4982" s="30" t="str">
        <f>+'Categorias-9 feb-Depurado'!F4981</f>
        <v>GLORIETA AEROPUERTO JOSE MARIA CORDOBA</v>
      </c>
      <c r="G4982" s="30" t="str">
        <f>+'Categorias-9 feb-Depurado'!G4981</f>
        <v>169</v>
      </c>
      <c r="H4982" s="30" t="str">
        <f>+'Categorias-9 feb-Depurado'!H4981</f>
        <v>FE18682</v>
      </c>
      <c r="I4982" s="107">
        <f>+'Categorias-9 feb-Depurado'!R4981</f>
        <v>330403</v>
      </c>
      <c r="J4982" s="108">
        <f t="shared" si="316"/>
        <v>0</v>
      </c>
      <c r="K4982" s="107">
        <f t="shared" si="317"/>
        <v>0</v>
      </c>
      <c r="L4982" s="109">
        <f t="shared" si="318"/>
        <v>330403</v>
      </c>
      <c r="M4982" s="110">
        <f t="shared" si="319"/>
        <v>2.5188408862888004E-07</v>
      </c>
      <c r="N4982" s="33" t="s">
        <v>4892</v>
      </c>
      <c r="O4982" s="33">
        <f>+'Categorias-9 feb-Depurado'!Y4981</f>
        <v>69.269054582429206</v>
      </c>
      <c r="P4982" s="111">
        <f>+'Categorias-9 feb-Depurado'!AC4981</f>
        <v>44917</v>
      </c>
      <c r="Q4982" s="111">
        <f>+'Categorias-9 feb-Depurado'!AE4981</f>
        <v>45007</v>
      </c>
      <c r="R4982" s="112" t="str">
        <f>+'Categorias-9 feb-Depurado'!AB4981</f>
        <v>Hotel</v>
      </c>
    </row>
    <row r="4983" spans="2:18" s="1" customFormat="1" ht="14.5" hidden="1">
      <c r="B4983" s="57" t="str">
        <f>+'Categorias-9 feb-Depurado'!B4982</f>
        <v>HOTEL SANTIAGO DE ARMA SA</v>
      </c>
      <c r="C4983" s="30" t="s">
        <v>4900</v>
      </c>
      <c r="D4983" s="31">
        <v>5</v>
      </c>
      <c r="E4983" s="30" t="str">
        <f>+'Categorias-9 feb-Depurado'!E4982</f>
        <v>811003134-4</v>
      </c>
      <c r="F4983" s="30" t="str">
        <f>+'Categorias-9 feb-Depurado'!F4982</f>
        <v>GLORIETA AEROPUERTO JOSE MARIA CORDOBA</v>
      </c>
      <c r="G4983" s="30" t="str">
        <f>+'Categorias-9 feb-Depurado'!G4982</f>
        <v>169</v>
      </c>
      <c r="H4983" s="30" t="str">
        <f>+'Categorias-9 feb-Depurado'!H4982</f>
        <v>FE18701</v>
      </c>
      <c r="I4983" s="107">
        <f>+'Categorias-9 feb-Depurado'!R4982</f>
        <v>258390</v>
      </c>
      <c r="J4983" s="108">
        <f t="shared" si="316"/>
        <v>0</v>
      </c>
      <c r="K4983" s="107">
        <f t="shared" si="317"/>
        <v>0</v>
      </c>
      <c r="L4983" s="109">
        <f t="shared" si="318"/>
        <v>258390</v>
      </c>
      <c r="M4983" s="110">
        <f t="shared" si="319"/>
        <v>1.9698468131589699E-07</v>
      </c>
      <c r="N4983" s="33" t="s">
        <v>4892</v>
      </c>
      <c r="O4983" s="33">
        <f>+'Categorias-9 feb-Depurado'!Y4982</f>
        <v>54.171514827510293</v>
      </c>
      <c r="P4983" s="111">
        <f>+'Categorias-9 feb-Depurado'!AC4982</f>
        <v>44918</v>
      </c>
      <c r="Q4983" s="111">
        <f>+'Categorias-9 feb-Depurado'!AE4982</f>
        <v>45008</v>
      </c>
      <c r="R4983" s="112" t="str">
        <f>+'Categorias-9 feb-Depurado'!AB4982</f>
        <v>Hotel</v>
      </c>
    </row>
    <row r="4984" spans="2:18" s="1" customFormat="1" ht="14.5" hidden="1">
      <c r="B4984" s="57" t="str">
        <f>+'Categorias-9 feb-Depurado'!B4983</f>
        <v>HOTEL SANTIAGO DE ARMA SA</v>
      </c>
      <c r="C4984" s="30" t="s">
        <v>4900</v>
      </c>
      <c r="D4984" s="31">
        <v>5</v>
      </c>
      <c r="E4984" s="30" t="str">
        <f>+'Categorias-9 feb-Depurado'!E4983</f>
        <v>811003134-4</v>
      </c>
      <c r="F4984" s="30" t="str">
        <f>+'Categorias-9 feb-Depurado'!F4983</f>
        <v>GLORIETA AEROPUERTO JOSE MARIA CORDOBA</v>
      </c>
      <c r="G4984" s="30" t="str">
        <f>+'Categorias-9 feb-Depurado'!G4983</f>
        <v>169</v>
      </c>
      <c r="H4984" s="30" t="str">
        <f>+'Categorias-9 feb-Depurado'!H4983</f>
        <v>FE18699</v>
      </c>
      <c r="I4984" s="107">
        <f>+'Categorias-9 feb-Depurado'!R4983</f>
        <v>282395</v>
      </c>
      <c r="J4984" s="108">
        <f t="shared" si="316"/>
        <v>0</v>
      </c>
      <c r="K4984" s="107">
        <f t="shared" si="317"/>
        <v>0</v>
      </c>
      <c r="L4984" s="109">
        <f t="shared" si="318"/>
        <v>282395</v>
      </c>
      <c r="M4984" s="110">
        <f t="shared" si="319"/>
        <v>2.1528499198963865E-07</v>
      </c>
      <c r="N4984" s="33" t="s">
        <v>4892</v>
      </c>
      <c r="O4984" s="33">
        <f>+'Categorias-9 feb-Depurado'!Y4983</f>
        <v>59.20416784594903</v>
      </c>
      <c r="P4984" s="111">
        <f>+'Categorias-9 feb-Depurado'!AC4983</f>
        <v>44918</v>
      </c>
      <c r="Q4984" s="111">
        <f>+'Categorias-9 feb-Depurado'!AE4983</f>
        <v>45008</v>
      </c>
      <c r="R4984" s="112" t="str">
        <f>+'Categorias-9 feb-Depurado'!AB4983</f>
        <v>Hotel</v>
      </c>
    </row>
    <row r="4985" spans="2:18" s="1" customFormat="1" ht="14.5" hidden="1">
      <c r="B4985" s="57" t="str">
        <f>+'Categorias-9 feb-Depurado'!B4984</f>
        <v>HOTEL SANTIAGO DE ARMA SA</v>
      </c>
      <c r="C4985" s="30" t="s">
        <v>4900</v>
      </c>
      <c r="D4985" s="31">
        <v>5</v>
      </c>
      <c r="E4985" s="30" t="str">
        <f>+'Categorias-9 feb-Depurado'!E4984</f>
        <v>811003134-4</v>
      </c>
      <c r="F4985" s="30" t="str">
        <f>+'Categorias-9 feb-Depurado'!F4984</f>
        <v>GLORIETA AEROPUERTO JOSE MARIA CORDOBA</v>
      </c>
      <c r="G4985" s="30" t="str">
        <f>+'Categorias-9 feb-Depurado'!G4984</f>
        <v>169</v>
      </c>
      <c r="H4985" s="30" t="str">
        <f>+'Categorias-9 feb-Depurado'!H4984</f>
        <v>FE18697</v>
      </c>
      <c r="I4985" s="107">
        <f>+'Categorias-9 feb-Depurado'!R4984</f>
        <v>135000</v>
      </c>
      <c r="J4985" s="108">
        <f t="shared" si="316"/>
        <v>0</v>
      </c>
      <c r="K4985" s="107">
        <f t="shared" si="317"/>
        <v>0</v>
      </c>
      <c r="L4985" s="109">
        <f t="shared" si="318"/>
        <v>135000</v>
      </c>
      <c r="M4985" s="110">
        <f t="shared" si="319"/>
        <v>1.0291780633014472E-07</v>
      </c>
      <c r="N4985" s="33" t="s">
        <v>4892</v>
      </c>
      <c r="O4985" s="33">
        <f>+'Categorias-9 feb-Depurado'!Y4984</f>
        <v>28.302776816881032</v>
      </c>
      <c r="P4985" s="111">
        <f>+'Categorias-9 feb-Depurado'!AC4984</f>
        <v>44918</v>
      </c>
      <c r="Q4985" s="111">
        <f>+'Categorias-9 feb-Depurado'!AE4984</f>
        <v>45008</v>
      </c>
      <c r="R4985" s="112" t="str">
        <f>+'Categorias-9 feb-Depurado'!AB4984</f>
        <v>Hotel</v>
      </c>
    </row>
    <row r="4986" spans="2:18" s="1" customFormat="1" ht="14.5" hidden="1">
      <c r="B4986" s="57" t="str">
        <f>+'Categorias-9 feb-Depurado'!B4985</f>
        <v>HOTEL SANTIAGO DE ARMA SA</v>
      </c>
      <c r="C4986" s="30" t="s">
        <v>4900</v>
      </c>
      <c r="D4986" s="31">
        <v>5</v>
      </c>
      <c r="E4986" s="30" t="str">
        <f>+'Categorias-9 feb-Depurado'!E4985</f>
        <v>811003134-4</v>
      </c>
      <c r="F4986" s="30" t="str">
        <f>+'Categorias-9 feb-Depurado'!F4985</f>
        <v>GLORIETA AEROPUERTO JOSE MARIA CORDOBA</v>
      </c>
      <c r="G4986" s="30" t="str">
        <f>+'Categorias-9 feb-Depurado'!G4985</f>
        <v>169</v>
      </c>
      <c r="H4986" s="30" t="str">
        <f>+'Categorias-9 feb-Depurado'!H4985</f>
        <v>FEV35</v>
      </c>
      <c r="I4986" s="107">
        <f>+'Categorias-9 feb-Depurado'!R4985</f>
        <v>201208</v>
      </c>
      <c r="J4986" s="108">
        <f t="shared" si="316"/>
        <v>0</v>
      </c>
      <c r="K4986" s="107">
        <f t="shared" si="317"/>
        <v>0</v>
      </c>
      <c r="L4986" s="109">
        <f t="shared" si="318"/>
        <v>201208</v>
      </c>
      <c r="M4986" s="110">
        <f t="shared" si="319"/>
        <v>1.5339174797093154E-07</v>
      </c>
      <c r="N4986" s="33" t="s">
        <v>4892</v>
      </c>
      <c r="O4986" s="33">
        <f>+'Categorias-9 feb-Depurado'!Y4985</f>
        <v>42.183297168674066</v>
      </c>
      <c r="P4986" s="111">
        <f>+'Categorias-9 feb-Depurado'!AC4985</f>
        <v>44927</v>
      </c>
      <c r="Q4986" s="111">
        <f>+'Categorias-9 feb-Depurado'!AE4985</f>
        <v>45017</v>
      </c>
      <c r="R4986" s="112" t="str">
        <f>+'Categorias-9 feb-Depurado'!AB4985</f>
        <v>Hotel</v>
      </c>
    </row>
    <row r="4987" spans="2:18" s="1" customFormat="1" ht="14.5" hidden="1">
      <c r="B4987" s="57" t="str">
        <f>+'Categorias-9 feb-Depurado'!B4986</f>
        <v>HOTEL SANTIAGO DE ARMA SA</v>
      </c>
      <c r="C4987" s="30" t="s">
        <v>4900</v>
      </c>
      <c r="D4987" s="31">
        <v>5</v>
      </c>
      <c r="E4987" s="30" t="str">
        <f>+'Categorias-9 feb-Depurado'!E4986</f>
        <v>811003134-4</v>
      </c>
      <c r="F4987" s="30" t="str">
        <f>+'Categorias-9 feb-Depurado'!F4986</f>
        <v>GLORIETA AEROPUERTO JOSE MARIA CORDOBA</v>
      </c>
      <c r="G4987" s="30" t="str">
        <f>+'Categorias-9 feb-Depurado'!G4986</f>
        <v>169</v>
      </c>
      <c r="H4987" s="30" t="str">
        <f>+'Categorias-9 feb-Depurado'!H4986</f>
        <v>FEV33</v>
      </c>
      <c r="I4987" s="107">
        <f>+'Categorias-9 feb-Depurado'!R4986</f>
        <v>387585</v>
      </c>
      <c r="J4987" s="108">
        <f t="shared" si="316"/>
        <v>0</v>
      </c>
      <c r="K4987" s="107">
        <f t="shared" si="317"/>
        <v>0</v>
      </c>
      <c r="L4987" s="109">
        <f t="shared" si="318"/>
        <v>387585</v>
      </c>
      <c r="M4987" s="110">
        <f t="shared" si="319"/>
        <v>2.9547702197384547E-07</v>
      </c>
      <c r="N4987" s="33" t="s">
        <v>4892</v>
      </c>
      <c r="O4987" s="33">
        <f>+'Categorias-9 feb-Depurado'!Y4986</f>
        <v>81.25727224126544</v>
      </c>
      <c r="P4987" s="111">
        <f>+'Categorias-9 feb-Depurado'!AC4986</f>
        <v>44927</v>
      </c>
      <c r="Q4987" s="111">
        <f>+'Categorias-9 feb-Depurado'!AE4986</f>
        <v>45017</v>
      </c>
      <c r="R4987" s="112" t="str">
        <f>+'Categorias-9 feb-Depurado'!AB4986</f>
        <v>Hotel</v>
      </c>
    </row>
    <row r="4988" spans="2:18" s="1" customFormat="1" ht="14.5" hidden="1">
      <c r="B4988" s="57" t="str">
        <f>+'Categorias-9 feb-Depurado'!B4987</f>
        <v>HOTEL SANTIAGO DE ARMA SA</v>
      </c>
      <c r="C4988" s="30" t="s">
        <v>4900</v>
      </c>
      <c r="D4988" s="31">
        <v>5</v>
      </c>
      <c r="E4988" s="30" t="str">
        <f>+'Categorias-9 feb-Depurado'!E4987</f>
        <v>811003134-4</v>
      </c>
      <c r="F4988" s="30" t="str">
        <f>+'Categorias-9 feb-Depurado'!F4987</f>
        <v>GLORIETA AEROPUERTO JOSE MARIA CORDOBA</v>
      </c>
      <c r="G4988" s="30" t="str">
        <f>+'Categorias-9 feb-Depurado'!G4987</f>
        <v>169</v>
      </c>
      <c r="H4988" s="30" t="str">
        <f>+'Categorias-9 feb-Depurado'!H4987</f>
        <v>FEV32</v>
      </c>
      <c r="I4988" s="107">
        <f>+'Categorias-9 feb-Depurado'!R4987</f>
        <v>612798</v>
      </c>
      <c r="J4988" s="108">
        <f t="shared" si="316"/>
        <v>0</v>
      </c>
      <c r="K4988" s="107">
        <f t="shared" si="317"/>
        <v>0</v>
      </c>
      <c r="L4988" s="109">
        <f t="shared" si="318"/>
        <v>612798</v>
      </c>
      <c r="M4988" s="110">
        <f t="shared" si="319"/>
        <v>4.6716908061851872E-07</v>
      </c>
      <c r="N4988" s="33" t="s">
        <v>4892</v>
      </c>
      <c r="O4988" s="33">
        <f>+'Categorias-9 feb-Depurado'!Y4987</f>
        <v>128.47322242837825</v>
      </c>
      <c r="P4988" s="111">
        <f>+'Categorias-9 feb-Depurado'!AC4987</f>
        <v>44927</v>
      </c>
      <c r="Q4988" s="111">
        <f>+'Categorias-9 feb-Depurado'!AE4987</f>
        <v>45017</v>
      </c>
      <c r="R4988" s="112" t="str">
        <f>+'Categorias-9 feb-Depurado'!AB4987</f>
        <v>Hotel</v>
      </c>
    </row>
    <row r="4989" spans="2:18" s="1" customFormat="1" ht="14.5" hidden="1">
      <c r="B4989" s="57" t="str">
        <f>+'Categorias-9 feb-Depurado'!B4988</f>
        <v>HOTEL SANTIAGO DE ARMA SA</v>
      </c>
      <c r="C4989" s="30" t="s">
        <v>4900</v>
      </c>
      <c r="D4989" s="31">
        <v>5</v>
      </c>
      <c r="E4989" s="30" t="str">
        <f>+'Categorias-9 feb-Depurado'!E4988</f>
        <v>811003134-4</v>
      </c>
      <c r="F4989" s="30" t="str">
        <f>+'Categorias-9 feb-Depurado'!F4988</f>
        <v>GLORIETA AEROPUERTO JOSE MARIA CORDOBA</v>
      </c>
      <c r="G4989" s="30" t="str">
        <f>+'Categorias-9 feb-Depurado'!G4988</f>
        <v>169</v>
      </c>
      <c r="H4989" s="30" t="str">
        <f>+'Categorias-9 feb-Depurado'!H4988</f>
        <v>FEV34</v>
      </c>
      <c r="I4989" s="107">
        <f>+'Categorias-9 feb-Depurado'!R4988</f>
        <v>258390</v>
      </c>
      <c r="J4989" s="108">
        <f t="shared" si="316"/>
        <v>0</v>
      </c>
      <c r="K4989" s="107">
        <f t="shared" si="317"/>
        <v>0</v>
      </c>
      <c r="L4989" s="109">
        <f t="shared" si="318"/>
        <v>258390</v>
      </c>
      <c r="M4989" s="110">
        <f t="shared" si="319"/>
        <v>1.9698468131589699E-07</v>
      </c>
      <c r="N4989" s="33" t="s">
        <v>4892</v>
      </c>
      <c r="O4989" s="33">
        <f>+'Categorias-9 feb-Depurado'!Y4988</f>
        <v>54.171514827510293</v>
      </c>
      <c r="P4989" s="111">
        <f>+'Categorias-9 feb-Depurado'!AC4988</f>
        <v>44927</v>
      </c>
      <c r="Q4989" s="111">
        <f>+'Categorias-9 feb-Depurado'!AE4988</f>
        <v>45017</v>
      </c>
      <c r="R4989" s="112" t="str">
        <f>+'Categorias-9 feb-Depurado'!AB4988</f>
        <v>Hotel</v>
      </c>
    </row>
    <row r="4990" spans="2:18" s="1" customFormat="1" ht="14.5" hidden="1">
      <c r="B4990" s="57" t="str">
        <f>+'Categorias-9 feb-Depurado'!B4989</f>
        <v>HOTEL SANTIAGO DE ARMA SA</v>
      </c>
      <c r="C4990" s="30" t="s">
        <v>4900</v>
      </c>
      <c r="D4990" s="31">
        <v>5</v>
      </c>
      <c r="E4990" s="30" t="str">
        <f>+'Categorias-9 feb-Depurado'!E4989</f>
        <v>811003134-4</v>
      </c>
      <c r="F4990" s="30" t="str">
        <f>+'Categorias-9 feb-Depurado'!F4989</f>
        <v>GLORIETA AEROPUERTO JOSE MARIA CORDOBA</v>
      </c>
      <c r="G4990" s="30" t="str">
        <f>+'Categorias-9 feb-Depurado'!G4989</f>
        <v>169</v>
      </c>
      <c r="H4990" s="30" t="str">
        <f>+'Categorias-9 feb-Depurado'!H4989</f>
        <v>FEV30</v>
      </c>
      <c r="I4990" s="107">
        <f>+'Categorias-9 feb-Depurado'!R4989</f>
        <v>135000</v>
      </c>
      <c r="J4990" s="108">
        <f t="shared" si="316"/>
        <v>0</v>
      </c>
      <c r="K4990" s="107">
        <f t="shared" si="317"/>
        <v>0</v>
      </c>
      <c r="L4990" s="109">
        <f t="shared" si="318"/>
        <v>135000</v>
      </c>
      <c r="M4990" s="110">
        <f t="shared" si="319"/>
        <v>1.0291780633014472E-07</v>
      </c>
      <c r="N4990" s="33" t="s">
        <v>4892</v>
      </c>
      <c r="O4990" s="33">
        <f>+'Categorias-9 feb-Depurado'!Y4989</f>
        <v>28.302776816881032</v>
      </c>
      <c r="P4990" s="111">
        <f>+'Categorias-9 feb-Depurado'!AC4989</f>
        <v>44927</v>
      </c>
      <c r="Q4990" s="111">
        <f>+'Categorias-9 feb-Depurado'!AE4989</f>
        <v>45017</v>
      </c>
      <c r="R4990" s="112" t="str">
        <f>+'Categorias-9 feb-Depurado'!AB4989</f>
        <v>Hotel</v>
      </c>
    </row>
    <row r="4991" spans="2:18" s="1" customFormat="1" ht="14.5" hidden="1">
      <c r="B4991" s="57" t="str">
        <f>+'Categorias-9 feb-Depurado'!B4990</f>
        <v>HOTEL SANTIAGO DE ARMA SA</v>
      </c>
      <c r="C4991" s="30" t="s">
        <v>4900</v>
      </c>
      <c r="D4991" s="31">
        <v>5</v>
      </c>
      <c r="E4991" s="30" t="str">
        <f>+'Categorias-9 feb-Depurado'!E4990</f>
        <v>811003134-4</v>
      </c>
      <c r="F4991" s="30" t="str">
        <f>+'Categorias-9 feb-Depurado'!F4990</f>
        <v>GLORIETA AEROPUERTO JOSE MARIA CORDOBA</v>
      </c>
      <c r="G4991" s="30" t="str">
        <f>+'Categorias-9 feb-Depurado'!G4990</f>
        <v>169</v>
      </c>
      <c r="H4991" s="30" t="str">
        <f>+'Categorias-9 feb-Depurado'!H4990</f>
        <v>FEV29</v>
      </c>
      <c r="I4991" s="107">
        <f>+'Categorias-9 feb-Depurado'!R4990</f>
        <v>258390</v>
      </c>
      <c r="J4991" s="108">
        <f t="shared" si="316"/>
        <v>0</v>
      </c>
      <c r="K4991" s="107">
        <f t="shared" si="317"/>
        <v>0</v>
      </c>
      <c r="L4991" s="109">
        <f t="shared" si="318"/>
        <v>258390</v>
      </c>
      <c r="M4991" s="110">
        <f t="shared" si="319"/>
        <v>1.9698468131589699E-07</v>
      </c>
      <c r="N4991" s="33" t="s">
        <v>4892</v>
      </c>
      <c r="O4991" s="33">
        <f>+'Categorias-9 feb-Depurado'!Y4990</f>
        <v>54.171514827510293</v>
      </c>
      <c r="P4991" s="111">
        <f>+'Categorias-9 feb-Depurado'!AC4990</f>
        <v>44927</v>
      </c>
      <c r="Q4991" s="111">
        <f>+'Categorias-9 feb-Depurado'!AE4990</f>
        <v>45017</v>
      </c>
      <c r="R4991" s="112" t="str">
        <f>+'Categorias-9 feb-Depurado'!AB4990</f>
        <v>Hotel</v>
      </c>
    </row>
    <row r="4992" spans="2:18" s="1" customFormat="1" ht="14.5" hidden="1">
      <c r="B4992" s="57" t="str">
        <f>+'Categorias-9 feb-Depurado'!B4991</f>
        <v>HOTEL SANTIAGO DE ARMA SA</v>
      </c>
      <c r="C4992" s="30" t="s">
        <v>4900</v>
      </c>
      <c r="D4992" s="31">
        <v>5</v>
      </c>
      <c r="E4992" s="30" t="str">
        <f>+'Categorias-9 feb-Depurado'!E4991</f>
        <v>811003134-4</v>
      </c>
      <c r="F4992" s="30" t="str">
        <f>+'Categorias-9 feb-Depurado'!F4991</f>
        <v>GLORIETA AEROPUERTO JOSE MARIA CORDOBA</v>
      </c>
      <c r="G4992" s="30" t="str">
        <f>+'Categorias-9 feb-Depurado'!G4991</f>
        <v>169</v>
      </c>
      <c r="H4992" s="30" t="str">
        <f>+'Categorias-9 feb-Depurado'!H4991</f>
        <v>FEV44</v>
      </c>
      <c r="I4992" s="107">
        <f>+'Categorias-9 feb-Depurado'!R4991</f>
        <v>709714</v>
      </c>
      <c r="J4992" s="108">
        <f t="shared" si="316"/>
        <v>0</v>
      </c>
      <c r="K4992" s="107">
        <f t="shared" si="317"/>
        <v>0</v>
      </c>
      <c r="L4992" s="109">
        <f t="shared" si="318"/>
        <v>709714</v>
      </c>
      <c r="M4992" s="110">
        <f t="shared" si="319"/>
        <v>5.4105339260586913E-07</v>
      </c>
      <c r="N4992" s="33" t="s">
        <v>4892</v>
      </c>
      <c r="O4992" s="33">
        <f>+'Categorias-9 feb-Depurado'!Y4991</f>
        <v>148.79168108011783</v>
      </c>
      <c r="P4992" s="111">
        <f>+'Categorias-9 feb-Depurado'!AC4991</f>
        <v>44928</v>
      </c>
      <c r="Q4992" s="111">
        <f>+'Categorias-9 feb-Depurado'!AE4991</f>
        <v>45018</v>
      </c>
      <c r="R4992" s="112" t="str">
        <f>+'Categorias-9 feb-Depurado'!AB4991</f>
        <v>Hotel</v>
      </c>
    </row>
    <row r="4993" spans="2:18" s="1" customFormat="1" ht="14.5" hidden="1">
      <c r="B4993" s="57" t="str">
        <f>+'Categorias-9 feb-Depurado'!B4992</f>
        <v>HOTEL SANTIAGO DE ARMA SA</v>
      </c>
      <c r="C4993" s="30" t="s">
        <v>4900</v>
      </c>
      <c r="D4993" s="31">
        <v>5</v>
      </c>
      <c r="E4993" s="30" t="str">
        <f>+'Categorias-9 feb-Depurado'!E4992</f>
        <v>811003134-4</v>
      </c>
      <c r="F4993" s="30" t="str">
        <f>+'Categorias-9 feb-Depurado'!F4992</f>
        <v>GLORIETA AEROPUERTO JOSE MARIA CORDOBA</v>
      </c>
      <c r="G4993" s="30" t="str">
        <f>+'Categorias-9 feb-Depurado'!G4992</f>
        <v>169</v>
      </c>
      <c r="H4993" s="30" t="str">
        <f>+'Categorias-9 feb-Depurado'!H4992</f>
        <v>FEV47</v>
      </c>
      <c r="I4993" s="107">
        <f>+'Categorias-9 feb-Depurado'!R4992</f>
        <v>265376</v>
      </c>
      <c r="J4993" s="108">
        <f t="shared" si="316"/>
        <v>0</v>
      </c>
      <c r="K4993" s="107">
        <f t="shared" si="317"/>
        <v>0</v>
      </c>
      <c r="L4993" s="109">
        <f t="shared" si="318"/>
        <v>265376</v>
      </c>
      <c r="M4993" s="110">
        <f t="shared" si="319"/>
        <v>2.0231048720495175E-07</v>
      </c>
      <c r="N4993" s="33" t="s">
        <v>4892</v>
      </c>
      <c r="O4993" s="33">
        <f>+'Categorias-9 feb-Depurado'!Y4992</f>
        <v>55.636131115234228</v>
      </c>
      <c r="P4993" s="111">
        <f>+'Categorias-9 feb-Depurado'!AC4992</f>
        <v>44928</v>
      </c>
      <c r="Q4993" s="111">
        <f>+'Categorias-9 feb-Depurado'!AE4992</f>
        <v>45018</v>
      </c>
      <c r="R4993" s="112" t="str">
        <f>+'Categorias-9 feb-Depurado'!AB4992</f>
        <v>Hotel</v>
      </c>
    </row>
    <row r="4994" spans="2:18" s="1" customFormat="1" ht="14.5" hidden="1">
      <c r="B4994" s="57" t="str">
        <f>+'Categorias-9 feb-Depurado'!B4993</f>
        <v>HOTEL SANTIAGO DE ARMA SA</v>
      </c>
      <c r="C4994" s="30" t="s">
        <v>4900</v>
      </c>
      <c r="D4994" s="31">
        <v>5</v>
      </c>
      <c r="E4994" s="30" t="str">
        <f>+'Categorias-9 feb-Depurado'!E4993</f>
        <v>811003134-4</v>
      </c>
      <c r="F4994" s="30" t="str">
        <f>+'Categorias-9 feb-Depurado'!F4993</f>
        <v>GLORIETA AEROPUERTO JOSE MARIA CORDOBA</v>
      </c>
      <c r="G4994" s="30" t="str">
        <f>+'Categorias-9 feb-Depurado'!G4993</f>
        <v>169</v>
      </c>
      <c r="H4994" s="30" t="str">
        <f>+'Categorias-9 feb-Depurado'!H4993</f>
        <v>FEV91</v>
      </c>
      <c r="I4994" s="107">
        <f>+'Categorias-9 feb-Depurado'!R4993</f>
        <v>767324</v>
      </c>
      <c r="J4994" s="108">
        <f t="shared" si="316"/>
        <v>0</v>
      </c>
      <c r="K4994" s="107">
        <f t="shared" si="317"/>
        <v>0</v>
      </c>
      <c r="L4994" s="109">
        <f t="shared" si="318"/>
        <v>767324</v>
      </c>
      <c r="M4994" s="110">
        <f t="shared" si="319"/>
        <v>5.8497261351460712E-07</v>
      </c>
      <c r="N4994" s="33" t="s">
        <v>4892</v>
      </c>
      <c r="O4994" s="33">
        <f>+'Categorias-9 feb-Depurado'!Y4993</f>
        <v>160.86962902397349</v>
      </c>
      <c r="P4994" s="111">
        <f>+'Categorias-9 feb-Depurado'!AC4993</f>
        <v>44929</v>
      </c>
      <c r="Q4994" s="111">
        <f>+'Categorias-9 feb-Depurado'!AE4993</f>
        <v>45019</v>
      </c>
      <c r="R4994" s="112" t="str">
        <f>+'Categorias-9 feb-Depurado'!AB4993</f>
        <v>Hotel</v>
      </c>
    </row>
    <row r="4995" spans="2:18" s="1" customFormat="1" ht="14.5" hidden="1">
      <c r="B4995" s="57" t="str">
        <f>+'Categorias-9 feb-Depurado'!B4994</f>
        <v>HOTEL SANTIAGO DE ARMA SA</v>
      </c>
      <c r="C4995" s="30" t="s">
        <v>4900</v>
      </c>
      <c r="D4995" s="31">
        <v>5</v>
      </c>
      <c r="E4995" s="30" t="str">
        <f>+'Categorias-9 feb-Depurado'!E4994</f>
        <v>811003134-4</v>
      </c>
      <c r="F4995" s="30" t="str">
        <f>+'Categorias-9 feb-Depurado'!F4994</f>
        <v>GLORIETA AEROPUERTO JOSE MARIA CORDOBA</v>
      </c>
      <c r="G4995" s="30" t="str">
        <f>+'Categorias-9 feb-Depurado'!G4994</f>
        <v>169</v>
      </c>
      <c r="H4995" s="30" t="str">
        <f>+'Categorias-9 feb-Depurado'!H4994</f>
        <v>FEV123</v>
      </c>
      <c r="I4995" s="107">
        <f>+'Categorias-9 feb-Depurado'!R4994</f>
        <v>415532</v>
      </c>
      <c r="J4995" s="108">
        <f t="shared" si="316"/>
        <v>0</v>
      </c>
      <c r="K4995" s="107">
        <f t="shared" si="317"/>
        <v>0</v>
      </c>
      <c r="L4995" s="109">
        <f t="shared" si="318"/>
        <v>415532</v>
      </c>
      <c r="M4995" s="110">
        <f t="shared" si="319"/>
        <v>3.1678253259242737E-07</v>
      </c>
      <c r="N4995" s="33" t="s">
        <v>4892</v>
      </c>
      <c r="O4995" s="33">
        <f>+'Categorias-9 feb-Depurado'!Y4994</f>
        <v>87.116366342757104</v>
      </c>
      <c r="P4995" s="111">
        <f>+'Categorias-9 feb-Depurado'!AC4994</f>
        <v>44930</v>
      </c>
      <c r="Q4995" s="111">
        <f>+'Categorias-9 feb-Depurado'!AE4994</f>
        <v>45020</v>
      </c>
      <c r="R4995" s="112" t="str">
        <f>+'Categorias-9 feb-Depurado'!AB4994</f>
        <v>Hotel</v>
      </c>
    </row>
    <row r="4996" spans="2:18" s="1" customFormat="1" ht="14.5" hidden="1">
      <c r="B4996" s="57" t="str">
        <f>+'Categorias-9 feb-Depurado'!B4995</f>
        <v>HOTEL SANTIAGO DE ARMA SA</v>
      </c>
      <c r="C4996" s="30" t="s">
        <v>4900</v>
      </c>
      <c r="D4996" s="31">
        <v>5</v>
      </c>
      <c r="E4996" s="30" t="str">
        <f>+'Categorias-9 feb-Depurado'!E4995</f>
        <v>811003134-4</v>
      </c>
      <c r="F4996" s="30" t="str">
        <f>+'Categorias-9 feb-Depurado'!F4995</f>
        <v>GLORIETA AEROPUERTO JOSE MARIA CORDOBA</v>
      </c>
      <c r="G4996" s="30" t="str">
        <f>+'Categorias-9 feb-Depurado'!G4995</f>
        <v>169</v>
      </c>
      <c r="H4996" s="30" t="str">
        <f>+'Categorias-9 feb-Depurado'!H4995</f>
        <v>FEV143</v>
      </c>
      <c r="I4996" s="107">
        <f>+'Categorias-9 feb-Depurado'!R4995</f>
        <v>177205</v>
      </c>
      <c r="J4996" s="108">
        <f t="shared" si="316"/>
        <v>0</v>
      </c>
      <c r="K4996" s="107">
        <f t="shared" si="317"/>
        <v>0</v>
      </c>
      <c r="L4996" s="109">
        <f t="shared" si="318"/>
        <v>177205</v>
      </c>
      <c r="M4996" s="110">
        <f t="shared" si="319"/>
        <v>1.3509296200543181E-07</v>
      </c>
      <c r="N4996" s="33" t="s">
        <v>4892</v>
      </c>
      <c r="O4996" s="33">
        <f>+'Categorias-9 feb-Depurado'!Y4995</f>
        <v>37.15106345063262</v>
      </c>
      <c r="P4996" s="111">
        <f>+'Categorias-9 feb-Depurado'!AC4995</f>
        <v>44930</v>
      </c>
      <c r="Q4996" s="111">
        <f>+'Categorias-9 feb-Depurado'!AE4995</f>
        <v>45020</v>
      </c>
      <c r="R4996" s="112" t="str">
        <f>+'Categorias-9 feb-Depurado'!AB4995</f>
        <v>Hotel</v>
      </c>
    </row>
    <row r="4997" spans="2:18" s="1" customFormat="1" ht="14.5" hidden="1">
      <c r="B4997" s="57" t="str">
        <f>+'Categorias-9 feb-Depurado'!B4996</f>
        <v>HOTEL SANTIAGO DE ARMA SA</v>
      </c>
      <c r="C4997" s="30" t="s">
        <v>4900</v>
      </c>
      <c r="D4997" s="31">
        <v>5</v>
      </c>
      <c r="E4997" s="30" t="str">
        <f>+'Categorias-9 feb-Depurado'!E4996</f>
        <v>811003134-4</v>
      </c>
      <c r="F4997" s="30" t="str">
        <f>+'Categorias-9 feb-Depurado'!F4996</f>
        <v>GLORIETA AEROPUERTO JOSE MARIA CORDOBA</v>
      </c>
      <c r="G4997" s="30" t="str">
        <f>+'Categorias-9 feb-Depurado'!G4996</f>
        <v>169</v>
      </c>
      <c r="H4997" s="30" t="str">
        <f>+'Categorias-9 feb-Depurado'!H4996</f>
        <v>FEV139</v>
      </c>
      <c r="I4997" s="107">
        <f>+'Categorias-9 feb-Depurado'!R4996</f>
        <v>444336</v>
      </c>
      <c r="J4997" s="108">
        <f t="shared" si="316"/>
        <v>0</v>
      </c>
      <c r="K4997" s="107">
        <f t="shared" si="317"/>
        <v>0</v>
      </c>
      <c r="L4997" s="109">
        <f t="shared" si="318"/>
        <v>444336</v>
      </c>
      <c r="M4997" s="110">
        <f t="shared" si="319"/>
        <v>3.3874138069267544E-07</v>
      </c>
      <c r="N4997" s="33" t="s">
        <v>4892</v>
      </c>
      <c r="O4997" s="33">
        <f>+'Categorias-9 feb-Depurado'!Y4996</f>
        <v>93.155130664486293</v>
      </c>
      <c r="P4997" s="111">
        <f>+'Categorias-9 feb-Depurado'!AC4996</f>
        <v>44930</v>
      </c>
      <c r="Q4997" s="111">
        <f>+'Categorias-9 feb-Depurado'!AE4996</f>
        <v>45020</v>
      </c>
      <c r="R4997" s="112" t="str">
        <f>+'Categorias-9 feb-Depurado'!AB4996</f>
        <v>Hotel</v>
      </c>
    </row>
    <row r="4998" spans="2:18" s="1" customFormat="1" ht="14.5" hidden="1">
      <c r="B4998" s="57" t="str">
        <f>+'Categorias-9 feb-Depurado'!B4997</f>
        <v>HOTEL SANTIAGO DE ARMA SA</v>
      </c>
      <c r="C4998" s="30" t="s">
        <v>4900</v>
      </c>
      <c r="D4998" s="31">
        <v>5</v>
      </c>
      <c r="E4998" s="30" t="str">
        <f>+'Categorias-9 feb-Depurado'!E4997</f>
        <v>811003134-4</v>
      </c>
      <c r="F4998" s="30" t="str">
        <f>+'Categorias-9 feb-Depurado'!F4997</f>
        <v>GLORIETA AEROPUERTO JOSE MARIA CORDOBA</v>
      </c>
      <c r="G4998" s="30" t="str">
        <f>+'Categorias-9 feb-Depurado'!G4997</f>
        <v>169</v>
      </c>
      <c r="H4998" s="30" t="str">
        <f>+'Categorias-9 feb-Depurado'!H4997</f>
        <v>FEV147</v>
      </c>
      <c r="I4998" s="107">
        <f>+'Categorias-9 feb-Depurado'!R4997</f>
        <v>354408</v>
      </c>
      <c r="J4998" s="108">
        <f t="shared" si="316"/>
        <v>0</v>
      </c>
      <c r="K4998" s="107">
        <f t="shared" si="317"/>
        <v>0</v>
      </c>
      <c r="L4998" s="109">
        <f t="shared" si="318"/>
        <v>354408</v>
      </c>
      <c r="M4998" s="110">
        <f t="shared" si="319"/>
        <v>2.7018439930262171E-07</v>
      </c>
      <c r="N4998" s="33" t="s">
        <v>4892</v>
      </c>
      <c r="O4998" s="33">
        <f>+'Categorias-9 feb-Depurado'!Y4997</f>
        <v>74.301707600867942</v>
      </c>
      <c r="P4998" s="111">
        <f>+'Categorias-9 feb-Depurado'!AC4997</f>
        <v>44930</v>
      </c>
      <c r="Q4998" s="111">
        <f>+'Categorias-9 feb-Depurado'!AE4997</f>
        <v>45020</v>
      </c>
      <c r="R4998" s="112" t="str">
        <f>+'Categorias-9 feb-Depurado'!AB4997</f>
        <v>Hotel</v>
      </c>
    </row>
    <row r="4999" spans="2:18" s="1" customFormat="1" ht="14.5" hidden="1">
      <c r="B4999" s="57" t="str">
        <f>+'Categorias-9 feb-Depurado'!B4998</f>
        <v>HOTEL SANTIAGO DE ARMA SA</v>
      </c>
      <c r="C4999" s="30" t="s">
        <v>4900</v>
      </c>
      <c r="D4999" s="31">
        <v>5</v>
      </c>
      <c r="E4999" s="30" t="str">
        <f>+'Categorias-9 feb-Depurado'!E4998</f>
        <v>811003134-4</v>
      </c>
      <c r="F4999" s="30" t="str">
        <f>+'Categorias-9 feb-Depurado'!F4998</f>
        <v>GLORIETA AEROPUERTO JOSE MARIA CORDOBA</v>
      </c>
      <c r="G4999" s="30" t="str">
        <f>+'Categorias-9 feb-Depurado'!G4998</f>
        <v>169</v>
      </c>
      <c r="H4999" s="30" t="str">
        <f>+'Categorias-9 feb-Depurado'!H4998</f>
        <v>FEV140</v>
      </c>
      <c r="I4999" s="107">
        <f>+'Categorias-9 feb-Depurado'!R4998</f>
        <v>473142</v>
      </c>
      <c r="J4999" s="108">
        <f t="shared" si="316"/>
        <v>0</v>
      </c>
      <c r="K4999" s="107">
        <f t="shared" si="317"/>
        <v>0</v>
      </c>
      <c r="L4999" s="109">
        <f t="shared" si="318"/>
        <v>473142</v>
      </c>
      <c r="M4999" s="110">
        <f t="shared" si="319"/>
        <v>3.6070175350116541E-07</v>
      </c>
      <c r="N4999" s="33" t="s">
        <v>4892</v>
      </c>
      <c r="O4999" s="33">
        <f>+'Categorias-9 feb-Depurado'!Y4998</f>
        <v>99.19431428661278</v>
      </c>
      <c r="P4999" s="111">
        <f>+'Categorias-9 feb-Depurado'!AC4998</f>
        <v>44930</v>
      </c>
      <c r="Q4999" s="111">
        <f>+'Categorias-9 feb-Depurado'!AE4998</f>
        <v>45020</v>
      </c>
      <c r="R4999" s="112" t="str">
        <f>+'Categorias-9 feb-Depurado'!AB4998</f>
        <v>Hotel</v>
      </c>
    </row>
    <row r="5000" spans="2:18" s="1" customFormat="1" ht="14.5" hidden="1">
      <c r="B5000" s="57" t="str">
        <f>+'Categorias-9 feb-Depurado'!B4999</f>
        <v>HOTEL SANTIAGO DE ARMA SA</v>
      </c>
      <c r="C5000" s="30" t="s">
        <v>4900</v>
      </c>
      <c r="D5000" s="31">
        <v>5</v>
      </c>
      <c r="E5000" s="30" t="str">
        <f>+'Categorias-9 feb-Depurado'!E4999</f>
        <v>811003134-4</v>
      </c>
      <c r="F5000" s="30" t="str">
        <f>+'Categorias-9 feb-Depurado'!F4999</f>
        <v>GLORIETA AEROPUERTO JOSE MARIA CORDOBA</v>
      </c>
      <c r="G5000" s="30" t="str">
        <f>+'Categorias-9 feb-Depurado'!G4999</f>
        <v>169</v>
      </c>
      <c r="H5000" s="30" t="str">
        <f>+'Categorias-9 feb-Depurado'!H4999</f>
        <v>FEV151</v>
      </c>
      <c r="I5000" s="107">
        <f>+'Categorias-9 feb-Depurado'!R4999</f>
        <v>975090</v>
      </c>
      <c r="J5000" s="108">
        <f t="shared" si="316"/>
        <v>0</v>
      </c>
      <c r="K5000" s="107">
        <f t="shared" si="317"/>
        <v>0</v>
      </c>
      <c r="L5000" s="109">
        <f t="shared" si="318"/>
        <v>975090</v>
      </c>
      <c r="M5000" s="110">
        <f t="shared" si="319"/>
        <v>7.433638798108208E-07</v>
      </c>
      <c r="N5000" s="33" t="s">
        <v>4892</v>
      </c>
      <c r="O5000" s="33">
        <f>+'Categorias-9 feb-Depurado'!Y4999</f>
        <v>204.42781219535203</v>
      </c>
      <c r="P5000" s="111">
        <f>+'Categorias-9 feb-Depurado'!AC4999</f>
        <v>44931</v>
      </c>
      <c r="Q5000" s="111">
        <f>+'Categorias-9 feb-Depurado'!AE4999</f>
        <v>45021</v>
      </c>
      <c r="R5000" s="112" t="str">
        <f>+'Categorias-9 feb-Depurado'!AB4999</f>
        <v>Hotel</v>
      </c>
    </row>
    <row r="5001" spans="2:18" s="1" customFormat="1" ht="14.5" hidden="1">
      <c r="B5001" s="57" t="str">
        <f>+'Categorias-9 feb-Depurado'!B5000</f>
        <v>HOTEL SANTIAGO DE ARMA SA</v>
      </c>
      <c r="C5001" s="30" t="s">
        <v>4900</v>
      </c>
      <c r="D5001" s="31">
        <v>5</v>
      </c>
      <c r="E5001" s="30" t="str">
        <f>+'Categorias-9 feb-Depurado'!E5000</f>
        <v>811003134-4</v>
      </c>
      <c r="F5001" s="30" t="str">
        <f>+'Categorias-9 feb-Depurado'!F5000</f>
        <v>GLORIETA AEROPUERTO JOSE MARIA CORDOBA</v>
      </c>
      <c r="G5001" s="30" t="str">
        <f>+'Categorias-9 feb-Depurado'!G5000</f>
        <v>169</v>
      </c>
      <c r="H5001" s="30" t="str">
        <f>+'Categorias-9 feb-Depurado'!H5000</f>
        <v>FEV170</v>
      </c>
      <c r="I5001" s="107">
        <f>+'Categorias-9 feb-Depurado'!R5000</f>
        <v>177205</v>
      </c>
      <c r="J5001" s="108">
        <f t="shared" si="316"/>
        <v>0</v>
      </c>
      <c r="K5001" s="107">
        <f t="shared" si="317"/>
        <v>0</v>
      </c>
      <c r="L5001" s="109">
        <f t="shared" si="318"/>
        <v>177205</v>
      </c>
      <c r="M5001" s="110">
        <f t="shared" si="319"/>
        <v>1.3509296200543181E-07</v>
      </c>
      <c r="N5001" s="33" t="s">
        <v>4892</v>
      </c>
      <c r="O5001" s="33">
        <f>+'Categorias-9 feb-Depurado'!Y5000</f>
        <v>37.15106345063262</v>
      </c>
      <c r="P5001" s="111">
        <f>+'Categorias-9 feb-Depurado'!AC5000</f>
        <v>44931</v>
      </c>
      <c r="Q5001" s="111">
        <f>+'Categorias-9 feb-Depurado'!AE5000</f>
        <v>45021</v>
      </c>
      <c r="R5001" s="112" t="str">
        <f>+'Categorias-9 feb-Depurado'!AB5000</f>
        <v>Hotel</v>
      </c>
    </row>
    <row r="5002" spans="2:18" s="1" customFormat="1" ht="14.5" hidden="1">
      <c r="B5002" s="57" t="str">
        <f>+'Categorias-9 feb-Depurado'!B5001</f>
        <v>HOTEL SANTIAGO DE ARMA SA</v>
      </c>
      <c r="C5002" s="30" t="s">
        <v>4900</v>
      </c>
      <c r="D5002" s="31">
        <v>5</v>
      </c>
      <c r="E5002" s="30" t="str">
        <f>+'Categorias-9 feb-Depurado'!E5001</f>
        <v>811003134-4</v>
      </c>
      <c r="F5002" s="30" t="str">
        <f>+'Categorias-9 feb-Depurado'!F5001</f>
        <v>GLORIETA AEROPUERTO JOSE MARIA CORDOBA</v>
      </c>
      <c r="G5002" s="30" t="str">
        <f>+'Categorias-9 feb-Depurado'!G5001</f>
        <v>169</v>
      </c>
      <c r="H5002" s="30" t="str">
        <f>+'Categorias-9 feb-Depurado'!H5001</f>
        <v>FEV150</v>
      </c>
      <c r="I5002" s="107">
        <f>+'Categorias-9 feb-Depurado'!R5001</f>
        <v>236572</v>
      </c>
      <c r="J5002" s="108">
        <f t="shared" si="316"/>
        <v>0</v>
      </c>
      <c r="K5002" s="107">
        <f t="shared" si="317"/>
        <v>0</v>
      </c>
      <c r="L5002" s="109">
        <f t="shared" si="318"/>
        <v>236572</v>
      </c>
      <c r="M5002" s="110">
        <f t="shared" si="319"/>
        <v>1.8035163910470369E-07</v>
      </c>
      <c r="N5002" s="33" t="s">
        <v>4892</v>
      </c>
      <c r="O5002" s="33">
        <f>+'Categorias-9 feb-Depurado'!Y5001</f>
        <v>49.597366793505032</v>
      </c>
      <c r="P5002" s="111">
        <f>+'Categorias-9 feb-Depurado'!AC5001</f>
        <v>44931</v>
      </c>
      <c r="Q5002" s="111">
        <f>+'Categorias-9 feb-Depurado'!AE5001</f>
        <v>45021</v>
      </c>
      <c r="R5002" s="112" t="str">
        <f>+'Categorias-9 feb-Depurado'!AB5001</f>
        <v>Hotel</v>
      </c>
    </row>
    <row r="5003" spans="2:18" s="1" customFormat="1" ht="14.5" hidden="1">
      <c r="B5003" s="57" t="str">
        <f>+'Categorias-9 feb-Depurado'!B5002</f>
        <v>HOTEL SANTIAGO DE ARMA SA</v>
      </c>
      <c r="C5003" s="30" t="s">
        <v>4900</v>
      </c>
      <c r="D5003" s="31">
        <v>5</v>
      </c>
      <c r="E5003" s="30" t="str">
        <f>+'Categorias-9 feb-Depurado'!E5002</f>
        <v>811003134-4</v>
      </c>
      <c r="F5003" s="30" t="str">
        <f>+'Categorias-9 feb-Depurado'!F5002</f>
        <v>GLORIETA AEROPUERTO JOSE MARIA CORDOBA</v>
      </c>
      <c r="G5003" s="30" t="str">
        <f>+'Categorias-9 feb-Depurado'!G5002</f>
        <v>169</v>
      </c>
      <c r="H5003" s="30" t="str">
        <f>+'Categorias-9 feb-Depurado'!H5002</f>
        <v>FEV148</v>
      </c>
      <c r="I5003" s="107">
        <f>+'Categorias-9 feb-Depurado'!R5002</f>
        <v>207766</v>
      </c>
      <c r="J5003" s="108">
        <f t="shared" si="316"/>
        <v>0</v>
      </c>
      <c r="K5003" s="107">
        <f t="shared" si="317"/>
        <v>0</v>
      </c>
      <c r="L5003" s="109">
        <f t="shared" si="318"/>
        <v>207766</v>
      </c>
      <c r="M5003" s="110">
        <f t="shared" si="319"/>
        <v>1.5839126629621369E-07</v>
      </c>
      <c r="N5003" s="33" t="s">
        <v>4892</v>
      </c>
      <c r="O5003" s="33">
        <f>+'Categorias-9 feb-Depurado'!Y5002</f>
        <v>43.558183171378552</v>
      </c>
      <c r="P5003" s="111">
        <f>+'Categorias-9 feb-Depurado'!AC5002</f>
        <v>44931</v>
      </c>
      <c r="Q5003" s="111">
        <f>+'Categorias-9 feb-Depurado'!AE5002</f>
        <v>45021</v>
      </c>
      <c r="R5003" s="112" t="str">
        <f>+'Categorias-9 feb-Depurado'!AB5002</f>
        <v>Hotel</v>
      </c>
    </row>
    <row r="5004" spans="2:18" s="1" customFormat="1" ht="14.5" hidden="1">
      <c r="B5004" s="57" t="str">
        <f>+'Categorias-9 feb-Depurado'!B5003</f>
        <v>HOTEL SANTIAGO DE ARMA SA</v>
      </c>
      <c r="C5004" s="30" t="s">
        <v>4900</v>
      </c>
      <c r="D5004" s="31">
        <v>5</v>
      </c>
      <c r="E5004" s="30" t="str">
        <f>+'Categorias-9 feb-Depurado'!E5003</f>
        <v>811003134-4</v>
      </c>
      <c r="F5004" s="30" t="str">
        <f>+'Categorias-9 feb-Depurado'!F5003</f>
        <v>GLORIETA AEROPUERTO JOSE MARIA CORDOBA</v>
      </c>
      <c r="G5004" s="30" t="str">
        <f>+'Categorias-9 feb-Depurado'!G5003</f>
        <v>169</v>
      </c>
      <c r="H5004" s="30" t="str">
        <f>+'Categorias-9 feb-Depurado'!H5003</f>
        <v>FEV175</v>
      </c>
      <c r="I5004" s="107">
        <f>+'Categorias-9 feb-Depurado'!R5003</f>
        <v>177205</v>
      </c>
      <c r="J5004" s="108">
        <f t="shared" si="316"/>
        <v>0</v>
      </c>
      <c r="K5004" s="107">
        <f t="shared" si="317"/>
        <v>0</v>
      </c>
      <c r="L5004" s="109">
        <f t="shared" si="318"/>
        <v>177205</v>
      </c>
      <c r="M5004" s="110">
        <f t="shared" si="319"/>
        <v>1.3509296200543181E-07</v>
      </c>
      <c r="N5004" s="33" t="s">
        <v>4892</v>
      </c>
      <c r="O5004" s="33">
        <f>+'Categorias-9 feb-Depurado'!Y5003</f>
        <v>37.15106345063262</v>
      </c>
      <c r="P5004" s="111">
        <f>+'Categorias-9 feb-Depurado'!AC5003</f>
        <v>44931</v>
      </c>
      <c r="Q5004" s="111">
        <f>+'Categorias-9 feb-Depurado'!AE5003</f>
        <v>45021</v>
      </c>
      <c r="R5004" s="112" t="str">
        <f>+'Categorias-9 feb-Depurado'!AB5003</f>
        <v>Hotel</v>
      </c>
    </row>
    <row r="5005" spans="2:18" s="1" customFormat="1" ht="14.5" hidden="1">
      <c r="B5005" s="57" t="str">
        <f>+'Categorias-9 feb-Depurado'!B5004</f>
        <v>HOTEL SANTIAGO DE ARMA SA</v>
      </c>
      <c r="C5005" s="30" t="s">
        <v>4900</v>
      </c>
      <c r="D5005" s="31">
        <v>5</v>
      </c>
      <c r="E5005" s="30" t="str">
        <f>+'Categorias-9 feb-Depurado'!E5004</f>
        <v>811003134-4</v>
      </c>
      <c r="F5005" s="30" t="str">
        <f>+'Categorias-9 feb-Depurado'!F5004</f>
        <v>GLORIETA AEROPUERTO JOSE MARIA CORDOBA</v>
      </c>
      <c r="G5005" s="30" t="str">
        <f>+'Categorias-9 feb-Depurado'!G5004</f>
        <v>169</v>
      </c>
      <c r="H5005" s="30" t="str">
        <f>+'Categorias-9 feb-Depurado'!H5004</f>
        <v>FEV169</v>
      </c>
      <c r="I5005" s="107">
        <f>+'Categorias-9 feb-Depurado'!R5004</f>
        <v>579623</v>
      </c>
      <c r="J5005" s="108">
        <f t="shared" si="316"/>
        <v>0</v>
      </c>
      <c r="K5005" s="107">
        <f t="shared" si="317"/>
        <v>0</v>
      </c>
      <c r="L5005" s="109">
        <f t="shared" si="318"/>
        <v>579623</v>
      </c>
      <c r="M5005" s="110">
        <f t="shared" si="319"/>
        <v>4.4187798265553682E-07</v>
      </c>
      <c r="N5005" s="33" t="s">
        <v>4892</v>
      </c>
      <c r="O5005" s="33">
        <f>+'Categorias-9 feb-Depurado'!Y5004</f>
        <v>121.51807708837804</v>
      </c>
      <c r="P5005" s="111">
        <f>+'Categorias-9 feb-Depurado'!AC5004</f>
        <v>44931</v>
      </c>
      <c r="Q5005" s="111">
        <f>+'Categorias-9 feb-Depurado'!AE5004</f>
        <v>45021</v>
      </c>
      <c r="R5005" s="112" t="str">
        <f>+'Categorias-9 feb-Depurado'!AB5004</f>
        <v>Hotel</v>
      </c>
    </row>
    <row r="5006" spans="2:18" s="1" customFormat="1" ht="14.5" hidden="1">
      <c r="B5006" s="57" t="str">
        <f>+'Categorias-9 feb-Depurado'!B5005</f>
        <v>HOTEL SANTIAGO DE ARMA SA</v>
      </c>
      <c r="C5006" s="30" t="s">
        <v>4900</v>
      </c>
      <c r="D5006" s="31">
        <v>5</v>
      </c>
      <c r="E5006" s="30" t="str">
        <f>+'Categorias-9 feb-Depurado'!E5005</f>
        <v>811003134-4</v>
      </c>
      <c r="F5006" s="30" t="str">
        <f>+'Categorias-9 feb-Depurado'!F5005</f>
        <v>GLORIETA AEROPUERTO JOSE MARIA CORDOBA</v>
      </c>
      <c r="G5006" s="30" t="str">
        <f>+'Categorias-9 feb-Depurado'!G5005</f>
        <v>169</v>
      </c>
      <c r="H5006" s="30" t="str">
        <f>+'Categorias-9 feb-Depurado'!H5005</f>
        <v>FEV190</v>
      </c>
      <c r="I5006" s="107">
        <f>+'Categorias-9 feb-Depurado'!R5005</f>
        <v>1111234</v>
      </c>
      <c r="J5006" s="108">
        <f t="shared" si="316"/>
        <v>0</v>
      </c>
      <c r="K5006" s="107">
        <f t="shared" si="317"/>
        <v>0</v>
      </c>
      <c r="L5006" s="109">
        <f t="shared" si="318"/>
        <v>1111234</v>
      </c>
      <c r="M5006" s="110">
        <f t="shared" si="319"/>
        <v>8.4715381925534845E-07</v>
      </c>
      <c r="N5006" s="33" t="s">
        <v>4892</v>
      </c>
      <c r="O5006" s="33">
        <f>+'Categorias-9 feb-Depurado'!Y5005</f>
        <v>232.97042883948131</v>
      </c>
      <c r="P5006" s="111">
        <f>+'Categorias-9 feb-Depurado'!AC5005</f>
        <v>44932</v>
      </c>
      <c r="Q5006" s="111">
        <f>+'Categorias-9 feb-Depurado'!AE5005</f>
        <v>45022</v>
      </c>
      <c r="R5006" s="112" t="str">
        <f>+'Categorias-9 feb-Depurado'!AB5005</f>
        <v>Hotel</v>
      </c>
    </row>
    <row r="5007" spans="2:18" s="1" customFormat="1" ht="14.5" hidden="1">
      <c r="B5007" s="57" t="str">
        <f>+'Categorias-9 feb-Depurado'!B5006</f>
        <v>HOTEL SANTIAGO DE ARMA SA</v>
      </c>
      <c r="C5007" s="30" t="s">
        <v>4900</v>
      </c>
      <c r="D5007" s="31">
        <v>5</v>
      </c>
      <c r="E5007" s="30" t="str">
        <f>+'Categorias-9 feb-Depurado'!E5006</f>
        <v>811003134-4</v>
      </c>
      <c r="F5007" s="30" t="str">
        <f>+'Categorias-9 feb-Depurado'!F5006</f>
        <v>GLORIETA AEROPUERTO JOSE MARIA CORDOBA</v>
      </c>
      <c r="G5007" s="30" t="str">
        <f>+'Categorias-9 feb-Depurado'!G5006</f>
        <v>169</v>
      </c>
      <c r="H5007" s="30" t="str">
        <f>+'Categorias-9 feb-Depurado'!H5006</f>
        <v>FEV245</v>
      </c>
      <c r="I5007" s="107">
        <f>+'Categorias-9 feb-Depurado'!R5006</f>
        <v>386726</v>
      </c>
      <c r="J5007" s="108">
        <f t="shared" si="320" ref="J5007:J5070">+IF(Q5007&gt;$O$4,0,I5007)</f>
        <v>0</v>
      </c>
      <c r="K5007" s="107">
        <f t="shared" si="321" ref="K5007:K5070">++(((1+$O$5)^(($O$4-Q5007)/365))-1)*J5007</f>
        <v>0</v>
      </c>
      <c r="L5007" s="109">
        <f t="shared" si="322" ref="L5007:L5070">+I5007+K5007</f>
        <v>386726</v>
      </c>
      <c r="M5007" s="110">
        <f t="shared" si="323" ref="M5007:M5070">+L5007/$E$11</f>
        <v>2.948221597839374E-07</v>
      </c>
      <c r="N5007" s="33" t="s">
        <v>4892</v>
      </c>
      <c r="O5007" s="33">
        <f>+'Categorias-9 feb-Depurado'!Y5006</f>
        <v>81.077182720630617</v>
      </c>
      <c r="P5007" s="111">
        <f>+'Categorias-9 feb-Depurado'!AC5006</f>
        <v>44934</v>
      </c>
      <c r="Q5007" s="111">
        <f>+'Categorias-9 feb-Depurado'!AE5006</f>
        <v>45024</v>
      </c>
      <c r="R5007" s="112" t="str">
        <f>+'Categorias-9 feb-Depurado'!AB5006</f>
        <v>Hotel</v>
      </c>
    </row>
    <row r="5008" spans="2:18" s="1" customFormat="1" ht="14.5" hidden="1">
      <c r="B5008" s="57" t="str">
        <f>+'Categorias-9 feb-Depurado'!B5007</f>
        <v>HOTEL SANTIAGO DE ARMA SA</v>
      </c>
      <c r="C5008" s="30" t="s">
        <v>4900</v>
      </c>
      <c r="D5008" s="31">
        <v>5</v>
      </c>
      <c r="E5008" s="30" t="str">
        <f>+'Categorias-9 feb-Depurado'!E5007</f>
        <v>811003134-4</v>
      </c>
      <c r="F5008" s="30" t="str">
        <f>+'Categorias-9 feb-Depurado'!F5007</f>
        <v>GLORIETA AEROPUERTO JOSE MARIA CORDOBA</v>
      </c>
      <c r="G5008" s="30" t="str">
        <f>+'Categorias-9 feb-Depurado'!G5007</f>
        <v>169</v>
      </c>
      <c r="H5008" s="30" t="str">
        <f>+'Categorias-9 feb-Depurado'!H5007</f>
        <v>FEV281</v>
      </c>
      <c r="I5008" s="107">
        <f>+'Categorias-9 feb-Depurado'!R5007</f>
        <v>184560</v>
      </c>
      <c r="J5008" s="108">
        <f t="shared" si="320"/>
        <v>0</v>
      </c>
      <c r="K5008" s="107">
        <f t="shared" si="321"/>
        <v>0</v>
      </c>
      <c r="L5008" s="109">
        <f t="shared" si="322"/>
        <v>184560</v>
      </c>
      <c r="M5008" s="110">
        <f t="shared" si="323"/>
        <v>1.407000765651223E-07</v>
      </c>
      <c r="N5008" s="33" t="s">
        <v>4892</v>
      </c>
      <c r="O5008" s="33">
        <f>+'Categorias-9 feb-Depurado'!Y5007</f>
        <v>38.693040661656021</v>
      </c>
      <c r="P5008" s="111">
        <f>+'Categorias-9 feb-Depurado'!AC5007</f>
        <v>44935</v>
      </c>
      <c r="Q5008" s="111">
        <f>+'Categorias-9 feb-Depurado'!AE5007</f>
        <v>45025</v>
      </c>
      <c r="R5008" s="112" t="str">
        <f>+'Categorias-9 feb-Depurado'!AB5007</f>
        <v>Hotel</v>
      </c>
    </row>
    <row r="5009" spans="2:18" s="1" customFormat="1" ht="14.5" hidden="1">
      <c r="B5009" s="57" t="str">
        <f>+'Categorias-9 feb-Depurado'!B5008</f>
        <v>HOTEL SANTIAGO DE ARMA SA</v>
      </c>
      <c r="C5009" s="30" t="s">
        <v>4900</v>
      </c>
      <c r="D5009" s="31">
        <v>5</v>
      </c>
      <c r="E5009" s="30" t="str">
        <f>+'Categorias-9 feb-Depurado'!E5008</f>
        <v>811003134-4</v>
      </c>
      <c r="F5009" s="30" t="str">
        <f>+'Categorias-9 feb-Depurado'!F5008</f>
        <v>GLORIETA AEROPUERTO JOSE MARIA CORDOBA</v>
      </c>
      <c r="G5009" s="30" t="str">
        <f>+'Categorias-9 feb-Depurado'!G5008</f>
        <v>169</v>
      </c>
      <c r="H5009" s="30" t="str">
        <f>+'Categorias-9 feb-Depurado'!H5008</f>
        <v>FEV312</v>
      </c>
      <c r="I5009" s="107">
        <f>+'Categorias-9 feb-Depurado'!R5008</f>
        <v>236572</v>
      </c>
      <c r="J5009" s="108">
        <f t="shared" si="320"/>
        <v>0</v>
      </c>
      <c r="K5009" s="107">
        <f t="shared" si="321"/>
        <v>0</v>
      </c>
      <c r="L5009" s="109">
        <f t="shared" si="322"/>
        <v>236572</v>
      </c>
      <c r="M5009" s="110">
        <f t="shared" si="323"/>
        <v>1.8035163910470369E-07</v>
      </c>
      <c r="N5009" s="33" t="s">
        <v>4892</v>
      </c>
      <c r="O5009" s="33">
        <f>+'Categorias-9 feb-Depurado'!Y5008</f>
        <v>49.597366793505032</v>
      </c>
      <c r="P5009" s="111">
        <f>+'Categorias-9 feb-Depurado'!AC5008</f>
        <v>44936</v>
      </c>
      <c r="Q5009" s="111">
        <f>+'Categorias-9 feb-Depurado'!AE5008</f>
        <v>45026</v>
      </c>
      <c r="R5009" s="112" t="str">
        <f>+'Categorias-9 feb-Depurado'!AB5008</f>
        <v>Hotel</v>
      </c>
    </row>
    <row r="5010" spans="2:18" s="1" customFormat="1" ht="14.5" hidden="1">
      <c r="B5010" s="57" t="str">
        <f>+'Categorias-9 feb-Depurado'!B5009</f>
        <v>HOTEL SANTIAGO DE ARMA SA</v>
      </c>
      <c r="C5010" s="30" t="s">
        <v>4900</v>
      </c>
      <c r="D5010" s="31">
        <v>5</v>
      </c>
      <c r="E5010" s="30" t="str">
        <f>+'Categorias-9 feb-Depurado'!E5009</f>
        <v>811003134-4</v>
      </c>
      <c r="F5010" s="30" t="str">
        <f>+'Categorias-9 feb-Depurado'!F5009</f>
        <v>GLORIETA AEROPUERTO JOSE MARIA CORDOBA</v>
      </c>
      <c r="G5010" s="30" t="str">
        <f>+'Categorias-9 feb-Depurado'!G5009</f>
        <v>169</v>
      </c>
      <c r="H5010" s="30" t="str">
        <f>+'Categorias-9 feb-Depurado'!H5009</f>
        <v>FEV354</v>
      </c>
      <c r="I5010" s="107">
        <f>+'Categorias-9 feb-Depurado'!R5009</f>
        <v>236572</v>
      </c>
      <c r="J5010" s="108">
        <f t="shared" si="320"/>
        <v>0</v>
      </c>
      <c r="K5010" s="107">
        <f t="shared" si="321"/>
        <v>0</v>
      </c>
      <c r="L5010" s="109">
        <f t="shared" si="322"/>
        <v>236572</v>
      </c>
      <c r="M5010" s="110">
        <f t="shared" si="323"/>
        <v>1.8035163910470369E-07</v>
      </c>
      <c r="N5010" s="33" t="s">
        <v>4892</v>
      </c>
      <c r="O5010" s="33">
        <f>+'Categorias-9 feb-Depurado'!Y5009</f>
        <v>49.597366793505032</v>
      </c>
      <c r="P5010" s="111">
        <f>+'Categorias-9 feb-Depurado'!AC5009</f>
        <v>44937</v>
      </c>
      <c r="Q5010" s="111">
        <f>+'Categorias-9 feb-Depurado'!AE5009</f>
        <v>45027</v>
      </c>
      <c r="R5010" s="112" t="str">
        <f>+'Categorias-9 feb-Depurado'!AB5009</f>
        <v>Hotel</v>
      </c>
    </row>
    <row r="5011" spans="2:18" s="1" customFormat="1" ht="14.5" hidden="1">
      <c r="B5011" s="57" t="str">
        <f>+'Categorias-9 feb-Depurado'!B5010</f>
        <v>HOTEL SANTIAGO DE ARMA SA</v>
      </c>
      <c r="C5011" s="30" t="s">
        <v>4900</v>
      </c>
      <c r="D5011" s="31">
        <v>5</v>
      </c>
      <c r="E5011" s="30" t="str">
        <f>+'Categorias-9 feb-Depurado'!E5010</f>
        <v>811003134-4</v>
      </c>
      <c r="F5011" s="30" t="str">
        <f>+'Categorias-9 feb-Depurado'!F5010</f>
        <v>GLORIETA AEROPUERTO JOSE MARIA CORDOBA</v>
      </c>
      <c r="G5011" s="30" t="str">
        <f>+'Categorias-9 feb-Depurado'!G5010</f>
        <v>169</v>
      </c>
      <c r="H5011" s="30" t="str">
        <f>+'Categorias-9 feb-Depurado'!H5010</f>
        <v>FEV341</v>
      </c>
      <c r="I5011" s="107">
        <f>+'Categorias-9 feb-Depurado'!R5010</f>
        <v>444336</v>
      </c>
      <c r="J5011" s="108">
        <f t="shared" si="320"/>
        <v>0</v>
      </c>
      <c r="K5011" s="107">
        <f t="shared" si="321"/>
        <v>0</v>
      </c>
      <c r="L5011" s="109">
        <f t="shared" si="322"/>
        <v>444336</v>
      </c>
      <c r="M5011" s="110">
        <f t="shared" si="323"/>
        <v>3.3874138069267544E-07</v>
      </c>
      <c r="N5011" s="33" t="s">
        <v>4892</v>
      </c>
      <c r="O5011" s="33">
        <f>+'Categorias-9 feb-Depurado'!Y5010</f>
        <v>93.155130664486293</v>
      </c>
      <c r="P5011" s="111">
        <f>+'Categorias-9 feb-Depurado'!AC5010</f>
        <v>44937</v>
      </c>
      <c r="Q5011" s="111">
        <f>+'Categorias-9 feb-Depurado'!AE5010</f>
        <v>45027</v>
      </c>
      <c r="R5011" s="112" t="str">
        <f>+'Categorias-9 feb-Depurado'!AB5010</f>
        <v>Hotel</v>
      </c>
    </row>
    <row r="5012" spans="2:18" s="1" customFormat="1" ht="14.5" hidden="1">
      <c r="B5012" s="57" t="str">
        <f>+'Categorias-9 feb-Depurado'!B5011</f>
        <v>HOTEL SANTIAGO DE ARMA SA</v>
      </c>
      <c r="C5012" s="30" t="s">
        <v>4900</v>
      </c>
      <c r="D5012" s="31">
        <v>5</v>
      </c>
      <c r="E5012" s="30" t="str">
        <f>+'Categorias-9 feb-Depurado'!E5011</f>
        <v>811003134-4</v>
      </c>
      <c r="F5012" s="30" t="str">
        <f>+'Categorias-9 feb-Depurado'!F5011</f>
        <v>GLORIETA AEROPUERTO JOSE MARIA CORDOBA</v>
      </c>
      <c r="G5012" s="30" t="str">
        <f>+'Categorias-9 feb-Depurado'!G5011</f>
        <v>169</v>
      </c>
      <c r="H5012" s="30" t="str">
        <f>+'Categorias-9 feb-Depurado'!H5011</f>
        <v>FEV353</v>
      </c>
      <c r="I5012" s="107">
        <f>+'Categorias-9 feb-Depurado'!R5011</f>
        <v>444336</v>
      </c>
      <c r="J5012" s="108">
        <f t="shared" si="320"/>
        <v>0</v>
      </c>
      <c r="K5012" s="107">
        <f t="shared" si="321"/>
        <v>0</v>
      </c>
      <c r="L5012" s="109">
        <f t="shared" si="322"/>
        <v>444336</v>
      </c>
      <c r="M5012" s="110">
        <f t="shared" si="323"/>
        <v>3.3874138069267544E-07</v>
      </c>
      <c r="N5012" s="33" t="s">
        <v>4892</v>
      </c>
      <c r="O5012" s="33">
        <f>+'Categorias-9 feb-Depurado'!Y5011</f>
        <v>93.155130664486293</v>
      </c>
      <c r="P5012" s="111">
        <f>+'Categorias-9 feb-Depurado'!AC5011</f>
        <v>44937</v>
      </c>
      <c r="Q5012" s="111">
        <f>+'Categorias-9 feb-Depurado'!AE5011</f>
        <v>45027</v>
      </c>
      <c r="R5012" s="112" t="str">
        <f>+'Categorias-9 feb-Depurado'!AB5011</f>
        <v>Hotel</v>
      </c>
    </row>
    <row r="5013" spans="2:18" s="1" customFormat="1" ht="14.5" hidden="1">
      <c r="B5013" s="57" t="str">
        <f>+'Categorias-9 feb-Depurado'!B5012</f>
        <v>HOTEL SANTIAGO DE ARMA SA</v>
      </c>
      <c r="C5013" s="30" t="s">
        <v>4900</v>
      </c>
      <c r="D5013" s="31">
        <v>5</v>
      </c>
      <c r="E5013" s="30" t="str">
        <f>+'Categorias-9 feb-Depurado'!E5012</f>
        <v>811003134-4</v>
      </c>
      <c r="F5013" s="30" t="str">
        <f>+'Categorias-9 feb-Depurado'!F5012</f>
        <v>GLORIETA AEROPUERTO JOSE MARIA CORDOBA</v>
      </c>
      <c r="G5013" s="30" t="str">
        <f>+'Categorias-9 feb-Depurado'!G5012</f>
        <v>169</v>
      </c>
      <c r="H5013" s="30" t="str">
        <f>+'Categorias-9 feb-Depurado'!H5012</f>
        <v>FEV363</v>
      </c>
      <c r="I5013" s="107">
        <f>+'Categorias-9 feb-Depurado'!R5012</f>
        <v>530754</v>
      </c>
      <c r="J5013" s="108">
        <f t="shared" si="320"/>
        <v>0</v>
      </c>
      <c r="K5013" s="107">
        <f t="shared" si="321"/>
        <v>0</v>
      </c>
      <c r="L5013" s="109">
        <f t="shared" si="322"/>
        <v>530754</v>
      </c>
      <c r="M5013" s="110">
        <f t="shared" si="323"/>
        <v>4.0462249911814542E-07</v>
      </c>
      <c r="N5013" s="33" t="s">
        <v>4892</v>
      </c>
      <c r="O5013" s="33">
        <f>+'Categorias-9 feb-Depurado'!Y5012</f>
        <v>111.27268153086574</v>
      </c>
      <c r="P5013" s="111">
        <f>+'Categorias-9 feb-Depurado'!AC5012</f>
        <v>44938</v>
      </c>
      <c r="Q5013" s="111">
        <f>+'Categorias-9 feb-Depurado'!AE5012</f>
        <v>45028</v>
      </c>
      <c r="R5013" s="112" t="str">
        <f>+'Categorias-9 feb-Depurado'!AB5012</f>
        <v>Hotel</v>
      </c>
    </row>
    <row r="5014" spans="2:18" s="1" customFormat="1" ht="14.5" hidden="1">
      <c r="B5014" s="57" t="str">
        <f>+'Categorias-9 feb-Depurado'!B5013</f>
        <v>HOTEL SANTIAGO DE ARMA SA</v>
      </c>
      <c r="C5014" s="30" t="s">
        <v>4900</v>
      </c>
      <c r="D5014" s="31">
        <v>5</v>
      </c>
      <c r="E5014" s="30" t="str">
        <f>+'Categorias-9 feb-Depurado'!E5013</f>
        <v>811003134-4</v>
      </c>
      <c r="F5014" s="30" t="str">
        <f>+'Categorias-9 feb-Depurado'!F5013</f>
        <v>GLORIETA AEROPUERTO JOSE MARIA CORDOBA</v>
      </c>
      <c r="G5014" s="30" t="str">
        <f>+'Categorias-9 feb-Depurado'!G5013</f>
        <v>169</v>
      </c>
      <c r="H5014" s="30" t="str">
        <f>+'Categorias-9 feb-Depurado'!H5013</f>
        <v>FEV364</v>
      </c>
      <c r="I5014" s="107">
        <f>+'Categorias-9 feb-Depurado'!R5013</f>
        <v>184560</v>
      </c>
      <c r="J5014" s="108">
        <f t="shared" si="320"/>
        <v>0</v>
      </c>
      <c r="K5014" s="107">
        <f t="shared" si="321"/>
        <v>0</v>
      </c>
      <c r="L5014" s="109">
        <f t="shared" si="322"/>
        <v>184560</v>
      </c>
      <c r="M5014" s="110">
        <f t="shared" si="323"/>
        <v>1.407000765651223E-07</v>
      </c>
      <c r="N5014" s="33" t="s">
        <v>4892</v>
      </c>
      <c r="O5014" s="33">
        <f>+'Categorias-9 feb-Depurado'!Y5013</f>
        <v>38.693040661656021</v>
      </c>
      <c r="P5014" s="111">
        <f>+'Categorias-9 feb-Depurado'!AC5013</f>
        <v>44938</v>
      </c>
      <c r="Q5014" s="111">
        <f>+'Categorias-9 feb-Depurado'!AE5013</f>
        <v>45028</v>
      </c>
      <c r="R5014" s="112" t="str">
        <f>+'Categorias-9 feb-Depurado'!AB5013</f>
        <v>Hotel</v>
      </c>
    </row>
    <row r="5015" spans="2:18" s="1" customFormat="1" ht="14.5" hidden="1">
      <c r="B5015" s="57" t="str">
        <f>+'Categorias-9 feb-Depurado'!B5014</f>
        <v>HOTEL SANTIAGO DE ARMA SA</v>
      </c>
      <c r="C5015" s="30" t="s">
        <v>4900</v>
      </c>
      <c r="D5015" s="31">
        <v>5</v>
      </c>
      <c r="E5015" s="30" t="str">
        <f>+'Categorias-9 feb-Depurado'!E5014</f>
        <v>811003134-4</v>
      </c>
      <c r="F5015" s="30" t="str">
        <f>+'Categorias-9 feb-Depurado'!F5014</f>
        <v>GLORIETA AEROPUERTO JOSE MARIA CORDOBA</v>
      </c>
      <c r="G5015" s="30" t="str">
        <f>+'Categorias-9 feb-Depurado'!G5014</f>
        <v>169</v>
      </c>
      <c r="H5015" s="30" t="str">
        <f>+'Categorias-9 feb-Depurado'!H5014</f>
        <v>FEV422</v>
      </c>
      <c r="I5015" s="107">
        <f>+'Categorias-9 feb-Depurado'!R5014</f>
        <v>1275398</v>
      </c>
      <c r="J5015" s="108">
        <f t="shared" si="320"/>
        <v>0</v>
      </c>
      <c r="K5015" s="107">
        <f t="shared" si="321"/>
        <v>0</v>
      </c>
      <c r="L5015" s="109">
        <f t="shared" si="322"/>
        <v>1275398</v>
      </c>
      <c r="M5015" s="110">
        <f t="shared" si="323"/>
        <v>9.7230492116928817E-07</v>
      </c>
      <c r="N5015" s="33" t="s">
        <v>4892</v>
      </c>
      <c r="O5015" s="33">
        <f>+'Categorias-9 feb-Depurado'!Y5014</f>
        <v>267.38744404960323</v>
      </c>
      <c r="P5015" s="111">
        <f>+'Categorias-9 feb-Depurado'!AC5014</f>
        <v>44940</v>
      </c>
      <c r="Q5015" s="111">
        <f>+'Categorias-9 feb-Depurado'!AE5014</f>
        <v>45030</v>
      </c>
      <c r="R5015" s="112" t="str">
        <f>+'Categorias-9 feb-Depurado'!AB5014</f>
        <v>Hotel</v>
      </c>
    </row>
    <row r="5016" spans="2:18" s="1" customFormat="1" ht="14.5" hidden="1">
      <c r="B5016" s="57" t="str">
        <f>+'Categorias-9 feb-Depurado'!B5015</f>
        <v>HOTEL SANTIAGO DE ARMA SA</v>
      </c>
      <c r="C5016" s="30" t="s">
        <v>4900</v>
      </c>
      <c r="D5016" s="31">
        <v>5</v>
      </c>
      <c r="E5016" s="30" t="str">
        <f>+'Categorias-9 feb-Depurado'!E5015</f>
        <v>811003134-4</v>
      </c>
      <c r="F5016" s="30" t="str">
        <f>+'Categorias-9 feb-Depurado'!F5015</f>
        <v>GLORIETA AEROPUERTO JOSE MARIA CORDOBA</v>
      </c>
      <c r="G5016" s="30" t="str">
        <f>+'Categorias-9 feb-Depurado'!G5015</f>
        <v>169</v>
      </c>
      <c r="H5016" s="30" t="str">
        <f>+'Categorias-9 feb-Depurado'!H5015</f>
        <v>FEV437</v>
      </c>
      <c r="I5016" s="107">
        <f>+'Categorias-9 feb-Depurado'!R5015</f>
        <v>917478</v>
      </c>
      <c r="J5016" s="108">
        <f t="shared" si="320"/>
        <v>0</v>
      </c>
      <c r="K5016" s="107">
        <f t="shared" si="321"/>
        <v>0</v>
      </c>
      <c r="L5016" s="109">
        <f t="shared" si="322"/>
        <v>917478</v>
      </c>
      <c r="M5016" s="110">
        <f t="shared" si="323"/>
        <v>6.9944313419384085E-07</v>
      </c>
      <c r="N5016" s="33" t="s">
        <v>4892</v>
      </c>
      <c r="O5016" s="33">
        <f>+'Categorias-9 feb-Depurado'!Y5015</f>
        <v>192.34944495109909</v>
      </c>
      <c r="P5016" s="111">
        <f>+'Categorias-9 feb-Depurado'!AC5015</f>
        <v>44941</v>
      </c>
      <c r="Q5016" s="111">
        <f>+'Categorias-9 feb-Depurado'!AE5015</f>
        <v>45031</v>
      </c>
      <c r="R5016" s="112" t="str">
        <f>+'Categorias-9 feb-Depurado'!AB5015</f>
        <v>Hotel</v>
      </c>
    </row>
    <row r="5017" spans="2:18" s="1" customFormat="1" ht="14.5" hidden="1">
      <c r="B5017" s="57" t="str">
        <f>+'Categorias-9 feb-Depurado'!B5016</f>
        <v>HOTEL SANTIAGO DE ARMA SA</v>
      </c>
      <c r="C5017" s="30" t="s">
        <v>4900</v>
      </c>
      <c r="D5017" s="31">
        <v>5</v>
      </c>
      <c r="E5017" s="30" t="str">
        <f>+'Categorias-9 feb-Depurado'!E5016</f>
        <v>811003134-4</v>
      </c>
      <c r="F5017" s="30" t="str">
        <f>+'Categorias-9 feb-Depurado'!F5016</f>
        <v>GLORIETA AEROPUERTO JOSE MARIA CORDOBA</v>
      </c>
      <c r="G5017" s="30" t="str">
        <f>+'Categorias-9 feb-Depurado'!G5016</f>
        <v>169</v>
      </c>
      <c r="H5017" s="30" t="str">
        <f>+'Categorias-9 feb-Depurado'!H5016</f>
        <v>FEV460</v>
      </c>
      <c r="I5017" s="107">
        <f>+'Categorias-9 feb-Depurado'!R5016</f>
        <v>386726</v>
      </c>
      <c r="J5017" s="108">
        <f t="shared" si="320"/>
        <v>0</v>
      </c>
      <c r="K5017" s="107">
        <f t="shared" si="321"/>
        <v>0</v>
      </c>
      <c r="L5017" s="109">
        <f t="shared" si="322"/>
        <v>386726</v>
      </c>
      <c r="M5017" s="110">
        <f t="shared" si="323"/>
        <v>2.948221597839374E-07</v>
      </c>
      <c r="N5017" s="33" t="s">
        <v>4892</v>
      </c>
      <c r="O5017" s="33">
        <f>+'Categorias-9 feb-Depurado'!Y5016</f>
        <v>81.077182720630617</v>
      </c>
      <c r="P5017" s="111">
        <f>+'Categorias-9 feb-Depurado'!AC5016</f>
        <v>44942</v>
      </c>
      <c r="Q5017" s="111">
        <f>+'Categorias-9 feb-Depurado'!AE5016</f>
        <v>45032</v>
      </c>
      <c r="R5017" s="112" t="str">
        <f>+'Categorias-9 feb-Depurado'!AB5016</f>
        <v>Hotel</v>
      </c>
    </row>
    <row r="5018" spans="2:18" s="1" customFormat="1" ht="14.5" hidden="1">
      <c r="B5018" s="57" t="str">
        <f>+'Categorias-9 feb-Depurado'!B5017</f>
        <v>HOTEL SANTIAGO DE ARMA SA</v>
      </c>
      <c r="C5018" s="30" t="s">
        <v>4900</v>
      </c>
      <c r="D5018" s="31">
        <v>5</v>
      </c>
      <c r="E5018" s="30" t="str">
        <f>+'Categorias-9 feb-Depurado'!E5017</f>
        <v>811003134-4</v>
      </c>
      <c r="F5018" s="30" t="str">
        <f>+'Categorias-9 feb-Depurado'!F5017</f>
        <v>GLORIETA AEROPUERTO JOSE MARIA CORDOBA</v>
      </c>
      <c r="G5018" s="30" t="str">
        <f>+'Categorias-9 feb-Depurado'!G5017</f>
        <v>169</v>
      </c>
      <c r="H5018" s="30" t="str">
        <f>+'Categorias-9 feb-Depurado'!H5017</f>
        <v>FEV487</v>
      </c>
      <c r="I5018" s="107">
        <f>+'Categorias-9 feb-Depurado'!R5017</f>
        <v>236572</v>
      </c>
      <c r="J5018" s="108">
        <f t="shared" si="320"/>
        <v>0</v>
      </c>
      <c r="K5018" s="107">
        <f t="shared" si="321"/>
        <v>0</v>
      </c>
      <c r="L5018" s="109">
        <f t="shared" si="322"/>
        <v>236572</v>
      </c>
      <c r="M5018" s="110">
        <f t="shared" si="323"/>
        <v>1.8035163910470369E-07</v>
      </c>
      <c r="N5018" s="33" t="s">
        <v>4892</v>
      </c>
      <c r="O5018" s="33">
        <f>+'Categorias-9 feb-Depurado'!Y5017</f>
        <v>49.597366793505032</v>
      </c>
      <c r="P5018" s="111">
        <f>+'Categorias-9 feb-Depurado'!AC5017</f>
        <v>44943</v>
      </c>
      <c r="Q5018" s="111">
        <f>+'Categorias-9 feb-Depurado'!AE5017</f>
        <v>45033</v>
      </c>
      <c r="R5018" s="112" t="str">
        <f>+'Categorias-9 feb-Depurado'!AB5017</f>
        <v>Hotel</v>
      </c>
    </row>
    <row r="5019" spans="2:18" s="1" customFormat="1" ht="14.5" hidden="1">
      <c r="B5019" s="57" t="str">
        <f>+'Categorias-9 feb-Depurado'!B5018</f>
        <v>HOTEL SANTIAGO DE ARMA SA</v>
      </c>
      <c r="C5019" s="30" t="s">
        <v>4900</v>
      </c>
      <c r="D5019" s="31">
        <v>5</v>
      </c>
      <c r="E5019" s="30" t="str">
        <f>+'Categorias-9 feb-Depurado'!E5018</f>
        <v>811003134-4</v>
      </c>
      <c r="F5019" s="30" t="str">
        <f>+'Categorias-9 feb-Depurado'!F5018</f>
        <v>GLORIETA AEROPUERTO JOSE MARIA CORDOBA</v>
      </c>
      <c r="G5019" s="30" t="str">
        <f>+'Categorias-9 feb-Depurado'!G5018</f>
        <v>169</v>
      </c>
      <c r="H5019" s="30" t="str">
        <f>+'Categorias-9 feb-Depurado'!H5018</f>
        <v>FEV489</v>
      </c>
      <c r="I5019" s="107">
        <f>+'Categorias-9 feb-Depurado'!R5018</f>
        <v>184560</v>
      </c>
      <c r="J5019" s="108">
        <f t="shared" si="320"/>
        <v>0</v>
      </c>
      <c r="K5019" s="107">
        <f t="shared" si="321"/>
        <v>0</v>
      </c>
      <c r="L5019" s="109">
        <f t="shared" si="322"/>
        <v>184560</v>
      </c>
      <c r="M5019" s="110">
        <f t="shared" si="323"/>
        <v>1.407000765651223E-07</v>
      </c>
      <c r="N5019" s="33" t="s">
        <v>4892</v>
      </c>
      <c r="O5019" s="33">
        <f>+'Categorias-9 feb-Depurado'!Y5018</f>
        <v>38.693040661656021</v>
      </c>
      <c r="P5019" s="111">
        <f>+'Categorias-9 feb-Depurado'!AC5018</f>
        <v>44943</v>
      </c>
      <c r="Q5019" s="111">
        <f>+'Categorias-9 feb-Depurado'!AE5018</f>
        <v>45033</v>
      </c>
      <c r="R5019" s="112" t="str">
        <f>+'Categorias-9 feb-Depurado'!AB5018</f>
        <v>Hotel</v>
      </c>
    </row>
    <row r="5020" spans="2:18" s="1" customFormat="1" ht="14.5" hidden="1">
      <c r="B5020" s="57" t="str">
        <f>+'Categorias-9 feb-Depurado'!B5019</f>
        <v>HOTEL SANTIAGO DE ARMA SA</v>
      </c>
      <c r="C5020" s="30" t="s">
        <v>4900</v>
      </c>
      <c r="D5020" s="31">
        <v>5</v>
      </c>
      <c r="E5020" s="30" t="str">
        <f>+'Categorias-9 feb-Depurado'!E5019</f>
        <v>811003134-4</v>
      </c>
      <c r="F5020" s="30" t="str">
        <f>+'Categorias-9 feb-Depurado'!F5019</f>
        <v>GLORIETA AEROPUERTO JOSE MARIA CORDOBA</v>
      </c>
      <c r="G5020" s="30" t="str">
        <f>+'Categorias-9 feb-Depurado'!G5019</f>
        <v>169</v>
      </c>
      <c r="H5020" s="30" t="str">
        <f>+'Categorias-9 feb-Depurado'!H5019</f>
        <v>FEV514</v>
      </c>
      <c r="I5020" s="107">
        <f>+'Categorias-9 feb-Depurado'!R5019</f>
        <v>559558</v>
      </c>
      <c r="J5020" s="108">
        <f t="shared" si="320"/>
        <v>0</v>
      </c>
      <c r="K5020" s="107">
        <f t="shared" si="321"/>
        <v>0</v>
      </c>
      <c r="L5020" s="109">
        <f t="shared" si="322"/>
        <v>559558</v>
      </c>
      <c r="M5020" s="110">
        <f t="shared" si="323"/>
        <v>4.2658134721839348E-07</v>
      </c>
      <c r="N5020" s="33" t="s">
        <v>4892</v>
      </c>
      <c r="O5020" s="33">
        <f>+'Categorias-9 feb-Depurado'!Y5019</f>
        <v>117.31144585259494</v>
      </c>
      <c r="P5020" s="111">
        <f>+'Categorias-9 feb-Depurado'!AC5019</f>
        <v>44943</v>
      </c>
      <c r="Q5020" s="111">
        <f>+'Categorias-9 feb-Depurado'!AE5019</f>
        <v>45033</v>
      </c>
      <c r="R5020" s="112" t="str">
        <f>+'Categorias-9 feb-Depurado'!AB5019</f>
        <v>Hotel</v>
      </c>
    </row>
    <row r="5021" spans="2:18" s="1" customFormat="1" ht="14.5" hidden="1">
      <c r="B5021" s="57" t="str">
        <f>+'Categorias-9 feb-Depurado'!B5020</f>
        <v>HOTEL SANTIAGO DE ARMA SA</v>
      </c>
      <c r="C5021" s="30" t="s">
        <v>4900</v>
      </c>
      <c r="D5021" s="31">
        <v>5</v>
      </c>
      <c r="E5021" s="30" t="str">
        <f>+'Categorias-9 feb-Depurado'!E5020</f>
        <v>811003134-4</v>
      </c>
      <c r="F5021" s="30" t="str">
        <f>+'Categorias-9 feb-Depurado'!F5020</f>
        <v>GLORIETA AEROPUERTO JOSE MARIA CORDOBA</v>
      </c>
      <c r="G5021" s="30" t="str">
        <f>+'Categorias-9 feb-Depurado'!G5020</f>
        <v>169</v>
      </c>
      <c r="H5021" s="30" t="str">
        <f>+'Categorias-9 feb-Depurado'!H5020</f>
        <v>FEV491</v>
      </c>
      <c r="I5021" s="107">
        <f>+'Categorias-9 feb-Depurado'!R5020</f>
        <v>501948</v>
      </c>
      <c r="J5021" s="108">
        <f t="shared" si="320"/>
        <v>0</v>
      </c>
      <c r="K5021" s="107">
        <f t="shared" si="321"/>
        <v>0</v>
      </c>
      <c r="L5021" s="109">
        <f t="shared" si="322"/>
        <v>501948</v>
      </c>
      <c r="M5021" s="110">
        <f t="shared" si="323"/>
        <v>3.8266212630965544E-07</v>
      </c>
      <c r="N5021" s="33" t="s">
        <v>4892</v>
      </c>
      <c r="O5021" s="33">
        <f>+'Categorias-9 feb-Depurado'!Y5020</f>
        <v>105.23349790873927</v>
      </c>
      <c r="P5021" s="111">
        <f>+'Categorias-9 feb-Depurado'!AC5020</f>
        <v>44943</v>
      </c>
      <c r="Q5021" s="111">
        <f>+'Categorias-9 feb-Depurado'!AE5020</f>
        <v>45033</v>
      </c>
      <c r="R5021" s="112" t="str">
        <f>+'Categorias-9 feb-Depurado'!AB5020</f>
        <v>Hotel</v>
      </c>
    </row>
    <row r="5022" spans="2:18" s="1" customFormat="1" ht="14.5" hidden="1">
      <c r="B5022" s="57" t="str">
        <f>+'Categorias-9 feb-Depurado'!B5021</f>
        <v>HOTEL SANTIAGO DE ARMA SA</v>
      </c>
      <c r="C5022" s="30" t="s">
        <v>4900</v>
      </c>
      <c r="D5022" s="31">
        <v>5</v>
      </c>
      <c r="E5022" s="30" t="str">
        <f>+'Categorias-9 feb-Depurado'!E5021</f>
        <v>811003134-4</v>
      </c>
      <c r="F5022" s="30" t="str">
        <f>+'Categorias-9 feb-Depurado'!F5021</f>
        <v>GLORIETA AEROPUERTO JOSE MARIA CORDOBA</v>
      </c>
      <c r="G5022" s="30" t="str">
        <f>+'Categorias-9 feb-Depurado'!G5021</f>
        <v>169</v>
      </c>
      <c r="H5022" s="30" t="str">
        <f>+'Categorias-9 feb-Depurado'!H5021</f>
        <v>FEV488</v>
      </c>
      <c r="I5022" s="107">
        <f>+'Categorias-9 feb-Depurado'!R5021</f>
        <v>236572</v>
      </c>
      <c r="J5022" s="108">
        <f t="shared" si="320"/>
        <v>0</v>
      </c>
      <c r="K5022" s="107">
        <f t="shared" si="321"/>
        <v>0</v>
      </c>
      <c r="L5022" s="109">
        <f t="shared" si="322"/>
        <v>236572</v>
      </c>
      <c r="M5022" s="110">
        <f t="shared" si="323"/>
        <v>1.8035163910470369E-07</v>
      </c>
      <c r="N5022" s="33" t="s">
        <v>4892</v>
      </c>
      <c r="O5022" s="33">
        <f>+'Categorias-9 feb-Depurado'!Y5021</f>
        <v>49.597366793505032</v>
      </c>
      <c r="P5022" s="111">
        <f>+'Categorias-9 feb-Depurado'!AC5021</f>
        <v>44943</v>
      </c>
      <c r="Q5022" s="111">
        <f>+'Categorias-9 feb-Depurado'!AE5021</f>
        <v>45033</v>
      </c>
      <c r="R5022" s="112" t="str">
        <f>+'Categorias-9 feb-Depurado'!AB5021</f>
        <v>Hotel</v>
      </c>
    </row>
    <row r="5023" spans="2:18" s="1" customFormat="1" ht="14.5" hidden="1">
      <c r="B5023" s="57" t="str">
        <f>+'Categorias-9 feb-Depurado'!B5022</f>
        <v>HOTEL SANTIAGO DE ARMA SA</v>
      </c>
      <c r="C5023" s="30" t="s">
        <v>4900</v>
      </c>
      <c r="D5023" s="31">
        <v>5</v>
      </c>
      <c r="E5023" s="30" t="str">
        <f>+'Categorias-9 feb-Depurado'!E5022</f>
        <v>811003134-4</v>
      </c>
      <c r="F5023" s="30" t="str">
        <f>+'Categorias-9 feb-Depurado'!F5022</f>
        <v>GLORIETA AEROPUERTO JOSE MARIA CORDOBA</v>
      </c>
      <c r="G5023" s="30" t="str">
        <f>+'Categorias-9 feb-Depurado'!G5022</f>
        <v>169</v>
      </c>
      <c r="H5023" s="30" t="str">
        <f>+'Categorias-9 feb-Depurado'!H5022</f>
        <v>FEV505</v>
      </c>
      <c r="I5023" s="107">
        <f>+'Categorias-9 feb-Depurado'!R5022</f>
        <v>501948</v>
      </c>
      <c r="J5023" s="108">
        <f t="shared" si="320"/>
        <v>0</v>
      </c>
      <c r="K5023" s="107">
        <f t="shared" si="321"/>
        <v>0</v>
      </c>
      <c r="L5023" s="109">
        <f t="shared" si="322"/>
        <v>501948</v>
      </c>
      <c r="M5023" s="110">
        <f t="shared" si="323"/>
        <v>3.8266212630965544E-07</v>
      </c>
      <c r="N5023" s="33" t="s">
        <v>4892</v>
      </c>
      <c r="O5023" s="33">
        <f>+'Categorias-9 feb-Depurado'!Y5022</f>
        <v>105.23349790873927</v>
      </c>
      <c r="P5023" s="111">
        <f>+'Categorias-9 feb-Depurado'!AC5022</f>
        <v>44943</v>
      </c>
      <c r="Q5023" s="111">
        <f>+'Categorias-9 feb-Depurado'!AE5022</f>
        <v>45033</v>
      </c>
      <c r="R5023" s="112" t="str">
        <f>+'Categorias-9 feb-Depurado'!AB5022</f>
        <v>Hotel</v>
      </c>
    </row>
    <row r="5024" spans="2:18" s="1" customFormat="1" ht="14.5" hidden="1">
      <c r="B5024" s="57" t="str">
        <f>+'Categorias-9 feb-Depurado'!B5023</f>
        <v>HOTEL SANTIAGO DE ARMA SA</v>
      </c>
      <c r="C5024" s="30" t="s">
        <v>4900</v>
      </c>
      <c r="D5024" s="31">
        <v>5</v>
      </c>
      <c r="E5024" s="30" t="str">
        <f>+'Categorias-9 feb-Depurado'!E5023</f>
        <v>811003134-4</v>
      </c>
      <c r="F5024" s="30" t="str">
        <f>+'Categorias-9 feb-Depurado'!F5023</f>
        <v>GLORIETA AEROPUERTO JOSE MARIA CORDOBA</v>
      </c>
      <c r="G5024" s="30" t="str">
        <f>+'Categorias-9 feb-Depurado'!G5023</f>
        <v>169</v>
      </c>
      <c r="H5024" s="30" t="str">
        <f>+'Categorias-9 feb-Depurado'!H5023</f>
        <v>FEV528</v>
      </c>
      <c r="I5024" s="107">
        <f>+'Categorias-9 feb-Depurado'!R5023</f>
        <v>444336</v>
      </c>
      <c r="J5024" s="108">
        <f t="shared" si="320"/>
        <v>0</v>
      </c>
      <c r="K5024" s="107">
        <f t="shared" si="321"/>
        <v>0</v>
      </c>
      <c r="L5024" s="109">
        <f t="shared" si="322"/>
        <v>444336</v>
      </c>
      <c r="M5024" s="110">
        <f t="shared" si="323"/>
        <v>3.3874138069267544E-07</v>
      </c>
      <c r="N5024" s="33" t="s">
        <v>4892</v>
      </c>
      <c r="O5024" s="33">
        <f>+'Categorias-9 feb-Depurado'!Y5023</f>
        <v>93.155130664486293</v>
      </c>
      <c r="P5024" s="111">
        <f>+'Categorias-9 feb-Depurado'!AC5023</f>
        <v>44944</v>
      </c>
      <c r="Q5024" s="111">
        <f>+'Categorias-9 feb-Depurado'!AE5023</f>
        <v>45034</v>
      </c>
      <c r="R5024" s="112" t="str">
        <f>+'Categorias-9 feb-Depurado'!AB5023</f>
        <v>Hotel</v>
      </c>
    </row>
    <row r="5025" spans="2:18" s="1" customFormat="1" ht="14.5" hidden="1">
      <c r="B5025" s="57" t="str">
        <f>+'Categorias-9 feb-Depurado'!B5024</f>
        <v>HOTEL SANTIAGO DE ARMA SA</v>
      </c>
      <c r="C5025" s="30" t="s">
        <v>4900</v>
      </c>
      <c r="D5025" s="31">
        <v>5</v>
      </c>
      <c r="E5025" s="30" t="str">
        <f>+'Categorias-9 feb-Depurado'!E5024</f>
        <v>811003134-4</v>
      </c>
      <c r="F5025" s="30" t="str">
        <f>+'Categorias-9 feb-Depurado'!F5024</f>
        <v>GLORIETA AEROPUERTO JOSE MARIA CORDOBA</v>
      </c>
      <c r="G5025" s="30" t="str">
        <f>+'Categorias-9 feb-Depurado'!G5024</f>
        <v>169</v>
      </c>
      <c r="H5025" s="30" t="str">
        <f>+'Categorias-9 feb-Depurado'!H5024</f>
        <v>FEV571</v>
      </c>
      <c r="I5025" s="107">
        <f>+'Categorias-9 feb-Depurado'!R5024</f>
        <v>530754</v>
      </c>
      <c r="J5025" s="108">
        <f t="shared" si="320"/>
        <v>0</v>
      </c>
      <c r="K5025" s="107">
        <f t="shared" si="321"/>
        <v>0</v>
      </c>
      <c r="L5025" s="109">
        <f t="shared" si="322"/>
        <v>530754</v>
      </c>
      <c r="M5025" s="110">
        <f t="shared" si="323"/>
        <v>4.0462249911814542E-07</v>
      </c>
      <c r="N5025" s="33" t="s">
        <v>4892</v>
      </c>
      <c r="O5025" s="33">
        <f>+'Categorias-9 feb-Depurado'!Y5024</f>
        <v>111.27268153086574</v>
      </c>
      <c r="P5025" s="111">
        <f>+'Categorias-9 feb-Depurado'!AC5024</f>
        <v>44945</v>
      </c>
      <c r="Q5025" s="111">
        <f>+'Categorias-9 feb-Depurado'!AE5024</f>
        <v>45035</v>
      </c>
      <c r="R5025" s="112" t="str">
        <f>+'Categorias-9 feb-Depurado'!AB5024</f>
        <v>Hotel</v>
      </c>
    </row>
    <row r="5026" spans="2:18" s="1" customFormat="1" ht="14.5" hidden="1">
      <c r="B5026" s="57" t="str">
        <f>+'Categorias-9 feb-Depurado'!B5025</f>
        <v>HOTEL SANTIAGO DE ARMA SA</v>
      </c>
      <c r="C5026" s="30" t="s">
        <v>4900</v>
      </c>
      <c r="D5026" s="31">
        <v>5</v>
      </c>
      <c r="E5026" s="30" t="str">
        <f>+'Categorias-9 feb-Depurado'!E5025</f>
        <v>811003134-4</v>
      </c>
      <c r="F5026" s="30" t="str">
        <f>+'Categorias-9 feb-Depurado'!F5025</f>
        <v>GLORIETA AEROPUERTO JOSE MARIA CORDOBA</v>
      </c>
      <c r="G5026" s="30" t="str">
        <f>+'Categorias-9 feb-Depurado'!G5025</f>
        <v>169</v>
      </c>
      <c r="H5026" s="30" t="str">
        <f>+'Categorias-9 feb-Depurado'!H5025</f>
        <v>FEV573</v>
      </c>
      <c r="I5026" s="107">
        <f>+'Categorias-9 feb-Depurado'!R5025</f>
        <v>386726</v>
      </c>
      <c r="J5026" s="108">
        <f t="shared" si="320"/>
        <v>0</v>
      </c>
      <c r="K5026" s="107">
        <f t="shared" si="321"/>
        <v>0</v>
      </c>
      <c r="L5026" s="109">
        <f t="shared" si="322"/>
        <v>386726</v>
      </c>
      <c r="M5026" s="110">
        <f t="shared" si="323"/>
        <v>2.948221597839374E-07</v>
      </c>
      <c r="N5026" s="33" t="s">
        <v>4892</v>
      </c>
      <c r="O5026" s="33">
        <f>+'Categorias-9 feb-Depurado'!Y5025</f>
        <v>81.077182720630617</v>
      </c>
      <c r="P5026" s="111">
        <f>+'Categorias-9 feb-Depurado'!AC5025</f>
        <v>44945</v>
      </c>
      <c r="Q5026" s="111">
        <f>+'Categorias-9 feb-Depurado'!AE5025</f>
        <v>45035</v>
      </c>
      <c r="R5026" s="112" t="str">
        <f>+'Categorias-9 feb-Depurado'!AB5025</f>
        <v>Hotel</v>
      </c>
    </row>
    <row r="5027" spans="2:18" s="1" customFormat="1" ht="14.5" hidden="1">
      <c r="B5027" s="57" t="str">
        <f>+'Categorias-9 feb-Depurado'!B5026</f>
        <v>HOTEL SANTIAGO DE ARMA SA</v>
      </c>
      <c r="C5027" s="30" t="s">
        <v>4900</v>
      </c>
      <c r="D5027" s="31">
        <v>5</v>
      </c>
      <c r="E5027" s="30" t="str">
        <f>+'Categorias-9 feb-Depurado'!E5026</f>
        <v>811003134-4</v>
      </c>
      <c r="F5027" s="30" t="str">
        <f>+'Categorias-9 feb-Depurado'!F5026</f>
        <v>GLORIETA AEROPUERTO JOSE MARIA CORDOBA</v>
      </c>
      <c r="G5027" s="30" t="str">
        <f>+'Categorias-9 feb-Depurado'!G5026</f>
        <v>169</v>
      </c>
      <c r="H5027" s="30" t="str">
        <f>+'Categorias-9 feb-Depurado'!H5026</f>
        <v>FEV594</v>
      </c>
      <c r="I5027" s="107">
        <f>+'Categorias-9 feb-Depurado'!R5026</f>
        <v>184560</v>
      </c>
      <c r="J5027" s="108">
        <f t="shared" si="320"/>
        <v>0</v>
      </c>
      <c r="K5027" s="107">
        <f t="shared" si="321"/>
        <v>0</v>
      </c>
      <c r="L5027" s="109">
        <f t="shared" si="322"/>
        <v>184560</v>
      </c>
      <c r="M5027" s="110">
        <f t="shared" si="323"/>
        <v>1.407000765651223E-07</v>
      </c>
      <c r="N5027" s="33" t="s">
        <v>4892</v>
      </c>
      <c r="O5027" s="33">
        <f>+'Categorias-9 feb-Depurado'!Y5026</f>
        <v>38.693040661656021</v>
      </c>
      <c r="P5027" s="111">
        <f>+'Categorias-9 feb-Depurado'!AC5026</f>
        <v>44946</v>
      </c>
      <c r="Q5027" s="111">
        <f>+'Categorias-9 feb-Depurado'!AE5026</f>
        <v>45036</v>
      </c>
      <c r="R5027" s="112" t="str">
        <f>+'Categorias-9 feb-Depurado'!AB5026</f>
        <v>Hotel</v>
      </c>
    </row>
    <row r="5028" spans="2:18" s="1" customFormat="1" ht="14.5" hidden="1">
      <c r="B5028" s="57" t="str">
        <f>+'Categorias-9 feb-Depurado'!B5027</f>
        <v>HOTEL SANTIAGO DE ARMA SA</v>
      </c>
      <c r="C5028" s="30" t="s">
        <v>4900</v>
      </c>
      <c r="D5028" s="31">
        <v>5</v>
      </c>
      <c r="E5028" s="30" t="str">
        <f>+'Categorias-9 feb-Depurado'!E5027</f>
        <v>811003134-4</v>
      </c>
      <c r="F5028" s="30" t="str">
        <f>+'Categorias-9 feb-Depurado'!F5027</f>
        <v>GLORIETA AEROPUERTO JOSE MARIA CORDOBA</v>
      </c>
      <c r="G5028" s="30" t="str">
        <f>+'Categorias-9 feb-Depurado'!G5027</f>
        <v>169</v>
      </c>
      <c r="H5028" s="30" t="str">
        <f>+'Categorias-9 feb-Depurado'!H5027</f>
        <v>FEV662</v>
      </c>
      <c r="I5028" s="107">
        <f>+'Categorias-9 feb-Depurado'!R5027</f>
        <v>294182</v>
      </c>
      <c r="J5028" s="108">
        <f t="shared" si="320"/>
        <v>0</v>
      </c>
      <c r="K5028" s="107">
        <f t="shared" si="321"/>
        <v>0</v>
      </c>
      <c r="L5028" s="109">
        <f t="shared" si="322"/>
        <v>294182</v>
      </c>
      <c r="M5028" s="110">
        <f t="shared" si="323"/>
        <v>2.2427086001344173E-07</v>
      </c>
      <c r="N5028" s="33" t="s">
        <v>4892</v>
      </c>
      <c r="O5028" s="33">
        <f>+'Categorias-9 feb-Depurado'!Y5027</f>
        <v>61.675314737360708</v>
      </c>
      <c r="P5028" s="111">
        <f>+'Categorias-9 feb-Depurado'!AC5027</f>
        <v>44948</v>
      </c>
      <c r="Q5028" s="111">
        <f>+'Categorias-9 feb-Depurado'!AE5027</f>
        <v>45038</v>
      </c>
      <c r="R5028" s="112" t="str">
        <f>+'Categorias-9 feb-Depurado'!AB5027</f>
        <v>Hotel</v>
      </c>
    </row>
    <row r="5029" spans="2:18" s="1" customFormat="1" ht="14.5" hidden="1">
      <c r="B5029" s="57" t="str">
        <f>+'Categorias-9 feb-Depurado'!B5028</f>
        <v>HOTEL SANTIAGO DE ARMA SA</v>
      </c>
      <c r="C5029" s="30" t="s">
        <v>4900</v>
      </c>
      <c r="D5029" s="31">
        <v>5</v>
      </c>
      <c r="E5029" s="30" t="str">
        <f>+'Categorias-9 feb-Depurado'!E5028</f>
        <v>811003134-4</v>
      </c>
      <c r="F5029" s="30" t="str">
        <f>+'Categorias-9 feb-Depurado'!F5028</f>
        <v>GLORIETA AEROPUERTO JOSE MARIA CORDOBA</v>
      </c>
      <c r="G5029" s="30" t="str">
        <f>+'Categorias-9 feb-Depurado'!G5028</f>
        <v>169</v>
      </c>
      <c r="H5029" s="30" t="str">
        <f>+'Categorias-9 feb-Depurado'!H5028</f>
        <v>FEV642</v>
      </c>
      <c r="I5029" s="107">
        <f>+'Categorias-9 feb-Depurado'!R5028</f>
        <v>207766</v>
      </c>
      <c r="J5029" s="108">
        <f t="shared" si="320"/>
        <v>0</v>
      </c>
      <c r="K5029" s="107">
        <f t="shared" si="321"/>
        <v>0</v>
      </c>
      <c r="L5029" s="109">
        <f t="shared" si="322"/>
        <v>207766</v>
      </c>
      <c r="M5029" s="110">
        <f t="shared" si="323"/>
        <v>1.5839126629621369E-07</v>
      </c>
      <c r="N5029" s="33" t="s">
        <v>4892</v>
      </c>
      <c r="O5029" s="33">
        <f>+'Categorias-9 feb-Depurado'!Y5028</f>
        <v>43.558183171378552</v>
      </c>
      <c r="P5029" s="111">
        <f>+'Categorias-9 feb-Depurado'!AC5028</f>
        <v>44948</v>
      </c>
      <c r="Q5029" s="111">
        <f>+'Categorias-9 feb-Depurado'!AE5028</f>
        <v>45038</v>
      </c>
      <c r="R5029" s="112" t="str">
        <f>+'Categorias-9 feb-Depurado'!AB5028</f>
        <v>Hotel</v>
      </c>
    </row>
    <row r="5030" spans="2:18" s="1" customFormat="1" ht="14.5" hidden="1">
      <c r="B5030" s="57" t="str">
        <f>+'Categorias-9 feb-Depurado'!B5029</f>
        <v>HOTEL SANTIAGO DE ARMA SA</v>
      </c>
      <c r="C5030" s="30" t="s">
        <v>4900</v>
      </c>
      <c r="D5030" s="31">
        <v>5</v>
      </c>
      <c r="E5030" s="30" t="str">
        <f>+'Categorias-9 feb-Depurado'!E5029</f>
        <v>811003134-4</v>
      </c>
      <c r="F5030" s="30" t="str">
        <f>+'Categorias-9 feb-Depurado'!F5029</f>
        <v>GLORIETA AEROPUERTO JOSE MARIA CORDOBA</v>
      </c>
      <c r="G5030" s="30" t="str">
        <f>+'Categorias-9 feb-Depurado'!G5029</f>
        <v>169</v>
      </c>
      <c r="H5030" s="30" t="str">
        <f>+'Categorias-9 feb-Depurado'!H5029</f>
        <v>FEV682</v>
      </c>
      <c r="I5030" s="107">
        <f>+'Categorias-9 feb-Depurado'!R5029</f>
        <v>236572</v>
      </c>
      <c r="J5030" s="108">
        <f t="shared" si="320"/>
        <v>0</v>
      </c>
      <c r="K5030" s="107">
        <f t="shared" si="321"/>
        <v>0</v>
      </c>
      <c r="L5030" s="109">
        <f t="shared" si="322"/>
        <v>236572</v>
      </c>
      <c r="M5030" s="110">
        <f t="shared" si="323"/>
        <v>1.8035163910470369E-07</v>
      </c>
      <c r="N5030" s="33" t="s">
        <v>4892</v>
      </c>
      <c r="O5030" s="33">
        <f>+'Categorias-9 feb-Depurado'!Y5029</f>
        <v>49.597366793505032</v>
      </c>
      <c r="P5030" s="111">
        <f>+'Categorias-9 feb-Depurado'!AC5029</f>
        <v>44949</v>
      </c>
      <c r="Q5030" s="111">
        <f>+'Categorias-9 feb-Depurado'!AE5029</f>
        <v>45039</v>
      </c>
      <c r="R5030" s="112" t="str">
        <f>+'Categorias-9 feb-Depurado'!AB5029</f>
        <v>Hotel</v>
      </c>
    </row>
    <row r="5031" spans="2:18" s="1" customFormat="1" ht="14.5" hidden="1">
      <c r="B5031" s="57" t="str">
        <f>+'Categorias-9 feb-Depurado'!B5030</f>
        <v>HOTEL SANTIAGO DE ARMA SA</v>
      </c>
      <c r="C5031" s="30" t="s">
        <v>4900</v>
      </c>
      <c r="D5031" s="31">
        <v>5</v>
      </c>
      <c r="E5031" s="30" t="str">
        <f>+'Categorias-9 feb-Depurado'!E5030</f>
        <v>811003134-4</v>
      </c>
      <c r="F5031" s="30" t="str">
        <f>+'Categorias-9 feb-Depurado'!F5030</f>
        <v>GLORIETA AEROPUERTO JOSE MARIA CORDOBA</v>
      </c>
      <c r="G5031" s="30" t="str">
        <f>+'Categorias-9 feb-Depurado'!G5030</f>
        <v>169</v>
      </c>
      <c r="H5031" s="30" t="str">
        <f>+'Categorias-9 feb-Depurado'!H5030</f>
        <v>FEV691</v>
      </c>
      <c r="I5031" s="107">
        <f>+'Categorias-9 feb-Depurado'!R5030</f>
        <v>473142</v>
      </c>
      <c r="J5031" s="108">
        <f t="shared" si="320"/>
        <v>0</v>
      </c>
      <c r="K5031" s="107">
        <f t="shared" si="321"/>
        <v>0</v>
      </c>
      <c r="L5031" s="109">
        <f t="shared" si="322"/>
        <v>473142</v>
      </c>
      <c r="M5031" s="110">
        <f t="shared" si="323"/>
        <v>3.6070175350116541E-07</v>
      </c>
      <c r="N5031" s="33" t="s">
        <v>4892</v>
      </c>
      <c r="O5031" s="33">
        <f>+'Categorias-9 feb-Depurado'!Y5030</f>
        <v>99.19431428661278</v>
      </c>
      <c r="P5031" s="111">
        <f>+'Categorias-9 feb-Depurado'!AC5030</f>
        <v>44950</v>
      </c>
      <c r="Q5031" s="111">
        <f>+'Categorias-9 feb-Depurado'!AE5030</f>
        <v>45040</v>
      </c>
      <c r="R5031" s="112" t="str">
        <f>+'Categorias-9 feb-Depurado'!AB5030</f>
        <v>Hotel</v>
      </c>
    </row>
    <row r="5032" spans="2:18" s="1" customFormat="1" ht="14.5" hidden="1">
      <c r="B5032" s="57" t="str">
        <f>+'Categorias-9 feb-Depurado'!B5031</f>
        <v>HOTEL SANTIAGO DE ARMA SA</v>
      </c>
      <c r="C5032" s="30" t="s">
        <v>4900</v>
      </c>
      <c r="D5032" s="31">
        <v>5</v>
      </c>
      <c r="E5032" s="30" t="str">
        <f>+'Categorias-9 feb-Depurado'!E5031</f>
        <v>811003134-4</v>
      </c>
      <c r="F5032" s="30" t="str">
        <f>+'Categorias-9 feb-Depurado'!F5031</f>
        <v>GLORIETA AEROPUERTO JOSE MARIA CORDOBA</v>
      </c>
      <c r="G5032" s="30" t="str">
        <f>+'Categorias-9 feb-Depurado'!G5031</f>
        <v>169</v>
      </c>
      <c r="H5032" s="30" t="str">
        <f>+'Categorias-9 feb-Depurado'!H5031</f>
        <v>FEV703</v>
      </c>
      <c r="I5032" s="107">
        <f>+'Categorias-9 feb-Depurado'!R5031</f>
        <v>265376</v>
      </c>
      <c r="J5032" s="108">
        <f t="shared" si="320"/>
        <v>0</v>
      </c>
      <c r="K5032" s="107">
        <f t="shared" si="321"/>
        <v>0</v>
      </c>
      <c r="L5032" s="109">
        <f t="shared" si="322"/>
        <v>265376</v>
      </c>
      <c r="M5032" s="110">
        <f t="shared" si="323"/>
        <v>2.0231048720495175E-07</v>
      </c>
      <c r="N5032" s="33" t="s">
        <v>4892</v>
      </c>
      <c r="O5032" s="33">
        <f>+'Categorias-9 feb-Depurado'!Y5031</f>
        <v>55.636131115234228</v>
      </c>
      <c r="P5032" s="111">
        <f>+'Categorias-9 feb-Depurado'!AC5031</f>
        <v>44950</v>
      </c>
      <c r="Q5032" s="111">
        <f>+'Categorias-9 feb-Depurado'!AE5031</f>
        <v>45040</v>
      </c>
      <c r="R5032" s="112" t="str">
        <f>+'Categorias-9 feb-Depurado'!AB5031</f>
        <v>Hotel</v>
      </c>
    </row>
    <row r="5033" spans="2:18" s="1" customFormat="1" ht="14.5" hidden="1">
      <c r="B5033" s="57" t="str">
        <f>+'Categorias-9 feb-Depurado'!B5032</f>
        <v>HOTEL SANTIAGO DE ARMA SA</v>
      </c>
      <c r="C5033" s="30" t="s">
        <v>4900</v>
      </c>
      <c r="D5033" s="31">
        <v>5</v>
      </c>
      <c r="E5033" s="30" t="str">
        <f>+'Categorias-9 feb-Depurado'!E5032</f>
        <v>811003134-4</v>
      </c>
      <c r="F5033" s="30" t="str">
        <f>+'Categorias-9 feb-Depurado'!F5032</f>
        <v>GLORIETA AEROPUERTO JOSE MARIA CORDOBA</v>
      </c>
      <c r="G5033" s="30" t="str">
        <f>+'Categorias-9 feb-Depurado'!G5032</f>
        <v>169</v>
      </c>
      <c r="H5033" s="30" t="str">
        <f>+'Categorias-9 feb-Depurado'!H5032</f>
        <v>FEV747</v>
      </c>
      <c r="I5033" s="107">
        <f>+'Categorias-9 feb-Depurado'!R5032</f>
        <v>294182</v>
      </c>
      <c r="J5033" s="108">
        <f t="shared" si="320"/>
        <v>0</v>
      </c>
      <c r="K5033" s="107">
        <f t="shared" si="321"/>
        <v>0</v>
      </c>
      <c r="L5033" s="109">
        <f t="shared" si="322"/>
        <v>294182</v>
      </c>
      <c r="M5033" s="110">
        <f t="shared" si="323"/>
        <v>2.2427086001344173E-07</v>
      </c>
      <c r="N5033" s="33" t="s">
        <v>4892</v>
      </c>
      <c r="O5033" s="33">
        <f>+'Categorias-9 feb-Depurado'!Y5032</f>
        <v>61.675314737360708</v>
      </c>
      <c r="P5033" s="111">
        <f>+'Categorias-9 feb-Depurado'!AC5032</f>
        <v>44951</v>
      </c>
      <c r="Q5033" s="111">
        <f>+'Categorias-9 feb-Depurado'!AE5032</f>
        <v>45041</v>
      </c>
      <c r="R5033" s="112" t="str">
        <f>+'Categorias-9 feb-Depurado'!AB5032</f>
        <v>Hotel</v>
      </c>
    </row>
    <row r="5034" spans="2:18" s="1" customFormat="1" ht="14.5" hidden="1">
      <c r="B5034" s="57" t="str">
        <f>+'Categorias-9 feb-Depurado'!B5033</f>
        <v>HOTEL SANTIAGO DE ARMA SA</v>
      </c>
      <c r="C5034" s="30" t="s">
        <v>4900</v>
      </c>
      <c r="D5034" s="31">
        <v>5</v>
      </c>
      <c r="E5034" s="30" t="str">
        <f>+'Categorias-9 feb-Depurado'!E5033</f>
        <v>811003134-4</v>
      </c>
      <c r="F5034" s="30" t="str">
        <f>+'Categorias-9 feb-Depurado'!F5033</f>
        <v>GLORIETA AEROPUERTO JOSE MARIA CORDOBA</v>
      </c>
      <c r="G5034" s="30" t="str">
        <f>+'Categorias-9 feb-Depurado'!G5033</f>
        <v>169</v>
      </c>
      <c r="H5034" s="30" t="str">
        <f>+'Categorias-9 feb-Depurado'!H5033</f>
        <v>FEV721</v>
      </c>
      <c r="I5034" s="107">
        <f>+'Categorias-9 feb-Depurado'!R5033</f>
        <v>357920</v>
      </c>
      <c r="J5034" s="108">
        <f t="shared" si="320"/>
        <v>0</v>
      </c>
      <c r="K5034" s="107">
        <f t="shared" si="321"/>
        <v>0</v>
      </c>
      <c r="L5034" s="109">
        <f t="shared" si="322"/>
        <v>357920</v>
      </c>
      <c r="M5034" s="110">
        <f t="shared" si="323"/>
        <v>2.7286178697544742E-07</v>
      </c>
      <c r="N5034" s="33" t="s">
        <v>4892</v>
      </c>
      <c r="O5034" s="33">
        <f>+'Categorias-9 feb-Depurado'!Y5033</f>
        <v>75.037999098504145</v>
      </c>
      <c r="P5034" s="111">
        <f>+'Categorias-9 feb-Depurado'!AC5033</f>
        <v>44951</v>
      </c>
      <c r="Q5034" s="111">
        <f>+'Categorias-9 feb-Depurado'!AE5033</f>
        <v>45041</v>
      </c>
      <c r="R5034" s="112" t="str">
        <f>+'Categorias-9 feb-Depurado'!AB5033</f>
        <v>Hotel</v>
      </c>
    </row>
    <row r="5035" spans="2:18" s="1" customFormat="1" ht="14.5" hidden="1">
      <c r="B5035" s="57" t="str">
        <f>+'Categorias-9 feb-Depurado'!B5034</f>
        <v>HOTEL SANTIAGO DE ARMA SA</v>
      </c>
      <c r="C5035" s="30" t="s">
        <v>4900</v>
      </c>
      <c r="D5035" s="31">
        <v>5</v>
      </c>
      <c r="E5035" s="30" t="str">
        <f>+'Categorias-9 feb-Depurado'!E5034</f>
        <v>811003134-4</v>
      </c>
      <c r="F5035" s="30" t="str">
        <f>+'Categorias-9 feb-Depurado'!F5034</f>
        <v>GLORIETA AEROPUERTO JOSE MARIA CORDOBA</v>
      </c>
      <c r="G5035" s="30" t="str">
        <f>+'Categorias-9 feb-Depurado'!G5034</f>
        <v>169</v>
      </c>
      <c r="H5035" s="30" t="str">
        <f>+'Categorias-9 feb-Depurado'!H5034</f>
        <v>FEV743</v>
      </c>
      <c r="I5035" s="107">
        <f>+'Categorias-9 feb-Depurado'!R5034</f>
        <v>184560</v>
      </c>
      <c r="J5035" s="108">
        <f t="shared" si="320"/>
        <v>0</v>
      </c>
      <c r="K5035" s="107">
        <f t="shared" si="321"/>
        <v>0</v>
      </c>
      <c r="L5035" s="109">
        <f t="shared" si="322"/>
        <v>184560</v>
      </c>
      <c r="M5035" s="110">
        <f t="shared" si="323"/>
        <v>1.407000765651223E-07</v>
      </c>
      <c r="N5035" s="33" t="s">
        <v>4892</v>
      </c>
      <c r="O5035" s="33">
        <f>+'Categorias-9 feb-Depurado'!Y5034</f>
        <v>38.693040661656021</v>
      </c>
      <c r="P5035" s="111">
        <f>+'Categorias-9 feb-Depurado'!AC5034</f>
        <v>44951</v>
      </c>
      <c r="Q5035" s="111">
        <f>+'Categorias-9 feb-Depurado'!AE5034</f>
        <v>45041</v>
      </c>
      <c r="R5035" s="112" t="str">
        <f>+'Categorias-9 feb-Depurado'!AB5034</f>
        <v>Hotel</v>
      </c>
    </row>
    <row r="5036" spans="2:18" s="1" customFormat="1" ht="14.5" hidden="1">
      <c r="B5036" s="57" t="str">
        <f>+'Categorias-9 feb-Depurado'!B5035</f>
        <v>HOTEL SANTIAGO DE ARMA SA</v>
      </c>
      <c r="C5036" s="30" t="s">
        <v>4900</v>
      </c>
      <c r="D5036" s="31">
        <v>5</v>
      </c>
      <c r="E5036" s="30" t="str">
        <f>+'Categorias-9 feb-Depurado'!E5035</f>
        <v>811003134-4</v>
      </c>
      <c r="F5036" s="30" t="str">
        <f>+'Categorias-9 feb-Depurado'!F5035</f>
        <v>GLORIETA AEROPUERTO JOSE MARIA CORDOBA</v>
      </c>
      <c r="G5036" s="30" t="str">
        <f>+'Categorias-9 feb-Depurado'!G5035</f>
        <v>169</v>
      </c>
      <c r="H5036" s="30" t="str">
        <f>+'Categorias-9 feb-Depurado'!H5035</f>
        <v>FEV744</v>
      </c>
      <c r="I5036" s="107">
        <f>+'Categorias-9 feb-Depurado'!R5035</f>
        <v>184560</v>
      </c>
      <c r="J5036" s="108">
        <f t="shared" si="320"/>
        <v>0</v>
      </c>
      <c r="K5036" s="107">
        <f t="shared" si="321"/>
        <v>0</v>
      </c>
      <c r="L5036" s="109">
        <f t="shared" si="322"/>
        <v>184560</v>
      </c>
      <c r="M5036" s="110">
        <f t="shared" si="323"/>
        <v>1.407000765651223E-07</v>
      </c>
      <c r="N5036" s="33" t="s">
        <v>4892</v>
      </c>
      <c r="O5036" s="33">
        <f>+'Categorias-9 feb-Depurado'!Y5035</f>
        <v>38.693040661656021</v>
      </c>
      <c r="P5036" s="111">
        <f>+'Categorias-9 feb-Depurado'!AC5035</f>
        <v>44951</v>
      </c>
      <c r="Q5036" s="111">
        <f>+'Categorias-9 feb-Depurado'!AE5035</f>
        <v>45041</v>
      </c>
      <c r="R5036" s="112" t="str">
        <f>+'Categorias-9 feb-Depurado'!AB5035</f>
        <v>Hotel</v>
      </c>
    </row>
    <row r="5037" spans="2:18" s="1" customFormat="1" ht="14.5" hidden="1">
      <c r="B5037" s="57" t="str">
        <f>+'Categorias-9 feb-Depurado'!B5036</f>
        <v>HOTEL SANTIAGO DE ARMA SA</v>
      </c>
      <c r="C5037" s="30" t="s">
        <v>4900</v>
      </c>
      <c r="D5037" s="31">
        <v>5</v>
      </c>
      <c r="E5037" s="30" t="str">
        <f>+'Categorias-9 feb-Depurado'!E5036</f>
        <v>811003134-4</v>
      </c>
      <c r="F5037" s="30" t="str">
        <f>+'Categorias-9 feb-Depurado'!F5036</f>
        <v>GLORIETA AEROPUERTO JOSE MARIA CORDOBA</v>
      </c>
      <c r="G5037" s="30" t="str">
        <f>+'Categorias-9 feb-Depurado'!G5036</f>
        <v>169</v>
      </c>
      <c r="H5037" s="30" t="str">
        <f>+'Categorias-9 feb-Depurado'!H5036</f>
        <v>FEV745</v>
      </c>
      <c r="I5037" s="107">
        <f>+'Categorias-9 feb-Depurado'!R5036</f>
        <v>265376</v>
      </c>
      <c r="J5037" s="108">
        <f t="shared" si="320"/>
        <v>0</v>
      </c>
      <c r="K5037" s="107">
        <f t="shared" si="321"/>
        <v>0</v>
      </c>
      <c r="L5037" s="109">
        <f t="shared" si="322"/>
        <v>265376</v>
      </c>
      <c r="M5037" s="110">
        <f t="shared" si="323"/>
        <v>2.0231048720495175E-07</v>
      </c>
      <c r="N5037" s="33" t="s">
        <v>4892</v>
      </c>
      <c r="O5037" s="33">
        <f>+'Categorias-9 feb-Depurado'!Y5036</f>
        <v>55.636131115234228</v>
      </c>
      <c r="P5037" s="111">
        <f>+'Categorias-9 feb-Depurado'!AC5036</f>
        <v>44951</v>
      </c>
      <c r="Q5037" s="111">
        <f>+'Categorias-9 feb-Depurado'!AE5036</f>
        <v>45041</v>
      </c>
      <c r="R5037" s="112" t="str">
        <f>+'Categorias-9 feb-Depurado'!AB5036</f>
        <v>Hotel</v>
      </c>
    </row>
    <row r="5038" spans="2:18" s="1" customFormat="1" ht="14.5" hidden="1">
      <c r="B5038" s="57" t="str">
        <f>+'Categorias-9 feb-Depurado'!B5037</f>
        <v>HOTEL SANTIAGO DE ARMA SA</v>
      </c>
      <c r="C5038" s="30" t="s">
        <v>4900</v>
      </c>
      <c r="D5038" s="31">
        <v>5</v>
      </c>
      <c r="E5038" s="30" t="str">
        <f>+'Categorias-9 feb-Depurado'!E5037</f>
        <v>811003134-4</v>
      </c>
      <c r="F5038" s="30" t="str">
        <f>+'Categorias-9 feb-Depurado'!F5037</f>
        <v>GLORIETA AEROPUERTO JOSE MARIA CORDOBA</v>
      </c>
      <c r="G5038" s="30" t="str">
        <f>+'Categorias-9 feb-Depurado'!G5037</f>
        <v>169</v>
      </c>
      <c r="H5038" s="30" t="str">
        <f>+'Categorias-9 feb-Depurado'!H5037</f>
        <v>FEV718</v>
      </c>
      <c r="I5038" s="107">
        <f>+'Categorias-9 feb-Depurado'!R5037</f>
        <v>184560</v>
      </c>
      <c r="J5038" s="108">
        <f t="shared" si="320"/>
        <v>0</v>
      </c>
      <c r="K5038" s="107">
        <f t="shared" si="321"/>
        <v>0</v>
      </c>
      <c r="L5038" s="109">
        <f t="shared" si="322"/>
        <v>184560</v>
      </c>
      <c r="M5038" s="110">
        <f t="shared" si="323"/>
        <v>1.407000765651223E-07</v>
      </c>
      <c r="N5038" s="33" t="s">
        <v>4892</v>
      </c>
      <c r="O5038" s="33">
        <f>+'Categorias-9 feb-Depurado'!Y5037</f>
        <v>38.693040661656021</v>
      </c>
      <c r="P5038" s="111">
        <f>+'Categorias-9 feb-Depurado'!AC5037</f>
        <v>44951</v>
      </c>
      <c r="Q5038" s="111">
        <f>+'Categorias-9 feb-Depurado'!AE5037</f>
        <v>45041</v>
      </c>
      <c r="R5038" s="112" t="str">
        <f>+'Categorias-9 feb-Depurado'!AB5037</f>
        <v>Hotel</v>
      </c>
    </row>
    <row r="5039" spans="2:18" s="1" customFormat="1" ht="14.5" hidden="1">
      <c r="B5039" s="57" t="str">
        <f>+'Categorias-9 feb-Depurado'!B5038</f>
        <v>HOTEL SANTIAGO DE ARMA SA</v>
      </c>
      <c r="C5039" s="30" t="s">
        <v>4900</v>
      </c>
      <c r="D5039" s="31">
        <v>5</v>
      </c>
      <c r="E5039" s="30" t="str">
        <f>+'Categorias-9 feb-Depurado'!E5038</f>
        <v>811003134-4</v>
      </c>
      <c r="F5039" s="30" t="str">
        <f>+'Categorias-9 feb-Depurado'!F5038</f>
        <v>GLORIETA AEROPUERTO JOSE MARIA CORDOBA</v>
      </c>
      <c r="G5039" s="30" t="str">
        <f>+'Categorias-9 feb-Depurado'!G5038</f>
        <v>169</v>
      </c>
      <c r="H5039" s="30" t="str">
        <f>+'Categorias-9 feb-Depurado'!H5038</f>
        <v>FEV777</v>
      </c>
      <c r="I5039" s="107">
        <f>+'Categorias-9 feb-Depurado'!R5038</f>
        <v>709714</v>
      </c>
      <c r="J5039" s="108">
        <f t="shared" si="320"/>
        <v>0</v>
      </c>
      <c r="K5039" s="107">
        <f t="shared" si="321"/>
        <v>0</v>
      </c>
      <c r="L5039" s="109">
        <f t="shared" si="322"/>
        <v>709714</v>
      </c>
      <c r="M5039" s="110">
        <f t="shared" si="323"/>
        <v>5.4105339260586913E-07</v>
      </c>
      <c r="N5039" s="33" t="s">
        <v>4892</v>
      </c>
      <c r="O5039" s="33">
        <f>+'Categorias-9 feb-Depurado'!Y5038</f>
        <v>148.79168108011783</v>
      </c>
      <c r="P5039" s="111">
        <f>+'Categorias-9 feb-Depurado'!AC5038</f>
        <v>44952</v>
      </c>
      <c r="Q5039" s="111">
        <f>+'Categorias-9 feb-Depurado'!AE5038</f>
        <v>45042</v>
      </c>
      <c r="R5039" s="112" t="str">
        <f>+'Categorias-9 feb-Depurado'!AB5038</f>
        <v>Hotel</v>
      </c>
    </row>
    <row r="5040" spans="2:18" s="1" customFormat="1" ht="14.5" hidden="1">
      <c r="B5040" s="57" t="str">
        <f>+'Categorias-9 feb-Depurado'!B5039</f>
        <v>HOTEL SANTIAGO DE ARMA SA</v>
      </c>
      <c r="C5040" s="30" t="s">
        <v>4900</v>
      </c>
      <c r="D5040" s="31">
        <v>5</v>
      </c>
      <c r="E5040" s="30" t="str">
        <f>+'Categorias-9 feb-Depurado'!E5039</f>
        <v>811003134-4</v>
      </c>
      <c r="F5040" s="30" t="str">
        <f>+'Categorias-9 feb-Depurado'!F5039</f>
        <v>GLORIETA AEROPUERTO JOSE MARIA CORDOBA</v>
      </c>
      <c r="G5040" s="30" t="str">
        <f>+'Categorias-9 feb-Depurado'!G5039</f>
        <v>169</v>
      </c>
      <c r="H5040" s="30" t="str">
        <f>+'Categorias-9 feb-Depurado'!H5039</f>
        <v>FEV778</v>
      </c>
      <c r="I5040" s="107">
        <f>+'Categorias-9 feb-Depurado'!R5039</f>
        <v>2873786</v>
      </c>
      <c r="J5040" s="108">
        <f t="shared" si="320"/>
        <v>0</v>
      </c>
      <c r="K5040" s="107">
        <f t="shared" si="321"/>
        <v>0</v>
      </c>
      <c r="L5040" s="109">
        <f t="shared" si="322"/>
        <v>2873786</v>
      </c>
      <c r="M5040" s="110">
        <f t="shared" si="323"/>
        <v>2.1908425998687503E-06</v>
      </c>
      <c r="N5040" s="33" t="s">
        <v>4892</v>
      </c>
      <c r="O5040" s="33">
        <f>+'Categorias-9 feb-Depurado'!Y5039</f>
        <v>602.48980575909093</v>
      </c>
      <c r="P5040" s="111">
        <f>+'Categorias-9 feb-Depurado'!AC5039</f>
        <v>44952</v>
      </c>
      <c r="Q5040" s="111">
        <f>+'Categorias-9 feb-Depurado'!AE5039</f>
        <v>45042</v>
      </c>
      <c r="R5040" s="112" t="str">
        <f>+'Categorias-9 feb-Depurado'!AB5039</f>
        <v>Hotel</v>
      </c>
    </row>
    <row r="5041" spans="2:18" s="1" customFormat="1" ht="14.5" hidden="1">
      <c r="B5041" s="57" t="str">
        <f>+'Categorias-9 feb-Depurado'!B5040</f>
        <v>HOTEL SANTIAGO DE ARMA SA</v>
      </c>
      <c r="C5041" s="30" t="s">
        <v>4900</v>
      </c>
      <c r="D5041" s="31">
        <v>5</v>
      </c>
      <c r="E5041" s="30" t="str">
        <f>+'Categorias-9 feb-Depurado'!E5040</f>
        <v>811003134-4</v>
      </c>
      <c r="F5041" s="30" t="str">
        <f>+'Categorias-9 feb-Depurado'!F5040</f>
        <v>GLORIETA AEROPUERTO JOSE MARIA CORDOBA</v>
      </c>
      <c r="G5041" s="30" t="str">
        <f>+'Categorias-9 feb-Depurado'!G5040</f>
        <v>169</v>
      </c>
      <c r="H5041" s="30" t="str">
        <f>+'Categorias-9 feb-Depurado'!H5040</f>
        <v>FEV857</v>
      </c>
      <c r="I5041" s="107">
        <f>+'Categorias-9 feb-Depurado'!R5040</f>
        <v>236572</v>
      </c>
      <c r="J5041" s="108">
        <f t="shared" si="320"/>
        <v>0</v>
      </c>
      <c r="K5041" s="107">
        <f t="shared" si="321"/>
        <v>0</v>
      </c>
      <c r="L5041" s="109">
        <f t="shared" si="322"/>
        <v>236572</v>
      </c>
      <c r="M5041" s="110">
        <f t="shared" si="323"/>
        <v>1.8035163910470369E-07</v>
      </c>
      <c r="N5041" s="33" t="s">
        <v>4892</v>
      </c>
      <c r="O5041" s="33">
        <f>+'Categorias-9 feb-Depurado'!Y5040</f>
        <v>49.597366793505032</v>
      </c>
      <c r="P5041" s="111">
        <f>+'Categorias-9 feb-Depurado'!AC5040</f>
        <v>44956</v>
      </c>
      <c r="Q5041" s="111">
        <f>+'Categorias-9 feb-Depurado'!AE5040</f>
        <v>45046</v>
      </c>
      <c r="R5041" s="112" t="str">
        <f>+'Categorias-9 feb-Depurado'!AB5040</f>
        <v>Hotel</v>
      </c>
    </row>
    <row r="5042" spans="2:18" s="1" customFormat="1" ht="14.5" hidden="1">
      <c r="B5042" s="57" t="str">
        <f>+'Categorias-9 feb-Depurado'!B5041</f>
        <v>HOTEL SANTIAGO DE ARMA SA</v>
      </c>
      <c r="C5042" s="30" t="s">
        <v>4900</v>
      </c>
      <c r="D5042" s="31">
        <v>5</v>
      </c>
      <c r="E5042" s="30" t="str">
        <f>+'Categorias-9 feb-Depurado'!E5041</f>
        <v>811003134-4</v>
      </c>
      <c r="F5042" s="30" t="str">
        <f>+'Categorias-9 feb-Depurado'!F5041</f>
        <v>GLORIETA AEROPUERTO JOSE MARIA CORDOBA</v>
      </c>
      <c r="G5042" s="30" t="str">
        <f>+'Categorias-9 feb-Depurado'!G5041</f>
        <v>169</v>
      </c>
      <c r="H5042" s="30" t="str">
        <f>+'Categorias-9 feb-Depurado'!H5041</f>
        <v>FEV929</v>
      </c>
      <c r="I5042" s="107">
        <f>+'Categorias-9 feb-Depurado'!R5041</f>
        <v>236572</v>
      </c>
      <c r="J5042" s="108">
        <f t="shared" si="320"/>
        <v>0</v>
      </c>
      <c r="K5042" s="107">
        <f t="shared" si="321"/>
        <v>0</v>
      </c>
      <c r="L5042" s="109">
        <f t="shared" si="322"/>
        <v>236572</v>
      </c>
      <c r="M5042" s="110">
        <f t="shared" si="323"/>
        <v>1.8035163910470369E-07</v>
      </c>
      <c r="N5042" s="33" t="s">
        <v>4892</v>
      </c>
      <c r="O5042" s="33">
        <f>+'Categorias-9 feb-Depurado'!Y5041</f>
        <v>49.597366793505032</v>
      </c>
      <c r="P5042" s="111">
        <f>+'Categorias-9 feb-Depurado'!AC5041</f>
        <v>44958</v>
      </c>
      <c r="Q5042" s="111">
        <f>+'Categorias-9 feb-Depurado'!AE5041</f>
        <v>45048</v>
      </c>
      <c r="R5042" s="112" t="str">
        <f>+'Categorias-9 feb-Depurado'!AB5041</f>
        <v>Hotel</v>
      </c>
    </row>
    <row r="5043" spans="2:18" s="1" customFormat="1" ht="14.5" hidden="1">
      <c r="B5043" s="57" t="str">
        <f>+'Categorias-9 feb-Depurado'!B5042</f>
        <v>HOTEL SANTIAGO DE ARMA SA</v>
      </c>
      <c r="C5043" s="30" t="s">
        <v>4900</v>
      </c>
      <c r="D5043" s="31">
        <v>5</v>
      </c>
      <c r="E5043" s="30" t="str">
        <f>+'Categorias-9 feb-Depurado'!E5042</f>
        <v>811003134-4</v>
      </c>
      <c r="F5043" s="30" t="str">
        <f>+'Categorias-9 feb-Depurado'!F5042</f>
        <v>GLORIETA AEROPUERTO JOSE MARIA CORDOBA</v>
      </c>
      <c r="G5043" s="30" t="str">
        <f>+'Categorias-9 feb-Depurado'!G5042</f>
        <v>169</v>
      </c>
      <c r="H5043" s="30" t="str">
        <f>+'Categorias-9 feb-Depurado'!H5042</f>
        <v>FEV932</v>
      </c>
      <c r="I5043" s="107">
        <f>+'Categorias-9 feb-Depurado'!R5042</f>
        <v>1061506</v>
      </c>
      <c r="J5043" s="108">
        <f t="shared" si="320"/>
        <v>0</v>
      </c>
      <c r="K5043" s="107">
        <f t="shared" si="321"/>
        <v>0</v>
      </c>
      <c r="L5043" s="109">
        <f t="shared" si="322"/>
        <v>1061506</v>
      </c>
      <c r="M5043" s="110">
        <f t="shared" si="323"/>
        <v>8.0924347352804887E-07</v>
      </c>
      <c r="N5043" s="33" t="s">
        <v>4892</v>
      </c>
      <c r="O5043" s="33">
        <f>+'Categorias-9 feb-Depurado'!Y5042</f>
        <v>222.5449437613342</v>
      </c>
      <c r="P5043" s="111">
        <f>+'Categorias-9 feb-Depurado'!AC5042</f>
        <v>44958</v>
      </c>
      <c r="Q5043" s="111">
        <f>+'Categorias-9 feb-Depurado'!AE5042</f>
        <v>45048</v>
      </c>
      <c r="R5043" s="112" t="str">
        <f>+'Categorias-9 feb-Depurado'!AB5042</f>
        <v>Hotel</v>
      </c>
    </row>
    <row r="5044" spans="2:18" s="1" customFormat="1" ht="14.5" hidden="1">
      <c r="B5044" s="57" t="str">
        <f>+'Categorias-9 feb-Depurado'!B5043</f>
        <v>HOTEL SANTIAGO DE ARMA SA</v>
      </c>
      <c r="C5044" s="30" t="s">
        <v>4900</v>
      </c>
      <c r="D5044" s="31">
        <v>5</v>
      </c>
      <c r="E5044" s="30" t="str">
        <f>+'Categorias-9 feb-Depurado'!E5043</f>
        <v>811003134-4</v>
      </c>
      <c r="F5044" s="30" t="str">
        <f>+'Categorias-9 feb-Depurado'!F5043</f>
        <v>GLORIETA AEROPUERTO JOSE MARIA CORDOBA</v>
      </c>
      <c r="G5044" s="30" t="str">
        <f>+'Categorias-9 feb-Depurado'!G5043</f>
        <v>169</v>
      </c>
      <c r="H5044" s="30" t="str">
        <f>+'Categorias-9 feb-Depurado'!H5043</f>
        <v>FEV933</v>
      </c>
      <c r="I5044" s="107">
        <f>+'Categorias-9 feb-Depurado'!R5043</f>
        <v>60000</v>
      </c>
      <c r="J5044" s="108">
        <f t="shared" si="320"/>
        <v>0</v>
      </c>
      <c r="K5044" s="107">
        <f t="shared" si="321"/>
        <v>0</v>
      </c>
      <c r="L5044" s="109">
        <f t="shared" si="322"/>
        <v>60000</v>
      </c>
      <c r="M5044" s="110">
        <f t="shared" si="323"/>
        <v>4.5741247257842098E-08</v>
      </c>
      <c r="N5044" s="33" t="s">
        <v>4892</v>
      </c>
      <c r="O5044" s="33">
        <f>+'Categorias-9 feb-Depurado'!Y5043</f>
        <v>12.579011918613793</v>
      </c>
      <c r="P5044" s="111">
        <f>+'Categorias-9 feb-Depurado'!AC5043</f>
        <v>44958</v>
      </c>
      <c r="Q5044" s="111">
        <f>+'Categorias-9 feb-Depurado'!AE5043</f>
        <v>45048</v>
      </c>
      <c r="R5044" s="112" t="str">
        <f>+'Categorias-9 feb-Depurado'!AB5043</f>
        <v>Hotel</v>
      </c>
    </row>
    <row r="5045" spans="2:18" s="1" customFormat="1" ht="14.5" hidden="1">
      <c r="B5045" s="57" t="str">
        <f>+'Categorias-9 feb-Depurado'!B5044</f>
        <v>HOTEL SANTIAGO DE ARMA SA</v>
      </c>
      <c r="C5045" s="30" t="s">
        <v>4900</v>
      </c>
      <c r="D5045" s="31">
        <v>5</v>
      </c>
      <c r="E5045" s="30" t="str">
        <f>+'Categorias-9 feb-Depurado'!E5044</f>
        <v>811003134-4</v>
      </c>
      <c r="F5045" s="30" t="str">
        <f>+'Categorias-9 feb-Depurado'!F5044</f>
        <v>GLORIETA AEROPUERTO JOSE MARIA CORDOBA</v>
      </c>
      <c r="G5045" s="30" t="str">
        <f>+'Categorias-9 feb-Depurado'!G5044</f>
        <v>169</v>
      </c>
      <c r="H5045" s="30" t="str">
        <f>+'Categorias-9 feb-Depurado'!H5044</f>
        <v>FEV979</v>
      </c>
      <c r="I5045" s="107">
        <f>+'Categorias-9 feb-Depurado'!R5044</f>
        <v>738518</v>
      </c>
      <c r="J5045" s="108">
        <f t="shared" si="320"/>
        <v>0</v>
      </c>
      <c r="K5045" s="107">
        <f t="shared" si="321"/>
        <v>0</v>
      </c>
      <c r="L5045" s="109">
        <f t="shared" si="322"/>
        <v>738518</v>
      </c>
      <c r="M5045" s="110">
        <f t="shared" si="323"/>
        <v>5.6301224070611714E-07</v>
      </c>
      <c r="N5045" s="33" t="s">
        <v>4892</v>
      </c>
      <c r="O5045" s="33">
        <f>+'Categorias-9 feb-Depurado'!Y5044</f>
        <v>154.83044540184702</v>
      </c>
      <c r="P5045" s="111">
        <f>+'Categorias-9 feb-Depurado'!AC5044</f>
        <v>44960</v>
      </c>
      <c r="Q5045" s="111">
        <f>+'Categorias-9 feb-Depurado'!AE5044</f>
        <v>45050</v>
      </c>
      <c r="R5045" s="112" t="str">
        <f>+'Categorias-9 feb-Depurado'!AB5044</f>
        <v>Hotel</v>
      </c>
    </row>
    <row r="5046" spans="2:18" s="1" customFormat="1" ht="14.5" hidden="1">
      <c r="B5046" s="57" t="str">
        <f>+'Categorias-9 feb-Depurado'!B5045</f>
        <v>HOTEL SANTIAGO DE ARMA SA</v>
      </c>
      <c r="C5046" s="30" t="s">
        <v>4900</v>
      </c>
      <c r="D5046" s="31">
        <v>5</v>
      </c>
      <c r="E5046" s="30" t="str">
        <f>+'Categorias-9 feb-Depurado'!E5045</f>
        <v>811003134-4</v>
      </c>
      <c r="F5046" s="30" t="str">
        <f>+'Categorias-9 feb-Depurado'!F5045</f>
        <v>GLORIETA AEROPUERTO JOSE MARIA CORDOBA</v>
      </c>
      <c r="G5046" s="30" t="str">
        <f>+'Categorias-9 feb-Depurado'!G5045</f>
        <v>169</v>
      </c>
      <c r="H5046" s="30" t="str">
        <f>+'Categorias-9 feb-Depurado'!H5045</f>
        <v>FEV1002</v>
      </c>
      <c r="I5046" s="107">
        <f>+'Categorias-9 feb-Depurado'!R5045</f>
        <v>265376</v>
      </c>
      <c r="J5046" s="108">
        <f t="shared" si="320"/>
        <v>0</v>
      </c>
      <c r="K5046" s="107">
        <f t="shared" si="321"/>
        <v>0</v>
      </c>
      <c r="L5046" s="109">
        <f t="shared" si="322"/>
        <v>265376</v>
      </c>
      <c r="M5046" s="110">
        <f t="shared" si="323"/>
        <v>2.0231048720495175E-07</v>
      </c>
      <c r="N5046" s="33" t="s">
        <v>4892</v>
      </c>
      <c r="O5046" s="33">
        <f>+'Categorias-9 feb-Depurado'!Y5045</f>
        <v>55.636131115234228</v>
      </c>
      <c r="P5046" s="111">
        <f>+'Categorias-9 feb-Depurado'!AC5045</f>
        <v>44961</v>
      </c>
      <c r="Q5046" s="111">
        <f>+'Categorias-9 feb-Depurado'!AE5045</f>
        <v>45051</v>
      </c>
      <c r="R5046" s="112" t="str">
        <f>+'Categorias-9 feb-Depurado'!AB5045</f>
        <v>Hotel</v>
      </c>
    </row>
    <row r="5047" spans="2:18" s="1" customFormat="1" ht="14.5" hidden="1">
      <c r="B5047" s="57" t="str">
        <f>+'Categorias-9 feb-Depurado'!B5046</f>
        <v>HOTEL SANTIAGO DE ARMA SA</v>
      </c>
      <c r="C5047" s="30" t="s">
        <v>4900</v>
      </c>
      <c r="D5047" s="31">
        <v>5</v>
      </c>
      <c r="E5047" s="30" t="str">
        <f>+'Categorias-9 feb-Depurado'!E5046</f>
        <v>811003134-4</v>
      </c>
      <c r="F5047" s="30" t="str">
        <f>+'Categorias-9 feb-Depurado'!F5046</f>
        <v>GLORIETA AEROPUERTO JOSE MARIA CORDOBA</v>
      </c>
      <c r="G5047" s="30" t="str">
        <f>+'Categorias-9 feb-Depurado'!G5046</f>
        <v>169</v>
      </c>
      <c r="H5047" s="30" t="str">
        <f>+'Categorias-9 feb-Depurado'!H5046</f>
        <v>FEV992</v>
      </c>
      <c r="I5047" s="107">
        <f>+'Categorias-9 feb-Depurado'!R5046</f>
        <v>236572</v>
      </c>
      <c r="J5047" s="108">
        <f t="shared" si="320"/>
        <v>0</v>
      </c>
      <c r="K5047" s="107">
        <f t="shared" si="321"/>
        <v>0</v>
      </c>
      <c r="L5047" s="109">
        <f t="shared" si="322"/>
        <v>236572</v>
      </c>
      <c r="M5047" s="110">
        <f t="shared" si="323"/>
        <v>1.8035163910470369E-07</v>
      </c>
      <c r="N5047" s="33" t="s">
        <v>4892</v>
      </c>
      <c r="O5047" s="33">
        <f>+'Categorias-9 feb-Depurado'!Y5046</f>
        <v>49.597366793505032</v>
      </c>
      <c r="P5047" s="111">
        <f>+'Categorias-9 feb-Depurado'!AC5046</f>
        <v>44961</v>
      </c>
      <c r="Q5047" s="111">
        <f>+'Categorias-9 feb-Depurado'!AE5046</f>
        <v>45051</v>
      </c>
      <c r="R5047" s="112" t="str">
        <f>+'Categorias-9 feb-Depurado'!AB5046</f>
        <v>Hotel</v>
      </c>
    </row>
    <row r="5048" spans="2:18" s="1" customFormat="1" ht="14.5" hidden="1">
      <c r="B5048" s="57" t="str">
        <f>+'Categorias-9 feb-Depurado'!B5047</f>
        <v>HOTEL SANTIAGO DE ARMA SA</v>
      </c>
      <c r="C5048" s="30" t="s">
        <v>4900</v>
      </c>
      <c r="D5048" s="31">
        <v>5</v>
      </c>
      <c r="E5048" s="30" t="str">
        <f>+'Categorias-9 feb-Depurado'!E5047</f>
        <v>811003134-4</v>
      </c>
      <c r="F5048" s="30" t="str">
        <f>+'Categorias-9 feb-Depurado'!F5047</f>
        <v>GLORIETA AEROPUERTO JOSE MARIA CORDOBA</v>
      </c>
      <c r="G5048" s="30" t="str">
        <f>+'Categorias-9 feb-Depurado'!G5047</f>
        <v>169</v>
      </c>
      <c r="H5048" s="30" t="str">
        <f>+'Categorias-9 feb-Depurado'!H5047</f>
        <v>FEV1017</v>
      </c>
      <c r="I5048" s="107">
        <f>+'Categorias-9 feb-Depurado'!R5047</f>
        <v>184560</v>
      </c>
      <c r="J5048" s="108">
        <f t="shared" si="320"/>
        <v>0</v>
      </c>
      <c r="K5048" s="107">
        <f t="shared" si="321"/>
        <v>0</v>
      </c>
      <c r="L5048" s="109">
        <f t="shared" si="322"/>
        <v>184560</v>
      </c>
      <c r="M5048" s="110">
        <f t="shared" si="323"/>
        <v>1.407000765651223E-07</v>
      </c>
      <c r="N5048" s="33" t="s">
        <v>4892</v>
      </c>
      <c r="O5048" s="33">
        <f>+'Categorias-9 feb-Depurado'!Y5047</f>
        <v>38.693040661656021</v>
      </c>
      <c r="P5048" s="111">
        <f>+'Categorias-9 feb-Depurado'!AC5047</f>
        <v>44962</v>
      </c>
      <c r="Q5048" s="111">
        <f>+'Categorias-9 feb-Depurado'!AE5047</f>
        <v>45052</v>
      </c>
      <c r="R5048" s="112" t="str">
        <f>+'Categorias-9 feb-Depurado'!AB5047</f>
        <v>Hotel</v>
      </c>
    </row>
    <row r="5049" spans="2:18" s="1" customFormat="1" ht="14.5" hidden="1">
      <c r="B5049" s="57" t="str">
        <f>+'Categorias-9 feb-Depurado'!B5048</f>
        <v>HOTEL SANTIAGO DE ARMA SA</v>
      </c>
      <c r="C5049" s="30" t="s">
        <v>4900</v>
      </c>
      <c r="D5049" s="31">
        <v>5</v>
      </c>
      <c r="E5049" s="30" t="str">
        <f>+'Categorias-9 feb-Depurado'!E5048</f>
        <v>811003134-4</v>
      </c>
      <c r="F5049" s="30" t="str">
        <f>+'Categorias-9 feb-Depurado'!F5048</f>
        <v>GLORIETA AEROPUERTO JOSE MARIA CORDOBA</v>
      </c>
      <c r="G5049" s="30" t="str">
        <f>+'Categorias-9 feb-Depurado'!G5048</f>
        <v>169</v>
      </c>
      <c r="H5049" s="30" t="str">
        <f>+'Categorias-9 feb-Depurado'!H5048</f>
        <v>FEV1023</v>
      </c>
      <c r="I5049" s="107">
        <f>+'Categorias-9 feb-Depurado'!R5048</f>
        <v>530754</v>
      </c>
      <c r="J5049" s="108">
        <f t="shared" si="320"/>
        <v>0</v>
      </c>
      <c r="K5049" s="107">
        <f t="shared" si="321"/>
        <v>0</v>
      </c>
      <c r="L5049" s="109">
        <f t="shared" si="322"/>
        <v>530754</v>
      </c>
      <c r="M5049" s="110">
        <f t="shared" si="323"/>
        <v>4.0462249911814542E-07</v>
      </c>
      <c r="N5049" s="33" t="s">
        <v>4892</v>
      </c>
      <c r="O5049" s="33">
        <f>+'Categorias-9 feb-Depurado'!Y5048</f>
        <v>111.27268153086574</v>
      </c>
      <c r="P5049" s="111">
        <f>+'Categorias-9 feb-Depurado'!AC5048</f>
        <v>44962</v>
      </c>
      <c r="Q5049" s="111">
        <f>+'Categorias-9 feb-Depurado'!AE5048</f>
        <v>45052</v>
      </c>
      <c r="R5049" s="112" t="str">
        <f>+'Categorias-9 feb-Depurado'!AB5048</f>
        <v>Hotel</v>
      </c>
    </row>
    <row r="5050" spans="2:18" s="1" customFormat="1" ht="14.5" hidden="1">
      <c r="B5050" s="57" t="str">
        <f>+'Categorias-9 feb-Depurado'!B5049</f>
        <v>HOTEL SANTIAGO DE ARMA SA</v>
      </c>
      <c r="C5050" s="30" t="s">
        <v>4900</v>
      </c>
      <c r="D5050" s="31">
        <v>5</v>
      </c>
      <c r="E5050" s="30" t="str">
        <f>+'Categorias-9 feb-Depurado'!E5049</f>
        <v>811003134-4</v>
      </c>
      <c r="F5050" s="30" t="str">
        <f>+'Categorias-9 feb-Depurado'!F5049</f>
        <v>GLORIETA AEROPUERTO JOSE MARIA CORDOBA</v>
      </c>
      <c r="G5050" s="30" t="str">
        <f>+'Categorias-9 feb-Depurado'!G5049</f>
        <v>169</v>
      </c>
      <c r="H5050" s="30" t="str">
        <f>+'Categorias-9 feb-Depurado'!H5049</f>
        <v>FEV1054</v>
      </c>
      <c r="I5050" s="107">
        <f>+'Categorias-9 feb-Depurado'!R5049</f>
        <v>415532</v>
      </c>
      <c r="J5050" s="108">
        <f t="shared" si="320"/>
        <v>0</v>
      </c>
      <c r="K5050" s="107">
        <f t="shared" si="321"/>
        <v>0</v>
      </c>
      <c r="L5050" s="109">
        <f t="shared" si="322"/>
        <v>415532</v>
      </c>
      <c r="M5050" s="110">
        <f t="shared" si="323"/>
        <v>3.1678253259242737E-07</v>
      </c>
      <c r="N5050" s="33" t="s">
        <v>4892</v>
      </c>
      <c r="O5050" s="33">
        <f>+'Categorias-9 feb-Depurado'!Y5049</f>
        <v>87.116366342757104</v>
      </c>
      <c r="P5050" s="111">
        <f>+'Categorias-9 feb-Depurado'!AC5049</f>
        <v>44963</v>
      </c>
      <c r="Q5050" s="111">
        <f>+'Categorias-9 feb-Depurado'!AE5049</f>
        <v>45053</v>
      </c>
      <c r="R5050" s="112" t="str">
        <f>+'Categorias-9 feb-Depurado'!AB5049</f>
        <v>Hotel</v>
      </c>
    </row>
    <row r="5051" spans="2:18" s="1" customFormat="1" ht="14.5" hidden="1">
      <c r="B5051" s="57" t="str">
        <f>+'Categorias-9 feb-Depurado'!B5050</f>
        <v>HOTEL SANTIAGO DE ARMA SA</v>
      </c>
      <c r="C5051" s="30" t="s">
        <v>4900</v>
      </c>
      <c r="D5051" s="31">
        <v>5</v>
      </c>
      <c r="E5051" s="30" t="str">
        <f>+'Categorias-9 feb-Depurado'!E5050</f>
        <v>811003134-4</v>
      </c>
      <c r="F5051" s="30" t="str">
        <f>+'Categorias-9 feb-Depurado'!F5050</f>
        <v>GLORIETA AEROPUERTO JOSE MARIA CORDOBA</v>
      </c>
      <c r="G5051" s="30" t="str">
        <f>+'Categorias-9 feb-Depurado'!G5050</f>
        <v>169</v>
      </c>
      <c r="H5051" s="30" t="str">
        <f>+'Categorias-9 feb-Depurado'!H5050</f>
        <v>FEV1043</v>
      </c>
      <c r="I5051" s="107">
        <f>+'Categorias-9 feb-Depurado'!R5050</f>
        <v>473142</v>
      </c>
      <c r="J5051" s="108">
        <f t="shared" si="320"/>
        <v>0</v>
      </c>
      <c r="K5051" s="107">
        <f t="shared" si="321"/>
        <v>0</v>
      </c>
      <c r="L5051" s="109">
        <f t="shared" si="322"/>
        <v>473142</v>
      </c>
      <c r="M5051" s="110">
        <f t="shared" si="323"/>
        <v>3.6070175350116541E-07</v>
      </c>
      <c r="N5051" s="33" t="s">
        <v>4892</v>
      </c>
      <c r="O5051" s="33">
        <f>+'Categorias-9 feb-Depurado'!Y5050</f>
        <v>99.19431428661278</v>
      </c>
      <c r="P5051" s="111">
        <f>+'Categorias-9 feb-Depurado'!AC5050</f>
        <v>44963</v>
      </c>
      <c r="Q5051" s="111">
        <f>+'Categorias-9 feb-Depurado'!AE5050</f>
        <v>45053</v>
      </c>
      <c r="R5051" s="112" t="str">
        <f>+'Categorias-9 feb-Depurado'!AB5050</f>
        <v>Hotel</v>
      </c>
    </row>
    <row r="5052" spans="2:18" s="1" customFormat="1" ht="14.5" hidden="1">
      <c r="B5052" s="57" t="str">
        <f>+'Categorias-9 feb-Depurado'!B5051</f>
        <v>HOTEL SANTIAGO DE ARMA SA</v>
      </c>
      <c r="C5052" s="30" t="s">
        <v>4900</v>
      </c>
      <c r="D5052" s="31">
        <v>5</v>
      </c>
      <c r="E5052" s="30" t="str">
        <f>+'Categorias-9 feb-Depurado'!E5051</f>
        <v>811003134-4</v>
      </c>
      <c r="F5052" s="30" t="str">
        <f>+'Categorias-9 feb-Depurado'!F5051</f>
        <v>GLORIETA AEROPUERTO JOSE MARIA CORDOBA</v>
      </c>
      <c r="G5052" s="30" t="str">
        <f>+'Categorias-9 feb-Depurado'!G5051</f>
        <v>169</v>
      </c>
      <c r="H5052" s="30" t="str">
        <f>+'Categorias-9 feb-Depurado'!H5051</f>
        <v>FEV1044</v>
      </c>
      <c r="I5052" s="107">
        <f>+'Categorias-9 feb-Depurado'!R5051</f>
        <v>207766</v>
      </c>
      <c r="J5052" s="108">
        <f t="shared" si="320"/>
        <v>0</v>
      </c>
      <c r="K5052" s="107">
        <f t="shared" si="321"/>
        <v>0</v>
      </c>
      <c r="L5052" s="109">
        <f t="shared" si="322"/>
        <v>207766</v>
      </c>
      <c r="M5052" s="110">
        <f t="shared" si="323"/>
        <v>1.5839126629621369E-07</v>
      </c>
      <c r="N5052" s="33" t="s">
        <v>4892</v>
      </c>
      <c r="O5052" s="33">
        <f>+'Categorias-9 feb-Depurado'!Y5051</f>
        <v>43.558183171378552</v>
      </c>
      <c r="P5052" s="111">
        <f>+'Categorias-9 feb-Depurado'!AC5051</f>
        <v>44963</v>
      </c>
      <c r="Q5052" s="111">
        <f>+'Categorias-9 feb-Depurado'!AE5051</f>
        <v>45053</v>
      </c>
      <c r="R5052" s="112" t="str">
        <f>+'Categorias-9 feb-Depurado'!AB5051</f>
        <v>Hotel</v>
      </c>
    </row>
    <row r="5053" spans="2:18" s="1" customFormat="1" ht="14.5" hidden="1">
      <c r="B5053" s="57" t="str">
        <f>+'Categorias-9 feb-Depurado'!B5052</f>
        <v>HOTEL SANTIAGO DE ARMA SA</v>
      </c>
      <c r="C5053" s="30" t="s">
        <v>4900</v>
      </c>
      <c r="D5053" s="31">
        <v>5</v>
      </c>
      <c r="E5053" s="30" t="str">
        <f>+'Categorias-9 feb-Depurado'!E5052</f>
        <v>811003134-4</v>
      </c>
      <c r="F5053" s="30" t="str">
        <f>+'Categorias-9 feb-Depurado'!F5052</f>
        <v>GLORIETA AEROPUERTO JOSE MARIA CORDOBA</v>
      </c>
      <c r="G5053" s="30" t="str">
        <f>+'Categorias-9 feb-Depurado'!G5052</f>
        <v>169</v>
      </c>
      <c r="H5053" s="30" t="str">
        <f>+'Categorias-9 feb-Depurado'!H5052</f>
        <v>FEV1052</v>
      </c>
      <c r="I5053" s="107">
        <f>+'Categorias-9 feb-Depurado'!R5052</f>
        <v>530754</v>
      </c>
      <c r="J5053" s="108">
        <f t="shared" si="320"/>
        <v>0</v>
      </c>
      <c r="K5053" s="107">
        <f t="shared" si="321"/>
        <v>0</v>
      </c>
      <c r="L5053" s="109">
        <f t="shared" si="322"/>
        <v>530754</v>
      </c>
      <c r="M5053" s="110">
        <f t="shared" si="323"/>
        <v>4.0462249911814542E-07</v>
      </c>
      <c r="N5053" s="33" t="s">
        <v>4892</v>
      </c>
      <c r="O5053" s="33">
        <f>+'Categorias-9 feb-Depurado'!Y5052</f>
        <v>111.27268153086574</v>
      </c>
      <c r="P5053" s="111">
        <f>+'Categorias-9 feb-Depurado'!AC5052</f>
        <v>44963</v>
      </c>
      <c r="Q5053" s="111">
        <f>+'Categorias-9 feb-Depurado'!AE5052</f>
        <v>45053</v>
      </c>
      <c r="R5053" s="112" t="str">
        <f>+'Categorias-9 feb-Depurado'!AB5052</f>
        <v>Hotel</v>
      </c>
    </row>
    <row r="5054" spans="2:18" s="1" customFormat="1" ht="14.5" hidden="1">
      <c r="B5054" s="57" t="str">
        <f>+'Categorias-9 feb-Depurado'!B5053</f>
        <v>HOTEL SANTIAGO DE ARMA SA</v>
      </c>
      <c r="C5054" s="30" t="s">
        <v>4900</v>
      </c>
      <c r="D5054" s="31">
        <v>5</v>
      </c>
      <c r="E5054" s="30" t="str">
        <f>+'Categorias-9 feb-Depurado'!E5053</f>
        <v>811003134-4</v>
      </c>
      <c r="F5054" s="30" t="str">
        <f>+'Categorias-9 feb-Depurado'!F5053</f>
        <v>GLORIETA AEROPUERTO JOSE MARIA CORDOBA</v>
      </c>
      <c r="G5054" s="30" t="str">
        <f>+'Categorias-9 feb-Depurado'!G5053</f>
        <v>169</v>
      </c>
      <c r="H5054" s="30" t="str">
        <f>+'Categorias-9 feb-Depurado'!H5053</f>
        <v>FEV1065</v>
      </c>
      <c r="I5054" s="107">
        <f>+'Categorias-9 feb-Depurado'!R5053</f>
        <v>236572</v>
      </c>
      <c r="J5054" s="108">
        <f t="shared" si="320"/>
        <v>0</v>
      </c>
      <c r="K5054" s="107">
        <f t="shared" si="321"/>
        <v>0</v>
      </c>
      <c r="L5054" s="109">
        <f t="shared" si="322"/>
        <v>236572</v>
      </c>
      <c r="M5054" s="110">
        <f t="shared" si="323"/>
        <v>1.8035163910470369E-07</v>
      </c>
      <c r="N5054" s="33" t="s">
        <v>4892</v>
      </c>
      <c r="O5054" s="33">
        <f>+'Categorias-9 feb-Depurado'!Y5053</f>
        <v>49.597366793505032</v>
      </c>
      <c r="P5054" s="111">
        <f>+'Categorias-9 feb-Depurado'!AC5053</f>
        <v>44964</v>
      </c>
      <c r="Q5054" s="111">
        <f>+'Categorias-9 feb-Depurado'!AE5053</f>
        <v>45054</v>
      </c>
      <c r="R5054" s="112" t="str">
        <f>+'Categorias-9 feb-Depurado'!AB5053</f>
        <v>Hotel</v>
      </c>
    </row>
    <row r="5055" spans="2:18" s="1" customFormat="1" ht="14.5" hidden="1">
      <c r="B5055" s="57" t="str">
        <f>+'Categorias-9 feb-Depurado'!B5054</f>
        <v>HOTEL SANTIAGO DE ARMA SA</v>
      </c>
      <c r="C5055" s="30" t="s">
        <v>4900</v>
      </c>
      <c r="D5055" s="31">
        <v>5</v>
      </c>
      <c r="E5055" s="30" t="str">
        <f>+'Categorias-9 feb-Depurado'!E5054</f>
        <v>811003134-4</v>
      </c>
      <c r="F5055" s="30" t="str">
        <f>+'Categorias-9 feb-Depurado'!F5054</f>
        <v>GLORIETA AEROPUERTO JOSE MARIA CORDOBA</v>
      </c>
      <c r="G5055" s="30" t="str">
        <f>+'Categorias-9 feb-Depurado'!G5054</f>
        <v>169</v>
      </c>
      <c r="H5055" s="30" t="str">
        <f>+'Categorias-9 feb-Depurado'!H5054</f>
        <v>FEV1111</v>
      </c>
      <c r="I5055" s="107">
        <f>+'Categorias-9 feb-Depurado'!R5054</f>
        <v>207766</v>
      </c>
      <c r="J5055" s="108">
        <f t="shared" si="320"/>
        <v>0</v>
      </c>
      <c r="K5055" s="107">
        <f t="shared" si="321"/>
        <v>0</v>
      </c>
      <c r="L5055" s="109">
        <f t="shared" si="322"/>
        <v>207766</v>
      </c>
      <c r="M5055" s="110">
        <f t="shared" si="323"/>
        <v>1.5839126629621369E-07</v>
      </c>
      <c r="N5055" s="33" t="s">
        <v>4892</v>
      </c>
      <c r="O5055" s="33">
        <f>+'Categorias-9 feb-Depurado'!Y5054</f>
        <v>43.558183171378552</v>
      </c>
      <c r="P5055" s="111">
        <f>+'Categorias-9 feb-Depurado'!AC5054</f>
        <v>44966</v>
      </c>
      <c r="Q5055" s="111">
        <f>+'Categorias-9 feb-Depurado'!AE5054</f>
        <v>45056</v>
      </c>
      <c r="R5055" s="112" t="str">
        <f>+'Categorias-9 feb-Depurado'!AB5054</f>
        <v>Hotel</v>
      </c>
    </row>
    <row r="5056" spans="2:18" s="1" customFormat="1" ht="14.5" hidden="1">
      <c r="B5056" s="57" t="str">
        <f>+'Categorias-9 feb-Depurado'!B5055</f>
        <v>HOTEL SANTIAGO DE ARMA SA</v>
      </c>
      <c r="C5056" s="30" t="s">
        <v>4900</v>
      </c>
      <c r="D5056" s="31">
        <v>5</v>
      </c>
      <c r="E5056" s="30" t="str">
        <f>+'Categorias-9 feb-Depurado'!E5055</f>
        <v>811003134-4</v>
      </c>
      <c r="F5056" s="30" t="str">
        <f>+'Categorias-9 feb-Depurado'!F5055</f>
        <v>GLORIETA AEROPUERTO JOSE MARIA CORDOBA</v>
      </c>
      <c r="G5056" s="30" t="str">
        <f>+'Categorias-9 feb-Depurado'!G5055</f>
        <v>169</v>
      </c>
      <c r="H5056" s="30" t="str">
        <f>+'Categorias-9 feb-Depurado'!H5055</f>
        <v>FEV1115</v>
      </c>
      <c r="I5056" s="107">
        <f>+'Categorias-9 feb-Depurado'!R5055</f>
        <v>184560</v>
      </c>
      <c r="J5056" s="108">
        <f t="shared" si="320"/>
        <v>0</v>
      </c>
      <c r="K5056" s="107">
        <f t="shared" si="321"/>
        <v>0</v>
      </c>
      <c r="L5056" s="109">
        <f t="shared" si="322"/>
        <v>184560</v>
      </c>
      <c r="M5056" s="110">
        <f t="shared" si="323"/>
        <v>1.407000765651223E-07</v>
      </c>
      <c r="N5056" s="33" t="s">
        <v>4892</v>
      </c>
      <c r="O5056" s="33">
        <f>+'Categorias-9 feb-Depurado'!Y5055</f>
        <v>38.693040661656021</v>
      </c>
      <c r="P5056" s="111">
        <f>+'Categorias-9 feb-Depurado'!AC5055</f>
        <v>44966</v>
      </c>
      <c r="Q5056" s="111">
        <f>+'Categorias-9 feb-Depurado'!AE5055</f>
        <v>45056</v>
      </c>
      <c r="R5056" s="112" t="str">
        <f>+'Categorias-9 feb-Depurado'!AB5055</f>
        <v>Hotel</v>
      </c>
    </row>
    <row r="5057" spans="2:18" s="1" customFormat="1" ht="14.5" hidden="1">
      <c r="B5057" s="57" t="str">
        <f>+'Categorias-9 feb-Depurado'!B5056</f>
        <v>HOTEL SANTIAGO DE ARMA SA</v>
      </c>
      <c r="C5057" s="30" t="s">
        <v>4900</v>
      </c>
      <c r="D5057" s="31">
        <v>5</v>
      </c>
      <c r="E5057" s="30" t="str">
        <f>+'Categorias-9 feb-Depurado'!E5056</f>
        <v>811003134-4</v>
      </c>
      <c r="F5057" s="30" t="str">
        <f>+'Categorias-9 feb-Depurado'!F5056</f>
        <v>GLORIETA AEROPUERTO JOSE MARIA CORDOBA</v>
      </c>
      <c r="G5057" s="30" t="str">
        <f>+'Categorias-9 feb-Depurado'!G5056</f>
        <v>169</v>
      </c>
      <c r="H5057" s="30" t="str">
        <f>+'Categorias-9 feb-Depurado'!H5056</f>
        <v>FEV1112</v>
      </c>
      <c r="I5057" s="107">
        <f>+'Categorias-9 feb-Depurado'!R5056</f>
        <v>184560</v>
      </c>
      <c r="J5057" s="108">
        <f t="shared" si="320"/>
        <v>0</v>
      </c>
      <c r="K5057" s="107">
        <f t="shared" si="321"/>
        <v>0</v>
      </c>
      <c r="L5057" s="109">
        <f t="shared" si="322"/>
        <v>184560</v>
      </c>
      <c r="M5057" s="110">
        <f t="shared" si="323"/>
        <v>1.407000765651223E-07</v>
      </c>
      <c r="N5057" s="33" t="s">
        <v>4892</v>
      </c>
      <c r="O5057" s="33">
        <f>+'Categorias-9 feb-Depurado'!Y5056</f>
        <v>38.693040661656021</v>
      </c>
      <c r="P5057" s="111">
        <f>+'Categorias-9 feb-Depurado'!AC5056</f>
        <v>44966</v>
      </c>
      <c r="Q5057" s="111">
        <f>+'Categorias-9 feb-Depurado'!AE5056</f>
        <v>45056</v>
      </c>
      <c r="R5057" s="112" t="str">
        <f>+'Categorias-9 feb-Depurado'!AB5056</f>
        <v>Hotel</v>
      </c>
    </row>
    <row r="5058" spans="2:18" s="1" customFormat="1" ht="14.5" hidden="1">
      <c r="B5058" s="57" t="str">
        <f>+'Categorias-9 feb-Depurado'!B5057</f>
        <v>HOTEL SANTIAGO DE ARMA SA</v>
      </c>
      <c r="C5058" s="30" t="s">
        <v>4900</v>
      </c>
      <c r="D5058" s="31">
        <v>5</v>
      </c>
      <c r="E5058" s="30" t="str">
        <f>+'Categorias-9 feb-Depurado'!E5057</f>
        <v>811003134-4</v>
      </c>
      <c r="F5058" s="30" t="str">
        <f>+'Categorias-9 feb-Depurado'!F5057</f>
        <v>GLORIETA AEROPUERTO JOSE MARIA CORDOBA</v>
      </c>
      <c r="G5058" s="30" t="str">
        <f>+'Categorias-9 feb-Depurado'!G5057</f>
        <v>169</v>
      </c>
      <c r="H5058" s="30" t="str">
        <f>+'Categorias-9 feb-Depurado'!H5057</f>
        <v>FEV1113</v>
      </c>
      <c r="I5058" s="107">
        <f>+'Categorias-9 feb-Depurado'!R5057</f>
        <v>184560</v>
      </c>
      <c r="J5058" s="108">
        <f t="shared" si="320"/>
        <v>0</v>
      </c>
      <c r="K5058" s="107">
        <f t="shared" si="321"/>
        <v>0</v>
      </c>
      <c r="L5058" s="109">
        <f t="shared" si="322"/>
        <v>184560</v>
      </c>
      <c r="M5058" s="110">
        <f t="shared" si="323"/>
        <v>1.407000765651223E-07</v>
      </c>
      <c r="N5058" s="33" t="s">
        <v>4892</v>
      </c>
      <c r="O5058" s="33">
        <f>+'Categorias-9 feb-Depurado'!Y5057</f>
        <v>38.693040661656021</v>
      </c>
      <c r="P5058" s="111">
        <f>+'Categorias-9 feb-Depurado'!AC5057</f>
        <v>44966</v>
      </c>
      <c r="Q5058" s="111">
        <f>+'Categorias-9 feb-Depurado'!AE5057</f>
        <v>45056</v>
      </c>
      <c r="R5058" s="112" t="str">
        <f>+'Categorias-9 feb-Depurado'!AB5057</f>
        <v>Hotel</v>
      </c>
    </row>
    <row r="5059" spans="2:18" s="1" customFormat="1" ht="14.5" hidden="1">
      <c r="B5059" s="57" t="str">
        <f>+'Categorias-9 feb-Depurado'!B5058</f>
        <v>HOTELES VIA DEL MAR SAS</v>
      </c>
      <c r="C5059" s="30" t="s">
        <v>4900</v>
      </c>
      <c r="D5059" s="31">
        <v>5</v>
      </c>
      <c r="E5059" s="30" t="str">
        <f>+'Categorias-9 feb-Depurado'!E5058</f>
        <v>900430106-1</v>
      </c>
      <c r="F5059" s="30" t="str">
        <f>+'Categorias-9 feb-Depurado'!F5058</f>
        <v>CR 9 35 105</v>
      </c>
      <c r="G5059" s="30" t="str">
        <f>+'Categorias-9 feb-Depurado'!G5058</f>
        <v>Colombia</v>
      </c>
      <c r="H5059" s="30" t="str">
        <f>+'Categorias-9 feb-Depurado'!H5058</f>
        <v>FROS32504</v>
      </c>
      <c r="I5059" s="107">
        <f>+'Categorias-9 feb-Depurado'!R5058</f>
        <v>414585</v>
      </c>
      <c r="J5059" s="108">
        <f t="shared" si="320"/>
        <v>0</v>
      </c>
      <c r="K5059" s="107">
        <f t="shared" si="321"/>
        <v>0</v>
      </c>
      <c r="L5059" s="109">
        <f t="shared" si="322"/>
        <v>414585</v>
      </c>
      <c r="M5059" s="110">
        <f t="shared" si="323"/>
        <v>3.1606058323987442E-07</v>
      </c>
      <c r="N5059" s="33" t="s">
        <v>4892</v>
      </c>
      <c r="O5059" s="33">
        <f>+'Categorias-9 feb-Depurado'!Y5058</f>
        <v>86.917827604641644</v>
      </c>
      <c r="P5059" s="111">
        <f>+'Categorias-9 feb-Depurado'!AC5058</f>
        <v>44959</v>
      </c>
      <c r="Q5059" s="111">
        <f>+'Categorias-9 feb-Depurado'!AE5058</f>
        <v>45019</v>
      </c>
      <c r="R5059" s="112" t="str">
        <f>+'Categorias-9 feb-Depurado'!AB5058</f>
        <v>Hotel</v>
      </c>
    </row>
    <row r="5060" spans="2:18" s="1" customFormat="1" ht="14.5" hidden="1">
      <c r="B5060" s="57" t="str">
        <f>+'Categorias-9 feb-Depurado'!B5059</f>
        <v>HOTELS &amp; SUITES OPERADORA DE HOTELES SAS</v>
      </c>
      <c r="C5060" s="30" t="s">
        <v>4900</v>
      </c>
      <c r="D5060" s="31">
        <v>5</v>
      </c>
      <c r="E5060" s="30" t="str">
        <f>+'Categorias-9 feb-Depurado'!E5059</f>
        <v>900974502-1</v>
      </c>
      <c r="F5060" s="30" t="str">
        <f>+'Categorias-9 feb-Depurado'!F5059</f>
        <v>KM 7 VRD GUAYABITO MILLA DE ORO LLANOGRANDE</v>
      </c>
      <c r="G5060" s="30" t="str">
        <f>+'Categorias-9 feb-Depurado'!G5059</f>
        <v>169</v>
      </c>
      <c r="H5060" s="30">
        <f>+'Categorias-9 feb-Depurado'!H5059</f>
        <v>1504</v>
      </c>
      <c r="I5060" s="107">
        <f>+'Categorias-9 feb-Depurado'!R5059</f>
        <v>280419</v>
      </c>
      <c r="J5060" s="108">
        <f t="shared" si="320"/>
        <v>280419</v>
      </c>
      <c r="K5060" s="107">
        <f t="shared" si="321"/>
        <v>259538.19082049507</v>
      </c>
      <c r="L5060" s="109">
        <f t="shared" si="322"/>
        <v>539957.19082049513</v>
      </c>
      <c r="M5060" s="110">
        <f t="shared" si="323"/>
        <v>4.1163858956616827E-07</v>
      </c>
      <c r="N5060" s="33" t="s">
        <v>4892</v>
      </c>
      <c r="O5060" s="33">
        <f>+'Categorias-9 feb-Depurado'!Y5059</f>
        <v>58.789899053429352</v>
      </c>
      <c r="P5060" s="111">
        <f>+'Categorias-9 feb-Depurado'!AC5059</f>
        <v>42984</v>
      </c>
      <c r="Q5060" s="111">
        <f>+'Categorias-9 feb-Depurado'!AE5059</f>
        <v>43044</v>
      </c>
      <c r="R5060" s="112" t="str">
        <f>+'Categorias-9 feb-Depurado'!AB5059</f>
        <v>Hotel</v>
      </c>
    </row>
    <row r="5061" spans="2:18" s="1" customFormat="1" ht="14.5" hidden="1">
      <c r="B5061" s="57" t="str">
        <f>+'Categorias-9 feb-Depurado'!B5060</f>
        <v>HOTELS &amp; SUITES OPERADORA DE HOTELES SAS</v>
      </c>
      <c r="C5061" s="30" t="s">
        <v>4900</v>
      </c>
      <c r="D5061" s="31">
        <v>5</v>
      </c>
      <c r="E5061" s="30" t="str">
        <f>+'Categorias-9 feb-Depurado'!E5060</f>
        <v>900974502-1</v>
      </c>
      <c r="F5061" s="30" t="str">
        <f>+'Categorias-9 feb-Depurado'!F5060</f>
        <v>KM 7 VRD GUAYABITO MILLA DE ORO LLANOGRANDE</v>
      </c>
      <c r="G5061" s="30" t="str">
        <f>+'Categorias-9 feb-Depurado'!G5060</f>
        <v>169</v>
      </c>
      <c r="H5061" s="30">
        <f>+'Categorias-9 feb-Depurado'!H5060</f>
        <v>2541</v>
      </c>
      <c r="I5061" s="107">
        <f>+'Categorias-9 feb-Depurado'!R5060</f>
        <v>347004</v>
      </c>
      <c r="J5061" s="108">
        <f t="shared" si="320"/>
        <v>347004</v>
      </c>
      <c r="K5061" s="107">
        <f t="shared" si="321"/>
        <v>299211.66942063201</v>
      </c>
      <c r="L5061" s="109">
        <f t="shared" si="322"/>
        <v>646215.66942063207</v>
      </c>
      <c r="M5061" s="110">
        <f t="shared" si="323"/>
        <v>4.9264517861435134E-07</v>
      </c>
      <c r="N5061" s="33" t="s">
        <v>4892</v>
      </c>
      <c r="O5061" s="33">
        <f>+'Categorias-9 feb-Depurado'!Y5060</f>
        <v>72.749457530111002</v>
      </c>
      <c r="P5061" s="111">
        <f>+'Categorias-9 feb-Depurado'!AC5060</f>
        <v>43082</v>
      </c>
      <c r="Q5061" s="111">
        <f>+'Categorias-9 feb-Depurado'!AE5060</f>
        <v>43142</v>
      </c>
      <c r="R5061" s="112" t="str">
        <f>+'Categorias-9 feb-Depurado'!AB5060</f>
        <v>Hotel</v>
      </c>
    </row>
    <row r="5062" spans="2:18" s="1" customFormat="1" ht="14.5" hidden="1">
      <c r="B5062" s="57" t="str">
        <f>+'Categorias-9 feb-Depurado'!B5061</f>
        <v>HOTELS &amp; SUITES OPERADORA DE HOTELES SAS</v>
      </c>
      <c r="C5062" s="30" t="s">
        <v>4900</v>
      </c>
      <c r="D5062" s="31">
        <v>5</v>
      </c>
      <c r="E5062" s="30" t="str">
        <f>+'Categorias-9 feb-Depurado'!E5061</f>
        <v>900974502-1</v>
      </c>
      <c r="F5062" s="30" t="str">
        <f>+'Categorias-9 feb-Depurado'!F5061</f>
        <v>KM 7 VRD GUAYABITO MILLA DE ORO LLANOGRANDE</v>
      </c>
      <c r="G5062" s="30" t="str">
        <f>+'Categorias-9 feb-Depurado'!G5061</f>
        <v>169</v>
      </c>
      <c r="H5062" s="30">
        <f>+'Categorias-9 feb-Depurado'!H5061</f>
        <v>2529</v>
      </c>
      <c r="I5062" s="107">
        <f>+'Categorias-9 feb-Depurado'!R5061</f>
        <v>306474</v>
      </c>
      <c r="J5062" s="108">
        <f t="shared" si="320"/>
        <v>306474</v>
      </c>
      <c r="K5062" s="107">
        <f t="shared" si="321"/>
        <v>264263.80437694892</v>
      </c>
      <c r="L5062" s="109">
        <f t="shared" si="322"/>
        <v>570737.80437694886</v>
      </c>
      <c r="M5062" s="110">
        <f t="shared" si="323"/>
        <v>4.3510431715673219E-07</v>
      </c>
      <c r="N5062" s="33" t="s">
        <v>4892</v>
      </c>
      <c r="O5062" s="33">
        <f>+'Categorias-9 feb-Depurado'!Y5061</f>
        <v>64.252334979087394</v>
      </c>
      <c r="P5062" s="111">
        <f>+'Categorias-9 feb-Depurado'!AC5061</f>
        <v>43082</v>
      </c>
      <c r="Q5062" s="111">
        <f>+'Categorias-9 feb-Depurado'!AE5061</f>
        <v>43142</v>
      </c>
      <c r="R5062" s="112" t="str">
        <f>+'Categorias-9 feb-Depurado'!AB5061</f>
        <v>Hotel</v>
      </c>
    </row>
    <row r="5063" spans="2:18" s="1" customFormat="1" ht="14.5" hidden="1">
      <c r="B5063" s="57" t="str">
        <f>+'Categorias-9 feb-Depurado'!B5062</f>
        <v>HOTELS &amp; SUITES OPERADORA DE HOTELES SAS</v>
      </c>
      <c r="C5063" s="30" t="s">
        <v>4900</v>
      </c>
      <c r="D5063" s="31">
        <v>5</v>
      </c>
      <c r="E5063" s="30" t="str">
        <f>+'Categorias-9 feb-Depurado'!E5062</f>
        <v>900974502-1</v>
      </c>
      <c r="F5063" s="30" t="str">
        <f>+'Categorias-9 feb-Depurado'!F5062</f>
        <v>KM 7 VRD GUAYABITO MILLA DE ORO LLANOGRANDE</v>
      </c>
      <c r="G5063" s="30" t="str">
        <f>+'Categorias-9 feb-Depurado'!G5062</f>
        <v>169</v>
      </c>
      <c r="H5063" s="30">
        <f>+'Categorias-9 feb-Depurado'!H5062</f>
        <v>2663</v>
      </c>
      <c r="I5063" s="107">
        <f>+'Categorias-9 feb-Depurado'!R5062</f>
        <v>134351</v>
      </c>
      <c r="J5063" s="108">
        <f t="shared" si="320"/>
        <v>134351</v>
      </c>
      <c r="K5063" s="107">
        <f t="shared" si="321"/>
        <v>115165.63663773127</v>
      </c>
      <c r="L5063" s="109">
        <f t="shared" si="322"/>
        <v>249516.63663773128</v>
      </c>
      <c r="M5063" s="110">
        <f t="shared" si="323"/>
        <v>1.9022003618986015E-07</v>
      </c>
      <c r="N5063" s="33" t="s">
        <v>4892</v>
      </c>
      <c r="O5063" s="33">
        <f>+'Categorias-9 feb-Depurado'!Y5062</f>
        <v>28.16671383796136</v>
      </c>
      <c r="P5063" s="111">
        <f>+'Categorias-9 feb-Depurado'!AC5062</f>
        <v>43090</v>
      </c>
      <c r="Q5063" s="111">
        <f>+'Categorias-9 feb-Depurado'!AE5062</f>
        <v>43150</v>
      </c>
      <c r="R5063" s="112" t="str">
        <f>+'Categorias-9 feb-Depurado'!AB5062</f>
        <v>Hotel</v>
      </c>
    </row>
    <row r="5064" spans="2:18" s="1" customFormat="1" ht="14.5" hidden="1">
      <c r="B5064" s="57" t="str">
        <f>+'Categorias-9 feb-Depurado'!B5063</f>
        <v>HOTELS &amp; SUITES OPERADORA DE HOTELES SAS</v>
      </c>
      <c r="C5064" s="30" t="s">
        <v>4900</v>
      </c>
      <c r="D5064" s="31">
        <v>5</v>
      </c>
      <c r="E5064" s="30" t="str">
        <f>+'Categorias-9 feb-Depurado'!E5063</f>
        <v>900974502-1</v>
      </c>
      <c r="F5064" s="30" t="str">
        <f>+'Categorias-9 feb-Depurado'!F5063</f>
        <v>KM 7 VRD GUAYABITO MILLA DE ORO LLANOGRANDE</v>
      </c>
      <c r="G5064" s="30" t="str">
        <f>+'Categorias-9 feb-Depurado'!G5063</f>
        <v>169</v>
      </c>
      <c r="H5064" s="30">
        <f>+'Categorias-9 feb-Depurado'!H5063</f>
        <v>2763</v>
      </c>
      <c r="I5064" s="107">
        <f>+'Categorias-9 feb-Depurado'!R5063</f>
        <v>148008</v>
      </c>
      <c r="J5064" s="108">
        <f t="shared" si="320"/>
        <v>148008</v>
      </c>
      <c r="K5064" s="107">
        <f t="shared" si="321"/>
        <v>125563.65392547287</v>
      </c>
      <c r="L5064" s="109">
        <f t="shared" si="322"/>
        <v>273571.65392547287</v>
      </c>
      <c r="M5064" s="110">
        <f t="shared" si="323"/>
        <v>2.0855847774903107E-07</v>
      </c>
      <c r="N5064" s="33" t="s">
        <v>4892</v>
      </c>
      <c r="O5064" s="33">
        <f>+'Categorias-9 feb-Depurado'!Y5063</f>
        <v>31.029906600836501</v>
      </c>
      <c r="P5064" s="111">
        <f>+'Categorias-9 feb-Depurado'!AC5063</f>
        <v>43104</v>
      </c>
      <c r="Q5064" s="111">
        <f>+'Categorias-9 feb-Depurado'!AE5063</f>
        <v>43164</v>
      </c>
      <c r="R5064" s="112" t="str">
        <f>+'Categorias-9 feb-Depurado'!AB5063</f>
        <v>Hotel</v>
      </c>
    </row>
    <row r="5065" spans="2:18" s="1" customFormat="1" ht="14.5" hidden="1">
      <c r="B5065" s="57" t="str">
        <f>+'Categorias-9 feb-Depurado'!B5064</f>
        <v>HOTELS &amp; SUITES OPERADORA DE HOTELES SAS</v>
      </c>
      <c r="C5065" s="30" t="s">
        <v>4900</v>
      </c>
      <c r="D5065" s="31">
        <v>5</v>
      </c>
      <c r="E5065" s="30" t="str">
        <f>+'Categorias-9 feb-Depurado'!E5064</f>
        <v>900974502-1</v>
      </c>
      <c r="F5065" s="30" t="str">
        <f>+'Categorias-9 feb-Depurado'!F5064</f>
        <v>KM 7 VRD GUAYABITO MILLA DE ORO LLANOGRANDE</v>
      </c>
      <c r="G5065" s="30" t="str">
        <f>+'Categorias-9 feb-Depurado'!G5064</f>
        <v>169</v>
      </c>
      <c r="H5065" s="30">
        <f>+'Categorias-9 feb-Depurado'!H5064</f>
        <v>2766</v>
      </c>
      <c r="I5065" s="107">
        <f>+'Categorias-9 feb-Depurado'!R5064</f>
        <v>254364</v>
      </c>
      <c r="J5065" s="108">
        <f t="shared" si="320"/>
        <v>254364</v>
      </c>
      <c r="K5065" s="107">
        <f t="shared" si="321"/>
        <v>215791.53334346102</v>
      </c>
      <c r="L5065" s="109">
        <f t="shared" si="322"/>
        <v>470155.53334346099</v>
      </c>
      <c r="M5065" s="110">
        <f t="shared" si="323"/>
        <v>3.5842500833843123E-07</v>
      </c>
      <c r="N5065" s="33" t="s">
        <v>4892</v>
      </c>
      <c r="O5065" s="33">
        <f>+'Categorias-9 feb-Depurado'!Y5064</f>
        <v>53.32746312777131</v>
      </c>
      <c r="P5065" s="111">
        <f>+'Categorias-9 feb-Depurado'!AC5064</f>
        <v>43104</v>
      </c>
      <c r="Q5065" s="111">
        <f>+'Categorias-9 feb-Depurado'!AE5064</f>
        <v>43164</v>
      </c>
      <c r="R5065" s="112" t="str">
        <f>+'Categorias-9 feb-Depurado'!AB5064</f>
        <v>Hotel</v>
      </c>
    </row>
    <row r="5066" spans="2:18" s="1" customFormat="1" ht="14.5" hidden="1">
      <c r="B5066" s="57" t="str">
        <f>+'Categorias-9 feb-Depurado'!B5065</f>
        <v>HOTELS &amp; SUITES OPERADORA DE HOTELES SAS</v>
      </c>
      <c r="C5066" s="30" t="s">
        <v>4900</v>
      </c>
      <c r="D5066" s="31">
        <v>5</v>
      </c>
      <c r="E5066" s="30" t="str">
        <f>+'Categorias-9 feb-Depurado'!E5065</f>
        <v>900974502-1</v>
      </c>
      <c r="F5066" s="30" t="str">
        <f>+'Categorias-9 feb-Depurado'!F5065</f>
        <v>KM 7 VRD GUAYABITO MILLA DE ORO LLANOGRANDE</v>
      </c>
      <c r="G5066" s="30" t="str">
        <f>+'Categorias-9 feb-Depurado'!G5065</f>
        <v>169</v>
      </c>
      <c r="H5066" s="30">
        <f>+'Categorias-9 feb-Depurado'!H5065</f>
        <v>3402</v>
      </c>
      <c r="I5066" s="107">
        <f>+'Categorias-9 feb-Depurado'!R5065</f>
        <v>110946</v>
      </c>
      <c r="J5066" s="108">
        <f t="shared" si="320"/>
        <v>110946</v>
      </c>
      <c r="K5066" s="107">
        <f t="shared" si="321"/>
        <v>89764.647352361862</v>
      </c>
      <c r="L5066" s="109">
        <f t="shared" si="322"/>
        <v>200710.64735236188</v>
      </c>
      <c r="M5066" s="110">
        <f t="shared" si="323"/>
        <v>1.5301258913043226E-07</v>
      </c>
      <c r="N5066" s="33" t="s">
        <v>4892</v>
      </c>
      <c r="O5066" s="33">
        <f>+'Categorias-9 feb-Depurado'!Y5065</f>
        <v>23.259850938708762</v>
      </c>
      <c r="P5066" s="111">
        <f>+'Categorias-9 feb-Depurado'!AC5065</f>
        <v>43167</v>
      </c>
      <c r="Q5066" s="111">
        <f>+'Categorias-9 feb-Depurado'!AE5065</f>
        <v>43227</v>
      </c>
      <c r="R5066" s="112" t="str">
        <f>+'Categorias-9 feb-Depurado'!AB5065</f>
        <v>Hotel</v>
      </c>
    </row>
    <row r="5067" spans="2:18" s="1" customFormat="1" ht="14.5" hidden="1">
      <c r="B5067" s="57" t="str">
        <f>+'Categorias-9 feb-Depurado'!B5066</f>
        <v>HOTELS &amp; SUITES OPERADORA DE HOTELES SAS</v>
      </c>
      <c r="C5067" s="30" t="s">
        <v>4900</v>
      </c>
      <c r="D5067" s="31">
        <v>5</v>
      </c>
      <c r="E5067" s="30" t="str">
        <f>+'Categorias-9 feb-Depurado'!E5066</f>
        <v>900974502-1</v>
      </c>
      <c r="F5067" s="30" t="str">
        <f>+'Categorias-9 feb-Depurado'!F5066</f>
        <v>KM 7 VRD GUAYABITO MILLA DE ORO LLANOGRANDE</v>
      </c>
      <c r="G5067" s="30" t="str">
        <f>+'Categorias-9 feb-Depurado'!G5066</f>
        <v>169</v>
      </c>
      <c r="H5067" s="30">
        <f>+'Categorias-9 feb-Depurado'!H5066</f>
        <v>3445</v>
      </c>
      <c r="I5067" s="107">
        <f>+'Categorias-9 feb-Depurado'!R5066</f>
        <v>103184</v>
      </c>
      <c r="J5067" s="108">
        <f t="shared" si="320"/>
        <v>103184</v>
      </c>
      <c r="K5067" s="107">
        <f t="shared" si="321"/>
        <v>83166.633217071678</v>
      </c>
      <c r="L5067" s="109">
        <f t="shared" si="322"/>
        <v>186350.63321707168</v>
      </c>
      <c r="M5067" s="110">
        <f t="shared" si="323"/>
        <v>1.4206517317729198E-07</v>
      </c>
      <c r="N5067" s="33" t="s">
        <v>4892</v>
      </c>
      <c r="O5067" s="33">
        <f>+'Categorias-9 feb-Depurado'!Y5066</f>
        <v>21.632546096837427</v>
      </c>
      <c r="P5067" s="111">
        <f>+'Categorias-9 feb-Depurado'!AC5066</f>
        <v>43172</v>
      </c>
      <c r="Q5067" s="111">
        <f>+'Categorias-9 feb-Depurado'!AE5066</f>
        <v>43232</v>
      </c>
      <c r="R5067" s="112" t="str">
        <f>+'Categorias-9 feb-Depurado'!AB5066</f>
        <v>Hotel</v>
      </c>
    </row>
    <row r="5068" spans="2:18" s="1" customFormat="1" ht="14.5" hidden="1">
      <c r="B5068" s="57" t="str">
        <f>+'Categorias-9 feb-Depurado'!B5067</f>
        <v>HOTELS &amp; SUITES OPERADORA DE HOTELES SAS</v>
      </c>
      <c r="C5068" s="30" t="s">
        <v>4900</v>
      </c>
      <c r="D5068" s="31">
        <v>5</v>
      </c>
      <c r="E5068" s="30" t="str">
        <f>+'Categorias-9 feb-Depurado'!E5067</f>
        <v>900974502-1</v>
      </c>
      <c r="F5068" s="30" t="str">
        <f>+'Categorias-9 feb-Depurado'!F5067</f>
        <v>KM 7 VRD GUAYABITO MILLA DE ORO LLANOGRANDE</v>
      </c>
      <c r="G5068" s="30" t="str">
        <f>+'Categorias-9 feb-Depurado'!G5067</f>
        <v>169</v>
      </c>
      <c r="H5068" s="30">
        <f>+'Categorias-9 feb-Depurado'!H5067</f>
        <v>3496</v>
      </c>
      <c r="I5068" s="107">
        <f>+'Categorias-9 feb-Depurado'!R5067</f>
        <v>195567</v>
      </c>
      <c r="J5068" s="108">
        <f t="shared" si="320"/>
        <v>195567</v>
      </c>
      <c r="K5068" s="107">
        <f t="shared" si="321"/>
        <v>157266.60114427289</v>
      </c>
      <c r="L5068" s="109">
        <f t="shared" si="322"/>
        <v>352833.60114427289</v>
      </c>
      <c r="M5068" s="110">
        <f t="shared" si="323"/>
        <v>2.689841498469171E-07</v>
      </c>
      <c r="N5068" s="33" t="s">
        <v>4892</v>
      </c>
      <c r="O5068" s="33">
        <f>+'Categorias-9 feb-Depurado'!Y5067</f>
        <v>41.000660398125724</v>
      </c>
      <c r="P5068" s="111">
        <f>+'Categorias-9 feb-Depurado'!AC5067</f>
        <v>43175</v>
      </c>
      <c r="Q5068" s="111">
        <f>+'Categorias-9 feb-Depurado'!AE5067</f>
        <v>43235</v>
      </c>
      <c r="R5068" s="112" t="str">
        <f>+'Categorias-9 feb-Depurado'!AB5067</f>
        <v>Hotel</v>
      </c>
    </row>
    <row r="5069" spans="2:18" s="1" customFormat="1" ht="14.5" hidden="1">
      <c r="B5069" s="57" t="str">
        <f>+'Categorias-9 feb-Depurado'!B5068</f>
        <v>HOTELS &amp; SUITES OPERADORA DE HOTELES SAS</v>
      </c>
      <c r="C5069" s="30" t="s">
        <v>4900</v>
      </c>
      <c r="D5069" s="31">
        <v>5</v>
      </c>
      <c r="E5069" s="30" t="str">
        <f>+'Categorias-9 feb-Depurado'!E5068</f>
        <v>900974502-1</v>
      </c>
      <c r="F5069" s="30" t="str">
        <f>+'Categorias-9 feb-Depurado'!F5068</f>
        <v>KM 7 VRD GUAYABITO MILLA DE ORO LLANOGRANDE</v>
      </c>
      <c r="G5069" s="30" t="str">
        <f>+'Categorias-9 feb-Depurado'!G5068</f>
        <v>169</v>
      </c>
      <c r="H5069" s="30">
        <f>+'Categorias-9 feb-Depurado'!H5068</f>
        <v>181</v>
      </c>
      <c r="I5069" s="107">
        <f>+'Categorias-9 feb-Depurado'!R5068</f>
        <v>3942750</v>
      </c>
      <c r="J5069" s="108">
        <f t="shared" si="320"/>
        <v>3942750</v>
      </c>
      <c r="K5069" s="107">
        <f t="shared" si="321"/>
        <v>3127075.6853056597</v>
      </c>
      <c r="L5069" s="109">
        <f t="shared" si="322"/>
        <v>7069825.6853056597</v>
      </c>
      <c r="M5069" s="110">
        <f t="shared" si="323"/>
        <v>5.389710745690152E-06</v>
      </c>
      <c r="N5069" s="33" t="s">
        <v>4892</v>
      </c>
      <c r="O5069" s="33">
        <f>+'Categorias-9 feb-Depurado'!Y5068</f>
        <v>826.59832070190885</v>
      </c>
      <c r="P5069" s="111">
        <f>+'Categorias-9 feb-Depurado'!AC5068</f>
        <v>43193</v>
      </c>
      <c r="Q5069" s="111">
        <f>+'Categorias-9 feb-Depurado'!AE5068</f>
        <v>43253</v>
      </c>
      <c r="R5069" s="112" t="str">
        <f>+'Categorias-9 feb-Depurado'!AB5068</f>
        <v>Hotel</v>
      </c>
    </row>
    <row r="5070" spans="2:18" s="1" customFormat="1" ht="14.5" hidden="1">
      <c r="B5070" s="57" t="str">
        <f>+'Categorias-9 feb-Depurado'!B5069</f>
        <v>HOTELS &amp; SUITES OPERADORA DE HOTELES SAS</v>
      </c>
      <c r="C5070" s="30" t="s">
        <v>4900</v>
      </c>
      <c r="D5070" s="31">
        <v>5</v>
      </c>
      <c r="E5070" s="30" t="str">
        <f>+'Categorias-9 feb-Depurado'!E5069</f>
        <v>900974502-1</v>
      </c>
      <c r="F5070" s="30" t="str">
        <f>+'Categorias-9 feb-Depurado'!F5069</f>
        <v>KM 7 VRD GUAYABITO MILLA DE ORO LLANOGRANDE</v>
      </c>
      <c r="G5070" s="30" t="str">
        <f>+'Categorias-9 feb-Depurado'!G5069</f>
        <v>169</v>
      </c>
      <c r="H5070" s="30">
        <f>+'Categorias-9 feb-Depurado'!H5069</f>
        <v>3887</v>
      </c>
      <c r="I5070" s="107">
        <f>+'Categorias-9 feb-Depurado'!R5069</f>
        <v>82000</v>
      </c>
      <c r="J5070" s="108">
        <f t="shared" si="320"/>
        <v>82000</v>
      </c>
      <c r="K5070" s="107">
        <f t="shared" si="321"/>
        <v>63887.529655433689</v>
      </c>
      <c r="L5070" s="109">
        <f t="shared" si="322"/>
        <v>145887.5296554337</v>
      </c>
      <c r="M5070" s="110">
        <f t="shared" si="323"/>
        <v>1.1121795943008273E-07</v>
      </c>
      <c r="N5070" s="33" t="s">
        <v>4892</v>
      </c>
      <c r="O5070" s="33">
        <f>+'Categorias-9 feb-Depurado'!Y5069</f>
        <v>17.191316288772182</v>
      </c>
      <c r="P5070" s="111">
        <f>+'Categorias-9 feb-Depurado'!AC5069</f>
        <v>43216</v>
      </c>
      <c r="Q5070" s="111">
        <f>+'Categorias-9 feb-Depurado'!AE5069</f>
        <v>43276</v>
      </c>
      <c r="R5070" s="112" t="str">
        <f>+'Categorias-9 feb-Depurado'!AB5069</f>
        <v>Hotel</v>
      </c>
    </row>
    <row r="5071" spans="2:18" s="1" customFormat="1" ht="14.5" hidden="1">
      <c r="B5071" s="57" t="str">
        <f>+'Categorias-9 feb-Depurado'!B5070</f>
        <v>HOTELS &amp; SUITES OPERADORA DE HOTELES SAS</v>
      </c>
      <c r="C5071" s="30" t="s">
        <v>4900</v>
      </c>
      <c r="D5071" s="31">
        <v>5</v>
      </c>
      <c r="E5071" s="30" t="str">
        <f>+'Categorias-9 feb-Depurado'!E5070</f>
        <v>900974502-1</v>
      </c>
      <c r="F5071" s="30" t="str">
        <f>+'Categorias-9 feb-Depurado'!F5070</f>
        <v>KM 7 VRD GUAYABITO MILLA DE ORO LLANOGRANDE</v>
      </c>
      <c r="G5071" s="30" t="str">
        <f>+'Categorias-9 feb-Depurado'!G5070</f>
        <v>169</v>
      </c>
      <c r="H5071" s="30">
        <f>+'Categorias-9 feb-Depurado'!H5070</f>
        <v>5596</v>
      </c>
      <c r="I5071" s="107">
        <f>+'Categorias-9 feb-Depurado'!R5070</f>
        <v>232710</v>
      </c>
      <c r="J5071" s="108">
        <f t="shared" si="324" ref="J5071:J5134">+IF(Q5071&gt;$O$4,0,I5071)</f>
        <v>232710</v>
      </c>
      <c r="K5071" s="107">
        <f t="shared" si="325" ref="K5071:K5134">++(((1+$O$5)^(($O$4-Q5071)/365))-1)*J5071</f>
        <v>155209.69951689916</v>
      </c>
      <c r="L5071" s="109">
        <f t="shared" si="326" ref="L5071:L5134">+I5071+K5071</f>
        <v>387919.69951689919</v>
      </c>
      <c r="M5071" s="110">
        <f t="shared" si="327" ref="M5071:M5134">+L5071/$E$11</f>
        <v>2.9573218152983826E-07</v>
      </c>
      <c r="N5071" s="33" t="s">
        <v>4892</v>
      </c>
      <c r="O5071" s="33">
        <f>+'Categorias-9 feb-Depurado'!Y5070</f>
        <v>48.787697726343595</v>
      </c>
      <c r="P5071" s="111">
        <f>+'Categorias-9 feb-Depurado'!AC5070</f>
        <v>43407</v>
      </c>
      <c r="Q5071" s="111">
        <f>+'Categorias-9 feb-Depurado'!AE5070</f>
        <v>43467</v>
      </c>
      <c r="R5071" s="112" t="str">
        <f>+'Categorias-9 feb-Depurado'!AB5070</f>
        <v>Hotel</v>
      </c>
    </row>
    <row r="5072" spans="2:18" s="1" customFormat="1" ht="14.5" hidden="1">
      <c r="B5072" s="57" t="str">
        <f>+'Categorias-9 feb-Depurado'!B5071</f>
        <v>HOTELS &amp; SUITES OPERADORA DE HOTELES SAS</v>
      </c>
      <c r="C5072" s="30" t="s">
        <v>4900</v>
      </c>
      <c r="D5072" s="31">
        <v>5</v>
      </c>
      <c r="E5072" s="30" t="str">
        <f>+'Categorias-9 feb-Depurado'!E5071</f>
        <v>900974502-1</v>
      </c>
      <c r="F5072" s="30" t="str">
        <f>+'Categorias-9 feb-Depurado'!F5071</f>
        <v>KM 7 VRD GUAYABITO MILLA DE ORO LLANOGRANDE</v>
      </c>
      <c r="G5072" s="30" t="str">
        <f>+'Categorias-9 feb-Depurado'!G5071</f>
        <v>169</v>
      </c>
      <c r="H5072" s="30">
        <f>+'Categorias-9 feb-Depurado'!H5071</f>
        <v>5593</v>
      </c>
      <c r="I5072" s="107">
        <f>+'Categorias-9 feb-Depurado'!R5071</f>
        <v>157710</v>
      </c>
      <c r="J5072" s="108">
        <f t="shared" si="324"/>
        <v>157710</v>
      </c>
      <c r="K5072" s="107">
        <f t="shared" si="325"/>
        <v>105187.2360913161</v>
      </c>
      <c r="L5072" s="109">
        <f t="shared" si="326"/>
        <v>262897.2360913161</v>
      </c>
      <c r="M5072" s="110">
        <f t="shared" si="327"/>
        <v>2.0042079132426965E-07</v>
      </c>
      <c r="N5072" s="33" t="s">
        <v>4892</v>
      </c>
      <c r="O5072" s="33">
        <f>+'Categorias-9 feb-Depurado'!Y5071</f>
        <v>33.063932828076354</v>
      </c>
      <c r="P5072" s="111">
        <f>+'Categorias-9 feb-Depurado'!AC5071</f>
        <v>43407</v>
      </c>
      <c r="Q5072" s="111">
        <f>+'Categorias-9 feb-Depurado'!AE5071</f>
        <v>43467</v>
      </c>
      <c r="R5072" s="112" t="str">
        <f>+'Categorias-9 feb-Depurado'!AB5071</f>
        <v>Hotel</v>
      </c>
    </row>
    <row r="5073" spans="2:18" s="1" customFormat="1" ht="14.5" hidden="1">
      <c r="B5073" s="57" t="str">
        <f>+'Categorias-9 feb-Depurado'!B5072</f>
        <v>HOTELS &amp; SUITES OPERADORA DE HOTELES SAS</v>
      </c>
      <c r="C5073" s="30" t="s">
        <v>4900</v>
      </c>
      <c r="D5073" s="31">
        <v>5</v>
      </c>
      <c r="E5073" s="30" t="str">
        <f>+'Categorias-9 feb-Depurado'!E5072</f>
        <v>900974502-1</v>
      </c>
      <c r="F5073" s="30" t="str">
        <f>+'Categorias-9 feb-Depurado'!F5072</f>
        <v>KM 7 VRD GUAYABITO MILLA DE ORO LLANOGRANDE</v>
      </c>
      <c r="G5073" s="30" t="str">
        <f>+'Categorias-9 feb-Depurado'!G5072</f>
        <v>169</v>
      </c>
      <c r="H5073" s="30">
        <f>+'Categorias-9 feb-Depurado'!H5072</f>
        <v>5594</v>
      </c>
      <c r="I5073" s="107">
        <f>+'Categorias-9 feb-Depurado'!R5072</f>
        <v>282710</v>
      </c>
      <c r="J5073" s="108">
        <f t="shared" si="324"/>
        <v>282710</v>
      </c>
      <c r="K5073" s="107">
        <f t="shared" si="325"/>
        <v>188558.00846728787</v>
      </c>
      <c r="L5073" s="109">
        <f t="shared" si="326"/>
        <v>471268.00846728787</v>
      </c>
      <c r="M5073" s="110">
        <f t="shared" si="327"/>
        <v>3.5927310833355063E-07</v>
      </c>
      <c r="N5073" s="33" t="s">
        <v>4892</v>
      </c>
      <c r="O5073" s="33">
        <f>+'Categorias-9 feb-Depurado'!Y5072</f>
        <v>59.270207658521755</v>
      </c>
      <c r="P5073" s="111">
        <f>+'Categorias-9 feb-Depurado'!AC5072</f>
        <v>43407</v>
      </c>
      <c r="Q5073" s="111">
        <f>+'Categorias-9 feb-Depurado'!AE5072</f>
        <v>43467</v>
      </c>
      <c r="R5073" s="112" t="str">
        <f>+'Categorias-9 feb-Depurado'!AB5072</f>
        <v>Hotel</v>
      </c>
    </row>
    <row r="5074" spans="2:18" s="1" customFormat="1" ht="14.5" hidden="1">
      <c r="B5074" s="57" t="str">
        <f>+'Categorias-9 feb-Depurado'!B5073</f>
        <v>HOTELS &amp; SUITES OPERADORA DE HOTELES SAS</v>
      </c>
      <c r="C5074" s="30" t="s">
        <v>4900</v>
      </c>
      <c r="D5074" s="31">
        <v>5</v>
      </c>
      <c r="E5074" s="30" t="str">
        <f>+'Categorias-9 feb-Depurado'!E5073</f>
        <v>900974502-1</v>
      </c>
      <c r="F5074" s="30" t="str">
        <f>+'Categorias-9 feb-Depurado'!F5073</f>
        <v>KM 7 VRD GUAYABITO MILLA DE ORO LLANOGRANDE</v>
      </c>
      <c r="G5074" s="30" t="str">
        <f>+'Categorias-9 feb-Depurado'!G5073</f>
        <v>169</v>
      </c>
      <c r="H5074" s="30">
        <f>+'Categorias-9 feb-Depurado'!H5073</f>
        <v>5592</v>
      </c>
      <c r="I5074" s="107">
        <f>+'Categorias-9 feb-Depurado'!R5073</f>
        <v>157710</v>
      </c>
      <c r="J5074" s="108">
        <f t="shared" si="324"/>
        <v>157710</v>
      </c>
      <c r="K5074" s="107">
        <f t="shared" si="325"/>
        <v>105187.2360913161</v>
      </c>
      <c r="L5074" s="109">
        <f t="shared" si="326"/>
        <v>262897.2360913161</v>
      </c>
      <c r="M5074" s="110">
        <f t="shared" si="327"/>
        <v>2.0042079132426965E-07</v>
      </c>
      <c r="N5074" s="33" t="s">
        <v>4892</v>
      </c>
      <c r="O5074" s="33">
        <f>+'Categorias-9 feb-Depurado'!Y5073</f>
        <v>33.063932828076354</v>
      </c>
      <c r="P5074" s="111">
        <f>+'Categorias-9 feb-Depurado'!AC5073</f>
        <v>43407</v>
      </c>
      <c r="Q5074" s="111">
        <f>+'Categorias-9 feb-Depurado'!AE5073</f>
        <v>43467</v>
      </c>
      <c r="R5074" s="112" t="str">
        <f>+'Categorias-9 feb-Depurado'!AB5073</f>
        <v>Hotel</v>
      </c>
    </row>
    <row r="5075" spans="2:18" s="1" customFormat="1" ht="14.5" hidden="1">
      <c r="B5075" s="57" t="str">
        <f>+'Categorias-9 feb-Depurado'!B5074</f>
        <v>HOTELS &amp; SUITES OPERADORA DE HOTELES SAS</v>
      </c>
      <c r="C5075" s="30" t="s">
        <v>4900</v>
      </c>
      <c r="D5075" s="31">
        <v>5</v>
      </c>
      <c r="E5075" s="30" t="str">
        <f>+'Categorias-9 feb-Depurado'!E5074</f>
        <v>900974502-1</v>
      </c>
      <c r="F5075" s="30" t="str">
        <f>+'Categorias-9 feb-Depurado'!F5074</f>
        <v>KM 7 VRD GUAYABITO MILLA DE ORO LLANOGRANDE</v>
      </c>
      <c r="G5075" s="30" t="str">
        <f>+'Categorias-9 feb-Depurado'!G5074</f>
        <v>169</v>
      </c>
      <c r="H5075" s="30">
        <f>+'Categorias-9 feb-Depurado'!H5074</f>
        <v>5692</v>
      </c>
      <c r="I5075" s="107">
        <f>+'Categorias-9 feb-Depurado'!R5074</f>
        <v>257710</v>
      </c>
      <c r="J5075" s="108">
        <f t="shared" si="324"/>
        <v>257710</v>
      </c>
      <c r="K5075" s="107">
        <f t="shared" si="325"/>
        <v>170130.07407145904</v>
      </c>
      <c r="L5075" s="109">
        <f t="shared" si="326"/>
        <v>427840.07407145901</v>
      </c>
      <c r="M5075" s="110">
        <f t="shared" si="327"/>
        <v>3.2616564358193476E-07</v>
      </c>
      <c r="N5075" s="33" t="s">
        <v>4892</v>
      </c>
      <c r="O5075" s="33">
        <f>+'Categorias-9 feb-Depurado'!Y5074</f>
        <v>54.028952692432675</v>
      </c>
      <c r="P5075" s="111">
        <f>+'Categorias-9 feb-Depurado'!AC5074</f>
        <v>43419</v>
      </c>
      <c r="Q5075" s="111">
        <f>+'Categorias-9 feb-Depurado'!AE5074</f>
        <v>43479</v>
      </c>
      <c r="R5075" s="112" t="str">
        <f>+'Categorias-9 feb-Depurado'!AB5074</f>
        <v>Hotel</v>
      </c>
    </row>
    <row r="5076" spans="2:18" s="1" customFormat="1" ht="14.5" hidden="1">
      <c r="B5076" s="57" t="str">
        <f>+'Categorias-9 feb-Depurado'!B5075</f>
        <v>HOTELS &amp; SUITES OPERADORA DE HOTELES SAS</v>
      </c>
      <c r="C5076" s="30" t="s">
        <v>4900</v>
      </c>
      <c r="D5076" s="31">
        <v>5</v>
      </c>
      <c r="E5076" s="30" t="str">
        <f>+'Categorias-9 feb-Depurado'!E5075</f>
        <v>900974502-1</v>
      </c>
      <c r="F5076" s="30" t="str">
        <f>+'Categorias-9 feb-Depurado'!F5075</f>
        <v>KM 7 VRD GUAYABITO MILLA DE ORO LLANOGRANDE</v>
      </c>
      <c r="G5076" s="30" t="str">
        <f>+'Categorias-9 feb-Depurado'!G5075</f>
        <v>169</v>
      </c>
      <c r="H5076" s="30">
        <f>+'Categorias-9 feb-Depurado'!H5075</f>
        <v>5694</v>
      </c>
      <c r="I5076" s="107">
        <f>+'Categorias-9 feb-Depurado'!R5075</f>
        <v>182710</v>
      </c>
      <c r="J5076" s="108">
        <f t="shared" si="324"/>
        <v>182710</v>
      </c>
      <c r="K5076" s="107">
        <f t="shared" si="325"/>
        <v>120618.00408830188</v>
      </c>
      <c r="L5076" s="109">
        <f t="shared" si="326"/>
        <v>303328.00408830191</v>
      </c>
      <c r="M5076" s="110">
        <f t="shared" si="327"/>
        <v>2.3124335392051262E-07</v>
      </c>
      <c r="N5076" s="33" t="s">
        <v>4892</v>
      </c>
      <c r="O5076" s="33">
        <f>+'Categorias-9 feb-Depurado'!Y5075</f>
        <v>38.305187794165434</v>
      </c>
      <c r="P5076" s="111">
        <f>+'Categorias-9 feb-Depurado'!AC5075</f>
        <v>43419</v>
      </c>
      <c r="Q5076" s="111">
        <f>+'Categorias-9 feb-Depurado'!AE5075</f>
        <v>43479</v>
      </c>
      <c r="R5076" s="112" t="str">
        <f>+'Categorias-9 feb-Depurado'!AB5075</f>
        <v>Hotel</v>
      </c>
    </row>
    <row r="5077" spans="2:18" s="1" customFormat="1" ht="14.5" hidden="1">
      <c r="B5077" s="57" t="str">
        <f>+'Categorias-9 feb-Depurado'!B5076</f>
        <v>HOTELS &amp; SUITES OPERADORA DE HOTELES SAS</v>
      </c>
      <c r="C5077" s="30" t="s">
        <v>4900</v>
      </c>
      <c r="D5077" s="31">
        <v>5</v>
      </c>
      <c r="E5077" s="30" t="str">
        <f>+'Categorias-9 feb-Depurado'!E5076</f>
        <v>900974502-1</v>
      </c>
      <c r="F5077" s="30" t="str">
        <f>+'Categorias-9 feb-Depurado'!F5076</f>
        <v>KM 7 VRD GUAYABITO MILLA DE ORO LLANOGRANDE</v>
      </c>
      <c r="G5077" s="30" t="str">
        <f>+'Categorias-9 feb-Depurado'!G5076</f>
        <v>169</v>
      </c>
      <c r="H5077" s="30">
        <f>+'Categorias-9 feb-Depurado'!H5076</f>
        <v>5689</v>
      </c>
      <c r="I5077" s="107">
        <f>+'Categorias-9 feb-Depurado'!R5076</f>
        <v>182710</v>
      </c>
      <c r="J5077" s="108">
        <f t="shared" si="324"/>
        <v>182710</v>
      </c>
      <c r="K5077" s="107">
        <f t="shared" si="325"/>
        <v>120618.00408830188</v>
      </c>
      <c r="L5077" s="109">
        <f t="shared" si="326"/>
        <v>303328.00408830191</v>
      </c>
      <c r="M5077" s="110">
        <f t="shared" si="327"/>
        <v>2.3124335392051262E-07</v>
      </c>
      <c r="N5077" s="33" t="s">
        <v>4892</v>
      </c>
      <c r="O5077" s="33">
        <f>+'Categorias-9 feb-Depurado'!Y5076</f>
        <v>38.305187794165434</v>
      </c>
      <c r="P5077" s="111">
        <f>+'Categorias-9 feb-Depurado'!AC5076</f>
        <v>43419</v>
      </c>
      <c r="Q5077" s="111">
        <f>+'Categorias-9 feb-Depurado'!AE5076</f>
        <v>43479</v>
      </c>
      <c r="R5077" s="112" t="str">
        <f>+'Categorias-9 feb-Depurado'!AB5076</f>
        <v>Hotel</v>
      </c>
    </row>
    <row r="5078" spans="2:18" s="1" customFormat="1" ht="14.5" hidden="1">
      <c r="B5078" s="57" t="str">
        <f>+'Categorias-9 feb-Depurado'!B5077</f>
        <v>HOTELS &amp; SUITES OPERADORA DE HOTELES SAS</v>
      </c>
      <c r="C5078" s="30" t="s">
        <v>4900</v>
      </c>
      <c r="D5078" s="31">
        <v>5</v>
      </c>
      <c r="E5078" s="30" t="str">
        <f>+'Categorias-9 feb-Depurado'!E5077</f>
        <v>900974502-1</v>
      </c>
      <c r="F5078" s="30" t="str">
        <f>+'Categorias-9 feb-Depurado'!F5077</f>
        <v>KM 7 VRD GUAYABITO MILLA DE ORO LLANOGRANDE</v>
      </c>
      <c r="G5078" s="30" t="str">
        <f>+'Categorias-9 feb-Depurado'!G5077</f>
        <v>169</v>
      </c>
      <c r="H5078" s="30">
        <f>+'Categorias-9 feb-Depurado'!H5077</f>
        <v>5690</v>
      </c>
      <c r="I5078" s="107">
        <f>+'Categorias-9 feb-Depurado'!R5077</f>
        <v>186700</v>
      </c>
      <c r="J5078" s="108">
        <f t="shared" si="324"/>
        <v>186700</v>
      </c>
      <c r="K5078" s="107">
        <f t="shared" si="325"/>
        <v>123252.04621140585</v>
      </c>
      <c r="L5078" s="109">
        <f t="shared" si="326"/>
        <v>309952.04621140583</v>
      </c>
      <c r="M5078" s="110">
        <f t="shared" si="327"/>
        <v>2.3629321973050023E-07</v>
      </c>
      <c r="N5078" s="33" t="s">
        <v>4892</v>
      </c>
      <c r="O5078" s="33">
        <f>+'Categorias-9 feb-Depurado'!Y5077</f>
        <v>39.141692086753253</v>
      </c>
      <c r="P5078" s="111">
        <f>+'Categorias-9 feb-Depurado'!AC5077</f>
        <v>43419</v>
      </c>
      <c r="Q5078" s="111">
        <f>+'Categorias-9 feb-Depurado'!AE5077</f>
        <v>43479</v>
      </c>
      <c r="R5078" s="112" t="str">
        <f>+'Categorias-9 feb-Depurado'!AB5077</f>
        <v>Hotel</v>
      </c>
    </row>
    <row r="5079" spans="2:18" s="1" customFormat="1" ht="14.5" hidden="1">
      <c r="B5079" s="57" t="str">
        <f>+'Categorias-9 feb-Depurado'!B5078</f>
        <v>HOTELS &amp; SUITES OPERADORA DE HOTELES SAS</v>
      </c>
      <c r="C5079" s="30" t="s">
        <v>4900</v>
      </c>
      <c r="D5079" s="31">
        <v>5</v>
      </c>
      <c r="E5079" s="30" t="str">
        <f>+'Categorias-9 feb-Depurado'!E5078</f>
        <v>900974502-1</v>
      </c>
      <c r="F5079" s="30" t="str">
        <f>+'Categorias-9 feb-Depurado'!F5078</f>
        <v>KM 7 VRD GUAYABITO MILLA DE ORO LLANOGRANDE</v>
      </c>
      <c r="G5079" s="30" t="str">
        <f>+'Categorias-9 feb-Depurado'!G5078</f>
        <v>169</v>
      </c>
      <c r="H5079" s="30">
        <f>+'Categorias-9 feb-Depurado'!H5078</f>
        <v>5695</v>
      </c>
      <c r="I5079" s="107">
        <f>+'Categorias-9 feb-Depurado'!R5078</f>
        <v>182710</v>
      </c>
      <c r="J5079" s="108">
        <f t="shared" si="324"/>
        <v>182710</v>
      </c>
      <c r="K5079" s="107">
        <f t="shared" si="325"/>
        <v>120618.00408830188</v>
      </c>
      <c r="L5079" s="109">
        <f t="shared" si="326"/>
        <v>303328.00408830191</v>
      </c>
      <c r="M5079" s="110">
        <f t="shared" si="327"/>
        <v>2.3124335392051262E-07</v>
      </c>
      <c r="N5079" s="33" t="s">
        <v>4892</v>
      </c>
      <c r="O5079" s="33">
        <f>+'Categorias-9 feb-Depurado'!Y5078</f>
        <v>38.305187794165434</v>
      </c>
      <c r="P5079" s="111">
        <f>+'Categorias-9 feb-Depurado'!AC5078</f>
        <v>43419</v>
      </c>
      <c r="Q5079" s="111">
        <f>+'Categorias-9 feb-Depurado'!AE5078</f>
        <v>43479</v>
      </c>
      <c r="R5079" s="112" t="str">
        <f>+'Categorias-9 feb-Depurado'!AB5078</f>
        <v>Hotel</v>
      </c>
    </row>
    <row r="5080" spans="2:18" s="1" customFormat="1" ht="14.5" hidden="1">
      <c r="B5080" s="57" t="str">
        <f>+'Categorias-9 feb-Depurado'!B5079</f>
        <v>HOTELS &amp; SUITES OPERADORA DE HOTELES SAS</v>
      </c>
      <c r="C5080" s="30" t="s">
        <v>4900</v>
      </c>
      <c r="D5080" s="31">
        <v>5</v>
      </c>
      <c r="E5080" s="30" t="str">
        <f>+'Categorias-9 feb-Depurado'!E5079</f>
        <v>900974502-1</v>
      </c>
      <c r="F5080" s="30" t="str">
        <f>+'Categorias-9 feb-Depurado'!F5079</f>
        <v>KM 7 VRD GUAYABITO MILLA DE ORO LLANOGRANDE</v>
      </c>
      <c r="G5080" s="30" t="str">
        <f>+'Categorias-9 feb-Depurado'!G5079</f>
        <v>169</v>
      </c>
      <c r="H5080" s="30">
        <f>+'Categorias-9 feb-Depurado'!H5079</f>
        <v>5893</v>
      </c>
      <c r="I5080" s="107">
        <f>+'Categorias-9 feb-Depurado'!R5079</f>
        <v>201617</v>
      </c>
      <c r="J5080" s="108">
        <f t="shared" si="324"/>
        <v>201617</v>
      </c>
      <c r="K5080" s="107">
        <f t="shared" si="325"/>
        <v>130938.69550247272</v>
      </c>
      <c r="L5080" s="109">
        <f t="shared" si="326"/>
        <v>332555.69550247269</v>
      </c>
      <c r="M5080" s="110">
        <f t="shared" si="327"/>
        <v>2.5352520491637084E-07</v>
      </c>
      <c r="N5080" s="33" t="s">
        <v>4892</v>
      </c>
      <c r="O5080" s="33">
        <f>+'Categorias-9 feb-Depurado'!Y5079</f>
        <v>42.269044099919284</v>
      </c>
      <c r="P5080" s="111">
        <f>+'Categorias-9 feb-Depurado'!AC5079</f>
        <v>43438</v>
      </c>
      <c r="Q5080" s="111">
        <f>+'Categorias-9 feb-Depurado'!AE5079</f>
        <v>43498</v>
      </c>
      <c r="R5080" s="112" t="str">
        <f>+'Categorias-9 feb-Depurado'!AB5079</f>
        <v>Hotel</v>
      </c>
    </row>
    <row r="5081" spans="2:18" s="1" customFormat="1" ht="14.5" hidden="1">
      <c r="B5081" s="57" t="str">
        <f>+'Categorias-9 feb-Depurado'!B5080</f>
        <v>HOTELS &amp; SUITES OPERADORA DE HOTELES SAS</v>
      </c>
      <c r="C5081" s="30" t="s">
        <v>4900</v>
      </c>
      <c r="D5081" s="31">
        <v>5</v>
      </c>
      <c r="E5081" s="30" t="str">
        <f>+'Categorias-9 feb-Depurado'!E5080</f>
        <v>900974502-1</v>
      </c>
      <c r="F5081" s="30" t="str">
        <f>+'Categorias-9 feb-Depurado'!F5080</f>
        <v>KM 7 VRD GUAYABITO MILLA DE ORO LLANOGRANDE</v>
      </c>
      <c r="G5081" s="30" t="str">
        <f>+'Categorias-9 feb-Depurado'!G5080</f>
        <v>169</v>
      </c>
      <c r="H5081" s="30">
        <f>+'Categorias-9 feb-Depurado'!H5080</f>
        <v>5914</v>
      </c>
      <c r="I5081" s="107">
        <f>+'Categorias-9 feb-Depurado'!R5080</f>
        <v>411920</v>
      </c>
      <c r="J5081" s="108">
        <f t="shared" si="324"/>
        <v>411920</v>
      </c>
      <c r="K5081" s="107">
        <f t="shared" si="325"/>
        <v>267286.87120635487</v>
      </c>
      <c r="L5081" s="109">
        <f t="shared" si="326"/>
        <v>679206.87120635482</v>
      </c>
      <c r="M5081" s="110">
        <f t="shared" si="327"/>
        <v>5.1779615725125313E-07</v>
      </c>
      <c r="N5081" s="33" t="s">
        <v>4892</v>
      </c>
      <c r="O5081" s="33">
        <f>+'Categorias-9 feb-Depurado'!Y5080</f>
        <v>86.359109825256553</v>
      </c>
      <c r="P5081" s="111">
        <f>+'Categorias-9 feb-Depurado'!AC5080</f>
        <v>43439</v>
      </c>
      <c r="Q5081" s="111">
        <f>+'Categorias-9 feb-Depurado'!AE5080</f>
        <v>43499</v>
      </c>
      <c r="R5081" s="112" t="str">
        <f>+'Categorias-9 feb-Depurado'!AB5080</f>
        <v>Hotel</v>
      </c>
    </row>
    <row r="5082" spans="2:18" s="1" customFormat="1" ht="14.5" hidden="1">
      <c r="B5082" s="57" t="str">
        <f>+'Categorias-9 feb-Depurado'!B5081</f>
        <v>HOTELS &amp; SUITES OPERADORA DE HOTELES SAS</v>
      </c>
      <c r="C5082" s="30" t="s">
        <v>4900</v>
      </c>
      <c r="D5082" s="31">
        <v>5</v>
      </c>
      <c r="E5082" s="30" t="str">
        <f>+'Categorias-9 feb-Depurado'!E5081</f>
        <v>900974502-1</v>
      </c>
      <c r="F5082" s="30" t="str">
        <f>+'Categorias-9 feb-Depurado'!F5081</f>
        <v>KM 7 VRD GUAYABITO MILLA DE ORO LLANOGRANDE</v>
      </c>
      <c r="G5082" s="30" t="str">
        <f>+'Categorias-9 feb-Depurado'!G5081</f>
        <v>169</v>
      </c>
      <c r="H5082" s="30">
        <f>+'Categorias-9 feb-Depurado'!H5081</f>
        <v>5913</v>
      </c>
      <c r="I5082" s="107">
        <f>+'Categorias-9 feb-Depurado'!R5081</f>
        <v>315420</v>
      </c>
      <c r="J5082" s="108">
        <f t="shared" si="324"/>
        <v>315420</v>
      </c>
      <c r="K5082" s="107">
        <f t="shared" si="325"/>
        <v>204669.89929090225</v>
      </c>
      <c r="L5082" s="109">
        <f t="shared" si="326"/>
        <v>520089.89929090225</v>
      </c>
      <c r="M5082" s="110">
        <f t="shared" si="327"/>
        <v>3.9649267799618925E-07</v>
      </c>
      <c r="N5082" s="33" t="s">
        <v>4892</v>
      </c>
      <c r="O5082" s="33">
        <f>+'Categorias-9 feb-Depurado'!Y5081</f>
        <v>66.127865656152707</v>
      </c>
      <c r="P5082" s="111">
        <f>+'Categorias-9 feb-Depurado'!AC5081</f>
        <v>43439</v>
      </c>
      <c r="Q5082" s="111">
        <f>+'Categorias-9 feb-Depurado'!AE5081</f>
        <v>43499</v>
      </c>
      <c r="R5082" s="112" t="str">
        <f>+'Categorias-9 feb-Depurado'!AB5081</f>
        <v>Hotel</v>
      </c>
    </row>
    <row r="5083" spans="2:18" s="1" customFormat="1" ht="14.5" hidden="1">
      <c r="B5083" s="57" t="str">
        <f>+'Categorias-9 feb-Depurado'!B5082</f>
        <v>HOTELS &amp; SUITES OPERADORA DE HOTELES SAS</v>
      </c>
      <c r="C5083" s="30" t="s">
        <v>4900</v>
      </c>
      <c r="D5083" s="31">
        <v>5</v>
      </c>
      <c r="E5083" s="30" t="str">
        <f>+'Categorias-9 feb-Depurado'!E5082</f>
        <v>900974502-1</v>
      </c>
      <c r="F5083" s="30" t="str">
        <f>+'Categorias-9 feb-Depurado'!F5082</f>
        <v>KM 7 VRD GUAYABITO MILLA DE ORO LLANOGRANDE</v>
      </c>
      <c r="G5083" s="30" t="str">
        <f>+'Categorias-9 feb-Depurado'!G5082</f>
        <v>169</v>
      </c>
      <c r="H5083" s="30">
        <f>+'Categorias-9 feb-Depurado'!H5082</f>
        <v>6014</v>
      </c>
      <c r="I5083" s="107">
        <f>+'Categorias-9 feb-Depurado'!R5082</f>
        <v>588233</v>
      </c>
      <c r="J5083" s="108">
        <f t="shared" si="324"/>
        <v>588233</v>
      </c>
      <c r="K5083" s="107">
        <f t="shared" si="325"/>
        <v>378721.69808715198</v>
      </c>
      <c r="L5083" s="109">
        <f t="shared" si="326"/>
        <v>966954.69808715198</v>
      </c>
      <c r="M5083" s="110">
        <f t="shared" si="327"/>
        <v>7.371618988722746E-07</v>
      </c>
      <c r="N5083" s="33" t="s">
        <v>4892</v>
      </c>
      <c r="O5083" s="33">
        <f>+'Categorias-9 feb-Depurado'!Y5082</f>
        <v>123.32316529869911</v>
      </c>
      <c r="P5083" s="111">
        <f>+'Categorias-9 feb-Depurado'!AC5082</f>
        <v>43448</v>
      </c>
      <c r="Q5083" s="111">
        <f>+'Categorias-9 feb-Depurado'!AE5082</f>
        <v>43508</v>
      </c>
      <c r="R5083" s="112" t="str">
        <f>+'Categorias-9 feb-Depurado'!AB5082</f>
        <v>Hotel</v>
      </c>
    </row>
    <row r="5084" spans="2:18" s="1" customFormat="1" ht="14.5" hidden="1">
      <c r="B5084" s="57" t="str">
        <f>+'Categorias-9 feb-Depurado'!B5083</f>
        <v>HOTELS &amp; SUITES OPERADORA DE HOTELES SAS</v>
      </c>
      <c r="C5084" s="30" t="s">
        <v>4900</v>
      </c>
      <c r="D5084" s="31">
        <v>5</v>
      </c>
      <c r="E5084" s="30" t="str">
        <f>+'Categorias-9 feb-Depurado'!E5083</f>
        <v>900974502-1</v>
      </c>
      <c r="F5084" s="30" t="str">
        <f>+'Categorias-9 feb-Depurado'!F5083</f>
        <v>KM 7 VRD GUAYABITO MILLA DE ORO LLANOGRANDE</v>
      </c>
      <c r="G5084" s="30" t="str">
        <f>+'Categorias-9 feb-Depurado'!G5083</f>
        <v>169</v>
      </c>
      <c r="H5084" s="30">
        <f>+'Categorias-9 feb-Depurado'!H5083</f>
        <v>7585</v>
      </c>
      <c r="I5084" s="107">
        <f>+'Categorias-9 feb-Depurado'!R5083</f>
        <v>1411504</v>
      </c>
      <c r="J5084" s="108">
        <f t="shared" si="324"/>
        <v>1411504</v>
      </c>
      <c r="K5084" s="107">
        <f t="shared" si="325"/>
        <v>790850.48259080772</v>
      </c>
      <c r="L5084" s="109">
        <f t="shared" si="326"/>
        <v>2202354.4825908076</v>
      </c>
      <c r="M5084" s="110">
        <f t="shared" si="327"/>
        <v>1.6789740156267171E-06</v>
      </c>
      <c r="N5084" s="33" t="s">
        <v>4892</v>
      </c>
      <c r="O5084" s="33">
        <f>+'Categorias-9 feb-Depurado'!Y5083</f>
        <v>295.92209398618405</v>
      </c>
      <c r="P5084" s="111">
        <f>+'Categorias-9 feb-Depurado'!AC5083</f>
        <v>43601</v>
      </c>
      <c r="Q5084" s="111">
        <f>+'Categorias-9 feb-Depurado'!AE5083</f>
        <v>43661</v>
      </c>
      <c r="R5084" s="112" t="str">
        <f>+'Categorias-9 feb-Depurado'!AB5083</f>
        <v>Hotel</v>
      </c>
    </row>
    <row r="5085" spans="2:18" s="1" customFormat="1" ht="14.5" hidden="1">
      <c r="B5085" s="57" t="str">
        <f>+'Categorias-9 feb-Depurado'!B5084</f>
        <v>HOTELS &amp; SUITES OPERADORA DE HOTELES SAS</v>
      </c>
      <c r="C5085" s="30" t="s">
        <v>4900</v>
      </c>
      <c r="D5085" s="31">
        <v>5</v>
      </c>
      <c r="E5085" s="30" t="str">
        <f>+'Categorias-9 feb-Depurado'!E5084</f>
        <v>900974502-1</v>
      </c>
      <c r="F5085" s="30" t="str">
        <f>+'Categorias-9 feb-Depurado'!F5084</f>
        <v>KM 7 VRD GUAYABITO MILLA DE ORO LLANOGRANDE</v>
      </c>
      <c r="G5085" s="30" t="str">
        <f>+'Categorias-9 feb-Depurado'!G5084</f>
        <v>169</v>
      </c>
      <c r="H5085" s="30" t="str">
        <f>+'Categorias-9 feb-Depurado'!H5084</f>
        <v>NCANULACIÓNFACTURAS</v>
      </c>
      <c r="I5085" s="107">
        <f>+'Categorias-9 feb-Depurado'!R5084</f>
        <v>-10657141</v>
      </c>
      <c r="J5085" s="108">
        <f t="shared" si="324"/>
        <v>-10657141</v>
      </c>
      <c r="K5085" s="107">
        <f t="shared" si="325"/>
        <v>-2918368.4158007489</v>
      </c>
      <c r="L5085" s="109">
        <f t="shared" si="326"/>
        <v>-13575509.415800748</v>
      </c>
      <c r="M5085" s="110">
        <f t="shared" si="327"/>
        <v>-1.0349345547321759E-05</v>
      </c>
      <c r="N5085" s="33" t="s">
        <v>4892</v>
      </c>
      <c r="O5085" s="33">
        <f>+'Categorias-9 feb-Depurado'!Y5084</f>
        <v>-2234.2717276224616</v>
      </c>
      <c r="P5085" s="111">
        <f>+'Categorias-9 feb-Depurado'!AC5084</f>
        <v>44196</v>
      </c>
      <c r="Q5085" s="111">
        <f>+'Categorias-9 feb-Depurado'!AE5084</f>
        <v>44256</v>
      </c>
      <c r="R5085" s="112" t="str">
        <f>+'Categorias-9 feb-Depurado'!AB5084</f>
        <v>Hotel</v>
      </c>
    </row>
    <row r="5086" spans="2:18" s="1" customFormat="1" ht="14.5" hidden="1">
      <c r="B5086" s="57" t="str">
        <f>+'Categorias-9 feb-Depurado'!B5085</f>
        <v>HOTELS &amp; SUITES OPERADORA DE HOTELES SAS</v>
      </c>
      <c r="C5086" s="30" t="s">
        <v>4900</v>
      </c>
      <c r="D5086" s="31">
        <v>5</v>
      </c>
      <c r="E5086" s="30" t="str">
        <f>+'Categorias-9 feb-Depurado'!E5085</f>
        <v>900974502-1</v>
      </c>
      <c r="F5086" s="30" t="str">
        <f>+'Categorias-9 feb-Depurado'!F5085</f>
        <v>KM 7 VRD GUAYABITO MILLA DE ORO LLANOGRANDE</v>
      </c>
      <c r="G5086" s="30" t="str">
        <f>+'Categorias-9 feb-Depurado'!G5085</f>
        <v>169</v>
      </c>
      <c r="H5086" s="30" t="str">
        <f>+'Categorias-9 feb-Depurado'!H5085</f>
        <v>A MG23099</v>
      </c>
      <c r="I5086" s="107">
        <f>+'Categorias-9 feb-Depurado'!R5085</f>
        <v>3203800</v>
      </c>
      <c r="J5086" s="108">
        <f t="shared" si="324"/>
        <v>3203800</v>
      </c>
      <c r="K5086" s="107">
        <f t="shared" si="325"/>
        <v>4371.6492125997056</v>
      </c>
      <c r="L5086" s="109">
        <f t="shared" si="326"/>
        <v>3208171.6492125997</v>
      </c>
      <c r="M5086" s="110">
        <f t="shared" si="327"/>
        <v>2.4457628775372097E-06</v>
      </c>
      <c r="N5086" s="33" t="s">
        <v>4892</v>
      </c>
      <c r="O5086" s="33">
        <f>+'Categorias-9 feb-Depurado'!Y5085</f>
        <v>671.67730641424782</v>
      </c>
      <c r="P5086" s="111">
        <f>+'Categorias-9 feb-Depurado'!AC5085</f>
        <v>44902</v>
      </c>
      <c r="Q5086" s="111">
        <f>+'Categorias-9 feb-Depurado'!AE5085</f>
        <v>44962</v>
      </c>
      <c r="R5086" s="112" t="str">
        <f>+'Categorias-9 feb-Depurado'!AB5085</f>
        <v>Hotel</v>
      </c>
    </row>
    <row r="5087" spans="2:18" s="1" customFormat="1" ht="14.5" hidden="1">
      <c r="B5087" s="57" t="str">
        <f>+'Categorias-9 feb-Depurado'!B5086</f>
        <v>INVERSIONES CALO SAS</v>
      </c>
      <c r="C5087" s="30" t="s">
        <v>4900</v>
      </c>
      <c r="D5087" s="31">
        <v>5</v>
      </c>
      <c r="E5087" s="30" t="str">
        <f>+'Categorias-9 feb-Depurado'!E5086</f>
        <v>900126847-8</v>
      </c>
      <c r="F5087" s="30" t="str">
        <f>+'Categorias-9 feb-Depurado'!F5086</f>
        <v>VIA AER JOSE MARIA CORDOVA</v>
      </c>
      <c r="G5087" s="30" t="str">
        <f>+'Categorias-9 feb-Depurado'!G5086</f>
        <v>169</v>
      </c>
      <c r="H5087" s="30" t="str">
        <f>+'Categorias-9 feb-Depurado'!H5086</f>
        <v>JMCE5668</v>
      </c>
      <c r="I5087" s="107">
        <f>+'Categorias-9 feb-Depurado'!R5086</f>
        <v>618056</v>
      </c>
      <c r="J5087" s="108">
        <f t="shared" si="324"/>
        <v>0</v>
      </c>
      <c r="K5087" s="107">
        <f t="shared" si="325"/>
        <v>0</v>
      </c>
      <c r="L5087" s="109">
        <f t="shared" si="326"/>
        <v>618056</v>
      </c>
      <c r="M5087" s="110">
        <f t="shared" si="327"/>
        <v>4.7117753858654758E-07</v>
      </c>
      <c r="N5087" s="33" t="s">
        <v>4892</v>
      </c>
      <c r="O5087" s="33">
        <f>+'Categorias-9 feb-Depurado'!Y5086</f>
        <v>129.5755631728461</v>
      </c>
      <c r="P5087" s="111">
        <f>+'Categorias-9 feb-Depurado'!AC5086</f>
        <v>44965</v>
      </c>
      <c r="Q5087" s="111">
        <f>+'Categorias-9 feb-Depurado'!AE5086</f>
        <v>45025</v>
      </c>
      <c r="R5087" s="112" t="str">
        <f>+'Categorias-9 feb-Depurado'!AB5086</f>
        <v>IT</v>
      </c>
    </row>
    <row r="5088" spans="2:18" s="1" customFormat="1" ht="14.5" hidden="1">
      <c r="B5088" s="57" t="str">
        <f>+'Categorias-9 feb-Depurado'!B5087</f>
        <v>PILLSBURY WINTHROP SHAW PITTMAN LLP</v>
      </c>
      <c r="C5088" s="30" t="s">
        <v>4900</v>
      </c>
      <c r="D5088" s="31">
        <v>5</v>
      </c>
      <c r="E5088" s="30" t="str">
        <f>+'Categorias-9 feb-Depurado'!E5087</f>
        <v>94-1311126</v>
      </c>
      <c r="F5088" s="30" t="str">
        <f>+'Categorias-9 feb-Depurado'!F5087</f>
        <v>31 West 52nd Street,New York, NY 10019</v>
      </c>
      <c r="G5088" s="30" t="str">
        <f>+'Categorias-9 feb-Depurado'!G5087</f>
        <v>USA</v>
      </c>
      <c r="H5088" s="30">
        <f>+'Categorias-9 feb-Depurado'!H5087</f>
        <v>8506411</v>
      </c>
      <c r="I5088" s="107">
        <f>+'Categorias-9 feb-Depurado'!R5087</f>
        <v>21875109</v>
      </c>
      <c r="J5088" s="108">
        <f t="shared" si="324"/>
        <v>21875109</v>
      </c>
      <c r="K5088" s="107">
        <f t="shared" si="325"/>
        <v>37317.641807085536</v>
      </c>
      <c r="L5088" s="109">
        <f t="shared" si="326"/>
        <v>21912426.641807087</v>
      </c>
      <c r="M5088" s="110">
        <f t="shared" si="327"/>
        <v>1.6705028750703743E-05</v>
      </c>
      <c r="N5088" s="33" t="s">
        <v>4892</v>
      </c>
      <c r="O5088" s="33">
        <f>+'Categorias-9 feb-Depurado'!Y5087</f>
        <v>5682</v>
      </c>
      <c r="P5088" s="111">
        <f>+'Categorias-9 feb-Depurado'!AC5087</f>
        <v>44901</v>
      </c>
      <c r="Q5088" s="111">
        <f>+'Categorias-9 feb-Depurado'!AE5087</f>
        <v>44961</v>
      </c>
      <c r="R5088" s="112" t="str">
        <f>+'Categorias-9 feb-Depurado'!AB5087</f>
        <v>Legal</v>
      </c>
    </row>
    <row r="5089" spans="2:18" s="1" customFormat="1" ht="14.5" hidden="1">
      <c r="B5089" s="57" t="str">
        <f>+'Categorias-9 feb-Depurado'!B5088</f>
        <v>PILLSBURY WINTHROP SHAW PITTMAN LLP</v>
      </c>
      <c r="C5089" s="30" t="s">
        <v>4900</v>
      </c>
      <c r="D5089" s="31">
        <v>5</v>
      </c>
      <c r="E5089" s="30" t="str">
        <f>+'Categorias-9 feb-Depurado'!E5088</f>
        <v>94-1311126</v>
      </c>
      <c r="F5089" s="30" t="str">
        <f>+'Categorias-9 feb-Depurado'!F5088</f>
        <v>31 West 52nd Street,New York, NY 10019</v>
      </c>
      <c r="G5089" s="30" t="str">
        <f>+'Categorias-9 feb-Depurado'!G5088</f>
        <v>USA</v>
      </c>
      <c r="H5089" s="30">
        <f>+'Categorias-9 feb-Depurado'!H5088</f>
        <v>8513772</v>
      </c>
      <c r="I5089" s="107">
        <f>+'Categorias-9 feb-Depurado'!R5088</f>
        <v>30944660</v>
      </c>
      <c r="J5089" s="108">
        <f t="shared" si="324"/>
        <v>0</v>
      </c>
      <c r="K5089" s="107">
        <f t="shared" si="325"/>
        <v>0</v>
      </c>
      <c r="L5089" s="109">
        <f t="shared" si="326"/>
        <v>30944660</v>
      </c>
      <c r="M5089" s="110">
        <f t="shared" si="327"/>
        <v>2.3590789072830933E-05</v>
      </c>
      <c r="N5089" s="33" t="s">
        <v>4892</v>
      </c>
      <c r="O5089" s="33">
        <f>+'Categorias-9 feb-Depurado'!Y5088</f>
        <v>8240.5</v>
      </c>
      <c r="P5089" s="111">
        <f>+'Categorias-9 feb-Depurado'!AC5088</f>
        <v>44943</v>
      </c>
      <c r="Q5089" s="111">
        <f>+'Categorias-9 feb-Depurado'!AE5088</f>
        <v>45003</v>
      </c>
      <c r="R5089" s="112" t="str">
        <f>+'Categorias-9 feb-Depurado'!AB5088</f>
        <v>Legal</v>
      </c>
    </row>
    <row r="5090" spans="2:18" s="1" customFormat="1" ht="14.5" hidden="1">
      <c r="B5090" s="57" t="str">
        <f>+'Categorias-9 feb-Depurado'!B5089</f>
        <v>PLUS OIL SA</v>
      </c>
      <c r="C5090" s="30" t="s">
        <v>4900</v>
      </c>
      <c r="D5090" s="31">
        <v>5</v>
      </c>
      <c r="E5090" s="30" t="str">
        <f>+'Categorias-9 feb-Depurado'!E5089</f>
        <v>900190923-1</v>
      </c>
      <c r="F5090" s="30" t="str">
        <f>+'Categorias-9 feb-Depurado'!F5089</f>
        <v>KM 13 VIA AL AEROPUERTO</v>
      </c>
      <c r="G5090" s="30" t="str">
        <f>+'Categorias-9 feb-Depurado'!G5089</f>
        <v>169</v>
      </c>
      <c r="H5090" s="30" t="str">
        <f>+'Categorias-9 feb-Depurado'!H5089</f>
        <v>HF15018</v>
      </c>
      <c r="I5090" s="107">
        <f>+'Categorias-9 feb-Depurado'!R5089</f>
        <v>862399</v>
      </c>
      <c r="J5090" s="108">
        <f t="shared" si="324"/>
        <v>862399</v>
      </c>
      <c r="K5090" s="107">
        <f t="shared" si="325"/>
        <v>1176.76069333191</v>
      </c>
      <c r="L5090" s="109">
        <f t="shared" si="326"/>
        <v>863575.76069333195</v>
      </c>
      <c r="M5090" s="110">
        <f t="shared" si="327"/>
        <v>6.5835053992921289E-07</v>
      </c>
      <c r="N5090" s="33" t="s">
        <v>4892</v>
      </c>
      <c r="O5090" s="33">
        <f>+'Categorias-9 feb-Depurado'!Y5089</f>
        <v>180.80212166001027</v>
      </c>
      <c r="P5090" s="111">
        <f>+'Categorias-9 feb-Depurado'!AC5089</f>
        <v>44902</v>
      </c>
      <c r="Q5090" s="111">
        <f>+'Categorias-9 feb-Depurado'!AE5089</f>
        <v>44962</v>
      </c>
      <c r="R5090" s="112" t="str">
        <f>+'Categorias-9 feb-Depurado'!AB5089</f>
        <v>Hotel</v>
      </c>
    </row>
    <row r="5091" spans="2:18" s="1" customFormat="1" ht="14.5" hidden="1">
      <c r="B5091" s="57" t="str">
        <f>+'Categorias-9 feb-Depurado'!B5090</f>
        <v>PLUS OIL SA</v>
      </c>
      <c r="C5091" s="30" t="s">
        <v>4900</v>
      </c>
      <c r="D5091" s="31">
        <v>5</v>
      </c>
      <c r="E5091" s="30" t="str">
        <f>+'Categorias-9 feb-Depurado'!E5090</f>
        <v>900190923-1</v>
      </c>
      <c r="F5091" s="30" t="str">
        <f>+'Categorias-9 feb-Depurado'!F5090</f>
        <v>KM 13 VIA AL AEROPUERTO</v>
      </c>
      <c r="G5091" s="30" t="str">
        <f>+'Categorias-9 feb-Depurado'!G5090</f>
        <v>169</v>
      </c>
      <c r="H5091" s="30" t="str">
        <f>+'Categorias-9 feb-Depurado'!H5090</f>
        <v>HF15045</v>
      </c>
      <c r="I5091" s="107">
        <f>+'Categorias-9 feb-Depurado'!R5090</f>
        <v>331349</v>
      </c>
      <c r="J5091" s="108">
        <f t="shared" si="324"/>
        <v>331349</v>
      </c>
      <c r="K5091" s="107">
        <f t="shared" si="325"/>
        <v>339.04145034269538</v>
      </c>
      <c r="L5091" s="109">
        <f t="shared" si="326"/>
        <v>331688.04145034269</v>
      </c>
      <c r="M5091" s="110">
        <f t="shared" si="327"/>
        <v>2.5286374527415839E-07</v>
      </c>
      <c r="N5091" s="33" t="s">
        <v>4892</v>
      </c>
      <c r="O5091" s="33">
        <f>+'Categorias-9 feb-Depurado'!Y5090</f>
        <v>69.467383670346024</v>
      </c>
      <c r="P5091" s="111">
        <f>+'Categorias-9 feb-Depurado'!AC5090</f>
        <v>44903</v>
      </c>
      <c r="Q5091" s="111">
        <f>+'Categorias-9 feb-Depurado'!AE5090</f>
        <v>44963</v>
      </c>
      <c r="R5091" s="112" t="str">
        <f>+'Categorias-9 feb-Depurado'!AB5090</f>
        <v>Hotel</v>
      </c>
    </row>
    <row r="5092" spans="2:18" s="1" customFormat="1" ht="14.5" hidden="1">
      <c r="B5092" s="57" t="str">
        <f>+'Categorias-9 feb-Depurado'!B5091</f>
        <v>PLUS OIL SA</v>
      </c>
      <c r="C5092" s="30" t="s">
        <v>4900</v>
      </c>
      <c r="D5092" s="31">
        <v>5</v>
      </c>
      <c r="E5092" s="30" t="str">
        <f>+'Categorias-9 feb-Depurado'!E5091</f>
        <v>900190923-1</v>
      </c>
      <c r="F5092" s="30" t="str">
        <f>+'Categorias-9 feb-Depurado'!F5091</f>
        <v>KM 13 VIA AL AEROPUERTO</v>
      </c>
      <c r="G5092" s="30" t="str">
        <f>+'Categorias-9 feb-Depurado'!G5091</f>
        <v>169</v>
      </c>
      <c r="H5092" s="30" t="str">
        <f>+'Categorias-9 feb-Depurado'!H5091</f>
        <v>HF15085</v>
      </c>
      <c r="I5092" s="107">
        <f>+'Categorias-9 feb-Depurado'!R5091</f>
        <v>652800</v>
      </c>
      <c r="J5092" s="108">
        <f t="shared" si="324"/>
        <v>0</v>
      </c>
      <c r="K5092" s="107">
        <f t="shared" si="325"/>
        <v>0</v>
      </c>
      <c r="L5092" s="109">
        <f t="shared" si="326"/>
        <v>652800</v>
      </c>
      <c r="M5092" s="110">
        <f t="shared" si="327"/>
        <v>4.97664770165322E-07</v>
      </c>
      <c r="N5092" s="33" t="s">
        <v>4892</v>
      </c>
      <c r="O5092" s="33">
        <f>+'Categorias-9 feb-Depurado'!Y5091</f>
        <v>136.85964967451807</v>
      </c>
      <c r="P5092" s="111">
        <f>+'Categorias-9 feb-Depurado'!AC5091</f>
        <v>44907</v>
      </c>
      <c r="Q5092" s="111">
        <f>+'Categorias-9 feb-Depurado'!AE5091</f>
        <v>44967</v>
      </c>
      <c r="R5092" s="112" t="str">
        <f>+'Categorias-9 feb-Depurado'!AB5091</f>
        <v>Hotel</v>
      </c>
    </row>
    <row r="5093" spans="2:18" s="1" customFormat="1" ht="14.5" hidden="1">
      <c r="B5093" s="57" t="str">
        <f>+'Categorias-9 feb-Depurado'!B5092</f>
        <v>PLUS OIL SA</v>
      </c>
      <c r="C5093" s="30" t="s">
        <v>4900</v>
      </c>
      <c r="D5093" s="31">
        <v>5</v>
      </c>
      <c r="E5093" s="30" t="str">
        <f>+'Categorias-9 feb-Depurado'!E5092</f>
        <v>900190923-1</v>
      </c>
      <c r="F5093" s="30" t="str">
        <f>+'Categorias-9 feb-Depurado'!F5092</f>
        <v>KM 13 VIA AL AEROPUERTO</v>
      </c>
      <c r="G5093" s="30" t="str">
        <f>+'Categorias-9 feb-Depurado'!G5092</f>
        <v>169</v>
      </c>
      <c r="H5093" s="30" t="str">
        <f>+'Categorias-9 feb-Depurado'!H5092</f>
        <v>HF15102</v>
      </c>
      <c r="I5093" s="107">
        <f>+'Categorias-9 feb-Depurado'!R5092</f>
        <v>1388800</v>
      </c>
      <c r="J5093" s="108">
        <f t="shared" si="324"/>
        <v>0</v>
      </c>
      <c r="K5093" s="107">
        <f t="shared" si="325"/>
        <v>0</v>
      </c>
      <c r="L5093" s="109">
        <f t="shared" si="326"/>
        <v>1388800</v>
      </c>
      <c r="M5093" s="110">
        <f t="shared" si="327"/>
        <v>1.0587574031948518E-06</v>
      </c>
      <c r="N5093" s="33" t="s">
        <v>4892</v>
      </c>
      <c r="O5093" s="33">
        <f>+'Categorias-9 feb-Depurado'!Y5092</f>
        <v>291.16219587618059</v>
      </c>
      <c r="P5093" s="111">
        <f>+'Categorias-9 feb-Depurado'!AC5092</f>
        <v>44907</v>
      </c>
      <c r="Q5093" s="111">
        <f>+'Categorias-9 feb-Depurado'!AE5092</f>
        <v>44967</v>
      </c>
      <c r="R5093" s="112" t="str">
        <f>+'Categorias-9 feb-Depurado'!AB5092</f>
        <v>Hotel</v>
      </c>
    </row>
    <row r="5094" spans="2:18" s="1" customFormat="1" ht="14.5" hidden="1">
      <c r="B5094" s="57" t="str">
        <f>+'Categorias-9 feb-Depurado'!B5093</f>
        <v>PLUS OIL SA</v>
      </c>
      <c r="C5094" s="30" t="s">
        <v>4900</v>
      </c>
      <c r="D5094" s="31">
        <v>5</v>
      </c>
      <c r="E5094" s="30" t="str">
        <f>+'Categorias-9 feb-Depurado'!E5093</f>
        <v>900190923-1</v>
      </c>
      <c r="F5094" s="30" t="str">
        <f>+'Categorias-9 feb-Depurado'!F5093</f>
        <v>KM 13 VIA AL AEROPUERTO</v>
      </c>
      <c r="G5094" s="30" t="str">
        <f>+'Categorias-9 feb-Depurado'!G5093</f>
        <v>169</v>
      </c>
      <c r="H5094" s="30" t="str">
        <f>+'Categorias-9 feb-Depurado'!H5093</f>
        <v>HF15106</v>
      </c>
      <c r="I5094" s="107">
        <f>+'Categorias-9 feb-Depurado'!R5093</f>
        <v>1046400</v>
      </c>
      <c r="J5094" s="108">
        <f t="shared" si="324"/>
        <v>0</v>
      </c>
      <c r="K5094" s="107">
        <f t="shared" si="325"/>
        <v>0</v>
      </c>
      <c r="L5094" s="109">
        <f t="shared" si="326"/>
        <v>1046400</v>
      </c>
      <c r="M5094" s="110">
        <f t="shared" si="327"/>
        <v>7.9772735217676615E-07</v>
      </c>
      <c r="N5094" s="33" t="s">
        <v>4892</v>
      </c>
      <c r="O5094" s="33">
        <f>+'Categorias-9 feb-Depurado'!Y5093</f>
        <v>219.37796786062452</v>
      </c>
      <c r="P5094" s="111">
        <f>+'Categorias-9 feb-Depurado'!AC5093</f>
        <v>44908</v>
      </c>
      <c r="Q5094" s="111">
        <f>+'Categorias-9 feb-Depurado'!AE5093</f>
        <v>44968</v>
      </c>
      <c r="R5094" s="112" t="str">
        <f>+'Categorias-9 feb-Depurado'!AB5093</f>
        <v>Hotel</v>
      </c>
    </row>
    <row r="5095" spans="2:18" s="1" customFormat="1" ht="14.5" hidden="1">
      <c r="B5095" s="57" t="str">
        <f>+'Categorias-9 feb-Depurado'!B5094</f>
        <v>PLUS OIL SA</v>
      </c>
      <c r="C5095" s="30" t="s">
        <v>4900</v>
      </c>
      <c r="D5095" s="31">
        <v>5</v>
      </c>
      <c r="E5095" s="30" t="str">
        <f>+'Categorias-9 feb-Depurado'!E5094</f>
        <v>900190923-1</v>
      </c>
      <c r="F5095" s="30" t="str">
        <f>+'Categorias-9 feb-Depurado'!F5094</f>
        <v>KM 13 VIA AL AEROPUERTO</v>
      </c>
      <c r="G5095" s="30" t="str">
        <f>+'Categorias-9 feb-Depurado'!G5094</f>
        <v>169</v>
      </c>
      <c r="H5095" s="30" t="str">
        <f>+'Categorias-9 feb-Depurado'!H5094</f>
        <v>HF15108</v>
      </c>
      <c r="I5095" s="107">
        <f>+'Categorias-9 feb-Depurado'!R5094</f>
        <v>705600</v>
      </c>
      <c r="J5095" s="108">
        <f t="shared" si="324"/>
        <v>0</v>
      </c>
      <c r="K5095" s="107">
        <f t="shared" si="325"/>
        <v>0</v>
      </c>
      <c r="L5095" s="109">
        <f t="shared" si="326"/>
        <v>705600</v>
      </c>
      <c r="M5095" s="110">
        <f t="shared" si="327"/>
        <v>5.3791706775222311E-07</v>
      </c>
      <c r="N5095" s="33" t="s">
        <v>4892</v>
      </c>
      <c r="O5095" s="33">
        <f>+'Categorias-9 feb-Depurado'!Y5094</f>
        <v>147.92918016289821</v>
      </c>
      <c r="P5095" s="111">
        <f>+'Categorias-9 feb-Depurado'!AC5094</f>
        <v>44908</v>
      </c>
      <c r="Q5095" s="111">
        <f>+'Categorias-9 feb-Depurado'!AE5094</f>
        <v>44968</v>
      </c>
      <c r="R5095" s="112" t="str">
        <f>+'Categorias-9 feb-Depurado'!AB5094</f>
        <v>Hotel</v>
      </c>
    </row>
    <row r="5096" spans="2:18" s="1" customFormat="1" ht="14.5" hidden="1">
      <c r="B5096" s="57" t="str">
        <f>+'Categorias-9 feb-Depurado'!B5095</f>
        <v>PLUS OIL SA</v>
      </c>
      <c r="C5096" s="30" t="s">
        <v>4900</v>
      </c>
      <c r="D5096" s="31">
        <v>5</v>
      </c>
      <c r="E5096" s="30" t="str">
        <f>+'Categorias-9 feb-Depurado'!E5095</f>
        <v>900190923-1</v>
      </c>
      <c r="F5096" s="30" t="str">
        <f>+'Categorias-9 feb-Depurado'!F5095</f>
        <v>KM 13 VIA AL AEROPUERTO</v>
      </c>
      <c r="G5096" s="30" t="str">
        <f>+'Categorias-9 feb-Depurado'!G5095</f>
        <v>169</v>
      </c>
      <c r="H5096" s="30" t="str">
        <f>+'Categorias-9 feb-Depurado'!H5095</f>
        <v>HF15113</v>
      </c>
      <c r="I5096" s="107">
        <f>+'Categorias-9 feb-Depurado'!R5095</f>
        <v>369600</v>
      </c>
      <c r="J5096" s="108">
        <f t="shared" si="324"/>
        <v>0</v>
      </c>
      <c r="K5096" s="107">
        <f t="shared" si="325"/>
        <v>0</v>
      </c>
      <c r="L5096" s="109">
        <f t="shared" si="326"/>
        <v>369600</v>
      </c>
      <c r="M5096" s="110">
        <f t="shared" si="327"/>
        <v>2.8176608310830734E-07</v>
      </c>
      <c r="N5096" s="33" t="s">
        <v>4892</v>
      </c>
      <c r="O5096" s="33">
        <f>+'Categorias-9 feb-Depurado'!Y5095</f>
        <v>77.486713418660955</v>
      </c>
      <c r="P5096" s="111">
        <f>+'Categorias-9 feb-Depurado'!AC5095</f>
        <v>44908</v>
      </c>
      <c r="Q5096" s="111">
        <f>+'Categorias-9 feb-Depurado'!AE5095</f>
        <v>44968</v>
      </c>
      <c r="R5096" s="112" t="str">
        <f>+'Categorias-9 feb-Depurado'!AB5095</f>
        <v>Hotel</v>
      </c>
    </row>
    <row r="5097" spans="2:18" s="1" customFormat="1" ht="14.5" hidden="1">
      <c r="B5097" s="57" t="str">
        <f>+'Categorias-9 feb-Depurado'!B5096</f>
        <v>PLUS OIL SA</v>
      </c>
      <c r="C5097" s="30" t="s">
        <v>4900</v>
      </c>
      <c r="D5097" s="31">
        <v>5</v>
      </c>
      <c r="E5097" s="30" t="str">
        <f>+'Categorias-9 feb-Depurado'!E5096</f>
        <v>900190923-1</v>
      </c>
      <c r="F5097" s="30" t="str">
        <f>+'Categorias-9 feb-Depurado'!F5096</f>
        <v>KM 13 VIA AL AEROPUERTO</v>
      </c>
      <c r="G5097" s="30" t="str">
        <f>+'Categorias-9 feb-Depurado'!G5096</f>
        <v>169</v>
      </c>
      <c r="H5097" s="30" t="str">
        <f>+'Categorias-9 feb-Depurado'!H5096</f>
        <v>HF15120</v>
      </c>
      <c r="I5097" s="107">
        <f>+'Categorias-9 feb-Depurado'!R5096</f>
        <v>2315200</v>
      </c>
      <c r="J5097" s="108">
        <f t="shared" si="324"/>
        <v>0</v>
      </c>
      <c r="K5097" s="107">
        <f t="shared" si="325"/>
        <v>0</v>
      </c>
      <c r="L5097" s="109">
        <f t="shared" si="326"/>
        <v>2315200</v>
      </c>
      <c r="M5097" s="110">
        <f t="shared" si="327"/>
        <v>1.7650022608559338E-06</v>
      </c>
      <c r="N5097" s="33" t="s">
        <v>4892</v>
      </c>
      <c r="O5097" s="33">
        <f>+'Categorias-9 feb-Depurado'!Y5096</f>
        <v>485.38213989957751</v>
      </c>
      <c r="P5097" s="111">
        <f>+'Categorias-9 feb-Depurado'!AC5096</f>
        <v>44909</v>
      </c>
      <c r="Q5097" s="111">
        <f>+'Categorias-9 feb-Depurado'!AE5096</f>
        <v>44969</v>
      </c>
      <c r="R5097" s="112" t="str">
        <f>+'Categorias-9 feb-Depurado'!AB5096</f>
        <v>Hotel</v>
      </c>
    </row>
    <row r="5098" spans="2:18" s="1" customFormat="1" ht="14.5" hidden="1">
      <c r="B5098" s="57" t="str">
        <f>+'Categorias-9 feb-Depurado'!B5097</f>
        <v>PLUS OIL SA</v>
      </c>
      <c r="C5098" s="30" t="s">
        <v>4900</v>
      </c>
      <c r="D5098" s="31">
        <v>5</v>
      </c>
      <c r="E5098" s="30" t="str">
        <f>+'Categorias-9 feb-Depurado'!E5097</f>
        <v>900190923-1</v>
      </c>
      <c r="F5098" s="30" t="str">
        <f>+'Categorias-9 feb-Depurado'!F5097</f>
        <v>KM 13 VIA AL AEROPUERTO</v>
      </c>
      <c r="G5098" s="30" t="str">
        <f>+'Categorias-9 feb-Depurado'!G5097</f>
        <v>169</v>
      </c>
      <c r="H5098" s="30" t="str">
        <f>+'Categorias-9 feb-Depurado'!H5097</f>
        <v>HF15134</v>
      </c>
      <c r="I5098" s="107">
        <f>+'Categorias-9 feb-Depurado'!R5097</f>
        <v>345600</v>
      </c>
      <c r="J5098" s="108">
        <f t="shared" si="324"/>
        <v>0</v>
      </c>
      <c r="K5098" s="107">
        <f t="shared" si="325"/>
        <v>0</v>
      </c>
      <c r="L5098" s="109">
        <f t="shared" si="326"/>
        <v>345600</v>
      </c>
      <c r="M5098" s="110">
        <f t="shared" si="327"/>
        <v>2.6346958420517048E-07</v>
      </c>
      <c r="N5098" s="33" t="s">
        <v>4892</v>
      </c>
      <c r="O5098" s="33">
        <f>+'Categorias-9 feb-Depurado'!Y5097</f>
        <v>72.45510865121544</v>
      </c>
      <c r="P5098" s="111">
        <f>+'Categorias-9 feb-Depurado'!AC5097</f>
        <v>44910</v>
      </c>
      <c r="Q5098" s="111">
        <f>+'Categorias-9 feb-Depurado'!AE5097</f>
        <v>44970</v>
      </c>
      <c r="R5098" s="112" t="str">
        <f>+'Categorias-9 feb-Depurado'!AB5097</f>
        <v>Hotel</v>
      </c>
    </row>
    <row r="5099" spans="2:18" s="1" customFormat="1" ht="14.5" hidden="1">
      <c r="B5099" s="57" t="str">
        <f>+'Categorias-9 feb-Depurado'!B5098</f>
        <v>PLUS OIL SA</v>
      </c>
      <c r="C5099" s="30" t="s">
        <v>4900</v>
      </c>
      <c r="D5099" s="31">
        <v>5</v>
      </c>
      <c r="E5099" s="30" t="str">
        <f>+'Categorias-9 feb-Depurado'!E5098</f>
        <v>900190923-1</v>
      </c>
      <c r="F5099" s="30" t="str">
        <f>+'Categorias-9 feb-Depurado'!F5098</f>
        <v>KM 13 VIA AL AEROPUERTO</v>
      </c>
      <c r="G5099" s="30" t="str">
        <f>+'Categorias-9 feb-Depurado'!G5098</f>
        <v>169</v>
      </c>
      <c r="H5099" s="30" t="str">
        <f>+'Categorias-9 feb-Depurado'!H5098</f>
        <v>HF15174</v>
      </c>
      <c r="I5099" s="107">
        <f>+'Categorias-9 feb-Depurado'!R5098</f>
        <v>652800</v>
      </c>
      <c r="J5099" s="108">
        <f t="shared" si="324"/>
        <v>0</v>
      </c>
      <c r="K5099" s="107">
        <f t="shared" si="325"/>
        <v>0</v>
      </c>
      <c r="L5099" s="109">
        <f t="shared" si="326"/>
        <v>652800</v>
      </c>
      <c r="M5099" s="110">
        <f t="shared" si="327"/>
        <v>4.97664770165322E-07</v>
      </c>
      <c r="N5099" s="33" t="s">
        <v>4892</v>
      </c>
      <c r="O5099" s="33">
        <f>+'Categorias-9 feb-Depurado'!Y5098</f>
        <v>136.85964967451807</v>
      </c>
      <c r="P5099" s="111">
        <f>+'Categorias-9 feb-Depurado'!AC5098</f>
        <v>44911</v>
      </c>
      <c r="Q5099" s="111">
        <f>+'Categorias-9 feb-Depurado'!AE5098</f>
        <v>44971</v>
      </c>
      <c r="R5099" s="112" t="str">
        <f>+'Categorias-9 feb-Depurado'!AB5098</f>
        <v>Hotel</v>
      </c>
    </row>
    <row r="5100" spans="2:18" s="1" customFormat="1" ht="14.5" hidden="1">
      <c r="B5100" s="57" t="str">
        <f>+'Categorias-9 feb-Depurado'!B5099</f>
        <v>PLUS OIL SA</v>
      </c>
      <c r="C5100" s="30" t="s">
        <v>4900</v>
      </c>
      <c r="D5100" s="31">
        <v>5</v>
      </c>
      <c r="E5100" s="30" t="str">
        <f>+'Categorias-9 feb-Depurado'!E5099</f>
        <v>900190923-1</v>
      </c>
      <c r="F5100" s="30" t="str">
        <f>+'Categorias-9 feb-Depurado'!F5099</f>
        <v>KM 13 VIA AL AEROPUERTO</v>
      </c>
      <c r="G5100" s="30" t="str">
        <f>+'Categorias-9 feb-Depurado'!G5099</f>
        <v>169</v>
      </c>
      <c r="H5100" s="30" t="str">
        <f>+'Categorias-9 feb-Depurado'!H5099</f>
        <v>HF15185</v>
      </c>
      <c r="I5100" s="107">
        <f>+'Categorias-9 feb-Depurado'!R5099</f>
        <v>148800</v>
      </c>
      <c r="J5100" s="108">
        <f t="shared" si="324"/>
        <v>0</v>
      </c>
      <c r="K5100" s="107">
        <f t="shared" si="325"/>
        <v>0</v>
      </c>
      <c r="L5100" s="109">
        <f t="shared" si="326"/>
        <v>148800</v>
      </c>
      <c r="M5100" s="110">
        <f t="shared" si="327"/>
        <v>1.134382931994484E-07</v>
      </c>
      <c r="N5100" s="33" t="s">
        <v>4892</v>
      </c>
      <c r="O5100" s="33">
        <f>+'Categorias-9 feb-Depurado'!Y5099</f>
        <v>31.195949558162205</v>
      </c>
      <c r="P5100" s="111">
        <f>+'Categorias-9 feb-Depurado'!AC5099</f>
        <v>44912</v>
      </c>
      <c r="Q5100" s="111">
        <f>+'Categorias-9 feb-Depurado'!AE5099</f>
        <v>44972</v>
      </c>
      <c r="R5100" s="112" t="str">
        <f>+'Categorias-9 feb-Depurado'!AB5099</f>
        <v>Hotel</v>
      </c>
    </row>
    <row r="5101" spans="2:18" s="1" customFormat="1" ht="14.5" hidden="1">
      <c r="B5101" s="57" t="str">
        <f>+'Categorias-9 feb-Depurado'!B5100</f>
        <v>PLUS OIL SA</v>
      </c>
      <c r="C5101" s="30" t="s">
        <v>4900</v>
      </c>
      <c r="D5101" s="31">
        <v>5</v>
      </c>
      <c r="E5101" s="30" t="str">
        <f>+'Categorias-9 feb-Depurado'!E5100</f>
        <v>900190923-1</v>
      </c>
      <c r="F5101" s="30" t="str">
        <f>+'Categorias-9 feb-Depurado'!F5100</f>
        <v>KM 13 VIA AL AEROPUERTO</v>
      </c>
      <c r="G5101" s="30" t="str">
        <f>+'Categorias-9 feb-Depurado'!G5100</f>
        <v>169</v>
      </c>
      <c r="H5101" s="30" t="str">
        <f>+'Categorias-9 feb-Depurado'!H5100</f>
        <v>HF15215</v>
      </c>
      <c r="I5101" s="107">
        <f>+'Categorias-9 feb-Depurado'!R5100</f>
        <v>172800</v>
      </c>
      <c r="J5101" s="108">
        <f t="shared" si="324"/>
        <v>0</v>
      </c>
      <c r="K5101" s="107">
        <f t="shared" si="325"/>
        <v>0</v>
      </c>
      <c r="L5101" s="109">
        <f t="shared" si="326"/>
        <v>172800</v>
      </c>
      <c r="M5101" s="110">
        <f t="shared" si="327"/>
        <v>1.3173479210258524E-07</v>
      </c>
      <c r="N5101" s="33" t="s">
        <v>4892</v>
      </c>
      <c r="O5101" s="33">
        <f>+'Categorias-9 feb-Depurado'!Y5100</f>
        <v>36.22755432560772</v>
      </c>
      <c r="P5101" s="111">
        <f>+'Categorias-9 feb-Depurado'!AC5100</f>
        <v>44913</v>
      </c>
      <c r="Q5101" s="111">
        <f>+'Categorias-9 feb-Depurado'!AE5100</f>
        <v>44973</v>
      </c>
      <c r="R5101" s="112" t="str">
        <f>+'Categorias-9 feb-Depurado'!AB5100</f>
        <v>Hotel</v>
      </c>
    </row>
    <row r="5102" spans="2:18" s="1" customFormat="1" ht="14.5" hidden="1">
      <c r="B5102" s="57" t="str">
        <f>+'Categorias-9 feb-Depurado'!B5101</f>
        <v>PLUS OIL SA</v>
      </c>
      <c r="C5102" s="30" t="s">
        <v>4900</v>
      </c>
      <c r="D5102" s="31">
        <v>5</v>
      </c>
      <c r="E5102" s="30" t="str">
        <f>+'Categorias-9 feb-Depurado'!E5101</f>
        <v>900190923-1</v>
      </c>
      <c r="F5102" s="30" t="str">
        <f>+'Categorias-9 feb-Depurado'!F5101</f>
        <v>KM 13 VIA AL AEROPUERTO</v>
      </c>
      <c r="G5102" s="30" t="str">
        <f>+'Categorias-9 feb-Depurado'!G5101</f>
        <v>169</v>
      </c>
      <c r="H5102" s="30" t="str">
        <f>+'Categorias-9 feb-Depurado'!H5101</f>
        <v>HF15216</v>
      </c>
      <c r="I5102" s="107">
        <f>+'Categorias-9 feb-Depurado'!R5101</f>
        <v>920444</v>
      </c>
      <c r="J5102" s="108">
        <f t="shared" si="324"/>
        <v>0</v>
      </c>
      <c r="K5102" s="107">
        <f t="shared" si="325"/>
        <v>0</v>
      </c>
      <c r="L5102" s="109">
        <f t="shared" si="326"/>
        <v>920444</v>
      </c>
      <c r="M5102" s="110">
        <f t="shared" si="327"/>
        <v>7.0170427651662015E-07</v>
      </c>
      <c r="N5102" s="33" t="s">
        <v>4892</v>
      </c>
      <c r="O5102" s="33">
        <f>+'Categorias-9 feb-Depurado'!Y5101</f>
        <v>192.97126744027588</v>
      </c>
      <c r="P5102" s="111">
        <f>+'Categorias-9 feb-Depurado'!AC5101</f>
        <v>44913</v>
      </c>
      <c r="Q5102" s="111">
        <f>+'Categorias-9 feb-Depurado'!AE5101</f>
        <v>44973</v>
      </c>
      <c r="R5102" s="112" t="str">
        <f>+'Categorias-9 feb-Depurado'!AB5101</f>
        <v>Hotel</v>
      </c>
    </row>
    <row r="5103" spans="2:18" s="1" customFormat="1" ht="14.5" hidden="1">
      <c r="B5103" s="57" t="str">
        <f>+'Categorias-9 feb-Depurado'!B5102</f>
        <v>PLUS OIL SA</v>
      </c>
      <c r="C5103" s="30" t="s">
        <v>4900</v>
      </c>
      <c r="D5103" s="31">
        <v>5</v>
      </c>
      <c r="E5103" s="30" t="str">
        <f>+'Categorias-9 feb-Depurado'!E5102</f>
        <v>900190923-1</v>
      </c>
      <c r="F5103" s="30" t="str">
        <f>+'Categorias-9 feb-Depurado'!F5102</f>
        <v>KM 13 VIA AL AEROPUERTO</v>
      </c>
      <c r="G5103" s="30" t="str">
        <f>+'Categorias-9 feb-Depurado'!G5102</f>
        <v>169</v>
      </c>
      <c r="H5103" s="30" t="str">
        <f>+'Categorias-9 feb-Depurado'!H5102</f>
        <v>HF15280</v>
      </c>
      <c r="I5103" s="107">
        <f>+'Categorias-9 feb-Depurado'!R5102</f>
        <v>768000</v>
      </c>
      <c r="J5103" s="108">
        <f t="shared" si="324"/>
        <v>0</v>
      </c>
      <c r="K5103" s="107">
        <f t="shared" si="325"/>
        <v>0</v>
      </c>
      <c r="L5103" s="109">
        <f t="shared" si="326"/>
        <v>768000</v>
      </c>
      <c r="M5103" s="110">
        <f t="shared" si="327"/>
        <v>5.8548796490037888E-07</v>
      </c>
      <c r="N5103" s="33" t="s">
        <v>4892</v>
      </c>
      <c r="O5103" s="33">
        <f>+'Categorias-9 feb-Depurado'!Y5102</f>
        <v>161.01135255825653</v>
      </c>
      <c r="P5103" s="111">
        <f>+'Categorias-9 feb-Depurado'!AC5102</f>
        <v>44916</v>
      </c>
      <c r="Q5103" s="111">
        <f>+'Categorias-9 feb-Depurado'!AE5102</f>
        <v>44976</v>
      </c>
      <c r="R5103" s="112" t="str">
        <f>+'Categorias-9 feb-Depurado'!AB5102</f>
        <v>Hotel</v>
      </c>
    </row>
    <row r="5104" spans="2:18" s="1" customFormat="1" ht="14.5" hidden="1">
      <c r="B5104" s="57" t="str">
        <f>+'Categorias-9 feb-Depurado'!B5103</f>
        <v>PLUS OIL SA</v>
      </c>
      <c r="C5104" s="30" t="s">
        <v>4900</v>
      </c>
      <c r="D5104" s="31">
        <v>5</v>
      </c>
      <c r="E5104" s="30" t="str">
        <f>+'Categorias-9 feb-Depurado'!E5103</f>
        <v>900190923-1</v>
      </c>
      <c r="F5104" s="30" t="str">
        <f>+'Categorias-9 feb-Depurado'!F5103</f>
        <v>KM 13 VIA AL AEROPUERTO</v>
      </c>
      <c r="G5104" s="30" t="str">
        <f>+'Categorias-9 feb-Depurado'!G5103</f>
        <v>169</v>
      </c>
      <c r="H5104" s="30" t="str">
        <f>+'Categorias-9 feb-Depurado'!H5103</f>
        <v>HF15307</v>
      </c>
      <c r="I5104" s="107">
        <f>+'Categorias-9 feb-Depurado'!R5103</f>
        <v>1884799</v>
      </c>
      <c r="J5104" s="108">
        <f t="shared" si="324"/>
        <v>0</v>
      </c>
      <c r="K5104" s="107">
        <f t="shared" si="325"/>
        <v>0</v>
      </c>
      <c r="L5104" s="109">
        <f t="shared" si="326"/>
        <v>1884799</v>
      </c>
      <c r="M5104" s="110">
        <f t="shared" si="327"/>
        <v>1.4368842848388922E-06</v>
      </c>
      <c r="N5104" s="33" t="s">
        <v>4892</v>
      </c>
      <c r="O5104" s="33">
        <f>+'Categorias-9 feb-Depurado'!Y5103</f>
        <v>395.14848475318928</v>
      </c>
      <c r="P5104" s="111">
        <f>+'Categorias-9 feb-Depurado'!AC5103</f>
        <v>44917</v>
      </c>
      <c r="Q5104" s="111">
        <f>+'Categorias-9 feb-Depurado'!AE5103</f>
        <v>44977</v>
      </c>
      <c r="R5104" s="112" t="str">
        <f>+'Categorias-9 feb-Depurado'!AB5103</f>
        <v>Hotel</v>
      </c>
    </row>
    <row r="5105" spans="2:18" s="1" customFormat="1" ht="14.5" hidden="1">
      <c r="B5105" s="57" t="str">
        <f>+'Categorias-9 feb-Depurado'!B5104</f>
        <v>PLUS OIL SA</v>
      </c>
      <c r="C5105" s="30" t="s">
        <v>4900</v>
      </c>
      <c r="D5105" s="31">
        <v>5</v>
      </c>
      <c r="E5105" s="30" t="str">
        <f>+'Categorias-9 feb-Depurado'!E5104</f>
        <v>900190923-1</v>
      </c>
      <c r="F5105" s="30" t="str">
        <f>+'Categorias-9 feb-Depurado'!F5104</f>
        <v>KM 13 VIA AL AEROPUERTO</v>
      </c>
      <c r="G5105" s="30" t="str">
        <f>+'Categorias-9 feb-Depurado'!G5104</f>
        <v>169</v>
      </c>
      <c r="H5105" s="30" t="str">
        <f>+'Categorias-9 feb-Depurado'!H5104</f>
        <v>HF15323</v>
      </c>
      <c r="I5105" s="107">
        <f>+'Categorias-9 feb-Depurado'!R5104</f>
        <v>1428799</v>
      </c>
      <c r="J5105" s="108">
        <f t="shared" si="324"/>
        <v>0</v>
      </c>
      <c r="K5105" s="107">
        <f t="shared" si="325"/>
        <v>0</v>
      </c>
      <c r="L5105" s="109">
        <f t="shared" si="326"/>
        <v>1428799</v>
      </c>
      <c r="M5105" s="110">
        <f t="shared" si="327"/>
        <v>1.0892508056792921E-06</v>
      </c>
      <c r="N5105" s="33" t="s">
        <v>4892</v>
      </c>
      <c r="O5105" s="33">
        <f>+'Categorias-9 feb-Depurado'!Y5104</f>
        <v>299.54799417172444</v>
      </c>
      <c r="P5105" s="111">
        <f>+'Categorias-9 feb-Depurado'!AC5104</f>
        <v>44918</v>
      </c>
      <c r="Q5105" s="111">
        <f>+'Categorias-9 feb-Depurado'!AE5104</f>
        <v>44978</v>
      </c>
      <c r="R5105" s="112" t="str">
        <f>+'Categorias-9 feb-Depurado'!AB5104</f>
        <v>Hotel</v>
      </c>
    </row>
    <row r="5106" spans="2:18" s="1" customFormat="1" ht="14.5" hidden="1">
      <c r="B5106" s="57" t="str">
        <f>+'Categorias-9 feb-Depurado'!B5105</f>
        <v>PLUS OIL SA</v>
      </c>
      <c r="C5106" s="30" t="s">
        <v>4900</v>
      </c>
      <c r="D5106" s="31">
        <v>5</v>
      </c>
      <c r="E5106" s="30" t="str">
        <f>+'Categorias-9 feb-Depurado'!E5105</f>
        <v>900190923-1</v>
      </c>
      <c r="F5106" s="30" t="str">
        <f>+'Categorias-9 feb-Depurado'!F5105</f>
        <v>KM 13 VIA AL AEROPUERTO</v>
      </c>
      <c r="G5106" s="30" t="str">
        <f>+'Categorias-9 feb-Depurado'!G5105</f>
        <v>169</v>
      </c>
      <c r="H5106" s="30" t="str">
        <f>+'Categorias-9 feb-Depurado'!H5105</f>
        <v>HF15499</v>
      </c>
      <c r="I5106" s="107">
        <f>+'Categorias-9 feb-Depurado'!R5105</f>
        <v>1285485</v>
      </c>
      <c r="J5106" s="108">
        <f t="shared" si="324"/>
        <v>0</v>
      </c>
      <c r="K5106" s="107">
        <f t="shared" si="325"/>
        <v>0</v>
      </c>
      <c r="L5106" s="109">
        <f t="shared" si="326"/>
        <v>1285485</v>
      </c>
      <c r="M5106" s="110">
        <f t="shared" si="327"/>
        <v>9.7999478718745239E-07</v>
      </c>
      <c r="N5106" s="33" t="s">
        <v>4892</v>
      </c>
      <c r="O5106" s="33">
        <f>+'Categorias-9 feb-Depurado'!Y5105</f>
        <v>269.50218560332081</v>
      </c>
      <c r="P5106" s="111">
        <f>+'Categorias-9 feb-Depurado'!AC5105</f>
        <v>44929</v>
      </c>
      <c r="Q5106" s="111">
        <f>+'Categorias-9 feb-Depurado'!AE5105</f>
        <v>44989</v>
      </c>
      <c r="R5106" s="112" t="str">
        <f>+'Categorias-9 feb-Depurado'!AB5105</f>
        <v>Hotel</v>
      </c>
    </row>
    <row r="5107" spans="2:18" s="1" customFormat="1" ht="14.5" hidden="1">
      <c r="B5107" s="57" t="str">
        <f>+'Categorias-9 feb-Depurado'!B5106</f>
        <v>PLUS OIL SA</v>
      </c>
      <c r="C5107" s="30" t="s">
        <v>4900</v>
      </c>
      <c r="D5107" s="31">
        <v>5</v>
      </c>
      <c r="E5107" s="30" t="str">
        <f>+'Categorias-9 feb-Depurado'!E5106</f>
        <v>900190923-1</v>
      </c>
      <c r="F5107" s="30" t="str">
        <f>+'Categorias-9 feb-Depurado'!F5106</f>
        <v>KM 13 VIA AL AEROPUERTO</v>
      </c>
      <c r="G5107" s="30" t="str">
        <f>+'Categorias-9 feb-Depurado'!G5106</f>
        <v>169</v>
      </c>
      <c r="H5107" s="30" t="str">
        <f>+'Categorias-9 feb-Depurado'!H5106</f>
        <v>HF15505</v>
      </c>
      <c r="I5107" s="107">
        <f>+'Categorias-9 feb-Depurado'!R5106</f>
        <v>464379</v>
      </c>
      <c r="J5107" s="108">
        <f t="shared" si="324"/>
        <v>0</v>
      </c>
      <c r="K5107" s="107">
        <f t="shared" si="325"/>
        <v>0</v>
      </c>
      <c r="L5107" s="109">
        <f t="shared" si="326"/>
        <v>464379</v>
      </c>
      <c r="M5107" s="110">
        <f t="shared" si="327"/>
        <v>3.5402124433915761E-07</v>
      </c>
      <c r="N5107" s="33" t="s">
        <v>4892</v>
      </c>
      <c r="O5107" s="33">
        <f>+'Categorias-9 feb-Depurado'!Y5106</f>
        <v>97.35714959589923</v>
      </c>
      <c r="P5107" s="111">
        <f>+'Categorias-9 feb-Depurado'!AC5106</f>
        <v>44929</v>
      </c>
      <c r="Q5107" s="111">
        <f>+'Categorias-9 feb-Depurado'!AE5106</f>
        <v>44989</v>
      </c>
      <c r="R5107" s="112" t="str">
        <f>+'Categorias-9 feb-Depurado'!AB5106</f>
        <v>Hotel</v>
      </c>
    </row>
    <row r="5108" spans="2:18" s="1" customFormat="1" ht="14.5" hidden="1">
      <c r="B5108" s="57" t="str">
        <f>+'Categorias-9 feb-Depurado'!B5107</f>
        <v>PLUS OIL SA</v>
      </c>
      <c r="C5108" s="30" t="s">
        <v>4900</v>
      </c>
      <c r="D5108" s="31">
        <v>5</v>
      </c>
      <c r="E5108" s="30" t="str">
        <f>+'Categorias-9 feb-Depurado'!E5107</f>
        <v>900190923-1</v>
      </c>
      <c r="F5108" s="30" t="str">
        <f>+'Categorias-9 feb-Depurado'!F5107</f>
        <v>KM 13 VIA AL AEROPUERTO</v>
      </c>
      <c r="G5108" s="30" t="str">
        <f>+'Categorias-9 feb-Depurado'!G5107</f>
        <v>169</v>
      </c>
      <c r="H5108" s="30" t="str">
        <f>+'Categorias-9 feb-Depurado'!H5107</f>
        <v>HF15549</v>
      </c>
      <c r="I5108" s="107">
        <f>+'Categorias-9 feb-Depurado'!R5107</f>
        <v>889447</v>
      </c>
      <c r="J5108" s="108">
        <f t="shared" si="324"/>
        <v>0</v>
      </c>
      <c r="K5108" s="107">
        <f t="shared" si="325"/>
        <v>0</v>
      </c>
      <c r="L5108" s="109">
        <f t="shared" si="326"/>
        <v>889447</v>
      </c>
      <c r="M5108" s="110">
        <f t="shared" si="327"/>
        <v>6.7807358582909799E-07</v>
      </c>
      <c r="N5108" s="33" t="s">
        <v>4892</v>
      </c>
      <c r="O5108" s="33">
        <f>+'Categorias-9 feb-Depurado'!Y5107</f>
        <v>186.47274023292135</v>
      </c>
      <c r="P5108" s="111">
        <f>+'Categorias-9 feb-Depurado'!AC5107</f>
        <v>44931</v>
      </c>
      <c r="Q5108" s="111">
        <f>+'Categorias-9 feb-Depurado'!AE5107</f>
        <v>44991</v>
      </c>
      <c r="R5108" s="112" t="str">
        <f>+'Categorias-9 feb-Depurado'!AB5107</f>
        <v>Hotel</v>
      </c>
    </row>
    <row r="5109" spans="2:18" s="1" customFormat="1" ht="14.5" hidden="1">
      <c r="B5109" s="57" t="str">
        <f>+'Categorias-9 feb-Depurado'!B5108</f>
        <v>PLUS OIL SA</v>
      </c>
      <c r="C5109" s="30" t="s">
        <v>4900</v>
      </c>
      <c r="D5109" s="31">
        <v>5</v>
      </c>
      <c r="E5109" s="30" t="str">
        <f>+'Categorias-9 feb-Depurado'!E5108</f>
        <v>900190923-1</v>
      </c>
      <c r="F5109" s="30" t="str">
        <f>+'Categorias-9 feb-Depurado'!F5108</f>
        <v>KM 13 VIA AL AEROPUERTO</v>
      </c>
      <c r="G5109" s="30" t="str">
        <f>+'Categorias-9 feb-Depurado'!G5108</f>
        <v>169</v>
      </c>
      <c r="H5109" s="30" t="str">
        <f>+'Categorias-9 feb-Depurado'!H5108</f>
        <v>HF15558</v>
      </c>
      <c r="I5109" s="107">
        <f>+'Categorias-9 feb-Depurado'!R5108</f>
        <v>1719005</v>
      </c>
      <c r="J5109" s="108">
        <f t="shared" si="324"/>
        <v>0</v>
      </c>
      <c r="K5109" s="107">
        <f t="shared" si="325"/>
        <v>0</v>
      </c>
      <c r="L5109" s="109">
        <f t="shared" si="326"/>
        <v>1719005</v>
      </c>
      <c r="M5109" s="110">
        <f t="shared" si="327"/>
        <v>1.3104905457077808E-06</v>
      </c>
      <c r="N5109" s="33" t="s">
        <v>4892</v>
      </c>
      <c r="O5109" s="33">
        <f>+'Categorias-9 feb-Depurado'!Y5108</f>
        <v>360.38973971927834</v>
      </c>
      <c r="P5109" s="111">
        <f>+'Categorias-9 feb-Depurado'!AC5108</f>
        <v>44931</v>
      </c>
      <c r="Q5109" s="111">
        <f>+'Categorias-9 feb-Depurado'!AE5108</f>
        <v>44991</v>
      </c>
      <c r="R5109" s="112" t="str">
        <f>+'Categorias-9 feb-Depurado'!AB5108</f>
        <v>Hotel</v>
      </c>
    </row>
    <row r="5110" spans="2:18" s="1" customFormat="1" ht="14.5" hidden="1">
      <c r="B5110" s="57" t="str">
        <f>+'Categorias-9 feb-Depurado'!B5109</f>
        <v>PLUS OIL SA</v>
      </c>
      <c r="C5110" s="30" t="s">
        <v>4900</v>
      </c>
      <c r="D5110" s="31">
        <v>5</v>
      </c>
      <c r="E5110" s="30" t="str">
        <f>+'Categorias-9 feb-Depurado'!E5109</f>
        <v>900190923-1</v>
      </c>
      <c r="F5110" s="30" t="str">
        <f>+'Categorias-9 feb-Depurado'!F5109</f>
        <v>KM 13 VIA AL AEROPUERTO</v>
      </c>
      <c r="G5110" s="30" t="str">
        <f>+'Categorias-9 feb-Depurado'!G5109</f>
        <v>169</v>
      </c>
      <c r="H5110" s="30" t="str">
        <f>+'Categorias-9 feb-Depurado'!H5109</f>
        <v>HF15562</v>
      </c>
      <c r="I5110" s="107">
        <f>+'Categorias-9 feb-Depurado'!R5109</f>
        <v>1279830</v>
      </c>
      <c r="J5110" s="108">
        <f t="shared" si="324"/>
        <v>0</v>
      </c>
      <c r="K5110" s="107">
        <f t="shared" si="325"/>
        <v>0</v>
      </c>
      <c r="L5110" s="109">
        <f t="shared" si="326"/>
        <v>1279830</v>
      </c>
      <c r="M5110" s="110">
        <f t="shared" si="327"/>
        <v>9.7568367463340097E-07</v>
      </c>
      <c r="N5110" s="33" t="s">
        <v>4892</v>
      </c>
      <c r="O5110" s="33">
        <f>+'Categorias-9 feb-Depurado'!Y5109</f>
        <v>268.3166137299915</v>
      </c>
      <c r="P5110" s="111">
        <f>+'Categorias-9 feb-Depurado'!AC5109</f>
        <v>44931</v>
      </c>
      <c r="Q5110" s="111">
        <f>+'Categorias-9 feb-Depurado'!AE5109</f>
        <v>44991</v>
      </c>
      <c r="R5110" s="112" t="str">
        <f>+'Categorias-9 feb-Depurado'!AB5109</f>
        <v>Hotel</v>
      </c>
    </row>
    <row r="5111" spans="2:18" s="1" customFormat="1" ht="14.5" hidden="1">
      <c r="B5111" s="57" t="str">
        <f>+'Categorias-9 feb-Depurado'!B5110</f>
        <v>PLUS OIL SA</v>
      </c>
      <c r="C5111" s="30" t="s">
        <v>4900</v>
      </c>
      <c r="D5111" s="31">
        <v>5</v>
      </c>
      <c r="E5111" s="30" t="str">
        <f>+'Categorias-9 feb-Depurado'!E5110</f>
        <v>900190923-1</v>
      </c>
      <c r="F5111" s="30" t="str">
        <f>+'Categorias-9 feb-Depurado'!F5110</f>
        <v>KM 13 VIA AL AEROPUERTO</v>
      </c>
      <c r="G5111" s="30" t="str">
        <f>+'Categorias-9 feb-Depurado'!G5110</f>
        <v>169</v>
      </c>
      <c r="H5111" s="30" t="str">
        <f>+'Categorias-9 feb-Depurado'!H5110</f>
        <v>HF15556</v>
      </c>
      <c r="I5111" s="107">
        <f>+'Categorias-9 feb-Depurado'!R5110</f>
        <v>1200664</v>
      </c>
      <c r="J5111" s="108">
        <f t="shared" si="324"/>
        <v>0</v>
      </c>
      <c r="K5111" s="107">
        <f t="shared" si="325"/>
        <v>0</v>
      </c>
      <c r="L5111" s="109">
        <f t="shared" si="326"/>
        <v>1200664</v>
      </c>
      <c r="M5111" s="110">
        <f t="shared" si="327"/>
        <v>9.1533114829316209E-07</v>
      </c>
      <c r="N5111" s="33" t="s">
        <v>4892</v>
      </c>
      <c r="O5111" s="33">
        <f>+'Categorias-9 feb-Depurado'!Y5110</f>
        <v>251.71944610417518</v>
      </c>
      <c r="P5111" s="111">
        <f>+'Categorias-9 feb-Depurado'!AC5110</f>
        <v>44931</v>
      </c>
      <c r="Q5111" s="111">
        <f>+'Categorias-9 feb-Depurado'!AE5110</f>
        <v>44991</v>
      </c>
      <c r="R5111" s="112" t="str">
        <f>+'Categorias-9 feb-Depurado'!AB5110</f>
        <v>Hotel</v>
      </c>
    </row>
    <row r="5112" spans="2:18" s="1" customFormat="1" ht="14.5" hidden="1">
      <c r="B5112" s="57" t="str">
        <f>+'Categorias-9 feb-Depurado'!B5111</f>
        <v>PLUS OIL SA</v>
      </c>
      <c r="C5112" s="30" t="s">
        <v>4900</v>
      </c>
      <c r="D5112" s="31">
        <v>5</v>
      </c>
      <c r="E5112" s="30" t="str">
        <f>+'Categorias-9 feb-Depurado'!E5111</f>
        <v>900190923-1</v>
      </c>
      <c r="F5112" s="30" t="str">
        <f>+'Categorias-9 feb-Depurado'!F5111</f>
        <v>KM 13 VIA AL AEROPUERTO</v>
      </c>
      <c r="G5112" s="30" t="str">
        <f>+'Categorias-9 feb-Depurado'!G5111</f>
        <v>169</v>
      </c>
      <c r="H5112" s="30" t="str">
        <f>+'Categorias-9 feb-Depurado'!H5111</f>
        <v>HF15642</v>
      </c>
      <c r="I5112" s="107">
        <f>+'Categorias-9 feb-Depurado'!R5111</f>
        <v>1173677</v>
      </c>
      <c r="J5112" s="108">
        <f t="shared" si="324"/>
        <v>0</v>
      </c>
      <c r="K5112" s="107">
        <f t="shared" si="325"/>
        <v>0</v>
      </c>
      <c r="L5112" s="109">
        <f t="shared" si="326"/>
        <v>1173677</v>
      </c>
      <c r="M5112" s="110">
        <f t="shared" si="327"/>
        <v>8.9475749763070568E-07</v>
      </c>
      <c r="N5112" s="33" t="s">
        <v>4892</v>
      </c>
      <c r="O5112" s="33">
        <f>+'Categorias-9 feb-Depurado'!Y5111</f>
        <v>246.06161619338133</v>
      </c>
      <c r="P5112" s="111">
        <f>+'Categorias-9 feb-Depurado'!AC5111</f>
        <v>44933</v>
      </c>
      <c r="Q5112" s="111">
        <f>+'Categorias-9 feb-Depurado'!AE5111</f>
        <v>44993</v>
      </c>
      <c r="R5112" s="112" t="str">
        <f>+'Categorias-9 feb-Depurado'!AB5111</f>
        <v>Hotel</v>
      </c>
    </row>
    <row r="5113" spans="2:18" s="1" customFormat="1" ht="14.5" hidden="1">
      <c r="B5113" s="57" t="str">
        <f>+'Categorias-9 feb-Depurado'!B5112</f>
        <v>PLUS OIL SA</v>
      </c>
      <c r="C5113" s="30" t="s">
        <v>4900</v>
      </c>
      <c r="D5113" s="31">
        <v>5</v>
      </c>
      <c r="E5113" s="30" t="str">
        <f>+'Categorias-9 feb-Depurado'!E5112</f>
        <v>900190923-1</v>
      </c>
      <c r="F5113" s="30" t="str">
        <f>+'Categorias-9 feb-Depurado'!F5112</f>
        <v>KM 13 VIA AL AEROPUERTO</v>
      </c>
      <c r="G5113" s="30" t="str">
        <f>+'Categorias-9 feb-Depurado'!G5112</f>
        <v>169</v>
      </c>
      <c r="H5113" s="30" t="str">
        <f>+'Categorias-9 feb-Depurado'!H5112</f>
        <v>HF15615</v>
      </c>
      <c r="I5113" s="107">
        <f>+'Categorias-9 feb-Depurado'!R5112</f>
        <v>1381612</v>
      </c>
      <c r="J5113" s="108">
        <f t="shared" si="324"/>
        <v>0</v>
      </c>
      <c r="K5113" s="107">
        <f t="shared" si="325"/>
        <v>0</v>
      </c>
      <c r="L5113" s="109">
        <f t="shared" si="326"/>
        <v>1381612</v>
      </c>
      <c r="M5113" s="110">
        <f t="shared" si="327"/>
        <v>1.0532776017733624E-06</v>
      </c>
      <c r="N5113" s="33" t="s">
        <v>4892</v>
      </c>
      <c r="O5113" s="33">
        <f>+'Categorias-9 feb-Depurado'!Y5112</f>
        <v>289.65523024833061</v>
      </c>
      <c r="P5113" s="111">
        <f>+'Categorias-9 feb-Depurado'!AC5112</f>
        <v>44933</v>
      </c>
      <c r="Q5113" s="111">
        <f>+'Categorias-9 feb-Depurado'!AE5112</f>
        <v>44993</v>
      </c>
      <c r="R5113" s="112" t="str">
        <f>+'Categorias-9 feb-Depurado'!AB5112</f>
        <v>Hotel</v>
      </c>
    </row>
    <row r="5114" spans="2:18" s="1" customFormat="1" ht="14.5" hidden="1">
      <c r="B5114" s="57" t="str">
        <f>+'Categorias-9 feb-Depurado'!B5113</f>
        <v>PLUS OIL SA</v>
      </c>
      <c r="C5114" s="30" t="s">
        <v>4900</v>
      </c>
      <c r="D5114" s="31">
        <v>5</v>
      </c>
      <c r="E5114" s="30" t="str">
        <f>+'Categorias-9 feb-Depurado'!E5113</f>
        <v>900190923-1</v>
      </c>
      <c r="F5114" s="30" t="str">
        <f>+'Categorias-9 feb-Depurado'!F5113</f>
        <v>KM 13 VIA AL AEROPUERTO</v>
      </c>
      <c r="G5114" s="30" t="str">
        <f>+'Categorias-9 feb-Depurado'!G5113</f>
        <v>169</v>
      </c>
      <c r="H5114" s="30" t="str">
        <f>+'Categorias-9 feb-Depurado'!H5113</f>
        <v>HF15641</v>
      </c>
      <c r="I5114" s="107">
        <f>+'Categorias-9 feb-Depurado'!R5113</f>
        <v>1936801</v>
      </c>
      <c r="J5114" s="108">
        <f t="shared" si="324"/>
        <v>0</v>
      </c>
      <c r="K5114" s="107">
        <f t="shared" si="325"/>
        <v>0</v>
      </c>
      <c r="L5114" s="109">
        <f t="shared" si="326"/>
        <v>1936801</v>
      </c>
      <c r="M5114" s="110">
        <f t="shared" si="327"/>
        <v>1.4765282238372639E-06</v>
      </c>
      <c r="N5114" s="33" t="s">
        <v>4892</v>
      </c>
      <c r="O5114" s="33">
        <f>+'Categorias-9 feb-Depurado'!Y5113</f>
        <v>406.05071438305185</v>
      </c>
      <c r="P5114" s="111">
        <f>+'Categorias-9 feb-Depurado'!AC5113</f>
        <v>44933</v>
      </c>
      <c r="Q5114" s="111">
        <f>+'Categorias-9 feb-Depurado'!AE5113</f>
        <v>44993</v>
      </c>
      <c r="R5114" s="112" t="str">
        <f>+'Categorias-9 feb-Depurado'!AB5113</f>
        <v>Hotel</v>
      </c>
    </row>
    <row r="5115" spans="2:18" s="1" customFormat="1" ht="14.5" hidden="1">
      <c r="B5115" s="57" t="str">
        <f>+'Categorias-9 feb-Depurado'!B5114</f>
        <v>PLUS OIL SA</v>
      </c>
      <c r="C5115" s="30" t="s">
        <v>4900</v>
      </c>
      <c r="D5115" s="31">
        <v>5</v>
      </c>
      <c r="E5115" s="30" t="str">
        <f>+'Categorias-9 feb-Depurado'!E5114</f>
        <v>900190923-1</v>
      </c>
      <c r="F5115" s="30" t="str">
        <f>+'Categorias-9 feb-Depurado'!F5114</f>
        <v>KM 13 VIA AL AEROPUERTO</v>
      </c>
      <c r="G5115" s="30" t="str">
        <f>+'Categorias-9 feb-Depurado'!G5114</f>
        <v>169</v>
      </c>
      <c r="H5115" s="30" t="str">
        <f>+'Categorias-9 feb-Depurado'!H5114</f>
        <v>HF15645</v>
      </c>
      <c r="I5115" s="107">
        <f>+'Categorias-9 feb-Depurado'!R5114</f>
        <v>2358071</v>
      </c>
      <c r="J5115" s="108">
        <f t="shared" si="324"/>
        <v>0</v>
      </c>
      <c r="K5115" s="107">
        <f t="shared" si="325"/>
        <v>0</v>
      </c>
      <c r="L5115" s="109">
        <f t="shared" si="326"/>
        <v>2358071</v>
      </c>
      <c r="M5115" s="110">
        <f t="shared" si="327"/>
        <v>1.7976851443757828E-06</v>
      </c>
      <c r="N5115" s="33" t="s">
        <v>4892</v>
      </c>
      <c r="O5115" s="33">
        <f>+'Categorias-9 feb-Depurado'!Y5114</f>
        <v>494.37005356562571</v>
      </c>
      <c r="P5115" s="111">
        <f>+'Categorias-9 feb-Depurado'!AC5114</f>
        <v>44933</v>
      </c>
      <c r="Q5115" s="111">
        <f>+'Categorias-9 feb-Depurado'!AE5114</f>
        <v>44993</v>
      </c>
      <c r="R5115" s="112" t="str">
        <f>+'Categorias-9 feb-Depurado'!AB5114</f>
        <v>Hotel</v>
      </c>
    </row>
    <row r="5116" spans="2:18" s="1" customFormat="1" ht="14.5" hidden="1">
      <c r="B5116" s="57" t="str">
        <f>+'Categorias-9 feb-Depurado'!B5115</f>
        <v>PLUS OIL SA</v>
      </c>
      <c r="C5116" s="30" t="s">
        <v>4900</v>
      </c>
      <c r="D5116" s="31">
        <v>5</v>
      </c>
      <c r="E5116" s="30" t="str">
        <f>+'Categorias-9 feb-Depurado'!E5115</f>
        <v>900190923-1</v>
      </c>
      <c r="F5116" s="30" t="str">
        <f>+'Categorias-9 feb-Depurado'!F5115</f>
        <v>KM 13 VIA AL AEROPUERTO</v>
      </c>
      <c r="G5116" s="30" t="str">
        <f>+'Categorias-9 feb-Depurado'!G5115</f>
        <v>169</v>
      </c>
      <c r="H5116" s="30" t="str">
        <f>+'Categorias-9 feb-Depurado'!H5115</f>
        <v>HF15646</v>
      </c>
      <c r="I5116" s="107">
        <f>+'Categorias-9 feb-Depurado'!R5115</f>
        <v>727591</v>
      </c>
      <c r="J5116" s="108">
        <f t="shared" si="324"/>
        <v>0</v>
      </c>
      <c r="K5116" s="107">
        <f t="shared" si="325"/>
        <v>0</v>
      </c>
      <c r="L5116" s="109">
        <f t="shared" si="326"/>
        <v>727591</v>
      </c>
      <c r="M5116" s="110">
        <f t="shared" si="327"/>
        <v>5.5468199722634317E-07</v>
      </c>
      <c r="N5116" s="33" t="s">
        <v>4892</v>
      </c>
      <c r="O5116" s="33">
        <f>+'Categorias-9 feb-Depurado'!Y5115</f>
        <v>152.53959768126879</v>
      </c>
      <c r="P5116" s="111">
        <f>+'Categorias-9 feb-Depurado'!AC5115</f>
        <v>44933</v>
      </c>
      <c r="Q5116" s="111">
        <f>+'Categorias-9 feb-Depurado'!AE5115</f>
        <v>44993</v>
      </c>
      <c r="R5116" s="112" t="str">
        <f>+'Categorias-9 feb-Depurado'!AB5115</f>
        <v>Hotel</v>
      </c>
    </row>
    <row r="5117" spans="2:18" s="1" customFormat="1" ht="14.5" hidden="1">
      <c r="B5117" s="57" t="str">
        <f>+'Categorias-9 feb-Depurado'!B5116</f>
        <v>PLUS OIL SA</v>
      </c>
      <c r="C5117" s="30" t="s">
        <v>4900</v>
      </c>
      <c r="D5117" s="31">
        <v>5</v>
      </c>
      <c r="E5117" s="30" t="str">
        <f>+'Categorias-9 feb-Depurado'!E5116</f>
        <v>900190923-1</v>
      </c>
      <c r="F5117" s="30" t="str">
        <f>+'Categorias-9 feb-Depurado'!F5116</f>
        <v>KM 13 VIA AL AEROPUERTO</v>
      </c>
      <c r="G5117" s="30" t="str">
        <f>+'Categorias-9 feb-Depurado'!G5116</f>
        <v>169</v>
      </c>
      <c r="H5117" s="30" t="str">
        <f>+'Categorias-9 feb-Depurado'!H5116</f>
        <v>HF15640</v>
      </c>
      <c r="I5117" s="107">
        <f>+'Categorias-9 feb-Depurado'!R5116</f>
        <v>1692617</v>
      </c>
      <c r="J5117" s="108">
        <f t="shared" si="324"/>
        <v>0</v>
      </c>
      <c r="K5117" s="107">
        <f t="shared" si="325"/>
        <v>0</v>
      </c>
      <c r="L5117" s="109">
        <f t="shared" si="326"/>
        <v>1692617</v>
      </c>
      <c r="M5117" s="110">
        <f t="shared" si="327"/>
        <v>1.2903735451637819E-06</v>
      </c>
      <c r="N5117" s="33" t="s">
        <v>4892</v>
      </c>
      <c r="O5117" s="33">
        <f>+'Categorias-9 feb-Depurado'!Y5116</f>
        <v>354.85749027747204</v>
      </c>
      <c r="P5117" s="111">
        <f>+'Categorias-9 feb-Depurado'!AC5116</f>
        <v>44933</v>
      </c>
      <c r="Q5117" s="111">
        <f>+'Categorias-9 feb-Depurado'!AE5116</f>
        <v>44993</v>
      </c>
      <c r="R5117" s="112" t="str">
        <f>+'Categorias-9 feb-Depurado'!AB5116</f>
        <v>Hotel</v>
      </c>
    </row>
    <row r="5118" spans="2:18" s="1" customFormat="1" ht="14.5" hidden="1">
      <c r="B5118" s="57" t="str">
        <f>+'Categorias-9 feb-Depurado'!B5117</f>
        <v>PLUS OIL SA</v>
      </c>
      <c r="C5118" s="30" t="s">
        <v>4900</v>
      </c>
      <c r="D5118" s="31">
        <v>5</v>
      </c>
      <c r="E5118" s="30" t="str">
        <f>+'Categorias-9 feb-Depurado'!E5117</f>
        <v>900190923-1</v>
      </c>
      <c r="F5118" s="30" t="str">
        <f>+'Categorias-9 feb-Depurado'!F5117</f>
        <v>KM 13 VIA AL AEROPUERTO</v>
      </c>
      <c r="G5118" s="30" t="str">
        <f>+'Categorias-9 feb-Depurado'!G5117</f>
        <v>169</v>
      </c>
      <c r="H5118" s="30" t="str">
        <f>+'Categorias-9 feb-Depurado'!H5117</f>
        <v>HF15644</v>
      </c>
      <c r="I5118" s="107">
        <f>+'Categorias-9 feb-Depurado'!R5117</f>
        <v>1600306</v>
      </c>
      <c r="J5118" s="108">
        <f t="shared" si="324"/>
        <v>0</v>
      </c>
      <c r="K5118" s="107">
        <f t="shared" si="325"/>
        <v>0</v>
      </c>
      <c r="L5118" s="109">
        <f t="shared" si="326"/>
        <v>1600306</v>
      </c>
      <c r="M5118" s="110">
        <f t="shared" si="327"/>
        <v>1.219999873903471E-06</v>
      </c>
      <c r="N5118" s="33" t="s">
        <v>4892</v>
      </c>
      <c r="O5118" s="33">
        <f>+'Categorias-9 feb-Depurado'!Y5117</f>
        <v>335.50447079048604</v>
      </c>
      <c r="P5118" s="111">
        <f>+'Categorias-9 feb-Depurado'!AC5117</f>
        <v>44933</v>
      </c>
      <c r="Q5118" s="111">
        <f>+'Categorias-9 feb-Depurado'!AE5117</f>
        <v>44993</v>
      </c>
      <c r="R5118" s="112" t="str">
        <f>+'Categorias-9 feb-Depurado'!AB5117</f>
        <v>Hotel</v>
      </c>
    </row>
    <row r="5119" spans="2:18" s="1" customFormat="1" ht="14.5" hidden="1">
      <c r="B5119" s="57" t="str">
        <f>+'Categorias-9 feb-Depurado'!B5118</f>
        <v>PLUS OIL SA</v>
      </c>
      <c r="C5119" s="30" t="s">
        <v>4900</v>
      </c>
      <c r="D5119" s="31">
        <v>5</v>
      </c>
      <c r="E5119" s="30" t="str">
        <f>+'Categorias-9 feb-Depurado'!E5118</f>
        <v>900190923-1</v>
      </c>
      <c r="F5119" s="30" t="str">
        <f>+'Categorias-9 feb-Depurado'!F5118</f>
        <v>KM 13 VIA AL AEROPUERTO</v>
      </c>
      <c r="G5119" s="30" t="str">
        <f>+'Categorias-9 feb-Depurado'!G5118</f>
        <v>169</v>
      </c>
      <c r="H5119" s="30" t="str">
        <f>+'Categorias-9 feb-Depurado'!H5118</f>
        <v>HF15687</v>
      </c>
      <c r="I5119" s="107">
        <f>+'Categorias-9 feb-Depurado'!R5118</f>
        <v>728504</v>
      </c>
      <c r="J5119" s="108">
        <f t="shared" si="324"/>
        <v>0</v>
      </c>
      <c r="K5119" s="107">
        <f t="shared" si="325"/>
        <v>0</v>
      </c>
      <c r="L5119" s="109">
        <f t="shared" si="326"/>
        <v>728504</v>
      </c>
      <c r="M5119" s="110">
        <f t="shared" si="327"/>
        <v>5.5537802653878328E-07</v>
      </c>
      <c r="N5119" s="33" t="s">
        <v>4892</v>
      </c>
      <c r="O5119" s="33">
        <f>+'Categorias-9 feb-Depurado'!Y5118</f>
        <v>152.73100831263037</v>
      </c>
      <c r="P5119" s="111">
        <f>+'Categorias-9 feb-Depurado'!AC5118</f>
        <v>44934</v>
      </c>
      <c r="Q5119" s="111">
        <f>+'Categorias-9 feb-Depurado'!AE5118</f>
        <v>44994</v>
      </c>
      <c r="R5119" s="112" t="str">
        <f>+'Categorias-9 feb-Depurado'!AB5118</f>
        <v>Hotel</v>
      </c>
    </row>
    <row r="5120" spans="2:18" s="1" customFormat="1" ht="14.5" hidden="1">
      <c r="B5120" s="57" t="str">
        <f>+'Categorias-9 feb-Depurado'!B5119</f>
        <v>PLUS OIL SA</v>
      </c>
      <c r="C5120" s="30" t="s">
        <v>4900</v>
      </c>
      <c r="D5120" s="31">
        <v>5</v>
      </c>
      <c r="E5120" s="30" t="str">
        <f>+'Categorias-9 feb-Depurado'!E5119</f>
        <v>900190923-1</v>
      </c>
      <c r="F5120" s="30" t="str">
        <f>+'Categorias-9 feb-Depurado'!F5119</f>
        <v>KM 13 VIA AL AEROPUERTO</v>
      </c>
      <c r="G5120" s="30" t="str">
        <f>+'Categorias-9 feb-Depurado'!G5119</f>
        <v>169</v>
      </c>
      <c r="H5120" s="30" t="str">
        <f>+'Categorias-9 feb-Depurado'!H5119</f>
        <v>HF15656</v>
      </c>
      <c r="I5120" s="107">
        <f>+'Categorias-9 feb-Depurado'!R5119</f>
        <v>1049875</v>
      </c>
      <c r="J5120" s="108">
        <f t="shared" si="324"/>
        <v>0</v>
      </c>
      <c r="K5120" s="107">
        <f t="shared" si="325"/>
        <v>0</v>
      </c>
      <c r="L5120" s="109">
        <f t="shared" si="326"/>
        <v>1049875</v>
      </c>
      <c r="M5120" s="110">
        <f t="shared" si="327"/>
        <v>8.0037653274711619E-07</v>
      </c>
      <c r="N5120" s="33" t="s">
        <v>4892</v>
      </c>
      <c r="O5120" s="33">
        <f>+'Categorias-9 feb-Depurado'!Y5119</f>
        <v>220.1065023009109</v>
      </c>
      <c r="P5120" s="111">
        <f>+'Categorias-9 feb-Depurado'!AC5119</f>
        <v>44934</v>
      </c>
      <c r="Q5120" s="111">
        <f>+'Categorias-9 feb-Depurado'!AE5119</f>
        <v>44994</v>
      </c>
      <c r="R5120" s="112" t="str">
        <f>+'Categorias-9 feb-Depurado'!AB5119</f>
        <v>Hotel</v>
      </c>
    </row>
    <row r="5121" spans="2:18" s="1" customFormat="1" ht="14.5" hidden="1">
      <c r="B5121" s="57" t="str">
        <f>+'Categorias-9 feb-Depurado'!B5120</f>
        <v>PLUS OIL SA</v>
      </c>
      <c r="C5121" s="30" t="s">
        <v>4900</v>
      </c>
      <c r="D5121" s="31">
        <v>5</v>
      </c>
      <c r="E5121" s="30" t="str">
        <f>+'Categorias-9 feb-Depurado'!E5120</f>
        <v>900190923-1</v>
      </c>
      <c r="F5121" s="30" t="str">
        <f>+'Categorias-9 feb-Depurado'!F5120</f>
        <v>KM 13 VIA AL AEROPUERTO</v>
      </c>
      <c r="G5121" s="30" t="str">
        <f>+'Categorias-9 feb-Depurado'!G5120</f>
        <v>169</v>
      </c>
      <c r="H5121" s="30" t="str">
        <f>+'Categorias-9 feb-Depurado'!H5120</f>
        <v>HF15660</v>
      </c>
      <c r="I5121" s="107">
        <f>+'Categorias-9 feb-Depurado'!R5120</f>
        <v>1011235</v>
      </c>
      <c r="J5121" s="108">
        <f t="shared" si="324"/>
        <v>0</v>
      </c>
      <c r="K5121" s="107">
        <f t="shared" si="325"/>
        <v>0</v>
      </c>
      <c r="L5121" s="109">
        <f t="shared" si="326"/>
        <v>1011235</v>
      </c>
      <c r="M5121" s="110">
        <f t="shared" si="327"/>
        <v>7.7091916951306594E-07</v>
      </c>
      <c r="N5121" s="33" t="s">
        <v>4892</v>
      </c>
      <c r="O5121" s="33">
        <f>+'Categorias-9 feb-Depurado'!Y5120</f>
        <v>212.00561862532362</v>
      </c>
      <c r="P5121" s="111">
        <f>+'Categorias-9 feb-Depurado'!AC5120</f>
        <v>44934</v>
      </c>
      <c r="Q5121" s="111">
        <f>+'Categorias-9 feb-Depurado'!AE5120</f>
        <v>44994</v>
      </c>
      <c r="R5121" s="112" t="str">
        <f>+'Categorias-9 feb-Depurado'!AB5120</f>
        <v>Hotel</v>
      </c>
    </row>
    <row r="5122" spans="2:18" s="1" customFormat="1" ht="14.5" hidden="1">
      <c r="B5122" s="57" t="str">
        <f>+'Categorias-9 feb-Depurado'!B5121</f>
        <v>PLUS OIL SA</v>
      </c>
      <c r="C5122" s="30" t="s">
        <v>4900</v>
      </c>
      <c r="D5122" s="31">
        <v>5</v>
      </c>
      <c r="E5122" s="30" t="str">
        <f>+'Categorias-9 feb-Depurado'!E5121</f>
        <v>900190923-1</v>
      </c>
      <c r="F5122" s="30" t="str">
        <f>+'Categorias-9 feb-Depurado'!F5121</f>
        <v>KM 13 VIA AL AEROPUERTO</v>
      </c>
      <c r="G5122" s="30" t="str">
        <f>+'Categorias-9 feb-Depurado'!G5121</f>
        <v>169</v>
      </c>
      <c r="H5122" s="30" t="str">
        <f>+'Categorias-9 feb-Depurado'!H5121</f>
        <v>HF15690</v>
      </c>
      <c r="I5122" s="107">
        <f>+'Categorias-9 feb-Depurado'!R5121</f>
        <v>3689827</v>
      </c>
      <c r="J5122" s="108">
        <f t="shared" si="324"/>
        <v>0</v>
      </c>
      <c r="K5122" s="107">
        <f t="shared" si="325"/>
        <v>0</v>
      </c>
      <c r="L5122" s="109">
        <f t="shared" si="326"/>
        <v>3689827</v>
      </c>
      <c r="M5122" s="110">
        <f t="shared" si="327"/>
        <v>2.8129548190943621E-06</v>
      </c>
      <c r="N5122" s="33" t="s">
        <v>4892</v>
      </c>
      <c r="O5122" s="33">
        <f>+'Categorias-9 feb-Depurado'!Y5121</f>
        <v>773.57296351038292</v>
      </c>
      <c r="P5122" s="111">
        <f>+'Categorias-9 feb-Depurado'!AC5121</f>
        <v>44934</v>
      </c>
      <c r="Q5122" s="111">
        <f>+'Categorias-9 feb-Depurado'!AE5121</f>
        <v>44994</v>
      </c>
      <c r="R5122" s="112" t="str">
        <f>+'Categorias-9 feb-Depurado'!AB5121</f>
        <v>Hotel</v>
      </c>
    </row>
    <row r="5123" spans="2:18" s="1" customFormat="1" ht="14.5" hidden="1">
      <c r="B5123" s="57" t="str">
        <f>+'Categorias-9 feb-Depurado'!B5122</f>
        <v>PLUS OIL SA</v>
      </c>
      <c r="C5123" s="30" t="s">
        <v>4900</v>
      </c>
      <c r="D5123" s="31">
        <v>5</v>
      </c>
      <c r="E5123" s="30" t="str">
        <f>+'Categorias-9 feb-Depurado'!E5122</f>
        <v>900190923-1</v>
      </c>
      <c r="F5123" s="30" t="str">
        <f>+'Categorias-9 feb-Depurado'!F5122</f>
        <v>KM 13 VIA AL AEROPUERTO</v>
      </c>
      <c r="G5123" s="30" t="str">
        <f>+'Categorias-9 feb-Depurado'!G5122</f>
        <v>169</v>
      </c>
      <c r="H5123" s="30" t="str">
        <f>+'Categorias-9 feb-Depurado'!H5122</f>
        <v>HF15658</v>
      </c>
      <c r="I5123" s="107">
        <f>+'Categorias-9 feb-Depurado'!R5122</f>
        <v>774683</v>
      </c>
      <c r="J5123" s="108">
        <f t="shared" si="324"/>
        <v>0</v>
      </c>
      <c r="K5123" s="107">
        <f t="shared" si="325"/>
        <v>0</v>
      </c>
      <c r="L5123" s="109">
        <f t="shared" si="326"/>
        <v>774683</v>
      </c>
      <c r="M5123" s="110">
        <f t="shared" si="327"/>
        <v>5.9058277749078148E-07</v>
      </c>
      <c r="N5123" s="33" t="s">
        <v>4892</v>
      </c>
      <c r="O5123" s="33">
        <f>+'Categorias-9 feb-Depurado'!Y5122</f>
        <v>162.41244483579146</v>
      </c>
      <c r="P5123" s="111">
        <f>+'Categorias-9 feb-Depurado'!AC5122</f>
        <v>44934</v>
      </c>
      <c r="Q5123" s="111">
        <f>+'Categorias-9 feb-Depurado'!AE5122</f>
        <v>44994</v>
      </c>
      <c r="R5123" s="112" t="str">
        <f>+'Categorias-9 feb-Depurado'!AB5122</f>
        <v>Hotel</v>
      </c>
    </row>
    <row r="5124" spans="2:18" s="1" customFormat="1" ht="14.5" hidden="1">
      <c r="B5124" s="57" t="str">
        <f>+'Categorias-9 feb-Depurado'!B5123</f>
        <v>PLUS OIL SA</v>
      </c>
      <c r="C5124" s="30" t="s">
        <v>4900</v>
      </c>
      <c r="D5124" s="31">
        <v>5</v>
      </c>
      <c r="E5124" s="30" t="str">
        <f>+'Categorias-9 feb-Depurado'!E5123</f>
        <v>900190923-1</v>
      </c>
      <c r="F5124" s="30" t="str">
        <f>+'Categorias-9 feb-Depurado'!F5123</f>
        <v>KM 13 VIA AL AEROPUERTO</v>
      </c>
      <c r="G5124" s="30" t="str">
        <f>+'Categorias-9 feb-Depurado'!G5123</f>
        <v>169</v>
      </c>
      <c r="H5124" s="30" t="str">
        <f>+'Categorias-9 feb-Depurado'!H5123</f>
        <v>HF15647</v>
      </c>
      <c r="I5124" s="107">
        <f>+'Categorias-9 feb-Depurado'!R5123</f>
        <v>1093226</v>
      </c>
      <c r="J5124" s="108">
        <f t="shared" si="324"/>
        <v>0</v>
      </c>
      <c r="K5124" s="107">
        <f t="shared" si="325"/>
        <v>0</v>
      </c>
      <c r="L5124" s="109">
        <f t="shared" si="326"/>
        <v>1093226</v>
      </c>
      <c r="M5124" s="110">
        <f t="shared" si="327"/>
        <v>8.3342534624502807E-07</v>
      </c>
      <c r="N5124" s="33" t="s">
        <v>4892</v>
      </c>
      <c r="O5124" s="33">
        <f>+'Categorias-9 feb-Depurado'!Y5123</f>
        <v>229.19504806230802</v>
      </c>
      <c r="P5124" s="111">
        <f>+'Categorias-9 feb-Depurado'!AC5123</f>
        <v>44934</v>
      </c>
      <c r="Q5124" s="111">
        <f>+'Categorias-9 feb-Depurado'!AE5123</f>
        <v>44994</v>
      </c>
      <c r="R5124" s="112" t="str">
        <f>+'Categorias-9 feb-Depurado'!AB5123</f>
        <v>Hotel</v>
      </c>
    </row>
    <row r="5125" spans="2:18" s="1" customFormat="1" ht="14.5" hidden="1">
      <c r="B5125" s="57" t="str">
        <f>+'Categorias-9 feb-Depurado'!B5124</f>
        <v>PLUS OIL SA</v>
      </c>
      <c r="C5125" s="30" t="s">
        <v>4900</v>
      </c>
      <c r="D5125" s="31">
        <v>5</v>
      </c>
      <c r="E5125" s="30" t="str">
        <f>+'Categorias-9 feb-Depurado'!E5124</f>
        <v>900190923-1</v>
      </c>
      <c r="F5125" s="30" t="str">
        <f>+'Categorias-9 feb-Depurado'!F5124</f>
        <v>KM 13 VIA AL AEROPUERTO</v>
      </c>
      <c r="G5125" s="30" t="str">
        <f>+'Categorias-9 feb-Depurado'!G5124</f>
        <v>169</v>
      </c>
      <c r="H5125" s="30" t="str">
        <f>+'Categorias-9 feb-Depurado'!H5124</f>
        <v>HF15691</v>
      </c>
      <c r="I5125" s="107">
        <f>+'Categorias-9 feb-Depurado'!R5124</f>
        <v>2533272</v>
      </c>
      <c r="J5125" s="108">
        <f t="shared" si="324"/>
        <v>0</v>
      </c>
      <c r="K5125" s="107">
        <f t="shared" si="325"/>
        <v>0</v>
      </c>
      <c r="L5125" s="109">
        <f t="shared" si="326"/>
        <v>2533272</v>
      </c>
      <c r="M5125" s="110">
        <f t="shared" si="327"/>
        <v>1.9312503487228028E-06</v>
      </c>
      <c r="N5125" s="33" t="s">
        <v>4892</v>
      </c>
      <c r="O5125" s="33">
        <f>+'Categorias-9 feb-Depurado'!Y5124</f>
        <v>531.10097801817665</v>
      </c>
      <c r="P5125" s="111">
        <f>+'Categorias-9 feb-Depurado'!AC5124</f>
        <v>44935</v>
      </c>
      <c r="Q5125" s="111">
        <f>+'Categorias-9 feb-Depurado'!AE5124</f>
        <v>44995</v>
      </c>
      <c r="R5125" s="112" t="str">
        <f>+'Categorias-9 feb-Depurado'!AB5124</f>
        <v>Hotel</v>
      </c>
    </row>
    <row r="5126" spans="2:18" s="1" customFormat="1" ht="14.5" hidden="1">
      <c r="B5126" s="57" t="str">
        <f>+'Categorias-9 feb-Depurado'!B5125</f>
        <v>PLUS OIL SA</v>
      </c>
      <c r="C5126" s="30" t="s">
        <v>4900</v>
      </c>
      <c r="D5126" s="31">
        <v>5</v>
      </c>
      <c r="E5126" s="30" t="str">
        <f>+'Categorias-9 feb-Depurado'!E5125</f>
        <v>900190923-1</v>
      </c>
      <c r="F5126" s="30" t="str">
        <f>+'Categorias-9 feb-Depurado'!F5125</f>
        <v>KM 13 VIA AL AEROPUERTO</v>
      </c>
      <c r="G5126" s="30" t="str">
        <f>+'Categorias-9 feb-Depurado'!G5125</f>
        <v>169</v>
      </c>
      <c r="H5126" s="30" t="str">
        <f>+'Categorias-9 feb-Depurado'!H5125</f>
        <v>HF15713</v>
      </c>
      <c r="I5126" s="107">
        <f>+'Categorias-9 feb-Depurado'!R5125</f>
        <v>1431563</v>
      </c>
      <c r="J5126" s="108">
        <f t="shared" si="324"/>
        <v>0</v>
      </c>
      <c r="K5126" s="107">
        <f t="shared" si="325"/>
        <v>0</v>
      </c>
      <c r="L5126" s="109">
        <f t="shared" si="326"/>
        <v>1431563</v>
      </c>
      <c r="M5126" s="110">
        <f t="shared" si="327"/>
        <v>1.0913579524696368E-06</v>
      </c>
      <c r="N5126" s="33" t="s">
        <v>4892</v>
      </c>
      <c r="O5126" s="33">
        <f>+'Categorias-9 feb-Depurado'!Y5125</f>
        <v>300.12746732077528</v>
      </c>
      <c r="P5126" s="111">
        <f>+'Categorias-9 feb-Depurado'!AC5125</f>
        <v>44935</v>
      </c>
      <c r="Q5126" s="111">
        <f>+'Categorias-9 feb-Depurado'!AE5125</f>
        <v>44995</v>
      </c>
      <c r="R5126" s="112" t="str">
        <f>+'Categorias-9 feb-Depurado'!AB5125</f>
        <v>Hotel</v>
      </c>
    </row>
    <row r="5127" spans="2:18" s="1" customFormat="1" ht="14.5" hidden="1">
      <c r="B5127" s="57" t="str">
        <f>+'Categorias-9 feb-Depurado'!B5126</f>
        <v>PLUS OIL SA</v>
      </c>
      <c r="C5127" s="30" t="s">
        <v>4900</v>
      </c>
      <c r="D5127" s="31">
        <v>5</v>
      </c>
      <c r="E5127" s="30" t="str">
        <f>+'Categorias-9 feb-Depurado'!E5126</f>
        <v>900190923-1</v>
      </c>
      <c r="F5127" s="30" t="str">
        <f>+'Categorias-9 feb-Depurado'!F5126</f>
        <v>KM 13 VIA AL AEROPUERTO</v>
      </c>
      <c r="G5127" s="30" t="str">
        <f>+'Categorias-9 feb-Depurado'!G5126</f>
        <v>169</v>
      </c>
      <c r="H5127" s="30" t="str">
        <f>+'Categorias-9 feb-Depurado'!H5126</f>
        <v>HF15698</v>
      </c>
      <c r="I5127" s="107">
        <f>+'Categorias-9 feb-Depurado'!R5126</f>
        <v>1036680</v>
      </c>
      <c r="J5127" s="108">
        <f t="shared" si="324"/>
        <v>0</v>
      </c>
      <c r="K5127" s="107">
        <f t="shared" si="325"/>
        <v>0</v>
      </c>
      <c r="L5127" s="109">
        <f t="shared" si="326"/>
        <v>1036680</v>
      </c>
      <c r="M5127" s="110">
        <f t="shared" si="327"/>
        <v>7.9031727012099574E-07</v>
      </c>
      <c r="N5127" s="33" t="s">
        <v>4892</v>
      </c>
      <c r="O5127" s="33">
        <f>+'Categorias-9 feb-Depurado'!Y5126</f>
        <v>217.3401679298091</v>
      </c>
      <c r="P5127" s="111">
        <f>+'Categorias-9 feb-Depurado'!AC5126</f>
        <v>44935</v>
      </c>
      <c r="Q5127" s="111">
        <f>+'Categorias-9 feb-Depurado'!AE5126</f>
        <v>44995</v>
      </c>
      <c r="R5127" s="112" t="str">
        <f>+'Categorias-9 feb-Depurado'!AB5126</f>
        <v>Hotel</v>
      </c>
    </row>
    <row r="5128" spans="2:18" s="1" customFormat="1" ht="14.5" hidden="1">
      <c r="B5128" s="57" t="str">
        <f>+'Categorias-9 feb-Depurado'!B5127</f>
        <v>PLUS OIL SA</v>
      </c>
      <c r="C5128" s="30" t="s">
        <v>4900</v>
      </c>
      <c r="D5128" s="31">
        <v>5</v>
      </c>
      <c r="E5128" s="30" t="str">
        <f>+'Categorias-9 feb-Depurado'!E5127</f>
        <v>900190923-1</v>
      </c>
      <c r="F5128" s="30" t="str">
        <f>+'Categorias-9 feb-Depurado'!F5127</f>
        <v>KM 13 VIA AL AEROPUERTO</v>
      </c>
      <c r="G5128" s="30" t="str">
        <f>+'Categorias-9 feb-Depurado'!G5127</f>
        <v>169</v>
      </c>
      <c r="H5128" s="30" t="str">
        <f>+'Categorias-9 feb-Depurado'!H5127</f>
        <v>HF15723</v>
      </c>
      <c r="I5128" s="107">
        <f>+'Categorias-9 feb-Depurado'!R5127</f>
        <v>1714294</v>
      </c>
      <c r="J5128" s="108">
        <f t="shared" si="324"/>
        <v>0</v>
      </c>
      <c r="K5128" s="107">
        <f t="shared" si="325"/>
        <v>0</v>
      </c>
      <c r="L5128" s="109">
        <f t="shared" si="326"/>
        <v>1714294</v>
      </c>
      <c r="M5128" s="110">
        <f t="shared" si="327"/>
        <v>1.3068990954439193E-06</v>
      </c>
      <c r="N5128" s="33" t="s">
        <v>4892</v>
      </c>
      <c r="O5128" s="33">
        <f>+'Categorias-9 feb-Depurado'!Y5127</f>
        <v>359.40207763346854</v>
      </c>
      <c r="P5128" s="111">
        <f>+'Categorias-9 feb-Depurado'!AC5127</f>
        <v>44935</v>
      </c>
      <c r="Q5128" s="111">
        <f>+'Categorias-9 feb-Depurado'!AE5127</f>
        <v>44995</v>
      </c>
      <c r="R5128" s="112" t="str">
        <f>+'Categorias-9 feb-Depurado'!AB5127</f>
        <v>Hotel</v>
      </c>
    </row>
    <row r="5129" spans="2:18" s="1" customFormat="1" ht="14.5" hidden="1">
      <c r="B5129" s="57" t="str">
        <f>+'Categorias-9 feb-Depurado'!B5128</f>
        <v>PLUS OIL SA</v>
      </c>
      <c r="C5129" s="30" t="s">
        <v>4900</v>
      </c>
      <c r="D5129" s="31">
        <v>5</v>
      </c>
      <c r="E5129" s="30" t="str">
        <f>+'Categorias-9 feb-Depurado'!E5128</f>
        <v>900190923-1</v>
      </c>
      <c r="F5129" s="30" t="str">
        <f>+'Categorias-9 feb-Depurado'!F5128</f>
        <v>KM 13 VIA AL AEROPUERTO</v>
      </c>
      <c r="G5129" s="30" t="str">
        <f>+'Categorias-9 feb-Depurado'!G5128</f>
        <v>169</v>
      </c>
      <c r="H5129" s="30" t="str">
        <f>+'Categorias-9 feb-Depurado'!H5128</f>
        <v>HF15725</v>
      </c>
      <c r="I5129" s="107">
        <f>+'Categorias-9 feb-Depurado'!R5128</f>
        <v>2879773</v>
      </c>
      <c r="J5129" s="108">
        <f t="shared" si="324"/>
        <v>0</v>
      </c>
      <c r="K5129" s="107">
        <f t="shared" si="325"/>
        <v>0</v>
      </c>
      <c r="L5129" s="109">
        <f t="shared" si="326"/>
        <v>2879773</v>
      </c>
      <c r="M5129" s="110">
        <f t="shared" si="327"/>
        <v>2.1954068139909619E-06</v>
      </c>
      <c r="N5129" s="33" t="s">
        <v>4892</v>
      </c>
      <c r="O5129" s="33">
        <f>+'Categorias-9 feb-Depurado'!Y5128</f>
        <v>603.74498149836995</v>
      </c>
      <c r="P5129" s="111">
        <f>+'Categorias-9 feb-Depurado'!AC5128</f>
        <v>44935</v>
      </c>
      <c r="Q5129" s="111">
        <f>+'Categorias-9 feb-Depurado'!AE5128</f>
        <v>44995</v>
      </c>
      <c r="R5129" s="112" t="str">
        <f>+'Categorias-9 feb-Depurado'!AB5128</f>
        <v>Hotel</v>
      </c>
    </row>
    <row r="5130" spans="2:18" s="1" customFormat="1" ht="14.5" hidden="1">
      <c r="B5130" s="57" t="str">
        <f>+'Categorias-9 feb-Depurado'!B5129</f>
        <v>PLUS OIL SA</v>
      </c>
      <c r="C5130" s="30" t="s">
        <v>4900</v>
      </c>
      <c r="D5130" s="31">
        <v>5</v>
      </c>
      <c r="E5130" s="30" t="str">
        <f>+'Categorias-9 feb-Depurado'!E5129</f>
        <v>900190923-1</v>
      </c>
      <c r="F5130" s="30" t="str">
        <f>+'Categorias-9 feb-Depurado'!F5129</f>
        <v>KM 13 VIA AL AEROPUERTO</v>
      </c>
      <c r="G5130" s="30" t="str">
        <f>+'Categorias-9 feb-Depurado'!G5129</f>
        <v>169</v>
      </c>
      <c r="H5130" s="30" t="str">
        <f>+'Categorias-9 feb-Depurado'!H5129</f>
        <v>HF15732</v>
      </c>
      <c r="I5130" s="107">
        <f>+'Categorias-9 feb-Depurado'!R5129</f>
        <v>321371</v>
      </c>
      <c r="J5130" s="108">
        <f t="shared" si="324"/>
        <v>0</v>
      </c>
      <c r="K5130" s="107">
        <f t="shared" si="325"/>
        <v>0</v>
      </c>
      <c r="L5130" s="109">
        <f t="shared" si="326"/>
        <v>321371</v>
      </c>
      <c r="M5130" s="110">
        <f t="shared" si="327"/>
        <v>2.4499850620833291E-07</v>
      </c>
      <c r="N5130" s="33" t="s">
        <v>4892</v>
      </c>
      <c r="O5130" s="33">
        <f>+'Categorias-9 feb-Depurado'!Y5129</f>
        <v>67.375493988280553</v>
      </c>
      <c r="P5130" s="111">
        <f>+'Categorias-9 feb-Depurado'!AC5129</f>
        <v>44936</v>
      </c>
      <c r="Q5130" s="111">
        <f>+'Categorias-9 feb-Depurado'!AE5129</f>
        <v>44996</v>
      </c>
      <c r="R5130" s="112" t="str">
        <f>+'Categorias-9 feb-Depurado'!AB5129</f>
        <v>Hotel</v>
      </c>
    </row>
    <row r="5131" spans="2:18" s="1" customFormat="1" ht="14.5" hidden="1">
      <c r="B5131" s="57" t="str">
        <f>+'Categorias-9 feb-Depurado'!B5130</f>
        <v>PLUS OIL SA</v>
      </c>
      <c r="C5131" s="30" t="s">
        <v>4900</v>
      </c>
      <c r="D5131" s="31">
        <v>5</v>
      </c>
      <c r="E5131" s="30" t="str">
        <f>+'Categorias-9 feb-Depurado'!E5130</f>
        <v>900190923-1</v>
      </c>
      <c r="F5131" s="30" t="str">
        <f>+'Categorias-9 feb-Depurado'!F5130</f>
        <v>KM 13 VIA AL AEROPUERTO</v>
      </c>
      <c r="G5131" s="30" t="str">
        <f>+'Categorias-9 feb-Depurado'!G5130</f>
        <v>169</v>
      </c>
      <c r="H5131" s="30" t="str">
        <f>+'Categorias-9 feb-Depurado'!H5130</f>
        <v>HF15736</v>
      </c>
      <c r="I5131" s="107">
        <f>+'Categorias-9 feb-Depurado'!R5130</f>
        <v>308176</v>
      </c>
      <c r="J5131" s="108">
        <f t="shared" si="324"/>
        <v>0</v>
      </c>
      <c r="K5131" s="107">
        <f t="shared" si="325"/>
        <v>0</v>
      </c>
      <c r="L5131" s="109">
        <f t="shared" si="326"/>
        <v>308176</v>
      </c>
      <c r="M5131" s="110">
        <f t="shared" si="327"/>
        <v>2.3493924358221243E-07</v>
      </c>
      <c r="N5131" s="33" t="s">
        <v>4892</v>
      </c>
      <c r="O5131" s="33">
        <f>+'Categorias-9 feb-Depurado'!Y5130</f>
        <v>64.609159617178733</v>
      </c>
      <c r="P5131" s="111">
        <f>+'Categorias-9 feb-Depurado'!AC5130</f>
        <v>44936</v>
      </c>
      <c r="Q5131" s="111">
        <f>+'Categorias-9 feb-Depurado'!AE5130</f>
        <v>44996</v>
      </c>
      <c r="R5131" s="112" t="str">
        <f>+'Categorias-9 feb-Depurado'!AB5130</f>
        <v>Hotel</v>
      </c>
    </row>
    <row r="5132" spans="2:18" s="1" customFormat="1" ht="14.5" hidden="1">
      <c r="B5132" s="57" t="str">
        <f>+'Categorias-9 feb-Depurado'!B5131</f>
        <v>PLUS OIL SA</v>
      </c>
      <c r="C5132" s="30" t="s">
        <v>4900</v>
      </c>
      <c r="D5132" s="31">
        <v>5</v>
      </c>
      <c r="E5132" s="30" t="str">
        <f>+'Categorias-9 feb-Depurado'!E5131</f>
        <v>900190923-1</v>
      </c>
      <c r="F5132" s="30" t="str">
        <f>+'Categorias-9 feb-Depurado'!F5131</f>
        <v>KM 13 VIA AL AEROPUERTO</v>
      </c>
      <c r="G5132" s="30" t="str">
        <f>+'Categorias-9 feb-Depurado'!G5131</f>
        <v>169</v>
      </c>
      <c r="H5132" s="30" t="str">
        <f>+'Categorias-9 feb-Depurado'!H5131</f>
        <v>HF15754</v>
      </c>
      <c r="I5132" s="107">
        <f>+'Categorias-9 feb-Depurado'!R5131</f>
        <v>505146</v>
      </c>
      <c r="J5132" s="108">
        <f t="shared" si="324"/>
        <v>0</v>
      </c>
      <c r="K5132" s="107">
        <f t="shared" si="325"/>
        <v>0</v>
      </c>
      <c r="L5132" s="109">
        <f t="shared" si="326"/>
        <v>505146</v>
      </c>
      <c r="M5132" s="110">
        <f t="shared" si="327"/>
        <v>3.851001347884984E-07</v>
      </c>
      <c r="N5132" s="33" t="s">
        <v>4892</v>
      </c>
      <c r="O5132" s="33">
        <f>+'Categorias-9 feb-Depurado'!Y5131</f>
        <v>105.90395924400137</v>
      </c>
      <c r="P5132" s="111">
        <f>+'Categorias-9 feb-Depurado'!AC5131</f>
        <v>44936</v>
      </c>
      <c r="Q5132" s="111">
        <f>+'Categorias-9 feb-Depurado'!AE5131</f>
        <v>44996</v>
      </c>
      <c r="R5132" s="112" t="str">
        <f>+'Categorias-9 feb-Depurado'!AB5131</f>
        <v>Hotel</v>
      </c>
    </row>
    <row r="5133" spans="2:18" s="1" customFormat="1" ht="14.5" hidden="1">
      <c r="B5133" s="57" t="str">
        <f>+'Categorias-9 feb-Depurado'!B5132</f>
        <v>PLUS OIL SA</v>
      </c>
      <c r="C5133" s="30" t="s">
        <v>4900</v>
      </c>
      <c r="D5133" s="31">
        <v>5</v>
      </c>
      <c r="E5133" s="30" t="str">
        <f>+'Categorias-9 feb-Depurado'!E5132</f>
        <v>900190923-1</v>
      </c>
      <c r="F5133" s="30" t="str">
        <f>+'Categorias-9 feb-Depurado'!F5132</f>
        <v>KM 13 VIA AL AEROPUERTO</v>
      </c>
      <c r="G5133" s="30" t="str">
        <f>+'Categorias-9 feb-Depurado'!G5132</f>
        <v>169</v>
      </c>
      <c r="H5133" s="30" t="str">
        <f>+'Categorias-9 feb-Depurado'!H5132</f>
        <v>HF15770</v>
      </c>
      <c r="I5133" s="107">
        <f>+'Categorias-9 feb-Depurado'!R5132</f>
        <v>564519</v>
      </c>
      <c r="J5133" s="108">
        <f t="shared" si="324"/>
        <v>0</v>
      </c>
      <c r="K5133" s="107">
        <f t="shared" si="325"/>
        <v>0</v>
      </c>
      <c r="L5133" s="109">
        <f t="shared" si="326"/>
        <v>564519</v>
      </c>
      <c r="M5133" s="110">
        <f t="shared" si="327"/>
        <v>4.3036338601249606E-07</v>
      </c>
      <c r="N5133" s="33" t="s">
        <v>4892</v>
      </c>
      <c r="O5133" s="33">
        <f>+'Categorias-9 feb-Depurado'!Y5132</f>
        <v>118.35152048806566</v>
      </c>
      <c r="P5133" s="111">
        <f>+'Categorias-9 feb-Depurado'!AC5132</f>
        <v>44937</v>
      </c>
      <c r="Q5133" s="111">
        <f>+'Categorias-9 feb-Depurado'!AE5132</f>
        <v>44997</v>
      </c>
      <c r="R5133" s="112" t="str">
        <f>+'Categorias-9 feb-Depurado'!AB5132</f>
        <v>Hotel</v>
      </c>
    </row>
    <row r="5134" spans="2:18" s="1" customFormat="1" ht="14.5" hidden="1">
      <c r="B5134" s="57" t="str">
        <f>+'Categorias-9 feb-Depurado'!B5133</f>
        <v>PLUS OIL SA</v>
      </c>
      <c r="C5134" s="30" t="s">
        <v>4900</v>
      </c>
      <c r="D5134" s="31">
        <v>5</v>
      </c>
      <c r="E5134" s="30" t="str">
        <f>+'Categorias-9 feb-Depurado'!E5133</f>
        <v>900190923-1</v>
      </c>
      <c r="F5134" s="30" t="str">
        <f>+'Categorias-9 feb-Depurado'!F5133</f>
        <v>KM 13 VIA AL AEROPUERTO</v>
      </c>
      <c r="G5134" s="30" t="str">
        <f>+'Categorias-9 feb-Depurado'!G5133</f>
        <v>169</v>
      </c>
      <c r="H5134" s="30" t="str">
        <f>+'Categorias-9 feb-Depurado'!H5133</f>
        <v>HF15786</v>
      </c>
      <c r="I5134" s="107">
        <f>+'Categorias-9 feb-Depurado'!R5133</f>
        <v>606930</v>
      </c>
      <c r="J5134" s="108">
        <f t="shared" si="324"/>
        <v>0</v>
      </c>
      <c r="K5134" s="107">
        <f t="shared" si="325"/>
        <v>0</v>
      </c>
      <c r="L5134" s="109">
        <f t="shared" si="326"/>
        <v>606930</v>
      </c>
      <c r="M5134" s="110">
        <f t="shared" si="327"/>
        <v>4.6269558663670176E-07</v>
      </c>
      <c r="N5134" s="33" t="s">
        <v>4892</v>
      </c>
      <c r="O5134" s="33">
        <f>+'Categorias-9 feb-Depurado'!Y5133</f>
        <v>127.24299506273782</v>
      </c>
      <c r="P5134" s="111">
        <f>+'Categorias-9 feb-Depurado'!AC5133</f>
        <v>44937</v>
      </c>
      <c r="Q5134" s="111">
        <f>+'Categorias-9 feb-Depurado'!AE5133</f>
        <v>44997</v>
      </c>
      <c r="R5134" s="112" t="str">
        <f>+'Categorias-9 feb-Depurado'!AB5133</f>
        <v>Hotel</v>
      </c>
    </row>
    <row r="5135" spans="2:18" s="1" customFormat="1" ht="14.5" hidden="1">
      <c r="B5135" s="57" t="str">
        <f>+'Categorias-9 feb-Depurado'!B5134</f>
        <v>PLUS OIL SA</v>
      </c>
      <c r="C5135" s="30" t="s">
        <v>4900</v>
      </c>
      <c r="D5135" s="31">
        <v>5</v>
      </c>
      <c r="E5135" s="30" t="str">
        <f>+'Categorias-9 feb-Depurado'!E5134</f>
        <v>900190923-1</v>
      </c>
      <c r="F5135" s="30" t="str">
        <f>+'Categorias-9 feb-Depurado'!F5134</f>
        <v>KM 13 VIA AL AEROPUERTO</v>
      </c>
      <c r="G5135" s="30" t="str">
        <f>+'Categorias-9 feb-Depurado'!G5134</f>
        <v>169</v>
      </c>
      <c r="H5135" s="30" t="str">
        <f>+'Categorias-9 feb-Depurado'!H5134</f>
        <v>HF15776</v>
      </c>
      <c r="I5135" s="107">
        <f>+'Categorias-9 feb-Depurado'!R5134</f>
        <v>1129039</v>
      </c>
      <c r="J5135" s="108">
        <f t="shared" si="328" ref="J5135:J5198">+IF(Q5135&gt;$O$4,0,I5135)</f>
        <v>0</v>
      </c>
      <c r="K5135" s="107">
        <f t="shared" si="329" ref="K5135:K5198">++(((1+$O$5)^(($O$4-Q5135)/365))-1)*J5135</f>
        <v>0</v>
      </c>
      <c r="L5135" s="109">
        <f t="shared" si="330" ref="L5135:L5198">+I5135+K5135</f>
        <v>1129039</v>
      </c>
      <c r="M5135" s="110">
        <f t="shared" si="331" ref="M5135:M5198">+L5135/$E$11</f>
        <v>8.6072753437911311E-07</v>
      </c>
      <c r="N5135" s="33" t="s">
        <v>4892</v>
      </c>
      <c r="O5135" s="33">
        <f>+'Categorias-9 feb-Depurado'!Y5134</f>
        <v>236.70325062632995</v>
      </c>
      <c r="P5135" s="111">
        <f>+'Categorias-9 feb-Depurado'!AC5134</f>
        <v>44937</v>
      </c>
      <c r="Q5135" s="111">
        <f>+'Categorias-9 feb-Depurado'!AE5134</f>
        <v>44997</v>
      </c>
      <c r="R5135" s="112" t="str">
        <f>+'Categorias-9 feb-Depurado'!AB5134</f>
        <v>Hotel</v>
      </c>
    </row>
    <row r="5136" spans="2:18" s="1" customFormat="1" ht="14.5" hidden="1">
      <c r="B5136" s="57" t="str">
        <f>+'Categorias-9 feb-Depurado'!B5135</f>
        <v>PLUS OIL SA</v>
      </c>
      <c r="C5136" s="30" t="s">
        <v>4900</v>
      </c>
      <c r="D5136" s="31">
        <v>5</v>
      </c>
      <c r="E5136" s="30" t="str">
        <f>+'Categorias-9 feb-Depurado'!E5135</f>
        <v>900190923-1</v>
      </c>
      <c r="F5136" s="30" t="str">
        <f>+'Categorias-9 feb-Depurado'!F5135</f>
        <v>KM 13 VIA AL AEROPUERTO</v>
      </c>
      <c r="G5136" s="30" t="str">
        <f>+'Categorias-9 feb-Depurado'!G5135</f>
        <v>169</v>
      </c>
      <c r="H5136" s="30" t="str">
        <f>+'Categorias-9 feb-Depurado'!H5135</f>
        <v>HF15796</v>
      </c>
      <c r="I5136" s="107">
        <f>+'Categorias-9 feb-Depurado'!R5135</f>
        <v>728504</v>
      </c>
      <c r="J5136" s="108">
        <f t="shared" si="328"/>
        <v>0</v>
      </c>
      <c r="K5136" s="107">
        <f t="shared" si="329"/>
        <v>0</v>
      </c>
      <c r="L5136" s="109">
        <f t="shared" si="330"/>
        <v>728504</v>
      </c>
      <c r="M5136" s="110">
        <f t="shared" si="331"/>
        <v>5.5537802653878328E-07</v>
      </c>
      <c r="N5136" s="33" t="s">
        <v>4892</v>
      </c>
      <c r="O5136" s="33">
        <f>+'Categorias-9 feb-Depurado'!Y5135</f>
        <v>152.73100831263037</v>
      </c>
      <c r="P5136" s="111">
        <f>+'Categorias-9 feb-Depurado'!AC5135</f>
        <v>44938</v>
      </c>
      <c r="Q5136" s="111">
        <f>+'Categorias-9 feb-Depurado'!AE5135</f>
        <v>44998</v>
      </c>
      <c r="R5136" s="112" t="str">
        <f>+'Categorias-9 feb-Depurado'!AB5135</f>
        <v>Hotel</v>
      </c>
    </row>
    <row r="5137" spans="2:18" s="1" customFormat="1" ht="14.5" hidden="1">
      <c r="B5137" s="57" t="str">
        <f>+'Categorias-9 feb-Depurado'!B5136</f>
        <v>PLUS OIL SA</v>
      </c>
      <c r="C5137" s="30" t="s">
        <v>4900</v>
      </c>
      <c r="D5137" s="31">
        <v>5</v>
      </c>
      <c r="E5137" s="30" t="str">
        <f>+'Categorias-9 feb-Depurado'!E5136</f>
        <v>900190923-1</v>
      </c>
      <c r="F5137" s="30" t="str">
        <f>+'Categorias-9 feb-Depurado'!F5136</f>
        <v>KM 13 VIA AL AEROPUERTO</v>
      </c>
      <c r="G5137" s="30" t="str">
        <f>+'Categorias-9 feb-Depurado'!G5136</f>
        <v>169</v>
      </c>
      <c r="H5137" s="30" t="str">
        <f>+'Categorias-9 feb-Depurado'!H5136</f>
        <v>HF15789</v>
      </c>
      <c r="I5137" s="107">
        <f>+'Categorias-9 feb-Depurado'!R5136</f>
        <v>387342</v>
      </c>
      <c r="J5137" s="108">
        <f t="shared" si="328"/>
        <v>0</v>
      </c>
      <c r="K5137" s="107">
        <f t="shared" si="329"/>
        <v>0</v>
      </c>
      <c r="L5137" s="109">
        <f t="shared" si="330"/>
        <v>387342</v>
      </c>
      <c r="M5137" s="110">
        <f t="shared" si="331"/>
        <v>2.9529176992245123E-07</v>
      </c>
      <c r="N5137" s="33" t="s">
        <v>4892</v>
      </c>
      <c r="O5137" s="33">
        <f>+'Categorias-9 feb-Depurado'!Y5136</f>
        <v>81.206327242995059</v>
      </c>
      <c r="P5137" s="111">
        <f>+'Categorias-9 feb-Depurado'!AC5136</f>
        <v>44938</v>
      </c>
      <c r="Q5137" s="111">
        <f>+'Categorias-9 feb-Depurado'!AE5136</f>
        <v>44998</v>
      </c>
      <c r="R5137" s="112" t="str">
        <f>+'Categorias-9 feb-Depurado'!AB5136</f>
        <v>Hotel</v>
      </c>
    </row>
    <row r="5138" spans="2:18" s="1" customFormat="1" ht="14.5" hidden="1">
      <c r="B5138" s="57" t="str">
        <f>+'Categorias-9 feb-Depurado'!B5137</f>
        <v>PLUS OIL SA</v>
      </c>
      <c r="C5138" s="30" t="s">
        <v>4900</v>
      </c>
      <c r="D5138" s="31">
        <v>5</v>
      </c>
      <c r="E5138" s="30" t="str">
        <f>+'Categorias-9 feb-Depurado'!E5137</f>
        <v>900190923-1</v>
      </c>
      <c r="F5138" s="30" t="str">
        <f>+'Categorias-9 feb-Depurado'!F5137</f>
        <v>KM 13 VIA AL AEROPUERTO</v>
      </c>
      <c r="G5138" s="30" t="str">
        <f>+'Categorias-9 feb-Depurado'!G5137</f>
        <v>169</v>
      </c>
      <c r="H5138" s="30" t="str">
        <f>+'Categorias-9 feb-Depurado'!H5137</f>
        <v>HF15794</v>
      </c>
      <c r="I5138" s="107">
        <f>+'Categorias-9 feb-Depurado'!R5137</f>
        <v>505146</v>
      </c>
      <c r="J5138" s="108">
        <f t="shared" si="328"/>
        <v>0</v>
      </c>
      <c r="K5138" s="107">
        <f t="shared" si="329"/>
        <v>0</v>
      </c>
      <c r="L5138" s="109">
        <f t="shared" si="330"/>
        <v>505146</v>
      </c>
      <c r="M5138" s="110">
        <f t="shared" si="331"/>
        <v>3.851001347884984E-07</v>
      </c>
      <c r="N5138" s="33" t="s">
        <v>4892</v>
      </c>
      <c r="O5138" s="33">
        <f>+'Categorias-9 feb-Depurado'!Y5137</f>
        <v>105.90395924400137</v>
      </c>
      <c r="P5138" s="111">
        <f>+'Categorias-9 feb-Depurado'!AC5137</f>
        <v>44938</v>
      </c>
      <c r="Q5138" s="111">
        <f>+'Categorias-9 feb-Depurado'!AE5137</f>
        <v>44998</v>
      </c>
      <c r="R5138" s="112" t="str">
        <f>+'Categorias-9 feb-Depurado'!AB5137</f>
        <v>Hotel</v>
      </c>
    </row>
    <row r="5139" spans="2:18" s="1" customFormat="1" ht="14.5" hidden="1">
      <c r="B5139" s="57" t="str">
        <f>+'Categorias-9 feb-Depurado'!B5138</f>
        <v>PLUS OIL SA</v>
      </c>
      <c r="C5139" s="30" t="s">
        <v>4900</v>
      </c>
      <c r="D5139" s="31">
        <v>5</v>
      </c>
      <c r="E5139" s="30" t="str">
        <f>+'Categorias-9 feb-Depurado'!E5138</f>
        <v>900190923-1</v>
      </c>
      <c r="F5139" s="30" t="str">
        <f>+'Categorias-9 feb-Depurado'!F5138</f>
        <v>KM 13 VIA AL AEROPUERTO</v>
      </c>
      <c r="G5139" s="30" t="str">
        <f>+'Categorias-9 feb-Depurado'!G5138</f>
        <v>169</v>
      </c>
      <c r="H5139" s="30" t="str">
        <f>+'Categorias-9 feb-Depurado'!H5138</f>
        <v>HF15804</v>
      </c>
      <c r="I5139" s="107">
        <f>+'Categorias-9 feb-Depurado'!R5138</f>
        <v>928757</v>
      </c>
      <c r="J5139" s="108">
        <f t="shared" si="328"/>
        <v>0</v>
      </c>
      <c r="K5139" s="107">
        <f t="shared" si="329"/>
        <v>0</v>
      </c>
      <c r="L5139" s="109">
        <f t="shared" si="330"/>
        <v>928757</v>
      </c>
      <c r="M5139" s="110">
        <f t="shared" si="331"/>
        <v>7.0804172632419423E-07</v>
      </c>
      <c r="N5139" s="33" t="s">
        <v>4892</v>
      </c>
      <c r="O5139" s="33">
        <f>+'Categorias-9 feb-Depurado'!Y5138</f>
        <v>194.71408954159983</v>
      </c>
      <c r="P5139" s="111">
        <f>+'Categorias-9 feb-Depurado'!AC5138</f>
        <v>44938</v>
      </c>
      <c r="Q5139" s="111">
        <f>+'Categorias-9 feb-Depurado'!AE5138</f>
        <v>44998</v>
      </c>
      <c r="R5139" s="112" t="str">
        <f>+'Categorias-9 feb-Depurado'!AB5138</f>
        <v>Hotel</v>
      </c>
    </row>
    <row r="5140" spans="2:18" s="1" customFormat="1" ht="14.5" hidden="1">
      <c r="B5140" s="57" t="str">
        <f>+'Categorias-9 feb-Depurado'!B5139</f>
        <v>PLUS OIL SA</v>
      </c>
      <c r="C5140" s="30" t="s">
        <v>4900</v>
      </c>
      <c r="D5140" s="31">
        <v>5</v>
      </c>
      <c r="E5140" s="30" t="str">
        <f>+'Categorias-9 feb-Depurado'!E5139</f>
        <v>900190923-1</v>
      </c>
      <c r="F5140" s="30" t="str">
        <f>+'Categorias-9 feb-Depurado'!F5139</f>
        <v>KM 13 VIA AL AEROPUERTO</v>
      </c>
      <c r="G5140" s="30" t="str">
        <f>+'Categorias-9 feb-Depurado'!G5139</f>
        <v>169</v>
      </c>
      <c r="H5140" s="30" t="str">
        <f>+'Categorias-9 feb-Depurado'!H5139</f>
        <v>HF15814</v>
      </c>
      <c r="I5140" s="107">
        <f>+'Categorias-9 feb-Depurado'!R5139</f>
        <v>2953599</v>
      </c>
      <c r="J5140" s="108">
        <f t="shared" si="328"/>
        <v>0</v>
      </c>
      <c r="K5140" s="107">
        <f t="shared" si="329"/>
        <v>0</v>
      </c>
      <c r="L5140" s="109">
        <f t="shared" si="330"/>
        <v>2953599</v>
      </c>
      <c r="M5140" s="110">
        <f t="shared" si="331"/>
        <v>2.2516883693252526E-06</v>
      </c>
      <c r="N5140" s="33" t="s">
        <v>4892</v>
      </c>
      <c r="O5140" s="33">
        <f>+'Categorias-9 feb-Depurado'!Y5139</f>
        <v>619.22261706342965</v>
      </c>
      <c r="P5140" s="111">
        <f>+'Categorias-9 feb-Depurado'!AC5139</f>
        <v>44939</v>
      </c>
      <c r="Q5140" s="111">
        <f>+'Categorias-9 feb-Depurado'!AE5139</f>
        <v>44999</v>
      </c>
      <c r="R5140" s="112" t="str">
        <f>+'Categorias-9 feb-Depurado'!AB5139</f>
        <v>Hotel</v>
      </c>
    </row>
    <row r="5141" spans="2:18" s="1" customFormat="1" ht="14.5" hidden="1">
      <c r="B5141" s="57" t="str">
        <f>+'Categorias-9 feb-Depurado'!B5140</f>
        <v>PLUS OIL SA</v>
      </c>
      <c r="C5141" s="30" t="s">
        <v>4900</v>
      </c>
      <c r="D5141" s="31">
        <v>5</v>
      </c>
      <c r="E5141" s="30" t="str">
        <f>+'Categorias-9 feb-Depurado'!E5140</f>
        <v>900190923-1</v>
      </c>
      <c r="F5141" s="30" t="str">
        <f>+'Categorias-9 feb-Depurado'!F5140</f>
        <v>KM 13 VIA AL AEROPUERTO</v>
      </c>
      <c r="G5141" s="30" t="str">
        <f>+'Categorias-9 feb-Depurado'!G5140</f>
        <v>169</v>
      </c>
      <c r="H5141" s="30" t="str">
        <f>+'Categorias-9 feb-Depurado'!H5140</f>
        <v>HF15824</v>
      </c>
      <c r="I5141" s="107">
        <f>+'Categorias-9 feb-Depurado'!R5140</f>
        <v>1293779</v>
      </c>
      <c r="J5141" s="108">
        <f t="shared" si="328"/>
        <v>0</v>
      </c>
      <c r="K5141" s="107">
        <f t="shared" si="329"/>
        <v>0</v>
      </c>
      <c r="L5141" s="109">
        <f t="shared" si="330"/>
        <v>1293779</v>
      </c>
      <c r="M5141" s="110">
        <f t="shared" si="331"/>
        <v>9.8631775226672814E-07</v>
      </c>
      <c r="N5141" s="33" t="s">
        <v>4892</v>
      </c>
      <c r="O5141" s="33">
        <f>+'Categorias-9 feb-Depurado'!Y5140</f>
        <v>271.24102435087053</v>
      </c>
      <c r="P5141" s="111">
        <f>+'Categorias-9 feb-Depurado'!AC5140</f>
        <v>44939</v>
      </c>
      <c r="Q5141" s="111">
        <f>+'Categorias-9 feb-Depurado'!AE5140</f>
        <v>44999</v>
      </c>
      <c r="R5141" s="112" t="str">
        <f>+'Categorias-9 feb-Depurado'!AB5140</f>
        <v>Hotel</v>
      </c>
    </row>
    <row r="5142" spans="2:18" s="1" customFormat="1" ht="14.5" hidden="1">
      <c r="B5142" s="57" t="str">
        <f>+'Categorias-9 feb-Depurado'!B5141</f>
        <v>PLUS OIL SA</v>
      </c>
      <c r="C5142" s="30" t="s">
        <v>4900</v>
      </c>
      <c r="D5142" s="31">
        <v>5</v>
      </c>
      <c r="E5142" s="30" t="str">
        <f>+'Categorias-9 feb-Depurado'!E5141</f>
        <v>900190923-1</v>
      </c>
      <c r="F5142" s="30" t="str">
        <f>+'Categorias-9 feb-Depurado'!F5141</f>
        <v>KM 13 VIA AL AEROPUERTO</v>
      </c>
      <c r="G5142" s="30" t="str">
        <f>+'Categorias-9 feb-Depurado'!G5141</f>
        <v>169</v>
      </c>
      <c r="H5142" s="30" t="str">
        <f>+'Categorias-9 feb-Depurado'!H5141</f>
        <v>HF15830</v>
      </c>
      <c r="I5142" s="107">
        <f>+'Categorias-9 feb-Depurado'!R5141</f>
        <v>298425</v>
      </c>
      <c r="J5142" s="108">
        <f t="shared" si="328"/>
        <v>0</v>
      </c>
      <c r="K5142" s="107">
        <f t="shared" si="329"/>
        <v>0</v>
      </c>
      <c r="L5142" s="109">
        <f t="shared" si="330"/>
        <v>298425</v>
      </c>
      <c r="M5142" s="110">
        <f t="shared" si="331"/>
        <v>2.2750552854869212E-07</v>
      </c>
      <c r="N5142" s="33" t="s">
        <v>4892</v>
      </c>
      <c r="O5142" s="33">
        <f>+'Categorias-9 feb-Depurado'!Y5141</f>
        <v>62.564860530205351</v>
      </c>
      <c r="P5142" s="111">
        <f>+'Categorias-9 feb-Depurado'!AC5141</f>
        <v>44939</v>
      </c>
      <c r="Q5142" s="111">
        <f>+'Categorias-9 feb-Depurado'!AE5141</f>
        <v>44999</v>
      </c>
      <c r="R5142" s="112" t="str">
        <f>+'Categorias-9 feb-Depurado'!AB5141</f>
        <v>Hotel</v>
      </c>
    </row>
    <row r="5143" spans="2:18" s="1" customFormat="1" ht="14.5" hidden="1">
      <c r="B5143" s="57" t="str">
        <f>+'Categorias-9 feb-Depurado'!B5142</f>
        <v>PLUS OIL SA</v>
      </c>
      <c r="C5143" s="30" t="s">
        <v>4900</v>
      </c>
      <c r="D5143" s="31">
        <v>5</v>
      </c>
      <c r="E5143" s="30" t="str">
        <f>+'Categorias-9 feb-Depurado'!E5142</f>
        <v>900190923-1</v>
      </c>
      <c r="F5143" s="30" t="str">
        <f>+'Categorias-9 feb-Depurado'!F5142</f>
        <v>KM 13 VIA AL AEROPUERTO</v>
      </c>
      <c r="G5143" s="30" t="str">
        <f>+'Categorias-9 feb-Depurado'!G5142</f>
        <v>169</v>
      </c>
      <c r="H5143" s="30" t="str">
        <f>+'Categorias-9 feb-Depurado'!H5142</f>
        <v>HF15825</v>
      </c>
      <c r="I5143" s="107">
        <f>+'Categorias-9 feb-Depurado'!R5142</f>
        <v>743544</v>
      </c>
      <c r="J5143" s="108">
        <f t="shared" si="328"/>
        <v>0</v>
      </c>
      <c r="K5143" s="107">
        <f t="shared" si="329"/>
        <v>0</v>
      </c>
      <c r="L5143" s="109">
        <f t="shared" si="330"/>
        <v>743544</v>
      </c>
      <c r="M5143" s="110">
        <f t="shared" si="331"/>
        <v>5.668438325180824E-07</v>
      </c>
      <c r="N5143" s="33" t="s">
        <v>4892</v>
      </c>
      <c r="O5143" s="33">
        <f>+'Categorias-9 feb-Depurado'!Y5142</f>
        <v>155.88414730022956</v>
      </c>
      <c r="P5143" s="111">
        <f>+'Categorias-9 feb-Depurado'!AC5142</f>
        <v>44939</v>
      </c>
      <c r="Q5143" s="111">
        <f>+'Categorias-9 feb-Depurado'!AE5142</f>
        <v>44999</v>
      </c>
      <c r="R5143" s="112" t="str">
        <f>+'Categorias-9 feb-Depurado'!AB5142</f>
        <v>Hotel</v>
      </c>
    </row>
    <row r="5144" spans="2:18" s="1" customFormat="1" ht="14.5" hidden="1">
      <c r="B5144" s="57" t="str">
        <f>+'Categorias-9 feb-Depurado'!B5143</f>
        <v>PLUS OIL SA</v>
      </c>
      <c r="C5144" s="30" t="s">
        <v>4900</v>
      </c>
      <c r="D5144" s="31">
        <v>5</v>
      </c>
      <c r="E5144" s="30" t="str">
        <f>+'Categorias-9 feb-Depurado'!E5143</f>
        <v>900190923-1</v>
      </c>
      <c r="F5144" s="30" t="str">
        <f>+'Categorias-9 feb-Depurado'!F5143</f>
        <v>KM 13 VIA AL AEROPUERTO</v>
      </c>
      <c r="G5144" s="30" t="str">
        <f>+'Categorias-9 feb-Depurado'!G5143</f>
        <v>169</v>
      </c>
      <c r="H5144" s="30" t="str">
        <f>+'Categorias-9 feb-Depurado'!H5143</f>
        <v>HF15818</v>
      </c>
      <c r="I5144" s="107">
        <f>+'Categorias-9 feb-Depurado'!R5143</f>
        <v>505146</v>
      </c>
      <c r="J5144" s="108">
        <f t="shared" si="328"/>
        <v>0</v>
      </c>
      <c r="K5144" s="107">
        <f t="shared" si="329"/>
        <v>0</v>
      </c>
      <c r="L5144" s="109">
        <f t="shared" si="330"/>
        <v>505146</v>
      </c>
      <c r="M5144" s="110">
        <f t="shared" si="331"/>
        <v>3.851001347884984E-07</v>
      </c>
      <c r="N5144" s="33" t="s">
        <v>4892</v>
      </c>
      <c r="O5144" s="33">
        <f>+'Categorias-9 feb-Depurado'!Y5143</f>
        <v>105.90395924400137</v>
      </c>
      <c r="P5144" s="111">
        <f>+'Categorias-9 feb-Depurado'!AC5143</f>
        <v>44939</v>
      </c>
      <c r="Q5144" s="111">
        <f>+'Categorias-9 feb-Depurado'!AE5143</f>
        <v>44999</v>
      </c>
      <c r="R5144" s="112" t="str">
        <f>+'Categorias-9 feb-Depurado'!AB5143</f>
        <v>Hotel</v>
      </c>
    </row>
    <row r="5145" spans="2:18" s="1" customFormat="1" ht="14.5" hidden="1">
      <c r="B5145" s="57" t="str">
        <f>+'Categorias-9 feb-Depurado'!B5144</f>
        <v>PLUS OIL SA</v>
      </c>
      <c r="C5145" s="30" t="s">
        <v>4900</v>
      </c>
      <c r="D5145" s="31">
        <v>5</v>
      </c>
      <c r="E5145" s="30" t="str">
        <f>+'Categorias-9 feb-Depurado'!E5144</f>
        <v>900190923-1</v>
      </c>
      <c r="F5145" s="30" t="str">
        <f>+'Categorias-9 feb-Depurado'!F5144</f>
        <v>KM 13 VIA AL AEROPUERTO</v>
      </c>
      <c r="G5145" s="30" t="str">
        <f>+'Categorias-9 feb-Depurado'!G5144</f>
        <v>169</v>
      </c>
      <c r="H5145" s="30" t="str">
        <f>+'Categorias-9 feb-Depurado'!H5144</f>
        <v>HF15811</v>
      </c>
      <c r="I5145" s="107">
        <f>+'Categorias-9 feb-Depurado'!R5144</f>
        <v>1233650</v>
      </c>
      <c r="J5145" s="108">
        <f t="shared" si="328"/>
        <v>0</v>
      </c>
      <c r="K5145" s="107">
        <f t="shared" si="329"/>
        <v>0</v>
      </c>
      <c r="L5145" s="109">
        <f t="shared" si="330"/>
        <v>1233650</v>
      </c>
      <c r="M5145" s="110">
        <f t="shared" si="331"/>
        <v>9.4047816132728169E-07</v>
      </c>
      <c r="N5145" s="33" t="s">
        <v>4892</v>
      </c>
      <c r="O5145" s="33">
        <f>+'Categorias-9 feb-Depurado'!Y5144</f>
        <v>258.63496755663175</v>
      </c>
      <c r="P5145" s="111">
        <f>+'Categorias-9 feb-Depurado'!AC5144</f>
        <v>44939</v>
      </c>
      <c r="Q5145" s="111">
        <f>+'Categorias-9 feb-Depurado'!AE5144</f>
        <v>44999</v>
      </c>
      <c r="R5145" s="112" t="str">
        <f>+'Categorias-9 feb-Depurado'!AB5144</f>
        <v>Hotel</v>
      </c>
    </row>
    <row r="5146" spans="2:18" s="1" customFormat="1" ht="14.5" hidden="1">
      <c r="B5146" s="57" t="str">
        <f>+'Categorias-9 feb-Depurado'!B5145</f>
        <v>PLUS OIL SA</v>
      </c>
      <c r="C5146" s="30" t="s">
        <v>4900</v>
      </c>
      <c r="D5146" s="31">
        <v>5</v>
      </c>
      <c r="E5146" s="30" t="str">
        <f>+'Categorias-9 feb-Depurado'!E5145</f>
        <v>900190923-1</v>
      </c>
      <c r="F5146" s="30" t="str">
        <f>+'Categorias-9 feb-Depurado'!F5145</f>
        <v>KM 13 VIA AL AEROPUERTO</v>
      </c>
      <c r="G5146" s="30" t="str">
        <f>+'Categorias-9 feb-Depurado'!G5145</f>
        <v>169</v>
      </c>
      <c r="H5146" s="30" t="str">
        <f>+'Categorias-9 feb-Depurado'!H5145</f>
        <v>HF15834</v>
      </c>
      <c r="I5146" s="107">
        <f>+'Categorias-9 feb-Depurado'!R5145</f>
        <v>2054512</v>
      </c>
      <c r="J5146" s="108">
        <f t="shared" si="328"/>
        <v>0</v>
      </c>
      <c r="K5146" s="107">
        <f t="shared" si="329"/>
        <v>0</v>
      </c>
      <c r="L5146" s="109">
        <f t="shared" si="330"/>
        <v>2054512</v>
      </c>
      <c r="M5146" s="110">
        <f t="shared" si="331"/>
        <v>1.5662656897700615E-06</v>
      </c>
      <c r="N5146" s="33" t="s">
        <v>4892</v>
      </c>
      <c r="O5146" s="33">
        <f>+'Categorias-9 feb-Depurado'!Y5145</f>
        <v>430.72884891558431</v>
      </c>
      <c r="P5146" s="111">
        <f>+'Categorias-9 feb-Depurado'!AC5145</f>
        <v>44939</v>
      </c>
      <c r="Q5146" s="111">
        <f>+'Categorias-9 feb-Depurado'!AE5145</f>
        <v>44999</v>
      </c>
      <c r="R5146" s="112" t="str">
        <f>+'Categorias-9 feb-Depurado'!AB5145</f>
        <v>Hotel</v>
      </c>
    </row>
    <row r="5147" spans="2:18" s="1" customFormat="1" ht="14.5" hidden="1">
      <c r="B5147" s="57" t="str">
        <f>+'Categorias-9 feb-Depurado'!B5146</f>
        <v>PLUS OIL SA</v>
      </c>
      <c r="C5147" s="30" t="s">
        <v>4900</v>
      </c>
      <c r="D5147" s="31">
        <v>5</v>
      </c>
      <c r="E5147" s="30" t="str">
        <f>+'Categorias-9 feb-Depurado'!E5146</f>
        <v>900190923-1</v>
      </c>
      <c r="F5147" s="30" t="str">
        <f>+'Categorias-9 feb-Depurado'!F5146</f>
        <v>KM 13 VIA AL AEROPUERTO</v>
      </c>
      <c r="G5147" s="30" t="str">
        <f>+'Categorias-9 feb-Depurado'!G5146</f>
        <v>169</v>
      </c>
      <c r="H5147" s="30" t="str">
        <f>+'Categorias-9 feb-Depurado'!H5146</f>
        <v>HF15820</v>
      </c>
      <c r="I5147" s="107">
        <f>+'Categorias-9 feb-Depurado'!R5146</f>
        <v>1768954</v>
      </c>
      <c r="J5147" s="108">
        <f t="shared" si="328"/>
        <v>0</v>
      </c>
      <c r="K5147" s="107">
        <f t="shared" si="329"/>
        <v>0</v>
      </c>
      <c r="L5147" s="109">
        <f t="shared" si="330"/>
        <v>1768954</v>
      </c>
      <c r="M5147" s="110">
        <f t="shared" si="331"/>
        <v>1.3485693716958135E-06</v>
      </c>
      <c r="N5147" s="33" t="s">
        <v>4892</v>
      </c>
      <c r="O5147" s="33">
        <f>+'Categorias-9 feb-Depurado'!Y5146</f>
        <v>370.8615574913257</v>
      </c>
      <c r="P5147" s="111">
        <f>+'Categorias-9 feb-Depurado'!AC5146</f>
        <v>44939</v>
      </c>
      <c r="Q5147" s="111">
        <f>+'Categorias-9 feb-Depurado'!AE5146</f>
        <v>44999</v>
      </c>
      <c r="R5147" s="112" t="str">
        <f>+'Categorias-9 feb-Depurado'!AB5146</f>
        <v>Hotel</v>
      </c>
    </row>
    <row r="5148" spans="2:18" s="1" customFormat="1" ht="14.5" hidden="1">
      <c r="B5148" s="57" t="str">
        <f>+'Categorias-9 feb-Depurado'!B5147</f>
        <v>PLUS OIL SA</v>
      </c>
      <c r="C5148" s="30" t="s">
        <v>4900</v>
      </c>
      <c r="D5148" s="31">
        <v>5</v>
      </c>
      <c r="E5148" s="30" t="str">
        <f>+'Categorias-9 feb-Depurado'!E5147</f>
        <v>900190923-1</v>
      </c>
      <c r="F5148" s="30" t="str">
        <f>+'Categorias-9 feb-Depurado'!F5147</f>
        <v>KM 13 VIA AL AEROPUERTO</v>
      </c>
      <c r="G5148" s="30" t="str">
        <f>+'Categorias-9 feb-Depurado'!G5147</f>
        <v>169</v>
      </c>
      <c r="H5148" s="30" t="str">
        <f>+'Categorias-9 feb-Depurado'!H5147</f>
        <v>HF15867</v>
      </c>
      <c r="I5148" s="107">
        <f>+'Categorias-9 feb-Depurado'!R5147</f>
        <v>1673769</v>
      </c>
      <c r="J5148" s="108">
        <f t="shared" si="328"/>
        <v>0</v>
      </c>
      <c r="K5148" s="107">
        <f t="shared" si="329"/>
        <v>0</v>
      </c>
      <c r="L5148" s="109">
        <f t="shared" si="330"/>
        <v>1673769</v>
      </c>
      <c r="M5148" s="110">
        <f t="shared" si="331"/>
        <v>1.2760046946918519E-06</v>
      </c>
      <c r="N5148" s="33" t="s">
        <v>4892</v>
      </c>
      <c r="O5148" s="33">
        <f>+'Categorias-9 feb-Depurado'!Y5147</f>
        <v>350.90600333343815</v>
      </c>
      <c r="P5148" s="111">
        <f>+'Categorias-9 feb-Depurado'!AC5147</f>
        <v>44940</v>
      </c>
      <c r="Q5148" s="111">
        <f>+'Categorias-9 feb-Depurado'!AE5147</f>
        <v>45000</v>
      </c>
      <c r="R5148" s="112" t="str">
        <f>+'Categorias-9 feb-Depurado'!AB5147</f>
        <v>Hotel</v>
      </c>
    </row>
    <row r="5149" spans="2:18" s="1" customFormat="1" ht="14.5" hidden="1">
      <c r="B5149" s="57" t="str">
        <f>+'Categorias-9 feb-Depurado'!B5148</f>
        <v>PLUS OIL SA</v>
      </c>
      <c r="C5149" s="30" t="s">
        <v>4900</v>
      </c>
      <c r="D5149" s="31">
        <v>5</v>
      </c>
      <c r="E5149" s="30" t="str">
        <f>+'Categorias-9 feb-Depurado'!E5148</f>
        <v>900190923-1</v>
      </c>
      <c r="F5149" s="30" t="str">
        <f>+'Categorias-9 feb-Depurado'!F5148</f>
        <v>KM 13 VIA AL AEROPUERTO</v>
      </c>
      <c r="G5149" s="30" t="str">
        <f>+'Categorias-9 feb-Depurado'!G5148</f>
        <v>169</v>
      </c>
      <c r="H5149" s="30" t="str">
        <f>+'Categorias-9 feb-Depurado'!H5148</f>
        <v>HF15856</v>
      </c>
      <c r="I5149" s="107">
        <f>+'Categorias-9 feb-Depurado'!R5148</f>
        <v>2013988</v>
      </c>
      <c r="J5149" s="108">
        <f t="shared" si="328"/>
        <v>0</v>
      </c>
      <c r="K5149" s="107">
        <f t="shared" si="329"/>
        <v>0</v>
      </c>
      <c r="L5149" s="109">
        <f t="shared" si="330"/>
        <v>2013988</v>
      </c>
      <c r="M5149" s="110">
        <f t="shared" si="331"/>
        <v>1.5353720513721148E-06</v>
      </c>
      <c r="N5149" s="33" t="s">
        <v>4892</v>
      </c>
      <c r="O5149" s="33">
        <f>+'Categorias-9 feb-Depurado'!Y5148</f>
        <v>422.23298426575258</v>
      </c>
      <c r="P5149" s="111">
        <f>+'Categorias-9 feb-Depurado'!AC5148</f>
        <v>44940</v>
      </c>
      <c r="Q5149" s="111">
        <f>+'Categorias-9 feb-Depurado'!AE5148</f>
        <v>45000</v>
      </c>
      <c r="R5149" s="112" t="str">
        <f>+'Categorias-9 feb-Depurado'!AB5148</f>
        <v>Hotel</v>
      </c>
    </row>
    <row r="5150" spans="2:18" s="1" customFormat="1" ht="14.5" hidden="1">
      <c r="B5150" s="57" t="str">
        <f>+'Categorias-9 feb-Depurado'!B5149</f>
        <v>PLUS OIL SA</v>
      </c>
      <c r="C5150" s="30" t="s">
        <v>4900</v>
      </c>
      <c r="D5150" s="31">
        <v>5</v>
      </c>
      <c r="E5150" s="30" t="str">
        <f>+'Categorias-9 feb-Depurado'!E5149</f>
        <v>900190923-1</v>
      </c>
      <c r="F5150" s="30" t="str">
        <f>+'Categorias-9 feb-Depurado'!F5149</f>
        <v>KM 13 VIA AL AEROPUERTO</v>
      </c>
      <c r="G5150" s="30" t="str">
        <f>+'Categorias-9 feb-Depurado'!G5149</f>
        <v>169</v>
      </c>
      <c r="H5150" s="30" t="str">
        <f>+'Categorias-9 feb-Depurado'!H5149</f>
        <v>HF15865</v>
      </c>
      <c r="I5150" s="107">
        <f>+'Categorias-9 feb-Depurado'!R5149</f>
        <v>1265694</v>
      </c>
      <c r="J5150" s="108">
        <f t="shared" si="328"/>
        <v>0</v>
      </c>
      <c r="K5150" s="107">
        <f t="shared" si="329"/>
        <v>0</v>
      </c>
      <c r="L5150" s="109">
        <f t="shared" si="330"/>
        <v>1265694</v>
      </c>
      <c r="M5150" s="110">
        <f t="shared" si="331"/>
        <v>9.6490703677945324E-07</v>
      </c>
      <c r="N5150" s="33" t="s">
        <v>4892</v>
      </c>
      <c r="O5150" s="33">
        <f>+'Categorias-9 feb-Depurado'!Y5149</f>
        <v>265.35299852196607</v>
      </c>
      <c r="P5150" s="111">
        <f>+'Categorias-9 feb-Depurado'!AC5149</f>
        <v>44940</v>
      </c>
      <c r="Q5150" s="111">
        <f>+'Categorias-9 feb-Depurado'!AE5149</f>
        <v>45000</v>
      </c>
      <c r="R5150" s="112" t="str">
        <f>+'Categorias-9 feb-Depurado'!AB5149</f>
        <v>Hotel</v>
      </c>
    </row>
    <row r="5151" spans="2:18" s="1" customFormat="1" ht="14.5" hidden="1">
      <c r="B5151" s="57" t="str">
        <f>+'Categorias-9 feb-Depurado'!B5150</f>
        <v>PLUS OIL SA</v>
      </c>
      <c r="C5151" s="30" t="s">
        <v>4900</v>
      </c>
      <c r="D5151" s="31">
        <v>5</v>
      </c>
      <c r="E5151" s="30" t="str">
        <f>+'Categorias-9 feb-Depurado'!E5150</f>
        <v>900190923-1</v>
      </c>
      <c r="F5151" s="30" t="str">
        <f>+'Categorias-9 feb-Depurado'!F5150</f>
        <v>KM 13 VIA AL AEROPUERTO</v>
      </c>
      <c r="G5151" s="30" t="str">
        <f>+'Categorias-9 feb-Depurado'!G5150</f>
        <v>169</v>
      </c>
      <c r="H5151" s="30" t="str">
        <f>+'Categorias-9 feb-Depurado'!H5150</f>
        <v>HF15863</v>
      </c>
      <c r="I5151" s="107">
        <f>+'Categorias-9 feb-Depurado'!R5150</f>
        <v>2211900</v>
      </c>
      <c r="J5151" s="108">
        <f t="shared" si="328"/>
        <v>0</v>
      </c>
      <c r="K5151" s="107">
        <f t="shared" si="329"/>
        <v>0</v>
      </c>
      <c r="L5151" s="109">
        <f t="shared" si="330"/>
        <v>2211900</v>
      </c>
      <c r="M5151" s="110">
        <f t="shared" si="331"/>
        <v>1.6862510801603489E-06</v>
      </c>
      <c r="N5151" s="33" t="s">
        <v>4892</v>
      </c>
      <c r="O5151" s="33">
        <f>+'Categorias-9 feb-Depurado'!Y5150</f>
        <v>463.72527437969745</v>
      </c>
      <c r="P5151" s="111">
        <f>+'Categorias-9 feb-Depurado'!AC5150</f>
        <v>44940</v>
      </c>
      <c r="Q5151" s="111">
        <f>+'Categorias-9 feb-Depurado'!AE5150</f>
        <v>45000</v>
      </c>
      <c r="R5151" s="112" t="str">
        <f>+'Categorias-9 feb-Depurado'!AB5150</f>
        <v>Hotel</v>
      </c>
    </row>
    <row r="5152" spans="2:18" s="1" customFormat="1" ht="14.5" hidden="1">
      <c r="B5152" s="57" t="str">
        <f>+'Categorias-9 feb-Depurado'!B5151</f>
        <v>PLUS OIL SA</v>
      </c>
      <c r="C5152" s="30" t="s">
        <v>4900</v>
      </c>
      <c r="D5152" s="31">
        <v>5</v>
      </c>
      <c r="E5152" s="30" t="str">
        <f>+'Categorias-9 feb-Depurado'!E5151</f>
        <v>900190923-1</v>
      </c>
      <c r="F5152" s="30" t="str">
        <f>+'Categorias-9 feb-Depurado'!F5151</f>
        <v>KM 13 VIA AL AEROPUERTO</v>
      </c>
      <c r="G5152" s="30" t="str">
        <f>+'Categorias-9 feb-Depurado'!G5151</f>
        <v>169</v>
      </c>
      <c r="H5152" s="30" t="str">
        <f>+'Categorias-9 feb-Depurado'!H5151</f>
        <v>HF15881</v>
      </c>
      <c r="I5152" s="107">
        <f>+'Categorias-9 feb-Depurado'!R5151</f>
        <v>2829196</v>
      </c>
      <c r="J5152" s="108">
        <f t="shared" si="328"/>
        <v>0</v>
      </c>
      <c r="K5152" s="107">
        <f t="shared" si="329"/>
        <v>0</v>
      </c>
      <c r="L5152" s="109">
        <f t="shared" si="330"/>
        <v>2829196</v>
      </c>
      <c r="M5152" s="110">
        <f t="shared" si="331"/>
        <v>2.1568492296149637E-06</v>
      </c>
      <c r="N5152" s="33" t="s">
        <v>4892</v>
      </c>
      <c r="O5152" s="33">
        <f>+'Categorias-9 feb-Depurado'!Y5151</f>
        <v>593.14150340157448</v>
      </c>
      <c r="P5152" s="111">
        <f>+'Categorias-9 feb-Depurado'!AC5151</f>
        <v>44940</v>
      </c>
      <c r="Q5152" s="111">
        <f>+'Categorias-9 feb-Depurado'!AE5151</f>
        <v>45000</v>
      </c>
      <c r="R5152" s="112" t="str">
        <f>+'Categorias-9 feb-Depurado'!AB5151</f>
        <v>Hotel</v>
      </c>
    </row>
    <row r="5153" spans="2:18" s="1" customFormat="1" ht="14.5" hidden="1">
      <c r="B5153" s="57" t="str">
        <f>+'Categorias-9 feb-Depurado'!B5152</f>
        <v>PLUS OIL SA</v>
      </c>
      <c r="C5153" s="30" t="s">
        <v>4900</v>
      </c>
      <c r="D5153" s="31">
        <v>5</v>
      </c>
      <c r="E5153" s="30" t="str">
        <f>+'Categorias-9 feb-Depurado'!E5152</f>
        <v>900190923-1</v>
      </c>
      <c r="F5153" s="30" t="str">
        <f>+'Categorias-9 feb-Depurado'!F5152</f>
        <v>KM 13 VIA AL AEROPUERTO</v>
      </c>
      <c r="G5153" s="30" t="str">
        <f>+'Categorias-9 feb-Depurado'!G5152</f>
        <v>169</v>
      </c>
      <c r="H5153" s="30" t="str">
        <f>+'Categorias-9 feb-Depurado'!H5152</f>
        <v>HF15888</v>
      </c>
      <c r="I5153" s="107">
        <f>+'Categorias-9 feb-Depurado'!R5152</f>
        <v>774683</v>
      </c>
      <c r="J5153" s="108">
        <f t="shared" si="328"/>
        <v>0</v>
      </c>
      <c r="K5153" s="107">
        <f t="shared" si="329"/>
        <v>0</v>
      </c>
      <c r="L5153" s="109">
        <f t="shared" si="330"/>
        <v>774683</v>
      </c>
      <c r="M5153" s="110">
        <f t="shared" si="331"/>
        <v>5.9058277749078148E-07</v>
      </c>
      <c r="N5153" s="33" t="s">
        <v>4892</v>
      </c>
      <c r="O5153" s="33">
        <f>+'Categorias-9 feb-Depurado'!Y5152</f>
        <v>162.41244483579146</v>
      </c>
      <c r="P5153" s="111">
        <f>+'Categorias-9 feb-Depurado'!AC5152</f>
        <v>44941</v>
      </c>
      <c r="Q5153" s="111">
        <f>+'Categorias-9 feb-Depurado'!AE5152</f>
        <v>45001</v>
      </c>
      <c r="R5153" s="112" t="str">
        <f>+'Categorias-9 feb-Depurado'!AB5152</f>
        <v>Hotel</v>
      </c>
    </row>
    <row r="5154" spans="2:18" s="1" customFormat="1" ht="14.5" hidden="1">
      <c r="B5154" s="57" t="str">
        <f>+'Categorias-9 feb-Depurado'!B5153</f>
        <v>PLUS OIL SA</v>
      </c>
      <c r="C5154" s="30" t="s">
        <v>4900</v>
      </c>
      <c r="D5154" s="31">
        <v>5</v>
      </c>
      <c r="E5154" s="30" t="str">
        <f>+'Categorias-9 feb-Depurado'!E5153</f>
        <v>900190923-1</v>
      </c>
      <c r="F5154" s="30" t="str">
        <f>+'Categorias-9 feb-Depurado'!F5153</f>
        <v>KM 13 VIA AL AEROPUERTO</v>
      </c>
      <c r="G5154" s="30" t="str">
        <f>+'Categorias-9 feb-Depurado'!G5153</f>
        <v>169</v>
      </c>
      <c r="H5154" s="30" t="str">
        <f>+'Categorias-9 feb-Depurado'!H5153</f>
        <v>HF15894</v>
      </c>
      <c r="I5154" s="107">
        <f>+'Categorias-9 feb-Depurado'!R5153</f>
        <v>1214801</v>
      </c>
      <c r="J5154" s="108">
        <f t="shared" si="328"/>
        <v>0</v>
      </c>
      <c r="K5154" s="107">
        <f t="shared" si="329"/>
        <v>0</v>
      </c>
      <c r="L5154" s="109">
        <f t="shared" si="330"/>
        <v>1214801</v>
      </c>
      <c r="M5154" s="110">
        <f t="shared" si="331"/>
        <v>9.2610854850123069E-07</v>
      </c>
      <c r="N5154" s="33" t="s">
        <v>4892</v>
      </c>
      <c r="O5154" s="33">
        <f>+'Categorias-9 feb-Depurado'!Y5153</f>
        <v>254.68327096239921</v>
      </c>
      <c r="P5154" s="111">
        <f>+'Categorias-9 feb-Depurado'!AC5153</f>
        <v>44941</v>
      </c>
      <c r="Q5154" s="111">
        <f>+'Categorias-9 feb-Depurado'!AE5153</f>
        <v>45001</v>
      </c>
      <c r="R5154" s="112" t="str">
        <f>+'Categorias-9 feb-Depurado'!AB5153</f>
        <v>Hotel</v>
      </c>
    </row>
    <row r="5155" spans="2:18" s="1" customFormat="1" ht="14.5" hidden="1">
      <c r="B5155" s="57" t="str">
        <f>+'Categorias-9 feb-Depurado'!B5154</f>
        <v>PLUS OIL SA</v>
      </c>
      <c r="C5155" s="30" t="s">
        <v>4900</v>
      </c>
      <c r="D5155" s="31">
        <v>5</v>
      </c>
      <c r="E5155" s="30" t="str">
        <f>+'Categorias-9 feb-Depurado'!E5154</f>
        <v>900190923-1</v>
      </c>
      <c r="F5155" s="30" t="str">
        <f>+'Categorias-9 feb-Depurado'!F5154</f>
        <v>KM 13 VIA AL AEROPUERTO</v>
      </c>
      <c r="G5155" s="30" t="str">
        <f>+'Categorias-9 feb-Depurado'!G5154</f>
        <v>169</v>
      </c>
      <c r="H5155" s="30" t="str">
        <f>+'Categorias-9 feb-Depurado'!H5154</f>
        <v>HF15897</v>
      </c>
      <c r="I5155" s="107">
        <f>+'Categorias-9 feb-Depurado'!R5154</f>
        <v>2493109</v>
      </c>
      <c r="J5155" s="108">
        <f t="shared" si="328"/>
        <v>0</v>
      </c>
      <c r="K5155" s="107">
        <f t="shared" si="329"/>
        <v>0</v>
      </c>
      <c r="L5155" s="109">
        <f t="shared" si="330"/>
        <v>2493109</v>
      </c>
      <c r="M5155" s="110">
        <f t="shared" si="331"/>
        <v>1.9006319201625243E-06</v>
      </c>
      <c r="N5155" s="33" t="s">
        <v>4892</v>
      </c>
      <c r="O5155" s="33">
        <f>+'Categorias-9 feb-Depurado'!Y5154</f>
        <v>522.68079709005519</v>
      </c>
      <c r="P5155" s="111">
        <f>+'Categorias-9 feb-Depurado'!AC5154</f>
        <v>44941</v>
      </c>
      <c r="Q5155" s="111">
        <f>+'Categorias-9 feb-Depurado'!AE5154</f>
        <v>45001</v>
      </c>
      <c r="R5155" s="112" t="str">
        <f>+'Categorias-9 feb-Depurado'!AB5154</f>
        <v>Hotel</v>
      </c>
    </row>
    <row r="5156" spans="2:18" s="1" customFormat="1" ht="14.5" hidden="1">
      <c r="B5156" s="57" t="str">
        <f>+'Categorias-9 feb-Depurado'!B5155</f>
        <v>PLUS OIL SA</v>
      </c>
      <c r="C5156" s="30" t="s">
        <v>4900</v>
      </c>
      <c r="D5156" s="31">
        <v>5</v>
      </c>
      <c r="E5156" s="30" t="str">
        <f>+'Categorias-9 feb-Depurado'!E5155</f>
        <v>900190923-1</v>
      </c>
      <c r="F5156" s="30" t="str">
        <f>+'Categorias-9 feb-Depurado'!F5155</f>
        <v>KM 13 VIA AL AEROPUERTO</v>
      </c>
      <c r="G5156" s="30" t="str">
        <f>+'Categorias-9 feb-Depurado'!G5155</f>
        <v>169</v>
      </c>
      <c r="H5156" s="30" t="str">
        <f>+'Categorias-9 feb-Depurado'!H5155</f>
        <v>HF15903</v>
      </c>
      <c r="I5156" s="107">
        <f>+'Categorias-9 feb-Depurado'!R5155</f>
        <v>814266</v>
      </c>
      <c r="J5156" s="108">
        <f t="shared" si="328"/>
        <v>0</v>
      </c>
      <c r="K5156" s="107">
        <f t="shared" si="329"/>
        <v>0</v>
      </c>
      <c r="L5156" s="109">
        <f t="shared" si="330"/>
        <v>814266</v>
      </c>
      <c r="M5156" s="110">
        <f t="shared" si="331"/>
        <v>6.2075904066090086E-07</v>
      </c>
      <c r="N5156" s="33" t="s">
        <v>4892</v>
      </c>
      <c r="O5156" s="33">
        <f>+'Categorias-9 feb-Depurado'!Y5155</f>
        <v>170.71102864869962</v>
      </c>
      <c r="P5156" s="111">
        <f>+'Categorias-9 feb-Depurado'!AC5155</f>
        <v>44941</v>
      </c>
      <c r="Q5156" s="111">
        <f>+'Categorias-9 feb-Depurado'!AE5155</f>
        <v>45001</v>
      </c>
      <c r="R5156" s="112" t="str">
        <f>+'Categorias-9 feb-Depurado'!AB5155</f>
        <v>Hotel</v>
      </c>
    </row>
    <row r="5157" spans="2:18" s="1" customFormat="1" ht="14.5" hidden="1">
      <c r="B5157" s="57" t="str">
        <f>+'Categorias-9 feb-Depurado'!B5156</f>
        <v>PLUS OIL SA</v>
      </c>
      <c r="C5157" s="30" t="s">
        <v>4900</v>
      </c>
      <c r="D5157" s="31">
        <v>5</v>
      </c>
      <c r="E5157" s="30" t="str">
        <f>+'Categorias-9 feb-Depurado'!E5156</f>
        <v>900190923-1</v>
      </c>
      <c r="F5157" s="30" t="str">
        <f>+'Categorias-9 feb-Depurado'!F5156</f>
        <v>KM 13 VIA AL AEROPUERTO</v>
      </c>
      <c r="G5157" s="30" t="str">
        <f>+'Categorias-9 feb-Depurado'!G5156</f>
        <v>169</v>
      </c>
      <c r="H5157" s="30" t="str">
        <f>+'Categorias-9 feb-Depurado'!H5156</f>
        <v>HF15886</v>
      </c>
      <c r="I5157" s="107">
        <f>+'Categorias-9 feb-Depurado'!R5156</f>
        <v>2986583</v>
      </c>
      <c r="J5157" s="108">
        <f t="shared" si="328"/>
        <v>0</v>
      </c>
      <c r="K5157" s="107">
        <f t="shared" si="329"/>
        <v>0</v>
      </c>
      <c r="L5157" s="109">
        <f t="shared" si="330"/>
        <v>2986583</v>
      </c>
      <c r="M5157" s="110">
        <f t="shared" si="331"/>
        <v>2.2768338576511306E-06</v>
      </c>
      <c r="N5157" s="33" t="s">
        <v>4892</v>
      </c>
      <c r="O5157" s="33">
        <f>+'Categorias-9 feb-Depurado'!Y5156</f>
        <v>626.13771921548891</v>
      </c>
      <c r="P5157" s="111">
        <f>+'Categorias-9 feb-Depurado'!AC5156</f>
        <v>44941</v>
      </c>
      <c r="Q5157" s="111">
        <f>+'Categorias-9 feb-Depurado'!AE5156</f>
        <v>45001</v>
      </c>
      <c r="R5157" s="112" t="str">
        <f>+'Categorias-9 feb-Depurado'!AB5156</f>
        <v>Hotel</v>
      </c>
    </row>
    <row r="5158" spans="2:18" s="1" customFormat="1" ht="14.5" hidden="1">
      <c r="B5158" s="57" t="str">
        <f>+'Categorias-9 feb-Depurado'!B5157</f>
        <v>PLUS OIL SA</v>
      </c>
      <c r="C5158" s="30" t="s">
        <v>4900</v>
      </c>
      <c r="D5158" s="31">
        <v>5</v>
      </c>
      <c r="E5158" s="30" t="str">
        <f>+'Categorias-9 feb-Depurado'!E5157</f>
        <v>900190923-1</v>
      </c>
      <c r="F5158" s="30" t="str">
        <f>+'Categorias-9 feb-Depurado'!F5157</f>
        <v>KM 13 VIA AL AEROPUERTO</v>
      </c>
      <c r="G5158" s="30" t="str">
        <f>+'Categorias-9 feb-Depurado'!G5157</f>
        <v>169</v>
      </c>
      <c r="H5158" s="30" t="str">
        <f>+'Categorias-9 feb-Depurado'!H5157</f>
        <v>HF15899</v>
      </c>
      <c r="I5158" s="107">
        <f>+'Categorias-9 feb-Depurado'!R5157</f>
        <v>3458623</v>
      </c>
      <c r="J5158" s="108">
        <f t="shared" si="328"/>
        <v>0</v>
      </c>
      <c r="K5158" s="107">
        <f t="shared" si="329"/>
        <v>0</v>
      </c>
      <c r="L5158" s="109">
        <f t="shared" si="330"/>
        <v>3458623</v>
      </c>
      <c r="M5158" s="110">
        <f t="shared" si="331"/>
        <v>2.6366954969109935E-06</v>
      </c>
      <c r="N5158" s="33" t="s">
        <v>4892</v>
      </c>
      <c r="O5158" s="33">
        <f>+'Categorias-9 feb-Depurado'!Y5157</f>
        <v>725.10099898319652</v>
      </c>
      <c r="P5158" s="111">
        <f>+'Categorias-9 feb-Depurado'!AC5157</f>
        <v>44941</v>
      </c>
      <c r="Q5158" s="111">
        <f>+'Categorias-9 feb-Depurado'!AE5157</f>
        <v>45001</v>
      </c>
      <c r="R5158" s="112" t="str">
        <f>+'Categorias-9 feb-Depurado'!AB5157</f>
        <v>Hotel</v>
      </c>
    </row>
    <row r="5159" spans="2:18" s="1" customFormat="1" ht="14.5" hidden="1">
      <c r="B5159" s="57" t="str">
        <f>+'Categorias-9 feb-Depurado'!B5158</f>
        <v>PLUS OIL SA</v>
      </c>
      <c r="C5159" s="30" t="s">
        <v>4900</v>
      </c>
      <c r="D5159" s="31">
        <v>5</v>
      </c>
      <c r="E5159" s="30" t="str">
        <f>+'Categorias-9 feb-Depurado'!E5158</f>
        <v>900190923-1</v>
      </c>
      <c r="F5159" s="30" t="str">
        <f>+'Categorias-9 feb-Depurado'!F5158</f>
        <v>KM 13 VIA AL AEROPUERTO</v>
      </c>
      <c r="G5159" s="30" t="str">
        <f>+'Categorias-9 feb-Depurado'!G5158</f>
        <v>169</v>
      </c>
      <c r="H5159" s="30" t="str">
        <f>+'Categorias-9 feb-Depurado'!H5158</f>
        <v>HF15890</v>
      </c>
      <c r="I5159" s="107">
        <f>+'Categorias-9 feb-Depurado'!R5158</f>
        <v>2850872</v>
      </c>
      <c r="J5159" s="108">
        <f t="shared" si="328"/>
        <v>0</v>
      </c>
      <c r="K5159" s="107">
        <f t="shared" si="329"/>
        <v>0</v>
      </c>
      <c r="L5159" s="109">
        <f t="shared" si="330"/>
        <v>2850872</v>
      </c>
      <c r="M5159" s="110">
        <f t="shared" si="331"/>
        <v>2.1733740175409804E-06</v>
      </c>
      <c r="N5159" s="33" t="s">
        <v>4892</v>
      </c>
      <c r="O5159" s="33">
        <f>+'Categorias-9 feb-Depurado'!Y5158</f>
        <v>597.68588110737232</v>
      </c>
      <c r="P5159" s="111">
        <f>+'Categorias-9 feb-Depurado'!AC5158</f>
        <v>44941</v>
      </c>
      <c r="Q5159" s="111">
        <f>+'Categorias-9 feb-Depurado'!AE5158</f>
        <v>45001</v>
      </c>
      <c r="R5159" s="112" t="str">
        <f>+'Categorias-9 feb-Depurado'!AB5158</f>
        <v>Hotel</v>
      </c>
    </row>
    <row r="5160" spans="2:18" s="1" customFormat="1" ht="14.5" hidden="1">
      <c r="B5160" s="57" t="str">
        <f>+'Categorias-9 feb-Depurado'!B5159</f>
        <v>PLUS OIL SA</v>
      </c>
      <c r="C5160" s="30" t="s">
        <v>4900</v>
      </c>
      <c r="D5160" s="31">
        <v>5</v>
      </c>
      <c r="E5160" s="30" t="str">
        <f>+'Categorias-9 feb-Depurado'!E5159</f>
        <v>900190923-1</v>
      </c>
      <c r="F5160" s="30" t="str">
        <f>+'Categorias-9 feb-Depurado'!F5159</f>
        <v>KM 13 VIA AL AEROPUERTO</v>
      </c>
      <c r="G5160" s="30" t="str">
        <f>+'Categorias-9 feb-Depurado'!G5159</f>
        <v>169</v>
      </c>
      <c r="H5160" s="30" t="str">
        <f>+'Categorias-9 feb-Depurado'!H5159</f>
        <v>HF15901</v>
      </c>
      <c r="I5160" s="107">
        <f>+'Categorias-9 feb-Depurado'!R5159</f>
        <v>642741</v>
      </c>
      <c r="J5160" s="108">
        <f t="shared" si="328"/>
        <v>0</v>
      </c>
      <c r="K5160" s="107">
        <f t="shared" si="329"/>
        <v>0</v>
      </c>
      <c r="L5160" s="109">
        <f t="shared" si="330"/>
        <v>642741</v>
      </c>
      <c r="M5160" s="110">
        <f t="shared" si="331"/>
        <v>4.8999625006254483E-07</v>
      </c>
      <c r="N5160" s="33" t="s">
        <v>4892</v>
      </c>
      <c r="O5160" s="33">
        <f>+'Categorias-9 feb-Depurado'!Y5159</f>
        <v>134.75077832636245</v>
      </c>
      <c r="P5160" s="111">
        <f>+'Categorias-9 feb-Depurado'!AC5159</f>
        <v>44941</v>
      </c>
      <c r="Q5160" s="111">
        <f>+'Categorias-9 feb-Depurado'!AE5159</f>
        <v>45001</v>
      </c>
      <c r="R5160" s="112" t="str">
        <f>+'Categorias-9 feb-Depurado'!AB5159</f>
        <v>Hotel</v>
      </c>
    </row>
    <row r="5161" spans="2:18" s="1" customFormat="1" ht="14.5" hidden="1">
      <c r="B5161" s="57" t="str">
        <f>+'Categorias-9 feb-Depurado'!B5160</f>
        <v>PLUS OIL SA</v>
      </c>
      <c r="C5161" s="30" t="s">
        <v>4900</v>
      </c>
      <c r="D5161" s="31">
        <v>5</v>
      </c>
      <c r="E5161" s="30" t="str">
        <f>+'Categorias-9 feb-Depurado'!E5160</f>
        <v>900190923-1</v>
      </c>
      <c r="F5161" s="30" t="str">
        <f>+'Categorias-9 feb-Depurado'!F5160</f>
        <v>KM 13 VIA AL AEROPUERTO</v>
      </c>
      <c r="G5161" s="30" t="str">
        <f>+'Categorias-9 feb-Depurado'!G5160</f>
        <v>169</v>
      </c>
      <c r="H5161" s="30" t="str">
        <f>+'Categorias-9 feb-Depurado'!H5160</f>
        <v>HF15902</v>
      </c>
      <c r="I5161" s="107">
        <f>+'Categorias-9 feb-Depurado'!R5160</f>
        <v>387342</v>
      </c>
      <c r="J5161" s="108">
        <f t="shared" si="328"/>
        <v>0</v>
      </c>
      <c r="K5161" s="107">
        <f t="shared" si="329"/>
        <v>0</v>
      </c>
      <c r="L5161" s="109">
        <f t="shared" si="330"/>
        <v>387342</v>
      </c>
      <c r="M5161" s="110">
        <f t="shared" si="331"/>
        <v>2.9529176992245123E-07</v>
      </c>
      <c r="N5161" s="33" t="s">
        <v>4892</v>
      </c>
      <c r="O5161" s="33">
        <f>+'Categorias-9 feb-Depurado'!Y5160</f>
        <v>81.206327242995059</v>
      </c>
      <c r="P5161" s="111">
        <f>+'Categorias-9 feb-Depurado'!AC5160</f>
        <v>44941</v>
      </c>
      <c r="Q5161" s="111">
        <f>+'Categorias-9 feb-Depurado'!AE5160</f>
        <v>45001</v>
      </c>
      <c r="R5161" s="112" t="str">
        <f>+'Categorias-9 feb-Depurado'!AB5160</f>
        <v>Hotel</v>
      </c>
    </row>
    <row r="5162" spans="2:18" s="1" customFormat="1" ht="14.5" hidden="1">
      <c r="B5162" s="57" t="str">
        <f>+'Categorias-9 feb-Depurado'!B5161</f>
        <v>PLUS OIL SA</v>
      </c>
      <c r="C5162" s="30" t="s">
        <v>4900</v>
      </c>
      <c r="D5162" s="31">
        <v>5</v>
      </c>
      <c r="E5162" s="30" t="str">
        <f>+'Categorias-9 feb-Depurado'!E5161</f>
        <v>900190923-1</v>
      </c>
      <c r="F5162" s="30" t="str">
        <f>+'Categorias-9 feb-Depurado'!F5161</f>
        <v>KM 13 VIA AL AEROPUERTO</v>
      </c>
      <c r="G5162" s="30" t="str">
        <f>+'Categorias-9 feb-Depurado'!G5161</f>
        <v>169</v>
      </c>
      <c r="H5162" s="30" t="str">
        <f>+'Categorias-9 feb-Depurado'!H5161</f>
        <v>HF15882</v>
      </c>
      <c r="I5162" s="107">
        <f>+'Categorias-9 feb-Depurado'!R5161</f>
        <v>1201608</v>
      </c>
      <c r="J5162" s="108">
        <f t="shared" si="328"/>
        <v>0</v>
      </c>
      <c r="K5162" s="107">
        <f t="shared" si="329"/>
        <v>0</v>
      </c>
      <c r="L5162" s="109">
        <f t="shared" si="330"/>
        <v>1201608</v>
      </c>
      <c r="M5162" s="110">
        <f t="shared" si="331"/>
        <v>9.1605081058335209E-07</v>
      </c>
      <c r="N5162" s="33" t="s">
        <v>4892</v>
      </c>
      <c r="O5162" s="33">
        <f>+'Categorias-9 feb-Depurado'!Y5161</f>
        <v>251.91735589169468</v>
      </c>
      <c r="P5162" s="111">
        <f>+'Categorias-9 feb-Depurado'!AC5161</f>
        <v>44941</v>
      </c>
      <c r="Q5162" s="111">
        <f>+'Categorias-9 feb-Depurado'!AE5161</f>
        <v>45001</v>
      </c>
      <c r="R5162" s="112" t="str">
        <f>+'Categorias-9 feb-Depurado'!AB5161</f>
        <v>Hotel</v>
      </c>
    </row>
    <row r="5163" spans="2:18" s="1" customFormat="1" ht="14.5" hidden="1">
      <c r="B5163" s="57" t="str">
        <f>+'Categorias-9 feb-Depurado'!B5162</f>
        <v>PLUS OIL SA</v>
      </c>
      <c r="C5163" s="30" t="s">
        <v>4900</v>
      </c>
      <c r="D5163" s="31">
        <v>5</v>
      </c>
      <c r="E5163" s="30" t="str">
        <f>+'Categorias-9 feb-Depurado'!E5162</f>
        <v>900190923-1</v>
      </c>
      <c r="F5163" s="30" t="str">
        <f>+'Categorias-9 feb-Depurado'!F5162</f>
        <v>KM 13 VIA AL AEROPUERTO</v>
      </c>
      <c r="G5163" s="30" t="str">
        <f>+'Categorias-9 feb-Depurado'!G5162</f>
        <v>169</v>
      </c>
      <c r="H5163" s="30" t="str">
        <f>+'Categorias-9 feb-Depurado'!H5162</f>
        <v>HF15971</v>
      </c>
      <c r="I5163" s="107">
        <f>+'Categorias-9 feb-Depurado'!R5162</f>
        <v>1143176</v>
      </c>
      <c r="J5163" s="108">
        <f t="shared" si="328"/>
        <v>0</v>
      </c>
      <c r="K5163" s="107">
        <f t="shared" si="329"/>
        <v>0</v>
      </c>
      <c r="L5163" s="109">
        <f t="shared" si="330"/>
        <v>1143176</v>
      </c>
      <c r="M5163" s="110">
        <f t="shared" si="331"/>
        <v>8.715049345871816E-07</v>
      </c>
      <c r="N5163" s="33" t="s">
        <v>4892</v>
      </c>
      <c r="O5163" s="33">
        <f>+'Categorias-9 feb-Depurado'!Y5162</f>
        <v>239.667075484554</v>
      </c>
      <c r="P5163" s="111">
        <f>+'Categorias-9 feb-Depurado'!AC5162</f>
        <v>44942</v>
      </c>
      <c r="Q5163" s="111">
        <f>+'Categorias-9 feb-Depurado'!AE5162</f>
        <v>45002</v>
      </c>
      <c r="R5163" s="112" t="str">
        <f>+'Categorias-9 feb-Depurado'!AB5162</f>
        <v>Hotel</v>
      </c>
    </row>
    <row r="5164" spans="2:18" s="1" customFormat="1" ht="14.5" hidden="1">
      <c r="B5164" s="57" t="str">
        <f>+'Categorias-9 feb-Depurado'!B5163</f>
        <v>PLUS OIL SA</v>
      </c>
      <c r="C5164" s="30" t="s">
        <v>4900</v>
      </c>
      <c r="D5164" s="31">
        <v>5</v>
      </c>
      <c r="E5164" s="30" t="str">
        <f>+'Categorias-9 feb-Depurado'!E5163</f>
        <v>900190923-1</v>
      </c>
      <c r="F5164" s="30" t="str">
        <f>+'Categorias-9 feb-Depurado'!F5163</f>
        <v>KM 13 VIA AL AEROPUERTO</v>
      </c>
      <c r="G5164" s="30" t="str">
        <f>+'Categorias-9 feb-Depurado'!G5163</f>
        <v>169</v>
      </c>
      <c r="H5164" s="30" t="str">
        <f>+'Categorias-9 feb-Depurado'!H5163</f>
        <v>HF15966</v>
      </c>
      <c r="I5164" s="107">
        <f>+'Categorias-9 feb-Depurado'!R5163</f>
        <v>708712</v>
      </c>
      <c r="J5164" s="108">
        <f t="shared" si="328"/>
        <v>0</v>
      </c>
      <c r="K5164" s="107">
        <f t="shared" si="329"/>
        <v>0</v>
      </c>
      <c r="L5164" s="109">
        <f t="shared" si="330"/>
        <v>708712</v>
      </c>
      <c r="M5164" s="110">
        <f t="shared" si="331"/>
        <v>5.4028951377666315E-07</v>
      </c>
      <c r="N5164" s="33" t="s">
        <v>4892</v>
      </c>
      <c r="O5164" s="33">
        <f>+'Categorias-9 feb-Depurado'!Y5163</f>
        <v>148.58161158107697</v>
      </c>
      <c r="P5164" s="111">
        <f>+'Categorias-9 feb-Depurado'!AC5163</f>
        <v>44942</v>
      </c>
      <c r="Q5164" s="111">
        <f>+'Categorias-9 feb-Depurado'!AE5163</f>
        <v>45002</v>
      </c>
      <c r="R5164" s="112" t="str">
        <f>+'Categorias-9 feb-Depurado'!AB5163</f>
        <v>Hotel</v>
      </c>
    </row>
    <row r="5165" spans="2:18" s="1" customFormat="1" ht="14.5" hidden="1">
      <c r="B5165" s="57" t="str">
        <f>+'Categorias-9 feb-Depurado'!B5164</f>
        <v>PLUS OIL SA</v>
      </c>
      <c r="C5165" s="30" t="s">
        <v>4900</v>
      </c>
      <c r="D5165" s="31">
        <v>5</v>
      </c>
      <c r="E5165" s="30" t="str">
        <f>+'Categorias-9 feb-Depurado'!E5164</f>
        <v>900190923-1</v>
      </c>
      <c r="F5165" s="30" t="str">
        <f>+'Categorias-9 feb-Depurado'!F5164</f>
        <v>KM 13 VIA AL AEROPUERTO</v>
      </c>
      <c r="G5165" s="30" t="str">
        <f>+'Categorias-9 feb-Depurado'!G5164</f>
        <v>169</v>
      </c>
      <c r="H5165" s="30" t="str">
        <f>+'Categorias-9 feb-Depurado'!H5164</f>
        <v>HF15963</v>
      </c>
      <c r="I5165" s="107">
        <f>+'Categorias-9 feb-Depurado'!R5164</f>
        <v>1376900</v>
      </c>
      <c r="J5165" s="108">
        <f t="shared" si="328"/>
        <v>0</v>
      </c>
      <c r="K5165" s="107">
        <f t="shared" si="329"/>
        <v>0</v>
      </c>
      <c r="L5165" s="109">
        <f t="shared" si="330"/>
        <v>1376900</v>
      </c>
      <c r="M5165" s="110">
        <f t="shared" si="331"/>
        <v>1.0496853891553796E-06</v>
      </c>
      <c r="N5165" s="33" t="s">
        <v>4892</v>
      </c>
      <c r="O5165" s="33">
        <f>+'Categorias-9 feb-Depurado'!Y5164</f>
        <v>288.66735851232215</v>
      </c>
      <c r="P5165" s="111">
        <f>+'Categorias-9 feb-Depurado'!AC5164</f>
        <v>44942</v>
      </c>
      <c r="Q5165" s="111">
        <f>+'Categorias-9 feb-Depurado'!AE5164</f>
        <v>45002</v>
      </c>
      <c r="R5165" s="112" t="str">
        <f>+'Categorias-9 feb-Depurado'!AB5164</f>
        <v>Hotel</v>
      </c>
    </row>
    <row r="5166" spans="2:18" s="1" customFormat="1" ht="14.5" hidden="1">
      <c r="B5166" s="57" t="str">
        <f>+'Categorias-9 feb-Depurado'!B5165</f>
        <v>PLUS OIL SA</v>
      </c>
      <c r="C5166" s="30" t="s">
        <v>4900</v>
      </c>
      <c r="D5166" s="31">
        <v>5</v>
      </c>
      <c r="E5166" s="30" t="str">
        <f>+'Categorias-9 feb-Depurado'!E5165</f>
        <v>900190923-1</v>
      </c>
      <c r="F5166" s="30" t="str">
        <f>+'Categorias-9 feb-Depurado'!F5165</f>
        <v>KM 13 VIA AL AEROPUERTO</v>
      </c>
      <c r="G5166" s="30" t="str">
        <f>+'Categorias-9 feb-Depurado'!G5165</f>
        <v>169</v>
      </c>
      <c r="H5166" s="30" t="str">
        <f>+'Categorias-9 feb-Depurado'!H5165</f>
        <v>HF15931</v>
      </c>
      <c r="I5166" s="107">
        <f>+'Categorias-9 feb-Depurado'!R5165</f>
        <v>387342</v>
      </c>
      <c r="J5166" s="108">
        <f t="shared" si="328"/>
        <v>0</v>
      </c>
      <c r="K5166" s="107">
        <f t="shared" si="329"/>
        <v>0</v>
      </c>
      <c r="L5166" s="109">
        <f t="shared" si="330"/>
        <v>387342</v>
      </c>
      <c r="M5166" s="110">
        <f t="shared" si="331"/>
        <v>2.9529176992245123E-07</v>
      </c>
      <c r="N5166" s="33" t="s">
        <v>4892</v>
      </c>
      <c r="O5166" s="33">
        <f>+'Categorias-9 feb-Depurado'!Y5165</f>
        <v>81.206327242995059</v>
      </c>
      <c r="P5166" s="111">
        <f>+'Categorias-9 feb-Depurado'!AC5165</f>
        <v>44942</v>
      </c>
      <c r="Q5166" s="111">
        <f>+'Categorias-9 feb-Depurado'!AE5165</f>
        <v>45002</v>
      </c>
      <c r="R5166" s="112" t="str">
        <f>+'Categorias-9 feb-Depurado'!AB5165</f>
        <v>Hotel</v>
      </c>
    </row>
    <row r="5167" spans="2:18" s="1" customFormat="1" ht="14.5" hidden="1">
      <c r="B5167" s="57" t="str">
        <f>+'Categorias-9 feb-Depurado'!B5166</f>
        <v>PLUS OIL SA</v>
      </c>
      <c r="C5167" s="30" t="s">
        <v>4900</v>
      </c>
      <c r="D5167" s="31">
        <v>5</v>
      </c>
      <c r="E5167" s="30" t="str">
        <f>+'Categorias-9 feb-Depurado'!E5166</f>
        <v>900190923-1</v>
      </c>
      <c r="F5167" s="30" t="str">
        <f>+'Categorias-9 feb-Depurado'!F5166</f>
        <v>KM 13 VIA AL AEROPUERTO</v>
      </c>
      <c r="G5167" s="30" t="str">
        <f>+'Categorias-9 feb-Depurado'!G5166</f>
        <v>169</v>
      </c>
      <c r="H5167" s="30" t="str">
        <f>+'Categorias-9 feb-Depurado'!H5166</f>
        <v>HF15972</v>
      </c>
      <c r="I5167" s="107">
        <f>+'Categorias-9 feb-Depurado'!R5166</f>
        <v>892488</v>
      </c>
      <c r="J5167" s="108">
        <f t="shared" si="328"/>
        <v>0</v>
      </c>
      <c r="K5167" s="107">
        <f t="shared" si="329"/>
        <v>0</v>
      </c>
      <c r="L5167" s="109">
        <f t="shared" si="330"/>
        <v>892488</v>
      </c>
      <c r="M5167" s="110">
        <f t="shared" si="331"/>
        <v>6.8039190471094963E-07</v>
      </c>
      <c r="N5167" s="33" t="s">
        <v>4892</v>
      </c>
      <c r="O5167" s="33">
        <f>+'Categorias-9 feb-Depurado'!Y5166</f>
        <v>187.11028648699644</v>
      </c>
      <c r="P5167" s="111">
        <f>+'Categorias-9 feb-Depurado'!AC5166</f>
        <v>44942</v>
      </c>
      <c r="Q5167" s="111">
        <f>+'Categorias-9 feb-Depurado'!AE5166</f>
        <v>45002</v>
      </c>
      <c r="R5167" s="112" t="str">
        <f>+'Categorias-9 feb-Depurado'!AB5166</f>
        <v>Hotel</v>
      </c>
    </row>
    <row r="5168" spans="2:18" s="1" customFormat="1" ht="14.5" hidden="1">
      <c r="B5168" s="57" t="str">
        <f>+'Categorias-9 feb-Depurado'!B5167</f>
        <v>PLUS OIL SA</v>
      </c>
      <c r="C5168" s="30" t="s">
        <v>4900</v>
      </c>
      <c r="D5168" s="31">
        <v>5</v>
      </c>
      <c r="E5168" s="30" t="str">
        <f>+'Categorias-9 feb-Depurado'!E5167</f>
        <v>900190923-1</v>
      </c>
      <c r="F5168" s="30" t="str">
        <f>+'Categorias-9 feb-Depurado'!F5167</f>
        <v>KM 13 VIA AL AEROPUERTO</v>
      </c>
      <c r="G5168" s="30" t="str">
        <f>+'Categorias-9 feb-Depurado'!G5167</f>
        <v>169</v>
      </c>
      <c r="H5168" s="30" t="str">
        <f>+'Categorias-9 feb-Depurado'!H5167</f>
        <v>HF15960</v>
      </c>
      <c r="I5168" s="107">
        <f>+'Categorias-9 feb-Depurado'!R5167</f>
        <v>1804767</v>
      </c>
      <c r="J5168" s="108">
        <f t="shared" si="328"/>
        <v>0</v>
      </c>
      <c r="K5168" s="107">
        <f t="shared" si="329"/>
        <v>0</v>
      </c>
      <c r="L5168" s="109">
        <f t="shared" si="330"/>
        <v>1804767</v>
      </c>
      <c r="M5168" s="110">
        <f t="shared" si="331"/>
        <v>1.3758715598298984E-06</v>
      </c>
      <c r="N5168" s="33" t="s">
        <v>4892</v>
      </c>
      <c r="O5168" s="33">
        <f>+'Categorias-9 feb-Depurado'!Y5167</f>
        <v>378.36976005534763</v>
      </c>
      <c r="P5168" s="111">
        <f>+'Categorias-9 feb-Depurado'!AC5167</f>
        <v>44942</v>
      </c>
      <c r="Q5168" s="111">
        <f>+'Categorias-9 feb-Depurado'!AE5167</f>
        <v>45002</v>
      </c>
      <c r="R5168" s="112" t="str">
        <f>+'Categorias-9 feb-Depurado'!AB5167</f>
        <v>Hotel</v>
      </c>
    </row>
    <row r="5169" spans="2:18" s="1" customFormat="1" ht="14.5" hidden="1">
      <c r="B5169" s="57" t="str">
        <f>+'Categorias-9 feb-Depurado'!B5168</f>
        <v>PLUS OIL SA</v>
      </c>
      <c r="C5169" s="30" t="s">
        <v>4900</v>
      </c>
      <c r="D5169" s="31">
        <v>5</v>
      </c>
      <c r="E5169" s="30" t="str">
        <f>+'Categorias-9 feb-Depurado'!E5168</f>
        <v>900190923-1</v>
      </c>
      <c r="F5169" s="30" t="str">
        <f>+'Categorias-9 feb-Depurado'!F5168</f>
        <v>KM 13 VIA AL AEROPUERTO</v>
      </c>
      <c r="G5169" s="30" t="str">
        <f>+'Categorias-9 feb-Depurado'!G5168</f>
        <v>169</v>
      </c>
      <c r="H5169" s="30" t="str">
        <f>+'Categorias-9 feb-Depurado'!H5168</f>
        <v>HF15969</v>
      </c>
      <c r="I5169" s="107">
        <f>+'Categorias-9 feb-Depurado'!R5168</f>
        <v>2939461</v>
      </c>
      <c r="J5169" s="108">
        <f t="shared" si="328"/>
        <v>0</v>
      </c>
      <c r="K5169" s="107">
        <f t="shared" si="329"/>
        <v>0</v>
      </c>
      <c r="L5169" s="109">
        <f t="shared" si="330"/>
        <v>2939461</v>
      </c>
      <c r="M5169" s="110">
        <f t="shared" si="331"/>
        <v>2.2409102067630632E-06</v>
      </c>
      <c r="N5169" s="33" t="s">
        <v>4892</v>
      </c>
      <c r="O5169" s="33">
        <f>+'Categorias-9 feb-Depurado'!Y5168</f>
        <v>616.25858255500691</v>
      </c>
      <c r="P5169" s="111">
        <f>+'Categorias-9 feb-Depurado'!AC5168</f>
        <v>44942</v>
      </c>
      <c r="Q5169" s="111">
        <f>+'Categorias-9 feb-Depurado'!AE5168</f>
        <v>45002</v>
      </c>
      <c r="R5169" s="112" t="str">
        <f>+'Categorias-9 feb-Depurado'!AB5168</f>
        <v>Hotel</v>
      </c>
    </row>
    <row r="5170" spans="2:18" s="1" customFormat="1" ht="14.5" hidden="1">
      <c r="B5170" s="57" t="str">
        <f>+'Categorias-9 feb-Depurado'!B5169</f>
        <v>PLUS OIL SA</v>
      </c>
      <c r="C5170" s="30" t="s">
        <v>4900</v>
      </c>
      <c r="D5170" s="31">
        <v>5</v>
      </c>
      <c r="E5170" s="30" t="str">
        <f>+'Categorias-9 feb-Depurado'!E5169</f>
        <v>900190923-1</v>
      </c>
      <c r="F5170" s="30" t="str">
        <f>+'Categorias-9 feb-Depurado'!F5169</f>
        <v>KM 13 VIA AL AEROPUERTO</v>
      </c>
      <c r="G5170" s="30" t="str">
        <f>+'Categorias-9 feb-Depurado'!G5169</f>
        <v>169</v>
      </c>
      <c r="H5170" s="30" t="str">
        <f>+'Categorias-9 feb-Depurado'!H5169</f>
        <v>HF15934</v>
      </c>
      <c r="I5170" s="107">
        <f>+'Categorias-9 feb-Depurado'!R5169</f>
        <v>2201746</v>
      </c>
      <c r="J5170" s="108">
        <f t="shared" si="328"/>
        <v>0</v>
      </c>
      <c r="K5170" s="107">
        <f t="shared" si="329"/>
        <v>0</v>
      </c>
      <c r="L5170" s="109">
        <f t="shared" si="330"/>
        <v>2201746</v>
      </c>
      <c r="M5170" s="110">
        <f t="shared" si="331"/>
        <v>1.6785101364160802E-06</v>
      </c>
      <c r="N5170" s="33" t="s">
        <v>4892</v>
      </c>
      <c r="O5170" s="33">
        <f>+'Categorias-9 feb-Depurado'!Y5169</f>
        <v>461.59648626267068</v>
      </c>
      <c r="P5170" s="111">
        <f>+'Categorias-9 feb-Depurado'!AC5169</f>
        <v>44942</v>
      </c>
      <c r="Q5170" s="111">
        <f>+'Categorias-9 feb-Depurado'!AE5169</f>
        <v>45002</v>
      </c>
      <c r="R5170" s="112" t="str">
        <f>+'Categorias-9 feb-Depurado'!AB5169</f>
        <v>Hotel</v>
      </c>
    </row>
    <row r="5171" spans="2:18" s="1" customFormat="1" ht="14.5" hidden="1">
      <c r="B5171" s="57" t="str">
        <f>+'Categorias-9 feb-Depurado'!B5170</f>
        <v>PLUS OIL SA</v>
      </c>
      <c r="C5171" s="30" t="s">
        <v>4900</v>
      </c>
      <c r="D5171" s="31">
        <v>5</v>
      </c>
      <c r="E5171" s="30" t="str">
        <f>+'Categorias-9 feb-Depurado'!E5170</f>
        <v>900190923-1</v>
      </c>
      <c r="F5171" s="30" t="str">
        <f>+'Categorias-9 feb-Depurado'!F5170</f>
        <v>KM 13 VIA AL AEROPUERTO</v>
      </c>
      <c r="G5171" s="30" t="str">
        <f>+'Categorias-9 feb-Depurado'!G5170</f>
        <v>169</v>
      </c>
      <c r="H5171" s="30" t="str">
        <f>+'Categorias-9 feb-Depurado'!H5170</f>
        <v>HF15986</v>
      </c>
      <c r="I5171" s="107">
        <f>+'Categorias-9 feb-Depurado'!R5170</f>
        <v>885890</v>
      </c>
      <c r="J5171" s="108">
        <f t="shared" si="328"/>
        <v>0</v>
      </c>
      <c r="K5171" s="107">
        <f t="shared" si="329"/>
        <v>0</v>
      </c>
      <c r="L5171" s="109">
        <f t="shared" si="330"/>
        <v>885890</v>
      </c>
      <c r="M5171" s="110">
        <f t="shared" si="331"/>
        <v>6.7536189222082897E-07</v>
      </c>
      <c r="N5171" s="33" t="s">
        <v>4892</v>
      </c>
      <c r="O5171" s="33">
        <f>+'Categorias-9 feb-Depurado'!Y5170</f>
        <v>185.7270144763462</v>
      </c>
      <c r="P5171" s="111">
        <f>+'Categorias-9 feb-Depurado'!AC5170</f>
        <v>44943</v>
      </c>
      <c r="Q5171" s="111">
        <f>+'Categorias-9 feb-Depurado'!AE5170</f>
        <v>45003</v>
      </c>
      <c r="R5171" s="112" t="str">
        <f>+'Categorias-9 feb-Depurado'!AB5170</f>
        <v>Hotel</v>
      </c>
    </row>
    <row r="5172" spans="2:18" s="1" customFormat="1" ht="14.5" hidden="1">
      <c r="B5172" s="57" t="str">
        <f>+'Categorias-9 feb-Depurado'!B5171</f>
        <v>PLUS OIL SA</v>
      </c>
      <c r="C5172" s="30" t="s">
        <v>4900</v>
      </c>
      <c r="D5172" s="31">
        <v>5</v>
      </c>
      <c r="E5172" s="30" t="str">
        <f>+'Categorias-9 feb-Depurado'!E5171</f>
        <v>900190923-1</v>
      </c>
      <c r="F5172" s="30" t="str">
        <f>+'Categorias-9 feb-Depurado'!F5171</f>
        <v>KM 13 VIA AL AEROPUERTO</v>
      </c>
      <c r="G5172" s="30" t="str">
        <f>+'Categorias-9 feb-Depurado'!G5171</f>
        <v>169</v>
      </c>
      <c r="H5172" s="30" t="str">
        <f>+'Categorias-9 feb-Depurado'!H5171</f>
        <v>HF15999</v>
      </c>
      <c r="I5172" s="107">
        <f>+'Categorias-9 feb-Depurado'!R5171</f>
        <v>1393865</v>
      </c>
      <c r="J5172" s="108">
        <f t="shared" si="328"/>
        <v>0</v>
      </c>
      <c r="K5172" s="107">
        <f t="shared" si="329"/>
        <v>0</v>
      </c>
      <c r="L5172" s="109">
        <f t="shared" si="330"/>
        <v>1393865</v>
      </c>
      <c r="M5172" s="110">
        <f t="shared" si="331"/>
        <v>1.0626187268175346E-06</v>
      </c>
      <c r="N5172" s="33" t="s">
        <v>4892</v>
      </c>
      <c r="O5172" s="33">
        <f>+'Categorias-9 feb-Depurado'!Y5171</f>
        <v>292.22407413231019</v>
      </c>
      <c r="P5172" s="111">
        <f>+'Categorias-9 feb-Depurado'!AC5171</f>
        <v>44943</v>
      </c>
      <c r="Q5172" s="111">
        <f>+'Categorias-9 feb-Depurado'!AE5171</f>
        <v>45003</v>
      </c>
      <c r="R5172" s="112" t="str">
        <f>+'Categorias-9 feb-Depurado'!AB5171</f>
        <v>Hotel</v>
      </c>
    </row>
    <row r="5173" spans="2:18" s="1" customFormat="1" ht="14.5" hidden="1">
      <c r="B5173" s="57" t="str">
        <f>+'Categorias-9 feb-Depurado'!B5172</f>
        <v>PLUS OIL SA</v>
      </c>
      <c r="C5173" s="30" t="s">
        <v>4900</v>
      </c>
      <c r="D5173" s="31">
        <v>5</v>
      </c>
      <c r="E5173" s="30" t="str">
        <f>+'Categorias-9 feb-Depurado'!E5172</f>
        <v>900190923-1</v>
      </c>
      <c r="F5173" s="30" t="str">
        <f>+'Categorias-9 feb-Depurado'!F5172</f>
        <v>KM 13 VIA AL AEROPUERTO</v>
      </c>
      <c r="G5173" s="30" t="str">
        <f>+'Categorias-9 feb-Depurado'!G5172</f>
        <v>169</v>
      </c>
      <c r="H5173" s="30" t="str">
        <f>+'Categorias-9 feb-Depurado'!H5172</f>
        <v>HF15989</v>
      </c>
      <c r="I5173" s="107">
        <f>+'Categorias-9 feb-Depurado'!R5172</f>
        <v>2132492</v>
      </c>
      <c r="J5173" s="108">
        <f t="shared" si="328"/>
        <v>0</v>
      </c>
      <c r="K5173" s="107">
        <f t="shared" si="329"/>
        <v>0</v>
      </c>
      <c r="L5173" s="109">
        <f t="shared" si="330"/>
        <v>2132492</v>
      </c>
      <c r="M5173" s="110">
        <f t="shared" si="331"/>
        <v>1.6257140641228369E-06</v>
      </c>
      <c r="N5173" s="33" t="s">
        <v>4892</v>
      </c>
      <c r="O5173" s="33">
        <f>+'Categorias-9 feb-Depurado'!Y5172</f>
        <v>447.07737140580934</v>
      </c>
      <c r="P5173" s="111">
        <f>+'Categorias-9 feb-Depurado'!AC5172</f>
        <v>44943</v>
      </c>
      <c r="Q5173" s="111">
        <f>+'Categorias-9 feb-Depurado'!AE5172</f>
        <v>45003</v>
      </c>
      <c r="R5173" s="112" t="str">
        <f>+'Categorias-9 feb-Depurado'!AB5172</f>
        <v>Hotel</v>
      </c>
    </row>
    <row r="5174" spans="2:18" s="1" customFormat="1" ht="14.5" hidden="1">
      <c r="B5174" s="57" t="str">
        <f>+'Categorias-9 feb-Depurado'!B5173</f>
        <v>PLUS OIL SA</v>
      </c>
      <c r="C5174" s="30" t="s">
        <v>4900</v>
      </c>
      <c r="D5174" s="31">
        <v>5</v>
      </c>
      <c r="E5174" s="30" t="str">
        <f>+'Categorias-9 feb-Depurado'!E5173</f>
        <v>900190923-1</v>
      </c>
      <c r="F5174" s="30" t="str">
        <f>+'Categorias-9 feb-Depurado'!F5173</f>
        <v>KM 13 VIA AL AEROPUERTO</v>
      </c>
      <c r="G5174" s="30" t="str">
        <f>+'Categorias-9 feb-Depurado'!G5173</f>
        <v>169</v>
      </c>
      <c r="H5174" s="30" t="str">
        <f>+'Categorias-9 feb-Depurado'!H5173</f>
        <v>HF15990</v>
      </c>
      <c r="I5174" s="107">
        <f>+'Categorias-9 feb-Depurado'!R5173</f>
        <v>774683</v>
      </c>
      <c r="J5174" s="108">
        <f t="shared" si="328"/>
        <v>0</v>
      </c>
      <c r="K5174" s="107">
        <f t="shared" si="329"/>
        <v>0</v>
      </c>
      <c r="L5174" s="109">
        <f t="shared" si="330"/>
        <v>774683</v>
      </c>
      <c r="M5174" s="110">
        <f t="shared" si="331"/>
        <v>5.9058277749078148E-07</v>
      </c>
      <c r="N5174" s="33" t="s">
        <v>4892</v>
      </c>
      <c r="O5174" s="33">
        <f>+'Categorias-9 feb-Depurado'!Y5173</f>
        <v>162.41244483579146</v>
      </c>
      <c r="P5174" s="111">
        <f>+'Categorias-9 feb-Depurado'!AC5173</f>
        <v>44943</v>
      </c>
      <c r="Q5174" s="111">
        <f>+'Categorias-9 feb-Depurado'!AE5173</f>
        <v>45003</v>
      </c>
      <c r="R5174" s="112" t="str">
        <f>+'Categorias-9 feb-Depurado'!AB5173</f>
        <v>Hotel</v>
      </c>
    </row>
    <row r="5175" spans="2:18" s="1" customFormat="1" ht="14.5" hidden="1">
      <c r="B5175" s="57" t="str">
        <f>+'Categorias-9 feb-Depurado'!B5174</f>
        <v>PLUS OIL SA</v>
      </c>
      <c r="C5175" s="30" t="s">
        <v>4900</v>
      </c>
      <c r="D5175" s="31">
        <v>5</v>
      </c>
      <c r="E5175" s="30" t="str">
        <f>+'Categorias-9 feb-Depurado'!E5174</f>
        <v>900190923-1</v>
      </c>
      <c r="F5175" s="30" t="str">
        <f>+'Categorias-9 feb-Depurado'!F5174</f>
        <v>KM 13 VIA AL AEROPUERTO</v>
      </c>
      <c r="G5175" s="30" t="str">
        <f>+'Categorias-9 feb-Depurado'!G5174</f>
        <v>169</v>
      </c>
      <c r="H5175" s="30" t="str">
        <f>+'Categorias-9 feb-Depurado'!H5174</f>
        <v>HF15998</v>
      </c>
      <c r="I5175" s="107">
        <f>+'Categorias-9 feb-Depurado'!R5174</f>
        <v>464379</v>
      </c>
      <c r="J5175" s="108">
        <f t="shared" si="328"/>
        <v>0</v>
      </c>
      <c r="K5175" s="107">
        <f t="shared" si="329"/>
        <v>0</v>
      </c>
      <c r="L5175" s="109">
        <f t="shared" si="330"/>
        <v>464379</v>
      </c>
      <c r="M5175" s="110">
        <f t="shared" si="331"/>
        <v>3.5402124433915761E-07</v>
      </c>
      <c r="N5175" s="33" t="s">
        <v>4892</v>
      </c>
      <c r="O5175" s="33">
        <f>+'Categorias-9 feb-Depurado'!Y5174</f>
        <v>97.35714959589923</v>
      </c>
      <c r="P5175" s="111">
        <f>+'Categorias-9 feb-Depurado'!AC5174</f>
        <v>44943</v>
      </c>
      <c r="Q5175" s="111">
        <f>+'Categorias-9 feb-Depurado'!AE5174</f>
        <v>45003</v>
      </c>
      <c r="R5175" s="112" t="str">
        <f>+'Categorias-9 feb-Depurado'!AB5174</f>
        <v>Hotel</v>
      </c>
    </row>
    <row r="5176" spans="2:18" s="1" customFormat="1" ht="14.5" hidden="1">
      <c r="B5176" s="57" t="str">
        <f>+'Categorias-9 feb-Depurado'!B5175</f>
        <v>PLUS OIL SA</v>
      </c>
      <c r="C5176" s="30" t="s">
        <v>4900</v>
      </c>
      <c r="D5176" s="31">
        <v>5</v>
      </c>
      <c r="E5176" s="30" t="str">
        <f>+'Categorias-9 feb-Depurado'!E5175</f>
        <v>900190923-1</v>
      </c>
      <c r="F5176" s="30" t="str">
        <f>+'Categorias-9 feb-Depurado'!F5175</f>
        <v>KM 13 VIA AL AEROPUERTO</v>
      </c>
      <c r="G5176" s="30" t="str">
        <f>+'Categorias-9 feb-Depurado'!G5175</f>
        <v>169</v>
      </c>
      <c r="H5176" s="30" t="str">
        <f>+'Categorias-9 feb-Depurado'!H5175</f>
        <v>HF15983</v>
      </c>
      <c r="I5176" s="107">
        <f>+'Categorias-9 feb-Depurado'!R5175</f>
        <v>2739422</v>
      </c>
      <c r="J5176" s="108">
        <f t="shared" si="328"/>
        <v>0</v>
      </c>
      <c r="K5176" s="107">
        <f t="shared" si="329"/>
        <v>0</v>
      </c>
      <c r="L5176" s="109">
        <f t="shared" si="330"/>
        <v>2739422</v>
      </c>
      <c r="M5176" s="110">
        <f t="shared" si="331"/>
        <v>2.0884096507595385E-06</v>
      </c>
      <c r="N5176" s="33" t="s">
        <v>4892</v>
      </c>
      <c r="O5176" s="33">
        <f>+'Categorias-9 feb-Depurado'!Y5175</f>
        <v>574.32036646854715</v>
      </c>
      <c r="P5176" s="111">
        <f>+'Categorias-9 feb-Depurado'!AC5175</f>
        <v>44943</v>
      </c>
      <c r="Q5176" s="111">
        <f>+'Categorias-9 feb-Depurado'!AE5175</f>
        <v>45003</v>
      </c>
      <c r="R5176" s="112" t="str">
        <f>+'Categorias-9 feb-Depurado'!AB5175</f>
        <v>Hotel</v>
      </c>
    </row>
    <row r="5177" spans="2:18" s="1" customFormat="1" ht="14.5" hidden="1">
      <c r="B5177" s="57" t="str">
        <f>+'Categorias-9 feb-Depurado'!B5176</f>
        <v>PLUS OIL SA</v>
      </c>
      <c r="C5177" s="30" t="s">
        <v>4900</v>
      </c>
      <c r="D5177" s="31">
        <v>5</v>
      </c>
      <c r="E5177" s="30" t="str">
        <f>+'Categorias-9 feb-Depurado'!E5176</f>
        <v>900190923-1</v>
      </c>
      <c r="F5177" s="30" t="str">
        <f>+'Categorias-9 feb-Depurado'!F5176</f>
        <v>KM 13 VIA AL AEROPUERTO</v>
      </c>
      <c r="G5177" s="30" t="str">
        <f>+'Categorias-9 feb-Depurado'!G5176</f>
        <v>169</v>
      </c>
      <c r="H5177" s="30" t="str">
        <f>+'Categorias-9 feb-Depurado'!H5176</f>
        <v>HF15985</v>
      </c>
      <c r="I5177" s="107">
        <f>+'Categorias-9 feb-Depurado'!R5176</f>
        <v>1279830</v>
      </c>
      <c r="J5177" s="108">
        <f t="shared" si="328"/>
        <v>0</v>
      </c>
      <c r="K5177" s="107">
        <f t="shared" si="329"/>
        <v>0</v>
      </c>
      <c r="L5177" s="109">
        <f t="shared" si="330"/>
        <v>1279830</v>
      </c>
      <c r="M5177" s="110">
        <f t="shared" si="331"/>
        <v>9.7568367463340097E-07</v>
      </c>
      <c r="N5177" s="33" t="s">
        <v>4892</v>
      </c>
      <c r="O5177" s="33">
        <f>+'Categorias-9 feb-Depurado'!Y5176</f>
        <v>268.3166137299915</v>
      </c>
      <c r="P5177" s="111">
        <f>+'Categorias-9 feb-Depurado'!AC5176</f>
        <v>44943</v>
      </c>
      <c r="Q5177" s="111">
        <f>+'Categorias-9 feb-Depurado'!AE5176</f>
        <v>45003</v>
      </c>
      <c r="R5177" s="112" t="str">
        <f>+'Categorias-9 feb-Depurado'!AB5176</f>
        <v>Hotel</v>
      </c>
    </row>
    <row r="5178" spans="2:18" s="1" customFormat="1" ht="14.5" hidden="1">
      <c r="B5178" s="57" t="str">
        <f>+'Categorias-9 feb-Depurado'!B5177</f>
        <v>PLUS OIL SA</v>
      </c>
      <c r="C5178" s="30" t="s">
        <v>4900</v>
      </c>
      <c r="D5178" s="31">
        <v>5</v>
      </c>
      <c r="E5178" s="30" t="str">
        <f>+'Categorias-9 feb-Depurado'!E5177</f>
        <v>900190923-1</v>
      </c>
      <c r="F5178" s="30" t="str">
        <f>+'Categorias-9 feb-Depurado'!F5177</f>
        <v>KM 13 VIA AL AEROPUERTO</v>
      </c>
      <c r="G5178" s="30" t="str">
        <f>+'Categorias-9 feb-Depurado'!G5177</f>
        <v>169</v>
      </c>
      <c r="H5178" s="30" t="str">
        <f>+'Categorias-9 feb-Depurado'!H5177</f>
        <v>HF16001</v>
      </c>
      <c r="I5178" s="107">
        <f>+'Categorias-9 feb-Depurado'!R5177</f>
        <v>1236477</v>
      </c>
      <c r="J5178" s="108">
        <f t="shared" si="328"/>
        <v>0</v>
      </c>
      <c r="K5178" s="107">
        <f t="shared" si="329"/>
        <v>0</v>
      </c>
      <c r="L5178" s="109">
        <f t="shared" si="330"/>
        <v>1236477</v>
      </c>
      <c r="M5178" s="110">
        <f t="shared" si="331"/>
        <v>9.4263333642724701E-07</v>
      </c>
      <c r="N5178" s="33" t="s">
        <v>4892</v>
      </c>
      <c r="O5178" s="33">
        <f>+'Categorias-9 feb-Depurado'!Y5177</f>
        <v>259.22764866819711</v>
      </c>
      <c r="P5178" s="111">
        <f>+'Categorias-9 feb-Depurado'!AC5177</f>
        <v>44943</v>
      </c>
      <c r="Q5178" s="111">
        <f>+'Categorias-9 feb-Depurado'!AE5177</f>
        <v>45003</v>
      </c>
      <c r="R5178" s="112" t="str">
        <f>+'Categorias-9 feb-Depurado'!AB5177</f>
        <v>Hotel</v>
      </c>
    </row>
    <row r="5179" spans="2:18" s="1" customFormat="1" ht="14.5" hidden="1">
      <c r="B5179" s="57" t="str">
        <f>+'Categorias-9 feb-Depurado'!B5178</f>
        <v>PLUS OIL SA</v>
      </c>
      <c r="C5179" s="30" t="s">
        <v>4900</v>
      </c>
      <c r="D5179" s="31">
        <v>5</v>
      </c>
      <c r="E5179" s="30" t="str">
        <f>+'Categorias-9 feb-Depurado'!E5178</f>
        <v>900190923-1</v>
      </c>
      <c r="F5179" s="30" t="str">
        <f>+'Categorias-9 feb-Depurado'!F5178</f>
        <v>KM 13 VIA AL AEROPUERTO</v>
      </c>
      <c r="G5179" s="30" t="str">
        <f>+'Categorias-9 feb-Depurado'!G5178</f>
        <v>169</v>
      </c>
      <c r="H5179" s="30" t="str">
        <f>+'Categorias-9 feb-Depurado'!H5178</f>
        <v>HF16005</v>
      </c>
      <c r="I5179" s="107">
        <f>+'Categorias-9 feb-Depurado'!R5178</f>
        <v>2986583</v>
      </c>
      <c r="J5179" s="108">
        <f t="shared" si="328"/>
        <v>0</v>
      </c>
      <c r="K5179" s="107">
        <f t="shared" si="329"/>
        <v>0</v>
      </c>
      <c r="L5179" s="109">
        <f t="shared" si="330"/>
        <v>2986583</v>
      </c>
      <c r="M5179" s="110">
        <f t="shared" si="331"/>
        <v>2.2768338576511306E-06</v>
      </c>
      <c r="N5179" s="33" t="s">
        <v>4892</v>
      </c>
      <c r="O5179" s="33">
        <f>+'Categorias-9 feb-Depurado'!Y5178</f>
        <v>626.13771921548891</v>
      </c>
      <c r="P5179" s="111">
        <f>+'Categorias-9 feb-Depurado'!AC5178</f>
        <v>44944</v>
      </c>
      <c r="Q5179" s="111">
        <f>+'Categorias-9 feb-Depurado'!AE5178</f>
        <v>45004</v>
      </c>
      <c r="R5179" s="112" t="str">
        <f>+'Categorias-9 feb-Depurado'!AB5178</f>
        <v>Hotel</v>
      </c>
    </row>
    <row r="5180" spans="2:18" s="1" customFormat="1" ht="14.5" hidden="1">
      <c r="B5180" s="57" t="str">
        <f>+'Categorias-9 feb-Depurado'!B5179</f>
        <v>PLUS OIL SA</v>
      </c>
      <c r="C5180" s="30" t="s">
        <v>4900</v>
      </c>
      <c r="D5180" s="31">
        <v>5</v>
      </c>
      <c r="E5180" s="30" t="str">
        <f>+'Categorias-9 feb-Depurado'!E5179</f>
        <v>900190923-1</v>
      </c>
      <c r="F5180" s="30" t="str">
        <f>+'Categorias-9 feb-Depurado'!F5179</f>
        <v>KM 13 VIA AL AEROPUERTO</v>
      </c>
      <c r="G5180" s="30" t="str">
        <f>+'Categorias-9 feb-Depurado'!G5179</f>
        <v>169</v>
      </c>
      <c r="H5180" s="30" t="str">
        <f>+'Categorias-9 feb-Depurado'!H5179</f>
        <v>HF16019</v>
      </c>
      <c r="I5180" s="107">
        <f>+'Categorias-9 feb-Depurado'!R5179</f>
        <v>562924</v>
      </c>
      <c r="J5180" s="108">
        <f t="shared" si="328"/>
        <v>0</v>
      </c>
      <c r="K5180" s="107">
        <f t="shared" si="329"/>
        <v>0</v>
      </c>
      <c r="L5180" s="109">
        <f t="shared" si="330"/>
        <v>562924</v>
      </c>
      <c r="M5180" s="110">
        <f t="shared" si="331"/>
        <v>4.291474311895584E-07</v>
      </c>
      <c r="N5180" s="33" t="s">
        <v>4892</v>
      </c>
      <c r="O5180" s="33">
        <f>+'Categorias-9 feb-Depurado'!Y5179</f>
        <v>118.01712842122917</v>
      </c>
      <c r="P5180" s="111">
        <f>+'Categorias-9 feb-Depurado'!AC5179</f>
        <v>44944</v>
      </c>
      <c r="Q5180" s="111">
        <f>+'Categorias-9 feb-Depurado'!AE5179</f>
        <v>45004</v>
      </c>
      <c r="R5180" s="112" t="str">
        <f>+'Categorias-9 feb-Depurado'!AB5179</f>
        <v>Hotel</v>
      </c>
    </row>
    <row r="5181" spans="2:18" s="1" customFormat="1" ht="14.5" hidden="1">
      <c r="B5181" s="57" t="str">
        <f>+'Categorias-9 feb-Depurado'!B5180</f>
        <v>PLUS OIL SA</v>
      </c>
      <c r="C5181" s="30" t="s">
        <v>4900</v>
      </c>
      <c r="D5181" s="31">
        <v>5</v>
      </c>
      <c r="E5181" s="30" t="str">
        <f>+'Categorias-9 feb-Depurado'!E5180</f>
        <v>900190923-1</v>
      </c>
      <c r="F5181" s="30" t="str">
        <f>+'Categorias-9 feb-Depurado'!F5180</f>
        <v>KM 13 VIA AL AEROPUERTO</v>
      </c>
      <c r="G5181" s="30" t="str">
        <f>+'Categorias-9 feb-Depurado'!G5180</f>
        <v>169</v>
      </c>
      <c r="H5181" s="30" t="str">
        <f>+'Categorias-9 feb-Depurado'!H5180</f>
        <v>HF16020</v>
      </c>
      <c r="I5181" s="107">
        <f>+'Categorias-9 feb-Depurado'!R5180</f>
        <v>407133</v>
      </c>
      <c r="J5181" s="108">
        <f t="shared" si="328"/>
        <v>0</v>
      </c>
      <c r="K5181" s="107">
        <f t="shared" si="329"/>
        <v>0</v>
      </c>
      <c r="L5181" s="109">
        <f t="shared" si="330"/>
        <v>407133</v>
      </c>
      <c r="M5181" s="110">
        <f t="shared" si="331"/>
        <v>3.1037952033045043E-07</v>
      </c>
      <c r="N5181" s="33" t="s">
        <v>4892</v>
      </c>
      <c r="O5181" s="33">
        <f>+'Categorias-9 feb-Depurado'!Y5180</f>
        <v>85.355514324349812</v>
      </c>
      <c r="P5181" s="111">
        <f>+'Categorias-9 feb-Depurado'!AC5180</f>
        <v>44944</v>
      </c>
      <c r="Q5181" s="111">
        <f>+'Categorias-9 feb-Depurado'!AE5180</f>
        <v>45004</v>
      </c>
      <c r="R5181" s="112" t="str">
        <f>+'Categorias-9 feb-Depurado'!AB5180</f>
        <v>Hotel</v>
      </c>
    </row>
    <row r="5182" spans="2:18" s="1" customFormat="1" ht="14.5" hidden="1">
      <c r="B5182" s="57" t="str">
        <f>+'Categorias-9 feb-Depurado'!B5181</f>
        <v>PLUS OIL SA</v>
      </c>
      <c r="C5182" s="30" t="s">
        <v>4900</v>
      </c>
      <c r="D5182" s="31">
        <v>5</v>
      </c>
      <c r="E5182" s="30" t="str">
        <f>+'Categorias-9 feb-Depurado'!E5181</f>
        <v>900190923-1</v>
      </c>
      <c r="F5182" s="30" t="str">
        <f>+'Categorias-9 feb-Depurado'!F5181</f>
        <v>KM 13 VIA AL AEROPUERTO</v>
      </c>
      <c r="G5182" s="30" t="str">
        <f>+'Categorias-9 feb-Depurado'!G5181</f>
        <v>169</v>
      </c>
      <c r="H5182" s="30" t="str">
        <f>+'Categorias-9 feb-Depurado'!H5181</f>
        <v>HF16003</v>
      </c>
      <c r="I5182" s="107">
        <f>+'Categorias-9 feb-Depurado'!R5181</f>
        <v>2020585</v>
      </c>
      <c r="J5182" s="108">
        <f t="shared" si="328"/>
        <v>0</v>
      </c>
      <c r="K5182" s="107">
        <f t="shared" si="329"/>
        <v>0</v>
      </c>
      <c r="L5182" s="109">
        <f t="shared" si="330"/>
        <v>2020585</v>
      </c>
      <c r="M5182" s="110">
        <f t="shared" si="331"/>
        <v>1.5404013015081146E-06</v>
      </c>
      <c r="N5182" s="33" t="s">
        <v>4892</v>
      </c>
      <c r="O5182" s="33">
        <f>+'Categorias-9 feb-Depurado'!Y5181</f>
        <v>423.61604662620414</v>
      </c>
      <c r="P5182" s="111">
        <f>+'Categorias-9 feb-Depurado'!AC5181</f>
        <v>44944</v>
      </c>
      <c r="Q5182" s="111">
        <f>+'Categorias-9 feb-Depurado'!AE5181</f>
        <v>45004</v>
      </c>
      <c r="R5182" s="112" t="str">
        <f>+'Categorias-9 feb-Depurado'!AB5181</f>
        <v>Hotel</v>
      </c>
    </row>
    <row r="5183" spans="2:18" s="1" customFormat="1" ht="14.5" hidden="1">
      <c r="B5183" s="57" t="str">
        <f>+'Categorias-9 feb-Depurado'!B5182</f>
        <v>PLUS OIL SA</v>
      </c>
      <c r="C5183" s="30" t="s">
        <v>4900</v>
      </c>
      <c r="D5183" s="31">
        <v>5</v>
      </c>
      <c r="E5183" s="30" t="str">
        <f>+'Categorias-9 feb-Depurado'!E5182</f>
        <v>900190923-1</v>
      </c>
      <c r="F5183" s="30" t="str">
        <f>+'Categorias-9 feb-Depurado'!F5182</f>
        <v>KM 13 VIA AL AEROPUERTO</v>
      </c>
      <c r="G5183" s="30" t="str">
        <f>+'Categorias-9 feb-Depurado'!G5182</f>
        <v>169</v>
      </c>
      <c r="H5183" s="30" t="str">
        <f>+'Categorias-9 feb-Depurado'!H5182</f>
        <v>HF16011</v>
      </c>
      <c r="I5183" s="107">
        <f>+'Categorias-9 feb-Depurado'!R5182</f>
        <v>387342</v>
      </c>
      <c r="J5183" s="108">
        <f t="shared" si="328"/>
        <v>0</v>
      </c>
      <c r="K5183" s="107">
        <f t="shared" si="329"/>
        <v>0</v>
      </c>
      <c r="L5183" s="109">
        <f t="shared" si="330"/>
        <v>387342</v>
      </c>
      <c r="M5183" s="110">
        <f t="shared" si="331"/>
        <v>2.9529176992245123E-07</v>
      </c>
      <c r="N5183" s="33" t="s">
        <v>4892</v>
      </c>
      <c r="O5183" s="33">
        <f>+'Categorias-9 feb-Depurado'!Y5182</f>
        <v>81.206327242995059</v>
      </c>
      <c r="P5183" s="111">
        <f>+'Categorias-9 feb-Depurado'!AC5182</f>
        <v>44944</v>
      </c>
      <c r="Q5183" s="111">
        <f>+'Categorias-9 feb-Depurado'!AE5182</f>
        <v>45004</v>
      </c>
      <c r="R5183" s="112" t="str">
        <f>+'Categorias-9 feb-Depurado'!AB5182</f>
        <v>Hotel</v>
      </c>
    </row>
    <row r="5184" spans="2:18" s="1" customFormat="1" ht="14.5" hidden="1">
      <c r="B5184" s="57" t="str">
        <f>+'Categorias-9 feb-Depurado'!B5183</f>
        <v>PLUS OIL SA</v>
      </c>
      <c r="C5184" s="30" t="s">
        <v>4900</v>
      </c>
      <c r="D5184" s="31">
        <v>5</v>
      </c>
      <c r="E5184" s="30" t="str">
        <f>+'Categorias-9 feb-Depurado'!E5183</f>
        <v>900190923-1</v>
      </c>
      <c r="F5184" s="30" t="str">
        <f>+'Categorias-9 feb-Depurado'!F5183</f>
        <v>KM 13 VIA AL AEROPUERTO</v>
      </c>
      <c r="G5184" s="30" t="str">
        <f>+'Categorias-9 feb-Depurado'!G5183</f>
        <v>169</v>
      </c>
      <c r="H5184" s="30" t="str">
        <f>+'Categorias-9 feb-Depurado'!H5183</f>
        <v>HF16017</v>
      </c>
      <c r="I5184" s="107">
        <f>+'Categorias-9 feb-Depurado'!R5183</f>
        <v>1112075</v>
      </c>
      <c r="J5184" s="108">
        <f t="shared" si="328"/>
        <v>0</v>
      </c>
      <c r="K5184" s="107">
        <f t="shared" si="329"/>
        <v>0</v>
      </c>
      <c r="L5184" s="109">
        <f t="shared" si="330"/>
        <v>1112075</v>
      </c>
      <c r="M5184" s="110">
        <f t="shared" si="331"/>
        <v>8.4779495907107918E-07</v>
      </c>
      <c r="N5184" s="33" t="s">
        <v>4892</v>
      </c>
      <c r="O5184" s="33">
        <f>+'Categorias-9 feb-Depurado'!Y5183</f>
        <v>233.14674465654053</v>
      </c>
      <c r="P5184" s="111">
        <f>+'Categorias-9 feb-Depurado'!AC5183</f>
        <v>44944</v>
      </c>
      <c r="Q5184" s="111">
        <f>+'Categorias-9 feb-Depurado'!AE5183</f>
        <v>45004</v>
      </c>
      <c r="R5184" s="112" t="str">
        <f>+'Categorias-9 feb-Depurado'!AB5183</f>
        <v>Hotel</v>
      </c>
    </row>
    <row r="5185" spans="2:18" s="1" customFormat="1" ht="14.5" hidden="1">
      <c r="B5185" s="57" t="str">
        <f>+'Categorias-9 feb-Depurado'!B5184</f>
        <v>PLUS OIL SA</v>
      </c>
      <c r="C5185" s="30" t="s">
        <v>4900</v>
      </c>
      <c r="D5185" s="31">
        <v>5</v>
      </c>
      <c r="E5185" s="30" t="str">
        <f>+'Categorias-9 feb-Depurado'!E5184</f>
        <v>900190923-1</v>
      </c>
      <c r="F5185" s="30" t="str">
        <f>+'Categorias-9 feb-Depurado'!F5184</f>
        <v>KM 13 VIA AL AEROPUERTO</v>
      </c>
      <c r="G5185" s="30" t="str">
        <f>+'Categorias-9 feb-Depurado'!G5184</f>
        <v>169</v>
      </c>
      <c r="H5185" s="30" t="str">
        <f>+'Categorias-9 feb-Depurado'!H5184</f>
        <v>HF16007</v>
      </c>
      <c r="I5185" s="107">
        <f>+'Categorias-9 feb-Depurado'!R5184</f>
        <v>486299</v>
      </c>
      <c r="J5185" s="108">
        <f t="shared" si="328"/>
        <v>0</v>
      </c>
      <c r="K5185" s="107">
        <f t="shared" si="329"/>
        <v>0</v>
      </c>
      <c r="L5185" s="109">
        <f t="shared" si="330"/>
        <v>486299</v>
      </c>
      <c r="M5185" s="110">
        <f t="shared" si="331"/>
        <v>3.7073204667068926E-07</v>
      </c>
      <c r="N5185" s="33" t="s">
        <v>4892</v>
      </c>
      <c r="O5185" s="33">
        <f>+'Categorias-9 feb-Depurado'!Y5184</f>
        <v>101.95268195016614</v>
      </c>
      <c r="P5185" s="111">
        <f>+'Categorias-9 feb-Depurado'!AC5184</f>
        <v>44944</v>
      </c>
      <c r="Q5185" s="111">
        <f>+'Categorias-9 feb-Depurado'!AE5184</f>
        <v>45004</v>
      </c>
      <c r="R5185" s="112" t="str">
        <f>+'Categorias-9 feb-Depurado'!AB5184</f>
        <v>Hotel</v>
      </c>
    </row>
    <row r="5186" spans="2:18" s="1" customFormat="1" ht="14.5" hidden="1">
      <c r="B5186" s="57" t="str">
        <f>+'Categorias-9 feb-Depurado'!B5185</f>
        <v>PLUS OIL SA</v>
      </c>
      <c r="C5186" s="30" t="s">
        <v>4900</v>
      </c>
      <c r="D5186" s="31">
        <v>5</v>
      </c>
      <c r="E5186" s="30" t="str">
        <f>+'Categorias-9 feb-Depurado'!E5185</f>
        <v>900190923-1</v>
      </c>
      <c r="F5186" s="30" t="str">
        <f>+'Categorias-9 feb-Depurado'!F5185</f>
        <v>KM 13 VIA AL AEROPUERTO</v>
      </c>
      <c r="G5186" s="30" t="str">
        <f>+'Categorias-9 feb-Depurado'!G5185</f>
        <v>169</v>
      </c>
      <c r="H5186" s="30" t="str">
        <f>+'Categorias-9 feb-Depurado'!H5185</f>
        <v>HF16014</v>
      </c>
      <c r="I5186" s="107">
        <f>+'Categorias-9 feb-Depurado'!R5185</f>
        <v>1606855</v>
      </c>
      <c r="J5186" s="108">
        <f t="shared" si="328"/>
        <v>0</v>
      </c>
      <c r="K5186" s="107">
        <f t="shared" si="329"/>
        <v>0</v>
      </c>
      <c r="L5186" s="109">
        <f t="shared" si="330"/>
        <v>1606855</v>
      </c>
      <c r="M5186" s="110">
        <f t="shared" si="331"/>
        <v>1.2249925310416643E-06</v>
      </c>
      <c r="N5186" s="33" t="s">
        <v>4892</v>
      </c>
      <c r="O5186" s="33">
        <f>+'Categorias-9 feb-Depurado'!Y5185</f>
        <v>336.87746994140275</v>
      </c>
      <c r="P5186" s="111">
        <f>+'Categorias-9 feb-Depurado'!AC5185</f>
        <v>44944</v>
      </c>
      <c r="Q5186" s="111">
        <f>+'Categorias-9 feb-Depurado'!AE5185</f>
        <v>45004</v>
      </c>
      <c r="R5186" s="112" t="str">
        <f>+'Categorias-9 feb-Depurado'!AB5185</f>
        <v>Hotel</v>
      </c>
    </row>
    <row r="5187" spans="2:18" s="1" customFormat="1" ht="14.5" hidden="1">
      <c r="B5187" s="57" t="str">
        <f>+'Categorias-9 feb-Depurado'!B5186</f>
        <v>PLUS OIL SA</v>
      </c>
      <c r="C5187" s="30" t="s">
        <v>4900</v>
      </c>
      <c r="D5187" s="31">
        <v>5</v>
      </c>
      <c r="E5187" s="30" t="str">
        <f>+'Categorias-9 feb-Depurado'!E5186</f>
        <v>900190923-1</v>
      </c>
      <c r="F5187" s="30" t="str">
        <f>+'Categorias-9 feb-Depurado'!F5186</f>
        <v>KM 13 VIA AL AEROPUERTO</v>
      </c>
      <c r="G5187" s="30" t="str">
        <f>+'Categorias-9 feb-Depurado'!G5186</f>
        <v>169</v>
      </c>
      <c r="H5187" s="30" t="str">
        <f>+'Categorias-9 feb-Depurado'!H5186</f>
        <v>HF16025</v>
      </c>
      <c r="I5187" s="107">
        <f>+'Categorias-9 feb-Depurado'!R5186</f>
        <v>606930</v>
      </c>
      <c r="J5187" s="108">
        <f t="shared" si="328"/>
        <v>0</v>
      </c>
      <c r="K5187" s="107">
        <f t="shared" si="329"/>
        <v>0</v>
      </c>
      <c r="L5187" s="109">
        <f t="shared" si="330"/>
        <v>606930</v>
      </c>
      <c r="M5187" s="110">
        <f t="shared" si="331"/>
        <v>4.6269558663670176E-07</v>
      </c>
      <c r="N5187" s="33" t="s">
        <v>4892</v>
      </c>
      <c r="O5187" s="33">
        <f>+'Categorias-9 feb-Depurado'!Y5186</f>
        <v>127.24299506273782</v>
      </c>
      <c r="P5187" s="111">
        <f>+'Categorias-9 feb-Depurado'!AC5186</f>
        <v>44944</v>
      </c>
      <c r="Q5187" s="111">
        <f>+'Categorias-9 feb-Depurado'!AE5186</f>
        <v>45004</v>
      </c>
      <c r="R5187" s="112" t="str">
        <f>+'Categorias-9 feb-Depurado'!AB5186</f>
        <v>Hotel</v>
      </c>
    </row>
    <row r="5188" spans="2:18" s="1" customFormat="1" ht="14.5" hidden="1">
      <c r="B5188" s="57" t="str">
        <f>+'Categorias-9 feb-Depurado'!B5187</f>
        <v>PLUS OIL SA</v>
      </c>
      <c r="C5188" s="30" t="s">
        <v>4900</v>
      </c>
      <c r="D5188" s="31">
        <v>5</v>
      </c>
      <c r="E5188" s="30" t="str">
        <f>+'Categorias-9 feb-Depurado'!E5187</f>
        <v>900190923-1</v>
      </c>
      <c r="F5188" s="30" t="str">
        <f>+'Categorias-9 feb-Depurado'!F5187</f>
        <v>KM 13 VIA AL AEROPUERTO</v>
      </c>
      <c r="G5188" s="30" t="str">
        <f>+'Categorias-9 feb-Depurado'!G5187</f>
        <v>169</v>
      </c>
      <c r="H5188" s="30" t="str">
        <f>+'Categorias-9 feb-Depurado'!H5187</f>
        <v>HF16051</v>
      </c>
      <c r="I5188" s="107">
        <f>+'Categorias-9 feb-Depurado'!R5187</f>
        <v>1335358</v>
      </c>
      <c r="J5188" s="108">
        <f t="shared" si="328"/>
        <v>0</v>
      </c>
      <c r="K5188" s="107">
        <f t="shared" si="329"/>
        <v>0</v>
      </c>
      <c r="L5188" s="109">
        <f t="shared" si="330"/>
        <v>1335358</v>
      </c>
      <c r="M5188" s="110">
        <f t="shared" si="331"/>
        <v>1.0180156742622917E-06</v>
      </c>
      <c r="N5188" s="33" t="s">
        <v>4892</v>
      </c>
      <c r="O5188" s="33">
        <f>+'Categorias-9 feb-Depurado'!Y5187</f>
        <v>279.95806996027125</v>
      </c>
      <c r="P5188" s="111">
        <f>+'Categorias-9 feb-Depurado'!AC5187</f>
        <v>44945</v>
      </c>
      <c r="Q5188" s="111">
        <f>+'Categorias-9 feb-Depurado'!AE5187</f>
        <v>45005</v>
      </c>
      <c r="R5188" s="112" t="str">
        <f>+'Categorias-9 feb-Depurado'!AB5187</f>
        <v>Hotel</v>
      </c>
    </row>
    <row r="5189" spans="2:18" s="1" customFormat="1" ht="14.5" hidden="1">
      <c r="B5189" s="57" t="str">
        <f>+'Categorias-9 feb-Depurado'!B5188</f>
        <v>PLUS OIL SA</v>
      </c>
      <c r="C5189" s="30" t="s">
        <v>4900</v>
      </c>
      <c r="D5189" s="31">
        <v>5</v>
      </c>
      <c r="E5189" s="30" t="str">
        <f>+'Categorias-9 feb-Depurado'!E5188</f>
        <v>900190923-1</v>
      </c>
      <c r="F5189" s="30" t="str">
        <f>+'Categorias-9 feb-Depurado'!F5188</f>
        <v>KM 13 VIA AL AEROPUERTO</v>
      </c>
      <c r="G5189" s="30" t="str">
        <f>+'Categorias-9 feb-Depurado'!G5188</f>
        <v>169</v>
      </c>
      <c r="H5189" s="30" t="str">
        <f>+'Categorias-9 feb-Depurado'!H5188</f>
        <v>HF16035</v>
      </c>
      <c r="I5189" s="107">
        <f>+'Categorias-9 feb-Depurado'!R5188</f>
        <v>774683</v>
      </c>
      <c r="J5189" s="108">
        <f t="shared" si="328"/>
        <v>0</v>
      </c>
      <c r="K5189" s="107">
        <f t="shared" si="329"/>
        <v>0</v>
      </c>
      <c r="L5189" s="109">
        <f t="shared" si="330"/>
        <v>774683</v>
      </c>
      <c r="M5189" s="110">
        <f t="shared" si="331"/>
        <v>5.9058277749078148E-07</v>
      </c>
      <c r="N5189" s="33" t="s">
        <v>4892</v>
      </c>
      <c r="O5189" s="33">
        <f>+'Categorias-9 feb-Depurado'!Y5188</f>
        <v>162.41244483579146</v>
      </c>
      <c r="P5189" s="111">
        <f>+'Categorias-9 feb-Depurado'!AC5188</f>
        <v>44945</v>
      </c>
      <c r="Q5189" s="111">
        <f>+'Categorias-9 feb-Depurado'!AE5188</f>
        <v>45005</v>
      </c>
      <c r="R5189" s="112" t="str">
        <f>+'Categorias-9 feb-Depurado'!AB5188</f>
        <v>Hotel</v>
      </c>
    </row>
    <row r="5190" spans="2:18" s="1" customFormat="1" ht="14.5" hidden="1">
      <c r="B5190" s="57" t="str">
        <f>+'Categorias-9 feb-Depurado'!B5189</f>
        <v>PLUS OIL SA</v>
      </c>
      <c r="C5190" s="30" t="s">
        <v>4900</v>
      </c>
      <c r="D5190" s="31">
        <v>5</v>
      </c>
      <c r="E5190" s="30" t="str">
        <f>+'Categorias-9 feb-Depurado'!E5189</f>
        <v>900190923-1</v>
      </c>
      <c r="F5190" s="30" t="str">
        <f>+'Categorias-9 feb-Depurado'!F5189</f>
        <v>KM 13 VIA AL AEROPUERTO</v>
      </c>
      <c r="G5190" s="30" t="str">
        <f>+'Categorias-9 feb-Depurado'!G5189</f>
        <v>169</v>
      </c>
      <c r="H5190" s="30" t="str">
        <f>+'Categorias-9 feb-Depurado'!H5189</f>
        <v>HF16038</v>
      </c>
      <c r="I5190" s="107">
        <f>+'Categorias-9 feb-Depurado'!R5189</f>
        <v>774683</v>
      </c>
      <c r="J5190" s="108">
        <f t="shared" si="328"/>
        <v>0</v>
      </c>
      <c r="K5190" s="107">
        <f t="shared" si="329"/>
        <v>0</v>
      </c>
      <c r="L5190" s="109">
        <f t="shared" si="330"/>
        <v>774683</v>
      </c>
      <c r="M5190" s="110">
        <f t="shared" si="331"/>
        <v>5.9058277749078148E-07</v>
      </c>
      <c r="N5190" s="33" t="s">
        <v>4892</v>
      </c>
      <c r="O5190" s="33">
        <f>+'Categorias-9 feb-Depurado'!Y5189</f>
        <v>162.41244483579146</v>
      </c>
      <c r="P5190" s="111">
        <f>+'Categorias-9 feb-Depurado'!AC5189</f>
        <v>44945</v>
      </c>
      <c r="Q5190" s="111">
        <f>+'Categorias-9 feb-Depurado'!AE5189</f>
        <v>45005</v>
      </c>
      <c r="R5190" s="112" t="str">
        <f>+'Categorias-9 feb-Depurado'!AB5189</f>
        <v>Hotel</v>
      </c>
    </row>
    <row r="5191" spans="2:18" s="1" customFormat="1" ht="14.5" hidden="1">
      <c r="B5191" s="57" t="str">
        <f>+'Categorias-9 feb-Depurado'!B5190</f>
        <v>PLUS OIL SA</v>
      </c>
      <c r="C5191" s="30" t="s">
        <v>4900</v>
      </c>
      <c r="D5191" s="31">
        <v>5</v>
      </c>
      <c r="E5191" s="30" t="str">
        <f>+'Categorias-9 feb-Depurado'!E5190</f>
        <v>900190923-1</v>
      </c>
      <c r="F5191" s="30" t="str">
        <f>+'Categorias-9 feb-Depurado'!F5190</f>
        <v>KM 13 VIA AL AEROPUERTO</v>
      </c>
      <c r="G5191" s="30" t="str">
        <f>+'Categorias-9 feb-Depurado'!G5190</f>
        <v>169</v>
      </c>
      <c r="H5191" s="30" t="str">
        <f>+'Categorias-9 feb-Depurado'!H5190</f>
        <v>HF16082</v>
      </c>
      <c r="I5191" s="107">
        <f>+'Categorias-9 feb-Depurado'!R5190</f>
        <v>3796472</v>
      </c>
      <c r="J5191" s="108">
        <f t="shared" si="328"/>
        <v>0</v>
      </c>
      <c r="K5191" s="107">
        <f t="shared" si="329"/>
        <v>0</v>
      </c>
      <c r="L5191" s="109">
        <f t="shared" si="330"/>
        <v>3796472</v>
      </c>
      <c r="M5191" s="110">
        <f t="shared" si="331"/>
        <v>2.8942560743245717E-06</v>
      </c>
      <c r="N5191" s="33" t="s">
        <v>4892</v>
      </c>
      <c r="O5191" s="33">
        <f>+'Categorias-9 feb-Depurado'!Y5190</f>
        <v>795.93110894472568</v>
      </c>
      <c r="P5191" s="111">
        <f>+'Categorias-9 feb-Depurado'!AC5190</f>
        <v>44946</v>
      </c>
      <c r="Q5191" s="111">
        <f>+'Categorias-9 feb-Depurado'!AE5190</f>
        <v>45006</v>
      </c>
      <c r="R5191" s="112" t="str">
        <f>+'Categorias-9 feb-Depurado'!AB5190</f>
        <v>Hotel</v>
      </c>
    </row>
    <row r="5192" spans="2:18" s="1" customFormat="1" ht="14.5" hidden="1">
      <c r="B5192" s="57" t="str">
        <f>+'Categorias-9 feb-Depurado'!B5191</f>
        <v>PLUS OIL SA</v>
      </c>
      <c r="C5192" s="30" t="s">
        <v>4900</v>
      </c>
      <c r="D5192" s="31">
        <v>5</v>
      </c>
      <c r="E5192" s="30" t="str">
        <f>+'Categorias-9 feb-Depurado'!E5191</f>
        <v>900190923-1</v>
      </c>
      <c r="F5192" s="30" t="str">
        <f>+'Categorias-9 feb-Depurado'!F5191</f>
        <v>KM 13 VIA AL AEROPUERTO</v>
      </c>
      <c r="G5192" s="30" t="str">
        <f>+'Categorias-9 feb-Depurado'!G5191</f>
        <v>169</v>
      </c>
      <c r="H5192" s="30" t="str">
        <f>+'Categorias-9 feb-Depurado'!H5191</f>
        <v>HF16067</v>
      </c>
      <c r="I5192" s="107">
        <f>+'Categorias-9 feb-Depurado'!R5191</f>
        <v>1036933</v>
      </c>
      <c r="J5192" s="108">
        <f t="shared" si="328"/>
        <v>0</v>
      </c>
      <c r="K5192" s="107">
        <f t="shared" si="329"/>
        <v>0</v>
      </c>
      <c r="L5192" s="109">
        <f t="shared" si="330"/>
        <v>1036933</v>
      </c>
      <c r="M5192" s="110">
        <f t="shared" si="331"/>
        <v>7.9051014571359969E-07</v>
      </c>
      <c r="N5192" s="33" t="s">
        <v>4892</v>
      </c>
      <c r="O5192" s="33">
        <f>+'Categorias-9 feb-Depurado'!Y5191</f>
        <v>217.39320943006592</v>
      </c>
      <c r="P5192" s="111">
        <f>+'Categorias-9 feb-Depurado'!AC5191</f>
        <v>44946</v>
      </c>
      <c r="Q5192" s="111">
        <f>+'Categorias-9 feb-Depurado'!AE5191</f>
        <v>45006</v>
      </c>
      <c r="R5192" s="112" t="str">
        <f>+'Categorias-9 feb-Depurado'!AB5191</f>
        <v>Hotel</v>
      </c>
    </row>
    <row r="5193" spans="2:18" s="1" customFormat="1" ht="14.5" hidden="1">
      <c r="B5193" s="57" t="str">
        <f>+'Categorias-9 feb-Depurado'!B5192</f>
        <v>PLUS OIL SA</v>
      </c>
      <c r="C5193" s="30" t="s">
        <v>4900</v>
      </c>
      <c r="D5193" s="31">
        <v>5</v>
      </c>
      <c r="E5193" s="30" t="str">
        <f>+'Categorias-9 feb-Depurado'!E5192</f>
        <v>900190923-1</v>
      </c>
      <c r="F5193" s="30" t="str">
        <f>+'Categorias-9 feb-Depurado'!F5192</f>
        <v>KM 13 VIA AL AEROPUERTO</v>
      </c>
      <c r="G5193" s="30" t="str">
        <f>+'Categorias-9 feb-Depurado'!G5192</f>
        <v>169</v>
      </c>
      <c r="H5193" s="30" t="str">
        <f>+'Categorias-9 feb-Depurado'!H5192</f>
        <v>HF16071</v>
      </c>
      <c r="I5193" s="107">
        <f>+'Categorias-9 feb-Depurado'!R5192</f>
        <v>1628530</v>
      </c>
      <c r="J5193" s="108">
        <f t="shared" si="328"/>
        <v>0</v>
      </c>
      <c r="K5193" s="107">
        <f t="shared" si="329"/>
        <v>0</v>
      </c>
      <c r="L5193" s="109">
        <f t="shared" si="330"/>
        <v>1628530</v>
      </c>
      <c r="M5193" s="110">
        <f t="shared" si="331"/>
        <v>1.2415165566135598E-06</v>
      </c>
      <c r="N5193" s="33" t="s">
        <v>4892</v>
      </c>
      <c r="O5193" s="33">
        <f>+'Categorias-9 feb-Depurado'!Y5192</f>
        <v>341.42163799700199</v>
      </c>
      <c r="P5193" s="111">
        <f>+'Categorias-9 feb-Depurado'!AC5192</f>
        <v>44946</v>
      </c>
      <c r="Q5193" s="111">
        <f>+'Categorias-9 feb-Depurado'!AE5192</f>
        <v>45006</v>
      </c>
      <c r="R5193" s="112" t="str">
        <f>+'Categorias-9 feb-Depurado'!AB5192</f>
        <v>Hotel</v>
      </c>
    </row>
    <row r="5194" spans="2:18" s="1" customFormat="1" ht="14.5" hidden="1">
      <c r="B5194" s="57" t="str">
        <f>+'Categorias-9 feb-Depurado'!B5193</f>
        <v>PLUS OIL SA</v>
      </c>
      <c r="C5194" s="30" t="s">
        <v>4900</v>
      </c>
      <c r="D5194" s="31">
        <v>5</v>
      </c>
      <c r="E5194" s="30" t="str">
        <f>+'Categorias-9 feb-Depurado'!E5193</f>
        <v>900190923-1</v>
      </c>
      <c r="F5194" s="30" t="str">
        <f>+'Categorias-9 feb-Depurado'!F5193</f>
        <v>KM 13 VIA AL AEROPUERTO</v>
      </c>
      <c r="G5194" s="30" t="str">
        <f>+'Categorias-9 feb-Depurado'!G5193</f>
        <v>169</v>
      </c>
      <c r="H5194" s="30" t="str">
        <f>+'Categorias-9 feb-Depurado'!H5193</f>
        <v>HF16079</v>
      </c>
      <c r="I5194" s="107">
        <f>+'Categorias-9 feb-Depurado'!R5193</f>
        <v>1372187</v>
      </c>
      <c r="J5194" s="108">
        <f t="shared" si="328"/>
        <v>0</v>
      </c>
      <c r="K5194" s="107">
        <f t="shared" si="329"/>
        <v>0</v>
      </c>
      <c r="L5194" s="109">
        <f t="shared" si="330"/>
        <v>1372187</v>
      </c>
      <c r="M5194" s="110">
        <f t="shared" si="331"/>
        <v>1.0460924141832762E-06</v>
      </c>
      <c r="N5194" s="33" t="s">
        <v>4892</v>
      </c>
      <c r="O5194" s="33">
        <f>+'Categorias-9 feb-Depurado'!Y5193</f>
        <v>287.67927712611504</v>
      </c>
      <c r="P5194" s="111">
        <f>+'Categorias-9 feb-Depurado'!AC5193</f>
        <v>44946</v>
      </c>
      <c r="Q5194" s="111">
        <f>+'Categorias-9 feb-Depurado'!AE5193</f>
        <v>45006</v>
      </c>
      <c r="R5194" s="112" t="str">
        <f>+'Categorias-9 feb-Depurado'!AB5193</f>
        <v>Hotel</v>
      </c>
    </row>
    <row r="5195" spans="2:18" s="1" customFormat="1" ht="14.5" hidden="1">
      <c r="B5195" s="57" t="str">
        <f>+'Categorias-9 feb-Depurado'!B5194</f>
        <v>PLUS OIL SA</v>
      </c>
      <c r="C5195" s="30" t="s">
        <v>4900</v>
      </c>
      <c r="D5195" s="31">
        <v>5</v>
      </c>
      <c r="E5195" s="30" t="str">
        <f>+'Categorias-9 feb-Depurado'!E5194</f>
        <v>900190923-1</v>
      </c>
      <c r="F5195" s="30" t="str">
        <f>+'Categorias-9 feb-Depurado'!F5194</f>
        <v>KM 13 VIA AL AEROPUERTO</v>
      </c>
      <c r="G5195" s="30" t="str">
        <f>+'Categorias-9 feb-Depurado'!G5194</f>
        <v>169</v>
      </c>
      <c r="H5195" s="30" t="str">
        <f>+'Categorias-9 feb-Depurado'!H5194</f>
        <v>HF16057</v>
      </c>
      <c r="I5195" s="107">
        <f>+'Categorias-9 feb-Depurado'!R5194</f>
        <v>2447509</v>
      </c>
      <c r="J5195" s="108">
        <f t="shared" si="328"/>
        <v>0</v>
      </c>
      <c r="K5195" s="107">
        <f t="shared" si="329"/>
        <v>0</v>
      </c>
      <c r="L5195" s="109">
        <f t="shared" si="330"/>
        <v>2447509</v>
      </c>
      <c r="M5195" s="110">
        <f t="shared" si="331"/>
        <v>1.8658685722465642E-06</v>
      </c>
      <c r="N5195" s="33" t="s">
        <v>4892</v>
      </c>
      <c r="O5195" s="33">
        <f>+'Categorias-9 feb-Depurado'!Y5194</f>
        <v>513.12074803190876</v>
      </c>
      <c r="P5195" s="111">
        <f>+'Categorias-9 feb-Depurado'!AC5194</f>
        <v>44946</v>
      </c>
      <c r="Q5195" s="111">
        <f>+'Categorias-9 feb-Depurado'!AE5194</f>
        <v>45006</v>
      </c>
      <c r="R5195" s="112" t="str">
        <f>+'Categorias-9 feb-Depurado'!AB5194</f>
        <v>Hotel</v>
      </c>
    </row>
    <row r="5196" spans="2:18" s="1" customFormat="1" ht="14.5" hidden="1">
      <c r="B5196" s="57" t="str">
        <f>+'Categorias-9 feb-Depurado'!B5195</f>
        <v>PLUS OIL SA</v>
      </c>
      <c r="C5196" s="30" t="s">
        <v>4900</v>
      </c>
      <c r="D5196" s="31">
        <v>5</v>
      </c>
      <c r="E5196" s="30" t="str">
        <f>+'Categorias-9 feb-Depurado'!E5195</f>
        <v>900190923-1</v>
      </c>
      <c r="F5196" s="30" t="str">
        <f>+'Categorias-9 feb-Depurado'!F5195</f>
        <v>KM 13 VIA AL AEROPUERTO</v>
      </c>
      <c r="G5196" s="30" t="str">
        <f>+'Categorias-9 feb-Depurado'!G5195</f>
        <v>169</v>
      </c>
      <c r="H5196" s="30" t="str">
        <f>+'Categorias-9 feb-Depurado'!H5195</f>
        <v>HF16080</v>
      </c>
      <c r="I5196" s="107">
        <f>+'Categorias-9 feb-Depurado'!R5195</f>
        <v>1247787</v>
      </c>
      <c r="J5196" s="108">
        <f t="shared" si="328"/>
        <v>0</v>
      </c>
      <c r="K5196" s="107">
        <f t="shared" si="329"/>
        <v>0</v>
      </c>
      <c r="L5196" s="109">
        <f t="shared" si="330"/>
        <v>1247787</v>
      </c>
      <c r="M5196" s="110">
        <f t="shared" si="331"/>
        <v>9.5125556153535029E-07</v>
      </c>
      <c r="N5196" s="33" t="s">
        <v>4892</v>
      </c>
      <c r="O5196" s="33">
        <f>+'Categorias-9 feb-Depurado'!Y5195</f>
        <v>261.59879241485578</v>
      </c>
      <c r="P5196" s="111">
        <f>+'Categorias-9 feb-Depurado'!AC5195</f>
        <v>44946</v>
      </c>
      <c r="Q5196" s="111">
        <f>+'Categorias-9 feb-Depurado'!AE5195</f>
        <v>45006</v>
      </c>
      <c r="R5196" s="112" t="str">
        <f>+'Categorias-9 feb-Depurado'!AB5195</f>
        <v>Hotel</v>
      </c>
    </row>
    <row r="5197" spans="2:18" s="1" customFormat="1" ht="14.5" hidden="1">
      <c r="B5197" s="57" t="str">
        <f>+'Categorias-9 feb-Depurado'!B5196</f>
        <v>PLUS OIL SA</v>
      </c>
      <c r="C5197" s="30" t="s">
        <v>4900</v>
      </c>
      <c r="D5197" s="31">
        <v>5</v>
      </c>
      <c r="E5197" s="30" t="str">
        <f>+'Categorias-9 feb-Depurado'!E5196</f>
        <v>900190923-1</v>
      </c>
      <c r="F5197" s="30" t="str">
        <f>+'Categorias-9 feb-Depurado'!F5196</f>
        <v>KM 13 VIA AL AEROPUERTO</v>
      </c>
      <c r="G5197" s="30" t="str">
        <f>+'Categorias-9 feb-Depurado'!G5196</f>
        <v>169</v>
      </c>
      <c r="H5197" s="30" t="str">
        <f>+'Categorias-9 feb-Depurado'!H5196</f>
        <v>HF16063</v>
      </c>
      <c r="I5197" s="107">
        <f>+'Categorias-9 feb-Depurado'!R5196</f>
        <v>321371</v>
      </c>
      <c r="J5197" s="108">
        <f t="shared" si="328"/>
        <v>0</v>
      </c>
      <c r="K5197" s="107">
        <f t="shared" si="329"/>
        <v>0</v>
      </c>
      <c r="L5197" s="109">
        <f t="shared" si="330"/>
        <v>321371</v>
      </c>
      <c r="M5197" s="110">
        <f t="shared" si="331"/>
        <v>2.4499850620833291E-07</v>
      </c>
      <c r="N5197" s="33" t="s">
        <v>4892</v>
      </c>
      <c r="O5197" s="33">
        <f>+'Categorias-9 feb-Depurado'!Y5196</f>
        <v>67.375493988280553</v>
      </c>
      <c r="P5197" s="111">
        <f>+'Categorias-9 feb-Depurado'!AC5196</f>
        <v>44946</v>
      </c>
      <c r="Q5197" s="111">
        <f>+'Categorias-9 feb-Depurado'!AE5196</f>
        <v>45006</v>
      </c>
      <c r="R5197" s="112" t="str">
        <f>+'Categorias-9 feb-Depurado'!AB5196</f>
        <v>Hotel</v>
      </c>
    </row>
    <row r="5198" spans="2:18" s="1" customFormat="1" ht="14.5" hidden="1">
      <c r="B5198" s="57" t="str">
        <f>+'Categorias-9 feb-Depurado'!B5197</f>
        <v>PLUS OIL SA</v>
      </c>
      <c r="C5198" s="30" t="s">
        <v>4900</v>
      </c>
      <c r="D5198" s="31">
        <v>5</v>
      </c>
      <c r="E5198" s="30" t="str">
        <f>+'Categorias-9 feb-Depurado'!E5197</f>
        <v>900190923-1</v>
      </c>
      <c r="F5198" s="30" t="str">
        <f>+'Categorias-9 feb-Depurado'!F5197</f>
        <v>KM 13 VIA AL AEROPUERTO</v>
      </c>
      <c r="G5198" s="30" t="str">
        <f>+'Categorias-9 feb-Depurado'!G5197</f>
        <v>169</v>
      </c>
      <c r="H5198" s="30" t="str">
        <f>+'Categorias-9 feb-Depurado'!H5197</f>
        <v>HF16056</v>
      </c>
      <c r="I5198" s="107">
        <f>+'Categorias-9 feb-Depurado'!R5197</f>
        <v>1599316</v>
      </c>
      <c r="J5198" s="108">
        <f t="shared" si="328"/>
        <v>0</v>
      </c>
      <c r="K5198" s="107">
        <f t="shared" si="329"/>
        <v>0</v>
      </c>
      <c r="L5198" s="109">
        <f t="shared" si="330"/>
        <v>1599316</v>
      </c>
      <c r="M5198" s="110">
        <f t="shared" si="331"/>
        <v>1.2192451433237166E-06</v>
      </c>
      <c r="N5198" s="33" t="s">
        <v>4892</v>
      </c>
      <c r="O5198" s="33">
        <f>+'Categorias-9 feb-Depurado'!Y5197</f>
        <v>335.29691709382894</v>
      </c>
      <c r="P5198" s="111">
        <f>+'Categorias-9 feb-Depurado'!AC5197</f>
        <v>44946</v>
      </c>
      <c r="Q5198" s="111">
        <f>+'Categorias-9 feb-Depurado'!AE5197</f>
        <v>45006</v>
      </c>
      <c r="R5198" s="112" t="str">
        <f>+'Categorias-9 feb-Depurado'!AB5197</f>
        <v>Hotel</v>
      </c>
    </row>
    <row r="5199" spans="2:18" s="1" customFormat="1" ht="14.5" hidden="1">
      <c r="B5199" s="57" t="str">
        <f>+'Categorias-9 feb-Depurado'!B5198</f>
        <v>PLUS OIL SA</v>
      </c>
      <c r="C5199" s="30" t="s">
        <v>4900</v>
      </c>
      <c r="D5199" s="31">
        <v>5</v>
      </c>
      <c r="E5199" s="30" t="str">
        <f>+'Categorias-9 feb-Depurado'!E5198</f>
        <v>900190923-1</v>
      </c>
      <c r="F5199" s="30" t="str">
        <f>+'Categorias-9 feb-Depurado'!F5198</f>
        <v>KM 13 VIA AL AEROPUERTO</v>
      </c>
      <c r="G5199" s="30" t="str">
        <f>+'Categorias-9 feb-Depurado'!G5198</f>
        <v>169</v>
      </c>
      <c r="H5199" s="30" t="str">
        <f>+'Categorias-9 feb-Depurado'!H5198</f>
        <v>HF16061</v>
      </c>
      <c r="I5199" s="107">
        <f>+'Categorias-9 feb-Depurado'!R5198</f>
        <v>4009126</v>
      </c>
      <c r="J5199" s="108">
        <f t="shared" si="332" ref="J5199:J5262">+IF(Q5199&gt;$O$4,0,I5199)</f>
        <v>0</v>
      </c>
      <c r="K5199" s="107">
        <f t="shared" si="333" ref="K5199:K5262">++(((1+$O$5)^(($O$4-Q5199)/365))-1)*J5199</f>
        <v>0</v>
      </c>
      <c r="L5199" s="109">
        <f t="shared" si="334" ref="L5199:L5262">+I5199+K5199</f>
        <v>4009126</v>
      </c>
      <c r="M5199" s="110">
        <f t="shared" si="335" ref="M5199:M5262">+L5199/$E$11</f>
        <v>3.0563737275640576E-06</v>
      </c>
      <c r="N5199" s="33" t="s">
        <v>4892</v>
      </c>
      <c r="O5199" s="33">
        <f>+'Categorias-9 feb-Depurado'!Y5198</f>
        <v>840.5140622870739</v>
      </c>
      <c r="P5199" s="111">
        <f>+'Categorias-9 feb-Depurado'!AC5198</f>
        <v>44946</v>
      </c>
      <c r="Q5199" s="111">
        <f>+'Categorias-9 feb-Depurado'!AE5198</f>
        <v>45006</v>
      </c>
      <c r="R5199" s="112" t="str">
        <f>+'Categorias-9 feb-Depurado'!AB5198</f>
        <v>Hotel</v>
      </c>
    </row>
    <row r="5200" spans="2:18" s="1" customFormat="1" ht="14.5" hidden="1">
      <c r="B5200" s="57" t="str">
        <f>+'Categorias-9 feb-Depurado'!B5199</f>
        <v>PLUS OIL SA</v>
      </c>
      <c r="C5200" s="30" t="s">
        <v>4900</v>
      </c>
      <c r="D5200" s="31">
        <v>5</v>
      </c>
      <c r="E5200" s="30" t="str">
        <f>+'Categorias-9 feb-Depurado'!E5199</f>
        <v>900190923-1</v>
      </c>
      <c r="F5200" s="30" t="str">
        <f>+'Categorias-9 feb-Depurado'!F5199</f>
        <v>KM 13 VIA AL AEROPUERTO</v>
      </c>
      <c r="G5200" s="30" t="str">
        <f>+'Categorias-9 feb-Depurado'!G5199</f>
        <v>169</v>
      </c>
      <c r="H5200" s="30" t="str">
        <f>+'Categorias-9 feb-Depurado'!H5199</f>
        <v>HF16084</v>
      </c>
      <c r="I5200" s="107">
        <f>+'Categorias-9 feb-Depurado'!R5199</f>
        <v>1730528</v>
      </c>
      <c r="J5200" s="108">
        <f t="shared" si="332"/>
        <v>0</v>
      </c>
      <c r="K5200" s="107">
        <f t="shared" si="333"/>
        <v>0</v>
      </c>
      <c r="L5200" s="109">
        <f t="shared" si="334"/>
        <v>1730528</v>
      </c>
      <c r="M5200" s="110">
        <f t="shared" si="335"/>
        <v>1.3192751522436495E-06</v>
      </c>
      <c r="N5200" s="33" t="s">
        <v>4892</v>
      </c>
      <c r="O5200" s="33">
        <f>+'Categorias-9 feb-Depurado'!Y5199</f>
        <v>362.80553895824812</v>
      </c>
      <c r="P5200" s="111">
        <f>+'Categorias-9 feb-Depurado'!AC5199</f>
        <v>44946</v>
      </c>
      <c r="Q5200" s="111">
        <f>+'Categorias-9 feb-Depurado'!AE5199</f>
        <v>45006</v>
      </c>
      <c r="R5200" s="112" t="str">
        <f>+'Categorias-9 feb-Depurado'!AB5199</f>
        <v>Hotel</v>
      </c>
    </row>
    <row r="5201" spans="2:18" s="1" customFormat="1" ht="14.5" hidden="1">
      <c r="B5201" s="57" t="str">
        <f>+'Categorias-9 feb-Depurado'!B5200</f>
        <v>PLUS OIL SA</v>
      </c>
      <c r="C5201" s="30" t="s">
        <v>4900</v>
      </c>
      <c r="D5201" s="31">
        <v>5</v>
      </c>
      <c r="E5201" s="30" t="str">
        <f>+'Categorias-9 feb-Depurado'!E5200</f>
        <v>900190923-1</v>
      </c>
      <c r="F5201" s="30" t="str">
        <f>+'Categorias-9 feb-Depurado'!F5200</f>
        <v>KM 13 VIA AL AEROPUERTO</v>
      </c>
      <c r="G5201" s="30" t="str">
        <f>+'Categorias-9 feb-Depurado'!G5200</f>
        <v>169</v>
      </c>
      <c r="H5201" s="30" t="str">
        <f>+'Categorias-9 feb-Depurado'!H5200</f>
        <v>HF16112</v>
      </c>
      <c r="I5201" s="107">
        <f>+'Categorias-9 feb-Depurado'!R5200</f>
        <v>1000869</v>
      </c>
      <c r="J5201" s="108">
        <f t="shared" si="332"/>
        <v>0</v>
      </c>
      <c r="K5201" s="107">
        <f t="shared" si="333"/>
        <v>0</v>
      </c>
      <c r="L5201" s="109">
        <f t="shared" si="334"/>
        <v>1000869</v>
      </c>
      <c r="M5201" s="110">
        <f t="shared" si="335"/>
        <v>7.6301660669515267E-07</v>
      </c>
      <c r="N5201" s="33" t="s">
        <v>4892</v>
      </c>
      <c r="O5201" s="33">
        <f>+'Categorias-9 feb-Depurado'!Y5200</f>
        <v>209.83238466618445</v>
      </c>
      <c r="P5201" s="111">
        <f>+'Categorias-9 feb-Depurado'!AC5200</f>
        <v>44947</v>
      </c>
      <c r="Q5201" s="111">
        <f>+'Categorias-9 feb-Depurado'!AE5200</f>
        <v>45007</v>
      </c>
      <c r="R5201" s="112" t="str">
        <f>+'Categorias-9 feb-Depurado'!AB5200</f>
        <v>Hotel</v>
      </c>
    </row>
    <row r="5202" spans="2:18" s="1" customFormat="1" ht="14.5" hidden="1">
      <c r="B5202" s="57" t="str">
        <f>+'Categorias-9 feb-Depurado'!B5201</f>
        <v>PLUS OIL SA</v>
      </c>
      <c r="C5202" s="30" t="s">
        <v>4900</v>
      </c>
      <c r="D5202" s="31">
        <v>5</v>
      </c>
      <c r="E5202" s="30" t="str">
        <f>+'Categorias-9 feb-Depurado'!E5201</f>
        <v>900190923-1</v>
      </c>
      <c r="F5202" s="30" t="str">
        <f>+'Categorias-9 feb-Depurado'!F5201</f>
        <v>KM 13 VIA AL AEROPUERTO</v>
      </c>
      <c r="G5202" s="30" t="str">
        <f>+'Categorias-9 feb-Depurado'!G5201</f>
        <v>169</v>
      </c>
      <c r="H5202" s="30" t="str">
        <f>+'Categorias-9 feb-Depurado'!H5201</f>
        <v>HF16107</v>
      </c>
      <c r="I5202" s="107">
        <f>+'Categorias-9 feb-Depurado'!R5201</f>
        <v>909498</v>
      </c>
      <c r="J5202" s="108">
        <f t="shared" si="332"/>
        <v>0</v>
      </c>
      <c r="K5202" s="107">
        <f t="shared" si="333"/>
        <v>0</v>
      </c>
      <c r="L5202" s="109">
        <f t="shared" si="334"/>
        <v>909498</v>
      </c>
      <c r="M5202" s="110">
        <f t="shared" si="335"/>
        <v>6.9335954830854786E-07</v>
      </c>
      <c r="N5202" s="33" t="s">
        <v>4892</v>
      </c>
      <c r="O5202" s="33">
        <f>+'Categorias-9 feb-Depurado'!Y5201</f>
        <v>190.67643636592345</v>
      </c>
      <c r="P5202" s="111">
        <f>+'Categorias-9 feb-Depurado'!AC5201</f>
        <v>44947</v>
      </c>
      <c r="Q5202" s="111">
        <f>+'Categorias-9 feb-Depurado'!AE5201</f>
        <v>45007</v>
      </c>
      <c r="R5202" s="112" t="str">
        <f>+'Categorias-9 feb-Depurado'!AB5201</f>
        <v>Hotel</v>
      </c>
    </row>
    <row r="5203" spans="2:18" s="1" customFormat="1" ht="14.5" hidden="1">
      <c r="B5203" s="57" t="str">
        <f>+'Categorias-9 feb-Depurado'!B5202</f>
        <v>PLUS OIL SA</v>
      </c>
      <c r="C5203" s="30" t="s">
        <v>4900</v>
      </c>
      <c r="D5203" s="31">
        <v>5</v>
      </c>
      <c r="E5203" s="30" t="str">
        <f>+'Categorias-9 feb-Depurado'!E5202</f>
        <v>900190923-1</v>
      </c>
      <c r="F5203" s="30" t="str">
        <f>+'Categorias-9 feb-Depurado'!F5202</f>
        <v>KM 13 VIA AL AEROPUERTO</v>
      </c>
      <c r="G5203" s="30" t="str">
        <f>+'Categorias-9 feb-Depurado'!G5202</f>
        <v>169</v>
      </c>
      <c r="H5203" s="30" t="str">
        <f>+'Categorias-9 feb-Depurado'!H5202</f>
        <v>HF16108</v>
      </c>
      <c r="I5203" s="107">
        <f>+'Categorias-9 feb-Depurado'!R5202</f>
        <v>606930</v>
      </c>
      <c r="J5203" s="108">
        <f t="shared" si="332"/>
        <v>0</v>
      </c>
      <c r="K5203" s="107">
        <f t="shared" si="333"/>
        <v>0</v>
      </c>
      <c r="L5203" s="109">
        <f t="shared" si="334"/>
        <v>606930</v>
      </c>
      <c r="M5203" s="110">
        <f t="shared" si="335"/>
        <v>4.6269558663670176E-07</v>
      </c>
      <c r="N5203" s="33" t="s">
        <v>4892</v>
      </c>
      <c r="O5203" s="33">
        <f>+'Categorias-9 feb-Depurado'!Y5202</f>
        <v>127.24299506273782</v>
      </c>
      <c r="P5203" s="111">
        <f>+'Categorias-9 feb-Depurado'!AC5202</f>
        <v>44947</v>
      </c>
      <c r="Q5203" s="111">
        <f>+'Categorias-9 feb-Depurado'!AE5202</f>
        <v>45007</v>
      </c>
      <c r="R5203" s="112" t="str">
        <f>+'Categorias-9 feb-Depurado'!AB5202</f>
        <v>Hotel</v>
      </c>
    </row>
    <row r="5204" spans="2:18" s="1" customFormat="1" ht="14.5" hidden="1">
      <c r="B5204" s="57" t="str">
        <f>+'Categorias-9 feb-Depurado'!B5203</f>
        <v>PLUS OIL SA</v>
      </c>
      <c r="C5204" s="30" t="s">
        <v>4900</v>
      </c>
      <c r="D5204" s="31">
        <v>5</v>
      </c>
      <c r="E5204" s="30" t="str">
        <f>+'Categorias-9 feb-Depurado'!E5203</f>
        <v>900190923-1</v>
      </c>
      <c r="F5204" s="30" t="str">
        <f>+'Categorias-9 feb-Depurado'!F5203</f>
        <v>KM 13 VIA AL AEROPUERTO</v>
      </c>
      <c r="G5204" s="30" t="str">
        <f>+'Categorias-9 feb-Depurado'!G5203</f>
        <v>169</v>
      </c>
      <c r="H5204" s="30" t="str">
        <f>+'Categorias-9 feb-Depurado'!H5203</f>
        <v>HF16089</v>
      </c>
      <c r="I5204" s="107">
        <f>+'Categorias-9 feb-Depurado'!R5203</f>
        <v>642741</v>
      </c>
      <c r="J5204" s="108">
        <f t="shared" si="332"/>
        <v>0</v>
      </c>
      <c r="K5204" s="107">
        <f t="shared" si="333"/>
        <v>0</v>
      </c>
      <c r="L5204" s="109">
        <f t="shared" si="334"/>
        <v>642741</v>
      </c>
      <c r="M5204" s="110">
        <f t="shared" si="335"/>
        <v>4.8999625006254483E-07</v>
      </c>
      <c r="N5204" s="33" t="s">
        <v>4892</v>
      </c>
      <c r="O5204" s="33">
        <f>+'Categorias-9 feb-Depurado'!Y5203</f>
        <v>134.75077832636245</v>
      </c>
      <c r="P5204" s="111">
        <f>+'Categorias-9 feb-Depurado'!AC5203</f>
        <v>44947</v>
      </c>
      <c r="Q5204" s="111">
        <f>+'Categorias-9 feb-Depurado'!AE5203</f>
        <v>45007</v>
      </c>
      <c r="R5204" s="112" t="str">
        <f>+'Categorias-9 feb-Depurado'!AB5203</f>
        <v>Hotel</v>
      </c>
    </row>
    <row r="5205" spans="2:18" s="1" customFormat="1" ht="14.5" hidden="1">
      <c r="B5205" s="57" t="str">
        <f>+'Categorias-9 feb-Depurado'!B5204</f>
        <v>PLUS OIL SA</v>
      </c>
      <c r="C5205" s="30" t="s">
        <v>4900</v>
      </c>
      <c r="D5205" s="31">
        <v>5</v>
      </c>
      <c r="E5205" s="30" t="str">
        <f>+'Categorias-9 feb-Depurado'!E5204</f>
        <v>900190923-1</v>
      </c>
      <c r="F5205" s="30" t="str">
        <f>+'Categorias-9 feb-Depurado'!F5204</f>
        <v>KM 13 VIA AL AEROPUERTO</v>
      </c>
      <c r="G5205" s="30" t="str">
        <f>+'Categorias-9 feb-Depurado'!G5204</f>
        <v>169</v>
      </c>
      <c r="H5205" s="30" t="str">
        <f>+'Categorias-9 feb-Depurado'!H5204</f>
        <v>HF16114</v>
      </c>
      <c r="I5205" s="107">
        <f>+'Categorias-9 feb-Depurado'!R5204</f>
        <v>3636416</v>
      </c>
      <c r="J5205" s="108">
        <f t="shared" si="332"/>
        <v>0</v>
      </c>
      <c r="K5205" s="107">
        <f t="shared" si="333"/>
        <v>0</v>
      </c>
      <c r="L5205" s="109">
        <f t="shared" si="334"/>
        <v>3636416</v>
      </c>
      <c r="M5205" s="110">
        <f t="shared" si="335"/>
        <v>2.7722367231395523E-06</v>
      </c>
      <c r="N5205" s="33" t="s">
        <v>4892</v>
      </c>
      <c r="O5205" s="33">
        <f>+'Categorias-9 feb-Depurado'!Y5204</f>
        <v>762.3753367506315</v>
      </c>
      <c r="P5205" s="111">
        <f>+'Categorias-9 feb-Depurado'!AC5204</f>
        <v>44948</v>
      </c>
      <c r="Q5205" s="111">
        <f>+'Categorias-9 feb-Depurado'!AE5204</f>
        <v>45008</v>
      </c>
      <c r="R5205" s="112" t="str">
        <f>+'Categorias-9 feb-Depurado'!AB5204</f>
        <v>Hotel</v>
      </c>
    </row>
    <row r="5206" spans="2:18" s="1" customFormat="1" ht="14.5" hidden="1">
      <c r="B5206" s="57" t="str">
        <f>+'Categorias-9 feb-Depurado'!B5205</f>
        <v>PLUS OIL SA</v>
      </c>
      <c r="C5206" s="30" t="s">
        <v>4900</v>
      </c>
      <c r="D5206" s="31">
        <v>5</v>
      </c>
      <c r="E5206" s="30" t="str">
        <f>+'Categorias-9 feb-Depurado'!E5205</f>
        <v>900190923-1</v>
      </c>
      <c r="F5206" s="30" t="str">
        <f>+'Categorias-9 feb-Depurado'!F5205</f>
        <v>KM 13 VIA AL AEROPUERTO</v>
      </c>
      <c r="G5206" s="30" t="str">
        <f>+'Categorias-9 feb-Depurado'!G5205</f>
        <v>169</v>
      </c>
      <c r="H5206" s="30" t="str">
        <f>+'Categorias-9 feb-Depurado'!H5205</f>
        <v>HF16119</v>
      </c>
      <c r="I5206" s="107">
        <f>+'Categorias-9 feb-Depurado'!R5205</f>
        <v>486299</v>
      </c>
      <c r="J5206" s="108">
        <f t="shared" si="332"/>
        <v>0</v>
      </c>
      <c r="K5206" s="107">
        <f t="shared" si="333"/>
        <v>0</v>
      </c>
      <c r="L5206" s="109">
        <f t="shared" si="334"/>
        <v>486299</v>
      </c>
      <c r="M5206" s="110">
        <f t="shared" si="335"/>
        <v>3.7073204667068926E-07</v>
      </c>
      <c r="N5206" s="33" t="s">
        <v>4892</v>
      </c>
      <c r="O5206" s="33">
        <f>+'Categorias-9 feb-Depurado'!Y5205</f>
        <v>101.95268195016614</v>
      </c>
      <c r="P5206" s="111">
        <f>+'Categorias-9 feb-Depurado'!AC5205</f>
        <v>44948</v>
      </c>
      <c r="Q5206" s="111">
        <f>+'Categorias-9 feb-Depurado'!AE5205</f>
        <v>45008</v>
      </c>
      <c r="R5206" s="112" t="str">
        <f>+'Categorias-9 feb-Depurado'!AB5205</f>
        <v>Hotel</v>
      </c>
    </row>
    <row r="5207" spans="2:18" s="1" customFormat="1" ht="14.5" hidden="1">
      <c r="B5207" s="57" t="str">
        <f>+'Categorias-9 feb-Depurado'!B5206</f>
        <v>PLUS OIL SA</v>
      </c>
      <c r="C5207" s="30" t="s">
        <v>4900</v>
      </c>
      <c r="D5207" s="31">
        <v>5</v>
      </c>
      <c r="E5207" s="30" t="str">
        <f>+'Categorias-9 feb-Depurado'!E5206</f>
        <v>900190923-1</v>
      </c>
      <c r="F5207" s="30" t="str">
        <f>+'Categorias-9 feb-Depurado'!F5206</f>
        <v>KM 13 VIA AL AEROPUERTO</v>
      </c>
      <c r="G5207" s="30" t="str">
        <f>+'Categorias-9 feb-Depurado'!G5206</f>
        <v>169</v>
      </c>
      <c r="H5207" s="30" t="str">
        <f>+'Categorias-9 feb-Depurado'!H5206</f>
        <v>HF16123</v>
      </c>
      <c r="I5207" s="107">
        <f>+'Categorias-9 feb-Depurado'!R5206</f>
        <v>2172317</v>
      </c>
      <c r="J5207" s="108">
        <f t="shared" si="332"/>
        <v>0</v>
      </c>
      <c r="K5207" s="107">
        <f t="shared" si="333"/>
        <v>0</v>
      </c>
      <c r="L5207" s="109">
        <f t="shared" si="334"/>
        <v>2172317</v>
      </c>
      <c r="M5207" s="110">
        <f t="shared" si="335"/>
        <v>1.6560748169902296E-06</v>
      </c>
      <c r="N5207" s="33" t="s">
        <v>4892</v>
      </c>
      <c r="O5207" s="33">
        <f>+'Categorias-9 feb-Depurado'!Y5206</f>
        <v>455.42669056678926</v>
      </c>
      <c r="P5207" s="111">
        <f>+'Categorias-9 feb-Depurado'!AC5206</f>
        <v>44948</v>
      </c>
      <c r="Q5207" s="111">
        <f>+'Categorias-9 feb-Depurado'!AE5206</f>
        <v>45008</v>
      </c>
      <c r="R5207" s="112" t="str">
        <f>+'Categorias-9 feb-Depurado'!AB5206</f>
        <v>Hotel</v>
      </c>
    </row>
    <row r="5208" spans="2:18" s="1" customFormat="1" ht="14.5" hidden="1">
      <c r="B5208" s="57" t="str">
        <f>+'Categorias-9 feb-Depurado'!B5207</f>
        <v>PLUS OIL SA</v>
      </c>
      <c r="C5208" s="30" t="s">
        <v>4900</v>
      </c>
      <c r="D5208" s="31">
        <v>5</v>
      </c>
      <c r="E5208" s="30" t="str">
        <f>+'Categorias-9 feb-Depurado'!E5207</f>
        <v>900190923-1</v>
      </c>
      <c r="F5208" s="30" t="str">
        <f>+'Categorias-9 feb-Depurado'!F5207</f>
        <v>KM 13 VIA AL AEROPUERTO</v>
      </c>
      <c r="G5208" s="30" t="str">
        <f>+'Categorias-9 feb-Depurado'!G5207</f>
        <v>169</v>
      </c>
      <c r="H5208" s="30" t="str">
        <f>+'Categorias-9 feb-Depurado'!H5207</f>
        <v>HF16131</v>
      </c>
      <c r="I5208" s="107">
        <f>+'Categorias-9 feb-Depurado'!R5207</f>
        <v>557923</v>
      </c>
      <c r="J5208" s="108">
        <f t="shared" si="332"/>
        <v>0</v>
      </c>
      <c r="K5208" s="107">
        <f t="shared" si="333"/>
        <v>0</v>
      </c>
      <c r="L5208" s="109">
        <f t="shared" si="334"/>
        <v>557923</v>
      </c>
      <c r="M5208" s="110">
        <f t="shared" si="335"/>
        <v>4.2533489823061726E-07</v>
      </c>
      <c r="N5208" s="33" t="s">
        <v>4892</v>
      </c>
      <c r="O5208" s="33">
        <f>+'Categorias-9 feb-Depurado'!Y5207</f>
        <v>116.96866777781271</v>
      </c>
      <c r="P5208" s="111">
        <f>+'Categorias-9 feb-Depurado'!AC5207</f>
        <v>44948</v>
      </c>
      <c r="Q5208" s="111">
        <f>+'Categorias-9 feb-Depurado'!AE5207</f>
        <v>45008</v>
      </c>
      <c r="R5208" s="112" t="str">
        <f>+'Categorias-9 feb-Depurado'!AB5207</f>
        <v>Hotel</v>
      </c>
    </row>
    <row r="5209" spans="2:18" s="1" customFormat="1" ht="14.5" hidden="1">
      <c r="B5209" s="57" t="str">
        <f>+'Categorias-9 feb-Depurado'!B5208</f>
        <v>PLUS OIL SA</v>
      </c>
      <c r="C5209" s="30" t="s">
        <v>4900</v>
      </c>
      <c r="D5209" s="31">
        <v>5</v>
      </c>
      <c r="E5209" s="30" t="str">
        <f>+'Categorias-9 feb-Depurado'!E5208</f>
        <v>900190923-1</v>
      </c>
      <c r="F5209" s="30" t="str">
        <f>+'Categorias-9 feb-Depurado'!F5208</f>
        <v>KM 13 VIA AL AEROPUERTO</v>
      </c>
      <c r="G5209" s="30" t="str">
        <f>+'Categorias-9 feb-Depurado'!G5208</f>
        <v>169</v>
      </c>
      <c r="H5209" s="30" t="str">
        <f>+'Categorias-9 feb-Depurado'!H5208</f>
        <v>HF16113</v>
      </c>
      <c r="I5209" s="107">
        <f>+'Categorias-9 feb-Depurado'!R5208</f>
        <v>2475558</v>
      </c>
      <c r="J5209" s="108">
        <f t="shared" si="332"/>
        <v>0</v>
      </c>
      <c r="K5209" s="107">
        <f t="shared" si="333"/>
        <v>0</v>
      </c>
      <c r="L5209" s="109">
        <f t="shared" si="334"/>
        <v>2475558</v>
      </c>
      <c r="M5209" s="110">
        <f t="shared" si="335"/>
        <v>1.8872518429854844E-06</v>
      </c>
      <c r="N5209" s="33" t="s">
        <v>4892</v>
      </c>
      <c r="O5209" s="33">
        <f>+'Categorias-9 feb-Depurado'!Y5208</f>
        <v>519.00122645366207</v>
      </c>
      <c r="P5209" s="111">
        <f>+'Categorias-9 feb-Depurado'!AC5208</f>
        <v>44948</v>
      </c>
      <c r="Q5209" s="111">
        <f>+'Categorias-9 feb-Depurado'!AE5208</f>
        <v>45008</v>
      </c>
      <c r="R5209" s="112" t="str">
        <f>+'Categorias-9 feb-Depurado'!AB5208</f>
        <v>Hotel</v>
      </c>
    </row>
    <row r="5210" spans="2:18" s="1" customFormat="1" ht="14.5" hidden="1">
      <c r="B5210" s="57" t="str">
        <f>+'Categorias-9 feb-Depurado'!B5209</f>
        <v>PLUS OIL SA</v>
      </c>
      <c r="C5210" s="30" t="s">
        <v>4900</v>
      </c>
      <c r="D5210" s="31">
        <v>5</v>
      </c>
      <c r="E5210" s="30" t="str">
        <f>+'Categorias-9 feb-Depurado'!E5209</f>
        <v>900190923-1</v>
      </c>
      <c r="F5210" s="30" t="str">
        <f>+'Categorias-9 feb-Depurado'!F5209</f>
        <v>KM 13 VIA AL AEROPUERTO</v>
      </c>
      <c r="G5210" s="30" t="str">
        <f>+'Categorias-9 feb-Depurado'!G5209</f>
        <v>169</v>
      </c>
      <c r="H5210" s="30" t="str">
        <f>+'Categorias-9 feb-Depurado'!H5209</f>
        <v>HF16118</v>
      </c>
      <c r="I5210" s="107">
        <f>+'Categorias-9 feb-Depurado'!R5209</f>
        <v>728504</v>
      </c>
      <c r="J5210" s="108">
        <f t="shared" si="332"/>
        <v>0</v>
      </c>
      <c r="K5210" s="107">
        <f t="shared" si="333"/>
        <v>0</v>
      </c>
      <c r="L5210" s="109">
        <f t="shared" si="334"/>
        <v>728504</v>
      </c>
      <c r="M5210" s="110">
        <f t="shared" si="335"/>
        <v>5.5537802653878328E-07</v>
      </c>
      <c r="N5210" s="33" t="s">
        <v>4892</v>
      </c>
      <c r="O5210" s="33">
        <f>+'Categorias-9 feb-Depurado'!Y5209</f>
        <v>152.73100831263037</v>
      </c>
      <c r="P5210" s="111">
        <f>+'Categorias-9 feb-Depurado'!AC5209</f>
        <v>44948</v>
      </c>
      <c r="Q5210" s="111">
        <f>+'Categorias-9 feb-Depurado'!AE5209</f>
        <v>45008</v>
      </c>
      <c r="R5210" s="112" t="str">
        <f>+'Categorias-9 feb-Depurado'!AB5209</f>
        <v>Hotel</v>
      </c>
    </row>
    <row r="5211" spans="2:18" s="1" customFormat="1" ht="14.5" hidden="1">
      <c r="B5211" s="57" t="str">
        <f>+'Categorias-9 feb-Depurado'!B5210</f>
        <v>PLUS OIL SA</v>
      </c>
      <c r="C5211" s="30" t="s">
        <v>4900</v>
      </c>
      <c r="D5211" s="31">
        <v>5</v>
      </c>
      <c r="E5211" s="30" t="str">
        <f>+'Categorias-9 feb-Depurado'!E5210</f>
        <v>900190923-1</v>
      </c>
      <c r="F5211" s="30" t="str">
        <f>+'Categorias-9 feb-Depurado'!F5210</f>
        <v>KM 13 VIA AL AEROPUERTO</v>
      </c>
      <c r="G5211" s="30" t="str">
        <f>+'Categorias-9 feb-Depurado'!G5210</f>
        <v>169</v>
      </c>
      <c r="H5211" s="30" t="str">
        <f>+'Categorias-9 feb-Depurado'!H5210</f>
        <v>HF16174</v>
      </c>
      <c r="I5211" s="107">
        <f>+'Categorias-9 feb-Depurado'!R5210</f>
        <v>500435</v>
      </c>
      <c r="J5211" s="108">
        <f t="shared" si="332"/>
        <v>0</v>
      </c>
      <c r="K5211" s="107">
        <f t="shared" si="333"/>
        <v>0</v>
      </c>
      <c r="L5211" s="109">
        <f t="shared" si="334"/>
        <v>500435</v>
      </c>
      <c r="M5211" s="110">
        <f t="shared" si="335"/>
        <v>3.8150868452463683E-07</v>
      </c>
      <c r="N5211" s="33" t="s">
        <v>4892</v>
      </c>
      <c r="O5211" s="33">
        <f>+'Categorias-9 feb-Depurado'!Y5210</f>
        <v>104.91629715819155</v>
      </c>
      <c r="P5211" s="111">
        <f>+'Categorias-9 feb-Depurado'!AC5210</f>
        <v>44949</v>
      </c>
      <c r="Q5211" s="111">
        <f>+'Categorias-9 feb-Depurado'!AE5210</f>
        <v>45009</v>
      </c>
      <c r="R5211" s="112" t="str">
        <f>+'Categorias-9 feb-Depurado'!AB5210</f>
        <v>Hotel</v>
      </c>
    </row>
    <row r="5212" spans="2:18" s="1" customFormat="1" ht="14.5" hidden="1">
      <c r="B5212" s="57" t="str">
        <f>+'Categorias-9 feb-Depurado'!B5211</f>
        <v>PLUS OIL SA</v>
      </c>
      <c r="C5212" s="30" t="s">
        <v>4900</v>
      </c>
      <c r="D5212" s="31">
        <v>5</v>
      </c>
      <c r="E5212" s="30" t="str">
        <f>+'Categorias-9 feb-Depurado'!E5211</f>
        <v>900190923-1</v>
      </c>
      <c r="F5212" s="30" t="str">
        <f>+'Categorias-9 feb-Depurado'!F5211</f>
        <v>KM 13 VIA AL AEROPUERTO</v>
      </c>
      <c r="G5212" s="30" t="str">
        <f>+'Categorias-9 feb-Depurado'!G5211</f>
        <v>169</v>
      </c>
      <c r="H5212" s="30" t="str">
        <f>+'Categorias-9 feb-Depurado'!H5211</f>
        <v>HF16157</v>
      </c>
      <c r="I5212" s="107">
        <f>+'Categorias-9 feb-Depurado'!R5211</f>
        <v>269536</v>
      </c>
      <c r="J5212" s="108">
        <f t="shared" si="332"/>
        <v>0</v>
      </c>
      <c r="K5212" s="107">
        <f t="shared" si="333"/>
        <v>0</v>
      </c>
      <c r="L5212" s="109">
        <f t="shared" si="334"/>
        <v>269536</v>
      </c>
      <c r="M5212" s="110">
        <f t="shared" si="335"/>
        <v>2.0548188034816212E-07</v>
      </c>
      <c r="N5212" s="33" t="s">
        <v>4892</v>
      </c>
      <c r="O5212" s="33">
        <f>+'Categorias-9 feb-Depurado'!Y5211</f>
        <v>56.50827594159145</v>
      </c>
      <c r="P5212" s="111">
        <f>+'Categorias-9 feb-Depurado'!AC5211</f>
        <v>44949</v>
      </c>
      <c r="Q5212" s="111">
        <f>+'Categorias-9 feb-Depurado'!AE5211</f>
        <v>45009</v>
      </c>
      <c r="R5212" s="112" t="str">
        <f>+'Categorias-9 feb-Depurado'!AB5211</f>
        <v>Hotel</v>
      </c>
    </row>
    <row r="5213" spans="2:18" s="1" customFormat="1" ht="14.5" hidden="1">
      <c r="B5213" s="57" t="str">
        <f>+'Categorias-9 feb-Depurado'!B5212</f>
        <v>PLUS OIL SA</v>
      </c>
      <c r="C5213" s="30" t="s">
        <v>4900</v>
      </c>
      <c r="D5213" s="31">
        <v>5</v>
      </c>
      <c r="E5213" s="30" t="str">
        <f>+'Categorias-9 feb-Depurado'!E5212</f>
        <v>900190923-1</v>
      </c>
      <c r="F5213" s="30" t="str">
        <f>+'Categorias-9 feb-Depurado'!F5212</f>
        <v>KM 13 VIA AL AEROPUERTO</v>
      </c>
      <c r="G5213" s="30" t="str">
        <f>+'Categorias-9 feb-Depurado'!G5212</f>
        <v>169</v>
      </c>
      <c r="H5213" s="30" t="str">
        <f>+'Categorias-9 feb-Depurado'!H5212</f>
        <v>HF16167</v>
      </c>
      <c r="I5213" s="107">
        <f>+'Categorias-9 feb-Depurado'!R5212</f>
        <v>972595</v>
      </c>
      <c r="J5213" s="108">
        <f t="shared" si="332"/>
        <v>0</v>
      </c>
      <c r="K5213" s="107">
        <f t="shared" si="333"/>
        <v>0</v>
      </c>
      <c r="L5213" s="109">
        <f t="shared" si="334"/>
        <v>972595</v>
      </c>
      <c r="M5213" s="110">
        <f t="shared" si="335"/>
        <v>7.4146180627901557E-07</v>
      </c>
      <c r="N5213" s="33" t="s">
        <v>4892</v>
      </c>
      <c r="O5213" s="33">
        <f>+'Categorias-9 feb-Depurado'!Y5212</f>
        <v>203.90473494973634</v>
      </c>
      <c r="P5213" s="111">
        <f>+'Categorias-9 feb-Depurado'!AC5212</f>
        <v>44949</v>
      </c>
      <c r="Q5213" s="111">
        <f>+'Categorias-9 feb-Depurado'!AE5212</f>
        <v>45009</v>
      </c>
      <c r="R5213" s="112" t="str">
        <f>+'Categorias-9 feb-Depurado'!AB5212</f>
        <v>Hotel</v>
      </c>
    </row>
    <row r="5214" spans="2:18" s="1" customFormat="1" ht="14.5" hidden="1">
      <c r="B5214" s="57" t="str">
        <f>+'Categorias-9 feb-Depurado'!B5213</f>
        <v>PLUS OIL SA</v>
      </c>
      <c r="C5214" s="30" t="s">
        <v>4900</v>
      </c>
      <c r="D5214" s="31">
        <v>5</v>
      </c>
      <c r="E5214" s="30" t="str">
        <f>+'Categorias-9 feb-Depurado'!E5213</f>
        <v>900190923-1</v>
      </c>
      <c r="F5214" s="30" t="str">
        <f>+'Categorias-9 feb-Depurado'!F5213</f>
        <v>KM 13 VIA AL AEROPUERTO</v>
      </c>
      <c r="G5214" s="30" t="str">
        <f>+'Categorias-9 feb-Depurado'!G5213</f>
        <v>169</v>
      </c>
      <c r="H5214" s="30" t="str">
        <f>+'Categorias-9 feb-Depurado'!H5213</f>
        <v>HF16165</v>
      </c>
      <c r="I5214" s="107">
        <f>+'Categorias-9 feb-Depurado'!R5213</f>
        <v>2559659</v>
      </c>
      <c r="J5214" s="108">
        <f t="shared" si="332"/>
        <v>0</v>
      </c>
      <c r="K5214" s="107">
        <f t="shared" si="333"/>
        <v>0</v>
      </c>
      <c r="L5214" s="109">
        <f t="shared" si="334"/>
        <v>2559659</v>
      </c>
      <c r="M5214" s="110">
        <f t="shared" si="335"/>
        <v>1.9513665869126807E-06</v>
      </c>
      <c r="N5214" s="33" t="s">
        <v>4892</v>
      </c>
      <c r="O5214" s="33">
        <f>+'Categorias-9 feb-Depurado'!Y5213</f>
        <v>536.63301780978429</v>
      </c>
      <c r="P5214" s="111">
        <f>+'Categorias-9 feb-Depurado'!AC5213</f>
        <v>44949</v>
      </c>
      <c r="Q5214" s="111">
        <f>+'Categorias-9 feb-Depurado'!AE5213</f>
        <v>45009</v>
      </c>
      <c r="R5214" s="112" t="str">
        <f>+'Categorias-9 feb-Depurado'!AB5213</f>
        <v>Hotel</v>
      </c>
    </row>
    <row r="5215" spans="2:18" s="1" customFormat="1" ht="14.5" hidden="1">
      <c r="B5215" s="57" t="str">
        <f>+'Categorias-9 feb-Depurado'!B5214</f>
        <v>PLUS OIL SA</v>
      </c>
      <c r="C5215" s="30" t="s">
        <v>4900</v>
      </c>
      <c r="D5215" s="31">
        <v>5</v>
      </c>
      <c r="E5215" s="30" t="str">
        <f>+'Categorias-9 feb-Depurado'!E5214</f>
        <v>900190923-1</v>
      </c>
      <c r="F5215" s="30" t="str">
        <f>+'Categorias-9 feb-Depurado'!F5214</f>
        <v>KM 13 VIA AL AEROPUERTO</v>
      </c>
      <c r="G5215" s="30" t="str">
        <f>+'Categorias-9 feb-Depurado'!G5214</f>
        <v>169</v>
      </c>
      <c r="H5215" s="30" t="str">
        <f>+'Categorias-9 feb-Depurado'!H5214</f>
        <v>HF16166</v>
      </c>
      <c r="I5215" s="107">
        <f>+'Categorias-9 feb-Depurado'!R5214</f>
        <v>1988541</v>
      </c>
      <c r="J5215" s="108">
        <f t="shared" si="332"/>
        <v>0</v>
      </c>
      <c r="K5215" s="107">
        <f t="shared" si="333"/>
        <v>0</v>
      </c>
      <c r="L5215" s="109">
        <f t="shared" si="334"/>
        <v>1988541</v>
      </c>
      <c r="M5215" s="110">
        <f t="shared" si="335"/>
        <v>1.515972426055943E-06</v>
      </c>
      <c r="N5215" s="33" t="s">
        <v>4892</v>
      </c>
      <c r="O5215" s="33">
        <f>+'Categorias-9 feb-Depurado'!Y5214</f>
        <v>416.89801566086982</v>
      </c>
      <c r="P5215" s="111">
        <f>+'Categorias-9 feb-Depurado'!AC5214</f>
        <v>44949</v>
      </c>
      <c r="Q5215" s="111">
        <f>+'Categorias-9 feb-Depurado'!AE5214</f>
        <v>45009</v>
      </c>
      <c r="R5215" s="112" t="str">
        <f>+'Categorias-9 feb-Depurado'!AB5214</f>
        <v>Hotel</v>
      </c>
    </row>
    <row r="5216" spans="2:18" s="1" customFormat="1" ht="14.5" hidden="1">
      <c r="B5216" s="57" t="str">
        <f>+'Categorias-9 feb-Depurado'!B5215</f>
        <v>PLUS OIL SA</v>
      </c>
      <c r="C5216" s="30" t="s">
        <v>4900</v>
      </c>
      <c r="D5216" s="31">
        <v>5</v>
      </c>
      <c r="E5216" s="30" t="str">
        <f>+'Categorias-9 feb-Depurado'!E5215</f>
        <v>900190923-1</v>
      </c>
      <c r="F5216" s="30" t="str">
        <f>+'Categorias-9 feb-Depurado'!F5215</f>
        <v>KM 13 VIA AL AEROPUERTO</v>
      </c>
      <c r="G5216" s="30" t="str">
        <f>+'Categorias-9 feb-Depurado'!G5215</f>
        <v>169</v>
      </c>
      <c r="H5216" s="30" t="str">
        <f>+'Categorias-9 feb-Depurado'!H5215</f>
        <v>HF16159</v>
      </c>
      <c r="I5216" s="107">
        <f>+'Categorias-9 feb-Depurado'!R5215</f>
        <v>1818903</v>
      </c>
      <c r="J5216" s="108">
        <f t="shared" si="332"/>
        <v>0</v>
      </c>
      <c r="K5216" s="107">
        <f t="shared" si="333"/>
        <v>0</v>
      </c>
      <c r="L5216" s="109">
        <f t="shared" si="334"/>
        <v>1818903</v>
      </c>
      <c r="M5216" s="110">
        <f t="shared" si="335"/>
        <v>1.3866481976838461E-06</v>
      </c>
      <c r="N5216" s="33" t="s">
        <v>4892</v>
      </c>
      <c r="O5216" s="33">
        <f>+'Categorias-9 feb-Depurado'!Y5215</f>
        <v>381.33337526337306</v>
      </c>
      <c r="P5216" s="111">
        <f>+'Categorias-9 feb-Depurado'!AC5215</f>
        <v>44949</v>
      </c>
      <c r="Q5216" s="111">
        <f>+'Categorias-9 feb-Depurado'!AE5215</f>
        <v>45009</v>
      </c>
      <c r="R5216" s="112" t="str">
        <f>+'Categorias-9 feb-Depurado'!AB5215</f>
        <v>Hotel</v>
      </c>
    </row>
    <row r="5217" spans="2:18" s="1" customFormat="1" ht="14.5" hidden="1">
      <c r="B5217" s="57" t="str">
        <f>+'Categorias-9 feb-Depurado'!B5216</f>
        <v>PLUS OIL SA</v>
      </c>
      <c r="C5217" s="30" t="s">
        <v>4900</v>
      </c>
      <c r="D5217" s="31">
        <v>5</v>
      </c>
      <c r="E5217" s="30" t="str">
        <f>+'Categorias-9 feb-Depurado'!E5216</f>
        <v>900190923-1</v>
      </c>
      <c r="F5217" s="30" t="str">
        <f>+'Categorias-9 feb-Depurado'!F5216</f>
        <v>KM 13 VIA AL AEROPUERTO</v>
      </c>
      <c r="G5217" s="30" t="str">
        <f>+'Categorias-9 feb-Depurado'!G5216</f>
        <v>169</v>
      </c>
      <c r="H5217" s="30" t="str">
        <f>+'Categorias-9 feb-Depurado'!H5216</f>
        <v>HF16155</v>
      </c>
      <c r="I5217" s="107">
        <f>+'Categorias-9 feb-Depurado'!R5216</f>
        <v>321371</v>
      </c>
      <c r="J5217" s="108">
        <f t="shared" si="332"/>
        <v>0</v>
      </c>
      <c r="K5217" s="107">
        <f t="shared" si="333"/>
        <v>0</v>
      </c>
      <c r="L5217" s="109">
        <f t="shared" si="334"/>
        <v>321371</v>
      </c>
      <c r="M5217" s="110">
        <f t="shared" si="335"/>
        <v>2.4499850620833291E-07</v>
      </c>
      <c r="N5217" s="33" t="s">
        <v>4892</v>
      </c>
      <c r="O5217" s="33">
        <f>+'Categorias-9 feb-Depurado'!Y5216</f>
        <v>67.375493988280553</v>
      </c>
      <c r="P5217" s="111">
        <f>+'Categorias-9 feb-Depurado'!AC5216</f>
        <v>44949</v>
      </c>
      <c r="Q5217" s="111">
        <f>+'Categorias-9 feb-Depurado'!AE5216</f>
        <v>45009</v>
      </c>
      <c r="R5217" s="112" t="str">
        <f>+'Categorias-9 feb-Depurado'!AB5216</f>
        <v>Hotel</v>
      </c>
    </row>
    <row r="5218" spans="2:18" s="1" customFormat="1" ht="14.5" hidden="1">
      <c r="B5218" s="57" t="str">
        <f>+'Categorias-9 feb-Depurado'!B5217</f>
        <v>PLUS OIL SA</v>
      </c>
      <c r="C5218" s="30" t="s">
        <v>4900</v>
      </c>
      <c r="D5218" s="31">
        <v>5</v>
      </c>
      <c r="E5218" s="30" t="str">
        <f>+'Categorias-9 feb-Depurado'!E5217</f>
        <v>900190923-1</v>
      </c>
      <c r="F5218" s="30" t="str">
        <f>+'Categorias-9 feb-Depurado'!F5217</f>
        <v>KM 13 VIA AL AEROPUERTO</v>
      </c>
      <c r="G5218" s="30" t="str">
        <f>+'Categorias-9 feb-Depurado'!G5217</f>
        <v>169</v>
      </c>
      <c r="H5218" s="30" t="str">
        <f>+'Categorias-9 feb-Depurado'!H5217</f>
        <v>HF16143</v>
      </c>
      <c r="I5218" s="107">
        <f>+'Categorias-9 feb-Depurado'!R5217</f>
        <v>506090</v>
      </c>
      <c r="J5218" s="108">
        <f t="shared" si="332"/>
        <v>0</v>
      </c>
      <c r="K5218" s="107">
        <f t="shared" si="333"/>
        <v>0</v>
      </c>
      <c r="L5218" s="109">
        <f t="shared" si="334"/>
        <v>506090</v>
      </c>
      <c r="M5218" s="110">
        <f t="shared" si="335"/>
        <v>3.8581979707868846E-07</v>
      </c>
      <c r="N5218" s="33" t="s">
        <v>4892</v>
      </c>
      <c r="O5218" s="33">
        <f>+'Categorias-9 feb-Depurado'!Y5217</f>
        <v>106.10186903152091</v>
      </c>
      <c r="P5218" s="111">
        <f>+'Categorias-9 feb-Depurado'!AC5217</f>
        <v>44949</v>
      </c>
      <c r="Q5218" s="111">
        <f>+'Categorias-9 feb-Depurado'!AE5217</f>
        <v>45009</v>
      </c>
      <c r="R5218" s="112" t="str">
        <f>+'Categorias-9 feb-Depurado'!AB5217</f>
        <v>Hotel</v>
      </c>
    </row>
    <row r="5219" spans="2:18" s="1" customFormat="1" ht="14.5" hidden="1">
      <c r="B5219" s="57" t="str">
        <f>+'Categorias-9 feb-Depurado'!B5218</f>
        <v>PLUS OIL SA</v>
      </c>
      <c r="C5219" s="30" t="s">
        <v>4900</v>
      </c>
      <c r="D5219" s="31">
        <v>5</v>
      </c>
      <c r="E5219" s="30" t="str">
        <f>+'Categorias-9 feb-Depurado'!E5218</f>
        <v>900190923-1</v>
      </c>
      <c r="F5219" s="30" t="str">
        <f>+'Categorias-9 feb-Depurado'!F5218</f>
        <v>KM 13 VIA AL AEROPUERTO</v>
      </c>
      <c r="G5219" s="30" t="str">
        <f>+'Categorias-9 feb-Depurado'!G5218</f>
        <v>169</v>
      </c>
      <c r="H5219" s="30" t="str">
        <f>+'Categorias-9 feb-Depurado'!H5218</f>
        <v>HF16186</v>
      </c>
      <c r="I5219" s="107">
        <f>+'Categorias-9 feb-Depurado'!R5218</f>
        <v>728504</v>
      </c>
      <c r="J5219" s="108">
        <f t="shared" si="332"/>
        <v>0</v>
      </c>
      <c r="K5219" s="107">
        <f t="shared" si="333"/>
        <v>0</v>
      </c>
      <c r="L5219" s="109">
        <f t="shared" si="334"/>
        <v>728504</v>
      </c>
      <c r="M5219" s="110">
        <f t="shared" si="335"/>
        <v>5.5537802653878328E-07</v>
      </c>
      <c r="N5219" s="33" t="s">
        <v>4892</v>
      </c>
      <c r="O5219" s="33">
        <f>+'Categorias-9 feb-Depurado'!Y5218</f>
        <v>152.73100831263037</v>
      </c>
      <c r="P5219" s="111">
        <f>+'Categorias-9 feb-Depurado'!AC5218</f>
        <v>44950</v>
      </c>
      <c r="Q5219" s="111">
        <f>+'Categorias-9 feb-Depurado'!AE5218</f>
        <v>45010</v>
      </c>
      <c r="R5219" s="112" t="str">
        <f>+'Categorias-9 feb-Depurado'!AB5218</f>
        <v>Hotel</v>
      </c>
    </row>
    <row r="5220" spans="2:18" s="1" customFormat="1" ht="14.5" hidden="1">
      <c r="B5220" s="57" t="str">
        <f>+'Categorias-9 feb-Depurado'!B5219</f>
        <v>PLUS OIL SA</v>
      </c>
      <c r="C5220" s="30" t="s">
        <v>4900</v>
      </c>
      <c r="D5220" s="31">
        <v>5</v>
      </c>
      <c r="E5220" s="30" t="str">
        <f>+'Categorias-9 feb-Depurado'!E5219</f>
        <v>900190923-1</v>
      </c>
      <c r="F5220" s="30" t="str">
        <f>+'Categorias-9 feb-Depurado'!F5219</f>
        <v>KM 13 VIA AL AEROPUERTO</v>
      </c>
      <c r="G5220" s="30" t="str">
        <f>+'Categorias-9 feb-Depurado'!G5219</f>
        <v>169</v>
      </c>
      <c r="H5220" s="30" t="str">
        <f>+'Categorias-9 feb-Depurado'!H5219</f>
        <v>HF16182</v>
      </c>
      <c r="I5220" s="107">
        <f>+'Categorias-9 feb-Depurado'!R5219</f>
        <v>1115845</v>
      </c>
      <c r="J5220" s="108">
        <f t="shared" si="332"/>
        <v>0</v>
      </c>
      <c r="K5220" s="107">
        <f t="shared" si="333"/>
        <v>0</v>
      </c>
      <c r="L5220" s="109">
        <f t="shared" si="334"/>
        <v>1115845</v>
      </c>
      <c r="M5220" s="110">
        <f t="shared" si="335"/>
        <v>8.5066903410711364E-07</v>
      </c>
      <c r="N5220" s="33" t="s">
        <v>4892</v>
      </c>
      <c r="O5220" s="33">
        <f>+'Categorias-9 feb-Depurado'!Y5219</f>
        <v>233.93712590542677</v>
      </c>
      <c r="P5220" s="111">
        <f>+'Categorias-9 feb-Depurado'!AC5219</f>
        <v>44950</v>
      </c>
      <c r="Q5220" s="111">
        <f>+'Categorias-9 feb-Depurado'!AE5219</f>
        <v>45010</v>
      </c>
      <c r="R5220" s="112" t="str">
        <f>+'Categorias-9 feb-Depurado'!AB5219</f>
        <v>Hotel</v>
      </c>
    </row>
    <row r="5221" spans="2:18" s="1" customFormat="1" ht="14.5" hidden="1">
      <c r="B5221" s="57" t="str">
        <f>+'Categorias-9 feb-Depurado'!B5220</f>
        <v>PLUS OIL SA</v>
      </c>
      <c r="C5221" s="30" t="s">
        <v>4900</v>
      </c>
      <c r="D5221" s="31">
        <v>5</v>
      </c>
      <c r="E5221" s="30" t="str">
        <f>+'Categorias-9 feb-Depurado'!E5220</f>
        <v>900190923-1</v>
      </c>
      <c r="F5221" s="30" t="str">
        <f>+'Categorias-9 feb-Depurado'!F5220</f>
        <v>KM 13 VIA AL AEROPUERTO</v>
      </c>
      <c r="G5221" s="30" t="str">
        <f>+'Categorias-9 feb-Depurado'!G5220</f>
        <v>169</v>
      </c>
      <c r="H5221" s="30" t="str">
        <f>+'Categorias-9 feb-Depurado'!H5220</f>
        <v>HF16184</v>
      </c>
      <c r="I5221" s="107">
        <f>+'Categorias-9 feb-Depurado'!R5220</f>
        <v>1801939</v>
      </c>
      <c r="J5221" s="108">
        <f t="shared" si="332"/>
        <v>0</v>
      </c>
      <c r="K5221" s="107">
        <f t="shared" si="333"/>
        <v>0</v>
      </c>
      <c r="L5221" s="109">
        <f t="shared" si="334"/>
        <v>1801939</v>
      </c>
      <c r="M5221" s="110">
        <f t="shared" si="335"/>
        <v>1.3737156223758122E-06</v>
      </c>
      <c r="N5221" s="33" t="s">
        <v>4892</v>
      </c>
      <c r="O5221" s="33">
        <f>+'Categorias-9 feb-Depurado'!Y5220</f>
        <v>377.77686929358362</v>
      </c>
      <c r="P5221" s="111">
        <f>+'Categorias-9 feb-Depurado'!AC5220</f>
        <v>44950</v>
      </c>
      <c r="Q5221" s="111">
        <f>+'Categorias-9 feb-Depurado'!AE5220</f>
        <v>45010</v>
      </c>
      <c r="R5221" s="112" t="str">
        <f>+'Categorias-9 feb-Depurado'!AB5220</f>
        <v>Hotel</v>
      </c>
    </row>
    <row r="5222" spans="2:18" s="1" customFormat="1" ht="14.5" hidden="1">
      <c r="B5222" s="57" t="str">
        <f>+'Categorias-9 feb-Depurado'!B5221</f>
        <v>PLUS OIL SA</v>
      </c>
      <c r="C5222" s="30" t="s">
        <v>4900</v>
      </c>
      <c r="D5222" s="31">
        <v>5</v>
      </c>
      <c r="E5222" s="30" t="str">
        <f>+'Categorias-9 feb-Depurado'!E5221</f>
        <v>900190923-1</v>
      </c>
      <c r="F5222" s="30" t="str">
        <f>+'Categorias-9 feb-Depurado'!F5221</f>
        <v>KM 13 VIA AL AEROPUERTO</v>
      </c>
      <c r="G5222" s="30" t="str">
        <f>+'Categorias-9 feb-Depurado'!G5221</f>
        <v>169</v>
      </c>
      <c r="H5222" s="30" t="str">
        <f>+'Categorias-9 feb-Depurado'!H5221</f>
        <v>HF16199</v>
      </c>
      <c r="I5222" s="107">
        <f>+'Categorias-9 feb-Depurado'!R5221</f>
        <v>886833</v>
      </c>
      <c r="J5222" s="108">
        <f t="shared" si="332"/>
        <v>0</v>
      </c>
      <c r="K5222" s="107">
        <f t="shared" si="333"/>
        <v>0</v>
      </c>
      <c r="L5222" s="109">
        <f t="shared" si="334"/>
        <v>886833</v>
      </c>
      <c r="M5222" s="110">
        <f t="shared" si="335"/>
        <v>6.7608079215689799E-07</v>
      </c>
      <c r="N5222" s="33" t="s">
        <v>4892</v>
      </c>
      <c r="O5222" s="33">
        <f>+'Categorias-9 feb-Depurado'!Y5221</f>
        <v>185.92471461366708</v>
      </c>
      <c r="P5222" s="111">
        <f>+'Categorias-9 feb-Depurado'!AC5221</f>
        <v>44951</v>
      </c>
      <c r="Q5222" s="111">
        <f>+'Categorias-9 feb-Depurado'!AE5221</f>
        <v>45011</v>
      </c>
      <c r="R5222" s="112" t="str">
        <f>+'Categorias-9 feb-Depurado'!AB5221</f>
        <v>Hotel</v>
      </c>
    </row>
    <row r="5223" spans="2:18" s="1" customFormat="1" ht="14.5" hidden="1">
      <c r="B5223" s="57" t="str">
        <f>+'Categorias-9 feb-Depurado'!B5222</f>
        <v>PLUS OIL SA</v>
      </c>
      <c r="C5223" s="30" t="s">
        <v>4900</v>
      </c>
      <c r="D5223" s="31">
        <v>5</v>
      </c>
      <c r="E5223" s="30" t="str">
        <f>+'Categorias-9 feb-Depurado'!E5222</f>
        <v>900190923-1</v>
      </c>
      <c r="F5223" s="30" t="str">
        <f>+'Categorias-9 feb-Depurado'!F5222</f>
        <v>KM 13 VIA AL AEROPUERTO</v>
      </c>
      <c r="G5223" s="30" t="str">
        <f>+'Categorias-9 feb-Depurado'!G5222</f>
        <v>169</v>
      </c>
      <c r="H5223" s="30" t="str">
        <f>+'Categorias-9 feb-Depurado'!H5222</f>
        <v>HF16203</v>
      </c>
      <c r="I5223" s="107">
        <f>+'Categorias-9 feb-Depurado'!R5222</f>
        <v>843480</v>
      </c>
      <c r="J5223" s="108">
        <f t="shared" si="332"/>
        <v>0</v>
      </c>
      <c r="K5223" s="107">
        <f t="shared" si="333"/>
        <v>0</v>
      </c>
      <c r="L5223" s="109">
        <f t="shared" si="334"/>
        <v>843480</v>
      </c>
      <c r="M5223" s="110">
        <f t="shared" si="335"/>
        <v>6.4303045395074425E-07</v>
      </c>
      <c r="N5223" s="33" t="s">
        <v>4892</v>
      </c>
      <c r="O5223" s="33">
        <f>+'Categorias-9 feb-Depurado'!Y5222</f>
        <v>176.83574955187268</v>
      </c>
      <c r="P5223" s="111">
        <f>+'Categorias-9 feb-Depurado'!AC5222</f>
        <v>44951</v>
      </c>
      <c r="Q5223" s="111">
        <f>+'Categorias-9 feb-Depurado'!AE5222</f>
        <v>45011</v>
      </c>
      <c r="R5223" s="112" t="str">
        <f>+'Categorias-9 feb-Depurado'!AB5222</f>
        <v>Hotel</v>
      </c>
    </row>
    <row r="5224" spans="2:18" s="1" customFormat="1" ht="14.5" hidden="1">
      <c r="B5224" s="57" t="str">
        <f>+'Categorias-9 feb-Depurado'!B5223</f>
        <v>PLUS OIL SA</v>
      </c>
      <c r="C5224" s="30" t="s">
        <v>4900</v>
      </c>
      <c r="D5224" s="31">
        <v>5</v>
      </c>
      <c r="E5224" s="30" t="str">
        <f>+'Categorias-9 feb-Depurado'!E5223</f>
        <v>900190923-1</v>
      </c>
      <c r="F5224" s="30" t="str">
        <f>+'Categorias-9 feb-Depurado'!F5223</f>
        <v>KM 13 VIA AL AEROPUERTO</v>
      </c>
      <c r="G5224" s="30" t="str">
        <f>+'Categorias-9 feb-Depurado'!G5223</f>
        <v>169</v>
      </c>
      <c r="H5224" s="30" t="str">
        <f>+'Categorias-9 feb-Depurado'!H5223</f>
        <v>HF16212</v>
      </c>
      <c r="I5224" s="107">
        <f>+'Categorias-9 feb-Depurado'!R5223</f>
        <v>1294908</v>
      </c>
      <c r="J5224" s="108">
        <f t="shared" si="332"/>
        <v>0</v>
      </c>
      <c r="K5224" s="107">
        <f t="shared" si="333"/>
        <v>0</v>
      </c>
      <c r="L5224" s="109">
        <f t="shared" si="334"/>
        <v>1294908</v>
      </c>
      <c r="M5224" s="110">
        <f t="shared" si="335"/>
        <v>9.8717845006929663E-07</v>
      </c>
      <c r="N5224" s="33" t="s">
        <v>4892</v>
      </c>
      <c r="O5224" s="33">
        <f>+'Categorias-9 feb-Depurado'!Y5223</f>
        <v>271.47771942513913</v>
      </c>
      <c r="P5224" s="111">
        <f>+'Categorias-9 feb-Depurado'!AC5223</f>
        <v>44951</v>
      </c>
      <c r="Q5224" s="111">
        <f>+'Categorias-9 feb-Depurado'!AE5223</f>
        <v>45011</v>
      </c>
      <c r="R5224" s="112" t="str">
        <f>+'Categorias-9 feb-Depurado'!AB5223</f>
        <v>Hotel</v>
      </c>
    </row>
    <row r="5225" spans="2:18" s="1" customFormat="1" ht="14.5" hidden="1">
      <c r="B5225" s="57" t="str">
        <f>+'Categorias-9 feb-Depurado'!B5224</f>
        <v>PLUS OIL SA</v>
      </c>
      <c r="C5225" s="30" t="s">
        <v>4900</v>
      </c>
      <c r="D5225" s="31">
        <v>5</v>
      </c>
      <c r="E5225" s="30" t="str">
        <f>+'Categorias-9 feb-Depurado'!E5224</f>
        <v>900190923-1</v>
      </c>
      <c r="F5225" s="30" t="str">
        <f>+'Categorias-9 feb-Depurado'!F5224</f>
        <v>KM 13 VIA AL AEROPUERTO</v>
      </c>
      <c r="G5225" s="30" t="str">
        <f>+'Categorias-9 feb-Depurado'!G5224</f>
        <v>169</v>
      </c>
      <c r="H5225" s="30" t="str">
        <f>+'Categorias-9 feb-Depurado'!H5224</f>
        <v>HF16225</v>
      </c>
      <c r="I5225" s="107">
        <f>+'Categorias-9 feb-Depurado'!R5224</f>
        <v>1263809</v>
      </c>
      <c r="J5225" s="108">
        <f t="shared" si="332"/>
        <v>0</v>
      </c>
      <c r="K5225" s="107">
        <f t="shared" si="333"/>
        <v>0</v>
      </c>
      <c r="L5225" s="109">
        <f t="shared" si="334"/>
        <v>1263809</v>
      </c>
      <c r="M5225" s="110">
        <f t="shared" si="335"/>
        <v>9.6346999926143617E-07</v>
      </c>
      <c r="N5225" s="33" t="s">
        <v>4892</v>
      </c>
      <c r="O5225" s="33">
        <f>+'Categorias-9 feb-Depurado'!Y5224</f>
        <v>264.95780789752297</v>
      </c>
      <c r="P5225" s="111">
        <f>+'Categorias-9 feb-Depurado'!AC5224</f>
        <v>44952</v>
      </c>
      <c r="Q5225" s="111">
        <f>+'Categorias-9 feb-Depurado'!AE5224</f>
        <v>45012</v>
      </c>
      <c r="R5225" s="112" t="str">
        <f>+'Categorias-9 feb-Depurado'!AB5224</f>
        <v>Hotel</v>
      </c>
    </row>
    <row r="5226" spans="2:18" s="1" customFormat="1" ht="14.5" hidden="1">
      <c r="B5226" s="57" t="str">
        <f>+'Categorias-9 feb-Depurado'!B5225</f>
        <v>PLUS OIL SA</v>
      </c>
      <c r="C5226" s="30" t="s">
        <v>4900</v>
      </c>
      <c r="D5226" s="31">
        <v>5</v>
      </c>
      <c r="E5226" s="30" t="str">
        <f>+'Categorias-9 feb-Depurado'!E5225</f>
        <v>900190923-1</v>
      </c>
      <c r="F5226" s="30" t="str">
        <f>+'Categorias-9 feb-Depurado'!F5225</f>
        <v>KM 13 VIA AL AEROPUERTO</v>
      </c>
      <c r="G5226" s="30" t="str">
        <f>+'Categorias-9 feb-Depurado'!G5225</f>
        <v>169</v>
      </c>
      <c r="H5226" s="30" t="str">
        <f>+'Categorias-9 feb-Depurado'!H5225</f>
        <v>HF16228</v>
      </c>
      <c r="I5226" s="107">
        <f>+'Categorias-9 feb-Depurado'!R5225</f>
        <v>1162023</v>
      </c>
      <c r="J5226" s="108">
        <f t="shared" si="332"/>
        <v>0</v>
      </c>
      <c r="K5226" s="107">
        <f t="shared" si="333"/>
        <v>0</v>
      </c>
      <c r="L5226" s="109">
        <f t="shared" si="334"/>
        <v>1162023</v>
      </c>
      <c r="M5226" s="110">
        <f t="shared" si="335"/>
        <v>8.8587302270499085E-07</v>
      </c>
      <c r="N5226" s="33" t="s">
        <v>4892</v>
      </c>
      <c r="O5226" s="33">
        <f>+'Categorias-9 feb-Depurado'!Y5225</f>
        <v>243.61835277838924</v>
      </c>
      <c r="P5226" s="111">
        <f>+'Categorias-9 feb-Depurado'!AC5225</f>
        <v>44952</v>
      </c>
      <c r="Q5226" s="111">
        <f>+'Categorias-9 feb-Depurado'!AE5225</f>
        <v>45012</v>
      </c>
      <c r="R5226" s="112" t="str">
        <f>+'Categorias-9 feb-Depurado'!AB5225</f>
        <v>Hotel</v>
      </c>
    </row>
    <row r="5227" spans="2:18" s="1" customFormat="1" ht="14.5" hidden="1">
      <c r="B5227" s="57" t="str">
        <f>+'Categorias-9 feb-Depurado'!B5226</f>
        <v>PLUS OIL SA</v>
      </c>
      <c r="C5227" s="30" t="s">
        <v>4900</v>
      </c>
      <c r="D5227" s="31">
        <v>5</v>
      </c>
      <c r="E5227" s="30" t="str">
        <f>+'Categorias-9 feb-Depurado'!E5226</f>
        <v>900190923-1</v>
      </c>
      <c r="F5227" s="30" t="str">
        <f>+'Categorias-9 feb-Depurado'!F5226</f>
        <v>KM 13 VIA AL AEROPUERTO</v>
      </c>
      <c r="G5227" s="30" t="str">
        <f>+'Categorias-9 feb-Depurado'!G5226</f>
        <v>169</v>
      </c>
      <c r="H5227" s="30" t="str">
        <f>+'Categorias-9 feb-Depurado'!H5226</f>
        <v>HF16229</v>
      </c>
      <c r="I5227" s="107">
        <f>+'Categorias-9 feb-Depurado'!R5226</f>
        <v>1135684</v>
      </c>
      <c r="J5227" s="108">
        <f t="shared" si="332"/>
        <v>0</v>
      </c>
      <c r="K5227" s="107">
        <f t="shared" si="333"/>
        <v>0</v>
      </c>
      <c r="L5227" s="109">
        <f t="shared" si="334"/>
        <v>1135684</v>
      </c>
      <c r="M5227" s="110">
        <f t="shared" si="335"/>
        <v>8.6579337751291905E-07</v>
      </c>
      <c r="N5227" s="33" t="s">
        <v>4892</v>
      </c>
      <c r="O5227" s="33">
        <f>+'Categorias-9 feb-Depurado'!Y5226</f>
        <v>238.09637619631644</v>
      </c>
      <c r="P5227" s="111">
        <f>+'Categorias-9 feb-Depurado'!AC5226</f>
        <v>44952</v>
      </c>
      <c r="Q5227" s="111">
        <f>+'Categorias-9 feb-Depurado'!AE5226</f>
        <v>45012</v>
      </c>
      <c r="R5227" s="112" t="str">
        <f>+'Categorias-9 feb-Depurado'!AB5226</f>
        <v>Hotel</v>
      </c>
    </row>
    <row r="5228" spans="2:18" s="1" customFormat="1" ht="14.5" hidden="1">
      <c r="B5228" s="57" t="str">
        <f>+'Categorias-9 feb-Depurado'!B5227</f>
        <v>PLUS OIL SA</v>
      </c>
      <c r="C5228" s="30" t="s">
        <v>4900</v>
      </c>
      <c r="D5228" s="31">
        <v>5</v>
      </c>
      <c r="E5228" s="30" t="str">
        <f>+'Categorias-9 feb-Depurado'!E5227</f>
        <v>900190923-1</v>
      </c>
      <c r="F5228" s="30" t="str">
        <f>+'Categorias-9 feb-Depurado'!F5227</f>
        <v>KM 13 VIA AL AEROPUERTO</v>
      </c>
      <c r="G5228" s="30" t="str">
        <f>+'Categorias-9 feb-Depurado'!G5227</f>
        <v>169</v>
      </c>
      <c r="H5228" s="30" t="str">
        <f>+'Categorias-9 feb-Depurado'!H5227</f>
        <v>HF16221</v>
      </c>
      <c r="I5228" s="107">
        <f>+'Categorias-9 feb-Depurado'!R5227</f>
        <v>407133</v>
      </c>
      <c r="J5228" s="108">
        <f t="shared" si="332"/>
        <v>0</v>
      </c>
      <c r="K5228" s="107">
        <f t="shared" si="333"/>
        <v>0</v>
      </c>
      <c r="L5228" s="109">
        <f t="shared" si="334"/>
        <v>407133</v>
      </c>
      <c r="M5228" s="110">
        <f t="shared" si="335"/>
        <v>3.1037952033045043E-07</v>
      </c>
      <c r="N5228" s="33" t="s">
        <v>4892</v>
      </c>
      <c r="O5228" s="33">
        <f>+'Categorias-9 feb-Depurado'!Y5227</f>
        <v>85.355514324349812</v>
      </c>
      <c r="P5228" s="111">
        <f>+'Categorias-9 feb-Depurado'!AC5227</f>
        <v>44952</v>
      </c>
      <c r="Q5228" s="111">
        <f>+'Categorias-9 feb-Depurado'!AE5227</f>
        <v>45012</v>
      </c>
      <c r="R5228" s="112" t="str">
        <f>+'Categorias-9 feb-Depurado'!AB5227</f>
        <v>Hotel</v>
      </c>
    </row>
    <row r="5229" spans="2:18" s="1" customFormat="1" ht="14.5" hidden="1">
      <c r="B5229" s="57" t="str">
        <f>+'Categorias-9 feb-Depurado'!B5228</f>
        <v>PLUS OIL SA</v>
      </c>
      <c r="C5229" s="30" t="s">
        <v>4900</v>
      </c>
      <c r="D5229" s="31">
        <v>5</v>
      </c>
      <c r="E5229" s="30" t="str">
        <f>+'Categorias-9 feb-Depurado'!E5228</f>
        <v>900190923-1</v>
      </c>
      <c r="F5229" s="30" t="str">
        <f>+'Categorias-9 feb-Depurado'!F5228</f>
        <v>KM 13 VIA AL AEROPUERTO</v>
      </c>
      <c r="G5229" s="30" t="str">
        <f>+'Categorias-9 feb-Depurado'!G5228</f>
        <v>169</v>
      </c>
      <c r="H5229" s="30" t="str">
        <f>+'Categorias-9 feb-Depurado'!H5228</f>
        <v>HF16261</v>
      </c>
      <c r="I5229" s="107">
        <f>+'Categorias-9 feb-Depurado'!R5228</f>
        <v>2004563</v>
      </c>
      <c r="J5229" s="108">
        <f t="shared" si="332"/>
        <v>0</v>
      </c>
      <c r="K5229" s="107">
        <f t="shared" si="333"/>
        <v>0</v>
      </c>
      <c r="L5229" s="109">
        <f t="shared" si="334"/>
        <v>2004563</v>
      </c>
      <c r="M5229" s="110">
        <f t="shared" si="335"/>
        <v>1.5281868637820288E-06</v>
      </c>
      <c r="N5229" s="33" t="s">
        <v>4892</v>
      </c>
      <c r="O5229" s="33">
        <f>+'Categorias-9 feb-Depurado'!Y5228</f>
        <v>420.25703114353695</v>
      </c>
      <c r="P5229" s="111">
        <f>+'Categorias-9 feb-Depurado'!AC5228</f>
        <v>44953</v>
      </c>
      <c r="Q5229" s="111">
        <f>+'Categorias-9 feb-Depurado'!AE5228</f>
        <v>45013</v>
      </c>
      <c r="R5229" s="112" t="str">
        <f>+'Categorias-9 feb-Depurado'!AB5228</f>
        <v>Hotel</v>
      </c>
    </row>
    <row r="5230" spans="2:18" s="1" customFormat="1" ht="14.5" hidden="1">
      <c r="B5230" s="57" t="str">
        <f>+'Categorias-9 feb-Depurado'!B5229</f>
        <v>PLUS OIL SA</v>
      </c>
      <c r="C5230" s="30" t="s">
        <v>4900</v>
      </c>
      <c r="D5230" s="31">
        <v>5</v>
      </c>
      <c r="E5230" s="30" t="str">
        <f>+'Categorias-9 feb-Depurado'!E5229</f>
        <v>900190923-1</v>
      </c>
      <c r="F5230" s="30" t="str">
        <f>+'Categorias-9 feb-Depurado'!F5229</f>
        <v>KM 13 VIA AL AEROPUERTO</v>
      </c>
      <c r="G5230" s="30" t="str">
        <f>+'Categorias-9 feb-Depurado'!G5229</f>
        <v>169</v>
      </c>
      <c r="H5230" s="30" t="str">
        <f>+'Categorias-9 feb-Depurado'!H5229</f>
        <v>HF16275</v>
      </c>
      <c r="I5230" s="107">
        <f>+'Categorias-9 feb-Depurado'!R5229</f>
        <v>2113849</v>
      </c>
      <c r="J5230" s="108">
        <f t="shared" si="332"/>
        <v>0</v>
      </c>
      <c r="K5230" s="107">
        <f t="shared" si="333"/>
        <v>0</v>
      </c>
      <c r="L5230" s="109">
        <f t="shared" si="334"/>
        <v>2113849</v>
      </c>
      <c r="M5230" s="110">
        <f t="shared" si="335"/>
        <v>1.6115014962457044E-06</v>
      </c>
      <c r="N5230" s="33" t="s">
        <v>4892</v>
      </c>
      <c r="O5230" s="33">
        <f>+'Categorias-9 feb-Depurado'!Y5229</f>
        <v>443.16886275249743</v>
      </c>
      <c r="P5230" s="111">
        <f>+'Categorias-9 feb-Depurado'!AC5229</f>
        <v>44954</v>
      </c>
      <c r="Q5230" s="111">
        <f>+'Categorias-9 feb-Depurado'!AE5229</f>
        <v>45014</v>
      </c>
      <c r="R5230" s="112" t="str">
        <f>+'Categorias-9 feb-Depurado'!AB5229</f>
        <v>Hotel</v>
      </c>
    </row>
    <row r="5231" spans="2:18" s="1" customFormat="1" ht="14.5" hidden="1">
      <c r="B5231" s="57" t="str">
        <f>+'Categorias-9 feb-Depurado'!B5230</f>
        <v>PLUS OIL SA</v>
      </c>
      <c r="C5231" s="30" t="s">
        <v>4900</v>
      </c>
      <c r="D5231" s="31">
        <v>5</v>
      </c>
      <c r="E5231" s="30" t="str">
        <f>+'Categorias-9 feb-Depurado'!E5230</f>
        <v>900190923-1</v>
      </c>
      <c r="F5231" s="30" t="str">
        <f>+'Categorias-9 feb-Depurado'!F5230</f>
        <v>KM 13 VIA AL AEROPUERTO</v>
      </c>
      <c r="G5231" s="30" t="str">
        <f>+'Categorias-9 feb-Depurado'!G5230</f>
        <v>169</v>
      </c>
      <c r="H5231" s="30" t="str">
        <f>+'Categorias-9 feb-Depurado'!H5230</f>
        <v>HF16273</v>
      </c>
      <c r="I5231" s="107">
        <f>+'Categorias-9 feb-Depurado'!R5230</f>
        <v>774683</v>
      </c>
      <c r="J5231" s="108">
        <f t="shared" si="332"/>
        <v>0</v>
      </c>
      <c r="K5231" s="107">
        <f t="shared" si="333"/>
        <v>0</v>
      </c>
      <c r="L5231" s="109">
        <f t="shared" si="334"/>
        <v>774683</v>
      </c>
      <c r="M5231" s="110">
        <f t="shared" si="335"/>
        <v>5.9058277749078148E-07</v>
      </c>
      <c r="N5231" s="33" t="s">
        <v>4892</v>
      </c>
      <c r="O5231" s="33">
        <f>+'Categorias-9 feb-Depurado'!Y5230</f>
        <v>162.41244483579146</v>
      </c>
      <c r="P5231" s="111">
        <f>+'Categorias-9 feb-Depurado'!AC5230</f>
        <v>44954</v>
      </c>
      <c r="Q5231" s="111">
        <f>+'Categorias-9 feb-Depurado'!AE5230</f>
        <v>45014</v>
      </c>
      <c r="R5231" s="112" t="str">
        <f>+'Categorias-9 feb-Depurado'!AB5230</f>
        <v>Hotel</v>
      </c>
    </row>
    <row r="5232" spans="2:18" s="1" customFormat="1" ht="14.5" hidden="1">
      <c r="B5232" s="57" t="str">
        <f>+'Categorias-9 feb-Depurado'!B5231</f>
        <v>PLUS OIL SA</v>
      </c>
      <c r="C5232" s="30" t="s">
        <v>4900</v>
      </c>
      <c r="D5232" s="31">
        <v>5</v>
      </c>
      <c r="E5232" s="30" t="str">
        <f>+'Categorias-9 feb-Depurado'!E5231</f>
        <v>900190923-1</v>
      </c>
      <c r="F5232" s="30" t="str">
        <f>+'Categorias-9 feb-Depurado'!F5231</f>
        <v>KM 13 VIA AL AEROPUERTO</v>
      </c>
      <c r="G5232" s="30" t="str">
        <f>+'Categorias-9 feb-Depurado'!G5231</f>
        <v>169</v>
      </c>
      <c r="H5232" s="30" t="str">
        <f>+'Categorias-9 feb-Depurado'!H5231</f>
        <v>HF16401</v>
      </c>
      <c r="I5232" s="107">
        <f>+'Categorias-9 feb-Depurado'!R5231</f>
        <v>3025224</v>
      </c>
      <c r="J5232" s="108">
        <f t="shared" si="332"/>
        <v>0</v>
      </c>
      <c r="K5232" s="107">
        <f t="shared" si="333"/>
        <v>0</v>
      </c>
      <c r="L5232" s="109">
        <f t="shared" si="334"/>
        <v>3025224</v>
      </c>
      <c r="M5232" s="110">
        <f t="shared" si="335"/>
        <v>2.3062919832393017E-06</v>
      </c>
      <c r="N5232" s="33" t="s">
        <v>4892</v>
      </c>
      <c r="O5232" s="33">
        <f>+'Categorias-9 feb-Depurado'!Y5231</f>
        <v>634.2388125412748</v>
      </c>
      <c r="P5232" s="111">
        <f>+'Categorias-9 feb-Depurado'!AC5231</f>
        <v>44958</v>
      </c>
      <c r="Q5232" s="111">
        <f>+'Categorias-9 feb-Depurado'!AE5231</f>
        <v>45018</v>
      </c>
      <c r="R5232" s="112" t="str">
        <f>+'Categorias-9 feb-Depurado'!AB5231</f>
        <v>Hotel</v>
      </c>
    </row>
    <row r="5233" spans="2:18" s="1" customFormat="1" ht="14.5" hidden="1">
      <c r="B5233" s="57" t="str">
        <f>+'Categorias-9 feb-Depurado'!B5232</f>
        <v>PLUS OIL SA</v>
      </c>
      <c r="C5233" s="30" t="s">
        <v>4900</v>
      </c>
      <c r="D5233" s="31">
        <v>5</v>
      </c>
      <c r="E5233" s="30" t="str">
        <f>+'Categorias-9 feb-Depurado'!E5232</f>
        <v>900190923-1</v>
      </c>
      <c r="F5233" s="30" t="str">
        <f>+'Categorias-9 feb-Depurado'!F5232</f>
        <v>KM 13 VIA AL AEROPUERTO</v>
      </c>
      <c r="G5233" s="30" t="str">
        <f>+'Categorias-9 feb-Depurado'!G5232</f>
        <v>169</v>
      </c>
      <c r="H5233" s="30" t="str">
        <f>+'Categorias-9 feb-Depurado'!H5232</f>
        <v>HF16375</v>
      </c>
      <c r="I5233" s="107">
        <f>+'Categorias-9 feb-Depurado'!R5232</f>
        <v>716253</v>
      </c>
      <c r="J5233" s="108">
        <f t="shared" si="332"/>
        <v>0</v>
      </c>
      <c r="K5233" s="107">
        <f t="shared" si="333"/>
        <v>0</v>
      </c>
      <c r="L5233" s="109">
        <f t="shared" si="334"/>
        <v>716253</v>
      </c>
      <c r="M5233" s="110">
        <f t="shared" si="335"/>
        <v>5.4603842620285295E-07</v>
      </c>
      <c r="N5233" s="33" t="s">
        <v>4892</v>
      </c>
      <c r="O5233" s="33">
        <f>+'Categorias-9 feb-Depurado'!Y5232</f>
        <v>150.16258372904807</v>
      </c>
      <c r="P5233" s="111">
        <f>+'Categorias-9 feb-Depurado'!AC5232</f>
        <v>44958</v>
      </c>
      <c r="Q5233" s="111">
        <f>+'Categorias-9 feb-Depurado'!AE5232</f>
        <v>45018</v>
      </c>
      <c r="R5233" s="112" t="str">
        <f>+'Categorias-9 feb-Depurado'!AB5232</f>
        <v>Hotel</v>
      </c>
    </row>
    <row r="5234" spans="2:18" s="1" customFormat="1" ht="14.5" hidden="1">
      <c r="B5234" s="57" t="str">
        <f>+'Categorias-9 feb-Depurado'!B5233</f>
        <v>PLUS OIL SA</v>
      </c>
      <c r="C5234" s="30" t="s">
        <v>4900</v>
      </c>
      <c r="D5234" s="31">
        <v>5</v>
      </c>
      <c r="E5234" s="30" t="str">
        <f>+'Categorias-9 feb-Depurado'!E5233</f>
        <v>900190923-1</v>
      </c>
      <c r="F5234" s="30" t="str">
        <f>+'Categorias-9 feb-Depurado'!F5233</f>
        <v>KM 13 VIA AL AEROPUERTO</v>
      </c>
      <c r="G5234" s="30" t="str">
        <f>+'Categorias-9 feb-Depurado'!G5233</f>
        <v>169</v>
      </c>
      <c r="H5234" s="30" t="str">
        <f>+'Categorias-9 feb-Depurado'!H5233</f>
        <v>HF16362</v>
      </c>
      <c r="I5234" s="107">
        <f>+'Categorias-9 feb-Depurado'!R5233</f>
        <v>292155</v>
      </c>
      <c r="J5234" s="108">
        <f t="shared" si="332"/>
        <v>0</v>
      </c>
      <c r="K5234" s="107">
        <f t="shared" si="333"/>
        <v>0</v>
      </c>
      <c r="L5234" s="109">
        <f t="shared" si="334"/>
        <v>292155</v>
      </c>
      <c r="M5234" s="110">
        <f t="shared" si="335"/>
        <v>2.2272556821024763E-07</v>
      </c>
      <c r="N5234" s="33" t="s">
        <v>4892</v>
      </c>
      <c r="O5234" s="33">
        <f>+'Categorias-9 feb-Depurado'!Y5233</f>
        <v>61.250353784710207</v>
      </c>
      <c r="P5234" s="111">
        <f>+'Categorias-9 feb-Depurado'!AC5233</f>
        <v>44958</v>
      </c>
      <c r="Q5234" s="111">
        <f>+'Categorias-9 feb-Depurado'!AE5233</f>
        <v>45018</v>
      </c>
      <c r="R5234" s="112" t="str">
        <f>+'Categorias-9 feb-Depurado'!AB5233</f>
        <v>Hotel</v>
      </c>
    </row>
    <row r="5235" spans="2:18" s="1" customFormat="1" ht="14.5" hidden="1">
      <c r="B5235" s="57" t="str">
        <f>+'Categorias-9 feb-Depurado'!B5234</f>
        <v>PLUS OIL SA</v>
      </c>
      <c r="C5235" s="30" t="s">
        <v>4900</v>
      </c>
      <c r="D5235" s="31">
        <v>5</v>
      </c>
      <c r="E5235" s="30" t="str">
        <f>+'Categorias-9 feb-Depurado'!E5234</f>
        <v>900190923-1</v>
      </c>
      <c r="F5235" s="30" t="str">
        <f>+'Categorias-9 feb-Depurado'!F5234</f>
        <v>KM 13 VIA AL AEROPUERTO</v>
      </c>
      <c r="G5235" s="30" t="str">
        <f>+'Categorias-9 feb-Depurado'!G5234</f>
        <v>169</v>
      </c>
      <c r="H5235" s="30" t="str">
        <f>+'Categorias-9 feb-Depurado'!H5234</f>
        <v>HF16393</v>
      </c>
      <c r="I5235" s="107">
        <f>+'Categorias-9 feb-Depurado'!R5234</f>
        <v>1884875</v>
      </c>
      <c r="J5235" s="108">
        <f t="shared" si="332"/>
        <v>0</v>
      </c>
      <c r="K5235" s="107">
        <f t="shared" si="333"/>
        <v>0</v>
      </c>
      <c r="L5235" s="109">
        <f t="shared" si="334"/>
        <v>1884875</v>
      </c>
      <c r="M5235" s="110">
        <f t="shared" si="335"/>
        <v>1.4369422237520853E-06</v>
      </c>
      <c r="N5235" s="33" t="s">
        <v>4892</v>
      </c>
      <c r="O5235" s="33">
        <f>+'Categorias-9 feb-Depurado'!Y5234</f>
        <v>395.1644181682862</v>
      </c>
      <c r="P5235" s="111">
        <f>+'Categorias-9 feb-Depurado'!AC5234</f>
        <v>44958</v>
      </c>
      <c r="Q5235" s="111">
        <f>+'Categorias-9 feb-Depurado'!AE5234</f>
        <v>45018</v>
      </c>
      <c r="R5235" s="112" t="str">
        <f>+'Categorias-9 feb-Depurado'!AB5234</f>
        <v>Hotel</v>
      </c>
    </row>
    <row r="5236" spans="2:18" s="1" customFormat="1" ht="14.5" hidden="1">
      <c r="B5236" s="57" t="str">
        <f>+'Categorias-9 feb-Depurado'!B5235</f>
        <v>PLUS OIL SA</v>
      </c>
      <c r="C5236" s="30" t="s">
        <v>4900</v>
      </c>
      <c r="D5236" s="31">
        <v>5</v>
      </c>
      <c r="E5236" s="30" t="str">
        <f>+'Categorias-9 feb-Depurado'!E5235</f>
        <v>900190923-1</v>
      </c>
      <c r="F5236" s="30" t="str">
        <f>+'Categorias-9 feb-Depurado'!F5235</f>
        <v>KM 13 VIA AL AEROPUERTO</v>
      </c>
      <c r="G5236" s="30" t="str">
        <f>+'Categorias-9 feb-Depurado'!G5235</f>
        <v>169</v>
      </c>
      <c r="H5236" s="30" t="str">
        <f>+'Categorias-9 feb-Depurado'!H5235</f>
        <v>HF16404</v>
      </c>
      <c r="I5236" s="107">
        <f>+'Categorias-9 feb-Depurado'!R5235</f>
        <v>895315</v>
      </c>
      <c r="J5236" s="108">
        <f t="shared" si="332"/>
        <v>0</v>
      </c>
      <c r="K5236" s="107">
        <f t="shared" si="333"/>
        <v>0</v>
      </c>
      <c r="L5236" s="109">
        <f t="shared" si="334"/>
        <v>895315</v>
      </c>
      <c r="M5236" s="110">
        <f t="shared" si="335"/>
        <v>6.8254707981091496E-07</v>
      </c>
      <c r="N5236" s="33" t="s">
        <v>4892</v>
      </c>
      <c r="O5236" s="33">
        <f>+'Categorias-9 feb-Depurado'!Y5235</f>
        <v>187.7029675985618</v>
      </c>
      <c r="P5236" s="111">
        <f>+'Categorias-9 feb-Depurado'!AC5235</f>
        <v>44958</v>
      </c>
      <c r="Q5236" s="111">
        <f>+'Categorias-9 feb-Depurado'!AE5235</f>
        <v>45018</v>
      </c>
      <c r="R5236" s="112" t="str">
        <f>+'Categorias-9 feb-Depurado'!AB5235</f>
        <v>Hotel</v>
      </c>
    </row>
    <row r="5237" spans="2:18" s="1" customFormat="1" ht="14.5" hidden="1">
      <c r="B5237" s="57" t="str">
        <f>+'Categorias-9 feb-Depurado'!B5236</f>
        <v>PLUS OIL SA</v>
      </c>
      <c r="C5237" s="30" t="s">
        <v>4900</v>
      </c>
      <c r="D5237" s="31">
        <v>5</v>
      </c>
      <c r="E5237" s="30" t="str">
        <f>+'Categorias-9 feb-Depurado'!E5236</f>
        <v>900190923-1</v>
      </c>
      <c r="F5237" s="30" t="str">
        <f>+'Categorias-9 feb-Depurado'!F5236</f>
        <v>KM 13 VIA AL AEROPUERTO</v>
      </c>
      <c r="G5237" s="30" t="str">
        <f>+'Categorias-9 feb-Depurado'!G5236</f>
        <v>169</v>
      </c>
      <c r="H5237" s="30" t="str">
        <f>+'Categorias-9 feb-Depurado'!H5236</f>
        <v>HF16365</v>
      </c>
      <c r="I5237" s="107">
        <f>+'Categorias-9 feb-Depurado'!R5236</f>
        <v>1358452</v>
      </c>
      <c r="J5237" s="108">
        <f t="shared" si="332"/>
        <v>0</v>
      </c>
      <c r="K5237" s="107">
        <f t="shared" si="333"/>
        <v>0</v>
      </c>
      <c r="L5237" s="109">
        <f t="shared" si="334"/>
        <v>1358452</v>
      </c>
      <c r="M5237" s="110">
        <f t="shared" si="335"/>
        <v>1.0356214803318352E-06</v>
      </c>
      <c r="N5237" s="33" t="s">
        <v>4892</v>
      </c>
      <c r="O5237" s="33">
        <f>+'Categorias-9 feb-Depurado'!Y5236</f>
        <v>284.79973164774572</v>
      </c>
      <c r="P5237" s="111">
        <f>+'Categorias-9 feb-Depurado'!AC5236</f>
        <v>44958</v>
      </c>
      <c r="Q5237" s="111">
        <f>+'Categorias-9 feb-Depurado'!AE5236</f>
        <v>45018</v>
      </c>
      <c r="R5237" s="112" t="str">
        <f>+'Categorias-9 feb-Depurado'!AB5236</f>
        <v>Hotel</v>
      </c>
    </row>
    <row r="5238" spans="2:18" s="1" customFormat="1" ht="14.5" hidden="1">
      <c r="B5238" s="57" t="str">
        <f>+'Categorias-9 feb-Depurado'!B5237</f>
        <v>PLUS OIL SA</v>
      </c>
      <c r="C5238" s="30" t="s">
        <v>4900</v>
      </c>
      <c r="D5238" s="31">
        <v>5</v>
      </c>
      <c r="E5238" s="30" t="str">
        <f>+'Categorias-9 feb-Depurado'!E5237</f>
        <v>900190923-1</v>
      </c>
      <c r="F5238" s="30" t="str">
        <f>+'Categorias-9 feb-Depurado'!F5237</f>
        <v>KM 13 VIA AL AEROPUERTO</v>
      </c>
      <c r="G5238" s="30" t="str">
        <f>+'Categorias-9 feb-Depurado'!G5237</f>
        <v>169</v>
      </c>
      <c r="H5238" s="30" t="str">
        <f>+'Categorias-9 feb-Depurado'!H5237</f>
        <v>HF16361</v>
      </c>
      <c r="I5238" s="107">
        <f>+'Categorias-9 feb-Depurado'!R5237</f>
        <v>292155</v>
      </c>
      <c r="J5238" s="108">
        <f t="shared" si="332"/>
        <v>0</v>
      </c>
      <c r="K5238" s="107">
        <f t="shared" si="333"/>
        <v>0</v>
      </c>
      <c r="L5238" s="109">
        <f t="shared" si="334"/>
        <v>292155</v>
      </c>
      <c r="M5238" s="110">
        <f t="shared" si="335"/>
        <v>2.2272556821024763E-07</v>
      </c>
      <c r="N5238" s="33" t="s">
        <v>4892</v>
      </c>
      <c r="O5238" s="33">
        <f>+'Categorias-9 feb-Depurado'!Y5237</f>
        <v>61.250353784710207</v>
      </c>
      <c r="P5238" s="111">
        <f>+'Categorias-9 feb-Depurado'!AC5237</f>
        <v>44958</v>
      </c>
      <c r="Q5238" s="111">
        <f>+'Categorias-9 feb-Depurado'!AE5237</f>
        <v>45018</v>
      </c>
      <c r="R5238" s="112" t="str">
        <f>+'Categorias-9 feb-Depurado'!AB5237</f>
        <v>Hotel</v>
      </c>
    </row>
    <row r="5239" spans="2:18" s="1" customFormat="1" ht="14.5" hidden="1">
      <c r="B5239" s="57" t="str">
        <f>+'Categorias-9 feb-Depurado'!B5238</f>
        <v>PLUS OIL SA</v>
      </c>
      <c r="C5239" s="30" t="s">
        <v>4900</v>
      </c>
      <c r="D5239" s="31">
        <v>5</v>
      </c>
      <c r="E5239" s="30" t="str">
        <f>+'Categorias-9 feb-Depurado'!E5238</f>
        <v>900190923-1</v>
      </c>
      <c r="F5239" s="30" t="str">
        <f>+'Categorias-9 feb-Depurado'!F5238</f>
        <v>KM 13 VIA AL AEROPUERTO</v>
      </c>
      <c r="G5239" s="30" t="str">
        <f>+'Categorias-9 feb-Depurado'!G5238</f>
        <v>169</v>
      </c>
      <c r="H5239" s="30" t="str">
        <f>+'Categorias-9 feb-Depurado'!H5238</f>
        <v>HF16396</v>
      </c>
      <c r="I5239" s="107">
        <f>+'Categorias-9 feb-Depurado'!R5238</f>
        <v>471218</v>
      </c>
      <c r="J5239" s="108">
        <f t="shared" si="332"/>
        <v>0</v>
      </c>
      <c r="K5239" s="107">
        <f t="shared" si="333"/>
        <v>0</v>
      </c>
      <c r="L5239" s="109">
        <f t="shared" si="334"/>
        <v>471218</v>
      </c>
      <c r="M5239" s="110">
        <f t="shared" si="335"/>
        <v>3.5923498417243065E-07</v>
      </c>
      <c r="N5239" s="33" t="s">
        <v>4892</v>
      </c>
      <c r="O5239" s="33">
        <f>+'Categorias-9 feb-Depurado'!Y5238</f>
        <v>98.790947304422559</v>
      </c>
      <c r="P5239" s="111">
        <f>+'Categorias-9 feb-Depurado'!AC5238</f>
        <v>44958</v>
      </c>
      <c r="Q5239" s="111">
        <f>+'Categorias-9 feb-Depurado'!AE5238</f>
        <v>45018</v>
      </c>
      <c r="R5239" s="112" t="str">
        <f>+'Categorias-9 feb-Depurado'!AB5238</f>
        <v>Hotel</v>
      </c>
    </row>
    <row r="5240" spans="2:18" s="1" customFormat="1" ht="14.5" hidden="1">
      <c r="B5240" s="57" t="str">
        <f>+'Categorias-9 feb-Depurado'!B5239</f>
        <v>PLUS OIL SA</v>
      </c>
      <c r="C5240" s="30" t="s">
        <v>4900</v>
      </c>
      <c r="D5240" s="31">
        <v>5</v>
      </c>
      <c r="E5240" s="30" t="str">
        <f>+'Categorias-9 feb-Depurado'!E5239</f>
        <v>900190923-1</v>
      </c>
      <c r="F5240" s="30" t="str">
        <f>+'Categorias-9 feb-Depurado'!F5239</f>
        <v>KM 13 VIA AL AEROPUERTO</v>
      </c>
      <c r="G5240" s="30" t="str">
        <f>+'Categorias-9 feb-Depurado'!G5239</f>
        <v>169</v>
      </c>
      <c r="H5240" s="30" t="str">
        <f>+'Categorias-9 feb-Depurado'!H5239</f>
        <v>HF16398</v>
      </c>
      <c r="I5240" s="107">
        <f>+'Categorias-9 feb-Depurado'!R5239</f>
        <v>716253</v>
      </c>
      <c r="J5240" s="108">
        <f t="shared" si="332"/>
        <v>0</v>
      </c>
      <c r="K5240" s="107">
        <f t="shared" si="333"/>
        <v>0</v>
      </c>
      <c r="L5240" s="109">
        <f t="shared" si="334"/>
        <v>716253</v>
      </c>
      <c r="M5240" s="110">
        <f t="shared" si="335"/>
        <v>5.4603842620285295E-07</v>
      </c>
      <c r="N5240" s="33" t="s">
        <v>4892</v>
      </c>
      <c r="O5240" s="33">
        <f>+'Categorias-9 feb-Depurado'!Y5239</f>
        <v>150.16258372904807</v>
      </c>
      <c r="P5240" s="111">
        <f>+'Categorias-9 feb-Depurado'!AC5239</f>
        <v>44958</v>
      </c>
      <c r="Q5240" s="111">
        <f>+'Categorias-9 feb-Depurado'!AE5239</f>
        <v>45018</v>
      </c>
      <c r="R5240" s="112" t="str">
        <f>+'Categorias-9 feb-Depurado'!AB5239</f>
        <v>Hotel</v>
      </c>
    </row>
    <row r="5241" spans="2:18" s="1" customFormat="1" ht="14.5" hidden="1">
      <c r="B5241" s="57" t="str">
        <f>+'Categorias-9 feb-Depurado'!B5240</f>
        <v>PLUS OIL SA</v>
      </c>
      <c r="C5241" s="30" t="s">
        <v>4900</v>
      </c>
      <c r="D5241" s="31">
        <v>5</v>
      </c>
      <c r="E5241" s="30" t="str">
        <f>+'Categorias-9 feb-Depurado'!E5240</f>
        <v>900190923-1</v>
      </c>
      <c r="F5241" s="30" t="str">
        <f>+'Categorias-9 feb-Depurado'!F5240</f>
        <v>KM 13 VIA AL AEROPUERTO</v>
      </c>
      <c r="G5241" s="30" t="str">
        <f>+'Categorias-9 feb-Depurado'!G5240</f>
        <v>169</v>
      </c>
      <c r="H5241" s="30" t="str">
        <f>+'Categorias-9 feb-Depurado'!H5240</f>
        <v>HF16400</v>
      </c>
      <c r="I5241" s="107">
        <f>+'Categorias-9 feb-Depurado'!R5240</f>
        <v>1432504</v>
      </c>
      <c r="J5241" s="108">
        <f t="shared" si="332"/>
        <v>0</v>
      </c>
      <c r="K5241" s="107">
        <f t="shared" si="333"/>
        <v>0</v>
      </c>
      <c r="L5241" s="109">
        <f t="shared" si="334"/>
        <v>1432504</v>
      </c>
      <c r="M5241" s="110">
        <f t="shared" si="335"/>
        <v>1.0920753276974639E-06</v>
      </c>
      <c r="N5241" s="33" t="s">
        <v>4892</v>
      </c>
      <c r="O5241" s="33">
        <f>+'Categorias-9 feb-Depurado'!Y5240</f>
        <v>300.32474815769888</v>
      </c>
      <c r="P5241" s="111">
        <f>+'Categorias-9 feb-Depurado'!AC5240</f>
        <v>44958</v>
      </c>
      <c r="Q5241" s="111">
        <f>+'Categorias-9 feb-Depurado'!AE5240</f>
        <v>45018</v>
      </c>
      <c r="R5241" s="112" t="str">
        <f>+'Categorias-9 feb-Depurado'!AB5240</f>
        <v>Hotel</v>
      </c>
    </row>
    <row r="5242" spans="2:18" s="1" customFormat="1" ht="14.5" hidden="1">
      <c r="B5242" s="57" t="str">
        <f>+'Categorias-9 feb-Depurado'!B5241</f>
        <v>PLUS OIL SA</v>
      </c>
      <c r="C5242" s="30" t="s">
        <v>4900</v>
      </c>
      <c r="D5242" s="31">
        <v>5</v>
      </c>
      <c r="E5242" s="30" t="str">
        <f>+'Categorias-9 feb-Depurado'!E5241</f>
        <v>900190923-1</v>
      </c>
      <c r="F5242" s="30" t="str">
        <f>+'Categorias-9 feb-Depurado'!F5241</f>
        <v>KM 13 VIA AL AEROPUERTO</v>
      </c>
      <c r="G5242" s="30" t="str">
        <f>+'Categorias-9 feb-Depurado'!G5241</f>
        <v>169</v>
      </c>
      <c r="H5242" s="30" t="str">
        <f>+'Categorias-9 feb-Depurado'!H5241</f>
        <v>HF16370</v>
      </c>
      <c r="I5242" s="107">
        <f>+'Categorias-9 feb-Depurado'!R5241</f>
        <v>1790633</v>
      </c>
      <c r="J5242" s="108">
        <f t="shared" si="332"/>
        <v>0</v>
      </c>
      <c r="K5242" s="107">
        <f t="shared" si="333"/>
        <v>0</v>
      </c>
      <c r="L5242" s="109">
        <f t="shared" si="334"/>
        <v>1790633</v>
      </c>
      <c r="M5242" s="110">
        <f t="shared" si="335"/>
        <v>1.3650964466841929E-06</v>
      </c>
      <c r="N5242" s="33" t="s">
        <v>4892</v>
      </c>
      <c r="O5242" s="33">
        <f>+'Categorias-9 feb-Depurado'!Y5241</f>
        <v>375.40656414771951</v>
      </c>
      <c r="P5242" s="111">
        <f>+'Categorias-9 feb-Depurado'!AC5241</f>
        <v>44958</v>
      </c>
      <c r="Q5242" s="111">
        <f>+'Categorias-9 feb-Depurado'!AE5241</f>
        <v>45018</v>
      </c>
      <c r="R5242" s="112" t="str">
        <f>+'Categorias-9 feb-Depurado'!AB5241</f>
        <v>Hotel</v>
      </c>
    </row>
    <row r="5243" spans="2:18" s="1" customFormat="1" ht="14.5" hidden="1">
      <c r="B5243" s="57" t="str">
        <f>+'Categorias-9 feb-Depurado'!B5242</f>
        <v>PLUS OIL SA</v>
      </c>
      <c r="C5243" s="30" t="s">
        <v>4900</v>
      </c>
      <c r="D5243" s="31">
        <v>5</v>
      </c>
      <c r="E5243" s="30" t="str">
        <f>+'Categorias-9 feb-Depurado'!E5242</f>
        <v>900190923-1</v>
      </c>
      <c r="F5243" s="30" t="str">
        <f>+'Categorias-9 feb-Depurado'!F5242</f>
        <v>KM 13 VIA AL AEROPUERTO</v>
      </c>
      <c r="G5243" s="30" t="str">
        <f>+'Categorias-9 feb-Depurado'!G5242</f>
        <v>169</v>
      </c>
      <c r="H5243" s="30" t="str">
        <f>+'Categorias-9 feb-Depurado'!H5242</f>
        <v>HF16397</v>
      </c>
      <c r="I5243" s="107">
        <f>+'Categorias-9 feb-Depurado'!R5242</f>
        <v>226185</v>
      </c>
      <c r="J5243" s="108">
        <f t="shared" si="332"/>
        <v>0</v>
      </c>
      <c r="K5243" s="107">
        <f t="shared" si="333"/>
        <v>0</v>
      </c>
      <c r="L5243" s="109">
        <f t="shared" si="334"/>
        <v>226185</v>
      </c>
      <c r="M5243" s="110">
        <f t="shared" si="335"/>
        <v>1.7243306685025024E-07</v>
      </c>
      <c r="N5243" s="33" t="s">
        <v>4892</v>
      </c>
      <c r="O5243" s="33">
        <f>+'Categorias-9 feb-Depurado'!Y5242</f>
        <v>47.419730180194342</v>
      </c>
      <c r="P5243" s="111">
        <f>+'Categorias-9 feb-Depurado'!AC5242</f>
        <v>44958</v>
      </c>
      <c r="Q5243" s="111">
        <f>+'Categorias-9 feb-Depurado'!AE5242</f>
        <v>45018</v>
      </c>
      <c r="R5243" s="112" t="str">
        <f>+'Categorias-9 feb-Depurado'!AB5242</f>
        <v>Hotel</v>
      </c>
    </row>
    <row r="5244" spans="2:18" s="1" customFormat="1" ht="14.5" hidden="1">
      <c r="B5244" s="57" t="str">
        <f>+'Categorias-9 feb-Depurado'!B5243</f>
        <v>PLUS OIL SA</v>
      </c>
      <c r="C5244" s="30" t="s">
        <v>4900</v>
      </c>
      <c r="D5244" s="31">
        <v>5</v>
      </c>
      <c r="E5244" s="30" t="str">
        <f>+'Categorias-9 feb-Depurado'!E5243</f>
        <v>900190923-1</v>
      </c>
      <c r="F5244" s="30" t="str">
        <f>+'Categorias-9 feb-Depurado'!F5243</f>
        <v>KM 13 VIA AL AEROPUERTO</v>
      </c>
      <c r="G5244" s="30" t="str">
        <f>+'Categorias-9 feb-Depurado'!G5243</f>
        <v>169</v>
      </c>
      <c r="H5244" s="30" t="str">
        <f>+'Categorias-9 feb-Depurado'!H5243</f>
        <v>HF16403</v>
      </c>
      <c r="I5244" s="107">
        <f>+'Categorias-9 feb-Depurado'!R5243</f>
        <v>358126</v>
      </c>
      <c r="J5244" s="108">
        <f t="shared" si="332"/>
        <v>0</v>
      </c>
      <c r="K5244" s="107">
        <f t="shared" si="333"/>
        <v>0</v>
      </c>
      <c r="L5244" s="109">
        <f t="shared" si="334"/>
        <v>358126</v>
      </c>
      <c r="M5244" s="110">
        <f t="shared" si="335"/>
        <v>2.7301883192436598E-07</v>
      </c>
      <c r="N5244" s="33" t="s">
        <v>4892</v>
      </c>
      <c r="O5244" s="33">
        <f>+'Categorias-9 feb-Depurado'!Y5243</f>
        <v>75.081187039424719</v>
      </c>
      <c r="P5244" s="111">
        <f>+'Categorias-9 feb-Depurado'!AC5243</f>
        <v>44958</v>
      </c>
      <c r="Q5244" s="111">
        <f>+'Categorias-9 feb-Depurado'!AE5243</f>
        <v>45018</v>
      </c>
      <c r="R5244" s="112" t="str">
        <f>+'Categorias-9 feb-Depurado'!AB5243</f>
        <v>Hotel</v>
      </c>
    </row>
    <row r="5245" spans="2:18" s="1" customFormat="1" ht="14.5" hidden="1">
      <c r="B5245" s="57" t="str">
        <f>+'Categorias-9 feb-Depurado'!B5244</f>
        <v>PLUS OIL SA</v>
      </c>
      <c r="C5245" s="30" t="s">
        <v>4900</v>
      </c>
      <c r="D5245" s="31">
        <v>5</v>
      </c>
      <c r="E5245" s="30" t="str">
        <f>+'Categorias-9 feb-Depurado'!E5244</f>
        <v>900190923-1</v>
      </c>
      <c r="F5245" s="30" t="str">
        <f>+'Categorias-9 feb-Depurado'!F5244</f>
        <v>KM 13 VIA AL AEROPUERTO</v>
      </c>
      <c r="G5245" s="30" t="str">
        <f>+'Categorias-9 feb-Depurado'!G5244</f>
        <v>169</v>
      </c>
      <c r="H5245" s="30" t="str">
        <f>+'Categorias-9 feb-Depurado'!H5244</f>
        <v>HF16364</v>
      </c>
      <c r="I5245" s="107">
        <f>+'Categorias-9 feb-Depurado'!R5244</f>
        <v>5049058</v>
      </c>
      <c r="J5245" s="108">
        <f t="shared" si="332"/>
        <v>0</v>
      </c>
      <c r="K5245" s="107">
        <f t="shared" si="333"/>
        <v>0</v>
      </c>
      <c r="L5245" s="109">
        <f t="shared" si="334"/>
        <v>5049058</v>
      </c>
      <c r="M5245" s="110">
        <f t="shared" si="335"/>
        <v>3.849170173286428E-06</v>
      </c>
      <c r="N5245" s="33" t="s">
        <v>4892</v>
      </c>
      <c r="O5245" s="33">
        <f>+'Categorias-9 feb-Depurado'!Y5244</f>
        <v>1058.5360126628718</v>
      </c>
      <c r="P5245" s="111">
        <f>+'Categorias-9 feb-Depurado'!AC5244</f>
        <v>44958</v>
      </c>
      <c r="Q5245" s="111">
        <f>+'Categorias-9 feb-Depurado'!AE5244</f>
        <v>45018</v>
      </c>
      <c r="R5245" s="112" t="str">
        <f>+'Categorias-9 feb-Depurado'!AB5244</f>
        <v>Hotel</v>
      </c>
    </row>
    <row r="5246" spans="2:18" s="1" customFormat="1" ht="14.5" hidden="1">
      <c r="B5246" s="57" t="str">
        <f>+'Categorias-9 feb-Depurado'!B5245</f>
        <v>PLUS OIL SA</v>
      </c>
      <c r="C5246" s="30" t="s">
        <v>4900</v>
      </c>
      <c r="D5246" s="31">
        <v>5</v>
      </c>
      <c r="E5246" s="30" t="str">
        <f>+'Categorias-9 feb-Depurado'!E5245</f>
        <v>900190923-1</v>
      </c>
      <c r="F5246" s="30" t="str">
        <f>+'Categorias-9 feb-Depurado'!F5245</f>
        <v>KM 13 VIA AL AEROPUERTO</v>
      </c>
      <c r="G5246" s="30" t="str">
        <f>+'Categorias-9 feb-Depurado'!G5245</f>
        <v>169</v>
      </c>
      <c r="H5246" s="30" t="str">
        <f>+'Categorias-9 feb-Depurado'!H5245</f>
        <v>HF16395</v>
      </c>
      <c r="I5246" s="107">
        <f>+'Categorias-9 feb-Depurado'!R5245</f>
        <v>537189</v>
      </c>
      <c r="J5246" s="108">
        <f t="shared" si="332"/>
        <v>0</v>
      </c>
      <c r="K5246" s="107">
        <f t="shared" si="333"/>
        <v>0</v>
      </c>
      <c r="L5246" s="109">
        <f t="shared" si="334"/>
        <v>537189</v>
      </c>
      <c r="M5246" s="110">
        <f t="shared" si="335"/>
        <v>4.0952824788654898E-07</v>
      </c>
      <c r="N5246" s="33" t="s">
        <v>4892</v>
      </c>
      <c r="O5246" s="33">
        <f>+'Categorias-9 feb-Depurado'!Y5245</f>
        <v>112.62178055913706</v>
      </c>
      <c r="P5246" s="111">
        <f>+'Categorias-9 feb-Depurado'!AC5245</f>
        <v>44958</v>
      </c>
      <c r="Q5246" s="111">
        <f>+'Categorias-9 feb-Depurado'!AE5245</f>
        <v>45018</v>
      </c>
      <c r="R5246" s="112" t="str">
        <f>+'Categorias-9 feb-Depurado'!AB5245</f>
        <v>Hotel</v>
      </c>
    </row>
    <row r="5247" spans="2:18" s="1" customFormat="1" ht="14.5" hidden="1">
      <c r="B5247" s="57" t="str">
        <f>+'Categorias-9 feb-Depurado'!B5246</f>
        <v>PLUS OIL SA</v>
      </c>
      <c r="C5247" s="30" t="s">
        <v>4900</v>
      </c>
      <c r="D5247" s="31">
        <v>5</v>
      </c>
      <c r="E5247" s="30" t="str">
        <f>+'Categorias-9 feb-Depurado'!E5246</f>
        <v>900190923-1</v>
      </c>
      <c r="F5247" s="30" t="str">
        <f>+'Categorias-9 feb-Depurado'!F5246</f>
        <v>KM 13 VIA AL AEROPUERTO</v>
      </c>
      <c r="G5247" s="30" t="str">
        <f>+'Categorias-9 feb-Depurado'!G5246</f>
        <v>169</v>
      </c>
      <c r="H5247" s="30" t="str">
        <f>+'Categorias-9 feb-Depurado'!H5246</f>
        <v>HF16399</v>
      </c>
      <c r="I5247" s="107">
        <f>+'Categorias-9 feb-Depurado'!R5246</f>
        <v>623855</v>
      </c>
      <c r="J5247" s="108">
        <f t="shared" si="332"/>
        <v>0</v>
      </c>
      <c r="K5247" s="107">
        <f t="shared" si="333"/>
        <v>0</v>
      </c>
      <c r="L5247" s="109">
        <f t="shared" si="334"/>
        <v>623855</v>
      </c>
      <c r="M5247" s="110">
        <f t="shared" si="335"/>
        <v>4.7559843013401805E-07</v>
      </c>
      <c r="N5247" s="33" t="s">
        <v>4892</v>
      </c>
      <c r="O5247" s="33">
        <f>+'Categorias-9 feb-Depurado'!Y5246</f>
        <v>130.79132467478013</v>
      </c>
      <c r="P5247" s="111">
        <f>+'Categorias-9 feb-Depurado'!AC5246</f>
        <v>44958</v>
      </c>
      <c r="Q5247" s="111">
        <f>+'Categorias-9 feb-Depurado'!AE5246</f>
        <v>45018</v>
      </c>
      <c r="R5247" s="112" t="str">
        <f>+'Categorias-9 feb-Depurado'!AB5246</f>
        <v>Hotel</v>
      </c>
    </row>
    <row r="5248" spans="2:18" s="1" customFormat="1" ht="14.5" hidden="1">
      <c r="B5248" s="57" t="str">
        <f>+'Categorias-9 feb-Depurado'!B5247</f>
        <v>PLUS OIL SA</v>
      </c>
      <c r="C5248" s="30" t="s">
        <v>4900</v>
      </c>
      <c r="D5248" s="31">
        <v>5</v>
      </c>
      <c r="E5248" s="30" t="str">
        <f>+'Categorias-9 feb-Depurado'!E5247</f>
        <v>900190923-1</v>
      </c>
      <c r="F5248" s="30" t="str">
        <f>+'Categorias-9 feb-Depurado'!F5247</f>
        <v>KM 13 VIA AL AEROPUERTO</v>
      </c>
      <c r="G5248" s="30" t="str">
        <f>+'Categorias-9 feb-Depurado'!G5247</f>
        <v>169</v>
      </c>
      <c r="H5248" s="30" t="str">
        <f>+'Categorias-9 feb-Depurado'!H5247</f>
        <v>HF16376</v>
      </c>
      <c r="I5248" s="107">
        <f>+'Categorias-9 feb-Depurado'!R5247</f>
        <v>2044278</v>
      </c>
      <c r="J5248" s="108">
        <f t="shared" si="332"/>
        <v>0</v>
      </c>
      <c r="K5248" s="107">
        <f t="shared" si="333"/>
        <v>0</v>
      </c>
      <c r="L5248" s="109">
        <f t="shared" si="334"/>
        <v>2044278</v>
      </c>
      <c r="M5248" s="110">
        <f t="shared" si="335"/>
        <v>1.5584637576961155E-06</v>
      </c>
      <c r="N5248" s="33" t="s">
        <v>4892</v>
      </c>
      <c r="O5248" s="33">
        <f>+'Categorias-9 feb-Depurado'!Y5247</f>
        <v>428.5832887826661</v>
      </c>
      <c r="P5248" s="111">
        <f>+'Categorias-9 feb-Depurado'!AC5247</f>
        <v>44958</v>
      </c>
      <c r="Q5248" s="111">
        <f>+'Categorias-9 feb-Depurado'!AE5247</f>
        <v>45018</v>
      </c>
      <c r="R5248" s="112" t="str">
        <f>+'Categorias-9 feb-Depurado'!AB5247</f>
        <v>Hotel</v>
      </c>
    </row>
    <row r="5249" spans="2:18" s="1" customFormat="1" ht="14.5" hidden="1">
      <c r="B5249" s="57" t="str">
        <f>+'Categorias-9 feb-Depurado'!B5248</f>
        <v>PLUS OIL SA</v>
      </c>
      <c r="C5249" s="30" t="s">
        <v>4900</v>
      </c>
      <c r="D5249" s="31">
        <v>5</v>
      </c>
      <c r="E5249" s="30" t="str">
        <f>+'Categorias-9 feb-Depurado'!E5248</f>
        <v>900190923-1</v>
      </c>
      <c r="F5249" s="30" t="str">
        <f>+'Categorias-9 feb-Depurado'!F5248</f>
        <v>KM 13 VIA AL AEROPUERTO</v>
      </c>
      <c r="G5249" s="30" t="str">
        <f>+'Categorias-9 feb-Depurado'!G5248</f>
        <v>169</v>
      </c>
      <c r="H5249" s="30" t="str">
        <f>+'Categorias-9 feb-Depurado'!H5248</f>
        <v>HF16373</v>
      </c>
      <c r="I5249" s="107">
        <f>+'Categorias-9 feb-Depurado'!R5248</f>
        <v>643685</v>
      </c>
      <c r="J5249" s="108">
        <f t="shared" si="332"/>
        <v>0</v>
      </c>
      <c r="K5249" s="107">
        <f t="shared" si="333"/>
        <v>0</v>
      </c>
      <c r="L5249" s="109">
        <f t="shared" si="334"/>
        <v>643685</v>
      </c>
      <c r="M5249" s="110">
        <f t="shared" si="335"/>
        <v>4.9071591235273484E-07</v>
      </c>
      <c r="N5249" s="33" t="s">
        <v>4892</v>
      </c>
      <c r="O5249" s="33">
        <f>+'Categorias-9 feb-Depurado'!Y5248</f>
        <v>134.94868811388199</v>
      </c>
      <c r="P5249" s="111">
        <f>+'Categorias-9 feb-Depurado'!AC5248</f>
        <v>44958</v>
      </c>
      <c r="Q5249" s="111">
        <f>+'Categorias-9 feb-Depurado'!AE5248</f>
        <v>45018</v>
      </c>
      <c r="R5249" s="112" t="str">
        <f>+'Categorias-9 feb-Depurado'!AB5248</f>
        <v>Hotel</v>
      </c>
    </row>
    <row r="5250" spans="2:18" s="1" customFormat="1" ht="14.5" hidden="1">
      <c r="B5250" s="57" t="str">
        <f>+'Categorias-9 feb-Depurado'!B5249</f>
        <v>PLUS OIL SA</v>
      </c>
      <c r="C5250" s="30" t="s">
        <v>4900</v>
      </c>
      <c r="D5250" s="31">
        <v>5</v>
      </c>
      <c r="E5250" s="30" t="str">
        <f>+'Categorias-9 feb-Depurado'!E5249</f>
        <v>900190923-1</v>
      </c>
      <c r="F5250" s="30" t="str">
        <f>+'Categorias-9 feb-Depurado'!F5249</f>
        <v>KM 13 VIA AL AEROPUERTO</v>
      </c>
      <c r="G5250" s="30" t="str">
        <f>+'Categorias-9 feb-Depurado'!G5249</f>
        <v>169</v>
      </c>
      <c r="H5250" s="30" t="str">
        <f>+'Categorias-9 feb-Depurado'!H5249</f>
        <v>HF16394</v>
      </c>
      <c r="I5250" s="107">
        <f>+'Categorias-9 feb-Depurado'!R5249</f>
        <v>1314693</v>
      </c>
      <c r="J5250" s="108">
        <f t="shared" si="332"/>
        <v>0</v>
      </c>
      <c r="K5250" s="107">
        <f t="shared" si="333"/>
        <v>0</v>
      </c>
      <c r="L5250" s="109">
        <f t="shared" si="334"/>
        <v>1314693</v>
      </c>
      <c r="M5250" s="110">
        <f t="shared" si="335"/>
        <v>1.0022616263525701E-06</v>
      </c>
      <c r="N5250" s="33" t="s">
        <v>4892</v>
      </c>
      <c r="O5250" s="33">
        <f>+'Categorias-9 feb-Depurado'!Y5249</f>
        <v>275.62564860530205</v>
      </c>
      <c r="P5250" s="111">
        <f>+'Categorias-9 feb-Depurado'!AC5249</f>
        <v>44958</v>
      </c>
      <c r="Q5250" s="111">
        <f>+'Categorias-9 feb-Depurado'!AE5249</f>
        <v>45018</v>
      </c>
      <c r="R5250" s="112" t="str">
        <f>+'Categorias-9 feb-Depurado'!AB5249</f>
        <v>Hotel</v>
      </c>
    </row>
    <row r="5251" spans="2:18" s="1" customFormat="1" ht="14.5" hidden="1">
      <c r="B5251" s="57" t="str">
        <f>+'Categorias-9 feb-Depurado'!B5250</f>
        <v>PLUS OIL SA</v>
      </c>
      <c r="C5251" s="30" t="s">
        <v>4900</v>
      </c>
      <c r="D5251" s="31">
        <v>5</v>
      </c>
      <c r="E5251" s="30" t="str">
        <f>+'Categorias-9 feb-Depurado'!E5250</f>
        <v>900190923-1</v>
      </c>
      <c r="F5251" s="30" t="str">
        <f>+'Categorias-9 feb-Depurado'!F5250</f>
        <v>KM 13 VIA AL AEROPUERTO</v>
      </c>
      <c r="G5251" s="30" t="str">
        <f>+'Categorias-9 feb-Depurado'!G5250</f>
        <v>169</v>
      </c>
      <c r="H5251" s="30" t="str">
        <f>+'Categorias-9 feb-Depurado'!H5250</f>
        <v>HF16402</v>
      </c>
      <c r="I5251" s="107">
        <f>+'Categorias-9 feb-Depurado'!R5250</f>
        <v>896752</v>
      </c>
      <c r="J5251" s="108">
        <f t="shared" si="332"/>
        <v>0</v>
      </c>
      <c r="K5251" s="107">
        <f t="shared" si="333"/>
        <v>0</v>
      </c>
      <c r="L5251" s="109">
        <f t="shared" si="334"/>
        <v>896752</v>
      </c>
      <c r="M5251" s="110">
        <f t="shared" si="335"/>
        <v>6.8364258268274031E-07</v>
      </c>
      <c r="N5251" s="33" t="s">
        <v>4892</v>
      </c>
      <c r="O5251" s="33">
        <f>+'Categorias-9 feb-Depurado'!Y5250</f>
        <v>188.00423493401257</v>
      </c>
      <c r="P5251" s="111">
        <f>+'Categorias-9 feb-Depurado'!AC5250</f>
        <v>44958</v>
      </c>
      <c r="Q5251" s="111">
        <f>+'Categorias-9 feb-Depurado'!AE5250</f>
        <v>45018</v>
      </c>
      <c r="R5251" s="112" t="str">
        <f>+'Categorias-9 feb-Depurado'!AB5250</f>
        <v>Hotel</v>
      </c>
    </row>
    <row r="5252" spans="2:18" s="1" customFormat="1" ht="14.5" hidden="1">
      <c r="B5252" s="57" t="str">
        <f>+'Categorias-9 feb-Depurado'!B5251</f>
        <v>PLUS OIL SA</v>
      </c>
      <c r="C5252" s="30" t="s">
        <v>4900</v>
      </c>
      <c r="D5252" s="31">
        <v>5</v>
      </c>
      <c r="E5252" s="30" t="str">
        <f>+'Categorias-9 feb-Depurado'!E5251</f>
        <v>900190923-1</v>
      </c>
      <c r="F5252" s="30" t="str">
        <f>+'Categorias-9 feb-Depurado'!F5251</f>
        <v>KM 13 VIA AL AEROPUERTO</v>
      </c>
      <c r="G5252" s="30" t="str">
        <f>+'Categorias-9 feb-Depurado'!G5251</f>
        <v>169</v>
      </c>
      <c r="H5252" s="30" t="str">
        <f>+'Categorias-9 feb-Depurado'!H5251</f>
        <v>HF16411</v>
      </c>
      <c r="I5252" s="107">
        <f>+'Categorias-9 feb-Depurado'!R5251</f>
        <v>876466</v>
      </c>
      <c r="J5252" s="108">
        <f t="shared" si="332"/>
        <v>0</v>
      </c>
      <c r="K5252" s="107">
        <f t="shared" si="333"/>
        <v>0</v>
      </c>
      <c r="L5252" s="109">
        <f t="shared" si="334"/>
        <v>876466</v>
      </c>
      <c r="M5252" s="110">
        <f t="shared" si="335"/>
        <v>6.6817746698486385E-07</v>
      </c>
      <c r="N5252" s="33" t="s">
        <v>4892</v>
      </c>
      <c r="O5252" s="33">
        <f>+'Categorias-9 feb-Depurado'!Y5251</f>
        <v>183.75127100432925</v>
      </c>
      <c r="P5252" s="111">
        <f>+'Categorias-9 feb-Depurado'!AC5251</f>
        <v>44959</v>
      </c>
      <c r="Q5252" s="111">
        <f>+'Categorias-9 feb-Depurado'!AE5251</f>
        <v>45019</v>
      </c>
      <c r="R5252" s="112" t="str">
        <f>+'Categorias-9 feb-Depurado'!AB5251</f>
        <v>Hotel</v>
      </c>
    </row>
    <row r="5253" spans="2:18" s="1" customFormat="1" ht="14.5" hidden="1">
      <c r="B5253" s="57" t="str">
        <f>+'Categorias-9 feb-Depurado'!B5252</f>
        <v>PLUS OIL SA</v>
      </c>
      <c r="C5253" s="30" t="s">
        <v>4900</v>
      </c>
      <c r="D5253" s="31">
        <v>5</v>
      </c>
      <c r="E5253" s="30" t="str">
        <f>+'Categorias-9 feb-Depurado'!E5252</f>
        <v>900190923-1</v>
      </c>
      <c r="F5253" s="30" t="str">
        <f>+'Categorias-9 feb-Depurado'!F5252</f>
        <v>KM 13 VIA AL AEROPUERTO</v>
      </c>
      <c r="G5253" s="30" t="str">
        <f>+'Categorias-9 feb-Depurado'!G5252</f>
        <v>169</v>
      </c>
      <c r="H5253" s="30" t="str">
        <f>+'Categorias-9 feb-Depurado'!H5252</f>
        <v>HF16410</v>
      </c>
      <c r="I5253" s="107">
        <f>+'Categorias-9 feb-Depurado'!R5252</f>
        <v>584311</v>
      </c>
      <c r="J5253" s="108">
        <f t="shared" si="332"/>
        <v>0</v>
      </c>
      <c r="K5253" s="107">
        <f t="shared" si="333"/>
        <v>0</v>
      </c>
      <c r="L5253" s="109">
        <f t="shared" si="334"/>
        <v>584311</v>
      </c>
      <c r="M5253" s="110">
        <f t="shared" si="335"/>
        <v>4.4545189877461625E-07</v>
      </c>
      <c r="N5253" s="33" t="s">
        <v>4892</v>
      </c>
      <c r="O5253" s="33">
        <f>+'Categorias-9 feb-Depurado'!Y5252</f>
        <v>122.50091721961905</v>
      </c>
      <c r="P5253" s="111">
        <f>+'Categorias-9 feb-Depurado'!AC5252</f>
        <v>44959</v>
      </c>
      <c r="Q5253" s="111">
        <f>+'Categorias-9 feb-Depurado'!AE5252</f>
        <v>45019</v>
      </c>
      <c r="R5253" s="112" t="str">
        <f>+'Categorias-9 feb-Depurado'!AB5252</f>
        <v>Hotel</v>
      </c>
    </row>
    <row r="5254" spans="2:18" s="1" customFormat="1" ht="14.5" hidden="1">
      <c r="B5254" s="57" t="str">
        <f>+'Categorias-9 feb-Depurado'!B5253</f>
        <v>PLUS OIL SA</v>
      </c>
      <c r="C5254" s="30" t="s">
        <v>4900</v>
      </c>
      <c r="D5254" s="31">
        <v>5</v>
      </c>
      <c r="E5254" s="30" t="str">
        <f>+'Categorias-9 feb-Depurado'!E5253</f>
        <v>900190923-1</v>
      </c>
      <c r="F5254" s="30" t="str">
        <f>+'Categorias-9 feb-Depurado'!F5253</f>
        <v>KM 13 VIA AL AEROPUERTO</v>
      </c>
      <c r="G5254" s="30" t="str">
        <f>+'Categorias-9 feb-Depurado'!G5253</f>
        <v>169</v>
      </c>
      <c r="H5254" s="30" t="str">
        <f>+'Categorias-9 feb-Depurado'!H5253</f>
        <v>HF16427</v>
      </c>
      <c r="I5254" s="107">
        <f>+'Categorias-9 feb-Depurado'!R5253</f>
        <v>292155</v>
      </c>
      <c r="J5254" s="108">
        <f t="shared" si="332"/>
        <v>0</v>
      </c>
      <c r="K5254" s="107">
        <f t="shared" si="333"/>
        <v>0</v>
      </c>
      <c r="L5254" s="109">
        <f t="shared" si="334"/>
        <v>292155</v>
      </c>
      <c r="M5254" s="110">
        <f t="shared" si="335"/>
        <v>2.2272556821024763E-07</v>
      </c>
      <c r="N5254" s="33" t="s">
        <v>4892</v>
      </c>
      <c r="O5254" s="33">
        <f>+'Categorias-9 feb-Depurado'!Y5253</f>
        <v>61.250353784710207</v>
      </c>
      <c r="P5254" s="111">
        <f>+'Categorias-9 feb-Depurado'!AC5253</f>
        <v>44960</v>
      </c>
      <c r="Q5254" s="111">
        <f>+'Categorias-9 feb-Depurado'!AE5253</f>
        <v>45020</v>
      </c>
      <c r="R5254" s="112" t="str">
        <f>+'Categorias-9 feb-Depurado'!AB5253</f>
        <v>Hotel</v>
      </c>
    </row>
    <row r="5255" spans="2:18" s="1" customFormat="1" ht="14.5" hidden="1">
      <c r="B5255" s="57" t="str">
        <f>+'Categorias-9 feb-Depurado'!B5254</f>
        <v>PLUS OIL SA</v>
      </c>
      <c r="C5255" s="30" t="s">
        <v>4900</v>
      </c>
      <c r="D5255" s="31">
        <v>5</v>
      </c>
      <c r="E5255" s="30" t="str">
        <f>+'Categorias-9 feb-Depurado'!E5254</f>
        <v>900190923-1</v>
      </c>
      <c r="F5255" s="30" t="str">
        <f>+'Categorias-9 feb-Depurado'!F5254</f>
        <v>KM 13 VIA AL AEROPUERTO</v>
      </c>
      <c r="G5255" s="30" t="str">
        <f>+'Categorias-9 feb-Depurado'!G5254</f>
        <v>169</v>
      </c>
      <c r="H5255" s="30" t="str">
        <f>+'Categorias-9 feb-Depurado'!H5254</f>
        <v>HF16426</v>
      </c>
      <c r="I5255" s="107">
        <f>+'Categorias-9 feb-Depurado'!R5254</f>
        <v>292155</v>
      </c>
      <c r="J5255" s="108">
        <f t="shared" si="332"/>
        <v>0</v>
      </c>
      <c r="K5255" s="107">
        <f t="shared" si="333"/>
        <v>0</v>
      </c>
      <c r="L5255" s="109">
        <f t="shared" si="334"/>
        <v>292155</v>
      </c>
      <c r="M5255" s="110">
        <f t="shared" si="335"/>
        <v>2.2272556821024763E-07</v>
      </c>
      <c r="N5255" s="33" t="s">
        <v>4892</v>
      </c>
      <c r="O5255" s="33">
        <f>+'Categorias-9 feb-Depurado'!Y5254</f>
        <v>61.250353784710207</v>
      </c>
      <c r="P5255" s="111">
        <f>+'Categorias-9 feb-Depurado'!AC5254</f>
        <v>44960</v>
      </c>
      <c r="Q5255" s="111">
        <f>+'Categorias-9 feb-Depurado'!AE5254</f>
        <v>45020</v>
      </c>
      <c r="R5255" s="112" t="str">
        <f>+'Categorias-9 feb-Depurado'!AB5254</f>
        <v>Hotel</v>
      </c>
    </row>
    <row r="5256" spans="2:18" s="1" customFormat="1" ht="14.5" hidden="1">
      <c r="B5256" s="57" t="str">
        <f>+'Categorias-9 feb-Depurado'!B5255</f>
        <v>PLUS OIL SA</v>
      </c>
      <c r="C5256" s="30" t="s">
        <v>4900</v>
      </c>
      <c r="D5256" s="31">
        <v>5</v>
      </c>
      <c r="E5256" s="30" t="str">
        <f>+'Categorias-9 feb-Depurado'!E5255</f>
        <v>900190923-1</v>
      </c>
      <c r="F5256" s="30" t="str">
        <f>+'Categorias-9 feb-Depurado'!F5255</f>
        <v>KM 13 VIA AL AEROPUERTO</v>
      </c>
      <c r="G5256" s="30" t="str">
        <f>+'Categorias-9 feb-Depurado'!G5255</f>
        <v>169</v>
      </c>
      <c r="H5256" s="30" t="str">
        <f>+'Categorias-9 feb-Depurado'!H5255</f>
        <v>HF16468</v>
      </c>
      <c r="I5256" s="107">
        <f>+'Categorias-9 feb-Depurado'!R5255</f>
        <v>584311</v>
      </c>
      <c r="J5256" s="108">
        <f t="shared" si="332"/>
        <v>0</v>
      </c>
      <c r="K5256" s="107">
        <f t="shared" si="333"/>
        <v>0</v>
      </c>
      <c r="L5256" s="109">
        <f t="shared" si="334"/>
        <v>584311</v>
      </c>
      <c r="M5256" s="110">
        <f t="shared" si="335"/>
        <v>4.4545189877461625E-07</v>
      </c>
      <c r="N5256" s="33" t="s">
        <v>4892</v>
      </c>
      <c r="O5256" s="33">
        <f>+'Categorias-9 feb-Depurado'!Y5255</f>
        <v>122.50091721961905</v>
      </c>
      <c r="P5256" s="111">
        <f>+'Categorias-9 feb-Depurado'!AC5255</f>
        <v>44963</v>
      </c>
      <c r="Q5256" s="111">
        <f>+'Categorias-9 feb-Depurado'!AE5255</f>
        <v>45023</v>
      </c>
      <c r="R5256" s="112" t="str">
        <f>+'Categorias-9 feb-Depurado'!AB5255</f>
        <v>Hotel</v>
      </c>
    </row>
    <row r="5257" spans="2:18" s="1" customFormat="1" ht="14.5" hidden="1">
      <c r="B5257" s="57" t="str">
        <f>+'Categorias-9 feb-Depurado'!B5256</f>
        <v>PLUS OIL SA</v>
      </c>
      <c r="C5257" s="30" t="s">
        <v>4900</v>
      </c>
      <c r="D5257" s="31">
        <v>5</v>
      </c>
      <c r="E5257" s="30" t="str">
        <f>+'Categorias-9 feb-Depurado'!E5256</f>
        <v>900190923-1</v>
      </c>
      <c r="F5257" s="30" t="str">
        <f>+'Categorias-9 feb-Depurado'!F5256</f>
        <v>KM 13 VIA AL AEROPUERTO</v>
      </c>
      <c r="G5257" s="30" t="str">
        <f>+'Categorias-9 feb-Depurado'!G5256</f>
        <v>169</v>
      </c>
      <c r="H5257" s="30" t="str">
        <f>+'Categorias-9 feb-Depurado'!H5256</f>
        <v>HF16475</v>
      </c>
      <c r="I5257" s="107">
        <f>+'Categorias-9 feb-Depurado'!R5256</f>
        <v>1649264</v>
      </c>
      <c r="J5257" s="108">
        <f t="shared" si="332"/>
        <v>0</v>
      </c>
      <c r="K5257" s="107">
        <f t="shared" si="333"/>
        <v>0</v>
      </c>
      <c r="L5257" s="109">
        <f t="shared" si="334"/>
        <v>1649264</v>
      </c>
      <c r="M5257" s="110">
        <f t="shared" si="335"/>
        <v>1.2573232069576283E-06</v>
      </c>
      <c r="N5257" s="33" t="s">
        <v>4892</v>
      </c>
      <c r="O5257" s="33">
        <f>+'Categorias-9 feb-Depurado'!Y5256</f>
        <v>345.76852521567764</v>
      </c>
      <c r="P5257" s="111">
        <f>+'Categorias-9 feb-Depurado'!AC5256</f>
        <v>44963</v>
      </c>
      <c r="Q5257" s="111">
        <f>+'Categorias-9 feb-Depurado'!AE5256</f>
        <v>45023</v>
      </c>
      <c r="R5257" s="112" t="str">
        <f>+'Categorias-9 feb-Depurado'!AB5256</f>
        <v>Hotel</v>
      </c>
    </row>
    <row r="5258" spans="2:18" s="1" customFormat="1" ht="14.5" hidden="1">
      <c r="B5258" s="57" t="str">
        <f>+'Categorias-9 feb-Depurado'!B5257</f>
        <v>PLUS OIL SA</v>
      </c>
      <c r="C5258" s="30" t="s">
        <v>4900</v>
      </c>
      <c r="D5258" s="31">
        <v>5</v>
      </c>
      <c r="E5258" s="30" t="str">
        <f>+'Categorias-9 feb-Depurado'!E5257</f>
        <v>900190923-1</v>
      </c>
      <c r="F5258" s="30" t="str">
        <f>+'Categorias-9 feb-Depurado'!F5257</f>
        <v>KM 13 VIA AL AEROPUERTO</v>
      </c>
      <c r="G5258" s="30" t="str">
        <f>+'Categorias-9 feb-Depurado'!G5257</f>
        <v>169</v>
      </c>
      <c r="H5258" s="30" t="str">
        <f>+'Categorias-9 feb-Depurado'!H5257</f>
        <v>HF16486</v>
      </c>
      <c r="I5258" s="107">
        <f>+'Categorias-9 feb-Depurado'!R5257</f>
        <v>358126</v>
      </c>
      <c r="J5258" s="108">
        <f t="shared" si="332"/>
        <v>0</v>
      </c>
      <c r="K5258" s="107">
        <f t="shared" si="333"/>
        <v>0</v>
      </c>
      <c r="L5258" s="109">
        <f t="shared" si="334"/>
        <v>358126</v>
      </c>
      <c r="M5258" s="110">
        <f t="shared" si="335"/>
        <v>2.7301883192436598E-07</v>
      </c>
      <c r="N5258" s="33" t="s">
        <v>4892</v>
      </c>
      <c r="O5258" s="33">
        <f>+'Categorias-9 feb-Depurado'!Y5257</f>
        <v>75.081187039424719</v>
      </c>
      <c r="P5258" s="111">
        <f>+'Categorias-9 feb-Depurado'!AC5257</f>
        <v>44964</v>
      </c>
      <c r="Q5258" s="111">
        <f>+'Categorias-9 feb-Depurado'!AE5257</f>
        <v>45024</v>
      </c>
      <c r="R5258" s="112" t="str">
        <f>+'Categorias-9 feb-Depurado'!AB5257</f>
        <v>Hotel</v>
      </c>
    </row>
    <row r="5259" spans="2:18" s="1" customFormat="1" ht="14.5" hidden="1">
      <c r="B5259" s="57" t="str">
        <f>+'Categorias-9 feb-Depurado'!B5258</f>
        <v>PLUS OIL SA</v>
      </c>
      <c r="C5259" s="30" t="s">
        <v>4900</v>
      </c>
      <c r="D5259" s="31">
        <v>5</v>
      </c>
      <c r="E5259" s="30" t="str">
        <f>+'Categorias-9 feb-Depurado'!E5258</f>
        <v>900190923-1</v>
      </c>
      <c r="F5259" s="30" t="str">
        <f>+'Categorias-9 feb-Depurado'!F5258</f>
        <v>KM 13 VIA AL AEROPUERTO</v>
      </c>
      <c r="G5259" s="30" t="str">
        <f>+'Categorias-9 feb-Depurado'!G5258</f>
        <v>169</v>
      </c>
      <c r="H5259" s="30" t="str">
        <f>+'Categorias-9 feb-Depurado'!H5258</f>
        <v>HF16497</v>
      </c>
      <c r="I5259" s="107">
        <f>+'Categorias-9 feb-Depurado'!R5258</f>
        <v>1022544</v>
      </c>
      <c r="J5259" s="108">
        <f t="shared" si="332"/>
        <v>0</v>
      </c>
      <c r="K5259" s="107">
        <f t="shared" si="333"/>
        <v>0</v>
      </c>
      <c r="L5259" s="109">
        <f t="shared" si="334"/>
        <v>1022544</v>
      </c>
      <c r="M5259" s="110">
        <f t="shared" si="335"/>
        <v>7.7954063226704812E-07</v>
      </c>
      <c r="N5259" s="33" t="s">
        <v>4892</v>
      </c>
      <c r="O5259" s="33">
        <f>+'Categorias-9 feb-Depurado'!Y5258</f>
        <v>214.3765527217837</v>
      </c>
      <c r="P5259" s="111">
        <f>+'Categorias-9 feb-Depurado'!AC5258</f>
        <v>44965</v>
      </c>
      <c r="Q5259" s="111">
        <f>+'Categorias-9 feb-Depurado'!AE5258</f>
        <v>45025</v>
      </c>
      <c r="R5259" s="112" t="str">
        <f>+'Categorias-9 feb-Depurado'!AB5258</f>
        <v>Hotel</v>
      </c>
    </row>
    <row r="5260" spans="2:18" s="1" customFormat="1" ht="14.5" hidden="1">
      <c r="B5260" s="57" t="str">
        <f>+'Categorias-9 feb-Depurado'!B5259</f>
        <v>PROMOCIONES SAN ANDRES LTDA</v>
      </c>
      <c r="C5260" s="30" t="s">
        <v>4900</v>
      </c>
      <c r="D5260" s="31">
        <v>5</v>
      </c>
      <c r="E5260" s="30" t="str">
        <f>+'Categorias-9 feb-Depurado'!E5259</f>
        <v>890304684-2</v>
      </c>
      <c r="F5260" s="30" t="str">
        <f>+'Categorias-9 feb-Depurado'!F5259</f>
        <v>AV COLOMBIA 3 59</v>
      </c>
      <c r="G5260" s="30" t="str">
        <f>+'Categorias-9 feb-Depurado'!G5259</f>
        <v>169</v>
      </c>
      <c r="H5260" s="30" t="str">
        <f>+'Categorias-9 feb-Depurado'!H5259</f>
        <v>FHCB18831</v>
      </c>
      <c r="I5260" s="107">
        <f>+'Categorias-9 feb-Depurado'!R5259</f>
        <v>2070890</v>
      </c>
      <c r="J5260" s="108">
        <f t="shared" si="332"/>
        <v>2070890</v>
      </c>
      <c r="K5260" s="107">
        <f t="shared" si="333"/>
        <v>2118.9668570002759</v>
      </c>
      <c r="L5260" s="109">
        <f t="shared" si="334"/>
        <v>2073008.9668570003</v>
      </c>
      <c r="M5260" s="110">
        <f t="shared" si="335"/>
        <v>1.5803669286788307E-06</v>
      </c>
      <c r="N5260" s="33" t="s">
        <v>4892</v>
      </c>
      <c r="O5260" s="33">
        <f>+'Categorias-9 feb-Depurado'!Y5259</f>
        <v>434.16249986896861</v>
      </c>
      <c r="P5260" s="111">
        <f>+'Categorias-9 feb-Depurado'!AC5259</f>
        <v>44903</v>
      </c>
      <c r="Q5260" s="111">
        <f>+'Categorias-9 feb-Depurado'!AE5259</f>
        <v>44963</v>
      </c>
      <c r="R5260" s="112" t="str">
        <f>+'Categorias-9 feb-Depurado'!AB5259</f>
        <v>Hotel</v>
      </c>
    </row>
    <row r="5261" spans="2:18" s="1" customFormat="1" ht="14.5" hidden="1">
      <c r="B5261" s="57" t="str">
        <f>+'Categorias-9 feb-Depurado'!B5260</f>
        <v>PROMOCIONES SAN ANDRES LTDA</v>
      </c>
      <c r="C5261" s="30" t="s">
        <v>4900</v>
      </c>
      <c r="D5261" s="31">
        <v>5</v>
      </c>
      <c r="E5261" s="30" t="str">
        <f>+'Categorias-9 feb-Depurado'!E5260</f>
        <v>890304684-2</v>
      </c>
      <c r="F5261" s="30" t="str">
        <f>+'Categorias-9 feb-Depurado'!F5260</f>
        <v>AV COLOMBIA 3 59</v>
      </c>
      <c r="G5261" s="30" t="str">
        <f>+'Categorias-9 feb-Depurado'!G5260</f>
        <v>169</v>
      </c>
      <c r="H5261" s="30" t="str">
        <f>+'Categorias-9 feb-Depurado'!H5260</f>
        <v>FHCB18990</v>
      </c>
      <c r="I5261" s="107">
        <f>+'Categorias-9 feb-Depurado'!R5260</f>
        <v>553910</v>
      </c>
      <c r="J5261" s="108">
        <f t="shared" si="332"/>
        <v>0</v>
      </c>
      <c r="K5261" s="107">
        <f t="shared" si="333"/>
        <v>0</v>
      </c>
      <c r="L5261" s="109">
        <f t="shared" si="334"/>
        <v>553910</v>
      </c>
      <c r="M5261" s="110">
        <f t="shared" si="335"/>
        <v>4.2227557114318861E-07</v>
      </c>
      <c r="N5261" s="33" t="s">
        <v>4892</v>
      </c>
      <c r="O5261" s="33">
        <f>+'Categorias-9 feb-Depurado'!Y5260</f>
        <v>116.1273415306561</v>
      </c>
      <c r="P5261" s="111">
        <f>+'Categorias-9 feb-Depurado'!AC5260</f>
        <v>44909</v>
      </c>
      <c r="Q5261" s="111">
        <f>+'Categorias-9 feb-Depurado'!AE5260</f>
        <v>44969</v>
      </c>
      <c r="R5261" s="112" t="str">
        <f>+'Categorias-9 feb-Depurado'!AB5260</f>
        <v>Hotel</v>
      </c>
    </row>
    <row r="5262" spans="2:18" s="1" customFormat="1" ht="14.5" hidden="1">
      <c r="B5262" s="57" t="str">
        <f>+'Categorias-9 feb-Depurado'!B5261</f>
        <v>PROMOCIONES SAN ANDRES LTDA</v>
      </c>
      <c r="C5262" s="30" t="s">
        <v>4900</v>
      </c>
      <c r="D5262" s="31">
        <v>5</v>
      </c>
      <c r="E5262" s="30" t="str">
        <f>+'Categorias-9 feb-Depurado'!E5261</f>
        <v>890304684-2</v>
      </c>
      <c r="F5262" s="30" t="str">
        <f>+'Categorias-9 feb-Depurado'!F5261</f>
        <v>AV COLOMBIA 3 59</v>
      </c>
      <c r="G5262" s="30" t="str">
        <f>+'Categorias-9 feb-Depurado'!G5261</f>
        <v>169</v>
      </c>
      <c r="H5262" s="30" t="str">
        <f>+'Categorias-9 feb-Depurado'!H5261</f>
        <v>FHCB18992</v>
      </c>
      <c r="I5262" s="107">
        <f>+'Categorias-9 feb-Depurado'!R5261</f>
        <v>409160</v>
      </c>
      <c r="J5262" s="108">
        <f t="shared" si="332"/>
        <v>0</v>
      </c>
      <c r="K5262" s="107">
        <f t="shared" si="333"/>
        <v>0</v>
      </c>
      <c r="L5262" s="109">
        <f t="shared" si="334"/>
        <v>409160</v>
      </c>
      <c r="M5262" s="110">
        <f t="shared" si="335"/>
        <v>3.1192481213364453E-07</v>
      </c>
      <c r="N5262" s="33" t="s">
        <v>4892</v>
      </c>
      <c r="O5262" s="33">
        <f>+'Categorias-9 feb-Depurado'!Y5261</f>
        <v>85.78047527700032</v>
      </c>
      <c r="P5262" s="111">
        <f>+'Categorias-9 feb-Depurado'!AC5261</f>
        <v>44909</v>
      </c>
      <c r="Q5262" s="111">
        <f>+'Categorias-9 feb-Depurado'!AE5261</f>
        <v>44969</v>
      </c>
      <c r="R5262" s="112" t="str">
        <f>+'Categorias-9 feb-Depurado'!AB5261</f>
        <v>Hotel</v>
      </c>
    </row>
    <row r="5263" spans="2:18" s="1" customFormat="1" ht="14.5" hidden="1">
      <c r="B5263" s="57" t="str">
        <f>+'Categorias-9 feb-Depurado'!B5262</f>
        <v>PROMOCIONES SAN ANDRES LTDA</v>
      </c>
      <c r="C5263" s="30" t="s">
        <v>4900</v>
      </c>
      <c r="D5263" s="31">
        <v>5</v>
      </c>
      <c r="E5263" s="30" t="str">
        <f>+'Categorias-9 feb-Depurado'!E5262</f>
        <v>890304684-2</v>
      </c>
      <c r="F5263" s="30" t="str">
        <f>+'Categorias-9 feb-Depurado'!F5262</f>
        <v>AV COLOMBIA 3 59</v>
      </c>
      <c r="G5263" s="30" t="str">
        <f>+'Categorias-9 feb-Depurado'!G5262</f>
        <v>169</v>
      </c>
      <c r="H5263" s="30" t="str">
        <f>+'Categorias-9 feb-Depurado'!H5262</f>
        <v>FHCB18991</v>
      </c>
      <c r="I5263" s="107">
        <f>+'Categorias-9 feb-Depurado'!R5262</f>
        <v>553910</v>
      </c>
      <c r="J5263" s="108">
        <f t="shared" si="336" ref="J5263:J5326">+IF(Q5263&gt;$O$4,0,I5263)</f>
        <v>0</v>
      </c>
      <c r="K5263" s="107">
        <f t="shared" si="337" ref="K5263:K5326">++(((1+$O$5)^(($O$4-Q5263)/365))-1)*J5263</f>
        <v>0</v>
      </c>
      <c r="L5263" s="109">
        <f t="shared" si="338" ref="L5263:L5326">+I5263+K5263</f>
        <v>553910</v>
      </c>
      <c r="M5263" s="110">
        <f t="shared" si="339" ref="M5263:M5326">+L5263/$E$11</f>
        <v>4.2227557114318861E-07</v>
      </c>
      <c r="N5263" s="33" t="s">
        <v>4892</v>
      </c>
      <c r="O5263" s="33">
        <f>+'Categorias-9 feb-Depurado'!Y5262</f>
        <v>116.1273415306561</v>
      </c>
      <c r="P5263" s="111">
        <f>+'Categorias-9 feb-Depurado'!AC5262</f>
        <v>44909</v>
      </c>
      <c r="Q5263" s="111">
        <f>+'Categorias-9 feb-Depurado'!AE5262</f>
        <v>44969</v>
      </c>
      <c r="R5263" s="112" t="str">
        <f>+'Categorias-9 feb-Depurado'!AB5262</f>
        <v>Hotel</v>
      </c>
    </row>
    <row r="5264" spans="2:18" s="1" customFormat="1" ht="14.5" hidden="1">
      <c r="B5264" s="57" t="str">
        <f>+'Categorias-9 feb-Depurado'!B5263</f>
        <v>PROMOCIONES SAN ANDRES LTDA</v>
      </c>
      <c r="C5264" s="30" t="s">
        <v>4900</v>
      </c>
      <c r="D5264" s="31">
        <v>5</v>
      </c>
      <c r="E5264" s="30" t="str">
        <f>+'Categorias-9 feb-Depurado'!E5263</f>
        <v>890304684-2</v>
      </c>
      <c r="F5264" s="30" t="str">
        <f>+'Categorias-9 feb-Depurado'!F5263</f>
        <v>AV COLOMBIA 3 59</v>
      </c>
      <c r="G5264" s="30" t="str">
        <f>+'Categorias-9 feb-Depurado'!G5263</f>
        <v>169</v>
      </c>
      <c r="H5264" s="30" t="str">
        <f>+'Categorias-9 feb-Depurado'!H5263</f>
        <v>FHCB19241</v>
      </c>
      <c r="I5264" s="107">
        <f>+'Categorias-9 feb-Depurado'!R5263</f>
        <v>1693575</v>
      </c>
      <c r="J5264" s="108">
        <f t="shared" si="336"/>
        <v>0</v>
      </c>
      <c r="K5264" s="107">
        <f t="shared" si="337"/>
        <v>0</v>
      </c>
      <c r="L5264" s="109">
        <f t="shared" si="338"/>
        <v>1693575</v>
      </c>
      <c r="M5264" s="110">
        <f t="shared" si="339"/>
        <v>1.2911038804116655E-06</v>
      </c>
      <c r="N5264" s="33" t="s">
        <v>4892</v>
      </c>
      <c r="O5264" s="33">
        <f>+'Categorias-9 feb-Depurado'!Y5263</f>
        <v>355.05833516777255</v>
      </c>
      <c r="P5264" s="111">
        <f>+'Categorias-9 feb-Depurado'!AC5263</f>
        <v>44917</v>
      </c>
      <c r="Q5264" s="111">
        <f>+'Categorias-9 feb-Depurado'!AE5263</f>
        <v>44977</v>
      </c>
      <c r="R5264" s="112" t="str">
        <f>+'Categorias-9 feb-Depurado'!AB5263</f>
        <v>Hotel</v>
      </c>
    </row>
    <row r="5265" spans="2:18" s="1" customFormat="1" ht="14.5" hidden="1">
      <c r="B5265" s="57" t="str">
        <f>+'Categorias-9 feb-Depurado'!B5264</f>
        <v>PROMOCIONES SAN ANDRES LTDA</v>
      </c>
      <c r="C5265" s="30" t="s">
        <v>4900</v>
      </c>
      <c r="D5265" s="31">
        <v>5</v>
      </c>
      <c r="E5265" s="30" t="str">
        <f>+'Categorias-9 feb-Depurado'!E5264</f>
        <v>890304684-2</v>
      </c>
      <c r="F5265" s="30" t="str">
        <f>+'Categorias-9 feb-Depurado'!F5264</f>
        <v>AV COLOMBIA 3 59</v>
      </c>
      <c r="G5265" s="30" t="str">
        <f>+'Categorias-9 feb-Depurado'!G5264</f>
        <v>169</v>
      </c>
      <c r="H5265" s="30" t="str">
        <f>+'Categorias-9 feb-Depurado'!H5264</f>
        <v>FHCB19614</v>
      </c>
      <c r="I5265" s="107">
        <f>+'Categorias-9 feb-Depurado'!R5264</f>
        <v>1039305</v>
      </c>
      <c r="J5265" s="108">
        <f t="shared" si="336"/>
        <v>0</v>
      </c>
      <c r="K5265" s="107">
        <f t="shared" si="337"/>
        <v>0</v>
      </c>
      <c r="L5265" s="109">
        <f t="shared" si="338"/>
        <v>1039305</v>
      </c>
      <c r="M5265" s="110">
        <f t="shared" si="339"/>
        <v>7.9231844968852632E-07</v>
      </c>
      <c r="N5265" s="33" t="s">
        <v>4892</v>
      </c>
      <c r="O5265" s="33">
        <f>+'Categorias-9 feb-Depurado'!Y5264</f>
        <v>217.89049970124844</v>
      </c>
      <c r="P5265" s="111">
        <f>+'Categorias-9 feb-Depurado'!AC5264</f>
        <v>44930</v>
      </c>
      <c r="Q5265" s="111">
        <f>+'Categorias-9 feb-Depurado'!AE5264</f>
        <v>44990</v>
      </c>
      <c r="R5265" s="112" t="str">
        <f>+'Categorias-9 feb-Depurado'!AB5264</f>
        <v>Hotel</v>
      </c>
    </row>
    <row r="5266" spans="2:18" s="1" customFormat="1" ht="14.5" hidden="1">
      <c r="B5266" s="57" t="str">
        <f>+'Categorias-9 feb-Depurado'!B5265</f>
        <v>PROMOCIONES SAN ANDRES LTDA</v>
      </c>
      <c r="C5266" s="30" t="s">
        <v>4900</v>
      </c>
      <c r="D5266" s="31">
        <v>5</v>
      </c>
      <c r="E5266" s="30" t="str">
        <f>+'Categorias-9 feb-Depurado'!E5265</f>
        <v>890304684-2</v>
      </c>
      <c r="F5266" s="30" t="str">
        <f>+'Categorias-9 feb-Depurado'!F5265</f>
        <v>AV COLOMBIA 3 59</v>
      </c>
      <c r="G5266" s="30" t="str">
        <f>+'Categorias-9 feb-Depurado'!G5265</f>
        <v>169</v>
      </c>
      <c r="H5266" s="30" t="str">
        <f>+'Categorias-9 feb-Depurado'!H5265</f>
        <v>FHCB19964</v>
      </c>
      <c r="I5266" s="107">
        <f>+'Categorias-9 feb-Depurado'!R5265</f>
        <v>553910</v>
      </c>
      <c r="J5266" s="108">
        <f t="shared" si="336"/>
        <v>0</v>
      </c>
      <c r="K5266" s="107">
        <f t="shared" si="337"/>
        <v>0</v>
      </c>
      <c r="L5266" s="109">
        <f t="shared" si="338"/>
        <v>553910</v>
      </c>
      <c r="M5266" s="110">
        <f t="shared" si="339"/>
        <v>4.2227557114318861E-07</v>
      </c>
      <c r="N5266" s="33" t="s">
        <v>4892</v>
      </c>
      <c r="O5266" s="33">
        <f>+'Categorias-9 feb-Depurado'!Y5265</f>
        <v>116.1273415306561</v>
      </c>
      <c r="P5266" s="111">
        <f>+'Categorias-9 feb-Depurado'!AC5265</f>
        <v>44942</v>
      </c>
      <c r="Q5266" s="111">
        <f>+'Categorias-9 feb-Depurado'!AE5265</f>
        <v>45002</v>
      </c>
      <c r="R5266" s="112" t="str">
        <f>+'Categorias-9 feb-Depurado'!AB5265</f>
        <v>Hotel</v>
      </c>
    </row>
    <row r="5267" spans="2:18" s="1" customFormat="1" ht="14.5" hidden="1">
      <c r="B5267" s="57" t="str">
        <f>+'Categorias-9 feb-Depurado'!B5266</f>
        <v>PROMOCIONES SAN ANDRES LTDA</v>
      </c>
      <c r="C5267" s="30" t="s">
        <v>4900</v>
      </c>
      <c r="D5267" s="31">
        <v>5</v>
      </c>
      <c r="E5267" s="30" t="str">
        <f>+'Categorias-9 feb-Depurado'!E5266</f>
        <v>890304684-2</v>
      </c>
      <c r="F5267" s="30" t="str">
        <f>+'Categorias-9 feb-Depurado'!F5266</f>
        <v>AV COLOMBIA 3 59</v>
      </c>
      <c r="G5267" s="30" t="str">
        <f>+'Categorias-9 feb-Depurado'!G5266</f>
        <v>169</v>
      </c>
      <c r="H5267" s="30" t="str">
        <f>+'Categorias-9 feb-Depurado'!H5266</f>
        <v>FHCB19960</v>
      </c>
      <c r="I5267" s="107">
        <f>+'Categorias-9 feb-Depurado'!R5266</f>
        <v>553910</v>
      </c>
      <c r="J5267" s="108">
        <f t="shared" si="336"/>
        <v>0</v>
      </c>
      <c r="K5267" s="107">
        <f t="shared" si="337"/>
        <v>0</v>
      </c>
      <c r="L5267" s="109">
        <f t="shared" si="338"/>
        <v>553910</v>
      </c>
      <c r="M5267" s="110">
        <f t="shared" si="339"/>
        <v>4.2227557114318861E-07</v>
      </c>
      <c r="N5267" s="33" t="s">
        <v>4892</v>
      </c>
      <c r="O5267" s="33">
        <f>+'Categorias-9 feb-Depurado'!Y5266</f>
        <v>116.1273415306561</v>
      </c>
      <c r="P5267" s="111">
        <f>+'Categorias-9 feb-Depurado'!AC5266</f>
        <v>44942</v>
      </c>
      <c r="Q5267" s="111">
        <f>+'Categorias-9 feb-Depurado'!AE5266</f>
        <v>45002</v>
      </c>
      <c r="R5267" s="112" t="str">
        <f>+'Categorias-9 feb-Depurado'!AB5266</f>
        <v>Hotel</v>
      </c>
    </row>
    <row r="5268" spans="2:18" s="1" customFormat="1" ht="14.5" hidden="1">
      <c r="B5268" s="57" t="str">
        <f>+'Categorias-9 feb-Depurado'!B5267</f>
        <v>PROMOCIONES SAN ANDRES LTDA</v>
      </c>
      <c r="C5268" s="30" t="s">
        <v>4900</v>
      </c>
      <c r="D5268" s="31">
        <v>5</v>
      </c>
      <c r="E5268" s="30" t="str">
        <f>+'Categorias-9 feb-Depurado'!E5267</f>
        <v>890304684-2</v>
      </c>
      <c r="F5268" s="30" t="str">
        <f>+'Categorias-9 feb-Depurado'!F5267</f>
        <v>AV COLOMBIA 3 59</v>
      </c>
      <c r="G5268" s="30" t="str">
        <f>+'Categorias-9 feb-Depurado'!G5267</f>
        <v>169</v>
      </c>
      <c r="H5268" s="30" t="str">
        <f>+'Categorias-9 feb-Depurado'!H5267</f>
        <v>FHCB19962</v>
      </c>
      <c r="I5268" s="107">
        <f>+'Categorias-9 feb-Depurado'!R5267</f>
        <v>553910</v>
      </c>
      <c r="J5268" s="108">
        <f t="shared" si="336"/>
        <v>0</v>
      </c>
      <c r="K5268" s="107">
        <f t="shared" si="337"/>
        <v>0</v>
      </c>
      <c r="L5268" s="109">
        <f t="shared" si="338"/>
        <v>553910</v>
      </c>
      <c r="M5268" s="110">
        <f t="shared" si="339"/>
        <v>4.2227557114318861E-07</v>
      </c>
      <c r="N5268" s="33" t="s">
        <v>4892</v>
      </c>
      <c r="O5268" s="33">
        <f>+'Categorias-9 feb-Depurado'!Y5267</f>
        <v>116.1273415306561</v>
      </c>
      <c r="P5268" s="111">
        <f>+'Categorias-9 feb-Depurado'!AC5267</f>
        <v>44942</v>
      </c>
      <c r="Q5268" s="111">
        <f>+'Categorias-9 feb-Depurado'!AE5267</f>
        <v>45002</v>
      </c>
      <c r="R5268" s="112" t="str">
        <f>+'Categorias-9 feb-Depurado'!AB5267</f>
        <v>Hotel</v>
      </c>
    </row>
    <row r="5269" spans="2:18" s="1" customFormat="1" ht="14.5" hidden="1">
      <c r="B5269" s="57" t="str">
        <f>+'Categorias-9 feb-Depurado'!B5268</f>
        <v>PROMOCIONES SAN ANDRES LTDA</v>
      </c>
      <c r="C5269" s="30" t="s">
        <v>4900</v>
      </c>
      <c r="D5269" s="31">
        <v>5</v>
      </c>
      <c r="E5269" s="30" t="str">
        <f>+'Categorias-9 feb-Depurado'!E5268</f>
        <v>890304684-2</v>
      </c>
      <c r="F5269" s="30" t="str">
        <f>+'Categorias-9 feb-Depurado'!F5268</f>
        <v>AV COLOMBIA 3 59</v>
      </c>
      <c r="G5269" s="30" t="str">
        <f>+'Categorias-9 feb-Depurado'!G5268</f>
        <v>169</v>
      </c>
      <c r="H5269" s="30" t="str">
        <f>+'Categorias-9 feb-Depurado'!H5268</f>
        <v>FHCB19961</v>
      </c>
      <c r="I5269" s="107">
        <f>+'Categorias-9 feb-Depurado'!R5268</f>
        <v>2111420</v>
      </c>
      <c r="J5269" s="108">
        <f t="shared" si="336"/>
        <v>0</v>
      </c>
      <c r="K5269" s="107">
        <f t="shared" si="337"/>
        <v>0</v>
      </c>
      <c r="L5269" s="109">
        <f t="shared" si="338"/>
        <v>2111420</v>
      </c>
      <c r="M5269" s="110">
        <f t="shared" si="339"/>
        <v>1.6096497380858828E-06</v>
      </c>
      <c r="N5269" s="33" t="s">
        <v>4892</v>
      </c>
      <c r="O5269" s="33">
        <f>+'Categorias-9 feb-Depurado'!Y5268</f>
        <v>442.65962241999222</v>
      </c>
      <c r="P5269" s="111">
        <f>+'Categorias-9 feb-Depurado'!AC5268</f>
        <v>44942</v>
      </c>
      <c r="Q5269" s="111">
        <f>+'Categorias-9 feb-Depurado'!AE5268</f>
        <v>45002</v>
      </c>
      <c r="R5269" s="112" t="str">
        <f>+'Categorias-9 feb-Depurado'!AB5268</f>
        <v>Hotel</v>
      </c>
    </row>
    <row r="5270" spans="2:18" s="1" customFormat="1" ht="14.5" hidden="1">
      <c r="B5270" s="57" t="str">
        <f>+'Categorias-9 feb-Depurado'!B5269</f>
        <v>PROMOCIONES SAN ANDRES LTDA</v>
      </c>
      <c r="C5270" s="30" t="s">
        <v>4900</v>
      </c>
      <c r="D5270" s="31">
        <v>5</v>
      </c>
      <c r="E5270" s="30" t="str">
        <f>+'Categorias-9 feb-Depurado'!E5269</f>
        <v>890304684-2</v>
      </c>
      <c r="F5270" s="30" t="str">
        <f>+'Categorias-9 feb-Depurado'!F5269</f>
        <v>AV COLOMBIA 3 59</v>
      </c>
      <c r="G5270" s="30" t="str">
        <f>+'Categorias-9 feb-Depurado'!G5269</f>
        <v>169</v>
      </c>
      <c r="H5270" s="30" t="str">
        <f>+'Categorias-9 feb-Depurado'!H5269</f>
        <v>FHCB19965</v>
      </c>
      <c r="I5270" s="107">
        <f>+'Categorias-9 feb-Depurado'!R5269</f>
        <v>1107820</v>
      </c>
      <c r="J5270" s="108">
        <f t="shared" si="336"/>
        <v>0</v>
      </c>
      <c r="K5270" s="107">
        <f t="shared" si="337"/>
        <v>0</v>
      </c>
      <c r="L5270" s="109">
        <f t="shared" si="338"/>
        <v>1107820</v>
      </c>
      <c r="M5270" s="110">
        <f t="shared" si="339"/>
        <v>8.4455114228637722E-07</v>
      </c>
      <c r="N5270" s="33" t="s">
        <v>4892</v>
      </c>
      <c r="O5270" s="33">
        <f>+'Categorias-9 feb-Depurado'!Y5269</f>
        <v>232.25468306131219</v>
      </c>
      <c r="P5270" s="111">
        <f>+'Categorias-9 feb-Depurado'!AC5269</f>
        <v>44942</v>
      </c>
      <c r="Q5270" s="111">
        <f>+'Categorias-9 feb-Depurado'!AE5269</f>
        <v>45002</v>
      </c>
      <c r="R5270" s="112" t="str">
        <f>+'Categorias-9 feb-Depurado'!AB5269</f>
        <v>Hotel</v>
      </c>
    </row>
    <row r="5271" spans="2:18" s="1" customFormat="1" ht="14.5" hidden="1">
      <c r="B5271" s="57" t="str">
        <f>+'Categorias-9 feb-Depurado'!B5270</f>
        <v>PROMOCIONES SAN ANDRES LTDA</v>
      </c>
      <c r="C5271" s="30" t="s">
        <v>4900</v>
      </c>
      <c r="D5271" s="31">
        <v>5</v>
      </c>
      <c r="E5271" s="30" t="str">
        <f>+'Categorias-9 feb-Depurado'!E5270</f>
        <v>890304684-2</v>
      </c>
      <c r="F5271" s="30" t="str">
        <f>+'Categorias-9 feb-Depurado'!F5270</f>
        <v>AV COLOMBIA 3 59</v>
      </c>
      <c r="G5271" s="30" t="str">
        <f>+'Categorias-9 feb-Depurado'!G5270</f>
        <v>169</v>
      </c>
      <c r="H5271" s="30" t="str">
        <f>+'Categorias-9 feb-Depurado'!H5270</f>
        <v>FHCB19963</v>
      </c>
      <c r="I5271" s="107">
        <f>+'Categorias-9 feb-Depurado'!R5270</f>
        <v>1148350</v>
      </c>
      <c r="J5271" s="108">
        <f t="shared" si="336"/>
        <v>0</v>
      </c>
      <c r="K5271" s="107">
        <f t="shared" si="337"/>
        <v>0</v>
      </c>
      <c r="L5271" s="109">
        <f t="shared" si="338"/>
        <v>1148350</v>
      </c>
      <c r="M5271" s="110">
        <f t="shared" si="339"/>
        <v>8.7544935480904956E-07</v>
      </c>
      <c r="N5271" s="33" t="s">
        <v>4892</v>
      </c>
      <c r="O5271" s="33">
        <f>+'Categorias-9 feb-Depurado'!Y5270</f>
        <v>240.7518056123358</v>
      </c>
      <c r="P5271" s="111">
        <f>+'Categorias-9 feb-Depurado'!AC5270</f>
        <v>44942</v>
      </c>
      <c r="Q5271" s="111">
        <f>+'Categorias-9 feb-Depurado'!AE5270</f>
        <v>45002</v>
      </c>
      <c r="R5271" s="112" t="str">
        <f>+'Categorias-9 feb-Depurado'!AB5270</f>
        <v>Hotel</v>
      </c>
    </row>
    <row r="5272" spans="2:18" s="1" customFormat="1" ht="14.5" hidden="1">
      <c r="B5272" s="57" t="str">
        <f>+'Categorias-9 feb-Depurado'!B5271</f>
        <v>PROMOCIONES SAN ANDRES LTDA</v>
      </c>
      <c r="C5272" s="30" t="s">
        <v>4900</v>
      </c>
      <c r="D5272" s="31">
        <v>5</v>
      </c>
      <c r="E5272" s="30" t="str">
        <f>+'Categorias-9 feb-Depurado'!E5271</f>
        <v>890304684-2</v>
      </c>
      <c r="F5272" s="30" t="str">
        <f>+'Categorias-9 feb-Depurado'!F5271</f>
        <v>AV COLOMBIA 3 59</v>
      </c>
      <c r="G5272" s="30" t="str">
        <f>+'Categorias-9 feb-Depurado'!G5271</f>
        <v>169</v>
      </c>
      <c r="H5272" s="30" t="str">
        <f>+'Categorias-9 feb-Depurado'!H5271</f>
        <v>FHCB19966</v>
      </c>
      <c r="I5272" s="107">
        <f>+'Categorias-9 feb-Depurado'!R5271</f>
        <v>1107820</v>
      </c>
      <c r="J5272" s="108">
        <f t="shared" si="336"/>
        <v>0</v>
      </c>
      <c r="K5272" s="107">
        <f t="shared" si="337"/>
        <v>0</v>
      </c>
      <c r="L5272" s="109">
        <f t="shared" si="338"/>
        <v>1107820</v>
      </c>
      <c r="M5272" s="110">
        <f t="shared" si="339"/>
        <v>8.4455114228637722E-07</v>
      </c>
      <c r="N5272" s="33" t="s">
        <v>4892</v>
      </c>
      <c r="O5272" s="33">
        <f>+'Categorias-9 feb-Depurado'!Y5271</f>
        <v>232.25468306131219</v>
      </c>
      <c r="P5272" s="111">
        <f>+'Categorias-9 feb-Depurado'!AC5271</f>
        <v>44942</v>
      </c>
      <c r="Q5272" s="111">
        <f>+'Categorias-9 feb-Depurado'!AE5271</f>
        <v>45002</v>
      </c>
      <c r="R5272" s="112" t="str">
        <f>+'Categorias-9 feb-Depurado'!AB5271</f>
        <v>Hotel</v>
      </c>
    </row>
    <row r="5273" spans="2:18" s="1" customFormat="1" ht="14.5" hidden="1">
      <c r="B5273" s="57" t="str">
        <f>+'Categorias-9 feb-Depurado'!B5272</f>
        <v>PROMOCIONES SAN ANDRES LTDA</v>
      </c>
      <c r="C5273" s="30" t="s">
        <v>4900</v>
      </c>
      <c r="D5273" s="31">
        <v>5</v>
      </c>
      <c r="E5273" s="30" t="str">
        <f>+'Categorias-9 feb-Depurado'!E5272</f>
        <v>890304684-2</v>
      </c>
      <c r="F5273" s="30" t="str">
        <f>+'Categorias-9 feb-Depurado'!F5272</f>
        <v>AV COLOMBIA 3 59</v>
      </c>
      <c r="G5273" s="30" t="str">
        <f>+'Categorias-9 feb-Depurado'!G5272</f>
        <v>169</v>
      </c>
      <c r="H5273" s="30" t="str">
        <f>+'Categorias-9 feb-Depurado'!H5272</f>
        <v>FHCB20063</v>
      </c>
      <c r="I5273" s="107">
        <f>+'Categorias-9 feb-Depurado'!R5272</f>
        <v>434250</v>
      </c>
      <c r="J5273" s="108">
        <f t="shared" si="336"/>
        <v>0</v>
      </c>
      <c r="K5273" s="107">
        <f t="shared" si="337"/>
        <v>0</v>
      </c>
      <c r="L5273" s="109">
        <f t="shared" si="338"/>
        <v>434250</v>
      </c>
      <c r="M5273" s="110">
        <f t="shared" si="339"/>
        <v>3.3105227702863219E-07</v>
      </c>
      <c r="N5273" s="33" t="s">
        <v>4892</v>
      </c>
      <c r="O5273" s="33">
        <f>+'Categorias-9 feb-Depurado'!Y5272</f>
        <v>91.040598760967313</v>
      </c>
      <c r="P5273" s="111">
        <f>+'Categorias-9 feb-Depurado'!AC5272</f>
        <v>44945</v>
      </c>
      <c r="Q5273" s="111">
        <f>+'Categorias-9 feb-Depurado'!AE5272</f>
        <v>45005</v>
      </c>
      <c r="R5273" s="112" t="str">
        <f>+'Categorias-9 feb-Depurado'!AB5272</f>
        <v>Hotel</v>
      </c>
    </row>
    <row r="5274" spans="2:18" s="1" customFormat="1" ht="14.5" hidden="1">
      <c r="B5274" s="57" t="str">
        <f>+'Categorias-9 feb-Depurado'!B5273</f>
        <v>PROMOCIONES SAN ANDRES LTDA</v>
      </c>
      <c r="C5274" s="30" t="s">
        <v>4900</v>
      </c>
      <c r="D5274" s="31">
        <v>5</v>
      </c>
      <c r="E5274" s="30" t="str">
        <f>+'Categorias-9 feb-Depurado'!E5273</f>
        <v>890304684-2</v>
      </c>
      <c r="F5274" s="30" t="str">
        <f>+'Categorias-9 feb-Depurado'!F5273</f>
        <v>AV COLOMBIA 3 59</v>
      </c>
      <c r="G5274" s="30" t="str">
        <f>+'Categorias-9 feb-Depurado'!G5273</f>
        <v>169</v>
      </c>
      <c r="H5274" s="30" t="str">
        <f>+'Categorias-9 feb-Depurado'!H5273</f>
        <v>FHCB20159</v>
      </c>
      <c r="I5274" s="107">
        <f>+'Categorias-9 feb-Depurado'!R5273</f>
        <v>692870</v>
      </c>
      <c r="J5274" s="108">
        <f t="shared" si="336"/>
        <v>0</v>
      </c>
      <c r="K5274" s="107">
        <f t="shared" si="337"/>
        <v>0</v>
      </c>
      <c r="L5274" s="109">
        <f t="shared" si="338"/>
        <v>692870</v>
      </c>
      <c r="M5274" s="110">
        <f t="shared" si="339"/>
        <v>5.2821229979235095E-07</v>
      </c>
      <c r="N5274" s="33" t="s">
        <v>4892</v>
      </c>
      <c r="O5274" s="33">
        <f>+'Categorias-9 feb-Depurado'!Y5273</f>
        <v>145.26033313416562</v>
      </c>
      <c r="P5274" s="111">
        <f>+'Categorias-9 feb-Depurado'!AC5273</f>
        <v>44949</v>
      </c>
      <c r="Q5274" s="111">
        <f>+'Categorias-9 feb-Depurado'!AE5273</f>
        <v>45009</v>
      </c>
      <c r="R5274" s="112" t="str">
        <f>+'Categorias-9 feb-Depurado'!AB5273</f>
        <v>Hotel</v>
      </c>
    </row>
    <row r="5275" spans="2:18" s="1" customFormat="1" ht="14.5" hidden="1">
      <c r="B5275" s="57" t="str">
        <f>+'Categorias-9 feb-Depurado'!B5274</f>
        <v>PROMOCIONES SAN ANDRES LTDA</v>
      </c>
      <c r="C5275" s="30" t="s">
        <v>4900</v>
      </c>
      <c r="D5275" s="31">
        <v>5</v>
      </c>
      <c r="E5275" s="30" t="str">
        <f>+'Categorias-9 feb-Depurado'!E5274</f>
        <v>890304684-2</v>
      </c>
      <c r="F5275" s="30" t="str">
        <f>+'Categorias-9 feb-Depurado'!F5274</f>
        <v>AV COLOMBIA 3 59</v>
      </c>
      <c r="G5275" s="30" t="str">
        <f>+'Categorias-9 feb-Depurado'!G5274</f>
        <v>169</v>
      </c>
      <c r="H5275" s="30" t="str">
        <f>+'Categorias-9 feb-Depurado'!H5274</f>
        <v>FHCB20188</v>
      </c>
      <c r="I5275" s="107">
        <f>+'Categorias-9 feb-Depurado'!R5274</f>
        <v>692870</v>
      </c>
      <c r="J5275" s="108">
        <f t="shared" si="336"/>
        <v>0</v>
      </c>
      <c r="K5275" s="107">
        <f t="shared" si="337"/>
        <v>0</v>
      </c>
      <c r="L5275" s="109">
        <f t="shared" si="338"/>
        <v>692870</v>
      </c>
      <c r="M5275" s="110">
        <f t="shared" si="339"/>
        <v>5.2821229979235095E-07</v>
      </c>
      <c r="N5275" s="33" t="s">
        <v>4892</v>
      </c>
      <c r="O5275" s="33">
        <f>+'Categorias-9 feb-Depurado'!Y5274</f>
        <v>145.26033313416562</v>
      </c>
      <c r="P5275" s="111">
        <f>+'Categorias-9 feb-Depurado'!AC5274</f>
        <v>44950</v>
      </c>
      <c r="Q5275" s="111">
        <f>+'Categorias-9 feb-Depurado'!AE5274</f>
        <v>45010</v>
      </c>
      <c r="R5275" s="112" t="str">
        <f>+'Categorias-9 feb-Depurado'!AB5274</f>
        <v>Hotel</v>
      </c>
    </row>
    <row r="5276" spans="2:18" s="1" customFormat="1" ht="14.5" hidden="1">
      <c r="B5276" s="57" t="str">
        <f>+'Categorias-9 feb-Depurado'!B5275</f>
        <v>PROMOCIONES SAN ANDRES LTDA</v>
      </c>
      <c r="C5276" s="30" t="s">
        <v>4900</v>
      </c>
      <c r="D5276" s="31">
        <v>5</v>
      </c>
      <c r="E5276" s="30" t="str">
        <f>+'Categorias-9 feb-Depurado'!E5275</f>
        <v>890304684-2</v>
      </c>
      <c r="F5276" s="30" t="str">
        <f>+'Categorias-9 feb-Depurado'!F5275</f>
        <v>AV COLOMBIA 3 59</v>
      </c>
      <c r="G5276" s="30" t="str">
        <f>+'Categorias-9 feb-Depurado'!G5275</f>
        <v>169</v>
      </c>
      <c r="H5276" s="30" t="str">
        <f>+'Categorias-9 feb-Depurado'!H5275</f>
        <v>FHCB20187</v>
      </c>
      <c r="I5276" s="107">
        <f>+'Categorias-9 feb-Depurado'!R5275</f>
        <v>2771480</v>
      </c>
      <c r="J5276" s="108">
        <f t="shared" si="336"/>
        <v>0</v>
      </c>
      <c r="K5276" s="107">
        <f t="shared" si="337"/>
        <v>0</v>
      </c>
      <c r="L5276" s="109">
        <f t="shared" si="338"/>
        <v>2771480</v>
      </c>
      <c r="M5276" s="110">
        <f t="shared" si="339"/>
        <v>2.1128491991694038E-06</v>
      </c>
      <c r="N5276" s="33" t="s">
        <v>4892</v>
      </c>
      <c r="O5276" s="33">
        <f>+'Categorias-9 feb-Depurado'!Y5275</f>
        <v>581.04133253666248</v>
      </c>
      <c r="P5276" s="111">
        <f>+'Categorias-9 feb-Depurado'!AC5275</f>
        <v>44950</v>
      </c>
      <c r="Q5276" s="111">
        <f>+'Categorias-9 feb-Depurado'!AE5275</f>
        <v>45010</v>
      </c>
      <c r="R5276" s="112" t="str">
        <f>+'Categorias-9 feb-Depurado'!AB5275</f>
        <v>Hotel</v>
      </c>
    </row>
    <row r="5277" spans="2:18" s="1" customFormat="1" ht="14.5" hidden="1">
      <c r="B5277" s="57" t="str">
        <f>+'Categorias-9 feb-Depurado'!B5276</f>
        <v>PROMOCIONES SAN ANDRES LTDA</v>
      </c>
      <c r="C5277" s="30" t="s">
        <v>4900</v>
      </c>
      <c r="D5277" s="31">
        <v>5</v>
      </c>
      <c r="E5277" s="30" t="str">
        <f>+'Categorias-9 feb-Depurado'!E5276</f>
        <v>890304684-2</v>
      </c>
      <c r="F5277" s="30" t="str">
        <f>+'Categorias-9 feb-Depurado'!F5276</f>
        <v>AV COLOMBIA 3 59</v>
      </c>
      <c r="G5277" s="30" t="str">
        <f>+'Categorias-9 feb-Depurado'!G5276</f>
        <v>169</v>
      </c>
      <c r="H5277" s="30" t="str">
        <f>+'Categorias-9 feb-Depurado'!H5276</f>
        <v>FHCB20184</v>
      </c>
      <c r="I5277" s="107">
        <f>+'Categorias-9 feb-Depurado'!R5276</f>
        <v>1385740</v>
      </c>
      <c r="J5277" s="108">
        <f t="shared" si="336"/>
        <v>0</v>
      </c>
      <c r="K5277" s="107">
        <f t="shared" si="337"/>
        <v>0</v>
      </c>
      <c r="L5277" s="109">
        <f t="shared" si="338"/>
        <v>1385740</v>
      </c>
      <c r="M5277" s="110">
        <f t="shared" si="339"/>
        <v>1.0564245995847019E-06</v>
      </c>
      <c r="N5277" s="33" t="s">
        <v>4892</v>
      </c>
      <c r="O5277" s="33">
        <f>+'Categorias-9 feb-Depurado'!Y5276</f>
        <v>290.52066626833124</v>
      </c>
      <c r="P5277" s="111">
        <f>+'Categorias-9 feb-Depurado'!AC5276</f>
        <v>44950</v>
      </c>
      <c r="Q5277" s="111">
        <f>+'Categorias-9 feb-Depurado'!AE5276</f>
        <v>45010</v>
      </c>
      <c r="R5277" s="112" t="str">
        <f>+'Categorias-9 feb-Depurado'!AB5276</f>
        <v>Hotel</v>
      </c>
    </row>
    <row r="5278" spans="2:18" s="1" customFormat="1" ht="14.5" hidden="1">
      <c r="B5278" s="57" t="str">
        <f>+'Categorias-9 feb-Depurado'!B5277</f>
        <v>PROMOCIONES SAN ANDRES LTDA</v>
      </c>
      <c r="C5278" s="30" t="s">
        <v>4900</v>
      </c>
      <c r="D5278" s="31">
        <v>5</v>
      </c>
      <c r="E5278" s="30" t="str">
        <f>+'Categorias-9 feb-Depurado'!E5277</f>
        <v>890304684-2</v>
      </c>
      <c r="F5278" s="30" t="str">
        <f>+'Categorias-9 feb-Depurado'!F5277</f>
        <v>AV COLOMBIA 3 59</v>
      </c>
      <c r="G5278" s="30" t="str">
        <f>+'Categorias-9 feb-Depurado'!G5277</f>
        <v>169</v>
      </c>
      <c r="H5278" s="30" t="str">
        <f>+'Categorias-9 feb-Depurado'!H5277</f>
        <v>FHCB20190</v>
      </c>
      <c r="I5278" s="107">
        <f>+'Categorias-9 feb-Depurado'!R5277</f>
        <v>1385740</v>
      </c>
      <c r="J5278" s="108">
        <f t="shared" si="336"/>
        <v>0</v>
      </c>
      <c r="K5278" s="107">
        <f t="shared" si="337"/>
        <v>0</v>
      </c>
      <c r="L5278" s="109">
        <f t="shared" si="338"/>
        <v>1385740</v>
      </c>
      <c r="M5278" s="110">
        <f t="shared" si="339"/>
        <v>1.0564245995847019E-06</v>
      </c>
      <c r="N5278" s="33" t="s">
        <v>4892</v>
      </c>
      <c r="O5278" s="33">
        <f>+'Categorias-9 feb-Depurado'!Y5277</f>
        <v>290.52066626833124</v>
      </c>
      <c r="P5278" s="111">
        <f>+'Categorias-9 feb-Depurado'!AC5277</f>
        <v>44950</v>
      </c>
      <c r="Q5278" s="111">
        <f>+'Categorias-9 feb-Depurado'!AE5277</f>
        <v>45010</v>
      </c>
      <c r="R5278" s="112" t="str">
        <f>+'Categorias-9 feb-Depurado'!AB5277</f>
        <v>Hotel</v>
      </c>
    </row>
    <row r="5279" spans="2:18" s="1" customFormat="1" ht="14.5" hidden="1">
      <c r="B5279" s="57" t="str">
        <f>+'Categorias-9 feb-Depurado'!B5278</f>
        <v>PROMOCIONES SAN ANDRES LTDA</v>
      </c>
      <c r="C5279" s="30" t="s">
        <v>4900</v>
      </c>
      <c r="D5279" s="31">
        <v>5</v>
      </c>
      <c r="E5279" s="30" t="str">
        <f>+'Categorias-9 feb-Depurado'!E5278</f>
        <v>890304684-2</v>
      </c>
      <c r="F5279" s="30" t="str">
        <f>+'Categorias-9 feb-Depurado'!F5278</f>
        <v>AV COLOMBIA 3 59</v>
      </c>
      <c r="G5279" s="30" t="str">
        <f>+'Categorias-9 feb-Depurado'!G5278</f>
        <v>169</v>
      </c>
      <c r="H5279" s="30" t="str">
        <f>+'Categorias-9 feb-Depurado'!H5278</f>
        <v>FHCB20185</v>
      </c>
      <c r="I5279" s="107">
        <f>+'Categorias-9 feb-Depurado'!R5278</f>
        <v>4157220</v>
      </c>
      <c r="J5279" s="108">
        <f t="shared" si="336"/>
        <v>0</v>
      </c>
      <c r="K5279" s="107">
        <f t="shared" si="337"/>
        <v>0</v>
      </c>
      <c r="L5279" s="109">
        <f t="shared" si="338"/>
        <v>4157220</v>
      </c>
      <c r="M5279" s="110">
        <f t="shared" si="339"/>
        <v>3.1692737987541053E-06</v>
      </c>
      <c r="N5279" s="33" t="s">
        <v>4892</v>
      </c>
      <c r="O5279" s="33">
        <f>+'Categorias-9 feb-Depurado'!Y5278</f>
        <v>871.56199880499378</v>
      </c>
      <c r="P5279" s="111">
        <f>+'Categorias-9 feb-Depurado'!AC5278</f>
        <v>44950</v>
      </c>
      <c r="Q5279" s="111">
        <f>+'Categorias-9 feb-Depurado'!AE5278</f>
        <v>45010</v>
      </c>
      <c r="R5279" s="112" t="str">
        <f>+'Categorias-9 feb-Depurado'!AB5278</f>
        <v>Hotel</v>
      </c>
    </row>
    <row r="5280" spans="2:18" s="1" customFormat="1" ht="14.5" hidden="1">
      <c r="B5280" s="57" t="str">
        <f>+'Categorias-9 feb-Depurado'!B5279</f>
        <v>PROMOCIONES SAN ANDRES LTDA</v>
      </c>
      <c r="C5280" s="30" t="s">
        <v>4900</v>
      </c>
      <c r="D5280" s="31">
        <v>5</v>
      </c>
      <c r="E5280" s="30" t="str">
        <f>+'Categorias-9 feb-Depurado'!E5279</f>
        <v>890304684-2</v>
      </c>
      <c r="F5280" s="30" t="str">
        <f>+'Categorias-9 feb-Depurado'!F5279</f>
        <v>AV COLOMBIA 3 59</v>
      </c>
      <c r="G5280" s="30" t="str">
        <f>+'Categorias-9 feb-Depurado'!G5279</f>
        <v>169</v>
      </c>
      <c r="H5280" s="30" t="str">
        <f>+'Categorias-9 feb-Depurado'!H5279</f>
        <v>FHCB20336</v>
      </c>
      <c r="I5280" s="107">
        <f>+'Categorias-9 feb-Depurado'!R5279</f>
        <v>434250</v>
      </c>
      <c r="J5280" s="108">
        <f t="shared" si="336"/>
        <v>0</v>
      </c>
      <c r="K5280" s="107">
        <f t="shared" si="337"/>
        <v>0</v>
      </c>
      <c r="L5280" s="109">
        <f t="shared" si="338"/>
        <v>434250</v>
      </c>
      <c r="M5280" s="110">
        <f t="shared" si="339"/>
        <v>3.3105227702863219E-07</v>
      </c>
      <c r="N5280" s="33" t="s">
        <v>4892</v>
      </c>
      <c r="O5280" s="33">
        <f>+'Categorias-9 feb-Depurado'!Y5279</f>
        <v>91.040598760967313</v>
      </c>
      <c r="P5280" s="111">
        <f>+'Categorias-9 feb-Depurado'!AC5279</f>
        <v>44957</v>
      </c>
      <c r="Q5280" s="111">
        <f>+'Categorias-9 feb-Depurado'!AE5279</f>
        <v>45017</v>
      </c>
      <c r="R5280" s="112" t="str">
        <f>+'Categorias-9 feb-Depurado'!AB5279</f>
        <v>Hotel</v>
      </c>
    </row>
    <row r="5281" spans="2:18" s="1" customFormat="1" ht="14.5" hidden="1">
      <c r="B5281" s="57" t="str">
        <f>+'Categorias-9 feb-Depurado'!B5280</f>
        <v>PROMOCIONES SAN ANDRES LTDA</v>
      </c>
      <c r="C5281" s="30" t="s">
        <v>4900</v>
      </c>
      <c r="D5281" s="31">
        <v>5</v>
      </c>
      <c r="E5281" s="30" t="str">
        <f>+'Categorias-9 feb-Depurado'!E5280</f>
        <v>890304684-2</v>
      </c>
      <c r="F5281" s="30" t="str">
        <f>+'Categorias-9 feb-Depurado'!F5280</f>
        <v>AV COLOMBIA 3 59</v>
      </c>
      <c r="G5281" s="30" t="str">
        <f>+'Categorias-9 feb-Depurado'!G5280</f>
        <v>169</v>
      </c>
      <c r="H5281" s="30" t="str">
        <f>+'Categorias-9 feb-Depurado'!H5280</f>
        <v>FHCB20390</v>
      </c>
      <c r="I5281" s="107">
        <f>+'Categorias-9 feb-Depurado'!R5280</f>
        <v>692870</v>
      </c>
      <c r="J5281" s="108">
        <f t="shared" si="336"/>
        <v>0</v>
      </c>
      <c r="K5281" s="107">
        <f t="shared" si="337"/>
        <v>0</v>
      </c>
      <c r="L5281" s="109">
        <f t="shared" si="338"/>
        <v>692870</v>
      </c>
      <c r="M5281" s="110">
        <f t="shared" si="339"/>
        <v>5.2821229979235095E-07</v>
      </c>
      <c r="N5281" s="33" t="s">
        <v>4892</v>
      </c>
      <c r="O5281" s="33">
        <f>+'Categorias-9 feb-Depurado'!Y5280</f>
        <v>145.26033313416562</v>
      </c>
      <c r="P5281" s="111">
        <f>+'Categorias-9 feb-Depurado'!AC5280</f>
        <v>44959</v>
      </c>
      <c r="Q5281" s="111">
        <f>+'Categorias-9 feb-Depurado'!AE5280</f>
        <v>45019</v>
      </c>
      <c r="R5281" s="112" t="str">
        <f>+'Categorias-9 feb-Depurado'!AB5280</f>
        <v>Hotel</v>
      </c>
    </row>
    <row r="5282" spans="2:18" s="1" customFormat="1" ht="14.5" hidden="1">
      <c r="B5282" s="57" t="str">
        <f>+'Categorias-9 feb-Depurado'!B5281</f>
        <v>PROMOCIONES SAN ANDRES LTDA</v>
      </c>
      <c r="C5282" s="30" t="s">
        <v>4900</v>
      </c>
      <c r="D5282" s="31">
        <v>5</v>
      </c>
      <c r="E5282" s="30" t="str">
        <f>+'Categorias-9 feb-Depurado'!E5281</f>
        <v>890304684-2</v>
      </c>
      <c r="F5282" s="30" t="str">
        <f>+'Categorias-9 feb-Depurado'!F5281</f>
        <v>AV COLOMBIA 3 59</v>
      </c>
      <c r="G5282" s="30" t="str">
        <f>+'Categorias-9 feb-Depurado'!G5281</f>
        <v>169</v>
      </c>
      <c r="H5282" s="30" t="str">
        <f>+'Categorias-9 feb-Depurado'!H5281</f>
        <v>FHCB20388</v>
      </c>
      <c r="I5282" s="107">
        <f>+'Categorias-9 feb-Depurado'!R5281</f>
        <v>692870</v>
      </c>
      <c r="J5282" s="108">
        <f t="shared" si="336"/>
        <v>0</v>
      </c>
      <c r="K5282" s="107">
        <f t="shared" si="337"/>
        <v>0</v>
      </c>
      <c r="L5282" s="109">
        <f t="shared" si="338"/>
        <v>692870</v>
      </c>
      <c r="M5282" s="110">
        <f t="shared" si="339"/>
        <v>5.2821229979235095E-07</v>
      </c>
      <c r="N5282" s="33" t="s">
        <v>4892</v>
      </c>
      <c r="O5282" s="33">
        <f>+'Categorias-9 feb-Depurado'!Y5281</f>
        <v>145.26033313416562</v>
      </c>
      <c r="P5282" s="111">
        <f>+'Categorias-9 feb-Depurado'!AC5281</f>
        <v>44959</v>
      </c>
      <c r="Q5282" s="111">
        <f>+'Categorias-9 feb-Depurado'!AE5281</f>
        <v>45019</v>
      </c>
      <c r="R5282" s="112" t="str">
        <f>+'Categorias-9 feb-Depurado'!AB5281</f>
        <v>Hotel</v>
      </c>
    </row>
    <row r="5283" spans="2:18" s="1" customFormat="1" ht="14.5" hidden="1">
      <c r="B5283" s="57" t="str">
        <f>+'Categorias-9 feb-Depurado'!B5282</f>
        <v>SOCIEDAD INMOBILIARIA ORANGE SUITES LIMITADA-ORANGE SUITES LTDA</v>
      </c>
      <c r="C5283" s="30" t="s">
        <v>4900</v>
      </c>
      <c r="D5283" s="31">
        <v>5</v>
      </c>
      <c r="E5283" s="30" t="str">
        <f>+'Categorias-9 feb-Depurado'!E5282</f>
        <v>900050933-5</v>
      </c>
      <c r="F5283" s="30" t="str">
        <f>+'Categorias-9 feb-Depurado'!F5282</f>
        <v>CL 8 43 C 37</v>
      </c>
      <c r="G5283" s="30" t="str">
        <f>+'Categorias-9 feb-Depurado'!G5282</f>
        <v>169</v>
      </c>
      <c r="H5283" s="30" t="str">
        <f>+'Categorias-9 feb-Depurado'!H5282</f>
        <v>FESO31097</v>
      </c>
      <c r="I5283" s="107">
        <f>+'Categorias-9 feb-Depurado'!R5282</f>
        <v>915302</v>
      </c>
      <c r="J5283" s="108">
        <f t="shared" si="336"/>
        <v>915302</v>
      </c>
      <c r="K5283" s="107">
        <f t="shared" si="337"/>
        <v>1561.4510620865481</v>
      </c>
      <c r="L5283" s="109">
        <f t="shared" si="338"/>
        <v>916863.4510620865</v>
      </c>
      <c r="M5283" s="110">
        <f t="shared" si="339"/>
        <v>6.9897463027848842E-07</v>
      </c>
      <c r="N5283" s="33" t="s">
        <v>4892</v>
      </c>
      <c r="O5283" s="33">
        <f>+'Categorias-9 feb-Depurado'!Y5282</f>
        <v>191.89324611885067</v>
      </c>
      <c r="P5283" s="111">
        <f>+'Categorias-9 feb-Depurado'!AC5282</f>
        <v>44901</v>
      </c>
      <c r="Q5283" s="111">
        <f>+'Categorias-9 feb-Depurado'!AE5282</f>
        <v>44961</v>
      </c>
      <c r="R5283" s="112" t="str">
        <f>+'Categorias-9 feb-Depurado'!AB5282</f>
        <v>Hotel</v>
      </c>
    </row>
    <row r="5284" spans="2:18" s="1" customFormat="1" ht="14.5" hidden="1">
      <c r="B5284" s="57" t="str">
        <f>+'Categorias-9 feb-Depurado'!B5283</f>
        <v>SOCIEDAD INMOBILIARIA ORANGE SUITES LIMITADA-ORANGE SUITES LTDA</v>
      </c>
      <c r="C5284" s="30" t="s">
        <v>4900</v>
      </c>
      <c r="D5284" s="31">
        <v>5</v>
      </c>
      <c r="E5284" s="30" t="str">
        <f>+'Categorias-9 feb-Depurado'!E5283</f>
        <v>900050933-5</v>
      </c>
      <c r="F5284" s="30" t="str">
        <f>+'Categorias-9 feb-Depurado'!F5283</f>
        <v>CL 8 43 C 37</v>
      </c>
      <c r="G5284" s="30" t="str">
        <f>+'Categorias-9 feb-Depurado'!G5283</f>
        <v>169</v>
      </c>
      <c r="H5284" s="30" t="str">
        <f>+'Categorias-9 feb-Depurado'!H5283</f>
        <v>FESO31090</v>
      </c>
      <c r="I5284" s="107">
        <f>+'Categorias-9 feb-Depurado'!R5283</f>
        <v>216642</v>
      </c>
      <c r="J5284" s="108">
        <f t="shared" si="336"/>
        <v>216642</v>
      </c>
      <c r="K5284" s="107">
        <f t="shared" si="337"/>
        <v>369.57843530611092</v>
      </c>
      <c r="L5284" s="109">
        <f t="shared" si="338"/>
        <v>217011.57843530612</v>
      </c>
      <c r="M5284" s="110">
        <f t="shared" si="339"/>
        <v>1.6543967111706551E-07</v>
      </c>
      <c r="N5284" s="33" t="s">
        <v>4892</v>
      </c>
      <c r="O5284" s="33">
        <f>+'Categorias-9 feb-Depurado'!Y5283</f>
        <v>45.419038334538818</v>
      </c>
      <c r="P5284" s="111">
        <f>+'Categorias-9 feb-Depurado'!AC5283</f>
        <v>44901</v>
      </c>
      <c r="Q5284" s="111">
        <f>+'Categorias-9 feb-Depurado'!AE5283</f>
        <v>44961</v>
      </c>
      <c r="R5284" s="112" t="str">
        <f>+'Categorias-9 feb-Depurado'!AB5283</f>
        <v>Hotel</v>
      </c>
    </row>
    <row r="5285" spans="2:18" s="1" customFormat="1" ht="14.5" hidden="1">
      <c r="B5285" s="57" t="str">
        <f>+'Categorias-9 feb-Depurado'!B5284</f>
        <v>SOCIEDAD INMOBILIARIA ORANGE SUITES LIMITADA-ORANGE SUITES LTDA</v>
      </c>
      <c r="C5285" s="30" t="s">
        <v>4900</v>
      </c>
      <c r="D5285" s="31">
        <v>5</v>
      </c>
      <c r="E5285" s="30" t="str">
        <f>+'Categorias-9 feb-Depurado'!E5284</f>
        <v>900050933-5</v>
      </c>
      <c r="F5285" s="30" t="str">
        <f>+'Categorias-9 feb-Depurado'!F5284</f>
        <v>CL 8 43 C 37</v>
      </c>
      <c r="G5285" s="30" t="str">
        <f>+'Categorias-9 feb-Depurado'!G5284</f>
        <v>169</v>
      </c>
      <c r="H5285" s="30" t="str">
        <f>+'Categorias-9 feb-Depurado'!H5284</f>
        <v>FESO31148</v>
      </c>
      <c r="I5285" s="107">
        <f>+'Categorias-9 feb-Depurado'!R5284</f>
        <v>635452</v>
      </c>
      <c r="J5285" s="108">
        <f t="shared" si="336"/>
        <v>635452</v>
      </c>
      <c r="K5285" s="107">
        <f t="shared" si="337"/>
        <v>867.08697029930329</v>
      </c>
      <c r="L5285" s="109">
        <f t="shared" si="338"/>
        <v>636319.08697029925</v>
      </c>
      <c r="M5285" s="110">
        <f t="shared" si="339"/>
        <v>4.8510047819987983E-07</v>
      </c>
      <c r="N5285" s="33" t="s">
        <v>4892</v>
      </c>
      <c r="O5285" s="33">
        <f>+'Categorias-9 feb-Depurado'!Y5284</f>
        <v>133.22263802844952</v>
      </c>
      <c r="P5285" s="111">
        <f>+'Categorias-9 feb-Depurado'!AC5284</f>
        <v>44902</v>
      </c>
      <c r="Q5285" s="111">
        <f>+'Categorias-9 feb-Depurado'!AE5284</f>
        <v>44962</v>
      </c>
      <c r="R5285" s="112" t="str">
        <f>+'Categorias-9 feb-Depurado'!AB5284</f>
        <v>Hotel</v>
      </c>
    </row>
    <row r="5286" spans="2:18" s="1" customFormat="1" ht="14.5" hidden="1">
      <c r="B5286" s="57" t="str">
        <f>+'Categorias-9 feb-Depurado'!B5285</f>
        <v>SOCIEDAD INMOBILIARIA ORANGE SUITES LIMITADA-ORANGE SUITES LTDA</v>
      </c>
      <c r="C5286" s="30" t="s">
        <v>4900</v>
      </c>
      <c r="D5286" s="31">
        <v>5</v>
      </c>
      <c r="E5286" s="30" t="str">
        <f>+'Categorias-9 feb-Depurado'!E5285</f>
        <v>900050933-5</v>
      </c>
      <c r="F5286" s="30" t="str">
        <f>+'Categorias-9 feb-Depurado'!F5285</f>
        <v>CL 8 43 C 37</v>
      </c>
      <c r="G5286" s="30" t="str">
        <f>+'Categorias-9 feb-Depurado'!G5285</f>
        <v>169</v>
      </c>
      <c r="H5286" s="30" t="str">
        <f>+'Categorias-9 feb-Depurado'!H5285</f>
        <v>FESO31143</v>
      </c>
      <c r="I5286" s="107">
        <f>+'Categorias-9 feb-Depurado'!R5285</f>
        <v>182867</v>
      </c>
      <c r="J5286" s="108">
        <f t="shared" si="336"/>
        <v>182867</v>
      </c>
      <c r="K5286" s="107">
        <f t="shared" si="337"/>
        <v>249.52568092904372</v>
      </c>
      <c r="L5286" s="109">
        <f t="shared" si="338"/>
        <v>183116.52568092904</v>
      </c>
      <c r="M5286" s="110">
        <f t="shared" si="339"/>
        <v>1.3959963796947279E-07</v>
      </c>
      <c r="N5286" s="33" t="s">
        <v>4892</v>
      </c>
      <c r="O5286" s="33">
        <f>+'Categorias-9 feb-Depurado'!Y5285</f>
        <v>38.338102875352469</v>
      </c>
      <c r="P5286" s="111">
        <f>+'Categorias-9 feb-Depurado'!AC5285</f>
        <v>44902</v>
      </c>
      <c r="Q5286" s="111">
        <f>+'Categorias-9 feb-Depurado'!AE5285</f>
        <v>44962</v>
      </c>
      <c r="R5286" s="112" t="str">
        <f>+'Categorias-9 feb-Depurado'!AB5285</f>
        <v>Hotel</v>
      </c>
    </row>
    <row r="5287" spans="2:18" s="1" customFormat="1" ht="14.5" hidden="1">
      <c r="B5287" s="57" t="str">
        <f>+'Categorias-9 feb-Depurado'!B5286</f>
        <v>SOCIEDAD INMOBILIARIA ORANGE SUITES LIMITADA-ORANGE SUITES LTDA</v>
      </c>
      <c r="C5287" s="30" t="s">
        <v>4900</v>
      </c>
      <c r="D5287" s="31">
        <v>5</v>
      </c>
      <c r="E5287" s="30" t="str">
        <f>+'Categorias-9 feb-Depurado'!E5286</f>
        <v>900050933-5</v>
      </c>
      <c r="F5287" s="30" t="str">
        <f>+'Categorias-9 feb-Depurado'!F5286</f>
        <v>CL 8 43 C 37</v>
      </c>
      <c r="G5287" s="30" t="str">
        <f>+'Categorias-9 feb-Depurado'!G5286</f>
        <v>169</v>
      </c>
      <c r="H5287" s="30" t="str">
        <f>+'Categorias-9 feb-Depurado'!H5286</f>
        <v>FESO31147</v>
      </c>
      <c r="I5287" s="107">
        <f>+'Categorias-9 feb-Depurado'!R5286</f>
        <v>240767</v>
      </c>
      <c r="J5287" s="108">
        <f t="shared" si="336"/>
        <v>240767</v>
      </c>
      <c r="K5287" s="107">
        <f t="shared" si="337"/>
        <v>328.5313895904842</v>
      </c>
      <c r="L5287" s="109">
        <f t="shared" si="338"/>
        <v>241095.5313895905</v>
      </c>
      <c r="M5287" s="110">
        <f t="shared" si="339"/>
        <v>1.8380017190086817E-07</v>
      </c>
      <c r="N5287" s="33" t="s">
        <v>4892</v>
      </c>
      <c r="O5287" s="33">
        <f>+'Categorias-9 feb-Depurado'!Y5286</f>
        <v>50.476849376814783</v>
      </c>
      <c r="P5287" s="111">
        <f>+'Categorias-9 feb-Depurado'!AC5286</f>
        <v>44902</v>
      </c>
      <c r="Q5287" s="111">
        <f>+'Categorias-9 feb-Depurado'!AE5286</f>
        <v>44962</v>
      </c>
      <c r="R5287" s="112" t="str">
        <f>+'Categorias-9 feb-Depurado'!AB5286</f>
        <v>Hotel</v>
      </c>
    </row>
    <row r="5288" spans="2:18" s="1" customFormat="1" ht="14.5" hidden="1">
      <c r="B5288" s="57" t="str">
        <f>+'Categorias-9 feb-Depurado'!B5287</f>
        <v>SOCIEDAD INMOBILIARIA ORANGE SUITES LIMITADA-ORANGE SUITES LTDA</v>
      </c>
      <c r="C5288" s="30" t="s">
        <v>4900</v>
      </c>
      <c r="D5288" s="31">
        <v>5</v>
      </c>
      <c r="E5288" s="30" t="str">
        <f>+'Categorias-9 feb-Depurado'!E5287</f>
        <v>900050933-5</v>
      </c>
      <c r="F5288" s="30" t="str">
        <f>+'Categorias-9 feb-Depurado'!F5287</f>
        <v>CL 8 43 C 37</v>
      </c>
      <c r="G5288" s="30" t="str">
        <f>+'Categorias-9 feb-Depurado'!G5287</f>
        <v>169</v>
      </c>
      <c r="H5288" s="30" t="str">
        <f>+'Categorias-9 feb-Depurado'!H5287</f>
        <v>FESO31146</v>
      </c>
      <c r="I5288" s="107">
        <f>+'Categorias-9 feb-Depurado'!R5287</f>
        <v>609397</v>
      </c>
      <c r="J5288" s="108">
        <f t="shared" si="336"/>
        <v>609397</v>
      </c>
      <c r="K5288" s="107">
        <f t="shared" si="337"/>
        <v>831.53440140165503</v>
      </c>
      <c r="L5288" s="109">
        <f t="shared" si="338"/>
        <v>610228.53440140164</v>
      </c>
      <c r="M5288" s="110">
        <f t="shared" si="339"/>
        <v>4.6521023793075192E-07</v>
      </c>
      <c r="N5288" s="33" t="s">
        <v>4892</v>
      </c>
      <c r="O5288" s="33">
        <f>+'Categorias-9 feb-Depurado'!Y5287</f>
        <v>127.76020210279148</v>
      </c>
      <c r="P5288" s="111">
        <f>+'Categorias-9 feb-Depurado'!AC5287</f>
        <v>44902</v>
      </c>
      <c r="Q5288" s="111">
        <f>+'Categorias-9 feb-Depurado'!AE5287</f>
        <v>44962</v>
      </c>
      <c r="R5288" s="112" t="str">
        <f>+'Categorias-9 feb-Depurado'!AB5287</f>
        <v>Hotel</v>
      </c>
    </row>
    <row r="5289" spans="2:18" s="1" customFormat="1" ht="14.5" hidden="1">
      <c r="B5289" s="57" t="str">
        <f>+'Categorias-9 feb-Depurado'!B5288</f>
        <v>SOCIEDAD INMOBILIARIA ORANGE SUITES LIMITADA-ORANGE SUITES LTDA</v>
      </c>
      <c r="C5289" s="30" t="s">
        <v>4900</v>
      </c>
      <c r="D5289" s="31">
        <v>5</v>
      </c>
      <c r="E5289" s="30" t="str">
        <f>+'Categorias-9 feb-Depurado'!E5288</f>
        <v>900050933-5</v>
      </c>
      <c r="F5289" s="30" t="str">
        <f>+'Categorias-9 feb-Depurado'!F5288</f>
        <v>CL 8 43 C 37</v>
      </c>
      <c r="G5289" s="30" t="str">
        <f>+'Categorias-9 feb-Depurado'!G5288</f>
        <v>169</v>
      </c>
      <c r="H5289" s="30" t="str">
        <f>+'Categorias-9 feb-Depurado'!H5288</f>
        <v>FESO31142</v>
      </c>
      <c r="I5289" s="107">
        <f>+'Categorias-9 feb-Depurado'!R5288</f>
        <v>182867</v>
      </c>
      <c r="J5289" s="108">
        <f t="shared" si="336"/>
        <v>182867</v>
      </c>
      <c r="K5289" s="107">
        <f t="shared" si="337"/>
        <v>249.52568092904372</v>
      </c>
      <c r="L5289" s="109">
        <f t="shared" si="338"/>
        <v>183116.52568092904</v>
      </c>
      <c r="M5289" s="110">
        <f t="shared" si="339"/>
        <v>1.3959963796947279E-07</v>
      </c>
      <c r="N5289" s="33" t="s">
        <v>4892</v>
      </c>
      <c r="O5289" s="33">
        <f>+'Categorias-9 feb-Depurado'!Y5288</f>
        <v>38.338102875352469</v>
      </c>
      <c r="P5289" s="111">
        <f>+'Categorias-9 feb-Depurado'!AC5288</f>
        <v>44902</v>
      </c>
      <c r="Q5289" s="111">
        <f>+'Categorias-9 feb-Depurado'!AE5288</f>
        <v>44962</v>
      </c>
      <c r="R5289" s="112" t="str">
        <f>+'Categorias-9 feb-Depurado'!AB5288</f>
        <v>Hotel</v>
      </c>
    </row>
    <row r="5290" spans="2:18" s="1" customFormat="1" ht="14.5" hidden="1">
      <c r="B5290" s="57" t="str">
        <f>+'Categorias-9 feb-Depurado'!B5289</f>
        <v>SOCIEDAD INMOBILIARIA ORANGE SUITES LIMITADA-ORANGE SUITES LTDA</v>
      </c>
      <c r="C5290" s="30" t="s">
        <v>4900</v>
      </c>
      <c r="D5290" s="31">
        <v>5</v>
      </c>
      <c r="E5290" s="30" t="str">
        <f>+'Categorias-9 feb-Depurado'!E5289</f>
        <v>900050933-5</v>
      </c>
      <c r="F5290" s="30" t="str">
        <f>+'Categorias-9 feb-Depurado'!F5289</f>
        <v>CL 8 43 C 37</v>
      </c>
      <c r="G5290" s="30" t="str">
        <f>+'Categorias-9 feb-Depurado'!G5289</f>
        <v>169</v>
      </c>
      <c r="H5290" s="30" t="str">
        <f>+'Categorias-9 feb-Depurado'!H5289</f>
        <v>FESO31201</v>
      </c>
      <c r="I5290" s="107">
        <f>+'Categorias-9 feb-Depurado'!R5289</f>
        <v>1292135</v>
      </c>
      <c r="J5290" s="108">
        <f t="shared" si="336"/>
        <v>1292135</v>
      </c>
      <c r="K5290" s="107">
        <f t="shared" si="337"/>
        <v>1322.1326288552516</v>
      </c>
      <c r="L5290" s="109">
        <f t="shared" si="338"/>
        <v>1293457.1326288553</v>
      </c>
      <c r="M5290" s="110">
        <f t="shared" si="339"/>
        <v>9.8607237534993221E-07</v>
      </c>
      <c r="N5290" s="33" t="s">
        <v>4892</v>
      </c>
      <c r="O5290" s="33">
        <f>+'Categorias-9 feb-Depurado'!Y5289</f>
        <v>270.89635942430056</v>
      </c>
      <c r="P5290" s="111">
        <f>+'Categorias-9 feb-Depurado'!AC5289</f>
        <v>44903</v>
      </c>
      <c r="Q5290" s="111">
        <f>+'Categorias-9 feb-Depurado'!AE5289</f>
        <v>44963</v>
      </c>
      <c r="R5290" s="112" t="str">
        <f>+'Categorias-9 feb-Depurado'!AB5289</f>
        <v>Hotel</v>
      </c>
    </row>
    <row r="5291" spans="2:18" s="1" customFormat="1" ht="14.5" hidden="1">
      <c r="B5291" s="57" t="str">
        <f>+'Categorias-9 feb-Depurado'!B5290</f>
        <v>SOCIEDAD INMOBILIARIA ORANGE SUITES LIMITADA-ORANGE SUITES LTDA</v>
      </c>
      <c r="C5291" s="30" t="s">
        <v>4900</v>
      </c>
      <c r="D5291" s="31">
        <v>5</v>
      </c>
      <c r="E5291" s="30" t="str">
        <f>+'Categorias-9 feb-Depurado'!E5290</f>
        <v>900050933-5</v>
      </c>
      <c r="F5291" s="30" t="str">
        <f>+'Categorias-9 feb-Depurado'!F5290</f>
        <v>CL 8 43 C 37</v>
      </c>
      <c r="G5291" s="30" t="str">
        <f>+'Categorias-9 feb-Depurado'!G5290</f>
        <v>169</v>
      </c>
      <c r="H5291" s="30" t="str">
        <f>+'Categorias-9 feb-Depurado'!H5290</f>
        <v>FESO31196</v>
      </c>
      <c r="I5291" s="107">
        <f>+'Categorias-9 feb-Depurado'!R5290</f>
        <v>211817</v>
      </c>
      <c r="J5291" s="108">
        <f t="shared" si="336"/>
        <v>211817</v>
      </c>
      <c r="K5291" s="107">
        <f t="shared" si="337"/>
        <v>216.73444883563468</v>
      </c>
      <c r="L5291" s="109">
        <f t="shared" si="338"/>
        <v>212033.73444883563</v>
      </c>
      <c r="M5291" s="110">
        <f t="shared" si="339"/>
        <v>1.6164479124046371E-07</v>
      </c>
      <c r="N5291" s="33" t="s">
        <v>4892</v>
      </c>
      <c r="O5291" s="33">
        <f>+'Categorias-9 feb-Depurado'!Y5290</f>
        <v>44.407476126083623</v>
      </c>
      <c r="P5291" s="111">
        <f>+'Categorias-9 feb-Depurado'!AC5290</f>
        <v>44903</v>
      </c>
      <c r="Q5291" s="111">
        <f>+'Categorias-9 feb-Depurado'!AE5290</f>
        <v>44963</v>
      </c>
      <c r="R5291" s="112" t="str">
        <f>+'Categorias-9 feb-Depurado'!AB5290</f>
        <v>Hotel</v>
      </c>
    </row>
    <row r="5292" spans="2:18" s="1" customFormat="1" ht="14.5" hidden="1">
      <c r="B5292" s="57" t="str">
        <f>+'Categorias-9 feb-Depurado'!B5291</f>
        <v>SOCIEDAD INMOBILIARIA ORANGE SUITES LIMITADA-ORANGE SUITES LTDA</v>
      </c>
      <c r="C5292" s="30" t="s">
        <v>4900</v>
      </c>
      <c r="D5292" s="31">
        <v>5</v>
      </c>
      <c r="E5292" s="30" t="str">
        <f>+'Categorias-9 feb-Depurado'!E5291</f>
        <v>900050933-5</v>
      </c>
      <c r="F5292" s="30" t="str">
        <f>+'Categorias-9 feb-Depurado'!F5291</f>
        <v>CL 8 43 C 37</v>
      </c>
      <c r="G5292" s="30" t="str">
        <f>+'Categorias-9 feb-Depurado'!G5291</f>
        <v>169</v>
      </c>
      <c r="H5292" s="30" t="str">
        <f>+'Categorias-9 feb-Depurado'!H5291</f>
        <v>FESO31199</v>
      </c>
      <c r="I5292" s="107">
        <f>+'Categorias-9 feb-Depurado'!R5291</f>
        <v>1270905</v>
      </c>
      <c r="J5292" s="108">
        <f t="shared" si="336"/>
        <v>1270905</v>
      </c>
      <c r="K5292" s="107">
        <f t="shared" si="337"/>
        <v>1300.4097626604678</v>
      </c>
      <c r="L5292" s="109">
        <f t="shared" si="338"/>
        <v>1272205.4097626605</v>
      </c>
      <c r="M5292" s="110">
        <f t="shared" si="339"/>
        <v>9.6987103684530287E-07</v>
      </c>
      <c r="N5292" s="33" t="s">
        <v>4892</v>
      </c>
      <c r="O5292" s="33">
        <f>+'Categorias-9 feb-Depurado'!Y5291</f>
        <v>266.4454857070977</v>
      </c>
      <c r="P5292" s="111">
        <f>+'Categorias-9 feb-Depurado'!AC5291</f>
        <v>44903</v>
      </c>
      <c r="Q5292" s="111">
        <f>+'Categorias-9 feb-Depurado'!AE5291</f>
        <v>44963</v>
      </c>
      <c r="R5292" s="112" t="str">
        <f>+'Categorias-9 feb-Depurado'!AB5291</f>
        <v>Hotel</v>
      </c>
    </row>
    <row r="5293" spans="2:18" s="1" customFormat="1" ht="14.5" hidden="1">
      <c r="B5293" s="57" t="str">
        <f>+'Categorias-9 feb-Depurado'!B5292</f>
        <v>SOCIEDAD INMOBILIARIA ORANGE SUITES LIMITADA-ORANGE SUITES LTDA</v>
      </c>
      <c r="C5293" s="30" t="s">
        <v>4900</v>
      </c>
      <c r="D5293" s="31">
        <v>5</v>
      </c>
      <c r="E5293" s="30" t="str">
        <f>+'Categorias-9 feb-Depurado'!E5292</f>
        <v>900050933-5</v>
      </c>
      <c r="F5293" s="30" t="str">
        <f>+'Categorias-9 feb-Depurado'!F5292</f>
        <v>CL 8 43 C 37</v>
      </c>
      <c r="G5293" s="30" t="str">
        <f>+'Categorias-9 feb-Depurado'!G5292</f>
        <v>169</v>
      </c>
      <c r="H5293" s="30" t="str">
        <f>+'Categorias-9 feb-Depurado'!H5292</f>
        <v>FESO31236</v>
      </c>
      <c r="I5293" s="107">
        <f>+'Categorias-9 feb-Depurado'!R5292</f>
        <v>847752</v>
      </c>
      <c r="J5293" s="108">
        <f t="shared" si="336"/>
        <v>847752</v>
      </c>
      <c r="K5293" s="107">
        <f t="shared" si="337"/>
        <v>578.19011360510194</v>
      </c>
      <c r="L5293" s="109">
        <f t="shared" si="338"/>
        <v>848330.19011360512</v>
      </c>
      <c r="M5293" s="110">
        <f t="shared" si="339"/>
        <v>6.467280163713101E-07</v>
      </c>
      <c r="N5293" s="33" t="s">
        <v>4892</v>
      </c>
      <c r="O5293" s="33">
        <f>+'Categorias-9 feb-Depurado'!Y5292</f>
        <v>177.731375200478</v>
      </c>
      <c r="P5293" s="111">
        <f>+'Categorias-9 feb-Depurado'!AC5292</f>
        <v>44904</v>
      </c>
      <c r="Q5293" s="111">
        <f>+'Categorias-9 feb-Depurado'!AE5292</f>
        <v>44964</v>
      </c>
      <c r="R5293" s="112" t="str">
        <f>+'Categorias-9 feb-Depurado'!AB5292</f>
        <v>Hotel</v>
      </c>
    </row>
    <row r="5294" spans="2:18" s="1" customFormat="1" ht="14.5" hidden="1">
      <c r="B5294" s="57" t="str">
        <f>+'Categorias-9 feb-Depurado'!B5293</f>
        <v>SOCIEDAD INMOBILIARIA ORANGE SUITES LIMITADA-ORANGE SUITES LTDA</v>
      </c>
      <c r="C5294" s="30" t="s">
        <v>4900</v>
      </c>
      <c r="D5294" s="31">
        <v>5</v>
      </c>
      <c r="E5294" s="30" t="str">
        <f>+'Categorias-9 feb-Depurado'!E5293</f>
        <v>900050933-5</v>
      </c>
      <c r="F5294" s="30" t="str">
        <f>+'Categorias-9 feb-Depurado'!F5293</f>
        <v>CL 8 43 C 37</v>
      </c>
      <c r="G5294" s="30" t="str">
        <f>+'Categorias-9 feb-Depurado'!G5293</f>
        <v>169</v>
      </c>
      <c r="H5294" s="30" t="str">
        <f>+'Categorias-9 feb-Depurado'!H5293</f>
        <v>FESO31235</v>
      </c>
      <c r="I5294" s="107">
        <f>+'Categorias-9 feb-Depurado'!R5293</f>
        <v>372972</v>
      </c>
      <c r="J5294" s="108">
        <f t="shared" si="336"/>
        <v>372972</v>
      </c>
      <c r="K5294" s="107">
        <f t="shared" si="337"/>
        <v>254.37713275996057</v>
      </c>
      <c r="L5294" s="109">
        <f t="shared" si="338"/>
        <v>373226.37713275995</v>
      </c>
      <c r="M5294" s="110">
        <f t="shared" si="339"/>
        <v>2.845306666596366E-07</v>
      </c>
      <c r="N5294" s="33" t="s">
        <v>4892</v>
      </c>
      <c r="O5294" s="33">
        <f>+'Categorias-9 feb-Depurado'!Y5293</f>
        <v>78.193653888487049</v>
      </c>
      <c r="P5294" s="111">
        <f>+'Categorias-9 feb-Depurado'!AC5293</f>
        <v>44904</v>
      </c>
      <c r="Q5294" s="111">
        <f>+'Categorias-9 feb-Depurado'!AE5293</f>
        <v>44964</v>
      </c>
      <c r="R5294" s="112" t="str">
        <f>+'Categorias-9 feb-Depurado'!AB5293</f>
        <v>Hotel</v>
      </c>
    </row>
    <row r="5295" spans="2:18" s="1" customFormat="1" ht="14.5" hidden="1">
      <c r="B5295" s="57" t="str">
        <f>+'Categorias-9 feb-Depurado'!B5294</f>
        <v>SOCIEDAD INMOBILIARIA ORANGE SUITES LIMITADA-ORANGE SUITES LTDA</v>
      </c>
      <c r="C5295" s="30" t="s">
        <v>4900</v>
      </c>
      <c r="D5295" s="31">
        <v>5</v>
      </c>
      <c r="E5295" s="30" t="str">
        <f>+'Categorias-9 feb-Depurado'!E5294</f>
        <v>900050933-5</v>
      </c>
      <c r="F5295" s="30" t="str">
        <f>+'Categorias-9 feb-Depurado'!F5294</f>
        <v>CL 8 43 C 37</v>
      </c>
      <c r="G5295" s="30" t="str">
        <f>+'Categorias-9 feb-Depurado'!G5294</f>
        <v>169</v>
      </c>
      <c r="H5295" s="30" t="str">
        <f>+'Categorias-9 feb-Depurado'!H5294</f>
        <v>FESO31234</v>
      </c>
      <c r="I5295" s="107">
        <f>+'Categorias-9 feb-Depurado'!R5294</f>
        <v>423635</v>
      </c>
      <c r="J5295" s="108">
        <f t="shared" si="336"/>
        <v>423635</v>
      </c>
      <c r="K5295" s="107">
        <f t="shared" si="337"/>
        <v>288.93068819312413</v>
      </c>
      <c r="L5295" s="109">
        <f t="shared" si="338"/>
        <v>423923.93068819313</v>
      </c>
      <c r="M5295" s="110">
        <f t="shared" si="339"/>
        <v>3.2318015553541598E-07</v>
      </c>
      <c r="N5295" s="33" t="s">
        <v>4892</v>
      </c>
      <c r="O5295" s="33">
        <f>+'Categorias-9 feb-Depurado'!Y5294</f>
        <v>88.815161902365901</v>
      </c>
      <c r="P5295" s="111">
        <f>+'Categorias-9 feb-Depurado'!AC5294</f>
        <v>44904</v>
      </c>
      <c r="Q5295" s="111">
        <f>+'Categorias-9 feb-Depurado'!AE5294</f>
        <v>44964</v>
      </c>
      <c r="R5295" s="112" t="str">
        <f>+'Categorias-9 feb-Depurado'!AB5294</f>
        <v>Hotel</v>
      </c>
    </row>
    <row r="5296" spans="2:18" s="1" customFormat="1" ht="14.5" hidden="1">
      <c r="B5296" s="57" t="str">
        <f>+'Categorias-9 feb-Depurado'!B5295</f>
        <v>SOCIEDAD INMOBILIARIA ORANGE SUITES LIMITADA-ORANGE SUITES LTDA</v>
      </c>
      <c r="C5296" s="30" t="s">
        <v>4900</v>
      </c>
      <c r="D5296" s="31">
        <v>5</v>
      </c>
      <c r="E5296" s="30" t="str">
        <f>+'Categorias-9 feb-Depurado'!E5295</f>
        <v>900050933-5</v>
      </c>
      <c r="F5296" s="30" t="str">
        <f>+'Categorias-9 feb-Depurado'!F5295</f>
        <v>CL 8 43 C 37</v>
      </c>
      <c r="G5296" s="30" t="str">
        <f>+'Categorias-9 feb-Depurado'!G5295</f>
        <v>169</v>
      </c>
      <c r="H5296" s="30" t="str">
        <f>+'Categorias-9 feb-Depurado'!H5295</f>
        <v>FESO31309</v>
      </c>
      <c r="I5296" s="107">
        <f>+'Categorias-9 feb-Depurado'!R5295</f>
        <v>329065</v>
      </c>
      <c r="J5296" s="108">
        <f t="shared" si="336"/>
        <v>329065</v>
      </c>
      <c r="K5296" s="107">
        <f t="shared" si="337"/>
        <v>112.19655028473814</v>
      </c>
      <c r="L5296" s="109">
        <f t="shared" si="338"/>
        <v>329177.19655028475</v>
      </c>
      <c r="M5296" s="110">
        <f t="shared" si="339"/>
        <v>2.5094959231749771E-07</v>
      </c>
      <c r="N5296" s="33" t="s">
        <v>4892</v>
      </c>
      <c r="O5296" s="33">
        <f>+'Categorias-9 feb-Depurado'!Y5295</f>
        <v>68.988542616644125</v>
      </c>
      <c r="P5296" s="111">
        <f>+'Categorias-9 feb-Depurado'!AC5295</f>
        <v>44905</v>
      </c>
      <c r="Q5296" s="111">
        <f>+'Categorias-9 feb-Depurado'!AE5295</f>
        <v>44965</v>
      </c>
      <c r="R5296" s="112" t="str">
        <f>+'Categorias-9 feb-Depurado'!AB5295</f>
        <v>Hotel</v>
      </c>
    </row>
    <row r="5297" spans="2:18" s="1" customFormat="1" ht="14.5" hidden="1">
      <c r="B5297" s="57" t="str">
        <f>+'Categorias-9 feb-Depurado'!B5296</f>
        <v>SOCIEDAD INMOBILIARIA ORANGE SUITES LIMITADA-ORANGE SUITES LTDA</v>
      </c>
      <c r="C5297" s="30" t="s">
        <v>4900</v>
      </c>
      <c r="D5297" s="31">
        <v>5</v>
      </c>
      <c r="E5297" s="30" t="str">
        <f>+'Categorias-9 feb-Depurado'!E5296</f>
        <v>900050933-5</v>
      </c>
      <c r="F5297" s="30" t="str">
        <f>+'Categorias-9 feb-Depurado'!F5296</f>
        <v>CL 8 43 C 37</v>
      </c>
      <c r="G5297" s="30" t="str">
        <f>+'Categorias-9 feb-Depurado'!G5296</f>
        <v>169</v>
      </c>
      <c r="H5297" s="30" t="str">
        <f>+'Categorias-9 feb-Depurado'!H5296</f>
        <v>FESO31310</v>
      </c>
      <c r="I5297" s="107">
        <f>+'Categorias-9 feb-Depurado'!R5296</f>
        <v>609397</v>
      </c>
      <c r="J5297" s="108">
        <f t="shared" si="336"/>
        <v>609397</v>
      </c>
      <c r="K5297" s="107">
        <f t="shared" si="337"/>
        <v>207.77731194101034</v>
      </c>
      <c r="L5297" s="109">
        <f t="shared" si="338"/>
        <v>609604.77731194103</v>
      </c>
      <c r="M5297" s="110">
        <f t="shared" si="339"/>
        <v>4.647347141431211E-07</v>
      </c>
      <c r="N5297" s="33" t="s">
        <v>4892</v>
      </c>
      <c r="O5297" s="33">
        <f>+'Categorias-9 feb-Depurado'!Y5296</f>
        <v>127.76020210279148</v>
      </c>
      <c r="P5297" s="111">
        <f>+'Categorias-9 feb-Depurado'!AC5296</f>
        <v>44905</v>
      </c>
      <c r="Q5297" s="111">
        <f>+'Categorias-9 feb-Depurado'!AE5296</f>
        <v>44965</v>
      </c>
      <c r="R5297" s="112" t="str">
        <f>+'Categorias-9 feb-Depurado'!AB5296</f>
        <v>Hotel</v>
      </c>
    </row>
    <row r="5298" spans="2:18" s="1" customFormat="1" ht="14.5" hidden="1">
      <c r="B5298" s="57" t="str">
        <f>+'Categorias-9 feb-Depurado'!B5297</f>
        <v>SOCIEDAD INMOBILIARIA ORANGE SUITES LIMITADA-ORANGE SUITES LTDA</v>
      </c>
      <c r="C5298" s="30" t="s">
        <v>4900</v>
      </c>
      <c r="D5298" s="31">
        <v>5</v>
      </c>
      <c r="E5298" s="30" t="str">
        <f>+'Categorias-9 feb-Depurado'!E5297</f>
        <v>900050933-5</v>
      </c>
      <c r="F5298" s="30" t="str">
        <f>+'Categorias-9 feb-Depurado'!F5297</f>
        <v>CL 8 43 C 37</v>
      </c>
      <c r="G5298" s="30" t="str">
        <f>+'Categorias-9 feb-Depurado'!G5297</f>
        <v>169</v>
      </c>
      <c r="H5298" s="30" t="str">
        <f>+'Categorias-9 feb-Depurado'!H5297</f>
        <v>FESO31399</v>
      </c>
      <c r="I5298" s="107">
        <f>+'Categorias-9 feb-Depurado'!R5297</f>
        <v>4331885</v>
      </c>
      <c r="J5298" s="108">
        <f t="shared" si="336"/>
        <v>0</v>
      </c>
      <c r="K5298" s="107">
        <f t="shared" si="337"/>
        <v>0</v>
      </c>
      <c r="L5298" s="109">
        <f t="shared" si="338"/>
        <v>4331885</v>
      </c>
      <c r="M5298" s="110">
        <f t="shared" si="339"/>
        <v>3.3024303812922885E-06</v>
      </c>
      <c r="N5298" s="33" t="s">
        <v>4892</v>
      </c>
      <c r="O5298" s="33">
        <f>+'Categorias-9 feb-Depurado'!Y5297</f>
        <v>908.18055075107179</v>
      </c>
      <c r="P5298" s="111">
        <f>+'Categorias-9 feb-Depurado'!AC5297</f>
        <v>44907</v>
      </c>
      <c r="Q5298" s="111">
        <f>+'Categorias-9 feb-Depurado'!AE5297</f>
        <v>44967</v>
      </c>
      <c r="R5298" s="112" t="str">
        <f>+'Categorias-9 feb-Depurado'!AB5297</f>
        <v>Hotel</v>
      </c>
    </row>
    <row r="5299" spans="2:18" s="1" customFormat="1" ht="14.5" hidden="1">
      <c r="B5299" s="57" t="str">
        <f>+'Categorias-9 feb-Depurado'!B5298</f>
        <v>SOCIEDAD INMOBILIARIA ORANGE SUITES LIMITADA-ORANGE SUITES LTDA</v>
      </c>
      <c r="C5299" s="30" t="s">
        <v>4900</v>
      </c>
      <c r="D5299" s="31">
        <v>5</v>
      </c>
      <c r="E5299" s="30" t="str">
        <f>+'Categorias-9 feb-Depurado'!E5298</f>
        <v>900050933-5</v>
      </c>
      <c r="F5299" s="30" t="str">
        <f>+'Categorias-9 feb-Depurado'!F5298</f>
        <v>CL 8 43 C 37</v>
      </c>
      <c r="G5299" s="30" t="str">
        <f>+'Categorias-9 feb-Depurado'!G5298</f>
        <v>169</v>
      </c>
      <c r="H5299" s="30" t="str">
        <f>+'Categorias-9 feb-Depurado'!H5298</f>
        <v>FESO31439</v>
      </c>
      <c r="I5299" s="107">
        <f>+'Categorias-9 feb-Depurado'!R5298</f>
        <v>1239060</v>
      </c>
      <c r="J5299" s="108">
        <f t="shared" si="336"/>
        <v>0</v>
      </c>
      <c r="K5299" s="107">
        <f t="shared" si="337"/>
        <v>0</v>
      </c>
      <c r="L5299" s="109">
        <f t="shared" si="338"/>
        <v>1239060</v>
      </c>
      <c r="M5299" s="110">
        <f t="shared" si="339"/>
        <v>9.4460249712169712E-07</v>
      </c>
      <c r="N5299" s="33" t="s">
        <v>4892</v>
      </c>
      <c r="O5299" s="33">
        <f>+'Categorias-9 feb-Depurado'!Y5298</f>
        <v>259.76917513129342</v>
      </c>
      <c r="P5299" s="111">
        <f>+'Categorias-9 feb-Depurado'!AC5298</f>
        <v>44908</v>
      </c>
      <c r="Q5299" s="111">
        <f>+'Categorias-9 feb-Depurado'!AE5298</f>
        <v>44968</v>
      </c>
      <c r="R5299" s="112" t="str">
        <f>+'Categorias-9 feb-Depurado'!AB5298</f>
        <v>Hotel</v>
      </c>
    </row>
    <row r="5300" spans="2:18" s="1" customFormat="1" ht="14.5" hidden="1">
      <c r="B5300" s="57" t="str">
        <f>+'Categorias-9 feb-Depurado'!B5299</f>
        <v>SOCIEDAD INMOBILIARIA ORANGE SUITES LIMITADA-ORANGE SUITES LTDA</v>
      </c>
      <c r="C5300" s="30" t="s">
        <v>4900</v>
      </c>
      <c r="D5300" s="31">
        <v>5</v>
      </c>
      <c r="E5300" s="30" t="str">
        <f>+'Categorias-9 feb-Depurado'!E5299</f>
        <v>900050933-5</v>
      </c>
      <c r="F5300" s="30" t="str">
        <f>+'Categorias-9 feb-Depurado'!F5299</f>
        <v>CL 8 43 C 37</v>
      </c>
      <c r="G5300" s="30" t="str">
        <f>+'Categorias-9 feb-Depurado'!G5299</f>
        <v>169</v>
      </c>
      <c r="H5300" s="30" t="str">
        <f>+'Categorias-9 feb-Depurado'!H5299</f>
        <v>FESO31444</v>
      </c>
      <c r="I5300" s="107">
        <f>+'Categorias-9 feb-Depurado'!R5299</f>
        <v>216642</v>
      </c>
      <c r="J5300" s="108">
        <f t="shared" si="336"/>
        <v>0</v>
      </c>
      <c r="K5300" s="107">
        <f t="shared" si="337"/>
        <v>0</v>
      </c>
      <c r="L5300" s="109">
        <f t="shared" si="338"/>
        <v>216642</v>
      </c>
      <c r="M5300" s="110">
        <f t="shared" si="339"/>
        <v>1.6515792147389046E-07</v>
      </c>
      <c r="N5300" s="33" t="s">
        <v>4892</v>
      </c>
      <c r="O5300" s="33">
        <f>+'Categorias-9 feb-Depurado'!Y5299</f>
        <v>45.419038334538818</v>
      </c>
      <c r="P5300" s="111">
        <f>+'Categorias-9 feb-Depurado'!AC5299</f>
        <v>44908</v>
      </c>
      <c r="Q5300" s="111">
        <f>+'Categorias-9 feb-Depurado'!AE5299</f>
        <v>44968</v>
      </c>
      <c r="R5300" s="112" t="str">
        <f>+'Categorias-9 feb-Depurado'!AB5299</f>
        <v>Hotel</v>
      </c>
    </row>
    <row r="5301" spans="2:18" s="1" customFormat="1" ht="14.5" hidden="1">
      <c r="B5301" s="57" t="str">
        <f>+'Categorias-9 feb-Depurado'!B5300</f>
        <v>SOCIEDAD INMOBILIARIA ORANGE SUITES LIMITADA-ORANGE SUITES LTDA</v>
      </c>
      <c r="C5301" s="30" t="s">
        <v>4900</v>
      </c>
      <c r="D5301" s="31">
        <v>5</v>
      </c>
      <c r="E5301" s="30" t="str">
        <f>+'Categorias-9 feb-Depurado'!E5300</f>
        <v>900050933-5</v>
      </c>
      <c r="F5301" s="30" t="str">
        <f>+'Categorias-9 feb-Depurado'!F5300</f>
        <v>CL 8 43 C 37</v>
      </c>
      <c r="G5301" s="30" t="str">
        <f>+'Categorias-9 feb-Depurado'!G5300</f>
        <v>169</v>
      </c>
      <c r="H5301" s="30" t="str">
        <f>+'Categorias-9 feb-Depurado'!H5300</f>
        <v>FESO31440</v>
      </c>
      <c r="I5301" s="107">
        <f>+'Categorias-9 feb-Depurado'!R5300</f>
        <v>813495</v>
      </c>
      <c r="J5301" s="108">
        <f t="shared" si="336"/>
        <v>0</v>
      </c>
      <c r="K5301" s="107">
        <f t="shared" si="337"/>
        <v>0</v>
      </c>
      <c r="L5301" s="109">
        <f t="shared" si="338"/>
        <v>813495</v>
      </c>
      <c r="M5301" s="110">
        <f t="shared" si="339"/>
        <v>6.2017126563363767E-07</v>
      </c>
      <c r="N5301" s="33" t="s">
        <v>4892</v>
      </c>
      <c r="O5301" s="33">
        <f>+'Categorias-9 feb-Depurado'!Y5300</f>
        <v>170.54938834554545</v>
      </c>
      <c r="P5301" s="111">
        <f>+'Categorias-9 feb-Depurado'!AC5300</f>
        <v>44908</v>
      </c>
      <c r="Q5301" s="111">
        <f>+'Categorias-9 feb-Depurado'!AE5300</f>
        <v>44968</v>
      </c>
      <c r="R5301" s="112" t="str">
        <f>+'Categorias-9 feb-Depurado'!AB5300</f>
        <v>Hotel</v>
      </c>
    </row>
    <row r="5302" spans="2:18" s="1" customFormat="1" ht="14.5" hidden="1">
      <c r="B5302" s="57" t="str">
        <f>+'Categorias-9 feb-Depurado'!B5301</f>
        <v>SOCIEDAD INMOBILIARIA ORANGE SUITES LIMITADA-ORANGE SUITES LTDA</v>
      </c>
      <c r="C5302" s="30" t="s">
        <v>4900</v>
      </c>
      <c r="D5302" s="31">
        <v>5</v>
      </c>
      <c r="E5302" s="30" t="str">
        <f>+'Categorias-9 feb-Depurado'!E5301</f>
        <v>900050933-5</v>
      </c>
      <c r="F5302" s="30" t="str">
        <f>+'Categorias-9 feb-Depurado'!F5301</f>
        <v>CL 8 43 C 37</v>
      </c>
      <c r="G5302" s="30" t="str">
        <f>+'Categorias-9 feb-Depurado'!G5301</f>
        <v>169</v>
      </c>
      <c r="H5302" s="30" t="str">
        <f>+'Categorias-9 feb-Depurado'!H5301</f>
        <v>FESO31542</v>
      </c>
      <c r="I5302" s="107">
        <f>+'Categorias-9 feb-Depurado'!R5301</f>
        <v>999740</v>
      </c>
      <c r="J5302" s="108">
        <f t="shared" si="336"/>
        <v>0</v>
      </c>
      <c r="K5302" s="107">
        <f t="shared" si="337"/>
        <v>0</v>
      </c>
      <c r="L5302" s="109">
        <f t="shared" si="338"/>
        <v>999740</v>
      </c>
      <c r="M5302" s="110">
        <f t="shared" si="339"/>
        <v>7.6215590889258428E-07</v>
      </c>
      <c r="N5302" s="33" t="s">
        <v>4892</v>
      </c>
      <c r="O5302" s="33">
        <f>+'Categorias-9 feb-Depurado'!Y5301</f>
        <v>209.59568959191589</v>
      </c>
      <c r="P5302" s="111">
        <f>+'Categorias-9 feb-Depurado'!AC5301</f>
        <v>44910</v>
      </c>
      <c r="Q5302" s="111">
        <f>+'Categorias-9 feb-Depurado'!AE5301</f>
        <v>44970</v>
      </c>
      <c r="R5302" s="112" t="str">
        <f>+'Categorias-9 feb-Depurado'!AB5301</f>
        <v>Hotel</v>
      </c>
    </row>
    <row r="5303" spans="2:18" s="1" customFormat="1" ht="14.5" hidden="1">
      <c r="B5303" s="57" t="str">
        <f>+'Categorias-9 feb-Depurado'!B5302</f>
        <v>SOCIEDAD INMOBILIARIA ORANGE SUITES LIMITADA-ORANGE SUITES LTDA</v>
      </c>
      <c r="C5303" s="30" t="s">
        <v>4900</v>
      </c>
      <c r="D5303" s="31">
        <v>5</v>
      </c>
      <c r="E5303" s="30" t="str">
        <f>+'Categorias-9 feb-Depurado'!E5302</f>
        <v>900050933-5</v>
      </c>
      <c r="F5303" s="30" t="str">
        <f>+'Categorias-9 feb-Depurado'!F5302</f>
        <v>CL 8 43 C 37</v>
      </c>
      <c r="G5303" s="30" t="str">
        <f>+'Categorias-9 feb-Depurado'!G5302</f>
        <v>169</v>
      </c>
      <c r="H5303" s="30" t="str">
        <f>+'Categorias-9 feb-Depurado'!H5302</f>
        <v>FESO31573</v>
      </c>
      <c r="I5303" s="107">
        <f>+'Categorias-9 feb-Depurado'!R5302</f>
        <v>482982</v>
      </c>
      <c r="J5303" s="108">
        <f t="shared" si="336"/>
        <v>0</v>
      </c>
      <c r="K5303" s="107">
        <f t="shared" si="337"/>
        <v>0</v>
      </c>
      <c r="L5303" s="109">
        <f t="shared" si="338"/>
        <v>482982</v>
      </c>
      <c r="M5303" s="110">
        <f t="shared" si="339"/>
        <v>3.6820331805145153E-07</v>
      </c>
      <c r="N5303" s="33" t="s">
        <v>4892</v>
      </c>
      <c r="O5303" s="33">
        <f>+'Categorias-9 feb-Depurado'!Y5302</f>
        <v>101.25727224126544</v>
      </c>
      <c r="P5303" s="111">
        <f>+'Categorias-9 feb-Depurado'!AC5302</f>
        <v>44910</v>
      </c>
      <c r="Q5303" s="111">
        <f>+'Categorias-9 feb-Depurado'!AE5302</f>
        <v>44970</v>
      </c>
      <c r="R5303" s="112" t="str">
        <f>+'Categorias-9 feb-Depurado'!AB5302</f>
        <v>Hotel</v>
      </c>
    </row>
    <row r="5304" spans="2:18" s="1" customFormat="1" ht="14.5" hidden="1">
      <c r="B5304" s="57" t="str">
        <f>+'Categorias-9 feb-Depurado'!B5303</f>
        <v>SOCIEDAD INMOBILIARIA ORANGE SUITES LIMITADA-ORANGE SUITES LTDA</v>
      </c>
      <c r="C5304" s="30" t="s">
        <v>4900</v>
      </c>
      <c r="D5304" s="31">
        <v>5</v>
      </c>
      <c r="E5304" s="30" t="str">
        <f>+'Categorias-9 feb-Depurado'!E5303</f>
        <v>900050933-5</v>
      </c>
      <c r="F5304" s="30" t="str">
        <f>+'Categorias-9 feb-Depurado'!F5303</f>
        <v>CL 8 43 C 37</v>
      </c>
      <c r="G5304" s="30" t="str">
        <f>+'Categorias-9 feb-Depurado'!G5303</f>
        <v>169</v>
      </c>
      <c r="H5304" s="30" t="str">
        <f>+'Categorias-9 feb-Depurado'!H5303</f>
        <v>FESO31601</v>
      </c>
      <c r="I5304" s="107">
        <f>+'Categorias-9 feb-Depurado'!R5303</f>
        <v>211817</v>
      </c>
      <c r="J5304" s="108">
        <f t="shared" si="336"/>
        <v>0</v>
      </c>
      <c r="K5304" s="107">
        <f t="shared" si="337"/>
        <v>0</v>
      </c>
      <c r="L5304" s="109">
        <f t="shared" si="338"/>
        <v>211817</v>
      </c>
      <c r="M5304" s="110">
        <f t="shared" si="339"/>
        <v>1.6147956284023899E-07</v>
      </c>
      <c r="N5304" s="33" t="s">
        <v>4892</v>
      </c>
      <c r="O5304" s="33">
        <f>+'Categorias-9 feb-Depurado'!Y5303</f>
        <v>44.407476126083623</v>
      </c>
      <c r="P5304" s="111">
        <f>+'Categorias-9 feb-Depurado'!AC5303</f>
        <v>44911</v>
      </c>
      <c r="Q5304" s="111">
        <f>+'Categorias-9 feb-Depurado'!AE5303</f>
        <v>44971</v>
      </c>
      <c r="R5304" s="112" t="str">
        <f>+'Categorias-9 feb-Depurado'!AB5303</f>
        <v>Hotel</v>
      </c>
    </row>
    <row r="5305" spans="2:18" s="1" customFormat="1" ht="14.5" hidden="1">
      <c r="B5305" s="57" t="str">
        <f>+'Categorias-9 feb-Depurado'!B5304</f>
        <v>SOCIEDAD INMOBILIARIA ORANGE SUITES LIMITADA-ORANGE SUITES LTDA</v>
      </c>
      <c r="C5305" s="30" t="s">
        <v>4900</v>
      </c>
      <c r="D5305" s="31">
        <v>5</v>
      </c>
      <c r="E5305" s="30" t="str">
        <f>+'Categorias-9 feb-Depurado'!E5304</f>
        <v>900050933-5</v>
      </c>
      <c r="F5305" s="30" t="str">
        <f>+'Categorias-9 feb-Depurado'!F5304</f>
        <v>CL 8 43 C 37</v>
      </c>
      <c r="G5305" s="30" t="str">
        <f>+'Categorias-9 feb-Depurado'!G5304</f>
        <v>169</v>
      </c>
      <c r="H5305" s="30" t="str">
        <f>+'Categorias-9 feb-Depurado'!H5304</f>
        <v>FESO31587</v>
      </c>
      <c r="I5305" s="107">
        <f>+'Categorias-9 feb-Depurado'!R5304</f>
        <v>1502505</v>
      </c>
      <c r="J5305" s="108">
        <f t="shared" si="336"/>
        <v>0</v>
      </c>
      <c r="K5305" s="107">
        <f t="shared" si="337"/>
        <v>0</v>
      </c>
      <c r="L5305" s="109">
        <f t="shared" si="338"/>
        <v>1502505</v>
      </c>
      <c r="M5305" s="110">
        <f t="shared" si="339"/>
        <v>1.1454408785190674E-06</v>
      </c>
      <c r="N5305" s="33" t="s">
        <v>4892</v>
      </c>
      <c r="O5305" s="33">
        <f>+'Categorias-9 feb-Depurado'!Y5304</f>
        <v>315.00047171294693</v>
      </c>
      <c r="P5305" s="111">
        <f>+'Categorias-9 feb-Depurado'!AC5304</f>
        <v>44911</v>
      </c>
      <c r="Q5305" s="111">
        <f>+'Categorias-9 feb-Depurado'!AE5304</f>
        <v>44971</v>
      </c>
      <c r="R5305" s="112" t="str">
        <f>+'Categorias-9 feb-Depurado'!AB5304</f>
        <v>Hotel</v>
      </c>
    </row>
    <row r="5306" spans="2:18" s="1" customFormat="1" ht="14.5" hidden="1">
      <c r="B5306" s="57" t="str">
        <f>+'Categorias-9 feb-Depurado'!B5305</f>
        <v>SOCIEDAD INMOBILIARIA ORANGE SUITES LIMITADA-ORANGE SUITES LTDA</v>
      </c>
      <c r="C5306" s="30" t="s">
        <v>4900</v>
      </c>
      <c r="D5306" s="31">
        <v>5</v>
      </c>
      <c r="E5306" s="30" t="str">
        <f>+'Categorias-9 feb-Depurado'!E5305</f>
        <v>900050933-5</v>
      </c>
      <c r="F5306" s="30" t="str">
        <f>+'Categorias-9 feb-Depurado'!F5305</f>
        <v>CL 8 43 C 37</v>
      </c>
      <c r="G5306" s="30" t="str">
        <f>+'Categorias-9 feb-Depurado'!G5305</f>
        <v>169</v>
      </c>
      <c r="H5306" s="30" t="str">
        <f>+'Categorias-9 feb-Depurado'!H5305</f>
        <v>FESO31586</v>
      </c>
      <c r="I5306" s="107">
        <f>+'Categorias-9 feb-Depurado'!R5305</f>
        <v>250417</v>
      </c>
      <c r="J5306" s="108">
        <f t="shared" si="336"/>
        <v>0</v>
      </c>
      <c r="K5306" s="107">
        <f t="shared" si="337"/>
        <v>0</v>
      </c>
      <c r="L5306" s="109">
        <f t="shared" si="338"/>
        <v>250417</v>
      </c>
      <c r="M5306" s="110">
        <f t="shared" si="339"/>
        <v>1.9090643190945076E-07</v>
      </c>
      <c r="N5306" s="33" t="s">
        <v>4892</v>
      </c>
      <c r="O5306" s="33">
        <f>+'Categorias-9 feb-Depurado'!Y5305</f>
        <v>52.499973793725168</v>
      </c>
      <c r="P5306" s="111">
        <f>+'Categorias-9 feb-Depurado'!AC5305</f>
        <v>44911</v>
      </c>
      <c r="Q5306" s="111">
        <f>+'Categorias-9 feb-Depurado'!AE5305</f>
        <v>44971</v>
      </c>
      <c r="R5306" s="112" t="str">
        <f>+'Categorias-9 feb-Depurado'!AB5305</f>
        <v>Hotel</v>
      </c>
    </row>
    <row r="5307" spans="2:18" s="1" customFormat="1" ht="14.5" hidden="1">
      <c r="B5307" s="57" t="str">
        <f>+'Categorias-9 feb-Depurado'!B5306</f>
        <v>SOCIEDAD INMOBILIARIA ORANGE SUITES LIMITADA-ORANGE SUITES LTDA</v>
      </c>
      <c r="C5307" s="30" t="s">
        <v>4900</v>
      </c>
      <c r="D5307" s="31">
        <v>5</v>
      </c>
      <c r="E5307" s="30" t="str">
        <f>+'Categorias-9 feb-Depurado'!E5306</f>
        <v>900050933-5</v>
      </c>
      <c r="F5307" s="30" t="str">
        <f>+'Categorias-9 feb-Depurado'!F5306</f>
        <v>CL 8 43 C 37</v>
      </c>
      <c r="G5307" s="30" t="str">
        <f>+'Categorias-9 feb-Depurado'!G5306</f>
        <v>169</v>
      </c>
      <c r="H5307" s="30" t="str">
        <f>+'Categorias-9 feb-Depurado'!H5306</f>
        <v>FESO31600</v>
      </c>
      <c r="I5307" s="107">
        <f>+'Categorias-9 feb-Depurado'!R5306</f>
        <v>423635</v>
      </c>
      <c r="J5307" s="108">
        <f t="shared" si="336"/>
        <v>0</v>
      </c>
      <c r="K5307" s="107">
        <f t="shared" si="337"/>
        <v>0</v>
      </c>
      <c r="L5307" s="109">
        <f t="shared" si="338"/>
        <v>423635</v>
      </c>
      <c r="M5307" s="110">
        <f t="shared" si="339"/>
        <v>3.2295988803459896E-07</v>
      </c>
      <c r="N5307" s="33" t="s">
        <v>4892</v>
      </c>
      <c r="O5307" s="33">
        <f>+'Categorias-9 feb-Depurado'!Y5306</f>
        <v>88.815161902365901</v>
      </c>
      <c r="P5307" s="111">
        <f>+'Categorias-9 feb-Depurado'!AC5306</f>
        <v>44911</v>
      </c>
      <c r="Q5307" s="111">
        <f>+'Categorias-9 feb-Depurado'!AE5306</f>
        <v>44971</v>
      </c>
      <c r="R5307" s="112" t="str">
        <f>+'Categorias-9 feb-Depurado'!AB5306</f>
        <v>Hotel</v>
      </c>
    </row>
    <row r="5308" spans="2:18" s="1" customFormat="1" ht="14.5" hidden="1">
      <c r="B5308" s="57" t="str">
        <f>+'Categorias-9 feb-Depurado'!B5307</f>
        <v>SOCIEDAD INMOBILIARIA ORANGE SUITES LIMITADA-ORANGE SUITES LTDA</v>
      </c>
      <c r="C5308" s="30" t="s">
        <v>4900</v>
      </c>
      <c r="D5308" s="31">
        <v>5</v>
      </c>
      <c r="E5308" s="30" t="str">
        <f>+'Categorias-9 feb-Depurado'!E5307</f>
        <v>900050933-5</v>
      </c>
      <c r="F5308" s="30" t="str">
        <f>+'Categorias-9 feb-Depurado'!F5307</f>
        <v>CL 8 43 C 37</v>
      </c>
      <c r="G5308" s="30" t="str">
        <f>+'Categorias-9 feb-Depurado'!G5307</f>
        <v>169</v>
      </c>
      <c r="H5308" s="30" t="str">
        <f>+'Categorias-9 feb-Depurado'!H5307</f>
        <v>FESO31598</v>
      </c>
      <c r="I5308" s="107">
        <f>+'Categorias-9 feb-Depurado'!R5307</f>
        <v>1575845</v>
      </c>
      <c r="J5308" s="108">
        <f t="shared" si="336"/>
        <v>0</v>
      </c>
      <c r="K5308" s="107">
        <f t="shared" si="337"/>
        <v>0</v>
      </c>
      <c r="L5308" s="109">
        <f t="shared" si="338"/>
        <v>1575845</v>
      </c>
      <c r="M5308" s="110">
        <f t="shared" si="339"/>
        <v>1.2013519297505697E-06</v>
      </c>
      <c r="N5308" s="33" t="s">
        <v>4892</v>
      </c>
      <c r="O5308" s="33">
        <f>+'Categorias-9 feb-Depurado'!Y5307</f>
        <v>330.37621728146587</v>
      </c>
      <c r="P5308" s="111">
        <f>+'Categorias-9 feb-Depurado'!AC5307</f>
        <v>44911</v>
      </c>
      <c r="Q5308" s="111">
        <f>+'Categorias-9 feb-Depurado'!AE5307</f>
        <v>44971</v>
      </c>
      <c r="R5308" s="112" t="str">
        <f>+'Categorias-9 feb-Depurado'!AB5307</f>
        <v>Hotel</v>
      </c>
    </row>
    <row r="5309" spans="2:18" s="1" customFormat="1" ht="14.5" hidden="1">
      <c r="B5309" s="57" t="str">
        <f>+'Categorias-9 feb-Depurado'!B5308</f>
        <v>SOCIEDAD INMOBILIARIA ORANGE SUITES LIMITADA-ORANGE SUITES LTDA</v>
      </c>
      <c r="C5309" s="30" t="s">
        <v>4900</v>
      </c>
      <c r="D5309" s="31">
        <v>5</v>
      </c>
      <c r="E5309" s="30" t="str">
        <f>+'Categorias-9 feb-Depurado'!E5308</f>
        <v>900050933-5</v>
      </c>
      <c r="F5309" s="30" t="str">
        <f>+'Categorias-9 feb-Depurado'!F5308</f>
        <v>CL 8 43 C 37</v>
      </c>
      <c r="G5309" s="30" t="str">
        <f>+'Categorias-9 feb-Depurado'!G5308</f>
        <v>169</v>
      </c>
      <c r="H5309" s="30" t="str">
        <f>+'Categorias-9 feb-Depurado'!H5308</f>
        <v>FESO31643</v>
      </c>
      <c r="I5309" s="107">
        <f>+'Categorias-9 feb-Depurado'!R5308</f>
        <v>182867</v>
      </c>
      <c r="J5309" s="108">
        <f t="shared" si="336"/>
        <v>0</v>
      </c>
      <c r="K5309" s="107">
        <f t="shared" si="337"/>
        <v>0</v>
      </c>
      <c r="L5309" s="109">
        <f t="shared" si="338"/>
        <v>182867</v>
      </c>
      <c r="M5309" s="110">
        <f t="shared" si="339"/>
        <v>1.3940941103833018E-07</v>
      </c>
      <c r="N5309" s="33" t="s">
        <v>4892</v>
      </c>
      <c r="O5309" s="33">
        <f>+'Categorias-9 feb-Depurado'!Y5308</f>
        <v>38.338102875352469</v>
      </c>
      <c r="P5309" s="111">
        <f>+'Categorias-9 feb-Depurado'!AC5308</f>
        <v>44912</v>
      </c>
      <c r="Q5309" s="111">
        <f>+'Categorias-9 feb-Depurado'!AE5308</f>
        <v>44972</v>
      </c>
      <c r="R5309" s="112" t="str">
        <f>+'Categorias-9 feb-Depurado'!AB5308</f>
        <v>Hotel</v>
      </c>
    </row>
    <row r="5310" spans="2:18" s="1" customFormat="1" ht="14.5" hidden="1">
      <c r="B5310" s="57" t="str">
        <f>+'Categorias-9 feb-Depurado'!B5309</f>
        <v>SOCIEDAD INMOBILIARIA ORANGE SUITES LIMITADA-ORANGE SUITES LTDA</v>
      </c>
      <c r="C5310" s="30" t="s">
        <v>4900</v>
      </c>
      <c r="D5310" s="31">
        <v>5</v>
      </c>
      <c r="E5310" s="30" t="str">
        <f>+'Categorias-9 feb-Depurado'!E5309</f>
        <v>900050933-5</v>
      </c>
      <c r="F5310" s="30" t="str">
        <f>+'Categorias-9 feb-Depurado'!F5309</f>
        <v>CL 8 43 C 37</v>
      </c>
      <c r="G5310" s="30" t="str">
        <f>+'Categorias-9 feb-Depurado'!G5309</f>
        <v>169</v>
      </c>
      <c r="H5310" s="30" t="str">
        <f>+'Categorias-9 feb-Depurado'!H5309</f>
        <v>FESO31711</v>
      </c>
      <c r="I5310" s="107">
        <f>+'Categorias-9 feb-Depurado'!R5309</f>
        <v>1645807</v>
      </c>
      <c r="J5310" s="108">
        <f t="shared" si="336"/>
        <v>0</v>
      </c>
      <c r="K5310" s="107">
        <f t="shared" si="337"/>
        <v>0</v>
      </c>
      <c r="L5310" s="109">
        <f t="shared" si="338"/>
        <v>1645807</v>
      </c>
      <c r="M5310" s="110">
        <f t="shared" si="339"/>
        <v>1.2546877487614556E-06</v>
      </c>
      <c r="N5310" s="33" t="s">
        <v>4892</v>
      </c>
      <c r="O5310" s="33">
        <f>+'Categorias-9 feb-Depurado'!Y5309</f>
        <v>345.04376447896681</v>
      </c>
      <c r="P5310" s="111">
        <f>+'Categorias-9 feb-Depurado'!AC5309</f>
        <v>44913</v>
      </c>
      <c r="Q5310" s="111">
        <f>+'Categorias-9 feb-Depurado'!AE5309</f>
        <v>44973</v>
      </c>
      <c r="R5310" s="112" t="str">
        <f>+'Categorias-9 feb-Depurado'!AB5309</f>
        <v>Hotel</v>
      </c>
    </row>
    <row r="5311" spans="2:18" s="1" customFormat="1" ht="14.5" hidden="1">
      <c r="B5311" s="57" t="str">
        <f>+'Categorias-9 feb-Depurado'!B5310</f>
        <v>SOCIEDAD INMOBILIARIA ORANGE SUITES LIMITADA-ORANGE SUITES LTDA</v>
      </c>
      <c r="C5311" s="30" t="s">
        <v>4900</v>
      </c>
      <c r="D5311" s="31">
        <v>5</v>
      </c>
      <c r="E5311" s="30" t="str">
        <f>+'Categorias-9 feb-Depurado'!E5310</f>
        <v>900050933-5</v>
      </c>
      <c r="F5311" s="30" t="str">
        <f>+'Categorias-9 feb-Depurado'!F5310</f>
        <v>CL 8 43 C 37</v>
      </c>
      <c r="G5311" s="30" t="str">
        <f>+'Categorias-9 feb-Depurado'!G5310</f>
        <v>169</v>
      </c>
      <c r="H5311" s="30" t="str">
        <f>+'Categorias-9 feb-Depurado'!H5310</f>
        <v>FESO31700</v>
      </c>
      <c r="I5311" s="107">
        <f>+'Categorias-9 feb-Depurado'!R5310</f>
        <v>182867</v>
      </c>
      <c r="J5311" s="108">
        <f t="shared" si="336"/>
        <v>0</v>
      </c>
      <c r="K5311" s="107">
        <f t="shared" si="337"/>
        <v>0</v>
      </c>
      <c r="L5311" s="109">
        <f t="shared" si="338"/>
        <v>182867</v>
      </c>
      <c r="M5311" s="110">
        <f t="shared" si="339"/>
        <v>1.3940941103833018E-07</v>
      </c>
      <c r="N5311" s="33" t="s">
        <v>4892</v>
      </c>
      <c r="O5311" s="33">
        <f>+'Categorias-9 feb-Depurado'!Y5310</f>
        <v>38.338102875352469</v>
      </c>
      <c r="P5311" s="111">
        <f>+'Categorias-9 feb-Depurado'!AC5310</f>
        <v>44913</v>
      </c>
      <c r="Q5311" s="111">
        <f>+'Categorias-9 feb-Depurado'!AE5310</f>
        <v>44973</v>
      </c>
      <c r="R5311" s="112" t="str">
        <f>+'Categorias-9 feb-Depurado'!AB5310</f>
        <v>Hotel</v>
      </c>
    </row>
    <row r="5312" spans="2:18" s="1" customFormat="1" ht="14.5" hidden="1">
      <c r="B5312" s="57" t="str">
        <f>+'Categorias-9 feb-Depurado'!B5311</f>
        <v>SOCIEDAD INMOBILIARIA ORANGE SUITES LIMITADA-ORANGE SUITES LTDA</v>
      </c>
      <c r="C5312" s="30" t="s">
        <v>4900</v>
      </c>
      <c r="D5312" s="31">
        <v>5</v>
      </c>
      <c r="E5312" s="30" t="str">
        <f>+'Categorias-9 feb-Depurado'!E5311</f>
        <v>900050933-5</v>
      </c>
      <c r="F5312" s="30" t="str">
        <f>+'Categorias-9 feb-Depurado'!F5311</f>
        <v>CL 8 43 C 37</v>
      </c>
      <c r="G5312" s="30" t="str">
        <f>+'Categorias-9 feb-Depurado'!G5311</f>
        <v>169</v>
      </c>
      <c r="H5312" s="30" t="str">
        <f>+'Categorias-9 feb-Depurado'!H5311</f>
        <v>FESO31734</v>
      </c>
      <c r="I5312" s="107">
        <f>+'Categorias-9 feb-Depurado'!R5311</f>
        <v>1622647</v>
      </c>
      <c r="J5312" s="108">
        <f t="shared" si="336"/>
        <v>0</v>
      </c>
      <c r="K5312" s="107">
        <f t="shared" si="337"/>
        <v>0</v>
      </c>
      <c r="L5312" s="109">
        <f t="shared" si="338"/>
        <v>1622647</v>
      </c>
      <c r="M5312" s="110">
        <f t="shared" si="339"/>
        <v>1.2370316273199284E-06</v>
      </c>
      <c r="N5312" s="33" t="s">
        <v>4892</v>
      </c>
      <c r="O5312" s="33">
        <f>+'Categorias-9 feb-Depurado'!Y5311</f>
        <v>340.18826587838191</v>
      </c>
      <c r="P5312" s="111">
        <f>+'Categorias-9 feb-Depurado'!AC5311</f>
        <v>44914</v>
      </c>
      <c r="Q5312" s="111">
        <f>+'Categorias-9 feb-Depurado'!AE5311</f>
        <v>44974</v>
      </c>
      <c r="R5312" s="112" t="str">
        <f>+'Categorias-9 feb-Depurado'!AB5311</f>
        <v>Hotel</v>
      </c>
    </row>
    <row r="5313" spans="2:18" s="1" customFormat="1" ht="14.5" hidden="1">
      <c r="B5313" s="57" t="str">
        <f>+'Categorias-9 feb-Depurado'!B5312</f>
        <v>SOCIEDAD INMOBILIARIA ORANGE SUITES LIMITADA-ORANGE SUITES LTDA</v>
      </c>
      <c r="C5313" s="30" t="s">
        <v>4900</v>
      </c>
      <c r="D5313" s="31">
        <v>5</v>
      </c>
      <c r="E5313" s="30" t="str">
        <f>+'Categorias-9 feb-Depurado'!E5312</f>
        <v>900050933-5</v>
      </c>
      <c r="F5313" s="30" t="str">
        <f>+'Categorias-9 feb-Depurado'!F5312</f>
        <v>CL 8 43 C 37</v>
      </c>
      <c r="G5313" s="30" t="str">
        <f>+'Categorias-9 feb-Depurado'!G5312</f>
        <v>169</v>
      </c>
      <c r="H5313" s="30" t="str">
        <f>+'Categorias-9 feb-Depurado'!H5312</f>
        <v>FESO31833</v>
      </c>
      <c r="I5313" s="107">
        <f>+'Categorias-9 feb-Depurado'!R5312</f>
        <v>365735</v>
      </c>
      <c r="J5313" s="108">
        <f t="shared" si="336"/>
        <v>0</v>
      </c>
      <c r="K5313" s="107">
        <f t="shared" si="337"/>
        <v>0</v>
      </c>
      <c r="L5313" s="109">
        <f t="shared" si="338"/>
        <v>365735</v>
      </c>
      <c r="M5313" s="110">
        <f t="shared" si="339"/>
        <v>2.7881958443078135E-07</v>
      </c>
      <c r="N5313" s="33" t="s">
        <v>4892</v>
      </c>
      <c r="O5313" s="33">
        <f>+'Categorias-9 feb-Depurado'!Y5312</f>
        <v>76.676415400903593</v>
      </c>
      <c r="P5313" s="111">
        <f>+'Categorias-9 feb-Depurado'!AC5312</f>
        <v>44917</v>
      </c>
      <c r="Q5313" s="111">
        <f>+'Categorias-9 feb-Depurado'!AE5312</f>
        <v>44977</v>
      </c>
      <c r="R5313" s="112" t="str">
        <f>+'Categorias-9 feb-Depurado'!AB5312</f>
        <v>Hotel</v>
      </c>
    </row>
    <row r="5314" spans="2:18" s="1" customFormat="1" ht="14.5" hidden="1">
      <c r="B5314" s="57" t="str">
        <f>+'Categorias-9 feb-Depurado'!B5313</f>
        <v>SOCIEDAD INMOBILIARIA ORANGE SUITES LIMITADA-ORANGE SUITES LTDA</v>
      </c>
      <c r="C5314" s="30" t="s">
        <v>4900</v>
      </c>
      <c r="D5314" s="31">
        <v>5</v>
      </c>
      <c r="E5314" s="30" t="str">
        <f>+'Categorias-9 feb-Depurado'!E5313</f>
        <v>900050933-5</v>
      </c>
      <c r="F5314" s="30" t="str">
        <f>+'Categorias-9 feb-Depurado'!F5313</f>
        <v>CL 8 43 C 37</v>
      </c>
      <c r="G5314" s="30" t="str">
        <f>+'Categorias-9 feb-Depurado'!G5313</f>
        <v>169</v>
      </c>
      <c r="H5314" s="30" t="str">
        <f>+'Categorias-9 feb-Depurado'!H5313</f>
        <v>FESO31828</v>
      </c>
      <c r="I5314" s="107">
        <f>+'Categorias-9 feb-Depurado'!R5313</f>
        <v>329065</v>
      </c>
      <c r="J5314" s="108">
        <f t="shared" si="336"/>
        <v>0</v>
      </c>
      <c r="K5314" s="107">
        <f t="shared" si="337"/>
        <v>0</v>
      </c>
      <c r="L5314" s="109">
        <f t="shared" si="338"/>
        <v>329065</v>
      </c>
      <c r="M5314" s="110">
        <f t="shared" si="339"/>
        <v>2.5086405881503015E-07</v>
      </c>
      <c r="N5314" s="33" t="s">
        <v>4892</v>
      </c>
      <c r="O5314" s="33">
        <f>+'Categorias-9 feb-Depurado'!Y5313</f>
        <v>68.988542616644125</v>
      </c>
      <c r="P5314" s="111">
        <f>+'Categorias-9 feb-Depurado'!AC5313</f>
        <v>44917</v>
      </c>
      <c r="Q5314" s="111">
        <f>+'Categorias-9 feb-Depurado'!AE5313</f>
        <v>44977</v>
      </c>
      <c r="R5314" s="112" t="str">
        <f>+'Categorias-9 feb-Depurado'!AB5313</f>
        <v>Hotel</v>
      </c>
    </row>
    <row r="5315" spans="2:18" s="1" customFormat="1" ht="14.5" hidden="1">
      <c r="B5315" s="57" t="str">
        <f>+'Categorias-9 feb-Depurado'!B5314</f>
        <v>SOCIEDAD INMOBILIARIA ORANGE SUITES LIMITADA-ORANGE SUITES LTDA</v>
      </c>
      <c r="C5315" s="30" t="s">
        <v>4900</v>
      </c>
      <c r="D5315" s="31">
        <v>5</v>
      </c>
      <c r="E5315" s="30" t="str">
        <f>+'Categorias-9 feb-Depurado'!E5314</f>
        <v>900050933-5</v>
      </c>
      <c r="F5315" s="30" t="str">
        <f>+'Categorias-9 feb-Depurado'!F5314</f>
        <v>CL 8 43 C 37</v>
      </c>
      <c r="G5315" s="30" t="str">
        <f>+'Categorias-9 feb-Depurado'!G5314</f>
        <v>169</v>
      </c>
      <c r="H5315" s="30" t="str">
        <f>+'Categorias-9 feb-Depurado'!H5314</f>
        <v>FESO31827</v>
      </c>
      <c r="I5315" s="107">
        <f>+'Categorias-9 feb-Depurado'!R5314</f>
        <v>1314812</v>
      </c>
      <c r="J5315" s="108">
        <f t="shared" si="336"/>
        <v>0</v>
      </c>
      <c r="K5315" s="107">
        <f t="shared" si="337"/>
        <v>0</v>
      </c>
      <c r="L5315" s="109">
        <f t="shared" si="338"/>
        <v>1314812</v>
      </c>
      <c r="M5315" s="110">
        <f t="shared" si="339"/>
        <v>1.0023523464929648E-06</v>
      </c>
      <c r="N5315" s="33" t="s">
        <v>4892</v>
      </c>
      <c r="O5315" s="33">
        <f>+'Categorias-9 feb-Depurado'!Y5314</f>
        <v>275.6505969789406</v>
      </c>
      <c r="P5315" s="111">
        <f>+'Categorias-9 feb-Depurado'!AC5314</f>
        <v>44917</v>
      </c>
      <c r="Q5315" s="111">
        <f>+'Categorias-9 feb-Depurado'!AE5314</f>
        <v>44977</v>
      </c>
      <c r="R5315" s="112" t="str">
        <f>+'Categorias-9 feb-Depurado'!AB5314</f>
        <v>Hotel</v>
      </c>
    </row>
    <row r="5316" spans="2:18" s="1" customFormat="1" ht="14.5" hidden="1">
      <c r="B5316" s="57" t="str">
        <f>+'Categorias-9 feb-Depurado'!B5315</f>
        <v>SOCIEDAD INMOBILIARIA ORANGE SUITES LIMITADA-ORANGE SUITES LTDA</v>
      </c>
      <c r="C5316" s="30" t="s">
        <v>4900</v>
      </c>
      <c r="D5316" s="31">
        <v>5</v>
      </c>
      <c r="E5316" s="30" t="str">
        <f>+'Categorias-9 feb-Depurado'!E5315</f>
        <v>900050933-5</v>
      </c>
      <c r="F5316" s="30" t="str">
        <f>+'Categorias-9 feb-Depurado'!F5315</f>
        <v>CL 8 43 C 37</v>
      </c>
      <c r="G5316" s="30" t="str">
        <f>+'Categorias-9 feb-Depurado'!G5315</f>
        <v>169</v>
      </c>
      <c r="H5316" s="30" t="str">
        <f>+'Categorias-9 feb-Depurado'!H5315</f>
        <v>FESO31824</v>
      </c>
      <c r="I5316" s="107">
        <f>+'Categorias-9 feb-Depurado'!R5315</f>
        <v>1559440</v>
      </c>
      <c r="J5316" s="108">
        <f t="shared" si="336"/>
        <v>0</v>
      </c>
      <c r="K5316" s="107">
        <f t="shared" si="337"/>
        <v>0</v>
      </c>
      <c r="L5316" s="109">
        <f t="shared" si="338"/>
        <v>1559440</v>
      </c>
      <c r="M5316" s="110">
        <f t="shared" si="339"/>
        <v>1.1888455103961546E-06</v>
      </c>
      <c r="N5316" s="33" t="s">
        <v>4892</v>
      </c>
      <c r="O5316" s="33">
        <f>+'Categorias-9 feb-Depurado'!Y5315</f>
        <v>326.93690577271821</v>
      </c>
      <c r="P5316" s="111">
        <f>+'Categorias-9 feb-Depurado'!AC5315</f>
        <v>44917</v>
      </c>
      <c r="Q5316" s="111">
        <f>+'Categorias-9 feb-Depurado'!AE5315</f>
        <v>44977</v>
      </c>
      <c r="R5316" s="112" t="str">
        <f>+'Categorias-9 feb-Depurado'!AB5315</f>
        <v>Hotel</v>
      </c>
    </row>
    <row r="5317" spans="2:18" s="1" customFormat="1" ht="14.5" hidden="1">
      <c r="B5317" s="57" t="str">
        <f>+'Categorias-9 feb-Depurado'!B5316</f>
        <v>SOCIEDAD INMOBILIARIA ORANGE SUITES LIMITADA-ORANGE SUITES LTDA</v>
      </c>
      <c r="C5317" s="30" t="s">
        <v>4900</v>
      </c>
      <c r="D5317" s="31">
        <v>5</v>
      </c>
      <c r="E5317" s="30" t="str">
        <f>+'Categorias-9 feb-Depurado'!E5316</f>
        <v>900050933-5</v>
      </c>
      <c r="F5317" s="30" t="str">
        <f>+'Categorias-9 feb-Depurado'!F5316</f>
        <v>CL 8 43 C 37</v>
      </c>
      <c r="G5317" s="30" t="str">
        <f>+'Categorias-9 feb-Depurado'!G5316</f>
        <v>169</v>
      </c>
      <c r="H5317" s="30" t="str">
        <f>+'Categorias-9 feb-Depurado'!H5316</f>
        <v>FESO31890</v>
      </c>
      <c r="I5317" s="107">
        <f>+'Categorias-9 feb-Depurado'!R5316</f>
        <v>586237</v>
      </c>
      <c r="J5317" s="108">
        <f t="shared" si="336"/>
        <v>0</v>
      </c>
      <c r="K5317" s="107">
        <f t="shared" si="337"/>
        <v>0</v>
      </c>
      <c r="L5317" s="109">
        <f t="shared" si="338"/>
        <v>586237</v>
      </c>
      <c r="M5317" s="110">
        <f t="shared" si="339"/>
        <v>4.4692019281159297E-07</v>
      </c>
      <c r="N5317" s="33" t="s">
        <v>4892</v>
      </c>
      <c r="O5317" s="33">
        <f>+'Categorias-9 feb-Depurado'!Y5316</f>
        <v>122.90470350220656</v>
      </c>
      <c r="P5317" s="111">
        <f>+'Categorias-9 feb-Depurado'!AC5316</f>
        <v>44918</v>
      </c>
      <c r="Q5317" s="111">
        <f>+'Categorias-9 feb-Depurado'!AE5316</f>
        <v>44978</v>
      </c>
      <c r="R5317" s="112" t="str">
        <f>+'Categorias-9 feb-Depurado'!AB5316</f>
        <v>Hotel</v>
      </c>
    </row>
    <row r="5318" spans="2:18" s="1" customFormat="1" ht="14.5" hidden="1">
      <c r="B5318" s="57" t="str">
        <f>+'Categorias-9 feb-Depurado'!B5317</f>
        <v>SOCIEDAD INMOBILIARIA ORANGE SUITES LIMITADA-ORANGE SUITES LTDA</v>
      </c>
      <c r="C5318" s="30" t="s">
        <v>4900</v>
      </c>
      <c r="D5318" s="31">
        <v>5</v>
      </c>
      <c r="E5318" s="30" t="str">
        <f>+'Categorias-9 feb-Depurado'!E5317</f>
        <v>900050933-5</v>
      </c>
      <c r="F5318" s="30" t="str">
        <f>+'Categorias-9 feb-Depurado'!F5317</f>
        <v>CL 8 43 C 37</v>
      </c>
      <c r="G5318" s="30" t="str">
        <f>+'Categorias-9 feb-Depurado'!G5317</f>
        <v>169</v>
      </c>
      <c r="H5318" s="30" t="str">
        <f>+'Categorias-9 feb-Depurado'!H5317</f>
        <v>FESO31888</v>
      </c>
      <c r="I5318" s="107">
        <f>+'Categorias-9 feb-Depurado'!R5317</f>
        <v>484430</v>
      </c>
      <c r="J5318" s="108">
        <f t="shared" si="336"/>
        <v>0</v>
      </c>
      <c r="K5318" s="107">
        <f t="shared" si="337"/>
        <v>0</v>
      </c>
      <c r="L5318" s="109">
        <f t="shared" si="338"/>
        <v>484430</v>
      </c>
      <c r="M5318" s="110">
        <f t="shared" si="339"/>
        <v>3.6930720681860747E-07</v>
      </c>
      <c r="N5318" s="33" t="s">
        <v>4892</v>
      </c>
      <c r="O5318" s="33">
        <f>+'Categorias-9 feb-Depurado'!Y5317</f>
        <v>101.56084572890133</v>
      </c>
      <c r="P5318" s="111">
        <f>+'Categorias-9 feb-Depurado'!AC5317</f>
        <v>44918</v>
      </c>
      <c r="Q5318" s="111">
        <f>+'Categorias-9 feb-Depurado'!AE5317</f>
        <v>44978</v>
      </c>
      <c r="R5318" s="112" t="str">
        <f>+'Categorias-9 feb-Depurado'!AB5317</f>
        <v>Hotel</v>
      </c>
    </row>
    <row r="5319" spans="2:18" s="1" customFormat="1" ht="14.5" hidden="1">
      <c r="B5319" s="57" t="str">
        <f>+'Categorias-9 feb-Depurado'!B5318</f>
        <v>SOCIEDAD INMOBILIARIA ORANGE SUITES LIMITADA-ORANGE SUITES LTDA</v>
      </c>
      <c r="C5319" s="30" t="s">
        <v>4900</v>
      </c>
      <c r="D5319" s="31">
        <v>5</v>
      </c>
      <c r="E5319" s="30" t="str">
        <f>+'Categorias-9 feb-Depurado'!E5318</f>
        <v>900050933-5</v>
      </c>
      <c r="F5319" s="30" t="str">
        <f>+'Categorias-9 feb-Depurado'!F5318</f>
        <v>CL 8 43 C 37</v>
      </c>
      <c r="G5319" s="30" t="str">
        <f>+'Categorias-9 feb-Depurado'!G5318</f>
        <v>169</v>
      </c>
      <c r="H5319" s="30" t="str">
        <f>+'Categorias-9 feb-Depurado'!H5318</f>
        <v>FESO31885</v>
      </c>
      <c r="I5319" s="107">
        <f>+'Categorias-9 feb-Depurado'!R5318</f>
        <v>579000</v>
      </c>
      <c r="J5319" s="108">
        <f t="shared" si="336"/>
        <v>0</v>
      </c>
      <c r="K5319" s="107">
        <f t="shared" si="337"/>
        <v>0</v>
      </c>
      <c r="L5319" s="109">
        <f t="shared" si="338"/>
        <v>579000</v>
      </c>
      <c r="M5319" s="110">
        <f t="shared" si="339"/>
        <v>4.4140303603817622E-07</v>
      </c>
      <c r="N5319" s="33" t="s">
        <v>4892</v>
      </c>
      <c r="O5319" s="33">
        <f>+'Categorias-9 feb-Depurado'!Y5318</f>
        <v>121.38746501462309</v>
      </c>
      <c r="P5319" s="111">
        <f>+'Categorias-9 feb-Depurado'!AC5318</f>
        <v>44918</v>
      </c>
      <c r="Q5319" s="111">
        <f>+'Categorias-9 feb-Depurado'!AE5318</f>
        <v>44978</v>
      </c>
      <c r="R5319" s="112" t="str">
        <f>+'Categorias-9 feb-Depurado'!AB5318</f>
        <v>Hotel</v>
      </c>
    </row>
    <row r="5320" spans="2:18" s="1" customFormat="1" ht="14.5" hidden="1">
      <c r="B5320" s="57" t="str">
        <f>+'Categorias-9 feb-Depurado'!B5319</f>
        <v>SOCIEDAD INMOBILIARIA ORANGE SUITES LIMITADA-ORANGE SUITES LTDA</v>
      </c>
      <c r="C5320" s="30" t="s">
        <v>4900</v>
      </c>
      <c r="D5320" s="31">
        <v>5</v>
      </c>
      <c r="E5320" s="30" t="str">
        <f>+'Categorias-9 feb-Depurado'!E5319</f>
        <v>900050933-5</v>
      </c>
      <c r="F5320" s="30" t="str">
        <f>+'Categorias-9 feb-Depurado'!F5319</f>
        <v>CL 8 43 C 37</v>
      </c>
      <c r="G5320" s="30" t="str">
        <f>+'Categorias-9 feb-Depurado'!G5319</f>
        <v>169</v>
      </c>
      <c r="H5320" s="30" t="str">
        <f>+'Categorias-9 feb-Depurado'!H5319</f>
        <v>FESO31875</v>
      </c>
      <c r="I5320" s="107">
        <f>+'Categorias-9 feb-Depurado'!R5319</f>
        <v>271165</v>
      </c>
      <c r="J5320" s="108">
        <f t="shared" si="336"/>
        <v>0</v>
      </c>
      <c r="K5320" s="107">
        <f t="shared" si="337"/>
        <v>0</v>
      </c>
      <c r="L5320" s="109">
        <f t="shared" si="338"/>
        <v>271165</v>
      </c>
      <c r="M5320" s="110">
        <f t="shared" si="339"/>
        <v>2.0672375521121254E-07</v>
      </c>
      <c r="N5320" s="33" t="s">
        <v>4892</v>
      </c>
      <c r="O5320" s="33">
        <f>+'Categorias-9 feb-Depurado'!Y5319</f>
        <v>56.849796115181817</v>
      </c>
      <c r="P5320" s="111">
        <f>+'Categorias-9 feb-Depurado'!AC5319</f>
        <v>44918</v>
      </c>
      <c r="Q5320" s="111">
        <f>+'Categorias-9 feb-Depurado'!AE5319</f>
        <v>44978</v>
      </c>
      <c r="R5320" s="112" t="str">
        <f>+'Categorias-9 feb-Depurado'!AB5319</f>
        <v>Hotel</v>
      </c>
    </row>
    <row r="5321" spans="2:18" s="1" customFormat="1" ht="14.5" hidden="1">
      <c r="B5321" s="57" t="str">
        <f>+'Categorias-9 feb-Depurado'!B5320</f>
        <v>SOCIEDAD INMOBILIARIA ORANGE SUITES LIMITADA-ORANGE SUITES LTDA</v>
      </c>
      <c r="C5321" s="30" t="s">
        <v>4900</v>
      </c>
      <c r="D5321" s="31">
        <v>5</v>
      </c>
      <c r="E5321" s="30" t="str">
        <f>+'Categorias-9 feb-Depurado'!E5320</f>
        <v>900050933-5</v>
      </c>
      <c r="F5321" s="30" t="str">
        <f>+'Categorias-9 feb-Depurado'!F5320</f>
        <v>CL 8 43 C 37</v>
      </c>
      <c r="G5321" s="30" t="str">
        <f>+'Categorias-9 feb-Depurado'!G5320</f>
        <v>169</v>
      </c>
      <c r="H5321" s="30" t="str">
        <f>+'Categorias-9 feb-Depurado'!H5320</f>
        <v>FESO31874</v>
      </c>
      <c r="I5321" s="107">
        <f>+'Categorias-9 feb-Depurado'!R5320</f>
        <v>211817</v>
      </c>
      <c r="J5321" s="108">
        <f t="shared" si="336"/>
        <v>0</v>
      </c>
      <c r="K5321" s="107">
        <f t="shared" si="337"/>
        <v>0</v>
      </c>
      <c r="L5321" s="109">
        <f t="shared" si="338"/>
        <v>211817</v>
      </c>
      <c r="M5321" s="110">
        <f t="shared" si="339"/>
        <v>1.6147956284023899E-07</v>
      </c>
      <c r="N5321" s="33" t="s">
        <v>4892</v>
      </c>
      <c r="O5321" s="33">
        <f>+'Categorias-9 feb-Depurado'!Y5320</f>
        <v>44.407476126083623</v>
      </c>
      <c r="P5321" s="111">
        <f>+'Categorias-9 feb-Depurado'!AC5320</f>
        <v>44918</v>
      </c>
      <c r="Q5321" s="111">
        <f>+'Categorias-9 feb-Depurado'!AE5320</f>
        <v>44978</v>
      </c>
      <c r="R5321" s="112" t="str">
        <f>+'Categorias-9 feb-Depurado'!AB5320</f>
        <v>Hotel</v>
      </c>
    </row>
    <row r="5322" spans="2:18" s="1" customFormat="1" ht="14.5" hidden="1">
      <c r="B5322" s="57" t="str">
        <f>+'Categorias-9 feb-Depurado'!B5321</f>
        <v>SOCIEDAD INMOBILIARIA ORANGE SUITES LIMITADA-ORANGE SUITES LTDA</v>
      </c>
      <c r="C5322" s="30" t="s">
        <v>4900</v>
      </c>
      <c r="D5322" s="31">
        <v>5</v>
      </c>
      <c r="E5322" s="30" t="str">
        <f>+'Categorias-9 feb-Depurado'!E5321</f>
        <v>900050933-5</v>
      </c>
      <c r="F5322" s="30" t="str">
        <f>+'Categorias-9 feb-Depurado'!F5321</f>
        <v>CL 8 43 C 37</v>
      </c>
      <c r="G5322" s="30" t="str">
        <f>+'Categorias-9 feb-Depurado'!G5321</f>
        <v>169</v>
      </c>
      <c r="H5322" s="30" t="str">
        <f>+'Categorias-9 feb-Depurado'!H5321</f>
        <v>FESO31876</v>
      </c>
      <c r="I5322" s="107">
        <f>+'Categorias-9 feb-Depurado'!R5321</f>
        <v>182867</v>
      </c>
      <c r="J5322" s="108">
        <f t="shared" si="336"/>
        <v>0</v>
      </c>
      <c r="K5322" s="107">
        <f t="shared" si="337"/>
        <v>0</v>
      </c>
      <c r="L5322" s="109">
        <f t="shared" si="338"/>
        <v>182867</v>
      </c>
      <c r="M5322" s="110">
        <f t="shared" si="339"/>
        <v>1.3940941103833018E-07</v>
      </c>
      <c r="N5322" s="33" t="s">
        <v>4892</v>
      </c>
      <c r="O5322" s="33">
        <f>+'Categorias-9 feb-Depurado'!Y5321</f>
        <v>38.338102875352469</v>
      </c>
      <c r="P5322" s="111">
        <f>+'Categorias-9 feb-Depurado'!AC5321</f>
        <v>44918</v>
      </c>
      <c r="Q5322" s="111">
        <f>+'Categorias-9 feb-Depurado'!AE5321</f>
        <v>44978</v>
      </c>
      <c r="R5322" s="112" t="str">
        <f>+'Categorias-9 feb-Depurado'!AB5321</f>
        <v>Hotel</v>
      </c>
    </row>
    <row r="5323" spans="2:18" s="1" customFormat="1" ht="14.5" hidden="1">
      <c r="B5323" s="57" t="str">
        <f>+'Categorias-9 feb-Depurado'!B5322</f>
        <v>SOCIEDAD INMOBILIARIA ORANGE SUITES LIMITADA-ORANGE SUITES LTDA</v>
      </c>
      <c r="C5323" s="30" t="s">
        <v>4900</v>
      </c>
      <c r="D5323" s="31">
        <v>5</v>
      </c>
      <c r="E5323" s="30" t="str">
        <f>+'Categorias-9 feb-Depurado'!E5322</f>
        <v>900050933-5</v>
      </c>
      <c r="F5323" s="30" t="str">
        <f>+'Categorias-9 feb-Depurado'!F5322</f>
        <v>CL 8 43 C 37</v>
      </c>
      <c r="G5323" s="30" t="str">
        <f>+'Categorias-9 feb-Depurado'!G5322</f>
        <v>169</v>
      </c>
      <c r="H5323" s="30" t="str">
        <f>+'Categorias-9 feb-Depurado'!H5322</f>
        <v>FESO31880</v>
      </c>
      <c r="I5323" s="107">
        <f>+'Categorias-9 feb-Depurado'!R5322</f>
        <v>1508295</v>
      </c>
      <c r="J5323" s="108">
        <f t="shared" si="336"/>
        <v>0</v>
      </c>
      <c r="K5323" s="107">
        <f t="shared" si="337"/>
        <v>0</v>
      </c>
      <c r="L5323" s="109">
        <f t="shared" si="338"/>
        <v>1508295</v>
      </c>
      <c r="M5323" s="110">
        <f t="shared" si="339"/>
        <v>1.1498549088794492E-06</v>
      </c>
      <c r="N5323" s="33" t="s">
        <v>4892</v>
      </c>
      <c r="O5323" s="33">
        <f>+'Categorias-9 feb-Depurado'!Y5322</f>
        <v>316.21434636309317</v>
      </c>
      <c r="P5323" s="111">
        <f>+'Categorias-9 feb-Depurado'!AC5322</f>
        <v>44918</v>
      </c>
      <c r="Q5323" s="111">
        <f>+'Categorias-9 feb-Depurado'!AE5322</f>
        <v>44978</v>
      </c>
      <c r="R5323" s="112" t="str">
        <f>+'Categorias-9 feb-Depurado'!AB5322</f>
        <v>Hotel</v>
      </c>
    </row>
    <row r="5324" spans="2:18" s="1" customFormat="1" ht="14.5" hidden="1">
      <c r="B5324" s="57" t="str">
        <f>+'Categorias-9 feb-Depurado'!B5323</f>
        <v>SOCIEDAD INMOBILIARIA ORANGE SUITES LIMITADA-ORANGE SUITES LTDA</v>
      </c>
      <c r="C5324" s="30" t="s">
        <v>4900</v>
      </c>
      <c r="D5324" s="31">
        <v>5</v>
      </c>
      <c r="E5324" s="30" t="str">
        <f>+'Categorias-9 feb-Depurado'!E5323</f>
        <v>900050933-5</v>
      </c>
      <c r="F5324" s="30" t="str">
        <f>+'Categorias-9 feb-Depurado'!F5323</f>
        <v>CL 8 43 C 37</v>
      </c>
      <c r="G5324" s="30" t="str">
        <f>+'Categorias-9 feb-Depurado'!G5323</f>
        <v>169</v>
      </c>
      <c r="H5324" s="30" t="str">
        <f>+'Categorias-9 feb-Depurado'!H5323</f>
        <v>FESO31886</v>
      </c>
      <c r="I5324" s="107">
        <f>+'Categorias-9 feb-Depurado'!R5323</f>
        <v>271165</v>
      </c>
      <c r="J5324" s="108">
        <f t="shared" si="336"/>
        <v>0</v>
      </c>
      <c r="K5324" s="107">
        <f t="shared" si="337"/>
        <v>0</v>
      </c>
      <c r="L5324" s="109">
        <f t="shared" si="338"/>
        <v>271165</v>
      </c>
      <c r="M5324" s="110">
        <f t="shared" si="339"/>
        <v>2.0672375521121254E-07</v>
      </c>
      <c r="N5324" s="33" t="s">
        <v>4892</v>
      </c>
      <c r="O5324" s="33">
        <f>+'Categorias-9 feb-Depurado'!Y5323</f>
        <v>56.849796115181817</v>
      </c>
      <c r="P5324" s="111">
        <f>+'Categorias-9 feb-Depurado'!AC5323</f>
        <v>44918</v>
      </c>
      <c r="Q5324" s="111">
        <f>+'Categorias-9 feb-Depurado'!AE5323</f>
        <v>44978</v>
      </c>
      <c r="R5324" s="112" t="str">
        <f>+'Categorias-9 feb-Depurado'!AB5323</f>
        <v>Hotel</v>
      </c>
    </row>
    <row r="5325" spans="2:18" s="1" customFormat="1" ht="14.5" hidden="1">
      <c r="B5325" s="57" t="str">
        <f>+'Categorias-9 feb-Depurado'!B5324</f>
        <v>SOCIEDAD INMOBILIARIA ORANGE SUITES LIMITADA-ORANGE SUITES LTDA</v>
      </c>
      <c r="C5325" s="30" t="s">
        <v>4900</v>
      </c>
      <c r="D5325" s="31">
        <v>5</v>
      </c>
      <c r="E5325" s="30" t="str">
        <f>+'Categorias-9 feb-Depurado'!E5324</f>
        <v>900050933-5</v>
      </c>
      <c r="F5325" s="30" t="str">
        <f>+'Categorias-9 feb-Depurado'!F5324</f>
        <v>CL 8 43 C 37</v>
      </c>
      <c r="G5325" s="30" t="str">
        <f>+'Categorias-9 feb-Depurado'!G5324</f>
        <v>169</v>
      </c>
      <c r="H5325" s="30" t="str">
        <f>+'Categorias-9 feb-Depurado'!H5324</f>
        <v>FESO31881</v>
      </c>
      <c r="I5325" s="107">
        <f>+'Categorias-9 feb-Depurado'!R5324</f>
        <v>644137</v>
      </c>
      <c r="J5325" s="108">
        <f t="shared" si="336"/>
        <v>0</v>
      </c>
      <c r="K5325" s="107">
        <f t="shared" si="337"/>
        <v>0</v>
      </c>
      <c r="L5325" s="109">
        <f t="shared" si="338"/>
        <v>644137</v>
      </c>
      <c r="M5325" s="110">
        <f t="shared" si="339"/>
        <v>4.9106049641541058E-07</v>
      </c>
      <c r="N5325" s="33" t="s">
        <v>4892</v>
      </c>
      <c r="O5325" s="33">
        <f>+'Categorias-9 feb-Depurado'!Y5324</f>
        <v>135.04345000366888</v>
      </c>
      <c r="P5325" s="111">
        <f>+'Categorias-9 feb-Depurado'!AC5324</f>
        <v>44918</v>
      </c>
      <c r="Q5325" s="111">
        <f>+'Categorias-9 feb-Depurado'!AE5324</f>
        <v>44978</v>
      </c>
      <c r="R5325" s="112" t="str">
        <f>+'Categorias-9 feb-Depurado'!AB5324</f>
        <v>Hotel</v>
      </c>
    </row>
    <row r="5326" spans="2:18" s="1" customFormat="1" ht="14.5" hidden="1">
      <c r="B5326" s="57" t="str">
        <f>+'Categorias-9 feb-Depurado'!B5325</f>
        <v>SOCIEDAD INMOBILIARIA ORANGE SUITES LIMITADA-ORANGE SUITES LTDA</v>
      </c>
      <c r="C5326" s="30" t="s">
        <v>4900</v>
      </c>
      <c r="D5326" s="31">
        <v>5</v>
      </c>
      <c r="E5326" s="30" t="str">
        <f>+'Categorias-9 feb-Depurado'!E5325</f>
        <v>900050933-5</v>
      </c>
      <c r="F5326" s="30" t="str">
        <f>+'Categorias-9 feb-Depurado'!F5325</f>
        <v>CL 8 43 C 37</v>
      </c>
      <c r="G5326" s="30" t="str">
        <f>+'Categorias-9 feb-Depurado'!G5325</f>
        <v>169</v>
      </c>
      <c r="H5326" s="30" t="str">
        <f>+'Categorias-9 feb-Depurado'!H5325</f>
        <v>FESO31883</v>
      </c>
      <c r="I5326" s="107">
        <f>+'Categorias-9 feb-Depurado'!R5325</f>
        <v>182867</v>
      </c>
      <c r="J5326" s="108">
        <f t="shared" si="336"/>
        <v>0</v>
      </c>
      <c r="K5326" s="107">
        <f t="shared" si="337"/>
        <v>0</v>
      </c>
      <c r="L5326" s="109">
        <f t="shared" si="338"/>
        <v>182867</v>
      </c>
      <c r="M5326" s="110">
        <f t="shared" si="339"/>
        <v>1.3940941103833018E-07</v>
      </c>
      <c r="N5326" s="33" t="s">
        <v>4892</v>
      </c>
      <c r="O5326" s="33">
        <f>+'Categorias-9 feb-Depurado'!Y5325</f>
        <v>38.338102875352469</v>
      </c>
      <c r="P5326" s="111">
        <f>+'Categorias-9 feb-Depurado'!AC5325</f>
        <v>44918</v>
      </c>
      <c r="Q5326" s="111">
        <f>+'Categorias-9 feb-Depurado'!AE5325</f>
        <v>44978</v>
      </c>
      <c r="R5326" s="112" t="str">
        <f>+'Categorias-9 feb-Depurado'!AB5325</f>
        <v>Hotel</v>
      </c>
    </row>
    <row r="5327" spans="2:18" s="1" customFormat="1" ht="14.5" hidden="1">
      <c r="B5327" s="57" t="str">
        <f>+'Categorias-9 feb-Depurado'!B5326</f>
        <v>SOCIEDAD INMOBILIARIA ORANGE SUITES LIMITADA-ORANGE SUITES LTDA</v>
      </c>
      <c r="C5327" s="30" t="s">
        <v>4900</v>
      </c>
      <c r="D5327" s="31">
        <v>5</v>
      </c>
      <c r="E5327" s="30" t="str">
        <f>+'Categorias-9 feb-Depurado'!E5326</f>
        <v>900050933-5</v>
      </c>
      <c r="F5327" s="30" t="str">
        <f>+'Categorias-9 feb-Depurado'!F5326</f>
        <v>CL 8 43 C 37</v>
      </c>
      <c r="G5327" s="30" t="str">
        <f>+'Categorias-9 feb-Depurado'!G5326</f>
        <v>169</v>
      </c>
      <c r="H5327" s="30" t="str">
        <f>+'Categorias-9 feb-Depurado'!H5326</f>
        <v>FESO31868</v>
      </c>
      <c r="I5327" s="107">
        <f>+'Categorias-9 feb-Depurado'!R5326</f>
        <v>182867</v>
      </c>
      <c r="J5327" s="108">
        <f t="shared" si="340" ref="J5327:J5390">+IF(Q5327&gt;$O$4,0,I5327)</f>
        <v>0</v>
      </c>
      <c r="K5327" s="107">
        <f t="shared" si="341" ref="K5327:K5390">++(((1+$O$5)^(($O$4-Q5327)/365))-1)*J5327</f>
        <v>0</v>
      </c>
      <c r="L5327" s="109">
        <f t="shared" si="342" ref="L5327:L5390">+I5327+K5327</f>
        <v>182867</v>
      </c>
      <c r="M5327" s="110">
        <f t="shared" si="343" ref="M5327:M5390">+L5327/$E$11</f>
        <v>1.3940941103833018E-07</v>
      </c>
      <c r="N5327" s="33" t="s">
        <v>4892</v>
      </c>
      <c r="O5327" s="33">
        <f>+'Categorias-9 feb-Depurado'!Y5326</f>
        <v>38.338102875352469</v>
      </c>
      <c r="P5327" s="111">
        <f>+'Categorias-9 feb-Depurado'!AC5326</f>
        <v>44918</v>
      </c>
      <c r="Q5327" s="111">
        <f>+'Categorias-9 feb-Depurado'!AE5326</f>
        <v>44978</v>
      </c>
      <c r="R5327" s="112" t="str">
        <f>+'Categorias-9 feb-Depurado'!AB5326</f>
        <v>Hotel</v>
      </c>
    </row>
    <row r="5328" spans="2:18" s="1" customFormat="1" ht="14.5" hidden="1">
      <c r="B5328" s="57" t="str">
        <f>+'Categorias-9 feb-Depurado'!B5327</f>
        <v>SOCIEDAD INMOBILIARIA ORANGE SUITES LIMITADA-ORANGE SUITES LTDA</v>
      </c>
      <c r="C5328" s="30" t="s">
        <v>4900</v>
      </c>
      <c r="D5328" s="31">
        <v>5</v>
      </c>
      <c r="E5328" s="30" t="str">
        <f>+'Categorias-9 feb-Depurado'!E5327</f>
        <v>900050933-5</v>
      </c>
      <c r="F5328" s="30" t="str">
        <f>+'Categorias-9 feb-Depurado'!F5327</f>
        <v>CL 8 43 C 37</v>
      </c>
      <c r="G5328" s="30" t="str">
        <f>+'Categorias-9 feb-Depurado'!G5327</f>
        <v>169</v>
      </c>
      <c r="H5328" s="30" t="str">
        <f>+'Categorias-9 feb-Depurado'!H5327</f>
        <v>FESO31921</v>
      </c>
      <c r="I5328" s="107">
        <f>+'Categorias-9 feb-Depurado'!R5327</f>
        <v>240767</v>
      </c>
      <c r="J5328" s="108">
        <f t="shared" si="340"/>
        <v>0</v>
      </c>
      <c r="K5328" s="107">
        <f t="shared" si="341"/>
        <v>0</v>
      </c>
      <c r="L5328" s="109">
        <f t="shared" si="342"/>
        <v>240767</v>
      </c>
      <c r="M5328" s="110">
        <f t="shared" si="343"/>
        <v>1.8354971464214779E-07</v>
      </c>
      <c r="N5328" s="33" t="s">
        <v>4892</v>
      </c>
      <c r="O5328" s="33">
        <f>+'Categorias-9 feb-Depurado'!Y5327</f>
        <v>50.476849376814783</v>
      </c>
      <c r="P5328" s="111">
        <f>+'Categorias-9 feb-Depurado'!AC5327</f>
        <v>44919</v>
      </c>
      <c r="Q5328" s="111">
        <f>+'Categorias-9 feb-Depurado'!AE5327</f>
        <v>44979</v>
      </c>
      <c r="R5328" s="112" t="str">
        <f>+'Categorias-9 feb-Depurado'!AB5327</f>
        <v>Hotel</v>
      </c>
    </row>
    <row r="5329" spans="2:18" s="1" customFormat="1" ht="14.5" hidden="1">
      <c r="B5329" s="57" t="str">
        <f>+'Categorias-9 feb-Depurado'!B5328</f>
        <v>SOCIEDAD INMOBILIARIA ORANGE SUITES LIMITADA-ORANGE SUITES LTDA</v>
      </c>
      <c r="C5329" s="30" t="s">
        <v>4900</v>
      </c>
      <c r="D5329" s="31">
        <v>5</v>
      </c>
      <c r="E5329" s="30" t="str">
        <f>+'Categorias-9 feb-Depurado'!E5328</f>
        <v>900050933-5</v>
      </c>
      <c r="F5329" s="30" t="str">
        <f>+'Categorias-9 feb-Depurado'!F5328</f>
        <v>CL 8 43 C 37</v>
      </c>
      <c r="G5329" s="30" t="str">
        <f>+'Categorias-9 feb-Depurado'!G5328</f>
        <v>169</v>
      </c>
      <c r="H5329" s="30" t="str">
        <f>+'Categorias-9 feb-Depurado'!H5328</f>
        <v>FESO31938</v>
      </c>
      <c r="I5329" s="107">
        <f>+'Categorias-9 feb-Depurado'!R5328</f>
        <v>211817</v>
      </c>
      <c r="J5329" s="108">
        <f t="shared" si="340"/>
        <v>0</v>
      </c>
      <c r="K5329" s="107">
        <f t="shared" si="341"/>
        <v>0</v>
      </c>
      <c r="L5329" s="109">
        <f t="shared" si="342"/>
        <v>211817</v>
      </c>
      <c r="M5329" s="110">
        <f t="shared" si="343"/>
        <v>1.6147956284023899E-07</v>
      </c>
      <c r="N5329" s="33" t="s">
        <v>4892</v>
      </c>
      <c r="O5329" s="33">
        <f>+'Categorias-9 feb-Depurado'!Y5328</f>
        <v>44.407476126083623</v>
      </c>
      <c r="P5329" s="111">
        <f>+'Categorias-9 feb-Depurado'!AC5328</f>
        <v>44920</v>
      </c>
      <c r="Q5329" s="111">
        <f>+'Categorias-9 feb-Depurado'!AE5328</f>
        <v>44980</v>
      </c>
      <c r="R5329" s="112" t="str">
        <f>+'Categorias-9 feb-Depurado'!AB5328</f>
        <v>Hotel</v>
      </c>
    </row>
    <row r="5330" spans="2:18" s="1" customFormat="1" ht="14.5" hidden="1">
      <c r="B5330" s="57" t="str">
        <f>+'Categorias-9 feb-Depurado'!B5329</f>
        <v>SOCIEDAD INMOBILIARIA ORANGE SUITES LIMITADA-ORANGE SUITES LTDA</v>
      </c>
      <c r="C5330" s="30" t="s">
        <v>4900</v>
      </c>
      <c r="D5330" s="31">
        <v>5</v>
      </c>
      <c r="E5330" s="30" t="str">
        <f>+'Categorias-9 feb-Depurado'!E5329</f>
        <v>900050933-5</v>
      </c>
      <c r="F5330" s="30" t="str">
        <f>+'Categorias-9 feb-Depurado'!F5329</f>
        <v>CL 8 43 C 37</v>
      </c>
      <c r="G5330" s="30" t="str">
        <f>+'Categorias-9 feb-Depurado'!G5329</f>
        <v>169</v>
      </c>
      <c r="H5330" s="30" t="str">
        <f>+'Categorias-9 feb-Depurado'!H5329</f>
        <v>FESO31937</v>
      </c>
      <c r="I5330" s="107">
        <f>+'Categorias-9 feb-Depurado'!R5329</f>
        <v>813495</v>
      </c>
      <c r="J5330" s="108">
        <f t="shared" si="340"/>
        <v>0</v>
      </c>
      <c r="K5330" s="107">
        <f t="shared" si="341"/>
        <v>0</v>
      </c>
      <c r="L5330" s="109">
        <f t="shared" si="342"/>
        <v>813495</v>
      </c>
      <c r="M5330" s="110">
        <f t="shared" si="343"/>
        <v>6.2017126563363767E-07</v>
      </c>
      <c r="N5330" s="33" t="s">
        <v>4892</v>
      </c>
      <c r="O5330" s="33">
        <f>+'Categorias-9 feb-Depurado'!Y5329</f>
        <v>170.54938834554545</v>
      </c>
      <c r="P5330" s="111">
        <f>+'Categorias-9 feb-Depurado'!AC5329</f>
        <v>44920</v>
      </c>
      <c r="Q5330" s="111">
        <f>+'Categorias-9 feb-Depurado'!AE5329</f>
        <v>44980</v>
      </c>
      <c r="R5330" s="112" t="str">
        <f>+'Categorias-9 feb-Depurado'!AB5329</f>
        <v>Hotel</v>
      </c>
    </row>
    <row r="5331" spans="2:18" s="1" customFormat="1" ht="14.5" hidden="1">
      <c r="B5331" s="57" t="str">
        <f>+'Categorias-9 feb-Depurado'!B5330</f>
        <v>SOCIEDAD INMOBILIARIA ORANGE SUITES LIMITADA-ORANGE SUITES LTDA</v>
      </c>
      <c r="C5331" s="30" t="s">
        <v>4900</v>
      </c>
      <c r="D5331" s="31">
        <v>5</v>
      </c>
      <c r="E5331" s="30" t="str">
        <f>+'Categorias-9 feb-Depurado'!E5330</f>
        <v>900050933-5</v>
      </c>
      <c r="F5331" s="30" t="str">
        <f>+'Categorias-9 feb-Depurado'!F5330</f>
        <v>CL 8 43 C 37</v>
      </c>
      <c r="G5331" s="30" t="str">
        <f>+'Categorias-9 feb-Depurado'!G5330</f>
        <v>169</v>
      </c>
      <c r="H5331" s="30" t="str">
        <f>+'Categorias-9 feb-Depurado'!H5330</f>
        <v>FESO31945</v>
      </c>
      <c r="I5331" s="107">
        <f>+'Categorias-9 feb-Depurado'!R5330</f>
        <v>260550</v>
      </c>
      <c r="J5331" s="108">
        <f t="shared" si="340"/>
        <v>0</v>
      </c>
      <c r="K5331" s="107">
        <f t="shared" si="341"/>
        <v>0</v>
      </c>
      <c r="L5331" s="109">
        <f t="shared" si="342"/>
        <v>260550</v>
      </c>
      <c r="M5331" s="110">
        <f t="shared" si="343"/>
        <v>1.9863136621717931E-07</v>
      </c>
      <c r="N5331" s="33" t="s">
        <v>4892</v>
      </c>
      <c r="O5331" s="33">
        <f>+'Categorias-9 feb-Depurado'!Y5330</f>
        <v>54.624359256580391</v>
      </c>
      <c r="P5331" s="111">
        <f>+'Categorias-9 feb-Depurado'!AC5330</f>
        <v>44920</v>
      </c>
      <c r="Q5331" s="111">
        <f>+'Categorias-9 feb-Depurado'!AE5330</f>
        <v>44980</v>
      </c>
      <c r="R5331" s="112" t="str">
        <f>+'Categorias-9 feb-Depurado'!AB5330</f>
        <v>Hotel</v>
      </c>
    </row>
    <row r="5332" spans="2:18" s="1" customFormat="1" ht="14.5" hidden="1">
      <c r="B5332" s="57" t="str">
        <f>+'Categorias-9 feb-Depurado'!B5331</f>
        <v>SOCIEDAD INMOBILIARIA ORANGE SUITES LIMITADA-ORANGE SUITES LTDA</v>
      </c>
      <c r="C5332" s="30" t="s">
        <v>4900</v>
      </c>
      <c r="D5332" s="31">
        <v>5</v>
      </c>
      <c r="E5332" s="30" t="str">
        <f>+'Categorias-9 feb-Depurado'!E5331</f>
        <v>900050933-5</v>
      </c>
      <c r="F5332" s="30" t="str">
        <f>+'Categorias-9 feb-Depurado'!F5331</f>
        <v>CL 8 43 C 37</v>
      </c>
      <c r="G5332" s="30" t="str">
        <f>+'Categorias-9 feb-Depurado'!G5331</f>
        <v>169</v>
      </c>
      <c r="H5332" s="30" t="str">
        <f>+'Categorias-9 feb-Depurado'!H5331</f>
        <v>FESO32046</v>
      </c>
      <c r="I5332" s="107">
        <f>+'Categorias-9 feb-Depurado'!R5331</f>
        <v>211817</v>
      </c>
      <c r="J5332" s="108">
        <f t="shared" si="340"/>
        <v>0</v>
      </c>
      <c r="K5332" s="107">
        <f t="shared" si="341"/>
        <v>0</v>
      </c>
      <c r="L5332" s="109">
        <f t="shared" si="342"/>
        <v>211817</v>
      </c>
      <c r="M5332" s="110">
        <f t="shared" si="343"/>
        <v>1.6147956284023899E-07</v>
      </c>
      <c r="N5332" s="33" t="s">
        <v>4892</v>
      </c>
      <c r="O5332" s="33">
        <f>+'Categorias-9 feb-Depurado'!Y5331</f>
        <v>44.407476126083623</v>
      </c>
      <c r="P5332" s="111">
        <f>+'Categorias-9 feb-Depurado'!AC5331</f>
        <v>44923</v>
      </c>
      <c r="Q5332" s="111">
        <f>+'Categorias-9 feb-Depurado'!AE5331</f>
        <v>44983</v>
      </c>
      <c r="R5332" s="112" t="str">
        <f>+'Categorias-9 feb-Depurado'!AB5331</f>
        <v>Hotel</v>
      </c>
    </row>
    <row r="5333" spans="2:18" s="1" customFormat="1" ht="14.5" hidden="1">
      <c r="B5333" s="57" t="str">
        <f>+'Categorias-9 feb-Depurado'!B5332</f>
        <v>SOCIEDAD INMOBILIARIA ORANGE SUITES LIMITADA-ORANGE SUITES LTDA</v>
      </c>
      <c r="C5333" s="30" t="s">
        <v>4900</v>
      </c>
      <c r="D5333" s="31">
        <v>5</v>
      </c>
      <c r="E5333" s="30" t="str">
        <f>+'Categorias-9 feb-Depurado'!E5332</f>
        <v>900050933-5</v>
      </c>
      <c r="F5333" s="30" t="str">
        <f>+'Categorias-9 feb-Depurado'!F5332</f>
        <v>CL 8 43 C 37</v>
      </c>
      <c r="G5333" s="30" t="str">
        <f>+'Categorias-9 feb-Depurado'!G5332</f>
        <v>169</v>
      </c>
      <c r="H5333" s="30" t="str">
        <f>+'Categorias-9 feb-Depurado'!H5332</f>
        <v>FESO32045</v>
      </c>
      <c r="I5333" s="107">
        <f>+'Categorias-9 feb-Depurado'!R5332</f>
        <v>372972</v>
      </c>
      <c r="J5333" s="108">
        <f t="shared" si="340"/>
        <v>0</v>
      </c>
      <c r="K5333" s="107">
        <f t="shared" si="341"/>
        <v>0</v>
      </c>
      <c r="L5333" s="109">
        <f t="shared" si="342"/>
        <v>372972</v>
      </c>
      <c r="M5333" s="110">
        <f t="shared" si="343"/>
        <v>2.8433674120419804E-07</v>
      </c>
      <c r="N5333" s="33" t="s">
        <v>4892</v>
      </c>
      <c r="O5333" s="33">
        <f>+'Categorias-9 feb-Depurado'!Y5332</f>
        <v>78.193653888487049</v>
      </c>
      <c r="P5333" s="111">
        <f>+'Categorias-9 feb-Depurado'!AC5332</f>
        <v>44923</v>
      </c>
      <c r="Q5333" s="111">
        <f>+'Categorias-9 feb-Depurado'!AE5332</f>
        <v>44983</v>
      </c>
      <c r="R5333" s="112" t="str">
        <f>+'Categorias-9 feb-Depurado'!AB5332</f>
        <v>Hotel</v>
      </c>
    </row>
    <row r="5334" spans="2:18" s="1" customFormat="1" ht="14.5" hidden="1">
      <c r="B5334" s="57" t="str">
        <f>+'Categorias-9 feb-Depurado'!B5333</f>
        <v>SOCIEDAD INMOBILIARIA ORANGE SUITES LIMITADA-ORANGE SUITES LTDA</v>
      </c>
      <c r="C5334" s="30" t="s">
        <v>4900</v>
      </c>
      <c r="D5334" s="31">
        <v>5</v>
      </c>
      <c r="E5334" s="30" t="str">
        <f>+'Categorias-9 feb-Depurado'!E5333</f>
        <v>900050933-5</v>
      </c>
      <c r="F5334" s="30" t="str">
        <f>+'Categorias-9 feb-Depurado'!F5333</f>
        <v>CL 8 43 C 37</v>
      </c>
      <c r="G5334" s="30" t="str">
        <f>+'Categorias-9 feb-Depurado'!G5333</f>
        <v>169</v>
      </c>
      <c r="H5334" s="30" t="str">
        <f>+'Categorias-9 feb-Depurado'!H5333</f>
        <v>FESO32097</v>
      </c>
      <c r="I5334" s="107">
        <f>+'Categorias-9 feb-Depurado'!R5333</f>
        <v>426530</v>
      </c>
      <c r="J5334" s="108">
        <f t="shared" si="340"/>
        <v>0</v>
      </c>
      <c r="K5334" s="107">
        <f t="shared" si="341"/>
        <v>0</v>
      </c>
      <c r="L5334" s="109">
        <f t="shared" si="342"/>
        <v>426530</v>
      </c>
      <c r="M5334" s="110">
        <f t="shared" si="343"/>
        <v>3.2516690321478986E-07</v>
      </c>
      <c r="N5334" s="33" t="s">
        <v>4892</v>
      </c>
      <c r="O5334" s="33">
        <f>+'Categorias-9 feb-Depurado'!Y5333</f>
        <v>89.422099227439006</v>
      </c>
      <c r="P5334" s="111">
        <f>+'Categorias-9 feb-Depurado'!AC5333</f>
        <v>44924</v>
      </c>
      <c r="Q5334" s="111">
        <f>+'Categorias-9 feb-Depurado'!AE5333</f>
        <v>44984</v>
      </c>
      <c r="R5334" s="112" t="str">
        <f>+'Categorias-9 feb-Depurado'!AB5333</f>
        <v>Hotel</v>
      </c>
    </row>
    <row r="5335" spans="2:18" s="1" customFormat="1" ht="14.5" hidden="1">
      <c r="B5335" s="57" t="str">
        <f>+'Categorias-9 feb-Depurado'!B5334</f>
        <v>SOCIEDAD INMOBILIARIA ORANGE SUITES LIMITADA-ORANGE SUITES LTDA</v>
      </c>
      <c r="C5335" s="30" t="s">
        <v>4900</v>
      </c>
      <c r="D5335" s="31">
        <v>5</v>
      </c>
      <c r="E5335" s="30" t="str">
        <f>+'Categorias-9 feb-Depurado'!E5334</f>
        <v>900050933-5</v>
      </c>
      <c r="F5335" s="30" t="str">
        <f>+'Categorias-9 feb-Depurado'!F5334</f>
        <v>CL 8 43 C 37</v>
      </c>
      <c r="G5335" s="30" t="str">
        <f>+'Categorias-9 feb-Depurado'!G5334</f>
        <v>169</v>
      </c>
      <c r="H5335" s="30" t="str">
        <f>+'Categorias-9 feb-Depurado'!H5334</f>
        <v>FESO32105</v>
      </c>
      <c r="I5335" s="107">
        <f>+'Categorias-9 feb-Depurado'!R5334</f>
        <v>1299855</v>
      </c>
      <c r="J5335" s="108">
        <f t="shared" si="340"/>
        <v>0</v>
      </c>
      <c r="K5335" s="107">
        <f t="shared" si="341"/>
        <v>0</v>
      </c>
      <c r="L5335" s="109">
        <f t="shared" si="342"/>
        <v>1299855</v>
      </c>
      <c r="M5335" s="110">
        <f t="shared" si="343"/>
        <v>9.9094981590570574E-07</v>
      </c>
      <c r="N5335" s="33" t="s">
        <v>4892</v>
      </c>
      <c r="O5335" s="33">
        <f>+'Categorias-9 feb-Depurado'!Y5334</f>
        <v>272.51485895782884</v>
      </c>
      <c r="P5335" s="111">
        <f>+'Categorias-9 feb-Depurado'!AC5334</f>
        <v>44924</v>
      </c>
      <c r="Q5335" s="111">
        <f>+'Categorias-9 feb-Depurado'!AE5334</f>
        <v>44984</v>
      </c>
      <c r="R5335" s="112" t="str">
        <f>+'Categorias-9 feb-Depurado'!AB5334</f>
        <v>Hotel</v>
      </c>
    </row>
    <row r="5336" spans="2:18" s="1" customFormat="1" ht="14.5" hidden="1">
      <c r="B5336" s="57" t="str">
        <f>+'Categorias-9 feb-Depurado'!B5335</f>
        <v>SOCIEDAD INMOBILIARIA ORANGE SUITES LIMITADA-ORANGE SUITES LTDA</v>
      </c>
      <c r="C5336" s="30" t="s">
        <v>4900</v>
      </c>
      <c r="D5336" s="31">
        <v>5</v>
      </c>
      <c r="E5336" s="30" t="str">
        <f>+'Categorias-9 feb-Depurado'!E5335</f>
        <v>900050933-5</v>
      </c>
      <c r="F5336" s="30" t="str">
        <f>+'Categorias-9 feb-Depurado'!F5335</f>
        <v>CL 8 43 C 37</v>
      </c>
      <c r="G5336" s="30" t="str">
        <f>+'Categorias-9 feb-Depurado'!G5335</f>
        <v>169</v>
      </c>
      <c r="H5336" s="30" t="str">
        <f>+'Categorias-9 feb-Depurado'!H5335</f>
        <v>FESO32096</v>
      </c>
      <c r="I5336" s="107">
        <f>+'Categorias-9 feb-Depurado'!R5335</f>
        <v>906617</v>
      </c>
      <c r="J5336" s="108">
        <f t="shared" si="340"/>
        <v>0</v>
      </c>
      <c r="K5336" s="107">
        <f t="shared" si="341"/>
        <v>0</v>
      </c>
      <c r="L5336" s="109">
        <f t="shared" si="342"/>
        <v>906617</v>
      </c>
      <c r="M5336" s="110">
        <f t="shared" si="343"/>
        <v>6.9116320608605049E-07</v>
      </c>
      <c r="N5336" s="33" t="s">
        <v>4892</v>
      </c>
      <c r="O5336" s="33">
        <f>+'Categorias-9 feb-Depurado'!Y5335</f>
        <v>190.07243414363134</v>
      </c>
      <c r="P5336" s="111">
        <f>+'Categorias-9 feb-Depurado'!AC5335</f>
        <v>44924</v>
      </c>
      <c r="Q5336" s="111">
        <f>+'Categorias-9 feb-Depurado'!AE5335</f>
        <v>44984</v>
      </c>
      <c r="R5336" s="112" t="str">
        <f>+'Categorias-9 feb-Depurado'!AB5335</f>
        <v>Hotel</v>
      </c>
    </row>
    <row r="5337" spans="2:18" s="1" customFormat="1" ht="14.5" hidden="1">
      <c r="B5337" s="57" t="str">
        <f>+'Categorias-9 feb-Depurado'!B5336</f>
        <v>SOCIEDAD INMOBILIARIA ORANGE SUITES LIMITADA-ORANGE SUITES LTDA</v>
      </c>
      <c r="C5337" s="30" t="s">
        <v>4900</v>
      </c>
      <c r="D5337" s="31">
        <v>5</v>
      </c>
      <c r="E5337" s="30" t="str">
        <f>+'Categorias-9 feb-Depurado'!E5336</f>
        <v>900050933-5</v>
      </c>
      <c r="F5337" s="30" t="str">
        <f>+'Categorias-9 feb-Depurado'!F5336</f>
        <v>CL 8 43 C 37</v>
      </c>
      <c r="G5337" s="30" t="str">
        <f>+'Categorias-9 feb-Depurado'!G5336</f>
        <v>169</v>
      </c>
      <c r="H5337" s="30" t="str">
        <f>+'Categorias-9 feb-Depurado'!H5336</f>
        <v>FESO32166</v>
      </c>
      <c r="I5337" s="107">
        <f>+'Categorias-9 feb-Depurado'!R5336</f>
        <v>213265</v>
      </c>
      <c r="J5337" s="108">
        <f t="shared" si="340"/>
        <v>0</v>
      </c>
      <c r="K5337" s="107">
        <f t="shared" si="341"/>
        <v>0</v>
      </c>
      <c r="L5337" s="109">
        <f t="shared" si="342"/>
        <v>213265</v>
      </c>
      <c r="M5337" s="110">
        <f t="shared" si="343"/>
        <v>1.6258345160739493E-07</v>
      </c>
      <c r="N5337" s="33" t="s">
        <v>4892</v>
      </c>
      <c r="O5337" s="33">
        <f>+'Categorias-9 feb-Depurado'!Y5336</f>
        <v>44.711049613719503</v>
      </c>
      <c r="P5337" s="111">
        <f>+'Categorias-9 feb-Depurado'!AC5336</f>
        <v>44925</v>
      </c>
      <c r="Q5337" s="111">
        <f>+'Categorias-9 feb-Depurado'!AE5336</f>
        <v>44985</v>
      </c>
      <c r="R5337" s="112" t="str">
        <f>+'Categorias-9 feb-Depurado'!AB5336</f>
        <v>Hotel</v>
      </c>
    </row>
    <row r="5338" spans="2:18" s="1" customFormat="1" ht="14.5" hidden="1">
      <c r="B5338" s="57" t="str">
        <f>+'Categorias-9 feb-Depurado'!B5337</f>
        <v>SOCIEDAD INMOBILIARIA ORANGE SUITES LIMITADA-ORANGE SUITES LTDA</v>
      </c>
      <c r="C5338" s="30" t="s">
        <v>4900</v>
      </c>
      <c r="D5338" s="31">
        <v>5</v>
      </c>
      <c r="E5338" s="30" t="str">
        <f>+'Categorias-9 feb-Depurado'!E5337</f>
        <v>900050933-5</v>
      </c>
      <c r="F5338" s="30" t="str">
        <f>+'Categorias-9 feb-Depurado'!F5337</f>
        <v>CL 8 43 C 37</v>
      </c>
      <c r="G5338" s="30" t="str">
        <f>+'Categorias-9 feb-Depurado'!G5337</f>
        <v>169</v>
      </c>
      <c r="H5338" s="30" t="str">
        <f>+'Categorias-9 feb-Depurado'!H5337</f>
        <v>FESO32165</v>
      </c>
      <c r="I5338" s="107">
        <f>+'Categorias-9 feb-Depurado'!R5337</f>
        <v>271165</v>
      </c>
      <c r="J5338" s="108">
        <f t="shared" si="340"/>
        <v>0</v>
      </c>
      <c r="K5338" s="107">
        <f t="shared" si="341"/>
        <v>0</v>
      </c>
      <c r="L5338" s="109">
        <f t="shared" si="342"/>
        <v>271165</v>
      </c>
      <c r="M5338" s="110">
        <f t="shared" si="343"/>
        <v>2.0672375521121254E-07</v>
      </c>
      <c r="N5338" s="33" t="s">
        <v>4892</v>
      </c>
      <c r="O5338" s="33">
        <f>+'Categorias-9 feb-Depurado'!Y5337</f>
        <v>56.849796115181817</v>
      </c>
      <c r="P5338" s="111">
        <f>+'Categorias-9 feb-Depurado'!AC5337</f>
        <v>44925</v>
      </c>
      <c r="Q5338" s="111">
        <f>+'Categorias-9 feb-Depurado'!AE5337</f>
        <v>44985</v>
      </c>
      <c r="R5338" s="112" t="str">
        <f>+'Categorias-9 feb-Depurado'!AB5337</f>
        <v>Hotel</v>
      </c>
    </row>
    <row r="5339" spans="2:18" s="1" customFormat="1" ht="14.5" hidden="1">
      <c r="B5339" s="57" t="str">
        <f>+'Categorias-9 feb-Depurado'!B5338</f>
        <v>SOCIEDAD INMOBILIARIA ORANGE SUITES LIMITADA-ORANGE SUITES LTDA</v>
      </c>
      <c r="C5339" s="30" t="s">
        <v>4900</v>
      </c>
      <c r="D5339" s="31">
        <v>5</v>
      </c>
      <c r="E5339" s="30" t="str">
        <f>+'Categorias-9 feb-Depurado'!E5338</f>
        <v>900050933-5</v>
      </c>
      <c r="F5339" s="30" t="str">
        <f>+'Categorias-9 feb-Depurado'!F5338</f>
        <v>CL 8 43 C 37</v>
      </c>
      <c r="G5339" s="30" t="str">
        <f>+'Categorias-9 feb-Depurado'!G5338</f>
        <v>169</v>
      </c>
      <c r="H5339" s="30" t="str">
        <f>+'Categorias-9 feb-Depurado'!H5338</f>
        <v>FESO32170</v>
      </c>
      <c r="I5339" s="107">
        <f>+'Categorias-9 feb-Depurado'!R5338</f>
        <v>211817</v>
      </c>
      <c r="J5339" s="108">
        <f t="shared" si="340"/>
        <v>0</v>
      </c>
      <c r="K5339" s="107">
        <f t="shared" si="341"/>
        <v>0</v>
      </c>
      <c r="L5339" s="109">
        <f t="shared" si="342"/>
        <v>211817</v>
      </c>
      <c r="M5339" s="110">
        <f t="shared" si="343"/>
        <v>1.6147956284023899E-07</v>
      </c>
      <c r="N5339" s="33" t="s">
        <v>4892</v>
      </c>
      <c r="O5339" s="33">
        <f>+'Categorias-9 feb-Depurado'!Y5338</f>
        <v>44.407476126083623</v>
      </c>
      <c r="P5339" s="111">
        <f>+'Categorias-9 feb-Depurado'!AC5338</f>
        <v>44925</v>
      </c>
      <c r="Q5339" s="111">
        <f>+'Categorias-9 feb-Depurado'!AE5338</f>
        <v>44985</v>
      </c>
      <c r="R5339" s="112" t="str">
        <f>+'Categorias-9 feb-Depurado'!AB5338</f>
        <v>Hotel</v>
      </c>
    </row>
    <row r="5340" spans="2:18" s="1" customFormat="1" ht="14.5" hidden="1">
      <c r="B5340" s="57" t="str">
        <f>+'Categorias-9 feb-Depurado'!B5339</f>
        <v>SOCIEDAD INMOBILIARIA ORANGE SUITES LIMITADA-ORANGE SUITES LTDA</v>
      </c>
      <c r="C5340" s="30" t="s">
        <v>4900</v>
      </c>
      <c r="D5340" s="31">
        <v>5</v>
      </c>
      <c r="E5340" s="30" t="str">
        <f>+'Categorias-9 feb-Depurado'!E5339</f>
        <v>900050933-5</v>
      </c>
      <c r="F5340" s="30" t="str">
        <f>+'Categorias-9 feb-Depurado'!F5339</f>
        <v>CL 8 43 C 37</v>
      </c>
      <c r="G5340" s="30" t="str">
        <f>+'Categorias-9 feb-Depurado'!G5339</f>
        <v>169</v>
      </c>
      <c r="H5340" s="30" t="str">
        <f>+'Categorias-9 feb-Depurado'!H5339</f>
        <v>FESO32169</v>
      </c>
      <c r="I5340" s="107">
        <f>+'Categorias-9 feb-Depurado'!R5339</f>
        <v>271165</v>
      </c>
      <c r="J5340" s="108">
        <f t="shared" si="340"/>
        <v>0</v>
      </c>
      <c r="K5340" s="107">
        <f t="shared" si="341"/>
        <v>0</v>
      </c>
      <c r="L5340" s="109">
        <f t="shared" si="342"/>
        <v>271165</v>
      </c>
      <c r="M5340" s="110">
        <f t="shared" si="343"/>
        <v>2.0672375521121254E-07</v>
      </c>
      <c r="N5340" s="33" t="s">
        <v>4892</v>
      </c>
      <c r="O5340" s="33">
        <f>+'Categorias-9 feb-Depurado'!Y5339</f>
        <v>56.849796115181817</v>
      </c>
      <c r="P5340" s="111">
        <f>+'Categorias-9 feb-Depurado'!AC5339</f>
        <v>44925</v>
      </c>
      <c r="Q5340" s="111">
        <f>+'Categorias-9 feb-Depurado'!AE5339</f>
        <v>44985</v>
      </c>
      <c r="R5340" s="112" t="str">
        <f>+'Categorias-9 feb-Depurado'!AB5339</f>
        <v>Hotel</v>
      </c>
    </row>
    <row r="5341" spans="2:18" s="1" customFormat="1" ht="14.5" hidden="1">
      <c r="B5341" s="57" t="str">
        <f>+'Categorias-9 feb-Depurado'!B5340</f>
        <v>SOCIEDAD INMOBILIARIA ORANGE SUITES LIMITADA-ORANGE SUITES LTDA</v>
      </c>
      <c r="C5341" s="30" t="s">
        <v>4900</v>
      </c>
      <c r="D5341" s="31">
        <v>5</v>
      </c>
      <c r="E5341" s="30" t="str">
        <f>+'Categorias-9 feb-Depurado'!E5340</f>
        <v>900050933-5</v>
      </c>
      <c r="F5341" s="30" t="str">
        <f>+'Categorias-9 feb-Depurado'!F5340</f>
        <v>CL 8 43 C 37</v>
      </c>
      <c r="G5341" s="30" t="str">
        <f>+'Categorias-9 feb-Depurado'!G5340</f>
        <v>169</v>
      </c>
      <c r="H5341" s="30" t="str">
        <f>+'Categorias-9 feb-Depurado'!H5340</f>
        <v>FESO32167</v>
      </c>
      <c r="I5341" s="107">
        <f>+'Categorias-9 feb-Depurado'!R5340</f>
        <v>213265</v>
      </c>
      <c r="J5341" s="108">
        <f t="shared" si="340"/>
        <v>0</v>
      </c>
      <c r="K5341" s="107">
        <f t="shared" si="341"/>
        <v>0</v>
      </c>
      <c r="L5341" s="109">
        <f t="shared" si="342"/>
        <v>213265</v>
      </c>
      <c r="M5341" s="110">
        <f t="shared" si="343"/>
        <v>1.6258345160739493E-07</v>
      </c>
      <c r="N5341" s="33" t="s">
        <v>4892</v>
      </c>
      <c r="O5341" s="33">
        <f>+'Categorias-9 feb-Depurado'!Y5340</f>
        <v>44.711049613719503</v>
      </c>
      <c r="P5341" s="111">
        <f>+'Categorias-9 feb-Depurado'!AC5340</f>
        <v>44925</v>
      </c>
      <c r="Q5341" s="111">
        <f>+'Categorias-9 feb-Depurado'!AE5340</f>
        <v>44985</v>
      </c>
      <c r="R5341" s="112" t="str">
        <f>+'Categorias-9 feb-Depurado'!AB5340</f>
        <v>Hotel</v>
      </c>
    </row>
    <row r="5342" spans="2:18" s="1" customFormat="1" ht="14.5" hidden="1">
      <c r="B5342" s="57" t="str">
        <f>+'Categorias-9 feb-Depurado'!B5341</f>
        <v>SOCIEDAD INMOBILIARIA ORANGE SUITES LIMITADA-ORANGE SUITES LTDA</v>
      </c>
      <c r="C5342" s="30" t="s">
        <v>4900</v>
      </c>
      <c r="D5342" s="31">
        <v>5</v>
      </c>
      <c r="E5342" s="30" t="str">
        <f>+'Categorias-9 feb-Depurado'!E5341</f>
        <v>900050933-5</v>
      </c>
      <c r="F5342" s="30" t="str">
        <f>+'Categorias-9 feb-Depurado'!F5341</f>
        <v>CL 8 43 C 37</v>
      </c>
      <c r="G5342" s="30" t="str">
        <f>+'Categorias-9 feb-Depurado'!G5341</f>
        <v>169</v>
      </c>
      <c r="H5342" s="30" t="str">
        <f>+'Categorias-9 feb-Depurado'!H5341</f>
        <v>FESO32247</v>
      </c>
      <c r="I5342" s="107">
        <f>+'Categorias-9 feb-Depurado'!R5341</f>
        <v>452585</v>
      </c>
      <c r="J5342" s="108">
        <f t="shared" si="340"/>
        <v>0</v>
      </c>
      <c r="K5342" s="107">
        <f t="shared" si="341"/>
        <v>0</v>
      </c>
      <c r="L5342" s="109">
        <f t="shared" si="342"/>
        <v>452585</v>
      </c>
      <c r="M5342" s="110">
        <f t="shared" si="343"/>
        <v>3.4503003983650776E-07</v>
      </c>
      <c r="N5342" s="33" t="s">
        <v>4892</v>
      </c>
      <c r="O5342" s="33">
        <f>+'Categorias-9 feb-Depurado'!Y5341</f>
        <v>94.884535153097048</v>
      </c>
      <c r="P5342" s="111">
        <f>+'Categorias-9 feb-Depurado'!AC5341</f>
        <v>44926</v>
      </c>
      <c r="Q5342" s="111">
        <f>+'Categorias-9 feb-Depurado'!AE5341</f>
        <v>44986</v>
      </c>
      <c r="R5342" s="112" t="str">
        <f>+'Categorias-9 feb-Depurado'!AB5341</f>
        <v>Hotel</v>
      </c>
    </row>
    <row r="5343" spans="2:18" s="1" customFormat="1" ht="14.5" hidden="1">
      <c r="B5343" s="57" t="str">
        <f>+'Categorias-9 feb-Depurado'!B5342</f>
        <v>SOCIEDAD INMOBILIARIA ORANGE SUITES LIMITADA-ORANGE SUITES LTDA</v>
      </c>
      <c r="C5343" s="30" t="s">
        <v>4900</v>
      </c>
      <c r="D5343" s="31">
        <v>5</v>
      </c>
      <c r="E5343" s="30" t="str">
        <f>+'Categorias-9 feb-Depurado'!E5342</f>
        <v>900050933-5</v>
      </c>
      <c r="F5343" s="30" t="str">
        <f>+'Categorias-9 feb-Depurado'!F5342</f>
        <v>CL 8 43 C 37</v>
      </c>
      <c r="G5343" s="30" t="str">
        <f>+'Categorias-9 feb-Depurado'!G5342</f>
        <v>169</v>
      </c>
      <c r="H5343" s="30" t="str">
        <f>+'Categorias-9 feb-Depurado'!H5342</f>
        <v>FESO32221</v>
      </c>
      <c r="I5343" s="107">
        <f>+'Categorias-9 feb-Depurado'!R5342</f>
        <v>182867</v>
      </c>
      <c r="J5343" s="108">
        <f t="shared" si="340"/>
        <v>0</v>
      </c>
      <c r="K5343" s="107">
        <f t="shared" si="341"/>
        <v>0</v>
      </c>
      <c r="L5343" s="109">
        <f t="shared" si="342"/>
        <v>182867</v>
      </c>
      <c r="M5343" s="110">
        <f t="shared" si="343"/>
        <v>1.3940941103833018E-07</v>
      </c>
      <c r="N5343" s="33" t="s">
        <v>4892</v>
      </c>
      <c r="O5343" s="33">
        <f>+'Categorias-9 feb-Depurado'!Y5342</f>
        <v>38.338102875352469</v>
      </c>
      <c r="P5343" s="111">
        <f>+'Categorias-9 feb-Depurado'!AC5342</f>
        <v>44926</v>
      </c>
      <c r="Q5343" s="111">
        <f>+'Categorias-9 feb-Depurado'!AE5342</f>
        <v>44986</v>
      </c>
      <c r="R5343" s="112" t="str">
        <f>+'Categorias-9 feb-Depurado'!AB5342</f>
        <v>Hotel</v>
      </c>
    </row>
    <row r="5344" spans="2:18" s="1" customFormat="1" ht="14.5" hidden="1">
      <c r="B5344" s="57" t="str">
        <f>+'Categorias-9 feb-Depurado'!B5343</f>
        <v>SOCIEDAD INMOBILIARIA ORANGE SUITES LIMITADA-ORANGE SUITES LTDA</v>
      </c>
      <c r="C5344" s="30" t="s">
        <v>4900</v>
      </c>
      <c r="D5344" s="31">
        <v>5</v>
      </c>
      <c r="E5344" s="30" t="str">
        <f>+'Categorias-9 feb-Depurado'!E5343</f>
        <v>900050933-5</v>
      </c>
      <c r="F5344" s="30" t="str">
        <f>+'Categorias-9 feb-Depurado'!F5343</f>
        <v>CL 8 43 C 37</v>
      </c>
      <c r="G5344" s="30" t="str">
        <f>+'Categorias-9 feb-Depurado'!G5343</f>
        <v>169</v>
      </c>
      <c r="H5344" s="30" t="str">
        <f>+'Categorias-9 feb-Depurado'!H5343</f>
        <v>FESO32230</v>
      </c>
      <c r="I5344" s="107">
        <f>+'Categorias-9 feb-Depurado'!R5343</f>
        <v>271165</v>
      </c>
      <c r="J5344" s="108">
        <f t="shared" si="340"/>
        <v>0</v>
      </c>
      <c r="K5344" s="107">
        <f t="shared" si="341"/>
        <v>0</v>
      </c>
      <c r="L5344" s="109">
        <f t="shared" si="342"/>
        <v>271165</v>
      </c>
      <c r="M5344" s="110">
        <f t="shared" si="343"/>
        <v>2.0672375521121254E-07</v>
      </c>
      <c r="N5344" s="33" t="s">
        <v>4892</v>
      </c>
      <c r="O5344" s="33">
        <f>+'Categorias-9 feb-Depurado'!Y5343</f>
        <v>56.849796115181817</v>
      </c>
      <c r="P5344" s="111">
        <f>+'Categorias-9 feb-Depurado'!AC5343</f>
        <v>44926</v>
      </c>
      <c r="Q5344" s="111">
        <f>+'Categorias-9 feb-Depurado'!AE5343</f>
        <v>44986</v>
      </c>
      <c r="R5344" s="112" t="str">
        <f>+'Categorias-9 feb-Depurado'!AB5343</f>
        <v>Hotel</v>
      </c>
    </row>
    <row r="5345" spans="2:18" s="1" customFormat="1" ht="14.5" hidden="1">
      <c r="B5345" s="57" t="str">
        <f>+'Categorias-9 feb-Depurado'!B5344</f>
        <v>SOCIEDAD INMOBILIARIA ORANGE SUITES LIMITADA-ORANGE SUITES LTDA</v>
      </c>
      <c r="C5345" s="30" t="s">
        <v>4900</v>
      </c>
      <c r="D5345" s="31">
        <v>5</v>
      </c>
      <c r="E5345" s="30" t="str">
        <f>+'Categorias-9 feb-Depurado'!E5344</f>
        <v>900050933-5</v>
      </c>
      <c r="F5345" s="30" t="str">
        <f>+'Categorias-9 feb-Depurado'!F5344</f>
        <v>CL 8 43 C 37</v>
      </c>
      <c r="G5345" s="30" t="str">
        <f>+'Categorias-9 feb-Depurado'!G5344</f>
        <v>169</v>
      </c>
      <c r="H5345" s="30" t="str">
        <f>+'Categorias-9 feb-Depurado'!H5344</f>
        <v>FESO32220</v>
      </c>
      <c r="I5345" s="107">
        <f>+'Categorias-9 feb-Depurado'!R5344</f>
        <v>240767</v>
      </c>
      <c r="J5345" s="108">
        <f t="shared" si="340"/>
        <v>0</v>
      </c>
      <c r="K5345" s="107">
        <f t="shared" si="341"/>
        <v>0</v>
      </c>
      <c r="L5345" s="109">
        <f t="shared" si="342"/>
        <v>240767</v>
      </c>
      <c r="M5345" s="110">
        <f t="shared" si="343"/>
        <v>1.8354971464214779E-07</v>
      </c>
      <c r="N5345" s="33" t="s">
        <v>4892</v>
      </c>
      <c r="O5345" s="33">
        <f>+'Categorias-9 feb-Depurado'!Y5344</f>
        <v>50.476849376814783</v>
      </c>
      <c r="P5345" s="111">
        <f>+'Categorias-9 feb-Depurado'!AC5344</f>
        <v>44926</v>
      </c>
      <c r="Q5345" s="111">
        <f>+'Categorias-9 feb-Depurado'!AE5344</f>
        <v>44986</v>
      </c>
      <c r="R5345" s="112" t="str">
        <f>+'Categorias-9 feb-Depurado'!AB5344</f>
        <v>Hotel</v>
      </c>
    </row>
    <row r="5346" spans="2:18" s="1" customFormat="1" ht="14.5" hidden="1">
      <c r="B5346" s="57" t="str">
        <f>+'Categorias-9 feb-Depurado'!B5345</f>
        <v>SOCIEDAD INMOBILIARIA ORANGE SUITES LIMITADA-ORANGE SUITES LTDA</v>
      </c>
      <c r="C5346" s="30" t="s">
        <v>4900</v>
      </c>
      <c r="D5346" s="31">
        <v>5</v>
      </c>
      <c r="E5346" s="30" t="str">
        <f>+'Categorias-9 feb-Depurado'!E5345</f>
        <v>900050933-5</v>
      </c>
      <c r="F5346" s="30" t="str">
        <f>+'Categorias-9 feb-Depurado'!F5345</f>
        <v>CL 8 43 C 37</v>
      </c>
      <c r="G5346" s="30" t="str">
        <f>+'Categorias-9 feb-Depurado'!G5345</f>
        <v>169</v>
      </c>
      <c r="H5346" s="30" t="str">
        <f>+'Categorias-9 feb-Depurado'!H5345</f>
        <v>FESO32222</v>
      </c>
      <c r="I5346" s="107">
        <f>+'Categorias-9 feb-Depurado'!R5345</f>
        <v>286122</v>
      </c>
      <c r="J5346" s="108">
        <f t="shared" si="340"/>
        <v>0</v>
      </c>
      <c r="K5346" s="107">
        <f t="shared" si="341"/>
        <v>0</v>
      </c>
      <c r="L5346" s="109">
        <f t="shared" si="342"/>
        <v>286122</v>
      </c>
      <c r="M5346" s="110">
        <f t="shared" si="343"/>
        <v>2.181262857984716E-07</v>
      </c>
      <c r="N5346" s="33" t="s">
        <v>4892</v>
      </c>
      <c r="O5346" s="33">
        <f>+'Categorias-9 feb-Depurado'!Y5345</f>
        <v>59.985534136293587</v>
      </c>
      <c r="P5346" s="111">
        <f>+'Categorias-9 feb-Depurado'!AC5345</f>
        <v>44926</v>
      </c>
      <c r="Q5346" s="111">
        <f>+'Categorias-9 feb-Depurado'!AE5345</f>
        <v>44986</v>
      </c>
      <c r="R5346" s="112" t="str">
        <f>+'Categorias-9 feb-Depurado'!AB5345</f>
        <v>Hotel</v>
      </c>
    </row>
    <row r="5347" spans="2:18" s="1" customFormat="1" ht="14.5" hidden="1">
      <c r="B5347" s="57" t="str">
        <f>+'Categorias-9 feb-Depurado'!B5346</f>
        <v>SOCIEDAD INMOBILIARIA ORANGE SUITES LIMITADA-ORANGE SUITES LTDA</v>
      </c>
      <c r="C5347" s="30" t="s">
        <v>4900</v>
      </c>
      <c r="D5347" s="31">
        <v>5</v>
      </c>
      <c r="E5347" s="30" t="str">
        <f>+'Categorias-9 feb-Depurado'!E5346</f>
        <v>900050933-5</v>
      </c>
      <c r="F5347" s="30" t="str">
        <f>+'Categorias-9 feb-Depurado'!F5346</f>
        <v>CL 8 43 C 37</v>
      </c>
      <c r="G5347" s="30" t="str">
        <f>+'Categorias-9 feb-Depurado'!G5346</f>
        <v>169</v>
      </c>
      <c r="H5347" s="30" t="str">
        <f>+'Categorias-9 feb-Depurado'!H5346</f>
        <v>FESO32223</v>
      </c>
      <c r="I5347" s="107">
        <f>+'Categorias-9 feb-Depurado'!R5346</f>
        <v>987195</v>
      </c>
      <c r="J5347" s="108">
        <f t="shared" si="340"/>
        <v>0</v>
      </c>
      <c r="K5347" s="107">
        <f t="shared" si="341"/>
        <v>0</v>
      </c>
      <c r="L5347" s="109">
        <f t="shared" si="342"/>
        <v>987195</v>
      </c>
      <c r="M5347" s="110">
        <f t="shared" si="343"/>
        <v>7.5259217644509051E-07</v>
      </c>
      <c r="N5347" s="33" t="s">
        <v>4892</v>
      </c>
      <c r="O5347" s="33">
        <f>+'Categorias-9 feb-Depurado'!Y5346</f>
        <v>206.96562784993236</v>
      </c>
      <c r="P5347" s="111">
        <f>+'Categorias-9 feb-Depurado'!AC5346</f>
        <v>44926</v>
      </c>
      <c r="Q5347" s="111">
        <f>+'Categorias-9 feb-Depurado'!AE5346</f>
        <v>44986</v>
      </c>
      <c r="R5347" s="112" t="str">
        <f>+'Categorias-9 feb-Depurado'!AB5346</f>
        <v>Hotel</v>
      </c>
    </row>
    <row r="5348" spans="2:18" s="1" customFormat="1" ht="14.5" hidden="1">
      <c r="B5348" s="57" t="str">
        <f>+'Categorias-9 feb-Depurado'!B5347</f>
        <v>SOCIEDAD INMOBILIARIA ORANGE SUITES LIMITADA-ORANGE SUITES LTDA</v>
      </c>
      <c r="C5348" s="30" t="s">
        <v>4900</v>
      </c>
      <c r="D5348" s="31">
        <v>5</v>
      </c>
      <c r="E5348" s="30" t="str">
        <f>+'Categorias-9 feb-Depurado'!E5347</f>
        <v>900050933-5</v>
      </c>
      <c r="F5348" s="30" t="str">
        <f>+'Categorias-9 feb-Depurado'!F5347</f>
        <v>CL 8 43 C 37</v>
      </c>
      <c r="G5348" s="30" t="str">
        <f>+'Categorias-9 feb-Depurado'!G5347</f>
        <v>169</v>
      </c>
      <c r="H5348" s="30" t="str">
        <f>+'Categorias-9 feb-Depurado'!H5347</f>
        <v>FESO32382</v>
      </c>
      <c r="I5348" s="107">
        <f>+'Categorias-9 feb-Depurado'!R5347</f>
        <v>452577</v>
      </c>
      <c r="J5348" s="108">
        <f t="shared" si="340"/>
        <v>0</v>
      </c>
      <c r="K5348" s="107">
        <f t="shared" si="341"/>
        <v>0</v>
      </c>
      <c r="L5348" s="109">
        <f t="shared" si="342"/>
        <v>452577</v>
      </c>
      <c r="M5348" s="110">
        <f t="shared" si="343"/>
        <v>3.4502394100354007E-07</v>
      </c>
      <c r="N5348" s="33" t="s">
        <v>4892</v>
      </c>
      <c r="O5348" s="33">
        <f>+'Categorias-9 feb-Depurado'!Y5347</f>
        <v>94.882857951507901</v>
      </c>
      <c r="P5348" s="111">
        <f>+'Categorias-9 feb-Depurado'!AC5347</f>
        <v>44930</v>
      </c>
      <c r="Q5348" s="111">
        <f>+'Categorias-9 feb-Depurado'!AE5347</f>
        <v>44990</v>
      </c>
      <c r="R5348" s="112" t="str">
        <f>+'Categorias-9 feb-Depurado'!AB5347</f>
        <v>Hotel</v>
      </c>
    </row>
    <row r="5349" spans="2:18" s="1" customFormat="1" ht="14.5" hidden="1">
      <c r="B5349" s="57" t="str">
        <f>+'Categorias-9 feb-Depurado'!B5348</f>
        <v>SOCIEDAD INMOBILIARIA ORANGE SUITES LIMITADA-ORANGE SUITES LTDA</v>
      </c>
      <c r="C5349" s="30" t="s">
        <v>4900</v>
      </c>
      <c r="D5349" s="31">
        <v>5</v>
      </c>
      <c r="E5349" s="30" t="str">
        <f>+'Categorias-9 feb-Depurado'!E5348</f>
        <v>900050933-5</v>
      </c>
      <c r="F5349" s="30" t="str">
        <f>+'Categorias-9 feb-Depurado'!F5348</f>
        <v>CL 8 43 C 37</v>
      </c>
      <c r="G5349" s="30" t="str">
        <f>+'Categorias-9 feb-Depurado'!G5348</f>
        <v>169</v>
      </c>
      <c r="H5349" s="30" t="str">
        <f>+'Categorias-9 feb-Depurado'!H5348</f>
        <v>FESO32386</v>
      </c>
      <c r="I5349" s="107">
        <f>+'Categorias-9 feb-Depurado'!R5348</f>
        <v>750294</v>
      </c>
      <c r="J5349" s="108">
        <f t="shared" si="340"/>
        <v>0</v>
      </c>
      <c r="K5349" s="107">
        <f t="shared" si="341"/>
        <v>0</v>
      </c>
      <c r="L5349" s="109">
        <f t="shared" si="342"/>
        <v>750294</v>
      </c>
      <c r="M5349" s="110">
        <f t="shared" si="343"/>
        <v>5.7198972283458969E-07</v>
      </c>
      <c r="N5349" s="33" t="s">
        <v>4892</v>
      </c>
      <c r="O5349" s="33">
        <f>+'Categorias-9 feb-Depurado'!Y5348</f>
        <v>157.29928614107359</v>
      </c>
      <c r="P5349" s="111">
        <f>+'Categorias-9 feb-Depurado'!AC5348</f>
        <v>44930</v>
      </c>
      <c r="Q5349" s="111">
        <f>+'Categorias-9 feb-Depurado'!AE5348</f>
        <v>44990</v>
      </c>
      <c r="R5349" s="112" t="str">
        <f>+'Categorias-9 feb-Depurado'!AB5348</f>
        <v>Hotel</v>
      </c>
    </row>
    <row r="5350" spans="2:18" s="1" customFormat="1" ht="14.5" hidden="1">
      <c r="B5350" s="57" t="str">
        <f>+'Categorias-9 feb-Depurado'!B5349</f>
        <v>SOCIEDAD INMOBILIARIA ORANGE SUITES LIMITADA-ORANGE SUITES LTDA</v>
      </c>
      <c r="C5350" s="30" t="s">
        <v>4900</v>
      </c>
      <c r="D5350" s="31">
        <v>5</v>
      </c>
      <c r="E5350" s="30" t="str">
        <f>+'Categorias-9 feb-Depurado'!E5349</f>
        <v>900050933-5</v>
      </c>
      <c r="F5350" s="30" t="str">
        <f>+'Categorias-9 feb-Depurado'!F5349</f>
        <v>CL 8 43 C 37</v>
      </c>
      <c r="G5350" s="30" t="str">
        <f>+'Categorias-9 feb-Depurado'!G5349</f>
        <v>169</v>
      </c>
      <c r="H5350" s="30" t="str">
        <f>+'Categorias-9 feb-Depurado'!H5349</f>
        <v>FESO32394</v>
      </c>
      <c r="I5350" s="107">
        <f>+'Categorias-9 feb-Depurado'!R5349</f>
        <v>1048518</v>
      </c>
      <c r="J5350" s="108">
        <f t="shared" si="340"/>
        <v>0</v>
      </c>
      <c r="K5350" s="107">
        <f t="shared" si="341"/>
        <v>0</v>
      </c>
      <c r="L5350" s="109">
        <f t="shared" si="342"/>
        <v>1048518</v>
      </c>
      <c r="M5350" s="110">
        <f t="shared" si="343"/>
        <v>7.9934201820496797E-07</v>
      </c>
      <c r="N5350" s="33" t="s">
        <v>4892</v>
      </c>
      <c r="O5350" s="33">
        <f>+'Categorias-9 feb-Depurado'!Y5349</f>
        <v>219.82200698135159</v>
      </c>
      <c r="P5350" s="111">
        <f>+'Categorias-9 feb-Depurado'!AC5349</f>
        <v>44930</v>
      </c>
      <c r="Q5350" s="111">
        <f>+'Categorias-9 feb-Depurado'!AE5349</f>
        <v>44990</v>
      </c>
      <c r="R5350" s="112" t="str">
        <f>+'Categorias-9 feb-Depurado'!AB5349</f>
        <v>Hotel</v>
      </c>
    </row>
    <row r="5351" spans="2:18" s="1" customFormat="1" ht="14.5" hidden="1">
      <c r="B5351" s="57" t="str">
        <f>+'Categorias-9 feb-Depurado'!B5350</f>
        <v>SOCIEDAD INMOBILIARIA ORANGE SUITES LIMITADA-ORANGE SUITES LTDA</v>
      </c>
      <c r="C5351" s="30" t="s">
        <v>4900</v>
      </c>
      <c r="D5351" s="31">
        <v>5</v>
      </c>
      <c r="E5351" s="30" t="str">
        <f>+'Categorias-9 feb-Depurado'!E5350</f>
        <v>900050933-5</v>
      </c>
      <c r="F5351" s="30" t="str">
        <f>+'Categorias-9 feb-Depurado'!F5350</f>
        <v>CL 8 43 C 37</v>
      </c>
      <c r="G5351" s="30" t="str">
        <f>+'Categorias-9 feb-Depurado'!G5350</f>
        <v>169</v>
      </c>
      <c r="H5351" s="30" t="str">
        <f>+'Categorias-9 feb-Depurado'!H5350</f>
        <v>FESO32384</v>
      </c>
      <c r="I5351" s="107">
        <f>+'Categorias-9 feb-Depurado'!R5350</f>
        <v>625230</v>
      </c>
      <c r="J5351" s="108">
        <f t="shared" si="340"/>
        <v>0</v>
      </c>
      <c r="K5351" s="107">
        <f t="shared" si="341"/>
        <v>0</v>
      </c>
      <c r="L5351" s="109">
        <f t="shared" si="342"/>
        <v>625230</v>
      </c>
      <c r="M5351" s="110">
        <f t="shared" si="343"/>
        <v>4.7664666705034356E-07</v>
      </c>
      <c r="N5351" s="33" t="s">
        <v>4892</v>
      </c>
      <c r="O5351" s="33">
        <f>+'Categorias-9 feb-Depurado'!Y5350</f>
        <v>131.07959369791502</v>
      </c>
      <c r="P5351" s="111">
        <f>+'Categorias-9 feb-Depurado'!AC5350</f>
        <v>44930</v>
      </c>
      <c r="Q5351" s="111">
        <f>+'Categorias-9 feb-Depurado'!AE5350</f>
        <v>44990</v>
      </c>
      <c r="R5351" s="112" t="str">
        <f>+'Categorias-9 feb-Depurado'!AB5350</f>
        <v>Hotel</v>
      </c>
    </row>
    <row r="5352" spans="2:18" s="1" customFormat="1" ht="14.5" hidden="1">
      <c r="B5352" s="57" t="str">
        <f>+'Categorias-9 feb-Depurado'!B5351</f>
        <v>SOCIEDAD INMOBILIARIA ORANGE SUITES LIMITADA-ORANGE SUITES LTDA</v>
      </c>
      <c r="C5352" s="30" t="s">
        <v>4900</v>
      </c>
      <c r="D5352" s="31">
        <v>5</v>
      </c>
      <c r="E5352" s="30" t="str">
        <f>+'Categorias-9 feb-Depurado'!E5351</f>
        <v>900050933-5</v>
      </c>
      <c r="F5352" s="30" t="str">
        <f>+'Categorias-9 feb-Depurado'!F5351</f>
        <v>CL 8 43 C 37</v>
      </c>
      <c r="G5352" s="30" t="str">
        <f>+'Categorias-9 feb-Depurado'!G5351</f>
        <v>169</v>
      </c>
      <c r="H5352" s="30" t="str">
        <f>+'Categorias-9 feb-Depurado'!H5351</f>
        <v>FESO32375</v>
      </c>
      <c r="I5352" s="107">
        <f>+'Categorias-9 feb-Depurado'!R5351</f>
        <v>250083</v>
      </c>
      <c r="J5352" s="108">
        <f t="shared" si="340"/>
        <v>0</v>
      </c>
      <c r="K5352" s="107">
        <f t="shared" si="341"/>
        <v>0</v>
      </c>
      <c r="L5352" s="109">
        <f t="shared" si="342"/>
        <v>250083</v>
      </c>
      <c r="M5352" s="110">
        <f t="shared" si="343"/>
        <v>1.9065180563304875E-07</v>
      </c>
      <c r="N5352" s="33" t="s">
        <v>4892</v>
      </c>
      <c r="O5352" s="33">
        <f>+'Categorias-9 feb-Depurado'!Y5351</f>
        <v>52.429950627378219</v>
      </c>
      <c r="P5352" s="111">
        <f>+'Categorias-9 feb-Depurado'!AC5351</f>
        <v>44930</v>
      </c>
      <c r="Q5352" s="111">
        <f>+'Categorias-9 feb-Depurado'!AE5351</f>
        <v>44990</v>
      </c>
      <c r="R5352" s="112" t="str">
        <f>+'Categorias-9 feb-Depurado'!AB5351</f>
        <v>Hotel</v>
      </c>
    </row>
    <row r="5353" spans="2:18" s="1" customFormat="1" ht="14.5" hidden="1">
      <c r="B5353" s="57" t="str">
        <f>+'Categorias-9 feb-Depurado'!B5352</f>
        <v>SOCIEDAD INMOBILIARIA ORANGE SUITES LIMITADA-ORANGE SUITES LTDA</v>
      </c>
      <c r="C5353" s="30" t="s">
        <v>4900</v>
      </c>
      <c r="D5353" s="31">
        <v>5</v>
      </c>
      <c r="E5353" s="30" t="str">
        <f>+'Categorias-9 feb-Depurado'!E5352</f>
        <v>900050933-5</v>
      </c>
      <c r="F5353" s="30" t="str">
        <f>+'Categorias-9 feb-Depurado'!F5352</f>
        <v>CL 8 43 C 37</v>
      </c>
      <c r="G5353" s="30" t="str">
        <f>+'Categorias-9 feb-Depurado'!G5352</f>
        <v>169</v>
      </c>
      <c r="H5353" s="30" t="str">
        <f>+'Categorias-9 feb-Depurado'!H5352</f>
        <v>FESO32403</v>
      </c>
      <c r="I5353" s="107">
        <f>+'Categorias-9 feb-Depurado'!R5352</f>
        <v>245301</v>
      </c>
      <c r="J5353" s="108">
        <f t="shared" si="340"/>
        <v>0</v>
      </c>
      <c r="K5353" s="107">
        <f t="shared" si="341"/>
        <v>0</v>
      </c>
      <c r="L5353" s="109">
        <f t="shared" si="342"/>
        <v>245301</v>
      </c>
      <c r="M5353" s="110">
        <f t="shared" si="343"/>
        <v>1.8700622822659874E-07</v>
      </c>
      <c r="N5353" s="33" t="s">
        <v>4892</v>
      </c>
      <c r="O5353" s="33">
        <f>+'Categorias-9 feb-Depurado'!Y5352</f>
        <v>51.427403377464699</v>
      </c>
      <c r="P5353" s="111">
        <f>+'Categorias-9 feb-Depurado'!AC5352</f>
        <v>44930</v>
      </c>
      <c r="Q5353" s="111">
        <f>+'Categorias-9 feb-Depurado'!AE5352</f>
        <v>44990</v>
      </c>
      <c r="R5353" s="112" t="str">
        <f>+'Categorias-9 feb-Depurado'!AB5352</f>
        <v>Hotel</v>
      </c>
    </row>
    <row r="5354" spans="2:18" s="1" customFormat="1" ht="14.5" hidden="1">
      <c r="B5354" s="57" t="str">
        <f>+'Categorias-9 feb-Depurado'!B5353</f>
        <v>SOCIEDAD INMOBILIARIA ORANGE SUITES LIMITADA-ORANGE SUITES LTDA</v>
      </c>
      <c r="C5354" s="30" t="s">
        <v>4900</v>
      </c>
      <c r="D5354" s="31">
        <v>5</v>
      </c>
      <c r="E5354" s="30" t="str">
        <f>+'Categorias-9 feb-Depurado'!E5353</f>
        <v>900050933-5</v>
      </c>
      <c r="F5354" s="30" t="str">
        <f>+'Categorias-9 feb-Depurado'!F5353</f>
        <v>CL 8 43 C 37</v>
      </c>
      <c r="G5354" s="30" t="str">
        <f>+'Categorias-9 feb-Depurado'!G5353</f>
        <v>169</v>
      </c>
      <c r="H5354" s="30" t="str">
        <f>+'Categorias-9 feb-Depurado'!H5353</f>
        <v>FESO32391</v>
      </c>
      <c r="I5354" s="107">
        <f>+'Categorias-9 feb-Depurado'!R5353</f>
        <v>245301</v>
      </c>
      <c r="J5354" s="108">
        <f t="shared" si="340"/>
        <v>0</v>
      </c>
      <c r="K5354" s="107">
        <f t="shared" si="341"/>
        <v>0</v>
      </c>
      <c r="L5354" s="109">
        <f t="shared" si="342"/>
        <v>245301</v>
      </c>
      <c r="M5354" s="110">
        <f t="shared" si="343"/>
        <v>1.8700622822659874E-07</v>
      </c>
      <c r="N5354" s="33" t="s">
        <v>4892</v>
      </c>
      <c r="O5354" s="33">
        <f>+'Categorias-9 feb-Depurado'!Y5353</f>
        <v>51.427403377464699</v>
      </c>
      <c r="P5354" s="111">
        <f>+'Categorias-9 feb-Depurado'!AC5353</f>
        <v>44930</v>
      </c>
      <c r="Q5354" s="111">
        <f>+'Categorias-9 feb-Depurado'!AE5353</f>
        <v>44990</v>
      </c>
      <c r="R5354" s="112" t="str">
        <f>+'Categorias-9 feb-Depurado'!AB5353</f>
        <v>Hotel</v>
      </c>
    </row>
    <row r="5355" spans="2:18" s="1" customFormat="1" ht="14.5" hidden="1">
      <c r="B5355" s="57" t="str">
        <f>+'Categorias-9 feb-Depurado'!B5354</f>
        <v>SOCIEDAD INMOBILIARIA ORANGE SUITES LIMITADA-ORANGE SUITES LTDA</v>
      </c>
      <c r="C5355" s="30" t="s">
        <v>4900</v>
      </c>
      <c r="D5355" s="31">
        <v>5</v>
      </c>
      <c r="E5355" s="30" t="str">
        <f>+'Categorias-9 feb-Depurado'!E5354</f>
        <v>900050933-5</v>
      </c>
      <c r="F5355" s="30" t="str">
        <f>+'Categorias-9 feb-Depurado'!F5354</f>
        <v>CL 8 43 C 37</v>
      </c>
      <c r="G5355" s="30" t="str">
        <f>+'Categorias-9 feb-Depurado'!G5354</f>
        <v>169</v>
      </c>
      <c r="H5355" s="30" t="str">
        <f>+'Categorias-9 feb-Depurado'!H5354</f>
        <v>FESO32378</v>
      </c>
      <c r="I5355" s="107">
        <f>+'Categorias-9 feb-Depurado'!R5354</f>
        <v>428070</v>
      </c>
      <c r="J5355" s="108">
        <f t="shared" si="340"/>
        <v>0</v>
      </c>
      <c r="K5355" s="107">
        <f t="shared" si="341"/>
        <v>0</v>
      </c>
      <c r="L5355" s="109">
        <f t="shared" si="342"/>
        <v>428070</v>
      </c>
      <c r="M5355" s="110">
        <f t="shared" si="343"/>
        <v>3.2634092856107444E-07</v>
      </c>
      <c r="N5355" s="33" t="s">
        <v>4892</v>
      </c>
      <c r="O5355" s="33">
        <f>+'Categorias-9 feb-Depurado'!Y5354</f>
        <v>89.744960533350095</v>
      </c>
      <c r="P5355" s="111">
        <f>+'Categorias-9 feb-Depurado'!AC5354</f>
        <v>44930</v>
      </c>
      <c r="Q5355" s="111">
        <f>+'Categorias-9 feb-Depurado'!AE5354</f>
        <v>44990</v>
      </c>
      <c r="R5355" s="112" t="str">
        <f>+'Categorias-9 feb-Depurado'!AB5354</f>
        <v>Hotel</v>
      </c>
    </row>
    <row r="5356" spans="2:18" s="1" customFormat="1" ht="14.5" hidden="1">
      <c r="B5356" s="57" t="str">
        <f>+'Categorias-9 feb-Depurado'!B5355</f>
        <v>SOCIEDAD INMOBILIARIA ORANGE SUITES LIMITADA-ORANGE SUITES LTDA</v>
      </c>
      <c r="C5356" s="30" t="s">
        <v>4900</v>
      </c>
      <c r="D5356" s="31">
        <v>5</v>
      </c>
      <c r="E5356" s="30" t="str">
        <f>+'Categorias-9 feb-Depurado'!E5355</f>
        <v>900050933-5</v>
      </c>
      <c r="F5356" s="30" t="str">
        <f>+'Categorias-9 feb-Depurado'!F5355</f>
        <v>CL 8 43 C 37</v>
      </c>
      <c r="G5356" s="30" t="str">
        <f>+'Categorias-9 feb-Depurado'!G5355</f>
        <v>169</v>
      </c>
      <c r="H5356" s="30" t="str">
        <f>+'Categorias-9 feb-Depurado'!H5355</f>
        <v>FESO32376</v>
      </c>
      <c r="I5356" s="107">
        <f>+'Categorias-9 feb-Depurado'!R5355</f>
        <v>557916</v>
      </c>
      <c r="J5356" s="108">
        <f t="shared" si="340"/>
        <v>0</v>
      </c>
      <c r="K5356" s="107">
        <f t="shared" si="341"/>
        <v>0</v>
      </c>
      <c r="L5356" s="109">
        <f t="shared" si="342"/>
        <v>557916</v>
      </c>
      <c r="M5356" s="110">
        <f t="shared" si="343"/>
        <v>4.2532956175177055E-07</v>
      </c>
      <c r="N5356" s="33" t="s">
        <v>4892</v>
      </c>
      <c r="O5356" s="33">
        <f>+'Categorias-9 feb-Depurado'!Y5355</f>
        <v>116.96720022642221</v>
      </c>
      <c r="P5356" s="111">
        <f>+'Categorias-9 feb-Depurado'!AC5355</f>
        <v>44930</v>
      </c>
      <c r="Q5356" s="111">
        <f>+'Categorias-9 feb-Depurado'!AE5355</f>
        <v>44990</v>
      </c>
      <c r="R5356" s="112" t="str">
        <f>+'Categorias-9 feb-Depurado'!AB5355</f>
        <v>Hotel</v>
      </c>
    </row>
    <row r="5357" spans="2:18" s="1" customFormat="1" ht="14.5" hidden="1">
      <c r="B5357" s="57" t="str">
        <f>+'Categorias-9 feb-Depurado'!B5356</f>
        <v>SOCIEDAD INMOBILIARIA ORANGE SUITES LIMITADA-ORANGE SUITES LTDA</v>
      </c>
      <c r="C5357" s="30" t="s">
        <v>4900</v>
      </c>
      <c r="D5357" s="31">
        <v>5</v>
      </c>
      <c r="E5357" s="30" t="str">
        <f>+'Categorias-9 feb-Depurado'!E5356</f>
        <v>900050933-5</v>
      </c>
      <c r="F5357" s="30" t="str">
        <f>+'Categorias-9 feb-Depurado'!F5356</f>
        <v>CL 8 43 C 37</v>
      </c>
      <c r="G5357" s="30" t="str">
        <f>+'Categorias-9 feb-Depurado'!G5356</f>
        <v>169</v>
      </c>
      <c r="H5357" s="30" t="str">
        <f>+'Categorias-9 feb-Depurado'!H5356</f>
        <v>FESO32470</v>
      </c>
      <c r="I5357" s="107">
        <f>+'Categorias-9 feb-Depurado'!R5356</f>
        <v>501432</v>
      </c>
      <c r="J5357" s="108">
        <f t="shared" si="340"/>
        <v>0</v>
      </c>
      <c r="K5357" s="107">
        <f t="shared" si="341"/>
        <v>0</v>
      </c>
      <c r="L5357" s="109">
        <f t="shared" si="342"/>
        <v>501432</v>
      </c>
      <c r="M5357" s="110">
        <f t="shared" si="343"/>
        <v>3.82268751583238E-07</v>
      </c>
      <c r="N5357" s="33" t="s">
        <v>4892</v>
      </c>
      <c r="O5357" s="33">
        <f>+'Categorias-9 feb-Depurado'!Y5356</f>
        <v>105.12531840623919</v>
      </c>
      <c r="P5357" s="111">
        <f>+'Categorias-9 feb-Depurado'!AC5356</f>
        <v>44932</v>
      </c>
      <c r="Q5357" s="111">
        <f>+'Categorias-9 feb-Depurado'!AE5356</f>
        <v>44992</v>
      </c>
      <c r="R5357" s="112" t="str">
        <f>+'Categorias-9 feb-Depurado'!AB5356</f>
        <v>Hotel</v>
      </c>
    </row>
    <row r="5358" spans="2:18" s="1" customFormat="1" ht="14.5" hidden="1">
      <c r="B5358" s="57" t="str">
        <f>+'Categorias-9 feb-Depurado'!B5357</f>
        <v>SOCIEDAD INMOBILIARIA ORANGE SUITES LIMITADA-ORANGE SUITES LTDA</v>
      </c>
      <c r="C5358" s="30" t="s">
        <v>4900</v>
      </c>
      <c r="D5358" s="31">
        <v>5</v>
      </c>
      <c r="E5358" s="30" t="str">
        <f>+'Categorias-9 feb-Depurado'!E5357</f>
        <v>900050933-5</v>
      </c>
      <c r="F5358" s="30" t="str">
        <f>+'Categorias-9 feb-Depurado'!F5357</f>
        <v>CL 8 43 C 37</v>
      </c>
      <c r="G5358" s="30" t="str">
        <f>+'Categorias-9 feb-Depurado'!G5357</f>
        <v>169</v>
      </c>
      <c r="H5358" s="30" t="str">
        <f>+'Categorias-9 feb-Depurado'!H5357</f>
        <v>FESO32468</v>
      </c>
      <c r="I5358" s="107">
        <f>+'Categorias-9 feb-Depurado'!R5357</f>
        <v>218055</v>
      </c>
      <c r="J5358" s="108">
        <f t="shared" si="340"/>
        <v>0</v>
      </c>
      <c r="K5358" s="107">
        <f t="shared" si="341"/>
        <v>0</v>
      </c>
      <c r="L5358" s="109">
        <f t="shared" si="342"/>
        <v>218055</v>
      </c>
      <c r="M5358" s="110">
        <f t="shared" si="343"/>
        <v>1.6623512784681266E-07</v>
      </c>
      <c r="N5358" s="33" t="s">
        <v>4892</v>
      </c>
      <c r="O5358" s="33">
        <f>+'Categorias-9 feb-Depurado'!Y5357</f>
        <v>45.715274065222175</v>
      </c>
      <c r="P5358" s="111">
        <f>+'Categorias-9 feb-Depurado'!AC5357</f>
        <v>44932</v>
      </c>
      <c r="Q5358" s="111">
        <f>+'Categorias-9 feb-Depurado'!AE5357</f>
        <v>44992</v>
      </c>
      <c r="R5358" s="112" t="str">
        <f>+'Categorias-9 feb-Depurado'!AB5357</f>
        <v>Hotel</v>
      </c>
    </row>
    <row r="5359" spans="2:18" s="1" customFormat="1" ht="14.5" hidden="1">
      <c r="B5359" s="57" t="str">
        <f>+'Categorias-9 feb-Depurado'!B5358</f>
        <v>SOCIEDAD INMOBILIARIA ORANGE SUITES LIMITADA-ORANGE SUITES LTDA</v>
      </c>
      <c r="C5359" s="30" t="s">
        <v>4900</v>
      </c>
      <c r="D5359" s="31">
        <v>5</v>
      </c>
      <c r="E5359" s="30" t="str">
        <f>+'Categorias-9 feb-Depurado'!E5358</f>
        <v>900050933-5</v>
      </c>
      <c r="F5359" s="30" t="str">
        <f>+'Categorias-9 feb-Depurado'!F5358</f>
        <v>CL 8 43 C 37</v>
      </c>
      <c r="G5359" s="30" t="str">
        <f>+'Categorias-9 feb-Depurado'!G5358</f>
        <v>169</v>
      </c>
      <c r="H5359" s="30" t="str">
        <f>+'Categorias-9 feb-Depurado'!H5358</f>
        <v>FESO32469</v>
      </c>
      <c r="I5359" s="107">
        <f>+'Categorias-9 feb-Depurado'!R5358</f>
        <v>498643</v>
      </c>
      <c r="J5359" s="108">
        <f t="shared" si="340"/>
        <v>0</v>
      </c>
      <c r="K5359" s="107">
        <f t="shared" si="341"/>
        <v>0</v>
      </c>
      <c r="L5359" s="109">
        <f t="shared" si="342"/>
        <v>498643</v>
      </c>
      <c r="M5359" s="110">
        <f t="shared" si="343"/>
        <v>3.8014254593986928E-07</v>
      </c>
      <c r="N5359" s="33" t="s">
        <v>4892</v>
      </c>
      <c r="O5359" s="33">
        <f>+'Categorias-9 feb-Depurado'!Y5358</f>
        <v>104.54060400222228</v>
      </c>
      <c r="P5359" s="111">
        <f>+'Categorias-9 feb-Depurado'!AC5358</f>
        <v>44932</v>
      </c>
      <c r="Q5359" s="111">
        <f>+'Categorias-9 feb-Depurado'!AE5358</f>
        <v>44992</v>
      </c>
      <c r="R5359" s="112" t="str">
        <f>+'Categorias-9 feb-Depurado'!AB5358</f>
        <v>Hotel</v>
      </c>
    </row>
    <row r="5360" spans="2:18" s="1" customFormat="1" ht="14.5" hidden="1">
      <c r="B5360" s="57" t="str">
        <f>+'Categorias-9 feb-Depurado'!B5359</f>
        <v>SOCIEDAD INMOBILIARIA ORANGE SUITES LIMITADA-ORANGE SUITES LTDA</v>
      </c>
      <c r="C5360" s="30" t="s">
        <v>4900</v>
      </c>
      <c r="D5360" s="31">
        <v>5</v>
      </c>
      <c r="E5360" s="30" t="str">
        <f>+'Categorias-9 feb-Depurado'!E5359</f>
        <v>900050933-5</v>
      </c>
      <c r="F5360" s="30" t="str">
        <f>+'Categorias-9 feb-Depurado'!F5359</f>
        <v>CL 8 43 C 37</v>
      </c>
      <c r="G5360" s="30" t="str">
        <f>+'Categorias-9 feb-Depurado'!G5359</f>
        <v>169</v>
      </c>
      <c r="H5360" s="30" t="str">
        <f>+'Categorias-9 feb-Depurado'!H5359</f>
        <v>FESO32471</v>
      </c>
      <c r="I5360" s="107">
        <f>+'Categorias-9 feb-Depurado'!R5359</f>
        <v>997422</v>
      </c>
      <c r="J5360" s="108">
        <f t="shared" si="340"/>
        <v>0</v>
      </c>
      <c r="K5360" s="107">
        <f t="shared" si="341"/>
        <v>0</v>
      </c>
      <c r="L5360" s="109">
        <f t="shared" si="342"/>
        <v>997422</v>
      </c>
      <c r="M5360" s="110">
        <f t="shared" si="343"/>
        <v>7.6038877204018969E-07</v>
      </c>
      <c r="N5360" s="33" t="s">
        <v>4892</v>
      </c>
      <c r="O5360" s="33">
        <f>+'Categorias-9 feb-Depurado'!Y5359</f>
        <v>209.10972043146009</v>
      </c>
      <c r="P5360" s="111">
        <f>+'Categorias-9 feb-Depurado'!AC5359</f>
        <v>44932</v>
      </c>
      <c r="Q5360" s="111">
        <f>+'Categorias-9 feb-Depurado'!AE5359</f>
        <v>44992</v>
      </c>
      <c r="R5360" s="112" t="str">
        <f>+'Categorias-9 feb-Depurado'!AB5359</f>
        <v>Hotel</v>
      </c>
    </row>
    <row r="5361" spans="2:18" s="1" customFormat="1" ht="14.5" hidden="1">
      <c r="B5361" s="57" t="str">
        <f>+'Categorias-9 feb-Depurado'!B5360</f>
        <v>SOCIEDAD INMOBILIARIA ORANGE SUITES LIMITADA-ORANGE SUITES LTDA</v>
      </c>
      <c r="C5361" s="30" t="s">
        <v>4900</v>
      </c>
      <c r="D5361" s="31">
        <v>5</v>
      </c>
      <c r="E5361" s="30" t="str">
        <f>+'Categorias-9 feb-Depurado'!E5360</f>
        <v>900050933-5</v>
      </c>
      <c r="F5361" s="30" t="str">
        <f>+'Categorias-9 feb-Depurado'!F5360</f>
        <v>CL 8 43 C 37</v>
      </c>
      <c r="G5361" s="30" t="str">
        <f>+'Categorias-9 feb-Depurado'!G5360</f>
        <v>169</v>
      </c>
      <c r="H5361" s="30" t="str">
        <f>+'Categorias-9 feb-Depurado'!H5360</f>
        <v>FESO32561</v>
      </c>
      <c r="I5361" s="107">
        <f>+'Categorias-9 feb-Depurado'!R5360</f>
        <v>276567</v>
      </c>
      <c r="J5361" s="108">
        <f t="shared" si="340"/>
        <v>0</v>
      </c>
      <c r="K5361" s="107">
        <f t="shared" si="341"/>
        <v>0</v>
      </c>
      <c r="L5361" s="109">
        <f t="shared" si="342"/>
        <v>276567</v>
      </c>
      <c r="M5361" s="110">
        <f t="shared" si="343"/>
        <v>2.1084199217266026E-07</v>
      </c>
      <c r="N5361" s="33" t="s">
        <v>4892</v>
      </c>
      <c r="O5361" s="33">
        <f>+'Categorias-9 feb-Depurado'!Y5360</f>
        <v>57.982326488254344</v>
      </c>
      <c r="P5361" s="111">
        <f>+'Categorias-9 feb-Depurado'!AC5360</f>
        <v>44934</v>
      </c>
      <c r="Q5361" s="111">
        <f>+'Categorias-9 feb-Depurado'!AE5360</f>
        <v>44994</v>
      </c>
      <c r="R5361" s="112" t="str">
        <f>+'Categorias-9 feb-Depurado'!AB5360</f>
        <v>Hotel</v>
      </c>
    </row>
    <row r="5362" spans="2:18" s="1" customFormat="1" ht="14.5" hidden="1">
      <c r="B5362" s="57" t="str">
        <f>+'Categorias-9 feb-Depurado'!B5361</f>
        <v>SOCIEDAD INMOBILIARIA ORANGE SUITES LIMITADA-ORANGE SUITES LTDA</v>
      </c>
      <c r="C5362" s="30" t="s">
        <v>4900</v>
      </c>
      <c r="D5362" s="31">
        <v>5</v>
      </c>
      <c r="E5362" s="30" t="str">
        <f>+'Categorias-9 feb-Depurado'!E5361</f>
        <v>900050933-5</v>
      </c>
      <c r="F5362" s="30" t="str">
        <f>+'Categorias-9 feb-Depurado'!F5361</f>
        <v>CL 8 43 C 37</v>
      </c>
      <c r="G5362" s="30" t="str">
        <f>+'Categorias-9 feb-Depurado'!G5361</f>
        <v>169</v>
      </c>
      <c r="H5362" s="30" t="str">
        <f>+'Categorias-9 feb-Depurado'!H5361</f>
        <v>FESO32544</v>
      </c>
      <c r="I5362" s="107">
        <f>+'Categorias-9 feb-Depurado'!R5361</f>
        <v>651714</v>
      </c>
      <c r="J5362" s="108">
        <f t="shared" si="340"/>
        <v>0</v>
      </c>
      <c r="K5362" s="107">
        <f t="shared" si="341"/>
        <v>0</v>
      </c>
      <c r="L5362" s="109">
        <f t="shared" si="342"/>
        <v>651714</v>
      </c>
      <c r="M5362" s="110">
        <f t="shared" si="343"/>
        <v>4.9683685358995507E-07</v>
      </c>
      <c r="N5362" s="33" t="s">
        <v>4892</v>
      </c>
      <c r="O5362" s="33">
        <f>+'Categorias-9 feb-Depurado'!Y5361</f>
        <v>136.63196955879116</v>
      </c>
      <c r="P5362" s="111">
        <f>+'Categorias-9 feb-Depurado'!AC5361</f>
        <v>44934</v>
      </c>
      <c r="Q5362" s="111">
        <f>+'Categorias-9 feb-Depurado'!AE5361</f>
        <v>44994</v>
      </c>
      <c r="R5362" s="112" t="str">
        <f>+'Categorias-9 feb-Depurado'!AB5361</f>
        <v>Hotel</v>
      </c>
    </row>
    <row r="5363" spans="2:18" s="1" customFormat="1" ht="14.5" hidden="1">
      <c r="B5363" s="57" t="str">
        <f>+'Categorias-9 feb-Depurado'!B5362</f>
        <v>SOCIEDAD INMOBILIARIA ORANGE SUITES LIMITADA-ORANGE SUITES LTDA</v>
      </c>
      <c r="C5363" s="30" t="s">
        <v>4900</v>
      </c>
      <c r="D5363" s="31">
        <v>5</v>
      </c>
      <c r="E5363" s="30" t="str">
        <f>+'Categorias-9 feb-Depurado'!E5362</f>
        <v>900050933-5</v>
      </c>
      <c r="F5363" s="30" t="str">
        <f>+'Categorias-9 feb-Depurado'!F5362</f>
        <v>CL 8 43 C 37</v>
      </c>
      <c r="G5363" s="30" t="str">
        <f>+'Categorias-9 feb-Depurado'!G5362</f>
        <v>169</v>
      </c>
      <c r="H5363" s="30" t="str">
        <f>+'Categorias-9 feb-Depurado'!H5362</f>
        <v>FESO32566</v>
      </c>
      <c r="I5363" s="107">
        <f>+'Categorias-9 feb-Depurado'!R5362</f>
        <v>312615</v>
      </c>
      <c r="J5363" s="108">
        <f t="shared" si="340"/>
        <v>0</v>
      </c>
      <c r="K5363" s="107">
        <f t="shared" si="341"/>
        <v>0</v>
      </c>
      <c r="L5363" s="109">
        <f t="shared" si="342"/>
        <v>312615</v>
      </c>
      <c r="M5363" s="110">
        <f t="shared" si="343"/>
        <v>2.3832333352517178E-07</v>
      </c>
      <c r="N5363" s="33" t="s">
        <v>4892</v>
      </c>
      <c r="O5363" s="33">
        <f>+'Categorias-9 feb-Depurado'!Y5362</f>
        <v>65.539796848957508</v>
      </c>
      <c r="P5363" s="111">
        <f>+'Categorias-9 feb-Depurado'!AC5362</f>
        <v>44934</v>
      </c>
      <c r="Q5363" s="111">
        <f>+'Categorias-9 feb-Depurado'!AE5362</f>
        <v>44994</v>
      </c>
      <c r="R5363" s="112" t="str">
        <f>+'Categorias-9 feb-Depurado'!AB5362</f>
        <v>Hotel</v>
      </c>
    </row>
    <row r="5364" spans="2:18" s="1" customFormat="1" ht="14.5" hidden="1">
      <c r="B5364" s="57" t="str">
        <f>+'Categorias-9 feb-Depurado'!B5363</f>
        <v>SOCIEDAD INMOBILIARIA ORANGE SUITES LIMITADA-ORANGE SUITES LTDA</v>
      </c>
      <c r="C5364" s="30" t="s">
        <v>4900</v>
      </c>
      <c r="D5364" s="31">
        <v>5</v>
      </c>
      <c r="E5364" s="30" t="str">
        <f>+'Categorias-9 feb-Depurado'!E5363</f>
        <v>900050933-5</v>
      </c>
      <c r="F5364" s="30" t="str">
        <f>+'Categorias-9 feb-Depurado'!F5363</f>
        <v>CL 8 43 C 37</v>
      </c>
      <c r="G5364" s="30" t="str">
        <f>+'Categorias-9 feb-Depurado'!G5363</f>
        <v>169</v>
      </c>
      <c r="H5364" s="30" t="str">
        <f>+'Categorias-9 feb-Depurado'!H5363</f>
        <v>FESO32657</v>
      </c>
      <c r="I5364" s="107">
        <f>+'Categorias-9 feb-Depurado'!R5363</f>
        <v>1971375</v>
      </c>
      <c r="J5364" s="108">
        <f t="shared" si="340"/>
        <v>0</v>
      </c>
      <c r="K5364" s="107">
        <f t="shared" si="341"/>
        <v>0</v>
      </c>
      <c r="L5364" s="109">
        <f t="shared" si="342"/>
        <v>1971375</v>
      </c>
      <c r="M5364" s="110">
        <f t="shared" si="343"/>
        <v>1.5028858552154745E-06</v>
      </c>
      <c r="N5364" s="33" t="s">
        <v>4892</v>
      </c>
      <c r="O5364" s="33">
        <f>+'Categorias-9 feb-Depurado'!Y5363</f>
        <v>413.29916035095442</v>
      </c>
      <c r="P5364" s="111">
        <f>+'Categorias-9 feb-Depurado'!AC5363</f>
        <v>44937</v>
      </c>
      <c r="Q5364" s="111">
        <f>+'Categorias-9 feb-Depurado'!AE5363</f>
        <v>44997</v>
      </c>
      <c r="R5364" s="112" t="str">
        <f>+'Categorias-9 feb-Depurado'!AB5363</f>
        <v>Hotel</v>
      </c>
    </row>
    <row r="5365" spans="2:18" s="1" customFormat="1" ht="14.5" hidden="1">
      <c r="B5365" s="57" t="str">
        <f>+'Categorias-9 feb-Depurado'!B5364</f>
        <v>SOCIEDAD INMOBILIARIA ORANGE SUITES LIMITADA-ORANGE SUITES LTDA</v>
      </c>
      <c r="C5365" s="30" t="s">
        <v>4900</v>
      </c>
      <c r="D5365" s="31">
        <v>5</v>
      </c>
      <c r="E5365" s="30" t="str">
        <f>+'Categorias-9 feb-Depurado'!E5364</f>
        <v>900050933-5</v>
      </c>
      <c r="F5365" s="30" t="str">
        <f>+'Categorias-9 feb-Depurado'!F5364</f>
        <v>CL 8 43 C 37</v>
      </c>
      <c r="G5365" s="30" t="str">
        <f>+'Categorias-9 feb-Depurado'!G5364</f>
        <v>169</v>
      </c>
      <c r="H5365" s="30" t="str">
        <f>+'Categorias-9 feb-Depurado'!H5364</f>
        <v>FESO32670</v>
      </c>
      <c r="I5365" s="107">
        <f>+'Categorias-9 feb-Depurado'!R5364</f>
        <v>3090147</v>
      </c>
      <c r="J5365" s="108">
        <f t="shared" si="340"/>
        <v>0</v>
      </c>
      <c r="K5365" s="107">
        <f t="shared" si="341"/>
        <v>0</v>
      </c>
      <c r="L5365" s="109">
        <f t="shared" si="342"/>
        <v>3090147</v>
      </c>
      <c r="M5365" s="110">
        <f t="shared" si="343"/>
        <v>2.3557862998346497E-06</v>
      </c>
      <c r="N5365" s="33" t="s">
        <v>4892</v>
      </c>
      <c r="O5365" s="33">
        <f>+'Categorias-9 feb-Depurado'!Y5364</f>
        <v>647.8499323878109</v>
      </c>
      <c r="P5365" s="111">
        <f>+'Categorias-9 feb-Depurado'!AC5364</f>
        <v>44937</v>
      </c>
      <c r="Q5365" s="111">
        <f>+'Categorias-9 feb-Depurado'!AE5364</f>
        <v>44997</v>
      </c>
      <c r="R5365" s="112" t="str">
        <f>+'Categorias-9 feb-Depurado'!AB5364</f>
        <v>Hotel</v>
      </c>
    </row>
    <row r="5366" spans="2:18" s="1" customFormat="1" ht="14.5" hidden="1">
      <c r="B5366" s="57" t="str">
        <f>+'Categorias-9 feb-Depurado'!B5365</f>
        <v>SOCIEDAD INMOBILIARIA ORANGE SUITES LIMITADA-ORANGE SUITES LTDA</v>
      </c>
      <c r="C5366" s="30" t="s">
        <v>4900</v>
      </c>
      <c r="D5366" s="31">
        <v>5</v>
      </c>
      <c r="E5366" s="30" t="str">
        <f>+'Categorias-9 feb-Depurado'!E5365</f>
        <v>900050933-5</v>
      </c>
      <c r="F5366" s="30" t="str">
        <f>+'Categorias-9 feb-Depurado'!F5365</f>
        <v>CL 8 43 C 37</v>
      </c>
      <c r="G5366" s="30" t="str">
        <f>+'Categorias-9 feb-Depurado'!G5365</f>
        <v>169</v>
      </c>
      <c r="H5366" s="30" t="str">
        <f>+'Categorias-9 feb-Depurado'!H5365</f>
        <v>FESO32669</v>
      </c>
      <c r="I5366" s="107">
        <f>+'Categorias-9 feb-Depurado'!R5365</f>
        <v>2298978</v>
      </c>
      <c r="J5366" s="108">
        <f t="shared" si="340"/>
        <v>0</v>
      </c>
      <c r="K5366" s="107">
        <f t="shared" si="341"/>
        <v>0</v>
      </c>
      <c r="L5366" s="109">
        <f t="shared" si="342"/>
        <v>2298978</v>
      </c>
      <c r="M5366" s="110">
        <f t="shared" si="343"/>
        <v>1.7526353523056551E-06</v>
      </c>
      <c r="N5366" s="33" t="s">
        <v>4892</v>
      </c>
      <c r="O5366" s="33">
        <f>+'Categorias-9 feb-Depurado'!Y5365</f>
        <v>481.98119437718162</v>
      </c>
      <c r="P5366" s="111">
        <f>+'Categorias-9 feb-Depurado'!AC5365</f>
        <v>44937</v>
      </c>
      <c r="Q5366" s="111">
        <f>+'Categorias-9 feb-Depurado'!AE5365</f>
        <v>44997</v>
      </c>
      <c r="R5366" s="112" t="str">
        <f>+'Categorias-9 feb-Depurado'!AB5365</f>
        <v>Hotel</v>
      </c>
    </row>
    <row r="5367" spans="2:18" s="1" customFormat="1" ht="14.5" hidden="1">
      <c r="B5367" s="57" t="str">
        <f>+'Categorias-9 feb-Depurado'!B5366</f>
        <v>SOCIEDAD INMOBILIARIA ORANGE SUITES LIMITADA-ORANGE SUITES LTDA</v>
      </c>
      <c r="C5367" s="30" t="s">
        <v>4900</v>
      </c>
      <c r="D5367" s="31">
        <v>5</v>
      </c>
      <c r="E5367" s="30" t="str">
        <f>+'Categorias-9 feb-Depurado'!E5366</f>
        <v>900050933-5</v>
      </c>
      <c r="F5367" s="30" t="str">
        <f>+'Categorias-9 feb-Depurado'!F5366</f>
        <v>CL 8 43 C 37</v>
      </c>
      <c r="G5367" s="30" t="str">
        <f>+'Categorias-9 feb-Depurado'!G5366</f>
        <v>169</v>
      </c>
      <c r="H5367" s="30" t="str">
        <f>+'Categorias-9 feb-Depurado'!H5366</f>
        <v>FESO32662</v>
      </c>
      <c r="I5367" s="107">
        <f>+'Categorias-9 feb-Depurado'!R5366</f>
        <v>551985</v>
      </c>
      <c r="J5367" s="108">
        <f t="shared" si="340"/>
        <v>0</v>
      </c>
      <c r="K5367" s="107">
        <f t="shared" si="341"/>
        <v>0</v>
      </c>
      <c r="L5367" s="109">
        <f t="shared" si="342"/>
        <v>551985</v>
      </c>
      <c r="M5367" s="110">
        <f t="shared" si="343"/>
        <v>4.2080803946033281E-07</v>
      </c>
      <c r="N5367" s="33" t="s">
        <v>4892</v>
      </c>
      <c r="O5367" s="33">
        <f>+'Categorias-9 feb-Depurado'!Y5366</f>
        <v>115.72376489826723</v>
      </c>
      <c r="P5367" s="111">
        <f>+'Categorias-9 feb-Depurado'!AC5366</f>
        <v>44937</v>
      </c>
      <c r="Q5367" s="111">
        <f>+'Categorias-9 feb-Depurado'!AE5366</f>
        <v>44997</v>
      </c>
      <c r="R5367" s="112" t="str">
        <f>+'Categorias-9 feb-Depurado'!AB5366</f>
        <v>Hotel</v>
      </c>
    </row>
    <row r="5368" spans="2:18" s="1" customFormat="1" ht="14.5" hidden="1">
      <c r="B5368" s="57" t="str">
        <f>+'Categorias-9 feb-Depurado'!B5367</f>
        <v>SOCIEDAD INMOBILIARIA ORANGE SUITES LIMITADA-ORANGE SUITES LTDA</v>
      </c>
      <c r="C5368" s="30" t="s">
        <v>4900</v>
      </c>
      <c r="D5368" s="31">
        <v>5</v>
      </c>
      <c r="E5368" s="30" t="str">
        <f>+'Categorias-9 feb-Depurado'!E5367</f>
        <v>900050933-5</v>
      </c>
      <c r="F5368" s="30" t="str">
        <f>+'Categorias-9 feb-Depurado'!F5367</f>
        <v>CL 8 43 C 37</v>
      </c>
      <c r="G5368" s="30" t="str">
        <f>+'Categorias-9 feb-Depurado'!G5367</f>
        <v>169</v>
      </c>
      <c r="H5368" s="30" t="str">
        <f>+'Categorias-9 feb-Depurado'!H5367</f>
        <v>FESO32666</v>
      </c>
      <c r="I5368" s="107">
        <f>+'Categorias-9 feb-Depurado'!R5367</f>
        <v>1025115</v>
      </c>
      <c r="J5368" s="108">
        <f t="shared" si="340"/>
        <v>0</v>
      </c>
      <c r="K5368" s="107">
        <f t="shared" si="341"/>
        <v>0</v>
      </c>
      <c r="L5368" s="109">
        <f t="shared" si="342"/>
        <v>1025115</v>
      </c>
      <c r="M5368" s="110">
        <f t="shared" si="343"/>
        <v>7.8150064471204666E-07</v>
      </c>
      <c r="N5368" s="33" t="s">
        <v>4892</v>
      </c>
      <c r="O5368" s="33">
        <f>+'Categorias-9 feb-Depurado'!Y5367</f>
        <v>214.91556338249629</v>
      </c>
      <c r="P5368" s="111">
        <f>+'Categorias-9 feb-Depurado'!AC5367</f>
        <v>44937</v>
      </c>
      <c r="Q5368" s="111">
        <f>+'Categorias-9 feb-Depurado'!AE5367</f>
        <v>44997</v>
      </c>
      <c r="R5368" s="112" t="str">
        <f>+'Categorias-9 feb-Depurado'!AB5367</f>
        <v>Hotel</v>
      </c>
    </row>
    <row r="5369" spans="2:18" s="1" customFormat="1" ht="14.5" hidden="1">
      <c r="B5369" s="57" t="str">
        <f>+'Categorias-9 feb-Depurado'!B5368</f>
        <v>SOCIEDAD INMOBILIARIA ORANGE SUITES LIMITADA-ORANGE SUITES LTDA</v>
      </c>
      <c r="C5369" s="30" t="s">
        <v>4900</v>
      </c>
      <c r="D5369" s="31">
        <v>5</v>
      </c>
      <c r="E5369" s="30" t="str">
        <f>+'Categorias-9 feb-Depurado'!E5368</f>
        <v>900050933-5</v>
      </c>
      <c r="F5369" s="30" t="str">
        <f>+'Categorias-9 feb-Depurado'!F5368</f>
        <v>CL 8 43 C 37</v>
      </c>
      <c r="G5369" s="30" t="str">
        <f>+'Categorias-9 feb-Depurado'!G5368</f>
        <v>169</v>
      </c>
      <c r="H5369" s="30" t="str">
        <f>+'Categorias-9 feb-Depurado'!H5368</f>
        <v>FESO32697</v>
      </c>
      <c r="I5369" s="107">
        <f>+'Categorias-9 feb-Depurado'!R5368</f>
        <v>1757982</v>
      </c>
      <c r="J5369" s="108">
        <f t="shared" si="340"/>
        <v>0</v>
      </c>
      <c r="K5369" s="107">
        <f t="shared" si="341"/>
        <v>0</v>
      </c>
      <c r="L5369" s="109">
        <f t="shared" si="342"/>
        <v>1757982</v>
      </c>
      <c r="M5369" s="110">
        <f t="shared" si="343"/>
        <v>1.3402048222805962E-06</v>
      </c>
      <c r="N5369" s="33" t="s">
        <v>4892</v>
      </c>
      <c r="O5369" s="33">
        <f>+'Categorias-9 feb-Depurado'!Y5368</f>
        <v>368.5612755118085</v>
      </c>
      <c r="P5369" s="111">
        <f>+'Categorias-9 feb-Depurado'!AC5368</f>
        <v>44938</v>
      </c>
      <c r="Q5369" s="111">
        <f>+'Categorias-9 feb-Depurado'!AE5368</f>
        <v>44998</v>
      </c>
      <c r="R5369" s="112" t="str">
        <f>+'Categorias-9 feb-Depurado'!AB5368</f>
        <v>Hotel</v>
      </c>
    </row>
    <row r="5370" spans="2:18" s="1" customFormat="1" ht="14.5" hidden="1">
      <c r="B5370" s="57" t="str">
        <f>+'Categorias-9 feb-Depurado'!B5369</f>
        <v>SOCIEDAD INMOBILIARIA ORANGE SUITES LIMITADA-ORANGE SUITES LTDA</v>
      </c>
      <c r="C5370" s="30" t="s">
        <v>4900</v>
      </c>
      <c r="D5370" s="31">
        <v>5</v>
      </c>
      <c r="E5370" s="30" t="str">
        <f>+'Categorias-9 feb-Depurado'!E5369</f>
        <v>900050933-5</v>
      </c>
      <c r="F5370" s="30" t="str">
        <f>+'Categorias-9 feb-Depurado'!F5369</f>
        <v>CL 8 43 C 37</v>
      </c>
      <c r="G5370" s="30" t="str">
        <f>+'Categorias-9 feb-Depurado'!G5369</f>
        <v>169</v>
      </c>
      <c r="H5370" s="30" t="str">
        <f>+'Categorias-9 feb-Depurado'!H5369</f>
        <v>FESO32695</v>
      </c>
      <c r="I5370" s="107">
        <f>+'Categorias-9 feb-Depurado'!R5369</f>
        <v>10506876</v>
      </c>
      <c r="J5370" s="108">
        <f t="shared" si="340"/>
        <v>0</v>
      </c>
      <c r="K5370" s="107">
        <f t="shared" si="341"/>
        <v>0</v>
      </c>
      <c r="L5370" s="109">
        <f t="shared" si="342"/>
        <v>10506876</v>
      </c>
      <c r="M5370" s="110">
        <f t="shared" si="343"/>
        <v>8.0099602170581153E-06</v>
      </c>
      <c r="N5370" s="33" t="s">
        <v>4892</v>
      </c>
      <c r="O5370" s="33">
        <f>+'Categorias-9 feb-Depurado'!Y5369</f>
        <v>2202.7686405232866</v>
      </c>
      <c r="P5370" s="111">
        <f>+'Categorias-9 feb-Depurado'!AC5369</f>
        <v>44938</v>
      </c>
      <c r="Q5370" s="111">
        <f>+'Categorias-9 feb-Depurado'!AE5369</f>
        <v>44998</v>
      </c>
      <c r="R5370" s="112" t="str">
        <f>+'Categorias-9 feb-Depurado'!AB5369</f>
        <v>Hotel</v>
      </c>
    </row>
    <row r="5371" spans="2:18" s="1" customFormat="1" ht="14.5" hidden="1">
      <c r="B5371" s="57" t="str">
        <f>+'Categorias-9 feb-Depurado'!B5370</f>
        <v>SOCIEDAD INMOBILIARIA ORANGE SUITES LIMITADA-ORANGE SUITES LTDA</v>
      </c>
      <c r="C5371" s="30" t="s">
        <v>4900</v>
      </c>
      <c r="D5371" s="31">
        <v>5</v>
      </c>
      <c r="E5371" s="30" t="str">
        <f>+'Categorias-9 feb-Depurado'!E5370</f>
        <v>900050933-5</v>
      </c>
      <c r="F5371" s="30" t="str">
        <f>+'Categorias-9 feb-Depurado'!F5370</f>
        <v>CL 8 43 C 37</v>
      </c>
      <c r="G5371" s="30" t="str">
        <f>+'Categorias-9 feb-Depurado'!G5370</f>
        <v>169</v>
      </c>
      <c r="H5371" s="30" t="str">
        <f>+'Categorias-9 feb-Depurado'!H5370</f>
        <v>FESO32706</v>
      </c>
      <c r="I5371" s="107">
        <f>+'Categorias-9 feb-Depurado'!R5370</f>
        <v>358360</v>
      </c>
      <c r="J5371" s="108">
        <f t="shared" si="340"/>
        <v>0</v>
      </c>
      <c r="K5371" s="107">
        <f t="shared" si="341"/>
        <v>0</v>
      </c>
      <c r="L5371" s="109">
        <f t="shared" si="342"/>
        <v>358360</v>
      </c>
      <c r="M5371" s="110">
        <f t="shared" si="343"/>
        <v>2.7319722278867155E-07</v>
      </c>
      <c r="N5371" s="33" t="s">
        <v>4892</v>
      </c>
      <c r="O5371" s="33">
        <f>+'Categorias-9 feb-Depurado'!Y5370</f>
        <v>75.130245185907313</v>
      </c>
      <c r="P5371" s="111">
        <f>+'Categorias-9 feb-Depurado'!AC5370</f>
        <v>44938</v>
      </c>
      <c r="Q5371" s="111">
        <f>+'Categorias-9 feb-Depurado'!AE5370</f>
        <v>44998</v>
      </c>
      <c r="R5371" s="112" t="str">
        <f>+'Categorias-9 feb-Depurado'!AB5370</f>
        <v>Hotel</v>
      </c>
    </row>
    <row r="5372" spans="2:18" s="1" customFormat="1" ht="14.5" hidden="1">
      <c r="B5372" s="57" t="str">
        <f>+'Categorias-9 feb-Depurado'!B5371</f>
        <v>SOCIEDAD INMOBILIARIA ORANGE SUITES LIMITADA-ORANGE SUITES LTDA</v>
      </c>
      <c r="C5372" s="30" t="s">
        <v>4900</v>
      </c>
      <c r="D5372" s="31">
        <v>5</v>
      </c>
      <c r="E5372" s="30" t="str">
        <f>+'Categorias-9 feb-Depurado'!E5371</f>
        <v>900050933-5</v>
      </c>
      <c r="F5372" s="30" t="str">
        <f>+'Categorias-9 feb-Depurado'!F5371</f>
        <v>CL 8 43 C 37</v>
      </c>
      <c r="G5372" s="30" t="str">
        <f>+'Categorias-9 feb-Depurado'!G5371</f>
        <v>169</v>
      </c>
      <c r="H5372" s="30" t="str">
        <f>+'Categorias-9 feb-Depurado'!H5371</f>
        <v>FESO32739</v>
      </c>
      <c r="I5372" s="107">
        <f>+'Categorias-9 feb-Depurado'!R5371</f>
        <v>250083</v>
      </c>
      <c r="J5372" s="108">
        <f t="shared" si="340"/>
        <v>0</v>
      </c>
      <c r="K5372" s="107">
        <f t="shared" si="341"/>
        <v>0</v>
      </c>
      <c r="L5372" s="109">
        <f t="shared" si="342"/>
        <v>250083</v>
      </c>
      <c r="M5372" s="110">
        <f t="shared" si="343"/>
        <v>1.9065180563304875E-07</v>
      </c>
      <c r="N5372" s="33" t="s">
        <v>4892</v>
      </c>
      <c r="O5372" s="33">
        <f>+'Categorias-9 feb-Depurado'!Y5371</f>
        <v>52.429950627378219</v>
      </c>
      <c r="P5372" s="111">
        <f>+'Categorias-9 feb-Depurado'!AC5371</f>
        <v>44939</v>
      </c>
      <c r="Q5372" s="111">
        <f>+'Categorias-9 feb-Depurado'!AE5371</f>
        <v>44999</v>
      </c>
      <c r="R5372" s="112" t="str">
        <f>+'Categorias-9 feb-Depurado'!AB5371</f>
        <v>Hotel</v>
      </c>
    </row>
    <row r="5373" spans="2:18" s="1" customFormat="1" ht="14.5" hidden="1">
      <c r="B5373" s="57" t="str">
        <f>+'Categorias-9 feb-Depurado'!B5372</f>
        <v>SOCIEDAD INMOBILIARIA ORANGE SUITES LIMITADA-ORANGE SUITES LTDA</v>
      </c>
      <c r="C5373" s="30" t="s">
        <v>4900</v>
      </c>
      <c r="D5373" s="31">
        <v>5</v>
      </c>
      <c r="E5373" s="30" t="str">
        <f>+'Categorias-9 feb-Depurado'!E5372</f>
        <v>900050933-5</v>
      </c>
      <c r="F5373" s="30" t="str">
        <f>+'Categorias-9 feb-Depurado'!F5372</f>
        <v>CL 8 43 C 37</v>
      </c>
      <c r="G5373" s="30" t="str">
        <f>+'Categorias-9 feb-Depurado'!G5372</f>
        <v>169</v>
      </c>
      <c r="H5373" s="30" t="str">
        <f>+'Categorias-9 feb-Depurado'!H5372</f>
        <v>FESO32800</v>
      </c>
      <c r="I5373" s="107">
        <f>+'Categorias-9 feb-Depurado'!R5372</f>
        <v>245385</v>
      </c>
      <c r="J5373" s="108">
        <f t="shared" si="340"/>
        <v>0</v>
      </c>
      <c r="K5373" s="107">
        <f t="shared" si="341"/>
        <v>0</v>
      </c>
      <c r="L5373" s="109">
        <f t="shared" si="342"/>
        <v>245385</v>
      </c>
      <c r="M5373" s="110">
        <f t="shared" si="343"/>
        <v>1.8707026597275972E-07</v>
      </c>
      <c r="N5373" s="33" t="s">
        <v>4892</v>
      </c>
      <c r="O5373" s="33">
        <f>+'Categorias-9 feb-Depurado'!Y5372</f>
        <v>51.445013994150756</v>
      </c>
      <c r="P5373" s="111">
        <f>+'Categorias-9 feb-Depurado'!AC5372</f>
        <v>44940</v>
      </c>
      <c r="Q5373" s="111">
        <f>+'Categorias-9 feb-Depurado'!AE5372</f>
        <v>45000</v>
      </c>
      <c r="R5373" s="112" t="str">
        <f>+'Categorias-9 feb-Depurado'!AB5372</f>
        <v>Hotel</v>
      </c>
    </row>
    <row r="5374" spans="2:18" s="1" customFormat="1" ht="14.5" hidden="1">
      <c r="B5374" s="57" t="str">
        <f>+'Categorias-9 feb-Depurado'!B5373</f>
        <v>SOCIEDAD INMOBILIARIA ORANGE SUITES LIMITADA-ORANGE SUITES LTDA</v>
      </c>
      <c r="C5374" s="30" t="s">
        <v>4900</v>
      </c>
      <c r="D5374" s="31">
        <v>5</v>
      </c>
      <c r="E5374" s="30" t="str">
        <f>+'Categorias-9 feb-Depurado'!E5373</f>
        <v>900050933-5</v>
      </c>
      <c r="F5374" s="30" t="str">
        <f>+'Categorias-9 feb-Depurado'!F5373</f>
        <v>CL 8 43 C 37</v>
      </c>
      <c r="G5374" s="30" t="str">
        <f>+'Categorias-9 feb-Depurado'!G5373</f>
        <v>169</v>
      </c>
      <c r="H5374" s="30" t="str">
        <f>+'Categorias-9 feb-Depurado'!H5373</f>
        <v>FESO32791</v>
      </c>
      <c r="I5374" s="107">
        <f>+'Categorias-9 feb-Depurado'!R5373</f>
        <v>4704264</v>
      </c>
      <c r="J5374" s="108">
        <f t="shared" si="340"/>
        <v>0</v>
      </c>
      <c r="K5374" s="107">
        <f t="shared" si="341"/>
        <v>0</v>
      </c>
      <c r="L5374" s="109">
        <f t="shared" si="342"/>
        <v>4704264</v>
      </c>
      <c r="M5374" s="110">
        <f t="shared" si="343"/>
        <v>3.5863150465027552E-06</v>
      </c>
      <c r="N5374" s="33" t="s">
        <v>4892</v>
      </c>
      <c r="O5374" s="33">
        <f>+'Categorias-9 feb-Depurado'!Y5373</f>
        <v>986.24988207176318</v>
      </c>
      <c r="P5374" s="111">
        <f>+'Categorias-9 feb-Depurado'!AC5373</f>
        <v>44940</v>
      </c>
      <c r="Q5374" s="111">
        <f>+'Categorias-9 feb-Depurado'!AE5373</f>
        <v>45000</v>
      </c>
      <c r="R5374" s="112" t="str">
        <f>+'Categorias-9 feb-Depurado'!AB5373</f>
        <v>Hotel</v>
      </c>
    </row>
    <row r="5375" spans="2:18" s="1" customFormat="1" ht="14.5" hidden="1">
      <c r="B5375" s="57" t="str">
        <f>+'Categorias-9 feb-Depurado'!B5374</f>
        <v>SOCIEDAD INMOBILIARIA ORANGE SUITES LIMITADA-ORANGE SUITES LTDA</v>
      </c>
      <c r="C5375" s="30" t="s">
        <v>4900</v>
      </c>
      <c r="D5375" s="31">
        <v>5</v>
      </c>
      <c r="E5375" s="30" t="str">
        <f>+'Categorias-9 feb-Depurado'!E5374</f>
        <v>900050933-5</v>
      </c>
      <c r="F5375" s="30" t="str">
        <f>+'Categorias-9 feb-Depurado'!F5374</f>
        <v>CL 8 43 C 37</v>
      </c>
      <c r="G5375" s="30" t="str">
        <f>+'Categorias-9 feb-Depurado'!G5374</f>
        <v>169</v>
      </c>
      <c r="H5375" s="30" t="str">
        <f>+'Categorias-9 feb-Depurado'!H5374</f>
        <v>FESO32789</v>
      </c>
      <c r="I5375" s="107">
        <f>+'Categorias-9 feb-Depurado'!R5374</f>
        <v>358360</v>
      </c>
      <c r="J5375" s="108">
        <f t="shared" si="340"/>
        <v>0</v>
      </c>
      <c r="K5375" s="107">
        <f t="shared" si="341"/>
        <v>0</v>
      </c>
      <c r="L5375" s="109">
        <f t="shared" si="342"/>
        <v>358360</v>
      </c>
      <c r="M5375" s="110">
        <f t="shared" si="343"/>
        <v>2.7319722278867155E-07</v>
      </c>
      <c r="N5375" s="33" t="s">
        <v>4892</v>
      </c>
      <c r="O5375" s="33">
        <f>+'Categorias-9 feb-Depurado'!Y5374</f>
        <v>75.130245185907313</v>
      </c>
      <c r="P5375" s="111">
        <f>+'Categorias-9 feb-Depurado'!AC5374</f>
        <v>44940</v>
      </c>
      <c r="Q5375" s="111">
        <f>+'Categorias-9 feb-Depurado'!AE5374</f>
        <v>45000</v>
      </c>
      <c r="R5375" s="112" t="str">
        <f>+'Categorias-9 feb-Depurado'!AB5374</f>
        <v>Hotel</v>
      </c>
    </row>
    <row r="5376" spans="2:18" s="1" customFormat="1" ht="14.5" hidden="1">
      <c r="B5376" s="57" t="str">
        <f>+'Categorias-9 feb-Depurado'!B5375</f>
        <v>SOCIEDAD INMOBILIARIA ORANGE SUITES LIMITADA-ORANGE SUITES LTDA</v>
      </c>
      <c r="C5376" s="30" t="s">
        <v>4900</v>
      </c>
      <c r="D5376" s="31">
        <v>5</v>
      </c>
      <c r="E5376" s="30" t="str">
        <f>+'Categorias-9 feb-Depurado'!E5375</f>
        <v>900050933-5</v>
      </c>
      <c r="F5376" s="30" t="str">
        <f>+'Categorias-9 feb-Depurado'!F5375</f>
        <v>CL 8 43 C 37</v>
      </c>
      <c r="G5376" s="30" t="str">
        <f>+'Categorias-9 feb-Depurado'!G5375</f>
        <v>169</v>
      </c>
      <c r="H5376" s="30" t="str">
        <f>+'Categorias-9 feb-Depurado'!H5375</f>
        <v>FESO32850</v>
      </c>
      <c r="I5376" s="107">
        <f>+'Categorias-9 feb-Depurado'!R5375</f>
        <v>584820</v>
      </c>
      <c r="J5376" s="108">
        <f t="shared" si="340"/>
        <v>0</v>
      </c>
      <c r="K5376" s="107">
        <f t="shared" si="341"/>
        <v>0</v>
      </c>
      <c r="L5376" s="109">
        <f t="shared" si="342"/>
        <v>584820</v>
      </c>
      <c r="M5376" s="110">
        <f t="shared" si="343"/>
        <v>4.4583993702218693E-07</v>
      </c>
      <c r="N5376" s="33" t="s">
        <v>4892</v>
      </c>
      <c r="O5376" s="33">
        <f>+'Categorias-9 feb-Depurado'!Y5375</f>
        <v>122.60762917072863</v>
      </c>
      <c r="P5376" s="111">
        <f>+'Categorias-9 feb-Depurado'!AC5375</f>
        <v>44941</v>
      </c>
      <c r="Q5376" s="111">
        <f>+'Categorias-9 feb-Depurado'!AE5375</f>
        <v>45001</v>
      </c>
      <c r="R5376" s="112" t="str">
        <f>+'Categorias-9 feb-Depurado'!AB5375</f>
        <v>Hotel</v>
      </c>
    </row>
    <row r="5377" spans="2:18" s="1" customFormat="1" ht="14.5" hidden="1">
      <c r="B5377" s="57" t="str">
        <f>+'Categorias-9 feb-Depurado'!B5376</f>
        <v>SOCIEDAD INMOBILIARIA ORANGE SUITES LIMITADA-ORANGE SUITES LTDA</v>
      </c>
      <c r="C5377" s="30" t="s">
        <v>4900</v>
      </c>
      <c r="D5377" s="31">
        <v>5</v>
      </c>
      <c r="E5377" s="30" t="str">
        <f>+'Categorias-9 feb-Depurado'!E5376</f>
        <v>900050933-5</v>
      </c>
      <c r="F5377" s="30" t="str">
        <f>+'Categorias-9 feb-Depurado'!F5376</f>
        <v>CL 8 43 C 37</v>
      </c>
      <c r="G5377" s="30" t="str">
        <f>+'Categorias-9 feb-Depurado'!G5376</f>
        <v>169</v>
      </c>
      <c r="H5377" s="30" t="str">
        <f>+'Categorias-9 feb-Depurado'!H5376</f>
        <v>FESO32863</v>
      </c>
      <c r="I5377" s="107">
        <f>+'Categorias-9 feb-Depurado'!R5376</f>
        <v>429747</v>
      </c>
      <c r="J5377" s="108">
        <f t="shared" si="340"/>
        <v>0</v>
      </c>
      <c r="K5377" s="107">
        <f t="shared" si="341"/>
        <v>0</v>
      </c>
      <c r="L5377" s="109">
        <f t="shared" si="342"/>
        <v>429747</v>
      </c>
      <c r="M5377" s="110">
        <f t="shared" si="343"/>
        <v>3.2761939642193114E-07</v>
      </c>
      <c r="N5377" s="33" t="s">
        <v>4892</v>
      </c>
      <c r="O5377" s="33">
        <f>+'Categorias-9 feb-Depurado'!Y5376</f>
        <v>90.096543916475355</v>
      </c>
      <c r="P5377" s="111">
        <f>+'Categorias-9 feb-Depurado'!AC5376</f>
        <v>44942</v>
      </c>
      <c r="Q5377" s="111">
        <f>+'Categorias-9 feb-Depurado'!AE5376</f>
        <v>45002</v>
      </c>
      <c r="R5377" s="112" t="str">
        <f>+'Categorias-9 feb-Depurado'!AB5376</f>
        <v>Hotel</v>
      </c>
    </row>
    <row r="5378" spans="2:18" s="1" customFormat="1" ht="14.5" hidden="1">
      <c r="B5378" s="57" t="str">
        <f>+'Categorias-9 feb-Depurado'!B5377</f>
        <v>SOCIEDAD INMOBILIARIA ORANGE SUITES LIMITADA-ORANGE SUITES LTDA</v>
      </c>
      <c r="C5378" s="30" t="s">
        <v>4900</v>
      </c>
      <c r="D5378" s="31">
        <v>5</v>
      </c>
      <c r="E5378" s="30" t="str">
        <f>+'Categorias-9 feb-Depurado'!E5377</f>
        <v>900050933-5</v>
      </c>
      <c r="F5378" s="30" t="str">
        <f>+'Categorias-9 feb-Depurado'!F5377</f>
        <v>CL 8 43 C 37</v>
      </c>
      <c r="G5378" s="30" t="str">
        <f>+'Categorias-9 feb-Depurado'!G5377</f>
        <v>169</v>
      </c>
      <c r="H5378" s="30" t="str">
        <f>+'Categorias-9 feb-Depurado'!H5377</f>
        <v>FESO32864</v>
      </c>
      <c r="I5378" s="107">
        <f>+'Categorias-9 feb-Depurado'!R5377</f>
        <v>742530</v>
      </c>
      <c r="J5378" s="108">
        <f t="shared" si="340"/>
        <v>0</v>
      </c>
      <c r="K5378" s="107">
        <f t="shared" si="341"/>
        <v>0</v>
      </c>
      <c r="L5378" s="109">
        <f t="shared" si="342"/>
        <v>742530</v>
      </c>
      <c r="M5378" s="110">
        <f t="shared" si="343"/>
        <v>5.6607080543942486E-07</v>
      </c>
      <c r="N5378" s="33" t="s">
        <v>4892</v>
      </c>
      <c r="O5378" s="33">
        <f>+'Categorias-9 feb-Depurado'!Y5377</f>
        <v>155.67156199880498</v>
      </c>
      <c r="P5378" s="111">
        <f>+'Categorias-9 feb-Depurado'!AC5377</f>
        <v>44942</v>
      </c>
      <c r="Q5378" s="111">
        <f>+'Categorias-9 feb-Depurado'!AE5377</f>
        <v>45002</v>
      </c>
      <c r="R5378" s="112" t="str">
        <f>+'Categorias-9 feb-Depurado'!AB5377</f>
        <v>Hotel</v>
      </c>
    </row>
    <row r="5379" spans="2:18" s="1" customFormat="1" ht="14.5" hidden="1">
      <c r="B5379" s="57" t="str">
        <f>+'Categorias-9 feb-Depurado'!B5378</f>
        <v>SOCIEDAD INMOBILIARIA ORANGE SUITES LIMITADA-ORANGE SUITES LTDA</v>
      </c>
      <c r="C5379" s="30" t="s">
        <v>4900</v>
      </c>
      <c r="D5379" s="31">
        <v>5</v>
      </c>
      <c r="E5379" s="30" t="str">
        <f>+'Categorias-9 feb-Depurado'!E5378</f>
        <v>900050933-5</v>
      </c>
      <c r="F5379" s="30" t="str">
        <f>+'Categorias-9 feb-Depurado'!F5378</f>
        <v>CL 8 43 C 37</v>
      </c>
      <c r="G5379" s="30" t="str">
        <f>+'Categorias-9 feb-Depurado'!G5378</f>
        <v>169</v>
      </c>
      <c r="H5379" s="30" t="str">
        <f>+'Categorias-9 feb-Depurado'!H5378</f>
        <v>FESO32904</v>
      </c>
      <c r="I5379" s="107">
        <f>+'Categorias-9 feb-Depurado'!R5378</f>
        <v>625566</v>
      </c>
      <c r="J5379" s="108">
        <f t="shared" si="340"/>
        <v>0</v>
      </c>
      <c r="K5379" s="107">
        <f t="shared" si="341"/>
        <v>0</v>
      </c>
      <c r="L5379" s="109">
        <f t="shared" si="342"/>
        <v>625566</v>
      </c>
      <c r="M5379" s="110">
        <f t="shared" si="343"/>
        <v>4.7690281803498754E-07</v>
      </c>
      <c r="N5379" s="33" t="s">
        <v>4892</v>
      </c>
      <c r="O5379" s="33">
        <f>+'Categorias-9 feb-Depurado'!Y5378</f>
        <v>131.15003616465927</v>
      </c>
      <c r="P5379" s="111">
        <f>+'Categorias-9 feb-Depurado'!AC5378</f>
        <v>44943</v>
      </c>
      <c r="Q5379" s="111">
        <f>+'Categorias-9 feb-Depurado'!AE5378</f>
        <v>45003</v>
      </c>
      <c r="R5379" s="112" t="str">
        <f>+'Categorias-9 feb-Depurado'!AB5378</f>
        <v>Hotel</v>
      </c>
    </row>
    <row r="5380" spans="2:18" s="1" customFormat="1" ht="14.5" hidden="1">
      <c r="B5380" s="57" t="str">
        <f>+'Categorias-9 feb-Depurado'!B5379</f>
        <v>SOCIEDAD INMOBILIARIA ORANGE SUITES LIMITADA-ORANGE SUITES LTDA</v>
      </c>
      <c r="C5380" s="30" t="s">
        <v>4900</v>
      </c>
      <c r="D5380" s="31">
        <v>5</v>
      </c>
      <c r="E5380" s="30" t="str">
        <f>+'Categorias-9 feb-Depurado'!E5379</f>
        <v>900050933-5</v>
      </c>
      <c r="F5380" s="30" t="str">
        <f>+'Categorias-9 feb-Depurado'!F5379</f>
        <v>CL 8 43 C 37</v>
      </c>
      <c r="G5380" s="30" t="str">
        <f>+'Categorias-9 feb-Depurado'!G5379</f>
        <v>169</v>
      </c>
      <c r="H5380" s="30" t="str">
        <f>+'Categorias-9 feb-Depurado'!H5379</f>
        <v>FESO32908</v>
      </c>
      <c r="I5380" s="107">
        <f>+'Categorias-9 feb-Depurado'!R5379</f>
        <v>214035</v>
      </c>
      <c r="J5380" s="108">
        <f t="shared" si="340"/>
        <v>0</v>
      </c>
      <c r="K5380" s="107">
        <f t="shared" si="341"/>
        <v>0</v>
      </c>
      <c r="L5380" s="109">
        <f t="shared" si="342"/>
        <v>214035</v>
      </c>
      <c r="M5380" s="110">
        <f t="shared" si="343"/>
        <v>1.6317046428053722E-07</v>
      </c>
      <c r="N5380" s="33" t="s">
        <v>4892</v>
      </c>
      <c r="O5380" s="33">
        <f>+'Categorias-9 feb-Depurado'!Y5379</f>
        <v>44.872480266675048</v>
      </c>
      <c r="P5380" s="111">
        <f>+'Categorias-9 feb-Depurado'!AC5379</f>
        <v>44943</v>
      </c>
      <c r="Q5380" s="111">
        <f>+'Categorias-9 feb-Depurado'!AE5379</f>
        <v>45003</v>
      </c>
      <c r="R5380" s="112" t="str">
        <f>+'Categorias-9 feb-Depurado'!AB5379</f>
        <v>Hotel</v>
      </c>
    </row>
    <row r="5381" spans="2:18" s="1" customFormat="1" ht="14.5" hidden="1">
      <c r="B5381" s="57" t="str">
        <f>+'Categorias-9 feb-Depurado'!B5380</f>
        <v>SOCIEDAD INMOBILIARIA ORANGE SUITES LIMITADA-ORANGE SUITES LTDA</v>
      </c>
      <c r="C5381" s="30" t="s">
        <v>4900</v>
      </c>
      <c r="D5381" s="31">
        <v>5</v>
      </c>
      <c r="E5381" s="30" t="str">
        <f>+'Categorias-9 feb-Depurado'!E5380</f>
        <v>900050933-5</v>
      </c>
      <c r="F5381" s="30" t="str">
        <f>+'Categorias-9 feb-Depurado'!F5380</f>
        <v>CL 8 43 C 37</v>
      </c>
      <c r="G5381" s="30" t="str">
        <f>+'Categorias-9 feb-Depurado'!G5380</f>
        <v>169</v>
      </c>
      <c r="H5381" s="30" t="str">
        <f>+'Categorias-9 feb-Depurado'!H5380</f>
        <v>FESO32907</v>
      </c>
      <c r="I5381" s="107">
        <f>+'Categorias-9 feb-Depurado'!R5380</f>
        <v>312783</v>
      </c>
      <c r="J5381" s="108">
        <f t="shared" si="340"/>
        <v>0</v>
      </c>
      <c r="K5381" s="107">
        <f t="shared" si="341"/>
        <v>0</v>
      </c>
      <c r="L5381" s="109">
        <f t="shared" si="342"/>
        <v>312783</v>
      </c>
      <c r="M5381" s="110">
        <f t="shared" si="343"/>
        <v>2.3845140901749377E-07</v>
      </c>
      <c r="N5381" s="33" t="s">
        <v>4892</v>
      </c>
      <c r="O5381" s="33">
        <f>+'Categorias-9 feb-Depurado'!Y5380</f>
        <v>65.575018082329635</v>
      </c>
      <c r="P5381" s="111">
        <f>+'Categorias-9 feb-Depurado'!AC5380</f>
        <v>44943</v>
      </c>
      <c r="Q5381" s="111">
        <f>+'Categorias-9 feb-Depurado'!AE5380</f>
        <v>45003</v>
      </c>
      <c r="R5381" s="112" t="str">
        <f>+'Categorias-9 feb-Depurado'!AB5380</f>
        <v>Hotel</v>
      </c>
    </row>
    <row r="5382" spans="2:18" s="1" customFormat="1" ht="14.5" hidden="1">
      <c r="B5382" s="57" t="str">
        <f>+'Categorias-9 feb-Depurado'!B5381</f>
        <v>SOCIEDAD INMOBILIARIA ORANGE SUITES LIMITADA-ORANGE SUITES LTDA</v>
      </c>
      <c r="C5382" s="30" t="s">
        <v>4900</v>
      </c>
      <c r="D5382" s="31">
        <v>5</v>
      </c>
      <c r="E5382" s="30" t="str">
        <f>+'Categorias-9 feb-Depurado'!E5381</f>
        <v>900050933-5</v>
      </c>
      <c r="F5382" s="30" t="str">
        <f>+'Categorias-9 feb-Depurado'!F5381</f>
        <v>CL 8 43 C 37</v>
      </c>
      <c r="G5382" s="30" t="str">
        <f>+'Categorias-9 feb-Depurado'!G5381</f>
        <v>169</v>
      </c>
      <c r="H5382" s="30" t="str">
        <f>+'Categorias-9 feb-Depurado'!H5381</f>
        <v>FESO32909</v>
      </c>
      <c r="I5382" s="107">
        <f>+'Categorias-9 feb-Depurado'!R5381</f>
        <v>245385</v>
      </c>
      <c r="J5382" s="108">
        <f t="shared" si="340"/>
        <v>0</v>
      </c>
      <c r="K5382" s="107">
        <f t="shared" si="341"/>
        <v>0</v>
      </c>
      <c r="L5382" s="109">
        <f t="shared" si="342"/>
        <v>245385</v>
      </c>
      <c r="M5382" s="110">
        <f t="shared" si="343"/>
        <v>1.8707026597275972E-07</v>
      </c>
      <c r="N5382" s="33" t="s">
        <v>4892</v>
      </c>
      <c r="O5382" s="33">
        <f>+'Categorias-9 feb-Depurado'!Y5381</f>
        <v>51.445013994150756</v>
      </c>
      <c r="P5382" s="111">
        <f>+'Categorias-9 feb-Depurado'!AC5381</f>
        <v>44943</v>
      </c>
      <c r="Q5382" s="111">
        <f>+'Categorias-9 feb-Depurado'!AE5381</f>
        <v>45003</v>
      </c>
      <c r="R5382" s="112" t="str">
        <f>+'Categorias-9 feb-Depurado'!AB5381</f>
        <v>Hotel</v>
      </c>
    </row>
    <row r="5383" spans="2:18" s="1" customFormat="1" ht="14.5" hidden="1">
      <c r="B5383" s="57" t="str">
        <f>+'Categorias-9 feb-Depurado'!B5382</f>
        <v>SOCIEDAD INMOBILIARIA ORANGE SUITES LIMITADA-ORANGE SUITES LTDA</v>
      </c>
      <c r="C5383" s="30" t="s">
        <v>4900</v>
      </c>
      <c r="D5383" s="31">
        <v>5</v>
      </c>
      <c r="E5383" s="30" t="str">
        <f>+'Categorias-9 feb-Depurado'!E5382</f>
        <v>900050933-5</v>
      </c>
      <c r="F5383" s="30" t="str">
        <f>+'Categorias-9 feb-Depurado'!F5382</f>
        <v>CL 8 43 C 37</v>
      </c>
      <c r="G5383" s="30" t="str">
        <f>+'Categorias-9 feb-Depurado'!G5382</f>
        <v>169</v>
      </c>
      <c r="H5383" s="30" t="str">
        <f>+'Categorias-9 feb-Depurado'!H5382</f>
        <v>FESO32903</v>
      </c>
      <c r="I5383" s="107">
        <f>+'Categorias-9 feb-Depurado'!R5382</f>
        <v>250083</v>
      </c>
      <c r="J5383" s="108">
        <f t="shared" si="340"/>
        <v>0</v>
      </c>
      <c r="K5383" s="107">
        <f t="shared" si="341"/>
        <v>0</v>
      </c>
      <c r="L5383" s="109">
        <f t="shared" si="342"/>
        <v>250083</v>
      </c>
      <c r="M5383" s="110">
        <f t="shared" si="343"/>
        <v>1.9065180563304875E-07</v>
      </c>
      <c r="N5383" s="33" t="s">
        <v>4892</v>
      </c>
      <c r="O5383" s="33">
        <f>+'Categorias-9 feb-Depurado'!Y5382</f>
        <v>52.429950627378219</v>
      </c>
      <c r="P5383" s="111">
        <f>+'Categorias-9 feb-Depurado'!AC5382</f>
        <v>44943</v>
      </c>
      <c r="Q5383" s="111">
        <f>+'Categorias-9 feb-Depurado'!AE5382</f>
        <v>45003</v>
      </c>
      <c r="R5383" s="112" t="str">
        <f>+'Categorias-9 feb-Depurado'!AB5382</f>
        <v>Hotel</v>
      </c>
    </row>
    <row r="5384" spans="2:18" s="1" customFormat="1" ht="14.5" hidden="1">
      <c r="B5384" s="57" t="str">
        <f>+'Categorias-9 feb-Depurado'!B5383</f>
        <v>SOCIEDAD INMOBILIARIA ORANGE SUITES LIMITADA-ORANGE SUITES LTDA</v>
      </c>
      <c r="C5384" s="30" t="s">
        <v>4900</v>
      </c>
      <c r="D5384" s="31">
        <v>5</v>
      </c>
      <c r="E5384" s="30" t="str">
        <f>+'Categorias-9 feb-Depurado'!E5383</f>
        <v>900050933-5</v>
      </c>
      <c r="F5384" s="30" t="str">
        <f>+'Categorias-9 feb-Depurado'!F5383</f>
        <v>CL 8 43 C 37</v>
      </c>
      <c r="G5384" s="30" t="str">
        <f>+'Categorias-9 feb-Depurado'!G5383</f>
        <v>169</v>
      </c>
      <c r="H5384" s="30" t="str">
        <f>+'Categorias-9 feb-Depurado'!H5383</f>
        <v>FESO32905</v>
      </c>
      <c r="I5384" s="107">
        <f>+'Categorias-9 feb-Depurado'!R5383</f>
        <v>312783</v>
      </c>
      <c r="J5384" s="108">
        <f t="shared" si="340"/>
        <v>0</v>
      </c>
      <c r="K5384" s="107">
        <f t="shared" si="341"/>
        <v>0</v>
      </c>
      <c r="L5384" s="109">
        <f t="shared" si="342"/>
        <v>312783</v>
      </c>
      <c r="M5384" s="110">
        <f t="shared" si="343"/>
        <v>2.3845140901749377E-07</v>
      </c>
      <c r="N5384" s="33" t="s">
        <v>4892</v>
      </c>
      <c r="O5384" s="33">
        <f>+'Categorias-9 feb-Depurado'!Y5383</f>
        <v>65.575018082329635</v>
      </c>
      <c r="P5384" s="111">
        <f>+'Categorias-9 feb-Depurado'!AC5383</f>
        <v>44943</v>
      </c>
      <c r="Q5384" s="111">
        <f>+'Categorias-9 feb-Depurado'!AE5383</f>
        <v>45003</v>
      </c>
      <c r="R5384" s="112" t="str">
        <f>+'Categorias-9 feb-Depurado'!AB5383</f>
        <v>Hotel</v>
      </c>
    </row>
    <row r="5385" spans="2:18" s="1" customFormat="1" ht="14.5" hidden="1">
      <c r="B5385" s="57" t="str">
        <f>+'Categorias-9 feb-Depurado'!B5384</f>
        <v>SOCIEDAD INMOBILIARIA ORANGE SUITES LIMITADA-ORANGE SUITES LTDA</v>
      </c>
      <c r="C5385" s="30" t="s">
        <v>4900</v>
      </c>
      <c r="D5385" s="31">
        <v>5</v>
      </c>
      <c r="E5385" s="30" t="str">
        <f>+'Categorias-9 feb-Depurado'!E5384</f>
        <v>900050933-5</v>
      </c>
      <c r="F5385" s="30" t="str">
        <f>+'Categorias-9 feb-Depurado'!F5384</f>
        <v>CL 8 43 C 37</v>
      </c>
      <c r="G5385" s="30" t="str">
        <f>+'Categorias-9 feb-Depurado'!G5384</f>
        <v>169</v>
      </c>
      <c r="H5385" s="30" t="str">
        <f>+'Categorias-9 feb-Depurado'!H5384</f>
        <v>FESO32902</v>
      </c>
      <c r="I5385" s="107">
        <f>+'Categorias-9 feb-Depurado'!R5384</f>
        <v>1485060</v>
      </c>
      <c r="J5385" s="108">
        <f t="shared" si="340"/>
        <v>0</v>
      </c>
      <c r="K5385" s="107">
        <f t="shared" si="341"/>
        <v>0</v>
      </c>
      <c r="L5385" s="109">
        <f t="shared" si="342"/>
        <v>1485060</v>
      </c>
      <c r="M5385" s="110">
        <f t="shared" si="343"/>
        <v>1.1321416108788497E-06</v>
      </c>
      <c r="N5385" s="33" t="s">
        <v>4892</v>
      </c>
      <c r="O5385" s="33">
        <f>+'Categorias-9 feb-Depurado'!Y5384</f>
        <v>311.34312399760995</v>
      </c>
      <c r="P5385" s="111">
        <f>+'Categorias-9 feb-Depurado'!AC5384</f>
        <v>44943</v>
      </c>
      <c r="Q5385" s="111">
        <f>+'Categorias-9 feb-Depurado'!AE5384</f>
        <v>45003</v>
      </c>
      <c r="R5385" s="112" t="str">
        <f>+'Categorias-9 feb-Depurado'!AB5384</f>
        <v>Hotel</v>
      </c>
    </row>
    <row r="5386" spans="2:18" s="1" customFormat="1" ht="14.5" hidden="1">
      <c r="B5386" s="57" t="str">
        <f>+'Categorias-9 feb-Depurado'!B5385</f>
        <v>SOCIEDAD INMOBILIARIA ORANGE SUITES LIMITADA-ORANGE SUITES LTDA</v>
      </c>
      <c r="C5386" s="30" t="s">
        <v>4900</v>
      </c>
      <c r="D5386" s="31">
        <v>5</v>
      </c>
      <c r="E5386" s="30" t="str">
        <f>+'Categorias-9 feb-Depurado'!E5385</f>
        <v>900050933-5</v>
      </c>
      <c r="F5386" s="30" t="str">
        <f>+'Categorias-9 feb-Depurado'!F5385</f>
        <v>CL 8 43 C 37</v>
      </c>
      <c r="G5386" s="30" t="str">
        <f>+'Categorias-9 feb-Depurado'!G5385</f>
        <v>169</v>
      </c>
      <c r="H5386" s="30" t="str">
        <f>+'Categorias-9 feb-Depurado'!H5385</f>
        <v>FESO32910</v>
      </c>
      <c r="I5386" s="107">
        <f>+'Categorias-9 feb-Depurado'!R5385</f>
        <v>214035</v>
      </c>
      <c r="J5386" s="108">
        <f t="shared" si="340"/>
        <v>0</v>
      </c>
      <c r="K5386" s="107">
        <f t="shared" si="341"/>
        <v>0</v>
      </c>
      <c r="L5386" s="109">
        <f t="shared" si="342"/>
        <v>214035</v>
      </c>
      <c r="M5386" s="110">
        <f t="shared" si="343"/>
        <v>1.6317046428053722E-07</v>
      </c>
      <c r="N5386" s="33" t="s">
        <v>4892</v>
      </c>
      <c r="O5386" s="33">
        <f>+'Categorias-9 feb-Depurado'!Y5385</f>
        <v>44.872480266675048</v>
      </c>
      <c r="P5386" s="111">
        <f>+'Categorias-9 feb-Depurado'!AC5385</f>
        <v>44943</v>
      </c>
      <c r="Q5386" s="111">
        <f>+'Categorias-9 feb-Depurado'!AE5385</f>
        <v>45003</v>
      </c>
      <c r="R5386" s="112" t="str">
        <f>+'Categorias-9 feb-Depurado'!AB5385</f>
        <v>Hotel</v>
      </c>
    </row>
    <row r="5387" spans="2:18" s="1" customFormat="1" ht="14.5" hidden="1">
      <c r="B5387" s="57" t="str">
        <f>+'Categorias-9 feb-Depurado'!B5386</f>
        <v>SOCIEDAD INMOBILIARIA ORANGE SUITES LIMITADA-ORANGE SUITES LTDA</v>
      </c>
      <c r="C5387" s="30" t="s">
        <v>4900</v>
      </c>
      <c r="D5387" s="31">
        <v>5</v>
      </c>
      <c r="E5387" s="30" t="str">
        <f>+'Categorias-9 feb-Depurado'!E5386</f>
        <v>900050933-5</v>
      </c>
      <c r="F5387" s="30" t="str">
        <f>+'Categorias-9 feb-Depurado'!F5386</f>
        <v>CL 8 43 C 37</v>
      </c>
      <c r="G5387" s="30" t="str">
        <f>+'Categorias-9 feb-Depurado'!G5386</f>
        <v>169</v>
      </c>
      <c r="H5387" s="30" t="str">
        <f>+'Categorias-9 feb-Depurado'!H5386</f>
        <v>FESO32953</v>
      </c>
      <c r="I5387" s="107">
        <f>+'Categorias-9 feb-Depurado'!R5386</f>
        <v>523797</v>
      </c>
      <c r="J5387" s="108">
        <f t="shared" si="340"/>
        <v>0</v>
      </c>
      <c r="K5387" s="107">
        <f t="shared" si="341"/>
        <v>0</v>
      </c>
      <c r="L5387" s="109">
        <f t="shared" si="342"/>
        <v>523797</v>
      </c>
      <c r="M5387" s="110">
        <f t="shared" si="343"/>
        <v>3.9931880149859864E-07</v>
      </c>
      <c r="N5387" s="33" t="s">
        <v>4892</v>
      </c>
      <c r="O5387" s="33">
        <f>+'Categorias-9 feb-Depurado'!Y5386</f>
        <v>109.81414509890247</v>
      </c>
      <c r="P5387" s="111">
        <f>+'Categorias-9 feb-Depurado'!AC5386</f>
        <v>44944</v>
      </c>
      <c r="Q5387" s="111">
        <f>+'Categorias-9 feb-Depurado'!AE5386</f>
        <v>45004</v>
      </c>
      <c r="R5387" s="112" t="str">
        <f>+'Categorias-9 feb-Depurado'!AB5386</f>
        <v>Hotel</v>
      </c>
    </row>
    <row r="5388" spans="2:18" s="1" customFormat="1" ht="14.5" hidden="1">
      <c r="B5388" s="57" t="str">
        <f>+'Categorias-9 feb-Depurado'!B5387</f>
        <v>SOCIEDAD INMOBILIARIA ORANGE SUITES LIMITADA-ORANGE SUITES LTDA</v>
      </c>
      <c r="C5388" s="30" t="s">
        <v>4900</v>
      </c>
      <c r="D5388" s="31">
        <v>5</v>
      </c>
      <c r="E5388" s="30" t="str">
        <f>+'Categorias-9 feb-Depurado'!E5387</f>
        <v>900050933-5</v>
      </c>
      <c r="F5388" s="30" t="str">
        <f>+'Categorias-9 feb-Depurado'!F5387</f>
        <v>CL 8 43 C 37</v>
      </c>
      <c r="G5388" s="30" t="str">
        <f>+'Categorias-9 feb-Depurado'!G5387</f>
        <v>169</v>
      </c>
      <c r="H5388" s="30" t="str">
        <f>+'Categorias-9 feb-Depurado'!H5387</f>
        <v>FESO32952</v>
      </c>
      <c r="I5388" s="107">
        <f>+'Categorias-9 feb-Depurado'!R5387</f>
        <v>375483</v>
      </c>
      <c r="J5388" s="108">
        <f t="shared" si="340"/>
        <v>0</v>
      </c>
      <c r="K5388" s="107">
        <f t="shared" si="341"/>
        <v>0</v>
      </c>
      <c r="L5388" s="109">
        <f t="shared" si="342"/>
        <v>375483</v>
      </c>
      <c r="M5388" s="110">
        <f t="shared" si="343"/>
        <v>2.8625101240193876E-07</v>
      </c>
      <c r="N5388" s="33" t="s">
        <v>4892</v>
      </c>
      <c r="O5388" s="33">
        <f>+'Categorias-9 feb-Depurado'!Y5387</f>
        <v>78.720085537281037</v>
      </c>
      <c r="P5388" s="111">
        <f>+'Categorias-9 feb-Depurado'!AC5387</f>
        <v>44944</v>
      </c>
      <c r="Q5388" s="111">
        <f>+'Categorias-9 feb-Depurado'!AE5387</f>
        <v>45004</v>
      </c>
      <c r="R5388" s="112" t="str">
        <f>+'Categorias-9 feb-Depurado'!AB5387</f>
        <v>Hotel</v>
      </c>
    </row>
    <row r="5389" spans="2:18" s="1" customFormat="1" ht="14.5" hidden="1">
      <c r="B5389" s="57" t="str">
        <f>+'Categorias-9 feb-Depurado'!B5388</f>
        <v>SOCIEDAD INMOBILIARIA ORANGE SUITES LIMITADA-ORANGE SUITES LTDA</v>
      </c>
      <c r="C5389" s="30" t="s">
        <v>4900</v>
      </c>
      <c r="D5389" s="31">
        <v>5</v>
      </c>
      <c r="E5389" s="30" t="str">
        <f>+'Categorias-9 feb-Depurado'!E5388</f>
        <v>900050933-5</v>
      </c>
      <c r="F5389" s="30" t="str">
        <f>+'Categorias-9 feb-Depurado'!F5388</f>
        <v>CL 8 43 C 37</v>
      </c>
      <c r="G5389" s="30" t="str">
        <f>+'Categorias-9 feb-Depurado'!G5388</f>
        <v>169</v>
      </c>
      <c r="H5389" s="30" t="str">
        <f>+'Categorias-9 feb-Depurado'!H5388</f>
        <v>FESO32968</v>
      </c>
      <c r="I5389" s="107">
        <f>+'Categorias-9 feb-Depurado'!R5388</f>
        <v>245385</v>
      </c>
      <c r="J5389" s="108">
        <f t="shared" si="340"/>
        <v>0</v>
      </c>
      <c r="K5389" s="107">
        <f t="shared" si="341"/>
        <v>0</v>
      </c>
      <c r="L5389" s="109">
        <f t="shared" si="342"/>
        <v>245385</v>
      </c>
      <c r="M5389" s="110">
        <f t="shared" si="343"/>
        <v>1.8707026597275972E-07</v>
      </c>
      <c r="N5389" s="33" t="s">
        <v>4892</v>
      </c>
      <c r="O5389" s="33">
        <f>+'Categorias-9 feb-Depurado'!Y5388</f>
        <v>51.445013994150756</v>
      </c>
      <c r="P5389" s="111">
        <f>+'Categorias-9 feb-Depurado'!AC5388</f>
        <v>44945</v>
      </c>
      <c r="Q5389" s="111">
        <f>+'Categorias-9 feb-Depurado'!AE5388</f>
        <v>45005</v>
      </c>
      <c r="R5389" s="112" t="str">
        <f>+'Categorias-9 feb-Depurado'!AB5388</f>
        <v>Hotel</v>
      </c>
    </row>
    <row r="5390" spans="2:18" s="1" customFormat="1" ht="14.5" hidden="1">
      <c r="B5390" s="57" t="str">
        <f>+'Categorias-9 feb-Depurado'!B5389</f>
        <v>SOCIEDAD INMOBILIARIA ORANGE SUITES LIMITADA-ORANGE SUITES LTDA</v>
      </c>
      <c r="C5390" s="30" t="s">
        <v>4900</v>
      </c>
      <c r="D5390" s="31">
        <v>5</v>
      </c>
      <c r="E5390" s="30" t="str">
        <f>+'Categorias-9 feb-Depurado'!E5389</f>
        <v>900050933-5</v>
      </c>
      <c r="F5390" s="30" t="str">
        <f>+'Categorias-9 feb-Depurado'!F5389</f>
        <v>CL 8 43 C 37</v>
      </c>
      <c r="G5390" s="30" t="str">
        <f>+'Categorias-9 feb-Depurado'!G5389</f>
        <v>169</v>
      </c>
      <c r="H5390" s="30" t="str">
        <f>+'Categorias-9 feb-Depurado'!H5389</f>
        <v>FESO32977</v>
      </c>
      <c r="I5390" s="107">
        <f>+'Categorias-9 feb-Depurado'!R5389</f>
        <v>1718988</v>
      </c>
      <c r="J5390" s="108">
        <f t="shared" si="340"/>
        <v>0</v>
      </c>
      <c r="K5390" s="107">
        <f t="shared" si="341"/>
        <v>0</v>
      </c>
      <c r="L5390" s="109">
        <f t="shared" si="342"/>
        <v>1718988</v>
      </c>
      <c r="M5390" s="110">
        <f t="shared" si="343"/>
        <v>1.3104775856877246E-06</v>
      </c>
      <c r="N5390" s="33" t="s">
        <v>4892</v>
      </c>
      <c r="O5390" s="33">
        <f>+'Categorias-9 feb-Depurado'!Y5389</f>
        <v>360.38617566590142</v>
      </c>
      <c r="P5390" s="111">
        <f>+'Categorias-9 feb-Depurado'!AC5389</f>
        <v>44945</v>
      </c>
      <c r="Q5390" s="111">
        <f>+'Categorias-9 feb-Depurado'!AE5389</f>
        <v>45005</v>
      </c>
      <c r="R5390" s="112" t="str">
        <f>+'Categorias-9 feb-Depurado'!AB5389</f>
        <v>Hotel</v>
      </c>
    </row>
    <row r="5391" spans="2:18" s="1" customFormat="1" ht="14.5" hidden="1">
      <c r="B5391" s="57" t="str">
        <f>+'Categorias-9 feb-Depurado'!B5390</f>
        <v>SOCIEDAD INMOBILIARIA ORANGE SUITES LIMITADA-ORANGE SUITES LTDA</v>
      </c>
      <c r="C5391" s="30" t="s">
        <v>4900</v>
      </c>
      <c r="D5391" s="31">
        <v>5</v>
      </c>
      <c r="E5391" s="30" t="str">
        <f>+'Categorias-9 feb-Depurado'!E5390</f>
        <v>900050933-5</v>
      </c>
      <c r="F5391" s="30" t="str">
        <f>+'Categorias-9 feb-Depurado'!F5390</f>
        <v>CL 8 43 C 37</v>
      </c>
      <c r="G5391" s="30" t="str">
        <f>+'Categorias-9 feb-Depurado'!G5390</f>
        <v>169</v>
      </c>
      <c r="H5391" s="30" t="str">
        <f>+'Categorias-9 feb-Depurado'!H5390</f>
        <v>FESO33007</v>
      </c>
      <c r="I5391" s="107">
        <f>+'Categorias-9 feb-Depurado'!R5390</f>
        <v>214035</v>
      </c>
      <c r="J5391" s="108">
        <f t="shared" si="344" ref="J5391:J5454">+IF(Q5391&gt;$O$4,0,I5391)</f>
        <v>0</v>
      </c>
      <c r="K5391" s="107">
        <f t="shared" si="345" ref="K5391:K5454">++(((1+$O$5)^(($O$4-Q5391)/365))-1)*J5391</f>
        <v>0</v>
      </c>
      <c r="L5391" s="109">
        <f t="shared" si="346" ref="L5391:L5454">+I5391+K5391</f>
        <v>214035</v>
      </c>
      <c r="M5391" s="110">
        <f t="shared" si="347" ref="M5391:M5454">+L5391/$E$11</f>
        <v>1.6317046428053722E-07</v>
      </c>
      <c r="N5391" s="33" t="s">
        <v>4892</v>
      </c>
      <c r="O5391" s="33">
        <f>+'Categorias-9 feb-Depurado'!Y5390</f>
        <v>44.872480266675048</v>
      </c>
      <c r="P5391" s="111">
        <f>+'Categorias-9 feb-Depurado'!AC5390</f>
        <v>44946</v>
      </c>
      <c r="Q5391" s="111">
        <f>+'Categorias-9 feb-Depurado'!AE5390</f>
        <v>45006</v>
      </c>
      <c r="R5391" s="112" t="str">
        <f>+'Categorias-9 feb-Depurado'!AB5390</f>
        <v>Hotel</v>
      </c>
    </row>
    <row r="5392" spans="2:18" s="1" customFormat="1" ht="14.5" hidden="1">
      <c r="B5392" s="57" t="str">
        <f>+'Categorias-9 feb-Depurado'!B5391</f>
        <v>SOCIEDAD INMOBILIARIA ORANGE SUITES LIMITADA-ORANGE SUITES LTDA</v>
      </c>
      <c r="C5392" s="30" t="s">
        <v>4900</v>
      </c>
      <c r="D5392" s="31">
        <v>5</v>
      </c>
      <c r="E5392" s="30" t="str">
        <f>+'Categorias-9 feb-Depurado'!E5391</f>
        <v>900050933-5</v>
      </c>
      <c r="F5392" s="30" t="str">
        <f>+'Categorias-9 feb-Depurado'!F5391</f>
        <v>CL 8 43 C 37</v>
      </c>
      <c r="G5392" s="30" t="str">
        <f>+'Categorias-9 feb-Depurado'!G5391</f>
        <v>169</v>
      </c>
      <c r="H5392" s="30" t="str">
        <f>+'Categorias-9 feb-Depurado'!H5391</f>
        <v>FESO33005</v>
      </c>
      <c r="I5392" s="107">
        <f>+'Categorias-9 feb-Depurado'!R5391</f>
        <v>2523258</v>
      </c>
      <c r="J5392" s="108">
        <f t="shared" si="344"/>
        <v>0</v>
      </c>
      <c r="K5392" s="107">
        <f t="shared" si="345"/>
        <v>0</v>
      </c>
      <c r="L5392" s="109">
        <f t="shared" si="346"/>
        <v>2523258</v>
      </c>
      <c r="M5392" s="110">
        <f t="shared" si="347"/>
        <v>1.9236161345554689E-06</v>
      </c>
      <c r="N5392" s="33" t="s">
        <v>4892</v>
      </c>
      <c r="O5392" s="33">
        <f>+'Categorias-9 feb-Depurado'!Y5391</f>
        <v>529.00154092896003</v>
      </c>
      <c r="P5392" s="111">
        <f>+'Categorias-9 feb-Depurado'!AC5391</f>
        <v>44946</v>
      </c>
      <c r="Q5392" s="111">
        <f>+'Categorias-9 feb-Depurado'!AE5391</f>
        <v>45006</v>
      </c>
      <c r="R5392" s="112" t="str">
        <f>+'Categorias-9 feb-Depurado'!AB5391</f>
        <v>Hotel</v>
      </c>
    </row>
    <row r="5393" spans="2:18" s="1" customFormat="1" ht="14.5" hidden="1">
      <c r="B5393" s="57" t="str">
        <f>+'Categorias-9 feb-Depurado'!B5392</f>
        <v>SOCIEDAD INMOBILIARIA ORANGE SUITES LIMITADA-ORANGE SUITES LTDA</v>
      </c>
      <c r="C5393" s="30" t="s">
        <v>4900</v>
      </c>
      <c r="D5393" s="31">
        <v>5</v>
      </c>
      <c r="E5393" s="30" t="str">
        <f>+'Categorias-9 feb-Depurado'!E5392</f>
        <v>900050933-5</v>
      </c>
      <c r="F5393" s="30" t="str">
        <f>+'Categorias-9 feb-Depurado'!F5392</f>
        <v>CL 8 43 C 37</v>
      </c>
      <c r="G5393" s="30" t="str">
        <f>+'Categorias-9 feb-Depurado'!G5392</f>
        <v>169</v>
      </c>
      <c r="H5393" s="30" t="str">
        <f>+'Categorias-9 feb-Depurado'!H5392</f>
        <v>FESO33003</v>
      </c>
      <c r="I5393" s="107">
        <f>+'Categorias-9 feb-Depurado'!R5392</f>
        <v>3005925</v>
      </c>
      <c r="J5393" s="108">
        <f t="shared" si="344"/>
        <v>0</v>
      </c>
      <c r="K5393" s="107">
        <f t="shared" si="345"/>
        <v>0</v>
      </c>
      <c r="L5393" s="109">
        <f t="shared" si="346"/>
        <v>3005925</v>
      </c>
      <c r="M5393" s="110">
        <f t="shared" si="347"/>
        <v>2.2915793110588169E-06</v>
      </c>
      <c r="N5393" s="33" t="s">
        <v>4892</v>
      </c>
      <c r="O5393" s="33">
        <f>+'Categorias-9 feb-Depurado'!Y5392</f>
        <v>630.19277335765275</v>
      </c>
      <c r="P5393" s="111">
        <f>+'Categorias-9 feb-Depurado'!AC5392</f>
        <v>44946</v>
      </c>
      <c r="Q5393" s="111">
        <f>+'Categorias-9 feb-Depurado'!AE5392</f>
        <v>45006</v>
      </c>
      <c r="R5393" s="112" t="str">
        <f>+'Categorias-9 feb-Depurado'!AB5392</f>
        <v>Hotel</v>
      </c>
    </row>
    <row r="5394" spans="2:18" s="1" customFormat="1" ht="14.5" hidden="1">
      <c r="B5394" s="57" t="str">
        <f>+'Categorias-9 feb-Depurado'!B5393</f>
        <v>SOCIEDAD INMOBILIARIA ORANGE SUITES LIMITADA-ORANGE SUITES LTDA</v>
      </c>
      <c r="C5394" s="30" t="s">
        <v>4900</v>
      </c>
      <c r="D5394" s="31">
        <v>5</v>
      </c>
      <c r="E5394" s="30" t="str">
        <f>+'Categorias-9 feb-Depurado'!E5393</f>
        <v>900050933-5</v>
      </c>
      <c r="F5394" s="30" t="str">
        <f>+'Categorias-9 feb-Depurado'!F5393</f>
        <v>CL 8 43 C 37</v>
      </c>
      <c r="G5394" s="30" t="str">
        <f>+'Categorias-9 feb-Depurado'!G5393</f>
        <v>169</v>
      </c>
      <c r="H5394" s="30" t="str">
        <f>+'Categorias-9 feb-Depurado'!H5393</f>
        <v>FESO33041</v>
      </c>
      <c r="I5394" s="107">
        <f>+'Categorias-9 feb-Depurado'!R5393</f>
        <v>276735</v>
      </c>
      <c r="J5394" s="108">
        <f t="shared" si="344"/>
        <v>0</v>
      </c>
      <c r="K5394" s="107">
        <f t="shared" si="345"/>
        <v>0</v>
      </c>
      <c r="L5394" s="109">
        <f t="shared" si="346"/>
        <v>276735</v>
      </c>
      <c r="M5394" s="110">
        <f t="shared" si="347"/>
        <v>2.1097006766498221E-07</v>
      </c>
      <c r="N5394" s="33" t="s">
        <v>4892</v>
      </c>
      <c r="O5394" s="33">
        <f>+'Categorias-9 feb-Depurado'!Y5393</f>
        <v>58.017547721626464</v>
      </c>
      <c r="P5394" s="111">
        <f>+'Categorias-9 feb-Depurado'!AC5393</f>
        <v>44947</v>
      </c>
      <c r="Q5394" s="111">
        <f>+'Categorias-9 feb-Depurado'!AE5393</f>
        <v>45007</v>
      </c>
      <c r="R5394" s="112" t="str">
        <f>+'Categorias-9 feb-Depurado'!AB5393</f>
        <v>Hotel</v>
      </c>
    </row>
    <row r="5395" spans="2:18" s="1" customFormat="1" ht="14.5" hidden="1">
      <c r="B5395" s="57" t="str">
        <f>+'Categorias-9 feb-Depurado'!B5394</f>
        <v>SOCIEDAD INMOBILIARIA ORANGE SUITES LIMITADA-ORANGE SUITES LTDA</v>
      </c>
      <c r="C5395" s="30" t="s">
        <v>4900</v>
      </c>
      <c r="D5395" s="31">
        <v>5</v>
      </c>
      <c r="E5395" s="30" t="str">
        <f>+'Categorias-9 feb-Depurado'!E5394</f>
        <v>900050933-5</v>
      </c>
      <c r="F5395" s="30" t="str">
        <f>+'Categorias-9 feb-Depurado'!F5394</f>
        <v>CL 8 43 C 37</v>
      </c>
      <c r="G5395" s="30" t="str">
        <f>+'Categorias-9 feb-Depurado'!G5394</f>
        <v>169</v>
      </c>
      <c r="H5395" s="30" t="str">
        <f>+'Categorias-9 feb-Depurado'!H5394</f>
        <v>FESO33052</v>
      </c>
      <c r="I5395" s="107">
        <f>+'Categorias-9 feb-Depurado'!R5394</f>
        <v>312783</v>
      </c>
      <c r="J5395" s="108">
        <f t="shared" si="344"/>
        <v>0</v>
      </c>
      <c r="K5395" s="107">
        <f t="shared" si="345"/>
        <v>0</v>
      </c>
      <c r="L5395" s="109">
        <f t="shared" si="346"/>
        <v>312783</v>
      </c>
      <c r="M5395" s="110">
        <f t="shared" si="347"/>
        <v>2.3845140901749377E-07</v>
      </c>
      <c r="N5395" s="33" t="s">
        <v>4892</v>
      </c>
      <c r="O5395" s="33">
        <f>+'Categorias-9 feb-Depurado'!Y5394</f>
        <v>65.575018082329635</v>
      </c>
      <c r="P5395" s="111">
        <f>+'Categorias-9 feb-Depurado'!AC5394</f>
        <v>44947</v>
      </c>
      <c r="Q5395" s="111">
        <f>+'Categorias-9 feb-Depurado'!AE5394</f>
        <v>45007</v>
      </c>
      <c r="R5395" s="112" t="str">
        <f>+'Categorias-9 feb-Depurado'!AB5394</f>
        <v>Hotel</v>
      </c>
    </row>
    <row r="5396" spans="2:18" s="1" customFormat="1" ht="14.5" hidden="1">
      <c r="B5396" s="57" t="str">
        <f>+'Categorias-9 feb-Depurado'!B5395</f>
        <v>SOCIEDAD INMOBILIARIA ORANGE SUITES LIMITADA-ORANGE SUITES LTDA</v>
      </c>
      <c r="C5396" s="30" t="s">
        <v>4900</v>
      </c>
      <c r="D5396" s="31">
        <v>5</v>
      </c>
      <c r="E5396" s="30" t="str">
        <f>+'Categorias-9 feb-Depurado'!E5395</f>
        <v>900050933-5</v>
      </c>
      <c r="F5396" s="30" t="str">
        <f>+'Categorias-9 feb-Depurado'!F5395</f>
        <v>CL 8 43 C 37</v>
      </c>
      <c r="G5396" s="30" t="str">
        <f>+'Categorias-9 feb-Depurado'!G5395</f>
        <v>169</v>
      </c>
      <c r="H5396" s="30" t="str">
        <f>+'Categorias-9 feb-Depurado'!H5395</f>
        <v>FESO33083</v>
      </c>
      <c r="I5396" s="107">
        <f>+'Categorias-9 feb-Depurado'!R5395</f>
        <v>1284210</v>
      </c>
      <c r="J5396" s="108">
        <f t="shared" si="344"/>
        <v>0</v>
      </c>
      <c r="K5396" s="107">
        <f t="shared" si="345"/>
        <v>0</v>
      </c>
      <c r="L5396" s="109">
        <f t="shared" si="346"/>
        <v>1284210</v>
      </c>
      <c r="M5396" s="110">
        <f t="shared" si="347"/>
        <v>9.7902278568322337E-07</v>
      </c>
      <c r="N5396" s="33" t="s">
        <v>4892</v>
      </c>
      <c r="O5396" s="33">
        <f>+'Categorias-9 feb-Depurado'!Y5395</f>
        <v>269.2348816000503</v>
      </c>
      <c r="P5396" s="111">
        <f>+'Categorias-9 feb-Depurado'!AC5395</f>
        <v>44947</v>
      </c>
      <c r="Q5396" s="111">
        <f>+'Categorias-9 feb-Depurado'!AE5395</f>
        <v>45007</v>
      </c>
      <c r="R5396" s="112" t="str">
        <f>+'Categorias-9 feb-Depurado'!AB5395</f>
        <v>Hotel</v>
      </c>
    </row>
    <row r="5397" spans="2:18" s="1" customFormat="1" ht="14.5" hidden="1">
      <c r="B5397" s="57" t="str">
        <f>+'Categorias-9 feb-Depurado'!B5396</f>
        <v>SOCIEDAD INMOBILIARIA ORANGE SUITES LIMITADA-ORANGE SUITES LTDA</v>
      </c>
      <c r="C5397" s="30" t="s">
        <v>4900</v>
      </c>
      <c r="D5397" s="31">
        <v>5</v>
      </c>
      <c r="E5397" s="30" t="str">
        <f>+'Categorias-9 feb-Depurado'!E5396</f>
        <v>900050933-5</v>
      </c>
      <c r="F5397" s="30" t="str">
        <f>+'Categorias-9 feb-Depurado'!F5396</f>
        <v>CL 8 43 C 37</v>
      </c>
      <c r="G5397" s="30" t="str">
        <f>+'Categorias-9 feb-Depurado'!G5396</f>
        <v>169</v>
      </c>
      <c r="H5397" s="30" t="str">
        <f>+'Categorias-9 feb-Depurado'!H5396</f>
        <v>FESO33084</v>
      </c>
      <c r="I5397" s="107">
        <f>+'Categorias-9 feb-Depurado'!R5396</f>
        <v>421311</v>
      </c>
      <c r="J5397" s="108">
        <f t="shared" si="344"/>
        <v>0</v>
      </c>
      <c r="K5397" s="107">
        <f t="shared" si="345"/>
        <v>0</v>
      </c>
      <c r="L5397" s="109">
        <f t="shared" si="346"/>
        <v>421311</v>
      </c>
      <c r="M5397" s="110">
        <f t="shared" si="347"/>
        <v>3.2118817705747853E-07</v>
      </c>
      <c r="N5397" s="33" t="s">
        <v>4892</v>
      </c>
      <c r="O5397" s="33">
        <f>+'Categorias-9 feb-Depurado'!Y5396</f>
        <v>88.327934840718257</v>
      </c>
      <c r="P5397" s="111">
        <f>+'Categorias-9 feb-Depurado'!AC5396</f>
        <v>44947</v>
      </c>
      <c r="Q5397" s="111">
        <f>+'Categorias-9 feb-Depurado'!AE5396</f>
        <v>45007</v>
      </c>
      <c r="R5397" s="112" t="str">
        <f>+'Categorias-9 feb-Depurado'!AB5396</f>
        <v>Hotel</v>
      </c>
    </row>
    <row r="5398" spans="2:18" s="1" customFormat="1" ht="14.5" hidden="1">
      <c r="B5398" s="57" t="str">
        <f>+'Categorias-9 feb-Depurado'!B5397</f>
        <v>SOCIEDAD INMOBILIARIA ORANGE SUITES LIMITADA-ORANGE SUITES LTDA</v>
      </c>
      <c r="C5398" s="30" t="s">
        <v>4900</v>
      </c>
      <c r="D5398" s="31">
        <v>5</v>
      </c>
      <c r="E5398" s="30" t="str">
        <f>+'Categorias-9 feb-Depurado'!E5397</f>
        <v>900050933-5</v>
      </c>
      <c r="F5398" s="30" t="str">
        <f>+'Categorias-9 feb-Depurado'!F5397</f>
        <v>CL 8 43 C 37</v>
      </c>
      <c r="G5398" s="30" t="str">
        <f>+'Categorias-9 feb-Depurado'!G5397</f>
        <v>169</v>
      </c>
      <c r="H5398" s="30" t="str">
        <f>+'Categorias-9 feb-Depurado'!H5397</f>
        <v>FESO33036</v>
      </c>
      <c r="I5398" s="107">
        <f>+'Categorias-9 feb-Depurado'!R5397</f>
        <v>490770</v>
      </c>
      <c r="J5398" s="108">
        <f t="shared" si="344"/>
        <v>0</v>
      </c>
      <c r="K5398" s="107">
        <f t="shared" si="345"/>
        <v>0</v>
      </c>
      <c r="L5398" s="109">
        <f t="shared" si="346"/>
        <v>490770</v>
      </c>
      <c r="M5398" s="110">
        <f t="shared" si="347"/>
        <v>3.7414053194551943E-07</v>
      </c>
      <c r="N5398" s="33" t="s">
        <v>4892</v>
      </c>
      <c r="O5398" s="33">
        <f>+'Categorias-9 feb-Depurado'!Y5397</f>
        <v>102.89002798830151</v>
      </c>
      <c r="P5398" s="111">
        <f>+'Categorias-9 feb-Depurado'!AC5397</f>
        <v>44947</v>
      </c>
      <c r="Q5398" s="111">
        <f>+'Categorias-9 feb-Depurado'!AE5397</f>
        <v>45007</v>
      </c>
      <c r="R5398" s="112" t="str">
        <f>+'Categorias-9 feb-Depurado'!AB5397</f>
        <v>Hotel</v>
      </c>
    </row>
    <row r="5399" spans="2:18" s="1" customFormat="1" ht="14.5" hidden="1">
      <c r="B5399" s="57" t="str">
        <f>+'Categorias-9 feb-Depurado'!B5398</f>
        <v>SOCIEDAD INMOBILIARIA ORANGE SUITES LIMITADA-ORANGE SUITES LTDA</v>
      </c>
      <c r="C5399" s="30" t="s">
        <v>4900</v>
      </c>
      <c r="D5399" s="31">
        <v>5</v>
      </c>
      <c r="E5399" s="30" t="str">
        <f>+'Categorias-9 feb-Depurado'!E5398</f>
        <v>900050933-5</v>
      </c>
      <c r="F5399" s="30" t="str">
        <f>+'Categorias-9 feb-Depurado'!F5398</f>
        <v>CL 8 43 C 37</v>
      </c>
      <c r="G5399" s="30" t="str">
        <f>+'Categorias-9 feb-Depurado'!G5398</f>
        <v>169</v>
      </c>
      <c r="H5399" s="30" t="str">
        <f>+'Categorias-9 feb-Depurado'!H5398</f>
        <v>FESO33042</v>
      </c>
      <c r="I5399" s="107">
        <f>+'Categorias-9 feb-Depurado'!R5398</f>
        <v>2547759</v>
      </c>
      <c r="J5399" s="108">
        <f t="shared" si="344"/>
        <v>0</v>
      </c>
      <c r="K5399" s="107">
        <f t="shared" si="345"/>
        <v>0</v>
      </c>
      <c r="L5399" s="109">
        <f t="shared" si="346"/>
        <v>2547759</v>
      </c>
      <c r="M5399" s="110">
        <f t="shared" si="347"/>
        <v>1.9422945728732086E-06</v>
      </c>
      <c r="N5399" s="33" t="s">
        <v>4892</v>
      </c>
      <c r="O5399" s="33">
        <f>+'Categorias-9 feb-Depurado'!Y5398</f>
        <v>534.13818044592597</v>
      </c>
      <c r="P5399" s="111">
        <f>+'Categorias-9 feb-Depurado'!AC5398</f>
        <v>44947</v>
      </c>
      <c r="Q5399" s="111">
        <f>+'Categorias-9 feb-Depurado'!AE5398</f>
        <v>45007</v>
      </c>
      <c r="R5399" s="112" t="str">
        <f>+'Categorias-9 feb-Depurado'!AB5398</f>
        <v>Hotel</v>
      </c>
    </row>
    <row r="5400" spans="2:18" s="1" customFormat="1" ht="14.5" hidden="1">
      <c r="B5400" s="57" t="str">
        <f>+'Categorias-9 feb-Depurado'!B5399</f>
        <v>SOCIEDAD INMOBILIARIA ORANGE SUITES LIMITADA-ORANGE SUITES LTDA</v>
      </c>
      <c r="C5400" s="30" t="s">
        <v>4900</v>
      </c>
      <c r="D5400" s="31">
        <v>5</v>
      </c>
      <c r="E5400" s="30" t="str">
        <f>+'Categorias-9 feb-Depurado'!E5399</f>
        <v>900050933-5</v>
      </c>
      <c r="F5400" s="30" t="str">
        <f>+'Categorias-9 feb-Depurado'!F5399</f>
        <v>CL 8 43 C 37</v>
      </c>
      <c r="G5400" s="30" t="str">
        <f>+'Categorias-9 feb-Depurado'!G5399</f>
        <v>169</v>
      </c>
      <c r="H5400" s="30" t="str">
        <f>+'Categorias-9 feb-Depurado'!H5399</f>
        <v>FESO33051</v>
      </c>
      <c r="I5400" s="107">
        <f>+'Categorias-9 feb-Depurado'!R5399</f>
        <v>859494</v>
      </c>
      <c r="J5400" s="108">
        <f t="shared" si="344"/>
        <v>0</v>
      </c>
      <c r="K5400" s="107">
        <f t="shared" si="345"/>
        <v>0</v>
      </c>
      <c r="L5400" s="109">
        <f t="shared" si="346"/>
        <v>859494</v>
      </c>
      <c r="M5400" s="110">
        <f t="shared" si="347"/>
        <v>6.5523879284386229E-07</v>
      </c>
      <c r="N5400" s="33" t="s">
        <v>4892</v>
      </c>
      <c r="O5400" s="33">
        <f>+'Categorias-9 feb-Depurado'!Y5399</f>
        <v>180.19308783295071</v>
      </c>
      <c r="P5400" s="111">
        <f>+'Categorias-9 feb-Depurado'!AC5399</f>
        <v>44947</v>
      </c>
      <c r="Q5400" s="111">
        <f>+'Categorias-9 feb-Depurado'!AE5399</f>
        <v>45007</v>
      </c>
      <c r="R5400" s="112" t="str">
        <f>+'Categorias-9 feb-Depurado'!AB5399</f>
        <v>Hotel</v>
      </c>
    </row>
    <row r="5401" spans="2:18" s="1" customFormat="1" ht="14.5" hidden="1">
      <c r="B5401" s="57" t="str">
        <f>+'Categorias-9 feb-Depurado'!B5400</f>
        <v>SOCIEDAD INMOBILIARIA ORANGE SUITES LIMITADA-ORANGE SUITES LTDA</v>
      </c>
      <c r="C5401" s="30" t="s">
        <v>4900</v>
      </c>
      <c r="D5401" s="31">
        <v>5</v>
      </c>
      <c r="E5401" s="30" t="str">
        <f>+'Categorias-9 feb-Depurado'!E5400</f>
        <v>900050933-5</v>
      </c>
      <c r="F5401" s="30" t="str">
        <f>+'Categorias-9 feb-Depurado'!F5400</f>
        <v>CL 8 43 C 37</v>
      </c>
      <c r="G5401" s="30" t="str">
        <f>+'Categorias-9 feb-Depurado'!G5400</f>
        <v>169</v>
      </c>
      <c r="H5401" s="30" t="str">
        <f>+'Categorias-9 feb-Depurado'!H5400</f>
        <v>FESO33118</v>
      </c>
      <c r="I5401" s="107">
        <f>+'Categorias-9 feb-Depurado'!R5400</f>
        <v>245385</v>
      </c>
      <c r="J5401" s="108">
        <f t="shared" si="344"/>
        <v>0</v>
      </c>
      <c r="K5401" s="107">
        <f t="shared" si="345"/>
        <v>0</v>
      </c>
      <c r="L5401" s="109">
        <f t="shared" si="346"/>
        <v>245385</v>
      </c>
      <c r="M5401" s="110">
        <f t="shared" si="347"/>
        <v>1.8707026597275972E-07</v>
      </c>
      <c r="N5401" s="33" t="s">
        <v>4892</v>
      </c>
      <c r="O5401" s="33">
        <f>+'Categorias-9 feb-Depurado'!Y5400</f>
        <v>51.445013994150756</v>
      </c>
      <c r="P5401" s="111">
        <f>+'Categorias-9 feb-Depurado'!AC5400</f>
        <v>44949</v>
      </c>
      <c r="Q5401" s="111">
        <f>+'Categorias-9 feb-Depurado'!AE5400</f>
        <v>45009</v>
      </c>
      <c r="R5401" s="112" t="str">
        <f>+'Categorias-9 feb-Depurado'!AB5400</f>
        <v>Hotel</v>
      </c>
    </row>
    <row r="5402" spans="2:18" s="1" customFormat="1" ht="14.5" hidden="1">
      <c r="B5402" s="57" t="str">
        <f>+'Categorias-9 feb-Depurado'!B5401</f>
        <v>SOCIEDAD INMOBILIARIA ORANGE SUITES LIMITADA-ORANGE SUITES LTDA</v>
      </c>
      <c r="C5402" s="30" t="s">
        <v>4900</v>
      </c>
      <c r="D5402" s="31">
        <v>5</v>
      </c>
      <c r="E5402" s="30" t="str">
        <f>+'Categorias-9 feb-Depurado'!E5401</f>
        <v>900050933-5</v>
      </c>
      <c r="F5402" s="30" t="str">
        <f>+'Categorias-9 feb-Depurado'!F5401</f>
        <v>CL 8 43 C 37</v>
      </c>
      <c r="G5402" s="30" t="str">
        <f>+'Categorias-9 feb-Depurado'!G5401</f>
        <v>169</v>
      </c>
      <c r="H5402" s="30" t="str">
        <f>+'Categorias-9 feb-Depurado'!H5401</f>
        <v>FESO33120</v>
      </c>
      <c r="I5402" s="107">
        <f>+'Categorias-9 feb-Depurado'!R5401</f>
        <v>214035</v>
      </c>
      <c r="J5402" s="108">
        <f t="shared" si="344"/>
        <v>0</v>
      </c>
      <c r="K5402" s="107">
        <f t="shared" si="345"/>
        <v>0</v>
      </c>
      <c r="L5402" s="109">
        <f t="shared" si="346"/>
        <v>214035</v>
      </c>
      <c r="M5402" s="110">
        <f t="shared" si="347"/>
        <v>1.6317046428053722E-07</v>
      </c>
      <c r="N5402" s="33" t="s">
        <v>4892</v>
      </c>
      <c r="O5402" s="33">
        <f>+'Categorias-9 feb-Depurado'!Y5401</f>
        <v>44.872480266675048</v>
      </c>
      <c r="P5402" s="111">
        <f>+'Categorias-9 feb-Depurado'!AC5401</f>
        <v>44949</v>
      </c>
      <c r="Q5402" s="111">
        <f>+'Categorias-9 feb-Depurado'!AE5401</f>
        <v>45009</v>
      </c>
      <c r="R5402" s="112" t="str">
        <f>+'Categorias-9 feb-Depurado'!AB5401</f>
        <v>Hotel</v>
      </c>
    </row>
    <row r="5403" spans="2:18" s="1" customFormat="1" ht="14.5" hidden="1">
      <c r="B5403" s="57" t="str">
        <f>+'Categorias-9 feb-Depurado'!B5402</f>
        <v>SOCIEDAD INMOBILIARIA ORANGE SUITES LIMITADA-ORANGE SUITES LTDA</v>
      </c>
      <c r="C5403" s="30" t="s">
        <v>4900</v>
      </c>
      <c r="D5403" s="31">
        <v>5</v>
      </c>
      <c r="E5403" s="30" t="str">
        <f>+'Categorias-9 feb-Depurado'!E5402</f>
        <v>900050933-5</v>
      </c>
      <c r="F5403" s="30" t="str">
        <f>+'Categorias-9 feb-Depurado'!F5402</f>
        <v>CL 8 43 C 37</v>
      </c>
      <c r="G5403" s="30" t="str">
        <f>+'Categorias-9 feb-Depurado'!G5402</f>
        <v>169</v>
      </c>
      <c r="H5403" s="30" t="str">
        <f>+'Categorias-9 feb-Depurado'!H5402</f>
        <v>FESO33119</v>
      </c>
      <c r="I5403" s="107">
        <f>+'Categorias-9 feb-Depurado'!R5402</f>
        <v>899280</v>
      </c>
      <c r="J5403" s="108">
        <f t="shared" si="344"/>
        <v>0</v>
      </c>
      <c r="K5403" s="107">
        <f t="shared" si="345"/>
        <v>0</v>
      </c>
      <c r="L5403" s="109">
        <f t="shared" si="346"/>
        <v>899280</v>
      </c>
      <c r="M5403" s="110">
        <f t="shared" si="347"/>
        <v>6.855698139005374E-07</v>
      </c>
      <c r="N5403" s="33" t="s">
        <v>4892</v>
      </c>
      <c r="O5403" s="33">
        <f>+'Categorias-9 feb-Depurado'!Y5402</f>
        <v>188.53423063618351</v>
      </c>
      <c r="P5403" s="111">
        <f>+'Categorias-9 feb-Depurado'!AC5402</f>
        <v>44949</v>
      </c>
      <c r="Q5403" s="111">
        <f>+'Categorias-9 feb-Depurado'!AE5402</f>
        <v>45009</v>
      </c>
      <c r="R5403" s="112" t="str">
        <f>+'Categorias-9 feb-Depurado'!AB5402</f>
        <v>Hotel</v>
      </c>
    </row>
    <row r="5404" spans="2:18" s="1" customFormat="1" ht="14.5" hidden="1">
      <c r="B5404" s="57" t="str">
        <f>+'Categorias-9 feb-Depurado'!B5403</f>
        <v>SOCIEDAD INMOBILIARIA ORANGE SUITES LIMITADA-ORANGE SUITES LTDA</v>
      </c>
      <c r="C5404" s="30" t="s">
        <v>4900</v>
      </c>
      <c r="D5404" s="31">
        <v>5</v>
      </c>
      <c r="E5404" s="30" t="str">
        <f>+'Categorias-9 feb-Depurado'!E5403</f>
        <v>900050933-5</v>
      </c>
      <c r="F5404" s="30" t="str">
        <f>+'Categorias-9 feb-Depurado'!F5403</f>
        <v>CL 8 43 C 37</v>
      </c>
      <c r="G5404" s="30" t="str">
        <f>+'Categorias-9 feb-Depurado'!G5403</f>
        <v>169</v>
      </c>
      <c r="H5404" s="30" t="str">
        <f>+'Categorias-9 feb-Depurado'!H5403</f>
        <v>FESO33153</v>
      </c>
      <c r="I5404" s="107">
        <f>+'Categorias-9 feb-Depurado'!R5403</f>
        <v>250083</v>
      </c>
      <c r="J5404" s="108">
        <f t="shared" si="344"/>
        <v>0</v>
      </c>
      <c r="K5404" s="107">
        <f t="shared" si="345"/>
        <v>0</v>
      </c>
      <c r="L5404" s="109">
        <f t="shared" si="346"/>
        <v>250083</v>
      </c>
      <c r="M5404" s="110">
        <f t="shared" si="347"/>
        <v>1.9065180563304875E-07</v>
      </c>
      <c r="N5404" s="33" t="s">
        <v>4892</v>
      </c>
      <c r="O5404" s="33">
        <f>+'Categorias-9 feb-Depurado'!Y5403</f>
        <v>52.429950627378219</v>
      </c>
      <c r="P5404" s="111">
        <f>+'Categorias-9 feb-Depurado'!AC5403</f>
        <v>44949</v>
      </c>
      <c r="Q5404" s="111">
        <f>+'Categorias-9 feb-Depurado'!AE5403</f>
        <v>45009</v>
      </c>
      <c r="R5404" s="112" t="str">
        <f>+'Categorias-9 feb-Depurado'!AB5403</f>
        <v>Hotel</v>
      </c>
    </row>
    <row r="5405" spans="2:18" s="1" customFormat="1" ht="14.5" hidden="1">
      <c r="B5405" s="57" t="str">
        <f>+'Categorias-9 feb-Depurado'!B5404</f>
        <v>SOCIEDAD INMOBILIARIA ORANGE SUITES LIMITADA-ORANGE SUITES LTDA</v>
      </c>
      <c r="C5405" s="30" t="s">
        <v>4900</v>
      </c>
      <c r="D5405" s="31">
        <v>5</v>
      </c>
      <c r="E5405" s="30" t="str">
        <f>+'Categorias-9 feb-Depurado'!E5404</f>
        <v>900050933-5</v>
      </c>
      <c r="F5405" s="30" t="str">
        <f>+'Categorias-9 feb-Depurado'!F5404</f>
        <v>CL 8 43 C 37</v>
      </c>
      <c r="G5405" s="30" t="str">
        <f>+'Categorias-9 feb-Depurado'!G5404</f>
        <v>169</v>
      </c>
      <c r="H5405" s="30" t="str">
        <f>+'Categorias-9 feb-Depurado'!H5404</f>
        <v>FESO33122</v>
      </c>
      <c r="I5405" s="107">
        <f>+'Categorias-9 feb-Depurado'!R5404</f>
        <v>421311</v>
      </c>
      <c r="J5405" s="108">
        <f t="shared" si="344"/>
        <v>0</v>
      </c>
      <c r="K5405" s="107">
        <f t="shared" si="345"/>
        <v>0</v>
      </c>
      <c r="L5405" s="109">
        <f t="shared" si="346"/>
        <v>421311</v>
      </c>
      <c r="M5405" s="110">
        <f t="shared" si="347"/>
        <v>3.2118817705747853E-07</v>
      </c>
      <c r="N5405" s="33" t="s">
        <v>4892</v>
      </c>
      <c r="O5405" s="33">
        <f>+'Categorias-9 feb-Depurado'!Y5404</f>
        <v>88.327934840718257</v>
      </c>
      <c r="P5405" s="111">
        <f>+'Categorias-9 feb-Depurado'!AC5404</f>
        <v>44949</v>
      </c>
      <c r="Q5405" s="111">
        <f>+'Categorias-9 feb-Depurado'!AE5404</f>
        <v>45009</v>
      </c>
      <c r="R5405" s="112" t="str">
        <f>+'Categorias-9 feb-Depurado'!AB5404</f>
        <v>Hotel</v>
      </c>
    </row>
    <row r="5406" spans="2:18" s="1" customFormat="1" ht="14.5" hidden="1">
      <c r="B5406" s="57" t="str">
        <f>+'Categorias-9 feb-Depurado'!B5405</f>
        <v>SOCIEDAD INMOBILIARIA ORANGE SUITES LIMITADA-ORANGE SUITES LTDA</v>
      </c>
      <c r="C5406" s="30" t="s">
        <v>4900</v>
      </c>
      <c r="D5406" s="31">
        <v>5</v>
      </c>
      <c r="E5406" s="30" t="str">
        <f>+'Categorias-9 feb-Depurado'!E5405</f>
        <v>900050933-5</v>
      </c>
      <c r="F5406" s="30" t="str">
        <f>+'Categorias-9 feb-Depurado'!F5405</f>
        <v>CL 8 43 C 37</v>
      </c>
      <c r="G5406" s="30" t="str">
        <f>+'Categorias-9 feb-Depurado'!G5405</f>
        <v>169</v>
      </c>
      <c r="H5406" s="30" t="str">
        <f>+'Categorias-9 feb-Depurado'!H5405</f>
        <v>FESO33152</v>
      </c>
      <c r="I5406" s="107">
        <f>+'Categorias-9 feb-Depurado'!R5405</f>
        <v>312783</v>
      </c>
      <c r="J5406" s="108">
        <f t="shared" si="344"/>
        <v>0</v>
      </c>
      <c r="K5406" s="107">
        <f t="shared" si="345"/>
        <v>0</v>
      </c>
      <c r="L5406" s="109">
        <f t="shared" si="346"/>
        <v>312783</v>
      </c>
      <c r="M5406" s="110">
        <f t="shared" si="347"/>
        <v>2.3845140901749377E-07</v>
      </c>
      <c r="N5406" s="33" t="s">
        <v>4892</v>
      </c>
      <c r="O5406" s="33">
        <f>+'Categorias-9 feb-Depurado'!Y5405</f>
        <v>65.575018082329635</v>
      </c>
      <c r="P5406" s="111">
        <f>+'Categorias-9 feb-Depurado'!AC5405</f>
        <v>44949</v>
      </c>
      <c r="Q5406" s="111">
        <f>+'Categorias-9 feb-Depurado'!AE5405</f>
        <v>45009</v>
      </c>
      <c r="R5406" s="112" t="str">
        <f>+'Categorias-9 feb-Depurado'!AB5405</f>
        <v>Hotel</v>
      </c>
    </row>
    <row r="5407" spans="2:18" s="1" customFormat="1" ht="14.5" hidden="1">
      <c r="B5407" s="57" t="str">
        <f>+'Categorias-9 feb-Depurado'!B5406</f>
        <v>SOCIEDAD INMOBILIARIA ORANGE SUITES LIMITADA-ORANGE SUITES LTDA</v>
      </c>
      <c r="C5407" s="30" t="s">
        <v>4900</v>
      </c>
      <c r="D5407" s="31">
        <v>5</v>
      </c>
      <c r="E5407" s="30" t="str">
        <f>+'Categorias-9 feb-Depurado'!E5406</f>
        <v>900050933-5</v>
      </c>
      <c r="F5407" s="30" t="str">
        <f>+'Categorias-9 feb-Depurado'!F5406</f>
        <v>CL 8 43 C 37</v>
      </c>
      <c r="G5407" s="30" t="str">
        <f>+'Categorias-9 feb-Depurado'!G5406</f>
        <v>169</v>
      </c>
      <c r="H5407" s="30" t="str">
        <f>+'Categorias-9 feb-Depurado'!H5406</f>
        <v>FESO33121</v>
      </c>
      <c r="I5407" s="107">
        <f>+'Categorias-9 feb-Depurado'!R5406</f>
        <v>250083</v>
      </c>
      <c r="J5407" s="108">
        <f t="shared" si="344"/>
        <v>0</v>
      </c>
      <c r="K5407" s="107">
        <f t="shared" si="345"/>
        <v>0</v>
      </c>
      <c r="L5407" s="109">
        <f t="shared" si="346"/>
        <v>250083</v>
      </c>
      <c r="M5407" s="110">
        <f t="shared" si="347"/>
        <v>1.9065180563304875E-07</v>
      </c>
      <c r="N5407" s="33" t="s">
        <v>4892</v>
      </c>
      <c r="O5407" s="33">
        <f>+'Categorias-9 feb-Depurado'!Y5406</f>
        <v>52.429950627378219</v>
      </c>
      <c r="P5407" s="111">
        <f>+'Categorias-9 feb-Depurado'!AC5406</f>
        <v>44949</v>
      </c>
      <c r="Q5407" s="111">
        <f>+'Categorias-9 feb-Depurado'!AE5406</f>
        <v>45009</v>
      </c>
      <c r="R5407" s="112" t="str">
        <f>+'Categorias-9 feb-Depurado'!AB5406</f>
        <v>Hotel</v>
      </c>
    </row>
    <row r="5408" spans="2:18" s="1" customFormat="1" ht="14.5" hidden="1">
      <c r="B5408" s="57" t="str">
        <f>+'Categorias-9 feb-Depurado'!B5407</f>
        <v>SOCIEDAD INMOBILIARIA ORANGE SUITES LIMITADA-ORANGE SUITES LTDA</v>
      </c>
      <c r="C5408" s="30" t="s">
        <v>4900</v>
      </c>
      <c r="D5408" s="31">
        <v>5</v>
      </c>
      <c r="E5408" s="30" t="str">
        <f>+'Categorias-9 feb-Depurado'!E5407</f>
        <v>900050933-5</v>
      </c>
      <c r="F5408" s="30" t="str">
        <f>+'Categorias-9 feb-Depurado'!F5407</f>
        <v>CL 8 43 C 37</v>
      </c>
      <c r="G5408" s="30" t="str">
        <f>+'Categorias-9 feb-Depurado'!G5407</f>
        <v>169</v>
      </c>
      <c r="H5408" s="30" t="str">
        <f>+'Categorias-9 feb-Depurado'!H5407</f>
        <v>FESO33174</v>
      </c>
      <c r="I5408" s="107">
        <f>+'Categorias-9 feb-Depurado'!R5407</f>
        <v>546711</v>
      </c>
      <c r="J5408" s="108">
        <f t="shared" si="344"/>
        <v>0</v>
      </c>
      <c r="K5408" s="107">
        <f t="shared" si="345"/>
        <v>0</v>
      </c>
      <c r="L5408" s="109">
        <f t="shared" si="346"/>
        <v>546711</v>
      </c>
      <c r="M5408" s="110">
        <f t="shared" si="347"/>
        <v>4.1678738382636852E-07</v>
      </c>
      <c r="N5408" s="33" t="s">
        <v>4892</v>
      </c>
      <c r="O5408" s="33">
        <f>+'Categorias-9 feb-Depurado'!Y5407</f>
        <v>114.61806975062107</v>
      </c>
      <c r="P5408" s="111">
        <f>+'Categorias-9 feb-Depurado'!AC5407</f>
        <v>44950</v>
      </c>
      <c r="Q5408" s="111">
        <f>+'Categorias-9 feb-Depurado'!AE5407</f>
        <v>45010</v>
      </c>
      <c r="R5408" s="112" t="str">
        <f>+'Categorias-9 feb-Depurado'!AB5407</f>
        <v>Hotel</v>
      </c>
    </row>
    <row r="5409" spans="2:18" s="1" customFormat="1" ht="14.5" hidden="1">
      <c r="B5409" s="57" t="str">
        <f>+'Categorias-9 feb-Depurado'!B5408</f>
        <v>SOCIEDAD INMOBILIARIA ORANGE SUITES LIMITADA-ORANGE SUITES LTDA</v>
      </c>
      <c r="C5409" s="30" t="s">
        <v>4900</v>
      </c>
      <c r="D5409" s="31">
        <v>5</v>
      </c>
      <c r="E5409" s="30" t="str">
        <f>+'Categorias-9 feb-Depurado'!E5408</f>
        <v>900050933-5</v>
      </c>
      <c r="F5409" s="30" t="str">
        <f>+'Categorias-9 feb-Depurado'!F5408</f>
        <v>CL 8 43 C 37</v>
      </c>
      <c r="G5409" s="30" t="str">
        <f>+'Categorias-9 feb-Depurado'!G5408</f>
        <v>169</v>
      </c>
      <c r="H5409" s="30" t="str">
        <f>+'Categorias-9 feb-Depurado'!H5408</f>
        <v>FESO33176</v>
      </c>
      <c r="I5409" s="107">
        <f>+'Categorias-9 feb-Depurado'!R5408</f>
        <v>671394</v>
      </c>
      <c r="J5409" s="108">
        <f t="shared" si="344"/>
        <v>0</v>
      </c>
      <c r="K5409" s="107">
        <f t="shared" si="345"/>
        <v>0</v>
      </c>
      <c r="L5409" s="109">
        <f t="shared" si="346"/>
        <v>671394</v>
      </c>
      <c r="M5409" s="110">
        <f t="shared" si="347"/>
        <v>5.118399826905273E-07</v>
      </c>
      <c r="N5409" s="33" t="s">
        <v>4892</v>
      </c>
      <c r="O5409" s="33">
        <f>+'Categorias-9 feb-Depurado'!Y5408</f>
        <v>140.75788546809648</v>
      </c>
      <c r="P5409" s="111">
        <f>+'Categorias-9 feb-Depurado'!AC5408</f>
        <v>44950</v>
      </c>
      <c r="Q5409" s="111">
        <f>+'Categorias-9 feb-Depurado'!AE5408</f>
        <v>45010</v>
      </c>
      <c r="R5409" s="112" t="str">
        <f>+'Categorias-9 feb-Depurado'!AB5408</f>
        <v>Hotel</v>
      </c>
    </row>
    <row r="5410" spans="2:18" s="1" customFormat="1" ht="14.5" hidden="1">
      <c r="B5410" s="57" t="str">
        <f>+'Categorias-9 feb-Depurado'!B5409</f>
        <v>SOCIEDAD INMOBILIARIA ORANGE SUITES LIMITADA-ORANGE SUITES LTDA</v>
      </c>
      <c r="C5410" s="30" t="s">
        <v>4900</v>
      </c>
      <c r="D5410" s="31">
        <v>5</v>
      </c>
      <c r="E5410" s="30" t="str">
        <f>+'Categorias-9 feb-Depurado'!E5409</f>
        <v>900050933-5</v>
      </c>
      <c r="F5410" s="30" t="str">
        <f>+'Categorias-9 feb-Depurado'!F5409</f>
        <v>CL 8 43 C 37</v>
      </c>
      <c r="G5410" s="30" t="str">
        <f>+'Categorias-9 feb-Depurado'!G5409</f>
        <v>169</v>
      </c>
      <c r="H5410" s="30" t="str">
        <f>+'Categorias-9 feb-Depurado'!H5409</f>
        <v>FESO33175</v>
      </c>
      <c r="I5410" s="107">
        <f>+'Categorias-9 feb-Depurado'!R5409</f>
        <v>909060</v>
      </c>
      <c r="J5410" s="108">
        <f t="shared" si="344"/>
        <v>0</v>
      </c>
      <c r="K5410" s="107">
        <f t="shared" si="345"/>
        <v>0</v>
      </c>
      <c r="L5410" s="109">
        <f t="shared" si="346"/>
        <v>909060</v>
      </c>
      <c r="M5410" s="110">
        <f t="shared" si="347"/>
        <v>6.9302563720356564E-07</v>
      </c>
      <c r="N5410" s="33" t="s">
        <v>4892</v>
      </c>
      <c r="O5410" s="33">
        <f>+'Categorias-9 feb-Depurado'!Y5409</f>
        <v>190.58460957891756</v>
      </c>
      <c r="P5410" s="111">
        <f>+'Categorias-9 feb-Depurado'!AC5409</f>
        <v>44950</v>
      </c>
      <c r="Q5410" s="111">
        <f>+'Categorias-9 feb-Depurado'!AE5409</f>
        <v>45010</v>
      </c>
      <c r="R5410" s="112" t="str">
        <f>+'Categorias-9 feb-Depurado'!AB5409</f>
        <v>Hotel</v>
      </c>
    </row>
    <row r="5411" spans="2:18" s="1" customFormat="1" ht="14.5" hidden="1">
      <c r="B5411" s="57" t="str">
        <f>+'Categorias-9 feb-Depurado'!B5410</f>
        <v>SOCIEDAD INMOBILIARIA ORANGE SUITES LIMITADA-ORANGE SUITES LTDA</v>
      </c>
      <c r="C5411" s="30" t="s">
        <v>4900</v>
      </c>
      <c r="D5411" s="31">
        <v>5</v>
      </c>
      <c r="E5411" s="30" t="str">
        <f>+'Categorias-9 feb-Depurado'!E5410</f>
        <v>900050933-5</v>
      </c>
      <c r="F5411" s="30" t="str">
        <f>+'Categorias-9 feb-Depurado'!F5410</f>
        <v>CL 8 43 C 37</v>
      </c>
      <c r="G5411" s="30" t="str">
        <f>+'Categorias-9 feb-Depurado'!G5410</f>
        <v>169</v>
      </c>
      <c r="H5411" s="30" t="str">
        <f>+'Categorias-9 feb-Depurado'!H5410</f>
        <v>FESO33168</v>
      </c>
      <c r="I5411" s="107">
        <f>+'Categorias-9 feb-Depurado'!R5410</f>
        <v>245385</v>
      </c>
      <c r="J5411" s="108">
        <f t="shared" si="344"/>
        <v>0</v>
      </c>
      <c r="K5411" s="107">
        <f t="shared" si="345"/>
        <v>0</v>
      </c>
      <c r="L5411" s="109">
        <f t="shared" si="346"/>
        <v>245385</v>
      </c>
      <c r="M5411" s="110">
        <f t="shared" si="347"/>
        <v>1.8707026597275972E-07</v>
      </c>
      <c r="N5411" s="33" t="s">
        <v>4892</v>
      </c>
      <c r="O5411" s="33">
        <f>+'Categorias-9 feb-Depurado'!Y5410</f>
        <v>51.445013994150756</v>
      </c>
      <c r="P5411" s="111">
        <f>+'Categorias-9 feb-Depurado'!AC5410</f>
        <v>44950</v>
      </c>
      <c r="Q5411" s="111">
        <f>+'Categorias-9 feb-Depurado'!AE5410</f>
        <v>45010</v>
      </c>
      <c r="R5411" s="112" t="str">
        <f>+'Categorias-9 feb-Depurado'!AB5410</f>
        <v>Hotel</v>
      </c>
    </row>
    <row r="5412" spans="2:18" s="1" customFormat="1" ht="14.5" hidden="1">
      <c r="B5412" s="57" t="str">
        <f>+'Categorias-9 feb-Depurado'!B5411</f>
        <v>SOCIEDAD INMOBILIARIA ORANGE SUITES LIMITADA-ORANGE SUITES LTDA</v>
      </c>
      <c r="C5412" s="30" t="s">
        <v>4900</v>
      </c>
      <c r="D5412" s="31">
        <v>5</v>
      </c>
      <c r="E5412" s="30" t="str">
        <f>+'Categorias-9 feb-Depurado'!E5411</f>
        <v>900050933-5</v>
      </c>
      <c r="F5412" s="30" t="str">
        <f>+'Categorias-9 feb-Depurado'!F5411</f>
        <v>CL 8 43 C 37</v>
      </c>
      <c r="G5412" s="30" t="str">
        <f>+'Categorias-9 feb-Depurado'!G5411</f>
        <v>169</v>
      </c>
      <c r="H5412" s="30" t="str">
        <f>+'Categorias-9 feb-Depurado'!H5411</f>
        <v>FESO33171</v>
      </c>
      <c r="I5412" s="107">
        <f>+'Categorias-9 feb-Depurado'!R5411</f>
        <v>546711</v>
      </c>
      <c r="J5412" s="108">
        <f t="shared" si="344"/>
        <v>0</v>
      </c>
      <c r="K5412" s="107">
        <f t="shared" si="345"/>
        <v>0</v>
      </c>
      <c r="L5412" s="109">
        <f t="shared" si="346"/>
        <v>546711</v>
      </c>
      <c r="M5412" s="110">
        <f t="shared" si="347"/>
        <v>4.1678738382636852E-07</v>
      </c>
      <c r="N5412" s="33" t="s">
        <v>4892</v>
      </c>
      <c r="O5412" s="33">
        <f>+'Categorias-9 feb-Depurado'!Y5411</f>
        <v>114.61806975062107</v>
      </c>
      <c r="P5412" s="111">
        <f>+'Categorias-9 feb-Depurado'!AC5411</f>
        <v>44950</v>
      </c>
      <c r="Q5412" s="111">
        <f>+'Categorias-9 feb-Depurado'!AE5411</f>
        <v>45010</v>
      </c>
      <c r="R5412" s="112" t="str">
        <f>+'Categorias-9 feb-Depurado'!AB5411</f>
        <v>Hotel</v>
      </c>
    </row>
    <row r="5413" spans="2:18" s="1" customFormat="1" ht="14.5" hidden="1">
      <c r="B5413" s="57" t="str">
        <f>+'Categorias-9 feb-Depurado'!B5412</f>
        <v>SOCIEDAD INMOBILIARIA ORANGE SUITES LIMITADA-ORANGE SUITES LTDA</v>
      </c>
      <c r="C5413" s="30" t="s">
        <v>4900</v>
      </c>
      <c r="D5413" s="31">
        <v>5</v>
      </c>
      <c r="E5413" s="30" t="str">
        <f>+'Categorias-9 feb-Depurado'!E5412</f>
        <v>900050933-5</v>
      </c>
      <c r="F5413" s="30" t="str">
        <f>+'Categorias-9 feb-Depurado'!F5412</f>
        <v>CL 8 43 C 37</v>
      </c>
      <c r="G5413" s="30" t="str">
        <f>+'Categorias-9 feb-Depurado'!G5412</f>
        <v>169</v>
      </c>
      <c r="H5413" s="30" t="str">
        <f>+'Categorias-9 feb-Depurado'!H5412</f>
        <v>FESO33211</v>
      </c>
      <c r="I5413" s="107">
        <f>+'Categorias-9 feb-Depurado'!R5412</f>
        <v>1421643</v>
      </c>
      <c r="J5413" s="108">
        <f t="shared" si="344"/>
        <v>0</v>
      </c>
      <c r="K5413" s="107">
        <f t="shared" si="345"/>
        <v>0</v>
      </c>
      <c r="L5413" s="109">
        <f t="shared" si="346"/>
        <v>1421643</v>
      </c>
      <c r="M5413" s="110">
        <f t="shared" si="347"/>
        <v>1.0837953995896735E-06</v>
      </c>
      <c r="N5413" s="33" t="s">
        <v>4892</v>
      </c>
      <c r="O5413" s="33">
        <f>+'Categorias-9 feb-Depurado'!Y5412</f>
        <v>298.0477373502311</v>
      </c>
      <c r="P5413" s="111">
        <f>+'Categorias-9 feb-Depurado'!AC5412</f>
        <v>44951</v>
      </c>
      <c r="Q5413" s="111">
        <f>+'Categorias-9 feb-Depurado'!AE5412</f>
        <v>45011</v>
      </c>
      <c r="R5413" s="112" t="str">
        <f>+'Categorias-9 feb-Depurado'!AB5412</f>
        <v>Hotel</v>
      </c>
    </row>
    <row r="5414" spans="2:18" s="1" customFormat="1" ht="14.5" hidden="1">
      <c r="B5414" s="57" t="str">
        <f>+'Categorias-9 feb-Depurado'!B5413</f>
        <v>SOCIEDAD INMOBILIARIA ORANGE SUITES LIMITADA-ORANGE SUITES LTDA</v>
      </c>
      <c r="C5414" s="30" t="s">
        <v>4900</v>
      </c>
      <c r="D5414" s="31">
        <v>5</v>
      </c>
      <c r="E5414" s="30" t="str">
        <f>+'Categorias-9 feb-Depurado'!E5413</f>
        <v>900050933-5</v>
      </c>
      <c r="F5414" s="30" t="str">
        <f>+'Categorias-9 feb-Depurado'!F5413</f>
        <v>CL 8 43 C 37</v>
      </c>
      <c r="G5414" s="30" t="str">
        <f>+'Categorias-9 feb-Depurado'!G5413</f>
        <v>169</v>
      </c>
      <c r="H5414" s="30" t="str">
        <f>+'Categorias-9 feb-Depurado'!H5413</f>
        <v>FESO33225</v>
      </c>
      <c r="I5414" s="107">
        <f>+'Categorias-9 feb-Depurado'!R5413</f>
        <v>276735</v>
      </c>
      <c r="J5414" s="108">
        <f t="shared" si="344"/>
        <v>0</v>
      </c>
      <c r="K5414" s="107">
        <f t="shared" si="345"/>
        <v>0</v>
      </c>
      <c r="L5414" s="109">
        <f t="shared" si="346"/>
        <v>276735</v>
      </c>
      <c r="M5414" s="110">
        <f t="shared" si="347"/>
        <v>2.1097006766498221E-07</v>
      </c>
      <c r="N5414" s="33" t="s">
        <v>4892</v>
      </c>
      <c r="O5414" s="33">
        <f>+'Categorias-9 feb-Depurado'!Y5413</f>
        <v>58.017547721626464</v>
      </c>
      <c r="P5414" s="111">
        <f>+'Categorias-9 feb-Depurado'!AC5413</f>
        <v>44951</v>
      </c>
      <c r="Q5414" s="111">
        <f>+'Categorias-9 feb-Depurado'!AE5413</f>
        <v>45011</v>
      </c>
      <c r="R5414" s="112" t="str">
        <f>+'Categorias-9 feb-Depurado'!AB5413</f>
        <v>Hotel</v>
      </c>
    </row>
    <row r="5415" spans="2:18" s="1" customFormat="1" ht="14.5" hidden="1">
      <c r="B5415" s="57" t="str">
        <f>+'Categorias-9 feb-Depurado'!B5414</f>
        <v>SOCIEDAD INMOBILIARIA ORANGE SUITES LIMITADA-ORANGE SUITES LTDA</v>
      </c>
      <c r="C5415" s="30" t="s">
        <v>4900</v>
      </c>
      <c r="D5415" s="31">
        <v>5</v>
      </c>
      <c r="E5415" s="30" t="str">
        <f>+'Categorias-9 feb-Depurado'!E5414</f>
        <v>900050933-5</v>
      </c>
      <c r="F5415" s="30" t="str">
        <f>+'Categorias-9 feb-Depurado'!F5414</f>
        <v>CL 8 43 C 37</v>
      </c>
      <c r="G5415" s="30" t="str">
        <f>+'Categorias-9 feb-Depurado'!G5414</f>
        <v>169</v>
      </c>
      <c r="H5415" s="30" t="str">
        <f>+'Categorias-9 feb-Depurado'!H5414</f>
        <v>FESO33253</v>
      </c>
      <c r="I5415" s="107">
        <f>+'Categorias-9 feb-Depurado'!R5414</f>
        <v>429747</v>
      </c>
      <c r="J5415" s="108">
        <f t="shared" si="344"/>
        <v>0</v>
      </c>
      <c r="K5415" s="107">
        <f t="shared" si="345"/>
        <v>0</v>
      </c>
      <c r="L5415" s="109">
        <f t="shared" si="346"/>
        <v>429747</v>
      </c>
      <c r="M5415" s="110">
        <f t="shared" si="347"/>
        <v>3.2761939642193114E-07</v>
      </c>
      <c r="N5415" s="33" t="s">
        <v>4892</v>
      </c>
      <c r="O5415" s="33">
        <f>+'Categorias-9 feb-Depurado'!Y5414</f>
        <v>90.096543916475355</v>
      </c>
      <c r="P5415" s="111">
        <f>+'Categorias-9 feb-Depurado'!AC5414</f>
        <v>44952</v>
      </c>
      <c r="Q5415" s="111">
        <f>+'Categorias-9 feb-Depurado'!AE5414</f>
        <v>45012</v>
      </c>
      <c r="R5415" s="112" t="str">
        <f>+'Categorias-9 feb-Depurado'!AB5414</f>
        <v>Hotel</v>
      </c>
    </row>
    <row r="5416" spans="2:18" s="1" customFormat="1" ht="14.5" hidden="1">
      <c r="B5416" s="57" t="str">
        <f>+'Categorias-9 feb-Depurado'!B5415</f>
        <v>SOCIEDAD INMOBILIARIA ORANGE SUITES LIMITADA-ORANGE SUITES LTDA</v>
      </c>
      <c r="C5416" s="30" t="s">
        <v>4900</v>
      </c>
      <c r="D5416" s="31">
        <v>5</v>
      </c>
      <c r="E5416" s="30" t="str">
        <f>+'Categorias-9 feb-Depurado'!E5415</f>
        <v>900050933-5</v>
      </c>
      <c r="F5416" s="30" t="str">
        <f>+'Categorias-9 feb-Depurado'!F5415</f>
        <v>CL 8 43 C 37</v>
      </c>
      <c r="G5416" s="30" t="str">
        <f>+'Categorias-9 feb-Depurado'!G5415</f>
        <v>169</v>
      </c>
      <c r="H5416" s="30" t="str">
        <f>+'Categorias-9 feb-Depurado'!H5415</f>
        <v>FESO33313</v>
      </c>
      <c r="I5416" s="107">
        <f>+'Categorias-9 feb-Depurado'!R5415</f>
        <v>742530</v>
      </c>
      <c r="J5416" s="108">
        <f t="shared" si="344"/>
        <v>0</v>
      </c>
      <c r="K5416" s="107">
        <f t="shared" si="345"/>
        <v>0</v>
      </c>
      <c r="L5416" s="109">
        <f t="shared" si="346"/>
        <v>742530</v>
      </c>
      <c r="M5416" s="110">
        <f t="shared" si="347"/>
        <v>5.6607080543942486E-07</v>
      </c>
      <c r="N5416" s="33" t="s">
        <v>4892</v>
      </c>
      <c r="O5416" s="33">
        <f>+'Categorias-9 feb-Depurado'!Y5415</f>
        <v>155.67156199880498</v>
      </c>
      <c r="P5416" s="111">
        <f>+'Categorias-9 feb-Depurado'!AC5415</f>
        <v>44953</v>
      </c>
      <c r="Q5416" s="111">
        <f>+'Categorias-9 feb-Depurado'!AE5415</f>
        <v>45013</v>
      </c>
      <c r="R5416" s="112" t="str">
        <f>+'Categorias-9 feb-Depurado'!AB5415</f>
        <v>Hotel</v>
      </c>
    </row>
    <row r="5417" spans="2:18" s="1" customFormat="1" ht="14.5" hidden="1">
      <c r="B5417" s="57" t="str">
        <f>+'Categorias-9 feb-Depurado'!B5416</f>
        <v>SOCIEDAD INMOBILIARIA ORANGE SUITES LIMITADA-ORANGE SUITES LTDA</v>
      </c>
      <c r="C5417" s="30" t="s">
        <v>4900</v>
      </c>
      <c r="D5417" s="31">
        <v>5</v>
      </c>
      <c r="E5417" s="30" t="str">
        <f>+'Categorias-9 feb-Depurado'!E5416</f>
        <v>900050933-5</v>
      </c>
      <c r="F5417" s="30" t="str">
        <f>+'Categorias-9 feb-Depurado'!F5416</f>
        <v>CL 8 43 C 37</v>
      </c>
      <c r="G5417" s="30" t="str">
        <f>+'Categorias-9 feb-Depurado'!G5416</f>
        <v>169</v>
      </c>
      <c r="H5417" s="30" t="str">
        <f>+'Categorias-9 feb-Depurado'!H5416</f>
        <v>FESO33331</v>
      </c>
      <c r="I5417" s="107">
        <f>+'Categorias-9 feb-Depurado'!R5416</f>
        <v>245385</v>
      </c>
      <c r="J5417" s="108">
        <f t="shared" si="344"/>
        <v>0</v>
      </c>
      <c r="K5417" s="107">
        <f t="shared" si="345"/>
        <v>0</v>
      </c>
      <c r="L5417" s="109">
        <f t="shared" si="346"/>
        <v>245385</v>
      </c>
      <c r="M5417" s="110">
        <f t="shared" si="347"/>
        <v>1.8707026597275972E-07</v>
      </c>
      <c r="N5417" s="33" t="s">
        <v>4892</v>
      </c>
      <c r="O5417" s="33">
        <f>+'Categorias-9 feb-Depurado'!Y5416</f>
        <v>51.445013994150756</v>
      </c>
      <c r="P5417" s="111">
        <f>+'Categorias-9 feb-Depurado'!AC5416</f>
        <v>44954</v>
      </c>
      <c r="Q5417" s="111">
        <f>+'Categorias-9 feb-Depurado'!AE5416</f>
        <v>45014</v>
      </c>
      <c r="R5417" s="112" t="str">
        <f>+'Categorias-9 feb-Depurado'!AB5416</f>
        <v>Hotel</v>
      </c>
    </row>
    <row r="5418" spans="2:18" s="1" customFormat="1" ht="14.5" hidden="1">
      <c r="B5418" s="57" t="str">
        <f>+'Categorias-9 feb-Depurado'!B5417</f>
        <v>SOCIEDAD INMOBILIARIA ORANGE SUITES LIMITADA-ORANGE SUITES LTDA</v>
      </c>
      <c r="C5418" s="30" t="s">
        <v>4900</v>
      </c>
      <c r="D5418" s="31">
        <v>5</v>
      </c>
      <c r="E5418" s="30" t="str">
        <f>+'Categorias-9 feb-Depurado'!E5417</f>
        <v>900050933-5</v>
      </c>
      <c r="F5418" s="30" t="str">
        <f>+'Categorias-9 feb-Depurado'!F5417</f>
        <v>CL 8 43 C 37</v>
      </c>
      <c r="G5418" s="30" t="str">
        <f>+'Categorias-9 feb-Depurado'!G5417</f>
        <v>169</v>
      </c>
      <c r="H5418" s="30" t="str">
        <f>+'Categorias-9 feb-Depurado'!H5417</f>
        <v>FESO33330</v>
      </c>
      <c r="I5418" s="107">
        <f>+'Categorias-9 feb-Depurado'!R5417</f>
        <v>250083</v>
      </c>
      <c r="J5418" s="108">
        <f t="shared" si="344"/>
        <v>0</v>
      </c>
      <c r="K5418" s="107">
        <f t="shared" si="345"/>
        <v>0</v>
      </c>
      <c r="L5418" s="109">
        <f t="shared" si="346"/>
        <v>250083</v>
      </c>
      <c r="M5418" s="110">
        <f t="shared" si="347"/>
        <v>1.9065180563304875E-07</v>
      </c>
      <c r="N5418" s="33" t="s">
        <v>4892</v>
      </c>
      <c r="O5418" s="33">
        <f>+'Categorias-9 feb-Depurado'!Y5417</f>
        <v>52.429950627378219</v>
      </c>
      <c r="P5418" s="111">
        <f>+'Categorias-9 feb-Depurado'!AC5417</f>
        <v>44954</v>
      </c>
      <c r="Q5418" s="111">
        <f>+'Categorias-9 feb-Depurado'!AE5417</f>
        <v>45014</v>
      </c>
      <c r="R5418" s="112" t="str">
        <f>+'Categorias-9 feb-Depurado'!AB5417</f>
        <v>Hotel</v>
      </c>
    </row>
    <row r="5419" spans="2:18" s="1" customFormat="1" ht="14.5" hidden="1">
      <c r="B5419" s="57" t="str">
        <f>+'Categorias-9 feb-Depurado'!B5418</f>
        <v>SOCIEDAD INMOBILIARIA ORANGE SUITES LIMITADA-ORANGE SUITES LTDA</v>
      </c>
      <c r="C5419" s="30" t="s">
        <v>4900</v>
      </c>
      <c r="D5419" s="31">
        <v>5</v>
      </c>
      <c r="E5419" s="30" t="str">
        <f>+'Categorias-9 feb-Depurado'!E5418</f>
        <v>900050933-5</v>
      </c>
      <c r="F5419" s="30" t="str">
        <f>+'Categorias-9 feb-Depurado'!F5418</f>
        <v>CL 8 43 C 37</v>
      </c>
      <c r="G5419" s="30" t="str">
        <f>+'Categorias-9 feb-Depurado'!G5418</f>
        <v>169</v>
      </c>
      <c r="H5419" s="30" t="str">
        <f>+'Categorias-9 feb-Depurado'!H5418</f>
        <v>FESO33404</v>
      </c>
      <c r="I5419" s="107">
        <f>+'Categorias-9 feb-Depurado'!R5418</f>
        <v>663675</v>
      </c>
      <c r="J5419" s="108">
        <f t="shared" si="344"/>
        <v>0</v>
      </c>
      <c r="K5419" s="107">
        <f t="shared" si="345"/>
        <v>0</v>
      </c>
      <c r="L5419" s="109">
        <f t="shared" si="346"/>
        <v>663675</v>
      </c>
      <c r="M5419" s="110">
        <f t="shared" si="347"/>
        <v>5.0595537123080589E-07</v>
      </c>
      <c r="N5419" s="33" t="s">
        <v>4892</v>
      </c>
      <c r="O5419" s="33">
        <f>+'Categorias-9 feb-Depurado'!Y5418</f>
        <v>139.13959558476679</v>
      </c>
      <c r="P5419" s="111">
        <f>+'Categorias-9 feb-Depurado'!AC5418</f>
        <v>44956</v>
      </c>
      <c r="Q5419" s="111">
        <f>+'Categorias-9 feb-Depurado'!AE5418</f>
        <v>45016</v>
      </c>
      <c r="R5419" s="112" t="str">
        <f>+'Categorias-9 feb-Depurado'!AB5418</f>
        <v>Hotel</v>
      </c>
    </row>
    <row r="5420" spans="2:18" s="1" customFormat="1" ht="14.5" hidden="1">
      <c r="B5420" s="57" t="str">
        <f>+'Categorias-9 feb-Depurado'!B5419</f>
        <v>SOCIEDAD INMOBILIARIA ORANGE SUITES LIMITADA-ORANGE SUITES LTDA</v>
      </c>
      <c r="C5420" s="30" t="s">
        <v>4900</v>
      </c>
      <c r="D5420" s="31">
        <v>5</v>
      </c>
      <c r="E5420" s="30" t="str">
        <f>+'Categorias-9 feb-Depurado'!E5419</f>
        <v>900050933-5</v>
      </c>
      <c r="F5420" s="30" t="str">
        <f>+'Categorias-9 feb-Depurado'!F5419</f>
        <v>CL 8 43 C 37</v>
      </c>
      <c r="G5420" s="30" t="str">
        <f>+'Categorias-9 feb-Depurado'!G5419</f>
        <v>169</v>
      </c>
      <c r="H5420" s="30" t="str">
        <f>+'Categorias-9 feb-Depurado'!H5419</f>
        <v>FESO33405</v>
      </c>
      <c r="I5420" s="107">
        <f>+'Categorias-9 feb-Depurado'!R5419</f>
        <v>870951</v>
      </c>
      <c r="J5420" s="108">
        <f t="shared" si="344"/>
        <v>0</v>
      </c>
      <c r="K5420" s="107">
        <f t="shared" si="345"/>
        <v>0</v>
      </c>
      <c r="L5420" s="109">
        <f t="shared" si="346"/>
        <v>870951</v>
      </c>
      <c r="M5420" s="110">
        <f t="shared" si="347"/>
        <v>6.6397308400774717E-07</v>
      </c>
      <c r="N5420" s="33" t="s">
        <v>4892</v>
      </c>
      <c r="O5420" s="33">
        <f>+'Categorias-9 feb-Depurado'!Y5419</f>
        <v>182.59505015881001</v>
      </c>
      <c r="P5420" s="111">
        <f>+'Categorias-9 feb-Depurado'!AC5419</f>
        <v>44956</v>
      </c>
      <c r="Q5420" s="111">
        <f>+'Categorias-9 feb-Depurado'!AE5419</f>
        <v>45016</v>
      </c>
      <c r="R5420" s="112" t="str">
        <f>+'Categorias-9 feb-Depurado'!AB5419</f>
        <v>Hotel</v>
      </c>
    </row>
    <row r="5421" spans="2:18" s="1" customFormat="1" ht="14.5" hidden="1">
      <c r="B5421" s="57" t="str">
        <f>+'Categorias-9 feb-Depurado'!B5420</f>
        <v>SOCIEDAD INMOBILIARIA ORANGE SUITES LIMITADA-ORANGE SUITES LTDA</v>
      </c>
      <c r="C5421" s="30" t="s">
        <v>4900</v>
      </c>
      <c r="D5421" s="31">
        <v>5</v>
      </c>
      <c r="E5421" s="30" t="str">
        <f>+'Categorias-9 feb-Depurado'!E5420</f>
        <v>900050933-5</v>
      </c>
      <c r="F5421" s="30" t="str">
        <f>+'Categorias-9 feb-Depurado'!F5420</f>
        <v>CL 8 43 C 37</v>
      </c>
      <c r="G5421" s="30" t="str">
        <f>+'Categorias-9 feb-Depurado'!G5420</f>
        <v>169</v>
      </c>
      <c r="H5421" s="30" t="str">
        <f>+'Categorias-9 feb-Depurado'!H5420</f>
        <v>FESO33419</v>
      </c>
      <c r="I5421" s="107">
        <f>+'Categorias-9 feb-Depurado'!R5420</f>
        <v>245385</v>
      </c>
      <c r="J5421" s="108">
        <f t="shared" si="344"/>
        <v>0</v>
      </c>
      <c r="K5421" s="107">
        <f t="shared" si="345"/>
        <v>0</v>
      </c>
      <c r="L5421" s="109">
        <f t="shared" si="346"/>
        <v>245385</v>
      </c>
      <c r="M5421" s="110">
        <f t="shared" si="347"/>
        <v>1.8707026597275972E-07</v>
      </c>
      <c r="N5421" s="33" t="s">
        <v>4892</v>
      </c>
      <c r="O5421" s="33">
        <f>+'Categorias-9 feb-Depurado'!Y5420</f>
        <v>51.445013994150756</v>
      </c>
      <c r="P5421" s="111">
        <f>+'Categorias-9 feb-Depurado'!AC5420</f>
        <v>44956</v>
      </c>
      <c r="Q5421" s="111">
        <f>+'Categorias-9 feb-Depurado'!AE5420</f>
        <v>45016</v>
      </c>
      <c r="R5421" s="112" t="str">
        <f>+'Categorias-9 feb-Depurado'!AB5420</f>
        <v>Hotel</v>
      </c>
    </row>
    <row r="5422" spans="2:18" s="1" customFormat="1" ht="14.5" hidden="1">
      <c r="B5422" s="57" t="str">
        <f>+'Categorias-9 feb-Depurado'!B5421</f>
        <v>SOCIEDAD INMOBILIARIA ORANGE SUITES LIMITADA-ORANGE SUITES LTDA</v>
      </c>
      <c r="C5422" s="30" t="s">
        <v>4900</v>
      </c>
      <c r="D5422" s="31">
        <v>5</v>
      </c>
      <c r="E5422" s="30" t="str">
        <f>+'Categorias-9 feb-Depurado'!E5421</f>
        <v>900050933-5</v>
      </c>
      <c r="F5422" s="30" t="str">
        <f>+'Categorias-9 feb-Depurado'!F5421</f>
        <v>CL 8 43 C 37</v>
      </c>
      <c r="G5422" s="30" t="str">
        <f>+'Categorias-9 feb-Depurado'!G5421</f>
        <v>169</v>
      </c>
      <c r="H5422" s="30" t="str">
        <f>+'Categorias-9 feb-Depurado'!H5421</f>
        <v>FESO33453</v>
      </c>
      <c r="I5422" s="107">
        <f>+'Categorias-9 feb-Depurado'!R5421</f>
        <v>245385</v>
      </c>
      <c r="J5422" s="108">
        <f t="shared" si="344"/>
        <v>0</v>
      </c>
      <c r="K5422" s="107">
        <f t="shared" si="345"/>
        <v>0</v>
      </c>
      <c r="L5422" s="109">
        <f t="shared" si="346"/>
        <v>245385</v>
      </c>
      <c r="M5422" s="110">
        <f t="shared" si="347"/>
        <v>1.8707026597275972E-07</v>
      </c>
      <c r="N5422" s="33" t="s">
        <v>4892</v>
      </c>
      <c r="O5422" s="33">
        <f>+'Categorias-9 feb-Depurado'!Y5421</f>
        <v>51.445013994150756</v>
      </c>
      <c r="P5422" s="111">
        <f>+'Categorias-9 feb-Depurado'!AC5421</f>
        <v>44957</v>
      </c>
      <c r="Q5422" s="111">
        <f>+'Categorias-9 feb-Depurado'!AE5421</f>
        <v>45017</v>
      </c>
      <c r="R5422" s="112" t="str">
        <f>+'Categorias-9 feb-Depurado'!AB5421</f>
        <v>Hotel</v>
      </c>
    </row>
    <row r="5423" spans="2:18" s="1" customFormat="1" ht="14.5" hidden="1">
      <c r="B5423" s="57" t="str">
        <f>+'Categorias-9 feb-Depurado'!B5422</f>
        <v>SOCIEDAD INMOBILIARIA ORANGE SUITES LIMITADA-ORANGE SUITES LTDA</v>
      </c>
      <c r="C5423" s="30" t="s">
        <v>4900</v>
      </c>
      <c r="D5423" s="31">
        <v>5</v>
      </c>
      <c r="E5423" s="30" t="str">
        <f>+'Categorias-9 feb-Depurado'!E5422</f>
        <v>900050933-5</v>
      </c>
      <c r="F5423" s="30" t="str">
        <f>+'Categorias-9 feb-Depurado'!F5422</f>
        <v>CL 8 43 C 37</v>
      </c>
      <c r="G5423" s="30" t="str">
        <f>+'Categorias-9 feb-Depurado'!G5422</f>
        <v>169</v>
      </c>
      <c r="H5423" s="30" t="str">
        <f>+'Categorias-9 feb-Depurado'!H5422</f>
        <v>FESO33452</v>
      </c>
      <c r="I5423" s="107">
        <f>+'Categorias-9 feb-Depurado'!R5422</f>
        <v>250610</v>
      </c>
      <c r="J5423" s="108">
        <f t="shared" si="344"/>
        <v>0</v>
      </c>
      <c r="K5423" s="107">
        <f t="shared" si="345"/>
        <v>0</v>
      </c>
      <c r="L5423" s="109">
        <f t="shared" si="346"/>
        <v>250610</v>
      </c>
      <c r="M5423" s="110">
        <f t="shared" si="347"/>
        <v>1.910535662547968E-07</v>
      </c>
      <c r="N5423" s="33" t="s">
        <v>4892</v>
      </c>
      <c r="O5423" s="33">
        <f>+'Categorias-9 feb-Depurado'!Y5422</f>
        <v>52.540436282063375</v>
      </c>
      <c r="P5423" s="111">
        <f>+'Categorias-9 feb-Depurado'!AC5422</f>
        <v>44957</v>
      </c>
      <c r="Q5423" s="111">
        <f>+'Categorias-9 feb-Depurado'!AE5422</f>
        <v>45017</v>
      </c>
      <c r="R5423" s="112" t="str">
        <f>+'Categorias-9 feb-Depurado'!AB5422</f>
        <v>Hotel</v>
      </c>
    </row>
    <row r="5424" spans="2:18" s="1" customFormat="1" ht="14.5" hidden="1">
      <c r="B5424" s="57" t="str">
        <f>+'Categorias-9 feb-Depurado'!B5423</f>
        <v>SOCIEDAD INMOBILIARIA ORANGE SUITES LIMITADA-ORANGE SUITES LTDA</v>
      </c>
      <c r="C5424" s="30" t="s">
        <v>4900</v>
      </c>
      <c r="D5424" s="31">
        <v>5</v>
      </c>
      <c r="E5424" s="30" t="str">
        <f>+'Categorias-9 feb-Depurado'!E5423</f>
        <v>900050933-5</v>
      </c>
      <c r="F5424" s="30" t="str">
        <f>+'Categorias-9 feb-Depurado'!F5423</f>
        <v>CL 8 43 C 37</v>
      </c>
      <c r="G5424" s="30" t="str">
        <f>+'Categorias-9 feb-Depurado'!G5423</f>
        <v>169</v>
      </c>
      <c r="H5424" s="30" t="str">
        <f>+'Categorias-9 feb-Depurado'!H5423</f>
        <v>FESO33517</v>
      </c>
      <c r="I5424" s="107">
        <f>+'Categorias-9 feb-Depurado'!R5423</f>
        <v>375483</v>
      </c>
      <c r="J5424" s="108">
        <f t="shared" si="344"/>
        <v>0</v>
      </c>
      <c r="K5424" s="107">
        <f t="shared" si="345"/>
        <v>0</v>
      </c>
      <c r="L5424" s="109">
        <f t="shared" si="346"/>
        <v>375483</v>
      </c>
      <c r="M5424" s="110">
        <f t="shared" si="347"/>
        <v>2.8625101240193876E-07</v>
      </c>
      <c r="N5424" s="33" t="s">
        <v>4892</v>
      </c>
      <c r="O5424" s="33">
        <f>+'Categorias-9 feb-Depurado'!Y5423</f>
        <v>78.720085537281037</v>
      </c>
      <c r="P5424" s="111">
        <f>+'Categorias-9 feb-Depurado'!AC5423</f>
        <v>44959</v>
      </c>
      <c r="Q5424" s="111">
        <f>+'Categorias-9 feb-Depurado'!AE5423</f>
        <v>45019</v>
      </c>
      <c r="R5424" s="112" t="str">
        <f>+'Categorias-9 feb-Depurado'!AB5423</f>
        <v>Hotel</v>
      </c>
    </row>
    <row r="5425" spans="2:18" s="1" customFormat="1" ht="14.5" hidden="1">
      <c r="B5425" s="57" t="str">
        <f>+'Categorias-9 feb-Depurado'!B5424</f>
        <v>SOCIEDAD INMOBILIARIA ORANGE SUITES LIMITADA-ORANGE SUITES LTDA</v>
      </c>
      <c r="C5425" s="30" t="s">
        <v>4900</v>
      </c>
      <c r="D5425" s="31">
        <v>5</v>
      </c>
      <c r="E5425" s="30" t="str">
        <f>+'Categorias-9 feb-Depurado'!E5424</f>
        <v>900050933-5</v>
      </c>
      <c r="F5425" s="30" t="str">
        <f>+'Categorias-9 feb-Depurado'!F5424</f>
        <v>CL 8 43 C 37</v>
      </c>
      <c r="G5425" s="30" t="str">
        <f>+'Categorias-9 feb-Depurado'!G5424</f>
        <v>169</v>
      </c>
      <c r="H5425" s="30" t="str">
        <f>+'Categorias-9 feb-Depurado'!H5424</f>
        <v>FESO33518</v>
      </c>
      <c r="I5425" s="107">
        <f>+'Categorias-9 feb-Depurado'!R5424</f>
        <v>1106940</v>
      </c>
      <c r="J5425" s="108">
        <f t="shared" si="344"/>
        <v>0</v>
      </c>
      <c r="K5425" s="107">
        <f t="shared" si="345"/>
        <v>0</v>
      </c>
      <c r="L5425" s="109">
        <f t="shared" si="346"/>
        <v>1106940</v>
      </c>
      <c r="M5425" s="110">
        <f t="shared" si="347"/>
        <v>8.4388027065992886E-07</v>
      </c>
      <c r="N5425" s="33" t="s">
        <v>4892</v>
      </c>
      <c r="O5425" s="33">
        <f>+'Categorias-9 feb-Depurado'!Y5424</f>
        <v>232.07019088650586</v>
      </c>
      <c r="P5425" s="111">
        <f>+'Categorias-9 feb-Depurado'!AC5424</f>
        <v>44959</v>
      </c>
      <c r="Q5425" s="111">
        <f>+'Categorias-9 feb-Depurado'!AE5424</f>
        <v>45019</v>
      </c>
      <c r="R5425" s="112" t="str">
        <f>+'Categorias-9 feb-Depurado'!AB5424</f>
        <v>Hotel</v>
      </c>
    </row>
    <row r="5426" spans="2:18" s="1" customFormat="1" ht="14.5" hidden="1">
      <c r="B5426" s="57" t="str">
        <f>+'Categorias-9 feb-Depurado'!B5425</f>
        <v>SOCIEDAD INMOBILIARIA ORANGE SUITES LIMITADA-ORANGE SUITES LTDA</v>
      </c>
      <c r="C5426" s="30" t="s">
        <v>4900</v>
      </c>
      <c r="D5426" s="31">
        <v>5</v>
      </c>
      <c r="E5426" s="30" t="str">
        <f>+'Categorias-9 feb-Depurado'!E5425</f>
        <v>900050933-5</v>
      </c>
      <c r="F5426" s="30" t="str">
        <f>+'Categorias-9 feb-Depurado'!F5425</f>
        <v>CL 8 43 C 37</v>
      </c>
      <c r="G5426" s="30" t="str">
        <f>+'Categorias-9 feb-Depurado'!G5425</f>
        <v>169</v>
      </c>
      <c r="H5426" s="30" t="str">
        <f>+'Categorias-9 feb-Depurado'!H5425</f>
        <v>FESO33546</v>
      </c>
      <c r="I5426" s="107">
        <f>+'Categorias-9 feb-Depurado'!R5425</f>
        <v>245385</v>
      </c>
      <c r="J5426" s="108">
        <f t="shared" si="344"/>
        <v>0</v>
      </c>
      <c r="K5426" s="107">
        <f t="shared" si="345"/>
        <v>0</v>
      </c>
      <c r="L5426" s="109">
        <f t="shared" si="346"/>
        <v>245385</v>
      </c>
      <c r="M5426" s="110">
        <f t="shared" si="347"/>
        <v>1.8707026597275972E-07</v>
      </c>
      <c r="N5426" s="33" t="s">
        <v>4892</v>
      </c>
      <c r="O5426" s="33">
        <f>+'Categorias-9 feb-Depurado'!Y5425</f>
        <v>51.445013994150756</v>
      </c>
      <c r="P5426" s="111">
        <f>+'Categorias-9 feb-Depurado'!AC5425</f>
        <v>44959</v>
      </c>
      <c r="Q5426" s="111">
        <f>+'Categorias-9 feb-Depurado'!AE5425</f>
        <v>45019</v>
      </c>
      <c r="R5426" s="112" t="str">
        <f>+'Categorias-9 feb-Depurado'!AB5425</f>
        <v>Hotel</v>
      </c>
    </row>
    <row r="5427" spans="2:18" s="1" customFormat="1" ht="14.5" hidden="1">
      <c r="B5427" s="57" t="str">
        <f>+'Categorias-9 feb-Depurado'!B5426</f>
        <v>SOCIEDAD INMOBILIARIA ORANGE SUITES LIMITADA-ORANGE SUITES LTDA</v>
      </c>
      <c r="C5427" s="30" t="s">
        <v>4900</v>
      </c>
      <c r="D5427" s="31">
        <v>5</v>
      </c>
      <c r="E5427" s="30" t="str">
        <f>+'Categorias-9 feb-Depurado'!E5426</f>
        <v>900050933-5</v>
      </c>
      <c r="F5427" s="30" t="str">
        <f>+'Categorias-9 feb-Depurado'!F5426</f>
        <v>CL 8 43 C 37</v>
      </c>
      <c r="G5427" s="30" t="str">
        <f>+'Categorias-9 feb-Depurado'!G5426</f>
        <v>169</v>
      </c>
      <c r="H5427" s="30" t="str">
        <f>+'Categorias-9 feb-Depurado'!H5426</f>
        <v>FESO33524</v>
      </c>
      <c r="I5427" s="107">
        <f>+'Categorias-9 feb-Depurado'!R5426</f>
        <v>553470</v>
      </c>
      <c r="J5427" s="108">
        <f t="shared" si="344"/>
        <v>0</v>
      </c>
      <c r="K5427" s="107">
        <f t="shared" si="345"/>
        <v>0</v>
      </c>
      <c r="L5427" s="109">
        <f t="shared" si="346"/>
        <v>553470</v>
      </c>
      <c r="M5427" s="110">
        <f t="shared" si="347"/>
        <v>4.2194013532996443E-07</v>
      </c>
      <c r="N5427" s="33" t="s">
        <v>4892</v>
      </c>
      <c r="O5427" s="33">
        <f>+'Categorias-9 feb-Depurado'!Y5426</f>
        <v>116.03509544325293</v>
      </c>
      <c r="P5427" s="111">
        <f>+'Categorias-9 feb-Depurado'!AC5426</f>
        <v>44959</v>
      </c>
      <c r="Q5427" s="111">
        <f>+'Categorias-9 feb-Depurado'!AE5426</f>
        <v>45019</v>
      </c>
      <c r="R5427" s="112" t="str">
        <f>+'Categorias-9 feb-Depurado'!AB5426</f>
        <v>Hotel</v>
      </c>
    </row>
    <row r="5428" spans="2:18" s="1" customFormat="1" ht="14.5" hidden="1">
      <c r="B5428" s="57" t="str">
        <f>+'Categorias-9 feb-Depurado'!B5427</f>
        <v>SOCIEDAD INMOBILIARIA ORANGE SUITES LIMITADA-ORANGE SUITES LTDA</v>
      </c>
      <c r="C5428" s="30" t="s">
        <v>4900</v>
      </c>
      <c r="D5428" s="31">
        <v>5</v>
      </c>
      <c r="E5428" s="30" t="str">
        <f>+'Categorias-9 feb-Depurado'!E5427</f>
        <v>900050933-5</v>
      </c>
      <c r="F5428" s="30" t="str">
        <f>+'Categorias-9 feb-Depurado'!F5427</f>
        <v>CL 8 43 C 37</v>
      </c>
      <c r="G5428" s="30" t="str">
        <f>+'Categorias-9 feb-Depurado'!G5427</f>
        <v>169</v>
      </c>
      <c r="H5428" s="30" t="str">
        <f>+'Categorias-9 feb-Depurado'!H5427</f>
        <v>FESO33526</v>
      </c>
      <c r="I5428" s="107">
        <f>+'Categorias-9 feb-Depurado'!R5427</f>
        <v>312783</v>
      </c>
      <c r="J5428" s="108">
        <f t="shared" si="344"/>
        <v>0</v>
      </c>
      <c r="K5428" s="107">
        <f t="shared" si="345"/>
        <v>0</v>
      </c>
      <c r="L5428" s="109">
        <f t="shared" si="346"/>
        <v>312783</v>
      </c>
      <c r="M5428" s="110">
        <f t="shared" si="347"/>
        <v>2.3845140901749377E-07</v>
      </c>
      <c r="N5428" s="33" t="s">
        <v>4892</v>
      </c>
      <c r="O5428" s="33">
        <f>+'Categorias-9 feb-Depurado'!Y5427</f>
        <v>65.575018082329635</v>
      </c>
      <c r="P5428" s="111">
        <f>+'Categorias-9 feb-Depurado'!AC5427</f>
        <v>44959</v>
      </c>
      <c r="Q5428" s="111">
        <f>+'Categorias-9 feb-Depurado'!AE5427</f>
        <v>45019</v>
      </c>
      <c r="R5428" s="112" t="str">
        <f>+'Categorias-9 feb-Depurado'!AB5427</f>
        <v>Hotel</v>
      </c>
    </row>
    <row r="5429" spans="2:18" s="1" customFormat="1" ht="14.5" hidden="1">
      <c r="B5429" s="57" t="str">
        <f>+'Categorias-9 feb-Depurado'!B5428</f>
        <v>SOCIEDAD INMOBILIARIA ORANGE SUITES LIMITADA-ORANGE SUITES LTDA</v>
      </c>
      <c r="C5429" s="30" t="s">
        <v>4900</v>
      </c>
      <c r="D5429" s="31">
        <v>5</v>
      </c>
      <c r="E5429" s="30" t="str">
        <f>+'Categorias-9 feb-Depurado'!E5428</f>
        <v>900050933-5</v>
      </c>
      <c r="F5429" s="30" t="str">
        <f>+'Categorias-9 feb-Depurado'!F5428</f>
        <v>CL 8 43 C 37</v>
      </c>
      <c r="G5429" s="30" t="str">
        <f>+'Categorias-9 feb-Depurado'!G5428</f>
        <v>169</v>
      </c>
      <c r="H5429" s="30" t="str">
        <f>+'Categorias-9 feb-Depurado'!H5428</f>
        <v>FESO33513</v>
      </c>
      <c r="I5429" s="107">
        <f>+'Categorias-9 feb-Depurado'!R5428</f>
        <v>375483</v>
      </c>
      <c r="J5429" s="108">
        <f t="shared" si="344"/>
        <v>0</v>
      </c>
      <c r="K5429" s="107">
        <f t="shared" si="345"/>
        <v>0</v>
      </c>
      <c r="L5429" s="109">
        <f t="shared" si="346"/>
        <v>375483</v>
      </c>
      <c r="M5429" s="110">
        <f t="shared" si="347"/>
        <v>2.8625101240193876E-07</v>
      </c>
      <c r="N5429" s="33" t="s">
        <v>4892</v>
      </c>
      <c r="O5429" s="33">
        <f>+'Categorias-9 feb-Depurado'!Y5428</f>
        <v>78.720085537281037</v>
      </c>
      <c r="P5429" s="111">
        <f>+'Categorias-9 feb-Depurado'!AC5428</f>
        <v>44959</v>
      </c>
      <c r="Q5429" s="111">
        <f>+'Categorias-9 feb-Depurado'!AE5428</f>
        <v>45019</v>
      </c>
      <c r="R5429" s="112" t="str">
        <f>+'Categorias-9 feb-Depurado'!AB5428</f>
        <v>Hotel</v>
      </c>
    </row>
    <row r="5430" spans="2:18" s="1" customFormat="1" ht="14.5" hidden="1">
      <c r="B5430" s="57" t="str">
        <f>+'Categorias-9 feb-Depurado'!B5429</f>
        <v>SOCIEDAD INMOBILIARIA ORANGE SUITES LIMITADA-ORANGE SUITES LTDA</v>
      </c>
      <c r="C5430" s="30" t="s">
        <v>4900</v>
      </c>
      <c r="D5430" s="31">
        <v>5</v>
      </c>
      <c r="E5430" s="30" t="str">
        <f>+'Categorias-9 feb-Depurado'!E5429</f>
        <v>900050933-5</v>
      </c>
      <c r="F5430" s="30" t="str">
        <f>+'Categorias-9 feb-Depurado'!F5429</f>
        <v>CL 8 43 C 37</v>
      </c>
      <c r="G5430" s="30" t="str">
        <f>+'Categorias-9 feb-Depurado'!G5429</f>
        <v>169</v>
      </c>
      <c r="H5430" s="30" t="str">
        <f>+'Categorias-9 feb-Depurado'!H5429</f>
        <v>FESO33514</v>
      </c>
      <c r="I5430" s="107">
        <f>+'Categorias-9 feb-Depurado'!R5429</f>
        <v>742530</v>
      </c>
      <c r="J5430" s="108">
        <f t="shared" si="344"/>
        <v>0</v>
      </c>
      <c r="K5430" s="107">
        <f t="shared" si="345"/>
        <v>0</v>
      </c>
      <c r="L5430" s="109">
        <f t="shared" si="346"/>
        <v>742530</v>
      </c>
      <c r="M5430" s="110">
        <f t="shared" si="347"/>
        <v>5.6607080543942486E-07</v>
      </c>
      <c r="N5430" s="33" t="s">
        <v>4892</v>
      </c>
      <c r="O5430" s="33">
        <f>+'Categorias-9 feb-Depurado'!Y5429</f>
        <v>155.67156199880498</v>
      </c>
      <c r="P5430" s="111">
        <f>+'Categorias-9 feb-Depurado'!AC5429</f>
        <v>44959</v>
      </c>
      <c r="Q5430" s="111">
        <f>+'Categorias-9 feb-Depurado'!AE5429</f>
        <v>45019</v>
      </c>
      <c r="R5430" s="112" t="str">
        <f>+'Categorias-9 feb-Depurado'!AB5429</f>
        <v>Hotel</v>
      </c>
    </row>
    <row r="5431" spans="2:18" s="1" customFormat="1" ht="14.5" hidden="1">
      <c r="B5431" s="57" t="str">
        <f>+'Categorias-9 feb-Depurado'!B5430</f>
        <v>SOCIEDAD INMOBILIARIA ORANGE SUITES LIMITADA-ORANGE SUITES LTDA</v>
      </c>
      <c r="C5431" s="30" t="s">
        <v>4900</v>
      </c>
      <c r="D5431" s="31">
        <v>5</v>
      </c>
      <c r="E5431" s="30" t="str">
        <f>+'Categorias-9 feb-Depurado'!E5430</f>
        <v>900050933-5</v>
      </c>
      <c r="F5431" s="30" t="str">
        <f>+'Categorias-9 feb-Depurado'!F5430</f>
        <v>CL 8 43 C 37</v>
      </c>
      <c r="G5431" s="30" t="str">
        <f>+'Categorias-9 feb-Depurado'!G5430</f>
        <v>169</v>
      </c>
      <c r="H5431" s="30" t="str">
        <f>+'Categorias-9 feb-Depurado'!H5430</f>
        <v>FESO33563</v>
      </c>
      <c r="I5431" s="107">
        <f>+'Categorias-9 feb-Depurado'!R5430</f>
        <v>995800</v>
      </c>
      <c r="J5431" s="108">
        <f t="shared" si="344"/>
        <v>0</v>
      </c>
      <c r="K5431" s="107">
        <f t="shared" si="345"/>
        <v>0</v>
      </c>
      <c r="L5431" s="109">
        <f t="shared" si="346"/>
        <v>995800</v>
      </c>
      <c r="M5431" s="110">
        <f t="shared" si="347"/>
        <v>7.5915223365598606E-07</v>
      </c>
      <c r="N5431" s="33" t="s">
        <v>4892</v>
      </c>
      <c r="O5431" s="33">
        <f>+'Categorias-9 feb-Depurado'!Y5430</f>
        <v>208.76966780926023</v>
      </c>
      <c r="P5431" s="111">
        <f>+'Categorias-9 feb-Depurado'!AC5430</f>
        <v>44960</v>
      </c>
      <c r="Q5431" s="111">
        <f>+'Categorias-9 feb-Depurado'!AE5430</f>
        <v>45020</v>
      </c>
      <c r="R5431" s="112" t="str">
        <f>+'Categorias-9 feb-Depurado'!AB5430</f>
        <v>Hotel</v>
      </c>
    </row>
    <row r="5432" spans="2:18" s="1" customFormat="1" ht="14.5" hidden="1">
      <c r="B5432" s="57" t="str">
        <f>+'Categorias-9 feb-Depurado'!B5431</f>
        <v>SOCIEDAD INMOBILIARIA ORANGE SUITES LIMITADA-ORANGE SUITES LTDA</v>
      </c>
      <c r="C5432" s="30" t="s">
        <v>4900</v>
      </c>
      <c r="D5432" s="31">
        <v>5</v>
      </c>
      <c r="E5432" s="30" t="str">
        <f>+'Categorias-9 feb-Depurado'!E5431</f>
        <v>900050933-5</v>
      </c>
      <c r="F5432" s="30" t="str">
        <f>+'Categorias-9 feb-Depurado'!F5431</f>
        <v>CL 8 43 C 37</v>
      </c>
      <c r="G5432" s="30" t="str">
        <f>+'Categorias-9 feb-Depurado'!G5431</f>
        <v>169</v>
      </c>
      <c r="H5432" s="30" t="str">
        <f>+'Categorias-9 feb-Depurado'!H5431</f>
        <v>FESO33558</v>
      </c>
      <c r="I5432" s="107">
        <f>+'Categorias-9 feb-Depurado'!R5431</f>
        <v>1841034</v>
      </c>
      <c r="J5432" s="108">
        <f t="shared" si="344"/>
        <v>0</v>
      </c>
      <c r="K5432" s="107">
        <f t="shared" si="345"/>
        <v>0</v>
      </c>
      <c r="L5432" s="109">
        <f t="shared" si="346"/>
        <v>1841034</v>
      </c>
      <c r="M5432" s="110">
        <f t="shared" si="347"/>
        <v>1.403519856734901E-06</v>
      </c>
      <c r="N5432" s="33" t="s">
        <v>4892</v>
      </c>
      <c r="O5432" s="33">
        <f>+'Categorias-9 feb-Depurado'!Y5431</f>
        <v>385.97314380955373</v>
      </c>
      <c r="P5432" s="111">
        <f>+'Categorias-9 feb-Depurado'!AC5431</f>
        <v>44960</v>
      </c>
      <c r="Q5432" s="111">
        <f>+'Categorias-9 feb-Depurado'!AE5431</f>
        <v>45020</v>
      </c>
      <c r="R5432" s="112" t="str">
        <f>+'Categorias-9 feb-Depurado'!AB5431</f>
        <v>Hotel</v>
      </c>
    </row>
    <row r="5433" spans="2:18" s="1" customFormat="1" ht="14.5" hidden="1">
      <c r="B5433" s="57" t="str">
        <f>+'Categorias-9 feb-Depurado'!B5432</f>
        <v>SOCIEDAD INMOBILIARIA ORANGE SUITES LIMITADA-ORANGE SUITES LTDA</v>
      </c>
      <c r="C5433" s="30" t="s">
        <v>4900</v>
      </c>
      <c r="D5433" s="31">
        <v>5</v>
      </c>
      <c r="E5433" s="30" t="str">
        <f>+'Categorias-9 feb-Depurado'!E5432</f>
        <v>900050933-5</v>
      </c>
      <c r="F5433" s="30" t="str">
        <f>+'Categorias-9 feb-Depurado'!F5432</f>
        <v>CL 8 43 C 37</v>
      </c>
      <c r="G5433" s="30" t="str">
        <f>+'Categorias-9 feb-Depurado'!G5432</f>
        <v>169</v>
      </c>
      <c r="H5433" s="30" t="str">
        <f>+'Categorias-9 feb-Depurado'!H5432</f>
        <v>FESO33559</v>
      </c>
      <c r="I5433" s="107">
        <f>+'Categorias-9 feb-Depurado'!R5432</f>
        <v>331933</v>
      </c>
      <c r="J5433" s="108">
        <f t="shared" si="344"/>
        <v>0</v>
      </c>
      <c r="K5433" s="107">
        <f t="shared" si="345"/>
        <v>0</v>
      </c>
      <c r="L5433" s="109">
        <f t="shared" si="346"/>
        <v>331933</v>
      </c>
      <c r="M5433" s="110">
        <f t="shared" si="347"/>
        <v>2.5305049043395503E-07</v>
      </c>
      <c r="N5433" s="33" t="s">
        <v>4892</v>
      </c>
      <c r="O5433" s="33">
        <f>+'Categorias-9 feb-Depurado'!Y5432</f>
        <v>69.589819386353867</v>
      </c>
      <c r="P5433" s="111">
        <f>+'Categorias-9 feb-Depurado'!AC5432</f>
        <v>44960</v>
      </c>
      <c r="Q5433" s="111">
        <f>+'Categorias-9 feb-Depurado'!AE5432</f>
        <v>45020</v>
      </c>
      <c r="R5433" s="112" t="str">
        <f>+'Categorias-9 feb-Depurado'!AB5432</f>
        <v>Hotel</v>
      </c>
    </row>
    <row r="5434" spans="2:18" s="1" customFormat="1" ht="14.5" hidden="1">
      <c r="B5434" s="57" t="str">
        <f>+'Categorias-9 feb-Depurado'!B5433</f>
        <v>SOCIEDAD INMOBILIARIA ORANGE SUITES LIMITADA-ORANGE SUITES LTDA</v>
      </c>
      <c r="C5434" s="30" t="s">
        <v>4900</v>
      </c>
      <c r="D5434" s="31">
        <v>5</v>
      </c>
      <c r="E5434" s="30" t="str">
        <f>+'Categorias-9 feb-Depurado'!E5433</f>
        <v>900050933-5</v>
      </c>
      <c r="F5434" s="30" t="str">
        <f>+'Categorias-9 feb-Depurado'!F5433</f>
        <v>CL 8 43 C 37</v>
      </c>
      <c r="G5434" s="30" t="str">
        <f>+'Categorias-9 feb-Depurado'!G5433</f>
        <v>169</v>
      </c>
      <c r="H5434" s="30" t="str">
        <f>+'Categorias-9 feb-Depurado'!H5433</f>
        <v>FESO33557</v>
      </c>
      <c r="I5434" s="107">
        <f>+'Categorias-9 feb-Depurado'!R5433</f>
        <v>750966</v>
      </c>
      <c r="J5434" s="108">
        <f t="shared" si="344"/>
        <v>0</v>
      </c>
      <c r="K5434" s="107">
        <f t="shared" si="345"/>
        <v>0</v>
      </c>
      <c r="L5434" s="109">
        <f t="shared" si="346"/>
        <v>750966</v>
      </c>
      <c r="M5434" s="110">
        <f t="shared" si="347"/>
        <v>5.7250202480387753E-07</v>
      </c>
      <c r="N5434" s="33" t="s">
        <v>4892</v>
      </c>
      <c r="O5434" s="33">
        <f>+'Categorias-9 feb-Depurado'!Y5433</f>
        <v>157.44017107456207</v>
      </c>
      <c r="P5434" s="111">
        <f>+'Categorias-9 feb-Depurado'!AC5433</f>
        <v>44960</v>
      </c>
      <c r="Q5434" s="111">
        <f>+'Categorias-9 feb-Depurado'!AE5433</f>
        <v>45020</v>
      </c>
      <c r="R5434" s="112" t="str">
        <f>+'Categorias-9 feb-Depurado'!AB5433</f>
        <v>Hotel</v>
      </c>
    </row>
    <row r="5435" spans="2:18" s="1" customFormat="1" ht="14.5" hidden="1">
      <c r="B5435" s="57" t="str">
        <f>+'Categorias-9 feb-Depurado'!B5434</f>
        <v>SOCIEDAD INMOBILIARIA ORANGE SUITES LIMITADA-ORANGE SUITES LTDA</v>
      </c>
      <c r="C5435" s="30" t="s">
        <v>4900</v>
      </c>
      <c r="D5435" s="31">
        <v>5</v>
      </c>
      <c r="E5435" s="30" t="str">
        <f>+'Categorias-9 feb-Depurado'!E5434</f>
        <v>900050933-5</v>
      </c>
      <c r="F5435" s="30" t="str">
        <f>+'Categorias-9 feb-Depurado'!F5434</f>
        <v>CL 8 43 C 37</v>
      </c>
      <c r="G5435" s="30" t="str">
        <f>+'Categorias-9 feb-Depurado'!G5434</f>
        <v>169</v>
      </c>
      <c r="H5435" s="30" t="str">
        <f>+'Categorias-9 feb-Depurado'!H5434</f>
        <v>FESO33565</v>
      </c>
      <c r="I5435" s="107">
        <f>+'Categorias-9 feb-Depurado'!R5434</f>
        <v>256650</v>
      </c>
      <c r="J5435" s="108">
        <f t="shared" si="344"/>
        <v>0</v>
      </c>
      <c r="K5435" s="107">
        <f t="shared" si="345"/>
        <v>0</v>
      </c>
      <c r="L5435" s="109">
        <f t="shared" si="346"/>
        <v>256650</v>
      </c>
      <c r="M5435" s="110">
        <f t="shared" si="347"/>
        <v>1.9565818514541957E-07</v>
      </c>
      <c r="N5435" s="33" t="s">
        <v>4892</v>
      </c>
      <c r="O5435" s="33">
        <f>+'Categorias-9 feb-Depurado'!Y5434</f>
        <v>53.806723481870492</v>
      </c>
      <c r="P5435" s="111">
        <f>+'Categorias-9 feb-Depurado'!AC5434</f>
        <v>44960</v>
      </c>
      <c r="Q5435" s="111">
        <f>+'Categorias-9 feb-Depurado'!AE5434</f>
        <v>45020</v>
      </c>
      <c r="R5435" s="112" t="str">
        <f>+'Categorias-9 feb-Depurado'!AB5434</f>
        <v>Hotel</v>
      </c>
    </row>
    <row r="5436" spans="2:18" s="1" customFormat="1" ht="14.5" hidden="1">
      <c r="B5436" s="57" t="str">
        <f>+'Categorias-9 feb-Depurado'!B5435</f>
        <v>SOCIEDAD INMOBILIARIA ORANGE SUITES LIMITADA-ORANGE SUITES LTDA</v>
      </c>
      <c r="C5436" s="30" t="s">
        <v>4900</v>
      </c>
      <c r="D5436" s="31">
        <v>5</v>
      </c>
      <c r="E5436" s="30" t="str">
        <f>+'Categorias-9 feb-Depurado'!E5435</f>
        <v>900050933-5</v>
      </c>
      <c r="F5436" s="30" t="str">
        <f>+'Categorias-9 feb-Depurado'!F5435</f>
        <v>CL 8 43 C 37</v>
      </c>
      <c r="G5436" s="30" t="str">
        <f>+'Categorias-9 feb-Depurado'!G5435</f>
        <v>169</v>
      </c>
      <c r="H5436" s="30" t="str">
        <f>+'Categorias-9 feb-Depurado'!H5435</f>
        <v>FESO33560</v>
      </c>
      <c r="I5436" s="107">
        <f>+'Categorias-9 feb-Depurado'!R5435</f>
        <v>443265</v>
      </c>
      <c r="J5436" s="108">
        <f t="shared" si="344"/>
        <v>0</v>
      </c>
      <c r="K5436" s="107">
        <f t="shared" si="345"/>
        <v>0</v>
      </c>
      <c r="L5436" s="109">
        <f t="shared" si="346"/>
        <v>443265</v>
      </c>
      <c r="M5436" s="110">
        <f t="shared" si="347"/>
        <v>3.3792489942912297E-07</v>
      </c>
      <c r="N5436" s="33" t="s">
        <v>4892</v>
      </c>
      <c r="O5436" s="33">
        <f>+'Categorias-9 feb-Depurado'!Y5435</f>
        <v>92.930595301739046</v>
      </c>
      <c r="P5436" s="111">
        <f>+'Categorias-9 feb-Depurado'!AC5435</f>
        <v>44960</v>
      </c>
      <c r="Q5436" s="111">
        <f>+'Categorias-9 feb-Depurado'!AE5435</f>
        <v>45020</v>
      </c>
      <c r="R5436" s="112" t="str">
        <f>+'Categorias-9 feb-Depurado'!AB5435</f>
        <v>Hotel</v>
      </c>
    </row>
    <row r="5437" spans="2:18" s="1" customFormat="1" ht="14.5" hidden="1">
      <c r="B5437" s="57" t="str">
        <f>+'Categorias-9 feb-Depurado'!B5436</f>
        <v>SOCIEDAD INMOBILIARIA ORANGE SUITES LIMITADA-ORANGE SUITES LTDA</v>
      </c>
      <c r="C5437" s="30" t="s">
        <v>4900</v>
      </c>
      <c r="D5437" s="31">
        <v>5</v>
      </c>
      <c r="E5437" s="30" t="str">
        <f>+'Categorias-9 feb-Depurado'!E5436</f>
        <v>900050933-5</v>
      </c>
      <c r="F5437" s="30" t="str">
        <f>+'Categorias-9 feb-Depurado'!F5436</f>
        <v>CL 8 43 C 37</v>
      </c>
      <c r="G5437" s="30" t="str">
        <f>+'Categorias-9 feb-Depurado'!G5436</f>
        <v>169</v>
      </c>
      <c r="H5437" s="30" t="str">
        <f>+'Categorias-9 feb-Depurado'!H5436</f>
        <v>FESO33615</v>
      </c>
      <c r="I5437" s="107">
        <f>+'Categorias-9 feb-Depurado'!R5436</f>
        <v>775198</v>
      </c>
      <c r="J5437" s="108">
        <f t="shared" si="344"/>
        <v>0</v>
      </c>
      <c r="K5437" s="107">
        <f t="shared" si="345"/>
        <v>0</v>
      </c>
      <c r="L5437" s="109">
        <f t="shared" si="346"/>
        <v>775198</v>
      </c>
      <c r="M5437" s="110">
        <f t="shared" si="347"/>
        <v>5.9097538986307799E-07</v>
      </c>
      <c r="N5437" s="33" t="s">
        <v>4892</v>
      </c>
      <c r="O5437" s="33">
        <f>+'Categorias-9 feb-Depurado'!Y5436</f>
        <v>162.5204146880929</v>
      </c>
      <c r="P5437" s="111">
        <f>+'Categorias-9 feb-Depurado'!AC5436</f>
        <v>44961</v>
      </c>
      <c r="Q5437" s="111">
        <f>+'Categorias-9 feb-Depurado'!AE5436</f>
        <v>45021</v>
      </c>
      <c r="R5437" s="112" t="str">
        <f>+'Categorias-9 feb-Depurado'!AB5436</f>
        <v>Hotel</v>
      </c>
    </row>
    <row r="5438" spans="2:18" s="1" customFormat="1" ht="14.5" hidden="1">
      <c r="B5438" s="57" t="str">
        <f>+'Categorias-9 feb-Depurado'!B5437</f>
        <v>SOCIEDAD INMOBILIARIA ORANGE SUITES LIMITADA-ORANGE SUITES LTDA</v>
      </c>
      <c r="C5438" s="30" t="s">
        <v>4900</v>
      </c>
      <c r="D5438" s="31">
        <v>5</v>
      </c>
      <c r="E5438" s="30" t="str">
        <f>+'Categorias-9 feb-Depurado'!E5437</f>
        <v>900050933-5</v>
      </c>
      <c r="F5438" s="30" t="str">
        <f>+'Categorias-9 feb-Depurado'!F5437</f>
        <v>CL 8 43 C 37</v>
      </c>
      <c r="G5438" s="30" t="str">
        <f>+'Categorias-9 feb-Depurado'!G5437</f>
        <v>169</v>
      </c>
      <c r="H5438" s="30" t="str">
        <f>+'Categorias-9 feb-Depurado'!H5437</f>
        <v>FESO33616</v>
      </c>
      <c r="I5438" s="107">
        <f>+'Categorias-9 feb-Depurado'!R5437</f>
        <v>225300</v>
      </c>
      <c r="J5438" s="108">
        <f t="shared" si="344"/>
        <v>0</v>
      </c>
      <c r="K5438" s="107">
        <f t="shared" si="345"/>
        <v>0</v>
      </c>
      <c r="L5438" s="109">
        <f t="shared" si="346"/>
        <v>225300</v>
      </c>
      <c r="M5438" s="110">
        <f t="shared" si="347"/>
        <v>1.7175838345319707E-07</v>
      </c>
      <c r="N5438" s="33" t="s">
        <v>4892</v>
      </c>
      <c r="O5438" s="33">
        <f>+'Categorias-9 feb-Depurado'!Y5437</f>
        <v>47.234189754394791</v>
      </c>
      <c r="P5438" s="111">
        <f>+'Categorias-9 feb-Depurado'!AC5437</f>
        <v>44961</v>
      </c>
      <c r="Q5438" s="111">
        <f>+'Categorias-9 feb-Depurado'!AE5437</f>
        <v>45021</v>
      </c>
      <c r="R5438" s="112" t="str">
        <f>+'Categorias-9 feb-Depurado'!AB5437</f>
        <v>Hotel</v>
      </c>
    </row>
    <row r="5439" spans="2:18" s="1" customFormat="1" ht="14.5" hidden="1">
      <c r="B5439" s="57" t="str">
        <f>+'Categorias-9 feb-Depurado'!B5438</f>
        <v>SOCIEDAD INMOBILIARIA ORANGE SUITES LIMITADA-ORANGE SUITES LTDA</v>
      </c>
      <c r="C5439" s="30" t="s">
        <v>4900</v>
      </c>
      <c r="D5439" s="31">
        <v>5</v>
      </c>
      <c r="E5439" s="30" t="str">
        <f>+'Categorias-9 feb-Depurado'!E5438</f>
        <v>900050933-5</v>
      </c>
      <c r="F5439" s="30" t="str">
        <f>+'Categorias-9 feb-Depurado'!F5438</f>
        <v>CL 8 43 C 37</v>
      </c>
      <c r="G5439" s="30" t="str">
        <f>+'Categorias-9 feb-Depurado'!G5438</f>
        <v>169</v>
      </c>
      <c r="H5439" s="30" t="str">
        <f>+'Categorias-9 feb-Depurado'!H5438</f>
        <v>FESO33682</v>
      </c>
      <c r="I5439" s="107">
        <f>+'Categorias-9 feb-Depurado'!R5438</f>
        <v>331933</v>
      </c>
      <c r="J5439" s="108">
        <f t="shared" si="344"/>
        <v>0</v>
      </c>
      <c r="K5439" s="107">
        <f t="shared" si="345"/>
        <v>0</v>
      </c>
      <c r="L5439" s="109">
        <f t="shared" si="346"/>
        <v>331933</v>
      </c>
      <c r="M5439" s="110">
        <f t="shared" si="347"/>
        <v>2.5305049043395503E-07</v>
      </c>
      <c r="N5439" s="33" t="s">
        <v>4892</v>
      </c>
      <c r="O5439" s="33">
        <f>+'Categorias-9 feb-Depurado'!Y5438</f>
        <v>69.589819386353867</v>
      </c>
      <c r="P5439" s="111">
        <f>+'Categorias-9 feb-Depurado'!AC5438</f>
        <v>44962</v>
      </c>
      <c r="Q5439" s="111">
        <f>+'Categorias-9 feb-Depurado'!AE5438</f>
        <v>45022</v>
      </c>
      <c r="R5439" s="112" t="str">
        <f>+'Categorias-9 feb-Depurado'!AB5438</f>
        <v>Hotel</v>
      </c>
    </row>
    <row r="5440" spans="2:18" s="1" customFormat="1" ht="14.5" hidden="1">
      <c r="B5440" s="57" t="str">
        <f>+'Categorias-9 feb-Depurado'!B5439</f>
        <v>SOCIEDAD INMOBILIARIA ORANGE SUITES LIMITADA-ORANGE SUITES LTDA</v>
      </c>
      <c r="C5440" s="30" t="s">
        <v>4900</v>
      </c>
      <c r="D5440" s="31">
        <v>5</v>
      </c>
      <c r="E5440" s="30" t="str">
        <f>+'Categorias-9 feb-Depurado'!E5439</f>
        <v>900050933-5</v>
      </c>
      <c r="F5440" s="30" t="str">
        <f>+'Categorias-9 feb-Depurado'!F5439</f>
        <v>CL 8 43 C 37</v>
      </c>
      <c r="G5440" s="30" t="str">
        <f>+'Categorias-9 feb-Depurado'!G5439</f>
        <v>169</v>
      </c>
      <c r="H5440" s="30" t="str">
        <f>+'Categorias-9 feb-Depurado'!H5439</f>
        <v>FESO33680</v>
      </c>
      <c r="I5440" s="107">
        <f>+'Categorias-9 feb-Depurado'!R5439</f>
        <v>245385</v>
      </c>
      <c r="J5440" s="108">
        <f t="shared" si="344"/>
        <v>0</v>
      </c>
      <c r="K5440" s="107">
        <f t="shared" si="345"/>
        <v>0</v>
      </c>
      <c r="L5440" s="109">
        <f t="shared" si="346"/>
        <v>245385</v>
      </c>
      <c r="M5440" s="110">
        <f t="shared" si="347"/>
        <v>1.8707026597275972E-07</v>
      </c>
      <c r="N5440" s="33" t="s">
        <v>4892</v>
      </c>
      <c r="O5440" s="33">
        <f>+'Categorias-9 feb-Depurado'!Y5439</f>
        <v>51.445013994150756</v>
      </c>
      <c r="P5440" s="111">
        <f>+'Categorias-9 feb-Depurado'!AC5439</f>
        <v>44962</v>
      </c>
      <c r="Q5440" s="111">
        <f>+'Categorias-9 feb-Depurado'!AE5439</f>
        <v>45022</v>
      </c>
      <c r="R5440" s="112" t="str">
        <f>+'Categorias-9 feb-Depurado'!AB5439</f>
        <v>Hotel</v>
      </c>
    </row>
    <row r="5441" spans="2:18" s="1" customFormat="1" ht="14.5" hidden="1">
      <c r="B5441" s="57" t="str">
        <f>+'Categorias-9 feb-Depurado'!B5440</f>
        <v>SOCIEDAD INMOBILIARIA ORANGE SUITES LIMITADA-ORANGE SUITES LTDA</v>
      </c>
      <c r="C5441" s="30" t="s">
        <v>4900</v>
      </c>
      <c r="D5441" s="31">
        <v>5</v>
      </c>
      <c r="E5441" s="30" t="str">
        <f>+'Categorias-9 feb-Depurado'!E5440</f>
        <v>900050933-5</v>
      </c>
      <c r="F5441" s="30" t="str">
        <f>+'Categorias-9 feb-Depurado'!F5440</f>
        <v>CL 8 43 C 37</v>
      </c>
      <c r="G5441" s="30" t="str">
        <f>+'Categorias-9 feb-Depurado'!G5440</f>
        <v>169</v>
      </c>
      <c r="H5441" s="30" t="str">
        <f>+'Categorias-9 feb-Depurado'!H5440</f>
        <v>FESO33684</v>
      </c>
      <c r="I5441" s="107">
        <f>+'Categorias-9 feb-Depurado'!R5440</f>
        <v>1109334</v>
      </c>
      <c r="J5441" s="108">
        <f t="shared" si="344"/>
        <v>0</v>
      </c>
      <c r="K5441" s="107">
        <f t="shared" si="345"/>
        <v>0</v>
      </c>
      <c r="L5441" s="109">
        <f t="shared" si="346"/>
        <v>1109334</v>
      </c>
      <c r="M5441" s="110">
        <f t="shared" si="347"/>
        <v>8.4570534642551677E-07</v>
      </c>
      <c r="N5441" s="33" t="s">
        <v>4892</v>
      </c>
      <c r="O5441" s="33">
        <f>+'Categorias-9 feb-Depurado'!Y5440</f>
        <v>232.57209346205855</v>
      </c>
      <c r="P5441" s="111">
        <f>+'Categorias-9 feb-Depurado'!AC5440</f>
        <v>44962</v>
      </c>
      <c r="Q5441" s="111">
        <f>+'Categorias-9 feb-Depurado'!AE5440</f>
        <v>45022</v>
      </c>
      <c r="R5441" s="112" t="str">
        <f>+'Categorias-9 feb-Depurado'!AB5440</f>
        <v>Hotel</v>
      </c>
    </row>
    <row r="5442" spans="2:18" s="1" customFormat="1" ht="14.5" hidden="1">
      <c r="B5442" s="57" t="str">
        <f>+'Categorias-9 feb-Depurado'!B5441</f>
        <v>SOCIEDAD INMOBILIARIA ORANGE SUITES LIMITADA-ORANGE SUITES LTDA</v>
      </c>
      <c r="C5442" s="30" t="s">
        <v>4900</v>
      </c>
      <c r="D5442" s="31">
        <v>5</v>
      </c>
      <c r="E5442" s="30" t="str">
        <f>+'Categorias-9 feb-Depurado'!E5441</f>
        <v>900050933-5</v>
      </c>
      <c r="F5442" s="30" t="str">
        <f>+'Categorias-9 feb-Depurado'!F5441</f>
        <v>CL 8 43 C 37</v>
      </c>
      <c r="G5442" s="30" t="str">
        <f>+'Categorias-9 feb-Depurado'!G5441</f>
        <v>169</v>
      </c>
      <c r="H5442" s="30" t="str">
        <f>+'Categorias-9 feb-Depurado'!H5441</f>
        <v>FESO33695</v>
      </c>
      <c r="I5442" s="107">
        <f>+'Categorias-9 feb-Depurado'!R5441</f>
        <v>789267</v>
      </c>
      <c r="J5442" s="108">
        <f t="shared" si="344"/>
        <v>0</v>
      </c>
      <c r="K5442" s="107">
        <f t="shared" si="345"/>
        <v>0</v>
      </c>
      <c r="L5442" s="109">
        <f t="shared" si="346"/>
        <v>789267</v>
      </c>
      <c r="M5442" s="110">
        <f t="shared" si="347"/>
        <v>6.0170094999092102E-07</v>
      </c>
      <c r="N5442" s="33" t="s">
        <v>4892</v>
      </c>
      <c r="O5442" s="33">
        <f>+'Categorias-9 feb-Depurado'!Y5441</f>
        <v>165.46998333280919</v>
      </c>
      <c r="P5442" s="111">
        <f>+'Categorias-9 feb-Depurado'!AC5441</f>
        <v>44963</v>
      </c>
      <c r="Q5442" s="111">
        <f>+'Categorias-9 feb-Depurado'!AE5441</f>
        <v>45023</v>
      </c>
      <c r="R5442" s="112" t="str">
        <f>+'Categorias-9 feb-Depurado'!AB5441</f>
        <v>Hotel</v>
      </c>
    </row>
    <row r="5443" spans="2:18" s="1" customFormat="1" ht="14.5" hidden="1">
      <c r="B5443" s="57" t="str">
        <f>+'Categorias-9 feb-Depurado'!B5442</f>
        <v>SOCIEDAD INMOBILIARIA ORANGE SUITES LIMITADA-ORANGE SUITES LTDA</v>
      </c>
      <c r="C5443" s="30" t="s">
        <v>4900</v>
      </c>
      <c r="D5443" s="31">
        <v>5</v>
      </c>
      <c r="E5443" s="30" t="str">
        <f>+'Categorias-9 feb-Depurado'!E5442</f>
        <v>900050933-5</v>
      </c>
      <c r="F5443" s="30" t="str">
        <f>+'Categorias-9 feb-Depurado'!F5442</f>
        <v>CL 8 43 C 37</v>
      </c>
      <c r="G5443" s="30" t="str">
        <f>+'Categorias-9 feb-Depurado'!G5442</f>
        <v>169</v>
      </c>
      <c r="H5443" s="30" t="str">
        <f>+'Categorias-9 feb-Depurado'!H5442</f>
        <v>FESO33746</v>
      </c>
      <c r="I5443" s="107">
        <f>+'Categorias-9 feb-Depurado'!R5442</f>
        <v>261875</v>
      </c>
      <c r="J5443" s="108">
        <f t="shared" si="344"/>
        <v>0</v>
      </c>
      <c r="K5443" s="107">
        <f t="shared" si="345"/>
        <v>0</v>
      </c>
      <c r="L5443" s="109">
        <f t="shared" si="346"/>
        <v>261875</v>
      </c>
      <c r="M5443" s="110">
        <f t="shared" si="347"/>
        <v>1.9964148542745665E-07</v>
      </c>
      <c r="N5443" s="33" t="s">
        <v>4892</v>
      </c>
      <c r="O5443" s="33">
        <f>+'Categorias-9 feb-Depurado'!Y5442</f>
        <v>54.902145769783111</v>
      </c>
      <c r="P5443" s="111">
        <f>+'Categorias-9 feb-Depurado'!AC5442</f>
        <v>44964</v>
      </c>
      <c r="Q5443" s="111">
        <f>+'Categorias-9 feb-Depurado'!AE5442</f>
        <v>45024</v>
      </c>
      <c r="R5443" s="112" t="str">
        <f>+'Categorias-9 feb-Depurado'!AB5442</f>
        <v>Hotel</v>
      </c>
    </row>
    <row r="5444" spans="2:18" s="1" customFormat="1" ht="14.5" hidden="1">
      <c r="B5444" s="57" t="str">
        <f>+'Categorias-9 feb-Depurado'!B5443</f>
        <v>SOCIEDAD INMOBILIARIA ORANGE SUITES LIMITADA-ORANGE SUITES LTDA</v>
      </c>
      <c r="C5444" s="30" t="s">
        <v>4900</v>
      </c>
      <c r="D5444" s="31">
        <v>5</v>
      </c>
      <c r="E5444" s="30" t="str">
        <f>+'Categorias-9 feb-Depurado'!E5443</f>
        <v>900050933-5</v>
      </c>
      <c r="F5444" s="30" t="str">
        <f>+'Categorias-9 feb-Depurado'!F5443</f>
        <v>CL 8 43 C 37</v>
      </c>
      <c r="G5444" s="30" t="str">
        <f>+'Categorias-9 feb-Depurado'!G5443</f>
        <v>169</v>
      </c>
      <c r="H5444" s="30" t="str">
        <f>+'Categorias-9 feb-Depurado'!H5443</f>
        <v>FESO33780</v>
      </c>
      <c r="I5444" s="107">
        <f>+'Categorias-9 feb-Depurado'!R5443</f>
        <v>394633</v>
      </c>
      <c r="J5444" s="108">
        <f t="shared" si="344"/>
        <v>0</v>
      </c>
      <c r="K5444" s="107">
        <f t="shared" si="345"/>
        <v>0</v>
      </c>
      <c r="L5444" s="109">
        <f t="shared" si="346"/>
        <v>394633</v>
      </c>
      <c r="M5444" s="110">
        <f t="shared" si="347"/>
        <v>3.0085009381840002E-07</v>
      </c>
      <c r="N5444" s="33" t="s">
        <v>4892</v>
      </c>
      <c r="O5444" s="33">
        <f>+'Categorias-9 feb-Depurado'!Y5443</f>
        <v>82.734886841305283</v>
      </c>
      <c r="P5444" s="111">
        <f>+'Categorias-9 feb-Depurado'!AC5443</f>
        <v>44965</v>
      </c>
      <c r="Q5444" s="111">
        <f>+'Categorias-9 feb-Depurado'!AE5443</f>
        <v>45025</v>
      </c>
      <c r="R5444" s="112" t="str">
        <f>+'Categorias-9 feb-Depurado'!AB5443</f>
        <v>Hotel</v>
      </c>
    </row>
    <row r="5445" spans="2:18" s="1" customFormat="1" ht="14.5" hidden="1">
      <c r="B5445" s="57" t="str">
        <f>+'Categorias-9 feb-Depurado'!B5444</f>
        <v>SOCIEDAD INMOBILIARIA ORANGE SUITES LIMITADA-ORANGE SUITES LTDA</v>
      </c>
      <c r="C5445" s="30" t="s">
        <v>4900</v>
      </c>
      <c r="D5445" s="31">
        <v>5</v>
      </c>
      <c r="E5445" s="30" t="str">
        <f>+'Categorias-9 feb-Depurado'!E5444</f>
        <v>900050933-5</v>
      </c>
      <c r="F5445" s="30" t="str">
        <f>+'Categorias-9 feb-Depurado'!F5444</f>
        <v>CL 8 43 C 37</v>
      </c>
      <c r="G5445" s="30" t="str">
        <f>+'Categorias-9 feb-Depurado'!G5444</f>
        <v>169</v>
      </c>
      <c r="H5445" s="30" t="str">
        <f>+'Categorias-9 feb-Depurado'!H5444</f>
        <v>FESO33774</v>
      </c>
      <c r="I5445" s="107">
        <f>+'Categorias-9 feb-Depurado'!R5444</f>
        <v>394633</v>
      </c>
      <c r="J5445" s="108">
        <f t="shared" si="344"/>
        <v>0</v>
      </c>
      <c r="K5445" s="107">
        <f t="shared" si="345"/>
        <v>0</v>
      </c>
      <c r="L5445" s="109">
        <f t="shared" si="346"/>
        <v>394633</v>
      </c>
      <c r="M5445" s="110">
        <f t="shared" si="347"/>
        <v>3.0085009381840002E-07</v>
      </c>
      <c r="N5445" s="33" t="s">
        <v>4892</v>
      </c>
      <c r="O5445" s="33">
        <f>+'Categorias-9 feb-Depurado'!Y5444</f>
        <v>82.734886841305283</v>
      </c>
      <c r="P5445" s="111">
        <f>+'Categorias-9 feb-Depurado'!AC5444</f>
        <v>44965</v>
      </c>
      <c r="Q5445" s="111">
        <f>+'Categorias-9 feb-Depurado'!AE5444</f>
        <v>45025</v>
      </c>
      <c r="R5445" s="112" t="str">
        <f>+'Categorias-9 feb-Depurado'!AB5444</f>
        <v>Hotel</v>
      </c>
    </row>
    <row r="5446" spans="2:18" s="1" customFormat="1" ht="14.5" hidden="1">
      <c r="B5446" s="57" t="str">
        <f>+'Categorias-9 feb-Depurado'!B5445</f>
        <v>SOCIEDAD INMOBILIARIA TERRAZAS TAYRONA TRAVELERS APARTAMENTOS Y SUITES SAS</v>
      </c>
      <c r="C5446" s="30" t="s">
        <v>4900</v>
      </c>
      <c r="D5446" s="31">
        <v>5</v>
      </c>
      <c r="E5446" s="30" t="str">
        <f>+'Categorias-9 feb-Depurado'!E5445</f>
        <v>900972844-4</v>
      </c>
      <c r="F5446" s="30" t="str">
        <f>+'Categorias-9 feb-Depurado'!F5445</f>
        <v> Playa Salguero, Cra. 3a #24-63, Gaira, Santa Marta, Magdalena</v>
      </c>
      <c r="G5446" s="30" t="str">
        <f>+'Categorias-9 feb-Depurado'!G5445</f>
        <v xml:space="preserve">SANTA MARTA </v>
      </c>
      <c r="H5446" s="30" t="str">
        <f>+'Categorias-9 feb-Depurado'!H5445</f>
        <v>FESM2379</v>
      </c>
      <c r="I5446" s="107">
        <f>+'Categorias-9 feb-Depurado'!R5445</f>
        <v>428575</v>
      </c>
      <c r="J5446" s="108">
        <f t="shared" si="344"/>
        <v>0</v>
      </c>
      <c r="K5446" s="107">
        <f t="shared" si="345"/>
        <v>0</v>
      </c>
      <c r="L5446" s="109">
        <f t="shared" si="346"/>
        <v>428575</v>
      </c>
      <c r="M5446" s="110">
        <f t="shared" si="347"/>
        <v>3.267259173921613E-07</v>
      </c>
      <c r="N5446" s="33" t="s">
        <v>4892</v>
      </c>
      <c r="O5446" s="33">
        <f>+'Categorias-9 feb-Depurado'!Y5445</f>
        <v>89.850833883665103</v>
      </c>
      <c r="P5446" s="111">
        <f>+'Categorias-9 feb-Depurado'!AC5445</f>
        <v>44910</v>
      </c>
      <c r="Q5446" s="111">
        <f>+'Categorias-9 feb-Depurado'!AE5445</f>
        <v>44970</v>
      </c>
      <c r="R5446" s="112" t="str">
        <f>+'Categorias-9 feb-Depurado'!AB5445</f>
        <v>Hotel</v>
      </c>
    </row>
    <row r="5447" spans="2:18" s="1" customFormat="1" ht="14.5" hidden="1">
      <c r="B5447" s="57" t="str">
        <f>+'Categorias-9 feb-Depurado'!B5446</f>
        <v>SOCIEDAD INMOBILIARIA TERRAZAS TAYRONA TRAVELERS APARTAMENTOS Y SUITES SAS</v>
      </c>
      <c r="C5447" s="30" t="s">
        <v>4900</v>
      </c>
      <c r="D5447" s="31">
        <v>5</v>
      </c>
      <c r="E5447" s="30" t="str">
        <f>+'Categorias-9 feb-Depurado'!E5446</f>
        <v>900972844-4</v>
      </c>
      <c r="F5447" s="30" t="str">
        <f>+'Categorias-9 feb-Depurado'!F5446</f>
        <v> Playa Salguero, Cra. 3a #24-63, Gaira, Santa Marta, Magdalena</v>
      </c>
      <c r="G5447" s="30" t="str">
        <f>+'Categorias-9 feb-Depurado'!G5446</f>
        <v xml:space="preserve">SANTA MARTA </v>
      </c>
      <c r="H5447" s="30" t="str">
        <f>+'Categorias-9 feb-Depurado'!H5446</f>
        <v>FESM2568</v>
      </c>
      <c r="I5447" s="107">
        <f>+'Categorias-9 feb-Depurado'!R5446</f>
        <v>492473</v>
      </c>
      <c r="J5447" s="108">
        <f t="shared" si="344"/>
        <v>0</v>
      </c>
      <c r="K5447" s="107">
        <f t="shared" si="345"/>
        <v>0</v>
      </c>
      <c r="L5447" s="109">
        <f t="shared" si="346"/>
        <v>492473</v>
      </c>
      <c r="M5447" s="110">
        <f t="shared" si="347"/>
        <v>3.7543882101352118E-07</v>
      </c>
      <c r="N5447" s="33" t="s">
        <v>4892</v>
      </c>
      <c r="O5447" s="33">
        <f>+'Categorias-9 feb-Depurado'!Y5446</f>
        <v>103.24706227659149</v>
      </c>
      <c r="P5447" s="111">
        <f>+'Categorias-9 feb-Depurado'!AC5446</f>
        <v>44946</v>
      </c>
      <c r="Q5447" s="111">
        <f>+'Categorias-9 feb-Depurado'!AE5446</f>
        <v>45006</v>
      </c>
      <c r="R5447" s="112" t="str">
        <f>+'Categorias-9 feb-Depurado'!AB5446</f>
        <v>Hotel</v>
      </c>
    </row>
    <row r="5448" spans="2:18" s="1" customFormat="1" ht="14.5" hidden="1">
      <c r="B5448" s="57" t="str">
        <f>+'Categorias-9 feb-Depurado'!B5447</f>
        <v>AGENCIA DE ADUANAS LACOSTE Y ASOCIADOS SA NIVEL 2</v>
      </c>
      <c r="C5448" s="30" t="s">
        <v>4900</v>
      </c>
      <c r="D5448" s="31">
        <v>5</v>
      </c>
      <c r="E5448" s="30" t="str">
        <f>+'Categorias-9 feb-Depurado'!E5447</f>
        <v>890921491-4</v>
      </c>
      <c r="F5448" s="30" t="str">
        <f>+'Categorias-9 feb-Depurado'!F5447</f>
        <v>CL 27 43 F 75</v>
      </c>
      <c r="G5448" s="30" t="str">
        <f>+'Categorias-9 feb-Depurado'!G5447</f>
        <v>169</v>
      </c>
      <c r="H5448" s="30" t="str">
        <f>+'Categorias-9 feb-Depurado'!H5447</f>
        <v>BOG-4485</v>
      </c>
      <c r="I5448" s="107">
        <f>+'Categorias-9 feb-Depurado'!R5447</f>
        <v>490412</v>
      </c>
      <c r="J5448" s="108">
        <f t="shared" si="344"/>
        <v>0</v>
      </c>
      <c r="K5448" s="107">
        <f t="shared" si="345"/>
        <v>0</v>
      </c>
      <c r="L5448" s="109">
        <f t="shared" si="346"/>
        <v>490412</v>
      </c>
      <c r="M5448" s="110">
        <f t="shared" si="347"/>
        <v>3.738676091702143E-07</v>
      </c>
      <c r="N5448" s="33" t="s">
        <v>4892</v>
      </c>
      <c r="O5448" s="33">
        <f>+'Categorias-9 feb-Depurado'!Y5447</f>
        <v>102.81497321718712</v>
      </c>
      <c r="P5448" s="111">
        <f>+'Categorias-9 feb-Depurado'!AC5447</f>
        <v>44907</v>
      </c>
      <c r="Q5448" s="111">
        <f>+'Categorias-9 feb-Depurado'!AE5447</f>
        <v>44967</v>
      </c>
      <c r="R5448" s="112" t="str">
        <f>+'Categorias-9 feb-Depurado'!AB5447</f>
        <v>Comex</v>
      </c>
    </row>
    <row r="5449" spans="2:18" s="1" customFormat="1" ht="14.5" hidden="1">
      <c r="B5449" s="57" t="str">
        <f>+'Categorias-9 feb-Depurado'!B5448</f>
        <v>AGENCIA DE ADUANAS LACOSTE Y ASOCIADOS SA NIVEL 2</v>
      </c>
      <c r="C5449" s="30" t="s">
        <v>4900</v>
      </c>
      <c r="D5449" s="31">
        <v>5</v>
      </c>
      <c r="E5449" s="30" t="str">
        <f>+'Categorias-9 feb-Depurado'!E5448</f>
        <v>890921491-4</v>
      </c>
      <c r="F5449" s="30" t="str">
        <f>+'Categorias-9 feb-Depurado'!F5448</f>
        <v>CL 27 43 F 75</v>
      </c>
      <c r="G5449" s="30" t="str">
        <f>+'Categorias-9 feb-Depurado'!G5448</f>
        <v>169</v>
      </c>
      <c r="H5449" s="30" t="str">
        <f>+'Categorias-9 feb-Depurado'!H5448</f>
        <v>BOG-4486</v>
      </c>
      <c r="I5449" s="107">
        <f>+'Categorias-9 feb-Depurado'!R5448</f>
        <v>354226</v>
      </c>
      <c r="J5449" s="108">
        <f t="shared" si="344"/>
        <v>0</v>
      </c>
      <c r="K5449" s="107">
        <f t="shared" si="345"/>
        <v>0</v>
      </c>
      <c r="L5449" s="109">
        <f t="shared" si="346"/>
        <v>354226</v>
      </c>
      <c r="M5449" s="110">
        <f t="shared" si="347"/>
        <v>2.7004565085260627E-07</v>
      </c>
      <c r="N5449" s="33" t="s">
        <v>4892</v>
      </c>
      <c r="O5449" s="33">
        <f>+'Categorias-9 feb-Depurado'!Y5448</f>
        <v>74.26355126471482</v>
      </c>
      <c r="P5449" s="111">
        <f>+'Categorias-9 feb-Depurado'!AC5448</f>
        <v>44907</v>
      </c>
      <c r="Q5449" s="111">
        <f>+'Categorias-9 feb-Depurado'!AE5448</f>
        <v>44967</v>
      </c>
      <c r="R5449" s="112" t="str">
        <f>+'Categorias-9 feb-Depurado'!AB5448</f>
        <v>Comex</v>
      </c>
    </row>
    <row r="5450" spans="2:18" s="1" customFormat="1" ht="14.5" hidden="1">
      <c r="B5450" s="57" t="str">
        <f>+'Categorias-9 feb-Depurado'!B5449</f>
        <v>AGENCIA DE ADUANAS LACOSTE Y ASOCIADOS SA NIVEL 2</v>
      </c>
      <c r="C5450" s="30" t="s">
        <v>4900</v>
      </c>
      <c r="D5450" s="31">
        <v>5</v>
      </c>
      <c r="E5450" s="30" t="str">
        <f>+'Categorias-9 feb-Depurado'!E5449</f>
        <v>890921491-4</v>
      </c>
      <c r="F5450" s="30" t="str">
        <f>+'Categorias-9 feb-Depurado'!F5449</f>
        <v>CL 27 43 F 75</v>
      </c>
      <c r="G5450" s="30" t="str">
        <f>+'Categorias-9 feb-Depurado'!G5449</f>
        <v>169</v>
      </c>
      <c r="H5450" s="30" t="str">
        <f>+'Categorias-9 feb-Depurado'!H5449</f>
        <v>BOG-4484</v>
      </c>
      <c r="I5450" s="107">
        <f>+'Categorias-9 feb-Depurado'!R5449</f>
        <v>354226</v>
      </c>
      <c r="J5450" s="108">
        <f t="shared" si="344"/>
        <v>0</v>
      </c>
      <c r="K5450" s="107">
        <f t="shared" si="345"/>
        <v>0</v>
      </c>
      <c r="L5450" s="109">
        <f t="shared" si="346"/>
        <v>354226</v>
      </c>
      <c r="M5450" s="110">
        <f t="shared" si="347"/>
        <v>2.7004565085260627E-07</v>
      </c>
      <c r="N5450" s="33" t="s">
        <v>4892</v>
      </c>
      <c r="O5450" s="33">
        <f>+'Categorias-9 feb-Depurado'!Y5449</f>
        <v>74.26355126471482</v>
      </c>
      <c r="P5450" s="111">
        <f>+'Categorias-9 feb-Depurado'!AC5449</f>
        <v>44907</v>
      </c>
      <c r="Q5450" s="111">
        <f>+'Categorias-9 feb-Depurado'!AE5449</f>
        <v>44967</v>
      </c>
      <c r="R5450" s="112" t="str">
        <f>+'Categorias-9 feb-Depurado'!AB5449</f>
        <v>Comex</v>
      </c>
    </row>
    <row r="5451" spans="2:18" s="1" customFormat="1" ht="14.5" hidden="1">
      <c r="B5451" s="57" t="str">
        <f>+'Categorias-9 feb-Depurado'!B5450</f>
        <v>AGENCIA DE ADUANAS LACOSTE Y ASOCIADOS SA NIVEL 2</v>
      </c>
      <c r="C5451" s="30" t="s">
        <v>4900</v>
      </c>
      <c r="D5451" s="31">
        <v>5</v>
      </c>
      <c r="E5451" s="30" t="str">
        <f>+'Categorias-9 feb-Depurado'!E5450</f>
        <v>890921491-4</v>
      </c>
      <c r="F5451" s="30" t="str">
        <f>+'Categorias-9 feb-Depurado'!F5450</f>
        <v>CL 27 43 F 75</v>
      </c>
      <c r="G5451" s="30" t="str">
        <f>+'Categorias-9 feb-Depurado'!G5450</f>
        <v>169</v>
      </c>
      <c r="H5451" s="30" t="str">
        <f>+'Categorias-9 feb-Depurado'!H5450</f>
        <v>BOG-4488</v>
      </c>
      <c r="I5451" s="107">
        <f>+'Categorias-9 feb-Depurado'!R5450</f>
        <v>354226</v>
      </c>
      <c r="J5451" s="108">
        <f t="shared" si="344"/>
        <v>0</v>
      </c>
      <c r="K5451" s="107">
        <f t="shared" si="345"/>
        <v>0</v>
      </c>
      <c r="L5451" s="109">
        <f t="shared" si="346"/>
        <v>354226</v>
      </c>
      <c r="M5451" s="110">
        <f t="shared" si="347"/>
        <v>2.7004565085260627E-07</v>
      </c>
      <c r="N5451" s="33" t="s">
        <v>4892</v>
      </c>
      <c r="O5451" s="33">
        <f>+'Categorias-9 feb-Depurado'!Y5450</f>
        <v>74.26355126471482</v>
      </c>
      <c r="P5451" s="111">
        <f>+'Categorias-9 feb-Depurado'!AC5450</f>
        <v>44907</v>
      </c>
      <c r="Q5451" s="111">
        <f>+'Categorias-9 feb-Depurado'!AE5450</f>
        <v>44967</v>
      </c>
      <c r="R5451" s="112" t="str">
        <f>+'Categorias-9 feb-Depurado'!AB5450</f>
        <v>Comex</v>
      </c>
    </row>
    <row r="5452" spans="2:18" s="1" customFormat="1" ht="14.5" hidden="1">
      <c r="B5452" s="57" t="str">
        <f>+'Categorias-9 feb-Depurado'!B5451</f>
        <v>AGENCIA DE ADUANAS LACOSTE Y ASOCIADOS SA NIVEL 2</v>
      </c>
      <c r="C5452" s="30" t="s">
        <v>4900</v>
      </c>
      <c r="D5452" s="31">
        <v>5</v>
      </c>
      <c r="E5452" s="30" t="str">
        <f>+'Categorias-9 feb-Depurado'!E5451</f>
        <v>890921491-4</v>
      </c>
      <c r="F5452" s="30" t="str">
        <f>+'Categorias-9 feb-Depurado'!F5451</f>
        <v>CL 27 43 F 75</v>
      </c>
      <c r="G5452" s="30" t="str">
        <f>+'Categorias-9 feb-Depurado'!G5451</f>
        <v>169</v>
      </c>
      <c r="H5452" s="30" t="str">
        <f>+'Categorias-9 feb-Depurado'!H5451</f>
        <v>BOG-4505</v>
      </c>
      <c r="I5452" s="107">
        <f>+'Categorias-9 feb-Depurado'!R5451</f>
        <v>490412</v>
      </c>
      <c r="J5452" s="108">
        <f t="shared" si="344"/>
        <v>0</v>
      </c>
      <c r="K5452" s="107">
        <f t="shared" si="345"/>
        <v>0</v>
      </c>
      <c r="L5452" s="109">
        <f t="shared" si="346"/>
        <v>490412</v>
      </c>
      <c r="M5452" s="110">
        <f t="shared" si="347"/>
        <v>3.738676091702143E-07</v>
      </c>
      <c r="N5452" s="33" t="s">
        <v>4892</v>
      </c>
      <c r="O5452" s="33">
        <f>+'Categorias-9 feb-Depurado'!Y5451</f>
        <v>102.81497321718712</v>
      </c>
      <c r="P5452" s="111">
        <f>+'Categorias-9 feb-Depurado'!AC5451</f>
        <v>44908</v>
      </c>
      <c r="Q5452" s="111">
        <f>+'Categorias-9 feb-Depurado'!AE5451</f>
        <v>44968</v>
      </c>
      <c r="R5452" s="112" t="str">
        <f>+'Categorias-9 feb-Depurado'!AB5451</f>
        <v>Comex</v>
      </c>
    </row>
    <row r="5453" spans="2:18" s="1" customFormat="1" ht="14.5" hidden="1">
      <c r="B5453" s="57" t="str">
        <f>+'Categorias-9 feb-Depurado'!B5452</f>
        <v>AGENCIA DE ADUANAS LACOSTE Y ASOCIADOS SA NIVEL 2</v>
      </c>
      <c r="C5453" s="30" t="s">
        <v>4900</v>
      </c>
      <c r="D5453" s="31">
        <v>5</v>
      </c>
      <c r="E5453" s="30" t="str">
        <f>+'Categorias-9 feb-Depurado'!E5452</f>
        <v>890921491-4</v>
      </c>
      <c r="F5453" s="30" t="str">
        <f>+'Categorias-9 feb-Depurado'!F5452</f>
        <v>CL 27 43 F 75</v>
      </c>
      <c r="G5453" s="30" t="str">
        <f>+'Categorias-9 feb-Depurado'!G5452</f>
        <v>169</v>
      </c>
      <c r="H5453" s="30" t="str">
        <f>+'Categorias-9 feb-Depurado'!H5452</f>
        <v>BOG-4510</v>
      </c>
      <c r="I5453" s="107">
        <f>+'Categorias-9 feb-Depurado'!R5452</f>
        <v>354226</v>
      </c>
      <c r="J5453" s="108">
        <f t="shared" si="344"/>
        <v>0</v>
      </c>
      <c r="K5453" s="107">
        <f t="shared" si="345"/>
        <v>0</v>
      </c>
      <c r="L5453" s="109">
        <f t="shared" si="346"/>
        <v>354226</v>
      </c>
      <c r="M5453" s="110">
        <f t="shared" si="347"/>
        <v>2.7004565085260627E-07</v>
      </c>
      <c r="N5453" s="33" t="s">
        <v>4892</v>
      </c>
      <c r="O5453" s="33">
        <f>+'Categorias-9 feb-Depurado'!Y5452</f>
        <v>74.26355126471482</v>
      </c>
      <c r="P5453" s="111">
        <f>+'Categorias-9 feb-Depurado'!AC5452</f>
        <v>44908</v>
      </c>
      <c r="Q5453" s="111">
        <f>+'Categorias-9 feb-Depurado'!AE5452</f>
        <v>44968</v>
      </c>
      <c r="R5453" s="112" t="str">
        <f>+'Categorias-9 feb-Depurado'!AB5452</f>
        <v>Comex</v>
      </c>
    </row>
    <row r="5454" spans="2:18" s="1" customFormat="1" ht="14.5" hidden="1">
      <c r="B5454" s="57" t="str">
        <f>+'Categorias-9 feb-Depurado'!B5453</f>
        <v>AGENCIA DE ADUANAS LACOSTE Y ASOCIADOS SA NIVEL 2</v>
      </c>
      <c r="C5454" s="30" t="s">
        <v>4900</v>
      </c>
      <c r="D5454" s="31">
        <v>5</v>
      </c>
      <c r="E5454" s="30" t="str">
        <f>+'Categorias-9 feb-Depurado'!E5453</f>
        <v>890921491-4</v>
      </c>
      <c r="F5454" s="30" t="str">
        <f>+'Categorias-9 feb-Depurado'!F5453</f>
        <v>CL 27 43 F 75</v>
      </c>
      <c r="G5454" s="30" t="str">
        <f>+'Categorias-9 feb-Depurado'!G5453</f>
        <v>169</v>
      </c>
      <c r="H5454" s="30" t="str">
        <f>+'Categorias-9 feb-Depurado'!H5453</f>
        <v>BOG-4496</v>
      </c>
      <c r="I5454" s="107">
        <f>+'Categorias-9 feb-Depurado'!R5453</f>
        <v>627300</v>
      </c>
      <c r="J5454" s="108">
        <f t="shared" si="344"/>
        <v>0</v>
      </c>
      <c r="K5454" s="107">
        <f t="shared" si="345"/>
        <v>0</v>
      </c>
      <c r="L5454" s="109">
        <f t="shared" si="346"/>
        <v>627300</v>
      </c>
      <c r="M5454" s="110">
        <f t="shared" si="347"/>
        <v>4.7822474008073917E-07</v>
      </c>
      <c r="N5454" s="33" t="s">
        <v>4892</v>
      </c>
      <c r="O5454" s="33">
        <f>+'Categorias-9 feb-Depurado'!Y5453</f>
        <v>131.51356960910721</v>
      </c>
      <c r="P5454" s="111">
        <f>+'Categorias-9 feb-Depurado'!AC5453</f>
        <v>44908</v>
      </c>
      <c r="Q5454" s="111">
        <f>+'Categorias-9 feb-Depurado'!AE5453</f>
        <v>44968</v>
      </c>
      <c r="R5454" s="112" t="str">
        <f>+'Categorias-9 feb-Depurado'!AB5453</f>
        <v>Comex</v>
      </c>
    </row>
    <row r="5455" spans="2:18" s="1" customFormat="1" ht="14.5" hidden="1">
      <c r="B5455" s="57" t="str">
        <f>+'Categorias-9 feb-Depurado'!B5454</f>
        <v>AGENCIA DE ADUANAS LACOSTE Y ASOCIADOS SA NIVEL 2</v>
      </c>
      <c r="C5455" s="30" t="s">
        <v>4900</v>
      </c>
      <c r="D5455" s="31">
        <v>5</v>
      </c>
      <c r="E5455" s="30" t="str">
        <f>+'Categorias-9 feb-Depurado'!E5454</f>
        <v>890921491-4</v>
      </c>
      <c r="F5455" s="30" t="str">
        <f>+'Categorias-9 feb-Depurado'!F5454</f>
        <v>CL 27 43 F 75</v>
      </c>
      <c r="G5455" s="30" t="str">
        <f>+'Categorias-9 feb-Depurado'!G5454</f>
        <v>169</v>
      </c>
      <c r="H5455" s="30" t="str">
        <f>+'Categorias-9 feb-Depurado'!H5454</f>
        <v>BOG-4506</v>
      </c>
      <c r="I5455" s="107">
        <f>+'Categorias-9 feb-Depurado'!R5454</f>
        <v>490412</v>
      </c>
      <c r="J5455" s="108">
        <f t="shared" si="348" ref="J5455:J5517">+IF(Q5455&gt;$O$4,0,I5455)</f>
        <v>0</v>
      </c>
      <c r="K5455" s="107">
        <f t="shared" si="349" ref="K5455:K5517">++(((1+$O$5)^(($O$4-Q5455)/365))-1)*J5455</f>
        <v>0</v>
      </c>
      <c r="L5455" s="109">
        <f t="shared" si="350" ref="L5455:L5517">+I5455+K5455</f>
        <v>490412</v>
      </c>
      <c r="M5455" s="110">
        <f t="shared" si="351" ref="M5455:M5517">+L5455/$E$11</f>
        <v>3.738676091702143E-07</v>
      </c>
      <c r="N5455" s="33" t="s">
        <v>4892</v>
      </c>
      <c r="O5455" s="33">
        <f>+'Categorias-9 feb-Depurado'!Y5454</f>
        <v>102.81497321718712</v>
      </c>
      <c r="P5455" s="111">
        <f>+'Categorias-9 feb-Depurado'!AC5454</f>
        <v>44908</v>
      </c>
      <c r="Q5455" s="111">
        <f>+'Categorias-9 feb-Depurado'!AE5454</f>
        <v>44968</v>
      </c>
      <c r="R5455" s="112" t="str">
        <f>+'Categorias-9 feb-Depurado'!AB5454</f>
        <v>Comex</v>
      </c>
    </row>
    <row r="5456" spans="2:18" s="1" customFormat="1" ht="14.5" hidden="1">
      <c r="B5456" s="57" t="str">
        <f>+'Categorias-9 feb-Depurado'!B5455</f>
        <v>AGENCIA DE ADUANAS LACOSTE Y ASOCIADOS SA NIVEL 2</v>
      </c>
      <c r="C5456" s="30" t="s">
        <v>4900</v>
      </c>
      <c r="D5456" s="31">
        <v>5</v>
      </c>
      <c r="E5456" s="30" t="str">
        <f>+'Categorias-9 feb-Depurado'!E5455</f>
        <v>890921491-4</v>
      </c>
      <c r="F5456" s="30" t="str">
        <f>+'Categorias-9 feb-Depurado'!F5455</f>
        <v>CL 27 43 F 75</v>
      </c>
      <c r="G5456" s="30" t="str">
        <f>+'Categorias-9 feb-Depurado'!G5455</f>
        <v>169</v>
      </c>
      <c r="H5456" s="30" t="str">
        <f>+'Categorias-9 feb-Depurado'!H5455</f>
        <v>BOG-4542</v>
      </c>
      <c r="I5456" s="107">
        <f>+'Categorias-9 feb-Depurado'!R5455</f>
        <v>515416</v>
      </c>
      <c r="J5456" s="108">
        <f t="shared" si="348"/>
        <v>0</v>
      </c>
      <c r="K5456" s="107">
        <f t="shared" si="349"/>
        <v>0</v>
      </c>
      <c r="L5456" s="109">
        <f t="shared" si="350"/>
        <v>515416</v>
      </c>
      <c r="M5456" s="110">
        <f t="shared" si="351"/>
        <v>3.9292951161079904E-07</v>
      </c>
      <c r="N5456" s="33" t="s">
        <v>4892</v>
      </c>
      <c r="O5456" s="33">
        <f>+'Categorias-9 feb-Depurado'!Y5455</f>
        <v>108.05706678407077</v>
      </c>
      <c r="P5456" s="111">
        <f>+'Categorias-9 feb-Depurado'!AC5455</f>
        <v>44916</v>
      </c>
      <c r="Q5456" s="111">
        <f>+'Categorias-9 feb-Depurado'!AE5455</f>
        <v>44976</v>
      </c>
      <c r="R5456" s="112" t="str">
        <f>+'Categorias-9 feb-Depurado'!AB5455</f>
        <v>Comex</v>
      </c>
    </row>
    <row r="5457" spans="2:18" s="1" customFormat="1" ht="14.5" hidden="1">
      <c r="B5457" s="57" t="str">
        <f>+'Categorias-9 feb-Depurado'!B5456</f>
        <v>AGENCIA DE ADUANAS LACOSTE Y ASOCIADOS SA NIVEL 2</v>
      </c>
      <c r="C5457" s="30" t="s">
        <v>4900</v>
      </c>
      <c r="D5457" s="31">
        <v>5</v>
      </c>
      <c r="E5457" s="30" t="str">
        <f>+'Categorias-9 feb-Depurado'!E5456</f>
        <v>890921491-4</v>
      </c>
      <c r="F5457" s="30" t="str">
        <f>+'Categorias-9 feb-Depurado'!F5456</f>
        <v>CL 27 43 F 75</v>
      </c>
      <c r="G5457" s="30" t="str">
        <f>+'Categorias-9 feb-Depurado'!G5456</f>
        <v>169</v>
      </c>
      <c r="H5457" s="30" t="str">
        <f>+'Categorias-9 feb-Depurado'!H5456</f>
        <v>BOG-4539</v>
      </c>
      <c r="I5457" s="107">
        <f>+'Categorias-9 feb-Depurado'!R5456</f>
        <v>354226</v>
      </c>
      <c r="J5457" s="108">
        <f t="shared" si="348"/>
        <v>0</v>
      </c>
      <c r="K5457" s="107">
        <f t="shared" si="349"/>
        <v>0</v>
      </c>
      <c r="L5457" s="109">
        <f t="shared" si="350"/>
        <v>354226</v>
      </c>
      <c r="M5457" s="110">
        <f t="shared" si="351"/>
        <v>2.7004565085260627E-07</v>
      </c>
      <c r="N5457" s="33" t="s">
        <v>4892</v>
      </c>
      <c r="O5457" s="33">
        <f>+'Categorias-9 feb-Depurado'!Y5456</f>
        <v>74.26355126471482</v>
      </c>
      <c r="P5457" s="111">
        <f>+'Categorias-9 feb-Depurado'!AC5456</f>
        <v>44916</v>
      </c>
      <c r="Q5457" s="111">
        <f>+'Categorias-9 feb-Depurado'!AE5456</f>
        <v>44976</v>
      </c>
      <c r="R5457" s="112" t="str">
        <f>+'Categorias-9 feb-Depurado'!AB5456</f>
        <v>Comex</v>
      </c>
    </row>
    <row r="5458" spans="2:18" s="1" customFormat="1" ht="14.5" hidden="1">
      <c r="B5458" s="57" t="str">
        <f>+'Categorias-9 feb-Depurado'!B5457</f>
        <v>AGENCIA DE ADUANAS LACOSTE Y ASOCIADOS SA NIVEL 2</v>
      </c>
      <c r="C5458" s="30" t="s">
        <v>4900</v>
      </c>
      <c r="D5458" s="31">
        <v>5</v>
      </c>
      <c r="E5458" s="30" t="str">
        <f>+'Categorias-9 feb-Depurado'!E5457</f>
        <v>890921491-4</v>
      </c>
      <c r="F5458" s="30" t="str">
        <f>+'Categorias-9 feb-Depurado'!F5457</f>
        <v>CL 27 43 F 75</v>
      </c>
      <c r="G5458" s="30" t="str">
        <f>+'Categorias-9 feb-Depurado'!G5457</f>
        <v>169</v>
      </c>
      <c r="H5458" s="30" t="str">
        <f>+'Categorias-9 feb-Depurado'!H5457</f>
        <v>BOG-4538</v>
      </c>
      <c r="I5458" s="107">
        <f>+'Categorias-9 feb-Depurado'!R5457</f>
        <v>382355</v>
      </c>
      <c r="J5458" s="108">
        <f t="shared" si="348"/>
        <v>0</v>
      </c>
      <c r="K5458" s="107">
        <f t="shared" si="349"/>
        <v>0</v>
      </c>
      <c r="L5458" s="109">
        <f t="shared" si="350"/>
        <v>382355</v>
      </c>
      <c r="M5458" s="110">
        <f t="shared" si="351"/>
        <v>2.9148990992120361E-07</v>
      </c>
      <c r="N5458" s="33" t="s">
        <v>4892</v>
      </c>
      <c r="O5458" s="33">
        <f>+'Categorias-9 feb-Depurado'!Y5457</f>
        <v>80.160801702359606</v>
      </c>
      <c r="P5458" s="111">
        <f>+'Categorias-9 feb-Depurado'!AC5457</f>
        <v>44916</v>
      </c>
      <c r="Q5458" s="111">
        <f>+'Categorias-9 feb-Depurado'!AE5457</f>
        <v>44976</v>
      </c>
      <c r="R5458" s="112" t="str">
        <f>+'Categorias-9 feb-Depurado'!AB5457</f>
        <v>Comex</v>
      </c>
    </row>
    <row r="5459" spans="2:18" s="1" customFormat="1" ht="14.5" hidden="1">
      <c r="B5459" s="57" t="str">
        <f>+'Categorias-9 feb-Depurado'!B5458</f>
        <v>AGENCIA DE ADUANAS LACOSTE Y ASOCIADOS SA NIVEL 2</v>
      </c>
      <c r="C5459" s="30" t="s">
        <v>4900</v>
      </c>
      <c r="D5459" s="31">
        <v>5</v>
      </c>
      <c r="E5459" s="30" t="str">
        <f>+'Categorias-9 feb-Depurado'!E5458</f>
        <v>890921491-4</v>
      </c>
      <c r="F5459" s="30" t="str">
        <f>+'Categorias-9 feb-Depurado'!F5458</f>
        <v>CL 27 43 F 75</v>
      </c>
      <c r="G5459" s="30" t="str">
        <f>+'Categorias-9 feb-Depurado'!G5458</f>
        <v>169</v>
      </c>
      <c r="H5459" s="30" t="str">
        <f>+'Categorias-9 feb-Depurado'!H5458</f>
        <v>BOG4601</v>
      </c>
      <c r="I5459" s="107">
        <f>+'Categorias-9 feb-Depurado'!R5458</f>
        <v>490412</v>
      </c>
      <c r="J5459" s="108">
        <f t="shared" si="348"/>
        <v>0</v>
      </c>
      <c r="K5459" s="107">
        <f t="shared" si="349"/>
        <v>0</v>
      </c>
      <c r="L5459" s="109">
        <f t="shared" si="350"/>
        <v>490412</v>
      </c>
      <c r="M5459" s="110">
        <f t="shared" si="351"/>
        <v>3.738676091702143E-07</v>
      </c>
      <c r="N5459" s="33" t="s">
        <v>4892</v>
      </c>
      <c r="O5459" s="33">
        <f>+'Categorias-9 feb-Depurado'!Y5458</f>
        <v>102.81497321718712</v>
      </c>
      <c r="P5459" s="111">
        <f>+'Categorias-9 feb-Depurado'!AC5458</f>
        <v>44943</v>
      </c>
      <c r="Q5459" s="111">
        <f>+'Categorias-9 feb-Depurado'!AE5458</f>
        <v>45003</v>
      </c>
      <c r="R5459" s="112" t="str">
        <f>+'Categorias-9 feb-Depurado'!AB5458</f>
        <v>Comex</v>
      </c>
    </row>
    <row r="5460" spans="2:18" s="1" customFormat="1" ht="14.5" hidden="1">
      <c r="B5460" s="57" t="str">
        <f>+'Categorias-9 feb-Depurado'!B5459</f>
        <v>AGENCIA DE ADUANAS LACOSTE Y ASOCIADOS SA NIVEL 2</v>
      </c>
      <c r="C5460" s="30" t="s">
        <v>4900</v>
      </c>
      <c r="D5460" s="31">
        <v>5</v>
      </c>
      <c r="E5460" s="30" t="str">
        <f>+'Categorias-9 feb-Depurado'!E5459</f>
        <v>890921491-4</v>
      </c>
      <c r="F5460" s="30" t="str">
        <f>+'Categorias-9 feb-Depurado'!F5459</f>
        <v>CL 27 43 F 75</v>
      </c>
      <c r="G5460" s="30" t="str">
        <f>+'Categorias-9 feb-Depurado'!G5459</f>
        <v>169</v>
      </c>
      <c r="H5460" s="30" t="str">
        <f>+'Categorias-9 feb-Depurado'!H5459</f>
        <v>BOG4600</v>
      </c>
      <c r="I5460" s="107">
        <f>+'Categorias-9 feb-Depurado'!R5459</f>
        <v>515416</v>
      </c>
      <c r="J5460" s="108">
        <f t="shared" si="348"/>
        <v>0</v>
      </c>
      <c r="K5460" s="107">
        <f t="shared" si="349"/>
        <v>0</v>
      </c>
      <c r="L5460" s="109">
        <f t="shared" si="350"/>
        <v>515416</v>
      </c>
      <c r="M5460" s="110">
        <f t="shared" si="351"/>
        <v>3.9292951161079904E-07</v>
      </c>
      <c r="N5460" s="33" t="s">
        <v>4892</v>
      </c>
      <c r="O5460" s="33">
        <f>+'Categorias-9 feb-Depurado'!Y5459</f>
        <v>108.05706678407077</v>
      </c>
      <c r="P5460" s="111">
        <f>+'Categorias-9 feb-Depurado'!AC5459</f>
        <v>44943</v>
      </c>
      <c r="Q5460" s="111">
        <f>+'Categorias-9 feb-Depurado'!AE5459</f>
        <v>45003</v>
      </c>
      <c r="R5460" s="112" t="str">
        <f>+'Categorias-9 feb-Depurado'!AB5459</f>
        <v>Comex</v>
      </c>
    </row>
    <row r="5461" spans="2:18" s="1" customFormat="1" ht="14.5" hidden="1">
      <c r="B5461" s="57" t="str">
        <f>+'Categorias-9 feb-Depurado'!B5460</f>
        <v>AGENCIA DE ADUANAS LACOSTE Y ASOCIADOS SA NIVEL 2</v>
      </c>
      <c r="C5461" s="30" t="s">
        <v>4900</v>
      </c>
      <c r="D5461" s="31">
        <v>5</v>
      </c>
      <c r="E5461" s="30" t="str">
        <f>+'Categorias-9 feb-Depurado'!E5460</f>
        <v>890921491-4</v>
      </c>
      <c r="F5461" s="30" t="str">
        <f>+'Categorias-9 feb-Depurado'!F5460</f>
        <v>CL 27 43 F 75</v>
      </c>
      <c r="G5461" s="30" t="str">
        <f>+'Categorias-9 feb-Depurado'!G5460</f>
        <v>169</v>
      </c>
      <c r="H5461" s="30" t="str">
        <f>+'Categorias-9 feb-Depurado'!H5460</f>
        <v>BOG4604</v>
      </c>
      <c r="I5461" s="107">
        <f>+'Categorias-9 feb-Depurado'!R5460</f>
        <v>502914</v>
      </c>
      <c r="J5461" s="108">
        <f t="shared" si="348"/>
        <v>0</v>
      </c>
      <c r="K5461" s="107">
        <f t="shared" si="349"/>
        <v>0</v>
      </c>
      <c r="L5461" s="109">
        <f t="shared" si="350"/>
        <v>502914</v>
      </c>
      <c r="M5461" s="110">
        <f t="shared" si="351"/>
        <v>3.8339856039050667E-07</v>
      </c>
      <c r="N5461" s="33" t="s">
        <v>4892</v>
      </c>
      <c r="O5461" s="33">
        <f>+'Categorias-9 feb-Depurado'!Y5460</f>
        <v>105.43602000062894</v>
      </c>
      <c r="P5461" s="111">
        <f>+'Categorias-9 feb-Depurado'!AC5460</f>
        <v>44943</v>
      </c>
      <c r="Q5461" s="111">
        <f>+'Categorias-9 feb-Depurado'!AE5460</f>
        <v>45003</v>
      </c>
      <c r="R5461" s="112" t="str">
        <f>+'Categorias-9 feb-Depurado'!AB5460</f>
        <v>Comex</v>
      </c>
    </row>
    <row r="5462" spans="2:18" s="1" customFormat="1" ht="14.5" hidden="1">
      <c r="B5462" s="57" t="str">
        <f>+'Categorias-9 feb-Depurado'!B5461</f>
        <v>AGENCIA DE ADUANAS LACOSTE Y ASOCIADOS SA NIVEL 2</v>
      </c>
      <c r="C5462" s="30" t="s">
        <v>4900</v>
      </c>
      <c r="D5462" s="31">
        <v>5</v>
      </c>
      <c r="E5462" s="30" t="str">
        <f>+'Categorias-9 feb-Depurado'!E5461</f>
        <v>890921491-4</v>
      </c>
      <c r="F5462" s="30" t="str">
        <f>+'Categorias-9 feb-Depurado'!F5461</f>
        <v>CL 27 43 F 75</v>
      </c>
      <c r="G5462" s="30" t="str">
        <f>+'Categorias-9 feb-Depurado'!G5461</f>
        <v>169</v>
      </c>
      <c r="H5462" s="30" t="str">
        <f>+'Categorias-9 feb-Depurado'!H5461</f>
        <v>BOG4603</v>
      </c>
      <c r="I5462" s="107">
        <f>+'Categorias-9 feb-Depurado'!R5461</f>
        <v>502914</v>
      </c>
      <c r="J5462" s="108">
        <f t="shared" si="348"/>
        <v>0</v>
      </c>
      <c r="K5462" s="107">
        <f t="shared" si="349"/>
        <v>0</v>
      </c>
      <c r="L5462" s="109">
        <f t="shared" si="350"/>
        <v>502914</v>
      </c>
      <c r="M5462" s="110">
        <f t="shared" si="351"/>
        <v>3.8339856039050667E-07</v>
      </c>
      <c r="N5462" s="33" t="s">
        <v>4892</v>
      </c>
      <c r="O5462" s="33">
        <f>+'Categorias-9 feb-Depurado'!Y5461</f>
        <v>105.43602000062894</v>
      </c>
      <c r="P5462" s="111">
        <f>+'Categorias-9 feb-Depurado'!AC5461</f>
        <v>44943</v>
      </c>
      <c r="Q5462" s="111">
        <f>+'Categorias-9 feb-Depurado'!AE5461</f>
        <v>45003</v>
      </c>
      <c r="R5462" s="112" t="str">
        <f>+'Categorias-9 feb-Depurado'!AB5461</f>
        <v>Comex</v>
      </c>
    </row>
    <row r="5463" spans="2:18" s="1" customFormat="1" ht="14.5" hidden="1">
      <c r="B5463" s="57" t="str">
        <f>+'Categorias-9 feb-Depurado'!B5462</f>
        <v>AGENCIA DE ADUANAS LACOSTE Y ASOCIADOS SA NIVEL 2</v>
      </c>
      <c r="C5463" s="30" t="s">
        <v>4900</v>
      </c>
      <c r="D5463" s="31">
        <v>5</v>
      </c>
      <c r="E5463" s="30" t="str">
        <f>+'Categorias-9 feb-Depurado'!E5462</f>
        <v>890921491-4</v>
      </c>
      <c r="F5463" s="30" t="str">
        <f>+'Categorias-9 feb-Depurado'!F5462</f>
        <v>CL 27 43 F 75</v>
      </c>
      <c r="G5463" s="30" t="str">
        <f>+'Categorias-9 feb-Depurado'!G5462</f>
        <v>169</v>
      </c>
      <c r="H5463" s="30" t="str">
        <f>+'Categorias-9 feb-Depurado'!H5462</f>
        <v>BOG4605</v>
      </c>
      <c r="I5463" s="107">
        <f>+'Categorias-9 feb-Depurado'!R5462</f>
        <v>490412</v>
      </c>
      <c r="J5463" s="108">
        <f t="shared" si="348"/>
        <v>0</v>
      </c>
      <c r="K5463" s="107">
        <f t="shared" si="349"/>
        <v>0</v>
      </c>
      <c r="L5463" s="109">
        <f t="shared" si="350"/>
        <v>490412</v>
      </c>
      <c r="M5463" s="110">
        <f t="shared" si="351"/>
        <v>3.738676091702143E-07</v>
      </c>
      <c r="N5463" s="33" t="s">
        <v>4892</v>
      </c>
      <c r="O5463" s="33">
        <f>+'Categorias-9 feb-Depurado'!Y5462</f>
        <v>102.81497321718712</v>
      </c>
      <c r="P5463" s="111">
        <f>+'Categorias-9 feb-Depurado'!AC5462</f>
        <v>44943</v>
      </c>
      <c r="Q5463" s="111">
        <f>+'Categorias-9 feb-Depurado'!AE5462</f>
        <v>45003</v>
      </c>
      <c r="R5463" s="112" t="str">
        <f>+'Categorias-9 feb-Depurado'!AB5462</f>
        <v>Comex</v>
      </c>
    </row>
    <row r="5464" spans="2:18" s="1" customFormat="1" ht="14.5" hidden="1">
      <c r="B5464" s="57" t="str">
        <f>+'Categorias-9 feb-Depurado'!B5463</f>
        <v>AGENCIA DE ADUANAS LACOSTE Y ASOCIADOS SA NIVEL 2</v>
      </c>
      <c r="C5464" s="30" t="s">
        <v>4900</v>
      </c>
      <c r="D5464" s="31">
        <v>5</v>
      </c>
      <c r="E5464" s="30" t="str">
        <f>+'Categorias-9 feb-Depurado'!E5463</f>
        <v>890921491-4</v>
      </c>
      <c r="F5464" s="30" t="str">
        <f>+'Categorias-9 feb-Depurado'!F5463</f>
        <v>CL 27 43 F 75</v>
      </c>
      <c r="G5464" s="30" t="str">
        <f>+'Categorias-9 feb-Depurado'!G5463</f>
        <v>169</v>
      </c>
      <c r="H5464" s="30" t="str">
        <f>+'Categorias-9 feb-Depurado'!H5463</f>
        <v>BOG4599</v>
      </c>
      <c r="I5464" s="107">
        <f>+'Categorias-9 feb-Depurado'!R5463</f>
        <v>490412</v>
      </c>
      <c r="J5464" s="108">
        <f t="shared" si="348"/>
        <v>0</v>
      </c>
      <c r="K5464" s="107">
        <f t="shared" si="349"/>
        <v>0</v>
      </c>
      <c r="L5464" s="109">
        <f t="shared" si="350"/>
        <v>490412</v>
      </c>
      <c r="M5464" s="110">
        <f t="shared" si="351"/>
        <v>3.738676091702143E-07</v>
      </c>
      <c r="N5464" s="33" t="s">
        <v>4892</v>
      </c>
      <c r="O5464" s="33">
        <f>+'Categorias-9 feb-Depurado'!Y5463</f>
        <v>102.81497321718712</v>
      </c>
      <c r="P5464" s="111">
        <f>+'Categorias-9 feb-Depurado'!AC5463</f>
        <v>44943</v>
      </c>
      <c r="Q5464" s="111">
        <f>+'Categorias-9 feb-Depurado'!AE5463</f>
        <v>45003</v>
      </c>
      <c r="R5464" s="112" t="str">
        <f>+'Categorias-9 feb-Depurado'!AB5463</f>
        <v>Comex</v>
      </c>
    </row>
    <row r="5465" spans="2:18" s="1" customFormat="1" ht="14.5" hidden="1">
      <c r="B5465" s="57" t="str">
        <f>+'Categorias-9 feb-Depurado'!B5464</f>
        <v>AGENCIA DE ADUANAS LACOSTE Y ASOCIADOS SA NIVEL 2</v>
      </c>
      <c r="C5465" s="30" t="s">
        <v>4900</v>
      </c>
      <c r="D5465" s="31">
        <v>5</v>
      </c>
      <c r="E5465" s="30" t="str">
        <f>+'Categorias-9 feb-Depurado'!E5464</f>
        <v>890921491-4</v>
      </c>
      <c r="F5465" s="30" t="str">
        <f>+'Categorias-9 feb-Depurado'!F5464</f>
        <v>CL 27 43 F 75</v>
      </c>
      <c r="G5465" s="30" t="str">
        <f>+'Categorias-9 feb-Depurado'!G5464</f>
        <v>169</v>
      </c>
      <c r="H5465" s="30" t="str">
        <f>+'Categorias-9 feb-Depurado'!H5464</f>
        <v>BOG4602</v>
      </c>
      <c r="I5465" s="107">
        <f>+'Categorias-9 feb-Depurado'!R5464</f>
        <v>515416</v>
      </c>
      <c r="J5465" s="108">
        <f t="shared" si="348"/>
        <v>0</v>
      </c>
      <c r="K5465" s="107">
        <f t="shared" si="349"/>
        <v>0</v>
      </c>
      <c r="L5465" s="109">
        <f t="shared" si="350"/>
        <v>515416</v>
      </c>
      <c r="M5465" s="110">
        <f t="shared" si="351"/>
        <v>3.9292951161079904E-07</v>
      </c>
      <c r="N5465" s="33" t="s">
        <v>4892</v>
      </c>
      <c r="O5465" s="33">
        <f>+'Categorias-9 feb-Depurado'!Y5464</f>
        <v>108.05706678407077</v>
      </c>
      <c r="P5465" s="111">
        <f>+'Categorias-9 feb-Depurado'!AC5464</f>
        <v>44943</v>
      </c>
      <c r="Q5465" s="111">
        <f>+'Categorias-9 feb-Depurado'!AE5464</f>
        <v>45003</v>
      </c>
      <c r="R5465" s="112" t="str">
        <f>+'Categorias-9 feb-Depurado'!AB5464</f>
        <v>Comex</v>
      </c>
    </row>
    <row r="5466" spans="2:18" s="1" customFormat="1" ht="14.5" hidden="1">
      <c r="B5466" s="57" t="str">
        <f>+'Categorias-9 feb-Depurado'!B5465</f>
        <v>AGENCIA DE ADUANAS LACOSTE Y ASOCIADOS SA NIVEL 2</v>
      </c>
      <c r="C5466" s="30" t="s">
        <v>4900</v>
      </c>
      <c r="D5466" s="31">
        <v>5</v>
      </c>
      <c r="E5466" s="30" t="str">
        <f>+'Categorias-9 feb-Depurado'!E5465</f>
        <v>890921491-4</v>
      </c>
      <c r="F5466" s="30" t="str">
        <f>+'Categorias-9 feb-Depurado'!F5465</f>
        <v>CL 27 43 F 75</v>
      </c>
      <c r="G5466" s="30" t="str">
        <f>+'Categorias-9 feb-Depurado'!G5465</f>
        <v>169</v>
      </c>
      <c r="H5466" s="30" t="str">
        <f>+'Categorias-9 feb-Depurado'!H5465</f>
        <v>BOG4606</v>
      </c>
      <c r="I5466" s="107">
        <f>+'Categorias-9 feb-Depurado'!R5465</f>
        <v>490412</v>
      </c>
      <c r="J5466" s="108">
        <f t="shared" si="348"/>
        <v>0</v>
      </c>
      <c r="K5466" s="107">
        <f t="shared" si="349"/>
        <v>0</v>
      </c>
      <c r="L5466" s="109">
        <f t="shared" si="350"/>
        <v>490412</v>
      </c>
      <c r="M5466" s="110">
        <f t="shared" si="351"/>
        <v>3.738676091702143E-07</v>
      </c>
      <c r="N5466" s="33" t="s">
        <v>4892</v>
      </c>
      <c r="O5466" s="33">
        <f>+'Categorias-9 feb-Depurado'!Y5465</f>
        <v>102.81497321718712</v>
      </c>
      <c r="P5466" s="111">
        <f>+'Categorias-9 feb-Depurado'!AC5465</f>
        <v>44943</v>
      </c>
      <c r="Q5466" s="111">
        <f>+'Categorias-9 feb-Depurado'!AE5465</f>
        <v>45003</v>
      </c>
      <c r="R5466" s="112" t="str">
        <f>+'Categorias-9 feb-Depurado'!AB5465</f>
        <v>Comex</v>
      </c>
    </row>
    <row r="5467" spans="2:18" s="1" customFormat="1" ht="14.5" hidden="1">
      <c r="B5467" s="57" t="str">
        <f>+'Categorias-9 feb-Depurado'!B5466</f>
        <v>AGENCIA DE ADUANAS LACOSTE Y ASOCIADOS SA NIVEL 2</v>
      </c>
      <c r="C5467" s="30" t="s">
        <v>4900</v>
      </c>
      <c r="D5467" s="31">
        <v>5</v>
      </c>
      <c r="E5467" s="30" t="str">
        <f>+'Categorias-9 feb-Depurado'!E5466</f>
        <v>890921491-4</v>
      </c>
      <c r="F5467" s="30" t="str">
        <f>+'Categorias-9 feb-Depurado'!F5466</f>
        <v>CL 27 43 F 75</v>
      </c>
      <c r="G5467" s="30" t="str">
        <f>+'Categorias-9 feb-Depurado'!G5466</f>
        <v>169</v>
      </c>
      <c r="H5467" s="30" t="str">
        <f>+'Categorias-9 feb-Depurado'!H5466</f>
        <v>MED-44728</v>
      </c>
      <c r="I5467" s="107">
        <f>+'Categorias-9 feb-Depurado'!R5466</f>
        <v>4994625</v>
      </c>
      <c r="J5467" s="108">
        <f t="shared" si="348"/>
        <v>0</v>
      </c>
      <c r="K5467" s="107">
        <f t="shared" si="349"/>
        <v>0</v>
      </c>
      <c r="L5467" s="109">
        <f t="shared" si="350"/>
        <v>4994625</v>
      </c>
      <c r="M5467" s="110">
        <f t="shared" si="351"/>
        <v>3.807672951419993E-06</v>
      </c>
      <c r="N5467" s="33" t="s">
        <v>4892</v>
      </c>
      <c r="O5467" s="33">
        <f>+'Categorias-9 feb-Depurado'!Y5466</f>
        <v>1047.1241234001068</v>
      </c>
      <c r="P5467" s="111">
        <f>+'Categorias-9 feb-Depurado'!AC5466</f>
        <v>44945</v>
      </c>
      <c r="Q5467" s="111">
        <f>+'Categorias-9 feb-Depurado'!AE5466</f>
        <v>45005</v>
      </c>
      <c r="R5467" s="112" t="str">
        <f>+'Categorias-9 feb-Depurado'!AB5466</f>
        <v>Comex</v>
      </c>
    </row>
    <row r="5468" spans="2:18" s="1" customFormat="1" ht="14.5" hidden="1">
      <c r="B5468" s="57" t="str">
        <f>+'Categorias-9 feb-Depurado'!B5467</f>
        <v>AGENCIA DE ADUANAS LACOSTE Y ASOCIADOS SA NIVEL 2</v>
      </c>
      <c r="C5468" s="30" t="s">
        <v>4900</v>
      </c>
      <c r="D5468" s="31">
        <v>5</v>
      </c>
      <c r="E5468" s="30" t="str">
        <f>+'Categorias-9 feb-Depurado'!E5467</f>
        <v>890921491-4</v>
      </c>
      <c r="F5468" s="30" t="str">
        <f>+'Categorias-9 feb-Depurado'!F5467</f>
        <v>CL 27 43 F 75</v>
      </c>
      <c r="G5468" s="30" t="str">
        <f>+'Categorias-9 feb-Depurado'!G5467</f>
        <v>169</v>
      </c>
      <c r="H5468" s="30" t="str">
        <f>+'Categorias-9 feb-Depurado'!H5467</f>
        <v>BOG4639</v>
      </c>
      <c r="I5468" s="107">
        <f>+'Categorias-9 feb-Depurado'!R5467</f>
        <v>715833</v>
      </c>
      <c r="J5468" s="108">
        <f t="shared" si="348"/>
        <v>0</v>
      </c>
      <c r="K5468" s="107">
        <f t="shared" si="349"/>
        <v>0</v>
      </c>
      <c r="L5468" s="109">
        <f t="shared" si="350"/>
        <v>715833</v>
      </c>
      <c r="M5468" s="110">
        <f t="shared" si="351"/>
        <v>5.4571823747204808E-07</v>
      </c>
      <c r="N5468" s="33" t="s">
        <v>4892</v>
      </c>
      <c r="O5468" s="33">
        <f>+'Categorias-9 feb-Depurado'!Y5467</f>
        <v>150.07453064561778</v>
      </c>
      <c r="P5468" s="111">
        <f>+'Categorias-9 feb-Depurado'!AC5467</f>
        <v>44951</v>
      </c>
      <c r="Q5468" s="111">
        <f>+'Categorias-9 feb-Depurado'!AE5467</f>
        <v>45011</v>
      </c>
      <c r="R5468" s="112" t="str">
        <f>+'Categorias-9 feb-Depurado'!AB5467</f>
        <v>Comex</v>
      </c>
    </row>
    <row r="5469" spans="2:18" s="1" customFormat="1" ht="14.5" hidden="1">
      <c r="B5469" s="57" t="str">
        <f>+'Categorias-9 feb-Depurado'!B5468</f>
        <v>AGENCIA DE ADUANAS LACOSTE Y ASOCIADOS SA NIVEL 2</v>
      </c>
      <c r="C5469" s="30" t="s">
        <v>4900</v>
      </c>
      <c r="D5469" s="31">
        <v>5</v>
      </c>
      <c r="E5469" s="30" t="str">
        <f>+'Categorias-9 feb-Depurado'!E5468</f>
        <v>890921491-4</v>
      </c>
      <c r="F5469" s="30" t="str">
        <f>+'Categorias-9 feb-Depurado'!F5468</f>
        <v>CL 27 43 F 75</v>
      </c>
      <c r="G5469" s="30" t="str">
        <f>+'Categorias-9 feb-Depurado'!G5468</f>
        <v>169</v>
      </c>
      <c r="H5469" s="30" t="str">
        <f>+'Categorias-9 feb-Depurado'!H5468</f>
        <v>BOG4636</v>
      </c>
      <c r="I5469" s="107">
        <f>+'Categorias-9 feb-Depurado'!R5468</f>
        <v>326095</v>
      </c>
      <c r="J5469" s="108">
        <f t="shared" si="348"/>
        <v>0</v>
      </c>
      <c r="K5469" s="107">
        <f t="shared" si="349"/>
        <v>0</v>
      </c>
      <c r="L5469" s="109">
        <f t="shared" si="350"/>
        <v>326095</v>
      </c>
      <c r="M5469" s="110">
        <f t="shared" si="351"/>
        <v>2.4859986707576697E-07</v>
      </c>
      <c r="N5469" s="33" t="s">
        <v>4892</v>
      </c>
      <c r="O5469" s="33">
        <f>+'Categorias-9 feb-Depurado'!Y5468</f>
        <v>68.365881526672737</v>
      </c>
      <c r="P5469" s="111">
        <f>+'Categorias-9 feb-Depurado'!AC5468</f>
        <v>44951</v>
      </c>
      <c r="Q5469" s="111">
        <f>+'Categorias-9 feb-Depurado'!AE5468</f>
        <v>45011</v>
      </c>
      <c r="R5469" s="112" t="str">
        <f>+'Categorias-9 feb-Depurado'!AB5468</f>
        <v>Comex</v>
      </c>
    </row>
    <row r="5470" spans="2:18" s="1" customFormat="1" ht="14.5" hidden="1">
      <c r="B5470" s="57" t="str">
        <f>+'Categorias-9 feb-Depurado'!B5469</f>
        <v>AGENCIA DE ADUANAS LACOSTE Y ASOCIADOS SA NIVEL 2</v>
      </c>
      <c r="C5470" s="30" t="s">
        <v>4900</v>
      </c>
      <c r="D5470" s="31">
        <v>5</v>
      </c>
      <c r="E5470" s="30" t="str">
        <f>+'Categorias-9 feb-Depurado'!E5469</f>
        <v>890921491-4</v>
      </c>
      <c r="F5470" s="30" t="str">
        <f>+'Categorias-9 feb-Depurado'!F5469</f>
        <v>CL 27 43 F 75</v>
      </c>
      <c r="G5470" s="30" t="str">
        <f>+'Categorias-9 feb-Depurado'!G5469</f>
        <v>169</v>
      </c>
      <c r="H5470" s="30" t="str">
        <f>+'Categorias-9 feb-Depurado'!H5469</f>
        <v>BOG4623</v>
      </c>
      <c r="I5470" s="107">
        <f>+'Categorias-9 feb-Depurado'!R5469</f>
        <v>502914</v>
      </c>
      <c r="J5470" s="108">
        <f t="shared" si="348"/>
        <v>0</v>
      </c>
      <c r="K5470" s="107">
        <f t="shared" si="349"/>
        <v>0</v>
      </c>
      <c r="L5470" s="109">
        <f t="shared" si="350"/>
        <v>502914</v>
      </c>
      <c r="M5470" s="110">
        <f t="shared" si="351"/>
        <v>3.8339856039050667E-07</v>
      </c>
      <c r="N5470" s="33" t="s">
        <v>4892</v>
      </c>
      <c r="O5470" s="33">
        <f>+'Categorias-9 feb-Depurado'!Y5469</f>
        <v>105.43602000062894</v>
      </c>
      <c r="P5470" s="111">
        <f>+'Categorias-9 feb-Depurado'!AC5469</f>
        <v>44951</v>
      </c>
      <c r="Q5470" s="111">
        <f>+'Categorias-9 feb-Depurado'!AE5469</f>
        <v>45011</v>
      </c>
      <c r="R5470" s="112" t="str">
        <f>+'Categorias-9 feb-Depurado'!AB5469</f>
        <v>Comex</v>
      </c>
    </row>
    <row r="5471" spans="2:18" s="1" customFormat="1" ht="14.5" hidden="1">
      <c r="B5471" s="57" t="str">
        <f>+'Categorias-9 feb-Depurado'!B5470</f>
        <v>AGENCIA DE ADUANAS LACOSTE Y ASOCIADOS SA NIVEL 2</v>
      </c>
      <c r="C5471" s="30" t="s">
        <v>4900</v>
      </c>
      <c r="D5471" s="31">
        <v>5</v>
      </c>
      <c r="E5471" s="30" t="str">
        <f>+'Categorias-9 feb-Depurado'!E5470</f>
        <v>890921491-4</v>
      </c>
      <c r="F5471" s="30" t="str">
        <f>+'Categorias-9 feb-Depurado'!F5470</f>
        <v>CL 27 43 F 75</v>
      </c>
      <c r="G5471" s="30" t="str">
        <f>+'Categorias-9 feb-Depurado'!G5470</f>
        <v>169</v>
      </c>
      <c r="H5471" s="30" t="str">
        <f>+'Categorias-9 feb-Depurado'!H5470</f>
        <v>BOG4638</v>
      </c>
      <c r="I5471" s="107">
        <f>+'Categorias-9 feb-Depurado'!R5470</f>
        <v>354226</v>
      </c>
      <c r="J5471" s="108">
        <f t="shared" si="348"/>
        <v>0</v>
      </c>
      <c r="K5471" s="107">
        <f t="shared" si="349"/>
        <v>0</v>
      </c>
      <c r="L5471" s="109">
        <f t="shared" si="350"/>
        <v>354226</v>
      </c>
      <c r="M5471" s="110">
        <f t="shared" si="351"/>
        <v>2.7004565085260627E-07</v>
      </c>
      <c r="N5471" s="33" t="s">
        <v>4892</v>
      </c>
      <c r="O5471" s="33">
        <f>+'Categorias-9 feb-Depurado'!Y5470</f>
        <v>74.26355126471482</v>
      </c>
      <c r="P5471" s="111">
        <f>+'Categorias-9 feb-Depurado'!AC5470</f>
        <v>44951</v>
      </c>
      <c r="Q5471" s="111">
        <f>+'Categorias-9 feb-Depurado'!AE5470</f>
        <v>45011</v>
      </c>
      <c r="R5471" s="112" t="str">
        <f>+'Categorias-9 feb-Depurado'!AB5470</f>
        <v>Comex</v>
      </c>
    </row>
    <row r="5472" spans="2:18" s="1" customFormat="1" ht="14.5" hidden="1">
      <c r="B5472" s="57" t="str">
        <f>+'Categorias-9 feb-Depurado'!B5471</f>
        <v>AGENCIA DE ADUANAS LACOSTE Y ASOCIADOS SA NIVEL 2</v>
      </c>
      <c r="C5472" s="30" t="s">
        <v>4900</v>
      </c>
      <c r="D5472" s="31">
        <v>5</v>
      </c>
      <c r="E5472" s="30" t="str">
        <f>+'Categorias-9 feb-Depurado'!E5471</f>
        <v>890921491-4</v>
      </c>
      <c r="F5472" s="30" t="str">
        <f>+'Categorias-9 feb-Depurado'!F5471</f>
        <v>CL 27 43 F 75</v>
      </c>
      <c r="G5472" s="30" t="str">
        <f>+'Categorias-9 feb-Depurado'!G5471</f>
        <v>169</v>
      </c>
      <c r="H5472" s="30" t="str">
        <f>+'Categorias-9 feb-Depurado'!H5471</f>
        <v>BOG4647</v>
      </c>
      <c r="I5472" s="107">
        <f>+'Categorias-9 feb-Depurado'!R5471</f>
        <v>502914</v>
      </c>
      <c r="J5472" s="108">
        <f t="shared" si="348"/>
        <v>0</v>
      </c>
      <c r="K5472" s="107">
        <f t="shared" si="349"/>
        <v>0</v>
      </c>
      <c r="L5472" s="109">
        <f t="shared" si="350"/>
        <v>502914</v>
      </c>
      <c r="M5472" s="110">
        <f t="shared" si="351"/>
        <v>3.8339856039050667E-07</v>
      </c>
      <c r="N5472" s="33" t="s">
        <v>4892</v>
      </c>
      <c r="O5472" s="33">
        <f>+'Categorias-9 feb-Depurado'!Y5471</f>
        <v>105.43602000062894</v>
      </c>
      <c r="P5472" s="111">
        <f>+'Categorias-9 feb-Depurado'!AC5471</f>
        <v>44951</v>
      </c>
      <c r="Q5472" s="111">
        <f>+'Categorias-9 feb-Depurado'!AE5471</f>
        <v>45011</v>
      </c>
      <c r="R5472" s="112" t="str">
        <f>+'Categorias-9 feb-Depurado'!AB5471</f>
        <v>Comex</v>
      </c>
    </row>
    <row r="5473" spans="2:18" s="1" customFormat="1" ht="14.5" hidden="1">
      <c r="B5473" s="57" t="str">
        <f>+'Categorias-9 feb-Depurado'!B5472</f>
        <v>AGENCIA DE ADUANAS LACOSTE Y ASOCIADOS SA NIVEL 2</v>
      </c>
      <c r="C5473" s="30" t="s">
        <v>4900</v>
      </c>
      <c r="D5473" s="31">
        <v>5</v>
      </c>
      <c r="E5473" s="30" t="str">
        <f>+'Categorias-9 feb-Depurado'!E5472</f>
        <v>890921491-4</v>
      </c>
      <c r="F5473" s="30" t="str">
        <f>+'Categorias-9 feb-Depurado'!F5472</f>
        <v>CL 27 43 F 75</v>
      </c>
      <c r="G5473" s="30" t="str">
        <f>+'Categorias-9 feb-Depurado'!G5472</f>
        <v>169</v>
      </c>
      <c r="H5473" s="30" t="str">
        <f>+'Categorias-9 feb-Depurado'!H5472</f>
        <v>BOG4635</v>
      </c>
      <c r="I5473" s="107">
        <f>+'Categorias-9 feb-Depurado'!R5472</f>
        <v>354226</v>
      </c>
      <c r="J5473" s="108">
        <f t="shared" si="348"/>
        <v>0</v>
      </c>
      <c r="K5473" s="107">
        <f t="shared" si="349"/>
        <v>0</v>
      </c>
      <c r="L5473" s="109">
        <f t="shared" si="350"/>
        <v>354226</v>
      </c>
      <c r="M5473" s="110">
        <f t="shared" si="351"/>
        <v>2.7004565085260627E-07</v>
      </c>
      <c r="N5473" s="33" t="s">
        <v>4892</v>
      </c>
      <c r="O5473" s="33">
        <f>+'Categorias-9 feb-Depurado'!Y5472</f>
        <v>74.26355126471482</v>
      </c>
      <c r="P5473" s="111">
        <f>+'Categorias-9 feb-Depurado'!AC5472</f>
        <v>44951</v>
      </c>
      <c r="Q5473" s="111">
        <f>+'Categorias-9 feb-Depurado'!AE5472</f>
        <v>45011</v>
      </c>
      <c r="R5473" s="112" t="str">
        <f>+'Categorias-9 feb-Depurado'!AB5472</f>
        <v>Comex</v>
      </c>
    </row>
    <row r="5474" spans="2:18" s="1" customFormat="1" ht="14.5" hidden="1">
      <c r="B5474" s="57" t="str">
        <f>+'Categorias-9 feb-Depurado'!B5473</f>
        <v>AGENCIA DE ADUANAS LACOSTE Y ASOCIADOS SA NIVEL 2</v>
      </c>
      <c r="C5474" s="30" t="s">
        <v>4900</v>
      </c>
      <c r="D5474" s="31">
        <v>5</v>
      </c>
      <c r="E5474" s="30" t="str">
        <f>+'Categorias-9 feb-Depurado'!E5473</f>
        <v>890921491-4</v>
      </c>
      <c r="F5474" s="30" t="str">
        <f>+'Categorias-9 feb-Depurado'!F5473</f>
        <v>CL 27 43 F 75</v>
      </c>
      <c r="G5474" s="30" t="str">
        <f>+'Categorias-9 feb-Depurado'!G5473</f>
        <v>169</v>
      </c>
      <c r="H5474" s="30" t="str">
        <f>+'Categorias-9 feb-Depurado'!H5473</f>
        <v>BOG4630</v>
      </c>
      <c r="I5474" s="107">
        <f>+'Categorias-9 feb-Depurado'!R5473</f>
        <v>502914</v>
      </c>
      <c r="J5474" s="108">
        <f t="shared" si="348"/>
        <v>0</v>
      </c>
      <c r="K5474" s="107">
        <f t="shared" si="349"/>
        <v>0</v>
      </c>
      <c r="L5474" s="109">
        <f t="shared" si="350"/>
        <v>502914</v>
      </c>
      <c r="M5474" s="110">
        <f t="shared" si="351"/>
        <v>3.8339856039050667E-07</v>
      </c>
      <c r="N5474" s="33" t="s">
        <v>4892</v>
      </c>
      <c r="O5474" s="33">
        <f>+'Categorias-9 feb-Depurado'!Y5473</f>
        <v>105.43602000062894</v>
      </c>
      <c r="P5474" s="111">
        <f>+'Categorias-9 feb-Depurado'!AC5473</f>
        <v>44951</v>
      </c>
      <c r="Q5474" s="111">
        <f>+'Categorias-9 feb-Depurado'!AE5473</f>
        <v>45011</v>
      </c>
      <c r="R5474" s="112" t="str">
        <f>+'Categorias-9 feb-Depurado'!AB5473</f>
        <v>Comex</v>
      </c>
    </row>
    <row r="5475" spans="2:18" s="1" customFormat="1" ht="14.5" hidden="1">
      <c r="B5475" s="57" t="str">
        <f>+'Categorias-9 feb-Depurado'!B5474</f>
        <v>AGENCIA DE ADUANAS LACOSTE Y ASOCIADOS SA NIVEL 2</v>
      </c>
      <c r="C5475" s="30" t="s">
        <v>4900</v>
      </c>
      <c r="D5475" s="31">
        <v>5</v>
      </c>
      <c r="E5475" s="30" t="str">
        <f>+'Categorias-9 feb-Depurado'!E5474</f>
        <v>890921491-4</v>
      </c>
      <c r="F5475" s="30" t="str">
        <f>+'Categorias-9 feb-Depurado'!F5474</f>
        <v>CL 27 43 F 75</v>
      </c>
      <c r="G5475" s="30" t="str">
        <f>+'Categorias-9 feb-Depurado'!G5474</f>
        <v>169</v>
      </c>
      <c r="H5475" s="30" t="str">
        <f>+'Categorias-9 feb-Depurado'!H5474</f>
        <v>BOG4646</v>
      </c>
      <c r="I5475" s="107">
        <f>+'Categorias-9 feb-Depurado'!R5474</f>
        <v>502914</v>
      </c>
      <c r="J5475" s="108">
        <f t="shared" si="348"/>
        <v>0</v>
      </c>
      <c r="K5475" s="107">
        <f t="shared" si="349"/>
        <v>0</v>
      </c>
      <c r="L5475" s="109">
        <f t="shared" si="350"/>
        <v>502914</v>
      </c>
      <c r="M5475" s="110">
        <f t="shared" si="351"/>
        <v>3.8339856039050667E-07</v>
      </c>
      <c r="N5475" s="33" t="s">
        <v>4892</v>
      </c>
      <c r="O5475" s="33">
        <f>+'Categorias-9 feb-Depurado'!Y5474</f>
        <v>105.43602000062894</v>
      </c>
      <c r="P5475" s="111">
        <f>+'Categorias-9 feb-Depurado'!AC5474</f>
        <v>44951</v>
      </c>
      <c r="Q5475" s="111">
        <f>+'Categorias-9 feb-Depurado'!AE5474</f>
        <v>45011</v>
      </c>
      <c r="R5475" s="112" t="str">
        <f>+'Categorias-9 feb-Depurado'!AB5474</f>
        <v>Comex</v>
      </c>
    </row>
    <row r="5476" spans="2:18" s="1" customFormat="1" ht="14.5" hidden="1">
      <c r="B5476" s="57" t="str">
        <f>+'Categorias-9 feb-Depurado'!B5475</f>
        <v>AGENCIA DE ADUANAS LACOSTE Y ASOCIADOS SA NIVEL 2</v>
      </c>
      <c r="C5476" s="30" t="s">
        <v>4900</v>
      </c>
      <c r="D5476" s="31">
        <v>5</v>
      </c>
      <c r="E5476" s="30" t="str">
        <f>+'Categorias-9 feb-Depurado'!E5475</f>
        <v>890921491-4</v>
      </c>
      <c r="F5476" s="30" t="str">
        <f>+'Categorias-9 feb-Depurado'!F5475</f>
        <v>CL 27 43 F 75</v>
      </c>
      <c r="G5476" s="30" t="str">
        <f>+'Categorias-9 feb-Depurado'!G5475</f>
        <v>169</v>
      </c>
      <c r="H5476" s="30" t="str">
        <f>+'Categorias-9 feb-Depurado'!H5475</f>
        <v>BOG4624</v>
      </c>
      <c r="I5476" s="107">
        <f>+'Categorias-9 feb-Depurado'!R5475</f>
        <v>354226</v>
      </c>
      <c r="J5476" s="108">
        <f t="shared" si="348"/>
        <v>0</v>
      </c>
      <c r="K5476" s="107">
        <f t="shared" si="349"/>
        <v>0</v>
      </c>
      <c r="L5476" s="109">
        <f t="shared" si="350"/>
        <v>354226</v>
      </c>
      <c r="M5476" s="110">
        <f t="shared" si="351"/>
        <v>2.7004565085260627E-07</v>
      </c>
      <c r="N5476" s="33" t="s">
        <v>4892</v>
      </c>
      <c r="O5476" s="33">
        <f>+'Categorias-9 feb-Depurado'!Y5475</f>
        <v>74.26355126471482</v>
      </c>
      <c r="P5476" s="111">
        <f>+'Categorias-9 feb-Depurado'!AC5475</f>
        <v>44951</v>
      </c>
      <c r="Q5476" s="111">
        <f>+'Categorias-9 feb-Depurado'!AE5475</f>
        <v>45011</v>
      </c>
      <c r="R5476" s="112" t="str">
        <f>+'Categorias-9 feb-Depurado'!AB5475</f>
        <v>Comex</v>
      </c>
    </row>
    <row r="5477" spans="2:18" s="1" customFormat="1" ht="14.5" hidden="1">
      <c r="B5477" s="57" t="str">
        <f>+'Categorias-9 feb-Depurado'!B5476</f>
        <v>AGENCIA DE ADUANAS LACOSTE Y ASOCIADOS SA NIVEL 2</v>
      </c>
      <c r="C5477" s="30" t="s">
        <v>4900</v>
      </c>
      <c r="D5477" s="31">
        <v>5</v>
      </c>
      <c r="E5477" s="30" t="str">
        <f>+'Categorias-9 feb-Depurado'!E5476</f>
        <v>890921491-4</v>
      </c>
      <c r="F5477" s="30" t="str">
        <f>+'Categorias-9 feb-Depurado'!F5476</f>
        <v>CL 27 43 F 75</v>
      </c>
      <c r="G5477" s="30" t="str">
        <f>+'Categorias-9 feb-Depurado'!G5476</f>
        <v>169</v>
      </c>
      <c r="H5477" s="30" t="str">
        <f>+'Categorias-9 feb-Depurado'!H5476</f>
        <v>BOG4622</v>
      </c>
      <c r="I5477" s="107">
        <f>+'Categorias-9 feb-Depurado'!R5476</f>
        <v>502914</v>
      </c>
      <c r="J5477" s="108">
        <f t="shared" si="348"/>
        <v>0</v>
      </c>
      <c r="K5477" s="107">
        <f t="shared" si="349"/>
        <v>0</v>
      </c>
      <c r="L5477" s="109">
        <f t="shared" si="350"/>
        <v>502914</v>
      </c>
      <c r="M5477" s="110">
        <f t="shared" si="351"/>
        <v>3.8339856039050667E-07</v>
      </c>
      <c r="N5477" s="33" t="s">
        <v>4892</v>
      </c>
      <c r="O5477" s="33">
        <f>+'Categorias-9 feb-Depurado'!Y5476</f>
        <v>105.43602000062894</v>
      </c>
      <c r="P5477" s="111">
        <f>+'Categorias-9 feb-Depurado'!AC5476</f>
        <v>44951</v>
      </c>
      <c r="Q5477" s="111">
        <f>+'Categorias-9 feb-Depurado'!AE5476</f>
        <v>45011</v>
      </c>
      <c r="R5477" s="112" t="str">
        <f>+'Categorias-9 feb-Depurado'!AB5476</f>
        <v>Comex</v>
      </c>
    </row>
    <row r="5478" spans="2:18" s="1" customFormat="1" ht="14.5" hidden="1">
      <c r="B5478" s="57" t="str">
        <f>+'Categorias-9 feb-Depurado'!B5477</f>
        <v>AGENCIA DE ADUANAS LACOSTE Y ASOCIADOS SA NIVEL 2</v>
      </c>
      <c r="C5478" s="30" t="s">
        <v>4900</v>
      </c>
      <c r="D5478" s="31">
        <v>5</v>
      </c>
      <c r="E5478" s="30" t="str">
        <f>+'Categorias-9 feb-Depurado'!E5477</f>
        <v>890921491-4</v>
      </c>
      <c r="F5478" s="30" t="str">
        <f>+'Categorias-9 feb-Depurado'!F5477</f>
        <v>CL 27 43 F 75</v>
      </c>
      <c r="G5478" s="30" t="str">
        <f>+'Categorias-9 feb-Depurado'!G5477</f>
        <v>169</v>
      </c>
      <c r="H5478" s="30" t="str">
        <f>+'Categorias-9 feb-Depurado'!H5477</f>
        <v>BOG4637</v>
      </c>
      <c r="I5478" s="107">
        <f>+'Categorias-9 feb-Depurado'!R5477</f>
        <v>354226</v>
      </c>
      <c r="J5478" s="108">
        <f t="shared" si="348"/>
        <v>0</v>
      </c>
      <c r="K5478" s="107">
        <f t="shared" si="349"/>
        <v>0</v>
      </c>
      <c r="L5478" s="109">
        <f t="shared" si="350"/>
        <v>354226</v>
      </c>
      <c r="M5478" s="110">
        <f t="shared" si="351"/>
        <v>2.7004565085260627E-07</v>
      </c>
      <c r="N5478" s="33" t="s">
        <v>4892</v>
      </c>
      <c r="O5478" s="33">
        <f>+'Categorias-9 feb-Depurado'!Y5477</f>
        <v>74.26355126471482</v>
      </c>
      <c r="P5478" s="111">
        <f>+'Categorias-9 feb-Depurado'!AC5477</f>
        <v>44951</v>
      </c>
      <c r="Q5478" s="111">
        <f>+'Categorias-9 feb-Depurado'!AE5477</f>
        <v>45011</v>
      </c>
      <c r="R5478" s="112" t="str">
        <f>+'Categorias-9 feb-Depurado'!AB5477</f>
        <v>Comex</v>
      </c>
    </row>
    <row r="5479" spans="2:18" s="1" customFormat="1" ht="14.5" hidden="1">
      <c r="B5479" s="57" t="str">
        <f>+'Categorias-9 feb-Depurado'!B5478</f>
        <v>AGENCIA DE ADUANAS LACOSTE Y ASOCIADOS SA NIVEL 2</v>
      </c>
      <c r="C5479" s="30" t="s">
        <v>4900</v>
      </c>
      <c r="D5479" s="31">
        <v>5</v>
      </c>
      <c r="E5479" s="30" t="str">
        <f>+'Categorias-9 feb-Depurado'!E5478</f>
        <v>890921491-4</v>
      </c>
      <c r="F5479" s="30" t="str">
        <f>+'Categorias-9 feb-Depurado'!F5478</f>
        <v>CL 27 43 F 75</v>
      </c>
      <c r="G5479" s="30" t="str">
        <f>+'Categorias-9 feb-Depurado'!G5478</f>
        <v>169</v>
      </c>
      <c r="H5479" s="30" t="str">
        <f>+'Categorias-9 feb-Depurado'!H5478</f>
        <v>BOG4621</v>
      </c>
      <c r="I5479" s="107">
        <f>+'Categorias-9 feb-Depurado'!R5478</f>
        <v>490412</v>
      </c>
      <c r="J5479" s="108">
        <f t="shared" si="348"/>
        <v>0</v>
      </c>
      <c r="K5479" s="107">
        <f t="shared" si="349"/>
        <v>0</v>
      </c>
      <c r="L5479" s="109">
        <f t="shared" si="350"/>
        <v>490412</v>
      </c>
      <c r="M5479" s="110">
        <f t="shared" si="351"/>
        <v>3.738676091702143E-07</v>
      </c>
      <c r="N5479" s="33" t="s">
        <v>4892</v>
      </c>
      <c r="O5479" s="33">
        <f>+'Categorias-9 feb-Depurado'!Y5478</f>
        <v>102.81497321718712</v>
      </c>
      <c r="P5479" s="111">
        <f>+'Categorias-9 feb-Depurado'!AC5478</f>
        <v>44951</v>
      </c>
      <c r="Q5479" s="111">
        <f>+'Categorias-9 feb-Depurado'!AE5478</f>
        <v>45011</v>
      </c>
      <c r="R5479" s="112" t="str">
        <f>+'Categorias-9 feb-Depurado'!AB5478</f>
        <v>Comex</v>
      </c>
    </row>
    <row r="5480" spans="2:18" s="1" customFormat="1" ht="14.5" hidden="1">
      <c r="B5480" s="57" t="str">
        <f>+'Categorias-9 feb-Depurado'!B5479</f>
        <v>BRITISH COUNCIL - CONSEJO BRITANICO</v>
      </c>
      <c r="C5480" s="30" t="s">
        <v>4900</v>
      </c>
      <c r="D5480" s="31">
        <v>5</v>
      </c>
      <c r="E5480" s="30" t="str">
        <f>+'Categorias-9 feb-Depurado'!E5479</f>
        <v>899999066-5</v>
      </c>
      <c r="F5480" s="30" t="str">
        <f>+'Categorias-9 feb-Depurado'!F5479</f>
        <v>Cra. 9 #76 49</v>
      </c>
      <c r="G5480" s="30" t="str">
        <f>+'Categorias-9 feb-Depurado'!G5479</f>
        <v>BOGOTA</v>
      </c>
      <c r="H5480" s="30" t="str">
        <f>+'Categorias-9 feb-Depurado'!H5479</f>
        <v>BE983</v>
      </c>
      <c r="I5480" s="107">
        <f>+'Categorias-9 feb-Depurado'!R5479</f>
        <v>758000</v>
      </c>
      <c r="J5480" s="108">
        <f t="shared" si="348"/>
        <v>0</v>
      </c>
      <c r="K5480" s="107">
        <f t="shared" si="349"/>
        <v>0</v>
      </c>
      <c r="L5480" s="109">
        <f t="shared" si="350"/>
        <v>758000</v>
      </c>
      <c r="M5480" s="110">
        <f t="shared" si="351"/>
        <v>5.7786442369073855E-07</v>
      </c>
      <c r="N5480" s="33" t="s">
        <v>4892</v>
      </c>
      <c r="O5480" s="33">
        <f>+'Categorias-9 feb-Depurado'!Y5479</f>
        <v>158.91485057182089</v>
      </c>
      <c r="P5480" s="111">
        <f>+'Categorias-9 feb-Depurado'!AC5479</f>
        <v>44963</v>
      </c>
      <c r="Q5480" s="111">
        <f>+'Categorias-9 feb-Depurado'!AE5479</f>
        <v>45023</v>
      </c>
      <c r="R5480" s="112" t="str">
        <f>+'Categorias-9 feb-Depurado'!AB5479</f>
        <v>Entrenamiento</v>
      </c>
    </row>
    <row r="5481" spans="2:18" s="1" customFormat="1" ht="14.5" hidden="1">
      <c r="B5481" s="57" t="str">
        <f>+'Categorias-9 feb-Depurado'!B5480</f>
        <v>CASAL ASOCIADOS S A S</v>
      </c>
      <c r="C5481" s="30" t="s">
        <v>4900</v>
      </c>
      <c r="D5481" s="31">
        <v>5</v>
      </c>
      <c r="E5481" s="30" t="str">
        <f>+'Categorias-9 feb-Depurado'!E5480</f>
        <v>900321758-6</v>
      </c>
      <c r="F5481" s="30" t="str">
        <f>+'Categorias-9 feb-Depurado'!F5480</f>
        <v>CR 50 45 48 P 2</v>
      </c>
      <c r="G5481" s="30" t="str">
        <f>+'Categorias-9 feb-Depurado'!G5480</f>
        <v>169</v>
      </c>
      <c r="H5481" s="30" t="str">
        <f>+'Categorias-9 feb-Depurado'!H5480</f>
        <v>FE15519</v>
      </c>
      <c r="I5481" s="107">
        <f>+'Categorias-9 feb-Depurado'!R5480</f>
        <v>5650916</v>
      </c>
      <c r="J5481" s="108">
        <f t="shared" si="348"/>
        <v>0</v>
      </c>
      <c r="K5481" s="107">
        <f t="shared" si="349"/>
        <v>0</v>
      </c>
      <c r="L5481" s="109">
        <f t="shared" si="350"/>
        <v>5650916</v>
      </c>
      <c r="M5481" s="110">
        <f t="shared" si="351"/>
        <v>4.3079990998216003E-06</v>
      </c>
      <c r="N5481" s="33" t="s">
        <v>4892</v>
      </c>
      <c r="O5481" s="33">
        <f>+'Categorias-9 feb-Depurado'!Y5480</f>
        <v>1184.7156619180896</v>
      </c>
      <c r="P5481" s="111">
        <f>+'Categorias-9 feb-Depurado'!AC5480</f>
        <v>44910</v>
      </c>
      <c r="Q5481" s="111">
        <f>+'Categorias-9 feb-Depurado'!AE5480</f>
        <v>44970</v>
      </c>
      <c r="R5481" s="112" t="str">
        <f>+'Categorias-9 feb-Depurado'!AB5480</f>
        <v>Recursos Humanos</v>
      </c>
    </row>
    <row r="5482" spans="2:18" s="1" customFormat="1" ht="14.5" hidden="1">
      <c r="B5482" s="57" t="str">
        <f>+'Categorias-9 feb-Depurado'!B5481</f>
        <v>CASAL ASOCIADOS S A S</v>
      </c>
      <c r="C5482" s="30" t="s">
        <v>4900</v>
      </c>
      <c r="D5482" s="31">
        <v>5</v>
      </c>
      <c r="E5482" s="30" t="str">
        <f>+'Categorias-9 feb-Depurado'!E5481</f>
        <v>900321758-6</v>
      </c>
      <c r="F5482" s="30" t="str">
        <f>+'Categorias-9 feb-Depurado'!F5481</f>
        <v>CR 50 45 48 P 2</v>
      </c>
      <c r="G5482" s="30" t="str">
        <f>+'Categorias-9 feb-Depurado'!G5481</f>
        <v>169</v>
      </c>
      <c r="H5482" s="30" t="str">
        <f>+'Categorias-9 feb-Depurado'!H5481</f>
        <v>FE15520</v>
      </c>
      <c r="I5482" s="107">
        <f>+'Categorias-9 feb-Depurado'!R5481</f>
        <v>2566469</v>
      </c>
      <c r="J5482" s="108">
        <f t="shared" si="348"/>
        <v>0</v>
      </c>
      <c r="K5482" s="107">
        <f t="shared" si="349"/>
        <v>0</v>
      </c>
      <c r="L5482" s="109">
        <f t="shared" si="350"/>
        <v>2566469</v>
      </c>
      <c r="M5482" s="110">
        <f t="shared" si="351"/>
        <v>1.9565582184764457E-06</v>
      </c>
      <c r="N5482" s="33" t="s">
        <v>4892</v>
      </c>
      <c r="O5482" s="33">
        <f>+'Categorias-9 feb-Depurado'!Y5481</f>
        <v>538.06073566254702</v>
      </c>
      <c r="P5482" s="111">
        <f>+'Categorias-9 feb-Depurado'!AC5481</f>
        <v>44910</v>
      </c>
      <c r="Q5482" s="111">
        <f>+'Categorias-9 feb-Depurado'!AE5481</f>
        <v>44970</v>
      </c>
      <c r="R5482" s="112" t="str">
        <f>+'Categorias-9 feb-Depurado'!AB5481</f>
        <v>Recursos Humanos</v>
      </c>
    </row>
    <row r="5483" spans="2:18" s="1" customFormat="1" ht="14.5" hidden="1">
      <c r="B5483" s="57" t="str">
        <f>+'Categorias-9 feb-Depurado'!B5482</f>
        <v>CASAL ASOCIADOS S A S</v>
      </c>
      <c r="C5483" s="30" t="s">
        <v>4900</v>
      </c>
      <c r="D5483" s="31">
        <v>5</v>
      </c>
      <c r="E5483" s="30" t="str">
        <f>+'Categorias-9 feb-Depurado'!E5482</f>
        <v>900321758-6</v>
      </c>
      <c r="F5483" s="30" t="str">
        <f>+'Categorias-9 feb-Depurado'!F5482</f>
        <v>CR 50 45 48 P 2</v>
      </c>
      <c r="G5483" s="30" t="str">
        <f>+'Categorias-9 feb-Depurado'!G5482</f>
        <v>169</v>
      </c>
      <c r="H5483" s="30" t="str">
        <f>+'Categorias-9 feb-Depurado'!H5482</f>
        <v>FE15813</v>
      </c>
      <c r="I5483" s="107">
        <f>+'Categorias-9 feb-Depurado'!R5482</f>
        <v>4767368</v>
      </c>
      <c r="J5483" s="108">
        <f t="shared" si="348"/>
        <v>0</v>
      </c>
      <c r="K5483" s="107">
        <f t="shared" si="349"/>
        <v>0</v>
      </c>
      <c r="L5483" s="109">
        <f t="shared" si="350"/>
        <v>4767368</v>
      </c>
      <c r="M5483" s="110">
        <f t="shared" si="351"/>
        <v>3.6344226409520695E-06</v>
      </c>
      <c r="N5483" s="33" t="s">
        <v>4892</v>
      </c>
      <c r="O5483" s="33">
        <f>+'Categorias-9 feb-Depurado'!Y5482</f>
        <v>999.47964820696654</v>
      </c>
      <c r="P5483" s="111">
        <f>+'Categorias-9 feb-Depurado'!AC5482</f>
        <v>44936</v>
      </c>
      <c r="Q5483" s="111">
        <f>+'Categorias-9 feb-Depurado'!AE5482</f>
        <v>44996</v>
      </c>
      <c r="R5483" s="112" t="str">
        <f>+'Categorias-9 feb-Depurado'!AB5482</f>
        <v>Recursos Humanos</v>
      </c>
    </row>
    <row r="5484" spans="2:18" s="1" customFormat="1" ht="14.5" hidden="1">
      <c r="B5484" s="57" t="str">
        <f>+'Categorias-9 feb-Depurado'!B5483</f>
        <v>CASAL ASOCIADOS S A S</v>
      </c>
      <c r="C5484" s="30" t="s">
        <v>4900</v>
      </c>
      <c r="D5484" s="31">
        <v>5</v>
      </c>
      <c r="E5484" s="30" t="str">
        <f>+'Categorias-9 feb-Depurado'!E5483</f>
        <v>900321758-6</v>
      </c>
      <c r="F5484" s="30" t="str">
        <f>+'Categorias-9 feb-Depurado'!F5483</f>
        <v>CR 50 45 48 P 2</v>
      </c>
      <c r="G5484" s="30" t="str">
        <f>+'Categorias-9 feb-Depurado'!G5483</f>
        <v>169</v>
      </c>
      <c r="H5484" s="30" t="str">
        <f>+'Categorias-9 feb-Depurado'!H5483</f>
        <v>FE15812</v>
      </c>
      <c r="I5484" s="107">
        <f>+'Categorias-9 feb-Depurado'!R5483</f>
        <v>3126924</v>
      </c>
      <c r="J5484" s="108">
        <f t="shared" si="348"/>
        <v>0</v>
      </c>
      <c r="K5484" s="107">
        <f t="shared" si="349"/>
        <v>0</v>
      </c>
      <c r="L5484" s="109">
        <f t="shared" si="350"/>
        <v>3126924</v>
      </c>
      <c r="M5484" s="110">
        <f t="shared" si="351"/>
        <v>2.3838233973413441E-06</v>
      </c>
      <c r="N5484" s="33" t="s">
        <v>4892</v>
      </c>
      <c r="O5484" s="33">
        <f>+'Categorias-9 feb-Depurado'!Y5483</f>
        <v>655.56023774332516</v>
      </c>
      <c r="P5484" s="111">
        <f>+'Categorias-9 feb-Depurado'!AC5483</f>
        <v>44936</v>
      </c>
      <c r="Q5484" s="111">
        <f>+'Categorias-9 feb-Depurado'!AE5483</f>
        <v>44996</v>
      </c>
      <c r="R5484" s="112" t="str">
        <f>+'Categorias-9 feb-Depurado'!AB5483</f>
        <v>Recursos Humanos</v>
      </c>
    </row>
    <row r="5485" spans="2:18" s="1" customFormat="1" ht="14.5" hidden="1">
      <c r="B5485" s="57" t="str">
        <f>+'Categorias-9 feb-Depurado'!B5484</f>
        <v>EXPERIENZA SAS</v>
      </c>
      <c r="C5485" s="30" t="s">
        <v>4900</v>
      </c>
      <c r="D5485" s="31">
        <v>5</v>
      </c>
      <c r="E5485" s="30" t="str">
        <f>+'Categorias-9 feb-Depurado'!E5484</f>
        <v>800154837-0</v>
      </c>
      <c r="F5485" s="30" t="str">
        <f>+'Categorias-9 feb-Depurado'!F5484</f>
        <v>CL 13 60 77</v>
      </c>
      <c r="G5485" s="30" t="str">
        <f>+'Categorias-9 feb-Depurado'!G5484</f>
        <v>BOGOTA</v>
      </c>
      <c r="H5485" s="30" t="str">
        <f>+'Categorias-9 feb-Depurado'!H5484</f>
        <v>INC-23287</v>
      </c>
      <c r="I5485" s="107">
        <f>+'Categorias-9 feb-Depurado'!R5484</f>
        <v>1939730</v>
      </c>
      <c r="J5485" s="108">
        <f t="shared" si="348"/>
        <v>0</v>
      </c>
      <c r="K5485" s="107">
        <f t="shared" si="349"/>
        <v>0</v>
      </c>
      <c r="L5485" s="109">
        <f t="shared" si="350"/>
        <v>1939730</v>
      </c>
      <c r="M5485" s="110">
        <f t="shared" si="351"/>
        <v>1.4787611590575675E-06</v>
      </c>
      <c r="N5485" s="33" t="s">
        <v>4892</v>
      </c>
      <c r="O5485" s="33">
        <f>+'Categorias-9 feb-Depurado'!Y5484</f>
        <v>406.66477981487884</v>
      </c>
      <c r="P5485" s="111">
        <f>+'Categorias-9 feb-Depurado'!AC5484</f>
        <v>44916</v>
      </c>
      <c r="Q5485" s="111">
        <f>+'Categorias-9 feb-Depurado'!AE5484</f>
        <v>44976</v>
      </c>
      <c r="R5485" s="112" t="str">
        <f>+'Categorias-9 feb-Depurado'!AB5484</f>
        <v>Limpieza</v>
      </c>
    </row>
    <row r="5486" spans="2:18" s="1" customFormat="1" ht="14.5" hidden="1">
      <c r="B5486" s="57" t="str">
        <f>+'Categorias-9 feb-Depurado'!B5485</f>
        <v>EXPERIENZA SAS</v>
      </c>
      <c r="C5486" s="30" t="s">
        <v>4900</v>
      </c>
      <c r="D5486" s="31">
        <v>5</v>
      </c>
      <c r="E5486" s="30" t="str">
        <f>+'Categorias-9 feb-Depurado'!E5485</f>
        <v>800154837-0</v>
      </c>
      <c r="F5486" s="30" t="str">
        <f>+'Categorias-9 feb-Depurado'!F5485</f>
        <v>CL 13 60 77</v>
      </c>
      <c r="G5486" s="30" t="str">
        <f>+'Categorias-9 feb-Depurado'!G5485</f>
        <v>BOGOTA</v>
      </c>
      <c r="H5486" s="30" t="str">
        <f>+'Categorias-9 feb-Depurado'!H5485</f>
        <v>FE-54089</v>
      </c>
      <c r="I5486" s="107">
        <f>+'Categorias-9 feb-Depurado'!R5485</f>
        <v>3073694</v>
      </c>
      <c r="J5486" s="108">
        <f t="shared" si="348"/>
        <v>0</v>
      </c>
      <c r="K5486" s="107">
        <f t="shared" si="349"/>
        <v>0</v>
      </c>
      <c r="L5486" s="109">
        <f t="shared" si="350"/>
        <v>3073694</v>
      </c>
      <c r="M5486" s="110">
        <f t="shared" si="351"/>
        <v>2.3432432874824283E-06</v>
      </c>
      <c r="N5486" s="33" t="s">
        <v>4892</v>
      </c>
      <c r="O5486" s="33">
        <f>+'Categorias-9 feb-Depurado'!Y5485</f>
        <v>644.40055766952833</v>
      </c>
      <c r="P5486" s="111">
        <f>+'Categorias-9 feb-Depurado'!AC5485</f>
        <v>44916</v>
      </c>
      <c r="Q5486" s="111">
        <f>+'Categorias-9 feb-Depurado'!AE5485</f>
        <v>44976</v>
      </c>
      <c r="R5486" s="112" t="str">
        <f>+'Categorias-9 feb-Depurado'!AB5485</f>
        <v>Limpieza</v>
      </c>
    </row>
    <row r="5487" spans="2:18" s="1" customFormat="1" ht="14.5" hidden="1">
      <c r="B5487" s="57" t="str">
        <f>+'Categorias-9 feb-Depurado'!B5486</f>
        <v>EXPERIENZA SAS</v>
      </c>
      <c r="C5487" s="30" t="s">
        <v>4900</v>
      </c>
      <c r="D5487" s="31">
        <v>5</v>
      </c>
      <c r="E5487" s="30" t="str">
        <f>+'Categorias-9 feb-Depurado'!E5486</f>
        <v>800154837-0</v>
      </c>
      <c r="F5487" s="30" t="str">
        <f>+'Categorias-9 feb-Depurado'!F5486</f>
        <v>CL 13 60 77</v>
      </c>
      <c r="G5487" s="30" t="str">
        <f>+'Categorias-9 feb-Depurado'!G5486</f>
        <v>BOGOTA</v>
      </c>
      <c r="H5487" s="30" t="str">
        <f>+'Categorias-9 feb-Depurado'!H5486</f>
        <v>FE54293</v>
      </c>
      <c r="I5487" s="107">
        <f>+'Categorias-9 feb-Depurado'!R5486</f>
        <v>3575980</v>
      </c>
      <c r="J5487" s="108">
        <f t="shared" si="348"/>
        <v>0</v>
      </c>
      <c r="K5487" s="107">
        <f t="shared" si="349"/>
        <v>0</v>
      </c>
      <c r="L5487" s="109">
        <f t="shared" si="350"/>
        <v>3575980</v>
      </c>
      <c r="M5487" s="110">
        <f t="shared" si="351"/>
        <v>2.7261630894849696E-06</v>
      </c>
      <c r="N5487" s="33" t="s">
        <v>4892</v>
      </c>
      <c r="O5487" s="33">
        <f>+'Categorias-9 feb-Depurado'!Y5486</f>
        <v>749.70491734540917</v>
      </c>
      <c r="P5487" s="111">
        <f>+'Categorias-9 feb-Depurado'!AC5486</f>
        <v>44952</v>
      </c>
      <c r="Q5487" s="111">
        <f>+'Categorias-9 feb-Depurado'!AE5486</f>
        <v>45012</v>
      </c>
      <c r="R5487" s="112" t="str">
        <f>+'Categorias-9 feb-Depurado'!AB5486</f>
        <v>Limpieza</v>
      </c>
    </row>
    <row r="5488" spans="2:18" s="1" customFormat="1" ht="14.5" hidden="1">
      <c r="B5488" s="57" t="str">
        <f>+'Categorias-9 feb-Depurado'!B5487</f>
        <v>MULTIENLACE SAS</v>
      </c>
      <c r="C5488" s="30" t="s">
        <v>4900</v>
      </c>
      <c r="D5488" s="31">
        <v>5</v>
      </c>
      <c r="E5488" s="30" t="str">
        <f>+'Categorias-9 feb-Depurado'!E5487</f>
        <v>811008963-6</v>
      </c>
      <c r="F5488" s="30" t="str">
        <f>+'Categorias-9 feb-Depurado'!F5487</f>
        <v>CR 37 A 8 43 P 7 OF 701</v>
      </c>
      <c r="G5488" s="30" t="str">
        <f>+'Categorias-9 feb-Depurado'!G5487</f>
        <v>169</v>
      </c>
      <c r="H5488" s="30">
        <f>+'Categorias-9 feb-Depurado'!H5487</f>
        <v>156169</v>
      </c>
      <c r="I5488" s="107">
        <f>+'Categorias-9 feb-Depurado'!R5487</f>
        <v>31872012</v>
      </c>
      <c r="J5488" s="108">
        <f t="shared" si="348"/>
        <v>0</v>
      </c>
      <c r="K5488" s="107">
        <f t="shared" si="349"/>
        <v>0</v>
      </c>
      <c r="L5488" s="109">
        <f t="shared" si="350"/>
        <v>31872012</v>
      </c>
      <c r="M5488" s="110">
        <f t="shared" si="351"/>
        <v>2.4297759691615176E-05</v>
      </c>
      <c r="N5488" s="33" t="s">
        <v>4892</v>
      </c>
      <c r="O5488" s="33">
        <f>+'Categorias-9 feb-Depurado'!Y5487</f>
        <v>6681.9736469700301</v>
      </c>
      <c r="P5488" s="111">
        <f>+'Categorias-9 feb-Depurado'!AC5487</f>
        <v>44897</v>
      </c>
      <c r="Q5488" s="111">
        <f>+'Categorias-9 feb-Depurado'!AE5487</f>
        <v>44987</v>
      </c>
      <c r="R5488" s="112" t="str">
        <f>+'Categorias-9 feb-Depurado'!AB5487</f>
        <v>Call center</v>
      </c>
    </row>
    <row r="5489" spans="2:18" s="1" customFormat="1" ht="14.5" hidden="1">
      <c r="B5489" s="57" t="str">
        <f>+'Categorias-9 feb-Depurado'!B5488</f>
        <v>MULTIENLACE SAS</v>
      </c>
      <c r="C5489" s="30" t="s">
        <v>4900</v>
      </c>
      <c r="D5489" s="31">
        <v>5</v>
      </c>
      <c r="E5489" s="30" t="str">
        <f>+'Categorias-9 feb-Depurado'!E5488</f>
        <v>811008963-6</v>
      </c>
      <c r="F5489" s="30" t="str">
        <f>+'Categorias-9 feb-Depurado'!F5488</f>
        <v>CR 37 A 8 43 P 7 OF 701</v>
      </c>
      <c r="G5489" s="30" t="str">
        <f>+'Categorias-9 feb-Depurado'!G5488</f>
        <v>169</v>
      </c>
      <c r="H5489" s="30" t="str">
        <f>+'Categorias-9 feb-Depurado'!H5488</f>
        <v>Provisión</v>
      </c>
      <c r="I5489" s="107">
        <f>+'Categorias-9 feb-Depurado'!R5488</f>
        <v>295561524</v>
      </c>
      <c r="J5489" s="108">
        <f t="shared" si="348"/>
        <v>0</v>
      </c>
      <c r="K5489" s="107">
        <f t="shared" si="349"/>
        <v>0</v>
      </c>
      <c r="L5489" s="109">
        <f t="shared" si="350"/>
        <v>295561524</v>
      </c>
      <c r="M5489" s="110">
        <f t="shared" si="351"/>
        <v>0.00022532254581981051</v>
      </c>
      <c r="N5489" s="33" t="s">
        <v>4892</v>
      </c>
      <c r="O5489" s="33">
        <f>+'Categorias-9 feb-Depurado'!Y5488</f>
        <v>61964.532217994274</v>
      </c>
      <c r="P5489" s="111">
        <f>+'Categorias-9 feb-Depurado'!AC5488</f>
        <v>44966</v>
      </c>
      <c r="Q5489" s="111">
        <f>+'Categorias-9 feb-Depurado'!AE5488</f>
        <v>45056</v>
      </c>
      <c r="R5489" s="112" t="str">
        <f>+'Categorias-9 feb-Depurado'!AB5488</f>
        <v>Call center</v>
      </c>
    </row>
    <row r="5490" spans="2:18" s="1" customFormat="1" ht="14.5" hidden="1">
      <c r="B5490" s="57" t="str">
        <f>+'Categorias-9 feb-Depurado'!B5489</f>
        <v>MULTIENLACE SAS</v>
      </c>
      <c r="C5490" s="30" t="s">
        <v>4900</v>
      </c>
      <c r="D5490" s="31">
        <v>5</v>
      </c>
      <c r="E5490" s="30" t="str">
        <f>+'Categorias-9 feb-Depurado'!E5489</f>
        <v>811008963-6</v>
      </c>
      <c r="F5490" s="30" t="str">
        <f>+'Categorias-9 feb-Depurado'!F5489</f>
        <v>CR 37 A 8 43 P 7 OF 701</v>
      </c>
      <c r="G5490" s="30" t="str">
        <f>+'Categorias-9 feb-Depurado'!G5489</f>
        <v>169</v>
      </c>
      <c r="H5490" s="30">
        <f>+'Categorias-9 feb-Depurado'!H5489</f>
        <v>156168</v>
      </c>
      <c r="I5490" s="107">
        <f>+'Categorias-9 feb-Depurado'!R5489</f>
        <v>48243166</v>
      </c>
      <c r="J5490" s="108">
        <f t="shared" si="348"/>
        <v>0</v>
      </c>
      <c r="K5490" s="107">
        <f t="shared" si="349"/>
        <v>0</v>
      </c>
      <c r="L5490" s="109">
        <f t="shared" si="350"/>
        <v>48243166</v>
      </c>
      <c r="M5490" s="110">
        <f t="shared" si="351"/>
        <v>3.6778376408452021E-05</v>
      </c>
      <c r="N5490" s="33" t="s">
        <v>4892</v>
      </c>
      <c r="O5490" s="33">
        <f>+'Categorias-9 feb-Depurado'!Y5489</f>
        <v>10114.189335094394</v>
      </c>
      <c r="P5490" s="111">
        <f>+'Categorias-9 feb-Depurado'!AC5489</f>
        <v>44897</v>
      </c>
      <c r="Q5490" s="111">
        <f>+'Categorias-9 feb-Depurado'!AE5489</f>
        <v>44987</v>
      </c>
      <c r="R5490" s="112" t="str">
        <f>+'Categorias-9 feb-Depurado'!AB5489</f>
        <v>Call center</v>
      </c>
    </row>
    <row r="5491" spans="2:18" s="1" customFormat="1" ht="14.5" hidden="1">
      <c r="B5491" s="57" t="str">
        <f>+'Categorias-9 feb-Depurado'!B5490</f>
        <v>MULTIENLACE SAS</v>
      </c>
      <c r="C5491" s="30" t="s">
        <v>4900</v>
      </c>
      <c r="D5491" s="31">
        <v>5</v>
      </c>
      <c r="E5491" s="30" t="str">
        <f>+'Categorias-9 feb-Depurado'!E5490</f>
        <v>811008963-6</v>
      </c>
      <c r="F5491" s="30" t="str">
        <f>+'Categorias-9 feb-Depurado'!F5490</f>
        <v>CR 37 A 8 43 P 7 OF 701</v>
      </c>
      <c r="G5491" s="30" t="str">
        <f>+'Categorias-9 feb-Depurado'!G5490</f>
        <v>169</v>
      </c>
      <c r="H5491" s="30">
        <f>+'Categorias-9 feb-Depurado'!H5490</f>
        <v>156170</v>
      </c>
      <c r="I5491" s="107">
        <f>+'Categorias-9 feb-Depurado'!R5490</f>
        <v>149978658</v>
      </c>
      <c r="J5491" s="108">
        <f t="shared" si="348"/>
        <v>0</v>
      </c>
      <c r="K5491" s="107">
        <f t="shared" si="349"/>
        <v>0</v>
      </c>
      <c r="L5491" s="109">
        <f t="shared" si="350"/>
        <v>149978658</v>
      </c>
      <c r="M5491" s="110">
        <f t="shared" si="351"/>
        <v>0.00011433684798295563</v>
      </c>
      <c r="N5491" s="33" t="s">
        <v>4892</v>
      </c>
      <c r="O5491" s="33">
        <f>+'Categorias-9 feb-Depurado'!Y5490</f>
        <v>31443.055441995028</v>
      </c>
      <c r="P5491" s="111">
        <f>+'Categorias-9 feb-Depurado'!AC5490</f>
        <v>44897</v>
      </c>
      <c r="Q5491" s="111">
        <f>+'Categorias-9 feb-Depurado'!AE5490</f>
        <v>44987</v>
      </c>
      <c r="R5491" s="112" t="str">
        <f>+'Categorias-9 feb-Depurado'!AB5490</f>
        <v>Call center</v>
      </c>
    </row>
    <row r="5492" spans="2:18" s="1" customFormat="1" ht="14.5" hidden="1">
      <c r="B5492" s="57" t="str">
        <f>+'Categorias-9 feb-Depurado'!B5491</f>
        <v>MULTIENLACE SAS</v>
      </c>
      <c r="C5492" s="30" t="s">
        <v>4900</v>
      </c>
      <c r="D5492" s="31">
        <v>5</v>
      </c>
      <c r="E5492" s="30" t="str">
        <f>+'Categorias-9 feb-Depurado'!E5491</f>
        <v>811008963-6</v>
      </c>
      <c r="F5492" s="30" t="str">
        <f>+'Categorias-9 feb-Depurado'!F5491</f>
        <v>CR 37 A 8 43 P 7 OF 701</v>
      </c>
      <c r="G5492" s="30" t="str">
        <f>+'Categorias-9 feb-Depurado'!G5491</f>
        <v>169</v>
      </c>
      <c r="H5492" s="30">
        <f>+'Categorias-9 feb-Depurado'!H5491</f>
        <v>156167</v>
      </c>
      <c r="I5492" s="107">
        <f>+'Categorias-9 feb-Depurado'!R5491</f>
        <v>1076332933</v>
      </c>
      <c r="J5492" s="108">
        <f t="shared" si="348"/>
        <v>0</v>
      </c>
      <c r="K5492" s="107">
        <f t="shared" si="349"/>
        <v>0</v>
      </c>
      <c r="L5492" s="109">
        <f t="shared" si="350"/>
        <v>1076332933</v>
      </c>
      <c r="M5492" s="110">
        <f t="shared" si="351"/>
        <v>0.00082054684700185658</v>
      </c>
      <c r="N5492" s="33" t="s">
        <v>4892</v>
      </c>
      <c r="O5492" s="33">
        <f>+'Categorias-9 feb-Depurado'!Y5491</f>
        <v>225653.41321005899</v>
      </c>
      <c r="P5492" s="111">
        <f>+'Categorias-9 feb-Depurado'!AC5491</f>
        <v>44897</v>
      </c>
      <c r="Q5492" s="111">
        <f>+'Categorias-9 feb-Depurado'!AE5491</f>
        <v>44987</v>
      </c>
      <c r="R5492" s="112" t="str">
        <f>+'Categorias-9 feb-Depurado'!AB5491</f>
        <v>Call center</v>
      </c>
    </row>
    <row r="5493" spans="2:18" s="1" customFormat="1" ht="14.5" hidden="1">
      <c r="B5493" s="57" t="str">
        <f>+'Categorias-9 feb-Depurado'!B5492</f>
        <v>MULTIENLACE SAS</v>
      </c>
      <c r="C5493" s="30" t="s">
        <v>4900</v>
      </c>
      <c r="D5493" s="31">
        <v>5</v>
      </c>
      <c r="E5493" s="30" t="str">
        <f>+'Categorias-9 feb-Depurado'!E5492</f>
        <v>811008963-6</v>
      </c>
      <c r="F5493" s="30" t="str">
        <f>+'Categorias-9 feb-Depurado'!F5492</f>
        <v>CR 37 A 8 43 P 7 OF 701</v>
      </c>
      <c r="G5493" s="30" t="str">
        <f>+'Categorias-9 feb-Depurado'!G5492</f>
        <v>169</v>
      </c>
      <c r="H5493" s="30">
        <f>+'Categorias-9 feb-Depurado'!H5492</f>
        <v>157104</v>
      </c>
      <c r="I5493" s="107">
        <f>+'Categorias-9 feb-Depurado'!R5492</f>
        <v>49826896</v>
      </c>
      <c r="J5493" s="108">
        <f t="shared" si="348"/>
        <v>0</v>
      </c>
      <c r="K5493" s="107">
        <f t="shared" si="349"/>
        <v>0</v>
      </c>
      <c r="L5493" s="109">
        <f t="shared" si="350"/>
        <v>49826896</v>
      </c>
      <c r="M5493" s="110">
        <f t="shared" si="351"/>
        <v>3.7985739500446389E-05</v>
      </c>
      <c r="N5493" s="33" t="s">
        <v>4892</v>
      </c>
      <c r="O5493" s="33">
        <f>+'Categorias-9 feb-Depurado'!Y5492</f>
        <v>10446.218644192164</v>
      </c>
      <c r="P5493" s="111">
        <f>+'Categorias-9 feb-Depurado'!AC5492</f>
        <v>44922</v>
      </c>
      <c r="Q5493" s="111">
        <f>+'Categorias-9 feb-Depurado'!AE5492</f>
        <v>45012</v>
      </c>
      <c r="R5493" s="112" t="str">
        <f>+'Categorias-9 feb-Depurado'!AB5492</f>
        <v>Call center</v>
      </c>
    </row>
    <row r="5494" spans="2:18" s="1" customFormat="1" ht="14.5" hidden="1">
      <c r="B5494" s="57" t="str">
        <f>+'Categorias-9 feb-Depurado'!B5493</f>
        <v>MULTIENLACE SAS</v>
      </c>
      <c r="C5494" s="30" t="s">
        <v>4900</v>
      </c>
      <c r="D5494" s="31">
        <v>5</v>
      </c>
      <c r="E5494" s="30" t="str">
        <f>+'Categorias-9 feb-Depurado'!E5493</f>
        <v>811008963-6</v>
      </c>
      <c r="F5494" s="30" t="str">
        <f>+'Categorias-9 feb-Depurado'!F5493</f>
        <v>CR 37 A 8 43 P 7 OF 701</v>
      </c>
      <c r="G5494" s="30" t="str">
        <f>+'Categorias-9 feb-Depurado'!G5493</f>
        <v>169</v>
      </c>
      <c r="H5494" s="30">
        <f>+'Categorias-9 feb-Depurado'!H5493</f>
        <v>157103</v>
      </c>
      <c r="I5494" s="107">
        <f>+'Categorias-9 feb-Depurado'!R5493</f>
        <v>1077159728</v>
      </c>
      <c r="J5494" s="108">
        <f t="shared" si="348"/>
        <v>0</v>
      </c>
      <c r="K5494" s="107">
        <f t="shared" si="349"/>
        <v>0</v>
      </c>
      <c r="L5494" s="109">
        <f t="shared" si="350"/>
        <v>1077159728</v>
      </c>
      <c r="M5494" s="110">
        <f t="shared" si="351"/>
        <v>0.00082117715757729895</v>
      </c>
      <c r="N5494" s="33" t="s">
        <v>4892</v>
      </c>
      <c r="O5494" s="33">
        <f>+'Categorias-9 feb-Depurado'!Y5493</f>
        <v>225826.75094604649</v>
      </c>
      <c r="P5494" s="111">
        <f>+'Categorias-9 feb-Depurado'!AC5493</f>
        <v>44922</v>
      </c>
      <c r="Q5494" s="111">
        <f>+'Categorias-9 feb-Depurado'!AE5493</f>
        <v>45012</v>
      </c>
      <c r="R5494" s="112" t="str">
        <f>+'Categorias-9 feb-Depurado'!AB5493</f>
        <v>Call center</v>
      </c>
    </row>
    <row r="5495" spans="2:18" s="1" customFormat="1" ht="14.5" hidden="1">
      <c r="B5495" s="57" t="str">
        <f>+'Categorias-9 feb-Depurado'!B5494</f>
        <v>MULTIENLACE SAS</v>
      </c>
      <c r="C5495" s="30" t="s">
        <v>4900</v>
      </c>
      <c r="D5495" s="31">
        <v>5</v>
      </c>
      <c r="E5495" s="30" t="str">
        <f>+'Categorias-9 feb-Depurado'!E5494</f>
        <v>811008963-6</v>
      </c>
      <c r="F5495" s="30" t="str">
        <f>+'Categorias-9 feb-Depurado'!F5494</f>
        <v>CR 37 A 8 43 P 7 OF 701</v>
      </c>
      <c r="G5495" s="30" t="str">
        <f>+'Categorias-9 feb-Depurado'!G5494</f>
        <v>169</v>
      </c>
      <c r="H5495" s="30">
        <f>+'Categorias-9 feb-Depurado'!H5494</f>
        <v>157106</v>
      </c>
      <c r="I5495" s="107">
        <f>+'Categorias-9 feb-Depurado'!R5494</f>
        <v>107379057</v>
      </c>
      <c r="J5495" s="108">
        <f t="shared" si="348"/>
        <v>0</v>
      </c>
      <c r="K5495" s="107">
        <f t="shared" si="349"/>
        <v>0</v>
      </c>
      <c r="L5495" s="109">
        <f t="shared" si="350"/>
        <v>107379057</v>
      </c>
      <c r="M5495" s="110">
        <f t="shared" si="351"/>
        <v>8.1860866609182004E-05</v>
      </c>
      <c r="N5495" s="33" t="s">
        <v>4892</v>
      </c>
      <c r="O5495" s="33">
        <f>+'Categorias-9 feb-Depurado'!Y5494</f>
        <v>22512.040630208496</v>
      </c>
      <c r="P5495" s="111">
        <f>+'Categorias-9 feb-Depurado'!AC5494</f>
        <v>44922</v>
      </c>
      <c r="Q5495" s="111">
        <f>+'Categorias-9 feb-Depurado'!AE5494</f>
        <v>45012</v>
      </c>
      <c r="R5495" s="112" t="str">
        <f>+'Categorias-9 feb-Depurado'!AB5494</f>
        <v>Call center</v>
      </c>
    </row>
    <row r="5496" spans="2:18" s="1" customFormat="1" ht="14.5" hidden="1">
      <c r="B5496" s="57" t="str">
        <f>+'Categorias-9 feb-Depurado'!B5495</f>
        <v>MULTIENLACE SAS</v>
      </c>
      <c r="C5496" s="30" t="s">
        <v>4900</v>
      </c>
      <c r="D5496" s="31">
        <v>5</v>
      </c>
      <c r="E5496" s="30" t="str">
        <f>+'Categorias-9 feb-Depurado'!E5495</f>
        <v>811008963-6</v>
      </c>
      <c r="F5496" s="30" t="str">
        <f>+'Categorias-9 feb-Depurado'!F5495</f>
        <v>CR 37 A 8 43 P 7 OF 701</v>
      </c>
      <c r="G5496" s="30" t="str">
        <f>+'Categorias-9 feb-Depurado'!G5495</f>
        <v>169</v>
      </c>
      <c r="H5496" s="30">
        <f>+'Categorias-9 feb-Depurado'!H5495</f>
        <v>157105</v>
      </c>
      <c r="I5496" s="107">
        <f>+'Categorias-9 feb-Depurado'!R5495</f>
        <v>32630220</v>
      </c>
      <c r="J5496" s="108">
        <f t="shared" si="348"/>
        <v>0</v>
      </c>
      <c r="K5496" s="107">
        <f t="shared" si="349"/>
        <v>0</v>
      </c>
      <c r="L5496" s="109">
        <f t="shared" si="350"/>
        <v>32630220</v>
      </c>
      <c r="M5496" s="110">
        <f t="shared" si="351"/>
        <v>2.4875782684963073E-05</v>
      </c>
      <c r="N5496" s="33" t="s">
        <v>4892</v>
      </c>
      <c r="O5496" s="33">
        <f>+'Categorias-9 feb-Depurado'!Y5495</f>
        <v>6840.9321047831691</v>
      </c>
      <c r="P5496" s="111">
        <f>+'Categorias-9 feb-Depurado'!AC5495</f>
        <v>44922</v>
      </c>
      <c r="Q5496" s="111">
        <f>+'Categorias-9 feb-Depurado'!AE5495</f>
        <v>45012</v>
      </c>
      <c r="R5496" s="112" t="str">
        <f>+'Categorias-9 feb-Depurado'!AB5495</f>
        <v>Call center</v>
      </c>
    </row>
    <row r="5497" spans="2:18" s="1" customFormat="1" ht="14.5" hidden="1">
      <c r="B5497" s="57" t="str">
        <f>+'Categorias-9 feb-Depurado'!B5496</f>
        <v>MULTIENLACE SAS</v>
      </c>
      <c r="C5497" s="30" t="s">
        <v>4900</v>
      </c>
      <c r="D5497" s="31">
        <v>5</v>
      </c>
      <c r="E5497" s="30" t="str">
        <f>+'Categorias-9 feb-Depurado'!E5496</f>
        <v>811008963-6</v>
      </c>
      <c r="F5497" s="30" t="str">
        <f>+'Categorias-9 feb-Depurado'!F5496</f>
        <v>CR 37 A 8 43 P 7 OF 701</v>
      </c>
      <c r="G5497" s="30" t="str">
        <f>+'Categorias-9 feb-Depurado'!G5496</f>
        <v>169</v>
      </c>
      <c r="H5497" s="30">
        <f>+'Categorias-9 feb-Depurado'!H5496</f>
        <v>157573</v>
      </c>
      <c r="I5497" s="107">
        <f>+'Categorias-9 feb-Depurado'!R5496</f>
        <v>38464284</v>
      </c>
      <c r="J5497" s="108">
        <f t="shared" si="348"/>
        <v>0</v>
      </c>
      <c r="K5497" s="107">
        <f t="shared" si="349"/>
        <v>0</v>
      </c>
      <c r="L5497" s="109">
        <f t="shared" si="350"/>
        <v>38464284</v>
      </c>
      <c r="M5497" s="110">
        <f t="shared" si="351"/>
        <v>2.9323405417330993E-05</v>
      </c>
      <c r="N5497" s="33" t="s">
        <v>4892</v>
      </c>
      <c r="O5497" s="33">
        <f>+'Categorias-9 feb-Depurado'!Y5496</f>
        <v>8064.0447812824295</v>
      </c>
      <c r="P5497" s="111">
        <f>+'Categorias-9 feb-Depurado'!AC5496</f>
        <v>44958</v>
      </c>
      <c r="Q5497" s="111">
        <f>+'Categorias-9 feb-Depurado'!AE5496</f>
        <v>45048</v>
      </c>
      <c r="R5497" s="112" t="str">
        <f>+'Categorias-9 feb-Depurado'!AB5496</f>
        <v>Call center</v>
      </c>
    </row>
    <row r="5498" spans="2:18" s="1" customFormat="1" ht="14.5" hidden="1">
      <c r="B5498" s="57" t="str">
        <f>+'Categorias-9 feb-Depurado'!B5497</f>
        <v>MULTIENLACE SAS</v>
      </c>
      <c r="C5498" s="30" t="s">
        <v>4900</v>
      </c>
      <c r="D5498" s="31">
        <v>5</v>
      </c>
      <c r="E5498" s="30" t="str">
        <f>+'Categorias-9 feb-Depurado'!E5497</f>
        <v>811008963-6</v>
      </c>
      <c r="F5498" s="30" t="str">
        <f>+'Categorias-9 feb-Depurado'!F5497</f>
        <v>CR 37 A 8 43 P 7 OF 701</v>
      </c>
      <c r="G5498" s="30" t="str">
        <f>+'Categorias-9 feb-Depurado'!G5497</f>
        <v>169</v>
      </c>
      <c r="H5498" s="30">
        <f>+'Categorias-9 feb-Depurado'!H5497</f>
        <v>157572</v>
      </c>
      <c r="I5498" s="107">
        <f>+'Categorias-9 feb-Depurado'!R5497</f>
        <v>49467012</v>
      </c>
      <c r="J5498" s="108">
        <f t="shared" si="348"/>
        <v>0</v>
      </c>
      <c r="K5498" s="107">
        <f t="shared" si="349"/>
        <v>0</v>
      </c>
      <c r="L5498" s="109">
        <f t="shared" si="350"/>
        <v>49467012</v>
      </c>
      <c r="M5498" s="110">
        <f t="shared" si="351"/>
        <v>3.7711380449977368E-05</v>
      </c>
      <c r="N5498" s="33" t="s">
        <v>4892</v>
      </c>
      <c r="O5498" s="33">
        <f>+'Categorias-9 feb-Depurado'!Y5497</f>
        <v>10370.768892103524</v>
      </c>
      <c r="P5498" s="111">
        <f>+'Categorias-9 feb-Depurado'!AC5497</f>
        <v>44958</v>
      </c>
      <c r="Q5498" s="111">
        <f>+'Categorias-9 feb-Depurado'!AE5497</f>
        <v>45048</v>
      </c>
      <c r="R5498" s="112" t="str">
        <f>+'Categorias-9 feb-Depurado'!AB5497</f>
        <v>Call center</v>
      </c>
    </row>
    <row r="5499" spans="2:18" s="1" customFormat="1" ht="14.5" hidden="1">
      <c r="B5499" s="57" t="str">
        <f>+'Categorias-9 feb-Depurado'!B5498</f>
        <v>MULTIENLACE SAS</v>
      </c>
      <c r="C5499" s="30" t="s">
        <v>4900</v>
      </c>
      <c r="D5499" s="31">
        <v>5</v>
      </c>
      <c r="E5499" s="30" t="str">
        <f>+'Categorias-9 feb-Depurado'!E5498</f>
        <v>811008963-6</v>
      </c>
      <c r="F5499" s="30" t="str">
        <f>+'Categorias-9 feb-Depurado'!F5498</f>
        <v>CR 37 A 8 43 P 7 OF 701</v>
      </c>
      <c r="G5499" s="30" t="str">
        <f>+'Categorias-9 feb-Depurado'!G5498</f>
        <v>169</v>
      </c>
      <c r="H5499" s="30">
        <f>+'Categorias-9 feb-Depurado'!H5498</f>
        <v>157571</v>
      </c>
      <c r="I5499" s="107">
        <f>+'Categorias-9 feb-Depurado'!R5498</f>
        <v>1123542547</v>
      </c>
      <c r="J5499" s="108">
        <f t="shared" si="348"/>
        <v>0</v>
      </c>
      <c r="K5499" s="107">
        <f t="shared" si="349"/>
        <v>0</v>
      </c>
      <c r="L5499" s="109">
        <f t="shared" si="350"/>
        <v>1123542547</v>
      </c>
      <c r="M5499" s="110">
        <f t="shared" si="351"/>
        <v>0.00085653729078387798</v>
      </c>
      <c r="N5499" s="33" t="s">
        <v>4892</v>
      </c>
      <c r="O5499" s="33">
        <f>+'Categorias-9 feb-Depurado'!Y5498</f>
        <v>235550.91816304493</v>
      </c>
      <c r="P5499" s="111">
        <f>+'Categorias-9 feb-Depurado'!AC5498</f>
        <v>44958</v>
      </c>
      <c r="Q5499" s="111">
        <f>+'Categorias-9 feb-Depurado'!AE5498</f>
        <v>45048</v>
      </c>
      <c r="R5499" s="112" t="str">
        <f>+'Categorias-9 feb-Depurado'!AB5498</f>
        <v>Call center</v>
      </c>
    </row>
    <row r="5500" spans="2:18" s="1" customFormat="1" ht="14.5" hidden="1">
      <c r="B5500" s="57" t="str">
        <f>+'Categorias-9 feb-Depurado'!B5499</f>
        <v>MULTIENLACE SAS</v>
      </c>
      <c r="C5500" s="30" t="s">
        <v>4900</v>
      </c>
      <c r="D5500" s="31">
        <v>5</v>
      </c>
      <c r="E5500" s="30" t="str">
        <f>+'Categorias-9 feb-Depurado'!E5499</f>
        <v>811008963-6</v>
      </c>
      <c r="F5500" s="30" t="str">
        <f>+'Categorias-9 feb-Depurado'!F5499</f>
        <v>CR 37 A 8 43 P 7 OF 701</v>
      </c>
      <c r="G5500" s="30" t="str">
        <f>+'Categorias-9 feb-Depurado'!G5499</f>
        <v>169</v>
      </c>
      <c r="H5500" s="30">
        <f>+'Categorias-9 feb-Depurado'!H5499</f>
        <v>157574</v>
      </c>
      <c r="I5500" s="107">
        <f>+'Categorias-9 feb-Depurado'!R5499</f>
        <v>140246963</v>
      </c>
      <c r="J5500" s="108">
        <f t="shared" si="348"/>
        <v>0</v>
      </c>
      <c r="K5500" s="107">
        <f t="shared" si="349"/>
        <v>0</v>
      </c>
      <c r="L5500" s="109">
        <f t="shared" si="350"/>
        <v>140246963</v>
      </c>
      <c r="M5500" s="110">
        <f t="shared" si="351"/>
        <v>0.00010691785019574053</v>
      </c>
      <c r="N5500" s="33" t="s">
        <v>4892</v>
      </c>
      <c r="O5500" s="33">
        <f>+'Categorias-9 feb-Depurado'!Y5499</f>
        <v>29402.803652106457</v>
      </c>
      <c r="P5500" s="111">
        <f>+'Categorias-9 feb-Depurado'!AC5499</f>
        <v>44958</v>
      </c>
      <c r="Q5500" s="111">
        <f>+'Categorias-9 feb-Depurado'!AE5499</f>
        <v>45048</v>
      </c>
      <c r="R5500" s="112" t="str">
        <f>+'Categorias-9 feb-Depurado'!AB5499</f>
        <v>Call center</v>
      </c>
    </row>
    <row r="5501" spans="2:18" s="1" customFormat="1" ht="14.5" hidden="1">
      <c r="B5501" s="57" t="str">
        <f>+'Categorias-9 feb-Depurado'!B5500</f>
        <v>NOVAVENTA SAS</v>
      </c>
      <c r="C5501" s="30" t="s">
        <v>4900</v>
      </c>
      <c r="D5501" s="31">
        <v>5</v>
      </c>
      <c r="E5501" s="30" t="str">
        <f>+'Categorias-9 feb-Depurado'!E5500</f>
        <v>811025289-1</v>
      </c>
      <c r="F5501" s="30" t="str">
        <f>+'Categorias-9 feb-Depurado'!F5500</f>
        <v>CR 52 20 124</v>
      </c>
      <c r="G5501" s="30" t="str">
        <f>+'Categorias-9 feb-Depurado'!G5500</f>
        <v>169</v>
      </c>
      <c r="H5501" s="30" t="str">
        <f>+'Categorias-9 feb-Depurado'!H5500</f>
        <v>NO2-416383</v>
      </c>
      <c r="I5501" s="107">
        <f>+'Categorias-9 feb-Depurado'!R5500</f>
        <v>2827093</v>
      </c>
      <c r="J5501" s="108">
        <f t="shared" si="348"/>
        <v>2827093</v>
      </c>
      <c r="K5501" s="107">
        <f t="shared" si="349"/>
        <v>4822.853405179324</v>
      </c>
      <c r="L5501" s="109">
        <f t="shared" si="350"/>
        <v>2831915.8534051795</v>
      </c>
      <c r="M5501" s="110">
        <f t="shared" si="351"/>
        <v>2.1589227210668207E-06</v>
      </c>
      <c r="N5501" s="33" t="s">
        <v>4892</v>
      </c>
      <c r="O5501" s="33">
        <f>+'Categorias-9 feb-Depurado'!Y5500</f>
        <v>592.70060903382705</v>
      </c>
      <c r="P5501" s="111">
        <f>+'Categorias-9 feb-Depurado'!AC5500</f>
        <v>44901</v>
      </c>
      <c r="Q5501" s="111">
        <f>+'Categorias-9 feb-Depurado'!AE5500</f>
        <v>44961</v>
      </c>
      <c r="R5501" s="112" t="str">
        <f>+'Categorias-9 feb-Depurado'!AB5500</f>
        <v>Alimentacion</v>
      </c>
    </row>
    <row r="5502" spans="2:18" s="1" customFormat="1" ht="14.5" hidden="1">
      <c r="B5502" s="57" t="str">
        <f>+'Categorias-9 feb-Depurado'!B5501</f>
        <v>NOVAVENTA SAS</v>
      </c>
      <c r="C5502" s="30" t="s">
        <v>4900</v>
      </c>
      <c r="D5502" s="31">
        <v>5</v>
      </c>
      <c r="E5502" s="30" t="str">
        <f>+'Categorias-9 feb-Depurado'!E5501</f>
        <v>811025289-1</v>
      </c>
      <c r="F5502" s="30" t="str">
        <f>+'Categorias-9 feb-Depurado'!F5501</f>
        <v>CR 52 20 124</v>
      </c>
      <c r="G5502" s="30" t="str">
        <f>+'Categorias-9 feb-Depurado'!G5501</f>
        <v>169</v>
      </c>
      <c r="H5502" s="30" t="str">
        <f>+'Categorias-9 feb-Depurado'!H5501</f>
        <v>NO2427488</v>
      </c>
      <c r="I5502" s="107">
        <f>+'Categorias-9 feb-Depurado'!R5501</f>
        <v>2378134</v>
      </c>
      <c r="J5502" s="108">
        <f t="shared" si="348"/>
        <v>0</v>
      </c>
      <c r="K5502" s="107">
        <f t="shared" si="349"/>
        <v>0</v>
      </c>
      <c r="L5502" s="109">
        <f t="shared" si="350"/>
        <v>2378134</v>
      </c>
      <c r="M5502" s="110">
        <f t="shared" si="351"/>
        <v>1.8129802551046843E-06</v>
      </c>
      <c r="N5502" s="33" t="s">
        <v>4892</v>
      </c>
      <c r="O5502" s="33">
        <f>+'Categorias-9 feb-Depurado'!Y5501</f>
        <v>498.57626550101151</v>
      </c>
      <c r="P5502" s="111">
        <f>+'Categorias-9 feb-Depurado'!AC5501</f>
        <v>44936</v>
      </c>
      <c r="Q5502" s="111">
        <f>+'Categorias-9 feb-Depurado'!AE5501</f>
        <v>44996</v>
      </c>
      <c r="R5502" s="112" t="str">
        <f>+'Categorias-9 feb-Depurado'!AB5501</f>
        <v>Alimentacion</v>
      </c>
    </row>
    <row r="5503" spans="2:18" s="1" customFormat="1" ht="14.5" hidden="1">
      <c r="B5503" s="57" t="str">
        <f>+'Categorias-9 feb-Depurado'!B5502</f>
        <v>NOVAVENTA SAS</v>
      </c>
      <c r="C5503" s="30" t="s">
        <v>4900</v>
      </c>
      <c r="D5503" s="31">
        <v>5</v>
      </c>
      <c r="E5503" s="30" t="str">
        <f>+'Categorias-9 feb-Depurado'!E5502</f>
        <v>811025289-1</v>
      </c>
      <c r="F5503" s="30" t="str">
        <f>+'Categorias-9 feb-Depurado'!F5502</f>
        <v>CR 52 20 124</v>
      </c>
      <c r="G5503" s="30" t="str">
        <f>+'Categorias-9 feb-Depurado'!G5502</f>
        <v>169</v>
      </c>
      <c r="H5503" s="30" t="str">
        <f>+'Categorias-9 feb-Depurado'!H5502</f>
        <v>NO2441095</v>
      </c>
      <c r="I5503" s="107">
        <f>+'Categorias-9 feb-Depurado'!R5502</f>
        <v>3124359</v>
      </c>
      <c r="J5503" s="108">
        <f t="shared" si="348"/>
        <v>0</v>
      </c>
      <c r="K5503" s="107">
        <f t="shared" si="349"/>
        <v>0</v>
      </c>
      <c r="L5503" s="109">
        <f t="shared" si="350"/>
        <v>3124359</v>
      </c>
      <c r="M5503" s="110">
        <f t="shared" si="351"/>
        <v>2.3818679590210711E-06</v>
      </c>
      <c r="N5503" s="33" t="s">
        <v>4892</v>
      </c>
      <c r="O5503" s="33">
        <f>+'Categorias-9 feb-Depurado'!Y5502</f>
        <v>655.02248498380447</v>
      </c>
      <c r="P5503" s="111">
        <f>+'Categorias-9 feb-Depurado'!AC5502</f>
        <v>44963</v>
      </c>
      <c r="Q5503" s="111">
        <f>+'Categorias-9 feb-Depurado'!AE5502</f>
        <v>45023</v>
      </c>
      <c r="R5503" s="112" t="str">
        <f>+'Categorias-9 feb-Depurado'!AB5502</f>
        <v>Alimentacion</v>
      </c>
    </row>
    <row r="5504" spans="2:18" s="1" customFormat="1" ht="14.5" hidden="1">
      <c r="B5504" s="57" t="str">
        <f>+'Categorias-9 feb-Depurado'!B5503</f>
        <v>SIGLO DATA SAS</v>
      </c>
      <c r="C5504" s="30" t="s">
        <v>4900</v>
      </c>
      <c r="D5504" s="31">
        <v>5</v>
      </c>
      <c r="E5504" s="30" t="str">
        <f>+'Categorias-9 feb-Depurado'!E5503</f>
        <v>830072071-2</v>
      </c>
      <c r="F5504" s="30" t="str">
        <f>+'Categorias-9 feb-Depurado'!F5503</f>
        <v>CR 21 169 76</v>
      </c>
      <c r="G5504" s="30" t="str">
        <f>+'Categorias-9 feb-Depurado'!G5503</f>
        <v>BOGOTA</v>
      </c>
      <c r="H5504" s="30">
        <f>+'Categorias-9 feb-Depurado'!H5503</f>
        <v>37301</v>
      </c>
      <c r="I5504" s="107">
        <f>+'Categorias-9 feb-Depurado'!R5503</f>
        <v>1890128</v>
      </c>
      <c r="J5504" s="108">
        <f t="shared" si="348"/>
        <v>0</v>
      </c>
      <c r="K5504" s="107">
        <f t="shared" si="349"/>
        <v>0</v>
      </c>
      <c r="L5504" s="109">
        <f t="shared" si="350"/>
        <v>1890128</v>
      </c>
      <c r="M5504" s="110">
        <f t="shared" si="351"/>
        <v>1.4409468699495094E-06</v>
      </c>
      <c r="N5504" s="33" t="s">
        <v>4892</v>
      </c>
      <c r="O5504" s="33">
        <f>+'Categorias-9 feb-Depurado'!Y5503</f>
        <v>396.26571066176081</v>
      </c>
      <c r="P5504" s="111">
        <f>+'Categorias-9 feb-Depurado'!AC5503</f>
        <v>44944</v>
      </c>
      <c r="Q5504" s="111">
        <f>+'Categorias-9 feb-Depurado'!AE5503</f>
        <v>45004</v>
      </c>
      <c r="R5504" s="112" t="str">
        <f>+'Categorias-9 feb-Depurado'!AB5503</f>
        <v>Arrendamientos</v>
      </c>
    </row>
    <row r="5505" spans="2:18" s="1" customFormat="1" ht="14.5" hidden="1">
      <c r="B5505" s="57" t="str">
        <f>+'Categorias-9 feb-Depurado'!B5504</f>
        <v>AGENCIA DE VIAJES Y TURISMO AVIATUR</v>
      </c>
      <c r="C5505" s="30" t="s">
        <v>4900</v>
      </c>
      <c r="D5505" s="31">
        <v>5</v>
      </c>
      <c r="E5505" s="30" t="str">
        <f>+'Categorias-9 feb-Depurado'!E5504</f>
        <v>860000018-2</v>
      </c>
      <c r="F5505" s="30" t="str">
        <f>+'Categorias-9 feb-Depurado'!F5504</f>
        <v>AV 15 122 75 OF 307</v>
      </c>
      <c r="G5505" s="30" t="str">
        <f>+'Categorias-9 feb-Depurado'!G5504</f>
        <v>BOGOTA</v>
      </c>
      <c r="H5505" s="30">
        <f>+'Categorias-9 feb-Depurado'!H5504</f>
        <v>104647981</v>
      </c>
      <c r="I5505" s="107">
        <f>+'Categorias-9 feb-Depurado'!R5504</f>
        <v>510346</v>
      </c>
      <c r="J5505" s="108">
        <f t="shared" si="348"/>
        <v>0</v>
      </c>
      <c r="K5505" s="107">
        <f t="shared" si="349"/>
        <v>0</v>
      </c>
      <c r="L5505" s="109">
        <f t="shared" si="350"/>
        <v>510346</v>
      </c>
      <c r="M5505" s="110">
        <f t="shared" si="351"/>
        <v>3.890643762175114E-07</v>
      </c>
      <c r="N5505" s="33" t="s">
        <v>4892</v>
      </c>
      <c r="O5505" s="33">
        <f>+'Categorias-9 feb-Depurado'!Y5504</f>
        <v>106.9941402769479</v>
      </c>
      <c r="P5505" s="111">
        <f>+'Categorias-9 feb-Depurado'!AC5504</f>
        <v>44931</v>
      </c>
      <c r="Q5505" s="111">
        <f>+'Categorias-9 feb-Depurado'!AE5504</f>
        <v>44991</v>
      </c>
      <c r="R5505" s="112" t="str">
        <f>+'Categorias-9 feb-Depurado'!AB5504</f>
        <v>Agencia Viajes</v>
      </c>
    </row>
    <row r="5506" spans="2:18" s="1" customFormat="1" ht="14.5" hidden="1">
      <c r="B5506" s="57" t="str">
        <f>+'Categorias-9 feb-Depurado'!B5505</f>
        <v>AGENCIA DE VIAJES Y TURISMO AVIATUR</v>
      </c>
      <c r="C5506" s="30" t="s">
        <v>4900</v>
      </c>
      <c r="D5506" s="31">
        <v>5</v>
      </c>
      <c r="E5506" s="30" t="str">
        <f>+'Categorias-9 feb-Depurado'!E5505</f>
        <v>860000018-2</v>
      </c>
      <c r="F5506" s="30" t="str">
        <f>+'Categorias-9 feb-Depurado'!F5505</f>
        <v>AV 15 122 75 OF 307</v>
      </c>
      <c r="G5506" s="30" t="str">
        <f>+'Categorias-9 feb-Depurado'!G5505</f>
        <v>BOGOTA</v>
      </c>
      <c r="H5506" s="30">
        <f>+'Categorias-9 feb-Depurado'!H5505</f>
        <v>104648979</v>
      </c>
      <c r="I5506" s="107">
        <f>+'Categorias-9 feb-Depurado'!R5505</f>
        <v>922728</v>
      </c>
      <c r="J5506" s="108">
        <f t="shared" si="348"/>
        <v>0</v>
      </c>
      <c r="K5506" s="107">
        <f t="shared" si="349"/>
        <v>0</v>
      </c>
      <c r="L5506" s="109">
        <f t="shared" si="350"/>
        <v>922728</v>
      </c>
      <c r="M5506" s="110">
        <f t="shared" si="351"/>
        <v>7.0344549332890202E-07</v>
      </c>
      <c r="N5506" s="33" t="s">
        <v>4892</v>
      </c>
      <c r="O5506" s="33">
        <f>+'Categorias-9 feb-Depurado'!Y5505</f>
        <v>193.45010849397778</v>
      </c>
      <c r="P5506" s="111">
        <f>+'Categorias-9 feb-Depurado'!AC5505</f>
        <v>44936</v>
      </c>
      <c r="Q5506" s="111">
        <f>+'Categorias-9 feb-Depurado'!AE5505</f>
        <v>44996</v>
      </c>
      <c r="R5506" s="112" t="str">
        <f>+'Categorias-9 feb-Depurado'!AB5505</f>
        <v>Agencia Viajes</v>
      </c>
    </row>
    <row r="5507" spans="2:18" s="1" customFormat="1" ht="14.5" hidden="1">
      <c r="B5507" s="57" t="str">
        <f>+'Categorias-9 feb-Depurado'!B5506</f>
        <v>AGENCIA DE VIAJES Y TURISMO AVIATUR</v>
      </c>
      <c r="C5507" s="30" t="s">
        <v>4900</v>
      </c>
      <c r="D5507" s="31">
        <v>5</v>
      </c>
      <c r="E5507" s="30" t="str">
        <f>+'Categorias-9 feb-Depurado'!E5506</f>
        <v>860000018-2</v>
      </c>
      <c r="F5507" s="30" t="str">
        <f>+'Categorias-9 feb-Depurado'!F5506</f>
        <v>AV 15 122 75 OF 307</v>
      </c>
      <c r="G5507" s="30" t="str">
        <f>+'Categorias-9 feb-Depurado'!G5506</f>
        <v>BOGOTA</v>
      </c>
      <c r="H5507" s="30">
        <f>+'Categorias-9 feb-Depurado'!H5506</f>
        <v>104652299</v>
      </c>
      <c r="I5507" s="107">
        <f>+'Categorias-9 feb-Depurado'!R5506</f>
        <v>608547</v>
      </c>
      <c r="J5507" s="108">
        <f t="shared" si="348"/>
        <v>0</v>
      </c>
      <c r="K5507" s="107">
        <f t="shared" si="349"/>
        <v>0</v>
      </c>
      <c r="L5507" s="109">
        <f t="shared" si="350"/>
        <v>608547</v>
      </c>
      <c r="M5507" s="110">
        <f t="shared" si="351"/>
        <v>4.6392831325030059E-07</v>
      </c>
      <c r="N5507" s="33" t="s">
        <v>4892</v>
      </c>
      <c r="O5507" s="33">
        <f>+'Categorias-9 feb-Depurado'!Y5506</f>
        <v>127.58199943394446</v>
      </c>
      <c r="P5507" s="111">
        <f>+'Categorias-9 feb-Depurado'!AC5506</f>
        <v>44945</v>
      </c>
      <c r="Q5507" s="111">
        <f>+'Categorias-9 feb-Depurado'!AE5506</f>
        <v>45005</v>
      </c>
      <c r="R5507" s="112" t="str">
        <f>+'Categorias-9 feb-Depurado'!AB5506</f>
        <v>Agencia Viajes</v>
      </c>
    </row>
    <row r="5508" spans="2:18" s="1" customFormat="1" ht="14.5" hidden="1">
      <c r="B5508" s="57" t="str">
        <f>+'Categorias-9 feb-Depurado'!B5507</f>
        <v>AGENCIA DE VIAJES Y TURISMO AVIATUR</v>
      </c>
      <c r="C5508" s="30" t="s">
        <v>4900</v>
      </c>
      <c r="D5508" s="31">
        <v>5</v>
      </c>
      <c r="E5508" s="30" t="str">
        <f>+'Categorias-9 feb-Depurado'!E5507</f>
        <v>860000018-2</v>
      </c>
      <c r="F5508" s="30" t="str">
        <f>+'Categorias-9 feb-Depurado'!F5507</f>
        <v>AV 15 122 75 OF 307</v>
      </c>
      <c r="G5508" s="30" t="str">
        <f>+'Categorias-9 feb-Depurado'!G5507</f>
        <v>BOGOTA</v>
      </c>
      <c r="H5508" s="30">
        <f>+'Categorias-9 feb-Depurado'!H5507</f>
        <v>104652652</v>
      </c>
      <c r="I5508" s="107">
        <f>+'Categorias-9 feb-Depurado'!R5507</f>
        <v>495717</v>
      </c>
      <c r="J5508" s="108">
        <f t="shared" si="348"/>
        <v>0</v>
      </c>
      <c r="K5508" s="107">
        <f t="shared" si="349"/>
        <v>0</v>
      </c>
      <c r="L5508" s="109">
        <f t="shared" si="350"/>
        <v>495717</v>
      </c>
      <c r="M5508" s="110">
        <f t="shared" si="351"/>
        <v>3.7791189778192854E-07</v>
      </c>
      <c r="N5508" s="33" t="s">
        <v>4892</v>
      </c>
      <c r="O5508" s="33">
        <f>+'Categorias-9 feb-Depurado'!Y5507</f>
        <v>103.92716752099122</v>
      </c>
      <c r="P5508" s="111">
        <f>+'Categorias-9 feb-Depurado'!AC5507</f>
        <v>44946</v>
      </c>
      <c r="Q5508" s="111">
        <f>+'Categorias-9 feb-Depurado'!AE5507</f>
        <v>45006</v>
      </c>
      <c r="R5508" s="112" t="str">
        <f>+'Categorias-9 feb-Depurado'!AB5507</f>
        <v>Agencia Viajes</v>
      </c>
    </row>
    <row r="5509" spans="2:18" s="1" customFormat="1" ht="14.5" hidden="1">
      <c r="B5509" s="57" t="str">
        <f>+'Categorias-9 feb-Depurado'!B5508</f>
        <v>AGENCIA DE VIAJES Y TURISMO GOLDTOUR S.A.S</v>
      </c>
      <c r="C5509" s="30" t="s">
        <v>4900</v>
      </c>
      <c r="D5509" s="31">
        <v>5</v>
      </c>
      <c r="E5509" s="30" t="str">
        <f>+'Categorias-9 feb-Depurado'!E5508</f>
        <v>800212545-4</v>
      </c>
      <c r="F5509" s="30" t="str">
        <f>+'Categorias-9 feb-Depurado'!F5508</f>
        <v>CALLE 102 A 49 05</v>
      </c>
      <c r="G5509" s="30" t="str">
        <f>+'Categorias-9 feb-Depurado'!G5508</f>
        <v>BOGOTA</v>
      </c>
      <c r="H5509" s="30" t="str">
        <f>+'Categorias-9 feb-Depurado'!H5508</f>
        <v>FE-33858</v>
      </c>
      <c r="I5509" s="107">
        <f>+'Categorias-9 feb-Depurado'!R5508</f>
        <v>10952</v>
      </c>
      <c r="J5509" s="108">
        <f t="shared" si="348"/>
        <v>0</v>
      </c>
      <c r="K5509" s="107">
        <f t="shared" si="349"/>
        <v>0</v>
      </c>
      <c r="L5509" s="109">
        <f t="shared" si="350"/>
        <v>10952</v>
      </c>
      <c r="M5509" s="110">
        <f t="shared" si="351"/>
        <v>8.3493023327981112E-09</v>
      </c>
      <c r="N5509" s="33" t="s">
        <v>4892</v>
      </c>
      <c r="O5509" s="33">
        <f>+'Categorias-9 feb-Depurado'!Y5508</f>
        <v>2.2960889755443041</v>
      </c>
      <c r="P5509" s="111">
        <f>+'Categorias-9 feb-Depurado'!AC5508</f>
        <v>44907</v>
      </c>
      <c r="Q5509" s="111">
        <f>+'Categorias-9 feb-Depurado'!AE5508</f>
        <v>44967</v>
      </c>
      <c r="R5509" s="112" t="str">
        <f>+'Categorias-9 feb-Depurado'!AB5508</f>
        <v>Agencia Viajes</v>
      </c>
    </row>
    <row r="5510" spans="2:18" s="1" customFormat="1" ht="14.5" hidden="1">
      <c r="B5510" s="57" t="str">
        <f>+'Categorias-9 feb-Depurado'!B5509</f>
        <v>SERVINCLUIDOS LTDA</v>
      </c>
      <c r="C5510" s="30" t="s">
        <v>4900</v>
      </c>
      <c r="D5510" s="31">
        <v>5</v>
      </c>
      <c r="E5510" s="30" t="str">
        <f>+'Categorias-9 feb-Depurado'!E5509</f>
        <v>800230546-8</v>
      </c>
      <c r="F5510" s="30" t="str">
        <f>+'Categorias-9 feb-Depurado'!F5509</f>
        <v>Cra. 10b #70</v>
      </c>
      <c r="G5510" s="30" t="str">
        <f>+'Categorias-9 feb-Depurado'!G5509</f>
        <v>CARTAGENA</v>
      </c>
      <c r="H5510" s="30" t="str">
        <f>+'Categorias-9 feb-Depurado'!H5509</f>
        <v>BO153392</v>
      </c>
      <c r="I5510" s="107">
        <f>+'Categorias-9 feb-Depurado'!R5509</f>
        <v>288070</v>
      </c>
      <c r="J5510" s="108">
        <f t="shared" si="348"/>
        <v>0</v>
      </c>
      <c r="K5510" s="107">
        <f t="shared" si="349"/>
        <v>0</v>
      </c>
      <c r="L5510" s="109">
        <f t="shared" si="350"/>
        <v>288070</v>
      </c>
      <c r="M5510" s="110">
        <f t="shared" si="351"/>
        <v>2.1961135162610955E-07</v>
      </c>
      <c r="N5510" s="33" t="s">
        <v>4892</v>
      </c>
      <c r="O5510" s="33">
        <f>+'Categorias-9 feb-Depurado'!Y5509</f>
        <v>60.393932723251254</v>
      </c>
      <c r="P5510" s="111">
        <f>+'Categorias-9 feb-Depurado'!AC5509</f>
        <v>44960</v>
      </c>
      <c r="Q5510" s="111">
        <f>+'Categorias-9 feb-Depurado'!AE5509</f>
        <v>45020</v>
      </c>
      <c r="R5510" s="112" t="str">
        <f>+'Categorias-9 feb-Depurado'!AB5509</f>
        <v>Hotel</v>
      </c>
    </row>
    <row r="5511" spans="2:18" s="1" customFormat="1" ht="14.5" hidden="1">
      <c r="B5511" s="57" t="str">
        <f>+'Categorias-9 feb-Depurado'!B5510</f>
        <v>SERVINCLUIDOS LTDA</v>
      </c>
      <c r="C5511" s="30" t="s">
        <v>4900</v>
      </c>
      <c r="D5511" s="31">
        <v>5</v>
      </c>
      <c r="E5511" s="30" t="str">
        <f>+'Categorias-9 feb-Depurado'!E5510</f>
        <v>800230546-8</v>
      </c>
      <c r="F5511" s="30" t="str">
        <f>+'Categorias-9 feb-Depurado'!F5510</f>
        <v>Cra. 10b #70</v>
      </c>
      <c r="G5511" s="30" t="str">
        <f>+'Categorias-9 feb-Depurado'!G5510</f>
        <v>CARTAGENA</v>
      </c>
      <c r="H5511" s="30" t="str">
        <f>+'Categorias-9 feb-Depurado'!H5510</f>
        <v>BO153403</v>
      </c>
      <c r="I5511" s="107">
        <f>+'Categorias-9 feb-Depurado'!R5510</f>
        <v>459254</v>
      </c>
      <c r="J5511" s="108">
        <f t="shared" si="348"/>
        <v>0</v>
      </c>
      <c r="K5511" s="107">
        <f t="shared" si="349"/>
        <v>0</v>
      </c>
      <c r="L5511" s="109">
        <f t="shared" si="350"/>
        <v>459254</v>
      </c>
      <c r="M5511" s="110">
        <f t="shared" si="351"/>
        <v>3.5011417946921694E-07</v>
      </c>
      <c r="N5511" s="33" t="s">
        <v>4892</v>
      </c>
      <c r="O5511" s="33">
        <f>+'Categorias-9 feb-Depurado'!Y5510</f>
        <v>96.282692327850967</v>
      </c>
      <c r="P5511" s="111">
        <f>+'Categorias-9 feb-Depurado'!AC5510</f>
        <v>44966</v>
      </c>
      <c r="Q5511" s="111">
        <f>+'Categorias-9 feb-Depurado'!AE5510</f>
        <v>45026</v>
      </c>
      <c r="R5511" s="112" t="str">
        <f>+'Categorias-9 feb-Depurado'!AB5510</f>
        <v>Hotel</v>
      </c>
    </row>
    <row r="5512" spans="2:18" s="1" customFormat="1" ht="14.5" hidden="1">
      <c r="B5512" s="57" t="str">
        <f>+'Categorias-9 feb-Depurado'!B5511</f>
        <v>UNIVERSO TRAVELING S.A.S.</v>
      </c>
      <c r="C5512" s="30" t="s">
        <v>4900</v>
      </c>
      <c r="D5512" s="31">
        <v>5</v>
      </c>
      <c r="E5512" s="30" t="e">
        <f>+'Categorias-9 feb-Depurado'!E5511</f>
        <v>#N/A</v>
      </c>
      <c r="F5512" s="30" t="e">
        <f>+'Categorias-9 feb-Depurado'!F5511</f>
        <v>#N/A</v>
      </c>
      <c r="G5512" s="30" t="e">
        <f>+'Categorias-9 feb-Depurado'!G5511</f>
        <v>#N/A</v>
      </c>
      <c r="H5512" s="30" t="str">
        <f>+'Categorias-9 feb-Depurado'!H5511</f>
        <v>FEUT3155</v>
      </c>
      <c r="I5512" s="107">
        <f>+'Categorias-9 feb-Depurado'!R5511</f>
        <v>9210</v>
      </c>
      <c r="J5512" s="108">
        <f t="shared" si="348"/>
        <v>0</v>
      </c>
      <c r="K5512" s="107">
        <f t="shared" si="349"/>
        <v>0</v>
      </c>
      <c r="L5512" s="109">
        <f t="shared" si="350"/>
        <v>9210</v>
      </c>
      <c r="M5512" s="110">
        <f t="shared" si="351"/>
        <v>7.0212814540787623E-09</v>
      </c>
      <c r="N5512" s="33" t="s">
        <v>4892</v>
      </c>
      <c r="O5512" s="33">
        <f>+'Categorias-9 feb-Depurado'!Y5511</f>
        <v>1.9308783295072172</v>
      </c>
      <c r="P5512" s="111">
        <f>+'Categorias-9 feb-Depurado'!AC5511</f>
        <v>44945</v>
      </c>
      <c r="Q5512" s="111">
        <f>+'Categorias-9 feb-Depurado'!AE5511</f>
        <v>45005</v>
      </c>
      <c r="R5512" s="112" t="str">
        <f>+'Categorias-9 feb-Depurado'!AB5511</f>
        <v>Ventas</v>
      </c>
    </row>
    <row r="5513" spans="2:18" s="1" customFormat="1" ht="14.5" hidden="1">
      <c r="B5513" s="57" t="str">
        <f>+'Categorias-9 feb-Depurado'!B5512</f>
        <v>VIAJES ELITE S.A.</v>
      </c>
      <c r="C5513" s="30" t="s">
        <v>4900</v>
      </c>
      <c r="D5513" s="31">
        <v>5</v>
      </c>
      <c r="E5513" s="30" t="str">
        <f>+'Categorias-9 feb-Depurado'!E5512</f>
        <v>9000710736</v>
      </c>
      <c r="F5513" s="30" t="str">
        <f>+'Categorias-9 feb-Depurado'!F5512</f>
        <v>CENTRO COMERCIAL SAN DIEGO LOCAL 2242</v>
      </c>
      <c r="G5513" s="30" t="str">
        <f>+'Categorias-9 feb-Depurado'!G5512</f>
        <v>MEDELLIN</v>
      </c>
      <c r="H5513" s="30" t="str">
        <f>+'Categorias-9 feb-Depurado'!H5512</f>
        <v>FEVE8238</v>
      </c>
      <c r="I5513" s="107">
        <f>+'Categorias-9 feb-Depurado'!R5512</f>
        <v>25439</v>
      </c>
      <c r="J5513" s="108">
        <f t="shared" si="348"/>
        <v>25439</v>
      </c>
      <c r="K5513" s="107">
        <f t="shared" si="349"/>
        <v>1971.8789495544081</v>
      </c>
      <c r="L5513" s="109">
        <f t="shared" si="350"/>
        <v>27410.878949554408</v>
      </c>
      <c r="M5513" s="110">
        <f t="shared" si="351"/>
        <v>2.0896796526439122E-08</v>
      </c>
      <c r="N5513" s="33" t="s">
        <v>4892</v>
      </c>
      <c r="O5513" s="33">
        <f>+'Categorias-9 feb-Depurado'!Y5512</f>
        <v>5.3332914032936038</v>
      </c>
      <c r="P5513" s="111">
        <f>+'Categorias-9 feb-Depurado'!AC5512</f>
        <v>44687</v>
      </c>
      <c r="Q5513" s="111">
        <f>+'Categorias-9 feb-Depurado'!AE5512</f>
        <v>44747</v>
      </c>
      <c r="R5513" s="112" t="str">
        <f>+'Categorias-9 feb-Depurado'!AB5512</f>
        <v>Agencia Viajes</v>
      </c>
    </row>
    <row r="5514" spans="2:18" s="1" customFormat="1" ht="14.5" hidden="1">
      <c r="B5514" s="57" t="str">
        <f>+'Categorias-9 feb-Depurado'!B5513</f>
        <v>VIAJES ELITE S.A.</v>
      </c>
      <c r="C5514" s="30" t="s">
        <v>4900</v>
      </c>
      <c r="D5514" s="31">
        <v>5</v>
      </c>
      <c r="E5514" s="30" t="str">
        <f>+'Categorias-9 feb-Depurado'!E5513</f>
        <v>9000710736</v>
      </c>
      <c r="F5514" s="30" t="str">
        <f>+'Categorias-9 feb-Depurado'!F5513</f>
        <v>CENTRO COMERCIAL SAN DIEGO LOCAL 2242</v>
      </c>
      <c r="G5514" s="30" t="str">
        <f>+'Categorias-9 feb-Depurado'!G5513</f>
        <v>MEDELLIN</v>
      </c>
      <c r="H5514" s="30" t="str">
        <f>+'Categorias-9 feb-Depurado'!H5513</f>
        <v>FEVE13131</v>
      </c>
      <c r="I5514" s="107">
        <f>+'Categorias-9 feb-Depurado'!R5513</f>
        <v>29656</v>
      </c>
      <c r="J5514" s="108">
        <f t="shared" si="348"/>
        <v>0</v>
      </c>
      <c r="K5514" s="107">
        <f t="shared" si="349"/>
        <v>0</v>
      </c>
      <c r="L5514" s="109">
        <f t="shared" si="350"/>
        <v>29656</v>
      </c>
      <c r="M5514" s="110">
        <f t="shared" si="351"/>
        <v>2.2608373811309422E-08</v>
      </c>
      <c r="N5514" s="33" t="s">
        <v>4892</v>
      </c>
      <c r="O5514" s="33">
        <f>+'Categorias-9 feb-Depurado'!Y5513</f>
        <v>6.2173862909735105</v>
      </c>
      <c r="P5514" s="111">
        <f>+'Categorias-9 feb-Depurado'!AC5513</f>
        <v>44952</v>
      </c>
      <c r="Q5514" s="111">
        <f>+'Categorias-9 feb-Depurado'!AE5513</f>
        <v>45012</v>
      </c>
      <c r="R5514" s="112" t="str">
        <f>+'Categorias-9 feb-Depurado'!AB5513</f>
        <v>Agencia Viajes</v>
      </c>
    </row>
    <row r="5515" spans="2:18" s="1" customFormat="1" ht="14.5" hidden="1">
      <c r="B5515" s="57" t="str">
        <f>+'Categorias-9 feb-Depurado'!B5514</f>
        <v>VIAJES ELITE S.A.</v>
      </c>
      <c r="C5515" s="30" t="s">
        <v>4900</v>
      </c>
      <c r="D5515" s="31">
        <v>5</v>
      </c>
      <c r="E5515" s="30" t="str">
        <f>+'Categorias-9 feb-Depurado'!E5514</f>
        <v>9000710736</v>
      </c>
      <c r="F5515" s="30" t="str">
        <f>+'Categorias-9 feb-Depurado'!F5514</f>
        <v>CENTRO COMERCIAL SAN DIEGO LOCAL 2242</v>
      </c>
      <c r="G5515" s="30" t="str">
        <f>+'Categorias-9 feb-Depurado'!G5514</f>
        <v>MEDELLIN</v>
      </c>
      <c r="H5515" s="30" t="str">
        <f>+'Categorias-9 feb-Depurado'!H5514</f>
        <v>FEVE13134</v>
      </c>
      <c r="I5515" s="107">
        <f>+'Categorias-9 feb-Depurado'!R5514</f>
        <v>6169</v>
      </c>
      <c r="J5515" s="108">
        <f t="shared" si="348"/>
        <v>0</v>
      </c>
      <c r="K5515" s="107">
        <f t="shared" si="349"/>
        <v>0</v>
      </c>
      <c r="L5515" s="109">
        <f t="shared" si="350"/>
        <v>6169</v>
      </c>
      <c r="M5515" s="110">
        <f t="shared" si="351"/>
        <v>4.7029625722271318E-09</v>
      </c>
      <c r="N5515" s="33" t="s">
        <v>4892</v>
      </c>
      <c r="O5515" s="33">
        <f>+'Categorias-9 feb-Depurado'!Y5514</f>
        <v>1.2933320754321413</v>
      </c>
      <c r="P5515" s="111">
        <f>+'Categorias-9 feb-Depurado'!AC5514</f>
        <v>44952</v>
      </c>
      <c r="Q5515" s="111">
        <f>+'Categorias-9 feb-Depurado'!AE5514</f>
        <v>45012</v>
      </c>
      <c r="R5515" s="112" t="str">
        <f>+'Categorias-9 feb-Depurado'!AB5514</f>
        <v>Agencia Viajes</v>
      </c>
    </row>
    <row r="5516" spans="2:18" s="1" customFormat="1" ht="14.5" hidden="1">
      <c r="B5516" s="57" t="str">
        <f>+'Categorias-9 feb-Depurado'!B5515</f>
        <v>VIAJES ELITE S.A.</v>
      </c>
      <c r="C5516" s="30" t="s">
        <v>4900</v>
      </c>
      <c r="D5516" s="31">
        <v>5</v>
      </c>
      <c r="E5516" s="30" t="str">
        <f>+'Categorias-9 feb-Depurado'!E5515</f>
        <v>9000710736</v>
      </c>
      <c r="F5516" s="30" t="str">
        <f>+'Categorias-9 feb-Depurado'!F5515</f>
        <v>CENTRO COMERCIAL SAN DIEGO LOCAL 2242</v>
      </c>
      <c r="G5516" s="30" t="str">
        <f>+'Categorias-9 feb-Depurado'!G5515</f>
        <v>MEDELLIN</v>
      </c>
      <c r="H5516" s="30" t="str">
        <f>+'Categorias-9 feb-Depurado'!H5515</f>
        <v>FEVE13211</v>
      </c>
      <c r="I5516" s="107">
        <f>+'Categorias-9 feb-Depurado'!R5515</f>
        <v>23735</v>
      </c>
      <c r="J5516" s="108">
        <f t="shared" si="348"/>
        <v>0</v>
      </c>
      <c r="K5516" s="107">
        <f t="shared" si="349"/>
        <v>0</v>
      </c>
      <c r="L5516" s="109">
        <f t="shared" si="350"/>
        <v>23735</v>
      </c>
      <c r="M5516" s="110">
        <f t="shared" si="351"/>
        <v>1.8094475061081371E-08</v>
      </c>
      <c r="N5516" s="33" t="s">
        <v>4892</v>
      </c>
      <c r="O5516" s="33">
        <f>+'Categorias-9 feb-Depurado'!Y5515</f>
        <v>4.9760474648049726</v>
      </c>
      <c r="P5516" s="111">
        <f>+'Categorias-9 feb-Depurado'!AC5515</f>
        <v>44957</v>
      </c>
      <c r="Q5516" s="111">
        <f>+'Categorias-9 feb-Depurado'!AE5515</f>
        <v>45017</v>
      </c>
      <c r="R5516" s="112" t="str">
        <f>+'Categorias-9 feb-Depurado'!AB5515</f>
        <v>Agencia Viajes</v>
      </c>
    </row>
    <row r="5517" spans="2:18" s="1" customFormat="1" ht="14.5" hidden="1">
      <c r="B5517" s="57" t="str">
        <f>+'Categorias-9 feb-Depurado'!B5516</f>
        <v>VIAJES ELITE S.A.</v>
      </c>
      <c r="C5517" s="30" t="s">
        <v>4900</v>
      </c>
      <c r="D5517" s="31">
        <v>5</v>
      </c>
      <c r="E5517" s="30" t="str">
        <f>+'Categorias-9 feb-Depurado'!E5516</f>
        <v>9000710736</v>
      </c>
      <c r="F5517" s="30" t="str">
        <f>+'Categorias-9 feb-Depurado'!F5516</f>
        <v>CENTRO COMERCIAL SAN DIEGO LOCAL 2242</v>
      </c>
      <c r="G5517" s="30" t="str">
        <f>+'Categorias-9 feb-Depurado'!G5516</f>
        <v>MEDELLIN</v>
      </c>
      <c r="H5517" s="30" t="str">
        <f>+'Categorias-9 feb-Depurado'!H5516</f>
        <v>FEVE13223</v>
      </c>
      <c r="I5517" s="107">
        <f>+'Categorias-9 feb-Depurado'!R5516</f>
        <v>3597</v>
      </c>
      <c r="J5517" s="108">
        <f t="shared" si="348"/>
        <v>0</v>
      </c>
      <c r="K5517" s="107">
        <f t="shared" si="349"/>
        <v>0</v>
      </c>
      <c r="L5517" s="109">
        <f t="shared" si="350"/>
        <v>3597</v>
      </c>
      <c r="M5517" s="110">
        <f t="shared" si="351"/>
        <v>2.7421877731076338E-09</v>
      </c>
      <c r="N5517" s="33" t="s">
        <v>4892</v>
      </c>
      <c r="O5517" s="33">
        <f>+'Categorias-9 feb-Depurado'!Y5516</f>
        <v>0.75411176452089679</v>
      </c>
      <c r="P5517" s="111">
        <f>+'Categorias-9 feb-Depurado'!AC5516</f>
        <v>44957</v>
      </c>
      <c r="Q5517" s="111">
        <f>+'Categorias-9 feb-Depurado'!AE5516</f>
        <v>45017</v>
      </c>
      <c r="R5517" s="112" t="str">
        <f>+'Categorias-9 feb-Depurado'!AB5516</f>
        <v>Agencia Viajes</v>
      </c>
    </row>
    <row r="5518" spans="2:18" s="1" customFormat="1" ht="14.5" hidden="1">
      <c r="B5518" s="57" t="str">
        <f>+'Categorias-9 feb-Depurado'!B5517</f>
        <v>INTERNATIONAL AIR TRANSPORT ASSOCIATION</v>
      </c>
      <c r="C5518" s="30" t="s">
        <v>4900</v>
      </c>
      <c r="D5518" s="31">
        <v>5</v>
      </c>
      <c r="E5518" s="30" t="str">
        <f>+'Categorias-9 feb-Depurado'!E5517</f>
        <v>444444316</v>
      </c>
      <c r="F5518" s="30" t="str">
        <f>+'Categorias-9 feb-Depurado'!F5517</f>
        <v>33, Route de l'Aeroport P.O. Box 416 City GENEVA 15 Airport</v>
      </c>
      <c r="G5518" s="30" t="str">
        <f>+'Categorias-9 feb-Depurado'!G5517</f>
        <v>Canada</v>
      </c>
      <c r="H5518" s="30">
        <f>+'Categorias-9 feb-Depurado'!H5517</f>
        <v>320103923</v>
      </c>
      <c r="I5518" s="107">
        <f>+'Categorias-9 feb-Depurado'!R5517</f>
        <v>10306381</v>
      </c>
      <c r="J5518" s="108">
        <f t="shared" si="352" ref="J5518:J5520">+IF(Q5518&gt;$O$4,0,I5518)</f>
        <v>10306381</v>
      </c>
      <c r="K5518" s="107">
        <f t="shared" si="353" ref="K5518:K5520">++(((1+$O$5)^(($O$4-Q5518)/365))-1)*J5518</f>
        <v>346498.94589105039</v>
      </c>
      <c r="L5518" s="109">
        <f t="shared" si="354" ref="L5518:L5520">+I5518+K5518</f>
        <v>10652879.945891051</v>
      </c>
      <c r="M5518" s="110">
        <f t="shared" si="355" ref="M5518:M5520">+L5518/$E$11</f>
        <v>8.1212669268851691E-06</v>
      </c>
      <c r="N5518" s="33" t="s">
        <v>4892</v>
      </c>
      <c r="O5518" s="33">
        <f>+'Categorias-9 feb-Depurado'!Y5517</f>
        <v>2298.0999999999999</v>
      </c>
      <c r="P5518" s="111">
        <f>+'Categorias-9 feb-Depurado'!AC5517</f>
        <v>44839</v>
      </c>
      <c r="Q5518" s="111">
        <f>+'Categorias-9 feb-Depurado'!AE5517</f>
        <v>44869</v>
      </c>
      <c r="R5518" s="112" t="str">
        <f>+'Categorias-9 feb-Depurado'!AB5517</f>
        <v>Ventas</v>
      </c>
    </row>
    <row r="5519" spans="2:18" s="1" customFormat="1" ht="14.5" hidden="1">
      <c r="B5519" s="57" t="str">
        <f>+'Categorias-9 feb-Depurado'!B5518</f>
        <v>INTERNATIONAL AIR TRANSPORT ASSOCIATION</v>
      </c>
      <c r="C5519" s="30" t="s">
        <v>4900</v>
      </c>
      <c r="D5519" s="31">
        <v>5</v>
      </c>
      <c r="E5519" s="30" t="str">
        <f>+'Categorias-9 feb-Depurado'!E5518</f>
        <v>444444316</v>
      </c>
      <c r="F5519" s="30" t="str">
        <f>+'Categorias-9 feb-Depurado'!F5518</f>
        <v>33, Route de l'Aeroport P.O. Box 416 City GENEVA 15 Airport</v>
      </c>
      <c r="G5519" s="30" t="str">
        <f>+'Categorias-9 feb-Depurado'!G5518</f>
        <v>Canada</v>
      </c>
      <c r="H5519" s="30">
        <f>+'Categorias-9 feb-Depurado'!H5518</f>
        <v>96101206</v>
      </c>
      <c r="I5519" s="107">
        <f>+'Categorias-9 feb-Depurado'!R5518</f>
        <v>17703070</v>
      </c>
      <c r="J5519" s="108">
        <f t="shared" si="352"/>
        <v>17703070</v>
      </c>
      <c r="K5519" s="107">
        <f t="shared" si="353"/>
        <v>408993.38616346009</v>
      </c>
      <c r="L5519" s="109">
        <f t="shared" si="354"/>
        <v>18112063.386163458</v>
      </c>
      <c r="M5519" s="110">
        <f t="shared" si="355"/>
        <v>1.3807806161603525E-05</v>
      </c>
      <c r="N5519" s="33" t="s">
        <v>4892</v>
      </c>
      <c r="O5519" s="33">
        <f>+'Categorias-9 feb-Depurado'!Y5518</f>
        <v>3500</v>
      </c>
      <c r="P5519" s="111">
        <f>+'Categorias-9 feb-Depurado'!AC5518</f>
        <v>44869</v>
      </c>
      <c r="Q5519" s="111">
        <f>+'Categorias-9 feb-Depurado'!AE5518</f>
        <v>44899</v>
      </c>
      <c r="R5519" s="112" t="str">
        <f>+'Categorias-9 feb-Depurado'!AB5518</f>
        <v>Ventas</v>
      </c>
    </row>
    <row r="5520" spans="2:18" s="1" customFormat="1" ht="14.5" hidden="1">
      <c r="B5520" s="57" t="str">
        <f>+'Categorias-9 feb-Depurado'!B5519</f>
        <v>INTERNATIONAL AIR TRANSPORT ASSOCIATION</v>
      </c>
      <c r="C5520" s="30" t="s">
        <v>4900</v>
      </c>
      <c r="D5520" s="31">
        <v>5</v>
      </c>
      <c r="E5520" s="30" t="str">
        <f>+'Categorias-9 feb-Depurado'!E5519</f>
        <v>444444316</v>
      </c>
      <c r="F5520" s="30" t="str">
        <f>+'Categorias-9 feb-Depurado'!F5519</f>
        <v>33, Route de l'Aeroport P.O. Box 416 City GENEVA 15 Airport</v>
      </c>
      <c r="G5520" s="30" t="str">
        <f>+'Categorias-9 feb-Depurado'!G5519</f>
        <v>Canada</v>
      </c>
      <c r="H5520" s="30">
        <f>+'Categorias-9 feb-Depurado'!H5519</f>
        <v>320123824</v>
      </c>
      <c r="I5520" s="107">
        <f>+'Categorias-9 feb-Depurado'!R5519</f>
        <v>7992005</v>
      </c>
      <c r="J5520" s="108">
        <f t="shared" si="352"/>
        <v>7992005</v>
      </c>
      <c r="K5520" s="107">
        <f t="shared" si="353"/>
        <v>179066.1079803202</v>
      </c>
      <c r="L5520" s="109">
        <f t="shared" si="354"/>
        <v>8171071.1079803202</v>
      </c>
      <c r="M5520" s="110">
        <f t="shared" si="355"/>
        <v>6.2292497318589605E-06</v>
      </c>
      <c r="N5520" s="33" t="s">
        <v>4892</v>
      </c>
      <c r="O5520" s="33">
        <f>+'Categorias-9 feb-Depurado'!Y5519</f>
        <v>1579.0699999999999</v>
      </c>
      <c r="P5520" s="111">
        <f>+'Categorias-9 feb-Depurado'!AC5519</f>
        <v>44871</v>
      </c>
      <c r="Q5520" s="111">
        <f>+'Categorias-9 feb-Depurado'!AE5519</f>
        <v>44901</v>
      </c>
      <c r="R5520" s="112" t="str">
        <f>+'Categorias-9 feb-Depurado'!AB5519</f>
        <v>Ventas</v>
      </c>
    </row>
    <row r="5521" spans="2:18" s="1" customFormat="1" ht="14.5" hidden="1">
      <c r="B5521" s="57" t="str">
        <f>+'Categorias-9 feb-Depurado'!B5520</f>
        <v>INTERNATIONAL AIR TRANSPORT ASSOCIATION</v>
      </c>
      <c r="C5521" s="30" t="s">
        <v>4900</v>
      </c>
      <c r="D5521" s="31">
        <v>5</v>
      </c>
      <c r="E5521" s="30" t="str">
        <f>+'Categorias-9 feb-Depurado'!E5520</f>
        <v>444444316</v>
      </c>
      <c r="F5521" s="30" t="str">
        <f>+'Categorias-9 feb-Depurado'!F5520</f>
        <v>33, Route de l'Aeroport P.O. Box 416 City GENEVA 15 Airport</v>
      </c>
      <c r="G5521" s="30" t="str">
        <f>+'Categorias-9 feb-Depurado'!G5520</f>
        <v>Canada</v>
      </c>
      <c r="H5521" s="30">
        <f>+'Categorias-9 feb-Depurado'!H5520</f>
        <v>96121197</v>
      </c>
      <c r="I5521" s="107">
        <f>+'Categorias-9 feb-Depurado'!R5520</f>
        <v>43963202</v>
      </c>
      <c r="J5521" s="108">
        <f t="shared" si="356" ref="J5521:J5579">+IF(Q5521&gt;$O$4,0,I5521)</f>
        <v>43963202</v>
      </c>
      <c r="K5521" s="107">
        <f t="shared" si="357" ref="K5521:K5579">++(((1+$O$5)^(($O$4-Q5521)/365))-1)*J5521</f>
        <v>618778.92709126929</v>
      </c>
      <c r="L5521" s="109">
        <f t="shared" si="358" ref="L5521:L5579">+I5521+K5521</f>
        <v>44581980.927091271</v>
      </c>
      <c r="M5521" s="110">
        <f t="shared" si="359" ref="M5521:M5579">+L5521/$E$11</f>
        <v>3.398725688050804E-05</v>
      </c>
      <c r="N5521" s="33" t="s">
        <v>4892</v>
      </c>
      <c r="O5521" s="33">
        <f>+'Categorias-9 feb-Depurado'!Y5520</f>
        <v>9140.8899999999994</v>
      </c>
      <c r="P5521" s="111">
        <f>+'Categorias-9 feb-Depurado'!AC5520</f>
        <v>44895</v>
      </c>
      <c r="Q5521" s="111">
        <f>+'Categorias-9 feb-Depurado'!AE5520</f>
        <v>44925</v>
      </c>
      <c r="R5521" s="112" t="str">
        <f>+'Categorias-9 feb-Depurado'!AB5520</f>
        <v>Ventas</v>
      </c>
    </row>
    <row r="5522" spans="2:18" s="1" customFormat="1" ht="14.5" hidden="1">
      <c r="B5522" s="57" t="str">
        <f>+'Categorias-9 feb-Depurado'!B5521</f>
        <v>INTERNATIONAL AIR TRANSPORT ASSOCIATION</v>
      </c>
      <c r="C5522" s="30" t="s">
        <v>4900</v>
      </c>
      <c r="D5522" s="31">
        <v>5</v>
      </c>
      <c r="E5522" s="30" t="str">
        <f>+'Categorias-9 feb-Depurado'!E5521</f>
        <v>444444316</v>
      </c>
      <c r="F5522" s="30" t="str">
        <f>+'Categorias-9 feb-Depurado'!F5521</f>
        <v>33, Route de l'Aeroport P.O. Box 416 City GENEVA 15 Airport</v>
      </c>
      <c r="G5522" s="30" t="str">
        <f>+'Categorias-9 feb-Depurado'!G5521</f>
        <v>Canada</v>
      </c>
      <c r="H5522" s="30">
        <f>+'Categorias-9 feb-Depurado'!H5521</f>
        <v>96125923</v>
      </c>
      <c r="I5522" s="107">
        <f>+'Categorias-9 feb-Depurado'!R5521</f>
        <v>1019373</v>
      </c>
      <c r="J5522" s="108">
        <f t="shared" si="356"/>
        <v>1019373</v>
      </c>
      <c r="K5522" s="107">
        <f t="shared" si="357"/>
        <v>13643.056862144173</v>
      </c>
      <c r="L5522" s="109">
        <f t="shared" si="358"/>
        <v>1033016.0568621441</v>
      </c>
      <c r="M5522" s="110">
        <f t="shared" si="359"/>
        <v>7.8752404797087347E-07</v>
      </c>
      <c r="N5522" s="33" t="s">
        <v>4892</v>
      </c>
      <c r="O5522" s="33">
        <f>+'Categorias-9 feb-Depurado'!Y5521</f>
        <v>213.30000000000001</v>
      </c>
      <c r="P5522" s="111">
        <f>+'Categorias-9 feb-Depurado'!AC5521</f>
        <v>44897</v>
      </c>
      <c r="Q5522" s="111">
        <f>+'Categorias-9 feb-Depurado'!AE5521</f>
        <v>44927</v>
      </c>
      <c r="R5522" s="112" t="str">
        <f>+'Categorias-9 feb-Depurado'!AB5521</f>
        <v>Ventas</v>
      </c>
    </row>
    <row r="5523" spans="2:18" s="1" customFormat="1" ht="14.5" hidden="1">
      <c r="B5523" s="57" t="str">
        <f>+'Categorias-9 feb-Depurado'!B5522</f>
        <v>INTERNATIONAL AIR TRANSPORT ASSOCIATION</v>
      </c>
      <c r="C5523" s="30" t="s">
        <v>4900</v>
      </c>
      <c r="D5523" s="31">
        <v>5</v>
      </c>
      <c r="E5523" s="30" t="str">
        <f>+'Categorias-9 feb-Depurado'!E5522</f>
        <v>444444316</v>
      </c>
      <c r="F5523" s="30" t="str">
        <f>+'Categorias-9 feb-Depurado'!F5522</f>
        <v>33, Route de l'Aeroport P.O. Box 416 City GENEVA 15 Airport</v>
      </c>
      <c r="G5523" s="30" t="str">
        <f>+'Categorias-9 feb-Depurado'!G5522</f>
        <v>Canada</v>
      </c>
      <c r="H5523" s="30">
        <f>+'Categorias-9 feb-Depurado'!H5522</f>
        <v>320142348</v>
      </c>
      <c r="I5523" s="107">
        <f>+'Categorias-9 feb-Depurado'!R5522</f>
        <v>8523814</v>
      </c>
      <c r="J5523" s="108">
        <f t="shared" si="356"/>
        <v>8523814</v>
      </c>
      <c r="K5523" s="107">
        <f t="shared" si="357"/>
        <v>102310.27271166357</v>
      </c>
      <c r="L5523" s="109">
        <f t="shared" si="358"/>
        <v>8626124.2727116644</v>
      </c>
      <c r="M5523" s="110">
        <f t="shared" si="359"/>
        <v>6.5761613872496262E-06</v>
      </c>
      <c r="N5523" s="33" t="s">
        <v>4892</v>
      </c>
      <c r="O5523" s="33">
        <f>+'Categorias-9 feb-Depurado'!Y5522</f>
        <v>1771.23</v>
      </c>
      <c r="P5523" s="111">
        <f>+'Categorias-9 feb-Depurado'!AC5522</f>
        <v>44901</v>
      </c>
      <c r="Q5523" s="111">
        <f>+'Categorias-9 feb-Depurado'!AE5522</f>
        <v>44931</v>
      </c>
      <c r="R5523" s="112" t="str">
        <f>+'Categorias-9 feb-Depurado'!AB5522</f>
        <v>Ventas</v>
      </c>
    </row>
    <row r="5524" spans="2:18" s="1" customFormat="1" ht="14.5" hidden="1">
      <c r="B5524" s="57" t="str">
        <f>+'Categorias-9 feb-Depurado'!B5523</f>
        <v>INTERNATIONAL AIR TRANSPORT ASSOCIATION</v>
      </c>
      <c r="C5524" s="30" t="s">
        <v>4900</v>
      </c>
      <c r="D5524" s="31">
        <v>5</v>
      </c>
      <c r="E5524" s="30" t="str">
        <f>+'Categorias-9 feb-Depurado'!E5523</f>
        <v>444444316</v>
      </c>
      <c r="F5524" s="30" t="str">
        <f>+'Categorias-9 feb-Depurado'!F5523</f>
        <v>33, Route de l'Aeroport P.O. Box 416 City GENEVA 15 Airport</v>
      </c>
      <c r="G5524" s="30" t="str">
        <f>+'Categorias-9 feb-Depurado'!G5523</f>
        <v>Canada</v>
      </c>
      <c r="H5524" s="30">
        <f>+'Categorias-9 feb-Depurado'!H5523</f>
        <v>96149025</v>
      </c>
      <c r="I5524" s="107">
        <f>+'Categorias-9 feb-Depurado'!R5523</f>
        <v>1173395</v>
      </c>
      <c r="J5524" s="108">
        <f t="shared" si="356"/>
        <v>1173395</v>
      </c>
      <c r="K5524" s="107">
        <f t="shared" si="357"/>
        <v>7222.2688859488362</v>
      </c>
      <c r="L5524" s="109">
        <f t="shared" si="358"/>
        <v>1180617.2688859489</v>
      </c>
      <c r="M5524" s="110">
        <f t="shared" si="359"/>
        <v>9.0004844021650725E-07</v>
      </c>
      <c r="N5524" s="33" t="s">
        <v>4892</v>
      </c>
      <c r="O5524" s="33">
        <f>+'Categorias-9 feb-Depurado'!Y5523</f>
        <v>246.47999999999999</v>
      </c>
      <c r="P5524" s="111">
        <f>+'Categorias-9 feb-Depurado'!AC5523</f>
        <v>44918</v>
      </c>
      <c r="Q5524" s="111">
        <f>+'Categorias-9 feb-Depurado'!AE5523</f>
        <v>44948</v>
      </c>
      <c r="R5524" s="112" t="str">
        <f>+'Categorias-9 feb-Depurado'!AB5523</f>
        <v>Ventas</v>
      </c>
    </row>
    <row r="5525" spans="2:18" s="1" customFormat="1" ht="14.5" hidden="1">
      <c r="B5525" s="57" t="str">
        <f>+'Categorias-9 feb-Depurado'!B5524</f>
        <v>INTERNATIONAL AIR TRANSPORT ASSOCIATION</v>
      </c>
      <c r="C5525" s="30" t="s">
        <v>4900</v>
      </c>
      <c r="D5525" s="31">
        <v>5</v>
      </c>
      <c r="E5525" s="30" t="str">
        <f>+'Categorias-9 feb-Depurado'!E5524</f>
        <v>444444316</v>
      </c>
      <c r="F5525" s="30" t="str">
        <f>+'Categorias-9 feb-Depurado'!F5524</f>
        <v>33, Route de l'Aeroport P.O. Box 416 City GENEVA 15 Airport</v>
      </c>
      <c r="G5525" s="30" t="str">
        <f>+'Categorias-9 feb-Depurado'!G5524</f>
        <v>Canada</v>
      </c>
      <c r="H5525" s="30">
        <f>+'Categorias-9 feb-Depurado'!H5524</f>
        <v>96165157</v>
      </c>
      <c r="I5525" s="107">
        <f>+'Categorias-9 feb-Depurado'!R5524</f>
        <v>44165172</v>
      </c>
      <c r="J5525" s="108">
        <f t="shared" si="356"/>
        <v>44165172</v>
      </c>
      <c r="K5525" s="107">
        <f t="shared" si="357"/>
        <v>165924.65549409945</v>
      </c>
      <c r="L5525" s="109">
        <f t="shared" si="358"/>
        <v>44331096.655494101</v>
      </c>
      <c r="M5525" s="110">
        <f t="shared" si="359"/>
        <v>3.3795994222170877E-05</v>
      </c>
      <c r="N5525" s="33" t="s">
        <v>4892</v>
      </c>
      <c r="O5525" s="33">
        <f>+'Categorias-9 feb-Depurado'!Y5524</f>
        <v>9307.6499999999996</v>
      </c>
      <c r="P5525" s="111">
        <f>+'Categorias-9 feb-Depurado'!AC5524</f>
        <v>44925</v>
      </c>
      <c r="Q5525" s="111">
        <f>+'Categorias-9 feb-Depurado'!AE5524</f>
        <v>44955</v>
      </c>
      <c r="R5525" s="112" t="str">
        <f>+'Categorias-9 feb-Depurado'!AB5524</f>
        <v>Ventas</v>
      </c>
    </row>
    <row r="5526" spans="2:18" s="1" customFormat="1" ht="14.5" hidden="1">
      <c r="B5526" s="57" t="str">
        <f>+'Categorias-9 feb-Depurado'!B5525</f>
        <v>INTERNATIONAL AIR TRANSPORT ASSOCIATION</v>
      </c>
      <c r="C5526" s="30" t="s">
        <v>4900</v>
      </c>
      <c r="D5526" s="31">
        <v>5</v>
      </c>
      <c r="E5526" s="30" t="str">
        <f>+'Categorias-9 feb-Depurado'!E5525</f>
        <v>444444316</v>
      </c>
      <c r="F5526" s="30" t="str">
        <f>+'Categorias-9 feb-Depurado'!F5525</f>
        <v>33, Route de l'Aeroport P.O. Box 416 City GENEVA 15 Airport</v>
      </c>
      <c r="G5526" s="30" t="str">
        <f>+'Categorias-9 feb-Depurado'!G5525</f>
        <v>Canada</v>
      </c>
      <c r="H5526" s="30">
        <f>+'Categorias-9 feb-Depurado'!H5525</f>
        <v>320161229</v>
      </c>
      <c r="I5526" s="107">
        <f>+'Categorias-9 feb-Depurado'!R5525</f>
        <v>7673329</v>
      </c>
      <c r="J5526" s="108">
        <f t="shared" si="356"/>
        <v>0</v>
      </c>
      <c r="K5526" s="107">
        <f t="shared" si="357"/>
        <v>0</v>
      </c>
      <c r="L5526" s="109">
        <f t="shared" si="358"/>
        <v>7673329</v>
      </c>
      <c r="M5526" s="110">
        <f t="shared" si="359"/>
        <v>5.8497939846628377E-06</v>
      </c>
      <c r="N5526" s="33" t="s">
        <v>4892</v>
      </c>
      <c r="O5526" s="33">
        <f>+'Categorias-9 feb-Depurado'!Y5525</f>
        <v>1596</v>
      </c>
      <c r="P5526" s="111">
        <f>+'Categorias-9 feb-Depurado'!AC5525</f>
        <v>44937</v>
      </c>
      <c r="Q5526" s="111">
        <f>+'Categorias-9 feb-Depurado'!AE5525</f>
        <v>44967</v>
      </c>
      <c r="R5526" s="112" t="str">
        <f>+'Categorias-9 feb-Depurado'!AB5525</f>
        <v>Ventas</v>
      </c>
    </row>
    <row r="5527" spans="2:18" s="1" customFormat="1" ht="14.5" hidden="1">
      <c r="B5527" s="57" t="str">
        <f>+'Categorias-9 feb-Depurado'!B5526</f>
        <v>INTERNATIONAL AIR TRANSPORT ASSOCIATION</v>
      </c>
      <c r="C5527" s="30" t="s">
        <v>4900</v>
      </c>
      <c r="D5527" s="31">
        <v>5</v>
      </c>
      <c r="E5527" s="30" t="str">
        <f>+'Categorias-9 feb-Depurado'!E5526</f>
        <v>444444316</v>
      </c>
      <c r="F5527" s="30" t="str">
        <f>+'Categorias-9 feb-Depurado'!F5526</f>
        <v>33, Route de l'Aeroport P.O. Box 416 City GENEVA 15 Airport</v>
      </c>
      <c r="G5527" s="30" t="str">
        <f>+'Categorias-9 feb-Depurado'!G5526</f>
        <v>Canada</v>
      </c>
      <c r="H5527" s="30">
        <f>+'Categorias-9 feb-Depurado'!H5526</f>
        <v>96186351</v>
      </c>
      <c r="I5527" s="107">
        <f>+'Categorias-9 feb-Depurado'!R5526</f>
        <v>2090891</v>
      </c>
      <c r="J5527" s="108">
        <f t="shared" si="356"/>
        <v>0</v>
      </c>
      <c r="K5527" s="107">
        <f t="shared" si="357"/>
        <v>0</v>
      </c>
      <c r="L5527" s="109">
        <f t="shared" si="358"/>
        <v>2090891</v>
      </c>
      <c r="M5527" s="110">
        <f t="shared" si="359"/>
        <v>1.5939993703366121E-06</v>
      </c>
      <c r="N5527" s="33" t="s">
        <v>4892</v>
      </c>
      <c r="O5527" s="33">
        <f>+'Categorias-9 feb-Depurado'!Y5526</f>
        <v>445.44</v>
      </c>
      <c r="P5527" s="111">
        <f>+'Categorias-9 feb-Depurado'!AC5526</f>
        <v>44940</v>
      </c>
      <c r="Q5527" s="111">
        <f>+'Categorias-9 feb-Depurado'!AE5526</f>
        <v>44970</v>
      </c>
      <c r="R5527" s="112" t="str">
        <f>+'Categorias-9 feb-Depurado'!AB5526</f>
        <v>Ventas</v>
      </c>
    </row>
    <row r="5528" spans="2:18" s="1" customFormat="1" ht="14.5" hidden="1">
      <c r="B5528" s="57" t="str">
        <f>+'Categorias-9 feb-Depurado'!B5527</f>
        <v>INTERNATIONAL AIR TRANSPORT ASSOCIATION</v>
      </c>
      <c r="C5528" s="30" t="s">
        <v>4900</v>
      </c>
      <c r="D5528" s="31">
        <v>5</v>
      </c>
      <c r="E5528" s="30" t="str">
        <f>+'Categorias-9 feb-Depurado'!E5527</f>
        <v>444444316</v>
      </c>
      <c r="F5528" s="30" t="str">
        <f>+'Categorias-9 feb-Depurado'!F5527</f>
        <v>33, Route de l'Aeroport P.O. Box 416 City GENEVA 15 Airport</v>
      </c>
      <c r="G5528" s="30" t="str">
        <f>+'Categorias-9 feb-Depurado'!G5527</f>
        <v>Canada</v>
      </c>
      <c r="H5528" s="30">
        <f>+'Categorias-9 feb-Depurado'!H5527</f>
        <v>96182387</v>
      </c>
      <c r="I5528" s="107">
        <f>+'Categorias-9 feb-Depurado'!R5527</f>
        <v>352049</v>
      </c>
      <c r="J5528" s="108">
        <f t="shared" si="356"/>
        <v>0</v>
      </c>
      <c r="K5528" s="107">
        <f t="shared" si="357"/>
        <v>0</v>
      </c>
      <c r="L5528" s="109">
        <f t="shared" si="358"/>
        <v>352049</v>
      </c>
      <c r="M5528" s="110">
        <f t="shared" si="359"/>
        <v>2.6838600593126756E-07</v>
      </c>
      <c r="N5528" s="33" t="s">
        <v>4892</v>
      </c>
      <c r="O5528" s="33">
        <f>+'Categorias-9 feb-Depurado'!Y5527</f>
        <v>75</v>
      </c>
      <c r="P5528" s="111">
        <f>+'Categorias-9 feb-Depurado'!AC5527</f>
        <v>44941</v>
      </c>
      <c r="Q5528" s="111">
        <f>+'Categorias-9 feb-Depurado'!AE5527</f>
        <v>44971</v>
      </c>
      <c r="R5528" s="112" t="str">
        <f>+'Categorias-9 feb-Depurado'!AB5527</f>
        <v>Ventas</v>
      </c>
    </row>
    <row r="5529" spans="2:18" s="1" customFormat="1" ht="14.5" hidden="1">
      <c r="B5529" s="57" t="str">
        <f>+'Categorias-9 feb-Depurado'!B5528</f>
        <v>INTERNATIONAL AIR TRANSPORT ASSOCIATION</v>
      </c>
      <c r="C5529" s="30" t="s">
        <v>4900</v>
      </c>
      <c r="D5529" s="31">
        <v>5</v>
      </c>
      <c r="E5529" s="30" t="str">
        <f>+'Categorias-9 feb-Depurado'!E5528</f>
        <v>444444316</v>
      </c>
      <c r="F5529" s="30" t="str">
        <f>+'Categorias-9 feb-Depurado'!F5528</f>
        <v>33, Route de l'Aeroport P.O. Box 416 City GENEVA 15 Airport</v>
      </c>
      <c r="G5529" s="30" t="str">
        <f>+'Categorias-9 feb-Depurado'!G5528</f>
        <v>Canada</v>
      </c>
      <c r="H5529" s="30">
        <f>+'Categorias-9 feb-Depurado'!H5528</f>
        <v>452300032</v>
      </c>
      <c r="I5529" s="107">
        <f>+'Categorias-9 feb-Depurado'!R5528</f>
        <v>6941472</v>
      </c>
      <c r="J5529" s="108">
        <f t="shared" si="356"/>
        <v>0</v>
      </c>
      <c r="K5529" s="107">
        <f t="shared" si="357"/>
        <v>0</v>
      </c>
      <c r="L5529" s="109">
        <f t="shared" si="358"/>
        <v>6941472</v>
      </c>
      <c r="M5529" s="110">
        <f t="shared" si="359"/>
        <v>5.2918597847564613E-06</v>
      </c>
      <c r="N5529" s="33" t="s">
        <v>4892</v>
      </c>
      <c r="O5529" s="33">
        <f>+'Categorias-9 feb-Depurado'!Y5528</f>
        <v>1478.8</v>
      </c>
      <c r="P5529" s="111">
        <f>+'Categorias-9 feb-Depurado'!AC5528</f>
        <v>44943</v>
      </c>
      <c r="Q5529" s="111">
        <f>+'Categorias-9 feb-Depurado'!AE5528</f>
        <v>44973</v>
      </c>
      <c r="R5529" s="112" t="str">
        <f>+'Categorias-9 feb-Depurado'!AB5528</f>
        <v>Ventas</v>
      </c>
    </row>
    <row r="5530" spans="2:18" s="1" customFormat="1" ht="14.5" hidden="1">
      <c r="B5530" s="57" t="str">
        <f>+'Categorias-9 feb-Depurado'!B5529</f>
        <v>INTERNATIONAL AIR TRANSPORT ASSOCIATION</v>
      </c>
      <c r="C5530" s="30" t="s">
        <v>4900</v>
      </c>
      <c r="D5530" s="31">
        <v>5</v>
      </c>
      <c r="E5530" s="30" t="str">
        <f>+'Categorias-9 feb-Depurado'!E5529</f>
        <v>444444316</v>
      </c>
      <c r="F5530" s="30" t="str">
        <f>+'Categorias-9 feb-Depurado'!F5529</f>
        <v>33, Route de l'Aeroport P.O. Box 416 City GENEVA 15 Airport</v>
      </c>
      <c r="G5530" s="30" t="str">
        <f>+'Categorias-9 feb-Depurado'!G5529</f>
        <v>Canada</v>
      </c>
      <c r="H5530" s="30">
        <f>+'Categorias-9 feb-Depurado'!H5529</f>
        <v>96216252</v>
      </c>
      <c r="I5530" s="107">
        <f>+'Categorias-9 feb-Depurado'!R5529</f>
        <v>39173683</v>
      </c>
      <c r="J5530" s="108">
        <f t="shared" si="356"/>
        <v>0</v>
      </c>
      <c r="K5530" s="107">
        <f t="shared" si="357"/>
        <v>0</v>
      </c>
      <c r="L5530" s="109">
        <f t="shared" si="358"/>
        <v>39173683</v>
      </c>
      <c r="M5530" s="110">
        <f t="shared" si="359"/>
        <v>2.9864218668388759E-05</v>
      </c>
      <c r="N5530" s="33" t="s">
        <v>4892</v>
      </c>
      <c r="O5530" s="33">
        <f>+'Categorias-9 feb-Depurado'!Y5529</f>
        <v>8612.4400000000005</v>
      </c>
      <c r="P5530" s="111">
        <f>+'Categorias-9 feb-Depurado'!AC5529</f>
        <v>44956</v>
      </c>
      <c r="Q5530" s="111">
        <f>+'Categorias-9 feb-Depurado'!AE5529</f>
        <v>44986</v>
      </c>
      <c r="R5530" s="112" t="str">
        <f>+'Categorias-9 feb-Depurado'!AB5529</f>
        <v>Ventas</v>
      </c>
    </row>
    <row r="5531" spans="2:18" s="1" customFormat="1" ht="14.5" hidden="1">
      <c r="B5531" s="57" t="str">
        <f>+'Categorias-9 feb-Depurado'!B5530</f>
        <v>INTERNATIONAL AIR TRANSPORT ASSOCIATION</v>
      </c>
      <c r="C5531" s="30" t="s">
        <v>4900</v>
      </c>
      <c r="D5531" s="31">
        <v>5</v>
      </c>
      <c r="E5531" s="30" t="str">
        <f>+'Categorias-9 feb-Depurado'!E5530</f>
        <v>444444316</v>
      </c>
      <c r="F5531" s="30" t="str">
        <f>+'Categorias-9 feb-Depurado'!F5530</f>
        <v>33, Route de l'Aeroport P.O. Box 416 City GENEVA 15 Airport</v>
      </c>
      <c r="G5531" s="30" t="str">
        <f>+'Categorias-9 feb-Depurado'!G5530</f>
        <v>Canada</v>
      </c>
      <c r="H5531" s="30">
        <f>+'Categorias-9 feb-Depurado'!H5530</f>
        <v>96229995</v>
      </c>
      <c r="I5531" s="107">
        <f>+'Categorias-9 feb-Depurado'!R5530</f>
        <v>358199</v>
      </c>
      <c r="J5531" s="108">
        <f t="shared" si="356"/>
        <v>0</v>
      </c>
      <c r="K5531" s="107">
        <f t="shared" si="357"/>
        <v>0</v>
      </c>
      <c r="L5531" s="109">
        <f t="shared" si="358"/>
        <v>358199</v>
      </c>
      <c r="M5531" s="110">
        <f t="shared" si="359"/>
        <v>2.7307448377519635E-07</v>
      </c>
      <c r="N5531" s="33" t="s">
        <v>4892</v>
      </c>
      <c r="O5531" s="33">
        <f>+'Categorias-9 feb-Depurado'!Y5530</f>
        <v>75</v>
      </c>
      <c r="P5531" s="111">
        <f>+'Categorias-9 feb-Depurado'!AC5530</f>
        <v>44965</v>
      </c>
      <c r="Q5531" s="111">
        <f>+'Categorias-9 feb-Depurado'!AE5530</f>
        <v>44995</v>
      </c>
      <c r="R5531" s="112" t="str">
        <f>+'Categorias-9 feb-Depurado'!AB5530</f>
        <v>Ventas</v>
      </c>
    </row>
    <row r="5532" spans="2:18" s="1" customFormat="1" ht="14.5" hidden="1">
      <c r="B5532" s="57" t="str">
        <f>+'Categorias-9 feb-Depurado'!B5531</f>
        <v>AVIATION CAPITAL GROUP ACG</v>
      </c>
      <c r="C5532" s="30" t="s">
        <v>4900</v>
      </c>
      <c r="D5532" s="31">
        <v>5</v>
      </c>
      <c r="E5532" s="30">
        <f>+'Categorias-9 feb-Depurado'!E5531</f>
        <v>444444042</v>
      </c>
      <c r="F5532" s="30" t="str">
        <f>+'Categorias-9 feb-Depurado'!F5531</f>
        <v>840 NEWPORT CENTER DRIVE SUITE 300</v>
      </c>
      <c r="G5532" s="30" t="str">
        <f>+'Categorias-9 feb-Depurado'!G5531</f>
        <v>ESTADOS UNIDOS</v>
      </c>
      <c r="H5532" s="30" t="str">
        <f>+'Categorias-9 feb-Depurado'!H5531</f>
        <v>10136-220701-R</v>
      </c>
      <c r="I5532" s="107">
        <f>+'Categorias-9 feb-Depurado'!R5531</f>
        <v>728923707.1500001</v>
      </c>
      <c r="J5532" s="108">
        <f t="shared" si="356"/>
        <v>728923707.1500001</v>
      </c>
      <c r="K5532" s="107">
        <f t="shared" si="357"/>
        <v>53562070.887222931</v>
      </c>
      <c r="L5532" s="109">
        <f t="shared" si="358"/>
        <v>782485778.03722298</v>
      </c>
      <c r="M5532" s="110">
        <f t="shared" si="359"/>
        <v>0.00059653125748242608</v>
      </c>
      <c r="N5532" s="33" t="s">
        <v>4892</v>
      </c>
      <c r="O5532" s="33">
        <f>+'Categorias-9 feb-Depurado'!Y5531</f>
        <v>152819</v>
      </c>
      <c r="P5532" s="111">
        <f>+'Categorias-9 feb-Depurado'!AC5531</f>
        <v>44743</v>
      </c>
      <c r="Q5532" s="111">
        <f>+'Categorias-9 feb-Depurado'!AE5531</f>
        <v>44758</v>
      </c>
      <c r="R5532" s="112" t="str">
        <f>+'Categorias-9 feb-Depurado'!AB5531</f>
        <v>Lessor</v>
      </c>
    </row>
    <row r="5533" spans="2:18" s="1" customFormat="1" ht="14.5" hidden="1">
      <c r="B5533" s="57" t="str">
        <f>+'Categorias-9 feb-Depurado'!B5532</f>
        <v>AVIATION CAPITAL GROUP ACG</v>
      </c>
      <c r="C5533" s="30" t="s">
        <v>4900</v>
      </c>
      <c r="D5533" s="31">
        <v>5</v>
      </c>
      <c r="E5533" s="30">
        <f>+'Categorias-9 feb-Depurado'!E5532</f>
        <v>444444042</v>
      </c>
      <c r="F5533" s="30" t="str">
        <f>+'Categorias-9 feb-Depurado'!F5532</f>
        <v>840 NEWPORT CENTER DRIVE SUITE 300</v>
      </c>
      <c r="G5533" s="30" t="str">
        <f>+'Categorias-9 feb-Depurado'!G5532</f>
        <v>ESTADOS UNIDOS</v>
      </c>
      <c r="H5533" s="30" t="str">
        <f>+'Categorias-9 feb-Depurado'!H5532</f>
        <v>10172-220719-R</v>
      </c>
      <c r="I5533" s="107">
        <f>+'Categorias-9 feb-Depurado'!R5532</f>
        <v>732019339.80000007</v>
      </c>
      <c r="J5533" s="108">
        <f t="shared" si="356"/>
        <v>732019339.80000007</v>
      </c>
      <c r="K5533" s="107">
        <f t="shared" si="357"/>
        <v>53789541.188728683</v>
      </c>
      <c r="L5533" s="109">
        <f t="shared" si="358"/>
        <v>785808880.98872876</v>
      </c>
      <c r="M5533" s="110">
        <f t="shared" si="359"/>
        <v>0.00059906463871189431</v>
      </c>
      <c r="N5533" s="33" t="s">
        <v>4892</v>
      </c>
      <c r="O5533" s="33">
        <f>+'Categorias-9 feb-Depurado'!Y5532</f>
        <v>153468</v>
      </c>
      <c r="P5533" s="111">
        <f>+'Categorias-9 feb-Depurado'!AC5532</f>
        <v>44743</v>
      </c>
      <c r="Q5533" s="111">
        <f>+'Categorias-9 feb-Depurado'!AE5532</f>
        <v>44758</v>
      </c>
      <c r="R5533" s="112" t="str">
        <f>+'Categorias-9 feb-Depurado'!AB5532</f>
        <v>Lessor</v>
      </c>
    </row>
    <row r="5534" spans="2:18" s="1" customFormat="1" ht="14.5" hidden="1">
      <c r="B5534" s="57" t="str">
        <f>+'Categorias-9 feb-Depurado'!B5533</f>
        <v>AVIATION CAPITAL GROUP ACG</v>
      </c>
      <c r="C5534" s="30" t="s">
        <v>4900</v>
      </c>
      <c r="D5534" s="31">
        <v>5</v>
      </c>
      <c r="E5534" s="30">
        <f>+'Categorias-9 feb-Depurado'!E5533</f>
        <v>444444042</v>
      </c>
      <c r="F5534" s="30" t="str">
        <f>+'Categorias-9 feb-Depurado'!F5533</f>
        <v>840 NEWPORT CENTER DRIVE SUITE 300</v>
      </c>
      <c r="G5534" s="30" t="str">
        <f>+'Categorias-9 feb-Depurado'!G5533</f>
        <v>ESTADOS UNIDOS</v>
      </c>
      <c r="H5534" s="30" t="str">
        <f>+'Categorias-9 feb-Depurado'!H5533</f>
        <v>10342-220707-R</v>
      </c>
      <c r="I5534" s="107">
        <f>+'Categorias-9 feb-Depurado'!R5533</f>
        <v>743908190.92500007</v>
      </c>
      <c r="J5534" s="108">
        <f t="shared" si="356"/>
        <v>743908190.92500007</v>
      </c>
      <c r="K5534" s="107">
        <f t="shared" si="357"/>
        <v>54663146.314311251</v>
      </c>
      <c r="L5534" s="109">
        <f t="shared" si="358"/>
        <v>798571337.23931134</v>
      </c>
      <c r="M5534" s="110">
        <f t="shared" si="359"/>
        <v>0.00060879414982814909</v>
      </c>
      <c r="N5534" s="33" t="s">
        <v>4892</v>
      </c>
      <c r="O5534" s="33">
        <f>+'Categorias-9 feb-Depurado'!Y5533</f>
        <v>155960.5</v>
      </c>
      <c r="P5534" s="111">
        <f>+'Categorias-9 feb-Depurado'!AC5533</f>
        <v>44743</v>
      </c>
      <c r="Q5534" s="111">
        <f>+'Categorias-9 feb-Depurado'!AE5533</f>
        <v>44758</v>
      </c>
      <c r="R5534" s="112" t="str">
        <f>+'Categorias-9 feb-Depurado'!AB5533</f>
        <v>Lessor</v>
      </c>
    </row>
    <row r="5535" spans="2:18" s="1" customFormat="1" ht="14.5" hidden="1">
      <c r="B5535" s="57" t="str">
        <f>+'Categorias-9 feb-Depurado'!B5534</f>
        <v>AVIATION CAPITAL GROUP ACG</v>
      </c>
      <c r="C5535" s="30" t="s">
        <v>4900</v>
      </c>
      <c r="D5535" s="31">
        <v>5</v>
      </c>
      <c r="E5535" s="30">
        <f>+'Categorias-9 feb-Depurado'!E5534</f>
        <v>444444042</v>
      </c>
      <c r="F5535" s="30" t="str">
        <f>+'Categorias-9 feb-Depurado'!F5534</f>
        <v>840 NEWPORT CENTER DRIVE SUITE 300</v>
      </c>
      <c r="G5535" s="30" t="str">
        <f>+'Categorias-9 feb-Depurado'!G5534</f>
        <v>ESTADOS UNIDOS</v>
      </c>
      <c r="H5535" s="30" t="str">
        <f>+'Categorias-9 feb-Depurado'!H5534</f>
        <v>10313-220711-R</v>
      </c>
      <c r="I5535" s="107">
        <f>+'Categorias-9 feb-Depurado'!R5534</f>
        <v>742219664.0250001</v>
      </c>
      <c r="J5535" s="108">
        <f t="shared" si="356"/>
        <v>742219664.0250001</v>
      </c>
      <c r="K5535" s="107">
        <f t="shared" si="357"/>
        <v>54539071.604399025</v>
      </c>
      <c r="L5535" s="109">
        <f t="shared" si="358"/>
        <v>796758735.62939906</v>
      </c>
      <c r="M5535" s="110">
        <f t="shared" si="359"/>
        <v>0.00060741230552116641</v>
      </c>
      <c r="N5535" s="33" t="s">
        <v>4892</v>
      </c>
      <c r="O5535" s="33">
        <f>+'Categorias-9 feb-Depurado'!Y5534</f>
        <v>155606.5</v>
      </c>
      <c r="P5535" s="111">
        <f>+'Categorias-9 feb-Depurado'!AC5534</f>
        <v>44743</v>
      </c>
      <c r="Q5535" s="111">
        <f>+'Categorias-9 feb-Depurado'!AE5534</f>
        <v>44758</v>
      </c>
      <c r="R5535" s="112" t="str">
        <f>+'Categorias-9 feb-Depurado'!AB5534</f>
        <v>Lessor</v>
      </c>
    </row>
    <row r="5536" spans="2:18" s="1" customFormat="1" ht="14.5" hidden="1">
      <c r="B5536" s="57" t="str">
        <f>+'Categorias-9 feb-Depurado'!B5535</f>
        <v>AVIATION CAPITAL GROUP ACG</v>
      </c>
      <c r="C5536" s="30" t="s">
        <v>4900</v>
      </c>
      <c r="D5536" s="31">
        <v>5</v>
      </c>
      <c r="E5536" s="30">
        <f>+'Categorias-9 feb-Depurado'!E5535</f>
        <v>444444042</v>
      </c>
      <c r="F5536" s="30" t="str">
        <f>+'Categorias-9 feb-Depurado'!F5535</f>
        <v>840 NEWPORT CENTER DRIVE SUITE 300</v>
      </c>
      <c r="G5536" s="30" t="str">
        <f>+'Categorias-9 feb-Depurado'!G5535</f>
        <v>ESTADOS UNIDOS</v>
      </c>
      <c r="H5536" s="30" t="str">
        <f>+'Categorias-9 feb-Depurado'!H5535</f>
        <v>10409-220712-R</v>
      </c>
      <c r="I5536" s="107">
        <f>+'Categorias-9 feb-Depurado'!R5535</f>
        <v>759598612.5</v>
      </c>
      <c r="J5536" s="108">
        <f t="shared" si="356"/>
        <v>759598612.5</v>
      </c>
      <c r="K5536" s="107">
        <f t="shared" si="357"/>
        <v>55816094.783961751</v>
      </c>
      <c r="L5536" s="109">
        <f t="shared" si="358"/>
        <v>815414707.28396177</v>
      </c>
      <c r="M5536" s="110">
        <f t="shared" si="359"/>
        <v>0.00062163476239261055</v>
      </c>
      <c r="N5536" s="33" t="s">
        <v>4892</v>
      </c>
      <c r="O5536" s="33">
        <f>+'Categorias-9 feb-Depurado'!Y5535</f>
        <v>159250</v>
      </c>
      <c r="P5536" s="111">
        <f>+'Categorias-9 feb-Depurado'!AC5535</f>
        <v>44743</v>
      </c>
      <c r="Q5536" s="111">
        <f>+'Categorias-9 feb-Depurado'!AE5535</f>
        <v>44758</v>
      </c>
      <c r="R5536" s="112" t="str">
        <f>+'Categorias-9 feb-Depurado'!AB5535</f>
        <v>Lessor</v>
      </c>
    </row>
    <row r="5537" spans="2:18" s="1" customFormat="1" ht="14.5" hidden="1">
      <c r="B5537" s="57" t="str">
        <f>+'Categorias-9 feb-Depurado'!B5536</f>
        <v>AVIATION CAPITAL GROUP ACG</v>
      </c>
      <c r="C5537" s="30" t="s">
        <v>4900</v>
      </c>
      <c r="D5537" s="31">
        <v>5</v>
      </c>
      <c r="E5537" s="30">
        <f>+'Categorias-9 feb-Depurado'!E5536</f>
        <v>444444042</v>
      </c>
      <c r="F5537" s="30" t="str">
        <f>+'Categorias-9 feb-Depurado'!F5536</f>
        <v>840 NEWPORT CENTER DRIVE SUITE 300</v>
      </c>
      <c r="G5537" s="30" t="str">
        <f>+'Categorias-9 feb-Depurado'!G5536</f>
        <v>ESTADOS UNIDOS</v>
      </c>
      <c r="H5537" s="30" t="str">
        <f>+'Categorias-9 feb-Depurado'!H5536</f>
        <v>10459-220729-R</v>
      </c>
      <c r="I5537" s="107">
        <f>+'Categorias-9 feb-Depurado'!R5536</f>
        <v>759598612.5</v>
      </c>
      <c r="J5537" s="108">
        <f t="shared" si="356"/>
        <v>759598612.5</v>
      </c>
      <c r="K5537" s="107">
        <f t="shared" si="357"/>
        <v>55816094.783961751</v>
      </c>
      <c r="L5537" s="109">
        <f t="shared" si="358"/>
        <v>815414707.28396177</v>
      </c>
      <c r="M5537" s="110">
        <f t="shared" si="359"/>
        <v>0.00062163476239261055</v>
      </c>
      <c r="N5537" s="33" t="s">
        <v>4892</v>
      </c>
      <c r="O5537" s="33">
        <f>+'Categorias-9 feb-Depurado'!Y5536</f>
        <v>159250</v>
      </c>
      <c r="P5537" s="111">
        <f>+'Categorias-9 feb-Depurado'!AC5536</f>
        <v>44743</v>
      </c>
      <c r="Q5537" s="111">
        <f>+'Categorias-9 feb-Depurado'!AE5536</f>
        <v>44758</v>
      </c>
      <c r="R5537" s="112" t="str">
        <f>+'Categorias-9 feb-Depurado'!AB5536</f>
        <v>Lessor</v>
      </c>
    </row>
    <row r="5538" spans="2:18" s="1" customFormat="1" ht="14.5" hidden="1">
      <c r="B5538" s="57" t="str">
        <f>+'Categorias-9 feb-Depurado'!B5537</f>
        <v>AVIATION CAPITAL GROUP ACG</v>
      </c>
      <c r="C5538" s="30" t="s">
        <v>4900</v>
      </c>
      <c r="D5538" s="31">
        <v>5</v>
      </c>
      <c r="E5538" s="30">
        <f>+'Categorias-9 feb-Depurado'!E5537</f>
        <v>444444042</v>
      </c>
      <c r="F5538" s="30" t="str">
        <f>+'Categorias-9 feb-Depurado'!F5537</f>
        <v>840 NEWPORT CENTER DRIVE SUITE 300</v>
      </c>
      <c r="G5538" s="30" t="str">
        <f>+'Categorias-9 feb-Depurado'!G5537</f>
        <v>ESTADOS UNIDOS</v>
      </c>
      <c r="H5538" s="30" t="str">
        <f>+'Categorias-9 feb-Depurado'!H5537</f>
        <v>10487-220725-R</v>
      </c>
      <c r="I5538" s="107">
        <f>+'Categorias-9 feb-Depurado'!R5537</f>
        <v>759598612.5</v>
      </c>
      <c r="J5538" s="108">
        <f t="shared" si="356"/>
        <v>759598612.5</v>
      </c>
      <c r="K5538" s="107">
        <f t="shared" si="357"/>
        <v>55816094.783961751</v>
      </c>
      <c r="L5538" s="109">
        <f t="shared" si="358"/>
        <v>815414707.28396177</v>
      </c>
      <c r="M5538" s="110">
        <f t="shared" si="359"/>
        <v>0.00062163476239261055</v>
      </c>
      <c r="N5538" s="33" t="s">
        <v>4892</v>
      </c>
      <c r="O5538" s="33">
        <f>+'Categorias-9 feb-Depurado'!Y5537</f>
        <v>159250</v>
      </c>
      <c r="P5538" s="111">
        <f>+'Categorias-9 feb-Depurado'!AC5537</f>
        <v>44743</v>
      </c>
      <c r="Q5538" s="111">
        <f>+'Categorias-9 feb-Depurado'!AE5537</f>
        <v>44758</v>
      </c>
      <c r="R5538" s="112" t="str">
        <f>+'Categorias-9 feb-Depurado'!AB5537</f>
        <v>Lessor</v>
      </c>
    </row>
    <row r="5539" spans="2:18" s="1" customFormat="1" ht="14.5" hidden="1">
      <c r="B5539" s="57" t="str">
        <f>+'Categorias-9 feb-Depurado'!B5538</f>
        <v>AVIATION CAPITAL GROUP ACG</v>
      </c>
      <c r="C5539" s="30" t="s">
        <v>4900</v>
      </c>
      <c r="D5539" s="31">
        <v>5</v>
      </c>
      <c r="E5539" s="30">
        <f>+'Categorias-9 feb-Depurado'!E5538</f>
        <v>444444042</v>
      </c>
      <c r="F5539" s="30" t="str">
        <f>+'Categorias-9 feb-Depurado'!F5538</f>
        <v>840 NEWPORT CENTER DRIVE SUITE 300</v>
      </c>
      <c r="G5539" s="30" t="str">
        <f>+'Categorias-9 feb-Depurado'!G5538</f>
        <v>ESTADOS UNIDOS</v>
      </c>
      <c r="H5539" s="30" t="str">
        <f>+'Categorias-9 feb-Depurado'!H5538</f>
        <v>10482-220718-R</v>
      </c>
      <c r="I5539" s="107">
        <f>+'Categorias-9 feb-Depurado'!R5538</f>
        <v>759598612.5</v>
      </c>
      <c r="J5539" s="108">
        <f t="shared" si="356"/>
        <v>759598612.5</v>
      </c>
      <c r="K5539" s="107">
        <f t="shared" si="357"/>
        <v>55816094.783961751</v>
      </c>
      <c r="L5539" s="109">
        <f t="shared" si="358"/>
        <v>815414707.28396177</v>
      </c>
      <c r="M5539" s="110">
        <f t="shared" si="359"/>
        <v>0.00062163476239261055</v>
      </c>
      <c r="N5539" s="33" t="s">
        <v>4892</v>
      </c>
      <c r="O5539" s="33">
        <f>+'Categorias-9 feb-Depurado'!Y5538</f>
        <v>159250</v>
      </c>
      <c r="P5539" s="111">
        <f>+'Categorias-9 feb-Depurado'!AC5538</f>
        <v>44743</v>
      </c>
      <c r="Q5539" s="111">
        <f>+'Categorias-9 feb-Depurado'!AE5538</f>
        <v>44758</v>
      </c>
      <c r="R5539" s="112" t="str">
        <f>+'Categorias-9 feb-Depurado'!AB5538</f>
        <v>Lessor</v>
      </c>
    </row>
    <row r="5540" spans="2:18" s="1" customFormat="1" ht="14.5" hidden="1">
      <c r="B5540" s="57" t="str">
        <f>+'Categorias-9 feb-Depurado'!B5539</f>
        <v>AVIATION CAPITAL GROUP ACG</v>
      </c>
      <c r="C5540" s="30" t="s">
        <v>4900</v>
      </c>
      <c r="D5540" s="31">
        <v>5</v>
      </c>
      <c r="E5540" s="30">
        <f>+'Categorias-9 feb-Depurado'!E5539</f>
        <v>444444042</v>
      </c>
      <c r="F5540" s="30" t="str">
        <f>+'Categorias-9 feb-Depurado'!F5539</f>
        <v>840 NEWPORT CENTER DRIVE SUITE 300</v>
      </c>
      <c r="G5540" s="30" t="str">
        <f>+'Categorias-9 feb-Depurado'!G5539</f>
        <v>ESTADOS UNIDOS</v>
      </c>
      <c r="H5540" s="30" t="str">
        <f>+'Categorias-9 feb-Depurado'!H5539</f>
        <v>10136-220801-R</v>
      </c>
      <c r="I5540" s="107">
        <f>+'Categorias-9 feb-Depurado'!R5539</f>
        <v>713938030.91250002</v>
      </c>
      <c r="J5540" s="108">
        <f t="shared" si="356"/>
        <v>713938030.91250002</v>
      </c>
      <c r="K5540" s="107">
        <f t="shared" si="357"/>
        <v>44404385.406660751</v>
      </c>
      <c r="L5540" s="109">
        <f t="shared" si="358"/>
        <v>758342416.31916082</v>
      </c>
      <c r="M5540" s="110">
        <f t="shared" si="359"/>
        <v>0.00057812546618273605</v>
      </c>
      <c r="N5540" s="33" t="s">
        <v>4892</v>
      </c>
      <c r="O5540" s="33">
        <f>+'Categorias-9 feb-Depurado'!Y5539</f>
        <v>149677.25</v>
      </c>
      <c r="P5540" s="111">
        <f>+'Categorias-9 feb-Depurado'!AC5539</f>
        <v>44774</v>
      </c>
      <c r="Q5540" s="111">
        <f>+'Categorias-9 feb-Depurado'!AE5539</f>
        <v>44789</v>
      </c>
      <c r="R5540" s="112" t="str">
        <f>+'Categorias-9 feb-Depurado'!AB5539</f>
        <v>Lessor</v>
      </c>
    </row>
    <row r="5541" spans="2:18" s="1" customFormat="1" ht="14.5" hidden="1">
      <c r="B5541" s="57" t="str">
        <f>+'Categorias-9 feb-Depurado'!B5540</f>
        <v>AVIATION CAPITAL GROUP ACG</v>
      </c>
      <c r="C5541" s="30" t="s">
        <v>4900</v>
      </c>
      <c r="D5541" s="31">
        <v>5</v>
      </c>
      <c r="E5541" s="30">
        <f>+'Categorias-9 feb-Depurado'!E5540</f>
        <v>444444042</v>
      </c>
      <c r="F5541" s="30" t="str">
        <f>+'Categorias-9 feb-Depurado'!F5540</f>
        <v>840 NEWPORT CENTER DRIVE SUITE 300</v>
      </c>
      <c r="G5541" s="30" t="str">
        <f>+'Categorias-9 feb-Depurado'!G5540</f>
        <v>ESTADOS UNIDOS</v>
      </c>
      <c r="H5541" s="30" t="str">
        <f>+'Categorias-9 feb-Depurado'!H5540</f>
        <v>10172-220819-R</v>
      </c>
      <c r="I5541" s="107">
        <f>+'Categorias-9 feb-Depurado'!R5540</f>
        <v>732019339.80000007</v>
      </c>
      <c r="J5541" s="108">
        <f t="shared" si="356"/>
        <v>732019339.80000007</v>
      </c>
      <c r="K5541" s="107">
        <f t="shared" si="357"/>
        <v>55666942.145740896</v>
      </c>
      <c r="L5541" s="109">
        <f t="shared" si="358"/>
        <v>787686281.94574094</v>
      </c>
      <c r="M5541" s="110">
        <f t="shared" si="359"/>
        <v>0.00060049588306817429</v>
      </c>
      <c r="N5541" s="33" t="s">
        <v>4892</v>
      </c>
      <c r="O5541" s="33">
        <f>+'Categorias-9 feb-Depurado'!Y5540</f>
        <v>153468</v>
      </c>
      <c r="P5541" s="111">
        <f>+'Categorias-9 feb-Depurado'!AC5540</f>
        <v>44736</v>
      </c>
      <c r="Q5541" s="111">
        <f>+'Categorias-9 feb-Depurado'!AE5540</f>
        <v>44751</v>
      </c>
      <c r="R5541" s="112" t="str">
        <f>+'Categorias-9 feb-Depurado'!AB5540</f>
        <v>Lessor</v>
      </c>
    </row>
    <row r="5542" spans="2:18" s="1" customFormat="1" ht="14.5" hidden="1">
      <c r="B5542" s="57" t="str">
        <f>+'Categorias-9 feb-Depurado'!B5541</f>
        <v>AVIATION CAPITAL GROUP ACG</v>
      </c>
      <c r="C5542" s="30" t="s">
        <v>4900</v>
      </c>
      <c r="D5542" s="31">
        <v>5</v>
      </c>
      <c r="E5542" s="30">
        <f>+'Categorias-9 feb-Depurado'!E5541</f>
        <v>444444042</v>
      </c>
      <c r="F5542" s="30" t="str">
        <f>+'Categorias-9 feb-Depurado'!F5541</f>
        <v>840 NEWPORT CENTER DRIVE SUITE 300</v>
      </c>
      <c r="G5542" s="30" t="str">
        <f>+'Categorias-9 feb-Depurado'!G5541</f>
        <v>ESTADOS UNIDOS</v>
      </c>
      <c r="H5542" s="30" t="str">
        <f>+'Categorias-9 feb-Depurado'!H5541</f>
        <v>10342-220805-R</v>
      </c>
      <c r="I5542" s="107">
        <f>+'Categorias-9 feb-Depurado'!R5541</f>
        <v>758897444.55000007</v>
      </c>
      <c r="J5542" s="108">
        <f t="shared" si="356"/>
        <v>758897444.55000007</v>
      </c>
      <c r="K5542" s="107">
        <f t="shared" si="357"/>
        <v>47200699.714592196</v>
      </c>
      <c r="L5542" s="109">
        <f t="shared" si="358"/>
        <v>806098144.26459229</v>
      </c>
      <c r="M5542" s="110">
        <f t="shared" si="359"/>
        <v>0.00061453224218157307</v>
      </c>
      <c r="N5542" s="33" t="s">
        <v>4892</v>
      </c>
      <c r="O5542" s="33">
        <f>+'Categorias-9 feb-Depurado'!Y5541</f>
        <v>159103</v>
      </c>
      <c r="P5542" s="111">
        <f>+'Categorias-9 feb-Depurado'!AC5541</f>
        <v>44774</v>
      </c>
      <c r="Q5542" s="111">
        <f>+'Categorias-9 feb-Depurado'!AE5541</f>
        <v>44789</v>
      </c>
      <c r="R5542" s="112" t="str">
        <f>+'Categorias-9 feb-Depurado'!AB5541</f>
        <v>Lessor</v>
      </c>
    </row>
    <row r="5543" spans="2:18" s="1" customFormat="1" ht="14.5" hidden="1">
      <c r="B5543" s="57" t="str">
        <f>+'Categorias-9 feb-Depurado'!B5542</f>
        <v>AVIATION CAPITAL GROUP ACG</v>
      </c>
      <c r="C5543" s="30" t="s">
        <v>4900</v>
      </c>
      <c r="D5543" s="31">
        <v>5</v>
      </c>
      <c r="E5543" s="30">
        <f>+'Categorias-9 feb-Depurado'!E5542</f>
        <v>444444042</v>
      </c>
      <c r="F5543" s="30" t="str">
        <f>+'Categorias-9 feb-Depurado'!F5542</f>
        <v>840 NEWPORT CENTER DRIVE SUITE 300</v>
      </c>
      <c r="G5543" s="30" t="str">
        <f>+'Categorias-9 feb-Depurado'!G5542</f>
        <v>ESTADOS UNIDOS</v>
      </c>
      <c r="H5543" s="30" t="str">
        <f>+'Categorias-9 feb-Depurado'!H5542</f>
        <v>10313-220811-R</v>
      </c>
      <c r="I5543" s="107">
        <f>+'Categorias-9 feb-Depurado'!R5542</f>
        <v>742220856.48750007</v>
      </c>
      <c r="J5543" s="108">
        <f t="shared" si="356"/>
        <v>742220856.48750007</v>
      </c>
      <c r="K5543" s="107">
        <f t="shared" si="357"/>
        <v>56442723.888607189</v>
      </c>
      <c r="L5543" s="109">
        <f t="shared" si="358"/>
        <v>798663580.37610722</v>
      </c>
      <c r="M5543" s="110">
        <f t="shared" si="359"/>
        <v>0.0006088644717636161</v>
      </c>
      <c r="N5543" s="33" t="s">
        <v>4892</v>
      </c>
      <c r="O5543" s="33">
        <f>+'Categorias-9 feb-Depurado'!Y5542</f>
        <v>155606.75</v>
      </c>
      <c r="P5543" s="111">
        <f>+'Categorias-9 feb-Depurado'!AC5542</f>
        <v>44736</v>
      </c>
      <c r="Q5543" s="111">
        <f>+'Categorias-9 feb-Depurado'!AE5542</f>
        <v>44751</v>
      </c>
      <c r="R5543" s="112" t="str">
        <f>+'Categorias-9 feb-Depurado'!AB5542</f>
        <v>Lessor</v>
      </c>
    </row>
    <row r="5544" spans="2:18" s="1" customFormat="1" ht="14.5" hidden="1">
      <c r="B5544" s="57" t="str">
        <f>+'Categorias-9 feb-Depurado'!B5543</f>
        <v>AVIATION CAPITAL GROUP ACG</v>
      </c>
      <c r="C5544" s="30" t="s">
        <v>4900</v>
      </c>
      <c r="D5544" s="31">
        <v>5</v>
      </c>
      <c r="E5544" s="30">
        <f>+'Categorias-9 feb-Depurado'!E5543</f>
        <v>444444042</v>
      </c>
      <c r="F5544" s="30" t="str">
        <f>+'Categorias-9 feb-Depurado'!F5543</f>
        <v>840 NEWPORT CENTER DRIVE SUITE 300</v>
      </c>
      <c r="G5544" s="30" t="str">
        <f>+'Categorias-9 feb-Depurado'!G5543</f>
        <v>ESTADOS UNIDOS</v>
      </c>
      <c r="H5544" s="30" t="str">
        <f>+'Categorias-9 feb-Depurado'!H5543</f>
        <v>10409-220812-R</v>
      </c>
      <c r="I5544" s="107">
        <f>+'Categorias-9 feb-Depurado'!R5543</f>
        <v>759598612.5</v>
      </c>
      <c r="J5544" s="108">
        <f t="shared" si="356"/>
        <v>759598612.5</v>
      </c>
      <c r="K5544" s="107">
        <f t="shared" si="357"/>
        <v>57764227.960938029</v>
      </c>
      <c r="L5544" s="109">
        <f t="shared" si="358"/>
        <v>817362840.46093798</v>
      </c>
      <c r="M5544" s="110">
        <f t="shared" si="359"/>
        <v>0.00062311992974826513</v>
      </c>
      <c r="N5544" s="33" t="s">
        <v>4892</v>
      </c>
      <c r="O5544" s="33">
        <f>+'Categorias-9 feb-Depurado'!Y5543</f>
        <v>159250</v>
      </c>
      <c r="P5544" s="111">
        <f>+'Categorias-9 feb-Depurado'!AC5543</f>
        <v>44736</v>
      </c>
      <c r="Q5544" s="111">
        <f>+'Categorias-9 feb-Depurado'!AE5543</f>
        <v>44751</v>
      </c>
      <c r="R5544" s="112" t="str">
        <f>+'Categorias-9 feb-Depurado'!AB5543</f>
        <v>Lessor</v>
      </c>
    </row>
    <row r="5545" spans="2:18" s="1" customFormat="1" ht="14.5" hidden="1">
      <c r="B5545" s="57" t="str">
        <f>+'Categorias-9 feb-Depurado'!B5544</f>
        <v>AVIATION CAPITAL GROUP ACG</v>
      </c>
      <c r="C5545" s="30" t="s">
        <v>4900</v>
      </c>
      <c r="D5545" s="31">
        <v>5</v>
      </c>
      <c r="E5545" s="30">
        <f>+'Categorias-9 feb-Depurado'!E5544</f>
        <v>444444042</v>
      </c>
      <c r="F5545" s="30" t="str">
        <f>+'Categorias-9 feb-Depurado'!F5544</f>
        <v>840 NEWPORT CENTER DRIVE SUITE 300</v>
      </c>
      <c r="G5545" s="30" t="str">
        <f>+'Categorias-9 feb-Depurado'!G5544</f>
        <v>ESTADOS UNIDOS</v>
      </c>
      <c r="H5545" s="30" t="str">
        <f>+'Categorias-9 feb-Depurado'!H5544</f>
        <v>10459-220830-R</v>
      </c>
      <c r="I5545" s="107">
        <f>+'Categorias-9 feb-Depurado'!R5544</f>
        <v>759598612.5</v>
      </c>
      <c r="J5545" s="108">
        <f t="shared" si="356"/>
        <v>759598612.5</v>
      </c>
      <c r="K5545" s="107">
        <f t="shared" si="357"/>
        <v>57764227.960938029</v>
      </c>
      <c r="L5545" s="109">
        <f t="shared" si="358"/>
        <v>817362840.46093798</v>
      </c>
      <c r="M5545" s="110">
        <f t="shared" si="359"/>
        <v>0.00062311992974826513</v>
      </c>
      <c r="N5545" s="33" t="s">
        <v>4892</v>
      </c>
      <c r="O5545" s="33">
        <f>+'Categorias-9 feb-Depurado'!Y5544</f>
        <v>159250</v>
      </c>
      <c r="P5545" s="111">
        <f>+'Categorias-9 feb-Depurado'!AC5544</f>
        <v>44736</v>
      </c>
      <c r="Q5545" s="111">
        <f>+'Categorias-9 feb-Depurado'!AE5544</f>
        <v>44751</v>
      </c>
      <c r="R5545" s="112" t="str">
        <f>+'Categorias-9 feb-Depurado'!AB5544</f>
        <v>Lessor</v>
      </c>
    </row>
    <row r="5546" spans="2:18" s="1" customFormat="1" ht="14.5" hidden="1">
      <c r="B5546" s="57" t="str">
        <f>+'Categorias-9 feb-Depurado'!B5545</f>
        <v>AVIATION CAPITAL GROUP ACG</v>
      </c>
      <c r="C5546" s="30" t="s">
        <v>4900</v>
      </c>
      <c r="D5546" s="31">
        <v>5</v>
      </c>
      <c r="E5546" s="30">
        <f>+'Categorias-9 feb-Depurado'!E5545</f>
        <v>444444042</v>
      </c>
      <c r="F5546" s="30" t="str">
        <f>+'Categorias-9 feb-Depurado'!F5545</f>
        <v>840 NEWPORT CENTER DRIVE SUITE 300</v>
      </c>
      <c r="G5546" s="30" t="str">
        <f>+'Categorias-9 feb-Depurado'!G5545</f>
        <v>ESTADOS UNIDOS</v>
      </c>
      <c r="H5546" s="30" t="str">
        <f>+'Categorias-9 feb-Depurado'!H5545</f>
        <v>10487-220825-R</v>
      </c>
      <c r="I5546" s="107">
        <f>+'Categorias-9 feb-Depurado'!R5545</f>
        <v>759598612.5</v>
      </c>
      <c r="J5546" s="108">
        <f t="shared" si="356"/>
        <v>759598612.5</v>
      </c>
      <c r="K5546" s="107">
        <f t="shared" si="357"/>
        <v>57764227.960938029</v>
      </c>
      <c r="L5546" s="109">
        <f t="shared" si="358"/>
        <v>817362840.46093798</v>
      </c>
      <c r="M5546" s="110">
        <f t="shared" si="359"/>
        <v>0.00062311992974826513</v>
      </c>
      <c r="N5546" s="33" t="s">
        <v>4892</v>
      </c>
      <c r="O5546" s="33">
        <f>+'Categorias-9 feb-Depurado'!Y5545</f>
        <v>159250</v>
      </c>
      <c r="P5546" s="111">
        <f>+'Categorias-9 feb-Depurado'!AC5545</f>
        <v>44736</v>
      </c>
      <c r="Q5546" s="111">
        <f>+'Categorias-9 feb-Depurado'!AE5545</f>
        <v>44751</v>
      </c>
      <c r="R5546" s="112" t="str">
        <f>+'Categorias-9 feb-Depurado'!AB5545</f>
        <v>Lessor</v>
      </c>
    </row>
    <row r="5547" spans="2:18" s="1" customFormat="1" ht="14.5" hidden="1">
      <c r="B5547" s="57" t="str">
        <f>+'Categorias-9 feb-Depurado'!B5546</f>
        <v>AVIATION CAPITAL GROUP ACG</v>
      </c>
      <c r="C5547" s="30" t="s">
        <v>4900</v>
      </c>
      <c r="D5547" s="31">
        <v>5</v>
      </c>
      <c r="E5547" s="30">
        <f>+'Categorias-9 feb-Depurado'!E5546</f>
        <v>444444042</v>
      </c>
      <c r="F5547" s="30" t="str">
        <f>+'Categorias-9 feb-Depurado'!F5546</f>
        <v>840 NEWPORT CENTER DRIVE SUITE 300</v>
      </c>
      <c r="G5547" s="30" t="str">
        <f>+'Categorias-9 feb-Depurado'!G5546</f>
        <v>ESTADOS UNIDOS</v>
      </c>
      <c r="H5547" s="30" t="str">
        <f>+'Categorias-9 feb-Depurado'!H5546</f>
        <v>10482-220818-R</v>
      </c>
      <c r="I5547" s="107">
        <f>+'Categorias-9 feb-Depurado'!R5546</f>
        <v>759598612.5</v>
      </c>
      <c r="J5547" s="108">
        <f t="shared" si="356"/>
        <v>759598612.5</v>
      </c>
      <c r="K5547" s="107">
        <f t="shared" si="357"/>
        <v>57764227.960938029</v>
      </c>
      <c r="L5547" s="109">
        <f t="shared" si="358"/>
        <v>817362840.46093798</v>
      </c>
      <c r="M5547" s="110">
        <f t="shared" si="359"/>
        <v>0.00062311992974826513</v>
      </c>
      <c r="N5547" s="33" t="s">
        <v>4892</v>
      </c>
      <c r="O5547" s="33">
        <f>+'Categorias-9 feb-Depurado'!Y5546</f>
        <v>159250</v>
      </c>
      <c r="P5547" s="111">
        <f>+'Categorias-9 feb-Depurado'!AC5546</f>
        <v>44736</v>
      </c>
      <c r="Q5547" s="111">
        <f>+'Categorias-9 feb-Depurado'!AE5546</f>
        <v>44751</v>
      </c>
      <c r="R5547" s="112" t="str">
        <f>+'Categorias-9 feb-Depurado'!AB5546</f>
        <v>Lessor</v>
      </c>
    </row>
    <row r="5548" spans="2:18" s="1" customFormat="1" ht="14.5" hidden="1">
      <c r="B5548" s="57" t="str">
        <f>+'Categorias-9 feb-Depurado'!B5547</f>
        <v>AVIATION CAPITAL GROUP ACG</v>
      </c>
      <c r="C5548" s="30" t="s">
        <v>4900</v>
      </c>
      <c r="D5548" s="31">
        <v>5</v>
      </c>
      <c r="E5548" s="30">
        <f>+'Categorias-9 feb-Depurado'!E5547</f>
        <v>444444042</v>
      </c>
      <c r="F5548" s="30" t="str">
        <f>+'Categorias-9 feb-Depurado'!F5547</f>
        <v>840 NEWPORT CENTER DRIVE SUITE 300</v>
      </c>
      <c r="G5548" s="30" t="str">
        <f>+'Categorias-9 feb-Depurado'!G5547</f>
        <v>ESTADOS UNIDOS</v>
      </c>
      <c r="H5548" s="30" t="str">
        <f>+'Categorias-9 feb-Depurado'!H5547</f>
        <v>10136-220901-R</v>
      </c>
      <c r="I5548" s="107">
        <f>+'Categorias-9 feb-Depurado'!R5547</f>
        <v>364461853.57500005</v>
      </c>
      <c r="J5548" s="108">
        <f t="shared" si="356"/>
        <v>364461853.57500005</v>
      </c>
      <c r="K5548" s="107">
        <f t="shared" si="357"/>
        <v>24520239.596944436</v>
      </c>
      <c r="L5548" s="109">
        <f t="shared" si="358"/>
        <v>388982093.1719445</v>
      </c>
      <c r="M5548" s="110">
        <f t="shared" si="359"/>
        <v>0.00029654210171084809</v>
      </c>
      <c r="N5548" s="33" t="s">
        <v>4892</v>
      </c>
      <c r="O5548" s="33">
        <f>+'Categorias-9 feb-Depurado'!Y5547</f>
        <v>76409.5</v>
      </c>
      <c r="P5548" s="111">
        <f>+'Categorias-9 feb-Depurado'!AC5547</f>
        <v>44760</v>
      </c>
      <c r="Q5548" s="111">
        <f>+'Categorias-9 feb-Depurado'!AE5547</f>
        <v>44775</v>
      </c>
      <c r="R5548" s="112" t="str">
        <f>+'Categorias-9 feb-Depurado'!AB5547</f>
        <v>Lessor</v>
      </c>
    </row>
    <row r="5549" spans="2:18" s="1" customFormat="1" ht="14.5" hidden="1">
      <c r="B5549" s="57" t="str">
        <f>+'Categorias-9 feb-Depurado'!B5548</f>
        <v>AVIATION CAPITAL GROUP ACG</v>
      </c>
      <c r="C5549" s="30" t="s">
        <v>4900</v>
      </c>
      <c r="D5549" s="31">
        <v>5</v>
      </c>
      <c r="E5549" s="30">
        <f>+'Categorias-9 feb-Depurado'!E5548</f>
        <v>444444042</v>
      </c>
      <c r="F5549" s="30" t="str">
        <f>+'Categorias-9 feb-Depurado'!F5548</f>
        <v>840 NEWPORT CENTER DRIVE SUITE 300</v>
      </c>
      <c r="G5549" s="30" t="str">
        <f>+'Categorias-9 feb-Depurado'!G5548</f>
        <v>ESTADOS UNIDOS</v>
      </c>
      <c r="H5549" s="30" t="str">
        <f>+'Categorias-9 feb-Depurado'!H5548</f>
        <v>10172-220919-R</v>
      </c>
      <c r="I5549" s="107">
        <f>+'Categorias-9 feb-Depurado'!R5548</f>
        <v>366009669.90000004</v>
      </c>
      <c r="J5549" s="108">
        <f t="shared" si="356"/>
        <v>366009669.90000004</v>
      </c>
      <c r="K5549" s="107">
        <f t="shared" si="357"/>
        <v>24624373.477537926</v>
      </c>
      <c r="L5549" s="109">
        <f t="shared" si="358"/>
        <v>390634043.37753797</v>
      </c>
      <c r="M5549" s="110">
        <f t="shared" si="359"/>
        <v>0.00029780147275770965</v>
      </c>
      <c r="N5549" s="33" t="s">
        <v>4892</v>
      </c>
      <c r="O5549" s="33">
        <f>+'Categorias-9 feb-Depurado'!Y5548</f>
        <v>76734</v>
      </c>
      <c r="P5549" s="111">
        <f>+'Categorias-9 feb-Depurado'!AC5548</f>
        <v>44760</v>
      </c>
      <c r="Q5549" s="111">
        <f>+'Categorias-9 feb-Depurado'!AE5548</f>
        <v>44775</v>
      </c>
      <c r="R5549" s="112" t="str">
        <f>+'Categorias-9 feb-Depurado'!AB5548</f>
        <v>Lessor</v>
      </c>
    </row>
    <row r="5550" spans="2:18" s="1" customFormat="1" ht="14.5" hidden="1">
      <c r="B5550" s="57" t="str">
        <f>+'Categorias-9 feb-Depurado'!B5549</f>
        <v>AVIATION CAPITAL GROUP ACG</v>
      </c>
      <c r="C5550" s="30" t="s">
        <v>4900</v>
      </c>
      <c r="D5550" s="31">
        <v>5</v>
      </c>
      <c r="E5550" s="30">
        <f>+'Categorias-9 feb-Depurado'!E5549</f>
        <v>444444042</v>
      </c>
      <c r="F5550" s="30" t="str">
        <f>+'Categorias-9 feb-Depurado'!F5549</f>
        <v>840 NEWPORT CENTER DRIVE SUITE 300</v>
      </c>
      <c r="G5550" s="30" t="str">
        <f>+'Categorias-9 feb-Depurado'!G5549</f>
        <v>ESTADOS UNIDOS</v>
      </c>
      <c r="H5550" s="30" t="str">
        <f>+'Categorias-9 feb-Depurado'!H5549</f>
        <v>10342-220907-R</v>
      </c>
      <c r="I5550" s="107">
        <f>+'Categorias-9 feb-Depurado'!R5549</f>
        <v>371954667.84450001</v>
      </c>
      <c r="J5550" s="108">
        <f t="shared" si="356"/>
        <v>371954667.84450001</v>
      </c>
      <c r="K5550" s="107">
        <f t="shared" si="357"/>
        <v>25024340.641652904</v>
      </c>
      <c r="L5550" s="109">
        <f t="shared" si="358"/>
        <v>396979008.48615289</v>
      </c>
      <c r="M5550" s="110">
        <f t="shared" si="359"/>
        <v>0.00030263858305563528</v>
      </c>
      <c r="N5550" s="33" t="s">
        <v>4892</v>
      </c>
      <c r="O5550" s="33">
        <f>+'Categorias-9 feb-Depurado'!Y5549</f>
        <v>77980.369999999995</v>
      </c>
      <c r="P5550" s="111">
        <f>+'Categorias-9 feb-Depurado'!AC5549</f>
        <v>44760</v>
      </c>
      <c r="Q5550" s="111">
        <f>+'Categorias-9 feb-Depurado'!AE5549</f>
        <v>44775</v>
      </c>
      <c r="R5550" s="112" t="str">
        <f>+'Categorias-9 feb-Depurado'!AB5549</f>
        <v>Lessor</v>
      </c>
    </row>
    <row r="5551" spans="2:18" s="1" customFormat="1" ht="14.5" hidden="1">
      <c r="B5551" s="57" t="str">
        <f>+'Categorias-9 feb-Depurado'!B5550</f>
        <v>AVIATION CAPITAL GROUP ACG</v>
      </c>
      <c r="C5551" s="30" t="s">
        <v>4900</v>
      </c>
      <c r="D5551" s="31">
        <v>5</v>
      </c>
      <c r="E5551" s="30">
        <f>+'Categorias-9 feb-Depurado'!E5550</f>
        <v>444444042</v>
      </c>
      <c r="F5551" s="30" t="str">
        <f>+'Categorias-9 feb-Depurado'!F5550</f>
        <v>840 NEWPORT CENTER DRIVE SUITE 300</v>
      </c>
      <c r="G5551" s="30" t="str">
        <f>+'Categorias-9 feb-Depurado'!G5550</f>
        <v>ESTADOS UNIDOS</v>
      </c>
      <c r="H5551" s="30" t="str">
        <f>+'Categorias-9 feb-Depurado'!H5550</f>
        <v>10313-220909-R</v>
      </c>
      <c r="I5551" s="107">
        <f>+'Categorias-9 feb-Depurado'!R5550</f>
        <v>371110404.39450002</v>
      </c>
      <c r="J5551" s="108">
        <f t="shared" si="356"/>
        <v>371110404.39450002</v>
      </c>
      <c r="K5551" s="107">
        <f t="shared" si="357"/>
        <v>24967540.343147367</v>
      </c>
      <c r="L5551" s="109">
        <f t="shared" si="358"/>
        <v>396077944.73764741</v>
      </c>
      <c r="M5551" s="110">
        <f t="shared" si="359"/>
        <v>0.00030195165339371084</v>
      </c>
      <c r="N5551" s="33" t="s">
        <v>4892</v>
      </c>
      <c r="O5551" s="33">
        <f>+'Categorias-9 feb-Depurado'!Y5550</f>
        <v>77803.369999999995</v>
      </c>
      <c r="P5551" s="111">
        <f>+'Categorias-9 feb-Depurado'!AC5550</f>
        <v>44760</v>
      </c>
      <c r="Q5551" s="111">
        <f>+'Categorias-9 feb-Depurado'!AE5550</f>
        <v>44775</v>
      </c>
      <c r="R5551" s="112" t="str">
        <f>+'Categorias-9 feb-Depurado'!AB5550</f>
        <v>Lessor</v>
      </c>
    </row>
    <row r="5552" spans="2:18" s="1" customFormat="1" ht="14.5" hidden="1">
      <c r="B5552" s="57" t="str">
        <f>+'Categorias-9 feb-Depurado'!B5551</f>
        <v>AVIATION CAPITAL GROUP ACG</v>
      </c>
      <c r="C5552" s="30" t="s">
        <v>4900</v>
      </c>
      <c r="D5552" s="31">
        <v>5</v>
      </c>
      <c r="E5552" s="30">
        <f>+'Categorias-9 feb-Depurado'!E5551</f>
        <v>444444042</v>
      </c>
      <c r="F5552" s="30" t="str">
        <f>+'Categorias-9 feb-Depurado'!F5551</f>
        <v>840 NEWPORT CENTER DRIVE SUITE 300</v>
      </c>
      <c r="G5552" s="30" t="str">
        <f>+'Categorias-9 feb-Depurado'!G5551</f>
        <v>ESTADOS UNIDOS</v>
      </c>
      <c r="H5552" s="30" t="str">
        <f>+'Categorias-9 feb-Depurado'!H5551</f>
        <v>10409-220912-R</v>
      </c>
      <c r="I5552" s="107">
        <f>+'Categorias-9 feb-Depurado'!R5551</f>
        <v>379799306.25</v>
      </c>
      <c r="J5552" s="108">
        <f t="shared" si="356"/>
        <v>379799306.25</v>
      </c>
      <c r="K5552" s="107">
        <f t="shared" si="357"/>
        <v>25552111.686461769</v>
      </c>
      <c r="L5552" s="109">
        <f t="shared" si="358"/>
        <v>405351417.93646175</v>
      </c>
      <c r="M5552" s="110">
        <f t="shared" si="359"/>
        <v>0.00030902132390247644</v>
      </c>
      <c r="N5552" s="33" t="s">
        <v>4892</v>
      </c>
      <c r="O5552" s="33">
        <f>+'Categorias-9 feb-Depurado'!Y5551</f>
        <v>79625</v>
      </c>
      <c r="P5552" s="111">
        <f>+'Categorias-9 feb-Depurado'!AC5551</f>
        <v>44760</v>
      </c>
      <c r="Q5552" s="111">
        <f>+'Categorias-9 feb-Depurado'!AE5551</f>
        <v>44775</v>
      </c>
      <c r="R5552" s="112" t="str">
        <f>+'Categorias-9 feb-Depurado'!AB5551</f>
        <v>Lessor</v>
      </c>
    </row>
    <row r="5553" spans="2:18" s="1" customFormat="1" ht="14.5" hidden="1">
      <c r="B5553" s="57" t="str">
        <f>+'Categorias-9 feb-Depurado'!B5552</f>
        <v>AVIATION CAPITAL GROUP ACG</v>
      </c>
      <c r="C5553" s="30" t="s">
        <v>4900</v>
      </c>
      <c r="D5553" s="31">
        <v>5</v>
      </c>
      <c r="E5553" s="30">
        <f>+'Categorias-9 feb-Depurado'!E5552</f>
        <v>444444042</v>
      </c>
      <c r="F5553" s="30" t="str">
        <f>+'Categorias-9 feb-Depurado'!F5552</f>
        <v>840 NEWPORT CENTER DRIVE SUITE 300</v>
      </c>
      <c r="G5553" s="30" t="str">
        <f>+'Categorias-9 feb-Depurado'!G5552</f>
        <v>ESTADOS UNIDOS</v>
      </c>
      <c r="H5553" s="30" t="str">
        <f>+'Categorias-9 feb-Depurado'!H5552</f>
        <v>10459-220930-R</v>
      </c>
      <c r="I5553" s="107">
        <f>+'Categorias-9 feb-Depurado'!R5552</f>
        <v>379799306.25</v>
      </c>
      <c r="J5553" s="108">
        <f t="shared" si="356"/>
        <v>379799306.25</v>
      </c>
      <c r="K5553" s="107">
        <f t="shared" si="357"/>
        <v>25552111.686461769</v>
      </c>
      <c r="L5553" s="109">
        <f t="shared" si="358"/>
        <v>405351417.93646175</v>
      </c>
      <c r="M5553" s="110">
        <f t="shared" si="359"/>
        <v>0.00030902132390247644</v>
      </c>
      <c r="N5553" s="33" t="s">
        <v>4892</v>
      </c>
      <c r="O5553" s="33">
        <f>+'Categorias-9 feb-Depurado'!Y5552</f>
        <v>79625</v>
      </c>
      <c r="P5553" s="111">
        <f>+'Categorias-9 feb-Depurado'!AC5552</f>
        <v>44760</v>
      </c>
      <c r="Q5553" s="111">
        <f>+'Categorias-9 feb-Depurado'!AE5552</f>
        <v>44775</v>
      </c>
      <c r="R5553" s="112" t="str">
        <f>+'Categorias-9 feb-Depurado'!AB5552</f>
        <v>Lessor</v>
      </c>
    </row>
    <row r="5554" spans="2:18" s="1" customFormat="1" ht="14.5" hidden="1">
      <c r="B5554" s="57" t="str">
        <f>+'Categorias-9 feb-Depurado'!B5553</f>
        <v>AVIATION CAPITAL GROUP ACG</v>
      </c>
      <c r="C5554" s="30" t="s">
        <v>4900</v>
      </c>
      <c r="D5554" s="31">
        <v>5</v>
      </c>
      <c r="E5554" s="30">
        <f>+'Categorias-9 feb-Depurado'!E5553</f>
        <v>444444042</v>
      </c>
      <c r="F5554" s="30" t="str">
        <f>+'Categorias-9 feb-Depurado'!F5553</f>
        <v>840 NEWPORT CENTER DRIVE SUITE 300</v>
      </c>
      <c r="G5554" s="30" t="str">
        <f>+'Categorias-9 feb-Depurado'!G5553</f>
        <v>ESTADOS UNIDOS</v>
      </c>
      <c r="H5554" s="30" t="str">
        <f>+'Categorias-9 feb-Depurado'!H5553</f>
        <v>10487-220923-R</v>
      </c>
      <c r="I5554" s="107">
        <f>+'Categorias-9 feb-Depurado'!R5553</f>
        <v>379799306.25</v>
      </c>
      <c r="J5554" s="108">
        <f t="shared" si="356"/>
        <v>379799306.25</v>
      </c>
      <c r="K5554" s="107">
        <f t="shared" si="357"/>
        <v>25552111.686461769</v>
      </c>
      <c r="L5554" s="109">
        <f t="shared" si="358"/>
        <v>405351417.93646175</v>
      </c>
      <c r="M5554" s="110">
        <f t="shared" si="359"/>
        <v>0.00030902132390247644</v>
      </c>
      <c r="N5554" s="33" t="s">
        <v>4892</v>
      </c>
      <c r="O5554" s="33">
        <f>+'Categorias-9 feb-Depurado'!Y5553</f>
        <v>79625</v>
      </c>
      <c r="P5554" s="111">
        <f>+'Categorias-9 feb-Depurado'!AC5553</f>
        <v>44760</v>
      </c>
      <c r="Q5554" s="111">
        <f>+'Categorias-9 feb-Depurado'!AE5553</f>
        <v>44775</v>
      </c>
      <c r="R5554" s="112" t="str">
        <f>+'Categorias-9 feb-Depurado'!AB5553</f>
        <v>Lessor</v>
      </c>
    </row>
    <row r="5555" spans="2:18" s="1" customFormat="1" ht="14.5" hidden="1">
      <c r="B5555" s="57" t="str">
        <f>+'Categorias-9 feb-Depurado'!B5554</f>
        <v>AVIATION CAPITAL GROUP ACG</v>
      </c>
      <c r="C5555" s="30" t="s">
        <v>4900</v>
      </c>
      <c r="D5555" s="31">
        <v>5</v>
      </c>
      <c r="E5555" s="30">
        <f>+'Categorias-9 feb-Depurado'!E5554</f>
        <v>444444042</v>
      </c>
      <c r="F5555" s="30" t="str">
        <f>+'Categorias-9 feb-Depurado'!F5554</f>
        <v>840 NEWPORT CENTER DRIVE SUITE 300</v>
      </c>
      <c r="G5555" s="30" t="str">
        <f>+'Categorias-9 feb-Depurado'!G5554</f>
        <v>ESTADOS UNIDOS</v>
      </c>
      <c r="H5555" s="30" t="str">
        <f>+'Categorias-9 feb-Depurado'!H5554</f>
        <v>10482-220916-R</v>
      </c>
      <c r="I5555" s="107">
        <f>+'Categorias-9 feb-Depurado'!R5554</f>
        <v>379799306.25</v>
      </c>
      <c r="J5555" s="108">
        <f t="shared" si="356"/>
        <v>379799306.25</v>
      </c>
      <c r="K5555" s="107">
        <f t="shared" si="357"/>
        <v>25552111.686461769</v>
      </c>
      <c r="L5555" s="109">
        <f t="shared" si="358"/>
        <v>405351417.93646175</v>
      </c>
      <c r="M5555" s="110">
        <f t="shared" si="359"/>
        <v>0.00030902132390247644</v>
      </c>
      <c r="N5555" s="33" t="s">
        <v>4892</v>
      </c>
      <c r="O5555" s="33">
        <f>+'Categorias-9 feb-Depurado'!Y5554</f>
        <v>79625</v>
      </c>
      <c r="P5555" s="111">
        <f>+'Categorias-9 feb-Depurado'!AC5554</f>
        <v>44760</v>
      </c>
      <c r="Q5555" s="111">
        <f>+'Categorias-9 feb-Depurado'!AE5554</f>
        <v>44775</v>
      </c>
      <c r="R5555" s="112" t="str">
        <f>+'Categorias-9 feb-Depurado'!AB5554</f>
        <v>Lessor</v>
      </c>
    </row>
    <row r="5556" spans="2:18" s="1" customFormat="1" ht="14.5" hidden="1">
      <c r="B5556" s="57" t="str">
        <f>+'Categorias-9 feb-Depurado'!B5555</f>
        <v>AVIATION CAPITAL GROUP ACG</v>
      </c>
      <c r="C5556" s="30" t="s">
        <v>4900</v>
      </c>
      <c r="D5556" s="31">
        <v>5</v>
      </c>
      <c r="E5556" s="30">
        <f>+'Categorias-9 feb-Depurado'!E5555</f>
        <v>444444042</v>
      </c>
      <c r="F5556" s="30" t="str">
        <f>+'Categorias-9 feb-Depurado'!F5555</f>
        <v>840 NEWPORT CENTER DRIVE SUITE 300</v>
      </c>
      <c r="G5556" s="30" t="str">
        <f>+'Categorias-9 feb-Depurado'!G5555</f>
        <v>ESTADOS UNIDOS</v>
      </c>
      <c r="H5556" s="30" t="str">
        <f>+'Categorias-9 feb-Depurado'!H5555</f>
        <v>10136-220930-R</v>
      </c>
      <c r="I5556" s="107">
        <f>+'Categorias-9 feb-Depurado'!R5555</f>
        <v>396279376.49250013</v>
      </c>
      <c r="J5556" s="108">
        <f t="shared" si="356"/>
        <v>396279376.49250013</v>
      </c>
      <c r="K5556" s="107">
        <f t="shared" si="357"/>
        <v>20648472.353078175</v>
      </c>
      <c r="L5556" s="109">
        <f t="shared" si="358"/>
        <v>416927848.84557831</v>
      </c>
      <c r="M5556" s="110">
        <f t="shared" si="359"/>
        <v>0.00031784666371209688</v>
      </c>
      <c r="N5556" s="33" t="s">
        <v>4892</v>
      </c>
      <c r="O5556" s="33">
        <f>+'Categorias-9 feb-Depurado'!Y5555</f>
        <v>83080.050000000017</v>
      </c>
      <c r="P5556" s="111">
        <f>+'Categorias-9 feb-Depurado'!AC5555</f>
        <v>44802</v>
      </c>
      <c r="Q5556" s="111">
        <f>+'Categorias-9 feb-Depurado'!AE5555</f>
        <v>44817</v>
      </c>
      <c r="R5556" s="112" t="str">
        <f>+'Categorias-9 feb-Depurado'!AB5555</f>
        <v>Lessor</v>
      </c>
    </row>
    <row r="5557" spans="2:18" s="1" customFormat="1" ht="14.5" hidden="1">
      <c r="B5557" s="57" t="str">
        <f>+'Categorias-9 feb-Depurado'!B5556</f>
        <v>AVIATION CAPITAL GROUP ACG</v>
      </c>
      <c r="C5557" s="30" t="s">
        <v>4900</v>
      </c>
      <c r="D5557" s="31">
        <v>5</v>
      </c>
      <c r="E5557" s="30">
        <f>+'Categorias-9 feb-Depurado'!E5556</f>
        <v>444444042</v>
      </c>
      <c r="F5557" s="30" t="str">
        <f>+'Categorias-9 feb-Depurado'!F5556</f>
        <v>840 NEWPORT CENTER DRIVE SUITE 300</v>
      </c>
      <c r="G5557" s="30" t="str">
        <f>+'Categorias-9 feb-Depurado'!G5556</f>
        <v>ESTADOS UNIDOS</v>
      </c>
      <c r="H5557" s="30" t="str">
        <f>+'Categorias-9 feb-Depurado'!H5556</f>
        <v>10172-221019-R</v>
      </c>
      <c r="I5557" s="107">
        <f>+'Categorias-9 feb-Depurado'!R5556</f>
        <v>397962322.66800004</v>
      </c>
      <c r="J5557" s="108">
        <f t="shared" si="356"/>
        <v>397962322.66800004</v>
      </c>
      <c r="K5557" s="107">
        <f t="shared" si="357"/>
        <v>19595853.256387852</v>
      </c>
      <c r="L5557" s="109">
        <f t="shared" si="358"/>
        <v>417558175.92438787</v>
      </c>
      <c r="M5557" s="110">
        <f t="shared" si="359"/>
        <v>0.00031832719615818261</v>
      </c>
      <c r="N5557" s="33" t="s">
        <v>4892</v>
      </c>
      <c r="O5557" s="33">
        <f>+'Categorias-9 feb-Depurado'!Y5556</f>
        <v>83432.880000000005</v>
      </c>
      <c r="P5557" s="111">
        <f>+'Categorias-9 feb-Depurado'!AC5556</f>
        <v>44810</v>
      </c>
      <c r="Q5557" s="111">
        <f>+'Categorias-9 feb-Depurado'!AE5556</f>
        <v>44825</v>
      </c>
      <c r="R5557" s="112" t="str">
        <f>+'Categorias-9 feb-Depurado'!AB5556</f>
        <v>Lessor</v>
      </c>
    </row>
    <row r="5558" spans="2:18" s="1" customFormat="1" ht="14.5" hidden="1">
      <c r="B5558" s="57" t="str">
        <f>+'Categorias-9 feb-Depurado'!B5557</f>
        <v>AVIATION CAPITAL GROUP ACG</v>
      </c>
      <c r="C5558" s="30" t="s">
        <v>4900</v>
      </c>
      <c r="D5558" s="31">
        <v>5</v>
      </c>
      <c r="E5558" s="30">
        <f>+'Categorias-9 feb-Depurado'!E5557</f>
        <v>444444042</v>
      </c>
      <c r="F5558" s="30" t="str">
        <f>+'Categorias-9 feb-Depurado'!F5557</f>
        <v>840 NEWPORT CENTER DRIVE SUITE 300</v>
      </c>
      <c r="G5558" s="30" t="str">
        <f>+'Categorias-9 feb-Depurado'!G5557</f>
        <v>ESTADOS UNIDOS</v>
      </c>
      <c r="H5558" s="30" t="str">
        <f>+'Categorias-9 feb-Depurado'!H5557</f>
        <v>10342-221007-R</v>
      </c>
      <c r="I5558" s="107">
        <f>+'Categorias-9 feb-Depurado'!R5557</f>
        <v>371954667.84450001</v>
      </c>
      <c r="J5558" s="108">
        <f t="shared" si="356"/>
        <v>371954667.84450001</v>
      </c>
      <c r="K5558" s="107">
        <f t="shared" si="357"/>
        <v>18315224.014786851</v>
      </c>
      <c r="L5558" s="109">
        <f t="shared" si="358"/>
        <v>390269891.85928684</v>
      </c>
      <c r="M5558" s="110">
        <f t="shared" si="359"/>
        <v>0.0002975238603471156</v>
      </c>
      <c r="N5558" s="33" t="s">
        <v>4892</v>
      </c>
      <c r="O5558" s="33">
        <f>+'Categorias-9 feb-Depurado'!Y5557</f>
        <v>77980.369999999995</v>
      </c>
      <c r="P5558" s="111">
        <f>+'Categorias-9 feb-Depurado'!AC5557</f>
        <v>44810</v>
      </c>
      <c r="Q5558" s="111">
        <f>+'Categorias-9 feb-Depurado'!AE5557</f>
        <v>44825</v>
      </c>
      <c r="R5558" s="112" t="str">
        <f>+'Categorias-9 feb-Depurado'!AB5557</f>
        <v>Lessor</v>
      </c>
    </row>
    <row r="5559" spans="2:18" s="1" customFormat="1" ht="14.5" hidden="1">
      <c r="B5559" s="57" t="str">
        <f>+'Categorias-9 feb-Depurado'!B5558</f>
        <v>AVIATION CAPITAL GROUP ACG</v>
      </c>
      <c r="C5559" s="30" t="s">
        <v>4900</v>
      </c>
      <c r="D5559" s="31">
        <v>5</v>
      </c>
      <c r="E5559" s="30">
        <f>+'Categorias-9 feb-Depurado'!E5558</f>
        <v>444444042</v>
      </c>
      <c r="F5559" s="30" t="str">
        <f>+'Categorias-9 feb-Depurado'!F5558</f>
        <v>840 NEWPORT CENTER DRIVE SUITE 300</v>
      </c>
      <c r="G5559" s="30" t="str">
        <f>+'Categorias-9 feb-Depurado'!G5558</f>
        <v>ESTADOS UNIDOS</v>
      </c>
      <c r="H5559" s="30" t="str">
        <f>+'Categorias-9 feb-Depurado'!H5558</f>
        <v>10313-221011-R</v>
      </c>
      <c r="I5559" s="107">
        <f>+'Categorias-9 feb-Depurado'!R5558</f>
        <v>371110404.39450002</v>
      </c>
      <c r="J5559" s="108">
        <f t="shared" si="356"/>
        <v>371110404.39450002</v>
      </c>
      <c r="K5559" s="107">
        <f t="shared" si="357"/>
        <v>18273652.082637548</v>
      </c>
      <c r="L5559" s="109">
        <f t="shared" si="358"/>
        <v>389384056.47713757</v>
      </c>
      <c r="M5559" s="110">
        <f t="shared" si="359"/>
        <v>0.00029684854009303833</v>
      </c>
      <c r="N5559" s="33" t="s">
        <v>4892</v>
      </c>
      <c r="O5559" s="33">
        <f>+'Categorias-9 feb-Depurado'!Y5558</f>
        <v>77803.369999999995</v>
      </c>
      <c r="P5559" s="111">
        <f>+'Categorias-9 feb-Depurado'!AC5558</f>
        <v>44810</v>
      </c>
      <c r="Q5559" s="111">
        <f>+'Categorias-9 feb-Depurado'!AE5558</f>
        <v>44825</v>
      </c>
      <c r="R5559" s="112" t="str">
        <f>+'Categorias-9 feb-Depurado'!AB5558</f>
        <v>Lessor</v>
      </c>
    </row>
    <row r="5560" spans="2:18" s="1" customFormat="1" ht="14.5" hidden="1">
      <c r="B5560" s="57" t="str">
        <f>+'Categorias-9 feb-Depurado'!B5559</f>
        <v>AVIATION CAPITAL GROUP ACG</v>
      </c>
      <c r="C5560" s="30" t="s">
        <v>4900</v>
      </c>
      <c r="D5560" s="31">
        <v>5</v>
      </c>
      <c r="E5560" s="30">
        <f>+'Categorias-9 feb-Depurado'!E5559</f>
        <v>444444042</v>
      </c>
      <c r="F5560" s="30" t="str">
        <f>+'Categorias-9 feb-Depurado'!F5559</f>
        <v>840 NEWPORT CENTER DRIVE SUITE 300</v>
      </c>
      <c r="G5560" s="30" t="str">
        <f>+'Categorias-9 feb-Depurado'!G5559</f>
        <v>ESTADOS UNIDOS</v>
      </c>
      <c r="H5560" s="30" t="str">
        <f>+'Categorias-9 feb-Depurado'!H5559</f>
        <v>10409-221012-R</v>
      </c>
      <c r="I5560" s="107">
        <f>+'Categorias-9 feb-Depurado'!R5559</f>
        <v>379799306.25</v>
      </c>
      <c r="J5560" s="108">
        <f t="shared" si="356"/>
        <v>379799306.25</v>
      </c>
      <c r="K5560" s="107">
        <f t="shared" si="357"/>
        <v>18701497.725355789</v>
      </c>
      <c r="L5560" s="109">
        <f t="shared" si="358"/>
        <v>398500803.9753558</v>
      </c>
      <c r="M5560" s="110">
        <f t="shared" si="359"/>
        <v>0.00030379873011809357</v>
      </c>
      <c r="N5560" s="33" t="s">
        <v>4892</v>
      </c>
      <c r="O5560" s="33">
        <f>+'Categorias-9 feb-Depurado'!Y5559</f>
        <v>79625</v>
      </c>
      <c r="P5560" s="111">
        <f>+'Categorias-9 feb-Depurado'!AC5559</f>
        <v>44810</v>
      </c>
      <c r="Q5560" s="111">
        <f>+'Categorias-9 feb-Depurado'!AE5559</f>
        <v>44825</v>
      </c>
      <c r="R5560" s="112" t="str">
        <f>+'Categorias-9 feb-Depurado'!AB5559</f>
        <v>Lessor</v>
      </c>
    </row>
    <row r="5561" spans="2:18" s="1" customFormat="1" ht="14.5" hidden="1">
      <c r="B5561" s="57" t="str">
        <f>+'Categorias-9 feb-Depurado'!B5560</f>
        <v>AVIATION CAPITAL GROUP ACG</v>
      </c>
      <c r="C5561" s="30" t="s">
        <v>4900</v>
      </c>
      <c r="D5561" s="31">
        <v>5</v>
      </c>
      <c r="E5561" s="30">
        <f>+'Categorias-9 feb-Depurado'!E5560</f>
        <v>444444042</v>
      </c>
      <c r="F5561" s="30" t="str">
        <f>+'Categorias-9 feb-Depurado'!F5560</f>
        <v>840 NEWPORT CENTER DRIVE SUITE 300</v>
      </c>
      <c r="G5561" s="30" t="str">
        <f>+'Categorias-9 feb-Depurado'!G5560</f>
        <v>ESTADOS UNIDOS</v>
      </c>
      <c r="H5561" s="30" t="str">
        <f>+'Categorias-9 feb-Depurado'!H5560</f>
        <v>10459-221028-R</v>
      </c>
      <c r="I5561" s="107">
        <f>+'Categorias-9 feb-Depurado'!R5560</f>
        <v>379799306.25</v>
      </c>
      <c r="J5561" s="108">
        <f t="shared" si="356"/>
        <v>379799306.25</v>
      </c>
      <c r="K5561" s="107">
        <f t="shared" si="357"/>
        <v>18701497.725355789</v>
      </c>
      <c r="L5561" s="109">
        <f t="shared" si="358"/>
        <v>398500803.9753558</v>
      </c>
      <c r="M5561" s="110">
        <f t="shared" si="359"/>
        <v>0.00030379873011809357</v>
      </c>
      <c r="N5561" s="33" t="s">
        <v>4892</v>
      </c>
      <c r="O5561" s="33">
        <f>+'Categorias-9 feb-Depurado'!Y5560</f>
        <v>79625</v>
      </c>
      <c r="P5561" s="111">
        <f>+'Categorias-9 feb-Depurado'!AC5560</f>
        <v>44810</v>
      </c>
      <c r="Q5561" s="111">
        <f>+'Categorias-9 feb-Depurado'!AE5560</f>
        <v>44825</v>
      </c>
      <c r="R5561" s="112" t="str">
        <f>+'Categorias-9 feb-Depurado'!AB5560</f>
        <v>Lessor</v>
      </c>
    </row>
    <row r="5562" spans="2:18" s="1" customFormat="1" ht="14.5" hidden="1">
      <c r="B5562" s="57" t="str">
        <f>+'Categorias-9 feb-Depurado'!B5561</f>
        <v>AVIATION CAPITAL GROUP ACG</v>
      </c>
      <c r="C5562" s="30" t="s">
        <v>4900</v>
      </c>
      <c r="D5562" s="31">
        <v>5</v>
      </c>
      <c r="E5562" s="30">
        <f>+'Categorias-9 feb-Depurado'!E5561</f>
        <v>444444042</v>
      </c>
      <c r="F5562" s="30" t="str">
        <f>+'Categorias-9 feb-Depurado'!F5561</f>
        <v>840 NEWPORT CENTER DRIVE SUITE 300</v>
      </c>
      <c r="G5562" s="30" t="str">
        <f>+'Categorias-9 feb-Depurado'!G5561</f>
        <v>ESTADOS UNIDOS</v>
      </c>
      <c r="H5562" s="30" t="str">
        <f>+'Categorias-9 feb-Depurado'!H5561</f>
        <v>10487-221025-R</v>
      </c>
      <c r="I5562" s="107">
        <f>+'Categorias-9 feb-Depurado'!R5561</f>
        <v>379799306.25</v>
      </c>
      <c r="J5562" s="108">
        <f t="shared" si="356"/>
        <v>379799306.25</v>
      </c>
      <c r="K5562" s="107">
        <f t="shared" si="357"/>
        <v>18701497.725355789</v>
      </c>
      <c r="L5562" s="109">
        <f t="shared" si="358"/>
        <v>398500803.9753558</v>
      </c>
      <c r="M5562" s="110">
        <f t="shared" si="359"/>
        <v>0.00030379873011809357</v>
      </c>
      <c r="N5562" s="33" t="s">
        <v>4892</v>
      </c>
      <c r="O5562" s="33">
        <f>+'Categorias-9 feb-Depurado'!Y5561</f>
        <v>79625</v>
      </c>
      <c r="P5562" s="111">
        <f>+'Categorias-9 feb-Depurado'!AC5561</f>
        <v>44810</v>
      </c>
      <c r="Q5562" s="111">
        <f>+'Categorias-9 feb-Depurado'!AE5561</f>
        <v>44825</v>
      </c>
      <c r="R5562" s="112" t="str">
        <f>+'Categorias-9 feb-Depurado'!AB5561</f>
        <v>Lessor</v>
      </c>
    </row>
    <row r="5563" spans="2:18" s="1" customFormat="1" ht="14.5" hidden="1">
      <c r="B5563" s="57" t="str">
        <f>+'Categorias-9 feb-Depurado'!B5562</f>
        <v>AVIATION CAPITAL GROUP ACG</v>
      </c>
      <c r="C5563" s="30" t="s">
        <v>4900</v>
      </c>
      <c r="D5563" s="31">
        <v>5</v>
      </c>
      <c r="E5563" s="30">
        <f>+'Categorias-9 feb-Depurado'!E5562</f>
        <v>444444042</v>
      </c>
      <c r="F5563" s="30" t="str">
        <f>+'Categorias-9 feb-Depurado'!F5562</f>
        <v>840 NEWPORT CENTER DRIVE SUITE 300</v>
      </c>
      <c r="G5563" s="30" t="str">
        <f>+'Categorias-9 feb-Depurado'!G5562</f>
        <v>ESTADOS UNIDOS</v>
      </c>
      <c r="H5563" s="30" t="str">
        <f>+'Categorias-9 feb-Depurado'!H5562</f>
        <v>10482-221018-R</v>
      </c>
      <c r="I5563" s="107">
        <f>+'Categorias-9 feb-Depurado'!R5562</f>
        <v>379799306.25</v>
      </c>
      <c r="J5563" s="108">
        <f t="shared" si="356"/>
        <v>379799306.25</v>
      </c>
      <c r="K5563" s="107">
        <f t="shared" si="357"/>
        <v>18701497.725355789</v>
      </c>
      <c r="L5563" s="109">
        <f t="shared" si="358"/>
        <v>398500803.9753558</v>
      </c>
      <c r="M5563" s="110">
        <f t="shared" si="359"/>
        <v>0.00030379873011809357</v>
      </c>
      <c r="N5563" s="33" t="s">
        <v>4892</v>
      </c>
      <c r="O5563" s="33">
        <f>+'Categorias-9 feb-Depurado'!Y5562</f>
        <v>79625</v>
      </c>
      <c r="P5563" s="111">
        <f>+'Categorias-9 feb-Depurado'!AC5562</f>
        <v>44810</v>
      </c>
      <c r="Q5563" s="111">
        <f>+'Categorias-9 feb-Depurado'!AE5562</f>
        <v>44825</v>
      </c>
      <c r="R5563" s="112" t="str">
        <f>+'Categorias-9 feb-Depurado'!AB5562</f>
        <v>Lessor</v>
      </c>
    </row>
    <row r="5564" spans="2:18" s="1" customFormat="1" ht="14.5" hidden="1">
      <c r="B5564" s="57" t="str">
        <f>+'Categorias-9 feb-Depurado'!B5563</f>
        <v>AVIATION CAPITAL GROUP ACG</v>
      </c>
      <c r="C5564" s="30" t="s">
        <v>4900</v>
      </c>
      <c r="D5564" s="31">
        <v>5</v>
      </c>
      <c r="E5564" s="30">
        <f>+'Categorias-9 feb-Depurado'!E5563</f>
        <v>444444042</v>
      </c>
      <c r="F5564" s="30" t="str">
        <f>+'Categorias-9 feb-Depurado'!F5563</f>
        <v>840 NEWPORT CENTER DRIVE SUITE 300</v>
      </c>
      <c r="G5564" s="30" t="str">
        <f>+'Categorias-9 feb-Depurado'!G5563</f>
        <v>ESTADOS UNIDOS</v>
      </c>
      <c r="H5564" s="30" t="str">
        <f>+'Categorias-9 feb-Depurado'!H5563</f>
        <v>10136-221101-R</v>
      </c>
      <c r="I5564" s="107">
        <f>+'Categorias-9 feb-Depurado'!R5563</f>
        <v>396279376.49250013</v>
      </c>
      <c r="J5564" s="108">
        <f t="shared" si="356"/>
        <v>396279376.49250013</v>
      </c>
      <c r="K5564" s="107">
        <f t="shared" si="357"/>
        <v>16406311.925781947</v>
      </c>
      <c r="L5564" s="109">
        <f t="shared" si="358"/>
        <v>412685688.41828209</v>
      </c>
      <c r="M5564" s="110">
        <f t="shared" si="359"/>
        <v>0.00031461263522855707</v>
      </c>
      <c r="N5564" s="33" t="s">
        <v>4892</v>
      </c>
      <c r="O5564" s="33">
        <f>+'Categorias-9 feb-Depurado'!Y5563</f>
        <v>83080.050000000017</v>
      </c>
      <c r="P5564" s="111">
        <f>+'Categorias-9 feb-Depurado'!AC5563</f>
        <v>44832</v>
      </c>
      <c r="Q5564" s="111">
        <f>+'Categorias-9 feb-Depurado'!AE5563</f>
        <v>44847</v>
      </c>
      <c r="R5564" s="112" t="str">
        <f>+'Categorias-9 feb-Depurado'!AB5563</f>
        <v>Lessor</v>
      </c>
    </row>
    <row r="5565" spans="2:18" s="1" customFormat="1" ht="14.5" hidden="1">
      <c r="B5565" s="57" t="str">
        <f>+'Categorias-9 feb-Depurado'!B5564</f>
        <v>AVIATION CAPITAL GROUP ACG</v>
      </c>
      <c r="C5565" s="30" t="s">
        <v>4900</v>
      </c>
      <c r="D5565" s="31">
        <v>5</v>
      </c>
      <c r="E5565" s="30">
        <f>+'Categorias-9 feb-Depurado'!E5564</f>
        <v>444444042</v>
      </c>
      <c r="F5565" s="30" t="str">
        <f>+'Categorias-9 feb-Depurado'!F5564</f>
        <v>840 NEWPORT CENTER DRIVE SUITE 300</v>
      </c>
      <c r="G5565" s="30" t="str">
        <f>+'Categorias-9 feb-Depurado'!G5564</f>
        <v>ESTADOS UNIDOS</v>
      </c>
      <c r="H5565" s="30" t="str">
        <f>+'Categorias-9 feb-Depurado'!H5564</f>
        <v>10172-221118-R</v>
      </c>
      <c r="I5565" s="107">
        <f>+'Categorias-9 feb-Depurado'!R5564</f>
        <v>397962322.66800004</v>
      </c>
      <c r="J5565" s="108">
        <f t="shared" si="356"/>
        <v>397962322.66800004</v>
      </c>
      <c r="K5565" s="107">
        <f t="shared" si="357"/>
        <v>16193521.721654577</v>
      </c>
      <c r="L5565" s="109">
        <f t="shared" si="358"/>
        <v>414155844.38965464</v>
      </c>
      <c r="M5565" s="110">
        <f t="shared" si="359"/>
        <v>0.00031573341469179279</v>
      </c>
      <c r="N5565" s="33" t="s">
        <v>4892</v>
      </c>
      <c r="O5565" s="33">
        <f>+'Categorias-9 feb-Depurado'!Y5564</f>
        <v>83432.880000000005</v>
      </c>
      <c r="P5565" s="111">
        <f>+'Categorias-9 feb-Depurado'!AC5564</f>
        <v>44834</v>
      </c>
      <c r="Q5565" s="111">
        <f>+'Categorias-9 feb-Depurado'!AE5564</f>
        <v>44849</v>
      </c>
      <c r="R5565" s="112" t="str">
        <f>+'Categorias-9 feb-Depurado'!AB5564</f>
        <v>Lessor</v>
      </c>
    </row>
    <row r="5566" spans="2:18" s="1" customFormat="1" ht="14.5" hidden="1">
      <c r="B5566" s="57" t="str">
        <f>+'Categorias-9 feb-Depurado'!B5565</f>
        <v>AVIATION CAPITAL GROUP ACG</v>
      </c>
      <c r="C5566" s="30" t="s">
        <v>4900</v>
      </c>
      <c r="D5566" s="31">
        <v>5</v>
      </c>
      <c r="E5566" s="30">
        <f>+'Categorias-9 feb-Depurado'!E5565</f>
        <v>444444042</v>
      </c>
      <c r="F5566" s="30" t="str">
        <f>+'Categorias-9 feb-Depurado'!F5565</f>
        <v>840 NEWPORT CENTER DRIVE SUITE 300</v>
      </c>
      <c r="G5566" s="30" t="str">
        <f>+'Categorias-9 feb-Depurado'!G5565</f>
        <v>ESTADOS UNIDOS</v>
      </c>
      <c r="H5566" s="30" t="str">
        <f>+'Categorias-9 feb-Depurado'!H5565</f>
        <v>10342-221107-R</v>
      </c>
      <c r="I5566" s="107">
        <f>+'Categorias-9 feb-Depurado'!R5565</f>
        <v>371954667.84450001</v>
      </c>
      <c r="J5566" s="108">
        <f t="shared" si="356"/>
        <v>371954667.84450001</v>
      </c>
      <c r="K5566" s="107">
        <f t="shared" si="357"/>
        <v>15135241.831010278</v>
      </c>
      <c r="L5566" s="109">
        <f t="shared" si="358"/>
        <v>387089909.67551029</v>
      </c>
      <c r="M5566" s="110">
        <f t="shared" si="359"/>
        <v>0.00029509958782472135</v>
      </c>
      <c r="N5566" s="33" t="s">
        <v>4892</v>
      </c>
      <c r="O5566" s="33">
        <f>+'Categorias-9 feb-Depurado'!Y5565</f>
        <v>77980.369999999995</v>
      </c>
      <c r="P5566" s="111">
        <f>+'Categorias-9 feb-Depurado'!AC5565</f>
        <v>44834</v>
      </c>
      <c r="Q5566" s="111">
        <f>+'Categorias-9 feb-Depurado'!AE5565</f>
        <v>44849</v>
      </c>
      <c r="R5566" s="112" t="str">
        <f>+'Categorias-9 feb-Depurado'!AB5565</f>
        <v>Lessor</v>
      </c>
    </row>
    <row r="5567" spans="2:18" s="1" customFormat="1" ht="14.5" hidden="1">
      <c r="B5567" s="57" t="str">
        <f>+'Categorias-9 feb-Depurado'!B5566</f>
        <v>AVIATION CAPITAL GROUP ACG</v>
      </c>
      <c r="C5567" s="30" t="s">
        <v>4900</v>
      </c>
      <c r="D5567" s="31">
        <v>5</v>
      </c>
      <c r="E5567" s="30">
        <f>+'Categorias-9 feb-Depurado'!E5566</f>
        <v>444444042</v>
      </c>
      <c r="F5567" s="30" t="str">
        <f>+'Categorias-9 feb-Depurado'!F5566</f>
        <v>840 NEWPORT CENTER DRIVE SUITE 300</v>
      </c>
      <c r="G5567" s="30" t="str">
        <f>+'Categorias-9 feb-Depurado'!G5566</f>
        <v>ESTADOS UNIDOS</v>
      </c>
      <c r="H5567" s="30" t="str">
        <f>+'Categorias-9 feb-Depurado'!H5566</f>
        <v>10313-221110-R</v>
      </c>
      <c r="I5567" s="107">
        <f>+'Categorias-9 feb-Depurado'!R5566</f>
        <v>371110404.39450002</v>
      </c>
      <c r="J5567" s="108">
        <f t="shared" si="356"/>
        <v>371110404.39450002</v>
      </c>
      <c r="K5567" s="107">
        <f t="shared" si="357"/>
        <v>15100887.828790376</v>
      </c>
      <c r="L5567" s="109">
        <f t="shared" si="358"/>
        <v>386211292.22329038</v>
      </c>
      <c r="M5567" s="110">
        <f t="shared" si="359"/>
        <v>0.00029442977018927056</v>
      </c>
      <c r="N5567" s="33" t="s">
        <v>4892</v>
      </c>
      <c r="O5567" s="33">
        <f>+'Categorias-9 feb-Depurado'!Y5566</f>
        <v>77803.369999999995</v>
      </c>
      <c r="P5567" s="111">
        <f>+'Categorias-9 feb-Depurado'!AC5566</f>
        <v>44834</v>
      </c>
      <c r="Q5567" s="111">
        <f>+'Categorias-9 feb-Depurado'!AE5566</f>
        <v>44849</v>
      </c>
      <c r="R5567" s="112" t="str">
        <f>+'Categorias-9 feb-Depurado'!AB5566</f>
        <v>Lessor</v>
      </c>
    </row>
    <row r="5568" spans="2:18" s="1" customFormat="1" ht="14.5" hidden="1">
      <c r="B5568" s="57" t="str">
        <f>+'Categorias-9 feb-Depurado'!B5567</f>
        <v>AVIATION CAPITAL GROUP ACG</v>
      </c>
      <c r="C5568" s="30" t="s">
        <v>4900</v>
      </c>
      <c r="D5568" s="31">
        <v>5</v>
      </c>
      <c r="E5568" s="30">
        <f>+'Categorias-9 feb-Depurado'!E5567</f>
        <v>444444042</v>
      </c>
      <c r="F5568" s="30" t="str">
        <f>+'Categorias-9 feb-Depurado'!F5567</f>
        <v>840 NEWPORT CENTER DRIVE SUITE 300</v>
      </c>
      <c r="G5568" s="30" t="str">
        <f>+'Categorias-9 feb-Depurado'!G5567</f>
        <v>ESTADOS UNIDOS</v>
      </c>
      <c r="H5568" s="30" t="str">
        <f>+'Categorias-9 feb-Depurado'!H5567</f>
        <v>10409-221110-R</v>
      </c>
      <c r="I5568" s="107">
        <f>+'Categorias-9 feb-Depurado'!R5567</f>
        <v>379799306.25</v>
      </c>
      <c r="J5568" s="108">
        <f t="shared" si="356"/>
        <v>379799306.25</v>
      </c>
      <c r="K5568" s="107">
        <f t="shared" si="357"/>
        <v>15454448.738755578</v>
      </c>
      <c r="L5568" s="109">
        <f t="shared" si="358"/>
        <v>395253754.98875558</v>
      </c>
      <c r="M5568" s="110">
        <f t="shared" si="359"/>
        <v>0.00030132332894218679</v>
      </c>
      <c r="N5568" s="33" t="s">
        <v>4892</v>
      </c>
      <c r="O5568" s="33">
        <f>+'Categorias-9 feb-Depurado'!Y5567</f>
        <v>79625</v>
      </c>
      <c r="P5568" s="111">
        <f>+'Categorias-9 feb-Depurado'!AC5567</f>
        <v>44834</v>
      </c>
      <c r="Q5568" s="111">
        <f>+'Categorias-9 feb-Depurado'!AE5567</f>
        <v>44849</v>
      </c>
      <c r="R5568" s="112" t="str">
        <f>+'Categorias-9 feb-Depurado'!AB5567</f>
        <v>Lessor</v>
      </c>
    </row>
    <row r="5569" spans="2:18" s="1" customFormat="1" ht="14.5" hidden="1">
      <c r="B5569" s="57" t="str">
        <f>+'Categorias-9 feb-Depurado'!B5568</f>
        <v>AVIATION CAPITAL GROUP ACG</v>
      </c>
      <c r="C5569" s="30" t="s">
        <v>4900</v>
      </c>
      <c r="D5569" s="31">
        <v>5</v>
      </c>
      <c r="E5569" s="30">
        <f>+'Categorias-9 feb-Depurado'!E5568</f>
        <v>444444042</v>
      </c>
      <c r="F5569" s="30" t="str">
        <f>+'Categorias-9 feb-Depurado'!F5568</f>
        <v>840 NEWPORT CENTER DRIVE SUITE 300</v>
      </c>
      <c r="G5569" s="30" t="str">
        <f>+'Categorias-9 feb-Depurado'!G5568</f>
        <v>ESTADOS UNIDOS</v>
      </c>
      <c r="H5569" s="30" t="str">
        <f>+'Categorias-9 feb-Depurado'!H5568</f>
        <v>10459-221130-R</v>
      </c>
      <c r="I5569" s="107">
        <f>+'Categorias-9 feb-Depurado'!R5568</f>
        <v>379799306.25</v>
      </c>
      <c r="J5569" s="108">
        <f t="shared" si="356"/>
        <v>379799306.25</v>
      </c>
      <c r="K5569" s="107">
        <f t="shared" si="357"/>
        <v>15454448.738755578</v>
      </c>
      <c r="L5569" s="109">
        <f t="shared" si="358"/>
        <v>395253754.98875558</v>
      </c>
      <c r="M5569" s="110">
        <f t="shared" si="359"/>
        <v>0.00030132332894218679</v>
      </c>
      <c r="N5569" s="33" t="s">
        <v>4892</v>
      </c>
      <c r="O5569" s="33">
        <f>+'Categorias-9 feb-Depurado'!Y5568</f>
        <v>79625</v>
      </c>
      <c r="P5569" s="111">
        <f>+'Categorias-9 feb-Depurado'!AC5568</f>
        <v>44834</v>
      </c>
      <c r="Q5569" s="111">
        <f>+'Categorias-9 feb-Depurado'!AE5568</f>
        <v>44849</v>
      </c>
      <c r="R5569" s="112" t="str">
        <f>+'Categorias-9 feb-Depurado'!AB5568</f>
        <v>Lessor</v>
      </c>
    </row>
    <row r="5570" spans="2:18" s="1" customFormat="1" ht="14.5" hidden="1">
      <c r="B5570" s="57" t="str">
        <f>+'Categorias-9 feb-Depurado'!B5569</f>
        <v>AVIATION CAPITAL GROUP ACG</v>
      </c>
      <c r="C5570" s="30" t="s">
        <v>4900</v>
      </c>
      <c r="D5570" s="31">
        <v>5</v>
      </c>
      <c r="E5570" s="30">
        <f>+'Categorias-9 feb-Depurado'!E5569</f>
        <v>444444042</v>
      </c>
      <c r="F5570" s="30" t="str">
        <f>+'Categorias-9 feb-Depurado'!F5569</f>
        <v>840 NEWPORT CENTER DRIVE SUITE 300</v>
      </c>
      <c r="G5570" s="30" t="str">
        <f>+'Categorias-9 feb-Depurado'!G5569</f>
        <v>ESTADOS UNIDOS</v>
      </c>
      <c r="H5570" s="30" t="str">
        <f>+'Categorias-9 feb-Depurado'!H5569</f>
        <v>10487-221125-R</v>
      </c>
      <c r="I5570" s="107">
        <f>+'Categorias-9 feb-Depurado'!R5569</f>
        <v>379799306.25</v>
      </c>
      <c r="J5570" s="108">
        <f t="shared" si="356"/>
        <v>379799306.25</v>
      </c>
      <c r="K5570" s="107">
        <f t="shared" si="357"/>
        <v>15454448.738755578</v>
      </c>
      <c r="L5570" s="109">
        <f t="shared" si="358"/>
        <v>395253754.98875558</v>
      </c>
      <c r="M5570" s="110">
        <f t="shared" si="359"/>
        <v>0.00030132332894218679</v>
      </c>
      <c r="N5570" s="33" t="s">
        <v>4892</v>
      </c>
      <c r="O5570" s="33">
        <f>+'Categorias-9 feb-Depurado'!Y5569</f>
        <v>79625</v>
      </c>
      <c r="P5570" s="111">
        <f>+'Categorias-9 feb-Depurado'!AC5569</f>
        <v>44834</v>
      </c>
      <c r="Q5570" s="111">
        <f>+'Categorias-9 feb-Depurado'!AE5569</f>
        <v>44849</v>
      </c>
      <c r="R5570" s="112" t="str">
        <f>+'Categorias-9 feb-Depurado'!AB5569</f>
        <v>Lessor</v>
      </c>
    </row>
    <row r="5571" spans="2:18" s="1" customFormat="1" ht="14.5" hidden="1">
      <c r="B5571" s="57" t="str">
        <f>+'Categorias-9 feb-Depurado'!B5570</f>
        <v>AVIATION CAPITAL GROUP ACG</v>
      </c>
      <c r="C5571" s="30" t="s">
        <v>4900</v>
      </c>
      <c r="D5571" s="31">
        <v>5</v>
      </c>
      <c r="E5571" s="30">
        <f>+'Categorias-9 feb-Depurado'!E5570</f>
        <v>444444042</v>
      </c>
      <c r="F5571" s="30" t="str">
        <f>+'Categorias-9 feb-Depurado'!F5570</f>
        <v>840 NEWPORT CENTER DRIVE SUITE 300</v>
      </c>
      <c r="G5571" s="30" t="str">
        <f>+'Categorias-9 feb-Depurado'!G5570</f>
        <v>ESTADOS UNIDOS</v>
      </c>
      <c r="H5571" s="30" t="str">
        <f>+'Categorias-9 feb-Depurado'!H5570</f>
        <v>10482-221118-R</v>
      </c>
      <c r="I5571" s="107">
        <f>+'Categorias-9 feb-Depurado'!R5570</f>
        <v>379799306.25</v>
      </c>
      <c r="J5571" s="108">
        <f t="shared" si="356"/>
        <v>379799306.25</v>
      </c>
      <c r="K5571" s="107">
        <f t="shared" si="357"/>
        <v>15454448.738755578</v>
      </c>
      <c r="L5571" s="109">
        <f t="shared" si="358"/>
        <v>395253754.98875558</v>
      </c>
      <c r="M5571" s="110">
        <f t="shared" si="359"/>
        <v>0.00030132332894218679</v>
      </c>
      <c r="N5571" s="33" t="s">
        <v>4892</v>
      </c>
      <c r="O5571" s="33">
        <f>+'Categorias-9 feb-Depurado'!Y5570</f>
        <v>79625</v>
      </c>
      <c r="P5571" s="111">
        <f>+'Categorias-9 feb-Depurado'!AC5570</f>
        <v>44834</v>
      </c>
      <c r="Q5571" s="111">
        <f>+'Categorias-9 feb-Depurado'!AE5570</f>
        <v>44849</v>
      </c>
      <c r="R5571" s="112" t="str">
        <f>+'Categorias-9 feb-Depurado'!AB5570</f>
        <v>Lessor</v>
      </c>
    </row>
    <row r="5572" spans="2:18" s="1" customFormat="1" ht="14.5" hidden="1">
      <c r="B5572" s="57" t="str">
        <f>+'Categorias-9 feb-Depurado'!B5571</f>
        <v>AVIATION CAPITAL GROUP ACG</v>
      </c>
      <c r="C5572" s="30" t="s">
        <v>4900</v>
      </c>
      <c r="D5572" s="31">
        <v>5</v>
      </c>
      <c r="E5572" s="30">
        <f>+'Categorias-9 feb-Depurado'!E5571</f>
        <v>444444042</v>
      </c>
      <c r="F5572" s="30" t="str">
        <f>+'Categorias-9 feb-Depurado'!F5571</f>
        <v>840 NEWPORT CENTER DRIVE SUITE 300</v>
      </c>
      <c r="G5572" s="30" t="str">
        <f>+'Categorias-9 feb-Depurado'!G5571</f>
        <v>ESTADOS UNIDOS</v>
      </c>
      <c r="H5572" s="30" t="str">
        <f>+'Categorias-9 feb-Depurado'!H5571</f>
        <v>10136-221201-R</v>
      </c>
      <c r="I5572" s="107">
        <f>+'Categorias-9 feb-Depurado'!R5571</f>
        <v>396279376.49250013</v>
      </c>
      <c r="J5572" s="108">
        <f t="shared" si="356"/>
        <v>396279376.49250013</v>
      </c>
      <c r="K5572" s="107">
        <f t="shared" si="357"/>
        <v>12346590.482050598</v>
      </c>
      <c r="L5572" s="109">
        <f t="shared" si="358"/>
        <v>408625966.97455072</v>
      </c>
      <c r="M5572" s="110">
        <f t="shared" si="359"/>
        <v>0.00031151768985596243</v>
      </c>
      <c r="N5572" s="33" t="s">
        <v>4892</v>
      </c>
      <c r="O5572" s="33">
        <f>+'Categorias-9 feb-Depurado'!Y5571</f>
        <v>83080.050000000017</v>
      </c>
      <c r="P5572" s="111">
        <f>+'Categorias-9 feb-Depurado'!AC5571</f>
        <v>44861</v>
      </c>
      <c r="Q5572" s="111">
        <f>+'Categorias-9 feb-Depurado'!AE5571</f>
        <v>44876</v>
      </c>
      <c r="R5572" s="112" t="str">
        <f>+'Categorias-9 feb-Depurado'!AB5571</f>
        <v>Lessor</v>
      </c>
    </row>
    <row r="5573" spans="2:18" s="1" customFormat="1" ht="14.5" hidden="1">
      <c r="B5573" s="57" t="str">
        <f>+'Categorias-9 feb-Depurado'!B5572</f>
        <v>AVIATION CAPITAL GROUP ACG</v>
      </c>
      <c r="C5573" s="30" t="s">
        <v>4900</v>
      </c>
      <c r="D5573" s="31">
        <v>5</v>
      </c>
      <c r="E5573" s="30">
        <f>+'Categorias-9 feb-Depurado'!E5572</f>
        <v>444444042</v>
      </c>
      <c r="F5573" s="30" t="str">
        <f>+'Categorias-9 feb-Depurado'!F5572</f>
        <v>840 NEWPORT CENTER DRIVE SUITE 300</v>
      </c>
      <c r="G5573" s="30" t="str">
        <f>+'Categorias-9 feb-Depurado'!G5572</f>
        <v>ESTADOS UNIDOS</v>
      </c>
      <c r="H5573" s="30" t="str">
        <f>+'Categorias-9 feb-Depurado'!H5572</f>
        <v>10172-221219-R</v>
      </c>
      <c r="I5573" s="107">
        <f>+'Categorias-9 feb-Depurado'!R5572</f>
        <v>397962322.66800004</v>
      </c>
      <c r="J5573" s="108">
        <f t="shared" si="356"/>
        <v>397962322.66800004</v>
      </c>
      <c r="K5573" s="107">
        <f t="shared" si="357"/>
        <v>12399024.821218444</v>
      </c>
      <c r="L5573" s="109">
        <f t="shared" si="358"/>
        <v>410361347.48921847</v>
      </c>
      <c r="M5573" s="110">
        <f t="shared" si="359"/>
        <v>0.00031284066434276005</v>
      </c>
      <c r="N5573" s="33" t="s">
        <v>4892</v>
      </c>
      <c r="O5573" s="33">
        <f>+'Categorias-9 feb-Depurado'!Y5572</f>
        <v>83432.880000000005</v>
      </c>
      <c r="P5573" s="111">
        <f>+'Categorias-9 feb-Depurado'!AC5572</f>
        <v>44861</v>
      </c>
      <c r="Q5573" s="111">
        <f>+'Categorias-9 feb-Depurado'!AE5572</f>
        <v>44876</v>
      </c>
      <c r="R5573" s="112" t="str">
        <f>+'Categorias-9 feb-Depurado'!AB5572</f>
        <v>Lessor</v>
      </c>
    </row>
    <row r="5574" spans="2:18" s="1" customFormat="1" ht="14.5" hidden="1">
      <c r="B5574" s="57" t="str">
        <f>+'Categorias-9 feb-Depurado'!B5573</f>
        <v>AVIATION CAPITAL GROUP ACG</v>
      </c>
      <c r="C5574" s="30" t="s">
        <v>4900</v>
      </c>
      <c r="D5574" s="31">
        <v>5</v>
      </c>
      <c r="E5574" s="30">
        <f>+'Categorias-9 feb-Depurado'!E5573</f>
        <v>444444042</v>
      </c>
      <c r="F5574" s="30" t="str">
        <f>+'Categorias-9 feb-Depurado'!F5573</f>
        <v>840 NEWPORT CENTER DRIVE SUITE 300</v>
      </c>
      <c r="G5574" s="30" t="str">
        <f>+'Categorias-9 feb-Depurado'!G5573</f>
        <v>ESTADOS UNIDOS</v>
      </c>
      <c r="H5574" s="30" t="str">
        <f>+'Categorias-9 feb-Depurado'!H5573</f>
        <v>10342-221207-R</v>
      </c>
      <c r="I5574" s="107">
        <f>+'Categorias-9 feb-Depurado'!R5573</f>
        <v>274539735.10350001</v>
      </c>
      <c r="J5574" s="108">
        <f t="shared" si="356"/>
        <v>274539735.10350001</v>
      </c>
      <c r="K5574" s="107">
        <f t="shared" si="357"/>
        <v>8553636.3521499503</v>
      </c>
      <c r="L5574" s="109">
        <f t="shared" si="358"/>
        <v>283093371.45564997</v>
      </c>
      <c r="M5574" s="110">
        <f t="shared" si="359"/>
        <v>0.00021581739834681705</v>
      </c>
      <c r="N5574" s="33" t="s">
        <v>4892</v>
      </c>
      <c r="O5574" s="33">
        <f>+'Categorias-9 feb-Depurado'!Y5573</f>
        <v>57557.309999999998</v>
      </c>
      <c r="P5574" s="111">
        <f>+'Categorias-9 feb-Depurado'!AC5573</f>
        <v>44861</v>
      </c>
      <c r="Q5574" s="111">
        <f>+'Categorias-9 feb-Depurado'!AE5573</f>
        <v>44876</v>
      </c>
      <c r="R5574" s="112" t="str">
        <f>+'Categorias-9 feb-Depurado'!AB5573</f>
        <v>Lessor</v>
      </c>
    </row>
    <row r="5575" spans="2:18" s="1" customFormat="1" ht="14.5" hidden="1">
      <c r="B5575" s="57" t="str">
        <f>+'Categorias-9 feb-Depurado'!B5574</f>
        <v>AVIATION CAPITAL GROUP ACG</v>
      </c>
      <c r="C5575" s="30" t="s">
        <v>4900</v>
      </c>
      <c r="D5575" s="31">
        <v>5</v>
      </c>
      <c r="E5575" s="30">
        <f>+'Categorias-9 feb-Depurado'!E5574</f>
        <v>444444042</v>
      </c>
      <c r="F5575" s="30" t="str">
        <f>+'Categorias-9 feb-Depurado'!F5574</f>
        <v>840 NEWPORT CENTER DRIVE SUITE 300</v>
      </c>
      <c r="G5575" s="30" t="str">
        <f>+'Categorias-9 feb-Depurado'!G5574</f>
        <v>ESTADOS UNIDOS</v>
      </c>
      <c r="H5575" s="30" t="str">
        <f>+'Categorias-9 feb-Depurado'!H5574</f>
        <v>10313-221209-R</v>
      </c>
      <c r="I5575" s="107">
        <f>+'Categorias-9 feb-Depurado'!R5574</f>
        <v>273916601.89950007</v>
      </c>
      <c r="J5575" s="108">
        <f t="shared" si="356"/>
        <v>273916601.89950007</v>
      </c>
      <c r="K5575" s="107">
        <f t="shared" si="357"/>
        <v>8534221.8407170009</v>
      </c>
      <c r="L5575" s="109">
        <f t="shared" si="358"/>
        <v>282450823.74021709</v>
      </c>
      <c r="M5575" s="110">
        <f t="shared" si="359"/>
        <v>0.00021532754944804077</v>
      </c>
      <c r="N5575" s="33" t="s">
        <v>4892</v>
      </c>
      <c r="O5575" s="33">
        <f>+'Categorias-9 feb-Depurado'!Y5574</f>
        <v>57426.670000000013</v>
      </c>
      <c r="P5575" s="111">
        <f>+'Categorias-9 feb-Depurado'!AC5574</f>
        <v>44861</v>
      </c>
      <c r="Q5575" s="111">
        <f>+'Categorias-9 feb-Depurado'!AE5574</f>
        <v>44876</v>
      </c>
      <c r="R5575" s="112" t="str">
        <f>+'Categorias-9 feb-Depurado'!AB5574</f>
        <v>Lessor</v>
      </c>
    </row>
    <row r="5576" spans="2:18" s="1" customFormat="1" ht="14.5" hidden="1">
      <c r="B5576" s="57" t="str">
        <f>+'Categorias-9 feb-Depurado'!B5575</f>
        <v>AVIATION CAPITAL GROUP ACG</v>
      </c>
      <c r="C5576" s="30" t="s">
        <v>4900</v>
      </c>
      <c r="D5576" s="31">
        <v>5</v>
      </c>
      <c r="E5576" s="30">
        <f>+'Categorias-9 feb-Depurado'!E5575</f>
        <v>444444042</v>
      </c>
      <c r="F5576" s="30" t="str">
        <f>+'Categorias-9 feb-Depurado'!F5575</f>
        <v>840 NEWPORT CENTER DRIVE SUITE 300</v>
      </c>
      <c r="G5576" s="30" t="str">
        <f>+'Categorias-9 feb-Depurado'!G5575</f>
        <v>ESTADOS UNIDOS</v>
      </c>
      <c r="H5576" s="30" t="str">
        <f>+'Categorias-9 feb-Depurado'!H5575</f>
        <v>10409-221212-R</v>
      </c>
      <c r="I5576" s="107">
        <f>+'Categorias-9 feb-Depurado'!R5575</f>
        <v>379799306.25</v>
      </c>
      <c r="J5576" s="108">
        <f t="shared" si="356"/>
        <v>379799306.25</v>
      </c>
      <c r="K5576" s="107">
        <f t="shared" si="357"/>
        <v>11833132.82952139</v>
      </c>
      <c r="L5576" s="109">
        <f t="shared" si="358"/>
        <v>391632439.07952142</v>
      </c>
      <c r="M5576" s="110">
        <f t="shared" si="359"/>
        <v>0.00029856260383546952</v>
      </c>
      <c r="N5576" s="33" t="s">
        <v>4892</v>
      </c>
      <c r="O5576" s="33">
        <f>+'Categorias-9 feb-Depurado'!Y5575</f>
        <v>79625</v>
      </c>
      <c r="P5576" s="111">
        <f>+'Categorias-9 feb-Depurado'!AC5575</f>
        <v>44861</v>
      </c>
      <c r="Q5576" s="111">
        <f>+'Categorias-9 feb-Depurado'!AE5575</f>
        <v>44876</v>
      </c>
      <c r="R5576" s="112" t="str">
        <f>+'Categorias-9 feb-Depurado'!AB5575</f>
        <v>Lessor</v>
      </c>
    </row>
    <row r="5577" spans="2:18" s="1" customFormat="1" ht="14.5" hidden="1">
      <c r="B5577" s="57" t="str">
        <f>+'Categorias-9 feb-Depurado'!B5576</f>
        <v>AVIATION CAPITAL GROUP ACG</v>
      </c>
      <c r="C5577" s="30" t="s">
        <v>4900</v>
      </c>
      <c r="D5577" s="31">
        <v>5</v>
      </c>
      <c r="E5577" s="30">
        <f>+'Categorias-9 feb-Depurado'!E5576</f>
        <v>444444042</v>
      </c>
      <c r="F5577" s="30" t="str">
        <f>+'Categorias-9 feb-Depurado'!F5576</f>
        <v>840 NEWPORT CENTER DRIVE SUITE 300</v>
      </c>
      <c r="G5577" s="30" t="str">
        <f>+'Categorias-9 feb-Depurado'!G5576</f>
        <v>ESTADOS UNIDOS</v>
      </c>
      <c r="H5577" s="30" t="str">
        <f>+'Categorias-9 feb-Depurado'!H5576</f>
        <v>10459-221230-R</v>
      </c>
      <c r="I5577" s="107">
        <f>+'Categorias-9 feb-Depurado'!R5576</f>
        <v>379799306.25</v>
      </c>
      <c r="J5577" s="108">
        <f t="shared" si="356"/>
        <v>379799306.25</v>
      </c>
      <c r="K5577" s="107">
        <f t="shared" si="357"/>
        <v>11833132.82952139</v>
      </c>
      <c r="L5577" s="109">
        <f t="shared" si="358"/>
        <v>391632439.07952142</v>
      </c>
      <c r="M5577" s="110">
        <f t="shared" si="359"/>
        <v>0.00029856260383546952</v>
      </c>
      <c r="N5577" s="33" t="s">
        <v>4892</v>
      </c>
      <c r="O5577" s="33">
        <f>+'Categorias-9 feb-Depurado'!Y5576</f>
        <v>79625</v>
      </c>
      <c r="P5577" s="111">
        <f>+'Categorias-9 feb-Depurado'!AC5576</f>
        <v>44861</v>
      </c>
      <c r="Q5577" s="111">
        <f>+'Categorias-9 feb-Depurado'!AE5576</f>
        <v>44876</v>
      </c>
      <c r="R5577" s="112" t="str">
        <f>+'Categorias-9 feb-Depurado'!AB5576</f>
        <v>Lessor</v>
      </c>
    </row>
    <row r="5578" spans="2:18" s="1" customFormat="1" ht="14.5" hidden="1">
      <c r="B5578" s="57" t="str">
        <f>+'Categorias-9 feb-Depurado'!B5577</f>
        <v>AVIATION CAPITAL GROUP ACG</v>
      </c>
      <c r="C5578" s="30" t="s">
        <v>4900</v>
      </c>
      <c r="D5578" s="31">
        <v>5</v>
      </c>
      <c r="E5578" s="30">
        <f>+'Categorias-9 feb-Depurado'!E5577</f>
        <v>444444042</v>
      </c>
      <c r="F5578" s="30" t="str">
        <f>+'Categorias-9 feb-Depurado'!F5577</f>
        <v>840 NEWPORT CENTER DRIVE SUITE 300</v>
      </c>
      <c r="G5578" s="30" t="str">
        <f>+'Categorias-9 feb-Depurado'!G5577</f>
        <v>ESTADOS UNIDOS</v>
      </c>
      <c r="H5578" s="30" t="str">
        <f>+'Categorias-9 feb-Depurado'!H5577</f>
        <v>10487-221223-R</v>
      </c>
      <c r="I5578" s="107">
        <f>+'Categorias-9 feb-Depurado'!R5577</f>
        <v>379799306.25</v>
      </c>
      <c r="J5578" s="108">
        <f t="shared" si="356"/>
        <v>379799306.25</v>
      </c>
      <c r="K5578" s="107">
        <f t="shared" si="357"/>
        <v>11833132.82952139</v>
      </c>
      <c r="L5578" s="109">
        <f t="shared" si="358"/>
        <v>391632439.07952142</v>
      </c>
      <c r="M5578" s="110">
        <f t="shared" si="359"/>
        <v>0.00029856260383546952</v>
      </c>
      <c r="N5578" s="33" t="s">
        <v>4892</v>
      </c>
      <c r="O5578" s="33">
        <f>+'Categorias-9 feb-Depurado'!Y5577</f>
        <v>79625</v>
      </c>
      <c r="P5578" s="111">
        <f>+'Categorias-9 feb-Depurado'!AC5577</f>
        <v>44861</v>
      </c>
      <c r="Q5578" s="111">
        <f>+'Categorias-9 feb-Depurado'!AE5577</f>
        <v>44876</v>
      </c>
      <c r="R5578" s="112" t="str">
        <f>+'Categorias-9 feb-Depurado'!AB5577</f>
        <v>Lessor</v>
      </c>
    </row>
    <row r="5579" spans="2:18" s="1" customFormat="1" ht="14.5" hidden="1">
      <c r="B5579" s="57" t="str">
        <f>+'Categorias-9 feb-Depurado'!B5578</f>
        <v>AVIATION CAPITAL GROUP ACG</v>
      </c>
      <c r="C5579" s="30" t="s">
        <v>4900</v>
      </c>
      <c r="D5579" s="31">
        <v>5</v>
      </c>
      <c r="E5579" s="30">
        <f>+'Categorias-9 feb-Depurado'!E5578</f>
        <v>444444042</v>
      </c>
      <c r="F5579" s="30" t="str">
        <f>+'Categorias-9 feb-Depurado'!F5578</f>
        <v>840 NEWPORT CENTER DRIVE SUITE 300</v>
      </c>
      <c r="G5579" s="30" t="str">
        <f>+'Categorias-9 feb-Depurado'!G5578</f>
        <v>ESTADOS UNIDOS</v>
      </c>
      <c r="H5579" s="30" t="str">
        <f>+'Categorias-9 feb-Depurado'!H5578</f>
        <v>10482-221216-R</v>
      </c>
      <c r="I5579" s="107">
        <f>+'Categorias-9 feb-Depurado'!R5578</f>
        <v>379799306.25</v>
      </c>
      <c r="J5579" s="108">
        <f t="shared" si="356"/>
        <v>379799306.25</v>
      </c>
      <c r="K5579" s="107">
        <f t="shared" si="357"/>
        <v>11833132.82952139</v>
      </c>
      <c r="L5579" s="109">
        <f t="shared" si="358"/>
        <v>391632439.07952142</v>
      </c>
      <c r="M5579" s="110">
        <f t="shared" si="359"/>
        <v>0.00029856260383546952</v>
      </c>
      <c r="N5579" s="33" t="s">
        <v>4892</v>
      </c>
      <c r="O5579" s="33">
        <f>+'Categorias-9 feb-Depurado'!Y5578</f>
        <v>79625</v>
      </c>
      <c r="P5579" s="111">
        <f>+'Categorias-9 feb-Depurado'!AC5578</f>
        <v>44861</v>
      </c>
      <c r="Q5579" s="111">
        <f>+'Categorias-9 feb-Depurado'!AE5578</f>
        <v>44876</v>
      </c>
      <c r="R5579" s="112" t="str">
        <f>+'Categorias-9 feb-Depurado'!AB5578</f>
        <v>Lessor</v>
      </c>
    </row>
    <row r="5580" spans="2:18" s="1" customFormat="1" ht="14.5" hidden="1">
      <c r="B5580" s="57" t="str">
        <f>+'Categorias-9 feb-Depurado'!B5579</f>
        <v>AVIATION CAPITAL GROUP ACG</v>
      </c>
      <c r="C5580" s="30" t="s">
        <v>4900</v>
      </c>
      <c r="D5580" s="31">
        <v>5</v>
      </c>
      <c r="E5580" s="30">
        <f>+'Categorias-9 feb-Depurado'!E5579</f>
        <v>444444042</v>
      </c>
      <c r="F5580" s="30" t="str">
        <f>+'Categorias-9 feb-Depurado'!F5579</f>
        <v>840 NEWPORT CENTER DRIVE SUITE 300</v>
      </c>
      <c r="G5580" s="30" t="str">
        <f>+'Categorias-9 feb-Depurado'!G5579</f>
        <v>ESTADOS UNIDOS</v>
      </c>
      <c r="H5580" s="30" t="str">
        <f>+'Categorias-9 feb-Depurado'!H5579</f>
        <v>10136-221230-R</v>
      </c>
      <c r="I5580" s="107">
        <f>+'Categorias-9 feb-Depurado'!R5579</f>
        <v>1403037067.95</v>
      </c>
      <c r="J5580" s="108">
        <f t="shared" si="360" ref="J5580:J5643">+IF(Q5580&gt;$O$4,0,I5580)</f>
        <v>1403037067.95</v>
      </c>
      <c r="K5580" s="107">
        <f t="shared" si="361" ref="K5580:K5643">++(((1+$O$5)^(($O$4-Q5580)/365))-1)*J5580</f>
        <v>27529228.435149491</v>
      </c>
      <c r="L5580" s="109">
        <f t="shared" si="362" ref="L5580:L5643">+I5580+K5580</f>
        <v>1430566296.3851495</v>
      </c>
      <c r="M5580" s="110">
        <f t="shared" si="363" ref="M5580:M5643">+L5580/$E$11</f>
        <v>0.0010905981113614757</v>
      </c>
      <c r="N5580" s="33" t="s">
        <v>4892</v>
      </c>
      <c r="O5580" s="33">
        <f>+'Categorias-9 feb-Depurado'!Y5579</f>
        <v>294147</v>
      </c>
      <c r="P5580" s="111">
        <f>+'Categorias-9 feb-Depurado'!AC5579</f>
        <v>44894</v>
      </c>
      <c r="Q5580" s="111">
        <f>+'Categorias-9 feb-Depurado'!AE5579</f>
        <v>44909</v>
      </c>
      <c r="R5580" s="112" t="str">
        <f>+'Categorias-9 feb-Depurado'!AB5579</f>
        <v>Lessor</v>
      </c>
    </row>
    <row r="5581" spans="2:18" s="1" customFormat="1" ht="14.5" hidden="1">
      <c r="B5581" s="57" t="str">
        <f>+'Categorias-9 feb-Depurado'!B5580</f>
        <v>AVIATION CAPITAL GROUP ACG</v>
      </c>
      <c r="C5581" s="30" t="s">
        <v>4900</v>
      </c>
      <c r="D5581" s="31">
        <v>5</v>
      </c>
      <c r="E5581" s="30">
        <f>+'Categorias-9 feb-Depurado'!E5580</f>
        <v>444444042</v>
      </c>
      <c r="F5581" s="30" t="str">
        <f>+'Categorias-9 feb-Depurado'!F5580</f>
        <v>840 NEWPORT CENTER DRIVE SUITE 300</v>
      </c>
      <c r="G5581" s="30" t="str">
        <f>+'Categorias-9 feb-Depurado'!G5580</f>
        <v>ESTADOS UNIDOS</v>
      </c>
      <c r="H5581" s="30" t="str">
        <f>+'Categorias-9 feb-Depurado'!H5580</f>
        <v>10172-230119-R</v>
      </c>
      <c r="I5581" s="107">
        <f>+'Categorias-9 feb-Depurado'!R5580</f>
        <v>1409769758.9235001</v>
      </c>
      <c r="J5581" s="108">
        <f t="shared" si="360"/>
        <v>1409769758.9235001</v>
      </c>
      <c r="K5581" s="107">
        <f t="shared" si="361"/>
        <v>27661331.707419813</v>
      </c>
      <c r="L5581" s="109">
        <f t="shared" si="362"/>
        <v>1437431090.6309199</v>
      </c>
      <c r="M5581" s="110">
        <f t="shared" si="363"/>
        <v>0.0010958315155443091</v>
      </c>
      <c r="N5581" s="33" t="s">
        <v>4892</v>
      </c>
      <c r="O5581" s="33">
        <f>+'Categorias-9 feb-Depurado'!Y5580</f>
        <v>295558.51000000001</v>
      </c>
      <c r="P5581" s="111">
        <f>+'Categorias-9 feb-Depurado'!AC5580</f>
        <v>44894</v>
      </c>
      <c r="Q5581" s="111">
        <f>+'Categorias-9 feb-Depurado'!AE5580</f>
        <v>44909</v>
      </c>
      <c r="R5581" s="112" t="str">
        <f>+'Categorias-9 feb-Depurado'!AB5580</f>
        <v>Lessor</v>
      </c>
    </row>
    <row r="5582" spans="2:18" s="1" customFormat="1" ht="14.5" hidden="1">
      <c r="B5582" s="57" t="str">
        <f>+'Categorias-9 feb-Depurado'!B5581</f>
        <v>AVIATION CAPITAL GROUP ACG</v>
      </c>
      <c r="C5582" s="30" t="s">
        <v>4900</v>
      </c>
      <c r="D5582" s="31">
        <v>5</v>
      </c>
      <c r="E5582" s="30">
        <f>+'Categorias-9 feb-Depurado'!E5581</f>
        <v>444444042</v>
      </c>
      <c r="F5582" s="30" t="str">
        <f>+'Categorias-9 feb-Depurado'!F5581</f>
        <v>840 NEWPORT CENTER DRIVE SUITE 300</v>
      </c>
      <c r="G5582" s="30" t="str">
        <f>+'Categorias-9 feb-Depurado'!G5581</f>
        <v>ESTADOS UNIDOS</v>
      </c>
      <c r="H5582" s="30" t="str">
        <f>+'Categorias-9 feb-Depurado'!H5581</f>
        <v>10342-230106-R</v>
      </c>
      <c r="I5582" s="107">
        <f>+'Categorias-9 feb-Depurado'!R5581</f>
        <v>1435625875.6125002</v>
      </c>
      <c r="J5582" s="108">
        <f t="shared" si="360"/>
        <v>1435625875.6125002</v>
      </c>
      <c r="K5582" s="107">
        <f t="shared" si="361"/>
        <v>28168658.961301554</v>
      </c>
      <c r="L5582" s="109">
        <f t="shared" si="362"/>
        <v>1463794534.5738018</v>
      </c>
      <c r="M5582" s="110">
        <f t="shared" si="363"/>
        <v>0.0011159297956769693</v>
      </c>
      <c r="N5582" s="33" t="s">
        <v>4892</v>
      </c>
      <c r="O5582" s="33">
        <f>+'Categorias-9 feb-Depurado'!Y5581</f>
        <v>300979.25</v>
      </c>
      <c r="P5582" s="111">
        <f>+'Categorias-9 feb-Depurado'!AC5581</f>
        <v>44894</v>
      </c>
      <c r="Q5582" s="111">
        <f>+'Categorias-9 feb-Depurado'!AE5581</f>
        <v>44909</v>
      </c>
      <c r="R5582" s="112" t="str">
        <f>+'Categorias-9 feb-Depurado'!AB5581</f>
        <v>Lessor</v>
      </c>
    </row>
    <row r="5583" spans="2:18" s="1" customFormat="1" ht="14.5" hidden="1">
      <c r="B5583" s="57" t="str">
        <f>+'Categorias-9 feb-Depurado'!B5582</f>
        <v>AVIATION CAPITAL GROUP ACG</v>
      </c>
      <c r="C5583" s="30" t="s">
        <v>4900</v>
      </c>
      <c r="D5583" s="31">
        <v>5</v>
      </c>
      <c r="E5583" s="30">
        <f>+'Categorias-9 feb-Depurado'!E5582</f>
        <v>444444042</v>
      </c>
      <c r="F5583" s="30" t="str">
        <f>+'Categorias-9 feb-Depurado'!F5582</f>
        <v>840 NEWPORT CENTER DRIVE SUITE 300</v>
      </c>
      <c r="G5583" s="30" t="str">
        <f>+'Categorias-9 feb-Depurado'!G5582</f>
        <v>ESTADOS UNIDOS</v>
      </c>
      <c r="H5583" s="30" t="str">
        <f>+'Categorias-9 feb-Depurado'!H5582</f>
        <v>10313-230111-R</v>
      </c>
      <c r="I5583" s="107">
        <f>+'Categorias-9 feb-Depurado'!R5582</f>
        <v>1431953997.3840001</v>
      </c>
      <c r="J5583" s="108">
        <f t="shared" si="360"/>
        <v>1431953997.3840001</v>
      </c>
      <c r="K5583" s="107">
        <f t="shared" si="361"/>
        <v>28096612.415385183</v>
      </c>
      <c r="L5583" s="109">
        <f t="shared" si="362"/>
        <v>1460050609.7993853</v>
      </c>
      <c r="M5583" s="110">
        <f t="shared" si="363"/>
        <v>0.0011130755991966136</v>
      </c>
      <c r="N5583" s="33" t="s">
        <v>4892</v>
      </c>
      <c r="O5583" s="33">
        <f>+'Categorias-9 feb-Depurado'!Y5582</f>
        <v>300209.44</v>
      </c>
      <c r="P5583" s="111">
        <f>+'Categorias-9 feb-Depurado'!AC5582</f>
        <v>44894</v>
      </c>
      <c r="Q5583" s="111">
        <f>+'Categorias-9 feb-Depurado'!AE5582</f>
        <v>44909</v>
      </c>
      <c r="R5583" s="112" t="str">
        <f>+'Categorias-9 feb-Depurado'!AB5582</f>
        <v>Lessor</v>
      </c>
    </row>
    <row r="5584" spans="2:18" s="1" customFormat="1" ht="14.5" hidden="1">
      <c r="B5584" s="57" t="str">
        <f>+'Categorias-9 feb-Depurado'!B5583</f>
        <v>AVIATION CAPITAL GROUP ACG</v>
      </c>
      <c r="C5584" s="30" t="s">
        <v>4900</v>
      </c>
      <c r="D5584" s="31">
        <v>5</v>
      </c>
      <c r="E5584" s="30">
        <f>+'Categorias-9 feb-Depurado'!E5583</f>
        <v>444444042</v>
      </c>
      <c r="F5584" s="30" t="str">
        <f>+'Categorias-9 feb-Depurado'!F5583</f>
        <v>840 NEWPORT CENTER DRIVE SUITE 300</v>
      </c>
      <c r="G5584" s="30" t="str">
        <f>+'Categorias-9 feb-Depurado'!G5583</f>
        <v>ESTADOS UNIDOS</v>
      </c>
      <c r="H5584" s="30" t="str">
        <f>+'Categorias-9 feb-Depurado'!H5583</f>
        <v>10409-230112-R</v>
      </c>
      <c r="I5584" s="107">
        <f>+'Categorias-9 feb-Depurado'!R5583</f>
        <v>1337117740.95</v>
      </c>
      <c r="J5584" s="108">
        <f t="shared" si="360"/>
        <v>1337117740.95</v>
      </c>
      <c r="K5584" s="107">
        <f t="shared" si="361"/>
        <v>26235814.132186122</v>
      </c>
      <c r="L5584" s="109">
        <f t="shared" si="362"/>
        <v>1363353555.0821862</v>
      </c>
      <c r="M5584" s="110">
        <f t="shared" si="363"/>
        <v>0.0010393582010478721</v>
      </c>
      <c r="N5584" s="33" t="s">
        <v>4892</v>
      </c>
      <c r="O5584" s="33">
        <f>+'Categorias-9 feb-Depurado'!Y5583</f>
        <v>280327</v>
      </c>
      <c r="P5584" s="111">
        <f>+'Categorias-9 feb-Depurado'!AC5583</f>
        <v>44894</v>
      </c>
      <c r="Q5584" s="111">
        <f>+'Categorias-9 feb-Depurado'!AE5583</f>
        <v>44909</v>
      </c>
      <c r="R5584" s="112" t="str">
        <f>+'Categorias-9 feb-Depurado'!AB5583</f>
        <v>Lessor</v>
      </c>
    </row>
    <row r="5585" spans="2:18" s="1" customFormat="1" ht="14.5" hidden="1">
      <c r="B5585" s="57" t="str">
        <f>+'Categorias-9 feb-Depurado'!B5584</f>
        <v>AVIATION CAPITAL GROUP ACG</v>
      </c>
      <c r="C5585" s="30" t="s">
        <v>4900</v>
      </c>
      <c r="D5585" s="31">
        <v>5</v>
      </c>
      <c r="E5585" s="30">
        <f>+'Categorias-9 feb-Depurado'!E5584</f>
        <v>444444042</v>
      </c>
      <c r="F5585" s="30" t="str">
        <f>+'Categorias-9 feb-Depurado'!F5584</f>
        <v>840 NEWPORT CENTER DRIVE SUITE 300</v>
      </c>
      <c r="G5585" s="30" t="str">
        <f>+'Categorias-9 feb-Depurado'!G5584</f>
        <v>ESTADOS UNIDOS</v>
      </c>
      <c r="H5585" s="30" t="str">
        <f>+'Categorias-9 feb-Depurado'!H5584</f>
        <v>10459-230130-R</v>
      </c>
      <c r="I5585" s="107">
        <f>+'Categorias-9 feb-Depurado'!R5584</f>
        <v>1337117740.95</v>
      </c>
      <c r="J5585" s="108">
        <f t="shared" si="360"/>
        <v>1337117740.95</v>
      </c>
      <c r="K5585" s="107">
        <f t="shared" si="361"/>
        <v>26235814.132186122</v>
      </c>
      <c r="L5585" s="109">
        <f t="shared" si="362"/>
        <v>1363353555.0821862</v>
      </c>
      <c r="M5585" s="110">
        <f t="shared" si="363"/>
        <v>0.0010393582010478721</v>
      </c>
      <c r="N5585" s="33" t="s">
        <v>4892</v>
      </c>
      <c r="O5585" s="33">
        <f>+'Categorias-9 feb-Depurado'!Y5584</f>
        <v>280327</v>
      </c>
      <c r="P5585" s="111">
        <f>+'Categorias-9 feb-Depurado'!AC5584</f>
        <v>44894</v>
      </c>
      <c r="Q5585" s="111">
        <f>+'Categorias-9 feb-Depurado'!AE5584</f>
        <v>44909</v>
      </c>
      <c r="R5585" s="112" t="str">
        <f>+'Categorias-9 feb-Depurado'!AB5584</f>
        <v>Lessor</v>
      </c>
    </row>
    <row r="5586" spans="2:18" s="1" customFormat="1" ht="14.5" hidden="1">
      <c r="B5586" s="57" t="str">
        <f>+'Categorias-9 feb-Depurado'!B5585</f>
        <v>AVIATION CAPITAL GROUP ACG</v>
      </c>
      <c r="C5586" s="30" t="s">
        <v>4900</v>
      </c>
      <c r="D5586" s="31">
        <v>5</v>
      </c>
      <c r="E5586" s="30">
        <f>+'Categorias-9 feb-Depurado'!E5585</f>
        <v>444444042</v>
      </c>
      <c r="F5586" s="30" t="str">
        <f>+'Categorias-9 feb-Depurado'!F5585</f>
        <v>840 NEWPORT CENTER DRIVE SUITE 300</v>
      </c>
      <c r="G5586" s="30" t="str">
        <f>+'Categorias-9 feb-Depurado'!G5585</f>
        <v>ESTADOS UNIDOS</v>
      </c>
      <c r="H5586" s="30" t="str">
        <f>+'Categorias-9 feb-Depurado'!H5585</f>
        <v>10487-230125-R</v>
      </c>
      <c r="I5586" s="107">
        <f>+'Categorias-9 feb-Depurado'!R5585</f>
        <v>1337117740.95</v>
      </c>
      <c r="J5586" s="108">
        <f t="shared" si="360"/>
        <v>1337117740.95</v>
      </c>
      <c r="K5586" s="107">
        <f t="shared" si="361"/>
        <v>26235814.132186122</v>
      </c>
      <c r="L5586" s="109">
        <f t="shared" si="362"/>
        <v>1363353555.0821862</v>
      </c>
      <c r="M5586" s="110">
        <f t="shared" si="363"/>
        <v>0.0010393582010478721</v>
      </c>
      <c r="N5586" s="33" t="s">
        <v>4892</v>
      </c>
      <c r="O5586" s="33">
        <f>+'Categorias-9 feb-Depurado'!Y5585</f>
        <v>280327</v>
      </c>
      <c r="P5586" s="111">
        <f>+'Categorias-9 feb-Depurado'!AC5585</f>
        <v>44894</v>
      </c>
      <c r="Q5586" s="111">
        <f>+'Categorias-9 feb-Depurado'!AE5585</f>
        <v>44909</v>
      </c>
      <c r="R5586" s="112" t="str">
        <f>+'Categorias-9 feb-Depurado'!AB5585</f>
        <v>Lessor</v>
      </c>
    </row>
    <row r="5587" spans="2:18" s="1" customFormat="1" ht="14.5" hidden="1">
      <c r="B5587" s="57" t="str">
        <f>+'Categorias-9 feb-Depurado'!B5586</f>
        <v>AVIATION CAPITAL GROUP ACG</v>
      </c>
      <c r="C5587" s="30" t="s">
        <v>4900</v>
      </c>
      <c r="D5587" s="31">
        <v>5</v>
      </c>
      <c r="E5587" s="30">
        <f>+'Categorias-9 feb-Depurado'!E5586</f>
        <v>444444042</v>
      </c>
      <c r="F5587" s="30" t="str">
        <f>+'Categorias-9 feb-Depurado'!F5586</f>
        <v>840 NEWPORT CENTER DRIVE SUITE 300</v>
      </c>
      <c r="G5587" s="30" t="str">
        <f>+'Categorias-9 feb-Depurado'!G5586</f>
        <v>ESTADOS UNIDOS</v>
      </c>
      <c r="H5587" s="30" t="str">
        <f>+'Categorias-9 feb-Depurado'!H5586</f>
        <v>10482-230118-R</v>
      </c>
      <c r="I5587" s="107">
        <f>+'Categorias-9 feb-Depurado'!R5586</f>
        <v>1337112589.5120001</v>
      </c>
      <c r="J5587" s="108">
        <f t="shared" si="360"/>
        <v>1337112589.5120001</v>
      </c>
      <c r="K5587" s="107">
        <f t="shared" si="361"/>
        <v>26235713.054946821</v>
      </c>
      <c r="L5587" s="109">
        <f t="shared" si="362"/>
        <v>1363348302.566947</v>
      </c>
      <c r="M5587" s="110">
        <f t="shared" si="363"/>
        <v>0.001039354196771234</v>
      </c>
      <c r="N5587" s="33" t="s">
        <v>4892</v>
      </c>
      <c r="O5587" s="33">
        <f>+'Categorias-9 feb-Depurado'!Y5586</f>
        <v>280325.91999999998</v>
      </c>
      <c r="P5587" s="111">
        <f>+'Categorias-9 feb-Depurado'!AC5586</f>
        <v>44894</v>
      </c>
      <c r="Q5587" s="111">
        <f>+'Categorias-9 feb-Depurado'!AE5586</f>
        <v>44909</v>
      </c>
      <c r="R5587" s="112" t="str">
        <f>+'Categorias-9 feb-Depurado'!AB5586</f>
        <v>Lessor</v>
      </c>
    </row>
    <row r="5588" spans="2:18" s="1" customFormat="1" ht="14.5" hidden="1">
      <c r="B5588" s="57" t="str">
        <f>+'Categorias-9 feb-Depurado'!B5587</f>
        <v>AVIATION CAPITAL GROUP ACG</v>
      </c>
      <c r="C5588" s="30" t="s">
        <v>4900</v>
      </c>
      <c r="D5588" s="31">
        <v>5</v>
      </c>
      <c r="E5588" s="30">
        <f>+'Categorias-9 feb-Depurado'!E5587</f>
        <v>444444042</v>
      </c>
      <c r="F5588" s="30" t="str">
        <f>+'Categorias-9 feb-Depurado'!F5587</f>
        <v>840 NEWPORT CENTER DRIVE SUITE 300</v>
      </c>
      <c r="G5588" s="30" t="str">
        <f>+'Categorias-9 feb-Depurado'!G5587</f>
        <v>ESTADOS UNIDOS</v>
      </c>
      <c r="H5588" s="30" t="str">
        <f>+'Categorias-9 feb-Depurado'!H5587</f>
        <v>Provisión</v>
      </c>
      <c r="I5588" s="107">
        <f>+'Categorias-9 feb-Depurado'!R5587</f>
        <v>87158440.166149154</v>
      </c>
      <c r="J5588" s="108">
        <f t="shared" si="360"/>
        <v>87158440.166149154</v>
      </c>
      <c r="K5588" s="107">
        <f t="shared" si="361"/>
        <v>745976.55836659612</v>
      </c>
      <c r="L5588" s="109">
        <f t="shared" si="362"/>
        <v>87904416.724515751</v>
      </c>
      <c r="M5588" s="110">
        <f t="shared" si="363"/>
        <v>6.701429434087442E-05</v>
      </c>
      <c r="N5588" s="33" t="s">
        <v>4892</v>
      </c>
      <c r="O5588" s="33">
        <f>+'Categorias-9 feb-Depurado'!Y5587</f>
        <v>18272.784294296289</v>
      </c>
      <c r="P5588" s="111">
        <f>+'Categorias-9 feb-Depurado'!AC5587</f>
        <v>44926</v>
      </c>
      <c r="Q5588" s="111">
        <f>+'Categorias-9 feb-Depurado'!AE5587</f>
        <v>44941</v>
      </c>
      <c r="R5588" s="112" t="str">
        <f>+'Categorias-9 feb-Depurado'!AB5587</f>
        <v>Lessor</v>
      </c>
    </row>
    <row r="5589" spans="2:18" s="1" customFormat="1" ht="14.5" hidden="1">
      <c r="B5589" s="57" t="str">
        <f>+'Categorias-9 feb-Depurado'!B5588</f>
        <v>AVIATION CAPITAL GROUP ACG</v>
      </c>
      <c r="C5589" s="30" t="s">
        <v>4900</v>
      </c>
      <c r="D5589" s="31">
        <v>5</v>
      </c>
      <c r="E5589" s="30">
        <f>+'Categorias-9 feb-Depurado'!E5588</f>
        <v>444444042</v>
      </c>
      <c r="F5589" s="30" t="str">
        <f>+'Categorias-9 feb-Depurado'!F5588</f>
        <v>840 NEWPORT CENTER DRIVE SUITE 300</v>
      </c>
      <c r="G5589" s="30" t="str">
        <f>+'Categorias-9 feb-Depurado'!G5588</f>
        <v>ESTADOS UNIDOS</v>
      </c>
      <c r="H5589" s="30" t="str">
        <f>+'Categorias-9 feb-Depurado'!H5588</f>
        <v>Provisión</v>
      </c>
      <c r="I5589" s="107">
        <f>+'Categorias-9 feb-Depurado'!R5588</f>
        <v>88085386.54439868</v>
      </c>
      <c r="J5589" s="108">
        <f t="shared" si="360"/>
        <v>88085386.54439868</v>
      </c>
      <c r="K5589" s="107">
        <f t="shared" si="361"/>
        <v>753910.15914833103</v>
      </c>
      <c r="L5589" s="109">
        <f t="shared" si="362"/>
        <v>88839296.703547016</v>
      </c>
      <c r="M5589" s="110">
        <f t="shared" si="363"/>
        <v>6.7727003945495674E-05</v>
      </c>
      <c r="N5589" s="33" t="s">
        <v>4892</v>
      </c>
      <c r="O5589" s="33">
        <f>+'Categorias-9 feb-Depurado'!Y5588</f>
        <v>18467.118786628231</v>
      </c>
      <c r="P5589" s="111">
        <f>+'Categorias-9 feb-Depurado'!AC5588</f>
        <v>44926</v>
      </c>
      <c r="Q5589" s="111">
        <f>+'Categorias-9 feb-Depurado'!AE5588</f>
        <v>44941</v>
      </c>
      <c r="R5589" s="112" t="str">
        <f>+'Categorias-9 feb-Depurado'!AB5588</f>
        <v>Lessor</v>
      </c>
    </row>
    <row r="5590" spans="2:18" s="1" customFormat="1" ht="14.5" hidden="1">
      <c r="B5590" s="57" t="str">
        <f>+'Categorias-9 feb-Depurado'!B5589</f>
        <v>AVIATION CAPITAL GROUP ACG</v>
      </c>
      <c r="C5590" s="30" t="s">
        <v>4900</v>
      </c>
      <c r="D5590" s="31">
        <v>5</v>
      </c>
      <c r="E5590" s="30">
        <f>+'Categorias-9 feb-Depurado'!E5589</f>
        <v>444444042</v>
      </c>
      <c r="F5590" s="30" t="str">
        <f>+'Categorias-9 feb-Depurado'!F5589</f>
        <v>840 NEWPORT CENTER DRIVE SUITE 300</v>
      </c>
      <c r="G5590" s="30" t="str">
        <f>+'Categorias-9 feb-Depurado'!G5589</f>
        <v>ESTADOS UNIDOS</v>
      </c>
      <c r="H5590" s="30" t="str">
        <f>+'Categorias-9 feb-Depurado'!H5589</f>
        <v>Provisión</v>
      </c>
      <c r="I5590" s="107">
        <f>+'Categorias-9 feb-Depurado'!R5589</f>
        <v>87908111.830107704</v>
      </c>
      <c r="J5590" s="108">
        <f t="shared" si="360"/>
        <v>87908111.830107704</v>
      </c>
      <c r="K5590" s="107">
        <f t="shared" si="361"/>
        <v>752392.89035600168</v>
      </c>
      <c r="L5590" s="109">
        <f t="shared" si="362"/>
        <v>88660504.720463708</v>
      </c>
      <c r="M5590" s="110">
        <f t="shared" si="363"/>
        <v>6.7590701140396781E-05</v>
      </c>
      <c r="N5590" s="33" t="s">
        <v>4892</v>
      </c>
      <c r="O5590" s="33">
        <f>+'Categorias-9 feb-Depurado'!Y5589</f>
        <v>18429.953107562647</v>
      </c>
      <c r="P5590" s="111">
        <f>+'Categorias-9 feb-Depurado'!AC5589</f>
        <v>44926</v>
      </c>
      <c r="Q5590" s="111">
        <f>+'Categorias-9 feb-Depurado'!AE5589</f>
        <v>44941</v>
      </c>
      <c r="R5590" s="112" t="str">
        <f>+'Categorias-9 feb-Depurado'!AB5589</f>
        <v>Lessor</v>
      </c>
    </row>
    <row r="5591" spans="2:18" s="1" customFormat="1" ht="14.5" hidden="1">
      <c r="B5591" s="57" t="str">
        <f>+'Categorias-9 feb-Depurado'!B5590</f>
        <v>AVIATION CAPITAL GROUP ACG</v>
      </c>
      <c r="C5591" s="30" t="s">
        <v>4900</v>
      </c>
      <c r="D5591" s="31">
        <v>5</v>
      </c>
      <c r="E5591" s="30">
        <f>+'Categorias-9 feb-Depurado'!E5590</f>
        <v>444444042</v>
      </c>
      <c r="F5591" s="30" t="str">
        <f>+'Categorias-9 feb-Depurado'!F5590</f>
        <v>840 NEWPORT CENTER DRIVE SUITE 300</v>
      </c>
      <c r="G5591" s="30" t="str">
        <f>+'Categorias-9 feb-Depurado'!G5590</f>
        <v>ESTADOS UNIDOS</v>
      </c>
      <c r="H5591" s="30" t="str">
        <f>+'Categorias-9 feb-Depurado'!H5590</f>
        <v>Provisión</v>
      </c>
      <c r="I5591" s="107">
        <f>+'Categorias-9 feb-Depurado'!R5590</f>
        <v>87155305.958913714</v>
      </c>
      <c r="J5591" s="108">
        <f t="shared" si="360"/>
        <v>87155305.958913714</v>
      </c>
      <c r="K5591" s="107">
        <f t="shared" si="361"/>
        <v>745949.73313748173</v>
      </c>
      <c r="L5591" s="109">
        <f t="shared" si="362"/>
        <v>87901255.692051202</v>
      </c>
      <c r="M5591" s="110">
        <f t="shared" si="363"/>
        <v>6.7011884514748567E-05</v>
      </c>
      <c r="N5591" s="33" t="s">
        <v>4892</v>
      </c>
      <c r="O5591" s="33">
        <f>+'Categorias-9 feb-Depurado'!Y5590</f>
        <v>18272.127207126789</v>
      </c>
      <c r="P5591" s="111">
        <f>+'Categorias-9 feb-Depurado'!AC5590</f>
        <v>44926</v>
      </c>
      <c r="Q5591" s="111">
        <f>+'Categorias-9 feb-Depurado'!AE5590</f>
        <v>44941</v>
      </c>
      <c r="R5591" s="112" t="str">
        <f>+'Categorias-9 feb-Depurado'!AB5590</f>
        <v>Lessor</v>
      </c>
    </row>
    <row r="5592" spans="2:18" s="1" customFormat="1" ht="14.5" hidden="1">
      <c r="B5592" s="57" t="str">
        <f>+'Categorias-9 feb-Depurado'!B5591</f>
        <v>AVIATION CAPITAL GROUP ACG</v>
      </c>
      <c r="C5592" s="30" t="s">
        <v>4900</v>
      </c>
      <c r="D5592" s="31">
        <v>5</v>
      </c>
      <c r="E5592" s="30">
        <f>+'Categorias-9 feb-Depurado'!E5591</f>
        <v>444444042</v>
      </c>
      <c r="F5592" s="30" t="str">
        <f>+'Categorias-9 feb-Depurado'!F5591</f>
        <v>840 NEWPORT CENTER DRIVE SUITE 300</v>
      </c>
      <c r="G5592" s="30" t="str">
        <f>+'Categorias-9 feb-Depurado'!G5591</f>
        <v>ESTADOS UNIDOS</v>
      </c>
      <c r="H5592" s="30" t="str">
        <f>+'Categorias-9 feb-Depurado'!H5591</f>
        <v>Provisión</v>
      </c>
      <c r="I5592" s="107">
        <f>+'Categorias-9 feb-Depurado'!R5591</f>
        <v>89931982.386439934</v>
      </c>
      <c r="J5592" s="108">
        <f t="shared" si="360"/>
        <v>89931982.386439934</v>
      </c>
      <c r="K5592" s="107">
        <f t="shared" si="361"/>
        <v>769714.90747005481</v>
      </c>
      <c r="L5592" s="109">
        <f t="shared" si="362"/>
        <v>90701697.293909982</v>
      </c>
      <c r="M5592" s="110">
        <f t="shared" si="363"/>
        <v>6.9146812710444737E-05</v>
      </c>
      <c r="N5592" s="33" t="s">
        <v>4892</v>
      </c>
      <c r="O5592" s="33">
        <f>+'Categorias-9 feb-Depurado'!Y5591</f>
        <v>18854.257971726558</v>
      </c>
      <c r="P5592" s="111">
        <f>+'Categorias-9 feb-Depurado'!AC5591</f>
        <v>44926</v>
      </c>
      <c r="Q5592" s="111">
        <f>+'Categorias-9 feb-Depurado'!AE5591</f>
        <v>44941</v>
      </c>
      <c r="R5592" s="112" t="str">
        <f>+'Categorias-9 feb-Depurado'!AB5591</f>
        <v>Lessor</v>
      </c>
    </row>
    <row r="5593" spans="2:18" s="1" customFormat="1" ht="14.5" hidden="1">
      <c r="B5593" s="57" t="str">
        <f>+'Categorias-9 feb-Depurado'!B5592</f>
        <v>AVIATION CAPITAL GROUP ACG</v>
      </c>
      <c r="C5593" s="30" t="s">
        <v>4900</v>
      </c>
      <c r="D5593" s="31">
        <v>5</v>
      </c>
      <c r="E5593" s="30">
        <f>+'Categorias-9 feb-Depurado'!E5592</f>
        <v>444444042</v>
      </c>
      <c r="F5593" s="30" t="str">
        <f>+'Categorias-9 feb-Depurado'!F5592</f>
        <v>840 NEWPORT CENTER DRIVE SUITE 300</v>
      </c>
      <c r="G5593" s="30" t="str">
        <f>+'Categorias-9 feb-Depurado'!G5592</f>
        <v>ESTADOS UNIDOS</v>
      </c>
      <c r="H5593" s="30" t="str">
        <f>+'Categorias-9 feb-Depurado'!H5592</f>
        <v>Provisión</v>
      </c>
      <c r="I5593" s="107">
        <f>+'Categorias-9 feb-Depurado'!R5592</f>
        <v>89931982.386439934</v>
      </c>
      <c r="J5593" s="108">
        <f t="shared" si="360"/>
        <v>89931982.386439934</v>
      </c>
      <c r="K5593" s="107">
        <f t="shared" si="361"/>
        <v>769714.90747005481</v>
      </c>
      <c r="L5593" s="109">
        <f t="shared" si="362"/>
        <v>90701697.293909982</v>
      </c>
      <c r="M5593" s="110">
        <f t="shared" si="363"/>
        <v>6.9146812710444737E-05</v>
      </c>
      <c r="N5593" s="33" t="s">
        <v>4892</v>
      </c>
      <c r="O5593" s="33">
        <f>+'Categorias-9 feb-Depurado'!Y5592</f>
        <v>18854.257971726558</v>
      </c>
      <c r="P5593" s="111">
        <f>+'Categorias-9 feb-Depurado'!AC5592</f>
        <v>44926</v>
      </c>
      <c r="Q5593" s="111">
        <f>+'Categorias-9 feb-Depurado'!AE5592</f>
        <v>44941</v>
      </c>
      <c r="R5593" s="112" t="str">
        <f>+'Categorias-9 feb-Depurado'!AB5592</f>
        <v>Lessor</v>
      </c>
    </row>
    <row r="5594" spans="2:18" s="1" customFormat="1" ht="14.5" hidden="1">
      <c r="B5594" s="57" t="str">
        <f>+'Categorias-9 feb-Depurado'!B5593</f>
        <v>AVIATION CAPITAL GROUP ACG</v>
      </c>
      <c r="C5594" s="30" t="s">
        <v>4900</v>
      </c>
      <c r="D5594" s="31">
        <v>5</v>
      </c>
      <c r="E5594" s="30">
        <f>+'Categorias-9 feb-Depurado'!E5593</f>
        <v>444444042</v>
      </c>
      <c r="F5594" s="30" t="str">
        <f>+'Categorias-9 feb-Depurado'!F5593</f>
        <v>840 NEWPORT CENTER DRIVE SUITE 300</v>
      </c>
      <c r="G5594" s="30" t="str">
        <f>+'Categorias-9 feb-Depurado'!G5593</f>
        <v>ESTADOS UNIDOS</v>
      </c>
      <c r="H5594" s="30" t="str">
        <f>+'Categorias-9 feb-Depurado'!H5593</f>
        <v>Provisión</v>
      </c>
      <c r="I5594" s="107">
        <f>+'Categorias-9 feb-Depurado'!R5593</f>
        <v>89931982.386439934</v>
      </c>
      <c r="J5594" s="108">
        <f t="shared" si="360"/>
        <v>89931982.386439934</v>
      </c>
      <c r="K5594" s="107">
        <f t="shared" si="361"/>
        <v>769714.90747005481</v>
      </c>
      <c r="L5594" s="109">
        <f t="shared" si="362"/>
        <v>90701697.293909982</v>
      </c>
      <c r="M5594" s="110">
        <f t="shared" si="363"/>
        <v>6.9146812710444737E-05</v>
      </c>
      <c r="N5594" s="33" t="s">
        <v>4892</v>
      </c>
      <c r="O5594" s="33">
        <f>+'Categorias-9 feb-Depurado'!Y5593</f>
        <v>18854.257971726558</v>
      </c>
      <c r="P5594" s="111">
        <f>+'Categorias-9 feb-Depurado'!AC5593</f>
        <v>44926</v>
      </c>
      <c r="Q5594" s="111">
        <f>+'Categorias-9 feb-Depurado'!AE5593</f>
        <v>44941</v>
      </c>
      <c r="R5594" s="112" t="str">
        <f>+'Categorias-9 feb-Depurado'!AB5593</f>
        <v>Lessor</v>
      </c>
    </row>
    <row r="5595" spans="2:18" s="1" customFormat="1" ht="14.5" hidden="1">
      <c r="B5595" s="57" t="str">
        <f>+'Categorias-9 feb-Depurado'!B5594</f>
        <v>AVIATION CAPITAL GROUP ACG</v>
      </c>
      <c r="C5595" s="30" t="s">
        <v>4900</v>
      </c>
      <c r="D5595" s="31">
        <v>5</v>
      </c>
      <c r="E5595" s="30">
        <f>+'Categorias-9 feb-Depurado'!E5594</f>
        <v>444444042</v>
      </c>
      <c r="F5595" s="30" t="str">
        <f>+'Categorias-9 feb-Depurado'!F5594</f>
        <v>840 NEWPORT CENTER DRIVE SUITE 300</v>
      </c>
      <c r="G5595" s="30" t="str">
        <f>+'Categorias-9 feb-Depurado'!G5594</f>
        <v>ESTADOS UNIDOS</v>
      </c>
      <c r="H5595" s="30" t="str">
        <f>+'Categorias-9 feb-Depurado'!H5594</f>
        <v>Provisión</v>
      </c>
      <c r="I5595" s="107">
        <f>+'Categorias-9 feb-Depurado'!R5594</f>
        <v>89931982.386439934</v>
      </c>
      <c r="J5595" s="108">
        <f t="shared" si="360"/>
        <v>89931982.386439934</v>
      </c>
      <c r="K5595" s="107">
        <f t="shared" si="361"/>
        <v>769714.90747005481</v>
      </c>
      <c r="L5595" s="109">
        <f t="shared" si="362"/>
        <v>90701697.293909982</v>
      </c>
      <c r="M5595" s="110">
        <f t="shared" si="363"/>
        <v>6.9146812710444737E-05</v>
      </c>
      <c r="N5595" s="33" t="s">
        <v>4892</v>
      </c>
      <c r="O5595" s="33">
        <f>+'Categorias-9 feb-Depurado'!Y5594</f>
        <v>18854.257971726558</v>
      </c>
      <c r="P5595" s="111">
        <f>+'Categorias-9 feb-Depurado'!AC5594</f>
        <v>44926</v>
      </c>
      <c r="Q5595" s="111">
        <f>+'Categorias-9 feb-Depurado'!AE5594</f>
        <v>44941</v>
      </c>
      <c r="R5595" s="112" t="str">
        <f>+'Categorias-9 feb-Depurado'!AB5594</f>
        <v>Lessor</v>
      </c>
    </row>
    <row r="5596" spans="2:18" s="1" customFormat="1" ht="14.5" hidden="1">
      <c r="B5596" s="57" t="str">
        <f>+'Categorias-9 feb-Depurado'!B5595</f>
        <v>AVIATION CAPITAL GROUP ACG</v>
      </c>
      <c r="C5596" s="30" t="s">
        <v>4900</v>
      </c>
      <c r="D5596" s="31">
        <v>5</v>
      </c>
      <c r="E5596" s="30">
        <f>+'Categorias-9 feb-Depurado'!E5595</f>
        <v>444444042</v>
      </c>
      <c r="F5596" s="30" t="str">
        <f>+'Categorias-9 feb-Depurado'!F5595</f>
        <v>840 NEWPORT CENTER DRIVE SUITE 300</v>
      </c>
      <c r="G5596" s="30" t="str">
        <f>+'Categorias-9 feb-Depurado'!G5595</f>
        <v>ESTADOS UNIDOS</v>
      </c>
      <c r="H5596" s="30" t="str">
        <f>+'Categorias-9 feb-Depurado'!H5595</f>
        <v>10136-230201-R</v>
      </c>
      <c r="I5596" s="107">
        <f>+'Categorias-9 feb-Depurado'!R5595</f>
        <v>1403038021.9200001</v>
      </c>
      <c r="J5596" s="108">
        <f t="shared" si="360"/>
        <v>0</v>
      </c>
      <c r="K5596" s="107">
        <f t="shared" si="361"/>
        <v>0</v>
      </c>
      <c r="L5596" s="109">
        <f t="shared" si="362"/>
        <v>1403038021.9200001</v>
      </c>
      <c r="M5596" s="110">
        <f t="shared" si="363"/>
        <v>0.00106961181787994</v>
      </c>
      <c r="N5596" s="33" t="s">
        <v>4892</v>
      </c>
      <c r="O5596" s="33">
        <f>+'Categorias-9 feb-Depurado'!Y5595</f>
        <v>294147.20000000001</v>
      </c>
      <c r="P5596" s="111">
        <f>+'Categorias-9 feb-Depurado'!AC5595</f>
        <v>44958</v>
      </c>
      <c r="Q5596" s="111">
        <f>+'Categorias-9 feb-Depurado'!AE5595</f>
        <v>44973</v>
      </c>
      <c r="R5596" s="112" t="str">
        <f>+'Categorias-9 feb-Depurado'!AB5595</f>
        <v>Lessor</v>
      </c>
    </row>
    <row r="5597" spans="2:18" s="1" customFormat="1" ht="14.5" hidden="1">
      <c r="B5597" s="57" t="str">
        <f>+'Categorias-9 feb-Depurado'!B5596</f>
        <v>AVIATION CAPITAL GROUP ACG</v>
      </c>
      <c r="C5597" s="30" t="s">
        <v>4900</v>
      </c>
      <c r="D5597" s="31">
        <v>5</v>
      </c>
      <c r="E5597" s="30">
        <f>+'Categorias-9 feb-Depurado'!E5596</f>
        <v>444444042</v>
      </c>
      <c r="F5597" s="30" t="str">
        <f>+'Categorias-9 feb-Depurado'!F5596</f>
        <v>840 NEWPORT CENTER DRIVE SUITE 300</v>
      </c>
      <c r="G5597" s="30" t="str">
        <f>+'Categorias-9 feb-Depurado'!G5596</f>
        <v>ESTADOS UNIDOS</v>
      </c>
      <c r="H5597" s="30" t="str">
        <f>+'Categorias-9 feb-Depurado'!H5596</f>
        <v>10172-230217-R</v>
      </c>
      <c r="I5597" s="107">
        <f>+'Categorias-9 feb-Depurado'!R5596</f>
        <v>1409769758.9235001</v>
      </c>
      <c r="J5597" s="108">
        <f t="shared" si="360"/>
        <v>0</v>
      </c>
      <c r="K5597" s="107">
        <f t="shared" si="361"/>
        <v>0</v>
      </c>
      <c r="L5597" s="109">
        <f t="shared" si="362"/>
        <v>1409769758.9235001</v>
      </c>
      <c r="M5597" s="110">
        <f t="shared" si="363"/>
        <v>0.0010747437853258044</v>
      </c>
      <c r="N5597" s="33" t="s">
        <v>4892</v>
      </c>
      <c r="O5597" s="33">
        <f>+'Categorias-9 feb-Depurado'!Y5596</f>
        <v>295558.51000000001</v>
      </c>
      <c r="P5597" s="111">
        <f>+'Categorias-9 feb-Depurado'!AC5596</f>
        <v>44958</v>
      </c>
      <c r="Q5597" s="111">
        <f>+'Categorias-9 feb-Depurado'!AE5596</f>
        <v>44973</v>
      </c>
      <c r="R5597" s="112" t="str">
        <f>+'Categorias-9 feb-Depurado'!AB5596</f>
        <v>Lessor</v>
      </c>
    </row>
    <row r="5598" spans="2:18" s="1" customFormat="1" ht="14.5" hidden="1">
      <c r="B5598" s="57" t="str">
        <f>+'Categorias-9 feb-Depurado'!B5597</f>
        <v>AVIATION CAPITAL GROUP ACG</v>
      </c>
      <c r="C5598" s="30" t="s">
        <v>4900</v>
      </c>
      <c r="D5598" s="31">
        <v>5</v>
      </c>
      <c r="E5598" s="30">
        <f>+'Categorias-9 feb-Depurado'!E5597</f>
        <v>444444042</v>
      </c>
      <c r="F5598" s="30" t="str">
        <f>+'Categorias-9 feb-Depurado'!F5597</f>
        <v>840 NEWPORT CENTER DRIVE SUITE 300</v>
      </c>
      <c r="G5598" s="30" t="str">
        <f>+'Categorias-9 feb-Depurado'!G5597</f>
        <v>ESTADOS UNIDOS</v>
      </c>
      <c r="H5598" s="30" t="str">
        <f>+'Categorias-9 feb-Depurado'!H5597</f>
        <v>10342-230207-R</v>
      </c>
      <c r="I5598" s="107">
        <f>+'Categorias-9 feb-Depurado'!R5597</f>
        <v>1435625875.6125002</v>
      </c>
      <c r="J5598" s="108">
        <f t="shared" si="360"/>
        <v>0</v>
      </c>
      <c r="K5598" s="107">
        <f t="shared" si="361"/>
        <v>0</v>
      </c>
      <c r="L5598" s="109">
        <f t="shared" si="362"/>
        <v>1435625875.6125002</v>
      </c>
      <c r="M5598" s="110">
        <f t="shared" si="363"/>
        <v>0.0010944553024357906</v>
      </c>
      <c r="N5598" s="33" t="s">
        <v>4892</v>
      </c>
      <c r="O5598" s="33">
        <f>+'Categorias-9 feb-Depurado'!Y5597</f>
        <v>300979.25</v>
      </c>
      <c r="P5598" s="111">
        <f>+'Categorias-9 feb-Depurado'!AC5597</f>
        <v>44958</v>
      </c>
      <c r="Q5598" s="111">
        <f>+'Categorias-9 feb-Depurado'!AE5597</f>
        <v>44973</v>
      </c>
      <c r="R5598" s="112" t="str">
        <f>+'Categorias-9 feb-Depurado'!AB5597</f>
        <v>Lessor</v>
      </c>
    </row>
    <row r="5599" spans="2:18" s="1" customFormat="1" ht="14.5" hidden="1">
      <c r="B5599" s="57" t="str">
        <f>+'Categorias-9 feb-Depurado'!B5598</f>
        <v>AVIATION CAPITAL GROUP ACG</v>
      </c>
      <c r="C5599" s="30" t="s">
        <v>4900</v>
      </c>
      <c r="D5599" s="31">
        <v>5</v>
      </c>
      <c r="E5599" s="30">
        <f>+'Categorias-9 feb-Depurado'!E5598</f>
        <v>444444042</v>
      </c>
      <c r="F5599" s="30" t="str">
        <f>+'Categorias-9 feb-Depurado'!F5598</f>
        <v>840 NEWPORT CENTER DRIVE SUITE 300</v>
      </c>
      <c r="G5599" s="30" t="str">
        <f>+'Categorias-9 feb-Depurado'!G5598</f>
        <v>ESTADOS UNIDOS</v>
      </c>
      <c r="H5599" s="30" t="str">
        <f>+'Categorias-9 feb-Depurado'!H5598</f>
        <v>10313-230210-R</v>
      </c>
      <c r="I5599" s="107">
        <f>+'Categorias-9 feb-Depurado'!R5598</f>
        <v>1431953997.3840001</v>
      </c>
      <c r="J5599" s="108">
        <f t="shared" si="360"/>
        <v>0</v>
      </c>
      <c r="K5599" s="107">
        <f t="shared" si="361"/>
        <v>0</v>
      </c>
      <c r="L5599" s="109">
        <f t="shared" si="362"/>
        <v>1431953997.3840001</v>
      </c>
      <c r="M5599" s="110">
        <f t="shared" si="363"/>
        <v>0.0010916560309366153</v>
      </c>
      <c r="N5599" s="33" t="s">
        <v>4892</v>
      </c>
      <c r="O5599" s="33">
        <f>+'Categorias-9 feb-Depurado'!Y5598</f>
        <v>300209.44</v>
      </c>
      <c r="P5599" s="111">
        <f>+'Categorias-9 feb-Depurado'!AC5598</f>
        <v>44958</v>
      </c>
      <c r="Q5599" s="111">
        <f>+'Categorias-9 feb-Depurado'!AE5598</f>
        <v>44973</v>
      </c>
      <c r="R5599" s="112" t="str">
        <f>+'Categorias-9 feb-Depurado'!AB5598</f>
        <v>Lessor</v>
      </c>
    </row>
    <row r="5600" spans="2:18" s="1" customFormat="1" ht="14.5" hidden="1">
      <c r="B5600" s="57" t="str">
        <f>+'Categorias-9 feb-Depurado'!B5599</f>
        <v>AVIATION CAPITAL GROUP ACG</v>
      </c>
      <c r="C5600" s="30" t="s">
        <v>4900</v>
      </c>
      <c r="D5600" s="31">
        <v>5</v>
      </c>
      <c r="E5600" s="30">
        <f>+'Categorias-9 feb-Depurado'!E5599</f>
        <v>444444042</v>
      </c>
      <c r="F5600" s="30" t="str">
        <f>+'Categorias-9 feb-Depurado'!F5599</f>
        <v>840 NEWPORT CENTER DRIVE SUITE 300</v>
      </c>
      <c r="G5600" s="30" t="str">
        <f>+'Categorias-9 feb-Depurado'!G5599</f>
        <v>ESTADOS UNIDOS</v>
      </c>
      <c r="H5600" s="30" t="str">
        <f>+'Categorias-9 feb-Depurado'!H5599</f>
        <v>10409-230210-R</v>
      </c>
      <c r="I5600" s="107">
        <f>+'Categorias-9 feb-Depurado'!R5599</f>
        <v>1337117740.95</v>
      </c>
      <c r="J5600" s="108">
        <f t="shared" si="360"/>
        <v>0</v>
      </c>
      <c r="K5600" s="107">
        <f t="shared" si="361"/>
        <v>0</v>
      </c>
      <c r="L5600" s="109">
        <f t="shared" si="362"/>
        <v>1337117740.95</v>
      </c>
      <c r="M5600" s="110">
        <f t="shared" si="363"/>
        <v>0.0010193572200273536</v>
      </c>
      <c r="N5600" s="33" t="s">
        <v>4892</v>
      </c>
      <c r="O5600" s="33">
        <f>+'Categorias-9 feb-Depurado'!Y5599</f>
        <v>280327</v>
      </c>
      <c r="P5600" s="111">
        <f>+'Categorias-9 feb-Depurado'!AC5599</f>
        <v>44958</v>
      </c>
      <c r="Q5600" s="111">
        <f>+'Categorias-9 feb-Depurado'!AE5599</f>
        <v>44973</v>
      </c>
      <c r="R5600" s="112" t="str">
        <f>+'Categorias-9 feb-Depurado'!AB5599</f>
        <v>Lessor</v>
      </c>
    </row>
    <row r="5601" spans="2:18" s="1" customFormat="1" ht="14.5" hidden="1">
      <c r="B5601" s="57" t="str">
        <f>+'Categorias-9 feb-Depurado'!B5600</f>
        <v>AVIATION CAPITAL GROUP ACG</v>
      </c>
      <c r="C5601" s="30" t="s">
        <v>4900</v>
      </c>
      <c r="D5601" s="31">
        <v>5</v>
      </c>
      <c r="E5601" s="30">
        <f>+'Categorias-9 feb-Depurado'!E5600</f>
        <v>444444042</v>
      </c>
      <c r="F5601" s="30" t="str">
        <f>+'Categorias-9 feb-Depurado'!F5600</f>
        <v>840 NEWPORT CENTER DRIVE SUITE 300</v>
      </c>
      <c r="G5601" s="30" t="str">
        <f>+'Categorias-9 feb-Depurado'!G5600</f>
        <v>ESTADOS UNIDOS</v>
      </c>
      <c r="H5601" s="30" t="str">
        <f>+'Categorias-9 feb-Depurado'!H5600</f>
        <v>10459-230228-R</v>
      </c>
      <c r="I5601" s="107">
        <f>+'Categorias-9 feb-Depurado'!R5600</f>
        <v>1337117740.95</v>
      </c>
      <c r="J5601" s="108">
        <f t="shared" si="360"/>
        <v>0</v>
      </c>
      <c r="K5601" s="107">
        <f t="shared" si="361"/>
        <v>0</v>
      </c>
      <c r="L5601" s="109">
        <f t="shared" si="362"/>
        <v>1337117740.95</v>
      </c>
      <c r="M5601" s="110">
        <f t="shared" si="363"/>
        <v>0.0010193572200273536</v>
      </c>
      <c r="N5601" s="33" t="s">
        <v>4892</v>
      </c>
      <c r="O5601" s="33">
        <f>+'Categorias-9 feb-Depurado'!Y5600</f>
        <v>280327</v>
      </c>
      <c r="P5601" s="111">
        <f>+'Categorias-9 feb-Depurado'!AC5600</f>
        <v>44958</v>
      </c>
      <c r="Q5601" s="111">
        <f>+'Categorias-9 feb-Depurado'!AE5600</f>
        <v>44973</v>
      </c>
      <c r="R5601" s="112" t="str">
        <f>+'Categorias-9 feb-Depurado'!AB5600</f>
        <v>Lessor</v>
      </c>
    </row>
    <row r="5602" spans="2:18" s="1" customFormat="1" ht="14.5" hidden="1">
      <c r="B5602" s="57" t="str">
        <f>+'Categorias-9 feb-Depurado'!B5601</f>
        <v>AVIATION CAPITAL GROUP ACG</v>
      </c>
      <c r="C5602" s="30" t="s">
        <v>4900</v>
      </c>
      <c r="D5602" s="31">
        <v>5</v>
      </c>
      <c r="E5602" s="30">
        <f>+'Categorias-9 feb-Depurado'!E5601</f>
        <v>444444042</v>
      </c>
      <c r="F5602" s="30" t="str">
        <f>+'Categorias-9 feb-Depurado'!F5601</f>
        <v>840 NEWPORT CENTER DRIVE SUITE 300</v>
      </c>
      <c r="G5602" s="30" t="str">
        <f>+'Categorias-9 feb-Depurado'!G5601</f>
        <v>ESTADOS UNIDOS</v>
      </c>
      <c r="H5602" s="30" t="str">
        <f>+'Categorias-9 feb-Depurado'!H5601</f>
        <v>10487-230224-R</v>
      </c>
      <c r="I5602" s="107">
        <f>+'Categorias-9 feb-Depurado'!R5601</f>
        <v>1337117740.95</v>
      </c>
      <c r="J5602" s="108">
        <f t="shared" si="360"/>
        <v>0</v>
      </c>
      <c r="K5602" s="107">
        <f t="shared" si="361"/>
        <v>0</v>
      </c>
      <c r="L5602" s="109">
        <f t="shared" si="362"/>
        <v>1337117740.95</v>
      </c>
      <c r="M5602" s="110">
        <f t="shared" si="363"/>
        <v>0.0010193572200273536</v>
      </c>
      <c r="N5602" s="33" t="s">
        <v>4892</v>
      </c>
      <c r="O5602" s="33">
        <f>+'Categorias-9 feb-Depurado'!Y5601</f>
        <v>280327</v>
      </c>
      <c r="P5602" s="111">
        <f>+'Categorias-9 feb-Depurado'!AC5601</f>
        <v>44958</v>
      </c>
      <c r="Q5602" s="111">
        <f>+'Categorias-9 feb-Depurado'!AE5601</f>
        <v>44973</v>
      </c>
      <c r="R5602" s="112" t="str">
        <f>+'Categorias-9 feb-Depurado'!AB5601</f>
        <v>Lessor</v>
      </c>
    </row>
    <row r="5603" spans="2:18" s="1" customFormat="1" ht="14.5" hidden="1">
      <c r="B5603" s="57" t="str">
        <f>+'Categorias-9 feb-Depurado'!B5602</f>
        <v>AVIATION CAPITAL GROUP ACG</v>
      </c>
      <c r="C5603" s="30" t="s">
        <v>4900</v>
      </c>
      <c r="D5603" s="31">
        <v>5</v>
      </c>
      <c r="E5603" s="30">
        <f>+'Categorias-9 feb-Depurado'!E5602</f>
        <v>444444042</v>
      </c>
      <c r="F5603" s="30" t="str">
        <f>+'Categorias-9 feb-Depurado'!F5602</f>
        <v>840 NEWPORT CENTER DRIVE SUITE 300</v>
      </c>
      <c r="G5603" s="30" t="str">
        <f>+'Categorias-9 feb-Depurado'!G5602</f>
        <v>ESTADOS UNIDOS</v>
      </c>
      <c r="H5603" s="30" t="str">
        <f>+'Categorias-9 feb-Depurado'!H5602</f>
        <v>10482-230217-R</v>
      </c>
      <c r="I5603" s="107">
        <f>+'Categorias-9 feb-Depurado'!R5602</f>
        <v>1337112589.5120001</v>
      </c>
      <c r="J5603" s="108">
        <f t="shared" si="360"/>
        <v>0</v>
      </c>
      <c r="K5603" s="107">
        <f t="shared" si="361"/>
        <v>0</v>
      </c>
      <c r="L5603" s="109">
        <f t="shared" si="362"/>
        <v>1337112589.5120001</v>
      </c>
      <c r="M5603" s="110">
        <f t="shared" si="363"/>
        <v>0.0010193532928073653</v>
      </c>
      <c r="N5603" s="33" t="s">
        <v>4892</v>
      </c>
      <c r="O5603" s="33">
        <f>+'Categorias-9 feb-Depurado'!Y5602</f>
        <v>280325.91999999998</v>
      </c>
      <c r="P5603" s="111">
        <f>+'Categorias-9 feb-Depurado'!AC5602</f>
        <v>44958</v>
      </c>
      <c r="Q5603" s="111">
        <f>+'Categorias-9 feb-Depurado'!AE5602</f>
        <v>44973</v>
      </c>
      <c r="R5603" s="112" t="str">
        <f>+'Categorias-9 feb-Depurado'!AB5602</f>
        <v>Lessor</v>
      </c>
    </row>
    <row r="5604" spans="2:18" s="1" customFormat="1" ht="14.5" hidden="1">
      <c r="B5604" s="57" t="str">
        <f>+'Categorias-9 feb-Depurado'!B5603</f>
        <v>AWAS AVIATION SERVICES INC</v>
      </c>
      <c r="C5604" s="30" t="s">
        <v>4900</v>
      </c>
      <c r="D5604" s="31">
        <v>5</v>
      </c>
      <c r="E5604" s="30">
        <f>+'Categorias-9 feb-Depurado'!E5603</f>
        <v>444444607</v>
      </c>
      <c r="F5604" s="30">
        <f>+'Categorias-9 feb-Depurado'!F5603</f>
        <v>0</v>
      </c>
      <c r="G5604" s="30" t="str">
        <f>+'Categorias-9 feb-Depurado'!G5603</f>
        <v>ESTADOS UNIDOS</v>
      </c>
      <c r="H5604" s="30" t="str">
        <f>+'Categorias-9 feb-Depurado'!H5603</f>
        <v>PROMISSORY NOTE HK5222</v>
      </c>
      <c r="I5604" s="107">
        <f>+'Categorias-9 feb-Depurado'!R5603</f>
        <v>5177107424.7600012</v>
      </c>
      <c r="J5604" s="108">
        <f t="shared" si="360"/>
        <v>5177107424.7600012</v>
      </c>
      <c r="K5604" s="107">
        <f t="shared" si="361"/>
        <v>926622018.60190666</v>
      </c>
      <c r="L5604" s="109">
        <f t="shared" si="362"/>
        <v>6103729443.361908</v>
      </c>
      <c r="M5604" s="110">
        <f t="shared" si="363"/>
        <v>0.0046532032943964654</v>
      </c>
      <c r="N5604" s="33" t="s">
        <v>4892</v>
      </c>
      <c r="O5604" s="33">
        <f>+'Categorias-9 feb-Depurado'!Y5603</f>
        <v>1085381.6000000001</v>
      </c>
      <c r="P5604" s="111">
        <f>+'Categorias-9 feb-Depurado'!AC5603</f>
        <v>44468</v>
      </c>
      <c r="Q5604" s="111">
        <f>+'Categorias-9 feb-Depurado'!AE5603</f>
        <v>44483</v>
      </c>
      <c r="R5604" s="112" t="str">
        <f>+'Categorias-9 feb-Depurado'!AB5603</f>
        <v>Lessor</v>
      </c>
    </row>
    <row r="5605" spans="2:18" s="1" customFormat="1" ht="14.5" hidden="1">
      <c r="B5605" s="57" t="str">
        <f>+'Categorias-9 feb-Depurado'!B5604</f>
        <v>AWAS AVIATION SERVICES INC</v>
      </c>
      <c r="C5605" s="30" t="s">
        <v>4900</v>
      </c>
      <c r="D5605" s="31">
        <v>5</v>
      </c>
      <c r="E5605" s="30">
        <f>+'Categorias-9 feb-Depurado'!E5604</f>
        <v>444444607</v>
      </c>
      <c r="F5605" s="30">
        <f>+'Categorias-9 feb-Depurado'!F5604</f>
        <v>0</v>
      </c>
      <c r="G5605" s="30" t="str">
        <f>+'Categorias-9 feb-Depurado'!G5604</f>
        <v>ESTADOS UNIDOS</v>
      </c>
      <c r="H5605" s="30" t="str">
        <f>+'Categorias-9 feb-Depurado'!H5604</f>
        <v>PROMISSORY NOTE HK5223</v>
      </c>
      <c r="I5605" s="107">
        <f>+'Categorias-9 feb-Depurado'!R5604</f>
        <v>5181342192.9870043</v>
      </c>
      <c r="J5605" s="108">
        <f t="shared" si="360"/>
        <v>5181342192.9870043</v>
      </c>
      <c r="K5605" s="107">
        <f t="shared" si="361"/>
        <v>927379976.50404513</v>
      </c>
      <c r="L5605" s="109">
        <f t="shared" si="362"/>
        <v>6108722169.4910498</v>
      </c>
      <c r="M5605" s="110">
        <f t="shared" si="363"/>
        <v>0.0046570095197358621</v>
      </c>
      <c r="N5605" s="33" t="s">
        <v>4892</v>
      </c>
      <c r="O5605" s="33">
        <f>+'Categorias-9 feb-Depurado'!Y5604</f>
        <v>1086269.4200000009</v>
      </c>
      <c r="P5605" s="111">
        <f>+'Categorias-9 feb-Depurado'!AC5604</f>
        <v>44468</v>
      </c>
      <c r="Q5605" s="111">
        <f>+'Categorias-9 feb-Depurado'!AE5604</f>
        <v>44483</v>
      </c>
      <c r="R5605" s="112" t="str">
        <f>+'Categorias-9 feb-Depurado'!AB5604</f>
        <v>Lessor</v>
      </c>
    </row>
    <row r="5606" spans="2:18" s="1" customFormat="1" ht="14.5" hidden="1">
      <c r="B5606" s="57" t="str">
        <f>+'Categorias-9 feb-Depurado'!B5605</f>
        <v>BLUESKY 35 LEASING COMPANY LIMITED</v>
      </c>
      <c r="C5606" s="30" t="s">
        <v>4900</v>
      </c>
      <c r="D5606" s="31">
        <v>5</v>
      </c>
      <c r="E5606" s="30" t="str">
        <f>+'Categorias-9 feb-Depurado'!E5605</f>
        <v>3208659WH</v>
      </c>
      <c r="F5606" s="30" t="str">
        <f>+'Categorias-9 feb-Depurado'!F5605</f>
        <v>2 GRAND CANAL SQUARE GRAND CANAL HARBOUR DUBLIN 2, IRELAND</v>
      </c>
      <c r="G5606" s="30" t="str">
        <f>+'Categorias-9 feb-Depurado'!G5605</f>
        <v>IRLANDA</v>
      </c>
      <c r="H5606" s="30" t="str">
        <f>+'Categorias-9 feb-Depurado'!H5605</f>
        <v>BS35-R3-2207</v>
      </c>
      <c r="I5606" s="107">
        <f>+'Categorias-9 feb-Depurado'!R5605</f>
        <v>788937959.85000002</v>
      </c>
      <c r="J5606" s="108">
        <f t="shared" si="360"/>
        <v>788937959.85000002</v>
      </c>
      <c r="K5606" s="107">
        <f t="shared" si="361"/>
        <v>57971980.492069431</v>
      </c>
      <c r="L5606" s="109">
        <f t="shared" si="362"/>
        <v>846909940.34206951</v>
      </c>
      <c r="M5606" s="110">
        <f t="shared" si="363"/>
        <v>0.00064564528310518169</v>
      </c>
      <c r="N5606" s="33" t="s">
        <v>4892</v>
      </c>
      <c r="O5606" s="33">
        <f>+'Categorias-9 feb-Depurado'!Y5605</f>
        <v>165401</v>
      </c>
      <c r="P5606" s="111">
        <f>+'Categorias-9 feb-Depurado'!AC5605</f>
        <v>44743</v>
      </c>
      <c r="Q5606" s="111">
        <f>+'Categorias-9 feb-Depurado'!AE5605</f>
        <v>44758</v>
      </c>
      <c r="R5606" s="112" t="str">
        <f>+'Categorias-9 feb-Depurado'!AB5605</f>
        <v>Lessor</v>
      </c>
    </row>
    <row r="5607" spans="2:18" s="1" customFormat="1" ht="14.5" hidden="1">
      <c r="B5607" s="57" t="str">
        <f>+'Categorias-9 feb-Depurado'!B5606</f>
        <v>BLUESKY 35 LEASING COMPANY LIMITED</v>
      </c>
      <c r="C5607" s="30" t="s">
        <v>4900</v>
      </c>
      <c r="D5607" s="31">
        <v>5</v>
      </c>
      <c r="E5607" s="30" t="str">
        <f>+'Categorias-9 feb-Depurado'!E5606</f>
        <v>3208659WH</v>
      </c>
      <c r="F5607" s="30" t="str">
        <f>+'Categorias-9 feb-Depurado'!F5606</f>
        <v>2 GRAND CANAL SQUARE GRAND CANAL HARBOUR DUBLIN 2, IRELAND</v>
      </c>
      <c r="G5607" s="30" t="str">
        <f>+'Categorias-9 feb-Depurado'!G5606</f>
        <v>IRLANDA</v>
      </c>
      <c r="H5607" s="30" t="str">
        <f>+'Categorias-9 feb-Depurado'!H5606</f>
        <v>BS35-R4-2204</v>
      </c>
      <c r="I5607" s="107">
        <f>+'Categorias-9 feb-Depurado'!R5606</f>
        <v>841668651.60000002</v>
      </c>
      <c r="J5607" s="108">
        <f t="shared" si="360"/>
        <v>841668651.60000002</v>
      </c>
      <c r="K5607" s="107">
        <f t="shared" si="361"/>
        <v>61846686.475345396</v>
      </c>
      <c r="L5607" s="109">
        <f t="shared" si="362"/>
        <v>903515338.0753454</v>
      </c>
      <c r="M5607" s="110">
        <f t="shared" si="363"/>
        <v>0.00068879864133595278</v>
      </c>
      <c r="N5607" s="33" t="s">
        <v>4892</v>
      </c>
      <c r="O5607" s="33">
        <f>+'Categorias-9 feb-Depurado'!Y5606</f>
        <v>176456</v>
      </c>
      <c r="P5607" s="111">
        <f>+'Categorias-9 feb-Depurado'!AC5606</f>
        <v>44743</v>
      </c>
      <c r="Q5607" s="111">
        <f>+'Categorias-9 feb-Depurado'!AE5606</f>
        <v>44758</v>
      </c>
      <c r="R5607" s="112" t="str">
        <f>+'Categorias-9 feb-Depurado'!AB5606</f>
        <v>Lessor</v>
      </c>
    </row>
    <row r="5608" spans="2:18" s="1" customFormat="1" ht="14.5" hidden="1">
      <c r="B5608" s="57" t="str">
        <f>+'Categorias-9 feb-Depurado'!B5607</f>
        <v>BLUESKY 35 LEASING COMPANY LIMITED</v>
      </c>
      <c r="C5608" s="30" t="s">
        <v>4900</v>
      </c>
      <c r="D5608" s="31">
        <v>5</v>
      </c>
      <c r="E5608" s="30" t="str">
        <f>+'Categorias-9 feb-Depurado'!E5607</f>
        <v>3208659WH</v>
      </c>
      <c r="F5608" s="30" t="str">
        <f>+'Categorias-9 feb-Depurado'!F5607</f>
        <v>2 GRAND CANAL SQUARE GRAND CANAL HARBOUR DUBLIN 2, IRELAND</v>
      </c>
      <c r="G5608" s="30" t="str">
        <f>+'Categorias-9 feb-Depurado'!G5607</f>
        <v>IRLANDA</v>
      </c>
      <c r="H5608" s="30" t="str">
        <f>+'Categorias-9 feb-Depurado'!H5607</f>
        <v>BS35-R3-2208</v>
      </c>
      <c r="I5608" s="107">
        <f>+'Categorias-9 feb-Depurado'!R5607</f>
        <v>788937959.85000002</v>
      </c>
      <c r="J5608" s="108">
        <f t="shared" si="360"/>
        <v>788937959.85000002</v>
      </c>
      <c r="K5608" s="107">
        <f t="shared" si="361"/>
        <v>49069112.043728054</v>
      </c>
      <c r="L5608" s="109">
        <f t="shared" si="362"/>
        <v>838007071.89372802</v>
      </c>
      <c r="M5608" s="110">
        <f t="shared" si="363"/>
        <v>0.00063885814465518785</v>
      </c>
      <c r="N5608" s="33" t="s">
        <v>4892</v>
      </c>
      <c r="O5608" s="33">
        <f>+'Categorias-9 feb-Depurado'!Y5607</f>
        <v>165401</v>
      </c>
      <c r="P5608" s="111">
        <f>+'Categorias-9 feb-Depurado'!AC5607</f>
        <v>44774</v>
      </c>
      <c r="Q5608" s="111">
        <f>+'Categorias-9 feb-Depurado'!AE5607</f>
        <v>44789</v>
      </c>
      <c r="R5608" s="112" t="str">
        <f>+'Categorias-9 feb-Depurado'!AB5607</f>
        <v>Lessor</v>
      </c>
    </row>
    <row r="5609" spans="2:18" s="1" customFormat="1" ht="14.5" hidden="1">
      <c r="B5609" s="57" t="str">
        <f>+'Categorias-9 feb-Depurado'!B5608</f>
        <v>BLUESKY 35 LEASING COMPANY LIMITED</v>
      </c>
      <c r="C5609" s="30" t="s">
        <v>4900</v>
      </c>
      <c r="D5609" s="31">
        <v>5</v>
      </c>
      <c r="E5609" s="30" t="str">
        <f>+'Categorias-9 feb-Depurado'!E5608</f>
        <v>3208659WH</v>
      </c>
      <c r="F5609" s="30" t="str">
        <f>+'Categorias-9 feb-Depurado'!F5608</f>
        <v>2 GRAND CANAL SQUARE GRAND CANAL HARBOUR DUBLIN 2, IRELAND</v>
      </c>
      <c r="G5609" s="30" t="str">
        <f>+'Categorias-9 feb-Depurado'!G5608</f>
        <v>IRLANDA</v>
      </c>
      <c r="H5609" s="30" t="str">
        <f>+'Categorias-9 feb-Depurado'!H5608</f>
        <v>BS35-R4-2205</v>
      </c>
      <c r="I5609" s="107">
        <f>+'Categorias-9 feb-Depurado'!R5608</f>
        <v>841668651.60000002</v>
      </c>
      <c r="J5609" s="108">
        <f t="shared" si="360"/>
        <v>841668651.60000002</v>
      </c>
      <c r="K5609" s="107">
        <f t="shared" si="361"/>
        <v>52348771.983168647</v>
      </c>
      <c r="L5609" s="109">
        <f t="shared" si="362"/>
        <v>894017423.58316863</v>
      </c>
      <c r="M5609" s="110">
        <f t="shared" si="363"/>
        <v>0.00068155786708227778</v>
      </c>
      <c r="N5609" s="33" t="s">
        <v>4892</v>
      </c>
      <c r="O5609" s="33">
        <f>+'Categorias-9 feb-Depurado'!Y5608</f>
        <v>176456</v>
      </c>
      <c r="P5609" s="111">
        <f>+'Categorias-9 feb-Depurado'!AC5608</f>
        <v>44774</v>
      </c>
      <c r="Q5609" s="111">
        <f>+'Categorias-9 feb-Depurado'!AE5608</f>
        <v>44789</v>
      </c>
      <c r="R5609" s="112" t="str">
        <f>+'Categorias-9 feb-Depurado'!AB5608</f>
        <v>Lessor</v>
      </c>
    </row>
    <row r="5610" spans="2:18" s="1" customFormat="1" ht="14.5" hidden="1">
      <c r="B5610" s="57" t="str">
        <f>+'Categorias-9 feb-Depurado'!B5609</f>
        <v>BLUESKY 35 LEASING COMPANY LIMITED</v>
      </c>
      <c r="C5610" s="30" t="s">
        <v>4900</v>
      </c>
      <c r="D5610" s="31">
        <v>5</v>
      </c>
      <c r="E5610" s="30" t="str">
        <f>+'Categorias-9 feb-Depurado'!E5609</f>
        <v>3208659WH</v>
      </c>
      <c r="F5610" s="30" t="str">
        <f>+'Categorias-9 feb-Depurado'!F5609</f>
        <v>2 GRAND CANAL SQUARE GRAND CANAL HARBOUR DUBLIN 2, IRELAND</v>
      </c>
      <c r="G5610" s="30" t="str">
        <f>+'Categorias-9 feb-Depurado'!G5609</f>
        <v>IRLANDA</v>
      </c>
      <c r="H5610" s="30" t="str">
        <f>+'Categorias-9 feb-Depurado'!H5609</f>
        <v>BS35-R3-2209</v>
      </c>
      <c r="I5610" s="107">
        <f>+'Categorias-9 feb-Depurado'!R5609</f>
        <v>394468979.92500001</v>
      </c>
      <c r="J5610" s="108">
        <f t="shared" si="360"/>
        <v>394468979.92500001</v>
      </c>
      <c r="K5610" s="107">
        <f t="shared" si="361"/>
        <v>48778137.772007048</v>
      </c>
      <c r="L5610" s="109">
        <f t="shared" si="362"/>
        <v>443247117.69700706</v>
      </c>
      <c r="M5610" s="110">
        <f t="shared" si="363"/>
        <v>0.00033791126678174398</v>
      </c>
      <c r="N5610" s="33" t="s">
        <v>4892</v>
      </c>
      <c r="O5610" s="33">
        <f>+'Categorias-9 feb-Depurado'!Y5609</f>
        <v>82700.5</v>
      </c>
      <c r="P5610" s="111">
        <f>+'Categorias-9 feb-Depurado'!AC5609</f>
        <v>44609</v>
      </c>
      <c r="Q5610" s="111">
        <f>+'Categorias-9 feb-Depurado'!AE5609</f>
        <v>44624</v>
      </c>
      <c r="R5610" s="112" t="str">
        <f>+'Categorias-9 feb-Depurado'!AB5609</f>
        <v>Lessor</v>
      </c>
    </row>
    <row r="5611" spans="2:18" s="1" customFormat="1" ht="14.5" hidden="1">
      <c r="B5611" s="57" t="str">
        <f>+'Categorias-9 feb-Depurado'!B5610</f>
        <v>BLUESKY 35 LEASING COMPANY LIMITED</v>
      </c>
      <c r="C5611" s="30" t="s">
        <v>4900</v>
      </c>
      <c r="D5611" s="31">
        <v>5</v>
      </c>
      <c r="E5611" s="30" t="str">
        <f>+'Categorias-9 feb-Depurado'!E5610</f>
        <v>3208659WH</v>
      </c>
      <c r="F5611" s="30" t="str">
        <f>+'Categorias-9 feb-Depurado'!F5610</f>
        <v>2 GRAND CANAL SQUARE GRAND CANAL HARBOUR DUBLIN 2, IRELAND</v>
      </c>
      <c r="G5611" s="30" t="str">
        <f>+'Categorias-9 feb-Depurado'!G5610</f>
        <v>IRLANDA</v>
      </c>
      <c r="H5611" s="30" t="str">
        <f>+'Categorias-9 feb-Depurado'!H5610</f>
        <v>BS35-R4-2206</v>
      </c>
      <c r="I5611" s="107">
        <f>+'Categorias-9 feb-Depurado'!R5610</f>
        <v>420834325.80000001</v>
      </c>
      <c r="J5611" s="108">
        <f t="shared" si="360"/>
        <v>420834325.80000001</v>
      </c>
      <c r="K5611" s="107">
        <f t="shared" si="361"/>
        <v>39944408.670997657</v>
      </c>
      <c r="L5611" s="109">
        <f t="shared" si="362"/>
        <v>460778734.47099769</v>
      </c>
      <c r="M5611" s="110">
        <f t="shared" si="363"/>
        <v>0.00035127656707655794</v>
      </c>
      <c r="N5611" s="33" t="s">
        <v>4892</v>
      </c>
      <c r="O5611" s="33">
        <f>+'Categorias-9 feb-Depurado'!Y5610</f>
        <v>88228</v>
      </c>
      <c r="P5611" s="111">
        <f>+'Categorias-9 feb-Depurado'!AC5610</f>
        <v>44685</v>
      </c>
      <c r="Q5611" s="111">
        <f>+'Categorias-9 feb-Depurado'!AE5610</f>
        <v>44700</v>
      </c>
      <c r="R5611" s="112" t="str">
        <f>+'Categorias-9 feb-Depurado'!AB5610</f>
        <v>Lessor</v>
      </c>
    </row>
    <row r="5612" spans="2:18" s="1" customFormat="1" ht="14.5" hidden="1">
      <c r="B5612" s="57" t="str">
        <f>+'Categorias-9 feb-Depurado'!B5611</f>
        <v>BLUESKY 35 LEASING COMPANY LIMITED</v>
      </c>
      <c r="C5612" s="30" t="s">
        <v>4900</v>
      </c>
      <c r="D5612" s="31">
        <v>5</v>
      </c>
      <c r="E5612" s="30" t="str">
        <f>+'Categorias-9 feb-Depurado'!E5611</f>
        <v>3208659WH</v>
      </c>
      <c r="F5612" s="30" t="str">
        <f>+'Categorias-9 feb-Depurado'!F5611</f>
        <v>2 GRAND CANAL SQUARE GRAND CANAL HARBOUR DUBLIN 2, IRELAND</v>
      </c>
      <c r="G5612" s="30" t="str">
        <f>+'Categorias-9 feb-Depurado'!G5611</f>
        <v>IRLANDA</v>
      </c>
      <c r="H5612" s="30" t="str">
        <f>+'Categorias-9 feb-Depurado'!H5611</f>
        <v>BS35-R3-2210</v>
      </c>
      <c r="I5612" s="107">
        <f>+'Categorias-9 feb-Depurado'!R5611</f>
        <v>394468979.92500001</v>
      </c>
      <c r="J5612" s="108">
        <f t="shared" si="360"/>
        <v>394468979.92500001</v>
      </c>
      <c r="K5612" s="107">
        <f t="shared" si="361"/>
        <v>48778137.772007048</v>
      </c>
      <c r="L5612" s="109">
        <f t="shared" si="362"/>
        <v>443247117.69700706</v>
      </c>
      <c r="M5612" s="110">
        <f t="shared" si="363"/>
        <v>0.00033791126678174398</v>
      </c>
      <c r="N5612" s="33" t="s">
        <v>4892</v>
      </c>
      <c r="O5612" s="33">
        <f>+'Categorias-9 feb-Depurado'!Y5611</f>
        <v>82700.5</v>
      </c>
      <c r="P5612" s="111">
        <f>+'Categorias-9 feb-Depurado'!AC5611</f>
        <v>44609</v>
      </c>
      <c r="Q5612" s="111">
        <f>+'Categorias-9 feb-Depurado'!AE5611</f>
        <v>44624</v>
      </c>
      <c r="R5612" s="112" t="str">
        <f>+'Categorias-9 feb-Depurado'!AB5611</f>
        <v>Lessor</v>
      </c>
    </row>
    <row r="5613" spans="2:18" s="1" customFormat="1" ht="14.5" hidden="1">
      <c r="B5613" s="57" t="str">
        <f>+'Categorias-9 feb-Depurado'!B5612</f>
        <v>BLUESKY 35 LEASING COMPANY LIMITED</v>
      </c>
      <c r="C5613" s="30" t="s">
        <v>4900</v>
      </c>
      <c r="D5613" s="31">
        <v>5</v>
      </c>
      <c r="E5613" s="30" t="str">
        <f>+'Categorias-9 feb-Depurado'!E5612</f>
        <v>3208659WH</v>
      </c>
      <c r="F5613" s="30" t="str">
        <f>+'Categorias-9 feb-Depurado'!F5612</f>
        <v>2 GRAND CANAL SQUARE GRAND CANAL HARBOUR DUBLIN 2, IRELAND</v>
      </c>
      <c r="G5613" s="30" t="str">
        <f>+'Categorias-9 feb-Depurado'!G5612</f>
        <v>IRLANDA</v>
      </c>
      <c r="H5613" s="30" t="str">
        <f>+'Categorias-9 feb-Depurado'!H5612</f>
        <v>BS35-R4-2207</v>
      </c>
      <c r="I5613" s="107">
        <f>+'Categorias-9 feb-Depurado'!R5612</f>
        <v>420834325.80000001</v>
      </c>
      <c r="J5613" s="108">
        <f t="shared" si="360"/>
        <v>420834325.80000001</v>
      </c>
      <c r="K5613" s="107">
        <f t="shared" si="361"/>
        <v>39944408.670997657</v>
      </c>
      <c r="L5613" s="109">
        <f t="shared" si="362"/>
        <v>460778734.47099769</v>
      </c>
      <c r="M5613" s="110">
        <f t="shared" si="363"/>
        <v>0.00035127656707655794</v>
      </c>
      <c r="N5613" s="33" t="s">
        <v>4892</v>
      </c>
      <c r="O5613" s="33">
        <f>+'Categorias-9 feb-Depurado'!Y5612</f>
        <v>88228</v>
      </c>
      <c r="P5613" s="111">
        <f>+'Categorias-9 feb-Depurado'!AC5612</f>
        <v>44685</v>
      </c>
      <c r="Q5613" s="111">
        <f>+'Categorias-9 feb-Depurado'!AE5612</f>
        <v>44700</v>
      </c>
      <c r="R5613" s="112" t="str">
        <f>+'Categorias-9 feb-Depurado'!AB5612</f>
        <v>Lessor</v>
      </c>
    </row>
    <row r="5614" spans="2:18" s="1" customFormat="1" ht="14.5" hidden="1">
      <c r="B5614" s="57" t="str">
        <f>+'Categorias-9 feb-Depurado'!B5613</f>
        <v>BLUESKY 35 LEASING COMPANY LIMITED</v>
      </c>
      <c r="C5614" s="30" t="s">
        <v>4900</v>
      </c>
      <c r="D5614" s="31">
        <v>5</v>
      </c>
      <c r="E5614" s="30" t="str">
        <f>+'Categorias-9 feb-Depurado'!E5613</f>
        <v>3208659WH</v>
      </c>
      <c r="F5614" s="30" t="str">
        <f>+'Categorias-9 feb-Depurado'!F5613</f>
        <v>2 GRAND CANAL SQUARE GRAND CANAL HARBOUR DUBLIN 2, IRELAND</v>
      </c>
      <c r="G5614" s="30" t="str">
        <f>+'Categorias-9 feb-Depurado'!G5613</f>
        <v>IRLANDA</v>
      </c>
      <c r="H5614" s="30" t="str">
        <f>+'Categorias-9 feb-Depurado'!H5613</f>
        <v>BS35-R3-2211</v>
      </c>
      <c r="I5614" s="107">
        <f>+'Categorias-9 feb-Depurado'!R5613</f>
        <v>394468979.92500001</v>
      </c>
      <c r="J5614" s="108">
        <f t="shared" si="360"/>
        <v>394468979.92500001</v>
      </c>
      <c r="K5614" s="107">
        <f t="shared" si="361"/>
        <v>48778137.772007048</v>
      </c>
      <c r="L5614" s="109">
        <f t="shared" si="362"/>
        <v>443247117.69700706</v>
      </c>
      <c r="M5614" s="110">
        <f t="shared" si="363"/>
        <v>0.00033791126678174398</v>
      </c>
      <c r="N5614" s="33" t="s">
        <v>4892</v>
      </c>
      <c r="O5614" s="33">
        <f>+'Categorias-9 feb-Depurado'!Y5613</f>
        <v>82700.5</v>
      </c>
      <c r="P5614" s="111">
        <f>+'Categorias-9 feb-Depurado'!AC5613</f>
        <v>44609</v>
      </c>
      <c r="Q5614" s="111">
        <f>+'Categorias-9 feb-Depurado'!AE5613</f>
        <v>44624</v>
      </c>
      <c r="R5614" s="112" t="str">
        <f>+'Categorias-9 feb-Depurado'!AB5613</f>
        <v>Lessor</v>
      </c>
    </row>
    <row r="5615" spans="2:18" s="1" customFormat="1" ht="14.5" hidden="1">
      <c r="B5615" s="57" t="str">
        <f>+'Categorias-9 feb-Depurado'!B5614</f>
        <v>BLUESKY 35 LEASING COMPANY LIMITED</v>
      </c>
      <c r="C5615" s="30" t="s">
        <v>4900</v>
      </c>
      <c r="D5615" s="31">
        <v>5</v>
      </c>
      <c r="E5615" s="30" t="str">
        <f>+'Categorias-9 feb-Depurado'!E5614</f>
        <v>3208659WH</v>
      </c>
      <c r="F5615" s="30" t="str">
        <f>+'Categorias-9 feb-Depurado'!F5614</f>
        <v>2 GRAND CANAL SQUARE GRAND CANAL HARBOUR DUBLIN 2, IRELAND</v>
      </c>
      <c r="G5615" s="30" t="str">
        <f>+'Categorias-9 feb-Depurado'!G5614</f>
        <v>IRLANDA</v>
      </c>
      <c r="H5615" s="30" t="str">
        <f>+'Categorias-9 feb-Depurado'!H5614</f>
        <v>BS35-R4-2208</v>
      </c>
      <c r="I5615" s="107">
        <f>+'Categorias-9 feb-Depurado'!R5614</f>
        <v>420834325.80000001</v>
      </c>
      <c r="J5615" s="108">
        <f t="shared" si="360"/>
        <v>420834325.80000001</v>
      </c>
      <c r="K5615" s="107">
        <f t="shared" si="361"/>
        <v>39944408.670997657</v>
      </c>
      <c r="L5615" s="109">
        <f t="shared" si="362"/>
        <v>460778734.47099769</v>
      </c>
      <c r="M5615" s="110">
        <f t="shared" si="363"/>
        <v>0.00035127656707655794</v>
      </c>
      <c r="N5615" s="33" t="s">
        <v>4892</v>
      </c>
      <c r="O5615" s="33">
        <f>+'Categorias-9 feb-Depurado'!Y5614</f>
        <v>88228</v>
      </c>
      <c r="P5615" s="111">
        <f>+'Categorias-9 feb-Depurado'!AC5614</f>
        <v>44685</v>
      </c>
      <c r="Q5615" s="111">
        <f>+'Categorias-9 feb-Depurado'!AE5614</f>
        <v>44700</v>
      </c>
      <c r="R5615" s="112" t="str">
        <f>+'Categorias-9 feb-Depurado'!AB5614</f>
        <v>Lessor</v>
      </c>
    </row>
    <row r="5616" spans="2:18" s="1" customFormat="1" ht="14.5" hidden="1">
      <c r="B5616" s="57" t="str">
        <f>+'Categorias-9 feb-Depurado'!B5615</f>
        <v>BLUESKY 35 LEASING COMPANY LIMITED</v>
      </c>
      <c r="C5616" s="30" t="s">
        <v>4900</v>
      </c>
      <c r="D5616" s="31">
        <v>5</v>
      </c>
      <c r="E5616" s="30" t="str">
        <f>+'Categorias-9 feb-Depurado'!E5615</f>
        <v>3208659WH</v>
      </c>
      <c r="F5616" s="30" t="str">
        <f>+'Categorias-9 feb-Depurado'!F5615</f>
        <v>2 GRAND CANAL SQUARE GRAND CANAL HARBOUR DUBLIN 2, IRELAND</v>
      </c>
      <c r="G5616" s="30" t="str">
        <f>+'Categorias-9 feb-Depurado'!G5615</f>
        <v>IRLANDA</v>
      </c>
      <c r="H5616" s="30" t="str">
        <f>+'Categorias-9 feb-Depurado'!H5615</f>
        <v>BS35-R3-2212</v>
      </c>
      <c r="I5616" s="107">
        <f>+'Categorias-9 feb-Depurado'!R5615</f>
        <v>394468979.92500001</v>
      </c>
      <c r="J5616" s="108">
        <f t="shared" si="360"/>
        <v>394468979.92500001</v>
      </c>
      <c r="K5616" s="107">
        <f t="shared" si="361"/>
        <v>48778137.772007048</v>
      </c>
      <c r="L5616" s="109">
        <f t="shared" si="362"/>
        <v>443247117.69700706</v>
      </c>
      <c r="M5616" s="110">
        <f t="shared" si="363"/>
        <v>0.00033791126678174398</v>
      </c>
      <c r="N5616" s="33" t="s">
        <v>4892</v>
      </c>
      <c r="O5616" s="33">
        <f>+'Categorias-9 feb-Depurado'!Y5615</f>
        <v>82700.5</v>
      </c>
      <c r="P5616" s="111">
        <f>+'Categorias-9 feb-Depurado'!AC5615</f>
        <v>44609</v>
      </c>
      <c r="Q5616" s="111">
        <f>+'Categorias-9 feb-Depurado'!AE5615</f>
        <v>44624</v>
      </c>
      <c r="R5616" s="112" t="str">
        <f>+'Categorias-9 feb-Depurado'!AB5615</f>
        <v>Lessor</v>
      </c>
    </row>
    <row r="5617" spans="2:18" s="1" customFormat="1" ht="14.5" hidden="1">
      <c r="B5617" s="57" t="str">
        <f>+'Categorias-9 feb-Depurado'!B5616</f>
        <v>BLUESKY 35 LEASING COMPANY LIMITED</v>
      </c>
      <c r="C5617" s="30" t="s">
        <v>4900</v>
      </c>
      <c r="D5617" s="31">
        <v>5</v>
      </c>
      <c r="E5617" s="30" t="str">
        <f>+'Categorias-9 feb-Depurado'!E5616</f>
        <v>3208659WH</v>
      </c>
      <c r="F5617" s="30" t="str">
        <f>+'Categorias-9 feb-Depurado'!F5616</f>
        <v>2 GRAND CANAL SQUARE GRAND CANAL HARBOUR DUBLIN 2, IRELAND</v>
      </c>
      <c r="G5617" s="30" t="str">
        <f>+'Categorias-9 feb-Depurado'!G5616</f>
        <v>IRLANDA</v>
      </c>
      <c r="H5617" s="30" t="str">
        <f>+'Categorias-9 feb-Depurado'!H5616</f>
        <v>BS35-R4-2209</v>
      </c>
      <c r="I5617" s="107">
        <f>+'Categorias-9 feb-Depurado'!R5616</f>
        <v>421006040.40000004</v>
      </c>
      <c r="J5617" s="108">
        <f t="shared" si="360"/>
        <v>421006040.40000004</v>
      </c>
      <c r="K5617" s="107">
        <f t="shared" si="361"/>
        <v>39960707.337091826</v>
      </c>
      <c r="L5617" s="109">
        <f t="shared" si="362"/>
        <v>460966747.73709184</v>
      </c>
      <c r="M5617" s="110">
        <f t="shared" si="363"/>
        <v>0.00035141989976476069</v>
      </c>
      <c r="N5617" s="33" t="s">
        <v>4892</v>
      </c>
      <c r="O5617" s="33">
        <f>+'Categorias-9 feb-Depurado'!Y5616</f>
        <v>88264</v>
      </c>
      <c r="P5617" s="111">
        <f>+'Categorias-9 feb-Depurado'!AC5616</f>
        <v>44685</v>
      </c>
      <c r="Q5617" s="111">
        <f>+'Categorias-9 feb-Depurado'!AE5616</f>
        <v>44700</v>
      </c>
      <c r="R5617" s="112" t="str">
        <f>+'Categorias-9 feb-Depurado'!AB5616</f>
        <v>Lessor</v>
      </c>
    </row>
    <row r="5618" spans="2:18" s="1" customFormat="1" ht="14.5" hidden="1">
      <c r="B5618" s="57" t="str">
        <f>+'Categorias-9 feb-Depurado'!B5617</f>
        <v>BLUESKY 35 LEASING COMPANY LIMITED</v>
      </c>
      <c r="C5618" s="30" t="s">
        <v>4900</v>
      </c>
      <c r="D5618" s="31">
        <v>5</v>
      </c>
      <c r="E5618" s="30" t="str">
        <f>+'Categorias-9 feb-Depurado'!E5617</f>
        <v>3208659WH</v>
      </c>
      <c r="F5618" s="30" t="str">
        <f>+'Categorias-9 feb-Depurado'!F5617</f>
        <v>2 GRAND CANAL SQUARE GRAND CANAL HARBOUR DUBLIN 2, IRELAND</v>
      </c>
      <c r="G5618" s="30" t="str">
        <f>+'Categorias-9 feb-Depurado'!G5617</f>
        <v>IRLANDA</v>
      </c>
      <c r="H5618" s="30" t="str">
        <f>+'Categorias-9 feb-Depurado'!H5617</f>
        <v>BS35-R3-2301</v>
      </c>
      <c r="I5618" s="107">
        <f>+'Categorias-9 feb-Depurado'!R5617</f>
        <v>1387637607.2250001</v>
      </c>
      <c r="J5618" s="108">
        <f t="shared" si="360"/>
        <v>1387637607.2250001</v>
      </c>
      <c r="K5618" s="107">
        <f t="shared" si="361"/>
        <v>16177002.106371775</v>
      </c>
      <c r="L5618" s="109">
        <f t="shared" si="362"/>
        <v>1403814609.331372</v>
      </c>
      <c r="M5618" s="110">
        <f t="shared" si="363"/>
        <v>0.0010702038524932882</v>
      </c>
      <c r="N5618" s="33" t="s">
        <v>4892</v>
      </c>
      <c r="O5618" s="33">
        <f>+'Categorias-9 feb-Depurado'!Y5617</f>
        <v>290918.5</v>
      </c>
      <c r="P5618" s="111">
        <f>+'Categorias-9 feb-Depurado'!AC5617</f>
        <v>44917</v>
      </c>
      <c r="Q5618" s="111">
        <f>+'Categorias-9 feb-Depurado'!AE5617</f>
        <v>44932</v>
      </c>
      <c r="R5618" s="112" t="str">
        <f>+'Categorias-9 feb-Depurado'!AB5617</f>
        <v>Lessor</v>
      </c>
    </row>
    <row r="5619" spans="2:18" s="1" customFormat="1" ht="14.5" hidden="1">
      <c r="B5619" s="57" t="str">
        <f>+'Categorias-9 feb-Depurado'!B5618</f>
        <v>BLUESKY 35 LEASING COMPANY LIMITED</v>
      </c>
      <c r="C5619" s="30" t="s">
        <v>4900</v>
      </c>
      <c r="D5619" s="31">
        <v>5</v>
      </c>
      <c r="E5619" s="30" t="str">
        <f>+'Categorias-9 feb-Depurado'!E5618</f>
        <v>3208659WH</v>
      </c>
      <c r="F5619" s="30" t="str">
        <f>+'Categorias-9 feb-Depurado'!F5618</f>
        <v>2 GRAND CANAL SQUARE GRAND CANAL HARBOUR DUBLIN 2, IRELAND</v>
      </c>
      <c r="G5619" s="30" t="str">
        <f>+'Categorias-9 feb-Depurado'!G5618</f>
        <v>IRLANDA</v>
      </c>
      <c r="H5619" s="30" t="str">
        <f>+'Categorias-9 feb-Depurado'!H5618</f>
        <v>BS35-R4-2301</v>
      </c>
      <c r="I5619" s="107">
        <f>+'Categorias-9 feb-Depurado'!R5618</f>
        <v>1493098990.7250001</v>
      </c>
      <c r="J5619" s="108">
        <f t="shared" si="360"/>
        <v>1493098990.7250001</v>
      </c>
      <c r="K5619" s="107">
        <f t="shared" si="361"/>
        <v>17406465.054145396</v>
      </c>
      <c r="L5619" s="109">
        <f t="shared" si="362"/>
        <v>1510505455.7791455</v>
      </c>
      <c r="M5619" s="110">
        <f t="shared" si="363"/>
        <v>0.0011515400589518895</v>
      </c>
      <c r="N5619" s="33" t="s">
        <v>4892</v>
      </c>
      <c r="O5619" s="33">
        <f>+'Categorias-9 feb-Depurado'!Y5618</f>
        <v>313028.5</v>
      </c>
      <c r="P5619" s="111">
        <f>+'Categorias-9 feb-Depurado'!AC5618</f>
        <v>44917</v>
      </c>
      <c r="Q5619" s="111">
        <f>+'Categorias-9 feb-Depurado'!AE5618</f>
        <v>44932</v>
      </c>
      <c r="R5619" s="112" t="str">
        <f>+'Categorias-9 feb-Depurado'!AB5618</f>
        <v>Lessor</v>
      </c>
    </row>
    <row r="5620" spans="2:18" s="1" customFormat="1" ht="14.5" hidden="1">
      <c r="B5620" s="57" t="str">
        <f>+'Categorias-9 feb-Depurado'!B5619</f>
        <v>BLUESKY 35 LEASING COMPANY LIMITED</v>
      </c>
      <c r="C5620" s="30" t="s">
        <v>4900</v>
      </c>
      <c r="D5620" s="31">
        <v>5</v>
      </c>
      <c r="E5620" s="30" t="str">
        <f>+'Categorias-9 feb-Depurado'!E5619</f>
        <v>3208659WH</v>
      </c>
      <c r="F5620" s="30" t="str">
        <f>+'Categorias-9 feb-Depurado'!F5619</f>
        <v>2 GRAND CANAL SQUARE GRAND CANAL HARBOUR DUBLIN 2, IRELAND</v>
      </c>
      <c r="G5620" s="30" t="str">
        <f>+'Categorias-9 feb-Depurado'!G5619</f>
        <v>IRLANDA</v>
      </c>
      <c r="H5620" s="30" t="str">
        <f>+'Categorias-9 feb-Depurado'!H5619</f>
        <v>BS35-R3-2302</v>
      </c>
      <c r="I5620" s="107">
        <f>+'Categorias-9 feb-Depurado'!R5619</f>
        <v>1387636104.72225</v>
      </c>
      <c r="J5620" s="108">
        <f t="shared" si="360"/>
        <v>0</v>
      </c>
      <c r="K5620" s="107">
        <f t="shared" si="361"/>
        <v>0</v>
      </c>
      <c r="L5620" s="109">
        <f t="shared" si="362"/>
        <v>1387636104.72225</v>
      </c>
      <c r="M5620" s="110">
        <f t="shared" si="363"/>
        <v>0.0010578701028334885</v>
      </c>
      <c r="N5620" s="33" t="s">
        <v>4892</v>
      </c>
      <c r="O5620" s="33">
        <f>+'Categorias-9 feb-Depurado'!Y5619</f>
        <v>290918.185</v>
      </c>
      <c r="P5620" s="111">
        <f>+'Categorias-9 feb-Depurado'!AC5619</f>
        <v>44958</v>
      </c>
      <c r="Q5620" s="111">
        <f>+'Categorias-9 feb-Depurado'!AE5619</f>
        <v>44973</v>
      </c>
      <c r="R5620" s="112" t="str">
        <f>+'Categorias-9 feb-Depurado'!AB5619</f>
        <v>Lessor</v>
      </c>
    </row>
    <row r="5621" spans="2:18" s="1" customFormat="1" ht="14.5" hidden="1">
      <c r="B5621" s="57" t="str">
        <f>+'Categorias-9 feb-Depurado'!B5620</f>
        <v>BLUESKY 35 LEASING COMPANY LIMITED</v>
      </c>
      <c r="C5621" s="30" t="s">
        <v>4900</v>
      </c>
      <c r="D5621" s="31">
        <v>5</v>
      </c>
      <c r="E5621" s="30" t="str">
        <f>+'Categorias-9 feb-Depurado'!E5620</f>
        <v>3208659WH</v>
      </c>
      <c r="F5621" s="30" t="str">
        <f>+'Categorias-9 feb-Depurado'!F5620</f>
        <v>2 GRAND CANAL SQUARE GRAND CANAL HARBOUR DUBLIN 2, IRELAND</v>
      </c>
      <c r="G5621" s="30" t="str">
        <f>+'Categorias-9 feb-Depurado'!G5620</f>
        <v>IRLANDA</v>
      </c>
      <c r="H5621" s="30" t="str">
        <f>+'Categorias-9 feb-Depurado'!H5620</f>
        <v>BS35-R4-2302</v>
      </c>
      <c r="I5621" s="107">
        <f>+'Categorias-9 feb-Depurado'!R5620</f>
        <v>1493097488.22225</v>
      </c>
      <c r="J5621" s="108">
        <f t="shared" si="360"/>
        <v>0</v>
      </c>
      <c r="K5621" s="107">
        <f t="shared" si="361"/>
        <v>0</v>
      </c>
      <c r="L5621" s="109">
        <f t="shared" si="362"/>
        <v>1493097488.22225</v>
      </c>
      <c r="M5621" s="110">
        <f t="shared" si="363"/>
        <v>0.001138269023147282</v>
      </c>
      <c r="N5621" s="33" t="s">
        <v>4892</v>
      </c>
      <c r="O5621" s="33">
        <f>+'Categorias-9 feb-Depurado'!Y5620</f>
        <v>313028.185</v>
      </c>
      <c r="P5621" s="111">
        <f>+'Categorias-9 feb-Depurado'!AC5620</f>
        <v>44958</v>
      </c>
      <c r="Q5621" s="111">
        <f>+'Categorias-9 feb-Depurado'!AE5620</f>
        <v>44973</v>
      </c>
      <c r="R5621" s="112" t="str">
        <f>+'Categorias-9 feb-Depurado'!AB5620</f>
        <v>Lessor</v>
      </c>
    </row>
    <row r="5622" spans="2:18" s="1" customFormat="1" ht="14.5" hidden="1">
      <c r="B5622" s="57" t="str">
        <f>+'Categorias-9 feb-Depurado'!B5621</f>
        <v>CELESTIAL AVIATION FUNDING UNLIMITED COMPANY</v>
      </c>
      <c r="C5622" s="30" t="s">
        <v>4900</v>
      </c>
      <c r="D5622" s="31">
        <v>5</v>
      </c>
      <c r="E5622" s="30">
        <f>+'Categorias-9 feb-Depurado'!E5621</f>
        <v>444444046</v>
      </c>
      <c r="F5622" s="30" t="str">
        <f>+'Categorias-9 feb-Depurado'!F5621</f>
        <v>CELESTIAL AVIATION TRADING 45 LTD SHANNO</v>
      </c>
      <c r="G5622" s="30" t="str">
        <f>+'Categorias-9 feb-Depurado'!G5621</f>
        <v>IRLANDA</v>
      </c>
      <c r="H5622" s="30" t="str">
        <f>+'Categorias-9 feb-Depurado'!H5621</f>
        <v>FINAL DEBT 2020-2021</v>
      </c>
      <c r="I5622" s="107">
        <f>+'Categorias-9 feb-Depurado'!R5621</f>
        <v>26170981958.571178</v>
      </c>
      <c r="J5622" s="108">
        <f t="shared" si="360"/>
        <v>26170981958.571178</v>
      </c>
      <c r="K5622" s="107">
        <f t="shared" si="361"/>
        <v>3721327942.9457073</v>
      </c>
      <c r="L5622" s="109">
        <f t="shared" si="362"/>
        <v>29892309901.516884</v>
      </c>
      <c r="M5622" s="110">
        <f t="shared" si="363"/>
        <v>0.022788525638555424</v>
      </c>
      <c r="N5622" s="33" t="s">
        <v>4892</v>
      </c>
      <c r="O5622" s="33">
        <f>+'Categorias-9 feb-Depurado'!Y5621</f>
        <v>5486751.5663115559</v>
      </c>
      <c r="P5622" s="111">
        <f>+'Categorias-9 feb-Depurado'!AC5621</f>
        <v>44561</v>
      </c>
      <c r="Q5622" s="111">
        <f>+'Categorias-9 feb-Depurado'!AE5621</f>
        <v>44576</v>
      </c>
      <c r="R5622" s="112" t="str">
        <f>+'Categorias-9 feb-Depurado'!AB5621</f>
        <v>Lessor</v>
      </c>
    </row>
    <row r="5623" spans="2:18" s="1" customFormat="1" ht="14.5" hidden="1">
      <c r="B5623" s="57" t="str">
        <f>+'Categorias-9 feb-Depurado'!B5622</f>
        <v>CELESTIAL AVIATION FUNDING UNLIMITED COMPANY</v>
      </c>
      <c r="C5623" s="30" t="s">
        <v>4900</v>
      </c>
      <c r="D5623" s="31">
        <v>5</v>
      </c>
      <c r="E5623" s="30">
        <f>+'Categorias-9 feb-Depurado'!E5622</f>
        <v>444444046</v>
      </c>
      <c r="F5623" s="30" t="str">
        <f>+'Categorias-9 feb-Depurado'!F5622</f>
        <v>CELESTIAL AVIATION TRADING 45 LTD SHANNO</v>
      </c>
      <c r="G5623" s="30" t="str">
        <f>+'Categorias-9 feb-Depurado'!G5622</f>
        <v>IRLANDA</v>
      </c>
      <c r="H5623" s="30" t="str">
        <f>+'Categorias-9 feb-Depurado'!H5622</f>
        <v>FINAL DEBT 2020-2021</v>
      </c>
      <c r="I5623" s="107">
        <f>+'Categorias-9 feb-Depurado'!R5622</f>
        <v>27433596226.467159</v>
      </c>
      <c r="J5623" s="108">
        <f t="shared" si="360"/>
        <v>27433596226.467159</v>
      </c>
      <c r="K5623" s="107">
        <f t="shared" si="361"/>
        <v>3900862733.1848035</v>
      </c>
      <c r="L5623" s="109">
        <f t="shared" si="362"/>
        <v>31334458959.651962</v>
      </c>
      <c r="M5623" s="110">
        <f t="shared" si="363"/>
        <v>0.023887953916069102</v>
      </c>
      <c r="N5623" s="33" t="s">
        <v>4892</v>
      </c>
      <c r="O5623" s="33">
        <f>+'Categorias-9 feb-Depurado'!Y5622</f>
        <v>5751458.8983861459</v>
      </c>
      <c r="P5623" s="111">
        <f>+'Categorias-9 feb-Depurado'!AC5622</f>
        <v>44561</v>
      </c>
      <c r="Q5623" s="111">
        <f>+'Categorias-9 feb-Depurado'!AE5622</f>
        <v>44576</v>
      </c>
      <c r="R5623" s="112" t="str">
        <f>+'Categorias-9 feb-Depurado'!AB5622</f>
        <v>Lessor</v>
      </c>
    </row>
    <row r="5624" spans="2:18" s="1" customFormat="1" ht="14.5" hidden="1">
      <c r="B5624" s="57" t="str">
        <f>+'Categorias-9 feb-Depurado'!B5623</f>
        <v>CELESTIAL AVIATION FUNDING UNLIMITED COMPANY</v>
      </c>
      <c r="C5624" s="30" t="s">
        <v>4900</v>
      </c>
      <c r="D5624" s="31">
        <v>5</v>
      </c>
      <c r="E5624" s="30">
        <f>+'Categorias-9 feb-Depurado'!E5623</f>
        <v>444444046</v>
      </c>
      <c r="F5624" s="30" t="str">
        <f>+'Categorias-9 feb-Depurado'!F5623</f>
        <v>CELESTIAL AVIATION TRADING 45 LTD SHANNO</v>
      </c>
      <c r="G5624" s="30" t="str">
        <f>+'Categorias-9 feb-Depurado'!G5623</f>
        <v>IRLANDA</v>
      </c>
      <c r="H5624" s="30" t="str">
        <f>+'Categorias-9 feb-Depurado'!H5623</f>
        <v>FINAL DEBT 2020-2021</v>
      </c>
      <c r="I5624" s="107">
        <f>+'Categorias-9 feb-Depurado'!R5623</f>
        <v>25427665516.932995</v>
      </c>
      <c r="J5624" s="108">
        <f t="shared" si="360"/>
        <v>25427665516.932995</v>
      </c>
      <c r="K5624" s="107">
        <f t="shared" si="361"/>
        <v>3615633619.0148005</v>
      </c>
      <c r="L5624" s="109">
        <f t="shared" si="362"/>
        <v>29043299135.947796</v>
      </c>
      <c r="M5624" s="110">
        <f t="shared" si="363"/>
        <v>0.022141278782680997</v>
      </c>
      <c r="N5624" s="33" t="s">
        <v>4892</v>
      </c>
      <c r="O5624" s="33">
        <f>+'Categorias-9 feb-Depurado'!Y5623</f>
        <v>5330915.1266670842</v>
      </c>
      <c r="P5624" s="111">
        <f>+'Categorias-9 feb-Depurado'!AC5623</f>
        <v>44561</v>
      </c>
      <c r="Q5624" s="111">
        <f>+'Categorias-9 feb-Depurado'!AE5623</f>
        <v>44576</v>
      </c>
      <c r="R5624" s="112" t="str">
        <f>+'Categorias-9 feb-Depurado'!AB5623</f>
        <v>Lessor</v>
      </c>
    </row>
    <row r="5625" spans="2:18" s="1" customFormat="1" ht="14.5" hidden="1">
      <c r="B5625" s="57" t="str">
        <f>+'Categorias-9 feb-Depurado'!B5624</f>
        <v>CELESTIAL AVIATION FUNDING UNLIMITED COMPANY</v>
      </c>
      <c r="C5625" s="30" t="s">
        <v>4900</v>
      </c>
      <c r="D5625" s="31">
        <v>5</v>
      </c>
      <c r="E5625" s="30">
        <f>+'Categorias-9 feb-Depurado'!E5624</f>
        <v>444444046</v>
      </c>
      <c r="F5625" s="30" t="str">
        <f>+'Categorias-9 feb-Depurado'!F5624</f>
        <v>CELESTIAL AVIATION TRADING 45 LTD SHANNO</v>
      </c>
      <c r="G5625" s="30" t="str">
        <f>+'Categorias-9 feb-Depurado'!G5624</f>
        <v>IRLANDA</v>
      </c>
      <c r="H5625" s="30" t="str">
        <f>+'Categorias-9 feb-Depurado'!H5624</f>
        <v>FINAL DEBT 2020-2021</v>
      </c>
      <c r="I5625" s="107">
        <f>+'Categorias-9 feb-Depurado'!R5624</f>
        <v>27224079560.068455</v>
      </c>
      <c r="J5625" s="108">
        <f t="shared" si="360"/>
        <v>27224079560.068455</v>
      </c>
      <c r="K5625" s="107">
        <f t="shared" si="361"/>
        <v>3871070949.8112731</v>
      </c>
      <c r="L5625" s="109">
        <f t="shared" si="362"/>
        <v>31095150509.879726</v>
      </c>
      <c r="M5625" s="110">
        <f t="shared" si="363"/>
        <v>0.023705516133203722</v>
      </c>
      <c r="N5625" s="33" t="s">
        <v>4892</v>
      </c>
      <c r="O5625" s="33">
        <f>+'Categorias-9 feb-Depurado'!Y5624</f>
        <v>5707533.6876565199</v>
      </c>
      <c r="P5625" s="111">
        <f>+'Categorias-9 feb-Depurado'!AC5624</f>
        <v>44561</v>
      </c>
      <c r="Q5625" s="111">
        <f>+'Categorias-9 feb-Depurado'!AE5624</f>
        <v>44576</v>
      </c>
      <c r="R5625" s="112" t="str">
        <f>+'Categorias-9 feb-Depurado'!AB5624</f>
        <v>Lessor</v>
      </c>
    </row>
    <row r="5626" spans="2:18" s="1" customFormat="1" ht="14.5" hidden="1">
      <c r="B5626" s="57" t="str">
        <f>+'Categorias-9 feb-Depurado'!B5625</f>
        <v>CELESTIAL AVIATION FUNDING UNLIMITED COMPANY</v>
      </c>
      <c r="C5626" s="30" t="s">
        <v>4900</v>
      </c>
      <c r="D5626" s="31">
        <v>5</v>
      </c>
      <c r="E5626" s="30">
        <f>+'Categorias-9 feb-Depurado'!E5625</f>
        <v>444444046</v>
      </c>
      <c r="F5626" s="30" t="str">
        <f>+'Categorias-9 feb-Depurado'!F5625</f>
        <v>CELESTIAL AVIATION TRADING 45 LTD SHANNO</v>
      </c>
      <c r="G5626" s="30" t="str">
        <f>+'Categorias-9 feb-Depurado'!G5625</f>
        <v>IRLANDA</v>
      </c>
      <c r="H5626" s="30" t="str">
        <f>+'Categorias-9 feb-Depurado'!H5625</f>
        <v>FINAL DEBT 2020-2021</v>
      </c>
      <c r="I5626" s="107">
        <f>+'Categorias-9 feb-Depurado'!R5625</f>
        <v>26419951952.209175</v>
      </c>
      <c r="J5626" s="108">
        <f t="shared" si="360"/>
        <v>26419951952.209175</v>
      </c>
      <c r="K5626" s="107">
        <f t="shared" si="361"/>
        <v>3756729709.5185761</v>
      </c>
      <c r="L5626" s="109">
        <f t="shared" si="362"/>
        <v>30176681661.727753</v>
      </c>
      <c r="M5626" s="110">
        <f t="shared" si="363"/>
        <v>0.023005317621837974</v>
      </c>
      <c r="N5626" s="33" t="s">
        <v>4892</v>
      </c>
      <c r="O5626" s="33">
        <f>+'Categorias-9 feb-Depurado'!Y5625</f>
        <v>5538948.1749340491</v>
      </c>
      <c r="P5626" s="111">
        <f>+'Categorias-9 feb-Depurado'!AC5625</f>
        <v>44561</v>
      </c>
      <c r="Q5626" s="111">
        <f>+'Categorias-9 feb-Depurado'!AE5625</f>
        <v>44576</v>
      </c>
      <c r="R5626" s="112" t="str">
        <f>+'Categorias-9 feb-Depurado'!AB5625</f>
        <v>Lessor</v>
      </c>
    </row>
    <row r="5627" spans="2:18" s="1" customFormat="1" ht="14.5" hidden="1">
      <c r="B5627" s="57" t="str">
        <f>+'Categorias-9 feb-Depurado'!B5626</f>
        <v>CELESTIAL AVIATION FUNDING UNLIMITED COMPANY</v>
      </c>
      <c r="C5627" s="30" t="s">
        <v>4900</v>
      </c>
      <c r="D5627" s="31">
        <v>5</v>
      </c>
      <c r="E5627" s="30">
        <f>+'Categorias-9 feb-Depurado'!E5626</f>
        <v>444444046</v>
      </c>
      <c r="F5627" s="30" t="str">
        <f>+'Categorias-9 feb-Depurado'!F5626</f>
        <v>CELESTIAL AVIATION TRADING 45 LTD SHANNO</v>
      </c>
      <c r="G5627" s="30" t="str">
        <f>+'Categorias-9 feb-Depurado'!G5626</f>
        <v>IRLANDA</v>
      </c>
      <c r="H5627" s="30" t="str">
        <f>+'Categorias-9 feb-Depurado'!H5626</f>
        <v>FINAL DEBT 2020-2021</v>
      </c>
      <c r="I5627" s="107">
        <f>+'Categorias-9 feb-Depurado'!R5626</f>
        <v>28216768271.258621</v>
      </c>
      <c r="J5627" s="108">
        <f t="shared" si="360"/>
        <v>28216768271.258621</v>
      </c>
      <c r="K5627" s="107">
        <f t="shared" si="361"/>
        <v>4012224241.0957398</v>
      </c>
      <c r="L5627" s="109">
        <f t="shared" si="362"/>
        <v>32228992512.354362</v>
      </c>
      <c r="M5627" s="110">
        <f t="shared" si="363"/>
        <v>0.024569905256312374</v>
      </c>
      <c r="N5627" s="33" t="s">
        <v>4892</v>
      </c>
      <c r="O5627" s="33">
        <f>+'Categorias-9 feb-Depurado'!Y5626</f>
        <v>5915651.0731487609</v>
      </c>
      <c r="P5627" s="111">
        <f>+'Categorias-9 feb-Depurado'!AC5626</f>
        <v>44561</v>
      </c>
      <c r="Q5627" s="111">
        <f>+'Categorias-9 feb-Depurado'!AE5626</f>
        <v>44576</v>
      </c>
      <c r="R5627" s="112" t="str">
        <f>+'Categorias-9 feb-Depurado'!AB5626</f>
        <v>Lessor</v>
      </c>
    </row>
    <row r="5628" spans="2:18" s="1" customFormat="1" ht="14.5" hidden="1">
      <c r="B5628" s="57" t="str">
        <f>+'Categorias-9 feb-Depurado'!B5627</f>
        <v>CELESTIAL AVIATION FUNDING UNLIMITED COMPANY</v>
      </c>
      <c r="C5628" s="30" t="s">
        <v>4900</v>
      </c>
      <c r="D5628" s="31">
        <v>5</v>
      </c>
      <c r="E5628" s="30">
        <f>+'Categorias-9 feb-Depurado'!E5627</f>
        <v>444444046</v>
      </c>
      <c r="F5628" s="30" t="str">
        <f>+'Categorias-9 feb-Depurado'!F5627</f>
        <v>CELESTIAL AVIATION TRADING 45 LTD SHANNO</v>
      </c>
      <c r="G5628" s="30" t="str">
        <f>+'Categorias-9 feb-Depurado'!G5627</f>
        <v>IRLANDA</v>
      </c>
      <c r="H5628" s="30" t="str">
        <f>+'Categorias-9 feb-Depurado'!H5627</f>
        <v>FINAL DEBT 2020-2021</v>
      </c>
      <c r="I5628" s="107">
        <f>+'Categorias-9 feb-Depurado'!R5627</f>
        <v>31450102944.44199</v>
      </c>
      <c r="J5628" s="108">
        <f t="shared" si="360"/>
        <v>31450102944.44199</v>
      </c>
      <c r="K5628" s="107">
        <f t="shared" si="361"/>
        <v>4471981490.0694199</v>
      </c>
      <c r="L5628" s="109">
        <f t="shared" si="362"/>
        <v>35922084434.511414</v>
      </c>
      <c r="M5628" s="110">
        <f t="shared" si="363"/>
        <v>0.027385349102267791</v>
      </c>
      <c r="N5628" s="33" t="s">
        <v>4892</v>
      </c>
      <c r="O5628" s="33">
        <f>+'Categorias-9 feb-Depurado'!Y5627</f>
        <v>6593520.3296627747</v>
      </c>
      <c r="P5628" s="111">
        <f>+'Categorias-9 feb-Depurado'!AC5627</f>
        <v>44561</v>
      </c>
      <c r="Q5628" s="111">
        <f>+'Categorias-9 feb-Depurado'!AE5627</f>
        <v>44576</v>
      </c>
      <c r="R5628" s="112" t="str">
        <f>+'Categorias-9 feb-Depurado'!AB5627</f>
        <v>Lessor</v>
      </c>
    </row>
    <row r="5629" spans="2:18" s="1" customFormat="1" ht="14.5" hidden="1">
      <c r="B5629" s="57" t="str">
        <f>+'Categorias-9 feb-Depurado'!B5628</f>
        <v>CELESTIAL AVIATION FUNDING UNLIMITED COMPANY</v>
      </c>
      <c r="C5629" s="30" t="s">
        <v>4900</v>
      </c>
      <c r="D5629" s="31">
        <v>5</v>
      </c>
      <c r="E5629" s="30">
        <f>+'Categorias-9 feb-Depurado'!E5628</f>
        <v>444444046</v>
      </c>
      <c r="F5629" s="30" t="str">
        <f>+'Categorias-9 feb-Depurado'!F5628</f>
        <v>CELESTIAL AVIATION TRADING 45 LTD SHANNO</v>
      </c>
      <c r="G5629" s="30" t="str">
        <f>+'Categorias-9 feb-Depurado'!G5628</f>
        <v>IRLANDA</v>
      </c>
      <c r="H5629" s="30" t="str">
        <f>+'Categorias-9 feb-Depurado'!H5628</f>
        <v>FINAL DEBT 2020-2021</v>
      </c>
      <c r="I5629" s="107">
        <f>+'Categorias-9 feb-Depurado'!R5628</f>
        <v>32571268937.812103</v>
      </c>
      <c r="J5629" s="108">
        <f t="shared" si="360"/>
        <v>32571268937.812103</v>
      </c>
      <c r="K5629" s="107">
        <f t="shared" si="361"/>
        <v>4631403339.2920952</v>
      </c>
      <c r="L5629" s="109">
        <f t="shared" si="362"/>
        <v>37202672277.104202</v>
      </c>
      <c r="M5629" s="110">
        <f t="shared" si="363"/>
        <v>0.028361610521324847</v>
      </c>
      <c r="N5629" s="33" t="s">
        <v>4892</v>
      </c>
      <c r="O5629" s="33">
        <f>+'Categorias-9 feb-Depurado'!Y5628</f>
        <v>6828573.0028852271</v>
      </c>
      <c r="P5629" s="111">
        <f>+'Categorias-9 feb-Depurado'!AC5628</f>
        <v>44561</v>
      </c>
      <c r="Q5629" s="111">
        <f>+'Categorias-9 feb-Depurado'!AE5628</f>
        <v>44576</v>
      </c>
      <c r="R5629" s="112" t="str">
        <f>+'Categorias-9 feb-Depurado'!AB5628</f>
        <v>Lessor</v>
      </c>
    </row>
    <row r="5630" spans="2:18" s="1" customFormat="1" ht="14.5" hidden="1">
      <c r="B5630" s="57" t="str">
        <f>+'Categorias-9 feb-Depurado'!B5629</f>
        <v>CELESTIAL AVIATION FUNDING UNLIMITED COMPANY</v>
      </c>
      <c r="C5630" s="30" t="s">
        <v>4900</v>
      </c>
      <c r="D5630" s="31">
        <v>5</v>
      </c>
      <c r="E5630" s="30">
        <f>+'Categorias-9 feb-Depurado'!E5629</f>
        <v>444444046</v>
      </c>
      <c r="F5630" s="30" t="str">
        <f>+'Categorias-9 feb-Depurado'!F5629</f>
        <v>CELESTIAL AVIATION TRADING 45 LTD SHANNO</v>
      </c>
      <c r="G5630" s="30" t="str">
        <f>+'Categorias-9 feb-Depurado'!G5629</f>
        <v>IRLANDA</v>
      </c>
      <c r="H5630" s="30" t="str">
        <f>+'Categorias-9 feb-Depurado'!H5629</f>
        <v>FINAL DEBT 2020-2021</v>
      </c>
      <c r="I5630" s="107">
        <f>+'Categorias-9 feb-Depurado'!R5629</f>
        <v>32029500458.489368</v>
      </c>
      <c r="J5630" s="108">
        <f t="shared" si="360"/>
        <v>32029500458.489368</v>
      </c>
      <c r="K5630" s="107">
        <f t="shared" si="361"/>
        <v>4554367705.5546074</v>
      </c>
      <c r="L5630" s="109">
        <f t="shared" si="362"/>
        <v>36583868164.043976</v>
      </c>
      <c r="M5630" s="110">
        <f t="shared" si="363"/>
        <v>0.027889862655663889</v>
      </c>
      <c r="N5630" s="33" t="s">
        <v>4892</v>
      </c>
      <c r="O5630" s="33">
        <f>+'Categorias-9 feb-Depurado'!Y5629</f>
        <v>6714991.133576395</v>
      </c>
      <c r="P5630" s="111">
        <f>+'Categorias-9 feb-Depurado'!AC5629</f>
        <v>44561</v>
      </c>
      <c r="Q5630" s="111">
        <f>+'Categorias-9 feb-Depurado'!AE5629</f>
        <v>44576</v>
      </c>
      <c r="R5630" s="112" t="str">
        <f>+'Categorias-9 feb-Depurado'!AB5629</f>
        <v>Lessor</v>
      </c>
    </row>
    <row r="5631" spans="2:18" s="1" customFormat="1" ht="14.5" hidden="1">
      <c r="B5631" s="57" t="str">
        <f>+'Categorias-9 feb-Depurado'!B5630</f>
        <v>CELESTIAL AVIATION FUNDING UNLIMITED COMPANY</v>
      </c>
      <c r="C5631" s="30" t="s">
        <v>4900</v>
      </c>
      <c r="D5631" s="31">
        <v>5</v>
      </c>
      <c r="E5631" s="30">
        <f>+'Categorias-9 feb-Depurado'!E5630</f>
        <v>444444046</v>
      </c>
      <c r="F5631" s="30" t="str">
        <f>+'Categorias-9 feb-Depurado'!F5630</f>
        <v>CELESTIAL AVIATION TRADING 45 LTD SHANNO</v>
      </c>
      <c r="G5631" s="30" t="str">
        <f>+'Categorias-9 feb-Depurado'!G5630</f>
        <v>IRLANDA</v>
      </c>
      <c r="H5631" s="30" t="str">
        <f>+'Categorias-9 feb-Depurado'!H5630</f>
        <v>FINAL DEBT 2020-2021</v>
      </c>
      <c r="I5631" s="107">
        <f>+'Categorias-9 feb-Depurado'!R5630</f>
        <v>32497201399.748749</v>
      </c>
      <c r="J5631" s="108">
        <f t="shared" si="360"/>
        <v>32497201399.748749</v>
      </c>
      <c r="K5631" s="107">
        <f t="shared" si="361"/>
        <v>4620871460.9125719</v>
      </c>
      <c r="L5631" s="109">
        <f t="shared" si="362"/>
        <v>37118072860.661324</v>
      </c>
      <c r="M5631" s="110">
        <f t="shared" si="363"/>
        <v>0.028297115807568465</v>
      </c>
      <c r="N5631" s="33" t="s">
        <v>4892</v>
      </c>
      <c r="O5631" s="33">
        <f>+'Categorias-9 feb-Depurado'!Y5630</f>
        <v>6813044.7288172049</v>
      </c>
      <c r="P5631" s="111">
        <f>+'Categorias-9 feb-Depurado'!AC5630</f>
        <v>44561</v>
      </c>
      <c r="Q5631" s="111">
        <f>+'Categorias-9 feb-Depurado'!AE5630</f>
        <v>44576</v>
      </c>
      <c r="R5631" s="112" t="str">
        <f>+'Categorias-9 feb-Depurado'!AB5630</f>
        <v>Lessor</v>
      </c>
    </row>
    <row r="5632" spans="2:18" s="1" customFormat="1" ht="14.5" hidden="1">
      <c r="B5632" s="57" t="str">
        <f>+'Categorias-9 feb-Depurado'!B5631</f>
        <v>CELESTIAL AVIATION FUNDING UNLIMITED COMPANY</v>
      </c>
      <c r="C5632" s="30" t="s">
        <v>4900</v>
      </c>
      <c r="D5632" s="31">
        <v>5</v>
      </c>
      <c r="E5632" s="30">
        <f>+'Categorias-9 feb-Depurado'!E5631</f>
        <v>444444046</v>
      </c>
      <c r="F5632" s="30" t="str">
        <f>+'Categorias-9 feb-Depurado'!F5631</f>
        <v>CELESTIAL AVIATION TRADING 45 LTD SHANNO</v>
      </c>
      <c r="G5632" s="30" t="str">
        <f>+'Categorias-9 feb-Depurado'!G5631</f>
        <v>IRLANDA</v>
      </c>
      <c r="H5632" s="30" t="str">
        <f>+'Categorias-9 feb-Depurado'!H5631</f>
        <v>120555-262</v>
      </c>
      <c r="I5632" s="107">
        <f>+'Categorias-9 feb-Depurado'!R5631</f>
        <v>194371387.5</v>
      </c>
      <c r="J5632" s="108">
        <f t="shared" si="360"/>
        <v>194371387.5</v>
      </c>
      <c r="K5632" s="107">
        <f t="shared" si="361"/>
        <v>14282611.381139347</v>
      </c>
      <c r="L5632" s="109">
        <f t="shared" si="362"/>
        <v>208653998.88113934</v>
      </c>
      <c r="M5632" s="110">
        <f t="shared" si="363"/>
        <v>0.00015906823590266172</v>
      </c>
      <c r="N5632" s="33" t="s">
        <v>4892</v>
      </c>
      <c r="O5632" s="33">
        <f>+'Categorias-9 feb-Depurado'!Y5631</f>
        <v>40750</v>
      </c>
      <c r="P5632" s="111">
        <f>+'Categorias-9 feb-Depurado'!AC5631</f>
        <v>44743</v>
      </c>
      <c r="Q5632" s="111">
        <f>+'Categorias-9 feb-Depurado'!AE5631</f>
        <v>44758</v>
      </c>
      <c r="R5632" s="112" t="str">
        <f>+'Categorias-9 feb-Depurado'!AB5631</f>
        <v>Lessor</v>
      </c>
    </row>
    <row r="5633" spans="2:18" s="1" customFormat="1" ht="14.5" hidden="1">
      <c r="B5633" s="57" t="str">
        <f>+'Categorias-9 feb-Depurado'!B5632</f>
        <v>CELESTIAL AVIATION FUNDING UNLIMITED COMPANY</v>
      </c>
      <c r="C5633" s="30" t="s">
        <v>4900</v>
      </c>
      <c r="D5633" s="31">
        <v>5</v>
      </c>
      <c r="E5633" s="30">
        <f>+'Categorias-9 feb-Depurado'!E5632</f>
        <v>444444046</v>
      </c>
      <c r="F5633" s="30" t="str">
        <f>+'Categorias-9 feb-Depurado'!F5632</f>
        <v>CELESTIAL AVIATION TRADING 45 LTD SHANNO</v>
      </c>
      <c r="G5633" s="30" t="str">
        <f>+'Categorias-9 feb-Depurado'!G5632</f>
        <v>IRLANDA</v>
      </c>
      <c r="H5633" s="30" t="str">
        <f>+'Categorias-9 feb-Depurado'!H5632</f>
        <v>120554-257</v>
      </c>
      <c r="I5633" s="107">
        <f>+'Categorias-9 feb-Depurado'!R5632</f>
        <v>194371387.5</v>
      </c>
      <c r="J5633" s="108">
        <f t="shared" si="360"/>
        <v>194371387.5</v>
      </c>
      <c r="K5633" s="107">
        <f t="shared" si="361"/>
        <v>14282611.381139347</v>
      </c>
      <c r="L5633" s="109">
        <f t="shared" si="362"/>
        <v>208653998.88113934</v>
      </c>
      <c r="M5633" s="110">
        <f t="shared" si="363"/>
        <v>0.00015906823590266172</v>
      </c>
      <c r="N5633" s="33" t="s">
        <v>4892</v>
      </c>
      <c r="O5633" s="33">
        <f>+'Categorias-9 feb-Depurado'!Y5632</f>
        <v>40750</v>
      </c>
      <c r="P5633" s="111">
        <f>+'Categorias-9 feb-Depurado'!AC5632</f>
        <v>44743</v>
      </c>
      <c r="Q5633" s="111">
        <f>+'Categorias-9 feb-Depurado'!AE5632</f>
        <v>44758</v>
      </c>
      <c r="R5633" s="112" t="str">
        <f>+'Categorias-9 feb-Depurado'!AB5632</f>
        <v>Lessor</v>
      </c>
    </row>
    <row r="5634" spans="2:18" s="1" customFormat="1" ht="14.5" hidden="1">
      <c r="B5634" s="57" t="str">
        <f>+'Categorias-9 feb-Depurado'!B5633</f>
        <v>CELESTIAL AVIATION FUNDING UNLIMITED COMPANY</v>
      </c>
      <c r="C5634" s="30" t="s">
        <v>4900</v>
      </c>
      <c r="D5634" s="31">
        <v>5</v>
      </c>
      <c r="E5634" s="30">
        <f>+'Categorias-9 feb-Depurado'!E5633</f>
        <v>444444046</v>
      </c>
      <c r="F5634" s="30" t="str">
        <f>+'Categorias-9 feb-Depurado'!F5633</f>
        <v>CELESTIAL AVIATION TRADING 45 LTD SHANNO</v>
      </c>
      <c r="G5634" s="30" t="str">
        <f>+'Categorias-9 feb-Depurado'!G5633</f>
        <v>IRLANDA</v>
      </c>
      <c r="H5634" s="30" t="str">
        <f>+'Categorias-9 feb-Depurado'!H5633</f>
        <v>120557-142</v>
      </c>
      <c r="I5634" s="107">
        <f>+'Categorias-9 feb-Depurado'!R5633</f>
        <v>194371387.5</v>
      </c>
      <c r="J5634" s="108">
        <f t="shared" si="360"/>
        <v>194371387.5</v>
      </c>
      <c r="K5634" s="107">
        <f t="shared" si="361"/>
        <v>14282611.381139347</v>
      </c>
      <c r="L5634" s="109">
        <f t="shared" si="362"/>
        <v>208653998.88113934</v>
      </c>
      <c r="M5634" s="110">
        <f t="shared" si="363"/>
        <v>0.00015906823590266172</v>
      </c>
      <c r="N5634" s="33" t="s">
        <v>4892</v>
      </c>
      <c r="O5634" s="33">
        <f>+'Categorias-9 feb-Depurado'!Y5633</f>
        <v>40750</v>
      </c>
      <c r="P5634" s="111">
        <f>+'Categorias-9 feb-Depurado'!AC5633</f>
        <v>44743</v>
      </c>
      <c r="Q5634" s="111">
        <f>+'Categorias-9 feb-Depurado'!AE5633</f>
        <v>44758</v>
      </c>
      <c r="R5634" s="112" t="str">
        <f>+'Categorias-9 feb-Depurado'!AB5633</f>
        <v>Lessor</v>
      </c>
    </row>
    <row r="5635" spans="2:18" s="1" customFormat="1" ht="14.5" hidden="1">
      <c r="B5635" s="57" t="str">
        <f>+'Categorias-9 feb-Depurado'!B5634</f>
        <v>CELESTIAL AVIATION FUNDING UNLIMITED COMPANY</v>
      </c>
      <c r="C5635" s="30" t="s">
        <v>4900</v>
      </c>
      <c r="D5635" s="31">
        <v>5</v>
      </c>
      <c r="E5635" s="30">
        <f>+'Categorias-9 feb-Depurado'!E5634</f>
        <v>444444046</v>
      </c>
      <c r="F5635" s="30" t="str">
        <f>+'Categorias-9 feb-Depurado'!F5634</f>
        <v>CELESTIAL AVIATION TRADING 45 LTD SHANNO</v>
      </c>
      <c r="G5635" s="30" t="str">
        <f>+'Categorias-9 feb-Depurado'!G5634</f>
        <v>IRLANDA</v>
      </c>
      <c r="H5635" s="30" t="str">
        <f>+'Categorias-9 feb-Depurado'!H5634</f>
        <v>120558-133</v>
      </c>
      <c r="I5635" s="107">
        <f>+'Categorias-9 feb-Depurado'!R5634</f>
        <v>194371387.5</v>
      </c>
      <c r="J5635" s="108">
        <f t="shared" si="360"/>
        <v>194371387.5</v>
      </c>
      <c r="K5635" s="107">
        <f t="shared" si="361"/>
        <v>14282611.381139347</v>
      </c>
      <c r="L5635" s="109">
        <f t="shared" si="362"/>
        <v>208653998.88113934</v>
      </c>
      <c r="M5635" s="110">
        <f t="shared" si="363"/>
        <v>0.00015906823590266172</v>
      </c>
      <c r="N5635" s="33" t="s">
        <v>4892</v>
      </c>
      <c r="O5635" s="33">
        <f>+'Categorias-9 feb-Depurado'!Y5634</f>
        <v>40750</v>
      </c>
      <c r="P5635" s="111">
        <f>+'Categorias-9 feb-Depurado'!AC5634</f>
        <v>44743</v>
      </c>
      <c r="Q5635" s="111">
        <f>+'Categorias-9 feb-Depurado'!AE5634</f>
        <v>44758</v>
      </c>
      <c r="R5635" s="112" t="str">
        <f>+'Categorias-9 feb-Depurado'!AB5634</f>
        <v>Lessor</v>
      </c>
    </row>
    <row r="5636" spans="2:18" s="1" customFormat="1" ht="14.5" hidden="1">
      <c r="B5636" s="57" t="str">
        <f>+'Categorias-9 feb-Depurado'!B5635</f>
        <v>CELESTIAL AVIATION FUNDING UNLIMITED COMPANY</v>
      </c>
      <c r="C5636" s="30" t="s">
        <v>4900</v>
      </c>
      <c r="D5636" s="31">
        <v>5</v>
      </c>
      <c r="E5636" s="30">
        <f>+'Categorias-9 feb-Depurado'!E5635</f>
        <v>444444046</v>
      </c>
      <c r="F5636" s="30" t="str">
        <f>+'Categorias-9 feb-Depurado'!F5635</f>
        <v>CELESTIAL AVIATION TRADING 45 LTD SHANNO</v>
      </c>
      <c r="G5636" s="30" t="str">
        <f>+'Categorias-9 feb-Depurado'!G5635</f>
        <v>IRLANDA</v>
      </c>
      <c r="H5636" s="30" t="str">
        <f>+'Categorias-9 feb-Depurado'!H5635</f>
        <v>120561-118</v>
      </c>
      <c r="I5636" s="107">
        <f>+'Categorias-9 feb-Depurado'!R5635</f>
        <v>194371387.5</v>
      </c>
      <c r="J5636" s="108">
        <f t="shared" si="360"/>
        <v>194371387.5</v>
      </c>
      <c r="K5636" s="107">
        <f t="shared" si="361"/>
        <v>14282611.381139347</v>
      </c>
      <c r="L5636" s="109">
        <f t="shared" si="362"/>
        <v>208653998.88113934</v>
      </c>
      <c r="M5636" s="110">
        <f t="shared" si="363"/>
        <v>0.00015906823590266172</v>
      </c>
      <c r="N5636" s="33" t="s">
        <v>4892</v>
      </c>
      <c r="O5636" s="33">
        <f>+'Categorias-9 feb-Depurado'!Y5635</f>
        <v>40750</v>
      </c>
      <c r="P5636" s="111">
        <f>+'Categorias-9 feb-Depurado'!AC5635</f>
        <v>44743</v>
      </c>
      <c r="Q5636" s="111">
        <f>+'Categorias-9 feb-Depurado'!AE5635</f>
        <v>44758</v>
      </c>
      <c r="R5636" s="112" t="str">
        <f>+'Categorias-9 feb-Depurado'!AB5635</f>
        <v>Lessor</v>
      </c>
    </row>
    <row r="5637" spans="2:18" s="1" customFormat="1" ht="14.5" hidden="1">
      <c r="B5637" s="57" t="str">
        <f>+'Categorias-9 feb-Depurado'!B5636</f>
        <v>CELESTIAL AVIATION FUNDING UNLIMITED COMPANY</v>
      </c>
      <c r="C5637" s="30" t="s">
        <v>4900</v>
      </c>
      <c r="D5637" s="31">
        <v>5</v>
      </c>
      <c r="E5637" s="30">
        <f>+'Categorias-9 feb-Depurado'!E5636</f>
        <v>444444046</v>
      </c>
      <c r="F5637" s="30" t="str">
        <f>+'Categorias-9 feb-Depurado'!F5636</f>
        <v>CELESTIAL AVIATION TRADING 45 LTD SHANNO</v>
      </c>
      <c r="G5637" s="30" t="str">
        <f>+'Categorias-9 feb-Depurado'!G5636</f>
        <v>IRLANDA</v>
      </c>
      <c r="H5637" s="30" t="str">
        <f>+'Categorias-9 feb-Depurado'!H5636</f>
        <v>120555-265</v>
      </c>
      <c r="I5637" s="107">
        <f>+'Categorias-9 feb-Depurado'!R5636</f>
        <v>671356387.5</v>
      </c>
      <c r="J5637" s="108">
        <f t="shared" si="360"/>
        <v>671356387.5</v>
      </c>
      <c r="K5637" s="107">
        <f t="shared" si="361"/>
        <v>46145180.150219582</v>
      </c>
      <c r="L5637" s="109">
        <f t="shared" si="362"/>
        <v>717501567.65021956</v>
      </c>
      <c r="M5637" s="110">
        <f t="shared" si="363"/>
        <v>0.00054699027689630018</v>
      </c>
      <c r="N5637" s="33" t="s">
        <v>4892</v>
      </c>
      <c r="O5637" s="33">
        <f>+'Categorias-9 feb-Depurado'!Y5636</f>
        <v>140750</v>
      </c>
      <c r="P5637" s="111">
        <f>+'Categorias-9 feb-Depurado'!AC5636</f>
        <v>44756</v>
      </c>
      <c r="Q5637" s="111">
        <f>+'Categorias-9 feb-Depurado'!AE5636</f>
        <v>44771</v>
      </c>
      <c r="R5637" s="112" t="str">
        <f>+'Categorias-9 feb-Depurado'!AB5636</f>
        <v>Lessor</v>
      </c>
    </row>
    <row r="5638" spans="2:18" s="1" customFormat="1" ht="14.5" hidden="1">
      <c r="B5638" s="57" t="str">
        <f>+'Categorias-9 feb-Depurado'!B5637</f>
        <v>CELESTIAL AVIATION FUNDING UNLIMITED COMPANY</v>
      </c>
      <c r="C5638" s="30" t="s">
        <v>4900</v>
      </c>
      <c r="D5638" s="31">
        <v>5</v>
      </c>
      <c r="E5638" s="30">
        <f>+'Categorias-9 feb-Depurado'!E5637</f>
        <v>444444046</v>
      </c>
      <c r="F5638" s="30" t="str">
        <f>+'Categorias-9 feb-Depurado'!F5637</f>
        <v>CELESTIAL AVIATION TRADING 45 LTD SHANNO</v>
      </c>
      <c r="G5638" s="30" t="str">
        <f>+'Categorias-9 feb-Depurado'!G5637</f>
        <v>IRLANDA</v>
      </c>
      <c r="H5638" s="30" t="str">
        <f>+'Categorias-9 feb-Depurado'!H5637</f>
        <v>120554-260</v>
      </c>
      <c r="I5638" s="107">
        <f>+'Categorias-9 feb-Depurado'!R5637</f>
        <v>671356387.5</v>
      </c>
      <c r="J5638" s="108">
        <f t="shared" si="360"/>
        <v>671356387.5</v>
      </c>
      <c r="K5638" s="107">
        <f t="shared" si="361"/>
        <v>44679113.160620339</v>
      </c>
      <c r="L5638" s="109">
        <f t="shared" si="362"/>
        <v>716035500.66062033</v>
      </c>
      <c r="M5638" s="110">
        <f t="shared" si="363"/>
        <v>0.00054587261468516993</v>
      </c>
      <c r="N5638" s="33" t="s">
        <v>4892</v>
      </c>
      <c r="O5638" s="33">
        <f>+'Categorias-9 feb-Depurado'!Y5637</f>
        <v>140750</v>
      </c>
      <c r="P5638" s="111">
        <f>+'Categorias-9 feb-Depurado'!AC5637</f>
        <v>44762</v>
      </c>
      <c r="Q5638" s="111">
        <f>+'Categorias-9 feb-Depurado'!AE5637</f>
        <v>44777</v>
      </c>
      <c r="R5638" s="112" t="str">
        <f>+'Categorias-9 feb-Depurado'!AB5637</f>
        <v>Lessor</v>
      </c>
    </row>
    <row r="5639" spans="2:18" s="1" customFormat="1" ht="14.5" hidden="1">
      <c r="B5639" s="57" t="str">
        <f>+'Categorias-9 feb-Depurado'!B5638</f>
        <v>CELESTIAL AVIATION FUNDING UNLIMITED COMPANY</v>
      </c>
      <c r="C5639" s="30" t="s">
        <v>4900</v>
      </c>
      <c r="D5639" s="31">
        <v>5</v>
      </c>
      <c r="E5639" s="30">
        <f>+'Categorias-9 feb-Depurado'!E5638</f>
        <v>444444046</v>
      </c>
      <c r="F5639" s="30" t="str">
        <f>+'Categorias-9 feb-Depurado'!F5638</f>
        <v>CELESTIAL AVIATION TRADING 45 LTD SHANNO</v>
      </c>
      <c r="G5639" s="30" t="str">
        <f>+'Categorias-9 feb-Depurado'!G5638</f>
        <v>IRLANDA</v>
      </c>
      <c r="H5639" s="30" t="str">
        <f>+'Categorias-9 feb-Depurado'!H5638</f>
        <v>120557-145</v>
      </c>
      <c r="I5639" s="107">
        <f>+'Categorias-9 feb-Depurado'!R5638</f>
        <v>671356387.5</v>
      </c>
      <c r="J5639" s="108">
        <f t="shared" si="360"/>
        <v>671356387.5</v>
      </c>
      <c r="K5639" s="107">
        <f t="shared" si="361"/>
        <v>46879338.913696408</v>
      </c>
      <c r="L5639" s="109">
        <f t="shared" si="362"/>
        <v>718235726.41369641</v>
      </c>
      <c r="M5639" s="110">
        <f t="shared" si="363"/>
        <v>0.00054754996585507868</v>
      </c>
      <c r="N5639" s="33" t="s">
        <v>4892</v>
      </c>
      <c r="O5639" s="33">
        <f>+'Categorias-9 feb-Depurado'!Y5638</f>
        <v>140750</v>
      </c>
      <c r="P5639" s="111">
        <f>+'Categorias-9 feb-Depurado'!AC5638</f>
        <v>44753</v>
      </c>
      <c r="Q5639" s="111">
        <f>+'Categorias-9 feb-Depurado'!AE5638</f>
        <v>44768</v>
      </c>
      <c r="R5639" s="112" t="str">
        <f>+'Categorias-9 feb-Depurado'!AB5638</f>
        <v>Lessor</v>
      </c>
    </row>
    <row r="5640" spans="2:18" s="1" customFormat="1" ht="14.5" hidden="1">
      <c r="B5640" s="57" t="str">
        <f>+'Categorias-9 feb-Depurado'!B5639</f>
        <v>CELESTIAL AVIATION FUNDING UNLIMITED COMPANY</v>
      </c>
      <c r="C5640" s="30" t="s">
        <v>4900</v>
      </c>
      <c r="D5640" s="31">
        <v>5</v>
      </c>
      <c r="E5640" s="30">
        <f>+'Categorias-9 feb-Depurado'!E5639</f>
        <v>444444046</v>
      </c>
      <c r="F5640" s="30" t="str">
        <f>+'Categorias-9 feb-Depurado'!F5639</f>
        <v>CELESTIAL AVIATION TRADING 45 LTD SHANNO</v>
      </c>
      <c r="G5640" s="30" t="str">
        <f>+'Categorias-9 feb-Depurado'!G5639</f>
        <v>IRLANDA</v>
      </c>
      <c r="H5640" s="30" t="str">
        <f>+'Categorias-9 feb-Depurado'!H5639</f>
        <v>120558-136</v>
      </c>
      <c r="I5640" s="107">
        <f>+'Categorias-9 feb-Depurado'!R5639</f>
        <v>671356387.5</v>
      </c>
      <c r="J5640" s="108">
        <f t="shared" si="360"/>
        <v>671356387.5</v>
      </c>
      <c r="K5640" s="107">
        <f t="shared" si="361"/>
        <v>46145180.150219582</v>
      </c>
      <c r="L5640" s="109">
        <f t="shared" si="362"/>
        <v>717501567.65021956</v>
      </c>
      <c r="M5640" s="110">
        <f t="shared" si="363"/>
        <v>0.00054699027689630018</v>
      </c>
      <c r="N5640" s="33" t="s">
        <v>4892</v>
      </c>
      <c r="O5640" s="33">
        <f>+'Categorias-9 feb-Depurado'!Y5639</f>
        <v>140750</v>
      </c>
      <c r="P5640" s="111">
        <f>+'Categorias-9 feb-Depurado'!AC5639</f>
        <v>44756</v>
      </c>
      <c r="Q5640" s="111">
        <f>+'Categorias-9 feb-Depurado'!AE5639</f>
        <v>44771</v>
      </c>
      <c r="R5640" s="112" t="str">
        <f>+'Categorias-9 feb-Depurado'!AB5639</f>
        <v>Lessor</v>
      </c>
    </row>
    <row r="5641" spans="2:18" s="1" customFormat="1" ht="14.5" hidden="1">
      <c r="B5641" s="57" t="str">
        <f>+'Categorias-9 feb-Depurado'!B5640</f>
        <v>CELESTIAL AVIATION FUNDING UNLIMITED COMPANY</v>
      </c>
      <c r="C5641" s="30" t="s">
        <v>4900</v>
      </c>
      <c r="D5641" s="31">
        <v>5</v>
      </c>
      <c r="E5641" s="30">
        <f>+'Categorias-9 feb-Depurado'!E5640</f>
        <v>444444046</v>
      </c>
      <c r="F5641" s="30" t="str">
        <f>+'Categorias-9 feb-Depurado'!F5640</f>
        <v>CELESTIAL AVIATION TRADING 45 LTD SHANNO</v>
      </c>
      <c r="G5641" s="30" t="str">
        <f>+'Categorias-9 feb-Depurado'!G5640</f>
        <v>IRLANDA</v>
      </c>
      <c r="H5641" s="30" t="str">
        <f>+'Categorias-9 feb-Depurado'!H5640</f>
        <v>120561-121</v>
      </c>
      <c r="I5641" s="107">
        <f>+'Categorias-9 feb-Depurado'!R5640</f>
        <v>671356387.5</v>
      </c>
      <c r="J5641" s="108">
        <f t="shared" si="360"/>
        <v>671356387.5</v>
      </c>
      <c r="K5641" s="107">
        <f t="shared" si="361"/>
        <v>43459679.239786245</v>
      </c>
      <c r="L5641" s="109">
        <f t="shared" si="362"/>
        <v>714816066.73978627</v>
      </c>
      <c r="M5641" s="110">
        <f t="shared" si="363"/>
        <v>0.00054494297421037868</v>
      </c>
      <c r="N5641" s="33" t="s">
        <v>4892</v>
      </c>
      <c r="O5641" s="33">
        <f>+'Categorias-9 feb-Depurado'!Y5640</f>
        <v>140750</v>
      </c>
      <c r="P5641" s="111">
        <f>+'Categorias-9 feb-Depurado'!AC5640</f>
        <v>44767</v>
      </c>
      <c r="Q5641" s="111">
        <f>+'Categorias-9 feb-Depurado'!AE5640</f>
        <v>44782</v>
      </c>
      <c r="R5641" s="112" t="str">
        <f>+'Categorias-9 feb-Depurado'!AB5640</f>
        <v>Lessor</v>
      </c>
    </row>
    <row r="5642" spans="2:18" s="1" customFormat="1" ht="14.5" hidden="1">
      <c r="B5642" s="57" t="str">
        <f>+'Categorias-9 feb-Depurado'!B5641</f>
        <v>CELESTIAL AVIATION FUNDING UNLIMITED COMPANY</v>
      </c>
      <c r="C5642" s="30" t="s">
        <v>4900</v>
      </c>
      <c r="D5642" s="31">
        <v>5</v>
      </c>
      <c r="E5642" s="30">
        <f>+'Categorias-9 feb-Depurado'!E5641</f>
        <v>444444046</v>
      </c>
      <c r="F5642" s="30" t="str">
        <f>+'Categorias-9 feb-Depurado'!F5641</f>
        <v>CELESTIAL AVIATION TRADING 45 LTD SHANNO</v>
      </c>
      <c r="G5642" s="30" t="str">
        <f>+'Categorias-9 feb-Depurado'!G5641</f>
        <v>IRLANDA</v>
      </c>
      <c r="H5642" s="30" t="str">
        <f>+'Categorias-9 feb-Depurado'!H5641</f>
        <v>120555-267</v>
      </c>
      <c r="I5642" s="107">
        <f>+'Categorias-9 feb-Depurado'!R5641</f>
        <v>335678193.75</v>
      </c>
      <c r="J5642" s="108">
        <f t="shared" si="360"/>
        <v>335678193.75</v>
      </c>
      <c r="K5642" s="107">
        <f t="shared" si="361"/>
        <v>19180346.804083701</v>
      </c>
      <c r="L5642" s="109">
        <f t="shared" si="362"/>
        <v>354858540.5540837</v>
      </c>
      <c r="M5642" s="110">
        <f t="shared" si="363"/>
        <v>0.00027052787075068884</v>
      </c>
      <c r="N5642" s="33" t="s">
        <v>4892</v>
      </c>
      <c r="O5642" s="33">
        <f>+'Categorias-9 feb-Depurado'!Y5641</f>
        <v>70375</v>
      </c>
      <c r="P5642" s="111">
        <f>+'Categorias-9 feb-Depurado'!AC5641</f>
        <v>44788</v>
      </c>
      <c r="Q5642" s="111">
        <f>+'Categorias-9 feb-Depurado'!AE5641</f>
        <v>44803</v>
      </c>
      <c r="R5642" s="112" t="str">
        <f>+'Categorias-9 feb-Depurado'!AB5641</f>
        <v>Lessor</v>
      </c>
    </row>
    <row r="5643" spans="2:18" s="1" customFormat="1" ht="14.5" hidden="1">
      <c r="B5643" s="57" t="str">
        <f>+'Categorias-9 feb-Depurado'!B5642</f>
        <v>CELESTIAL AVIATION FUNDING UNLIMITED COMPANY</v>
      </c>
      <c r="C5643" s="30" t="s">
        <v>4900</v>
      </c>
      <c r="D5643" s="31">
        <v>5</v>
      </c>
      <c r="E5643" s="30">
        <f>+'Categorias-9 feb-Depurado'!E5642</f>
        <v>444444046</v>
      </c>
      <c r="F5643" s="30" t="str">
        <f>+'Categorias-9 feb-Depurado'!F5642</f>
        <v>CELESTIAL AVIATION TRADING 45 LTD SHANNO</v>
      </c>
      <c r="G5643" s="30" t="str">
        <f>+'Categorias-9 feb-Depurado'!G5642</f>
        <v>IRLANDA</v>
      </c>
      <c r="H5643" s="30" t="str">
        <f>+'Categorias-9 feb-Depurado'!H5642</f>
        <v>120554-262</v>
      </c>
      <c r="I5643" s="107">
        <f>+'Categorias-9 feb-Depurado'!R5642</f>
        <v>335678193.75</v>
      </c>
      <c r="J5643" s="108">
        <f t="shared" si="360"/>
        <v>335678193.75</v>
      </c>
      <c r="K5643" s="107">
        <f t="shared" si="361"/>
        <v>18334563.680890866</v>
      </c>
      <c r="L5643" s="109">
        <f t="shared" si="362"/>
        <v>354012757.43089086</v>
      </c>
      <c r="M5643" s="110">
        <f t="shared" si="363"/>
        <v>0.00026988308450128092</v>
      </c>
      <c r="N5643" s="33" t="s">
        <v>4892</v>
      </c>
      <c r="O5643" s="33">
        <f>+'Categorias-9 feb-Depurado'!Y5642</f>
        <v>70375</v>
      </c>
      <c r="P5643" s="111">
        <f>+'Categorias-9 feb-Depurado'!AC5642</f>
        <v>44795</v>
      </c>
      <c r="Q5643" s="111">
        <f>+'Categorias-9 feb-Depurado'!AE5642</f>
        <v>44810</v>
      </c>
      <c r="R5643" s="112" t="str">
        <f>+'Categorias-9 feb-Depurado'!AB5642</f>
        <v>Lessor</v>
      </c>
    </row>
    <row r="5644" spans="2:18" s="1" customFormat="1" ht="14.5" hidden="1">
      <c r="B5644" s="57" t="str">
        <f>+'Categorias-9 feb-Depurado'!B5643</f>
        <v>CELESTIAL AVIATION FUNDING UNLIMITED COMPANY</v>
      </c>
      <c r="C5644" s="30" t="s">
        <v>4900</v>
      </c>
      <c r="D5644" s="31">
        <v>5</v>
      </c>
      <c r="E5644" s="30">
        <f>+'Categorias-9 feb-Depurado'!E5643</f>
        <v>444444046</v>
      </c>
      <c r="F5644" s="30" t="str">
        <f>+'Categorias-9 feb-Depurado'!F5643</f>
        <v>CELESTIAL AVIATION TRADING 45 LTD SHANNO</v>
      </c>
      <c r="G5644" s="30" t="str">
        <f>+'Categorias-9 feb-Depurado'!G5643</f>
        <v>IRLANDA</v>
      </c>
      <c r="H5644" s="30" t="str">
        <f>+'Categorias-9 feb-Depurado'!H5643</f>
        <v>120557-147</v>
      </c>
      <c r="I5644" s="107">
        <f>+'Categorias-9 feb-Depurado'!R5643</f>
        <v>671356387.5</v>
      </c>
      <c r="J5644" s="108">
        <f t="shared" si="364" ref="J5644:J5707">+IF(Q5644&gt;$O$4,0,I5644)</f>
        <v>671356387.5</v>
      </c>
      <c r="K5644" s="107">
        <f t="shared" si="365" ref="K5644:K5707">++(((1+$O$5)^(($O$4-Q5644)/365))-1)*J5644</f>
        <v>39571428.961173654</v>
      </c>
      <c r="L5644" s="109">
        <f t="shared" si="366" ref="L5644:L5707">+I5644+K5644</f>
        <v>710927816.46117365</v>
      </c>
      <c r="M5644" s="110">
        <f t="shared" si="367" ref="M5644:M5707">+L5644/$E$11</f>
        <v>0.00054197875058713881</v>
      </c>
      <c r="N5644" s="33" t="s">
        <v>4892</v>
      </c>
      <c r="O5644" s="33">
        <f>+'Categorias-9 feb-Depurado'!Y5643</f>
        <v>140750</v>
      </c>
      <c r="P5644" s="111">
        <f>+'Categorias-9 feb-Depurado'!AC5643</f>
        <v>44783</v>
      </c>
      <c r="Q5644" s="111">
        <f>+'Categorias-9 feb-Depurado'!AE5643</f>
        <v>44798</v>
      </c>
      <c r="R5644" s="112" t="str">
        <f>+'Categorias-9 feb-Depurado'!AB5643</f>
        <v>Lessor</v>
      </c>
    </row>
    <row r="5645" spans="2:18" s="1" customFormat="1" ht="14.5" hidden="1">
      <c r="B5645" s="57" t="str">
        <f>+'Categorias-9 feb-Depurado'!B5644</f>
        <v>CELESTIAL AVIATION FUNDING UNLIMITED COMPANY</v>
      </c>
      <c r="C5645" s="30" t="s">
        <v>4900</v>
      </c>
      <c r="D5645" s="31">
        <v>5</v>
      </c>
      <c r="E5645" s="30">
        <f>+'Categorias-9 feb-Depurado'!E5644</f>
        <v>444444046</v>
      </c>
      <c r="F5645" s="30" t="str">
        <f>+'Categorias-9 feb-Depurado'!F5644</f>
        <v>CELESTIAL AVIATION TRADING 45 LTD SHANNO</v>
      </c>
      <c r="G5645" s="30" t="str">
        <f>+'Categorias-9 feb-Depurado'!G5644</f>
        <v>IRLANDA</v>
      </c>
      <c r="H5645" s="30" t="str">
        <f>+'Categorias-9 feb-Depurado'!H5644</f>
        <v>120558-138</v>
      </c>
      <c r="I5645" s="107">
        <f>+'Categorias-9 feb-Depurado'!R5644</f>
        <v>335678193.75</v>
      </c>
      <c r="J5645" s="108">
        <f t="shared" si="364"/>
        <v>335678193.75</v>
      </c>
      <c r="K5645" s="107">
        <f t="shared" si="365"/>
        <v>23072590.075109791</v>
      </c>
      <c r="L5645" s="109">
        <f t="shared" si="366"/>
        <v>358750783.82510978</v>
      </c>
      <c r="M5645" s="110">
        <f t="shared" si="367"/>
        <v>0.00027349513844815009</v>
      </c>
      <c r="N5645" s="33" t="s">
        <v>4892</v>
      </c>
      <c r="O5645" s="33">
        <f>+'Categorias-9 feb-Depurado'!Y5644</f>
        <v>70375</v>
      </c>
      <c r="P5645" s="111">
        <f>+'Categorias-9 feb-Depurado'!AC5644</f>
        <v>44756</v>
      </c>
      <c r="Q5645" s="111">
        <f>+'Categorias-9 feb-Depurado'!AE5644</f>
        <v>44771</v>
      </c>
      <c r="R5645" s="112" t="str">
        <f>+'Categorias-9 feb-Depurado'!AB5644</f>
        <v>Lessor</v>
      </c>
    </row>
    <row r="5646" spans="2:18" s="1" customFormat="1" ht="14.5" hidden="1">
      <c r="B5646" s="57" t="str">
        <f>+'Categorias-9 feb-Depurado'!B5645</f>
        <v>CELESTIAL AVIATION FUNDING UNLIMITED COMPANY</v>
      </c>
      <c r="C5646" s="30" t="s">
        <v>4900</v>
      </c>
      <c r="D5646" s="31">
        <v>5</v>
      </c>
      <c r="E5646" s="30">
        <f>+'Categorias-9 feb-Depurado'!E5645</f>
        <v>444444046</v>
      </c>
      <c r="F5646" s="30" t="str">
        <f>+'Categorias-9 feb-Depurado'!F5645</f>
        <v>CELESTIAL AVIATION TRADING 45 LTD SHANNO</v>
      </c>
      <c r="G5646" s="30" t="str">
        <f>+'Categorias-9 feb-Depurado'!G5645</f>
        <v>IRLANDA</v>
      </c>
      <c r="H5646" s="30" t="str">
        <f>+'Categorias-9 feb-Depurado'!H5645</f>
        <v>120561-123</v>
      </c>
      <c r="I5646" s="107">
        <f>+'Categorias-9 feb-Depurado'!R5645</f>
        <v>335678193.75</v>
      </c>
      <c r="J5646" s="108">
        <f t="shared" si="364"/>
        <v>335678193.75</v>
      </c>
      <c r="K5646" s="107">
        <f t="shared" si="365"/>
        <v>21729839.619893122</v>
      </c>
      <c r="L5646" s="109">
        <f t="shared" si="366"/>
        <v>357408033.36989313</v>
      </c>
      <c r="M5646" s="110">
        <f t="shared" si="367"/>
        <v>0.00027247148710518934</v>
      </c>
      <c r="N5646" s="33" t="s">
        <v>4892</v>
      </c>
      <c r="O5646" s="33">
        <f>+'Categorias-9 feb-Depurado'!Y5645</f>
        <v>70375</v>
      </c>
      <c r="P5646" s="111">
        <f>+'Categorias-9 feb-Depurado'!AC5645</f>
        <v>44767</v>
      </c>
      <c r="Q5646" s="111">
        <f>+'Categorias-9 feb-Depurado'!AE5645</f>
        <v>44782</v>
      </c>
      <c r="R5646" s="112" t="str">
        <f>+'Categorias-9 feb-Depurado'!AB5645</f>
        <v>Lessor</v>
      </c>
    </row>
    <row r="5647" spans="2:18" s="1" customFormat="1" ht="14.5" hidden="1">
      <c r="B5647" s="57" t="str">
        <f>+'Categorias-9 feb-Depurado'!B5646</f>
        <v>CELESTIAL AVIATION FUNDING UNLIMITED COMPANY</v>
      </c>
      <c r="C5647" s="30" t="s">
        <v>4900</v>
      </c>
      <c r="D5647" s="31">
        <v>5</v>
      </c>
      <c r="E5647" s="30">
        <f>+'Categorias-9 feb-Depurado'!E5646</f>
        <v>444444046</v>
      </c>
      <c r="F5647" s="30" t="str">
        <f>+'Categorias-9 feb-Depurado'!F5646</f>
        <v>CELESTIAL AVIATION TRADING 45 LTD SHANNO</v>
      </c>
      <c r="G5647" s="30" t="str">
        <f>+'Categorias-9 feb-Depurado'!G5646</f>
        <v>IRLANDA</v>
      </c>
      <c r="H5647" s="30" t="str">
        <f>+'Categorias-9 feb-Depurado'!H5646</f>
        <v>120555-269</v>
      </c>
      <c r="I5647" s="107">
        <f>+'Categorias-9 feb-Depurado'!R5646</f>
        <v>335678193.75</v>
      </c>
      <c r="J5647" s="108">
        <f t="shared" si="364"/>
        <v>335678193.75</v>
      </c>
      <c r="K5647" s="107">
        <f t="shared" si="365"/>
        <v>15809290.330806792</v>
      </c>
      <c r="L5647" s="109">
        <f t="shared" si="366"/>
        <v>351487484.08080679</v>
      </c>
      <c r="M5647" s="110">
        <f t="shared" si="367"/>
        <v>0.00026795793195628372</v>
      </c>
      <c r="N5647" s="33" t="s">
        <v>4892</v>
      </c>
      <c r="O5647" s="33">
        <f>+'Categorias-9 feb-Depurado'!Y5646</f>
        <v>70375</v>
      </c>
      <c r="P5647" s="111">
        <f>+'Categorias-9 feb-Depurado'!AC5646</f>
        <v>44816</v>
      </c>
      <c r="Q5647" s="111">
        <f>+'Categorias-9 feb-Depurado'!AE5646</f>
        <v>44831</v>
      </c>
      <c r="R5647" s="112" t="str">
        <f>+'Categorias-9 feb-Depurado'!AB5646</f>
        <v>Lessor</v>
      </c>
    </row>
    <row r="5648" spans="2:18" s="1" customFormat="1" ht="14.5" hidden="1">
      <c r="B5648" s="57" t="str">
        <f>+'Categorias-9 feb-Depurado'!B5647</f>
        <v>CELESTIAL AVIATION FUNDING UNLIMITED COMPANY</v>
      </c>
      <c r="C5648" s="30" t="s">
        <v>4900</v>
      </c>
      <c r="D5648" s="31">
        <v>5</v>
      </c>
      <c r="E5648" s="30">
        <f>+'Categorias-9 feb-Depurado'!E5647</f>
        <v>444444046</v>
      </c>
      <c r="F5648" s="30" t="str">
        <f>+'Categorias-9 feb-Depurado'!F5647</f>
        <v>CELESTIAL AVIATION TRADING 45 LTD SHANNO</v>
      </c>
      <c r="G5648" s="30" t="str">
        <f>+'Categorias-9 feb-Depurado'!G5647</f>
        <v>IRLANDA</v>
      </c>
      <c r="H5648" s="30" t="str">
        <f>+'Categorias-9 feb-Depurado'!H5647</f>
        <v>120554-264</v>
      </c>
      <c r="I5648" s="107">
        <f>+'Categorias-9 feb-Depurado'!R5647</f>
        <v>335678193.75</v>
      </c>
      <c r="J5648" s="108">
        <f t="shared" si="364"/>
        <v>335678193.75</v>
      </c>
      <c r="K5648" s="107">
        <f t="shared" si="365"/>
        <v>14971541.909746299</v>
      </c>
      <c r="L5648" s="109">
        <f t="shared" si="366"/>
        <v>350649735.65974629</v>
      </c>
      <c r="M5648" s="110">
        <f t="shared" si="367"/>
        <v>0.00026731927099515711</v>
      </c>
      <c r="N5648" s="33" t="s">
        <v>4892</v>
      </c>
      <c r="O5648" s="33">
        <f>+'Categorias-9 feb-Depurado'!Y5647</f>
        <v>70375</v>
      </c>
      <c r="P5648" s="111">
        <f>+'Categorias-9 feb-Depurado'!AC5647</f>
        <v>44823</v>
      </c>
      <c r="Q5648" s="111">
        <f>+'Categorias-9 feb-Depurado'!AE5647</f>
        <v>44838</v>
      </c>
      <c r="R5648" s="112" t="str">
        <f>+'Categorias-9 feb-Depurado'!AB5647</f>
        <v>Lessor</v>
      </c>
    </row>
    <row r="5649" spans="2:18" s="1" customFormat="1" ht="14.5" hidden="1">
      <c r="B5649" s="57" t="str">
        <f>+'Categorias-9 feb-Depurado'!B5648</f>
        <v>CELESTIAL AVIATION FUNDING UNLIMITED COMPANY</v>
      </c>
      <c r="C5649" s="30" t="s">
        <v>4900</v>
      </c>
      <c r="D5649" s="31">
        <v>5</v>
      </c>
      <c r="E5649" s="30">
        <f>+'Categorias-9 feb-Depurado'!E5648</f>
        <v>444444046</v>
      </c>
      <c r="F5649" s="30" t="str">
        <f>+'Categorias-9 feb-Depurado'!F5648</f>
        <v>CELESTIAL AVIATION TRADING 45 LTD SHANNO</v>
      </c>
      <c r="G5649" s="30" t="str">
        <f>+'Categorias-9 feb-Depurado'!G5648</f>
        <v>IRLANDA</v>
      </c>
      <c r="H5649" s="30" t="str">
        <f>+'Categorias-9 feb-Depurado'!H5648</f>
        <v>120557-149</v>
      </c>
      <c r="I5649" s="107">
        <f>+'Categorias-9 feb-Depurado'!R5648</f>
        <v>335678193.75</v>
      </c>
      <c r="J5649" s="108">
        <f t="shared" si="364"/>
        <v>335678193.75</v>
      </c>
      <c r="K5649" s="107">
        <f t="shared" si="365"/>
        <v>16408907.184400631</v>
      </c>
      <c r="L5649" s="109">
        <f t="shared" si="366"/>
        <v>352087100.93440062</v>
      </c>
      <c r="M5649" s="110">
        <f t="shared" si="367"/>
        <v>0.00026841505233562041</v>
      </c>
      <c r="N5649" s="33" t="s">
        <v>4892</v>
      </c>
      <c r="O5649" s="33">
        <f>+'Categorias-9 feb-Depurado'!Y5648</f>
        <v>70375</v>
      </c>
      <c r="P5649" s="111">
        <f>+'Categorias-9 feb-Depurado'!AC5648</f>
        <v>44811</v>
      </c>
      <c r="Q5649" s="111">
        <f>+'Categorias-9 feb-Depurado'!AE5648</f>
        <v>44826</v>
      </c>
      <c r="R5649" s="112" t="str">
        <f>+'Categorias-9 feb-Depurado'!AB5648</f>
        <v>Lessor</v>
      </c>
    </row>
    <row r="5650" spans="2:18" s="1" customFormat="1" ht="14.5" hidden="1">
      <c r="B5650" s="57" t="str">
        <f>+'Categorias-9 feb-Depurado'!B5649</f>
        <v>CELESTIAL AVIATION FUNDING UNLIMITED COMPANY</v>
      </c>
      <c r="C5650" s="30" t="s">
        <v>4900</v>
      </c>
      <c r="D5650" s="31">
        <v>5</v>
      </c>
      <c r="E5650" s="30">
        <f>+'Categorias-9 feb-Depurado'!E5649</f>
        <v>444444046</v>
      </c>
      <c r="F5650" s="30" t="str">
        <f>+'Categorias-9 feb-Depurado'!F5649</f>
        <v>CELESTIAL AVIATION TRADING 45 LTD SHANNO</v>
      </c>
      <c r="G5650" s="30" t="str">
        <f>+'Categorias-9 feb-Depurado'!G5649</f>
        <v>IRLANDA</v>
      </c>
      <c r="H5650" s="30" t="str">
        <f>+'Categorias-9 feb-Depurado'!H5649</f>
        <v>120558-140</v>
      </c>
      <c r="I5650" s="107">
        <f>+'Categorias-9 feb-Depurado'!R5649</f>
        <v>335678193.75</v>
      </c>
      <c r="J5650" s="108">
        <f t="shared" si="364"/>
        <v>335678193.75</v>
      </c>
      <c r="K5650" s="107">
        <f t="shared" si="365"/>
        <v>15809290.330806792</v>
      </c>
      <c r="L5650" s="109">
        <f t="shared" si="366"/>
        <v>351487484.08080679</v>
      </c>
      <c r="M5650" s="110">
        <f t="shared" si="367"/>
        <v>0.00026795793195628372</v>
      </c>
      <c r="N5650" s="33" t="s">
        <v>4892</v>
      </c>
      <c r="O5650" s="33">
        <f>+'Categorias-9 feb-Depurado'!Y5649</f>
        <v>70375</v>
      </c>
      <c r="P5650" s="111">
        <f>+'Categorias-9 feb-Depurado'!AC5649</f>
        <v>44816</v>
      </c>
      <c r="Q5650" s="111">
        <f>+'Categorias-9 feb-Depurado'!AE5649</f>
        <v>44831</v>
      </c>
      <c r="R5650" s="112" t="str">
        <f>+'Categorias-9 feb-Depurado'!AB5649</f>
        <v>Lessor</v>
      </c>
    </row>
    <row r="5651" spans="2:18" s="1" customFormat="1" ht="14.5" hidden="1">
      <c r="B5651" s="57" t="str">
        <f>+'Categorias-9 feb-Depurado'!B5650</f>
        <v>CELESTIAL AVIATION FUNDING UNLIMITED COMPANY</v>
      </c>
      <c r="C5651" s="30" t="s">
        <v>4900</v>
      </c>
      <c r="D5651" s="31">
        <v>5</v>
      </c>
      <c r="E5651" s="30">
        <f>+'Categorias-9 feb-Depurado'!E5650</f>
        <v>444444046</v>
      </c>
      <c r="F5651" s="30" t="str">
        <f>+'Categorias-9 feb-Depurado'!F5650</f>
        <v>CELESTIAL AVIATION TRADING 45 LTD SHANNO</v>
      </c>
      <c r="G5651" s="30" t="str">
        <f>+'Categorias-9 feb-Depurado'!G5650</f>
        <v>IRLANDA</v>
      </c>
      <c r="H5651" s="30" t="str">
        <f>+'Categorias-9 feb-Depurado'!H5650</f>
        <v>120561-125</v>
      </c>
      <c r="I5651" s="107">
        <f>+'Categorias-9 feb-Depurado'!R5650</f>
        <v>335678193.75</v>
      </c>
      <c r="J5651" s="108">
        <f t="shared" si="364"/>
        <v>335678193.75</v>
      </c>
      <c r="K5651" s="107">
        <f t="shared" si="365"/>
        <v>14732552.171010759</v>
      </c>
      <c r="L5651" s="109">
        <f t="shared" si="366"/>
        <v>350410745.92101073</v>
      </c>
      <c r="M5651" s="110">
        <f t="shared" si="367"/>
        <v>0.00026713707618296394</v>
      </c>
      <c r="N5651" s="33" t="s">
        <v>4892</v>
      </c>
      <c r="O5651" s="33">
        <f>+'Categorias-9 feb-Depurado'!Y5650</f>
        <v>70375</v>
      </c>
      <c r="P5651" s="111">
        <f>+'Categorias-9 feb-Depurado'!AC5650</f>
        <v>44825</v>
      </c>
      <c r="Q5651" s="111">
        <f>+'Categorias-9 feb-Depurado'!AE5650</f>
        <v>44840</v>
      </c>
      <c r="R5651" s="112" t="str">
        <f>+'Categorias-9 feb-Depurado'!AB5650</f>
        <v>Lessor</v>
      </c>
    </row>
    <row r="5652" spans="2:18" s="1" customFormat="1" ht="14.5" hidden="1">
      <c r="B5652" s="57" t="str">
        <f>+'Categorias-9 feb-Depurado'!B5651</f>
        <v>CELESTIAL AVIATION FUNDING UNLIMITED COMPANY</v>
      </c>
      <c r="C5652" s="30" t="s">
        <v>4900</v>
      </c>
      <c r="D5652" s="31">
        <v>5</v>
      </c>
      <c r="E5652" s="30">
        <f>+'Categorias-9 feb-Depurado'!E5651</f>
        <v>444444046</v>
      </c>
      <c r="F5652" s="30" t="str">
        <f>+'Categorias-9 feb-Depurado'!F5651</f>
        <v>CELESTIAL AVIATION TRADING 45 LTD SHANNO</v>
      </c>
      <c r="G5652" s="30" t="str">
        <f>+'Categorias-9 feb-Depurado'!G5651</f>
        <v>IRLANDA</v>
      </c>
      <c r="H5652" s="30" t="str">
        <f>+'Categorias-9 feb-Depurado'!H5651</f>
        <v>120555-271</v>
      </c>
      <c r="I5652" s="107">
        <f>+'Categorias-9 feb-Depurado'!R5651</f>
        <v>335678193.75</v>
      </c>
      <c r="J5652" s="108">
        <f t="shared" si="364"/>
        <v>335678193.75</v>
      </c>
      <c r="K5652" s="107">
        <f t="shared" si="365"/>
        <v>12351595.246213207</v>
      </c>
      <c r="L5652" s="109">
        <f t="shared" si="366"/>
        <v>348029788.9962132</v>
      </c>
      <c r="M5652" s="110">
        <f t="shared" si="367"/>
        <v>0.00026532194385950667</v>
      </c>
      <c r="N5652" s="33" t="s">
        <v>4892</v>
      </c>
      <c r="O5652" s="33">
        <f>+'Categorias-9 feb-Depurado'!Y5651</f>
        <v>70375</v>
      </c>
      <c r="P5652" s="111">
        <f>+'Categorias-9 feb-Depurado'!AC5651</f>
        <v>44845</v>
      </c>
      <c r="Q5652" s="111">
        <f>+'Categorias-9 feb-Depurado'!AE5651</f>
        <v>44860</v>
      </c>
      <c r="R5652" s="112" t="str">
        <f>+'Categorias-9 feb-Depurado'!AB5651</f>
        <v>Lessor</v>
      </c>
    </row>
    <row r="5653" spans="2:18" s="1" customFormat="1" ht="14.5" hidden="1">
      <c r="B5653" s="57" t="str">
        <f>+'Categorias-9 feb-Depurado'!B5652</f>
        <v>CELESTIAL AVIATION FUNDING UNLIMITED COMPANY</v>
      </c>
      <c r="C5653" s="30" t="s">
        <v>4900</v>
      </c>
      <c r="D5653" s="31">
        <v>5</v>
      </c>
      <c r="E5653" s="30">
        <f>+'Categorias-9 feb-Depurado'!E5652</f>
        <v>444444046</v>
      </c>
      <c r="F5653" s="30" t="str">
        <f>+'Categorias-9 feb-Depurado'!F5652</f>
        <v>CELESTIAL AVIATION TRADING 45 LTD SHANNO</v>
      </c>
      <c r="G5653" s="30" t="str">
        <f>+'Categorias-9 feb-Depurado'!G5652</f>
        <v>IRLANDA</v>
      </c>
      <c r="H5653" s="30" t="str">
        <f>+'Categorias-9 feb-Depurado'!H5652</f>
        <v xml:space="preserve">120554-266 </v>
      </c>
      <c r="I5653" s="107">
        <f>+'Categorias-9 feb-Depurado'!R5652</f>
        <v>335678193.75</v>
      </c>
      <c r="J5653" s="108">
        <f t="shared" si="364"/>
        <v>335678193.75</v>
      </c>
      <c r="K5653" s="107">
        <f t="shared" si="365"/>
        <v>11403748.497585434</v>
      </c>
      <c r="L5653" s="109">
        <f t="shared" si="366"/>
        <v>347081942.24758542</v>
      </c>
      <c r="M5653" s="110">
        <f t="shared" si="367"/>
        <v>0.00026459934898464795</v>
      </c>
      <c r="N5653" s="33" t="s">
        <v>4892</v>
      </c>
      <c r="O5653" s="33">
        <f>+'Categorias-9 feb-Depurado'!Y5652</f>
        <v>70375</v>
      </c>
      <c r="P5653" s="111">
        <f>+'Categorias-9 feb-Depurado'!AC5652</f>
        <v>44853</v>
      </c>
      <c r="Q5653" s="111">
        <f>+'Categorias-9 feb-Depurado'!AE5652</f>
        <v>44868</v>
      </c>
      <c r="R5653" s="112" t="str">
        <f>+'Categorias-9 feb-Depurado'!AB5652</f>
        <v>Lessor</v>
      </c>
    </row>
    <row r="5654" spans="2:18" s="1" customFormat="1" ht="14.5" hidden="1">
      <c r="B5654" s="57" t="str">
        <f>+'Categorias-9 feb-Depurado'!B5653</f>
        <v>CELESTIAL AVIATION FUNDING UNLIMITED COMPANY</v>
      </c>
      <c r="C5654" s="30" t="s">
        <v>4900</v>
      </c>
      <c r="D5654" s="31">
        <v>5</v>
      </c>
      <c r="E5654" s="30">
        <f>+'Categorias-9 feb-Depurado'!E5653</f>
        <v>444444046</v>
      </c>
      <c r="F5654" s="30" t="str">
        <f>+'Categorias-9 feb-Depurado'!F5653</f>
        <v>CELESTIAL AVIATION TRADING 45 LTD SHANNO</v>
      </c>
      <c r="G5654" s="30" t="str">
        <f>+'Categorias-9 feb-Depurado'!G5653</f>
        <v>IRLANDA</v>
      </c>
      <c r="H5654" s="30" t="str">
        <f>+'Categorias-9 feb-Depurado'!H5653</f>
        <v>120557-151</v>
      </c>
      <c r="I5654" s="107">
        <f>+'Categorias-9 feb-Depurado'!R5653</f>
        <v>335678193.75</v>
      </c>
      <c r="J5654" s="108">
        <f t="shared" si="364"/>
        <v>335678193.75</v>
      </c>
      <c r="K5654" s="107">
        <f t="shared" si="365"/>
        <v>12351595.246213207</v>
      </c>
      <c r="L5654" s="109">
        <f t="shared" si="366"/>
        <v>348029788.9962132</v>
      </c>
      <c r="M5654" s="110">
        <f t="shared" si="367"/>
        <v>0.00026532194385950667</v>
      </c>
      <c r="N5654" s="33" t="s">
        <v>4892</v>
      </c>
      <c r="O5654" s="33">
        <f>+'Categorias-9 feb-Depurado'!Y5653</f>
        <v>70375</v>
      </c>
      <c r="P5654" s="111">
        <f>+'Categorias-9 feb-Depurado'!AC5653</f>
        <v>44845</v>
      </c>
      <c r="Q5654" s="111">
        <f>+'Categorias-9 feb-Depurado'!AE5653</f>
        <v>44860</v>
      </c>
      <c r="R5654" s="112" t="str">
        <f>+'Categorias-9 feb-Depurado'!AB5653</f>
        <v>Lessor</v>
      </c>
    </row>
    <row r="5655" spans="2:18" s="1" customFormat="1" ht="14.5" hidden="1">
      <c r="B5655" s="57" t="str">
        <f>+'Categorias-9 feb-Depurado'!B5654</f>
        <v>CELESTIAL AVIATION FUNDING UNLIMITED COMPANY</v>
      </c>
      <c r="C5655" s="30" t="s">
        <v>4900</v>
      </c>
      <c r="D5655" s="31">
        <v>5</v>
      </c>
      <c r="E5655" s="30">
        <f>+'Categorias-9 feb-Depurado'!E5654</f>
        <v>444444046</v>
      </c>
      <c r="F5655" s="30" t="str">
        <f>+'Categorias-9 feb-Depurado'!F5654</f>
        <v>CELESTIAL AVIATION TRADING 45 LTD SHANNO</v>
      </c>
      <c r="G5655" s="30" t="str">
        <f>+'Categorias-9 feb-Depurado'!G5654</f>
        <v>IRLANDA</v>
      </c>
      <c r="H5655" s="30" t="str">
        <f>+'Categorias-9 feb-Depurado'!H5654</f>
        <v>120558-142</v>
      </c>
      <c r="I5655" s="107">
        <f>+'Categorias-9 feb-Depurado'!R5654</f>
        <v>335678193.75</v>
      </c>
      <c r="J5655" s="108">
        <f t="shared" si="364"/>
        <v>335678193.75</v>
      </c>
      <c r="K5655" s="107">
        <f t="shared" si="365"/>
        <v>12351595.246213207</v>
      </c>
      <c r="L5655" s="109">
        <f t="shared" si="366"/>
        <v>348029788.9962132</v>
      </c>
      <c r="M5655" s="110">
        <f t="shared" si="367"/>
        <v>0.00026532194385950667</v>
      </c>
      <c r="N5655" s="33" t="s">
        <v>4892</v>
      </c>
      <c r="O5655" s="33">
        <f>+'Categorias-9 feb-Depurado'!Y5654</f>
        <v>70375</v>
      </c>
      <c r="P5655" s="111">
        <f>+'Categorias-9 feb-Depurado'!AC5654</f>
        <v>44845</v>
      </c>
      <c r="Q5655" s="111">
        <f>+'Categorias-9 feb-Depurado'!AE5654</f>
        <v>44860</v>
      </c>
      <c r="R5655" s="112" t="str">
        <f>+'Categorias-9 feb-Depurado'!AB5654</f>
        <v>Lessor</v>
      </c>
    </row>
    <row r="5656" spans="2:18" s="1" customFormat="1" ht="14.5" hidden="1">
      <c r="B5656" s="57" t="str">
        <f>+'Categorias-9 feb-Depurado'!B5655</f>
        <v>CELESTIAL AVIATION FUNDING UNLIMITED COMPANY</v>
      </c>
      <c r="C5656" s="30" t="s">
        <v>4900</v>
      </c>
      <c r="D5656" s="31">
        <v>5</v>
      </c>
      <c r="E5656" s="30">
        <f>+'Categorias-9 feb-Depurado'!E5655</f>
        <v>444444046</v>
      </c>
      <c r="F5656" s="30" t="str">
        <f>+'Categorias-9 feb-Depurado'!F5655</f>
        <v>CELESTIAL AVIATION TRADING 45 LTD SHANNO</v>
      </c>
      <c r="G5656" s="30" t="str">
        <f>+'Categorias-9 feb-Depurado'!G5655</f>
        <v>IRLANDA</v>
      </c>
      <c r="H5656" s="30" t="str">
        <f>+'Categorias-9 feb-Depurado'!H5655</f>
        <v>120561-127</v>
      </c>
      <c r="I5656" s="107">
        <f>+'Categorias-9 feb-Depurado'!R5655</f>
        <v>335678193.75</v>
      </c>
      <c r="J5656" s="108">
        <f t="shared" si="364"/>
        <v>335678193.75</v>
      </c>
      <c r="K5656" s="107">
        <f t="shared" si="365"/>
        <v>10812655.607225634</v>
      </c>
      <c r="L5656" s="109">
        <f t="shared" si="366"/>
        <v>346490849.35722566</v>
      </c>
      <c r="M5656" s="110">
        <f t="shared" si="367"/>
        <v>0.00026414872688380962</v>
      </c>
      <c r="N5656" s="33" t="s">
        <v>4892</v>
      </c>
      <c r="O5656" s="33">
        <f>+'Categorias-9 feb-Depurado'!Y5655</f>
        <v>70375</v>
      </c>
      <c r="P5656" s="111">
        <f>+'Categorias-9 feb-Depurado'!AC5655</f>
        <v>44858</v>
      </c>
      <c r="Q5656" s="111">
        <f>+'Categorias-9 feb-Depurado'!AE5655</f>
        <v>44873</v>
      </c>
      <c r="R5656" s="112" t="str">
        <f>+'Categorias-9 feb-Depurado'!AB5655</f>
        <v>Lessor</v>
      </c>
    </row>
    <row r="5657" spans="2:18" s="1" customFormat="1" ht="14.5" hidden="1">
      <c r="B5657" s="57" t="str">
        <f>+'Categorias-9 feb-Depurado'!B5656</f>
        <v>CELESTIAL AVIATION FUNDING UNLIMITED COMPANY</v>
      </c>
      <c r="C5657" s="30" t="s">
        <v>4900</v>
      </c>
      <c r="D5657" s="31">
        <v>5</v>
      </c>
      <c r="E5657" s="30">
        <f>+'Categorias-9 feb-Depurado'!E5656</f>
        <v>444444046</v>
      </c>
      <c r="F5657" s="30" t="str">
        <f>+'Categorias-9 feb-Depurado'!F5656</f>
        <v>CELESTIAL AVIATION TRADING 45 LTD SHANNO</v>
      </c>
      <c r="G5657" s="30" t="str">
        <f>+'Categorias-9 feb-Depurado'!G5656</f>
        <v>IRLANDA</v>
      </c>
      <c r="H5657" s="30" t="str">
        <f>+'Categorias-9 feb-Depurado'!H5656</f>
        <v>120555-273</v>
      </c>
      <c r="I5657" s="107">
        <f>+'Categorias-9 feb-Depurado'!R5656</f>
        <v>335678193.75</v>
      </c>
      <c r="J5657" s="108">
        <f t="shared" si="364"/>
        <v>335678193.75</v>
      </c>
      <c r="K5657" s="107">
        <f t="shared" si="365"/>
        <v>8341038.1596521074</v>
      </c>
      <c r="L5657" s="109">
        <f t="shared" si="366"/>
        <v>344019231.90965211</v>
      </c>
      <c r="M5657" s="110">
        <f t="shared" si="367"/>
        <v>0.00026226447913720534</v>
      </c>
      <c r="N5657" s="33" t="s">
        <v>4892</v>
      </c>
      <c r="O5657" s="33">
        <f>+'Categorias-9 feb-Depurado'!Y5656</f>
        <v>70375</v>
      </c>
      <c r="P5657" s="111">
        <f>+'Categorias-9 feb-Depurado'!AC5656</f>
        <v>44879</v>
      </c>
      <c r="Q5657" s="111">
        <f>+'Categorias-9 feb-Depurado'!AE5656</f>
        <v>44894</v>
      </c>
      <c r="R5657" s="112" t="str">
        <f>+'Categorias-9 feb-Depurado'!AB5656</f>
        <v>Lessor</v>
      </c>
    </row>
    <row r="5658" spans="2:18" s="1" customFormat="1" ht="14.5" hidden="1">
      <c r="B5658" s="57" t="str">
        <f>+'Categorias-9 feb-Depurado'!B5657</f>
        <v>CELESTIAL AVIATION FUNDING UNLIMITED COMPANY</v>
      </c>
      <c r="C5658" s="30" t="s">
        <v>4900</v>
      </c>
      <c r="D5658" s="31">
        <v>5</v>
      </c>
      <c r="E5658" s="30">
        <f>+'Categorias-9 feb-Depurado'!E5657</f>
        <v>444444046</v>
      </c>
      <c r="F5658" s="30" t="str">
        <f>+'Categorias-9 feb-Depurado'!F5657</f>
        <v>CELESTIAL AVIATION TRADING 45 LTD SHANNO</v>
      </c>
      <c r="G5658" s="30" t="str">
        <f>+'Categorias-9 feb-Depurado'!G5657</f>
        <v>IRLANDA</v>
      </c>
      <c r="H5658" s="30" t="str">
        <f>+'Categorias-9 feb-Depurado'!H5657</f>
        <v>120554-268</v>
      </c>
      <c r="I5658" s="107">
        <f>+'Categorias-9 feb-Depurado'!R5657</f>
        <v>335678193.75</v>
      </c>
      <c r="J5658" s="108">
        <f t="shared" si="364"/>
        <v>335678193.75</v>
      </c>
      <c r="K5658" s="107">
        <f t="shared" si="365"/>
        <v>7521089.8502536407</v>
      </c>
      <c r="L5658" s="109">
        <f t="shared" si="366"/>
        <v>343199283.60025364</v>
      </c>
      <c r="M5658" s="110">
        <f t="shared" si="367"/>
        <v>0.00026163938816455793</v>
      </c>
      <c r="N5658" s="33" t="s">
        <v>4892</v>
      </c>
      <c r="O5658" s="33">
        <f>+'Categorias-9 feb-Depurado'!Y5657</f>
        <v>70375</v>
      </c>
      <c r="P5658" s="111">
        <f>+'Categorias-9 feb-Depurado'!AC5657</f>
        <v>44886</v>
      </c>
      <c r="Q5658" s="111">
        <f>+'Categorias-9 feb-Depurado'!AE5657</f>
        <v>44901</v>
      </c>
      <c r="R5658" s="112" t="str">
        <f>+'Categorias-9 feb-Depurado'!AB5657</f>
        <v>Lessor</v>
      </c>
    </row>
    <row r="5659" spans="2:18" s="1" customFormat="1" ht="14.5" hidden="1">
      <c r="B5659" s="57" t="str">
        <f>+'Categorias-9 feb-Depurado'!B5658</f>
        <v>CELESTIAL AVIATION FUNDING UNLIMITED COMPANY</v>
      </c>
      <c r="C5659" s="30" t="s">
        <v>4900</v>
      </c>
      <c r="D5659" s="31">
        <v>5</v>
      </c>
      <c r="E5659" s="30">
        <f>+'Categorias-9 feb-Depurado'!E5658</f>
        <v>444444046</v>
      </c>
      <c r="F5659" s="30" t="str">
        <f>+'Categorias-9 feb-Depurado'!F5658</f>
        <v>CELESTIAL AVIATION TRADING 45 LTD SHANNO</v>
      </c>
      <c r="G5659" s="30" t="str">
        <f>+'Categorias-9 feb-Depurado'!G5658</f>
        <v>IRLANDA</v>
      </c>
      <c r="H5659" s="30" t="str">
        <f>+'Categorias-9 feb-Depurado'!H5658</f>
        <v>120557-153</v>
      </c>
      <c r="I5659" s="107">
        <f>+'Categorias-9 feb-Depurado'!R5658</f>
        <v>335678193.75</v>
      </c>
      <c r="J5659" s="108">
        <f t="shared" si="364"/>
        <v>335678193.75</v>
      </c>
      <c r="K5659" s="107">
        <f t="shared" si="365"/>
        <v>8927914.6168689728</v>
      </c>
      <c r="L5659" s="109">
        <f t="shared" si="366"/>
        <v>344606108.36686897</v>
      </c>
      <c r="M5659" s="110">
        <f t="shared" si="367"/>
        <v>0.00026271188682286135</v>
      </c>
      <c r="N5659" s="33" t="s">
        <v>4892</v>
      </c>
      <c r="O5659" s="33">
        <f>+'Categorias-9 feb-Depurado'!Y5658</f>
        <v>70375</v>
      </c>
      <c r="P5659" s="111">
        <f>+'Categorias-9 feb-Depurado'!AC5658</f>
        <v>44874</v>
      </c>
      <c r="Q5659" s="111">
        <f>+'Categorias-9 feb-Depurado'!AE5658</f>
        <v>44889</v>
      </c>
      <c r="R5659" s="112" t="str">
        <f>+'Categorias-9 feb-Depurado'!AB5658</f>
        <v>Lessor</v>
      </c>
    </row>
    <row r="5660" spans="2:18" s="1" customFormat="1" ht="14.5" hidden="1">
      <c r="B5660" s="57" t="str">
        <f>+'Categorias-9 feb-Depurado'!B5659</f>
        <v>CELESTIAL AVIATION FUNDING UNLIMITED COMPANY</v>
      </c>
      <c r="C5660" s="30" t="s">
        <v>4900</v>
      </c>
      <c r="D5660" s="31">
        <v>5</v>
      </c>
      <c r="E5660" s="30">
        <f>+'Categorias-9 feb-Depurado'!E5659</f>
        <v>444444046</v>
      </c>
      <c r="F5660" s="30" t="str">
        <f>+'Categorias-9 feb-Depurado'!F5659</f>
        <v>CELESTIAL AVIATION TRADING 45 LTD SHANNO</v>
      </c>
      <c r="G5660" s="30" t="str">
        <f>+'Categorias-9 feb-Depurado'!G5659</f>
        <v>IRLANDA</v>
      </c>
      <c r="H5660" s="30" t="str">
        <f>+'Categorias-9 feb-Depurado'!H5659</f>
        <v>120558-144</v>
      </c>
      <c r="I5660" s="107">
        <f>+'Categorias-9 feb-Depurado'!R5659</f>
        <v>335678193.75</v>
      </c>
      <c r="J5660" s="108">
        <f t="shared" si="364"/>
        <v>335678193.75</v>
      </c>
      <c r="K5660" s="107">
        <f t="shared" si="365"/>
        <v>8341038.1596521074</v>
      </c>
      <c r="L5660" s="109">
        <f t="shared" si="366"/>
        <v>344019231.90965211</v>
      </c>
      <c r="M5660" s="110">
        <f t="shared" si="367"/>
        <v>0.00026226447913720534</v>
      </c>
      <c r="N5660" s="33" t="s">
        <v>4892</v>
      </c>
      <c r="O5660" s="33">
        <f>+'Categorias-9 feb-Depurado'!Y5659</f>
        <v>70375</v>
      </c>
      <c r="P5660" s="111">
        <f>+'Categorias-9 feb-Depurado'!AC5659</f>
        <v>44879</v>
      </c>
      <c r="Q5660" s="111">
        <f>+'Categorias-9 feb-Depurado'!AE5659</f>
        <v>44894</v>
      </c>
      <c r="R5660" s="112" t="str">
        <f>+'Categorias-9 feb-Depurado'!AB5659</f>
        <v>Lessor</v>
      </c>
    </row>
    <row r="5661" spans="2:18" s="1" customFormat="1" ht="14.5" hidden="1">
      <c r="B5661" s="57" t="str">
        <f>+'Categorias-9 feb-Depurado'!B5660</f>
        <v>CELESTIAL AVIATION FUNDING UNLIMITED COMPANY</v>
      </c>
      <c r="C5661" s="30" t="s">
        <v>4900</v>
      </c>
      <c r="D5661" s="31">
        <v>5</v>
      </c>
      <c r="E5661" s="30">
        <f>+'Categorias-9 feb-Depurado'!E5660</f>
        <v>444444046</v>
      </c>
      <c r="F5661" s="30" t="str">
        <f>+'Categorias-9 feb-Depurado'!F5660</f>
        <v>CELESTIAL AVIATION TRADING 45 LTD SHANNO</v>
      </c>
      <c r="G5661" s="30" t="str">
        <f>+'Categorias-9 feb-Depurado'!G5660</f>
        <v>IRLANDA</v>
      </c>
      <c r="H5661" s="30" t="str">
        <f>+'Categorias-9 feb-Depurado'!H5660</f>
        <v>120561-129</v>
      </c>
      <c r="I5661" s="107">
        <f>+'Categorias-9 feb-Depurado'!R5660</f>
        <v>335678193.75</v>
      </c>
      <c r="J5661" s="108">
        <f t="shared" si="364"/>
        <v>335678193.75</v>
      </c>
      <c r="K5661" s="107">
        <f t="shared" si="365"/>
        <v>7287178.0608507041</v>
      </c>
      <c r="L5661" s="109">
        <f t="shared" si="366"/>
        <v>342965371.81085068</v>
      </c>
      <c r="M5661" s="110">
        <f t="shared" si="367"/>
        <v>0.00026146106454796446</v>
      </c>
      <c r="N5661" s="33" t="s">
        <v>4892</v>
      </c>
      <c r="O5661" s="33">
        <f>+'Categorias-9 feb-Depurado'!Y5660</f>
        <v>70375</v>
      </c>
      <c r="P5661" s="111">
        <f>+'Categorias-9 feb-Depurado'!AC5660</f>
        <v>44888</v>
      </c>
      <c r="Q5661" s="111">
        <f>+'Categorias-9 feb-Depurado'!AE5660</f>
        <v>44903</v>
      </c>
      <c r="R5661" s="112" t="str">
        <f>+'Categorias-9 feb-Depurado'!AB5660</f>
        <v>Lessor</v>
      </c>
    </row>
    <row r="5662" spans="2:18" s="1" customFormat="1" ht="14.5" hidden="1">
      <c r="B5662" s="57" t="str">
        <f>+'Categorias-9 feb-Depurado'!B5661</f>
        <v>CELESTIAL AVIATION FUNDING UNLIMITED COMPANY</v>
      </c>
      <c r="C5662" s="30" t="s">
        <v>4900</v>
      </c>
      <c r="D5662" s="31">
        <v>5</v>
      </c>
      <c r="E5662" s="30">
        <f>+'Categorias-9 feb-Depurado'!E5661</f>
        <v>444444046</v>
      </c>
      <c r="F5662" s="30" t="str">
        <f>+'Categorias-9 feb-Depurado'!F5661</f>
        <v>CELESTIAL AVIATION TRADING 45 LTD SHANNO</v>
      </c>
      <c r="G5662" s="30" t="str">
        <f>+'Categorias-9 feb-Depurado'!G5661</f>
        <v>IRLANDA</v>
      </c>
      <c r="H5662" s="30" t="str">
        <f>+'Categorias-9 feb-Depurado'!H5661</f>
        <v>120555-276</v>
      </c>
      <c r="I5662" s="107">
        <f>+'Categorias-9 feb-Depurado'!R5661</f>
        <v>1342712775</v>
      </c>
      <c r="J5662" s="108">
        <f t="shared" si="364"/>
        <v>1342712775</v>
      </c>
      <c r="K5662" s="107">
        <f t="shared" si="365"/>
        <v>19827242.665379222</v>
      </c>
      <c r="L5662" s="109">
        <f t="shared" si="366"/>
        <v>1362540017.6653793</v>
      </c>
      <c r="M5662" s="110">
        <f t="shared" si="367"/>
        <v>0.001038737997445611</v>
      </c>
      <c r="N5662" s="33" t="s">
        <v>4892</v>
      </c>
      <c r="O5662" s="33">
        <f>+'Categorias-9 feb-Depurado'!Y5661</f>
        <v>281500</v>
      </c>
      <c r="P5662" s="111">
        <f>+'Categorias-9 feb-Depurado'!AC5661</f>
        <v>44908</v>
      </c>
      <c r="Q5662" s="111">
        <f>+'Categorias-9 feb-Depurado'!AE5661</f>
        <v>44923</v>
      </c>
      <c r="R5662" s="112" t="str">
        <f>+'Categorias-9 feb-Depurado'!AB5661</f>
        <v>Lessor</v>
      </c>
    </row>
    <row r="5663" spans="2:18" s="1" customFormat="1" ht="14.5" hidden="1">
      <c r="B5663" s="57" t="str">
        <f>+'Categorias-9 feb-Depurado'!B5662</f>
        <v>CELESTIAL AVIATION FUNDING UNLIMITED COMPANY</v>
      </c>
      <c r="C5663" s="30" t="s">
        <v>4900</v>
      </c>
      <c r="D5663" s="31">
        <v>5</v>
      </c>
      <c r="E5663" s="30">
        <f>+'Categorias-9 feb-Depurado'!E5662</f>
        <v>444444046</v>
      </c>
      <c r="F5663" s="30" t="str">
        <f>+'Categorias-9 feb-Depurado'!F5662</f>
        <v>CELESTIAL AVIATION TRADING 45 LTD SHANNO</v>
      </c>
      <c r="G5663" s="30" t="str">
        <f>+'Categorias-9 feb-Depurado'!G5662</f>
        <v>IRLANDA</v>
      </c>
      <c r="H5663" s="30" t="str">
        <f>+'Categorias-9 feb-Depurado'!H5662</f>
        <v>120554-270</v>
      </c>
      <c r="I5663" s="107">
        <f>+'Categorias-9 feb-Depurado'!R5662</f>
        <v>1342712775</v>
      </c>
      <c r="J5663" s="108">
        <f t="shared" si="364"/>
        <v>1342712775</v>
      </c>
      <c r="K5663" s="107">
        <f t="shared" si="365"/>
        <v>16579713.805522142</v>
      </c>
      <c r="L5663" s="109">
        <f t="shared" si="366"/>
        <v>1359292488.8055222</v>
      </c>
      <c r="M5663" s="110">
        <f t="shared" si="367"/>
        <v>0.0010362622304363493</v>
      </c>
      <c r="N5663" s="33" t="s">
        <v>4892</v>
      </c>
      <c r="O5663" s="33">
        <f>+'Categorias-9 feb-Depurado'!Y5662</f>
        <v>281500</v>
      </c>
      <c r="P5663" s="111">
        <f>+'Categorias-9 feb-Depurado'!AC5662</f>
        <v>44915</v>
      </c>
      <c r="Q5663" s="111">
        <f>+'Categorias-9 feb-Depurado'!AE5662</f>
        <v>44930</v>
      </c>
      <c r="R5663" s="112" t="str">
        <f>+'Categorias-9 feb-Depurado'!AB5662</f>
        <v>Lessor</v>
      </c>
    </row>
    <row r="5664" spans="2:18" s="1" customFormat="1" ht="14.5" hidden="1">
      <c r="B5664" s="57" t="str">
        <f>+'Categorias-9 feb-Depurado'!B5663</f>
        <v>CELESTIAL AVIATION FUNDING UNLIMITED COMPANY</v>
      </c>
      <c r="C5664" s="30" t="s">
        <v>4900</v>
      </c>
      <c r="D5664" s="31">
        <v>5</v>
      </c>
      <c r="E5664" s="30">
        <f>+'Categorias-9 feb-Depurado'!E5663</f>
        <v>444444046</v>
      </c>
      <c r="F5664" s="30" t="str">
        <f>+'Categorias-9 feb-Depurado'!F5663</f>
        <v>CELESTIAL AVIATION TRADING 45 LTD SHANNO</v>
      </c>
      <c r="G5664" s="30" t="str">
        <f>+'Categorias-9 feb-Depurado'!G5663</f>
        <v>IRLANDA</v>
      </c>
      <c r="H5664" s="30" t="str">
        <f>+'Categorias-9 feb-Depurado'!H5663</f>
        <v>120557-155</v>
      </c>
      <c r="I5664" s="107">
        <f>+'Categorias-9 feb-Depurado'!R5663</f>
        <v>1342712775</v>
      </c>
      <c r="J5664" s="108">
        <f t="shared" si="364"/>
        <v>1342712775</v>
      </c>
      <c r="K5664" s="107">
        <f t="shared" si="365"/>
        <v>20291808.297114357</v>
      </c>
      <c r="L5664" s="109">
        <f t="shared" si="366"/>
        <v>1363004583.2971144</v>
      </c>
      <c r="M5664" s="110">
        <f t="shared" si="367"/>
        <v>0.0010390921609694224</v>
      </c>
      <c r="N5664" s="33" t="s">
        <v>4892</v>
      </c>
      <c r="O5664" s="33">
        <f>+'Categorias-9 feb-Depurado'!Y5663</f>
        <v>281500</v>
      </c>
      <c r="P5664" s="111">
        <f>+'Categorias-9 feb-Depurado'!AC5663</f>
        <v>44907</v>
      </c>
      <c r="Q5664" s="111">
        <f>+'Categorias-9 feb-Depurado'!AE5663</f>
        <v>44922</v>
      </c>
      <c r="R5664" s="112" t="str">
        <f>+'Categorias-9 feb-Depurado'!AB5663</f>
        <v>Lessor</v>
      </c>
    </row>
    <row r="5665" spans="2:18" s="1" customFormat="1" ht="14.5" hidden="1">
      <c r="B5665" s="57" t="str">
        <f>+'Categorias-9 feb-Depurado'!B5664</f>
        <v>CELESTIAL AVIATION FUNDING UNLIMITED COMPANY</v>
      </c>
      <c r="C5665" s="30" t="s">
        <v>4900</v>
      </c>
      <c r="D5665" s="31">
        <v>5</v>
      </c>
      <c r="E5665" s="30">
        <f>+'Categorias-9 feb-Depurado'!E5664</f>
        <v>444444046</v>
      </c>
      <c r="F5665" s="30" t="str">
        <f>+'Categorias-9 feb-Depurado'!F5664</f>
        <v>CELESTIAL AVIATION TRADING 45 LTD SHANNO</v>
      </c>
      <c r="G5665" s="30" t="str">
        <f>+'Categorias-9 feb-Depurado'!G5664</f>
        <v>IRLANDA</v>
      </c>
      <c r="H5665" s="30" t="str">
        <f>+'Categorias-9 feb-Depurado'!H5664</f>
        <v>120558-146</v>
      </c>
      <c r="I5665" s="107">
        <f>+'Categorias-9 feb-Depurado'!R5664</f>
        <v>1342712775</v>
      </c>
      <c r="J5665" s="108">
        <f t="shared" si="364"/>
        <v>1342712775</v>
      </c>
      <c r="K5665" s="107">
        <f t="shared" si="365"/>
        <v>19827242.665379222</v>
      </c>
      <c r="L5665" s="109">
        <f t="shared" si="366"/>
        <v>1362540017.6653793</v>
      </c>
      <c r="M5665" s="110">
        <f t="shared" si="367"/>
        <v>0.001038737997445611</v>
      </c>
      <c r="N5665" s="33" t="s">
        <v>4892</v>
      </c>
      <c r="O5665" s="33">
        <f>+'Categorias-9 feb-Depurado'!Y5664</f>
        <v>281500</v>
      </c>
      <c r="P5665" s="111">
        <f>+'Categorias-9 feb-Depurado'!AC5664</f>
        <v>44908</v>
      </c>
      <c r="Q5665" s="111">
        <f>+'Categorias-9 feb-Depurado'!AE5664</f>
        <v>44923</v>
      </c>
      <c r="R5665" s="112" t="str">
        <f>+'Categorias-9 feb-Depurado'!AB5664</f>
        <v>Lessor</v>
      </c>
    </row>
    <row r="5666" spans="2:18" s="1" customFormat="1" ht="14.5" hidden="1">
      <c r="B5666" s="57" t="str">
        <f>+'Categorias-9 feb-Depurado'!B5665</f>
        <v>CELESTIAL AVIATION FUNDING UNLIMITED COMPANY</v>
      </c>
      <c r="C5666" s="30" t="s">
        <v>4900</v>
      </c>
      <c r="D5666" s="31">
        <v>5</v>
      </c>
      <c r="E5666" s="30">
        <f>+'Categorias-9 feb-Depurado'!E5665</f>
        <v>444444046</v>
      </c>
      <c r="F5666" s="30" t="str">
        <f>+'Categorias-9 feb-Depurado'!F5665</f>
        <v>CELESTIAL AVIATION TRADING 45 LTD SHANNO</v>
      </c>
      <c r="G5666" s="30" t="str">
        <f>+'Categorias-9 feb-Depurado'!G5665</f>
        <v>IRLANDA</v>
      </c>
      <c r="H5666" s="30" t="str">
        <f>+'Categorias-9 feb-Depurado'!H5665</f>
        <v>120561-131</v>
      </c>
      <c r="I5666" s="107">
        <f>+'Categorias-9 feb-Depurado'!R5665</f>
        <v>1342712775</v>
      </c>
      <c r="J5666" s="108">
        <f t="shared" si="364"/>
        <v>1342712775</v>
      </c>
      <c r="K5666" s="107">
        <f t="shared" si="365"/>
        <v>12877729.071213998</v>
      </c>
      <c r="L5666" s="109">
        <f t="shared" si="366"/>
        <v>1355590504.071214</v>
      </c>
      <c r="M5666" s="110">
        <f t="shared" si="367"/>
        <v>0.0010334400071184034</v>
      </c>
      <c r="N5666" s="33" t="s">
        <v>4892</v>
      </c>
      <c r="O5666" s="33">
        <f>+'Categorias-9 feb-Depurado'!Y5665</f>
        <v>281500</v>
      </c>
      <c r="P5666" s="111">
        <f>+'Categorias-9 feb-Depurado'!AC5665</f>
        <v>44923</v>
      </c>
      <c r="Q5666" s="111">
        <f>+'Categorias-9 feb-Depurado'!AE5665</f>
        <v>44938</v>
      </c>
      <c r="R5666" s="112" t="str">
        <f>+'Categorias-9 feb-Depurado'!AB5665</f>
        <v>Lessor</v>
      </c>
    </row>
    <row r="5667" spans="2:18" s="1" customFormat="1" ht="14.5" hidden="1">
      <c r="B5667" s="57" t="str">
        <f>+'Categorias-9 feb-Depurado'!B5666</f>
        <v>CELESTIAL AVIATION FUNDING UNLIMITED COMPANY</v>
      </c>
      <c r="C5667" s="30" t="s">
        <v>4900</v>
      </c>
      <c r="D5667" s="31">
        <v>5</v>
      </c>
      <c r="E5667" s="30">
        <f>+'Categorias-9 feb-Depurado'!E5666</f>
        <v>444444046</v>
      </c>
      <c r="F5667" s="30" t="str">
        <f>+'Categorias-9 feb-Depurado'!F5666</f>
        <v>CELESTIAL AVIATION TRADING 45 LTD SHANNO</v>
      </c>
      <c r="G5667" s="30" t="str">
        <f>+'Categorias-9 feb-Depurado'!G5666</f>
        <v>IRLANDA</v>
      </c>
      <c r="H5667" s="30" t="str">
        <f>+'Categorias-9 feb-Depurado'!H5666</f>
        <v>120558-149</v>
      </c>
      <c r="I5667" s="107">
        <f>+'Categorias-9 feb-Depurado'!R5666</f>
        <v>31395295.795500003</v>
      </c>
      <c r="J5667" s="108">
        <f t="shared" si="364"/>
        <v>0</v>
      </c>
      <c r="K5667" s="107">
        <f t="shared" si="365"/>
        <v>0</v>
      </c>
      <c r="L5667" s="109">
        <f t="shared" si="366"/>
        <v>31395295.795500003</v>
      </c>
      <c r="M5667" s="110">
        <f t="shared" si="367"/>
        <v>2.3934333128584266E-05</v>
      </c>
      <c r="N5667" s="33" t="s">
        <v>4892</v>
      </c>
      <c r="O5667" s="33">
        <f>+'Categorias-9 feb-Depurado'!Y5666</f>
        <v>6582.0299999999997</v>
      </c>
      <c r="P5667" s="111">
        <f>+'Categorias-9 feb-Depurado'!AC5666</f>
        <v>44952</v>
      </c>
      <c r="Q5667" s="111">
        <f>+'Categorias-9 feb-Depurado'!AE5666</f>
        <v>44967</v>
      </c>
      <c r="R5667" s="112" t="str">
        <f>+'Categorias-9 feb-Depurado'!AB5666</f>
        <v>Lessor</v>
      </c>
    </row>
    <row r="5668" spans="2:18" s="1" customFormat="1" ht="14.5" hidden="1">
      <c r="B5668" s="57" t="str">
        <f>+'Categorias-9 feb-Depurado'!B5667</f>
        <v>CELESTIAL AVIATION FUNDING UNLIMITED COMPANY</v>
      </c>
      <c r="C5668" s="30" t="s">
        <v>4900</v>
      </c>
      <c r="D5668" s="31">
        <v>5</v>
      </c>
      <c r="E5668" s="30">
        <f>+'Categorias-9 feb-Depurado'!E5667</f>
        <v>444444046</v>
      </c>
      <c r="F5668" s="30" t="str">
        <f>+'Categorias-9 feb-Depurado'!F5667</f>
        <v>CELESTIAL AVIATION TRADING 45 LTD SHANNO</v>
      </c>
      <c r="G5668" s="30" t="str">
        <f>+'Categorias-9 feb-Depurado'!G5667</f>
        <v>IRLANDA</v>
      </c>
      <c r="H5668" s="30" t="str">
        <f>+'Categorias-9 feb-Depurado'!H5667</f>
        <v>120554-273</v>
      </c>
      <c r="I5668" s="107">
        <f>+'Categorias-9 feb-Depurado'!R5667</f>
        <v>23123183.433000002</v>
      </c>
      <c r="J5668" s="108">
        <f t="shared" si="364"/>
        <v>0</v>
      </c>
      <c r="K5668" s="107">
        <f t="shared" si="365"/>
        <v>0</v>
      </c>
      <c r="L5668" s="109">
        <f t="shared" si="366"/>
        <v>23123183.433000002</v>
      </c>
      <c r="M5668" s="110">
        <f t="shared" si="367"/>
        <v>1.7628054179954852E-05</v>
      </c>
      <c r="N5668" s="33" t="s">
        <v>4892</v>
      </c>
      <c r="O5668" s="33">
        <f>+'Categorias-9 feb-Depurado'!Y5667</f>
        <v>4847.7799999999997</v>
      </c>
      <c r="P5668" s="111">
        <f>+'Categorias-9 feb-Depurado'!AC5667</f>
        <v>44952</v>
      </c>
      <c r="Q5668" s="111">
        <f>+'Categorias-9 feb-Depurado'!AE5667</f>
        <v>44967</v>
      </c>
      <c r="R5668" s="112" t="str">
        <f>+'Categorias-9 feb-Depurado'!AB5667</f>
        <v>Lessor</v>
      </c>
    </row>
    <row r="5669" spans="2:18" s="1" customFormat="1" ht="14.5" hidden="1">
      <c r="B5669" s="57" t="str">
        <f>+'Categorias-9 feb-Depurado'!B5668</f>
        <v>CELESTIAL AVIATION FUNDING UNLIMITED COMPANY</v>
      </c>
      <c r="C5669" s="30" t="s">
        <v>4900</v>
      </c>
      <c r="D5669" s="31">
        <v>5</v>
      </c>
      <c r="E5669" s="30">
        <f>+'Categorias-9 feb-Depurado'!E5668</f>
        <v>444444046</v>
      </c>
      <c r="F5669" s="30" t="str">
        <f>+'Categorias-9 feb-Depurado'!F5668</f>
        <v>CELESTIAL AVIATION TRADING 45 LTD SHANNO</v>
      </c>
      <c r="G5669" s="30" t="str">
        <f>+'Categorias-9 feb-Depurado'!G5668</f>
        <v>IRLANDA</v>
      </c>
      <c r="H5669" s="30" t="str">
        <f>+'Categorias-9 feb-Depurado'!H5668</f>
        <v>120557-158</v>
      </c>
      <c r="I5669" s="107">
        <f>+'Categorias-9 feb-Depurado'!R5668</f>
        <v>34835454.711000003</v>
      </c>
      <c r="J5669" s="108">
        <f t="shared" si="364"/>
        <v>0</v>
      </c>
      <c r="K5669" s="107">
        <f t="shared" si="365"/>
        <v>0</v>
      </c>
      <c r="L5669" s="109">
        <f t="shared" si="366"/>
        <v>34835454.711000003</v>
      </c>
      <c r="M5669" s="110">
        <f t="shared" si="367"/>
        <v>2.6556952454586857E-05</v>
      </c>
      <c r="N5669" s="33" t="s">
        <v>4892</v>
      </c>
      <c r="O5669" s="33">
        <f>+'Categorias-9 feb-Depurado'!Y5668</f>
        <v>7303.2600000000002</v>
      </c>
      <c r="P5669" s="111">
        <f>+'Categorias-9 feb-Depurado'!AC5668</f>
        <v>44952</v>
      </c>
      <c r="Q5669" s="111">
        <f>+'Categorias-9 feb-Depurado'!AE5668</f>
        <v>44967</v>
      </c>
      <c r="R5669" s="112" t="str">
        <f>+'Categorias-9 feb-Depurado'!AB5668</f>
        <v>Lessor</v>
      </c>
    </row>
    <row r="5670" spans="2:18" s="1" customFormat="1" ht="14.5" hidden="1">
      <c r="B5670" s="57" t="str">
        <f>+'Categorias-9 feb-Depurado'!B5669</f>
        <v>CELESTIAL AVIATION FUNDING UNLIMITED COMPANY</v>
      </c>
      <c r="C5670" s="30" t="s">
        <v>4900</v>
      </c>
      <c r="D5670" s="31">
        <v>5</v>
      </c>
      <c r="E5670" s="30">
        <f>+'Categorias-9 feb-Depurado'!E5669</f>
        <v>444444046</v>
      </c>
      <c r="F5670" s="30" t="str">
        <f>+'Categorias-9 feb-Depurado'!F5669</f>
        <v>CELESTIAL AVIATION TRADING 45 LTD SHANNO</v>
      </c>
      <c r="G5670" s="30" t="str">
        <f>+'Categorias-9 feb-Depurado'!G5669</f>
        <v>IRLANDA</v>
      </c>
      <c r="H5670" s="30" t="str">
        <f>+'Categorias-9 feb-Depurado'!H5669</f>
        <v>120555-279</v>
      </c>
      <c r="I5670" s="107">
        <f>+'Categorias-9 feb-Depurado'!R5669</f>
        <v>31874618.022000004</v>
      </c>
      <c r="J5670" s="108">
        <f t="shared" si="364"/>
        <v>0</v>
      </c>
      <c r="K5670" s="107">
        <f t="shared" si="365"/>
        <v>0</v>
      </c>
      <c r="L5670" s="109">
        <f t="shared" si="366"/>
        <v>31874618.022000004</v>
      </c>
      <c r="M5670" s="110">
        <f t="shared" si="367"/>
        <v>2.4299746403226199E-05</v>
      </c>
      <c r="N5670" s="33" t="s">
        <v>4892</v>
      </c>
      <c r="O5670" s="33">
        <f>+'Categorias-9 feb-Depurado'!Y5669</f>
        <v>6682.5200000000004</v>
      </c>
      <c r="P5670" s="111">
        <f>+'Categorias-9 feb-Depurado'!AC5669</f>
        <v>44952</v>
      </c>
      <c r="Q5670" s="111">
        <f>+'Categorias-9 feb-Depurado'!AE5669</f>
        <v>44967</v>
      </c>
      <c r="R5670" s="112" t="str">
        <f>+'Categorias-9 feb-Depurado'!AB5669</f>
        <v>Lessor</v>
      </c>
    </row>
    <row r="5671" spans="2:18" s="1" customFormat="1" ht="14.5" hidden="1">
      <c r="B5671" s="57" t="str">
        <f>+'Categorias-9 feb-Depurado'!B5670</f>
        <v>CELESTIAL AVIATION FUNDING UNLIMITED COMPANY</v>
      </c>
      <c r="C5671" s="30" t="s">
        <v>4900</v>
      </c>
      <c r="D5671" s="31">
        <v>5</v>
      </c>
      <c r="E5671" s="30">
        <f>+'Categorias-9 feb-Depurado'!E5670</f>
        <v>444444046</v>
      </c>
      <c r="F5671" s="30" t="str">
        <f>+'Categorias-9 feb-Depurado'!F5670</f>
        <v>CELESTIAL AVIATION TRADING 45 LTD SHANNO</v>
      </c>
      <c r="G5671" s="30" t="str">
        <f>+'Categorias-9 feb-Depurado'!G5670</f>
        <v>IRLANDA</v>
      </c>
      <c r="H5671" s="30" t="str">
        <f>+'Categorias-9 feb-Depurado'!H5670</f>
        <v>120561-134</v>
      </c>
      <c r="I5671" s="107">
        <f>+'Categorias-9 feb-Depurado'!R5670</f>
        <v>26299521.945</v>
      </c>
      <c r="J5671" s="108">
        <f t="shared" si="364"/>
        <v>0</v>
      </c>
      <c r="K5671" s="107">
        <f t="shared" si="365"/>
        <v>0</v>
      </c>
      <c r="L5671" s="109">
        <f t="shared" si="366"/>
        <v>26299521.945</v>
      </c>
      <c r="M5671" s="110">
        <f t="shared" si="367"/>
        <v>2.0049548934154822E-05</v>
      </c>
      <c r="N5671" s="33" t="s">
        <v>4892</v>
      </c>
      <c r="O5671" s="33">
        <f>+'Categorias-9 feb-Depurado'!Y5670</f>
        <v>5513.6999999999998</v>
      </c>
      <c r="P5671" s="111">
        <f>+'Categorias-9 feb-Depurado'!AC5670</f>
        <v>44952</v>
      </c>
      <c r="Q5671" s="111">
        <f>+'Categorias-9 feb-Depurado'!AE5670</f>
        <v>44967</v>
      </c>
      <c r="R5671" s="112" t="str">
        <f>+'Categorias-9 feb-Depurado'!AB5670</f>
        <v>Lessor</v>
      </c>
    </row>
    <row r="5672" spans="2:18" s="1" customFormat="1" ht="14.5" hidden="1">
      <c r="B5672" s="57" t="str">
        <f>+'Categorias-9 feb-Depurado'!B5671</f>
        <v>CELESTIAL AVIATION FUNDING UNLIMITED COMPANY</v>
      </c>
      <c r="C5672" s="30" t="s">
        <v>4900</v>
      </c>
      <c r="D5672" s="31">
        <v>5</v>
      </c>
      <c r="E5672" s="30">
        <f>+'Categorias-9 feb-Depurado'!E5671</f>
        <v>444444046</v>
      </c>
      <c r="F5672" s="30" t="str">
        <f>+'Categorias-9 feb-Depurado'!F5671</f>
        <v>CELESTIAL AVIATION TRADING 45 LTD SHANNO</v>
      </c>
      <c r="G5672" s="30" t="str">
        <f>+'Categorias-9 feb-Depurado'!G5671</f>
        <v>IRLANDA</v>
      </c>
      <c r="H5672" s="30" t="str">
        <f>+'Categorias-9 feb-Depurado'!H5671</f>
        <v>120554-247</v>
      </c>
      <c r="I5672" s="107">
        <f>+'Categorias-9 feb-Depurado'!R5671</f>
        <v>1840923.6075000002</v>
      </c>
      <c r="J5672" s="108">
        <f t="shared" si="364"/>
        <v>1840923.6075000002</v>
      </c>
      <c r="K5672" s="107">
        <f t="shared" si="365"/>
        <v>233996.02167267786</v>
      </c>
      <c r="L5672" s="109">
        <f t="shared" si="366"/>
        <v>2074919.6291726781</v>
      </c>
      <c r="M5672" s="110">
        <f t="shared" si="367"/>
        <v>1.5818235299689584E-06</v>
      </c>
      <c r="N5672" s="33" t="s">
        <v>4892</v>
      </c>
      <c r="O5672" s="33">
        <f>+'Categorias-9 feb-Depurado'!Y5671</f>
        <v>385.94999999999999</v>
      </c>
      <c r="P5672" s="111">
        <f>+'Categorias-9 feb-Depurado'!AC5671</f>
        <v>44600</v>
      </c>
      <c r="Q5672" s="111">
        <f>+'Categorias-9 feb-Depurado'!AE5671</f>
        <v>44615</v>
      </c>
      <c r="R5672" s="112" t="str">
        <f>+'Categorias-9 feb-Depurado'!AB5671</f>
        <v>Lessor</v>
      </c>
    </row>
    <row r="5673" spans="2:18" s="1" customFormat="1" ht="14.5" hidden="1">
      <c r="B5673" s="57" t="str">
        <f>+'Categorias-9 feb-Depurado'!B5672</f>
        <v>CELESTIAL AVIATION FUNDING UNLIMITED COMPANY</v>
      </c>
      <c r="C5673" s="30" t="s">
        <v>4900</v>
      </c>
      <c r="D5673" s="31">
        <v>5</v>
      </c>
      <c r="E5673" s="30">
        <f>+'Categorias-9 feb-Depurado'!E5672</f>
        <v>444444046</v>
      </c>
      <c r="F5673" s="30" t="str">
        <f>+'Categorias-9 feb-Depurado'!F5672</f>
        <v>CELESTIAL AVIATION TRADING 45 LTD SHANNO</v>
      </c>
      <c r="G5673" s="30" t="str">
        <f>+'Categorias-9 feb-Depurado'!G5672</f>
        <v>IRLANDA</v>
      </c>
      <c r="H5673" s="30" t="str">
        <f>+'Categorias-9 feb-Depurado'!H5672</f>
        <v>120554-254</v>
      </c>
      <c r="I5673" s="107">
        <f>+'Categorias-9 feb-Depurado'!R5672</f>
        <v>1133173.2645</v>
      </c>
      <c r="J5673" s="108">
        <f t="shared" si="364"/>
        <v>1133173.2645</v>
      </c>
      <c r="K5673" s="107">
        <f t="shared" si="365"/>
        <v>106711.97826031379</v>
      </c>
      <c r="L5673" s="109">
        <f t="shared" si="366"/>
        <v>1239885.2427603139</v>
      </c>
      <c r="M5673" s="110">
        <f t="shared" si="367"/>
        <v>9.4523162434081823E-07</v>
      </c>
      <c r="N5673" s="33" t="s">
        <v>4892</v>
      </c>
      <c r="O5673" s="33">
        <f>+'Categorias-9 feb-Depurado'!Y5672</f>
        <v>237.56999999999999</v>
      </c>
      <c r="P5673" s="111">
        <f>+'Categorias-9 feb-Depurado'!AC5672</f>
        <v>44687</v>
      </c>
      <c r="Q5673" s="111">
        <f>+'Categorias-9 feb-Depurado'!AE5672</f>
        <v>44702</v>
      </c>
      <c r="R5673" s="112" t="str">
        <f>+'Categorias-9 feb-Depurado'!AB5672</f>
        <v>Lessor</v>
      </c>
    </row>
    <row r="5674" spans="2:18" s="1" customFormat="1" ht="14.5" hidden="1">
      <c r="B5674" s="57" t="str">
        <f>+'Categorias-9 feb-Depurado'!B5673</f>
        <v>CELESTIAL AVIATION FUNDING UNLIMITED COMPANY</v>
      </c>
      <c r="C5674" s="30" t="s">
        <v>4900</v>
      </c>
      <c r="D5674" s="31">
        <v>5</v>
      </c>
      <c r="E5674" s="30">
        <f>+'Categorias-9 feb-Depurado'!E5673</f>
        <v>444444046</v>
      </c>
      <c r="F5674" s="30" t="str">
        <f>+'Categorias-9 feb-Depurado'!F5673</f>
        <v>CELESTIAL AVIATION TRADING 45 LTD SHANNO</v>
      </c>
      <c r="G5674" s="30" t="str">
        <f>+'Categorias-9 feb-Depurado'!G5673</f>
        <v>IRLANDA</v>
      </c>
      <c r="H5674" s="30" t="str">
        <f>+'Categorias-9 feb-Depurado'!H5673</f>
        <v>120554-259</v>
      </c>
      <c r="I5674" s="107">
        <f>+'Categorias-9 feb-Depurado'!R5673</f>
        <v>933698.13750000007</v>
      </c>
      <c r="J5674" s="108">
        <f t="shared" si="364"/>
        <v>933698.13750000007</v>
      </c>
      <c r="K5674" s="107">
        <f t="shared" si="365"/>
        <v>66561.09979990343</v>
      </c>
      <c r="L5674" s="109">
        <f t="shared" si="366"/>
        <v>1000259.2372999035</v>
      </c>
      <c r="M5674" s="110">
        <f t="shared" si="367"/>
        <v>7.6255175158792399E-07</v>
      </c>
      <c r="N5674" s="33" t="s">
        <v>4892</v>
      </c>
      <c r="O5674" s="33">
        <f>+'Categorias-9 feb-Depurado'!Y5673</f>
        <v>195.75</v>
      </c>
      <c r="P5674" s="111">
        <f>+'Categorias-9 feb-Depurado'!AC5673</f>
        <v>44749</v>
      </c>
      <c r="Q5674" s="111">
        <f>+'Categorias-9 feb-Depurado'!AE5673</f>
        <v>44764</v>
      </c>
      <c r="R5674" s="112" t="str">
        <f>+'Categorias-9 feb-Depurado'!AB5673</f>
        <v>Lessor</v>
      </c>
    </row>
    <row r="5675" spans="2:18" s="1" customFormat="1" ht="14.5" hidden="1">
      <c r="B5675" s="57" t="str">
        <f>+'Categorias-9 feb-Depurado'!B5674</f>
        <v>CELESTIAL AVIATION FUNDING UNLIMITED COMPANY</v>
      </c>
      <c r="C5675" s="30" t="s">
        <v>4900</v>
      </c>
      <c r="D5675" s="31">
        <v>5</v>
      </c>
      <c r="E5675" s="30">
        <f>+'Categorias-9 feb-Depurado'!E5674</f>
        <v>444444046</v>
      </c>
      <c r="F5675" s="30" t="str">
        <f>+'Categorias-9 feb-Depurado'!F5674</f>
        <v>CELESTIAL AVIATION TRADING 45 LTD SHANNO</v>
      </c>
      <c r="G5675" s="30" t="str">
        <f>+'Categorias-9 feb-Depurado'!G5674</f>
        <v>IRLANDA</v>
      </c>
      <c r="H5675" s="30" t="str">
        <f>+'Categorias-9 feb-Depurado'!H5674</f>
        <v>120555-251</v>
      </c>
      <c r="I5675" s="107">
        <f>+'Categorias-9 feb-Depurado'!R5674</f>
        <v>1270306.452</v>
      </c>
      <c r="J5675" s="108">
        <f t="shared" si="364"/>
        <v>1270306.452</v>
      </c>
      <c r="K5675" s="107">
        <f t="shared" si="365"/>
        <v>161466.04609889252</v>
      </c>
      <c r="L5675" s="109">
        <f t="shared" si="366"/>
        <v>1431772.4980988926</v>
      </c>
      <c r="M5675" s="110">
        <f t="shared" si="367"/>
        <v>1.0915176642086617E-06</v>
      </c>
      <c r="N5675" s="33" t="s">
        <v>4892</v>
      </c>
      <c r="O5675" s="33">
        <f>+'Categorias-9 feb-Depurado'!Y5674</f>
        <v>266.31999999999999</v>
      </c>
      <c r="P5675" s="111">
        <f>+'Categorias-9 feb-Depurado'!AC5674</f>
        <v>44600</v>
      </c>
      <c r="Q5675" s="111">
        <f>+'Categorias-9 feb-Depurado'!AE5674</f>
        <v>44615</v>
      </c>
      <c r="R5675" s="112" t="str">
        <f>+'Categorias-9 feb-Depurado'!AB5674</f>
        <v>Lessor</v>
      </c>
    </row>
    <row r="5676" spans="2:18" s="1" customFormat="1" ht="14.5" hidden="1">
      <c r="B5676" s="57" t="str">
        <f>+'Categorias-9 feb-Depurado'!B5675</f>
        <v>CELESTIAL AVIATION FUNDING UNLIMITED COMPANY</v>
      </c>
      <c r="C5676" s="30" t="s">
        <v>4900</v>
      </c>
      <c r="D5676" s="31">
        <v>5</v>
      </c>
      <c r="E5676" s="30">
        <f>+'Categorias-9 feb-Depurado'!E5675</f>
        <v>444444046</v>
      </c>
      <c r="F5676" s="30" t="str">
        <f>+'Categorias-9 feb-Depurado'!F5675</f>
        <v>CELESTIAL AVIATION TRADING 45 LTD SHANNO</v>
      </c>
      <c r="G5676" s="30" t="str">
        <f>+'Categorias-9 feb-Depurado'!G5675</f>
        <v>IRLANDA</v>
      </c>
      <c r="H5676" s="30" t="str">
        <f>+'Categorias-9 feb-Depurado'!H5675</f>
        <v>120555-256</v>
      </c>
      <c r="I5676" s="107">
        <f>+'Categorias-9 feb-Depurado'!R5675</f>
        <v>775768.40399999998</v>
      </c>
      <c r="J5676" s="108">
        <f t="shared" si="364"/>
        <v>775768.40399999998</v>
      </c>
      <c r="K5676" s="107">
        <f t="shared" si="365"/>
        <v>81780.222597865577</v>
      </c>
      <c r="L5676" s="109">
        <f t="shared" si="366"/>
        <v>857548.6265978656</v>
      </c>
      <c r="M5676" s="110">
        <f t="shared" si="367"/>
        <v>6.5375572941393125E-07</v>
      </c>
      <c r="N5676" s="33" t="s">
        <v>4892</v>
      </c>
      <c r="O5676" s="33">
        <f>+'Categorias-9 feb-Depurado'!Y5675</f>
        <v>162.63999999999999</v>
      </c>
      <c r="P5676" s="111">
        <f>+'Categorias-9 feb-Depurado'!AC5675</f>
        <v>44657</v>
      </c>
      <c r="Q5676" s="111">
        <f>+'Categorias-9 feb-Depurado'!AE5675</f>
        <v>44672</v>
      </c>
      <c r="R5676" s="112" t="str">
        <f>+'Categorias-9 feb-Depurado'!AB5675</f>
        <v>Lessor</v>
      </c>
    </row>
    <row r="5677" spans="2:18" s="1" customFormat="1" ht="14.5" hidden="1">
      <c r="B5677" s="57" t="str">
        <f>+'Categorias-9 feb-Depurado'!B5676</f>
        <v>CELESTIAL AVIATION FUNDING UNLIMITED COMPANY</v>
      </c>
      <c r="C5677" s="30" t="s">
        <v>4900</v>
      </c>
      <c r="D5677" s="31">
        <v>5</v>
      </c>
      <c r="E5677" s="30">
        <f>+'Categorias-9 feb-Depurado'!E5676</f>
        <v>444444046</v>
      </c>
      <c r="F5677" s="30" t="str">
        <f>+'Categorias-9 feb-Depurado'!F5676</f>
        <v>CELESTIAL AVIATION TRADING 45 LTD SHANNO</v>
      </c>
      <c r="G5677" s="30" t="str">
        <f>+'Categorias-9 feb-Depurado'!G5676</f>
        <v>IRLANDA</v>
      </c>
      <c r="H5677" s="30" t="str">
        <f>+'Categorias-9 feb-Depurado'!H5676</f>
        <v>120555-259</v>
      </c>
      <c r="I5677" s="107">
        <f>+'Categorias-9 feb-Depurado'!R5676</f>
        <v>1854708.4739999999</v>
      </c>
      <c r="J5677" s="108">
        <f t="shared" si="364"/>
        <v>1854708.4739999999</v>
      </c>
      <c r="K5677" s="107">
        <f t="shared" si="365"/>
        <v>174659.61875127503</v>
      </c>
      <c r="L5677" s="109">
        <f t="shared" si="366"/>
        <v>2029368.092751275</v>
      </c>
      <c r="M5677" s="110">
        <f t="shared" si="367"/>
        <v>1.5470971284618584E-06</v>
      </c>
      <c r="N5677" s="33" t="s">
        <v>4892</v>
      </c>
      <c r="O5677" s="33">
        <f>+'Categorias-9 feb-Depurado'!Y5676</f>
        <v>388.83999999999997</v>
      </c>
      <c r="P5677" s="111">
        <f>+'Categorias-9 feb-Depurado'!AC5676</f>
        <v>44687</v>
      </c>
      <c r="Q5677" s="111">
        <f>+'Categorias-9 feb-Depurado'!AE5676</f>
        <v>44702</v>
      </c>
      <c r="R5677" s="112" t="str">
        <f>+'Categorias-9 feb-Depurado'!AB5676</f>
        <v>Lessor</v>
      </c>
    </row>
    <row r="5678" spans="2:18" s="1" customFormat="1" ht="14.5" hidden="1">
      <c r="B5678" s="57" t="str">
        <f>+'Categorias-9 feb-Depurado'!B5677</f>
        <v>CELESTIAL AVIATION FUNDING UNLIMITED COMPANY</v>
      </c>
      <c r="C5678" s="30" t="s">
        <v>4900</v>
      </c>
      <c r="D5678" s="31">
        <v>5</v>
      </c>
      <c r="E5678" s="30">
        <f>+'Categorias-9 feb-Depurado'!E5677</f>
        <v>444444046</v>
      </c>
      <c r="F5678" s="30" t="str">
        <f>+'Categorias-9 feb-Depurado'!F5677</f>
        <v>CELESTIAL AVIATION TRADING 45 LTD SHANNO</v>
      </c>
      <c r="G5678" s="30" t="str">
        <f>+'Categorias-9 feb-Depurado'!G5677</f>
        <v>IRLANDA</v>
      </c>
      <c r="H5678" s="30" t="str">
        <f>+'Categorias-9 feb-Depurado'!H5677</f>
        <v>120555-264</v>
      </c>
      <c r="I5678" s="107">
        <f>+'Categorias-9 feb-Depurado'!R5677</f>
        <v>558931.02300000004</v>
      </c>
      <c r="J5678" s="108">
        <f t="shared" si="364"/>
        <v>558931.02300000004</v>
      </c>
      <c r="K5678" s="107">
        <f t="shared" si="365"/>
        <v>39844.851466424952</v>
      </c>
      <c r="L5678" s="109">
        <f t="shared" si="366"/>
        <v>598775.87446642504</v>
      </c>
      <c r="M5678" s="110">
        <f t="shared" si="367"/>
        <v>4.5647925543332281E-07</v>
      </c>
      <c r="N5678" s="33" t="s">
        <v>4892</v>
      </c>
      <c r="O5678" s="33">
        <f>+'Categorias-9 feb-Depurado'!Y5677</f>
        <v>117.18000000000001</v>
      </c>
      <c r="P5678" s="111">
        <f>+'Categorias-9 feb-Depurado'!AC5677</f>
        <v>44749</v>
      </c>
      <c r="Q5678" s="111">
        <f>+'Categorias-9 feb-Depurado'!AE5677</f>
        <v>44764</v>
      </c>
      <c r="R5678" s="112" t="str">
        <f>+'Categorias-9 feb-Depurado'!AB5677</f>
        <v>Lessor</v>
      </c>
    </row>
    <row r="5679" spans="2:18" s="1" customFormat="1" ht="14.5" hidden="1">
      <c r="B5679" s="57" t="str">
        <f>+'Categorias-9 feb-Depurado'!B5678</f>
        <v>CELESTIAL AVIATION FUNDING UNLIMITED COMPANY</v>
      </c>
      <c r="C5679" s="30" t="s">
        <v>4900</v>
      </c>
      <c r="D5679" s="31">
        <v>5</v>
      </c>
      <c r="E5679" s="30">
        <f>+'Categorias-9 feb-Depurado'!E5678</f>
        <v>444444046</v>
      </c>
      <c r="F5679" s="30" t="str">
        <f>+'Categorias-9 feb-Depurado'!F5678</f>
        <v>CELESTIAL AVIATION TRADING 45 LTD SHANNO</v>
      </c>
      <c r="G5679" s="30" t="str">
        <f>+'Categorias-9 feb-Depurado'!G5678</f>
        <v>IRLANDA</v>
      </c>
      <c r="H5679" s="30" t="str">
        <f>+'Categorias-9 feb-Depurado'!H5678</f>
        <v>120556-254</v>
      </c>
      <c r="I5679" s="107">
        <f>+'Categorias-9 feb-Depurado'!R5678</f>
        <v>522727.86150000006</v>
      </c>
      <c r="J5679" s="108">
        <f t="shared" si="364"/>
        <v>522727.86150000006</v>
      </c>
      <c r="K5679" s="107">
        <f t="shared" si="365"/>
        <v>37264.014953110687</v>
      </c>
      <c r="L5679" s="109">
        <f t="shared" si="366"/>
        <v>559991.87645311072</v>
      </c>
      <c r="M5679" s="110">
        <f t="shared" si="367"/>
        <v>4.2691211472041168E-07</v>
      </c>
      <c r="N5679" s="33" t="s">
        <v>4892</v>
      </c>
      <c r="O5679" s="33">
        <f>+'Categorias-9 feb-Depurado'!Y5678</f>
        <v>109.59</v>
      </c>
      <c r="P5679" s="111">
        <f>+'Categorias-9 feb-Depurado'!AC5678</f>
        <v>44749</v>
      </c>
      <c r="Q5679" s="111">
        <f>+'Categorias-9 feb-Depurado'!AE5678</f>
        <v>44764</v>
      </c>
      <c r="R5679" s="112" t="str">
        <f>+'Categorias-9 feb-Depurado'!AB5678</f>
        <v>Lessor</v>
      </c>
    </row>
    <row r="5680" spans="2:18" s="1" customFormat="1" ht="14.5" hidden="1">
      <c r="B5680" s="57" t="str">
        <f>+'Categorias-9 feb-Depurado'!B5679</f>
        <v>CELESTIAL AVIATION FUNDING UNLIMITED COMPANY</v>
      </c>
      <c r="C5680" s="30" t="s">
        <v>4900</v>
      </c>
      <c r="D5680" s="31">
        <v>5</v>
      </c>
      <c r="E5680" s="30">
        <f>+'Categorias-9 feb-Depurado'!E5679</f>
        <v>444444046</v>
      </c>
      <c r="F5680" s="30" t="str">
        <f>+'Categorias-9 feb-Depurado'!F5679</f>
        <v>CELESTIAL AVIATION TRADING 45 LTD SHANNO</v>
      </c>
      <c r="G5680" s="30" t="str">
        <f>+'Categorias-9 feb-Depurado'!G5679</f>
        <v>IRLANDA</v>
      </c>
      <c r="H5680" s="30" t="str">
        <f>+'Categorias-9 feb-Depurado'!H5679</f>
        <v>120557-132</v>
      </c>
      <c r="I5680" s="107">
        <f>+'Categorias-9 feb-Depurado'!R5679</f>
        <v>1466728.875</v>
      </c>
      <c r="J5680" s="108">
        <f t="shared" si="364"/>
        <v>1466728.875</v>
      </c>
      <c r="K5680" s="107">
        <f t="shared" si="365"/>
        <v>186432.89717411177</v>
      </c>
      <c r="L5680" s="109">
        <f t="shared" si="366"/>
        <v>1653161.7721741118</v>
      </c>
      <c r="M5680" s="110">
        <f t="shared" si="367"/>
        <v>1.2602946896371413E-06</v>
      </c>
      <c r="N5680" s="33" t="s">
        <v>4892</v>
      </c>
      <c r="O5680" s="33">
        <f>+'Categorias-9 feb-Depurado'!Y5679</f>
        <v>307.5</v>
      </c>
      <c r="P5680" s="111">
        <f>+'Categorias-9 feb-Depurado'!AC5679</f>
        <v>44600</v>
      </c>
      <c r="Q5680" s="111">
        <f>+'Categorias-9 feb-Depurado'!AE5679</f>
        <v>44615</v>
      </c>
      <c r="R5680" s="112" t="str">
        <f>+'Categorias-9 feb-Depurado'!AB5679</f>
        <v>Lessor</v>
      </c>
    </row>
    <row r="5681" spans="2:18" s="1" customFormat="1" ht="14.5" hidden="1">
      <c r="B5681" s="57" t="str">
        <f>+'Categorias-9 feb-Depurado'!B5680</f>
        <v>CELESTIAL AVIATION FUNDING UNLIMITED COMPANY</v>
      </c>
      <c r="C5681" s="30" t="s">
        <v>4900</v>
      </c>
      <c r="D5681" s="31">
        <v>5</v>
      </c>
      <c r="E5681" s="30">
        <f>+'Categorias-9 feb-Depurado'!E5680</f>
        <v>444444046</v>
      </c>
      <c r="F5681" s="30" t="str">
        <f>+'Categorias-9 feb-Depurado'!F5680</f>
        <v>CELESTIAL AVIATION TRADING 45 LTD SHANNO</v>
      </c>
      <c r="G5681" s="30" t="str">
        <f>+'Categorias-9 feb-Depurado'!G5680</f>
        <v>IRLANDA</v>
      </c>
      <c r="H5681" s="30" t="str">
        <f>+'Categorias-9 feb-Depurado'!H5680</f>
        <v>120557-136</v>
      </c>
      <c r="I5681" s="107">
        <f>+'Categorias-9 feb-Depurado'!R5680</f>
        <v>998615.79600000009</v>
      </c>
      <c r="J5681" s="108">
        <f t="shared" si="364"/>
        <v>998615.79600000009</v>
      </c>
      <c r="K5681" s="107">
        <f t="shared" si="365"/>
        <v>105272.42623640642</v>
      </c>
      <c r="L5681" s="109">
        <f t="shared" si="366"/>
        <v>1103888.2222364065</v>
      </c>
      <c r="M5681" s="110">
        <f t="shared" si="367"/>
        <v>8.4155373530558695E-07</v>
      </c>
      <c r="N5681" s="33" t="s">
        <v>4892</v>
      </c>
      <c r="O5681" s="33">
        <f>+'Categorias-9 feb-Depurado'!Y5680</f>
        <v>209.36000000000001</v>
      </c>
      <c r="P5681" s="111">
        <f>+'Categorias-9 feb-Depurado'!AC5680</f>
        <v>44657</v>
      </c>
      <c r="Q5681" s="111">
        <f>+'Categorias-9 feb-Depurado'!AE5680</f>
        <v>44672</v>
      </c>
      <c r="R5681" s="112" t="str">
        <f>+'Categorias-9 feb-Depurado'!AB5680</f>
        <v>Lessor</v>
      </c>
    </row>
    <row r="5682" spans="2:18" s="1" customFormat="1" ht="14.5" hidden="1">
      <c r="B5682" s="57" t="str">
        <f>+'Categorias-9 feb-Depurado'!B5681</f>
        <v>CELESTIAL AVIATION FUNDING UNLIMITED COMPANY</v>
      </c>
      <c r="C5682" s="30" t="s">
        <v>4900</v>
      </c>
      <c r="D5682" s="31">
        <v>5</v>
      </c>
      <c r="E5682" s="30">
        <f>+'Categorias-9 feb-Depurado'!E5681</f>
        <v>444444046</v>
      </c>
      <c r="F5682" s="30" t="str">
        <f>+'Categorias-9 feb-Depurado'!F5681</f>
        <v>CELESTIAL AVIATION TRADING 45 LTD SHANNO</v>
      </c>
      <c r="G5682" s="30" t="str">
        <f>+'Categorias-9 feb-Depurado'!G5681</f>
        <v>IRLANDA</v>
      </c>
      <c r="H5682" s="30" t="str">
        <f>+'Categorias-9 feb-Depurado'!H5681</f>
        <v>120557-139</v>
      </c>
      <c r="I5682" s="107">
        <f>+'Categorias-9 feb-Depurado'!R5681</f>
        <v>2331979.665</v>
      </c>
      <c r="J5682" s="108">
        <f t="shared" si="364"/>
        <v>2331979.665</v>
      </c>
      <c r="K5682" s="107">
        <f t="shared" si="365"/>
        <v>219604.68986600751</v>
      </c>
      <c r="L5682" s="109">
        <f t="shared" si="366"/>
        <v>2551584.3548660073</v>
      </c>
      <c r="M5682" s="110">
        <f t="shared" si="367"/>
        <v>1.9452108479194594E-06</v>
      </c>
      <c r="N5682" s="33" t="s">
        <v>4892</v>
      </c>
      <c r="O5682" s="33">
        <f>+'Categorias-9 feb-Depurado'!Y5681</f>
        <v>488.89999999999998</v>
      </c>
      <c r="P5682" s="111">
        <f>+'Categorias-9 feb-Depurado'!AC5681</f>
        <v>44687</v>
      </c>
      <c r="Q5682" s="111">
        <f>+'Categorias-9 feb-Depurado'!AE5681</f>
        <v>44702</v>
      </c>
      <c r="R5682" s="112" t="str">
        <f>+'Categorias-9 feb-Depurado'!AB5681</f>
        <v>Lessor</v>
      </c>
    </row>
    <row r="5683" spans="2:18" s="1" customFormat="1" ht="14.5" hidden="1">
      <c r="B5683" s="57" t="str">
        <f>+'Categorias-9 feb-Depurado'!B5682</f>
        <v>CELESTIAL AVIATION FUNDING UNLIMITED COMPANY</v>
      </c>
      <c r="C5683" s="30" t="s">
        <v>4900</v>
      </c>
      <c r="D5683" s="31">
        <v>5</v>
      </c>
      <c r="E5683" s="30">
        <f>+'Categorias-9 feb-Depurado'!E5682</f>
        <v>444444046</v>
      </c>
      <c r="F5683" s="30" t="str">
        <f>+'Categorias-9 feb-Depurado'!F5682</f>
        <v>CELESTIAL AVIATION TRADING 45 LTD SHANNO</v>
      </c>
      <c r="G5683" s="30" t="str">
        <f>+'Categorias-9 feb-Depurado'!G5682</f>
        <v>IRLANDA</v>
      </c>
      <c r="H5683" s="30" t="str">
        <f>+'Categorias-9 feb-Depurado'!H5682</f>
        <v>120557-144</v>
      </c>
      <c r="I5683" s="107">
        <f>+'Categorias-9 feb-Depurado'!R5682</f>
        <v>659288.66700000002</v>
      </c>
      <c r="J5683" s="108">
        <f t="shared" si="364"/>
        <v>659288.66700000002</v>
      </c>
      <c r="K5683" s="107">
        <f t="shared" si="365"/>
        <v>46999.107097535896</v>
      </c>
      <c r="L5683" s="109">
        <f t="shared" si="366"/>
        <v>706287.77409753588</v>
      </c>
      <c r="M5683" s="110">
        <f t="shared" si="367"/>
        <v>5.384413951697719E-07</v>
      </c>
      <c r="N5683" s="33" t="s">
        <v>4892</v>
      </c>
      <c r="O5683" s="33">
        <f>+'Categorias-9 feb-Depurado'!Y5682</f>
        <v>138.22</v>
      </c>
      <c r="P5683" s="111">
        <f>+'Categorias-9 feb-Depurado'!AC5682</f>
        <v>44749</v>
      </c>
      <c r="Q5683" s="111">
        <f>+'Categorias-9 feb-Depurado'!AE5682</f>
        <v>44764</v>
      </c>
      <c r="R5683" s="112" t="str">
        <f>+'Categorias-9 feb-Depurado'!AB5682</f>
        <v>Lessor</v>
      </c>
    </row>
    <row r="5684" spans="2:18" s="1" customFormat="1" ht="14.5" hidden="1">
      <c r="B5684" s="57" t="str">
        <f>+'Categorias-9 feb-Depurado'!B5683</f>
        <v>CELESTIAL AVIATION FUNDING UNLIMITED COMPANY</v>
      </c>
      <c r="C5684" s="30" t="s">
        <v>4900</v>
      </c>
      <c r="D5684" s="31">
        <v>5</v>
      </c>
      <c r="E5684" s="30">
        <f>+'Categorias-9 feb-Depurado'!E5683</f>
        <v>444444046</v>
      </c>
      <c r="F5684" s="30" t="str">
        <f>+'Categorias-9 feb-Depurado'!F5683</f>
        <v>CELESTIAL AVIATION TRADING 45 LTD SHANNO</v>
      </c>
      <c r="G5684" s="30" t="str">
        <f>+'Categorias-9 feb-Depurado'!G5683</f>
        <v>IRLANDA</v>
      </c>
      <c r="H5684" s="30" t="str">
        <f>+'Categorias-9 feb-Depurado'!H5683</f>
        <v>120558-120</v>
      </c>
      <c r="I5684" s="107">
        <f>+'Categorias-9 feb-Depurado'!R5683</f>
        <v>2116620.9375</v>
      </c>
      <c r="J5684" s="108">
        <f t="shared" si="364"/>
        <v>2116620.9375</v>
      </c>
      <c r="K5684" s="107">
        <f t="shared" si="365"/>
        <v>269039.34348296619</v>
      </c>
      <c r="L5684" s="109">
        <f t="shared" si="366"/>
        <v>2385660.2809829661</v>
      </c>
      <c r="M5684" s="110">
        <f t="shared" si="367"/>
        <v>1.8187179464275817E-06</v>
      </c>
      <c r="N5684" s="33" t="s">
        <v>4892</v>
      </c>
      <c r="O5684" s="33">
        <f>+'Categorias-9 feb-Depurado'!Y5683</f>
        <v>443.75</v>
      </c>
      <c r="P5684" s="111">
        <f>+'Categorias-9 feb-Depurado'!AC5683</f>
        <v>44600</v>
      </c>
      <c r="Q5684" s="111">
        <f>+'Categorias-9 feb-Depurado'!AE5683</f>
        <v>44615</v>
      </c>
      <c r="R5684" s="112" t="str">
        <f>+'Categorias-9 feb-Depurado'!AB5683</f>
        <v>Lessor</v>
      </c>
    </row>
    <row r="5685" spans="2:18" s="1" customFormat="1" ht="14.5" hidden="1">
      <c r="B5685" s="57" t="str">
        <f>+'Categorias-9 feb-Depurado'!B5684</f>
        <v>CELESTIAL AVIATION FUNDING UNLIMITED COMPANY</v>
      </c>
      <c r="C5685" s="30" t="s">
        <v>4900</v>
      </c>
      <c r="D5685" s="31">
        <v>5</v>
      </c>
      <c r="E5685" s="30">
        <f>+'Categorias-9 feb-Depurado'!E5684</f>
        <v>444444046</v>
      </c>
      <c r="F5685" s="30" t="str">
        <f>+'Categorias-9 feb-Depurado'!F5684</f>
        <v>CELESTIAL AVIATION TRADING 45 LTD SHANNO</v>
      </c>
      <c r="G5685" s="30" t="str">
        <f>+'Categorias-9 feb-Depurado'!G5684</f>
        <v>IRLANDA</v>
      </c>
      <c r="H5685" s="30" t="str">
        <f>+'Categorias-9 feb-Depurado'!H5684</f>
        <v>120558-126</v>
      </c>
      <c r="I5685" s="107">
        <f>+'Categorias-9 feb-Depurado'!R5684</f>
        <v>906319.19850000006</v>
      </c>
      <c r="J5685" s="108">
        <f t="shared" si="364"/>
        <v>906319.19850000006</v>
      </c>
      <c r="K5685" s="107">
        <f t="shared" si="365"/>
        <v>95542.671518817267</v>
      </c>
      <c r="L5685" s="109">
        <f t="shared" si="366"/>
        <v>1001861.8700188174</v>
      </c>
      <c r="M5685" s="110">
        <f t="shared" si="367"/>
        <v>7.6377352524557972E-07</v>
      </c>
      <c r="N5685" s="33" t="s">
        <v>4892</v>
      </c>
      <c r="O5685" s="33">
        <f>+'Categorias-9 feb-Depurado'!Y5684</f>
        <v>190.00999999999999</v>
      </c>
      <c r="P5685" s="111">
        <f>+'Categorias-9 feb-Depurado'!AC5684</f>
        <v>44657</v>
      </c>
      <c r="Q5685" s="111">
        <f>+'Categorias-9 feb-Depurado'!AE5684</f>
        <v>44672</v>
      </c>
      <c r="R5685" s="112" t="str">
        <f>+'Categorias-9 feb-Depurado'!AB5684</f>
        <v>Lessor</v>
      </c>
    </row>
    <row r="5686" spans="2:18" s="1" customFormat="1" ht="14.5" hidden="1">
      <c r="B5686" s="57" t="str">
        <f>+'Categorias-9 feb-Depurado'!B5685</f>
        <v>CELESTIAL AVIATION FUNDING UNLIMITED COMPANY</v>
      </c>
      <c r="C5686" s="30" t="s">
        <v>4900</v>
      </c>
      <c r="D5686" s="31">
        <v>5</v>
      </c>
      <c r="E5686" s="30">
        <f>+'Categorias-9 feb-Depurado'!E5685</f>
        <v>444444046</v>
      </c>
      <c r="F5686" s="30" t="str">
        <f>+'Categorias-9 feb-Depurado'!F5685</f>
        <v>CELESTIAL AVIATION TRADING 45 LTD SHANNO</v>
      </c>
      <c r="G5686" s="30" t="str">
        <f>+'Categorias-9 feb-Depurado'!G5685</f>
        <v>IRLANDA</v>
      </c>
      <c r="H5686" s="30" t="str">
        <f>+'Categorias-9 feb-Depurado'!H5685</f>
        <v>120558-129</v>
      </c>
      <c r="I5686" s="107">
        <f>+'Categorias-9 feb-Depurado'!R5685</f>
        <v>1926303.9225000003</v>
      </c>
      <c r="J5686" s="108">
        <f t="shared" si="364"/>
        <v>1926303.9225000003</v>
      </c>
      <c r="K5686" s="107">
        <f t="shared" si="365"/>
        <v>181401.82859968735</v>
      </c>
      <c r="L5686" s="109">
        <f t="shared" si="366"/>
        <v>2107705.7510996875</v>
      </c>
      <c r="M5686" s="110">
        <f t="shared" si="367"/>
        <v>1.6068181651304434E-06</v>
      </c>
      <c r="N5686" s="33" t="s">
        <v>4892</v>
      </c>
      <c r="O5686" s="33">
        <f>+'Categorias-9 feb-Depurado'!Y5685</f>
        <v>403.85000000000002</v>
      </c>
      <c r="P5686" s="111">
        <f>+'Categorias-9 feb-Depurado'!AC5685</f>
        <v>44687</v>
      </c>
      <c r="Q5686" s="111">
        <f>+'Categorias-9 feb-Depurado'!AE5685</f>
        <v>44702</v>
      </c>
      <c r="R5686" s="112" t="str">
        <f>+'Categorias-9 feb-Depurado'!AB5685</f>
        <v>Lessor</v>
      </c>
    </row>
    <row r="5687" spans="2:18" s="1" customFormat="1" ht="14.5" hidden="1">
      <c r="B5687" s="57" t="str">
        <f>+'Categorias-9 feb-Depurado'!B5686</f>
        <v>CELESTIAL AVIATION FUNDING UNLIMITED COMPANY</v>
      </c>
      <c r="C5687" s="30" t="s">
        <v>4900</v>
      </c>
      <c r="D5687" s="31">
        <v>5</v>
      </c>
      <c r="E5687" s="30">
        <f>+'Categorias-9 feb-Depurado'!E5686</f>
        <v>444444046</v>
      </c>
      <c r="F5687" s="30" t="str">
        <f>+'Categorias-9 feb-Depurado'!F5686</f>
        <v>CELESTIAL AVIATION TRADING 45 LTD SHANNO</v>
      </c>
      <c r="G5687" s="30" t="str">
        <f>+'Categorias-9 feb-Depurado'!G5686</f>
        <v>IRLANDA</v>
      </c>
      <c r="H5687" s="30" t="str">
        <f>+'Categorias-9 feb-Depurado'!H5686</f>
        <v>120558-135</v>
      </c>
      <c r="I5687" s="107">
        <f>+'Categorias-9 feb-Depurado'!R5686</f>
        <v>508895.29650000005</v>
      </c>
      <c r="J5687" s="108">
        <f t="shared" si="364"/>
        <v>508895.29650000005</v>
      </c>
      <c r="K5687" s="107">
        <f t="shared" si="365"/>
        <v>36277.924585704714</v>
      </c>
      <c r="L5687" s="109">
        <f t="shared" si="366"/>
        <v>545173.22108570475</v>
      </c>
      <c r="M5687" s="110">
        <f t="shared" si="367"/>
        <v>4.1561505173392393E-07</v>
      </c>
      <c r="N5687" s="33" t="s">
        <v>4892</v>
      </c>
      <c r="O5687" s="33">
        <f>+'Categorias-9 feb-Depurado'!Y5686</f>
        <v>106.69</v>
      </c>
      <c r="P5687" s="111">
        <f>+'Categorias-9 feb-Depurado'!AC5686</f>
        <v>44749</v>
      </c>
      <c r="Q5687" s="111">
        <f>+'Categorias-9 feb-Depurado'!AE5686</f>
        <v>44764</v>
      </c>
      <c r="R5687" s="112" t="str">
        <f>+'Categorias-9 feb-Depurado'!AB5686</f>
        <v>Lessor</v>
      </c>
    </row>
    <row r="5688" spans="2:18" s="1" customFormat="1" ht="14.5" hidden="1">
      <c r="B5688" s="57" t="str">
        <f>+'Categorias-9 feb-Depurado'!B5687</f>
        <v>CELESTIAL AVIATION FUNDING UNLIMITED COMPANY</v>
      </c>
      <c r="C5688" s="30" t="s">
        <v>4900</v>
      </c>
      <c r="D5688" s="31">
        <v>5</v>
      </c>
      <c r="E5688" s="30">
        <f>+'Categorias-9 feb-Depurado'!E5687</f>
        <v>444444046</v>
      </c>
      <c r="F5688" s="30" t="str">
        <f>+'Categorias-9 feb-Depurado'!F5687</f>
        <v>CELESTIAL AVIATION TRADING 45 LTD SHANNO</v>
      </c>
      <c r="G5688" s="30" t="str">
        <f>+'Categorias-9 feb-Depurado'!G5687</f>
        <v>IRLANDA</v>
      </c>
      <c r="H5688" s="30" t="str">
        <f>+'Categorias-9 feb-Depurado'!H5687</f>
        <v>120559-108</v>
      </c>
      <c r="I5688" s="107">
        <f>+'Categorias-9 feb-Depurado'!R5687</f>
        <v>486047.71500000008</v>
      </c>
      <c r="J5688" s="108">
        <f t="shared" si="364"/>
        <v>486047.71500000008</v>
      </c>
      <c r="K5688" s="107">
        <f t="shared" si="365"/>
        <v>34649.175323678981</v>
      </c>
      <c r="L5688" s="109">
        <f t="shared" si="366"/>
        <v>520696.89032367908</v>
      </c>
      <c r="M5688" s="110">
        <f t="shared" si="367"/>
        <v>3.9695542011141489E-07</v>
      </c>
      <c r="N5688" s="33" t="s">
        <v>4892</v>
      </c>
      <c r="O5688" s="33">
        <f>+'Categorias-9 feb-Depurado'!Y5687</f>
        <v>101.90000000000001</v>
      </c>
      <c r="P5688" s="111">
        <f>+'Categorias-9 feb-Depurado'!AC5687</f>
        <v>44749</v>
      </c>
      <c r="Q5688" s="111">
        <f>+'Categorias-9 feb-Depurado'!AE5687</f>
        <v>44764</v>
      </c>
      <c r="R5688" s="112" t="str">
        <f>+'Categorias-9 feb-Depurado'!AB5687</f>
        <v>Lessor</v>
      </c>
    </row>
    <row r="5689" spans="2:18" s="1" customFormat="1" ht="14.5" hidden="1">
      <c r="B5689" s="57" t="str">
        <f>+'Categorias-9 feb-Depurado'!B5688</f>
        <v>CELESTIAL AVIATION FUNDING UNLIMITED COMPANY</v>
      </c>
      <c r="C5689" s="30" t="s">
        <v>4900</v>
      </c>
      <c r="D5689" s="31">
        <v>5</v>
      </c>
      <c r="E5689" s="30">
        <f>+'Categorias-9 feb-Depurado'!E5688</f>
        <v>444444046</v>
      </c>
      <c r="F5689" s="30" t="str">
        <f>+'Categorias-9 feb-Depurado'!F5688</f>
        <v>CELESTIAL AVIATION TRADING 45 LTD SHANNO</v>
      </c>
      <c r="G5689" s="30" t="str">
        <f>+'Categorias-9 feb-Depurado'!G5688</f>
        <v>IRLANDA</v>
      </c>
      <c r="H5689" s="30" t="str">
        <f>+'Categorias-9 feb-Depurado'!H5688</f>
        <v>120561-107</v>
      </c>
      <c r="I5689" s="107">
        <f>+'Categorias-9 feb-Depurado'!R5688</f>
        <v>2698208.7480000001</v>
      </c>
      <c r="J5689" s="108">
        <f t="shared" si="364"/>
        <v>2698208.7480000001</v>
      </c>
      <c r="K5689" s="107">
        <f t="shared" si="365"/>
        <v>342963.77649902942</v>
      </c>
      <c r="L5689" s="109">
        <f t="shared" si="366"/>
        <v>3041172.5244990294</v>
      </c>
      <c r="M5689" s="110">
        <f t="shared" si="367"/>
        <v>2.3184504066144328E-06</v>
      </c>
      <c r="N5689" s="33" t="s">
        <v>4892</v>
      </c>
      <c r="O5689" s="33">
        <f>+'Categorias-9 feb-Depurado'!Y5688</f>
        <v>565.67999999999995</v>
      </c>
      <c r="P5689" s="111">
        <f>+'Categorias-9 feb-Depurado'!AC5688</f>
        <v>44600</v>
      </c>
      <c r="Q5689" s="111">
        <f>+'Categorias-9 feb-Depurado'!AE5688</f>
        <v>44615</v>
      </c>
      <c r="R5689" s="112" t="str">
        <f>+'Categorias-9 feb-Depurado'!AB5688</f>
        <v>Lessor</v>
      </c>
    </row>
    <row r="5690" spans="2:18" s="1" customFormat="1" ht="14.5" hidden="1">
      <c r="B5690" s="57" t="str">
        <f>+'Categorias-9 feb-Depurado'!B5689</f>
        <v>CELESTIAL AVIATION FUNDING UNLIMITED COMPANY</v>
      </c>
      <c r="C5690" s="30" t="s">
        <v>4900</v>
      </c>
      <c r="D5690" s="31">
        <v>5</v>
      </c>
      <c r="E5690" s="30">
        <f>+'Categorias-9 feb-Depurado'!E5689</f>
        <v>444444046</v>
      </c>
      <c r="F5690" s="30" t="str">
        <f>+'Categorias-9 feb-Depurado'!F5689</f>
        <v>CELESTIAL AVIATION TRADING 45 LTD SHANNO</v>
      </c>
      <c r="G5690" s="30" t="str">
        <f>+'Categorias-9 feb-Depurado'!G5689</f>
        <v>IRLANDA</v>
      </c>
      <c r="H5690" s="30" t="str">
        <f>+'Categorias-9 feb-Depurado'!H5689</f>
        <v>120561-115</v>
      </c>
      <c r="I5690" s="107">
        <f>+'Categorias-9 feb-Depurado'!R5689</f>
        <v>857142.04500000004</v>
      </c>
      <c r="J5690" s="108">
        <f t="shared" si="364"/>
        <v>857142.04500000004</v>
      </c>
      <c r="K5690" s="107">
        <f t="shared" si="365"/>
        <v>80717.862075928715</v>
      </c>
      <c r="L5690" s="109">
        <f t="shared" si="366"/>
        <v>937859.90707592876</v>
      </c>
      <c r="M5690" s="110">
        <f t="shared" si="367"/>
        <v>7.1498136504628123E-07</v>
      </c>
      <c r="N5690" s="33" t="s">
        <v>4892</v>
      </c>
      <c r="O5690" s="33">
        <f>+'Categorias-9 feb-Depurado'!Y5689</f>
        <v>179.69999999999999</v>
      </c>
      <c r="P5690" s="111">
        <f>+'Categorias-9 feb-Depurado'!AC5689</f>
        <v>44687</v>
      </c>
      <c r="Q5690" s="111">
        <f>+'Categorias-9 feb-Depurado'!AE5689</f>
        <v>44702</v>
      </c>
      <c r="R5690" s="112" t="str">
        <f>+'Categorias-9 feb-Depurado'!AB5689</f>
        <v>Lessor</v>
      </c>
    </row>
    <row r="5691" spans="2:18" s="1" customFormat="1" ht="14.5" hidden="1">
      <c r="B5691" s="57" t="str">
        <f>+'Categorias-9 feb-Depurado'!B5690</f>
        <v>CELESTIAL AVIATION FUNDING UNLIMITED COMPANY</v>
      </c>
      <c r="C5691" s="30" t="s">
        <v>4900</v>
      </c>
      <c r="D5691" s="31">
        <v>5</v>
      </c>
      <c r="E5691" s="30">
        <f>+'Categorias-9 feb-Depurado'!E5690</f>
        <v>444444046</v>
      </c>
      <c r="F5691" s="30" t="str">
        <f>+'Categorias-9 feb-Depurado'!F5690</f>
        <v>CELESTIAL AVIATION TRADING 45 LTD SHANNO</v>
      </c>
      <c r="G5691" s="30" t="str">
        <f>+'Categorias-9 feb-Depurado'!G5690</f>
        <v>IRLANDA</v>
      </c>
      <c r="H5691" s="30" t="str">
        <f>+'Categorias-9 feb-Depurado'!H5690</f>
        <v>120561-120</v>
      </c>
      <c r="I5691" s="107">
        <f>+'Categorias-9 feb-Depurado'!R5690</f>
        <v>771475.53900000011</v>
      </c>
      <c r="J5691" s="108">
        <f t="shared" si="364"/>
        <v>771475.53900000011</v>
      </c>
      <c r="K5691" s="107">
        <f t="shared" si="365"/>
        <v>54996.640008359551</v>
      </c>
      <c r="L5691" s="109">
        <f t="shared" si="366"/>
        <v>826472.17900835967</v>
      </c>
      <c r="M5691" s="110">
        <f t="shared" si="367"/>
        <v>6.3006447152914856E-07</v>
      </c>
      <c r="N5691" s="33" t="s">
        <v>4892</v>
      </c>
      <c r="O5691" s="33">
        <f>+'Categorias-9 feb-Depurado'!Y5690</f>
        <v>161.74000000000001</v>
      </c>
      <c r="P5691" s="111">
        <f>+'Categorias-9 feb-Depurado'!AC5690</f>
        <v>44749</v>
      </c>
      <c r="Q5691" s="111">
        <f>+'Categorias-9 feb-Depurado'!AE5690</f>
        <v>44764</v>
      </c>
      <c r="R5691" s="112" t="str">
        <f>+'Categorias-9 feb-Depurado'!AB5690</f>
        <v>Lessor</v>
      </c>
    </row>
    <row r="5692" spans="2:18" s="1" customFormat="1" ht="14.5" hidden="1">
      <c r="B5692" s="57" t="str">
        <f>+'Categorias-9 feb-Depurado'!B5691</f>
        <v>CELESTIAL AVIATION FUNDING UNLIMITED COMPANY</v>
      </c>
      <c r="C5692" s="30" t="s">
        <v>4900</v>
      </c>
      <c r="D5692" s="31">
        <v>5</v>
      </c>
      <c r="E5692" s="30">
        <f>+'Categorias-9 feb-Depurado'!E5691</f>
        <v>444444046</v>
      </c>
      <c r="F5692" s="30" t="str">
        <f>+'Categorias-9 feb-Depurado'!F5691</f>
        <v>CELESTIAL AVIATION TRADING 45 LTD SHANNO</v>
      </c>
      <c r="G5692" s="30" t="str">
        <f>+'Categorias-9 feb-Depurado'!G5691</f>
        <v>IRLANDA</v>
      </c>
      <c r="H5692" s="30" t="str">
        <f>+'Categorias-9 feb-Depurado'!H5691</f>
        <v>Provisión</v>
      </c>
      <c r="I5692" s="107">
        <f>+'Categorias-9 feb-Depurado'!R5691</f>
        <v>117966451.5465</v>
      </c>
      <c r="J5692" s="108">
        <f t="shared" si="364"/>
        <v>117966451.5465</v>
      </c>
      <c r="K5692" s="107">
        <f t="shared" si="365"/>
        <v>1009657.8984160809</v>
      </c>
      <c r="L5692" s="109">
        <f t="shared" si="366"/>
        <v>118976109.44491608</v>
      </c>
      <c r="M5692" s="110">
        <f t="shared" si="367"/>
        <v>9.0701927331599826E-05</v>
      </c>
      <c r="N5692" s="33" t="s">
        <v>4892</v>
      </c>
      <c r="O5692" s="33">
        <f>+'Categorias-9 feb-Depurado'!Y5691</f>
        <v>24731.689999999999</v>
      </c>
      <c r="P5692" s="111">
        <f>+'Categorias-9 feb-Depurado'!AC5691</f>
        <v>44926</v>
      </c>
      <c r="Q5692" s="111">
        <f>+'Categorias-9 feb-Depurado'!AE5691</f>
        <v>44941</v>
      </c>
      <c r="R5692" s="112" t="str">
        <f>+'Categorias-9 feb-Depurado'!AB5691</f>
        <v>Lessor</v>
      </c>
    </row>
    <row r="5693" spans="2:18" s="1" customFormat="1" ht="14.5" hidden="1">
      <c r="B5693" s="57" t="str">
        <f>+'Categorias-9 feb-Depurado'!B5692</f>
        <v>CELESTIAL AVIATION FUNDING UNLIMITED COMPANY</v>
      </c>
      <c r="C5693" s="30" t="s">
        <v>4900</v>
      </c>
      <c r="D5693" s="31">
        <v>5</v>
      </c>
      <c r="E5693" s="30">
        <f>+'Categorias-9 feb-Depurado'!E5692</f>
        <v>444444046</v>
      </c>
      <c r="F5693" s="30" t="str">
        <f>+'Categorias-9 feb-Depurado'!F5692</f>
        <v>CELESTIAL AVIATION TRADING 45 LTD SHANNO</v>
      </c>
      <c r="G5693" s="30" t="str">
        <f>+'Categorias-9 feb-Depurado'!G5692</f>
        <v>IRLANDA</v>
      </c>
      <c r="H5693" s="30" t="str">
        <f>+'Categorias-9 feb-Depurado'!H5692</f>
        <v>Provisión</v>
      </c>
      <c r="I5693" s="107">
        <f>+'Categorias-9 feb-Depurado'!R5692</f>
        <v>123657741.16950001</v>
      </c>
      <c r="J5693" s="108">
        <f t="shared" si="364"/>
        <v>123657741.16950001</v>
      </c>
      <c r="K5693" s="107">
        <f t="shared" si="365"/>
        <v>1058368.8280465307</v>
      </c>
      <c r="L5693" s="109">
        <f t="shared" si="366"/>
        <v>124716109.99754654</v>
      </c>
      <c r="M5693" s="110">
        <f t="shared" si="367"/>
        <v>9.5077840407233481E-05</v>
      </c>
      <c r="N5693" s="33" t="s">
        <v>4892</v>
      </c>
      <c r="O5693" s="33">
        <f>+'Categorias-9 feb-Depurado'!Y5692</f>
        <v>25924.869999999999</v>
      </c>
      <c r="P5693" s="111">
        <f>+'Categorias-9 feb-Depurado'!AC5692</f>
        <v>44926</v>
      </c>
      <c r="Q5693" s="111">
        <f>+'Categorias-9 feb-Depurado'!AE5692</f>
        <v>44941</v>
      </c>
      <c r="R5693" s="112" t="str">
        <f>+'Categorias-9 feb-Depurado'!AB5692</f>
        <v>Lessor</v>
      </c>
    </row>
    <row r="5694" spans="2:18" s="1" customFormat="1" ht="14.5" hidden="1">
      <c r="B5694" s="57" t="str">
        <f>+'Categorias-9 feb-Depurado'!B5693</f>
        <v>CELESTIAL AVIATION FUNDING UNLIMITED COMPANY</v>
      </c>
      <c r="C5694" s="30" t="s">
        <v>4900</v>
      </c>
      <c r="D5694" s="31">
        <v>5</v>
      </c>
      <c r="E5694" s="30">
        <f>+'Categorias-9 feb-Depurado'!E5693</f>
        <v>444444046</v>
      </c>
      <c r="F5694" s="30" t="str">
        <f>+'Categorias-9 feb-Depurado'!F5693</f>
        <v>CELESTIAL AVIATION TRADING 45 LTD SHANNO</v>
      </c>
      <c r="G5694" s="30" t="str">
        <f>+'Categorias-9 feb-Depurado'!G5693</f>
        <v>IRLANDA</v>
      </c>
      <c r="H5694" s="30" t="str">
        <f>+'Categorias-9 feb-Depurado'!H5693</f>
        <v>Provisión</v>
      </c>
      <c r="I5694" s="107">
        <f>+'Categorias-9 feb-Depurado'!R5693</f>
        <v>114615965.811</v>
      </c>
      <c r="J5694" s="108">
        <f t="shared" si="364"/>
        <v>114615965.811</v>
      </c>
      <c r="K5694" s="107">
        <f t="shared" si="365"/>
        <v>980981.57271474763</v>
      </c>
      <c r="L5694" s="109">
        <f t="shared" si="366"/>
        <v>115596947.38371475</v>
      </c>
      <c r="M5694" s="110">
        <f t="shared" si="367"/>
        <v>8.8125809208837661E-05</v>
      </c>
      <c r="N5694" s="33" t="s">
        <v>4892</v>
      </c>
      <c r="O5694" s="33">
        <f>+'Categorias-9 feb-Depurado'!Y5693</f>
        <v>24029.259999999998</v>
      </c>
      <c r="P5694" s="111">
        <f>+'Categorias-9 feb-Depurado'!AC5693</f>
        <v>44926</v>
      </c>
      <c r="Q5694" s="111">
        <f>+'Categorias-9 feb-Depurado'!AE5693</f>
        <v>44941</v>
      </c>
      <c r="R5694" s="112" t="str">
        <f>+'Categorias-9 feb-Depurado'!AB5693</f>
        <v>Lessor</v>
      </c>
    </row>
    <row r="5695" spans="2:18" s="1" customFormat="1" ht="14.5" hidden="1">
      <c r="B5695" s="57" t="str">
        <f>+'Categorias-9 feb-Depurado'!B5694</f>
        <v>CELESTIAL AVIATION FUNDING UNLIMITED COMPANY</v>
      </c>
      <c r="C5695" s="30" t="s">
        <v>4900</v>
      </c>
      <c r="D5695" s="31">
        <v>5</v>
      </c>
      <c r="E5695" s="30">
        <f>+'Categorias-9 feb-Depurado'!E5694</f>
        <v>444444046</v>
      </c>
      <c r="F5695" s="30" t="str">
        <f>+'Categorias-9 feb-Depurado'!F5694</f>
        <v>CELESTIAL AVIATION TRADING 45 LTD SHANNO</v>
      </c>
      <c r="G5695" s="30" t="str">
        <f>+'Categorias-9 feb-Depurado'!G5694</f>
        <v>IRLANDA</v>
      </c>
      <c r="H5695" s="30" t="str">
        <f>+'Categorias-9 feb-Depurado'!H5694</f>
        <v>Provisión</v>
      </c>
      <c r="I5695" s="107">
        <f>+'Categorias-9 feb-Depurado'!R5694</f>
        <v>122713358.56800002</v>
      </c>
      <c r="J5695" s="108">
        <f t="shared" si="364"/>
        <v>122713358.56800002</v>
      </c>
      <c r="K5695" s="107">
        <f t="shared" si="365"/>
        <v>1050285.9931368502</v>
      </c>
      <c r="L5695" s="109">
        <f t="shared" si="366"/>
        <v>123763644.56113687</v>
      </c>
      <c r="M5695" s="110">
        <f t="shared" si="367"/>
        <v>9.4351724456710772E-05</v>
      </c>
      <c r="N5695" s="33" t="s">
        <v>4892</v>
      </c>
      <c r="O5695" s="33">
        <f>+'Categorias-9 feb-Depurado'!Y5694</f>
        <v>25726.880000000001</v>
      </c>
      <c r="P5695" s="111">
        <f>+'Categorias-9 feb-Depurado'!AC5694</f>
        <v>44926</v>
      </c>
      <c r="Q5695" s="111">
        <f>+'Categorias-9 feb-Depurado'!AE5694</f>
        <v>44941</v>
      </c>
      <c r="R5695" s="112" t="str">
        <f>+'Categorias-9 feb-Depurado'!AB5694</f>
        <v>Lessor</v>
      </c>
    </row>
    <row r="5696" spans="2:18" s="1" customFormat="1" ht="14.5" hidden="1">
      <c r="B5696" s="57" t="str">
        <f>+'Categorias-9 feb-Depurado'!B5695</f>
        <v>CELESTIAL AVIATION FUNDING UNLIMITED COMPANY</v>
      </c>
      <c r="C5696" s="30" t="s">
        <v>4900</v>
      </c>
      <c r="D5696" s="31">
        <v>5</v>
      </c>
      <c r="E5696" s="30">
        <f>+'Categorias-9 feb-Depurado'!E5695</f>
        <v>444444046</v>
      </c>
      <c r="F5696" s="30" t="str">
        <f>+'Categorias-9 feb-Depurado'!F5695</f>
        <v>CELESTIAL AVIATION TRADING 45 LTD SHANNO</v>
      </c>
      <c r="G5696" s="30" t="str">
        <f>+'Categorias-9 feb-Depurado'!G5695</f>
        <v>IRLANDA</v>
      </c>
      <c r="H5696" s="30" t="str">
        <f>+'Categorias-9 feb-Depurado'!H5695</f>
        <v>Provisión</v>
      </c>
      <c r="I5696" s="107">
        <f>+'Categorias-9 feb-Depurado'!R5695</f>
        <v>119088701.85450001</v>
      </c>
      <c r="J5696" s="108">
        <f t="shared" si="364"/>
        <v>119088701.85450001</v>
      </c>
      <c r="K5696" s="107">
        <f t="shared" si="365"/>
        <v>1019263.0774531518</v>
      </c>
      <c r="L5696" s="109">
        <f t="shared" si="366"/>
        <v>120107964.93195316</v>
      </c>
      <c r="M5696" s="110">
        <f t="shared" si="367"/>
        <v>9.1564802026478291E-05</v>
      </c>
      <c r="N5696" s="33" t="s">
        <v>4892</v>
      </c>
      <c r="O5696" s="33">
        <f>+'Categorias-9 feb-Depurado'!Y5695</f>
        <v>24966.970000000001</v>
      </c>
      <c r="P5696" s="111">
        <f>+'Categorias-9 feb-Depurado'!AC5695</f>
        <v>44926</v>
      </c>
      <c r="Q5696" s="111">
        <f>+'Categorias-9 feb-Depurado'!AE5695</f>
        <v>44941</v>
      </c>
      <c r="R5696" s="112" t="str">
        <f>+'Categorias-9 feb-Depurado'!AB5695</f>
        <v>Lessor</v>
      </c>
    </row>
    <row r="5697" spans="2:18" s="1" customFormat="1" ht="14.5" hidden="1">
      <c r="B5697" s="57" t="str">
        <f>+'Categorias-9 feb-Depurado'!B5696</f>
        <v>CELESTIAL AVIATION FUNDING UNLIMITED COMPANY</v>
      </c>
      <c r="C5697" s="30" t="s">
        <v>4900</v>
      </c>
      <c r="D5697" s="31">
        <v>5</v>
      </c>
      <c r="E5697" s="30">
        <f>+'Categorias-9 feb-Depurado'!E5696</f>
        <v>444444046</v>
      </c>
      <c r="F5697" s="30" t="str">
        <f>+'Categorias-9 feb-Depurado'!F5696</f>
        <v>CELESTIAL AVIATION TRADING 45 LTD SHANNO</v>
      </c>
      <c r="G5697" s="30" t="str">
        <f>+'Categorias-9 feb-Depurado'!G5696</f>
        <v>IRLANDA</v>
      </c>
      <c r="H5697" s="30" t="str">
        <f>+'Categorias-9 feb-Depurado'!H5696</f>
        <v>Provisión</v>
      </c>
      <c r="I5697" s="107">
        <f>+'Categorias-9 feb-Depurado'!R5696</f>
        <v>100198569.50250001</v>
      </c>
      <c r="J5697" s="108">
        <f t="shared" si="364"/>
        <v>100198569.50250001</v>
      </c>
      <c r="K5697" s="107">
        <f t="shared" si="365"/>
        <v>857585.15054014372</v>
      </c>
      <c r="L5697" s="109">
        <f t="shared" si="366"/>
        <v>101056154.65304016</v>
      </c>
      <c r="M5697" s="110">
        <f t="shared" si="367"/>
        <v>7.7040575948524002E-05</v>
      </c>
      <c r="N5697" s="33" t="s">
        <v>4892</v>
      </c>
      <c r="O5697" s="33">
        <f>+'Categorias-9 feb-Depurado'!Y5696</f>
        <v>21006.650000000001</v>
      </c>
      <c r="P5697" s="111">
        <f>+'Categorias-9 feb-Depurado'!AC5696</f>
        <v>44926</v>
      </c>
      <c r="Q5697" s="111">
        <f>+'Categorias-9 feb-Depurado'!AE5696</f>
        <v>44941</v>
      </c>
      <c r="R5697" s="112" t="str">
        <f>+'Categorias-9 feb-Depurado'!AB5696</f>
        <v>Lessor</v>
      </c>
    </row>
    <row r="5698" spans="2:18" s="1" customFormat="1" ht="14.5" hidden="1">
      <c r="B5698" s="57" t="str">
        <f>+'Categorias-9 feb-Depurado'!B5697</f>
        <v>CELESTIAL AVIATION FUNDING UNLIMITED COMPANY</v>
      </c>
      <c r="C5698" s="30" t="s">
        <v>4900</v>
      </c>
      <c r="D5698" s="31">
        <v>5</v>
      </c>
      <c r="E5698" s="30">
        <f>+'Categorias-9 feb-Depurado'!E5697</f>
        <v>444444046</v>
      </c>
      <c r="F5698" s="30" t="str">
        <f>+'Categorias-9 feb-Depurado'!F5697</f>
        <v>CELESTIAL AVIATION TRADING 45 LTD SHANNO</v>
      </c>
      <c r="G5698" s="30" t="str">
        <f>+'Categorias-9 feb-Depurado'!G5697</f>
        <v>IRLANDA</v>
      </c>
      <c r="H5698" s="30" t="str">
        <f>+'Categorias-9 feb-Depurado'!H5697</f>
        <v>Provisión</v>
      </c>
      <c r="I5698" s="107">
        <f>+'Categorias-9 feb-Depurado'!R5697</f>
        <v>115481455.0935</v>
      </c>
      <c r="J5698" s="108">
        <f t="shared" si="364"/>
        <v>115481455.0935</v>
      </c>
      <c r="K5698" s="107">
        <f t="shared" si="365"/>
        <v>988389.17104982294</v>
      </c>
      <c r="L5698" s="109">
        <f t="shared" si="366"/>
        <v>116469844.26454982</v>
      </c>
      <c r="M5698" s="110">
        <f t="shared" si="367"/>
        <v>8.8791265743118927E-05</v>
      </c>
      <c r="N5698" s="33" t="s">
        <v>4892</v>
      </c>
      <c r="O5698" s="33">
        <f>+'Categorias-9 feb-Depurado'!Y5697</f>
        <v>24210.709999999999</v>
      </c>
      <c r="P5698" s="111">
        <f>+'Categorias-9 feb-Depurado'!AC5697</f>
        <v>44926</v>
      </c>
      <c r="Q5698" s="111">
        <f>+'Categorias-9 feb-Depurado'!AE5697</f>
        <v>44941</v>
      </c>
      <c r="R5698" s="112" t="str">
        <f>+'Categorias-9 feb-Depurado'!AB5697</f>
        <v>Lessor</v>
      </c>
    </row>
    <row r="5699" spans="2:18" s="1" customFormat="1" ht="14.5" hidden="1">
      <c r="B5699" s="57" t="str">
        <f>+'Categorias-9 feb-Depurado'!B5698</f>
        <v>CELESTIAL AVIATION FUNDING UNLIMITED COMPANY</v>
      </c>
      <c r="C5699" s="30" t="s">
        <v>4900</v>
      </c>
      <c r="D5699" s="31">
        <v>5</v>
      </c>
      <c r="E5699" s="30">
        <f>+'Categorias-9 feb-Depurado'!E5698</f>
        <v>444444046</v>
      </c>
      <c r="F5699" s="30" t="str">
        <f>+'Categorias-9 feb-Depurado'!F5698</f>
        <v>CELESTIAL AVIATION TRADING 45 LTD SHANNO</v>
      </c>
      <c r="G5699" s="30" t="str">
        <f>+'Categorias-9 feb-Depurado'!G5698</f>
        <v>IRLANDA</v>
      </c>
      <c r="H5699" s="30" t="str">
        <f>+'Categorias-9 feb-Depurado'!H5698</f>
        <v>Provisión</v>
      </c>
      <c r="I5699" s="107">
        <f>+'Categorias-9 feb-Depurado'!R5698</f>
        <v>120535063.47000001</v>
      </c>
      <c r="J5699" s="108">
        <f t="shared" si="364"/>
        <v>120535063.47000001</v>
      </c>
      <c r="K5699" s="107">
        <f t="shared" si="365"/>
        <v>1031642.2785727158</v>
      </c>
      <c r="L5699" s="109">
        <f t="shared" si="366"/>
        <v>121566705.74857274</v>
      </c>
      <c r="M5699" s="110">
        <f t="shared" si="367"/>
        <v>9.2676879099446672E-05</v>
      </c>
      <c r="N5699" s="33" t="s">
        <v>4892</v>
      </c>
      <c r="O5699" s="33">
        <f>+'Categorias-9 feb-Depurado'!Y5698</f>
        <v>25270.200000000001</v>
      </c>
      <c r="P5699" s="111">
        <f>+'Categorias-9 feb-Depurado'!AC5698</f>
        <v>44926</v>
      </c>
      <c r="Q5699" s="111">
        <f>+'Categorias-9 feb-Depurado'!AE5698</f>
        <v>44941</v>
      </c>
      <c r="R5699" s="112" t="str">
        <f>+'Categorias-9 feb-Depurado'!AB5698</f>
        <v>Lessor</v>
      </c>
    </row>
    <row r="5700" spans="2:18" s="1" customFormat="1" ht="14.5" hidden="1">
      <c r="B5700" s="57" t="str">
        <f>+'Categorias-9 feb-Depurado'!B5699</f>
        <v>CELESTIAL AVIATION FUNDING UNLIMITED COMPANY</v>
      </c>
      <c r="C5700" s="30" t="s">
        <v>4900</v>
      </c>
      <c r="D5700" s="31">
        <v>5</v>
      </c>
      <c r="E5700" s="30">
        <f>+'Categorias-9 feb-Depurado'!E5699</f>
        <v>444444046</v>
      </c>
      <c r="F5700" s="30" t="str">
        <f>+'Categorias-9 feb-Depurado'!F5699</f>
        <v>CELESTIAL AVIATION TRADING 45 LTD SHANNO</v>
      </c>
      <c r="G5700" s="30" t="str">
        <f>+'Categorias-9 feb-Depurado'!G5699</f>
        <v>IRLANDA</v>
      </c>
      <c r="H5700" s="30" t="str">
        <f>+'Categorias-9 feb-Depurado'!H5699</f>
        <v>Provisión</v>
      </c>
      <c r="I5700" s="107">
        <f>+'Categorias-9 feb-Depurado'!R5699</f>
        <v>108812441.61750001</v>
      </c>
      <c r="J5700" s="108">
        <f t="shared" si="364"/>
        <v>108812441.61750001</v>
      </c>
      <c r="K5700" s="107">
        <f t="shared" si="365"/>
        <v>931310.04353167</v>
      </c>
      <c r="L5700" s="109">
        <f t="shared" si="366"/>
        <v>109743751.66103168</v>
      </c>
      <c r="M5700" s="110">
        <f t="shared" si="367"/>
        <v>8.3663601328841161E-05</v>
      </c>
      <c r="N5700" s="33" t="s">
        <v>4892</v>
      </c>
      <c r="O5700" s="33">
        <f>+'Categorias-9 feb-Depurado'!Y5699</f>
        <v>22812.549999999999</v>
      </c>
      <c r="P5700" s="111">
        <f>+'Categorias-9 feb-Depurado'!AC5699</f>
        <v>44926</v>
      </c>
      <c r="Q5700" s="111">
        <f>+'Categorias-9 feb-Depurado'!AE5699</f>
        <v>44941</v>
      </c>
      <c r="R5700" s="112" t="str">
        <f>+'Categorias-9 feb-Depurado'!AB5699</f>
        <v>Lessor</v>
      </c>
    </row>
    <row r="5701" spans="2:18" s="1" customFormat="1" ht="14.5" hidden="1">
      <c r="B5701" s="57" t="str">
        <f>+'Categorias-9 feb-Depurado'!B5700</f>
        <v>CELESTIAL AVIATION FUNDING UNLIMITED COMPANY</v>
      </c>
      <c r="C5701" s="30" t="s">
        <v>4900</v>
      </c>
      <c r="D5701" s="31">
        <v>5</v>
      </c>
      <c r="E5701" s="30">
        <f>+'Categorias-9 feb-Depurado'!E5700</f>
        <v>444444046</v>
      </c>
      <c r="F5701" s="30" t="str">
        <f>+'Categorias-9 feb-Depurado'!F5700</f>
        <v>CELESTIAL AVIATION TRADING 45 LTD SHANNO</v>
      </c>
      <c r="G5701" s="30" t="str">
        <f>+'Categorias-9 feb-Depurado'!G5700</f>
        <v>IRLANDA</v>
      </c>
      <c r="H5701" s="30" t="str">
        <f>+'Categorias-9 feb-Depurado'!H5700</f>
        <v>Provisión</v>
      </c>
      <c r="I5701" s="107">
        <f>+'Categorias-9 feb-Depurado'!R5700</f>
        <v>111484511.58750001</v>
      </c>
      <c r="J5701" s="108">
        <f t="shared" si="364"/>
        <v>111484511.58750001</v>
      </c>
      <c r="K5701" s="107">
        <f t="shared" si="365"/>
        <v>954179.90623384237</v>
      </c>
      <c r="L5701" s="109">
        <f t="shared" si="366"/>
        <v>112438691.49373385</v>
      </c>
      <c r="M5701" s="110">
        <f t="shared" si="367"/>
        <v>8.5718099816051781E-05</v>
      </c>
      <c r="N5701" s="33" t="s">
        <v>4892</v>
      </c>
      <c r="O5701" s="33">
        <f>+'Categorias-9 feb-Depurado'!Y5700</f>
        <v>23372.75</v>
      </c>
      <c r="P5701" s="111">
        <f>+'Categorias-9 feb-Depurado'!AC5700</f>
        <v>44926</v>
      </c>
      <c r="Q5701" s="111">
        <f>+'Categorias-9 feb-Depurado'!AE5700</f>
        <v>44941</v>
      </c>
      <c r="R5701" s="112" t="str">
        <f>+'Categorias-9 feb-Depurado'!AB5700</f>
        <v>Lessor</v>
      </c>
    </row>
    <row r="5702" spans="2:18" s="1" customFormat="1" ht="14.5" hidden="1">
      <c r="B5702" s="57" t="str">
        <f>+'Categorias-9 feb-Depurado'!B5701</f>
        <v>CELESTIAL AVIATION FUNDING UNLIMITED COMPANY</v>
      </c>
      <c r="C5702" s="30" t="s">
        <v>4900</v>
      </c>
      <c r="D5702" s="31">
        <v>5</v>
      </c>
      <c r="E5702" s="30">
        <f>+'Categorias-9 feb-Depurado'!E5701</f>
        <v>444444046</v>
      </c>
      <c r="F5702" s="30" t="str">
        <f>+'Categorias-9 feb-Depurado'!F5701</f>
        <v>CELESTIAL AVIATION TRADING 45 LTD SHANNO</v>
      </c>
      <c r="G5702" s="30" t="str">
        <f>+'Categorias-9 feb-Depurado'!G5701</f>
        <v>IRLANDA</v>
      </c>
      <c r="H5702" s="30" t="str">
        <f>+'Categorias-9 feb-Depurado'!H5701</f>
        <v>120559-115</v>
      </c>
      <c r="I5702" s="107">
        <f>+'Categorias-9 feb-Depurado'!R5701</f>
        <v>9134167.3530000001</v>
      </c>
      <c r="J5702" s="108">
        <f t="shared" si="364"/>
        <v>0</v>
      </c>
      <c r="K5702" s="107">
        <f t="shared" si="365"/>
        <v>0</v>
      </c>
      <c r="L5702" s="109">
        <f t="shared" si="366"/>
        <v>9134167.3530000001</v>
      </c>
      <c r="M5702" s="110">
        <f t="shared" si="367"/>
        <v>6.9634701231347016E-06</v>
      </c>
      <c r="N5702" s="33" t="s">
        <v>4892</v>
      </c>
      <c r="O5702" s="33">
        <f>+'Categorias-9 feb-Depurado'!Y5701</f>
        <v>1914.98</v>
      </c>
      <c r="P5702" s="111">
        <f>+'Categorias-9 feb-Depurado'!AC5701</f>
        <v>44952</v>
      </c>
      <c r="Q5702" s="111">
        <f>+'Categorias-9 feb-Depurado'!AE5701</f>
        <v>44967</v>
      </c>
      <c r="R5702" s="112" t="str">
        <f>+'Categorias-9 feb-Depurado'!AB5701</f>
        <v>Lessor</v>
      </c>
    </row>
    <row r="5703" spans="2:18" s="1" customFormat="1" ht="14.5" hidden="1">
      <c r="B5703" s="57" t="str">
        <f>+'Categorias-9 feb-Depurado'!B5702</f>
        <v>CELESTIAL AVIATION FUNDING UNLIMITED COMPANY</v>
      </c>
      <c r="C5703" s="30" t="s">
        <v>4900</v>
      </c>
      <c r="D5703" s="31">
        <v>5</v>
      </c>
      <c r="E5703" s="30">
        <f>+'Categorias-9 feb-Depurado'!E5702</f>
        <v>444444046</v>
      </c>
      <c r="F5703" s="30" t="str">
        <f>+'Categorias-9 feb-Depurado'!F5702</f>
        <v>CELESTIAL AVIATION TRADING 45 LTD SHANNO</v>
      </c>
      <c r="G5703" s="30" t="str">
        <f>+'Categorias-9 feb-Depurado'!G5702</f>
        <v>IRLANDA</v>
      </c>
      <c r="H5703" s="30" t="str">
        <f>+'Categorias-9 feb-Depurado'!H5702</f>
        <v>120556-261</v>
      </c>
      <c r="I5703" s="107">
        <f>+'Categorias-9 feb-Depurado'!R5702</f>
        <v>9823458.3764999993</v>
      </c>
      <c r="J5703" s="108">
        <f t="shared" si="364"/>
        <v>0</v>
      </c>
      <c r="K5703" s="107">
        <f t="shared" si="365"/>
        <v>0</v>
      </c>
      <c r="L5703" s="109">
        <f t="shared" si="366"/>
        <v>9823458.3764999993</v>
      </c>
      <c r="M5703" s="110">
        <f t="shared" si="367"/>
        <v>7.4889539754434432E-06</v>
      </c>
      <c r="N5703" s="33" t="s">
        <v>4892</v>
      </c>
      <c r="O5703" s="33">
        <f>+'Categorias-9 feb-Depurado'!Y5702</f>
        <v>2059.4899999999998</v>
      </c>
      <c r="P5703" s="111">
        <f>+'Categorias-9 feb-Depurado'!AC5702</f>
        <v>44952</v>
      </c>
      <c r="Q5703" s="111">
        <f>+'Categorias-9 feb-Depurado'!AE5702</f>
        <v>44967</v>
      </c>
      <c r="R5703" s="112" t="str">
        <f>+'Categorias-9 feb-Depurado'!AB5702</f>
        <v>Lessor</v>
      </c>
    </row>
    <row r="5704" spans="2:18" s="1" customFormat="1" ht="14.5" hidden="1">
      <c r="B5704" s="57" t="str">
        <f>+'Categorias-9 feb-Depurado'!B5703</f>
        <v>CELESTIAL AVIATION FUNDING UNLIMITED COMPANY</v>
      </c>
      <c r="C5704" s="30" t="s">
        <v>4900</v>
      </c>
      <c r="D5704" s="31">
        <v>5</v>
      </c>
      <c r="E5704" s="30">
        <f>+'Categorias-9 feb-Depurado'!E5703</f>
        <v>444444046</v>
      </c>
      <c r="F5704" s="30" t="str">
        <f>+'Categorias-9 feb-Depurado'!F5703</f>
        <v>CELESTIAL AVIATION TRADING 45 LTD SHANNO</v>
      </c>
      <c r="G5704" s="30" t="str">
        <f>+'Categorias-9 feb-Depurado'!G5703</f>
        <v>IRLANDA</v>
      </c>
      <c r="H5704" s="30" t="str">
        <f>+'Categorias-9 feb-Depurado'!H5703</f>
        <v>120555-277</v>
      </c>
      <c r="I5704" s="107">
        <f>+'Categorias-9 feb-Depurado'!R5703</f>
        <v>966070823.25900006</v>
      </c>
      <c r="J5704" s="108">
        <f t="shared" si="364"/>
        <v>966070823.25900006</v>
      </c>
      <c r="K5704" s="107">
        <f t="shared" si="365"/>
        <v>6277599.2038257523</v>
      </c>
      <c r="L5704" s="109">
        <f t="shared" si="366"/>
        <v>972348422.46282578</v>
      </c>
      <c r="M5704" s="110">
        <f t="shared" si="367"/>
        <v>0.00074127382687741363</v>
      </c>
      <c r="N5704" s="33" t="s">
        <v>4892</v>
      </c>
      <c r="O5704" s="33">
        <f>+'Categorias-9 feb-Depurado'!Y5703</f>
        <v>202536.94</v>
      </c>
      <c r="P5704" s="111">
        <f>+'Categorias-9 feb-Depurado'!AC5703</f>
        <v>44932</v>
      </c>
      <c r="Q5704" s="111">
        <f>+'Categorias-9 feb-Depurado'!AE5703</f>
        <v>44947</v>
      </c>
      <c r="R5704" s="112" t="str">
        <f>+'Categorias-9 feb-Depurado'!AB5703</f>
        <v>Lessor</v>
      </c>
    </row>
    <row r="5705" spans="2:18" s="1" customFormat="1" ht="14.5" hidden="1">
      <c r="B5705" s="57" t="str">
        <f>+'Categorias-9 feb-Depurado'!B5704</f>
        <v>CELESTIAL AVIATION FUNDING UNLIMITED COMPANY</v>
      </c>
      <c r="C5705" s="30" t="s">
        <v>4900</v>
      </c>
      <c r="D5705" s="31">
        <v>5</v>
      </c>
      <c r="E5705" s="30">
        <f>+'Categorias-9 feb-Depurado'!E5704</f>
        <v>444444046</v>
      </c>
      <c r="F5705" s="30" t="str">
        <f>+'Categorias-9 feb-Depurado'!F5704</f>
        <v>CELESTIAL AVIATION TRADING 45 LTD SHANNO</v>
      </c>
      <c r="G5705" s="30" t="str">
        <f>+'Categorias-9 feb-Depurado'!G5704</f>
        <v>IRLANDA</v>
      </c>
      <c r="H5705" s="30" t="str">
        <f>+'Categorias-9 feb-Depurado'!H5704</f>
        <v>120554-271</v>
      </c>
      <c r="I5705" s="107">
        <f>+'Categorias-9 feb-Depurado'!R5704</f>
        <v>820385723.99550021</v>
      </c>
      <c r="J5705" s="108">
        <f t="shared" si="364"/>
        <v>820385723.99550021</v>
      </c>
      <c r="K5705" s="107">
        <f t="shared" si="365"/>
        <v>5330926.7227537986</v>
      </c>
      <c r="L5705" s="109">
        <f t="shared" si="366"/>
        <v>825716650.71825397</v>
      </c>
      <c r="M5705" s="110">
        <f t="shared" si="367"/>
        <v>0.00062948849142368157</v>
      </c>
      <c r="N5705" s="33" t="s">
        <v>4892</v>
      </c>
      <c r="O5705" s="33">
        <f>+'Categorias-9 feb-Depurado'!Y5704</f>
        <v>171994.03000000003</v>
      </c>
      <c r="P5705" s="111">
        <f>+'Categorias-9 feb-Depurado'!AC5704</f>
        <v>44932</v>
      </c>
      <c r="Q5705" s="111">
        <f>+'Categorias-9 feb-Depurado'!AE5704</f>
        <v>44947</v>
      </c>
      <c r="R5705" s="112" t="str">
        <f>+'Categorias-9 feb-Depurado'!AB5704</f>
        <v>Lessor</v>
      </c>
    </row>
    <row r="5706" spans="2:18" s="1" customFormat="1" ht="14.5" hidden="1">
      <c r="B5706" s="57" t="str">
        <f>+'Categorias-9 feb-Depurado'!B5705</f>
        <v>CELESTIAL AVIATION FUNDING UNLIMITED COMPANY</v>
      </c>
      <c r="C5706" s="30" t="s">
        <v>4900</v>
      </c>
      <c r="D5706" s="31">
        <v>5</v>
      </c>
      <c r="E5706" s="30">
        <f>+'Categorias-9 feb-Depurado'!E5705</f>
        <v>444444046</v>
      </c>
      <c r="F5706" s="30" t="str">
        <f>+'Categorias-9 feb-Depurado'!F5705</f>
        <v>CELESTIAL AVIATION TRADING 45 LTD SHANNO</v>
      </c>
      <c r="G5706" s="30" t="str">
        <f>+'Categorias-9 feb-Depurado'!G5705</f>
        <v>IRLANDA</v>
      </c>
      <c r="H5706" s="30" t="str">
        <f>+'Categorias-9 feb-Depurado'!H5705</f>
        <v>120557-156</v>
      </c>
      <c r="I5706" s="107">
        <f>+'Categorias-9 feb-Depurado'!R5705</f>
        <v>801603867.23849988</v>
      </c>
      <c r="J5706" s="108">
        <f t="shared" si="364"/>
        <v>801603867.23849988</v>
      </c>
      <c r="K5706" s="107">
        <f t="shared" si="365"/>
        <v>5208880.8373120185</v>
      </c>
      <c r="L5706" s="109">
        <f t="shared" si="366"/>
        <v>806812748.07581186</v>
      </c>
      <c r="M5706" s="110">
        <f t="shared" si="367"/>
        <v>0.00061507702334191294</v>
      </c>
      <c r="N5706" s="33" t="s">
        <v>4892</v>
      </c>
      <c r="O5706" s="33">
        <f>+'Categorias-9 feb-Depurado'!Y5705</f>
        <v>168056.40999999997</v>
      </c>
      <c r="P5706" s="111">
        <f>+'Categorias-9 feb-Depurado'!AC5705</f>
        <v>44932</v>
      </c>
      <c r="Q5706" s="111">
        <f>+'Categorias-9 feb-Depurado'!AE5705</f>
        <v>44947</v>
      </c>
      <c r="R5706" s="112" t="str">
        <f>+'Categorias-9 feb-Depurado'!AB5705</f>
        <v>Lessor</v>
      </c>
    </row>
    <row r="5707" spans="2:18" s="1" customFormat="1" ht="14.5" hidden="1">
      <c r="B5707" s="57" t="str">
        <f>+'Categorias-9 feb-Depurado'!B5706</f>
        <v>CELESTIAL AVIATION FUNDING UNLIMITED COMPANY</v>
      </c>
      <c r="C5707" s="30" t="s">
        <v>4900</v>
      </c>
      <c r="D5707" s="31">
        <v>5</v>
      </c>
      <c r="E5707" s="30">
        <f>+'Categorias-9 feb-Depurado'!E5706</f>
        <v>444444046</v>
      </c>
      <c r="F5707" s="30" t="str">
        <f>+'Categorias-9 feb-Depurado'!F5706</f>
        <v>CELESTIAL AVIATION TRADING 45 LTD SHANNO</v>
      </c>
      <c r="G5707" s="30" t="str">
        <f>+'Categorias-9 feb-Depurado'!G5706</f>
        <v>IRLANDA</v>
      </c>
      <c r="H5707" s="30" t="str">
        <f>+'Categorias-9 feb-Depurado'!H5706</f>
        <v>120558-147</v>
      </c>
      <c r="I5707" s="107">
        <f>+'Categorias-9 feb-Depurado'!R5706</f>
        <v>65369220.199500069</v>
      </c>
      <c r="J5707" s="108">
        <f t="shared" si="364"/>
        <v>65369220.199500069</v>
      </c>
      <c r="K5707" s="107">
        <f t="shared" si="365"/>
        <v>424773.99668768945</v>
      </c>
      <c r="L5707" s="109">
        <f t="shared" si="366"/>
        <v>65793994.196187757</v>
      </c>
      <c r="M5707" s="110">
        <f t="shared" si="367"/>
        <v>5.0158322610147536E-05</v>
      </c>
      <c r="N5707" s="33" t="s">
        <v>4892</v>
      </c>
      <c r="O5707" s="33">
        <f>+'Categorias-9 feb-Depurado'!Y5706</f>
        <v>13704.670000000013</v>
      </c>
      <c r="P5707" s="111">
        <f>+'Categorias-9 feb-Depurado'!AC5706</f>
        <v>44932</v>
      </c>
      <c r="Q5707" s="111">
        <f>+'Categorias-9 feb-Depurado'!AE5706</f>
        <v>44947</v>
      </c>
      <c r="R5707" s="112" t="str">
        <f>+'Categorias-9 feb-Depurado'!AB5706</f>
        <v>Lessor</v>
      </c>
    </row>
    <row r="5708" spans="2:18" s="1" customFormat="1" ht="14.5" hidden="1">
      <c r="B5708" s="57" t="str">
        <f>+'Categorias-9 feb-Depurado'!B5707</f>
        <v>CELESTIAL AVIATION FUNDING UNLIMITED COMPANY</v>
      </c>
      <c r="C5708" s="30" t="s">
        <v>4900</v>
      </c>
      <c r="D5708" s="31">
        <v>5</v>
      </c>
      <c r="E5708" s="30">
        <f>+'Categorias-9 feb-Depurado'!E5707</f>
        <v>444444046</v>
      </c>
      <c r="F5708" s="30" t="str">
        <f>+'Categorias-9 feb-Depurado'!F5707</f>
        <v>CELESTIAL AVIATION TRADING 45 LTD SHANNO</v>
      </c>
      <c r="G5708" s="30" t="str">
        <f>+'Categorias-9 feb-Depurado'!G5707</f>
        <v>IRLANDA</v>
      </c>
      <c r="H5708" s="30" t="str">
        <f>+'Categorias-9 feb-Depurado'!H5707</f>
        <v>120561-132</v>
      </c>
      <c r="I5708" s="107">
        <f>+'Categorias-9 feb-Depurado'!R5707</f>
        <v>889590666.77100003</v>
      </c>
      <c r="J5708" s="108">
        <f t="shared" si="368" ref="J5708:J5771">+IF(Q5708&gt;$O$4,0,I5708)</f>
        <v>889590666.77100003</v>
      </c>
      <c r="K5708" s="107">
        <f t="shared" si="369" ref="K5708:K5771">++(((1+$O$5)^(($O$4-Q5708)/365))-1)*J5708</f>
        <v>5780625.5266186297</v>
      </c>
      <c r="L5708" s="109">
        <f t="shared" si="370" ref="L5708:L5771">+I5708+K5708</f>
        <v>895371292.29761863</v>
      </c>
      <c r="M5708" s="110">
        <f t="shared" si="371" ref="M5708:M5771">+L5708/$E$11</f>
        <v>0.00068258999447598306</v>
      </c>
      <c r="N5708" s="33" t="s">
        <v>4892</v>
      </c>
      <c r="O5708" s="33">
        <f>+'Categorias-9 feb-Depurado'!Y5707</f>
        <v>186502.85999999999</v>
      </c>
      <c r="P5708" s="111">
        <f>+'Categorias-9 feb-Depurado'!AC5707</f>
        <v>44932</v>
      </c>
      <c r="Q5708" s="111">
        <f>+'Categorias-9 feb-Depurado'!AE5707</f>
        <v>44947</v>
      </c>
      <c r="R5708" s="112" t="str">
        <f>+'Categorias-9 feb-Depurado'!AB5707</f>
        <v>Lessor</v>
      </c>
    </row>
    <row r="5709" spans="2:18" s="1" customFormat="1" ht="14.5" hidden="1">
      <c r="B5709" s="57" t="str">
        <f>+'Categorias-9 feb-Depurado'!B5708</f>
        <v>CELESTIAL AVIATION FUNDING UNLIMITED COMPANY</v>
      </c>
      <c r="C5709" s="30" t="s">
        <v>4900</v>
      </c>
      <c r="D5709" s="31">
        <v>5</v>
      </c>
      <c r="E5709" s="30">
        <f>+'Categorias-9 feb-Depurado'!E5708</f>
        <v>444444046</v>
      </c>
      <c r="F5709" s="30" t="str">
        <f>+'Categorias-9 feb-Depurado'!F5708</f>
        <v>CELESTIAL AVIATION TRADING 45 LTD SHANNO</v>
      </c>
      <c r="G5709" s="30" t="str">
        <f>+'Categorias-9 feb-Depurado'!G5708</f>
        <v>IRLANDA</v>
      </c>
      <c r="H5709" s="30" t="str">
        <f>+'Categorias-9 feb-Depurado'!H5708</f>
        <v>120555-274</v>
      </c>
      <c r="I5709" s="107">
        <f>+'Categorias-9 feb-Depurado'!R5708</f>
        <v>100593894.6705</v>
      </c>
      <c r="J5709" s="108">
        <f t="shared" si="368"/>
        <v>100593894.6705</v>
      </c>
      <c r="K5709" s="107">
        <f t="shared" si="369"/>
        <v>1973769.880229743</v>
      </c>
      <c r="L5709" s="109">
        <f t="shared" si="370"/>
        <v>102567664.55072974</v>
      </c>
      <c r="M5709" s="110">
        <f t="shared" si="371"/>
        <v>7.8192881747905579E-05</v>
      </c>
      <c r="N5709" s="33" t="s">
        <v>4892</v>
      </c>
      <c r="O5709" s="33">
        <f>+'Categorias-9 feb-Depurado'!Y5708</f>
        <v>21089.529999999999</v>
      </c>
      <c r="P5709" s="111">
        <f>+'Categorias-9 feb-Depurado'!AC5708</f>
        <v>44894</v>
      </c>
      <c r="Q5709" s="111">
        <f>+'Categorias-9 feb-Depurado'!AE5708</f>
        <v>44909</v>
      </c>
      <c r="R5709" s="112" t="str">
        <f>+'Categorias-9 feb-Depurado'!AB5708</f>
        <v>Lessor</v>
      </c>
    </row>
    <row r="5710" spans="2:18" s="1" customFormat="1" ht="14.5" hidden="1">
      <c r="B5710" s="57" t="str">
        <f>+'Categorias-9 feb-Depurado'!B5709</f>
        <v>CELESTIAL AVIATION FUNDING UNLIMITED COMPANY</v>
      </c>
      <c r="C5710" s="30" t="s">
        <v>4900</v>
      </c>
      <c r="D5710" s="31">
        <v>5</v>
      </c>
      <c r="E5710" s="30">
        <f>+'Categorias-9 feb-Depurado'!E5709</f>
        <v>444444046</v>
      </c>
      <c r="F5710" s="30" t="str">
        <f>+'Categorias-9 feb-Depurado'!F5709</f>
        <v>CELESTIAL AVIATION TRADING 45 LTD SHANNO</v>
      </c>
      <c r="G5710" s="30" t="str">
        <f>+'Categorias-9 feb-Depurado'!G5709</f>
        <v>IRLANDA</v>
      </c>
      <c r="H5710" s="30" t="str">
        <f>+'Categorias-9 feb-Depurado'!H5709</f>
        <v>120555-278</v>
      </c>
      <c r="I5710" s="107">
        <f>+'Categorias-9 feb-Depurado'!R5709</f>
        <v>1342712775</v>
      </c>
      <c r="J5710" s="108">
        <f t="shared" si="368"/>
        <v>0</v>
      </c>
      <c r="K5710" s="107">
        <f t="shared" si="369"/>
        <v>0</v>
      </c>
      <c r="L5710" s="109">
        <f t="shared" si="370"/>
        <v>1342712775</v>
      </c>
      <c r="M5710" s="110">
        <f t="shared" si="371"/>
        <v>0.001023622617292305</v>
      </c>
      <c r="N5710" s="33" t="s">
        <v>4892</v>
      </c>
      <c r="O5710" s="33">
        <f>+'Categorias-9 feb-Depurado'!Y5709</f>
        <v>281500</v>
      </c>
      <c r="P5710" s="111">
        <f>+'Categorias-9 feb-Depurado'!AC5709</f>
        <v>44958</v>
      </c>
      <c r="Q5710" s="111">
        <f>+'Categorias-9 feb-Depurado'!AE5709</f>
        <v>44973</v>
      </c>
      <c r="R5710" s="112" t="str">
        <f>+'Categorias-9 feb-Depurado'!AB5709</f>
        <v>Lessor</v>
      </c>
    </row>
    <row r="5711" spans="2:18" s="1" customFormat="1" ht="14.5" hidden="1">
      <c r="B5711" s="57" t="str">
        <f>+'Categorias-9 feb-Depurado'!B5710</f>
        <v>CELESTIAL AVIATION FUNDING UNLIMITED COMPANY</v>
      </c>
      <c r="C5711" s="30" t="s">
        <v>4900</v>
      </c>
      <c r="D5711" s="31">
        <v>5</v>
      </c>
      <c r="E5711" s="30">
        <f>+'Categorias-9 feb-Depurado'!E5710</f>
        <v>444444046</v>
      </c>
      <c r="F5711" s="30" t="str">
        <f>+'Categorias-9 feb-Depurado'!F5710</f>
        <v>CELESTIAL AVIATION TRADING 45 LTD SHANNO</v>
      </c>
      <c r="G5711" s="30" t="str">
        <f>+'Categorias-9 feb-Depurado'!G5710</f>
        <v>IRLANDA</v>
      </c>
      <c r="H5711" s="30" t="str">
        <f>+'Categorias-9 feb-Depurado'!H5710</f>
        <v>120554-272</v>
      </c>
      <c r="I5711" s="107">
        <f>+'Categorias-9 feb-Depurado'!R5710</f>
        <v>1342712775</v>
      </c>
      <c r="J5711" s="108">
        <f t="shared" si="368"/>
        <v>0</v>
      </c>
      <c r="K5711" s="107">
        <f t="shared" si="369"/>
        <v>0</v>
      </c>
      <c r="L5711" s="109">
        <f t="shared" si="370"/>
        <v>1342712775</v>
      </c>
      <c r="M5711" s="110">
        <f t="shared" si="371"/>
        <v>0.001023622617292305</v>
      </c>
      <c r="N5711" s="33" t="s">
        <v>4892</v>
      </c>
      <c r="O5711" s="33">
        <f>+'Categorias-9 feb-Depurado'!Y5710</f>
        <v>281500</v>
      </c>
      <c r="P5711" s="111">
        <f>+'Categorias-9 feb-Depurado'!AC5710</f>
        <v>44958</v>
      </c>
      <c r="Q5711" s="111">
        <f>+'Categorias-9 feb-Depurado'!AE5710</f>
        <v>44973</v>
      </c>
      <c r="R5711" s="112" t="str">
        <f>+'Categorias-9 feb-Depurado'!AB5710</f>
        <v>Lessor</v>
      </c>
    </row>
    <row r="5712" spans="2:18" s="1" customFormat="1" ht="14.5" hidden="1">
      <c r="B5712" s="57" t="str">
        <f>+'Categorias-9 feb-Depurado'!B5711</f>
        <v>CELESTIAL AVIATION FUNDING UNLIMITED COMPANY</v>
      </c>
      <c r="C5712" s="30" t="s">
        <v>4900</v>
      </c>
      <c r="D5712" s="31">
        <v>5</v>
      </c>
      <c r="E5712" s="30">
        <f>+'Categorias-9 feb-Depurado'!E5711</f>
        <v>444444046</v>
      </c>
      <c r="F5712" s="30" t="str">
        <f>+'Categorias-9 feb-Depurado'!F5711</f>
        <v>CELESTIAL AVIATION TRADING 45 LTD SHANNO</v>
      </c>
      <c r="G5712" s="30" t="str">
        <f>+'Categorias-9 feb-Depurado'!G5711</f>
        <v>IRLANDA</v>
      </c>
      <c r="H5712" s="30" t="str">
        <f>+'Categorias-9 feb-Depurado'!H5711</f>
        <v>120557-157</v>
      </c>
      <c r="I5712" s="107">
        <f>+'Categorias-9 feb-Depurado'!R5711</f>
        <v>1342712775</v>
      </c>
      <c r="J5712" s="108">
        <f t="shared" si="368"/>
        <v>0</v>
      </c>
      <c r="K5712" s="107">
        <f t="shared" si="369"/>
        <v>0</v>
      </c>
      <c r="L5712" s="109">
        <f t="shared" si="370"/>
        <v>1342712775</v>
      </c>
      <c r="M5712" s="110">
        <f t="shared" si="371"/>
        <v>0.001023622617292305</v>
      </c>
      <c r="N5712" s="33" t="s">
        <v>4892</v>
      </c>
      <c r="O5712" s="33">
        <f>+'Categorias-9 feb-Depurado'!Y5711</f>
        <v>281500</v>
      </c>
      <c r="P5712" s="111">
        <f>+'Categorias-9 feb-Depurado'!AC5711</f>
        <v>44958</v>
      </c>
      <c r="Q5712" s="111">
        <f>+'Categorias-9 feb-Depurado'!AE5711</f>
        <v>44973</v>
      </c>
      <c r="R5712" s="112" t="str">
        <f>+'Categorias-9 feb-Depurado'!AB5711</f>
        <v>Lessor</v>
      </c>
    </row>
    <row r="5713" spans="2:18" s="1" customFormat="1" ht="14.5" hidden="1">
      <c r="B5713" s="57" t="str">
        <f>+'Categorias-9 feb-Depurado'!B5712</f>
        <v>CELESTIAL AVIATION FUNDING UNLIMITED COMPANY</v>
      </c>
      <c r="C5713" s="30" t="s">
        <v>4900</v>
      </c>
      <c r="D5713" s="31">
        <v>5</v>
      </c>
      <c r="E5713" s="30">
        <f>+'Categorias-9 feb-Depurado'!E5712</f>
        <v>444444046</v>
      </c>
      <c r="F5713" s="30" t="str">
        <f>+'Categorias-9 feb-Depurado'!F5712</f>
        <v>CELESTIAL AVIATION TRADING 45 LTD SHANNO</v>
      </c>
      <c r="G5713" s="30" t="str">
        <f>+'Categorias-9 feb-Depurado'!G5712</f>
        <v>IRLANDA</v>
      </c>
      <c r="H5713" s="30" t="str">
        <f>+'Categorias-9 feb-Depurado'!H5712</f>
        <v>120558-148</v>
      </c>
      <c r="I5713" s="107">
        <f>+'Categorias-9 feb-Depurado'!R5712</f>
        <v>1342712775</v>
      </c>
      <c r="J5713" s="108">
        <f t="shared" si="368"/>
        <v>0</v>
      </c>
      <c r="K5713" s="107">
        <f t="shared" si="369"/>
        <v>0</v>
      </c>
      <c r="L5713" s="109">
        <f t="shared" si="370"/>
        <v>1342712775</v>
      </c>
      <c r="M5713" s="110">
        <f t="shared" si="371"/>
        <v>0.001023622617292305</v>
      </c>
      <c r="N5713" s="33" t="s">
        <v>4892</v>
      </c>
      <c r="O5713" s="33">
        <f>+'Categorias-9 feb-Depurado'!Y5712</f>
        <v>281500</v>
      </c>
      <c r="P5713" s="111">
        <f>+'Categorias-9 feb-Depurado'!AC5712</f>
        <v>44958</v>
      </c>
      <c r="Q5713" s="111">
        <f>+'Categorias-9 feb-Depurado'!AE5712</f>
        <v>44973</v>
      </c>
      <c r="R5713" s="112" t="str">
        <f>+'Categorias-9 feb-Depurado'!AB5712</f>
        <v>Lessor</v>
      </c>
    </row>
    <row r="5714" spans="2:18" s="1" customFormat="1" ht="14.5" hidden="1">
      <c r="B5714" s="57" t="str">
        <f>+'Categorias-9 feb-Depurado'!B5713</f>
        <v>CELESTIAL AVIATION FUNDING UNLIMITED COMPANY</v>
      </c>
      <c r="C5714" s="30" t="s">
        <v>4900</v>
      </c>
      <c r="D5714" s="31">
        <v>5</v>
      </c>
      <c r="E5714" s="30">
        <f>+'Categorias-9 feb-Depurado'!E5713</f>
        <v>444444046</v>
      </c>
      <c r="F5714" s="30" t="str">
        <f>+'Categorias-9 feb-Depurado'!F5713</f>
        <v>CELESTIAL AVIATION TRADING 45 LTD SHANNO</v>
      </c>
      <c r="G5714" s="30" t="str">
        <f>+'Categorias-9 feb-Depurado'!G5713</f>
        <v>IRLANDA</v>
      </c>
      <c r="H5714" s="30" t="str">
        <f>+'Categorias-9 feb-Depurado'!H5713</f>
        <v>120561-133</v>
      </c>
      <c r="I5714" s="107">
        <f>+'Categorias-9 feb-Depurado'!R5713</f>
        <v>1342712775</v>
      </c>
      <c r="J5714" s="108">
        <f t="shared" si="368"/>
        <v>0</v>
      </c>
      <c r="K5714" s="107">
        <f t="shared" si="369"/>
        <v>0</v>
      </c>
      <c r="L5714" s="109">
        <f t="shared" si="370"/>
        <v>1342712775</v>
      </c>
      <c r="M5714" s="110">
        <f t="shared" si="371"/>
        <v>0.001023622617292305</v>
      </c>
      <c r="N5714" s="33" t="s">
        <v>4892</v>
      </c>
      <c r="O5714" s="33">
        <f>+'Categorias-9 feb-Depurado'!Y5713</f>
        <v>281500</v>
      </c>
      <c r="P5714" s="111">
        <f>+'Categorias-9 feb-Depurado'!AC5713</f>
        <v>44958</v>
      </c>
      <c r="Q5714" s="111">
        <f>+'Categorias-9 feb-Depurado'!AE5713</f>
        <v>44973</v>
      </c>
      <c r="R5714" s="112" t="str">
        <f>+'Categorias-9 feb-Depurado'!AB5713</f>
        <v>Lessor</v>
      </c>
    </row>
    <row r="5715" spans="2:18" s="1" customFormat="1" ht="14.5" hidden="1">
      <c r="B5715" s="57" t="str">
        <f>+'Categorias-9 feb-Depurado'!B5714</f>
        <v>CELESTIAL AVIATION FUNDING UNLIMITED COMPANY</v>
      </c>
      <c r="C5715" s="30" t="s">
        <v>4900</v>
      </c>
      <c r="D5715" s="31">
        <v>5</v>
      </c>
      <c r="E5715" s="30">
        <f>+'Categorias-9 feb-Depurado'!E5714</f>
        <v>444444046</v>
      </c>
      <c r="F5715" s="30" t="str">
        <f>+'Categorias-9 feb-Depurado'!F5714</f>
        <v>CELESTIAL AVIATION TRADING 45 LTD SHANNO</v>
      </c>
      <c r="G5715" s="30" t="str">
        <f>+'Categorias-9 feb-Depurado'!G5714</f>
        <v>IRLANDA</v>
      </c>
      <c r="H5715" s="30" t="str">
        <f>+'Categorias-9 feb-Depurado'!H5714</f>
        <v>120555-280</v>
      </c>
      <c r="I5715" s="107">
        <f>+'Categorias-9 feb-Depurado'!R5714</f>
        <v>912706008.57060003</v>
      </c>
      <c r="J5715" s="108">
        <f t="shared" si="368"/>
        <v>0</v>
      </c>
      <c r="K5715" s="107">
        <f t="shared" si="369"/>
        <v>0</v>
      </c>
      <c r="L5715" s="109">
        <f t="shared" si="370"/>
        <v>912706008.57060003</v>
      </c>
      <c r="M5715" s="110">
        <f t="shared" si="371"/>
        <v>0.00069580518686243272</v>
      </c>
      <c r="N5715" s="33" t="s">
        <v>4892</v>
      </c>
      <c r="O5715" s="33">
        <f>+'Categorias-9 feb-Depurado'!Y5714</f>
        <v>191348.99599999998</v>
      </c>
      <c r="P5715" s="111">
        <f>+'Categorias-9 feb-Depurado'!AC5714</f>
        <v>44958</v>
      </c>
      <c r="Q5715" s="111">
        <f>+'Categorias-9 feb-Depurado'!AE5714</f>
        <v>44973</v>
      </c>
      <c r="R5715" s="112" t="str">
        <f>+'Categorias-9 feb-Depurado'!AB5714</f>
        <v>Lessor</v>
      </c>
    </row>
    <row r="5716" spans="2:18" s="1" customFormat="1" ht="14.5" hidden="1">
      <c r="B5716" s="57" t="str">
        <f>+'Categorias-9 feb-Depurado'!B5715</f>
        <v>CELESTIAL AVIATION FUNDING UNLIMITED COMPANY</v>
      </c>
      <c r="C5716" s="30" t="s">
        <v>4900</v>
      </c>
      <c r="D5716" s="31">
        <v>5</v>
      </c>
      <c r="E5716" s="30">
        <f>+'Categorias-9 feb-Depurado'!E5715</f>
        <v>444444046</v>
      </c>
      <c r="F5716" s="30" t="str">
        <f>+'Categorias-9 feb-Depurado'!F5715</f>
        <v>CELESTIAL AVIATION TRADING 45 LTD SHANNO</v>
      </c>
      <c r="G5716" s="30" t="str">
        <f>+'Categorias-9 feb-Depurado'!G5715</f>
        <v>IRLANDA</v>
      </c>
      <c r="H5716" s="30" t="str">
        <f>+'Categorias-9 feb-Depurado'!H5715</f>
        <v>120554-274</v>
      </c>
      <c r="I5716" s="107">
        <f>+'Categorias-9 feb-Depurado'!R5715</f>
        <v>654457648.44360006</v>
      </c>
      <c r="J5716" s="108">
        <f t="shared" si="368"/>
        <v>0</v>
      </c>
      <c r="K5716" s="107">
        <f t="shared" si="369"/>
        <v>0</v>
      </c>
      <c r="L5716" s="109">
        <f t="shared" si="370"/>
        <v>654457648.44360006</v>
      </c>
      <c r="M5716" s="110">
        <f t="shared" si="371"/>
        <v>0.00049892848528741013</v>
      </c>
      <c r="N5716" s="33" t="s">
        <v>4892</v>
      </c>
      <c r="O5716" s="33">
        <f>+'Categorias-9 feb-Depurado'!Y5715</f>
        <v>137207.17600000001</v>
      </c>
      <c r="P5716" s="111">
        <f>+'Categorias-9 feb-Depurado'!AC5715</f>
        <v>44958</v>
      </c>
      <c r="Q5716" s="111">
        <f>+'Categorias-9 feb-Depurado'!AE5715</f>
        <v>44973</v>
      </c>
      <c r="R5716" s="112" t="str">
        <f>+'Categorias-9 feb-Depurado'!AB5715</f>
        <v>Lessor</v>
      </c>
    </row>
    <row r="5717" spans="2:18" s="1" customFormat="1" ht="14.5" hidden="1">
      <c r="B5717" s="57" t="str">
        <f>+'Categorias-9 feb-Depurado'!B5716</f>
        <v>CELESTIAL AVIATION FUNDING UNLIMITED COMPANY</v>
      </c>
      <c r="C5717" s="30" t="s">
        <v>4900</v>
      </c>
      <c r="D5717" s="31">
        <v>5</v>
      </c>
      <c r="E5717" s="30">
        <f>+'Categorias-9 feb-Depurado'!E5716</f>
        <v>444444046</v>
      </c>
      <c r="F5717" s="30" t="str">
        <f>+'Categorias-9 feb-Depurado'!F5716</f>
        <v>CELESTIAL AVIATION TRADING 45 LTD SHANNO</v>
      </c>
      <c r="G5717" s="30" t="str">
        <f>+'Categorias-9 feb-Depurado'!G5716</f>
        <v>IRLANDA</v>
      </c>
      <c r="H5717" s="30" t="str">
        <f>+'Categorias-9 feb-Depurado'!H5716</f>
        <v>120557-159</v>
      </c>
      <c r="I5717" s="107">
        <f>+'Categorias-9 feb-Depurado'!R5716</f>
        <v>760647197.24460006</v>
      </c>
      <c r="J5717" s="108">
        <f t="shared" si="368"/>
        <v>0</v>
      </c>
      <c r="K5717" s="107">
        <f t="shared" si="369"/>
        <v>0</v>
      </c>
      <c r="L5717" s="109">
        <f t="shared" si="370"/>
        <v>760647197.24460006</v>
      </c>
      <c r="M5717" s="110">
        <f t="shared" si="371"/>
        <v>0.000579882525419164</v>
      </c>
      <c r="N5717" s="33" t="s">
        <v>4892</v>
      </c>
      <c r="O5717" s="33">
        <f>+'Categorias-9 feb-Depurado'!Y5716</f>
        <v>159469.83600000001</v>
      </c>
      <c r="P5717" s="111">
        <f>+'Categorias-9 feb-Depurado'!AC5716</f>
        <v>44958</v>
      </c>
      <c r="Q5717" s="111">
        <f>+'Categorias-9 feb-Depurado'!AE5716</f>
        <v>44973</v>
      </c>
      <c r="R5717" s="112" t="str">
        <f>+'Categorias-9 feb-Depurado'!AB5716</f>
        <v>Lessor</v>
      </c>
    </row>
    <row r="5718" spans="2:18" s="1" customFormat="1" ht="14.5" hidden="1">
      <c r="B5718" s="57" t="str">
        <f>+'Categorias-9 feb-Depurado'!B5717</f>
        <v>CELESTIAL AVIATION FUNDING UNLIMITED COMPANY</v>
      </c>
      <c r="C5718" s="30" t="s">
        <v>4900</v>
      </c>
      <c r="D5718" s="31">
        <v>5</v>
      </c>
      <c r="E5718" s="30">
        <f>+'Categorias-9 feb-Depurado'!E5717</f>
        <v>444444046</v>
      </c>
      <c r="F5718" s="30" t="str">
        <f>+'Categorias-9 feb-Depurado'!F5717</f>
        <v>CELESTIAL AVIATION TRADING 45 LTD SHANNO</v>
      </c>
      <c r="G5718" s="30" t="str">
        <f>+'Categorias-9 feb-Depurado'!G5717</f>
        <v>IRLANDA</v>
      </c>
      <c r="H5718" s="30" t="str">
        <f>+'Categorias-9 feb-Depurado'!H5717</f>
        <v>120558-150</v>
      </c>
      <c r="I5718" s="107">
        <f>+'Categorias-9 feb-Depurado'!R5717</f>
        <v>827094928.2276001</v>
      </c>
      <c r="J5718" s="108">
        <f t="shared" si="368"/>
        <v>0</v>
      </c>
      <c r="K5718" s="107">
        <f t="shared" si="369"/>
        <v>0</v>
      </c>
      <c r="L5718" s="109">
        <f t="shared" si="370"/>
        <v>827094928.2276001</v>
      </c>
      <c r="M5718" s="110">
        <f t="shared" si="371"/>
        <v>0.00063053922696276363</v>
      </c>
      <c r="N5718" s="33" t="s">
        <v>4892</v>
      </c>
      <c r="O5718" s="33">
        <f>+'Categorias-9 feb-Depurado'!Y5717</f>
        <v>173400.61600000001</v>
      </c>
      <c r="P5718" s="111">
        <f>+'Categorias-9 feb-Depurado'!AC5717</f>
        <v>44958</v>
      </c>
      <c r="Q5718" s="111">
        <f>+'Categorias-9 feb-Depurado'!AE5717</f>
        <v>44973</v>
      </c>
      <c r="R5718" s="112" t="str">
        <f>+'Categorias-9 feb-Depurado'!AB5717</f>
        <v>Lessor</v>
      </c>
    </row>
    <row r="5719" spans="2:18" s="1" customFormat="1" ht="14.5" hidden="1">
      <c r="B5719" s="57" t="str">
        <f>+'Categorias-9 feb-Depurado'!B5718</f>
        <v>CELESTIAL AVIATION FUNDING UNLIMITED COMPANY</v>
      </c>
      <c r="C5719" s="30" t="s">
        <v>4900</v>
      </c>
      <c r="D5719" s="31">
        <v>5</v>
      </c>
      <c r="E5719" s="30">
        <f>+'Categorias-9 feb-Depurado'!E5718</f>
        <v>444444046</v>
      </c>
      <c r="F5719" s="30" t="str">
        <f>+'Categorias-9 feb-Depurado'!F5718</f>
        <v>CELESTIAL AVIATION TRADING 45 LTD SHANNO</v>
      </c>
      <c r="G5719" s="30" t="str">
        <f>+'Categorias-9 feb-Depurado'!G5718</f>
        <v>IRLANDA</v>
      </c>
      <c r="H5719" s="30" t="str">
        <f>+'Categorias-9 feb-Depurado'!H5718</f>
        <v>120561-135</v>
      </c>
      <c r="I5719" s="107">
        <f>+'Categorias-9 feb-Depurado'!R5718</f>
        <v>938508846.03509998</v>
      </c>
      <c r="J5719" s="108">
        <f t="shared" si="368"/>
        <v>0</v>
      </c>
      <c r="K5719" s="107">
        <f t="shared" si="369"/>
        <v>0</v>
      </c>
      <c r="L5719" s="109">
        <f t="shared" si="370"/>
        <v>938508846.03509998</v>
      </c>
      <c r="M5719" s="110">
        <f t="shared" si="371"/>
        <v>0.00071547608633605944</v>
      </c>
      <c r="N5719" s="33" t="s">
        <v>4892</v>
      </c>
      <c r="O5719" s="33">
        <f>+'Categorias-9 feb-Depurado'!Y5718</f>
        <v>196758.56599999999</v>
      </c>
      <c r="P5719" s="111">
        <f>+'Categorias-9 feb-Depurado'!AC5718</f>
        <v>44958</v>
      </c>
      <c r="Q5719" s="111">
        <f>+'Categorias-9 feb-Depurado'!AE5718</f>
        <v>44973</v>
      </c>
      <c r="R5719" s="112" t="str">
        <f>+'Categorias-9 feb-Depurado'!AB5718</f>
        <v>Lessor</v>
      </c>
    </row>
    <row r="5720" spans="2:18" s="1" customFormat="1" ht="14.5" hidden="1">
      <c r="B5720" s="57" t="str">
        <f>+'Categorias-9 feb-Depurado'!B5719</f>
        <v>ENGINE LEASE FINANCE</v>
      </c>
      <c r="C5720" s="30" t="s">
        <v>4900</v>
      </c>
      <c r="D5720" s="31">
        <v>5</v>
      </c>
      <c r="E5720" s="30">
        <f>+'Categorias-9 feb-Depurado'!E5719</f>
        <v>444445560</v>
      </c>
      <c r="F5720" s="30" t="str">
        <f>+'Categorias-9 feb-Depurado'!F5719</f>
        <v>SHANNON FREE ZONE, SHANNON, CO. CLARE, IRELAND (No E3412, IRLANDIA, -IRLANDIA</v>
      </c>
      <c r="G5720" s="30" t="str">
        <f>+'Categorias-9 feb-Depurado'!G5719</f>
        <v>IRLANDA</v>
      </c>
      <c r="H5720" s="30" t="str">
        <f>+'Categorias-9 feb-Depurado'!H5719</f>
        <v>FINAL DEBT MSN849210</v>
      </c>
      <c r="I5720" s="107">
        <f>+'Categorias-9 feb-Depurado'!R5719</f>
        <v>3662368584.8178082</v>
      </c>
      <c r="J5720" s="108">
        <f t="shared" si="368"/>
        <v>3662368584.8178082</v>
      </c>
      <c r="K5720" s="107">
        <f t="shared" si="369"/>
        <v>520762827.07403284</v>
      </c>
      <c r="L5720" s="109">
        <f t="shared" si="370"/>
        <v>4183131411.8918409</v>
      </c>
      <c r="M5720" s="110">
        <f t="shared" si="371"/>
        <v>0.003189027470389847</v>
      </c>
      <c r="N5720" s="33" t="s">
        <v>4892</v>
      </c>
      <c r="O5720" s="33">
        <f>+'Categorias-9 feb-Depurado'!Y5719</f>
        <v>767816.30131299887</v>
      </c>
      <c r="P5720" s="111">
        <f>+'Categorias-9 feb-Depurado'!AC5719</f>
        <v>44561</v>
      </c>
      <c r="Q5720" s="111">
        <f>+'Categorias-9 feb-Depurado'!AE5719</f>
        <v>44576</v>
      </c>
      <c r="R5720" s="112" t="str">
        <f>+'Categorias-9 feb-Depurado'!AB5719</f>
        <v>Lessor</v>
      </c>
    </row>
    <row r="5721" spans="2:18" s="1" customFormat="1" ht="14.5" hidden="1">
      <c r="B5721" s="57" t="str">
        <f>+'Categorias-9 feb-Depurado'!B5720</f>
        <v>ENGINE LEASE FINANCE</v>
      </c>
      <c r="C5721" s="30" t="s">
        <v>4900</v>
      </c>
      <c r="D5721" s="31">
        <v>5</v>
      </c>
      <c r="E5721" s="30">
        <f>+'Categorias-9 feb-Depurado'!E5720</f>
        <v>444445560</v>
      </c>
      <c r="F5721" s="30" t="str">
        <f>+'Categorias-9 feb-Depurado'!F5720</f>
        <v>SHANNON FREE ZONE, SHANNON, CO. CLARE, IRELAND (No E3412, IRLANDIA, -IRLANDIA</v>
      </c>
      <c r="G5721" s="30" t="str">
        <f>+'Categorias-9 feb-Depurado'!G5720</f>
        <v>IRLANDA</v>
      </c>
      <c r="H5721" s="30" t="str">
        <f>+'Categorias-9 feb-Depurado'!H5720</f>
        <v>FINAL DEBT MSN599851</v>
      </c>
      <c r="I5721" s="107">
        <f>+'Categorias-9 feb-Depurado'!R5720</f>
        <v>3208381718.7080488</v>
      </c>
      <c r="J5721" s="108">
        <f t="shared" si="368"/>
        <v>3208381718.7080488</v>
      </c>
      <c r="K5721" s="107">
        <f t="shared" si="369"/>
        <v>456209115.89655453</v>
      </c>
      <c r="L5721" s="109">
        <f t="shared" si="370"/>
        <v>3664590834.6046033</v>
      </c>
      <c r="M5721" s="110">
        <f t="shared" si="371"/>
        <v>0.0027937159244078515</v>
      </c>
      <c r="N5721" s="33" t="s">
        <v>4892</v>
      </c>
      <c r="O5721" s="33">
        <f>+'Categorias-9 feb-Depurado'!Y5720</f>
        <v>672637.86465151911</v>
      </c>
      <c r="P5721" s="111">
        <f>+'Categorias-9 feb-Depurado'!AC5720</f>
        <v>44561</v>
      </c>
      <c r="Q5721" s="111">
        <f>+'Categorias-9 feb-Depurado'!AE5720</f>
        <v>44576</v>
      </c>
      <c r="R5721" s="112" t="str">
        <f>+'Categorias-9 feb-Depurado'!AB5720</f>
        <v>Lessor</v>
      </c>
    </row>
    <row r="5722" spans="2:18" s="1" customFormat="1" ht="14.5" hidden="1">
      <c r="B5722" s="57" t="str">
        <f>+'Categorias-9 feb-Depurado'!B5721</f>
        <v>ENGINE LEASE FINANCE</v>
      </c>
      <c r="C5722" s="30" t="s">
        <v>4900</v>
      </c>
      <c r="D5722" s="31">
        <v>5</v>
      </c>
      <c r="E5722" s="30">
        <f>+'Categorias-9 feb-Depurado'!E5721</f>
        <v>444445560</v>
      </c>
      <c r="F5722" s="30" t="str">
        <f>+'Categorias-9 feb-Depurado'!F5721</f>
        <v>SHANNON FREE ZONE, SHANNON, CO. CLARE, IRELAND (No E3412, IRLANDIA, -IRLANDIA</v>
      </c>
      <c r="G5722" s="30" t="str">
        <f>+'Categorias-9 feb-Depurado'!G5721</f>
        <v>IRLANDA</v>
      </c>
      <c r="H5722" s="30" t="str">
        <f>+'Categorias-9 feb-Depurado'!H5721</f>
        <v>FINAL DEBT MSN849166</v>
      </c>
      <c r="I5722" s="107">
        <f>+'Categorias-9 feb-Depurado'!R5721</f>
        <v>2873630495.7013335</v>
      </c>
      <c r="J5722" s="108">
        <f t="shared" si="368"/>
        <v>2873630495.7013335</v>
      </c>
      <c r="K5722" s="107">
        <f t="shared" si="369"/>
        <v>211157352.68954116</v>
      </c>
      <c r="L5722" s="109">
        <f t="shared" si="370"/>
        <v>3084787848.3908749</v>
      </c>
      <c r="M5722" s="110">
        <f t="shared" si="371"/>
        <v>0.002351700728520562</v>
      </c>
      <c r="N5722" s="33" t="s">
        <v>4892</v>
      </c>
      <c r="O5722" s="33">
        <f>+'Categorias-9 feb-Depurado'!Y5721</f>
        <v>602457.20425198553</v>
      </c>
      <c r="P5722" s="111">
        <f>+'Categorias-9 feb-Depurado'!AC5721</f>
        <v>44743</v>
      </c>
      <c r="Q5722" s="111">
        <f>+'Categorias-9 feb-Depurado'!AE5721</f>
        <v>44758</v>
      </c>
      <c r="R5722" s="112" t="str">
        <f>+'Categorias-9 feb-Depurado'!AB5721</f>
        <v>Lessor</v>
      </c>
    </row>
    <row r="5723" spans="2:18" s="1" customFormat="1" ht="14.5" hidden="1">
      <c r="B5723" s="57" t="str">
        <f>+'Categorias-9 feb-Depurado'!B5722</f>
        <v>ENGINE LEASE FINANCE</v>
      </c>
      <c r="C5723" s="30" t="s">
        <v>4900</v>
      </c>
      <c r="D5723" s="31">
        <v>5</v>
      </c>
      <c r="E5723" s="30">
        <f>+'Categorias-9 feb-Depurado'!E5722</f>
        <v>444445560</v>
      </c>
      <c r="F5723" s="30" t="str">
        <f>+'Categorias-9 feb-Depurado'!F5722</f>
        <v>SHANNON FREE ZONE, SHANNON, CO. CLARE, IRELAND (No E3412, IRLANDIA, -IRLANDIA</v>
      </c>
      <c r="G5723" s="30" t="str">
        <f>+'Categorias-9 feb-Depurado'!G5722</f>
        <v>IRLANDA</v>
      </c>
      <c r="H5723" s="30">
        <f>+'Categorias-9 feb-Depurado'!H5722</f>
        <v>41774</v>
      </c>
      <c r="I5723" s="107">
        <f>+'Categorias-9 feb-Depurado'!R5722</f>
        <v>157075930.35000002</v>
      </c>
      <c r="J5723" s="108">
        <f t="shared" si="368"/>
        <v>157075930.35000002</v>
      </c>
      <c r="K5723" s="107">
        <f t="shared" si="369"/>
        <v>11542102.463614723</v>
      </c>
      <c r="L5723" s="109">
        <f t="shared" si="370"/>
        <v>168618032.81361476</v>
      </c>
      <c r="M5723" s="110">
        <f t="shared" si="371"/>
        <v>0.00012854665218430808</v>
      </c>
      <c r="N5723" s="33" t="s">
        <v>4892</v>
      </c>
      <c r="O5723" s="33">
        <f>+'Categorias-9 feb-Depurado'!Y5722</f>
        <v>32931</v>
      </c>
      <c r="P5723" s="111">
        <f>+'Categorias-9 feb-Depurado'!AC5722</f>
        <v>44743</v>
      </c>
      <c r="Q5723" s="111">
        <f>+'Categorias-9 feb-Depurado'!AE5722</f>
        <v>44758</v>
      </c>
      <c r="R5723" s="112" t="str">
        <f>+'Categorias-9 feb-Depurado'!AB5722</f>
        <v>Lessor</v>
      </c>
    </row>
    <row r="5724" spans="2:18" s="1" customFormat="1" ht="14.5" hidden="1">
      <c r="B5724" s="57" t="str">
        <f>+'Categorias-9 feb-Depurado'!B5723</f>
        <v>ENGINE LEASE FINANCE</v>
      </c>
      <c r="C5724" s="30" t="s">
        <v>4900</v>
      </c>
      <c r="D5724" s="31">
        <v>5</v>
      </c>
      <c r="E5724" s="30">
        <f>+'Categorias-9 feb-Depurado'!E5723</f>
        <v>444445560</v>
      </c>
      <c r="F5724" s="30" t="str">
        <f>+'Categorias-9 feb-Depurado'!F5723</f>
        <v>SHANNON FREE ZONE, SHANNON, CO. CLARE, IRELAND (No E3412, IRLANDIA, -IRLANDIA</v>
      </c>
      <c r="G5724" s="30" t="str">
        <f>+'Categorias-9 feb-Depurado'!G5723</f>
        <v>IRLANDA</v>
      </c>
      <c r="H5724" s="30">
        <f>+'Categorias-9 feb-Depurado'!H5723</f>
        <v>41786</v>
      </c>
      <c r="I5724" s="107">
        <f>+'Categorias-9 feb-Depurado'!R5723</f>
        <v>164950952.70000002</v>
      </c>
      <c r="J5724" s="108">
        <f t="shared" si="368"/>
        <v>164950952.70000002</v>
      </c>
      <c r="K5724" s="107">
        <f t="shared" si="369"/>
        <v>12120767.283007631</v>
      </c>
      <c r="L5724" s="109">
        <f t="shared" si="370"/>
        <v>177071719.98300764</v>
      </c>
      <c r="M5724" s="110">
        <f t="shared" si="371"/>
        <v>0.00013499135543523552</v>
      </c>
      <c r="N5724" s="33" t="s">
        <v>4892</v>
      </c>
      <c r="O5724" s="33">
        <f>+'Categorias-9 feb-Depurado'!Y5723</f>
        <v>34582</v>
      </c>
      <c r="P5724" s="111">
        <f>+'Categorias-9 feb-Depurado'!AC5723</f>
        <v>44743</v>
      </c>
      <c r="Q5724" s="111">
        <f>+'Categorias-9 feb-Depurado'!AE5723</f>
        <v>44758</v>
      </c>
      <c r="R5724" s="112" t="str">
        <f>+'Categorias-9 feb-Depurado'!AB5723</f>
        <v>Lessor</v>
      </c>
    </row>
    <row r="5725" spans="2:18" s="1" customFormat="1" ht="14.5" hidden="1">
      <c r="B5725" s="57" t="str">
        <f>+'Categorias-9 feb-Depurado'!B5724</f>
        <v>ENGINE LEASE FINANCE</v>
      </c>
      <c r="C5725" s="30" t="s">
        <v>4900</v>
      </c>
      <c r="D5725" s="31">
        <v>5</v>
      </c>
      <c r="E5725" s="30">
        <f>+'Categorias-9 feb-Depurado'!E5724</f>
        <v>444445560</v>
      </c>
      <c r="F5725" s="30" t="str">
        <f>+'Categorias-9 feb-Depurado'!F5724</f>
        <v>SHANNON FREE ZONE, SHANNON, CO. CLARE, IRELAND (No E3412, IRLANDIA, -IRLANDIA</v>
      </c>
      <c r="G5725" s="30" t="str">
        <f>+'Categorias-9 feb-Depurado'!G5724</f>
        <v>IRLANDA</v>
      </c>
      <c r="H5725" s="30">
        <f>+'Categorias-9 feb-Depurado'!H5724</f>
        <v>41798</v>
      </c>
      <c r="I5725" s="107">
        <f>+'Categorias-9 feb-Depurado'!R5724</f>
        <v>222871241.25000003</v>
      </c>
      <c r="J5725" s="108">
        <f t="shared" si="368"/>
        <v>222871241.25000003</v>
      </c>
      <c r="K5725" s="107">
        <f t="shared" si="369"/>
        <v>13861792.009982971</v>
      </c>
      <c r="L5725" s="109">
        <f t="shared" si="370"/>
        <v>236733033.259983</v>
      </c>
      <c r="M5725" s="110">
        <f t="shared" si="371"/>
        <v>0.00018047440347406399</v>
      </c>
      <c r="N5725" s="33" t="s">
        <v>4892</v>
      </c>
      <c r="O5725" s="33">
        <f>+'Categorias-9 feb-Depurado'!Y5724</f>
        <v>46725</v>
      </c>
      <c r="P5725" s="111">
        <f>+'Categorias-9 feb-Depurado'!AC5724</f>
        <v>44774</v>
      </c>
      <c r="Q5725" s="111">
        <f>+'Categorias-9 feb-Depurado'!AE5724</f>
        <v>44789</v>
      </c>
      <c r="R5725" s="112" t="str">
        <f>+'Categorias-9 feb-Depurado'!AB5724</f>
        <v>Lessor</v>
      </c>
    </row>
    <row r="5726" spans="2:18" s="1" customFormat="1" ht="14.5" hidden="1">
      <c r="B5726" s="57" t="str">
        <f>+'Categorias-9 feb-Depurado'!B5725</f>
        <v>ENGINE LEASE FINANCE</v>
      </c>
      <c r="C5726" s="30" t="s">
        <v>4900</v>
      </c>
      <c r="D5726" s="31">
        <v>5</v>
      </c>
      <c r="E5726" s="30">
        <f>+'Categorias-9 feb-Depurado'!E5725</f>
        <v>444445560</v>
      </c>
      <c r="F5726" s="30" t="str">
        <f>+'Categorias-9 feb-Depurado'!F5725</f>
        <v>SHANNON FREE ZONE, SHANNON, CO. CLARE, IRELAND (No E3412, IRLANDIA, -IRLANDIA</v>
      </c>
      <c r="G5726" s="30" t="str">
        <f>+'Categorias-9 feb-Depurado'!G5725</f>
        <v>IRLANDA</v>
      </c>
      <c r="H5726" s="30">
        <f>+'Categorias-9 feb-Depurado'!H5725</f>
        <v>41775</v>
      </c>
      <c r="I5726" s="107">
        <f>+'Categorias-9 feb-Depurado'!R5725</f>
        <v>157075930.35000002</v>
      </c>
      <c r="J5726" s="108">
        <f t="shared" si="368"/>
        <v>157075930.35000002</v>
      </c>
      <c r="K5726" s="107">
        <f t="shared" si="369"/>
        <v>9769559.6079347078</v>
      </c>
      <c r="L5726" s="109">
        <f t="shared" si="370"/>
        <v>166845489.95793474</v>
      </c>
      <c r="M5726" s="110">
        <f t="shared" si="371"/>
        <v>0.00012719534683369507</v>
      </c>
      <c r="N5726" s="33" t="s">
        <v>4892</v>
      </c>
      <c r="O5726" s="33">
        <f>+'Categorias-9 feb-Depurado'!Y5725</f>
        <v>32931</v>
      </c>
      <c r="P5726" s="111">
        <f>+'Categorias-9 feb-Depurado'!AC5725</f>
        <v>44774</v>
      </c>
      <c r="Q5726" s="111">
        <f>+'Categorias-9 feb-Depurado'!AE5725</f>
        <v>44789</v>
      </c>
      <c r="R5726" s="112" t="str">
        <f>+'Categorias-9 feb-Depurado'!AB5725</f>
        <v>Lessor</v>
      </c>
    </row>
    <row r="5727" spans="2:18" s="1" customFormat="1" ht="14.5" hidden="1">
      <c r="B5727" s="57" t="str">
        <f>+'Categorias-9 feb-Depurado'!B5726</f>
        <v>ENGINE LEASE FINANCE</v>
      </c>
      <c r="C5727" s="30" t="s">
        <v>4900</v>
      </c>
      <c r="D5727" s="31">
        <v>5</v>
      </c>
      <c r="E5727" s="30">
        <f>+'Categorias-9 feb-Depurado'!E5726</f>
        <v>444445560</v>
      </c>
      <c r="F5727" s="30" t="str">
        <f>+'Categorias-9 feb-Depurado'!F5726</f>
        <v>SHANNON FREE ZONE, SHANNON, CO. CLARE, IRELAND (No E3412, IRLANDIA, -IRLANDIA</v>
      </c>
      <c r="G5727" s="30" t="str">
        <f>+'Categorias-9 feb-Depurado'!G5726</f>
        <v>IRLANDA</v>
      </c>
      <c r="H5727" s="30">
        <f>+'Categorias-9 feb-Depurado'!H5726</f>
        <v>41787</v>
      </c>
      <c r="I5727" s="107">
        <f>+'Categorias-9 feb-Depurado'!R5726</f>
        <v>164950952.70000002</v>
      </c>
      <c r="J5727" s="108">
        <f t="shared" si="368"/>
        <v>164950952.70000002</v>
      </c>
      <c r="K5727" s="107">
        <f t="shared" si="369"/>
        <v>10259357.758999061</v>
      </c>
      <c r="L5727" s="109">
        <f t="shared" si="370"/>
        <v>175210310.45899907</v>
      </c>
      <c r="M5727" s="110">
        <f t="shared" si="371"/>
        <v>0.00013357230221380589</v>
      </c>
      <c r="N5727" s="33" t="s">
        <v>4892</v>
      </c>
      <c r="O5727" s="33">
        <f>+'Categorias-9 feb-Depurado'!Y5726</f>
        <v>34582</v>
      </c>
      <c r="P5727" s="111">
        <f>+'Categorias-9 feb-Depurado'!AC5726</f>
        <v>44774</v>
      </c>
      <c r="Q5727" s="111">
        <f>+'Categorias-9 feb-Depurado'!AE5726</f>
        <v>44789</v>
      </c>
      <c r="R5727" s="112" t="str">
        <f>+'Categorias-9 feb-Depurado'!AB5726</f>
        <v>Lessor</v>
      </c>
    </row>
    <row r="5728" spans="2:18" s="1" customFormat="1" ht="14.5" hidden="1">
      <c r="B5728" s="57" t="str">
        <f>+'Categorias-9 feb-Depurado'!B5727</f>
        <v>ENGINE LEASE FINANCE</v>
      </c>
      <c r="C5728" s="30" t="s">
        <v>4900</v>
      </c>
      <c r="D5728" s="31">
        <v>5</v>
      </c>
      <c r="E5728" s="30">
        <f>+'Categorias-9 feb-Depurado'!E5727</f>
        <v>444445560</v>
      </c>
      <c r="F5728" s="30" t="str">
        <f>+'Categorias-9 feb-Depurado'!F5727</f>
        <v>SHANNON FREE ZONE, SHANNON, CO. CLARE, IRELAND (No E3412, IRLANDIA, -IRLANDIA</v>
      </c>
      <c r="G5728" s="30" t="str">
        <f>+'Categorias-9 feb-Depurado'!G5727</f>
        <v>IRLANDA</v>
      </c>
      <c r="H5728" s="30">
        <f>+'Categorias-9 feb-Depurado'!H5727</f>
        <v>41799</v>
      </c>
      <c r="I5728" s="107">
        <f>+'Categorias-9 feb-Depurado'!R5727</f>
        <v>222871241.25000003</v>
      </c>
      <c r="J5728" s="108">
        <f t="shared" si="368"/>
        <v>222871241.25000003</v>
      </c>
      <c r="K5728" s="107">
        <f t="shared" si="369"/>
        <v>31083976.684885032</v>
      </c>
      <c r="L5728" s="109">
        <f t="shared" si="370"/>
        <v>253955217.93488505</v>
      </c>
      <c r="M5728" s="110">
        <f t="shared" si="371"/>
        <v>0.00019360380693297921</v>
      </c>
      <c r="N5728" s="33" t="s">
        <v>4892</v>
      </c>
      <c r="O5728" s="33">
        <f>+'Categorias-9 feb-Depurado'!Y5727</f>
        <v>46725</v>
      </c>
      <c r="P5728" s="111">
        <f>+'Categorias-9 feb-Depurado'!AC5727</f>
        <v>44568</v>
      </c>
      <c r="Q5728" s="111">
        <f>+'Categorias-9 feb-Depurado'!AE5727</f>
        <v>44583</v>
      </c>
      <c r="R5728" s="112" t="str">
        <f>+'Categorias-9 feb-Depurado'!AB5727</f>
        <v>Lessor</v>
      </c>
    </row>
    <row r="5729" spans="2:18" s="1" customFormat="1" ht="14.5" hidden="1">
      <c r="B5729" s="57" t="str">
        <f>+'Categorias-9 feb-Depurado'!B5728</f>
        <v>ENGINE LEASE FINANCE</v>
      </c>
      <c r="C5729" s="30" t="s">
        <v>4900</v>
      </c>
      <c r="D5729" s="31">
        <v>5</v>
      </c>
      <c r="E5729" s="30">
        <f>+'Categorias-9 feb-Depurado'!E5728</f>
        <v>444445560</v>
      </c>
      <c r="F5729" s="30" t="str">
        <f>+'Categorias-9 feb-Depurado'!F5728</f>
        <v>SHANNON FREE ZONE, SHANNON, CO. CLARE, IRELAND (No E3412, IRLANDIA, -IRLANDIA</v>
      </c>
      <c r="G5729" s="30" t="str">
        <f>+'Categorias-9 feb-Depurado'!G5728</f>
        <v>IRLANDA</v>
      </c>
      <c r="H5729" s="30">
        <f>+'Categorias-9 feb-Depurado'!H5728</f>
        <v>41776</v>
      </c>
      <c r="I5729" s="107">
        <f>+'Categorias-9 feb-Depurado'!R5728</f>
        <v>157077027.41550002</v>
      </c>
      <c r="J5729" s="108">
        <f t="shared" si="368"/>
        <v>157077027.41550002</v>
      </c>
      <c r="K5729" s="107">
        <f t="shared" si="369"/>
        <v>21907620.878000781</v>
      </c>
      <c r="L5729" s="109">
        <f t="shared" si="370"/>
        <v>178984648.29350078</v>
      </c>
      <c r="M5729" s="110">
        <f t="shared" si="371"/>
        <v>0.00013644968421584874</v>
      </c>
      <c r="N5729" s="33" t="s">
        <v>4892</v>
      </c>
      <c r="O5729" s="33">
        <f>+'Categorias-9 feb-Depurado'!Y5728</f>
        <v>32931.230000000003</v>
      </c>
      <c r="P5729" s="111">
        <f>+'Categorias-9 feb-Depurado'!AC5728</f>
        <v>44568</v>
      </c>
      <c r="Q5729" s="111">
        <f>+'Categorias-9 feb-Depurado'!AE5728</f>
        <v>44583</v>
      </c>
      <c r="R5729" s="112" t="str">
        <f>+'Categorias-9 feb-Depurado'!AB5728</f>
        <v>Lessor</v>
      </c>
    </row>
    <row r="5730" spans="2:18" s="1" customFormat="1" ht="14.5" hidden="1">
      <c r="B5730" s="57" t="str">
        <f>+'Categorias-9 feb-Depurado'!B5729</f>
        <v>ENGINE LEASE FINANCE</v>
      </c>
      <c r="C5730" s="30" t="s">
        <v>4900</v>
      </c>
      <c r="D5730" s="31">
        <v>5</v>
      </c>
      <c r="E5730" s="30">
        <f>+'Categorias-9 feb-Depurado'!E5729</f>
        <v>444445560</v>
      </c>
      <c r="F5730" s="30" t="str">
        <f>+'Categorias-9 feb-Depurado'!F5729</f>
        <v>SHANNON FREE ZONE, SHANNON, CO. CLARE, IRELAND (No E3412, IRLANDIA, -IRLANDIA</v>
      </c>
      <c r="G5730" s="30" t="str">
        <f>+'Categorias-9 feb-Depurado'!G5729</f>
        <v>IRLANDA</v>
      </c>
      <c r="H5730" s="30">
        <f>+'Categorias-9 feb-Depurado'!H5729</f>
        <v>41788</v>
      </c>
      <c r="I5730" s="107">
        <f>+'Categorias-9 feb-Depurado'!R5729</f>
        <v>164951763.57449999</v>
      </c>
      <c r="J5730" s="108">
        <f t="shared" si="368"/>
        <v>164951763.57449999</v>
      </c>
      <c r="K5730" s="107">
        <f t="shared" si="369"/>
        <v>23005914.734996907</v>
      </c>
      <c r="L5730" s="109">
        <f t="shared" si="370"/>
        <v>187957678.30949691</v>
      </c>
      <c r="M5730" s="110">
        <f t="shared" si="371"/>
        <v>0.00014329031062607737</v>
      </c>
      <c r="N5730" s="33" t="s">
        <v>4892</v>
      </c>
      <c r="O5730" s="33">
        <f>+'Categorias-9 feb-Depurado'!Y5729</f>
        <v>34582.169999999998</v>
      </c>
      <c r="P5730" s="111">
        <f>+'Categorias-9 feb-Depurado'!AC5729</f>
        <v>44568</v>
      </c>
      <c r="Q5730" s="111">
        <f>+'Categorias-9 feb-Depurado'!AE5729</f>
        <v>44583</v>
      </c>
      <c r="R5730" s="112" t="str">
        <f>+'Categorias-9 feb-Depurado'!AB5729</f>
        <v>Lessor</v>
      </c>
    </row>
    <row r="5731" spans="2:18" s="1" customFormat="1" ht="14.5" hidden="1">
      <c r="B5731" s="57" t="str">
        <f>+'Categorias-9 feb-Depurado'!B5730</f>
        <v>ENGINE LEASE FINANCE</v>
      </c>
      <c r="C5731" s="30" t="s">
        <v>4900</v>
      </c>
      <c r="D5731" s="31">
        <v>5</v>
      </c>
      <c r="E5731" s="30">
        <f>+'Categorias-9 feb-Depurado'!E5730</f>
        <v>444445560</v>
      </c>
      <c r="F5731" s="30" t="str">
        <f>+'Categorias-9 feb-Depurado'!F5730</f>
        <v>SHANNON FREE ZONE, SHANNON, CO. CLARE, IRELAND (No E3412, IRLANDIA, -IRLANDIA</v>
      </c>
      <c r="G5731" s="30" t="str">
        <f>+'Categorias-9 feb-Depurado'!G5730</f>
        <v>IRLANDA</v>
      </c>
      <c r="H5731" s="30">
        <f>+'Categorias-9 feb-Depurado'!H5730</f>
        <v>41800</v>
      </c>
      <c r="I5731" s="107">
        <f>+'Categorias-9 feb-Depurado'!R5730</f>
        <v>222868856.32500002</v>
      </c>
      <c r="J5731" s="108">
        <f t="shared" si="368"/>
        <v>222868856.32500002</v>
      </c>
      <c r="K5731" s="107">
        <f t="shared" si="369"/>
        <v>31083644.058061223</v>
      </c>
      <c r="L5731" s="109">
        <f t="shared" si="370"/>
        <v>253952500.38306123</v>
      </c>
      <c r="M5731" s="110">
        <f t="shared" si="371"/>
        <v>0.0001936017351961474</v>
      </c>
      <c r="N5731" s="33" t="s">
        <v>4892</v>
      </c>
      <c r="O5731" s="33">
        <f>+'Categorias-9 feb-Depurado'!Y5730</f>
        <v>46724.5</v>
      </c>
      <c r="P5731" s="111">
        <f>+'Categorias-9 feb-Depurado'!AC5730</f>
        <v>44568</v>
      </c>
      <c r="Q5731" s="111">
        <f>+'Categorias-9 feb-Depurado'!AE5730</f>
        <v>44583</v>
      </c>
      <c r="R5731" s="112" t="str">
        <f>+'Categorias-9 feb-Depurado'!AB5730</f>
        <v>Lessor</v>
      </c>
    </row>
    <row r="5732" spans="2:18" s="1" customFormat="1" ht="14.5" hidden="1">
      <c r="B5732" s="57" t="str">
        <f>+'Categorias-9 feb-Depurado'!B5731</f>
        <v>ENGINE LEASE FINANCE</v>
      </c>
      <c r="C5732" s="30" t="s">
        <v>4900</v>
      </c>
      <c r="D5732" s="31">
        <v>5</v>
      </c>
      <c r="E5732" s="30">
        <f>+'Categorias-9 feb-Depurado'!E5731</f>
        <v>444445560</v>
      </c>
      <c r="F5732" s="30" t="str">
        <f>+'Categorias-9 feb-Depurado'!F5731</f>
        <v>SHANNON FREE ZONE, SHANNON, CO. CLARE, IRELAND (No E3412, IRLANDIA, -IRLANDIA</v>
      </c>
      <c r="G5732" s="30" t="str">
        <f>+'Categorias-9 feb-Depurado'!G5731</f>
        <v>IRLANDA</v>
      </c>
      <c r="H5732" s="30">
        <f>+'Categorias-9 feb-Depurado'!H5731</f>
        <v>41777</v>
      </c>
      <c r="I5732" s="107">
        <f>+'Categorias-9 feb-Depurado'!R5731</f>
        <v>157077075.11399999</v>
      </c>
      <c r="J5732" s="108">
        <f t="shared" si="368"/>
        <v>157077075.11399999</v>
      </c>
      <c r="K5732" s="107">
        <f t="shared" si="369"/>
        <v>21907627.530537255</v>
      </c>
      <c r="L5732" s="109">
        <f t="shared" si="370"/>
        <v>178984702.64453724</v>
      </c>
      <c r="M5732" s="110">
        <f t="shared" si="371"/>
        <v>0.00013644972565058538</v>
      </c>
      <c r="N5732" s="33" t="s">
        <v>4892</v>
      </c>
      <c r="O5732" s="33">
        <f>+'Categorias-9 feb-Depurado'!Y5731</f>
        <v>32931.239999999998</v>
      </c>
      <c r="P5732" s="111">
        <f>+'Categorias-9 feb-Depurado'!AC5731</f>
        <v>44568</v>
      </c>
      <c r="Q5732" s="111">
        <f>+'Categorias-9 feb-Depurado'!AE5731</f>
        <v>44583</v>
      </c>
      <c r="R5732" s="112" t="str">
        <f>+'Categorias-9 feb-Depurado'!AB5731</f>
        <v>Lessor</v>
      </c>
    </row>
    <row r="5733" spans="2:18" s="1" customFormat="1" ht="14.5" hidden="1">
      <c r="B5733" s="57" t="str">
        <f>+'Categorias-9 feb-Depurado'!B5732</f>
        <v>ENGINE LEASE FINANCE</v>
      </c>
      <c r="C5733" s="30" t="s">
        <v>4900</v>
      </c>
      <c r="D5733" s="31">
        <v>5</v>
      </c>
      <c r="E5733" s="30">
        <f>+'Categorias-9 feb-Depurado'!E5732</f>
        <v>444445560</v>
      </c>
      <c r="F5733" s="30" t="str">
        <f>+'Categorias-9 feb-Depurado'!F5732</f>
        <v>SHANNON FREE ZONE, SHANNON, CO. CLARE, IRELAND (No E3412, IRLANDIA, -IRLANDIA</v>
      </c>
      <c r="G5733" s="30" t="str">
        <f>+'Categorias-9 feb-Depurado'!G5732</f>
        <v>IRLANDA</v>
      </c>
      <c r="H5733" s="30">
        <f>+'Categorias-9 feb-Depurado'!H5732</f>
        <v>41789</v>
      </c>
      <c r="I5733" s="107">
        <f>+'Categorias-9 feb-Depurado'!R5732</f>
        <v>164951811.27300006</v>
      </c>
      <c r="J5733" s="108">
        <f t="shared" si="368"/>
        <v>164951811.27300006</v>
      </c>
      <c r="K5733" s="107">
        <f t="shared" si="369"/>
        <v>23005921.387533393</v>
      </c>
      <c r="L5733" s="109">
        <f t="shared" si="370"/>
        <v>187957732.66053346</v>
      </c>
      <c r="M5733" s="110">
        <f t="shared" si="371"/>
        <v>0.00014329035206081406</v>
      </c>
      <c r="N5733" s="33" t="s">
        <v>4892</v>
      </c>
      <c r="O5733" s="33">
        <f>+'Categorias-9 feb-Depurado'!Y5732</f>
        <v>34582.180000000008</v>
      </c>
      <c r="P5733" s="111">
        <f>+'Categorias-9 feb-Depurado'!AC5732</f>
        <v>44568</v>
      </c>
      <c r="Q5733" s="111">
        <f>+'Categorias-9 feb-Depurado'!AE5732</f>
        <v>44583</v>
      </c>
      <c r="R5733" s="112" t="str">
        <f>+'Categorias-9 feb-Depurado'!AB5732</f>
        <v>Lessor</v>
      </c>
    </row>
    <row r="5734" spans="2:18" s="1" customFormat="1" ht="14.5" hidden="1">
      <c r="B5734" s="57" t="str">
        <f>+'Categorias-9 feb-Depurado'!B5733</f>
        <v>ENGINE LEASE FINANCE</v>
      </c>
      <c r="C5734" s="30" t="s">
        <v>4900</v>
      </c>
      <c r="D5734" s="31">
        <v>5</v>
      </c>
      <c r="E5734" s="30">
        <f>+'Categorias-9 feb-Depurado'!E5733</f>
        <v>444445560</v>
      </c>
      <c r="F5734" s="30" t="str">
        <f>+'Categorias-9 feb-Depurado'!F5733</f>
        <v>SHANNON FREE ZONE, SHANNON, CO. CLARE, IRELAND (No E3412, IRLANDIA, -IRLANDIA</v>
      </c>
      <c r="G5734" s="30" t="str">
        <f>+'Categorias-9 feb-Depurado'!G5733</f>
        <v>IRLANDA</v>
      </c>
      <c r="H5734" s="30">
        <f>+'Categorias-9 feb-Depurado'!H5733</f>
        <v>41801</v>
      </c>
      <c r="I5734" s="107">
        <f>+'Categorias-9 feb-Depurado'!R5733</f>
        <v>222868856.32500002</v>
      </c>
      <c r="J5734" s="108">
        <f t="shared" si="368"/>
        <v>222868856.32500002</v>
      </c>
      <c r="K5734" s="107">
        <f t="shared" si="369"/>
        <v>31083644.058061223</v>
      </c>
      <c r="L5734" s="109">
        <f t="shared" si="370"/>
        <v>253952500.38306123</v>
      </c>
      <c r="M5734" s="110">
        <f t="shared" si="371"/>
        <v>0.0001936017351961474</v>
      </c>
      <c r="N5734" s="33" t="s">
        <v>4892</v>
      </c>
      <c r="O5734" s="33">
        <f>+'Categorias-9 feb-Depurado'!Y5733</f>
        <v>46724.5</v>
      </c>
      <c r="P5734" s="111">
        <f>+'Categorias-9 feb-Depurado'!AC5733</f>
        <v>44568</v>
      </c>
      <c r="Q5734" s="111">
        <f>+'Categorias-9 feb-Depurado'!AE5733</f>
        <v>44583</v>
      </c>
      <c r="R5734" s="112" t="str">
        <f>+'Categorias-9 feb-Depurado'!AB5733</f>
        <v>Lessor</v>
      </c>
    </row>
    <row r="5735" spans="2:18" s="1" customFormat="1" ht="14.5" hidden="1">
      <c r="B5735" s="57" t="str">
        <f>+'Categorias-9 feb-Depurado'!B5734</f>
        <v>ENGINE LEASE FINANCE</v>
      </c>
      <c r="C5735" s="30" t="s">
        <v>4900</v>
      </c>
      <c r="D5735" s="31">
        <v>5</v>
      </c>
      <c r="E5735" s="30">
        <f>+'Categorias-9 feb-Depurado'!E5734</f>
        <v>444445560</v>
      </c>
      <c r="F5735" s="30" t="str">
        <f>+'Categorias-9 feb-Depurado'!F5734</f>
        <v>SHANNON FREE ZONE, SHANNON, CO. CLARE, IRELAND (No E3412, IRLANDIA, -IRLANDIA</v>
      </c>
      <c r="G5735" s="30" t="str">
        <f>+'Categorias-9 feb-Depurado'!G5734</f>
        <v>IRLANDA</v>
      </c>
      <c r="H5735" s="30">
        <f>+'Categorias-9 feb-Depurado'!H5734</f>
        <v>41778</v>
      </c>
      <c r="I5735" s="107">
        <f>+'Categorias-9 feb-Depurado'!R5734</f>
        <v>157077027.41550002</v>
      </c>
      <c r="J5735" s="108">
        <f t="shared" si="368"/>
        <v>157077027.41550002</v>
      </c>
      <c r="K5735" s="107">
        <f t="shared" si="369"/>
        <v>21907620.878000781</v>
      </c>
      <c r="L5735" s="109">
        <f t="shared" si="370"/>
        <v>178984648.29350078</v>
      </c>
      <c r="M5735" s="110">
        <f t="shared" si="371"/>
        <v>0.00013644968421584874</v>
      </c>
      <c r="N5735" s="33" t="s">
        <v>4892</v>
      </c>
      <c r="O5735" s="33">
        <f>+'Categorias-9 feb-Depurado'!Y5734</f>
        <v>32931.230000000003</v>
      </c>
      <c r="P5735" s="111">
        <f>+'Categorias-9 feb-Depurado'!AC5734</f>
        <v>44568</v>
      </c>
      <c r="Q5735" s="111">
        <f>+'Categorias-9 feb-Depurado'!AE5734</f>
        <v>44583</v>
      </c>
      <c r="R5735" s="112" t="str">
        <f>+'Categorias-9 feb-Depurado'!AB5734</f>
        <v>Lessor</v>
      </c>
    </row>
    <row r="5736" spans="2:18" s="1" customFormat="1" ht="14.5" hidden="1">
      <c r="B5736" s="57" t="str">
        <f>+'Categorias-9 feb-Depurado'!B5735</f>
        <v>ENGINE LEASE FINANCE</v>
      </c>
      <c r="C5736" s="30" t="s">
        <v>4900</v>
      </c>
      <c r="D5736" s="31">
        <v>5</v>
      </c>
      <c r="E5736" s="30">
        <f>+'Categorias-9 feb-Depurado'!E5735</f>
        <v>444445560</v>
      </c>
      <c r="F5736" s="30" t="str">
        <f>+'Categorias-9 feb-Depurado'!F5735</f>
        <v>SHANNON FREE ZONE, SHANNON, CO. CLARE, IRELAND (No E3412, IRLANDIA, -IRLANDIA</v>
      </c>
      <c r="G5736" s="30" t="str">
        <f>+'Categorias-9 feb-Depurado'!G5735</f>
        <v>IRLANDA</v>
      </c>
      <c r="H5736" s="30">
        <f>+'Categorias-9 feb-Depurado'!H5735</f>
        <v>41790</v>
      </c>
      <c r="I5736" s="107">
        <f>+'Categorias-9 feb-Depurado'!R5735</f>
        <v>164951763.57450002</v>
      </c>
      <c r="J5736" s="108">
        <f t="shared" si="368"/>
        <v>164951763.57450002</v>
      </c>
      <c r="K5736" s="107">
        <f t="shared" si="369"/>
        <v>23005914.734996911</v>
      </c>
      <c r="L5736" s="109">
        <f t="shared" si="370"/>
        <v>187957678.30949694</v>
      </c>
      <c r="M5736" s="110">
        <f t="shared" si="371"/>
        <v>0.0001432903106260774</v>
      </c>
      <c r="N5736" s="33" t="s">
        <v>4892</v>
      </c>
      <c r="O5736" s="33">
        <f>+'Categorias-9 feb-Depurado'!Y5735</f>
        <v>34582.170000000006</v>
      </c>
      <c r="P5736" s="111">
        <f>+'Categorias-9 feb-Depurado'!AC5735</f>
        <v>44568</v>
      </c>
      <c r="Q5736" s="111">
        <f>+'Categorias-9 feb-Depurado'!AE5735</f>
        <v>44583</v>
      </c>
      <c r="R5736" s="112" t="str">
        <f>+'Categorias-9 feb-Depurado'!AB5735</f>
        <v>Lessor</v>
      </c>
    </row>
    <row r="5737" spans="2:18" s="1" customFormat="1" ht="14.5" hidden="1">
      <c r="B5737" s="57" t="str">
        <f>+'Categorias-9 feb-Depurado'!B5736</f>
        <v>ENGINE LEASE FINANCE</v>
      </c>
      <c r="C5737" s="30" t="s">
        <v>4900</v>
      </c>
      <c r="D5737" s="31">
        <v>5</v>
      </c>
      <c r="E5737" s="30">
        <f>+'Categorias-9 feb-Depurado'!E5736</f>
        <v>444445560</v>
      </c>
      <c r="F5737" s="30" t="str">
        <f>+'Categorias-9 feb-Depurado'!F5736</f>
        <v>SHANNON FREE ZONE, SHANNON, CO. CLARE, IRELAND (No E3412, IRLANDIA, -IRLANDIA</v>
      </c>
      <c r="G5737" s="30" t="str">
        <f>+'Categorias-9 feb-Depurado'!G5736</f>
        <v>IRLANDA</v>
      </c>
      <c r="H5737" s="30">
        <f>+'Categorias-9 feb-Depurado'!H5736</f>
        <v>41802</v>
      </c>
      <c r="I5737" s="107">
        <f>+'Categorias-9 feb-Depurado'!R5736</f>
        <v>222868856.32500002</v>
      </c>
      <c r="J5737" s="108">
        <f t="shared" si="368"/>
        <v>222868856.32500002</v>
      </c>
      <c r="K5737" s="107">
        <f t="shared" si="369"/>
        <v>31083644.058061223</v>
      </c>
      <c r="L5737" s="109">
        <f t="shared" si="370"/>
        <v>253952500.38306123</v>
      </c>
      <c r="M5737" s="110">
        <f t="shared" si="371"/>
        <v>0.0001936017351961474</v>
      </c>
      <c r="N5737" s="33" t="s">
        <v>4892</v>
      </c>
      <c r="O5737" s="33">
        <f>+'Categorias-9 feb-Depurado'!Y5736</f>
        <v>46724.5</v>
      </c>
      <c r="P5737" s="111">
        <f>+'Categorias-9 feb-Depurado'!AC5736</f>
        <v>44568</v>
      </c>
      <c r="Q5737" s="111">
        <f>+'Categorias-9 feb-Depurado'!AE5736</f>
        <v>44583</v>
      </c>
      <c r="R5737" s="112" t="str">
        <f>+'Categorias-9 feb-Depurado'!AB5736</f>
        <v>Lessor</v>
      </c>
    </row>
    <row r="5738" spans="2:18" s="1" customFormat="1" ht="14.5" hidden="1">
      <c r="B5738" s="57" t="str">
        <f>+'Categorias-9 feb-Depurado'!B5737</f>
        <v>ENGINE LEASE FINANCE</v>
      </c>
      <c r="C5738" s="30" t="s">
        <v>4900</v>
      </c>
      <c r="D5738" s="31">
        <v>5</v>
      </c>
      <c r="E5738" s="30">
        <f>+'Categorias-9 feb-Depurado'!E5737</f>
        <v>444445560</v>
      </c>
      <c r="F5738" s="30" t="str">
        <f>+'Categorias-9 feb-Depurado'!F5737</f>
        <v>SHANNON FREE ZONE, SHANNON, CO. CLARE, IRELAND (No E3412, IRLANDIA, -IRLANDIA</v>
      </c>
      <c r="G5738" s="30" t="str">
        <f>+'Categorias-9 feb-Depurado'!G5737</f>
        <v>IRLANDA</v>
      </c>
      <c r="H5738" s="30">
        <f>+'Categorias-9 feb-Depurado'!H5737</f>
        <v>41779</v>
      </c>
      <c r="I5738" s="107">
        <f>+'Categorias-9 feb-Depurado'!R5737</f>
        <v>157077027.41550002</v>
      </c>
      <c r="J5738" s="108">
        <f t="shared" si="368"/>
        <v>157077027.41550002</v>
      </c>
      <c r="K5738" s="107">
        <f t="shared" si="369"/>
        <v>21907620.878000781</v>
      </c>
      <c r="L5738" s="109">
        <f t="shared" si="370"/>
        <v>178984648.29350078</v>
      </c>
      <c r="M5738" s="110">
        <f t="shared" si="371"/>
        <v>0.00013644968421584874</v>
      </c>
      <c r="N5738" s="33" t="s">
        <v>4892</v>
      </c>
      <c r="O5738" s="33">
        <f>+'Categorias-9 feb-Depurado'!Y5737</f>
        <v>32931.230000000003</v>
      </c>
      <c r="P5738" s="111">
        <f>+'Categorias-9 feb-Depurado'!AC5737</f>
        <v>44568</v>
      </c>
      <c r="Q5738" s="111">
        <f>+'Categorias-9 feb-Depurado'!AE5737</f>
        <v>44583</v>
      </c>
      <c r="R5738" s="112" t="str">
        <f>+'Categorias-9 feb-Depurado'!AB5737</f>
        <v>Lessor</v>
      </c>
    </row>
    <row r="5739" spans="2:18" s="1" customFormat="1" ht="14.5" hidden="1">
      <c r="B5739" s="57" t="str">
        <f>+'Categorias-9 feb-Depurado'!B5738</f>
        <v>ENGINE LEASE FINANCE</v>
      </c>
      <c r="C5739" s="30" t="s">
        <v>4900</v>
      </c>
      <c r="D5739" s="31">
        <v>5</v>
      </c>
      <c r="E5739" s="30">
        <f>+'Categorias-9 feb-Depurado'!E5738</f>
        <v>444445560</v>
      </c>
      <c r="F5739" s="30" t="str">
        <f>+'Categorias-9 feb-Depurado'!F5738</f>
        <v>SHANNON FREE ZONE, SHANNON, CO. CLARE, IRELAND (No E3412, IRLANDIA, -IRLANDIA</v>
      </c>
      <c r="G5739" s="30" t="str">
        <f>+'Categorias-9 feb-Depurado'!G5738</f>
        <v>IRLANDA</v>
      </c>
      <c r="H5739" s="30">
        <f>+'Categorias-9 feb-Depurado'!H5738</f>
        <v>41791</v>
      </c>
      <c r="I5739" s="107">
        <f>+'Categorias-9 feb-Depurado'!R5738</f>
        <v>164951763.57450002</v>
      </c>
      <c r="J5739" s="108">
        <f t="shared" si="368"/>
        <v>164951763.57450002</v>
      </c>
      <c r="K5739" s="107">
        <f t="shared" si="369"/>
        <v>23005914.734996911</v>
      </c>
      <c r="L5739" s="109">
        <f t="shared" si="370"/>
        <v>187957678.30949694</v>
      </c>
      <c r="M5739" s="110">
        <f t="shared" si="371"/>
        <v>0.0001432903106260774</v>
      </c>
      <c r="N5739" s="33" t="s">
        <v>4892</v>
      </c>
      <c r="O5739" s="33">
        <f>+'Categorias-9 feb-Depurado'!Y5738</f>
        <v>34582.170000000006</v>
      </c>
      <c r="P5739" s="111">
        <f>+'Categorias-9 feb-Depurado'!AC5738</f>
        <v>44568</v>
      </c>
      <c r="Q5739" s="111">
        <f>+'Categorias-9 feb-Depurado'!AE5738</f>
        <v>44583</v>
      </c>
      <c r="R5739" s="112" t="str">
        <f>+'Categorias-9 feb-Depurado'!AB5738</f>
        <v>Lessor</v>
      </c>
    </row>
    <row r="5740" spans="2:18" s="1" customFormat="1" ht="14.5" hidden="1">
      <c r="B5740" s="57" t="str">
        <f>+'Categorias-9 feb-Depurado'!B5739</f>
        <v>ENGINE LEASE FINANCE</v>
      </c>
      <c r="C5740" s="30" t="s">
        <v>4900</v>
      </c>
      <c r="D5740" s="31">
        <v>5</v>
      </c>
      <c r="E5740" s="30">
        <f>+'Categorias-9 feb-Depurado'!E5739</f>
        <v>444445560</v>
      </c>
      <c r="F5740" s="30" t="str">
        <f>+'Categorias-9 feb-Depurado'!F5739</f>
        <v>SHANNON FREE ZONE, SHANNON, CO. CLARE, IRELAND (No E3412, IRLANDIA, -IRLANDIA</v>
      </c>
      <c r="G5740" s="30" t="str">
        <f>+'Categorias-9 feb-Depurado'!G5739</f>
        <v>IRLANDA</v>
      </c>
      <c r="H5740" s="30">
        <f>+'Categorias-9 feb-Depurado'!H5739</f>
        <v>41803</v>
      </c>
      <c r="I5740" s="107">
        <f>+'Categorias-9 feb-Depurado'!R5739</f>
        <v>222868856.32500002</v>
      </c>
      <c r="J5740" s="108">
        <f t="shared" si="368"/>
        <v>222868856.32500002</v>
      </c>
      <c r="K5740" s="107">
        <f t="shared" si="369"/>
        <v>1601208.6032395994</v>
      </c>
      <c r="L5740" s="109">
        <f t="shared" si="370"/>
        <v>224470064.92823961</v>
      </c>
      <c r="M5740" s="110">
        <f t="shared" si="371"/>
        <v>0.00017112567903110795</v>
      </c>
      <c r="N5740" s="33" t="s">
        <v>4892</v>
      </c>
      <c r="O5740" s="33">
        <f>+'Categorias-9 feb-Depurado'!Y5739</f>
        <v>46724.5</v>
      </c>
      <c r="P5740" s="111">
        <f>+'Categorias-9 feb-Depurado'!AC5739</f>
        <v>44930</v>
      </c>
      <c r="Q5740" s="111">
        <f>+'Categorias-9 feb-Depurado'!AE5739</f>
        <v>44945</v>
      </c>
      <c r="R5740" s="112" t="str">
        <f>+'Categorias-9 feb-Depurado'!AB5739</f>
        <v>Lessor</v>
      </c>
    </row>
    <row r="5741" spans="2:18" s="1" customFormat="1" ht="14.5" hidden="1">
      <c r="B5741" s="57" t="str">
        <f>+'Categorias-9 feb-Depurado'!B5740</f>
        <v>ENGINE LEASE FINANCE</v>
      </c>
      <c r="C5741" s="30" t="s">
        <v>4900</v>
      </c>
      <c r="D5741" s="31">
        <v>5</v>
      </c>
      <c r="E5741" s="30">
        <f>+'Categorias-9 feb-Depurado'!E5740</f>
        <v>444445560</v>
      </c>
      <c r="F5741" s="30" t="str">
        <f>+'Categorias-9 feb-Depurado'!F5740</f>
        <v>SHANNON FREE ZONE, SHANNON, CO. CLARE, IRELAND (No E3412, IRLANDIA, -IRLANDIA</v>
      </c>
      <c r="G5741" s="30" t="str">
        <f>+'Categorias-9 feb-Depurado'!G5740</f>
        <v>IRLANDA</v>
      </c>
      <c r="H5741" s="30">
        <f>+'Categorias-9 feb-Depurado'!H5740</f>
        <v>44869</v>
      </c>
      <c r="I5741" s="107">
        <f>+'Categorias-9 feb-Depurado'!R5740</f>
        <v>314154102.52950001</v>
      </c>
      <c r="J5741" s="108">
        <f t="shared" si="368"/>
        <v>314154102.52950001</v>
      </c>
      <c r="K5741" s="107">
        <f t="shared" si="369"/>
        <v>2257050.4466523989</v>
      </c>
      <c r="L5741" s="109">
        <f t="shared" si="370"/>
        <v>316411152.97615242</v>
      </c>
      <c r="M5741" s="110">
        <f t="shared" si="371"/>
        <v>0.00024121734639035147</v>
      </c>
      <c r="N5741" s="33" t="s">
        <v>4892</v>
      </c>
      <c r="O5741" s="33">
        <f>+'Categorias-9 feb-Depurado'!Y5740</f>
        <v>65862.470000000001</v>
      </c>
      <c r="P5741" s="111">
        <f>+'Categorias-9 feb-Depurado'!AC5740</f>
        <v>44930</v>
      </c>
      <c r="Q5741" s="111">
        <f>+'Categorias-9 feb-Depurado'!AE5740</f>
        <v>44945</v>
      </c>
      <c r="R5741" s="112" t="str">
        <f>+'Categorias-9 feb-Depurado'!AB5740</f>
        <v>Lessor</v>
      </c>
    </row>
    <row r="5742" spans="2:18" s="1" customFormat="1" ht="14.5" hidden="1">
      <c r="B5742" s="57" t="str">
        <f>+'Categorias-9 feb-Depurado'!B5741</f>
        <v>ENGINE LEASE FINANCE</v>
      </c>
      <c r="C5742" s="30" t="s">
        <v>4900</v>
      </c>
      <c r="D5742" s="31">
        <v>5</v>
      </c>
      <c r="E5742" s="30">
        <f>+'Categorias-9 feb-Depurado'!E5741</f>
        <v>444445560</v>
      </c>
      <c r="F5742" s="30" t="str">
        <f>+'Categorias-9 feb-Depurado'!F5741</f>
        <v>SHANNON FREE ZONE, SHANNON, CO. CLARE, IRELAND (No E3412, IRLANDIA, -IRLANDIA</v>
      </c>
      <c r="G5742" s="30" t="str">
        <f>+'Categorias-9 feb-Depurado'!G5741</f>
        <v>IRLANDA</v>
      </c>
      <c r="H5742" s="30">
        <f>+'Categorias-9 feb-Depurado'!H5741</f>
        <v>44857</v>
      </c>
      <c r="I5742" s="107">
        <f>+'Categorias-9 feb-Depurado'!R5741</f>
        <v>329903574.84750003</v>
      </c>
      <c r="J5742" s="108">
        <f t="shared" si="368"/>
        <v>329903574.84750003</v>
      </c>
      <c r="K5742" s="107">
        <f t="shared" si="369"/>
        <v>2370203.0467415336</v>
      </c>
      <c r="L5742" s="109">
        <f t="shared" si="370"/>
        <v>332273777.89424157</v>
      </c>
      <c r="M5742" s="110">
        <f t="shared" si="371"/>
        <v>0.00025331028386596353</v>
      </c>
      <c r="N5742" s="33" t="s">
        <v>4892</v>
      </c>
      <c r="O5742" s="33">
        <f>+'Categorias-9 feb-Depurado'!Y5741</f>
        <v>69164.350000000006</v>
      </c>
      <c r="P5742" s="111">
        <f>+'Categorias-9 feb-Depurado'!AC5741</f>
        <v>44930</v>
      </c>
      <c r="Q5742" s="111">
        <f>+'Categorias-9 feb-Depurado'!AE5741</f>
        <v>44945</v>
      </c>
      <c r="R5742" s="112" t="str">
        <f>+'Categorias-9 feb-Depurado'!AB5741</f>
        <v>Lessor</v>
      </c>
    </row>
    <row r="5743" spans="2:18" s="1" customFormat="1" ht="14.5" hidden="1">
      <c r="B5743" s="57" t="str">
        <f>+'Categorias-9 feb-Depurado'!B5742</f>
        <v>ENGINE LEASE FINANCE</v>
      </c>
      <c r="C5743" s="30" t="s">
        <v>4900</v>
      </c>
      <c r="D5743" s="31">
        <v>5</v>
      </c>
      <c r="E5743" s="30">
        <f>+'Categorias-9 feb-Depurado'!E5742</f>
        <v>444445560</v>
      </c>
      <c r="F5743" s="30" t="str">
        <f>+'Categorias-9 feb-Depurado'!F5742</f>
        <v>SHANNON FREE ZONE, SHANNON, CO. CLARE, IRELAND (No E3412, IRLANDIA, -IRLANDIA</v>
      </c>
      <c r="G5743" s="30" t="str">
        <f>+'Categorias-9 feb-Depurado'!G5742</f>
        <v>IRLANDA</v>
      </c>
      <c r="H5743" s="30">
        <f>+'Categorias-9 feb-Depurado'!H5742</f>
        <v>44881</v>
      </c>
      <c r="I5743" s="107">
        <f>+'Categorias-9 feb-Depurado'!R5742</f>
        <v>445737712.65000004</v>
      </c>
      <c r="J5743" s="108">
        <f t="shared" si="368"/>
        <v>445737712.65000004</v>
      </c>
      <c r="K5743" s="107">
        <f t="shared" si="369"/>
        <v>3815004.997599612</v>
      </c>
      <c r="L5743" s="109">
        <f t="shared" si="370"/>
        <v>449552717.64759964</v>
      </c>
      <c r="M5743" s="110">
        <f t="shared" si="371"/>
        <v>0.00034271836688922884</v>
      </c>
      <c r="N5743" s="33" t="s">
        <v>4892</v>
      </c>
      <c r="O5743" s="33">
        <f>+'Categorias-9 feb-Depurado'!Y5742</f>
        <v>93449</v>
      </c>
      <c r="P5743" s="111">
        <f>+'Categorias-9 feb-Depurado'!AC5742</f>
        <v>44926</v>
      </c>
      <c r="Q5743" s="111">
        <f>+'Categorias-9 feb-Depurado'!AE5742</f>
        <v>44941</v>
      </c>
      <c r="R5743" s="112" t="str">
        <f>+'Categorias-9 feb-Depurado'!AB5742</f>
        <v>Lessor</v>
      </c>
    </row>
    <row r="5744" spans="2:18" s="1" customFormat="1" ht="14.5" hidden="1">
      <c r="B5744" s="57" t="str">
        <f>+'Categorias-9 feb-Depurado'!B5743</f>
        <v>ENGINE LEASE FINANCE</v>
      </c>
      <c r="C5744" s="30" t="s">
        <v>4900</v>
      </c>
      <c r="D5744" s="31">
        <v>5</v>
      </c>
      <c r="E5744" s="30">
        <f>+'Categorias-9 feb-Depurado'!E5743</f>
        <v>444445560</v>
      </c>
      <c r="F5744" s="30" t="str">
        <f>+'Categorias-9 feb-Depurado'!F5743</f>
        <v>SHANNON FREE ZONE, SHANNON, CO. CLARE, IRELAND (No E3412, IRLANDIA, -IRLANDIA</v>
      </c>
      <c r="G5744" s="30" t="str">
        <f>+'Categorias-9 feb-Depurado'!G5743</f>
        <v>IRLANDA</v>
      </c>
      <c r="H5744" s="30" t="str">
        <f>+'Categorias-9 feb-Depurado'!H5743</f>
        <v>Provisión</v>
      </c>
      <c r="I5744" s="107">
        <f>+'Categorias-9 feb-Depurado'!R5743</f>
        <v>24408462.281335905</v>
      </c>
      <c r="J5744" s="108">
        <f t="shared" si="368"/>
        <v>24408462.281335905</v>
      </c>
      <c r="K5744" s="107">
        <f t="shared" si="369"/>
        <v>208908.51939229132</v>
      </c>
      <c r="L5744" s="109">
        <f t="shared" si="370"/>
        <v>24617370.800728198</v>
      </c>
      <c r="M5744" s="110">
        <f t="shared" si="371"/>
        <v>1.8767154077234846E-05</v>
      </c>
      <c r="N5744" s="33" t="s">
        <v>4892</v>
      </c>
      <c r="O5744" s="33">
        <f>+'Categorias-9 feb-Depurado'!Y5743</f>
        <v>5117.2389658659922</v>
      </c>
      <c r="P5744" s="111">
        <f>+'Categorias-9 feb-Depurado'!AC5743</f>
        <v>44926</v>
      </c>
      <c r="Q5744" s="111">
        <f>+'Categorias-9 feb-Depurado'!AE5743</f>
        <v>44941</v>
      </c>
      <c r="R5744" s="112" t="str">
        <f>+'Categorias-9 feb-Depurado'!AB5743</f>
        <v>Lessor</v>
      </c>
    </row>
    <row r="5745" spans="2:18" s="1" customFormat="1" ht="14.5" hidden="1">
      <c r="B5745" s="57" t="str">
        <f>+'Categorias-9 feb-Depurado'!B5744</f>
        <v>ENGINE LEASE FINANCE</v>
      </c>
      <c r="C5745" s="30" t="s">
        <v>4900</v>
      </c>
      <c r="D5745" s="31">
        <v>5</v>
      </c>
      <c r="E5745" s="30">
        <f>+'Categorias-9 feb-Depurado'!E5744</f>
        <v>444445560</v>
      </c>
      <c r="F5745" s="30" t="str">
        <f>+'Categorias-9 feb-Depurado'!F5744</f>
        <v>SHANNON FREE ZONE, SHANNON, CO. CLARE, IRELAND (No E3412, IRLANDIA, -IRLANDIA</v>
      </c>
      <c r="G5745" s="30" t="str">
        <f>+'Categorias-9 feb-Depurado'!G5744</f>
        <v>IRLANDA</v>
      </c>
      <c r="H5745" s="30" t="str">
        <f>+'Categorias-9 feb-Depurado'!H5744</f>
        <v>Provisión</v>
      </c>
      <c r="I5745" s="107">
        <f>+'Categorias-9 feb-Depurado'!R5744</f>
        <v>25282524.912658803</v>
      </c>
      <c r="J5745" s="108">
        <f t="shared" si="368"/>
        <v>25282524.912658803</v>
      </c>
      <c r="K5745" s="107">
        <f t="shared" si="369"/>
        <v>216389.49578732718</v>
      </c>
      <c r="L5745" s="109">
        <f t="shared" si="370"/>
        <v>25498914.408446129</v>
      </c>
      <c r="M5745" s="110">
        <f t="shared" si="371"/>
        <v>1.9439202479388116E-05</v>
      </c>
      <c r="N5745" s="33" t="s">
        <v>4892</v>
      </c>
      <c r="O5745" s="33">
        <f>+'Categorias-9 feb-Depurado'!Y5744</f>
        <v>5300.4863701497534</v>
      </c>
      <c r="P5745" s="111">
        <f>+'Categorias-9 feb-Depurado'!AC5744</f>
        <v>44926</v>
      </c>
      <c r="Q5745" s="111">
        <f>+'Categorias-9 feb-Depurado'!AE5744</f>
        <v>44941</v>
      </c>
      <c r="R5745" s="112" t="str">
        <f>+'Categorias-9 feb-Depurado'!AB5744</f>
        <v>Lessor</v>
      </c>
    </row>
    <row r="5746" spans="2:18" s="1" customFormat="1" ht="14.5" hidden="1">
      <c r="B5746" s="57" t="str">
        <f>+'Categorias-9 feb-Depurado'!B5745</f>
        <v>ENGINE LEASE FINANCE</v>
      </c>
      <c r="C5746" s="30" t="s">
        <v>4900</v>
      </c>
      <c r="D5746" s="31">
        <v>5</v>
      </c>
      <c r="E5746" s="30">
        <f>+'Categorias-9 feb-Depurado'!E5745</f>
        <v>444445560</v>
      </c>
      <c r="F5746" s="30" t="str">
        <f>+'Categorias-9 feb-Depurado'!F5745</f>
        <v>SHANNON FREE ZONE, SHANNON, CO. CLARE, IRELAND (No E3412, IRLANDIA, -IRLANDIA</v>
      </c>
      <c r="G5746" s="30" t="str">
        <f>+'Categorias-9 feb-Depurado'!G5745</f>
        <v>IRLANDA</v>
      </c>
      <c r="H5746" s="30" t="str">
        <f>+'Categorias-9 feb-Depurado'!H5745</f>
        <v>Provisión</v>
      </c>
      <c r="I5746" s="107">
        <f>+'Categorias-9 feb-Depurado'!R5745</f>
        <v>31711118.197406311</v>
      </c>
      <c r="J5746" s="108">
        <f t="shared" si="368"/>
        <v>31711118.197406311</v>
      </c>
      <c r="K5746" s="107">
        <f t="shared" si="369"/>
        <v>271410.90145444096</v>
      </c>
      <c r="L5746" s="109">
        <f t="shared" si="370"/>
        <v>31982529.098860752</v>
      </c>
      <c r="M5746" s="110">
        <f t="shared" si="371"/>
        <v>2.4382012857368658E-05</v>
      </c>
      <c r="N5746" s="33" t="s">
        <v>4892</v>
      </c>
      <c r="O5746" s="33">
        <f>+'Categorias-9 feb-Depurado'!Y5745</f>
        <v>6648.2422292957444</v>
      </c>
      <c r="P5746" s="111">
        <f>+'Categorias-9 feb-Depurado'!AC5745</f>
        <v>44926</v>
      </c>
      <c r="Q5746" s="111">
        <f>+'Categorias-9 feb-Depurado'!AE5745</f>
        <v>44941</v>
      </c>
      <c r="R5746" s="112" t="str">
        <f>+'Categorias-9 feb-Depurado'!AB5745</f>
        <v>Lessor</v>
      </c>
    </row>
    <row r="5747" spans="2:18" s="1" customFormat="1" ht="14.5" hidden="1">
      <c r="B5747" s="57" t="str">
        <f>+'Categorias-9 feb-Depurado'!B5746</f>
        <v>ENGINE LEASE FINANCE</v>
      </c>
      <c r="C5747" s="30" t="s">
        <v>4900</v>
      </c>
      <c r="D5747" s="31">
        <v>5</v>
      </c>
      <c r="E5747" s="30">
        <f>+'Categorias-9 feb-Depurado'!E5746</f>
        <v>444445560</v>
      </c>
      <c r="F5747" s="30" t="str">
        <f>+'Categorias-9 feb-Depurado'!F5746</f>
        <v>SHANNON FREE ZONE, SHANNON, CO. CLARE, IRELAND (No E3412, IRLANDIA, -IRLANDIA</v>
      </c>
      <c r="G5747" s="30" t="str">
        <f>+'Categorias-9 feb-Depurado'!G5746</f>
        <v>IRLANDA</v>
      </c>
      <c r="H5747" s="30" t="str">
        <f>+'Categorias-9 feb-Depurado'!H5746</f>
        <v>Provisión</v>
      </c>
      <c r="I5747" s="107">
        <f>+'Categorias-9 feb-Depurado'!R5746</f>
        <v>6149882.9107888574</v>
      </c>
      <c r="J5747" s="108">
        <f t="shared" si="368"/>
        <v>6149882.9107888574</v>
      </c>
      <c r="K5747" s="107">
        <f t="shared" si="369"/>
        <v>52635.963647380508</v>
      </c>
      <c r="L5747" s="109">
        <f t="shared" si="370"/>
        <v>6202518.8744362378</v>
      </c>
      <c r="M5747" s="110">
        <f t="shared" si="371"/>
        <v>4.7285158242836734E-06</v>
      </c>
      <c r="N5747" s="33" t="s">
        <v>4892</v>
      </c>
      <c r="O5747" s="33">
        <f>+'Categorias-9 feb-Depurado'!Y5746</f>
        <v>1289.3241738815386</v>
      </c>
      <c r="P5747" s="111">
        <f>+'Categorias-9 feb-Depurado'!AC5746</f>
        <v>44926</v>
      </c>
      <c r="Q5747" s="111">
        <f>+'Categorias-9 feb-Depurado'!AE5746</f>
        <v>44941</v>
      </c>
      <c r="R5747" s="112" t="str">
        <f>+'Categorias-9 feb-Depurado'!AB5746</f>
        <v>Lessor</v>
      </c>
    </row>
    <row r="5748" spans="2:18" s="1" customFormat="1" ht="14.5" hidden="1">
      <c r="B5748" s="57" t="str">
        <f>+'Categorias-9 feb-Depurado'!B5747</f>
        <v>ENGINE LEASE FINANCE</v>
      </c>
      <c r="C5748" s="30" t="s">
        <v>4900</v>
      </c>
      <c r="D5748" s="31">
        <v>5</v>
      </c>
      <c r="E5748" s="30">
        <f>+'Categorias-9 feb-Depurado'!E5747</f>
        <v>444445560</v>
      </c>
      <c r="F5748" s="30" t="str">
        <f>+'Categorias-9 feb-Depurado'!F5747</f>
        <v>SHANNON FREE ZONE, SHANNON, CO. CLARE, IRELAND (No E3412, IRLANDIA, -IRLANDIA</v>
      </c>
      <c r="G5748" s="30" t="str">
        <f>+'Categorias-9 feb-Depurado'!G5747</f>
        <v>IRLANDA</v>
      </c>
      <c r="H5748" s="30" t="str">
        <f>+'Categorias-9 feb-Depurado'!H5747</f>
        <v>Provisión</v>
      </c>
      <c r="I5748" s="107">
        <f>+'Categorias-9 feb-Depurado'!R5747</f>
        <v>8637518.9830294997</v>
      </c>
      <c r="J5748" s="108">
        <f t="shared" si="368"/>
        <v>8637518.9830294997</v>
      </c>
      <c r="K5748" s="107">
        <f t="shared" si="369"/>
        <v>73927.283135213656</v>
      </c>
      <c r="L5748" s="109">
        <f t="shared" si="370"/>
        <v>8711446.2661647126</v>
      </c>
      <c r="M5748" s="110">
        <f t="shared" si="371"/>
        <v>6.6412069605674239E-06</v>
      </c>
      <c r="N5748" s="33" t="s">
        <v>4892</v>
      </c>
      <c r="O5748" s="33">
        <f>+'Categorias-9 feb-Depurado'!Y5747</f>
        <v>1810.8575705796825</v>
      </c>
      <c r="P5748" s="111">
        <f>+'Categorias-9 feb-Depurado'!AC5747</f>
        <v>44926</v>
      </c>
      <c r="Q5748" s="111">
        <f>+'Categorias-9 feb-Depurado'!AE5747</f>
        <v>44941</v>
      </c>
      <c r="R5748" s="112" t="str">
        <f>+'Categorias-9 feb-Depurado'!AB5747</f>
        <v>Lessor</v>
      </c>
    </row>
    <row r="5749" spans="2:18" s="1" customFormat="1" ht="14.5" hidden="1">
      <c r="B5749" s="57" t="str">
        <f>+'Categorias-9 feb-Depurado'!B5748</f>
        <v>ENGINE LEASE FINANCE</v>
      </c>
      <c r="C5749" s="30" t="s">
        <v>4900</v>
      </c>
      <c r="D5749" s="31">
        <v>5</v>
      </c>
      <c r="E5749" s="30">
        <f>+'Categorias-9 feb-Depurado'!E5748</f>
        <v>444445560</v>
      </c>
      <c r="F5749" s="30" t="str">
        <f>+'Categorias-9 feb-Depurado'!F5748</f>
        <v>SHANNON FREE ZONE, SHANNON, CO. CLARE, IRELAND (No E3412, IRLANDIA, -IRLANDIA</v>
      </c>
      <c r="G5749" s="30" t="str">
        <f>+'Categorias-9 feb-Depurado'!G5748</f>
        <v>IRLANDA</v>
      </c>
      <c r="H5749" s="30" t="str">
        <f>+'Categorias-9 feb-Depurado'!H5748</f>
        <v>Provisión</v>
      </c>
      <c r="I5749" s="107">
        <f>+'Categorias-9 feb-Depurado'!R5748</f>
        <v>7729059.9556756336</v>
      </c>
      <c r="J5749" s="108">
        <f t="shared" si="368"/>
        <v>7729059.9556756336</v>
      </c>
      <c r="K5749" s="107">
        <f t="shared" si="369"/>
        <v>31682.563128437865</v>
      </c>
      <c r="L5749" s="109">
        <f t="shared" si="370"/>
        <v>7760742.5188040715</v>
      </c>
      <c r="M5749" s="110">
        <f t="shared" si="371"/>
        <v>5.9164340409510889E-06</v>
      </c>
      <c r="N5749" s="33" t="s">
        <v>4892</v>
      </c>
      <c r="O5749" s="33">
        <f>+'Categorias-9 feb-Depurado'!Y5748</f>
        <v>1620.3989550354063</v>
      </c>
      <c r="P5749" s="111">
        <f>+'Categorias-9 feb-Depurado'!AC5748</f>
        <v>44939</v>
      </c>
      <c r="Q5749" s="111">
        <f>+'Categorias-9 feb-Depurado'!AE5748</f>
        <v>44954</v>
      </c>
      <c r="R5749" s="112" t="str">
        <f>+'Categorias-9 feb-Depurado'!AB5748</f>
        <v>Lessor</v>
      </c>
    </row>
    <row r="5750" spans="2:18" s="1" customFormat="1" ht="14.5" hidden="1">
      <c r="B5750" s="57" t="str">
        <f>+'Categorias-9 feb-Depurado'!B5749</f>
        <v>ENGINE LEASE FINANCE</v>
      </c>
      <c r="C5750" s="30" t="s">
        <v>4900</v>
      </c>
      <c r="D5750" s="31">
        <v>5</v>
      </c>
      <c r="E5750" s="30">
        <f>+'Categorias-9 feb-Depurado'!E5749</f>
        <v>444445560</v>
      </c>
      <c r="F5750" s="30" t="str">
        <f>+'Categorias-9 feb-Depurado'!F5749</f>
        <v>SHANNON FREE ZONE, SHANNON, CO. CLARE, IRELAND (No E3412, IRLANDIA, -IRLANDIA</v>
      </c>
      <c r="G5750" s="30" t="str">
        <f>+'Categorias-9 feb-Depurado'!G5749</f>
        <v>IRLANDA</v>
      </c>
      <c r="H5750" s="30">
        <f>+'Categorias-9 feb-Depurado'!H5749</f>
        <v>45676</v>
      </c>
      <c r="I5750" s="107">
        <f>+'Categorias-9 feb-Depurado'!R5749</f>
        <v>241902942.75000003</v>
      </c>
      <c r="J5750" s="108">
        <f t="shared" si="368"/>
        <v>241902942.75000003</v>
      </c>
      <c r="K5750" s="107">
        <f t="shared" si="369"/>
        <v>991596.04124998802</v>
      </c>
      <c r="L5750" s="109">
        <f t="shared" si="370"/>
        <v>242894538.79125002</v>
      </c>
      <c r="M5750" s="110">
        <f t="shared" si="371"/>
        <v>0.0001851716526071681</v>
      </c>
      <c r="N5750" s="33" t="s">
        <v>4892</v>
      </c>
      <c r="O5750" s="33">
        <f>+'Categorias-9 feb-Depurado'!Y5749</f>
        <v>50715</v>
      </c>
      <c r="P5750" s="111">
        <f>+'Categorias-9 feb-Depurado'!AC5749</f>
        <v>44939</v>
      </c>
      <c r="Q5750" s="111">
        <f>+'Categorias-9 feb-Depurado'!AE5749</f>
        <v>44954</v>
      </c>
      <c r="R5750" s="112" t="str">
        <f>+'Categorias-9 feb-Depurado'!AB5749</f>
        <v>Lessor</v>
      </c>
    </row>
    <row r="5751" spans="2:18" s="1" customFormat="1" ht="14.5" hidden="1">
      <c r="B5751" s="57" t="str">
        <f>+'Categorias-9 feb-Depurado'!B5750</f>
        <v>ENGINE LEASE FINANCE</v>
      </c>
      <c r="C5751" s="30" t="s">
        <v>4900</v>
      </c>
      <c r="D5751" s="31">
        <v>5</v>
      </c>
      <c r="E5751" s="30">
        <f>+'Categorias-9 feb-Depurado'!E5750</f>
        <v>444445560</v>
      </c>
      <c r="F5751" s="30" t="str">
        <f>+'Categorias-9 feb-Depurado'!F5750</f>
        <v>SHANNON FREE ZONE, SHANNON, CO. CLARE, IRELAND (No E3412, IRLANDIA, -IRLANDIA</v>
      </c>
      <c r="G5751" s="30" t="str">
        <f>+'Categorias-9 feb-Depurado'!G5750</f>
        <v>IRLANDA</v>
      </c>
      <c r="H5751" s="30">
        <f>+'Categorias-9 feb-Depurado'!H5750</f>
        <v>45677</v>
      </c>
      <c r="I5751" s="107">
        <f>+'Categorias-9 feb-Depurado'!R5750</f>
        <v>241902942.75000003</v>
      </c>
      <c r="J5751" s="108">
        <f t="shared" si="368"/>
        <v>241902942.75000003</v>
      </c>
      <c r="K5751" s="107">
        <f t="shared" si="369"/>
        <v>3990839.0759959272</v>
      </c>
      <c r="L5751" s="109">
        <f t="shared" si="370"/>
        <v>245893781.82599595</v>
      </c>
      <c r="M5751" s="110">
        <f t="shared" si="371"/>
        <v>0.00018745813789447933</v>
      </c>
      <c r="N5751" s="33" t="s">
        <v>4892</v>
      </c>
      <c r="O5751" s="33">
        <f>+'Categorias-9 feb-Depurado'!Y5750</f>
        <v>50715</v>
      </c>
      <c r="P5751" s="111">
        <f>+'Categorias-9 feb-Depurado'!AC5750</f>
        <v>44903</v>
      </c>
      <c r="Q5751" s="111">
        <f>+'Categorias-9 feb-Depurado'!AE5750</f>
        <v>44918</v>
      </c>
      <c r="R5751" s="112" t="str">
        <f>+'Categorias-9 feb-Depurado'!AB5750</f>
        <v>Lessor</v>
      </c>
    </row>
    <row r="5752" spans="2:18" s="1" customFormat="1" ht="14.5" hidden="1">
      <c r="B5752" s="57" t="str">
        <f>+'Categorias-9 feb-Depurado'!B5751</f>
        <v>ENGINE LEASE FINANCE</v>
      </c>
      <c r="C5752" s="30" t="s">
        <v>4900</v>
      </c>
      <c r="D5752" s="31">
        <v>5</v>
      </c>
      <c r="E5752" s="30">
        <f>+'Categorias-9 feb-Depurado'!E5751</f>
        <v>444445560</v>
      </c>
      <c r="F5752" s="30" t="str">
        <f>+'Categorias-9 feb-Depurado'!F5751</f>
        <v>SHANNON FREE ZONE, SHANNON, CO. CLARE, IRELAND (No E3412, IRLANDIA, -IRLANDIA</v>
      </c>
      <c r="G5752" s="30" t="str">
        <f>+'Categorias-9 feb-Depurado'!G5751</f>
        <v>IRLANDA</v>
      </c>
      <c r="H5752" s="30">
        <f>+'Categorias-9 feb-Depurado'!H5751</f>
        <v>44575</v>
      </c>
      <c r="I5752" s="107">
        <f>+'Categorias-9 feb-Depurado'!R5751</f>
        <v>209539510.50000003</v>
      </c>
      <c r="J5752" s="108">
        <f t="shared" si="368"/>
        <v>0</v>
      </c>
      <c r="K5752" s="107">
        <f t="shared" si="369"/>
        <v>0</v>
      </c>
      <c r="L5752" s="109">
        <f t="shared" si="370"/>
        <v>209539510.50000003</v>
      </c>
      <c r="M5752" s="110">
        <f t="shared" si="371"/>
        <v>0.0001597433093344617</v>
      </c>
      <c r="N5752" s="33" t="s">
        <v>4892</v>
      </c>
      <c r="O5752" s="33">
        <f>+'Categorias-9 feb-Depurado'!Y5751</f>
        <v>43930</v>
      </c>
      <c r="P5752" s="111">
        <f>+'Categorias-9 feb-Depurado'!AC5751</f>
        <v>44958</v>
      </c>
      <c r="Q5752" s="111">
        <f>+'Categorias-9 feb-Depurado'!AE5751</f>
        <v>44973</v>
      </c>
      <c r="R5752" s="112" t="str">
        <f>+'Categorias-9 feb-Depurado'!AB5751</f>
        <v>Lessor</v>
      </c>
    </row>
    <row r="5753" spans="2:18" s="1" customFormat="1" ht="14.5" hidden="1">
      <c r="B5753" s="57" t="str">
        <f>+'Categorias-9 feb-Depurado'!B5752</f>
        <v>ENGINE LEASE FINANCE</v>
      </c>
      <c r="C5753" s="30" t="s">
        <v>4900</v>
      </c>
      <c r="D5753" s="31">
        <v>5</v>
      </c>
      <c r="E5753" s="30">
        <f>+'Categorias-9 feb-Depurado'!E5752</f>
        <v>444445560</v>
      </c>
      <c r="F5753" s="30" t="str">
        <f>+'Categorias-9 feb-Depurado'!F5752</f>
        <v>SHANNON FREE ZONE, SHANNON, CO. CLARE, IRELAND (No E3412, IRLANDIA, -IRLANDIA</v>
      </c>
      <c r="G5753" s="30" t="str">
        <f>+'Categorias-9 feb-Depurado'!G5752</f>
        <v>IRLANDA</v>
      </c>
      <c r="H5753" s="30">
        <f>+'Categorias-9 feb-Depurado'!H5752</f>
        <v>44870</v>
      </c>
      <c r="I5753" s="107">
        <f>+'Categorias-9 feb-Depurado'!R5752</f>
        <v>314154102.52950001</v>
      </c>
      <c r="J5753" s="108">
        <f t="shared" si="368"/>
        <v>0</v>
      </c>
      <c r="K5753" s="107">
        <f t="shared" si="369"/>
        <v>0</v>
      </c>
      <c r="L5753" s="109">
        <f t="shared" si="370"/>
        <v>314154102.52950001</v>
      </c>
      <c r="M5753" s="110">
        <f t="shared" si="371"/>
        <v>0.00023949667468112229</v>
      </c>
      <c r="N5753" s="33" t="s">
        <v>4892</v>
      </c>
      <c r="O5753" s="33">
        <f>+'Categorias-9 feb-Depurado'!Y5752</f>
        <v>65862.470000000001</v>
      </c>
      <c r="P5753" s="111">
        <f>+'Categorias-9 feb-Depurado'!AC5752</f>
        <v>44958</v>
      </c>
      <c r="Q5753" s="111">
        <f>+'Categorias-9 feb-Depurado'!AE5752</f>
        <v>44973</v>
      </c>
      <c r="R5753" s="112" t="str">
        <f>+'Categorias-9 feb-Depurado'!AB5752</f>
        <v>Lessor</v>
      </c>
    </row>
    <row r="5754" spans="2:18" s="1" customFormat="1" ht="14.5" hidden="1">
      <c r="B5754" s="57" t="str">
        <f>+'Categorias-9 feb-Depurado'!B5753</f>
        <v>ENGINE LEASE FINANCE</v>
      </c>
      <c r="C5754" s="30" t="s">
        <v>4900</v>
      </c>
      <c r="D5754" s="31">
        <v>5</v>
      </c>
      <c r="E5754" s="30">
        <f>+'Categorias-9 feb-Depurado'!E5753</f>
        <v>444445560</v>
      </c>
      <c r="F5754" s="30" t="str">
        <f>+'Categorias-9 feb-Depurado'!F5753</f>
        <v>SHANNON FREE ZONE, SHANNON, CO. CLARE, IRELAND (No E3412, IRLANDIA, -IRLANDIA</v>
      </c>
      <c r="G5754" s="30" t="str">
        <f>+'Categorias-9 feb-Depurado'!G5753</f>
        <v>IRLANDA</v>
      </c>
      <c r="H5754" s="30">
        <f>+'Categorias-9 feb-Depurado'!H5753</f>
        <v>44858</v>
      </c>
      <c r="I5754" s="107">
        <f>+'Categorias-9 feb-Depurado'!R5753</f>
        <v>329903574.84750003</v>
      </c>
      <c r="J5754" s="108">
        <f t="shared" si="368"/>
        <v>0</v>
      </c>
      <c r="K5754" s="107">
        <f t="shared" si="369"/>
        <v>0</v>
      </c>
      <c r="L5754" s="109">
        <f t="shared" si="370"/>
        <v>329903574.84750003</v>
      </c>
      <c r="M5754" s="110">
        <f t="shared" si="371"/>
        <v>0.00025150334980575861</v>
      </c>
      <c r="N5754" s="33" t="s">
        <v>4892</v>
      </c>
      <c r="O5754" s="33">
        <f>+'Categorias-9 feb-Depurado'!Y5753</f>
        <v>69164.350000000006</v>
      </c>
      <c r="P5754" s="111">
        <f>+'Categorias-9 feb-Depurado'!AC5753</f>
        <v>44958</v>
      </c>
      <c r="Q5754" s="111">
        <f>+'Categorias-9 feb-Depurado'!AE5753</f>
        <v>44973</v>
      </c>
      <c r="R5754" s="112" t="str">
        <f>+'Categorias-9 feb-Depurado'!AB5753</f>
        <v>Lessor</v>
      </c>
    </row>
    <row r="5755" spans="2:18" s="1" customFormat="1" ht="14.5" hidden="1">
      <c r="B5755" s="57" t="str">
        <f>+'Categorias-9 feb-Depurado'!B5754</f>
        <v>ENGINE LEASE FINANCE</v>
      </c>
      <c r="C5755" s="30" t="s">
        <v>4900</v>
      </c>
      <c r="D5755" s="31">
        <v>5</v>
      </c>
      <c r="E5755" s="30">
        <f>+'Categorias-9 feb-Depurado'!E5754</f>
        <v>444445560</v>
      </c>
      <c r="F5755" s="30" t="str">
        <f>+'Categorias-9 feb-Depurado'!F5754</f>
        <v>SHANNON FREE ZONE, SHANNON, CO. CLARE, IRELAND (No E3412, IRLANDIA, -IRLANDIA</v>
      </c>
      <c r="G5755" s="30" t="str">
        <f>+'Categorias-9 feb-Depurado'!G5754</f>
        <v>IRLANDA</v>
      </c>
      <c r="H5755" s="30">
        <f>+'Categorias-9 feb-Depurado'!H5754</f>
        <v>44882</v>
      </c>
      <c r="I5755" s="107">
        <f>+'Categorias-9 feb-Depurado'!R5754</f>
        <v>445737712.65000004</v>
      </c>
      <c r="J5755" s="108">
        <f t="shared" si="368"/>
        <v>0</v>
      </c>
      <c r="K5755" s="107">
        <f t="shared" si="369"/>
        <v>0</v>
      </c>
      <c r="L5755" s="109">
        <f t="shared" si="370"/>
        <v>445737712.65000004</v>
      </c>
      <c r="M5755" s="110">
        <f t="shared" si="371"/>
        <v>0.00033980998210781039</v>
      </c>
      <c r="N5755" s="33" t="s">
        <v>4892</v>
      </c>
      <c r="O5755" s="33">
        <f>+'Categorias-9 feb-Depurado'!Y5754</f>
        <v>93449</v>
      </c>
      <c r="P5755" s="111">
        <f>+'Categorias-9 feb-Depurado'!AC5754</f>
        <v>44958</v>
      </c>
      <c r="Q5755" s="111">
        <f>+'Categorias-9 feb-Depurado'!AE5754</f>
        <v>44973</v>
      </c>
      <c r="R5755" s="112" t="str">
        <f>+'Categorias-9 feb-Depurado'!AB5754</f>
        <v>Lessor</v>
      </c>
    </row>
    <row r="5756" spans="2:18" s="1" customFormat="1" ht="14.5" hidden="1">
      <c r="B5756" s="57" t="str">
        <f>+'Categorias-9 feb-Depurado'!B5755</f>
        <v>ENGINE LEASE FINANCE</v>
      </c>
      <c r="C5756" s="30" t="s">
        <v>4900</v>
      </c>
      <c r="D5756" s="31">
        <v>5</v>
      </c>
      <c r="E5756" s="30">
        <f>+'Categorias-9 feb-Depurado'!E5755</f>
        <v>444445560</v>
      </c>
      <c r="F5756" s="30" t="str">
        <f>+'Categorias-9 feb-Depurado'!F5755</f>
        <v>SHANNON FREE ZONE, SHANNON, CO. CLARE, IRELAND (No E3412, IRLANDIA, -IRLANDIA</v>
      </c>
      <c r="G5756" s="30" t="str">
        <f>+'Categorias-9 feb-Depurado'!G5755</f>
        <v>IRLANDA</v>
      </c>
      <c r="H5756" s="30">
        <f>+'Categorias-9 feb-Depurado'!H5755</f>
        <v>46265</v>
      </c>
      <c r="I5756" s="107">
        <f>+'Categorias-9 feb-Depurado'!R5755</f>
        <v>78429196.695499986</v>
      </c>
      <c r="J5756" s="108">
        <f t="shared" si="368"/>
        <v>0</v>
      </c>
      <c r="K5756" s="107">
        <f t="shared" si="369"/>
        <v>0</v>
      </c>
      <c r="L5756" s="109">
        <f t="shared" si="370"/>
        <v>78429196.695499986</v>
      </c>
      <c r="M5756" s="110">
        <f t="shared" si="371"/>
        <v>5.9790821304713287E-05</v>
      </c>
      <c r="N5756" s="33" t="s">
        <v>4892</v>
      </c>
      <c r="O5756" s="33">
        <f>+'Categorias-9 feb-Depurado'!Y5755</f>
        <v>16442.696666666663</v>
      </c>
      <c r="P5756" s="111">
        <f>+'Categorias-9 feb-Depurado'!AC5755</f>
        <v>44958</v>
      </c>
      <c r="Q5756" s="111">
        <f>+'Categorias-9 feb-Depurado'!AE5755</f>
        <v>44973</v>
      </c>
      <c r="R5756" s="112" t="str">
        <f>+'Categorias-9 feb-Depurado'!AB5755</f>
        <v>Lessor</v>
      </c>
    </row>
    <row r="5757" spans="2:18" s="1" customFormat="1" ht="14.5" hidden="1">
      <c r="B5757" s="57" t="str">
        <f>+'Categorias-9 feb-Depurado'!B5756</f>
        <v>ENGINE LEASE FINANCE</v>
      </c>
      <c r="C5757" s="30" t="s">
        <v>4900</v>
      </c>
      <c r="D5757" s="31">
        <v>5</v>
      </c>
      <c r="E5757" s="30">
        <f>+'Categorias-9 feb-Depurado'!E5756</f>
        <v>444445560</v>
      </c>
      <c r="F5757" s="30" t="str">
        <f>+'Categorias-9 feb-Depurado'!F5756</f>
        <v>SHANNON FREE ZONE, SHANNON, CO. CLARE, IRELAND (No E3412, IRLANDIA, -IRLANDIA</v>
      </c>
      <c r="G5757" s="30" t="str">
        <f>+'Categorias-9 feb-Depurado'!G5756</f>
        <v>IRLANDA</v>
      </c>
      <c r="H5757" s="30">
        <f>+'Categorias-9 feb-Depurado'!H5756</f>
        <v>46266</v>
      </c>
      <c r="I5757" s="107">
        <f>+'Categorias-9 feb-Depurado'!R5756</f>
        <v>78429196.695499986</v>
      </c>
      <c r="J5757" s="108">
        <f t="shared" si="368"/>
        <v>0</v>
      </c>
      <c r="K5757" s="107">
        <f t="shared" si="369"/>
        <v>0</v>
      </c>
      <c r="L5757" s="109">
        <f t="shared" si="370"/>
        <v>78429196.695499986</v>
      </c>
      <c r="M5757" s="110">
        <f t="shared" si="371"/>
        <v>5.9790821304713287E-05</v>
      </c>
      <c r="N5757" s="33" t="s">
        <v>4892</v>
      </c>
      <c r="O5757" s="33">
        <f>+'Categorias-9 feb-Depurado'!Y5756</f>
        <v>16442.696666666663</v>
      </c>
      <c r="P5757" s="111">
        <f>+'Categorias-9 feb-Depurado'!AC5756</f>
        <v>44958</v>
      </c>
      <c r="Q5757" s="111">
        <f>+'Categorias-9 feb-Depurado'!AE5756</f>
        <v>44973</v>
      </c>
      <c r="R5757" s="112" t="str">
        <f>+'Categorias-9 feb-Depurado'!AB5756</f>
        <v>Lessor</v>
      </c>
    </row>
    <row r="5758" spans="2:18" s="1" customFormat="1" ht="14.5" hidden="1">
      <c r="B5758" s="57" t="str">
        <f>+'Categorias-9 feb-Depurado'!B5757</f>
        <v>ENGINE LEASE FINANCE</v>
      </c>
      <c r="C5758" s="30" t="s">
        <v>4900</v>
      </c>
      <c r="D5758" s="31">
        <v>5</v>
      </c>
      <c r="E5758" s="30">
        <f>+'Categorias-9 feb-Depurado'!E5757</f>
        <v>444445560</v>
      </c>
      <c r="F5758" s="30" t="str">
        <f>+'Categorias-9 feb-Depurado'!F5757</f>
        <v>SHANNON FREE ZONE, SHANNON, CO. CLARE, IRELAND (No E3412, IRLANDIA, -IRLANDIA</v>
      </c>
      <c r="G5758" s="30" t="str">
        <f>+'Categorias-9 feb-Depurado'!G5757</f>
        <v>IRLANDA</v>
      </c>
      <c r="H5758" s="30">
        <f>+'Categorias-9 feb-Depurado'!H5757</f>
        <v>46196</v>
      </c>
      <c r="I5758" s="107">
        <f>+'Categorias-9 feb-Depurado'!R5757</f>
        <v>32514620.595499985</v>
      </c>
      <c r="J5758" s="108">
        <f t="shared" si="368"/>
        <v>32514620.595499985</v>
      </c>
      <c r="K5758" s="107">
        <f t="shared" si="369"/>
        <v>4623348.3469535829</v>
      </c>
      <c r="L5758" s="109">
        <f t="shared" si="370"/>
        <v>37137968.942453571</v>
      </c>
      <c r="M5758" s="110">
        <f t="shared" si="371"/>
        <v>2.8312283667513825E-05</v>
      </c>
      <c r="N5758" s="33" t="s">
        <v>4892</v>
      </c>
      <c r="O5758" s="33">
        <f>+'Categorias-9 feb-Depurado'!Y5757</f>
        <v>6816.6966666666631</v>
      </c>
      <c r="P5758" s="111">
        <f>+'Categorias-9 feb-Depurado'!AC5757</f>
        <v>44561</v>
      </c>
      <c r="Q5758" s="111">
        <f>+'Categorias-9 feb-Depurado'!AE5757</f>
        <v>44576</v>
      </c>
      <c r="R5758" s="112" t="str">
        <f>+'Categorias-9 feb-Depurado'!AB5757</f>
        <v>Lessor</v>
      </c>
    </row>
    <row r="5759" spans="2:18" s="1" customFormat="1" ht="14.5" hidden="1">
      <c r="B5759" s="57" t="str">
        <f>+'Categorias-9 feb-Depurado'!B5758</f>
        <v>FALCON AEROSPACE</v>
      </c>
      <c r="C5759" s="30" t="s">
        <v>4900</v>
      </c>
      <c r="D5759" s="31">
        <v>5</v>
      </c>
      <c r="E5759" s="30">
        <f>+'Categorias-9 feb-Depurado'!E5758</f>
        <v>444445612</v>
      </c>
      <c r="F5759" s="30" t="str">
        <f>+'Categorias-9 feb-Depurado'!F5758</f>
        <v>SHANNON FREE ZONE, SHANNON, CO. CLARE, IRELAND (No E3412, IRLANDIA, -IRLANDIA</v>
      </c>
      <c r="G5759" s="30" t="str">
        <f>+'Categorias-9 feb-Depurado'!G5758</f>
        <v>IRLANDA</v>
      </c>
      <c r="H5759" s="30" t="str">
        <f>+'Categorias-9 feb-Depurado'!H5758</f>
        <v>FINAL DEBT 2020-2021</v>
      </c>
      <c r="I5759" s="107">
        <f>+'Categorias-9 feb-Depurado'!R5758</f>
        <v>4173963800.9490051</v>
      </c>
      <c r="J5759" s="108">
        <f t="shared" si="368"/>
        <v>4173963800.9490051</v>
      </c>
      <c r="K5759" s="107">
        <f t="shared" si="369"/>
        <v>27122723.513419054</v>
      </c>
      <c r="L5759" s="109">
        <f t="shared" si="370"/>
        <v>4201086524.4624243</v>
      </c>
      <c r="M5759" s="110">
        <f t="shared" si="371"/>
        <v>0.0032027156244504042</v>
      </c>
      <c r="N5759" s="33" t="s">
        <v>4892</v>
      </c>
      <c r="O5759" s="33">
        <f>+'Categorias-9 feb-Depurado'!Y5758</f>
        <v>875072.34000000102</v>
      </c>
      <c r="P5759" s="111">
        <f>+'Categorias-9 feb-Depurado'!AC5758</f>
        <v>44932</v>
      </c>
      <c r="Q5759" s="111">
        <f>+'Categorias-9 feb-Depurado'!AE5758</f>
        <v>44947</v>
      </c>
      <c r="R5759" s="112" t="str">
        <f>+'Categorias-9 feb-Depurado'!AB5758</f>
        <v>Lessor</v>
      </c>
    </row>
    <row r="5760" spans="2:18" s="1" customFormat="1" ht="14.5" hidden="1">
      <c r="B5760" s="57" t="str">
        <f>+'Categorias-9 feb-Depurado'!B5759</f>
        <v>FALCON AEROSPACE</v>
      </c>
      <c r="C5760" s="30" t="s">
        <v>4900</v>
      </c>
      <c r="D5760" s="31">
        <v>5</v>
      </c>
      <c r="E5760" s="30">
        <f>+'Categorias-9 feb-Depurado'!E5759</f>
        <v>444445612</v>
      </c>
      <c r="F5760" s="30" t="str">
        <f>+'Categorias-9 feb-Depurado'!F5759</f>
        <v>SHANNON FREE ZONE, SHANNON, CO. CLARE, IRELAND (No E3412, IRLANDIA, -IRLANDIA</v>
      </c>
      <c r="G5760" s="30" t="str">
        <f>+'Categorias-9 feb-Depurado'!G5759</f>
        <v>IRLANDA</v>
      </c>
      <c r="H5760" s="30" t="str">
        <f>+'Categorias-9 feb-Depurado'!H5759</f>
        <v>385356</v>
      </c>
      <c r="I5760" s="107">
        <f>+'Categorias-9 feb-Depurado'!R5759</f>
        <v>147104463.528</v>
      </c>
      <c r="J5760" s="108">
        <f t="shared" si="368"/>
        <v>0</v>
      </c>
      <c r="K5760" s="107">
        <f t="shared" si="369"/>
        <v>0</v>
      </c>
      <c r="L5760" s="109">
        <f t="shared" si="370"/>
        <v>147104463.528</v>
      </c>
      <c r="M5760" s="110">
        <f t="shared" si="371"/>
        <v>0.00011214569398277438</v>
      </c>
      <c r="N5760" s="33" t="s">
        <v>4892</v>
      </c>
      <c r="O5760" s="33">
        <f>+'Categorias-9 feb-Depurado'!Y5759</f>
        <v>30840.48</v>
      </c>
      <c r="P5760" s="111">
        <f>+'Categorias-9 feb-Depurado'!AC5759</f>
        <v>44958</v>
      </c>
      <c r="Q5760" s="111">
        <f>+'Categorias-9 feb-Depurado'!AE5759</f>
        <v>44973</v>
      </c>
      <c r="R5760" s="112" t="str">
        <f>+'Categorias-9 feb-Depurado'!AB5759</f>
        <v>Lessor</v>
      </c>
    </row>
    <row r="5761" spans="2:18" s="1" customFormat="1" ht="14.5" hidden="1">
      <c r="B5761" s="57" t="str">
        <f>+'Categorias-9 feb-Depurado'!B5760</f>
        <v>FALCON AEROSPACE</v>
      </c>
      <c r="C5761" s="30" t="s">
        <v>4900</v>
      </c>
      <c r="D5761" s="31">
        <v>5</v>
      </c>
      <c r="E5761" s="30">
        <f>+'Categorias-9 feb-Depurado'!E5760</f>
        <v>444445612</v>
      </c>
      <c r="F5761" s="30" t="str">
        <f>+'Categorias-9 feb-Depurado'!F5760</f>
        <v>SHANNON FREE ZONE, SHANNON, CO. CLARE, IRELAND (No E3412, IRLANDIA, -IRLANDIA</v>
      </c>
      <c r="G5761" s="30" t="str">
        <f>+'Categorias-9 feb-Depurado'!G5760</f>
        <v>IRLANDA</v>
      </c>
      <c r="H5761" s="30">
        <f>+'Categorias-9 feb-Depurado'!H5760</f>
        <v>140931</v>
      </c>
      <c r="I5761" s="107">
        <f>+'Categorias-9 feb-Depurado'!R5760</f>
        <v>298115625</v>
      </c>
      <c r="J5761" s="108">
        <f t="shared" si="368"/>
        <v>0</v>
      </c>
      <c r="K5761" s="107">
        <f t="shared" si="369"/>
        <v>0</v>
      </c>
      <c r="L5761" s="109">
        <f t="shared" si="370"/>
        <v>298115625</v>
      </c>
      <c r="M5761" s="110">
        <f t="shared" si="371"/>
        <v>0.00022726967524251888</v>
      </c>
      <c r="N5761" s="33" t="s">
        <v>4892</v>
      </c>
      <c r="O5761" s="33">
        <f>+'Categorias-9 feb-Depurado'!Y5760</f>
        <v>62500</v>
      </c>
      <c r="P5761" s="111">
        <f>+'Categorias-9 feb-Depurado'!AC5760</f>
        <v>44958</v>
      </c>
      <c r="Q5761" s="111">
        <f>+'Categorias-9 feb-Depurado'!AE5760</f>
        <v>44973</v>
      </c>
      <c r="R5761" s="112" t="str">
        <f>+'Categorias-9 feb-Depurado'!AB5760</f>
        <v>Lessor</v>
      </c>
    </row>
    <row r="5762" spans="2:18" s="1" customFormat="1" ht="14.5" hidden="1">
      <c r="B5762" s="57" t="str">
        <f>+'Categorias-9 feb-Depurado'!B5761</f>
        <v>FALCON AEROSPACE</v>
      </c>
      <c r="C5762" s="30" t="s">
        <v>4900</v>
      </c>
      <c r="D5762" s="31">
        <v>5</v>
      </c>
      <c r="E5762" s="30">
        <f>+'Categorias-9 feb-Depurado'!E5761</f>
        <v>444445612</v>
      </c>
      <c r="F5762" s="30" t="str">
        <f>+'Categorias-9 feb-Depurado'!F5761</f>
        <v>SHANNON FREE ZONE, SHANNON, CO. CLARE, IRELAND (No E3412, IRLANDIA, -IRLANDIA</v>
      </c>
      <c r="G5762" s="30" t="str">
        <f>+'Categorias-9 feb-Depurado'!G5761</f>
        <v>IRLANDA</v>
      </c>
      <c r="H5762" s="30">
        <f>+'Categorias-9 feb-Depurado'!H5761</f>
        <v>386330</v>
      </c>
      <c r="I5762" s="107">
        <f>+'Categorias-9 feb-Depurado'!R5761</f>
        <v>145412645.43150002</v>
      </c>
      <c r="J5762" s="108">
        <f t="shared" si="368"/>
        <v>145412645.43150002</v>
      </c>
      <c r="K5762" s="107">
        <f t="shared" si="369"/>
        <v>2046672.5950854702</v>
      </c>
      <c r="L5762" s="109">
        <f t="shared" si="370"/>
        <v>147459318.02658549</v>
      </c>
      <c r="M5762" s="110">
        <f t="shared" si="371"/>
        <v>0.00011241621877211365</v>
      </c>
      <c r="N5762" s="33" t="s">
        <v>4892</v>
      </c>
      <c r="O5762" s="33">
        <f>+'Categorias-9 feb-Depurado'!Y5761</f>
        <v>30485.790000000001</v>
      </c>
      <c r="P5762" s="111">
        <f>+'Categorias-9 feb-Depurado'!AC5761</f>
        <v>44910</v>
      </c>
      <c r="Q5762" s="111">
        <f>+'Categorias-9 feb-Depurado'!AE5761</f>
        <v>44925</v>
      </c>
      <c r="R5762" s="112" t="str">
        <f>+'Categorias-9 feb-Depurado'!AB5761</f>
        <v>Lessor</v>
      </c>
    </row>
    <row r="5763" spans="2:18" s="1" customFormat="1" ht="14.5" hidden="1">
      <c r="B5763" s="57" t="str">
        <f>+'Categorias-9 feb-Depurado'!B5762</f>
        <v>SMBC AERO ENGINE LEASE</v>
      </c>
      <c r="C5763" s="30" t="s">
        <v>4900</v>
      </c>
      <c r="D5763" s="31">
        <v>5</v>
      </c>
      <c r="E5763" s="30" t="str">
        <f>+'Categorias-9 feb-Depurado'!E5762</f>
        <v>444444079</v>
      </c>
      <c r="F5763" s="30" t="str">
        <f>+'Categorias-9 feb-Depurado'!F5762</f>
        <v>WORLD TRADE CENTER TORRE 8 16F</v>
      </c>
      <c r="G5763" s="30" t="str">
        <f>+'Categorias-9 feb-Depurado'!G5762</f>
        <v>ESTADOS UNIDOS</v>
      </c>
      <c r="H5763" s="30" t="str">
        <f>+'Categorias-9 feb-Depurado'!H5762</f>
        <v>SAEL-23-0099-01</v>
      </c>
      <c r="I5763" s="107">
        <f>+'Categorias-9 feb-Depurado'!R5762</f>
        <v>511278027.36900002</v>
      </c>
      <c r="J5763" s="108">
        <f t="shared" si="368"/>
        <v>511278027.36900002</v>
      </c>
      <c r="K5763" s="107">
        <f t="shared" si="369"/>
        <v>2621096.5560231558</v>
      </c>
      <c r="L5763" s="109">
        <f t="shared" si="370"/>
        <v>513899123.9250232</v>
      </c>
      <c r="M5763" s="110">
        <f t="shared" si="371"/>
        <v>0.00039177311488404872</v>
      </c>
      <c r="N5763" s="33" t="s">
        <v>4892</v>
      </c>
      <c r="O5763" s="33">
        <f>+'Categorias-9 feb-Depurado'!Y5762</f>
        <v>107189.53999999999</v>
      </c>
      <c r="P5763" s="111">
        <f>+'Categorias-9 feb-Depurado'!AC5762</f>
        <v>44936</v>
      </c>
      <c r="Q5763" s="111">
        <f>+'Categorias-9 feb-Depurado'!AE5762</f>
        <v>44951</v>
      </c>
      <c r="R5763" s="112" t="str">
        <f>+'Categorias-9 feb-Depurado'!AB5762</f>
        <v>Lessor</v>
      </c>
    </row>
    <row r="5764" spans="2:18" s="1" customFormat="1" ht="14.5" hidden="1">
      <c r="B5764" s="57" t="str">
        <f>+'Categorias-9 feb-Depurado'!B5763</f>
        <v>SMBC AERO ENGINE LEASE</v>
      </c>
      <c r="C5764" s="30" t="s">
        <v>4900</v>
      </c>
      <c r="D5764" s="31">
        <v>5</v>
      </c>
      <c r="E5764" s="30" t="str">
        <f>+'Categorias-9 feb-Depurado'!E5763</f>
        <v>444444079</v>
      </c>
      <c r="F5764" s="30" t="str">
        <f>+'Categorias-9 feb-Depurado'!F5763</f>
        <v>WORLD TRADE CENTER TORRE 8 16F</v>
      </c>
      <c r="G5764" s="30" t="str">
        <f>+'Categorias-9 feb-Depurado'!G5763</f>
        <v>ESTADOS UNIDOS</v>
      </c>
      <c r="H5764" s="30" t="str">
        <f>+'Categorias-9 feb-Depurado'!H5763</f>
        <v>SAEL-23-0099-MR1</v>
      </c>
      <c r="I5764" s="107">
        <f>+'Categorias-9 feb-Depurado'!R5763</f>
        <v>561066580.2420001</v>
      </c>
      <c r="J5764" s="108">
        <f t="shared" si="368"/>
        <v>0</v>
      </c>
      <c r="K5764" s="107">
        <f t="shared" si="369"/>
        <v>0</v>
      </c>
      <c r="L5764" s="109">
        <f t="shared" si="370"/>
        <v>561066580.2420001</v>
      </c>
      <c r="M5764" s="110">
        <f t="shared" si="371"/>
        <v>0.00042773141958268716</v>
      </c>
      <c r="N5764" s="33" t="s">
        <v>4892</v>
      </c>
      <c r="O5764" s="33">
        <f>+'Categorias-9 feb-Depurado'!Y5763</f>
        <v>117627.72</v>
      </c>
      <c r="P5764" s="111">
        <f>+'Categorias-9 feb-Depurado'!AC5763</f>
        <v>44958</v>
      </c>
      <c r="Q5764" s="111">
        <f>+'Categorias-9 feb-Depurado'!AE5763</f>
        <v>44973</v>
      </c>
      <c r="R5764" s="112" t="str">
        <f>+'Categorias-9 feb-Depurado'!AB5763</f>
        <v>Lessor</v>
      </c>
    </row>
    <row r="5765" spans="2:18" s="1" customFormat="1" ht="14.5" hidden="1">
      <c r="B5765" s="57" t="str">
        <f>+'Categorias-9 feb-Depurado'!B5764</f>
        <v>SMBC AERO ENGINE LEASE</v>
      </c>
      <c r="C5765" s="30" t="s">
        <v>4900</v>
      </c>
      <c r="D5765" s="31">
        <v>5</v>
      </c>
      <c r="E5765" s="30" t="str">
        <f>+'Categorias-9 feb-Depurado'!E5764</f>
        <v>444444079</v>
      </c>
      <c r="F5765" s="30" t="str">
        <f>+'Categorias-9 feb-Depurado'!F5764</f>
        <v>WORLD TRADE CENTER TORRE 8 16F</v>
      </c>
      <c r="G5765" s="30" t="str">
        <f>+'Categorias-9 feb-Depurado'!G5764</f>
        <v>ESTADOS UNIDOS</v>
      </c>
      <c r="H5765" s="30" t="str">
        <f>+'Categorias-9 feb-Depurado'!H5764</f>
        <v>SAEL-23-0099-02</v>
      </c>
      <c r="I5765" s="107">
        <f>+'Categorias-9 feb-Depurado'!R5764</f>
        <v>511278027.36900002</v>
      </c>
      <c r="J5765" s="108">
        <f t="shared" si="368"/>
        <v>0</v>
      </c>
      <c r="K5765" s="107">
        <f t="shared" si="369"/>
        <v>0</v>
      </c>
      <c r="L5765" s="109">
        <f t="shared" si="370"/>
        <v>511278027.36900002</v>
      </c>
      <c r="M5765" s="110">
        <f t="shared" si="371"/>
        <v>0.00038977491112311983</v>
      </c>
      <c r="N5765" s="33" t="s">
        <v>4892</v>
      </c>
      <c r="O5765" s="33">
        <f>+'Categorias-9 feb-Depurado'!Y5764</f>
        <v>107189.53999999999</v>
      </c>
      <c r="P5765" s="111">
        <f>+'Categorias-9 feb-Depurado'!AC5764</f>
        <v>44958</v>
      </c>
      <c r="Q5765" s="111">
        <f>+'Categorias-9 feb-Depurado'!AE5764</f>
        <v>44973</v>
      </c>
      <c r="R5765" s="112" t="str">
        <f>+'Categorias-9 feb-Depurado'!AB5764</f>
        <v>Lessor</v>
      </c>
    </row>
    <row r="5766" spans="2:18" s="1" customFormat="1" ht="14.5" hidden="1">
      <c r="B5766" s="57" t="str">
        <f>+'Categorias-9 feb-Depurado'!B5765</f>
        <v>SMBC AERO ENGINE LEASE</v>
      </c>
      <c r="C5766" s="30" t="s">
        <v>4900</v>
      </c>
      <c r="D5766" s="31">
        <v>5</v>
      </c>
      <c r="E5766" s="30" t="str">
        <f>+'Categorias-9 feb-Depurado'!E5765</f>
        <v>444444079</v>
      </c>
      <c r="F5766" s="30" t="str">
        <f>+'Categorias-9 feb-Depurado'!F5765</f>
        <v>WORLD TRADE CENTER TORRE 8 16F</v>
      </c>
      <c r="G5766" s="30" t="str">
        <f>+'Categorias-9 feb-Depurado'!G5765</f>
        <v>ESTADOS UNIDOS</v>
      </c>
      <c r="H5766" s="30" t="str">
        <f>+'Categorias-9 feb-Depurado'!H5765</f>
        <v>SAEL-230099-MR2</v>
      </c>
      <c r="I5766" s="107">
        <f>+'Categorias-9 feb-Depurado'!R5765</f>
        <v>387519880.85700017</v>
      </c>
      <c r="J5766" s="108">
        <f t="shared" si="368"/>
        <v>0</v>
      </c>
      <c r="K5766" s="107">
        <f t="shared" si="369"/>
        <v>0</v>
      </c>
      <c r="L5766" s="109">
        <f t="shared" si="370"/>
        <v>387519880.85700017</v>
      </c>
      <c r="M5766" s="110">
        <f t="shared" si="371"/>
        <v>0.00029542737812682593</v>
      </c>
      <c r="N5766" s="33" t="s">
        <v>4892</v>
      </c>
      <c r="O5766" s="33">
        <f>+'Categorias-9 feb-Depurado'!Y5765</f>
        <v>81243.620000000024</v>
      </c>
      <c r="P5766" s="111">
        <f>+'Categorias-9 feb-Depurado'!AC5765</f>
        <v>44958</v>
      </c>
      <c r="Q5766" s="111">
        <f>+'Categorias-9 feb-Depurado'!AE5765</f>
        <v>44973</v>
      </c>
      <c r="R5766" s="112" t="str">
        <f>+'Categorias-9 feb-Depurado'!AB5765</f>
        <v>Lessor</v>
      </c>
    </row>
    <row r="5767" spans="2:18" s="1" customFormat="1" ht="14.5" hidden="1">
      <c r="B5767" s="57" t="str">
        <f>+'Categorias-9 feb-Depurado'!B5766</f>
        <v>WELLS FARGO BANK NORTHWEST NA</v>
      </c>
      <c r="C5767" s="30" t="s">
        <v>4900</v>
      </c>
      <c r="D5767" s="31">
        <v>5</v>
      </c>
      <c r="E5767" s="30">
        <f>+'Categorias-9 feb-Depurado'!E5766</f>
        <v>444444625</v>
      </c>
      <c r="F5767" s="30">
        <f>+'Categorias-9 feb-Depurado'!F5766</f>
        <v>0</v>
      </c>
      <c r="G5767" s="30" t="str">
        <f>+'Categorias-9 feb-Depurado'!G5766</f>
        <v>ESTADOS UNIDOS</v>
      </c>
      <c r="H5767" s="30" t="str">
        <f>+'Categorias-9 feb-Depurado'!H5766</f>
        <v>FINAL DEBT MSN1370 - HK5125</v>
      </c>
      <c r="I5767" s="107">
        <f>+'Categorias-9 feb-Depurado'!R5766</f>
        <v>7154775000.000001</v>
      </c>
      <c r="J5767" s="108">
        <f t="shared" si="368"/>
        <v>7154775000.000001</v>
      </c>
      <c r="K5767" s="107">
        <f t="shared" si="369"/>
        <v>1017358239.5623263</v>
      </c>
      <c r="L5767" s="109">
        <f t="shared" si="370"/>
        <v>8172133239.5623274</v>
      </c>
      <c r="M5767" s="110">
        <f t="shared" si="371"/>
        <v>0.0062300594522475099</v>
      </c>
      <c r="N5767" s="33" t="s">
        <v>4892</v>
      </c>
      <c r="O5767" s="33">
        <f>+'Categorias-9 feb-Depurado'!Y5766</f>
        <v>1500000</v>
      </c>
      <c r="P5767" s="111">
        <f>+'Categorias-9 feb-Depurado'!AC5766</f>
        <v>44561</v>
      </c>
      <c r="Q5767" s="111">
        <f>+'Categorias-9 feb-Depurado'!AE5766</f>
        <v>44576</v>
      </c>
      <c r="R5767" s="112" t="str">
        <f>+'Categorias-9 feb-Depurado'!AB5766</f>
        <v>Lessor</v>
      </c>
    </row>
    <row r="5768" spans="2:18" s="1" customFormat="1" ht="14.5" hidden="1">
      <c r="B5768" s="57" t="str">
        <f>+'Categorias-9 feb-Depurado'!B5767</f>
        <v>ZF IRELAND AIRCRAFT 46 LIMITED</v>
      </c>
      <c r="C5768" s="30" t="s">
        <v>4900</v>
      </c>
      <c r="D5768" s="31">
        <v>5</v>
      </c>
      <c r="E5768" s="30">
        <f>+'Categorias-9 feb-Depurado'!E5767</f>
        <v>444444944</v>
      </c>
      <c r="F5768" s="30" t="str">
        <f>+'Categorias-9 feb-Depurado'!F5767</f>
        <v>2nd Floor, 1-2 Victoria Buildings</v>
      </c>
      <c r="G5768" s="30" t="str">
        <f>+'Categorias-9 feb-Depurado'!G5767</f>
        <v>IRLANDA</v>
      </c>
      <c r="H5768" s="30" t="str">
        <f>+'Categorias-9 feb-Depurado'!H5767</f>
        <v>FINAL DEBT 2020-2021</v>
      </c>
      <c r="I5768" s="107">
        <f>+'Categorias-9 feb-Depurado'!R5767</f>
        <v>19588643989.213699</v>
      </c>
      <c r="J5768" s="108">
        <f t="shared" si="368"/>
        <v>19588643989.213699</v>
      </c>
      <c r="K5768" s="107">
        <f t="shared" si="369"/>
        <v>2785366187.5152736</v>
      </c>
      <c r="L5768" s="109">
        <f t="shared" si="370"/>
        <v>22374010176.728973</v>
      </c>
      <c r="M5768" s="110">
        <f t="shared" si="371"/>
        <v>0.017056918860720589</v>
      </c>
      <c r="N5768" s="33" t="s">
        <v>4892</v>
      </c>
      <c r="O5768" s="33">
        <f>+'Categorias-9 feb-Depurado'!Y5767</f>
        <v>4106763.1034966921</v>
      </c>
      <c r="P5768" s="111">
        <f>+'Categorias-9 feb-Depurado'!AC5767</f>
        <v>44561</v>
      </c>
      <c r="Q5768" s="111">
        <f>+'Categorias-9 feb-Depurado'!AE5767</f>
        <v>44576</v>
      </c>
      <c r="R5768" s="112" t="str">
        <f>+'Categorias-9 feb-Depurado'!AB5767</f>
        <v>Lessor</v>
      </c>
    </row>
    <row r="5769" spans="2:18" s="1" customFormat="1" ht="14.5" hidden="1">
      <c r="B5769" s="57" t="str">
        <f>+'Categorias-9 feb-Depurado'!B5768</f>
        <v>ZF IRELAND AIRCRAFT 46 LIMITED</v>
      </c>
      <c r="C5769" s="30" t="s">
        <v>4900</v>
      </c>
      <c r="D5769" s="31">
        <v>5</v>
      </c>
      <c r="E5769" s="30">
        <f>+'Categorias-9 feb-Depurado'!E5768</f>
        <v>444444944</v>
      </c>
      <c r="F5769" s="30" t="str">
        <f>+'Categorias-9 feb-Depurado'!F5768</f>
        <v>2nd Floor, 1-2 Victoria Buildings</v>
      </c>
      <c r="G5769" s="30" t="str">
        <f>+'Categorias-9 feb-Depurado'!G5768</f>
        <v>IRLANDA</v>
      </c>
      <c r="H5769" s="30" t="str">
        <f>+'Categorias-9 feb-Depurado'!H5768</f>
        <v>MSN08485-202301-Rent</v>
      </c>
      <c r="I5769" s="107">
        <f>+'Categorias-9 feb-Depurado'!R5768</f>
        <v>1182922800</v>
      </c>
      <c r="J5769" s="108">
        <f t="shared" si="368"/>
        <v>1182922800</v>
      </c>
      <c r="K5769" s="107">
        <f t="shared" si="369"/>
        <v>20335586.196437761</v>
      </c>
      <c r="L5769" s="109">
        <f t="shared" si="370"/>
        <v>1203258386.1964378</v>
      </c>
      <c r="M5769" s="110">
        <f t="shared" si="371"/>
        <v>0.00091730898930138867</v>
      </c>
      <c r="N5769" s="33" t="s">
        <v>4892</v>
      </c>
      <c r="O5769" s="33">
        <f>+'Categorias-9 feb-Depurado'!Y5768</f>
        <v>248000</v>
      </c>
      <c r="P5769" s="111">
        <f>+'Categorias-9 feb-Depurado'!AC5768</f>
        <v>44901</v>
      </c>
      <c r="Q5769" s="111">
        <f>+'Categorias-9 feb-Depurado'!AE5768</f>
        <v>44916</v>
      </c>
      <c r="R5769" s="112" t="str">
        <f>+'Categorias-9 feb-Depurado'!AB5768</f>
        <v>Lessor</v>
      </c>
    </row>
    <row r="5770" spans="2:18" s="1" customFormat="1" ht="14.5" hidden="1">
      <c r="B5770" s="57" t="str">
        <f>+'Categorias-9 feb-Depurado'!B5769</f>
        <v>ZF IRELAND AIRCRAFT 46 LIMITED</v>
      </c>
      <c r="C5770" s="30" t="s">
        <v>4900</v>
      </c>
      <c r="D5770" s="31">
        <v>5</v>
      </c>
      <c r="E5770" s="30">
        <f>+'Categorias-9 feb-Depurado'!E5769</f>
        <v>444444944</v>
      </c>
      <c r="F5770" s="30" t="str">
        <f>+'Categorias-9 feb-Depurado'!F5769</f>
        <v>2nd Floor, 1-2 Victoria Buildings</v>
      </c>
      <c r="G5770" s="30" t="str">
        <f>+'Categorias-9 feb-Depurado'!G5769</f>
        <v>IRLANDA</v>
      </c>
      <c r="H5770" s="30" t="str">
        <f>+'Categorias-9 feb-Depurado'!H5769</f>
        <v>Provisión</v>
      </c>
      <c r="I5770" s="107">
        <f>+'Categorias-9 feb-Depurado'!R5769</f>
        <v>52060274.586601153</v>
      </c>
      <c r="J5770" s="108">
        <f t="shared" si="368"/>
        <v>52060274.586601153</v>
      </c>
      <c r="K5770" s="107">
        <f t="shared" si="369"/>
        <v>445576.40533378697</v>
      </c>
      <c r="L5770" s="109">
        <f t="shared" si="370"/>
        <v>52505850.99193494</v>
      </c>
      <c r="M5770" s="110">
        <f t="shared" si="371"/>
        <v>4.0028051878425164E-05</v>
      </c>
      <c r="N5770" s="33" t="s">
        <v>4892</v>
      </c>
      <c r="O5770" s="33">
        <f>+'Categorias-9 feb-Depurado'!Y5769</f>
        <v>10914.446908519376</v>
      </c>
      <c r="P5770" s="111">
        <f>+'Categorias-9 feb-Depurado'!AC5769</f>
        <v>44926</v>
      </c>
      <c r="Q5770" s="111">
        <f>+'Categorias-9 feb-Depurado'!AE5769</f>
        <v>44941</v>
      </c>
      <c r="R5770" s="112" t="str">
        <f>+'Categorias-9 feb-Depurado'!AB5769</f>
        <v>Lessor</v>
      </c>
    </row>
    <row r="5771" spans="2:18" s="1" customFormat="1" ht="14.5" hidden="1">
      <c r="B5771" s="57" t="str">
        <f>+'Categorias-9 feb-Depurado'!B5770</f>
        <v>ZF IRELAND AIRCRAFT 46 LIMITED</v>
      </c>
      <c r="C5771" s="30" t="s">
        <v>4900</v>
      </c>
      <c r="D5771" s="31">
        <v>5</v>
      </c>
      <c r="E5771" s="30">
        <f>+'Categorias-9 feb-Depurado'!E5770</f>
        <v>444444944</v>
      </c>
      <c r="F5771" s="30" t="str">
        <f>+'Categorias-9 feb-Depurado'!F5770</f>
        <v>2nd Floor, 1-2 Victoria Buildings</v>
      </c>
      <c r="G5771" s="30" t="str">
        <f>+'Categorias-9 feb-Depurado'!G5770</f>
        <v>IRLANDA</v>
      </c>
      <c r="H5771" s="30" t="str">
        <f>+'Categorias-9 feb-Depurado'!H5770</f>
        <v>MSN08485-202212-MR</v>
      </c>
      <c r="I5771" s="107">
        <f>+'Categorias-9 feb-Depurado'!R5770</f>
        <v>1070741317.9305001</v>
      </c>
      <c r="J5771" s="108">
        <f t="shared" si="368"/>
        <v>1070741317.9305001</v>
      </c>
      <c r="K5771" s="107">
        <f t="shared" si="369"/>
        <v>5856164.4816336203</v>
      </c>
      <c r="L5771" s="109">
        <f t="shared" si="370"/>
        <v>1076597482.4121337</v>
      </c>
      <c r="M5771" s="110">
        <f t="shared" si="371"/>
        <v>0.0008207485273363953</v>
      </c>
      <c r="N5771" s="33" t="s">
        <v>4892</v>
      </c>
      <c r="O5771" s="33">
        <f>+'Categorias-9 feb-Depurado'!Y5770</f>
        <v>224481.13</v>
      </c>
      <c r="P5771" s="111">
        <f>+'Categorias-9 feb-Depurado'!AC5770</f>
        <v>44935</v>
      </c>
      <c r="Q5771" s="111">
        <f>+'Categorias-9 feb-Depurado'!AE5770</f>
        <v>44950</v>
      </c>
      <c r="R5771" s="112" t="str">
        <f>+'Categorias-9 feb-Depurado'!AB5770</f>
        <v>Lessor</v>
      </c>
    </row>
    <row r="5772" spans="2:18" s="1" customFormat="1" ht="14.5" hidden="1">
      <c r="B5772" s="57" t="str">
        <f>+'Categorias-9 feb-Depurado'!B5771</f>
        <v>ZF IRELAND AIRCRAFT 46 LIMITED</v>
      </c>
      <c r="C5772" s="30" t="s">
        <v>4900</v>
      </c>
      <c r="D5772" s="31">
        <v>5</v>
      </c>
      <c r="E5772" s="30">
        <f>+'Categorias-9 feb-Depurado'!E5771</f>
        <v>444444944</v>
      </c>
      <c r="F5772" s="30" t="str">
        <f>+'Categorias-9 feb-Depurado'!F5771</f>
        <v>2nd Floor, 1-2 Victoria Buildings</v>
      </c>
      <c r="G5772" s="30" t="str">
        <f>+'Categorias-9 feb-Depurado'!G5771</f>
        <v>IRLANDA</v>
      </c>
      <c r="H5772" s="30" t="str">
        <f>+'Categorias-9 feb-Depurado'!H5771</f>
        <v>MSN08485-202302-Rent</v>
      </c>
      <c r="I5772" s="107">
        <f>+'Categorias-9 feb-Depurado'!R5771</f>
        <v>1182922800</v>
      </c>
      <c r="J5772" s="108">
        <f t="shared" si="372" ref="J5772:J5835">+IF(Q5772&gt;$O$4,0,I5772)</f>
        <v>0</v>
      </c>
      <c r="K5772" s="107">
        <f t="shared" si="373" ref="K5772:K5835">++(((1+$O$5)^(($O$4-Q5772)/365))-1)*J5772</f>
        <v>0</v>
      </c>
      <c r="L5772" s="109">
        <f t="shared" si="374" ref="L5772:L5835">+I5772+K5772</f>
        <v>1182922800</v>
      </c>
      <c r="M5772" s="110">
        <f t="shared" si="375" ref="M5772:M5835">+L5772/$E$11</f>
        <v>0.00090180607136231493</v>
      </c>
      <c r="N5772" s="33" t="s">
        <v>4892</v>
      </c>
      <c r="O5772" s="33">
        <f>+'Categorias-9 feb-Depurado'!Y5771</f>
        <v>248000</v>
      </c>
      <c r="P5772" s="111">
        <f>+'Categorias-9 feb-Depurado'!AC5771</f>
        <v>44958</v>
      </c>
      <c r="Q5772" s="111">
        <f>+'Categorias-9 feb-Depurado'!AE5771</f>
        <v>44973</v>
      </c>
      <c r="R5772" s="112" t="str">
        <f>+'Categorias-9 feb-Depurado'!AB5771</f>
        <v>Lessor</v>
      </c>
    </row>
    <row r="5773" spans="2:18" s="1" customFormat="1" ht="14.5" hidden="1">
      <c r="B5773" s="57" t="str">
        <f>+'Categorias-9 feb-Depurado'!B5772</f>
        <v>ZF IRELAND AIRCRAFT 46 LIMITED</v>
      </c>
      <c r="C5773" s="30" t="s">
        <v>4900</v>
      </c>
      <c r="D5773" s="31">
        <v>5</v>
      </c>
      <c r="E5773" s="30">
        <f>+'Categorias-9 feb-Depurado'!E5772</f>
        <v>444444944</v>
      </c>
      <c r="F5773" s="30" t="str">
        <f>+'Categorias-9 feb-Depurado'!F5772</f>
        <v>2nd Floor, 1-2 Victoria Buildings</v>
      </c>
      <c r="G5773" s="30" t="str">
        <f>+'Categorias-9 feb-Depurado'!G5772</f>
        <v>IRLANDA</v>
      </c>
      <c r="H5773" s="30" t="str">
        <f>+'Categorias-9 feb-Depurado'!H5772</f>
        <v>MSN08485-202301-MR</v>
      </c>
      <c r="I5773" s="107">
        <f>+'Categorias-9 feb-Depurado'!R5772</f>
        <v>1058027091.9614999</v>
      </c>
      <c r="J5773" s="108">
        <f t="shared" si="372"/>
        <v>0</v>
      </c>
      <c r="K5773" s="107">
        <f t="shared" si="373"/>
        <v>0</v>
      </c>
      <c r="L5773" s="109">
        <f t="shared" si="374"/>
        <v>1058027091.9614999</v>
      </c>
      <c r="M5773" s="110">
        <f t="shared" si="375"/>
        <v>0.00080659131364844343</v>
      </c>
      <c r="N5773" s="33" t="s">
        <v>4892</v>
      </c>
      <c r="O5773" s="33">
        <f>+'Categorias-9 feb-Depurado'!Y5772</f>
        <v>221815.58999999997</v>
      </c>
      <c r="P5773" s="111">
        <f>+'Categorias-9 feb-Depurado'!AC5772</f>
        <v>44958</v>
      </c>
      <c r="Q5773" s="111">
        <f>+'Categorias-9 feb-Depurado'!AE5772</f>
        <v>44973</v>
      </c>
      <c r="R5773" s="112" t="str">
        <f>+'Categorias-9 feb-Depurado'!AB5772</f>
        <v>Lessor</v>
      </c>
    </row>
    <row r="5774" spans="2:18" s="1" customFormat="1" ht="14.5" hidden="1">
      <c r="B5774" s="57" t="str">
        <f>+'Categorias-9 feb-Depurado'!B5773</f>
        <v>ZF IRELAND AIRCRAFT 46 LIMITED</v>
      </c>
      <c r="C5774" s="30" t="s">
        <v>4900</v>
      </c>
      <c r="D5774" s="31">
        <v>5</v>
      </c>
      <c r="E5774" s="30">
        <f>+'Categorias-9 feb-Depurado'!E5773</f>
        <v>444444944</v>
      </c>
      <c r="F5774" s="30" t="str">
        <f>+'Categorias-9 feb-Depurado'!F5773</f>
        <v>2nd Floor, 1-2 Victoria Buildings</v>
      </c>
      <c r="G5774" s="30" t="str">
        <f>+'Categorias-9 feb-Depurado'!G5773</f>
        <v>IRLANDA</v>
      </c>
      <c r="H5774" s="30" t="str">
        <f>+'Categorias-9 feb-Depurado'!H5773</f>
        <v>FAST.DEP-A320-202302-1</v>
      </c>
      <c r="I5774" s="107">
        <f>+'Categorias-9 feb-Depurado'!R5773</f>
        <v>2632957200</v>
      </c>
      <c r="J5774" s="108">
        <f t="shared" si="372"/>
        <v>0</v>
      </c>
      <c r="K5774" s="107">
        <f t="shared" si="373"/>
        <v>0</v>
      </c>
      <c r="L5774" s="109">
        <f t="shared" si="374"/>
        <v>2632957200</v>
      </c>
      <c r="M5774" s="110">
        <f t="shared" si="375"/>
        <v>0.0020072457717419268</v>
      </c>
      <c r="N5774" s="33" t="s">
        <v>4892</v>
      </c>
      <c r="O5774" s="33">
        <f>+'Categorias-9 feb-Depurado'!Y5773</f>
        <v>552000</v>
      </c>
      <c r="P5774" s="111">
        <f>+'Categorias-9 feb-Depurado'!AC5773</f>
        <v>44958</v>
      </c>
      <c r="Q5774" s="111">
        <f>+'Categorias-9 feb-Depurado'!AE5773</f>
        <v>44973</v>
      </c>
      <c r="R5774" s="112" t="str">
        <f>+'Categorias-9 feb-Depurado'!AB5773</f>
        <v>Lessor</v>
      </c>
    </row>
    <row r="5775" spans="2:18" s="1" customFormat="1" ht="14.5" hidden="1">
      <c r="B5775" s="57" t="str">
        <f>+'Categorias-9 feb-Depurado'!B5774</f>
        <v>ZF IRELAND AIRCRAFT 47 LIMITED</v>
      </c>
      <c r="C5775" s="30" t="s">
        <v>4900</v>
      </c>
      <c r="D5775" s="31">
        <v>5</v>
      </c>
      <c r="E5775" s="30">
        <f>+'Categorias-9 feb-Depurado'!E5774</f>
        <v>444445094</v>
      </c>
      <c r="F5775" s="30" t="str">
        <f>+'Categorias-9 feb-Depurado'!F5774</f>
        <v>2nd Floor, 1-2 Victoria Buildings</v>
      </c>
      <c r="G5775" s="30" t="str">
        <f>+'Categorias-9 feb-Depurado'!G5774</f>
        <v>IRLANDA</v>
      </c>
      <c r="H5775" s="30" t="str">
        <f>+'Categorias-9 feb-Depurado'!H5774</f>
        <v>FINAL DEBT 2020-2021</v>
      </c>
      <c r="I5775" s="107">
        <f>+'Categorias-9 feb-Depurado'!R5774</f>
        <v>19768254578.510044</v>
      </c>
      <c r="J5775" s="108">
        <f t="shared" si="372"/>
        <v>19768254578.510044</v>
      </c>
      <c r="K5775" s="107">
        <f t="shared" si="373"/>
        <v>2810905538.9181175</v>
      </c>
      <c r="L5775" s="109">
        <f t="shared" si="374"/>
        <v>22579160117.428162</v>
      </c>
      <c r="M5775" s="110">
        <f t="shared" si="375"/>
        <v>0.017213315763428143</v>
      </c>
      <c r="N5775" s="33" t="s">
        <v>4892</v>
      </c>
      <c r="O5775" s="33">
        <f>+'Categorias-9 feb-Depurado'!Y5774</f>
        <v>4144418.4992211582</v>
      </c>
      <c r="P5775" s="111">
        <f>+'Categorias-9 feb-Depurado'!AC5774</f>
        <v>44561</v>
      </c>
      <c r="Q5775" s="111">
        <f>+'Categorias-9 feb-Depurado'!AE5774</f>
        <v>44576</v>
      </c>
      <c r="R5775" s="112" t="str">
        <f>+'Categorias-9 feb-Depurado'!AB5774</f>
        <v>Lessor</v>
      </c>
    </row>
    <row r="5776" spans="2:18" s="1" customFormat="1" ht="14.5" hidden="1">
      <c r="B5776" s="57" t="str">
        <f>+'Categorias-9 feb-Depurado'!B5775</f>
        <v>ZF IRELAND AIRCRAFT 47 LIMITED</v>
      </c>
      <c r="C5776" s="30" t="s">
        <v>4900</v>
      </c>
      <c r="D5776" s="31">
        <v>5</v>
      </c>
      <c r="E5776" s="30">
        <f>+'Categorias-9 feb-Depurado'!E5775</f>
        <v>444445094</v>
      </c>
      <c r="F5776" s="30" t="str">
        <f>+'Categorias-9 feb-Depurado'!F5775</f>
        <v>2nd Floor, 1-2 Victoria Buildings</v>
      </c>
      <c r="G5776" s="30" t="str">
        <f>+'Categorias-9 feb-Depurado'!G5775</f>
        <v>IRLANDA</v>
      </c>
      <c r="H5776" s="30" t="str">
        <f>+'Categorias-9 feb-Depurado'!H5775</f>
        <v>MSN08595-202207-Rent</v>
      </c>
      <c r="I5776" s="107">
        <f>+'Categorias-9 feb-Depurado'!R5775</f>
        <v>733307199.30000007</v>
      </c>
      <c r="J5776" s="108">
        <f t="shared" si="372"/>
        <v>733307199.30000007</v>
      </c>
      <c r="K5776" s="107">
        <f t="shared" si="373"/>
        <v>53884174.442051567</v>
      </c>
      <c r="L5776" s="109">
        <f t="shared" si="374"/>
        <v>787191373.7420516</v>
      </c>
      <c r="M5776" s="110">
        <f t="shared" si="375"/>
        <v>0.00060011858775959291</v>
      </c>
      <c r="N5776" s="33" t="s">
        <v>4892</v>
      </c>
      <c r="O5776" s="33">
        <f>+'Categorias-9 feb-Depurado'!Y5775</f>
        <v>153738</v>
      </c>
      <c r="P5776" s="111">
        <f>+'Categorias-9 feb-Depurado'!AC5775</f>
        <v>44743</v>
      </c>
      <c r="Q5776" s="111">
        <f>+'Categorias-9 feb-Depurado'!AE5775</f>
        <v>44758</v>
      </c>
      <c r="R5776" s="112" t="str">
        <f>+'Categorias-9 feb-Depurado'!AB5775</f>
        <v>Lessor</v>
      </c>
    </row>
    <row r="5777" spans="2:18" s="1" customFormat="1" ht="14.5" hidden="1">
      <c r="B5777" s="57" t="str">
        <f>+'Categorias-9 feb-Depurado'!B5776</f>
        <v>ZF IRELAND AIRCRAFT 47 LIMITED</v>
      </c>
      <c r="C5777" s="30" t="s">
        <v>4900</v>
      </c>
      <c r="D5777" s="31">
        <v>5</v>
      </c>
      <c r="E5777" s="30">
        <f>+'Categorias-9 feb-Depurado'!E5776</f>
        <v>444445094</v>
      </c>
      <c r="F5777" s="30" t="str">
        <f>+'Categorias-9 feb-Depurado'!F5776</f>
        <v>2nd Floor, 1-2 Victoria Buildings</v>
      </c>
      <c r="G5777" s="30" t="str">
        <f>+'Categorias-9 feb-Depurado'!G5776</f>
        <v>IRLANDA</v>
      </c>
      <c r="H5777" s="30" t="str">
        <f>+'Categorias-9 feb-Depurado'!H5776</f>
        <v>MSN08595-202208-Rent</v>
      </c>
      <c r="I5777" s="107">
        <f>+'Categorias-9 feb-Depurado'!R5776</f>
        <v>591461400</v>
      </c>
      <c r="J5777" s="108">
        <f t="shared" si="372"/>
        <v>591461400</v>
      </c>
      <c r="K5777" s="107">
        <f t="shared" si="373"/>
        <v>40653657.823284037</v>
      </c>
      <c r="L5777" s="109">
        <f t="shared" si="374"/>
        <v>632115057.82328403</v>
      </c>
      <c r="M5777" s="110">
        <f t="shared" si="375"/>
        <v>0.00048189551925499982</v>
      </c>
      <c r="N5777" s="33" t="s">
        <v>4892</v>
      </c>
      <c r="O5777" s="33">
        <f>+'Categorias-9 feb-Depurado'!Y5776</f>
        <v>124000</v>
      </c>
      <c r="P5777" s="111">
        <f>+'Categorias-9 feb-Depurado'!AC5776</f>
        <v>44756</v>
      </c>
      <c r="Q5777" s="111">
        <f>+'Categorias-9 feb-Depurado'!AE5776</f>
        <v>44771</v>
      </c>
      <c r="R5777" s="112" t="str">
        <f>+'Categorias-9 feb-Depurado'!AB5776</f>
        <v>Lessor</v>
      </c>
    </row>
    <row r="5778" spans="2:18" s="1" customFormat="1" ht="14.5" hidden="1">
      <c r="B5778" s="57" t="str">
        <f>+'Categorias-9 feb-Depurado'!B5777</f>
        <v>ZF IRELAND AIRCRAFT 47 LIMITED</v>
      </c>
      <c r="C5778" s="30" t="s">
        <v>4900</v>
      </c>
      <c r="D5778" s="31">
        <v>5</v>
      </c>
      <c r="E5778" s="30">
        <f>+'Categorias-9 feb-Depurado'!E5777</f>
        <v>444445094</v>
      </c>
      <c r="F5778" s="30" t="str">
        <f>+'Categorias-9 feb-Depurado'!F5777</f>
        <v>2nd Floor, 1-2 Victoria Buildings</v>
      </c>
      <c r="G5778" s="30" t="str">
        <f>+'Categorias-9 feb-Depurado'!G5777</f>
        <v>IRLANDA</v>
      </c>
      <c r="H5778" s="30" t="str">
        <f>+'Categorias-9 feb-Depurado'!H5777</f>
        <v>MSN08595-202209-Rent</v>
      </c>
      <c r="I5778" s="107">
        <f>+'Categorias-9 feb-Depurado'!R5777</f>
        <v>591461400</v>
      </c>
      <c r="J5778" s="108">
        <f t="shared" si="372"/>
        <v>591461400</v>
      </c>
      <c r="K5778" s="107">
        <f t="shared" si="373"/>
        <v>35930689.093257129</v>
      </c>
      <c r="L5778" s="109">
        <f t="shared" si="374"/>
        <v>627392089.09325719</v>
      </c>
      <c r="M5778" s="110">
        <f t="shared" si="375"/>
        <v>0.00047829494458047957</v>
      </c>
      <c r="N5778" s="33" t="s">
        <v>4892</v>
      </c>
      <c r="O5778" s="33">
        <f>+'Categorias-9 feb-Depurado'!Y5777</f>
        <v>124000</v>
      </c>
      <c r="P5778" s="111">
        <f>+'Categorias-9 feb-Depurado'!AC5777</f>
        <v>44778</v>
      </c>
      <c r="Q5778" s="111">
        <f>+'Categorias-9 feb-Depurado'!AE5777</f>
        <v>44793</v>
      </c>
      <c r="R5778" s="112" t="str">
        <f>+'Categorias-9 feb-Depurado'!AB5777</f>
        <v>Lessor</v>
      </c>
    </row>
    <row r="5779" spans="2:18" s="1" customFormat="1" ht="14.5" hidden="1">
      <c r="B5779" s="57" t="str">
        <f>+'Categorias-9 feb-Depurado'!B5778</f>
        <v>ZF IRELAND AIRCRAFT 47 LIMITED</v>
      </c>
      <c r="C5779" s="30" t="s">
        <v>4900</v>
      </c>
      <c r="D5779" s="31">
        <v>5</v>
      </c>
      <c r="E5779" s="30">
        <f>+'Categorias-9 feb-Depurado'!E5778</f>
        <v>444445094</v>
      </c>
      <c r="F5779" s="30" t="str">
        <f>+'Categorias-9 feb-Depurado'!F5778</f>
        <v>2nd Floor, 1-2 Victoria Buildings</v>
      </c>
      <c r="G5779" s="30" t="str">
        <f>+'Categorias-9 feb-Depurado'!G5778</f>
        <v>IRLANDA</v>
      </c>
      <c r="H5779" s="30" t="str">
        <f>+'Categorias-9 feb-Depurado'!H5778</f>
        <v>MSN08595-202210-Rent</v>
      </c>
      <c r="I5779" s="107">
        <f>+'Categorias-9 feb-Depurado'!R5778</f>
        <v>366653408.85600001</v>
      </c>
      <c r="J5779" s="108">
        <f t="shared" si="372"/>
        <v>366653408.85600001</v>
      </c>
      <c r="K5779" s="107">
        <f t="shared" si="373"/>
        <v>18054187.511340223</v>
      </c>
      <c r="L5779" s="109">
        <f t="shared" si="374"/>
        <v>384707596.36734021</v>
      </c>
      <c r="M5779" s="110">
        <f t="shared" si="375"/>
        <v>0.0002932834214568104</v>
      </c>
      <c r="N5779" s="33" t="s">
        <v>4892</v>
      </c>
      <c r="O5779" s="33">
        <f>+'Categorias-9 feb-Depurado'!Y5778</f>
        <v>76868.959999999992</v>
      </c>
      <c r="P5779" s="111">
        <f>+'Categorias-9 feb-Depurado'!AC5778</f>
        <v>44810</v>
      </c>
      <c r="Q5779" s="111">
        <f>+'Categorias-9 feb-Depurado'!AE5778</f>
        <v>44825</v>
      </c>
      <c r="R5779" s="112" t="str">
        <f>+'Categorias-9 feb-Depurado'!AB5778</f>
        <v>Lessor</v>
      </c>
    </row>
    <row r="5780" spans="2:18" s="1" customFormat="1" ht="14.5" hidden="1">
      <c r="B5780" s="57" t="str">
        <f>+'Categorias-9 feb-Depurado'!B5779</f>
        <v>ZF IRELAND AIRCRAFT 47 LIMITED</v>
      </c>
      <c r="C5780" s="30" t="s">
        <v>4900</v>
      </c>
      <c r="D5780" s="31">
        <v>5</v>
      </c>
      <c r="E5780" s="30">
        <f>+'Categorias-9 feb-Depurado'!E5779</f>
        <v>444445094</v>
      </c>
      <c r="F5780" s="30" t="str">
        <f>+'Categorias-9 feb-Depurado'!F5779</f>
        <v>2nd Floor, 1-2 Victoria Buildings</v>
      </c>
      <c r="G5780" s="30" t="str">
        <f>+'Categorias-9 feb-Depurado'!G5779</f>
        <v>IRLANDA</v>
      </c>
      <c r="H5780" s="30" t="str">
        <f>+'Categorias-9 feb-Depurado'!H5779</f>
        <v>MSN08595-202211-Rent</v>
      </c>
      <c r="I5780" s="107">
        <f>+'Categorias-9 feb-Depurado'!R5779</f>
        <v>366653408.85600001</v>
      </c>
      <c r="J5780" s="108">
        <f t="shared" si="372"/>
        <v>366653408.85600001</v>
      </c>
      <c r="K5780" s="107">
        <f t="shared" si="373"/>
        <v>14399573.390941819</v>
      </c>
      <c r="L5780" s="109">
        <f t="shared" si="374"/>
        <v>381052982.2469418</v>
      </c>
      <c r="M5780" s="110">
        <f t="shared" si="375"/>
        <v>0.00029049731132159136</v>
      </c>
      <c r="N5780" s="33" t="s">
        <v>4892</v>
      </c>
      <c r="O5780" s="33">
        <f>+'Categorias-9 feb-Depurado'!Y5779</f>
        <v>76868.959999999992</v>
      </c>
      <c r="P5780" s="111">
        <f>+'Categorias-9 feb-Depurado'!AC5779</f>
        <v>44838</v>
      </c>
      <c r="Q5780" s="111">
        <f>+'Categorias-9 feb-Depurado'!AE5779</f>
        <v>44853</v>
      </c>
      <c r="R5780" s="112" t="str">
        <f>+'Categorias-9 feb-Depurado'!AB5779</f>
        <v>Lessor</v>
      </c>
    </row>
    <row r="5781" spans="2:18" s="1" customFormat="1" ht="14.5" hidden="1">
      <c r="B5781" s="57" t="str">
        <f>+'Categorias-9 feb-Depurado'!B5780</f>
        <v>ZF IRELAND AIRCRAFT 47 LIMITED</v>
      </c>
      <c r="C5781" s="30" t="s">
        <v>4900</v>
      </c>
      <c r="D5781" s="31">
        <v>5</v>
      </c>
      <c r="E5781" s="30">
        <f>+'Categorias-9 feb-Depurado'!E5780</f>
        <v>444445094</v>
      </c>
      <c r="F5781" s="30" t="str">
        <f>+'Categorias-9 feb-Depurado'!F5780</f>
        <v>2nd Floor, 1-2 Victoria Buildings</v>
      </c>
      <c r="G5781" s="30" t="str">
        <f>+'Categorias-9 feb-Depurado'!G5780</f>
        <v>IRLANDA</v>
      </c>
      <c r="H5781" s="30" t="str">
        <f>+'Categorias-9 feb-Depurado'!H5780</f>
        <v>MSN08595-202212-Rent</v>
      </c>
      <c r="I5781" s="107">
        <f>+'Categorias-9 feb-Depurado'!R5780</f>
        <v>366653599.65000004</v>
      </c>
      <c r="J5781" s="108">
        <f t="shared" si="372"/>
        <v>366653599.65000004</v>
      </c>
      <c r="K5781" s="107">
        <f t="shared" si="373"/>
        <v>10522438.285739757</v>
      </c>
      <c r="L5781" s="109">
        <f t="shared" si="374"/>
        <v>377176037.93573982</v>
      </c>
      <c r="M5781" s="110">
        <f t="shared" si="375"/>
        <v>0.00028754170684919841</v>
      </c>
      <c r="N5781" s="33" t="s">
        <v>4892</v>
      </c>
      <c r="O5781" s="33">
        <f>+'Categorias-9 feb-Depurado'!Y5780</f>
        <v>76869</v>
      </c>
      <c r="P5781" s="111">
        <f>+'Categorias-9 feb-Depurado'!AC5780</f>
        <v>44868</v>
      </c>
      <c r="Q5781" s="111">
        <f>+'Categorias-9 feb-Depurado'!AE5780</f>
        <v>44883</v>
      </c>
      <c r="R5781" s="112" t="str">
        <f>+'Categorias-9 feb-Depurado'!AB5780</f>
        <v>Lessor</v>
      </c>
    </row>
    <row r="5782" spans="2:18" s="1" customFormat="1" ht="14.5" hidden="1">
      <c r="B5782" s="57" t="str">
        <f>+'Categorias-9 feb-Depurado'!B5781</f>
        <v>ZF IRELAND AIRCRAFT 47 LIMITED</v>
      </c>
      <c r="C5782" s="30" t="s">
        <v>4900</v>
      </c>
      <c r="D5782" s="31">
        <v>5</v>
      </c>
      <c r="E5782" s="30">
        <f>+'Categorias-9 feb-Depurado'!E5781</f>
        <v>444445094</v>
      </c>
      <c r="F5782" s="30" t="str">
        <f>+'Categorias-9 feb-Depurado'!F5781</f>
        <v>2nd Floor, 1-2 Victoria Buildings</v>
      </c>
      <c r="G5782" s="30" t="str">
        <f>+'Categorias-9 feb-Depurado'!G5781</f>
        <v>IRLANDA</v>
      </c>
      <c r="H5782" s="30" t="str">
        <f>+'Categorias-9 feb-Depurado'!H5781</f>
        <v>MSN08595-202301-Rent</v>
      </c>
      <c r="I5782" s="107">
        <f>+'Categorias-9 feb-Depurado'!R5781</f>
        <v>1182922800</v>
      </c>
      <c r="J5782" s="108">
        <f t="shared" si="372"/>
        <v>1182922800</v>
      </c>
      <c r="K5782" s="107">
        <f t="shared" si="373"/>
        <v>20335586.196437761</v>
      </c>
      <c r="L5782" s="109">
        <f t="shared" si="374"/>
        <v>1203258386.1964378</v>
      </c>
      <c r="M5782" s="110">
        <f t="shared" si="375"/>
        <v>0.00091730898930138867</v>
      </c>
      <c r="N5782" s="33" t="s">
        <v>4892</v>
      </c>
      <c r="O5782" s="33">
        <f>+'Categorias-9 feb-Depurado'!Y5781</f>
        <v>248000</v>
      </c>
      <c r="P5782" s="111">
        <f>+'Categorias-9 feb-Depurado'!AC5781</f>
        <v>44901</v>
      </c>
      <c r="Q5782" s="111">
        <f>+'Categorias-9 feb-Depurado'!AE5781</f>
        <v>44916</v>
      </c>
      <c r="R5782" s="112" t="str">
        <f>+'Categorias-9 feb-Depurado'!AB5781</f>
        <v>Lessor</v>
      </c>
    </row>
    <row r="5783" spans="2:18" s="1" customFormat="1" ht="14.5" hidden="1">
      <c r="B5783" s="57" t="str">
        <f>+'Categorias-9 feb-Depurado'!B5782</f>
        <v>ZF IRELAND AIRCRAFT 47 LIMITED</v>
      </c>
      <c r="C5783" s="30" t="s">
        <v>4900</v>
      </c>
      <c r="D5783" s="31">
        <v>5</v>
      </c>
      <c r="E5783" s="30">
        <f>+'Categorias-9 feb-Depurado'!E5782</f>
        <v>444445094</v>
      </c>
      <c r="F5783" s="30" t="str">
        <f>+'Categorias-9 feb-Depurado'!F5782</f>
        <v>2nd Floor, 1-2 Victoria Buildings</v>
      </c>
      <c r="G5783" s="30" t="str">
        <f>+'Categorias-9 feb-Depurado'!G5782</f>
        <v>IRLANDA</v>
      </c>
      <c r="H5783" s="30" t="str">
        <f>+'Categorias-9 feb-Depurado'!H5782</f>
        <v>Provisión</v>
      </c>
      <c r="I5783" s="107">
        <f>+'Categorias-9 feb-Depurado'!R5782</f>
        <v>88225173.598904654</v>
      </c>
      <c r="J5783" s="108">
        <f t="shared" si="372"/>
        <v>88225173.598904654</v>
      </c>
      <c r="K5783" s="107">
        <f t="shared" si="373"/>
        <v>755106.57645026746</v>
      </c>
      <c r="L5783" s="109">
        <f t="shared" si="374"/>
        <v>88980280.175354928</v>
      </c>
      <c r="M5783" s="110">
        <f t="shared" si="375"/>
        <v>6.7834483276216247E-05</v>
      </c>
      <c r="N5783" s="33" t="s">
        <v>4892</v>
      </c>
      <c r="O5783" s="33">
        <f>+'Categorias-9 feb-Depurado'!Y5782</f>
        <v>18496.425170373208</v>
      </c>
      <c r="P5783" s="111">
        <f>+'Categorias-9 feb-Depurado'!AC5782</f>
        <v>44926</v>
      </c>
      <c r="Q5783" s="111">
        <f>+'Categorias-9 feb-Depurado'!AE5782</f>
        <v>44941</v>
      </c>
      <c r="R5783" s="112" t="str">
        <f>+'Categorias-9 feb-Depurado'!AB5782</f>
        <v>Lessor</v>
      </c>
    </row>
    <row r="5784" spans="2:18" s="1" customFormat="1" ht="14.5" hidden="1">
      <c r="B5784" s="57" t="str">
        <f>+'Categorias-9 feb-Depurado'!B5783</f>
        <v>ZF IRELAND AIRCRAFT 47 LIMITED</v>
      </c>
      <c r="C5784" s="30" t="s">
        <v>4900</v>
      </c>
      <c r="D5784" s="31">
        <v>5</v>
      </c>
      <c r="E5784" s="30">
        <f>+'Categorias-9 feb-Depurado'!E5783</f>
        <v>444445094</v>
      </c>
      <c r="F5784" s="30" t="str">
        <f>+'Categorias-9 feb-Depurado'!F5783</f>
        <v>2nd Floor, 1-2 Victoria Buildings</v>
      </c>
      <c r="G5784" s="30" t="str">
        <f>+'Categorias-9 feb-Depurado'!G5783</f>
        <v>IRLANDA</v>
      </c>
      <c r="H5784" s="30" t="str">
        <f>+'Categorias-9 feb-Depurado'!H5783</f>
        <v>Provisión</v>
      </c>
      <c r="I5784" s="107">
        <f>+'Categorias-9 feb-Depurado'!R5783</f>
        <v>52095895.093822785</v>
      </c>
      <c r="J5784" s="108">
        <f t="shared" si="372"/>
        <v>52095895.093822785</v>
      </c>
      <c r="K5784" s="107">
        <f t="shared" si="373"/>
        <v>445881.27613383584</v>
      </c>
      <c r="L5784" s="109">
        <f t="shared" si="374"/>
        <v>52541776.36995662</v>
      </c>
      <c r="M5784" s="110">
        <f t="shared" si="375"/>
        <v>4.0055439738407182E-05</v>
      </c>
      <c r="N5784" s="33" t="s">
        <v>4892</v>
      </c>
      <c r="O5784" s="33">
        <f>+'Categorias-9 feb-Depurado'!Y5783</f>
        <v>10921.914754934176</v>
      </c>
      <c r="P5784" s="111">
        <f>+'Categorias-9 feb-Depurado'!AC5783</f>
        <v>44926</v>
      </c>
      <c r="Q5784" s="111">
        <f>+'Categorias-9 feb-Depurado'!AE5783</f>
        <v>44941</v>
      </c>
      <c r="R5784" s="112" t="str">
        <f>+'Categorias-9 feb-Depurado'!AB5783</f>
        <v>Lessor</v>
      </c>
    </row>
    <row r="5785" spans="2:18" s="1" customFormat="1" ht="14.5" hidden="1">
      <c r="B5785" s="57" t="str">
        <f>+'Categorias-9 feb-Depurado'!B5784</f>
        <v>ZF IRELAND AIRCRAFT 47 LIMITED</v>
      </c>
      <c r="C5785" s="30" t="s">
        <v>4900</v>
      </c>
      <c r="D5785" s="31">
        <v>5</v>
      </c>
      <c r="E5785" s="30">
        <f>+'Categorias-9 feb-Depurado'!E5784</f>
        <v>444445094</v>
      </c>
      <c r="F5785" s="30" t="str">
        <f>+'Categorias-9 feb-Depurado'!F5784</f>
        <v>2nd Floor, 1-2 Victoria Buildings</v>
      </c>
      <c r="G5785" s="30" t="str">
        <f>+'Categorias-9 feb-Depurado'!G5784</f>
        <v>IRLANDA</v>
      </c>
      <c r="H5785" s="30" t="str">
        <f>+'Categorias-9 feb-Depurado'!H5784</f>
        <v>MSN08595-202212-MR</v>
      </c>
      <c r="I5785" s="107">
        <f>+'Categorias-9 feb-Depurado'!R5784</f>
        <v>1027127717.4705</v>
      </c>
      <c r="J5785" s="108">
        <f t="shared" si="372"/>
        <v>1027127717.4705</v>
      </c>
      <c r="K5785" s="107">
        <f t="shared" si="373"/>
        <v>5617630.2870032499</v>
      </c>
      <c r="L5785" s="109">
        <f t="shared" si="374"/>
        <v>1032745347.7575033</v>
      </c>
      <c r="M5785" s="110">
        <f t="shared" si="375"/>
        <v>0.00078731767176936805</v>
      </c>
      <c r="N5785" s="33" t="s">
        <v>4892</v>
      </c>
      <c r="O5785" s="33">
        <f>+'Categorias-9 feb-Depurado'!Y5784</f>
        <v>215337.52999999997</v>
      </c>
      <c r="P5785" s="111">
        <f>+'Categorias-9 feb-Depurado'!AC5784</f>
        <v>44935</v>
      </c>
      <c r="Q5785" s="111">
        <f>+'Categorias-9 feb-Depurado'!AE5784</f>
        <v>44950</v>
      </c>
      <c r="R5785" s="112" t="str">
        <f>+'Categorias-9 feb-Depurado'!AB5784</f>
        <v>Lessor</v>
      </c>
    </row>
    <row r="5786" spans="2:18" s="1" customFormat="1" ht="14.5" hidden="1">
      <c r="B5786" s="57" t="str">
        <f>+'Categorias-9 feb-Depurado'!B5785</f>
        <v>ZF IRELAND AIRCRAFT 47 LIMITED</v>
      </c>
      <c r="C5786" s="30" t="s">
        <v>4900</v>
      </c>
      <c r="D5786" s="31">
        <v>5</v>
      </c>
      <c r="E5786" s="30">
        <f>+'Categorias-9 feb-Depurado'!E5785</f>
        <v>444445094</v>
      </c>
      <c r="F5786" s="30" t="str">
        <f>+'Categorias-9 feb-Depurado'!F5785</f>
        <v>2nd Floor, 1-2 Victoria Buildings</v>
      </c>
      <c r="G5786" s="30" t="str">
        <f>+'Categorias-9 feb-Depurado'!G5785</f>
        <v>IRLANDA</v>
      </c>
      <c r="H5786" s="30" t="str">
        <f>+'Categorias-9 feb-Depurado'!H5785</f>
        <v>MSN08595-202302-Rent</v>
      </c>
      <c r="I5786" s="107">
        <f>+'Categorias-9 feb-Depurado'!R5785</f>
        <v>1182922800</v>
      </c>
      <c r="J5786" s="108">
        <f t="shared" si="372"/>
        <v>0</v>
      </c>
      <c r="K5786" s="107">
        <f t="shared" si="373"/>
        <v>0</v>
      </c>
      <c r="L5786" s="109">
        <f t="shared" si="374"/>
        <v>1182922800</v>
      </c>
      <c r="M5786" s="110">
        <f t="shared" si="375"/>
        <v>0.00090180607136231493</v>
      </c>
      <c r="N5786" s="33" t="s">
        <v>4892</v>
      </c>
      <c r="O5786" s="33">
        <f>+'Categorias-9 feb-Depurado'!Y5785</f>
        <v>248000</v>
      </c>
      <c r="P5786" s="111">
        <f>+'Categorias-9 feb-Depurado'!AC5785</f>
        <v>44958</v>
      </c>
      <c r="Q5786" s="111">
        <f>+'Categorias-9 feb-Depurado'!AE5785</f>
        <v>44973</v>
      </c>
      <c r="R5786" s="112" t="str">
        <f>+'Categorias-9 feb-Depurado'!AB5785</f>
        <v>Lessor</v>
      </c>
    </row>
    <row r="5787" spans="2:18" s="1" customFormat="1" ht="14.5" hidden="1">
      <c r="B5787" s="57" t="str">
        <f>+'Categorias-9 feb-Depurado'!B5786</f>
        <v>ZF IRELAND AIRCRAFT 47 LIMITED</v>
      </c>
      <c r="C5787" s="30" t="s">
        <v>4900</v>
      </c>
      <c r="D5787" s="31">
        <v>5</v>
      </c>
      <c r="E5787" s="30">
        <f>+'Categorias-9 feb-Depurado'!E5786</f>
        <v>444445094</v>
      </c>
      <c r="F5787" s="30" t="str">
        <f>+'Categorias-9 feb-Depurado'!F5786</f>
        <v>2nd Floor, 1-2 Victoria Buildings</v>
      </c>
      <c r="G5787" s="30" t="str">
        <f>+'Categorias-9 feb-Depurado'!G5786</f>
        <v>IRLANDA</v>
      </c>
      <c r="H5787" s="30" t="str">
        <f>+'Categorias-9 feb-Depurado'!H5786</f>
        <v>MSN08595-202301-MR</v>
      </c>
      <c r="I5787" s="107">
        <f>+'Categorias-9 feb-Depurado'!R5786</f>
        <v>1072260038.1704999</v>
      </c>
      <c r="J5787" s="108">
        <f t="shared" si="372"/>
        <v>0</v>
      </c>
      <c r="K5787" s="107">
        <f t="shared" si="373"/>
        <v>0</v>
      </c>
      <c r="L5787" s="109">
        <f t="shared" si="374"/>
        <v>1072260038.1704999</v>
      </c>
      <c r="M5787" s="110">
        <f t="shared" si="375"/>
        <v>0.000817441858844334</v>
      </c>
      <c r="N5787" s="33" t="s">
        <v>4892</v>
      </c>
      <c r="O5787" s="33">
        <f>+'Categorias-9 feb-Depurado'!Y5786</f>
        <v>224799.52999999997</v>
      </c>
      <c r="P5787" s="111">
        <f>+'Categorias-9 feb-Depurado'!AC5786</f>
        <v>44958</v>
      </c>
      <c r="Q5787" s="111">
        <f>+'Categorias-9 feb-Depurado'!AE5786</f>
        <v>44973</v>
      </c>
      <c r="R5787" s="112" t="str">
        <f>+'Categorias-9 feb-Depurado'!AB5786</f>
        <v>Lessor</v>
      </c>
    </row>
    <row r="5788" spans="2:18" s="1" customFormat="1" ht="14.5" hidden="1">
      <c r="B5788" s="57" t="str">
        <f>+'Categorias-9 feb-Depurado'!B5787</f>
        <v>ZF IRELAND AIRCRAFT 47 LIMITED</v>
      </c>
      <c r="C5788" s="30" t="s">
        <v>4900</v>
      </c>
      <c r="D5788" s="31">
        <v>5</v>
      </c>
      <c r="E5788" s="30">
        <f>+'Categorias-9 feb-Depurado'!E5787</f>
        <v>444445094</v>
      </c>
      <c r="F5788" s="30" t="str">
        <f>+'Categorias-9 feb-Depurado'!F5787</f>
        <v>2nd Floor, 1-2 Victoria Buildings</v>
      </c>
      <c r="G5788" s="30" t="str">
        <f>+'Categorias-9 feb-Depurado'!G5787</f>
        <v>IRLANDA</v>
      </c>
      <c r="H5788" s="30" t="str">
        <f>+'Categorias-9 feb-Depurado'!H5787</f>
        <v>FAST.DEP-A320-202302-1</v>
      </c>
      <c r="I5788" s="107">
        <f>+'Categorias-9 feb-Depurado'!R5787</f>
        <v>2632957200</v>
      </c>
      <c r="J5788" s="108">
        <f t="shared" si="372"/>
        <v>0</v>
      </c>
      <c r="K5788" s="107">
        <f t="shared" si="373"/>
        <v>0</v>
      </c>
      <c r="L5788" s="109">
        <f t="shared" si="374"/>
        <v>2632957200</v>
      </c>
      <c r="M5788" s="110">
        <f t="shared" si="375"/>
        <v>0.0020072457717419268</v>
      </c>
      <c r="N5788" s="33" t="s">
        <v>4892</v>
      </c>
      <c r="O5788" s="33">
        <f>+'Categorias-9 feb-Depurado'!Y5787</f>
        <v>552000</v>
      </c>
      <c r="P5788" s="111">
        <f>+'Categorias-9 feb-Depurado'!AC5787</f>
        <v>44958</v>
      </c>
      <c r="Q5788" s="111">
        <f>+'Categorias-9 feb-Depurado'!AE5787</f>
        <v>44973</v>
      </c>
      <c r="R5788" s="112" t="str">
        <f>+'Categorias-9 feb-Depurado'!AB5787</f>
        <v>Lessor</v>
      </c>
    </row>
    <row r="5789" spans="2:18" s="1" customFormat="1" ht="14.5" hidden="1">
      <c r="B5789" s="57" t="str">
        <f>+'Categorias-9 feb-Depurado'!B5788</f>
        <v>ZF IRELAND AIRCRAFT 48 LIMITED</v>
      </c>
      <c r="C5789" s="30" t="s">
        <v>4900</v>
      </c>
      <c r="D5789" s="31">
        <v>5</v>
      </c>
      <c r="E5789" s="30">
        <f>+'Categorias-9 feb-Depurado'!E5788</f>
        <v>444445159</v>
      </c>
      <c r="F5789" s="30" t="str">
        <f>+'Categorias-9 feb-Depurado'!F5788</f>
        <v>2nd Floor, 1-2 Victoria Buildings</v>
      </c>
      <c r="G5789" s="30" t="str">
        <f>+'Categorias-9 feb-Depurado'!G5788</f>
        <v>IRLANDA</v>
      </c>
      <c r="H5789" s="30" t="str">
        <f>+'Categorias-9 feb-Depurado'!H5788</f>
        <v>FINAL DEBT 2020-2021</v>
      </c>
      <c r="I5789" s="107">
        <f>+'Categorias-9 feb-Depurado'!R5788</f>
        <v>19208039410.561451</v>
      </c>
      <c r="J5789" s="108">
        <f t="shared" si="372"/>
        <v>19208039410.561451</v>
      </c>
      <c r="K5789" s="107">
        <f t="shared" si="373"/>
        <v>2731246916.9432411</v>
      </c>
      <c r="L5789" s="109">
        <f t="shared" si="374"/>
        <v>21939286327.504692</v>
      </c>
      <c r="M5789" s="110">
        <f t="shared" si="375"/>
        <v>0.016725505342783109</v>
      </c>
      <c r="N5789" s="33" t="s">
        <v>4892</v>
      </c>
      <c r="O5789" s="33">
        <f>+'Categorias-9 feb-Depurado'!Y5788</f>
        <v>4026969.2779775988</v>
      </c>
      <c r="P5789" s="111">
        <f>+'Categorias-9 feb-Depurado'!AC5788</f>
        <v>44561</v>
      </c>
      <c r="Q5789" s="111">
        <f>+'Categorias-9 feb-Depurado'!AE5788</f>
        <v>44576</v>
      </c>
      <c r="R5789" s="112" t="str">
        <f>+'Categorias-9 feb-Depurado'!AB5788</f>
        <v>Lessor</v>
      </c>
    </row>
    <row r="5790" spans="2:18" s="1" customFormat="1" ht="14.5" hidden="1">
      <c r="B5790" s="57" t="str">
        <f>+'Categorias-9 feb-Depurado'!B5789</f>
        <v>ZF IRELAND AIRCRAFT 48 LIMITED</v>
      </c>
      <c r="C5790" s="30" t="s">
        <v>4900</v>
      </c>
      <c r="D5790" s="31">
        <v>5</v>
      </c>
      <c r="E5790" s="30">
        <f>+'Categorias-9 feb-Depurado'!E5789</f>
        <v>444445159</v>
      </c>
      <c r="F5790" s="30" t="str">
        <f>+'Categorias-9 feb-Depurado'!F5789</f>
        <v>2nd Floor, 1-2 Victoria Buildings</v>
      </c>
      <c r="G5790" s="30" t="str">
        <f>+'Categorias-9 feb-Depurado'!G5789</f>
        <v>IRLANDA</v>
      </c>
      <c r="H5790" s="30" t="str">
        <f>+'Categorias-9 feb-Depurado'!H5789</f>
        <v>MSN08561-202207-Rent</v>
      </c>
      <c r="I5790" s="107">
        <f>+'Categorias-9 feb-Depurado'!R5789</f>
        <v>733307199.30000007</v>
      </c>
      <c r="J5790" s="108">
        <f t="shared" si="372"/>
        <v>733307199.30000007</v>
      </c>
      <c r="K5790" s="107">
        <f t="shared" si="373"/>
        <v>53884174.442051567</v>
      </c>
      <c r="L5790" s="109">
        <f t="shared" si="374"/>
        <v>787191373.7420516</v>
      </c>
      <c r="M5790" s="110">
        <f t="shared" si="375"/>
        <v>0.00060011858775959291</v>
      </c>
      <c r="N5790" s="33" t="s">
        <v>4892</v>
      </c>
      <c r="O5790" s="33">
        <f>+'Categorias-9 feb-Depurado'!Y5789</f>
        <v>153738</v>
      </c>
      <c r="P5790" s="111">
        <f>+'Categorias-9 feb-Depurado'!AC5789</f>
        <v>44743</v>
      </c>
      <c r="Q5790" s="111">
        <f>+'Categorias-9 feb-Depurado'!AE5789</f>
        <v>44758</v>
      </c>
      <c r="R5790" s="112" t="str">
        <f>+'Categorias-9 feb-Depurado'!AB5789</f>
        <v>Lessor</v>
      </c>
    </row>
    <row r="5791" spans="2:18" s="1" customFormat="1" ht="14.5" hidden="1">
      <c r="B5791" s="57" t="str">
        <f>+'Categorias-9 feb-Depurado'!B5790</f>
        <v>ZF IRELAND AIRCRAFT 48 LIMITED</v>
      </c>
      <c r="C5791" s="30" t="s">
        <v>4900</v>
      </c>
      <c r="D5791" s="31">
        <v>5</v>
      </c>
      <c r="E5791" s="30">
        <f>+'Categorias-9 feb-Depurado'!E5790</f>
        <v>444445159</v>
      </c>
      <c r="F5791" s="30" t="str">
        <f>+'Categorias-9 feb-Depurado'!F5790</f>
        <v>2nd Floor, 1-2 Victoria Buildings</v>
      </c>
      <c r="G5791" s="30" t="str">
        <f>+'Categorias-9 feb-Depurado'!G5790</f>
        <v>IRLANDA</v>
      </c>
      <c r="H5791" s="30" t="str">
        <f>+'Categorias-9 feb-Depurado'!H5790</f>
        <v>MSN08561-202208-Rent</v>
      </c>
      <c r="I5791" s="107">
        <f>+'Categorias-9 feb-Depurado'!R5790</f>
        <v>733307199.30000007</v>
      </c>
      <c r="J5791" s="108">
        <f t="shared" si="372"/>
        <v>733307199.30000007</v>
      </c>
      <c r="K5791" s="107">
        <f t="shared" si="373"/>
        <v>50403322.95512937</v>
      </c>
      <c r="L5791" s="109">
        <f t="shared" si="374"/>
        <v>783710522.25512946</v>
      </c>
      <c r="M5791" s="110">
        <f t="shared" si="375"/>
        <v>0.00059746494628407402</v>
      </c>
      <c r="N5791" s="33" t="s">
        <v>4892</v>
      </c>
      <c r="O5791" s="33">
        <f>+'Categorias-9 feb-Depurado'!Y5790</f>
        <v>153738</v>
      </c>
      <c r="P5791" s="111">
        <f>+'Categorias-9 feb-Depurado'!AC5790</f>
        <v>44756</v>
      </c>
      <c r="Q5791" s="111">
        <f>+'Categorias-9 feb-Depurado'!AE5790</f>
        <v>44771</v>
      </c>
      <c r="R5791" s="112" t="str">
        <f>+'Categorias-9 feb-Depurado'!AB5790</f>
        <v>Lessor</v>
      </c>
    </row>
    <row r="5792" spans="2:18" ht="15.5" hidden="1">
      <c r="B5792" s="57" t="str">
        <f>+'Categorias-9 feb-Depurado'!B5791</f>
        <v>ZF IRELAND AIRCRAFT 48 LIMITED</v>
      </c>
      <c r="C5792" s="30" t="s">
        <v>4900</v>
      </c>
      <c r="D5792" s="31">
        <v>5</v>
      </c>
      <c r="E5792" s="30">
        <f>+'Categorias-9 feb-Depurado'!E5791</f>
        <v>444445159</v>
      </c>
      <c r="F5792" s="30" t="str">
        <f>+'Categorias-9 feb-Depurado'!F5791</f>
        <v>2nd Floor, 1-2 Victoria Buildings</v>
      </c>
      <c r="G5792" s="30" t="str">
        <f>+'Categorias-9 feb-Depurado'!G5791</f>
        <v>IRLANDA</v>
      </c>
      <c r="H5792" s="30" t="str">
        <f>+'Categorias-9 feb-Depurado'!H5791</f>
        <v>MSN08561-202209-Rent</v>
      </c>
      <c r="I5792" s="107">
        <f>+'Categorias-9 feb-Depurado'!R5791</f>
        <v>733306817.71200013</v>
      </c>
      <c r="J5792" s="108">
        <f t="shared" si="372"/>
        <v>733306817.71200013</v>
      </c>
      <c r="K5792" s="107">
        <f t="shared" si="373"/>
        <v>44547656.494871281</v>
      </c>
      <c r="L5792" s="109">
        <f t="shared" si="374"/>
        <v>777854474.20687139</v>
      </c>
      <c r="M5792" s="110">
        <f t="shared" si="375"/>
        <v>0.00059300056392192109</v>
      </c>
      <c r="N5792" s="33" t="s">
        <v>4892</v>
      </c>
      <c r="O5792" s="33">
        <f>+'Categorias-9 feb-Depurado'!Y5791</f>
        <v>153737.92000000001</v>
      </c>
      <c r="P5792" s="111">
        <f>+'Categorias-9 feb-Depurado'!AC5791</f>
        <v>44778</v>
      </c>
      <c r="Q5792" s="111">
        <f>+'Categorias-9 feb-Depurado'!AE5791</f>
        <v>44793</v>
      </c>
      <c r="R5792" s="112" t="str">
        <f>+'Categorias-9 feb-Depurado'!AB5791</f>
        <v>Lessor</v>
      </c>
    </row>
    <row r="5793" spans="2:18" ht="15.5" hidden="1">
      <c r="B5793" s="57" t="str">
        <f>+'Categorias-9 feb-Depurado'!B5792</f>
        <v>ZF IRELAND AIRCRAFT 48 LIMITED</v>
      </c>
      <c r="C5793" s="30" t="s">
        <v>4900</v>
      </c>
      <c r="D5793" s="31">
        <v>5</v>
      </c>
      <c r="E5793" s="30">
        <f>+'Categorias-9 feb-Depurado'!E5792</f>
        <v>444445159</v>
      </c>
      <c r="F5793" s="30" t="str">
        <f>+'Categorias-9 feb-Depurado'!F5792</f>
        <v>2nd Floor, 1-2 Victoria Buildings</v>
      </c>
      <c r="G5793" s="30" t="str">
        <f>+'Categorias-9 feb-Depurado'!G5792</f>
        <v>IRLANDA</v>
      </c>
      <c r="H5793" s="30" t="str">
        <f>+'Categorias-9 feb-Depurado'!H5792</f>
        <v>MSN08561-202210-Rent</v>
      </c>
      <c r="I5793" s="107">
        <f>+'Categorias-9 feb-Depurado'!R5792</f>
        <v>366653408.85600001</v>
      </c>
      <c r="J5793" s="108">
        <f t="shared" si="372"/>
        <v>366653408.85600001</v>
      </c>
      <c r="K5793" s="107">
        <f t="shared" si="373"/>
        <v>18054187.511340223</v>
      </c>
      <c r="L5793" s="109">
        <f t="shared" si="374"/>
        <v>384707596.36734021</v>
      </c>
      <c r="M5793" s="110">
        <f t="shared" si="375"/>
        <v>0.0002932834214568104</v>
      </c>
      <c r="N5793" s="33" t="s">
        <v>4892</v>
      </c>
      <c r="O5793" s="33">
        <f>+'Categorias-9 feb-Depurado'!Y5792</f>
        <v>76868.959999999992</v>
      </c>
      <c r="P5793" s="111">
        <f>+'Categorias-9 feb-Depurado'!AC5792</f>
        <v>44810</v>
      </c>
      <c r="Q5793" s="111">
        <f>+'Categorias-9 feb-Depurado'!AE5792</f>
        <v>44825</v>
      </c>
      <c r="R5793" s="112" t="str">
        <f>+'Categorias-9 feb-Depurado'!AB5792</f>
        <v>Lessor</v>
      </c>
    </row>
    <row r="5794" spans="2:18" ht="15.5" hidden="1">
      <c r="B5794" s="57" t="str">
        <f>+'Categorias-9 feb-Depurado'!B5793</f>
        <v>ZF IRELAND AIRCRAFT 48 LIMITED</v>
      </c>
      <c r="C5794" s="30" t="s">
        <v>4900</v>
      </c>
      <c r="D5794" s="31">
        <v>5</v>
      </c>
      <c r="E5794" s="30">
        <f>+'Categorias-9 feb-Depurado'!E5793</f>
        <v>444445159</v>
      </c>
      <c r="F5794" s="30" t="str">
        <f>+'Categorias-9 feb-Depurado'!F5793</f>
        <v>2nd Floor, 1-2 Victoria Buildings</v>
      </c>
      <c r="G5794" s="30" t="str">
        <f>+'Categorias-9 feb-Depurado'!G5793</f>
        <v>IRLANDA</v>
      </c>
      <c r="H5794" s="30" t="str">
        <f>+'Categorias-9 feb-Depurado'!H5793</f>
        <v>MSN08561-202211-Rent</v>
      </c>
      <c r="I5794" s="107">
        <f>+'Categorias-9 feb-Depurado'!R5793</f>
        <v>366653408.85600001</v>
      </c>
      <c r="J5794" s="108">
        <f t="shared" si="372"/>
        <v>366653408.85600001</v>
      </c>
      <c r="K5794" s="107">
        <f t="shared" si="373"/>
        <v>14399573.390941819</v>
      </c>
      <c r="L5794" s="109">
        <f t="shared" si="374"/>
        <v>381052982.2469418</v>
      </c>
      <c r="M5794" s="110">
        <f t="shared" si="375"/>
        <v>0.00029049731132159136</v>
      </c>
      <c r="N5794" s="33" t="s">
        <v>4892</v>
      </c>
      <c r="O5794" s="33">
        <f>+'Categorias-9 feb-Depurado'!Y5793</f>
        <v>76868.959999999992</v>
      </c>
      <c r="P5794" s="111">
        <f>+'Categorias-9 feb-Depurado'!AC5793</f>
        <v>44838</v>
      </c>
      <c r="Q5794" s="111">
        <f>+'Categorias-9 feb-Depurado'!AE5793</f>
        <v>44853</v>
      </c>
      <c r="R5794" s="112" t="str">
        <f>+'Categorias-9 feb-Depurado'!AB5793</f>
        <v>Lessor</v>
      </c>
    </row>
    <row r="5795" spans="2:18" ht="15.5" hidden="1">
      <c r="B5795" s="57" t="str">
        <f>+'Categorias-9 feb-Depurado'!B5794</f>
        <v>ZF IRELAND AIRCRAFT 48 LIMITED</v>
      </c>
      <c r="C5795" s="30" t="s">
        <v>4900</v>
      </c>
      <c r="D5795" s="31">
        <v>5</v>
      </c>
      <c r="E5795" s="30">
        <f>+'Categorias-9 feb-Depurado'!E5794</f>
        <v>444445159</v>
      </c>
      <c r="F5795" s="30" t="str">
        <f>+'Categorias-9 feb-Depurado'!F5794</f>
        <v>2nd Floor, 1-2 Victoria Buildings</v>
      </c>
      <c r="G5795" s="30" t="str">
        <f>+'Categorias-9 feb-Depurado'!G5794</f>
        <v>IRLANDA</v>
      </c>
      <c r="H5795" s="30" t="str">
        <f>+'Categorias-9 feb-Depurado'!H5794</f>
        <v>MSN08561-202212-Rent</v>
      </c>
      <c r="I5795" s="107">
        <f>+'Categorias-9 feb-Depurado'!R5794</f>
        <v>366653599.65000004</v>
      </c>
      <c r="J5795" s="108">
        <f t="shared" si="372"/>
        <v>366653599.65000004</v>
      </c>
      <c r="K5795" s="107">
        <f t="shared" si="373"/>
        <v>10522438.285739757</v>
      </c>
      <c r="L5795" s="109">
        <f t="shared" si="374"/>
        <v>377176037.93573982</v>
      </c>
      <c r="M5795" s="110">
        <f t="shared" si="375"/>
        <v>0.00028754170684919841</v>
      </c>
      <c r="N5795" s="33" t="s">
        <v>4892</v>
      </c>
      <c r="O5795" s="33">
        <f>+'Categorias-9 feb-Depurado'!Y5794</f>
        <v>76869</v>
      </c>
      <c r="P5795" s="111">
        <f>+'Categorias-9 feb-Depurado'!AC5794</f>
        <v>44868</v>
      </c>
      <c r="Q5795" s="111">
        <f>+'Categorias-9 feb-Depurado'!AE5794</f>
        <v>44883</v>
      </c>
      <c r="R5795" s="112" t="str">
        <f>+'Categorias-9 feb-Depurado'!AB5794</f>
        <v>Lessor</v>
      </c>
    </row>
    <row r="5796" spans="2:18" ht="15.5" hidden="1">
      <c r="B5796" s="57" t="str">
        <f>+'Categorias-9 feb-Depurado'!B5795</f>
        <v>ZF IRELAND AIRCRAFT 48 LIMITED</v>
      </c>
      <c r="C5796" s="30" t="s">
        <v>4900</v>
      </c>
      <c r="D5796" s="31">
        <v>5</v>
      </c>
      <c r="E5796" s="30">
        <f>+'Categorias-9 feb-Depurado'!E5795</f>
        <v>444445159</v>
      </c>
      <c r="F5796" s="30" t="str">
        <f>+'Categorias-9 feb-Depurado'!F5795</f>
        <v>2nd Floor, 1-2 Victoria Buildings</v>
      </c>
      <c r="G5796" s="30" t="str">
        <f>+'Categorias-9 feb-Depurado'!G5795</f>
        <v>IRLANDA</v>
      </c>
      <c r="H5796" s="30" t="str">
        <f>+'Categorias-9 feb-Depurado'!H5795</f>
        <v>MSN08561-202301-Rent</v>
      </c>
      <c r="I5796" s="107">
        <f>+'Categorias-9 feb-Depurado'!R5795</f>
        <v>1182922800</v>
      </c>
      <c r="J5796" s="108">
        <f t="shared" si="372"/>
        <v>1182922800</v>
      </c>
      <c r="K5796" s="107">
        <f t="shared" si="373"/>
        <v>20335586.196437761</v>
      </c>
      <c r="L5796" s="109">
        <f t="shared" si="374"/>
        <v>1203258386.1964378</v>
      </c>
      <c r="M5796" s="110">
        <f t="shared" si="375"/>
        <v>0.00091730898930138867</v>
      </c>
      <c r="N5796" s="33" t="s">
        <v>4892</v>
      </c>
      <c r="O5796" s="33">
        <f>+'Categorias-9 feb-Depurado'!Y5795</f>
        <v>248000</v>
      </c>
      <c r="P5796" s="111">
        <f>+'Categorias-9 feb-Depurado'!AC5795</f>
        <v>44901</v>
      </c>
      <c r="Q5796" s="111">
        <f>+'Categorias-9 feb-Depurado'!AE5795</f>
        <v>44916</v>
      </c>
      <c r="R5796" s="112" t="str">
        <f>+'Categorias-9 feb-Depurado'!AB5795</f>
        <v>Lessor</v>
      </c>
    </row>
    <row r="5797" spans="2:18" ht="15.5" hidden="1">
      <c r="B5797" s="57" t="str">
        <f>+'Categorias-9 feb-Depurado'!B5796</f>
        <v>ZF IRELAND AIRCRAFT 48 LIMITED</v>
      </c>
      <c r="C5797" s="30" t="s">
        <v>4900</v>
      </c>
      <c r="D5797" s="31">
        <v>5</v>
      </c>
      <c r="E5797" s="30">
        <f>+'Categorias-9 feb-Depurado'!E5796</f>
        <v>444445159</v>
      </c>
      <c r="F5797" s="30" t="str">
        <f>+'Categorias-9 feb-Depurado'!F5796</f>
        <v>2nd Floor, 1-2 Victoria Buildings</v>
      </c>
      <c r="G5797" s="30" t="str">
        <f>+'Categorias-9 feb-Depurado'!G5796</f>
        <v>IRLANDA</v>
      </c>
      <c r="H5797" s="30" t="str">
        <f>+'Categorias-9 feb-Depurado'!H5796</f>
        <v>Provisión</v>
      </c>
      <c r="I5797" s="107">
        <f>+'Categorias-9 feb-Depurado'!R5796</f>
        <v>97671620.557945907</v>
      </c>
      <c r="J5797" s="108">
        <f t="shared" si="372"/>
        <v>97671620.557945907</v>
      </c>
      <c r="K5797" s="107">
        <f t="shared" si="373"/>
        <v>835957.35783030256</v>
      </c>
      <c r="L5797" s="109">
        <f t="shared" si="374"/>
        <v>98507577.915776208</v>
      </c>
      <c r="M5797" s="110">
        <f t="shared" si="375"/>
        <v>7.5097657970277752E-05</v>
      </c>
      <c r="N5797" s="33" t="s">
        <v>4892</v>
      </c>
      <c r="O5797" s="33">
        <f>+'Categorias-9 feb-Depurado'!Y5796</f>
        <v>20476.87465181209</v>
      </c>
      <c r="P5797" s="111">
        <f>+'Categorias-9 feb-Depurado'!AC5796</f>
        <v>44926</v>
      </c>
      <c r="Q5797" s="111">
        <f>+'Categorias-9 feb-Depurado'!AE5796</f>
        <v>44941</v>
      </c>
      <c r="R5797" s="112" t="str">
        <f>+'Categorias-9 feb-Depurado'!AB5796</f>
        <v>Lessor</v>
      </c>
    </row>
    <row r="5798" spans="2:18" ht="15.5" hidden="1">
      <c r="B5798" s="57" t="str">
        <f>+'Categorias-9 feb-Depurado'!B5797</f>
        <v>ZF IRELAND AIRCRAFT 48 LIMITED</v>
      </c>
      <c r="C5798" s="30" t="s">
        <v>4900</v>
      </c>
      <c r="D5798" s="31">
        <v>5</v>
      </c>
      <c r="E5798" s="30">
        <f>+'Categorias-9 feb-Depurado'!E5797</f>
        <v>444445159</v>
      </c>
      <c r="F5798" s="30" t="str">
        <f>+'Categorias-9 feb-Depurado'!F5797</f>
        <v>2nd Floor, 1-2 Victoria Buildings</v>
      </c>
      <c r="G5798" s="30" t="str">
        <f>+'Categorias-9 feb-Depurado'!G5797</f>
        <v>IRLANDA</v>
      </c>
      <c r="H5798" s="30" t="str">
        <f>+'Categorias-9 feb-Depurado'!H5797</f>
        <v>Provisión</v>
      </c>
      <c r="I5798" s="107">
        <f>+'Categorias-9 feb-Depurado'!R5797</f>
        <v>51633626.49560941</v>
      </c>
      <c r="J5798" s="108">
        <f t="shared" si="372"/>
        <v>51633626.49560941</v>
      </c>
      <c r="K5798" s="107">
        <f t="shared" si="373"/>
        <v>441924.78566339146</v>
      </c>
      <c r="L5798" s="109">
        <f t="shared" si="374"/>
        <v>52075551.281272799</v>
      </c>
      <c r="M5798" s="110">
        <f t="shared" si="375"/>
        <v>3.9700011120752251E-05</v>
      </c>
      <c r="N5798" s="33" t="s">
        <v>4892</v>
      </c>
      <c r="O5798" s="33">
        <f>+'Categorias-9 feb-Depurado'!Y5797</f>
        <v>10825.000051492061</v>
      </c>
      <c r="P5798" s="111">
        <f>+'Categorias-9 feb-Depurado'!AC5797</f>
        <v>44926</v>
      </c>
      <c r="Q5798" s="111">
        <f>+'Categorias-9 feb-Depurado'!AE5797</f>
        <v>44941</v>
      </c>
      <c r="R5798" s="112" t="str">
        <f>+'Categorias-9 feb-Depurado'!AB5797</f>
        <v>Lessor</v>
      </c>
    </row>
    <row r="5799" spans="2:18" ht="15.5" hidden="1">
      <c r="B5799" s="57" t="str">
        <f>+'Categorias-9 feb-Depurado'!B5798</f>
        <v>ZF IRELAND AIRCRAFT 48 LIMITED</v>
      </c>
      <c r="C5799" s="30" t="s">
        <v>4900</v>
      </c>
      <c r="D5799" s="31">
        <v>5</v>
      </c>
      <c r="E5799" s="30">
        <f>+'Categorias-9 feb-Depurado'!E5798</f>
        <v>444445159</v>
      </c>
      <c r="F5799" s="30" t="str">
        <f>+'Categorias-9 feb-Depurado'!F5798</f>
        <v>2nd Floor, 1-2 Victoria Buildings</v>
      </c>
      <c r="G5799" s="30" t="str">
        <f>+'Categorias-9 feb-Depurado'!G5798</f>
        <v>IRLANDA</v>
      </c>
      <c r="H5799" s="30" t="str">
        <f>+'Categorias-9 feb-Depurado'!H5798</f>
        <v>MSN08561-202212-MR</v>
      </c>
      <c r="I5799" s="107">
        <f>+'Categorias-9 feb-Depurado'!R5798</f>
        <v>1079209137.2384999</v>
      </c>
      <c r="J5799" s="108">
        <f t="shared" si="372"/>
        <v>1079209137.2384999</v>
      </c>
      <c r="K5799" s="107">
        <f t="shared" si="373"/>
        <v>5902477.2014642544</v>
      </c>
      <c r="L5799" s="109">
        <f t="shared" si="374"/>
        <v>1085111614.4399641</v>
      </c>
      <c r="M5799" s="110">
        <f t="shared" si="375"/>
        <v>0.00082723931097424366</v>
      </c>
      <c r="N5799" s="33" t="s">
        <v>4892</v>
      </c>
      <c r="O5799" s="33">
        <f>+'Categorias-9 feb-Depurado'!Y5798</f>
        <v>226256.40999999997</v>
      </c>
      <c r="P5799" s="111">
        <f>+'Categorias-9 feb-Depurado'!AC5798</f>
        <v>44935</v>
      </c>
      <c r="Q5799" s="111">
        <f>+'Categorias-9 feb-Depurado'!AE5798</f>
        <v>44950</v>
      </c>
      <c r="R5799" s="112" t="str">
        <f>+'Categorias-9 feb-Depurado'!AB5798</f>
        <v>Lessor</v>
      </c>
    </row>
    <row r="5800" spans="2:18" ht="15.5" hidden="1">
      <c r="B5800" s="57" t="str">
        <f>+'Categorias-9 feb-Depurado'!B5799</f>
        <v>ZF IRELAND AIRCRAFT 48 LIMITED</v>
      </c>
      <c r="C5800" s="30" t="s">
        <v>4900</v>
      </c>
      <c r="D5800" s="31">
        <v>5</v>
      </c>
      <c r="E5800" s="30">
        <f>+'Categorias-9 feb-Depurado'!E5799</f>
        <v>444445159</v>
      </c>
      <c r="F5800" s="30" t="str">
        <f>+'Categorias-9 feb-Depurado'!F5799</f>
        <v>2nd Floor, 1-2 Victoria Buildings</v>
      </c>
      <c r="G5800" s="30" t="str">
        <f>+'Categorias-9 feb-Depurado'!G5799</f>
        <v>IRLANDA</v>
      </c>
      <c r="H5800" s="30" t="str">
        <f>+'Categorias-9 feb-Depurado'!H5799</f>
        <v>MSN08561-202302-Rent</v>
      </c>
      <c r="I5800" s="107">
        <f>+'Categorias-9 feb-Depurado'!R5799</f>
        <v>1182922800</v>
      </c>
      <c r="J5800" s="108">
        <f t="shared" si="372"/>
        <v>0</v>
      </c>
      <c r="K5800" s="107">
        <f t="shared" si="373"/>
        <v>0</v>
      </c>
      <c r="L5800" s="109">
        <f t="shared" si="374"/>
        <v>1182922800</v>
      </c>
      <c r="M5800" s="110">
        <f t="shared" si="375"/>
        <v>0.00090180607136231493</v>
      </c>
      <c r="N5800" s="33" t="s">
        <v>4892</v>
      </c>
      <c r="O5800" s="33">
        <f>+'Categorias-9 feb-Depurado'!Y5799</f>
        <v>248000</v>
      </c>
      <c r="P5800" s="111">
        <f>+'Categorias-9 feb-Depurado'!AC5799</f>
        <v>44958</v>
      </c>
      <c r="Q5800" s="111">
        <f>+'Categorias-9 feb-Depurado'!AE5799</f>
        <v>44973</v>
      </c>
      <c r="R5800" s="112" t="str">
        <f>+'Categorias-9 feb-Depurado'!AB5799</f>
        <v>Lessor</v>
      </c>
    </row>
    <row r="5801" spans="2:18" ht="15.5" hidden="1">
      <c r="B5801" s="57" t="str">
        <f>+'Categorias-9 feb-Depurado'!B5800</f>
        <v>ZF IRELAND AIRCRAFT 48 LIMITED</v>
      </c>
      <c r="C5801" s="30" t="s">
        <v>4900</v>
      </c>
      <c r="D5801" s="31">
        <v>5</v>
      </c>
      <c r="E5801" s="30">
        <f>+'Categorias-9 feb-Depurado'!E5800</f>
        <v>444445159</v>
      </c>
      <c r="F5801" s="30" t="str">
        <f>+'Categorias-9 feb-Depurado'!F5800</f>
        <v>2nd Floor, 1-2 Victoria Buildings</v>
      </c>
      <c r="G5801" s="30" t="str">
        <f>+'Categorias-9 feb-Depurado'!G5800</f>
        <v>IRLANDA</v>
      </c>
      <c r="H5801" s="30" t="str">
        <f>+'Categorias-9 feb-Depurado'!H5800</f>
        <v>MSN08561-202301-MR</v>
      </c>
      <c r="I5801" s="107">
        <f>+'Categorias-9 feb-Depurado'!R5800</f>
        <v>987458115.18149996</v>
      </c>
      <c r="J5801" s="108">
        <f t="shared" si="372"/>
        <v>0</v>
      </c>
      <c r="K5801" s="107">
        <f t="shared" si="373"/>
        <v>0</v>
      </c>
      <c r="L5801" s="109">
        <f t="shared" si="374"/>
        <v>987458115.18149996</v>
      </c>
      <c r="M5801" s="110">
        <f t="shared" si="375"/>
        <v>0.00075279276338799524</v>
      </c>
      <c r="N5801" s="33" t="s">
        <v>4892</v>
      </c>
      <c r="O5801" s="33">
        <f>+'Categorias-9 feb-Depurado'!Y5800</f>
        <v>207020.78999999998</v>
      </c>
      <c r="P5801" s="111">
        <f>+'Categorias-9 feb-Depurado'!AC5800</f>
        <v>44958</v>
      </c>
      <c r="Q5801" s="111">
        <f>+'Categorias-9 feb-Depurado'!AE5800</f>
        <v>44973</v>
      </c>
      <c r="R5801" s="112" t="str">
        <f>+'Categorias-9 feb-Depurado'!AB5800</f>
        <v>Lessor</v>
      </c>
    </row>
    <row r="5802" spans="2:18" ht="15.5" hidden="1">
      <c r="B5802" s="57" t="str">
        <f>+'Categorias-9 feb-Depurado'!B5801</f>
        <v>ZF IRELAND AIRCRAFT 48 LIMITED</v>
      </c>
      <c r="C5802" s="30" t="s">
        <v>4900</v>
      </c>
      <c r="D5802" s="31">
        <v>5</v>
      </c>
      <c r="E5802" s="30">
        <f>+'Categorias-9 feb-Depurado'!E5801</f>
        <v>444445159</v>
      </c>
      <c r="F5802" s="30" t="str">
        <f>+'Categorias-9 feb-Depurado'!F5801</f>
        <v>2nd Floor, 1-2 Victoria Buildings</v>
      </c>
      <c r="G5802" s="30" t="str">
        <f>+'Categorias-9 feb-Depurado'!G5801</f>
        <v>IRLANDA</v>
      </c>
      <c r="H5802" s="30" t="str">
        <f>+'Categorias-9 feb-Depurado'!H5801</f>
        <v>FAST.DEP-A320-202302-1</v>
      </c>
      <c r="I5802" s="107">
        <f>+'Categorias-9 feb-Depurado'!R5801</f>
        <v>2632957200</v>
      </c>
      <c r="J5802" s="108">
        <f t="shared" si="372"/>
        <v>0</v>
      </c>
      <c r="K5802" s="107">
        <f t="shared" si="373"/>
        <v>0</v>
      </c>
      <c r="L5802" s="109">
        <f t="shared" si="374"/>
        <v>2632957200</v>
      </c>
      <c r="M5802" s="110">
        <f t="shared" si="375"/>
        <v>0.0020072457717419268</v>
      </c>
      <c r="N5802" s="33" t="s">
        <v>4892</v>
      </c>
      <c r="O5802" s="33">
        <f>+'Categorias-9 feb-Depurado'!Y5801</f>
        <v>552000</v>
      </c>
      <c r="P5802" s="111">
        <f>+'Categorias-9 feb-Depurado'!AC5801</f>
        <v>44958</v>
      </c>
      <c r="Q5802" s="111">
        <f>+'Categorias-9 feb-Depurado'!AE5801</f>
        <v>44973</v>
      </c>
      <c r="R5802" s="112" t="str">
        <f>+'Categorias-9 feb-Depurado'!AB5801</f>
        <v>Lessor</v>
      </c>
    </row>
    <row r="5803" spans="2:18" ht="15.5" hidden="1">
      <c r="B5803" s="57" t="str">
        <f>+'Categorias-9 feb-Depurado'!B5802</f>
        <v>ZF IRELAND AIRCRAFT 49 LIMITED</v>
      </c>
      <c r="C5803" s="30" t="s">
        <v>4900</v>
      </c>
      <c r="D5803" s="31">
        <v>5</v>
      </c>
      <c r="E5803" s="30">
        <f>+'Categorias-9 feb-Depurado'!E5802</f>
        <v>444445196</v>
      </c>
      <c r="F5803" s="30" t="str">
        <f>+'Categorias-9 feb-Depurado'!F5802</f>
        <v>2nd Floor, 1-2 Victoria Buildings</v>
      </c>
      <c r="G5803" s="30" t="str">
        <f>+'Categorias-9 feb-Depurado'!G5802</f>
        <v>IRLANDA</v>
      </c>
      <c r="H5803" s="30" t="str">
        <f>+'Categorias-9 feb-Depurado'!H5802</f>
        <v>FINAL DEBT 2020-2021</v>
      </c>
      <c r="I5803" s="107">
        <f>+'Categorias-9 feb-Depurado'!R5802</f>
        <v>21386441015.846806</v>
      </c>
      <c r="J5803" s="108">
        <f t="shared" si="372"/>
        <v>21386441015.846806</v>
      </c>
      <c r="K5803" s="107">
        <f t="shared" si="373"/>
        <v>3041000168.7523971</v>
      </c>
      <c r="L5803" s="109">
        <f t="shared" si="374"/>
        <v>24427441184.599201</v>
      </c>
      <c r="M5803" s="110">
        <f t="shared" si="375"/>
        <v>0.01862236045168579</v>
      </c>
      <c r="N5803" s="33" t="s">
        <v>4892</v>
      </c>
      <c r="O5803" s="33">
        <f>+'Categorias-9 feb-Depurado'!Y5802</f>
        <v>4483671.60725113</v>
      </c>
      <c r="P5803" s="111">
        <f>+'Categorias-9 feb-Depurado'!AC5802</f>
        <v>44561</v>
      </c>
      <c r="Q5803" s="111">
        <f>+'Categorias-9 feb-Depurado'!AE5802</f>
        <v>44576</v>
      </c>
      <c r="R5803" s="112" t="str">
        <f>+'Categorias-9 feb-Depurado'!AB5802</f>
        <v>Lessor</v>
      </c>
    </row>
    <row r="5804" spans="2:18" ht="15.5" hidden="1">
      <c r="B5804" s="57" t="str">
        <f>+'Categorias-9 feb-Depurado'!B5803</f>
        <v>ZF IRELAND AIRCRAFT 49 LIMITED</v>
      </c>
      <c r="C5804" s="30" t="s">
        <v>4900</v>
      </c>
      <c r="D5804" s="31">
        <v>5</v>
      </c>
      <c r="E5804" s="30">
        <f>+'Categorias-9 feb-Depurado'!E5803</f>
        <v>444445196</v>
      </c>
      <c r="F5804" s="30" t="str">
        <f>+'Categorias-9 feb-Depurado'!F5803</f>
        <v>2nd Floor, 1-2 Victoria Buildings</v>
      </c>
      <c r="G5804" s="30" t="str">
        <f>+'Categorias-9 feb-Depurado'!G5803</f>
        <v>IRLANDA</v>
      </c>
      <c r="H5804" s="30" t="str">
        <f>+'Categorias-9 feb-Depurado'!H5803</f>
        <v>MSN08657-202207-Rent</v>
      </c>
      <c r="I5804" s="107">
        <f>+'Categorias-9 feb-Depurado'!R5803</f>
        <v>798472031.42700005</v>
      </c>
      <c r="J5804" s="108">
        <f t="shared" si="372"/>
        <v>798472031.42700005</v>
      </c>
      <c r="K5804" s="107">
        <f t="shared" si="373"/>
        <v>58672553.971354075</v>
      </c>
      <c r="L5804" s="109">
        <f t="shared" si="374"/>
        <v>857144585.39835417</v>
      </c>
      <c r="M5804" s="110">
        <f t="shared" si="375"/>
        <v>0.00065344770694044448</v>
      </c>
      <c r="N5804" s="33" t="s">
        <v>4892</v>
      </c>
      <c r="O5804" s="33">
        <f>+'Categorias-9 feb-Depurado'!Y5803</f>
        <v>167399.82000000001</v>
      </c>
      <c r="P5804" s="111">
        <f>+'Categorias-9 feb-Depurado'!AC5803</f>
        <v>44743</v>
      </c>
      <c r="Q5804" s="111">
        <f>+'Categorias-9 feb-Depurado'!AE5803</f>
        <v>44758</v>
      </c>
      <c r="R5804" s="112" t="str">
        <f>+'Categorias-9 feb-Depurado'!AB5803</f>
        <v>Lessor</v>
      </c>
    </row>
    <row r="5805" spans="2:18" ht="15.5" hidden="1">
      <c r="B5805" s="57" t="str">
        <f>+'Categorias-9 feb-Depurado'!B5804</f>
        <v>ZF IRELAND AIRCRAFT 49 LIMITED</v>
      </c>
      <c r="C5805" s="30" t="s">
        <v>4900</v>
      </c>
      <c r="D5805" s="31">
        <v>5</v>
      </c>
      <c r="E5805" s="30">
        <f>+'Categorias-9 feb-Depurado'!E5804</f>
        <v>444445196</v>
      </c>
      <c r="F5805" s="30" t="str">
        <f>+'Categorias-9 feb-Depurado'!F5804</f>
        <v>2nd Floor, 1-2 Victoria Buildings</v>
      </c>
      <c r="G5805" s="30" t="str">
        <f>+'Categorias-9 feb-Depurado'!G5804</f>
        <v>IRLANDA</v>
      </c>
      <c r="H5805" s="30" t="str">
        <f>+'Categorias-9 feb-Depurado'!H5804</f>
        <v>MSN08657-202208-Rent</v>
      </c>
      <c r="I5805" s="107">
        <f>+'Categorias-9 feb-Depurado'!R5804</f>
        <v>644019947.86350012</v>
      </c>
      <c r="J5805" s="108">
        <f t="shared" si="372"/>
        <v>644019947.86350012</v>
      </c>
      <c r="K5805" s="107">
        <f t="shared" si="373"/>
        <v>44266230.377522454</v>
      </c>
      <c r="L5805" s="109">
        <f t="shared" si="374"/>
        <v>688286178.24102259</v>
      </c>
      <c r="M5805" s="110">
        <f t="shared" si="375"/>
        <v>0.00052471780438462982</v>
      </c>
      <c r="N5805" s="33" t="s">
        <v>4892</v>
      </c>
      <c r="O5805" s="33">
        <f>+'Categorias-9 feb-Depurado'!Y5804</f>
        <v>135018.91</v>
      </c>
      <c r="P5805" s="111">
        <f>+'Categorias-9 feb-Depurado'!AC5804</f>
        <v>44756</v>
      </c>
      <c r="Q5805" s="111">
        <f>+'Categorias-9 feb-Depurado'!AE5804</f>
        <v>44771</v>
      </c>
      <c r="R5805" s="112" t="str">
        <f>+'Categorias-9 feb-Depurado'!AB5804</f>
        <v>Lessor</v>
      </c>
    </row>
    <row r="5806" spans="2:18" ht="15.5" hidden="1">
      <c r="B5806" s="57" t="str">
        <f>+'Categorias-9 feb-Depurado'!B5805</f>
        <v>ZF IRELAND AIRCRAFT 49 LIMITED</v>
      </c>
      <c r="C5806" s="30" t="s">
        <v>4900</v>
      </c>
      <c r="D5806" s="31">
        <v>5</v>
      </c>
      <c r="E5806" s="30">
        <f>+'Categorias-9 feb-Depurado'!E5805</f>
        <v>444445196</v>
      </c>
      <c r="F5806" s="30" t="str">
        <f>+'Categorias-9 feb-Depurado'!F5805</f>
        <v>2nd Floor, 1-2 Victoria Buildings</v>
      </c>
      <c r="G5806" s="30" t="str">
        <f>+'Categorias-9 feb-Depurado'!G5805</f>
        <v>IRLANDA</v>
      </c>
      <c r="H5806" s="30" t="str">
        <f>+'Categorias-9 feb-Depurado'!H5805</f>
        <v>MSN08657-202209-Rent</v>
      </c>
      <c r="I5806" s="107">
        <f>+'Categorias-9 feb-Depurado'!R5805</f>
        <v>644019947.86350012</v>
      </c>
      <c r="J5806" s="108">
        <f t="shared" si="372"/>
        <v>644019947.86350012</v>
      </c>
      <c r="K5806" s="107">
        <f t="shared" si="373"/>
        <v>39123568.362261832</v>
      </c>
      <c r="L5806" s="109">
        <f t="shared" si="374"/>
        <v>683143516.22576189</v>
      </c>
      <c r="M5806" s="110">
        <f t="shared" si="375"/>
        <v>0.00052079727480457063</v>
      </c>
      <c r="N5806" s="33" t="s">
        <v>4892</v>
      </c>
      <c r="O5806" s="33">
        <f>+'Categorias-9 feb-Depurado'!Y5805</f>
        <v>135018.91</v>
      </c>
      <c r="P5806" s="111">
        <f>+'Categorias-9 feb-Depurado'!AC5805</f>
        <v>44778</v>
      </c>
      <c r="Q5806" s="111">
        <f>+'Categorias-9 feb-Depurado'!AE5805</f>
        <v>44793</v>
      </c>
      <c r="R5806" s="112" t="str">
        <f>+'Categorias-9 feb-Depurado'!AB5805</f>
        <v>Lessor</v>
      </c>
    </row>
    <row r="5807" spans="2:18" ht="15.5" hidden="1">
      <c r="B5807" s="57" t="str">
        <f>+'Categorias-9 feb-Depurado'!B5806</f>
        <v>ZF IRELAND AIRCRAFT 49 LIMITED</v>
      </c>
      <c r="C5807" s="30" t="s">
        <v>4900</v>
      </c>
      <c r="D5807" s="31">
        <v>5</v>
      </c>
      <c r="E5807" s="30">
        <f>+'Categorias-9 feb-Depurado'!E5806</f>
        <v>444445196</v>
      </c>
      <c r="F5807" s="30" t="str">
        <f>+'Categorias-9 feb-Depurado'!F5806</f>
        <v>2nd Floor, 1-2 Victoria Buildings</v>
      </c>
      <c r="G5807" s="30" t="str">
        <f>+'Categorias-9 feb-Depurado'!G5806</f>
        <v>IRLANDA</v>
      </c>
      <c r="H5807" s="30" t="str">
        <f>+'Categorias-9 feb-Depurado'!H5806</f>
        <v>MSN08657-202210-Rent</v>
      </c>
      <c r="I5807" s="107">
        <f>+'Categorias-9 feb-Depurado'!R5806</f>
        <v>399235014.04500008</v>
      </c>
      <c r="J5807" s="108">
        <f t="shared" si="372"/>
        <v>399235014.04500008</v>
      </c>
      <c r="K5807" s="107">
        <f t="shared" si="373"/>
        <v>19658521.182580374</v>
      </c>
      <c r="L5807" s="109">
        <f t="shared" si="374"/>
        <v>418893535.22758043</v>
      </c>
      <c r="M5807" s="110">
        <f t="shared" si="375"/>
        <v>0.00031934521282593907</v>
      </c>
      <c r="N5807" s="33" t="s">
        <v>4892</v>
      </c>
      <c r="O5807" s="33">
        <f>+'Categorias-9 feb-Depurado'!Y5806</f>
        <v>83699.700000000012</v>
      </c>
      <c r="P5807" s="111">
        <f>+'Categorias-9 feb-Depurado'!AC5806</f>
        <v>44810</v>
      </c>
      <c r="Q5807" s="111">
        <f>+'Categorias-9 feb-Depurado'!AE5806</f>
        <v>44825</v>
      </c>
      <c r="R5807" s="112" t="str">
        <f>+'Categorias-9 feb-Depurado'!AB5806</f>
        <v>Lessor</v>
      </c>
    </row>
    <row r="5808" spans="2:18" ht="15.5" hidden="1">
      <c r="B5808" s="57" t="str">
        <f>+'Categorias-9 feb-Depurado'!B5807</f>
        <v>ZF IRELAND AIRCRAFT 49 LIMITED</v>
      </c>
      <c r="C5808" s="30" t="s">
        <v>4900</v>
      </c>
      <c r="D5808" s="31">
        <v>5</v>
      </c>
      <c r="E5808" s="30">
        <f>+'Categorias-9 feb-Depurado'!E5807</f>
        <v>444445196</v>
      </c>
      <c r="F5808" s="30" t="str">
        <f>+'Categorias-9 feb-Depurado'!F5807</f>
        <v>2nd Floor, 1-2 Victoria Buildings</v>
      </c>
      <c r="G5808" s="30" t="str">
        <f>+'Categorias-9 feb-Depurado'!G5807</f>
        <v>IRLANDA</v>
      </c>
      <c r="H5808" s="30" t="str">
        <f>+'Categorias-9 feb-Depurado'!H5807</f>
        <v>MSN08657-202211-Rent</v>
      </c>
      <c r="I5808" s="107">
        <f>+'Categorias-9 feb-Depurado'!R5807</f>
        <v>399235014.04500008</v>
      </c>
      <c r="J5808" s="108">
        <f t="shared" si="372"/>
        <v>399235014.04500008</v>
      </c>
      <c r="K5808" s="107">
        <f t="shared" si="373"/>
        <v>15679150.24412732</v>
      </c>
      <c r="L5808" s="109">
        <f t="shared" si="374"/>
        <v>414914164.28912741</v>
      </c>
      <c r="M5808" s="110">
        <f t="shared" si="375"/>
        <v>0.00031631152299216493</v>
      </c>
      <c r="N5808" s="33" t="s">
        <v>4892</v>
      </c>
      <c r="O5808" s="33">
        <f>+'Categorias-9 feb-Depurado'!Y5807</f>
        <v>83699.700000000012</v>
      </c>
      <c r="P5808" s="111">
        <f>+'Categorias-9 feb-Depurado'!AC5807</f>
        <v>44838</v>
      </c>
      <c r="Q5808" s="111">
        <f>+'Categorias-9 feb-Depurado'!AE5807</f>
        <v>44853</v>
      </c>
      <c r="R5808" s="112" t="str">
        <f>+'Categorias-9 feb-Depurado'!AB5807</f>
        <v>Lessor</v>
      </c>
    </row>
    <row r="5809" spans="2:18" ht="15.5" hidden="1">
      <c r="B5809" s="57" t="str">
        <f>+'Categorias-9 feb-Depurado'!B5808</f>
        <v>ZF IRELAND AIRCRAFT 49 LIMITED</v>
      </c>
      <c r="C5809" s="30" t="s">
        <v>4900</v>
      </c>
      <c r="D5809" s="31">
        <v>5</v>
      </c>
      <c r="E5809" s="30">
        <f>+'Categorias-9 feb-Depurado'!E5808</f>
        <v>444445196</v>
      </c>
      <c r="F5809" s="30" t="str">
        <f>+'Categorias-9 feb-Depurado'!F5808</f>
        <v>2nd Floor, 1-2 Victoria Buildings</v>
      </c>
      <c r="G5809" s="30" t="str">
        <f>+'Categorias-9 feb-Depurado'!G5808</f>
        <v>IRLANDA</v>
      </c>
      <c r="H5809" s="30" t="str">
        <f>+'Categorias-9 feb-Depurado'!H5808</f>
        <v>MSN08657-202212-Rent</v>
      </c>
      <c r="I5809" s="107">
        <f>+'Categorias-9 feb-Depurado'!R5808</f>
        <v>399235586.42700005</v>
      </c>
      <c r="J5809" s="108">
        <f t="shared" si="372"/>
        <v>399235586.42700005</v>
      </c>
      <c r="K5809" s="107">
        <f t="shared" si="373"/>
        <v>11457495.09525981</v>
      </c>
      <c r="L5809" s="109">
        <f t="shared" si="374"/>
        <v>410693081.52225983</v>
      </c>
      <c r="M5809" s="110">
        <f t="shared" si="375"/>
        <v>0.00031309356314991317</v>
      </c>
      <c r="N5809" s="33" t="s">
        <v>4892</v>
      </c>
      <c r="O5809" s="33">
        <f>+'Categorias-9 feb-Depurado'!Y5808</f>
        <v>83699.820000000007</v>
      </c>
      <c r="P5809" s="111">
        <f>+'Categorias-9 feb-Depurado'!AC5808</f>
        <v>44868</v>
      </c>
      <c r="Q5809" s="111">
        <f>+'Categorias-9 feb-Depurado'!AE5808</f>
        <v>44883</v>
      </c>
      <c r="R5809" s="112" t="str">
        <f>+'Categorias-9 feb-Depurado'!AB5808</f>
        <v>Lessor</v>
      </c>
    </row>
    <row r="5810" spans="2:18" ht="15.5" hidden="1">
      <c r="B5810" s="57" t="str">
        <f>+'Categorias-9 feb-Depurado'!B5809</f>
        <v>ZF IRELAND AIRCRAFT 49 LIMITED</v>
      </c>
      <c r="C5810" s="30" t="s">
        <v>4900</v>
      </c>
      <c r="D5810" s="31">
        <v>5</v>
      </c>
      <c r="E5810" s="30">
        <f>+'Categorias-9 feb-Depurado'!E5809</f>
        <v>444445196</v>
      </c>
      <c r="F5810" s="30" t="str">
        <f>+'Categorias-9 feb-Depurado'!F5809</f>
        <v>2nd Floor, 1-2 Victoria Buildings</v>
      </c>
      <c r="G5810" s="30" t="str">
        <f>+'Categorias-9 feb-Depurado'!G5809</f>
        <v>IRLANDA</v>
      </c>
      <c r="H5810" s="30" t="str">
        <f>+'Categorias-9 feb-Depurado'!H5809</f>
        <v>MSN08657-202301-Rent</v>
      </c>
      <c r="I5810" s="107">
        <f>+'Categorias-9 feb-Depurado'!R5809</f>
        <v>1384105021.5412648</v>
      </c>
      <c r="J5810" s="108">
        <f t="shared" si="372"/>
        <v>1384105021.5412648</v>
      </c>
      <c r="K5810" s="107">
        <f t="shared" si="373"/>
        <v>8994016.1446209196</v>
      </c>
      <c r="L5810" s="109">
        <f t="shared" si="374"/>
        <v>1393099037.6858857</v>
      </c>
      <c r="M5810" s="110">
        <f t="shared" si="375"/>
        <v>0.0010620347922908665</v>
      </c>
      <c r="N5810" s="33" t="s">
        <v>4892</v>
      </c>
      <c r="O5810" s="33">
        <f>+'Categorias-9 feb-Depurado'!Y5809</f>
        <v>290177.89270967944</v>
      </c>
      <c r="P5810" s="111">
        <f>+'Categorias-9 feb-Depurado'!AC5809</f>
        <v>44932</v>
      </c>
      <c r="Q5810" s="111">
        <f>+'Categorias-9 feb-Depurado'!AE5809</f>
        <v>44947</v>
      </c>
      <c r="R5810" s="112" t="str">
        <f>+'Categorias-9 feb-Depurado'!AB5809</f>
        <v>Lessor</v>
      </c>
    </row>
    <row r="5811" spans="2:18" ht="15.5" hidden="1">
      <c r="B5811" s="57" t="str">
        <f>+'Categorias-9 feb-Depurado'!B5810</f>
        <v>ZF IRELAND AIRCRAFT 49 LIMITED</v>
      </c>
      <c r="C5811" s="30" t="s">
        <v>4900</v>
      </c>
      <c r="D5811" s="31">
        <v>5</v>
      </c>
      <c r="E5811" s="30">
        <f>+'Categorias-9 feb-Depurado'!E5810</f>
        <v>444445196</v>
      </c>
      <c r="F5811" s="30" t="str">
        <f>+'Categorias-9 feb-Depurado'!F5810</f>
        <v>2nd Floor, 1-2 Victoria Buildings</v>
      </c>
      <c r="G5811" s="30" t="str">
        <f>+'Categorias-9 feb-Depurado'!G5810</f>
        <v>IRLANDA</v>
      </c>
      <c r="H5811" s="30" t="str">
        <f>+'Categorias-9 feb-Depurado'!H5810</f>
        <v>Provisión</v>
      </c>
      <c r="I5811" s="107">
        <f>+'Categorias-9 feb-Depurado'!R5810</f>
        <v>56220328.367577285</v>
      </c>
      <c r="J5811" s="108">
        <f t="shared" si="372"/>
        <v>56220328.367577285</v>
      </c>
      <c r="K5811" s="107">
        <f t="shared" si="373"/>
        <v>481181.70754246268</v>
      </c>
      <c r="L5811" s="109">
        <f t="shared" si="374"/>
        <v>56701510.075119749</v>
      </c>
      <c r="M5811" s="110">
        <f t="shared" si="375"/>
        <v>4.3226629870651285E-05</v>
      </c>
      <c r="N5811" s="33" t="s">
        <v>4892</v>
      </c>
      <c r="O5811" s="33">
        <f>+'Categorias-9 feb-Depurado'!Y5810</f>
        <v>11786.60301006893</v>
      </c>
      <c r="P5811" s="111">
        <f>+'Categorias-9 feb-Depurado'!AC5810</f>
        <v>44926</v>
      </c>
      <c r="Q5811" s="111">
        <f>+'Categorias-9 feb-Depurado'!AE5810</f>
        <v>44941</v>
      </c>
      <c r="R5811" s="112" t="str">
        <f>+'Categorias-9 feb-Depurado'!AB5810</f>
        <v>Lessor</v>
      </c>
    </row>
    <row r="5812" spans="2:18" ht="15.5" hidden="1">
      <c r="B5812" s="57" t="str">
        <f>+'Categorias-9 feb-Depurado'!B5811</f>
        <v>ZF IRELAND AIRCRAFT 49 LIMITED</v>
      </c>
      <c r="C5812" s="30" t="s">
        <v>4900</v>
      </c>
      <c r="D5812" s="31">
        <v>5</v>
      </c>
      <c r="E5812" s="30">
        <f>+'Categorias-9 feb-Depurado'!E5811</f>
        <v>444445196</v>
      </c>
      <c r="F5812" s="30" t="str">
        <f>+'Categorias-9 feb-Depurado'!F5811</f>
        <v>2nd Floor, 1-2 Victoria Buildings</v>
      </c>
      <c r="G5812" s="30" t="str">
        <f>+'Categorias-9 feb-Depurado'!G5811</f>
        <v>IRLANDA</v>
      </c>
      <c r="H5812" s="30" t="str">
        <f>+'Categorias-9 feb-Depurado'!H5811</f>
        <v>Provisión</v>
      </c>
      <c r="I5812" s="107">
        <f>+'Categorias-9 feb-Depurado'!R5811</f>
        <v>0</v>
      </c>
      <c r="J5812" s="108">
        <f t="shared" si="372"/>
        <v>0</v>
      </c>
      <c r="K5812" s="107">
        <f t="shared" si="373"/>
        <v>0</v>
      </c>
      <c r="L5812" s="109">
        <f t="shared" si="374"/>
        <v>0</v>
      </c>
      <c r="M5812" s="110">
        <f t="shared" si="375"/>
        <v>0</v>
      </c>
      <c r="N5812" s="33" t="s">
        <v>4892</v>
      </c>
      <c r="O5812" s="33">
        <f>+'Categorias-9 feb-Depurado'!Y5811</f>
        <v>0</v>
      </c>
      <c r="P5812" s="111">
        <f>+'Categorias-9 feb-Depurado'!AC5811</f>
        <v>44926</v>
      </c>
      <c r="Q5812" s="111">
        <f>+'Categorias-9 feb-Depurado'!AE5811</f>
        <v>44941</v>
      </c>
      <c r="R5812" s="112" t="str">
        <f>+'Categorias-9 feb-Depurado'!AB5811</f>
        <v>Lessor</v>
      </c>
    </row>
    <row r="5813" spans="2:18" ht="15.5" hidden="1">
      <c r="B5813" s="57" t="str">
        <f>+'Categorias-9 feb-Depurado'!B5812</f>
        <v>ZF IRELAND AIRCRAFT 49 LIMITED</v>
      </c>
      <c r="C5813" s="30" t="s">
        <v>4900</v>
      </c>
      <c r="D5813" s="31">
        <v>5</v>
      </c>
      <c r="E5813" s="30">
        <f>+'Categorias-9 feb-Depurado'!E5812</f>
        <v>444445196</v>
      </c>
      <c r="F5813" s="30" t="str">
        <f>+'Categorias-9 feb-Depurado'!F5812</f>
        <v>2nd Floor, 1-2 Victoria Buildings</v>
      </c>
      <c r="G5813" s="30" t="str">
        <f>+'Categorias-9 feb-Depurado'!G5812</f>
        <v>IRLANDA</v>
      </c>
      <c r="H5813" s="30" t="str">
        <f>+'Categorias-9 feb-Depurado'!H5812</f>
        <v>MSN08657-202212-MR</v>
      </c>
      <c r="I5813" s="107">
        <f>+'Categorias-9 feb-Depurado'!R5812</f>
        <v>1052431485.5294999</v>
      </c>
      <c r="J5813" s="108">
        <f t="shared" si="372"/>
        <v>1052431485.5294999</v>
      </c>
      <c r="K5813" s="107">
        <f t="shared" si="373"/>
        <v>5756023.2165345531</v>
      </c>
      <c r="L5813" s="109">
        <f t="shared" si="374"/>
        <v>1058187508.7460344</v>
      </c>
      <c r="M5813" s="110">
        <f t="shared" si="375"/>
        <v>0.00080671360804520514</v>
      </c>
      <c r="N5813" s="33" t="s">
        <v>4892</v>
      </c>
      <c r="O5813" s="33">
        <f>+'Categorias-9 feb-Depurado'!Y5812</f>
        <v>220642.46999999997</v>
      </c>
      <c r="P5813" s="111">
        <f>+'Categorias-9 feb-Depurado'!AC5812</f>
        <v>44935</v>
      </c>
      <c r="Q5813" s="111">
        <f>+'Categorias-9 feb-Depurado'!AE5812</f>
        <v>44950</v>
      </c>
      <c r="R5813" s="112" t="str">
        <f>+'Categorias-9 feb-Depurado'!AB5812</f>
        <v>Lessor</v>
      </c>
    </row>
    <row r="5814" spans="2:18" ht="15.5" hidden="1">
      <c r="B5814" s="57" t="str">
        <f>+'Categorias-9 feb-Depurado'!B5813</f>
        <v>ZF IRELAND AIRCRAFT 49 LIMITED</v>
      </c>
      <c r="C5814" s="30" t="s">
        <v>4900</v>
      </c>
      <c r="D5814" s="31">
        <v>5</v>
      </c>
      <c r="E5814" s="30">
        <f>+'Categorias-9 feb-Depurado'!E5813</f>
        <v>444445196</v>
      </c>
      <c r="F5814" s="30" t="str">
        <f>+'Categorias-9 feb-Depurado'!F5813</f>
        <v>2nd Floor, 1-2 Victoria Buildings</v>
      </c>
      <c r="G5814" s="30" t="str">
        <f>+'Categorias-9 feb-Depurado'!G5813</f>
        <v>IRLANDA</v>
      </c>
      <c r="H5814" s="30" t="str">
        <f>+'Categorias-9 feb-Depurado'!H5813</f>
        <v>MSN08657-202302-Rent</v>
      </c>
      <c r="I5814" s="107">
        <f>+'Categorias-9 feb-Depurado'!R5813</f>
        <v>1288039895.7270002</v>
      </c>
      <c r="J5814" s="108">
        <f t="shared" si="372"/>
        <v>0</v>
      </c>
      <c r="K5814" s="107">
        <f t="shared" si="373"/>
        <v>0</v>
      </c>
      <c r="L5814" s="109">
        <f t="shared" si="374"/>
        <v>1288039895.7270002</v>
      </c>
      <c r="M5814" s="110">
        <f t="shared" si="375"/>
        <v>0.0009819425224735646</v>
      </c>
      <c r="N5814" s="33" t="s">
        <v>4892</v>
      </c>
      <c r="O5814" s="33">
        <f>+'Categorias-9 feb-Depurado'!Y5813</f>
        <v>270037.82000000001</v>
      </c>
      <c r="P5814" s="111">
        <f>+'Categorias-9 feb-Depurado'!AC5813</f>
        <v>44958</v>
      </c>
      <c r="Q5814" s="111">
        <f>+'Categorias-9 feb-Depurado'!AE5813</f>
        <v>44973</v>
      </c>
      <c r="R5814" s="112" t="str">
        <f>+'Categorias-9 feb-Depurado'!AB5813</f>
        <v>Lessor</v>
      </c>
    </row>
    <row r="5815" spans="2:18" ht="15.5" hidden="1">
      <c r="B5815" s="57" t="str">
        <f>+'Categorias-9 feb-Depurado'!B5814</f>
        <v>ZF IRELAND AIRCRAFT 49 LIMITED</v>
      </c>
      <c r="C5815" s="30" t="s">
        <v>4900</v>
      </c>
      <c r="D5815" s="31">
        <v>5</v>
      </c>
      <c r="E5815" s="30">
        <f>+'Categorias-9 feb-Depurado'!E5814</f>
        <v>444445196</v>
      </c>
      <c r="F5815" s="30" t="str">
        <f>+'Categorias-9 feb-Depurado'!F5814</f>
        <v>2nd Floor, 1-2 Victoria Buildings</v>
      </c>
      <c r="G5815" s="30" t="str">
        <f>+'Categorias-9 feb-Depurado'!G5814</f>
        <v>IRLANDA</v>
      </c>
      <c r="H5815" s="30" t="str">
        <f>+'Categorias-9 feb-Depurado'!H5814</f>
        <v>MSN08657-202301-MR</v>
      </c>
      <c r="I5815" s="107">
        <f>+'Categorias-9 feb-Depurado'!R5814</f>
        <v>1066335502.8825002</v>
      </c>
      <c r="J5815" s="108">
        <f t="shared" si="372"/>
        <v>0</v>
      </c>
      <c r="K5815" s="107">
        <f t="shared" si="373"/>
        <v>0</v>
      </c>
      <c r="L5815" s="109">
        <f t="shared" si="374"/>
        <v>1066335502.8825002</v>
      </c>
      <c r="M5815" s="110">
        <f t="shared" si="375"/>
        <v>0.00081292526495273059</v>
      </c>
      <c r="N5815" s="33" t="s">
        <v>4892</v>
      </c>
      <c r="O5815" s="33">
        <f>+'Categorias-9 feb-Depurado'!Y5814</f>
        <v>223557.45000000001</v>
      </c>
      <c r="P5815" s="111">
        <f>+'Categorias-9 feb-Depurado'!AC5814</f>
        <v>44958</v>
      </c>
      <c r="Q5815" s="111">
        <f>+'Categorias-9 feb-Depurado'!AE5814</f>
        <v>44973</v>
      </c>
      <c r="R5815" s="112" t="str">
        <f>+'Categorias-9 feb-Depurado'!AB5814</f>
        <v>Lessor</v>
      </c>
    </row>
    <row r="5816" spans="2:18" ht="15.5" hidden="1">
      <c r="B5816" s="57" t="str">
        <f>+'Categorias-9 feb-Depurado'!B5815</f>
        <v>ZF IRELAND AIRCRAFT 49 LIMITED</v>
      </c>
      <c r="C5816" s="30" t="s">
        <v>4900</v>
      </c>
      <c r="D5816" s="31">
        <v>5</v>
      </c>
      <c r="E5816" s="30">
        <f>+'Categorias-9 feb-Depurado'!E5815</f>
        <v>444445196</v>
      </c>
      <c r="F5816" s="30" t="str">
        <f>+'Categorias-9 feb-Depurado'!F5815</f>
        <v>2nd Floor, 1-2 Victoria Buildings</v>
      </c>
      <c r="G5816" s="30" t="str">
        <f>+'Categorias-9 feb-Depurado'!G5815</f>
        <v>IRLANDA</v>
      </c>
      <c r="H5816" s="30" t="str">
        <f>+'Categorias-9 feb-Depurado'!H5815</f>
        <v>FAST.DEP-A320-202302-1</v>
      </c>
      <c r="I5816" s="107">
        <f>+'Categorias-9 feb-Depurado'!R5815</f>
        <v>2698781130</v>
      </c>
      <c r="J5816" s="108">
        <f t="shared" si="372"/>
        <v>0</v>
      </c>
      <c r="K5816" s="107">
        <f t="shared" si="373"/>
        <v>0</v>
      </c>
      <c r="L5816" s="109">
        <f t="shared" si="374"/>
        <v>2698781130</v>
      </c>
      <c r="M5816" s="110">
        <f t="shared" si="375"/>
        <v>0.0020574269160354751</v>
      </c>
      <c r="N5816" s="33" t="s">
        <v>4892</v>
      </c>
      <c r="O5816" s="33">
        <f>+'Categorias-9 feb-Depurado'!Y5815</f>
        <v>565800</v>
      </c>
      <c r="P5816" s="111">
        <f>+'Categorias-9 feb-Depurado'!AC5815</f>
        <v>44958</v>
      </c>
      <c r="Q5816" s="111">
        <f>+'Categorias-9 feb-Depurado'!AE5815</f>
        <v>44973</v>
      </c>
      <c r="R5816" s="112" t="str">
        <f>+'Categorias-9 feb-Depurado'!AB5815</f>
        <v>Lessor</v>
      </c>
    </row>
    <row r="5817" spans="2:18" ht="15.5" hidden="1">
      <c r="B5817" s="57" t="str">
        <f>+'Categorias-9 feb-Depurado'!B5816</f>
        <v>ZF IRELAND AIRCRAFT 50 LIMITED</v>
      </c>
      <c r="C5817" s="30" t="s">
        <v>4900</v>
      </c>
      <c r="D5817" s="31">
        <v>5</v>
      </c>
      <c r="E5817" s="30">
        <f>+'Categorias-9 feb-Depurado'!E5816</f>
        <v>444445301</v>
      </c>
      <c r="F5817" s="30" t="str">
        <f>+'Categorias-9 feb-Depurado'!F5816</f>
        <v>2nd Floor, 1-2 Victoria Buildings</v>
      </c>
      <c r="G5817" s="30" t="str">
        <f>+'Categorias-9 feb-Depurado'!G5816</f>
        <v>IRLANDA</v>
      </c>
      <c r="H5817" s="30" t="str">
        <f>+'Categorias-9 feb-Depurado'!H5816</f>
        <v>FINAL DEBT 2020-2021</v>
      </c>
      <c r="I5817" s="107">
        <f>+'Categorias-9 feb-Depurado'!R5816</f>
        <v>21056190849.504528</v>
      </c>
      <c r="J5817" s="108">
        <f t="shared" si="372"/>
        <v>21056190849.504528</v>
      </c>
      <c r="K5817" s="107">
        <f t="shared" si="373"/>
        <v>2994040938.3300366</v>
      </c>
      <c r="L5817" s="109">
        <f t="shared" si="374"/>
        <v>24050231787.834564</v>
      </c>
      <c r="M5817" s="110">
        <f t="shared" si="375"/>
        <v>0.018334793313595912</v>
      </c>
      <c r="N5817" s="33" t="s">
        <v>4892</v>
      </c>
      <c r="O5817" s="33">
        <f>+'Categorias-9 feb-Depurado'!Y5816</f>
        <v>4414434.5942754019</v>
      </c>
      <c r="P5817" s="111">
        <f>+'Categorias-9 feb-Depurado'!AC5816</f>
        <v>44561</v>
      </c>
      <c r="Q5817" s="111">
        <f>+'Categorias-9 feb-Depurado'!AE5816</f>
        <v>44576</v>
      </c>
      <c r="R5817" s="112" t="str">
        <f>+'Categorias-9 feb-Depurado'!AB5816</f>
        <v>Lessor</v>
      </c>
    </row>
    <row r="5818" spans="2:18" ht="15.5" hidden="1">
      <c r="B5818" s="57" t="str">
        <f>+'Categorias-9 feb-Depurado'!B5817</f>
        <v>ZF IRELAND AIRCRAFT 50 LIMITED</v>
      </c>
      <c r="C5818" s="30" t="s">
        <v>4900</v>
      </c>
      <c r="D5818" s="31">
        <v>5</v>
      </c>
      <c r="E5818" s="30">
        <f>+'Categorias-9 feb-Depurado'!E5817</f>
        <v>444445301</v>
      </c>
      <c r="F5818" s="30" t="str">
        <f>+'Categorias-9 feb-Depurado'!F5817</f>
        <v>2nd Floor, 1-2 Victoria Buildings</v>
      </c>
      <c r="G5818" s="30" t="str">
        <f>+'Categorias-9 feb-Depurado'!G5817</f>
        <v>IRLANDA</v>
      </c>
      <c r="H5818" s="30" t="str">
        <f>+'Categorias-9 feb-Depurado'!H5817</f>
        <v>MSN08716-202207-Rent</v>
      </c>
      <c r="I5818" s="107">
        <f>+'Categorias-9 feb-Depurado'!R5817</f>
        <v>792629346.76499999</v>
      </c>
      <c r="J5818" s="108">
        <f t="shared" si="372"/>
        <v>792629346.76499999</v>
      </c>
      <c r="K5818" s="107">
        <f t="shared" si="373"/>
        <v>58243227.435575292</v>
      </c>
      <c r="L5818" s="109">
        <f t="shared" si="374"/>
        <v>850872574.20057523</v>
      </c>
      <c r="M5818" s="110">
        <f t="shared" si="375"/>
        <v>0.00064866621335708515</v>
      </c>
      <c r="N5818" s="33" t="s">
        <v>4892</v>
      </c>
      <c r="O5818" s="33">
        <f>+'Categorias-9 feb-Depurado'!Y5817</f>
        <v>166174.89999999999</v>
      </c>
      <c r="P5818" s="111">
        <f>+'Categorias-9 feb-Depurado'!AC5817</f>
        <v>44743</v>
      </c>
      <c r="Q5818" s="111">
        <f>+'Categorias-9 feb-Depurado'!AE5817</f>
        <v>44758</v>
      </c>
      <c r="R5818" s="112" t="str">
        <f>+'Categorias-9 feb-Depurado'!AB5817</f>
        <v>Lessor</v>
      </c>
    </row>
    <row r="5819" spans="2:18" ht="15.5" hidden="1">
      <c r="B5819" s="57" t="str">
        <f>+'Categorias-9 feb-Depurado'!B5818</f>
        <v>ZF IRELAND AIRCRAFT 50 LIMITED</v>
      </c>
      <c r="C5819" s="30" t="s">
        <v>4900</v>
      </c>
      <c r="D5819" s="31">
        <v>5</v>
      </c>
      <c r="E5819" s="30">
        <f>+'Categorias-9 feb-Depurado'!E5818</f>
        <v>444445301</v>
      </c>
      <c r="F5819" s="30" t="str">
        <f>+'Categorias-9 feb-Depurado'!F5818</f>
        <v>2nd Floor, 1-2 Victoria Buildings</v>
      </c>
      <c r="G5819" s="30" t="str">
        <f>+'Categorias-9 feb-Depurado'!G5818</f>
        <v>IRLANDA</v>
      </c>
      <c r="H5819" s="30" t="str">
        <f>+'Categorias-9 feb-Depurado'!H5818</f>
        <v>MSN08716-202208-Rent</v>
      </c>
      <c r="I5819" s="107">
        <f>+'Categorias-9 feb-Depurado'!R5818</f>
        <v>1088925512.4825001</v>
      </c>
      <c r="J5819" s="108">
        <f t="shared" si="372"/>
        <v>1088925512.4825001</v>
      </c>
      <c r="K5819" s="107">
        <f t="shared" si="373"/>
        <v>74846482.25481455</v>
      </c>
      <c r="L5819" s="109">
        <f t="shared" si="374"/>
        <v>1163771994.7373147</v>
      </c>
      <c r="M5819" s="110">
        <f t="shared" si="375"/>
        <v>0.00088720637605052706</v>
      </c>
      <c r="N5819" s="33" t="s">
        <v>4892</v>
      </c>
      <c r="O5819" s="33">
        <f>+'Categorias-9 feb-Depurado'!Y5818</f>
        <v>228293.45000000001</v>
      </c>
      <c r="P5819" s="111">
        <f>+'Categorias-9 feb-Depurado'!AC5818</f>
        <v>44756</v>
      </c>
      <c r="Q5819" s="111">
        <f>+'Categorias-9 feb-Depurado'!AE5818</f>
        <v>44771</v>
      </c>
      <c r="R5819" s="112" t="str">
        <f>+'Categorias-9 feb-Depurado'!AB5818</f>
        <v>Lessor</v>
      </c>
    </row>
    <row r="5820" spans="2:18" ht="15.5" hidden="1">
      <c r="B5820" s="57" t="str">
        <f>+'Categorias-9 feb-Depurado'!B5819</f>
        <v>ZF IRELAND AIRCRAFT 50 LIMITED</v>
      </c>
      <c r="C5820" s="30" t="s">
        <v>4900</v>
      </c>
      <c r="D5820" s="31">
        <v>5</v>
      </c>
      <c r="E5820" s="30">
        <f>+'Categorias-9 feb-Depurado'!E5819</f>
        <v>444445301</v>
      </c>
      <c r="F5820" s="30" t="str">
        <f>+'Categorias-9 feb-Depurado'!F5819</f>
        <v>2nd Floor, 1-2 Victoria Buildings</v>
      </c>
      <c r="G5820" s="30" t="str">
        <f>+'Categorias-9 feb-Depurado'!G5819</f>
        <v>IRLANDA</v>
      </c>
      <c r="H5820" s="30" t="str">
        <f>+'Categorias-9 feb-Depurado'!H5819</f>
        <v>MSN08716-202209-Rent.</v>
      </c>
      <c r="I5820" s="107">
        <f>+'Categorias-9 feb-Depurado'!R5819</f>
        <v>1088925512.4825001</v>
      </c>
      <c r="J5820" s="108">
        <f t="shared" si="372"/>
        <v>1088925512.4825001</v>
      </c>
      <c r="K5820" s="107">
        <f t="shared" si="373"/>
        <v>66151136.886911638</v>
      </c>
      <c r="L5820" s="109">
        <f t="shared" si="374"/>
        <v>1155076649.3694117</v>
      </c>
      <c r="M5820" s="110">
        <f t="shared" si="375"/>
        <v>0.00088057744367610064</v>
      </c>
      <c r="N5820" s="33" t="s">
        <v>4892</v>
      </c>
      <c r="O5820" s="33">
        <f>+'Categorias-9 feb-Depurado'!Y5819</f>
        <v>228293.45000000001</v>
      </c>
      <c r="P5820" s="111">
        <f>+'Categorias-9 feb-Depurado'!AC5819</f>
        <v>44778</v>
      </c>
      <c r="Q5820" s="111">
        <f>+'Categorias-9 feb-Depurado'!AE5819</f>
        <v>44793</v>
      </c>
      <c r="R5820" s="112" t="str">
        <f>+'Categorias-9 feb-Depurado'!AB5819</f>
        <v>Lessor</v>
      </c>
    </row>
    <row r="5821" spans="2:18" ht="15.5" hidden="1">
      <c r="B5821" s="57" t="str">
        <f>+'Categorias-9 feb-Depurado'!B5820</f>
        <v>ZF IRELAND AIRCRAFT 50 LIMITED</v>
      </c>
      <c r="C5821" s="30" t="s">
        <v>4900</v>
      </c>
      <c r="D5821" s="31">
        <v>5</v>
      </c>
      <c r="E5821" s="30">
        <f>+'Categorias-9 feb-Depurado'!E5820</f>
        <v>444445301</v>
      </c>
      <c r="F5821" s="30" t="str">
        <f>+'Categorias-9 feb-Depurado'!F5820</f>
        <v>2nd Floor, 1-2 Victoria Buildings</v>
      </c>
      <c r="G5821" s="30" t="str">
        <f>+'Categorias-9 feb-Depurado'!G5820</f>
        <v>IRLANDA</v>
      </c>
      <c r="H5821" s="30" t="str">
        <f>+'Categorias-9 feb-Depurado'!H5820</f>
        <v>MSN08716-202210-Rent</v>
      </c>
      <c r="I5821" s="107">
        <f>+'Categorias-9 feb-Depurado'!R5820</f>
        <v>396315245.7645002</v>
      </c>
      <c r="J5821" s="108">
        <f t="shared" si="372"/>
        <v>396315245.7645002</v>
      </c>
      <c r="K5821" s="107">
        <f t="shared" si="373"/>
        <v>19514750.40954902</v>
      </c>
      <c r="L5821" s="109">
        <f t="shared" si="374"/>
        <v>415829996.1740492</v>
      </c>
      <c r="M5821" s="110">
        <f t="shared" si="375"/>
        <v>0.0003170097112037453</v>
      </c>
      <c r="N5821" s="33" t="s">
        <v>4892</v>
      </c>
      <c r="O5821" s="33">
        <f>+'Categorias-9 feb-Depurado'!Y5820</f>
        <v>83087.570000000036</v>
      </c>
      <c r="P5821" s="111">
        <f>+'Categorias-9 feb-Depurado'!AC5820</f>
        <v>44810</v>
      </c>
      <c r="Q5821" s="111">
        <f>+'Categorias-9 feb-Depurado'!AE5820</f>
        <v>44825</v>
      </c>
      <c r="R5821" s="112" t="str">
        <f>+'Categorias-9 feb-Depurado'!AB5820</f>
        <v>Lessor</v>
      </c>
    </row>
    <row r="5822" spans="2:18" ht="15.5" hidden="1">
      <c r="B5822" s="57" t="str">
        <f>+'Categorias-9 feb-Depurado'!B5821</f>
        <v>ZF IRELAND AIRCRAFT 50 LIMITED</v>
      </c>
      <c r="C5822" s="30" t="s">
        <v>4900</v>
      </c>
      <c r="D5822" s="31">
        <v>5</v>
      </c>
      <c r="E5822" s="30">
        <f>+'Categorias-9 feb-Depurado'!E5821</f>
        <v>444445301</v>
      </c>
      <c r="F5822" s="30" t="str">
        <f>+'Categorias-9 feb-Depurado'!F5821</f>
        <v>2nd Floor, 1-2 Victoria Buildings</v>
      </c>
      <c r="G5822" s="30" t="str">
        <f>+'Categorias-9 feb-Depurado'!G5821</f>
        <v>IRLANDA</v>
      </c>
      <c r="H5822" s="30" t="str">
        <f>+'Categorias-9 feb-Depurado'!H5821</f>
        <v>MSN08716-202211-Rent</v>
      </c>
      <c r="I5822" s="107">
        <f>+'Categorias-9 feb-Depurado'!R5821</f>
        <v>396315198.06600016</v>
      </c>
      <c r="J5822" s="108">
        <f t="shared" si="372"/>
        <v>396315198.06600016</v>
      </c>
      <c r="K5822" s="107">
        <f t="shared" si="373"/>
        <v>15564480.358447446</v>
      </c>
      <c r="L5822" s="109">
        <f t="shared" si="374"/>
        <v>411879678.4244476</v>
      </c>
      <c r="M5822" s="110">
        <f t="shared" si="375"/>
        <v>0.00031399817018821916</v>
      </c>
      <c r="N5822" s="33" t="s">
        <v>4892</v>
      </c>
      <c r="O5822" s="33">
        <f>+'Categorias-9 feb-Depurado'!Y5821</f>
        <v>83087.560000000027</v>
      </c>
      <c r="P5822" s="111">
        <f>+'Categorias-9 feb-Depurado'!AC5821</f>
        <v>44838</v>
      </c>
      <c r="Q5822" s="111">
        <f>+'Categorias-9 feb-Depurado'!AE5821</f>
        <v>44853</v>
      </c>
      <c r="R5822" s="112" t="str">
        <f>+'Categorias-9 feb-Depurado'!AB5821</f>
        <v>Lessor</v>
      </c>
    </row>
    <row r="5823" spans="2:18" ht="15.5" hidden="1">
      <c r="B5823" s="57" t="str">
        <f>+'Categorias-9 feb-Depurado'!B5822</f>
        <v>ZF IRELAND AIRCRAFT 50 LIMITED</v>
      </c>
      <c r="C5823" s="30" t="s">
        <v>4900</v>
      </c>
      <c r="D5823" s="31">
        <v>5</v>
      </c>
      <c r="E5823" s="30">
        <f>+'Categorias-9 feb-Depurado'!E5822</f>
        <v>444445301</v>
      </c>
      <c r="F5823" s="30" t="str">
        <f>+'Categorias-9 feb-Depurado'!F5822</f>
        <v>2nd Floor, 1-2 Victoria Buildings</v>
      </c>
      <c r="G5823" s="30" t="str">
        <f>+'Categorias-9 feb-Depurado'!G5822</f>
        <v>IRLANDA</v>
      </c>
      <c r="H5823" s="30" t="str">
        <f>+'Categorias-9 feb-Depurado'!H5822</f>
        <v>MSN08716-202212-Rent</v>
      </c>
      <c r="I5823" s="107">
        <f>+'Categorias-9 feb-Depurado'!R5822</f>
        <v>396316819.81500012</v>
      </c>
      <c r="J5823" s="108">
        <f t="shared" si="372"/>
        <v>396316819.81500012</v>
      </c>
      <c r="K5823" s="107">
        <f t="shared" si="373"/>
        <v>11373730.633177439</v>
      </c>
      <c r="L5823" s="109">
        <f t="shared" si="374"/>
        <v>407690550.44817758</v>
      </c>
      <c r="M5823" s="110">
        <f t="shared" si="375"/>
        <v>0.00031080457121226399</v>
      </c>
      <c r="N5823" s="33" t="s">
        <v>4892</v>
      </c>
      <c r="O5823" s="33">
        <f>+'Categorias-9 feb-Depurado'!Y5822</f>
        <v>83087.900000000023</v>
      </c>
      <c r="P5823" s="111">
        <f>+'Categorias-9 feb-Depurado'!AC5822</f>
        <v>44868</v>
      </c>
      <c r="Q5823" s="111">
        <f>+'Categorias-9 feb-Depurado'!AE5822</f>
        <v>44883</v>
      </c>
      <c r="R5823" s="112" t="str">
        <f>+'Categorias-9 feb-Depurado'!AB5822</f>
        <v>Lessor</v>
      </c>
    </row>
    <row r="5824" spans="2:18" ht="15.5" hidden="1">
      <c r="B5824" s="57" t="str">
        <f>+'Categorias-9 feb-Depurado'!B5823</f>
        <v>ZF IRELAND AIRCRAFT 50 LIMITED</v>
      </c>
      <c r="C5824" s="30" t="s">
        <v>4900</v>
      </c>
      <c r="D5824" s="31">
        <v>5</v>
      </c>
      <c r="E5824" s="30">
        <f>+'Categorias-9 feb-Depurado'!E5823</f>
        <v>444445301</v>
      </c>
      <c r="F5824" s="30" t="str">
        <f>+'Categorias-9 feb-Depurado'!F5823</f>
        <v>2nd Floor, 1-2 Victoria Buildings</v>
      </c>
      <c r="G5824" s="30" t="str">
        <f>+'Categorias-9 feb-Depurado'!G5823</f>
        <v>IRLANDA</v>
      </c>
      <c r="H5824" s="30" t="str">
        <f>+'Categorias-9 feb-Depurado'!H5823</f>
        <v>MSN08716-202301-Rent</v>
      </c>
      <c r="I5824" s="107">
        <f>+'Categorias-9 feb-Depurado'!R5823</f>
        <v>1278619823.5650003</v>
      </c>
      <c r="J5824" s="108">
        <f t="shared" si="372"/>
        <v>1278619823.5650003</v>
      </c>
      <c r="K5824" s="107">
        <f t="shared" si="373"/>
        <v>21980710.520230148</v>
      </c>
      <c r="L5824" s="109">
        <f t="shared" si="374"/>
        <v>1300600534.0852304</v>
      </c>
      <c r="M5824" s="110">
        <f t="shared" si="375"/>
        <v>0.0009915181768879002</v>
      </c>
      <c r="N5824" s="33" t="s">
        <v>4892</v>
      </c>
      <c r="O5824" s="33">
        <f>+'Categorias-9 feb-Depurado'!Y5823</f>
        <v>268062.90000000002</v>
      </c>
      <c r="P5824" s="111">
        <f>+'Categorias-9 feb-Depurado'!AC5823</f>
        <v>44901</v>
      </c>
      <c r="Q5824" s="111">
        <f>+'Categorias-9 feb-Depurado'!AE5823</f>
        <v>44916</v>
      </c>
      <c r="R5824" s="112" t="str">
        <f>+'Categorias-9 feb-Depurado'!AB5823</f>
        <v>Lessor</v>
      </c>
    </row>
    <row r="5825" spans="2:18" ht="15.5" hidden="1">
      <c r="B5825" s="57" t="str">
        <f>+'Categorias-9 feb-Depurado'!B5824</f>
        <v>ZF IRELAND AIRCRAFT 50 LIMITED</v>
      </c>
      <c r="C5825" s="30" t="s">
        <v>4900</v>
      </c>
      <c r="D5825" s="31">
        <v>5</v>
      </c>
      <c r="E5825" s="30">
        <f>+'Categorias-9 feb-Depurado'!E5824</f>
        <v>444445301</v>
      </c>
      <c r="F5825" s="30" t="str">
        <f>+'Categorias-9 feb-Depurado'!F5824</f>
        <v>2nd Floor, 1-2 Victoria Buildings</v>
      </c>
      <c r="G5825" s="30" t="str">
        <f>+'Categorias-9 feb-Depurado'!G5824</f>
        <v>IRLANDA</v>
      </c>
      <c r="H5825" s="30" t="str">
        <f>+'Categorias-9 feb-Depurado'!H5824</f>
        <v>Provisión</v>
      </c>
      <c r="I5825" s="107">
        <f>+'Categorias-9 feb-Depurado'!R5824</f>
        <v>125305329.26523317</v>
      </c>
      <c r="J5825" s="108">
        <f t="shared" si="372"/>
        <v>125305329.26523317</v>
      </c>
      <c r="K5825" s="107">
        <f t="shared" si="373"/>
        <v>1072470.2976795102</v>
      </c>
      <c r="L5825" s="109">
        <f t="shared" si="374"/>
        <v>126377799.56291269</v>
      </c>
      <c r="M5825" s="110">
        <f t="shared" si="375"/>
        <v>9.634463629515331E-05</v>
      </c>
      <c r="N5825" s="33" t="s">
        <v>4892</v>
      </c>
      <c r="O5825" s="33">
        <f>+'Categorias-9 feb-Depurado'!Y5824</f>
        <v>26270.287171553227</v>
      </c>
      <c r="P5825" s="111">
        <f>+'Categorias-9 feb-Depurado'!AC5824</f>
        <v>44926</v>
      </c>
      <c r="Q5825" s="111">
        <f>+'Categorias-9 feb-Depurado'!AE5824</f>
        <v>44941</v>
      </c>
      <c r="R5825" s="112" t="str">
        <f>+'Categorias-9 feb-Depurado'!AB5824</f>
        <v>Lessor</v>
      </c>
    </row>
    <row r="5826" spans="2:18" ht="15.5" hidden="1">
      <c r="B5826" s="57" t="str">
        <f>+'Categorias-9 feb-Depurado'!B5825</f>
        <v>ZF IRELAND AIRCRAFT 50 LIMITED</v>
      </c>
      <c r="C5826" s="30" t="s">
        <v>4900</v>
      </c>
      <c r="D5826" s="31">
        <v>5</v>
      </c>
      <c r="E5826" s="30">
        <f>+'Categorias-9 feb-Depurado'!E5825</f>
        <v>444445301</v>
      </c>
      <c r="F5826" s="30" t="str">
        <f>+'Categorias-9 feb-Depurado'!F5825</f>
        <v>2nd Floor, 1-2 Victoria Buildings</v>
      </c>
      <c r="G5826" s="30" t="str">
        <f>+'Categorias-9 feb-Depurado'!G5825</f>
        <v>IRLANDA</v>
      </c>
      <c r="H5826" s="30" t="str">
        <f>+'Categorias-9 feb-Depurado'!H5825</f>
        <v>Provisión</v>
      </c>
      <c r="I5826" s="107">
        <f>+'Categorias-9 feb-Depurado'!R5825</f>
        <v>55602693.463729583</v>
      </c>
      <c r="J5826" s="108">
        <f t="shared" si="372"/>
        <v>55602693.463729583</v>
      </c>
      <c r="K5826" s="107">
        <f t="shared" si="373"/>
        <v>475895.4591995473</v>
      </c>
      <c r="L5826" s="109">
        <f t="shared" si="374"/>
        <v>56078588.92292913</v>
      </c>
      <c r="M5826" s="110">
        <f t="shared" si="375"/>
        <v>4.2751743363243104E-05</v>
      </c>
      <c r="N5826" s="33" t="s">
        <v>4892</v>
      </c>
      <c r="O5826" s="33">
        <f>+'Categorias-9 feb-Depurado'!Y5825</f>
        <v>11657.11572978806</v>
      </c>
      <c r="P5826" s="111">
        <f>+'Categorias-9 feb-Depurado'!AC5825</f>
        <v>44926</v>
      </c>
      <c r="Q5826" s="111">
        <f>+'Categorias-9 feb-Depurado'!AE5825</f>
        <v>44941</v>
      </c>
      <c r="R5826" s="112" t="str">
        <f>+'Categorias-9 feb-Depurado'!AB5825</f>
        <v>Lessor</v>
      </c>
    </row>
    <row r="5827" spans="2:18" ht="15.5" hidden="1">
      <c r="B5827" s="57" t="str">
        <f>+'Categorias-9 feb-Depurado'!B5826</f>
        <v>ZF IRELAND AIRCRAFT 50 LIMITED</v>
      </c>
      <c r="C5827" s="30" t="s">
        <v>4900</v>
      </c>
      <c r="D5827" s="31">
        <v>5</v>
      </c>
      <c r="E5827" s="30">
        <f>+'Categorias-9 feb-Depurado'!E5826</f>
        <v>444445301</v>
      </c>
      <c r="F5827" s="30" t="str">
        <f>+'Categorias-9 feb-Depurado'!F5826</f>
        <v>2nd Floor, 1-2 Victoria Buildings</v>
      </c>
      <c r="G5827" s="30" t="str">
        <f>+'Categorias-9 feb-Depurado'!G5826</f>
        <v>IRLANDA</v>
      </c>
      <c r="H5827" s="30" t="str">
        <f>+'Categorias-9 feb-Depurado'!H5826</f>
        <v>MSN08716-202212-MR</v>
      </c>
      <c r="I5827" s="107">
        <f>+'Categorias-9 feb-Depurado'!R5826</f>
        <v>1006527403.0994999</v>
      </c>
      <c r="J5827" s="108">
        <f t="shared" si="372"/>
        <v>1006527403.0994999</v>
      </c>
      <c r="K5827" s="107">
        <f t="shared" si="373"/>
        <v>5504961.7765892651</v>
      </c>
      <c r="L5827" s="109">
        <f t="shared" si="374"/>
        <v>1012032364.8760892</v>
      </c>
      <c r="M5827" s="110">
        <f t="shared" si="375"/>
        <v>0.00077152704391226449</v>
      </c>
      <c r="N5827" s="33" t="s">
        <v>4892</v>
      </c>
      <c r="O5827" s="33">
        <f>+'Categorias-9 feb-Depurado'!Y5826</f>
        <v>211018.66999999998</v>
      </c>
      <c r="P5827" s="111">
        <f>+'Categorias-9 feb-Depurado'!AC5826</f>
        <v>44935</v>
      </c>
      <c r="Q5827" s="111">
        <f>+'Categorias-9 feb-Depurado'!AE5826</f>
        <v>44950</v>
      </c>
      <c r="R5827" s="112" t="str">
        <f>+'Categorias-9 feb-Depurado'!AB5826</f>
        <v>Lessor</v>
      </c>
    </row>
    <row r="5828" spans="2:18" ht="15.5" hidden="1">
      <c r="B5828" s="57" t="str">
        <f>+'Categorias-9 feb-Depurado'!B5827</f>
        <v>ZF IRELAND AIRCRAFT 50 LIMITED</v>
      </c>
      <c r="C5828" s="30" t="s">
        <v>4900</v>
      </c>
      <c r="D5828" s="31">
        <v>5</v>
      </c>
      <c r="E5828" s="30">
        <f>+'Categorias-9 feb-Depurado'!E5827</f>
        <v>444445301</v>
      </c>
      <c r="F5828" s="30" t="str">
        <f>+'Categorias-9 feb-Depurado'!F5827</f>
        <v>2nd Floor, 1-2 Victoria Buildings</v>
      </c>
      <c r="G5828" s="30" t="str">
        <f>+'Categorias-9 feb-Depurado'!G5827</f>
        <v>IRLANDA</v>
      </c>
      <c r="H5828" s="30" t="str">
        <f>+'Categorias-9 feb-Depurado'!H5827</f>
        <v>MSN08716-202302-Rent</v>
      </c>
      <c r="I5828" s="107">
        <f>+'Categorias-9 feb-Depurado'!R5827</f>
        <v>1278619823.5650003</v>
      </c>
      <c r="J5828" s="108">
        <f t="shared" si="372"/>
        <v>0</v>
      </c>
      <c r="K5828" s="107">
        <f t="shared" si="373"/>
        <v>0</v>
      </c>
      <c r="L5828" s="109">
        <f t="shared" si="374"/>
        <v>1278619823.5650003</v>
      </c>
      <c r="M5828" s="110">
        <f t="shared" si="375"/>
        <v>0.00097476109164108533</v>
      </c>
      <c r="N5828" s="33" t="s">
        <v>4892</v>
      </c>
      <c r="O5828" s="33">
        <f>+'Categorias-9 feb-Depurado'!Y5827</f>
        <v>268062.90000000002</v>
      </c>
      <c r="P5828" s="111">
        <f>+'Categorias-9 feb-Depurado'!AC5827</f>
        <v>44958</v>
      </c>
      <c r="Q5828" s="111">
        <f>+'Categorias-9 feb-Depurado'!AE5827</f>
        <v>44973</v>
      </c>
      <c r="R5828" s="112" t="str">
        <f>+'Categorias-9 feb-Depurado'!AB5827</f>
        <v>Lessor</v>
      </c>
    </row>
    <row r="5829" spans="2:18" ht="15.5" hidden="1">
      <c r="B5829" s="57" t="str">
        <f>+'Categorias-9 feb-Depurado'!B5828</f>
        <v>ZF IRELAND AIRCRAFT 50 LIMITED</v>
      </c>
      <c r="C5829" s="30" t="s">
        <v>4900</v>
      </c>
      <c r="D5829" s="31">
        <v>5</v>
      </c>
      <c r="E5829" s="30">
        <f>+'Categorias-9 feb-Depurado'!E5828</f>
        <v>444445301</v>
      </c>
      <c r="F5829" s="30" t="str">
        <f>+'Categorias-9 feb-Depurado'!F5828</f>
        <v>2nd Floor, 1-2 Victoria Buildings</v>
      </c>
      <c r="G5829" s="30" t="str">
        <f>+'Categorias-9 feb-Depurado'!G5828</f>
        <v>IRLANDA</v>
      </c>
      <c r="H5829" s="30" t="str">
        <f>+'Categorias-9 feb-Depurado'!H5828</f>
        <v>MSN08716-202301-MR</v>
      </c>
      <c r="I5829" s="107">
        <f>+'Categorias-9 feb-Depurado'!R5828</f>
        <v>1034599019.7165002</v>
      </c>
      <c r="J5829" s="108">
        <f t="shared" si="372"/>
        <v>0</v>
      </c>
      <c r="K5829" s="107">
        <f t="shared" si="373"/>
        <v>0</v>
      </c>
      <c r="L5829" s="109">
        <f t="shared" si="374"/>
        <v>1034599019.7165002</v>
      </c>
      <c r="M5829" s="110">
        <f t="shared" si="375"/>
        <v>0.00078873082622622477</v>
      </c>
      <c r="N5829" s="33" t="s">
        <v>4892</v>
      </c>
      <c r="O5829" s="33">
        <f>+'Categorias-9 feb-Depurado'!Y5828</f>
        <v>216903.89000000001</v>
      </c>
      <c r="P5829" s="111">
        <f>+'Categorias-9 feb-Depurado'!AC5828</f>
        <v>44958</v>
      </c>
      <c r="Q5829" s="111">
        <f>+'Categorias-9 feb-Depurado'!AE5828</f>
        <v>44973</v>
      </c>
      <c r="R5829" s="112" t="str">
        <f>+'Categorias-9 feb-Depurado'!AB5828</f>
        <v>Lessor</v>
      </c>
    </row>
    <row r="5830" spans="2:18" ht="15.5" hidden="1">
      <c r="B5830" s="57" t="str">
        <f>+'Categorias-9 feb-Depurado'!B5829</f>
        <v>ZF IRELAND AIRCRAFT 50 LIMITED</v>
      </c>
      <c r="C5830" s="30" t="s">
        <v>4900</v>
      </c>
      <c r="D5830" s="31">
        <v>5</v>
      </c>
      <c r="E5830" s="30">
        <f>+'Categorias-9 feb-Depurado'!E5829</f>
        <v>444445301</v>
      </c>
      <c r="F5830" s="30" t="str">
        <f>+'Categorias-9 feb-Depurado'!F5829</f>
        <v>2nd Floor, 1-2 Victoria Buildings</v>
      </c>
      <c r="G5830" s="30" t="str">
        <f>+'Categorias-9 feb-Depurado'!G5829</f>
        <v>IRLANDA</v>
      </c>
      <c r="H5830" s="30" t="str">
        <f>+'Categorias-9 feb-Depurado'!H5829</f>
        <v>FAST.DEP-A320-202302-1</v>
      </c>
      <c r="I5830" s="107">
        <f>+'Categorias-9 feb-Depurado'!R5829</f>
        <v>2698781130</v>
      </c>
      <c r="J5830" s="108">
        <f t="shared" si="372"/>
        <v>0</v>
      </c>
      <c r="K5830" s="107">
        <f t="shared" si="373"/>
        <v>0</v>
      </c>
      <c r="L5830" s="109">
        <f t="shared" si="374"/>
        <v>2698781130</v>
      </c>
      <c r="M5830" s="110">
        <f t="shared" si="375"/>
        <v>0.0020574269160354751</v>
      </c>
      <c r="N5830" s="33" t="s">
        <v>4892</v>
      </c>
      <c r="O5830" s="33">
        <f>+'Categorias-9 feb-Depurado'!Y5829</f>
        <v>565800</v>
      </c>
      <c r="P5830" s="111">
        <f>+'Categorias-9 feb-Depurado'!AC5829</f>
        <v>44958</v>
      </c>
      <c r="Q5830" s="111">
        <f>+'Categorias-9 feb-Depurado'!AE5829</f>
        <v>44973</v>
      </c>
      <c r="R5830" s="112" t="str">
        <f>+'Categorias-9 feb-Depurado'!AB5829</f>
        <v>Lessor</v>
      </c>
    </row>
    <row r="5831" spans="2:18" ht="15.5" hidden="1">
      <c r="B5831" s="57" t="str">
        <f>+'Categorias-9 feb-Depurado'!B5830</f>
        <v>BANCO DAVIVIENDA SA</v>
      </c>
      <c r="C5831" s="30" t="s">
        <v>4899</v>
      </c>
      <c r="D5831" s="31">
        <v>3</v>
      </c>
      <c r="E5831" s="30" t="str">
        <f>+'Categorias-9 feb-Depurado'!E5830</f>
        <v>860034313-7</v>
      </c>
      <c r="F5831" s="30" t="str">
        <f>+'Categorias-9 feb-Depurado'!F5830</f>
        <v>AVENIDA EL DORADO 68 C 61</v>
      </c>
      <c r="G5831" s="30" t="str">
        <f>+'Categorias-9 feb-Depurado'!G5830</f>
        <v>BOGOTA DC</v>
      </c>
      <c r="H5831" s="30" t="str">
        <f>+'Categorias-9 feb-Depurado'!H5830</f>
        <v>646-19-20-01013-7</v>
      </c>
      <c r="I5831" s="107">
        <f>+'Categorias-9 feb-Depurado'!R5830</f>
        <v>23554036486.235447</v>
      </c>
      <c r="J5831" s="108">
        <f t="shared" si="372"/>
        <v>0</v>
      </c>
      <c r="K5831" s="107">
        <f t="shared" si="373"/>
        <v>0</v>
      </c>
      <c r="L5831" s="109">
        <f t="shared" si="374"/>
        <v>23554036486.235447</v>
      </c>
      <c r="M5831" s="110">
        <f t="shared" si="375"/>
        <v>0.017956516780618832</v>
      </c>
      <c r="N5831" s="33" t="s">
        <v>4892</v>
      </c>
      <c r="O5831" s="33">
        <f>+'Categorias-9 feb-Depurado'!Y5830</f>
        <v>5084848.772988094</v>
      </c>
      <c r="P5831" s="111">
        <f>+'Categorias-9 feb-Depurado'!AC5830</f>
        <v>44949</v>
      </c>
      <c r="Q5831" s="111">
        <f>+'Categorias-9 feb-Depurado'!AE5830</f>
        <v>44980</v>
      </c>
      <c r="R5831" s="112" t="str">
        <f>+'Categorias-9 feb-Depurado'!AB5830</f>
        <v>Banco</v>
      </c>
    </row>
    <row r="5832" spans="2:18" ht="15.5" hidden="1">
      <c r="B5832" s="57" t="str">
        <f>+'Categorias-9 feb-Depurado'!B5831</f>
        <v>BANCO DAVIVIENDA SA</v>
      </c>
      <c r="C5832" s="30" t="s">
        <v>4899</v>
      </c>
      <c r="D5832" s="31">
        <v>3</v>
      </c>
      <c r="E5832" s="30" t="str">
        <f>+'Categorias-9 feb-Depurado'!E5831</f>
        <v>860034313-7</v>
      </c>
      <c r="F5832" s="30" t="str">
        <f>+'Categorias-9 feb-Depurado'!F5831</f>
        <v>AVENIDA EL DORADO 68 C 61</v>
      </c>
      <c r="G5832" s="30" t="str">
        <f>+'Categorias-9 feb-Depurado'!G5831</f>
        <v>BOGOTA DC</v>
      </c>
      <c r="H5832" s="30">
        <f>+'Categorias-9 feb-Depurado'!H5831</f>
        <v>7003039400307730</v>
      </c>
      <c r="I5832" s="107">
        <f>+'Categorias-9 feb-Depurado'!R5831</f>
        <v>15000000000</v>
      </c>
      <c r="J5832" s="108">
        <f t="shared" si="372"/>
        <v>0</v>
      </c>
      <c r="K5832" s="107">
        <f t="shared" si="373"/>
        <v>0</v>
      </c>
      <c r="L5832" s="109">
        <f t="shared" si="374"/>
        <v>15000000000</v>
      </c>
      <c r="M5832" s="110">
        <f t="shared" si="375"/>
        <v>0.011435311814460525</v>
      </c>
      <c r="N5832" s="33" t="s">
        <v>4892</v>
      </c>
      <c r="O5832" s="33">
        <f>+'Categorias-9 feb-Depurado'!Y5831</f>
        <v>3238202.1501662279</v>
      </c>
      <c r="P5832" s="111">
        <f>+'Categorias-9 feb-Depurado'!AC5831</f>
        <v>44948</v>
      </c>
      <c r="Q5832" s="111">
        <f>+'Categorias-9 feb-Depurado'!AE5831</f>
        <v>44979</v>
      </c>
      <c r="R5832" s="112" t="str">
        <f>+'Categorias-9 feb-Depurado'!AB5831</f>
        <v>Banco</v>
      </c>
    </row>
    <row r="5833" spans="2:18" ht="15.5" hidden="1">
      <c r="B5833" s="57" t="str">
        <f>+'Categorias-9 feb-Depurado'!B5832</f>
        <v>BANCO SANTANDER DE NEGOCIOS COLOMBIA S.A</v>
      </c>
      <c r="C5833" s="30" t="s">
        <v>4899</v>
      </c>
      <c r="D5833" s="31">
        <v>3</v>
      </c>
      <c r="E5833" s="30" t="str">
        <f>+'Categorias-9 feb-Depurado'!E5832</f>
        <v>900628110-3</v>
      </c>
      <c r="F5833" s="30" t="str">
        <f>+'Categorias-9 feb-Depurado'!F5832</f>
        <v xml:space="preserve"> CALLE 93 A 13 24</v>
      </c>
      <c r="G5833" s="30" t="str">
        <f>+'Categorias-9 feb-Depurado'!G5832</f>
        <v>BOGOTA DC</v>
      </c>
      <c r="H5833" s="30">
        <f>+'Categorias-9 feb-Depurado'!H5832</f>
        <v>650000000055</v>
      </c>
      <c r="I5833" s="107">
        <f>+'Categorias-9 feb-Depurado'!R5832</f>
        <v>75654761905</v>
      </c>
      <c r="J5833" s="108">
        <f t="shared" si="372"/>
        <v>0</v>
      </c>
      <c r="K5833" s="107">
        <f t="shared" si="373"/>
        <v>0</v>
      </c>
      <c r="L5833" s="109">
        <f t="shared" si="374"/>
        <v>75654761905</v>
      </c>
      <c r="M5833" s="110">
        <f t="shared" si="375"/>
        <v>0.057675719508829631</v>
      </c>
      <c r="N5833" s="33" t="s">
        <v>4892</v>
      </c>
      <c r="O5833" s="33">
        <f>+'Categorias-9 feb-Depurado'!Y5832</f>
        <v>16332360.844739001</v>
      </c>
      <c r="P5833" s="111">
        <f>+'Categorias-9 feb-Depurado'!AC5832</f>
        <v>44946</v>
      </c>
      <c r="Q5833" s="111">
        <f>+'Categorias-9 feb-Depurado'!AE5832</f>
        <v>44977</v>
      </c>
      <c r="R5833" s="112" t="str">
        <f>+'Categorias-9 feb-Depurado'!AB5832</f>
        <v>Banco</v>
      </c>
    </row>
    <row r="5834" spans="2:18" ht="15.5" hidden="1">
      <c r="B5834" s="57" t="str">
        <f>+'Categorias-9 feb-Depurado'!B5833</f>
        <v>BANCO SANTANDER DE NEGOCIOS COLOMBIA S.A</v>
      </c>
      <c r="C5834" s="30" t="s">
        <v>4899</v>
      </c>
      <c r="D5834" s="31">
        <v>3</v>
      </c>
      <c r="E5834" s="30" t="str">
        <f>+'Categorias-9 feb-Depurado'!E5833</f>
        <v>900628110-3</v>
      </c>
      <c r="F5834" s="30" t="str">
        <f>+'Categorias-9 feb-Depurado'!F5833</f>
        <v xml:space="preserve"> CALLE 93 A 13 24</v>
      </c>
      <c r="G5834" s="30" t="str">
        <f>+'Categorias-9 feb-Depurado'!G5833</f>
        <v>BOGOTA DC</v>
      </c>
      <c r="H5834" s="30" t="str">
        <f>+'Categorias-9 feb-Depurado'!H5833</f>
        <v>W000127001</v>
      </c>
      <c r="I5834" s="107">
        <f>+'Categorias-9 feb-Depurado'!R5833</f>
        <v>2757261904.7619047</v>
      </c>
      <c r="J5834" s="108">
        <f t="shared" si="372"/>
        <v>0</v>
      </c>
      <c r="K5834" s="107">
        <f t="shared" si="373"/>
        <v>0</v>
      </c>
      <c r="L5834" s="109">
        <f t="shared" si="374"/>
        <v>2757261904.7619047</v>
      </c>
      <c r="M5834" s="110">
        <f t="shared" si="375"/>
        <v>0.0021020099756723825</v>
      </c>
      <c r="N5834" s="33" t="s">
        <v>4892</v>
      </c>
      <c r="O5834" s="33">
        <f>+'Categorias-9 feb-Depurado'!Y5833</f>
        <v>595238.09523809527</v>
      </c>
      <c r="P5834" s="111">
        <f>+'Categorias-9 feb-Depurado'!AC5833</f>
        <v>44940</v>
      </c>
      <c r="Q5834" s="111">
        <f>+'Categorias-9 feb-Depurado'!AE5833</f>
        <v>44971</v>
      </c>
      <c r="R5834" s="112" t="str">
        <f>+'Categorias-9 feb-Depurado'!AB5833</f>
        <v>Banco</v>
      </c>
    </row>
    <row r="5835" spans="2:18" ht="15.5" hidden="1">
      <c r="B5835" s="57" t="str">
        <f>+'Categorias-9 feb-Depurado'!B5834</f>
        <v>BANCO DE OCCIDENTE</v>
      </c>
      <c r="C5835" s="30" t="s">
        <v>4899</v>
      </c>
      <c r="D5835" s="31">
        <v>3</v>
      </c>
      <c r="E5835" s="30" t="str">
        <f>+'Categorias-9 feb-Depurado'!E5834</f>
        <v>890300279-4</v>
      </c>
      <c r="F5835" s="30" t="str">
        <f>+'Categorias-9 feb-Depurado'!F5834</f>
        <v>CR 4 7 61</v>
      </c>
      <c r="G5835" s="30" t="str">
        <f>+'Categorias-9 feb-Depurado'!G5834</f>
        <v>MEDELLIN</v>
      </c>
      <c r="H5835" s="30">
        <f>+'Categorias-9 feb-Depurado'!H5834</f>
        <v>40830030835</v>
      </c>
      <c r="I5835" s="107">
        <f>+'Categorias-9 feb-Depurado'!R5834</f>
        <v>3333333333.3333335</v>
      </c>
      <c r="J5835" s="108">
        <f t="shared" si="372"/>
        <v>0</v>
      </c>
      <c r="K5835" s="107">
        <f t="shared" si="373"/>
        <v>0</v>
      </c>
      <c r="L5835" s="109">
        <f t="shared" si="374"/>
        <v>3333333333.3333335</v>
      </c>
      <c r="M5835" s="110">
        <f t="shared" si="375"/>
        <v>0.0025411804032134501</v>
      </c>
      <c r="N5835" s="33" t="s">
        <v>4892</v>
      </c>
      <c r="O5835" s="33">
        <f>+'Categorias-9 feb-Depurado'!Y5834</f>
        <v>719600.47781471733</v>
      </c>
      <c r="P5835" s="111">
        <f>+'Categorias-9 feb-Depurado'!AC5834</f>
        <v>44907</v>
      </c>
      <c r="Q5835" s="111">
        <f>+'Categorias-9 feb-Depurado'!AE5834</f>
        <v>44997</v>
      </c>
      <c r="R5835" s="112" t="str">
        <f>+'Categorias-9 feb-Depurado'!AB5834</f>
        <v>Banco</v>
      </c>
    </row>
    <row r="5836" spans="2:18" ht="15.5" hidden="1">
      <c r="B5836" s="57" t="str">
        <f>+'Categorias-9 feb-Depurado'!B5835</f>
        <v>BANCOLOMBIA</v>
      </c>
      <c r="C5836" s="30" t="s">
        <v>4899</v>
      </c>
      <c r="D5836" s="31">
        <v>3</v>
      </c>
      <c r="E5836" s="30" t="str">
        <f>+'Categorias-9 feb-Depurado'!E5835</f>
        <v>890903938-8</v>
      </c>
      <c r="F5836" s="30" t="str">
        <f>+'Categorias-9 feb-Depurado'!F5835</f>
        <v xml:space="preserve"> Cra. 48 #26-85</v>
      </c>
      <c r="G5836" s="30" t="str">
        <f>+'Categorias-9 feb-Depurado'!G5835</f>
        <v>MEDELLIN</v>
      </c>
      <c r="H5836" s="30">
        <f>+'Categorias-9 feb-Depurado'!H5835</f>
        <v>5980067015</v>
      </c>
      <c r="I5836" s="107">
        <f>+'Categorias-9 feb-Depurado'!R5835</f>
        <v>999999999.99999952</v>
      </c>
      <c r="J5836" s="108">
        <f t="shared" si="376" ref="J5836:J5882">+IF(Q5836&gt;$O$4,0,I5836)</f>
        <v>0</v>
      </c>
      <c r="K5836" s="107">
        <f t="shared" si="377" ref="K5836:K5882">++(((1+$O$5)^(($O$4-Q5836)/365))-1)*J5836</f>
        <v>0</v>
      </c>
      <c r="L5836" s="109">
        <f t="shared" si="378" ref="L5836:L5882">+I5836+K5836</f>
        <v>999999999.99999952</v>
      </c>
      <c r="M5836" s="110">
        <f t="shared" si="379" ref="M5836:M5882">+L5836/$E$11</f>
        <v>0.00076235412096403461</v>
      </c>
      <c r="N5836" s="33" t="s">
        <v>4892</v>
      </c>
      <c r="O5836" s="33">
        <f>+'Categorias-9 feb-Depurado'!Y5835</f>
        <v>215880.14334441509</v>
      </c>
      <c r="P5836" s="111">
        <f>+'Categorias-9 feb-Depurado'!AC5835</f>
        <v>44954</v>
      </c>
      <c r="Q5836" s="111">
        <f>+'Categorias-9 feb-Depurado'!AE5835</f>
        <v>44985</v>
      </c>
      <c r="R5836" s="112" t="str">
        <f>+'Categorias-9 feb-Depurado'!AB5835</f>
        <v>Banco</v>
      </c>
    </row>
    <row r="5837" spans="2:18" ht="15.5" hidden="1">
      <c r="B5837" s="57" t="str">
        <f>+'Categorias-9 feb-Depurado'!B5836</f>
        <v>REXTON ENTERPRISES S.A.</v>
      </c>
      <c r="C5837" s="30" t="s">
        <v>4900</v>
      </c>
      <c r="D5837" s="31">
        <v>5</v>
      </c>
      <c r="E5837" s="30" t="str">
        <f>+'Categorias-9 feb-Depurado'!E5836</f>
        <v>155600054-2-2015</v>
      </c>
      <c r="F5837" s="30" t="str">
        <f>+'Categorias-9 feb-Depurado'!F5836</f>
        <v>Avenida Boulevard. Costa del Este</v>
      </c>
      <c r="G5837" s="30" t="str">
        <f>+'Categorias-9 feb-Depurado'!G5836</f>
        <v>Panamá</v>
      </c>
      <c r="H5837" s="30" t="str">
        <f>+'Categorias-9 feb-Depurado'!H5836</f>
        <v>Deuda Subordinada</v>
      </c>
      <c r="I5837" s="107">
        <f>+'Categorias-9 feb-Depurado'!R5836</f>
        <v>268795895375.27103</v>
      </c>
      <c r="J5837" s="108">
        <f t="shared" si="376"/>
        <v>0</v>
      </c>
      <c r="K5837" s="107">
        <f t="shared" si="377"/>
        <v>0</v>
      </c>
      <c r="L5837" s="109">
        <f t="shared" si="378"/>
        <v>268795895375.27103</v>
      </c>
      <c r="M5837" s="110">
        <f t="shared" si="379"/>
        <v>0.20491765853755545</v>
      </c>
      <c r="N5837" s="33" t="s">
        <v>4892</v>
      </c>
      <c r="O5837" s="33">
        <f>+'Categorias-9 feb-Depurado'!Y5836</f>
        <v>56353112.859999999</v>
      </c>
      <c r="P5837" s="111">
        <f>+'Categorias-9 feb-Depurado'!AC5836</f>
        <v>44561</v>
      </c>
      <c r="Q5837" s="111">
        <f>+'Categorias-9 feb-Depurado'!AE5836</f>
        <v>46022</v>
      </c>
      <c r="R5837" s="112" t="str">
        <f>+'Categorias-9 feb-Depurado'!AB5836</f>
        <v>Accionista</v>
      </c>
    </row>
    <row r="5838" spans="2:18" ht="15.5" hidden="1">
      <c r="B5838" s="57" t="str">
        <f>+'Categorias-9 feb-Depurado'!B5837</f>
        <v>REXTON ENTERPRISES S.A.</v>
      </c>
      <c r="C5838" s="30" t="s">
        <v>4900</v>
      </c>
      <c r="D5838" s="31">
        <v>5</v>
      </c>
      <c r="E5838" s="30" t="str">
        <f>+'Categorias-9 feb-Depurado'!E5837</f>
        <v>155600054-2-2015</v>
      </c>
      <c r="F5838" s="30" t="str">
        <f>+'Categorias-9 feb-Depurado'!F5837</f>
        <v>Avenida Boulevard. Costa del Este</v>
      </c>
      <c r="G5838" s="30" t="str">
        <f>+'Categorias-9 feb-Depurado'!G5837</f>
        <v>Panamá</v>
      </c>
      <c r="H5838" s="30" t="str">
        <f>+'Categorias-9 feb-Depurado'!H5837</f>
        <v>Préstamo</v>
      </c>
      <c r="I5838" s="107">
        <f>+'Categorias-9 feb-Depurado'!R5837</f>
        <v>62211470487.796471</v>
      </c>
      <c r="J5838" s="108">
        <f t="shared" si="376"/>
        <v>0</v>
      </c>
      <c r="K5838" s="107">
        <f t="shared" si="377"/>
        <v>0</v>
      </c>
      <c r="L5838" s="109">
        <f t="shared" si="378"/>
        <v>62211470487.796471</v>
      </c>
      <c r="M5838" s="110">
        <f t="shared" si="379"/>
        <v>0.047427170897604079</v>
      </c>
      <c r="N5838" s="33" t="s">
        <v>4892</v>
      </c>
      <c r="O5838" s="33">
        <f>+'Categorias-9 feb-Depurado'!Y5837</f>
        <v>13042647.1456747</v>
      </c>
      <c r="P5838" s="111">
        <f>+'Categorias-9 feb-Depurado'!AC5837</f>
        <v>44674</v>
      </c>
      <c r="Q5838" s="111">
        <f>+'Categorias-9 feb-Depurado'!AE5837</f>
        <v>45034</v>
      </c>
      <c r="R5838" s="112" t="str">
        <f>+'Categorias-9 feb-Depurado'!AB5837</f>
        <v>Accionista</v>
      </c>
    </row>
    <row r="5839" spans="2:18" ht="15.5">
      <c r="B5839" s="151" t="str">
        <f>+'Categorias-9 feb-Depurado'!B5838</f>
        <v>MUNICIPIO DE MONTERIA</v>
      </c>
      <c r="C5839" s="152" t="s">
        <v>4898</v>
      </c>
      <c r="D5839" s="153">
        <v>2</v>
      </c>
      <c r="E5839" s="152">
        <f>+'Categorias-9 feb-Depurado'!E5838</f>
        <v>800096734</v>
      </c>
      <c r="F5839" s="152" t="str">
        <f>+'Categorias-9 feb-Depurado'!F5838</f>
        <v>Calle 27 No. 3-16 Piso 2</v>
      </c>
      <c r="G5839" s="152" t="str">
        <f>+'Categorias-9 feb-Depurado'!G5838</f>
        <v>Monteria</v>
      </c>
      <c r="H5839" s="152" t="str">
        <f>+'Categorias-9 feb-Depurado'!H5838</f>
        <v>Impuesto Industria y Comercio CO (ICA Anual)</v>
      </c>
      <c r="I5839" s="154">
        <f>+'Categorias-9 feb-Depurado'!R5838</f>
        <v>293089426.52600002</v>
      </c>
      <c r="J5839" s="155">
        <f t="shared" si="376"/>
        <v>0</v>
      </c>
      <c r="K5839" s="154">
        <f t="shared" si="377"/>
        <v>0</v>
      </c>
      <c r="L5839" s="156">
        <f t="shared" si="378"/>
        <v>293089426.52600002</v>
      </c>
      <c r="M5839" s="157">
        <f t="shared" si="379"/>
        <v>0.00022343793212308187</v>
      </c>
      <c r="N5839" s="154" t="s">
        <v>4892</v>
      </c>
      <c r="O5839" s="154">
        <f>+'Categorias-9 feb-Depurado'!Y5838</f>
        <v>63272.187411165331</v>
      </c>
      <c r="P5839" s="158">
        <f>+'Categorias-9 feb-Depurado'!AC5838</f>
        <v>44957</v>
      </c>
      <c r="Q5839" s="158">
        <f>+'Categorias-9 feb-Depurado'!AE5838</f>
        <v>45016</v>
      </c>
      <c r="R5839" s="159" t="str">
        <f>+'Categorias-9 feb-Depurado'!AB5838</f>
        <v>Impuestos</v>
      </c>
    </row>
    <row r="5840" spans="2:18" ht="15.5">
      <c r="B5840" s="151" t="str">
        <f>+'Categorias-9 feb-Depurado'!B5839</f>
        <v>MUNICIPIO DE MONTERIA</v>
      </c>
      <c r="C5840" s="152" t="s">
        <v>4898</v>
      </c>
      <c r="D5840" s="153">
        <v>2</v>
      </c>
      <c r="E5840" s="152">
        <f>+'Categorias-9 feb-Depurado'!E5839</f>
        <v>800096734</v>
      </c>
      <c r="F5840" s="152" t="str">
        <f>+'Categorias-9 feb-Depurado'!F5839</f>
        <v>Calle 27 No. 3-16 Piso 2</v>
      </c>
      <c r="G5840" s="152" t="str">
        <f>+'Categorias-9 feb-Depurado'!G5839</f>
        <v>Monteria</v>
      </c>
      <c r="H5840" s="152" t="str">
        <f>+'Categorias-9 feb-Depurado'!H5839</f>
        <v>Impuesto Industria y Comercio CO (Retenciones)</v>
      </c>
      <c r="I5840" s="154">
        <f>+'Categorias-9 feb-Depurado'!R5839</f>
        <v>293089426.52600002</v>
      </c>
      <c r="J5840" s="155">
        <f t="shared" si="376"/>
        <v>0</v>
      </c>
      <c r="K5840" s="154">
        <f t="shared" si="377"/>
        <v>0</v>
      </c>
      <c r="L5840" s="156">
        <f t="shared" si="378"/>
        <v>293089426.52600002</v>
      </c>
      <c r="M5840" s="157">
        <f t="shared" si="379"/>
        <v>0.00022343793212308187</v>
      </c>
      <c r="N5840" s="154" t="s">
        <v>4892</v>
      </c>
      <c r="O5840" s="154">
        <f>+'Categorias-9 feb-Depurado'!Y5839</f>
        <v>63272.187411165331</v>
      </c>
      <c r="P5840" s="158">
        <f>+'Categorias-9 feb-Depurado'!AC5839</f>
        <v>44957</v>
      </c>
      <c r="Q5840" s="158">
        <f>+'Categorias-9 feb-Depurado'!AE5839</f>
        <v>45016</v>
      </c>
      <c r="R5840" s="159" t="str">
        <f>+'Categorias-9 feb-Depurado'!AB5839</f>
        <v>Impuestos</v>
      </c>
    </row>
    <row r="5841" spans="2:18" ht="15.5">
      <c r="B5841" s="151" t="str">
        <f>+'Categorias-9 feb-Depurado'!B5840</f>
        <v>ALCALDÍA DE SAN JOSE DE CUCUTA</v>
      </c>
      <c r="C5841" s="152" t="s">
        <v>4898</v>
      </c>
      <c r="D5841" s="153">
        <v>2</v>
      </c>
      <c r="E5841" s="152">
        <f>+'Categorias-9 feb-Depurado'!E5840</f>
        <v>890501434</v>
      </c>
      <c r="F5841" s="152" t="str">
        <f>+'Categorias-9 feb-Depurado'!F5840</f>
        <v>Calle 11 No. 5-49</v>
      </c>
      <c r="G5841" s="152" t="str">
        <f>+'Categorias-9 feb-Depurado'!G5840</f>
        <v>San José de Cúcuta</v>
      </c>
      <c r="H5841" s="152" t="str">
        <f>+'Categorias-9 feb-Depurado'!H5840</f>
        <v>Impuesto de Industria y Comercio</v>
      </c>
      <c r="I5841" s="154">
        <f>+'Categorias-9 feb-Depurado'!R5840</f>
        <v>39929948.501999974</v>
      </c>
      <c r="J5841" s="155">
        <f t="shared" si="376"/>
        <v>0</v>
      </c>
      <c r="K5841" s="154">
        <f t="shared" si="377"/>
        <v>0</v>
      </c>
      <c r="L5841" s="156">
        <f t="shared" si="378"/>
        <v>39929948.501999974</v>
      </c>
      <c r="M5841" s="157">
        <f t="shared" si="379"/>
        <v>3.0440760790381373E-05</v>
      </c>
      <c r="N5841" s="154" t="s">
        <v>4892</v>
      </c>
      <c r="O5841" s="154">
        <f>+'Categorias-9 feb-Depurado'!Y5840</f>
        <v>8620.0830063468711</v>
      </c>
      <c r="P5841" s="158">
        <f>+'Categorias-9 feb-Depurado'!AC5840</f>
        <v>0</v>
      </c>
      <c r="Q5841" s="158">
        <f>+'Categorias-9 feb-Depurado'!AE5840</f>
        <v>45077</v>
      </c>
      <c r="R5841" s="159" t="str">
        <f>+'Categorias-9 feb-Depurado'!AB5840</f>
        <v>Impuestos</v>
      </c>
    </row>
    <row r="5842" spans="2:18" ht="15.5">
      <c r="B5842" s="151" t="str">
        <f>+'Categorias-9 feb-Depurado'!B5841</f>
        <v>MUNICIPIO DE RIOHACHA</v>
      </c>
      <c r="C5842" s="152" t="s">
        <v>4898</v>
      </c>
      <c r="D5842" s="153">
        <v>2</v>
      </c>
      <c r="E5842" s="152">
        <f>+'Categorias-9 feb-Depurado'!E5841</f>
        <v>892115007</v>
      </c>
      <c r="F5842" s="152" t="str">
        <f>+'Categorias-9 feb-Depurado'!F5841</f>
        <v>CALLE 02 NO. 09-10</v>
      </c>
      <c r="G5842" s="152" t="str">
        <f>+'Categorias-9 feb-Depurado'!G5841</f>
        <v>RIOHACHA</v>
      </c>
      <c r="H5842" s="152" t="str">
        <f>+'Categorias-9 feb-Depurado'!H5841</f>
        <v>Impuesto de Industria y Comercio</v>
      </c>
      <c r="I5842" s="154">
        <f>+'Categorias-9 feb-Depurado'!R5841</f>
        <v>13486902</v>
      </c>
      <c r="J5842" s="155">
        <f t="shared" si="376"/>
        <v>0</v>
      </c>
      <c r="K5842" s="154">
        <f t="shared" si="377"/>
        <v>0</v>
      </c>
      <c r="L5842" s="156">
        <f t="shared" si="378"/>
        <v>13486902</v>
      </c>
      <c r="M5842" s="157">
        <f t="shared" si="379"/>
        <v>1.0281795318738085E-05</v>
      </c>
      <c r="N5842" s="154" t="s">
        <v>4892</v>
      </c>
      <c r="O5842" s="154">
        <f>+'Categorias-9 feb-Depurado'!Y5841</f>
        <v>2911.5543370320797</v>
      </c>
      <c r="P5842" s="158">
        <f>+'Categorias-9 feb-Depurado'!AC5841</f>
        <v>0</v>
      </c>
      <c r="Q5842" s="158">
        <f>+'Categorias-9 feb-Depurado'!AE5841</f>
        <v>44982</v>
      </c>
      <c r="R5842" s="159" t="str">
        <f>+'Categorias-9 feb-Depurado'!AB5841</f>
        <v>Impuestos</v>
      </c>
    </row>
    <row r="5843" spans="2:18" ht="15.5">
      <c r="B5843" s="151" t="str">
        <f>+'Categorias-9 feb-Depurado'!B5842</f>
        <v>MUNICIPIO DE VALLEDUPAR</v>
      </c>
      <c r="C5843" s="152" t="s">
        <v>4898</v>
      </c>
      <c r="D5843" s="153">
        <v>2</v>
      </c>
      <c r="E5843" s="152">
        <f>+'Categorias-9 feb-Depurado'!E5842</f>
        <v>800098911</v>
      </c>
      <c r="F5843" s="152" t="str">
        <f>+'Categorias-9 feb-Depurado'!F5842</f>
        <v>Carrera 5 # 15-69, Plaza Alfonso López</v>
      </c>
      <c r="G5843" s="152" t="str">
        <f>+'Categorias-9 feb-Depurado'!G5842</f>
        <v>VALLEDUPAR</v>
      </c>
      <c r="H5843" s="152" t="str">
        <f>+'Categorias-9 feb-Depurado'!H5842</f>
        <v>Impuesto de Industria y Comercio</v>
      </c>
      <c r="I5843" s="154">
        <f>+'Categorias-9 feb-Depurado'!R5842</f>
        <v>7445304.1137146875</v>
      </c>
      <c r="J5843" s="155">
        <f t="shared" si="376"/>
        <v>0</v>
      </c>
      <c r="K5843" s="154">
        <f t="shared" si="377"/>
        <v>0</v>
      </c>
      <c r="L5843" s="156">
        <f t="shared" si="378"/>
        <v>7445304.1137146875</v>
      </c>
      <c r="M5843" s="157">
        <f t="shared" si="379"/>
        <v>5.6759582729208737E-06</v>
      </c>
      <c r="N5843" s="154" t="s">
        <v>4892</v>
      </c>
      <c r="O5843" s="154">
        <f>+'Categorias-9 feb-Depurado'!Y5842</f>
        <v>1607.2933193114909</v>
      </c>
      <c r="P5843" s="158">
        <f>+'Categorias-9 feb-Depurado'!AC5842</f>
        <v>0</v>
      </c>
      <c r="Q5843" s="158">
        <f>+'Categorias-9 feb-Depurado'!AE5842</f>
        <v>45077</v>
      </c>
      <c r="R5843" s="159" t="str">
        <f>+'Categorias-9 feb-Depurado'!AB5842</f>
        <v>Impuestos</v>
      </c>
    </row>
    <row r="5844" spans="2:18" ht="15.5">
      <c r="B5844" s="151" t="str">
        <f>+'Categorias-9 feb-Depurado'!B5843</f>
        <v>MUNICIPIO DE ARMENIA</v>
      </c>
      <c r="C5844" s="152" t="s">
        <v>4898</v>
      </c>
      <c r="D5844" s="153">
        <v>2</v>
      </c>
      <c r="E5844" s="152">
        <f>+'Categorias-9 feb-Depurado'!E5843</f>
        <v>890000464</v>
      </c>
      <c r="F5844" s="152" t="str">
        <f>+'Categorias-9 feb-Depurado'!F5843</f>
        <v>Carrera 16 # 15–28</v>
      </c>
      <c r="G5844" s="152" t="str">
        <f>+'Categorias-9 feb-Depurado'!G5843</f>
        <v>ARMENIA</v>
      </c>
      <c r="H5844" s="152" t="str">
        <f>+'Categorias-9 feb-Depurado'!H5843</f>
        <v>Impuesto de Industria y Comercio</v>
      </c>
      <c r="I5844" s="154">
        <f>+'Categorias-9 feb-Depurado'!R5843</f>
        <v>954201.36531689763</v>
      </c>
      <c r="J5844" s="155">
        <f t="shared" si="376"/>
        <v>0</v>
      </c>
      <c r="K5844" s="154">
        <f t="shared" si="377"/>
        <v>0</v>
      </c>
      <c r="L5844" s="156">
        <f t="shared" si="378"/>
        <v>954201.36531689763</v>
      </c>
      <c r="M5844" s="157">
        <f t="shared" si="379"/>
        <v>7.2743934307884554E-07</v>
      </c>
      <c r="N5844" s="154" t="s">
        <v>4892</v>
      </c>
      <c r="O5844" s="154">
        <f>+'Categorias-9 feb-Depurado'!Y5843</f>
        <v>205.99312752404853</v>
      </c>
      <c r="P5844" s="158">
        <f>+'Categorias-9 feb-Depurado'!AC5843</f>
        <v>0</v>
      </c>
      <c r="Q5844" s="158">
        <f>+'Categorias-9 feb-Depurado'!AE5843</f>
        <v>45077</v>
      </c>
      <c r="R5844" s="159" t="str">
        <f>+'Categorias-9 feb-Depurado'!AB5843</f>
        <v>Impuestos</v>
      </c>
    </row>
    <row r="5845" spans="2:18" ht="15.5">
      <c r="B5845" s="151" t="str">
        <f>+'Categorias-9 feb-Depurado'!B5844</f>
        <v>UNIDAD ADMINISTRATIVA ESPECIAL DE AERONAUTICA CIVIL</v>
      </c>
      <c r="C5845" s="152" t="s">
        <v>4898</v>
      </c>
      <c r="D5845" s="153">
        <v>2</v>
      </c>
      <c r="E5845" s="152">
        <f>+'Categorias-9 feb-Depurado'!E5844</f>
        <v>899999059</v>
      </c>
      <c r="F5845" s="152" t="str">
        <f>+'Categorias-9 feb-Depurado'!F5844</f>
        <v>AV EL DORADO 103 15</v>
      </c>
      <c r="G5845" s="152" t="str">
        <f>+'Categorias-9 feb-Depurado'!G5844</f>
        <v>BOGOTA</v>
      </c>
      <c r="H5845" s="152" t="str">
        <f>+'Categorias-9 feb-Depurado'!H5844</f>
        <v>Recaudo Impuestos No volado</v>
      </c>
      <c r="I5845" s="154">
        <f>+'Categorias-9 feb-Depurado'!R5844</f>
        <v>2217379989.5819998</v>
      </c>
      <c r="J5845" s="155">
        <f t="shared" si="376"/>
        <v>0</v>
      </c>
      <c r="K5845" s="154">
        <f t="shared" si="377"/>
        <v>0</v>
      </c>
      <c r="L5845" s="156">
        <f t="shared" si="378"/>
        <v>2217379989.5819998</v>
      </c>
      <c r="M5845" s="157">
        <f t="shared" si="379"/>
        <v>0.0016904287728010264</v>
      </c>
      <c r="N5845" s="154" t="s">
        <v>4892</v>
      </c>
      <c r="O5845" s="154">
        <f>+'Categorias-9 feb-Depurado'!Y5844</f>
        <v>478688.31</v>
      </c>
      <c r="P5845" s="158">
        <f>+'Categorias-9 feb-Depurado'!AC5844</f>
        <v>0</v>
      </c>
      <c r="Q5845" s="158">
        <f>+'Categorias-9 feb-Depurado'!AE5844</f>
        <v>45012</v>
      </c>
      <c r="R5845" s="159" t="str">
        <f>+'Categorias-9 feb-Depurado'!AB5844</f>
        <v>Aeropuerto</v>
      </c>
    </row>
    <row r="5846" spans="2:18" ht="15.5">
      <c r="B5846" s="151" t="str">
        <f>+'Categorias-9 feb-Depurado'!B5845</f>
        <v>MINISTERIO DE COMERCIO INDUSTRIA Y TURISMO</v>
      </c>
      <c r="C5846" s="152" t="s">
        <v>4898</v>
      </c>
      <c r="D5846" s="153">
        <v>2</v>
      </c>
      <c r="E5846" s="152">
        <f>+'Categorias-9 feb-Depurado'!E5845</f>
        <v>830115297</v>
      </c>
      <c r="F5846" s="152" t="str">
        <f>+'Categorias-9 feb-Depurado'!F5845</f>
        <v>CL 28 13A 15</v>
      </c>
      <c r="G5846" s="152" t="str">
        <f>+'Categorias-9 feb-Depurado'!G5845</f>
        <v>BOGOTA</v>
      </c>
      <c r="H5846" s="152" t="str">
        <f>+'Categorias-9 feb-Depurado'!H5845</f>
        <v>Recaudo Impuestos No volado</v>
      </c>
      <c r="I5846" s="154">
        <f>+'Categorias-9 feb-Depurado'!R5845</f>
        <v>759486432.88800001</v>
      </c>
      <c r="J5846" s="155">
        <f t="shared" si="376"/>
        <v>0</v>
      </c>
      <c r="K5846" s="154">
        <f t="shared" si="377"/>
        <v>0</v>
      </c>
      <c r="L5846" s="156">
        <f t="shared" si="378"/>
        <v>759486432.88800001</v>
      </c>
      <c r="M5846" s="157">
        <f t="shared" si="379"/>
        <v>0.00057899761192844177</v>
      </c>
      <c r="N5846" s="154" t="s">
        <v>4892</v>
      </c>
      <c r="O5846" s="154">
        <f>+'Categorias-9 feb-Depurado'!Y5845</f>
        <v>163958.04000000001</v>
      </c>
      <c r="P5846" s="158">
        <f>+'Categorias-9 feb-Depurado'!AC5845</f>
        <v>0</v>
      </c>
      <c r="Q5846" s="158">
        <f>+'Categorias-9 feb-Depurado'!AE5845</f>
        <v>45012</v>
      </c>
      <c r="R5846" s="159" t="str">
        <f>+'Categorias-9 feb-Depurado'!AB5845</f>
        <v>Impuestos</v>
      </c>
    </row>
    <row r="5847" spans="2:18" ht="15.5">
      <c r="B5847" s="151" t="str">
        <f>+'Categorias-9 feb-Depurado'!B5846</f>
        <v>DEPARTAMENTO DE LA GUAJIRA</v>
      </c>
      <c r="C5847" s="152" t="s">
        <v>4898</v>
      </c>
      <c r="D5847" s="153">
        <v>2</v>
      </c>
      <c r="E5847" s="152">
        <f>+'Categorias-9 feb-Depurado'!E5846</f>
        <v>892115015</v>
      </c>
      <c r="F5847" s="152" t="str">
        <f>+'Categorias-9 feb-Depurado'!F5846</f>
        <v>Calle 1 No. 6- 05 Centro Administrativo Departamental</v>
      </c>
      <c r="G5847" s="152" t="str">
        <f>+'Categorias-9 feb-Depurado'!G5846</f>
        <v>Rioacha</v>
      </c>
      <c r="H5847" s="152" t="str">
        <f>+'Categorias-9 feb-Depurado'!H5846</f>
        <v>Recaudo Impuestos No volado</v>
      </c>
      <c r="I5847" s="154">
        <f>+'Categorias-9 feb-Depurado'!R5846</f>
        <v>99855038.384000003</v>
      </c>
      <c r="J5847" s="155">
        <f t="shared" si="376"/>
        <v>0</v>
      </c>
      <c r="K5847" s="154">
        <f t="shared" si="377"/>
        <v>0</v>
      </c>
      <c r="L5847" s="156">
        <f t="shared" si="378"/>
        <v>99855038.384000003</v>
      </c>
      <c r="M5847" s="157">
        <f t="shared" si="379"/>
        <v>7.6124900011064297E-05</v>
      </c>
      <c r="N5847" s="154" t="s">
        <v>4892</v>
      </c>
      <c r="O5847" s="154">
        <f>+'Categorias-9 feb-Depurado'!Y5846</f>
        <v>21556.720000000001</v>
      </c>
      <c r="P5847" s="158">
        <f>+'Categorias-9 feb-Depurado'!AC5846</f>
        <v>0</v>
      </c>
      <c r="Q5847" s="158">
        <f>+'Categorias-9 feb-Depurado'!AE5846</f>
        <v>45012</v>
      </c>
      <c r="R5847" s="159" t="str">
        <f>+'Categorias-9 feb-Depurado'!AB5846</f>
        <v>Impuestos</v>
      </c>
    </row>
    <row r="5848" spans="2:18" ht="15.5">
      <c r="B5848" s="151" t="str">
        <f>+'Categorias-9 feb-Depurado'!B5847</f>
        <v>UAE DIRECCION DE IMPUESTOS Y ADUANAS NACIONALES</v>
      </c>
      <c r="C5848" s="152" t="s">
        <v>4898</v>
      </c>
      <c r="D5848" s="153">
        <v>2</v>
      </c>
      <c r="E5848" s="152">
        <f>+'Categorias-9 feb-Depurado'!E5847</f>
        <v>800197268</v>
      </c>
      <c r="F5848" s="152" t="str">
        <f>+'Categorias-9 feb-Depurado'!F5847</f>
        <v>CR 7 N 65</v>
      </c>
      <c r="G5848" s="152" t="str">
        <f>+'Categorias-9 feb-Depurado'!G5847</f>
        <v>SANTAFE DE BOGOTA D.C.</v>
      </c>
      <c r="H5848" s="152" t="str">
        <f>+'Categorias-9 feb-Depurado'!H5847</f>
        <v>RETENCIÓN EN LA FUENTE ENERO 2023</v>
      </c>
      <c r="I5848" s="154">
        <f>+'Categorias-9 feb-Depurado'!R5847</f>
        <v>7823322024.1360006</v>
      </c>
      <c r="J5848" s="155">
        <f t="shared" si="376"/>
        <v>0</v>
      </c>
      <c r="K5848" s="154">
        <f t="shared" si="377"/>
        <v>0</v>
      </c>
      <c r="L5848" s="156">
        <f t="shared" si="378"/>
        <v>7823322024.1360006</v>
      </c>
      <c r="M5848" s="157">
        <f t="shared" si="379"/>
        <v>0.0059641417847287751</v>
      </c>
      <c r="N5848" s="154" t="s">
        <v>4892</v>
      </c>
      <c r="O5848" s="154">
        <f>+'Categorias-9 feb-Depurado'!Y5847</f>
        <v>1688899.8800000001</v>
      </c>
      <c r="P5848" s="158">
        <f>+'Categorias-9 feb-Depurado'!AC5847</f>
        <v>0</v>
      </c>
      <c r="Q5848" s="158">
        <f>+'Categorias-9 feb-Depurado'!AE5847</f>
        <v>45002</v>
      </c>
      <c r="R5848" s="159" t="str">
        <f>+'Categorias-9 feb-Depurado'!AB5847</f>
        <v>Impuestos</v>
      </c>
    </row>
    <row r="5849" spans="2:18" ht="15.5">
      <c r="B5849" s="151" t="str">
        <f>+'Categorias-9 feb-Depurado'!B5848</f>
        <v>MUNICIPIO DE ARMENIA</v>
      </c>
      <c r="C5849" s="152" t="s">
        <v>4898</v>
      </c>
      <c r="D5849" s="153">
        <v>2</v>
      </c>
      <c r="E5849" s="152">
        <f>+'Categorias-9 feb-Depurado'!E5848</f>
        <v>892400038</v>
      </c>
      <c r="F5849" s="152" t="str">
        <f>+'Categorias-9 feb-Depurado'!F5848</f>
        <v>Carrera 16 # 15–28</v>
      </c>
      <c r="G5849" s="152" t="str">
        <f>+'Categorias-9 feb-Depurado'!G5848</f>
        <v>ARMENIA</v>
      </c>
      <c r="H5849" s="152" t="str">
        <f>+'Categorias-9 feb-Depurado'!H5848</f>
        <v>Impuesto de Industria y Comercio</v>
      </c>
      <c r="I5849" s="154">
        <f>+'Categorias-9 feb-Depurado'!R5848</f>
        <v>11299035</v>
      </c>
      <c r="J5849" s="155">
        <f t="shared" si="376"/>
        <v>0</v>
      </c>
      <c r="K5849" s="154">
        <f t="shared" si="377"/>
        <v>0</v>
      </c>
      <c r="L5849" s="156">
        <f t="shared" si="378"/>
        <v>11299035</v>
      </c>
      <c r="M5849" s="157">
        <f t="shared" si="379"/>
        <v>8.6138658951668649E-06</v>
      </c>
      <c r="N5849" s="154" t="s">
        <v>4892</v>
      </c>
      <c r="O5849" s="154">
        <f>+'Categorias-9 feb-Depurado'!Y5848</f>
        <v>2439.2372954535645</v>
      </c>
      <c r="P5849" s="158">
        <f>+'Categorias-9 feb-Depurado'!AC5848</f>
        <v>0</v>
      </c>
      <c r="Q5849" s="158">
        <f>+'Categorias-9 feb-Depurado'!AE5848</f>
        <v>45016</v>
      </c>
      <c r="R5849" s="159" t="str">
        <f>+'Categorias-9 feb-Depurado'!AB5848</f>
        <v>Impuestos</v>
      </c>
    </row>
    <row r="5850" spans="2:18" ht="15.5">
      <c r="B5850" s="151" t="str">
        <f>+'Categorias-9 feb-Depurado'!B5849</f>
        <v>MUNICIPIO DE SOLEDAD</v>
      </c>
      <c r="C5850" s="152" t="s">
        <v>4898</v>
      </c>
      <c r="D5850" s="153">
        <v>2</v>
      </c>
      <c r="E5850" s="152">
        <f>+'Categorias-9 feb-Depurado'!E5849</f>
        <v>890106291</v>
      </c>
      <c r="F5850" s="152" t="str">
        <f>+'Categorias-9 feb-Depurado'!F5849</f>
        <v>KM 4 AV MURILLO SEDE GRAN ABASTOS</v>
      </c>
      <c r="G5850" s="152" t="str">
        <f>+'Categorias-9 feb-Depurado'!G5849</f>
        <v>SOLEDAD</v>
      </c>
      <c r="H5850" s="152" t="str">
        <f>+'Categorias-9 feb-Depurado'!H5849</f>
        <v>Impuesto de Industria y Comercio</v>
      </c>
      <c r="I5850" s="154">
        <f>+'Categorias-9 feb-Depurado'!R5849</f>
        <v>14477649</v>
      </c>
      <c r="J5850" s="155">
        <f t="shared" si="376"/>
        <v>0</v>
      </c>
      <c r="K5850" s="154">
        <f t="shared" si="377"/>
        <v>0</v>
      </c>
      <c r="L5850" s="156">
        <f t="shared" si="378"/>
        <v>14477649</v>
      </c>
      <c r="M5850" s="157">
        <f t="shared" si="379"/>
        <v>1.1037095377020841E-05</v>
      </c>
      <c r="N5850" s="154" t="s">
        <v>4892</v>
      </c>
      <c r="O5850" s="154">
        <f>+'Categorias-9 feb-Depurado'!Y5849</f>
        <v>3125.4369414101293</v>
      </c>
      <c r="P5850" s="158">
        <f>+'Categorias-9 feb-Depurado'!AC5849</f>
        <v>0</v>
      </c>
      <c r="Q5850" s="158">
        <f>+'Categorias-9 feb-Depurado'!AE5849</f>
        <v>44985</v>
      </c>
      <c r="R5850" s="159" t="str">
        <f>+'Categorias-9 feb-Depurado'!AB5849</f>
        <v>Impuestos</v>
      </c>
    </row>
    <row r="5851" spans="2:18" ht="15.5">
      <c r="B5851" s="151" t="str">
        <f>+'Categorias-9 feb-Depurado'!B5850</f>
        <v>MUNICIPIO DE LEBRIJA</v>
      </c>
      <c r="C5851" s="152" t="s">
        <v>4898</v>
      </c>
      <c r="D5851" s="153">
        <v>2</v>
      </c>
      <c r="E5851" s="152">
        <f>+'Categorias-9 feb-Depurado'!E5850</f>
        <v>890206110</v>
      </c>
      <c r="F5851" s="152" t="str">
        <f>+'Categorias-9 feb-Depurado'!F5850</f>
        <v>CL 11 8 59</v>
      </c>
      <c r="G5851" s="152" t="str">
        <f>+'Categorias-9 feb-Depurado'!G5850</f>
        <v>LEBRIJA</v>
      </c>
      <c r="H5851" s="152" t="str">
        <f>+'Categorias-9 feb-Depurado'!H5850</f>
        <v>Impuesto de Industria y Comercio</v>
      </c>
      <c r="I5851" s="154">
        <f>+'Categorias-9 feb-Depurado'!R5850</f>
        <v>15689915</v>
      </c>
      <c r="J5851" s="155">
        <f t="shared" si="376"/>
        <v>0</v>
      </c>
      <c r="K5851" s="154">
        <f t="shared" si="377"/>
        <v>0</v>
      </c>
      <c r="L5851" s="156">
        <f t="shared" si="378"/>
        <v>15689915</v>
      </c>
      <c r="M5851" s="157">
        <f t="shared" si="379"/>
        <v>1.1961271357825427E-05</v>
      </c>
      <c r="N5851" s="154" t="s">
        <v>4892</v>
      </c>
      <c r="O5851" s="154">
        <f>+'Categorias-9 feb-Depurado'!Y5850</f>
        <v>3387.1410992616902</v>
      </c>
      <c r="P5851" s="158">
        <f>+'Categorias-9 feb-Depurado'!AC5850</f>
        <v>0</v>
      </c>
      <c r="Q5851" s="158">
        <f>+'Categorias-9 feb-Depurado'!AE5850</f>
        <v>45016</v>
      </c>
      <c r="R5851" s="159" t="str">
        <f>+'Categorias-9 feb-Depurado'!AB5850</f>
        <v>Impuestos</v>
      </c>
    </row>
    <row r="5852" spans="2:18" ht="15.5">
      <c r="B5852" s="151" t="str">
        <f>+'Categorias-9 feb-Depurado'!B5851</f>
        <v>UAE DIRECCION DE IMPUESTOS Y ADUANAS NACIONALES</v>
      </c>
      <c r="C5852" s="152" t="s">
        <v>4898</v>
      </c>
      <c r="D5852" s="153">
        <v>2</v>
      </c>
      <c r="E5852" s="152">
        <f>+'Categorias-9 feb-Depurado'!E5851</f>
        <v>800197268</v>
      </c>
      <c r="F5852" s="152" t="str">
        <f>+'Categorias-9 feb-Depurado'!F5851</f>
        <v>CR 7 N 65</v>
      </c>
      <c r="G5852" s="152" t="str">
        <f>+'Categorias-9 feb-Depurado'!G5851</f>
        <v>SANTAFE DE BOGOTA D.C.</v>
      </c>
      <c r="H5852" s="152" t="str">
        <f>+'Categorias-9 feb-Depurado'!H5851</f>
        <v>RETENCIÓN EN LA FUENTE OCTUBRE 2022</v>
      </c>
      <c r="I5852" s="154">
        <f>+'Categorias-9 feb-Depurado'!R5851</f>
        <v>1122897000</v>
      </c>
      <c r="J5852" s="155">
        <f t="shared" si="376"/>
        <v>1122897000</v>
      </c>
      <c r="K5852" s="154">
        <f t="shared" si="377"/>
        <v>30651511.269202162</v>
      </c>
      <c r="L5852" s="156">
        <f t="shared" si="378"/>
        <v>1153548511.2692022</v>
      </c>
      <c r="M5852" s="157">
        <f t="shared" si="379"/>
        <v>0.0008794124612980038</v>
      </c>
      <c r="N5852" s="154" t="s">
        <v>4892</v>
      </c>
      <c r="O5852" s="154">
        <f>+'Categorias-9 feb-Depurado'!Y5851</f>
        <v>242411.16532101377</v>
      </c>
      <c r="P5852" s="158">
        <f>+'Categorias-9 feb-Depurado'!AC5851</f>
        <v>0</v>
      </c>
      <c r="Q5852" s="158">
        <f>+'Categorias-9 feb-Depurado'!AE5851</f>
        <v>44887</v>
      </c>
      <c r="R5852" s="159" t="str">
        <f>+'Categorias-9 feb-Depurado'!AB5851</f>
        <v>Impuestos</v>
      </c>
    </row>
    <row r="5853" spans="2:18" ht="15.5">
      <c r="B5853" s="151" t="str">
        <f>+'Categorias-9 feb-Depurado'!B5852</f>
        <v>UAE DIRECCION DE IMPUESTOS Y ADUANAS NACIONALES</v>
      </c>
      <c r="C5853" s="152" t="s">
        <v>4898</v>
      </c>
      <c r="D5853" s="153">
        <v>2</v>
      </c>
      <c r="E5853" s="152">
        <f>+'Categorias-9 feb-Depurado'!E5852</f>
        <v>800197268</v>
      </c>
      <c r="F5853" s="152" t="str">
        <f>+'Categorias-9 feb-Depurado'!F5852</f>
        <v>CR 7 N 65</v>
      </c>
      <c r="G5853" s="152" t="str">
        <f>+'Categorias-9 feb-Depurado'!G5852</f>
        <v>SANTAFE DE BOGOTA D.C.</v>
      </c>
      <c r="H5853" s="152" t="str">
        <f>+'Categorias-9 feb-Depurado'!H5852</f>
        <v>RETENCIÓN EN LA FUENTE NOVIEMBRE 2022</v>
      </c>
      <c r="I5853" s="154">
        <f>+'Categorias-9 feb-Depurado'!R5852</f>
        <v>1241662000</v>
      </c>
      <c r="J5853" s="155">
        <f t="shared" si="376"/>
        <v>1241662000</v>
      </c>
      <c r="K5853" s="154">
        <f t="shared" si="377"/>
        <v>22206775.47856297</v>
      </c>
      <c r="L5853" s="156">
        <f t="shared" si="378"/>
        <v>1263868775.4785631</v>
      </c>
      <c r="M5853" s="157">
        <f t="shared" si="379"/>
        <v>0.00096351556934385122</v>
      </c>
      <c r="N5853" s="154" t="s">
        <v>4892</v>
      </c>
      <c r="O5853" s="154">
        <f>+'Categorias-9 feb-Depurado'!Y5852</f>
        <v>268050.17054531327</v>
      </c>
      <c r="P5853" s="158">
        <f>+'Categorias-9 feb-Depurado'!AC5852</f>
        <v>0</v>
      </c>
      <c r="Q5853" s="158">
        <f>+'Categorias-9 feb-Depurado'!AE5852</f>
        <v>44914</v>
      </c>
      <c r="R5853" s="159" t="str">
        <f>+'Categorias-9 feb-Depurado'!AB5852</f>
        <v>Impuestos</v>
      </c>
    </row>
    <row r="5854" spans="2:18" ht="15.5">
      <c r="B5854" s="151" t="str">
        <f>+'Categorias-9 feb-Depurado'!B5853</f>
        <v>UAE DIRECCION DE IMPUESTOS Y ADUANAS NACIONALES</v>
      </c>
      <c r="C5854" s="152" t="s">
        <v>4898</v>
      </c>
      <c r="D5854" s="153">
        <v>2</v>
      </c>
      <c r="E5854" s="152">
        <f>+'Categorias-9 feb-Depurado'!E5853</f>
        <v>800197268</v>
      </c>
      <c r="F5854" s="152" t="str">
        <f>+'Categorias-9 feb-Depurado'!F5853</f>
        <v>CR 7 N 65</v>
      </c>
      <c r="G5854" s="152" t="str">
        <f>+'Categorias-9 feb-Depurado'!G5853</f>
        <v>SANTAFE DE BOGOTA D.C.</v>
      </c>
      <c r="H5854" s="152" t="str">
        <f>+'Categorias-9 feb-Depurado'!H5853</f>
        <v>RETENCIÓN EN LA FUENTE DICIEMBRE 2022</v>
      </c>
      <c r="I5854" s="154">
        <f>+'Categorias-9 feb-Depurado'!R5853</f>
        <v>11469405873.903999</v>
      </c>
      <c r="J5854" s="155">
        <f t="shared" si="376"/>
        <v>11469405873.903999</v>
      </c>
      <c r="K5854" s="154">
        <f t="shared" si="377"/>
        <v>66661128.1563522</v>
      </c>
      <c r="L5854" s="156">
        <f t="shared" si="378"/>
        <v>11536067002.060352</v>
      </c>
      <c r="M5854" s="157">
        <f t="shared" si="379"/>
        <v>0.0087945682187379297</v>
      </c>
      <c r="N5854" s="154" t="s">
        <v>4892</v>
      </c>
      <c r="O5854" s="154">
        <f>+'Categorias-9 feb-Depurado'!Y5853</f>
        <v>2476016.9841336729</v>
      </c>
      <c r="P5854" s="158">
        <f>+'Categorias-9 feb-Depurado'!AC5853</f>
        <v>0</v>
      </c>
      <c r="Q5854" s="158">
        <f>+'Categorias-9 feb-Depurado'!AE5853</f>
        <v>44949</v>
      </c>
      <c r="R5854" s="159" t="str">
        <f>+'Categorias-9 feb-Depurado'!AB5853</f>
        <v>Impuestos</v>
      </c>
    </row>
    <row r="5855" spans="2:18" ht="15.5">
      <c r="B5855" s="151" t="str">
        <f>+'Categorias-9 feb-Depurado'!B5854</f>
        <v>UAE DIRECCION DE IMPUESTOS Y ADUANAS NACIONALES</v>
      </c>
      <c r="C5855" s="152" t="s">
        <v>4898</v>
      </c>
      <c r="D5855" s="153">
        <v>2</v>
      </c>
      <c r="E5855" s="152">
        <f>+'Categorias-9 feb-Depurado'!E5854</f>
        <v>800197268</v>
      </c>
      <c r="F5855" s="152" t="str">
        <f>+'Categorias-9 feb-Depurado'!F5854</f>
        <v>CR 7 N 65</v>
      </c>
      <c r="G5855" s="152" t="str">
        <f>+'Categorias-9 feb-Depurado'!G5854</f>
        <v>SANTAFE DE BOGOTA D.C.</v>
      </c>
      <c r="H5855" s="152" t="str">
        <f>+'Categorias-9 feb-Depurado'!H5854</f>
        <v>RETENCIÓN EN LA FUENTE OCTUBRE 2022</v>
      </c>
      <c r="I5855" s="154">
        <f>+'Categorias-9 feb-Depurado'!R5854</f>
        <v>537514000</v>
      </c>
      <c r="J5855" s="155">
        <f t="shared" si="376"/>
        <v>537514000</v>
      </c>
      <c r="K5855" s="154">
        <f t="shared" si="377"/>
        <v>14672420.024591686</v>
      </c>
      <c r="L5855" s="156">
        <f t="shared" si="378"/>
        <v>552186420.02459168</v>
      </c>
      <c r="M5855" s="157">
        <f t="shared" si="379"/>
        <v>0.00042096159284612497</v>
      </c>
      <c r="N5855" s="154" t="s">
        <v>4892</v>
      </c>
      <c r="O5855" s="154">
        <f>+'Categorias-9 feb-Depurado'!Y5854</f>
        <v>116038.59936962998</v>
      </c>
      <c r="P5855" s="158">
        <f>+'Categorias-9 feb-Depurado'!AC5854</f>
        <v>0</v>
      </c>
      <c r="Q5855" s="158">
        <f>+'Categorias-9 feb-Depurado'!AE5854</f>
        <v>44887</v>
      </c>
      <c r="R5855" s="159" t="str">
        <f>+'Categorias-9 feb-Depurado'!AB5854</f>
        <v>Impuestos</v>
      </c>
    </row>
    <row r="5856" spans="2:18" ht="15.5">
      <c r="B5856" s="151" t="str">
        <f>+'Categorias-9 feb-Depurado'!B5855</f>
        <v>UAE DIRECCION DE IMPUESTOS Y ADUANAS NACIONALES</v>
      </c>
      <c r="C5856" s="152" t="s">
        <v>4898</v>
      </c>
      <c r="D5856" s="153">
        <v>2</v>
      </c>
      <c r="E5856" s="152">
        <f>+'Categorias-9 feb-Depurado'!E5855</f>
        <v>800197268</v>
      </c>
      <c r="F5856" s="152" t="str">
        <f>+'Categorias-9 feb-Depurado'!F5855</f>
        <v>CR 7 N 65</v>
      </c>
      <c r="G5856" s="152" t="str">
        <f>+'Categorias-9 feb-Depurado'!G5855</f>
        <v>SANTAFE DE BOGOTA D.C.</v>
      </c>
      <c r="H5856" s="152" t="str">
        <f>+'Categorias-9 feb-Depurado'!H5855</f>
        <v>RETENCIÓN EN LA FUENTE NOVIEMBRE 2022</v>
      </c>
      <c r="I5856" s="154">
        <f>+'Categorias-9 feb-Depurado'!R5855</f>
        <v>601147000</v>
      </c>
      <c r="J5856" s="155">
        <f t="shared" si="376"/>
        <v>601147000</v>
      </c>
      <c r="K5856" s="154">
        <f t="shared" si="377"/>
        <v>10751344.93816489</v>
      </c>
      <c r="L5856" s="156">
        <f t="shared" si="378"/>
        <v>611898344.93816495</v>
      </c>
      <c r="M5856" s="157">
        <f t="shared" si="379"/>
        <v>0.00046648322487468258</v>
      </c>
      <c r="N5856" s="154" t="s">
        <v>4892</v>
      </c>
      <c r="O5856" s="154">
        <f>+'Categorias-9 feb-Depurado'!Y5855</f>
        <v>129775.70053106516</v>
      </c>
      <c r="P5856" s="158">
        <f>+'Categorias-9 feb-Depurado'!AC5855</f>
        <v>0</v>
      </c>
      <c r="Q5856" s="158">
        <f>+'Categorias-9 feb-Depurado'!AE5855</f>
        <v>44914</v>
      </c>
      <c r="R5856" s="159" t="str">
        <f>+'Categorias-9 feb-Depurado'!AB5855</f>
        <v>Impuestos</v>
      </c>
    </row>
    <row r="5857" spans="2:18" ht="15.5">
      <c r="B5857" s="151" t="str">
        <f>+'Categorias-9 feb-Depurado'!B5856</f>
        <v>UAE DIRECCION DE IMPUESTOS Y ADUANAS NACIONALES</v>
      </c>
      <c r="C5857" s="152" t="s">
        <v>4898</v>
      </c>
      <c r="D5857" s="153">
        <v>2</v>
      </c>
      <c r="E5857" s="152">
        <f>+'Categorias-9 feb-Depurado'!E5856</f>
        <v>800197268</v>
      </c>
      <c r="F5857" s="152" t="str">
        <f>+'Categorias-9 feb-Depurado'!F5856</f>
        <v>CR 7 N 65</v>
      </c>
      <c r="G5857" s="152" t="str">
        <f>+'Categorias-9 feb-Depurado'!G5856</f>
        <v>SANTAFE DE BOGOTA D.C.</v>
      </c>
      <c r="H5857" s="152" t="str">
        <f>+'Categorias-9 feb-Depurado'!H5856</f>
        <v>RETENCIÓN EN LA FUENTE OCTUBRE 2022</v>
      </c>
      <c r="I5857" s="154">
        <f>+'Categorias-9 feb-Depurado'!R5856</f>
        <v>2608893000</v>
      </c>
      <c r="J5857" s="155">
        <f t="shared" si="376"/>
        <v>2608893000</v>
      </c>
      <c r="K5857" s="154">
        <f t="shared" si="377"/>
        <v>71214468.637499824</v>
      </c>
      <c r="L5857" s="156">
        <f t="shared" si="378"/>
        <v>2680107468.6374998</v>
      </c>
      <c r="M5857" s="157">
        <f t="shared" si="379"/>
        <v>0.002043190973342286</v>
      </c>
      <c r="N5857" s="154" t="s">
        <v>4892</v>
      </c>
      <c r="O5857" s="154">
        <f>+'Categorias-9 feb-Depurado'!Y5856</f>
        <v>563208.19481024134</v>
      </c>
      <c r="P5857" s="158">
        <f>+'Categorias-9 feb-Depurado'!AC5856</f>
        <v>0</v>
      </c>
      <c r="Q5857" s="158">
        <f>+'Categorias-9 feb-Depurado'!AE5856</f>
        <v>44887</v>
      </c>
      <c r="R5857" s="159" t="str">
        <f>+'Categorias-9 feb-Depurado'!AB5856</f>
        <v>Impuestos</v>
      </c>
    </row>
    <row r="5858" spans="2:18" ht="15.5">
      <c r="B5858" s="151" t="str">
        <f>+'Categorias-9 feb-Depurado'!B5857</f>
        <v>UAE DIRECCION DE IMPUESTOS Y ADUANAS NACIONALES</v>
      </c>
      <c r="C5858" s="152" t="s">
        <v>4898</v>
      </c>
      <c r="D5858" s="153">
        <v>2</v>
      </c>
      <c r="E5858" s="152">
        <f>+'Categorias-9 feb-Depurado'!E5857</f>
        <v>800197268</v>
      </c>
      <c r="F5858" s="152" t="str">
        <f>+'Categorias-9 feb-Depurado'!F5857</f>
        <v>CR 7 N 65</v>
      </c>
      <c r="G5858" s="152" t="str">
        <f>+'Categorias-9 feb-Depurado'!G5857</f>
        <v>SANTAFE DE BOGOTA D.C.</v>
      </c>
      <c r="H5858" s="152" t="str">
        <f>+'Categorias-9 feb-Depurado'!H5857</f>
        <v>RETENCIÓN EN LA FUENTE NOVIEMBRE 2022</v>
      </c>
      <c r="I5858" s="154">
        <f>+'Categorias-9 feb-Depurado'!R5857</f>
        <v>2642104000</v>
      </c>
      <c r="J5858" s="155">
        <f t="shared" si="376"/>
        <v>2642104000</v>
      </c>
      <c r="K5858" s="154">
        <f t="shared" si="377"/>
        <v>47253286.578000404</v>
      </c>
      <c r="L5858" s="156">
        <f t="shared" si="378"/>
        <v>2689357286.5780005</v>
      </c>
      <c r="M5858" s="157">
        <f t="shared" si="379"/>
        <v>0.0020502426101673939</v>
      </c>
      <c r="N5858" s="154" t="s">
        <v>4892</v>
      </c>
      <c r="O5858" s="154">
        <f>+'Categorias-9 feb-Depurado'!Y5857</f>
        <v>570377.7902508527</v>
      </c>
      <c r="P5858" s="158">
        <f>+'Categorias-9 feb-Depurado'!AC5857</f>
        <v>0</v>
      </c>
      <c r="Q5858" s="158">
        <f>+'Categorias-9 feb-Depurado'!AE5857</f>
        <v>44914</v>
      </c>
      <c r="R5858" s="159" t="str">
        <f>+'Categorias-9 feb-Depurado'!AB5857</f>
        <v>Impuestos</v>
      </c>
    </row>
    <row r="5859" spans="2:18" ht="15.5">
      <c r="B5859" s="151" t="str">
        <f>+'Categorias-9 feb-Depurado'!B5858</f>
        <v>MUNICIPIO DE SOLEDAD</v>
      </c>
      <c r="C5859" s="152" t="s">
        <v>4898</v>
      </c>
      <c r="D5859" s="153">
        <v>2</v>
      </c>
      <c r="E5859" s="152">
        <f>+'Categorias-9 feb-Depurado'!E5858</f>
        <v>890106291</v>
      </c>
      <c r="F5859" s="152" t="str">
        <f>+'Categorias-9 feb-Depurado'!F5858</f>
        <v>KM 4 AV MURILLO SEDE GRAN ABASTOS</v>
      </c>
      <c r="G5859" s="152" t="str">
        <f>+'Categorias-9 feb-Depurado'!G5858</f>
        <v>SOLEDAD</v>
      </c>
      <c r="H5859" s="152" t="str">
        <f>+'Categorias-9 feb-Depurado'!H5858</f>
        <v>RETENCIÓN INDUSTRIA Y COMERCIO</v>
      </c>
      <c r="I5859" s="154">
        <f>+'Categorias-9 feb-Depurado'!R5858</f>
        <v>35297.364000000001</v>
      </c>
      <c r="J5859" s="155">
        <f t="shared" si="376"/>
        <v>0</v>
      </c>
      <c r="K5859" s="154">
        <f t="shared" si="377"/>
        <v>0</v>
      </c>
      <c r="L5859" s="156">
        <f t="shared" si="378"/>
        <v>35297.364000000001</v>
      </c>
      <c r="M5859" s="157">
        <f t="shared" si="379"/>
        <v>2.6909090904567573E-08</v>
      </c>
      <c r="N5859" s="154" t="s">
        <v>4892</v>
      </c>
      <c r="O5859" s="154">
        <f>+'Categorias-9 feb-Depurado'!Y5858</f>
        <v>7.620000000000001</v>
      </c>
      <c r="P5859" s="158">
        <f>+'Categorias-9 feb-Depurado'!AC5858</f>
        <v>0</v>
      </c>
      <c r="Q5859" s="158">
        <f>+'Categorias-9 feb-Depurado'!AE5858</f>
        <v>44974</v>
      </c>
      <c r="R5859" s="159" t="str">
        <f>+'Categorias-9 feb-Depurado'!AB5858</f>
        <v>Impuestos</v>
      </c>
    </row>
    <row r="5860" spans="2:18" ht="15.5">
      <c r="B5860" s="151" t="str">
        <f>+'Categorias-9 feb-Depurado'!B5859</f>
        <v>MUNICIPIO DE RIONEGRO ANTIOQUIA</v>
      </c>
      <c r="C5860" s="152" t="s">
        <v>4898</v>
      </c>
      <c r="D5860" s="153">
        <v>2</v>
      </c>
      <c r="E5860" s="152">
        <f>+'Categorias-9 feb-Depurado'!E5859</f>
        <v>890907317</v>
      </c>
      <c r="F5860" s="152" t="str">
        <f>+'Categorias-9 feb-Depurado'!F5859</f>
        <v>CL 49 50 05</v>
      </c>
      <c r="G5860" s="152" t="str">
        <f>+'Categorias-9 feb-Depurado'!G5859</f>
        <v>RIONEGRO</v>
      </c>
      <c r="H5860" s="152" t="str">
        <f>+'Categorias-9 feb-Depurado'!H5859</f>
        <v>RETENCIÓN INDUSTRIA Y COMERCIO</v>
      </c>
      <c r="I5860" s="154">
        <f>+'Categorias-9 feb-Depurado'!R5859</f>
        <v>24479231.476</v>
      </c>
      <c r="J5860" s="155">
        <f t="shared" si="376"/>
        <v>0</v>
      </c>
      <c r="K5860" s="154">
        <f t="shared" si="377"/>
        <v>0</v>
      </c>
      <c r="L5860" s="156">
        <f t="shared" si="378"/>
        <v>24479231.476</v>
      </c>
      <c r="M5860" s="157">
        <f t="shared" si="379"/>
        <v>1.8661842993761117E-05</v>
      </c>
      <c r="N5860" s="154" t="s">
        <v>4892</v>
      </c>
      <c r="O5860" s="154">
        <f>+'Categorias-9 feb-Depurado'!Y5859</f>
        <v>5284.5799999999999</v>
      </c>
      <c r="P5860" s="158">
        <f>+'Categorias-9 feb-Depurado'!AC5859</f>
        <v>0</v>
      </c>
      <c r="Q5860" s="158">
        <f>+'Categorias-9 feb-Depurado'!AE5859</f>
        <v>44991</v>
      </c>
      <c r="R5860" s="159" t="str">
        <f>+'Categorias-9 feb-Depurado'!AB5859</f>
        <v>Impuestos</v>
      </c>
    </row>
    <row r="5861" spans="2:18" ht="15.5">
      <c r="B5861" s="151" t="str">
        <f>+'Categorias-9 feb-Depurado'!B5860</f>
        <v>MUNICIPIO DE VILLAVICENCIO</v>
      </c>
      <c r="C5861" s="152" t="s">
        <v>4898</v>
      </c>
      <c r="D5861" s="153">
        <v>2</v>
      </c>
      <c r="E5861" s="152">
        <f>+'Categorias-9 feb-Depurado'!E5860</f>
        <v>892099324</v>
      </c>
      <c r="F5861" s="152" t="str">
        <f>+'Categorias-9 feb-Depurado'!F5860</f>
        <v>Calle 40 N° 33 - 64</v>
      </c>
      <c r="G5861" s="152" t="str">
        <f>+'Categorias-9 feb-Depurado'!G5860</f>
        <v>VILLAVICENCIO</v>
      </c>
      <c r="H5861" s="152" t="str">
        <f>+'Categorias-9 feb-Depurado'!H5860</f>
        <v>RETENCIÓN INDUSTRIA Y COMERCIO</v>
      </c>
      <c r="I5861" s="154">
        <f>+'Categorias-9 feb-Depurado'!R5860</f>
        <v>69575.644</v>
      </c>
      <c r="J5861" s="155">
        <f t="shared" si="376"/>
        <v>0</v>
      </c>
      <c r="K5861" s="154">
        <f t="shared" si="377"/>
        <v>0</v>
      </c>
      <c r="L5861" s="156">
        <f t="shared" si="378"/>
        <v>69575.644</v>
      </c>
      <c r="M5861" s="157">
        <f t="shared" si="379"/>
        <v>5.3041278922126634E-08</v>
      </c>
      <c r="N5861" s="154" t="s">
        <v>4892</v>
      </c>
      <c r="O5861" s="154">
        <f>+'Categorias-9 feb-Depurado'!Y5860</f>
        <v>15.020000000000001</v>
      </c>
      <c r="P5861" s="158">
        <f>+'Categorias-9 feb-Depurado'!AC5860</f>
        <v>0</v>
      </c>
      <c r="Q5861" s="158">
        <f>+'Categorias-9 feb-Depurado'!AE5860</f>
        <v>44995</v>
      </c>
      <c r="R5861" s="159" t="str">
        <f>+'Categorias-9 feb-Depurado'!AB5860</f>
        <v>Impuestos</v>
      </c>
    </row>
    <row r="5862" spans="2:18" ht="15.5">
      <c r="B5862" s="151" t="str">
        <f>+'Categorias-9 feb-Depurado'!B5861</f>
        <v>MUNICIPIO DE NEIVA</v>
      </c>
      <c r="C5862" s="152" t="s">
        <v>4898</v>
      </c>
      <c r="D5862" s="153">
        <v>2</v>
      </c>
      <c r="E5862" s="152">
        <f>+'Categorias-9 feb-Depurado'!E5861</f>
        <v>891180009</v>
      </c>
      <c r="F5862" s="152" t="str">
        <f>+'Categorias-9 feb-Depurado'!F5861</f>
        <v>Carrera 5 N° 9 - 74</v>
      </c>
      <c r="G5862" s="152" t="str">
        <f>+'Categorias-9 feb-Depurado'!G5861</f>
        <v>NEIVA</v>
      </c>
      <c r="H5862" s="152" t="str">
        <f>+'Categorias-9 feb-Depurado'!H5861</f>
        <v>RETENCIÓN INDUSTRIA Y COMERCIO</v>
      </c>
      <c r="I5862" s="154">
        <f>+'Categorias-9 feb-Depurado'!R5861</f>
        <v>1588937.2439999999</v>
      </c>
      <c r="J5862" s="155">
        <f t="shared" si="376"/>
        <v>0</v>
      </c>
      <c r="K5862" s="154">
        <f t="shared" si="377"/>
        <v>0</v>
      </c>
      <c r="L5862" s="156">
        <f t="shared" si="378"/>
        <v>1588937.2439999999</v>
      </c>
      <c r="M5862" s="157">
        <f t="shared" si="379"/>
        <v>1.2113328559166362E-06</v>
      </c>
      <c r="N5862" s="154" t="s">
        <v>4892</v>
      </c>
      <c r="O5862" s="154">
        <f>+'Categorias-9 feb-Depurado'!Y5861</f>
        <v>343.01999999999998</v>
      </c>
      <c r="P5862" s="158">
        <f>+'Categorias-9 feb-Depurado'!AC5861</f>
        <v>0</v>
      </c>
      <c r="Q5862" s="158">
        <f>+'Categorias-9 feb-Depurado'!AE5861</f>
        <v>45000</v>
      </c>
      <c r="R5862" s="159" t="str">
        <f>+'Categorias-9 feb-Depurado'!AB5861</f>
        <v>Impuestos</v>
      </c>
    </row>
    <row r="5863" spans="2:18" ht="15.5">
      <c r="B5863" s="151" t="str">
        <f>+'Categorias-9 feb-Depurado'!B5862</f>
        <v>MINISTERIO DE COMERCIO INDUSTRIA Y TURISMO</v>
      </c>
      <c r="C5863" s="152" t="s">
        <v>4898</v>
      </c>
      <c r="D5863" s="153">
        <v>2</v>
      </c>
      <c r="E5863" s="152">
        <f>+'Categorias-9 feb-Depurado'!E5862</f>
        <v>830115297</v>
      </c>
      <c r="F5863" s="152" t="str">
        <f>+'Categorias-9 feb-Depurado'!F5862</f>
        <v>CL 28 13A 15</v>
      </c>
      <c r="G5863" s="152" t="str">
        <f>+'Categorias-9 feb-Depurado'!G5862</f>
        <v>BOGOTA</v>
      </c>
      <c r="H5863" s="152" t="str">
        <f>+'Categorias-9 feb-Depurado'!H5862</f>
        <v>IMPUESTO TURISMO VCO TRM 3 - 2022</v>
      </c>
      <c r="I5863" s="154">
        <f>+'Categorias-9 feb-Depurado'!R5862</f>
        <v>3113774707</v>
      </c>
      <c r="J5863" s="155">
        <f t="shared" si="376"/>
        <v>3113774707</v>
      </c>
      <c r="K5863" s="154">
        <f t="shared" si="377"/>
        <v>109076279.45992218</v>
      </c>
      <c r="L5863" s="156">
        <f t="shared" si="378"/>
        <v>3222850986.4599223</v>
      </c>
      <c r="M5863" s="157">
        <f t="shared" si="379"/>
        <v>0.0024569537307807272</v>
      </c>
      <c r="N5863" s="154" t="s">
        <v>4892</v>
      </c>
      <c r="O5863" s="154">
        <f>+'Categorias-9 feb-Depurado'!Y5862</f>
        <v>672202.13008937438</v>
      </c>
      <c r="P5863" s="158">
        <f>+'Categorias-9 feb-Depurado'!AC5862</f>
        <v>0</v>
      </c>
      <c r="Q5863" s="158">
        <f>+'Categorias-9 feb-Depurado'!AE5862</f>
        <v>44865</v>
      </c>
      <c r="R5863" s="159" t="str">
        <f>+'Categorias-9 feb-Depurado'!AB5862</f>
        <v>Impuestos</v>
      </c>
    </row>
    <row r="5864" spans="2:18" ht="15.5">
      <c r="B5864" s="151" t="str">
        <f>+'Categorias-9 feb-Depurado'!B5863</f>
        <v>MINISTERIO DE COMERCIO INDUSTRIA Y TURISMO</v>
      </c>
      <c r="C5864" s="152" t="s">
        <v>4898</v>
      </c>
      <c r="D5864" s="153">
        <v>2</v>
      </c>
      <c r="E5864" s="152">
        <f>+'Categorias-9 feb-Depurado'!E5863</f>
        <v>830115297</v>
      </c>
      <c r="F5864" s="152" t="str">
        <f>+'Categorias-9 feb-Depurado'!F5863</f>
        <v>CL 28 13A 15</v>
      </c>
      <c r="G5864" s="152" t="str">
        <f>+'Categorias-9 feb-Depurado'!G5863</f>
        <v>BOGOTA</v>
      </c>
      <c r="H5864" s="152" t="str">
        <f>+'Categorias-9 feb-Depurado'!H5863</f>
        <v>IMPUESTO TURISMO VCO TRM 4 - 2022</v>
      </c>
      <c r="I5864" s="154">
        <f>+'Categorias-9 feb-Depurado'!R5863</f>
        <v>3161969040</v>
      </c>
      <c r="J5864" s="155">
        <f t="shared" si="376"/>
        <v>3161969040</v>
      </c>
      <c r="K5864" s="154">
        <f t="shared" si="377"/>
        <v>10797466.306104744</v>
      </c>
      <c r="L5864" s="156">
        <f t="shared" si="378"/>
        <v>3172766506.3061047</v>
      </c>
      <c r="M5864" s="157">
        <f t="shared" si="379"/>
        <v>0.0024187716209391227</v>
      </c>
      <c r="N5864" s="154" t="s">
        <v>4892</v>
      </c>
      <c r="O5864" s="154">
        <f>+'Categorias-9 feb-Depurado'!Y5863</f>
        <v>682606.32960580289</v>
      </c>
      <c r="P5864" s="158">
        <f>+'Categorias-9 feb-Depurado'!AC5863</f>
        <v>0</v>
      </c>
      <c r="Q5864" s="158">
        <f>+'Categorias-9 feb-Depurado'!AE5863</f>
        <v>44956</v>
      </c>
      <c r="R5864" s="159" t="str">
        <f>+'Categorias-9 feb-Depurado'!AB5863</f>
        <v>Impuestos</v>
      </c>
    </row>
    <row r="5865" spans="2:18" ht="15.5">
      <c r="B5865" s="151" t="str">
        <f>+'Categorias-9 feb-Depurado'!B5864</f>
        <v>MUNICIPIO DE CHACHAGUI</v>
      </c>
      <c r="C5865" s="152" t="s">
        <v>4898</v>
      </c>
      <c r="D5865" s="153">
        <v>2</v>
      </c>
      <c r="E5865" s="152">
        <f>+'Categorias-9 feb-Depurado'!E5864</f>
        <v>800199959</v>
      </c>
      <c r="F5865" s="152" t="str">
        <f>+'Categorias-9 feb-Depurado'!F5864</f>
        <v>Calle 3 N 4 60</v>
      </c>
      <c r="G5865" s="152" t="str">
        <f>+'Categorias-9 feb-Depurado'!G5864</f>
        <v>CHACHAGUI</v>
      </c>
      <c r="H5865" s="152" t="str">
        <f>+'Categorias-9 feb-Depurado'!H5864</f>
        <v>Impuesto Industria y Comercio</v>
      </c>
      <c r="I5865" s="154">
        <f>+'Categorias-9 feb-Depurado'!R5864</f>
        <v>116720389.70892996</v>
      </c>
      <c r="J5865" s="155">
        <f t="shared" si="376"/>
        <v>0</v>
      </c>
      <c r="K5865" s="154">
        <f t="shared" si="377"/>
        <v>0</v>
      </c>
      <c r="L5865" s="156">
        <f t="shared" si="378"/>
        <v>116720389.70892996</v>
      </c>
      <c r="M5865" s="157">
        <f t="shared" si="379"/>
        <v>8.8982270095130895E-05</v>
      </c>
      <c r="N5865" s="154" t="s">
        <v>4892</v>
      </c>
      <c r="O5865" s="154">
        <f>+'Categorias-9 feb-Depurado'!Y5864</f>
        <v>25197.614461579804</v>
      </c>
      <c r="P5865" s="158">
        <f>+'Categorias-9 feb-Depurado'!AC5864</f>
        <v>0</v>
      </c>
      <c r="Q5865" s="158">
        <f>+'Categorias-9 feb-Depurado'!AE5864</f>
        <v>45016</v>
      </c>
      <c r="R5865" s="159" t="str">
        <f>+'Categorias-9 feb-Depurado'!AB5864</f>
        <v>Impuestos</v>
      </c>
    </row>
    <row r="5866" spans="2:18" ht="15.5">
      <c r="B5866" s="151" t="str">
        <f>+'Categorias-9 feb-Depurado'!B5865</f>
        <v>MUNICIPIO DE RIONEGRO ANTIOQUIA</v>
      </c>
      <c r="C5866" s="152" t="s">
        <v>4898</v>
      </c>
      <c r="D5866" s="153">
        <v>2</v>
      </c>
      <c r="E5866" s="152">
        <f>+'Categorias-9 feb-Depurado'!E5865</f>
        <v>890907317</v>
      </c>
      <c r="F5866" s="152" t="str">
        <f>+'Categorias-9 feb-Depurado'!F5865</f>
        <v>CL 49 50 05</v>
      </c>
      <c r="G5866" s="152" t="str">
        <f>+'Categorias-9 feb-Depurado'!G5865</f>
        <v>RIONEGRO</v>
      </c>
      <c r="H5866" s="152" t="str">
        <f>+'Categorias-9 feb-Depurado'!H5865</f>
        <v>Impuesto Industria y Comercio</v>
      </c>
      <c r="I5866" s="154">
        <f>+'Categorias-9 feb-Depurado'!R5865</f>
        <v>3441554174.6666665</v>
      </c>
      <c r="J5866" s="155">
        <f t="shared" si="376"/>
        <v>0</v>
      </c>
      <c r="K5866" s="154">
        <f t="shared" si="377"/>
        <v>0</v>
      </c>
      <c r="L5866" s="156">
        <f t="shared" si="378"/>
        <v>3441554174.6666665</v>
      </c>
      <c r="M5866" s="157">
        <f t="shared" si="379"/>
        <v>0.0026236830075781112</v>
      </c>
      <c r="N5866" s="154" t="s">
        <v>4892</v>
      </c>
      <c r="O5866" s="154">
        <f>+'Categorias-9 feb-Depurado'!Y5865</f>
        <v>742963.20855461049</v>
      </c>
      <c r="P5866" s="158">
        <f>+'Categorias-9 feb-Depurado'!AC5865</f>
        <v>0</v>
      </c>
      <c r="Q5866" s="158">
        <f>+'Categorias-9 feb-Depurado'!AE5865</f>
        <v>45016</v>
      </c>
      <c r="R5866" s="159" t="str">
        <f>+'Categorias-9 feb-Depurado'!AB5865</f>
        <v>Impuestos</v>
      </c>
    </row>
    <row r="5867" spans="2:18" ht="15.5">
      <c r="B5867" s="151" t="str">
        <f>+'Categorias-9 feb-Depurado'!B5866</f>
        <v>MUNICIPIO DE NEIVA</v>
      </c>
      <c r="C5867" s="152" t="s">
        <v>4898</v>
      </c>
      <c r="D5867" s="153">
        <v>2</v>
      </c>
      <c r="E5867" s="152">
        <f>+'Categorias-9 feb-Depurado'!E5866</f>
        <v>891180009</v>
      </c>
      <c r="F5867" s="152" t="str">
        <f>+'Categorias-9 feb-Depurado'!F5866</f>
        <v>Carrera 5 N° 9 - 74</v>
      </c>
      <c r="G5867" s="152" t="str">
        <f>+'Categorias-9 feb-Depurado'!G5866</f>
        <v>NEIVA</v>
      </c>
      <c r="H5867" s="152" t="str">
        <f>+'Categorias-9 feb-Depurado'!H5866</f>
        <v>Impuesto Industria y Comercio</v>
      </c>
      <c r="I5867" s="154">
        <f>+'Categorias-9 feb-Depurado'!R5866</f>
        <v>20971368</v>
      </c>
      <c r="J5867" s="155">
        <f t="shared" si="376"/>
        <v>0</v>
      </c>
      <c r="K5867" s="154">
        <f t="shared" si="377"/>
        <v>0</v>
      </c>
      <c r="L5867" s="156">
        <f t="shared" si="378"/>
        <v>20971368</v>
      </c>
      <c r="M5867" s="157">
        <f t="shared" si="379"/>
        <v>1.5987608817053291E-05</v>
      </c>
      <c r="N5867" s="154" t="s">
        <v>4892</v>
      </c>
      <c r="O5867" s="154">
        <f>+'Categorias-9 feb-Depurado'!Y5866</f>
        <v>4527.301929968482</v>
      </c>
      <c r="P5867" s="158">
        <f>+'Categorias-9 feb-Depurado'!AC5866</f>
        <v>0</v>
      </c>
      <c r="Q5867" s="158">
        <f>+'Categorias-9 feb-Depurado'!AE5866</f>
        <v>45037</v>
      </c>
      <c r="R5867" s="159" t="str">
        <f>+'Categorias-9 feb-Depurado'!AB5866</f>
        <v>Impuestos</v>
      </c>
    </row>
    <row r="5868" spans="2:18" ht="15.5">
      <c r="B5868" s="151" t="str">
        <f>+'Categorias-9 feb-Depurado'!B5867</f>
        <v>MUNICIPIO DE CHACHAGUI</v>
      </c>
      <c r="C5868" s="152" t="s">
        <v>4898</v>
      </c>
      <c r="D5868" s="153">
        <v>2</v>
      </c>
      <c r="E5868" s="152">
        <f>+'Categorias-9 feb-Depurado'!E5867</f>
        <v>891280000</v>
      </c>
      <c r="F5868" s="152" t="str">
        <f>+'Categorias-9 feb-Depurado'!F5867</f>
        <v>Cr 28 #16-18</v>
      </c>
      <c r="G5868" s="152" t="str">
        <f>+'Categorias-9 feb-Depurado'!G5867</f>
        <v>PASTO</v>
      </c>
      <c r="H5868" s="152" t="str">
        <f>+'Categorias-9 feb-Depurado'!H5867</f>
        <v>Impuesto Industria y Comercio</v>
      </c>
      <c r="I5868" s="154">
        <f>+'Categorias-9 feb-Depurado'!R5867</f>
        <v>5892649</v>
      </c>
      <c r="J5868" s="155">
        <f t="shared" si="376"/>
        <v>0</v>
      </c>
      <c r="K5868" s="154">
        <f t="shared" si="377"/>
        <v>0</v>
      </c>
      <c r="L5868" s="156">
        <f t="shared" si="378"/>
        <v>5892649</v>
      </c>
      <c r="M5868" s="157">
        <f t="shared" si="379"/>
        <v>4.4922852485445999E-06</v>
      </c>
      <c r="N5868" s="154" t="s">
        <v>4892</v>
      </c>
      <c r="O5868" s="154">
        <f>+'Categorias-9 feb-Depurado'!Y5867</f>
        <v>1272.1059107983249</v>
      </c>
      <c r="P5868" s="158">
        <f>+'Categorias-9 feb-Depurado'!AC5867</f>
        <v>0</v>
      </c>
      <c r="Q5868" s="158">
        <f>+'Categorias-9 feb-Depurado'!AE5867</f>
        <v>45016</v>
      </c>
      <c r="R5868" s="159" t="str">
        <f>+'Categorias-9 feb-Depurado'!AB5867</f>
        <v>Impuestos</v>
      </c>
    </row>
    <row r="5869" spans="2:18" ht="15.5">
      <c r="B5869" s="151" t="str">
        <f>+'Categorias-9 feb-Depurado'!B5868</f>
        <v>MUNICIPIO DE PALMIRA</v>
      </c>
      <c r="C5869" s="152" t="s">
        <v>4898</v>
      </c>
      <c r="D5869" s="153">
        <v>2</v>
      </c>
      <c r="E5869" s="152">
        <f>+'Categorias-9 feb-Depurado'!E5868</f>
        <v>891380007</v>
      </c>
      <c r="F5869" s="152" t="str">
        <f>+'Categorias-9 feb-Depurado'!F5868</f>
        <v>CL 30 CR 29</v>
      </c>
      <c r="G5869" s="152" t="str">
        <f>+'Categorias-9 feb-Depurado'!G5868</f>
        <v>CALI</v>
      </c>
      <c r="H5869" s="152" t="str">
        <f>+'Categorias-9 feb-Depurado'!H5868</f>
        <v>Impuesto Industria y Comercio</v>
      </c>
      <c r="I5869" s="154">
        <f>+'Categorias-9 feb-Depurado'!R5868</f>
        <v>763347174.36363494</v>
      </c>
      <c r="J5869" s="155">
        <f t="shared" si="376"/>
        <v>0</v>
      </c>
      <c r="K5869" s="154">
        <f t="shared" si="377"/>
        <v>0</v>
      </c>
      <c r="L5869" s="156">
        <f t="shared" si="378"/>
        <v>763347174.36363494</v>
      </c>
      <c r="M5869" s="157">
        <f t="shared" si="379"/>
        <v>0.00058194086410236884</v>
      </c>
      <c r="N5869" s="154" t="s">
        <v>4892</v>
      </c>
      <c r="O5869" s="154">
        <f>+'Categorias-9 feb-Depurado'!Y5868</f>
        <v>164791.49742317581</v>
      </c>
      <c r="P5869" s="158">
        <f>+'Categorias-9 feb-Depurado'!AC5868</f>
        <v>0</v>
      </c>
      <c r="Q5869" s="158">
        <f>+'Categorias-9 feb-Depurado'!AE5868</f>
        <v>45016</v>
      </c>
      <c r="R5869" s="159" t="str">
        <f>+'Categorias-9 feb-Depurado'!AB5868</f>
        <v>Impuestos</v>
      </c>
    </row>
    <row r="5870" spans="2:18" ht="15.5">
      <c r="B5870" s="151" t="str">
        <f>+'Categorias-9 feb-Depurado'!B5869</f>
        <v>MUNICIPIO DE PALMIRA</v>
      </c>
      <c r="C5870" s="152" t="s">
        <v>4898</v>
      </c>
      <c r="D5870" s="153">
        <v>2</v>
      </c>
      <c r="E5870" s="152">
        <f>+'Categorias-9 feb-Depurado'!E5869</f>
        <v>891380007</v>
      </c>
      <c r="F5870" s="152" t="str">
        <f>+'Categorias-9 feb-Depurado'!F5869</f>
        <v>CL 30 CR 29</v>
      </c>
      <c r="G5870" s="152" t="str">
        <f>+'Categorias-9 feb-Depurado'!G5869</f>
        <v>CALI</v>
      </c>
      <c r="H5870" s="152" t="str">
        <f>+'Categorias-9 feb-Depurado'!H5869</f>
        <v>Impuesto Industria y Comercio</v>
      </c>
      <c r="I5870" s="154">
        <f>+'Categorias-9 feb-Depurado'!R5869</f>
        <v>763347174.36363494</v>
      </c>
      <c r="J5870" s="155">
        <f t="shared" si="376"/>
        <v>0</v>
      </c>
      <c r="K5870" s="154">
        <f t="shared" si="377"/>
        <v>0</v>
      </c>
      <c r="L5870" s="156">
        <f t="shared" si="378"/>
        <v>763347174.36363494</v>
      </c>
      <c r="M5870" s="157">
        <f t="shared" si="379"/>
        <v>0.00058194086410236884</v>
      </c>
      <c r="N5870" s="154" t="s">
        <v>4892</v>
      </c>
      <c r="O5870" s="154">
        <f>+'Categorias-9 feb-Depurado'!Y5869</f>
        <v>164791.49742317581</v>
      </c>
      <c r="P5870" s="158">
        <f>+'Categorias-9 feb-Depurado'!AC5869</f>
        <v>0</v>
      </c>
      <c r="Q5870" s="158">
        <f>+'Categorias-9 feb-Depurado'!AE5869</f>
        <v>45016</v>
      </c>
      <c r="R5870" s="159" t="str">
        <f>+'Categorias-9 feb-Depurado'!AB5869</f>
        <v>Impuestos</v>
      </c>
    </row>
    <row r="5871" spans="2:18" ht="15.5">
      <c r="B5871" s="151" t="str">
        <f>+'Categorias-9 feb-Depurado'!B5870</f>
        <v>DISTRITO TURISTICO CULTURAL E HISTORICO DE SANTA MARTA</v>
      </c>
      <c r="C5871" s="152" t="s">
        <v>4898</v>
      </c>
      <c r="D5871" s="153">
        <v>2</v>
      </c>
      <c r="E5871" s="152">
        <f>+'Categorias-9 feb-Depurado'!E5870</f>
        <v>891780009</v>
      </c>
      <c r="F5871" s="152" t="str">
        <f>+'Categorias-9 feb-Depurado'!F5870</f>
        <v>CL 14 02 49</v>
      </c>
      <c r="G5871" s="152" t="str">
        <f>+'Categorias-9 feb-Depurado'!G5870</f>
        <v>SANTA MARTA</v>
      </c>
      <c r="H5871" s="152" t="str">
        <f>+'Categorias-9 feb-Depurado'!H5870</f>
        <v>Impuesto Industria y Comercio</v>
      </c>
      <c r="I5871" s="154">
        <f>+'Categorias-9 feb-Depurado'!R5870</f>
        <v>293802753.89448428</v>
      </c>
      <c r="J5871" s="155">
        <f t="shared" si="376"/>
        <v>0</v>
      </c>
      <c r="K5871" s="154">
        <f t="shared" si="377"/>
        <v>0</v>
      </c>
      <c r="L5871" s="156">
        <f t="shared" si="378"/>
        <v>293802753.89448428</v>
      </c>
      <c r="M5871" s="157">
        <f t="shared" si="379"/>
        <v>0.00022398174018204225</v>
      </c>
      <c r="N5871" s="154" t="s">
        <v>4892</v>
      </c>
      <c r="O5871" s="154">
        <f>+'Categorias-9 feb-Depurado'!Y5870</f>
        <v>63426.180625725203</v>
      </c>
      <c r="P5871" s="158">
        <f>+'Categorias-9 feb-Depurado'!AC5870</f>
        <v>0</v>
      </c>
      <c r="Q5871" s="158">
        <f>+'Categorias-9 feb-Depurado'!AE5870</f>
        <v>44974</v>
      </c>
      <c r="R5871" s="159" t="str">
        <f>+'Categorias-9 feb-Depurado'!AB5870</f>
        <v>Impuestos</v>
      </c>
    </row>
    <row r="5872" spans="2:18" ht="15.5">
      <c r="B5872" s="151" t="str">
        <f>+'Categorias-9 feb-Depurado'!B5871</f>
        <v>MUNICIPIO DE VILLAVICENCIO</v>
      </c>
      <c r="C5872" s="152" t="s">
        <v>4898</v>
      </c>
      <c r="D5872" s="153">
        <v>2</v>
      </c>
      <c r="E5872" s="152">
        <f>+'Categorias-9 feb-Depurado'!E5871</f>
        <v>892099324</v>
      </c>
      <c r="F5872" s="152" t="str">
        <f>+'Categorias-9 feb-Depurado'!F5871</f>
        <v>Calle 40 N° 33 - 64</v>
      </c>
      <c r="G5872" s="152" t="str">
        <f>+'Categorias-9 feb-Depurado'!G5871</f>
        <v>VILLAVICENCIO</v>
      </c>
      <c r="H5872" s="152" t="str">
        <f>+'Categorias-9 feb-Depurado'!H5871</f>
        <v>Impuesto Industria y Comercio</v>
      </c>
      <c r="I5872" s="154">
        <f>+'Categorias-9 feb-Depurado'!R5871</f>
        <v>20381931</v>
      </c>
      <c r="J5872" s="155">
        <f t="shared" si="376"/>
        <v>0</v>
      </c>
      <c r="K5872" s="154">
        <f t="shared" si="377"/>
        <v>0</v>
      </c>
      <c r="L5872" s="156">
        <f t="shared" si="378"/>
        <v>20381931</v>
      </c>
      <c r="M5872" s="157">
        <f t="shared" si="379"/>
        <v>1.5538249091054612E-05</v>
      </c>
      <c r="N5872" s="154" t="s">
        <v>4892</v>
      </c>
      <c r="O5872" s="154">
        <f>+'Categorias-9 feb-Depurado'!Y5871</f>
        <v>4400.0541859159794</v>
      </c>
      <c r="P5872" s="158">
        <f>+'Categorias-9 feb-Depurado'!AC5871</f>
        <v>0</v>
      </c>
      <c r="Q5872" s="158">
        <f>+'Categorias-9 feb-Depurado'!AE5871</f>
        <v>45071</v>
      </c>
      <c r="R5872" s="159" t="str">
        <f>+'Categorias-9 feb-Depurado'!AB5871</f>
        <v>Impuestos</v>
      </c>
    </row>
    <row r="5873" spans="2:18" ht="15.5">
      <c r="B5873" s="151" t="str">
        <f>+'Categorias-9 feb-Depurado'!B5872</f>
        <v>GOBERNACION DE SAN ANDRES PROVIDENCIA Y SANTA CATALINA</v>
      </c>
      <c r="C5873" s="152" t="s">
        <v>4898</v>
      </c>
      <c r="D5873" s="153">
        <v>2</v>
      </c>
      <c r="E5873" s="152">
        <f>+'Categorias-9 feb-Depurado'!E5872</f>
        <v>892400038</v>
      </c>
      <c r="F5873" s="152" t="str">
        <f>+'Categorias-9 feb-Depurado'!F5872</f>
        <v># a 6-118, Cra. 1 #62</v>
      </c>
      <c r="G5873" s="152" t="str">
        <f>+'Categorias-9 feb-Depurado'!G5872</f>
        <v>SAN ANDRES</v>
      </c>
      <c r="H5873" s="152" t="str">
        <f>+'Categorias-9 feb-Depurado'!H5872</f>
        <v>Impuesto Industria y Comercio</v>
      </c>
      <c r="I5873" s="154">
        <f>+'Categorias-9 feb-Depurado'!R5872</f>
        <v>984742611</v>
      </c>
      <c r="J5873" s="155">
        <f t="shared" si="376"/>
        <v>0</v>
      </c>
      <c r="K5873" s="154">
        <f t="shared" si="377"/>
        <v>0</v>
      </c>
      <c r="L5873" s="156">
        <f t="shared" si="378"/>
        <v>984742611</v>
      </c>
      <c r="M5873" s="157">
        <f t="shared" si="379"/>
        <v>0.00075072258758473358</v>
      </c>
      <c r="N5873" s="154" t="s">
        <v>4892</v>
      </c>
      <c r="O5873" s="154">
        <f>+'Categorias-9 feb-Depurado'!Y5872</f>
        <v>212586.3760200337</v>
      </c>
      <c r="P5873" s="158">
        <f>+'Categorias-9 feb-Depurado'!AC5872</f>
        <v>0</v>
      </c>
      <c r="Q5873" s="158">
        <f>+'Categorias-9 feb-Depurado'!AE5872</f>
        <v>44985</v>
      </c>
      <c r="R5873" s="159" t="str">
        <f>+'Categorias-9 feb-Depurado'!AB5872</f>
        <v>Impuestos</v>
      </c>
    </row>
    <row r="5874" spans="2:18" ht="15.5">
      <c r="B5874" s="151" t="str">
        <f>+'Categorias-9 feb-Depurado'!B5873</f>
        <v>MUNICIPIO DE LETICIA</v>
      </c>
      <c r="C5874" s="152" t="s">
        <v>4898</v>
      </c>
      <c r="D5874" s="153">
        <v>2</v>
      </c>
      <c r="E5874" s="152">
        <f>+'Categorias-9 feb-Depurado'!E5873</f>
        <v>899999302</v>
      </c>
      <c r="F5874" s="152" t="str">
        <f>+'Categorias-9 feb-Depurado'!F5873</f>
        <v>Call 10 N° 10-47</v>
      </c>
      <c r="G5874" s="152" t="str">
        <f>+'Categorias-9 feb-Depurado'!G5873</f>
        <v>LETICIA</v>
      </c>
      <c r="H5874" s="152" t="str">
        <f>+'Categorias-9 feb-Depurado'!H5873</f>
        <v>Impuesto Industria y Comercio</v>
      </c>
      <c r="I5874" s="154">
        <f>+'Categorias-9 feb-Depurado'!R5873</f>
        <v>133590745.132</v>
      </c>
      <c r="J5874" s="155">
        <f t="shared" si="376"/>
        <v>0</v>
      </c>
      <c r="K5874" s="154">
        <f t="shared" si="377"/>
        <v>0</v>
      </c>
      <c r="L5874" s="156">
        <f t="shared" si="378"/>
        <v>133590745.132</v>
      </c>
      <c r="M5874" s="157">
        <f t="shared" si="379"/>
        <v>0.0001018434550740363</v>
      </c>
      <c r="N5874" s="154" t="s">
        <v>4892</v>
      </c>
      <c r="O5874" s="154">
        <f>+'Categorias-9 feb-Depurado'!Y5873</f>
        <v>28839.589208583395</v>
      </c>
      <c r="P5874" s="158">
        <f>+'Categorias-9 feb-Depurado'!AC5873</f>
        <v>0</v>
      </c>
      <c r="Q5874" s="158">
        <f>+'Categorias-9 feb-Depurado'!AE5873</f>
        <v>44985</v>
      </c>
      <c r="R5874" s="159" t="str">
        <f>+'Categorias-9 feb-Depurado'!AB5873</f>
        <v>Impuestos</v>
      </c>
    </row>
    <row r="5875" spans="2:18" ht="15.5">
      <c r="B5875" s="151" t="str">
        <f>+'Categorias-9 feb-Depurado'!B5874</f>
        <v>MUNICIPIO DE RIONEGRO ANTIOQUIA</v>
      </c>
      <c r="C5875" s="152" t="s">
        <v>4898</v>
      </c>
      <c r="D5875" s="153">
        <v>2</v>
      </c>
      <c r="E5875" s="152">
        <f>+'Categorias-9 feb-Depurado'!E5874</f>
        <v>890907317</v>
      </c>
      <c r="F5875" s="152" t="str">
        <f>+'Categorias-9 feb-Depurado'!F5874</f>
        <v>CL 49 50 05</v>
      </c>
      <c r="G5875" s="152" t="str">
        <f>+'Categorias-9 feb-Depurado'!G5874</f>
        <v>RIONEGRO</v>
      </c>
      <c r="H5875" s="152" t="str">
        <f>+'Categorias-9 feb-Depurado'!H5874</f>
        <v>Provisión</v>
      </c>
      <c r="I5875" s="154">
        <f>+'Categorias-9 feb-Depurado'!R5874</f>
        <v>64797529.699999996</v>
      </c>
      <c r="J5875" s="155">
        <f t="shared" si="376"/>
        <v>0</v>
      </c>
      <c r="K5875" s="154">
        <f t="shared" si="377"/>
        <v>0</v>
      </c>
      <c r="L5875" s="156">
        <f t="shared" si="378"/>
        <v>64797529.699999996</v>
      </c>
      <c r="M5875" s="157">
        <f t="shared" si="379"/>
        <v>4.9398663795084448E-05</v>
      </c>
      <c r="N5875" s="154" t="s">
        <v>4892</v>
      </c>
      <c r="O5875" s="154">
        <f>+'Categorias-9 feb-Depurado'!Y5874</f>
        <v>13988.5</v>
      </c>
      <c r="P5875" s="158">
        <f>+'Categorias-9 feb-Depurado'!AC5874</f>
        <v>0</v>
      </c>
      <c r="Q5875" s="158">
        <f>+'Categorias-9 feb-Depurado'!AE5874</f>
        <v>44985</v>
      </c>
      <c r="R5875" s="159" t="str">
        <f>+'Categorias-9 feb-Depurado'!AB5874</f>
        <v>Impuestos</v>
      </c>
    </row>
    <row r="5876" spans="2:18" ht="15.5">
      <c r="B5876" s="151" t="str">
        <f>+'Categorias-9 feb-Depurado'!B5875</f>
        <v>SUPERINTENDENCIA DE PUERTOS Y TRANSPORTE</v>
      </c>
      <c r="C5876" s="152" t="s">
        <v>4898</v>
      </c>
      <c r="D5876" s="153">
        <v>2</v>
      </c>
      <c r="E5876" s="152">
        <f>+'Categorias-9 feb-Depurado'!E5875</f>
        <v>800170433</v>
      </c>
      <c r="F5876" s="152" t="str">
        <f>+'Categorias-9 feb-Depurado'!F5875</f>
        <v>CL 63 94 A 45</v>
      </c>
      <c r="G5876" s="152" t="str">
        <f>+'Categorias-9 feb-Depurado'!G5875</f>
        <v>BOGOTA</v>
      </c>
      <c r="H5876" s="152" t="str">
        <f>+'Categorias-9 feb-Depurado'!H5875</f>
        <v>Contribución Especial SuperTransporte</v>
      </c>
      <c r="I5876" s="154">
        <f>+'Categorias-9 feb-Depurado'!R5875</f>
        <v>512706719.03999996</v>
      </c>
      <c r="J5876" s="155">
        <f t="shared" si="376"/>
        <v>0</v>
      </c>
      <c r="K5876" s="154">
        <f t="shared" si="377"/>
        <v>0</v>
      </c>
      <c r="L5876" s="156">
        <f t="shared" si="378"/>
        <v>512706719.03999996</v>
      </c>
      <c r="M5876" s="157">
        <f t="shared" si="379"/>
        <v>0.00039086408010609362</v>
      </c>
      <c r="N5876" s="154" t="s">
        <v>4892</v>
      </c>
      <c r="O5876" s="154">
        <f>+'Categorias-9 feb-Depurado'!Y5875</f>
        <v>110683.2</v>
      </c>
      <c r="P5876" s="158">
        <f>+'Categorias-9 feb-Depurado'!AC5875</f>
        <v>0</v>
      </c>
      <c r="Q5876" s="158">
        <f>+'Categorias-9 feb-Depurado'!AE5875</f>
        <v>45107</v>
      </c>
      <c r="R5876" s="159" t="str">
        <f>+'Categorias-9 feb-Depurado'!AB5875</f>
        <v>Impuestos</v>
      </c>
    </row>
    <row r="5877" spans="2:18" ht="15.5">
      <c r="B5877" s="151" t="str">
        <f>+'Categorias-9 feb-Depurado'!B5876</f>
        <v>PA FONTUR</v>
      </c>
      <c r="C5877" s="152" t="s">
        <v>4898</v>
      </c>
      <c r="D5877" s="153">
        <v>2</v>
      </c>
      <c r="E5877" s="152">
        <f>+'Categorias-9 feb-Depurado'!E5876</f>
        <v>900649119</v>
      </c>
      <c r="F5877" s="152" t="str">
        <f>+'Categorias-9 feb-Depurado'!F5876</f>
        <v>CL 28 13 A 24 TO B P6</v>
      </c>
      <c r="G5877" s="152" t="str">
        <f>+'Categorias-9 feb-Depurado'!G5876</f>
        <v>BOGOTA</v>
      </c>
      <c r="H5877" s="152" t="str">
        <f>+'Categorias-9 feb-Depurado'!H5876</f>
        <v>Contribución Parafiscal al Turismo TRM 4 2022</v>
      </c>
      <c r="I5877" s="154">
        <f>+'Categorias-9 feb-Depurado'!R5876</f>
        <v>1144490021.974</v>
      </c>
      <c r="J5877" s="155">
        <f t="shared" si="376"/>
        <v>1144490021.974</v>
      </c>
      <c r="K5877" s="154">
        <f t="shared" si="377"/>
        <v>3516775.9394087479</v>
      </c>
      <c r="L5877" s="156">
        <f t="shared" si="378"/>
        <v>1148006797.9134088</v>
      </c>
      <c r="M5877" s="157">
        <f t="shared" si="379"/>
        <v>0.00087518771328401327</v>
      </c>
      <c r="N5877" s="154" t="s">
        <v>4892</v>
      </c>
      <c r="O5877" s="154">
        <f>+'Categorias-9 feb-Depurado'!Y5876</f>
        <v>247072.67000000001</v>
      </c>
      <c r="P5877" s="158">
        <f>+'Categorias-9 feb-Depurado'!AC5876</f>
        <v>0</v>
      </c>
      <c r="Q5877" s="158">
        <f>+'Categorias-9 feb-Depurado'!AE5876</f>
        <v>44957</v>
      </c>
      <c r="R5877" s="159" t="str">
        <f>+'Categorias-9 feb-Depurado'!AB5876</f>
        <v>Impuestos</v>
      </c>
    </row>
    <row r="5878" spans="2:18" ht="15.5">
      <c r="B5878" s="151" t="str">
        <f>+'Categorias-9 feb-Depurado'!B5877</f>
        <v>UAE DIRECCION DE IMPUESTOS Y ADUANAS NACIONALES</v>
      </c>
      <c r="C5878" s="152" t="s">
        <v>4898</v>
      </c>
      <c r="D5878" s="153">
        <v>2</v>
      </c>
      <c r="E5878" s="152">
        <f>+'Categorias-9 feb-Depurado'!E5877</f>
        <v>800197268</v>
      </c>
      <c r="F5878" s="152" t="str">
        <f>+'Categorias-9 feb-Depurado'!F5877</f>
        <v>CR 7 N 65</v>
      </c>
      <c r="G5878" s="152" t="str">
        <f>+'Categorias-9 feb-Depurado'!G5877</f>
        <v>SANTAFE DE BOGOTA D.C.</v>
      </c>
      <c r="H5878" s="152" t="str">
        <f>+'Categorias-9 feb-Depurado'!H5877</f>
        <v>UAP</v>
      </c>
      <c r="I5878" s="154">
        <f>+'Categorias-9 feb-Depurado'!R5877</f>
        <v>557194077.20199966</v>
      </c>
      <c r="J5878" s="155">
        <f t="shared" si="376"/>
        <v>557194077.20199966</v>
      </c>
      <c r="K5878" s="154">
        <f t="shared" si="377"/>
        <v>380021.64170360455</v>
      </c>
      <c r="L5878" s="156">
        <f t="shared" si="378"/>
        <v>557574098.84370327</v>
      </c>
      <c r="M5878" s="157">
        <f t="shared" si="379"/>
        <v>0.00042506891199630537</v>
      </c>
      <c r="N5878" s="154" t="s">
        <v>4892</v>
      </c>
      <c r="O5878" s="154">
        <f>+'Categorias-9 feb-Depurado'!Y5877</f>
        <v>120287.13725702683</v>
      </c>
      <c r="P5878" s="158">
        <f>+'Categorias-9 feb-Depurado'!AC5877</f>
        <v>0</v>
      </c>
      <c r="Q5878" s="158">
        <f>+'Categorias-9 feb-Depurado'!AE5877</f>
        <v>44964</v>
      </c>
      <c r="R5878" s="159" t="str">
        <f>+'Categorias-9 feb-Depurado'!AB5877</f>
        <v>Impuestos</v>
      </c>
    </row>
    <row r="5879" spans="2:18" ht="15.5">
      <c r="B5879" s="151" t="str">
        <f>+'Categorias-9 feb-Depurado'!B5878</f>
        <v>DISTRITO TURISTICO Y CULTURAL CARTAGENA DE INDIAS</v>
      </c>
      <c r="C5879" s="152" t="s">
        <v>4898</v>
      </c>
      <c r="D5879" s="153">
        <v>2</v>
      </c>
      <c r="E5879" s="152">
        <f>+'Categorias-9 feb-Depurado'!E5878</f>
        <v>890480184</v>
      </c>
      <c r="F5879" s="152" t="str">
        <f>+'Categorias-9 feb-Depurado'!F5878</f>
        <v>Cl. 5 #8-2 a 8-156</v>
      </c>
      <c r="G5879" s="152" t="str">
        <f>+'Categorias-9 feb-Depurado'!G5878</f>
        <v>CARTAGENA</v>
      </c>
      <c r="H5879" s="152" t="str">
        <f>+'Categorias-9 feb-Depurado'!H5878</f>
        <v>Impuesto de Industria y Comercio</v>
      </c>
      <c r="I5879" s="154">
        <f>+'Categorias-9 feb-Depurado'!R5878</f>
        <v>813596821.79466677</v>
      </c>
      <c r="J5879" s="155">
        <f t="shared" si="376"/>
        <v>0</v>
      </c>
      <c r="K5879" s="154">
        <f t="shared" si="377"/>
        <v>0</v>
      </c>
      <c r="L5879" s="156">
        <f t="shared" si="378"/>
        <v>813596821.79466677</v>
      </c>
      <c r="M5879" s="157">
        <f t="shared" si="379"/>
        <v>0.00062024888989840583</v>
      </c>
      <c r="N5879" s="154" t="s">
        <v>4892</v>
      </c>
      <c r="O5879" s="154">
        <f>+'Categorias-9 feb-Depurado'!Y5878</f>
        <v>175639.39851359327</v>
      </c>
      <c r="P5879" s="158">
        <f>+'Categorias-9 feb-Depurado'!AC5878</f>
        <v>0</v>
      </c>
      <c r="Q5879" s="158">
        <f>+'Categorias-9 feb-Depurado'!AE5878</f>
        <v>45077</v>
      </c>
      <c r="R5879" s="159" t="str">
        <f>+'Categorias-9 feb-Depurado'!AB5878</f>
        <v>Impuestos</v>
      </c>
    </row>
    <row r="5880" spans="2:18" ht="15.5">
      <c r="B5880" s="151" t="str">
        <f>+'Categorias-9 feb-Depurado'!B5879</f>
        <v>BOGOTA DISTRITO CAPITAL</v>
      </c>
      <c r="C5880" s="152" t="s">
        <v>4898</v>
      </c>
      <c r="D5880" s="153">
        <v>2</v>
      </c>
      <c r="E5880" s="152">
        <f>+'Categorias-9 feb-Depurado'!E5879</f>
        <v>899999061</v>
      </c>
      <c r="F5880" s="152" t="str">
        <f>+'Categorias-9 feb-Depurado'!F5879</f>
        <v>CR 8 10 65</v>
      </c>
      <c r="G5880" s="152" t="str">
        <f>+'Categorias-9 feb-Depurado'!G5879</f>
        <v>BOGOTA</v>
      </c>
      <c r="H5880" s="152" t="str">
        <f>+'Categorias-9 feb-Depurado'!H5879</f>
        <v>Impuesto Industria y Comercio CO (ICA enero 2023)</v>
      </c>
      <c r="I5880" s="154">
        <f>+'Categorias-9 feb-Depurado'!R5879</f>
        <v>278148277.93787473</v>
      </c>
      <c r="J5880" s="155">
        <f t="shared" si="376"/>
        <v>0</v>
      </c>
      <c r="K5880" s="154">
        <f t="shared" si="377"/>
        <v>0</v>
      </c>
      <c r="L5880" s="156">
        <f t="shared" si="378"/>
        <v>278148277.93787473</v>
      </c>
      <c r="M5880" s="157">
        <f t="shared" si="379"/>
        <v>0.00021204748592498857</v>
      </c>
      <c r="N5880" s="154" t="s">
        <v>4892</v>
      </c>
      <c r="O5880" s="154">
        <f>+'Categorias-9 feb-Depurado'!Y5879</f>
        <v>60046.690112230637</v>
      </c>
      <c r="P5880" s="158">
        <f>+'Categorias-9 feb-Depurado'!AC5879</f>
        <v>0</v>
      </c>
      <c r="Q5880" s="158">
        <f>+'Categorias-9 feb-Depurado'!AE5879</f>
        <v>45030</v>
      </c>
      <c r="R5880" s="159" t="str">
        <f>+'Categorias-9 feb-Depurado'!AB5879</f>
        <v>Impuestos</v>
      </c>
    </row>
    <row r="5881" spans="2:18" ht="15.5">
      <c r="B5881" s="151" t="str">
        <f>+'Categorias-9 feb-Depurado'!B5880</f>
        <v>BOGOTA DISTRITO CAPITAL</v>
      </c>
      <c r="C5881" s="152" t="s">
        <v>4898</v>
      </c>
      <c r="D5881" s="153">
        <v>2</v>
      </c>
      <c r="E5881" s="152">
        <f>+'Categorias-9 feb-Depurado'!E5880</f>
        <v>899999061</v>
      </c>
      <c r="F5881" s="152" t="str">
        <f>+'Categorias-9 feb-Depurado'!F5880</f>
        <v>CR 8 10 65</v>
      </c>
      <c r="G5881" s="152" t="str">
        <f>+'Categorias-9 feb-Depurado'!G5880</f>
        <v>BOGOTA</v>
      </c>
      <c r="H5881" s="152" t="str">
        <f>+'Categorias-9 feb-Depurado'!H5880</f>
        <v>Impuesto Industria y Comercio CO (Bimestre VI 2022)</v>
      </c>
      <c r="I5881" s="154">
        <f>+'Categorias-9 feb-Depurado'!R5880</f>
        <v>278148277.93787473</v>
      </c>
      <c r="J5881" s="155">
        <f t="shared" si="376"/>
        <v>0</v>
      </c>
      <c r="K5881" s="154">
        <f t="shared" si="377"/>
        <v>0</v>
      </c>
      <c r="L5881" s="156">
        <f t="shared" si="378"/>
        <v>278148277.93787473</v>
      </c>
      <c r="M5881" s="157">
        <f t="shared" si="379"/>
        <v>0.00021204748592498857</v>
      </c>
      <c r="N5881" s="154" t="s">
        <v>4892</v>
      </c>
      <c r="O5881" s="154">
        <f>+'Categorias-9 feb-Depurado'!Y5880</f>
        <v>60046.690112230637</v>
      </c>
      <c r="P5881" s="158">
        <f>+'Categorias-9 feb-Depurado'!AC5880</f>
        <v>0</v>
      </c>
      <c r="Q5881" s="158">
        <f>+'Categorias-9 feb-Depurado'!AE5880</f>
        <v>45030</v>
      </c>
      <c r="R5881" s="159" t="str">
        <f>+'Categorias-9 feb-Depurado'!AB5880</f>
        <v>Impuestos</v>
      </c>
    </row>
    <row r="5882" spans="2:18" ht="15.5">
      <c r="B5882" s="151" t="str">
        <f>+'Categorias-9 feb-Depurado'!B5881</f>
        <v>BOGOTA DISTRITO CAPITAL</v>
      </c>
      <c r="C5882" s="152" t="s">
        <v>4898</v>
      </c>
      <c r="D5882" s="153">
        <v>2</v>
      </c>
      <c r="E5882" s="152">
        <f>+'Categorias-9 feb-Depurado'!E5881</f>
        <v>899999061</v>
      </c>
      <c r="F5882" s="152" t="str">
        <f>+'Categorias-9 feb-Depurado'!F5881</f>
        <v>CR 8 10 65</v>
      </c>
      <c r="G5882" s="152" t="str">
        <f>+'Categorias-9 feb-Depurado'!G5881</f>
        <v>BOGOTA</v>
      </c>
      <c r="H5882" s="152" t="str">
        <f>+'Categorias-9 feb-Depurado'!H5881</f>
        <v>Impuesto Industria y Comercio CO (Retenciones)</v>
      </c>
      <c r="I5882" s="154">
        <f>+'Categorias-9 feb-Depurado'!R5881</f>
        <v>278148277.93787473</v>
      </c>
      <c r="J5882" s="155">
        <f t="shared" si="376"/>
        <v>0</v>
      </c>
      <c r="K5882" s="154">
        <f t="shared" si="377"/>
        <v>0</v>
      </c>
      <c r="L5882" s="156">
        <f t="shared" si="378"/>
        <v>278148277.93787473</v>
      </c>
      <c r="M5882" s="157">
        <f t="shared" si="379"/>
        <v>0.00021204748592498857</v>
      </c>
      <c r="N5882" s="154" t="s">
        <v>4892</v>
      </c>
      <c r="O5882" s="154">
        <f>+'Categorias-9 feb-Depurado'!Y5881</f>
        <v>60046.690112230637</v>
      </c>
      <c r="P5882" s="158">
        <f>+'Categorias-9 feb-Depurado'!AC5881</f>
        <v>0</v>
      </c>
      <c r="Q5882" s="158">
        <f>+'Categorias-9 feb-Depurado'!AE5881</f>
        <v>45030</v>
      </c>
      <c r="R5882" s="159" t="str">
        <f>+'Categorias-9 feb-Depurado'!AB5881</f>
        <v>Impuestos</v>
      </c>
    </row>
    <row r="5883" spans="2:18" ht="15.5">
      <c r="B5883" s="151" t="str">
        <f>+'Categorias-9 feb-Depurado'!B5882</f>
        <v>PA FONTUR</v>
      </c>
      <c r="C5883" s="152" t="s">
        <v>4898</v>
      </c>
      <c r="D5883" s="160">
        <v>2</v>
      </c>
      <c r="E5883" s="152">
        <f>+'Categorias-9 feb-Depurado'!E5882</f>
        <v>900649119</v>
      </c>
      <c r="F5883" s="152" t="str">
        <f>+'Categorias-9 feb-Depurado'!F5882</f>
        <v>CL 28 13 A 24 TO B P6</v>
      </c>
      <c r="G5883" s="152" t="str">
        <f>+'Categorias-9 feb-Depurado'!G5882</f>
        <v>BOGOTA</v>
      </c>
      <c r="H5883" s="152" t="str">
        <f>+'Categorias-9 feb-Depurado'!H5882</f>
        <v>Provisión</v>
      </c>
      <c r="I5883" s="154">
        <f>+'Categorias-9 feb-Depurado'!R5882</f>
        <v>386396812</v>
      </c>
      <c r="J5883" s="155">
        <f t="shared" si="380" ref="J5883:J5886">+IF(Q5883&gt;$O$4,0,I5883)</f>
        <v>0</v>
      </c>
      <c r="K5883" s="154">
        <f t="shared" si="381" ref="K5883:K5886">++(((1+$O$5)^(($O$4-Q5883)/365))-1)*J5883</f>
        <v>0</v>
      </c>
      <c r="L5883" s="156">
        <f t="shared" si="382" ref="L5883:L5886">+I5883+K5883</f>
        <v>386396812</v>
      </c>
      <c r="M5883" s="157">
        <f t="shared" si="383" ref="M5883:M5886">+L5883/$E$11</f>
        <v>0.00029457120195556548</v>
      </c>
      <c r="N5883" s="154" t="s">
        <v>4892</v>
      </c>
      <c r="O5883" s="154">
        <f>+'Categorias-9 feb-Depurado'!Y5882</f>
        <v>83415.399162385045</v>
      </c>
      <c r="P5883" s="158">
        <f>+'Categorias-9 feb-Depurado'!AC5882</f>
        <v>0</v>
      </c>
      <c r="Q5883" s="158">
        <f>+'Categorias-9 feb-Depurado'!AE5882</f>
        <v>45046</v>
      </c>
      <c r="R5883" s="159" t="str">
        <f>+'Categorias-9 feb-Depurado'!AB5882</f>
        <v>Impuestos</v>
      </c>
    </row>
    <row r="5884" spans="2:18" ht="15.5">
      <c r="B5884" s="151" t="str">
        <f>+'Categorias-9 feb-Depurado'!B5883</f>
        <v>UAE DIRECCION DE IMPUESTOS Y ADUANAS NACIONALES</v>
      </c>
      <c r="C5884" s="152" t="s">
        <v>4898</v>
      </c>
      <c r="D5884" s="153">
        <v>2</v>
      </c>
      <c r="E5884" s="152">
        <f>+'Categorias-9 feb-Depurado'!E5883</f>
        <v>800197268</v>
      </c>
      <c r="F5884" s="152" t="str">
        <f>+'Categorias-9 feb-Depurado'!F5883</f>
        <v>CR 7 N 65</v>
      </c>
      <c r="G5884" s="152" t="str">
        <f>+'Categorias-9 feb-Depurado'!G5883</f>
        <v>SANTAFE DE BOGOTA D.C.</v>
      </c>
      <c r="H5884" s="152" t="str">
        <f>+'Categorias-9 feb-Depurado'!H5883</f>
        <v>Devolución Improcedente IVA</v>
      </c>
      <c r="I5884" s="154">
        <f>+'Categorias-9 feb-Depurado'!R5883</f>
        <v>1149606008.9419999</v>
      </c>
      <c r="J5884" s="155">
        <f t="shared" si="380"/>
        <v>1149606008.9419999</v>
      </c>
      <c r="K5884" s="154">
        <f t="shared" si="381"/>
        <v>1253544338.0744913</v>
      </c>
      <c r="L5884" s="156">
        <f t="shared" si="382"/>
        <v>2403150347.0164909</v>
      </c>
      <c r="M5884" s="157">
        <f t="shared" si="383"/>
        <v>0.0018320515703441726</v>
      </c>
      <c r="N5884" s="154" t="s">
        <v>4892</v>
      </c>
      <c r="O5884" s="154">
        <f>+'Categorias-9 feb-Depurado'!Y5883</f>
        <v>248177.10999999999</v>
      </c>
      <c r="P5884" s="158">
        <f>+'Categorias-9 feb-Depurado'!AC5883</f>
        <v>0</v>
      </c>
      <c r="Q5884" s="158">
        <f>+'Categorias-9 feb-Depurado'!AE5883</f>
        <v>42803</v>
      </c>
      <c r="R5884" s="159" t="str">
        <f>+'Categorias-9 feb-Depurado'!AB5883</f>
        <v>Impuestos</v>
      </c>
    </row>
    <row r="5885" spans="2:18" ht="15.5">
      <c r="B5885" s="151" t="str">
        <f>+'Categorias-9 feb-Depurado'!B5884</f>
        <v>UAE DIRECCION DE IMPUESTOS Y ADUANAS NACIONALES</v>
      </c>
      <c r="C5885" s="152" t="s">
        <v>4898</v>
      </c>
      <c r="D5885" s="153">
        <v>2</v>
      </c>
      <c r="E5885" s="152">
        <f>+'Categorias-9 feb-Depurado'!E5884</f>
        <v>800197268</v>
      </c>
      <c r="F5885" s="152" t="str">
        <f>+'Categorias-9 feb-Depurado'!F5884</f>
        <v>CR 7 N 65</v>
      </c>
      <c r="G5885" s="152" t="str">
        <f>+'Categorias-9 feb-Depurado'!G5884</f>
        <v>SANTAFE DE BOGOTA D.C.</v>
      </c>
      <c r="H5885" s="152" t="str">
        <f>+'Categorias-9 feb-Depurado'!H5884</f>
        <v>Devolución Improcedente IVA (Intereses)</v>
      </c>
      <c r="I5885" s="154">
        <f>+'Categorias-9 feb-Depurado'!R5884</f>
        <v>583981954</v>
      </c>
      <c r="J5885" s="155">
        <f t="shared" si="380"/>
        <v>583981954</v>
      </c>
      <c r="K5885" s="154">
        <f t="shared" si="381"/>
        <v>636781006.95393229</v>
      </c>
      <c r="L5885" s="156">
        <f t="shared" si="382"/>
        <v>1220762960.9539323</v>
      </c>
      <c r="M5885" s="157">
        <f t="shared" si="383"/>
        <v>0.00093065367400348761</v>
      </c>
      <c r="N5885" s="154" t="s">
        <v>4892</v>
      </c>
      <c r="O5885" s="154">
        <f>+'Categorias-9 feb-Depurado'!Y5884</f>
        <v>126070.10794007168</v>
      </c>
      <c r="P5885" s="158">
        <f>+'Categorias-9 feb-Depurado'!AC5884</f>
        <v>0</v>
      </c>
      <c r="Q5885" s="158">
        <f>+'Categorias-9 feb-Depurado'!AE5884</f>
        <v>42803</v>
      </c>
      <c r="R5885" s="159" t="str">
        <f>+'Categorias-9 feb-Depurado'!AB5884</f>
        <v>Impuestos</v>
      </c>
    </row>
    <row r="5886" spans="2:18" ht="16" thickBot="1">
      <c r="B5886" s="161" t="str">
        <f>+'Categorias-9 feb-Depurado'!B5885</f>
        <v>UAE DIRECCION DE IMPUESTOS Y ADUANAS NACIONALES</v>
      </c>
      <c r="C5886" s="162" t="s">
        <v>4898</v>
      </c>
      <c r="D5886" s="163">
        <v>2</v>
      </c>
      <c r="E5886" s="162">
        <f>+'Categorias-9 feb-Depurado'!E5885</f>
        <v>800197268</v>
      </c>
      <c r="F5886" s="162" t="str">
        <f>+'Categorias-9 feb-Depurado'!F5885</f>
        <v>CR 7 N 65</v>
      </c>
      <c r="G5886" s="162" t="str">
        <f>+'Categorias-9 feb-Depurado'!G5885</f>
        <v>SANTAFE DE BOGOTA D.C.</v>
      </c>
      <c r="H5886" s="162" t="str">
        <f>+'Categorias-9 feb-Depurado'!H5885</f>
        <v>IVA Enero 2023</v>
      </c>
      <c r="I5886" s="164">
        <f>+'Categorias-9 feb-Depurado'!R5885</f>
        <v>5441150778.4020004</v>
      </c>
      <c r="J5886" s="165">
        <f t="shared" si="380"/>
        <v>0</v>
      </c>
      <c r="K5886" s="164">
        <f t="shared" si="381"/>
        <v>0</v>
      </c>
      <c r="L5886" s="166">
        <f t="shared" si="382"/>
        <v>5441150778.4020004</v>
      </c>
      <c r="M5886" s="167">
        <f t="shared" si="383"/>
        <v>0.004148083718701432</v>
      </c>
      <c r="N5886" s="164" t="s">
        <v>4892</v>
      </c>
      <c r="O5886" s="164">
        <f>+'Categorias-9 feb-Depurado'!Y5885</f>
        <v>1174636.4100000001</v>
      </c>
      <c r="P5886" s="168">
        <f>+'Categorias-9 feb-Depurado'!AC5885</f>
        <v>0</v>
      </c>
      <c r="Q5886" s="168">
        <f>+'Categorias-9 feb-Depurado'!AE5885</f>
        <v>45002</v>
      </c>
      <c r="R5886" s="169" t="str">
        <f>+'Categorias-9 feb-Depurado'!AB5885</f>
        <v>Impuestos</v>
      </c>
    </row>
  </sheetData>
  <autoFilter ref="B14:R5886">
    <filterColumn colId="2">
      <filters>
        <filter val="2"/>
      </filters>
    </filterColumn>
  </autoFilter>
  <mergeCells count="4">
    <mergeCell ref="B4:B5"/>
    <mergeCell ref="D4:D5"/>
    <mergeCell ref="E4:E5"/>
    <mergeCell ref="F4:F5"/>
  </mergeCells>
  <pageMargins left="0.7" right="0.7" top="0.75" bottom="0.75" header="0.3" footer="0.3"/>
  <pageSetup orientation="portrait" paperSize="9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Categorias-9 feb-Depurado</vt:lpstr>
      <vt:lpstr>Derecho a Voto-9 Feb-Depurado</vt:lpstr>
    </vt:vector>
  </TitlesOfParts>
  <Template/>
  <Manager/>
  <Company/>
  <LinksUpToDate>false</LinksUpToDate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category/>
</cp:coreProperties>
</file>